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/>
  <mc:AlternateContent xmlns:mc="http://schemas.openxmlformats.org/markup-compatibility/2006">
    <mc:Choice Requires="x15">
      <x15ac:absPath xmlns:x15ac="http://schemas.microsoft.com/office/spreadsheetml/2010/11/ac" url="C:\Users\paolo\Downloads\"/>
    </mc:Choice>
  </mc:AlternateContent>
  <xr:revisionPtr revIDLastSave="0" documentId="13_ncr:1_{65443300-84AD-4990-8479-E4142D984E08}" xr6:coauthVersionLast="47" xr6:coauthVersionMax="47" xr10:uidLastSave="{00000000-0000-0000-0000-000000000000}"/>
  <bookViews>
    <workbookView xWindow="-96" yWindow="0" windowWidth="11712" windowHeight="12336" tabRatio="780" firstSheet="1" activeTab="3" xr2:uid="{0CF4C9CB-A66C-4646-B4EF-76224B870C77}"/>
  </bookViews>
  <sheets>
    <sheet name="Hoja2" sheetId="20" state="hidden" r:id="rId1"/>
    <sheet name="Docentes" sheetId="4" r:id="rId2"/>
    <sheet name="EDITABLE" sheetId="12" r:id="rId3"/>
    <sheet name="Planificación 2026-1" sheetId="3" r:id="rId4"/>
    <sheet name="Hoja3" sheetId="28" r:id="rId5"/>
    <sheet name="Hoja4" sheetId="29" r:id="rId6"/>
    <sheet name="CAMBIOS" sheetId="27" r:id="rId7"/>
    <sheet name="HORAS DOCENTES" sheetId="17" state="hidden" r:id="rId8"/>
    <sheet name="Hoja1" sheetId="18" state="hidden" r:id="rId9"/>
  </sheets>
  <definedNames>
    <definedName name="_xlnm._FilterDatabase" localSheetId="6" hidden="1">CAMBIOS!$B$2:$AY$210</definedName>
    <definedName name="_xlnm._FilterDatabase" localSheetId="1" hidden="1">Docentes!$B$4:$P$304</definedName>
    <definedName name="_xlnm._FilterDatabase" localSheetId="2" hidden="1">EDITABLE!$B$3:$EW$319</definedName>
    <definedName name="_xlnm._FilterDatabase" localSheetId="8" hidden="1">Hoja1!$E$1:$E$175</definedName>
    <definedName name="_xlnm._FilterDatabase" localSheetId="0" hidden="1">Hoja2!$G$1:$G$255</definedName>
    <definedName name="_xlnm._FilterDatabase" localSheetId="7" hidden="1">'HORAS DOCENTES'!$C$1:$F$142</definedName>
    <definedName name="_xlnm._FilterDatabase" localSheetId="3" hidden="1">'Planificación 2026-1'!$B$6:$AX$1840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753" i="3" l="1"/>
  <c r="AV753" i="3" a="1"/>
  <c r="AV753" i="3" s="1"/>
  <c r="AU753" i="3" a="1"/>
  <c r="AU753" i="3" s="1"/>
  <c r="AO753" i="3"/>
  <c r="AN753" i="3"/>
  <c r="AM753" i="3"/>
  <c r="AW744" i="3"/>
  <c r="AV744" i="3" a="1"/>
  <c r="AV744" i="3" s="1"/>
  <c r="AO744" i="3"/>
  <c r="AR744" i="3" s="1"/>
  <c r="AN744" i="3"/>
  <c r="AQ744" i="3" s="1"/>
  <c r="AM744" i="3"/>
  <c r="AW621" i="3" l="1"/>
  <c r="AV621" i="3" a="1"/>
  <c r="AV621" i="3" s="1"/>
  <c r="AO621" i="3"/>
  <c r="AR621" i="3" s="1"/>
  <c r="AN621" i="3"/>
  <c r="AQ621" i="3" s="1"/>
  <c r="AM621" i="3"/>
  <c r="AU621" i="3" l="1" a="1"/>
  <c r="AU621" i="3" s="1"/>
  <c r="AW1703" i="3" l="1"/>
  <c r="AV1703" i="3" a="1"/>
  <c r="AV1703" i="3" s="1"/>
  <c r="AO1703" i="3"/>
  <c r="AR1703" i="3" s="1"/>
  <c r="AN1703" i="3"/>
  <c r="AQ1703" i="3" s="1"/>
  <c r="AM1703" i="3"/>
  <c r="AW1702" i="3"/>
  <c r="AV1702" i="3" a="1"/>
  <c r="AV1702" i="3" s="1"/>
  <c r="AO1702" i="3"/>
  <c r="AR1702" i="3" s="1"/>
  <c r="AN1702" i="3"/>
  <c r="AQ1702" i="3" s="1"/>
  <c r="AM1702" i="3"/>
  <c r="AW1701" i="3"/>
  <c r="AV1701" i="3" a="1"/>
  <c r="AV1701" i="3" s="1"/>
  <c r="AO1701" i="3"/>
  <c r="AN1701" i="3"/>
  <c r="AQ1701" i="3" s="1"/>
  <c r="AM1701" i="3"/>
  <c r="AW1700" i="3"/>
  <c r="AV1700" i="3" a="1"/>
  <c r="AV1700" i="3" s="1"/>
  <c r="AO1700" i="3"/>
  <c r="AR1700" i="3" s="1"/>
  <c r="AN1700" i="3"/>
  <c r="AQ1700" i="3" s="1"/>
  <c r="AM1700" i="3"/>
  <c r="AW1699" i="3"/>
  <c r="AV1699" i="3" a="1"/>
  <c r="AV1699" i="3" s="1"/>
  <c r="AO1699" i="3"/>
  <c r="AR1699" i="3" s="1"/>
  <c r="AN1699" i="3"/>
  <c r="AQ1699" i="3" s="1"/>
  <c r="AM1699" i="3"/>
  <c r="AW1698" i="3"/>
  <c r="AV1698" i="3" a="1"/>
  <c r="AV1698" i="3" s="1"/>
  <c r="AO1698" i="3"/>
  <c r="AR1698" i="3" s="1"/>
  <c r="AN1698" i="3"/>
  <c r="AQ1698" i="3" s="1"/>
  <c r="AM1698" i="3"/>
  <c r="AW1697" i="3"/>
  <c r="AU1697" i="3" a="1"/>
  <c r="AU1697" i="3" s="1"/>
  <c r="AO1697" i="3"/>
  <c r="AT1697" i="3" s="1"/>
  <c r="AN1697" i="3"/>
  <c r="AS1697" i="3" s="1"/>
  <c r="AM1697" i="3"/>
  <c r="AW1696" i="3"/>
  <c r="AU1696" i="3" a="1"/>
  <c r="AU1696" i="3" s="1"/>
  <c r="AO1696" i="3"/>
  <c r="AT1696" i="3" s="1"/>
  <c r="AN1696" i="3"/>
  <c r="AS1696" i="3" s="1"/>
  <c r="AM1696" i="3"/>
  <c r="AW1695" i="3"/>
  <c r="AV1695" i="3" a="1"/>
  <c r="AV1695" i="3" s="1"/>
  <c r="AO1695" i="3"/>
  <c r="AR1695" i="3" s="1"/>
  <c r="AN1695" i="3"/>
  <c r="AM1695" i="3"/>
  <c r="AW495" i="3"/>
  <c r="AV495" i="3" a="1"/>
  <c r="AV495" i="3" s="1"/>
  <c r="AU495" i="3" a="1"/>
  <c r="AU495" i="3" s="1"/>
  <c r="AO495" i="3"/>
  <c r="AN495" i="3"/>
  <c r="AM495" i="3"/>
  <c r="AW494" i="3"/>
  <c r="AV494" i="3" a="1"/>
  <c r="AV494" i="3" s="1"/>
  <c r="AU494" i="3" a="1"/>
  <c r="AU494" i="3" s="1"/>
  <c r="AO494" i="3"/>
  <c r="AN494" i="3"/>
  <c r="AM494" i="3"/>
  <c r="AW493" i="3"/>
  <c r="AV493" i="3" a="1"/>
  <c r="AV493" i="3" s="1"/>
  <c r="AU493" i="3" a="1"/>
  <c r="AU493" i="3" s="1"/>
  <c r="AO493" i="3"/>
  <c r="AN493" i="3"/>
  <c r="AM493" i="3"/>
  <c r="AW492" i="3"/>
  <c r="AV492" i="3" a="1"/>
  <c r="AV492" i="3" s="1"/>
  <c r="AO492" i="3"/>
  <c r="AR492" i="3" s="1"/>
  <c r="AN492" i="3"/>
  <c r="AQ492" i="3" s="1"/>
  <c r="AM492" i="3"/>
  <c r="AW491" i="3"/>
  <c r="AV491" i="3" a="1"/>
  <c r="AV491" i="3" s="1"/>
  <c r="AU491" i="3" a="1"/>
  <c r="AU491" i="3" s="1"/>
  <c r="AO491" i="3"/>
  <c r="AN491" i="3"/>
  <c r="AM491" i="3"/>
  <c r="AW490" i="3"/>
  <c r="AV490" i="3" a="1"/>
  <c r="AV490" i="3" s="1"/>
  <c r="AO490" i="3"/>
  <c r="AR490" i="3" s="1"/>
  <c r="AN490" i="3"/>
  <c r="AQ490" i="3" s="1"/>
  <c r="AM490" i="3"/>
  <c r="AW489" i="3"/>
  <c r="AU489" i="3" a="1"/>
  <c r="AU489" i="3" s="1"/>
  <c r="AO489" i="3"/>
  <c r="AT489" i="3" s="1"/>
  <c r="AN489" i="3"/>
  <c r="AS489" i="3" s="1"/>
  <c r="AM489" i="3"/>
  <c r="AW488" i="3"/>
  <c r="AU488" i="3" a="1"/>
  <c r="AU488" i="3" s="1"/>
  <c r="AO488" i="3"/>
  <c r="AT488" i="3" s="1"/>
  <c r="AN488" i="3"/>
  <c r="AS488" i="3" s="1"/>
  <c r="AM488" i="3"/>
  <c r="D319" i="12"/>
  <c r="D318" i="12"/>
  <c r="D4" i="12"/>
  <c r="AW857" i="3"/>
  <c r="AU857" i="3" a="1"/>
  <c r="AU857" i="3" s="1"/>
  <c r="AO857" i="3"/>
  <c r="AT857" i="3" s="1"/>
  <c r="AN857" i="3"/>
  <c r="AS857" i="3" s="1"/>
  <c r="AM857" i="3"/>
  <c r="AW856" i="3"/>
  <c r="AV856" i="3" a="1"/>
  <c r="AV856" i="3" s="1"/>
  <c r="AO856" i="3"/>
  <c r="AR856" i="3" s="1"/>
  <c r="AN856" i="3"/>
  <c r="AQ856" i="3" s="1"/>
  <c r="AM856" i="3"/>
  <c r="AW1051" i="3"/>
  <c r="AV1051" i="3" a="1"/>
  <c r="AV1051" i="3" s="1"/>
  <c r="AO1051" i="3"/>
  <c r="AR1051" i="3" s="1"/>
  <c r="AN1051" i="3"/>
  <c r="AQ1051" i="3" s="1"/>
  <c r="AM1051" i="3"/>
  <c r="AW1050" i="3"/>
  <c r="AV1050" i="3" a="1"/>
  <c r="AV1050" i="3" s="1"/>
  <c r="AO1050" i="3"/>
  <c r="AR1050" i="3" s="1"/>
  <c r="AN1050" i="3"/>
  <c r="AQ1050" i="3" s="1"/>
  <c r="AM1050" i="3"/>
  <c r="AW1049" i="3"/>
  <c r="AV1049" i="3" a="1"/>
  <c r="AV1049" i="3" s="1"/>
  <c r="AO1049" i="3"/>
  <c r="AR1049" i="3" s="1"/>
  <c r="AN1049" i="3"/>
  <c r="AQ1049" i="3" s="1"/>
  <c r="AM1049" i="3"/>
  <c r="AW1048" i="3"/>
  <c r="AV1048" i="3" a="1"/>
  <c r="AV1048" i="3" s="1"/>
  <c r="AO1048" i="3"/>
  <c r="AR1048" i="3" s="1"/>
  <c r="AN1048" i="3"/>
  <c r="AQ1048" i="3" s="1"/>
  <c r="AM1048" i="3"/>
  <c r="AW1047" i="3"/>
  <c r="AV1047" i="3" a="1"/>
  <c r="AV1047" i="3" s="1"/>
  <c r="AO1047" i="3"/>
  <c r="AR1047" i="3" s="1"/>
  <c r="AN1047" i="3"/>
  <c r="AQ1047" i="3" s="1"/>
  <c r="AM1047" i="3"/>
  <c r="AW1046" i="3"/>
  <c r="AU1046" i="3" a="1"/>
  <c r="AU1046" i="3" s="1"/>
  <c r="AO1046" i="3"/>
  <c r="AT1046" i="3" s="1"/>
  <c r="AN1046" i="3"/>
  <c r="AS1046" i="3" s="1"/>
  <c r="AM1046" i="3"/>
  <c r="AW1045" i="3"/>
  <c r="AU1045" i="3" a="1"/>
  <c r="AU1045" i="3" s="1"/>
  <c r="AO1045" i="3"/>
  <c r="AT1045" i="3" s="1"/>
  <c r="AN1045" i="3"/>
  <c r="AS1045" i="3" s="1"/>
  <c r="AM1045" i="3"/>
  <c r="AW1044" i="3"/>
  <c r="AV1044" i="3" a="1"/>
  <c r="AV1044" i="3" s="1"/>
  <c r="AO1044" i="3"/>
  <c r="AR1044" i="3" s="1"/>
  <c r="AN1044" i="3"/>
  <c r="AQ1044" i="3" s="1"/>
  <c r="AM1044" i="3"/>
  <c r="I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" i="29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120" i="28"/>
  <c r="E121" i="28"/>
  <c r="E122" i="28"/>
  <c r="E123" i="28"/>
  <c r="E124" i="28"/>
  <c r="E125" i="28"/>
  <c r="E126" i="28"/>
  <c r="E127" i="28"/>
  <c r="E128" i="28"/>
  <c r="E129" i="28"/>
  <c r="E130" i="28"/>
  <c r="E131" i="28"/>
  <c r="E132" i="28"/>
  <c r="E133" i="28"/>
  <c r="E134" i="28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3" i="28"/>
  <c r="E171" i="28"/>
  <c r="E172" i="28"/>
  <c r="E173" i="28"/>
  <c r="E174" i="28"/>
  <c r="E175" i="28"/>
  <c r="E176" i="28"/>
  <c r="E177" i="28"/>
  <c r="E178" i="28"/>
  <c r="E179" i="28"/>
  <c r="E4" i="28"/>
  <c r="E180" i="28"/>
  <c r="E181" i="28"/>
  <c r="E182" i="28"/>
  <c r="E183" i="28"/>
  <c r="E184" i="28"/>
  <c r="E185" i="28"/>
  <c r="E186" i="28"/>
  <c r="E187" i="28"/>
  <c r="E5" i="28"/>
  <c r="E188" i="28"/>
  <c r="E189" i="28"/>
  <c r="E190" i="28"/>
  <c r="E191" i="28"/>
  <c r="E192" i="28"/>
  <c r="E193" i="28"/>
  <c r="E194" i="28"/>
  <c r="E195" i="28"/>
  <c r="E196" i="28"/>
  <c r="E197" i="28"/>
  <c r="E198" i="28"/>
  <c r="E199" i="28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257" i="28"/>
  <c r="E258" i="28"/>
  <c r="E259" i="28"/>
  <c r="E260" i="28"/>
  <c r="E261" i="28"/>
  <c r="E262" i="28"/>
  <c r="E263" i="28"/>
  <c r="E264" i="28"/>
  <c r="E265" i="28"/>
  <c r="E266" i="28"/>
  <c r="E267" i="28"/>
  <c r="E268" i="28"/>
  <c r="E269" i="28"/>
  <c r="E270" i="28"/>
  <c r="E271" i="28"/>
  <c r="E272" i="28"/>
  <c r="E273" i="28"/>
  <c r="E274" i="28"/>
  <c r="E6" i="28"/>
  <c r="E275" i="28"/>
  <c r="E276" i="28"/>
  <c r="E277" i="28"/>
  <c r="E278" i="28"/>
  <c r="E279" i="28"/>
  <c r="E280" i="28"/>
  <c r="E281" i="28"/>
  <c r="E282" i="28"/>
  <c r="E283" i="28"/>
  <c r="E284" i="28"/>
  <c r="E285" i="28"/>
  <c r="E286" i="28"/>
  <c r="E287" i="28"/>
  <c r="E288" i="28"/>
  <c r="E289" i="28"/>
  <c r="E290" i="28"/>
  <c r="E291" i="28"/>
  <c r="E292" i="28"/>
  <c r="E293" i="28"/>
  <c r="E294" i="28"/>
  <c r="E295" i="28"/>
  <c r="E296" i="28"/>
  <c r="E297" i="28"/>
  <c r="E298" i="28"/>
  <c r="E299" i="28"/>
  <c r="E300" i="28"/>
  <c r="E301" i="28"/>
  <c r="E302" i="28"/>
  <c r="E303" i="28"/>
  <c r="E304" i="28"/>
  <c r="E305" i="28"/>
  <c r="E306" i="28"/>
  <c r="E307" i="28"/>
  <c r="E308" i="28"/>
  <c r="E309" i="28"/>
  <c r="E310" i="28"/>
  <c r="E311" i="28"/>
  <c r="E312" i="28"/>
  <c r="E7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96" i="28"/>
  <c r="G97" i="28"/>
  <c r="G98" i="28"/>
  <c r="G99" i="28"/>
  <c r="G100" i="28"/>
  <c r="G101" i="28"/>
  <c r="G102" i="28"/>
  <c r="G103" i="28"/>
  <c r="G104" i="28"/>
  <c r="G105" i="28"/>
  <c r="G106" i="28"/>
  <c r="G107" i="28"/>
  <c r="G108" i="28"/>
  <c r="G109" i="28"/>
  <c r="G110" i="28"/>
  <c r="G111" i="28"/>
  <c r="G112" i="28"/>
  <c r="G113" i="28"/>
  <c r="G114" i="28"/>
  <c r="G115" i="28"/>
  <c r="G116" i="28"/>
  <c r="G117" i="28"/>
  <c r="G118" i="28"/>
  <c r="G119" i="28"/>
  <c r="G120" i="28"/>
  <c r="G121" i="28"/>
  <c r="G122" i="28"/>
  <c r="G123" i="28"/>
  <c r="G124" i="28"/>
  <c r="G125" i="28"/>
  <c r="G126" i="28"/>
  <c r="G127" i="28"/>
  <c r="G128" i="28"/>
  <c r="G129" i="28"/>
  <c r="G130" i="28"/>
  <c r="G131" i="28"/>
  <c r="G132" i="28"/>
  <c r="G133" i="28"/>
  <c r="G134" i="28"/>
  <c r="G135" i="28"/>
  <c r="G136" i="28"/>
  <c r="G137" i="28"/>
  <c r="G138" i="28"/>
  <c r="G139" i="28"/>
  <c r="G140" i="28"/>
  <c r="G141" i="28"/>
  <c r="G142" i="28"/>
  <c r="G143" i="28"/>
  <c r="G144" i="28"/>
  <c r="G145" i="28"/>
  <c r="G146" i="28"/>
  <c r="G147" i="28"/>
  <c r="G148" i="28"/>
  <c r="G149" i="28"/>
  <c r="G150" i="28"/>
  <c r="G151" i="28"/>
  <c r="G152" i="28"/>
  <c r="G153" i="28"/>
  <c r="G154" i="28"/>
  <c r="G155" i="28"/>
  <c r="G156" i="28"/>
  <c r="G157" i="28"/>
  <c r="G158" i="28"/>
  <c r="G159" i="28"/>
  <c r="G160" i="28"/>
  <c r="G161" i="28"/>
  <c r="G162" i="28"/>
  <c r="G163" i="28"/>
  <c r="G164" i="28"/>
  <c r="G165" i="28"/>
  <c r="G166" i="28"/>
  <c r="G167" i="28"/>
  <c r="G168" i="28"/>
  <c r="G169" i="28"/>
  <c r="G170" i="28"/>
  <c r="G171" i="28"/>
  <c r="G172" i="28"/>
  <c r="G173" i="28"/>
  <c r="G174" i="28"/>
  <c r="G175" i="28"/>
  <c r="G176" i="28"/>
  <c r="G177" i="28"/>
  <c r="G178" i="28"/>
  <c r="G179" i="28"/>
  <c r="G180" i="28"/>
  <c r="G181" i="28"/>
  <c r="G182" i="28"/>
  <c r="G183" i="28"/>
  <c r="G184" i="28"/>
  <c r="G185" i="28"/>
  <c r="G186" i="28"/>
  <c r="G187" i="28"/>
  <c r="G188" i="28"/>
  <c r="G189" i="28"/>
  <c r="G190" i="28"/>
  <c r="G191" i="28"/>
  <c r="G192" i="28"/>
  <c r="G193" i="28"/>
  <c r="G194" i="28"/>
  <c r="G195" i="28"/>
  <c r="G196" i="28"/>
  <c r="G197" i="28"/>
  <c r="G198" i="28"/>
  <c r="G199" i="28"/>
  <c r="G200" i="28"/>
  <c r="G201" i="28"/>
  <c r="G202" i="28"/>
  <c r="G203" i="28"/>
  <c r="G204" i="28"/>
  <c r="G205" i="28"/>
  <c r="G206" i="28"/>
  <c r="G207" i="28"/>
  <c r="G208" i="28"/>
  <c r="G209" i="28"/>
  <c r="G210" i="28"/>
  <c r="G211" i="28"/>
  <c r="G212" i="28"/>
  <c r="G213" i="28"/>
  <c r="G214" i="28"/>
  <c r="G215" i="28"/>
  <c r="G216" i="28"/>
  <c r="G2" i="28"/>
  <c r="G217" i="28"/>
  <c r="G218" i="28"/>
  <c r="G219" i="28"/>
  <c r="G220" i="28"/>
  <c r="G221" i="28"/>
  <c r="G222" i="28"/>
  <c r="G223" i="28"/>
  <c r="G224" i="28"/>
  <c r="G225" i="28"/>
  <c r="G226" i="28"/>
  <c r="G227" i="28"/>
  <c r="G228" i="28"/>
  <c r="G229" i="28"/>
  <c r="G230" i="28"/>
  <c r="G231" i="28"/>
  <c r="G232" i="28"/>
  <c r="G233" i="28"/>
  <c r="G234" i="28"/>
  <c r="G235" i="28"/>
  <c r="G236" i="28"/>
  <c r="G237" i="28"/>
  <c r="G238" i="28"/>
  <c r="G239" i="28"/>
  <c r="G240" i="28"/>
  <c r="G241" i="28"/>
  <c r="G242" i="28"/>
  <c r="G243" i="28"/>
  <c r="G244" i="28"/>
  <c r="G245" i="28"/>
  <c r="G246" i="28"/>
  <c r="G247" i="28"/>
  <c r="G248" i="28"/>
  <c r="G249" i="28"/>
  <c r="G250" i="28"/>
  <c r="G251" i="28"/>
  <c r="G252" i="28"/>
  <c r="G253" i="28"/>
  <c r="G254" i="28"/>
  <c r="G255" i="28"/>
  <c r="G256" i="28"/>
  <c r="G257" i="28"/>
  <c r="G258" i="28"/>
  <c r="G259" i="28"/>
  <c r="G260" i="28"/>
  <c r="G261" i="28"/>
  <c r="G262" i="28"/>
  <c r="G263" i="28"/>
  <c r="G264" i="28"/>
  <c r="G265" i="28"/>
  <c r="G266" i="28"/>
  <c r="G267" i="28"/>
  <c r="G268" i="28"/>
  <c r="G269" i="28"/>
  <c r="G270" i="28"/>
  <c r="G271" i="28"/>
  <c r="G3" i="28"/>
  <c r="G272" i="28"/>
  <c r="G273" i="28"/>
  <c r="G274" i="28"/>
  <c r="G275" i="28"/>
  <c r="G276" i="28"/>
  <c r="G277" i="28"/>
  <c r="G278" i="28"/>
  <c r="G4" i="28"/>
  <c r="G279" i="28"/>
  <c r="G280" i="28"/>
  <c r="G281" i="28"/>
  <c r="G282" i="28"/>
  <c r="G283" i="28"/>
  <c r="G284" i="28"/>
  <c r="G285" i="28"/>
  <c r="G286" i="28"/>
  <c r="G287" i="28"/>
  <c r="G288" i="28"/>
  <c r="G289" i="28"/>
  <c r="G290" i="28"/>
  <c r="G291" i="28"/>
  <c r="G292" i="28"/>
  <c r="G293" i="28"/>
  <c r="G294" i="28"/>
  <c r="G295" i="28"/>
  <c r="G296" i="28"/>
  <c r="G297" i="28"/>
  <c r="G5" i="28"/>
  <c r="G298" i="28"/>
  <c r="G299" i="28"/>
  <c r="G300" i="28"/>
  <c r="G301" i="28"/>
  <c r="G302" i="28"/>
  <c r="G303" i="28"/>
  <c r="G304" i="28"/>
  <c r="G305" i="28"/>
  <c r="G306" i="28"/>
  <c r="G307" i="28"/>
  <c r="G308" i="28"/>
  <c r="G309" i="28"/>
  <c r="G310" i="28"/>
  <c r="G311" i="28"/>
  <c r="G6" i="28"/>
  <c r="AR1701" i="3" l="1"/>
  <c r="AQ1695" i="3"/>
  <c r="V47" i="3"/>
  <c r="V46" i="3"/>
  <c r="V43" i="3"/>
  <c r="V42" i="3"/>
  <c r="V41" i="3"/>
  <c r="V40" i="3"/>
  <c r="V39" i="3"/>
  <c r="V33" i="3"/>
  <c r="V32" i="3"/>
  <c r="V31" i="3"/>
  <c r="AW784" i="3"/>
  <c r="AU784" i="3" a="1"/>
  <c r="AU784" i="3" s="1"/>
  <c r="AO784" i="3"/>
  <c r="AT784" i="3" s="1"/>
  <c r="AN784" i="3"/>
  <c r="AS784" i="3" s="1"/>
  <c r="AM784" i="3"/>
  <c r="AW783" i="3"/>
  <c r="AV783" i="3" a="1"/>
  <c r="AV783" i="3" s="1"/>
  <c r="AO783" i="3"/>
  <c r="AR783" i="3" s="1"/>
  <c r="AN783" i="3"/>
  <c r="AM783" i="3"/>
  <c r="AM789" i="3"/>
  <c r="AM788" i="3"/>
  <c r="AM787" i="3"/>
  <c r="AM786" i="3"/>
  <c r="AM785" i="3"/>
  <c r="AM782" i="3"/>
  <c r="AQ783" i="3" l="1"/>
  <c r="AU782" i="3" a="1"/>
  <c r="AU782" i="3" s="1"/>
  <c r="AW782" i="3"/>
  <c r="AV785" i="3" a="1"/>
  <c r="AV785" i="3" s="1"/>
  <c r="AW785" i="3"/>
  <c r="AV786" i="3" a="1"/>
  <c r="AV786" i="3" s="1"/>
  <c r="AW786" i="3"/>
  <c r="AV787" i="3" a="1"/>
  <c r="AV787" i="3" s="1"/>
  <c r="AW787" i="3"/>
  <c r="AV788" i="3" a="1"/>
  <c r="AV788" i="3" s="1"/>
  <c r="AW788" i="3"/>
  <c r="AV789" i="3" a="1"/>
  <c r="AV789" i="3" s="1"/>
  <c r="AW789" i="3"/>
  <c r="AN782" i="3"/>
  <c r="AO782" i="3"/>
  <c r="AT782" i="3" s="1"/>
  <c r="AN785" i="3"/>
  <c r="AQ785" i="3" s="1"/>
  <c r="AO785" i="3"/>
  <c r="AR785" i="3" s="1"/>
  <c r="AN786" i="3"/>
  <c r="AQ786" i="3" s="1"/>
  <c r="AO786" i="3"/>
  <c r="AR786" i="3" s="1"/>
  <c r="AN787" i="3"/>
  <c r="AQ787" i="3" s="1"/>
  <c r="AO787" i="3"/>
  <c r="AR787" i="3" s="1"/>
  <c r="AN788" i="3"/>
  <c r="AQ788" i="3" s="1"/>
  <c r="AO788" i="3"/>
  <c r="AR788" i="3" s="1"/>
  <c r="AN789" i="3"/>
  <c r="AQ789" i="3" s="1"/>
  <c r="AO789" i="3"/>
  <c r="AR789" i="3" s="1"/>
  <c r="AS782" i="3" l="1"/>
  <c r="AU1560" i="3" a="1"/>
  <c r="AU1560" i="3" s="1"/>
  <c r="AU1561" i="3" a="1"/>
  <c r="AU1561" i="3" s="1"/>
  <c r="AV1562" i="3" a="1"/>
  <c r="AV1562" i="3" s="1"/>
  <c r="AV1563" i="3" a="1"/>
  <c r="AV1563" i="3" s="1"/>
  <c r="AV1564" i="3" a="1"/>
  <c r="AV1564" i="3" s="1"/>
  <c r="AV1565" i="3" a="1"/>
  <c r="AV1565" i="3" s="1"/>
  <c r="AV1566" i="3" a="1"/>
  <c r="AV1566" i="3" s="1"/>
  <c r="AV1567" i="3" a="1"/>
  <c r="AV1567" i="3" s="1"/>
  <c r="AU1568" i="3" a="1"/>
  <c r="AU1568" i="3" s="1"/>
  <c r="AU1569" i="3" a="1"/>
  <c r="AU1569" i="3" s="1"/>
  <c r="AV1570" i="3" a="1"/>
  <c r="AV1570" i="3" s="1"/>
  <c r="AV1571" i="3" a="1"/>
  <c r="AV1571" i="3" s="1"/>
  <c r="AV1572" i="3" a="1"/>
  <c r="AV1572" i="3" s="1"/>
  <c r="AV1573" i="3" a="1"/>
  <c r="AV1573" i="3" s="1"/>
  <c r="AV1574" i="3" a="1"/>
  <c r="AV1574" i="3" s="1"/>
  <c r="AV1575" i="3" a="1"/>
  <c r="AV1575" i="3" s="1"/>
  <c r="AV1576" i="3" a="1"/>
  <c r="AV1576" i="3" s="1"/>
  <c r="AU1577" i="3" a="1"/>
  <c r="AU1577" i="3" s="1"/>
  <c r="AV1578" i="3" a="1"/>
  <c r="AV1578" i="3" s="1"/>
  <c r="AV1579" i="3" a="1"/>
  <c r="AV1579" i="3" s="1"/>
  <c r="AV1580" i="3" a="1"/>
  <c r="AV1580" i="3" s="1"/>
  <c r="AV1581" i="3" a="1"/>
  <c r="AV1581" i="3" s="1"/>
  <c r="AV1582" i="3" a="1"/>
  <c r="AV1582" i="3" s="1"/>
  <c r="AU1583" i="3" a="1"/>
  <c r="AU1583" i="3" s="1"/>
  <c r="AU1584" i="3" a="1"/>
  <c r="AU1584" i="3" s="1"/>
  <c r="AV1585" i="3" a="1"/>
  <c r="AV1585" i="3" s="1"/>
  <c r="AU1586" i="3" a="1"/>
  <c r="AU1586" i="3" s="1"/>
  <c r="AU1587" i="3" a="1"/>
  <c r="AU1587" i="3" s="1"/>
  <c r="AU1588" i="3" a="1"/>
  <c r="AU1588" i="3" s="1"/>
  <c r="AV1588" i="3" a="1"/>
  <c r="AV1588" i="3" s="1"/>
  <c r="AV1589" i="3" a="1"/>
  <c r="AV1589" i="3" s="1"/>
  <c r="AV1590" i="3" a="1"/>
  <c r="AV1590" i="3" s="1"/>
  <c r="AU1591" i="3" a="1"/>
  <c r="AU1591" i="3" s="1"/>
  <c r="AU1592" i="3" a="1"/>
  <c r="AU1592" i="3" s="1"/>
  <c r="AV1593" i="3" a="1"/>
  <c r="AV1593" i="3" s="1"/>
  <c r="AU1594" i="3" a="1"/>
  <c r="AU1594" i="3" s="1"/>
  <c r="AU1595" i="3" a="1"/>
  <c r="AU1595" i="3" s="1"/>
  <c r="AU1596" i="3" a="1"/>
  <c r="AU1596" i="3" s="1"/>
  <c r="AU1597" i="3" a="1"/>
  <c r="AU1597" i="3" s="1"/>
  <c r="AV1598" i="3" a="1"/>
  <c r="AV1598" i="3" s="1"/>
  <c r="AV1599" i="3" a="1"/>
  <c r="AV1599" i="3" s="1"/>
  <c r="AU1600" i="3" a="1"/>
  <c r="AU1600" i="3" s="1"/>
  <c r="AV1601" i="3" a="1"/>
  <c r="AV1601" i="3" s="1"/>
  <c r="AU1602" i="3" a="1"/>
  <c r="AU1602" i="3" s="1"/>
  <c r="AU1603" i="3" a="1"/>
  <c r="AU1603" i="3" s="1"/>
  <c r="AV1603" i="3" a="1"/>
  <c r="AV1603" i="3" s="1"/>
  <c r="AV1604" i="3" a="1"/>
  <c r="AV1604" i="3" s="1"/>
  <c r="AV1605" i="3" a="1"/>
  <c r="AV1605" i="3" s="1"/>
  <c r="AU1606" i="3" a="1"/>
  <c r="AU1606" i="3" s="1"/>
  <c r="AV1607" i="3" a="1"/>
  <c r="AV1607" i="3" s="1"/>
  <c r="AU1608" i="3" a="1"/>
  <c r="AU1608" i="3" s="1"/>
  <c r="AV1609" i="3" a="1"/>
  <c r="AV1609" i="3" s="1"/>
  <c r="AU1610" i="3" a="1"/>
  <c r="AU1610" i="3" s="1"/>
  <c r="AU1611" i="3" a="1"/>
  <c r="AU1611" i="3" s="1"/>
  <c r="AV1611" i="3" a="1"/>
  <c r="AV1611" i="3" s="1"/>
  <c r="AV1612" i="3" a="1"/>
  <c r="AV1612" i="3" s="1"/>
  <c r="AU1613" i="3" a="1"/>
  <c r="AU1613" i="3" s="1"/>
  <c r="AU1614" i="3" a="1"/>
  <c r="AU1614" i="3" s="1"/>
  <c r="AU1615" i="3" a="1"/>
  <c r="AU1615" i="3" s="1"/>
  <c r="AV1615" i="3" a="1"/>
  <c r="AV1615" i="3" s="1"/>
  <c r="AV1616" i="3" a="1"/>
  <c r="AV1616" i="3" s="1"/>
  <c r="AU1617" i="3" a="1"/>
  <c r="AU1617" i="3" s="1"/>
  <c r="AU1618" i="3" a="1"/>
  <c r="AU1618" i="3" s="1"/>
  <c r="AV1619" i="3" a="1"/>
  <c r="AV1619" i="3" s="1"/>
  <c r="AU1620" i="3" a="1"/>
  <c r="AU1620" i="3" s="1"/>
  <c r="AU1621" i="3" a="1"/>
  <c r="AU1621" i="3" s="1"/>
  <c r="AV1622" i="3" a="1"/>
  <c r="AV1622" i="3" s="1"/>
  <c r="AU1623" i="3" a="1"/>
  <c r="AU1623" i="3" s="1"/>
  <c r="AU1624" i="3" a="1"/>
  <c r="AU1624" i="3" s="1"/>
  <c r="AU1625" i="3" a="1"/>
  <c r="AU1625" i="3" s="1"/>
  <c r="AV1625" i="3" a="1"/>
  <c r="AV1625" i="3" s="1"/>
  <c r="AV1626" i="3" a="1"/>
  <c r="AV1626" i="3" s="1"/>
  <c r="AU1627" i="3" a="1"/>
  <c r="AU1627" i="3" s="1"/>
  <c r="AU1628" i="3" a="1"/>
  <c r="AU1628" i="3" s="1"/>
  <c r="AV1629" i="3" a="1"/>
  <c r="AV1629" i="3" s="1"/>
  <c r="AU1630" i="3" a="1"/>
  <c r="AU1630" i="3" s="1"/>
  <c r="AU1631" i="3" a="1"/>
  <c r="AU1631" i="3" s="1"/>
  <c r="AV1632" i="3" a="1"/>
  <c r="AV1632" i="3" s="1"/>
  <c r="AU1633" i="3" a="1"/>
  <c r="AU1633" i="3" s="1"/>
  <c r="AU1634" i="3" a="1"/>
  <c r="AU1634" i="3" s="1"/>
  <c r="AV1635" i="3" a="1"/>
  <c r="AV1635" i="3" s="1"/>
  <c r="AU1636" i="3" a="1"/>
  <c r="AU1636" i="3" s="1"/>
  <c r="AU1637" i="3" a="1"/>
  <c r="AU1637" i="3" s="1"/>
  <c r="AV1638" i="3" a="1"/>
  <c r="AV1638" i="3" s="1"/>
  <c r="AU1639" i="3" a="1"/>
  <c r="AU1639" i="3" s="1"/>
  <c r="AU1640" i="3" a="1"/>
  <c r="AU1640" i="3" s="1"/>
  <c r="AU1641" i="3" a="1"/>
  <c r="AU1641" i="3" s="1"/>
  <c r="AV1641" i="3" a="1"/>
  <c r="AV1641" i="3" s="1"/>
  <c r="AV1642" i="3" a="1"/>
  <c r="AV1642" i="3" s="1"/>
  <c r="AU1643" i="3" a="1"/>
  <c r="AU1643" i="3" s="1"/>
  <c r="AU1644" i="3" a="1"/>
  <c r="AU1644" i="3" s="1"/>
  <c r="AV1645" i="3" a="1"/>
  <c r="AV1645" i="3" s="1"/>
  <c r="AU1646" i="3" a="1"/>
  <c r="AU1646" i="3" s="1"/>
  <c r="AU1647" i="3" a="1"/>
  <c r="AU1647" i="3" s="1"/>
  <c r="AV1648" i="3" a="1"/>
  <c r="AV1648" i="3" s="1"/>
  <c r="AU1649" i="3" a="1"/>
  <c r="AU1649" i="3" s="1"/>
  <c r="AU1650" i="3" a="1"/>
  <c r="AU1650" i="3" s="1"/>
  <c r="AV1651" i="3" a="1"/>
  <c r="AV1651" i="3" s="1"/>
  <c r="AU1652" i="3" a="1"/>
  <c r="AU1652" i="3" s="1"/>
  <c r="AU1653" i="3" a="1"/>
  <c r="AU1653" i="3" s="1"/>
  <c r="AV1654" i="3" a="1"/>
  <c r="AV1654" i="3" s="1"/>
  <c r="AU1655" i="3" a="1"/>
  <c r="AU1655" i="3" s="1"/>
  <c r="AU1656" i="3" a="1"/>
  <c r="AU1656" i="3" s="1"/>
  <c r="AV1657" i="3" a="1"/>
  <c r="AV1657" i="3" s="1"/>
  <c r="AV1658" i="3" a="1"/>
  <c r="AV1658" i="3" s="1"/>
  <c r="AV1659" i="3" a="1"/>
  <c r="AV1659" i="3" s="1"/>
  <c r="AV1660" i="3" a="1"/>
  <c r="AV1660" i="3" s="1"/>
  <c r="AV1661" i="3" a="1"/>
  <c r="AV1661" i="3" s="1"/>
  <c r="AV1662" i="3" a="1"/>
  <c r="AV1662" i="3" s="1"/>
  <c r="AV1663" i="3" a="1"/>
  <c r="AV1663" i="3" s="1"/>
  <c r="AV1664" i="3" a="1"/>
  <c r="AV1664" i="3" s="1"/>
  <c r="AV1665" i="3" a="1"/>
  <c r="AV1665" i="3" s="1"/>
  <c r="AV1666" i="3" a="1"/>
  <c r="AV1666" i="3" s="1"/>
  <c r="AV1667" i="3" a="1"/>
  <c r="AV1667" i="3" s="1"/>
  <c r="AV1668" i="3" a="1"/>
  <c r="AV1668" i="3" s="1"/>
  <c r="AV1669" i="3" a="1"/>
  <c r="AV1669" i="3" s="1"/>
  <c r="AV1670" i="3" a="1"/>
  <c r="AV1670" i="3" s="1"/>
  <c r="AV1671" i="3" a="1"/>
  <c r="AV1671" i="3" s="1"/>
  <c r="AV1672" i="3" a="1"/>
  <c r="AV1672" i="3" s="1"/>
  <c r="AV1673" i="3" a="1"/>
  <c r="AV1673" i="3" s="1"/>
  <c r="AV1674" i="3" a="1"/>
  <c r="AV1674" i="3" s="1"/>
  <c r="AV1675" i="3" a="1"/>
  <c r="AV1675" i="3" s="1"/>
  <c r="AV1676" i="3" a="1"/>
  <c r="AV1676" i="3" s="1"/>
  <c r="AV1677" i="3" a="1"/>
  <c r="AV1677" i="3" s="1"/>
  <c r="AV1678" i="3" a="1"/>
  <c r="AV1678" i="3" s="1"/>
  <c r="AV1679" i="3" a="1"/>
  <c r="AV1679" i="3" s="1"/>
  <c r="AV1680" i="3" a="1"/>
  <c r="AV1680" i="3" s="1"/>
  <c r="AV1681" i="3" a="1"/>
  <c r="AV1681" i="3" s="1"/>
  <c r="AV1682" i="3" a="1"/>
  <c r="AV1682" i="3" s="1"/>
  <c r="AV1683" i="3" a="1"/>
  <c r="AV1683" i="3" s="1"/>
  <c r="AV1684" i="3" a="1"/>
  <c r="AV1684" i="3" s="1"/>
  <c r="AV1685" i="3" a="1"/>
  <c r="AV1685" i="3" s="1"/>
  <c r="AV1686" i="3" a="1"/>
  <c r="AV1686" i="3" s="1"/>
  <c r="AV1687" i="3" a="1"/>
  <c r="AV1687" i="3" s="1"/>
  <c r="AU1688" i="3" a="1"/>
  <c r="AU1688" i="3" s="1"/>
  <c r="AU1689" i="3" a="1"/>
  <c r="AU1689" i="3" s="1"/>
  <c r="AV1690" i="3" a="1"/>
  <c r="AV1690" i="3" s="1"/>
  <c r="AV1691" i="3" a="1"/>
  <c r="AV1691" i="3" s="1"/>
  <c r="AV1692" i="3" a="1"/>
  <c r="AV1692" i="3" s="1"/>
  <c r="AV1693" i="3" a="1"/>
  <c r="AV1693" i="3" s="1"/>
  <c r="AV1694" i="3" a="1"/>
  <c r="AV1694" i="3" s="1"/>
  <c r="AV1704" i="3" a="1"/>
  <c r="AV1704" i="3" s="1"/>
  <c r="AU1705" i="3" a="1"/>
  <c r="AU1705" i="3" s="1"/>
  <c r="AV1706" i="3" a="1"/>
  <c r="AV1706" i="3" s="1"/>
  <c r="AV1707" i="3" a="1"/>
  <c r="AV1707" i="3" s="1"/>
  <c r="AV1708" i="3" a="1"/>
  <c r="AV1708" i="3" s="1"/>
  <c r="AV1709" i="3" a="1"/>
  <c r="AV1709" i="3" s="1"/>
  <c r="AV1710" i="3" a="1"/>
  <c r="AV1710" i="3" s="1"/>
  <c r="AV1711" i="3" a="1"/>
  <c r="AV1711" i="3" s="1"/>
  <c r="AU1712" i="3" a="1"/>
  <c r="AU1712" i="3" s="1"/>
  <c r="AU1713" i="3" a="1"/>
  <c r="AU1713" i="3" s="1"/>
  <c r="AU1714" i="3" a="1"/>
  <c r="AU1714" i="3" s="1"/>
  <c r="AV1714" i="3" a="1"/>
  <c r="AV1714" i="3" s="1"/>
  <c r="AV1715" i="3" a="1"/>
  <c r="AV1715" i="3" s="1"/>
  <c r="AU1716" i="3" a="1"/>
  <c r="AU1716" i="3" s="1"/>
  <c r="AV1716" i="3" a="1"/>
  <c r="AV1716" i="3" s="1"/>
  <c r="AU1717" i="3" a="1"/>
  <c r="AU1717" i="3" s="1"/>
  <c r="AV1717" i="3" a="1"/>
  <c r="AV1717" i="3" s="1"/>
  <c r="AU1718" i="3" a="1"/>
  <c r="AU1718" i="3" s="1"/>
  <c r="AV1718" i="3" a="1"/>
  <c r="AV1718" i="3" s="1"/>
  <c r="AU1719" i="3" a="1"/>
  <c r="AU1719" i="3" s="1"/>
  <c r="AV1719" i="3" a="1"/>
  <c r="AV1719" i="3" s="1"/>
  <c r="AU1720" i="3" a="1"/>
  <c r="AU1720" i="3" s="1"/>
  <c r="AV1720" i="3" a="1"/>
  <c r="AV1720" i="3" s="1"/>
  <c r="AV1721" i="3" a="1"/>
  <c r="AV1721" i="3" s="1"/>
  <c r="AU1722" i="3" a="1"/>
  <c r="AU1722" i="3" s="1"/>
  <c r="AV1723" i="3" a="1"/>
  <c r="AV1723" i="3" s="1"/>
  <c r="AU1724" i="3" a="1"/>
  <c r="AU1724" i="3" s="1"/>
  <c r="AV1725" i="3" a="1"/>
  <c r="AV1725" i="3" s="1"/>
  <c r="AU1726" i="3" a="1"/>
  <c r="AU1726" i="3" s="1"/>
  <c r="AU1727" i="3" a="1"/>
  <c r="AU1727" i="3" s="1"/>
  <c r="AV1728" i="3" a="1"/>
  <c r="AV1728" i="3" s="1"/>
  <c r="AV1729" i="3" a="1"/>
  <c r="AV1729" i="3" s="1"/>
  <c r="AU1730" i="3" a="1"/>
  <c r="AU1730" i="3" s="1"/>
  <c r="AU1731" i="3" a="1"/>
  <c r="AU1731" i="3" s="1"/>
  <c r="AU1732" i="3" a="1"/>
  <c r="AU1732" i="3" s="1"/>
  <c r="AV1732" i="3" a="1"/>
  <c r="AV1732" i="3" s="1"/>
  <c r="AV1733" i="3" a="1"/>
  <c r="AV1733" i="3" s="1"/>
  <c r="AU1734" i="3" a="1"/>
  <c r="AU1734" i="3" s="1"/>
  <c r="AV1734" i="3" a="1"/>
  <c r="AV1734" i="3" s="1"/>
  <c r="AU1735" i="3" a="1"/>
  <c r="AU1735" i="3" s="1"/>
  <c r="AV1735" i="3" a="1"/>
  <c r="AV1735" i="3" s="1"/>
  <c r="AU1736" i="3" a="1"/>
  <c r="AU1736" i="3" s="1"/>
  <c r="AV1736" i="3" a="1"/>
  <c r="AV1736" i="3" s="1"/>
  <c r="AV1737" i="3" a="1"/>
  <c r="AV1737" i="3" s="1"/>
  <c r="AU1738" i="3" a="1"/>
  <c r="AU1738" i="3" s="1"/>
  <c r="AU1739" i="3" a="1"/>
  <c r="AU1739" i="3" s="1"/>
  <c r="AV1739" i="3" a="1"/>
  <c r="AV1739" i="3" s="1"/>
  <c r="AV1740" i="3" a="1"/>
  <c r="AV1740" i="3" s="1"/>
  <c r="AU1741" i="3" a="1"/>
  <c r="AU1741" i="3" s="1"/>
  <c r="AV1741" i="3" a="1"/>
  <c r="AV1741" i="3" s="1"/>
  <c r="AU1742" i="3" a="1"/>
  <c r="AU1742" i="3" s="1"/>
  <c r="AV1742" i="3" a="1"/>
  <c r="AV1742" i="3" s="1"/>
  <c r="AU1743" i="3" a="1"/>
  <c r="AU1743" i="3" s="1"/>
  <c r="AV1743" i="3" a="1"/>
  <c r="AV1743" i="3" s="1"/>
  <c r="AU1744" i="3" a="1"/>
  <c r="AU1744" i="3" s="1"/>
  <c r="AV1744" i="3" a="1"/>
  <c r="AV1744" i="3" s="1"/>
  <c r="AV1745" i="3" a="1"/>
  <c r="AV1745" i="3" s="1"/>
  <c r="AU1746" i="3" a="1"/>
  <c r="AU1746" i="3" s="1"/>
  <c r="AU1747" i="3" a="1"/>
  <c r="AU1747" i="3" s="1"/>
  <c r="AV1747" i="3" a="1"/>
  <c r="AV1747" i="3" s="1"/>
  <c r="AU1748" i="3" a="1"/>
  <c r="AU1748" i="3" s="1"/>
  <c r="AV1748" i="3" a="1"/>
  <c r="AV1748" i="3" s="1"/>
  <c r="AU1749" i="3" a="1"/>
  <c r="AU1749" i="3" s="1"/>
  <c r="AV1749" i="3" a="1"/>
  <c r="AV1749" i="3" s="1"/>
  <c r="AU1750" i="3" a="1"/>
  <c r="AU1750" i="3" s="1"/>
  <c r="AV1750" i="3" a="1"/>
  <c r="AV1750" i="3" s="1"/>
  <c r="AU1751" i="3" a="1"/>
  <c r="AU1751" i="3" s="1"/>
  <c r="AV1751" i="3" a="1"/>
  <c r="AV1751" i="3" s="1"/>
  <c r="AU1752" i="3" a="1"/>
  <c r="AU1752" i="3" s="1"/>
  <c r="AV1752" i="3" a="1"/>
  <c r="AV1752" i="3" s="1"/>
  <c r="AV1753" i="3" a="1"/>
  <c r="AV1753" i="3" s="1"/>
  <c r="AU1754" i="3" a="1"/>
  <c r="AU1754" i="3" s="1"/>
  <c r="AV1755" i="3" a="1"/>
  <c r="AV1755" i="3" s="1"/>
  <c r="AU1756" i="3" a="1"/>
  <c r="AU1756" i="3" s="1"/>
  <c r="AV1757" i="3" a="1"/>
  <c r="AV1757" i="3" s="1"/>
  <c r="AU1758" i="3" a="1"/>
  <c r="AU1758" i="3" s="1"/>
  <c r="AV1759" i="3" a="1"/>
  <c r="AV1759" i="3" s="1"/>
  <c r="AV1760" i="3" a="1"/>
  <c r="AV1760" i="3" s="1"/>
  <c r="AV1761" i="3" a="1"/>
  <c r="AV1761" i="3" s="1"/>
  <c r="AU1762" i="3" a="1"/>
  <c r="AU1762" i="3" s="1"/>
  <c r="AU1763" i="3" a="1"/>
  <c r="AU1763" i="3" s="1"/>
  <c r="AU1764" i="3" a="1"/>
  <c r="AU1764" i="3" s="1"/>
  <c r="AV1764" i="3" a="1"/>
  <c r="AV1764" i="3" s="1"/>
  <c r="AV1765" i="3" a="1"/>
  <c r="AV1765" i="3" s="1"/>
  <c r="AV1766" i="3" a="1"/>
  <c r="AV1766" i="3" s="1"/>
  <c r="AU1767" i="3" a="1"/>
  <c r="AU1767" i="3" s="1"/>
  <c r="AV1767" i="3" a="1"/>
  <c r="AV1767" i="3" s="1"/>
  <c r="AU1768" i="3" a="1"/>
  <c r="AU1768" i="3" s="1"/>
  <c r="AV1768" i="3" a="1"/>
  <c r="AV1768" i="3" s="1"/>
  <c r="AV1769" i="3" a="1"/>
  <c r="AV1769" i="3" s="1"/>
  <c r="AV1770" i="3" a="1"/>
  <c r="AV1770" i="3" s="1"/>
  <c r="AU1771" i="3" a="1"/>
  <c r="AU1771" i="3" s="1"/>
  <c r="AU1772" i="3" a="1"/>
  <c r="AU1772" i="3" s="1"/>
  <c r="AU1773" i="3" a="1"/>
  <c r="AU1773" i="3" s="1"/>
  <c r="AV1773" i="3" a="1"/>
  <c r="AV1773" i="3" s="1"/>
  <c r="AV1774" i="3" a="1"/>
  <c r="AV1774" i="3" s="1"/>
  <c r="AV1775" i="3" a="1"/>
  <c r="AV1775" i="3" s="1"/>
  <c r="AU1776" i="3" a="1"/>
  <c r="AU1776" i="3" s="1"/>
  <c r="AV1776" i="3" a="1"/>
  <c r="AV1776" i="3" s="1"/>
  <c r="AU1777" i="3" a="1"/>
  <c r="AU1777" i="3" s="1"/>
  <c r="AV1777" i="3" a="1"/>
  <c r="AV1777" i="3" s="1"/>
  <c r="AU1778" i="3" a="1"/>
  <c r="AU1778" i="3" s="1"/>
  <c r="AV1778" i="3" a="1"/>
  <c r="AV1778" i="3" s="1"/>
  <c r="AU1779" i="3" a="1"/>
  <c r="AU1779" i="3" s="1"/>
  <c r="AV1779" i="3" a="1"/>
  <c r="AV1779" i="3" s="1"/>
  <c r="AU1780" i="3" a="1"/>
  <c r="AU1780" i="3" s="1"/>
  <c r="AV1780" i="3" a="1"/>
  <c r="AV1780" i="3" s="1"/>
  <c r="AU1781" i="3" a="1"/>
  <c r="AU1781" i="3" s="1"/>
  <c r="AU1782" i="3" a="1"/>
  <c r="AU1782" i="3" s="1"/>
  <c r="AU1783" i="3" a="1"/>
  <c r="AU1783" i="3" s="1"/>
  <c r="AU1784" i="3" a="1"/>
  <c r="AU1784" i="3" s="1"/>
  <c r="AU1785" i="3" a="1"/>
  <c r="AU1785" i="3" s="1"/>
  <c r="AV1785" i="3" a="1"/>
  <c r="AV1785" i="3" s="1"/>
  <c r="AU1786" i="3" a="1"/>
  <c r="AU1786" i="3" s="1"/>
  <c r="AV1786" i="3" a="1"/>
  <c r="AV1786" i="3" s="1"/>
  <c r="AU1787" i="3" a="1"/>
  <c r="AU1787" i="3" s="1"/>
  <c r="AU1788" i="3" a="1"/>
  <c r="AU1788" i="3" s="1"/>
  <c r="AU1789" i="3" a="1"/>
  <c r="AU1789" i="3" s="1"/>
  <c r="AU1790" i="3" a="1"/>
  <c r="AU1790" i="3" s="1"/>
  <c r="AU1791" i="3" a="1"/>
  <c r="AU1791" i="3" s="1"/>
  <c r="AV1791" i="3" a="1"/>
  <c r="AV1791" i="3" s="1"/>
  <c r="AU1792" i="3" a="1"/>
  <c r="AU1792" i="3" s="1"/>
  <c r="AV1792" i="3" a="1"/>
  <c r="AV1792" i="3" s="1"/>
  <c r="AU1793" i="3" a="1"/>
  <c r="AU1793" i="3" s="1"/>
  <c r="AV1793" i="3" a="1"/>
  <c r="AV1793" i="3" s="1"/>
  <c r="AU1794" i="3" a="1"/>
  <c r="AU1794" i="3" s="1"/>
  <c r="AV1794" i="3" a="1"/>
  <c r="AV1794" i="3" s="1"/>
  <c r="AU1795" i="3" a="1"/>
  <c r="AU1795" i="3" s="1"/>
  <c r="AU1796" i="3" a="1"/>
  <c r="AU1796" i="3" s="1"/>
  <c r="AU1797" i="3" a="1"/>
  <c r="AU1797" i="3" s="1"/>
  <c r="AU1798" i="3" a="1"/>
  <c r="AU1798" i="3" s="1"/>
  <c r="AU1799" i="3" a="1"/>
  <c r="AU1799" i="3" s="1"/>
  <c r="AV1799" i="3" a="1"/>
  <c r="AV1799" i="3" s="1"/>
  <c r="AU1800" i="3" a="1"/>
  <c r="AU1800" i="3" s="1"/>
  <c r="AV1800" i="3" a="1"/>
  <c r="AV1800" i="3" s="1"/>
  <c r="AU1801" i="3" a="1"/>
  <c r="AU1801" i="3" s="1"/>
  <c r="AU1802" i="3" a="1"/>
  <c r="AU1802" i="3" s="1"/>
  <c r="AU1803" i="3" a="1"/>
  <c r="AU1803" i="3" s="1"/>
  <c r="AU1804" i="3" a="1"/>
  <c r="AU1804" i="3" s="1"/>
  <c r="AU1805" i="3" a="1"/>
  <c r="AU1805" i="3" s="1"/>
  <c r="AV1805" i="3" a="1"/>
  <c r="AV1805" i="3" s="1"/>
  <c r="AU1806" i="3" a="1"/>
  <c r="AU1806" i="3" s="1"/>
  <c r="AV1806" i="3" a="1"/>
  <c r="AV1806" i="3" s="1"/>
  <c r="AU1807" i="3" a="1"/>
  <c r="AU1807" i="3" s="1"/>
  <c r="AV1807" i="3" a="1"/>
  <c r="AV1807" i="3" s="1"/>
  <c r="AU1808" i="3" a="1"/>
  <c r="AU1808" i="3" s="1"/>
  <c r="AV1808" i="3" a="1"/>
  <c r="AV1808" i="3" s="1"/>
  <c r="AU1809" i="3" a="1"/>
  <c r="AU1809" i="3" s="1"/>
  <c r="AU1810" i="3" a="1"/>
  <c r="AU1810" i="3" s="1"/>
  <c r="AU1811" i="3" a="1"/>
  <c r="AU1811" i="3" s="1"/>
  <c r="AU1812" i="3" a="1"/>
  <c r="AU1812" i="3" s="1"/>
  <c r="AU1813" i="3" a="1"/>
  <c r="AU1813" i="3" s="1"/>
  <c r="AV1813" i="3" a="1"/>
  <c r="AV1813" i="3" s="1"/>
  <c r="AU1814" i="3" a="1"/>
  <c r="AU1814" i="3" s="1"/>
  <c r="AV1814" i="3" a="1"/>
  <c r="AV1814" i="3" s="1"/>
  <c r="AU1815" i="3" a="1"/>
  <c r="AU1815" i="3" s="1"/>
  <c r="AU1816" i="3" a="1"/>
  <c r="AU1816" i="3" s="1"/>
  <c r="AU1817" i="3" a="1"/>
  <c r="AU1817" i="3" s="1"/>
  <c r="AU1818" i="3" a="1"/>
  <c r="AU1818" i="3" s="1"/>
  <c r="AU1819" i="3" a="1"/>
  <c r="AU1819" i="3" s="1"/>
  <c r="AV1819" i="3" a="1"/>
  <c r="AV1819" i="3" s="1"/>
  <c r="AU1820" i="3" a="1"/>
  <c r="AU1820" i="3" s="1"/>
  <c r="AV1820" i="3" a="1"/>
  <c r="AV1820" i="3" s="1"/>
  <c r="AU1821" i="3" a="1"/>
  <c r="AU1821" i="3" s="1"/>
  <c r="AV1821" i="3" a="1"/>
  <c r="AV1821" i="3" s="1"/>
  <c r="AU1822" i="3" a="1"/>
  <c r="AU1822" i="3" s="1"/>
  <c r="AV1822" i="3" a="1"/>
  <c r="AV1822" i="3" s="1"/>
  <c r="AU1823" i="3" a="1"/>
  <c r="AU1823" i="3" s="1"/>
  <c r="AU1824" i="3" a="1"/>
  <c r="AU1824" i="3" s="1"/>
  <c r="AU1825" i="3" a="1"/>
  <c r="AU1825" i="3" s="1"/>
  <c r="AU1826" i="3" a="1"/>
  <c r="AU1826" i="3" s="1"/>
  <c r="AU1827" i="3" a="1"/>
  <c r="AU1827" i="3" s="1"/>
  <c r="AV1827" i="3" a="1"/>
  <c r="AV1827" i="3" s="1"/>
  <c r="AU1828" i="3" a="1"/>
  <c r="AU1828" i="3" s="1"/>
  <c r="AV1828" i="3" a="1"/>
  <c r="AV1828" i="3" s="1"/>
  <c r="AU1829" i="3" a="1"/>
  <c r="AU1829" i="3" s="1"/>
  <c r="AU1830" i="3" a="1"/>
  <c r="AU1830" i="3" s="1"/>
  <c r="AU1831" i="3" a="1"/>
  <c r="AU1831" i="3" s="1"/>
  <c r="AU1832" i="3" a="1"/>
  <c r="AU1832" i="3" s="1"/>
  <c r="AV1833" i="3" a="1"/>
  <c r="AV1833" i="3" s="1"/>
  <c r="AU1834" i="3" a="1"/>
  <c r="AU1834" i="3" s="1"/>
  <c r="AU1835" i="3" a="1"/>
  <c r="AU1835" i="3" s="1"/>
  <c r="AU1836" i="3" a="1"/>
  <c r="AU1836" i="3" s="1"/>
  <c r="AV1836" i="3" a="1"/>
  <c r="AV1836" i="3" s="1"/>
  <c r="AU1837" i="3" a="1"/>
  <c r="AU1837" i="3" s="1"/>
  <c r="AV1837" i="3" a="1"/>
  <c r="AV1837" i="3" s="1"/>
  <c r="AU1838" i="3" a="1"/>
  <c r="AU1838" i="3" s="1"/>
  <c r="AV1838" i="3" a="1"/>
  <c r="AV1838" i="3" s="1"/>
  <c r="AU1839" i="3" a="1"/>
  <c r="AU1839" i="3" s="1"/>
  <c r="AV1839" i="3" a="1"/>
  <c r="AV1839" i="3" s="1"/>
  <c r="AU1840" i="3" a="1"/>
  <c r="AU1840" i="3" s="1"/>
  <c r="AV1840" i="3" a="1"/>
  <c r="AV1840" i="3" s="1"/>
  <c r="AV1559" i="3" a="1"/>
  <c r="AV1559" i="3" s="1"/>
  <c r="AM1832" i="3"/>
  <c r="AN1832" i="3"/>
  <c r="AS1832" i="3" s="1"/>
  <c r="AO1832" i="3"/>
  <c r="AT1832" i="3" s="1"/>
  <c r="AW1832" i="3"/>
  <c r="AM1833" i="3"/>
  <c r="AN1833" i="3"/>
  <c r="AQ1833" i="3" s="1"/>
  <c r="AO1833" i="3"/>
  <c r="AR1833" i="3" s="1"/>
  <c r="AW1833" i="3"/>
  <c r="AM1834" i="3"/>
  <c r="AN1834" i="3"/>
  <c r="AS1834" i="3" s="1"/>
  <c r="AO1834" i="3"/>
  <c r="AT1834" i="3" s="1"/>
  <c r="AW1834" i="3"/>
  <c r="AM1835" i="3"/>
  <c r="AN1835" i="3"/>
  <c r="AS1835" i="3" s="1"/>
  <c r="AO1835" i="3"/>
  <c r="AT1835" i="3" s="1"/>
  <c r="AW1835" i="3"/>
  <c r="AM1836" i="3"/>
  <c r="AN1836" i="3"/>
  <c r="AO1836" i="3"/>
  <c r="AW1836" i="3"/>
  <c r="AM1837" i="3"/>
  <c r="AN1837" i="3"/>
  <c r="AO1837" i="3"/>
  <c r="AW1837" i="3"/>
  <c r="AM1838" i="3"/>
  <c r="AN1838" i="3"/>
  <c r="AO1838" i="3"/>
  <c r="AW1838" i="3"/>
  <c r="AM1839" i="3"/>
  <c r="AN1839" i="3"/>
  <c r="AO1839" i="3"/>
  <c r="AW1839" i="3"/>
  <c r="AM1840" i="3"/>
  <c r="AN1840" i="3"/>
  <c r="AO1840" i="3"/>
  <c r="AW1840" i="3"/>
  <c r="AU1558" i="3" a="1"/>
  <c r="AU1558" i="3" s="1"/>
  <c r="AV1558" i="3" a="1"/>
  <c r="AV1558" i="3" s="1"/>
  <c r="AU1549" i="3" a="1"/>
  <c r="AU1549" i="3" s="1"/>
  <c r="AV1549" i="3" a="1"/>
  <c r="AV1549" i="3" s="1"/>
  <c r="AW1549" i="3"/>
  <c r="AU1550" i="3" a="1"/>
  <c r="AU1550" i="3" s="1"/>
  <c r="AV1550" i="3" a="1"/>
  <c r="AV1550" i="3" s="1"/>
  <c r="AW1550" i="3"/>
  <c r="AU1551" i="3" a="1"/>
  <c r="AU1551" i="3" s="1"/>
  <c r="AV1551" i="3" a="1"/>
  <c r="AV1551" i="3" s="1"/>
  <c r="AW1551" i="3"/>
  <c r="AU1552" i="3" a="1"/>
  <c r="AU1552" i="3" s="1"/>
  <c r="AV1552" i="3" a="1"/>
  <c r="AV1552" i="3" s="1"/>
  <c r="AW1552" i="3"/>
  <c r="AU1553" i="3" a="1"/>
  <c r="AU1553" i="3" s="1"/>
  <c r="AV1553" i="3" a="1"/>
  <c r="AV1553" i="3" s="1"/>
  <c r="AW1553" i="3"/>
  <c r="AP1554" i="3" a="1"/>
  <c r="AP1554" i="3" s="1"/>
  <c r="AU1554" i="3" a="1"/>
  <c r="AU1554" i="3" s="1"/>
  <c r="AV1554" i="3" a="1"/>
  <c r="AV1554" i="3" s="1"/>
  <c r="AW1554" i="3"/>
  <c r="AU1555" i="3" a="1"/>
  <c r="AU1555" i="3" s="1"/>
  <c r="AV1555" i="3" a="1"/>
  <c r="AV1555" i="3" s="1"/>
  <c r="AW1555" i="3"/>
  <c r="AU1556" i="3" a="1"/>
  <c r="AU1556" i="3" s="1"/>
  <c r="AV1556" i="3" a="1"/>
  <c r="AV1556" i="3" s="1"/>
  <c r="AW1556" i="3"/>
  <c r="AU1557" i="3" a="1"/>
  <c r="AU1557" i="3" s="1"/>
  <c r="AV1557" i="3" a="1"/>
  <c r="AV1557" i="3" s="1"/>
  <c r="AW1557" i="3"/>
  <c r="AM1549" i="3"/>
  <c r="AN1549" i="3"/>
  <c r="AO1549" i="3"/>
  <c r="AM1550" i="3"/>
  <c r="AN1550" i="3"/>
  <c r="AO1550" i="3"/>
  <c r="AM1551" i="3"/>
  <c r="AN1551" i="3"/>
  <c r="AO1551" i="3"/>
  <c r="AM1552" i="3"/>
  <c r="AN1552" i="3"/>
  <c r="AO1552" i="3"/>
  <c r="AM1553" i="3"/>
  <c r="AN1553" i="3"/>
  <c r="AO1553" i="3"/>
  <c r="AM1554" i="3"/>
  <c r="AN1554" i="3"/>
  <c r="AO1554" i="3"/>
  <c r="AM1555" i="3"/>
  <c r="AN1555" i="3"/>
  <c r="AO1555" i="3"/>
  <c r="AM1556" i="3"/>
  <c r="AN1556" i="3"/>
  <c r="AO1556" i="3"/>
  <c r="AM1557" i="3"/>
  <c r="AN1557" i="3"/>
  <c r="AO1557" i="3"/>
  <c r="AV1546" i="3" a="1"/>
  <c r="AV1546" i="3" s="1"/>
  <c r="AW986" i="3"/>
  <c r="AW987" i="3"/>
  <c r="AW988" i="3"/>
  <c r="AV984" i="3" a="1"/>
  <c r="AV984" i="3" s="1"/>
  <c r="AU985" i="3" a="1"/>
  <c r="AU985" i="3" s="1"/>
  <c r="AV986" i="3" a="1"/>
  <c r="AV986" i="3" s="1"/>
  <c r="AU987" i="3" a="1"/>
  <c r="AU987" i="3" s="1"/>
  <c r="AV988" i="3" a="1"/>
  <c r="AV988" i="3" s="1"/>
  <c r="AO988" i="3"/>
  <c r="AR988" i="3" s="1"/>
  <c r="AN988" i="3"/>
  <c r="AQ988" i="3" s="1"/>
  <c r="AM988" i="3"/>
  <c r="AO987" i="3"/>
  <c r="AT987" i="3" s="1"/>
  <c r="AN987" i="3"/>
  <c r="AS987" i="3" s="1"/>
  <c r="AM987" i="3"/>
  <c r="AV756" i="3" a="1"/>
  <c r="AV756" i="3" s="1"/>
  <c r="AW756" i="3"/>
  <c r="AV757" i="3" a="1"/>
  <c r="AV757" i="3" s="1"/>
  <c r="AO757" i="3"/>
  <c r="AR757" i="3" s="1"/>
  <c r="AN757" i="3"/>
  <c r="AQ757" i="3" s="1"/>
  <c r="AM757" i="3"/>
  <c r="AO756" i="3"/>
  <c r="AR756" i="3" s="1"/>
  <c r="AN756" i="3"/>
  <c r="AQ756" i="3" s="1"/>
  <c r="AM756" i="3"/>
  <c r="AW747" i="3"/>
  <c r="AW625" i="3"/>
  <c r="AW626" i="3"/>
  <c r="AV626" i="3" a="1"/>
  <c r="AV626" i="3" s="1"/>
  <c r="AM1113" i="3"/>
  <c r="AN1113" i="3"/>
  <c r="AO1113" i="3"/>
  <c r="AU1113" i="3" a="1"/>
  <c r="AU1113" i="3" s="1"/>
  <c r="AV1113" i="3" a="1"/>
  <c r="AV1113" i="3" s="1"/>
  <c r="AW1113" i="3"/>
  <c r="AM1114" i="3"/>
  <c r="AN1114" i="3"/>
  <c r="AO1114" i="3"/>
  <c r="AU1114" i="3" a="1"/>
  <c r="AU1114" i="3" s="1"/>
  <c r="AV1114" i="3" a="1"/>
  <c r="AV1114" i="3" s="1"/>
  <c r="AW1114" i="3"/>
  <c r="AM1115" i="3"/>
  <c r="AN1115" i="3"/>
  <c r="AO1115" i="3"/>
  <c r="AU1115" i="3" a="1"/>
  <c r="AU1115" i="3" s="1"/>
  <c r="AV1115" i="3" a="1"/>
  <c r="AV1115" i="3" s="1"/>
  <c r="AW1115" i="3"/>
  <c r="AM1116" i="3"/>
  <c r="AN1116" i="3"/>
  <c r="AO1116" i="3"/>
  <c r="AU1116" i="3" a="1"/>
  <c r="AU1116" i="3" s="1"/>
  <c r="AV1116" i="3" a="1"/>
  <c r="AV1116" i="3" s="1"/>
  <c r="AW1116" i="3"/>
  <c r="AM1117" i="3"/>
  <c r="AN1117" i="3"/>
  <c r="AO1117" i="3"/>
  <c r="AU1117" i="3" a="1"/>
  <c r="AU1117" i="3" s="1"/>
  <c r="AV1117" i="3" a="1"/>
  <c r="AV1117" i="3" s="1"/>
  <c r="AW1117" i="3"/>
  <c r="AM1118" i="3"/>
  <c r="AN1118" i="3"/>
  <c r="AO1118" i="3"/>
  <c r="AU1118" i="3" a="1"/>
  <c r="AU1118" i="3" s="1"/>
  <c r="AV1118" i="3" a="1"/>
  <c r="AV1118" i="3" s="1"/>
  <c r="AW1118" i="3"/>
  <c r="AM1119" i="3"/>
  <c r="AN1119" i="3"/>
  <c r="AO1119" i="3"/>
  <c r="AU1119" i="3" a="1"/>
  <c r="AU1119" i="3" s="1"/>
  <c r="AV1119" i="3" a="1"/>
  <c r="AV1119" i="3" s="1"/>
  <c r="AW1119" i="3"/>
  <c r="AM1120" i="3"/>
  <c r="AN1120" i="3"/>
  <c r="AO1120" i="3"/>
  <c r="AU1120" i="3" a="1"/>
  <c r="AU1120" i="3" s="1"/>
  <c r="AV1120" i="3" a="1"/>
  <c r="AV1120" i="3" s="1"/>
  <c r="AW1120" i="3"/>
  <c r="AM1121" i="3"/>
  <c r="AN1121" i="3"/>
  <c r="AO1121" i="3"/>
  <c r="AU1121" i="3" a="1"/>
  <c r="AU1121" i="3" s="1"/>
  <c r="AV1121" i="3" a="1"/>
  <c r="AV1121" i="3" s="1"/>
  <c r="AW1121" i="3"/>
  <c r="AM1122" i="3"/>
  <c r="AN1122" i="3"/>
  <c r="AO1122" i="3"/>
  <c r="AU1122" i="3" a="1"/>
  <c r="AU1122" i="3" s="1"/>
  <c r="AV1122" i="3" a="1"/>
  <c r="AV1122" i="3" s="1"/>
  <c r="AW1122" i="3"/>
  <c r="AM1123" i="3"/>
  <c r="AN1123" i="3"/>
  <c r="AO1123" i="3"/>
  <c r="AU1123" i="3" a="1"/>
  <c r="AU1123" i="3" s="1"/>
  <c r="AV1123" i="3" a="1"/>
  <c r="AV1123" i="3" s="1"/>
  <c r="AW1123" i="3"/>
  <c r="AM1124" i="3"/>
  <c r="AN1124" i="3"/>
  <c r="AO1124" i="3"/>
  <c r="AU1124" i="3" a="1"/>
  <c r="AU1124" i="3" s="1"/>
  <c r="AV1124" i="3" a="1"/>
  <c r="AV1124" i="3" s="1"/>
  <c r="AW1124" i="3"/>
  <c r="AM1125" i="3"/>
  <c r="AN1125" i="3"/>
  <c r="AO1125" i="3"/>
  <c r="AU1125" i="3" a="1"/>
  <c r="AU1125" i="3" s="1"/>
  <c r="AV1125" i="3" a="1"/>
  <c r="AV1125" i="3" s="1"/>
  <c r="AW1125" i="3"/>
  <c r="AM1126" i="3"/>
  <c r="AN1126" i="3"/>
  <c r="AO1126" i="3"/>
  <c r="AU1126" i="3" a="1"/>
  <c r="AU1126" i="3" s="1"/>
  <c r="AV1126" i="3" a="1"/>
  <c r="AV1126" i="3" s="1"/>
  <c r="AW1126" i="3"/>
  <c r="AM1127" i="3"/>
  <c r="AN1127" i="3"/>
  <c r="AO1127" i="3"/>
  <c r="AU1127" i="3" a="1"/>
  <c r="AU1127" i="3" s="1"/>
  <c r="AV1127" i="3" a="1"/>
  <c r="AV1127" i="3" s="1"/>
  <c r="AW1127" i="3"/>
  <c r="AM1128" i="3"/>
  <c r="AN1128" i="3"/>
  <c r="AO1128" i="3"/>
  <c r="AU1128" i="3" a="1"/>
  <c r="AU1128" i="3" s="1"/>
  <c r="AV1128" i="3" a="1"/>
  <c r="AV1128" i="3" s="1"/>
  <c r="AW1128" i="3"/>
  <c r="AM1129" i="3"/>
  <c r="AN1129" i="3"/>
  <c r="AQ1129" i="3" s="1"/>
  <c r="AO1129" i="3"/>
  <c r="AR1129" i="3" s="1"/>
  <c r="AV1129" i="3" a="1"/>
  <c r="AV1129" i="3" s="1"/>
  <c r="AW1129" i="3"/>
  <c r="AW623" i="3"/>
  <c r="AV511" i="3" a="1"/>
  <c r="AV511" i="3" s="1"/>
  <c r="AW512" i="3"/>
  <c r="AW511" i="3"/>
  <c r="EL317" i="12"/>
  <c r="EK317" i="12"/>
  <c r="EJ317" i="12"/>
  <c r="EI317" i="12"/>
  <c r="EH317" i="12"/>
  <c r="EG317" i="12"/>
  <c r="EF317" i="12"/>
  <c r="EE317" i="12"/>
  <c r="ED317" i="12"/>
  <c r="EC317" i="12"/>
  <c r="EB317" i="12"/>
  <c r="EA317" i="12"/>
  <c r="DZ317" i="12"/>
  <c r="DY317" i="12"/>
  <c r="DX317" i="12"/>
  <c r="DW317" i="12"/>
  <c r="DV317" i="12"/>
  <c r="DU317" i="12"/>
  <c r="DT317" i="12"/>
  <c r="DS317" i="12"/>
  <c r="DR317" i="12"/>
  <c r="DQ317" i="12"/>
  <c r="DO317" i="12"/>
  <c r="DN317" i="12"/>
  <c r="DL317" i="12"/>
  <c r="DK317" i="12"/>
  <c r="DJ317" i="12"/>
  <c r="DH317" i="12"/>
  <c r="DG317" i="12"/>
  <c r="DF317" i="12"/>
  <c r="DD317" i="12"/>
  <c r="DC317" i="12"/>
  <c r="DB317" i="12"/>
  <c r="DA317" i="12"/>
  <c r="CZ317" i="12"/>
  <c r="CY317" i="12"/>
  <c r="CX317" i="12"/>
  <c r="CW317" i="12"/>
  <c r="CV317" i="12"/>
  <c r="CU317" i="12"/>
  <c r="CT317" i="12"/>
  <c r="CS317" i="12"/>
  <c r="CR317" i="12"/>
  <c r="CQ317" i="12"/>
  <c r="CP317" i="12"/>
  <c r="CO317" i="12"/>
  <c r="CN317" i="12"/>
  <c r="CM317" i="12"/>
  <c r="CL317" i="12"/>
  <c r="CK317" i="12"/>
  <c r="CJ317" i="12"/>
  <c r="CI317" i="12"/>
  <c r="CH317" i="12"/>
  <c r="CG317" i="12"/>
  <c r="CF317" i="12"/>
  <c r="CE317" i="12"/>
  <c r="CD317" i="12"/>
  <c r="CC317" i="12"/>
  <c r="CB317" i="12"/>
  <c r="CA317" i="12"/>
  <c r="BZ317" i="12"/>
  <c r="BY317" i="12"/>
  <c r="BX317" i="12"/>
  <c r="BW317" i="12"/>
  <c r="BV317" i="12"/>
  <c r="BU317" i="12"/>
  <c r="BT317" i="12"/>
  <c r="BS317" i="12"/>
  <c r="BR317" i="12"/>
  <c r="BQ317" i="12"/>
  <c r="BP317" i="12"/>
  <c r="BO317" i="12"/>
  <c r="BN317" i="12"/>
  <c r="BM317" i="12"/>
  <c r="BK317" i="12"/>
  <c r="BJ317" i="12"/>
  <c r="BI317" i="12"/>
  <c r="BH317" i="12"/>
  <c r="BG317" i="12"/>
  <c r="BF317" i="12"/>
  <c r="BE317" i="12"/>
  <c r="BD317" i="12"/>
  <c r="BC317" i="12"/>
  <c r="BB317" i="12"/>
  <c r="BA317" i="12"/>
  <c r="AZ317" i="12"/>
  <c r="AY317" i="12"/>
  <c r="AX317" i="12"/>
  <c r="AW317" i="12"/>
  <c r="AV317" i="12"/>
  <c r="AT317" i="12"/>
  <c r="AS317" i="12"/>
  <c r="AR317" i="12"/>
  <c r="AQ317" i="12"/>
  <c r="AP317" i="12"/>
  <c r="AO317" i="12"/>
  <c r="AN317" i="12"/>
  <c r="AM317" i="12"/>
  <c r="AL317" i="12"/>
  <c r="AK317" i="12"/>
  <c r="AJ317" i="12"/>
  <c r="AI317" i="12"/>
  <c r="AH317" i="12"/>
  <c r="AG317" i="12"/>
  <c r="AF317" i="12"/>
  <c r="AE317" i="12"/>
  <c r="AC317" i="12"/>
  <c r="AB317" i="12"/>
  <c r="AA317" i="12"/>
  <c r="Z317" i="12"/>
  <c r="Y317" i="12"/>
  <c r="X317" i="12"/>
  <c r="W317" i="12"/>
  <c r="V317" i="12"/>
  <c r="U317" i="12"/>
  <c r="T317" i="12"/>
  <c r="S317" i="12"/>
  <c r="R317" i="12"/>
  <c r="Q317" i="12"/>
  <c r="P317" i="12"/>
  <c r="O317" i="12"/>
  <c r="N317" i="12"/>
  <c r="L317" i="12"/>
  <c r="K317" i="12"/>
  <c r="J317" i="12"/>
  <c r="I317" i="12"/>
  <c r="D317" i="12"/>
  <c r="AV510" i="3" a="1"/>
  <c r="AV510" i="3" s="1"/>
  <c r="AU511" i="3" a="1"/>
  <c r="AU511" i="3" s="1"/>
  <c r="AO511" i="3"/>
  <c r="AN511" i="3"/>
  <c r="AM511" i="3"/>
  <c r="AW510" i="3"/>
  <c r="AO510" i="3"/>
  <c r="AR510" i="3" s="1"/>
  <c r="AN510" i="3"/>
  <c r="AQ510" i="3" s="1"/>
  <c r="AM510" i="3"/>
  <c r="AM7" i="3"/>
  <c r="AN7" i="3"/>
  <c r="AO7" i="3"/>
  <c r="AM8" i="3"/>
  <c r="AN8" i="3"/>
  <c r="AQ8" i="3" s="1"/>
  <c r="AO8" i="3"/>
  <c r="AM9" i="3"/>
  <c r="AN9" i="3"/>
  <c r="AS9" i="3" s="1"/>
  <c r="AO9" i="3"/>
  <c r="AT9" i="3" s="1"/>
  <c r="AM10" i="3"/>
  <c r="AN10" i="3"/>
  <c r="AQ10" i="3" s="1"/>
  <c r="AO10" i="3"/>
  <c r="AR10" i="3" s="1"/>
  <c r="AM11" i="3"/>
  <c r="AN11" i="3"/>
  <c r="AQ11" i="3" s="1"/>
  <c r="AO11" i="3"/>
  <c r="AR11" i="3" s="1"/>
  <c r="AM12" i="3"/>
  <c r="AN12" i="3"/>
  <c r="AQ12" i="3" s="1"/>
  <c r="AO12" i="3"/>
  <c r="AR12" i="3" s="1"/>
  <c r="AM13" i="3"/>
  <c r="AN13" i="3"/>
  <c r="AQ13" i="3" s="1"/>
  <c r="AO13" i="3"/>
  <c r="AR13" i="3" s="1"/>
  <c r="AM14" i="3"/>
  <c r="AN14" i="3"/>
  <c r="AQ14" i="3" s="1"/>
  <c r="AO14" i="3"/>
  <c r="AR14" i="3" s="1"/>
  <c r="AM15" i="3"/>
  <c r="AN15" i="3"/>
  <c r="AQ15" i="3" s="1"/>
  <c r="AO15" i="3"/>
  <c r="AR15" i="3" s="1"/>
  <c r="AM16" i="3"/>
  <c r="AN16" i="3"/>
  <c r="AS16" i="3" s="1"/>
  <c r="AO16" i="3"/>
  <c r="AT16" i="3" s="1"/>
  <c r="AM17" i="3"/>
  <c r="AN17" i="3"/>
  <c r="AS17" i="3" s="1"/>
  <c r="AO17" i="3"/>
  <c r="AT17" i="3" s="1"/>
  <c r="AM18" i="3"/>
  <c r="AN18" i="3"/>
  <c r="AQ18" i="3" s="1"/>
  <c r="AO18" i="3"/>
  <c r="AR18" i="3" s="1"/>
  <c r="AM19" i="3"/>
  <c r="AN19" i="3"/>
  <c r="AQ19" i="3" s="1"/>
  <c r="AO19" i="3"/>
  <c r="AR19" i="3" s="1"/>
  <c r="AM20" i="3"/>
  <c r="AN20" i="3"/>
  <c r="AQ20" i="3" s="1"/>
  <c r="AO20" i="3"/>
  <c r="AR20" i="3" s="1"/>
  <c r="AM21" i="3"/>
  <c r="AN21" i="3"/>
  <c r="AQ21" i="3" s="1"/>
  <c r="AO21" i="3"/>
  <c r="AR21" i="3" s="1"/>
  <c r="AM22" i="3"/>
  <c r="AN22" i="3"/>
  <c r="AQ22" i="3" s="1"/>
  <c r="AO22" i="3"/>
  <c r="AR22" i="3" s="1"/>
  <c r="AM23" i="3"/>
  <c r="AN23" i="3"/>
  <c r="AS23" i="3" s="1"/>
  <c r="AO23" i="3"/>
  <c r="AT23" i="3" s="1"/>
  <c r="AM24" i="3"/>
  <c r="AN24" i="3"/>
  <c r="AS24" i="3" s="1"/>
  <c r="AO24" i="3"/>
  <c r="AT24" i="3" s="1"/>
  <c r="AM25" i="3"/>
  <c r="AN25" i="3"/>
  <c r="AQ25" i="3" s="1"/>
  <c r="AO25" i="3"/>
  <c r="AR25" i="3" s="1"/>
  <c r="AM26" i="3"/>
  <c r="AN26" i="3"/>
  <c r="AQ26" i="3" s="1"/>
  <c r="AO26" i="3"/>
  <c r="AR26" i="3" s="1"/>
  <c r="AM27" i="3"/>
  <c r="AN27" i="3"/>
  <c r="AQ27" i="3" s="1"/>
  <c r="AO27" i="3"/>
  <c r="AR27" i="3" s="1"/>
  <c r="AM28" i="3"/>
  <c r="AN28" i="3"/>
  <c r="AQ28" i="3" s="1"/>
  <c r="AO28" i="3"/>
  <c r="AR28" i="3" s="1"/>
  <c r="AM29" i="3"/>
  <c r="AN29" i="3"/>
  <c r="AQ29" i="3" s="1"/>
  <c r="AO29" i="3"/>
  <c r="AR29" i="3" s="1"/>
  <c r="AM30" i="3"/>
  <c r="AN30" i="3"/>
  <c r="AQ30" i="3" s="1"/>
  <c r="AO30" i="3"/>
  <c r="AR30" i="3" s="1"/>
  <c r="AM31" i="3"/>
  <c r="AN31" i="3"/>
  <c r="AS31" i="3" s="1"/>
  <c r="AO31" i="3"/>
  <c r="AT31" i="3" s="1"/>
  <c r="AM32" i="3"/>
  <c r="AN32" i="3"/>
  <c r="AS32" i="3" s="1"/>
  <c r="AO32" i="3"/>
  <c r="AT32" i="3" s="1"/>
  <c r="AM33" i="3"/>
  <c r="AN33" i="3"/>
  <c r="AQ33" i="3" s="1"/>
  <c r="AO33" i="3"/>
  <c r="AR33" i="3" s="1"/>
  <c r="AM34" i="3"/>
  <c r="AN34" i="3"/>
  <c r="AQ34" i="3" s="1"/>
  <c r="AO34" i="3"/>
  <c r="AR34" i="3" s="1"/>
  <c r="AM35" i="3"/>
  <c r="AN35" i="3"/>
  <c r="AQ35" i="3" s="1"/>
  <c r="AO35" i="3"/>
  <c r="AR35" i="3" s="1"/>
  <c r="AM36" i="3"/>
  <c r="AN36" i="3"/>
  <c r="AQ36" i="3" s="1"/>
  <c r="AO36" i="3"/>
  <c r="AR36" i="3" s="1"/>
  <c r="AM37" i="3"/>
  <c r="AN37" i="3"/>
  <c r="AQ37" i="3" s="1"/>
  <c r="AO37" i="3"/>
  <c r="AR37" i="3" s="1"/>
  <c r="AM38" i="3"/>
  <c r="AN38" i="3"/>
  <c r="AQ38" i="3" s="1"/>
  <c r="AO38" i="3"/>
  <c r="AR38" i="3" s="1"/>
  <c r="AM39" i="3"/>
  <c r="AN39" i="3"/>
  <c r="AQ39" i="3" s="1"/>
  <c r="AO39" i="3"/>
  <c r="AR39" i="3" s="1"/>
  <c r="AM40" i="3"/>
  <c r="AN40" i="3"/>
  <c r="AS40" i="3" s="1"/>
  <c r="AO40" i="3"/>
  <c r="AT40" i="3" s="1"/>
  <c r="AM41" i="3"/>
  <c r="AN41" i="3"/>
  <c r="AS41" i="3" s="1"/>
  <c r="AO41" i="3"/>
  <c r="AT41" i="3" s="1"/>
  <c r="AM42" i="3"/>
  <c r="AN42" i="3"/>
  <c r="AQ42" i="3" s="1"/>
  <c r="AO42" i="3"/>
  <c r="AR42" i="3" s="1"/>
  <c r="AM43" i="3"/>
  <c r="AN43" i="3"/>
  <c r="AQ43" i="3" s="1"/>
  <c r="AO43" i="3"/>
  <c r="AR43" i="3" s="1"/>
  <c r="AM44" i="3"/>
  <c r="AN44" i="3"/>
  <c r="AQ44" i="3" s="1"/>
  <c r="AO44" i="3"/>
  <c r="AR44" i="3" s="1"/>
  <c r="AM45" i="3"/>
  <c r="AN45" i="3"/>
  <c r="AQ45" i="3" s="1"/>
  <c r="AO45" i="3"/>
  <c r="AR45" i="3" s="1"/>
  <c r="AM46" i="3"/>
  <c r="AN46" i="3"/>
  <c r="AQ46" i="3" s="1"/>
  <c r="AO46" i="3"/>
  <c r="AR46" i="3" s="1"/>
  <c r="AM47" i="3"/>
  <c r="AN47" i="3"/>
  <c r="AQ47" i="3" s="1"/>
  <c r="AO47" i="3"/>
  <c r="AR47" i="3" s="1"/>
  <c r="AM48" i="3"/>
  <c r="AN48" i="3"/>
  <c r="AQ48" i="3" s="1"/>
  <c r="AO48" i="3"/>
  <c r="AR48" i="3" s="1"/>
  <c r="AM49" i="3"/>
  <c r="AN49" i="3"/>
  <c r="AQ49" i="3" s="1"/>
  <c r="AO49" i="3"/>
  <c r="AR49" i="3" s="1"/>
  <c r="AM50" i="3"/>
  <c r="AN50" i="3"/>
  <c r="AS50" i="3" s="1"/>
  <c r="AO50" i="3"/>
  <c r="AT50" i="3" s="1"/>
  <c r="AM51" i="3"/>
  <c r="AN51" i="3"/>
  <c r="AS51" i="3" s="1"/>
  <c r="AO51" i="3"/>
  <c r="AT51" i="3" s="1"/>
  <c r="AM52" i="3"/>
  <c r="AN52" i="3"/>
  <c r="AQ52" i="3" s="1"/>
  <c r="AO52" i="3"/>
  <c r="AR52" i="3" s="1"/>
  <c r="AM53" i="3"/>
  <c r="AN53" i="3"/>
  <c r="AQ53" i="3" s="1"/>
  <c r="AO53" i="3"/>
  <c r="AR53" i="3" s="1"/>
  <c r="AM54" i="3"/>
  <c r="AN54" i="3"/>
  <c r="AQ54" i="3" s="1"/>
  <c r="AO54" i="3"/>
  <c r="AR54" i="3" s="1"/>
  <c r="AM55" i="3"/>
  <c r="AN55" i="3"/>
  <c r="AO55" i="3"/>
  <c r="AM56" i="3"/>
  <c r="AN56" i="3"/>
  <c r="AQ56" i="3" s="1"/>
  <c r="AO56" i="3"/>
  <c r="AR56" i="3" s="1"/>
  <c r="AM57" i="3"/>
  <c r="AN57" i="3"/>
  <c r="AQ57" i="3" s="1"/>
  <c r="AR57" i="3" s="1"/>
  <c r="AO57" i="3"/>
  <c r="AM58" i="3"/>
  <c r="AN58" i="3"/>
  <c r="AQ58" i="3" s="1"/>
  <c r="AO58" i="3"/>
  <c r="AR58" i="3" s="1"/>
  <c r="AM59" i="3"/>
  <c r="AN59" i="3"/>
  <c r="AQ59" i="3" s="1"/>
  <c r="AO59" i="3"/>
  <c r="AR59" i="3" s="1"/>
  <c r="AM60" i="3"/>
  <c r="AN60" i="3"/>
  <c r="AQ60" i="3" s="1"/>
  <c r="AO60" i="3"/>
  <c r="AR60" i="3" s="1"/>
  <c r="AM61" i="3"/>
  <c r="AN61" i="3"/>
  <c r="AO61" i="3"/>
  <c r="AM62" i="3"/>
  <c r="AN62" i="3"/>
  <c r="AO62" i="3"/>
  <c r="AM63" i="3"/>
  <c r="AN63" i="3"/>
  <c r="AQ63" i="3" s="1"/>
  <c r="AO63" i="3"/>
  <c r="AR63" i="3" s="1"/>
  <c r="AM64" i="3"/>
  <c r="AN64" i="3"/>
  <c r="AO64" i="3"/>
  <c r="AM65" i="3"/>
  <c r="AN65" i="3"/>
  <c r="AO65" i="3"/>
  <c r="AM66" i="3"/>
  <c r="AN66" i="3"/>
  <c r="AQ66" i="3" s="1"/>
  <c r="AO66" i="3"/>
  <c r="AR66" i="3" s="1"/>
  <c r="AM67" i="3"/>
  <c r="AN67" i="3"/>
  <c r="AS67" i="3" s="1"/>
  <c r="AO67" i="3"/>
  <c r="AT67" i="3" s="1"/>
  <c r="AM68" i="3"/>
  <c r="AN68" i="3"/>
  <c r="AS68" i="3" s="1"/>
  <c r="AO68" i="3"/>
  <c r="AT68" i="3" s="1"/>
  <c r="AM69" i="3"/>
  <c r="AN69" i="3"/>
  <c r="AQ69" i="3" s="1"/>
  <c r="AO69" i="3"/>
  <c r="AR69" i="3" s="1"/>
  <c r="AM70" i="3"/>
  <c r="AN70" i="3"/>
  <c r="AS70" i="3" s="1"/>
  <c r="AO70" i="3"/>
  <c r="AT70" i="3" s="1"/>
  <c r="AM71" i="3"/>
  <c r="AN71" i="3"/>
  <c r="AS71" i="3" s="1"/>
  <c r="AO71" i="3"/>
  <c r="AT71" i="3" s="1"/>
  <c r="AM72" i="3"/>
  <c r="AN72" i="3"/>
  <c r="AQ72" i="3" s="1"/>
  <c r="AO72" i="3"/>
  <c r="AR72" i="3" s="1"/>
  <c r="AM73" i="3"/>
  <c r="AN73" i="3"/>
  <c r="AQ73" i="3" s="1"/>
  <c r="AO73" i="3"/>
  <c r="AR73" i="3" s="1"/>
  <c r="AM74" i="3"/>
  <c r="AN74" i="3"/>
  <c r="AO74" i="3"/>
  <c r="AM75" i="3"/>
  <c r="AN75" i="3"/>
  <c r="AO75" i="3"/>
  <c r="AM76" i="3"/>
  <c r="AN76" i="3"/>
  <c r="AQ76" i="3" s="1"/>
  <c r="AO76" i="3"/>
  <c r="AR76" i="3" s="1"/>
  <c r="AM77" i="3"/>
  <c r="AN77" i="3"/>
  <c r="AS77" i="3" s="1"/>
  <c r="AO77" i="3"/>
  <c r="AT77" i="3" s="1"/>
  <c r="AM78" i="3"/>
  <c r="AN78" i="3"/>
  <c r="AS78" i="3" s="1"/>
  <c r="AO78" i="3"/>
  <c r="AT78" i="3" s="1"/>
  <c r="AM79" i="3"/>
  <c r="AN79" i="3"/>
  <c r="AQ79" i="3" s="1"/>
  <c r="AO79" i="3"/>
  <c r="AR79" i="3" s="1"/>
  <c r="AM80" i="3"/>
  <c r="AN80" i="3"/>
  <c r="AQ80" i="3" s="1"/>
  <c r="AO80" i="3"/>
  <c r="AR80" i="3" s="1"/>
  <c r="AM81" i="3"/>
  <c r="AN81" i="3"/>
  <c r="AS81" i="3" s="1"/>
  <c r="AO81" i="3"/>
  <c r="AT81" i="3" s="1"/>
  <c r="AM82" i="3"/>
  <c r="AN82" i="3"/>
  <c r="AS82" i="3" s="1"/>
  <c r="AO82" i="3"/>
  <c r="AT82" i="3" s="1"/>
  <c r="AM83" i="3"/>
  <c r="AN83" i="3"/>
  <c r="AO83" i="3"/>
  <c r="AM84" i="3"/>
  <c r="AN84" i="3"/>
  <c r="AO84" i="3"/>
  <c r="AM85" i="3"/>
  <c r="AN85" i="3"/>
  <c r="AO85" i="3"/>
  <c r="AM86" i="3"/>
  <c r="AN86" i="3"/>
  <c r="AO86" i="3"/>
  <c r="AM87" i="3"/>
  <c r="AN87" i="3"/>
  <c r="AO87" i="3"/>
  <c r="AM88" i="3"/>
  <c r="AN88" i="3"/>
  <c r="AO88" i="3"/>
  <c r="AM89" i="3"/>
  <c r="AN89" i="3"/>
  <c r="AO89" i="3"/>
  <c r="AM90" i="3"/>
  <c r="AN90" i="3"/>
  <c r="AO90" i="3"/>
  <c r="AM91" i="3"/>
  <c r="AN91" i="3"/>
  <c r="AQ91" i="3" s="1"/>
  <c r="AO91" i="3"/>
  <c r="AR91" i="3" s="1"/>
  <c r="AM92" i="3"/>
  <c r="AN92" i="3"/>
  <c r="AQ92" i="3" s="1"/>
  <c r="AO92" i="3"/>
  <c r="AR92" i="3" s="1"/>
  <c r="AM93" i="3"/>
  <c r="AN93" i="3"/>
  <c r="AS93" i="3" s="1"/>
  <c r="AO93" i="3"/>
  <c r="AT93" i="3" s="1"/>
  <c r="AM94" i="3"/>
  <c r="AN94" i="3"/>
  <c r="AS94" i="3" s="1"/>
  <c r="AO94" i="3"/>
  <c r="AT94" i="3" s="1"/>
  <c r="AM95" i="3"/>
  <c r="AN95" i="3"/>
  <c r="AQ95" i="3" s="1"/>
  <c r="AO95" i="3"/>
  <c r="AR95" i="3" s="1"/>
  <c r="AM96" i="3"/>
  <c r="AN96" i="3"/>
  <c r="AS96" i="3" s="1"/>
  <c r="AO96" i="3"/>
  <c r="AT96" i="3" s="1"/>
  <c r="AM97" i="3"/>
  <c r="AN97" i="3"/>
  <c r="AQ97" i="3" s="1"/>
  <c r="AO97" i="3"/>
  <c r="AR97" i="3" s="1"/>
  <c r="AM98" i="3"/>
  <c r="AN98" i="3"/>
  <c r="AS98" i="3" s="1"/>
  <c r="AO98" i="3"/>
  <c r="AT98" i="3" s="1"/>
  <c r="AM99" i="3"/>
  <c r="AN99" i="3"/>
  <c r="AS99" i="3" s="1"/>
  <c r="AO99" i="3"/>
  <c r="AT99" i="3" s="1"/>
  <c r="AM100" i="3"/>
  <c r="AN100" i="3"/>
  <c r="AQ100" i="3" s="1"/>
  <c r="AO100" i="3"/>
  <c r="AR100" i="3" s="1"/>
  <c r="AM101" i="3"/>
  <c r="AN101" i="3"/>
  <c r="AS101" i="3" s="1"/>
  <c r="AO101" i="3"/>
  <c r="AT101" i="3" s="1"/>
  <c r="AM102" i="3"/>
  <c r="AN102" i="3"/>
  <c r="AS102" i="3" s="1"/>
  <c r="AO102" i="3"/>
  <c r="AT102" i="3" s="1"/>
  <c r="AM103" i="3"/>
  <c r="AN103" i="3"/>
  <c r="AQ103" i="3" s="1"/>
  <c r="AO103" i="3"/>
  <c r="AR103" i="3" s="1"/>
  <c r="AM104" i="3"/>
  <c r="AN104" i="3"/>
  <c r="AS104" i="3" s="1"/>
  <c r="AO104" i="3"/>
  <c r="AT104" i="3" s="1"/>
  <c r="AM105" i="3"/>
  <c r="AN105" i="3"/>
  <c r="AS105" i="3" s="1"/>
  <c r="AO105" i="3"/>
  <c r="AT105" i="3" s="1"/>
  <c r="AM106" i="3"/>
  <c r="AN106" i="3"/>
  <c r="AO106" i="3"/>
  <c r="AM107" i="3"/>
  <c r="AN107" i="3"/>
  <c r="AO107" i="3"/>
  <c r="AM108" i="3"/>
  <c r="AN108" i="3"/>
  <c r="AQ108" i="3" s="1"/>
  <c r="AO108" i="3"/>
  <c r="AR108" i="3" s="1"/>
  <c r="AM109" i="3"/>
  <c r="AN109" i="3"/>
  <c r="AS109" i="3" s="1"/>
  <c r="AO109" i="3"/>
  <c r="AT109" i="3" s="1"/>
  <c r="AM110" i="3"/>
  <c r="AN110" i="3"/>
  <c r="AS110" i="3" s="1"/>
  <c r="AO110" i="3"/>
  <c r="AT110" i="3" s="1"/>
  <c r="AM111" i="3"/>
  <c r="AN111" i="3"/>
  <c r="AQ111" i="3" s="1"/>
  <c r="AO111" i="3"/>
  <c r="AR111" i="3" s="1"/>
  <c r="AM112" i="3"/>
  <c r="AN112" i="3"/>
  <c r="AO112" i="3"/>
  <c r="AM113" i="3"/>
  <c r="AN113" i="3"/>
  <c r="AQ113" i="3" s="1"/>
  <c r="AO113" i="3"/>
  <c r="AR113" i="3" s="1"/>
  <c r="AM114" i="3"/>
  <c r="AN114" i="3"/>
  <c r="AS114" i="3" s="1"/>
  <c r="AO114" i="3"/>
  <c r="AT114" i="3" s="1"/>
  <c r="AM115" i="3"/>
  <c r="AN115" i="3"/>
  <c r="AS115" i="3" s="1"/>
  <c r="AO115" i="3"/>
  <c r="AT115" i="3" s="1"/>
  <c r="AM116" i="3"/>
  <c r="AN116" i="3"/>
  <c r="AQ116" i="3" s="1"/>
  <c r="AO116" i="3"/>
  <c r="AR116" i="3" s="1"/>
  <c r="AM117" i="3"/>
  <c r="AN117" i="3"/>
  <c r="AQ117" i="3" s="1"/>
  <c r="AO117" i="3"/>
  <c r="AR117" i="3" s="1"/>
  <c r="AM118" i="3"/>
  <c r="AN118" i="3"/>
  <c r="AO118" i="3"/>
  <c r="AM119" i="3"/>
  <c r="AN119" i="3"/>
  <c r="AQ119" i="3" s="1"/>
  <c r="AO119" i="3"/>
  <c r="AR119" i="3" s="1"/>
  <c r="AM120" i="3"/>
  <c r="AN120" i="3"/>
  <c r="AS120" i="3" s="1"/>
  <c r="AO120" i="3"/>
  <c r="AT120" i="3" s="1"/>
  <c r="AM121" i="3"/>
  <c r="AN121" i="3"/>
  <c r="AS121" i="3" s="1"/>
  <c r="AO121" i="3"/>
  <c r="AT121" i="3" s="1"/>
  <c r="AM122" i="3"/>
  <c r="AN122" i="3"/>
  <c r="AQ122" i="3" s="1"/>
  <c r="AO122" i="3"/>
  <c r="AR122" i="3" s="1"/>
  <c r="AM123" i="3"/>
  <c r="AN123" i="3"/>
  <c r="AO123" i="3"/>
  <c r="AM124" i="3"/>
  <c r="AN124" i="3"/>
  <c r="AQ124" i="3" s="1"/>
  <c r="AO124" i="3"/>
  <c r="AR124" i="3" s="1"/>
  <c r="AM125" i="3"/>
  <c r="AN125" i="3"/>
  <c r="AS125" i="3" s="1"/>
  <c r="AO125" i="3"/>
  <c r="AT125" i="3" s="1"/>
  <c r="AM126" i="3"/>
  <c r="AN126" i="3"/>
  <c r="AS126" i="3" s="1"/>
  <c r="AO126" i="3"/>
  <c r="AT126" i="3" s="1"/>
  <c r="AM127" i="3"/>
  <c r="AN127" i="3"/>
  <c r="AQ127" i="3" s="1"/>
  <c r="AO127" i="3"/>
  <c r="AR127" i="3" s="1"/>
  <c r="AM128" i="3"/>
  <c r="AN128" i="3"/>
  <c r="AQ128" i="3" s="1"/>
  <c r="AO128" i="3"/>
  <c r="AR128" i="3" s="1"/>
  <c r="AM129" i="3"/>
  <c r="AN129" i="3"/>
  <c r="AO129" i="3"/>
  <c r="AM130" i="3"/>
  <c r="AN130" i="3"/>
  <c r="AQ130" i="3" s="1"/>
  <c r="AO130" i="3"/>
  <c r="AR130" i="3" s="1"/>
  <c r="AM131" i="3"/>
  <c r="AN131" i="3"/>
  <c r="AS131" i="3" s="1"/>
  <c r="AO131" i="3"/>
  <c r="AT131" i="3" s="1"/>
  <c r="AM132" i="3"/>
  <c r="AN132" i="3"/>
  <c r="AS132" i="3" s="1"/>
  <c r="AO132" i="3"/>
  <c r="AT132" i="3" s="1"/>
  <c r="AM133" i="3"/>
  <c r="AN133" i="3"/>
  <c r="AO133" i="3"/>
  <c r="AM134" i="3"/>
  <c r="AN134" i="3"/>
  <c r="AO134" i="3"/>
  <c r="AM135" i="3"/>
  <c r="AN135" i="3"/>
  <c r="AO135" i="3"/>
  <c r="AM136" i="3"/>
  <c r="AN136" i="3"/>
  <c r="AO136" i="3"/>
  <c r="AM137" i="3"/>
  <c r="AN137" i="3"/>
  <c r="AO137" i="3"/>
  <c r="AM138" i="3"/>
  <c r="AN138" i="3"/>
  <c r="AO138" i="3"/>
  <c r="AM139" i="3"/>
  <c r="AN139" i="3"/>
  <c r="AO139" i="3"/>
  <c r="AM140" i="3"/>
  <c r="AN140" i="3"/>
  <c r="AO140" i="3"/>
  <c r="AM141" i="3"/>
  <c r="AN141" i="3"/>
  <c r="AO141" i="3"/>
  <c r="AM142" i="3"/>
  <c r="AN142" i="3"/>
  <c r="AO142" i="3"/>
  <c r="AM143" i="3"/>
  <c r="AN143" i="3"/>
  <c r="AO143" i="3"/>
  <c r="AM144" i="3"/>
  <c r="AN144" i="3"/>
  <c r="AO144" i="3"/>
  <c r="AM145" i="3"/>
  <c r="AN145" i="3"/>
  <c r="AQ145" i="3" s="1"/>
  <c r="AO145" i="3"/>
  <c r="AR145" i="3" s="1"/>
  <c r="AM146" i="3"/>
  <c r="AN146" i="3"/>
  <c r="AS146" i="3" s="1"/>
  <c r="AO146" i="3"/>
  <c r="AT146" i="3" s="1"/>
  <c r="AM147" i="3"/>
  <c r="AN147" i="3"/>
  <c r="AS147" i="3" s="1"/>
  <c r="AO147" i="3"/>
  <c r="AT147" i="3" s="1"/>
  <c r="AM148" i="3"/>
  <c r="AN148" i="3"/>
  <c r="AQ148" i="3" s="1"/>
  <c r="AO148" i="3"/>
  <c r="AR148" i="3" s="1"/>
  <c r="AM149" i="3"/>
  <c r="AN149" i="3"/>
  <c r="AQ149" i="3" s="1"/>
  <c r="AO149" i="3"/>
  <c r="AR149" i="3" s="1"/>
  <c r="AM150" i="3"/>
  <c r="AN150" i="3"/>
  <c r="AQ150" i="3" s="1"/>
  <c r="AO150" i="3"/>
  <c r="AR150" i="3" s="1"/>
  <c r="AM151" i="3"/>
  <c r="AN151" i="3"/>
  <c r="AQ151" i="3" s="1"/>
  <c r="AO151" i="3"/>
  <c r="AR151" i="3" s="1"/>
  <c r="AM152" i="3"/>
  <c r="AN152" i="3"/>
  <c r="AO152" i="3"/>
  <c r="AM153" i="3"/>
  <c r="AN153" i="3"/>
  <c r="AO153" i="3"/>
  <c r="AM154" i="3"/>
  <c r="AN154" i="3"/>
  <c r="AQ154" i="3" s="1"/>
  <c r="AO154" i="3"/>
  <c r="AR154" i="3" s="1"/>
  <c r="AM155" i="3"/>
  <c r="AN155" i="3"/>
  <c r="AS155" i="3" s="1"/>
  <c r="AO155" i="3"/>
  <c r="AT155" i="3" s="1"/>
  <c r="AM156" i="3"/>
  <c r="AN156" i="3"/>
  <c r="AS156" i="3" s="1"/>
  <c r="AO156" i="3"/>
  <c r="AT156" i="3" s="1"/>
  <c r="AM157" i="3"/>
  <c r="AN157" i="3"/>
  <c r="AQ157" i="3" s="1"/>
  <c r="AO157" i="3"/>
  <c r="AR157" i="3" s="1"/>
  <c r="AM158" i="3"/>
  <c r="AN158" i="3"/>
  <c r="AQ158" i="3" s="1"/>
  <c r="AO158" i="3"/>
  <c r="AR158" i="3" s="1"/>
  <c r="AM159" i="3"/>
  <c r="AN159" i="3"/>
  <c r="AQ159" i="3" s="1"/>
  <c r="AO159" i="3"/>
  <c r="AR159" i="3" s="1"/>
  <c r="AM160" i="3"/>
  <c r="AN160" i="3"/>
  <c r="AQ160" i="3" s="1"/>
  <c r="AO160" i="3"/>
  <c r="AR160" i="3" s="1"/>
  <c r="AM161" i="3"/>
  <c r="AN161" i="3"/>
  <c r="AO161" i="3"/>
  <c r="AM162" i="3"/>
  <c r="AN162" i="3"/>
  <c r="AO162" i="3"/>
  <c r="AM163" i="3"/>
  <c r="AN163" i="3"/>
  <c r="AO163" i="3"/>
  <c r="AM164" i="3"/>
  <c r="AN164" i="3"/>
  <c r="AO164" i="3"/>
  <c r="AM165" i="3"/>
  <c r="AN165" i="3"/>
  <c r="AO165" i="3"/>
  <c r="AM166" i="3"/>
  <c r="AN166" i="3"/>
  <c r="AO166" i="3"/>
  <c r="AM167" i="3"/>
  <c r="AN167" i="3"/>
  <c r="AO167" i="3"/>
  <c r="AM168" i="3"/>
  <c r="AN168" i="3"/>
  <c r="AO168" i="3"/>
  <c r="AM169" i="3"/>
  <c r="AN169" i="3"/>
  <c r="AQ169" i="3" s="1"/>
  <c r="AO169" i="3"/>
  <c r="AR169" i="3" s="1"/>
  <c r="AM170" i="3"/>
  <c r="AN170" i="3"/>
  <c r="AS170" i="3" s="1"/>
  <c r="AO170" i="3"/>
  <c r="AT170" i="3" s="1"/>
  <c r="AM171" i="3"/>
  <c r="AN171" i="3"/>
  <c r="AS171" i="3" s="1"/>
  <c r="AO171" i="3"/>
  <c r="AT171" i="3" s="1"/>
  <c r="AM172" i="3"/>
  <c r="AN172" i="3"/>
  <c r="AQ172" i="3" s="1"/>
  <c r="AO172" i="3"/>
  <c r="AR172" i="3" s="1"/>
  <c r="AM173" i="3"/>
  <c r="AN173" i="3"/>
  <c r="AQ173" i="3" s="1"/>
  <c r="AO173" i="3"/>
  <c r="AR173" i="3" s="1"/>
  <c r="AM174" i="3"/>
  <c r="AN174" i="3"/>
  <c r="AO174" i="3"/>
  <c r="AM175" i="3"/>
  <c r="AN175" i="3"/>
  <c r="AQ175" i="3" s="1"/>
  <c r="AO175" i="3"/>
  <c r="AR175" i="3" s="1"/>
  <c r="AM176" i="3"/>
  <c r="AN176" i="3"/>
  <c r="AO176" i="3"/>
  <c r="AM177" i="3"/>
  <c r="AN177" i="3"/>
  <c r="AO177" i="3"/>
  <c r="AM178" i="3"/>
  <c r="AN178" i="3"/>
  <c r="AQ178" i="3" s="1"/>
  <c r="AO178" i="3"/>
  <c r="AR178" i="3" s="1"/>
  <c r="AM179" i="3"/>
  <c r="AN179" i="3"/>
  <c r="AQ179" i="3" s="1"/>
  <c r="AO179" i="3"/>
  <c r="AR179" i="3" s="1"/>
  <c r="AM180" i="3"/>
  <c r="AN180" i="3"/>
  <c r="AS180" i="3" s="1"/>
  <c r="AO180" i="3"/>
  <c r="AT180" i="3" s="1"/>
  <c r="AM181" i="3"/>
  <c r="AN181" i="3"/>
  <c r="AS181" i="3" s="1"/>
  <c r="AO181" i="3"/>
  <c r="AT181" i="3" s="1"/>
  <c r="AM182" i="3"/>
  <c r="AN182" i="3"/>
  <c r="AQ182" i="3" s="1"/>
  <c r="AO182" i="3"/>
  <c r="AR182" i="3" s="1"/>
  <c r="AM183" i="3"/>
  <c r="AN183" i="3"/>
  <c r="AO183" i="3"/>
  <c r="AM184" i="3"/>
  <c r="AN184" i="3"/>
  <c r="AQ184" i="3" s="1"/>
  <c r="AO184" i="3"/>
  <c r="AR184" i="3" s="1"/>
  <c r="AM185" i="3"/>
  <c r="AN185" i="3"/>
  <c r="AO185" i="3"/>
  <c r="AM186" i="3"/>
  <c r="AN186" i="3"/>
  <c r="AO186" i="3"/>
  <c r="AM187" i="3"/>
  <c r="AN187" i="3"/>
  <c r="AQ187" i="3" s="1"/>
  <c r="AO187" i="3"/>
  <c r="AR187" i="3" s="1"/>
  <c r="AM188" i="3"/>
  <c r="AN188" i="3"/>
  <c r="AQ188" i="3" s="1"/>
  <c r="AO188" i="3"/>
  <c r="AR188" i="3" s="1"/>
  <c r="AM189" i="3"/>
  <c r="AN189" i="3"/>
  <c r="AS189" i="3" s="1"/>
  <c r="AO189" i="3"/>
  <c r="AT189" i="3" s="1"/>
  <c r="AM190" i="3"/>
  <c r="AN190" i="3"/>
  <c r="AS190" i="3" s="1"/>
  <c r="AO190" i="3"/>
  <c r="AT190" i="3" s="1"/>
  <c r="AM191" i="3"/>
  <c r="AN191" i="3"/>
  <c r="AQ191" i="3" s="1"/>
  <c r="AO191" i="3"/>
  <c r="AR191" i="3" s="1"/>
  <c r="AM192" i="3"/>
  <c r="AN192" i="3"/>
  <c r="AO192" i="3"/>
  <c r="AM193" i="3"/>
  <c r="AN193" i="3"/>
  <c r="AQ193" i="3" s="1"/>
  <c r="AO193" i="3"/>
  <c r="AR193" i="3" s="1"/>
  <c r="AM194" i="3"/>
  <c r="AN194" i="3"/>
  <c r="AO194" i="3"/>
  <c r="AM195" i="3"/>
  <c r="AN195" i="3"/>
  <c r="AO195" i="3"/>
  <c r="AM196" i="3"/>
  <c r="AN196" i="3"/>
  <c r="AO196" i="3"/>
  <c r="AM197" i="3"/>
  <c r="AN197" i="3"/>
  <c r="AO197" i="3"/>
  <c r="AM198" i="3"/>
  <c r="AN198" i="3"/>
  <c r="AO198" i="3"/>
  <c r="AM199" i="3"/>
  <c r="AN199" i="3"/>
  <c r="AQ199" i="3" s="1"/>
  <c r="AO199" i="3"/>
  <c r="AR199" i="3" s="1"/>
  <c r="AM200" i="3"/>
  <c r="AN200" i="3"/>
  <c r="AO200" i="3"/>
  <c r="AM201" i="3"/>
  <c r="AN201" i="3"/>
  <c r="AO201" i="3"/>
  <c r="AM202" i="3"/>
  <c r="AN202" i="3"/>
  <c r="AO202" i="3"/>
  <c r="AM203" i="3"/>
  <c r="AN203" i="3"/>
  <c r="AO203" i="3"/>
  <c r="AM204" i="3"/>
  <c r="AN204" i="3"/>
  <c r="AO204" i="3"/>
  <c r="AM205" i="3"/>
  <c r="AN205" i="3"/>
  <c r="AO205" i="3"/>
  <c r="AM206" i="3"/>
  <c r="AN206" i="3"/>
  <c r="AO206" i="3"/>
  <c r="AM207" i="3"/>
  <c r="AN207" i="3"/>
  <c r="AQ207" i="3" s="1"/>
  <c r="AO207" i="3"/>
  <c r="AR207" i="3" s="1"/>
  <c r="AM208" i="3"/>
  <c r="AN208" i="3"/>
  <c r="AO208" i="3"/>
  <c r="AM209" i="3"/>
  <c r="AN209" i="3"/>
  <c r="AO209" i="3"/>
  <c r="AM210" i="3"/>
  <c r="AN210" i="3"/>
  <c r="AO210" i="3"/>
  <c r="AM211" i="3"/>
  <c r="AN211" i="3"/>
  <c r="AQ211" i="3" s="1"/>
  <c r="AO211" i="3"/>
  <c r="AR211" i="3" s="1"/>
  <c r="AM212" i="3"/>
  <c r="AN212" i="3"/>
  <c r="AO212" i="3"/>
  <c r="AM213" i="3"/>
  <c r="AN213" i="3"/>
  <c r="AO213" i="3"/>
  <c r="AM214" i="3"/>
  <c r="AN214" i="3"/>
  <c r="AO214" i="3"/>
  <c r="AM215" i="3"/>
  <c r="AN215" i="3"/>
  <c r="AO215" i="3"/>
  <c r="AM216" i="3"/>
  <c r="AN216" i="3"/>
  <c r="AQ216" i="3" s="1"/>
  <c r="AO216" i="3"/>
  <c r="AR216" i="3" s="1"/>
  <c r="AM217" i="3"/>
  <c r="AN217" i="3"/>
  <c r="AO217" i="3"/>
  <c r="AM218" i="3"/>
  <c r="AN218" i="3"/>
  <c r="AO218" i="3"/>
  <c r="AM219" i="3"/>
  <c r="AN219" i="3"/>
  <c r="AO219" i="3"/>
  <c r="AM220" i="3"/>
  <c r="AN220" i="3"/>
  <c r="AQ220" i="3" s="1"/>
  <c r="AO220" i="3"/>
  <c r="AR220" i="3" s="1"/>
  <c r="AM221" i="3"/>
  <c r="AN221" i="3"/>
  <c r="AO221" i="3"/>
  <c r="AM222" i="3"/>
  <c r="AN222" i="3"/>
  <c r="AO222" i="3"/>
  <c r="AM223" i="3"/>
  <c r="AN223" i="3"/>
  <c r="AO223" i="3"/>
  <c r="AM224" i="3"/>
  <c r="AN224" i="3"/>
  <c r="AO224" i="3"/>
  <c r="AM225" i="3"/>
  <c r="AN225" i="3"/>
  <c r="AO225" i="3"/>
  <c r="AM226" i="3"/>
  <c r="AN226" i="3"/>
  <c r="AO226" i="3"/>
  <c r="AM227" i="3"/>
  <c r="AN227" i="3"/>
  <c r="AO227" i="3"/>
  <c r="AM228" i="3"/>
  <c r="AN228" i="3"/>
  <c r="AO228" i="3"/>
  <c r="AM229" i="3"/>
  <c r="AN229" i="3"/>
  <c r="AO229" i="3"/>
  <c r="AM230" i="3"/>
  <c r="AN230" i="3"/>
  <c r="AO230" i="3"/>
  <c r="AM231" i="3"/>
  <c r="AN231" i="3"/>
  <c r="AO231" i="3"/>
  <c r="AM232" i="3"/>
  <c r="AN232" i="3"/>
  <c r="AO232" i="3"/>
  <c r="AM233" i="3"/>
  <c r="AN233" i="3"/>
  <c r="AO233" i="3"/>
  <c r="AM234" i="3"/>
  <c r="AN234" i="3"/>
  <c r="AO234" i="3"/>
  <c r="AM235" i="3"/>
  <c r="AN235" i="3"/>
  <c r="AO235" i="3"/>
  <c r="AM236" i="3"/>
  <c r="AN236" i="3"/>
  <c r="AO236" i="3"/>
  <c r="AM237" i="3"/>
  <c r="AN237" i="3"/>
  <c r="AO237" i="3"/>
  <c r="AM238" i="3"/>
  <c r="AN238" i="3"/>
  <c r="AO238" i="3"/>
  <c r="AM239" i="3"/>
  <c r="AN239" i="3"/>
  <c r="AO239" i="3"/>
  <c r="AM240" i="3"/>
  <c r="AN240" i="3"/>
  <c r="AQ240" i="3" s="1"/>
  <c r="AO240" i="3"/>
  <c r="AR240" i="3" s="1"/>
  <c r="AM241" i="3"/>
  <c r="AN241" i="3"/>
  <c r="AQ241" i="3" s="1"/>
  <c r="AO241" i="3"/>
  <c r="AR241" i="3" s="1"/>
  <c r="AM242" i="3"/>
  <c r="AN242" i="3"/>
  <c r="AQ242" i="3" s="1"/>
  <c r="AO242" i="3"/>
  <c r="AR242" i="3" s="1"/>
  <c r="AM243" i="3"/>
  <c r="AN243" i="3"/>
  <c r="AQ243" i="3" s="1"/>
  <c r="AO243" i="3"/>
  <c r="AR243" i="3" s="1"/>
  <c r="AM244" i="3"/>
  <c r="AN244" i="3"/>
  <c r="AQ244" i="3" s="1"/>
  <c r="AO244" i="3"/>
  <c r="AR244" i="3" s="1"/>
  <c r="AM245" i="3"/>
  <c r="AN245" i="3"/>
  <c r="AQ245" i="3" s="1"/>
  <c r="AO245" i="3"/>
  <c r="AR245" i="3" s="1"/>
  <c r="AM246" i="3"/>
  <c r="AN246" i="3"/>
  <c r="AQ246" i="3" s="1"/>
  <c r="AO246" i="3"/>
  <c r="AR246" i="3" s="1"/>
  <c r="AM247" i="3"/>
  <c r="AN247" i="3"/>
  <c r="AQ247" i="3" s="1"/>
  <c r="AO247" i="3"/>
  <c r="AR247" i="3" s="1"/>
  <c r="AM248" i="3"/>
  <c r="AN248" i="3"/>
  <c r="AQ248" i="3" s="1"/>
  <c r="AO248" i="3"/>
  <c r="AR248" i="3" s="1"/>
  <c r="AM249" i="3"/>
  <c r="AN249" i="3"/>
  <c r="AQ249" i="3" s="1"/>
  <c r="AO249" i="3"/>
  <c r="AR249" i="3" s="1"/>
  <c r="AM250" i="3"/>
  <c r="AN250" i="3"/>
  <c r="AQ250" i="3" s="1"/>
  <c r="AO250" i="3"/>
  <c r="AR250" i="3" s="1"/>
  <c r="AM251" i="3"/>
  <c r="AN251" i="3"/>
  <c r="AQ251" i="3" s="1"/>
  <c r="AO251" i="3"/>
  <c r="AR251" i="3" s="1"/>
  <c r="AM252" i="3"/>
  <c r="AN252" i="3"/>
  <c r="AQ252" i="3" s="1"/>
  <c r="AO252" i="3"/>
  <c r="AR252" i="3" s="1"/>
  <c r="AM253" i="3"/>
  <c r="AN253" i="3"/>
  <c r="AQ253" i="3" s="1"/>
  <c r="AO253" i="3"/>
  <c r="AR253" i="3" s="1"/>
  <c r="AM254" i="3"/>
  <c r="AN254" i="3"/>
  <c r="AQ254" i="3" s="1"/>
  <c r="AR254" i="3" s="1"/>
  <c r="AO254" i="3"/>
  <c r="AM255" i="3"/>
  <c r="AN255" i="3"/>
  <c r="AQ255" i="3" s="1"/>
  <c r="AO255" i="3"/>
  <c r="AR255" i="3" s="1"/>
  <c r="AM256" i="3"/>
  <c r="AN256" i="3"/>
  <c r="AQ256" i="3" s="1"/>
  <c r="AO256" i="3"/>
  <c r="AR256" i="3" s="1"/>
  <c r="AM257" i="3"/>
  <c r="AN257" i="3"/>
  <c r="AQ257" i="3" s="1"/>
  <c r="AO257" i="3"/>
  <c r="AR257" i="3" s="1"/>
  <c r="AM258" i="3"/>
  <c r="AN258" i="3"/>
  <c r="AO258" i="3"/>
  <c r="AM259" i="3"/>
  <c r="AN259" i="3"/>
  <c r="AQ259" i="3" s="1"/>
  <c r="AO259" i="3"/>
  <c r="AR259" i="3" s="1"/>
  <c r="AM260" i="3"/>
  <c r="AN260" i="3"/>
  <c r="AO260" i="3"/>
  <c r="AM261" i="3"/>
  <c r="AN261" i="3"/>
  <c r="AQ261" i="3" s="1"/>
  <c r="AO261" i="3"/>
  <c r="AR261" i="3" s="1"/>
  <c r="AM262" i="3"/>
  <c r="AN262" i="3"/>
  <c r="AS262" i="3" s="1"/>
  <c r="AO262" i="3"/>
  <c r="AT262" i="3" s="1"/>
  <c r="AM263" i="3"/>
  <c r="AN263" i="3"/>
  <c r="AS263" i="3" s="1"/>
  <c r="AO263" i="3"/>
  <c r="AT263" i="3" s="1"/>
  <c r="AM264" i="3"/>
  <c r="AN264" i="3"/>
  <c r="AQ264" i="3" s="1"/>
  <c r="AO264" i="3"/>
  <c r="AR264" i="3" s="1"/>
  <c r="AM265" i="3"/>
  <c r="AN265" i="3"/>
  <c r="AQ265" i="3" s="1"/>
  <c r="AO265" i="3"/>
  <c r="AR265" i="3" s="1"/>
  <c r="AM266" i="3"/>
  <c r="AN266" i="3"/>
  <c r="AS266" i="3" s="1"/>
  <c r="AO266" i="3"/>
  <c r="AT266" i="3" s="1"/>
  <c r="AM267" i="3"/>
  <c r="AN267" i="3"/>
  <c r="AQ267" i="3" s="1"/>
  <c r="AO267" i="3"/>
  <c r="AR267" i="3" s="1"/>
  <c r="AM268" i="3"/>
  <c r="AN268" i="3"/>
  <c r="AS268" i="3" s="1"/>
  <c r="AO268" i="3"/>
  <c r="AT268" i="3" s="1"/>
  <c r="AM269" i="3"/>
  <c r="AN269" i="3"/>
  <c r="AQ269" i="3" s="1"/>
  <c r="AO269" i="3"/>
  <c r="AR269" i="3" s="1"/>
  <c r="AM270" i="3"/>
  <c r="AN270" i="3"/>
  <c r="AO270" i="3"/>
  <c r="AM271" i="3"/>
  <c r="AN271" i="3"/>
  <c r="AQ271" i="3" s="1"/>
  <c r="AO271" i="3"/>
  <c r="AR271" i="3" s="1"/>
  <c r="AM272" i="3"/>
  <c r="AN272" i="3"/>
  <c r="AS272" i="3" s="1"/>
  <c r="AO272" i="3"/>
  <c r="AT272" i="3" s="1"/>
  <c r="AM273" i="3"/>
  <c r="AN273" i="3"/>
  <c r="AQ273" i="3" s="1"/>
  <c r="AO273" i="3"/>
  <c r="AR273" i="3" s="1"/>
  <c r="AM274" i="3"/>
  <c r="AN274" i="3"/>
  <c r="AS274" i="3" s="1"/>
  <c r="AO274" i="3"/>
  <c r="AT274" i="3" s="1"/>
  <c r="AM275" i="3"/>
  <c r="AN275" i="3"/>
  <c r="AQ275" i="3" s="1"/>
  <c r="AO275" i="3"/>
  <c r="AR275" i="3" s="1"/>
  <c r="AM276" i="3"/>
  <c r="AN276" i="3"/>
  <c r="AS276" i="3" s="1"/>
  <c r="AO276" i="3"/>
  <c r="AT276" i="3" s="1"/>
  <c r="AM277" i="3"/>
  <c r="AN277" i="3"/>
  <c r="AQ277" i="3" s="1"/>
  <c r="AO277" i="3"/>
  <c r="AR277" i="3" s="1"/>
  <c r="AM278" i="3"/>
  <c r="AN278" i="3"/>
  <c r="AS278" i="3" s="1"/>
  <c r="AO278" i="3"/>
  <c r="AT278" i="3" s="1"/>
  <c r="AM279" i="3"/>
  <c r="AN279" i="3"/>
  <c r="AQ279" i="3" s="1"/>
  <c r="AO279" i="3"/>
  <c r="AR279" i="3" s="1"/>
  <c r="AM280" i="3"/>
  <c r="AN280" i="3"/>
  <c r="AO280" i="3"/>
  <c r="AM281" i="3"/>
  <c r="AN281" i="3"/>
  <c r="AQ281" i="3" s="1"/>
  <c r="AO281" i="3"/>
  <c r="AR281" i="3" s="1"/>
  <c r="AM282" i="3"/>
  <c r="AN282" i="3"/>
  <c r="AS282" i="3" s="1"/>
  <c r="AO282" i="3"/>
  <c r="AT282" i="3" s="1"/>
  <c r="AM283" i="3"/>
  <c r="AN283" i="3"/>
  <c r="AS283" i="3" s="1"/>
  <c r="AO283" i="3"/>
  <c r="AT283" i="3" s="1"/>
  <c r="AM284" i="3"/>
  <c r="AN284" i="3"/>
  <c r="AQ284" i="3" s="1"/>
  <c r="AO284" i="3"/>
  <c r="AR284" i="3" s="1"/>
  <c r="AM285" i="3"/>
  <c r="AN285" i="3"/>
  <c r="AS285" i="3" s="1"/>
  <c r="AO285" i="3"/>
  <c r="AT285" i="3" s="1"/>
  <c r="AM286" i="3"/>
  <c r="AN286" i="3"/>
  <c r="AS286" i="3" s="1"/>
  <c r="AO286" i="3"/>
  <c r="AT286" i="3" s="1"/>
  <c r="AM287" i="3"/>
  <c r="AN287" i="3"/>
  <c r="AQ287" i="3" s="1"/>
  <c r="AO287" i="3"/>
  <c r="AR287" i="3" s="1"/>
  <c r="AM288" i="3"/>
  <c r="AN288" i="3"/>
  <c r="AS288" i="3" s="1"/>
  <c r="AO288" i="3"/>
  <c r="AT288" i="3" s="1"/>
  <c r="AM289" i="3"/>
  <c r="AN289" i="3"/>
  <c r="AS289" i="3" s="1"/>
  <c r="AO289" i="3"/>
  <c r="AT289" i="3" s="1"/>
  <c r="AM290" i="3"/>
  <c r="AN290" i="3"/>
  <c r="AS290" i="3" s="1"/>
  <c r="AO290" i="3"/>
  <c r="AT290" i="3" s="1"/>
  <c r="AM291" i="3"/>
  <c r="AN291" i="3"/>
  <c r="AS291" i="3" s="1"/>
  <c r="AO291" i="3"/>
  <c r="AT291" i="3" s="1"/>
  <c r="AM292" i="3"/>
  <c r="AN292" i="3"/>
  <c r="AQ292" i="3" s="1"/>
  <c r="AO292" i="3"/>
  <c r="AR292" i="3" s="1"/>
  <c r="AM293" i="3"/>
  <c r="AN293" i="3"/>
  <c r="AQ293" i="3" s="1"/>
  <c r="AO293" i="3"/>
  <c r="AR293" i="3" s="1"/>
  <c r="AM294" i="3"/>
  <c r="AN294" i="3"/>
  <c r="AQ294" i="3" s="1"/>
  <c r="AO294" i="3"/>
  <c r="AR294" i="3" s="1"/>
  <c r="AM295" i="3"/>
  <c r="AN295" i="3"/>
  <c r="AQ295" i="3" s="1"/>
  <c r="AO295" i="3"/>
  <c r="AR295" i="3" s="1"/>
  <c r="AM296" i="3"/>
  <c r="AN296" i="3"/>
  <c r="AS296" i="3" s="1"/>
  <c r="AO296" i="3"/>
  <c r="AT296" i="3" s="1"/>
  <c r="AM297" i="3"/>
  <c r="AN297" i="3"/>
  <c r="AS297" i="3" s="1"/>
  <c r="AO297" i="3"/>
  <c r="AT297" i="3" s="1"/>
  <c r="AM298" i="3"/>
  <c r="AN298" i="3"/>
  <c r="AQ298" i="3" s="1"/>
  <c r="AO298" i="3"/>
  <c r="AR298" i="3" s="1"/>
  <c r="AM299" i="3"/>
  <c r="AN299" i="3"/>
  <c r="AQ299" i="3" s="1"/>
  <c r="AO299" i="3"/>
  <c r="AR299" i="3" s="1"/>
  <c r="AM300" i="3"/>
  <c r="AN300" i="3"/>
  <c r="AQ300" i="3" s="1"/>
  <c r="AO300" i="3"/>
  <c r="AR300" i="3" s="1"/>
  <c r="AM301" i="3"/>
  <c r="AN301" i="3"/>
  <c r="AS301" i="3" s="1"/>
  <c r="AO301" i="3"/>
  <c r="AT301" i="3" s="1"/>
  <c r="AM302" i="3"/>
  <c r="AN302" i="3"/>
  <c r="AS302" i="3" s="1"/>
  <c r="AO302" i="3"/>
  <c r="AT302" i="3" s="1"/>
  <c r="AM303" i="3"/>
  <c r="AN303" i="3"/>
  <c r="AQ303" i="3" s="1"/>
  <c r="AO303" i="3"/>
  <c r="AR303" i="3" s="1"/>
  <c r="AM304" i="3"/>
  <c r="AN304" i="3"/>
  <c r="AS304" i="3" s="1"/>
  <c r="AO304" i="3"/>
  <c r="AT304" i="3" s="1"/>
  <c r="AM305" i="3"/>
  <c r="AN305" i="3"/>
  <c r="AS305" i="3" s="1"/>
  <c r="AO305" i="3"/>
  <c r="AT305" i="3" s="1"/>
  <c r="AM306" i="3"/>
  <c r="AN306" i="3"/>
  <c r="AQ306" i="3" s="1"/>
  <c r="AO306" i="3"/>
  <c r="AR306" i="3" s="1"/>
  <c r="AM307" i="3"/>
  <c r="AN307" i="3"/>
  <c r="AQ307" i="3" s="1"/>
  <c r="AO307" i="3"/>
  <c r="AR307" i="3" s="1"/>
  <c r="AM308" i="3"/>
  <c r="AN308" i="3"/>
  <c r="AQ308" i="3" s="1"/>
  <c r="AO308" i="3"/>
  <c r="AR308" i="3" s="1"/>
  <c r="AM309" i="3"/>
  <c r="AN309" i="3"/>
  <c r="AQ309" i="3" s="1"/>
  <c r="AO309" i="3"/>
  <c r="AR309" i="3" s="1"/>
  <c r="AM310" i="3"/>
  <c r="AN310" i="3"/>
  <c r="AS310" i="3" s="1"/>
  <c r="AO310" i="3"/>
  <c r="AT310" i="3" s="1"/>
  <c r="AM311" i="3"/>
  <c r="AN311" i="3"/>
  <c r="AS311" i="3" s="1"/>
  <c r="AO311" i="3"/>
  <c r="AT311" i="3" s="1"/>
  <c r="AM312" i="3"/>
  <c r="AN312" i="3"/>
  <c r="AQ312" i="3" s="1"/>
  <c r="AO312" i="3"/>
  <c r="AR312" i="3" s="1"/>
  <c r="AM313" i="3"/>
  <c r="AN313" i="3"/>
  <c r="AQ313" i="3" s="1"/>
  <c r="AO313" i="3"/>
  <c r="AR313" i="3" s="1"/>
  <c r="AM314" i="3"/>
  <c r="AN314" i="3"/>
  <c r="AS314" i="3" s="1"/>
  <c r="AO314" i="3"/>
  <c r="AT314" i="3" s="1"/>
  <c r="AM315" i="3"/>
  <c r="AN315" i="3"/>
  <c r="AS315" i="3" s="1"/>
  <c r="AO315" i="3"/>
  <c r="AT315" i="3" s="1"/>
  <c r="AM316" i="3"/>
  <c r="AN316" i="3"/>
  <c r="AQ316" i="3" s="1"/>
  <c r="AO316" i="3"/>
  <c r="AR316" i="3" s="1"/>
  <c r="AM317" i="3"/>
  <c r="AN317" i="3"/>
  <c r="AS317" i="3" s="1"/>
  <c r="AO317" i="3"/>
  <c r="AT317" i="3" s="1"/>
  <c r="AM318" i="3"/>
  <c r="AN318" i="3"/>
  <c r="AS318" i="3" s="1"/>
  <c r="AO318" i="3"/>
  <c r="AT318" i="3" s="1"/>
  <c r="AM319" i="3"/>
  <c r="AN319" i="3"/>
  <c r="AO319" i="3"/>
  <c r="AM320" i="3"/>
  <c r="AN320" i="3"/>
  <c r="AO320" i="3"/>
  <c r="AM321" i="3"/>
  <c r="AN321" i="3"/>
  <c r="AO321" i="3"/>
  <c r="AM322" i="3"/>
  <c r="AN322" i="3"/>
  <c r="AO322" i="3"/>
  <c r="AM323" i="3"/>
  <c r="AN323" i="3"/>
  <c r="AQ323" i="3" s="1"/>
  <c r="AO323" i="3"/>
  <c r="AR323" i="3" s="1"/>
  <c r="AM324" i="3"/>
  <c r="AN324" i="3"/>
  <c r="AS324" i="3" s="1"/>
  <c r="AO324" i="3"/>
  <c r="AT324" i="3" s="1"/>
  <c r="AM325" i="3"/>
  <c r="AN325" i="3"/>
  <c r="AS325" i="3" s="1"/>
  <c r="AO325" i="3"/>
  <c r="AT325" i="3" s="1"/>
  <c r="AM326" i="3"/>
  <c r="AN326" i="3"/>
  <c r="AQ326" i="3" s="1"/>
  <c r="AO326" i="3"/>
  <c r="AR326" i="3" s="1"/>
  <c r="AM327" i="3"/>
  <c r="AN327" i="3"/>
  <c r="AQ327" i="3" s="1"/>
  <c r="AO327" i="3"/>
  <c r="AR327" i="3" s="1"/>
  <c r="AM328" i="3"/>
  <c r="AN328" i="3"/>
  <c r="AS328" i="3" s="1"/>
  <c r="AO328" i="3"/>
  <c r="AT328" i="3" s="1"/>
  <c r="AM329" i="3"/>
  <c r="AN329" i="3"/>
  <c r="AS329" i="3" s="1"/>
  <c r="AO329" i="3"/>
  <c r="AT329" i="3" s="1"/>
  <c r="AM330" i="3"/>
  <c r="AN330" i="3"/>
  <c r="AQ330" i="3" s="1"/>
  <c r="AO330" i="3"/>
  <c r="AR330" i="3" s="1"/>
  <c r="AM331" i="3"/>
  <c r="AN331" i="3"/>
  <c r="AQ331" i="3" s="1"/>
  <c r="AO331" i="3"/>
  <c r="AR331" i="3" s="1"/>
  <c r="AM332" i="3"/>
  <c r="AN332" i="3"/>
  <c r="AS332" i="3" s="1"/>
  <c r="AO332" i="3"/>
  <c r="AT332" i="3" s="1"/>
  <c r="AM333" i="3"/>
  <c r="AN333" i="3"/>
  <c r="AS333" i="3" s="1"/>
  <c r="AO333" i="3"/>
  <c r="AT333" i="3" s="1"/>
  <c r="AM334" i="3"/>
  <c r="AN334" i="3"/>
  <c r="AS334" i="3" s="1"/>
  <c r="AO334" i="3"/>
  <c r="AT334" i="3" s="1"/>
  <c r="AM335" i="3"/>
  <c r="AN335" i="3"/>
  <c r="AS335" i="3" s="1"/>
  <c r="AO335" i="3"/>
  <c r="AT335" i="3" s="1"/>
  <c r="AM336" i="3"/>
  <c r="AN336" i="3"/>
  <c r="AQ336" i="3" s="1"/>
  <c r="AO336" i="3"/>
  <c r="AR336" i="3" s="1"/>
  <c r="AM337" i="3"/>
  <c r="AN337" i="3"/>
  <c r="AO337" i="3"/>
  <c r="AM338" i="3"/>
  <c r="AN338" i="3"/>
  <c r="AO338" i="3"/>
  <c r="AM339" i="3"/>
  <c r="AN339" i="3"/>
  <c r="AQ339" i="3" s="1"/>
  <c r="AO339" i="3"/>
  <c r="AR339" i="3" s="1"/>
  <c r="AM340" i="3"/>
  <c r="AN340" i="3"/>
  <c r="AS340" i="3" s="1"/>
  <c r="AO340" i="3"/>
  <c r="AT340" i="3" s="1"/>
  <c r="AM341" i="3"/>
  <c r="AN341" i="3"/>
  <c r="AS341" i="3" s="1"/>
  <c r="AO341" i="3"/>
  <c r="AT341" i="3" s="1"/>
  <c r="AM342" i="3"/>
  <c r="AN342" i="3"/>
  <c r="AQ342" i="3" s="1"/>
  <c r="AO342" i="3"/>
  <c r="AR342" i="3" s="1"/>
  <c r="AM343" i="3"/>
  <c r="AN343" i="3"/>
  <c r="AS343" i="3" s="1"/>
  <c r="AO343" i="3"/>
  <c r="AT343" i="3" s="1"/>
  <c r="AM344" i="3"/>
  <c r="AN344" i="3"/>
  <c r="AS344" i="3" s="1"/>
  <c r="AO344" i="3"/>
  <c r="AT344" i="3" s="1"/>
  <c r="AM345" i="3"/>
  <c r="AN345" i="3"/>
  <c r="AQ345" i="3" s="1"/>
  <c r="AO345" i="3"/>
  <c r="AR345" i="3" s="1"/>
  <c r="AM346" i="3"/>
  <c r="AN346" i="3"/>
  <c r="AO346" i="3"/>
  <c r="AM347" i="3"/>
  <c r="AN347" i="3"/>
  <c r="AO347" i="3"/>
  <c r="AM348" i="3"/>
  <c r="AN348" i="3"/>
  <c r="AS348" i="3" s="1"/>
  <c r="AO348" i="3"/>
  <c r="AT348" i="3" s="1"/>
  <c r="AM349" i="3"/>
  <c r="AN349" i="3"/>
  <c r="AS349" i="3" s="1"/>
  <c r="AO349" i="3"/>
  <c r="AT349" i="3" s="1"/>
  <c r="AM350" i="3"/>
  <c r="AN350" i="3"/>
  <c r="AQ350" i="3" s="1"/>
  <c r="AO350" i="3"/>
  <c r="AR350" i="3" s="1"/>
  <c r="AM351" i="3"/>
  <c r="AN351" i="3"/>
  <c r="AO351" i="3"/>
  <c r="AM352" i="3"/>
  <c r="AN352" i="3"/>
  <c r="AO352" i="3"/>
  <c r="AM353" i="3"/>
  <c r="AN353" i="3"/>
  <c r="AS353" i="3" s="1"/>
  <c r="AO353" i="3"/>
  <c r="AT353" i="3" s="1"/>
  <c r="AM354" i="3"/>
  <c r="AN354" i="3"/>
  <c r="AS354" i="3" s="1"/>
  <c r="AO354" i="3"/>
  <c r="AT354" i="3" s="1"/>
  <c r="AM355" i="3"/>
  <c r="AN355" i="3"/>
  <c r="AQ355" i="3" s="1"/>
  <c r="AO355" i="3"/>
  <c r="AR355" i="3" s="1"/>
  <c r="AM356" i="3"/>
  <c r="AN356" i="3"/>
  <c r="AQ356" i="3" s="1"/>
  <c r="AO356" i="3"/>
  <c r="AR356" i="3" s="1"/>
  <c r="AM357" i="3"/>
  <c r="AN357" i="3"/>
  <c r="AS357" i="3" s="1"/>
  <c r="AO357" i="3"/>
  <c r="AT357" i="3" s="1"/>
  <c r="AM358" i="3"/>
  <c r="AN358" i="3"/>
  <c r="AS358" i="3" s="1"/>
  <c r="AO358" i="3"/>
  <c r="AT358" i="3" s="1"/>
  <c r="AM359" i="3"/>
  <c r="AN359" i="3"/>
  <c r="AQ359" i="3" s="1"/>
  <c r="AO359" i="3"/>
  <c r="AR359" i="3" s="1"/>
  <c r="AM360" i="3"/>
  <c r="AN360" i="3"/>
  <c r="AO360" i="3"/>
  <c r="AM361" i="3"/>
  <c r="AN361" i="3"/>
  <c r="AO361" i="3"/>
  <c r="AM362" i="3"/>
  <c r="AN362" i="3"/>
  <c r="AO362" i="3"/>
  <c r="AM363" i="3"/>
  <c r="AN363" i="3"/>
  <c r="AO363" i="3"/>
  <c r="AM364" i="3"/>
  <c r="AN364" i="3"/>
  <c r="AO364" i="3"/>
  <c r="AM365" i="3"/>
  <c r="AN365" i="3"/>
  <c r="AO365" i="3"/>
  <c r="AM366" i="3"/>
  <c r="AN366" i="3"/>
  <c r="AO366" i="3"/>
  <c r="AM367" i="3"/>
  <c r="AN367" i="3"/>
  <c r="AO367" i="3"/>
  <c r="AM368" i="3"/>
  <c r="AN368" i="3"/>
  <c r="AO368" i="3"/>
  <c r="AM369" i="3"/>
  <c r="AN369" i="3"/>
  <c r="AO369" i="3"/>
  <c r="AM370" i="3"/>
  <c r="AN370" i="3"/>
  <c r="AO370" i="3"/>
  <c r="AM371" i="3"/>
  <c r="AN371" i="3"/>
  <c r="AO371" i="3"/>
  <c r="AM372" i="3"/>
  <c r="AN372" i="3"/>
  <c r="AO372" i="3"/>
  <c r="AM373" i="3"/>
  <c r="AN373" i="3"/>
  <c r="AO373" i="3"/>
  <c r="AM374" i="3"/>
  <c r="AN374" i="3"/>
  <c r="AO374" i="3"/>
  <c r="AM375" i="3"/>
  <c r="AN375" i="3"/>
  <c r="AO375" i="3"/>
  <c r="AM376" i="3"/>
  <c r="AN376" i="3"/>
  <c r="AS376" i="3" s="1"/>
  <c r="AO376" i="3"/>
  <c r="AT376" i="3" s="1"/>
  <c r="AM377" i="3"/>
  <c r="AN377" i="3"/>
  <c r="AS377" i="3" s="1"/>
  <c r="AO377" i="3"/>
  <c r="AT377" i="3" s="1"/>
  <c r="AM378" i="3"/>
  <c r="AN378" i="3"/>
  <c r="AQ378" i="3" s="1"/>
  <c r="AO378" i="3"/>
  <c r="AR378" i="3" s="1"/>
  <c r="AM379" i="3"/>
  <c r="AN379" i="3"/>
  <c r="AQ379" i="3" s="1"/>
  <c r="AO379" i="3"/>
  <c r="AR379" i="3" s="1"/>
  <c r="AM380" i="3"/>
  <c r="AN380" i="3"/>
  <c r="AQ380" i="3" s="1"/>
  <c r="AO380" i="3"/>
  <c r="AR380" i="3" s="1"/>
  <c r="AM381" i="3"/>
  <c r="AN381" i="3"/>
  <c r="AQ381" i="3" s="1"/>
  <c r="AO381" i="3"/>
  <c r="AR381" i="3" s="1"/>
  <c r="AM382" i="3"/>
  <c r="AN382" i="3"/>
  <c r="AQ382" i="3" s="1"/>
  <c r="AO382" i="3"/>
  <c r="AR382" i="3" s="1"/>
  <c r="AM383" i="3"/>
  <c r="AN383" i="3"/>
  <c r="AQ383" i="3" s="1"/>
  <c r="AO383" i="3"/>
  <c r="AR383" i="3" s="1"/>
  <c r="AM384" i="3"/>
  <c r="AN384" i="3"/>
  <c r="AQ384" i="3" s="1"/>
  <c r="AO384" i="3"/>
  <c r="AR384" i="3" s="1"/>
  <c r="AM385" i="3"/>
  <c r="AN385" i="3"/>
  <c r="AS385" i="3" s="1"/>
  <c r="AO385" i="3"/>
  <c r="AT385" i="3" s="1"/>
  <c r="AM386" i="3"/>
  <c r="AN386" i="3"/>
  <c r="AS386" i="3" s="1"/>
  <c r="AO386" i="3"/>
  <c r="AT386" i="3" s="1"/>
  <c r="AM387" i="3"/>
  <c r="AN387" i="3"/>
  <c r="AQ387" i="3" s="1"/>
  <c r="AO387" i="3"/>
  <c r="AR387" i="3" s="1"/>
  <c r="AM388" i="3"/>
  <c r="AN388" i="3"/>
  <c r="AQ388" i="3" s="1"/>
  <c r="AO388" i="3"/>
  <c r="AR388" i="3" s="1"/>
  <c r="AM389" i="3"/>
  <c r="AN389" i="3"/>
  <c r="AQ389" i="3" s="1"/>
  <c r="AO389" i="3"/>
  <c r="AR389" i="3" s="1"/>
  <c r="AM390" i="3"/>
  <c r="AN390" i="3"/>
  <c r="AQ390" i="3" s="1"/>
  <c r="AO390" i="3"/>
  <c r="AR390" i="3" s="1"/>
  <c r="AM391" i="3"/>
  <c r="AN391" i="3"/>
  <c r="AQ391" i="3" s="1"/>
  <c r="AO391" i="3"/>
  <c r="AR391" i="3" s="1"/>
  <c r="AM392" i="3"/>
  <c r="AN392" i="3"/>
  <c r="AQ392" i="3" s="1"/>
  <c r="AO392" i="3"/>
  <c r="AR392" i="3" s="1"/>
  <c r="AM393" i="3"/>
  <c r="AN393" i="3"/>
  <c r="AS393" i="3" s="1"/>
  <c r="AO393" i="3"/>
  <c r="AT393" i="3" s="1"/>
  <c r="AM394" i="3"/>
  <c r="AN394" i="3"/>
  <c r="AS394" i="3" s="1"/>
  <c r="AO394" i="3"/>
  <c r="AT394" i="3" s="1"/>
  <c r="AM395" i="3"/>
  <c r="AN395" i="3"/>
  <c r="AO395" i="3"/>
  <c r="AM396" i="3"/>
  <c r="AN396" i="3"/>
  <c r="AO396" i="3"/>
  <c r="AM397" i="3"/>
  <c r="AN397" i="3"/>
  <c r="AO397" i="3"/>
  <c r="AM398" i="3"/>
  <c r="AN398" i="3"/>
  <c r="AO398" i="3"/>
  <c r="AM399" i="3"/>
  <c r="AN399" i="3"/>
  <c r="AO399" i="3"/>
  <c r="AM400" i="3"/>
  <c r="AN400" i="3"/>
  <c r="AO400" i="3"/>
  <c r="AM401" i="3"/>
  <c r="AN401" i="3"/>
  <c r="AQ401" i="3" s="1"/>
  <c r="AO401" i="3"/>
  <c r="AR401" i="3" s="1"/>
  <c r="AM402" i="3"/>
  <c r="AN402" i="3"/>
  <c r="AQ402" i="3" s="1"/>
  <c r="AO402" i="3"/>
  <c r="AR402" i="3" s="1"/>
  <c r="AM403" i="3"/>
  <c r="AN403" i="3"/>
  <c r="AS403" i="3" s="1"/>
  <c r="AO403" i="3"/>
  <c r="AT403" i="3" s="1"/>
  <c r="AM404" i="3"/>
  <c r="AN404" i="3"/>
  <c r="AS404" i="3" s="1"/>
  <c r="AO404" i="3"/>
  <c r="AT404" i="3" s="1"/>
  <c r="AM405" i="3"/>
  <c r="AN405" i="3"/>
  <c r="AQ405" i="3" s="1"/>
  <c r="AO405" i="3"/>
  <c r="AR405" i="3" s="1"/>
  <c r="AM406" i="3"/>
  <c r="AN406" i="3"/>
  <c r="AQ406" i="3" s="1"/>
  <c r="AO406" i="3"/>
  <c r="AR406" i="3" s="1"/>
  <c r="AM407" i="3"/>
  <c r="AN407" i="3"/>
  <c r="AQ407" i="3" s="1"/>
  <c r="AO407" i="3"/>
  <c r="AR407" i="3" s="1"/>
  <c r="AM408" i="3"/>
  <c r="AN408" i="3"/>
  <c r="AO408" i="3"/>
  <c r="AM409" i="3"/>
  <c r="AN409" i="3"/>
  <c r="AQ409" i="3" s="1"/>
  <c r="AO409" i="3"/>
  <c r="AR409" i="3" s="1"/>
  <c r="AM410" i="3"/>
  <c r="AN410" i="3"/>
  <c r="AO410" i="3"/>
  <c r="AM411" i="3"/>
  <c r="AN411" i="3"/>
  <c r="AO411" i="3"/>
  <c r="AM412" i="3"/>
  <c r="AN412" i="3"/>
  <c r="AQ412" i="3" s="1"/>
  <c r="AO412" i="3"/>
  <c r="AR412" i="3" s="1"/>
  <c r="AM413" i="3"/>
  <c r="AN413" i="3"/>
  <c r="AS413" i="3" s="1"/>
  <c r="AO413" i="3"/>
  <c r="AT413" i="3" s="1"/>
  <c r="AM414" i="3"/>
  <c r="AN414" i="3"/>
  <c r="AS414" i="3" s="1"/>
  <c r="AO414" i="3"/>
  <c r="AT414" i="3" s="1"/>
  <c r="AM415" i="3"/>
  <c r="AN415" i="3"/>
  <c r="AQ415" i="3" s="1"/>
  <c r="AO415" i="3"/>
  <c r="AR415" i="3" s="1"/>
  <c r="AM416" i="3"/>
  <c r="AN416" i="3"/>
  <c r="AQ416" i="3" s="1"/>
  <c r="AO416" i="3"/>
  <c r="AR416" i="3" s="1"/>
  <c r="AM417" i="3"/>
  <c r="AN417" i="3"/>
  <c r="AQ417" i="3" s="1"/>
  <c r="AO417" i="3"/>
  <c r="AR417" i="3" s="1"/>
  <c r="AM418" i="3"/>
  <c r="AN418" i="3"/>
  <c r="AO418" i="3"/>
  <c r="AM419" i="3"/>
  <c r="AN419" i="3"/>
  <c r="AO419" i="3"/>
  <c r="AM420" i="3"/>
  <c r="AN420" i="3"/>
  <c r="AQ420" i="3" s="1"/>
  <c r="AO420" i="3"/>
  <c r="AR420" i="3" s="1"/>
  <c r="AM421" i="3"/>
  <c r="AN421" i="3"/>
  <c r="AS421" i="3" s="1"/>
  <c r="AO421" i="3"/>
  <c r="AT421" i="3" s="1"/>
  <c r="AM422" i="3"/>
  <c r="AN422" i="3"/>
  <c r="AS422" i="3" s="1"/>
  <c r="AO422" i="3"/>
  <c r="AT422" i="3" s="1"/>
  <c r="AM423" i="3"/>
  <c r="AN423" i="3"/>
  <c r="AQ423" i="3" s="1"/>
  <c r="AO423" i="3"/>
  <c r="AR423" i="3" s="1"/>
  <c r="AM424" i="3"/>
  <c r="AN424" i="3"/>
  <c r="AQ424" i="3" s="1"/>
  <c r="AO424" i="3"/>
  <c r="AR424" i="3" s="1"/>
  <c r="AM425" i="3"/>
  <c r="AN425" i="3"/>
  <c r="AQ425" i="3" s="1"/>
  <c r="AO425" i="3"/>
  <c r="AR425" i="3" s="1"/>
  <c r="AM426" i="3"/>
  <c r="AN426" i="3"/>
  <c r="AQ426" i="3" s="1"/>
  <c r="AO426" i="3"/>
  <c r="AR426" i="3" s="1"/>
  <c r="AM427" i="3"/>
  <c r="AN427" i="3"/>
  <c r="AQ427" i="3" s="1"/>
  <c r="AO427" i="3"/>
  <c r="AR427" i="3" s="1"/>
  <c r="AM428" i="3"/>
  <c r="AN428" i="3"/>
  <c r="AQ428" i="3" s="1"/>
  <c r="AO428" i="3"/>
  <c r="AR428" i="3" s="1"/>
  <c r="AM429" i="3"/>
  <c r="AN429" i="3"/>
  <c r="AQ429" i="3" s="1"/>
  <c r="AO429" i="3"/>
  <c r="AR429" i="3" s="1"/>
  <c r="AM430" i="3"/>
  <c r="AN430" i="3"/>
  <c r="AO430" i="3"/>
  <c r="AM431" i="3"/>
  <c r="AN431" i="3"/>
  <c r="AQ431" i="3" s="1"/>
  <c r="AO431" i="3"/>
  <c r="AR431" i="3" s="1"/>
  <c r="AM432" i="3"/>
  <c r="AN432" i="3"/>
  <c r="AS432" i="3" s="1"/>
  <c r="AO432" i="3"/>
  <c r="AT432" i="3" s="1"/>
  <c r="AM433" i="3"/>
  <c r="AN433" i="3"/>
  <c r="AS433" i="3" s="1"/>
  <c r="AO433" i="3"/>
  <c r="AT433" i="3" s="1"/>
  <c r="AM434" i="3"/>
  <c r="AN434" i="3"/>
  <c r="AQ434" i="3" s="1"/>
  <c r="AO434" i="3"/>
  <c r="AR434" i="3" s="1"/>
  <c r="AM435" i="3"/>
  <c r="AN435" i="3"/>
  <c r="AQ435" i="3" s="1"/>
  <c r="AO435" i="3"/>
  <c r="AR435" i="3" s="1"/>
  <c r="AM436" i="3"/>
  <c r="AN436" i="3"/>
  <c r="AQ436" i="3" s="1"/>
  <c r="AO436" i="3"/>
  <c r="AR436" i="3" s="1"/>
  <c r="AM437" i="3"/>
  <c r="AN437" i="3"/>
  <c r="AS437" i="3" s="1"/>
  <c r="AO437" i="3"/>
  <c r="AT437" i="3" s="1"/>
  <c r="AM438" i="3"/>
  <c r="AN438" i="3"/>
  <c r="AS438" i="3" s="1"/>
  <c r="AO438" i="3"/>
  <c r="AT438" i="3" s="1"/>
  <c r="AM439" i="3"/>
  <c r="AN439" i="3"/>
  <c r="AQ439" i="3" s="1"/>
  <c r="AO439" i="3"/>
  <c r="AR439" i="3" s="1"/>
  <c r="AM440" i="3"/>
  <c r="AN440" i="3"/>
  <c r="AS440" i="3" s="1"/>
  <c r="AO440" i="3"/>
  <c r="AT440" i="3" s="1"/>
  <c r="AM441" i="3"/>
  <c r="AN441" i="3"/>
  <c r="AS441" i="3" s="1"/>
  <c r="AO441" i="3"/>
  <c r="AT441" i="3" s="1"/>
  <c r="AM442" i="3"/>
  <c r="AN442" i="3"/>
  <c r="AO442" i="3"/>
  <c r="AM443" i="3"/>
  <c r="AN443" i="3"/>
  <c r="AQ443" i="3" s="1"/>
  <c r="AO443" i="3"/>
  <c r="AR443" i="3" s="1"/>
  <c r="AM444" i="3"/>
  <c r="AN444" i="3"/>
  <c r="AQ444" i="3" s="1"/>
  <c r="AO444" i="3"/>
  <c r="AR444" i="3" s="1"/>
  <c r="AM445" i="3"/>
  <c r="AN445" i="3"/>
  <c r="AQ445" i="3" s="1"/>
  <c r="AO445" i="3"/>
  <c r="AR445" i="3" s="1"/>
  <c r="AM446" i="3"/>
  <c r="AN446" i="3"/>
  <c r="AQ446" i="3" s="1"/>
  <c r="AO446" i="3"/>
  <c r="AR446" i="3" s="1"/>
  <c r="AM447" i="3"/>
  <c r="AN447" i="3"/>
  <c r="AS447" i="3" s="1"/>
  <c r="AO447" i="3"/>
  <c r="AT447" i="3" s="1"/>
  <c r="AM448" i="3"/>
  <c r="AN448" i="3"/>
  <c r="AS448" i="3" s="1"/>
  <c r="AO448" i="3"/>
  <c r="AT448" i="3" s="1"/>
  <c r="AM449" i="3"/>
  <c r="AN449" i="3"/>
  <c r="AQ449" i="3" s="1"/>
  <c r="AO449" i="3"/>
  <c r="AR449" i="3" s="1"/>
  <c r="AM450" i="3"/>
  <c r="AN450" i="3"/>
  <c r="AS450" i="3" s="1"/>
  <c r="AO450" i="3"/>
  <c r="AT450" i="3" s="1"/>
  <c r="AM451" i="3"/>
  <c r="AN451" i="3"/>
  <c r="AS451" i="3" s="1"/>
  <c r="AO451" i="3"/>
  <c r="AT451" i="3" s="1"/>
  <c r="AM452" i="3"/>
  <c r="AN452" i="3"/>
  <c r="AO452" i="3"/>
  <c r="AM453" i="3"/>
  <c r="AN453" i="3"/>
  <c r="AQ453" i="3" s="1"/>
  <c r="AO453" i="3"/>
  <c r="AR453" i="3" s="1"/>
  <c r="AM454" i="3"/>
  <c r="AN454" i="3"/>
  <c r="AQ454" i="3" s="1"/>
  <c r="AO454" i="3"/>
  <c r="AR454" i="3" s="1"/>
  <c r="AM455" i="3"/>
  <c r="AN455" i="3"/>
  <c r="AS455" i="3" s="1"/>
  <c r="AO455" i="3"/>
  <c r="AT455" i="3" s="1"/>
  <c r="AM456" i="3"/>
  <c r="AN456" i="3"/>
  <c r="AS456" i="3" s="1"/>
  <c r="AO456" i="3"/>
  <c r="AT456" i="3" s="1"/>
  <c r="AM457" i="3"/>
  <c r="AN457" i="3"/>
  <c r="AQ457" i="3" s="1"/>
  <c r="AO457" i="3"/>
  <c r="AR457" i="3" s="1"/>
  <c r="AM458" i="3"/>
  <c r="AN458" i="3"/>
  <c r="AQ458" i="3" s="1"/>
  <c r="AO458" i="3"/>
  <c r="AR458" i="3" s="1"/>
  <c r="AM459" i="3"/>
  <c r="AN459" i="3"/>
  <c r="AQ459" i="3" s="1"/>
  <c r="AO459" i="3"/>
  <c r="AR459" i="3" s="1"/>
  <c r="AM460" i="3"/>
  <c r="AN460" i="3"/>
  <c r="AO460" i="3"/>
  <c r="AM461" i="3"/>
  <c r="AN461" i="3"/>
  <c r="AQ461" i="3" s="1"/>
  <c r="AO461" i="3"/>
  <c r="AR461" i="3" s="1"/>
  <c r="AM462" i="3"/>
  <c r="AN462" i="3"/>
  <c r="AQ462" i="3" s="1"/>
  <c r="AO462" i="3"/>
  <c r="AR462" i="3" s="1"/>
  <c r="AM463" i="3"/>
  <c r="AN463" i="3"/>
  <c r="AO463" i="3"/>
  <c r="AM464" i="3"/>
  <c r="AN464" i="3"/>
  <c r="AQ464" i="3" s="1"/>
  <c r="AO464" i="3"/>
  <c r="AR464" i="3" s="1"/>
  <c r="AM465" i="3"/>
  <c r="AN465" i="3"/>
  <c r="AO465" i="3"/>
  <c r="AM466" i="3"/>
  <c r="AN466" i="3"/>
  <c r="AQ466" i="3" s="1"/>
  <c r="AO466" i="3"/>
  <c r="AR466" i="3" s="1"/>
  <c r="AM467" i="3"/>
  <c r="AN467" i="3"/>
  <c r="AO467" i="3"/>
  <c r="AM468" i="3"/>
  <c r="AN468" i="3"/>
  <c r="AO468" i="3"/>
  <c r="AM469" i="3"/>
  <c r="AN469" i="3"/>
  <c r="AQ469" i="3" s="1"/>
  <c r="AO469" i="3"/>
  <c r="AR469" i="3" s="1"/>
  <c r="AM470" i="3"/>
  <c r="AN470" i="3"/>
  <c r="AQ470" i="3" s="1"/>
  <c r="AO470" i="3"/>
  <c r="AR470" i="3" s="1"/>
  <c r="AM471" i="3"/>
  <c r="AN471" i="3"/>
  <c r="AO471" i="3"/>
  <c r="AM472" i="3"/>
  <c r="AN472" i="3"/>
  <c r="AQ472" i="3" s="1"/>
  <c r="AO472" i="3"/>
  <c r="AR472" i="3" s="1"/>
  <c r="AM473" i="3"/>
  <c r="AN473" i="3"/>
  <c r="AS473" i="3" s="1"/>
  <c r="AO473" i="3"/>
  <c r="AT473" i="3" s="1"/>
  <c r="AM474" i="3"/>
  <c r="AN474" i="3"/>
  <c r="AO474" i="3"/>
  <c r="AM475" i="3"/>
  <c r="AN475" i="3"/>
  <c r="AQ475" i="3" s="1"/>
  <c r="AO475" i="3"/>
  <c r="AR475" i="3" s="1"/>
  <c r="AM476" i="3"/>
  <c r="AN476" i="3"/>
  <c r="AS476" i="3" s="1"/>
  <c r="AO476" i="3"/>
  <c r="AT476" i="3" s="1"/>
  <c r="AM477" i="3"/>
  <c r="AN477" i="3"/>
  <c r="AO477" i="3"/>
  <c r="AM478" i="3"/>
  <c r="AN478" i="3"/>
  <c r="AO478" i="3"/>
  <c r="AM479" i="3"/>
  <c r="AN479" i="3"/>
  <c r="AO479" i="3"/>
  <c r="AM480" i="3"/>
  <c r="AN480" i="3"/>
  <c r="AO480" i="3"/>
  <c r="AM481" i="3"/>
  <c r="AN481" i="3"/>
  <c r="AO481" i="3"/>
  <c r="AM482" i="3"/>
  <c r="AN482" i="3"/>
  <c r="AO482" i="3"/>
  <c r="AM483" i="3"/>
  <c r="AN483" i="3"/>
  <c r="AO483" i="3"/>
  <c r="AM484" i="3"/>
  <c r="AN484" i="3"/>
  <c r="AO484" i="3"/>
  <c r="AM485" i="3"/>
  <c r="AN485" i="3"/>
  <c r="AO485" i="3"/>
  <c r="AM486" i="3"/>
  <c r="AN486" i="3"/>
  <c r="AO486" i="3"/>
  <c r="AM487" i="3"/>
  <c r="AN487" i="3"/>
  <c r="AO487" i="3"/>
  <c r="AM496" i="3"/>
  <c r="AN496" i="3"/>
  <c r="AS496" i="3" s="1"/>
  <c r="AO496" i="3"/>
  <c r="AT496" i="3" s="1"/>
  <c r="AM497" i="3"/>
  <c r="AN497" i="3"/>
  <c r="AS497" i="3" s="1"/>
  <c r="AO497" i="3"/>
  <c r="AT497" i="3" s="1"/>
  <c r="AM498" i="3"/>
  <c r="AN498" i="3"/>
  <c r="AQ498" i="3" s="1"/>
  <c r="AO498" i="3"/>
  <c r="AR498" i="3" s="1"/>
  <c r="AM499" i="3"/>
  <c r="AN499" i="3"/>
  <c r="AO499" i="3"/>
  <c r="AM500" i="3"/>
  <c r="AN500" i="3"/>
  <c r="AQ500" i="3" s="1"/>
  <c r="AO500" i="3"/>
  <c r="AR500" i="3" s="1"/>
  <c r="AM501" i="3"/>
  <c r="AN501" i="3"/>
  <c r="AO501" i="3"/>
  <c r="AM502" i="3"/>
  <c r="AN502" i="3"/>
  <c r="AO502" i="3"/>
  <c r="AM503" i="3"/>
  <c r="AN503" i="3"/>
  <c r="AO503" i="3"/>
  <c r="AM504" i="3"/>
  <c r="AN504" i="3"/>
  <c r="AS504" i="3" s="1"/>
  <c r="AO504" i="3"/>
  <c r="AT504" i="3" s="1"/>
  <c r="AM505" i="3"/>
  <c r="AN505" i="3"/>
  <c r="AQ505" i="3" s="1"/>
  <c r="AO505" i="3"/>
  <c r="AR505" i="3" s="1"/>
  <c r="AM506" i="3"/>
  <c r="AN506" i="3"/>
  <c r="AS506" i="3" s="1"/>
  <c r="AO506" i="3"/>
  <c r="AT506" i="3" s="1"/>
  <c r="AM507" i="3"/>
  <c r="AN507" i="3"/>
  <c r="AO507" i="3"/>
  <c r="AM508" i="3"/>
  <c r="AN508" i="3"/>
  <c r="AQ508" i="3" s="1"/>
  <c r="AO508" i="3"/>
  <c r="AR508" i="3" s="1"/>
  <c r="AM509" i="3"/>
  <c r="AN509" i="3"/>
  <c r="AQ509" i="3" s="1"/>
  <c r="AO509" i="3"/>
  <c r="AR509" i="3" s="1"/>
  <c r="AM512" i="3"/>
  <c r="AN512" i="3"/>
  <c r="AQ512" i="3" s="1"/>
  <c r="AO512" i="3"/>
  <c r="AR512" i="3" s="1"/>
  <c r="AM513" i="3"/>
  <c r="AN513" i="3"/>
  <c r="AS513" i="3" s="1"/>
  <c r="AO513" i="3"/>
  <c r="AT513" i="3" s="1"/>
  <c r="AM514" i="3"/>
  <c r="AN514" i="3"/>
  <c r="AS514" i="3" s="1"/>
  <c r="AO514" i="3"/>
  <c r="AT514" i="3" s="1"/>
  <c r="AM515" i="3"/>
  <c r="AN515" i="3"/>
  <c r="AQ515" i="3" s="1"/>
  <c r="AO515" i="3"/>
  <c r="AR515" i="3" s="1"/>
  <c r="AM516" i="3"/>
  <c r="AN516" i="3"/>
  <c r="AQ516" i="3" s="1"/>
  <c r="AO516" i="3"/>
  <c r="AR516" i="3" s="1"/>
  <c r="AM517" i="3"/>
  <c r="AN517" i="3"/>
  <c r="AQ517" i="3" s="1"/>
  <c r="AO517" i="3"/>
  <c r="AR517" i="3" s="1"/>
  <c r="AM518" i="3"/>
  <c r="AN518" i="3"/>
  <c r="AQ518" i="3" s="1"/>
  <c r="AO518" i="3"/>
  <c r="AR518" i="3" s="1"/>
  <c r="AM519" i="3"/>
  <c r="AN519" i="3"/>
  <c r="AQ519" i="3" s="1"/>
  <c r="AO519" i="3"/>
  <c r="AR519" i="3" s="1"/>
  <c r="AM520" i="3"/>
  <c r="AN520" i="3"/>
  <c r="AQ520" i="3" s="1"/>
  <c r="AO520" i="3"/>
  <c r="AR520" i="3" s="1"/>
  <c r="AM521" i="3"/>
  <c r="AN521" i="3"/>
  <c r="AQ521" i="3" s="1"/>
  <c r="AO521" i="3"/>
  <c r="AR521" i="3" s="1"/>
  <c r="AM522" i="3"/>
  <c r="AN522" i="3"/>
  <c r="AQ522" i="3" s="1"/>
  <c r="AO522" i="3"/>
  <c r="AR522" i="3" s="1"/>
  <c r="AM523" i="3"/>
  <c r="AN523" i="3"/>
  <c r="AQ523" i="3" s="1"/>
  <c r="AO523" i="3"/>
  <c r="AR523" i="3" s="1"/>
  <c r="AM524" i="3"/>
  <c r="AN524" i="3"/>
  <c r="AQ524" i="3" s="1"/>
  <c r="AO524" i="3"/>
  <c r="AR524" i="3" s="1"/>
  <c r="AM525" i="3"/>
  <c r="AN525" i="3"/>
  <c r="AQ525" i="3" s="1"/>
  <c r="AO525" i="3"/>
  <c r="AR525" i="3" s="1"/>
  <c r="AM526" i="3"/>
  <c r="AN526" i="3"/>
  <c r="AS526" i="3" s="1"/>
  <c r="AO526" i="3"/>
  <c r="AT526" i="3" s="1"/>
  <c r="AM527" i="3"/>
  <c r="AN527" i="3"/>
  <c r="AS527" i="3" s="1"/>
  <c r="AO527" i="3"/>
  <c r="AT527" i="3" s="1"/>
  <c r="AM528" i="3"/>
  <c r="AN528" i="3"/>
  <c r="AQ528" i="3" s="1"/>
  <c r="AO528" i="3"/>
  <c r="AR528" i="3" s="1"/>
  <c r="AM529" i="3"/>
  <c r="AN529" i="3"/>
  <c r="AQ529" i="3" s="1"/>
  <c r="AO529" i="3"/>
  <c r="AR529" i="3" s="1"/>
  <c r="AM530" i="3"/>
  <c r="AN530" i="3"/>
  <c r="AQ530" i="3" s="1"/>
  <c r="AO530" i="3"/>
  <c r="AR530" i="3" s="1"/>
  <c r="AM531" i="3"/>
  <c r="AN531" i="3"/>
  <c r="AQ531" i="3" s="1"/>
  <c r="AO531" i="3"/>
  <c r="AR531" i="3" s="1"/>
  <c r="AM532" i="3"/>
  <c r="AN532" i="3"/>
  <c r="AQ532" i="3" s="1"/>
  <c r="AO532" i="3"/>
  <c r="AR532" i="3" s="1"/>
  <c r="AM533" i="3"/>
  <c r="AN533" i="3"/>
  <c r="AQ533" i="3" s="1"/>
  <c r="AO533" i="3"/>
  <c r="AR533" i="3" s="1"/>
  <c r="AM534" i="3"/>
  <c r="AN534" i="3"/>
  <c r="AQ534" i="3" s="1"/>
  <c r="AO534" i="3"/>
  <c r="AR534" i="3" s="1"/>
  <c r="AM535" i="3"/>
  <c r="AN535" i="3"/>
  <c r="AQ535" i="3" s="1"/>
  <c r="AO535" i="3"/>
  <c r="AR535" i="3" s="1"/>
  <c r="AM536" i="3"/>
  <c r="AN536" i="3"/>
  <c r="AQ536" i="3" s="1"/>
  <c r="AO536" i="3"/>
  <c r="AR536" i="3" s="1"/>
  <c r="AM537" i="3"/>
  <c r="AN537" i="3"/>
  <c r="AQ537" i="3" s="1"/>
  <c r="AO537" i="3"/>
  <c r="AR537" i="3" s="1"/>
  <c r="AM538" i="3"/>
  <c r="AN538" i="3"/>
  <c r="AQ538" i="3" s="1"/>
  <c r="AO538" i="3"/>
  <c r="AR538" i="3" s="1"/>
  <c r="AM539" i="3"/>
  <c r="AN539" i="3"/>
  <c r="AS539" i="3" s="1"/>
  <c r="AO539" i="3"/>
  <c r="AT539" i="3" s="1"/>
  <c r="AM540" i="3"/>
  <c r="AN540" i="3"/>
  <c r="AS540" i="3" s="1"/>
  <c r="AO540" i="3"/>
  <c r="AT540" i="3" s="1"/>
  <c r="AM541" i="3"/>
  <c r="AN541" i="3"/>
  <c r="AQ541" i="3" s="1"/>
  <c r="AO541" i="3"/>
  <c r="AR541" i="3" s="1"/>
  <c r="AM542" i="3"/>
  <c r="AN542" i="3"/>
  <c r="AQ542" i="3" s="1"/>
  <c r="AO542" i="3"/>
  <c r="AR542" i="3" s="1"/>
  <c r="AM543" i="3"/>
  <c r="AN543" i="3"/>
  <c r="AQ543" i="3" s="1"/>
  <c r="AO543" i="3"/>
  <c r="AR543" i="3" s="1"/>
  <c r="AM544" i="3"/>
  <c r="AN544" i="3"/>
  <c r="AQ544" i="3" s="1"/>
  <c r="AO544" i="3"/>
  <c r="AR544" i="3" s="1"/>
  <c r="AM545" i="3"/>
  <c r="AN545" i="3"/>
  <c r="AQ545" i="3" s="1"/>
  <c r="AO545" i="3"/>
  <c r="AR545" i="3" s="1"/>
  <c r="AM546" i="3"/>
  <c r="AN546" i="3"/>
  <c r="AQ546" i="3" s="1"/>
  <c r="AO546" i="3"/>
  <c r="AR546" i="3" s="1"/>
  <c r="AM547" i="3"/>
  <c r="AN547" i="3"/>
  <c r="AQ547" i="3" s="1"/>
  <c r="AO547" i="3"/>
  <c r="AR547" i="3" s="1"/>
  <c r="AM548" i="3"/>
  <c r="AN548" i="3"/>
  <c r="AQ548" i="3" s="1"/>
  <c r="AO548" i="3"/>
  <c r="AR548" i="3" s="1"/>
  <c r="AM549" i="3"/>
  <c r="AN549" i="3"/>
  <c r="AQ549" i="3" s="1"/>
  <c r="AO549" i="3"/>
  <c r="AR549" i="3" s="1"/>
  <c r="AM550" i="3"/>
  <c r="AN550" i="3"/>
  <c r="AQ550" i="3" s="1"/>
  <c r="AO550" i="3"/>
  <c r="AR550" i="3" s="1"/>
  <c r="AM551" i="3"/>
  <c r="AN551" i="3"/>
  <c r="AQ551" i="3" s="1"/>
  <c r="AO551" i="3"/>
  <c r="AR551" i="3" s="1"/>
  <c r="AM552" i="3"/>
  <c r="AN552" i="3"/>
  <c r="AS552" i="3" s="1"/>
  <c r="AO552" i="3"/>
  <c r="AT552" i="3" s="1"/>
  <c r="AM553" i="3"/>
  <c r="AN553" i="3"/>
  <c r="AS553" i="3" s="1"/>
  <c r="AO553" i="3"/>
  <c r="AT553" i="3" s="1"/>
  <c r="AM554" i="3"/>
  <c r="AN554" i="3"/>
  <c r="AQ554" i="3" s="1"/>
  <c r="AO554" i="3"/>
  <c r="AR554" i="3" s="1"/>
  <c r="AM555" i="3"/>
  <c r="AN555" i="3"/>
  <c r="AQ555" i="3" s="1"/>
  <c r="AO555" i="3"/>
  <c r="AR555" i="3" s="1"/>
  <c r="AM556" i="3"/>
  <c r="AN556" i="3"/>
  <c r="AQ556" i="3" s="1"/>
  <c r="AO556" i="3"/>
  <c r="AR556" i="3" s="1"/>
  <c r="AM557" i="3"/>
  <c r="AN557" i="3"/>
  <c r="AQ557" i="3" s="1"/>
  <c r="AO557" i="3"/>
  <c r="AR557" i="3" s="1"/>
  <c r="AM558" i="3"/>
  <c r="AN558" i="3"/>
  <c r="AQ558" i="3" s="1"/>
  <c r="AO558" i="3"/>
  <c r="AR558" i="3" s="1"/>
  <c r="AM559" i="3"/>
  <c r="AN559" i="3"/>
  <c r="AQ559" i="3" s="1"/>
  <c r="AO559" i="3"/>
  <c r="AR559" i="3" s="1"/>
  <c r="AM560" i="3"/>
  <c r="AN560" i="3"/>
  <c r="AQ560" i="3" s="1"/>
  <c r="AO560" i="3"/>
  <c r="AR560" i="3" s="1"/>
  <c r="AM561" i="3"/>
  <c r="AN561" i="3"/>
  <c r="AQ561" i="3" s="1"/>
  <c r="AO561" i="3"/>
  <c r="AR561" i="3" s="1"/>
  <c r="AM562" i="3"/>
  <c r="AN562" i="3"/>
  <c r="AQ562" i="3" s="1"/>
  <c r="AO562" i="3"/>
  <c r="AR562" i="3" s="1"/>
  <c r="AM563" i="3"/>
  <c r="AN563" i="3"/>
  <c r="AQ563" i="3" s="1"/>
  <c r="AO563" i="3"/>
  <c r="AR563" i="3" s="1"/>
  <c r="AM564" i="3"/>
  <c r="AN564" i="3"/>
  <c r="AQ564" i="3" s="1"/>
  <c r="AO564" i="3"/>
  <c r="AR564" i="3" s="1"/>
  <c r="AM565" i="3"/>
  <c r="AN565" i="3"/>
  <c r="AQ565" i="3" s="1"/>
  <c r="AO565" i="3"/>
  <c r="AR565" i="3" s="1"/>
  <c r="AM566" i="3"/>
  <c r="AN566" i="3"/>
  <c r="AQ566" i="3" s="1"/>
  <c r="AO566" i="3"/>
  <c r="AR566" i="3" s="1"/>
  <c r="AM567" i="3"/>
  <c r="AN567" i="3"/>
  <c r="AS567" i="3" s="1"/>
  <c r="AO567" i="3"/>
  <c r="AT567" i="3" s="1"/>
  <c r="AM568" i="3"/>
  <c r="AN568" i="3"/>
  <c r="AS568" i="3" s="1"/>
  <c r="AO568" i="3"/>
  <c r="AT568" i="3" s="1"/>
  <c r="AM569" i="3"/>
  <c r="AN569" i="3"/>
  <c r="AQ569" i="3" s="1"/>
  <c r="AO569" i="3"/>
  <c r="AR569" i="3" s="1"/>
  <c r="AM570" i="3"/>
  <c r="AN570" i="3"/>
  <c r="AQ570" i="3" s="1"/>
  <c r="AO570" i="3"/>
  <c r="AR570" i="3" s="1"/>
  <c r="AM571" i="3"/>
  <c r="AN571" i="3"/>
  <c r="AQ571" i="3" s="1"/>
  <c r="AO571" i="3"/>
  <c r="AR571" i="3" s="1"/>
  <c r="AM572" i="3"/>
  <c r="AN572" i="3"/>
  <c r="AQ572" i="3" s="1"/>
  <c r="AO572" i="3"/>
  <c r="AR572" i="3" s="1"/>
  <c r="AM573" i="3"/>
  <c r="AN573" i="3"/>
  <c r="AQ573" i="3" s="1"/>
  <c r="AO573" i="3"/>
  <c r="AR573" i="3" s="1"/>
  <c r="AM574" i="3"/>
  <c r="AN574" i="3"/>
  <c r="AQ574" i="3" s="1"/>
  <c r="AO574" i="3"/>
  <c r="AR574" i="3" s="1"/>
  <c r="AM575" i="3"/>
  <c r="AN575" i="3"/>
  <c r="AO575" i="3"/>
  <c r="AM576" i="3"/>
  <c r="AN576" i="3"/>
  <c r="AO576" i="3"/>
  <c r="AM577" i="3"/>
  <c r="AN577" i="3"/>
  <c r="AQ577" i="3" s="1"/>
  <c r="AO577" i="3"/>
  <c r="AR577" i="3" s="1"/>
  <c r="AM578" i="3"/>
  <c r="AN578" i="3"/>
  <c r="AQ578" i="3" s="1"/>
  <c r="AO578" i="3"/>
  <c r="AR578" i="3" s="1"/>
  <c r="AM579" i="3"/>
  <c r="AN579" i="3"/>
  <c r="AQ579" i="3" s="1"/>
  <c r="AO579" i="3"/>
  <c r="AR579" i="3" s="1"/>
  <c r="AM580" i="3"/>
  <c r="AN580" i="3"/>
  <c r="AS580" i="3" s="1"/>
  <c r="AO580" i="3"/>
  <c r="AT580" i="3" s="1"/>
  <c r="AM581" i="3"/>
  <c r="AN581" i="3"/>
  <c r="AS581" i="3" s="1"/>
  <c r="AO581" i="3"/>
  <c r="AT581" i="3" s="1"/>
  <c r="AM582" i="3"/>
  <c r="AN582" i="3"/>
  <c r="AQ582" i="3" s="1"/>
  <c r="AO582" i="3"/>
  <c r="AR582" i="3" s="1"/>
  <c r="AM583" i="3"/>
  <c r="AN583" i="3"/>
  <c r="AQ583" i="3" s="1"/>
  <c r="AO583" i="3"/>
  <c r="AR583" i="3" s="1"/>
  <c r="AM584" i="3"/>
  <c r="AN584" i="3"/>
  <c r="AQ584" i="3" s="1"/>
  <c r="AO584" i="3"/>
  <c r="AR584" i="3" s="1"/>
  <c r="AM585" i="3"/>
  <c r="AN585" i="3"/>
  <c r="AQ585" i="3" s="1"/>
  <c r="AO585" i="3"/>
  <c r="AR585" i="3" s="1"/>
  <c r="AM586" i="3"/>
  <c r="AN586" i="3"/>
  <c r="AQ586" i="3" s="1"/>
  <c r="AO586" i="3"/>
  <c r="AR586" i="3" s="1"/>
  <c r="AM587" i="3"/>
  <c r="AN587" i="3"/>
  <c r="AQ587" i="3" s="1"/>
  <c r="AO587" i="3"/>
  <c r="AR587" i="3" s="1"/>
  <c r="AM588" i="3"/>
  <c r="AN588" i="3"/>
  <c r="AO588" i="3"/>
  <c r="AM589" i="3"/>
  <c r="AN589" i="3"/>
  <c r="AO589" i="3"/>
  <c r="AM590" i="3"/>
  <c r="AN590" i="3"/>
  <c r="AQ590" i="3" s="1"/>
  <c r="AO590" i="3"/>
  <c r="AR590" i="3" s="1"/>
  <c r="AM591" i="3"/>
  <c r="AN591" i="3"/>
  <c r="AQ591" i="3" s="1"/>
  <c r="AO591" i="3"/>
  <c r="AR591" i="3" s="1"/>
  <c r="AM592" i="3"/>
  <c r="AN592" i="3"/>
  <c r="AQ592" i="3" s="1"/>
  <c r="AO592" i="3"/>
  <c r="AR592" i="3" s="1"/>
  <c r="AM593" i="3"/>
  <c r="AN593" i="3"/>
  <c r="AS593" i="3" s="1"/>
  <c r="AO593" i="3"/>
  <c r="AT593" i="3" s="1"/>
  <c r="AM594" i="3"/>
  <c r="AN594" i="3"/>
  <c r="AS594" i="3" s="1"/>
  <c r="AO594" i="3"/>
  <c r="AT594" i="3" s="1"/>
  <c r="AM595" i="3"/>
  <c r="AN595" i="3"/>
  <c r="AQ595" i="3" s="1"/>
  <c r="AO595" i="3"/>
  <c r="AR595" i="3" s="1"/>
  <c r="AM596" i="3"/>
  <c r="AN596" i="3"/>
  <c r="AQ596" i="3" s="1"/>
  <c r="AO596" i="3"/>
  <c r="AR596" i="3" s="1"/>
  <c r="AM597" i="3"/>
  <c r="AN597" i="3"/>
  <c r="AQ597" i="3" s="1"/>
  <c r="AO597" i="3"/>
  <c r="AR597" i="3" s="1"/>
  <c r="AM598" i="3"/>
  <c r="AN598" i="3"/>
  <c r="AQ598" i="3" s="1"/>
  <c r="AO598" i="3"/>
  <c r="AR598" i="3" s="1"/>
  <c r="AM599" i="3"/>
  <c r="AN599" i="3"/>
  <c r="AQ599" i="3" s="1"/>
  <c r="AO599" i="3"/>
  <c r="AR599" i="3" s="1"/>
  <c r="AM600" i="3"/>
  <c r="AN600" i="3"/>
  <c r="AQ600" i="3" s="1"/>
  <c r="AO600" i="3"/>
  <c r="AR600" i="3" s="1"/>
  <c r="AM601" i="3"/>
  <c r="AN601" i="3"/>
  <c r="AO601" i="3"/>
  <c r="AM602" i="3"/>
  <c r="AN602" i="3"/>
  <c r="AO602" i="3"/>
  <c r="AM603" i="3"/>
  <c r="AN603" i="3"/>
  <c r="AQ603" i="3" s="1"/>
  <c r="AO603" i="3"/>
  <c r="AR603" i="3" s="1"/>
  <c r="AM604" i="3"/>
  <c r="AN604" i="3"/>
  <c r="AO604" i="3"/>
  <c r="AM605" i="3"/>
  <c r="AN605" i="3"/>
  <c r="AO605" i="3"/>
  <c r="AM606" i="3"/>
  <c r="AN606" i="3"/>
  <c r="AQ606" i="3" s="1"/>
  <c r="AR606" i="3" s="1"/>
  <c r="AO606" i="3"/>
  <c r="AM607" i="3"/>
  <c r="AN607" i="3"/>
  <c r="AQ607" i="3" s="1"/>
  <c r="AO607" i="3"/>
  <c r="AR607" i="3" s="1"/>
  <c r="AM608" i="3"/>
  <c r="AN608" i="3"/>
  <c r="AQ608" i="3" s="1"/>
  <c r="AR608" i="3" s="1"/>
  <c r="AO608" i="3"/>
  <c r="AM609" i="3"/>
  <c r="AN609" i="3"/>
  <c r="AQ609" i="3" s="1"/>
  <c r="AO609" i="3"/>
  <c r="AR609" i="3" s="1"/>
  <c r="AM610" i="3"/>
  <c r="AN610" i="3"/>
  <c r="AO610" i="3"/>
  <c r="AM611" i="3"/>
  <c r="AN611" i="3"/>
  <c r="AO611" i="3"/>
  <c r="AM612" i="3"/>
  <c r="AN612" i="3"/>
  <c r="AQ612" i="3" s="1"/>
  <c r="AR612" i="3" s="1"/>
  <c r="AO612" i="3"/>
  <c r="AM613" i="3"/>
  <c r="AN613" i="3"/>
  <c r="AQ613" i="3" s="1"/>
  <c r="AO613" i="3"/>
  <c r="AR613" i="3" s="1"/>
  <c r="AM614" i="3"/>
  <c r="AN614" i="3"/>
  <c r="AQ614" i="3" s="1"/>
  <c r="AR614" i="3" s="1"/>
  <c r="AO614" i="3"/>
  <c r="AM615" i="3"/>
  <c r="AN615" i="3"/>
  <c r="AQ615" i="3" s="1"/>
  <c r="AO615" i="3"/>
  <c r="AR615" i="3" s="1"/>
  <c r="AM616" i="3"/>
  <c r="AN616" i="3"/>
  <c r="AO616" i="3"/>
  <c r="AM617" i="3"/>
  <c r="AN617" i="3"/>
  <c r="AO617" i="3"/>
  <c r="AM618" i="3"/>
  <c r="AN618" i="3"/>
  <c r="AQ618" i="3" s="1"/>
  <c r="AR618" i="3" s="1"/>
  <c r="AO618" i="3"/>
  <c r="AM619" i="3"/>
  <c r="AN619" i="3"/>
  <c r="AQ619" i="3" s="1"/>
  <c r="AO619" i="3"/>
  <c r="AR619" i="3" s="1"/>
  <c r="AM620" i="3"/>
  <c r="AN620" i="3"/>
  <c r="AQ620" i="3" s="1"/>
  <c r="AR620" i="3" s="1"/>
  <c r="AO620" i="3"/>
  <c r="AM622" i="3"/>
  <c r="AN622" i="3"/>
  <c r="AO622" i="3"/>
  <c r="AM623" i="3"/>
  <c r="AN623" i="3"/>
  <c r="AQ623" i="3" s="1"/>
  <c r="AR623" i="3" s="1"/>
  <c r="AO623" i="3"/>
  <c r="AM624" i="3"/>
  <c r="AN624" i="3"/>
  <c r="AQ624" i="3" s="1"/>
  <c r="AO624" i="3"/>
  <c r="AR624" i="3" s="1"/>
  <c r="AM625" i="3"/>
  <c r="AN625" i="3"/>
  <c r="AQ625" i="3" s="1"/>
  <c r="AR625" i="3" s="1"/>
  <c r="AO625" i="3"/>
  <c r="AM626" i="3"/>
  <c r="AN626" i="3"/>
  <c r="AQ626" i="3" s="1"/>
  <c r="AO626" i="3"/>
  <c r="AR626" i="3" s="1"/>
  <c r="AM627" i="3"/>
  <c r="AN627" i="3"/>
  <c r="AQ627" i="3" s="1"/>
  <c r="AO627" i="3"/>
  <c r="AR627" i="3" s="1"/>
  <c r="AM628" i="3"/>
  <c r="AN628" i="3"/>
  <c r="AQ628" i="3" s="1"/>
  <c r="AO628" i="3"/>
  <c r="AR628" i="3" s="1"/>
  <c r="AM629" i="3"/>
  <c r="AN629" i="3"/>
  <c r="AQ629" i="3" s="1"/>
  <c r="AO629" i="3"/>
  <c r="AR629" i="3" s="1"/>
  <c r="AM630" i="3"/>
  <c r="AN630" i="3"/>
  <c r="AQ630" i="3" s="1"/>
  <c r="AO630" i="3"/>
  <c r="AR630" i="3" s="1"/>
  <c r="AM631" i="3"/>
  <c r="AN631" i="3"/>
  <c r="AQ631" i="3" s="1"/>
  <c r="AO631" i="3"/>
  <c r="AR631" i="3" s="1"/>
  <c r="AM632" i="3"/>
  <c r="AN632" i="3"/>
  <c r="AQ632" i="3" s="1"/>
  <c r="AO632" i="3"/>
  <c r="AR632" i="3" s="1"/>
  <c r="AM633" i="3"/>
  <c r="AN633" i="3"/>
  <c r="AQ633" i="3" s="1"/>
  <c r="AO633" i="3"/>
  <c r="AR633" i="3" s="1"/>
  <c r="AM634" i="3"/>
  <c r="AN634" i="3"/>
  <c r="AQ634" i="3" s="1"/>
  <c r="AO634" i="3"/>
  <c r="AR634" i="3" s="1"/>
  <c r="AM635" i="3"/>
  <c r="AN635" i="3"/>
  <c r="AQ635" i="3" s="1"/>
  <c r="AO635" i="3"/>
  <c r="AR635" i="3" s="1"/>
  <c r="AM636" i="3"/>
  <c r="AN636" i="3"/>
  <c r="AQ636" i="3" s="1"/>
  <c r="AO636" i="3"/>
  <c r="AR636" i="3" s="1"/>
  <c r="AM637" i="3"/>
  <c r="AN637" i="3"/>
  <c r="AQ637" i="3" s="1"/>
  <c r="AO637" i="3"/>
  <c r="AR637" i="3" s="1"/>
  <c r="AM638" i="3"/>
  <c r="AN638" i="3"/>
  <c r="AQ638" i="3" s="1"/>
  <c r="AO638" i="3"/>
  <c r="AR638" i="3" s="1"/>
  <c r="AM639" i="3"/>
  <c r="AN639" i="3"/>
  <c r="AQ639" i="3" s="1"/>
  <c r="AO639" i="3"/>
  <c r="AR639" i="3" s="1"/>
  <c r="AM640" i="3"/>
  <c r="AN640" i="3"/>
  <c r="AQ640" i="3" s="1"/>
  <c r="AO640" i="3"/>
  <c r="AR640" i="3" s="1"/>
  <c r="AM641" i="3"/>
  <c r="AN641" i="3"/>
  <c r="AQ641" i="3" s="1"/>
  <c r="AO641" i="3"/>
  <c r="AR641" i="3" s="1"/>
  <c r="AM642" i="3"/>
  <c r="AN642" i="3"/>
  <c r="AQ642" i="3" s="1"/>
  <c r="AO642" i="3"/>
  <c r="AR642" i="3" s="1"/>
  <c r="AM643" i="3"/>
  <c r="AN643" i="3"/>
  <c r="AQ643" i="3" s="1"/>
  <c r="AO643" i="3"/>
  <c r="AR643" i="3" s="1"/>
  <c r="AM644" i="3"/>
  <c r="AN644" i="3"/>
  <c r="AQ644" i="3" s="1"/>
  <c r="AO644" i="3"/>
  <c r="AR644" i="3" s="1"/>
  <c r="AM645" i="3"/>
  <c r="AN645" i="3"/>
  <c r="AQ645" i="3" s="1"/>
  <c r="AO645" i="3"/>
  <c r="AR645" i="3" s="1"/>
  <c r="AM646" i="3"/>
  <c r="AN646" i="3"/>
  <c r="AQ646" i="3" s="1"/>
  <c r="AO646" i="3"/>
  <c r="AR646" i="3" s="1"/>
  <c r="AM647" i="3"/>
  <c r="AN647" i="3"/>
  <c r="AQ647" i="3" s="1"/>
  <c r="AO647" i="3"/>
  <c r="AR647" i="3" s="1"/>
  <c r="AM648" i="3"/>
  <c r="AN648" i="3"/>
  <c r="AQ648" i="3" s="1"/>
  <c r="AO648" i="3"/>
  <c r="AR648" i="3" s="1"/>
  <c r="AM649" i="3"/>
  <c r="AN649" i="3"/>
  <c r="AQ649" i="3" s="1"/>
  <c r="AO649" i="3"/>
  <c r="AR649" i="3" s="1"/>
  <c r="AM650" i="3"/>
  <c r="AN650" i="3"/>
  <c r="AQ650" i="3" s="1"/>
  <c r="AO650" i="3"/>
  <c r="AR650" i="3" s="1"/>
  <c r="AM651" i="3"/>
  <c r="AN651" i="3"/>
  <c r="AQ651" i="3" s="1"/>
  <c r="AO651" i="3"/>
  <c r="AR651" i="3" s="1"/>
  <c r="AM652" i="3"/>
  <c r="AN652" i="3"/>
  <c r="AQ652" i="3" s="1"/>
  <c r="AO652" i="3"/>
  <c r="AR652" i="3" s="1"/>
  <c r="AM653" i="3"/>
  <c r="AN653" i="3"/>
  <c r="AQ653" i="3" s="1"/>
  <c r="AO653" i="3"/>
  <c r="AR653" i="3" s="1"/>
  <c r="AM654" i="3"/>
  <c r="AN654" i="3"/>
  <c r="AQ654" i="3" s="1"/>
  <c r="AO654" i="3"/>
  <c r="AR654" i="3" s="1"/>
  <c r="AM655" i="3"/>
  <c r="AN655" i="3"/>
  <c r="AQ655" i="3" s="1"/>
  <c r="AO655" i="3"/>
  <c r="AR655" i="3" s="1"/>
  <c r="AM656" i="3"/>
  <c r="AN656" i="3"/>
  <c r="AQ656" i="3" s="1"/>
  <c r="AO656" i="3"/>
  <c r="AR656" i="3" s="1"/>
  <c r="AM657" i="3"/>
  <c r="AN657" i="3"/>
  <c r="AQ657" i="3" s="1"/>
  <c r="AO657" i="3"/>
  <c r="AR657" i="3" s="1"/>
  <c r="AM658" i="3"/>
  <c r="AN658" i="3"/>
  <c r="AQ658" i="3" s="1"/>
  <c r="AO658" i="3"/>
  <c r="AR658" i="3" s="1"/>
  <c r="AM659" i="3"/>
  <c r="AN659" i="3"/>
  <c r="AQ659" i="3" s="1"/>
  <c r="AO659" i="3"/>
  <c r="AR659" i="3" s="1"/>
  <c r="AM660" i="3"/>
  <c r="AN660" i="3"/>
  <c r="AQ660" i="3" s="1"/>
  <c r="AO660" i="3"/>
  <c r="AR660" i="3" s="1"/>
  <c r="AM661" i="3"/>
  <c r="AN661" i="3"/>
  <c r="AQ661" i="3" s="1"/>
  <c r="AO661" i="3"/>
  <c r="AR661" i="3" s="1"/>
  <c r="AM662" i="3"/>
  <c r="AN662" i="3"/>
  <c r="AS662" i="3" s="1"/>
  <c r="AO662" i="3"/>
  <c r="AT662" i="3" s="1"/>
  <c r="AM663" i="3"/>
  <c r="AN663" i="3"/>
  <c r="AS663" i="3" s="1"/>
  <c r="AO663" i="3"/>
  <c r="AT663" i="3" s="1"/>
  <c r="AM664" i="3"/>
  <c r="AN664" i="3"/>
  <c r="AQ664" i="3" s="1"/>
  <c r="AO664" i="3"/>
  <c r="AR664" i="3" s="1"/>
  <c r="AM665" i="3"/>
  <c r="AN665" i="3"/>
  <c r="AQ665" i="3" s="1"/>
  <c r="AO665" i="3"/>
  <c r="AR665" i="3" s="1"/>
  <c r="AM666" i="3"/>
  <c r="AN666" i="3"/>
  <c r="AQ666" i="3" s="1"/>
  <c r="AO666" i="3"/>
  <c r="AR666" i="3" s="1"/>
  <c r="AM667" i="3"/>
  <c r="AN667" i="3"/>
  <c r="AQ667" i="3" s="1"/>
  <c r="AO667" i="3"/>
  <c r="AR667" i="3" s="1"/>
  <c r="AM668" i="3"/>
  <c r="AN668" i="3"/>
  <c r="AQ668" i="3" s="1"/>
  <c r="AO668" i="3"/>
  <c r="AR668" i="3" s="1"/>
  <c r="AM669" i="3"/>
  <c r="AN669" i="3"/>
  <c r="AQ669" i="3" s="1"/>
  <c r="AO669" i="3"/>
  <c r="AR669" i="3" s="1"/>
  <c r="AM670" i="3"/>
  <c r="AN670" i="3"/>
  <c r="AQ670" i="3" s="1"/>
  <c r="AO670" i="3"/>
  <c r="AR670" i="3" s="1"/>
  <c r="AM671" i="3"/>
  <c r="AN671" i="3"/>
  <c r="AQ671" i="3" s="1"/>
  <c r="AO671" i="3"/>
  <c r="AR671" i="3" s="1"/>
  <c r="AM672" i="3"/>
  <c r="AN672" i="3"/>
  <c r="AQ672" i="3" s="1"/>
  <c r="AO672" i="3"/>
  <c r="AR672" i="3" s="1"/>
  <c r="AM673" i="3"/>
  <c r="AN673" i="3"/>
  <c r="AQ673" i="3" s="1"/>
  <c r="AO673" i="3"/>
  <c r="AR673" i="3" s="1"/>
  <c r="AM674" i="3"/>
  <c r="AN674" i="3"/>
  <c r="AQ674" i="3" s="1"/>
  <c r="AO674" i="3"/>
  <c r="AR674" i="3" s="1"/>
  <c r="AM675" i="3"/>
  <c r="AN675" i="3"/>
  <c r="AS675" i="3" s="1"/>
  <c r="AO675" i="3"/>
  <c r="AT675" i="3" s="1"/>
  <c r="AM676" i="3"/>
  <c r="AN676" i="3"/>
  <c r="AS676" i="3" s="1"/>
  <c r="AO676" i="3"/>
  <c r="AT676" i="3" s="1"/>
  <c r="AM677" i="3"/>
  <c r="AN677" i="3"/>
  <c r="AQ677" i="3" s="1"/>
  <c r="AO677" i="3"/>
  <c r="AR677" i="3" s="1"/>
  <c r="AM678" i="3"/>
  <c r="AN678" i="3"/>
  <c r="AQ678" i="3" s="1"/>
  <c r="AO678" i="3"/>
  <c r="AR678" i="3" s="1"/>
  <c r="AM679" i="3"/>
  <c r="AN679" i="3"/>
  <c r="AQ679" i="3" s="1"/>
  <c r="AO679" i="3"/>
  <c r="AR679" i="3" s="1"/>
  <c r="AM680" i="3"/>
  <c r="AN680" i="3"/>
  <c r="AQ680" i="3" s="1"/>
  <c r="AO680" i="3"/>
  <c r="AR680" i="3" s="1"/>
  <c r="AM681" i="3"/>
  <c r="AN681" i="3"/>
  <c r="AQ681" i="3" s="1"/>
  <c r="AO681" i="3"/>
  <c r="AR681" i="3" s="1"/>
  <c r="AM682" i="3"/>
  <c r="AN682" i="3"/>
  <c r="AQ682" i="3" s="1"/>
  <c r="AO682" i="3"/>
  <c r="AR682" i="3" s="1"/>
  <c r="AM683" i="3"/>
  <c r="AN683" i="3"/>
  <c r="AQ683" i="3" s="1"/>
  <c r="AO683" i="3"/>
  <c r="AR683" i="3" s="1"/>
  <c r="AM684" i="3"/>
  <c r="AN684" i="3"/>
  <c r="AQ684" i="3" s="1"/>
  <c r="AO684" i="3"/>
  <c r="AR684" i="3" s="1"/>
  <c r="AM685" i="3"/>
  <c r="AN685" i="3"/>
  <c r="AQ685" i="3" s="1"/>
  <c r="AO685" i="3"/>
  <c r="AR685" i="3" s="1"/>
  <c r="AM686" i="3"/>
  <c r="AN686" i="3"/>
  <c r="AQ686" i="3" s="1"/>
  <c r="AO686" i="3"/>
  <c r="AR686" i="3" s="1"/>
  <c r="AM687" i="3"/>
  <c r="AN687" i="3"/>
  <c r="AQ687" i="3" s="1"/>
  <c r="AO687" i="3"/>
  <c r="AR687" i="3" s="1"/>
  <c r="AM688" i="3"/>
  <c r="AN688" i="3"/>
  <c r="AS688" i="3" s="1"/>
  <c r="AO688" i="3"/>
  <c r="AT688" i="3" s="1"/>
  <c r="AM689" i="3"/>
  <c r="AN689" i="3"/>
  <c r="AS689" i="3" s="1"/>
  <c r="AO689" i="3"/>
  <c r="AT689" i="3" s="1"/>
  <c r="AM690" i="3"/>
  <c r="AN690" i="3"/>
  <c r="AQ690" i="3" s="1"/>
  <c r="AO690" i="3"/>
  <c r="AR690" i="3" s="1"/>
  <c r="AM691" i="3"/>
  <c r="AN691" i="3"/>
  <c r="AQ691" i="3" s="1"/>
  <c r="AO691" i="3"/>
  <c r="AR691" i="3" s="1"/>
  <c r="AM692" i="3"/>
  <c r="AN692" i="3"/>
  <c r="AQ692" i="3" s="1"/>
  <c r="AO692" i="3"/>
  <c r="AR692" i="3" s="1"/>
  <c r="AM693" i="3"/>
  <c r="AN693" i="3"/>
  <c r="AQ693" i="3" s="1"/>
  <c r="AO693" i="3"/>
  <c r="AR693" i="3" s="1"/>
  <c r="AM694" i="3"/>
  <c r="AN694" i="3"/>
  <c r="AQ694" i="3" s="1"/>
  <c r="AO694" i="3"/>
  <c r="AR694" i="3" s="1"/>
  <c r="AM695" i="3"/>
  <c r="AN695" i="3"/>
  <c r="AQ695" i="3" s="1"/>
  <c r="AO695" i="3"/>
  <c r="AR695" i="3" s="1"/>
  <c r="AM696" i="3"/>
  <c r="AN696" i="3"/>
  <c r="AQ696" i="3" s="1"/>
  <c r="AO696" i="3"/>
  <c r="AR696" i="3" s="1"/>
  <c r="AM697" i="3"/>
  <c r="AN697" i="3"/>
  <c r="AQ697" i="3" s="1"/>
  <c r="AO697" i="3"/>
  <c r="AR697" i="3" s="1"/>
  <c r="AM698" i="3"/>
  <c r="AN698" i="3"/>
  <c r="AQ698" i="3" s="1"/>
  <c r="AO698" i="3"/>
  <c r="AR698" i="3" s="1"/>
  <c r="AM699" i="3"/>
  <c r="AN699" i="3"/>
  <c r="AQ699" i="3" s="1"/>
  <c r="AO699" i="3"/>
  <c r="AR699" i="3" s="1"/>
  <c r="AM700" i="3"/>
  <c r="AN700" i="3"/>
  <c r="AQ700" i="3" s="1"/>
  <c r="AO700" i="3"/>
  <c r="AR700" i="3" s="1"/>
  <c r="AM701" i="3"/>
  <c r="AN701" i="3"/>
  <c r="AS701" i="3" s="1"/>
  <c r="AO701" i="3"/>
  <c r="AT701" i="3" s="1"/>
  <c r="AM702" i="3"/>
  <c r="AN702" i="3"/>
  <c r="AS702" i="3" s="1"/>
  <c r="AO702" i="3"/>
  <c r="AT702" i="3" s="1"/>
  <c r="AM703" i="3"/>
  <c r="AN703" i="3"/>
  <c r="AQ703" i="3" s="1"/>
  <c r="AO703" i="3"/>
  <c r="AR703" i="3" s="1"/>
  <c r="AM704" i="3"/>
  <c r="AN704" i="3"/>
  <c r="AQ704" i="3" s="1"/>
  <c r="AO704" i="3"/>
  <c r="AR704" i="3" s="1"/>
  <c r="AM705" i="3"/>
  <c r="AN705" i="3"/>
  <c r="AQ705" i="3" s="1"/>
  <c r="AO705" i="3"/>
  <c r="AR705" i="3" s="1"/>
  <c r="AM706" i="3"/>
  <c r="AN706" i="3"/>
  <c r="AQ706" i="3" s="1"/>
  <c r="AO706" i="3"/>
  <c r="AR706" i="3" s="1"/>
  <c r="AM707" i="3"/>
  <c r="AN707" i="3"/>
  <c r="AQ707" i="3" s="1"/>
  <c r="AO707" i="3"/>
  <c r="AR707" i="3" s="1"/>
  <c r="AM708" i="3"/>
  <c r="AN708" i="3"/>
  <c r="AQ708" i="3" s="1"/>
  <c r="AO708" i="3"/>
  <c r="AR708" i="3" s="1"/>
  <c r="AM709" i="3"/>
  <c r="AN709" i="3"/>
  <c r="AQ709" i="3" s="1"/>
  <c r="AO709" i="3"/>
  <c r="AR709" i="3" s="1"/>
  <c r="AM710" i="3"/>
  <c r="AN710" i="3"/>
  <c r="AQ710" i="3" s="1"/>
  <c r="AO710" i="3"/>
  <c r="AR710" i="3" s="1"/>
  <c r="AM711" i="3"/>
  <c r="AN711" i="3"/>
  <c r="AQ711" i="3" s="1"/>
  <c r="AO711" i="3"/>
  <c r="AR711" i="3" s="1"/>
  <c r="AM712" i="3"/>
  <c r="AN712" i="3"/>
  <c r="AQ712" i="3" s="1"/>
  <c r="AO712" i="3"/>
  <c r="AR712" i="3" s="1"/>
  <c r="AM713" i="3"/>
  <c r="AN713" i="3"/>
  <c r="AQ713" i="3" s="1"/>
  <c r="AO713" i="3"/>
  <c r="AR713" i="3" s="1"/>
  <c r="AM714" i="3"/>
  <c r="AN714" i="3"/>
  <c r="AQ714" i="3" s="1"/>
  <c r="AO714" i="3"/>
  <c r="AR714" i="3" s="1"/>
  <c r="AM715" i="3"/>
  <c r="AN715" i="3"/>
  <c r="AQ715" i="3" s="1"/>
  <c r="AO715" i="3"/>
  <c r="AR715" i="3" s="1"/>
  <c r="AM716" i="3"/>
  <c r="AN716" i="3"/>
  <c r="AS716" i="3" s="1"/>
  <c r="AO716" i="3"/>
  <c r="AT716" i="3" s="1"/>
  <c r="AM717" i="3"/>
  <c r="AN717" i="3"/>
  <c r="AS717" i="3" s="1"/>
  <c r="AO717" i="3"/>
  <c r="AT717" i="3" s="1"/>
  <c r="AM718" i="3"/>
  <c r="AN718" i="3"/>
  <c r="AQ718" i="3" s="1"/>
  <c r="AO718" i="3"/>
  <c r="AR718" i="3" s="1"/>
  <c r="AM719" i="3"/>
  <c r="AN719" i="3"/>
  <c r="AQ719" i="3" s="1"/>
  <c r="AO719" i="3"/>
  <c r="AR719" i="3" s="1"/>
  <c r="AM720" i="3"/>
  <c r="AN720" i="3"/>
  <c r="AQ720" i="3" s="1"/>
  <c r="AO720" i="3"/>
  <c r="AR720" i="3" s="1"/>
  <c r="AM721" i="3"/>
  <c r="AN721" i="3"/>
  <c r="AQ721" i="3" s="1"/>
  <c r="AO721" i="3"/>
  <c r="AR721" i="3" s="1"/>
  <c r="AM722" i="3"/>
  <c r="AN722" i="3"/>
  <c r="AQ722" i="3" s="1"/>
  <c r="AO722" i="3"/>
  <c r="AR722" i="3" s="1"/>
  <c r="AM723" i="3"/>
  <c r="AN723" i="3"/>
  <c r="AQ723" i="3" s="1"/>
  <c r="AO723" i="3"/>
  <c r="AR723" i="3" s="1"/>
  <c r="AM724" i="3"/>
  <c r="AN724" i="3"/>
  <c r="AO724" i="3"/>
  <c r="AM725" i="3"/>
  <c r="AN725" i="3"/>
  <c r="AO725" i="3"/>
  <c r="AM726" i="3"/>
  <c r="AN726" i="3"/>
  <c r="AQ726" i="3" s="1"/>
  <c r="AO726" i="3"/>
  <c r="AR726" i="3" s="1"/>
  <c r="AM727" i="3"/>
  <c r="AN727" i="3"/>
  <c r="AQ727" i="3" s="1"/>
  <c r="AO727" i="3"/>
  <c r="AR727" i="3" s="1"/>
  <c r="AM728" i="3"/>
  <c r="AN728" i="3"/>
  <c r="AQ728" i="3" s="1"/>
  <c r="AO728" i="3"/>
  <c r="AR728" i="3" s="1"/>
  <c r="AM729" i="3"/>
  <c r="AN729" i="3"/>
  <c r="AS729" i="3" s="1"/>
  <c r="AO729" i="3"/>
  <c r="AT729" i="3" s="1"/>
  <c r="AM730" i="3"/>
  <c r="AN730" i="3"/>
  <c r="AS730" i="3" s="1"/>
  <c r="AO730" i="3"/>
  <c r="AT730" i="3" s="1"/>
  <c r="AM731" i="3"/>
  <c r="AN731" i="3"/>
  <c r="AQ731" i="3" s="1"/>
  <c r="AO731" i="3"/>
  <c r="AR731" i="3" s="1"/>
  <c r="AM732" i="3"/>
  <c r="AN732" i="3"/>
  <c r="AQ732" i="3" s="1"/>
  <c r="AO732" i="3"/>
  <c r="AR732" i="3" s="1"/>
  <c r="AM733" i="3"/>
  <c r="AN733" i="3"/>
  <c r="AQ733" i="3" s="1"/>
  <c r="AO733" i="3"/>
  <c r="AR733" i="3" s="1"/>
  <c r="AM734" i="3"/>
  <c r="AN734" i="3"/>
  <c r="AQ734" i="3" s="1"/>
  <c r="AO734" i="3"/>
  <c r="AR734" i="3" s="1"/>
  <c r="AM735" i="3"/>
  <c r="AN735" i="3"/>
  <c r="AQ735" i="3" s="1"/>
  <c r="AO735" i="3"/>
  <c r="AR735" i="3" s="1"/>
  <c r="AM736" i="3"/>
  <c r="AN736" i="3"/>
  <c r="AQ736" i="3" s="1"/>
  <c r="AO736" i="3"/>
  <c r="AR736" i="3" s="1"/>
  <c r="AM737" i="3"/>
  <c r="AN737" i="3"/>
  <c r="AO737" i="3"/>
  <c r="AM738" i="3"/>
  <c r="AN738" i="3"/>
  <c r="AO738" i="3"/>
  <c r="AM739" i="3"/>
  <c r="AN739" i="3"/>
  <c r="AQ739" i="3" s="1"/>
  <c r="AO739" i="3"/>
  <c r="AR739" i="3" s="1"/>
  <c r="AM740" i="3"/>
  <c r="AN740" i="3"/>
  <c r="AO740" i="3"/>
  <c r="AM741" i="3"/>
  <c r="AN741" i="3"/>
  <c r="AO741" i="3"/>
  <c r="AM742" i="3"/>
  <c r="AN742" i="3"/>
  <c r="AQ742" i="3" s="1"/>
  <c r="AR742" i="3" s="1"/>
  <c r="AO742" i="3"/>
  <c r="AM743" i="3"/>
  <c r="AN743" i="3"/>
  <c r="AQ743" i="3" s="1"/>
  <c r="AO743" i="3"/>
  <c r="AM745" i="3"/>
  <c r="AN745" i="3"/>
  <c r="AQ745" i="3" s="1"/>
  <c r="AO745" i="3"/>
  <c r="AR745" i="3" s="1"/>
  <c r="AM746" i="3"/>
  <c r="AN746" i="3"/>
  <c r="AO746" i="3"/>
  <c r="AR746" i="3" s="1"/>
  <c r="AM747" i="3"/>
  <c r="AN747" i="3"/>
  <c r="AO747" i="3"/>
  <c r="AM748" i="3"/>
  <c r="AN748" i="3"/>
  <c r="AO748" i="3"/>
  <c r="AM749" i="3"/>
  <c r="AN749" i="3"/>
  <c r="AQ749" i="3" s="1"/>
  <c r="AR749" i="3" s="1"/>
  <c r="AO749" i="3"/>
  <c r="AM750" i="3"/>
  <c r="AN750" i="3"/>
  <c r="AQ750" i="3" s="1"/>
  <c r="AO750" i="3"/>
  <c r="AR750" i="3" s="1"/>
  <c r="AM751" i="3"/>
  <c r="AN751" i="3"/>
  <c r="AQ751" i="3" s="1"/>
  <c r="AO751" i="3"/>
  <c r="AR751" i="3" s="1"/>
  <c r="AM752" i="3"/>
  <c r="AN752" i="3"/>
  <c r="AQ752" i="3" s="1"/>
  <c r="AO752" i="3"/>
  <c r="AR752" i="3" s="1"/>
  <c r="AM754" i="3"/>
  <c r="AN754" i="3"/>
  <c r="AO754" i="3"/>
  <c r="AM755" i="3"/>
  <c r="AN755" i="3"/>
  <c r="AQ755" i="3" s="1"/>
  <c r="AR755" i="3" s="1"/>
  <c r="AO755" i="3"/>
  <c r="AM758" i="3"/>
  <c r="AN758" i="3"/>
  <c r="AQ758" i="3" s="1"/>
  <c r="AO758" i="3"/>
  <c r="AR758" i="3" s="1"/>
  <c r="AM759" i="3"/>
  <c r="AN759" i="3"/>
  <c r="AS759" i="3" s="1"/>
  <c r="AO759" i="3"/>
  <c r="AT759" i="3" s="1"/>
  <c r="AM760" i="3"/>
  <c r="AN760" i="3"/>
  <c r="AS760" i="3" s="1"/>
  <c r="AO760" i="3"/>
  <c r="AT760" i="3" s="1"/>
  <c r="AM761" i="3"/>
  <c r="AN761" i="3"/>
  <c r="AQ761" i="3" s="1"/>
  <c r="AO761" i="3"/>
  <c r="AR761" i="3" s="1"/>
  <c r="AM762" i="3"/>
  <c r="AN762" i="3"/>
  <c r="AQ762" i="3" s="1"/>
  <c r="AO762" i="3"/>
  <c r="AR762" i="3" s="1"/>
  <c r="AM763" i="3"/>
  <c r="AN763" i="3"/>
  <c r="AQ763" i="3" s="1"/>
  <c r="AO763" i="3"/>
  <c r="AR763" i="3" s="1"/>
  <c r="AM764" i="3"/>
  <c r="AN764" i="3"/>
  <c r="AQ764" i="3" s="1"/>
  <c r="AO764" i="3"/>
  <c r="AR764" i="3" s="1"/>
  <c r="AM765" i="3"/>
  <c r="AN765" i="3"/>
  <c r="AQ765" i="3" s="1"/>
  <c r="AO765" i="3"/>
  <c r="AR765" i="3" s="1"/>
  <c r="AM766" i="3"/>
  <c r="AN766" i="3"/>
  <c r="AQ766" i="3" s="1"/>
  <c r="AO766" i="3"/>
  <c r="AR766" i="3" s="1"/>
  <c r="AM767" i="3"/>
  <c r="AN767" i="3"/>
  <c r="AS767" i="3" s="1"/>
  <c r="AO767" i="3"/>
  <c r="AT767" i="3" s="1"/>
  <c r="AM768" i="3"/>
  <c r="AN768" i="3"/>
  <c r="AS768" i="3" s="1"/>
  <c r="AO768" i="3"/>
  <c r="AT768" i="3" s="1"/>
  <c r="AM769" i="3"/>
  <c r="AN769" i="3"/>
  <c r="AQ769" i="3" s="1"/>
  <c r="AO769" i="3"/>
  <c r="AR769" i="3" s="1"/>
  <c r="AM770" i="3"/>
  <c r="AN770" i="3"/>
  <c r="AQ770" i="3" s="1"/>
  <c r="AO770" i="3"/>
  <c r="AR770" i="3" s="1"/>
  <c r="AM771" i="3"/>
  <c r="AN771" i="3"/>
  <c r="AQ771" i="3" s="1"/>
  <c r="AO771" i="3"/>
  <c r="AR771" i="3" s="1"/>
  <c r="AM772" i="3"/>
  <c r="AN772" i="3"/>
  <c r="AQ772" i="3" s="1"/>
  <c r="AO772" i="3"/>
  <c r="AR772" i="3" s="1"/>
  <c r="AM773" i="3"/>
  <c r="AN773" i="3"/>
  <c r="AQ773" i="3" s="1"/>
  <c r="AO773" i="3"/>
  <c r="AR773" i="3" s="1"/>
  <c r="AM774" i="3"/>
  <c r="AN774" i="3"/>
  <c r="AQ774" i="3" s="1"/>
  <c r="AO774" i="3"/>
  <c r="AR774" i="3" s="1"/>
  <c r="AM775" i="3"/>
  <c r="AN775" i="3"/>
  <c r="AS775" i="3" s="1"/>
  <c r="AO775" i="3"/>
  <c r="AT775" i="3" s="1"/>
  <c r="AM776" i="3"/>
  <c r="AN776" i="3"/>
  <c r="AS776" i="3" s="1"/>
  <c r="AO776" i="3"/>
  <c r="AT776" i="3" s="1"/>
  <c r="AM777" i="3"/>
  <c r="AN777" i="3"/>
  <c r="AQ777" i="3" s="1"/>
  <c r="AO777" i="3"/>
  <c r="AR777" i="3" s="1"/>
  <c r="AM778" i="3"/>
  <c r="AN778" i="3"/>
  <c r="AQ778" i="3" s="1"/>
  <c r="AO778" i="3"/>
  <c r="AR778" i="3" s="1"/>
  <c r="AM779" i="3"/>
  <c r="AN779" i="3"/>
  <c r="AQ779" i="3" s="1"/>
  <c r="AO779" i="3"/>
  <c r="AR779" i="3" s="1"/>
  <c r="AM780" i="3"/>
  <c r="AN780" i="3"/>
  <c r="AQ780" i="3" s="1"/>
  <c r="AO780" i="3"/>
  <c r="AR780" i="3" s="1"/>
  <c r="AM781" i="3"/>
  <c r="AN781" i="3"/>
  <c r="AQ781" i="3" s="1"/>
  <c r="AO781" i="3"/>
  <c r="AR781" i="3" s="1"/>
  <c r="AM790" i="3"/>
  <c r="AN790" i="3"/>
  <c r="AQ790" i="3" s="1"/>
  <c r="AO790" i="3"/>
  <c r="AR790" i="3" s="1"/>
  <c r="AM791" i="3"/>
  <c r="AN791" i="3"/>
  <c r="AQ791" i="3" s="1"/>
  <c r="AO791" i="3"/>
  <c r="AR791" i="3" s="1"/>
  <c r="AM792" i="3"/>
  <c r="AN792" i="3"/>
  <c r="AS792" i="3" s="1"/>
  <c r="AO792" i="3"/>
  <c r="AT792" i="3" s="1"/>
  <c r="AM793" i="3"/>
  <c r="AN793" i="3"/>
  <c r="AS793" i="3" s="1"/>
  <c r="AO793" i="3"/>
  <c r="AT793" i="3" s="1"/>
  <c r="AM794" i="3"/>
  <c r="AN794" i="3"/>
  <c r="AQ794" i="3" s="1"/>
  <c r="AO794" i="3"/>
  <c r="AR794" i="3" s="1"/>
  <c r="AM795" i="3"/>
  <c r="AN795" i="3"/>
  <c r="AQ795" i="3" s="1"/>
  <c r="AO795" i="3"/>
  <c r="AR795" i="3" s="1"/>
  <c r="AM796" i="3"/>
  <c r="AN796" i="3"/>
  <c r="AQ796" i="3" s="1"/>
  <c r="AO796" i="3"/>
  <c r="AR796" i="3" s="1"/>
  <c r="AM797" i="3"/>
  <c r="AN797" i="3"/>
  <c r="AQ797" i="3" s="1"/>
  <c r="AO797" i="3"/>
  <c r="AR797" i="3" s="1"/>
  <c r="AM798" i="3"/>
  <c r="AN798" i="3"/>
  <c r="AQ798" i="3" s="1"/>
  <c r="AO798" i="3"/>
  <c r="AR798" i="3" s="1"/>
  <c r="AM799" i="3"/>
  <c r="AN799" i="3"/>
  <c r="AQ799" i="3" s="1"/>
  <c r="AO799" i="3"/>
  <c r="AR799" i="3" s="1"/>
  <c r="AM800" i="3"/>
  <c r="AN800" i="3"/>
  <c r="AS800" i="3" s="1"/>
  <c r="AO800" i="3"/>
  <c r="AT800" i="3" s="1"/>
  <c r="AM801" i="3"/>
  <c r="AN801" i="3"/>
  <c r="AQ801" i="3" s="1"/>
  <c r="AO801" i="3"/>
  <c r="AR801" i="3" s="1"/>
  <c r="AM802" i="3"/>
  <c r="AN802" i="3"/>
  <c r="AQ802" i="3" s="1"/>
  <c r="AO802" i="3"/>
  <c r="AR802" i="3" s="1"/>
  <c r="AM803" i="3"/>
  <c r="AN803" i="3"/>
  <c r="AQ803" i="3" s="1"/>
  <c r="AO803" i="3"/>
  <c r="AR803" i="3" s="1"/>
  <c r="AM804" i="3"/>
  <c r="AN804" i="3"/>
  <c r="AQ804" i="3" s="1"/>
  <c r="AO804" i="3"/>
  <c r="AR804" i="3" s="1"/>
  <c r="AM805" i="3"/>
  <c r="AN805" i="3"/>
  <c r="AQ805" i="3" s="1"/>
  <c r="AO805" i="3"/>
  <c r="AR805" i="3" s="1"/>
  <c r="AM806" i="3"/>
  <c r="AN806" i="3"/>
  <c r="AS806" i="3" s="1"/>
  <c r="AO806" i="3"/>
  <c r="AT806" i="3" s="1"/>
  <c r="AM807" i="3"/>
  <c r="AN807" i="3"/>
  <c r="AS807" i="3" s="1"/>
  <c r="AO807" i="3"/>
  <c r="AT807" i="3" s="1"/>
  <c r="AM808" i="3"/>
  <c r="AN808" i="3"/>
  <c r="AQ808" i="3" s="1"/>
  <c r="AO808" i="3"/>
  <c r="AR808" i="3" s="1"/>
  <c r="AM809" i="3"/>
  <c r="AN809" i="3"/>
  <c r="AS809" i="3" s="1"/>
  <c r="AO809" i="3"/>
  <c r="AT809" i="3" s="1"/>
  <c r="AM810" i="3"/>
  <c r="AN810" i="3"/>
  <c r="AS810" i="3" s="1"/>
  <c r="AO810" i="3"/>
  <c r="AT810" i="3" s="1"/>
  <c r="AM811" i="3"/>
  <c r="AN811" i="3"/>
  <c r="AO811" i="3"/>
  <c r="AM812" i="3"/>
  <c r="AN812" i="3"/>
  <c r="AQ812" i="3" s="1"/>
  <c r="AO812" i="3"/>
  <c r="AR812" i="3" s="1"/>
  <c r="AM813" i="3"/>
  <c r="AN813" i="3"/>
  <c r="AQ813" i="3" s="1"/>
  <c r="AO813" i="3"/>
  <c r="AR813" i="3" s="1"/>
  <c r="AM814" i="3"/>
  <c r="AN814" i="3"/>
  <c r="AS814" i="3" s="1"/>
  <c r="AO814" i="3"/>
  <c r="AT814" i="3" s="1"/>
  <c r="AM815" i="3"/>
  <c r="AN815" i="3"/>
  <c r="AS815" i="3" s="1"/>
  <c r="AO815" i="3"/>
  <c r="AT815" i="3" s="1"/>
  <c r="AM816" i="3"/>
  <c r="AN816" i="3"/>
  <c r="AQ816" i="3" s="1"/>
  <c r="AO816" i="3"/>
  <c r="AR816" i="3" s="1"/>
  <c r="AM817" i="3"/>
  <c r="AN817" i="3"/>
  <c r="AS817" i="3" s="1"/>
  <c r="AO817" i="3"/>
  <c r="AT817" i="3" s="1"/>
  <c r="AM818" i="3"/>
  <c r="AN818" i="3"/>
  <c r="AS818" i="3" s="1"/>
  <c r="AO818" i="3"/>
  <c r="AT818" i="3" s="1"/>
  <c r="AM819" i="3"/>
  <c r="AN819" i="3"/>
  <c r="AQ819" i="3" s="1"/>
  <c r="AO819" i="3"/>
  <c r="AR819" i="3" s="1"/>
  <c r="AM820" i="3"/>
  <c r="AN820" i="3"/>
  <c r="AS820" i="3" s="1"/>
  <c r="AO820" i="3"/>
  <c r="AT820" i="3" s="1"/>
  <c r="AM821" i="3"/>
  <c r="AN821" i="3"/>
  <c r="AS821" i="3" s="1"/>
  <c r="AO821" i="3"/>
  <c r="AT821" i="3" s="1"/>
  <c r="AM822" i="3"/>
  <c r="AN822" i="3"/>
  <c r="AQ822" i="3" s="1"/>
  <c r="AO822" i="3"/>
  <c r="AR822" i="3" s="1"/>
  <c r="AM823" i="3"/>
  <c r="AN823" i="3"/>
  <c r="AS823" i="3" s="1"/>
  <c r="AO823" i="3"/>
  <c r="AT823" i="3" s="1"/>
  <c r="AM824" i="3"/>
  <c r="AN824" i="3"/>
  <c r="AS824" i="3" s="1"/>
  <c r="AO824" i="3"/>
  <c r="AT824" i="3" s="1"/>
  <c r="AM825" i="3"/>
  <c r="AN825" i="3"/>
  <c r="AQ825" i="3" s="1"/>
  <c r="AO825" i="3"/>
  <c r="AR825" i="3" s="1"/>
  <c r="AM826" i="3"/>
  <c r="AN826" i="3"/>
  <c r="AS826" i="3" s="1"/>
  <c r="AO826" i="3"/>
  <c r="AT826" i="3" s="1"/>
  <c r="AM827" i="3"/>
  <c r="AN827" i="3"/>
  <c r="AS827" i="3" s="1"/>
  <c r="AO827" i="3"/>
  <c r="AT827" i="3" s="1"/>
  <c r="AM828" i="3"/>
  <c r="AN828" i="3"/>
  <c r="AO828" i="3"/>
  <c r="AM829" i="3"/>
  <c r="AN829" i="3"/>
  <c r="AQ829" i="3" s="1"/>
  <c r="AO829" i="3"/>
  <c r="AR829" i="3" s="1"/>
  <c r="AM830" i="3"/>
  <c r="AN830" i="3"/>
  <c r="AQ830" i="3" s="1"/>
  <c r="AO830" i="3"/>
  <c r="AR830" i="3" s="1"/>
  <c r="AM831" i="3"/>
  <c r="AN831" i="3"/>
  <c r="AS831" i="3" s="1"/>
  <c r="AO831" i="3"/>
  <c r="AT831" i="3" s="1"/>
  <c r="AM832" i="3"/>
  <c r="AN832" i="3"/>
  <c r="AS832" i="3" s="1"/>
  <c r="AO832" i="3"/>
  <c r="AT832" i="3" s="1"/>
  <c r="AM833" i="3"/>
  <c r="AN833" i="3"/>
  <c r="AQ833" i="3" s="1"/>
  <c r="AO833" i="3"/>
  <c r="AR833" i="3" s="1"/>
  <c r="AM834" i="3"/>
  <c r="AN834" i="3"/>
  <c r="AS834" i="3" s="1"/>
  <c r="AO834" i="3"/>
  <c r="AT834" i="3" s="1"/>
  <c r="AM835" i="3"/>
  <c r="AN835" i="3"/>
  <c r="AS835" i="3" s="1"/>
  <c r="AO835" i="3"/>
  <c r="AT835" i="3" s="1"/>
  <c r="AM836" i="3"/>
  <c r="AN836" i="3"/>
  <c r="AQ836" i="3" s="1"/>
  <c r="AO836" i="3"/>
  <c r="AR836" i="3" s="1"/>
  <c r="AM837" i="3"/>
  <c r="AN837" i="3"/>
  <c r="AS837" i="3" s="1"/>
  <c r="AO837" i="3"/>
  <c r="AT837" i="3" s="1"/>
  <c r="AM838" i="3"/>
  <c r="AN838" i="3"/>
  <c r="AS838" i="3" s="1"/>
  <c r="AO838" i="3"/>
  <c r="AT838" i="3" s="1"/>
  <c r="AM839" i="3"/>
  <c r="AN839" i="3"/>
  <c r="AQ839" i="3" s="1"/>
  <c r="AO839" i="3"/>
  <c r="AR839" i="3" s="1"/>
  <c r="AM840" i="3"/>
  <c r="AN840" i="3"/>
  <c r="AS840" i="3" s="1"/>
  <c r="AO840" i="3"/>
  <c r="AT840" i="3" s="1"/>
  <c r="AM841" i="3"/>
  <c r="AN841" i="3"/>
  <c r="AS841" i="3" s="1"/>
  <c r="AO841" i="3"/>
  <c r="AT841" i="3" s="1"/>
  <c r="AM842" i="3"/>
  <c r="AN842" i="3"/>
  <c r="AQ842" i="3" s="1"/>
  <c r="AO842" i="3"/>
  <c r="AR842" i="3" s="1"/>
  <c r="AM843" i="3"/>
  <c r="AN843" i="3"/>
  <c r="AS843" i="3" s="1"/>
  <c r="AO843" i="3"/>
  <c r="AT843" i="3" s="1"/>
  <c r="AM844" i="3"/>
  <c r="AN844" i="3"/>
  <c r="AS844" i="3" s="1"/>
  <c r="AO844" i="3"/>
  <c r="AT844" i="3" s="1"/>
  <c r="AM845" i="3"/>
  <c r="AN845" i="3"/>
  <c r="AO845" i="3"/>
  <c r="AM846" i="3"/>
  <c r="AN846" i="3"/>
  <c r="AQ846" i="3" s="1"/>
  <c r="AO846" i="3"/>
  <c r="AR846" i="3" s="1"/>
  <c r="AM847" i="3"/>
  <c r="AN847" i="3"/>
  <c r="AQ847" i="3" s="1"/>
  <c r="AO847" i="3"/>
  <c r="AR847" i="3" s="1"/>
  <c r="AM848" i="3"/>
  <c r="AN848" i="3"/>
  <c r="AS848" i="3" s="1"/>
  <c r="AO848" i="3"/>
  <c r="AT848" i="3" s="1"/>
  <c r="AM849" i="3"/>
  <c r="AN849" i="3"/>
  <c r="AS849" i="3" s="1"/>
  <c r="AO849" i="3"/>
  <c r="AT849" i="3" s="1"/>
  <c r="AM850" i="3"/>
  <c r="AN850" i="3"/>
  <c r="AQ850" i="3" s="1"/>
  <c r="AO850" i="3"/>
  <c r="AR850" i="3" s="1"/>
  <c r="AM851" i="3"/>
  <c r="AN851" i="3"/>
  <c r="AS851" i="3" s="1"/>
  <c r="AO851" i="3"/>
  <c r="AT851" i="3" s="1"/>
  <c r="AM852" i="3"/>
  <c r="AN852" i="3"/>
  <c r="AS852" i="3" s="1"/>
  <c r="AO852" i="3"/>
  <c r="AT852" i="3" s="1"/>
  <c r="AM853" i="3"/>
  <c r="AN853" i="3"/>
  <c r="AQ853" i="3" s="1"/>
  <c r="AO853" i="3"/>
  <c r="AR853" i="3" s="1"/>
  <c r="AM854" i="3"/>
  <c r="AN854" i="3"/>
  <c r="AS854" i="3" s="1"/>
  <c r="AO854" i="3"/>
  <c r="AT854" i="3" s="1"/>
  <c r="AM855" i="3"/>
  <c r="AN855" i="3"/>
  <c r="AS855" i="3" s="1"/>
  <c r="AO855" i="3"/>
  <c r="AT855" i="3" s="1"/>
  <c r="AM858" i="3"/>
  <c r="AN858" i="3"/>
  <c r="AO858" i="3"/>
  <c r="AM859" i="3"/>
  <c r="AN859" i="3"/>
  <c r="AQ859" i="3" s="1"/>
  <c r="AO859" i="3"/>
  <c r="AR859" i="3" s="1"/>
  <c r="AM860" i="3"/>
  <c r="AN860" i="3"/>
  <c r="AS860" i="3" s="1"/>
  <c r="AO860" i="3"/>
  <c r="AT860" i="3" s="1"/>
  <c r="AM861" i="3"/>
  <c r="AN861" i="3"/>
  <c r="AS861" i="3" s="1"/>
  <c r="AO861" i="3"/>
  <c r="AT861" i="3" s="1"/>
  <c r="AM862" i="3"/>
  <c r="AN862" i="3"/>
  <c r="AO862" i="3"/>
  <c r="AM863" i="3"/>
  <c r="AN863" i="3"/>
  <c r="AQ863" i="3" s="1"/>
  <c r="AO863" i="3"/>
  <c r="AR863" i="3" s="1"/>
  <c r="AM864" i="3"/>
  <c r="AN864" i="3"/>
  <c r="AS864" i="3" s="1"/>
  <c r="AO864" i="3"/>
  <c r="AT864" i="3" s="1"/>
  <c r="AM865" i="3"/>
  <c r="AN865" i="3"/>
  <c r="AS865" i="3" s="1"/>
  <c r="AO865" i="3"/>
  <c r="AT865" i="3" s="1"/>
  <c r="AM866" i="3"/>
  <c r="AN866" i="3"/>
  <c r="AQ866" i="3" s="1"/>
  <c r="AO866" i="3"/>
  <c r="AR866" i="3" s="1"/>
  <c r="AM867" i="3"/>
  <c r="AN867" i="3"/>
  <c r="AS867" i="3" s="1"/>
  <c r="AO867" i="3"/>
  <c r="AT867" i="3" s="1"/>
  <c r="AM868" i="3"/>
  <c r="AN868" i="3"/>
  <c r="AS868" i="3" s="1"/>
  <c r="AO868" i="3"/>
  <c r="AT868" i="3" s="1"/>
  <c r="AM869" i="3"/>
  <c r="AN869" i="3"/>
  <c r="AQ869" i="3" s="1"/>
  <c r="AO869" i="3"/>
  <c r="AR869" i="3" s="1"/>
  <c r="AM870" i="3"/>
  <c r="AN870" i="3"/>
  <c r="AS870" i="3" s="1"/>
  <c r="AO870" i="3"/>
  <c r="AT870" i="3" s="1"/>
  <c r="AM871" i="3"/>
  <c r="AN871" i="3"/>
  <c r="AS871" i="3" s="1"/>
  <c r="AO871" i="3"/>
  <c r="AT871" i="3" s="1"/>
  <c r="AM872" i="3"/>
  <c r="AN872" i="3"/>
  <c r="AO872" i="3"/>
  <c r="AM873" i="3"/>
  <c r="AN873" i="3"/>
  <c r="AQ873" i="3" s="1"/>
  <c r="AO873" i="3"/>
  <c r="AR873" i="3" s="1"/>
  <c r="AM874" i="3"/>
  <c r="AN874" i="3"/>
  <c r="AS874" i="3" s="1"/>
  <c r="AO874" i="3"/>
  <c r="AT874" i="3" s="1"/>
  <c r="AM875" i="3"/>
  <c r="AN875" i="3"/>
  <c r="AS875" i="3" s="1"/>
  <c r="AO875" i="3"/>
  <c r="AT875" i="3" s="1"/>
  <c r="AM876" i="3"/>
  <c r="AN876" i="3"/>
  <c r="AO876" i="3"/>
  <c r="AM877" i="3"/>
  <c r="AN877" i="3"/>
  <c r="AQ877" i="3" s="1"/>
  <c r="AO877" i="3"/>
  <c r="AR877" i="3" s="1"/>
  <c r="AM878" i="3"/>
  <c r="AN878" i="3"/>
  <c r="AS878" i="3" s="1"/>
  <c r="AO878" i="3"/>
  <c r="AT878" i="3" s="1"/>
  <c r="AM879" i="3"/>
  <c r="AN879" i="3"/>
  <c r="AS879" i="3" s="1"/>
  <c r="AO879" i="3"/>
  <c r="AT879" i="3" s="1"/>
  <c r="AM880" i="3"/>
  <c r="AN880" i="3"/>
  <c r="AQ880" i="3" s="1"/>
  <c r="AO880" i="3"/>
  <c r="AR880" i="3" s="1"/>
  <c r="AM881" i="3"/>
  <c r="AN881" i="3"/>
  <c r="AS881" i="3" s="1"/>
  <c r="AO881" i="3"/>
  <c r="AT881" i="3" s="1"/>
  <c r="AM882" i="3"/>
  <c r="AN882" i="3"/>
  <c r="AS882" i="3" s="1"/>
  <c r="AO882" i="3"/>
  <c r="AT882" i="3" s="1"/>
  <c r="AM883" i="3"/>
  <c r="AN883" i="3"/>
  <c r="AQ883" i="3" s="1"/>
  <c r="AO883" i="3"/>
  <c r="AR883" i="3" s="1"/>
  <c r="AM884" i="3"/>
  <c r="AN884" i="3"/>
  <c r="AS884" i="3" s="1"/>
  <c r="AO884" i="3"/>
  <c r="AT884" i="3" s="1"/>
  <c r="AM885" i="3"/>
  <c r="AN885" i="3"/>
  <c r="AS885" i="3" s="1"/>
  <c r="AO885" i="3"/>
  <c r="AT885" i="3" s="1"/>
  <c r="AM886" i="3"/>
  <c r="AN886" i="3"/>
  <c r="AO886" i="3"/>
  <c r="AM887" i="3"/>
  <c r="AN887" i="3"/>
  <c r="AQ887" i="3" s="1"/>
  <c r="AO887" i="3"/>
  <c r="AR887" i="3" s="1"/>
  <c r="AM888" i="3"/>
  <c r="AN888" i="3"/>
  <c r="AS888" i="3" s="1"/>
  <c r="AO888" i="3"/>
  <c r="AT888" i="3" s="1"/>
  <c r="AM889" i="3"/>
  <c r="AN889" i="3"/>
  <c r="AS889" i="3" s="1"/>
  <c r="AO889" i="3"/>
  <c r="AT889" i="3" s="1"/>
  <c r="AM890" i="3"/>
  <c r="AN890" i="3"/>
  <c r="AQ890" i="3" s="1"/>
  <c r="AO890" i="3"/>
  <c r="AR890" i="3" s="1"/>
  <c r="AM891" i="3"/>
  <c r="AN891" i="3"/>
  <c r="AS891" i="3" s="1"/>
  <c r="AO891" i="3"/>
  <c r="AT891" i="3" s="1"/>
  <c r="AM892" i="3"/>
  <c r="AN892" i="3"/>
  <c r="AS892" i="3" s="1"/>
  <c r="AO892" i="3"/>
  <c r="AT892" i="3" s="1"/>
  <c r="AM893" i="3"/>
  <c r="AN893" i="3"/>
  <c r="AQ893" i="3" s="1"/>
  <c r="AO893" i="3"/>
  <c r="AR893" i="3" s="1"/>
  <c r="AM894" i="3"/>
  <c r="AN894" i="3"/>
  <c r="AS894" i="3" s="1"/>
  <c r="AO894" i="3"/>
  <c r="AT894" i="3" s="1"/>
  <c r="AM895" i="3"/>
  <c r="AN895" i="3"/>
  <c r="AS895" i="3" s="1"/>
  <c r="AO895" i="3"/>
  <c r="AT895" i="3" s="1"/>
  <c r="AM896" i="3"/>
  <c r="AN896" i="3"/>
  <c r="AQ896" i="3" s="1"/>
  <c r="AO896" i="3"/>
  <c r="AR896" i="3" s="1"/>
  <c r="AM897" i="3"/>
  <c r="AN897" i="3"/>
  <c r="AS897" i="3" s="1"/>
  <c r="AO897" i="3"/>
  <c r="AT897" i="3" s="1"/>
  <c r="AM898" i="3"/>
  <c r="AN898" i="3"/>
  <c r="AS898" i="3" s="1"/>
  <c r="AO898" i="3"/>
  <c r="AT898" i="3" s="1"/>
  <c r="AM899" i="3"/>
  <c r="AN899" i="3"/>
  <c r="AQ899" i="3" s="1"/>
  <c r="AO899" i="3"/>
  <c r="AR899" i="3" s="1"/>
  <c r="AM900" i="3"/>
  <c r="AN900" i="3"/>
  <c r="AS900" i="3" s="1"/>
  <c r="AO900" i="3"/>
  <c r="AT900" i="3" s="1"/>
  <c r="AM901" i="3"/>
  <c r="AN901" i="3"/>
  <c r="AS901" i="3" s="1"/>
  <c r="AO901" i="3"/>
  <c r="AT901" i="3" s="1"/>
  <c r="AM902" i="3"/>
  <c r="AN902" i="3"/>
  <c r="AO902" i="3"/>
  <c r="AM903" i="3"/>
  <c r="AN903" i="3"/>
  <c r="AQ903" i="3" s="1"/>
  <c r="AO903" i="3"/>
  <c r="AR903" i="3" s="1"/>
  <c r="AM904" i="3"/>
  <c r="AN904" i="3"/>
  <c r="AS904" i="3" s="1"/>
  <c r="AO904" i="3"/>
  <c r="AT904" i="3" s="1"/>
  <c r="AM905" i="3"/>
  <c r="AN905" i="3"/>
  <c r="AS905" i="3" s="1"/>
  <c r="AO905" i="3"/>
  <c r="AT905" i="3" s="1"/>
  <c r="AM906" i="3"/>
  <c r="AN906" i="3"/>
  <c r="AQ906" i="3" s="1"/>
  <c r="AO906" i="3"/>
  <c r="AR906" i="3" s="1"/>
  <c r="AM907" i="3"/>
  <c r="AN907" i="3"/>
  <c r="AS907" i="3" s="1"/>
  <c r="AO907" i="3"/>
  <c r="AT907" i="3" s="1"/>
  <c r="AM908" i="3"/>
  <c r="AN908" i="3"/>
  <c r="AS908" i="3" s="1"/>
  <c r="AO908" i="3"/>
  <c r="AT908" i="3" s="1"/>
  <c r="AM909" i="3"/>
  <c r="AN909" i="3"/>
  <c r="AQ909" i="3" s="1"/>
  <c r="AO909" i="3"/>
  <c r="AR909" i="3" s="1"/>
  <c r="AM910" i="3"/>
  <c r="AN910" i="3"/>
  <c r="AS910" i="3" s="1"/>
  <c r="AO910" i="3"/>
  <c r="AT910" i="3" s="1"/>
  <c r="AM911" i="3"/>
  <c r="AN911" i="3"/>
  <c r="AS911" i="3" s="1"/>
  <c r="AO911" i="3"/>
  <c r="AT911" i="3" s="1"/>
  <c r="AM912" i="3"/>
  <c r="AN912" i="3"/>
  <c r="AQ912" i="3" s="1"/>
  <c r="AO912" i="3"/>
  <c r="AR912" i="3" s="1"/>
  <c r="AM913" i="3"/>
  <c r="AN913" i="3"/>
  <c r="AS913" i="3" s="1"/>
  <c r="AO913" i="3"/>
  <c r="AT913" i="3" s="1"/>
  <c r="AM914" i="3"/>
  <c r="AN914" i="3"/>
  <c r="AS914" i="3" s="1"/>
  <c r="AO914" i="3"/>
  <c r="AT914" i="3" s="1"/>
  <c r="AM915" i="3"/>
  <c r="AN915" i="3"/>
  <c r="AQ915" i="3" s="1"/>
  <c r="AO915" i="3"/>
  <c r="AR915" i="3" s="1"/>
  <c r="AM916" i="3"/>
  <c r="AN916" i="3"/>
  <c r="AS916" i="3" s="1"/>
  <c r="AO916" i="3"/>
  <c r="AT916" i="3" s="1"/>
  <c r="AM917" i="3"/>
  <c r="AN917" i="3"/>
  <c r="AS917" i="3" s="1"/>
  <c r="AO917" i="3"/>
  <c r="AT917" i="3" s="1"/>
  <c r="AM918" i="3"/>
  <c r="AN918" i="3"/>
  <c r="AO918" i="3"/>
  <c r="AM919" i="3"/>
  <c r="AN919" i="3"/>
  <c r="AQ919" i="3" s="1"/>
  <c r="AO919" i="3"/>
  <c r="AR919" i="3" s="1"/>
  <c r="AM920" i="3"/>
  <c r="AN920" i="3"/>
  <c r="AS920" i="3" s="1"/>
  <c r="AO920" i="3"/>
  <c r="AT920" i="3" s="1"/>
  <c r="AM921" i="3"/>
  <c r="AN921" i="3"/>
  <c r="AS921" i="3" s="1"/>
  <c r="AO921" i="3"/>
  <c r="AT921" i="3" s="1"/>
  <c r="AM922" i="3"/>
  <c r="AN922" i="3"/>
  <c r="AQ922" i="3" s="1"/>
  <c r="AO922" i="3"/>
  <c r="AR922" i="3" s="1"/>
  <c r="AM923" i="3"/>
  <c r="AN923" i="3"/>
  <c r="AS923" i="3" s="1"/>
  <c r="AO923" i="3"/>
  <c r="AT923" i="3" s="1"/>
  <c r="AM924" i="3"/>
  <c r="AN924" i="3"/>
  <c r="AS924" i="3" s="1"/>
  <c r="AO924" i="3"/>
  <c r="AT924" i="3" s="1"/>
  <c r="AM925" i="3"/>
  <c r="AN925" i="3"/>
  <c r="AQ925" i="3" s="1"/>
  <c r="AO925" i="3"/>
  <c r="AR925" i="3" s="1"/>
  <c r="AM926" i="3"/>
  <c r="AN926" i="3"/>
  <c r="AS926" i="3" s="1"/>
  <c r="AO926" i="3"/>
  <c r="AT926" i="3" s="1"/>
  <c r="AM927" i="3"/>
  <c r="AN927" i="3"/>
  <c r="AS927" i="3" s="1"/>
  <c r="AO927" i="3"/>
  <c r="AT927" i="3" s="1"/>
  <c r="AM928" i="3"/>
  <c r="AN928" i="3"/>
  <c r="AQ928" i="3" s="1"/>
  <c r="AO928" i="3"/>
  <c r="AR928" i="3" s="1"/>
  <c r="AM929" i="3"/>
  <c r="AN929" i="3"/>
  <c r="AS929" i="3" s="1"/>
  <c r="AO929" i="3"/>
  <c r="AT929" i="3" s="1"/>
  <c r="AM930" i="3"/>
  <c r="AN930" i="3"/>
  <c r="AS930" i="3" s="1"/>
  <c r="AO930" i="3"/>
  <c r="AT930" i="3" s="1"/>
  <c r="AM931" i="3"/>
  <c r="AN931" i="3"/>
  <c r="AQ931" i="3" s="1"/>
  <c r="AO931" i="3"/>
  <c r="AR931" i="3" s="1"/>
  <c r="AM932" i="3"/>
  <c r="AN932" i="3"/>
  <c r="AS932" i="3" s="1"/>
  <c r="AO932" i="3"/>
  <c r="AT932" i="3" s="1"/>
  <c r="AM933" i="3"/>
  <c r="AN933" i="3"/>
  <c r="AS933" i="3" s="1"/>
  <c r="AO933" i="3"/>
  <c r="AT933" i="3" s="1"/>
  <c r="AM934" i="3"/>
  <c r="AN934" i="3"/>
  <c r="AO934" i="3"/>
  <c r="AM935" i="3"/>
  <c r="AN935" i="3"/>
  <c r="AQ935" i="3" s="1"/>
  <c r="AO935" i="3"/>
  <c r="AR935" i="3" s="1"/>
  <c r="AM936" i="3"/>
  <c r="AN936" i="3"/>
  <c r="AS936" i="3" s="1"/>
  <c r="AO936" i="3"/>
  <c r="AT936" i="3" s="1"/>
  <c r="AM937" i="3"/>
  <c r="AN937" i="3"/>
  <c r="AS937" i="3" s="1"/>
  <c r="AO937" i="3"/>
  <c r="AT937" i="3" s="1"/>
  <c r="AM938" i="3"/>
  <c r="AN938" i="3"/>
  <c r="AQ938" i="3" s="1"/>
  <c r="AO938" i="3"/>
  <c r="AR938" i="3" s="1"/>
  <c r="AM939" i="3"/>
  <c r="AN939" i="3"/>
  <c r="AS939" i="3" s="1"/>
  <c r="AO939" i="3"/>
  <c r="AT939" i="3" s="1"/>
  <c r="AM940" i="3"/>
  <c r="AN940" i="3"/>
  <c r="AS940" i="3" s="1"/>
  <c r="AO940" i="3"/>
  <c r="AT940" i="3" s="1"/>
  <c r="AM941" i="3"/>
  <c r="AN941" i="3"/>
  <c r="AQ941" i="3" s="1"/>
  <c r="AO941" i="3"/>
  <c r="AR941" i="3" s="1"/>
  <c r="AM942" i="3"/>
  <c r="AN942" i="3"/>
  <c r="AS942" i="3" s="1"/>
  <c r="AO942" i="3"/>
  <c r="AT942" i="3" s="1"/>
  <c r="AM943" i="3"/>
  <c r="AN943" i="3"/>
  <c r="AS943" i="3" s="1"/>
  <c r="AO943" i="3"/>
  <c r="AT943" i="3" s="1"/>
  <c r="AM944" i="3"/>
  <c r="AN944" i="3"/>
  <c r="AQ944" i="3" s="1"/>
  <c r="AO944" i="3"/>
  <c r="AR944" i="3" s="1"/>
  <c r="AM945" i="3"/>
  <c r="AN945" i="3"/>
  <c r="AS945" i="3" s="1"/>
  <c r="AO945" i="3"/>
  <c r="AT945" i="3" s="1"/>
  <c r="AM946" i="3"/>
  <c r="AN946" i="3"/>
  <c r="AS946" i="3" s="1"/>
  <c r="AO946" i="3"/>
  <c r="AT946" i="3" s="1"/>
  <c r="AM947" i="3"/>
  <c r="AN947" i="3"/>
  <c r="AQ947" i="3" s="1"/>
  <c r="AO947" i="3"/>
  <c r="AR947" i="3" s="1"/>
  <c r="AM948" i="3"/>
  <c r="AN948" i="3"/>
  <c r="AS948" i="3" s="1"/>
  <c r="AO948" i="3"/>
  <c r="AT948" i="3" s="1"/>
  <c r="AM949" i="3"/>
  <c r="AN949" i="3"/>
  <c r="AS949" i="3" s="1"/>
  <c r="AO949" i="3"/>
  <c r="AT949" i="3" s="1"/>
  <c r="AM950" i="3"/>
  <c r="AN950" i="3"/>
  <c r="AO950" i="3"/>
  <c r="AM951" i="3"/>
  <c r="AN951" i="3"/>
  <c r="AQ951" i="3" s="1"/>
  <c r="AO951" i="3"/>
  <c r="AR951" i="3" s="1"/>
  <c r="AM952" i="3"/>
  <c r="AN952" i="3"/>
  <c r="AS952" i="3" s="1"/>
  <c r="AO952" i="3"/>
  <c r="AT952" i="3" s="1"/>
  <c r="AM953" i="3"/>
  <c r="AN953" i="3"/>
  <c r="AQ953" i="3" s="1"/>
  <c r="AO953" i="3"/>
  <c r="AR953" i="3" s="1"/>
  <c r="AM954" i="3"/>
  <c r="AN954" i="3"/>
  <c r="AS954" i="3" s="1"/>
  <c r="AO954" i="3"/>
  <c r="AT954" i="3" s="1"/>
  <c r="AM955" i="3"/>
  <c r="AN955" i="3"/>
  <c r="AQ955" i="3" s="1"/>
  <c r="AO955" i="3"/>
  <c r="AR955" i="3" s="1"/>
  <c r="AM956" i="3"/>
  <c r="AN956" i="3"/>
  <c r="AS956" i="3" s="1"/>
  <c r="AO956" i="3"/>
  <c r="AT956" i="3" s="1"/>
  <c r="AM957" i="3"/>
  <c r="AN957" i="3"/>
  <c r="AQ957" i="3" s="1"/>
  <c r="AO957" i="3"/>
  <c r="AR957" i="3" s="1"/>
  <c r="AM958" i="3"/>
  <c r="AN958" i="3"/>
  <c r="AS958" i="3" s="1"/>
  <c r="AO958" i="3"/>
  <c r="AT958" i="3" s="1"/>
  <c r="AM959" i="3"/>
  <c r="AN959" i="3"/>
  <c r="AQ959" i="3" s="1"/>
  <c r="AO959" i="3"/>
  <c r="AR959" i="3" s="1"/>
  <c r="AM960" i="3"/>
  <c r="AN960" i="3"/>
  <c r="AS960" i="3" s="1"/>
  <c r="AO960" i="3"/>
  <c r="AT960" i="3" s="1"/>
  <c r="AM961" i="3"/>
  <c r="AN961" i="3"/>
  <c r="AO961" i="3"/>
  <c r="AM962" i="3"/>
  <c r="AN962" i="3"/>
  <c r="AO962" i="3"/>
  <c r="AM963" i="3"/>
  <c r="AN963" i="3"/>
  <c r="AQ963" i="3" s="1"/>
  <c r="AO963" i="3"/>
  <c r="AR963" i="3" s="1"/>
  <c r="AM964" i="3"/>
  <c r="AN964" i="3"/>
  <c r="AS964" i="3" s="1"/>
  <c r="AO964" i="3"/>
  <c r="AT964" i="3" s="1"/>
  <c r="AM965" i="3"/>
  <c r="AN965" i="3"/>
  <c r="AQ965" i="3" s="1"/>
  <c r="AO965" i="3"/>
  <c r="AR965" i="3" s="1"/>
  <c r="AM966" i="3"/>
  <c r="AN966" i="3"/>
  <c r="AS966" i="3" s="1"/>
  <c r="AO966" i="3"/>
  <c r="AT966" i="3" s="1"/>
  <c r="AM967" i="3"/>
  <c r="AN967" i="3"/>
  <c r="AQ967" i="3" s="1"/>
  <c r="AO967" i="3"/>
  <c r="AR967" i="3" s="1"/>
  <c r="AM968" i="3"/>
  <c r="AN968" i="3"/>
  <c r="AS968" i="3" s="1"/>
  <c r="AO968" i="3"/>
  <c r="AT968" i="3" s="1"/>
  <c r="AM969" i="3"/>
  <c r="AN969" i="3"/>
  <c r="AQ969" i="3" s="1"/>
  <c r="AO969" i="3"/>
  <c r="AR969" i="3" s="1"/>
  <c r="AM970" i="3"/>
  <c r="AN970" i="3"/>
  <c r="AS970" i="3" s="1"/>
  <c r="AO970" i="3"/>
  <c r="AT970" i="3" s="1"/>
  <c r="AM971" i="3"/>
  <c r="AN971" i="3"/>
  <c r="AO971" i="3"/>
  <c r="AM972" i="3"/>
  <c r="AN972" i="3"/>
  <c r="AO972" i="3"/>
  <c r="AM973" i="3"/>
  <c r="AN973" i="3"/>
  <c r="AQ973" i="3" s="1"/>
  <c r="AO973" i="3"/>
  <c r="AR973" i="3" s="1"/>
  <c r="AM974" i="3"/>
  <c r="AN974" i="3"/>
  <c r="AS974" i="3" s="1"/>
  <c r="AO974" i="3"/>
  <c r="AT974" i="3" s="1"/>
  <c r="AM975" i="3"/>
  <c r="AN975" i="3"/>
  <c r="AQ975" i="3" s="1"/>
  <c r="AO975" i="3"/>
  <c r="AR975" i="3" s="1"/>
  <c r="AM976" i="3"/>
  <c r="AN976" i="3"/>
  <c r="AS976" i="3" s="1"/>
  <c r="AO976" i="3"/>
  <c r="AT976" i="3" s="1"/>
  <c r="AM977" i="3"/>
  <c r="AN977" i="3"/>
  <c r="AQ977" i="3" s="1"/>
  <c r="AO977" i="3"/>
  <c r="AR977" i="3" s="1"/>
  <c r="AM978" i="3"/>
  <c r="AN978" i="3"/>
  <c r="AQ978" i="3" s="1"/>
  <c r="AO978" i="3"/>
  <c r="AR978" i="3" s="1"/>
  <c r="AM979" i="3"/>
  <c r="AN979" i="3"/>
  <c r="AS979" i="3" s="1"/>
  <c r="AO979" i="3"/>
  <c r="AT979" i="3" s="1"/>
  <c r="AM980" i="3"/>
  <c r="AN980" i="3"/>
  <c r="AO980" i="3"/>
  <c r="AM981" i="3"/>
  <c r="AN981" i="3"/>
  <c r="AO981" i="3"/>
  <c r="AM982" i="3"/>
  <c r="AN982" i="3"/>
  <c r="AQ982" i="3" s="1"/>
  <c r="AO982" i="3"/>
  <c r="AR982" i="3" s="1"/>
  <c r="AM983" i="3"/>
  <c r="AN983" i="3"/>
  <c r="AS983" i="3" s="1"/>
  <c r="AO983" i="3"/>
  <c r="AT983" i="3" s="1"/>
  <c r="AM984" i="3"/>
  <c r="AN984" i="3"/>
  <c r="AQ984" i="3" s="1"/>
  <c r="AO984" i="3"/>
  <c r="AR984" i="3" s="1"/>
  <c r="AM985" i="3"/>
  <c r="AN985" i="3"/>
  <c r="AS985" i="3" s="1"/>
  <c r="AO985" i="3"/>
  <c r="AT985" i="3" s="1"/>
  <c r="AM986" i="3"/>
  <c r="AN986" i="3"/>
  <c r="AQ986" i="3" s="1"/>
  <c r="AO986" i="3"/>
  <c r="AR986" i="3" s="1"/>
  <c r="AM989" i="3"/>
  <c r="AN989" i="3"/>
  <c r="AQ989" i="3" s="1"/>
  <c r="AO989" i="3"/>
  <c r="AR989" i="3" s="1"/>
  <c r="AM990" i="3"/>
  <c r="AN990" i="3"/>
  <c r="AS990" i="3" s="1"/>
  <c r="AO990" i="3"/>
  <c r="AT990" i="3" s="1"/>
  <c r="AM991" i="3"/>
  <c r="AN991" i="3"/>
  <c r="AS991" i="3" s="1"/>
  <c r="AO991" i="3"/>
  <c r="AT991" i="3" s="1"/>
  <c r="AM992" i="3"/>
  <c r="AN992" i="3"/>
  <c r="AQ992" i="3" s="1"/>
  <c r="AO992" i="3"/>
  <c r="AR992" i="3" s="1"/>
  <c r="AM993" i="3"/>
  <c r="AN993" i="3"/>
  <c r="AQ993" i="3" s="1"/>
  <c r="AO993" i="3"/>
  <c r="AR993" i="3" s="1"/>
  <c r="AM994" i="3"/>
  <c r="AN994" i="3"/>
  <c r="AQ994" i="3" s="1"/>
  <c r="AO994" i="3"/>
  <c r="AR994" i="3" s="1"/>
  <c r="AM995" i="3"/>
  <c r="AN995" i="3"/>
  <c r="AQ995" i="3" s="1"/>
  <c r="AO995" i="3"/>
  <c r="AR995" i="3" s="1"/>
  <c r="AM996" i="3"/>
  <c r="AN996" i="3"/>
  <c r="AQ996" i="3" s="1"/>
  <c r="AO996" i="3"/>
  <c r="AR996" i="3" s="1"/>
  <c r="AM997" i="3"/>
  <c r="AN997" i="3"/>
  <c r="AS997" i="3" s="1"/>
  <c r="AO997" i="3"/>
  <c r="AT997" i="3" s="1"/>
  <c r="AM998" i="3"/>
  <c r="AN998" i="3"/>
  <c r="AS998" i="3" s="1"/>
  <c r="AO998" i="3"/>
  <c r="AT998" i="3" s="1"/>
  <c r="AM999" i="3"/>
  <c r="AN999" i="3"/>
  <c r="AQ999" i="3" s="1"/>
  <c r="AO999" i="3"/>
  <c r="AR999" i="3" s="1"/>
  <c r="AM1000" i="3"/>
  <c r="AN1000" i="3"/>
  <c r="AQ1000" i="3" s="1"/>
  <c r="AO1000" i="3"/>
  <c r="AR1000" i="3" s="1"/>
  <c r="AM1001" i="3"/>
  <c r="AN1001" i="3"/>
  <c r="AQ1001" i="3" s="1"/>
  <c r="AO1001" i="3"/>
  <c r="AR1001" i="3" s="1"/>
  <c r="AM1002" i="3"/>
  <c r="AN1002" i="3"/>
  <c r="AQ1002" i="3" s="1"/>
  <c r="AO1002" i="3"/>
  <c r="AR1002" i="3" s="1"/>
  <c r="AM1003" i="3"/>
  <c r="AN1003" i="3"/>
  <c r="AQ1003" i="3" s="1"/>
  <c r="AO1003" i="3"/>
  <c r="AR1003" i="3" s="1"/>
  <c r="AM1004" i="3"/>
  <c r="AN1004" i="3"/>
  <c r="AQ1004" i="3" s="1"/>
  <c r="AO1004" i="3"/>
  <c r="AR1004" i="3" s="1"/>
  <c r="AM1005" i="3"/>
  <c r="AN1005" i="3"/>
  <c r="AS1005" i="3" s="1"/>
  <c r="AO1005" i="3"/>
  <c r="AT1005" i="3" s="1"/>
  <c r="AM1006" i="3"/>
  <c r="AN1006" i="3"/>
  <c r="AS1006" i="3" s="1"/>
  <c r="AO1006" i="3"/>
  <c r="AT1006" i="3" s="1"/>
  <c r="AM1007" i="3"/>
  <c r="AN1007" i="3"/>
  <c r="AQ1007" i="3" s="1"/>
  <c r="AO1007" i="3"/>
  <c r="AR1007" i="3" s="1"/>
  <c r="AM1008" i="3"/>
  <c r="AN1008" i="3"/>
  <c r="AQ1008" i="3" s="1"/>
  <c r="AO1008" i="3"/>
  <c r="AR1008" i="3" s="1"/>
  <c r="AM1009" i="3"/>
  <c r="AN1009" i="3"/>
  <c r="AQ1009" i="3" s="1"/>
  <c r="AO1009" i="3"/>
  <c r="AR1009" i="3" s="1"/>
  <c r="AM1010" i="3"/>
  <c r="AN1010" i="3"/>
  <c r="AQ1010" i="3" s="1"/>
  <c r="AO1010" i="3"/>
  <c r="AR1010" i="3" s="1"/>
  <c r="AM1011" i="3"/>
  <c r="AN1011" i="3"/>
  <c r="AQ1011" i="3" s="1"/>
  <c r="AO1011" i="3"/>
  <c r="AR1011" i="3" s="1"/>
  <c r="AM1012" i="3"/>
  <c r="AN1012" i="3"/>
  <c r="AQ1012" i="3" s="1"/>
  <c r="AO1012" i="3"/>
  <c r="AR1012" i="3" s="1"/>
  <c r="AM1013" i="3"/>
  <c r="AN1013" i="3"/>
  <c r="AQ1013" i="3" s="1"/>
  <c r="AO1013" i="3"/>
  <c r="AR1013" i="3" s="1"/>
  <c r="AM1014" i="3"/>
  <c r="AN1014" i="3"/>
  <c r="AS1014" i="3" s="1"/>
  <c r="AO1014" i="3"/>
  <c r="AT1014" i="3" s="1"/>
  <c r="AM1015" i="3"/>
  <c r="AN1015" i="3"/>
  <c r="AS1015" i="3" s="1"/>
  <c r="AO1015" i="3"/>
  <c r="AT1015" i="3" s="1"/>
  <c r="AM1016" i="3"/>
  <c r="AN1016" i="3"/>
  <c r="AQ1016" i="3" s="1"/>
  <c r="AO1016" i="3"/>
  <c r="AR1016" i="3" s="1"/>
  <c r="AM1017" i="3"/>
  <c r="AN1017" i="3"/>
  <c r="AQ1017" i="3" s="1"/>
  <c r="AO1017" i="3"/>
  <c r="AR1017" i="3" s="1"/>
  <c r="AM1018" i="3"/>
  <c r="AN1018" i="3"/>
  <c r="AQ1018" i="3" s="1"/>
  <c r="AO1018" i="3"/>
  <c r="AR1018" i="3" s="1"/>
  <c r="AM1019" i="3"/>
  <c r="AN1019" i="3"/>
  <c r="AQ1019" i="3" s="1"/>
  <c r="AO1019" i="3"/>
  <c r="AR1019" i="3" s="1"/>
  <c r="AM1020" i="3"/>
  <c r="AN1020" i="3"/>
  <c r="AQ1020" i="3" s="1"/>
  <c r="AO1020" i="3"/>
  <c r="AR1020" i="3" s="1"/>
  <c r="AM1021" i="3"/>
  <c r="AN1021" i="3"/>
  <c r="AQ1021" i="3" s="1"/>
  <c r="AO1021" i="3"/>
  <c r="AR1021" i="3" s="1"/>
  <c r="AM1022" i="3"/>
  <c r="AN1022" i="3"/>
  <c r="AS1022" i="3" s="1"/>
  <c r="AO1022" i="3"/>
  <c r="AT1022" i="3" s="1"/>
  <c r="AM1023" i="3"/>
  <c r="AN1023" i="3"/>
  <c r="AS1023" i="3" s="1"/>
  <c r="AO1023" i="3"/>
  <c r="AT1023" i="3" s="1"/>
  <c r="AM1024" i="3"/>
  <c r="AN1024" i="3"/>
  <c r="AQ1024" i="3" s="1"/>
  <c r="AO1024" i="3"/>
  <c r="AR1024" i="3" s="1"/>
  <c r="AM1025" i="3"/>
  <c r="AN1025" i="3"/>
  <c r="AQ1025" i="3" s="1"/>
  <c r="AO1025" i="3"/>
  <c r="AR1025" i="3" s="1"/>
  <c r="AM1026" i="3"/>
  <c r="AN1026" i="3"/>
  <c r="AQ1026" i="3" s="1"/>
  <c r="AO1026" i="3"/>
  <c r="AR1026" i="3" s="1"/>
  <c r="AM1027" i="3"/>
  <c r="AN1027" i="3"/>
  <c r="AQ1027" i="3" s="1"/>
  <c r="AO1027" i="3"/>
  <c r="AR1027" i="3" s="1"/>
  <c r="AM1028" i="3"/>
  <c r="AN1028" i="3"/>
  <c r="AQ1028" i="3" s="1"/>
  <c r="AO1028" i="3"/>
  <c r="AR1028" i="3" s="1"/>
  <c r="AM1029" i="3"/>
  <c r="AN1029" i="3"/>
  <c r="AQ1029" i="3" s="1"/>
  <c r="AO1029" i="3"/>
  <c r="AR1029" i="3" s="1"/>
  <c r="AM1030" i="3"/>
  <c r="AN1030" i="3"/>
  <c r="AS1030" i="3" s="1"/>
  <c r="AO1030" i="3"/>
  <c r="AT1030" i="3" s="1"/>
  <c r="AM1031" i="3"/>
  <c r="AN1031" i="3"/>
  <c r="AQ1031" i="3" s="1"/>
  <c r="AO1031" i="3"/>
  <c r="AR1031" i="3" s="1"/>
  <c r="AM1032" i="3"/>
  <c r="AN1032" i="3"/>
  <c r="AQ1032" i="3" s="1"/>
  <c r="AO1032" i="3"/>
  <c r="AR1032" i="3" s="1"/>
  <c r="AM1033" i="3"/>
  <c r="AN1033" i="3"/>
  <c r="AQ1033" i="3" s="1"/>
  <c r="AO1033" i="3"/>
  <c r="AR1033" i="3" s="1"/>
  <c r="AM1034" i="3"/>
  <c r="AN1034" i="3"/>
  <c r="AQ1034" i="3" s="1"/>
  <c r="AO1034" i="3"/>
  <c r="AR1034" i="3" s="1"/>
  <c r="AM1035" i="3"/>
  <c r="AN1035" i="3"/>
  <c r="AQ1035" i="3" s="1"/>
  <c r="AO1035" i="3"/>
  <c r="AR1035" i="3" s="1"/>
  <c r="AM1036" i="3"/>
  <c r="AN1036" i="3"/>
  <c r="AQ1036" i="3" s="1"/>
  <c r="AO1036" i="3"/>
  <c r="AR1036" i="3" s="1"/>
  <c r="AM1037" i="3"/>
  <c r="AN1037" i="3"/>
  <c r="AS1037" i="3" s="1"/>
  <c r="AO1037" i="3"/>
  <c r="AT1037" i="3" s="1"/>
  <c r="AM1038" i="3"/>
  <c r="AN1038" i="3"/>
  <c r="AS1038" i="3" s="1"/>
  <c r="AO1038" i="3"/>
  <c r="AT1038" i="3" s="1"/>
  <c r="AM1039" i="3"/>
  <c r="AN1039" i="3"/>
  <c r="AQ1039" i="3" s="1"/>
  <c r="AO1039" i="3"/>
  <c r="AR1039" i="3" s="1"/>
  <c r="AM1040" i="3"/>
  <c r="AN1040" i="3"/>
  <c r="AQ1040" i="3" s="1"/>
  <c r="AO1040" i="3"/>
  <c r="AR1040" i="3" s="1"/>
  <c r="AM1041" i="3"/>
  <c r="AN1041" i="3"/>
  <c r="AQ1041" i="3" s="1"/>
  <c r="AO1041" i="3"/>
  <c r="AR1041" i="3" s="1"/>
  <c r="AM1042" i="3"/>
  <c r="AN1042" i="3"/>
  <c r="AQ1042" i="3" s="1"/>
  <c r="AO1042" i="3"/>
  <c r="AR1042" i="3" s="1"/>
  <c r="AM1043" i="3"/>
  <c r="AN1043" i="3"/>
  <c r="AQ1043" i="3" s="1"/>
  <c r="AO1043" i="3"/>
  <c r="AR1043" i="3" s="1"/>
  <c r="AM1052" i="3"/>
  <c r="AN1052" i="3"/>
  <c r="AQ1052" i="3" s="1"/>
  <c r="AO1052" i="3"/>
  <c r="AR1052" i="3" s="1"/>
  <c r="AM1053" i="3"/>
  <c r="AN1053" i="3"/>
  <c r="AQ1053" i="3" s="1"/>
  <c r="AO1053" i="3"/>
  <c r="AR1053" i="3" s="1"/>
  <c r="AM1054" i="3"/>
  <c r="AN1054" i="3"/>
  <c r="AS1054" i="3" s="1"/>
  <c r="AO1054" i="3"/>
  <c r="AT1054" i="3" s="1"/>
  <c r="AM1055" i="3"/>
  <c r="AN1055" i="3"/>
  <c r="AS1055" i="3" s="1"/>
  <c r="AO1055" i="3"/>
  <c r="AT1055" i="3" s="1"/>
  <c r="AM1056" i="3"/>
  <c r="AN1056" i="3"/>
  <c r="AQ1056" i="3" s="1"/>
  <c r="AO1056" i="3"/>
  <c r="AR1056" i="3" s="1"/>
  <c r="AM1057" i="3"/>
  <c r="AN1057" i="3"/>
  <c r="AQ1057" i="3" s="1"/>
  <c r="AO1057" i="3"/>
  <c r="AR1057" i="3" s="1"/>
  <c r="AM1058" i="3"/>
  <c r="AN1058" i="3"/>
  <c r="AQ1058" i="3" s="1"/>
  <c r="AO1058" i="3"/>
  <c r="AR1058" i="3" s="1"/>
  <c r="AM1059" i="3"/>
  <c r="AN1059" i="3"/>
  <c r="AO1059" i="3"/>
  <c r="AM1060" i="3"/>
  <c r="AN1060" i="3"/>
  <c r="AQ1060" i="3" s="1"/>
  <c r="AO1060" i="3"/>
  <c r="AR1060" i="3" s="1"/>
  <c r="AM1061" i="3"/>
  <c r="AN1061" i="3"/>
  <c r="AQ1061" i="3" s="1"/>
  <c r="AO1061" i="3"/>
  <c r="AR1061" i="3" s="1"/>
  <c r="AM1062" i="3"/>
  <c r="AN1062" i="3"/>
  <c r="AQ1062" i="3" s="1"/>
  <c r="AO1062" i="3"/>
  <c r="AR1062" i="3" s="1"/>
  <c r="AM1063" i="3"/>
  <c r="AN1063" i="3"/>
  <c r="AS1063" i="3" s="1"/>
  <c r="AO1063" i="3"/>
  <c r="AT1063" i="3" s="1"/>
  <c r="AM1064" i="3"/>
  <c r="AN1064" i="3"/>
  <c r="AS1064" i="3" s="1"/>
  <c r="AO1064" i="3"/>
  <c r="AT1064" i="3" s="1"/>
  <c r="AM1065" i="3"/>
  <c r="AN1065" i="3"/>
  <c r="AQ1065" i="3" s="1"/>
  <c r="AO1065" i="3"/>
  <c r="AR1065" i="3" s="1"/>
  <c r="AM1066" i="3"/>
  <c r="AN1066" i="3"/>
  <c r="AQ1066" i="3" s="1"/>
  <c r="AO1066" i="3"/>
  <c r="AR1066" i="3" s="1"/>
  <c r="AM1067" i="3"/>
  <c r="AN1067" i="3"/>
  <c r="AQ1067" i="3" s="1"/>
  <c r="AO1067" i="3"/>
  <c r="AR1067" i="3" s="1"/>
  <c r="AM1068" i="3"/>
  <c r="AN1068" i="3"/>
  <c r="AO1068" i="3"/>
  <c r="AM1069" i="3"/>
  <c r="AN1069" i="3"/>
  <c r="AO1069" i="3"/>
  <c r="AM1070" i="3"/>
  <c r="AN1070" i="3"/>
  <c r="AQ1070" i="3" s="1"/>
  <c r="AO1070" i="3"/>
  <c r="AR1070" i="3" s="1"/>
  <c r="AM1071" i="3"/>
  <c r="AN1071" i="3"/>
  <c r="AO1071" i="3"/>
  <c r="AM1072" i="3"/>
  <c r="AN1072" i="3"/>
  <c r="AO1072" i="3"/>
  <c r="AM1073" i="3"/>
  <c r="AN1073" i="3"/>
  <c r="AQ1073" i="3" s="1"/>
  <c r="AO1073" i="3"/>
  <c r="AR1073" i="3" s="1"/>
  <c r="AM1074" i="3"/>
  <c r="AN1074" i="3"/>
  <c r="AS1074" i="3" s="1"/>
  <c r="AO1074" i="3"/>
  <c r="AT1074" i="3" s="1"/>
  <c r="AM1075" i="3"/>
  <c r="AN1075" i="3"/>
  <c r="AS1075" i="3" s="1"/>
  <c r="AO1075" i="3"/>
  <c r="AT1075" i="3" s="1"/>
  <c r="AM1076" i="3"/>
  <c r="AN1076" i="3"/>
  <c r="AQ1076" i="3" s="1"/>
  <c r="AO1076" i="3"/>
  <c r="AR1076" i="3" s="1"/>
  <c r="AM1077" i="3"/>
  <c r="AN1077" i="3"/>
  <c r="AQ1077" i="3" s="1"/>
  <c r="AO1077" i="3"/>
  <c r="AR1077" i="3" s="1"/>
  <c r="AM1078" i="3"/>
  <c r="AN1078" i="3"/>
  <c r="AS1078" i="3" s="1"/>
  <c r="AO1078" i="3"/>
  <c r="AT1078" i="3" s="1"/>
  <c r="AM1079" i="3"/>
  <c r="AN1079" i="3"/>
  <c r="AS1079" i="3" s="1"/>
  <c r="AO1079" i="3"/>
  <c r="AT1079" i="3" s="1"/>
  <c r="AM1080" i="3"/>
  <c r="AN1080" i="3"/>
  <c r="AQ1080" i="3" s="1"/>
  <c r="AO1080" i="3"/>
  <c r="AR1080" i="3" s="1"/>
  <c r="AM1081" i="3"/>
  <c r="AN1081" i="3"/>
  <c r="AO1081" i="3"/>
  <c r="AM1082" i="3"/>
  <c r="AN1082" i="3"/>
  <c r="AO1082" i="3"/>
  <c r="AM1083" i="3"/>
  <c r="AN1083" i="3"/>
  <c r="AQ1083" i="3" s="1"/>
  <c r="AO1083" i="3"/>
  <c r="AR1083" i="3" s="1"/>
  <c r="AM1084" i="3"/>
  <c r="AN1084" i="3"/>
  <c r="AS1084" i="3" s="1"/>
  <c r="AO1084" i="3"/>
  <c r="AT1084" i="3" s="1"/>
  <c r="AM1085" i="3"/>
  <c r="AN1085" i="3"/>
  <c r="AS1085" i="3" s="1"/>
  <c r="AO1085" i="3"/>
  <c r="AT1085" i="3" s="1"/>
  <c r="AM1086" i="3"/>
  <c r="AN1086" i="3"/>
  <c r="AQ1086" i="3" s="1"/>
  <c r="AO1086" i="3"/>
  <c r="AR1086" i="3" s="1"/>
  <c r="AM1087" i="3"/>
  <c r="AN1087" i="3"/>
  <c r="AQ1087" i="3" s="1"/>
  <c r="AO1087" i="3"/>
  <c r="AR1087" i="3" s="1"/>
  <c r="AM1088" i="3"/>
  <c r="AN1088" i="3"/>
  <c r="AS1088" i="3" s="1"/>
  <c r="AO1088" i="3"/>
  <c r="AT1088" i="3" s="1"/>
  <c r="AM1089" i="3"/>
  <c r="AN1089" i="3"/>
  <c r="AS1089" i="3" s="1"/>
  <c r="AO1089" i="3"/>
  <c r="AT1089" i="3" s="1"/>
  <c r="AM1090" i="3"/>
  <c r="AN1090" i="3"/>
  <c r="AQ1090" i="3" s="1"/>
  <c r="AO1090" i="3"/>
  <c r="AR1090" i="3" s="1"/>
  <c r="AM1091" i="3"/>
  <c r="AN1091" i="3"/>
  <c r="AO1091" i="3"/>
  <c r="AM1092" i="3"/>
  <c r="AN1092" i="3"/>
  <c r="AO1092" i="3"/>
  <c r="AM1093" i="3"/>
  <c r="AN1093" i="3"/>
  <c r="AQ1093" i="3" s="1"/>
  <c r="AO1093" i="3"/>
  <c r="AR1093" i="3" s="1"/>
  <c r="AM1094" i="3"/>
  <c r="AN1094" i="3"/>
  <c r="AS1094" i="3" s="1"/>
  <c r="AO1094" i="3"/>
  <c r="AT1094" i="3" s="1"/>
  <c r="AM1095" i="3"/>
  <c r="AN1095" i="3"/>
  <c r="AS1095" i="3" s="1"/>
  <c r="AO1095" i="3"/>
  <c r="AT1095" i="3" s="1"/>
  <c r="AM1096" i="3"/>
  <c r="AN1096" i="3"/>
  <c r="AQ1096" i="3" s="1"/>
  <c r="AO1096" i="3"/>
  <c r="AR1096" i="3" s="1"/>
  <c r="AM1097" i="3"/>
  <c r="AN1097" i="3"/>
  <c r="AQ1097" i="3" s="1"/>
  <c r="AO1097" i="3"/>
  <c r="AR1097" i="3" s="1"/>
  <c r="AM1098" i="3"/>
  <c r="AN1098" i="3"/>
  <c r="AS1098" i="3" s="1"/>
  <c r="AO1098" i="3"/>
  <c r="AT1098" i="3" s="1"/>
  <c r="AM1099" i="3"/>
  <c r="AN1099" i="3"/>
  <c r="AS1099" i="3" s="1"/>
  <c r="AO1099" i="3"/>
  <c r="AT1099" i="3" s="1"/>
  <c r="AM1100" i="3"/>
  <c r="AN1100" i="3"/>
  <c r="AQ1100" i="3" s="1"/>
  <c r="AO1100" i="3"/>
  <c r="AR1100" i="3" s="1"/>
  <c r="AM1101" i="3"/>
  <c r="AN1101" i="3"/>
  <c r="AO1101" i="3"/>
  <c r="AM1102" i="3"/>
  <c r="AN1102" i="3"/>
  <c r="AO1102" i="3"/>
  <c r="AM1103" i="3"/>
  <c r="AN1103" i="3"/>
  <c r="AO1103" i="3"/>
  <c r="AM1104" i="3"/>
  <c r="AN1104" i="3"/>
  <c r="AO1104" i="3"/>
  <c r="AM1105" i="3"/>
  <c r="AN1105" i="3"/>
  <c r="AO1105" i="3"/>
  <c r="AM1106" i="3"/>
  <c r="AN1106" i="3"/>
  <c r="AO1106" i="3"/>
  <c r="AM1107" i="3"/>
  <c r="AN1107" i="3"/>
  <c r="AO1107" i="3"/>
  <c r="AM1108" i="3"/>
  <c r="AN1108" i="3"/>
  <c r="AO1108" i="3"/>
  <c r="AM1109" i="3"/>
  <c r="AN1109" i="3"/>
  <c r="AO1109" i="3"/>
  <c r="AM1110" i="3"/>
  <c r="AN1110" i="3"/>
  <c r="AO1110" i="3"/>
  <c r="AM1111" i="3"/>
  <c r="AN1111" i="3"/>
  <c r="AO1111" i="3"/>
  <c r="AM1112" i="3"/>
  <c r="AN1112" i="3"/>
  <c r="AO1112" i="3"/>
  <c r="AM1130" i="3"/>
  <c r="AN1130" i="3"/>
  <c r="AQ1130" i="3" s="1"/>
  <c r="AO1130" i="3"/>
  <c r="AR1130" i="3" s="1"/>
  <c r="AM1131" i="3"/>
  <c r="AN1131" i="3"/>
  <c r="AS1131" i="3" s="1"/>
  <c r="AO1131" i="3"/>
  <c r="AT1131" i="3" s="1"/>
  <c r="AM1132" i="3"/>
  <c r="AN1132" i="3"/>
  <c r="AS1132" i="3" s="1"/>
  <c r="AO1132" i="3"/>
  <c r="AT1132" i="3" s="1"/>
  <c r="AM1133" i="3"/>
  <c r="AN1133" i="3"/>
  <c r="AQ1133" i="3" s="1"/>
  <c r="AO1133" i="3"/>
  <c r="AR1133" i="3" s="1"/>
  <c r="AM1134" i="3"/>
  <c r="AN1134" i="3"/>
  <c r="AS1134" i="3" s="1"/>
  <c r="AO1134" i="3"/>
  <c r="AT1134" i="3" s="1"/>
  <c r="AM1135" i="3"/>
  <c r="AN1135" i="3"/>
  <c r="AQ1135" i="3" s="1"/>
  <c r="AO1135" i="3"/>
  <c r="AR1135" i="3" s="1"/>
  <c r="AM1136" i="3"/>
  <c r="AN1136" i="3"/>
  <c r="AS1136" i="3" s="1"/>
  <c r="AO1136" i="3"/>
  <c r="AT1136" i="3" s="1"/>
  <c r="AM1137" i="3"/>
  <c r="AN1137" i="3"/>
  <c r="AS1137" i="3" s="1"/>
  <c r="AO1137" i="3"/>
  <c r="AT1137" i="3" s="1"/>
  <c r="AM1138" i="3"/>
  <c r="AN1138" i="3"/>
  <c r="AQ1138" i="3" s="1"/>
  <c r="AO1138" i="3"/>
  <c r="AR1138" i="3" s="1"/>
  <c r="AM1139" i="3"/>
  <c r="AN1139" i="3"/>
  <c r="AS1139" i="3" s="1"/>
  <c r="AO1139" i="3"/>
  <c r="AT1139" i="3" s="1"/>
  <c r="AM1140" i="3"/>
  <c r="AN1140" i="3"/>
  <c r="AS1140" i="3" s="1"/>
  <c r="AO1140" i="3"/>
  <c r="AT1140" i="3" s="1"/>
  <c r="AM1141" i="3"/>
  <c r="AN1141" i="3"/>
  <c r="AQ1141" i="3" s="1"/>
  <c r="AO1141" i="3"/>
  <c r="AR1141" i="3" s="1"/>
  <c r="AM1142" i="3"/>
  <c r="AN1142" i="3"/>
  <c r="AS1142" i="3" s="1"/>
  <c r="AO1142" i="3"/>
  <c r="AT1142" i="3" s="1"/>
  <c r="AM1143" i="3"/>
  <c r="AN1143" i="3"/>
  <c r="AS1143" i="3" s="1"/>
  <c r="AO1143" i="3"/>
  <c r="AT1143" i="3" s="1"/>
  <c r="AM1144" i="3"/>
  <c r="AN1144" i="3"/>
  <c r="AO1144" i="3"/>
  <c r="AM1145" i="3"/>
  <c r="AN1145" i="3"/>
  <c r="AO1145" i="3"/>
  <c r="AM1146" i="3"/>
  <c r="AN1146" i="3"/>
  <c r="AO1146" i="3"/>
  <c r="AM1147" i="3"/>
  <c r="AN1147" i="3"/>
  <c r="AO1147" i="3"/>
  <c r="AM1148" i="3"/>
  <c r="AN1148" i="3"/>
  <c r="AO1148" i="3"/>
  <c r="AM1149" i="3"/>
  <c r="AN1149" i="3"/>
  <c r="AO1149" i="3"/>
  <c r="AM1150" i="3"/>
  <c r="AN1150" i="3"/>
  <c r="AO1150" i="3"/>
  <c r="AM1151" i="3"/>
  <c r="AN1151" i="3"/>
  <c r="AO1151" i="3"/>
  <c r="AM1152" i="3"/>
  <c r="AN1152" i="3"/>
  <c r="AO1152" i="3"/>
  <c r="AM1153" i="3"/>
  <c r="AN1153" i="3"/>
  <c r="AQ1153" i="3" s="1"/>
  <c r="AO1153" i="3"/>
  <c r="AR1153" i="3" s="1"/>
  <c r="AM1154" i="3"/>
  <c r="AN1154" i="3"/>
  <c r="AO1154" i="3"/>
  <c r="AM1155" i="3"/>
  <c r="AN1155" i="3"/>
  <c r="AQ1155" i="3" s="1"/>
  <c r="AO1155" i="3"/>
  <c r="AR1155" i="3" s="1"/>
  <c r="AM1156" i="3"/>
  <c r="AN1156" i="3"/>
  <c r="AS1156" i="3" s="1"/>
  <c r="AO1156" i="3"/>
  <c r="AT1156" i="3" s="1"/>
  <c r="AM1157" i="3"/>
  <c r="AN1157" i="3"/>
  <c r="AS1157" i="3" s="1"/>
  <c r="AO1157" i="3"/>
  <c r="AT1157" i="3" s="1"/>
  <c r="AM1158" i="3"/>
  <c r="AN1158" i="3"/>
  <c r="AQ1158" i="3" s="1"/>
  <c r="AO1158" i="3"/>
  <c r="AR1158" i="3" s="1"/>
  <c r="AM1159" i="3"/>
  <c r="AN1159" i="3"/>
  <c r="AQ1159" i="3" s="1"/>
  <c r="AO1159" i="3"/>
  <c r="AR1159" i="3" s="1"/>
  <c r="AM1160" i="3"/>
  <c r="AN1160" i="3"/>
  <c r="AO1160" i="3"/>
  <c r="AM1161" i="3"/>
  <c r="AN1161" i="3"/>
  <c r="AQ1161" i="3" s="1"/>
  <c r="AO1161" i="3"/>
  <c r="AR1161" i="3" s="1"/>
  <c r="AM1162" i="3"/>
  <c r="AN1162" i="3"/>
  <c r="AS1162" i="3" s="1"/>
  <c r="AO1162" i="3"/>
  <c r="AT1162" i="3" s="1"/>
  <c r="AM1163" i="3"/>
  <c r="AN1163" i="3"/>
  <c r="AS1163" i="3" s="1"/>
  <c r="AO1163" i="3"/>
  <c r="AT1163" i="3" s="1"/>
  <c r="AM1164" i="3"/>
  <c r="AN1164" i="3"/>
  <c r="AQ1164" i="3" s="1"/>
  <c r="AO1164" i="3"/>
  <c r="AR1164" i="3" s="1"/>
  <c r="AM1165" i="3"/>
  <c r="AN1165" i="3"/>
  <c r="AO1165" i="3"/>
  <c r="AM1166" i="3"/>
  <c r="AN1166" i="3"/>
  <c r="AQ1166" i="3" s="1"/>
  <c r="AO1166" i="3"/>
  <c r="AR1166" i="3" s="1"/>
  <c r="AM1167" i="3"/>
  <c r="AN1167" i="3"/>
  <c r="AS1167" i="3" s="1"/>
  <c r="AO1167" i="3"/>
  <c r="AT1167" i="3" s="1"/>
  <c r="AM1168" i="3"/>
  <c r="AN1168" i="3"/>
  <c r="AS1168" i="3" s="1"/>
  <c r="AO1168" i="3"/>
  <c r="AT1168" i="3" s="1"/>
  <c r="AM1169" i="3"/>
  <c r="AN1169" i="3"/>
  <c r="AQ1169" i="3" s="1"/>
  <c r="AO1169" i="3"/>
  <c r="AR1169" i="3" s="1"/>
  <c r="AM1170" i="3"/>
  <c r="AN1170" i="3"/>
  <c r="AQ1170" i="3" s="1"/>
  <c r="AO1170" i="3"/>
  <c r="AR1170" i="3" s="1"/>
  <c r="AM1171" i="3"/>
  <c r="AN1171" i="3"/>
  <c r="AO1171" i="3"/>
  <c r="AM1172" i="3"/>
  <c r="AN1172" i="3"/>
  <c r="AQ1172" i="3" s="1"/>
  <c r="AO1172" i="3"/>
  <c r="AR1172" i="3" s="1"/>
  <c r="AM1173" i="3"/>
  <c r="AN1173" i="3"/>
  <c r="AS1173" i="3" s="1"/>
  <c r="AO1173" i="3"/>
  <c r="AT1173" i="3" s="1"/>
  <c r="AM1174" i="3"/>
  <c r="AN1174" i="3"/>
  <c r="AS1174" i="3" s="1"/>
  <c r="AO1174" i="3"/>
  <c r="AT1174" i="3" s="1"/>
  <c r="AM1175" i="3"/>
  <c r="AN1175" i="3"/>
  <c r="AO1175" i="3"/>
  <c r="AM1176" i="3"/>
  <c r="AN1176" i="3"/>
  <c r="AO1176" i="3"/>
  <c r="AM1177" i="3"/>
  <c r="AN1177" i="3"/>
  <c r="AO1177" i="3"/>
  <c r="AM1178" i="3"/>
  <c r="AN1178" i="3"/>
  <c r="AO1178" i="3"/>
  <c r="AM1179" i="3"/>
  <c r="AN1179" i="3"/>
  <c r="AO1179" i="3"/>
  <c r="AM1180" i="3"/>
  <c r="AN1180" i="3"/>
  <c r="AO1180" i="3"/>
  <c r="AM1181" i="3"/>
  <c r="AN1181" i="3"/>
  <c r="AO1181" i="3"/>
  <c r="AM1182" i="3"/>
  <c r="AN1182" i="3"/>
  <c r="AO1182" i="3"/>
  <c r="AM1183" i="3"/>
  <c r="AN1183" i="3"/>
  <c r="AO1183" i="3"/>
  <c r="AM1184" i="3"/>
  <c r="AN1184" i="3"/>
  <c r="AO1184" i="3"/>
  <c r="AM1185" i="3"/>
  <c r="AN1185" i="3"/>
  <c r="AO1185" i="3"/>
  <c r="AM1186" i="3"/>
  <c r="AN1186" i="3"/>
  <c r="AO1186" i="3"/>
  <c r="AM1187" i="3"/>
  <c r="AN1187" i="3"/>
  <c r="AO1187" i="3"/>
  <c r="AM1188" i="3"/>
  <c r="AN1188" i="3"/>
  <c r="AQ1188" i="3" s="1"/>
  <c r="AO1188" i="3"/>
  <c r="AR1188" i="3" s="1"/>
  <c r="AM1189" i="3"/>
  <c r="AN1189" i="3"/>
  <c r="AS1189" i="3" s="1"/>
  <c r="AO1189" i="3"/>
  <c r="AT1189" i="3" s="1"/>
  <c r="AM1190" i="3"/>
  <c r="AN1190" i="3"/>
  <c r="AS1190" i="3" s="1"/>
  <c r="AO1190" i="3"/>
  <c r="AT1190" i="3" s="1"/>
  <c r="AM1191" i="3"/>
  <c r="AN1191" i="3"/>
  <c r="AQ1191" i="3" s="1"/>
  <c r="AO1191" i="3"/>
  <c r="AR1191" i="3" s="1"/>
  <c r="AM1192" i="3"/>
  <c r="AN1192" i="3"/>
  <c r="AQ1192" i="3" s="1"/>
  <c r="AO1192" i="3"/>
  <c r="AR1192" i="3" s="1"/>
  <c r="AM1193" i="3"/>
  <c r="AN1193" i="3"/>
  <c r="AQ1193" i="3" s="1"/>
  <c r="AO1193" i="3"/>
  <c r="AR1193" i="3" s="1"/>
  <c r="AM1194" i="3"/>
  <c r="AN1194" i="3"/>
  <c r="AQ1194" i="3" s="1"/>
  <c r="AO1194" i="3"/>
  <c r="AR1194" i="3" s="1"/>
  <c r="AM1195" i="3"/>
  <c r="AN1195" i="3"/>
  <c r="AO1195" i="3"/>
  <c r="AM1196" i="3"/>
  <c r="AN1196" i="3"/>
  <c r="AO1196" i="3"/>
  <c r="AM1197" i="3"/>
  <c r="AN1197" i="3"/>
  <c r="AQ1197" i="3" s="1"/>
  <c r="AO1197" i="3"/>
  <c r="AR1197" i="3" s="1"/>
  <c r="AM1198" i="3"/>
  <c r="AN1198" i="3"/>
  <c r="AS1198" i="3" s="1"/>
  <c r="AO1198" i="3"/>
  <c r="AT1198" i="3" s="1"/>
  <c r="AM1199" i="3"/>
  <c r="AN1199" i="3"/>
  <c r="AS1199" i="3" s="1"/>
  <c r="AO1199" i="3"/>
  <c r="AT1199" i="3" s="1"/>
  <c r="AM1200" i="3"/>
  <c r="AN1200" i="3"/>
  <c r="AQ1200" i="3" s="1"/>
  <c r="AO1200" i="3"/>
  <c r="AR1200" i="3" s="1"/>
  <c r="AM1201" i="3"/>
  <c r="AN1201" i="3"/>
  <c r="AQ1201" i="3" s="1"/>
  <c r="AO1201" i="3"/>
  <c r="AR1201" i="3" s="1"/>
  <c r="AM1202" i="3"/>
  <c r="AN1202" i="3"/>
  <c r="AQ1202" i="3" s="1"/>
  <c r="AO1202" i="3"/>
  <c r="AR1202" i="3" s="1"/>
  <c r="AM1203" i="3"/>
  <c r="AN1203" i="3"/>
  <c r="AQ1203" i="3" s="1"/>
  <c r="AO1203" i="3"/>
  <c r="AR1203" i="3" s="1"/>
  <c r="AM1204" i="3"/>
  <c r="AN1204" i="3"/>
  <c r="AO1204" i="3"/>
  <c r="AM1205" i="3"/>
  <c r="AN1205" i="3"/>
  <c r="AO1205" i="3"/>
  <c r="AM1206" i="3"/>
  <c r="AN1206" i="3"/>
  <c r="AQ1206" i="3" s="1"/>
  <c r="AO1206" i="3"/>
  <c r="AR1206" i="3" s="1"/>
  <c r="AM1207" i="3"/>
  <c r="AN1207" i="3"/>
  <c r="AS1207" i="3" s="1"/>
  <c r="AO1207" i="3"/>
  <c r="AT1207" i="3" s="1"/>
  <c r="AM1208" i="3"/>
  <c r="AN1208" i="3"/>
  <c r="AS1208" i="3" s="1"/>
  <c r="AO1208" i="3"/>
  <c r="AT1208" i="3" s="1"/>
  <c r="AM1209" i="3"/>
  <c r="AN1209" i="3"/>
  <c r="AQ1209" i="3" s="1"/>
  <c r="AO1209" i="3"/>
  <c r="AR1209" i="3" s="1"/>
  <c r="AM1210" i="3"/>
  <c r="AN1210" i="3"/>
  <c r="AQ1210" i="3" s="1"/>
  <c r="AO1210" i="3"/>
  <c r="AR1210" i="3" s="1"/>
  <c r="AM1211" i="3"/>
  <c r="AN1211" i="3"/>
  <c r="AQ1211" i="3" s="1"/>
  <c r="AO1211" i="3"/>
  <c r="AR1211" i="3" s="1"/>
  <c r="AM1212" i="3"/>
  <c r="AN1212" i="3"/>
  <c r="AQ1212" i="3" s="1"/>
  <c r="AO1212" i="3"/>
  <c r="AR1212" i="3" s="1"/>
  <c r="AM1213" i="3"/>
  <c r="AN1213" i="3"/>
  <c r="AO1213" i="3"/>
  <c r="AM1214" i="3"/>
  <c r="AN1214" i="3"/>
  <c r="AO1214" i="3"/>
  <c r="AM1215" i="3"/>
  <c r="AN1215" i="3"/>
  <c r="AO1215" i="3"/>
  <c r="AM1216" i="3"/>
  <c r="AN1216" i="3"/>
  <c r="AO1216" i="3"/>
  <c r="AM1217" i="3"/>
  <c r="AN1217" i="3"/>
  <c r="AO1217" i="3"/>
  <c r="AM1218" i="3"/>
  <c r="AN1218" i="3"/>
  <c r="AO1218" i="3"/>
  <c r="AM1219" i="3"/>
  <c r="AN1219" i="3"/>
  <c r="AO1219" i="3"/>
  <c r="AM1220" i="3"/>
  <c r="AN1220" i="3"/>
  <c r="AO1220" i="3"/>
  <c r="AM1221" i="3"/>
  <c r="AN1221" i="3"/>
  <c r="AQ1221" i="3" s="1"/>
  <c r="AO1221" i="3"/>
  <c r="AR1221" i="3" s="1"/>
  <c r="AM1222" i="3"/>
  <c r="AN1222" i="3"/>
  <c r="AQ1222" i="3" s="1"/>
  <c r="AO1222" i="3"/>
  <c r="AR1222" i="3" s="1"/>
  <c r="AM1223" i="3"/>
  <c r="AN1223" i="3"/>
  <c r="AS1223" i="3" s="1"/>
  <c r="AO1223" i="3"/>
  <c r="AT1223" i="3" s="1"/>
  <c r="AM1224" i="3"/>
  <c r="AN1224" i="3"/>
  <c r="AS1224" i="3" s="1"/>
  <c r="AO1224" i="3"/>
  <c r="AT1224" i="3" s="1"/>
  <c r="AM1225" i="3"/>
  <c r="AN1225" i="3"/>
  <c r="AQ1225" i="3" s="1"/>
  <c r="AO1225" i="3"/>
  <c r="AR1225" i="3" s="1"/>
  <c r="AM1226" i="3"/>
  <c r="AN1226" i="3"/>
  <c r="AO1226" i="3"/>
  <c r="AM1227" i="3"/>
  <c r="AN1227" i="3"/>
  <c r="AQ1227" i="3" s="1"/>
  <c r="AO1227" i="3"/>
  <c r="AR1227" i="3" s="1"/>
  <c r="AM1228" i="3"/>
  <c r="AN1228" i="3"/>
  <c r="AO1228" i="3"/>
  <c r="AM1229" i="3"/>
  <c r="AN1229" i="3"/>
  <c r="AO1229" i="3"/>
  <c r="AM1230" i="3"/>
  <c r="AN1230" i="3"/>
  <c r="AQ1230" i="3" s="1"/>
  <c r="AO1230" i="3"/>
  <c r="AR1230" i="3" s="1"/>
  <c r="AM1231" i="3"/>
  <c r="AN1231" i="3"/>
  <c r="AQ1231" i="3" s="1"/>
  <c r="AO1231" i="3"/>
  <c r="AR1231" i="3" s="1"/>
  <c r="AM1232" i="3"/>
  <c r="AN1232" i="3"/>
  <c r="AS1232" i="3" s="1"/>
  <c r="AO1232" i="3"/>
  <c r="AT1232" i="3" s="1"/>
  <c r="AM1233" i="3"/>
  <c r="AN1233" i="3"/>
  <c r="AS1233" i="3" s="1"/>
  <c r="AO1233" i="3"/>
  <c r="AT1233" i="3" s="1"/>
  <c r="AM1234" i="3"/>
  <c r="AN1234" i="3"/>
  <c r="AQ1234" i="3" s="1"/>
  <c r="AO1234" i="3"/>
  <c r="AR1234" i="3" s="1"/>
  <c r="AM1235" i="3"/>
  <c r="AN1235" i="3"/>
  <c r="AO1235" i="3"/>
  <c r="AM1236" i="3"/>
  <c r="AN1236" i="3"/>
  <c r="AQ1236" i="3" s="1"/>
  <c r="AO1236" i="3"/>
  <c r="AR1236" i="3" s="1"/>
  <c r="AM1237" i="3"/>
  <c r="AN1237" i="3"/>
  <c r="AO1237" i="3"/>
  <c r="AM1238" i="3"/>
  <c r="AN1238" i="3"/>
  <c r="AO1238" i="3"/>
  <c r="AM1239" i="3"/>
  <c r="AN1239" i="3"/>
  <c r="AQ1239" i="3" s="1"/>
  <c r="AO1239" i="3"/>
  <c r="AR1239" i="3" s="1"/>
  <c r="AM1240" i="3"/>
  <c r="AN1240" i="3"/>
  <c r="AQ1240" i="3" s="1"/>
  <c r="AO1240" i="3"/>
  <c r="AR1240" i="3" s="1"/>
  <c r="AM1241" i="3"/>
  <c r="AN1241" i="3"/>
  <c r="AS1241" i="3" s="1"/>
  <c r="AO1241" i="3"/>
  <c r="AT1241" i="3" s="1"/>
  <c r="AM1242" i="3"/>
  <c r="AN1242" i="3"/>
  <c r="AS1242" i="3" s="1"/>
  <c r="AO1242" i="3"/>
  <c r="AT1242" i="3" s="1"/>
  <c r="AM1243" i="3"/>
  <c r="AN1243" i="3"/>
  <c r="AQ1243" i="3" s="1"/>
  <c r="AO1243" i="3"/>
  <c r="AR1243" i="3" s="1"/>
  <c r="AM1244" i="3"/>
  <c r="AN1244" i="3"/>
  <c r="AO1244" i="3"/>
  <c r="AM1245" i="3"/>
  <c r="AN1245" i="3"/>
  <c r="AQ1245" i="3" s="1"/>
  <c r="AO1245" i="3"/>
  <c r="AR1245" i="3" s="1"/>
  <c r="AM1246" i="3"/>
  <c r="AN1246" i="3"/>
  <c r="AO1246" i="3"/>
  <c r="AM1247" i="3"/>
  <c r="AN1247" i="3"/>
  <c r="AO1247" i="3"/>
  <c r="AM1248" i="3"/>
  <c r="AN1248" i="3"/>
  <c r="AO1248" i="3"/>
  <c r="AM1249" i="3"/>
  <c r="AN1249" i="3"/>
  <c r="AO1249" i="3"/>
  <c r="AM1250" i="3"/>
  <c r="AN1250" i="3"/>
  <c r="AO1250" i="3"/>
  <c r="AM1251" i="3"/>
  <c r="AN1251" i="3"/>
  <c r="AO1251" i="3"/>
  <c r="AM1252" i="3"/>
  <c r="AN1252" i="3"/>
  <c r="AO1252" i="3"/>
  <c r="AM1253" i="3"/>
  <c r="AN1253" i="3"/>
  <c r="AO1253" i="3"/>
  <c r="AM1254" i="3"/>
  <c r="AN1254" i="3"/>
  <c r="AO1254" i="3"/>
  <c r="AM1255" i="3"/>
  <c r="AN1255" i="3"/>
  <c r="AO1255" i="3"/>
  <c r="AM1256" i="3"/>
  <c r="AN1256" i="3"/>
  <c r="AO1256" i="3"/>
  <c r="AM1257" i="3"/>
  <c r="AN1257" i="3"/>
  <c r="AO1257" i="3"/>
  <c r="AM1258" i="3"/>
  <c r="AN1258" i="3"/>
  <c r="AO1258" i="3"/>
  <c r="AM1259" i="3"/>
  <c r="AN1259" i="3"/>
  <c r="AO1259" i="3"/>
  <c r="AM1260" i="3"/>
  <c r="AN1260" i="3"/>
  <c r="AO1260" i="3"/>
  <c r="AM1261" i="3"/>
  <c r="AN1261" i="3"/>
  <c r="AO1261" i="3"/>
  <c r="AM1262" i="3"/>
  <c r="AN1262" i="3"/>
  <c r="AO1262" i="3"/>
  <c r="AM1263" i="3"/>
  <c r="AN1263" i="3"/>
  <c r="AO1263" i="3"/>
  <c r="AM1264" i="3"/>
  <c r="AN1264" i="3"/>
  <c r="AO1264" i="3"/>
  <c r="AM1265" i="3"/>
  <c r="AN1265" i="3"/>
  <c r="AO1265" i="3"/>
  <c r="AM1266" i="3"/>
  <c r="AN1266" i="3"/>
  <c r="AQ1266" i="3" s="1"/>
  <c r="AO1266" i="3"/>
  <c r="AR1266" i="3" s="1"/>
  <c r="AM1267" i="3"/>
  <c r="AN1267" i="3"/>
  <c r="AO1267" i="3"/>
  <c r="AM1268" i="3"/>
  <c r="AN1268" i="3"/>
  <c r="AO1268" i="3"/>
  <c r="AM1269" i="3"/>
  <c r="AN1269" i="3"/>
  <c r="AO1269" i="3"/>
  <c r="AM1270" i="3"/>
  <c r="AN1270" i="3"/>
  <c r="AO1270" i="3"/>
  <c r="AM1271" i="3"/>
  <c r="AN1271" i="3"/>
  <c r="AQ1271" i="3" s="1"/>
  <c r="AO1271" i="3"/>
  <c r="AR1271" i="3" s="1"/>
  <c r="AM1272" i="3"/>
  <c r="AN1272" i="3"/>
  <c r="AO1272" i="3"/>
  <c r="AM1273" i="3"/>
  <c r="AN1273" i="3"/>
  <c r="AO1273" i="3"/>
  <c r="AM1274" i="3"/>
  <c r="AN1274" i="3"/>
  <c r="AO1274" i="3"/>
  <c r="AM1275" i="3"/>
  <c r="AN1275" i="3"/>
  <c r="AO1275" i="3"/>
  <c r="AM1276" i="3"/>
  <c r="AN1276" i="3"/>
  <c r="AO1276" i="3"/>
  <c r="AM1277" i="3"/>
  <c r="AN1277" i="3"/>
  <c r="AO1277" i="3"/>
  <c r="AM1278" i="3"/>
  <c r="AN1278" i="3"/>
  <c r="AO1278" i="3"/>
  <c r="AM1279" i="3"/>
  <c r="AN1279" i="3"/>
  <c r="AO1279" i="3"/>
  <c r="AM1280" i="3"/>
  <c r="AN1280" i="3"/>
  <c r="AO1280" i="3"/>
  <c r="AM1281" i="3"/>
  <c r="AN1281" i="3"/>
  <c r="AO1281" i="3"/>
  <c r="AM1282" i="3"/>
  <c r="AN1282" i="3"/>
  <c r="AO1282" i="3"/>
  <c r="AM1283" i="3"/>
  <c r="AN1283" i="3"/>
  <c r="AO1283" i="3"/>
  <c r="AM1284" i="3"/>
  <c r="AN1284" i="3"/>
  <c r="AO1284" i="3"/>
  <c r="AM1285" i="3"/>
  <c r="AN1285" i="3"/>
  <c r="AO1285" i="3"/>
  <c r="AM1286" i="3"/>
  <c r="AN1286" i="3"/>
  <c r="AO1286" i="3"/>
  <c r="AM1287" i="3"/>
  <c r="AN1287" i="3"/>
  <c r="AO1287" i="3"/>
  <c r="AM1288" i="3"/>
  <c r="AN1288" i="3"/>
  <c r="AO1288" i="3"/>
  <c r="AM1289" i="3"/>
  <c r="AN1289" i="3"/>
  <c r="AO1289" i="3"/>
  <c r="AM1290" i="3"/>
  <c r="AN1290" i="3"/>
  <c r="AO1290" i="3"/>
  <c r="AM1291" i="3"/>
  <c r="AN1291" i="3"/>
  <c r="AO1291" i="3"/>
  <c r="AM1292" i="3"/>
  <c r="AN1292" i="3"/>
  <c r="AO1292" i="3"/>
  <c r="AM1293" i="3"/>
  <c r="AN1293" i="3"/>
  <c r="AO1293" i="3"/>
  <c r="AM1294" i="3"/>
  <c r="AN1294" i="3"/>
  <c r="AO1294" i="3"/>
  <c r="AM1295" i="3"/>
  <c r="AN1295" i="3"/>
  <c r="AO1295" i="3"/>
  <c r="AM1296" i="3"/>
  <c r="AN1296" i="3"/>
  <c r="AO1296" i="3"/>
  <c r="AM1297" i="3"/>
  <c r="AN1297" i="3"/>
  <c r="AQ1297" i="3" s="1"/>
  <c r="AO1297" i="3"/>
  <c r="AR1297" i="3" s="1"/>
  <c r="AM1298" i="3"/>
  <c r="AN1298" i="3"/>
  <c r="AQ1298" i="3" s="1"/>
  <c r="AO1298" i="3"/>
  <c r="AR1298" i="3" s="1"/>
  <c r="AM1299" i="3"/>
  <c r="AN1299" i="3"/>
  <c r="AS1299" i="3" s="1"/>
  <c r="AO1299" i="3"/>
  <c r="AT1299" i="3" s="1"/>
  <c r="AM1300" i="3"/>
  <c r="AN1300" i="3"/>
  <c r="AS1300" i="3" s="1"/>
  <c r="AO1300" i="3"/>
  <c r="AT1300" i="3" s="1"/>
  <c r="AM1301" i="3"/>
  <c r="AN1301" i="3"/>
  <c r="AQ1301" i="3" s="1"/>
  <c r="AO1301" i="3"/>
  <c r="AR1301" i="3" s="1"/>
  <c r="AM1302" i="3"/>
  <c r="AN1302" i="3"/>
  <c r="AQ1302" i="3" s="1"/>
  <c r="AO1302" i="3"/>
  <c r="AR1302" i="3" s="1"/>
  <c r="AM1303" i="3"/>
  <c r="AN1303" i="3"/>
  <c r="AQ1303" i="3" s="1"/>
  <c r="AO1303" i="3"/>
  <c r="AR1303" i="3" s="1"/>
  <c r="AM1304" i="3"/>
  <c r="AN1304" i="3"/>
  <c r="AO1304" i="3"/>
  <c r="AM1305" i="3"/>
  <c r="AN1305" i="3"/>
  <c r="AQ1305" i="3" s="1"/>
  <c r="AO1305" i="3"/>
  <c r="AR1305" i="3" s="1"/>
  <c r="AM1306" i="3"/>
  <c r="AN1306" i="3"/>
  <c r="AO1306" i="3"/>
  <c r="AM1307" i="3"/>
  <c r="AN1307" i="3"/>
  <c r="AQ1307" i="3" s="1"/>
  <c r="AO1307" i="3"/>
  <c r="AR1307" i="3" s="1"/>
  <c r="AM1308" i="3"/>
  <c r="AN1308" i="3"/>
  <c r="AS1308" i="3" s="1"/>
  <c r="AO1308" i="3"/>
  <c r="AT1308" i="3" s="1"/>
  <c r="AM1309" i="3"/>
  <c r="AN1309" i="3"/>
  <c r="AS1309" i="3" s="1"/>
  <c r="AO1309" i="3"/>
  <c r="AT1309" i="3" s="1"/>
  <c r="AM1310" i="3"/>
  <c r="AN1310" i="3"/>
  <c r="AS1310" i="3" s="1"/>
  <c r="AO1310" i="3"/>
  <c r="AT1310" i="3" s="1"/>
  <c r="AM1311" i="3"/>
  <c r="AN1311" i="3"/>
  <c r="AS1311" i="3" s="1"/>
  <c r="AO1311" i="3"/>
  <c r="AT1311" i="3" s="1"/>
  <c r="AM1312" i="3"/>
  <c r="AN1312" i="3"/>
  <c r="AQ1312" i="3" s="1"/>
  <c r="AO1312" i="3"/>
  <c r="AR1312" i="3" s="1"/>
  <c r="AM1313" i="3"/>
  <c r="AN1313" i="3"/>
  <c r="AQ1313" i="3" s="1"/>
  <c r="AO1313" i="3"/>
  <c r="AR1313" i="3" s="1"/>
  <c r="AM1314" i="3"/>
  <c r="AN1314" i="3"/>
  <c r="AS1314" i="3" s="1"/>
  <c r="AO1314" i="3"/>
  <c r="AT1314" i="3" s="1"/>
  <c r="AM1315" i="3"/>
  <c r="AN1315" i="3"/>
  <c r="AS1315" i="3" s="1"/>
  <c r="AO1315" i="3"/>
  <c r="AT1315" i="3" s="1"/>
  <c r="AM1316" i="3"/>
  <c r="AN1316" i="3"/>
  <c r="AQ1316" i="3" s="1"/>
  <c r="AO1316" i="3"/>
  <c r="AR1316" i="3" s="1"/>
  <c r="AM1317" i="3"/>
  <c r="AN1317" i="3"/>
  <c r="AS1317" i="3" s="1"/>
  <c r="AO1317" i="3"/>
  <c r="AT1317" i="3" s="1"/>
  <c r="AM1318" i="3"/>
  <c r="AN1318" i="3"/>
  <c r="AS1318" i="3" s="1"/>
  <c r="AO1318" i="3"/>
  <c r="AT1318" i="3" s="1"/>
  <c r="AM1319" i="3"/>
  <c r="AN1319" i="3"/>
  <c r="AQ1319" i="3" s="1"/>
  <c r="AO1319" i="3"/>
  <c r="AR1319" i="3" s="1"/>
  <c r="AM1320" i="3"/>
  <c r="AN1320" i="3"/>
  <c r="AO1320" i="3"/>
  <c r="AM1321" i="3"/>
  <c r="AN1321" i="3"/>
  <c r="AS1321" i="3" s="1"/>
  <c r="AO1321" i="3"/>
  <c r="AT1321" i="3" s="1"/>
  <c r="AM1322" i="3"/>
  <c r="AN1322" i="3"/>
  <c r="AS1322" i="3" s="1"/>
  <c r="AO1322" i="3"/>
  <c r="AT1322" i="3" s="1"/>
  <c r="AM1323" i="3"/>
  <c r="AN1323" i="3"/>
  <c r="AQ1323" i="3" s="1"/>
  <c r="AO1323" i="3"/>
  <c r="AR1323" i="3" s="1"/>
  <c r="AM1324" i="3"/>
  <c r="AN1324" i="3"/>
  <c r="AS1324" i="3" s="1"/>
  <c r="AO1324" i="3"/>
  <c r="AT1324" i="3" s="1"/>
  <c r="AM1325" i="3"/>
  <c r="AN1325" i="3"/>
  <c r="AS1325" i="3" s="1"/>
  <c r="AO1325" i="3"/>
  <c r="AT1325" i="3" s="1"/>
  <c r="AM1326" i="3"/>
  <c r="AN1326" i="3"/>
  <c r="AQ1326" i="3" s="1"/>
  <c r="AO1326" i="3"/>
  <c r="AR1326" i="3" s="1"/>
  <c r="AM1327" i="3"/>
  <c r="AN1327" i="3"/>
  <c r="AQ1327" i="3" s="1"/>
  <c r="AO1327" i="3"/>
  <c r="AR1327" i="3" s="1"/>
  <c r="AM1328" i="3"/>
  <c r="AN1328" i="3"/>
  <c r="AS1328" i="3" s="1"/>
  <c r="AO1328" i="3"/>
  <c r="AT1328" i="3" s="1"/>
  <c r="AM1329" i="3"/>
  <c r="AN1329" i="3"/>
  <c r="AS1329" i="3" s="1"/>
  <c r="AO1329" i="3"/>
  <c r="AT1329" i="3" s="1"/>
  <c r="AM1330" i="3"/>
  <c r="AN1330" i="3"/>
  <c r="AQ1330" i="3" s="1"/>
  <c r="AO1330" i="3"/>
  <c r="AR1330" i="3" s="1"/>
  <c r="AM1331" i="3"/>
  <c r="AN1331" i="3"/>
  <c r="AS1331" i="3" s="1"/>
  <c r="AO1331" i="3"/>
  <c r="AT1331" i="3" s="1"/>
  <c r="AM1332" i="3"/>
  <c r="AN1332" i="3"/>
  <c r="AS1332" i="3" s="1"/>
  <c r="AO1332" i="3"/>
  <c r="AT1332" i="3" s="1"/>
  <c r="AM1333" i="3"/>
  <c r="AN1333" i="3"/>
  <c r="AQ1333" i="3" s="1"/>
  <c r="AO1333" i="3"/>
  <c r="AR1333" i="3" s="1"/>
  <c r="AM1334" i="3"/>
  <c r="AN1334" i="3"/>
  <c r="AO1334" i="3"/>
  <c r="AM1335" i="3"/>
  <c r="AN1335" i="3"/>
  <c r="AQ1335" i="3" s="1"/>
  <c r="AO1335" i="3"/>
  <c r="AR1335" i="3" s="1"/>
  <c r="AM1336" i="3"/>
  <c r="AN1336" i="3"/>
  <c r="AS1336" i="3" s="1"/>
  <c r="AO1336" i="3"/>
  <c r="AT1336" i="3" s="1"/>
  <c r="AM1337" i="3"/>
  <c r="AN1337" i="3"/>
  <c r="AS1337" i="3" s="1"/>
  <c r="AO1337" i="3"/>
  <c r="AT1337" i="3" s="1"/>
  <c r="AM1338" i="3"/>
  <c r="AN1338" i="3"/>
  <c r="AQ1338" i="3" s="1"/>
  <c r="AO1338" i="3"/>
  <c r="AR1338" i="3" s="1"/>
  <c r="AM1339" i="3"/>
  <c r="AN1339" i="3"/>
  <c r="AS1339" i="3" s="1"/>
  <c r="AO1339" i="3"/>
  <c r="AT1339" i="3" s="1"/>
  <c r="AM1340" i="3"/>
  <c r="AN1340" i="3"/>
  <c r="AS1340" i="3" s="1"/>
  <c r="AO1340" i="3"/>
  <c r="AT1340" i="3" s="1"/>
  <c r="AM1341" i="3"/>
  <c r="AN1341" i="3"/>
  <c r="AQ1341" i="3" s="1"/>
  <c r="AO1341" i="3"/>
  <c r="AR1341" i="3" s="1"/>
  <c r="AM1342" i="3"/>
  <c r="AN1342" i="3"/>
  <c r="AS1342" i="3" s="1"/>
  <c r="AO1342" i="3"/>
  <c r="AT1342" i="3" s="1"/>
  <c r="AM1343" i="3"/>
  <c r="AN1343" i="3"/>
  <c r="AS1343" i="3" s="1"/>
  <c r="AO1343" i="3"/>
  <c r="AT1343" i="3" s="1"/>
  <c r="AM1344" i="3"/>
  <c r="AN1344" i="3"/>
  <c r="AQ1344" i="3" s="1"/>
  <c r="AO1344" i="3"/>
  <c r="AR1344" i="3" s="1"/>
  <c r="AM1345" i="3"/>
  <c r="AN1345" i="3"/>
  <c r="AS1345" i="3" s="1"/>
  <c r="AO1345" i="3"/>
  <c r="AT1345" i="3" s="1"/>
  <c r="AM1346" i="3"/>
  <c r="AN1346" i="3"/>
  <c r="AS1346" i="3" s="1"/>
  <c r="AO1346" i="3"/>
  <c r="AT1346" i="3" s="1"/>
  <c r="AM1347" i="3"/>
  <c r="AN1347" i="3"/>
  <c r="AQ1347" i="3" s="1"/>
  <c r="AO1347" i="3"/>
  <c r="AR1347" i="3" s="1"/>
  <c r="AM1348" i="3"/>
  <c r="AN1348" i="3"/>
  <c r="AO1348" i="3"/>
  <c r="AM1349" i="3"/>
  <c r="AN1349" i="3"/>
  <c r="AQ1349" i="3" s="1"/>
  <c r="AO1349" i="3"/>
  <c r="AR1349" i="3" s="1"/>
  <c r="AM1350" i="3"/>
  <c r="AN1350" i="3"/>
  <c r="AS1350" i="3" s="1"/>
  <c r="AO1350" i="3"/>
  <c r="AT1350" i="3" s="1"/>
  <c r="AM1351" i="3"/>
  <c r="AN1351" i="3"/>
  <c r="AS1351" i="3" s="1"/>
  <c r="AO1351" i="3"/>
  <c r="AT1351" i="3" s="1"/>
  <c r="AM1352" i="3"/>
  <c r="AN1352" i="3"/>
  <c r="AQ1352" i="3" s="1"/>
  <c r="AO1352" i="3"/>
  <c r="AR1352" i="3" s="1"/>
  <c r="AM1353" i="3"/>
  <c r="AN1353" i="3"/>
  <c r="AS1353" i="3" s="1"/>
  <c r="AO1353" i="3"/>
  <c r="AT1353" i="3" s="1"/>
  <c r="AM1354" i="3"/>
  <c r="AN1354" i="3"/>
  <c r="AS1354" i="3" s="1"/>
  <c r="AO1354" i="3"/>
  <c r="AT1354" i="3" s="1"/>
  <c r="AM1355" i="3"/>
  <c r="AN1355" i="3"/>
  <c r="AQ1355" i="3" s="1"/>
  <c r="AO1355" i="3"/>
  <c r="AR1355" i="3" s="1"/>
  <c r="AM1356" i="3"/>
  <c r="AN1356" i="3"/>
  <c r="AS1356" i="3" s="1"/>
  <c r="AO1356" i="3"/>
  <c r="AT1356" i="3" s="1"/>
  <c r="AM1357" i="3"/>
  <c r="AN1357" i="3"/>
  <c r="AS1357" i="3" s="1"/>
  <c r="AO1357" i="3"/>
  <c r="AT1357" i="3" s="1"/>
  <c r="AM1358" i="3"/>
  <c r="AN1358" i="3"/>
  <c r="AQ1358" i="3" s="1"/>
  <c r="AO1358" i="3"/>
  <c r="AR1358" i="3" s="1"/>
  <c r="AM1359" i="3"/>
  <c r="AN1359" i="3"/>
  <c r="AS1359" i="3" s="1"/>
  <c r="AO1359" i="3"/>
  <c r="AT1359" i="3" s="1"/>
  <c r="AM1360" i="3"/>
  <c r="AN1360" i="3"/>
  <c r="AS1360" i="3" s="1"/>
  <c r="AO1360" i="3"/>
  <c r="AT1360" i="3" s="1"/>
  <c r="AM1361" i="3"/>
  <c r="AN1361" i="3"/>
  <c r="AQ1361" i="3" s="1"/>
  <c r="AO1361" i="3"/>
  <c r="AR1361" i="3" s="1"/>
  <c r="AM1362" i="3"/>
  <c r="AN1362" i="3"/>
  <c r="AO1362" i="3"/>
  <c r="AM1363" i="3"/>
  <c r="AN1363" i="3"/>
  <c r="AQ1363" i="3" s="1"/>
  <c r="AO1363" i="3"/>
  <c r="AR1363" i="3" s="1"/>
  <c r="AM1364" i="3"/>
  <c r="AN1364" i="3"/>
  <c r="AS1364" i="3" s="1"/>
  <c r="AO1364" i="3"/>
  <c r="AT1364" i="3" s="1"/>
  <c r="AM1365" i="3"/>
  <c r="AN1365" i="3"/>
  <c r="AS1365" i="3" s="1"/>
  <c r="AO1365" i="3"/>
  <c r="AT1365" i="3" s="1"/>
  <c r="AM1366" i="3"/>
  <c r="AN1366" i="3"/>
  <c r="AQ1366" i="3" s="1"/>
  <c r="AO1366" i="3"/>
  <c r="AR1366" i="3" s="1"/>
  <c r="AM1367" i="3"/>
  <c r="AN1367" i="3"/>
  <c r="AS1367" i="3" s="1"/>
  <c r="AO1367" i="3"/>
  <c r="AT1367" i="3" s="1"/>
  <c r="AM1368" i="3"/>
  <c r="AN1368" i="3"/>
  <c r="AS1368" i="3" s="1"/>
  <c r="AO1368" i="3"/>
  <c r="AT1368" i="3" s="1"/>
  <c r="AM1369" i="3"/>
  <c r="AN1369" i="3"/>
  <c r="AQ1369" i="3" s="1"/>
  <c r="AO1369" i="3"/>
  <c r="AR1369" i="3" s="1"/>
  <c r="AM1370" i="3"/>
  <c r="AN1370" i="3"/>
  <c r="AS1370" i="3" s="1"/>
  <c r="AO1370" i="3"/>
  <c r="AT1370" i="3" s="1"/>
  <c r="AM1371" i="3"/>
  <c r="AN1371" i="3"/>
  <c r="AS1371" i="3" s="1"/>
  <c r="AO1371" i="3"/>
  <c r="AT1371" i="3" s="1"/>
  <c r="AM1372" i="3"/>
  <c r="AN1372" i="3"/>
  <c r="AQ1372" i="3" s="1"/>
  <c r="AO1372" i="3"/>
  <c r="AR1372" i="3" s="1"/>
  <c r="AM1373" i="3"/>
  <c r="AN1373" i="3"/>
  <c r="AS1373" i="3" s="1"/>
  <c r="AO1373" i="3"/>
  <c r="AT1373" i="3" s="1"/>
  <c r="AM1374" i="3"/>
  <c r="AN1374" i="3"/>
  <c r="AS1374" i="3" s="1"/>
  <c r="AO1374" i="3"/>
  <c r="AT1374" i="3" s="1"/>
  <c r="AM1375" i="3"/>
  <c r="AN1375" i="3"/>
  <c r="AQ1375" i="3" s="1"/>
  <c r="AO1375" i="3"/>
  <c r="AR1375" i="3" s="1"/>
  <c r="AM1376" i="3"/>
  <c r="AN1376" i="3"/>
  <c r="AQ1376" i="3" s="1"/>
  <c r="AO1376" i="3"/>
  <c r="AR1376" i="3" s="1"/>
  <c r="AM1377" i="3"/>
  <c r="AN1377" i="3"/>
  <c r="AQ1377" i="3" s="1"/>
  <c r="AO1377" i="3"/>
  <c r="AR1377" i="3" s="1"/>
  <c r="AM1378" i="3"/>
  <c r="AN1378" i="3"/>
  <c r="AQ1378" i="3" s="1"/>
  <c r="AO1378" i="3"/>
  <c r="AR1378" i="3" s="1"/>
  <c r="AM1379" i="3"/>
  <c r="AN1379" i="3"/>
  <c r="AS1379" i="3" s="1"/>
  <c r="AO1379" i="3"/>
  <c r="AT1379" i="3" s="1"/>
  <c r="AM1380" i="3"/>
  <c r="AN1380" i="3"/>
  <c r="AS1380" i="3" s="1"/>
  <c r="AO1380" i="3"/>
  <c r="AT1380" i="3" s="1"/>
  <c r="AM1381" i="3"/>
  <c r="AN1381" i="3"/>
  <c r="AQ1381" i="3" s="1"/>
  <c r="AO1381" i="3"/>
  <c r="AR1381" i="3" s="1"/>
  <c r="AM1382" i="3"/>
  <c r="AN1382" i="3"/>
  <c r="AQ1382" i="3" s="1"/>
  <c r="AO1382" i="3"/>
  <c r="AR1382" i="3" s="1"/>
  <c r="AM1383" i="3"/>
  <c r="AN1383" i="3"/>
  <c r="AS1383" i="3" s="1"/>
  <c r="AO1383" i="3"/>
  <c r="AT1383" i="3" s="1"/>
  <c r="AM1384" i="3"/>
  <c r="AN1384" i="3"/>
  <c r="AS1384" i="3" s="1"/>
  <c r="AO1384" i="3"/>
  <c r="AT1384" i="3" s="1"/>
  <c r="AM1385" i="3"/>
  <c r="AN1385" i="3"/>
  <c r="AQ1385" i="3" s="1"/>
  <c r="AO1385" i="3"/>
  <c r="AR1385" i="3" s="1"/>
  <c r="AM1386" i="3"/>
  <c r="AN1386" i="3"/>
  <c r="AS1386" i="3" s="1"/>
  <c r="AO1386" i="3"/>
  <c r="AT1386" i="3" s="1"/>
  <c r="AM1387" i="3"/>
  <c r="AN1387" i="3"/>
  <c r="AS1387" i="3" s="1"/>
  <c r="AO1387" i="3"/>
  <c r="AT1387" i="3" s="1"/>
  <c r="AM1388" i="3"/>
  <c r="AN1388" i="3"/>
  <c r="AQ1388" i="3" s="1"/>
  <c r="AO1388" i="3"/>
  <c r="AR1388" i="3" s="1"/>
  <c r="AM1389" i="3"/>
  <c r="AN1389" i="3"/>
  <c r="AQ1389" i="3" s="1"/>
  <c r="AO1389" i="3"/>
  <c r="AR1389" i="3" s="1"/>
  <c r="AM1390" i="3"/>
  <c r="AN1390" i="3"/>
  <c r="AQ1390" i="3" s="1"/>
  <c r="AO1390" i="3"/>
  <c r="AR1390" i="3" s="1"/>
  <c r="AM1391" i="3"/>
  <c r="AN1391" i="3"/>
  <c r="AQ1391" i="3" s="1"/>
  <c r="AO1391" i="3"/>
  <c r="AR1391" i="3" s="1"/>
  <c r="AM1392" i="3"/>
  <c r="AN1392" i="3"/>
  <c r="AS1392" i="3" s="1"/>
  <c r="AO1392" i="3"/>
  <c r="AT1392" i="3" s="1"/>
  <c r="AM1393" i="3"/>
  <c r="AN1393" i="3"/>
  <c r="AS1393" i="3" s="1"/>
  <c r="AO1393" i="3"/>
  <c r="AT1393" i="3" s="1"/>
  <c r="AM1394" i="3"/>
  <c r="AN1394" i="3"/>
  <c r="AQ1394" i="3" s="1"/>
  <c r="AO1394" i="3"/>
  <c r="AR1394" i="3" s="1"/>
  <c r="AM1395" i="3"/>
  <c r="AN1395" i="3"/>
  <c r="AQ1395" i="3" s="1"/>
  <c r="AO1395" i="3"/>
  <c r="AR1395" i="3" s="1"/>
  <c r="AM1396" i="3"/>
  <c r="AN1396" i="3"/>
  <c r="AS1396" i="3" s="1"/>
  <c r="AO1396" i="3"/>
  <c r="AT1396" i="3" s="1"/>
  <c r="AM1397" i="3"/>
  <c r="AN1397" i="3"/>
  <c r="AS1397" i="3" s="1"/>
  <c r="AO1397" i="3"/>
  <c r="AT1397" i="3" s="1"/>
  <c r="AM1398" i="3"/>
  <c r="AN1398" i="3"/>
  <c r="AQ1398" i="3" s="1"/>
  <c r="AO1398" i="3"/>
  <c r="AR1398" i="3" s="1"/>
  <c r="AM1399" i="3"/>
  <c r="AN1399" i="3"/>
  <c r="AS1399" i="3" s="1"/>
  <c r="AO1399" i="3"/>
  <c r="AT1399" i="3" s="1"/>
  <c r="AM1400" i="3"/>
  <c r="AN1400" i="3"/>
  <c r="AS1400" i="3" s="1"/>
  <c r="AO1400" i="3"/>
  <c r="AT1400" i="3" s="1"/>
  <c r="AM1401" i="3"/>
  <c r="AN1401" i="3"/>
  <c r="AO1401" i="3"/>
  <c r="AM1402" i="3"/>
  <c r="AN1402" i="3"/>
  <c r="AO1402" i="3"/>
  <c r="AM1403" i="3"/>
  <c r="AN1403" i="3"/>
  <c r="AO1403" i="3"/>
  <c r="AM1404" i="3"/>
  <c r="AN1404" i="3"/>
  <c r="AO1404" i="3"/>
  <c r="AM1405" i="3"/>
  <c r="AN1405" i="3"/>
  <c r="AQ1405" i="3" s="1"/>
  <c r="AO1405" i="3"/>
  <c r="AR1405" i="3" s="1"/>
  <c r="AM1406" i="3"/>
  <c r="AN1406" i="3"/>
  <c r="AS1406" i="3" s="1"/>
  <c r="AO1406" i="3"/>
  <c r="AT1406" i="3" s="1"/>
  <c r="AM1407" i="3"/>
  <c r="AN1407" i="3"/>
  <c r="AS1407" i="3" s="1"/>
  <c r="AO1407" i="3"/>
  <c r="AT1407" i="3" s="1"/>
  <c r="AM1408" i="3"/>
  <c r="AN1408" i="3"/>
  <c r="AQ1408" i="3" s="1"/>
  <c r="AO1408" i="3"/>
  <c r="AR1408" i="3" s="1"/>
  <c r="AM1409" i="3"/>
  <c r="AN1409" i="3"/>
  <c r="AQ1409" i="3" s="1"/>
  <c r="AO1409" i="3"/>
  <c r="AR1409" i="3" s="1"/>
  <c r="AM1410" i="3"/>
  <c r="AN1410" i="3"/>
  <c r="AS1410" i="3" s="1"/>
  <c r="AO1410" i="3"/>
  <c r="AT1410" i="3" s="1"/>
  <c r="AM1411" i="3"/>
  <c r="AN1411" i="3"/>
  <c r="AS1411" i="3" s="1"/>
  <c r="AO1411" i="3"/>
  <c r="AT1411" i="3" s="1"/>
  <c r="AM1412" i="3"/>
  <c r="AN1412" i="3"/>
  <c r="AQ1412" i="3" s="1"/>
  <c r="AO1412" i="3"/>
  <c r="AR1412" i="3" s="1"/>
  <c r="AM1413" i="3"/>
  <c r="AN1413" i="3"/>
  <c r="AQ1413" i="3" s="1"/>
  <c r="AO1413" i="3"/>
  <c r="AR1413" i="3" s="1"/>
  <c r="AM1414" i="3"/>
  <c r="AN1414" i="3"/>
  <c r="AS1414" i="3" s="1"/>
  <c r="AO1414" i="3"/>
  <c r="AT1414" i="3" s="1"/>
  <c r="AM1415" i="3"/>
  <c r="AN1415" i="3"/>
  <c r="AS1415" i="3" s="1"/>
  <c r="AO1415" i="3"/>
  <c r="AT1415" i="3" s="1"/>
  <c r="AM1416" i="3"/>
  <c r="AN1416" i="3"/>
  <c r="AQ1416" i="3" s="1"/>
  <c r="AO1416" i="3"/>
  <c r="AR1416" i="3" s="1"/>
  <c r="AM1417" i="3"/>
  <c r="AN1417" i="3"/>
  <c r="AS1417" i="3" s="1"/>
  <c r="AO1417" i="3"/>
  <c r="AT1417" i="3" s="1"/>
  <c r="AM1418" i="3"/>
  <c r="AN1418" i="3"/>
  <c r="AS1418" i="3" s="1"/>
  <c r="AO1418" i="3"/>
  <c r="AT1418" i="3" s="1"/>
  <c r="AM1419" i="3"/>
  <c r="AN1419" i="3"/>
  <c r="AO1419" i="3"/>
  <c r="AM1420" i="3"/>
  <c r="AN1420" i="3"/>
  <c r="AO1420" i="3"/>
  <c r="AM1421" i="3"/>
  <c r="AN1421" i="3"/>
  <c r="AQ1421" i="3" s="1"/>
  <c r="AO1421" i="3"/>
  <c r="AR1421" i="3" s="1"/>
  <c r="AM1422" i="3"/>
  <c r="AN1422" i="3"/>
  <c r="AS1422" i="3" s="1"/>
  <c r="AO1422" i="3"/>
  <c r="AT1422" i="3" s="1"/>
  <c r="AM1423" i="3"/>
  <c r="AN1423" i="3"/>
  <c r="AS1423" i="3" s="1"/>
  <c r="AO1423" i="3"/>
  <c r="AT1423" i="3" s="1"/>
  <c r="AM1424" i="3"/>
  <c r="AN1424" i="3"/>
  <c r="AQ1424" i="3" s="1"/>
  <c r="AO1424" i="3"/>
  <c r="AR1424" i="3" s="1"/>
  <c r="AM1425" i="3"/>
  <c r="AN1425" i="3"/>
  <c r="AS1425" i="3" s="1"/>
  <c r="AO1425" i="3"/>
  <c r="AT1425" i="3" s="1"/>
  <c r="AM1426" i="3"/>
  <c r="AN1426" i="3"/>
  <c r="AS1426" i="3" s="1"/>
  <c r="AO1426" i="3"/>
  <c r="AT1426" i="3" s="1"/>
  <c r="AM1427" i="3"/>
  <c r="AN1427" i="3"/>
  <c r="AQ1427" i="3" s="1"/>
  <c r="AO1427" i="3"/>
  <c r="AR1427" i="3" s="1"/>
  <c r="AM1428" i="3"/>
  <c r="AN1428" i="3"/>
  <c r="AO1428" i="3"/>
  <c r="AM1429" i="3"/>
  <c r="AN1429" i="3"/>
  <c r="AQ1429" i="3" s="1"/>
  <c r="AO1429" i="3"/>
  <c r="AR1429" i="3" s="1"/>
  <c r="AM1430" i="3"/>
  <c r="AN1430" i="3"/>
  <c r="AS1430" i="3" s="1"/>
  <c r="AO1430" i="3"/>
  <c r="AT1430" i="3" s="1"/>
  <c r="AM1431" i="3"/>
  <c r="AN1431" i="3"/>
  <c r="AS1431" i="3" s="1"/>
  <c r="AO1431" i="3"/>
  <c r="AT1431" i="3" s="1"/>
  <c r="AM1432" i="3"/>
  <c r="AN1432" i="3"/>
  <c r="AQ1432" i="3" s="1"/>
  <c r="AO1432" i="3"/>
  <c r="AR1432" i="3" s="1"/>
  <c r="AM1433" i="3"/>
  <c r="AN1433" i="3"/>
  <c r="AS1433" i="3" s="1"/>
  <c r="AO1433" i="3"/>
  <c r="AT1433" i="3" s="1"/>
  <c r="AM1434" i="3"/>
  <c r="AN1434" i="3"/>
  <c r="AS1434" i="3" s="1"/>
  <c r="AO1434" i="3"/>
  <c r="AT1434" i="3" s="1"/>
  <c r="AM1435" i="3"/>
  <c r="AN1435" i="3"/>
  <c r="AS1435" i="3" s="1"/>
  <c r="AO1435" i="3"/>
  <c r="AT1435" i="3" s="1"/>
  <c r="AM1436" i="3"/>
  <c r="AN1436" i="3"/>
  <c r="AS1436" i="3" s="1"/>
  <c r="AO1436" i="3"/>
  <c r="AT1436" i="3" s="1"/>
  <c r="AM1437" i="3"/>
  <c r="AN1437" i="3"/>
  <c r="AQ1437" i="3" s="1"/>
  <c r="AO1437" i="3"/>
  <c r="AR1437" i="3" s="1"/>
  <c r="AM1438" i="3"/>
  <c r="AN1438" i="3"/>
  <c r="AQ1438" i="3" s="1"/>
  <c r="AO1438" i="3"/>
  <c r="AR1438" i="3" s="1"/>
  <c r="AM1439" i="3"/>
  <c r="AN1439" i="3"/>
  <c r="AO1439" i="3"/>
  <c r="AM1440" i="3"/>
  <c r="AN1440" i="3"/>
  <c r="AQ1440" i="3" s="1"/>
  <c r="AO1440" i="3"/>
  <c r="AR1440" i="3" s="1"/>
  <c r="AM1441" i="3"/>
  <c r="AN1441" i="3"/>
  <c r="AS1441" i="3" s="1"/>
  <c r="AO1441" i="3"/>
  <c r="AT1441" i="3" s="1"/>
  <c r="AM1442" i="3"/>
  <c r="AN1442" i="3"/>
  <c r="AQ1442" i="3" s="1"/>
  <c r="AO1442" i="3"/>
  <c r="AR1442" i="3" s="1"/>
  <c r="AM1443" i="3"/>
  <c r="AN1443" i="3"/>
  <c r="AQ1443" i="3" s="1"/>
  <c r="AO1443" i="3"/>
  <c r="AR1443" i="3" s="1"/>
  <c r="AM1444" i="3"/>
  <c r="AN1444" i="3"/>
  <c r="AQ1444" i="3" s="1"/>
  <c r="AO1444" i="3"/>
  <c r="AR1444" i="3" s="1"/>
  <c r="AM1445" i="3"/>
  <c r="AN1445" i="3"/>
  <c r="AQ1445" i="3" s="1"/>
  <c r="AO1445" i="3"/>
  <c r="AR1445" i="3" s="1"/>
  <c r="AM1446" i="3"/>
  <c r="AN1446" i="3"/>
  <c r="AQ1446" i="3" s="1"/>
  <c r="AO1446" i="3"/>
  <c r="AR1446" i="3" s="1"/>
  <c r="AM1447" i="3"/>
  <c r="AN1447" i="3"/>
  <c r="AQ1447" i="3" s="1"/>
  <c r="AO1447" i="3"/>
  <c r="AR1447" i="3" s="1"/>
  <c r="AM1448" i="3"/>
  <c r="AN1448" i="3"/>
  <c r="AQ1448" i="3" s="1"/>
  <c r="AO1448" i="3"/>
  <c r="AR1448" i="3" s="1"/>
  <c r="AM1449" i="3"/>
  <c r="AN1449" i="3"/>
  <c r="AS1449" i="3" s="1"/>
  <c r="AO1449" i="3"/>
  <c r="AT1449" i="3" s="1"/>
  <c r="AM1450" i="3"/>
  <c r="AN1450" i="3"/>
  <c r="AQ1450" i="3" s="1"/>
  <c r="AO1450" i="3"/>
  <c r="AR1450" i="3" s="1"/>
  <c r="AM1451" i="3"/>
  <c r="AN1451" i="3"/>
  <c r="AQ1451" i="3" s="1"/>
  <c r="AO1451" i="3"/>
  <c r="AR1451" i="3" s="1"/>
  <c r="AM1452" i="3"/>
  <c r="AN1452" i="3"/>
  <c r="AQ1452" i="3" s="1"/>
  <c r="AO1452" i="3"/>
  <c r="AR1452" i="3" s="1"/>
  <c r="AM1453" i="3"/>
  <c r="AN1453" i="3"/>
  <c r="AQ1453" i="3" s="1"/>
  <c r="AO1453" i="3"/>
  <c r="AR1453" i="3" s="1"/>
  <c r="AM1454" i="3"/>
  <c r="AN1454" i="3"/>
  <c r="AQ1454" i="3" s="1"/>
  <c r="AO1454" i="3"/>
  <c r="AR1454" i="3" s="1"/>
  <c r="AM1455" i="3"/>
  <c r="AN1455" i="3"/>
  <c r="AQ1455" i="3" s="1"/>
  <c r="AO1455" i="3"/>
  <c r="AR1455" i="3" s="1"/>
  <c r="AM1456" i="3"/>
  <c r="AN1456" i="3"/>
  <c r="AS1456" i="3" s="1"/>
  <c r="AO1456" i="3"/>
  <c r="AT1456" i="3" s="1"/>
  <c r="AM1457" i="3"/>
  <c r="AN1457" i="3"/>
  <c r="AS1457" i="3" s="1"/>
  <c r="AO1457" i="3"/>
  <c r="AT1457" i="3" s="1"/>
  <c r="AM1458" i="3"/>
  <c r="AN1458" i="3"/>
  <c r="AQ1458" i="3" s="1"/>
  <c r="AO1458" i="3"/>
  <c r="AR1458" i="3" s="1"/>
  <c r="AM1459" i="3"/>
  <c r="AN1459" i="3"/>
  <c r="AQ1459" i="3" s="1"/>
  <c r="AO1459" i="3"/>
  <c r="AR1459" i="3" s="1"/>
  <c r="AM1460" i="3"/>
  <c r="AN1460" i="3"/>
  <c r="AQ1460" i="3" s="1"/>
  <c r="AO1460" i="3"/>
  <c r="AR1460" i="3" s="1"/>
  <c r="AM1461" i="3"/>
  <c r="AN1461" i="3"/>
  <c r="AQ1461" i="3" s="1"/>
  <c r="AO1461" i="3"/>
  <c r="AR1461" i="3" s="1"/>
  <c r="AM1462" i="3"/>
  <c r="AN1462" i="3"/>
  <c r="AQ1462" i="3" s="1"/>
  <c r="AO1462" i="3"/>
  <c r="AR1462" i="3" s="1"/>
  <c r="AM1463" i="3"/>
  <c r="AN1463" i="3"/>
  <c r="AO1463" i="3"/>
  <c r="AM1464" i="3"/>
  <c r="AN1464" i="3"/>
  <c r="AO1464" i="3"/>
  <c r="AM1465" i="3"/>
  <c r="AN1465" i="3"/>
  <c r="AQ1465" i="3" s="1"/>
  <c r="AO1465" i="3"/>
  <c r="AR1465" i="3" s="1"/>
  <c r="AM1466" i="3"/>
  <c r="AN1466" i="3"/>
  <c r="AS1466" i="3" s="1"/>
  <c r="AO1466" i="3"/>
  <c r="AT1466" i="3" s="1"/>
  <c r="AM1467" i="3"/>
  <c r="AN1467" i="3"/>
  <c r="AS1467" i="3" s="1"/>
  <c r="AO1467" i="3"/>
  <c r="AT1467" i="3" s="1"/>
  <c r="AM1468" i="3"/>
  <c r="AN1468" i="3"/>
  <c r="AQ1468" i="3" s="1"/>
  <c r="AO1468" i="3"/>
  <c r="AR1468" i="3" s="1"/>
  <c r="AM1469" i="3"/>
  <c r="AN1469" i="3"/>
  <c r="AQ1469" i="3" s="1"/>
  <c r="AO1469" i="3"/>
  <c r="AR1469" i="3" s="1"/>
  <c r="AM1470" i="3"/>
  <c r="AN1470" i="3"/>
  <c r="AQ1470" i="3" s="1"/>
  <c r="AO1470" i="3"/>
  <c r="AR1470" i="3" s="1"/>
  <c r="AM1471" i="3"/>
  <c r="AN1471" i="3"/>
  <c r="AO1471" i="3"/>
  <c r="AM1472" i="3"/>
  <c r="AN1472" i="3"/>
  <c r="AO1472" i="3"/>
  <c r="AM1473" i="3"/>
  <c r="AN1473" i="3"/>
  <c r="AQ1473" i="3" s="1"/>
  <c r="AO1473" i="3"/>
  <c r="AR1473" i="3" s="1"/>
  <c r="AM1474" i="3"/>
  <c r="AN1474" i="3"/>
  <c r="AS1474" i="3" s="1"/>
  <c r="AO1474" i="3"/>
  <c r="AT1474" i="3" s="1"/>
  <c r="AM1475" i="3"/>
  <c r="AN1475" i="3"/>
  <c r="AS1475" i="3" s="1"/>
  <c r="AO1475" i="3"/>
  <c r="AT1475" i="3" s="1"/>
  <c r="AM1476" i="3"/>
  <c r="AN1476" i="3"/>
  <c r="AQ1476" i="3" s="1"/>
  <c r="AO1476" i="3"/>
  <c r="AR1476" i="3" s="1"/>
  <c r="AM1477" i="3"/>
  <c r="AN1477" i="3"/>
  <c r="AQ1477" i="3" s="1"/>
  <c r="AO1477" i="3"/>
  <c r="AR1477" i="3" s="1"/>
  <c r="AM1478" i="3"/>
  <c r="AN1478" i="3"/>
  <c r="AQ1478" i="3" s="1"/>
  <c r="AO1478" i="3"/>
  <c r="AR1478" i="3" s="1"/>
  <c r="AM1479" i="3"/>
  <c r="AN1479" i="3"/>
  <c r="AQ1479" i="3" s="1"/>
  <c r="AO1479" i="3"/>
  <c r="AR1479" i="3" s="1"/>
  <c r="AM1480" i="3"/>
  <c r="AN1480" i="3"/>
  <c r="AQ1480" i="3" s="1"/>
  <c r="AO1480" i="3"/>
  <c r="AR1480" i="3" s="1"/>
  <c r="AM1481" i="3"/>
  <c r="AN1481" i="3"/>
  <c r="AQ1481" i="3" s="1"/>
  <c r="AO1481" i="3"/>
  <c r="AR1481" i="3" s="1"/>
  <c r="AM1482" i="3"/>
  <c r="AN1482" i="3"/>
  <c r="AQ1482" i="3" s="1"/>
  <c r="AO1482" i="3"/>
  <c r="AR1482" i="3" s="1"/>
  <c r="AM1483" i="3"/>
  <c r="AN1483" i="3"/>
  <c r="AO1483" i="3"/>
  <c r="AM1484" i="3"/>
  <c r="AN1484" i="3"/>
  <c r="AQ1484" i="3" s="1"/>
  <c r="AO1484" i="3"/>
  <c r="AR1484" i="3" s="1"/>
  <c r="AM1485" i="3"/>
  <c r="AN1485" i="3"/>
  <c r="AS1485" i="3" s="1"/>
  <c r="AO1485" i="3"/>
  <c r="AT1485" i="3" s="1"/>
  <c r="AM1486" i="3"/>
  <c r="AN1486" i="3"/>
  <c r="AS1486" i="3" s="1"/>
  <c r="AO1486" i="3"/>
  <c r="AT1486" i="3" s="1"/>
  <c r="AM1487" i="3"/>
  <c r="AN1487" i="3"/>
  <c r="AQ1487" i="3" s="1"/>
  <c r="AO1487" i="3"/>
  <c r="AR1487" i="3" s="1"/>
  <c r="AM1488" i="3"/>
  <c r="AN1488" i="3"/>
  <c r="AQ1488" i="3" s="1"/>
  <c r="AO1488" i="3"/>
  <c r="AR1488" i="3" s="1"/>
  <c r="AM1489" i="3"/>
  <c r="AN1489" i="3"/>
  <c r="AQ1489" i="3" s="1"/>
  <c r="AO1489" i="3"/>
  <c r="AR1489" i="3" s="1"/>
  <c r="AM1490" i="3"/>
  <c r="AN1490" i="3"/>
  <c r="AS1490" i="3" s="1"/>
  <c r="AO1490" i="3"/>
  <c r="AT1490" i="3" s="1"/>
  <c r="AM1491" i="3"/>
  <c r="AN1491" i="3"/>
  <c r="AS1491" i="3" s="1"/>
  <c r="AO1491" i="3"/>
  <c r="AT1491" i="3" s="1"/>
  <c r="AM1492" i="3"/>
  <c r="AN1492" i="3"/>
  <c r="AQ1492" i="3" s="1"/>
  <c r="AO1492" i="3"/>
  <c r="AR1492" i="3" s="1"/>
  <c r="AM1493" i="3"/>
  <c r="AN1493" i="3"/>
  <c r="AS1493" i="3" s="1"/>
  <c r="AO1493" i="3"/>
  <c r="AT1493" i="3" s="1"/>
  <c r="AM1494" i="3"/>
  <c r="AN1494" i="3"/>
  <c r="AS1494" i="3" s="1"/>
  <c r="AO1494" i="3"/>
  <c r="AT1494" i="3" s="1"/>
  <c r="AM1495" i="3"/>
  <c r="AN1495" i="3"/>
  <c r="AO1495" i="3"/>
  <c r="AM1496" i="3"/>
  <c r="AN1496" i="3"/>
  <c r="AQ1496" i="3" s="1"/>
  <c r="AO1496" i="3"/>
  <c r="AR1496" i="3" s="1"/>
  <c r="AM1497" i="3"/>
  <c r="AN1497" i="3"/>
  <c r="AQ1497" i="3" s="1"/>
  <c r="AO1497" i="3"/>
  <c r="AR1497" i="3" s="1"/>
  <c r="AM1498" i="3"/>
  <c r="AN1498" i="3"/>
  <c r="AQ1498" i="3" s="1"/>
  <c r="AO1498" i="3"/>
  <c r="AR1498" i="3" s="1"/>
  <c r="AM1499" i="3"/>
  <c r="AN1499" i="3"/>
  <c r="AQ1499" i="3" s="1"/>
  <c r="AO1499" i="3"/>
  <c r="AR1499" i="3" s="1"/>
  <c r="AM1500" i="3"/>
  <c r="AN1500" i="3"/>
  <c r="AS1500" i="3" s="1"/>
  <c r="AO1500" i="3"/>
  <c r="AT1500" i="3" s="1"/>
  <c r="AM1501" i="3"/>
  <c r="AN1501" i="3"/>
  <c r="AS1501" i="3" s="1"/>
  <c r="AO1501" i="3"/>
  <c r="AT1501" i="3" s="1"/>
  <c r="AM1502" i="3"/>
  <c r="AN1502" i="3"/>
  <c r="AQ1502" i="3" s="1"/>
  <c r="AO1502" i="3"/>
  <c r="AR1502" i="3" s="1"/>
  <c r="AM1503" i="3"/>
  <c r="AN1503" i="3"/>
  <c r="AS1503" i="3" s="1"/>
  <c r="AO1503" i="3"/>
  <c r="AT1503" i="3" s="1"/>
  <c r="AM1504" i="3"/>
  <c r="AN1504" i="3"/>
  <c r="AS1504" i="3" s="1"/>
  <c r="AO1504" i="3"/>
  <c r="AT1504" i="3" s="1"/>
  <c r="AM1505" i="3"/>
  <c r="AN1505" i="3"/>
  <c r="AO1505" i="3"/>
  <c r="AM1506" i="3"/>
  <c r="AN1506" i="3"/>
  <c r="AQ1506" i="3" s="1"/>
  <c r="AO1506" i="3"/>
  <c r="AR1506" i="3" s="1"/>
  <c r="AM1507" i="3"/>
  <c r="AN1507" i="3"/>
  <c r="AQ1507" i="3" s="1"/>
  <c r="AO1507" i="3"/>
  <c r="AR1507" i="3" s="1"/>
  <c r="AM1508" i="3"/>
  <c r="AN1508" i="3"/>
  <c r="AS1508" i="3" s="1"/>
  <c r="AO1508" i="3"/>
  <c r="AT1508" i="3" s="1"/>
  <c r="AM1509" i="3"/>
  <c r="AN1509" i="3"/>
  <c r="AS1509" i="3" s="1"/>
  <c r="AO1509" i="3"/>
  <c r="AT1509" i="3" s="1"/>
  <c r="AM1510" i="3"/>
  <c r="AN1510" i="3"/>
  <c r="AQ1510" i="3" s="1"/>
  <c r="AO1510" i="3"/>
  <c r="AR1510" i="3" s="1"/>
  <c r="AM1511" i="3"/>
  <c r="AN1511" i="3"/>
  <c r="AQ1511" i="3" s="1"/>
  <c r="AO1511" i="3"/>
  <c r="AR1511" i="3" s="1"/>
  <c r="AM1512" i="3"/>
  <c r="AN1512" i="3"/>
  <c r="AQ1512" i="3" s="1"/>
  <c r="AO1512" i="3"/>
  <c r="AR1512" i="3" s="1"/>
  <c r="AM1513" i="3"/>
  <c r="AN1513" i="3"/>
  <c r="AQ1513" i="3" s="1"/>
  <c r="AO1513" i="3"/>
  <c r="AR1513" i="3" s="1"/>
  <c r="AM1514" i="3"/>
  <c r="AN1514" i="3"/>
  <c r="AQ1514" i="3" s="1"/>
  <c r="AO1514" i="3"/>
  <c r="AR1514" i="3" s="1"/>
  <c r="AM1515" i="3"/>
  <c r="AN1515" i="3"/>
  <c r="AQ1515" i="3" s="1"/>
  <c r="AO1515" i="3"/>
  <c r="AR1515" i="3" s="1"/>
  <c r="AM1516" i="3"/>
  <c r="AN1516" i="3"/>
  <c r="AO1516" i="3"/>
  <c r="AM1517" i="3"/>
  <c r="AN1517" i="3"/>
  <c r="AQ1517" i="3" s="1"/>
  <c r="AO1517" i="3"/>
  <c r="AR1517" i="3" s="1"/>
  <c r="AM1518" i="3"/>
  <c r="AN1518" i="3"/>
  <c r="AQ1518" i="3" s="1"/>
  <c r="AO1518" i="3"/>
  <c r="AR1518" i="3" s="1"/>
  <c r="AM1519" i="3"/>
  <c r="AN1519" i="3"/>
  <c r="AQ1519" i="3" s="1"/>
  <c r="AO1519" i="3"/>
  <c r="AR1519" i="3" s="1"/>
  <c r="AM1520" i="3"/>
  <c r="AN1520" i="3"/>
  <c r="AO1520" i="3"/>
  <c r="AM1521" i="3"/>
  <c r="AN1521" i="3"/>
  <c r="AQ1521" i="3" s="1"/>
  <c r="AO1521" i="3"/>
  <c r="AR1521" i="3" s="1"/>
  <c r="AM1522" i="3"/>
  <c r="AN1522" i="3"/>
  <c r="AO1522" i="3"/>
  <c r="AM1523" i="3"/>
  <c r="AN1523" i="3"/>
  <c r="AQ1523" i="3" s="1"/>
  <c r="AO1523" i="3"/>
  <c r="AR1523" i="3" s="1"/>
  <c r="AM1524" i="3"/>
  <c r="AN1524" i="3"/>
  <c r="AQ1524" i="3" s="1"/>
  <c r="AO1524" i="3"/>
  <c r="AR1524" i="3" s="1"/>
  <c r="AM1525" i="3"/>
  <c r="AN1525" i="3"/>
  <c r="AQ1525" i="3" s="1"/>
  <c r="AO1525" i="3"/>
  <c r="AR1525" i="3" s="1"/>
  <c r="AM1526" i="3"/>
  <c r="AN1526" i="3"/>
  <c r="AO1526" i="3"/>
  <c r="AM1527" i="3"/>
  <c r="AN1527" i="3"/>
  <c r="AO1527" i="3"/>
  <c r="AM1528" i="3"/>
  <c r="AN1528" i="3"/>
  <c r="AO1528" i="3"/>
  <c r="AM1529" i="3"/>
  <c r="AN1529" i="3"/>
  <c r="AQ1529" i="3" s="1"/>
  <c r="AO1529" i="3"/>
  <c r="AR1529" i="3" s="1"/>
  <c r="AM1530" i="3"/>
  <c r="AN1530" i="3"/>
  <c r="AS1530" i="3" s="1"/>
  <c r="AO1530" i="3"/>
  <c r="AT1530" i="3" s="1"/>
  <c r="AM1531" i="3"/>
  <c r="AN1531" i="3"/>
  <c r="AS1531" i="3" s="1"/>
  <c r="AO1531" i="3"/>
  <c r="AT1531" i="3" s="1"/>
  <c r="AM1532" i="3"/>
  <c r="AN1532" i="3"/>
  <c r="AO1532" i="3"/>
  <c r="AM1533" i="3"/>
  <c r="AN1533" i="3"/>
  <c r="AQ1533" i="3" s="1"/>
  <c r="AO1533" i="3"/>
  <c r="AR1533" i="3" s="1"/>
  <c r="AM1534" i="3"/>
  <c r="AN1534" i="3"/>
  <c r="AS1534" i="3" s="1"/>
  <c r="AO1534" i="3"/>
  <c r="AT1534" i="3" s="1"/>
  <c r="AM1535" i="3"/>
  <c r="AN1535" i="3"/>
  <c r="AS1535" i="3" s="1"/>
  <c r="AO1535" i="3"/>
  <c r="AT1535" i="3" s="1"/>
  <c r="AM1536" i="3"/>
  <c r="AN1536" i="3"/>
  <c r="AQ1536" i="3" s="1"/>
  <c r="AO1536" i="3"/>
  <c r="AR1536" i="3" s="1"/>
  <c r="AM1537" i="3"/>
  <c r="AN1537" i="3"/>
  <c r="AQ1537" i="3" s="1"/>
  <c r="AO1537" i="3"/>
  <c r="AR1537" i="3" s="1"/>
  <c r="AM1538" i="3"/>
  <c r="AN1538" i="3"/>
  <c r="AS1538" i="3" s="1"/>
  <c r="AO1538" i="3"/>
  <c r="AT1538" i="3" s="1"/>
  <c r="AM1539" i="3"/>
  <c r="AN1539" i="3"/>
  <c r="AS1539" i="3" s="1"/>
  <c r="AO1539" i="3"/>
  <c r="AT1539" i="3" s="1"/>
  <c r="AM1540" i="3"/>
  <c r="AN1540" i="3"/>
  <c r="AO1540" i="3"/>
  <c r="AM1541" i="3"/>
  <c r="AN1541" i="3"/>
  <c r="AO1541" i="3"/>
  <c r="AM1542" i="3"/>
  <c r="AN1542" i="3"/>
  <c r="AO1542" i="3"/>
  <c r="AM1543" i="3"/>
  <c r="AN1543" i="3"/>
  <c r="AO1543" i="3"/>
  <c r="AM1544" i="3"/>
  <c r="AN1544" i="3"/>
  <c r="AO1544" i="3"/>
  <c r="AM1545" i="3"/>
  <c r="AN1545" i="3"/>
  <c r="AO1545" i="3"/>
  <c r="AM1546" i="3"/>
  <c r="AN1546" i="3"/>
  <c r="AO1546" i="3"/>
  <c r="AM1547" i="3"/>
  <c r="AN1547" i="3"/>
  <c r="AO1547" i="3"/>
  <c r="AM1548" i="3"/>
  <c r="AN1548" i="3"/>
  <c r="AO1548" i="3"/>
  <c r="AM1558" i="3"/>
  <c r="AN1558" i="3"/>
  <c r="AO1558" i="3"/>
  <c r="AM1559" i="3"/>
  <c r="AN1559" i="3"/>
  <c r="AQ1559" i="3" s="1"/>
  <c r="AO1559" i="3"/>
  <c r="AR1559" i="3" s="1"/>
  <c r="AM1560" i="3"/>
  <c r="AN1560" i="3"/>
  <c r="AS1560" i="3" s="1"/>
  <c r="AO1560" i="3"/>
  <c r="AT1560" i="3" s="1"/>
  <c r="AM1561" i="3"/>
  <c r="AN1561" i="3"/>
  <c r="AS1561" i="3" s="1"/>
  <c r="AO1561" i="3"/>
  <c r="AT1561" i="3" s="1"/>
  <c r="AM1562" i="3"/>
  <c r="AN1562" i="3"/>
  <c r="AQ1562" i="3" s="1"/>
  <c r="AO1562" i="3"/>
  <c r="AR1562" i="3" s="1"/>
  <c r="AM1563" i="3"/>
  <c r="AN1563" i="3"/>
  <c r="AQ1563" i="3" s="1"/>
  <c r="AO1563" i="3"/>
  <c r="AR1563" i="3" s="1"/>
  <c r="AM1564" i="3"/>
  <c r="AN1564" i="3"/>
  <c r="AQ1564" i="3" s="1"/>
  <c r="AO1564" i="3"/>
  <c r="AR1564" i="3" s="1"/>
  <c r="AM1565" i="3"/>
  <c r="AN1565" i="3"/>
  <c r="AQ1565" i="3" s="1"/>
  <c r="AO1565" i="3"/>
  <c r="AR1565" i="3" s="1"/>
  <c r="AM1566" i="3"/>
  <c r="AN1566" i="3"/>
  <c r="AQ1566" i="3" s="1"/>
  <c r="AO1566" i="3"/>
  <c r="AR1566" i="3" s="1"/>
  <c r="AM1567" i="3"/>
  <c r="AN1567" i="3"/>
  <c r="AQ1567" i="3" s="1"/>
  <c r="AO1567" i="3"/>
  <c r="AR1567" i="3" s="1"/>
  <c r="AM1568" i="3"/>
  <c r="AN1568" i="3"/>
  <c r="AS1568" i="3" s="1"/>
  <c r="AO1568" i="3"/>
  <c r="AT1568" i="3" s="1"/>
  <c r="AM1569" i="3"/>
  <c r="AN1569" i="3"/>
  <c r="AS1569" i="3" s="1"/>
  <c r="AO1569" i="3"/>
  <c r="AT1569" i="3" s="1"/>
  <c r="AM1570" i="3"/>
  <c r="AN1570" i="3"/>
  <c r="AQ1570" i="3" s="1"/>
  <c r="AO1570" i="3"/>
  <c r="AR1570" i="3" s="1"/>
  <c r="AM1571" i="3"/>
  <c r="AN1571" i="3"/>
  <c r="AQ1571" i="3" s="1"/>
  <c r="AO1571" i="3"/>
  <c r="AR1571" i="3" s="1"/>
  <c r="AM1572" i="3"/>
  <c r="AN1572" i="3"/>
  <c r="AQ1572" i="3" s="1"/>
  <c r="AO1572" i="3"/>
  <c r="AR1572" i="3" s="1"/>
  <c r="AM1573" i="3"/>
  <c r="AN1573" i="3"/>
  <c r="AQ1573" i="3" s="1"/>
  <c r="AO1573" i="3"/>
  <c r="AR1573" i="3" s="1"/>
  <c r="AM1574" i="3"/>
  <c r="AN1574" i="3"/>
  <c r="AQ1574" i="3" s="1"/>
  <c r="AO1574" i="3"/>
  <c r="AR1574" i="3" s="1"/>
  <c r="AM1575" i="3"/>
  <c r="AN1575" i="3"/>
  <c r="AQ1575" i="3" s="1"/>
  <c r="AO1575" i="3"/>
  <c r="AR1575" i="3" s="1"/>
  <c r="AM1576" i="3"/>
  <c r="AN1576" i="3"/>
  <c r="AQ1576" i="3" s="1"/>
  <c r="AO1576" i="3"/>
  <c r="AR1576" i="3" s="1"/>
  <c r="AM1577" i="3"/>
  <c r="AN1577" i="3"/>
  <c r="AS1577" i="3" s="1"/>
  <c r="AO1577" i="3"/>
  <c r="AT1577" i="3" s="1"/>
  <c r="AM1578" i="3"/>
  <c r="AN1578" i="3"/>
  <c r="AQ1578" i="3" s="1"/>
  <c r="AO1578" i="3"/>
  <c r="AR1578" i="3" s="1"/>
  <c r="AM1579" i="3"/>
  <c r="AN1579" i="3"/>
  <c r="AQ1579" i="3" s="1"/>
  <c r="AO1579" i="3"/>
  <c r="AR1579" i="3" s="1"/>
  <c r="AM1580" i="3"/>
  <c r="AN1580" i="3"/>
  <c r="AQ1580" i="3" s="1"/>
  <c r="AO1580" i="3"/>
  <c r="AR1580" i="3" s="1"/>
  <c r="AM1581" i="3"/>
  <c r="AN1581" i="3"/>
  <c r="AQ1581" i="3" s="1"/>
  <c r="AO1581" i="3"/>
  <c r="AR1581" i="3" s="1"/>
  <c r="AM1582" i="3"/>
  <c r="AN1582" i="3"/>
  <c r="AQ1582" i="3" s="1"/>
  <c r="AO1582" i="3"/>
  <c r="AR1582" i="3" s="1"/>
  <c r="AM1583" i="3"/>
  <c r="AN1583" i="3"/>
  <c r="AS1583" i="3" s="1"/>
  <c r="AO1583" i="3"/>
  <c r="AT1583" i="3" s="1"/>
  <c r="AM1584" i="3"/>
  <c r="AN1584" i="3"/>
  <c r="AS1584" i="3" s="1"/>
  <c r="AO1584" i="3"/>
  <c r="AT1584" i="3" s="1"/>
  <c r="AM1585" i="3"/>
  <c r="AN1585" i="3"/>
  <c r="AQ1585" i="3" s="1"/>
  <c r="AO1585" i="3"/>
  <c r="AR1585" i="3" s="1"/>
  <c r="AM1586" i="3"/>
  <c r="AN1586" i="3"/>
  <c r="AS1586" i="3" s="1"/>
  <c r="AO1586" i="3"/>
  <c r="AT1586" i="3" s="1"/>
  <c r="AM1587" i="3"/>
  <c r="AN1587" i="3"/>
  <c r="AS1587" i="3" s="1"/>
  <c r="AO1587" i="3"/>
  <c r="AT1587" i="3" s="1"/>
  <c r="AM1588" i="3"/>
  <c r="AN1588" i="3"/>
  <c r="AO1588" i="3"/>
  <c r="AM1589" i="3"/>
  <c r="AN1589" i="3"/>
  <c r="AQ1589" i="3" s="1"/>
  <c r="AO1589" i="3"/>
  <c r="AR1589" i="3" s="1"/>
  <c r="AM1590" i="3"/>
  <c r="AN1590" i="3"/>
  <c r="AQ1590" i="3" s="1"/>
  <c r="AO1590" i="3"/>
  <c r="AR1590" i="3" s="1"/>
  <c r="AM1591" i="3"/>
  <c r="AN1591" i="3"/>
  <c r="AS1591" i="3" s="1"/>
  <c r="AO1591" i="3"/>
  <c r="AT1591" i="3" s="1"/>
  <c r="AM1592" i="3"/>
  <c r="AN1592" i="3"/>
  <c r="AS1592" i="3" s="1"/>
  <c r="AO1592" i="3"/>
  <c r="AT1592" i="3" s="1"/>
  <c r="AM1593" i="3"/>
  <c r="AN1593" i="3"/>
  <c r="AQ1593" i="3" s="1"/>
  <c r="AO1593" i="3"/>
  <c r="AR1593" i="3" s="1"/>
  <c r="AM1594" i="3"/>
  <c r="AN1594" i="3"/>
  <c r="AS1594" i="3" s="1"/>
  <c r="AO1594" i="3"/>
  <c r="AT1594" i="3" s="1"/>
  <c r="AM1595" i="3"/>
  <c r="AN1595" i="3"/>
  <c r="AS1595" i="3" s="1"/>
  <c r="AO1595" i="3"/>
  <c r="AT1595" i="3" s="1"/>
  <c r="AM1596" i="3"/>
  <c r="AN1596" i="3"/>
  <c r="AS1596" i="3" s="1"/>
  <c r="AO1596" i="3"/>
  <c r="AT1596" i="3" s="1"/>
  <c r="AM1597" i="3"/>
  <c r="AN1597" i="3"/>
  <c r="AS1597" i="3" s="1"/>
  <c r="AO1597" i="3"/>
  <c r="AT1597" i="3" s="1"/>
  <c r="AM1598" i="3"/>
  <c r="AN1598" i="3"/>
  <c r="AQ1598" i="3" s="1"/>
  <c r="AO1598" i="3"/>
  <c r="AR1598" i="3" s="1"/>
  <c r="AM1599" i="3"/>
  <c r="AN1599" i="3"/>
  <c r="AQ1599" i="3" s="1"/>
  <c r="AO1599" i="3"/>
  <c r="AR1599" i="3" s="1"/>
  <c r="AM1600" i="3"/>
  <c r="AN1600" i="3"/>
  <c r="AS1600" i="3" s="1"/>
  <c r="AO1600" i="3"/>
  <c r="AT1600" i="3" s="1"/>
  <c r="AM1601" i="3"/>
  <c r="AN1601" i="3"/>
  <c r="AQ1601" i="3" s="1"/>
  <c r="AO1601" i="3"/>
  <c r="AR1601" i="3" s="1"/>
  <c r="AM1602" i="3"/>
  <c r="AN1602" i="3"/>
  <c r="AS1602" i="3" s="1"/>
  <c r="AO1602" i="3"/>
  <c r="AT1602" i="3" s="1"/>
  <c r="AM1603" i="3"/>
  <c r="AN1603" i="3"/>
  <c r="AO1603" i="3"/>
  <c r="AM1604" i="3"/>
  <c r="AN1604" i="3"/>
  <c r="AQ1604" i="3" s="1"/>
  <c r="AO1604" i="3"/>
  <c r="AR1604" i="3" s="1"/>
  <c r="AM1605" i="3"/>
  <c r="AN1605" i="3"/>
  <c r="AQ1605" i="3" s="1"/>
  <c r="AO1605" i="3"/>
  <c r="AR1605" i="3" s="1"/>
  <c r="AM1606" i="3"/>
  <c r="AN1606" i="3"/>
  <c r="AS1606" i="3" s="1"/>
  <c r="AO1606" i="3"/>
  <c r="AT1606" i="3" s="1"/>
  <c r="AM1607" i="3"/>
  <c r="AN1607" i="3"/>
  <c r="AQ1607" i="3" s="1"/>
  <c r="AO1607" i="3"/>
  <c r="AR1607" i="3" s="1"/>
  <c r="AM1608" i="3"/>
  <c r="AN1608" i="3"/>
  <c r="AS1608" i="3" s="1"/>
  <c r="AO1608" i="3"/>
  <c r="AT1608" i="3" s="1"/>
  <c r="AM1609" i="3"/>
  <c r="AN1609" i="3"/>
  <c r="AQ1609" i="3" s="1"/>
  <c r="AO1609" i="3"/>
  <c r="AR1609" i="3" s="1"/>
  <c r="AM1610" i="3"/>
  <c r="AN1610" i="3"/>
  <c r="AS1610" i="3" s="1"/>
  <c r="AO1610" i="3"/>
  <c r="AT1610" i="3" s="1"/>
  <c r="AM1611" i="3"/>
  <c r="AN1611" i="3"/>
  <c r="AO1611" i="3"/>
  <c r="AM1612" i="3"/>
  <c r="AN1612" i="3"/>
  <c r="AQ1612" i="3" s="1"/>
  <c r="AO1612" i="3"/>
  <c r="AR1612" i="3" s="1"/>
  <c r="AM1613" i="3"/>
  <c r="AN1613" i="3"/>
  <c r="AS1613" i="3" s="1"/>
  <c r="AO1613" i="3"/>
  <c r="AT1613" i="3" s="1"/>
  <c r="AM1614" i="3"/>
  <c r="AN1614" i="3"/>
  <c r="AS1614" i="3" s="1"/>
  <c r="AO1614" i="3"/>
  <c r="AT1614" i="3" s="1"/>
  <c r="AM1615" i="3"/>
  <c r="AN1615" i="3"/>
  <c r="AO1615" i="3"/>
  <c r="AM1616" i="3"/>
  <c r="AN1616" i="3"/>
  <c r="AQ1616" i="3" s="1"/>
  <c r="AO1616" i="3"/>
  <c r="AR1616" i="3" s="1"/>
  <c r="AM1617" i="3"/>
  <c r="AN1617" i="3"/>
  <c r="AS1617" i="3" s="1"/>
  <c r="AO1617" i="3"/>
  <c r="AT1617" i="3" s="1"/>
  <c r="AM1618" i="3"/>
  <c r="AN1618" i="3"/>
  <c r="AS1618" i="3" s="1"/>
  <c r="AO1618" i="3"/>
  <c r="AT1618" i="3" s="1"/>
  <c r="AM1619" i="3"/>
  <c r="AN1619" i="3"/>
  <c r="AQ1619" i="3" s="1"/>
  <c r="AO1619" i="3"/>
  <c r="AR1619" i="3" s="1"/>
  <c r="AM1620" i="3"/>
  <c r="AN1620" i="3"/>
  <c r="AS1620" i="3" s="1"/>
  <c r="AO1620" i="3"/>
  <c r="AT1620" i="3" s="1"/>
  <c r="AM1621" i="3"/>
  <c r="AN1621" i="3"/>
  <c r="AS1621" i="3" s="1"/>
  <c r="AO1621" i="3"/>
  <c r="AT1621" i="3" s="1"/>
  <c r="AM1622" i="3"/>
  <c r="AN1622" i="3"/>
  <c r="AQ1622" i="3" s="1"/>
  <c r="AO1622" i="3"/>
  <c r="AR1622" i="3" s="1"/>
  <c r="AM1623" i="3"/>
  <c r="AN1623" i="3"/>
  <c r="AS1623" i="3" s="1"/>
  <c r="AO1623" i="3"/>
  <c r="AT1623" i="3" s="1"/>
  <c r="AM1624" i="3"/>
  <c r="AN1624" i="3"/>
  <c r="AS1624" i="3" s="1"/>
  <c r="AO1624" i="3"/>
  <c r="AT1624" i="3" s="1"/>
  <c r="AM1625" i="3"/>
  <c r="AN1625" i="3"/>
  <c r="AO1625" i="3"/>
  <c r="AM1626" i="3"/>
  <c r="AN1626" i="3"/>
  <c r="AQ1626" i="3" s="1"/>
  <c r="AO1626" i="3"/>
  <c r="AR1626" i="3" s="1"/>
  <c r="AM1627" i="3"/>
  <c r="AN1627" i="3"/>
  <c r="AS1627" i="3" s="1"/>
  <c r="AO1627" i="3"/>
  <c r="AT1627" i="3" s="1"/>
  <c r="AM1628" i="3"/>
  <c r="AN1628" i="3"/>
  <c r="AS1628" i="3" s="1"/>
  <c r="AO1628" i="3"/>
  <c r="AT1628" i="3" s="1"/>
  <c r="AM1629" i="3"/>
  <c r="AN1629" i="3"/>
  <c r="AQ1629" i="3" s="1"/>
  <c r="AO1629" i="3"/>
  <c r="AR1629" i="3" s="1"/>
  <c r="AM1630" i="3"/>
  <c r="AN1630" i="3"/>
  <c r="AS1630" i="3" s="1"/>
  <c r="AO1630" i="3"/>
  <c r="AT1630" i="3" s="1"/>
  <c r="AM1631" i="3"/>
  <c r="AN1631" i="3"/>
  <c r="AS1631" i="3" s="1"/>
  <c r="AO1631" i="3"/>
  <c r="AT1631" i="3" s="1"/>
  <c r="AM1632" i="3"/>
  <c r="AN1632" i="3"/>
  <c r="AQ1632" i="3" s="1"/>
  <c r="AO1632" i="3"/>
  <c r="AR1632" i="3" s="1"/>
  <c r="AM1633" i="3"/>
  <c r="AN1633" i="3"/>
  <c r="AS1633" i="3" s="1"/>
  <c r="AO1633" i="3"/>
  <c r="AT1633" i="3" s="1"/>
  <c r="AM1634" i="3"/>
  <c r="AN1634" i="3"/>
  <c r="AS1634" i="3" s="1"/>
  <c r="AO1634" i="3"/>
  <c r="AT1634" i="3" s="1"/>
  <c r="AM1635" i="3"/>
  <c r="AN1635" i="3"/>
  <c r="AQ1635" i="3" s="1"/>
  <c r="AO1635" i="3"/>
  <c r="AR1635" i="3" s="1"/>
  <c r="AM1636" i="3"/>
  <c r="AN1636" i="3"/>
  <c r="AS1636" i="3" s="1"/>
  <c r="AO1636" i="3"/>
  <c r="AT1636" i="3" s="1"/>
  <c r="AM1637" i="3"/>
  <c r="AN1637" i="3"/>
  <c r="AS1637" i="3" s="1"/>
  <c r="AO1637" i="3"/>
  <c r="AT1637" i="3" s="1"/>
  <c r="AM1638" i="3"/>
  <c r="AN1638" i="3"/>
  <c r="AQ1638" i="3" s="1"/>
  <c r="AO1638" i="3"/>
  <c r="AR1638" i="3" s="1"/>
  <c r="AM1639" i="3"/>
  <c r="AN1639" i="3"/>
  <c r="AS1639" i="3" s="1"/>
  <c r="AO1639" i="3"/>
  <c r="AT1639" i="3" s="1"/>
  <c r="AM1640" i="3"/>
  <c r="AN1640" i="3"/>
  <c r="AS1640" i="3" s="1"/>
  <c r="AO1640" i="3"/>
  <c r="AT1640" i="3" s="1"/>
  <c r="AM1641" i="3"/>
  <c r="AN1641" i="3"/>
  <c r="AO1641" i="3"/>
  <c r="AM1642" i="3"/>
  <c r="AN1642" i="3"/>
  <c r="AQ1642" i="3" s="1"/>
  <c r="AO1642" i="3"/>
  <c r="AR1642" i="3" s="1"/>
  <c r="AM1643" i="3"/>
  <c r="AN1643" i="3"/>
  <c r="AS1643" i="3" s="1"/>
  <c r="AO1643" i="3"/>
  <c r="AT1643" i="3" s="1"/>
  <c r="AM1644" i="3"/>
  <c r="AN1644" i="3"/>
  <c r="AS1644" i="3" s="1"/>
  <c r="AO1644" i="3"/>
  <c r="AT1644" i="3" s="1"/>
  <c r="AM1645" i="3"/>
  <c r="AN1645" i="3"/>
  <c r="AQ1645" i="3" s="1"/>
  <c r="AO1645" i="3"/>
  <c r="AR1645" i="3" s="1"/>
  <c r="AM1646" i="3"/>
  <c r="AN1646" i="3"/>
  <c r="AS1646" i="3" s="1"/>
  <c r="AO1646" i="3"/>
  <c r="AT1646" i="3" s="1"/>
  <c r="AM1647" i="3"/>
  <c r="AN1647" i="3"/>
  <c r="AS1647" i="3" s="1"/>
  <c r="AO1647" i="3"/>
  <c r="AT1647" i="3" s="1"/>
  <c r="AM1648" i="3"/>
  <c r="AN1648" i="3"/>
  <c r="AQ1648" i="3" s="1"/>
  <c r="AO1648" i="3"/>
  <c r="AR1648" i="3" s="1"/>
  <c r="AM1649" i="3"/>
  <c r="AN1649" i="3"/>
  <c r="AS1649" i="3" s="1"/>
  <c r="AO1649" i="3"/>
  <c r="AT1649" i="3" s="1"/>
  <c r="AM1650" i="3"/>
  <c r="AN1650" i="3"/>
  <c r="AS1650" i="3" s="1"/>
  <c r="AO1650" i="3"/>
  <c r="AT1650" i="3" s="1"/>
  <c r="AM1651" i="3"/>
  <c r="AN1651" i="3"/>
  <c r="AQ1651" i="3" s="1"/>
  <c r="AO1651" i="3"/>
  <c r="AR1651" i="3" s="1"/>
  <c r="AM1652" i="3"/>
  <c r="AN1652" i="3"/>
  <c r="AS1652" i="3" s="1"/>
  <c r="AO1652" i="3"/>
  <c r="AT1652" i="3" s="1"/>
  <c r="AM1653" i="3"/>
  <c r="AN1653" i="3"/>
  <c r="AS1653" i="3" s="1"/>
  <c r="AO1653" i="3"/>
  <c r="AT1653" i="3" s="1"/>
  <c r="AM1654" i="3"/>
  <c r="AN1654" i="3"/>
  <c r="AQ1654" i="3" s="1"/>
  <c r="AO1654" i="3"/>
  <c r="AR1654" i="3" s="1"/>
  <c r="AM1655" i="3"/>
  <c r="AN1655" i="3"/>
  <c r="AS1655" i="3" s="1"/>
  <c r="AO1655" i="3"/>
  <c r="AT1655" i="3" s="1"/>
  <c r="AM1656" i="3"/>
  <c r="AN1656" i="3"/>
  <c r="AS1656" i="3" s="1"/>
  <c r="AO1656" i="3"/>
  <c r="AT1656" i="3" s="1"/>
  <c r="AM1657" i="3"/>
  <c r="AN1657" i="3"/>
  <c r="AQ1657" i="3" s="1"/>
  <c r="AO1657" i="3"/>
  <c r="AR1657" i="3" s="1"/>
  <c r="AM1658" i="3"/>
  <c r="AN1658" i="3"/>
  <c r="AQ1658" i="3" s="1"/>
  <c r="AO1658" i="3"/>
  <c r="AR1658" i="3" s="1"/>
  <c r="AM1659" i="3"/>
  <c r="AN1659" i="3"/>
  <c r="AQ1659" i="3" s="1"/>
  <c r="AO1659" i="3"/>
  <c r="AR1659" i="3" s="1"/>
  <c r="AM1660" i="3"/>
  <c r="AN1660" i="3"/>
  <c r="AQ1660" i="3" s="1"/>
  <c r="AO1660" i="3"/>
  <c r="AR1660" i="3" s="1"/>
  <c r="AM1661" i="3"/>
  <c r="AN1661" i="3"/>
  <c r="AQ1661" i="3" s="1"/>
  <c r="AO1661" i="3"/>
  <c r="AR1661" i="3" s="1"/>
  <c r="AM1662" i="3"/>
  <c r="AN1662" i="3"/>
  <c r="AQ1662" i="3" s="1"/>
  <c r="AO1662" i="3"/>
  <c r="AR1662" i="3" s="1"/>
  <c r="AM1663" i="3"/>
  <c r="AN1663" i="3"/>
  <c r="AQ1663" i="3" s="1"/>
  <c r="AO1663" i="3"/>
  <c r="AR1663" i="3" s="1"/>
  <c r="AM1664" i="3"/>
  <c r="AN1664" i="3"/>
  <c r="AQ1664" i="3" s="1"/>
  <c r="AO1664" i="3"/>
  <c r="AR1664" i="3" s="1"/>
  <c r="AM1665" i="3"/>
  <c r="AN1665" i="3"/>
  <c r="AQ1665" i="3" s="1"/>
  <c r="AO1665" i="3"/>
  <c r="AR1665" i="3" s="1"/>
  <c r="AM1666" i="3"/>
  <c r="AN1666" i="3"/>
  <c r="AQ1666" i="3" s="1"/>
  <c r="AO1666" i="3"/>
  <c r="AR1666" i="3" s="1"/>
  <c r="AM1667" i="3"/>
  <c r="AN1667" i="3"/>
  <c r="AQ1667" i="3" s="1"/>
  <c r="AO1667" i="3"/>
  <c r="AR1667" i="3" s="1"/>
  <c r="AM1668" i="3"/>
  <c r="AN1668" i="3"/>
  <c r="AQ1668" i="3" s="1"/>
  <c r="AO1668" i="3"/>
  <c r="AR1668" i="3" s="1"/>
  <c r="AM1669" i="3"/>
  <c r="AN1669" i="3"/>
  <c r="AQ1669" i="3" s="1"/>
  <c r="AO1669" i="3"/>
  <c r="AR1669" i="3" s="1"/>
  <c r="AM1670" i="3"/>
  <c r="AN1670" i="3"/>
  <c r="AQ1670" i="3" s="1"/>
  <c r="AO1670" i="3"/>
  <c r="AR1670" i="3" s="1"/>
  <c r="AM1671" i="3"/>
  <c r="AN1671" i="3"/>
  <c r="AQ1671" i="3" s="1"/>
  <c r="AO1671" i="3"/>
  <c r="AR1671" i="3" s="1"/>
  <c r="AM1672" i="3"/>
  <c r="AN1672" i="3"/>
  <c r="AQ1672" i="3" s="1"/>
  <c r="AO1672" i="3"/>
  <c r="AR1672" i="3" s="1"/>
  <c r="AM1673" i="3"/>
  <c r="AN1673" i="3"/>
  <c r="AQ1673" i="3" s="1"/>
  <c r="AO1673" i="3"/>
  <c r="AR1673" i="3" s="1"/>
  <c r="AM1674" i="3"/>
  <c r="AN1674" i="3"/>
  <c r="AQ1674" i="3" s="1"/>
  <c r="AO1674" i="3"/>
  <c r="AR1674" i="3" s="1"/>
  <c r="AM1675" i="3"/>
  <c r="AN1675" i="3"/>
  <c r="AQ1675" i="3" s="1"/>
  <c r="AO1675" i="3"/>
  <c r="AR1675" i="3" s="1"/>
  <c r="AM1676" i="3"/>
  <c r="AN1676" i="3"/>
  <c r="AQ1676" i="3" s="1"/>
  <c r="AO1676" i="3"/>
  <c r="AR1676" i="3" s="1"/>
  <c r="AM1677" i="3"/>
  <c r="AN1677" i="3"/>
  <c r="AQ1677" i="3" s="1"/>
  <c r="AO1677" i="3"/>
  <c r="AR1677" i="3" s="1"/>
  <c r="AM1678" i="3"/>
  <c r="AN1678" i="3"/>
  <c r="AQ1678" i="3" s="1"/>
  <c r="AO1678" i="3"/>
  <c r="AR1678" i="3" s="1"/>
  <c r="AM1679" i="3"/>
  <c r="AN1679" i="3"/>
  <c r="AQ1679" i="3" s="1"/>
  <c r="AO1679" i="3"/>
  <c r="AR1679" i="3" s="1"/>
  <c r="AM1680" i="3"/>
  <c r="AN1680" i="3"/>
  <c r="AQ1680" i="3" s="1"/>
  <c r="AO1680" i="3"/>
  <c r="AR1680" i="3" s="1"/>
  <c r="AM1681" i="3"/>
  <c r="AN1681" i="3"/>
  <c r="AQ1681" i="3" s="1"/>
  <c r="AO1681" i="3"/>
  <c r="AR1681" i="3" s="1"/>
  <c r="AM1682" i="3"/>
  <c r="AN1682" i="3"/>
  <c r="AQ1682" i="3" s="1"/>
  <c r="AO1682" i="3"/>
  <c r="AR1682" i="3" s="1"/>
  <c r="AM1683" i="3"/>
  <c r="AN1683" i="3"/>
  <c r="AQ1683" i="3" s="1"/>
  <c r="AO1683" i="3"/>
  <c r="AR1683" i="3" s="1"/>
  <c r="AM1684" i="3"/>
  <c r="AN1684" i="3"/>
  <c r="AQ1684" i="3" s="1"/>
  <c r="AO1684" i="3"/>
  <c r="AR1684" i="3" s="1"/>
  <c r="AM1685" i="3"/>
  <c r="AN1685" i="3"/>
  <c r="AQ1685" i="3" s="1"/>
  <c r="AO1685" i="3"/>
  <c r="AR1685" i="3" s="1"/>
  <c r="AM1686" i="3"/>
  <c r="AN1686" i="3"/>
  <c r="AQ1686" i="3" s="1"/>
  <c r="AO1686" i="3"/>
  <c r="AR1686" i="3" s="1"/>
  <c r="AM1687" i="3"/>
  <c r="AN1687" i="3"/>
  <c r="AQ1687" i="3" s="1"/>
  <c r="AO1687" i="3"/>
  <c r="AR1687" i="3" s="1"/>
  <c r="AM1688" i="3"/>
  <c r="AN1688" i="3"/>
  <c r="AS1688" i="3" s="1"/>
  <c r="AO1688" i="3"/>
  <c r="AT1688" i="3" s="1"/>
  <c r="AM1689" i="3"/>
  <c r="AN1689" i="3"/>
  <c r="AS1689" i="3" s="1"/>
  <c r="AO1689" i="3"/>
  <c r="AT1689" i="3" s="1"/>
  <c r="AM1690" i="3"/>
  <c r="AN1690" i="3"/>
  <c r="AQ1690" i="3" s="1"/>
  <c r="AO1690" i="3"/>
  <c r="AR1690" i="3" s="1"/>
  <c r="AM1691" i="3"/>
  <c r="AN1691" i="3"/>
  <c r="AQ1691" i="3" s="1"/>
  <c r="AO1691" i="3"/>
  <c r="AR1691" i="3" s="1"/>
  <c r="AM1692" i="3"/>
  <c r="AN1692" i="3"/>
  <c r="AQ1692" i="3" s="1"/>
  <c r="AO1692" i="3"/>
  <c r="AR1692" i="3" s="1"/>
  <c r="AM1693" i="3"/>
  <c r="AN1693" i="3"/>
  <c r="AQ1693" i="3" s="1"/>
  <c r="AO1693" i="3"/>
  <c r="AR1693" i="3" s="1"/>
  <c r="AM1694" i="3"/>
  <c r="AN1694" i="3"/>
  <c r="AQ1694" i="3" s="1"/>
  <c r="AO1694" i="3"/>
  <c r="AR1694" i="3" s="1"/>
  <c r="AM1704" i="3"/>
  <c r="AN1704" i="3"/>
  <c r="AQ1704" i="3" s="1"/>
  <c r="AO1704" i="3"/>
  <c r="AR1704" i="3" s="1"/>
  <c r="AM1705" i="3"/>
  <c r="AN1705" i="3"/>
  <c r="AS1705" i="3" s="1"/>
  <c r="AO1705" i="3"/>
  <c r="AT1705" i="3" s="1"/>
  <c r="AM1706" i="3"/>
  <c r="AN1706" i="3"/>
  <c r="AQ1706" i="3" s="1"/>
  <c r="AO1706" i="3"/>
  <c r="AR1706" i="3" s="1"/>
  <c r="AM1707" i="3"/>
  <c r="AN1707" i="3"/>
  <c r="AQ1707" i="3" s="1"/>
  <c r="AO1707" i="3"/>
  <c r="AR1707" i="3" s="1"/>
  <c r="AM1708" i="3"/>
  <c r="AN1708" i="3"/>
  <c r="AQ1708" i="3" s="1"/>
  <c r="AO1708" i="3"/>
  <c r="AR1708" i="3" s="1"/>
  <c r="AM1709" i="3"/>
  <c r="AN1709" i="3"/>
  <c r="AQ1709" i="3" s="1"/>
  <c r="AO1709" i="3"/>
  <c r="AR1709" i="3" s="1"/>
  <c r="AM1710" i="3"/>
  <c r="AN1710" i="3"/>
  <c r="AQ1710" i="3" s="1"/>
  <c r="AO1710" i="3"/>
  <c r="AR1710" i="3" s="1"/>
  <c r="AM1711" i="3"/>
  <c r="AN1711" i="3"/>
  <c r="AQ1711" i="3" s="1"/>
  <c r="AO1711" i="3"/>
  <c r="AR1711" i="3" s="1"/>
  <c r="AM1712" i="3"/>
  <c r="AN1712" i="3"/>
  <c r="AS1712" i="3" s="1"/>
  <c r="AO1712" i="3"/>
  <c r="AT1712" i="3" s="1"/>
  <c r="AM1713" i="3"/>
  <c r="AN1713" i="3"/>
  <c r="AS1713" i="3" s="1"/>
  <c r="AO1713" i="3"/>
  <c r="AT1713" i="3" s="1"/>
  <c r="AM1714" i="3"/>
  <c r="AN1714" i="3"/>
  <c r="AO1714" i="3"/>
  <c r="AM1715" i="3"/>
  <c r="AN1715" i="3"/>
  <c r="AQ1715" i="3" s="1"/>
  <c r="AO1715" i="3"/>
  <c r="AR1715" i="3" s="1"/>
  <c r="AM1716" i="3"/>
  <c r="AN1716" i="3"/>
  <c r="AO1716" i="3"/>
  <c r="AM1717" i="3"/>
  <c r="AN1717" i="3"/>
  <c r="AO1717" i="3"/>
  <c r="AM1718" i="3"/>
  <c r="AN1718" i="3"/>
  <c r="AO1718" i="3"/>
  <c r="AM1719" i="3"/>
  <c r="AN1719" i="3"/>
  <c r="AO1719" i="3"/>
  <c r="AM1720" i="3"/>
  <c r="AN1720" i="3"/>
  <c r="AO1720" i="3"/>
  <c r="AM1721" i="3"/>
  <c r="AN1721" i="3"/>
  <c r="AQ1721" i="3" s="1"/>
  <c r="AO1721" i="3"/>
  <c r="AR1721" i="3" s="1"/>
  <c r="AM1722" i="3"/>
  <c r="AN1722" i="3"/>
  <c r="AS1722" i="3" s="1"/>
  <c r="AO1722" i="3"/>
  <c r="AT1722" i="3" s="1"/>
  <c r="AM1723" i="3"/>
  <c r="AN1723" i="3"/>
  <c r="AQ1723" i="3" s="1"/>
  <c r="AO1723" i="3"/>
  <c r="AR1723" i="3" s="1"/>
  <c r="AM1724" i="3"/>
  <c r="AN1724" i="3"/>
  <c r="AS1724" i="3" s="1"/>
  <c r="AO1724" i="3"/>
  <c r="AT1724" i="3" s="1"/>
  <c r="AM1725" i="3"/>
  <c r="AN1725" i="3"/>
  <c r="AQ1725" i="3" s="1"/>
  <c r="AO1725" i="3"/>
  <c r="AR1725" i="3" s="1"/>
  <c r="AM1726" i="3"/>
  <c r="AN1726" i="3"/>
  <c r="AS1726" i="3" s="1"/>
  <c r="AO1726" i="3"/>
  <c r="AT1726" i="3" s="1"/>
  <c r="AM1727" i="3"/>
  <c r="AN1727" i="3"/>
  <c r="AS1727" i="3" s="1"/>
  <c r="AO1727" i="3"/>
  <c r="AT1727" i="3" s="1"/>
  <c r="AM1728" i="3"/>
  <c r="AN1728" i="3"/>
  <c r="AQ1728" i="3" s="1"/>
  <c r="AO1728" i="3"/>
  <c r="AR1728" i="3" s="1"/>
  <c r="AM1729" i="3"/>
  <c r="AN1729" i="3"/>
  <c r="AQ1729" i="3" s="1"/>
  <c r="AO1729" i="3"/>
  <c r="AR1729" i="3" s="1"/>
  <c r="AM1730" i="3"/>
  <c r="AN1730" i="3"/>
  <c r="AS1730" i="3" s="1"/>
  <c r="AO1730" i="3"/>
  <c r="AT1730" i="3" s="1"/>
  <c r="AM1731" i="3"/>
  <c r="AN1731" i="3"/>
  <c r="AS1731" i="3" s="1"/>
  <c r="AO1731" i="3"/>
  <c r="AT1731" i="3" s="1"/>
  <c r="AM1732" i="3"/>
  <c r="AN1732" i="3"/>
  <c r="AO1732" i="3"/>
  <c r="AM1733" i="3"/>
  <c r="AN1733" i="3"/>
  <c r="AQ1733" i="3" s="1"/>
  <c r="AO1733" i="3"/>
  <c r="AR1733" i="3" s="1"/>
  <c r="AM1734" i="3"/>
  <c r="AN1734" i="3"/>
  <c r="AO1734" i="3"/>
  <c r="AM1735" i="3"/>
  <c r="AN1735" i="3"/>
  <c r="AO1735" i="3"/>
  <c r="AM1736" i="3"/>
  <c r="AN1736" i="3"/>
  <c r="AO1736" i="3"/>
  <c r="AM1737" i="3"/>
  <c r="AN1737" i="3"/>
  <c r="AQ1737" i="3" s="1"/>
  <c r="AO1737" i="3"/>
  <c r="AR1737" i="3" s="1"/>
  <c r="AM1738" i="3"/>
  <c r="AN1738" i="3"/>
  <c r="AS1738" i="3" s="1"/>
  <c r="AO1738" i="3"/>
  <c r="AT1738" i="3" s="1"/>
  <c r="AM1739" i="3"/>
  <c r="AN1739" i="3"/>
  <c r="AO1739" i="3"/>
  <c r="AM1740" i="3"/>
  <c r="AN1740" i="3"/>
  <c r="AQ1740" i="3" s="1"/>
  <c r="AO1740" i="3"/>
  <c r="AR1740" i="3" s="1"/>
  <c r="AM1741" i="3"/>
  <c r="AN1741" i="3"/>
  <c r="AO1741" i="3"/>
  <c r="AM1742" i="3"/>
  <c r="AN1742" i="3"/>
  <c r="AO1742" i="3"/>
  <c r="AM1743" i="3"/>
  <c r="AN1743" i="3"/>
  <c r="AO1743" i="3"/>
  <c r="AM1744" i="3"/>
  <c r="AN1744" i="3"/>
  <c r="AO1744" i="3"/>
  <c r="AM1745" i="3"/>
  <c r="AN1745" i="3"/>
  <c r="AQ1745" i="3" s="1"/>
  <c r="AO1745" i="3"/>
  <c r="AR1745" i="3" s="1"/>
  <c r="AM1746" i="3"/>
  <c r="AN1746" i="3"/>
  <c r="AS1746" i="3" s="1"/>
  <c r="AO1746" i="3"/>
  <c r="AT1746" i="3" s="1"/>
  <c r="AM1747" i="3"/>
  <c r="AN1747" i="3"/>
  <c r="AO1747" i="3"/>
  <c r="AM1748" i="3"/>
  <c r="AN1748" i="3"/>
  <c r="AO1748" i="3"/>
  <c r="AM1749" i="3"/>
  <c r="AN1749" i="3"/>
  <c r="AO1749" i="3"/>
  <c r="AM1750" i="3"/>
  <c r="AN1750" i="3"/>
  <c r="AO1750" i="3"/>
  <c r="AM1751" i="3"/>
  <c r="AN1751" i="3"/>
  <c r="AO1751" i="3"/>
  <c r="AM1752" i="3"/>
  <c r="AN1752" i="3"/>
  <c r="AO1752" i="3"/>
  <c r="AM1753" i="3"/>
  <c r="AN1753" i="3"/>
  <c r="AQ1753" i="3" s="1"/>
  <c r="AO1753" i="3"/>
  <c r="AR1753" i="3" s="1"/>
  <c r="AM1754" i="3"/>
  <c r="AN1754" i="3"/>
  <c r="AS1754" i="3" s="1"/>
  <c r="AO1754" i="3"/>
  <c r="AT1754" i="3" s="1"/>
  <c r="AM1755" i="3"/>
  <c r="AN1755" i="3"/>
  <c r="AQ1755" i="3" s="1"/>
  <c r="AO1755" i="3"/>
  <c r="AR1755" i="3" s="1"/>
  <c r="AM1756" i="3"/>
  <c r="AN1756" i="3"/>
  <c r="AS1756" i="3" s="1"/>
  <c r="AO1756" i="3"/>
  <c r="AT1756" i="3" s="1"/>
  <c r="AM1757" i="3"/>
  <c r="AN1757" i="3"/>
  <c r="AQ1757" i="3" s="1"/>
  <c r="AO1757" i="3"/>
  <c r="AR1757" i="3" s="1"/>
  <c r="AM1758" i="3"/>
  <c r="AN1758" i="3"/>
  <c r="AS1758" i="3" s="1"/>
  <c r="AO1758" i="3"/>
  <c r="AT1758" i="3" s="1"/>
  <c r="AM1759" i="3"/>
  <c r="AN1759" i="3"/>
  <c r="AQ1759" i="3" s="1"/>
  <c r="AO1759" i="3"/>
  <c r="AR1759" i="3" s="1"/>
  <c r="AM1760" i="3"/>
  <c r="AN1760" i="3"/>
  <c r="AQ1760" i="3" s="1"/>
  <c r="AO1760" i="3"/>
  <c r="AR1760" i="3" s="1"/>
  <c r="AM1761" i="3"/>
  <c r="AN1761" i="3"/>
  <c r="AQ1761" i="3" s="1"/>
  <c r="AO1761" i="3"/>
  <c r="AR1761" i="3" s="1"/>
  <c r="AM1762" i="3"/>
  <c r="AN1762" i="3"/>
  <c r="AS1762" i="3" s="1"/>
  <c r="AO1762" i="3"/>
  <c r="AT1762" i="3" s="1"/>
  <c r="AM1763" i="3"/>
  <c r="AN1763" i="3"/>
  <c r="AS1763" i="3" s="1"/>
  <c r="AO1763" i="3"/>
  <c r="AT1763" i="3" s="1"/>
  <c r="AM1764" i="3"/>
  <c r="AN1764" i="3"/>
  <c r="AO1764" i="3"/>
  <c r="AM1765" i="3"/>
  <c r="AN1765" i="3"/>
  <c r="AQ1765" i="3" s="1"/>
  <c r="AO1765" i="3"/>
  <c r="AR1765" i="3" s="1"/>
  <c r="AM1766" i="3"/>
  <c r="AN1766" i="3"/>
  <c r="AQ1766" i="3" s="1"/>
  <c r="AO1766" i="3"/>
  <c r="AR1766" i="3" s="1"/>
  <c r="AM1767" i="3"/>
  <c r="AN1767" i="3"/>
  <c r="AO1767" i="3"/>
  <c r="AM1768" i="3"/>
  <c r="AN1768" i="3"/>
  <c r="AO1768" i="3"/>
  <c r="AM1769" i="3"/>
  <c r="AN1769" i="3"/>
  <c r="AQ1769" i="3" s="1"/>
  <c r="AO1769" i="3"/>
  <c r="AR1769" i="3" s="1"/>
  <c r="AM1770" i="3"/>
  <c r="AN1770" i="3"/>
  <c r="AQ1770" i="3" s="1"/>
  <c r="AO1770" i="3"/>
  <c r="AR1770" i="3" s="1"/>
  <c r="AM1771" i="3"/>
  <c r="AN1771" i="3"/>
  <c r="AS1771" i="3" s="1"/>
  <c r="AO1771" i="3"/>
  <c r="AT1771" i="3" s="1"/>
  <c r="AM1772" i="3"/>
  <c r="AN1772" i="3"/>
  <c r="AS1772" i="3" s="1"/>
  <c r="AO1772" i="3"/>
  <c r="AT1772" i="3" s="1"/>
  <c r="AM1773" i="3"/>
  <c r="AN1773" i="3"/>
  <c r="AO1773" i="3"/>
  <c r="AM1774" i="3"/>
  <c r="AN1774" i="3"/>
  <c r="AQ1774" i="3" s="1"/>
  <c r="AO1774" i="3"/>
  <c r="AR1774" i="3" s="1"/>
  <c r="AM1775" i="3"/>
  <c r="AN1775" i="3"/>
  <c r="AQ1775" i="3" s="1"/>
  <c r="AO1775" i="3"/>
  <c r="AR1775" i="3" s="1"/>
  <c r="AM1776" i="3"/>
  <c r="AN1776" i="3"/>
  <c r="AO1776" i="3"/>
  <c r="AM1777" i="3"/>
  <c r="AN1777" i="3"/>
  <c r="AO1777" i="3"/>
  <c r="AM1778" i="3"/>
  <c r="AN1778" i="3"/>
  <c r="AO1778" i="3"/>
  <c r="AM1779" i="3"/>
  <c r="AN1779" i="3"/>
  <c r="AO1779" i="3"/>
  <c r="AM1780" i="3"/>
  <c r="AN1780" i="3"/>
  <c r="AO1780" i="3"/>
  <c r="AM1781" i="3"/>
  <c r="AN1781" i="3"/>
  <c r="AS1781" i="3" s="1"/>
  <c r="AO1781" i="3"/>
  <c r="AT1781" i="3" s="1"/>
  <c r="AM1782" i="3"/>
  <c r="AN1782" i="3"/>
  <c r="AS1782" i="3" s="1"/>
  <c r="AO1782" i="3"/>
  <c r="AT1782" i="3" s="1"/>
  <c r="AM1783" i="3"/>
  <c r="AN1783" i="3"/>
  <c r="AS1783" i="3" s="1"/>
  <c r="AO1783" i="3"/>
  <c r="AT1783" i="3" s="1"/>
  <c r="AM1784" i="3"/>
  <c r="AN1784" i="3"/>
  <c r="AS1784" i="3" s="1"/>
  <c r="AO1784" i="3"/>
  <c r="AT1784" i="3" s="1"/>
  <c r="AM1785" i="3"/>
  <c r="AN1785" i="3"/>
  <c r="AO1785" i="3"/>
  <c r="AM1786" i="3"/>
  <c r="AN1786" i="3"/>
  <c r="AO1786" i="3"/>
  <c r="AM1787" i="3"/>
  <c r="AN1787" i="3"/>
  <c r="AS1787" i="3" s="1"/>
  <c r="AO1787" i="3"/>
  <c r="AT1787" i="3" s="1"/>
  <c r="AM1788" i="3"/>
  <c r="AN1788" i="3"/>
  <c r="AS1788" i="3" s="1"/>
  <c r="AO1788" i="3"/>
  <c r="AT1788" i="3" s="1"/>
  <c r="AM1789" i="3"/>
  <c r="AN1789" i="3"/>
  <c r="AS1789" i="3" s="1"/>
  <c r="AO1789" i="3"/>
  <c r="AT1789" i="3" s="1"/>
  <c r="AM1790" i="3"/>
  <c r="AN1790" i="3"/>
  <c r="AS1790" i="3" s="1"/>
  <c r="AO1790" i="3"/>
  <c r="AT1790" i="3" s="1"/>
  <c r="AM1791" i="3"/>
  <c r="AN1791" i="3"/>
  <c r="AO1791" i="3"/>
  <c r="AM1792" i="3"/>
  <c r="AN1792" i="3"/>
  <c r="AO1792" i="3"/>
  <c r="AM1793" i="3"/>
  <c r="AN1793" i="3"/>
  <c r="AO1793" i="3"/>
  <c r="AM1794" i="3"/>
  <c r="AN1794" i="3"/>
  <c r="AO1794" i="3"/>
  <c r="AM1795" i="3"/>
  <c r="AN1795" i="3"/>
  <c r="AS1795" i="3" s="1"/>
  <c r="AO1795" i="3"/>
  <c r="AT1795" i="3" s="1"/>
  <c r="AM1796" i="3"/>
  <c r="AN1796" i="3"/>
  <c r="AS1796" i="3" s="1"/>
  <c r="AO1796" i="3"/>
  <c r="AT1796" i="3" s="1"/>
  <c r="AM1797" i="3"/>
  <c r="AN1797" i="3"/>
  <c r="AS1797" i="3" s="1"/>
  <c r="AO1797" i="3"/>
  <c r="AT1797" i="3" s="1"/>
  <c r="AM1798" i="3"/>
  <c r="AN1798" i="3"/>
  <c r="AS1798" i="3" s="1"/>
  <c r="AO1798" i="3"/>
  <c r="AT1798" i="3" s="1"/>
  <c r="AM1799" i="3"/>
  <c r="AN1799" i="3"/>
  <c r="AO1799" i="3"/>
  <c r="AM1800" i="3"/>
  <c r="AN1800" i="3"/>
  <c r="AO1800" i="3"/>
  <c r="AM1801" i="3"/>
  <c r="AN1801" i="3"/>
  <c r="AS1801" i="3" s="1"/>
  <c r="AO1801" i="3"/>
  <c r="AT1801" i="3" s="1"/>
  <c r="AM1802" i="3"/>
  <c r="AN1802" i="3"/>
  <c r="AS1802" i="3" s="1"/>
  <c r="AO1802" i="3"/>
  <c r="AT1802" i="3" s="1"/>
  <c r="AM1803" i="3"/>
  <c r="AN1803" i="3"/>
  <c r="AS1803" i="3" s="1"/>
  <c r="AO1803" i="3"/>
  <c r="AT1803" i="3" s="1"/>
  <c r="AM1804" i="3"/>
  <c r="AN1804" i="3"/>
  <c r="AS1804" i="3" s="1"/>
  <c r="AO1804" i="3"/>
  <c r="AT1804" i="3" s="1"/>
  <c r="AM1805" i="3"/>
  <c r="AN1805" i="3"/>
  <c r="AO1805" i="3"/>
  <c r="AM1806" i="3"/>
  <c r="AN1806" i="3"/>
  <c r="AO1806" i="3"/>
  <c r="AM1807" i="3"/>
  <c r="AN1807" i="3"/>
  <c r="AO1807" i="3"/>
  <c r="AM1808" i="3"/>
  <c r="AN1808" i="3"/>
  <c r="AO1808" i="3"/>
  <c r="AM1809" i="3"/>
  <c r="AN1809" i="3"/>
  <c r="AS1809" i="3" s="1"/>
  <c r="AO1809" i="3"/>
  <c r="AT1809" i="3" s="1"/>
  <c r="AM1810" i="3"/>
  <c r="AN1810" i="3"/>
  <c r="AS1810" i="3" s="1"/>
  <c r="AO1810" i="3"/>
  <c r="AT1810" i="3" s="1"/>
  <c r="AM1811" i="3"/>
  <c r="AN1811" i="3"/>
  <c r="AS1811" i="3" s="1"/>
  <c r="AO1811" i="3"/>
  <c r="AT1811" i="3" s="1"/>
  <c r="AM1812" i="3"/>
  <c r="AN1812" i="3"/>
  <c r="AS1812" i="3" s="1"/>
  <c r="AO1812" i="3"/>
  <c r="AT1812" i="3" s="1"/>
  <c r="AM1813" i="3"/>
  <c r="AN1813" i="3"/>
  <c r="AO1813" i="3"/>
  <c r="AM1814" i="3"/>
  <c r="AN1814" i="3"/>
  <c r="AO1814" i="3"/>
  <c r="AM1815" i="3"/>
  <c r="AN1815" i="3"/>
  <c r="AS1815" i="3" s="1"/>
  <c r="AO1815" i="3"/>
  <c r="AT1815" i="3" s="1"/>
  <c r="AM1816" i="3"/>
  <c r="AN1816" i="3"/>
  <c r="AS1816" i="3" s="1"/>
  <c r="AO1816" i="3"/>
  <c r="AT1816" i="3" s="1"/>
  <c r="AM1817" i="3"/>
  <c r="AN1817" i="3"/>
  <c r="AS1817" i="3" s="1"/>
  <c r="AO1817" i="3"/>
  <c r="AT1817" i="3" s="1"/>
  <c r="AM1818" i="3"/>
  <c r="AN1818" i="3"/>
  <c r="AS1818" i="3" s="1"/>
  <c r="AO1818" i="3"/>
  <c r="AT1818" i="3" s="1"/>
  <c r="AM1819" i="3"/>
  <c r="AN1819" i="3"/>
  <c r="AO1819" i="3"/>
  <c r="AM1820" i="3"/>
  <c r="AN1820" i="3"/>
  <c r="AO1820" i="3"/>
  <c r="AM1821" i="3"/>
  <c r="AN1821" i="3"/>
  <c r="AO1821" i="3"/>
  <c r="AM1822" i="3"/>
  <c r="AN1822" i="3"/>
  <c r="AO1822" i="3"/>
  <c r="AM1823" i="3"/>
  <c r="AN1823" i="3"/>
  <c r="AS1823" i="3" s="1"/>
  <c r="AO1823" i="3"/>
  <c r="AT1823" i="3" s="1"/>
  <c r="AM1824" i="3"/>
  <c r="AN1824" i="3"/>
  <c r="AS1824" i="3" s="1"/>
  <c r="AO1824" i="3"/>
  <c r="AT1824" i="3" s="1"/>
  <c r="AM1825" i="3"/>
  <c r="AN1825" i="3"/>
  <c r="AS1825" i="3" s="1"/>
  <c r="AO1825" i="3"/>
  <c r="AT1825" i="3" s="1"/>
  <c r="AM1826" i="3"/>
  <c r="AN1826" i="3"/>
  <c r="AS1826" i="3" s="1"/>
  <c r="AO1826" i="3"/>
  <c r="AT1826" i="3" s="1"/>
  <c r="AM1827" i="3"/>
  <c r="AN1827" i="3"/>
  <c r="AO1827" i="3"/>
  <c r="AM1828" i="3"/>
  <c r="AN1828" i="3"/>
  <c r="AO1828" i="3"/>
  <c r="AM1829" i="3"/>
  <c r="AN1829" i="3"/>
  <c r="AS1829" i="3" s="1"/>
  <c r="AO1829" i="3"/>
  <c r="AT1829" i="3" s="1"/>
  <c r="AM1830" i="3"/>
  <c r="AN1830" i="3"/>
  <c r="AS1830" i="3" s="1"/>
  <c r="AO1830" i="3"/>
  <c r="AT1830" i="3" s="1"/>
  <c r="AM1831" i="3"/>
  <c r="AN1831" i="3"/>
  <c r="AS1831" i="3" s="1"/>
  <c r="AO1831" i="3"/>
  <c r="AT1831" i="3" s="1"/>
  <c r="D316" i="12"/>
  <c r="AX224" i="27"/>
  <c r="AW224" i="27" a="1"/>
  <c r="AW224" i="27" s="1"/>
  <c r="AR224" i="27"/>
  <c r="AQ224" i="27" a="1"/>
  <c r="AQ224" i="27" s="1"/>
  <c r="AP224" i="27"/>
  <c r="AS224" i="27" s="1"/>
  <c r="AO224" i="27"/>
  <c r="AN224" i="27"/>
  <c r="AX223" i="27"/>
  <c r="AW223" i="27" a="1"/>
  <c r="AW223" i="27" s="1"/>
  <c r="AS223" i="27"/>
  <c r="AR223" i="27"/>
  <c r="AP223" i="27"/>
  <c r="AQ223" i="27" s="1" a="1"/>
  <c r="AQ223" i="27" s="1"/>
  <c r="AO223" i="27"/>
  <c r="AN223" i="27"/>
  <c r="AX222" i="27"/>
  <c r="AW222" i="27" a="1"/>
  <c r="AW222" i="27" s="1"/>
  <c r="AR222" i="27"/>
  <c r="AQ222" i="27" a="1"/>
  <c r="AQ222" i="27" s="1"/>
  <c r="AP222" i="27"/>
  <c r="AS222" i="27" s="1"/>
  <c r="AV222" i="27" s="1" a="1"/>
  <c r="AV222" i="27" s="1"/>
  <c r="AO222" i="27"/>
  <c r="AN222" i="27"/>
  <c r="AX221" i="27"/>
  <c r="AW221" i="27" a="1"/>
  <c r="AW221" i="27" s="1"/>
  <c r="AR221" i="27"/>
  <c r="AQ221" i="27" a="1"/>
  <c r="AQ221" i="27" s="1"/>
  <c r="AP221" i="27"/>
  <c r="AS221" i="27" s="1"/>
  <c r="AV221" i="27" s="1" a="1"/>
  <c r="AV221" i="27" s="1"/>
  <c r="AO221" i="27"/>
  <c r="AN221" i="27"/>
  <c r="AX220" i="27"/>
  <c r="AW220" i="27"/>
  <c r="AW220" i="27" a="1"/>
  <c r="AS220" i="27"/>
  <c r="AR220" i="27"/>
  <c r="AV220" i="27" s="1" a="1"/>
  <c r="AV220" i="27" s="1"/>
  <c r="AQ220" i="27" a="1"/>
  <c r="AQ220" i="27" s="1"/>
  <c r="AP220" i="27"/>
  <c r="AO220" i="27"/>
  <c r="AN220" i="27"/>
  <c r="AX219" i="27"/>
  <c r="AW219" i="27" a="1"/>
  <c r="AW219" i="27" s="1"/>
  <c r="AR219" i="27"/>
  <c r="AV219" i="27" s="1" a="1"/>
  <c r="AV219" i="27" s="1"/>
  <c r="AQ219" i="27" a="1"/>
  <c r="AQ219" i="27" s="1"/>
  <c r="AP219" i="27"/>
  <c r="AS219" i="27" s="1"/>
  <c r="AO219" i="27"/>
  <c r="AN219" i="27"/>
  <c r="AX218" i="27"/>
  <c r="AW218" i="27" a="1"/>
  <c r="AW218" i="27" s="1"/>
  <c r="AV218" i="27" a="1"/>
  <c r="AV218" i="27" s="1"/>
  <c r="AQ218" i="27" a="1"/>
  <c r="AQ218" i="27" s="1"/>
  <c r="AP218" i="27"/>
  <c r="AO218" i="27"/>
  <c r="AN218" i="27"/>
  <c r="AX217" i="27"/>
  <c r="AW217" i="27" a="1"/>
  <c r="AW217" i="27" s="1"/>
  <c r="AV217" i="27" a="1"/>
  <c r="AV217" i="27" s="1"/>
  <c r="AP217" i="27"/>
  <c r="AO217" i="27"/>
  <c r="AN217" i="27"/>
  <c r="AX216" i="27"/>
  <c r="AW216" i="27" a="1"/>
  <c r="AW216" i="27" s="1"/>
  <c r="AR216" i="27"/>
  <c r="AP216" i="27"/>
  <c r="AS216" i="27" s="1"/>
  <c r="AO216" i="27"/>
  <c r="AN216" i="27"/>
  <c r="AP753" i="3" l="1" a="1"/>
  <c r="AP753" i="3" s="1"/>
  <c r="AQ746" i="3"/>
  <c r="AR743" i="3"/>
  <c r="AP744" i="3" a="1"/>
  <c r="AP744" i="3" s="1"/>
  <c r="AP621" i="3" a="1"/>
  <c r="AP621" i="3" s="1"/>
  <c r="AV1697" i="3" a="1"/>
  <c r="AV1697" i="3" s="1"/>
  <c r="AV1696" i="3" a="1"/>
  <c r="AV1696" i="3" s="1"/>
  <c r="AP1702" i="3" a="1"/>
  <c r="AP1702" i="3" s="1"/>
  <c r="AP1701" i="3" a="1"/>
  <c r="AP1701" i="3" s="1"/>
  <c r="AP1696" i="3" a="1"/>
  <c r="AP1696" i="3" s="1"/>
  <c r="AP1695" i="3" a="1"/>
  <c r="AP1695" i="3" s="1"/>
  <c r="AP1703" i="3" a="1"/>
  <c r="AP1703" i="3" s="1"/>
  <c r="AP1697" i="3" a="1"/>
  <c r="AP1697" i="3" s="1"/>
  <c r="AP1698" i="3" a="1"/>
  <c r="AP1698" i="3" s="1"/>
  <c r="AP1699" i="3" a="1"/>
  <c r="AP1699" i="3" s="1"/>
  <c r="AP1700" i="3" a="1"/>
  <c r="AP1700" i="3" s="1"/>
  <c r="AU1698" i="3" a="1"/>
  <c r="AU1698" i="3" s="1"/>
  <c r="AU1702" i="3" a="1"/>
  <c r="AU1702" i="3" s="1"/>
  <c r="AU1700" i="3" a="1"/>
  <c r="AU1700" i="3" s="1"/>
  <c r="AU1703" i="3" a="1"/>
  <c r="AU1703" i="3" s="1"/>
  <c r="AU1699" i="3" a="1"/>
  <c r="AU1699" i="3" s="1"/>
  <c r="AU1701" i="3" a="1"/>
  <c r="AU1701" i="3" s="1"/>
  <c r="AU1695" i="3" a="1"/>
  <c r="AU1695" i="3" s="1"/>
  <c r="AP488" i="3" a="1"/>
  <c r="AP488" i="3" s="1"/>
  <c r="AP490" i="3" a="1"/>
  <c r="AP490" i="3" s="1"/>
  <c r="AP492" i="3" a="1"/>
  <c r="AP492" i="3" s="1"/>
  <c r="AP494" i="3" a="1"/>
  <c r="AP494" i="3" s="1"/>
  <c r="AP493" i="3" a="1"/>
  <c r="AP493" i="3" s="1"/>
  <c r="AP491" i="3" a="1"/>
  <c r="AP491" i="3" s="1"/>
  <c r="AP489" i="3" a="1"/>
  <c r="AP489" i="3" s="1"/>
  <c r="AP495" i="3" a="1"/>
  <c r="AP495" i="3" s="1"/>
  <c r="AU856" i="3" a="1"/>
  <c r="AU856" i="3" s="1"/>
  <c r="AP857" i="3" a="1"/>
  <c r="AP857" i="3" s="1"/>
  <c r="AP856" i="3" a="1"/>
  <c r="AP856" i="3" s="1"/>
  <c r="AV857" i="3" a="1"/>
  <c r="AV857" i="3" s="1"/>
  <c r="AP1051" i="3" a="1"/>
  <c r="AP1051" i="3" s="1"/>
  <c r="AP1050" i="3" a="1"/>
  <c r="AP1050" i="3" s="1"/>
  <c r="AP1048" i="3" a="1"/>
  <c r="AP1048" i="3" s="1"/>
  <c r="AP1044" i="3" a="1"/>
  <c r="AP1044" i="3" s="1"/>
  <c r="AP1045" i="3" a="1"/>
  <c r="AP1045" i="3" s="1"/>
  <c r="AP1049" i="3" a="1"/>
  <c r="AP1049" i="3" s="1"/>
  <c r="AP1046" i="3" a="1"/>
  <c r="AP1046" i="3" s="1"/>
  <c r="AP1047" i="3" a="1"/>
  <c r="AP1047" i="3" s="1"/>
  <c r="AV1045" i="3" a="1"/>
  <c r="AV1045" i="3" s="1"/>
  <c r="AV1046" i="3" a="1"/>
  <c r="AV1046" i="3" s="1"/>
  <c r="AU1050" i="3" a="1"/>
  <c r="AU1050" i="3" s="1"/>
  <c r="AU1047" i="3" a="1"/>
  <c r="AU1047" i="3" s="1"/>
  <c r="AU1048" i="3" a="1"/>
  <c r="AU1048" i="3" s="1"/>
  <c r="AU1044" i="3" a="1"/>
  <c r="AU1044" i="3" s="1"/>
  <c r="AU1051" i="3" a="1"/>
  <c r="AU1051" i="3" s="1"/>
  <c r="AU1049" i="3" a="1"/>
  <c r="AU1049" i="3" s="1"/>
  <c r="AU783" i="3" a="1"/>
  <c r="AU783" i="3" s="1"/>
  <c r="AU789" i="3" a="1"/>
  <c r="AU789" i="3" s="1"/>
  <c r="AU787" i="3" a="1"/>
  <c r="AU787" i="3" s="1"/>
  <c r="AU785" i="3" a="1"/>
  <c r="AU785" i="3" s="1"/>
  <c r="AU788" i="3" a="1"/>
  <c r="AU788" i="3" s="1"/>
  <c r="AU786" i="3" a="1"/>
  <c r="AU786" i="3" s="1"/>
  <c r="AV784" i="3" a="1"/>
  <c r="AV784" i="3" s="1"/>
  <c r="AV782" i="3" a="1"/>
  <c r="AV782" i="3" s="1"/>
  <c r="AS623" i="3"/>
  <c r="AT623" i="3" s="1"/>
  <c r="AS618" i="3"/>
  <c r="AT618" i="3" s="1"/>
  <c r="AS614" i="3"/>
  <c r="AT614" i="3" s="1"/>
  <c r="AS606" i="3"/>
  <c r="AT606" i="3" s="1"/>
  <c r="AS755" i="3"/>
  <c r="AT755" i="3" s="1"/>
  <c r="AS625" i="3"/>
  <c r="AT625" i="3" s="1"/>
  <c r="AS620" i="3"/>
  <c r="AT620" i="3" s="1"/>
  <c r="AS612" i="3"/>
  <c r="AT612" i="3" s="1"/>
  <c r="AS608" i="3"/>
  <c r="AT608" i="3" s="1"/>
  <c r="AS254" i="3"/>
  <c r="AT254" i="3" s="1"/>
  <c r="AS749" i="3"/>
  <c r="AT749" i="3" s="1"/>
  <c r="AS742" i="3"/>
  <c r="AT742" i="3" s="1"/>
  <c r="AP786" i="3" a="1"/>
  <c r="AP786" i="3" s="1"/>
  <c r="AP782" i="3" a="1"/>
  <c r="AP782" i="3" s="1"/>
  <c r="AP787" i="3" a="1"/>
  <c r="AP787" i="3" s="1"/>
  <c r="AP789" i="3" a="1"/>
  <c r="AP789" i="3" s="1"/>
  <c r="AP788" i="3" a="1"/>
  <c r="AP788" i="3" s="1"/>
  <c r="AP783" i="3" a="1"/>
  <c r="AP783" i="3" s="1"/>
  <c r="AP784" i="3" a="1"/>
  <c r="AP784" i="3" s="1"/>
  <c r="AS7" i="3"/>
  <c r="AP785" i="3" a="1"/>
  <c r="AP785" i="3" s="1"/>
  <c r="AP1551" i="3" a="1"/>
  <c r="AP1551" i="3" s="1"/>
  <c r="AP1555" i="3" a="1"/>
  <c r="AP1555" i="3" s="1"/>
  <c r="AP1553" i="3" a="1"/>
  <c r="AP1553" i="3" s="1"/>
  <c r="AP1840" i="3" a="1"/>
  <c r="AP1840" i="3" s="1"/>
  <c r="AP1837" i="3" a="1"/>
  <c r="AP1837" i="3" s="1"/>
  <c r="AP1550" i="3" a="1"/>
  <c r="AP1550" i="3" s="1"/>
  <c r="AP1556" i="3" a="1"/>
  <c r="AP1556" i="3" s="1"/>
  <c r="AP1836" i="3" a="1"/>
  <c r="AP1836" i="3" s="1"/>
  <c r="AP1557" i="3" a="1"/>
  <c r="AP1557" i="3" s="1"/>
  <c r="AP1549" i="3" a="1"/>
  <c r="AP1549" i="3" s="1"/>
  <c r="AP1838" i="3" a="1"/>
  <c r="AP1838" i="3" s="1"/>
  <c r="AP1833" i="3" a="1"/>
  <c r="AP1833" i="3" s="1"/>
  <c r="AP1835" i="3" a="1"/>
  <c r="AP1835" i="3" s="1"/>
  <c r="AP1552" i="3" a="1"/>
  <c r="AP1552" i="3" s="1"/>
  <c r="AP1832" i="3" a="1"/>
  <c r="AP1832" i="3" s="1"/>
  <c r="AP1839" i="3" a="1"/>
  <c r="AP1839" i="3" s="1"/>
  <c r="AP1834" i="3" a="1"/>
  <c r="AP1834" i="3" s="1"/>
  <c r="AP988" i="3" a="1"/>
  <c r="AP988" i="3" s="1"/>
  <c r="AP987" i="3" a="1"/>
  <c r="AP987" i="3" s="1"/>
  <c r="AP756" i="3" a="1"/>
  <c r="AP756" i="3" s="1"/>
  <c r="AP757" i="3" a="1"/>
  <c r="AP757" i="3" s="1"/>
  <c r="AP1126" i="3" a="1"/>
  <c r="AP1126" i="3" s="1"/>
  <c r="AP1122" i="3" a="1"/>
  <c r="AP1122" i="3" s="1"/>
  <c r="AP1118" i="3" a="1"/>
  <c r="AP1118" i="3" s="1"/>
  <c r="AP1127" i="3" a="1"/>
  <c r="AP1127" i="3" s="1"/>
  <c r="AP1124" i="3" a="1"/>
  <c r="AP1124" i="3" s="1"/>
  <c r="AP1121" i="3" a="1"/>
  <c r="AP1121" i="3" s="1"/>
  <c r="AP1125" i="3" a="1"/>
  <c r="AP1125" i="3" s="1"/>
  <c r="AP1128" i="3" a="1"/>
  <c r="AP1128" i="3" s="1"/>
  <c r="AP1119" i="3" a="1"/>
  <c r="AP1119" i="3" s="1"/>
  <c r="AP1117" i="3" a="1"/>
  <c r="AP1117" i="3" s="1"/>
  <c r="AP1123" i="3" a="1"/>
  <c r="AP1123" i="3" s="1"/>
  <c r="AP1129" i="3" a="1"/>
  <c r="AP1129" i="3" s="1"/>
  <c r="AP1116" i="3" a="1"/>
  <c r="AP1116" i="3" s="1"/>
  <c r="AP1115" i="3" a="1"/>
  <c r="AP1115" i="3" s="1"/>
  <c r="AP1114" i="3" a="1"/>
  <c r="AP1114" i="3" s="1"/>
  <c r="AP1120" i="3" a="1"/>
  <c r="AP1120" i="3" s="1"/>
  <c r="AP1113" i="3" a="1"/>
  <c r="AP1113" i="3" s="1"/>
  <c r="EM317" i="12"/>
  <c r="DP317" i="12"/>
  <c r="EV317" i="12"/>
  <c r="ES317" i="12"/>
  <c r="EW317" i="12" s="1"/>
  <c r="DE317" i="12"/>
  <c r="EQ317" i="12"/>
  <c r="DM317" i="12"/>
  <c r="EP317" i="12"/>
  <c r="DI317" i="12"/>
  <c r="EO317" i="12"/>
  <c r="EN317" i="12"/>
  <c r="ET317" i="12"/>
  <c r="AP511" i="3" a="1"/>
  <c r="AP511" i="3" s="1"/>
  <c r="AP510" i="3" a="1"/>
  <c r="AP510" i="3" s="1"/>
  <c r="AP1803" i="3" a="1"/>
  <c r="AP1803" i="3" s="1"/>
  <c r="AP1797" i="3" a="1"/>
  <c r="AP1797" i="3" s="1"/>
  <c r="AS57" i="3"/>
  <c r="AP1259" i="3" a="1"/>
  <c r="AP1259" i="3" s="1"/>
  <c r="AP1789" i="3" a="1"/>
  <c r="AP1789" i="3" s="1"/>
  <c r="AP1740" i="3" a="1"/>
  <c r="AP1740" i="3" s="1"/>
  <c r="AP1709" i="3" a="1"/>
  <c r="AP1709" i="3" s="1"/>
  <c r="AP367" i="3" a="1"/>
  <c r="AP367" i="3" s="1"/>
  <c r="AP363" i="3" a="1"/>
  <c r="AP363" i="3" s="1"/>
  <c r="AP1800" i="3" a="1"/>
  <c r="AP1800" i="3" s="1"/>
  <c r="AP1809" i="3" a="1"/>
  <c r="AP1809" i="3" s="1"/>
  <c r="AP1723" i="3" a="1"/>
  <c r="AP1723" i="3" s="1"/>
  <c r="AP1828" i="3" a="1"/>
  <c r="AP1828" i="3" s="1"/>
  <c r="AP1738" i="3" a="1"/>
  <c r="AP1738" i="3" s="1"/>
  <c r="AP1764" i="3" a="1"/>
  <c r="AP1764" i="3" s="1"/>
  <c r="AP1821" i="3" a="1"/>
  <c r="AP1821" i="3" s="1"/>
  <c r="AP1815" i="3" a="1"/>
  <c r="AP1815" i="3" s="1"/>
  <c r="AP1779" i="3" a="1"/>
  <c r="AP1779" i="3" s="1"/>
  <c r="AP234" i="3" a="1"/>
  <c r="AP234" i="3" s="1"/>
  <c r="AP227" i="3" a="1"/>
  <c r="AP227" i="3" s="1"/>
  <c r="AP212" i="3" a="1"/>
  <c r="AP212" i="3" s="1"/>
  <c r="AP1693" i="3" a="1"/>
  <c r="AP1693" i="3" s="1"/>
  <c r="AP1615" i="3" a="1"/>
  <c r="AP1615" i="3" s="1"/>
  <c r="AP484" i="3" a="1"/>
  <c r="AP484" i="3" s="1"/>
  <c r="AP1805" i="3" a="1"/>
  <c r="AP1805" i="3" s="1"/>
  <c r="AP1829" i="3" a="1"/>
  <c r="AP1829" i="3" s="1"/>
  <c r="AP1817" i="3" a="1"/>
  <c r="AP1817" i="3" s="1"/>
  <c r="AP1801" i="3" a="1"/>
  <c r="AP1801" i="3" s="1"/>
  <c r="AP1710" i="3" a="1"/>
  <c r="AP1710" i="3" s="1"/>
  <c r="AP1811" i="3" a="1"/>
  <c r="AP1811" i="3" s="1"/>
  <c r="AP1718" i="3" a="1"/>
  <c r="AP1718" i="3" s="1"/>
  <c r="AP1823" i="3" a="1"/>
  <c r="AP1823" i="3" s="1"/>
  <c r="AP1772" i="3" a="1"/>
  <c r="AP1772" i="3" s="1"/>
  <c r="AP1807" i="3" a="1"/>
  <c r="AP1807" i="3" s="1"/>
  <c r="AP1572" i="3" a="1"/>
  <c r="AP1572" i="3" s="1"/>
  <c r="AP1273" i="3" a="1"/>
  <c r="AP1273" i="3" s="1"/>
  <c r="AP372" i="3" a="1"/>
  <c r="AP372" i="3" s="1"/>
  <c r="AP1534" i="3" a="1"/>
  <c r="AP1534" i="3" s="1"/>
  <c r="AP1281" i="3" a="1"/>
  <c r="AP1281" i="3" s="1"/>
  <c r="AP478" i="3" a="1"/>
  <c r="AP478" i="3" s="1"/>
  <c r="AP1654" i="3" a="1"/>
  <c r="AP1654" i="3" s="1"/>
  <c r="AP1545" i="3" a="1"/>
  <c r="AP1545" i="3" s="1"/>
  <c r="AP1778" i="3" a="1"/>
  <c r="AP1778" i="3" s="1"/>
  <c r="AP1673" i="3" a="1"/>
  <c r="AP1673" i="3" s="1"/>
  <c r="AP1663" i="3" a="1"/>
  <c r="AP1663" i="3" s="1"/>
  <c r="AP1795" i="3" a="1"/>
  <c r="AP1795" i="3" s="1"/>
  <c r="AP1816" i="3" a="1"/>
  <c r="AP1816" i="3" s="1"/>
  <c r="AP1611" i="3" a="1"/>
  <c r="AP1611" i="3" s="1"/>
  <c r="AP1784" i="3" a="1"/>
  <c r="AP1784" i="3" s="1"/>
  <c r="AP1793" i="3" a="1"/>
  <c r="AP1793" i="3" s="1"/>
  <c r="AP1758" i="3" a="1"/>
  <c r="AP1758" i="3" s="1"/>
  <c r="AP1669" i="3" a="1"/>
  <c r="AP1669" i="3" s="1"/>
  <c r="AP1727" i="3" a="1"/>
  <c r="AP1727" i="3" s="1"/>
  <c r="AP1808" i="3" a="1"/>
  <c r="AP1808" i="3" s="1"/>
  <c r="AP1830" i="3" a="1"/>
  <c r="AP1830" i="3" s="1"/>
  <c r="AP1792" i="3" a="1"/>
  <c r="AP1792" i="3" s="1"/>
  <c r="AP1760" i="3" a="1"/>
  <c r="AP1760" i="3" s="1"/>
  <c r="AP1794" i="3" a="1"/>
  <c r="AP1794" i="3" s="1"/>
  <c r="AP1769" i="3" a="1"/>
  <c r="AP1769" i="3" s="1"/>
  <c r="AP1810" i="3" a="1"/>
  <c r="AP1810" i="3" s="1"/>
  <c r="AP1787" i="3" a="1"/>
  <c r="AP1787" i="3" s="1"/>
  <c r="AP1785" i="3" a="1"/>
  <c r="AP1785" i="3" s="1"/>
  <c r="AP1720" i="3" a="1"/>
  <c r="AP1720" i="3" s="1"/>
  <c r="AP1690" i="3" a="1"/>
  <c r="AP1690" i="3" s="1"/>
  <c r="AP1687" i="3" a="1"/>
  <c r="AP1687" i="3" s="1"/>
  <c r="AP1678" i="3" a="1"/>
  <c r="AP1678" i="3" s="1"/>
  <c r="AP1676" i="3" a="1"/>
  <c r="AP1676" i="3" s="1"/>
  <c r="AP1657" i="3" a="1"/>
  <c r="AP1657" i="3" s="1"/>
  <c r="AP1638" i="3" a="1"/>
  <c r="AP1638" i="3" s="1"/>
  <c r="AP1628" i="3" a="1"/>
  <c r="AP1628" i="3" s="1"/>
  <c r="AP1594" i="3" a="1"/>
  <c r="AP1594" i="3" s="1"/>
  <c r="AP1582" i="3" a="1"/>
  <c r="AP1582" i="3" s="1"/>
  <c r="AP1547" i="3" a="1"/>
  <c r="AP1547" i="3" s="1"/>
  <c r="AP1780" i="3" a="1"/>
  <c r="AP1780" i="3" s="1"/>
  <c r="AP1766" i="3" a="1"/>
  <c r="AP1766" i="3" s="1"/>
  <c r="AP1759" i="3" a="1"/>
  <c r="AP1759" i="3" s="1"/>
  <c r="AP1753" i="3" a="1"/>
  <c r="AP1753" i="3" s="1"/>
  <c r="AP1746" i="3" a="1"/>
  <c r="AP1746" i="3" s="1"/>
  <c r="AP1728" i="3" a="1"/>
  <c r="AP1728" i="3" s="1"/>
  <c r="AP1725" i="3" a="1"/>
  <c r="AP1725" i="3" s="1"/>
  <c r="AP1711" i="3" a="1"/>
  <c r="AP1711" i="3" s="1"/>
  <c r="AP1707" i="3" a="1"/>
  <c r="AP1707" i="3" s="1"/>
  <c r="AP1652" i="3" a="1"/>
  <c r="AP1652" i="3" s="1"/>
  <c r="AP1634" i="3" a="1"/>
  <c r="AP1634" i="3" s="1"/>
  <c r="AP1602" i="3" a="1"/>
  <c r="AP1602" i="3" s="1"/>
  <c r="AP1526" i="3" a="1"/>
  <c r="AP1526" i="3" s="1"/>
  <c r="AP1417" i="3" a="1"/>
  <c r="AP1417" i="3" s="1"/>
  <c r="AP1826" i="3" a="1"/>
  <c r="AP1826" i="3" s="1"/>
  <c r="AP1820" i="3" a="1"/>
  <c r="AP1820" i="3" s="1"/>
  <c r="AP1814" i="3" a="1"/>
  <c r="AP1814" i="3" s="1"/>
  <c r="AP1782" i="3" a="1"/>
  <c r="AP1782" i="3" s="1"/>
  <c r="AP1743" i="3" a="1"/>
  <c r="AP1743" i="3" s="1"/>
  <c r="AP1730" i="3" a="1"/>
  <c r="AP1730" i="3" s="1"/>
  <c r="AP1694" i="3" a="1"/>
  <c r="AP1694" i="3" s="1"/>
  <c r="AP1680" i="3" a="1"/>
  <c r="AP1680" i="3" s="1"/>
  <c r="AP1649" i="3" a="1"/>
  <c r="AP1649" i="3" s="1"/>
  <c r="AP1631" i="3" a="1"/>
  <c r="AP1631" i="3" s="1"/>
  <c r="AP1622" i="3" a="1"/>
  <c r="AP1622" i="3" s="1"/>
  <c r="AP1619" i="3" a="1"/>
  <c r="AP1619" i="3" s="1"/>
  <c r="AP1576" i="3" a="1"/>
  <c r="AP1576" i="3" s="1"/>
  <c r="AP1562" i="3" a="1"/>
  <c r="AP1562" i="3" s="1"/>
  <c r="AP1539" i="3" a="1"/>
  <c r="AP1539" i="3" s="1"/>
  <c r="AP1531" i="3" a="1"/>
  <c r="AP1531" i="3" s="1"/>
  <c r="AP1478" i="3" a="1"/>
  <c r="AP1478" i="3" s="1"/>
  <c r="AP1377" i="3" a="1"/>
  <c r="AP1377" i="3" s="1"/>
  <c r="AP1824" i="3" a="1"/>
  <c r="AP1824" i="3" s="1"/>
  <c r="AP1818" i="3" a="1"/>
  <c r="AP1818" i="3" s="1"/>
  <c r="AP1812" i="3" a="1"/>
  <c r="AP1812" i="3" s="1"/>
  <c r="AP1773" i="3" a="1"/>
  <c r="AP1773" i="3" s="1"/>
  <c r="AP1755" i="3" a="1"/>
  <c r="AP1755" i="3" s="1"/>
  <c r="AP1705" i="3" a="1"/>
  <c r="AP1705" i="3" s="1"/>
  <c r="AP1692" i="3" a="1"/>
  <c r="AP1692" i="3" s="1"/>
  <c r="AP1666" i="3" a="1"/>
  <c r="AP1666" i="3" s="1"/>
  <c r="AP1798" i="3" a="1"/>
  <c r="AP1798" i="3" s="1"/>
  <c r="AP1791" i="3" a="1"/>
  <c r="AP1791" i="3" s="1"/>
  <c r="AP1775" i="3" a="1"/>
  <c r="AP1775" i="3" s="1"/>
  <c r="AP1771" i="3" a="1"/>
  <c r="AP1771" i="3" s="1"/>
  <c r="AP1768" i="3" a="1"/>
  <c r="AP1768" i="3" s="1"/>
  <c r="AP1757" i="3" a="1"/>
  <c r="AP1757" i="3" s="1"/>
  <c r="AP1732" i="3" a="1"/>
  <c r="AP1732" i="3" s="1"/>
  <c r="AP1713" i="3" a="1"/>
  <c r="AP1713" i="3" s="1"/>
  <c r="AP1684" i="3" a="1"/>
  <c r="AP1684" i="3" s="1"/>
  <c r="AP1682" i="3" a="1"/>
  <c r="AP1682" i="3" s="1"/>
  <c r="AP1656" i="3" a="1"/>
  <c r="AP1656" i="3" s="1"/>
  <c r="AP1645" i="3" a="1"/>
  <c r="AP1645" i="3" s="1"/>
  <c r="AP1641" i="3" a="1"/>
  <c r="AP1641" i="3" s="1"/>
  <c r="AP1637" i="3" a="1"/>
  <c r="AP1637" i="3" s="1"/>
  <c r="AP1591" i="3" a="1"/>
  <c r="AP1591" i="3" s="1"/>
  <c r="AP1570" i="3" a="1"/>
  <c r="AP1570" i="3" s="1"/>
  <c r="AP1822" i="3" a="1"/>
  <c r="AP1822" i="3" s="1"/>
  <c r="AP1761" i="3" a="1"/>
  <c r="AP1761" i="3" s="1"/>
  <c r="AP1735" i="3" a="1"/>
  <c r="AP1735" i="3" s="1"/>
  <c r="AP1831" i="3" a="1"/>
  <c r="AP1831" i="3" s="1"/>
  <c r="AP1706" i="3" a="1"/>
  <c r="AP1706" i="3" s="1"/>
  <c r="AP1689" i="3" a="1"/>
  <c r="AP1689" i="3" s="1"/>
  <c r="AP1604" i="3" a="1"/>
  <c r="AP1604" i="3" s="1"/>
  <c r="AP1565" i="3" a="1"/>
  <c r="AP1565" i="3" s="1"/>
  <c r="AP1558" i="3" a="1"/>
  <c r="AP1558" i="3" s="1"/>
  <c r="AP1748" i="3" a="1"/>
  <c r="AP1748" i="3" s="1"/>
  <c r="AP1745" i="3" a="1"/>
  <c r="AP1745" i="3" s="1"/>
  <c r="AP1737" i="3" a="1"/>
  <c r="AP1737" i="3" s="1"/>
  <c r="AP1715" i="3" a="1"/>
  <c r="AP1715" i="3" s="1"/>
  <c r="AP1677" i="3" a="1"/>
  <c r="AP1677" i="3" s="1"/>
  <c r="AP1675" i="3" a="1"/>
  <c r="AP1675" i="3" s="1"/>
  <c r="AP1665" i="3" a="1"/>
  <c r="AP1665" i="3" s="1"/>
  <c r="AP1661" i="3" a="1"/>
  <c r="AP1661" i="3" s="1"/>
  <c r="AP1630" i="3" a="1"/>
  <c r="AP1630" i="3" s="1"/>
  <c r="AP1627" i="3" a="1"/>
  <c r="AP1627" i="3" s="1"/>
  <c r="AP1593" i="3" a="1"/>
  <c r="AP1593" i="3" s="1"/>
  <c r="AP1581" i="3" a="1"/>
  <c r="AP1581" i="3" s="1"/>
  <c r="AP1578" i="3" a="1"/>
  <c r="AP1578" i="3" s="1"/>
  <c r="AP1455" i="3" a="1"/>
  <c r="AP1455" i="3" s="1"/>
  <c r="AP1770" i="3" a="1"/>
  <c r="AP1770" i="3" s="1"/>
  <c r="AP1754" i="3" a="1"/>
  <c r="AP1754" i="3" s="1"/>
  <c r="AP1729" i="3" a="1"/>
  <c r="AP1729" i="3" s="1"/>
  <c r="AP1719" i="3" a="1"/>
  <c r="AP1719" i="3" s="1"/>
  <c r="AP1691" i="3" a="1"/>
  <c r="AP1691" i="3" s="1"/>
  <c r="AP1686" i="3" a="1"/>
  <c r="AP1686" i="3" s="1"/>
  <c r="AP1672" i="3" a="1"/>
  <c r="AP1672" i="3" s="1"/>
  <c r="AP1670" i="3" a="1"/>
  <c r="AP1670" i="3" s="1"/>
  <c r="AP1668" i="3" a="1"/>
  <c r="AP1668" i="3" s="1"/>
  <c r="AP1651" i="3" a="1"/>
  <c r="AP1651" i="3" s="1"/>
  <c r="AP1648" i="3" a="1"/>
  <c r="AP1648" i="3" s="1"/>
  <c r="AP1644" i="3" a="1"/>
  <c r="AP1644" i="3" s="1"/>
  <c r="AP1640" i="3" a="1"/>
  <c r="AP1640" i="3" s="1"/>
  <c r="AP1613" i="3" a="1"/>
  <c r="AP1613" i="3" s="1"/>
  <c r="AP1587" i="3" a="1"/>
  <c r="AP1587" i="3" s="1"/>
  <c r="AP1567" i="3" a="1"/>
  <c r="AP1567" i="3" s="1"/>
  <c r="AP1561" i="3" a="1"/>
  <c r="AP1561" i="3" s="1"/>
  <c r="AP1541" i="3" a="1"/>
  <c r="AP1541" i="3" s="1"/>
  <c r="AP1510" i="3" a="1"/>
  <c r="AP1510" i="3" s="1"/>
  <c r="AP1765" i="3" a="1"/>
  <c r="AP1765" i="3" s="1"/>
  <c r="AP1752" i="3" a="1"/>
  <c r="AP1752" i="3" s="1"/>
  <c r="AP1734" i="3" a="1"/>
  <c r="AP1734" i="3" s="1"/>
  <c r="AP1724" i="3" a="1"/>
  <c r="AP1724" i="3" s="1"/>
  <c r="AP1717" i="3" a="1"/>
  <c r="AP1717" i="3" s="1"/>
  <c r="AP1802" i="3" a="1"/>
  <c r="AP1802" i="3" s="1"/>
  <c r="AP1788" i="3" a="1"/>
  <c r="AP1788" i="3" s="1"/>
  <c r="AP1781" i="3" a="1"/>
  <c r="AP1781" i="3" s="1"/>
  <c r="AP1777" i="3" a="1"/>
  <c r="AP1777" i="3" s="1"/>
  <c r="AP1750" i="3" a="1"/>
  <c r="AP1750" i="3" s="1"/>
  <c r="AP1679" i="3" a="1"/>
  <c r="AP1679" i="3" s="1"/>
  <c r="AP1606" i="3" a="1"/>
  <c r="AP1606" i="3" s="1"/>
  <c r="AP1575" i="3" a="1"/>
  <c r="AP1575" i="3" s="1"/>
  <c r="AP1825" i="3" a="1"/>
  <c r="AP1825" i="3" s="1"/>
  <c r="AP1790" i="3" a="1"/>
  <c r="AP1790" i="3" s="1"/>
  <c r="AP1756" i="3" a="1"/>
  <c r="AP1756" i="3" s="1"/>
  <c r="AP1742" i="3" a="1"/>
  <c r="AP1742" i="3" s="1"/>
  <c r="AP1731" i="3" a="1"/>
  <c r="AP1731" i="3" s="1"/>
  <c r="AP1721" i="3" a="1"/>
  <c r="AP1721" i="3" s="1"/>
  <c r="AP1658" i="3" a="1"/>
  <c r="AP1658" i="3" s="1"/>
  <c r="AP1655" i="3" a="1"/>
  <c r="AP1655" i="3" s="1"/>
  <c r="AP1537" i="3" a="1"/>
  <c r="AP1537" i="3" s="1"/>
  <c r="AP1585" i="3" a="1"/>
  <c r="AP1585" i="3" s="1"/>
  <c r="AP1559" i="3" a="1"/>
  <c r="AP1559" i="3" s="1"/>
  <c r="AP1763" i="3" a="1"/>
  <c r="AP1763" i="3" s="1"/>
  <c r="AP1827" i="3" a="1"/>
  <c r="AP1827" i="3" s="1"/>
  <c r="AP1806" i="3" a="1"/>
  <c r="AP1806" i="3" s="1"/>
  <c r="AP1767" i="3" a="1"/>
  <c r="AP1767" i="3" s="1"/>
  <c r="AP1749" i="3" a="1"/>
  <c r="AP1749" i="3" s="1"/>
  <c r="AP1747" i="3" a="1"/>
  <c r="AP1747" i="3" s="1"/>
  <c r="AP1736" i="3" a="1"/>
  <c r="AP1736" i="3" s="1"/>
  <c r="AP1733" i="3" a="1"/>
  <c r="AP1733" i="3" s="1"/>
  <c r="AP1726" i="3" a="1"/>
  <c r="AP1726" i="3" s="1"/>
  <c r="AP1708" i="3" a="1"/>
  <c r="AP1708" i="3" s="1"/>
  <c r="AP1704" i="3" a="1"/>
  <c r="AP1704" i="3" s="1"/>
  <c r="AP1688" i="3" a="1"/>
  <c r="AP1688" i="3" s="1"/>
  <c r="AP1681" i="3" a="1"/>
  <c r="AP1681" i="3" s="1"/>
  <c r="AP1647" i="3" a="1"/>
  <c r="AP1647" i="3" s="1"/>
  <c r="AP1643" i="3" a="1"/>
  <c r="AP1643" i="3" s="1"/>
  <c r="AP1639" i="3" a="1"/>
  <c r="AP1639" i="3" s="1"/>
  <c r="AP1632" i="3" a="1"/>
  <c r="AP1632" i="3" s="1"/>
  <c r="AP1609" i="3" a="1"/>
  <c r="AP1609" i="3" s="1"/>
  <c r="AP1603" i="3" a="1"/>
  <c r="AP1603" i="3" s="1"/>
  <c r="AP1583" i="3" a="1"/>
  <c r="AP1583" i="3" s="1"/>
  <c r="AP1629" i="3" a="1"/>
  <c r="AP1629" i="3" s="1"/>
  <c r="AP1646" i="3" a="1"/>
  <c r="AP1646" i="3" s="1"/>
  <c r="AP1683" i="3" a="1"/>
  <c r="AP1683" i="3" s="1"/>
  <c r="AP1566" i="3" a="1"/>
  <c r="AP1566" i="3" s="1"/>
  <c r="AP1584" i="3" a="1"/>
  <c r="AP1584" i="3" s="1"/>
  <c r="AP1535" i="3" a="1"/>
  <c r="AP1535" i="3" s="1"/>
  <c r="AP1538" i="3" a="1"/>
  <c r="AP1538" i="3" s="1"/>
  <c r="AP1574" i="3" a="1"/>
  <c r="AP1574" i="3" s="1"/>
  <c r="AP1560" i="3" a="1"/>
  <c r="AP1560" i="3" s="1"/>
  <c r="AP1626" i="3" a="1"/>
  <c r="AP1626" i="3" s="1"/>
  <c r="AP1633" i="3" a="1"/>
  <c r="AP1633" i="3" s="1"/>
  <c r="AP1596" i="3" a="1"/>
  <c r="AP1596" i="3" s="1"/>
  <c r="AP1598" i="3" a="1"/>
  <c r="AP1598" i="3" s="1"/>
  <c r="AP1653" i="3" a="1"/>
  <c r="AP1653" i="3" s="1"/>
  <c r="AP1579" i="3" a="1"/>
  <c r="AP1579" i="3" s="1"/>
  <c r="AP1590" i="3" a="1"/>
  <c r="AP1590" i="3" s="1"/>
  <c r="AP1592" i="3" a="1"/>
  <c r="AP1592" i="3" s="1"/>
  <c r="AP1636" i="3" a="1"/>
  <c r="AP1636" i="3" s="1"/>
  <c r="AP1659" i="3" a="1"/>
  <c r="AP1659" i="3" s="1"/>
  <c r="AP1529" i="3" a="1"/>
  <c r="AP1529" i="3" s="1"/>
  <c r="AP1786" i="3" a="1"/>
  <c r="AP1786" i="3" s="1"/>
  <c r="AP1813" i="3" a="1"/>
  <c r="AP1813" i="3" s="1"/>
  <c r="AP1774" i="3" a="1"/>
  <c r="AP1774" i="3" s="1"/>
  <c r="AP1776" i="3" a="1"/>
  <c r="AP1776" i="3" s="1"/>
  <c r="AP1744" i="3" a="1"/>
  <c r="AP1744" i="3" s="1"/>
  <c r="AP1741" i="3" a="1"/>
  <c r="AP1741" i="3" s="1"/>
  <c r="AP1716" i="3" a="1"/>
  <c r="AP1716" i="3" s="1"/>
  <c r="AP1714" i="3" a="1"/>
  <c r="AP1714" i="3" s="1"/>
  <c r="AP1685" i="3" a="1"/>
  <c r="AP1685" i="3" s="1"/>
  <c r="AP1674" i="3" a="1"/>
  <c r="AP1674" i="3" s="1"/>
  <c r="AP1667" i="3" a="1"/>
  <c r="AP1667" i="3" s="1"/>
  <c r="AP1664" i="3" a="1"/>
  <c r="AP1664" i="3" s="1"/>
  <c r="AP1597" i="3" a="1"/>
  <c r="AP1597" i="3" s="1"/>
  <c r="AP1589" i="3" a="1"/>
  <c r="AP1589" i="3" s="1"/>
  <c r="AP1458" i="3" a="1"/>
  <c r="AP1458" i="3" s="1"/>
  <c r="AP1819" i="3" a="1"/>
  <c r="AP1819" i="3" s="1"/>
  <c r="AP1804" i="3" a="1"/>
  <c r="AP1804" i="3" s="1"/>
  <c r="AP1762" i="3" a="1"/>
  <c r="AP1762" i="3" s="1"/>
  <c r="AP1799" i="3" a="1"/>
  <c r="AP1799" i="3" s="1"/>
  <c r="AP1796" i="3" a="1"/>
  <c r="AP1796" i="3" s="1"/>
  <c r="AP1783" i="3" a="1"/>
  <c r="AP1783" i="3" s="1"/>
  <c r="AP1751" i="3" a="1"/>
  <c r="AP1751" i="3" s="1"/>
  <c r="AP1712" i="3" a="1"/>
  <c r="AP1712" i="3" s="1"/>
  <c r="AP1671" i="3" a="1"/>
  <c r="AP1671" i="3" s="1"/>
  <c r="AP1623" i="3" a="1"/>
  <c r="AP1623" i="3" s="1"/>
  <c r="AP1612" i="3" a="1"/>
  <c r="AP1612" i="3" s="1"/>
  <c r="AP1599" i="3" a="1"/>
  <c r="AP1599" i="3" s="1"/>
  <c r="AP1625" i="3" a="1"/>
  <c r="AP1625" i="3" s="1"/>
  <c r="AP1608" i="3" a="1"/>
  <c r="AP1608" i="3" s="1"/>
  <c r="AP1580" i="3" a="1"/>
  <c r="AP1580" i="3" s="1"/>
  <c r="AP1722" i="3" a="1"/>
  <c r="AP1722" i="3" s="1"/>
  <c r="AP1586" i="3" a="1"/>
  <c r="AP1586" i="3" s="1"/>
  <c r="AP1527" i="3" a="1"/>
  <c r="AP1527" i="3" s="1"/>
  <c r="AP1482" i="3" a="1"/>
  <c r="AP1482" i="3" s="1"/>
  <c r="AP1461" i="3" a="1"/>
  <c r="AP1461" i="3" s="1"/>
  <c r="AP1650" i="3" a="1"/>
  <c r="AP1650" i="3" s="1"/>
  <c r="AP1642" i="3" a="1"/>
  <c r="AP1642" i="3" s="1"/>
  <c r="AP1610" i="3" a="1"/>
  <c r="AP1610" i="3" s="1"/>
  <c r="AP1601" i="3" a="1"/>
  <c r="AP1601" i="3" s="1"/>
  <c r="AP1540" i="3" a="1"/>
  <c r="AP1540" i="3" s="1"/>
  <c r="AP1502" i="3" a="1"/>
  <c r="AP1502" i="3" s="1"/>
  <c r="AP1439" i="3" a="1"/>
  <c r="AP1439" i="3" s="1"/>
  <c r="AP1411" i="3" a="1"/>
  <c r="AP1411" i="3" s="1"/>
  <c r="AP1353" i="3" a="1"/>
  <c r="AP1353" i="3" s="1"/>
  <c r="AP1514" i="3" a="1"/>
  <c r="AP1514" i="3" s="1"/>
  <c r="AP1391" i="3" a="1"/>
  <c r="AP1391" i="3" s="1"/>
  <c r="AP1394" i="3" a="1"/>
  <c r="AP1394" i="3" s="1"/>
  <c r="AP1389" i="3" a="1"/>
  <c r="AP1389" i="3" s="1"/>
  <c r="AP1325" i="3" a="1"/>
  <c r="AP1325" i="3" s="1"/>
  <c r="AP1345" i="3" a="1"/>
  <c r="AP1345" i="3" s="1"/>
  <c r="AP1432" i="3" a="1"/>
  <c r="AP1432" i="3" s="1"/>
  <c r="AP1359" i="3" a="1"/>
  <c r="AP1359" i="3" s="1"/>
  <c r="AP1380" i="3" a="1"/>
  <c r="AP1380" i="3" s="1"/>
  <c r="AP1410" i="3" a="1"/>
  <c r="AP1410" i="3" s="1"/>
  <c r="AP1390" i="3" a="1"/>
  <c r="AP1390" i="3" s="1"/>
  <c r="AP1398" i="3" a="1"/>
  <c r="AP1398" i="3" s="1"/>
  <c r="AP1403" i="3" a="1"/>
  <c r="AP1403" i="3" s="1"/>
  <c r="AP1435" i="3" a="1"/>
  <c r="AP1435" i="3" s="1"/>
  <c r="AP1384" i="3" a="1"/>
  <c r="AP1384" i="3" s="1"/>
  <c r="AP1573" i="3" a="1"/>
  <c r="AP1573" i="3" s="1"/>
  <c r="AP1563" i="3" a="1"/>
  <c r="AP1563" i="3" s="1"/>
  <c r="AP1548" i="3" a="1"/>
  <c r="AP1548" i="3" s="1"/>
  <c r="AP1542" i="3" a="1"/>
  <c r="AP1542" i="3" s="1"/>
  <c r="AP1524" i="3" a="1"/>
  <c r="AP1524" i="3" s="1"/>
  <c r="AP1509" i="3" a="1"/>
  <c r="AP1509" i="3" s="1"/>
  <c r="AP1499" i="3" a="1"/>
  <c r="AP1499" i="3" s="1"/>
  <c r="AP1497" i="3" a="1"/>
  <c r="AP1497" i="3" s="1"/>
  <c r="AP1495" i="3" a="1"/>
  <c r="AP1495" i="3" s="1"/>
  <c r="AP1490" i="3" a="1"/>
  <c r="AP1490" i="3" s="1"/>
  <c r="AP1487" i="3" a="1"/>
  <c r="AP1487" i="3" s="1"/>
  <c r="AP1475" i="3" a="1"/>
  <c r="AP1475" i="3" s="1"/>
  <c r="AP1466" i="3" a="1"/>
  <c r="AP1466" i="3" s="1"/>
  <c r="AP1447" i="3" a="1"/>
  <c r="AP1447" i="3" s="1"/>
  <c r="AP1430" i="3" a="1"/>
  <c r="AP1430" i="3" s="1"/>
  <c r="AP1588" i="3" a="1"/>
  <c r="AP1588" i="3" s="1"/>
  <c r="AP1577" i="3" a="1"/>
  <c r="AP1577" i="3" s="1"/>
  <c r="AP1569" i="3" a="1"/>
  <c r="AP1569" i="3" s="1"/>
  <c r="AP1519" i="3" a="1"/>
  <c r="AP1519" i="3" s="1"/>
  <c r="AP1504" i="3" a="1"/>
  <c r="AP1504" i="3" s="1"/>
  <c r="AP1492" i="3" a="1"/>
  <c r="AP1492" i="3" s="1"/>
  <c r="AP1470" i="3" a="1"/>
  <c r="AP1470" i="3" s="1"/>
  <c r="AP1460" i="3" a="1"/>
  <c r="AP1460" i="3" s="1"/>
  <c r="AP1454" i="3" a="1"/>
  <c r="AP1454" i="3" s="1"/>
  <c r="AP1433" i="3" a="1"/>
  <c r="AP1433" i="3" s="1"/>
  <c r="AP1425" i="3" a="1"/>
  <c r="AP1425" i="3" s="1"/>
  <c r="AP1422" i="3" a="1"/>
  <c r="AP1422" i="3" s="1"/>
  <c r="AP1407" i="3" a="1"/>
  <c r="AP1407" i="3" s="1"/>
  <c r="AP1614" i="3" a="1"/>
  <c r="AP1614" i="3" s="1"/>
  <c r="AP1739" i="3" a="1"/>
  <c r="AP1739" i="3" s="1"/>
  <c r="AP1660" i="3" a="1"/>
  <c r="AP1660" i="3" s="1"/>
  <c r="AP1635" i="3" a="1"/>
  <c r="AP1635" i="3" s="1"/>
  <c r="AP1607" i="3" a="1"/>
  <c r="AP1607" i="3" s="1"/>
  <c r="AP1605" i="3" a="1"/>
  <c r="AP1605" i="3" s="1"/>
  <c r="AP1600" i="3" a="1"/>
  <c r="AP1600" i="3" s="1"/>
  <c r="AP1571" i="3" a="1"/>
  <c r="AP1571" i="3" s="1"/>
  <c r="AP1506" i="3" a="1"/>
  <c r="AP1506" i="3" s="1"/>
  <c r="AP1484" i="3" a="1"/>
  <c r="AP1484" i="3" s="1"/>
  <c r="AP1481" i="3" a="1"/>
  <c r="AP1481" i="3" s="1"/>
  <c r="AP1449" i="3" a="1"/>
  <c r="AP1449" i="3" s="1"/>
  <c r="AP1436" i="3" a="1"/>
  <c r="AP1436" i="3" s="1"/>
  <c r="AP1427" i="3" a="1"/>
  <c r="AP1427" i="3" s="1"/>
  <c r="AP1419" i="3" a="1"/>
  <c r="AP1419" i="3" s="1"/>
  <c r="AP1416" i="3" a="1"/>
  <c r="AP1416" i="3" s="1"/>
  <c r="AP1662" i="3" a="1"/>
  <c r="AP1662" i="3" s="1"/>
  <c r="AP1624" i="3" a="1"/>
  <c r="AP1624" i="3" s="1"/>
  <c r="AP1618" i="3" a="1"/>
  <c r="AP1618" i="3" s="1"/>
  <c r="AP1516" i="3" a="1"/>
  <c r="AP1516" i="3" s="1"/>
  <c r="AP1511" i="3" a="1"/>
  <c r="AP1511" i="3" s="1"/>
  <c r="AP1494" i="3" a="1"/>
  <c r="AP1494" i="3" s="1"/>
  <c r="AP1479" i="3" a="1"/>
  <c r="AP1479" i="3" s="1"/>
  <c r="AP1472" i="3" a="1"/>
  <c r="AP1472" i="3" s="1"/>
  <c r="AP1468" i="3" a="1"/>
  <c r="AP1468" i="3" s="1"/>
  <c r="AP1443" i="3" a="1"/>
  <c r="AP1443" i="3" s="1"/>
  <c r="AP1441" i="3" a="1"/>
  <c r="AP1441" i="3" s="1"/>
  <c r="AP1413" i="3" a="1"/>
  <c r="AP1413" i="3" s="1"/>
  <c r="AP1400" i="3" a="1"/>
  <c r="AP1400" i="3" s="1"/>
  <c r="AP1337" i="3" a="1"/>
  <c r="AP1337" i="3" s="1"/>
  <c r="AP1310" i="3" a="1"/>
  <c r="AP1310" i="3" s="1"/>
  <c r="AP1620" i="3" a="1"/>
  <c r="AP1620" i="3" s="1"/>
  <c r="AP1536" i="3" a="1"/>
  <c r="AP1536" i="3" s="1"/>
  <c r="AP1521" i="3" a="1"/>
  <c r="AP1521" i="3" s="1"/>
  <c r="AP1501" i="3" a="1"/>
  <c r="AP1501" i="3" s="1"/>
  <c r="AP1451" i="3" a="1"/>
  <c r="AP1451" i="3" s="1"/>
  <c r="AP1438" i="3" a="1"/>
  <c r="AP1438" i="3" s="1"/>
  <c r="AP1397" i="3" a="1"/>
  <c r="AP1397" i="3" s="1"/>
  <c r="AP1242" i="3" a="1"/>
  <c r="AP1242" i="3" s="1"/>
  <c r="AP1544" i="3" a="1"/>
  <c r="AP1544" i="3" s="1"/>
  <c r="AP1528" i="3" a="1"/>
  <c r="AP1528" i="3" s="1"/>
  <c r="AP1518" i="3" a="1"/>
  <c r="AP1518" i="3" s="1"/>
  <c r="AP1513" i="3" a="1"/>
  <c r="AP1513" i="3" s="1"/>
  <c r="AP1508" i="3" a="1"/>
  <c r="AP1508" i="3" s="1"/>
  <c r="AP1496" i="3" a="1"/>
  <c r="AP1496" i="3" s="1"/>
  <c r="AP1486" i="3" a="1"/>
  <c r="AP1486" i="3" s="1"/>
  <c r="AP1476" i="3" a="1"/>
  <c r="AP1476" i="3" s="1"/>
  <c r="AP1459" i="3" a="1"/>
  <c r="AP1459" i="3" s="1"/>
  <c r="AP1453" i="3" a="1"/>
  <c r="AP1453" i="3" s="1"/>
  <c r="AP1421" i="3" a="1"/>
  <c r="AP1421" i="3" s="1"/>
  <c r="AP1409" i="3" a="1"/>
  <c r="AP1409" i="3" s="1"/>
  <c r="AP1406" i="3" a="1"/>
  <c r="AP1406" i="3" s="1"/>
  <c r="AP1387" i="3" a="1"/>
  <c r="AP1387" i="3" s="1"/>
  <c r="AP1530" i="3" a="1"/>
  <c r="AP1530" i="3" s="1"/>
  <c r="AP1523" i="3" a="1"/>
  <c r="AP1523" i="3" s="1"/>
  <c r="AP1500" i="3" a="1"/>
  <c r="AP1500" i="3" s="1"/>
  <c r="AP1498" i="3" a="1"/>
  <c r="AP1498" i="3" s="1"/>
  <c r="AP1491" i="3" a="1"/>
  <c r="AP1491" i="3" s="1"/>
  <c r="AP1489" i="3" a="1"/>
  <c r="AP1489" i="3" s="1"/>
  <c r="AP1465" i="3" a="1"/>
  <c r="AP1465" i="3" s="1"/>
  <c r="AP1445" i="3" a="1"/>
  <c r="AP1445" i="3" s="1"/>
  <c r="AP1429" i="3" a="1"/>
  <c r="AP1429" i="3" s="1"/>
  <c r="AP1364" i="3" a="1"/>
  <c r="AP1364" i="3" s="1"/>
  <c r="AP1361" i="3" a="1"/>
  <c r="AP1361" i="3" s="1"/>
  <c r="AP1546" i="3" a="1"/>
  <c r="AP1546" i="3" s="1"/>
  <c r="AP1543" i="3" a="1"/>
  <c r="AP1543" i="3" s="1"/>
  <c r="AP1520" i="3" a="1"/>
  <c r="AP1520" i="3" s="1"/>
  <c r="AP1517" i="3" a="1"/>
  <c r="AP1517" i="3" s="1"/>
  <c r="AP1507" i="3" a="1"/>
  <c r="AP1507" i="3" s="1"/>
  <c r="AP1503" i="3" a="1"/>
  <c r="AP1503" i="3" s="1"/>
  <c r="AP1483" i="3" a="1"/>
  <c r="AP1483" i="3" s="1"/>
  <c r="AP1471" i="3" a="1"/>
  <c r="AP1471" i="3" s="1"/>
  <c r="AP1469" i="3" a="1"/>
  <c r="AP1469" i="3" s="1"/>
  <c r="AP1456" i="3" a="1"/>
  <c r="AP1456" i="3" s="1"/>
  <c r="AP1440" i="3" a="1"/>
  <c r="AP1440" i="3" s="1"/>
  <c r="AP1415" i="3" a="1"/>
  <c r="AP1415" i="3" s="1"/>
  <c r="AP1402" i="3" a="1"/>
  <c r="AP1402" i="3" s="1"/>
  <c r="AP1617" i="3" a="1"/>
  <c r="AP1617" i="3" s="1"/>
  <c r="AP1568" i="3" a="1"/>
  <c r="AP1568" i="3" s="1"/>
  <c r="AP1564" i="3" a="1"/>
  <c r="AP1564" i="3" s="1"/>
  <c r="AP1525" i="3" a="1"/>
  <c r="AP1525" i="3" s="1"/>
  <c r="AP1515" i="3" a="1"/>
  <c r="AP1515" i="3" s="1"/>
  <c r="AP1505" i="3" a="1"/>
  <c r="AP1505" i="3" s="1"/>
  <c r="AP1473" i="3" a="1"/>
  <c r="AP1473" i="3" s="1"/>
  <c r="AP1412" i="3" a="1"/>
  <c r="AP1412" i="3" s="1"/>
  <c r="AP1408" i="3" a="1"/>
  <c r="AP1408" i="3" s="1"/>
  <c r="AP1621" i="3" a="1"/>
  <c r="AP1621" i="3" s="1"/>
  <c r="AP1595" i="3" a="1"/>
  <c r="AP1595" i="3" s="1"/>
  <c r="AP1522" i="3" a="1"/>
  <c r="AP1522" i="3" s="1"/>
  <c r="AP1512" i="3" a="1"/>
  <c r="AP1512" i="3" s="1"/>
  <c r="AP1493" i="3" a="1"/>
  <c r="AP1493" i="3" s="1"/>
  <c r="AP1488" i="3" a="1"/>
  <c r="AP1488" i="3" s="1"/>
  <c r="AP1480" i="3" a="1"/>
  <c r="AP1480" i="3" s="1"/>
  <c r="AP1450" i="3" a="1"/>
  <c r="AP1450" i="3" s="1"/>
  <c r="AP1434" i="3" a="1"/>
  <c r="AP1434" i="3" s="1"/>
  <c r="AP1431" i="3" a="1"/>
  <c r="AP1431" i="3" s="1"/>
  <c r="AP1367" i="3" a="1"/>
  <c r="AP1367" i="3" s="1"/>
  <c r="AP1477" i="3" a="1"/>
  <c r="AP1477" i="3" s="1"/>
  <c r="AP1464" i="3" a="1"/>
  <c r="AP1464" i="3" s="1"/>
  <c r="AP1388" i="3" a="1"/>
  <c r="AP1388" i="3" s="1"/>
  <c r="AP1368" i="3" a="1"/>
  <c r="AP1368" i="3" s="1"/>
  <c r="AP1363" i="3" a="1"/>
  <c r="AP1363" i="3" s="1"/>
  <c r="AP1352" i="3" a="1"/>
  <c r="AP1352" i="3" s="1"/>
  <c r="AP1336" i="3" a="1"/>
  <c r="AP1336" i="3" s="1"/>
  <c r="AP1313" i="3" a="1"/>
  <c r="AP1313" i="3" s="1"/>
  <c r="AP1292" i="3" a="1"/>
  <c r="AP1292" i="3" s="1"/>
  <c r="AP1256" i="3" a="1"/>
  <c r="AP1256" i="3" s="1"/>
  <c r="AP1446" i="3" a="1"/>
  <c r="AP1446" i="3" s="1"/>
  <c r="AP1442" i="3" a="1"/>
  <c r="AP1442" i="3" s="1"/>
  <c r="AP1401" i="3" a="1"/>
  <c r="AP1401" i="3" s="1"/>
  <c r="AP1396" i="3" a="1"/>
  <c r="AP1396" i="3" s="1"/>
  <c r="AP1383" i="3" a="1"/>
  <c r="AP1383" i="3" s="1"/>
  <c r="AP1381" i="3" a="1"/>
  <c r="AP1381" i="3" s="1"/>
  <c r="AP1373" i="3" a="1"/>
  <c r="AP1373" i="3" s="1"/>
  <c r="AP1341" i="3" a="1"/>
  <c r="AP1341" i="3" s="1"/>
  <c r="AP1338" i="3" a="1"/>
  <c r="AP1338" i="3" s="1"/>
  <c r="AP1278" i="3" a="1"/>
  <c r="AP1278" i="3" s="1"/>
  <c r="AP1252" i="3" a="1"/>
  <c r="AP1252" i="3" s="1"/>
  <c r="AP1378" i="3" a="1"/>
  <c r="AP1378" i="3" s="1"/>
  <c r="AP1360" i="3" a="1"/>
  <c r="AP1360" i="3" s="1"/>
  <c r="AP1335" i="3" a="1"/>
  <c r="AP1335" i="3" s="1"/>
  <c r="AP1324" i="3" a="1"/>
  <c r="AP1324" i="3" s="1"/>
  <c r="AP1321" i="3" a="1"/>
  <c r="AP1321" i="3" s="1"/>
  <c r="AP1304" i="3" a="1"/>
  <c r="AP1304" i="3" s="1"/>
  <c r="AP1298" i="3" a="1"/>
  <c r="AP1298" i="3" s="1"/>
  <c r="AP1274" i="3" a="1"/>
  <c r="AP1274" i="3" s="1"/>
  <c r="AP1263" i="3" a="1"/>
  <c r="AP1263" i="3" s="1"/>
  <c r="AP1178" i="3" a="1"/>
  <c r="AP1178" i="3" s="1"/>
  <c r="AP1616" i="3" a="1"/>
  <c r="AP1616" i="3" s="1"/>
  <c r="AP1532" i="3" a="1"/>
  <c r="AP1532" i="3" s="1"/>
  <c r="AP1485" i="3" a="1"/>
  <c r="AP1485" i="3" s="1"/>
  <c r="AP1474" i="3" a="1"/>
  <c r="AP1474" i="3" s="1"/>
  <c r="AP1452" i="3" a="1"/>
  <c r="AP1452" i="3" s="1"/>
  <c r="AP1448" i="3" a="1"/>
  <c r="AP1448" i="3" s="1"/>
  <c r="AP1437" i="3" a="1"/>
  <c r="AP1437" i="3" s="1"/>
  <c r="AP1393" i="3" a="1"/>
  <c r="AP1393" i="3" s="1"/>
  <c r="AP1357" i="3" a="1"/>
  <c r="AP1357" i="3" s="1"/>
  <c r="AP1354" i="3" a="1"/>
  <c r="AP1354" i="3" s="1"/>
  <c r="AP1349" i="3" a="1"/>
  <c r="AP1349" i="3" s="1"/>
  <c r="AP1332" i="3" a="1"/>
  <c r="AP1332" i="3" s="1"/>
  <c r="AP1277" i="3" a="1"/>
  <c r="AP1277" i="3" s="1"/>
  <c r="AP1405" i="3" a="1"/>
  <c r="AP1405" i="3" s="1"/>
  <c r="AP1385" i="3" a="1"/>
  <c r="AP1385" i="3" s="1"/>
  <c r="AP1375" i="3" a="1"/>
  <c r="AP1375" i="3" s="1"/>
  <c r="AP1370" i="3" a="1"/>
  <c r="AP1370" i="3" s="1"/>
  <c r="AP1362" i="3" a="1"/>
  <c r="AP1362" i="3" s="1"/>
  <c r="AP1346" i="3" a="1"/>
  <c r="AP1346" i="3" s="1"/>
  <c r="AP1318" i="3" a="1"/>
  <c r="AP1318" i="3" s="1"/>
  <c r="AP1300" i="3" a="1"/>
  <c r="AP1300" i="3" s="1"/>
  <c r="AP1288" i="3" a="1"/>
  <c r="AP1288" i="3" s="1"/>
  <c r="AP1251" i="3" a="1"/>
  <c r="AP1251" i="3" s="1"/>
  <c r="AP1208" i="3" a="1"/>
  <c r="AP1208" i="3" s="1"/>
  <c r="AP1395" i="3" a="1"/>
  <c r="AP1395" i="3" s="1"/>
  <c r="AP1365" i="3" a="1"/>
  <c r="AP1365" i="3" s="1"/>
  <c r="AP1343" i="3" a="1"/>
  <c r="AP1343" i="3" s="1"/>
  <c r="AP1329" i="3" a="1"/>
  <c r="AP1329" i="3" s="1"/>
  <c r="AP1326" i="3" a="1"/>
  <c r="AP1326" i="3" s="1"/>
  <c r="AP1323" i="3" a="1"/>
  <c r="AP1323" i="3" s="1"/>
  <c r="AP1312" i="3" a="1"/>
  <c r="AP1312" i="3" s="1"/>
  <c r="AP1284" i="3" a="1"/>
  <c r="AP1284" i="3" s="1"/>
  <c r="AP1280" i="3" a="1"/>
  <c r="AP1280" i="3" s="1"/>
  <c r="AP1262" i="3" a="1"/>
  <c r="AP1262" i="3" s="1"/>
  <c r="AP1184" i="3" a="1"/>
  <c r="AP1184" i="3" s="1"/>
  <c r="AP1463" i="3" a="1"/>
  <c r="AP1463" i="3" s="1"/>
  <c r="AP1428" i="3" a="1"/>
  <c r="AP1428" i="3" s="1"/>
  <c r="AP1392" i="3" a="1"/>
  <c r="AP1392" i="3" s="1"/>
  <c r="AP1382" i="3" a="1"/>
  <c r="AP1382" i="3" s="1"/>
  <c r="AP1351" i="3" a="1"/>
  <c r="AP1351" i="3" s="1"/>
  <c r="AP1309" i="3" a="1"/>
  <c r="AP1309" i="3" s="1"/>
  <c r="AP1306" i="3" a="1"/>
  <c r="AP1306" i="3" s="1"/>
  <c r="AP1247" i="3" a="1"/>
  <c r="AP1247" i="3" s="1"/>
  <c r="AP1328" i="3" a="1"/>
  <c r="AP1328" i="3" s="1"/>
  <c r="AP1314" i="3" a="1"/>
  <c r="AP1314" i="3" s="1"/>
  <c r="AP1290" i="3" a="1"/>
  <c r="AP1290" i="3" s="1"/>
  <c r="AP1261" i="3" a="1"/>
  <c r="AP1261" i="3" s="1"/>
  <c r="AP1258" i="3" a="1"/>
  <c r="AP1258" i="3" s="1"/>
  <c r="AP1254" i="3" a="1"/>
  <c r="AP1254" i="3" s="1"/>
  <c r="AP1250" i="3" a="1"/>
  <c r="AP1250" i="3" s="1"/>
  <c r="AP1211" i="3" a="1"/>
  <c r="AP1211" i="3" s="1"/>
  <c r="AP1180" i="3" a="1"/>
  <c r="AP1180" i="3" s="1"/>
  <c r="AP1423" i="3" a="1"/>
  <c r="AP1423" i="3" s="1"/>
  <c r="AP1414" i="3" a="1"/>
  <c r="AP1414" i="3" s="1"/>
  <c r="AP1369" i="3" a="1"/>
  <c r="AP1369" i="3" s="1"/>
  <c r="AP1356" i="3" a="1"/>
  <c r="AP1356" i="3" s="1"/>
  <c r="AP1322" i="3" a="1"/>
  <c r="AP1322" i="3" s="1"/>
  <c r="AP1283" i="3" a="1"/>
  <c r="AP1283" i="3" s="1"/>
  <c r="AP1272" i="3" a="1"/>
  <c r="AP1272" i="3" s="1"/>
  <c r="AP1293" i="3" a="1"/>
  <c r="AP1293" i="3" s="1"/>
  <c r="AP1342" i="3" a="1"/>
  <c r="AP1342" i="3" s="1"/>
  <c r="AP1305" i="3" a="1"/>
  <c r="AP1305" i="3" s="1"/>
  <c r="AP1219" i="3" a="1"/>
  <c r="AP1219" i="3" s="1"/>
  <c r="AP1374" i="3" a="1"/>
  <c r="AP1374" i="3" s="1"/>
  <c r="AP1350" i="3" a="1"/>
  <c r="AP1350" i="3" s="1"/>
  <c r="AP1347" i="3" a="1"/>
  <c r="AP1347" i="3" s="1"/>
  <c r="AP1311" i="3" a="1"/>
  <c r="AP1311" i="3" s="1"/>
  <c r="AP1308" i="3" a="1"/>
  <c r="AP1308" i="3" s="1"/>
  <c r="AP1302" i="3" a="1"/>
  <c r="AP1302" i="3" s="1"/>
  <c r="AP1253" i="3" a="1"/>
  <c r="AP1253" i="3" s="1"/>
  <c r="AP1246" i="3" a="1"/>
  <c r="AP1246" i="3" s="1"/>
  <c r="AP1186" i="3" a="1"/>
  <c r="AP1186" i="3" s="1"/>
  <c r="AP1094" i="3" a="1"/>
  <c r="AP1094" i="3" s="1"/>
  <c r="AP1467" i="3" a="1"/>
  <c r="AP1467" i="3" s="1"/>
  <c r="AP1462" i="3" a="1"/>
  <c r="AP1462" i="3" s="1"/>
  <c r="AP1420" i="3" a="1"/>
  <c r="AP1420" i="3" s="1"/>
  <c r="AP1418" i="3" a="1"/>
  <c r="AP1418" i="3" s="1"/>
  <c r="AP1404" i="3" a="1"/>
  <c r="AP1404" i="3" s="1"/>
  <c r="AP1386" i="3" a="1"/>
  <c r="AP1386" i="3" s="1"/>
  <c r="AP1366" i="3" a="1"/>
  <c r="AP1366" i="3" s="1"/>
  <c r="AP1319" i="3" a="1"/>
  <c r="AP1319" i="3" s="1"/>
  <c r="AP1316" i="3" a="1"/>
  <c r="AP1316" i="3" s="1"/>
  <c r="AP1286" i="3" a="1"/>
  <c r="AP1286" i="3" s="1"/>
  <c r="AP1171" i="3" a="1"/>
  <c r="AP1171" i="3" s="1"/>
  <c r="AP1533" i="3" a="1"/>
  <c r="AP1533" i="3" s="1"/>
  <c r="AP1457" i="3" a="1"/>
  <c r="AP1457" i="3" s="1"/>
  <c r="AP1444" i="3" a="1"/>
  <c r="AP1444" i="3" s="1"/>
  <c r="AP1379" i="3" a="1"/>
  <c r="AP1379" i="3" s="1"/>
  <c r="AP1371" i="3" a="1"/>
  <c r="AP1371" i="3" s="1"/>
  <c r="AP1358" i="3" a="1"/>
  <c r="AP1358" i="3" s="1"/>
  <c r="AP1355" i="3" a="1"/>
  <c r="AP1355" i="3" s="1"/>
  <c r="AP1330" i="3" a="1"/>
  <c r="AP1330" i="3" s="1"/>
  <c r="AP1327" i="3" a="1"/>
  <c r="AP1327" i="3" s="1"/>
  <c r="AP1275" i="3" a="1"/>
  <c r="AP1275" i="3" s="1"/>
  <c r="AP1175" i="3" a="1"/>
  <c r="AP1175" i="3" s="1"/>
  <c r="AP1111" i="3" a="1"/>
  <c r="AP1111" i="3" s="1"/>
  <c r="AP1202" i="3" a="1"/>
  <c r="AP1202" i="3" s="1"/>
  <c r="AP1199" i="3" a="1"/>
  <c r="AP1199" i="3" s="1"/>
  <c r="AP1196" i="3" a="1"/>
  <c r="AP1196" i="3" s="1"/>
  <c r="AP1188" i="3" a="1"/>
  <c r="AP1188" i="3" s="1"/>
  <c r="AP1174" i="3" a="1"/>
  <c r="AP1174" i="3" s="1"/>
  <c r="AP1164" i="3" a="1"/>
  <c r="AP1164" i="3" s="1"/>
  <c r="AP1135" i="3" a="1"/>
  <c r="AP1135" i="3" s="1"/>
  <c r="AP1105" i="3" a="1"/>
  <c r="AP1105" i="3" s="1"/>
  <c r="AP1098" i="3" a="1"/>
  <c r="AP1098" i="3" s="1"/>
  <c r="AP1070" i="3" a="1"/>
  <c r="AP1070" i="3" s="1"/>
  <c r="AP1060" i="3" a="1"/>
  <c r="AP1060" i="3" s="1"/>
  <c r="AP1042" i="3" a="1"/>
  <c r="AP1042" i="3" s="1"/>
  <c r="AP1301" i="3" a="1"/>
  <c r="AP1301" i="3" s="1"/>
  <c r="AP1296" i="3" a="1"/>
  <c r="AP1296" i="3" s="1"/>
  <c r="AP1285" i="3" a="1"/>
  <c r="AP1285" i="3" s="1"/>
  <c r="AP1269" i="3" a="1"/>
  <c r="AP1269" i="3" s="1"/>
  <c r="AP1266" i="3" a="1"/>
  <c r="AP1266" i="3" s="1"/>
  <c r="AP1231" i="3" a="1"/>
  <c r="AP1231" i="3" s="1"/>
  <c r="AP1228" i="3" a="1"/>
  <c r="AP1228" i="3" s="1"/>
  <c r="AP1216" i="3" a="1"/>
  <c r="AP1216" i="3" s="1"/>
  <c r="AP1158" i="3" a="1"/>
  <c r="AP1158" i="3" s="1"/>
  <c r="AP1155" i="3" a="1"/>
  <c r="AP1155" i="3" s="1"/>
  <c r="AP1147" i="3" a="1"/>
  <c r="AP1147" i="3" s="1"/>
  <c r="AP1083" i="3" a="1"/>
  <c r="AP1083" i="3" s="1"/>
  <c r="AP1079" i="3" a="1"/>
  <c r="AP1079" i="3" s="1"/>
  <c r="AP1073" i="3" a="1"/>
  <c r="AP1073" i="3" s="1"/>
  <c r="AP1182" i="3" a="1"/>
  <c r="AP1182" i="3" s="1"/>
  <c r="AP1001" i="3" a="1"/>
  <c r="AP1001" i="3" s="1"/>
  <c r="AP976" i="3" a="1"/>
  <c r="AP976" i="3" s="1"/>
  <c r="AP1340" i="3" a="1"/>
  <c r="AP1340" i="3" s="1"/>
  <c r="AP1333" i="3" a="1"/>
  <c r="AP1333" i="3" s="1"/>
  <c r="AP1331" i="3" a="1"/>
  <c r="AP1331" i="3" s="1"/>
  <c r="AP1307" i="3" a="1"/>
  <c r="AP1307" i="3" s="1"/>
  <c r="AP1225" i="3" a="1"/>
  <c r="AP1225" i="3" s="1"/>
  <c r="AP1222" i="3" a="1"/>
  <c r="AP1222" i="3" s="1"/>
  <c r="AP1210" i="3" a="1"/>
  <c r="AP1210" i="3" s="1"/>
  <c r="AP1207" i="3" a="1"/>
  <c r="AP1207" i="3" s="1"/>
  <c r="AP1144" i="3" a="1"/>
  <c r="AP1144" i="3" s="1"/>
  <c r="AP1141" i="3" a="1"/>
  <c r="AP1141" i="3" s="1"/>
  <c r="AP1137" i="3" a="1"/>
  <c r="AP1137" i="3" s="1"/>
  <c r="AP1134" i="3" a="1"/>
  <c r="AP1134" i="3" s="1"/>
  <c r="AP1131" i="3" a="1"/>
  <c r="AP1131" i="3" s="1"/>
  <c r="AP1104" i="3" a="1"/>
  <c r="AP1104" i="3" s="1"/>
  <c r="AP1097" i="3" a="1"/>
  <c r="AP1097" i="3" s="1"/>
  <c r="AP1103" i="3" a="1"/>
  <c r="AP1103" i="3" s="1"/>
  <c r="AP1303" i="3" a="1"/>
  <c r="AP1303" i="3" s="1"/>
  <c r="AP1255" i="3" a="1"/>
  <c r="AP1255" i="3" s="1"/>
  <c r="AP1239" i="3" a="1"/>
  <c r="AP1239" i="3" s="1"/>
  <c r="AP1201" i="3" a="1"/>
  <c r="AP1201" i="3" s="1"/>
  <c r="AP1190" i="3" a="1"/>
  <c r="AP1190" i="3" s="1"/>
  <c r="AP1187" i="3" a="1"/>
  <c r="AP1187" i="3" s="1"/>
  <c r="AP1173" i="3" a="1"/>
  <c r="AP1173" i="3" s="1"/>
  <c r="AP1170" i="3" a="1"/>
  <c r="AP1170" i="3" s="1"/>
  <c r="AP1163" i="3" a="1"/>
  <c r="AP1163" i="3" s="1"/>
  <c r="AP1052" i="3" a="1"/>
  <c r="AP1052" i="3" s="1"/>
  <c r="AP1348" i="3" a="1"/>
  <c r="AP1348" i="3" s="1"/>
  <c r="AP1344" i="3" a="1"/>
  <c r="AP1344" i="3" s="1"/>
  <c r="AP1287" i="3" a="1"/>
  <c r="AP1287" i="3" s="1"/>
  <c r="AP1282" i="3" a="1"/>
  <c r="AP1282" i="3" s="1"/>
  <c r="AP1260" i="3" a="1"/>
  <c r="AP1260" i="3" s="1"/>
  <c r="AP1244" i="3" a="1"/>
  <c r="AP1244" i="3" s="1"/>
  <c r="AP1230" i="3" a="1"/>
  <c r="AP1230" i="3" s="1"/>
  <c r="AP1213" i="3" a="1"/>
  <c r="AP1213" i="3" s="1"/>
  <c r="AP1166" i="3" a="1"/>
  <c r="AP1166" i="3" s="1"/>
  <c r="AP1160" i="3" a="1"/>
  <c r="AP1160" i="3" s="1"/>
  <c r="AP1140" i="3" a="1"/>
  <c r="AP1140" i="3" s="1"/>
  <c r="AP1100" i="3" a="1"/>
  <c r="AP1100" i="3" s="1"/>
  <c r="AP957" i="3" a="1"/>
  <c r="AP957" i="3" s="1"/>
  <c r="AP956" i="3" a="1"/>
  <c r="AP956" i="3" s="1"/>
  <c r="AP1291" i="3" a="1"/>
  <c r="AP1291" i="3" s="1"/>
  <c r="AP1289" i="3" a="1"/>
  <c r="AP1289" i="3" s="1"/>
  <c r="AP1276" i="3" a="1"/>
  <c r="AP1276" i="3" s="1"/>
  <c r="AP1268" i="3" a="1"/>
  <c r="AP1268" i="3" s="1"/>
  <c r="AP1265" i="3" a="1"/>
  <c r="AP1265" i="3" s="1"/>
  <c r="AP1249" i="3" a="1"/>
  <c r="AP1249" i="3" s="1"/>
  <c r="AP1241" i="3" a="1"/>
  <c r="AP1241" i="3" s="1"/>
  <c r="AP1238" i="3" a="1"/>
  <c r="AP1238" i="3" s="1"/>
  <c r="AP1233" i="3" a="1"/>
  <c r="AP1233" i="3" s="1"/>
  <c r="AP1224" i="3" a="1"/>
  <c r="AP1224" i="3" s="1"/>
  <c r="AP1218" i="3" a="1"/>
  <c r="AP1218" i="3" s="1"/>
  <c r="AP1195" i="3" a="1"/>
  <c r="AP1195" i="3" s="1"/>
  <c r="AP1189" i="3" a="1"/>
  <c r="AP1189" i="3" s="1"/>
  <c r="AP1181" i="3" a="1"/>
  <c r="AP1181" i="3" s="1"/>
  <c r="AP1176" i="3" a="1"/>
  <c r="AP1176" i="3" s="1"/>
  <c r="AP1062" i="3" a="1"/>
  <c r="AP1062" i="3" s="1"/>
  <c r="AP1424" i="3" a="1"/>
  <c r="AP1424" i="3" s="1"/>
  <c r="AP1320" i="3" a="1"/>
  <c r="AP1320" i="3" s="1"/>
  <c r="AP1279" i="3" a="1"/>
  <c r="AP1279" i="3" s="1"/>
  <c r="AP1271" i="3" a="1"/>
  <c r="AP1271" i="3" s="1"/>
  <c r="AP1227" i="3" a="1"/>
  <c r="AP1227" i="3" s="1"/>
  <c r="AP1215" i="3" a="1"/>
  <c r="AP1215" i="3" s="1"/>
  <c r="AP1212" i="3" a="1"/>
  <c r="AP1212" i="3" s="1"/>
  <c r="AP1203" i="3" a="1"/>
  <c r="AP1203" i="3" s="1"/>
  <c r="AP1198" i="3" a="1"/>
  <c r="AP1198" i="3" s="1"/>
  <c r="AP1192" i="3" a="1"/>
  <c r="AP1192" i="3" s="1"/>
  <c r="AP1165" i="3" a="1"/>
  <c r="AP1165" i="3" s="1"/>
  <c r="AP1151" i="3" a="1"/>
  <c r="AP1151" i="3" s="1"/>
  <c r="AP1136" i="3" a="1"/>
  <c r="AP1136" i="3" s="1"/>
  <c r="AP1130" i="3" a="1"/>
  <c r="AP1130" i="3" s="1"/>
  <c r="AP1107" i="3" a="1"/>
  <c r="AP1107" i="3" s="1"/>
  <c r="AP1092" i="3" a="1"/>
  <c r="AP1092" i="3" s="1"/>
  <c r="AP1426" i="3" a="1"/>
  <c r="AP1426" i="3" s="1"/>
  <c r="AP1295" i="3" a="1"/>
  <c r="AP1295" i="3" s="1"/>
  <c r="AP1235" i="3" a="1"/>
  <c r="AP1235" i="3" s="1"/>
  <c r="AP1232" i="3" a="1"/>
  <c r="AP1232" i="3" s="1"/>
  <c r="AP1221" i="3" a="1"/>
  <c r="AP1221" i="3" s="1"/>
  <c r="AP1169" i="3" a="1"/>
  <c r="AP1169" i="3" s="1"/>
  <c r="AP1157" i="3" a="1"/>
  <c r="AP1157" i="3" s="1"/>
  <c r="AP1154" i="3" a="1"/>
  <c r="AP1154" i="3" s="1"/>
  <c r="AP1058" i="3" a="1"/>
  <c r="AP1058" i="3" s="1"/>
  <c r="AP1138" i="3" a="1"/>
  <c r="AP1138" i="3" s="1"/>
  <c r="AP1372" i="3" a="1"/>
  <c r="AP1372" i="3" s="1"/>
  <c r="AP1339" i="3" a="1"/>
  <c r="AP1339" i="3" s="1"/>
  <c r="AP1315" i="3" a="1"/>
  <c r="AP1315" i="3" s="1"/>
  <c r="AP1243" i="3" a="1"/>
  <c r="AP1243" i="3" s="1"/>
  <c r="AP1223" i="3" a="1"/>
  <c r="AP1223" i="3" s="1"/>
  <c r="AP1209" i="3" a="1"/>
  <c r="AP1209" i="3" s="1"/>
  <c r="AP1183" i="3" a="1"/>
  <c r="AP1183" i="3" s="1"/>
  <c r="AP1112" i="3" a="1"/>
  <c r="AP1112" i="3" s="1"/>
  <c r="AP1106" i="3" a="1"/>
  <c r="AP1106" i="3" s="1"/>
  <c r="AP1095" i="3" a="1"/>
  <c r="AP1095" i="3" s="1"/>
  <c r="AP1297" i="3" a="1"/>
  <c r="AP1297" i="3" s="1"/>
  <c r="AP1264" i="3" a="1"/>
  <c r="AP1264" i="3" s="1"/>
  <c r="AP1257" i="3" a="1"/>
  <c r="AP1257" i="3" s="1"/>
  <c r="AP1248" i="3" a="1"/>
  <c r="AP1248" i="3" s="1"/>
  <c r="AP1240" i="3" a="1"/>
  <c r="AP1240" i="3" s="1"/>
  <c r="AP1237" i="3" a="1"/>
  <c r="AP1237" i="3" s="1"/>
  <c r="AP1226" i="3" a="1"/>
  <c r="AP1226" i="3" s="1"/>
  <c r="AP1205" i="3" a="1"/>
  <c r="AP1205" i="3" s="1"/>
  <c r="AP1200" i="3" a="1"/>
  <c r="AP1200" i="3" s="1"/>
  <c r="AP1159" i="3" a="1"/>
  <c r="AP1159" i="3" s="1"/>
  <c r="AP1156" i="3" a="1"/>
  <c r="AP1156" i="3" s="1"/>
  <c r="AP1153" i="3" a="1"/>
  <c r="AP1153" i="3" s="1"/>
  <c r="AP1148" i="3" a="1"/>
  <c r="AP1148" i="3" s="1"/>
  <c r="AP1139" i="3" a="1"/>
  <c r="AP1139" i="3" s="1"/>
  <c r="AP1109" i="3" a="1"/>
  <c r="AP1109" i="3" s="1"/>
  <c r="AP1102" i="3" a="1"/>
  <c r="AP1102" i="3" s="1"/>
  <c r="AP1399" i="3" a="1"/>
  <c r="AP1399" i="3" s="1"/>
  <c r="AP1376" i="3" a="1"/>
  <c r="AP1376" i="3" s="1"/>
  <c r="AP1317" i="3" a="1"/>
  <c r="AP1317" i="3" s="1"/>
  <c r="AP1270" i="3" a="1"/>
  <c r="AP1270" i="3" s="1"/>
  <c r="AP1229" i="3" a="1"/>
  <c r="AP1229" i="3" s="1"/>
  <c r="AP1220" i="3" a="1"/>
  <c r="AP1220" i="3" s="1"/>
  <c r="AP1214" i="3" a="1"/>
  <c r="AP1214" i="3" s="1"/>
  <c r="AP1185" i="3" a="1"/>
  <c r="AP1185" i="3" s="1"/>
  <c r="AP1145" i="3" a="1"/>
  <c r="AP1145" i="3" s="1"/>
  <c r="AP1088" i="3" a="1"/>
  <c r="AP1088" i="3" s="1"/>
  <c r="AP1077" i="3" a="1"/>
  <c r="AP1077" i="3" s="1"/>
  <c r="AP1064" i="3" a="1"/>
  <c r="AP1064" i="3" s="1"/>
  <c r="AP1334" i="3" a="1"/>
  <c r="AP1334" i="3" s="1"/>
  <c r="AP1299" i="3" a="1"/>
  <c r="AP1299" i="3" s="1"/>
  <c r="AP1294" i="3" a="1"/>
  <c r="AP1294" i="3" s="1"/>
  <c r="AP1267" i="3" a="1"/>
  <c r="AP1267" i="3" s="1"/>
  <c r="AP1234" i="3" a="1"/>
  <c r="AP1234" i="3" s="1"/>
  <c r="AP1217" i="3" a="1"/>
  <c r="AP1217" i="3" s="1"/>
  <c r="AP1177" i="3" a="1"/>
  <c r="AP1177" i="3" s="1"/>
  <c r="AP1132" i="3" a="1"/>
  <c r="AP1132" i="3" s="1"/>
  <c r="AP1017" i="3" a="1"/>
  <c r="AP1017" i="3" s="1"/>
  <c r="AP1245" i="3" a="1"/>
  <c r="AP1245" i="3" s="1"/>
  <c r="AP1066" i="3" a="1"/>
  <c r="AP1066" i="3" s="1"/>
  <c r="AP1059" i="3" a="1"/>
  <c r="AP1059" i="3" s="1"/>
  <c r="AP1035" i="3" a="1"/>
  <c r="AP1035" i="3" s="1"/>
  <c r="AP1031" i="3" a="1"/>
  <c r="AP1031" i="3" s="1"/>
  <c r="AP1028" i="3" a="1"/>
  <c r="AP1028" i="3" s="1"/>
  <c r="AP1024" i="3" a="1"/>
  <c r="AP1024" i="3" s="1"/>
  <c r="AP1009" i="3" a="1"/>
  <c r="AP1009" i="3" s="1"/>
  <c r="AP996" i="3" a="1"/>
  <c r="AP996" i="3" s="1"/>
  <c r="AP984" i="3" a="1"/>
  <c r="AP984" i="3" s="1"/>
  <c r="AP935" i="3" a="1"/>
  <c r="AP935" i="3" s="1"/>
  <c r="AP919" i="3" a="1"/>
  <c r="AP919" i="3" s="1"/>
  <c r="AP1194" i="3" a="1"/>
  <c r="AP1194" i="3" s="1"/>
  <c r="AP1150" i="3" a="1"/>
  <c r="AP1150" i="3" s="1"/>
  <c r="AP1133" i="3" a="1"/>
  <c r="AP1133" i="3" s="1"/>
  <c r="AP1072" i="3" a="1"/>
  <c r="AP1072" i="3" s="1"/>
  <c r="AP1033" i="3" a="1"/>
  <c r="AP1033" i="3" s="1"/>
  <c r="AP1026" i="3" a="1"/>
  <c r="AP1026" i="3" s="1"/>
  <c r="AP1018" i="3" a="1"/>
  <c r="AP1018" i="3" s="1"/>
  <c r="AP977" i="3" a="1"/>
  <c r="AP977" i="3" s="1"/>
  <c r="AP971" i="3" a="1"/>
  <c r="AP971" i="3" s="1"/>
  <c r="AP965" i="3" a="1"/>
  <c r="AP965" i="3" s="1"/>
  <c r="AP947" i="3" a="1"/>
  <c r="AP947" i="3" s="1"/>
  <c r="AP1090" i="3" a="1"/>
  <c r="AP1090" i="3" s="1"/>
  <c r="AP1076" i="3" a="1"/>
  <c r="AP1076" i="3" s="1"/>
  <c r="AP1074" i="3" a="1"/>
  <c r="AP1074" i="3" s="1"/>
  <c r="AP1061" i="3" a="1"/>
  <c r="AP1061" i="3" s="1"/>
  <c r="AP1013" i="3" a="1"/>
  <c r="AP1013" i="3" s="1"/>
  <c r="AP1006" i="3" a="1"/>
  <c r="AP1006" i="3" s="1"/>
  <c r="AP1003" i="3" a="1"/>
  <c r="AP1003" i="3" s="1"/>
  <c r="AP990" i="3" a="1"/>
  <c r="AP990" i="3" s="1"/>
  <c r="AP980" i="3" a="1"/>
  <c r="AP980" i="3" s="1"/>
  <c r="AP974" i="3" a="1"/>
  <c r="AP974" i="3" s="1"/>
  <c r="AP961" i="3" a="1"/>
  <c r="AP961" i="3" s="1"/>
  <c r="AP958" i="3" a="1"/>
  <c r="AP958" i="3" s="1"/>
  <c r="AP953" i="3" a="1"/>
  <c r="AP953" i="3" s="1"/>
  <c r="AP918" i="3" a="1"/>
  <c r="AP918" i="3" s="1"/>
  <c r="AP912" i="3" a="1"/>
  <c r="AP912" i="3" s="1"/>
  <c r="AP893" i="3" a="1"/>
  <c r="AP893" i="3" s="1"/>
  <c r="AP810" i="3" a="1"/>
  <c r="AP810" i="3" s="1"/>
  <c r="AP1204" i="3" a="1"/>
  <c r="AP1204" i="3" s="1"/>
  <c r="AP1179" i="3" a="1"/>
  <c r="AP1179" i="3" s="1"/>
  <c r="AP1168" i="3" a="1"/>
  <c r="AP1168" i="3" s="1"/>
  <c r="AP1152" i="3" a="1"/>
  <c r="AP1152" i="3" s="1"/>
  <c r="AP1143" i="3" a="1"/>
  <c r="AP1143" i="3" s="1"/>
  <c r="AP1110" i="3" a="1"/>
  <c r="AP1110" i="3" s="1"/>
  <c r="AP1085" i="3" a="1"/>
  <c r="AP1085" i="3" s="1"/>
  <c r="AP1063" i="3" a="1"/>
  <c r="AP1063" i="3" s="1"/>
  <c r="AP1054" i="3" a="1"/>
  <c r="AP1054" i="3" s="1"/>
  <c r="AP1037" i="3" a="1"/>
  <c r="AP1037" i="3" s="1"/>
  <c r="AP1011" i="3" a="1"/>
  <c r="AP1011" i="3" s="1"/>
  <c r="AP1000" i="3" a="1"/>
  <c r="AP1000" i="3" s="1"/>
  <c r="AP998" i="3" a="1"/>
  <c r="AP998" i="3" s="1"/>
  <c r="AP983" i="3" a="1"/>
  <c r="AP983" i="3" s="1"/>
  <c r="AP950" i="3" a="1"/>
  <c r="AP950" i="3" s="1"/>
  <c r="AP928" i="3" a="1"/>
  <c r="AP928" i="3" s="1"/>
  <c r="AP847" i="3" a="1"/>
  <c r="AP847" i="3" s="1"/>
  <c r="AP1161" i="3" a="1"/>
  <c r="AP1161" i="3" s="1"/>
  <c r="AP1108" i="3" a="1"/>
  <c r="AP1108" i="3" s="1"/>
  <c r="AP1080" i="3" a="1"/>
  <c r="AP1080" i="3" s="1"/>
  <c r="AP1078" i="3" a="1"/>
  <c r="AP1078" i="3" s="1"/>
  <c r="AP1039" i="3" a="1"/>
  <c r="AP1039" i="3" s="1"/>
  <c r="AP1030" i="3" a="1"/>
  <c r="AP1030" i="3" s="1"/>
  <c r="AP1023" i="3" a="1"/>
  <c r="AP1023" i="3" s="1"/>
  <c r="AP964" i="3" a="1"/>
  <c r="AP964" i="3" s="1"/>
  <c r="AP944" i="3" a="1"/>
  <c r="AP944" i="3" s="1"/>
  <c r="AP1087" i="3" a="1"/>
  <c r="AP1087" i="3" s="1"/>
  <c r="AP1082" i="3" a="1"/>
  <c r="AP1082" i="3" s="1"/>
  <c r="AP1069" i="3" a="1"/>
  <c r="AP1069" i="3" s="1"/>
  <c r="AP1065" i="3" a="1"/>
  <c r="AP1065" i="3" s="1"/>
  <c r="AP1056" i="3" a="1"/>
  <c r="AP1056" i="3" s="1"/>
  <c r="AP1032" i="3" a="1"/>
  <c r="AP1032" i="3" s="1"/>
  <c r="AP1025" i="3" a="1"/>
  <c r="AP1025" i="3" s="1"/>
  <c r="AP1020" i="3" a="1"/>
  <c r="AP1020" i="3" s="1"/>
  <c r="AP1002" i="3" a="1"/>
  <c r="AP1002" i="3" s="1"/>
  <c r="AP995" i="3" a="1"/>
  <c r="AP995" i="3" s="1"/>
  <c r="AP986" i="3" a="1"/>
  <c r="AP986" i="3" s="1"/>
  <c r="AP973" i="3" a="1"/>
  <c r="AP973" i="3" s="1"/>
  <c r="AP970" i="3" a="1"/>
  <c r="AP970" i="3" s="1"/>
  <c r="AP833" i="3" a="1"/>
  <c r="AP833" i="3" s="1"/>
  <c r="AP1149" i="3" a="1"/>
  <c r="AP1149" i="3" s="1"/>
  <c r="AP1071" i="3" a="1"/>
  <c r="AP1071" i="3" s="1"/>
  <c r="AP1041" i="3" a="1"/>
  <c r="AP1041" i="3" s="1"/>
  <c r="AP1034" i="3" a="1"/>
  <c r="AP1034" i="3" s="1"/>
  <c r="AP1027" i="3" a="1"/>
  <c r="AP1027" i="3" s="1"/>
  <c r="AP1015" i="3" a="1"/>
  <c r="AP1015" i="3" s="1"/>
  <c r="AP1008" i="3" a="1"/>
  <c r="AP1008" i="3" s="1"/>
  <c r="AP1005" i="3" a="1"/>
  <c r="AP1005" i="3" s="1"/>
  <c r="AP982" i="3" a="1"/>
  <c r="AP982" i="3" s="1"/>
  <c r="AP979" i="3" a="1"/>
  <c r="AP979" i="3" s="1"/>
  <c r="AP967" i="3" a="1"/>
  <c r="AP967" i="3" s="1"/>
  <c r="AP960" i="3" a="1"/>
  <c r="AP960" i="3" s="1"/>
  <c r="AP924" i="3" a="1"/>
  <c r="AP924" i="3" s="1"/>
  <c r="AP1236" i="3" a="1"/>
  <c r="AP1236" i="3" s="1"/>
  <c r="AP1206" i="3" a="1"/>
  <c r="AP1206" i="3" s="1"/>
  <c r="AP1191" i="3" a="1"/>
  <c r="AP1191" i="3" s="1"/>
  <c r="AP1089" i="3" a="1"/>
  <c r="AP1089" i="3" s="1"/>
  <c r="AP1067" i="3" a="1"/>
  <c r="AP1067" i="3" s="1"/>
  <c r="AP1053" i="3" a="1"/>
  <c r="AP1053" i="3" s="1"/>
  <c r="AP992" i="3" a="1"/>
  <c r="AP992" i="3" s="1"/>
  <c r="AP952" i="3" a="1"/>
  <c r="AP952" i="3" s="1"/>
  <c r="AP940" i="3" a="1"/>
  <c r="AP940" i="3" s="1"/>
  <c r="AP934" i="3" a="1"/>
  <c r="AP934" i="3" s="1"/>
  <c r="AP930" i="3" a="1"/>
  <c r="AP930" i="3" s="1"/>
  <c r="AP876" i="3" a="1"/>
  <c r="AP876" i="3" s="1"/>
  <c r="AP770" i="3" a="1"/>
  <c r="AP770" i="3" s="1"/>
  <c r="AP1099" i="3" a="1"/>
  <c r="AP1099" i="3" s="1"/>
  <c r="AP1075" i="3" a="1"/>
  <c r="AP1075" i="3" s="1"/>
  <c r="AP1043" i="3" a="1"/>
  <c r="AP1043" i="3" s="1"/>
  <c r="AP1036" i="3" a="1"/>
  <c r="AP1036" i="3" s="1"/>
  <c r="AP1029" i="3" a="1"/>
  <c r="AP1029" i="3" s="1"/>
  <c r="AP1022" i="3" a="1"/>
  <c r="AP1022" i="3" s="1"/>
  <c r="AP1012" i="3" a="1"/>
  <c r="AP1012" i="3" s="1"/>
  <c r="AP1010" i="3" a="1"/>
  <c r="AP1010" i="3" s="1"/>
  <c r="AP997" i="3" a="1"/>
  <c r="AP997" i="3" s="1"/>
  <c r="AP985" i="3" a="1"/>
  <c r="AP985" i="3" s="1"/>
  <c r="AP963" i="3" a="1"/>
  <c r="AP963" i="3" s="1"/>
  <c r="AP946" i="3" a="1"/>
  <c r="AP946" i="3" s="1"/>
  <c r="AP872" i="3" a="1"/>
  <c r="AP872" i="3" s="1"/>
  <c r="AP855" i="3" a="1"/>
  <c r="AP855" i="3" s="1"/>
  <c r="AP891" i="3" a="1"/>
  <c r="AP891" i="3" s="1"/>
  <c r="AP808" i="3" a="1"/>
  <c r="AP808" i="3" s="1"/>
  <c r="AP1193" i="3" a="1"/>
  <c r="AP1193" i="3" s="1"/>
  <c r="AP1172" i="3" a="1"/>
  <c r="AP1172" i="3" s="1"/>
  <c r="AP1167" i="3" a="1"/>
  <c r="AP1167" i="3" s="1"/>
  <c r="AP1162" i="3" a="1"/>
  <c r="AP1162" i="3" s="1"/>
  <c r="AP1142" i="3" a="1"/>
  <c r="AP1142" i="3" s="1"/>
  <c r="AP1091" i="3" a="1"/>
  <c r="AP1091" i="3" s="1"/>
  <c r="AP1038" i="3" a="1"/>
  <c r="AP1038" i="3" s="1"/>
  <c r="AP1019" i="3" a="1"/>
  <c r="AP1019" i="3" s="1"/>
  <c r="AP1004" i="3" a="1"/>
  <c r="AP1004" i="3" s="1"/>
  <c r="AP994" i="3" a="1"/>
  <c r="AP994" i="3" s="1"/>
  <c r="AP966" i="3" a="1"/>
  <c r="AP966" i="3" s="1"/>
  <c r="AP954" i="3" a="1"/>
  <c r="AP954" i="3" s="1"/>
  <c r="AP910" i="3" a="1"/>
  <c r="AP910" i="3" s="1"/>
  <c r="AP904" i="3" a="1"/>
  <c r="AP904" i="3" s="1"/>
  <c r="AP853" i="3" a="1"/>
  <c r="AP853" i="3" s="1"/>
  <c r="AP1101" i="3" a="1"/>
  <c r="AP1101" i="3" s="1"/>
  <c r="AP1096" i="3" a="1"/>
  <c r="AP1096" i="3" s="1"/>
  <c r="AP1086" i="3" a="1"/>
  <c r="AP1086" i="3" s="1"/>
  <c r="AP1084" i="3" a="1"/>
  <c r="AP1084" i="3" s="1"/>
  <c r="AP1057" i="3" a="1"/>
  <c r="AP1057" i="3" s="1"/>
  <c r="AP1055" i="3" a="1"/>
  <c r="AP1055" i="3" s="1"/>
  <c r="AP1040" i="3" a="1"/>
  <c r="AP1040" i="3" s="1"/>
  <c r="AP999" i="3" a="1"/>
  <c r="AP999" i="3" s="1"/>
  <c r="AP991" i="3" a="1"/>
  <c r="AP991" i="3" s="1"/>
  <c r="AP981" i="3" a="1"/>
  <c r="AP981" i="3" s="1"/>
  <c r="AP978" i="3" a="1"/>
  <c r="AP978" i="3" s="1"/>
  <c r="AP972" i="3" a="1"/>
  <c r="AP972" i="3" s="1"/>
  <c r="AP959" i="3" a="1"/>
  <c r="AP959" i="3" s="1"/>
  <c r="AP951" i="3" a="1"/>
  <c r="AP951" i="3" s="1"/>
  <c r="AP926" i="3" a="1"/>
  <c r="AP926" i="3" s="1"/>
  <c r="AP913" i="3" a="1"/>
  <c r="AP913" i="3" s="1"/>
  <c r="AP868" i="3" a="1"/>
  <c r="AP868" i="3" s="1"/>
  <c r="AP1197" i="3" a="1"/>
  <c r="AP1197" i="3" s="1"/>
  <c r="AP1146" i="3" a="1"/>
  <c r="AP1146" i="3" s="1"/>
  <c r="AP1093" i="3" a="1"/>
  <c r="AP1093" i="3" s="1"/>
  <c r="AP1081" i="3" a="1"/>
  <c r="AP1081" i="3" s="1"/>
  <c r="AP1068" i="3" a="1"/>
  <c r="AP1068" i="3" s="1"/>
  <c r="AP1016" i="3" a="1"/>
  <c r="AP1016" i="3" s="1"/>
  <c r="AP1007" i="3" a="1"/>
  <c r="AP1007" i="3" s="1"/>
  <c r="AP890" i="3" a="1"/>
  <c r="AP890" i="3" s="1"/>
  <c r="AP941" i="3" a="1"/>
  <c r="AP941" i="3" s="1"/>
  <c r="AP925" i="3" a="1"/>
  <c r="AP925" i="3" s="1"/>
  <c r="AP923" i="3" a="1"/>
  <c r="AP923" i="3" s="1"/>
  <c r="AP899" i="3" a="1"/>
  <c r="AP899" i="3" s="1"/>
  <c r="AP892" i="3" a="1"/>
  <c r="AP892" i="3" s="1"/>
  <c r="AP883" i="3" a="1"/>
  <c r="AP883" i="3" s="1"/>
  <c r="AP854" i="3" a="1"/>
  <c r="AP854" i="3" s="1"/>
  <c r="AP843" i="3" a="1"/>
  <c r="AP843" i="3" s="1"/>
  <c r="AP828" i="3" a="1"/>
  <c r="AP828" i="3" s="1"/>
  <c r="AP822" i="3" a="1"/>
  <c r="AP822" i="3" s="1"/>
  <c r="AP780" i="3" a="1"/>
  <c r="AP780" i="3" s="1"/>
  <c r="AP766" i="3" a="1"/>
  <c r="AP766" i="3" s="1"/>
  <c r="AP748" i="3" a="1"/>
  <c r="AP748" i="3" s="1"/>
  <c r="AP734" i="3" a="1"/>
  <c r="AP734" i="3" s="1"/>
  <c r="AP706" i="3" a="1"/>
  <c r="AP706" i="3" s="1"/>
  <c r="AP975" i="3" a="1"/>
  <c r="AP975" i="3" s="1"/>
  <c r="AP955" i="3" a="1"/>
  <c r="AP955" i="3" s="1"/>
  <c r="AP932" i="3" a="1"/>
  <c r="AP932" i="3" s="1"/>
  <c r="AP920" i="3" a="1"/>
  <c r="AP920" i="3" s="1"/>
  <c r="AP915" i="3" a="1"/>
  <c r="AP915" i="3" s="1"/>
  <c r="AP894" i="3" a="1"/>
  <c r="AP894" i="3" s="1"/>
  <c r="AP885" i="3" a="1"/>
  <c r="AP885" i="3" s="1"/>
  <c r="AP851" i="3" a="1"/>
  <c r="AP851" i="3" s="1"/>
  <c r="AP848" i="3" a="1"/>
  <c r="AP848" i="3" s="1"/>
  <c r="AP840" i="3" a="1"/>
  <c r="AP840" i="3" s="1"/>
  <c r="AP835" i="3" a="1"/>
  <c r="AP835" i="3" s="1"/>
  <c r="AP825" i="3" a="1"/>
  <c r="AP825" i="3" s="1"/>
  <c r="AP819" i="3" a="1"/>
  <c r="AP819" i="3" s="1"/>
  <c r="AP798" i="3" a="1"/>
  <c r="AP798" i="3" s="1"/>
  <c r="AP796" i="3" a="1"/>
  <c r="AP796" i="3" s="1"/>
  <c r="AP774" i="3" a="1"/>
  <c r="AP774" i="3" s="1"/>
  <c r="AP968" i="3" a="1"/>
  <c r="AP968" i="3" s="1"/>
  <c r="AP927" i="3" a="1"/>
  <c r="AP927" i="3" s="1"/>
  <c r="AP906" i="3" a="1"/>
  <c r="AP906" i="3" s="1"/>
  <c r="AP901" i="3" a="1"/>
  <c r="AP901" i="3" s="1"/>
  <c r="AP830" i="3" a="1"/>
  <c r="AP830" i="3" s="1"/>
  <c r="AP816" i="3" a="1"/>
  <c r="AP816" i="3" s="1"/>
  <c r="AP813" i="3" a="1"/>
  <c r="AP813" i="3" s="1"/>
  <c r="AP811" i="3" a="1"/>
  <c r="AP811" i="3" s="1"/>
  <c r="AP793" i="3" a="1"/>
  <c r="AP793" i="3" s="1"/>
  <c r="AP721" i="3" a="1"/>
  <c r="AP721" i="3" s="1"/>
  <c r="AP686" i="3" a="1"/>
  <c r="AP686" i="3" s="1"/>
  <c r="AP938" i="3" a="1"/>
  <c r="AP938" i="3" s="1"/>
  <c r="AP922" i="3" a="1"/>
  <c r="AP922" i="3" s="1"/>
  <c r="AP917" i="3" a="1"/>
  <c r="AP917" i="3" s="1"/>
  <c r="AP887" i="3" a="1"/>
  <c r="AP887" i="3" s="1"/>
  <c r="AP878" i="3" a="1"/>
  <c r="AP878" i="3" s="1"/>
  <c r="AP875" i="3" a="1"/>
  <c r="AP875" i="3" s="1"/>
  <c r="AP869" i="3" a="1"/>
  <c r="AP869" i="3" s="1"/>
  <c r="AP866" i="3" a="1"/>
  <c r="AP866" i="3" s="1"/>
  <c r="AP863" i="3" a="1"/>
  <c r="AP863" i="3" s="1"/>
  <c r="AP858" i="3" a="1"/>
  <c r="AP858" i="3" s="1"/>
  <c r="AP845" i="3" a="1"/>
  <c r="AP845" i="3" s="1"/>
  <c r="AP837" i="3" a="1"/>
  <c r="AP837" i="3" s="1"/>
  <c r="AP803" i="3" a="1"/>
  <c r="AP803" i="3" s="1"/>
  <c r="AP790" i="3" a="1"/>
  <c r="AP790" i="3" s="1"/>
  <c r="AP737" i="3" a="1"/>
  <c r="AP737" i="3" s="1"/>
  <c r="AP948" i="3" a="1"/>
  <c r="AP948" i="3" s="1"/>
  <c r="AP936" i="3" a="1"/>
  <c r="AP936" i="3" s="1"/>
  <c r="AP931" i="3" a="1"/>
  <c r="AP931" i="3" s="1"/>
  <c r="AP929" i="3" a="1"/>
  <c r="AP929" i="3" s="1"/>
  <c r="AP908" i="3" a="1"/>
  <c r="AP908" i="3" s="1"/>
  <c r="AP889" i="3" a="1"/>
  <c r="AP889" i="3" s="1"/>
  <c r="AP860" i="3" a="1"/>
  <c r="AP860" i="3" s="1"/>
  <c r="AP832" i="3" a="1"/>
  <c r="AP832" i="3" s="1"/>
  <c r="AP800" i="3" a="1"/>
  <c r="AP800" i="3" s="1"/>
  <c r="AP779" i="3" a="1"/>
  <c r="AP779" i="3" s="1"/>
  <c r="AP765" i="3" a="1"/>
  <c r="AP765" i="3" s="1"/>
  <c r="AP762" i="3" a="1"/>
  <c r="AP762" i="3" s="1"/>
  <c r="AP740" i="3" a="1"/>
  <c r="AP740" i="3" s="1"/>
  <c r="AP645" i="3" a="1"/>
  <c r="AP645" i="3" s="1"/>
  <c r="AP943" i="3" a="1"/>
  <c r="AP943" i="3" s="1"/>
  <c r="AP850" i="3" a="1"/>
  <c r="AP850" i="3" s="1"/>
  <c r="AP827" i="3" a="1"/>
  <c r="AP827" i="3" s="1"/>
  <c r="AP824" i="3" a="1"/>
  <c r="AP824" i="3" s="1"/>
  <c r="AP818" i="3" a="1"/>
  <c r="AP818" i="3" s="1"/>
  <c r="AP805" i="3" a="1"/>
  <c r="AP805" i="3" s="1"/>
  <c r="AP768" i="3" a="1"/>
  <c r="AP768" i="3" s="1"/>
  <c r="AP747" i="3" a="1"/>
  <c r="AP747" i="3" s="1"/>
  <c r="AP933" i="3" a="1"/>
  <c r="AP933" i="3" s="1"/>
  <c r="AP903" i="3" a="1"/>
  <c r="AP903" i="3" s="1"/>
  <c r="AP880" i="3" a="1"/>
  <c r="AP880" i="3" s="1"/>
  <c r="AP839" i="3" a="1"/>
  <c r="AP839" i="3" s="1"/>
  <c r="AP834" i="3" a="1"/>
  <c r="AP834" i="3" s="1"/>
  <c r="AP815" i="3" a="1"/>
  <c r="AP815" i="3" s="1"/>
  <c r="AP792" i="3" a="1"/>
  <c r="AP792" i="3" s="1"/>
  <c r="AP776" i="3" a="1"/>
  <c r="AP776" i="3" s="1"/>
  <c r="AP538" i="3" a="1"/>
  <c r="AP538" i="3" s="1"/>
  <c r="AP898" i="3" a="1"/>
  <c r="AP898" i="3" s="1"/>
  <c r="AP884" i="3" a="1"/>
  <c r="AP884" i="3" s="1"/>
  <c r="AP877" i="3" a="1"/>
  <c r="AP877" i="3" s="1"/>
  <c r="AP874" i="3" a="1"/>
  <c r="AP874" i="3" s="1"/>
  <c r="AP871" i="3" a="1"/>
  <c r="AP871" i="3" s="1"/>
  <c r="AP865" i="3" a="1"/>
  <c r="AP865" i="3" s="1"/>
  <c r="AP844" i="3" a="1"/>
  <c r="AP844" i="3" s="1"/>
  <c r="AP826" i="3" a="1"/>
  <c r="AP826" i="3" s="1"/>
  <c r="AP821" i="3" a="1"/>
  <c r="AP821" i="3" s="1"/>
  <c r="AP781" i="3" a="1"/>
  <c r="AP781" i="3" s="1"/>
  <c r="AP778" i="3" a="1"/>
  <c r="AP778" i="3" s="1"/>
  <c r="AP713" i="3" a="1"/>
  <c r="AP713" i="3" s="1"/>
  <c r="AP750" i="3" a="1"/>
  <c r="AP750" i="3" s="1"/>
  <c r="AP716" i="3" a="1"/>
  <c r="AP716" i="3" s="1"/>
  <c r="AP719" i="3" a="1"/>
  <c r="AP719" i="3" s="1"/>
  <c r="AP806" i="3" a="1"/>
  <c r="AP806" i="3" s="1"/>
  <c r="AP725" i="3" a="1"/>
  <c r="AP725" i="3" s="1"/>
  <c r="AP881" i="3" a="1"/>
  <c r="AP881" i="3" s="1"/>
  <c r="AP799" i="3" a="1"/>
  <c r="AP799" i="3" s="1"/>
  <c r="AP801" i="3" a="1"/>
  <c r="AP801" i="3" s="1"/>
  <c r="AP685" i="3" a="1"/>
  <c r="AP685" i="3" s="1"/>
  <c r="AP741" i="3" a="1"/>
  <c r="AP741" i="3" s="1"/>
  <c r="AP969" i="3" a="1"/>
  <c r="AP969" i="3" s="1"/>
  <c r="AP945" i="3" a="1"/>
  <c r="AP945" i="3" s="1"/>
  <c r="AP921" i="3" a="1"/>
  <c r="AP921" i="3" s="1"/>
  <c r="AP907" i="3" a="1"/>
  <c r="AP907" i="3" s="1"/>
  <c r="AP905" i="3" a="1"/>
  <c r="AP905" i="3" s="1"/>
  <c r="AP882" i="3" a="1"/>
  <c r="AP882" i="3" s="1"/>
  <c r="AP862" i="3" a="1"/>
  <c r="AP862" i="3" s="1"/>
  <c r="AP829" i="3" a="1"/>
  <c r="AP829" i="3" s="1"/>
  <c r="AP807" i="3" a="1"/>
  <c r="AP807" i="3" s="1"/>
  <c r="AP767" i="3" a="1"/>
  <c r="AP767" i="3" s="1"/>
  <c r="AP752" i="3" a="1"/>
  <c r="AP752" i="3" s="1"/>
  <c r="AP730" i="3" a="1"/>
  <c r="AP730" i="3" s="1"/>
  <c r="AP1014" i="3" a="1"/>
  <c r="AP1014" i="3" s="1"/>
  <c r="AP993" i="3" a="1"/>
  <c r="AP993" i="3" s="1"/>
  <c r="AP949" i="3" a="1"/>
  <c r="AP949" i="3" s="1"/>
  <c r="AP942" i="3" a="1"/>
  <c r="AP942" i="3" s="1"/>
  <c r="AP937" i="3" a="1"/>
  <c r="AP937" i="3" s="1"/>
  <c r="AP914" i="3" a="1"/>
  <c r="AP914" i="3" s="1"/>
  <c r="AP909" i="3" a="1"/>
  <c r="AP909" i="3" s="1"/>
  <c r="AP900" i="3" a="1"/>
  <c r="AP900" i="3" s="1"/>
  <c r="AP859" i="3" a="1"/>
  <c r="AP859" i="3" s="1"/>
  <c r="AP852" i="3" a="1"/>
  <c r="AP852" i="3" s="1"/>
  <c r="AP849" i="3" a="1"/>
  <c r="AP849" i="3" s="1"/>
  <c r="AP841" i="3" a="1"/>
  <c r="AP841" i="3" s="1"/>
  <c r="AP836" i="3" a="1"/>
  <c r="AP836" i="3" s="1"/>
  <c r="AP823" i="3" a="1"/>
  <c r="AP823" i="3" s="1"/>
  <c r="AP820" i="3" a="1"/>
  <c r="AP820" i="3" s="1"/>
  <c r="AP812" i="3" a="1"/>
  <c r="AP812" i="3" s="1"/>
  <c r="AP775" i="3" a="1"/>
  <c r="AP775" i="3" s="1"/>
  <c r="AP726" i="3" a="1"/>
  <c r="AP726" i="3" s="1"/>
  <c r="AP962" i="3" a="1"/>
  <c r="AP962" i="3" s="1"/>
  <c r="AP939" i="3" a="1"/>
  <c r="AP939" i="3" s="1"/>
  <c r="AP916" i="3" a="1"/>
  <c r="AP916" i="3" s="1"/>
  <c r="AP911" i="3" a="1"/>
  <c r="AP911" i="3" s="1"/>
  <c r="AP897" i="3" a="1"/>
  <c r="AP897" i="3" s="1"/>
  <c r="AP895" i="3" a="1"/>
  <c r="AP895" i="3" s="1"/>
  <c r="AP888" i="3" a="1"/>
  <c r="AP888" i="3" s="1"/>
  <c r="AP861" i="3" a="1"/>
  <c r="AP861" i="3" s="1"/>
  <c r="AP831" i="3" a="1"/>
  <c r="AP831" i="3" s="1"/>
  <c r="AP809" i="3" a="1"/>
  <c r="AP809" i="3" s="1"/>
  <c r="AP804" i="3" a="1"/>
  <c r="AP804" i="3" s="1"/>
  <c r="AP794" i="3" a="1"/>
  <c r="AP794" i="3" s="1"/>
  <c r="AP735" i="3" a="1"/>
  <c r="AP735" i="3" s="1"/>
  <c r="AP1021" i="3" a="1"/>
  <c r="AP1021" i="3" s="1"/>
  <c r="AP989" i="3" a="1"/>
  <c r="AP989" i="3" s="1"/>
  <c r="AP902" i="3" a="1"/>
  <c r="AP902" i="3" s="1"/>
  <c r="AP886" i="3" a="1"/>
  <c r="AP886" i="3" s="1"/>
  <c r="AP879" i="3" a="1"/>
  <c r="AP879" i="3" s="1"/>
  <c r="AP873" i="3" a="1"/>
  <c r="AP873" i="3" s="1"/>
  <c r="AP870" i="3" a="1"/>
  <c r="AP870" i="3" s="1"/>
  <c r="AP867" i="3" a="1"/>
  <c r="AP867" i="3" s="1"/>
  <c r="AP864" i="3" a="1"/>
  <c r="AP864" i="3" s="1"/>
  <c r="AP846" i="3" a="1"/>
  <c r="AP846" i="3" s="1"/>
  <c r="AP814" i="3" a="1"/>
  <c r="AP814" i="3" s="1"/>
  <c r="AP772" i="3" a="1"/>
  <c r="AP772" i="3" s="1"/>
  <c r="AP751" i="3" a="1"/>
  <c r="AP751" i="3" s="1"/>
  <c r="AP722" i="3" a="1"/>
  <c r="AP722" i="3" s="1"/>
  <c r="AP700" i="3" a="1"/>
  <c r="AP700" i="3" s="1"/>
  <c r="AP761" i="3" a="1"/>
  <c r="AP761" i="3" s="1"/>
  <c r="AP759" i="3" a="1"/>
  <c r="AP759" i="3" s="1"/>
  <c r="AP755" i="3" a="1"/>
  <c r="AP755" i="3" s="1"/>
  <c r="AP739" i="3" a="1"/>
  <c r="AP739" i="3" s="1"/>
  <c r="AP723" i="3" a="1"/>
  <c r="AP723" i="3" s="1"/>
  <c r="AP702" i="3" a="1"/>
  <c r="AP702" i="3" s="1"/>
  <c r="AP696" i="3" a="1"/>
  <c r="AP696" i="3" s="1"/>
  <c r="AP666" i="3" a="1"/>
  <c r="AP666" i="3" s="1"/>
  <c r="AP652" i="3" a="1"/>
  <c r="AP652" i="3" s="1"/>
  <c r="AP634" i="3" a="1"/>
  <c r="AP634" i="3" s="1"/>
  <c r="AP628" i="3" a="1"/>
  <c r="AP628" i="3" s="1"/>
  <c r="AP605" i="3" a="1"/>
  <c r="AP605" i="3" s="1"/>
  <c r="AP601" i="3" a="1"/>
  <c r="AP601" i="3" s="1"/>
  <c r="AP610" i="3" a="1"/>
  <c r="AP610" i="3" s="1"/>
  <c r="AP515" i="3" a="1"/>
  <c r="AP515" i="3" s="1"/>
  <c r="AP520" i="3" a="1"/>
  <c r="AP520" i="3" s="1"/>
  <c r="AP600" i="3" a="1"/>
  <c r="AP600" i="3" s="1"/>
  <c r="AP598" i="3" a="1"/>
  <c r="AP598" i="3" s="1"/>
  <c r="AP791" i="3" a="1"/>
  <c r="AP791" i="3" s="1"/>
  <c r="AP769" i="3" a="1"/>
  <c r="AP769" i="3" s="1"/>
  <c r="AP763" i="3" a="1"/>
  <c r="AP763" i="3" s="1"/>
  <c r="AP745" i="3" a="1"/>
  <c r="AP745" i="3" s="1"/>
  <c r="AP732" i="3" a="1"/>
  <c r="AP732" i="3" s="1"/>
  <c r="AP715" i="3" a="1"/>
  <c r="AP715" i="3" s="1"/>
  <c r="AP689" i="3" a="1"/>
  <c r="AP689" i="3" s="1"/>
  <c r="AP680" i="3" a="1"/>
  <c r="AP680" i="3" s="1"/>
  <c r="AP663" i="3" a="1"/>
  <c r="AP663" i="3" s="1"/>
  <c r="AP640" i="3" a="1"/>
  <c r="AP640" i="3" s="1"/>
  <c r="AP630" i="3" a="1"/>
  <c r="AP630" i="3" s="1"/>
  <c r="AP616" i="3" a="1"/>
  <c r="AP616" i="3" s="1"/>
  <c r="AP613" i="3" a="1"/>
  <c r="AP613" i="3" s="1"/>
  <c r="AP566" i="3" a="1"/>
  <c r="AP566" i="3" s="1"/>
  <c r="AP560" i="3" a="1"/>
  <c r="AP560" i="3" s="1"/>
  <c r="AP430" i="3" a="1"/>
  <c r="AP430" i="3" s="1"/>
  <c r="AP797" i="3" a="1"/>
  <c r="AP797" i="3" s="1"/>
  <c r="AP777" i="3" a="1"/>
  <c r="AP777" i="3" s="1"/>
  <c r="AP736" i="3" a="1"/>
  <c r="AP736" i="3" s="1"/>
  <c r="AP729" i="3" a="1"/>
  <c r="AP729" i="3" s="1"/>
  <c r="AP718" i="3" a="1"/>
  <c r="AP718" i="3" s="1"/>
  <c r="AP711" i="3" a="1"/>
  <c r="AP711" i="3" s="1"/>
  <c r="AP698" i="3" a="1"/>
  <c r="AP698" i="3" s="1"/>
  <c r="AP677" i="3" a="1"/>
  <c r="AP677" i="3" s="1"/>
  <c r="AP669" i="3" a="1"/>
  <c r="AP669" i="3" s="1"/>
  <c r="AP644" i="3" a="1"/>
  <c r="AP644" i="3" s="1"/>
  <c r="AP637" i="3" a="1"/>
  <c r="AP637" i="3" s="1"/>
  <c r="AP593" i="3" a="1"/>
  <c r="AP593" i="3" s="1"/>
  <c r="AP557" i="3" a="1"/>
  <c r="AP557" i="3" s="1"/>
  <c r="AP842" i="3" a="1"/>
  <c r="AP842" i="3" s="1"/>
  <c r="AP838" i="3" a="1"/>
  <c r="AP838" i="3" s="1"/>
  <c r="AP795" i="3" a="1"/>
  <c r="AP795" i="3" s="1"/>
  <c r="AP773" i="3" a="1"/>
  <c r="AP773" i="3" s="1"/>
  <c r="AP771" i="3" a="1"/>
  <c r="AP771" i="3" s="1"/>
  <c r="AP695" i="3" a="1"/>
  <c r="AP695" i="3" s="1"/>
  <c r="AP684" i="3" a="1"/>
  <c r="AP684" i="3" s="1"/>
  <c r="AP651" i="3" a="1"/>
  <c r="AP651" i="3" s="1"/>
  <c r="AP642" i="3" a="1"/>
  <c r="AP642" i="3" s="1"/>
  <c r="AP622" i="3" a="1"/>
  <c r="AP622" i="3" s="1"/>
  <c r="AP607" i="3" a="1"/>
  <c r="AP607" i="3" s="1"/>
  <c r="AP513" i="3" a="1"/>
  <c r="AP513" i="3" s="1"/>
  <c r="AP720" i="3" a="1"/>
  <c r="AP720" i="3" s="1"/>
  <c r="AP708" i="3" a="1"/>
  <c r="AP708" i="3" s="1"/>
  <c r="AP688" i="3" a="1"/>
  <c r="AP688" i="3" s="1"/>
  <c r="AP682" i="3" a="1"/>
  <c r="AP682" i="3" s="1"/>
  <c r="AP671" i="3" a="1"/>
  <c r="AP671" i="3" s="1"/>
  <c r="AP665" i="3" a="1"/>
  <c r="AP665" i="3" s="1"/>
  <c r="AP654" i="3" a="1"/>
  <c r="AP654" i="3" s="1"/>
  <c r="AP627" i="3" a="1"/>
  <c r="AP627" i="3" s="1"/>
  <c r="AP615" i="3" a="1"/>
  <c r="AP615" i="3" s="1"/>
  <c r="AP525" i="3" a="1"/>
  <c r="AP525" i="3" s="1"/>
  <c r="AP506" i="3" a="1"/>
  <c r="AP506" i="3" s="1"/>
  <c r="AP477" i="3" a="1"/>
  <c r="AP477" i="3" s="1"/>
  <c r="AP817" i="3" a="1"/>
  <c r="AP817" i="3" s="1"/>
  <c r="AP754" i="3" a="1"/>
  <c r="AP754" i="3" s="1"/>
  <c r="AP749" i="3" a="1"/>
  <c r="AP749" i="3" s="1"/>
  <c r="AP738" i="3" a="1"/>
  <c r="AP738" i="3" s="1"/>
  <c r="AP733" i="3" a="1"/>
  <c r="AP733" i="3" s="1"/>
  <c r="AP717" i="3" a="1"/>
  <c r="AP717" i="3" s="1"/>
  <c r="AP692" i="3" a="1"/>
  <c r="AP692" i="3" s="1"/>
  <c r="AP676" i="3" a="1"/>
  <c r="AP676" i="3" s="1"/>
  <c r="AP668" i="3" a="1"/>
  <c r="AP668" i="3" s="1"/>
  <c r="AP658" i="3" a="1"/>
  <c r="AP658" i="3" s="1"/>
  <c r="AP656" i="3" a="1"/>
  <c r="AP656" i="3" s="1"/>
  <c r="AP639" i="3" a="1"/>
  <c r="AP639" i="3" s="1"/>
  <c r="AP631" i="3" a="1"/>
  <c r="AP631" i="3" s="1"/>
  <c r="AP629" i="3" a="1"/>
  <c r="AP629" i="3" s="1"/>
  <c r="AP620" i="3" a="1"/>
  <c r="AP620" i="3" s="1"/>
  <c r="AP618" i="3" a="1"/>
  <c r="AP618" i="3" s="1"/>
  <c r="AP604" i="3" a="1"/>
  <c r="AP604" i="3" s="1"/>
  <c r="AP597" i="3" a="1"/>
  <c r="AP597" i="3" s="1"/>
  <c r="AP595" i="3" a="1"/>
  <c r="AP595" i="3" s="1"/>
  <c r="AP760" i="3" a="1"/>
  <c r="AP760" i="3" s="1"/>
  <c r="AP758" i="3" a="1"/>
  <c r="AP758" i="3" s="1"/>
  <c r="AP743" i="3" a="1"/>
  <c r="AP743" i="3" s="1"/>
  <c r="AP731" i="3" a="1"/>
  <c r="AP731" i="3" s="1"/>
  <c r="AP728" i="3" a="1"/>
  <c r="AP728" i="3" s="1"/>
  <c r="AP714" i="3" a="1"/>
  <c r="AP714" i="3" s="1"/>
  <c r="AP712" i="3" a="1"/>
  <c r="AP712" i="3" s="1"/>
  <c r="AP705" i="3" a="1"/>
  <c r="AP705" i="3" s="1"/>
  <c r="AP703" i="3" a="1"/>
  <c r="AP703" i="3" s="1"/>
  <c r="AP701" i="3" a="1"/>
  <c r="AP701" i="3" s="1"/>
  <c r="AP699" i="3" a="1"/>
  <c r="AP699" i="3" s="1"/>
  <c r="AP694" i="3" a="1"/>
  <c r="AP694" i="3" s="1"/>
  <c r="AP662" i="3" a="1"/>
  <c r="AP662" i="3" s="1"/>
  <c r="AP650" i="3" a="1"/>
  <c r="AP650" i="3" s="1"/>
  <c r="AP636" i="3" a="1"/>
  <c r="AP636" i="3" s="1"/>
  <c r="AP633" i="3" a="1"/>
  <c r="AP633" i="3" s="1"/>
  <c r="AP624" i="3" a="1"/>
  <c r="AP624" i="3" s="1"/>
  <c r="AP581" i="3" a="1"/>
  <c r="AP581" i="3" s="1"/>
  <c r="AP565" i="3" a="1"/>
  <c r="AP565" i="3" s="1"/>
  <c r="AP710" i="3" a="1"/>
  <c r="AP710" i="3" s="1"/>
  <c r="AP697" i="3" a="1"/>
  <c r="AP697" i="3" s="1"/>
  <c r="AP681" i="3" a="1"/>
  <c r="AP681" i="3" s="1"/>
  <c r="AP675" i="3" a="1"/>
  <c r="AP675" i="3" s="1"/>
  <c r="AP664" i="3" a="1"/>
  <c r="AP664" i="3" s="1"/>
  <c r="AP653" i="3" a="1"/>
  <c r="AP653" i="3" s="1"/>
  <c r="AP641" i="3" a="1"/>
  <c r="AP641" i="3" s="1"/>
  <c r="AP612" i="3" a="1"/>
  <c r="AP612" i="3" s="1"/>
  <c r="AP586" i="3" a="1"/>
  <c r="AP586" i="3" s="1"/>
  <c r="AP470" i="3" a="1"/>
  <c r="AP470" i="3" s="1"/>
  <c r="AP537" i="3" a="1"/>
  <c r="AP537" i="3" s="1"/>
  <c r="AP455" i="3" a="1"/>
  <c r="AP455" i="3" s="1"/>
  <c r="AP802" i="3" a="1"/>
  <c r="AP802" i="3" s="1"/>
  <c r="AP746" i="3" a="1"/>
  <c r="AP746" i="3" s="1"/>
  <c r="AP742" i="3" a="1"/>
  <c r="AP742" i="3" s="1"/>
  <c r="AP707" i="3" a="1"/>
  <c r="AP707" i="3" s="1"/>
  <c r="AP638" i="3" a="1"/>
  <c r="AP638" i="3" s="1"/>
  <c r="AP614" i="3" a="1"/>
  <c r="AP614" i="3" s="1"/>
  <c r="AP606" i="3" a="1"/>
  <c r="AP606" i="3" s="1"/>
  <c r="AP603" i="3" a="1"/>
  <c r="AP603" i="3" s="1"/>
  <c r="AP534" i="3" a="1"/>
  <c r="AP534" i="3" s="1"/>
  <c r="AP896" i="3" a="1"/>
  <c r="AP896" i="3" s="1"/>
  <c r="AP764" i="3" a="1"/>
  <c r="AP764" i="3" s="1"/>
  <c r="AP727" i="3" a="1"/>
  <c r="AP727" i="3" s="1"/>
  <c r="AP678" i="3" a="1"/>
  <c r="AP678" i="3" s="1"/>
  <c r="AP667" i="3" a="1"/>
  <c r="AP667" i="3" s="1"/>
  <c r="AP623" i="3" a="1"/>
  <c r="AP623" i="3" s="1"/>
  <c r="AP594" i="3" a="1"/>
  <c r="AP594" i="3" s="1"/>
  <c r="AP366" i="3" a="1"/>
  <c r="AP366" i="3" s="1"/>
  <c r="AP724" i="3" a="1"/>
  <c r="AP724" i="3" s="1"/>
  <c r="AP709" i="3" a="1"/>
  <c r="AP709" i="3" s="1"/>
  <c r="AP693" i="3" a="1"/>
  <c r="AP693" i="3" s="1"/>
  <c r="AP687" i="3" a="1"/>
  <c r="AP687" i="3" s="1"/>
  <c r="AP672" i="3" a="1"/>
  <c r="AP672" i="3" s="1"/>
  <c r="AP649" i="3" a="1"/>
  <c r="AP649" i="3" s="1"/>
  <c r="AP647" i="3" a="1"/>
  <c r="AP647" i="3" s="1"/>
  <c r="AP643" i="3" a="1"/>
  <c r="AP643" i="3" s="1"/>
  <c r="AP635" i="3" a="1"/>
  <c r="AP635" i="3" s="1"/>
  <c r="AP632" i="3" a="1"/>
  <c r="AP632" i="3" s="1"/>
  <c r="AP626" i="3" a="1"/>
  <c r="AP626" i="3" s="1"/>
  <c r="AP602" i="3" a="1"/>
  <c r="AP602" i="3" s="1"/>
  <c r="AP670" i="3" a="1"/>
  <c r="AP670" i="3" s="1"/>
  <c r="AP436" i="3" a="1"/>
  <c r="AP436" i="3" s="1"/>
  <c r="AP691" i="3" a="1"/>
  <c r="AP691" i="3" s="1"/>
  <c r="AP661" i="3" a="1"/>
  <c r="AP661" i="3" s="1"/>
  <c r="AP659" i="3" a="1"/>
  <c r="AP659" i="3" s="1"/>
  <c r="AP655" i="3" a="1"/>
  <c r="AP655" i="3" s="1"/>
  <c r="AP619" i="3" a="1"/>
  <c r="AP619" i="3" s="1"/>
  <c r="AP608" i="3" a="1"/>
  <c r="AP608" i="3" s="1"/>
  <c r="AP591" i="3" a="1"/>
  <c r="AP591" i="3" s="1"/>
  <c r="AP585" i="3" a="1"/>
  <c r="AP585" i="3" s="1"/>
  <c r="AP460" i="3" a="1"/>
  <c r="AP460" i="3" s="1"/>
  <c r="AP335" i="3" a="1"/>
  <c r="AP335" i="3" s="1"/>
  <c r="AP584" i="3" a="1"/>
  <c r="AP584" i="3" s="1"/>
  <c r="AP582" i="3" a="1"/>
  <c r="AP582" i="3" s="1"/>
  <c r="AP574" i="3" a="1"/>
  <c r="AP574" i="3" s="1"/>
  <c r="AP450" i="3" a="1"/>
  <c r="AP450" i="3" s="1"/>
  <c r="AP435" i="3" a="1"/>
  <c r="AP435" i="3" s="1"/>
  <c r="AP433" i="3" a="1"/>
  <c r="AP433" i="3" s="1"/>
  <c r="AP428" i="3" a="1"/>
  <c r="AP428" i="3" s="1"/>
  <c r="AP334" i="3" a="1"/>
  <c r="AP334" i="3" s="1"/>
  <c r="AP596" i="3" a="1"/>
  <c r="AP596" i="3" s="1"/>
  <c r="AP592" i="3" a="1"/>
  <c r="AP592" i="3" s="1"/>
  <c r="AP588" i="3" a="1"/>
  <c r="AP588" i="3" s="1"/>
  <c r="AP577" i="3" a="1"/>
  <c r="AP577" i="3" s="1"/>
  <c r="AP552" i="3" a="1"/>
  <c r="AP552" i="3" s="1"/>
  <c r="AP539" i="3" a="1"/>
  <c r="AP539" i="3" s="1"/>
  <c r="AP526" i="3" a="1"/>
  <c r="AP526" i="3" s="1"/>
  <c r="AP518" i="3" a="1"/>
  <c r="AP518" i="3" s="1"/>
  <c r="AP505" i="3" a="1"/>
  <c r="AP505" i="3" s="1"/>
  <c r="AP502" i="3" a="1"/>
  <c r="AP502" i="3" s="1"/>
  <c r="AP499" i="3" a="1"/>
  <c r="AP499" i="3" s="1"/>
  <c r="AP483" i="3" a="1"/>
  <c r="AP483" i="3" s="1"/>
  <c r="AP468" i="3" a="1"/>
  <c r="AP468" i="3" s="1"/>
  <c r="AP465" i="3" a="1"/>
  <c r="AP465" i="3" s="1"/>
  <c r="AP350" i="3" a="1"/>
  <c r="AP350" i="3" s="1"/>
  <c r="AP296" i="3" a="1"/>
  <c r="AP296" i="3" s="1"/>
  <c r="AP280" i="3" a="1"/>
  <c r="AP280" i="3" s="1"/>
  <c r="AP551" i="3" a="1"/>
  <c r="AP551" i="3" s="1"/>
  <c r="AP657" i="3" a="1"/>
  <c r="AP657" i="3" s="1"/>
  <c r="AP648" i="3" a="1"/>
  <c r="AP648" i="3" s="1"/>
  <c r="AP646" i="3" a="1"/>
  <c r="AP646" i="3" s="1"/>
  <c r="AP609" i="3" a="1"/>
  <c r="AP609" i="3" s="1"/>
  <c r="AP590" i="3" a="1"/>
  <c r="AP590" i="3" s="1"/>
  <c r="AP568" i="3" a="1"/>
  <c r="AP568" i="3" s="1"/>
  <c r="AP556" i="3" a="1"/>
  <c r="AP556" i="3" s="1"/>
  <c r="AP549" i="3" a="1"/>
  <c r="AP549" i="3" s="1"/>
  <c r="AP546" i="3" a="1"/>
  <c r="AP546" i="3" s="1"/>
  <c r="AP544" i="3" a="1"/>
  <c r="AP544" i="3" s="1"/>
  <c r="AP422" i="3" a="1"/>
  <c r="AP422" i="3" s="1"/>
  <c r="AP416" i="3" a="1"/>
  <c r="AP416" i="3" s="1"/>
  <c r="AP403" i="3" a="1"/>
  <c r="AP403" i="3" s="1"/>
  <c r="AP390" i="3" a="1"/>
  <c r="AP390" i="3" s="1"/>
  <c r="AP385" i="3" a="1"/>
  <c r="AP385" i="3" s="1"/>
  <c r="AP690" i="3" a="1"/>
  <c r="AP690" i="3" s="1"/>
  <c r="AP571" i="3" a="1"/>
  <c r="AP571" i="3" s="1"/>
  <c r="AP554" i="3" a="1"/>
  <c r="AP554" i="3" s="1"/>
  <c r="AP529" i="3" a="1"/>
  <c r="AP529" i="3" s="1"/>
  <c r="AP496" i="3" a="1"/>
  <c r="AP496" i="3" s="1"/>
  <c r="AP485" i="3" a="1"/>
  <c r="AP485" i="3" s="1"/>
  <c r="AP482" i="3" a="1"/>
  <c r="AP482" i="3" s="1"/>
  <c r="AP467" i="3" a="1"/>
  <c r="AP467" i="3" s="1"/>
  <c r="AP462" i="3" a="1"/>
  <c r="AP462" i="3" s="1"/>
  <c r="AP452" i="3" a="1"/>
  <c r="AP452" i="3" s="1"/>
  <c r="AP413" i="3" a="1"/>
  <c r="AP413" i="3" s="1"/>
  <c r="AP255" i="3" a="1"/>
  <c r="AP255" i="3" s="1"/>
  <c r="AP674" i="3" a="1"/>
  <c r="AP674" i="3" s="1"/>
  <c r="AP563" i="3" a="1"/>
  <c r="AP563" i="3" s="1"/>
  <c r="AP541" i="3" a="1"/>
  <c r="AP541" i="3" s="1"/>
  <c r="AP507" i="3" a="1"/>
  <c r="AP507" i="3" s="1"/>
  <c r="AP501" i="3" a="1"/>
  <c r="AP501" i="3" s="1"/>
  <c r="AP437" i="3" a="1"/>
  <c r="AP437" i="3" s="1"/>
  <c r="AP396" i="3" a="1"/>
  <c r="AP396" i="3" s="1"/>
  <c r="AP346" i="3" a="1"/>
  <c r="AP346" i="3" s="1"/>
  <c r="AP369" i="3" a="1"/>
  <c r="AP369" i="3" s="1"/>
  <c r="AP498" i="3" a="1"/>
  <c r="AP498" i="3" s="1"/>
  <c r="AP476" i="3" a="1"/>
  <c r="AP476" i="3" s="1"/>
  <c r="AP464" i="3" a="1"/>
  <c r="AP464" i="3" s="1"/>
  <c r="AP457" i="3" a="1"/>
  <c r="AP457" i="3" s="1"/>
  <c r="AP454" i="3" a="1"/>
  <c r="AP454" i="3" s="1"/>
  <c r="AP449" i="3" a="1"/>
  <c r="AP449" i="3" s="1"/>
  <c r="AP434" i="3" a="1"/>
  <c r="AP434" i="3" s="1"/>
  <c r="AP424" i="3" a="1"/>
  <c r="AP424" i="3" s="1"/>
  <c r="AP421" i="3" a="1"/>
  <c r="AP421" i="3" s="1"/>
  <c r="AP392" i="3" a="1"/>
  <c r="AP392" i="3" s="1"/>
  <c r="AP358" i="3" a="1"/>
  <c r="AP358" i="3" s="1"/>
  <c r="AP339" i="3" a="1"/>
  <c r="AP339" i="3" s="1"/>
  <c r="AP312" i="3" a="1"/>
  <c r="AP312" i="3" s="1"/>
  <c r="AP276" i="3" a="1"/>
  <c r="AP276" i="3" s="1"/>
  <c r="AP272" i="3" a="1"/>
  <c r="AP272" i="3" s="1"/>
  <c r="AP301" i="3" a="1"/>
  <c r="AP301" i="3" s="1"/>
  <c r="AP587" i="3" a="1"/>
  <c r="AP587" i="3" s="1"/>
  <c r="AP573" i="3" a="1"/>
  <c r="AP573" i="3" s="1"/>
  <c r="AP548" i="3" a="1"/>
  <c r="AP548" i="3" s="1"/>
  <c r="AP543" i="3" a="1"/>
  <c r="AP543" i="3" s="1"/>
  <c r="AP528" i="3" a="1"/>
  <c r="AP528" i="3" s="1"/>
  <c r="AP522" i="3" a="1"/>
  <c r="AP522" i="3" s="1"/>
  <c r="AP517" i="3" a="1"/>
  <c r="AP517" i="3" s="1"/>
  <c r="AP512" i="3" a="1"/>
  <c r="AP512" i="3" s="1"/>
  <c r="AP473" i="3" a="1"/>
  <c r="AP473" i="3" s="1"/>
  <c r="AP471" i="3" a="1"/>
  <c r="AP471" i="3" s="1"/>
  <c r="AP469" i="3" a="1"/>
  <c r="AP469" i="3" s="1"/>
  <c r="AP447" i="3" a="1"/>
  <c r="AP447" i="3" s="1"/>
  <c r="AP442" i="3" a="1"/>
  <c r="AP442" i="3" s="1"/>
  <c r="AP427" i="3" a="1"/>
  <c r="AP427" i="3" s="1"/>
  <c r="AP415" i="3" a="1"/>
  <c r="AP415" i="3" s="1"/>
  <c r="AP381" i="3" a="1"/>
  <c r="AP381" i="3" s="1"/>
  <c r="AP365" i="3" a="1"/>
  <c r="AP365" i="3" s="1"/>
  <c r="AP286" i="3" a="1"/>
  <c r="AP286" i="3" s="1"/>
  <c r="AP611" i="3" a="1"/>
  <c r="AP611" i="3" s="1"/>
  <c r="AP570" i="3" a="1"/>
  <c r="AP570" i="3" s="1"/>
  <c r="AP567" i="3" a="1"/>
  <c r="AP567" i="3" s="1"/>
  <c r="AP545" i="3" a="1"/>
  <c r="AP545" i="3" s="1"/>
  <c r="AP540" i="3" a="1"/>
  <c r="AP540" i="3" s="1"/>
  <c r="AP536" i="3" a="1"/>
  <c r="AP536" i="3" s="1"/>
  <c r="AP533" i="3" a="1"/>
  <c r="AP533" i="3" s="1"/>
  <c r="AP531" i="3" a="1"/>
  <c r="AP531" i="3" s="1"/>
  <c r="AP509" i="3" a="1"/>
  <c r="AP509" i="3" s="1"/>
  <c r="AP500" i="3" a="1"/>
  <c r="AP500" i="3" s="1"/>
  <c r="AP487" i="3" a="1"/>
  <c r="AP487" i="3" s="1"/>
  <c r="AP481" i="3" a="1"/>
  <c r="AP481" i="3" s="1"/>
  <c r="AP466" i="3" a="1"/>
  <c r="AP466" i="3" s="1"/>
  <c r="AP439" i="3" a="1"/>
  <c r="AP439" i="3" s="1"/>
  <c r="AP418" i="3" a="1"/>
  <c r="AP418" i="3" s="1"/>
  <c r="AP402" i="3" a="1"/>
  <c r="AP402" i="3" s="1"/>
  <c r="AP275" i="3" a="1"/>
  <c r="AP275" i="3" s="1"/>
  <c r="AP229" i="3" a="1"/>
  <c r="AP229" i="3" s="1"/>
  <c r="AP704" i="3" a="1"/>
  <c r="AP704" i="3" s="1"/>
  <c r="AP683" i="3" a="1"/>
  <c r="AP683" i="3" s="1"/>
  <c r="AP673" i="3" a="1"/>
  <c r="AP673" i="3" s="1"/>
  <c r="AP660" i="3" a="1"/>
  <c r="AP660" i="3" s="1"/>
  <c r="AP617" i="3" a="1"/>
  <c r="AP617" i="3" s="1"/>
  <c r="AP599" i="3" a="1"/>
  <c r="AP599" i="3" s="1"/>
  <c r="AP578" i="3" a="1"/>
  <c r="AP578" i="3" s="1"/>
  <c r="AP562" i="3" a="1"/>
  <c r="AP562" i="3" s="1"/>
  <c r="AP519" i="3" a="1"/>
  <c r="AP519" i="3" s="1"/>
  <c r="AP451" i="3" a="1"/>
  <c r="AP451" i="3" s="1"/>
  <c r="AP315" i="3" a="1"/>
  <c r="AP315" i="3" s="1"/>
  <c r="AP304" i="3" a="1"/>
  <c r="AP304" i="3" s="1"/>
  <c r="AP278" i="3" a="1"/>
  <c r="AP278" i="3" s="1"/>
  <c r="AP589" i="3" a="1"/>
  <c r="AP589" i="3" s="1"/>
  <c r="AP575" i="3" a="1"/>
  <c r="AP575" i="3" s="1"/>
  <c r="AP555" i="3" a="1"/>
  <c r="AP555" i="3" s="1"/>
  <c r="AP542" i="3" a="1"/>
  <c r="AP542" i="3" s="1"/>
  <c r="AP524" i="3" a="1"/>
  <c r="AP524" i="3" s="1"/>
  <c r="AP475" i="3" a="1"/>
  <c r="AP475" i="3" s="1"/>
  <c r="AP461" i="3" a="1"/>
  <c r="AP461" i="3" s="1"/>
  <c r="AP456" i="3" a="1"/>
  <c r="AP456" i="3" s="1"/>
  <c r="AP414" i="3" a="1"/>
  <c r="AP414" i="3" s="1"/>
  <c r="AP386" i="3" a="1"/>
  <c r="AP386" i="3" s="1"/>
  <c r="AP331" i="3" a="1"/>
  <c r="AP331" i="3" s="1"/>
  <c r="AP325" i="3" a="1"/>
  <c r="AP325" i="3" s="1"/>
  <c r="AP290" i="3" a="1"/>
  <c r="AP290" i="3" s="1"/>
  <c r="AP240" i="3" a="1"/>
  <c r="AP240" i="3" s="1"/>
  <c r="AP580" i="3" a="1"/>
  <c r="AP580" i="3" s="1"/>
  <c r="AP559" i="3" a="1"/>
  <c r="AP559" i="3" s="1"/>
  <c r="AP550" i="3" a="1"/>
  <c r="AP550" i="3" s="1"/>
  <c r="AP547" i="3" a="1"/>
  <c r="AP547" i="3" s="1"/>
  <c r="AP527" i="3" a="1"/>
  <c r="AP527" i="3" s="1"/>
  <c r="AP508" i="3" a="1"/>
  <c r="AP508" i="3" s="1"/>
  <c r="AP497" i="3" a="1"/>
  <c r="AP497" i="3" s="1"/>
  <c r="AP453" i="3" a="1"/>
  <c r="AP453" i="3" s="1"/>
  <c r="AP446" i="3" a="1"/>
  <c r="AP446" i="3" s="1"/>
  <c r="AP441" i="3" a="1"/>
  <c r="AP441" i="3" s="1"/>
  <c r="AP431" i="3" a="1"/>
  <c r="AP431" i="3" s="1"/>
  <c r="AP426" i="3" a="1"/>
  <c r="AP426" i="3" s="1"/>
  <c r="AP423" i="3" a="1"/>
  <c r="AP423" i="3" s="1"/>
  <c r="AP417" i="3" a="1"/>
  <c r="AP417" i="3" s="1"/>
  <c r="AP411" i="3" a="1"/>
  <c r="AP411" i="3" s="1"/>
  <c r="AP394" i="3" a="1"/>
  <c r="AP394" i="3" s="1"/>
  <c r="AP391" i="3" a="1"/>
  <c r="AP391" i="3" s="1"/>
  <c r="AP351" i="3" a="1"/>
  <c r="AP351" i="3" s="1"/>
  <c r="AP679" i="3" a="1"/>
  <c r="AP679" i="3" s="1"/>
  <c r="AP625" i="3" a="1"/>
  <c r="AP625" i="3" s="1"/>
  <c r="AP572" i="3" a="1"/>
  <c r="AP572" i="3" s="1"/>
  <c r="AP569" i="3" a="1"/>
  <c r="AP569" i="3" s="1"/>
  <c r="AP564" i="3" a="1"/>
  <c r="AP564" i="3" s="1"/>
  <c r="AP561" i="3" a="1"/>
  <c r="AP561" i="3" s="1"/>
  <c r="AP530" i="3" a="1"/>
  <c r="AP530" i="3" s="1"/>
  <c r="AP521" i="3" a="1"/>
  <c r="AP521" i="3" s="1"/>
  <c r="AP486" i="3" a="1"/>
  <c r="AP486" i="3" s="1"/>
  <c r="AP480" i="3" a="1"/>
  <c r="AP480" i="3" s="1"/>
  <c r="AP472" i="3" a="1"/>
  <c r="AP472" i="3" s="1"/>
  <c r="AP463" i="3" a="1"/>
  <c r="AP463" i="3" s="1"/>
  <c r="AP458" i="3" a="1"/>
  <c r="AP458" i="3" s="1"/>
  <c r="AP448" i="3" a="1"/>
  <c r="AP448" i="3" s="1"/>
  <c r="AP388" i="3" a="1"/>
  <c r="AP388" i="3" s="1"/>
  <c r="AP288" i="3" a="1"/>
  <c r="AP288" i="3" s="1"/>
  <c r="AP410" i="3" a="1"/>
  <c r="AP410" i="3" s="1"/>
  <c r="AP397" i="3" a="1"/>
  <c r="AP397" i="3" s="1"/>
  <c r="AP389" i="3" a="1"/>
  <c r="AP389" i="3" s="1"/>
  <c r="AP376" i="3" a="1"/>
  <c r="AP376" i="3" s="1"/>
  <c r="AP368" i="3" a="1"/>
  <c r="AP368" i="3" s="1"/>
  <c r="AP342" i="3" a="1"/>
  <c r="AP342" i="3" s="1"/>
  <c r="AP324" i="3" a="1"/>
  <c r="AP324" i="3" s="1"/>
  <c r="AP316" i="3" a="1"/>
  <c r="AP316" i="3" s="1"/>
  <c r="AP314" i="3" a="1"/>
  <c r="AP314" i="3" s="1"/>
  <c r="AP294" i="3" a="1"/>
  <c r="AP294" i="3" s="1"/>
  <c r="AP292" i="3" a="1"/>
  <c r="AP292" i="3" s="1"/>
  <c r="AP281" i="3" a="1"/>
  <c r="AP281" i="3" s="1"/>
  <c r="AP263" i="3" a="1"/>
  <c r="AP263" i="3" s="1"/>
  <c r="AP204" i="3" a="1"/>
  <c r="AP204" i="3" s="1"/>
  <c r="AP180" i="3" a="1"/>
  <c r="AP180" i="3" s="1"/>
  <c r="AP157" i="3" a="1"/>
  <c r="AP157" i="3" s="1"/>
  <c r="AP329" i="3" a="1"/>
  <c r="AP329" i="3" s="1"/>
  <c r="AP326" i="3" a="1"/>
  <c r="AP326" i="3" s="1"/>
  <c r="AP321" i="3" a="1"/>
  <c r="AP321" i="3" s="1"/>
  <c r="AP318" i="3" a="1"/>
  <c r="AP318" i="3" s="1"/>
  <c r="AP311" i="3" a="1"/>
  <c r="AP311" i="3" s="1"/>
  <c r="AP308" i="3" a="1"/>
  <c r="AP308" i="3" s="1"/>
  <c r="AP303" i="3" a="1"/>
  <c r="AP303" i="3" s="1"/>
  <c r="AP298" i="3" a="1"/>
  <c r="AP298" i="3" s="1"/>
  <c r="AP284" i="3" a="1"/>
  <c r="AP284" i="3" s="1"/>
  <c r="AP274" i="3" a="1"/>
  <c r="AP274" i="3" s="1"/>
  <c r="AP271" i="3" a="1"/>
  <c r="AP271" i="3" s="1"/>
  <c r="AP258" i="3" a="1"/>
  <c r="AP258" i="3" s="1"/>
  <c r="AP251" i="3" a="1"/>
  <c r="AP251" i="3" s="1"/>
  <c r="AP213" i="3" a="1"/>
  <c r="AP213" i="3" s="1"/>
  <c r="AP207" i="3" a="1"/>
  <c r="AP207" i="3" s="1"/>
  <c r="AP196" i="3" a="1"/>
  <c r="AP196" i="3" s="1"/>
  <c r="AP183" i="3" a="1"/>
  <c r="AP183" i="3" s="1"/>
  <c r="AP177" i="3" a="1"/>
  <c r="AP177" i="3" s="1"/>
  <c r="AP93" i="3" a="1"/>
  <c r="AP93" i="3" s="1"/>
  <c r="AP576" i="3" a="1"/>
  <c r="AP576" i="3" s="1"/>
  <c r="AP514" i="3" a="1"/>
  <c r="AP514" i="3" s="1"/>
  <c r="AP504" i="3" a="1"/>
  <c r="AP504" i="3" s="1"/>
  <c r="AP479" i="3" a="1"/>
  <c r="AP479" i="3" s="1"/>
  <c r="AP443" i="3" a="1"/>
  <c r="AP443" i="3" s="1"/>
  <c r="AP438" i="3" a="1"/>
  <c r="AP438" i="3" s="1"/>
  <c r="AP412" i="3" a="1"/>
  <c r="AP412" i="3" s="1"/>
  <c r="AP409" i="3" a="1"/>
  <c r="AP409" i="3" s="1"/>
  <c r="AP404" i="3" a="1"/>
  <c r="AP404" i="3" s="1"/>
  <c r="AP387" i="3" a="1"/>
  <c r="AP387" i="3" s="1"/>
  <c r="AP380" i="3" a="1"/>
  <c r="AP380" i="3" s="1"/>
  <c r="AP357" i="3" a="1"/>
  <c r="AP357" i="3" s="1"/>
  <c r="AP352" i="3" a="1"/>
  <c r="AP352" i="3" s="1"/>
  <c r="AP268" i="3" a="1"/>
  <c r="AP268" i="3" s="1"/>
  <c r="AP236" i="3" a="1"/>
  <c r="AP236" i="3" s="1"/>
  <c r="AP202" i="3" a="1"/>
  <c r="AP202" i="3" s="1"/>
  <c r="AP146" i="3" a="1"/>
  <c r="AP146" i="3" s="1"/>
  <c r="AP163" i="3" a="1"/>
  <c r="AP163" i="3" s="1"/>
  <c r="AP239" i="3" a="1"/>
  <c r="AP239" i="3" s="1"/>
  <c r="AP161" i="3" a="1"/>
  <c r="AP161" i="3" s="1"/>
  <c r="AP69" i="3" a="1"/>
  <c r="AP69" i="3" s="1"/>
  <c r="AP432" i="3" a="1"/>
  <c r="AP432" i="3" s="1"/>
  <c r="AP419" i="3" a="1"/>
  <c r="AP419" i="3" s="1"/>
  <c r="AP399" i="3" a="1"/>
  <c r="AP399" i="3" s="1"/>
  <c r="AP373" i="3" a="1"/>
  <c r="AP373" i="3" s="1"/>
  <c r="AP362" i="3" a="1"/>
  <c r="AP362" i="3" s="1"/>
  <c r="AP344" i="3" a="1"/>
  <c r="AP344" i="3" s="1"/>
  <c r="AP328" i="3" a="1"/>
  <c r="AP328" i="3" s="1"/>
  <c r="AP313" i="3" a="1"/>
  <c r="AP313" i="3" s="1"/>
  <c r="AP305" i="3" a="1"/>
  <c r="AP305" i="3" s="1"/>
  <c r="AP291" i="3" a="1"/>
  <c r="AP291" i="3" s="1"/>
  <c r="AP283" i="3" a="1"/>
  <c r="AP283" i="3" s="1"/>
  <c r="AP270" i="3" a="1"/>
  <c r="AP270" i="3" s="1"/>
  <c r="AP265" i="3" a="1"/>
  <c r="AP265" i="3" s="1"/>
  <c r="AP260" i="3" a="1"/>
  <c r="AP260" i="3" s="1"/>
  <c r="AP242" i="3" a="1"/>
  <c r="AP242" i="3" s="1"/>
  <c r="AP222" i="3" a="1"/>
  <c r="AP222" i="3" s="1"/>
  <c r="AP203" i="3" a="1"/>
  <c r="AP203" i="3" s="1"/>
  <c r="AP159" i="3" a="1"/>
  <c r="AP159" i="3" s="1"/>
  <c r="AP36" i="3" a="1"/>
  <c r="AP36" i="3" s="1"/>
  <c r="AP579" i="3" a="1"/>
  <c r="AP579" i="3" s="1"/>
  <c r="AP516" i="3" a="1"/>
  <c r="AP516" i="3" s="1"/>
  <c r="AP474" i="3" a="1"/>
  <c r="AP474" i="3" s="1"/>
  <c r="AP445" i="3" a="1"/>
  <c r="AP445" i="3" s="1"/>
  <c r="AP425" i="3" a="1"/>
  <c r="AP425" i="3" s="1"/>
  <c r="AP401" i="3" a="1"/>
  <c r="AP401" i="3" s="1"/>
  <c r="AP393" i="3" a="1"/>
  <c r="AP393" i="3" s="1"/>
  <c r="AP375" i="3" a="1"/>
  <c r="AP375" i="3" s="1"/>
  <c r="AP359" i="3" a="1"/>
  <c r="AP359" i="3" s="1"/>
  <c r="AP356" i="3" a="1"/>
  <c r="AP356" i="3" s="1"/>
  <c r="AP354" i="3" a="1"/>
  <c r="AP354" i="3" s="1"/>
  <c r="AP347" i="3" a="1"/>
  <c r="AP347" i="3" s="1"/>
  <c r="AP273" i="3" a="1"/>
  <c r="AP273" i="3" s="1"/>
  <c r="AP186" i="3" a="1"/>
  <c r="AP186" i="3" s="1"/>
  <c r="AP153" i="3" a="1"/>
  <c r="AP153" i="3" s="1"/>
  <c r="AP253" i="3" a="1"/>
  <c r="AP253" i="3" s="1"/>
  <c r="AP195" i="3" a="1"/>
  <c r="AP195" i="3" s="1"/>
  <c r="AP558" i="3" a="1"/>
  <c r="AP558" i="3" s="1"/>
  <c r="AP535" i="3" a="1"/>
  <c r="AP535" i="3" s="1"/>
  <c r="AP384" i="3" a="1"/>
  <c r="AP384" i="3" s="1"/>
  <c r="AP382" i="3" a="1"/>
  <c r="AP382" i="3" s="1"/>
  <c r="AP377" i="3" a="1"/>
  <c r="AP377" i="3" s="1"/>
  <c r="AP364" i="3" a="1"/>
  <c r="AP364" i="3" s="1"/>
  <c r="AP361" i="3" a="1"/>
  <c r="AP361" i="3" s="1"/>
  <c r="AP349" i="3" a="1"/>
  <c r="AP349" i="3" s="1"/>
  <c r="AP320" i="3" a="1"/>
  <c r="AP320" i="3" s="1"/>
  <c r="AP300" i="3" a="1"/>
  <c r="AP300" i="3" s="1"/>
  <c r="AP262" i="3" a="1"/>
  <c r="AP262" i="3" s="1"/>
  <c r="AP241" i="3" a="1"/>
  <c r="AP241" i="3" s="1"/>
  <c r="AP235" i="3" a="1"/>
  <c r="AP235" i="3" s="1"/>
  <c r="AP166" i="3" a="1"/>
  <c r="AP166" i="3" s="1"/>
  <c r="AP128" i="3" a="1"/>
  <c r="AP128" i="3" s="1"/>
  <c r="AP109" i="3" a="1"/>
  <c r="AP109" i="3" s="1"/>
  <c r="AP583" i="3" a="1"/>
  <c r="AP583" i="3" s="1"/>
  <c r="AP523" i="3" a="1"/>
  <c r="AP523" i="3" s="1"/>
  <c r="AP503" i="3" a="1"/>
  <c r="AP503" i="3" s="1"/>
  <c r="AP459" i="3" a="1"/>
  <c r="AP459" i="3" s="1"/>
  <c r="AP440" i="3" a="1"/>
  <c r="AP440" i="3" s="1"/>
  <c r="AP429" i="3" a="1"/>
  <c r="AP429" i="3" s="1"/>
  <c r="AP406" i="3" a="1"/>
  <c r="AP406" i="3" s="1"/>
  <c r="AP395" i="3" a="1"/>
  <c r="AP395" i="3" s="1"/>
  <c r="AP341" i="3" a="1"/>
  <c r="AP341" i="3" s="1"/>
  <c r="AP323" i="3" a="1"/>
  <c r="AP323" i="3" s="1"/>
  <c r="AP295" i="3" a="1"/>
  <c r="AP295" i="3" s="1"/>
  <c r="AP293" i="3" a="1"/>
  <c r="AP293" i="3" s="1"/>
  <c r="AP285" i="3" a="1"/>
  <c r="AP285" i="3" s="1"/>
  <c r="AP267" i="3" a="1"/>
  <c r="AP267" i="3" s="1"/>
  <c r="AP228" i="3" a="1"/>
  <c r="AP228" i="3" s="1"/>
  <c r="AP218" i="3" a="1"/>
  <c r="AP218" i="3" s="1"/>
  <c r="AP215" i="3" a="1"/>
  <c r="AP215" i="3" s="1"/>
  <c r="AP185" i="3" a="1"/>
  <c r="AP185" i="3" s="1"/>
  <c r="AP379" i="3" a="1"/>
  <c r="AP379" i="3" s="1"/>
  <c r="AP338" i="3" a="1"/>
  <c r="AP338" i="3" s="1"/>
  <c r="AP333" i="3" a="1"/>
  <c r="AP333" i="3" s="1"/>
  <c r="AP330" i="3" a="1"/>
  <c r="AP330" i="3" s="1"/>
  <c r="AP317" i="3" a="1"/>
  <c r="AP317" i="3" s="1"/>
  <c r="AP310" i="3" a="1"/>
  <c r="AP310" i="3" s="1"/>
  <c r="AP307" i="3" a="1"/>
  <c r="AP307" i="3" s="1"/>
  <c r="AP264" i="3" a="1"/>
  <c r="AP264" i="3" s="1"/>
  <c r="AP257" i="3" a="1"/>
  <c r="AP257" i="3" s="1"/>
  <c r="AP244" i="3" a="1"/>
  <c r="AP244" i="3" s="1"/>
  <c r="AP225" i="3" a="1"/>
  <c r="AP225" i="3" s="1"/>
  <c r="AP209" i="3" a="1"/>
  <c r="AP209" i="3" s="1"/>
  <c r="AP175" i="3" a="1"/>
  <c r="AP175" i="3" s="1"/>
  <c r="AP34" i="3" a="1"/>
  <c r="AP34" i="3" s="1"/>
  <c r="AP302" i="3" a="1"/>
  <c r="AP302" i="3" s="1"/>
  <c r="AP299" i="3" a="1"/>
  <c r="AP299" i="3" s="1"/>
  <c r="AP287" i="3" a="1"/>
  <c r="AP287" i="3" s="1"/>
  <c r="AP246" i="3" a="1"/>
  <c r="AP246" i="3" s="1"/>
  <c r="AP238" i="3" a="1"/>
  <c r="AP238" i="3" s="1"/>
  <c r="AP231" i="3" a="1"/>
  <c r="AP231" i="3" s="1"/>
  <c r="AP198" i="3" a="1"/>
  <c r="AP198" i="3" s="1"/>
  <c r="AP148" i="3" a="1"/>
  <c r="AP148" i="3" s="1"/>
  <c r="AP111" i="3" a="1"/>
  <c r="AP111" i="3" s="1"/>
  <c r="AP67" i="3" a="1"/>
  <c r="AP67" i="3" s="1"/>
  <c r="AP408" i="3" a="1"/>
  <c r="AP408" i="3" s="1"/>
  <c r="AP405" i="3" a="1"/>
  <c r="AP405" i="3" s="1"/>
  <c r="AP398" i="3" a="1"/>
  <c r="AP398" i="3" s="1"/>
  <c r="AP374" i="3" a="1"/>
  <c r="AP374" i="3" s="1"/>
  <c r="AP353" i="3" a="1"/>
  <c r="AP353" i="3" s="1"/>
  <c r="AP348" i="3" a="1"/>
  <c r="AP348" i="3" s="1"/>
  <c r="AP343" i="3" a="1"/>
  <c r="AP343" i="3" s="1"/>
  <c r="AP340" i="3" a="1"/>
  <c r="AP340" i="3" s="1"/>
  <c r="AP322" i="3" a="1"/>
  <c r="AP322" i="3" s="1"/>
  <c r="AP266" i="3" a="1"/>
  <c r="AP266" i="3" s="1"/>
  <c r="AP259" i="3" a="1"/>
  <c r="AP259" i="3" s="1"/>
  <c r="AP249" i="3" a="1"/>
  <c r="AP249" i="3" s="1"/>
  <c r="AP217" i="3" a="1"/>
  <c r="AP217" i="3" s="1"/>
  <c r="AP214" i="3" a="1"/>
  <c r="AP214" i="3" s="1"/>
  <c r="AP211" i="3" a="1"/>
  <c r="AP211" i="3" s="1"/>
  <c r="AP205" i="3" a="1"/>
  <c r="AP205" i="3" s="1"/>
  <c r="AP191" i="3" a="1"/>
  <c r="AP191" i="3" s="1"/>
  <c r="AP171" i="3" a="1"/>
  <c r="AP171" i="3" s="1"/>
  <c r="AP91" i="3" a="1"/>
  <c r="AP91" i="3" s="1"/>
  <c r="AP532" i="3" a="1"/>
  <c r="AP532" i="3" s="1"/>
  <c r="AP444" i="3" a="1"/>
  <c r="AP444" i="3" s="1"/>
  <c r="AP400" i="3" a="1"/>
  <c r="AP400" i="3" s="1"/>
  <c r="AP383" i="3" a="1"/>
  <c r="AP383" i="3" s="1"/>
  <c r="AP378" i="3" a="1"/>
  <c r="AP378" i="3" s="1"/>
  <c r="AP371" i="3" a="1"/>
  <c r="AP371" i="3" s="1"/>
  <c r="AP360" i="3" a="1"/>
  <c r="AP360" i="3" s="1"/>
  <c r="AP345" i="3" a="1"/>
  <c r="AP345" i="3" s="1"/>
  <c r="AP337" i="3" a="1"/>
  <c r="AP337" i="3" s="1"/>
  <c r="AP332" i="3" a="1"/>
  <c r="AP332" i="3" s="1"/>
  <c r="AP327" i="3" a="1"/>
  <c r="AP327" i="3" s="1"/>
  <c r="AP309" i="3" a="1"/>
  <c r="AP309" i="3" s="1"/>
  <c r="AP282" i="3" a="1"/>
  <c r="AP282" i="3" s="1"/>
  <c r="AP279" i="3" a="1"/>
  <c r="AP279" i="3" s="1"/>
  <c r="AP224" i="3" a="1"/>
  <c r="AP224" i="3" s="1"/>
  <c r="AP197" i="3" a="1"/>
  <c r="AP197" i="3" s="1"/>
  <c r="AP181" i="3" a="1"/>
  <c r="AP181" i="3" s="1"/>
  <c r="AP107" i="3" a="1"/>
  <c r="AP107" i="3" s="1"/>
  <c r="AP145" i="3" a="1"/>
  <c r="AP145" i="3" s="1"/>
  <c r="AP553" i="3" a="1"/>
  <c r="AP553" i="3" s="1"/>
  <c r="AP420" i="3" a="1"/>
  <c r="AP420" i="3" s="1"/>
  <c r="AP407" i="3" a="1"/>
  <c r="AP407" i="3" s="1"/>
  <c r="AP355" i="3" a="1"/>
  <c r="AP355" i="3" s="1"/>
  <c r="AP319" i="3" a="1"/>
  <c r="AP319" i="3" s="1"/>
  <c r="AP306" i="3" a="1"/>
  <c r="AP306" i="3" s="1"/>
  <c r="AP261" i="3" a="1"/>
  <c r="AP261" i="3" s="1"/>
  <c r="AP256" i="3" a="1"/>
  <c r="AP256" i="3" s="1"/>
  <c r="AP243" i="3" a="1"/>
  <c r="AP243" i="3" s="1"/>
  <c r="AP237" i="3" a="1"/>
  <c r="AP237" i="3" s="1"/>
  <c r="AP200" i="3" a="1"/>
  <c r="AP200" i="3" s="1"/>
  <c r="AP139" i="3" a="1"/>
  <c r="AP139" i="3" s="1"/>
  <c r="AP123" i="3" a="1"/>
  <c r="AP123" i="3" s="1"/>
  <c r="AP113" i="3" a="1"/>
  <c r="AP113" i="3" s="1"/>
  <c r="AP98" i="3" a="1"/>
  <c r="AP98" i="3" s="1"/>
  <c r="AP95" i="3" a="1"/>
  <c r="AP95" i="3" s="1"/>
  <c r="AP73" i="3" a="1"/>
  <c r="AP73" i="3" s="1"/>
  <c r="AP71" i="3" a="1"/>
  <c r="AP71" i="3" s="1"/>
  <c r="AP60" i="3" a="1"/>
  <c r="AP60" i="3" s="1"/>
  <c r="AP40" i="3" a="1"/>
  <c r="AP40" i="3" s="1"/>
  <c r="AP38" i="3" a="1"/>
  <c r="AP38" i="3" s="1"/>
  <c r="AP17" i="3" a="1"/>
  <c r="AP17" i="3" s="1"/>
  <c r="AP226" i="3" a="1"/>
  <c r="AP226" i="3" s="1"/>
  <c r="AP219" i="3" a="1"/>
  <c r="AP219" i="3" s="1"/>
  <c r="AP216" i="3" a="1"/>
  <c r="AP216" i="3" s="1"/>
  <c r="AP206" i="3" a="1"/>
  <c r="AP206" i="3" s="1"/>
  <c r="AP201" i="3" a="1"/>
  <c r="AP201" i="3" s="1"/>
  <c r="AP193" i="3" a="1"/>
  <c r="AP193" i="3" s="1"/>
  <c r="AP176" i="3" a="1"/>
  <c r="AP176" i="3" s="1"/>
  <c r="AP151" i="3" a="1"/>
  <c r="AP151" i="3" s="1"/>
  <c r="AP142" i="3" a="1"/>
  <c r="AP142" i="3" s="1"/>
  <c r="AP133" i="3" a="1"/>
  <c r="AP133" i="3" s="1"/>
  <c r="AP115" i="3" a="1"/>
  <c r="AP115" i="3" s="1"/>
  <c r="AP87" i="3" a="1"/>
  <c r="AP87" i="3" s="1"/>
  <c r="AP51" i="3" a="1"/>
  <c r="AP51" i="3" s="1"/>
  <c r="AP48" i="3" a="1"/>
  <c r="AP48" i="3" s="1"/>
  <c r="AP20" i="3" a="1"/>
  <c r="AP20" i="3" s="1"/>
  <c r="AP336" i="3" a="1"/>
  <c r="AP336" i="3" s="1"/>
  <c r="AP297" i="3" a="1"/>
  <c r="AP297" i="3" s="1"/>
  <c r="AP277" i="3" a="1"/>
  <c r="AP277" i="3" s="1"/>
  <c r="AP254" i="3" a="1"/>
  <c r="AP254" i="3" s="1"/>
  <c r="AP221" i="3" a="1"/>
  <c r="AP221" i="3" s="1"/>
  <c r="AP208" i="3" a="1"/>
  <c r="AP208" i="3" s="1"/>
  <c r="AP188" i="3" a="1"/>
  <c r="AP188" i="3" s="1"/>
  <c r="AP178" i="3" a="1"/>
  <c r="AP178" i="3" s="1"/>
  <c r="AP130" i="3" a="1"/>
  <c r="AP130" i="3" s="1"/>
  <c r="AP120" i="3" a="1"/>
  <c r="AP120" i="3" s="1"/>
  <c r="AP103" i="3" a="1"/>
  <c r="AP103" i="3" s="1"/>
  <c r="AP54" i="3" a="1"/>
  <c r="AP54" i="3" s="1"/>
  <c r="AP45" i="3" a="1"/>
  <c r="AP45" i="3" s="1"/>
  <c r="AP33" i="3" a="1"/>
  <c r="AP33" i="3" s="1"/>
  <c r="AP289" i="3" a="1"/>
  <c r="AP289" i="3" s="1"/>
  <c r="AP250" i="3" a="1"/>
  <c r="AP250" i="3" s="1"/>
  <c r="AP248" i="3" a="1"/>
  <c r="AP248" i="3" s="1"/>
  <c r="AP173" i="3" a="1"/>
  <c r="AP173" i="3" s="1"/>
  <c r="AP117" i="3" a="1"/>
  <c r="AP117" i="3" s="1"/>
  <c r="AP83" i="3" a="1"/>
  <c r="AP83" i="3" s="1"/>
  <c r="AP80" i="3" a="1"/>
  <c r="AP80" i="3" s="1"/>
  <c r="AP65" i="3" a="1"/>
  <c r="AP65" i="3" s="1"/>
  <c r="AP42" i="3" a="1"/>
  <c r="AP42" i="3" s="1"/>
  <c r="AP19" i="3" a="1"/>
  <c r="AP19" i="3" s="1"/>
  <c r="AP144" i="3" a="1"/>
  <c r="AP144" i="3" s="1"/>
  <c r="AP132" i="3" a="1"/>
  <c r="AP132" i="3" s="1"/>
  <c r="AP122" i="3" a="1"/>
  <c r="AP122" i="3" s="1"/>
  <c r="AP119" i="3" a="1"/>
  <c r="AP119" i="3" s="1"/>
  <c r="AP97" i="3" a="1"/>
  <c r="AP97" i="3" s="1"/>
  <c r="AP89" i="3" a="1"/>
  <c r="AP89" i="3" s="1"/>
  <c r="AP86" i="3" a="1"/>
  <c r="AP86" i="3" s="1"/>
  <c r="AP75" i="3" a="1"/>
  <c r="AP75" i="3" s="1"/>
  <c r="AP62" i="3" a="1"/>
  <c r="AP62" i="3" s="1"/>
  <c r="AP59" i="3" a="1"/>
  <c r="AP59" i="3" s="1"/>
  <c r="AP22" i="3" a="1"/>
  <c r="AP22" i="3" s="1"/>
  <c r="AP8" i="3" a="1"/>
  <c r="AP8" i="3" s="1"/>
  <c r="AP252" i="3" a="1"/>
  <c r="AP252" i="3" s="1"/>
  <c r="AP223" i="3" a="1"/>
  <c r="AP223" i="3" s="1"/>
  <c r="AP220" i="3" a="1"/>
  <c r="AP220" i="3" s="1"/>
  <c r="AP182" i="3" a="1"/>
  <c r="AP182" i="3" s="1"/>
  <c r="AP170" i="3" a="1"/>
  <c r="AP170" i="3" s="1"/>
  <c r="AP168" i="3" a="1"/>
  <c r="AP168" i="3" s="1"/>
  <c r="AP135" i="3" a="1"/>
  <c r="AP135" i="3" s="1"/>
  <c r="AP105" i="3" a="1"/>
  <c r="AP105" i="3" s="1"/>
  <c r="AP94" i="3" a="1"/>
  <c r="AP94" i="3" s="1"/>
  <c r="AP77" i="3" a="1"/>
  <c r="AP77" i="3" s="1"/>
  <c r="AP56" i="3" a="1"/>
  <c r="AP56" i="3" s="1"/>
  <c r="AP47" i="3" a="1"/>
  <c r="AP47" i="3" s="1"/>
  <c r="AP27" i="3" a="1"/>
  <c r="AP27" i="3" s="1"/>
  <c r="AP13" i="3" a="1"/>
  <c r="AP13" i="3" s="1"/>
  <c r="AR8" i="3"/>
  <c r="AU392" i="3" s="1" a="1"/>
  <c r="AU392" i="3" s="1"/>
  <c r="AP138" i="3" a="1"/>
  <c r="AP138" i="3" s="1"/>
  <c r="AP158" i="3" a="1"/>
  <c r="AP158" i="3" s="1"/>
  <c r="AP131" i="3" a="1"/>
  <c r="AP131" i="3" s="1"/>
  <c r="AP136" i="3" a="1"/>
  <c r="AP136" i="3" s="1"/>
  <c r="AP31" i="3" a="1"/>
  <c r="AP31" i="3" s="1"/>
  <c r="AP35" i="3" a="1"/>
  <c r="AP35" i="3" s="1"/>
  <c r="AP172" i="3" a="1"/>
  <c r="AP172" i="3" s="1"/>
  <c r="AP165" i="3" a="1"/>
  <c r="AP165" i="3" s="1"/>
  <c r="AP160" i="3" a="1"/>
  <c r="AP160" i="3" s="1"/>
  <c r="AP141" i="3" a="1"/>
  <c r="AP141" i="3" s="1"/>
  <c r="AP79" i="3" a="1"/>
  <c r="AP79" i="3" s="1"/>
  <c r="AP61" i="3" a="1"/>
  <c r="AP61" i="3" s="1"/>
  <c r="AP50" i="3" a="1"/>
  <c r="AP50" i="3" s="1"/>
  <c r="AP10" i="3" a="1"/>
  <c r="AP10" i="3" s="1"/>
  <c r="AP233" i="3" a="1"/>
  <c r="AP233" i="3" s="1"/>
  <c r="AP230" i="3" a="1"/>
  <c r="AP230" i="3" s="1"/>
  <c r="AP210" i="3" a="1"/>
  <c r="AP210" i="3" s="1"/>
  <c r="AP192" i="3" a="1"/>
  <c r="AP192" i="3" s="1"/>
  <c r="AP187" i="3" a="1"/>
  <c r="AP187" i="3" s="1"/>
  <c r="AP184" i="3" a="1"/>
  <c r="AP184" i="3" s="1"/>
  <c r="AP162" i="3" a="1"/>
  <c r="AP162" i="3" s="1"/>
  <c r="AP114" i="3" a="1"/>
  <c r="AP114" i="3" s="1"/>
  <c r="AP82" i="3" a="1"/>
  <c r="AP82" i="3" s="1"/>
  <c r="AP24" i="3" a="1"/>
  <c r="AP24" i="3" s="1"/>
  <c r="AP199" i="3" a="1"/>
  <c r="AP199" i="3" s="1"/>
  <c r="AP189" i="3" a="1"/>
  <c r="AP189" i="3" s="1"/>
  <c r="AP179" i="3" a="1"/>
  <c r="AP179" i="3" s="1"/>
  <c r="AP155" i="3" a="1"/>
  <c r="AP155" i="3" s="1"/>
  <c r="AP150" i="3" a="1"/>
  <c r="AP150" i="3" s="1"/>
  <c r="AP143" i="3" a="1"/>
  <c r="AP143" i="3" s="1"/>
  <c r="AP137" i="3" a="1"/>
  <c r="AP137" i="3" s="1"/>
  <c r="AP134" i="3" a="1"/>
  <c r="AP134" i="3" s="1"/>
  <c r="AP121" i="3" a="1"/>
  <c r="AP121" i="3" s="1"/>
  <c r="AP116" i="3" a="1"/>
  <c r="AP116" i="3" s="1"/>
  <c r="AP99" i="3" a="1"/>
  <c r="AP99" i="3" s="1"/>
  <c r="AP96" i="3" a="1"/>
  <c r="AP96" i="3" s="1"/>
  <c r="AP88" i="3" a="1"/>
  <c r="AP88" i="3" s="1"/>
  <c r="AP85" i="3" a="1"/>
  <c r="AP85" i="3" s="1"/>
  <c r="AP15" i="3" a="1"/>
  <c r="AP15" i="3" s="1"/>
  <c r="AP232" i="3" a="1"/>
  <c r="AP232" i="3" s="1"/>
  <c r="AP174" i="3" a="1"/>
  <c r="AP174" i="3" s="1"/>
  <c r="AP140" i="3" a="1"/>
  <c r="AP140" i="3" s="1"/>
  <c r="AP124" i="3" a="1"/>
  <c r="AP124" i="3" s="1"/>
  <c r="AP104" i="3" a="1"/>
  <c r="AP104" i="3" s="1"/>
  <c r="AP81" i="3" a="1"/>
  <c r="AP81" i="3" s="1"/>
  <c r="AP58" i="3" a="1"/>
  <c r="AP58" i="3" s="1"/>
  <c r="AP49" i="3" a="1"/>
  <c r="AP49" i="3" s="1"/>
  <c r="AP21" i="3" a="1"/>
  <c r="AP21" i="3" s="1"/>
  <c r="AP370" i="3" a="1"/>
  <c r="AP370" i="3" s="1"/>
  <c r="AP269" i="3" a="1"/>
  <c r="AP269" i="3" s="1"/>
  <c r="AP247" i="3" a="1"/>
  <c r="AP247" i="3" s="1"/>
  <c r="AP194" i="3" a="1"/>
  <c r="AP194" i="3" s="1"/>
  <c r="AP167" i="3" a="1"/>
  <c r="AP167" i="3" s="1"/>
  <c r="AP147" i="3" a="1"/>
  <c r="AP147" i="3" s="1"/>
  <c r="AP84" i="3" a="1"/>
  <c r="AP84" i="3" s="1"/>
  <c r="AP52" i="3" a="1"/>
  <c r="AP52" i="3" s="1"/>
  <c r="AP169" i="3" a="1"/>
  <c r="AP169" i="3" s="1"/>
  <c r="AP164" i="3" a="1"/>
  <c r="AP164" i="3" s="1"/>
  <c r="AP149" i="3" a="1"/>
  <c r="AP149" i="3" s="1"/>
  <c r="AP126" i="3" a="1"/>
  <c r="AP126" i="3" s="1"/>
  <c r="AP101" i="3" a="1"/>
  <c r="AP101" i="3" s="1"/>
  <c r="AP63" i="3" a="1"/>
  <c r="AP63" i="3" s="1"/>
  <c r="AP64" i="3" a="1"/>
  <c r="AP64" i="3" s="1"/>
  <c r="AP53" i="3" a="1"/>
  <c r="AP53" i="3" s="1"/>
  <c r="AP44" i="3" a="1"/>
  <c r="AP44" i="3" s="1"/>
  <c r="AP12" i="3" a="1"/>
  <c r="AP12" i="3" s="1"/>
  <c r="AP14" i="3" a="1"/>
  <c r="AP14" i="3" s="1"/>
  <c r="AP30" i="3" a="1"/>
  <c r="AP30" i="3" s="1"/>
  <c r="AP46" i="3" a="1"/>
  <c r="AP46" i="3" s="1"/>
  <c r="AP70" i="3" a="1"/>
  <c r="AP70" i="3" s="1"/>
  <c r="AP100" i="3" a="1"/>
  <c r="AP100" i="3" s="1"/>
  <c r="AP102" i="3" a="1"/>
  <c r="AP102" i="3" s="1"/>
  <c r="AP106" i="3" a="1"/>
  <c r="AP106" i="3" s="1"/>
  <c r="AP108" i="3" a="1"/>
  <c r="AP108" i="3" s="1"/>
  <c r="AP7" i="3" a="1"/>
  <c r="AP7" i="3" s="1"/>
  <c r="AP23" i="3" a="1"/>
  <c r="AP23" i="3" s="1"/>
  <c r="AP25" i="3" a="1"/>
  <c r="AP25" i="3" s="1"/>
  <c r="AP32" i="3" a="1"/>
  <c r="AP32" i="3" s="1"/>
  <c r="AP39" i="3" a="1"/>
  <c r="AP39" i="3" s="1"/>
  <c r="AP55" i="3" a="1"/>
  <c r="AP55" i="3" s="1"/>
  <c r="AP57" i="3" a="1"/>
  <c r="AP57" i="3" s="1"/>
  <c r="AP29" i="3" a="1"/>
  <c r="AP29" i="3" s="1"/>
  <c r="AP16" i="3" a="1"/>
  <c r="AP16" i="3" s="1"/>
  <c r="AP152" i="3" a="1"/>
  <c r="AP152" i="3" s="1"/>
  <c r="AP125" i="3" a="1"/>
  <c r="AP125" i="3" s="1"/>
  <c r="AP118" i="3" a="1"/>
  <c r="AP118" i="3" s="1"/>
  <c r="AP112" i="3" a="1"/>
  <c r="AP112" i="3" s="1"/>
  <c r="AP110" i="3" a="1"/>
  <c r="AP110" i="3" s="1"/>
  <c r="AP66" i="3" a="1"/>
  <c r="AP66" i="3" s="1"/>
  <c r="AP18" i="3" a="1"/>
  <c r="AP18" i="3" s="1"/>
  <c r="AP190" i="3" a="1"/>
  <c r="AP190" i="3" s="1"/>
  <c r="AP127" i="3" a="1"/>
  <c r="AP127" i="3" s="1"/>
  <c r="AP92" i="3" a="1"/>
  <c r="AP92" i="3" s="1"/>
  <c r="AP78" i="3" a="1"/>
  <c r="AP78" i="3" s="1"/>
  <c r="AP76" i="3" a="1"/>
  <c r="AP76" i="3" s="1"/>
  <c r="AP74" i="3" a="1"/>
  <c r="AP74" i="3" s="1"/>
  <c r="AP72" i="3" a="1"/>
  <c r="AP72" i="3" s="1"/>
  <c r="AP154" i="3" a="1"/>
  <c r="AP154" i="3" s="1"/>
  <c r="AP129" i="3" a="1"/>
  <c r="AP129" i="3" s="1"/>
  <c r="AP90" i="3" a="1"/>
  <c r="AP90" i="3" s="1"/>
  <c r="AP68" i="3" a="1"/>
  <c r="AP68" i="3" s="1"/>
  <c r="AP41" i="3" a="1"/>
  <c r="AP41" i="3" s="1"/>
  <c r="AP37" i="3" a="1"/>
  <c r="AP37" i="3" s="1"/>
  <c r="AP26" i="3" a="1"/>
  <c r="AP26" i="3" s="1"/>
  <c r="AP9" i="3" a="1"/>
  <c r="AP9" i="3" s="1"/>
  <c r="AP43" i="3" a="1"/>
  <c r="AP43" i="3" s="1"/>
  <c r="AP11" i="3" a="1"/>
  <c r="AP11" i="3" s="1"/>
  <c r="AP245" i="3" a="1"/>
  <c r="AP245" i="3" s="1"/>
  <c r="AP156" i="3" a="1"/>
  <c r="AP156" i="3" s="1"/>
  <c r="AP28" i="3" a="1"/>
  <c r="AP28" i="3" s="1"/>
  <c r="AQ216" i="27" a="1"/>
  <c r="AQ216" i="27" s="1"/>
  <c r="AQ217" i="27" a="1"/>
  <c r="AQ217" i="27" s="1"/>
  <c r="AV216" i="27" a="1"/>
  <c r="AV216" i="27" s="1"/>
  <c r="AU744" i="3" l="1" a="1"/>
  <c r="AU744" i="3" s="1"/>
  <c r="AU492" i="3" a="1"/>
  <c r="AU492" i="3" s="1"/>
  <c r="AU490" i="3" a="1"/>
  <c r="AU490" i="3" s="1"/>
  <c r="AU1564" i="3" a="1"/>
  <c r="AU1564" i="3" s="1"/>
  <c r="AU1663" i="3" a="1"/>
  <c r="AU1663" i="3" s="1"/>
  <c r="AU1676" i="3" a="1"/>
  <c r="AU1676" i="3" s="1"/>
  <c r="AU1562" i="3" a="1"/>
  <c r="AU1562" i="3" s="1"/>
  <c r="AU1673" i="3" a="1"/>
  <c r="AU1673" i="3" s="1"/>
  <c r="AU1648" i="3" a="1"/>
  <c r="AU1648" i="3" s="1"/>
  <c r="AU1576" i="3" a="1"/>
  <c r="AU1576" i="3" s="1"/>
  <c r="AU1642" i="3" a="1"/>
  <c r="AU1642" i="3" s="1"/>
  <c r="AU1654" i="3" a="1"/>
  <c r="AU1654" i="3" s="1"/>
  <c r="AU1651" i="3" a="1"/>
  <c r="AU1651" i="3" s="1"/>
  <c r="AU1662" i="3" a="1"/>
  <c r="AU1662" i="3" s="1"/>
  <c r="AU1566" i="3" a="1"/>
  <c r="AU1566" i="3" s="1"/>
  <c r="AU1757" i="3" a="1"/>
  <c r="AU1757" i="3" s="1"/>
  <c r="AU1675" i="3" a="1"/>
  <c r="AU1675" i="3" s="1"/>
  <c r="AU1658" i="3" a="1"/>
  <c r="AU1658" i="3" s="1"/>
  <c r="AU1682" i="3" a="1"/>
  <c r="AU1682" i="3" s="1"/>
  <c r="AU1572" i="3" a="1"/>
  <c r="AU1572" i="3" s="1"/>
  <c r="AU1765" i="3" a="1"/>
  <c r="AU1765" i="3" s="1"/>
  <c r="AU1598" i="3" a="1"/>
  <c r="AU1598" i="3" s="1"/>
  <c r="AU1661" i="3" a="1"/>
  <c r="AU1661" i="3" s="1"/>
  <c r="AU1671" i="3" a="1"/>
  <c r="AU1671" i="3" s="1"/>
  <c r="AU1690" i="3" a="1"/>
  <c r="AU1690" i="3" s="1"/>
  <c r="AU1580" i="3" a="1"/>
  <c r="AU1580" i="3" s="1"/>
  <c r="AU1660" i="3" a="1"/>
  <c r="AU1660" i="3" s="1"/>
  <c r="AU1571" i="3" a="1"/>
  <c r="AU1571" i="3" s="1"/>
  <c r="AU1683" i="3" a="1"/>
  <c r="AU1683" i="3" s="1"/>
  <c r="AU1567" i="3" a="1"/>
  <c r="AU1567" i="3" s="1"/>
  <c r="AU1593" i="3" a="1"/>
  <c r="AU1593" i="3" s="1"/>
  <c r="AU1601" i="3" a="1"/>
  <c r="AU1601" i="3" s="1"/>
  <c r="AU1605" i="3" a="1"/>
  <c r="AU1605" i="3" s="1"/>
  <c r="AU1609" i="3" a="1"/>
  <c r="AU1609" i="3" s="1"/>
  <c r="AU1755" i="3" a="1"/>
  <c r="AU1755" i="3" s="1"/>
  <c r="AU1559" i="3" a="1"/>
  <c r="AU1559" i="3" s="1"/>
  <c r="AU1578" i="3" a="1"/>
  <c r="AU1578" i="3" s="1"/>
  <c r="AU1745" i="3" a="1"/>
  <c r="AU1745" i="3" s="1"/>
  <c r="AU1759" i="3" a="1"/>
  <c r="AU1759" i="3" s="1"/>
  <c r="AU1770" i="3" a="1"/>
  <c r="AU1770" i="3" s="1"/>
  <c r="AU1582" i="3" a="1"/>
  <c r="AU1582" i="3" s="1"/>
  <c r="AU1680" i="3" a="1"/>
  <c r="AU1680" i="3" s="1"/>
  <c r="AU1579" i="3" a="1"/>
  <c r="AU1579" i="3" s="1"/>
  <c r="AU1622" i="3" a="1"/>
  <c r="AU1622" i="3" s="1"/>
  <c r="AU1708" i="3" a="1"/>
  <c r="AU1708" i="3" s="1"/>
  <c r="AU1721" i="3" a="1"/>
  <c r="AU1721" i="3" s="1"/>
  <c r="AU1774" i="3" a="1"/>
  <c r="AU1774" i="3" s="1"/>
  <c r="AU1574" i="3" a="1"/>
  <c r="AU1574" i="3" s="1"/>
  <c r="AU1753" i="3" a="1"/>
  <c r="AU1753" i="3" s="1"/>
  <c r="AU1599" i="3" a="1"/>
  <c r="AU1599" i="3" s="1"/>
  <c r="AU1711" i="3" a="1"/>
  <c r="AU1711" i="3" s="1"/>
  <c r="AU1725" i="3" a="1"/>
  <c r="AU1725" i="3" s="1"/>
  <c r="AU1575" i="3" a="1"/>
  <c r="AU1575" i="3" s="1"/>
  <c r="AU1619" i="3" a="1"/>
  <c r="AU1619" i="3" s="1"/>
  <c r="AU1638" i="3" a="1"/>
  <c r="AU1638" i="3" s="1"/>
  <c r="AU1715" i="3" a="1"/>
  <c r="AU1715" i="3" s="1"/>
  <c r="AU1729" i="3" a="1"/>
  <c r="AU1729" i="3" s="1"/>
  <c r="AU1775" i="3" a="1"/>
  <c r="AU1775" i="3" s="1"/>
  <c r="AU1709" i="3" a="1"/>
  <c r="AU1709" i="3" s="1"/>
  <c r="AU1604" i="3" a="1"/>
  <c r="AU1604" i="3" s="1"/>
  <c r="AU1612" i="3" a="1"/>
  <c r="AU1612" i="3" s="1"/>
  <c r="AU1616" i="3" a="1"/>
  <c r="AU1616" i="3" s="1"/>
  <c r="AU1635" i="3" a="1"/>
  <c r="AU1635" i="3" s="1"/>
  <c r="AU1706" i="3" a="1"/>
  <c r="AU1706" i="3" s="1"/>
  <c r="AU1733" i="3" a="1"/>
  <c r="AU1733" i="3" s="1"/>
  <c r="AU1740" i="3" a="1"/>
  <c r="AU1740" i="3" s="1"/>
  <c r="AU1585" i="3" a="1"/>
  <c r="AU1585" i="3" s="1"/>
  <c r="AU1737" i="3" a="1"/>
  <c r="AU1737" i="3" s="1"/>
  <c r="AU1833" i="3" a="1"/>
  <c r="AU1833" i="3" s="1"/>
  <c r="AU1632" i="3" a="1"/>
  <c r="AU1632" i="3" s="1"/>
  <c r="AU1679" i="3" a="1"/>
  <c r="AU1679" i="3" s="1"/>
  <c r="AU1687" i="3" a="1"/>
  <c r="AU1687" i="3" s="1"/>
  <c r="AU1710" i="3" a="1"/>
  <c r="AU1710" i="3" s="1"/>
  <c r="AU1723" i="3" a="1"/>
  <c r="AU1723" i="3" s="1"/>
  <c r="AU1769" i="3" a="1"/>
  <c r="AU1769" i="3" s="1"/>
  <c r="AU1668" i="3" a="1"/>
  <c r="AU1668" i="3" s="1"/>
  <c r="AU1672" i="3" a="1"/>
  <c r="AU1672" i="3" s="1"/>
  <c r="AU1677" i="3" a="1"/>
  <c r="AU1677" i="3" s="1"/>
  <c r="AU1581" i="3" a="1"/>
  <c r="AU1581" i="3" s="1"/>
  <c r="AU1707" i="3" a="1"/>
  <c r="AU1707" i="3" s="1"/>
  <c r="AU1664" i="3" a="1"/>
  <c r="AU1664" i="3" s="1"/>
  <c r="AU1692" i="3" a="1"/>
  <c r="AU1692" i="3" s="1"/>
  <c r="AU1573" i="3" a="1"/>
  <c r="AU1573" i="3" s="1"/>
  <c r="AU1670" i="3" a="1"/>
  <c r="AU1670" i="3" s="1"/>
  <c r="AU1685" i="3" a="1"/>
  <c r="AU1685" i="3" s="1"/>
  <c r="AU1694" i="3" a="1"/>
  <c r="AU1694" i="3" s="1"/>
  <c r="AU1563" i="3" a="1"/>
  <c r="AU1563" i="3" s="1"/>
  <c r="AU1589" i="3" a="1"/>
  <c r="AU1589" i="3" s="1"/>
  <c r="AU1691" i="3" a="1"/>
  <c r="AU1691" i="3" s="1"/>
  <c r="AU1684" i="3" a="1"/>
  <c r="AU1684" i="3" s="1"/>
  <c r="AU1629" i="3" a="1"/>
  <c r="AU1629" i="3" s="1"/>
  <c r="AU1686" i="3" a="1"/>
  <c r="AU1686" i="3" s="1"/>
  <c r="AU1657" i="3" a="1"/>
  <c r="AU1657" i="3" s="1"/>
  <c r="AU1760" i="3" a="1"/>
  <c r="AU1760" i="3" s="1"/>
  <c r="AU1665" i="3" a="1"/>
  <c r="AU1665" i="3" s="1"/>
  <c r="AU1667" i="3" a="1"/>
  <c r="AU1667" i="3" s="1"/>
  <c r="AU1704" i="3" a="1"/>
  <c r="AU1704" i="3" s="1"/>
  <c r="AU1669" i="3" a="1"/>
  <c r="AU1669" i="3" s="1"/>
  <c r="AU1645" i="3" a="1"/>
  <c r="AU1645" i="3" s="1"/>
  <c r="AU1570" i="3" a="1"/>
  <c r="AU1570" i="3" s="1"/>
  <c r="AU1681" i="3" a="1"/>
  <c r="AU1681" i="3" s="1"/>
  <c r="AU1678" i="3" a="1"/>
  <c r="AU1678" i="3" s="1"/>
  <c r="AU1761" i="3" a="1"/>
  <c r="AU1761" i="3" s="1"/>
  <c r="AU1674" i="3" a="1"/>
  <c r="AU1674" i="3" s="1"/>
  <c r="AU1666" i="3" a="1"/>
  <c r="AU1666" i="3" s="1"/>
  <c r="AU1728" i="3" a="1"/>
  <c r="AU1728" i="3" s="1"/>
  <c r="AU1693" i="3" a="1"/>
  <c r="AU1693" i="3" s="1"/>
  <c r="AU1565" i="3" a="1"/>
  <c r="AU1565" i="3" s="1"/>
  <c r="AU1590" i="3" a="1"/>
  <c r="AU1590" i="3" s="1"/>
  <c r="AU1659" i="3" a="1"/>
  <c r="AU1659" i="3" s="1"/>
  <c r="AU1626" i="3" a="1"/>
  <c r="AU1626" i="3" s="1"/>
  <c r="AU1607" i="3" a="1"/>
  <c r="AU1607" i="3" s="1"/>
  <c r="AU1766" i="3" a="1"/>
  <c r="AU1766" i="3" s="1"/>
  <c r="AU986" i="3" a="1"/>
  <c r="AU986" i="3" s="1"/>
  <c r="AU988" i="3" a="1"/>
  <c r="AU988" i="3" s="1"/>
  <c r="AU984" i="3" a="1"/>
  <c r="AU984" i="3" s="1"/>
  <c r="AU989" i="3" a="1"/>
  <c r="AU989" i="3" s="1"/>
  <c r="AU626" i="3" a="1"/>
  <c r="AU626" i="3" s="1"/>
  <c r="AU756" i="3" a="1"/>
  <c r="AU756" i="3" s="1"/>
  <c r="AU1129" i="3" a="1"/>
  <c r="AU1129" i="3" s="1"/>
  <c r="AU625" i="3" a="1"/>
  <c r="AU625" i="3" s="1"/>
  <c r="EU317" i="12"/>
  <c r="AU510" i="3" a="1"/>
  <c r="AU510" i="3" s="1"/>
  <c r="AX215" i="27"/>
  <c r="AW215" i="27" a="1"/>
  <c r="AW215" i="27" s="1"/>
  <c r="AR215" i="27"/>
  <c r="AQ215" i="27" a="1"/>
  <c r="AQ215" i="27" s="1"/>
  <c r="AP215" i="27"/>
  <c r="AS215" i="27" s="1"/>
  <c r="AV215" i="27" s="1" a="1"/>
  <c r="AV215" i="27" s="1"/>
  <c r="AO215" i="27"/>
  <c r="AN215" i="27"/>
  <c r="AX214" i="27"/>
  <c r="AW214" i="27" a="1"/>
  <c r="AW214" i="27" s="1"/>
  <c r="AR214" i="27"/>
  <c r="AQ214" i="27" a="1"/>
  <c r="AQ214" i="27" s="1"/>
  <c r="AP214" i="27"/>
  <c r="AS214" i="27" s="1"/>
  <c r="AV214" i="27" s="1" a="1"/>
  <c r="AV214" i="27" s="1"/>
  <c r="AO214" i="27"/>
  <c r="AN214" i="27"/>
  <c r="AX213" i="27"/>
  <c r="AW213" i="27" a="1"/>
  <c r="AW213" i="27" s="1"/>
  <c r="AR213" i="27"/>
  <c r="AQ213" i="27" a="1"/>
  <c r="AQ213" i="27" s="1"/>
  <c r="AP213" i="27"/>
  <c r="AS213" i="27" s="1"/>
  <c r="AV213" i="27" s="1" a="1"/>
  <c r="AV213" i="27" s="1"/>
  <c r="AO213" i="27"/>
  <c r="AN213" i="27"/>
  <c r="AX212" i="27"/>
  <c r="AW212" i="27" a="1"/>
  <c r="AW212" i="27" s="1"/>
  <c r="AR212" i="27"/>
  <c r="AQ212" i="27" a="1"/>
  <c r="AQ212" i="27" s="1"/>
  <c r="AP212" i="27"/>
  <c r="AS212" i="27" s="1"/>
  <c r="AV212" i="27" s="1" a="1"/>
  <c r="AV212" i="27" s="1"/>
  <c r="AO212" i="27"/>
  <c r="AN212" i="27"/>
  <c r="AX211" i="27"/>
  <c r="AW211" i="27" a="1"/>
  <c r="AW211" i="27" s="1"/>
  <c r="AR211" i="27"/>
  <c r="AQ211" i="27" a="1"/>
  <c r="AQ211" i="27" s="1"/>
  <c r="AP211" i="27"/>
  <c r="AS211" i="27" s="1"/>
  <c r="AV211" i="27" s="1" a="1"/>
  <c r="AV211" i="27" s="1"/>
  <c r="AO211" i="27"/>
  <c r="AN211" i="27"/>
  <c r="AX210" i="27" l="1"/>
  <c r="AV210" i="27" a="1"/>
  <c r="AV210" i="27" s="1"/>
  <c r="AP210" i="27"/>
  <c r="AU210" i="27" s="1"/>
  <c r="AO210" i="27"/>
  <c r="AT210" i="27" s="1"/>
  <c r="AN210" i="27"/>
  <c r="AX209" i="27"/>
  <c r="AV209" i="27" a="1"/>
  <c r="AV209" i="27" s="1"/>
  <c r="AP209" i="27"/>
  <c r="AU209" i="27" s="1"/>
  <c r="AO209" i="27"/>
  <c r="AT209" i="27" s="1"/>
  <c r="AN209" i="27"/>
  <c r="AX208" i="27"/>
  <c r="AW208" i="27" a="1"/>
  <c r="AW208" i="27" s="1"/>
  <c r="AP208" i="27"/>
  <c r="AS208" i="27" s="1"/>
  <c r="AO208" i="27"/>
  <c r="AR208" i="27" s="1"/>
  <c r="AN208" i="27"/>
  <c r="AX207" i="27"/>
  <c r="AV207" i="27" a="1"/>
  <c r="AV207" i="27" s="1"/>
  <c r="AP207" i="27"/>
  <c r="AO207" i="27"/>
  <c r="AT207" i="27" s="1"/>
  <c r="AN207" i="27"/>
  <c r="AX206" i="27"/>
  <c r="AV206" i="27" a="1"/>
  <c r="AV206" i="27" s="1"/>
  <c r="AP206" i="27"/>
  <c r="AU206" i="27" s="1"/>
  <c r="AO206" i="27"/>
  <c r="AT206" i="27" s="1"/>
  <c r="AN206" i="27"/>
  <c r="AX205" i="27"/>
  <c r="AW205" i="27" a="1"/>
  <c r="AW205" i="27" s="1"/>
  <c r="AP205" i="27"/>
  <c r="AS205" i="27" s="1"/>
  <c r="AO205" i="27"/>
  <c r="AR205" i="27" s="1"/>
  <c r="AV205" i="27" s="1" a="1"/>
  <c r="AV205" i="27" s="1"/>
  <c r="AN205" i="27"/>
  <c r="AX204" i="27"/>
  <c r="AW204" i="27" a="1"/>
  <c r="AW204" i="27" s="1"/>
  <c r="AV204" i="27" a="1"/>
  <c r="AV204" i="27" s="1"/>
  <c r="AP204" i="27"/>
  <c r="AO204" i="27"/>
  <c r="AN204" i="27"/>
  <c r="AX203" i="27"/>
  <c r="AW203" i="27" a="1"/>
  <c r="AW203" i="27" s="1"/>
  <c r="AV203" i="27" a="1"/>
  <c r="AV203" i="27" s="1"/>
  <c r="AP203" i="27"/>
  <c r="AO203" i="27"/>
  <c r="AN203" i="27"/>
  <c r="AX202" i="27"/>
  <c r="AV202" i="27" a="1"/>
  <c r="AV202" i="27" s="1"/>
  <c r="AP202" i="27"/>
  <c r="AU202" i="27" s="1"/>
  <c r="AO202" i="27"/>
  <c r="AT202" i="27" s="1"/>
  <c r="AX201" i="27"/>
  <c r="AV201" i="27" a="1"/>
  <c r="AV201" i="27" s="1"/>
  <c r="AP201" i="27"/>
  <c r="AU201" i="27" s="1"/>
  <c r="AO201" i="27"/>
  <c r="AT201" i="27" s="1"/>
  <c r="AX200" i="27"/>
  <c r="AV200" i="27" a="1"/>
  <c r="AV200" i="27" s="1"/>
  <c r="AP200" i="27"/>
  <c r="AU200" i="27" s="1"/>
  <c r="AO200" i="27"/>
  <c r="AX199" i="27"/>
  <c r="AV199" i="27" a="1"/>
  <c r="AV199" i="27" s="1"/>
  <c r="AP199" i="27"/>
  <c r="AO199" i="27"/>
  <c r="AT199" i="27" s="1"/>
  <c r="AX198" i="27"/>
  <c r="AW198" i="27" a="1"/>
  <c r="AW198" i="27" s="1"/>
  <c r="AV198" i="27" a="1"/>
  <c r="AV198" i="27" s="1"/>
  <c r="AP198" i="27"/>
  <c r="AU198" i="27" s="1"/>
  <c r="AO198" i="27"/>
  <c r="AT198" i="27" s="1"/>
  <c r="AX197" i="27"/>
  <c r="AV197" i="27" a="1"/>
  <c r="AV197" i="27" s="1"/>
  <c r="AP197" i="27"/>
  <c r="AU197" i="27" s="1"/>
  <c r="AO197" i="27"/>
  <c r="AT197" i="27" s="1"/>
  <c r="AX196" i="27"/>
  <c r="AV196" i="27" a="1"/>
  <c r="AV196" i="27" s="1"/>
  <c r="AP196" i="27"/>
  <c r="AU196" i="27" s="1"/>
  <c r="AO196" i="27"/>
  <c r="AT196" i="27" s="1"/>
  <c r="AX195" i="27"/>
  <c r="AW195" i="27" a="1"/>
  <c r="AW195" i="27" s="1"/>
  <c r="AV195" i="27" a="1"/>
  <c r="AV195" i="27" s="1"/>
  <c r="AP195" i="27"/>
  <c r="AU195" i="27" s="1"/>
  <c r="AO195" i="27"/>
  <c r="AT195" i="27" s="1"/>
  <c r="AX194" i="27"/>
  <c r="AV194" i="27" a="1"/>
  <c r="AV194" i="27" s="1"/>
  <c r="AP194" i="27"/>
  <c r="AU194" i="27" s="1"/>
  <c r="AO194" i="27"/>
  <c r="AT194" i="27" s="1"/>
  <c r="AX193" i="27"/>
  <c r="AV193" i="27" a="1"/>
  <c r="AV193" i="27" s="1"/>
  <c r="AP193" i="27"/>
  <c r="AU193" i="27" s="1"/>
  <c r="AO193" i="27"/>
  <c r="AT193" i="27" s="1"/>
  <c r="AX192" i="27"/>
  <c r="AV192" i="27" a="1"/>
  <c r="AV192" i="27" s="1"/>
  <c r="AP192" i="27"/>
  <c r="AU192" i="27" s="1"/>
  <c r="AO192" i="27"/>
  <c r="AT192" i="27" s="1"/>
  <c r="AX191" i="27"/>
  <c r="AV191" i="27" a="1"/>
  <c r="AV191" i="27" s="1"/>
  <c r="AP191" i="27"/>
  <c r="AU191" i="27" s="1"/>
  <c r="AO191" i="27"/>
  <c r="AT191" i="27" s="1"/>
  <c r="AX190" i="27"/>
  <c r="AW190" i="27" a="1"/>
  <c r="AW190" i="27" s="1"/>
  <c r="AV190" i="27" a="1"/>
  <c r="AV190" i="27" s="1"/>
  <c r="AP190" i="27"/>
  <c r="AU190" i="27" s="1"/>
  <c r="AO190" i="27"/>
  <c r="AT190" i="27" s="1"/>
  <c r="AX189" i="27"/>
  <c r="AV189" i="27" a="1"/>
  <c r="AV189" i="27" s="1"/>
  <c r="AP189" i="27"/>
  <c r="AU189" i="27" s="1"/>
  <c r="AO189" i="27"/>
  <c r="AT189" i="27" s="1"/>
  <c r="AX188" i="27"/>
  <c r="AV188" i="27" a="1"/>
  <c r="AV188" i="27" s="1"/>
  <c r="AP188" i="27"/>
  <c r="AU188" i="27" s="1"/>
  <c r="AO188" i="27"/>
  <c r="AT188" i="27" s="1"/>
  <c r="AX187" i="27"/>
  <c r="AW187" i="27" a="1"/>
  <c r="AW187" i="27" s="1"/>
  <c r="AV187" i="27" a="1"/>
  <c r="AV187" i="27" s="1"/>
  <c r="AP187" i="27"/>
  <c r="AU187" i="27" s="1"/>
  <c r="AO187" i="27"/>
  <c r="AT187" i="27" s="1"/>
  <c r="AX186" i="27"/>
  <c r="AV186" i="27" a="1"/>
  <c r="AV186" i="27" s="1"/>
  <c r="AP186" i="27"/>
  <c r="AU186" i="27" s="1"/>
  <c r="AO186" i="27"/>
  <c r="AT186" i="27" s="1"/>
  <c r="AX185" i="27"/>
  <c r="AV185" i="27" a="1"/>
  <c r="AV185" i="27" s="1"/>
  <c r="AP185" i="27"/>
  <c r="AU185" i="27" s="1"/>
  <c r="AO185" i="27"/>
  <c r="AT185" i="27" s="1"/>
  <c r="AX184" i="27"/>
  <c r="AV184" i="27" a="1"/>
  <c r="AV184" i="27" s="1"/>
  <c r="AP184" i="27"/>
  <c r="AU184" i="27" s="1"/>
  <c r="AO184" i="27"/>
  <c r="AT184" i="27" s="1"/>
  <c r="AW184" i="27" s="1" a="1"/>
  <c r="AW184" i="27" s="1"/>
  <c r="AX183" i="27"/>
  <c r="AV183" i="27" a="1"/>
  <c r="AV183" i="27" s="1"/>
  <c r="AP183" i="27"/>
  <c r="AU183" i="27" s="1"/>
  <c r="AO183" i="27"/>
  <c r="AT183" i="27" s="1"/>
  <c r="AX182" i="27"/>
  <c r="AW182" i="27" a="1"/>
  <c r="AW182" i="27" s="1"/>
  <c r="AV182" i="27" a="1"/>
  <c r="AV182" i="27" s="1"/>
  <c r="AP182" i="27"/>
  <c r="AU182" i="27" s="1"/>
  <c r="AO182" i="27"/>
  <c r="AT182" i="27" s="1"/>
  <c r="AX181" i="27"/>
  <c r="AV181" i="27" a="1"/>
  <c r="AV181" i="27" s="1"/>
  <c r="AP181" i="27"/>
  <c r="AU181" i="27" s="1"/>
  <c r="AO181" i="27"/>
  <c r="AT181" i="27" s="1"/>
  <c r="AX180" i="27"/>
  <c r="AV180" i="27" a="1"/>
  <c r="AV180" i="27" s="1"/>
  <c r="AP180" i="27"/>
  <c r="AU180" i="27" s="1"/>
  <c r="AO180" i="27"/>
  <c r="AT180" i="27" s="1"/>
  <c r="AX179" i="27"/>
  <c r="AW179" i="27" a="1"/>
  <c r="AW179" i="27" s="1"/>
  <c r="AV179" i="27" a="1"/>
  <c r="AV179" i="27" s="1"/>
  <c r="AP179" i="27"/>
  <c r="AU179" i="27" s="1"/>
  <c r="AO179" i="27"/>
  <c r="AT179" i="27" s="1"/>
  <c r="AX178" i="27"/>
  <c r="AV178" i="27" a="1"/>
  <c r="AV178" i="27" s="1"/>
  <c r="AP178" i="27"/>
  <c r="AU178" i="27" s="1"/>
  <c r="AO178" i="27"/>
  <c r="AT178" i="27" s="1"/>
  <c r="AX177" i="27"/>
  <c r="AV177" i="27" a="1"/>
  <c r="AV177" i="27" s="1"/>
  <c r="AP177" i="27"/>
  <c r="AU177" i="27" s="1"/>
  <c r="AO177" i="27"/>
  <c r="AT177" i="27" s="1"/>
  <c r="AX176" i="27"/>
  <c r="AV176" i="27" a="1"/>
  <c r="AV176" i="27" s="1"/>
  <c r="AP176" i="27"/>
  <c r="AU176" i="27" s="1"/>
  <c r="AO176" i="27"/>
  <c r="AT176" i="27" s="1"/>
  <c r="AX175" i="27"/>
  <c r="AV175" i="27" a="1"/>
  <c r="AV175" i="27" s="1"/>
  <c r="AP175" i="27"/>
  <c r="AU175" i="27" s="1"/>
  <c r="AO175" i="27"/>
  <c r="AT175" i="27" s="1"/>
  <c r="AX174" i="27"/>
  <c r="AW174" i="27" a="1"/>
  <c r="AW174" i="27" s="1"/>
  <c r="AV174" i="27" a="1"/>
  <c r="AV174" i="27" s="1"/>
  <c r="AP174" i="27"/>
  <c r="AU174" i="27" s="1"/>
  <c r="AO174" i="27"/>
  <c r="AT174" i="27" s="1"/>
  <c r="AX173" i="27"/>
  <c r="AV173" i="27" a="1"/>
  <c r="AV173" i="27" s="1"/>
  <c r="AP173" i="27"/>
  <c r="AU173" i="27" s="1"/>
  <c r="AO173" i="27"/>
  <c r="AT173" i="27" s="1"/>
  <c r="AX172" i="27"/>
  <c r="AV172" i="27" a="1"/>
  <c r="AV172" i="27" s="1"/>
  <c r="AP172" i="27"/>
  <c r="AU172" i="27" s="1"/>
  <c r="AO172" i="27"/>
  <c r="AT172" i="27" s="1"/>
  <c r="AX171" i="27"/>
  <c r="AW171" i="27" a="1"/>
  <c r="AW171" i="27" s="1"/>
  <c r="AV171" i="27" a="1"/>
  <c r="AV171" i="27" s="1"/>
  <c r="AP171" i="27"/>
  <c r="AU171" i="27" s="1"/>
  <c r="AO171" i="27"/>
  <c r="AT171" i="27" s="1"/>
  <c r="AX170" i="27"/>
  <c r="AV170" i="27" a="1"/>
  <c r="AV170" i="27" s="1"/>
  <c r="AP170" i="27"/>
  <c r="AU170" i="27" s="1"/>
  <c r="AO170" i="27"/>
  <c r="AT170" i="27" s="1"/>
  <c r="AX169" i="27"/>
  <c r="AV169" i="27" a="1"/>
  <c r="AV169" i="27" s="1"/>
  <c r="AP169" i="27"/>
  <c r="AU169" i="27" s="1"/>
  <c r="AO169" i="27"/>
  <c r="AT169" i="27" s="1"/>
  <c r="AX168" i="27"/>
  <c r="AV168" i="27" a="1"/>
  <c r="AV168" i="27" s="1"/>
  <c r="AP168" i="27"/>
  <c r="AU168" i="27" s="1"/>
  <c r="AO168" i="27"/>
  <c r="AT168" i="27" s="1"/>
  <c r="AX167" i="27"/>
  <c r="AV167" i="27" a="1"/>
  <c r="AV167" i="27" s="1"/>
  <c r="AP167" i="27"/>
  <c r="AU167" i="27" s="1"/>
  <c r="AO167" i="27"/>
  <c r="AT167" i="27" s="1"/>
  <c r="AX166" i="27"/>
  <c r="AW166" i="27" a="1"/>
  <c r="AW166" i="27" s="1"/>
  <c r="AV166" i="27" a="1"/>
  <c r="AV166" i="27" s="1"/>
  <c r="AP166" i="27"/>
  <c r="AU166" i="27" s="1"/>
  <c r="AO166" i="27"/>
  <c r="AT166" i="27" s="1"/>
  <c r="AX165" i="27"/>
  <c r="AV165" i="27" a="1"/>
  <c r="AV165" i="27" s="1"/>
  <c r="AP165" i="27"/>
  <c r="AU165" i="27" s="1"/>
  <c r="AO165" i="27"/>
  <c r="AT165" i="27" s="1"/>
  <c r="AX164" i="27"/>
  <c r="AV164" i="27" a="1"/>
  <c r="AV164" i="27" s="1"/>
  <c r="AP164" i="27"/>
  <c r="AU164" i="27" s="1"/>
  <c r="AO164" i="27"/>
  <c r="AT164" i="27" s="1"/>
  <c r="AX163" i="27"/>
  <c r="AW163" i="27" a="1"/>
  <c r="AW163" i="27" s="1"/>
  <c r="AV163" i="27" a="1"/>
  <c r="AV163" i="27" s="1"/>
  <c r="AP163" i="27"/>
  <c r="AU163" i="27" s="1"/>
  <c r="AO163" i="27"/>
  <c r="AT163" i="27" s="1"/>
  <c r="AX162" i="27"/>
  <c r="AV162" i="27" a="1"/>
  <c r="AV162" i="27" s="1"/>
  <c r="AP162" i="27"/>
  <c r="AU162" i="27" s="1"/>
  <c r="AO162" i="27"/>
  <c r="AT162" i="27" s="1"/>
  <c r="AX161" i="27"/>
  <c r="AV161" i="27" a="1"/>
  <c r="AV161" i="27" s="1"/>
  <c r="AP161" i="27"/>
  <c r="AU161" i="27" s="1"/>
  <c r="AO161" i="27"/>
  <c r="AT161" i="27" s="1"/>
  <c r="AX160" i="27"/>
  <c r="AV160" i="27" a="1"/>
  <c r="AV160" i="27" s="1"/>
  <c r="AP160" i="27"/>
  <c r="AU160" i="27" s="1"/>
  <c r="AO160" i="27"/>
  <c r="AT160" i="27" s="1"/>
  <c r="AX159" i="27"/>
  <c r="AV159" i="27" a="1"/>
  <c r="AV159" i="27" s="1"/>
  <c r="AP159" i="27"/>
  <c r="AU159" i="27" s="1"/>
  <c r="AO159" i="27"/>
  <c r="AT159" i="27" s="1"/>
  <c r="AX158" i="27"/>
  <c r="AW158" i="27" a="1"/>
  <c r="AW158" i="27" s="1"/>
  <c r="AV158" i="27" a="1"/>
  <c r="AV158" i="27" s="1"/>
  <c r="AP158" i="27"/>
  <c r="AU158" i="27" s="1"/>
  <c r="AO158" i="27"/>
  <c r="AT158" i="27" s="1"/>
  <c r="AX157" i="27"/>
  <c r="AV157" i="27" a="1"/>
  <c r="AV157" i="27" s="1"/>
  <c r="AP157" i="27"/>
  <c r="AU157" i="27" s="1"/>
  <c r="AO157" i="27"/>
  <c r="AT157" i="27" s="1"/>
  <c r="AX156" i="27"/>
  <c r="AV156" i="27" a="1"/>
  <c r="AV156" i="27" s="1"/>
  <c r="AP156" i="27"/>
  <c r="AU156" i="27" s="1"/>
  <c r="AO156" i="27"/>
  <c r="AT156" i="27" s="1"/>
  <c r="AX155" i="27"/>
  <c r="AW155" i="27" a="1"/>
  <c r="AW155" i="27" s="1"/>
  <c r="AV155" i="27" a="1"/>
  <c r="AV155" i="27" s="1"/>
  <c r="AP155" i="27"/>
  <c r="AU155" i="27" s="1"/>
  <c r="AO155" i="27"/>
  <c r="AT155" i="27" s="1"/>
  <c r="AX154" i="27"/>
  <c r="AV154" i="27" a="1"/>
  <c r="AV154" i="27" s="1"/>
  <c r="AP154" i="27"/>
  <c r="AU154" i="27" s="1"/>
  <c r="AO154" i="27"/>
  <c r="AT154" i="27" s="1"/>
  <c r="AX153" i="27"/>
  <c r="AV153" i="27" a="1"/>
  <c r="AV153" i="27" s="1"/>
  <c r="AP153" i="27"/>
  <c r="AU153" i="27" s="1"/>
  <c r="AO153" i="27"/>
  <c r="AT153" i="27" s="1"/>
  <c r="AX152" i="27"/>
  <c r="AV152" i="27" a="1"/>
  <c r="AV152" i="27" s="1"/>
  <c r="AP152" i="27"/>
  <c r="AU152" i="27" s="1"/>
  <c r="AO152" i="27"/>
  <c r="AT152" i="27" s="1"/>
  <c r="AX151" i="27"/>
  <c r="AV151" i="27" a="1"/>
  <c r="AV151" i="27" s="1"/>
  <c r="AP151" i="27"/>
  <c r="AU151" i="27" s="1"/>
  <c r="AO151" i="27"/>
  <c r="AT151" i="27" s="1"/>
  <c r="AX150" i="27"/>
  <c r="AW150" i="27" a="1"/>
  <c r="AW150" i="27" s="1"/>
  <c r="AV150" i="27" a="1"/>
  <c r="AV150" i="27" s="1"/>
  <c r="AP150" i="27"/>
  <c r="AU150" i="27" s="1"/>
  <c r="AO150" i="27"/>
  <c r="AT150" i="27" s="1"/>
  <c r="AX149" i="27"/>
  <c r="AV149" i="27" a="1"/>
  <c r="AV149" i="27" s="1"/>
  <c r="AP149" i="27"/>
  <c r="AU149" i="27" s="1"/>
  <c r="AO149" i="27"/>
  <c r="AT149" i="27" s="1"/>
  <c r="AX148" i="27"/>
  <c r="AV148" i="27" a="1"/>
  <c r="AV148" i="27" s="1"/>
  <c r="AP148" i="27"/>
  <c r="AU148" i="27" s="1"/>
  <c r="AO148" i="27"/>
  <c r="AT148" i="27" s="1"/>
  <c r="AX147" i="27"/>
  <c r="AW147" i="27" a="1"/>
  <c r="AW147" i="27" s="1"/>
  <c r="AV147" i="27" a="1"/>
  <c r="AV147" i="27" s="1"/>
  <c r="AP147" i="27"/>
  <c r="AU147" i="27" s="1"/>
  <c r="AO147" i="27"/>
  <c r="AN202" i="27"/>
  <c r="AN201" i="27"/>
  <c r="AN200" i="27"/>
  <c r="AN199" i="27"/>
  <c r="AN198" i="27"/>
  <c r="AN194" i="27"/>
  <c r="AN193" i="27"/>
  <c r="AN192" i="27"/>
  <c r="AN191" i="27"/>
  <c r="AN190" i="27"/>
  <c r="AN186" i="27"/>
  <c r="AN185" i="27"/>
  <c r="AN184" i="27"/>
  <c r="AN183" i="27"/>
  <c r="AN182" i="27"/>
  <c r="AN178" i="27"/>
  <c r="AN177" i="27"/>
  <c r="AN176" i="27"/>
  <c r="AN175" i="27"/>
  <c r="AN174" i="27"/>
  <c r="AN170" i="27"/>
  <c r="AN169" i="27"/>
  <c r="AN168" i="27"/>
  <c r="AN167" i="27"/>
  <c r="AN166" i="27"/>
  <c r="AN162" i="27"/>
  <c r="AN161" i="27"/>
  <c r="AN160" i="27"/>
  <c r="AN159" i="27"/>
  <c r="AN158" i="27"/>
  <c r="AN154" i="27"/>
  <c r="AN153" i="27"/>
  <c r="AN152" i="27"/>
  <c r="AN151" i="27"/>
  <c r="AN150" i="27"/>
  <c r="AX146" i="27"/>
  <c r="AV146" i="27" a="1"/>
  <c r="AV146" i="27" s="1"/>
  <c r="AP146" i="27"/>
  <c r="AU146" i="27" s="1"/>
  <c r="AO146" i="27"/>
  <c r="AT146" i="27" s="1"/>
  <c r="AN146" i="27"/>
  <c r="AX145" i="27"/>
  <c r="AV145" i="27" a="1"/>
  <c r="AV145" i="27" s="1"/>
  <c r="AP145" i="27"/>
  <c r="AU145" i="27" s="1"/>
  <c r="AO145" i="27"/>
  <c r="AT145" i="27" s="1"/>
  <c r="AN145" i="27"/>
  <c r="AX144" i="27"/>
  <c r="AV144" i="27" a="1"/>
  <c r="AV144" i="27" s="1"/>
  <c r="AP144" i="27"/>
  <c r="AU144" i="27" s="1"/>
  <c r="AO144" i="27"/>
  <c r="AT144" i="27" s="1"/>
  <c r="AN144" i="27"/>
  <c r="AX143" i="27"/>
  <c r="AV143" i="27" a="1"/>
  <c r="AV143" i="27" s="1"/>
  <c r="AP143" i="27"/>
  <c r="AU143" i="27" s="1"/>
  <c r="AO143" i="27"/>
  <c r="AT143" i="27" s="1"/>
  <c r="AN143" i="27"/>
  <c r="AX142" i="27"/>
  <c r="AW142" i="27" a="1"/>
  <c r="AW142" i="27" s="1"/>
  <c r="AV142" i="27" a="1"/>
  <c r="AV142" i="27" s="1"/>
  <c r="AP142" i="27"/>
  <c r="AS142" i="27" s="1"/>
  <c r="AO142" i="27"/>
  <c r="AR142" i="27" s="1"/>
  <c r="AN142" i="27"/>
  <c r="AX141" i="27"/>
  <c r="AV141" i="27" a="1"/>
  <c r="AV141" i="27" s="1"/>
  <c r="AP141" i="27"/>
  <c r="AU141" i="27" s="1"/>
  <c r="AO141" i="27"/>
  <c r="AT141" i="27" s="1"/>
  <c r="AX140" i="27"/>
  <c r="AV140" i="27" a="1"/>
  <c r="AV140" i="27" s="1"/>
  <c r="AP140" i="27"/>
  <c r="AU140" i="27" s="1"/>
  <c r="AO140" i="27"/>
  <c r="AT140" i="27" s="1"/>
  <c r="AX139" i="27"/>
  <c r="AW139" i="27" a="1"/>
  <c r="AW139" i="27" s="1"/>
  <c r="AV139" i="27" a="1"/>
  <c r="AV139" i="27" s="1"/>
  <c r="AP139" i="27"/>
  <c r="AU139" i="27" s="1"/>
  <c r="AO139" i="27"/>
  <c r="AT139" i="27" s="1"/>
  <c r="AX138" i="27"/>
  <c r="AV138" i="27" a="1"/>
  <c r="AV138" i="27" s="1"/>
  <c r="AP138" i="27"/>
  <c r="AU138" i="27" s="1"/>
  <c r="AO138" i="27"/>
  <c r="AT138" i="27" s="1"/>
  <c r="AN138" i="27"/>
  <c r="AX137" i="27"/>
  <c r="AV137" i="27" a="1"/>
  <c r="AV137" i="27" s="1"/>
  <c r="AP137" i="27"/>
  <c r="AU137" i="27" s="1"/>
  <c r="AO137" i="27"/>
  <c r="AT137" i="27" s="1"/>
  <c r="AN137" i="27"/>
  <c r="AX136" i="27"/>
  <c r="AW136" i="27" a="1"/>
  <c r="AW136" i="27" s="1"/>
  <c r="AP136" i="27"/>
  <c r="AS136" i="27" s="1"/>
  <c r="AO136" i="27"/>
  <c r="AR136" i="27" s="1"/>
  <c r="AN136" i="27"/>
  <c r="AX135" i="27"/>
  <c r="AV135" i="27" a="1"/>
  <c r="AV135" i="27" s="1"/>
  <c r="AP135" i="27"/>
  <c r="AU135" i="27" s="1"/>
  <c r="AO135" i="27"/>
  <c r="AT135" i="27" s="1"/>
  <c r="AN135" i="27"/>
  <c r="AX134" i="27"/>
  <c r="AV134" i="27" a="1"/>
  <c r="AV134" i="27" s="1"/>
  <c r="AP134" i="27"/>
  <c r="AU134" i="27" s="1"/>
  <c r="AO134" i="27"/>
  <c r="AT134" i="27" s="1"/>
  <c r="AN134" i="27"/>
  <c r="AX133" i="27"/>
  <c r="AW133" i="27" a="1"/>
  <c r="AW133" i="27" s="1"/>
  <c r="AP133" i="27"/>
  <c r="AS133" i="27" s="1"/>
  <c r="AO133" i="27"/>
  <c r="AR133" i="27" s="1"/>
  <c r="AN133" i="27"/>
  <c r="AX132" i="27"/>
  <c r="AW132" i="27" a="1"/>
  <c r="AW132" i="27" s="1"/>
  <c r="AV132" i="27" a="1"/>
  <c r="AV132" i="27" s="1"/>
  <c r="AP132" i="27"/>
  <c r="AO132" i="27"/>
  <c r="AN132" i="27"/>
  <c r="AX131" i="27"/>
  <c r="AW131" i="27" a="1"/>
  <c r="AW131" i="27" s="1"/>
  <c r="AV131" i="27" a="1"/>
  <c r="AV131" i="27" s="1"/>
  <c r="AP131" i="27"/>
  <c r="AO131" i="27"/>
  <c r="AN131" i="27"/>
  <c r="AX130" i="27"/>
  <c r="AW130" i="27" a="1"/>
  <c r="AW130" i="27" s="1"/>
  <c r="AV130" i="27" a="1"/>
  <c r="AV130" i="27" s="1"/>
  <c r="AP130" i="27"/>
  <c r="AO130" i="27"/>
  <c r="AN130" i="27"/>
  <c r="AX129" i="27"/>
  <c r="AW129" i="27" a="1"/>
  <c r="AW129" i="27" s="1"/>
  <c r="AV129" i="27" a="1"/>
  <c r="AV129" i="27" s="1"/>
  <c r="AP129" i="27"/>
  <c r="AO129" i="27"/>
  <c r="AN129" i="27"/>
  <c r="AX128" i="27"/>
  <c r="AW128" i="27" a="1"/>
  <c r="AW128" i="27" s="1"/>
  <c r="AV128" i="27" a="1"/>
  <c r="AV128" i="27" s="1"/>
  <c r="AP128" i="27"/>
  <c r="AO128" i="27"/>
  <c r="AN128" i="27"/>
  <c r="AX127" i="27"/>
  <c r="AW127" i="27" a="1"/>
  <c r="AW127" i="27" s="1"/>
  <c r="AV127" i="27" a="1"/>
  <c r="AV127" i="27" s="1"/>
  <c r="AP127" i="27"/>
  <c r="AO127" i="27"/>
  <c r="AN127" i="27"/>
  <c r="AX124" i="27"/>
  <c r="AW124" i="27" a="1"/>
  <c r="AW124" i="27" s="1"/>
  <c r="AV124" i="27" a="1"/>
  <c r="AV124" i="27" s="1"/>
  <c r="AP124" i="27"/>
  <c r="AO124" i="27"/>
  <c r="AN124" i="27"/>
  <c r="AX123" i="27"/>
  <c r="AW123" i="27" a="1"/>
  <c r="AW123" i="27" s="1"/>
  <c r="AV123" i="27" a="1"/>
  <c r="AV123" i="27" s="1"/>
  <c r="AP123" i="27"/>
  <c r="AO123" i="27"/>
  <c r="AN123" i="27"/>
  <c r="AX122" i="27"/>
  <c r="AW122" i="27" a="1"/>
  <c r="AW122" i="27" s="1"/>
  <c r="AV122" i="27" a="1"/>
  <c r="AV122" i="27" s="1"/>
  <c r="AP122" i="27"/>
  <c r="AO122" i="27"/>
  <c r="AN122" i="27"/>
  <c r="AX121" i="27"/>
  <c r="AW121" i="27" a="1"/>
  <c r="AW121" i="27" s="1"/>
  <c r="AV121" i="27" a="1"/>
  <c r="AV121" i="27" s="1"/>
  <c r="AP121" i="27"/>
  <c r="AO121" i="27"/>
  <c r="AN121" i="27"/>
  <c r="AX120" i="27"/>
  <c r="AW120" i="27" a="1"/>
  <c r="AW120" i="27" s="1"/>
  <c r="AV120" i="27" a="1"/>
  <c r="AV120" i="27" s="1"/>
  <c r="AP120" i="27"/>
  <c r="AO120" i="27"/>
  <c r="AN120" i="27"/>
  <c r="AX119" i="27"/>
  <c r="AW119" i="27" a="1"/>
  <c r="AW119" i="27" s="1"/>
  <c r="AV119" i="27" a="1"/>
  <c r="AV119" i="27" s="1"/>
  <c r="AP119" i="27"/>
  <c r="AO119" i="27"/>
  <c r="AN119" i="27"/>
  <c r="AX118" i="27"/>
  <c r="AP118" i="27"/>
  <c r="AU118" i="27" s="1"/>
  <c r="AO118" i="27"/>
  <c r="AR118" i="27" s="1"/>
  <c r="AN118" i="27"/>
  <c r="AX117" i="27"/>
  <c r="AP117" i="27"/>
  <c r="AO117" i="27"/>
  <c r="AR117" i="27" s="1"/>
  <c r="AN117" i="27"/>
  <c r="EL315" i="12"/>
  <c r="EK315" i="12"/>
  <c r="EJ315" i="12"/>
  <c r="EI315" i="12"/>
  <c r="EH315" i="12"/>
  <c r="EG315" i="12"/>
  <c r="EF315" i="12"/>
  <c r="EE315" i="12"/>
  <c r="ED315" i="12"/>
  <c r="EC315" i="12"/>
  <c r="EB315" i="12"/>
  <c r="EA315" i="12"/>
  <c r="DZ315" i="12"/>
  <c r="DY315" i="12"/>
  <c r="DX315" i="12"/>
  <c r="DW315" i="12"/>
  <c r="DV315" i="12"/>
  <c r="DU315" i="12"/>
  <c r="DT315" i="12"/>
  <c r="DS315" i="12"/>
  <c r="DR315" i="12"/>
  <c r="DQ315" i="12"/>
  <c r="DO315" i="12"/>
  <c r="DN315" i="12"/>
  <c r="DL315" i="12"/>
  <c r="DK315" i="12"/>
  <c r="DJ315" i="12"/>
  <c r="DH315" i="12"/>
  <c r="DG315" i="12"/>
  <c r="DF315" i="12"/>
  <c r="DD315" i="12"/>
  <c r="DC315" i="12"/>
  <c r="DB315" i="12"/>
  <c r="DA315" i="12"/>
  <c r="CZ315" i="12"/>
  <c r="CY315" i="12"/>
  <c r="CX315" i="12"/>
  <c r="CW315" i="12"/>
  <c r="CV315" i="12"/>
  <c r="CU315" i="12"/>
  <c r="CT315" i="12"/>
  <c r="CS315" i="12"/>
  <c r="CR315" i="12"/>
  <c r="CQ315" i="12"/>
  <c r="CP315" i="12"/>
  <c r="CO315" i="12"/>
  <c r="CN315" i="12"/>
  <c r="CM315" i="12"/>
  <c r="CL315" i="12"/>
  <c r="CK315" i="12"/>
  <c r="CJ315" i="12"/>
  <c r="CI315" i="12"/>
  <c r="CH315" i="12"/>
  <c r="CG315" i="12"/>
  <c r="CF315" i="12"/>
  <c r="CE315" i="12"/>
  <c r="CD315" i="12"/>
  <c r="CC315" i="12"/>
  <c r="CB315" i="12"/>
  <c r="CA315" i="12"/>
  <c r="BZ315" i="12"/>
  <c r="BY315" i="12"/>
  <c r="BX315" i="12"/>
  <c r="BW315" i="12"/>
  <c r="BV315" i="12"/>
  <c r="BU315" i="12"/>
  <c r="BT315" i="12"/>
  <c r="BS315" i="12"/>
  <c r="BR315" i="12"/>
  <c r="BQ315" i="12"/>
  <c r="BP315" i="12"/>
  <c r="BO315" i="12"/>
  <c r="BN315" i="12"/>
  <c r="BM315" i="12"/>
  <c r="BK315" i="12"/>
  <c r="BJ315" i="12"/>
  <c r="BI315" i="12"/>
  <c r="BH315" i="12"/>
  <c r="BG315" i="12"/>
  <c r="BF315" i="12"/>
  <c r="BE315" i="12"/>
  <c r="BD315" i="12"/>
  <c r="BC315" i="12"/>
  <c r="BB315" i="12"/>
  <c r="BA315" i="12"/>
  <c r="AZ315" i="12"/>
  <c r="AY315" i="12"/>
  <c r="AX315" i="12"/>
  <c r="AW315" i="12"/>
  <c r="AV315" i="12"/>
  <c r="AT315" i="12"/>
  <c r="AS315" i="12"/>
  <c r="AR315" i="12"/>
  <c r="AQ315" i="12"/>
  <c r="AP315" i="12"/>
  <c r="AO315" i="12"/>
  <c r="AN315" i="12"/>
  <c r="AM315" i="12"/>
  <c r="AL315" i="12"/>
  <c r="AK315" i="12"/>
  <c r="AJ315" i="12"/>
  <c r="AI315" i="12"/>
  <c r="AH315" i="12"/>
  <c r="AG315" i="12"/>
  <c r="AF315" i="12"/>
  <c r="AE315" i="12"/>
  <c r="AC315" i="12"/>
  <c r="AB315" i="12"/>
  <c r="AA315" i="12"/>
  <c r="Z315" i="12"/>
  <c r="Y315" i="12"/>
  <c r="X315" i="12"/>
  <c r="W315" i="12"/>
  <c r="V315" i="12"/>
  <c r="U315" i="12"/>
  <c r="T315" i="12"/>
  <c r="S315" i="12"/>
  <c r="R315" i="12"/>
  <c r="Q315" i="12"/>
  <c r="P315" i="12"/>
  <c r="O315" i="12"/>
  <c r="N315" i="12"/>
  <c r="L315" i="12"/>
  <c r="K315" i="12"/>
  <c r="J315" i="12"/>
  <c r="I315" i="12"/>
  <c r="D315" i="12"/>
  <c r="AW1822" i="3"/>
  <c r="AW1821" i="3"/>
  <c r="AW1808" i="3"/>
  <c r="AW1807" i="3"/>
  <c r="AW1794" i="3"/>
  <c r="AW1793" i="3"/>
  <c r="AW1780" i="3"/>
  <c r="AW1779" i="3"/>
  <c r="AX100" i="27"/>
  <c r="AW100" i="27" a="1"/>
  <c r="AW100" i="27" s="1"/>
  <c r="AV100" i="27" a="1"/>
  <c r="AV100" i="27" s="1"/>
  <c r="AP100" i="27"/>
  <c r="AO100" i="27"/>
  <c r="AN100" i="27"/>
  <c r="AX99" i="27"/>
  <c r="AW99" i="27" a="1"/>
  <c r="AW99" i="27" s="1"/>
  <c r="AV99" i="27" a="1"/>
  <c r="AV99" i="27" s="1"/>
  <c r="AP99" i="27"/>
  <c r="AO99" i="27"/>
  <c r="AN99" i="27"/>
  <c r="AX102" i="27"/>
  <c r="AW102" i="27" a="1"/>
  <c r="AW102" i="27" s="1"/>
  <c r="AV102" i="27" a="1"/>
  <c r="AV102" i="27" s="1"/>
  <c r="AP102" i="27"/>
  <c r="AO102" i="27"/>
  <c r="AN102" i="27"/>
  <c r="AX101" i="27"/>
  <c r="AW101" i="27" a="1"/>
  <c r="AW101" i="27" s="1"/>
  <c r="AV101" i="27" a="1"/>
  <c r="AV101" i="27" s="1"/>
  <c r="AP101" i="27"/>
  <c r="AO101" i="27"/>
  <c r="AN101" i="27"/>
  <c r="AX98" i="27"/>
  <c r="AV98" i="27" a="1"/>
  <c r="AV98" i="27" s="1"/>
  <c r="AP98" i="27"/>
  <c r="AU98" i="27" s="1"/>
  <c r="AO98" i="27"/>
  <c r="AT98" i="27" s="1"/>
  <c r="AN98" i="27"/>
  <c r="AX97" i="27"/>
  <c r="AW97" i="27" a="1"/>
  <c r="AW97" i="27" s="1"/>
  <c r="AP97" i="27"/>
  <c r="AS97" i="27" s="1"/>
  <c r="AO97" i="27"/>
  <c r="AR97" i="27" s="1"/>
  <c r="AN97" i="27"/>
  <c r="AX96" i="27"/>
  <c r="AV96" i="27" a="1"/>
  <c r="AV96" i="27" s="1"/>
  <c r="AP96" i="27"/>
  <c r="AU96" i="27" s="1"/>
  <c r="AO96" i="27"/>
  <c r="AT96" i="27" s="1"/>
  <c r="AN96" i="27"/>
  <c r="AX95" i="27"/>
  <c r="AW95" i="27" a="1"/>
  <c r="AW95" i="27" s="1"/>
  <c r="AP95" i="27"/>
  <c r="AS95" i="27" s="1"/>
  <c r="AO95" i="27"/>
  <c r="AR95" i="27" s="1"/>
  <c r="AN95" i="27"/>
  <c r="AW177" i="27" l="1" a="1"/>
  <c r="AW177" i="27" s="1"/>
  <c r="AW202" i="27" a="1"/>
  <c r="AW202" i="27" s="1"/>
  <c r="AW161" i="27" a="1"/>
  <c r="AW161" i="27" s="1"/>
  <c r="AW191" i="27" a="1"/>
  <c r="AW191" i="27" s="1"/>
  <c r="AW175" i="27" a="1"/>
  <c r="AW175" i="27" s="1"/>
  <c r="AW149" i="27" a="1"/>
  <c r="AW149" i="27" s="1"/>
  <c r="AW165" i="27" a="1"/>
  <c r="AW165" i="27" s="1"/>
  <c r="AW144" i="27" a="1"/>
  <c r="AW144" i="27" s="1"/>
  <c r="AW146" i="27" a="1"/>
  <c r="AW146" i="27" s="1"/>
  <c r="AW159" i="27" a="1"/>
  <c r="AW159" i="27" s="1"/>
  <c r="AW134" i="27" a="1"/>
  <c r="AW134" i="27" s="1"/>
  <c r="AW169" i="27" a="1"/>
  <c r="AW169" i="27" s="1"/>
  <c r="AW181" i="27" a="1"/>
  <c r="AW181" i="27" s="1"/>
  <c r="AW152" i="27" a="1"/>
  <c r="AW152" i="27" s="1"/>
  <c r="AW209" i="27" a="1"/>
  <c r="AW209" i="27" s="1"/>
  <c r="AW196" i="27" a="1"/>
  <c r="AW196" i="27" s="1"/>
  <c r="AW153" i="27" a="1"/>
  <c r="AW153" i="27" s="1"/>
  <c r="AW189" i="27" a="1"/>
  <c r="AW189" i="27" s="1"/>
  <c r="AW173" i="27" a="1"/>
  <c r="AW173" i="27" s="1"/>
  <c r="AW151" i="27" a="1"/>
  <c r="AW151" i="27" s="1"/>
  <c r="AW143" i="27" a="1"/>
  <c r="AW143" i="27" s="1"/>
  <c r="AW210" i="27" a="1"/>
  <c r="AW210" i="27" s="1"/>
  <c r="AW183" i="27" a="1"/>
  <c r="AW183" i="27" s="1"/>
  <c r="AW197" i="27" a="1"/>
  <c r="AW197" i="27" s="1"/>
  <c r="AW185" i="27" a="1"/>
  <c r="AW185" i="27" s="1"/>
  <c r="AW162" i="27" a="1"/>
  <c r="AW162" i="27" s="1"/>
  <c r="AW137" i="27" a="1"/>
  <c r="AW137" i="27" s="1"/>
  <c r="AW157" i="27" a="1"/>
  <c r="AW157" i="27" s="1"/>
  <c r="AW145" i="27" a="1"/>
  <c r="AW145" i="27" s="1"/>
  <c r="AW172" i="27" a="1"/>
  <c r="AW172" i="27" s="1"/>
  <c r="AV133" i="27" a="1"/>
  <c r="AV133" i="27" s="1"/>
  <c r="AW141" i="27" a="1"/>
  <c r="AW141" i="27" s="1"/>
  <c r="AV97" i="27" a="1"/>
  <c r="AV97" i="27" s="1"/>
  <c r="AW164" i="27" a="1"/>
  <c r="AW164" i="27" s="1"/>
  <c r="AW168" i="27" a="1"/>
  <c r="AW168" i="27" s="1"/>
  <c r="AW176" i="27" a="1"/>
  <c r="AW176" i="27" s="1"/>
  <c r="AW178" i="27" a="1"/>
  <c r="AW178" i="27" s="1"/>
  <c r="AW180" i="27" a="1"/>
  <c r="AW180" i="27" s="1"/>
  <c r="AW186" i="27" a="1"/>
  <c r="AW186" i="27" s="1"/>
  <c r="AV208" i="27" a="1"/>
  <c r="AV208" i="27" s="1"/>
  <c r="AV95" i="27" a="1"/>
  <c r="AV95" i="27" s="1"/>
  <c r="AW154" i="27" a="1"/>
  <c r="AW154" i="27" s="1"/>
  <c r="AW188" i="27" a="1"/>
  <c r="AW188" i="27" s="1"/>
  <c r="AW206" i="27" a="1"/>
  <c r="AW206" i="27" s="1"/>
  <c r="AW140" i="27" a="1"/>
  <c r="AW140" i="27" s="1"/>
  <c r="AW160" i="27" a="1"/>
  <c r="AW160" i="27" s="1"/>
  <c r="AW193" i="27" a="1"/>
  <c r="AW193" i="27" s="1"/>
  <c r="AU207" i="27"/>
  <c r="AW207" i="27" s="1" a="1"/>
  <c r="AW207" i="27" s="1"/>
  <c r="AW170" i="27" a="1"/>
  <c r="AW170" i="27" s="1"/>
  <c r="AW156" i="27" a="1"/>
  <c r="AW156" i="27" s="1"/>
  <c r="AW201" i="27" a="1"/>
  <c r="AW201" i="27" s="1"/>
  <c r="AW167" i="27" a="1"/>
  <c r="AW167" i="27" s="1"/>
  <c r="AW192" i="27" a="1"/>
  <c r="AW192" i="27" s="1"/>
  <c r="AW194" i="27" a="1"/>
  <c r="AW194" i="27" s="1"/>
  <c r="AW148" i="27" a="1"/>
  <c r="AW148" i="27" s="1"/>
  <c r="AU199" i="27"/>
  <c r="AW199" i="27" s="1" a="1"/>
  <c r="AW199" i="27" s="1"/>
  <c r="AT200" i="27"/>
  <c r="AW200" i="27" s="1" a="1"/>
  <c r="AW200" i="27" s="1"/>
  <c r="AT147" i="27"/>
  <c r="AV136" i="27" a="1"/>
  <c r="AV136" i="27" s="1"/>
  <c r="AW138" i="27" a="1"/>
  <c r="AW138" i="27" s="1"/>
  <c r="AW98" i="27" a="1"/>
  <c r="AW98" i="27" s="1"/>
  <c r="AW135" i="27" a="1"/>
  <c r="AW135" i="27" s="1"/>
  <c r="AW96" i="27" a="1"/>
  <c r="AW96" i="27" s="1"/>
  <c r="AS118" i="27"/>
  <c r="AT118" i="27" s="1"/>
  <c r="AW118" i="27" s="1" a="1"/>
  <c r="AW118" i="27" s="1"/>
  <c r="AS117" i="27"/>
  <c r="AT117" i="27" s="1"/>
  <c r="AU117" i="27"/>
  <c r="ES315" i="12"/>
  <c r="DM315" i="12"/>
  <c r="EP315" i="12"/>
  <c r="EV315" i="12"/>
  <c r="EQ315" i="12"/>
  <c r="DP315" i="12"/>
  <c r="EM315" i="12"/>
  <c r="DE315" i="12"/>
  <c r="EO315" i="12"/>
  <c r="DI315" i="12"/>
  <c r="EN315" i="12"/>
  <c r="ET315" i="12"/>
  <c r="AW117" i="27" l="1" a="1"/>
  <c r="AW117" i="27" s="1"/>
  <c r="EW315" i="12"/>
  <c r="AV118" i="27" a="1"/>
  <c r="AV118" i="27" s="1"/>
  <c r="AV117" i="27" a="1"/>
  <c r="AV117" i="27" s="1"/>
  <c r="EU315" i="12"/>
  <c r="AX94" i="27"/>
  <c r="AW94" i="27" a="1"/>
  <c r="AW94" i="27" s="1"/>
  <c r="AP94" i="27"/>
  <c r="AS94" i="27" s="1"/>
  <c r="AO94" i="27"/>
  <c r="AR94" i="27" s="1"/>
  <c r="AN94" i="27"/>
  <c r="AX93" i="27"/>
  <c r="AW93" i="27" a="1"/>
  <c r="AW93" i="27" s="1"/>
  <c r="AP93" i="27"/>
  <c r="AS93" i="27" s="1"/>
  <c r="AO93" i="27"/>
  <c r="AR93" i="27" s="1"/>
  <c r="AN93" i="27"/>
  <c r="AX92" i="27"/>
  <c r="AW92" i="27" a="1"/>
  <c r="AW92" i="27" s="1"/>
  <c r="AP92" i="27"/>
  <c r="AO92" i="27"/>
  <c r="AR92" i="27" s="1"/>
  <c r="AN92" i="27"/>
  <c r="AX91" i="27"/>
  <c r="AW91" i="27" a="1"/>
  <c r="AW91" i="27" s="1"/>
  <c r="AP91" i="27"/>
  <c r="AO91" i="27"/>
  <c r="AR91" i="27" s="1"/>
  <c r="AN91" i="27"/>
  <c r="AX90" i="27"/>
  <c r="AW90" i="27" a="1"/>
  <c r="AW90" i="27" s="1"/>
  <c r="AP90" i="27"/>
  <c r="AO90" i="27"/>
  <c r="AR90" i="27" s="1"/>
  <c r="AN90" i="27"/>
  <c r="AX89" i="27"/>
  <c r="AW89" i="27" a="1"/>
  <c r="AW89" i="27" s="1"/>
  <c r="AP89" i="27"/>
  <c r="AS89" i="27" s="1"/>
  <c r="AO89" i="27"/>
  <c r="AR89" i="27" s="1"/>
  <c r="AN89" i="27"/>
  <c r="AX88" i="27"/>
  <c r="AW88" i="27" a="1"/>
  <c r="AW88" i="27" s="1"/>
  <c r="AP88" i="27"/>
  <c r="AO88" i="27"/>
  <c r="AR88" i="27" s="1"/>
  <c r="AN88" i="27"/>
  <c r="AX87" i="27"/>
  <c r="AW87" i="27" a="1"/>
  <c r="AW87" i="27" s="1"/>
  <c r="AP87" i="27"/>
  <c r="AS87" i="27" s="1"/>
  <c r="AO87" i="27"/>
  <c r="AR87" i="27" s="1"/>
  <c r="AV87" i="27" s="1" a="1"/>
  <c r="AV87" i="27" s="1"/>
  <c r="AN87" i="27"/>
  <c r="AX86" i="27"/>
  <c r="AW86" i="27" a="1"/>
  <c r="AW86" i="27" s="1"/>
  <c r="AV86" i="27" a="1"/>
  <c r="AV86" i="27" s="1"/>
  <c r="AP86" i="27"/>
  <c r="AO86" i="27"/>
  <c r="AN86" i="27"/>
  <c r="AX85" i="27"/>
  <c r="AW85" i="27" a="1"/>
  <c r="AW85" i="27" s="1"/>
  <c r="AV85" i="27" a="1"/>
  <c r="AV85" i="27" s="1"/>
  <c r="AP85" i="27"/>
  <c r="AO85" i="27"/>
  <c r="AN85" i="27"/>
  <c r="AV94" i="27" l="1" a="1"/>
  <c r="AV94" i="27" s="1"/>
  <c r="AV89" i="27" a="1"/>
  <c r="AV89" i="27" s="1"/>
  <c r="AV93" i="27" a="1"/>
  <c r="AV93" i="27" s="1"/>
  <c r="AS92" i="27"/>
  <c r="AV92" i="27" s="1" a="1"/>
  <c r="AV92" i="27" s="1"/>
  <c r="AS91" i="27"/>
  <c r="AV91" i="27" s="1" a="1"/>
  <c r="AV91" i="27" s="1"/>
  <c r="AS90" i="27"/>
  <c r="AV90" i="27" s="1" a="1"/>
  <c r="AV90" i="27" s="1"/>
  <c r="AS88" i="27"/>
  <c r="AV88" i="27" s="1" a="1"/>
  <c r="AV88" i="27" s="1"/>
  <c r="AX84" i="27"/>
  <c r="AW84" i="27" a="1"/>
  <c r="AW84" i="27" s="1"/>
  <c r="AV84" i="27" a="1"/>
  <c r="AV84" i="27" s="1"/>
  <c r="AP84" i="27"/>
  <c r="AO84" i="27"/>
  <c r="AN84" i="27"/>
  <c r="AX83" i="27"/>
  <c r="AW83" i="27" a="1"/>
  <c r="AW83" i="27" s="1"/>
  <c r="AV83" i="27" a="1"/>
  <c r="AV83" i="27" s="1"/>
  <c r="AP83" i="27"/>
  <c r="AO83" i="27"/>
  <c r="AN83" i="27"/>
  <c r="EL314" i="12"/>
  <c r="EK314" i="12"/>
  <c r="EJ314" i="12"/>
  <c r="EI314" i="12"/>
  <c r="EH314" i="12"/>
  <c r="EG314" i="12"/>
  <c r="EF314" i="12"/>
  <c r="EE314" i="12"/>
  <c r="ED314" i="12"/>
  <c r="EC314" i="12"/>
  <c r="EB314" i="12"/>
  <c r="EA314" i="12"/>
  <c r="DZ314" i="12"/>
  <c r="DY314" i="12"/>
  <c r="DX314" i="12"/>
  <c r="DW314" i="12"/>
  <c r="DV314" i="12"/>
  <c r="DU314" i="12"/>
  <c r="DT314" i="12"/>
  <c r="DS314" i="12"/>
  <c r="DR314" i="12"/>
  <c r="DQ314" i="12"/>
  <c r="DO314" i="12"/>
  <c r="DN314" i="12"/>
  <c r="DL314" i="12"/>
  <c r="DK314" i="12"/>
  <c r="DJ314" i="12"/>
  <c r="DH314" i="12"/>
  <c r="DG314" i="12"/>
  <c r="DF314" i="12"/>
  <c r="DD314" i="12"/>
  <c r="DC314" i="12"/>
  <c r="DB314" i="12"/>
  <c r="DA314" i="12"/>
  <c r="CZ314" i="12"/>
  <c r="CY314" i="12"/>
  <c r="CX314" i="12"/>
  <c r="CW314" i="12"/>
  <c r="CV314" i="12"/>
  <c r="CU314" i="12"/>
  <c r="CT314" i="12"/>
  <c r="CS314" i="12"/>
  <c r="CR314" i="12"/>
  <c r="CQ314" i="12"/>
  <c r="CP314" i="12"/>
  <c r="CO314" i="12"/>
  <c r="CN314" i="12"/>
  <c r="CM314" i="12"/>
  <c r="CL314" i="12"/>
  <c r="CK314" i="12"/>
  <c r="CJ314" i="12"/>
  <c r="CI314" i="12"/>
  <c r="CH314" i="12"/>
  <c r="CG314" i="12"/>
  <c r="CF314" i="12"/>
  <c r="CE314" i="12"/>
  <c r="CD314" i="12"/>
  <c r="CC314" i="12"/>
  <c r="CB314" i="12"/>
  <c r="CA314" i="12"/>
  <c r="BZ314" i="12"/>
  <c r="BY314" i="12"/>
  <c r="BX314" i="12"/>
  <c r="BW314" i="12"/>
  <c r="BV314" i="12"/>
  <c r="BU314" i="12"/>
  <c r="BT314" i="12"/>
  <c r="BS314" i="12"/>
  <c r="BR314" i="12"/>
  <c r="BQ314" i="12"/>
  <c r="BP314" i="12"/>
  <c r="BO314" i="12"/>
  <c r="BN314" i="12"/>
  <c r="BM314" i="12"/>
  <c r="BK314" i="12"/>
  <c r="BJ314" i="12"/>
  <c r="BI314" i="12"/>
  <c r="BH314" i="12"/>
  <c r="BG314" i="12"/>
  <c r="BF314" i="12"/>
  <c r="BE314" i="12"/>
  <c r="BD314" i="12"/>
  <c r="BC314" i="12"/>
  <c r="BB314" i="12"/>
  <c r="BA314" i="12"/>
  <c r="AZ314" i="12"/>
  <c r="AY314" i="12"/>
  <c r="AX314" i="12"/>
  <c r="AW314" i="12"/>
  <c r="AV314" i="12"/>
  <c r="AT314" i="12"/>
  <c r="AS314" i="12"/>
  <c r="AR314" i="12"/>
  <c r="AQ314" i="12"/>
  <c r="AP314" i="12"/>
  <c r="AO314" i="12"/>
  <c r="AN314" i="12"/>
  <c r="AM314" i="12"/>
  <c r="AL314" i="12"/>
  <c r="AK314" i="12"/>
  <c r="AJ314" i="12"/>
  <c r="AI314" i="12"/>
  <c r="AH314" i="12"/>
  <c r="AG314" i="12"/>
  <c r="AF314" i="12"/>
  <c r="AE314" i="12"/>
  <c r="AC314" i="12"/>
  <c r="AB314" i="12"/>
  <c r="AA314" i="12"/>
  <c r="Z314" i="12"/>
  <c r="Y314" i="12"/>
  <c r="X314" i="12"/>
  <c r="W314" i="12"/>
  <c r="V314" i="12"/>
  <c r="U314" i="12"/>
  <c r="T314" i="12"/>
  <c r="S314" i="12"/>
  <c r="R314" i="12"/>
  <c r="Q314" i="12"/>
  <c r="P314" i="12"/>
  <c r="O314" i="12"/>
  <c r="N314" i="12"/>
  <c r="L314" i="12"/>
  <c r="K314" i="12"/>
  <c r="J314" i="12"/>
  <c r="I314" i="12"/>
  <c r="EL313" i="12"/>
  <c r="EK313" i="12"/>
  <c r="EJ313" i="12"/>
  <c r="EI313" i="12"/>
  <c r="EH313" i="12"/>
  <c r="EG313" i="12"/>
  <c r="EF313" i="12"/>
  <c r="EE313" i="12"/>
  <c r="ED313" i="12"/>
  <c r="EC313" i="12"/>
  <c r="EB313" i="12"/>
  <c r="EA313" i="12"/>
  <c r="DZ313" i="12"/>
  <c r="DY313" i="12"/>
  <c r="DX313" i="12"/>
  <c r="DW313" i="12"/>
  <c r="DV313" i="12"/>
  <c r="DU313" i="12"/>
  <c r="DT313" i="12"/>
  <c r="DS313" i="12"/>
  <c r="DR313" i="12"/>
  <c r="DQ313" i="12"/>
  <c r="DO313" i="12"/>
  <c r="DN313" i="12"/>
  <c r="DL313" i="12"/>
  <c r="DK313" i="12"/>
  <c r="DJ313" i="12"/>
  <c r="DH313" i="12"/>
  <c r="DG313" i="12"/>
  <c r="DF313" i="12"/>
  <c r="DD313" i="12"/>
  <c r="DC313" i="12"/>
  <c r="DB313" i="12"/>
  <c r="DA313" i="12"/>
  <c r="CZ313" i="12"/>
  <c r="CY313" i="12"/>
  <c r="CX313" i="12"/>
  <c r="CW313" i="12"/>
  <c r="CV313" i="12"/>
  <c r="CU313" i="12"/>
  <c r="CT313" i="12"/>
  <c r="CS313" i="12"/>
  <c r="CR313" i="12"/>
  <c r="CQ313" i="12"/>
  <c r="CP313" i="12"/>
  <c r="CO313" i="12"/>
  <c r="CN313" i="12"/>
  <c r="CM313" i="12"/>
  <c r="CL313" i="12"/>
  <c r="CK313" i="12"/>
  <c r="CJ313" i="12"/>
  <c r="CI313" i="12"/>
  <c r="CH313" i="12"/>
  <c r="CG313" i="12"/>
  <c r="CF313" i="12"/>
  <c r="CE313" i="12"/>
  <c r="CD313" i="12"/>
  <c r="CC313" i="12"/>
  <c r="CB313" i="12"/>
  <c r="CA313" i="12"/>
  <c r="BZ313" i="12"/>
  <c r="BY313" i="12"/>
  <c r="BX313" i="12"/>
  <c r="BW313" i="12"/>
  <c r="BV313" i="12"/>
  <c r="BU313" i="12"/>
  <c r="BT313" i="12"/>
  <c r="BS313" i="12"/>
  <c r="BR313" i="12"/>
  <c r="BQ313" i="12"/>
  <c r="BP313" i="12"/>
  <c r="BO313" i="12"/>
  <c r="BN313" i="12"/>
  <c r="BM313" i="12"/>
  <c r="BK313" i="12"/>
  <c r="BJ313" i="12"/>
  <c r="BI313" i="12"/>
  <c r="BH313" i="12"/>
  <c r="BG313" i="12"/>
  <c r="BF313" i="12"/>
  <c r="BE313" i="12"/>
  <c r="BD313" i="12"/>
  <c r="BC313" i="12"/>
  <c r="BB313" i="12"/>
  <c r="BA313" i="12"/>
  <c r="AZ313" i="12"/>
  <c r="AY313" i="12"/>
  <c r="AX313" i="12"/>
  <c r="AW313" i="12"/>
  <c r="AV313" i="12"/>
  <c r="AT313" i="12"/>
  <c r="AS313" i="12"/>
  <c r="AR313" i="12"/>
  <c r="AQ313" i="12"/>
  <c r="AP313" i="12"/>
  <c r="AO313" i="12"/>
  <c r="AN313" i="12"/>
  <c r="AM313" i="12"/>
  <c r="AL313" i="12"/>
  <c r="AK313" i="12"/>
  <c r="AJ313" i="12"/>
  <c r="AI313" i="12"/>
  <c r="AH313" i="12"/>
  <c r="AG313" i="12"/>
  <c r="AF313" i="12"/>
  <c r="AE313" i="12"/>
  <c r="AC313" i="12"/>
  <c r="AB313" i="12"/>
  <c r="AA313" i="12"/>
  <c r="Z313" i="12"/>
  <c r="Y313" i="12"/>
  <c r="X313" i="12"/>
  <c r="W313" i="12"/>
  <c r="V313" i="12"/>
  <c r="U313" i="12"/>
  <c r="T313" i="12"/>
  <c r="S313" i="12"/>
  <c r="R313" i="12"/>
  <c r="Q313" i="12"/>
  <c r="P313" i="12"/>
  <c r="O313" i="12"/>
  <c r="N313" i="12"/>
  <c r="L313" i="12"/>
  <c r="K313" i="12"/>
  <c r="J313" i="12"/>
  <c r="I313" i="12"/>
  <c r="D314" i="12"/>
  <c r="AX74" i="27"/>
  <c r="AW74" i="27" a="1"/>
  <c r="AW74" i="27" s="1"/>
  <c r="AP74" i="27"/>
  <c r="AS74" i="27" s="1"/>
  <c r="AO74" i="27"/>
  <c r="AR74" i="27" s="1"/>
  <c r="AN74" i="27"/>
  <c r="AX73" i="27"/>
  <c r="AW73" i="27" a="1"/>
  <c r="AW73" i="27" s="1"/>
  <c r="AP73" i="27"/>
  <c r="AS73" i="27" s="1"/>
  <c r="AO73" i="27"/>
  <c r="AR73" i="27" s="1"/>
  <c r="AV73" i="27" s="1" a="1"/>
  <c r="AV73" i="27" s="1"/>
  <c r="AN73" i="27"/>
  <c r="AX72" i="27"/>
  <c r="AW72" i="27" a="1"/>
  <c r="AW72" i="27" s="1"/>
  <c r="AP72" i="27"/>
  <c r="AS72" i="27" s="1"/>
  <c r="AO72" i="27"/>
  <c r="AR72" i="27" s="1"/>
  <c r="AN72" i="27"/>
  <c r="AX71" i="27"/>
  <c r="AW71" i="27" a="1"/>
  <c r="AW71" i="27" s="1"/>
  <c r="AP71" i="27"/>
  <c r="AS71" i="27" s="1"/>
  <c r="AO71" i="27"/>
  <c r="AR71" i="27" s="1"/>
  <c r="AV71" i="27" s="1" a="1"/>
  <c r="AV71" i="27" s="1"/>
  <c r="AN71" i="27"/>
  <c r="AV72" i="27" l="1" a="1"/>
  <c r="AV72" i="27" s="1"/>
  <c r="ET313" i="12"/>
  <c r="EQ313" i="12"/>
  <c r="EN313" i="12"/>
  <c r="ES313" i="12"/>
  <c r="EV313" i="12"/>
  <c r="DP313" i="12"/>
  <c r="DP314" i="12"/>
  <c r="EO313" i="12"/>
  <c r="EN314" i="12"/>
  <c r="DI313" i="12"/>
  <c r="EP314" i="12"/>
  <c r="ES314" i="12"/>
  <c r="EW314" i="12" s="1"/>
  <c r="EV314" i="12"/>
  <c r="EQ314" i="12"/>
  <c r="DE314" i="12"/>
  <c r="DM314" i="12"/>
  <c r="DM313" i="12"/>
  <c r="DE313" i="12"/>
  <c r="EP313" i="12"/>
  <c r="EM314" i="12"/>
  <c r="EO314" i="12"/>
  <c r="DI314" i="12"/>
  <c r="EM313" i="12"/>
  <c r="ET314" i="12"/>
  <c r="AV74" i="27" a="1"/>
  <c r="AV74" i="27" s="1"/>
  <c r="EU314" i="12" l="1"/>
  <c r="EW313" i="12"/>
  <c r="AW1816" i="3"/>
  <c r="AW1815" i="3"/>
  <c r="AW1814" i="3"/>
  <c r="AW1802" i="3"/>
  <c r="AW1801" i="3"/>
  <c r="AW1788" i="3"/>
  <c r="AW1787" i="3"/>
  <c r="AX70" i="27"/>
  <c r="AW70" i="27" a="1"/>
  <c r="AW70" i="27" s="1"/>
  <c r="AV70" i="27" a="1"/>
  <c r="AV70" i="27" s="1"/>
  <c r="AP70" i="27"/>
  <c r="AO70" i="27"/>
  <c r="AN70" i="27"/>
  <c r="AX69" i="27"/>
  <c r="AW69" i="27" a="1"/>
  <c r="AW69" i="27" s="1"/>
  <c r="AV69" i="27" a="1"/>
  <c r="AV69" i="27" s="1"/>
  <c r="AP69" i="27"/>
  <c r="AO69" i="27"/>
  <c r="AN69" i="27"/>
  <c r="AX68" i="27"/>
  <c r="AW68" i="27" a="1"/>
  <c r="AW68" i="27" s="1"/>
  <c r="AV68" i="27" a="1"/>
  <c r="AV68" i="27" s="1"/>
  <c r="AP68" i="27"/>
  <c r="AO68" i="27"/>
  <c r="AN68" i="27"/>
  <c r="AX67" i="27"/>
  <c r="AW67" i="27" a="1"/>
  <c r="AW67" i="27" s="1"/>
  <c r="AV67" i="27" a="1"/>
  <c r="AV67" i="27" s="1"/>
  <c r="AP67" i="27"/>
  <c r="AO67" i="27"/>
  <c r="AN67" i="27"/>
  <c r="AX66" i="27"/>
  <c r="AW66" i="27" a="1"/>
  <c r="AW66" i="27" s="1"/>
  <c r="AV66" i="27" a="1"/>
  <c r="AV66" i="27" s="1"/>
  <c r="AP66" i="27"/>
  <c r="AO66" i="27"/>
  <c r="AN66" i="27"/>
  <c r="AX65" i="27"/>
  <c r="AW65" i="27" a="1"/>
  <c r="AW65" i="27" s="1"/>
  <c r="AV65" i="27" a="1"/>
  <c r="AV65" i="27" s="1"/>
  <c r="AP65" i="27"/>
  <c r="AO65" i="27"/>
  <c r="AN65" i="27"/>
  <c r="AX64" i="27"/>
  <c r="AW64" i="27" a="1"/>
  <c r="AW64" i="27" s="1"/>
  <c r="AV64" i="27" a="1"/>
  <c r="AV64" i="27" s="1"/>
  <c r="AP64" i="27"/>
  <c r="AO64" i="27"/>
  <c r="AN64" i="27"/>
  <c r="AX63" i="27"/>
  <c r="AW63" i="27" a="1"/>
  <c r="AW63" i="27" s="1"/>
  <c r="AV63" i="27" a="1"/>
  <c r="AV63" i="27" s="1"/>
  <c r="AP63" i="27"/>
  <c r="AO63" i="27"/>
  <c r="AN63" i="27"/>
  <c r="AX60" i="27"/>
  <c r="AW60" i="27" a="1"/>
  <c r="AW60" i="27" s="1"/>
  <c r="AV60" i="27" a="1"/>
  <c r="AV60" i="27" s="1"/>
  <c r="AP60" i="27"/>
  <c r="AO60" i="27"/>
  <c r="AN60" i="27"/>
  <c r="AX59" i="27"/>
  <c r="AW59" i="27" a="1"/>
  <c r="AW59" i="27" s="1"/>
  <c r="AV59" i="27" a="1"/>
  <c r="AV59" i="27" s="1"/>
  <c r="AP59" i="27"/>
  <c r="AO59" i="27"/>
  <c r="AN59" i="27"/>
  <c r="AX62" i="27"/>
  <c r="AW62" i="27" a="1"/>
  <c r="AW62" i="27" s="1"/>
  <c r="AV62" i="27" a="1"/>
  <c r="AV62" i="27" s="1"/>
  <c r="AP62" i="27"/>
  <c r="AO62" i="27"/>
  <c r="AN62" i="27"/>
  <c r="AX61" i="27"/>
  <c r="AW61" i="27" a="1"/>
  <c r="AW61" i="27" s="1"/>
  <c r="AV61" i="27" a="1"/>
  <c r="AV61" i="27" s="1"/>
  <c r="AP61" i="27"/>
  <c r="AO61" i="27"/>
  <c r="AN61" i="27"/>
  <c r="AX58" i="27"/>
  <c r="AW58" i="27" a="1"/>
  <c r="AW58" i="27" s="1"/>
  <c r="AP58" i="27"/>
  <c r="AS58" i="27" s="1"/>
  <c r="AO58" i="27"/>
  <c r="AR58" i="27" s="1"/>
  <c r="AN58" i="27"/>
  <c r="AX57" i="27"/>
  <c r="AW57" i="27" a="1"/>
  <c r="AW57" i="27" s="1"/>
  <c r="AP57" i="27"/>
  <c r="AS57" i="27" s="1"/>
  <c r="AO57" i="27"/>
  <c r="AR57" i="27" s="1"/>
  <c r="AN57" i="27"/>
  <c r="AX56" i="27"/>
  <c r="AW56" i="27" a="1"/>
  <c r="AW56" i="27" s="1"/>
  <c r="AP56" i="27"/>
  <c r="AO56" i="27"/>
  <c r="AR56" i="27" s="1"/>
  <c r="AN56" i="27"/>
  <c r="AX55" i="27"/>
  <c r="AW55" i="27" a="1"/>
  <c r="AW55" i="27" s="1"/>
  <c r="AP55" i="27"/>
  <c r="AS55" i="27" s="1"/>
  <c r="AO55" i="27"/>
  <c r="AR55" i="27" s="1"/>
  <c r="AN55" i="27"/>
  <c r="AX54" i="27"/>
  <c r="AW54" i="27" a="1"/>
  <c r="AW54" i="27" s="1"/>
  <c r="AP54" i="27"/>
  <c r="AS54" i="27" s="1"/>
  <c r="AO54" i="27"/>
  <c r="AR54" i="27" s="1"/>
  <c r="AN54" i="27"/>
  <c r="AX53" i="27"/>
  <c r="AW53" i="27" a="1"/>
  <c r="AW53" i="27" s="1"/>
  <c r="AP53" i="27"/>
  <c r="AS53" i="27" s="1"/>
  <c r="AO53" i="27"/>
  <c r="AR53" i="27" s="1"/>
  <c r="AN53" i="27"/>
  <c r="AX52" i="27"/>
  <c r="AW52" i="27" a="1"/>
  <c r="AW52" i="27" s="1"/>
  <c r="AP52" i="27"/>
  <c r="AS52" i="27" s="1"/>
  <c r="AO52" i="27"/>
  <c r="AR52" i="27" s="1"/>
  <c r="AN52" i="27"/>
  <c r="AX51" i="27"/>
  <c r="AW51" i="27" a="1"/>
  <c r="AW51" i="27" s="1"/>
  <c r="AP51" i="27"/>
  <c r="AS51" i="27" s="1"/>
  <c r="AO51" i="27"/>
  <c r="AR51" i="27" s="1"/>
  <c r="AN51" i="27"/>
  <c r="D313" i="12"/>
  <c r="AW1775" i="3"/>
  <c r="AW1773" i="3"/>
  <c r="AX46" i="27"/>
  <c r="AW46" i="27" a="1"/>
  <c r="AW46" i="27" s="1"/>
  <c r="AV46" i="27" a="1"/>
  <c r="AV46" i="27" s="1"/>
  <c r="AP46" i="27"/>
  <c r="AO46" i="27"/>
  <c r="AN46" i="27"/>
  <c r="AX45" i="27"/>
  <c r="AW45" i="27" a="1"/>
  <c r="AW45" i="27" s="1"/>
  <c r="AV45" i="27" a="1"/>
  <c r="AV45" i="27" s="1"/>
  <c r="AP45" i="27"/>
  <c r="AO45" i="27"/>
  <c r="AN45" i="27"/>
  <c r="AX44" i="27"/>
  <c r="AW44" i="27" a="1"/>
  <c r="AW44" i="27" s="1"/>
  <c r="AV44" i="27" a="1"/>
  <c r="AV44" i="27" s="1"/>
  <c r="AP44" i="27"/>
  <c r="AO44" i="27"/>
  <c r="AN44" i="27"/>
  <c r="AX43" i="27"/>
  <c r="AW43" i="27" a="1"/>
  <c r="AW43" i="27" s="1"/>
  <c r="AV43" i="27" a="1"/>
  <c r="AV43" i="27" s="1"/>
  <c r="AP43" i="27"/>
  <c r="AO43" i="27"/>
  <c r="AN43" i="27"/>
  <c r="AX41" i="27"/>
  <c r="AW41" i="27" a="1"/>
  <c r="AW41" i="27" s="1"/>
  <c r="AV41" i="27" a="1"/>
  <c r="AV41" i="27" s="1"/>
  <c r="AP41" i="27"/>
  <c r="AO41" i="27"/>
  <c r="AN41" i="27"/>
  <c r="AX42" i="27"/>
  <c r="AW42" i="27" a="1"/>
  <c r="AW42" i="27" s="1"/>
  <c r="AV42" i="27" a="1"/>
  <c r="AV42" i="27" s="1"/>
  <c r="AP42" i="27"/>
  <c r="AO42" i="27"/>
  <c r="AN42" i="27"/>
  <c r="AX40" i="27"/>
  <c r="AW40" i="27" a="1"/>
  <c r="AW40" i="27" s="1"/>
  <c r="AP40" i="27"/>
  <c r="AS40" i="27" s="1"/>
  <c r="AO40" i="27"/>
  <c r="AR40" i="27" s="1"/>
  <c r="AN40" i="27"/>
  <c r="AX39" i="27"/>
  <c r="AW39" i="27" a="1"/>
  <c r="AW39" i="27" s="1"/>
  <c r="AP39" i="27"/>
  <c r="AS39" i="27" s="1"/>
  <c r="AO39" i="27"/>
  <c r="AR39" i="27" s="1"/>
  <c r="AN39" i="27"/>
  <c r="AX37" i="27"/>
  <c r="AW37" i="27" a="1"/>
  <c r="AW37" i="27" s="1"/>
  <c r="AP37" i="27"/>
  <c r="AS37" i="27" s="1"/>
  <c r="AO37" i="27"/>
  <c r="AR37" i="27" s="1"/>
  <c r="AN37" i="27"/>
  <c r="AX38" i="27"/>
  <c r="AW38" i="27" a="1"/>
  <c r="AW38" i="27" s="1"/>
  <c r="AP38" i="27"/>
  <c r="AS38" i="27" s="1"/>
  <c r="AO38" i="27"/>
  <c r="AR38" i="27" s="1"/>
  <c r="AN38" i="27"/>
  <c r="AX36" i="27"/>
  <c r="AW36" i="27" a="1"/>
  <c r="AW36" i="27" s="1"/>
  <c r="AP36" i="27"/>
  <c r="AS36" i="27" s="1"/>
  <c r="AO36" i="27"/>
  <c r="AR36" i="27" s="1"/>
  <c r="AN36" i="27"/>
  <c r="AX35" i="27"/>
  <c r="AW35" i="27" a="1"/>
  <c r="AW35" i="27" s="1"/>
  <c r="AP35" i="27"/>
  <c r="AS35" i="27" s="1"/>
  <c r="AO35" i="27"/>
  <c r="AR35" i="27" s="1"/>
  <c r="AN35" i="27"/>
  <c r="AX34" i="27"/>
  <c r="AW34" i="27" a="1"/>
  <c r="AW34" i="27" s="1"/>
  <c r="AP34" i="27"/>
  <c r="AS34" i="27" s="1"/>
  <c r="AO34" i="27"/>
  <c r="AR34" i="27" s="1"/>
  <c r="AN34" i="27"/>
  <c r="AX33" i="27"/>
  <c r="AW33" i="27" a="1"/>
  <c r="AW33" i="27" s="1"/>
  <c r="AP33" i="27"/>
  <c r="AS33" i="27" s="1"/>
  <c r="AO33" i="27"/>
  <c r="AR33" i="27" s="1"/>
  <c r="AN33" i="27"/>
  <c r="EU313" i="12" l="1"/>
  <c r="AV36" i="27" a="1"/>
  <c r="AV36" i="27" s="1"/>
  <c r="AV35" i="27" a="1"/>
  <c r="AV35" i="27" s="1"/>
  <c r="AV37" i="27" a="1"/>
  <c r="AV37" i="27" s="1"/>
  <c r="AV38" i="27" a="1"/>
  <c r="AV38" i="27" s="1"/>
  <c r="AS56" i="27"/>
  <c r="AX32" i="27" l="1"/>
  <c r="AW32" i="27" a="1"/>
  <c r="AW32" i="27" s="1"/>
  <c r="AP32" i="27"/>
  <c r="AS32" i="27" s="1"/>
  <c r="AO32" i="27"/>
  <c r="AR32" i="27" s="1"/>
  <c r="AN32" i="27"/>
  <c r="AX31" i="27"/>
  <c r="AW31" i="27" a="1"/>
  <c r="AW31" i="27" s="1"/>
  <c r="AP31" i="27"/>
  <c r="AO31" i="27"/>
  <c r="AR31" i="27" s="1"/>
  <c r="AN31" i="27"/>
  <c r="AX30" i="27"/>
  <c r="AW30" i="27" a="1"/>
  <c r="AW30" i="27" s="1"/>
  <c r="AP30" i="27"/>
  <c r="AO30" i="27"/>
  <c r="AR30" i="27" s="1"/>
  <c r="AN30" i="27"/>
  <c r="AX29" i="27"/>
  <c r="AW29" i="27" a="1"/>
  <c r="AW29" i="27" s="1"/>
  <c r="AP29" i="27"/>
  <c r="AS29" i="27" s="1"/>
  <c r="AO29" i="27"/>
  <c r="AR29" i="27" s="1"/>
  <c r="AN29" i="27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AX28" i="27"/>
  <c r="AV28" i="27" a="1"/>
  <c r="AV28" i="27" s="1"/>
  <c r="AP28" i="27"/>
  <c r="AO28" i="27"/>
  <c r="AT28" i="27" s="1"/>
  <c r="AN28" i="27"/>
  <c r="AX27" i="27"/>
  <c r="AV27" i="27" a="1"/>
  <c r="AV27" i="27" s="1"/>
  <c r="AP27" i="27"/>
  <c r="AU27" i="27" s="1"/>
  <c r="AO27" i="27"/>
  <c r="AT27" i="27" s="1"/>
  <c r="AN27" i="27"/>
  <c r="AX26" i="27"/>
  <c r="AW26" i="27" a="1"/>
  <c r="AW26" i="27" s="1"/>
  <c r="AP26" i="27"/>
  <c r="AS26" i="27" s="1"/>
  <c r="AO26" i="27"/>
  <c r="AR26" i="27" s="1"/>
  <c r="AN26" i="27"/>
  <c r="AX25" i="27"/>
  <c r="AV25" i="27" a="1"/>
  <c r="AV25" i="27" s="1"/>
  <c r="AP25" i="27"/>
  <c r="AU25" i="27" s="1"/>
  <c r="AO25" i="27"/>
  <c r="AT25" i="27" s="1"/>
  <c r="AW25" i="27" s="1" a="1"/>
  <c r="AW25" i="27" s="1"/>
  <c r="AN25" i="27"/>
  <c r="AX24" i="27"/>
  <c r="AV24" i="27" a="1"/>
  <c r="AV24" i="27" s="1"/>
  <c r="AP24" i="27"/>
  <c r="AU24" i="27" s="1"/>
  <c r="AO24" i="27"/>
  <c r="AT24" i="27" s="1"/>
  <c r="AN24" i="27"/>
  <c r="AX23" i="27"/>
  <c r="AW23" i="27" a="1"/>
  <c r="AW23" i="27" s="1"/>
  <c r="AP23" i="27"/>
  <c r="AS23" i="27" s="1"/>
  <c r="AO23" i="27"/>
  <c r="AR23" i="27" s="1"/>
  <c r="AN23" i="27"/>
  <c r="AX22" i="27"/>
  <c r="AW22" i="27" a="1"/>
  <c r="AW22" i="27" s="1"/>
  <c r="AV22" i="27" a="1"/>
  <c r="AV22" i="27" s="1"/>
  <c r="AP22" i="27"/>
  <c r="AO22" i="27"/>
  <c r="AN22" i="27"/>
  <c r="AX21" i="27"/>
  <c r="AW21" i="27" a="1"/>
  <c r="AW21" i="27" s="1"/>
  <c r="AV21" i="27" a="1"/>
  <c r="AV21" i="27" s="1"/>
  <c r="AP21" i="27"/>
  <c r="AO21" i="27"/>
  <c r="AN21" i="27"/>
  <c r="AX20" i="27"/>
  <c r="AW20" i="27" a="1"/>
  <c r="AW20" i="27" s="1"/>
  <c r="AV20" i="27" a="1"/>
  <c r="AV20" i="27" s="1"/>
  <c r="AP20" i="27"/>
  <c r="AO20" i="27"/>
  <c r="AN20" i="27"/>
  <c r="AX19" i="27"/>
  <c r="AW19" i="27" a="1"/>
  <c r="AW19" i="27" s="1"/>
  <c r="AV19" i="27" a="1"/>
  <c r="AV19" i="27" s="1"/>
  <c r="AP19" i="27"/>
  <c r="AO19" i="27"/>
  <c r="AN19" i="27"/>
  <c r="AX18" i="27"/>
  <c r="AW18" i="27" a="1"/>
  <c r="AW18" i="27" s="1"/>
  <c r="AP18" i="27"/>
  <c r="AS18" i="27" s="1"/>
  <c r="AO18" i="27"/>
  <c r="AR18" i="27" s="1"/>
  <c r="AN18" i="27"/>
  <c r="AX17" i="27"/>
  <c r="AW17" i="27" a="1"/>
  <c r="AW17" i="27" s="1"/>
  <c r="AP17" i="27"/>
  <c r="AS17" i="27" s="1"/>
  <c r="AO17" i="27"/>
  <c r="AR17" i="27" s="1"/>
  <c r="AN17" i="27"/>
  <c r="AX16" i="27"/>
  <c r="AW16" i="27" a="1"/>
  <c r="AW16" i="27" s="1"/>
  <c r="AV16" i="27" a="1"/>
  <c r="AV16" i="27" s="1"/>
  <c r="AP16" i="27"/>
  <c r="AO16" i="27"/>
  <c r="AN16" i="27"/>
  <c r="AX15" i="27"/>
  <c r="AW15" i="27" a="1"/>
  <c r="AW15" i="27" s="1"/>
  <c r="AV15" i="27" a="1"/>
  <c r="AV15" i="27" s="1"/>
  <c r="AP15" i="27"/>
  <c r="AO15" i="27"/>
  <c r="AN15" i="27"/>
  <c r="AX12" i="27"/>
  <c r="AW12" i="27" a="1"/>
  <c r="AW12" i="27" s="1"/>
  <c r="AV12" i="27" a="1"/>
  <c r="AV12" i="27" s="1"/>
  <c r="AP12" i="27"/>
  <c r="AO12" i="27"/>
  <c r="AN12" i="27"/>
  <c r="AX14" i="27"/>
  <c r="AW14" i="27" a="1"/>
  <c r="AW14" i="27" s="1"/>
  <c r="AV14" i="27" a="1"/>
  <c r="AV14" i="27" s="1"/>
  <c r="AP14" i="27"/>
  <c r="AO14" i="27"/>
  <c r="AN14" i="27"/>
  <c r="AX13" i="27"/>
  <c r="AW13" i="27" a="1"/>
  <c r="AW13" i="27" s="1"/>
  <c r="AV13" i="27" a="1"/>
  <c r="AV13" i="27" s="1"/>
  <c r="AP13" i="27"/>
  <c r="AO13" i="27"/>
  <c r="AN13" i="27"/>
  <c r="AX11" i="27"/>
  <c r="AW11" i="27" a="1"/>
  <c r="AW11" i="27" s="1"/>
  <c r="AV11" i="27" a="1"/>
  <c r="AV11" i="27" s="1"/>
  <c r="AP11" i="27"/>
  <c r="AO11" i="27"/>
  <c r="AN11" i="27"/>
  <c r="AX10" i="27"/>
  <c r="AW10" i="27" a="1"/>
  <c r="AW10" i="27" s="1"/>
  <c r="AP10" i="27"/>
  <c r="AO10" i="27"/>
  <c r="AR10" i="27" s="1"/>
  <c r="AN10" i="27"/>
  <c r="AX9" i="27"/>
  <c r="AW9" i="27" a="1"/>
  <c r="AW9" i="27" s="1"/>
  <c r="AP9" i="27"/>
  <c r="AS9" i="27" s="1"/>
  <c r="AO9" i="27"/>
  <c r="AR9" i="27" s="1"/>
  <c r="AN9" i="27"/>
  <c r="AX8" i="27"/>
  <c r="AW8" i="27" a="1"/>
  <c r="AW8" i="27" s="1"/>
  <c r="AV8" i="27" a="1"/>
  <c r="AV8" i="27" s="1"/>
  <c r="AP8" i="27"/>
  <c r="AO8" i="27"/>
  <c r="AN8" i="27"/>
  <c r="AX7" i="27"/>
  <c r="AW7" i="27" a="1"/>
  <c r="AW7" i="27" s="1"/>
  <c r="AV7" i="27" a="1"/>
  <c r="AV7" i="27" s="1"/>
  <c r="AP7" i="27"/>
  <c r="AO7" i="27"/>
  <c r="AN7" i="27"/>
  <c r="L296" i="12"/>
  <c r="EL312" i="12"/>
  <c r="EK312" i="12"/>
  <c r="EJ312" i="12"/>
  <c r="EI312" i="12"/>
  <c r="EH312" i="12"/>
  <c r="EG312" i="12"/>
  <c r="EF312" i="12"/>
  <c r="EE312" i="12"/>
  <c r="ED312" i="12"/>
  <c r="EC312" i="12"/>
  <c r="EB312" i="12"/>
  <c r="EA312" i="12"/>
  <c r="DZ312" i="12"/>
  <c r="DY312" i="12"/>
  <c r="DX312" i="12"/>
  <c r="DW312" i="12"/>
  <c r="DV312" i="12"/>
  <c r="DU312" i="12"/>
  <c r="DT312" i="12"/>
  <c r="DS312" i="12"/>
  <c r="DR312" i="12"/>
  <c r="DQ312" i="12"/>
  <c r="DO312" i="12"/>
  <c r="DN312" i="12"/>
  <c r="DL312" i="12"/>
  <c r="DK312" i="12"/>
  <c r="DJ312" i="12"/>
  <c r="DH312" i="12"/>
  <c r="DG312" i="12"/>
  <c r="DF312" i="12"/>
  <c r="DD312" i="12"/>
  <c r="DC312" i="12"/>
  <c r="DB312" i="12"/>
  <c r="DA312" i="12"/>
  <c r="CZ312" i="12"/>
  <c r="CY312" i="12"/>
  <c r="CX312" i="12"/>
  <c r="CW312" i="12"/>
  <c r="CV312" i="12"/>
  <c r="CU312" i="12"/>
  <c r="CT312" i="12"/>
  <c r="CS312" i="12"/>
  <c r="CR312" i="12"/>
  <c r="CQ312" i="12"/>
  <c r="CP312" i="12"/>
  <c r="CO312" i="12"/>
  <c r="CN312" i="12"/>
  <c r="CM312" i="12"/>
  <c r="CL312" i="12"/>
  <c r="CK312" i="12"/>
  <c r="CJ312" i="12"/>
  <c r="CI312" i="12"/>
  <c r="CH312" i="12"/>
  <c r="CG312" i="12"/>
  <c r="CF312" i="12"/>
  <c r="CE312" i="12"/>
  <c r="CD312" i="12"/>
  <c r="CC312" i="12"/>
  <c r="CB312" i="12"/>
  <c r="CA312" i="12"/>
  <c r="BZ312" i="12"/>
  <c r="BY312" i="12"/>
  <c r="BX312" i="12"/>
  <c r="BW312" i="12"/>
  <c r="BV312" i="12"/>
  <c r="BU312" i="12"/>
  <c r="BT312" i="12"/>
  <c r="BS312" i="12"/>
  <c r="BR312" i="12"/>
  <c r="BQ312" i="12"/>
  <c r="BP312" i="12"/>
  <c r="BO312" i="12"/>
  <c r="BN312" i="12"/>
  <c r="BM312" i="12"/>
  <c r="BK312" i="12"/>
  <c r="BJ312" i="12"/>
  <c r="BI312" i="12"/>
  <c r="BH312" i="12"/>
  <c r="BG312" i="12"/>
  <c r="BF312" i="12"/>
  <c r="BE312" i="12"/>
  <c r="BD312" i="12"/>
  <c r="BC312" i="12"/>
  <c r="BB312" i="12"/>
  <c r="BA312" i="12"/>
  <c r="AZ312" i="12"/>
  <c r="AY312" i="12"/>
  <c r="AX312" i="12"/>
  <c r="AW312" i="12"/>
  <c r="AV312" i="12"/>
  <c r="AT312" i="12"/>
  <c r="AS312" i="12"/>
  <c r="AR312" i="12"/>
  <c r="AQ312" i="12"/>
  <c r="AP312" i="12"/>
  <c r="AO312" i="12"/>
  <c r="AN312" i="12"/>
  <c r="AM312" i="12"/>
  <c r="AL312" i="12"/>
  <c r="AK312" i="12"/>
  <c r="AJ312" i="12"/>
  <c r="AI312" i="12"/>
  <c r="AH312" i="12"/>
  <c r="AG312" i="12"/>
  <c r="AF312" i="12"/>
  <c r="AE312" i="12"/>
  <c r="AC312" i="12"/>
  <c r="AB312" i="12"/>
  <c r="AA312" i="12"/>
  <c r="Z312" i="12"/>
  <c r="Y312" i="12"/>
  <c r="X312" i="12"/>
  <c r="W312" i="12"/>
  <c r="V312" i="12"/>
  <c r="U312" i="12"/>
  <c r="T312" i="12"/>
  <c r="S312" i="12"/>
  <c r="R312" i="12"/>
  <c r="Q312" i="12"/>
  <c r="P312" i="12"/>
  <c r="O312" i="12"/>
  <c r="N312" i="12"/>
  <c r="L312" i="12"/>
  <c r="K312" i="12"/>
  <c r="J312" i="12"/>
  <c r="I312" i="12"/>
  <c r="EL311" i="12"/>
  <c r="EK311" i="12"/>
  <c r="EJ311" i="12"/>
  <c r="EI311" i="12"/>
  <c r="EH311" i="12"/>
  <c r="EG311" i="12"/>
  <c r="EF311" i="12"/>
  <c r="EE311" i="12"/>
  <c r="ED311" i="12"/>
  <c r="EC311" i="12"/>
  <c r="EB311" i="12"/>
  <c r="EA311" i="12"/>
  <c r="DZ311" i="12"/>
  <c r="DY311" i="12"/>
  <c r="DX311" i="12"/>
  <c r="DW311" i="12"/>
  <c r="DV311" i="12"/>
  <c r="DU311" i="12"/>
  <c r="DT311" i="12"/>
  <c r="DS311" i="12"/>
  <c r="DR311" i="12"/>
  <c r="DQ311" i="12"/>
  <c r="DO311" i="12"/>
  <c r="DN311" i="12"/>
  <c r="DL311" i="12"/>
  <c r="DK311" i="12"/>
  <c r="DJ311" i="12"/>
  <c r="DH311" i="12"/>
  <c r="DG311" i="12"/>
  <c r="DF311" i="12"/>
  <c r="DD311" i="12"/>
  <c r="DC311" i="12"/>
  <c r="DB311" i="12"/>
  <c r="DA311" i="12"/>
  <c r="CZ311" i="12"/>
  <c r="CY311" i="12"/>
  <c r="CX311" i="12"/>
  <c r="CW311" i="12"/>
  <c r="CV311" i="12"/>
  <c r="CU311" i="12"/>
  <c r="CT311" i="12"/>
  <c r="CS311" i="12"/>
  <c r="CR311" i="12"/>
  <c r="CQ311" i="12"/>
  <c r="CP311" i="12"/>
  <c r="CO311" i="12"/>
  <c r="CN311" i="12"/>
  <c r="CM311" i="12"/>
  <c r="CL311" i="12"/>
  <c r="CK311" i="12"/>
  <c r="CJ311" i="12"/>
  <c r="CI311" i="12"/>
  <c r="CH311" i="12"/>
  <c r="CG311" i="12"/>
  <c r="CF311" i="12"/>
  <c r="CE311" i="12"/>
  <c r="CD311" i="12"/>
  <c r="CC311" i="12"/>
  <c r="CB311" i="12"/>
  <c r="CA311" i="12"/>
  <c r="BZ311" i="12"/>
  <c r="BY311" i="12"/>
  <c r="BX311" i="12"/>
  <c r="BW311" i="12"/>
  <c r="BV311" i="12"/>
  <c r="BU311" i="12"/>
  <c r="BT311" i="12"/>
  <c r="BS311" i="12"/>
  <c r="BR311" i="12"/>
  <c r="BQ311" i="12"/>
  <c r="BP311" i="12"/>
  <c r="BO311" i="12"/>
  <c r="BN311" i="12"/>
  <c r="BM311" i="12"/>
  <c r="BK311" i="12"/>
  <c r="BJ311" i="12"/>
  <c r="BI311" i="12"/>
  <c r="BH311" i="12"/>
  <c r="BG311" i="12"/>
  <c r="BF311" i="12"/>
  <c r="BE311" i="12"/>
  <c r="BD311" i="12"/>
  <c r="BC311" i="12"/>
  <c r="BB311" i="12"/>
  <c r="BA311" i="12"/>
  <c r="AZ311" i="12"/>
  <c r="AY311" i="12"/>
  <c r="AX311" i="12"/>
  <c r="AW311" i="12"/>
  <c r="AV311" i="12"/>
  <c r="AT311" i="12"/>
  <c r="AS311" i="12"/>
  <c r="AR311" i="12"/>
  <c r="AQ311" i="12"/>
  <c r="AP311" i="12"/>
  <c r="AO311" i="12"/>
  <c r="AN311" i="12"/>
  <c r="AM311" i="12"/>
  <c r="AL311" i="12"/>
  <c r="AK311" i="12"/>
  <c r="AJ311" i="12"/>
  <c r="AI311" i="12"/>
  <c r="AH311" i="12"/>
  <c r="AG311" i="12"/>
  <c r="AF311" i="12"/>
  <c r="AE311" i="12"/>
  <c r="AC311" i="12"/>
  <c r="AB311" i="12"/>
  <c r="AA311" i="12"/>
  <c r="Z311" i="12"/>
  <c r="Y311" i="12"/>
  <c r="X311" i="12"/>
  <c r="W311" i="12"/>
  <c r="V311" i="12"/>
  <c r="U311" i="12"/>
  <c r="T311" i="12"/>
  <c r="S311" i="12"/>
  <c r="R311" i="12"/>
  <c r="Q311" i="12"/>
  <c r="P311" i="12"/>
  <c r="O311" i="12"/>
  <c r="N311" i="12"/>
  <c r="L311" i="12"/>
  <c r="K311" i="12"/>
  <c r="J311" i="12"/>
  <c r="I311" i="12"/>
  <c r="EL310" i="12"/>
  <c r="EK310" i="12"/>
  <c r="EJ310" i="12"/>
  <c r="EI310" i="12"/>
  <c r="EH310" i="12"/>
  <c r="EG310" i="12"/>
  <c r="EF310" i="12"/>
  <c r="EE310" i="12"/>
  <c r="ED310" i="12"/>
  <c r="EC310" i="12"/>
  <c r="EB310" i="12"/>
  <c r="EA310" i="12"/>
  <c r="DZ310" i="12"/>
  <c r="DY310" i="12"/>
  <c r="DX310" i="12"/>
  <c r="DW310" i="12"/>
  <c r="DV310" i="12"/>
  <c r="DU310" i="12"/>
  <c r="DT310" i="12"/>
  <c r="DS310" i="12"/>
  <c r="DR310" i="12"/>
  <c r="DQ310" i="12"/>
  <c r="DO310" i="12"/>
  <c r="DN310" i="12"/>
  <c r="DL310" i="12"/>
  <c r="DK310" i="12"/>
  <c r="DJ310" i="12"/>
  <c r="DH310" i="12"/>
  <c r="DG310" i="12"/>
  <c r="DF310" i="12"/>
  <c r="DD310" i="12"/>
  <c r="DC310" i="12"/>
  <c r="DB310" i="12"/>
  <c r="DA310" i="12"/>
  <c r="CZ310" i="12"/>
  <c r="CY310" i="12"/>
  <c r="CX310" i="12"/>
  <c r="CW310" i="12"/>
  <c r="CV310" i="12"/>
  <c r="CU310" i="12"/>
  <c r="CT310" i="12"/>
  <c r="CS310" i="12"/>
  <c r="CR310" i="12"/>
  <c r="CQ310" i="12"/>
  <c r="CP310" i="12"/>
  <c r="CO310" i="12"/>
  <c r="CN310" i="12"/>
  <c r="CM310" i="12"/>
  <c r="CL310" i="12"/>
  <c r="CK310" i="12"/>
  <c r="CJ310" i="12"/>
  <c r="CI310" i="12"/>
  <c r="CH310" i="12"/>
  <c r="CG310" i="12"/>
  <c r="CF310" i="12"/>
  <c r="CE310" i="12"/>
  <c r="CD310" i="12"/>
  <c r="CC310" i="12"/>
  <c r="CB310" i="12"/>
  <c r="CA310" i="12"/>
  <c r="BZ310" i="12"/>
  <c r="BY310" i="12"/>
  <c r="BX310" i="12"/>
  <c r="BW310" i="12"/>
  <c r="BV310" i="12"/>
  <c r="BU310" i="12"/>
  <c r="BT310" i="12"/>
  <c r="BS310" i="12"/>
  <c r="BR310" i="12"/>
  <c r="BQ310" i="12"/>
  <c r="BP310" i="12"/>
  <c r="BO310" i="12"/>
  <c r="BN310" i="12"/>
  <c r="BM310" i="12"/>
  <c r="BK310" i="12"/>
  <c r="BJ310" i="12"/>
  <c r="BI310" i="12"/>
  <c r="BH310" i="12"/>
  <c r="BG310" i="12"/>
  <c r="BF310" i="12"/>
  <c r="BE310" i="12"/>
  <c r="BD310" i="12"/>
  <c r="BC310" i="12"/>
  <c r="BB310" i="12"/>
  <c r="BA310" i="12"/>
  <c r="AZ310" i="12"/>
  <c r="AY310" i="12"/>
  <c r="AX310" i="12"/>
  <c r="AW310" i="12"/>
  <c r="AV310" i="12"/>
  <c r="AT310" i="12"/>
  <c r="AS310" i="12"/>
  <c r="AR310" i="12"/>
  <c r="AQ310" i="12"/>
  <c r="AP310" i="12"/>
  <c r="AO310" i="12"/>
  <c r="AN310" i="12"/>
  <c r="AM310" i="12"/>
  <c r="AL310" i="12"/>
  <c r="AK310" i="12"/>
  <c r="AJ310" i="12"/>
  <c r="AI310" i="12"/>
  <c r="AH310" i="12"/>
  <c r="AG310" i="12"/>
  <c r="AF310" i="12"/>
  <c r="AE310" i="12"/>
  <c r="AC310" i="12"/>
  <c r="AB310" i="12"/>
  <c r="AA310" i="12"/>
  <c r="Z310" i="12"/>
  <c r="Y310" i="12"/>
  <c r="X310" i="12"/>
  <c r="W310" i="12"/>
  <c r="V310" i="12"/>
  <c r="U310" i="12"/>
  <c r="T310" i="12"/>
  <c r="S310" i="12"/>
  <c r="R310" i="12"/>
  <c r="Q310" i="12"/>
  <c r="P310" i="12"/>
  <c r="O310" i="12"/>
  <c r="N310" i="12"/>
  <c r="L310" i="12"/>
  <c r="K310" i="12"/>
  <c r="J310" i="12"/>
  <c r="I310" i="12"/>
  <c r="EL309" i="12"/>
  <c r="EK309" i="12"/>
  <c r="EJ309" i="12"/>
  <c r="EI309" i="12"/>
  <c r="EH309" i="12"/>
  <c r="EG309" i="12"/>
  <c r="EF309" i="12"/>
  <c r="EE309" i="12"/>
  <c r="ED309" i="12"/>
  <c r="EC309" i="12"/>
  <c r="EB309" i="12"/>
  <c r="EA309" i="12"/>
  <c r="DZ309" i="12"/>
  <c r="DY309" i="12"/>
  <c r="DX309" i="12"/>
  <c r="DW309" i="12"/>
  <c r="DV309" i="12"/>
  <c r="DU309" i="12"/>
  <c r="DT309" i="12"/>
  <c r="DS309" i="12"/>
  <c r="DR309" i="12"/>
  <c r="DQ309" i="12"/>
  <c r="DO309" i="12"/>
  <c r="DN309" i="12"/>
  <c r="DL309" i="12"/>
  <c r="DK309" i="12"/>
  <c r="DJ309" i="12"/>
  <c r="DH309" i="12"/>
  <c r="DG309" i="12"/>
  <c r="DF309" i="12"/>
  <c r="DD309" i="12"/>
  <c r="DC309" i="12"/>
  <c r="DB309" i="12"/>
  <c r="DA309" i="12"/>
  <c r="CZ309" i="12"/>
  <c r="CY309" i="12"/>
  <c r="CX309" i="12"/>
  <c r="CW309" i="12"/>
  <c r="CV309" i="12"/>
  <c r="CU309" i="12"/>
  <c r="CT309" i="12"/>
  <c r="CS309" i="12"/>
  <c r="CR309" i="12"/>
  <c r="CQ309" i="12"/>
  <c r="CP309" i="12"/>
  <c r="CO309" i="12"/>
  <c r="CN309" i="12"/>
  <c r="CM309" i="12"/>
  <c r="CL309" i="12"/>
  <c r="CK309" i="12"/>
  <c r="CJ309" i="12"/>
  <c r="CI309" i="12"/>
  <c r="CH309" i="12"/>
  <c r="CG309" i="12"/>
  <c r="CF309" i="12"/>
  <c r="CE309" i="12"/>
  <c r="CD309" i="12"/>
  <c r="CC309" i="12"/>
  <c r="CB309" i="12"/>
  <c r="CA309" i="12"/>
  <c r="BZ309" i="12"/>
  <c r="BY309" i="12"/>
  <c r="BX309" i="12"/>
  <c r="BW309" i="12"/>
  <c r="BV309" i="12"/>
  <c r="BU309" i="12"/>
  <c r="BT309" i="12"/>
  <c r="BS309" i="12"/>
  <c r="BR309" i="12"/>
  <c r="BQ309" i="12"/>
  <c r="BP309" i="12"/>
  <c r="BO309" i="12"/>
  <c r="BN309" i="12"/>
  <c r="BM309" i="12"/>
  <c r="BK309" i="12"/>
  <c r="BJ309" i="12"/>
  <c r="BI309" i="12"/>
  <c r="BH309" i="12"/>
  <c r="BG309" i="12"/>
  <c r="BF309" i="12"/>
  <c r="BE309" i="12"/>
  <c r="BD309" i="12"/>
  <c r="BC309" i="12"/>
  <c r="BB309" i="12"/>
  <c r="BA309" i="12"/>
  <c r="AZ309" i="12"/>
  <c r="AY309" i="12"/>
  <c r="AX309" i="12"/>
  <c r="AW309" i="12"/>
  <c r="AV309" i="12"/>
  <c r="AT309" i="12"/>
  <c r="AS309" i="12"/>
  <c r="AR309" i="12"/>
  <c r="AQ309" i="12"/>
  <c r="AP309" i="12"/>
  <c r="AO309" i="12"/>
  <c r="AN309" i="12"/>
  <c r="AM309" i="12"/>
  <c r="AL309" i="12"/>
  <c r="AK309" i="12"/>
  <c r="AJ309" i="12"/>
  <c r="AI309" i="12"/>
  <c r="AH309" i="12"/>
  <c r="AG309" i="12"/>
  <c r="AF309" i="12"/>
  <c r="AE309" i="12"/>
  <c r="AC309" i="12"/>
  <c r="AB309" i="12"/>
  <c r="AA309" i="12"/>
  <c r="Z309" i="12"/>
  <c r="Y309" i="12"/>
  <c r="X309" i="12"/>
  <c r="W309" i="12"/>
  <c r="V309" i="12"/>
  <c r="U309" i="12"/>
  <c r="T309" i="12"/>
  <c r="S309" i="12"/>
  <c r="R309" i="12"/>
  <c r="Q309" i="12"/>
  <c r="P309" i="12"/>
  <c r="O309" i="12"/>
  <c r="N309" i="12"/>
  <c r="L309" i="12"/>
  <c r="K309" i="12"/>
  <c r="J309" i="12"/>
  <c r="I309" i="12"/>
  <c r="EL308" i="12"/>
  <c r="EK308" i="12"/>
  <c r="EJ308" i="12"/>
  <c r="EI308" i="12"/>
  <c r="EH308" i="12"/>
  <c r="EG308" i="12"/>
  <c r="EF308" i="12"/>
  <c r="EE308" i="12"/>
  <c r="ED308" i="12"/>
  <c r="EC308" i="12"/>
  <c r="EB308" i="12"/>
  <c r="EA308" i="12"/>
  <c r="DZ308" i="12"/>
  <c r="DY308" i="12"/>
  <c r="DX308" i="12"/>
  <c r="DW308" i="12"/>
  <c r="DV308" i="12"/>
  <c r="DU308" i="12"/>
  <c r="DT308" i="12"/>
  <c r="DS308" i="12"/>
  <c r="DR308" i="12"/>
  <c r="DQ308" i="12"/>
  <c r="DO308" i="12"/>
  <c r="DN308" i="12"/>
  <c r="DL308" i="12"/>
  <c r="DK308" i="12"/>
  <c r="DJ308" i="12"/>
  <c r="DH308" i="12"/>
  <c r="DG308" i="12"/>
  <c r="DF308" i="12"/>
  <c r="DD308" i="12"/>
  <c r="DC308" i="12"/>
  <c r="DB308" i="12"/>
  <c r="DA308" i="12"/>
  <c r="CZ308" i="12"/>
  <c r="CY308" i="12"/>
  <c r="CX308" i="12"/>
  <c r="CW308" i="12"/>
  <c r="CV308" i="12"/>
  <c r="CU308" i="12"/>
  <c r="CT308" i="12"/>
  <c r="CS308" i="12"/>
  <c r="CR308" i="12"/>
  <c r="CQ308" i="12"/>
  <c r="CP308" i="12"/>
  <c r="CO308" i="12"/>
  <c r="CN308" i="12"/>
  <c r="CM308" i="12"/>
  <c r="CL308" i="12"/>
  <c r="CK308" i="12"/>
  <c r="CJ308" i="12"/>
  <c r="CI308" i="12"/>
  <c r="CH308" i="12"/>
  <c r="CG308" i="12"/>
  <c r="CF308" i="12"/>
  <c r="CE308" i="12"/>
  <c r="CD308" i="12"/>
  <c r="CC308" i="12"/>
  <c r="CB308" i="12"/>
  <c r="CA308" i="12"/>
  <c r="BZ308" i="12"/>
  <c r="BY308" i="12"/>
  <c r="BX308" i="12"/>
  <c r="BW308" i="12"/>
  <c r="BV308" i="12"/>
  <c r="BU308" i="12"/>
  <c r="BT308" i="12"/>
  <c r="BS308" i="12"/>
  <c r="BR308" i="12"/>
  <c r="BQ308" i="12"/>
  <c r="BP308" i="12"/>
  <c r="BO308" i="12"/>
  <c r="BN308" i="12"/>
  <c r="BM308" i="12"/>
  <c r="BK308" i="12"/>
  <c r="BJ308" i="12"/>
  <c r="BI308" i="12"/>
  <c r="BH308" i="12"/>
  <c r="BG308" i="12"/>
  <c r="BF308" i="12"/>
  <c r="BE308" i="12"/>
  <c r="BD308" i="12"/>
  <c r="BC308" i="12"/>
  <c r="BB308" i="12"/>
  <c r="BA308" i="12"/>
  <c r="AZ308" i="12"/>
  <c r="AY308" i="12"/>
  <c r="AX308" i="12"/>
  <c r="AW308" i="12"/>
  <c r="AV308" i="12"/>
  <c r="AT308" i="12"/>
  <c r="AS308" i="12"/>
  <c r="AR308" i="12"/>
  <c r="AQ308" i="12"/>
  <c r="AP308" i="12"/>
  <c r="AO308" i="12"/>
  <c r="AN308" i="12"/>
  <c r="AM308" i="12"/>
  <c r="AL308" i="12"/>
  <c r="AK308" i="12"/>
  <c r="AJ308" i="12"/>
  <c r="AI308" i="12"/>
  <c r="AH308" i="12"/>
  <c r="AG308" i="12"/>
  <c r="AF308" i="12"/>
  <c r="AE308" i="12"/>
  <c r="AC308" i="12"/>
  <c r="AB308" i="12"/>
  <c r="AA308" i="12"/>
  <c r="Z308" i="12"/>
  <c r="Y308" i="12"/>
  <c r="X308" i="12"/>
  <c r="W308" i="12"/>
  <c r="V308" i="12"/>
  <c r="U308" i="12"/>
  <c r="T308" i="12"/>
  <c r="S308" i="12"/>
  <c r="R308" i="12"/>
  <c r="Q308" i="12"/>
  <c r="P308" i="12"/>
  <c r="O308" i="12"/>
  <c r="N308" i="12"/>
  <c r="L308" i="12"/>
  <c r="K308" i="12"/>
  <c r="J308" i="12"/>
  <c r="I308" i="12"/>
  <c r="EL307" i="12"/>
  <c r="EK307" i="12"/>
  <c r="EJ307" i="12"/>
  <c r="EI307" i="12"/>
  <c r="EH307" i="12"/>
  <c r="EG307" i="12"/>
  <c r="EF307" i="12"/>
  <c r="EE307" i="12"/>
  <c r="ED307" i="12"/>
  <c r="EC307" i="12"/>
  <c r="EB307" i="12"/>
  <c r="EA307" i="12"/>
  <c r="DZ307" i="12"/>
  <c r="DY307" i="12"/>
  <c r="DX307" i="12"/>
  <c r="DW307" i="12"/>
  <c r="DV307" i="12"/>
  <c r="DU307" i="12"/>
  <c r="DT307" i="12"/>
  <c r="DS307" i="12"/>
  <c r="DR307" i="12"/>
  <c r="DQ307" i="12"/>
  <c r="DO307" i="12"/>
  <c r="DN307" i="12"/>
  <c r="DL307" i="12"/>
  <c r="DK307" i="12"/>
  <c r="DJ307" i="12"/>
  <c r="DH307" i="12"/>
  <c r="DG307" i="12"/>
  <c r="DF307" i="12"/>
  <c r="DD307" i="12"/>
  <c r="DC307" i="12"/>
  <c r="DB307" i="12"/>
  <c r="DA307" i="12"/>
  <c r="CZ307" i="12"/>
  <c r="CY307" i="12"/>
  <c r="CX307" i="12"/>
  <c r="CW307" i="12"/>
  <c r="CV307" i="12"/>
  <c r="CU307" i="12"/>
  <c r="CT307" i="12"/>
  <c r="CS307" i="12"/>
  <c r="CR307" i="12"/>
  <c r="CQ307" i="12"/>
  <c r="CP307" i="12"/>
  <c r="CO307" i="12"/>
  <c r="CN307" i="12"/>
  <c r="CM307" i="12"/>
  <c r="CL307" i="12"/>
  <c r="CK307" i="12"/>
  <c r="CJ307" i="12"/>
  <c r="CI307" i="12"/>
  <c r="CH307" i="12"/>
  <c r="CG307" i="12"/>
  <c r="CF307" i="12"/>
  <c r="CE307" i="12"/>
  <c r="CD307" i="12"/>
  <c r="CC307" i="12"/>
  <c r="CB307" i="12"/>
  <c r="CA307" i="12"/>
  <c r="BZ307" i="12"/>
  <c r="BY307" i="12"/>
  <c r="BX307" i="12"/>
  <c r="BW307" i="12"/>
  <c r="BV307" i="12"/>
  <c r="BU307" i="12"/>
  <c r="BT307" i="12"/>
  <c r="BS307" i="12"/>
  <c r="BR307" i="12"/>
  <c r="BQ307" i="12"/>
  <c r="BP307" i="12"/>
  <c r="BO307" i="12"/>
  <c r="BN307" i="12"/>
  <c r="BM307" i="12"/>
  <c r="BK307" i="12"/>
  <c r="BJ307" i="12"/>
  <c r="BI307" i="12"/>
  <c r="BH307" i="12"/>
  <c r="BG307" i="12"/>
  <c r="BF307" i="12"/>
  <c r="BE307" i="12"/>
  <c r="BD307" i="12"/>
  <c r="BC307" i="12"/>
  <c r="BB307" i="12"/>
  <c r="BA307" i="12"/>
  <c r="AZ307" i="12"/>
  <c r="AY307" i="12"/>
  <c r="AX307" i="12"/>
  <c r="AW307" i="12"/>
  <c r="AV307" i="12"/>
  <c r="AT307" i="12"/>
  <c r="AS307" i="12"/>
  <c r="AR307" i="12"/>
  <c r="AQ307" i="12"/>
  <c r="AP307" i="12"/>
  <c r="AO307" i="12"/>
  <c r="AN307" i="12"/>
  <c r="AM307" i="12"/>
  <c r="AL307" i="12"/>
  <c r="AK307" i="12"/>
  <c r="AJ307" i="12"/>
  <c r="AI307" i="12"/>
  <c r="AH307" i="12"/>
  <c r="AG307" i="12"/>
  <c r="AF307" i="12"/>
  <c r="AE307" i="12"/>
  <c r="AC307" i="12"/>
  <c r="AB307" i="12"/>
  <c r="AA307" i="12"/>
  <c r="Z307" i="12"/>
  <c r="Y307" i="12"/>
  <c r="X307" i="12"/>
  <c r="W307" i="12"/>
  <c r="V307" i="12"/>
  <c r="U307" i="12"/>
  <c r="T307" i="12"/>
  <c r="S307" i="12"/>
  <c r="R307" i="12"/>
  <c r="Q307" i="12"/>
  <c r="P307" i="12"/>
  <c r="O307" i="12"/>
  <c r="N307" i="12"/>
  <c r="L307" i="12"/>
  <c r="K307" i="12"/>
  <c r="J307" i="12"/>
  <c r="I307" i="12"/>
  <c r="EL306" i="12"/>
  <c r="EK306" i="12"/>
  <c r="EJ306" i="12"/>
  <c r="EI306" i="12"/>
  <c r="EH306" i="12"/>
  <c r="EG306" i="12"/>
  <c r="EF306" i="12"/>
  <c r="EE306" i="12"/>
  <c r="ED306" i="12"/>
  <c r="EC306" i="12"/>
  <c r="EB306" i="12"/>
  <c r="EA306" i="12"/>
  <c r="DZ306" i="12"/>
  <c r="DY306" i="12"/>
  <c r="DX306" i="12"/>
  <c r="DW306" i="12"/>
  <c r="DV306" i="12"/>
  <c r="DU306" i="12"/>
  <c r="DT306" i="12"/>
  <c r="DS306" i="12"/>
  <c r="DR306" i="12"/>
  <c r="DQ306" i="12"/>
  <c r="DO306" i="12"/>
  <c r="DN306" i="12"/>
  <c r="DL306" i="12"/>
  <c r="DK306" i="12"/>
  <c r="DJ306" i="12"/>
  <c r="DH306" i="12"/>
  <c r="DG306" i="12"/>
  <c r="DF306" i="12"/>
  <c r="DD306" i="12"/>
  <c r="DC306" i="12"/>
  <c r="DB306" i="12"/>
  <c r="DA306" i="12"/>
  <c r="CZ306" i="12"/>
  <c r="CY306" i="12"/>
  <c r="CX306" i="12"/>
  <c r="CW306" i="12"/>
  <c r="CV306" i="12"/>
  <c r="CU306" i="12"/>
  <c r="CT306" i="12"/>
  <c r="CS306" i="12"/>
  <c r="CR306" i="12"/>
  <c r="CQ306" i="12"/>
  <c r="CP306" i="12"/>
  <c r="CO306" i="12"/>
  <c r="CN306" i="12"/>
  <c r="CM306" i="12"/>
  <c r="CL306" i="12"/>
  <c r="CK306" i="12"/>
  <c r="CJ306" i="12"/>
  <c r="CI306" i="12"/>
  <c r="CH306" i="12"/>
  <c r="CG306" i="12"/>
  <c r="CF306" i="12"/>
  <c r="CE306" i="12"/>
  <c r="CD306" i="12"/>
  <c r="CC306" i="12"/>
  <c r="CB306" i="12"/>
  <c r="CA306" i="12"/>
  <c r="BZ306" i="12"/>
  <c r="BY306" i="12"/>
  <c r="BX306" i="12"/>
  <c r="BW306" i="12"/>
  <c r="BV306" i="12"/>
  <c r="BU306" i="12"/>
  <c r="BT306" i="12"/>
  <c r="BS306" i="12"/>
  <c r="BR306" i="12"/>
  <c r="BQ306" i="12"/>
  <c r="BP306" i="12"/>
  <c r="BO306" i="12"/>
  <c r="BN306" i="12"/>
  <c r="BM306" i="12"/>
  <c r="BK306" i="12"/>
  <c r="BJ306" i="12"/>
  <c r="BI306" i="12"/>
  <c r="BH306" i="12"/>
  <c r="BG306" i="12"/>
  <c r="BF306" i="12"/>
  <c r="BE306" i="12"/>
  <c r="BD306" i="12"/>
  <c r="BC306" i="12"/>
  <c r="BB306" i="12"/>
  <c r="BA306" i="12"/>
  <c r="AZ306" i="12"/>
  <c r="AY306" i="12"/>
  <c r="AX306" i="12"/>
  <c r="AW306" i="12"/>
  <c r="AV306" i="12"/>
  <c r="AT306" i="12"/>
  <c r="AS306" i="12"/>
  <c r="AR306" i="12"/>
  <c r="AQ306" i="12"/>
  <c r="AP306" i="12"/>
  <c r="AO306" i="12"/>
  <c r="AN306" i="12"/>
  <c r="AM306" i="12"/>
  <c r="AL306" i="12"/>
  <c r="AK306" i="12"/>
  <c r="AJ306" i="12"/>
  <c r="AI306" i="12"/>
  <c r="AH306" i="12"/>
  <c r="AG306" i="12"/>
  <c r="AF306" i="12"/>
  <c r="AE306" i="12"/>
  <c r="AC306" i="12"/>
  <c r="AB306" i="12"/>
  <c r="AA306" i="12"/>
  <c r="Z306" i="12"/>
  <c r="Y306" i="12"/>
  <c r="X306" i="12"/>
  <c r="W306" i="12"/>
  <c r="V306" i="12"/>
  <c r="U306" i="12"/>
  <c r="T306" i="12"/>
  <c r="S306" i="12"/>
  <c r="R306" i="12"/>
  <c r="Q306" i="12"/>
  <c r="P306" i="12"/>
  <c r="O306" i="12"/>
  <c r="N306" i="12"/>
  <c r="L306" i="12"/>
  <c r="K306" i="12"/>
  <c r="J306" i="12"/>
  <c r="I306" i="12"/>
  <c r="EL305" i="12"/>
  <c r="EK305" i="12"/>
  <c r="EJ305" i="12"/>
  <c r="EI305" i="12"/>
  <c r="EH305" i="12"/>
  <c r="EG305" i="12"/>
  <c r="EF305" i="12"/>
  <c r="EE305" i="12"/>
  <c r="ED305" i="12"/>
  <c r="EC305" i="12"/>
  <c r="EB305" i="12"/>
  <c r="EA305" i="12"/>
  <c r="DZ305" i="12"/>
  <c r="DY305" i="12"/>
  <c r="DX305" i="12"/>
  <c r="DW305" i="12"/>
  <c r="DV305" i="12"/>
  <c r="DU305" i="12"/>
  <c r="DT305" i="12"/>
  <c r="DS305" i="12"/>
  <c r="DR305" i="12"/>
  <c r="DQ305" i="12"/>
  <c r="DO305" i="12"/>
  <c r="DN305" i="12"/>
  <c r="DL305" i="12"/>
  <c r="DK305" i="12"/>
  <c r="DJ305" i="12"/>
  <c r="DH305" i="12"/>
  <c r="DG305" i="12"/>
  <c r="DF305" i="12"/>
  <c r="DD305" i="12"/>
  <c r="DC305" i="12"/>
  <c r="DB305" i="12"/>
  <c r="DA305" i="12"/>
  <c r="CZ305" i="12"/>
  <c r="CY305" i="12"/>
  <c r="CX305" i="12"/>
  <c r="CW305" i="12"/>
  <c r="CV305" i="12"/>
  <c r="CU305" i="12"/>
  <c r="CT305" i="12"/>
  <c r="CS305" i="12"/>
  <c r="CR305" i="12"/>
  <c r="CQ305" i="12"/>
  <c r="CP305" i="12"/>
  <c r="CO305" i="12"/>
  <c r="CN305" i="12"/>
  <c r="CM305" i="12"/>
  <c r="CL305" i="12"/>
  <c r="CK305" i="12"/>
  <c r="CJ305" i="12"/>
  <c r="CI305" i="12"/>
  <c r="CH305" i="12"/>
  <c r="CG305" i="12"/>
  <c r="CF305" i="12"/>
  <c r="CE305" i="12"/>
  <c r="CD305" i="12"/>
  <c r="CC305" i="12"/>
  <c r="CB305" i="12"/>
  <c r="CA305" i="12"/>
  <c r="BZ305" i="12"/>
  <c r="BY305" i="12"/>
  <c r="BX305" i="12"/>
  <c r="BW305" i="12"/>
  <c r="BV305" i="12"/>
  <c r="BU305" i="12"/>
  <c r="BT305" i="12"/>
  <c r="BS305" i="12"/>
  <c r="BR305" i="12"/>
  <c r="BQ305" i="12"/>
  <c r="BP305" i="12"/>
  <c r="BO305" i="12"/>
  <c r="BN305" i="12"/>
  <c r="BM305" i="12"/>
  <c r="BK305" i="12"/>
  <c r="BJ305" i="12"/>
  <c r="BI305" i="12"/>
  <c r="BH305" i="12"/>
  <c r="BG305" i="12"/>
  <c r="BF305" i="12"/>
  <c r="BE305" i="12"/>
  <c r="BD305" i="12"/>
  <c r="BC305" i="12"/>
  <c r="BB305" i="12"/>
  <c r="BA305" i="12"/>
  <c r="AZ305" i="12"/>
  <c r="AY305" i="12"/>
  <c r="AX305" i="12"/>
  <c r="AW305" i="12"/>
  <c r="AV305" i="12"/>
  <c r="AT305" i="12"/>
  <c r="AS305" i="12"/>
  <c r="AR305" i="12"/>
  <c r="AQ305" i="12"/>
  <c r="AP305" i="12"/>
  <c r="AO305" i="12"/>
  <c r="AN305" i="12"/>
  <c r="AM305" i="12"/>
  <c r="AL305" i="12"/>
  <c r="AK305" i="12"/>
  <c r="AJ305" i="12"/>
  <c r="AI305" i="12"/>
  <c r="AH305" i="12"/>
  <c r="AG305" i="12"/>
  <c r="AF305" i="12"/>
  <c r="AE305" i="12"/>
  <c r="AC305" i="12"/>
  <c r="AB305" i="12"/>
  <c r="AA305" i="12"/>
  <c r="Z305" i="12"/>
  <c r="Y305" i="12"/>
  <c r="X305" i="12"/>
  <c r="W305" i="12"/>
  <c r="V305" i="12"/>
  <c r="U305" i="12"/>
  <c r="T305" i="12"/>
  <c r="S305" i="12"/>
  <c r="R305" i="12"/>
  <c r="Q305" i="12"/>
  <c r="P305" i="12"/>
  <c r="O305" i="12"/>
  <c r="N305" i="12"/>
  <c r="L305" i="12"/>
  <c r="K305" i="12"/>
  <c r="J305" i="12"/>
  <c r="I305" i="12"/>
  <c r="EL304" i="12"/>
  <c r="EK304" i="12"/>
  <c r="EJ304" i="12"/>
  <c r="EI304" i="12"/>
  <c r="EH304" i="12"/>
  <c r="EG304" i="12"/>
  <c r="EF304" i="12"/>
  <c r="EE304" i="12"/>
  <c r="ED304" i="12"/>
  <c r="EC304" i="12"/>
  <c r="EB304" i="12"/>
  <c r="EA304" i="12"/>
  <c r="DZ304" i="12"/>
  <c r="DY304" i="12"/>
  <c r="DX304" i="12"/>
  <c r="DW304" i="12"/>
  <c r="DV304" i="12"/>
  <c r="DU304" i="12"/>
  <c r="DT304" i="12"/>
  <c r="DS304" i="12"/>
  <c r="DR304" i="12"/>
  <c r="DQ304" i="12"/>
  <c r="DO304" i="12"/>
  <c r="DN304" i="12"/>
  <c r="DL304" i="12"/>
  <c r="DK304" i="12"/>
  <c r="DJ304" i="12"/>
  <c r="DH304" i="12"/>
  <c r="DG304" i="12"/>
  <c r="DF304" i="12"/>
  <c r="DD304" i="12"/>
  <c r="DC304" i="12"/>
  <c r="DB304" i="12"/>
  <c r="DA304" i="12"/>
  <c r="CZ304" i="12"/>
  <c r="CY304" i="12"/>
  <c r="CX304" i="12"/>
  <c r="CW304" i="12"/>
  <c r="CV304" i="12"/>
  <c r="CU304" i="12"/>
  <c r="CT304" i="12"/>
  <c r="CS304" i="12"/>
  <c r="CR304" i="12"/>
  <c r="CQ304" i="12"/>
  <c r="CP304" i="12"/>
  <c r="CO304" i="12"/>
  <c r="CN304" i="12"/>
  <c r="CM304" i="12"/>
  <c r="CL304" i="12"/>
  <c r="CK304" i="12"/>
  <c r="CJ304" i="12"/>
  <c r="CI304" i="12"/>
  <c r="CH304" i="12"/>
  <c r="CG304" i="12"/>
  <c r="CF304" i="12"/>
  <c r="CE304" i="12"/>
  <c r="CD304" i="12"/>
  <c r="CC304" i="12"/>
  <c r="CB304" i="12"/>
  <c r="CA304" i="12"/>
  <c r="BZ304" i="12"/>
  <c r="BY304" i="12"/>
  <c r="BX304" i="12"/>
  <c r="BW304" i="12"/>
  <c r="BV304" i="12"/>
  <c r="BU304" i="12"/>
  <c r="BT304" i="12"/>
  <c r="BS304" i="12"/>
  <c r="BR304" i="12"/>
  <c r="BQ304" i="12"/>
  <c r="BP304" i="12"/>
  <c r="BO304" i="12"/>
  <c r="BN304" i="12"/>
  <c r="BM304" i="12"/>
  <c r="BK304" i="12"/>
  <c r="BJ304" i="12"/>
  <c r="BI304" i="12"/>
  <c r="BH304" i="12"/>
  <c r="BG304" i="12"/>
  <c r="BF304" i="12"/>
  <c r="BE304" i="12"/>
  <c r="BD304" i="12"/>
  <c r="BC304" i="12"/>
  <c r="BB304" i="12"/>
  <c r="BA304" i="12"/>
  <c r="AZ304" i="12"/>
  <c r="AY304" i="12"/>
  <c r="AX304" i="12"/>
  <c r="AW304" i="12"/>
  <c r="AV304" i="12"/>
  <c r="AT304" i="12"/>
  <c r="AS304" i="12"/>
  <c r="AR304" i="12"/>
  <c r="AQ304" i="12"/>
  <c r="AP304" i="12"/>
  <c r="AO304" i="12"/>
  <c r="AN304" i="12"/>
  <c r="AM304" i="12"/>
  <c r="AL304" i="12"/>
  <c r="AK304" i="12"/>
  <c r="AJ304" i="12"/>
  <c r="AI304" i="12"/>
  <c r="AH304" i="12"/>
  <c r="AG304" i="12"/>
  <c r="AF304" i="12"/>
  <c r="AE304" i="12"/>
  <c r="AC304" i="12"/>
  <c r="AB304" i="12"/>
  <c r="AA304" i="12"/>
  <c r="Z304" i="12"/>
  <c r="Y304" i="12"/>
  <c r="X304" i="12"/>
  <c r="W304" i="12"/>
  <c r="V304" i="12"/>
  <c r="U304" i="12"/>
  <c r="T304" i="12"/>
  <c r="S304" i="12"/>
  <c r="R304" i="12"/>
  <c r="Q304" i="12"/>
  <c r="P304" i="12"/>
  <c r="O304" i="12"/>
  <c r="N304" i="12"/>
  <c r="L304" i="12"/>
  <c r="K304" i="12"/>
  <c r="J304" i="12"/>
  <c r="I304" i="12"/>
  <c r="EL303" i="12"/>
  <c r="EK303" i="12"/>
  <c r="EJ303" i="12"/>
  <c r="EI303" i="12"/>
  <c r="EH303" i="12"/>
  <c r="EG303" i="12"/>
  <c r="EF303" i="12"/>
  <c r="EE303" i="12"/>
  <c r="ED303" i="12"/>
  <c r="EC303" i="12"/>
  <c r="EB303" i="12"/>
  <c r="EA303" i="12"/>
  <c r="DZ303" i="12"/>
  <c r="DY303" i="12"/>
  <c r="DX303" i="12"/>
  <c r="DW303" i="12"/>
  <c r="DV303" i="12"/>
  <c r="DU303" i="12"/>
  <c r="DT303" i="12"/>
  <c r="DS303" i="12"/>
  <c r="DR303" i="12"/>
  <c r="DQ303" i="12"/>
  <c r="DO303" i="12"/>
  <c r="DN303" i="12"/>
  <c r="DL303" i="12"/>
  <c r="DK303" i="12"/>
  <c r="DJ303" i="12"/>
  <c r="DH303" i="12"/>
  <c r="DG303" i="12"/>
  <c r="DF303" i="12"/>
  <c r="DD303" i="12"/>
  <c r="DC303" i="12"/>
  <c r="DB303" i="12"/>
  <c r="DA303" i="12"/>
  <c r="CZ303" i="12"/>
  <c r="CY303" i="12"/>
  <c r="CX303" i="12"/>
  <c r="CW303" i="12"/>
  <c r="CV303" i="12"/>
  <c r="CU303" i="12"/>
  <c r="CT303" i="12"/>
  <c r="CS303" i="12"/>
  <c r="CR303" i="12"/>
  <c r="CQ303" i="12"/>
  <c r="CP303" i="12"/>
  <c r="CO303" i="12"/>
  <c r="CN303" i="12"/>
  <c r="CM303" i="12"/>
  <c r="CL303" i="12"/>
  <c r="CK303" i="12"/>
  <c r="CJ303" i="12"/>
  <c r="CI303" i="12"/>
  <c r="CH303" i="12"/>
  <c r="CG303" i="12"/>
  <c r="CF303" i="12"/>
  <c r="CE303" i="12"/>
  <c r="CD303" i="12"/>
  <c r="CC303" i="12"/>
  <c r="CB303" i="12"/>
  <c r="CA303" i="12"/>
  <c r="BZ303" i="12"/>
  <c r="BY303" i="12"/>
  <c r="BX303" i="12"/>
  <c r="BW303" i="12"/>
  <c r="BV303" i="12"/>
  <c r="BU303" i="12"/>
  <c r="BT303" i="12"/>
  <c r="BS303" i="12"/>
  <c r="BR303" i="12"/>
  <c r="BQ303" i="12"/>
  <c r="BP303" i="12"/>
  <c r="BO303" i="12"/>
  <c r="BN303" i="12"/>
  <c r="BM303" i="12"/>
  <c r="BK303" i="12"/>
  <c r="BJ303" i="12"/>
  <c r="BI303" i="12"/>
  <c r="BH303" i="12"/>
  <c r="BG303" i="12"/>
  <c r="BF303" i="12"/>
  <c r="BE303" i="12"/>
  <c r="BD303" i="12"/>
  <c r="BC303" i="12"/>
  <c r="BB303" i="12"/>
  <c r="BA303" i="12"/>
  <c r="AZ303" i="12"/>
  <c r="AY303" i="12"/>
  <c r="AX303" i="12"/>
  <c r="AW303" i="12"/>
  <c r="AV303" i="12"/>
  <c r="AT303" i="12"/>
  <c r="AS303" i="12"/>
  <c r="AR303" i="12"/>
  <c r="AQ303" i="12"/>
  <c r="AP303" i="12"/>
  <c r="AO303" i="12"/>
  <c r="AN303" i="12"/>
  <c r="AM303" i="12"/>
  <c r="AL303" i="12"/>
  <c r="AK303" i="12"/>
  <c r="AJ303" i="12"/>
  <c r="AI303" i="12"/>
  <c r="AH303" i="12"/>
  <c r="AG303" i="12"/>
  <c r="AF303" i="12"/>
  <c r="AE303" i="12"/>
  <c r="AC303" i="12"/>
  <c r="AB303" i="12"/>
  <c r="AA303" i="12"/>
  <c r="Z303" i="12"/>
  <c r="Y303" i="12"/>
  <c r="X303" i="12"/>
  <c r="W303" i="12"/>
  <c r="V303" i="12"/>
  <c r="U303" i="12"/>
  <c r="T303" i="12"/>
  <c r="S303" i="12"/>
  <c r="R303" i="12"/>
  <c r="Q303" i="12"/>
  <c r="P303" i="12"/>
  <c r="O303" i="12"/>
  <c r="N303" i="12"/>
  <c r="L303" i="12"/>
  <c r="K303" i="12"/>
  <c r="J303" i="12"/>
  <c r="I303" i="12"/>
  <c r="EL302" i="12"/>
  <c r="EK302" i="12"/>
  <c r="EJ302" i="12"/>
  <c r="EI302" i="12"/>
  <c r="EH302" i="12"/>
  <c r="EG302" i="12"/>
  <c r="EF302" i="12"/>
  <c r="EE302" i="12"/>
  <c r="ED302" i="12"/>
  <c r="EC302" i="12"/>
  <c r="EB302" i="12"/>
  <c r="EA302" i="12"/>
  <c r="DZ302" i="12"/>
  <c r="DY302" i="12"/>
  <c r="DX302" i="12"/>
  <c r="DW302" i="12"/>
  <c r="DV302" i="12"/>
  <c r="DU302" i="12"/>
  <c r="DT302" i="12"/>
  <c r="DS302" i="12"/>
  <c r="DR302" i="12"/>
  <c r="DQ302" i="12"/>
  <c r="DO302" i="12"/>
  <c r="DN302" i="12"/>
  <c r="DL302" i="12"/>
  <c r="DK302" i="12"/>
  <c r="DJ302" i="12"/>
  <c r="DH302" i="12"/>
  <c r="DG302" i="12"/>
  <c r="DF302" i="12"/>
  <c r="DD302" i="12"/>
  <c r="DC302" i="12"/>
  <c r="DB302" i="12"/>
  <c r="DA302" i="12"/>
  <c r="CZ302" i="12"/>
  <c r="CY302" i="12"/>
  <c r="CX302" i="12"/>
  <c r="CW302" i="12"/>
  <c r="CV302" i="12"/>
  <c r="CU302" i="12"/>
  <c r="CT302" i="12"/>
  <c r="CS302" i="12"/>
  <c r="CR302" i="12"/>
  <c r="CQ302" i="12"/>
  <c r="CP302" i="12"/>
  <c r="CO302" i="12"/>
  <c r="CN302" i="12"/>
  <c r="CM302" i="12"/>
  <c r="CL302" i="12"/>
  <c r="CK302" i="12"/>
  <c r="CJ302" i="12"/>
  <c r="CI302" i="12"/>
  <c r="CH302" i="12"/>
  <c r="CG302" i="12"/>
  <c r="CF302" i="12"/>
  <c r="CE302" i="12"/>
  <c r="CD302" i="12"/>
  <c r="CC302" i="12"/>
  <c r="CB302" i="12"/>
  <c r="CA302" i="12"/>
  <c r="BZ302" i="12"/>
  <c r="BY302" i="12"/>
  <c r="BX302" i="12"/>
  <c r="BW302" i="12"/>
  <c r="BV302" i="12"/>
  <c r="BU302" i="12"/>
  <c r="BT302" i="12"/>
  <c r="BS302" i="12"/>
  <c r="BR302" i="12"/>
  <c r="BQ302" i="12"/>
  <c r="BP302" i="12"/>
  <c r="BO302" i="12"/>
  <c r="BN302" i="12"/>
  <c r="BM302" i="12"/>
  <c r="BK302" i="12"/>
  <c r="BJ302" i="12"/>
  <c r="BI302" i="12"/>
  <c r="BH302" i="12"/>
  <c r="BG302" i="12"/>
  <c r="BF302" i="12"/>
  <c r="BE302" i="12"/>
  <c r="BD302" i="12"/>
  <c r="BC302" i="12"/>
  <c r="BB302" i="12"/>
  <c r="BA302" i="12"/>
  <c r="AZ302" i="12"/>
  <c r="AY302" i="12"/>
  <c r="AX302" i="12"/>
  <c r="AW302" i="12"/>
  <c r="AV302" i="12"/>
  <c r="AT302" i="12"/>
  <c r="AS302" i="12"/>
  <c r="AR302" i="12"/>
  <c r="AQ302" i="12"/>
  <c r="AP302" i="12"/>
  <c r="AO302" i="12"/>
  <c r="AN302" i="12"/>
  <c r="AM302" i="12"/>
  <c r="AL302" i="12"/>
  <c r="AK302" i="12"/>
  <c r="AJ302" i="12"/>
  <c r="AI302" i="12"/>
  <c r="AH302" i="12"/>
  <c r="AG302" i="12"/>
  <c r="AF302" i="12"/>
  <c r="AE302" i="12"/>
  <c r="AC302" i="12"/>
  <c r="AB302" i="12"/>
  <c r="AA302" i="12"/>
  <c r="Z302" i="12"/>
  <c r="Y302" i="12"/>
  <c r="X302" i="12"/>
  <c r="W302" i="12"/>
  <c r="V302" i="12"/>
  <c r="U302" i="12"/>
  <c r="T302" i="12"/>
  <c r="S302" i="12"/>
  <c r="R302" i="12"/>
  <c r="Q302" i="12"/>
  <c r="P302" i="12"/>
  <c r="O302" i="12"/>
  <c r="N302" i="12"/>
  <c r="L302" i="12"/>
  <c r="K302" i="12"/>
  <c r="J302" i="12"/>
  <c r="I302" i="12"/>
  <c r="EL301" i="12"/>
  <c r="EK301" i="12"/>
  <c r="EJ301" i="12"/>
  <c r="EI301" i="12"/>
  <c r="EH301" i="12"/>
  <c r="EG301" i="12"/>
  <c r="EF301" i="12"/>
  <c r="EE301" i="12"/>
  <c r="ED301" i="12"/>
  <c r="EC301" i="12"/>
  <c r="EB301" i="12"/>
  <c r="EA301" i="12"/>
  <c r="DZ301" i="12"/>
  <c r="DY301" i="12"/>
  <c r="DX301" i="12"/>
  <c r="DW301" i="12"/>
  <c r="DV301" i="12"/>
  <c r="DU301" i="12"/>
  <c r="DT301" i="12"/>
  <c r="DS301" i="12"/>
  <c r="DR301" i="12"/>
  <c r="DQ301" i="12"/>
  <c r="DO301" i="12"/>
  <c r="DN301" i="12"/>
  <c r="DL301" i="12"/>
  <c r="DK301" i="12"/>
  <c r="DJ301" i="12"/>
  <c r="DH301" i="12"/>
  <c r="DG301" i="12"/>
  <c r="DF301" i="12"/>
  <c r="DD301" i="12"/>
  <c r="DC301" i="12"/>
  <c r="DB301" i="12"/>
  <c r="DA301" i="12"/>
  <c r="CZ301" i="12"/>
  <c r="CY301" i="12"/>
  <c r="CX301" i="12"/>
  <c r="CW301" i="12"/>
  <c r="CV301" i="12"/>
  <c r="CU301" i="12"/>
  <c r="CT301" i="12"/>
  <c r="CS301" i="12"/>
  <c r="CR301" i="12"/>
  <c r="CQ301" i="12"/>
  <c r="CP301" i="12"/>
  <c r="CO301" i="12"/>
  <c r="CN301" i="12"/>
  <c r="CM301" i="12"/>
  <c r="CL301" i="12"/>
  <c r="CK301" i="12"/>
  <c r="CJ301" i="12"/>
  <c r="CI301" i="12"/>
  <c r="CH301" i="12"/>
  <c r="CG301" i="12"/>
  <c r="CF301" i="12"/>
  <c r="CE301" i="12"/>
  <c r="CD301" i="12"/>
  <c r="CC301" i="12"/>
  <c r="CB301" i="12"/>
  <c r="CA301" i="12"/>
  <c r="BZ301" i="12"/>
  <c r="BY301" i="12"/>
  <c r="BX301" i="12"/>
  <c r="BW301" i="12"/>
  <c r="BV301" i="12"/>
  <c r="BU301" i="12"/>
  <c r="BT301" i="12"/>
  <c r="BS301" i="12"/>
  <c r="BR301" i="12"/>
  <c r="BQ301" i="12"/>
  <c r="BP301" i="12"/>
  <c r="BO301" i="12"/>
  <c r="BN301" i="12"/>
  <c r="BM301" i="12"/>
  <c r="BK301" i="12"/>
  <c r="BJ301" i="12"/>
  <c r="BI301" i="12"/>
  <c r="BH301" i="12"/>
  <c r="BG301" i="12"/>
  <c r="BF301" i="12"/>
  <c r="BE301" i="12"/>
  <c r="BD301" i="12"/>
  <c r="BC301" i="12"/>
  <c r="BB301" i="12"/>
  <c r="BA301" i="12"/>
  <c r="AZ301" i="12"/>
  <c r="AY301" i="12"/>
  <c r="AX301" i="12"/>
  <c r="AW301" i="12"/>
  <c r="AV301" i="12"/>
  <c r="AT301" i="12"/>
  <c r="AS301" i="12"/>
  <c r="AR301" i="12"/>
  <c r="AQ301" i="12"/>
  <c r="AP301" i="12"/>
  <c r="AO301" i="12"/>
  <c r="AN301" i="12"/>
  <c r="AM301" i="12"/>
  <c r="AL301" i="12"/>
  <c r="AK301" i="12"/>
  <c r="AJ301" i="12"/>
  <c r="AI301" i="12"/>
  <c r="AH301" i="12"/>
  <c r="AG301" i="12"/>
  <c r="AF301" i="12"/>
  <c r="AE301" i="12"/>
  <c r="AC301" i="12"/>
  <c r="AB301" i="12"/>
  <c r="AA301" i="12"/>
  <c r="Z301" i="12"/>
  <c r="Y301" i="12"/>
  <c r="X301" i="12"/>
  <c r="W301" i="12"/>
  <c r="V301" i="12"/>
  <c r="U301" i="12"/>
  <c r="T301" i="12"/>
  <c r="S301" i="12"/>
  <c r="R301" i="12"/>
  <c r="Q301" i="12"/>
  <c r="P301" i="12"/>
  <c r="O301" i="12"/>
  <c r="N301" i="12"/>
  <c r="L301" i="12"/>
  <c r="K301" i="12"/>
  <c r="J301" i="12"/>
  <c r="I301" i="12"/>
  <c r="EL300" i="12"/>
  <c r="EK300" i="12"/>
  <c r="EJ300" i="12"/>
  <c r="EI300" i="12"/>
  <c r="EH300" i="12"/>
  <c r="EG300" i="12"/>
  <c r="EF300" i="12"/>
  <c r="EE300" i="12"/>
  <c r="ED300" i="12"/>
  <c r="EC300" i="12"/>
  <c r="EB300" i="12"/>
  <c r="EA300" i="12"/>
  <c r="DZ300" i="12"/>
  <c r="DY300" i="12"/>
  <c r="DX300" i="12"/>
  <c r="DW300" i="12"/>
  <c r="DV300" i="12"/>
  <c r="DU300" i="12"/>
  <c r="DT300" i="12"/>
  <c r="DS300" i="12"/>
  <c r="DR300" i="12"/>
  <c r="DQ300" i="12"/>
  <c r="DO300" i="12"/>
  <c r="DN300" i="12"/>
  <c r="DL300" i="12"/>
  <c r="DK300" i="12"/>
  <c r="DJ300" i="12"/>
  <c r="DH300" i="12"/>
  <c r="DG300" i="12"/>
  <c r="DF300" i="12"/>
  <c r="DD300" i="12"/>
  <c r="DC300" i="12"/>
  <c r="DB300" i="12"/>
  <c r="DA300" i="12"/>
  <c r="CZ300" i="12"/>
  <c r="CY300" i="12"/>
  <c r="CX300" i="12"/>
  <c r="CW300" i="12"/>
  <c r="CV300" i="12"/>
  <c r="CU300" i="12"/>
  <c r="CT300" i="12"/>
  <c r="CS300" i="12"/>
  <c r="CR300" i="12"/>
  <c r="CQ300" i="12"/>
  <c r="CP300" i="12"/>
  <c r="CO300" i="12"/>
  <c r="CN300" i="12"/>
  <c r="CM300" i="12"/>
  <c r="CL300" i="12"/>
  <c r="CK300" i="12"/>
  <c r="CJ300" i="12"/>
  <c r="CI300" i="12"/>
  <c r="CH300" i="12"/>
  <c r="CG300" i="12"/>
  <c r="CF300" i="12"/>
  <c r="CE300" i="12"/>
  <c r="CD300" i="12"/>
  <c r="CC300" i="12"/>
  <c r="CB300" i="12"/>
  <c r="CA300" i="12"/>
  <c r="BZ300" i="12"/>
  <c r="BY300" i="12"/>
  <c r="BX300" i="12"/>
  <c r="BW300" i="12"/>
  <c r="BV300" i="12"/>
  <c r="BU300" i="12"/>
  <c r="BT300" i="12"/>
  <c r="BS300" i="12"/>
  <c r="BR300" i="12"/>
  <c r="BQ300" i="12"/>
  <c r="BP300" i="12"/>
  <c r="BO300" i="12"/>
  <c r="BN300" i="12"/>
  <c r="BM300" i="12"/>
  <c r="BK300" i="12"/>
  <c r="BJ300" i="12"/>
  <c r="BI300" i="12"/>
  <c r="BH300" i="12"/>
  <c r="BG300" i="12"/>
  <c r="BF300" i="12"/>
  <c r="BE300" i="12"/>
  <c r="BD300" i="12"/>
  <c r="BC300" i="12"/>
  <c r="BB300" i="12"/>
  <c r="BA300" i="12"/>
  <c r="AZ300" i="12"/>
  <c r="AY300" i="12"/>
  <c r="AX300" i="12"/>
  <c r="AW300" i="12"/>
  <c r="AV300" i="12"/>
  <c r="AT300" i="12"/>
  <c r="AS300" i="12"/>
  <c r="AR300" i="12"/>
  <c r="AQ300" i="12"/>
  <c r="AP300" i="12"/>
  <c r="AO300" i="12"/>
  <c r="AN300" i="12"/>
  <c r="AM300" i="12"/>
  <c r="AL300" i="12"/>
  <c r="AK300" i="12"/>
  <c r="AJ300" i="12"/>
  <c r="AI300" i="12"/>
  <c r="AH300" i="12"/>
  <c r="AG300" i="12"/>
  <c r="AF300" i="12"/>
  <c r="AE300" i="12"/>
  <c r="AC300" i="12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P300" i="12"/>
  <c r="O300" i="12"/>
  <c r="N300" i="12"/>
  <c r="L300" i="12"/>
  <c r="K300" i="12"/>
  <c r="J300" i="12"/>
  <c r="I300" i="12"/>
  <c r="EL299" i="12"/>
  <c r="EK299" i="12"/>
  <c r="EJ299" i="12"/>
  <c r="EI299" i="12"/>
  <c r="EH299" i="12"/>
  <c r="EG299" i="12"/>
  <c r="EF299" i="12"/>
  <c r="EE299" i="12"/>
  <c r="ED299" i="12"/>
  <c r="EC299" i="12"/>
  <c r="EB299" i="12"/>
  <c r="EA299" i="12"/>
  <c r="DZ299" i="12"/>
  <c r="DY299" i="12"/>
  <c r="DX299" i="12"/>
  <c r="DW299" i="12"/>
  <c r="DV299" i="12"/>
  <c r="DU299" i="12"/>
  <c r="DT299" i="12"/>
  <c r="DS299" i="12"/>
  <c r="DR299" i="12"/>
  <c r="DQ299" i="12"/>
  <c r="DO299" i="12"/>
  <c r="DN299" i="12"/>
  <c r="DL299" i="12"/>
  <c r="DK299" i="12"/>
  <c r="DJ299" i="12"/>
  <c r="DH299" i="12"/>
  <c r="DG299" i="12"/>
  <c r="DF299" i="12"/>
  <c r="DD299" i="12"/>
  <c r="DC299" i="12"/>
  <c r="DB299" i="12"/>
  <c r="DA299" i="12"/>
  <c r="CZ299" i="12"/>
  <c r="CY299" i="12"/>
  <c r="CX299" i="12"/>
  <c r="CW299" i="12"/>
  <c r="CV299" i="12"/>
  <c r="CU299" i="12"/>
  <c r="CT299" i="12"/>
  <c r="CS299" i="12"/>
  <c r="CR299" i="12"/>
  <c r="CQ299" i="12"/>
  <c r="CP299" i="12"/>
  <c r="CO299" i="12"/>
  <c r="CN299" i="12"/>
  <c r="CM299" i="12"/>
  <c r="CL299" i="12"/>
  <c r="CK299" i="12"/>
  <c r="CJ299" i="12"/>
  <c r="CI299" i="12"/>
  <c r="CH299" i="12"/>
  <c r="CG299" i="12"/>
  <c r="CF299" i="12"/>
  <c r="CE299" i="12"/>
  <c r="CD299" i="12"/>
  <c r="CC299" i="12"/>
  <c r="CB299" i="12"/>
  <c r="CA299" i="12"/>
  <c r="BZ299" i="12"/>
  <c r="BY299" i="12"/>
  <c r="BX299" i="12"/>
  <c r="BW299" i="12"/>
  <c r="BV299" i="12"/>
  <c r="BU299" i="12"/>
  <c r="BT299" i="12"/>
  <c r="BS299" i="12"/>
  <c r="BR299" i="12"/>
  <c r="BQ299" i="12"/>
  <c r="BP299" i="12"/>
  <c r="BO299" i="12"/>
  <c r="BN299" i="12"/>
  <c r="BM299" i="12"/>
  <c r="BK299" i="12"/>
  <c r="BJ299" i="12"/>
  <c r="BI299" i="12"/>
  <c r="BH299" i="12"/>
  <c r="BG299" i="12"/>
  <c r="BF299" i="12"/>
  <c r="BE299" i="12"/>
  <c r="BD299" i="12"/>
  <c r="BC299" i="12"/>
  <c r="BB299" i="12"/>
  <c r="BA299" i="12"/>
  <c r="AZ299" i="12"/>
  <c r="AY299" i="12"/>
  <c r="AX299" i="12"/>
  <c r="AW299" i="12"/>
  <c r="AV299" i="12"/>
  <c r="AT299" i="12"/>
  <c r="AS299" i="12"/>
  <c r="AR299" i="12"/>
  <c r="AQ299" i="12"/>
  <c r="AP299" i="12"/>
  <c r="AO299" i="12"/>
  <c r="AN299" i="12"/>
  <c r="AM299" i="12"/>
  <c r="AL299" i="12"/>
  <c r="AK299" i="12"/>
  <c r="AJ299" i="12"/>
  <c r="AI299" i="12"/>
  <c r="AH299" i="12"/>
  <c r="AG299" i="12"/>
  <c r="AF299" i="12"/>
  <c r="AE299" i="12"/>
  <c r="AC299" i="12"/>
  <c r="AB299" i="12"/>
  <c r="AA299" i="12"/>
  <c r="Z299" i="12"/>
  <c r="Y299" i="12"/>
  <c r="X299" i="12"/>
  <c r="W299" i="12"/>
  <c r="V299" i="12"/>
  <c r="U299" i="12"/>
  <c r="T299" i="12"/>
  <c r="S299" i="12"/>
  <c r="R299" i="12"/>
  <c r="Q299" i="12"/>
  <c r="P299" i="12"/>
  <c r="O299" i="12"/>
  <c r="N299" i="12"/>
  <c r="L299" i="12"/>
  <c r="K299" i="12"/>
  <c r="J299" i="12"/>
  <c r="I299" i="12"/>
  <c r="EL298" i="12"/>
  <c r="EK298" i="12"/>
  <c r="EJ298" i="12"/>
  <c r="EI298" i="12"/>
  <c r="EH298" i="12"/>
  <c r="EG298" i="12"/>
  <c r="EF298" i="12"/>
  <c r="EE298" i="12"/>
  <c r="ED298" i="12"/>
  <c r="EC298" i="12"/>
  <c r="EB298" i="12"/>
  <c r="EA298" i="12"/>
  <c r="DZ298" i="12"/>
  <c r="DY298" i="12"/>
  <c r="DX298" i="12"/>
  <c r="DW298" i="12"/>
  <c r="DV298" i="12"/>
  <c r="DU298" i="12"/>
  <c r="DT298" i="12"/>
  <c r="DS298" i="12"/>
  <c r="DR298" i="12"/>
  <c r="DQ298" i="12"/>
  <c r="DO298" i="12"/>
  <c r="DN298" i="12"/>
  <c r="DL298" i="12"/>
  <c r="DK298" i="12"/>
  <c r="DJ298" i="12"/>
  <c r="DH298" i="12"/>
  <c r="DG298" i="12"/>
  <c r="DF298" i="12"/>
  <c r="DD298" i="12"/>
  <c r="DC298" i="12"/>
  <c r="DB298" i="12"/>
  <c r="DA298" i="12"/>
  <c r="CZ298" i="12"/>
  <c r="CY298" i="12"/>
  <c r="CX298" i="12"/>
  <c r="CW298" i="12"/>
  <c r="CV298" i="12"/>
  <c r="CU298" i="12"/>
  <c r="CT298" i="12"/>
  <c r="CS298" i="12"/>
  <c r="CR298" i="12"/>
  <c r="CQ298" i="12"/>
  <c r="CP298" i="12"/>
  <c r="CO298" i="12"/>
  <c r="CN298" i="12"/>
  <c r="CM298" i="12"/>
  <c r="CL298" i="12"/>
  <c r="CK298" i="12"/>
  <c r="CJ298" i="12"/>
  <c r="CI298" i="12"/>
  <c r="CH298" i="12"/>
  <c r="CG298" i="12"/>
  <c r="CF298" i="12"/>
  <c r="CE298" i="12"/>
  <c r="CD298" i="12"/>
  <c r="CC298" i="12"/>
  <c r="CB298" i="12"/>
  <c r="CA298" i="12"/>
  <c r="BZ298" i="12"/>
  <c r="BY298" i="12"/>
  <c r="BX298" i="12"/>
  <c r="BW298" i="12"/>
  <c r="BV298" i="12"/>
  <c r="BU298" i="12"/>
  <c r="BT298" i="12"/>
  <c r="BS298" i="12"/>
  <c r="BR298" i="12"/>
  <c r="BQ298" i="12"/>
  <c r="BP298" i="12"/>
  <c r="BO298" i="12"/>
  <c r="BN298" i="12"/>
  <c r="BM298" i="12"/>
  <c r="BK298" i="12"/>
  <c r="BJ298" i="12"/>
  <c r="BI298" i="12"/>
  <c r="BH298" i="12"/>
  <c r="BG298" i="12"/>
  <c r="BF298" i="12"/>
  <c r="BE298" i="12"/>
  <c r="BD298" i="12"/>
  <c r="BC298" i="12"/>
  <c r="BB298" i="12"/>
  <c r="BA298" i="12"/>
  <c r="AZ298" i="12"/>
  <c r="AY298" i="12"/>
  <c r="AX298" i="12"/>
  <c r="AW298" i="12"/>
  <c r="AV298" i="12"/>
  <c r="AT298" i="12"/>
  <c r="AS298" i="12"/>
  <c r="AR298" i="12"/>
  <c r="AQ298" i="12"/>
  <c r="AP298" i="12"/>
  <c r="AO298" i="12"/>
  <c r="AN298" i="12"/>
  <c r="AM298" i="12"/>
  <c r="AL298" i="12"/>
  <c r="AK298" i="12"/>
  <c r="AJ298" i="12"/>
  <c r="AI298" i="12"/>
  <c r="AH298" i="12"/>
  <c r="AG298" i="12"/>
  <c r="AF298" i="12"/>
  <c r="AE298" i="12"/>
  <c r="AC298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P298" i="12"/>
  <c r="O298" i="12"/>
  <c r="N298" i="12"/>
  <c r="L298" i="12"/>
  <c r="K298" i="12"/>
  <c r="J298" i="12"/>
  <c r="I298" i="12"/>
  <c r="EL297" i="12"/>
  <c r="EK297" i="12"/>
  <c r="EJ297" i="12"/>
  <c r="EI297" i="12"/>
  <c r="EH297" i="12"/>
  <c r="EG297" i="12"/>
  <c r="EF297" i="12"/>
  <c r="EE297" i="12"/>
  <c r="ED297" i="12"/>
  <c r="EC297" i="12"/>
  <c r="EB297" i="12"/>
  <c r="EA297" i="12"/>
  <c r="DZ297" i="12"/>
  <c r="DY297" i="12"/>
  <c r="DX297" i="12"/>
  <c r="DW297" i="12"/>
  <c r="DV297" i="12"/>
  <c r="DU297" i="12"/>
  <c r="DT297" i="12"/>
  <c r="DS297" i="12"/>
  <c r="DR297" i="12"/>
  <c r="DQ297" i="12"/>
  <c r="DO297" i="12"/>
  <c r="DN297" i="12"/>
  <c r="DL297" i="12"/>
  <c r="DK297" i="12"/>
  <c r="DJ297" i="12"/>
  <c r="DH297" i="12"/>
  <c r="DG297" i="12"/>
  <c r="DF297" i="12"/>
  <c r="DD297" i="12"/>
  <c r="DC297" i="12"/>
  <c r="DB297" i="12"/>
  <c r="DA297" i="12"/>
  <c r="CZ297" i="12"/>
  <c r="CY297" i="12"/>
  <c r="CX297" i="12"/>
  <c r="CW297" i="12"/>
  <c r="CV297" i="12"/>
  <c r="CU297" i="12"/>
  <c r="CT297" i="12"/>
  <c r="CS297" i="12"/>
  <c r="CR297" i="12"/>
  <c r="CQ297" i="12"/>
  <c r="CP297" i="12"/>
  <c r="CO297" i="12"/>
  <c r="CN297" i="12"/>
  <c r="CM297" i="12"/>
  <c r="CL297" i="12"/>
  <c r="CK297" i="12"/>
  <c r="CJ297" i="12"/>
  <c r="CI297" i="12"/>
  <c r="CH297" i="12"/>
  <c r="CG297" i="12"/>
  <c r="CF297" i="12"/>
  <c r="CE297" i="12"/>
  <c r="CD297" i="12"/>
  <c r="CC297" i="12"/>
  <c r="CB297" i="12"/>
  <c r="CA297" i="12"/>
  <c r="BZ297" i="12"/>
  <c r="BY297" i="12"/>
  <c r="BX297" i="12"/>
  <c r="BW297" i="12"/>
  <c r="BV297" i="12"/>
  <c r="BU297" i="12"/>
  <c r="BT297" i="12"/>
  <c r="BS297" i="12"/>
  <c r="BR297" i="12"/>
  <c r="BQ297" i="12"/>
  <c r="BP297" i="12"/>
  <c r="BO297" i="12"/>
  <c r="BN297" i="12"/>
  <c r="BM297" i="12"/>
  <c r="BK297" i="12"/>
  <c r="BJ297" i="12"/>
  <c r="BI297" i="12"/>
  <c r="BH297" i="12"/>
  <c r="BG297" i="12"/>
  <c r="BF297" i="12"/>
  <c r="BE297" i="12"/>
  <c r="BD297" i="12"/>
  <c r="BC297" i="12"/>
  <c r="BB297" i="12"/>
  <c r="BA297" i="12"/>
  <c r="AZ297" i="12"/>
  <c r="AY297" i="12"/>
  <c r="AX297" i="12"/>
  <c r="AW297" i="12"/>
  <c r="AV297" i="12"/>
  <c r="AT297" i="12"/>
  <c r="AS297" i="12"/>
  <c r="AR297" i="12"/>
  <c r="AQ297" i="12"/>
  <c r="AP297" i="12"/>
  <c r="AO297" i="12"/>
  <c r="AN297" i="12"/>
  <c r="AM297" i="12"/>
  <c r="AL297" i="12"/>
  <c r="AK297" i="12"/>
  <c r="AJ297" i="12"/>
  <c r="AI297" i="12"/>
  <c r="AH297" i="12"/>
  <c r="AG297" i="12"/>
  <c r="AF297" i="12"/>
  <c r="AE297" i="12"/>
  <c r="AC297" i="12"/>
  <c r="AB297" i="12"/>
  <c r="AA297" i="12"/>
  <c r="Z297" i="12"/>
  <c r="Y297" i="12"/>
  <c r="X297" i="12"/>
  <c r="W297" i="12"/>
  <c r="V297" i="12"/>
  <c r="U297" i="12"/>
  <c r="T297" i="12"/>
  <c r="S297" i="12"/>
  <c r="R297" i="12"/>
  <c r="Q297" i="12"/>
  <c r="P297" i="12"/>
  <c r="O297" i="12"/>
  <c r="N297" i="12"/>
  <c r="L297" i="12"/>
  <c r="K297" i="12"/>
  <c r="J297" i="12"/>
  <c r="I297" i="12"/>
  <c r="EL296" i="12"/>
  <c r="EK296" i="12"/>
  <c r="EJ296" i="12"/>
  <c r="EI296" i="12"/>
  <c r="EH296" i="12"/>
  <c r="EG296" i="12"/>
  <c r="EF296" i="12"/>
  <c r="EE296" i="12"/>
  <c r="ED296" i="12"/>
  <c r="EC296" i="12"/>
  <c r="EB296" i="12"/>
  <c r="EA296" i="12"/>
  <c r="DZ296" i="12"/>
  <c r="DY296" i="12"/>
  <c r="DX296" i="12"/>
  <c r="DW296" i="12"/>
  <c r="DV296" i="12"/>
  <c r="DU296" i="12"/>
  <c r="DT296" i="12"/>
  <c r="DS296" i="12"/>
  <c r="DR296" i="12"/>
  <c r="DQ296" i="12"/>
  <c r="DO296" i="12"/>
  <c r="DN296" i="12"/>
  <c r="DL296" i="12"/>
  <c r="DK296" i="12"/>
  <c r="DJ296" i="12"/>
  <c r="DH296" i="12"/>
  <c r="DG296" i="12"/>
  <c r="DF296" i="12"/>
  <c r="DD296" i="12"/>
  <c r="DC296" i="12"/>
  <c r="DB296" i="12"/>
  <c r="DA296" i="12"/>
  <c r="CZ296" i="12"/>
  <c r="CY296" i="12"/>
  <c r="CX296" i="12"/>
  <c r="CW296" i="12"/>
  <c r="CV296" i="12"/>
  <c r="CU296" i="12"/>
  <c r="CT296" i="12"/>
  <c r="CS296" i="12"/>
  <c r="CR296" i="12"/>
  <c r="CQ296" i="12"/>
  <c r="CP296" i="12"/>
  <c r="CO296" i="12"/>
  <c r="CN296" i="12"/>
  <c r="CM296" i="12"/>
  <c r="CL296" i="12"/>
  <c r="CK296" i="12"/>
  <c r="CJ296" i="12"/>
  <c r="CI296" i="12"/>
  <c r="CH296" i="12"/>
  <c r="CG296" i="12"/>
  <c r="CF296" i="12"/>
  <c r="CE296" i="12"/>
  <c r="CD296" i="12"/>
  <c r="CC296" i="12"/>
  <c r="CB296" i="12"/>
  <c r="CA296" i="12"/>
  <c r="BZ296" i="12"/>
  <c r="BY296" i="12"/>
  <c r="BX296" i="12"/>
  <c r="BW296" i="12"/>
  <c r="BV296" i="12"/>
  <c r="BU296" i="12"/>
  <c r="BT296" i="12"/>
  <c r="BS296" i="12"/>
  <c r="BR296" i="12"/>
  <c r="BQ296" i="12"/>
  <c r="BP296" i="12"/>
  <c r="BO296" i="12"/>
  <c r="BN296" i="12"/>
  <c r="BM296" i="12"/>
  <c r="BK296" i="12"/>
  <c r="BJ296" i="12"/>
  <c r="BI296" i="12"/>
  <c r="BH296" i="12"/>
  <c r="BG296" i="12"/>
  <c r="BF296" i="12"/>
  <c r="BE296" i="12"/>
  <c r="BD296" i="12"/>
  <c r="BC296" i="12"/>
  <c r="BB296" i="12"/>
  <c r="BA296" i="12"/>
  <c r="AZ296" i="12"/>
  <c r="AY296" i="12"/>
  <c r="AX296" i="12"/>
  <c r="AW296" i="12"/>
  <c r="AV296" i="12"/>
  <c r="AT296" i="12"/>
  <c r="AS296" i="12"/>
  <c r="AR296" i="12"/>
  <c r="AQ296" i="12"/>
  <c r="AP296" i="12"/>
  <c r="AO296" i="12"/>
  <c r="AN296" i="12"/>
  <c r="AM296" i="12"/>
  <c r="AL296" i="12"/>
  <c r="AK296" i="12"/>
  <c r="AJ296" i="12"/>
  <c r="AI296" i="12"/>
  <c r="AH296" i="12"/>
  <c r="AG296" i="12"/>
  <c r="AF296" i="12"/>
  <c r="AE296" i="12"/>
  <c r="AC296" i="12"/>
  <c r="AB296" i="12"/>
  <c r="AA296" i="12"/>
  <c r="Z296" i="12"/>
  <c r="Y296" i="12"/>
  <c r="X296" i="12"/>
  <c r="W296" i="12"/>
  <c r="V296" i="12"/>
  <c r="U296" i="12"/>
  <c r="T296" i="12"/>
  <c r="S296" i="12"/>
  <c r="R296" i="12"/>
  <c r="Q296" i="12"/>
  <c r="P296" i="12"/>
  <c r="O296" i="12"/>
  <c r="N296" i="12"/>
  <c r="K296" i="12"/>
  <c r="J296" i="12"/>
  <c r="I296" i="12"/>
  <c r="EL295" i="12"/>
  <c r="EK295" i="12"/>
  <c r="EJ295" i="12"/>
  <c r="EI295" i="12"/>
  <c r="EH295" i="12"/>
  <c r="EG295" i="12"/>
  <c r="EF295" i="12"/>
  <c r="EE295" i="12"/>
  <c r="ED295" i="12"/>
  <c r="EC295" i="12"/>
  <c r="EB295" i="12"/>
  <c r="EA295" i="12"/>
  <c r="DZ295" i="12"/>
  <c r="DY295" i="12"/>
  <c r="DX295" i="12"/>
  <c r="DW295" i="12"/>
  <c r="DV295" i="12"/>
  <c r="DU295" i="12"/>
  <c r="DT295" i="12"/>
  <c r="DS295" i="12"/>
  <c r="DR295" i="12"/>
  <c r="DQ295" i="12"/>
  <c r="DO295" i="12"/>
  <c r="DN295" i="12"/>
  <c r="DL295" i="12"/>
  <c r="DK295" i="12"/>
  <c r="DJ295" i="12"/>
  <c r="DH295" i="12"/>
  <c r="DG295" i="12"/>
  <c r="DF295" i="12"/>
  <c r="DD295" i="12"/>
  <c r="DC295" i="12"/>
  <c r="DB295" i="12"/>
  <c r="DA295" i="12"/>
  <c r="CZ295" i="12"/>
  <c r="CY295" i="12"/>
  <c r="CX295" i="12"/>
  <c r="CW295" i="12"/>
  <c r="CV295" i="12"/>
  <c r="CU295" i="12"/>
  <c r="CT295" i="12"/>
  <c r="CS295" i="12"/>
  <c r="CR295" i="12"/>
  <c r="CQ295" i="12"/>
  <c r="CP295" i="12"/>
  <c r="CO295" i="12"/>
  <c r="CN295" i="12"/>
  <c r="CM295" i="12"/>
  <c r="CL295" i="12"/>
  <c r="CK295" i="12"/>
  <c r="CJ295" i="12"/>
  <c r="CI295" i="12"/>
  <c r="CH295" i="12"/>
  <c r="CG295" i="12"/>
  <c r="CF295" i="12"/>
  <c r="CE295" i="12"/>
  <c r="CD295" i="12"/>
  <c r="CC295" i="12"/>
  <c r="CB295" i="12"/>
  <c r="CA295" i="12"/>
  <c r="BZ295" i="12"/>
  <c r="BY295" i="12"/>
  <c r="BX295" i="12"/>
  <c r="BW295" i="12"/>
  <c r="BV295" i="12"/>
  <c r="BU295" i="12"/>
  <c r="BT295" i="12"/>
  <c r="BS295" i="12"/>
  <c r="BR295" i="12"/>
  <c r="BQ295" i="12"/>
  <c r="BP295" i="12"/>
  <c r="BO295" i="12"/>
  <c r="BN295" i="12"/>
  <c r="BM295" i="12"/>
  <c r="BK295" i="12"/>
  <c r="BJ295" i="12"/>
  <c r="BI295" i="12"/>
  <c r="BH295" i="12"/>
  <c r="BG295" i="12"/>
  <c r="BF295" i="12"/>
  <c r="BE295" i="12"/>
  <c r="BD295" i="12"/>
  <c r="BC295" i="12"/>
  <c r="BB295" i="12"/>
  <c r="BA295" i="12"/>
  <c r="AZ295" i="12"/>
  <c r="AY295" i="12"/>
  <c r="AX295" i="12"/>
  <c r="AW295" i="12"/>
  <c r="AV295" i="12"/>
  <c r="AT295" i="12"/>
  <c r="AS295" i="12"/>
  <c r="AR295" i="12"/>
  <c r="AQ295" i="12"/>
  <c r="AP295" i="12"/>
  <c r="AO295" i="12"/>
  <c r="AN295" i="12"/>
  <c r="AM295" i="12"/>
  <c r="AL295" i="12"/>
  <c r="AK295" i="12"/>
  <c r="AJ295" i="12"/>
  <c r="AI295" i="12"/>
  <c r="AH295" i="12"/>
  <c r="AG295" i="12"/>
  <c r="AF295" i="12"/>
  <c r="AE295" i="12"/>
  <c r="AC295" i="12"/>
  <c r="AB295" i="12"/>
  <c r="AA295" i="12"/>
  <c r="Z295" i="12"/>
  <c r="Y295" i="12"/>
  <c r="X295" i="12"/>
  <c r="W295" i="12"/>
  <c r="V295" i="12"/>
  <c r="U295" i="12"/>
  <c r="T295" i="12"/>
  <c r="S295" i="12"/>
  <c r="R295" i="12"/>
  <c r="Q295" i="12"/>
  <c r="P295" i="12"/>
  <c r="O295" i="12"/>
  <c r="N295" i="12"/>
  <c r="L295" i="12"/>
  <c r="K295" i="12"/>
  <c r="J295" i="12"/>
  <c r="I295" i="12"/>
  <c r="EL294" i="12"/>
  <c r="EK294" i="12"/>
  <c r="EJ294" i="12"/>
  <c r="EI294" i="12"/>
  <c r="EH294" i="12"/>
  <c r="EG294" i="12"/>
  <c r="EF294" i="12"/>
  <c r="EE294" i="12"/>
  <c r="ED294" i="12"/>
  <c r="EC294" i="12"/>
  <c r="EB294" i="12"/>
  <c r="EA294" i="12"/>
  <c r="DZ294" i="12"/>
  <c r="DY294" i="12"/>
  <c r="DX294" i="12"/>
  <c r="DW294" i="12"/>
  <c r="DV294" i="12"/>
  <c r="DU294" i="12"/>
  <c r="DT294" i="12"/>
  <c r="DS294" i="12"/>
  <c r="DR294" i="12"/>
  <c r="DQ294" i="12"/>
  <c r="DO294" i="12"/>
  <c r="DN294" i="12"/>
  <c r="DL294" i="12"/>
  <c r="DK294" i="12"/>
  <c r="DJ294" i="12"/>
  <c r="DH294" i="12"/>
  <c r="DG294" i="12"/>
  <c r="DF294" i="12"/>
  <c r="DD294" i="12"/>
  <c r="DC294" i="12"/>
  <c r="DB294" i="12"/>
  <c r="DA294" i="12"/>
  <c r="CZ294" i="12"/>
  <c r="CY294" i="12"/>
  <c r="CX294" i="12"/>
  <c r="CW294" i="12"/>
  <c r="CV294" i="12"/>
  <c r="CU294" i="12"/>
  <c r="CT294" i="12"/>
  <c r="CS294" i="12"/>
  <c r="CR294" i="12"/>
  <c r="CQ294" i="12"/>
  <c r="CP294" i="12"/>
  <c r="CO294" i="12"/>
  <c r="CN294" i="12"/>
  <c r="CM294" i="12"/>
  <c r="CL294" i="12"/>
  <c r="CK294" i="12"/>
  <c r="CJ294" i="12"/>
  <c r="CI294" i="12"/>
  <c r="CH294" i="12"/>
  <c r="CG294" i="12"/>
  <c r="CF294" i="12"/>
  <c r="CE294" i="12"/>
  <c r="CD294" i="12"/>
  <c r="CC294" i="12"/>
  <c r="CB294" i="12"/>
  <c r="CA294" i="12"/>
  <c r="BZ294" i="12"/>
  <c r="BY294" i="12"/>
  <c r="BX294" i="12"/>
  <c r="BW294" i="12"/>
  <c r="BV294" i="12"/>
  <c r="BU294" i="12"/>
  <c r="BT294" i="12"/>
  <c r="BS294" i="12"/>
  <c r="BR294" i="12"/>
  <c r="BQ294" i="12"/>
  <c r="BP294" i="12"/>
  <c r="BO294" i="12"/>
  <c r="BN294" i="12"/>
  <c r="BM294" i="12"/>
  <c r="BK294" i="12"/>
  <c r="BJ294" i="12"/>
  <c r="BI294" i="12"/>
  <c r="BH294" i="12"/>
  <c r="BG294" i="12"/>
  <c r="BF294" i="12"/>
  <c r="BE294" i="12"/>
  <c r="BD294" i="12"/>
  <c r="BC294" i="12"/>
  <c r="BB294" i="12"/>
  <c r="BA294" i="12"/>
  <c r="AZ294" i="12"/>
  <c r="AY294" i="12"/>
  <c r="AX294" i="12"/>
  <c r="AW294" i="12"/>
  <c r="AV294" i="12"/>
  <c r="AT294" i="12"/>
  <c r="AS294" i="12"/>
  <c r="AR294" i="12"/>
  <c r="AQ294" i="12"/>
  <c r="AP294" i="12"/>
  <c r="AO294" i="12"/>
  <c r="AN294" i="12"/>
  <c r="AM294" i="12"/>
  <c r="AL294" i="12"/>
  <c r="AK294" i="12"/>
  <c r="AJ294" i="12"/>
  <c r="AI294" i="12"/>
  <c r="AH294" i="12"/>
  <c r="AG294" i="12"/>
  <c r="AF294" i="12"/>
  <c r="AE294" i="12"/>
  <c r="AC294" i="12"/>
  <c r="AB294" i="12"/>
  <c r="AA294" i="12"/>
  <c r="Z294" i="12"/>
  <c r="Y294" i="12"/>
  <c r="X294" i="12"/>
  <c r="W294" i="12"/>
  <c r="V294" i="12"/>
  <c r="U294" i="12"/>
  <c r="T294" i="12"/>
  <c r="S294" i="12"/>
  <c r="R294" i="12"/>
  <c r="Q294" i="12"/>
  <c r="P294" i="12"/>
  <c r="O294" i="12"/>
  <c r="N294" i="12"/>
  <c r="L294" i="12"/>
  <c r="K294" i="12"/>
  <c r="J294" i="12"/>
  <c r="I294" i="12"/>
  <c r="EL293" i="12"/>
  <c r="EK293" i="12"/>
  <c r="EJ293" i="12"/>
  <c r="EI293" i="12"/>
  <c r="EH293" i="12"/>
  <c r="EG293" i="12"/>
  <c r="EF293" i="12"/>
  <c r="EE293" i="12"/>
  <c r="ED293" i="12"/>
  <c r="EC293" i="12"/>
  <c r="EB293" i="12"/>
  <c r="EA293" i="12"/>
  <c r="DZ293" i="12"/>
  <c r="DY293" i="12"/>
  <c r="DX293" i="12"/>
  <c r="DW293" i="12"/>
  <c r="DV293" i="12"/>
  <c r="DU293" i="12"/>
  <c r="DT293" i="12"/>
  <c r="DS293" i="12"/>
  <c r="DR293" i="12"/>
  <c r="DQ293" i="12"/>
  <c r="DO293" i="12"/>
  <c r="DN293" i="12"/>
  <c r="DL293" i="12"/>
  <c r="DK293" i="12"/>
  <c r="DJ293" i="12"/>
  <c r="DH293" i="12"/>
  <c r="DG293" i="12"/>
  <c r="DF293" i="12"/>
  <c r="DD293" i="12"/>
  <c r="DC293" i="12"/>
  <c r="DB293" i="12"/>
  <c r="DA293" i="12"/>
  <c r="CZ293" i="12"/>
  <c r="CY293" i="12"/>
  <c r="CX293" i="12"/>
  <c r="CW293" i="12"/>
  <c r="CV293" i="12"/>
  <c r="CU293" i="12"/>
  <c r="CT293" i="12"/>
  <c r="CS293" i="12"/>
  <c r="CR293" i="12"/>
  <c r="CQ293" i="12"/>
  <c r="CP293" i="12"/>
  <c r="CO293" i="12"/>
  <c r="CN293" i="12"/>
  <c r="CM293" i="12"/>
  <c r="CL293" i="12"/>
  <c r="CK293" i="12"/>
  <c r="CJ293" i="12"/>
  <c r="CI293" i="12"/>
  <c r="CH293" i="12"/>
  <c r="CG293" i="12"/>
  <c r="CF293" i="12"/>
  <c r="CE293" i="12"/>
  <c r="CD293" i="12"/>
  <c r="CC293" i="12"/>
  <c r="CB293" i="12"/>
  <c r="CA293" i="12"/>
  <c r="BZ293" i="12"/>
  <c r="BY293" i="12"/>
  <c r="BX293" i="12"/>
  <c r="BW293" i="12"/>
  <c r="BV293" i="12"/>
  <c r="BU293" i="12"/>
  <c r="BT293" i="12"/>
  <c r="BS293" i="12"/>
  <c r="BR293" i="12"/>
  <c r="BQ293" i="12"/>
  <c r="BP293" i="12"/>
  <c r="BO293" i="12"/>
  <c r="BN293" i="12"/>
  <c r="BM293" i="12"/>
  <c r="BK293" i="12"/>
  <c r="BJ293" i="12"/>
  <c r="BI293" i="12"/>
  <c r="BH293" i="12"/>
  <c r="BG293" i="12"/>
  <c r="BF293" i="12"/>
  <c r="BE293" i="12"/>
  <c r="BD293" i="12"/>
  <c r="BC293" i="12"/>
  <c r="BB293" i="12"/>
  <c r="BA293" i="12"/>
  <c r="AZ293" i="12"/>
  <c r="AY293" i="12"/>
  <c r="AX293" i="12"/>
  <c r="AW293" i="12"/>
  <c r="AV293" i="12"/>
  <c r="AT293" i="12"/>
  <c r="AS293" i="12"/>
  <c r="AR293" i="12"/>
  <c r="AQ293" i="12"/>
  <c r="AP293" i="12"/>
  <c r="AO293" i="12"/>
  <c r="AN293" i="12"/>
  <c r="AM293" i="12"/>
  <c r="AL293" i="12"/>
  <c r="AK293" i="12"/>
  <c r="AJ293" i="12"/>
  <c r="AI293" i="12"/>
  <c r="AH293" i="12"/>
  <c r="AG293" i="12"/>
  <c r="AF293" i="12"/>
  <c r="AE293" i="12"/>
  <c r="AC293" i="12"/>
  <c r="AB293" i="12"/>
  <c r="AA293" i="12"/>
  <c r="Z293" i="12"/>
  <c r="Y293" i="12"/>
  <c r="X293" i="12"/>
  <c r="W293" i="12"/>
  <c r="V293" i="12"/>
  <c r="U293" i="12"/>
  <c r="T293" i="12"/>
  <c r="S293" i="12"/>
  <c r="R293" i="12"/>
  <c r="Q293" i="12"/>
  <c r="P293" i="12"/>
  <c r="O293" i="12"/>
  <c r="N293" i="12"/>
  <c r="L293" i="12"/>
  <c r="K293" i="12"/>
  <c r="J293" i="12"/>
  <c r="I293" i="12"/>
  <c r="EL292" i="12"/>
  <c r="EK292" i="12"/>
  <c r="EJ292" i="12"/>
  <c r="EI292" i="12"/>
  <c r="EH292" i="12"/>
  <c r="EG292" i="12"/>
  <c r="EF292" i="12"/>
  <c r="EE292" i="12"/>
  <c r="ED292" i="12"/>
  <c r="EC292" i="12"/>
  <c r="EB292" i="12"/>
  <c r="EA292" i="12"/>
  <c r="DZ292" i="12"/>
  <c r="DY292" i="12"/>
  <c r="DX292" i="12"/>
  <c r="DW292" i="12"/>
  <c r="DV292" i="12"/>
  <c r="DU292" i="12"/>
  <c r="DT292" i="12"/>
  <c r="DS292" i="12"/>
  <c r="DR292" i="12"/>
  <c r="DQ292" i="12"/>
  <c r="DO292" i="12"/>
  <c r="DN292" i="12"/>
  <c r="DL292" i="12"/>
  <c r="DK292" i="12"/>
  <c r="DJ292" i="12"/>
  <c r="DH292" i="12"/>
  <c r="DG292" i="12"/>
  <c r="DF292" i="12"/>
  <c r="DD292" i="12"/>
  <c r="DC292" i="12"/>
  <c r="DB292" i="12"/>
  <c r="DA292" i="12"/>
  <c r="CZ292" i="12"/>
  <c r="CY292" i="12"/>
  <c r="CX292" i="12"/>
  <c r="CW292" i="12"/>
  <c r="CV292" i="12"/>
  <c r="CU292" i="12"/>
  <c r="CT292" i="12"/>
  <c r="CS292" i="12"/>
  <c r="CR292" i="12"/>
  <c r="CQ292" i="12"/>
  <c r="CP292" i="12"/>
  <c r="CO292" i="12"/>
  <c r="CN292" i="12"/>
  <c r="CM292" i="12"/>
  <c r="CL292" i="12"/>
  <c r="CK292" i="12"/>
  <c r="CJ292" i="12"/>
  <c r="CI292" i="12"/>
  <c r="CH292" i="12"/>
  <c r="CG292" i="12"/>
  <c r="CF292" i="12"/>
  <c r="CE292" i="12"/>
  <c r="CD292" i="12"/>
  <c r="CC292" i="12"/>
  <c r="CB292" i="12"/>
  <c r="CA292" i="12"/>
  <c r="BZ292" i="12"/>
  <c r="BY292" i="12"/>
  <c r="BX292" i="12"/>
  <c r="BW292" i="12"/>
  <c r="BV292" i="12"/>
  <c r="BU292" i="12"/>
  <c r="BT292" i="12"/>
  <c r="BS292" i="12"/>
  <c r="BR292" i="12"/>
  <c r="BQ292" i="12"/>
  <c r="BP292" i="12"/>
  <c r="BO292" i="12"/>
  <c r="BN292" i="12"/>
  <c r="BM292" i="12"/>
  <c r="BK292" i="12"/>
  <c r="BJ292" i="12"/>
  <c r="BI292" i="12"/>
  <c r="BH292" i="12"/>
  <c r="BG292" i="12"/>
  <c r="BF292" i="12"/>
  <c r="BE292" i="12"/>
  <c r="BD292" i="12"/>
  <c r="BC292" i="12"/>
  <c r="BB292" i="12"/>
  <c r="BA292" i="12"/>
  <c r="AZ292" i="12"/>
  <c r="AY292" i="12"/>
  <c r="AX292" i="12"/>
  <c r="AW292" i="12"/>
  <c r="AV292" i="12"/>
  <c r="AT292" i="12"/>
  <c r="AS292" i="12"/>
  <c r="AR292" i="12"/>
  <c r="AQ292" i="12"/>
  <c r="AP292" i="12"/>
  <c r="AO292" i="12"/>
  <c r="AN292" i="12"/>
  <c r="AM292" i="12"/>
  <c r="AL292" i="12"/>
  <c r="AK292" i="12"/>
  <c r="AJ292" i="12"/>
  <c r="AI292" i="12"/>
  <c r="AH292" i="12"/>
  <c r="AG292" i="12"/>
  <c r="AF292" i="12"/>
  <c r="AE292" i="12"/>
  <c r="AC292" i="12"/>
  <c r="AB292" i="12"/>
  <c r="AA292" i="12"/>
  <c r="Z292" i="12"/>
  <c r="Y292" i="12"/>
  <c r="X292" i="12"/>
  <c r="W292" i="12"/>
  <c r="V292" i="12"/>
  <c r="U292" i="12"/>
  <c r="T292" i="12"/>
  <c r="S292" i="12"/>
  <c r="R292" i="12"/>
  <c r="Q292" i="12"/>
  <c r="P292" i="12"/>
  <c r="O292" i="12"/>
  <c r="N292" i="12"/>
  <c r="L292" i="12"/>
  <c r="K292" i="12"/>
  <c r="J292" i="12"/>
  <c r="I292" i="12"/>
  <c r="EL291" i="12"/>
  <c r="EK291" i="12"/>
  <c r="EJ291" i="12"/>
  <c r="EI291" i="12"/>
  <c r="EH291" i="12"/>
  <c r="EG291" i="12"/>
  <c r="EF291" i="12"/>
  <c r="EE291" i="12"/>
  <c r="ED291" i="12"/>
  <c r="EC291" i="12"/>
  <c r="EB291" i="12"/>
  <c r="EA291" i="12"/>
  <c r="DZ291" i="12"/>
  <c r="DY291" i="12"/>
  <c r="DX291" i="12"/>
  <c r="DW291" i="12"/>
  <c r="DV291" i="12"/>
  <c r="DU291" i="12"/>
  <c r="DT291" i="12"/>
  <c r="DS291" i="12"/>
  <c r="DR291" i="12"/>
  <c r="DQ291" i="12"/>
  <c r="DO291" i="12"/>
  <c r="DN291" i="12"/>
  <c r="DL291" i="12"/>
  <c r="DK291" i="12"/>
  <c r="DJ291" i="12"/>
  <c r="DH291" i="12"/>
  <c r="DG291" i="12"/>
  <c r="DF291" i="12"/>
  <c r="DD291" i="12"/>
  <c r="DC291" i="12"/>
  <c r="DB291" i="12"/>
  <c r="DA291" i="12"/>
  <c r="CZ291" i="12"/>
  <c r="CY291" i="12"/>
  <c r="CX291" i="12"/>
  <c r="CW291" i="12"/>
  <c r="CV291" i="12"/>
  <c r="CU291" i="12"/>
  <c r="CT291" i="12"/>
  <c r="CS291" i="12"/>
  <c r="CR291" i="12"/>
  <c r="CQ291" i="12"/>
  <c r="CP291" i="12"/>
  <c r="CO291" i="12"/>
  <c r="CN291" i="12"/>
  <c r="CM291" i="12"/>
  <c r="CL291" i="12"/>
  <c r="CK291" i="12"/>
  <c r="CJ291" i="12"/>
  <c r="CI291" i="12"/>
  <c r="CH291" i="12"/>
  <c r="CG291" i="12"/>
  <c r="CF291" i="12"/>
  <c r="CE291" i="12"/>
  <c r="CD291" i="12"/>
  <c r="CC291" i="12"/>
  <c r="CB291" i="12"/>
  <c r="CA291" i="12"/>
  <c r="BZ291" i="12"/>
  <c r="BY291" i="12"/>
  <c r="BX291" i="12"/>
  <c r="BW291" i="12"/>
  <c r="BV291" i="12"/>
  <c r="BU291" i="12"/>
  <c r="BT291" i="12"/>
  <c r="BS291" i="12"/>
  <c r="BR291" i="12"/>
  <c r="BQ291" i="12"/>
  <c r="BP291" i="12"/>
  <c r="BO291" i="12"/>
  <c r="BN291" i="12"/>
  <c r="BM291" i="12"/>
  <c r="BK291" i="12"/>
  <c r="BJ291" i="12"/>
  <c r="BI291" i="12"/>
  <c r="BH291" i="12"/>
  <c r="BG291" i="12"/>
  <c r="BF291" i="12"/>
  <c r="BE291" i="12"/>
  <c r="BD291" i="12"/>
  <c r="BC291" i="12"/>
  <c r="BB291" i="12"/>
  <c r="BA291" i="12"/>
  <c r="AZ291" i="12"/>
  <c r="AY291" i="12"/>
  <c r="AX291" i="12"/>
  <c r="AW291" i="12"/>
  <c r="AV291" i="12"/>
  <c r="AT291" i="12"/>
  <c r="AS291" i="12"/>
  <c r="AR291" i="12"/>
  <c r="AQ291" i="12"/>
  <c r="AP291" i="12"/>
  <c r="AO291" i="12"/>
  <c r="AN291" i="12"/>
  <c r="AM291" i="12"/>
  <c r="AL291" i="12"/>
  <c r="AK291" i="12"/>
  <c r="AJ291" i="12"/>
  <c r="AI291" i="12"/>
  <c r="AH291" i="12"/>
  <c r="AG291" i="12"/>
  <c r="AF291" i="12"/>
  <c r="AE291" i="12"/>
  <c r="AC291" i="12"/>
  <c r="AB291" i="12"/>
  <c r="AA291" i="12"/>
  <c r="Z291" i="12"/>
  <c r="Y291" i="12"/>
  <c r="X291" i="12"/>
  <c r="W291" i="12"/>
  <c r="V291" i="12"/>
  <c r="U291" i="12"/>
  <c r="T291" i="12"/>
  <c r="S291" i="12"/>
  <c r="R291" i="12"/>
  <c r="Q291" i="12"/>
  <c r="P291" i="12"/>
  <c r="O291" i="12"/>
  <c r="N291" i="12"/>
  <c r="L291" i="12"/>
  <c r="K291" i="12"/>
  <c r="J291" i="12"/>
  <c r="I291" i="12"/>
  <c r="EL290" i="12"/>
  <c r="EK290" i="12"/>
  <c r="EJ290" i="12"/>
  <c r="EI290" i="12"/>
  <c r="EH290" i="12"/>
  <c r="EG290" i="12"/>
  <c r="EF290" i="12"/>
  <c r="EE290" i="12"/>
  <c r="ED290" i="12"/>
  <c r="EC290" i="12"/>
  <c r="EB290" i="12"/>
  <c r="EA290" i="12"/>
  <c r="DZ290" i="12"/>
  <c r="DY290" i="12"/>
  <c r="DX290" i="12"/>
  <c r="DW290" i="12"/>
  <c r="DV290" i="12"/>
  <c r="DU290" i="12"/>
  <c r="DT290" i="12"/>
  <c r="DS290" i="12"/>
  <c r="DR290" i="12"/>
  <c r="DQ290" i="12"/>
  <c r="DO290" i="12"/>
  <c r="DN290" i="12"/>
  <c r="DL290" i="12"/>
  <c r="DK290" i="12"/>
  <c r="DJ290" i="12"/>
  <c r="DH290" i="12"/>
  <c r="DG290" i="12"/>
  <c r="DF290" i="12"/>
  <c r="DD290" i="12"/>
  <c r="DC290" i="12"/>
  <c r="DB290" i="12"/>
  <c r="DA290" i="12"/>
  <c r="CZ290" i="12"/>
  <c r="CY290" i="12"/>
  <c r="CX290" i="12"/>
  <c r="CW290" i="12"/>
  <c r="CV290" i="12"/>
  <c r="CU290" i="12"/>
  <c r="CT290" i="12"/>
  <c r="CS290" i="12"/>
  <c r="CR290" i="12"/>
  <c r="CQ290" i="12"/>
  <c r="CP290" i="12"/>
  <c r="CO290" i="12"/>
  <c r="CN290" i="12"/>
  <c r="CM290" i="12"/>
  <c r="CL290" i="12"/>
  <c r="CK290" i="12"/>
  <c r="CJ290" i="12"/>
  <c r="CI290" i="12"/>
  <c r="CH290" i="12"/>
  <c r="CG290" i="12"/>
  <c r="CF290" i="12"/>
  <c r="CE290" i="12"/>
  <c r="CD290" i="12"/>
  <c r="CC290" i="12"/>
  <c r="CB290" i="12"/>
  <c r="CA290" i="12"/>
  <c r="BZ290" i="12"/>
  <c r="BY290" i="12"/>
  <c r="BX290" i="12"/>
  <c r="BW290" i="12"/>
  <c r="BV290" i="12"/>
  <c r="BU290" i="12"/>
  <c r="BT290" i="12"/>
  <c r="BS290" i="12"/>
  <c r="BR290" i="12"/>
  <c r="BQ290" i="12"/>
  <c r="BP290" i="12"/>
  <c r="BO290" i="12"/>
  <c r="BN290" i="12"/>
  <c r="BM290" i="12"/>
  <c r="BK290" i="12"/>
  <c r="BJ290" i="12"/>
  <c r="BI290" i="12"/>
  <c r="BH290" i="12"/>
  <c r="BG290" i="12"/>
  <c r="BF290" i="12"/>
  <c r="BE290" i="12"/>
  <c r="BD290" i="12"/>
  <c r="BC290" i="12"/>
  <c r="BB290" i="12"/>
  <c r="BA290" i="12"/>
  <c r="AZ290" i="12"/>
  <c r="AY290" i="12"/>
  <c r="AX290" i="12"/>
  <c r="AW290" i="12"/>
  <c r="AV290" i="12"/>
  <c r="AT290" i="12"/>
  <c r="AS290" i="12"/>
  <c r="AR290" i="12"/>
  <c r="AQ290" i="12"/>
  <c r="AP290" i="12"/>
  <c r="AO290" i="12"/>
  <c r="AN290" i="12"/>
  <c r="AM290" i="12"/>
  <c r="AL290" i="12"/>
  <c r="AK290" i="12"/>
  <c r="AJ290" i="12"/>
  <c r="AI290" i="12"/>
  <c r="AH290" i="12"/>
  <c r="AG290" i="12"/>
  <c r="AF290" i="12"/>
  <c r="AE290" i="12"/>
  <c r="AC290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L290" i="12"/>
  <c r="K290" i="12"/>
  <c r="J290" i="12"/>
  <c r="I290" i="12"/>
  <c r="EL289" i="12"/>
  <c r="EK289" i="12"/>
  <c r="EJ289" i="12"/>
  <c r="EI289" i="12"/>
  <c r="EH289" i="12"/>
  <c r="EG289" i="12"/>
  <c r="EF289" i="12"/>
  <c r="EE289" i="12"/>
  <c r="ED289" i="12"/>
  <c r="EC289" i="12"/>
  <c r="EB289" i="12"/>
  <c r="EA289" i="12"/>
  <c r="DZ289" i="12"/>
  <c r="DY289" i="12"/>
  <c r="DX289" i="12"/>
  <c r="DW289" i="12"/>
  <c r="DV289" i="12"/>
  <c r="DU289" i="12"/>
  <c r="DT289" i="12"/>
  <c r="DS289" i="12"/>
  <c r="DR289" i="12"/>
  <c r="DQ289" i="12"/>
  <c r="DO289" i="12"/>
  <c r="DN289" i="12"/>
  <c r="DL289" i="12"/>
  <c r="DK289" i="12"/>
  <c r="DJ289" i="12"/>
  <c r="DH289" i="12"/>
  <c r="DG289" i="12"/>
  <c r="DF289" i="12"/>
  <c r="DD289" i="12"/>
  <c r="DC289" i="12"/>
  <c r="DB289" i="12"/>
  <c r="DA289" i="12"/>
  <c r="CZ289" i="12"/>
  <c r="CY289" i="12"/>
  <c r="CX289" i="12"/>
  <c r="CW289" i="12"/>
  <c r="CV289" i="12"/>
  <c r="CU289" i="12"/>
  <c r="CT289" i="12"/>
  <c r="CS289" i="12"/>
  <c r="CR289" i="12"/>
  <c r="CQ289" i="12"/>
  <c r="CP289" i="12"/>
  <c r="CO289" i="12"/>
  <c r="CN289" i="12"/>
  <c r="CM289" i="12"/>
  <c r="CL289" i="12"/>
  <c r="CK289" i="12"/>
  <c r="CJ289" i="12"/>
  <c r="CI289" i="12"/>
  <c r="CH289" i="12"/>
  <c r="CG289" i="12"/>
  <c r="CF289" i="12"/>
  <c r="CE289" i="12"/>
  <c r="CD289" i="12"/>
  <c r="CC289" i="12"/>
  <c r="CB289" i="12"/>
  <c r="CA289" i="12"/>
  <c r="BZ289" i="12"/>
  <c r="BY289" i="12"/>
  <c r="BX289" i="12"/>
  <c r="BW289" i="12"/>
  <c r="BV289" i="12"/>
  <c r="BU289" i="12"/>
  <c r="BT289" i="12"/>
  <c r="BS289" i="12"/>
  <c r="BR289" i="12"/>
  <c r="BQ289" i="12"/>
  <c r="BP289" i="12"/>
  <c r="BO289" i="12"/>
  <c r="BN289" i="12"/>
  <c r="BM289" i="12"/>
  <c r="BK289" i="12"/>
  <c r="BJ289" i="12"/>
  <c r="BI289" i="12"/>
  <c r="BH289" i="12"/>
  <c r="BG289" i="12"/>
  <c r="BF289" i="12"/>
  <c r="BE289" i="12"/>
  <c r="BD289" i="12"/>
  <c r="BC289" i="12"/>
  <c r="BB289" i="12"/>
  <c r="BA289" i="12"/>
  <c r="AZ289" i="12"/>
  <c r="AY289" i="12"/>
  <c r="AX289" i="12"/>
  <c r="AW289" i="12"/>
  <c r="AV289" i="12"/>
  <c r="AT289" i="12"/>
  <c r="AS289" i="12"/>
  <c r="AR289" i="12"/>
  <c r="AQ289" i="12"/>
  <c r="AP289" i="12"/>
  <c r="AO289" i="12"/>
  <c r="AN289" i="12"/>
  <c r="AM289" i="12"/>
  <c r="AL289" i="12"/>
  <c r="AK289" i="12"/>
  <c r="AJ289" i="12"/>
  <c r="AI289" i="12"/>
  <c r="AH289" i="12"/>
  <c r="AG289" i="12"/>
  <c r="AF289" i="12"/>
  <c r="AE289" i="12"/>
  <c r="AC289" i="12"/>
  <c r="AB289" i="12"/>
  <c r="AA289" i="12"/>
  <c r="Z289" i="12"/>
  <c r="Y289" i="12"/>
  <c r="X289" i="12"/>
  <c r="W289" i="12"/>
  <c r="V289" i="12"/>
  <c r="U289" i="12"/>
  <c r="T289" i="12"/>
  <c r="S289" i="12"/>
  <c r="R289" i="12"/>
  <c r="Q289" i="12"/>
  <c r="P289" i="12"/>
  <c r="O289" i="12"/>
  <c r="N289" i="12"/>
  <c r="L289" i="12"/>
  <c r="K289" i="12"/>
  <c r="J289" i="12"/>
  <c r="I289" i="12"/>
  <c r="EL288" i="12"/>
  <c r="EK288" i="12"/>
  <c r="EJ288" i="12"/>
  <c r="EI288" i="12"/>
  <c r="EH288" i="12"/>
  <c r="EG288" i="12"/>
  <c r="EF288" i="12"/>
  <c r="EE288" i="12"/>
  <c r="ED288" i="12"/>
  <c r="EC288" i="12"/>
  <c r="EB288" i="12"/>
  <c r="EA288" i="12"/>
  <c r="DZ288" i="12"/>
  <c r="DY288" i="12"/>
  <c r="DX288" i="12"/>
  <c r="DW288" i="12"/>
  <c r="DV288" i="12"/>
  <c r="DU288" i="12"/>
  <c r="DT288" i="12"/>
  <c r="DS288" i="12"/>
  <c r="DR288" i="12"/>
  <c r="DQ288" i="12"/>
  <c r="DO288" i="12"/>
  <c r="DN288" i="12"/>
  <c r="DL288" i="12"/>
  <c r="DK288" i="12"/>
  <c r="DJ288" i="12"/>
  <c r="DH288" i="12"/>
  <c r="DG288" i="12"/>
  <c r="DF288" i="12"/>
  <c r="DD288" i="12"/>
  <c r="DC288" i="12"/>
  <c r="DB288" i="12"/>
  <c r="DA288" i="12"/>
  <c r="CZ288" i="12"/>
  <c r="CY288" i="12"/>
  <c r="CX288" i="12"/>
  <c r="CW288" i="12"/>
  <c r="CV288" i="12"/>
  <c r="CU288" i="12"/>
  <c r="CT288" i="12"/>
  <c r="CS288" i="12"/>
  <c r="CR288" i="12"/>
  <c r="CQ288" i="12"/>
  <c r="CP288" i="12"/>
  <c r="CO288" i="12"/>
  <c r="CN288" i="12"/>
  <c r="CM288" i="12"/>
  <c r="CL288" i="12"/>
  <c r="CK288" i="12"/>
  <c r="CJ288" i="12"/>
  <c r="CI288" i="12"/>
  <c r="CH288" i="12"/>
  <c r="CG288" i="12"/>
  <c r="CF288" i="12"/>
  <c r="CE288" i="12"/>
  <c r="CD288" i="12"/>
  <c r="CC288" i="12"/>
  <c r="CB288" i="12"/>
  <c r="CA288" i="12"/>
  <c r="BZ288" i="12"/>
  <c r="BY288" i="12"/>
  <c r="BX288" i="12"/>
  <c r="BW288" i="12"/>
  <c r="BV288" i="12"/>
  <c r="BU288" i="12"/>
  <c r="BT288" i="12"/>
  <c r="BS288" i="12"/>
  <c r="BR288" i="12"/>
  <c r="BQ288" i="12"/>
  <c r="BP288" i="12"/>
  <c r="BO288" i="12"/>
  <c r="BN288" i="12"/>
  <c r="BM288" i="12"/>
  <c r="BK288" i="12"/>
  <c r="BJ288" i="12"/>
  <c r="BI288" i="12"/>
  <c r="BH288" i="12"/>
  <c r="BG288" i="12"/>
  <c r="BF288" i="12"/>
  <c r="BE288" i="12"/>
  <c r="BD288" i="12"/>
  <c r="BC288" i="12"/>
  <c r="BB288" i="12"/>
  <c r="BA288" i="12"/>
  <c r="AZ288" i="12"/>
  <c r="AY288" i="12"/>
  <c r="AX288" i="12"/>
  <c r="AW288" i="12"/>
  <c r="AV288" i="12"/>
  <c r="AT288" i="12"/>
  <c r="AS288" i="12"/>
  <c r="AR288" i="12"/>
  <c r="AQ288" i="12"/>
  <c r="AP288" i="12"/>
  <c r="AO288" i="12"/>
  <c r="AN288" i="12"/>
  <c r="AM288" i="12"/>
  <c r="AL288" i="12"/>
  <c r="AK288" i="12"/>
  <c r="AJ288" i="12"/>
  <c r="AI288" i="12"/>
  <c r="AH288" i="12"/>
  <c r="AG288" i="12"/>
  <c r="AF288" i="12"/>
  <c r="AE288" i="12"/>
  <c r="AC288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P288" i="12"/>
  <c r="O288" i="12"/>
  <c r="N288" i="12"/>
  <c r="L288" i="12"/>
  <c r="K288" i="12"/>
  <c r="J288" i="12"/>
  <c r="I288" i="12"/>
  <c r="EL287" i="12"/>
  <c r="EK287" i="12"/>
  <c r="EJ287" i="12"/>
  <c r="EI287" i="12"/>
  <c r="EH287" i="12"/>
  <c r="EG287" i="12"/>
  <c r="EF287" i="12"/>
  <c r="EE287" i="12"/>
  <c r="ED287" i="12"/>
  <c r="EC287" i="12"/>
  <c r="EB287" i="12"/>
  <c r="EA287" i="12"/>
  <c r="DZ287" i="12"/>
  <c r="DY287" i="12"/>
  <c r="DX287" i="12"/>
  <c r="DW287" i="12"/>
  <c r="DV287" i="12"/>
  <c r="DU287" i="12"/>
  <c r="DT287" i="12"/>
  <c r="DS287" i="12"/>
  <c r="DR287" i="12"/>
  <c r="DQ287" i="12"/>
  <c r="DO287" i="12"/>
  <c r="DN287" i="12"/>
  <c r="DL287" i="12"/>
  <c r="DK287" i="12"/>
  <c r="DJ287" i="12"/>
  <c r="DH287" i="12"/>
  <c r="DG287" i="12"/>
  <c r="DF287" i="12"/>
  <c r="DD287" i="12"/>
  <c r="DC287" i="12"/>
  <c r="DB287" i="12"/>
  <c r="DA287" i="12"/>
  <c r="CZ287" i="12"/>
  <c r="CY287" i="12"/>
  <c r="CX287" i="12"/>
  <c r="CW287" i="12"/>
  <c r="CV287" i="12"/>
  <c r="CU287" i="12"/>
  <c r="CT287" i="12"/>
  <c r="CS287" i="12"/>
  <c r="CR287" i="12"/>
  <c r="CQ287" i="12"/>
  <c r="CP287" i="12"/>
  <c r="CO287" i="12"/>
  <c r="CN287" i="12"/>
  <c r="CM287" i="12"/>
  <c r="CL287" i="12"/>
  <c r="CK287" i="12"/>
  <c r="CJ287" i="12"/>
  <c r="CI287" i="12"/>
  <c r="CH287" i="12"/>
  <c r="CG287" i="12"/>
  <c r="CF287" i="12"/>
  <c r="CE287" i="12"/>
  <c r="CD287" i="12"/>
  <c r="CC287" i="12"/>
  <c r="CB287" i="12"/>
  <c r="CA287" i="12"/>
  <c r="BZ287" i="12"/>
  <c r="BY287" i="12"/>
  <c r="BX287" i="12"/>
  <c r="BW287" i="12"/>
  <c r="BV287" i="12"/>
  <c r="BU287" i="12"/>
  <c r="BT287" i="12"/>
  <c r="BS287" i="12"/>
  <c r="BR287" i="12"/>
  <c r="BQ287" i="12"/>
  <c r="BP287" i="12"/>
  <c r="BO287" i="12"/>
  <c r="BN287" i="12"/>
  <c r="BM287" i="12"/>
  <c r="BK287" i="12"/>
  <c r="BJ287" i="12"/>
  <c r="BI287" i="12"/>
  <c r="BH287" i="12"/>
  <c r="BG287" i="12"/>
  <c r="BF287" i="12"/>
  <c r="BE287" i="12"/>
  <c r="BD287" i="12"/>
  <c r="BC287" i="12"/>
  <c r="BB287" i="12"/>
  <c r="BA287" i="12"/>
  <c r="AZ287" i="12"/>
  <c r="AY287" i="12"/>
  <c r="AX287" i="12"/>
  <c r="AW287" i="12"/>
  <c r="AV287" i="12"/>
  <c r="AT287" i="12"/>
  <c r="AS287" i="12"/>
  <c r="AR287" i="12"/>
  <c r="AQ287" i="12"/>
  <c r="AP287" i="12"/>
  <c r="AO287" i="12"/>
  <c r="AN287" i="12"/>
  <c r="AM287" i="12"/>
  <c r="AL287" i="12"/>
  <c r="AK287" i="12"/>
  <c r="AJ287" i="12"/>
  <c r="AI287" i="12"/>
  <c r="AH287" i="12"/>
  <c r="AG287" i="12"/>
  <c r="AF287" i="12"/>
  <c r="AE287" i="12"/>
  <c r="AC287" i="12"/>
  <c r="AB287" i="12"/>
  <c r="AA287" i="12"/>
  <c r="Z287" i="12"/>
  <c r="Y287" i="12"/>
  <c r="X287" i="12"/>
  <c r="W287" i="12"/>
  <c r="V287" i="12"/>
  <c r="U287" i="12"/>
  <c r="T287" i="12"/>
  <c r="S287" i="12"/>
  <c r="R287" i="12"/>
  <c r="Q287" i="12"/>
  <c r="P287" i="12"/>
  <c r="O287" i="12"/>
  <c r="N287" i="12"/>
  <c r="L287" i="12"/>
  <c r="K287" i="12"/>
  <c r="J287" i="12"/>
  <c r="I287" i="12"/>
  <c r="EL286" i="12"/>
  <c r="EK286" i="12"/>
  <c r="EJ286" i="12"/>
  <c r="EI286" i="12"/>
  <c r="EH286" i="12"/>
  <c r="EG286" i="12"/>
  <c r="EF286" i="12"/>
  <c r="EE286" i="12"/>
  <c r="ED286" i="12"/>
  <c r="EC286" i="12"/>
  <c r="EB286" i="12"/>
  <c r="EA286" i="12"/>
  <c r="DZ286" i="12"/>
  <c r="DY286" i="12"/>
  <c r="DX286" i="12"/>
  <c r="DW286" i="12"/>
  <c r="DV286" i="12"/>
  <c r="DU286" i="12"/>
  <c r="DT286" i="12"/>
  <c r="DS286" i="12"/>
  <c r="DR286" i="12"/>
  <c r="DQ286" i="12"/>
  <c r="DO286" i="12"/>
  <c r="DN286" i="12"/>
  <c r="DL286" i="12"/>
  <c r="DK286" i="12"/>
  <c r="DJ286" i="12"/>
  <c r="DH286" i="12"/>
  <c r="DG286" i="12"/>
  <c r="DF286" i="12"/>
  <c r="DD286" i="12"/>
  <c r="DC286" i="12"/>
  <c r="DB286" i="12"/>
  <c r="DA286" i="12"/>
  <c r="CZ286" i="12"/>
  <c r="CY286" i="12"/>
  <c r="CX286" i="12"/>
  <c r="CW286" i="12"/>
  <c r="CV286" i="12"/>
  <c r="CU286" i="12"/>
  <c r="CT286" i="12"/>
  <c r="CS286" i="12"/>
  <c r="CR286" i="12"/>
  <c r="CQ286" i="12"/>
  <c r="CP286" i="12"/>
  <c r="CO286" i="12"/>
  <c r="CN286" i="12"/>
  <c r="CM286" i="12"/>
  <c r="CL286" i="12"/>
  <c r="CK286" i="12"/>
  <c r="CJ286" i="12"/>
  <c r="CI286" i="12"/>
  <c r="CH286" i="12"/>
  <c r="CG286" i="12"/>
  <c r="CF286" i="12"/>
  <c r="CE286" i="12"/>
  <c r="CD286" i="12"/>
  <c r="CC286" i="12"/>
  <c r="CB286" i="12"/>
  <c r="CA286" i="12"/>
  <c r="BZ286" i="12"/>
  <c r="BY286" i="12"/>
  <c r="BX286" i="12"/>
  <c r="BW286" i="12"/>
  <c r="BV286" i="12"/>
  <c r="BU286" i="12"/>
  <c r="BT286" i="12"/>
  <c r="BS286" i="12"/>
  <c r="BR286" i="12"/>
  <c r="BQ286" i="12"/>
  <c r="BP286" i="12"/>
  <c r="BO286" i="12"/>
  <c r="BN286" i="12"/>
  <c r="BM286" i="12"/>
  <c r="BK286" i="12"/>
  <c r="BJ286" i="12"/>
  <c r="BI286" i="12"/>
  <c r="BH286" i="12"/>
  <c r="BG286" i="12"/>
  <c r="BF286" i="12"/>
  <c r="BE286" i="12"/>
  <c r="BD286" i="12"/>
  <c r="BC286" i="12"/>
  <c r="BB286" i="12"/>
  <c r="BA286" i="12"/>
  <c r="AZ286" i="12"/>
  <c r="AY286" i="12"/>
  <c r="AX286" i="12"/>
  <c r="AW286" i="12"/>
  <c r="AV286" i="12"/>
  <c r="AT286" i="12"/>
  <c r="AS286" i="12"/>
  <c r="AR286" i="12"/>
  <c r="AQ286" i="12"/>
  <c r="AP286" i="12"/>
  <c r="AO286" i="12"/>
  <c r="AN286" i="12"/>
  <c r="AM286" i="12"/>
  <c r="AL286" i="12"/>
  <c r="AK286" i="12"/>
  <c r="AJ286" i="12"/>
  <c r="AI286" i="12"/>
  <c r="AH286" i="12"/>
  <c r="AG286" i="12"/>
  <c r="AF286" i="12"/>
  <c r="AE286" i="12"/>
  <c r="AC286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O286" i="12"/>
  <c r="N286" i="12"/>
  <c r="L286" i="12"/>
  <c r="K286" i="12"/>
  <c r="J286" i="12"/>
  <c r="I286" i="12"/>
  <c r="EL285" i="12"/>
  <c r="EK285" i="12"/>
  <c r="EJ285" i="12"/>
  <c r="EI285" i="12"/>
  <c r="EH285" i="12"/>
  <c r="EG285" i="12"/>
  <c r="EF285" i="12"/>
  <c r="EE285" i="12"/>
  <c r="ED285" i="12"/>
  <c r="EC285" i="12"/>
  <c r="EB285" i="12"/>
  <c r="EA285" i="12"/>
  <c r="DZ285" i="12"/>
  <c r="DY285" i="12"/>
  <c r="DX285" i="12"/>
  <c r="DW285" i="12"/>
  <c r="DV285" i="12"/>
  <c r="DU285" i="12"/>
  <c r="DT285" i="12"/>
  <c r="DS285" i="12"/>
  <c r="DR285" i="12"/>
  <c r="DQ285" i="12"/>
  <c r="DO285" i="12"/>
  <c r="DN285" i="12"/>
  <c r="DL285" i="12"/>
  <c r="DK285" i="12"/>
  <c r="DJ285" i="12"/>
  <c r="DH285" i="12"/>
  <c r="DG285" i="12"/>
  <c r="DF285" i="12"/>
  <c r="DD285" i="12"/>
  <c r="DC285" i="12"/>
  <c r="DB285" i="12"/>
  <c r="DA285" i="12"/>
  <c r="CZ285" i="12"/>
  <c r="CY285" i="12"/>
  <c r="CX285" i="12"/>
  <c r="CW285" i="12"/>
  <c r="CV285" i="12"/>
  <c r="CU285" i="12"/>
  <c r="CT285" i="12"/>
  <c r="CS285" i="12"/>
  <c r="CR285" i="12"/>
  <c r="CQ285" i="12"/>
  <c r="CP285" i="12"/>
  <c r="CO285" i="12"/>
  <c r="CN285" i="12"/>
  <c r="CM285" i="12"/>
  <c r="CL285" i="12"/>
  <c r="CK285" i="12"/>
  <c r="CJ285" i="12"/>
  <c r="CI285" i="12"/>
  <c r="CH285" i="12"/>
  <c r="CG285" i="12"/>
  <c r="CF285" i="12"/>
  <c r="CE285" i="12"/>
  <c r="CD285" i="12"/>
  <c r="CC285" i="12"/>
  <c r="CB285" i="12"/>
  <c r="CA285" i="12"/>
  <c r="BZ285" i="12"/>
  <c r="BY285" i="12"/>
  <c r="BX285" i="12"/>
  <c r="BW285" i="12"/>
  <c r="BV285" i="12"/>
  <c r="BU285" i="12"/>
  <c r="BT285" i="12"/>
  <c r="BS285" i="12"/>
  <c r="BR285" i="12"/>
  <c r="BQ285" i="12"/>
  <c r="BP285" i="12"/>
  <c r="BO285" i="12"/>
  <c r="BN285" i="12"/>
  <c r="BM285" i="12"/>
  <c r="BK285" i="12"/>
  <c r="BJ285" i="12"/>
  <c r="BI285" i="12"/>
  <c r="BH285" i="12"/>
  <c r="BG285" i="12"/>
  <c r="BF285" i="12"/>
  <c r="BE285" i="12"/>
  <c r="BD285" i="12"/>
  <c r="BC285" i="12"/>
  <c r="BB285" i="12"/>
  <c r="BA285" i="12"/>
  <c r="AZ285" i="12"/>
  <c r="AY285" i="12"/>
  <c r="AX285" i="12"/>
  <c r="AW285" i="12"/>
  <c r="AV285" i="12"/>
  <c r="AT285" i="12"/>
  <c r="AS285" i="12"/>
  <c r="AR285" i="12"/>
  <c r="AQ285" i="12"/>
  <c r="AP285" i="12"/>
  <c r="AO285" i="12"/>
  <c r="AN285" i="12"/>
  <c r="AM285" i="12"/>
  <c r="AL285" i="12"/>
  <c r="AK285" i="12"/>
  <c r="AJ285" i="12"/>
  <c r="AI285" i="12"/>
  <c r="AH285" i="12"/>
  <c r="AG285" i="12"/>
  <c r="AF285" i="12"/>
  <c r="AE285" i="12"/>
  <c r="AC285" i="12"/>
  <c r="AB285" i="12"/>
  <c r="AA285" i="12"/>
  <c r="Z285" i="12"/>
  <c r="Y285" i="12"/>
  <c r="X285" i="12"/>
  <c r="W285" i="12"/>
  <c r="V285" i="12"/>
  <c r="U285" i="12"/>
  <c r="T285" i="12"/>
  <c r="S285" i="12"/>
  <c r="R285" i="12"/>
  <c r="Q285" i="12"/>
  <c r="P285" i="12"/>
  <c r="O285" i="12"/>
  <c r="N285" i="12"/>
  <c r="L285" i="12"/>
  <c r="K285" i="12"/>
  <c r="J285" i="12"/>
  <c r="I285" i="12"/>
  <c r="EL284" i="12"/>
  <c r="EK284" i="12"/>
  <c r="EJ284" i="12"/>
  <c r="EI284" i="12"/>
  <c r="EH284" i="12"/>
  <c r="EG284" i="12"/>
  <c r="EF284" i="12"/>
  <c r="EE284" i="12"/>
  <c r="ED284" i="12"/>
  <c r="EC284" i="12"/>
  <c r="EB284" i="12"/>
  <c r="EA284" i="12"/>
  <c r="DZ284" i="12"/>
  <c r="DY284" i="12"/>
  <c r="DX284" i="12"/>
  <c r="DW284" i="12"/>
  <c r="DV284" i="12"/>
  <c r="DU284" i="12"/>
  <c r="DT284" i="12"/>
  <c r="DS284" i="12"/>
  <c r="DR284" i="12"/>
  <c r="DQ284" i="12"/>
  <c r="DO284" i="12"/>
  <c r="DN284" i="12"/>
  <c r="DL284" i="12"/>
  <c r="DK284" i="12"/>
  <c r="DJ284" i="12"/>
  <c r="DH284" i="12"/>
  <c r="DG284" i="12"/>
  <c r="DF284" i="12"/>
  <c r="DD284" i="12"/>
  <c r="DC284" i="12"/>
  <c r="DB284" i="12"/>
  <c r="DA284" i="12"/>
  <c r="CZ284" i="12"/>
  <c r="CY284" i="12"/>
  <c r="CX284" i="12"/>
  <c r="CW284" i="12"/>
  <c r="CV284" i="12"/>
  <c r="CU284" i="12"/>
  <c r="CT284" i="12"/>
  <c r="CS284" i="12"/>
  <c r="CR284" i="12"/>
  <c r="CQ284" i="12"/>
  <c r="CP284" i="12"/>
  <c r="CO284" i="12"/>
  <c r="CN284" i="12"/>
  <c r="CM284" i="12"/>
  <c r="CL284" i="12"/>
  <c r="CK284" i="12"/>
  <c r="CJ284" i="12"/>
  <c r="CI284" i="12"/>
  <c r="CH284" i="12"/>
  <c r="CG284" i="12"/>
  <c r="CF284" i="12"/>
  <c r="CE284" i="12"/>
  <c r="CD284" i="12"/>
  <c r="CC284" i="12"/>
  <c r="CB284" i="12"/>
  <c r="CA284" i="12"/>
  <c r="BZ284" i="12"/>
  <c r="BY284" i="12"/>
  <c r="BX284" i="12"/>
  <c r="BW284" i="12"/>
  <c r="BV284" i="12"/>
  <c r="BU284" i="12"/>
  <c r="BT284" i="12"/>
  <c r="BS284" i="12"/>
  <c r="BR284" i="12"/>
  <c r="BQ284" i="12"/>
  <c r="BP284" i="12"/>
  <c r="BO284" i="12"/>
  <c r="BN284" i="12"/>
  <c r="BM284" i="12"/>
  <c r="BK284" i="12"/>
  <c r="BJ284" i="12"/>
  <c r="BI284" i="12"/>
  <c r="BH284" i="12"/>
  <c r="BG284" i="12"/>
  <c r="BF284" i="12"/>
  <c r="BE284" i="12"/>
  <c r="BD284" i="12"/>
  <c r="BC284" i="12"/>
  <c r="BB284" i="12"/>
  <c r="BA284" i="12"/>
  <c r="AZ284" i="12"/>
  <c r="AY284" i="12"/>
  <c r="AX284" i="12"/>
  <c r="AW284" i="12"/>
  <c r="AV284" i="12"/>
  <c r="AT284" i="12"/>
  <c r="AS284" i="12"/>
  <c r="AR284" i="12"/>
  <c r="AQ284" i="12"/>
  <c r="AP284" i="12"/>
  <c r="AO284" i="12"/>
  <c r="AN284" i="12"/>
  <c r="AM284" i="12"/>
  <c r="AL284" i="12"/>
  <c r="AK284" i="12"/>
  <c r="AJ284" i="12"/>
  <c r="AI284" i="12"/>
  <c r="AH284" i="12"/>
  <c r="AG284" i="12"/>
  <c r="AF284" i="12"/>
  <c r="AE284" i="12"/>
  <c r="AC284" i="12"/>
  <c r="AB284" i="12"/>
  <c r="AA284" i="12"/>
  <c r="Z284" i="12"/>
  <c r="Y284" i="12"/>
  <c r="X284" i="12"/>
  <c r="W284" i="12"/>
  <c r="V284" i="12"/>
  <c r="U284" i="12"/>
  <c r="T284" i="12"/>
  <c r="S284" i="12"/>
  <c r="R284" i="12"/>
  <c r="Q284" i="12"/>
  <c r="P284" i="12"/>
  <c r="O284" i="12"/>
  <c r="N284" i="12"/>
  <c r="L284" i="12"/>
  <c r="K284" i="12"/>
  <c r="J284" i="12"/>
  <c r="I284" i="12"/>
  <c r="EL283" i="12"/>
  <c r="EK283" i="12"/>
  <c r="EJ283" i="12"/>
  <c r="EI283" i="12"/>
  <c r="EH283" i="12"/>
  <c r="EG283" i="12"/>
  <c r="EF283" i="12"/>
  <c r="EE283" i="12"/>
  <c r="ED283" i="12"/>
  <c r="EC283" i="12"/>
  <c r="EB283" i="12"/>
  <c r="EA283" i="12"/>
  <c r="DZ283" i="12"/>
  <c r="DY283" i="12"/>
  <c r="DX283" i="12"/>
  <c r="DW283" i="12"/>
  <c r="DV283" i="12"/>
  <c r="DU283" i="12"/>
  <c r="DT283" i="12"/>
  <c r="DS283" i="12"/>
  <c r="DR283" i="12"/>
  <c r="DQ283" i="12"/>
  <c r="DO283" i="12"/>
  <c r="DN283" i="12"/>
  <c r="DL283" i="12"/>
  <c r="DK283" i="12"/>
  <c r="DJ283" i="12"/>
  <c r="DH283" i="12"/>
  <c r="DG283" i="12"/>
  <c r="DF283" i="12"/>
  <c r="DD283" i="12"/>
  <c r="DC283" i="12"/>
  <c r="DB283" i="12"/>
  <c r="DA283" i="12"/>
  <c r="CZ283" i="12"/>
  <c r="CY283" i="12"/>
  <c r="CX283" i="12"/>
  <c r="CW283" i="12"/>
  <c r="CV283" i="12"/>
  <c r="CU283" i="12"/>
  <c r="CT283" i="12"/>
  <c r="CS283" i="12"/>
  <c r="CR283" i="12"/>
  <c r="CQ283" i="12"/>
  <c r="CP283" i="12"/>
  <c r="CO283" i="12"/>
  <c r="CN283" i="12"/>
  <c r="CM283" i="12"/>
  <c r="CL283" i="12"/>
  <c r="CK283" i="12"/>
  <c r="CJ283" i="12"/>
  <c r="CI283" i="12"/>
  <c r="CH283" i="12"/>
  <c r="CG283" i="12"/>
  <c r="CF283" i="12"/>
  <c r="CE283" i="12"/>
  <c r="CD283" i="12"/>
  <c r="CC283" i="12"/>
  <c r="CB283" i="12"/>
  <c r="CA283" i="12"/>
  <c r="BZ283" i="12"/>
  <c r="BY283" i="12"/>
  <c r="BX283" i="12"/>
  <c r="BW283" i="12"/>
  <c r="BV283" i="12"/>
  <c r="BU283" i="12"/>
  <c r="BT283" i="12"/>
  <c r="BS283" i="12"/>
  <c r="BR283" i="12"/>
  <c r="BQ283" i="12"/>
  <c r="BP283" i="12"/>
  <c r="BO283" i="12"/>
  <c r="BN283" i="12"/>
  <c r="BM283" i="12"/>
  <c r="BK283" i="12"/>
  <c r="BJ283" i="12"/>
  <c r="BI283" i="12"/>
  <c r="BH283" i="12"/>
  <c r="BG283" i="12"/>
  <c r="BF283" i="12"/>
  <c r="BE283" i="12"/>
  <c r="BD283" i="12"/>
  <c r="BC283" i="12"/>
  <c r="BB283" i="12"/>
  <c r="BA283" i="12"/>
  <c r="AZ283" i="12"/>
  <c r="AY283" i="12"/>
  <c r="AX283" i="12"/>
  <c r="AW283" i="12"/>
  <c r="AV283" i="12"/>
  <c r="AT283" i="12"/>
  <c r="AS283" i="12"/>
  <c r="AR283" i="12"/>
  <c r="AQ283" i="12"/>
  <c r="AP283" i="12"/>
  <c r="AO283" i="12"/>
  <c r="AN283" i="12"/>
  <c r="AM283" i="12"/>
  <c r="AL283" i="12"/>
  <c r="AK283" i="12"/>
  <c r="AJ283" i="12"/>
  <c r="AI283" i="12"/>
  <c r="AH283" i="12"/>
  <c r="AG283" i="12"/>
  <c r="AF283" i="12"/>
  <c r="AE283" i="12"/>
  <c r="AC283" i="12"/>
  <c r="AB283" i="12"/>
  <c r="AA283" i="12"/>
  <c r="Z283" i="12"/>
  <c r="Y283" i="12"/>
  <c r="X283" i="12"/>
  <c r="W283" i="12"/>
  <c r="V283" i="12"/>
  <c r="U283" i="12"/>
  <c r="T283" i="12"/>
  <c r="S283" i="12"/>
  <c r="R283" i="12"/>
  <c r="Q283" i="12"/>
  <c r="P283" i="12"/>
  <c r="O283" i="12"/>
  <c r="N283" i="12"/>
  <c r="L283" i="12"/>
  <c r="K283" i="12"/>
  <c r="J283" i="12"/>
  <c r="I283" i="12"/>
  <c r="EL282" i="12"/>
  <c r="EK282" i="12"/>
  <c r="EJ282" i="12"/>
  <c r="EI282" i="12"/>
  <c r="EH282" i="12"/>
  <c r="EG282" i="12"/>
  <c r="EF282" i="12"/>
  <c r="EE282" i="12"/>
  <c r="ED282" i="12"/>
  <c r="EC282" i="12"/>
  <c r="EB282" i="12"/>
  <c r="EA282" i="12"/>
  <c r="DZ282" i="12"/>
  <c r="DY282" i="12"/>
  <c r="DX282" i="12"/>
  <c r="DW282" i="12"/>
  <c r="DV282" i="12"/>
  <c r="DU282" i="12"/>
  <c r="DT282" i="12"/>
  <c r="DS282" i="12"/>
  <c r="DR282" i="12"/>
  <c r="DQ282" i="12"/>
  <c r="DO282" i="12"/>
  <c r="DN282" i="12"/>
  <c r="DL282" i="12"/>
  <c r="DK282" i="12"/>
  <c r="DJ282" i="12"/>
  <c r="DH282" i="12"/>
  <c r="DG282" i="12"/>
  <c r="DF282" i="12"/>
  <c r="DD282" i="12"/>
  <c r="DC282" i="12"/>
  <c r="DB282" i="12"/>
  <c r="DA282" i="12"/>
  <c r="CZ282" i="12"/>
  <c r="CY282" i="12"/>
  <c r="CX282" i="12"/>
  <c r="CW282" i="12"/>
  <c r="CV282" i="12"/>
  <c r="CU282" i="12"/>
  <c r="CT282" i="12"/>
  <c r="CS282" i="12"/>
  <c r="CR282" i="12"/>
  <c r="CQ282" i="12"/>
  <c r="CP282" i="12"/>
  <c r="CO282" i="12"/>
  <c r="CN282" i="12"/>
  <c r="CM282" i="12"/>
  <c r="CL282" i="12"/>
  <c r="CK282" i="12"/>
  <c r="CJ282" i="12"/>
  <c r="CI282" i="12"/>
  <c r="CH282" i="12"/>
  <c r="CG282" i="12"/>
  <c r="CF282" i="12"/>
  <c r="CE282" i="12"/>
  <c r="CD282" i="12"/>
  <c r="CC282" i="12"/>
  <c r="CB282" i="12"/>
  <c r="CA282" i="12"/>
  <c r="BZ282" i="12"/>
  <c r="BY282" i="12"/>
  <c r="BX282" i="12"/>
  <c r="BW282" i="12"/>
  <c r="BV282" i="12"/>
  <c r="BU282" i="12"/>
  <c r="BT282" i="12"/>
  <c r="BS282" i="12"/>
  <c r="BR282" i="12"/>
  <c r="BQ282" i="12"/>
  <c r="BP282" i="12"/>
  <c r="BO282" i="12"/>
  <c r="BN282" i="12"/>
  <c r="BM282" i="12"/>
  <c r="BK282" i="12"/>
  <c r="BJ282" i="12"/>
  <c r="BI282" i="12"/>
  <c r="BH282" i="12"/>
  <c r="BG282" i="12"/>
  <c r="BF282" i="12"/>
  <c r="BE282" i="12"/>
  <c r="BD282" i="12"/>
  <c r="BC282" i="12"/>
  <c r="BB282" i="12"/>
  <c r="BA282" i="12"/>
  <c r="AZ282" i="12"/>
  <c r="AY282" i="12"/>
  <c r="AX282" i="12"/>
  <c r="AW282" i="12"/>
  <c r="AV282" i="12"/>
  <c r="AT282" i="12"/>
  <c r="AS282" i="12"/>
  <c r="AR282" i="12"/>
  <c r="AQ282" i="12"/>
  <c r="AP282" i="12"/>
  <c r="AO282" i="12"/>
  <c r="AN282" i="12"/>
  <c r="AM282" i="12"/>
  <c r="AL282" i="12"/>
  <c r="AK282" i="12"/>
  <c r="AJ282" i="12"/>
  <c r="AI282" i="12"/>
  <c r="AH282" i="12"/>
  <c r="AG282" i="12"/>
  <c r="AF282" i="12"/>
  <c r="AE282" i="12"/>
  <c r="AC282" i="12"/>
  <c r="AB282" i="12"/>
  <c r="AA282" i="12"/>
  <c r="Z282" i="12"/>
  <c r="Y282" i="12"/>
  <c r="X282" i="12"/>
  <c r="W282" i="12"/>
  <c r="V282" i="12"/>
  <c r="U282" i="12"/>
  <c r="T282" i="12"/>
  <c r="S282" i="12"/>
  <c r="R282" i="12"/>
  <c r="Q282" i="12"/>
  <c r="P282" i="12"/>
  <c r="O282" i="12"/>
  <c r="N282" i="12"/>
  <c r="L282" i="12"/>
  <c r="K282" i="12"/>
  <c r="J282" i="12"/>
  <c r="I282" i="12"/>
  <c r="EL281" i="12"/>
  <c r="EK281" i="12"/>
  <c r="EJ281" i="12"/>
  <c r="EI281" i="12"/>
  <c r="EH281" i="12"/>
  <c r="EG281" i="12"/>
  <c r="EF281" i="12"/>
  <c r="EE281" i="12"/>
  <c r="ED281" i="12"/>
  <c r="EC281" i="12"/>
  <c r="EB281" i="12"/>
  <c r="EA281" i="12"/>
  <c r="DZ281" i="12"/>
  <c r="DY281" i="12"/>
  <c r="DX281" i="12"/>
  <c r="DW281" i="12"/>
  <c r="DV281" i="12"/>
  <c r="DU281" i="12"/>
  <c r="DT281" i="12"/>
  <c r="DS281" i="12"/>
  <c r="DR281" i="12"/>
  <c r="DQ281" i="12"/>
  <c r="DO281" i="12"/>
  <c r="DN281" i="12"/>
  <c r="DL281" i="12"/>
  <c r="DK281" i="12"/>
  <c r="DJ281" i="12"/>
  <c r="DH281" i="12"/>
  <c r="DG281" i="12"/>
  <c r="DF281" i="12"/>
  <c r="DD281" i="12"/>
  <c r="DC281" i="12"/>
  <c r="DB281" i="12"/>
  <c r="DA281" i="12"/>
  <c r="CZ281" i="12"/>
  <c r="CY281" i="12"/>
  <c r="CX281" i="12"/>
  <c r="CW281" i="12"/>
  <c r="CV281" i="12"/>
  <c r="CU281" i="12"/>
  <c r="CT281" i="12"/>
  <c r="CS281" i="12"/>
  <c r="CR281" i="12"/>
  <c r="CQ281" i="12"/>
  <c r="CP281" i="12"/>
  <c r="CO281" i="12"/>
  <c r="CN281" i="12"/>
  <c r="CM281" i="12"/>
  <c r="CL281" i="12"/>
  <c r="CK281" i="12"/>
  <c r="CJ281" i="12"/>
  <c r="CI281" i="12"/>
  <c r="CH281" i="12"/>
  <c r="CG281" i="12"/>
  <c r="CF281" i="12"/>
  <c r="CE281" i="12"/>
  <c r="CD281" i="12"/>
  <c r="CC281" i="12"/>
  <c r="CB281" i="12"/>
  <c r="CA281" i="12"/>
  <c r="BZ281" i="12"/>
  <c r="BY281" i="12"/>
  <c r="BX281" i="12"/>
  <c r="BW281" i="12"/>
  <c r="BV281" i="12"/>
  <c r="BU281" i="12"/>
  <c r="BT281" i="12"/>
  <c r="BS281" i="12"/>
  <c r="BR281" i="12"/>
  <c r="BQ281" i="12"/>
  <c r="BP281" i="12"/>
  <c r="BO281" i="12"/>
  <c r="BN281" i="12"/>
  <c r="BM281" i="12"/>
  <c r="BK281" i="12"/>
  <c r="BJ281" i="12"/>
  <c r="BI281" i="12"/>
  <c r="BH281" i="12"/>
  <c r="BG281" i="12"/>
  <c r="BF281" i="12"/>
  <c r="BE281" i="12"/>
  <c r="BD281" i="12"/>
  <c r="BC281" i="12"/>
  <c r="BB281" i="12"/>
  <c r="BA281" i="12"/>
  <c r="AZ281" i="12"/>
  <c r="AY281" i="12"/>
  <c r="AX281" i="12"/>
  <c r="AW281" i="12"/>
  <c r="AV281" i="12"/>
  <c r="AT281" i="12"/>
  <c r="AS281" i="12"/>
  <c r="AR281" i="12"/>
  <c r="AQ281" i="12"/>
  <c r="AP281" i="12"/>
  <c r="AO281" i="12"/>
  <c r="AN281" i="12"/>
  <c r="AM281" i="12"/>
  <c r="AL281" i="12"/>
  <c r="AK281" i="12"/>
  <c r="AJ281" i="12"/>
  <c r="AI281" i="12"/>
  <c r="AH281" i="12"/>
  <c r="AG281" i="12"/>
  <c r="AF281" i="12"/>
  <c r="AE281" i="12"/>
  <c r="AC281" i="12"/>
  <c r="AB281" i="12"/>
  <c r="AA281" i="12"/>
  <c r="Z281" i="12"/>
  <c r="Y281" i="12"/>
  <c r="X281" i="12"/>
  <c r="W281" i="12"/>
  <c r="V281" i="12"/>
  <c r="U281" i="12"/>
  <c r="T281" i="12"/>
  <c r="S281" i="12"/>
  <c r="R281" i="12"/>
  <c r="Q281" i="12"/>
  <c r="P281" i="12"/>
  <c r="O281" i="12"/>
  <c r="N281" i="12"/>
  <c r="L281" i="12"/>
  <c r="K281" i="12"/>
  <c r="J281" i="12"/>
  <c r="I281" i="12"/>
  <c r="EL280" i="12"/>
  <c r="EK280" i="12"/>
  <c r="EJ280" i="12"/>
  <c r="EI280" i="12"/>
  <c r="EH280" i="12"/>
  <c r="EG280" i="12"/>
  <c r="EF280" i="12"/>
  <c r="EE280" i="12"/>
  <c r="ED280" i="12"/>
  <c r="EC280" i="12"/>
  <c r="EB280" i="12"/>
  <c r="EA280" i="12"/>
  <c r="DZ280" i="12"/>
  <c r="DY280" i="12"/>
  <c r="DX280" i="12"/>
  <c r="DW280" i="12"/>
  <c r="DV280" i="12"/>
  <c r="DU280" i="12"/>
  <c r="DT280" i="12"/>
  <c r="DS280" i="12"/>
  <c r="DR280" i="12"/>
  <c r="DQ280" i="12"/>
  <c r="DO280" i="12"/>
  <c r="DN280" i="12"/>
  <c r="DL280" i="12"/>
  <c r="DK280" i="12"/>
  <c r="DJ280" i="12"/>
  <c r="DH280" i="12"/>
  <c r="DG280" i="12"/>
  <c r="DF280" i="12"/>
  <c r="DD280" i="12"/>
  <c r="DC280" i="12"/>
  <c r="DB280" i="12"/>
  <c r="DA280" i="12"/>
  <c r="CZ280" i="12"/>
  <c r="CY280" i="12"/>
  <c r="CX280" i="12"/>
  <c r="CW280" i="12"/>
  <c r="CV280" i="12"/>
  <c r="CU280" i="12"/>
  <c r="CT280" i="12"/>
  <c r="CS280" i="12"/>
  <c r="CR280" i="12"/>
  <c r="CQ280" i="12"/>
  <c r="CP280" i="12"/>
  <c r="CO280" i="12"/>
  <c r="CN280" i="12"/>
  <c r="CM280" i="12"/>
  <c r="CL280" i="12"/>
  <c r="CK280" i="12"/>
  <c r="CJ280" i="12"/>
  <c r="CI280" i="12"/>
  <c r="CH280" i="12"/>
  <c r="CG280" i="12"/>
  <c r="CF280" i="12"/>
  <c r="CE280" i="12"/>
  <c r="CD280" i="12"/>
  <c r="CC280" i="12"/>
  <c r="CB280" i="12"/>
  <c r="CA280" i="12"/>
  <c r="BZ280" i="12"/>
  <c r="BY280" i="12"/>
  <c r="BX280" i="12"/>
  <c r="BW280" i="12"/>
  <c r="BV280" i="12"/>
  <c r="BU280" i="12"/>
  <c r="BT280" i="12"/>
  <c r="BS280" i="12"/>
  <c r="BR280" i="12"/>
  <c r="BQ280" i="12"/>
  <c r="BP280" i="12"/>
  <c r="BO280" i="12"/>
  <c r="BN280" i="12"/>
  <c r="BM280" i="12"/>
  <c r="BK280" i="12"/>
  <c r="BJ280" i="12"/>
  <c r="BI280" i="12"/>
  <c r="BH280" i="12"/>
  <c r="BG280" i="12"/>
  <c r="BF280" i="12"/>
  <c r="BE280" i="12"/>
  <c r="BD280" i="12"/>
  <c r="BC280" i="12"/>
  <c r="BB280" i="12"/>
  <c r="BA280" i="12"/>
  <c r="AZ280" i="12"/>
  <c r="AY280" i="12"/>
  <c r="AX280" i="12"/>
  <c r="AW280" i="12"/>
  <c r="AV280" i="12"/>
  <c r="AT280" i="12"/>
  <c r="AS280" i="12"/>
  <c r="AR280" i="12"/>
  <c r="AQ280" i="12"/>
  <c r="AP280" i="12"/>
  <c r="AO280" i="12"/>
  <c r="AN280" i="12"/>
  <c r="AM280" i="12"/>
  <c r="AL280" i="12"/>
  <c r="AK280" i="12"/>
  <c r="AJ280" i="12"/>
  <c r="AI280" i="12"/>
  <c r="AH280" i="12"/>
  <c r="AG280" i="12"/>
  <c r="AF280" i="12"/>
  <c r="AE280" i="12"/>
  <c r="AC280" i="12"/>
  <c r="AB280" i="12"/>
  <c r="AA280" i="12"/>
  <c r="Z280" i="12"/>
  <c r="Y280" i="12"/>
  <c r="X280" i="12"/>
  <c r="W280" i="12"/>
  <c r="V280" i="12"/>
  <c r="U280" i="12"/>
  <c r="T280" i="12"/>
  <c r="S280" i="12"/>
  <c r="R280" i="12"/>
  <c r="Q280" i="12"/>
  <c r="P280" i="12"/>
  <c r="O280" i="12"/>
  <c r="N280" i="12"/>
  <c r="L280" i="12"/>
  <c r="K280" i="12"/>
  <c r="J280" i="12"/>
  <c r="I280" i="12"/>
  <c r="EL279" i="12"/>
  <c r="EK279" i="12"/>
  <c r="EJ279" i="12"/>
  <c r="EI279" i="12"/>
  <c r="EH279" i="12"/>
  <c r="EG279" i="12"/>
  <c r="EF279" i="12"/>
  <c r="EE279" i="12"/>
  <c r="ED279" i="12"/>
  <c r="EC279" i="12"/>
  <c r="EB279" i="12"/>
  <c r="EA279" i="12"/>
  <c r="DZ279" i="12"/>
  <c r="DY279" i="12"/>
  <c r="DX279" i="12"/>
  <c r="DW279" i="12"/>
  <c r="DV279" i="12"/>
  <c r="DU279" i="12"/>
  <c r="DT279" i="12"/>
  <c r="DS279" i="12"/>
  <c r="DR279" i="12"/>
  <c r="DQ279" i="12"/>
  <c r="DO279" i="12"/>
  <c r="DN279" i="12"/>
  <c r="DL279" i="12"/>
  <c r="DK279" i="12"/>
  <c r="DJ279" i="12"/>
  <c r="DH279" i="12"/>
  <c r="DG279" i="12"/>
  <c r="DF279" i="12"/>
  <c r="DD279" i="12"/>
  <c r="DC279" i="12"/>
  <c r="DB279" i="12"/>
  <c r="DA279" i="12"/>
  <c r="CZ279" i="12"/>
  <c r="CY279" i="12"/>
  <c r="CX279" i="12"/>
  <c r="CW279" i="12"/>
  <c r="CV279" i="12"/>
  <c r="CU279" i="12"/>
  <c r="CT279" i="12"/>
  <c r="CS279" i="12"/>
  <c r="CR279" i="12"/>
  <c r="CQ279" i="12"/>
  <c r="CP279" i="12"/>
  <c r="CO279" i="12"/>
  <c r="CN279" i="12"/>
  <c r="CM279" i="12"/>
  <c r="CL279" i="12"/>
  <c r="CK279" i="12"/>
  <c r="CJ279" i="12"/>
  <c r="CI279" i="12"/>
  <c r="CH279" i="12"/>
  <c r="CG279" i="12"/>
  <c r="CF279" i="12"/>
  <c r="CE279" i="12"/>
  <c r="CD279" i="12"/>
  <c r="CC279" i="12"/>
  <c r="CB279" i="12"/>
  <c r="CA279" i="12"/>
  <c r="BZ279" i="12"/>
  <c r="BY279" i="12"/>
  <c r="BX279" i="12"/>
  <c r="BW279" i="12"/>
  <c r="BV279" i="12"/>
  <c r="BU279" i="12"/>
  <c r="BT279" i="12"/>
  <c r="BS279" i="12"/>
  <c r="BR279" i="12"/>
  <c r="BQ279" i="12"/>
  <c r="BP279" i="12"/>
  <c r="BO279" i="12"/>
  <c r="BN279" i="12"/>
  <c r="BM279" i="12"/>
  <c r="BK279" i="12"/>
  <c r="BJ279" i="12"/>
  <c r="BI279" i="12"/>
  <c r="BH279" i="12"/>
  <c r="BG279" i="12"/>
  <c r="BF279" i="12"/>
  <c r="BE279" i="12"/>
  <c r="BD279" i="12"/>
  <c r="BC279" i="12"/>
  <c r="BB279" i="12"/>
  <c r="BA279" i="12"/>
  <c r="AZ279" i="12"/>
  <c r="AY279" i="12"/>
  <c r="AX279" i="12"/>
  <c r="AW279" i="12"/>
  <c r="AV279" i="12"/>
  <c r="AT279" i="12"/>
  <c r="AS279" i="12"/>
  <c r="AR279" i="12"/>
  <c r="AQ279" i="12"/>
  <c r="AP279" i="12"/>
  <c r="AO279" i="12"/>
  <c r="AN279" i="12"/>
  <c r="AM279" i="12"/>
  <c r="AL279" i="12"/>
  <c r="AK279" i="12"/>
  <c r="AJ279" i="12"/>
  <c r="AI279" i="12"/>
  <c r="AH279" i="12"/>
  <c r="AG279" i="12"/>
  <c r="AF279" i="12"/>
  <c r="AE279" i="12"/>
  <c r="AC279" i="12"/>
  <c r="AB279" i="12"/>
  <c r="AA279" i="12"/>
  <c r="Z279" i="12"/>
  <c r="Y279" i="12"/>
  <c r="X279" i="12"/>
  <c r="W279" i="12"/>
  <c r="V279" i="12"/>
  <c r="U279" i="12"/>
  <c r="T279" i="12"/>
  <c r="S279" i="12"/>
  <c r="R279" i="12"/>
  <c r="Q279" i="12"/>
  <c r="P279" i="12"/>
  <c r="O279" i="12"/>
  <c r="N279" i="12"/>
  <c r="L279" i="12"/>
  <c r="K279" i="12"/>
  <c r="J279" i="12"/>
  <c r="I279" i="12"/>
  <c r="EL278" i="12"/>
  <c r="EK278" i="12"/>
  <c r="EJ278" i="12"/>
  <c r="EI278" i="12"/>
  <c r="EH278" i="12"/>
  <c r="EG278" i="12"/>
  <c r="EF278" i="12"/>
  <c r="EE278" i="12"/>
  <c r="ED278" i="12"/>
  <c r="EC278" i="12"/>
  <c r="EB278" i="12"/>
  <c r="EA278" i="12"/>
  <c r="DZ278" i="12"/>
  <c r="DY278" i="12"/>
  <c r="DX278" i="12"/>
  <c r="DW278" i="12"/>
  <c r="DV278" i="12"/>
  <c r="DU278" i="12"/>
  <c r="DT278" i="12"/>
  <c r="DS278" i="12"/>
  <c r="DR278" i="12"/>
  <c r="DQ278" i="12"/>
  <c r="DO278" i="12"/>
  <c r="DN278" i="12"/>
  <c r="DL278" i="12"/>
  <c r="DK278" i="12"/>
  <c r="DJ278" i="12"/>
  <c r="DH278" i="12"/>
  <c r="DG278" i="12"/>
  <c r="DF278" i="12"/>
  <c r="DD278" i="12"/>
  <c r="DC278" i="12"/>
  <c r="DB278" i="12"/>
  <c r="DA278" i="12"/>
  <c r="CZ278" i="12"/>
  <c r="CY278" i="12"/>
  <c r="CX278" i="12"/>
  <c r="CW278" i="12"/>
  <c r="CV278" i="12"/>
  <c r="CU278" i="12"/>
  <c r="CT278" i="12"/>
  <c r="CS278" i="12"/>
  <c r="CR278" i="12"/>
  <c r="CQ278" i="12"/>
  <c r="CP278" i="12"/>
  <c r="CO278" i="12"/>
  <c r="CN278" i="12"/>
  <c r="CM278" i="12"/>
  <c r="CL278" i="12"/>
  <c r="CK278" i="12"/>
  <c r="CJ278" i="12"/>
  <c r="CI278" i="12"/>
  <c r="CH278" i="12"/>
  <c r="CG278" i="12"/>
  <c r="CF278" i="12"/>
  <c r="CE278" i="12"/>
  <c r="CD278" i="12"/>
  <c r="CC278" i="12"/>
  <c r="CB278" i="12"/>
  <c r="CA278" i="12"/>
  <c r="BZ278" i="12"/>
  <c r="BY278" i="12"/>
  <c r="BX278" i="12"/>
  <c r="BW278" i="12"/>
  <c r="BV278" i="12"/>
  <c r="BU278" i="12"/>
  <c r="BT278" i="12"/>
  <c r="BS278" i="12"/>
  <c r="BR278" i="12"/>
  <c r="BQ278" i="12"/>
  <c r="BP278" i="12"/>
  <c r="BO278" i="12"/>
  <c r="BN278" i="12"/>
  <c r="BM278" i="12"/>
  <c r="BK278" i="12"/>
  <c r="BJ278" i="12"/>
  <c r="BI278" i="12"/>
  <c r="BH278" i="12"/>
  <c r="BG278" i="12"/>
  <c r="BF278" i="12"/>
  <c r="BE278" i="12"/>
  <c r="BD278" i="12"/>
  <c r="BC278" i="12"/>
  <c r="BB278" i="12"/>
  <c r="BA278" i="12"/>
  <c r="AZ278" i="12"/>
  <c r="AY278" i="12"/>
  <c r="AX278" i="12"/>
  <c r="AW278" i="12"/>
  <c r="AV278" i="12"/>
  <c r="AT278" i="12"/>
  <c r="AS278" i="12"/>
  <c r="AR278" i="12"/>
  <c r="AQ278" i="12"/>
  <c r="AP278" i="12"/>
  <c r="AO278" i="12"/>
  <c r="AN278" i="12"/>
  <c r="AM278" i="12"/>
  <c r="AL278" i="12"/>
  <c r="AK278" i="12"/>
  <c r="AJ278" i="12"/>
  <c r="AI278" i="12"/>
  <c r="AH278" i="12"/>
  <c r="AG278" i="12"/>
  <c r="AF278" i="12"/>
  <c r="AE278" i="12"/>
  <c r="AC278" i="12"/>
  <c r="AB278" i="12"/>
  <c r="AA278" i="12"/>
  <c r="Z278" i="12"/>
  <c r="Y278" i="12"/>
  <c r="X278" i="12"/>
  <c r="W278" i="12"/>
  <c r="V278" i="12"/>
  <c r="U278" i="12"/>
  <c r="T278" i="12"/>
  <c r="S278" i="12"/>
  <c r="R278" i="12"/>
  <c r="Q278" i="12"/>
  <c r="P278" i="12"/>
  <c r="O278" i="12"/>
  <c r="N278" i="12"/>
  <c r="L278" i="12"/>
  <c r="K278" i="12"/>
  <c r="J278" i="12"/>
  <c r="I278" i="12"/>
  <c r="EL277" i="12"/>
  <c r="EK277" i="12"/>
  <c r="EJ277" i="12"/>
  <c r="EI277" i="12"/>
  <c r="EH277" i="12"/>
  <c r="EG277" i="12"/>
  <c r="EF277" i="12"/>
  <c r="EE277" i="12"/>
  <c r="ED277" i="12"/>
  <c r="EC277" i="12"/>
  <c r="EB277" i="12"/>
  <c r="EA277" i="12"/>
  <c r="DZ277" i="12"/>
  <c r="DY277" i="12"/>
  <c r="DX277" i="12"/>
  <c r="DW277" i="12"/>
  <c r="DV277" i="12"/>
  <c r="DU277" i="12"/>
  <c r="DT277" i="12"/>
  <c r="DS277" i="12"/>
  <c r="DR277" i="12"/>
  <c r="DQ277" i="12"/>
  <c r="DO277" i="12"/>
  <c r="DN277" i="12"/>
  <c r="DL277" i="12"/>
  <c r="DK277" i="12"/>
  <c r="DJ277" i="12"/>
  <c r="DH277" i="12"/>
  <c r="DG277" i="12"/>
  <c r="DF277" i="12"/>
  <c r="DD277" i="12"/>
  <c r="DC277" i="12"/>
  <c r="DB277" i="12"/>
  <c r="DA277" i="12"/>
  <c r="CZ277" i="12"/>
  <c r="CY277" i="12"/>
  <c r="CX277" i="12"/>
  <c r="CW277" i="12"/>
  <c r="CV277" i="12"/>
  <c r="CU277" i="12"/>
  <c r="CT277" i="12"/>
  <c r="CS277" i="12"/>
  <c r="CR277" i="12"/>
  <c r="CQ277" i="12"/>
  <c r="CP277" i="12"/>
  <c r="CO277" i="12"/>
  <c r="CN277" i="12"/>
  <c r="CM277" i="12"/>
  <c r="CL277" i="12"/>
  <c r="CK277" i="12"/>
  <c r="CJ277" i="12"/>
  <c r="CI277" i="12"/>
  <c r="CH277" i="12"/>
  <c r="CG277" i="12"/>
  <c r="CF277" i="12"/>
  <c r="CE277" i="12"/>
  <c r="CD277" i="12"/>
  <c r="CC277" i="12"/>
  <c r="CB277" i="12"/>
  <c r="CA277" i="12"/>
  <c r="BZ277" i="12"/>
  <c r="BY277" i="12"/>
  <c r="BX277" i="12"/>
  <c r="BW277" i="12"/>
  <c r="BV277" i="12"/>
  <c r="BU277" i="12"/>
  <c r="BT277" i="12"/>
  <c r="BS277" i="12"/>
  <c r="BR277" i="12"/>
  <c r="BQ277" i="12"/>
  <c r="BP277" i="12"/>
  <c r="BO277" i="12"/>
  <c r="BN277" i="12"/>
  <c r="BM277" i="12"/>
  <c r="BK277" i="12"/>
  <c r="BJ277" i="12"/>
  <c r="BI277" i="12"/>
  <c r="BH277" i="12"/>
  <c r="BG277" i="12"/>
  <c r="BF277" i="12"/>
  <c r="BE277" i="12"/>
  <c r="BD277" i="12"/>
  <c r="BC277" i="12"/>
  <c r="BB277" i="12"/>
  <c r="BA277" i="12"/>
  <c r="AZ277" i="12"/>
  <c r="AY277" i="12"/>
  <c r="AX277" i="12"/>
  <c r="AW277" i="12"/>
  <c r="AV277" i="12"/>
  <c r="AT277" i="12"/>
  <c r="AS277" i="12"/>
  <c r="AR277" i="12"/>
  <c r="AQ277" i="12"/>
  <c r="AP277" i="12"/>
  <c r="AO277" i="12"/>
  <c r="AN277" i="12"/>
  <c r="AM277" i="12"/>
  <c r="AL277" i="12"/>
  <c r="AK277" i="12"/>
  <c r="AJ277" i="12"/>
  <c r="AI277" i="12"/>
  <c r="AH277" i="12"/>
  <c r="AG277" i="12"/>
  <c r="AF277" i="12"/>
  <c r="AE277" i="12"/>
  <c r="AC277" i="12"/>
  <c r="AB277" i="12"/>
  <c r="AA277" i="12"/>
  <c r="Z277" i="12"/>
  <c r="Y277" i="12"/>
  <c r="X277" i="12"/>
  <c r="W277" i="12"/>
  <c r="V277" i="12"/>
  <c r="U277" i="12"/>
  <c r="T277" i="12"/>
  <c r="S277" i="12"/>
  <c r="R277" i="12"/>
  <c r="Q277" i="12"/>
  <c r="P277" i="12"/>
  <c r="O277" i="12"/>
  <c r="N277" i="12"/>
  <c r="L277" i="12"/>
  <c r="K277" i="12"/>
  <c r="J277" i="12"/>
  <c r="I277" i="12"/>
  <c r="EL276" i="12"/>
  <c r="EK276" i="12"/>
  <c r="EJ276" i="12"/>
  <c r="EI276" i="12"/>
  <c r="EH276" i="12"/>
  <c r="EG276" i="12"/>
  <c r="EF276" i="12"/>
  <c r="EE276" i="12"/>
  <c r="ED276" i="12"/>
  <c r="EC276" i="12"/>
  <c r="EB276" i="12"/>
  <c r="EA276" i="12"/>
  <c r="DZ276" i="12"/>
  <c r="DY276" i="12"/>
  <c r="DX276" i="12"/>
  <c r="DW276" i="12"/>
  <c r="DV276" i="12"/>
  <c r="DU276" i="12"/>
  <c r="DT276" i="12"/>
  <c r="DS276" i="12"/>
  <c r="DR276" i="12"/>
  <c r="DQ276" i="12"/>
  <c r="DO276" i="12"/>
  <c r="DN276" i="12"/>
  <c r="DL276" i="12"/>
  <c r="DK276" i="12"/>
  <c r="DJ276" i="12"/>
  <c r="DH276" i="12"/>
  <c r="DG276" i="12"/>
  <c r="DF276" i="12"/>
  <c r="DD276" i="12"/>
  <c r="DC276" i="12"/>
  <c r="DB276" i="12"/>
  <c r="DA276" i="12"/>
  <c r="CZ276" i="12"/>
  <c r="CY276" i="12"/>
  <c r="CX276" i="12"/>
  <c r="CW276" i="12"/>
  <c r="CV276" i="12"/>
  <c r="CU276" i="12"/>
  <c r="CT276" i="12"/>
  <c r="CS276" i="12"/>
  <c r="CR276" i="12"/>
  <c r="CQ276" i="12"/>
  <c r="CP276" i="12"/>
  <c r="CO276" i="12"/>
  <c r="CN276" i="12"/>
  <c r="CM276" i="12"/>
  <c r="CL276" i="12"/>
  <c r="CK276" i="12"/>
  <c r="CJ276" i="12"/>
  <c r="CI276" i="12"/>
  <c r="CH276" i="12"/>
  <c r="CG276" i="12"/>
  <c r="CF276" i="12"/>
  <c r="CE276" i="12"/>
  <c r="CD276" i="12"/>
  <c r="CC276" i="12"/>
  <c r="CB276" i="12"/>
  <c r="CA276" i="12"/>
  <c r="BZ276" i="12"/>
  <c r="BY276" i="12"/>
  <c r="BX276" i="12"/>
  <c r="BW276" i="12"/>
  <c r="BV276" i="12"/>
  <c r="BU276" i="12"/>
  <c r="BT276" i="12"/>
  <c r="BS276" i="12"/>
  <c r="BR276" i="12"/>
  <c r="BQ276" i="12"/>
  <c r="BP276" i="12"/>
  <c r="BO276" i="12"/>
  <c r="BN276" i="12"/>
  <c r="BM276" i="12"/>
  <c r="BK276" i="12"/>
  <c r="BJ276" i="12"/>
  <c r="BI276" i="12"/>
  <c r="BH276" i="12"/>
  <c r="BG276" i="12"/>
  <c r="BF276" i="12"/>
  <c r="BE276" i="12"/>
  <c r="BD276" i="12"/>
  <c r="BC276" i="12"/>
  <c r="BB276" i="12"/>
  <c r="BA276" i="12"/>
  <c r="AZ276" i="12"/>
  <c r="AY276" i="12"/>
  <c r="AX276" i="12"/>
  <c r="AW276" i="12"/>
  <c r="AV276" i="12"/>
  <c r="AT276" i="12"/>
  <c r="AS276" i="12"/>
  <c r="AR276" i="12"/>
  <c r="AQ276" i="12"/>
  <c r="AP276" i="12"/>
  <c r="AO276" i="12"/>
  <c r="AN276" i="12"/>
  <c r="AM276" i="12"/>
  <c r="AL276" i="12"/>
  <c r="AK276" i="12"/>
  <c r="AJ276" i="12"/>
  <c r="AI276" i="12"/>
  <c r="AH276" i="12"/>
  <c r="AG276" i="12"/>
  <c r="AF276" i="12"/>
  <c r="AE276" i="12"/>
  <c r="AC276" i="12"/>
  <c r="AB276" i="12"/>
  <c r="AA276" i="12"/>
  <c r="Z276" i="12"/>
  <c r="Y276" i="12"/>
  <c r="X276" i="12"/>
  <c r="W276" i="12"/>
  <c r="V276" i="12"/>
  <c r="U276" i="12"/>
  <c r="T276" i="12"/>
  <c r="S276" i="12"/>
  <c r="R276" i="12"/>
  <c r="Q276" i="12"/>
  <c r="P276" i="12"/>
  <c r="O276" i="12"/>
  <c r="N276" i="12"/>
  <c r="L276" i="12"/>
  <c r="K276" i="12"/>
  <c r="J276" i="12"/>
  <c r="I276" i="12"/>
  <c r="EL275" i="12"/>
  <c r="EK275" i="12"/>
  <c r="EJ275" i="12"/>
  <c r="EI275" i="12"/>
  <c r="EH275" i="12"/>
  <c r="EG275" i="12"/>
  <c r="EF275" i="12"/>
  <c r="EE275" i="12"/>
  <c r="ED275" i="12"/>
  <c r="EC275" i="12"/>
  <c r="EB275" i="12"/>
  <c r="EA275" i="12"/>
  <c r="DZ275" i="12"/>
  <c r="DY275" i="12"/>
  <c r="DX275" i="12"/>
  <c r="DW275" i="12"/>
  <c r="DV275" i="12"/>
  <c r="DU275" i="12"/>
  <c r="DT275" i="12"/>
  <c r="DS275" i="12"/>
  <c r="DR275" i="12"/>
  <c r="DQ275" i="12"/>
  <c r="DO275" i="12"/>
  <c r="DN275" i="12"/>
  <c r="DL275" i="12"/>
  <c r="DK275" i="12"/>
  <c r="DJ275" i="12"/>
  <c r="DH275" i="12"/>
  <c r="DG275" i="12"/>
  <c r="DF275" i="12"/>
  <c r="DD275" i="12"/>
  <c r="DC275" i="12"/>
  <c r="DB275" i="12"/>
  <c r="DA275" i="12"/>
  <c r="CZ275" i="12"/>
  <c r="CY275" i="12"/>
  <c r="CX275" i="12"/>
  <c r="CW275" i="12"/>
  <c r="CV275" i="12"/>
  <c r="CU275" i="12"/>
  <c r="CT275" i="12"/>
  <c r="CS275" i="12"/>
  <c r="CR275" i="12"/>
  <c r="CQ275" i="12"/>
  <c r="CP275" i="12"/>
  <c r="CO275" i="12"/>
  <c r="CN275" i="12"/>
  <c r="CM275" i="12"/>
  <c r="CL275" i="12"/>
  <c r="CK275" i="12"/>
  <c r="CJ275" i="12"/>
  <c r="CI275" i="12"/>
  <c r="CH275" i="12"/>
  <c r="CG275" i="12"/>
  <c r="CF275" i="12"/>
  <c r="CE275" i="12"/>
  <c r="CD275" i="12"/>
  <c r="CC275" i="12"/>
  <c r="CB275" i="12"/>
  <c r="CA275" i="12"/>
  <c r="BZ275" i="12"/>
  <c r="BY275" i="12"/>
  <c r="BX275" i="12"/>
  <c r="BW275" i="12"/>
  <c r="BV275" i="12"/>
  <c r="BU275" i="12"/>
  <c r="BT275" i="12"/>
  <c r="BS275" i="12"/>
  <c r="BR275" i="12"/>
  <c r="BQ275" i="12"/>
  <c r="BP275" i="12"/>
  <c r="BO275" i="12"/>
  <c r="BN275" i="12"/>
  <c r="BM275" i="12"/>
  <c r="BK275" i="12"/>
  <c r="BJ275" i="12"/>
  <c r="BI275" i="12"/>
  <c r="BH275" i="12"/>
  <c r="BG275" i="12"/>
  <c r="BF275" i="12"/>
  <c r="BE275" i="12"/>
  <c r="BD275" i="12"/>
  <c r="BC275" i="12"/>
  <c r="BB275" i="12"/>
  <c r="BA275" i="12"/>
  <c r="AZ275" i="12"/>
  <c r="AY275" i="12"/>
  <c r="AX275" i="12"/>
  <c r="AW275" i="12"/>
  <c r="AV275" i="12"/>
  <c r="AT275" i="12"/>
  <c r="AS275" i="12"/>
  <c r="AR275" i="12"/>
  <c r="AQ275" i="12"/>
  <c r="AP275" i="12"/>
  <c r="AO275" i="12"/>
  <c r="AN275" i="12"/>
  <c r="AM275" i="12"/>
  <c r="AL275" i="12"/>
  <c r="AK275" i="12"/>
  <c r="AJ275" i="12"/>
  <c r="AI275" i="12"/>
  <c r="AH275" i="12"/>
  <c r="AG275" i="12"/>
  <c r="AF275" i="12"/>
  <c r="AE275" i="12"/>
  <c r="AC275" i="12"/>
  <c r="AB275" i="12"/>
  <c r="AA275" i="12"/>
  <c r="Z275" i="12"/>
  <c r="Y275" i="12"/>
  <c r="X275" i="12"/>
  <c r="W275" i="12"/>
  <c r="V275" i="12"/>
  <c r="U275" i="12"/>
  <c r="T275" i="12"/>
  <c r="S275" i="12"/>
  <c r="R275" i="12"/>
  <c r="Q275" i="12"/>
  <c r="P275" i="12"/>
  <c r="O275" i="12"/>
  <c r="N275" i="12"/>
  <c r="L275" i="12"/>
  <c r="K275" i="12"/>
  <c r="J275" i="12"/>
  <c r="I275" i="12"/>
  <c r="EL274" i="12"/>
  <c r="EK274" i="12"/>
  <c r="EJ274" i="12"/>
  <c r="EI274" i="12"/>
  <c r="EH274" i="12"/>
  <c r="EG274" i="12"/>
  <c r="EF274" i="12"/>
  <c r="EE274" i="12"/>
  <c r="ED274" i="12"/>
  <c r="EC274" i="12"/>
  <c r="EB274" i="12"/>
  <c r="EA274" i="12"/>
  <c r="DZ274" i="12"/>
  <c r="DY274" i="12"/>
  <c r="DX274" i="12"/>
  <c r="DW274" i="12"/>
  <c r="DV274" i="12"/>
  <c r="DU274" i="12"/>
  <c r="DT274" i="12"/>
  <c r="DS274" i="12"/>
  <c r="DR274" i="12"/>
  <c r="DQ274" i="12"/>
  <c r="DO274" i="12"/>
  <c r="DN274" i="12"/>
  <c r="DL274" i="12"/>
  <c r="DK274" i="12"/>
  <c r="DJ274" i="12"/>
  <c r="DH274" i="12"/>
  <c r="DG274" i="12"/>
  <c r="DF274" i="12"/>
  <c r="DD274" i="12"/>
  <c r="DC274" i="12"/>
  <c r="DB274" i="12"/>
  <c r="DA274" i="12"/>
  <c r="CZ274" i="12"/>
  <c r="CY274" i="12"/>
  <c r="CX274" i="12"/>
  <c r="CW274" i="12"/>
  <c r="CV274" i="12"/>
  <c r="CU274" i="12"/>
  <c r="CT274" i="12"/>
  <c r="CS274" i="12"/>
  <c r="CR274" i="12"/>
  <c r="CQ274" i="12"/>
  <c r="CP274" i="12"/>
  <c r="CO274" i="12"/>
  <c r="CN274" i="12"/>
  <c r="CM274" i="12"/>
  <c r="CL274" i="12"/>
  <c r="CK274" i="12"/>
  <c r="CJ274" i="12"/>
  <c r="CI274" i="12"/>
  <c r="CH274" i="12"/>
  <c r="CG274" i="12"/>
  <c r="CF274" i="12"/>
  <c r="CE274" i="12"/>
  <c r="CD274" i="12"/>
  <c r="CC274" i="12"/>
  <c r="CB274" i="12"/>
  <c r="CA274" i="12"/>
  <c r="BZ274" i="12"/>
  <c r="BY274" i="12"/>
  <c r="BX274" i="12"/>
  <c r="BW274" i="12"/>
  <c r="BV274" i="12"/>
  <c r="BU274" i="12"/>
  <c r="BT274" i="12"/>
  <c r="BS274" i="12"/>
  <c r="BR274" i="12"/>
  <c r="BQ274" i="12"/>
  <c r="BP274" i="12"/>
  <c r="BO274" i="12"/>
  <c r="BN274" i="12"/>
  <c r="BM274" i="12"/>
  <c r="BK274" i="12"/>
  <c r="BJ274" i="12"/>
  <c r="BI274" i="12"/>
  <c r="BH274" i="12"/>
  <c r="BG274" i="12"/>
  <c r="BF274" i="12"/>
  <c r="BE274" i="12"/>
  <c r="BD274" i="12"/>
  <c r="BC274" i="12"/>
  <c r="BB274" i="12"/>
  <c r="BA274" i="12"/>
  <c r="AZ274" i="12"/>
  <c r="AY274" i="12"/>
  <c r="AX274" i="12"/>
  <c r="AW274" i="12"/>
  <c r="AV274" i="12"/>
  <c r="AT274" i="12"/>
  <c r="AS274" i="12"/>
  <c r="AR274" i="12"/>
  <c r="AQ274" i="12"/>
  <c r="AP274" i="12"/>
  <c r="AO274" i="12"/>
  <c r="AN274" i="12"/>
  <c r="AM274" i="12"/>
  <c r="AL274" i="12"/>
  <c r="AK274" i="12"/>
  <c r="AJ274" i="12"/>
  <c r="AI274" i="12"/>
  <c r="AH274" i="12"/>
  <c r="AG274" i="12"/>
  <c r="AF274" i="12"/>
  <c r="AE274" i="12"/>
  <c r="AC274" i="12"/>
  <c r="AB274" i="12"/>
  <c r="AA274" i="12"/>
  <c r="Z274" i="12"/>
  <c r="Y274" i="12"/>
  <c r="X274" i="12"/>
  <c r="W274" i="12"/>
  <c r="V274" i="12"/>
  <c r="U274" i="12"/>
  <c r="T274" i="12"/>
  <c r="S274" i="12"/>
  <c r="R274" i="12"/>
  <c r="Q274" i="12"/>
  <c r="P274" i="12"/>
  <c r="O274" i="12"/>
  <c r="N274" i="12"/>
  <c r="L274" i="12"/>
  <c r="K274" i="12"/>
  <c r="J274" i="12"/>
  <c r="I274" i="12"/>
  <c r="EL273" i="12"/>
  <c r="EK273" i="12"/>
  <c r="EJ273" i="12"/>
  <c r="EI273" i="12"/>
  <c r="EH273" i="12"/>
  <c r="EG273" i="12"/>
  <c r="EF273" i="12"/>
  <c r="EE273" i="12"/>
  <c r="ED273" i="12"/>
  <c r="EC273" i="12"/>
  <c r="EB273" i="12"/>
  <c r="EA273" i="12"/>
  <c r="DZ273" i="12"/>
  <c r="DY273" i="12"/>
  <c r="DX273" i="12"/>
  <c r="DW273" i="12"/>
  <c r="DV273" i="12"/>
  <c r="DU273" i="12"/>
  <c r="DT273" i="12"/>
  <c r="DS273" i="12"/>
  <c r="DR273" i="12"/>
  <c r="DQ273" i="12"/>
  <c r="DO273" i="12"/>
  <c r="DN273" i="12"/>
  <c r="DL273" i="12"/>
  <c r="DK273" i="12"/>
  <c r="DJ273" i="12"/>
  <c r="DH273" i="12"/>
  <c r="DG273" i="12"/>
  <c r="DF273" i="12"/>
  <c r="DD273" i="12"/>
  <c r="DC273" i="12"/>
  <c r="DB273" i="12"/>
  <c r="DA273" i="12"/>
  <c r="CZ273" i="12"/>
  <c r="CY273" i="12"/>
  <c r="CX273" i="12"/>
  <c r="CW273" i="12"/>
  <c r="CV273" i="12"/>
  <c r="CU273" i="12"/>
  <c r="CT273" i="12"/>
  <c r="CS273" i="12"/>
  <c r="CR273" i="12"/>
  <c r="CQ273" i="12"/>
  <c r="CP273" i="12"/>
  <c r="CO273" i="12"/>
  <c r="CN273" i="12"/>
  <c r="CM273" i="12"/>
  <c r="CL273" i="12"/>
  <c r="CK273" i="12"/>
  <c r="CJ273" i="12"/>
  <c r="CI273" i="12"/>
  <c r="CH273" i="12"/>
  <c r="CG273" i="12"/>
  <c r="CF273" i="12"/>
  <c r="CE273" i="12"/>
  <c r="CD273" i="12"/>
  <c r="CC273" i="12"/>
  <c r="CB273" i="12"/>
  <c r="CA273" i="12"/>
  <c r="BZ273" i="12"/>
  <c r="BY273" i="12"/>
  <c r="BX273" i="12"/>
  <c r="BW273" i="12"/>
  <c r="BV273" i="12"/>
  <c r="BU273" i="12"/>
  <c r="BT273" i="12"/>
  <c r="BS273" i="12"/>
  <c r="BR273" i="12"/>
  <c r="BQ273" i="12"/>
  <c r="BP273" i="12"/>
  <c r="BO273" i="12"/>
  <c r="BN273" i="12"/>
  <c r="BM273" i="12"/>
  <c r="BK273" i="12"/>
  <c r="BJ273" i="12"/>
  <c r="BI273" i="12"/>
  <c r="BH273" i="12"/>
  <c r="BG273" i="12"/>
  <c r="BF273" i="12"/>
  <c r="BE273" i="12"/>
  <c r="BD273" i="12"/>
  <c r="BC273" i="12"/>
  <c r="BB273" i="12"/>
  <c r="BA273" i="12"/>
  <c r="AZ273" i="12"/>
  <c r="AY273" i="12"/>
  <c r="AX273" i="12"/>
  <c r="AW273" i="12"/>
  <c r="AV273" i="12"/>
  <c r="AT273" i="12"/>
  <c r="AS273" i="12"/>
  <c r="AR273" i="12"/>
  <c r="AQ273" i="12"/>
  <c r="AP273" i="12"/>
  <c r="AO273" i="12"/>
  <c r="AN273" i="12"/>
  <c r="AM273" i="12"/>
  <c r="AL273" i="12"/>
  <c r="AK273" i="12"/>
  <c r="AJ273" i="12"/>
  <c r="AI273" i="12"/>
  <c r="AH273" i="12"/>
  <c r="AG273" i="12"/>
  <c r="AF273" i="12"/>
  <c r="AE273" i="12"/>
  <c r="AC273" i="12"/>
  <c r="AB273" i="12"/>
  <c r="AA273" i="12"/>
  <c r="Z273" i="12"/>
  <c r="Y273" i="12"/>
  <c r="X273" i="12"/>
  <c r="W273" i="12"/>
  <c r="V273" i="12"/>
  <c r="U273" i="12"/>
  <c r="T273" i="12"/>
  <c r="S273" i="12"/>
  <c r="R273" i="12"/>
  <c r="Q273" i="12"/>
  <c r="P273" i="12"/>
  <c r="O273" i="12"/>
  <c r="N273" i="12"/>
  <c r="L273" i="12"/>
  <c r="K273" i="12"/>
  <c r="J273" i="12"/>
  <c r="I273" i="12"/>
  <c r="EL272" i="12"/>
  <c r="EK272" i="12"/>
  <c r="EJ272" i="12"/>
  <c r="EI272" i="12"/>
  <c r="EH272" i="12"/>
  <c r="EG272" i="12"/>
  <c r="EF272" i="12"/>
  <c r="EE272" i="12"/>
  <c r="ED272" i="12"/>
  <c r="EC272" i="12"/>
  <c r="EB272" i="12"/>
  <c r="EA272" i="12"/>
  <c r="DZ272" i="12"/>
  <c r="DY272" i="12"/>
  <c r="DX272" i="12"/>
  <c r="DW272" i="12"/>
  <c r="DV272" i="12"/>
  <c r="DU272" i="12"/>
  <c r="DT272" i="12"/>
  <c r="DS272" i="12"/>
  <c r="DR272" i="12"/>
  <c r="DQ272" i="12"/>
  <c r="DO272" i="12"/>
  <c r="DN272" i="12"/>
  <c r="DL272" i="12"/>
  <c r="DK272" i="12"/>
  <c r="DJ272" i="12"/>
  <c r="DH272" i="12"/>
  <c r="DG272" i="12"/>
  <c r="DF272" i="12"/>
  <c r="DD272" i="12"/>
  <c r="DC272" i="12"/>
  <c r="DB272" i="12"/>
  <c r="DA272" i="12"/>
  <c r="CZ272" i="12"/>
  <c r="CY272" i="12"/>
  <c r="CX272" i="12"/>
  <c r="CW272" i="12"/>
  <c r="CV272" i="12"/>
  <c r="CU272" i="12"/>
  <c r="CT272" i="12"/>
  <c r="CS272" i="12"/>
  <c r="CR272" i="12"/>
  <c r="CQ272" i="12"/>
  <c r="CP272" i="12"/>
  <c r="CO272" i="12"/>
  <c r="CN272" i="12"/>
  <c r="CM272" i="12"/>
  <c r="CL272" i="12"/>
  <c r="CK272" i="12"/>
  <c r="CJ272" i="12"/>
  <c r="CI272" i="12"/>
  <c r="CH272" i="12"/>
  <c r="CG272" i="12"/>
  <c r="CF272" i="12"/>
  <c r="CE272" i="12"/>
  <c r="CD272" i="12"/>
  <c r="CC272" i="12"/>
  <c r="CB272" i="12"/>
  <c r="CA272" i="12"/>
  <c r="BZ272" i="12"/>
  <c r="BY272" i="12"/>
  <c r="BX272" i="12"/>
  <c r="BW272" i="12"/>
  <c r="BV272" i="12"/>
  <c r="BU272" i="12"/>
  <c r="BT272" i="12"/>
  <c r="BS272" i="12"/>
  <c r="BR272" i="12"/>
  <c r="BQ272" i="12"/>
  <c r="BP272" i="12"/>
  <c r="BO272" i="12"/>
  <c r="BN272" i="12"/>
  <c r="BM272" i="12"/>
  <c r="BK272" i="12"/>
  <c r="BJ272" i="12"/>
  <c r="BI272" i="12"/>
  <c r="BH272" i="12"/>
  <c r="BG272" i="12"/>
  <c r="BF272" i="12"/>
  <c r="BE272" i="12"/>
  <c r="BD272" i="12"/>
  <c r="BC272" i="12"/>
  <c r="BB272" i="12"/>
  <c r="BA272" i="12"/>
  <c r="AZ272" i="12"/>
  <c r="AY272" i="12"/>
  <c r="AX272" i="12"/>
  <c r="AW272" i="12"/>
  <c r="AV272" i="12"/>
  <c r="AT272" i="12"/>
  <c r="AS272" i="12"/>
  <c r="AR272" i="12"/>
  <c r="AQ272" i="12"/>
  <c r="AP272" i="12"/>
  <c r="AO272" i="12"/>
  <c r="AN272" i="12"/>
  <c r="AM272" i="12"/>
  <c r="AL272" i="12"/>
  <c r="AK272" i="12"/>
  <c r="AJ272" i="12"/>
  <c r="AI272" i="12"/>
  <c r="AH272" i="12"/>
  <c r="AG272" i="12"/>
  <c r="AF272" i="12"/>
  <c r="AE272" i="12"/>
  <c r="AC272" i="12"/>
  <c r="AB272" i="12"/>
  <c r="AA272" i="12"/>
  <c r="Z272" i="12"/>
  <c r="Y272" i="12"/>
  <c r="X272" i="12"/>
  <c r="W272" i="12"/>
  <c r="V272" i="12"/>
  <c r="U272" i="12"/>
  <c r="T272" i="12"/>
  <c r="S272" i="12"/>
  <c r="R272" i="12"/>
  <c r="Q272" i="12"/>
  <c r="P272" i="12"/>
  <c r="O272" i="12"/>
  <c r="N272" i="12"/>
  <c r="L272" i="12"/>
  <c r="K272" i="12"/>
  <c r="J272" i="12"/>
  <c r="I272" i="12"/>
  <c r="EL271" i="12"/>
  <c r="EK271" i="12"/>
  <c r="EJ271" i="12"/>
  <c r="EI271" i="12"/>
  <c r="EH271" i="12"/>
  <c r="EG271" i="12"/>
  <c r="EF271" i="12"/>
  <c r="EE271" i="12"/>
  <c r="ED271" i="12"/>
  <c r="EC271" i="12"/>
  <c r="EB271" i="12"/>
  <c r="EA271" i="12"/>
  <c r="DZ271" i="12"/>
  <c r="DY271" i="12"/>
  <c r="DX271" i="12"/>
  <c r="DW271" i="12"/>
  <c r="DV271" i="12"/>
  <c r="DU271" i="12"/>
  <c r="DT271" i="12"/>
  <c r="DS271" i="12"/>
  <c r="DR271" i="12"/>
  <c r="DQ271" i="12"/>
  <c r="DO271" i="12"/>
  <c r="DN271" i="12"/>
  <c r="DL271" i="12"/>
  <c r="DK271" i="12"/>
  <c r="DJ271" i="12"/>
  <c r="DH271" i="12"/>
  <c r="DG271" i="12"/>
  <c r="DF271" i="12"/>
  <c r="DD271" i="12"/>
  <c r="DC271" i="12"/>
  <c r="DB271" i="12"/>
  <c r="DA271" i="12"/>
  <c r="CZ271" i="12"/>
  <c r="CY271" i="12"/>
  <c r="CX271" i="12"/>
  <c r="CW271" i="12"/>
  <c r="CV271" i="12"/>
  <c r="CU271" i="12"/>
  <c r="CT271" i="12"/>
  <c r="CS271" i="12"/>
  <c r="CR271" i="12"/>
  <c r="CQ271" i="12"/>
  <c r="CP271" i="12"/>
  <c r="CO271" i="12"/>
  <c r="CN271" i="12"/>
  <c r="CM271" i="12"/>
  <c r="CL271" i="12"/>
  <c r="CK271" i="12"/>
  <c r="CJ271" i="12"/>
  <c r="CI271" i="12"/>
  <c r="CH271" i="12"/>
  <c r="CG271" i="12"/>
  <c r="CF271" i="12"/>
  <c r="CE271" i="12"/>
  <c r="CD271" i="12"/>
  <c r="CC271" i="12"/>
  <c r="CB271" i="12"/>
  <c r="CA271" i="12"/>
  <c r="BZ271" i="12"/>
  <c r="BY271" i="12"/>
  <c r="BX271" i="12"/>
  <c r="BW271" i="12"/>
  <c r="BV271" i="12"/>
  <c r="BU271" i="12"/>
  <c r="BT271" i="12"/>
  <c r="BS271" i="12"/>
  <c r="BR271" i="12"/>
  <c r="BQ271" i="12"/>
  <c r="BP271" i="12"/>
  <c r="BO271" i="12"/>
  <c r="BN271" i="12"/>
  <c r="BM271" i="12"/>
  <c r="BK271" i="12"/>
  <c r="BJ271" i="12"/>
  <c r="BI271" i="12"/>
  <c r="BH271" i="12"/>
  <c r="BG271" i="12"/>
  <c r="BF271" i="12"/>
  <c r="BE271" i="12"/>
  <c r="BD271" i="12"/>
  <c r="BC271" i="12"/>
  <c r="BB271" i="12"/>
  <c r="BA271" i="12"/>
  <c r="AZ271" i="12"/>
  <c r="AY271" i="12"/>
  <c r="AX271" i="12"/>
  <c r="AW271" i="12"/>
  <c r="AV271" i="12"/>
  <c r="AT271" i="12"/>
  <c r="AS271" i="12"/>
  <c r="AR271" i="12"/>
  <c r="AQ271" i="12"/>
  <c r="AP271" i="12"/>
  <c r="AO271" i="12"/>
  <c r="AN271" i="12"/>
  <c r="AM271" i="12"/>
  <c r="AL271" i="12"/>
  <c r="AK271" i="12"/>
  <c r="AJ271" i="12"/>
  <c r="AI271" i="12"/>
  <c r="AH271" i="12"/>
  <c r="AG271" i="12"/>
  <c r="AF271" i="12"/>
  <c r="AE271" i="12"/>
  <c r="AC271" i="12"/>
  <c r="AB271" i="12"/>
  <c r="AA271" i="12"/>
  <c r="Z271" i="12"/>
  <c r="Y271" i="12"/>
  <c r="X271" i="12"/>
  <c r="W271" i="12"/>
  <c r="V271" i="12"/>
  <c r="U271" i="12"/>
  <c r="T271" i="12"/>
  <c r="S271" i="12"/>
  <c r="R271" i="12"/>
  <c r="Q271" i="12"/>
  <c r="P271" i="12"/>
  <c r="O271" i="12"/>
  <c r="N271" i="12"/>
  <c r="L271" i="12"/>
  <c r="K271" i="12"/>
  <c r="J271" i="12"/>
  <c r="I271" i="12"/>
  <c r="EL270" i="12"/>
  <c r="EK270" i="12"/>
  <c r="EJ270" i="12"/>
  <c r="EI270" i="12"/>
  <c r="EH270" i="12"/>
  <c r="EG270" i="12"/>
  <c r="EF270" i="12"/>
  <c r="EE270" i="12"/>
  <c r="ED270" i="12"/>
  <c r="EC270" i="12"/>
  <c r="EB270" i="12"/>
  <c r="EA270" i="12"/>
  <c r="DZ270" i="12"/>
  <c r="DY270" i="12"/>
  <c r="DX270" i="12"/>
  <c r="DW270" i="12"/>
  <c r="DV270" i="12"/>
  <c r="DU270" i="12"/>
  <c r="DT270" i="12"/>
  <c r="DS270" i="12"/>
  <c r="DR270" i="12"/>
  <c r="DQ270" i="12"/>
  <c r="DO270" i="12"/>
  <c r="DN270" i="12"/>
  <c r="DL270" i="12"/>
  <c r="DK270" i="12"/>
  <c r="DJ270" i="12"/>
  <c r="DH270" i="12"/>
  <c r="DG270" i="12"/>
  <c r="DF270" i="12"/>
  <c r="DD270" i="12"/>
  <c r="DC270" i="12"/>
  <c r="DB270" i="12"/>
  <c r="DA270" i="12"/>
  <c r="CZ270" i="12"/>
  <c r="CY270" i="12"/>
  <c r="CX270" i="12"/>
  <c r="CW270" i="12"/>
  <c r="CV270" i="12"/>
  <c r="CU270" i="12"/>
  <c r="CT270" i="12"/>
  <c r="CS270" i="12"/>
  <c r="CR270" i="12"/>
  <c r="CQ270" i="12"/>
  <c r="CP270" i="12"/>
  <c r="CO270" i="12"/>
  <c r="CN270" i="12"/>
  <c r="CM270" i="12"/>
  <c r="CL270" i="12"/>
  <c r="CK270" i="12"/>
  <c r="CJ270" i="12"/>
  <c r="CI270" i="12"/>
  <c r="CH270" i="12"/>
  <c r="CG270" i="12"/>
  <c r="CF270" i="12"/>
  <c r="CE270" i="12"/>
  <c r="CD270" i="12"/>
  <c r="CC270" i="12"/>
  <c r="CB270" i="12"/>
  <c r="CA270" i="12"/>
  <c r="BZ270" i="12"/>
  <c r="BY270" i="12"/>
  <c r="BX270" i="12"/>
  <c r="BW270" i="12"/>
  <c r="BV270" i="12"/>
  <c r="BU270" i="12"/>
  <c r="BT270" i="12"/>
  <c r="BS270" i="12"/>
  <c r="BR270" i="12"/>
  <c r="BQ270" i="12"/>
  <c r="BP270" i="12"/>
  <c r="BO270" i="12"/>
  <c r="BN270" i="12"/>
  <c r="BM270" i="12"/>
  <c r="BK270" i="12"/>
  <c r="BJ270" i="12"/>
  <c r="BI270" i="12"/>
  <c r="BH270" i="12"/>
  <c r="BG270" i="12"/>
  <c r="BF270" i="12"/>
  <c r="BE270" i="12"/>
  <c r="BD270" i="12"/>
  <c r="BC270" i="12"/>
  <c r="BB270" i="12"/>
  <c r="BA270" i="12"/>
  <c r="AZ270" i="12"/>
  <c r="AY270" i="12"/>
  <c r="AX270" i="12"/>
  <c r="AW270" i="12"/>
  <c r="AV270" i="12"/>
  <c r="AT270" i="12"/>
  <c r="AS270" i="12"/>
  <c r="AR270" i="12"/>
  <c r="AQ270" i="12"/>
  <c r="AP270" i="12"/>
  <c r="AO270" i="12"/>
  <c r="AN270" i="12"/>
  <c r="AM270" i="12"/>
  <c r="AL270" i="12"/>
  <c r="AK270" i="12"/>
  <c r="AJ270" i="12"/>
  <c r="AI270" i="12"/>
  <c r="AH270" i="12"/>
  <c r="AG270" i="12"/>
  <c r="AF270" i="12"/>
  <c r="AE270" i="12"/>
  <c r="AC270" i="12"/>
  <c r="AB270" i="12"/>
  <c r="AA270" i="12"/>
  <c r="Z270" i="12"/>
  <c r="Y270" i="12"/>
  <c r="X270" i="12"/>
  <c r="W270" i="12"/>
  <c r="V270" i="12"/>
  <c r="U270" i="12"/>
  <c r="T270" i="12"/>
  <c r="S270" i="12"/>
  <c r="R270" i="12"/>
  <c r="Q270" i="12"/>
  <c r="P270" i="12"/>
  <c r="O270" i="12"/>
  <c r="N270" i="12"/>
  <c r="L270" i="12"/>
  <c r="K270" i="12"/>
  <c r="J270" i="12"/>
  <c r="I270" i="12"/>
  <c r="EL269" i="12"/>
  <c r="EK269" i="12"/>
  <c r="EJ269" i="12"/>
  <c r="EI269" i="12"/>
  <c r="EH269" i="12"/>
  <c r="EG269" i="12"/>
  <c r="EF269" i="12"/>
  <c r="EE269" i="12"/>
  <c r="ED269" i="12"/>
  <c r="EC269" i="12"/>
  <c r="EB269" i="12"/>
  <c r="EA269" i="12"/>
  <c r="DZ269" i="12"/>
  <c r="DY269" i="12"/>
  <c r="DX269" i="12"/>
  <c r="DW269" i="12"/>
  <c r="DV269" i="12"/>
  <c r="DU269" i="12"/>
  <c r="DT269" i="12"/>
  <c r="DS269" i="12"/>
  <c r="DR269" i="12"/>
  <c r="DQ269" i="12"/>
  <c r="DO269" i="12"/>
  <c r="DN269" i="12"/>
  <c r="DL269" i="12"/>
  <c r="DK269" i="12"/>
  <c r="DJ269" i="12"/>
  <c r="DH269" i="12"/>
  <c r="DG269" i="12"/>
  <c r="DF269" i="12"/>
  <c r="DD269" i="12"/>
  <c r="DC269" i="12"/>
  <c r="DB269" i="12"/>
  <c r="DA269" i="12"/>
  <c r="CZ269" i="12"/>
  <c r="CY269" i="12"/>
  <c r="CX269" i="12"/>
  <c r="CW269" i="12"/>
  <c r="CV269" i="12"/>
  <c r="CU269" i="12"/>
  <c r="CT269" i="12"/>
  <c r="CS269" i="12"/>
  <c r="CR269" i="12"/>
  <c r="CQ269" i="12"/>
  <c r="CP269" i="12"/>
  <c r="CO269" i="12"/>
  <c r="CN269" i="12"/>
  <c r="CM269" i="12"/>
  <c r="CL269" i="12"/>
  <c r="CK269" i="12"/>
  <c r="CJ269" i="12"/>
  <c r="CI269" i="12"/>
  <c r="CH269" i="12"/>
  <c r="CG269" i="12"/>
  <c r="CF269" i="12"/>
  <c r="CE269" i="12"/>
  <c r="CD269" i="12"/>
  <c r="CC269" i="12"/>
  <c r="CB269" i="12"/>
  <c r="CA269" i="12"/>
  <c r="BZ269" i="12"/>
  <c r="BY269" i="12"/>
  <c r="BX269" i="12"/>
  <c r="BW269" i="12"/>
  <c r="BV269" i="12"/>
  <c r="BU269" i="12"/>
  <c r="BT269" i="12"/>
  <c r="BS269" i="12"/>
  <c r="BR269" i="12"/>
  <c r="BQ269" i="12"/>
  <c r="BP269" i="12"/>
  <c r="BO269" i="12"/>
  <c r="BN269" i="12"/>
  <c r="BM269" i="12"/>
  <c r="BK269" i="12"/>
  <c r="BJ269" i="12"/>
  <c r="BI269" i="12"/>
  <c r="BH269" i="12"/>
  <c r="BG269" i="12"/>
  <c r="BF269" i="12"/>
  <c r="BE269" i="12"/>
  <c r="BD269" i="12"/>
  <c r="BC269" i="12"/>
  <c r="BB269" i="12"/>
  <c r="BA269" i="12"/>
  <c r="AZ269" i="12"/>
  <c r="AY269" i="12"/>
  <c r="AX269" i="12"/>
  <c r="AW269" i="12"/>
  <c r="AV269" i="12"/>
  <c r="AT269" i="12"/>
  <c r="AS269" i="12"/>
  <c r="AR269" i="12"/>
  <c r="AQ269" i="12"/>
  <c r="AP269" i="12"/>
  <c r="AO269" i="12"/>
  <c r="AN269" i="12"/>
  <c r="AM269" i="12"/>
  <c r="AL269" i="12"/>
  <c r="AK269" i="12"/>
  <c r="AJ269" i="12"/>
  <c r="AI269" i="12"/>
  <c r="AH269" i="12"/>
  <c r="AG269" i="12"/>
  <c r="AF269" i="12"/>
  <c r="AE269" i="12"/>
  <c r="AC269" i="12"/>
  <c r="AB269" i="12"/>
  <c r="AA269" i="12"/>
  <c r="Z269" i="12"/>
  <c r="Y269" i="12"/>
  <c r="X269" i="12"/>
  <c r="W269" i="12"/>
  <c r="V269" i="12"/>
  <c r="U269" i="12"/>
  <c r="T269" i="12"/>
  <c r="S269" i="12"/>
  <c r="R269" i="12"/>
  <c r="Q269" i="12"/>
  <c r="P269" i="12"/>
  <c r="O269" i="12"/>
  <c r="N269" i="12"/>
  <c r="L269" i="12"/>
  <c r="K269" i="12"/>
  <c r="J269" i="12"/>
  <c r="I269" i="12"/>
  <c r="EL268" i="12"/>
  <c r="EK268" i="12"/>
  <c r="EJ268" i="12"/>
  <c r="EI268" i="12"/>
  <c r="EH268" i="12"/>
  <c r="EG268" i="12"/>
  <c r="EF268" i="12"/>
  <c r="EE268" i="12"/>
  <c r="ED268" i="12"/>
  <c r="EC268" i="12"/>
  <c r="EB268" i="12"/>
  <c r="EA268" i="12"/>
  <c r="DZ268" i="12"/>
  <c r="DY268" i="12"/>
  <c r="DX268" i="12"/>
  <c r="DW268" i="12"/>
  <c r="DV268" i="12"/>
  <c r="DU268" i="12"/>
  <c r="DT268" i="12"/>
  <c r="DS268" i="12"/>
  <c r="DR268" i="12"/>
  <c r="DQ268" i="12"/>
  <c r="DO268" i="12"/>
  <c r="DN268" i="12"/>
  <c r="DL268" i="12"/>
  <c r="DK268" i="12"/>
  <c r="DJ268" i="12"/>
  <c r="DH268" i="12"/>
  <c r="DG268" i="12"/>
  <c r="DF268" i="12"/>
  <c r="DD268" i="12"/>
  <c r="DC268" i="12"/>
  <c r="DB268" i="12"/>
  <c r="DA268" i="12"/>
  <c r="CZ268" i="12"/>
  <c r="CY268" i="12"/>
  <c r="CX268" i="12"/>
  <c r="CW268" i="12"/>
  <c r="CV268" i="12"/>
  <c r="CU268" i="12"/>
  <c r="CT268" i="12"/>
  <c r="CS268" i="12"/>
  <c r="CR268" i="12"/>
  <c r="CQ268" i="12"/>
  <c r="CP268" i="12"/>
  <c r="CO268" i="12"/>
  <c r="CN268" i="12"/>
  <c r="CM268" i="12"/>
  <c r="CL268" i="12"/>
  <c r="CK268" i="12"/>
  <c r="CJ268" i="12"/>
  <c r="CI268" i="12"/>
  <c r="CH268" i="12"/>
  <c r="CG268" i="12"/>
  <c r="CF268" i="12"/>
  <c r="CE268" i="12"/>
  <c r="CD268" i="12"/>
  <c r="CC268" i="12"/>
  <c r="CB268" i="12"/>
  <c r="CA268" i="12"/>
  <c r="BZ268" i="12"/>
  <c r="BY268" i="12"/>
  <c r="BX268" i="12"/>
  <c r="BW268" i="12"/>
  <c r="BV268" i="12"/>
  <c r="BU268" i="12"/>
  <c r="BT268" i="12"/>
  <c r="BS268" i="12"/>
  <c r="BR268" i="12"/>
  <c r="BQ268" i="12"/>
  <c r="BP268" i="12"/>
  <c r="BO268" i="12"/>
  <c r="BN268" i="12"/>
  <c r="BM268" i="12"/>
  <c r="BK268" i="12"/>
  <c r="BJ268" i="12"/>
  <c r="BI268" i="12"/>
  <c r="BH268" i="12"/>
  <c r="BG268" i="12"/>
  <c r="BF268" i="12"/>
  <c r="BE268" i="12"/>
  <c r="BD268" i="12"/>
  <c r="BC268" i="12"/>
  <c r="BB268" i="12"/>
  <c r="BA268" i="12"/>
  <c r="AZ268" i="12"/>
  <c r="AY268" i="12"/>
  <c r="AX268" i="12"/>
  <c r="AW268" i="12"/>
  <c r="AV268" i="12"/>
  <c r="AT268" i="12"/>
  <c r="AS268" i="12"/>
  <c r="AR268" i="12"/>
  <c r="AQ268" i="12"/>
  <c r="AP268" i="12"/>
  <c r="AO268" i="12"/>
  <c r="AN268" i="12"/>
  <c r="AM268" i="12"/>
  <c r="AL268" i="12"/>
  <c r="AK268" i="12"/>
  <c r="AJ268" i="12"/>
  <c r="AI268" i="12"/>
  <c r="AH268" i="12"/>
  <c r="AG268" i="12"/>
  <c r="AF268" i="12"/>
  <c r="AE268" i="12"/>
  <c r="AC268" i="12"/>
  <c r="AB268" i="12"/>
  <c r="AA268" i="12"/>
  <c r="Z268" i="12"/>
  <c r="Y268" i="12"/>
  <c r="X268" i="12"/>
  <c r="W268" i="12"/>
  <c r="V268" i="12"/>
  <c r="U268" i="12"/>
  <c r="T268" i="12"/>
  <c r="S268" i="12"/>
  <c r="R268" i="12"/>
  <c r="Q268" i="12"/>
  <c r="P268" i="12"/>
  <c r="O268" i="12"/>
  <c r="N268" i="12"/>
  <c r="L268" i="12"/>
  <c r="K268" i="12"/>
  <c r="J268" i="12"/>
  <c r="I268" i="12"/>
  <c r="EL267" i="12"/>
  <c r="EK267" i="12"/>
  <c r="EJ267" i="12"/>
  <c r="EI267" i="12"/>
  <c r="EH267" i="12"/>
  <c r="EG267" i="12"/>
  <c r="EF267" i="12"/>
  <c r="EE267" i="12"/>
  <c r="ED267" i="12"/>
  <c r="EC267" i="12"/>
  <c r="EB267" i="12"/>
  <c r="EA267" i="12"/>
  <c r="DZ267" i="12"/>
  <c r="DY267" i="12"/>
  <c r="DX267" i="12"/>
  <c r="DW267" i="12"/>
  <c r="DV267" i="12"/>
  <c r="DU267" i="12"/>
  <c r="DT267" i="12"/>
  <c r="DS267" i="12"/>
  <c r="DR267" i="12"/>
  <c r="DQ267" i="12"/>
  <c r="DO267" i="12"/>
  <c r="DN267" i="12"/>
  <c r="DL267" i="12"/>
  <c r="DK267" i="12"/>
  <c r="DJ267" i="12"/>
  <c r="DH267" i="12"/>
  <c r="DG267" i="12"/>
  <c r="DF267" i="12"/>
  <c r="DD267" i="12"/>
  <c r="DC267" i="12"/>
  <c r="DB267" i="12"/>
  <c r="DA267" i="12"/>
  <c r="CZ267" i="12"/>
  <c r="CY267" i="12"/>
  <c r="CX267" i="12"/>
  <c r="CW267" i="12"/>
  <c r="CV267" i="12"/>
  <c r="CU267" i="12"/>
  <c r="CT267" i="12"/>
  <c r="CS267" i="12"/>
  <c r="CR267" i="12"/>
  <c r="CQ267" i="12"/>
  <c r="CP267" i="12"/>
  <c r="CO267" i="12"/>
  <c r="CN267" i="12"/>
  <c r="CM267" i="12"/>
  <c r="CL267" i="12"/>
  <c r="CK267" i="12"/>
  <c r="CJ267" i="12"/>
  <c r="CI267" i="12"/>
  <c r="CH267" i="12"/>
  <c r="CG267" i="12"/>
  <c r="CF267" i="12"/>
  <c r="CE267" i="12"/>
  <c r="CD267" i="12"/>
  <c r="CC267" i="12"/>
  <c r="CB267" i="12"/>
  <c r="CA267" i="12"/>
  <c r="BZ267" i="12"/>
  <c r="BY267" i="12"/>
  <c r="BX267" i="12"/>
  <c r="BW267" i="12"/>
  <c r="BV267" i="12"/>
  <c r="BU267" i="12"/>
  <c r="BT267" i="12"/>
  <c r="BS267" i="12"/>
  <c r="BR267" i="12"/>
  <c r="BQ267" i="12"/>
  <c r="BP267" i="12"/>
  <c r="BO267" i="12"/>
  <c r="BN267" i="12"/>
  <c r="BM267" i="12"/>
  <c r="BK267" i="12"/>
  <c r="BJ267" i="12"/>
  <c r="BI267" i="12"/>
  <c r="BH267" i="12"/>
  <c r="BG267" i="12"/>
  <c r="BF267" i="12"/>
  <c r="BE267" i="12"/>
  <c r="BD267" i="12"/>
  <c r="BC267" i="12"/>
  <c r="BB267" i="12"/>
  <c r="BA267" i="12"/>
  <c r="AZ267" i="12"/>
  <c r="AY267" i="12"/>
  <c r="AX267" i="12"/>
  <c r="AW267" i="12"/>
  <c r="AV267" i="12"/>
  <c r="AT267" i="12"/>
  <c r="AS267" i="12"/>
  <c r="AR267" i="12"/>
  <c r="AQ267" i="12"/>
  <c r="AP267" i="12"/>
  <c r="AO267" i="12"/>
  <c r="AN267" i="12"/>
  <c r="AM267" i="12"/>
  <c r="AL267" i="12"/>
  <c r="AK267" i="12"/>
  <c r="AJ267" i="12"/>
  <c r="AI267" i="12"/>
  <c r="AH267" i="12"/>
  <c r="AG267" i="12"/>
  <c r="AF267" i="12"/>
  <c r="AE267" i="12"/>
  <c r="AC267" i="12"/>
  <c r="AB267" i="12"/>
  <c r="AA267" i="12"/>
  <c r="Z267" i="12"/>
  <c r="Y267" i="12"/>
  <c r="X267" i="12"/>
  <c r="W267" i="12"/>
  <c r="V267" i="12"/>
  <c r="U267" i="12"/>
  <c r="T267" i="12"/>
  <c r="S267" i="12"/>
  <c r="R267" i="12"/>
  <c r="Q267" i="12"/>
  <c r="P267" i="12"/>
  <c r="O267" i="12"/>
  <c r="N267" i="12"/>
  <c r="L267" i="12"/>
  <c r="K267" i="12"/>
  <c r="J267" i="12"/>
  <c r="I267" i="12"/>
  <c r="EL266" i="12"/>
  <c r="EK266" i="12"/>
  <c r="EJ266" i="12"/>
  <c r="EI266" i="12"/>
  <c r="EH266" i="12"/>
  <c r="EG266" i="12"/>
  <c r="EF266" i="12"/>
  <c r="EE266" i="12"/>
  <c r="ED266" i="12"/>
  <c r="EC266" i="12"/>
  <c r="EB266" i="12"/>
  <c r="EA266" i="12"/>
  <c r="DZ266" i="12"/>
  <c r="DY266" i="12"/>
  <c r="DX266" i="12"/>
  <c r="DW266" i="12"/>
  <c r="DV266" i="12"/>
  <c r="DU266" i="12"/>
  <c r="DT266" i="12"/>
  <c r="DS266" i="12"/>
  <c r="DR266" i="12"/>
  <c r="DQ266" i="12"/>
  <c r="DO266" i="12"/>
  <c r="DN266" i="12"/>
  <c r="DL266" i="12"/>
  <c r="DK266" i="12"/>
  <c r="DJ266" i="12"/>
  <c r="DH266" i="12"/>
  <c r="DG266" i="12"/>
  <c r="DF266" i="12"/>
  <c r="DD266" i="12"/>
  <c r="DC266" i="12"/>
  <c r="DB266" i="12"/>
  <c r="DA266" i="12"/>
  <c r="CZ266" i="12"/>
  <c r="CY266" i="12"/>
  <c r="CX266" i="12"/>
  <c r="CW266" i="12"/>
  <c r="CV266" i="12"/>
  <c r="CU266" i="12"/>
  <c r="CT266" i="12"/>
  <c r="CS266" i="12"/>
  <c r="CR266" i="12"/>
  <c r="CQ266" i="12"/>
  <c r="CP266" i="12"/>
  <c r="CO266" i="12"/>
  <c r="CN266" i="12"/>
  <c r="CM266" i="12"/>
  <c r="CL266" i="12"/>
  <c r="CK266" i="12"/>
  <c r="CJ266" i="12"/>
  <c r="CI266" i="12"/>
  <c r="CH266" i="12"/>
  <c r="CG266" i="12"/>
  <c r="CF266" i="12"/>
  <c r="CE266" i="12"/>
  <c r="CD266" i="12"/>
  <c r="CC266" i="12"/>
  <c r="CB266" i="12"/>
  <c r="CA266" i="12"/>
  <c r="BZ266" i="12"/>
  <c r="BY266" i="12"/>
  <c r="BX266" i="12"/>
  <c r="BW266" i="12"/>
  <c r="BV266" i="12"/>
  <c r="BU266" i="12"/>
  <c r="BT266" i="12"/>
  <c r="BS266" i="12"/>
  <c r="BR266" i="12"/>
  <c r="BQ266" i="12"/>
  <c r="BP266" i="12"/>
  <c r="BO266" i="12"/>
  <c r="BN266" i="12"/>
  <c r="BM266" i="12"/>
  <c r="BK266" i="12"/>
  <c r="BJ266" i="12"/>
  <c r="BI266" i="12"/>
  <c r="BH266" i="12"/>
  <c r="BG266" i="12"/>
  <c r="BF266" i="12"/>
  <c r="BE266" i="12"/>
  <c r="BD266" i="12"/>
  <c r="BC266" i="12"/>
  <c r="BB266" i="12"/>
  <c r="BA266" i="12"/>
  <c r="AZ266" i="12"/>
  <c r="AY266" i="12"/>
  <c r="AX266" i="12"/>
  <c r="AW266" i="12"/>
  <c r="AV266" i="12"/>
  <c r="AT266" i="12"/>
  <c r="AS266" i="12"/>
  <c r="AR266" i="12"/>
  <c r="AQ266" i="12"/>
  <c r="AP266" i="12"/>
  <c r="AO266" i="12"/>
  <c r="AN266" i="12"/>
  <c r="AM266" i="12"/>
  <c r="AL266" i="12"/>
  <c r="AK266" i="12"/>
  <c r="AJ266" i="12"/>
  <c r="AI266" i="12"/>
  <c r="AH266" i="12"/>
  <c r="AG266" i="12"/>
  <c r="AF266" i="12"/>
  <c r="AE266" i="12"/>
  <c r="AC266" i="12"/>
  <c r="AB266" i="12"/>
  <c r="AA266" i="12"/>
  <c r="Z266" i="12"/>
  <c r="Y266" i="12"/>
  <c r="X266" i="12"/>
  <c r="W266" i="12"/>
  <c r="V266" i="12"/>
  <c r="U266" i="12"/>
  <c r="T266" i="12"/>
  <c r="S266" i="12"/>
  <c r="R266" i="12"/>
  <c r="Q266" i="12"/>
  <c r="P266" i="12"/>
  <c r="O266" i="12"/>
  <c r="N266" i="12"/>
  <c r="L266" i="12"/>
  <c r="K266" i="12"/>
  <c r="J266" i="12"/>
  <c r="I266" i="12"/>
  <c r="EL265" i="12"/>
  <c r="EK265" i="12"/>
  <c r="EJ265" i="12"/>
  <c r="EI265" i="12"/>
  <c r="EH265" i="12"/>
  <c r="EG265" i="12"/>
  <c r="EF265" i="12"/>
  <c r="EE265" i="12"/>
  <c r="ED265" i="12"/>
  <c r="EC265" i="12"/>
  <c r="EB265" i="12"/>
  <c r="EA265" i="12"/>
  <c r="DZ265" i="12"/>
  <c r="DY265" i="12"/>
  <c r="DX265" i="12"/>
  <c r="DW265" i="12"/>
  <c r="DV265" i="12"/>
  <c r="DU265" i="12"/>
  <c r="DT265" i="12"/>
  <c r="DS265" i="12"/>
  <c r="DR265" i="12"/>
  <c r="DQ265" i="12"/>
  <c r="DO265" i="12"/>
  <c r="DN265" i="12"/>
  <c r="DL265" i="12"/>
  <c r="DK265" i="12"/>
  <c r="DJ265" i="12"/>
  <c r="DH265" i="12"/>
  <c r="DG265" i="12"/>
  <c r="DF265" i="12"/>
  <c r="DD265" i="12"/>
  <c r="DC265" i="12"/>
  <c r="DB265" i="12"/>
  <c r="DA265" i="12"/>
  <c r="CZ265" i="12"/>
  <c r="CY265" i="12"/>
  <c r="CX265" i="12"/>
  <c r="CW265" i="12"/>
  <c r="CV265" i="12"/>
  <c r="CU265" i="12"/>
  <c r="CT265" i="12"/>
  <c r="CS265" i="12"/>
  <c r="CR265" i="12"/>
  <c r="CQ265" i="12"/>
  <c r="CP265" i="12"/>
  <c r="CO265" i="12"/>
  <c r="CN265" i="12"/>
  <c r="CM265" i="12"/>
  <c r="CL265" i="12"/>
  <c r="CK265" i="12"/>
  <c r="CJ265" i="12"/>
  <c r="CI265" i="12"/>
  <c r="CH265" i="12"/>
  <c r="CG265" i="12"/>
  <c r="CF265" i="12"/>
  <c r="CE265" i="12"/>
  <c r="CD265" i="12"/>
  <c r="CC265" i="12"/>
  <c r="CB265" i="12"/>
  <c r="CA265" i="12"/>
  <c r="BZ265" i="12"/>
  <c r="BY265" i="12"/>
  <c r="BX265" i="12"/>
  <c r="BW265" i="12"/>
  <c r="BV265" i="12"/>
  <c r="BU265" i="12"/>
  <c r="BT265" i="12"/>
  <c r="BS265" i="12"/>
  <c r="BR265" i="12"/>
  <c r="BQ265" i="12"/>
  <c r="BP265" i="12"/>
  <c r="BO265" i="12"/>
  <c r="BN265" i="12"/>
  <c r="BM265" i="12"/>
  <c r="BK265" i="12"/>
  <c r="BJ265" i="12"/>
  <c r="BI265" i="12"/>
  <c r="BH265" i="12"/>
  <c r="BG265" i="12"/>
  <c r="BF265" i="12"/>
  <c r="BE265" i="12"/>
  <c r="BD265" i="12"/>
  <c r="BC265" i="12"/>
  <c r="BB265" i="12"/>
  <c r="BA265" i="12"/>
  <c r="AZ265" i="12"/>
  <c r="AY265" i="12"/>
  <c r="AX265" i="12"/>
  <c r="AW265" i="12"/>
  <c r="AV265" i="12"/>
  <c r="AT265" i="12"/>
  <c r="AS265" i="12"/>
  <c r="AR265" i="12"/>
  <c r="AQ265" i="12"/>
  <c r="AP265" i="12"/>
  <c r="AO265" i="12"/>
  <c r="AN265" i="12"/>
  <c r="AM265" i="12"/>
  <c r="AL265" i="12"/>
  <c r="AK265" i="12"/>
  <c r="AJ265" i="12"/>
  <c r="AI265" i="12"/>
  <c r="AH265" i="12"/>
  <c r="AG265" i="12"/>
  <c r="AF265" i="12"/>
  <c r="AE265" i="12"/>
  <c r="AC265" i="12"/>
  <c r="AB265" i="12"/>
  <c r="AA265" i="12"/>
  <c r="Z265" i="12"/>
  <c r="Y265" i="12"/>
  <c r="X265" i="12"/>
  <c r="W265" i="12"/>
  <c r="V265" i="12"/>
  <c r="U265" i="12"/>
  <c r="T265" i="12"/>
  <c r="S265" i="12"/>
  <c r="R265" i="12"/>
  <c r="Q265" i="12"/>
  <c r="P265" i="12"/>
  <c r="O265" i="12"/>
  <c r="N265" i="12"/>
  <c r="L265" i="12"/>
  <c r="K265" i="12"/>
  <c r="J265" i="12"/>
  <c r="I265" i="12"/>
  <c r="EL264" i="12"/>
  <c r="EK264" i="12"/>
  <c r="EJ264" i="12"/>
  <c r="EI264" i="12"/>
  <c r="EH264" i="12"/>
  <c r="EG264" i="12"/>
  <c r="EF264" i="12"/>
  <c r="EE264" i="12"/>
  <c r="ED264" i="12"/>
  <c r="EC264" i="12"/>
  <c r="EB264" i="12"/>
  <c r="EA264" i="12"/>
  <c r="DZ264" i="12"/>
  <c r="DY264" i="12"/>
  <c r="DX264" i="12"/>
  <c r="DW264" i="12"/>
  <c r="DV264" i="12"/>
  <c r="DU264" i="12"/>
  <c r="DT264" i="12"/>
  <c r="DS264" i="12"/>
  <c r="DR264" i="12"/>
  <c r="DQ264" i="12"/>
  <c r="DO264" i="12"/>
  <c r="DN264" i="12"/>
  <c r="DL264" i="12"/>
  <c r="DK264" i="12"/>
  <c r="DJ264" i="12"/>
  <c r="DH264" i="12"/>
  <c r="DG264" i="12"/>
  <c r="DF264" i="12"/>
  <c r="DD264" i="12"/>
  <c r="DC264" i="12"/>
  <c r="DB264" i="12"/>
  <c r="DA264" i="12"/>
  <c r="CZ264" i="12"/>
  <c r="CY264" i="12"/>
  <c r="CX264" i="12"/>
  <c r="CW264" i="12"/>
  <c r="CV264" i="12"/>
  <c r="CU264" i="12"/>
  <c r="CT264" i="12"/>
  <c r="CS264" i="12"/>
  <c r="CR264" i="12"/>
  <c r="CQ264" i="12"/>
  <c r="CP264" i="12"/>
  <c r="CO264" i="12"/>
  <c r="CN264" i="12"/>
  <c r="CM264" i="12"/>
  <c r="CL264" i="12"/>
  <c r="CK264" i="12"/>
  <c r="CJ264" i="12"/>
  <c r="CI264" i="12"/>
  <c r="CH264" i="12"/>
  <c r="CG264" i="12"/>
  <c r="CF264" i="12"/>
  <c r="CE264" i="12"/>
  <c r="CD264" i="12"/>
  <c r="CC264" i="12"/>
  <c r="CB264" i="12"/>
  <c r="CA264" i="12"/>
  <c r="BZ264" i="12"/>
  <c r="BY264" i="12"/>
  <c r="BX264" i="12"/>
  <c r="BW264" i="12"/>
  <c r="BV264" i="12"/>
  <c r="BU264" i="12"/>
  <c r="BT264" i="12"/>
  <c r="BS264" i="12"/>
  <c r="BR264" i="12"/>
  <c r="BQ264" i="12"/>
  <c r="BP264" i="12"/>
  <c r="BO264" i="12"/>
  <c r="BN264" i="12"/>
  <c r="BM264" i="12"/>
  <c r="BK264" i="12"/>
  <c r="BJ264" i="12"/>
  <c r="BI264" i="12"/>
  <c r="BH264" i="12"/>
  <c r="BG264" i="12"/>
  <c r="BF264" i="12"/>
  <c r="BE264" i="12"/>
  <c r="BD264" i="12"/>
  <c r="BC264" i="12"/>
  <c r="BB264" i="12"/>
  <c r="BA264" i="12"/>
  <c r="AZ264" i="12"/>
  <c r="AY264" i="12"/>
  <c r="AX264" i="12"/>
  <c r="AW264" i="12"/>
  <c r="AV264" i="12"/>
  <c r="AT264" i="12"/>
  <c r="AS264" i="12"/>
  <c r="AR264" i="12"/>
  <c r="AQ264" i="12"/>
  <c r="AP264" i="12"/>
  <c r="AO264" i="12"/>
  <c r="AN264" i="12"/>
  <c r="AM264" i="12"/>
  <c r="AL264" i="12"/>
  <c r="AK264" i="12"/>
  <c r="AJ264" i="12"/>
  <c r="AI264" i="12"/>
  <c r="AH264" i="12"/>
  <c r="AG264" i="12"/>
  <c r="AF264" i="12"/>
  <c r="AE264" i="12"/>
  <c r="AC264" i="12"/>
  <c r="AB264" i="12"/>
  <c r="AA264" i="12"/>
  <c r="Z264" i="12"/>
  <c r="Y264" i="12"/>
  <c r="X264" i="12"/>
  <c r="W264" i="12"/>
  <c r="V264" i="12"/>
  <c r="U264" i="12"/>
  <c r="T264" i="12"/>
  <c r="S264" i="12"/>
  <c r="R264" i="12"/>
  <c r="Q264" i="12"/>
  <c r="P264" i="12"/>
  <c r="O264" i="12"/>
  <c r="N264" i="12"/>
  <c r="L264" i="12"/>
  <c r="K264" i="12"/>
  <c r="J264" i="12"/>
  <c r="I264" i="12"/>
  <c r="EL263" i="12"/>
  <c r="EK263" i="12"/>
  <c r="EJ263" i="12"/>
  <c r="EI263" i="12"/>
  <c r="EH263" i="12"/>
  <c r="EG263" i="12"/>
  <c r="EF263" i="12"/>
  <c r="EE263" i="12"/>
  <c r="ED263" i="12"/>
  <c r="EC263" i="12"/>
  <c r="EB263" i="12"/>
  <c r="EA263" i="12"/>
  <c r="DZ263" i="12"/>
  <c r="DY263" i="12"/>
  <c r="DX263" i="12"/>
  <c r="DW263" i="12"/>
  <c r="DV263" i="12"/>
  <c r="DU263" i="12"/>
  <c r="DT263" i="12"/>
  <c r="DS263" i="12"/>
  <c r="DR263" i="12"/>
  <c r="DQ263" i="12"/>
  <c r="DO263" i="12"/>
  <c r="DN263" i="12"/>
  <c r="DL263" i="12"/>
  <c r="DK263" i="12"/>
  <c r="DJ263" i="12"/>
  <c r="DH263" i="12"/>
  <c r="DG263" i="12"/>
  <c r="DF263" i="12"/>
  <c r="DD263" i="12"/>
  <c r="DC263" i="12"/>
  <c r="DB263" i="12"/>
  <c r="DA263" i="12"/>
  <c r="CZ263" i="12"/>
  <c r="CY263" i="12"/>
  <c r="CX263" i="12"/>
  <c r="CW263" i="12"/>
  <c r="CV263" i="12"/>
  <c r="CU263" i="12"/>
  <c r="CT263" i="12"/>
  <c r="CS263" i="12"/>
  <c r="CR263" i="12"/>
  <c r="CQ263" i="12"/>
  <c r="CP263" i="12"/>
  <c r="CO263" i="12"/>
  <c r="CN263" i="12"/>
  <c r="CM263" i="12"/>
  <c r="CL263" i="12"/>
  <c r="CK263" i="12"/>
  <c r="CJ263" i="12"/>
  <c r="CI263" i="12"/>
  <c r="CH263" i="12"/>
  <c r="CG263" i="12"/>
  <c r="CF263" i="12"/>
  <c r="CE263" i="12"/>
  <c r="CD263" i="12"/>
  <c r="CC263" i="12"/>
  <c r="CB263" i="12"/>
  <c r="CA263" i="12"/>
  <c r="BZ263" i="12"/>
  <c r="BY263" i="12"/>
  <c r="BX263" i="12"/>
  <c r="BW263" i="12"/>
  <c r="BV263" i="12"/>
  <c r="BU263" i="12"/>
  <c r="BT263" i="12"/>
  <c r="BS263" i="12"/>
  <c r="BR263" i="12"/>
  <c r="BQ263" i="12"/>
  <c r="BP263" i="12"/>
  <c r="BO263" i="12"/>
  <c r="BN263" i="12"/>
  <c r="BM263" i="12"/>
  <c r="BK263" i="12"/>
  <c r="BJ263" i="12"/>
  <c r="BI263" i="12"/>
  <c r="BH263" i="12"/>
  <c r="BG263" i="12"/>
  <c r="BF263" i="12"/>
  <c r="BE263" i="12"/>
  <c r="BD263" i="12"/>
  <c r="BC263" i="12"/>
  <c r="BB263" i="12"/>
  <c r="BA263" i="12"/>
  <c r="AZ263" i="12"/>
  <c r="AY263" i="12"/>
  <c r="AX263" i="12"/>
  <c r="AW263" i="12"/>
  <c r="AV263" i="12"/>
  <c r="AT263" i="12"/>
  <c r="AS263" i="12"/>
  <c r="AR263" i="12"/>
  <c r="AQ263" i="12"/>
  <c r="AP263" i="12"/>
  <c r="AO263" i="12"/>
  <c r="AN263" i="12"/>
  <c r="AM263" i="12"/>
  <c r="AL263" i="12"/>
  <c r="AK263" i="12"/>
  <c r="AJ263" i="12"/>
  <c r="AI263" i="12"/>
  <c r="AH263" i="12"/>
  <c r="AG263" i="12"/>
  <c r="AF263" i="12"/>
  <c r="AE263" i="12"/>
  <c r="AC263" i="12"/>
  <c r="AB263" i="12"/>
  <c r="AA263" i="12"/>
  <c r="Z263" i="12"/>
  <c r="Y263" i="12"/>
  <c r="X263" i="12"/>
  <c r="W263" i="12"/>
  <c r="V263" i="12"/>
  <c r="U263" i="12"/>
  <c r="T263" i="12"/>
  <c r="S263" i="12"/>
  <c r="R263" i="12"/>
  <c r="Q263" i="12"/>
  <c r="P263" i="12"/>
  <c r="O263" i="12"/>
  <c r="N263" i="12"/>
  <c r="L263" i="12"/>
  <c r="K263" i="12"/>
  <c r="J263" i="12"/>
  <c r="I263" i="12"/>
  <c r="EL262" i="12"/>
  <c r="EK262" i="12"/>
  <c r="EJ262" i="12"/>
  <c r="EI262" i="12"/>
  <c r="EH262" i="12"/>
  <c r="EG262" i="12"/>
  <c r="EF262" i="12"/>
  <c r="EE262" i="12"/>
  <c r="ED262" i="12"/>
  <c r="EC262" i="12"/>
  <c r="EB262" i="12"/>
  <c r="EA262" i="12"/>
  <c r="DZ262" i="12"/>
  <c r="DY262" i="12"/>
  <c r="DX262" i="12"/>
  <c r="DW262" i="12"/>
  <c r="DV262" i="12"/>
  <c r="DU262" i="12"/>
  <c r="DT262" i="12"/>
  <c r="DS262" i="12"/>
  <c r="DR262" i="12"/>
  <c r="DQ262" i="12"/>
  <c r="DO262" i="12"/>
  <c r="DN262" i="12"/>
  <c r="DL262" i="12"/>
  <c r="DK262" i="12"/>
  <c r="DJ262" i="12"/>
  <c r="DH262" i="12"/>
  <c r="DG262" i="12"/>
  <c r="DF262" i="12"/>
  <c r="DD262" i="12"/>
  <c r="DC262" i="12"/>
  <c r="DB262" i="12"/>
  <c r="DA262" i="12"/>
  <c r="CZ262" i="12"/>
  <c r="CY262" i="12"/>
  <c r="CX262" i="12"/>
  <c r="CW262" i="12"/>
  <c r="CV262" i="12"/>
  <c r="CU262" i="12"/>
  <c r="CT262" i="12"/>
  <c r="CS262" i="12"/>
  <c r="CR262" i="12"/>
  <c r="CQ262" i="12"/>
  <c r="CP262" i="12"/>
  <c r="CO262" i="12"/>
  <c r="CN262" i="12"/>
  <c r="CM262" i="12"/>
  <c r="CL262" i="12"/>
  <c r="CK262" i="12"/>
  <c r="CJ262" i="12"/>
  <c r="CI262" i="12"/>
  <c r="CH262" i="12"/>
  <c r="CG262" i="12"/>
  <c r="CF262" i="12"/>
  <c r="CE262" i="12"/>
  <c r="CD262" i="12"/>
  <c r="CC262" i="12"/>
  <c r="CB262" i="12"/>
  <c r="CA262" i="12"/>
  <c r="BZ262" i="12"/>
  <c r="BY262" i="12"/>
  <c r="BX262" i="12"/>
  <c r="BW262" i="12"/>
  <c r="BV262" i="12"/>
  <c r="BU262" i="12"/>
  <c r="BT262" i="12"/>
  <c r="BS262" i="12"/>
  <c r="BR262" i="12"/>
  <c r="BQ262" i="12"/>
  <c r="BP262" i="12"/>
  <c r="BO262" i="12"/>
  <c r="BN262" i="12"/>
  <c r="BM262" i="12"/>
  <c r="BK262" i="12"/>
  <c r="BJ262" i="12"/>
  <c r="BI262" i="12"/>
  <c r="BH262" i="12"/>
  <c r="BG262" i="12"/>
  <c r="BF262" i="12"/>
  <c r="BE262" i="12"/>
  <c r="BD262" i="12"/>
  <c r="BC262" i="12"/>
  <c r="BB262" i="12"/>
  <c r="BA262" i="12"/>
  <c r="AZ262" i="12"/>
  <c r="AY262" i="12"/>
  <c r="AX262" i="12"/>
  <c r="AW262" i="12"/>
  <c r="AV262" i="12"/>
  <c r="AT262" i="12"/>
  <c r="AS262" i="12"/>
  <c r="AR262" i="12"/>
  <c r="AQ262" i="12"/>
  <c r="AP262" i="12"/>
  <c r="AO262" i="12"/>
  <c r="AN262" i="12"/>
  <c r="AM262" i="12"/>
  <c r="AL262" i="12"/>
  <c r="AK262" i="12"/>
  <c r="AJ262" i="12"/>
  <c r="AI262" i="12"/>
  <c r="AH262" i="12"/>
  <c r="AG262" i="12"/>
  <c r="AF262" i="12"/>
  <c r="AE262" i="12"/>
  <c r="AC262" i="12"/>
  <c r="AB262" i="12"/>
  <c r="AA262" i="12"/>
  <c r="Z262" i="12"/>
  <c r="Y262" i="12"/>
  <c r="X262" i="12"/>
  <c r="W262" i="12"/>
  <c r="V262" i="12"/>
  <c r="U262" i="12"/>
  <c r="T262" i="12"/>
  <c r="S262" i="12"/>
  <c r="R262" i="12"/>
  <c r="Q262" i="12"/>
  <c r="P262" i="12"/>
  <c r="O262" i="12"/>
  <c r="N262" i="12"/>
  <c r="L262" i="12"/>
  <c r="K262" i="12"/>
  <c r="J262" i="12"/>
  <c r="I262" i="12"/>
  <c r="EL261" i="12"/>
  <c r="EK261" i="12"/>
  <c r="EJ261" i="12"/>
  <c r="EI261" i="12"/>
  <c r="EH261" i="12"/>
  <c r="EG261" i="12"/>
  <c r="EF261" i="12"/>
  <c r="EE261" i="12"/>
  <c r="ED261" i="12"/>
  <c r="EC261" i="12"/>
  <c r="EB261" i="12"/>
  <c r="EA261" i="12"/>
  <c r="DZ261" i="12"/>
  <c r="DY261" i="12"/>
  <c r="DX261" i="12"/>
  <c r="DW261" i="12"/>
  <c r="DV261" i="12"/>
  <c r="DU261" i="12"/>
  <c r="DT261" i="12"/>
  <c r="DS261" i="12"/>
  <c r="DR261" i="12"/>
  <c r="DQ261" i="12"/>
  <c r="DO261" i="12"/>
  <c r="DN261" i="12"/>
  <c r="DL261" i="12"/>
  <c r="DK261" i="12"/>
  <c r="DJ261" i="12"/>
  <c r="DH261" i="12"/>
  <c r="DG261" i="12"/>
  <c r="DF261" i="12"/>
  <c r="DD261" i="12"/>
  <c r="DC261" i="12"/>
  <c r="DB261" i="12"/>
  <c r="DA261" i="12"/>
  <c r="CZ261" i="12"/>
  <c r="CY261" i="12"/>
  <c r="CX261" i="12"/>
  <c r="CW261" i="12"/>
  <c r="CV261" i="12"/>
  <c r="CU261" i="12"/>
  <c r="CT261" i="12"/>
  <c r="CS261" i="12"/>
  <c r="CR261" i="12"/>
  <c r="CQ261" i="12"/>
  <c r="CP261" i="12"/>
  <c r="CO261" i="12"/>
  <c r="CN261" i="12"/>
  <c r="CM261" i="12"/>
  <c r="CL261" i="12"/>
  <c r="CK261" i="12"/>
  <c r="CJ261" i="12"/>
  <c r="CI261" i="12"/>
  <c r="CH261" i="12"/>
  <c r="CG261" i="12"/>
  <c r="CF261" i="12"/>
  <c r="CE261" i="12"/>
  <c r="CD261" i="12"/>
  <c r="CC261" i="12"/>
  <c r="CB261" i="12"/>
  <c r="CA261" i="12"/>
  <c r="BZ261" i="12"/>
  <c r="BY261" i="12"/>
  <c r="BX261" i="12"/>
  <c r="BW261" i="12"/>
  <c r="BV261" i="12"/>
  <c r="BU261" i="12"/>
  <c r="BT261" i="12"/>
  <c r="BS261" i="12"/>
  <c r="BR261" i="12"/>
  <c r="BQ261" i="12"/>
  <c r="BP261" i="12"/>
  <c r="BO261" i="12"/>
  <c r="BN261" i="12"/>
  <c r="BM261" i="12"/>
  <c r="BK261" i="12"/>
  <c r="BJ261" i="12"/>
  <c r="BI261" i="12"/>
  <c r="BH261" i="12"/>
  <c r="BG261" i="12"/>
  <c r="BF261" i="12"/>
  <c r="BE261" i="12"/>
  <c r="BD261" i="12"/>
  <c r="BC261" i="12"/>
  <c r="BB261" i="12"/>
  <c r="BA261" i="12"/>
  <c r="AZ261" i="12"/>
  <c r="AY261" i="12"/>
  <c r="AX261" i="12"/>
  <c r="AW261" i="12"/>
  <c r="AV261" i="12"/>
  <c r="AT261" i="12"/>
  <c r="AS261" i="12"/>
  <c r="AR261" i="12"/>
  <c r="AQ261" i="12"/>
  <c r="AP261" i="12"/>
  <c r="AO261" i="12"/>
  <c r="AN261" i="12"/>
  <c r="AM261" i="12"/>
  <c r="AL261" i="12"/>
  <c r="AK261" i="12"/>
  <c r="AJ261" i="12"/>
  <c r="AI261" i="12"/>
  <c r="AH261" i="12"/>
  <c r="AG261" i="12"/>
  <c r="AF261" i="12"/>
  <c r="AE261" i="12"/>
  <c r="AC261" i="12"/>
  <c r="AB261" i="12"/>
  <c r="AA261" i="12"/>
  <c r="Z261" i="12"/>
  <c r="Y261" i="12"/>
  <c r="X261" i="12"/>
  <c r="W261" i="12"/>
  <c r="V261" i="12"/>
  <c r="U261" i="12"/>
  <c r="T261" i="12"/>
  <c r="S261" i="12"/>
  <c r="R261" i="12"/>
  <c r="Q261" i="12"/>
  <c r="P261" i="12"/>
  <c r="O261" i="12"/>
  <c r="N261" i="12"/>
  <c r="L261" i="12"/>
  <c r="K261" i="12"/>
  <c r="J261" i="12"/>
  <c r="I261" i="12"/>
  <c r="EL260" i="12"/>
  <c r="EK260" i="12"/>
  <c r="EJ260" i="12"/>
  <c r="EI260" i="12"/>
  <c r="EH260" i="12"/>
  <c r="EG260" i="12"/>
  <c r="EF260" i="12"/>
  <c r="EE260" i="12"/>
  <c r="ED260" i="12"/>
  <c r="EC260" i="12"/>
  <c r="EB260" i="12"/>
  <c r="EA260" i="12"/>
  <c r="DZ260" i="12"/>
  <c r="DY260" i="12"/>
  <c r="DX260" i="12"/>
  <c r="DW260" i="12"/>
  <c r="DV260" i="12"/>
  <c r="DU260" i="12"/>
  <c r="DT260" i="12"/>
  <c r="DS260" i="12"/>
  <c r="DR260" i="12"/>
  <c r="DQ260" i="12"/>
  <c r="DO260" i="12"/>
  <c r="DN260" i="12"/>
  <c r="DL260" i="12"/>
  <c r="DK260" i="12"/>
  <c r="DJ260" i="12"/>
  <c r="DH260" i="12"/>
  <c r="DG260" i="12"/>
  <c r="DF260" i="12"/>
  <c r="DD260" i="12"/>
  <c r="DC260" i="12"/>
  <c r="DB260" i="12"/>
  <c r="DA260" i="12"/>
  <c r="CZ260" i="12"/>
  <c r="CY260" i="12"/>
  <c r="CX260" i="12"/>
  <c r="CW260" i="12"/>
  <c r="CV260" i="12"/>
  <c r="CU260" i="12"/>
  <c r="CT260" i="12"/>
  <c r="CS260" i="12"/>
  <c r="CR260" i="12"/>
  <c r="CQ260" i="12"/>
  <c r="CP260" i="12"/>
  <c r="CO260" i="12"/>
  <c r="CN260" i="12"/>
  <c r="CM260" i="12"/>
  <c r="CL260" i="12"/>
  <c r="CK260" i="12"/>
  <c r="CJ260" i="12"/>
  <c r="CI260" i="12"/>
  <c r="CH260" i="12"/>
  <c r="CG260" i="12"/>
  <c r="CF260" i="12"/>
  <c r="CE260" i="12"/>
  <c r="CD260" i="12"/>
  <c r="CC260" i="12"/>
  <c r="CB260" i="12"/>
  <c r="CA260" i="12"/>
  <c r="BZ260" i="12"/>
  <c r="BY260" i="12"/>
  <c r="BX260" i="12"/>
  <c r="BW260" i="12"/>
  <c r="BV260" i="12"/>
  <c r="BU260" i="12"/>
  <c r="BT260" i="12"/>
  <c r="BS260" i="12"/>
  <c r="BR260" i="12"/>
  <c r="BQ260" i="12"/>
  <c r="BP260" i="12"/>
  <c r="BO260" i="12"/>
  <c r="BN260" i="12"/>
  <c r="BM260" i="12"/>
  <c r="BK260" i="12"/>
  <c r="BJ260" i="12"/>
  <c r="BI260" i="12"/>
  <c r="BH260" i="12"/>
  <c r="BG260" i="12"/>
  <c r="BF260" i="12"/>
  <c r="BE260" i="12"/>
  <c r="BD260" i="12"/>
  <c r="BC260" i="12"/>
  <c r="BB260" i="12"/>
  <c r="BA260" i="12"/>
  <c r="AZ260" i="12"/>
  <c r="AY260" i="12"/>
  <c r="AX260" i="12"/>
  <c r="AW260" i="12"/>
  <c r="AV260" i="12"/>
  <c r="AT260" i="12"/>
  <c r="AS260" i="12"/>
  <c r="AR260" i="12"/>
  <c r="AQ260" i="12"/>
  <c r="AP260" i="12"/>
  <c r="AO260" i="12"/>
  <c r="AN260" i="12"/>
  <c r="AM260" i="12"/>
  <c r="AL260" i="12"/>
  <c r="AK260" i="12"/>
  <c r="AJ260" i="12"/>
  <c r="AI260" i="12"/>
  <c r="AH260" i="12"/>
  <c r="AG260" i="12"/>
  <c r="AF260" i="12"/>
  <c r="AE260" i="12"/>
  <c r="AC260" i="12"/>
  <c r="AB260" i="12"/>
  <c r="AA260" i="12"/>
  <c r="Z260" i="12"/>
  <c r="Y260" i="12"/>
  <c r="X260" i="12"/>
  <c r="W260" i="12"/>
  <c r="V260" i="12"/>
  <c r="U260" i="12"/>
  <c r="T260" i="12"/>
  <c r="S260" i="12"/>
  <c r="R260" i="12"/>
  <c r="Q260" i="12"/>
  <c r="P260" i="12"/>
  <c r="O260" i="12"/>
  <c r="N260" i="12"/>
  <c r="L260" i="12"/>
  <c r="K260" i="12"/>
  <c r="J260" i="12"/>
  <c r="I260" i="12"/>
  <c r="EL259" i="12"/>
  <c r="EK259" i="12"/>
  <c r="EJ259" i="12"/>
  <c r="EI259" i="12"/>
  <c r="EH259" i="12"/>
  <c r="EG259" i="12"/>
  <c r="EF259" i="12"/>
  <c r="EE259" i="12"/>
  <c r="ED259" i="12"/>
  <c r="EC259" i="12"/>
  <c r="EB259" i="12"/>
  <c r="EA259" i="12"/>
  <c r="DZ259" i="12"/>
  <c r="DY259" i="12"/>
  <c r="DX259" i="12"/>
  <c r="DW259" i="12"/>
  <c r="DV259" i="12"/>
  <c r="DU259" i="12"/>
  <c r="DT259" i="12"/>
  <c r="DS259" i="12"/>
  <c r="DR259" i="12"/>
  <c r="DQ259" i="12"/>
  <c r="DO259" i="12"/>
  <c r="DN259" i="12"/>
  <c r="DL259" i="12"/>
  <c r="DK259" i="12"/>
  <c r="DJ259" i="12"/>
  <c r="DH259" i="12"/>
  <c r="DG259" i="12"/>
  <c r="DF259" i="12"/>
  <c r="DD259" i="12"/>
  <c r="DC259" i="12"/>
  <c r="DB259" i="12"/>
  <c r="DA259" i="12"/>
  <c r="CZ259" i="12"/>
  <c r="CY259" i="12"/>
  <c r="CX259" i="12"/>
  <c r="CW259" i="12"/>
  <c r="CV259" i="12"/>
  <c r="CU259" i="12"/>
  <c r="CT259" i="12"/>
  <c r="CS259" i="12"/>
  <c r="CR259" i="12"/>
  <c r="CQ259" i="12"/>
  <c r="CP259" i="12"/>
  <c r="CO259" i="12"/>
  <c r="CN259" i="12"/>
  <c r="CM259" i="12"/>
  <c r="CL259" i="12"/>
  <c r="CK259" i="12"/>
  <c r="CJ259" i="12"/>
  <c r="CI259" i="12"/>
  <c r="CH259" i="12"/>
  <c r="CG259" i="12"/>
  <c r="CF259" i="12"/>
  <c r="CE259" i="12"/>
  <c r="CD259" i="12"/>
  <c r="CC259" i="12"/>
  <c r="CB259" i="12"/>
  <c r="CA259" i="12"/>
  <c r="BZ259" i="12"/>
  <c r="BY259" i="12"/>
  <c r="BX259" i="12"/>
  <c r="BW259" i="12"/>
  <c r="BV259" i="12"/>
  <c r="BU259" i="12"/>
  <c r="BT259" i="12"/>
  <c r="BS259" i="12"/>
  <c r="BR259" i="12"/>
  <c r="BQ259" i="12"/>
  <c r="BP259" i="12"/>
  <c r="BO259" i="12"/>
  <c r="BN259" i="12"/>
  <c r="BM259" i="12"/>
  <c r="BK259" i="12"/>
  <c r="BJ259" i="12"/>
  <c r="BI259" i="12"/>
  <c r="BH259" i="12"/>
  <c r="BG259" i="12"/>
  <c r="BF259" i="12"/>
  <c r="BE259" i="12"/>
  <c r="BD259" i="12"/>
  <c r="BC259" i="12"/>
  <c r="BB259" i="12"/>
  <c r="BA259" i="12"/>
  <c r="AZ259" i="12"/>
  <c r="AY259" i="12"/>
  <c r="AX259" i="12"/>
  <c r="AW259" i="12"/>
  <c r="AV259" i="12"/>
  <c r="AT259" i="12"/>
  <c r="AS259" i="12"/>
  <c r="AR259" i="12"/>
  <c r="AQ259" i="12"/>
  <c r="AP259" i="12"/>
  <c r="AO259" i="12"/>
  <c r="AN259" i="12"/>
  <c r="AM259" i="12"/>
  <c r="AL259" i="12"/>
  <c r="AK259" i="12"/>
  <c r="AJ259" i="12"/>
  <c r="AI259" i="12"/>
  <c r="AH259" i="12"/>
  <c r="AG259" i="12"/>
  <c r="AF259" i="12"/>
  <c r="AE259" i="12"/>
  <c r="AC259" i="12"/>
  <c r="AB259" i="12"/>
  <c r="AA259" i="12"/>
  <c r="Z259" i="12"/>
  <c r="Y259" i="12"/>
  <c r="X259" i="12"/>
  <c r="W259" i="12"/>
  <c r="V259" i="12"/>
  <c r="U259" i="12"/>
  <c r="T259" i="12"/>
  <c r="S259" i="12"/>
  <c r="R259" i="12"/>
  <c r="Q259" i="12"/>
  <c r="P259" i="12"/>
  <c r="O259" i="12"/>
  <c r="N259" i="12"/>
  <c r="L259" i="12"/>
  <c r="K259" i="12"/>
  <c r="J259" i="12"/>
  <c r="I259" i="12"/>
  <c r="EL258" i="12"/>
  <c r="EK258" i="12"/>
  <c r="EJ258" i="12"/>
  <c r="EI258" i="12"/>
  <c r="EH258" i="12"/>
  <c r="EG258" i="12"/>
  <c r="EF258" i="12"/>
  <c r="EE258" i="12"/>
  <c r="ED258" i="12"/>
  <c r="EC258" i="12"/>
  <c r="EB258" i="12"/>
  <c r="EA258" i="12"/>
  <c r="DZ258" i="12"/>
  <c r="DY258" i="12"/>
  <c r="DX258" i="12"/>
  <c r="DW258" i="12"/>
  <c r="DV258" i="12"/>
  <c r="DU258" i="12"/>
  <c r="DT258" i="12"/>
  <c r="DS258" i="12"/>
  <c r="DR258" i="12"/>
  <c r="DQ258" i="12"/>
  <c r="DO258" i="12"/>
  <c r="DN258" i="12"/>
  <c r="DL258" i="12"/>
  <c r="DK258" i="12"/>
  <c r="DJ258" i="12"/>
  <c r="DH258" i="12"/>
  <c r="DG258" i="12"/>
  <c r="DF258" i="12"/>
  <c r="DD258" i="12"/>
  <c r="DC258" i="12"/>
  <c r="DB258" i="12"/>
  <c r="DA258" i="12"/>
  <c r="CZ258" i="12"/>
  <c r="CY258" i="12"/>
  <c r="CX258" i="12"/>
  <c r="CW258" i="12"/>
  <c r="CV258" i="12"/>
  <c r="CU258" i="12"/>
  <c r="CT258" i="12"/>
  <c r="CS258" i="12"/>
  <c r="CR258" i="12"/>
  <c r="CQ258" i="12"/>
  <c r="CP258" i="12"/>
  <c r="CO258" i="12"/>
  <c r="CN258" i="12"/>
  <c r="CM258" i="12"/>
  <c r="CL258" i="12"/>
  <c r="CK258" i="12"/>
  <c r="CJ258" i="12"/>
  <c r="CI258" i="12"/>
  <c r="CH258" i="12"/>
  <c r="CG258" i="12"/>
  <c r="CF258" i="12"/>
  <c r="CE258" i="12"/>
  <c r="CD258" i="12"/>
  <c r="CC258" i="12"/>
  <c r="CB258" i="12"/>
  <c r="CA258" i="12"/>
  <c r="BZ258" i="12"/>
  <c r="BY258" i="12"/>
  <c r="BX258" i="12"/>
  <c r="BW258" i="12"/>
  <c r="BV258" i="12"/>
  <c r="BU258" i="12"/>
  <c r="BT258" i="12"/>
  <c r="BS258" i="12"/>
  <c r="BR258" i="12"/>
  <c r="BQ258" i="12"/>
  <c r="BP258" i="12"/>
  <c r="BO258" i="12"/>
  <c r="BN258" i="12"/>
  <c r="BM258" i="12"/>
  <c r="BK258" i="12"/>
  <c r="BJ258" i="12"/>
  <c r="BI258" i="12"/>
  <c r="BH258" i="12"/>
  <c r="BG258" i="12"/>
  <c r="BF258" i="12"/>
  <c r="BE258" i="12"/>
  <c r="BD258" i="12"/>
  <c r="BC258" i="12"/>
  <c r="BB258" i="12"/>
  <c r="BA258" i="12"/>
  <c r="AZ258" i="12"/>
  <c r="AY258" i="12"/>
  <c r="AX258" i="12"/>
  <c r="AW258" i="12"/>
  <c r="AV258" i="12"/>
  <c r="AT258" i="12"/>
  <c r="AS258" i="12"/>
  <c r="AR258" i="12"/>
  <c r="AQ258" i="12"/>
  <c r="AP258" i="12"/>
  <c r="AO258" i="12"/>
  <c r="AN258" i="12"/>
  <c r="AM258" i="12"/>
  <c r="AL258" i="12"/>
  <c r="AK258" i="12"/>
  <c r="AJ258" i="12"/>
  <c r="AI258" i="12"/>
  <c r="AH258" i="12"/>
  <c r="AG258" i="12"/>
  <c r="AF258" i="12"/>
  <c r="AE258" i="12"/>
  <c r="AC258" i="12"/>
  <c r="AB258" i="12"/>
  <c r="AA258" i="12"/>
  <c r="Z258" i="12"/>
  <c r="Y258" i="12"/>
  <c r="X258" i="12"/>
  <c r="W258" i="12"/>
  <c r="V258" i="12"/>
  <c r="U258" i="12"/>
  <c r="T258" i="12"/>
  <c r="S258" i="12"/>
  <c r="R258" i="12"/>
  <c r="Q258" i="12"/>
  <c r="P258" i="12"/>
  <c r="O258" i="12"/>
  <c r="N258" i="12"/>
  <c r="L258" i="12"/>
  <c r="K258" i="12"/>
  <c r="J258" i="12"/>
  <c r="I258" i="12"/>
  <c r="EL257" i="12"/>
  <c r="EK257" i="12"/>
  <c r="EJ257" i="12"/>
  <c r="EI257" i="12"/>
  <c r="EH257" i="12"/>
  <c r="EG257" i="12"/>
  <c r="EF257" i="12"/>
  <c r="EE257" i="12"/>
  <c r="ED257" i="12"/>
  <c r="EC257" i="12"/>
  <c r="EB257" i="12"/>
  <c r="EA257" i="12"/>
  <c r="DZ257" i="12"/>
  <c r="DY257" i="12"/>
  <c r="DX257" i="12"/>
  <c r="DW257" i="12"/>
  <c r="DV257" i="12"/>
  <c r="DU257" i="12"/>
  <c r="DT257" i="12"/>
  <c r="DS257" i="12"/>
  <c r="DR257" i="12"/>
  <c r="DQ257" i="12"/>
  <c r="DO257" i="12"/>
  <c r="DN257" i="12"/>
  <c r="DL257" i="12"/>
  <c r="DK257" i="12"/>
  <c r="DJ257" i="12"/>
  <c r="DH257" i="12"/>
  <c r="DG257" i="12"/>
  <c r="DF257" i="12"/>
  <c r="DD257" i="12"/>
  <c r="DC257" i="12"/>
  <c r="DB257" i="12"/>
  <c r="DA257" i="12"/>
  <c r="CZ257" i="12"/>
  <c r="CY257" i="12"/>
  <c r="CX257" i="12"/>
  <c r="CW257" i="12"/>
  <c r="CV257" i="12"/>
  <c r="CU257" i="12"/>
  <c r="CT257" i="12"/>
  <c r="CS257" i="12"/>
  <c r="CR257" i="12"/>
  <c r="CQ257" i="12"/>
  <c r="CP257" i="12"/>
  <c r="CO257" i="12"/>
  <c r="CN257" i="12"/>
  <c r="CM257" i="12"/>
  <c r="CL257" i="12"/>
  <c r="CK257" i="12"/>
  <c r="CJ257" i="12"/>
  <c r="CI257" i="12"/>
  <c r="CH257" i="12"/>
  <c r="CG257" i="12"/>
  <c r="CF257" i="12"/>
  <c r="CE257" i="12"/>
  <c r="CD257" i="12"/>
  <c r="CC257" i="12"/>
  <c r="CB257" i="12"/>
  <c r="CA257" i="12"/>
  <c r="BZ257" i="12"/>
  <c r="BY257" i="12"/>
  <c r="BX257" i="12"/>
  <c r="BW257" i="12"/>
  <c r="BV257" i="12"/>
  <c r="BU257" i="12"/>
  <c r="BT257" i="12"/>
  <c r="BS257" i="12"/>
  <c r="BR257" i="12"/>
  <c r="BQ257" i="12"/>
  <c r="BP257" i="12"/>
  <c r="BO257" i="12"/>
  <c r="BN257" i="12"/>
  <c r="BM257" i="12"/>
  <c r="BK257" i="12"/>
  <c r="BJ257" i="12"/>
  <c r="BI257" i="12"/>
  <c r="BH257" i="12"/>
  <c r="BG257" i="12"/>
  <c r="BF257" i="12"/>
  <c r="BE257" i="12"/>
  <c r="BD257" i="12"/>
  <c r="BC257" i="12"/>
  <c r="BB257" i="12"/>
  <c r="BA257" i="12"/>
  <c r="AZ257" i="12"/>
  <c r="AY257" i="12"/>
  <c r="AX257" i="12"/>
  <c r="AW257" i="12"/>
  <c r="AV257" i="12"/>
  <c r="AT257" i="12"/>
  <c r="AS257" i="12"/>
  <c r="AR257" i="12"/>
  <c r="AQ257" i="12"/>
  <c r="AP257" i="12"/>
  <c r="AO257" i="12"/>
  <c r="AN257" i="12"/>
  <c r="AM257" i="12"/>
  <c r="AL257" i="12"/>
  <c r="AK257" i="12"/>
  <c r="AJ257" i="12"/>
  <c r="AI257" i="12"/>
  <c r="AH257" i="12"/>
  <c r="AG257" i="12"/>
  <c r="AF257" i="12"/>
  <c r="AE257" i="12"/>
  <c r="AC257" i="12"/>
  <c r="AB257" i="12"/>
  <c r="AA257" i="12"/>
  <c r="Z257" i="12"/>
  <c r="Y257" i="12"/>
  <c r="X257" i="12"/>
  <c r="W257" i="12"/>
  <c r="V257" i="12"/>
  <c r="U257" i="12"/>
  <c r="T257" i="12"/>
  <c r="S257" i="12"/>
  <c r="R257" i="12"/>
  <c r="Q257" i="12"/>
  <c r="P257" i="12"/>
  <c r="O257" i="12"/>
  <c r="N257" i="12"/>
  <c r="L257" i="12"/>
  <c r="K257" i="12"/>
  <c r="J257" i="12"/>
  <c r="I257" i="12"/>
  <c r="EL256" i="12"/>
  <c r="EK256" i="12"/>
  <c r="EJ256" i="12"/>
  <c r="EI256" i="12"/>
  <c r="EH256" i="12"/>
  <c r="EG256" i="12"/>
  <c r="EF256" i="12"/>
  <c r="EE256" i="12"/>
  <c r="ED256" i="12"/>
  <c r="EC256" i="12"/>
  <c r="EB256" i="12"/>
  <c r="EA256" i="12"/>
  <c r="DZ256" i="12"/>
  <c r="DY256" i="12"/>
  <c r="DX256" i="12"/>
  <c r="DW256" i="12"/>
  <c r="DV256" i="12"/>
  <c r="DU256" i="12"/>
  <c r="DT256" i="12"/>
  <c r="DS256" i="12"/>
  <c r="DR256" i="12"/>
  <c r="DQ256" i="12"/>
  <c r="DO256" i="12"/>
  <c r="DN256" i="12"/>
  <c r="DL256" i="12"/>
  <c r="DK256" i="12"/>
  <c r="DJ256" i="12"/>
  <c r="DH256" i="12"/>
  <c r="DG256" i="12"/>
  <c r="DF256" i="12"/>
  <c r="DD256" i="12"/>
  <c r="DC256" i="12"/>
  <c r="DB256" i="12"/>
  <c r="DA256" i="12"/>
  <c r="CZ256" i="12"/>
  <c r="CY256" i="12"/>
  <c r="CX256" i="12"/>
  <c r="CW256" i="12"/>
  <c r="CV256" i="12"/>
  <c r="CU256" i="12"/>
  <c r="CT256" i="12"/>
  <c r="CS256" i="12"/>
  <c r="CR256" i="12"/>
  <c r="CQ256" i="12"/>
  <c r="CP256" i="12"/>
  <c r="CO256" i="12"/>
  <c r="CN256" i="12"/>
  <c r="CM256" i="12"/>
  <c r="CL256" i="12"/>
  <c r="CK256" i="12"/>
  <c r="CJ256" i="12"/>
  <c r="CI256" i="12"/>
  <c r="CH256" i="12"/>
  <c r="CG256" i="12"/>
  <c r="CF256" i="12"/>
  <c r="CE256" i="12"/>
  <c r="CD256" i="12"/>
  <c r="CC256" i="12"/>
  <c r="CB256" i="12"/>
  <c r="CA256" i="12"/>
  <c r="BZ256" i="12"/>
  <c r="BY256" i="12"/>
  <c r="BX256" i="12"/>
  <c r="BW256" i="12"/>
  <c r="BV256" i="12"/>
  <c r="BU256" i="12"/>
  <c r="BT256" i="12"/>
  <c r="BS256" i="12"/>
  <c r="BR256" i="12"/>
  <c r="BQ256" i="12"/>
  <c r="BP256" i="12"/>
  <c r="BO256" i="12"/>
  <c r="BN256" i="12"/>
  <c r="BM256" i="12"/>
  <c r="BK256" i="12"/>
  <c r="BJ256" i="12"/>
  <c r="BI256" i="12"/>
  <c r="BH256" i="12"/>
  <c r="BG256" i="12"/>
  <c r="BF256" i="12"/>
  <c r="BE256" i="12"/>
  <c r="BD256" i="12"/>
  <c r="BC256" i="12"/>
  <c r="BB256" i="12"/>
  <c r="BA256" i="12"/>
  <c r="AZ256" i="12"/>
  <c r="AY256" i="12"/>
  <c r="AX256" i="12"/>
  <c r="AW256" i="12"/>
  <c r="AV256" i="12"/>
  <c r="AT256" i="12"/>
  <c r="AS256" i="12"/>
  <c r="AR256" i="12"/>
  <c r="AQ256" i="12"/>
  <c r="AP256" i="12"/>
  <c r="AO256" i="12"/>
  <c r="AN256" i="12"/>
  <c r="AM256" i="12"/>
  <c r="AL256" i="12"/>
  <c r="AK256" i="12"/>
  <c r="AJ256" i="12"/>
  <c r="AI256" i="12"/>
  <c r="AH256" i="12"/>
  <c r="AG256" i="12"/>
  <c r="AF256" i="12"/>
  <c r="AE256" i="12"/>
  <c r="AC256" i="12"/>
  <c r="AB256" i="12"/>
  <c r="AA256" i="12"/>
  <c r="Z256" i="12"/>
  <c r="Y256" i="12"/>
  <c r="X256" i="12"/>
  <c r="W256" i="12"/>
  <c r="V256" i="12"/>
  <c r="U256" i="12"/>
  <c r="T256" i="12"/>
  <c r="S256" i="12"/>
  <c r="R256" i="12"/>
  <c r="Q256" i="12"/>
  <c r="P256" i="12"/>
  <c r="O256" i="12"/>
  <c r="N256" i="12"/>
  <c r="L256" i="12"/>
  <c r="K256" i="12"/>
  <c r="J256" i="12"/>
  <c r="I256" i="12"/>
  <c r="EL255" i="12"/>
  <c r="EK255" i="12"/>
  <c r="EJ255" i="12"/>
  <c r="EI255" i="12"/>
  <c r="EH255" i="12"/>
  <c r="EG255" i="12"/>
  <c r="EF255" i="12"/>
  <c r="EE255" i="12"/>
  <c r="ED255" i="12"/>
  <c r="EC255" i="12"/>
  <c r="EB255" i="12"/>
  <c r="EA255" i="12"/>
  <c r="DZ255" i="12"/>
  <c r="DY255" i="12"/>
  <c r="DX255" i="12"/>
  <c r="DW255" i="12"/>
  <c r="DV255" i="12"/>
  <c r="DU255" i="12"/>
  <c r="DT255" i="12"/>
  <c r="DS255" i="12"/>
  <c r="DR255" i="12"/>
  <c r="DQ255" i="12"/>
  <c r="DO255" i="12"/>
  <c r="DN255" i="12"/>
  <c r="DL255" i="12"/>
  <c r="DK255" i="12"/>
  <c r="DJ255" i="12"/>
  <c r="DH255" i="12"/>
  <c r="DG255" i="12"/>
  <c r="DF255" i="12"/>
  <c r="DD255" i="12"/>
  <c r="DC255" i="12"/>
  <c r="DB255" i="12"/>
  <c r="DA255" i="12"/>
  <c r="CZ255" i="12"/>
  <c r="CY255" i="12"/>
  <c r="CX255" i="12"/>
  <c r="CW255" i="12"/>
  <c r="CV255" i="12"/>
  <c r="CU255" i="12"/>
  <c r="CT255" i="12"/>
  <c r="CS255" i="12"/>
  <c r="CR255" i="12"/>
  <c r="CQ255" i="12"/>
  <c r="CP255" i="12"/>
  <c r="CO255" i="12"/>
  <c r="CN255" i="12"/>
  <c r="CM255" i="12"/>
  <c r="CL255" i="12"/>
  <c r="CK255" i="12"/>
  <c r="CJ255" i="12"/>
  <c r="CI255" i="12"/>
  <c r="CH255" i="12"/>
  <c r="CG255" i="12"/>
  <c r="CF255" i="12"/>
  <c r="CE255" i="12"/>
  <c r="CD255" i="12"/>
  <c r="CC255" i="12"/>
  <c r="CB255" i="12"/>
  <c r="CA255" i="12"/>
  <c r="BZ255" i="12"/>
  <c r="BY255" i="12"/>
  <c r="BX255" i="12"/>
  <c r="BW255" i="12"/>
  <c r="BV255" i="12"/>
  <c r="BU255" i="12"/>
  <c r="BT255" i="12"/>
  <c r="BS255" i="12"/>
  <c r="BR255" i="12"/>
  <c r="BQ255" i="12"/>
  <c r="BP255" i="12"/>
  <c r="BO255" i="12"/>
  <c r="BN255" i="12"/>
  <c r="BM255" i="12"/>
  <c r="BK255" i="12"/>
  <c r="BJ255" i="12"/>
  <c r="BI255" i="12"/>
  <c r="BH255" i="12"/>
  <c r="BG255" i="12"/>
  <c r="BF255" i="12"/>
  <c r="BE255" i="12"/>
  <c r="BD255" i="12"/>
  <c r="BC255" i="12"/>
  <c r="BB255" i="12"/>
  <c r="BA255" i="12"/>
  <c r="AZ255" i="12"/>
  <c r="AY255" i="12"/>
  <c r="AX255" i="12"/>
  <c r="AW255" i="12"/>
  <c r="AV255" i="12"/>
  <c r="AT255" i="12"/>
  <c r="AS255" i="12"/>
  <c r="AR255" i="12"/>
  <c r="AQ255" i="12"/>
  <c r="AP255" i="12"/>
  <c r="AO255" i="12"/>
  <c r="AN255" i="12"/>
  <c r="AM255" i="12"/>
  <c r="AL255" i="12"/>
  <c r="AK255" i="12"/>
  <c r="AJ255" i="12"/>
  <c r="AI255" i="12"/>
  <c r="AH255" i="12"/>
  <c r="AG255" i="12"/>
  <c r="AF255" i="12"/>
  <c r="AE255" i="12"/>
  <c r="AC255" i="12"/>
  <c r="AB255" i="12"/>
  <c r="AA255" i="12"/>
  <c r="Z255" i="12"/>
  <c r="Y255" i="12"/>
  <c r="X255" i="12"/>
  <c r="W255" i="12"/>
  <c r="V255" i="12"/>
  <c r="U255" i="12"/>
  <c r="T255" i="12"/>
  <c r="S255" i="12"/>
  <c r="R255" i="12"/>
  <c r="Q255" i="12"/>
  <c r="P255" i="12"/>
  <c r="O255" i="12"/>
  <c r="N255" i="12"/>
  <c r="L255" i="12"/>
  <c r="K255" i="12"/>
  <c r="J255" i="12"/>
  <c r="I255" i="12"/>
  <c r="EL254" i="12"/>
  <c r="EK254" i="12"/>
  <c r="EJ254" i="12"/>
  <c r="EI254" i="12"/>
  <c r="EH254" i="12"/>
  <c r="EG254" i="12"/>
  <c r="EF254" i="12"/>
  <c r="EE254" i="12"/>
  <c r="ED254" i="12"/>
  <c r="EC254" i="12"/>
  <c r="EB254" i="12"/>
  <c r="EA254" i="12"/>
  <c r="DZ254" i="12"/>
  <c r="DY254" i="12"/>
  <c r="DX254" i="12"/>
  <c r="DW254" i="12"/>
  <c r="DV254" i="12"/>
  <c r="DU254" i="12"/>
  <c r="DT254" i="12"/>
  <c r="DS254" i="12"/>
  <c r="DR254" i="12"/>
  <c r="DQ254" i="12"/>
  <c r="DO254" i="12"/>
  <c r="DN254" i="12"/>
  <c r="DL254" i="12"/>
  <c r="DK254" i="12"/>
  <c r="DJ254" i="12"/>
  <c r="DH254" i="12"/>
  <c r="DG254" i="12"/>
  <c r="DF254" i="12"/>
  <c r="DD254" i="12"/>
  <c r="DC254" i="12"/>
  <c r="DB254" i="12"/>
  <c r="DA254" i="12"/>
  <c r="CZ254" i="12"/>
  <c r="CY254" i="12"/>
  <c r="CX254" i="12"/>
  <c r="CW254" i="12"/>
  <c r="CV254" i="12"/>
  <c r="CU254" i="12"/>
  <c r="CT254" i="12"/>
  <c r="CS254" i="12"/>
  <c r="CR254" i="12"/>
  <c r="CQ254" i="12"/>
  <c r="CP254" i="12"/>
  <c r="CO254" i="12"/>
  <c r="CN254" i="12"/>
  <c r="CM254" i="12"/>
  <c r="CL254" i="12"/>
  <c r="CK254" i="12"/>
  <c r="CJ254" i="12"/>
  <c r="CI254" i="12"/>
  <c r="CH254" i="12"/>
  <c r="CG254" i="12"/>
  <c r="CF254" i="12"/>
  <c r="CE254" i="12"/>
  <c r="CD254" i="12"/>
  <c r="CC254" i="12"/>
  <c r="CB254" i="12"/>
  <c r="CA254" i="12"/>
  <c r="BZ254" i="12"/>
  <c r="BY254" i="12"/>
  <c r="BX254" i="12"/>
  <c r="BW254" i="12"/>
  <c r="BV254" i="12"/>
  <c r="BU254" i="12"/>
  <c r="BT254" i="12"/>
  <c r="BS254" i="12"/>
  <c r="BR254" i="12"/>
  <c r="BQ254" i="12"/>
  <c r="BP254" i="12"/>
  <c r="BO254" i="12"/>
  <c r="BN254" i="12"/>
  <c r="BM254" i="12"/>
  <c r="BK254" i="12"/>
  <c r="BJ254" i="12"/>
  <c r="BI254" i="12"/>
  <c r="BH254" i="12"/>
  <c r="BG254" i="12"/>
  <c r="BF254" i="12"/>
  <c r="BE254" i="12"/>
  <c r="BD254" i="12"/>
  <c r="BC254" i="12"/>
  <c r="BB254" i="12"/>
  <c r="BA254" i="12"/>
  <c r="AZ254" i="12"/>
  <c r="AY254" i="12"/>
  <c r="AX254" i="12"/>
  <c r="AW254" i="12"/>
  <c r="AV254" i="12"/>
  <c r="AT254" i="12"/>
  <c r="AS254" i="12"/>
  <c r="AR254" i="12"/>
  <c r="AQ254" i="12"/>
  <c r="AP254" i="12"/>
  <c r="AO254" i="12"/>
  <c r="AN254" i="12"/>
  <c r="AM254" i="12"/>
  <c r="AL254" i="12"/>
  <c r="AK254" i="12"/>
  <c r="AJ254" i="12"/>
  <c r="AI254" i="12"/>
  <c r="AH254" i="12"/>
  <c r="AG254" i="12"/>
  <c r="AF254" i="12"/>
  <c r="AE254" i="12"/>
  <c r="AC254" i="12"/>
  <c r="AB254" i="12"/>
  <c r="AA254" i="12"/>
  <c r="Z254" i="12"/>
  <c r="Y254" i="12"/>
  <c r="X254" i="12"/>
  <c r="W254" i="12"/>
  <c r="V254" i="12"/>
  <c r="U254" i="12"/>
  <c r="T254" i="12"/>
  <c r="S254" i="12"/>
  <c r="R254" i="12"/>
  <c r="Q254" i="12"/>
  <c r="P254" i="12"/>
  <c r="O254" i="12"/>
  <c r="N254" i="12"/>
  <c r="L254" i="12"/>
  <c r="K254" i="12"/>
  <c r="J254" i="12"/>
  <c r="I254" i="12"/>
  <c r="EL253" i="12"/>
  <c r="EK253" i="12"/>
  <c r="EJ253" i="12"/>
  <c r="EI253" i="12"/>
  <c r="EH253" i="12"/>
  <c r="EG253" i="12"/>
  <c r="EF253" i="12"/>
  <c r="EE253" i="12"/>
  <c r="ED253" i="12"/>
  <c r="EC253" i="12"/>
  <c r="EB253" i="12"/>
  <c r="EA253" i="12"/>
  <c r="DZ253" i="12"/>
  <c r="DY253" i="12"/>
  <c r="DX253" i="12"/>
  <c r="DW253" i="12"/>
  <c r="DV253" i="12"/>
  <c r="DU253" i="12"/>
  <c r="DT253" i="12"/>
  <c r="DS253" i="12"/>
  <c r="DR253" i="12"/>
  <c r="DQ253" i="12"/>
  <c r="DO253" i="12"/>
  <c r="DN253" i="12"/>
  <c r="DL253" i="12"/>
  <c r="DK253" i="12"/>
  <c r="DJ253" i="12"/>
  <c r="DH253" i="12"/>
  <c r="DG253" i="12"/>
  <c r="DF253" i="12"/>
  <c r="DD253" i="12"/>
  <c r="DC253" i="12"/>
  <c r="DB253" i="12"/>
  <c r="DA253" i="12"/>
  <c r="CZ253" i="12"/>
  <c r="CY253" i="12"/>
  <c r="CX253" i="12"/>
  <c r="CW253" i="12"/>
  <c r="CV253" i="12"/>
  <c r="CU253" i="12"/>
  <c r="CT253" i="12"/>
  <c r="CS253" i="12"/>
  <c r="CR253" i="12"/>
  <c r="CQ253" i="12"/>
  <c r="CP253" i="12"/>
  <c r="CO253" i="12"/>
  <c r="CN253" i="12"/>
  <c r="CM253" i="12"/>
  <c r="CL253" i="12"/>
  <c r="CK253" i="12"/>
  <c r="CJ253" i="12"/>
  <c r="CI253" i="12"/>
  <c r="CH253" i="12"/>
  <c r="CG253" i="12"/>
  <c r="CF253" i="12"/>
  <c r="CE253" i="12"/>
  <c r="CD253" i="12"/>
  <c r="CC253" i="12"/>
  <c r="CB253" i="12"/>
  <c r="CA253" i="12"/>
  <c r="BZ253" i="12"/>
  <c r="BY253" i="12"/>
  <c r="BX253" i="12"/>
  <c r="BW253" i="12"/>
  <c r="BV253" i="12"/>
  <c r="BU253" i="12"/>
  <c r="BT253" i="12"/>
  <c r="BS253" i="12"/>
  <c r="BR253" i="12"/>
  <c r="BQ253" i="12"/>
  <c r="BP253" i="12"/>
  <c r="BO253" i="12"/>
  <c r="BN253" i="12"/>
  <c r="BM253" i="12"/>
  <c r="BK253" i="12"/>
  <c r="BJ253" i="12"/>
  <c r="BI253" i="12"/>
  <c r="BH253" i="12"/>
  <c r="BG253" i="12"/>
  <c r="BF253" i="12"/>
  <c r="BE253" i="12"/>
  <c r="BD253" i="12"/>
  <c r="BC253" i="12"/>
  <c r="BB253" i="12"/>
  <c r="BA253" i="12"/>
  <c r="AZ253" i="12"/>
  <c r="AY253" i="12"/>
  <c r="AX253" i="12"/>
  <c r="AW253" i="12"/>
  <c r="AV253" i="12"/>
  <c r="AT253" i="12"/>
  <c r="AS253" i="12"/>
  <c r="AR253" i="12"/>
  <c r="AQ253" i="12"/>
  <c r="AP253" i="12"/>
  <c r="AO253" i="12"/>
  <c r="AN253" i="12"/>
  <c r="AM253" i="12"/>
  <c r="AL253" i="12"/>
  <c r="AK253" i="12"/>
  <c r="AJ253" i="12"/>
  <c r="AI253" i="12"/>
  <c r="AH253" i="12"/>
  <c r="AG253" i="12"/>
  <c r="AF253" i="12"/>
  <c r="AE253" i="12"/>
  <c r="AC253" i="12"/>
  <c r="AB253" i="12"/>
  <c r="AA253" i="12"/>
  <c r="Z253" i="12"/>
  <c r="Y253" i="12"/>
  <c r="X253" i="12"/>
  <c r="W253" i="12"/>
  <c r="V253" i="12"/>
  <c r="U253" i="12"/>
  <c r="T253" i="12"/>
  <c r="S253" i="12"/>
  <c r="R253" i="12"/>
  <c r="Q253" i="12"/>
  <c r="P253" i="12"/>
  <c r="O253" i="12"/>
  <c r="N253" i="12"/>
  <c r="L253" i="12"/>
  <c r="K253" i="12"/>
  <c r="J253" i="12"/>
  <c r="I253" i="12"/>
  <c r="EL252" i="12"/>
  <c r="EK252" i="12"/>
  <c r="EJ252" i="12"/>
  <c r="EI252" i="12"/>
  <c r="EH252" i="12"/>
  <c r="EG252" i="12"/>
  <c r="EF252" i="12"/>
  <c r="EE252" i="12"/>
  <c r="ED252" i="12"/>
  <c r="EC252" i="12"/>
  <c r="EB252" i="12"/>
  <c r="EA252" i="12"/>
  <c r="DZ252" i="12"/>
  <c r="DY252" i="12"/>
  <c r="DX252" i="12"/>
  <c r="DW252" i="12"/>
  <c r="DV252" i="12"/>
  <c r="DU252" i="12"/>
  <c r="DT252" i="12"/>
  <c r="DS252" i="12"/>
  <c r="DR252" i="12"/>
  <c r="DQ252" i="12"/>
  <c r="DO252" i="12"/>
  <c r="DN252" i="12"/>
  <c r="DL252" i="12"/>
  <c r="DK252" i="12"/>
  <c r="DJ252" i="12"/>
  <c r="DH252" i="12"/>
  <c r="DG252" i="12"/>
  <c r="DF252" i="12"/>
  <c r="DD252" i="12"/>
  <c r="DC252" i="12"/>
  <c r="DB252" i="12"/>
  <c r="DA252" i="12"/>
  <c r="CZ252" i="12"/>
  <c r="CY252" i="12"/>
  <c r="CX252" i="12"/>
  <c r="CW252" i="12"/>
  <c r="CV252" i="12"/>
  <c r="CU252" i="12"/>
  <c r="CT252" i="12"/>
  <c r="CS252" i="12"/>
  <c r="CR252" i="12"/>
  <c r="CQ252" i="12"/>
  <c r="CP252" i="12"/>
  <c r="CO252" i="12"/>
  <c r="CN252" i="12"/>
  <c r="CM252" i="12"/>
  <c r="CL252" i="12"/>
  <c r="CK252" i="12"/>
  <c r="CJ252" i="12"/>
  <c r="CI252" i="12"/>
  <c r="CH252" i="12"/>
  <c r="CG252" i="12"/>
  <c r="CF252" i="12"/>
  <c r="CE252" i="12"/>
  <c r="CD252" i="12"/>
  <c r="CC252" i="12"/>
  <c r="CB252" i="12"/>
  <c r="CA252" i="12"/>
  <c r="BZ252" i="12"/>
  <c r="BY252" i="12"/>
  <c r="BX252" i="12"/>
  <c r="BW252" i="12"/>
  <c r="BV252" i="12"/>
  <c r="BU252" i="12"/>
  <c r="BT252" i="12"/>
  <c r="BS252" i="12"/>
  <c r="BR252" i="12"/>
  <c r="BQ252" i="12"/>
  <c r="BP252" i="12"/>
  <c r="BO252" i="12"/>
  <c r="BN252" i="12"/>
  <c r="BM252" i="12"/>
  <c r="BK252" i="12"/>
  <c r="BJ252" i="12"/>
  <c r="BI252" i="12"/>
  <c r="BH252" i="12"/>
  <c r="BG252" i="12"/>
  <c r="BF252" i="12"/>
  <c r="BE252" i="12"/>
  <c r="BD252" i="12"/>
  <c r="BC252" i="12"/>
  <c r="BB252" i="12"/>
  <c r="BA252" i="12"/>
  <c r="AZ252" i="12"/>
  <c r="AY252" i="12"/>
  <c r="AX252" i="12"/>
  <c r="AW252" i="12"/>
  <c r="AV252" i="12"/>
  <c r="AT252" i="12"/>
  <c r="AS252" i="12"/>
  <c r="AR252" i="12"/>
  <c r="AQ252" i="12"/>
  <c r="AP252" i="12"/>
  <c r="AO252" i="12"/>
  <c r="AN252" i="12"/>
  <c r="AM252" i="12"/>
  <c r="AL252" i="12"/>
  <c r="AK252" i="12"/>
  <c r="AJ252" i="12"/>
  <c r="AI252" i="12"/>
  <c r="AH252" i="12"/>
  <c r="AG252" i="12"/>
  <c r="AF252" i="12"/>
  <c r="AE252" i="12"/>
  <c r="AC252" i="12"/>
  <c r="AB252" i="12"/>
  <c r="AA252" i="12"/>
  <c r="Z252" i="12"/>
  <c r="Y252" i="12"/>
  <c r="X252" i="12"/>
  <c r="W252" i="12"/>
  <c r="V252" i="12"/>
  <c r="U252" i="12"/>
  <c r="T252" i="12"/>
  <c r="S252" i="12"/>
  <c r="R252" i="12"/>
  <c r="Q252" i="12"/>
  <c r="P252" i="12"/>
  <c r="O252" i="12"/>
  <c r="N252" i="12"/>
  <c r="L252" i="12"/>
  <c r="K252" i="12"/>
  <c r="J252" i="12"/>
  <c r="I252" i="12"/>
  <c r="EL251" i="12"/>
  <c r="EK251" i="12"/>
  <c r="EJ251" i="12"/>
  <c r="EI251" i="12"/>
  <c r="EH251" i="12"/>
  <c r="EG251" i="12"/>
  <c r="EF251" i="12"/>
  <c r="EE251" i="12"/>
  <c r="ED251" i="12"/>
  <c r="EC251" i="12"/>
  <c r="EB251" i="12"/>
  <c r="EA251" i="12"/>
  <c r="DZ251" i="12"/>
  <c r="DY251" i="12"/>
  <c r="DX251" i="12"/>
  <c r="DW251" i="12"/>
  <c r="DV251" i="12"/>
  <c r="DU251" i="12"/>
  <c r="DT251" i="12"/>
  <c r="DS251" i="12"/>
  <c r="DR251" i="12"/>
  <c r="DQ251" i="12"/>
  <c r="DO251" i="12"/>
  <c r="DN251" i="12"/>
  <c r="DL251" i="12"/>
  <c r="DK251" i="12"/>
  <c r="DJ251" i="12"/>
  <c r="DH251" i="12"/>
  <c r="DG251" i="12"/>
  <c r="DF251" i="12"/>
  <c r="DD251" i="12"/>
  <c r="DC251" i="12"/>
  <c r="DB251" i="12"/>
  <c r="DA251" i="12"/>
  <c r="CZ251" i="12"/>
  <c r="CY251" i="12"/>
  <c r="CX251" i="12"/>
  <c r="CW251" i="12"/>
  <c r="CV251" i="12"/>
  <c r="CU251" i="12"/>
  <c r="CT251" i="12"/>
  <c r="CS251" i="12"/>
  <c r="CR251" i="12"/>
  <c r="CQ251" i="12"/>
  <c r="CP251" i="12"/>
  <c r="CO251" i="12"/>
  <c r="CN251" i="12"/>
  <c r="CM251" i="12"/>
  <c r="CL251" i="12"/>
  <c r="CK251" i="12"/>
  <c r="CJ251" i="12"/>
  <c r="CI251" i="12"/>
  <c r="CH251" i="12"/>
  <c r="CG251" i="12"/>
  <c r="CF251" i="12"/>
  <c r="CE251" i="12"/>
  <c r="CD251" i="12"/>
  <c r="CC251" i="12"/>
  <c r="CB251" i="12"/>
  <c r="CA251" i="12"/>
  <c r="BZ251" i="12"/>
  <c r="BY251" i="12"/>
  <c r="BX251" i="12"/>
  <c r="BW251" i="12"/>
  <c r="BV251" i="12"/>
  <c r="BU251" i="12"/>
  <c r="BT251" i="12"/>
  <c r="BS251" i="12"/>
  <c r="BR251" i="12"/>
  <c r="BQ251" i="12"/>
  <c r="BP251" i="12"/>
  <c r="BO251" i="12"/>
  <c r="BN251" i="12"/>
  <c r="BM251" i="12"/>
  <c r="BK251" i="12"/>
  <c r="BJ251" i="12"/>
  <c r="BI251" i="12"/>
  <c r="BH251" i="12"/>
  <c r="BG251" i="12"/>
  <c r="BF251" i="12"/>
  <c r="BE251" i="12"/>
  <c r="BD251" i="12"/>
  <c r="BC251" i="12"/>
  <c r="BB251" i="12"/>
  <c r="BA251" i="12"/>
  <c r="AZ251" i="12"/>
  <c r="AY251" i="12"/>
  <c r="AX251" i="12"/>
  <c r="AW251" i="12"/>
  <c r="AV251" i="12"/>
  <c r="AT251" i="12"/>
  <c r="AS251" i="12"/>
  <c r="AR251" i="12"/>
  <c r="AQ251" i="12"/>
  <c r="AP251" i="12"/>
  <c r="AO251" i="12"/>
  <c r="AN251" i="12"/>
  <c r="AM251" i="12"/>
  <c r="AL251" i="12"/>
  <c r="AK251" i="12"/>
  <c r="AJ251" i="12"/>
  <c r="AI251" i="12"/>
  <c r="AH251" i="12"/>
  <c r="AG251" i="12"/>
  <c r="AF251" i="12"/>
  <c r="AE251" i="12"/>
  <c r="AC251" i="12"/>
  <c r="AB251" i="12"/>
  <c r="AA251" i="12"/>
  <c r="Z251" i="12"/>
  <c r="Y251" i="12"/>
  <c r="X251" i="12"/>
  <c r="W251" i="12"/>
  <c r="V251" i="12"/>
  <c r="U251" i="12"/>
  <c r="T251" i="12"/>
  <c r="S251" i="12"/>
  <c r="R251" i="12"/>
  <c r="Q251" i="12"/>
  <c r="P251" i="12"/>
  <c r="O251" i="12"/>
  <c r="N251" i="12"/>
  <c r="L251" i="12"/>
  <c r="K251" i="12"/>
  <c r="J251" i="12"/>
  <c r="I251" i="12"/>
  <c r="EL250" i="12"/>
  <c r="EK250" i="12"/>
  <c r="EJ250" i="12"/>
  <c r="EI250" i="12"/>
  <c r="EH250" i="12"/>
  <c r="EG250" i="12"/>
  <c r="EF250" i="12"/>
  <c r="EE250" i="12"/>
  <c r="ED250" i="12"/>
  <c r="EC250" i="12"/>
  <c r="EB250" i="12"/>
  <c r="EA250" i="12"/>
  <c r="DZ250" i="12"/>
  <c r="DY250" i="12"/>
  <c r="DX250" i="12"/>
  <c r="DW250" i="12"/>
  <c r="DV250" i="12"/>
  <c r="DU250" i="12"/>
  <c r="DT250" i="12"/>
  <c r="DS250" i="12"/>
  <c r="DR250" i="12"/>
  <c r="DQ250" i="12"/>
  <c r="DO250" i="12"/>
  <c r="DN250" i="12"/>
  <c r="DL250" i="12"/>
  <c r="DK250" i="12"/>
  <c r="DJ250" i="12"/>
  <c r="DH250" i="12"/>
  <c r="DG250" i="12"/>
  <c r="DF250" i="12"/>
  <c r="DD250" i="12"/>
  <c r="DC250" i="12"/>
  <c r="DB250" i="12"/>
  <c r="DA250" i="12"/>
  <c r="CZ250" i="12"/>
  <c r="CY250" i="12"/>
  <c r="CX250" i="12"/>
  <c r="CW250" i="12"/>
  <c r="CV250" i="12"/>
  <c r="CU250" i="12"/>
  <c r="CT250" i="12"/>
  <c r="CS250" i="12"/>
  <c r="CR250" i="12"/>
  <c r="CQ250" i="12"/>
  <c r="CP250" i="12"/>
  <c r="CO250" i="12"/>
  <c r="CN250" i="12"/>
  <c r="CM250" i="12"/>
  <c r="CL250" i="12"/>
  <c r="CK250" i="12"/>
  <c r="CJ250" i="12"/>
  <c r="CI250" i="12"/>
  <c r="CH250" i="12"/>
  <c r="CG250" i="12"/>
  <c r="CF250" i="12"/>
  <c r="CE250" i="12"/>
  <c r="CD250" i="12"/>
  <c r="CC250" i="12"/>
  <c r="CB250" i="12"/>
  <c r="CA250" i="12"/>
  <c r="BZ250" i="12"/>
  <c r="BY250" i="12"/>
  <c r="BX250" i="12"/>
  <c r="BW250" i="12"/>
  <c r="BV250" i="12"/>
  <c r="BU250" i="12"/>
  <c r="BT250" i="12"/>
  <c r="BS250" i="12"/>
  <c r="BR250" i="12"/>
  <c r="BQ250" i="12"/>
  <c r="BP250" i="12"/>
  <c r="BO250" i="12"/>
  <c r="BN250" i="12"/>
  <c r="BM250" i="12"/>
  <c r="BK250" i="12"/>
  <c r="BJ250" i="12"/>
  <c r="BI250" i="12"/>
  <c r="BH250" i="12"/>
  <c r="BG250" i="12"/>
  <c r="BF250" i="12"/>
  <c r="BE250" i="12"/>
  <c r="BD250" i="12"/>
  <c r="BC250" i="12"/>
  <c r="BB250" i="12"/>
  <c r="BA250" i="12"/>
  <c r="AZ250" i="12"/>
  <c r="AY250" i="12"/>
  <c r="AX250" i="12"/>
  <c r="AW250" i="12"/>
  <c r="AV250" i="12"/>
  <c r="AT250" i="12"/>
  <c r="AS250" i="12"/>
  <c r="AR250" i="12"/>
  <c r="AQ250" i="12"/>
  <c r="AP250" i="12"/>
  <c r="AO250" i="12"/>
  <c r="AN250" i="12"/>
  <c r="AM250" i="12"/>
  <c r="AL250" i="12"/>
  <c r="AK250" i="12"/>
  <c r="AJ250" i="12"/>
  <c r="AI250" i="12"/>
  <c r="AH250" i="12"/>
  <c r="AG250" i="12"/>
  <c r="AF250" i="12"/>
  <c r="AE250" i="12"/>
  <c r="AC250" i="12"/>
  <c r="AB250" i="12"/>
  <c r="AA250" i="12"/>
  <c r="Z250" i="12"/>
  <c r="Y250" i="12"/>
  <c r="X250" i="12"/>
  <c r="W250" i="12"/>
  <c r="V250" i="12"/>
  <c r="U250" i="12"/>
  <c r="T250" i="12"/>
  <c r="S250" i="12"/>
  <c r="R250" i="12"/>
  <c r="Q250" i="12"/>
  <c r="P250" i="12"/>
  <c r="O250" i="12"/>
  <c r="N250" i="12"/>
  <c r="L250" i="12"/>
  <c r="K250" i="12"/>
  <c r="J250" i="12"/>
  <c r="I250" i="12"/>
  <c r="EL249" i="12"/>
  <c r="EK249" i="12"/>
  <c r="EJ249" i="12"/>
  <c r="EI249" i="12"/>
  <c r="EH249" i="12"/>
  <c r="EG249" i="12"/>
  <c r="EF249" i="12"/>
  <c r="EE249" i="12"/>
  <c r="ED249" i="12"/>
  <c r="EC249" i="12"/>
  <c r="EB249" i="12"/>
  <c r="EA249" i="12"/>
  <c r="DZ249" i="12"/>
  <c r="DY249" i="12"/>
  <c r="DX249" i="12"/>
  <c r="DW249" i="12"/>
  <c r="DV249" i="12"/>
  <c r="DU249" i="12"/>
  <c r="DT249" i="12"/>
  <c r="DS249" i="12"/>
  <c r="DR249" i="12"/>
  <c r="DQ249" i="12"/>
  <c r="DO249" i="12"/>
  <c r="DN249" i="12"/>
  <c r="DL249" i="12"/>
  <c r="DK249" i="12"/>
  <c r="DJ249" i="12"/>
  <c r="DH249" i="12"/>
  <c r="DG249" i="12"/>
  <c r="DF249" i="12"/>
  <c r="DD249" i="12"/>
  <c r="DC249" i="12"/>
  <c r="DB249" i="12"/>
  <c r="DA249" i="12"/>
  <c r="CZ249" i="12"/>
  <c r="CY249" i="12"/>
  <c r="CX249" i="12"/>
  <c r="CW249" i="12"/>
  <c r="CV249" i="12"/>
  <c r="CU249" i="12"/>
  <c r="CT249" i="12"/>
  <c r="CS249" i="12"/>
  <c r="CR249" i="12"/>
  <c r="CQ249" i="12"/>
  <c r="CP249" i="12"/>
  <c r="CO249" i="12"/>
  <c r="CN249" i="12"/>
  <c r="CM249" i="12"/>
  <c r="CL249" i="12"/>
  <c r="CK249" i="12"/>
  <c r="CJ249" i="12"/>
  <c r="CI249" i="12"/>
  <c r="CH249" i="12"/>
  <c r="CG249" i="12"/>
  <c r="CF249" i="12"/>
  <c r="CE249" i="12"/>
  <c r="CD249" i="12"/>
  <c r="CC249" i="12"/>
  <c r="CB249" i="12"/>
  <c r="CA249" i="12"/>
  <c r="BZ249" i="12"/>
  <c r="BY249" i="12"/>
  <c r="BX249" i="12"/>
  <c r="BW249" i="12"/>
  <c r="BV249" i="12"/>
  <c r="BU249" i="12"/>
  <c r="BT249" i="12"/>
  <c r="BS249" i="12"/>
  <c r="BR249" i="12"/>
  <c r="BQ249" i="12"/>
  <c r="BP249" i="12"/>
  <c r="BO249" i="12"/>
  <c r="BN249" i="12"/>
  <c r="BM249" i="12"/>
  <c r="BK249" i="12"/>
  <c r="BJ249" i="12"/>
  <c r="BI249" i="12"/>
  <c r="BH249" i="12"/>
  <c r="BG249" i="12"/>
  <c r="BF249" i="12"/>
  <c r="BE249" i="12"/>
  <c r="BD249" i="12"/>
  <c r="BC249" i="12"/>
  <c r="BB249" i="12"/>
  <c r="BA249" i="12"/>
  <c r="AZ249" i="12"/>
  <c r="AY249" i="12"/>
  <c r="AX249" i="12"/>
  <c r="AW249" i="12"/>
  <c r="AV249" i="12"/>
  <c r="AT249" i="12"/>
  <c r="AS249" i="12"/>
  <c r="AR249" i="12"/>
  <c r="AQ249" i="12"/>
  <c r="AP249" i="12"/>
  <c r="AO249" i="12"/>
  <c r="AN249" i="12"/>
  <c r="AM249" i="12"/>
  <c r="AL249" i="12"/>
  <c r="AK249" i="12"/>
  <c r="AJ249" i="12"/>
  <c r="AI249" i="12"/>
  <c r="AH249" i="12"/>
  <c r="AG249" i="12"/>
  <c r="AF249" i="12"/>
  <c r="AE249" i="12"/>
  <c r="AC249" i="12"/>
  <c r="AB249" i="12"/>
  <c r="AA249" i="12"/>
  <c r="Z249" i="12"/>
  <c r="Y249" i="12"/>
  <c r="X249" i="12"/>
  <c r="W249" i="12"/>
  <c r="V249" i="12"/>
  <c r="U249" i="12"/>
  <c r="T249" i="12"/>
  <c r="S249" i="12"/>
  <c r="R249" i="12"/>
  <c r="Q249" i="12"/>
  <c r="P249" i="12"/>
  <c r="O249" i="12"/>
  <c r="N249" i="12"/>
  <c r="L249" i="12"/>
  <c r="K249" i="12"/>
  <c r="J249" i="12"/>
  <c r="I249" i="12"/>
  <c r="EL248" i="12"/>
  <c r="EK248" i="12"/>
  <c r="EJ248" i="12"/>
  <c r="EI248" i="12"/>
  <c r="EH248" i="12"/>
  <c r="EG248" i="12"/>
  <c r="EF248" i="12"/>
  <c r="EE248" i="12"/>
  <c r="ED248" i="12"/>
  <c r="EC248" i="12"/>
  <c r="EB248" i="12"/>
  <c r="EA248" i="12"/>
  <c r="DZ248" i="12"/>
  <c r="DY248" i="12"/>
  <c r="DX248" i="12"/>
  <c r="DW248" i="12"/>
  <c r="DV248" i="12"/>
  <c r="DU248" i="12"/>
  <c r="DT248" i="12"/>
  <c r="DS248" i="12"/>
  <c r="DR248" i="12"/>
  <c r="DQ248" i="12"/>
  <c r="DO248" i="12"/>
  <c r="DN248" i="12"/>
  <c r="DL248" i="12"/>
  <c r="DK248" i="12"/>
  <c r="DJ248" i="12"/>
  <c r="DH248" i="12"/>
  <c r="DG248" i="12"/>
  <c r="DF248" i="12"/>
  <c r="DD248" i="12"/>
  <c r="DC248" i="12"/>
  <c r="DB248" i="12"/>
  <c r="DA248" i="12"/>
  <c r="CZ248" i="12"/>
  <c r="CY248" i="12"/>
  <c r="CX248" i="12"/>
  <c r="CW248" i="12"/>
  <c r="CV248" i="12"/>
  <c r="CU248" i="12"/>
  <c r="CT248" i="12"/>
  <c r="CS248" i="12"/>
  <c r="CR248" i="12"/>
  <c r="CQ248" i="12"/>
  <c r="CP248" i="12"/>
  <c r="CO248" i="12"/>
  <c r="CN248" i="12"/>
  <c r="CM248" i="12"/>
  <c r="CL248" i="12"/>
  <c r="CK248" i="12"/>
  <c r="CJ248" i="12"/>
  <c r="CI248" i="12"/>
  <c r="CH248" i="12"/>
  <c r="CG248" i="12"/>
  <c r="CF248" i="12"/>
  <c r="CE248" i="12"/>
  <c r="CD248" i="12"/>
  <c r="CC248" i="12"/>
  <c r="CB248" i="12"/>
  <c r="CA248" i="12"/>
  <c r="BZ248" i="12"/>
  <c r="BY248" i="12"/>
  <c r="BX248" i="12"/>
  <c r="BW248" i="12"/>
  <c r="BV248" i="12"/>
  <c r="BU248" i="12"/>
  <c r="BT248" i="12"/>
  <c r="BS248" i="12"/>
  <c r="BR248" i="12"/>
  <c r="BQ248" i="12"/>
  <c r="BP248" i="12"/>
  <c r="BO248" i="12"/>
  <c r="BN248" i="12"/>
  <c r="BM248" i="12"/>
  <c r="BK248" i="12"/>
  <c r="BJ248" i="12"/>
  <c r="BI248" i="12"/>
  <c r="BH248" i="12"/>
  <c r="BG248" i="12"/>
  <c r="BF248" i="12"/>
  <c r="BE248" i="12"/>
  <c r="BD248" i="12"/>
  <c r="BC248" i="12"/>
  <c r="BB248" i="12"/>
  <c r="BA248" i="12"/>
  <c r="AZ248" i="12"/>
  <c r="AY248" i="12"/>
  <c r="AX248" i="12"/>
  <c r="AW248" i="12"/>
  <c r="AV248" i="12"/>
  <c r="AT248" i="12"/>
  <c r="AS248" i="12"/>
  <c r="AR248" i="12"/>
  <c r="AQ248" i="12"/>
  <c r="AP248" i="12"/>
  <c r="AO248" i="12"/>
  <c r="AN248" i="12"/>
  <c r="AM248" i="12"/>
  <c r="AL248" i="12"/>
  <c r="AK248" i="12"/>
  <c r="AJ248" i="12"/>
  <c r="AI248" i="12"/>
  <c r="AH248" i="12"/>
  <c r="AG248" i="12"/>
  <c r="AF248" i="12"/>
  <c r="AE248" i="12"/>
  <c r="AC248" i="12"/>
  <c r="AB248" i="12"/>
  <c r="AA248" i="12"/>
  <c r="Z248" i="12"/>
  <c r="Y248" i="12"/>
  <c r="X248" i="12"/>
  <c r="W248" i="12"/>
  <c r="V248" i="12"/>
  <c r="U248" i="12"/>
  <c r="T248" i="12"/>
  <c r="S248" i="12"/>
  <c r="R248" i="12"/>
  <c r="Q248" i="12"/>
  <c r="P248" i="12"/>
  <c r="O248" i="12"/>
  <c r="N248" i="12"/>
  <c r="L248" i="12"/>
  <c r="K248" i="12"/>
  <c r="J248" i="12"/>
  <c r="I248" i="12"/>
  <c r="EL247" i="12"/>
  <c r="EK247" i="12"/>
  <c r="EJ247" i="12"/>
  <c r="EI247" i="12"/>
  <c r="EH247" i="12"/>
  <c r="EG247" i="12"/>
  <c r="EF247" i="12"/>
  <c r="EE247" i="12"/>
  <c r="ED247" i="12"/>
  <c r="EC247" i="12"/>
  <c r="EB247" i="12"/>
  <c r="EA247" i="12"/>
  <c r="DZ247" i="12"/>
  <c r="DY247" i="12"/>
  <c r="DX247" i="12"/>
  <c r="DW247" i="12"/>
  <c r="DV247" i="12"/>
  <c r="DU247" i="12"/>
  <c r="DT247" i="12"/>
  <c r="DS247" i="12"/>
  <c r="DR247" i="12"/>
  <c r="DQ247" i="12"/>
  <c r="DO247" i="12"/>
  <c r="DN247" i="12"/>
  <c r="DL247" i="12"/>
  <c r="DK247" i="12"/>
  <c r="DJ247" i="12"/>
  <c r="DH247" i="12"/>
  <c r="DG247" i="12"/>
  <c r="DF247" i="12"/>
  <c r="DD247" i="12"/>
  <c r="DC247" i="12"/>
  <c r="DB247" i="12"/>
  <c r="DA247" i="12"/>
  <c r="CZ247" i="12"/>
  <c r="CY247" i="12"/>
  <c r="CX247" i="12"/>
  <c r="CW247" i="12"/>
  <c r="CV247" i="12"/>
  <c r="CU247" i="12"/>
  <c r="CT247" i="12"/>
  <c r="CS247" i="12"/>
  <c r="CR247" i="12"/>
  <c r="CQ247" i="12"/>
  <c r="CP247" i="12"/>
  <c r="CO247" i="12"/>
  <c r="CN247" i="12"/>
  <c r="CM247" i="12"/>
  <c r="CL247" i="12"/>
  <c r="CK247" i="12"/>
  <c r="CJ247" i="12"/>
  <c r="CI247" i="12"/>
  <c r="CH247" i="12"/>
  <c r="CG247" i="12"/>
  <c r="CF247" i="12"/>
  <c r="CE247" i="12"/>
  <c r="CD247" i="12"/>
  <c r="CC247" i="12"/>
  <c r="CB247" i="12"/>
  <c r="CA247" i="12"/>
  <c r="BZ247" i="12"/>
  <c r="BY247" i="12"/>
  <c r="BX247" i="12"/>
  <c r="BW247" i="12"/>
  <c r="BV247" i="12"/>
  <c r="BU247" i="12"/>
  <c r="BT247" i="12"/>
  <c r="BS247" i="12"/>
  <c r="BR247" i="12"/>
  <c r="BQ247" i="12"/>
  <c r="BP247" i="12"/>
  <c r="BO247" i="12"/>
  <c r="BN247" i="12"/>
  <c r="BM247" i="12"/>
  <c r="BK247" i="12"/>
  <c r="BJ247" i="12"/>
  <c r="BI247" i="12"/>
  <c r="BH247" i="12"/>
  <c r="BG247" i="12"/>
  <c r="BF247" i="12"/>
  <c r="BE247" i="12"/>
  <c r="BD247" i="12"/>
  <c r="BC247" i="12"/>
  <c r="BB247" i="12"/>
  <c r="BA247" i="12"/>
  <c r="AZ247" i="12"/>
  <c r="AY247" i="12"/>
  <c r="AX247" i="12"/>
  <c r="AW247" i="12"/>
  <c r="AV247" i="12"/>
  <c r="AT247" i="12"/>
  <c r="AS247" i="12"/>
  <c r="AR247" i="12"/>
  <c r="AQ247" i="12"/>
  <c r="AP247" i="12"/>
  <c r="AO247" i="12"/>
  <c r="AN247" i="12"/>
  <c r="AM247" i="12"/>
  <c r="AL247" i="12"/>
  <c r="AK247" i="12"/>
  <c r="AJ247" i="12"/>
  <c r="AI247" i="12"/>
  <c r="AH247" i="12"/>
  <c r="AG247" i="12"/>
  <c r="AF247" i="12"/>
  <c r="AE247" i="12"/>
  <c r="AC247" i="12"/>
  <c r="AB247" i="12"/>
  <c r="AA247" i="12"/>
  <c r="Z247" i="12"/>
  <c r="Y247" i="12"/>
  <c r="X247" i="12"/>
  <c r="W247" i="12"/>
  <c r="V247" i="12"/>
  <c r="U247" i="12"/>
  <c r="T247" i="12"/>
  <c r="S247" i="12"/>
  <c r="R247" i="12"/>
  <c r="Q247" i="12"/>
  <c r="P247" i="12"/>
  <c r="O247" i="12"/>
  <c r="N247" i="12"/>
  <c r="L247" i="12"/>
  <c r="K247" i="12"/>
  <c r="J247" i="12"/>
  <c r="I247" i="12"/>
  <c r="EL246" i="12"/>
  <c r="EK246" i="12"/>
  <c r="EJ246" i="12"/>
  <c r="EI246" i="12"/>
  <c r="EH246" i="12"/>
  <c r="EG246" i="12"/>
  <c r="EF246" i="12"/>
  <c r="EE246" i="12"/>
  <c r="ED246" i="12"/>
  <c r="EC246" i="12"/>
  <c r="EB246" i="12"/>
  <c r="EA246" i="12"/>
  <c r="DZ246" i="12"/>
  <c r="DY246" i="12"/>
  <c r="DX246" i="12"/>
  <c r="DW246" i="12"/>
  <c r="DV246" i="12"/>
  <c r="DU246" i="12"/>
  <c r="DT246" i="12"/>
  <c r="DS246" i="12"/>
  <c r="DR246" i="12"/>
  <c r="DQ246" i="12"/>
  <c r="DO246" i="12"/>
  <c r="DN246" i="12"/>
  <c r="DL246" i="12"/>
  <c r="DK246" i="12"/>
  <c r="DJ246" i="12"/>
  <c r="DH246" i="12"/>
  <c r="DG246" i="12"/>
  <c r="DF246" i="12"/>
  <c r="DD246" i="12"/>
  <c r="DC246" i="12"/>
  <c r="DB246" i="12"/>
  <c r="DA246" i="12"/>
  <c r="CZ246" i="12"/>
  <c r="CY246" i="12"/>
  <c r="CX246" i="12"/>
  <c r="CW246" i="12"/>
  <c r="CV246" i="12"/>
  <c r="CU246" i="12"/>
  <c r="CT246" i="12"/>
  <c r="CS246" i="12"/>
  <c r="CR246" i="12"/>
  <c r="CQ246" i="12"/>
  <c r="CP246" i="12"/>
  <c r="CO246" i="12"/>
  <c r="CN246" i="12"/>
  <c r="CM246" i="12"/>
  <c r="CL246" i="12"/>
  <c r="CK246" i="12"/>
  <c r="CJ246" i="12"/>
  <c r="CI246" i="12"/>
  <c r="CH246" i="12"/>
  <c r="CG246" i="12"/>
  <c r="CF246" i="12"/>
  <c r="CE246" i="12"/>
  <c r="CD246" i="12"/>
  <c r="CC246" i="12"/>
  <c r="CB246" i="12"/>
  <c r="CA246" i="12"/>
  <c r="BZ246" i="12"/>
  <c r="BY246" i="12"/>
  <c r="BX246" i="12"/>
  <c r="BW246" i="12"/>
  <c r="BV246" i="12"/>
  <c r="BU246" i="12"/>
  <c r="BT246" i="12"/>
  <c r="BS246" i="12"/>
  <c r="BR246" i="12"/>
  <c r="BQ246" i="12"/>
  <c r="BP246" i="12"/>
  <c r="BO246" i="12"/>
  <c r="BN246" i="12"/>
  <c r="BM246" i="12"/>
  <c r="BK246" i="12"/>
  <c r="BJ246" i="12"/>
  <c r="BI246" i="12"/>
  <c r="BH246" i="12"/>
  <c r="BG246" i="12"/>
  <c r="BF246" i="12"/>
  <c r="BE246" i="12"/>
  <c r="BD246" i="12"/>
  <c r="BC246" i="12"/>
  <c r="BB246" i="12"/>
  <c r="BA246" i="12"/>
  <c r="AZ246" i="12"/>
  <c r="AY246" i="12"/>
  <c r="AX246" i="12"/>
  <c r="AW246" i="12"/>
  <c r="AV246" i="12"/>
  <c r="AT246" i="12"/>
  <c r="AS246" i="12"/>
  <c r="AR246" i="12"/>
  <c r="AQ246" i="12"/>
  <c r="AP246" i="12"/>
  <c r="AO246" i="12"/>
  <c r="AN246" i="12"/>
  <c r="AM246" i="12"/>
  <c r="AL246" i="12"/>
  <c r="AK246" i="12"/>
  <c r="AJ246" i="12"/>
  <c r="AI246" i="12"/>
  <c r="AH246" i="12"/>
  <c r="AG246" i="12"/>
  <c r="AF246" i="12"/>
  <c r="AE246" i="12"/>
  <c r="AC246" i="12"/>
  <c r="AB246" i="12"/>
  <c r="AA246" i="12"/>
  <c r="Z246" i="12"/>
  <c r="Y246" i="12"/>
  <c r="X246" i="12"/>
  <c r="W246" i="12"/>
  <c r="V246" i="12"/>
  <c r="U246" i="12"/>
  <c r="T246" i="12"/>
  <c r="S246" i="12"/>
  <c r="R246" i="12"/>
  <c r="Q246" i="12"/>
  <c r="P246" i="12"/>
  <c r="O246" i="12"/>
  <c r="N246" i="12"/>
  <c r="L246" i="12"/>
  <c r="K246" i="12"/>
  <c r="J246" i="12"/>
  <c r="I246" i="12"/>
  <c r="EL245" i="12"/>
  <c r="EK245" i="12"/>
  <c r="EJ245" i="12"/>
  <c r="EI245" i="12"/>
  <c r="EH245" i="12"/>
  <c r="EG245" i="12"/>
  <c r="EF245" i="12"/>
  <c r="EE245" i="12"/>
  <c r="ED245" i="12"/>
  <c r="EC245" i="12"/>
  <c r="EB245" i="12"/>
  <c r="EA245" i="12"/>
  <c r="DZ245" i="12"/>
  <c r="DY245" i="12"/>
  <c r="DX245" i="12"/>
  <c r="DW245" i="12"/>
  <c r="DV245" i="12"/>
  <c r="DU245" i="12"/>
  <c r="DT245" i="12"/>
  <c r="DS245" i="12"/>
  <c r="DR245" i="12"/>
  <c r="DQ245" i="12"/>
  <c r="DO245" i="12"/>
  <c r="DN245" i="12"/>
  <c r="DL245" i="12"/>
  <c r="DK245" i="12"/>
  <c r="DJ245" i="12"/>
  <c r="DH245" i="12"/>
  <c r="DG245" i="12"/>
  <c r="DF245" i="12"/>
  <c r="DD245" i="12"/>
  <c r="DC245" i="12"/>
  <c r="DB245" i="12"/>
  <c r="DA245" i="12"/>
  <c r="CZ245" i="12"/>
  <c r="CY245" i="12"/>
  <c r="CX245" i="12"/>
  <c r="CW245" i="12"/>
  <c r="CV245" i="12"/>
  <c r="CU245" i="12"/>
  <c r="CT245" i="12"/>
  <c r="CS245" i="12"/>
  <c r="CR245" i="12"/>
  <c r="CQ245" i="12"/>
  <c r="CP245" i="12"/>
  <c r="CO245" i="12"/>
  <c r="CN245" i="12"/>
  <c r="CM245" i="12"/>
  <c r="CL245" i="12"/>
  <c r="CK245" i="12"/>
  <c r="CJ245" i="12"/>
  <c r="CI245" i="12"/>
  <c r="CH245" i="12"/>
  <c r="CG245" i="12"/>
  <c r="CF245" i="12"/>
  <c r="CE245" i="12"/>
  <c r="CD245" i="12"/>
  <c r="CC245" i="12"/>
  <c r="CB245" i="12"/>
  <c r="CA245" i="12"/>
  <c r="BZ245" i="12"/>
  <c r="BY245" i="12"/>
  <c r="BX245" i="12"/>
  <c r="BW245" i="12"/>
  <c r="BV245" i="12"/>
  <c r="BU245" i="12"/>
  <c r="BT245" i="12"/>
  <c r="BS245" i="12"/>
  <c r="BR245" i="12"/>
  <c r="BQ245" i="12"/>
  <c r="BP245" i="12"/>
  <c r="BO245" i="12"/>
  <c r="BN245" i="12"/>
  <c r="BM245" i="12"/>
  <c r="BK245" i="12"/>
  <c r="BJ245" i="12"/>
  <c r="BI245" i="12"/>
  <c r="BH245" i="12"/>
  <c r="BG245" i="12"/>
  <c r="BF245" i="12"/>
  <c r="BE245" i="12"/>
  <c r="BD245" i="12"/>
  <c r="BC245" i="12"/>
  <c r="BB245" i="12"/>
  <c r="BA245" i="12"/>
  <c r="AZ245" i="12"/>
  <c r="AY245" i="12"/>
  <c r="AX245" i="12"/>
  <c r="AW245" i="12"/>
  <c r="AV245" i="12"/>
  <c r="AT245" i="12"/>
  <c r="AS245" i="12"/>
  <c r="AR245" i="12"/>
  <c r="AQ245" i="12"/>
  <c r="AP245" i="12"/>
  <c r="AO245" i="12"/>
  <c r="AN245" i="12"/>
  <c r="AM245" i="12"/>
  <c r="AL245" i="12"/>
  <c r="AK245" i="12"/>
  <c r="AJ245" i="12"/>
  <c r="AI245" i="12"/>
  <c r="AH245" i="12"/>
  <c r="AG245" i="12"/>
  <c r="AF245" i="12"/>
  <c r="AE245" i="12"/>
  <c r="AC245" i="12"/>
  <c r="AB245" i="12"/>
  <c r="AA245" i="12"/>
  <c r="Z245" i="12"/>
  <c r="Y245" i="12"/>
  <c r="X245" i="12"/>
  <c r="W245" i="12"/>
  <c r="V245" i="12"/>
  <c r="U245" i="12"/>
  <c r="T245" i="12"/>
  <c r="S245" i="12"/>
  <c r="R245" i="12"/>
  <c r="Q245" i="12"/>
  <c r="P245" i="12"/>
  <c r="O245" i="12"/>
  <c r="N245" i="12"/>
  <c r="L245" i="12"/>
  <c r="K245" i="12"/>
  <c r="J245" i="12"/>
  <c r="I245" i="12"/>
  <c r="EL244" i="12"/>
  <c r="EK244" i="12"/>
  <c r="EJ244" i="12"/>
  <c r="EI244" i="12"/>
  <c r="EH244" i="12"/>
  <c r="EG244" i="12"/>
  <c r="EF244" i="12"/>
  <c r="EE244" i="12"/>
  <c r="ED244" i="12"/>
  <c r="EC244" i="12"/>
  <c r="EB244" i="12"/>
  <c r="EA244" i="12"/>
  <c r="DZ244" i="12"/>
  <c r="DY244" i="12"/>
  <c r="DX244" i="12"/>
  <c r="DW244" i="12"/>
  <c r="DV244" i="12"/>
  <c r="DU244" i="12"/>
  <c r="DT244" i="12"/>
  <c r="DS244" i="12"/>
  <c r="DR244" i="12"/>
  <c r="DQ244" i="12"/>
  <c r="DO244" i="12"/>
  <c r="DN244" i="12"/>
  <c r="DL244" i="12"/>
  <c r="DK244" i="12"/>
  <c r="DJ244" i="12"/>
  <c r="DH244" i="12"/>
  <c r="DG244" i="12"/>
  <c r="DF244" i="12"/>
  <c r="DD244" i="12"/>
  <c r="DC244" i="12"/>
  <c r="DB244" i="12"/>
  <c r="DA244" i="12"/>
  <c r="CZ244" i="12"/>
  <c r="CY244" i="12"/>
  <c r="CX244" i="12"/>
  <c r="CW244" i="12"/>
  <c r="CV244" i="12"/>
  <c r="CU244" i="12"/>
  <c r="CT244" i="12"/>
  <c r="CS244" i="12"/>
  <c r="CR244" i="12"/>
  <c r="CQ244" i="12"/>
  <c r="CP244" i="12"/>
  <c r="CO244" i="12"/>
  <c r="CN244" i="12"/>
  <c r="CM244" i="12"/>
  <c r="CL244" i="12"/>
  <c r="CK244" i="12"/>
  <c r="CJ244" i="12"/>
  <c r="CI244" i="12"/>
  <c r="CH244" i="12"/>
  <c r="CG244" i="12"/>
  <c r="CF244" i="12"/>
  <c r="CE244" i="12"/>
  <c r="CD244" i="12"/>
  <c r="CC244" i="12"/>
  <c r="CB244" i="12"/>
  <c r="CA244" i="12"/>
  <c r="BZ244" i="12"/>
  <c r="BY244" i="12"/>
  <c r="BX244" i="12"/>
  <c r="BW244" i="12"/>
  <c r="BV244" i="12"/>
  <c r="BU244" i="12"/>
  <c r="BT244" i="12"/>
  <c r="BS244" i="12"/>
  <c r="BR244" i="12"/>
  <c r="BQ244" i="12"/>
  <c r="BP244" i="12"/>
  <c r="BO244" i="12"/>
  <c r="BN244" i="12"/>
  <c r="BM244" i="12"/>
  <c r="BK244" i="12"/>
  <c r="BJ244" i="12"/>
  <c r="BI244" i="12"/>
  <c r="BH244" i="12"/>
  <c r="BG244" i="12"/>
  <c r="BF244" i="12"/>
  <c r="BE244" i="12"/>
  <c r="BD244" i="12"/>
  <c r="BC244" i="12"/>
  <c r="BB244" i="12"/>
  <c r="BA244" i="12"/>
  <c r="AZ244" i="12"/>
  <c r="AY244" i="12"/>
  <c r="AX244" i="12"/>
  <c r="AW244" i="12"/>
  <c r="AV244" i="12"/>
  <c r="AT244" i="12"/>
  <c r="AS244" i="12"/>
  <c r="AR244" i="12"/>
  <c r="AQ244" i="12"/>
  <c r="AP244" i="12"/>
  <c r="AO244" i="12"/>
  <c r="AN244" i="12"/>
  <c r="AM244" i="12"/>
  <c r="AL244" i="12"/>
  <c r="AK244" i="12"/>
  <c r="AJ244" i="12"/>
  <c r="AI244" i="12"/>
  <c r="AH244" i="12"/>
  <c r="AG244" i="12"/>
  <c r="AF244" i="12"/>
  <c r="AE244" i="12"/>
  <c r="AC244" i="12"/>
  <c r="AB244" i="12"/>
  <c r="AA244" i="12"/>
  <c r="Z244" i="12"/>
  <c r="Y244" i="12"/>
  <c r="X244" i="12"/>
  <c r="W244" i="12"/>
  <c r="V244" i="12"/>
  <c r="U244" i="12"/>
  <c r="T244" i="12"/>
  <c r="S244" i="12"/>
  <c r="R244" i="12"/>
  <c r="Q244" i="12"/>
  <c r="P244" i="12"/>
  <c r="O244" i="12"/>
  <c r="N244" i="12"/>
  <c r="L244" i="12"/>
  <c r="K244" i="12"/>
  <c r="J244" i="12"/>
  <c r="I244" i="12"/>
  <c r="EL243" i="12"/>
  <c r="EK243" i="12"/>
  <c r="EJ243" i="12"/>
  <c r="EI243" i="12"/>
  <c r="EH243" i="12"/>
  <c r="EG243" i="12"/>
  <c r="EF243" i="12"/>
  <c r="EE243" i="12"/>
  <c r="ED243" i="12"/>
  <c r="EC243" i="12"/>
  <c r="EB243" i="12"/>
  <c r="EA243" i="12"/>
  <c r="DZ243" i="12"/>
  <c r="DY243" i="12"/>
  <c r="DX243" i="12"/>
  <c r="DW243" i="12"/>
  <c r="DV243" i="12"/>
  <c r="DU243" i="12"/>
  <c r="DT243" i="12"/>
  <c r="DS243" i="12"/>
  <c r="DR243" i="12"/>
  <c r="DQ243" i="12"/>
  <c r="DO243" i="12"/>
  <c r="DN243" i="12"/>
  <c r="DL243" i="12"/>
  <c r="DK243" i="12"/>
  <c r="DJ243" i="12"/>
  <c r="DH243" i="12"/>
  <c r="DG243" i="12"/>
  <c r="DF243" i="12"/>
  <c r="DD243" i="12"/>
  <c r="DC243" i="12"/>
  <c r="DB243" i="12"/>
  <c r="DA243" i="12"/>
  <c r="CZ243" i="12"/>
  <c r="CY243" i="12"/>
  <c r="CX243" i="12"/>
  <c r="CW243" i="12"/>
  <c r="CV243" i="12"/>
  <c r="CU243" i="12"/>
  <c r="CT243" i="12"/>
  <c r="CS243" i="12"/>
  <c r="CR243" i="12"/>
  <c r="CQ243" i="12"/>
  <c r="CP243" i="12"/>
  <c r="CO243" i="12"/>
  <c r="CN243" i="12"/>
  <c r="CM243" i="12"/>
  <c r="CL243" i="12"/>
  <c r="CK243" i="12"/>
  <c r="CJ243" i="12"/>
  <c r="CI243" i="12"/>
  <c r="CH243" i="12"/>
  <c r="CG243" i="12"/>
  <c r="CF243" i="12"/>
  <c r="CE243" i="12"/>
  <c r="CD243" i="12"/>
  <c r="CC243" i="12"/>
  <c r="CB243" i="12"/>
  <c r="CA243" i="12"/>
  <c r="BZ243" i="12"/>
  <c r="BY243" i="12"/>
  <c r="BX243" i="12"/>
  <c r="BW243" i="12"/>
  <c r="BV243" i="12"/>
  <c r="BU243" i="12"/>
  <c r="BT243" i="12"/>
  <c r="BS243" i="12"/>
  <c r="BR243" i="12"/>
  <c r="BQ243" i="12"/>
  <c r="BP243" i="12"/>
  <c r="BO243" i="12"/>
  <c r="BN243" i="12"/>
  <c r="BM243" i="12"/>
  <c r="BK243" i="12"/>
  <c r="BJ243" i="12"/>
  <c r="BI243" i="12"/>
  <c r="BH243" i="12"/>
  <c r="BG243" i="12"/>
  <c r="BF243" i="12"/>
  <c r="BE243" i="12"/>
  <c r="BD243" i="12"/>
  <c r="BC243" i="12"/>
  <c r="BB243" i="12"/>
  <c r="BA243" i="12"/>
  <c r="AZ243" i="12"/>
  <c r="AY243" i="12"/>
  <c r="AX243" i="12"/>
  <c r="AW243" i="12"/>
  <c r="AV243" i="12"/>
  <c r="AT243" i="12"/>
  <c r="AS243" i="12"/>
  <c r="AR243" i="12"/>
  <c r="AQ243" i="12"/>
  <c r="AP243" i="12"/>
  <c r="AO243" i="12"/>
  <c r="AN243" i="12"/>
  <c r="AM243" i="12"/>
  <c r="AL243" i="12"/>
  <c r="AK243" i="12"/>
  <c r="AJ243" i="12"/>
  <c r="AI243" i="12"/>
  <c r="AH243" i="12"/>
  <c r="AG243" i="12"/>
  <c r="AF243" i="12"/>
  <c r="AE243" i="12"/>
  <c r="AC243" i="12"/>
  <c r="AB243" i="12"/>
  <c r="AA243" i="12"/>
  <c r="Z243" i="12"/>
  <c r="Y243" i="12"/>
  <c r="X243" i="12"/>
  <c r="W243" i="12"/>
  <c r="V243" i="12"/>
  <c r="U243" i="12"/>
  <c r="T243" i="12"/>
  <c r="S243" i="12"/>
  <c r="R243" i="12"/>
  <c r="Q243" i="12"/>
  <c r="P243" i="12"/>
  <c r="O243" i="12"/>
  <c r="N243" i="12"/>
  <c r="L243" i="12"/>
  <c r="K243" i="12"/>
  <c r="J243" i="12"/>
  <c r="I243" i="12"/>
  <c r="EL242" i="12"/>
  <c r="EK242" i="12"/>
  <c r="EJ242" i="12"/>
  <c r="EI242" i="12"/>
  <c r="EH242" i="12"/>
  <c r="EG242" i="12"/>
  <c r="EF242" i="12"/>
  <c r="EE242" i="12"/>
  <c r="ED242" i="12"/>
  <c r="EC242" i="12"/>
  <c r="EB242" i="12"/>
  <c r="EA242" i="12"/>
  <c r="DZ242" i="12"/>
  <c r="DY242" i="12"/>
  <c r="DX242" i="12"/>
  <c r="DW242" i="12"/>
  <c r="DV242" i="12"/>
  <c r="DU242" i="12"/>
  <c r="DT242" i="12"/>
  <c r="DS242" i="12"/>
  <c r="DR242" i="12"/>
  <c r="DQ242" i="12"/>
  <c r="DO242" i="12"/>
  <c r="DN242" i="12"/>
  <c r="DL242" i="12"/>
  <c r="DK242" i="12"/>
  <c r="DJ242" i="12"/>
  <c r="DH242" i="12"/>
  <c r="DG242" i="12"/>
  <c r="DF242" i="12"/>
  <c r="DD242" i="12"/>
  <c r="DC242" i="12"/>
  <c r="DB242" i="12"/>
  <c r="DA242" i="12"/>
  <c r="CZ242" i="12"/>
  <c r="CY242" i="12"/>
  <c r="CX242" i="12"/>
  <c r="CW242" i="12"/>
  <c r="CV242" i="12"/>
  <c r="CU242" i="12"/>
  <c r="CT242" i="12"/>
  <c r="CS242" i="12"/>
  <c r="CR242" i="12"/>
  <c r="CQ242" i="12"/>
  <c r="CP242" i="12"/>
  <c r="CO242" i="12"/>
  <c r="CN242" i="12"/>
  <c r="CM242" i="12"/>
  <c r="CL242" i="12"/>
  <c r="CK242" i="12"/>
  <c r="CJ242" i="12"/>
  <c r="CI242" i="12"/>
  <c r="CH242" i="12"/>
  <c r="CG242" i="12"/>
  <c r="CF242" i="12"/>
  <c r="CE242" i="12"/>
  <c r="CD242" i="12"/>
  <c r="CC242" i="12"/>
  <c r="CB242" i="12"/>
  <c r="CA242" i="12"/>
  <c r="BZ242" i="12"/>
  <c r="BY242" i="12"/>
  <c r="BX242" i="12"/>
  <c r="BW242" i="12"/>
  <c r="BV242" i="12"/>
  <c r="BU242" i="12"/>
  <c r="BT242" i="12"/>
  <c r="BS242" i="12"/>
  <c r="BR242" i="12"/>
  <c r="BQ242" i="12"/>
  <c r="BP242" i="12"/>
  <c r="BO242" i="12"/>
  <c r="BN242" i="12"/>
  <c r="BM242" i="12"/>
  <c r="BK242" i="12"/>
  <c r="BJ242" i="12"/>
  <c r="BI242" i="12"/>
  <c r="BH242" i="12"/>
  <c r="BG242" i="12"/>
  <c r="BF242" i="12"/>
  <c r="BE242" i="12"/>
  <c r="BD242" i="12"/>
  <c r="BC242" i="12"/>
  <c r="BB242" i="12"/>
  <c r="BA242" i="12"/>
  <c r="AZ242" i="12"/>
  <c r="AY242" i="12"/>
  <c r="AX242" i="12"/>
  <c r="AW242" i="12"/>
  <c r="AV242" i="12"/>
  <c r="AT242" i="12"/>
  <c r="AS242" i="12"/>
  <c r="AR242" i="12"/>
  <c r="AQ242" i="12"/>
  <c r="AP242" i="12"/>
  <c r="AO242" i="12"/>
  <c r="AN242" i="12"/>
  <c r="AM242" i="12"/>
  <c r="AL242" i="12"/>
  <c r="AK242" i="12"/>
  <c r="AJ242" i="12"/>
  <c r="AI242" i="12"/>
  <c r="AH242" i="12"/>
  <c r="AG242" i="12"/>
  <c r="AF242" i="12"/>
  <c r="AE242" i="12"/>
  <c r="AC242" i="12"/>
  <c r="AB242" i="12"/>
  <c r="AA242" i="12"/>
  <c r="Z242" i="12"/>
  <c r="Y242" i="12"/>
  <c r="X242" i="12"/>
  <c r="W242" i="12"/>
  <c r="V242" i="12"/>
  <c r="U242" i="12"/>
  <c r="T242" i="12"/>
  <c r="S242" i="12"/>
  <c r="R242" i="12"/>
  <c r="Q242" i="12"/>
  <c r="P242" i="12"/>
  <c r="O242" i="12"/>
  <c r="N242" i="12"/>
  <c r="L242" i="12"/>
  <c r="K242" i="12"/>
  <c r="J242" i="12"/>
  <c r="I242" i="12"/>
  <c r="EL241" i="12"/>
  <c r="EK241" i="12"/>
  <c r="EJ241" i="12"/>
  <c r="EI241" i="12"/>
  <c r="EH241" i="12"/>
  <c r="EG241" i="12"/>
  <c r="EF241" i="12"/>
  <c r="EE241" i="12"/>
  <c r="ED241" i="12"/>
  <c r="EC241" i="12"/>
  <c r="EB241" i="12"/>
  <c r="EA241" i="12"/>
  <c r="DZ241" i="12"/>
  <c r="DY241" i="12"/>
  <c r="DX241" i="12"/>
  <c r="DW241" i="12"/>
  <c r="DV241" i="12"/>
  <c r="DU241" i="12"/>
  <c r="DT241" i="12"/>
  <c r="DS241" i="12"/>
  <c r="DR241" i="12"/>
  <c r="DQ241" i="12"/>
  <c r="DO241" i="12"/>
  <c r="DN241" i="12"/>
  <c r="DL241" i="12"/>
  <c r="DK241" i="12"/>
  <c r="DJ241" i="12"/>
  <c r="DH241" i="12"/>
  <c r="DG241" i="12"/>
  <c r="DF241" i="12"/>
  <c r="DD241" i="12"/>
  <c r="DC241" i="12"/>
  <c r="DB241" i="12"/>
  <c r="DA241" i="12"/>
  <c r="CZ241" i="12"/>
  <c r="CY241" i="12"/>
  <c r="CX241" i="12"/>
  <c r="CW241" i="12"/>
  <c r="CV241" i="12"/>
  <c r="CU241" i="12"/>
  <c r="CT241" i="12"/>
  <c r="CS241" i="12"/>
  <c r="CR241" i="12"/>
  <c r="CQ241" i="12"/>
  <c r="CP241" i="12"/>
  <c r="CO241" i="12"/>
  <c r="CN241" i="12"/>
  <c r="CM241" i="12"/>
  <c r="CL241" i="12"/>
  <c r="CK241" i="12"/>
  <c r="CJ241" i="12"/>
  <c r="CI241" i="12"/>
  <c r="CH241" i="12"/>
  <c r="CG241" i="12"/>
  <c r="CF241" i="12"/>
  <c r="CE241" i="12"/>
  <c r="CD241" i="12"/>
  <c r="CC241" i="12"/>
  <c r="CB241" i="12"/>
  <c r="CA241" i="12"/>
  <c r="BZ241" i="12"/>
  <c r="BY241" i="12"/>
  <c r="BX241" i="12"/>
  <c r="BW241" i="12"/>
  <c r="BV241" i="12"/>
  <c r="BU241" i="12"/>
  <c r="BT241" i="12"/>
  <c r="BS241" i="12"/>
  <c r="BR241" i="12"/>
  <c r="BQ241" i="12"/>
  <c r="BP241" i="12"/>
  <c r="BO241" i="12"/>
  <c r="BN241" i="12"/>
  <c r="BM241" i="12"/>
  <c r="BK241" i="12"/>
  <c r="BJ241" i="12"/>
  <c r="BI241" i="12"/>
  <c r="BH241" i="12"/>
  <c r="BG241" i="12"/>
  <c r="BF241" i="12"/>
  <c r="BE241" i="12"/>
  <c r="BD241" i="12"/>
  <c r="BC241" i="12"/>
  <c r="BB241" i="12"/>
  <c r="BA241" i="12"/>
  <c r="AZ241" i="12"/>
  <c r="AY241" i="12"/>
  <c r="AX241" i="12"/>
  <c r="AW241" i="12"/>
  <c r="AV241" i="12"/>
  <c r="AT241" i="12"/>
  <c r="AS241" i="12"/>
  <c r="AR241" i="12"/>
  <c r="AQ241" i="12"/>
  <c r="AP241" i="12"/>
  <c r="AO241" i="12"/>
  <c r="AN241" i="12"/>
  <c r="AM241" i="12"/>
  <c r="AL241" i="12"/>
  <c r="AK241" i="12"/>
  <c r="AJ241" i="12"/>
  <c r="AI241" i="12"/>
  <c r="AH241" i="12"/>
  <c r="AG241" i="12"/>
  <c r="AF241" i="12"/>
  <c r="AE241" i="12"/>
  <c r="AC241" i="12"/>
  <c r="AB241" i="12"/>
  <c r="AA241" i="12"/>
  <c r="Z241" i="12"/>
  <c r="Y241" i="12"/>
  <c r="X241" i="12"/>
  <c r="W241" i="12"/>
  <c r="V241" i="12"/>
  <c r="U241" i="12"/>
  <c r="T241" i="12"/>
  <c r="S241" i="12"/>
  <c r="R241" i="12"/>
  <c r="Q241" i="12"/>
  <c r="P241" i="12"/>
  <c r="O241" i="12"/>
  <c r="N241" i="12"/>
  <c r="L241" i="12"/>
  <c r="K241" i="12"/>
  <c r="J241" i="12"/>
  <c r="I241" i="12"/>
  <c r="EL240" i="12"/>
  <c r="EK240" i="12"/>
  <c r="EJ240" i="12"/>
  <c r="EI240" i="12"/>
  <c r="EH240" i="12"/>
  <c r="EG240" i="12"/>
  <c r="EF240" i="12"/>
  <c r="EE240" i="12"/>
  <c r="ED240" i="12"/>
  <c r="EC240" i="12"/>
  <c r="EB240" i="12"/>
  <c r="EA240" i="12"/>
  <c r="DZ240" i="12"/>
  <c r="DY240" i="12"/>
  <c r="DX240" i="12"/>
  <c r="DW240" i="12"/>
  <c r="DV240" i="12"/>
  <c r="DU240" i="12"/>
  <c r="DT240" i="12"/>
  <c r="DS240" i="12"/>
  <c r="DR240" i="12"/>
  <c r="DQ240" i="12"/>
  <c r="DO240" i="12"/>
  <c r="DN240" i="12"/>
  <c r="DL240" i="12"/>
  <c r="DK240" i="12"/>
  <c r="DJ240" i="12"/>
  <c r="DH240" i="12"/>
  <c r="DG240" i="12"/>
  <c r="DF240" i="12"/>
  <c r="DD240" i="12"/>
  <c r="DC240" i="12"/>
  <c r="DB240" i="12"/>
  <c r="DA240" i="12"/>
  <c r="CZ240" i="12"/>
  <c r="CY240" i="12"/>
  <c r="CX240" i="12"/>
  <c r="CW240" i="12"/>
  <c r="CV240" i="12"/>
  <c r="CU240" i="12"/>
  <c r="CT240" i="12"/>
  <c r="CS240" i="12"/>
  <c r="CR240" i="12"/>
  <c r="CQ240" i="12"/>
  <c r="CP240" i="12"/>
  <c r="CO240" i="12"/>
  <c r="CN240" i="12"/>
  <c r="CM240" i="12"/>
  <c r="CL240" i="12"/>
  <c r="CK240" i="12"/>
  <c r="CJ240" i="12"/>
  <c r="CI240" i="12"/>
  <c r="CH240" i="12"/>
  <c r="CG240" i="12"/>
  <c r="CF240" i="12"/>
  <c r="CE240" i="12"/>
  <c r="CD240" i="12"/>
  <c r="CC240" i="12"/>
  <c r="CB240" i="12"/>
  <c r="CA240" i="12"/>
  <c r="BZ240" i="12"/>
  <c r="BY240" i="12"/>
  <c r="BX240" i="12"/>
  <c r="BW240" i="12"/>
  <c r="BV240" i="12"/>
  <c r="BU240" i="12"/>
  <c r="BT240" i="12"/>
  <c r="BS240" i="12"/>
  <c r="BR240" i="12"/>
  <c r="BQ240" i="12"/>
  <c r="BP240" i="12"/>
  <c r="BO240" i="12"/>
  <c r="BN240" i="12"/>
  <c r="BM240" i="12"/>
  <c r="BK240" i="12"/>
  <c r="BJ240" i="12"/>
  <c r="BI240" i="12"/>
  <c r="BH240" i="12"/>
  <c r="BG240" i="12"/>
  <c r="BF240" i="12"/>
  <c r="BE240" i="12"/>
  <c r="BD240" i="12"/>
  <c r="BC240" i="12"/>
  <c r="BB240" i="12"/>
  <c r="BA240" i="12"/>
  <c r="AZ240" i="12"/>
  <c r="AY240" i="12"/>
  <c r="AX240" i="12"/>
  <c r="AW240" i="12"/>
  <c r="AV240" i="12"/>
  <c r="AT240" i="12"/>
  <c r="AS240" i="12"/>
  <c r="AR240" i="12"/>
  <c r="AQ240" i="12"/>
  <c r="AP240" i="12"/>
  <c r="AO240" i="12"/>
  <c r="AN240" i="12"/>
  <c r="AM240" i="12"/>
  <c r="AL240" i="12"/>
  <c r="AK240" i="12"/>
  <c r="AJ240" i="12"/>
  <c r="AI240" i="12"/>
  <c r="AH240" i="12"/>
  <c r="AG240" i="12"/>
  <c r="AF240" i="12"/>
  <c r="AE240" i="12"/>
  <c r="AC240" i="12"/>
  <c r="AB240" i="12"/>
  <c r="AA240" i="12"/>
  <c r="Z240" i="12"/>
  <c r="Y240" i="12"/>
  <c r="X240" i="12"/>
  <c r="W240" i="12"/>
  <c r="V240" i="12"/>
  <c r="U240" i="12"/>
  <c r="T240" i="12"/>
  <c r="S240" i="12"/>
  <c r="R240" i="12"/>
  <c r="Q240" i="12"/>
  <c r="P240" i="12"/>
  <c r="O240" i="12"/>
  <c r="N240" i="12"/>
  <c r="L240" i="12"/>
  <c r="K240" i="12"/>
  <c r="J240" i="12"/>
  <c r="I240" i="12"/>
  <c r="EL239" i="12"/>
  <c r="EK239" i="12"/>
  <c r="EJ239" i="12"/>
  <c r="EI239" i="12"/>
  <c r="EH239" i="12"/>
  <c r="EG239" i="12"/>
  <c r="EF239" i="12"/>
  <c r="EE239" i="12"/>
  <c r="ED239" i="12"/>
  <c r="EC239" i="12"/>
  <c r="EB239" i="12"/>
  <c r="EA239" i="12"/>
  <c r="DZ239" i="12"/>
  <c r="DY239" i="12"/>
  <c r="DX239" i="12"/>
  <c r="DW239" i="12"/>
  <c r="DV239" i="12"/>
  <c r="DU239" i="12"/>
  <c r="DT239" i="12"/>
  <c r="DS239" i="12"/>
  <c r="DR239" i="12"/>
  <c r="DQ239" i="12"/>
  <c r="DO239" i="12"/>
  <c r="DN239" i="12"/>
  <c r="DL239" i="12"/>
  <c r="DK239" i="12"/>
  <c r="DJ239" i="12"/>
  <c r="DH239" i="12"/>
  <c r="DG239" i="12"/>
  <c r="DF239" i="12"/>
  <c r="DD239" i="12"/>
  <c r="DC239" i="12"/>
  <c r="DB239" i="12"/>
  <c r="DA239" i="12"/>
  <c r="CZ239" i="12"/>
  <c r="CY239" i="12"/>
  <c r="CX239" i="12"/>
  <c r="CW239" i="12"/>
  <c r="CV239" i="12"/>
  <c r="CU239" i="12"/>
  <c r="CT239" i="12"/>
  <c r="CS239" i="12"/>
  <c r="CR239" i="12"/>
  <c r="CQ239" i="12"/>
  <c r="CP239" i="12"/>
  <c r="CO239" i="12"/>
  <c r="CN239" i="12"/>
  <c r="CM239" i="12"/>
  <c r="CL239" i="12"/>
  <c r="CK239" i="12"/>
  <c r="CJ239" i="12"/>
  <c r="CI239" i="12"/>
  <c r="CH239" i="12"/>
  <c r="CG239" i="12"/>
  <c r="CF239" i="12"/>
  <c r="CE239" i="12"/>
  <c r="CD239" i="12"/>
  <c r="CC239" i="12"/>
  <c r="CB239" i="12"/>
  <c r="CA239" i="12"/>
  <c r="BZ239" i="12"/>
  <c r="BY239" i="12"/>
  <c r="BX239" i="12"/>
  <c r="BW239" i="12"/>
  <c r="BV239" i="12"/>
  <c r="BU239" i="12"/>
  <c r="BT239" i="12"/>
  <c r="BS239" i="12"/>
  <c r="BR239" i="12"/>
  <c r="BQ239" i="12"/>
  <c r="BP239" i="12"/>
  <c r="BO239" i="12"/>
  <c r="BN239" i="12"/>
  <c r="BM239" i="12"/>
  <c r="BK239" i="12"/>
  <c r="BJ239" i="12"/>
  <c r="BI239" i="12"/>
  <c r="BH239" i="12"/>
  <c r="BG239" i="12"/>
  <c r="BF239" i="12"/>
  <c r="BE239" i="12"/>
  <c r="BD239" i="12"/>
  <c r="BC239" i="12"/>
  <c r="BB239" i="12"/>
  <c r="BA239" i="12"/>
  <c r="AZ239" i="12"/>
  <c r="AY239" i="12"/>
  <c r="AX239" i="12"/>
  <c r="AW239" i="12"/>
  <c r="AV239" i="12"/>
  <c r="AT239" i="12"/>
  <c r="AS239" i="12"/>
  <c r="AR239" i="12"/>
  <c r="AQ239" i="12"/>
  <c r="AP239" i="12"/>
  <c r="AO239" i="12"/>
  <c r="AN239" i="12"/>
  <c r="AM239" i="12"/>
  <c r="AL239" i="12"/>
  <c r="AK239" i="12"/>
  <c r="AJ239" i="12"/>
  <c r="AI239" i="12"/>
  <c r="AH239" i="12"/>
  <c r="AG239" i="12"/>
  <c r="AF239" i="12"/>
  <c r="AE239" i="12"/>
  <c r="AC239" i="12"/>
  <c r="AB239" i="12"/>
  <c r="AA239" i="12"/>
  <c r="Z239" i="12"/>
  <c r="Y239" i="12"/>
  <c r="X239" i="12"/>
  <c r="W239" i="12"/>
  <c r="V239" i="12"/>
  <c r="U239" i="12"/>
  <c r="T239" i="12"/>
  <c r="S239" i="12"/>
  <c r="R239" i="12"/>
  <c r="Q239" i="12"/>
  <c r="P239" i="12"/>
  <c r="O239" i="12"/>
  <c r="N239" i="12"/>
  <c r="L239" i="12"/>
  <c r="K239" i="12"/>
  <c r="J239" i="12"/>
  <c r="I239" i="12"/>
  <c r="EL238" i="12"/>
  <c r="EK238" i="12"/>
  <c r="EJ238" i="12"/>
  <c r="EI238" i="12"/>
  <c r="EH238" i="12"/>
  <c r="EG238" i="12"/>
  <c r="EF238" i="12"/>
  <c r="EE238" i="12"/>
  <c r="ED238" i="12"/>
  <c r="EC238" i="12"/>
  <c r="EB238" i="12"/>
  <c r="EA238" i="12"/>
  <c r="DZ238" i="12"/>
  <c r="DY238" i="12"/>
  <c r="DX238" i="12"/>
  <c r="DW238" i="12"/>
  <c r="DV238" i="12"/>
  <c r="DU238" i="12"/>
  <c r="DT238" i="12"/>
  <c r="DS238" i="12"/>
  <c r="DR238" i="12"/>
  <c r="DQ238" i="12"/>
  <c r="DO238" i="12"/>
  <c r="DN238" i="12"/>
  <c r="DL238" i="12"/>
  <c r="DK238" i="12"/>
  <c r="DJ238" i="12"/>
  <c r="DH238" i="12"/>
  <c r="DG238" i="12"/>
  <c r="DF238" i="12"/>
  <c r="DD238" i="12"/>
  <c r="DC238" i="12"/>
  <c r="DB238" i="12"/>
  <c r="DA238" i="12"/>
  <c r="CZ238" i="12"/>
  <c r="CY238" i="12"/>
  <c r="CX238" i="12"/>
  <c r="CW238" i="12"/>
  <c r="CV238" i="12"/>
  <c r="CU238" i="12"/>
  <c r="CT238" i="12"/>
  <c r="CS238" i="12"/>
  <c r="CR238" i="12"/>
  <c r="CQ238" i="12"/>
  <c r="CP238" i="12"/>
  <c r="CO238" i="12"/>
  <c r="CN238" i="12"/>
  <c r="CM238" i="12"/>
  <c r="CL238" i="12"/>
  <c r="CK238" i="12"/>
  <c r="CJ238" i="12"/>
  <c r="CI238" i="12"/>
  <c r="CH238" i="12"/>
  <c r="CG238" i="12"/>
  <c r="CF238" i="12"/>
  <c r="CE238" i="12"/>
  <c r="CD238" i="12"/>
  <c r="CC238" i="12"/>
  <c r="CB238" i="12"/>
  <c r="CA238" i="12"/>
  <c r="BZ238" i="12"/>
  <c r="BY238" i="12"/>
  <c r="BX238" i="12"/>
  <c r="BW238" i="12"/>
  <c r="BV238" i="12"/>
  <c r="BU238" i="12"/>
  <c r="BT238" i="12"/>
  <c r="BS238" i="12"/>
  <c r="BR238" i="12"/>
  <c r="BQ238" i="12"/>
  <c r="BP238" i="12"/>
  <c r="BO238" i="12"/>
  <c r="BN238" i="12"/>
  <c r="BM238" i="12"/>
  <c r="BK238" i="12"/>
  <c r="BJ238" i="12"/>
  <c r="BI238" i="12"/>
  <c r="BH238" i="12"/>
  <c r="BG238" i="12"/>
  <c r="BF238" i="12"/>
  <c r="BE238" i="12"/>
  <c r="BD238" i="12"/>
  <c r="BC238" i="12"/>
  <c r="BB238" i="12"/>
  <c r="BA238" i="12"/>
  <c r="AZ238" i="12"/>
  <c r="AY238" i="12"/>
  <c r="AX238" i="12"/>
  <c r="AW238" i="12"/>
  <c r="AV238" i="12"/>
  <c r="AT238" i="12"/>
  <c r="AS238" i="12"/>
  <c r="AR238" i="12"/>
  <c r="AQ238" i="12"/>
  <c r="AP238" i="12"/>
  <c r="AO238" i="12"/>
  <c r="AN238" i="12"/>
  <c r="AM238" i="12"/>
  <c r="AL238" i="12"/>
  <c r="AK238" i="12"/>
  <c r="AJ238" i="12"/>
  <c r="AI238" i="12"/>
  <c r="AH238" i="12"/>
  <c r="AG238" i="12"/>
  <c r="AF238" i="12"/>
  <c r="AE238" i="12"/>
  <c r="AC238" i="12"/>
  <c r="AB238" i="12"/>
  <c r="AA238" i="12"/>
  <c r="Z238" i="12"/>
  <c r="Y238" i="12"/>
  <c r="X238" i="12"/>
  <c r="W238" i="12"/>
  <c r="V238" i="12"/>
  <c r="U238" i="12"/>
  <c r="T238" i="12"/>
  <c r="S238" i="12"/>
  <c r="R238" i="12"/>
  <c r="Q238" i="12"/>
  <c r="P238" i="12"/>
  <c r="O238" i="12"/>
  <c r="N238" i="12"/>
  <c r="L238" i="12"/>
  <c r="K238" i="12"/>
  <c r="J238" i="12"/>
  <c r="I238" i="12"/>
  <c r="EL237" i="12"/>
  <c r="EK237" i="12"/>
  <c r="EJ237" i="12"/>
  <c r="EI237" i="12"/>
  <c r="EH237" i="12"/>
  <c r="EG237" i="12"/>
  <c r="EF237" i="12"/>
  <c r="EE237" i="12"/>
  <c r="ED237" i="12"/>
  <c r="EC237" i="12"/>
  <c r="EB237" i="12"/>
  <c r="EA237" i="12"/>
  <c r="DZ237" i="12"/>
  <c r="DY237" i="12"/>
  <c r="DX237" i="12"/>
  <c r="DW237" i="12"/>
  <c r="DV237" i="12"/>
  <c r="DU237" i="12"/>
  <c r="DT237" i="12"/>
  <c r="DS237" i="12"/>
  <c r="DR237" i="12"/>
  <c r="DQ237" i="12"/>
  <c r="DO237" i="12"/>
  <c r="DN237" i="12"/>
  <c r="DL237" i="12"/>
  <c r="DK237" i="12"/>
  <c r="DJ237" i="12"/>
  <c r="DH237" i="12"/>
  <c r="DG237" i="12"/>
  <c r="DF237" i="12"/>
  <c r="DD237" i="12"/>
  <c r="DC237" i="12"/>
  <c r="DB237" i="12"/>
  <c r="DA237" i="12"/>
  <c r="CZ237" i="12"/>
  <c r="CY237" i="12"/>
  <c r="CX237" i="12"/>
  <c r="CW237" i="12"/>
  <c r="CV237" i="12"/>
  <c r="CU237" i="12"/>
  <c r="CT237" i="12"/>
  <c r="CS237" i="12"/>
  <c r="CR237" i="12"/>
  <c r="CQ237" i="12"/>
  <c r="CP237" i="12"/>
  <c r="CO237" i="12"/>
  <c r="CN237" i="12"/>
  <c r="CM237" i="12"/>
  <c r="CL237" i="12"/>
  <c r="CK237" i="12"/>
  <c r="CJ237" i="12"/>
  <c r="CI237" i="12"/>
  <c r="CH237" i="12"/>
  <c r="CG237" i="12"/>
  <c r="CF237" i="12"/>
  <c r="CE237" i="12"/>
  <c r="CD237" i="12"/>
  <c r="CC237" i="12"/>
  <c r="CB237" i="12"/>
  <c r="CA237" i="12"/>
  <c r="BZ237" i="12"/>
  <c r="BY237" i="12"/>
  <c r="BX237" i="12"/>
  <c r="BW237" i="12"/>
  <c r="BV237" i="12"/>
  <c r="BU237" i="12"/>
  <c r="BT237" i="12"/>
  <c r="BS237" i="12"/>
  <c r="BR237" i="12"/>
  <c r="BQ237" i="12"/>
  <c r="BP237" i="12"/>
  <c r="BO237" i="12"/>
  <c r="BN237" i="12"/>
  <c r="BM237" i="12"/>
  <c r="BK237" i="12"/>
  <c r="BJ237" i="12"/>
  <c r="BI237" i="12"/>
  <c r="BH237" i="12"/>
  <c r="BG237" i="12"/>
  <c r="BF237" i="12"/>
  <c r="BE237" i="12"/>
  <c r="BD237" i="12"/>
  <c r="BC237" i="12"/>
  <c r="BB237" i="12"/>
  <c r="BA237" i="12"/>
  <c r="AZ237" i="12"/>
  <c r="AY237" i="12"/>
  <c r="AX237" i="12"/>
  <c r="AW237" i="12"/>
  <c r="AV237" i="12"/>
  <c r="AT237" i="12"/>
  <c r="AS237" i="12"/>
  <c r="AR237" i="12"/>
  <c r="AQ237" i="12"/>
  <c r="AP237" i="12"/>
  <c r="AO237" i="12"/>
  <c r="AN237" i="12"/>
  <c r="AM237" i="12"/>
  <c r="AL237" i="12"/>
  <c r="AK237" i="12"/>
  <c r="AJ237" i="12"/>
  <c r="AI237" i="12"/>
  <c r="AH237" i="12"/>
  <c r="AG237" i="12"/>
  <c r="AF237" i="12"/>
  <c r="AE237" i="12"/>
  <c r="AC237" i="12"/>
  <c r="AB237" i="12"/>
  <c r="AA237" i="12"/>
  <c r="Z237" i="12"/>
  <c r="Y237" i="12"/>
  <c r="X237" i="12"/>
  <c r="W237" i="12"/>
  <c r="V237" i="12"/>
  <c r="U237" i="12"/>
  <c r="T237" i="12"/>
  <c r="S237" i="12"/>
  <c r="R237" i="12"/>
  <c r="Q237" i="12"/>
  <c r="P237" i="12"/>
  <c r="O237" i="12"/>
  <c r="N237" i="12"/>
  <c r="L237" i="12"/>
  <c r="K237" i="12"/>
  <c r="J237" i="12"/>
  <c r="I237" i="12"/>
  <c r="EL236" i="12"/>
  <c r="EK236" i="12"/>
  <c r="EJ236" i="12"/>
  <c r="EI236" i="12"/>
  <c r="EH236" i="12"/>
  <c r="EG236" i="12"/>
  <c r="EF236" i="12"/>
  <c r="EE236" i="12"/>
  <c r="ED236" i="12"/>
  <c r="EC236" i="12"/>
  <c r="EB236" i="12"/>
  <c r="EA236" i="12"/>
  <c r="DZ236" i="12"/>
  <c r="DY236" i="12"/>
  <c r="DX236" i="12"/>
  <c r="DW236" i="12"/>
  <c r="DV236" i="12"/>
  <c r="DU236" i="12"/>
  <c r="DT236" i="12"/>
  <c r="DS236" i="12"/>
  <c r="DR236" i="12"/>
  <c r="DQ236" i="12"/>
  <c r="DO236" i="12"/>
  <c r="DN236" i="12"/>
  <c r="DL236" i="12"/>
  <c r="DK236" i="12"/>
  <c r="DJ236" i="12"/>
  <c r="DH236" i="12"/>
  <c r="DG236" i="12"/>
  <c r="DF236" i="12"/>
  <c r="DD236" i="12"/>
  <c r="DC236" i="12"/>
  <c r="DB236" i="12"/>
  <c r="DA236" i="12"/>
  <c r="CZ236" i="12"/>
  <c r="CY236" i="12"/>
  <c r="CX236" i="12"/>
  <c r="CW236" i="12"/>
  <c r="CV236" i="12"/>
  <c r="CU236" i="12"/>
  <c r="CT236" i="12"/>
  <c r="CS236" i="12"/>
  <c r="CR236" i="12"/>
  <c r="CQ236" i="12"/>
  <c r="CP236" i="12"/>
  <c r="CO236" i="12"/>
  <c r="CN236" i="12"/>
  <c r="CM236" i="12"/>
  <c r="CL236" i="12"/>
  <c r="CK236" i="12"/>
  <c r="CJ236" i="12"/>
  <c r="CI236" i="12"/>
  <c r="CH236" i="12"/>
  <c r="CG236" i="12"/>
  <c r="CF236" i="12"/>
  <c r="CE236" i="12"/>
  <c r="CD236" i="12"/>
  <c r="CC236" i="12"/>
  <c r="CB236" i="12"/>
  <c r="CA236" i="12"/>
  <c r="BZ236" i="12"/>
  <c r="BY236" i="12"/>
  <c r="BX236" i="12"/>
  <c r="BW236" i="12"/>
  <c r="BV236" i="12"/>
  <c r="BU236" i="12"/>
  <c r="BT236" i="12"/>
  <c r="BS236" i="12"/>
  <c r="BR236" i="12"/>
  <c r="BQ236" i="12"/>
  <c r="BP236" i="12"/>
  <c r="BO236" i="12"/>
  <c r="BN236" i="12"/>
  <c r="BM236" i="12"/>
  <c r="BK236" i="12"/>
  <c r="BJ236" i="12"/>
  <c r="BI236" i="12"/>
  <c r="BH236" i="12"/>
  <c r="BG236" i="12"/>
  <c r="BF236" i="12"/>
  <c r="BE236" i="12"/>
  <c r="BD236" i="12"/>
  <c r="BC236" i="12"/>
  <c r="BB236" i="12"/>
  <c r="BA236" i="12"/>
  <c r="AZ236" i="12"/>
  <c r="AY236" i="12"/>
  <c r="AX236" i="12"/>
  <c r="AW236" i="12"/>
  <c r="AV236" i="12"/>
  <c r="AT236" i="12"/>
  <c r="AS236" i="12"/>
  <c r="AR236" i="12"/>
  <c r="AQ236" i="12"/>
  <c r="AP236" i="12"/>
  <c r="AO236" i="12"/>
  <c r="AN236" i="12"/>
  <c r="AM236" i="12"/>
  <c r="AL236" i="12"/>
  <c r="AK236" i="12"/>
  <c r="AJ236" i="12"/>
  <c r="AI236" i="12"/>
  <c r="AH236" i="12"/>
  <c r="AG236" i="12"/>
  <c r="AF236" i="12"/>
  <c r="AE236" i="12"/>
  <c r="AC236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/>
  <c r="P236" i="12"/>
  <c r="O236" i="12"/>
  <c r="N236" i="12"/>
  <c r="L236" i="12"/>
  <c r="K236" i="12"/>
  <c r="J236" i="12"/>
  <c r="I236" i="12"/>
  <c r="EL235" i="12"/>
  <c r="EK235" i="12"/>
  <c r="EJ235" i="12"/>
  <c r="EI235" i="12"/>
  <c r="EH235" i="12"/>
  <c r="EG235" i="12"/>
  <c r="EF235" i="12"/>
  <c r="EE235" i="12"/>
  <c r="ED235" i="12"/>
  <c r="EC235" i="12"/>
  <c r="EB235" i="12"/>
  <c r="EA235" i="12"/>
  <c r="DZ235" i="12"/>
  <c r="DY235" i="12"/>
  <c r="DX235" i="12"/>
  <c r="DW235" i="12"/>
  <c r="DV235" i="12"/>
  <c r="DU235" i="12"/>
  <c r="DT235" i="12"/>
  <c r="DS235" i="12"/>
  <c r="DR235" i="12"/>
  <c r="DQ235" i="12"/>
  <c r="DO235" i="12"/>
  <c r="DN235" i="12"/>
  <c r="DL235" i="12"/>
  <c r="DK235" i="12"/>
  <c r="DJ235" i="12"/>
  <c r="DH235" i="12"/>
  <c r="DG235" i="12"/>
  <c r="DF235" i="12"/>
  <c r="DD235" i="12"/>
  <c r="DC235" i="12"/>
  <c r="DB235" i="12"/>
  <c r="DA235" i="12"/>
  <c r="CZ235" i="12"/>
  <c r="CY235" i="12"/>
  <c r="CX235" i="12"/>
  <c r="CW235" i="12"/>
  <c r="CV235" i="12"/>
  <c r="CU235" i="12"/>
  <c r="CT235" i="12"/>
  <c r="CS235" i="12"/>
  <c r="CR235" i="12"/>
  <c r="CQ235" i="12"/>
  <c r="CP235" i="12"/>
  <c r="CO235" i="12"/>
  <c r="CN235" i="12"/>
  <c r="CM235" i="12"/>
  <c r="CL235" i="12"/>
  <c r="CK235" i="12"/>
  <c r="CJ235" i="12"/>
  <c r="CI235" i="12"/>
  <c r="CH235" i="12"/>
  <c r="CG235" i="12"/>
  <c r="CF235" i="12"/>
  <c r="CE235" i="12"/>
  <c r="CD235" i="12"/>
  <c r="CC235" i="12"/>
  <c r="CB235" i="12"/>
  <c r="CA235" i="12"/>
  <c r="BZ235" i="12"/>
  <c r="BY235" i="12"/>
  <c r="BX235" i="12"/>
  <c r="BW235" i="12"/>
  <c r="BV235" i="12"/>
  <c r="BU235" i="12"/>
  <c r="BT235" i="12"/>
  <c r="BS235" i="12"/>
  <c r="BR235" i="12"/>
  <c r="BQ235" i="12"/>
  <c r="BP235" i="12"/>
  <c r="BO235" i="12"/>
  <c r="BN235" i="12"/>
  <c r="BM235" i="12"/>
  <c r="BK235" i="12"/>
  <c r="BJ235" i="12"/>
  <c r="BI235" i="12"/>
  <c r="BH235" i="12"/>
  <c r="BG235" i="12"/>
  <c r="BF235" i="12"/>
  <c r="BE235" i="12"/>
  <c r="BD235" i="12"/>
  <c r="BC235" i="12"/>
  <c r="BB235" i="12"/>
  <c r="BA235" i="12"/>
  <c r="AZ235" i="12"/>
  <c r="AY235" i="12"/>
  <c r="AX235" i="12"/>
  <c r="AW235" i="12"/>
  <c r="AV235" i="12"/>
  <c r="AT235" i="12"/>
  <c r="AS235" i="12"/>
  <c r="AR235" i="12"/>
  <c r="AQ235" i="12"/>
  <c r="AP235" i="12"/>
  <c r="AO235" i="12"/>
  <c r="AN235" i="12"/>
  <c r="AM235" i="12"/>
  <c r="AL235" i="12"/>
  <c r="AK235" i="12"/>
  <c r="AJ235" i="12"/>
  <c r="AI235" i="12"/>
  <c r="AH235" i="12"/>
  <c r="AG235" i="12"/>
  <c r="AF235" i="12"/>
  <c r="AE235" i="12"/>
  <c r="AC235" i="12"/>
  <c r="AB235" i="12"/>
  <c r="AA235" i="12"/>
  <c r="Z235" i="12"/>
  <c r="Y235" i="12"/>
  <c r="X235" i="12"/>
  <c r="W235" i="12"/>
  <c r="V235" i="12"/>
  <c r="U235" i="12"/>
  <c r="T235" i="12"/>
  <c r="S235" i="12"/>
  <c r="R235" i="12"/>
  <c r="Q235" i="12"/>
  <c r="P235" i="12"/>
  <c r="O235" i="12"/>
  <c r="N235" i="12"/>
  <c r="L235" i="12"/>
  <c r="K235" i="12"/>
  <c r="J235" i="12"/>
  <c r="I235" i="12"/>
  <c r="EL234" i="12"/>
  <c r="EK234" i="12"/>
  <c r="EJ234" i="12"/>
  <c r="EI234" i="12"/>
  <c r="EH234" i="12"/>
  <c r="EG234" i="12"/>
  <c r="EF234" i="12"/>
  <c r="EE234" i="12"/>
  <c r="ED234" i="12"/>
  <c r="EC234" i="12"/>
  <c r="EB234" i="12"/>
  <c r="EA234" i="12"/>
  <c r="DZ234" i="12"/>
  <c r="DY234" i="12"/>
  <c r="DX234" i="12"/>
  <c r="DW234" i="12"/>
  <c r="DV234" i="12"/>
  <c r="DU234" i="12"/>
  <c r="DT234" i="12"/>
  <c r="DS234" i="12"/>
  <c r="DR234" i="12"/>
  <c r="DQ234" i="12"/>
  <c r="DO234" i="12"/>
  <c r="DN234" i="12"/>
  <c r="DL234" i="12"/>
  <c r="DK234" i="12"/>
  <c r="DJ234" i="12"/>
  <c r="DH234" i="12"/>
  <c r="DG234" i="12"/>
  <c r="DF234" i="12"/>
  <c r="DD234" i="12"/>
  <c r="DC234" i="12"/>
  <c r="DB234" i="12"/>
  <c r="DA234" i="12"/>
  <c r="CZ234" i="12"/>
  <c r="CY234" i="12"/>
  <c r="CX234" i="12"/>
  <c r="CW234" i="12"/>
  <c r="CV234" i="12"/>
  <c r="CU234" i="12"/>
  <c r="CT234" i="12"/>
  <c r="CS234" i="12"/>
  <c r="CR234" i="12"/>
  <c r="CQ234" i="12"/>
  <c r="CP234" i="12"/>
  <c r="CO234" i="12"/>
  <c r="CN234" i="12"/>
  <c r="CM234" i="12"/>
  <c r="CL234" i="12"/>
  <c r="CK234" i="12"/>
  <c r="CJ234" i="12"/>
  <c r="CI234" i="12"/>
  <c r="CH234" i="12"/>
  <c r="CG234" i="12"/>
  <c r="CF234" i="12"/>
  <c r="CE234" i="12"/>
  <c r="CD234" i="12"/>
  <c r="CC234" i="12"/>
  <c r="CB234" i="12"/>
  <c r="CA234" i="12"/>
  <c r="BZ234" i="12"/>
  <c r="BY234" i="12"/>
  <c r="BX234" i="12"/>
  <c r="BW234" i="12"/>
  <c r="BV234" i="12"/>
  <c r="BU234" i="12"/>
  <c r="BT234" i="12"/>
  <c r="BS234" i="12"/>
  <c r="BR234" i="12"/>
  <c r="BQ234" i="12"/>
  <c r="BP234" i="12"/>
  <c r="BO234" i="12"/>
  <c r="BN234" i="12"/>
  <c r="BM234" i="12"/>
  <c r="BK234" i="12"/>
  <c r="BJ234" i="12"/>
  <c r="BI234" i="12"/>
  <c r="BH234" i="12"/>
  <c r="BG234" i="12"/>
  <c r="BF234" i="12"/>
  <c r="BE234" i="12"/>
  <c r="BD234" i="12"/>
  <c r="BC234" i="12"/>
  <c r="BB234" i="12"/>
  <c r="BA234" i="12"/>
  <c r="AZ234" i="12"/>
  <c r="AY234" i="12"/>
  <c r="AX234" i="12"/>
  <c r="AW234" i="12"/>
  <c r="AV234" i="12"/>
  <c r="AT234" i="12"/>
  <c r="AS234" i="12"/>
  <c r="AR234" i="12"/>
  <c r="AQ234" i="12"/>
  <c r="AP234" i="12"/>
  <c r="AO234" i="12"/>
  <c r="AN234" i="12"/>
  <c r="AM234" i="12"/>
  <c r="AL234" i="12"/>
  <c r="AK234" i="12"/>
  <c r="AJ234" i="12"/>
  <c r="AI234" i="12"/>
  <c r="AH234" i="12"/>
  <c r="AG234" i="12"/>
  <c r="AF234" i="12"/>
  <c r="AE234" i="12"/>
  <c r="AC234" i="12"/>
  <c r="AB234" i="12"/>
  <c r="AA234" i="12"/>
  <c r="Z234" i="12"/>
  <c r="Y234" i="12"/>
  <c r="X234" i="12"/>
  <c r="W234" i="12"/>
  <c r="V234" i="12"/>
  <c r="U234" i="12"/>
  <c r="T234" i="12"/>
  <c r="S234" i="12"/>
  <c r="R234" i="12"/>
  <c r="Q234" i="12"/>
  <c r="P234" i="12"/>
  <c r="O234" i="12"/>
  <c r="N234" i="12"/>
  <c r="L234" i="12"/>
  <c r="K234" i="12"/>
  <c r="J234" i="12"/>
  <c r="I234" i="12"/>
  <c r="EL233" i="12"/>
  <c r="EK233" i="12"/>
  <c r="EJ233" i="12"/>
  <c r="EI233" i="12"/>
  <c r="EH233" i="12"/>
  <c r="EG233" i="12"/>
  <c r="EF233" i="12"/>
  <c r="EE233" i="12"/>
  <c r="ED233" i="12"/>
  <c r="EC233" i="12"/>
  <c r="EB233" i="12"/>
  <c r="EA233" i="12"/>
  <c r="DZ233" i="12"/>
  <c r="DY233" i="12"/>
  <c r="DX233" i="12"/>
  <c r="DW233" i="12"/>
  <c r="DV233" i="12"/>
  <c r="DU233" i="12"/>
  <c r="DT233" i="12"/>
  <c r="DS233" i="12"/>
  <c r="DR233" i="12"/>
  <c r="DQ233" i="12"/>
  <c r="DO233" i="12"/>
  <c r="DN233" i="12"/>
  <c r="DL233" i="12"/>
  <c r="DK233" i="12"/>
  <c r="DJ233" i="12"/>
  <c r="DH233" i="12"/>
  <c r="DG233" i="12"/>
  <c r="DF233" i="12"/>
  <c r="DD233" i="12"/>
  <c r="DC233" i="12"/>
  <c r="DB233" i="12"/>
  <c r="DA233" i="12"/>
  <c r="CZ233" i="12"/>
  <c r="CY233" i="12"/>
  <c r="CX233" i="12"/>
  <c r="CW233" i="12"/>
  <c r="CV233" i="12"/>
  <c r="CU233" i="12"/>
  <c r="CT233" i="12"/>
  <c r="CS233" i="12"/>
  <c r="CR233" i="12"/>
  <c r="CQ233" i="12"/>
  <c r="CP233" i="12"/>
  <c r="CO233" i="12"/>
  <c r="CN233" i="12"/>
  <c r="CM233" i="12"/>
  <c r="CL233" i="12"/>
  <c r="CK233" i="12"/>
  <c r="CJ233" i="12"/>
  <c r="CI233" i="12"/>
  <c r="CH233" i="12"/>
  <c r="CG233" i="12"/>
  <c r="CF233" i="12"/>
  <c r="CE233" i="12"/>
  <c r="CD233" i="12"/>
  <c r="CC233" i="12"/>
  <c r="CB233" i="12"/>
  <c r="CA233" i="12"/>
  <c r="BZ233" i="12"/>
  <c r="BY233" i="12"/>
  <c r="BX233" i="12"/>
  <c r="BW233" i="12"/>
  <c r="BV233" i="12"/>
  <c r="BU233" i="12"/>
  <c r="BT233" i="12"/>
  <c r="BS233" i="12"/>
  <c r="BR233" i="12"/>
  <c r="BQ233" i="12"/>
  <c r="BP233" i="12"/>
  <c r="BO233" i="12"/>
  <c r="BN233" i="12"/>
  <c r="BM233" i="12"/>
  <c r="BK233" i="12"/>
  <c r="BJ233" i="12"/>
  <c r="BI233" i="12"/>
  <c r="BH233" i="12"/>
  <c r="BG233" i="12"/>
  <c r="BF233" i="12"/>
  <c r="BE233" i="12"/>
  <c r="BD233" i="12"/>
  <c r="BC233" i="12"/>
  <c r="BB233" i="12"/>
  <c r="BA233" i="12"/>
  <c r="AZ233" i="12"/>
  <c r="AY233" i="12"/>
  <c r="AX233" i="12"/>
  <c r="AW233" i="12"/>
  <c r="AV233" i="12"/>
  <c r="AT233" i="12"/>
  <c r="AS233" i="12"/>
  <c r="AR233" i="12"/>
  <c r="AQ233" i="12"/>
  <c r="AP233" i="12"/>
  <c r="AO233" i="12"/>
  <c r="AN233" i="12"/>
  <c r="AM233" i="12"/>
  <c r="AL233" i="12"/>
  <c r="AK233" i="12"/>
  <c r="AJ233" i="12"/>
  <c r="AI233" i="12"/>
  <c r="AH233" i="12"/>
  <c r="AG233" i="12"/>
  <c r="AF233" i="12"/>
  <c r="AE233" i="12"/>
  <c r="AC233" i="12"/>
  <c r="AB233" i="12"/>
  <c r="AA233" i="12"/>
  <c r="Z233" i="12"/>
  <c r="Y233" i="12"/>
  <c r="X233" i="12"/>
  <c r="W233" i="12"/>
  <c r="V233" i="12"/>
  <c r="U233" i="12"/>
  <c r="T233" i="12"/>
  <c r="S233" i="12"/>
  <c r="R233" i="12"/>
  <c r="Q233" i="12"/>
  <c r="P233" i="12"/>
  <c r="O233" i="12"/>
  <c r="N233" i="12"/>
  <c r="L233" i="12"/>
  <c r="K233" i="12"/>
  <c r="J233" i="12"/>
  <c r="I233" i="12"/>
  <c r="EL232" i="12"/>
  <c r="EK232" i="12"/>
  <c r="EJ232" i="12"/>
  <c r="EI232" i="12"/>
  <c r="EH232" i="12"/>
  <c r="EG232" i="12"/>
  <c r="EF232" i="12"/>
  <c r="EE232" i="12"/>
  <c r="ED232" i="12"/>
  <c r="EC232" i="12"/>
  <c r="EB232" i="12"/>
  <c r="EA232" i="12"/>
  <c r="DZ232" i="12"/>
  <c r="DY232" i="12"/>
  <c r="DX232" i="12"/>
  <c r="DW232" i="12"/>
  <c r="DV232" i="12"/>
  <c r="DU232" i="12"/>
  <c r="DT232" i="12"/>
  <c r="DS232" i="12"/>
  <c r="DR232" i="12"/>
  <c r="DQ232" i="12"/>
  <c r="DO232" i="12"/>
  <c r="DN232" i="12"/>
  <c r="DL232" i="12"/>
  <c r="DK232" i="12"/>
  <c r="DJ232" i="12"/>
  <c r="DH232" i="12"/>
  <c r="DG232" i="12"/>
  <c r="DF232" i="12"/>
  <c r="DD232" i="12"/>
  <c r="DC232" i="12"/>
  <c r="DB232" i="12"/>
  <c r="DA232" i="12"/>
  <c r="CZ232" i="12"/>
  <c r="CY232" i="12"/>
  <c r="CX232" i="12"/>
  <c r="CW232" i="12"/>
  <c r="CV232" i="12"/>
  <c r="CU232" i="12"/>
  <c r="CT232" i="12"/>
  <c r="CS232" i="12"/>
  <c r="CR232" i="12"/>
  <c r="CQ232" i="12"/>
  <c r="CP232" i="12"/>
  <c r="CO232" i="12"/>
  <c r="CN232" i="12"/>
  <c r="CM232" i="12"/>
  <c r="CL232" i="12"/>
  <c r="CK232" i="12"/>
  <c r="CJ232" i="12"/>
  <c r="CI232" i="12"/>
  <c r="CH232" i="12"/>
  <c r="CG232" i="12"/>
  <c r="CF232" i="12"/>
  <c r="CE232" i="12"/>
  <c r="CD232" i="12"/>
  <c r="CC232" i="12"/>
  <c r="CB232" i="12"/>
  <c r="CA232" i="12"/>
  <c r="BZ232" i="12"/>
  <c r="BY232" i="12"/>
  <c r="BX232" i="12"/>
  <c r="BW232" i="12"/>
  <c r="BV232" i="12"/>
  <c r="BU232" i="12"/>
  <c r="BT232" i="12"/>
  <c r="BS232" i="12"/>
  <c r="BR232" i="12"/>
  <c r="BQ232" i="12"/>
  <c r="BP232" i="12"/>
  <c r="BO232" i="12"/>
  <c r="BN232" i="12"/>
  <c r="BM232" i="12"/>
  <c r="BK232" i="12"/>
  <c r="BJ232" i="12"/>
  <c r="BI232" i="12"/>
  <c r="BH232" i="12"/>
  <c r="BG232" i="12"/>
  <c r="BF232" i="12"/>
  <c r="BE232" i="12"/>
  <c r="BD232" i="12"/>
  <c r="BC232" i="12"/>
  <c r="BB232" i="12"/>
  <c r="BA232" i="12"/>
  <c r="AZ232" i="12"/>
  <c r="AY232" i="12"/>
  <c r="AX232" i="12"/>
  <c r="AW232" i="12"/>
  <c r="AV232" i="12"/>
  <c r="AT232" i="12"/>
  <c r="AS232" i="12"/>
  <c r="AR232" i="12"/>
  <c r="AQ232" i="12"/>
  <c r="AP232" i="12"/>
  <c r="AO232" i="12"/>
  <c r="AN232" i="12"/>
  <c r="AM232" i="12"/>
  <c r="AL232" i="12"/>
  <c r="AK232" i="12"/>
  <c r="AJ232" i="12"/>
  <c r="AI232" i="12"/>
  <c r="AH232" i="12"/>
  <c r="AG232" i="12"/>
  <c r="AF232" i="12"/>
  <c r="AE232" i="12"/>
  <c r="AC232" i="12"/>
  <c r="AB232" i="12"/>
  <c r="AA232" i="12"/>
  <c r="Z232" i="12"/>
  <c r="Y232" i="12"/>
  <c r="X232" i="12"/>
  <c r="W232" i="12"/>
  <c r="V232" i="12"/>
  <c r="U232" i="12"/>
  <c r="T232" i="12"/>
  <c r="S232" i="12"/>
  <c r="R232" i="12"/>
  <c r="Q232" i="12"/>
  <c r="P232" i="12"/>
  <c r="O232" i="12"/>
  <c r="N232" i="12"/>
  <c r="L232" i="12"/>
  <c r="K232" i="12"/>
  <c r="J232" i="12"/>
  <c r="I232" i="12"/>
  <c r="EL231" i="12"/>
  <c r="EK231" i="12"/>
  <c r="EJ231" i="12"/>
  <c r="EI231" i="12"/>
  <c r="EH231" i="12"/>
  <c r="EG231" i="12"/>
  <c r="EF231" i="12"/>
  <c r="EE231" i="12"/>
  <c r="ED231" i="12"/>
  <c r="EC231" i="12"/>
  <c r="EB231" i="12"/>
  <c r="EA231" i="12"/>
  <c r="DZ231" i="12"/>
  <c r="DY231" i="12"/>
  <c r="DX231" i="12"/>
  <c r="DW231" i="12"/>
  <c r="DV231" i="12"/>
  <c r="DU231" i="12"/>
  <c r="DT231" i="12"/>
  <c r="DS231" i="12"/>
  <c r="DR231" i="12"/>
  <c r="DQ231" i="12"/>
  <c r="DO231" i="12"/>
  <c r="DN231" i="12"/>
  <c r="DL231" i="12"/>
  <c r="DK231" i="12"/>
  <c r="DJ231" i="12"/>
  <c r="DH231" i="12"/>
  <c r="DG231" i="12"/>
  <c r="DF231" i="12"/>
  <c r="DD231" i="12"/>
  <c r="DC231" i="12"/>
  <c r="DB231" i="12"/>
  <c r="DA231" i="12"/>
  <c r="CZ231" i="12"/>
  <c r="CY231" i="12"/>
  <c r="CX231" i="12"/>
  <c r="CW231" i="12"/>
  <c r="CV231" i="12"/>
  <c r="CU231" i="12"/>
  <c r="CT231" i="12"/>
  <c r="CS231" i="12"/>
  <c r="CR231" i="12"/>
  <c r="CQ231" i="12"/>
  <c r="CP231" i="12"/>
  <c r="CO231" i="12"/>
  <c r="CN231" i="12"/>
  <c r="CM231" i="12"/>
  <c r="CL231" i="12"/>
  <c r="CK231" i="12"/>
  <c r="CJ231" i="12"/>
  <c r="CI231" i="12"/>
  <c r="CH231" i="12"/>
  <c r="CG231" i="12"/>
  <c r="CF231" i="12"/>
  <c r="CE231" i="12"/>
  <c r="CD231" i="12"/>
  <c r="CC231" i="12"/>
  <c r="CB231" i="12"/>
  <c r="CA231" i="12"/>
  <c r="BZ231" i="12"/>
  <c r="BY231" i="12"/>
  <c r="BX231" i="12"/>
  <c r="BW231" i="12"/>
  <c r="BV231" i="12"/>
  <c r="BU231" i="12"/>
  <c r="BT231" i="12"/>
  <c r="BS231" i="12"/>
  <c r="BR231" i="12"/>
  <c r="BQ231" i="12"/>
  <c r="BP231" i="12"/>
  <c r="BO231" i="12"/>
  <c r="BN231" i="12"/>
  <c r="BM231" i="12"/>
  <c r="BK231" i="12"/>
  <c r="BJ231" i="12"/>
  <c r="BI231" i="12"/>
  <c r="BH231" i="12"/>
  <c r="BG231" i="12"/>
  <c r="BF231" i="12"/>
  <c r="BE231" i="12"/>
  <c r="BD231" i="12"/>
  <c r="BC231" i="12"/>
  <c r="BB231" i="12"/>
  <c r="BA231" i="12"/>
  <c r="AZ231" i="12"/>
  <c r="AY231" i="12"/>
  <c r="AX231" i="12"/>
  <c r="AW231" i="12"/>
  <c r="AV231" i="12"/>
  <c r="AT231" i="12"/>
  <c r="AS231" i="12"/>
  <c r="AR231" i="12"/>
  <c r="AQ231" i="12"/>
  <c r="AP231" i="12"/>
  <c r="AO231" i="12"/>
  <c r="AN231" i="12"/>
  <c r="AM231" i="12"/>
  <c r="AL231" i="12"/>
  <c r="AK231" i="12"/>
  <c r="AJ231" i="12"/>
  <c r="AI231" i="12"/>
  <c r="AH231" i="12"/>
  <c r="AG231" i="12"/>
  <c r="AF231" i="12"/>
  <c r="AE231" i="12"/>
  <c r="AC231" i="12"/>
  <c r="AB231" i="12"/>
  <c r="AA231" i="12"/>
  <c r="Z231" i="12"/>
  <c r="Y231" i="12"/>
  <c r="X231" i="12"/>
  <c r="W231" i="12"/>
  <c r="V231" i="12"/>
  <c r="U231" i="12"/>
  <c r="T231" i="12"/>
  <c r="S231" i="12"/>
  <c r="R231" i="12"/>
  <c r="Q231" i="12"/>
  <c r="P231" i="12"/>
  <c r="O231" i="12"/>
  <c r="N231" i="12"/>
  <c r="L231" i="12"/>
  <c r="K231" i="12"/>
  <c r="J231" i="12"/>
  <c r="I231" i="12"/>
  <c r="EL230" i="12"/>
  <c r="EK230" i="12"/>
  <c r="EJ230" i="12"/>
  <c r="EI230" i="12"/>
  <c r="EH230" i="12"/>
  <c r="EG230" i="12"/>
  <c r="EF230" i="12"/>
  <c r="EE230" i="12"/>
  <c r="ED230" i="12"/>
  <c r="EC230" i="12"/>
  <c r="EB230" i="12"/>
  <c r="EA230" i="12"/>
  <c r="DZ230" i="12"/>
  <c r="DY230" i="12"/>
  <c r="DX230" i="12"/>
  <c r="DW230" i="12"/>
  <c r="DV230" i="12"/>
  <c r="DU230" i="12"/>
  <c r="DT230" i="12"/>
  <c r="DS230" i="12"/>
  <c r="DR230" i="12"/>
  <c r="DQ230" i="12"/>
  <c r="DO230" i="12"/>
  <c r="DN230" i="12"/>
  <c r="DL230" i="12"/>
  <c r="DK230" i="12"/>
  <c r="DJ230" i="12"/>
  <c r="DH230" i="12"/>
  <c r="DG230" i="12"/>
  <c r="DF230" i="12"/>
  <c r="DD230" i="12"/>
  <c r="DC230" i="12"/>
  <c r="DB230" i="12"/>
  <c r="DA230" i="12"/>
  <c r="CZ230" i="12"/>
  <c r="CY230" i="12"/>
  <c r="CX230" i="12"/>
  <c r="CW230" i="12"/>
  <c r="CV230" i="12"/>
  <c r="CU230" i="12"/>
  <c r="CT230" i="12"/>
  <c r="CS230" i="12"/>
  <c r="CR230" i="12"/>
  <c r="CQ230" i="12"/>
  <c r="CP230" i="12"/>
  <c r="CO230" i="12"/>
  <c r="CN230" i="12"/>
  <c r="CM230" i="12"/>
  <c r="CL230" i="12"/>
  <c r="CK230" i="12"/>
  <c r="CJ230" i="12"/>
  <c r="CI230" i="12"/>
  <c r="CH230" i="12"/>
  <c r="CG230" i="12"/>
  <c r="CF230" i="12"/>
  <c r="CE230" i="12"/>
  <c r="CD230" i="12"/>
  <c r="CC230" i="12"/>
  <c r="CB230" i="12"/>
  <c r="CA230" i="12"/>
  <c r="BZ230" i="12"/>
  <c r="BY230" i="12"/>
  <c r="BX230" i="12"/>
  <c r="BW230" i="12"/>
  <c r="BV230" i="12"/>
  <c r="BU230" i="12"/>
  <c r="BT230" i="12"/>
  <c r="BS230" i="12"/>
  <c r="BR230" i="12"/>
  <c r="BQ230" i="12"/>
  <c r="BP230" i="12"/>
  <c r="BO230" i="12"/>
  <c r="BN230" i="12"/>
  <c r="BM230" i="12"/>
  <c r="BK230" i="12"/>
  <c r="BJ230" i="12"/>
  <c r="BI230" i="12"/>
  <c r="BH230" i="12"/>
  <c r="BG230" i="12"/>
  <c r="BF230" i="12"/>
  <c r="BE230" i="12"/>
  <c r="BD230" i="12"/>
  <c r="BC230" i="12"/>
  <c r="BB230" i="12"/>
  <c r="BA230" i="12"/>
  <c r="AZ230" i="12"/>
  <c r="AY230" i="12"/>
  <c r="AX230" i="12"/>
  <c r="AW230" i="12"/>
  <c r="AV230" i="12"/>
  <c r="AT230" i="12"/>
  <c r="AS230" i="12"/>
  <c r="AR230" i="12"/>
  <c r="AQ230" i="12"/>
  <c r="AP230" i="12"/>
  <c r="AO230" i="12"/>
  <c r="AN230" i="12"/>
  <c r="AM230" i="12"/>
  <c r="AL230" i="12"/>
  <c r="AK230" i="12"/>
  <c r="AJ230" i="12"/>
  <c r="AI230" i="12"/>
  <c r="AH230" i="12"/>
  <c r="AG230" i="12"/>
  <c r="AF230" i="12"/>
  <c r="AE230" i="12"/>
  <c r="AC230" i="12"/>
  <c r="AB230" i="12"/>
  <c r="AA230" i="12"/>
  <c r="Z230" i="12"/>
  <c r="Y230" i="12"/>
  <c r="X230" i="12"/>
  <c r="W230" i="12"/>
  <c r="V230" i="12"/>
  <c r="U230" i="12"/>
  <c r="T230" i="12"/>
  <c r="S230" i="12"/>
  <c r="R230" i="12"/>
  <c r="Q230" i="12"/>
  <c r="P230" i="12"/>
  <c r="O230" i="12"/>
  <c r="N230" i="12"/>
  <c r="L230" i="12"/>
  <c r="K230" i="12"/>
  <c r="J230" i="12"/>
  <c r="I230" i="12"/>
  <c r="EL229" i="12"/>
  <c r="EK229" i="12"/>
  <c r="EJ229" i="12"/>
  <c r="EI229" i="12"/>
  <c r="EH229" i="12"/>
  <c r="EG229" i="12"/>
  <c r="EF229" i="12"/>
  <c r="EE229" i="12"/>
  <c r="ED229" i="12"/>
  <c r="EC229" i="12"/>
  <c r="EB229" i="12"/>
  <c r="EA229" i="12"/>
  <c r="DZ229" i="12"/>
  <c r="DY229" i="12"/>
  <c r="DX229" i="12"/>
  <c r="DW229" i="12"/>
  <c r="DV229" i="12"/>
  <c r="DU229" i="12"/>
  <c r="DT229" i="12"/>
  <c r="DS229" i="12"/>
  <c r="DR229" i="12"/>
  <c r="DQ229" i="12"/>
  <c r="DO229" i="12"/>
  <c r="DN229" i="12"/>
  <c r="DL229" i="12"/>
  <c r="DK229" i="12"/>
  <c r="DJ229" i="12"/>
  <c r="DH229" i="12"/>
  <c r="DG229" i="12"/>
  <c r="DF229" i="12"/>
  <c r="DD229" i="12"/>
  <c r="DC229" i="12"/>
  <c r="DB229" i="12"/>
  <c r="DA229" i="12"/>
  <c r="CZ229" i="12"/>
  <c r="CY229" i="12"/>
  <c r="CX229" i="12"/>
  <c r="CW229" i="12"/>
  <c r="CV229" i="12"/>
  <c r="CU229" i="12"/>
  <c r="CT229" i="12"/>
  <c r="CS229" i="12"/>
  <c r="CR229" i="12"/>
  <c r="CQ229" i="12"/>
  <c r="CP229" i="12"/>
  <c r="CO229" i="12"/>
  <c r="CN229" i="12"/>
  <c r="CM229" i="12"/>
  <c r="CL229" i="12"/>
  <c r="CK229" i="12"/>
  <c r="CJ229" i="12"/>
  <c r="CI229" i="12"/>
  <c r="CH229" i="12"/>
  <c r="CG229" i="12"/>
  <c r="CF229" i="12"/>
  <c r="CE229" i="12"/>
  <c r="CD229" i="12"/>
  <c r="CC229" i="12"/>
  <c r="CB229" i="12"/>
  <c r="CA229" i="12"/>
  <c r="BZ229" i="12"/>
  <c r="BY229" i="12"/>
  <c r="BX229" i="12"/>
  <c r="BW229" i="12"/>
  <c r="BV229" i="12"/>
  <c r="BU229" i="12"/>
  <c r="BT229" i="12"/>
  <c r="BS229" i="12"/>
  <c r="BR229" i="12"/>
  <c r="BQ229" i="12"/>
  <c r="BP229" i="12"/>
  <c r="BO229" i="12"/>
  <c r="BN229" i="12"/>
  <c r="BM229" i="12"/>
  <c r="BK229" i="12"/>
  <c r="BJ229" i="12"/>
  <c r="BI229" i="12"/>
  <c r="BH229" i="12"/>
  <c r="BG229" i="12"/>
  <c r="BF229" i="12"/>
  <c r="BE229" i="12"/>
  <c r="BD229" i="12"/>
  <c r="BC229" i="12"/>
  <c r="BB229" i="12"/>
  <c r="BA229" i="12"/>
  <c r="AZ229" i="12"/>
  <c r="AY229" i="12"/>
  <c r="AX229" i="12"/>
  <c r="AW229" i="12"/>
  <c r="AV229" i="12"/>
  <c r="AT229" i="12"/>
  <c r="AS229" i="12"/>
  <c r="AR229" i="12"/>
  <c r="AQ229" i="12"/>
  <c r="AP229" i="12"/>
  <c r="AO229" i="12"/>
  <c r="AN229" i="12"/>
  <c r="AM229" i="12"/>
  <c r="AL229" i="12"/>
  <c r="AK229" i="12"/>
  <c r="AJ229" i="12"/>
  <c r="AI229" i="12"/>
  <c r="AH229" i="12"/>
  <c r="AG229" i="12"/>
  <c r="AF229" i="12"/>
  <c r="AE229" i="12"/>
  <c r="AC229" i="12"/>
  <c r="AB229" i="12"/>
  <c r="AA229" i="12"/>
  <c r="Z229" i="12"/>
  <c r="Y229" i="12"/>
  <c r="X229" i="12"/>
  <c r="W229" i="12"/>
  <c r="V229" i="12"/>
  <c r="U229" i="12"/>
  <c r="T229" i="12"/>
  <c r="S229" i="12"/>
  <c r="R229" i="12"/>
  <c r="Q229" i="12"/>
  <c r="P229" i="12"/>
  <c r="O229" i="12"/>
  <c r="N229" i="12"/>
  <c r="L229" i="12"/>
  <c r="K229" i="12"/>
  <c r="J229" i="12"/>
  <c r="I229" i="12"/>
  <c r="EL228" i="12"/>
  <c r="EK228" i="12"/>
  <c r="EJ228" i="12"/>
  <c r="EI228" i="12"/>
  <c r="EH228" i="12"/>
  <c r="EG228" i="12"/>
  <c r="EF228" i="12"/>
  <c r="EE228" i="12"/>
  <c r="ED228" i="12"/>
  <c r="EC228" i="12"/>
  <c r="EB228" i="12"/>
  <c r="EA228" i="12"/>
  <c r="DZ228" i="12"/>
  <c r="DY228" i="12"/>
  <c r="DX228" i="12"/>
  <c r="DW228" i="12"/>
  <c r="DV228" i="12"/>
  <c r="DU228" i="12"/>
  <c r="DT228" i="12"/>
  <c r="DS228" i="12"/>
  <c r="DR228" i="12"/>
  <c r="DQ228" i="12"/>
  <c r="DO228" i="12"/>
  <c r="DN228" i="12"/>
  <c r="DL228" i="12"/>
  <c r="DK228" i="12"/>
  <c r="DJ228" i="12"/>
  <c r="DH228" i="12"/>
  <c r="DG228" i="12"/>
  <c r="DF228" i="12"/>
  <c r="DD228" i="12"/>
  <c r="DC228" i="12"/>
  <c r="DB228" i="12"/>
  <c r="DA228" i="12"/>
  <c r="CZ228" i="12"/>
  <c r="CY228" i="12"/>
  <c r="CX228" i="12"/>
  <c r="CW228" i="12"/>
  <c r="CV228" i="12"/>
  <c r="CU228" i="12"/>
  <c r="CT228" i="12"/>
  <c r="CS228" i="12"/>
  <c r="CR228" i="12"/>
  <c r="CQ228" i="12"/>
  <c r="CP228" i="12"/>
  <c r="CO228" i="12"/>
  <c r="CN228" i="12"/>
  <c r="CM228" i="12"/>
  <c r="CL228" i="12"/>
  <c r="CK228" i="12"/>
  <c r="CJ228" i="12"/>
  <c r="CI228" i="12"/>
  <c r="CH228" i="12"/>
  <c r="CG228" i="12"/>
  <c r="CF228" i="12"/>
  <c r="CE228" i="12"/>
  <c r="CD228" i="12"/>
  <c r="CC228" i="12"/>
  <c r="CB228" i="12"/>
  <c r="CA228" i="12"/>
  <c r="BZ228" i="12"/>
  <c r="BY228" i="12"/>
  <c r="BX228" i="12"/>
  <c r="BW228" i="12"/>
  <c r="BV228" i="12"/>
  <c r="BU228" i="12"/>
  <c r="BT228" i="12"/>
  <c r="BS228" i="12"/>
  <c r="BR228" i="12"/>
  <c r="BQ228" i="12"/>
  <c r="BP228" i="12"/>
  <c r="BO228" i="12"/>
  <c r="BN228" i="12"/>
  <c r="BM228" i="12"/>
  <c r="BK228" i="12"/>
  <c r="BJ228" i="12"/>
  <c r="BI228" i="12"/>
  <c r="BH228" i="12"/>
  <c r="BG228" i="12"/>
  <c r="BF228" i="12"/>
  <c r="BE228" i="12"/>
  <c r="BD228" i="12"/>
  <c r="BC228" i="12"/>
  <c r="BB228" i="12"/>
  <c r="BA228" i="12"/>
  <c r="AZ228" i="12"/>
  <c r="AY228" i="12"/>
  <c r="AX228" i="12"/>
  <c r="AW228" i="12"/>
  <c r="AV228" i="12"/>
  <c r="AT228" i="12"/>
  <c r="AS228" i="12"/>
  <c r="AR228" i="12"/>
  <c r="AQ228" i="12"/>
  <c r="AP228" i="12"/>
  <c r="AO228" i="12"/>
  <c r="AN228" i="12"/>
  <c r="AM228" i="12"/>
  <c r="AL228" i="12"/>
  <c r="AK228" i="12"/>
  <c r="AJ228" i="12"/>
  <c r="AI228" i="12"/>
  <c r="AH228" i="12"/>
  <c r="AG228" i="12"/>
  <c r="AF228" i="12"/>
  <c r="AE228" i="12"/>
  <c r="AC228" i="12"/>
  <c r="AB228" i="12"/>
  <c r="AA228" i="12"/>
  <c r="Z228" i="12"/>
  <c r="Y228" i="12"/>
  <c r="X228" i="12"/>
  <c r="W228" i="12"/>
  <c r="V228" i="12"/>
  <c r="U228" i="12"/>
  <c r="T228" i="12"/>
  <c r="S228" i="12"/>
  <c r="R228" i="12"/>
  <c r="Q228" i="12"/>
  <c r="P228" i="12"/>
  <c r="O228" i="12"/>
  <c r="N228" i="12"/>
  <c r="L228" i="12"/>
  <c r="K228" i="12"/>
  <c r="J228" i="12"/>
  <c r="I228" i="12"/>
  <c r="EL227" i="12"/>
  <c r="EK227" i="12"/>
  <c r="EJ227" i="12"/>
  <c r="EI227" i="12"/>
  <c r="EH227" i="12"/>
  <c r="EG227" i="12"/>
  <c r="EF227" i="12"/>
  <c r="EE227" i="12"/>
  <c r="ED227" i="12"/>
  <c r="EC227" i="12"/>
  <c r="EB227" i="12"/>
  <c r="EA227" i="12"/>
  <c r="DZ227" i="12"/>
  <c r="DY227" i="12"/>
  <c r="DX227" i="12"/>
  <c r="DW227" i="12"/>
  <c r="DV227" i="12"/>
  <c r="DU227" i="12"/>
  <c r="DT227" i="12"/>
  <c r="DS227" i="12"/>
  <c r="DR227" i="12"/>
  <c r="DQ227" i="12"/>
  <c r="DO227" i="12"/>
  <c r="DN227" i="12"/>
  <c r="DL227" i="12"/>
  <c r="DK227" i="12"/>
  <c r="DJ227" i="12"/>
  <c r="DH227" i="12"/>
  <c r="DG227" i="12"/>
  <c r="DF227" i="12"/>
  <c r="DD227" i="12"/>
  <c r="DC227" i="12"/>
  <c r="DB227" i="12"/>
  <c r="DA227" i="12"/>
  <c r="CZ227" i="12"/>
  <c r="CY227" i="12"/>
  <c r="CX227" i="12"/>
  <c r="CW227" i="12"/>
  <c r="CV227" i="12"/>
  <c r="CU227" i="12"/>
  <c r="CT227" i="12"/>
  <c r="CS227" i="12"/>
  <c r="CR227" i="12"/>
  <c r="CQ227" i="12"/>
  <c r="CP227" i="12"/>
  <c r="CO227" i="12"/>
  <c r="CN227" i="12"/>
  <c r="CM227" i="12"/>
  <c r="CL227" i="12"/>
  <c r="CK227" i="12"/>
  <c r="CJ227" i="12"/>
  <c r="CI227" i="12"/>
  <c r="CH227" i="12"/>
  <c r="CG227" i="12"/>
  <c r="CF227" i="12"/>
  <c r="CE227" i="12"/>
  <c r="CD227" i="12"/>
  <c r="CC227" i="12"/>
  <c r="CB227" i="12"/>
  <c r="CA227" i="12"/>
  <c r="BZ227" i="12"/>
  <c r="BY227" i="12"/>
  <c r="BX227" i="12"/>
  <c r="BW227" i="12"/>
  <c r="BV227" i="12"/>
  <c r="BU227" i="12"/>
  <c r="BT227" i="12"/>
  <c r="BS227" i="12"/>
  <c r="BR227" i="12"/>
  <c r="BQ227" i="12"/>
  <c r="BP227" i="12"/>
  <c r="BO227" i="12"/>
  <c r="BN227" i="12"/>
  <c r="BM227" i="12"/>
  <c r="BK227" i="12"/>
  <c r="BJ227" i="12"/>
  <c r="BI227" i="12"/>
  <c r="BH227" i="12"/>
  <c r="BG227" i="12"/>
  <c r="BF227" i="12"/>
  <c r="BE227" i="12"/>
  <c r="BD227" i="12"/>
  <c r="BC227" i="12"/>
  <c r="BB227" i="12"/>
  <c r="BA227" i="12"/>
  <c r="AZ227" i="12"/>
  <c r="AY227" i="12"/>
  <c r="AX227" i="12"/>
  <c r="AW227" i="12"/>
  <c r="AV227" i="12"/>
  <c r="AT227" i="12"/>
  <c r="AS227" i="12"/>
  <c r="AR227" i="12"/>
  <c r="AQ227" i="12"/>
  <c r="AP227" i="12"/>
  <c r="AO227" i="12"/>
  <c r="AN227" i="12"/>
  <c r="AM227" i="12"/>
  <c r="AL227" i="12"/>
  <c r="AK227" i="12"/>
  <c r="AJ227" i="12"/>
  <c r="AI227" i="12"/>
  <c r="AH227" i="12"/>
  <c r="AG227" i="12"/>
  <c r="AF227" i="12"/>
  <c r="AE227" i="12"/>
  <c r="AC227" i="12"/>
  <c r="AB227" i="12"/>
  <c r="AA227" i="12"/>
  <c r="Z227" i="12"/>
  <c r="Y227" i="12"/>
  <c r="X227" i="12"/>
  <c r="W227" i="12"/>
  <c r="V227" i="12"/>
  <c r="U227" i="12"/>
  <c r="T227" i="12"/>
  <c r="S227" i="12"/>
  <c r="R227" i="12"/>
  <c r="Q227" i="12"/>
  <c r="P227" i="12"/>
  <c r="O227" i="12"/>
  <c r="N227" i="12"/>
  <c r="L227" i="12"/>
  <c r="K227" i="12"/>
  <c r="J227" i="12"/>
  <c r="I227" i="12"/>
  <c r="EL226" i="12"/>
  <c r="EK226" i="12"/>
  <c r="EJ226" i="12"/>
  <c r="EI226" i="12"/>
  <c r="EH226" i="12"/>
  <c r="EG226" i="12"/>
  <c r="EF226" i="12"/>
  <c r="EE226" i="12"/>
  <c r="ED226" i="12"/>
  <c r="EC226" i="12"/>
  <c r="EB226" i="12"/>
  <c r="EA226" i="12"/>
  <c r="DZ226" i="12"/>
  <c r="DY226" i="12"/>
  <c r="DX226" i="12"/>
  <c r="DW226" i="12"/>
  <c r="DV226" i="12"/>
  <c r="DU226" i="12"/>
  <c r="DT226" i="12"/>
  <c r="DS226" i="12"/>
  <c r="DR226" i="12"/>
  <c r="DQ226" i="12"/>
  <c r="DO226" i="12"/>
  <c r="DN226" i="12"/>
  <c r="DL226" i="12"/>
  <c r="DK226" i="12"/>
  <c r="DJ226" i="12"/>
  <c r="DH226" i="12"/>
  <c r="DG226" i="12"/>
  <c r="DF226" i="12"/>
  <c r="DD226" i="12"/>
  <c r="DC226" i="12"/>
  <c r="DB226" i="12"/>
  <c r="DA226" i="12"/>
  <c r="CZ226" i="12"/>
  <c r="CY226" i="12"/>
  <c r="CX226" i="12"/>
  <c r="CW226" i="12"/>
  <c r="CV226" i="12"/>
  <c r="CU226" i="12"/>
  <c r="CT226" i="12"/>
  <c r="CS226" i="12"/>
  <c r="CR226" i="12"/>
  <c r="CQ226" i="12"/>
  <c r="CP226" i="12"/>
  <c r="CO226" i="12"/>
  <c r="CN226" i="12"/>
  <c r="CM226" i="12"/>
  <c r="CL226" i="12"/>
  <c r="CK226" i="12"/>
  <c r="CJ226" i="12"/>
  <c r="CI226" i="12"/>
  <c r="CH226" i="12"/>
  <c r="CG226" i="12"/>
  <c r="CF226" i="12"/>
  <c r="CE226" i="12"/>
  <c r="CD226" i="12"/>
  <c r="CC226" i="12"/>
  <c r="CB226" i="12"/>
  <c r="CA226" i="12"/>
  <c r="BZ226" i="12"/>
  <c r="BY226" i="12"/>
  <c r="BX226" i="12"/>
  <c r="BW226" i="12"/>
  <c r="BV226" i="12"/>
  <c r="BU226" i="12"/>
  <c r="BT226" i="12"/>
  <c r="BS226" i="12"/>
  <c r="BR226" i="12"/>
  <c r="BQ226" i="12"/>
  <c r="BP226" i="12"/>
  <c r="BO226" i="12"/>
  <c r="BN226" i="12"/>
  <c r="BM226" i="12"/>
  <c r="BK226" i="12"/>
  <c r="BJ226" i="12"/>
  <c r="BI226" i="12"/>
  <c r="BH226" i="12"/>
  <c r="BG226" i="12"/>
  <c r="BF226" i="12"/>
  <c r="BE226" i="12"/>
  <c r="BD226" i="12"/>
  <c r="BC226" i="12"/>
  <c r="BB226" i="12"/>
  <c r="BA226" i="12"/>
  <c r="AZ226" i="12"/>
  <c r="AY226" i="12"/>
  <c r="AX226" i="12"/>
  <c r="AW226" i="12"/>
  <c r="AV226" i="12"/>
  <c r="AT226" i="12"/>
  <c r="AS226" i="12"/>
  <c r="AR226" i="12"/>
  <c r="AQ226" i="12"/>
  <c r="AP226" i="12"/>
  <c r="AO226" i="12"/>
  <c r="AN226" i="12"/>
  <c r="AM226" i="12"/>
  <c r="AL226" i="12"/>
  <c r="AK226" i="12"/>
  <c r="AJ226" i="12"/>
  <c r="AI226" i="12"/>
  <c r="AH226" i="12"/>
  <c r="AG226" i="12"/>
  <c r="AF226" i="12"/>
  <c r="AE226" i="12"/>
  <c r="AC226" i="12"/>
  <c r="AB226" i="12"/>
  <c r="AA226" i="12"/>
  <c r="Z226" i="12"/>
  <c r="Y226" i="12"/>
  <c r="X226" i="12"/>
  <c r="W226" i="12"/>
  <c r="V226" i="12"/>
  <c r="U226" i="12"/>
  <c r="T226" i="12"/>
  <c r="S226" i="12"/>
  <c r="R226" i="12"/>
  <c r="Q226" i="12"/>
  <c r="P226" i="12"/>
  <c r="O226" i="12"/>
  <c r="N226" i="12"/>
  <c r="L226" i="12"/>
  <c r="K226" i="12"/>
  <c r="J226" i="12"/>
  <c r="I226" i="12"/>
  <c r="EL225" i="12"/>
  <c r="EK225" i="12"/>
  <c r="EJ225" i="12"/>
  <c r="EI225" i="12"/>
  <c r="EH225" i="12"/>
  <c r="EG225" i="12"/>
  <c r="EF225" i="12"/>
  <c r="EE225" i="12"/>
  <c r="ED225" i="12"/>
  <c r="EC225" i="12"/>
  <c r="EB225" i="12"/>
  <c r="EA225" i="12"/>
  <c r="DZ225" i="12"/>
  <c r="DY225" i="12"/>
  <c r="DX225" i="12"/>
  <c r="DW225" i="12"/>
  <c r="DV225" i="12"/>
  <c r="DU225" i="12"/>
  <c r="DT225" i="12"/>
  <c r="DS225" i="12"/>
  <c r="DR225" i="12"/>
  <c r="DQ225" i="12"/>
  <c r="DO225" i="12"/>
  <c r="DN225" i="12"/>
  <c r="DL225" i="12"/>
  <c r="DK225" i="12"/>
  <c r="DJ225" i="12"/>
  <c r="DH225" i="12"/>
  <c r="DG225" i="12"/>
  <c r="DF225" i="12"/>
  <c r="DD225" i="12"/>
  <c r="DC225" i="12"/>
  <c r="DB225" i="12"/>
  <c r="DA225" i="12"/>
  <c r="CZ225" i="12"/>
  <c r="CY225" i="12"/>
  <c r="CX225" i="12"/>
  <c r="CW225" i="12"/>
  <c r="CV225" i="12"/>
  <c r="CU225" i="12"/>
  <c r="CT225" i="12"/>
  <c r="CS225" i="12"/>
  <c r="CR225" i="12"/>
  <c r="CQ225" i="12"/>
  <c r="CP225" i="12"/>
  <c r="CO225" i="12"/>
  <c r="CN225" i="12"/>
  <c r="CM225" i="12"/>
  <c r="CL225" i="12"/>
  <c r="CK225" i="12"/>
  <c r="CJ225" i="12"/>
  <c r="CI225" i="12"/>
  <c r="CH225" i="12"/>
  <c r="CG225" i="12"/>
  <c r="CF225" i="12"/>
  <c r="CE225" i="12"/>
  <c r="CD225" i="12"/>
  <c r="CC225" i="12"/>
  <c r="CB225" i="12"/>
  <c r="CA225" i="12"/>
  <c r="BZ225" i="12"/>
  <c r="BY225" i="12"/>
  <c r="BX225" i="12"/>
  <c r="BW225" i="12"/>
  <c r="BV225" i="12"/>
  <c r="BU225" i="12"/>
  <c r="BT225" i="12"/>
  <c r="BS225" i="12"/>
  <c r="BR225" i="12"/>
  <c r="BQ225" i="12"/>
  <c r="BP225" i="12"/>
  <c r="BO225" i="12"/>
  <c r="BN225" i="12"/>
  <c r="BM225" i="12"/>
  <c r="BK225" i="12"/>
  <c r="BJ225" i="12"/>
  <c r="BI225" i="12"/>
  <c r="BH225" i="12"/>
  <c r="BG225" i="12"/>
  <c r="BF225" i="12"/>
  <c r="BE225" i="12"/>
  <c r="BD225" i="12"/>
  <c r="BC225" i="12"/>
  <c r="BB225" i="12"/>
  <c r="BA225" i="12"/>
  <c r="AZ225" i="12"/>
  <c r="AY225" i="12"/>
  <c r="AX225" i="12"/>
  <c r="AW225" i="12"/>
  <c r="AV225" i="12"/>
  <c r="AT225" i="12"/>
  <c r="AS225" i="12"/>
  <c r="AR225" i="12"/>
  <c r="AQ225" i="12"/>
  <c r="AP225" i="12"/>
  <c r="AO225" i="12"/>
  <c r="AN225" i="12"/>
  <c r="AM225" i="12"/>
  <c r="AL225" i="12"/>
  <c r="AK225" i="12"/>
  <c r="AJ225" i="12"/>
  <c r="AI225" i="12"/>
  <c r="AH225" i="12"/>
  <c r="AG225" i="12"/>
  <c r="AF225" i="12"/>
  <c r="AE225" i="12"/>
  <c r="AC225" i="12"/>
  <c r="AB225" i="12"/>
  <c r="AA225" i="12"/>
  <c r="Z225" i="12"/>
  <c r="Y225" i="12"/>
  <c r="X225" i="12"/>
  <c r="W225" i="12"/>
  <c r="V225" i="12"/>
  <c r="U225" i="12"/>
  <c r="T225" i="12"/>
  <c r="S225" i="12"/>
  <c r="R225" i="12"/>
  <c r="Q225" i="12"/>
  <c r="P225" i="12"/>
  <c r="O225" i="12"/>
  <c r="N225" i="12"/>
  <c r="L225" i="12"/>
  <c r="K225" i="12"/>
  <c r="J225" i="12"/>
  <c r="I225" i="12"/>
  <c r="EL224" i="12"/>
  <c r="EK224" i="12"/>
  <c r="EJ224" i="12"/>
  <c r="EI224" i="12"/>
  <c r="EH224" i="12"/>
  <c r="EG224" i="12"/>
  <c r="EF224" i="12"/>
  <c r="EE224" i="12"/>
  <c r="ED224" i="12"/>
  <c r="EC224" i="12"/>
  <c r="EB224" i="12"/>
  <c r="EA224" i="12"/>
  <c r="DZ224" i="12"/>
  <c r="DY224" i="12"/>
  <c r="DX224" i="12"/>
  <c r="DW224" i="12"/>
  <c r="DV224" i="12"/>
  <c r="DU224" i="12"/>
  <c r="DT224" i="12"/>
  <c r="DS224" i="12"/>
  <c r="DR224" i="12"/>
  <c r="DQ224" i="12"/>
  <c r="DO224" i="12"/>
  <c r="DN224" i="12"/>
  <c r="DL224" i="12"/>
  <c r="DK224" i="12"/>
  <c r="DJ224" i="12"/>
  <c r="DH224" i="12"/>
  <c r="DG224" i="12"/>
  <c r="DF224" i="12"/>
  <c r="DD224" i="12"/>
  <c r="DC224" i="12"/>
  <c r="DB224" i="12"/>
  <c r="DA224" i="12"/>
  <c r="CZ224" i="12"/>
  <c r="CY224" i="12"/>
  <c r="CX224" i="12"/>
  <c r="CW224" i="12"/>
  <c r="CV224" i="12"/>
  <c r="CU224" i="12"/>
  <c r="CT224" i="12"/>
  <c r="CS224" i="12"/>
  <c r="CR224" i="12"/>
  <c r="CQ224" i="12"/>
  <c r="CP224" i="12"/>
  <c r="CO224" i="12"/>
  <c r="CN224" i="12"/>
  <c r="CM224" i="12"/>
  <c r="CL224" i="12"/>
  <c r="CK224" i="12"/>
  <c r="CJ224" i="12"/>
  <c r="CI224" i="12"/>
  <c r="CH224" i="12"/>
  <c r="CG224" i="12"/>
  <c r="CF224" i="12"/>
  <c r="CE224" i="12"/>
  <c r="CD224" i="12"/>
  <c r="CC224" i="12"/>
  <c r="CB224" i="12"/>
  <c r="CA224" i="12"/>
  <c r="BZ224" i="12"/>
  <c r="BY224" i="12"/>
  <c r="BX224" i="12"/>
  <c r="BW224" i="12"/>
  <c r="BV224" i="12"/>
  <c r="BU224" i="12"/>
  <c r="BT224" i="12"/>
  <c r="BS224" i="12"/>
  <c r="BR224" i="12"/>
  <c r="BQ224" i="12"/>
  <c r="BP224" i="12"/>
  <c r="BO224" i="12"/>
  <c r="BN224" i="12"/>
  <c r="BM224" i="12"/>
  <c r="BK224" i="12"/>
  <c r="BJ224" i="12"/>
  <c r="BI224" i="12"/>
  <c r="BH224" i="12"/>
  <c r="BG224" i="12"/>
  <c r="BF224" i="12"/>
  <c r="BE224" i="12"/>
  <c r="BD224" i="12"/>
  <c r="BC224" i="12"/>
  <c r="BB224" i="12"/>
  <c r="BA224" i="12"/>
  <c r="AZ224" i="12"/>
  <c r="AY224" i="12"/>
  <c r="AX224" i="12"/>
  <c r="AW224" i="12"/>
  <c r="AV224" i="12"/>
  <c r="AT224" i="12"/>
  <c r="AS224" i="12"/>
  <c r="AR224" i="12"/>
  <c r="AQ224" i="12"/>
  <c r="AP224" i="12"/>
  <c r="AO224" i="12"/>
  <c r="AN224" i="12"/>
  <c r="AM224" i="12"/>
  <c r="AL224" i="12"/>
  <c r="AK224" i="12"/>
  <c r="AJ224" i="12"/>
  <c r="AI224" i="12"/>
  <c r="AH224" i="12"/>
  <c r="AG224" i="12"/>
  <c r="AF224" i="12"/>
  <c r="AE224" i="12"/>
  <c r="AC224" i="12"/>
  <c r="AB224" i="12"/>
  <c r="AA224" i="12"/>
  <c r="Z224" i="12"/>
  <c r="Y224" i="12"/>
  <c r="X224" i="12"/>
  <c r="W224" i="12"/>
  <c r="V224" i="12"/>
  <c r="U224" i="12"/>
  <c r="T224" i="12"/>
  <c r="S224" i="12"/>
  <c r="R224" i="12"/>
  <c r="Q224" i="12"/>
  <c r="P224" i="12"/>
  <c r="O224" i="12"/>
  <c r="N224" i="12"/>
  <c r="L224" i="12"/>
  <c r="K224" i="12"/>
  <c r="J224" i="12"/>
  <c r="I224" i="12"/>
  <c r="EL223" i="12"/>
  <c r="EK223" i="12"/>
  <c r="EJ223" i="12"/>
  <c r="EI223" i="12"/>
  <c r="EH223" i="12"/>
  <c r="EG223" i="12"/>
  <c r="EF223" i="12"/>
  <c r="EE223" i="12"/>
  <c r="ED223" i="12"/>
  <c r="EC223" i="12"/>
  <c r="EB223" i="12"/>
  <c r="EA223" i="12"/>
  <c r="DZ223" i="12"/>
  <c r="DY223" i="12"/>
  <c r="DX223" i="12"/>
  <c r="DW223" i="12"/>
  <c r="DV223" i="12"/>
  <c r="DU223" i="12"/>
  <c r="DT223" i="12"/>
  <c r="DS223" i="12"/>
  <c r="DR223" i="12"/>
  <c r="DQ223" i="12"/>
  <c r="DO223" i="12"/>
  <c r="DN223" i="12"/>
  <c r="DL223" i="12"/>
  <c r="DK223" i="12"/>
  <c r="DJ223" i="12"/>
  <c r="DH223" i="12"/>
  <c r="DG223" i="12"/>
  <c r="DF223" i="12"/>
  <c r="DD223" i="12"/>
  <c r="DC223" i="12"/>
  <c r="DB223" i="12"/>
  <c r="DA223" i="12"/>
  <c r="CZ223" i="12"/>
  <c r="CY223" i="12"/>
  <c r="CX223" i="12"/>
  <c r="CW223" i="12"/>
  <c r="CV223" i="12"/>
  <c r="CU223" i="12"/>
  <c r="CT223" i="12"/>
  <c r="CS223" i="12"/>
  <c r="CR223" i="12"/>
  <c r="CQ223" i="12"/>
  <c r="CP223" i="12"/>
  <c r="CO223" i="12"/>
  <c r="CN223" i="12"/>
  <c r="CM223" i="12"/>
  <c r="CL223" i="12"/>
  <c r="CK223" i="12"/>
  <c r="CJ223" i="12"/>
  <c r="CI223" i="12"/>
  <c r="CH223" i="12"/>
  <c r="CG223" i="12"/>
  <c r="CF223" i="12"/>
  <c r="CE223" i="12"/>
  <c r="CD223" i="12"/>
  <c r="CC223" i="12"/>
  <c r="CB223" i="12"/>
  <c r="CA223" i="12"/>
  <c r="BZ223" i="12"/>
  <c r="BY223" i="12"/>
  <c r="BX223" i="12"/>
  <c r="BW223" i="12"/>
  <c r="BV223" i="12"/>
  <c r="BU223" i="12"/>
  <c r="BT223" i="12"/>
  <c r="BS223" i="12"/>
  <c r="BR223" i="12"/>
  <c r="BQ223" i="12"/>
  <c r="BP223" i="12"/>
  <c r="BO223" i="12"/>
  <c r="BN223" i="12"/>
  <c r="BM223" i="12"/>
  <c r="BK223" i="12"/>
  <c r="BJ223" i="12"/>
  <c r="BI223" i="12"/>
  <c r="BH223" i="12"/>
  <c r="BG223" i="12"/>
  <c r="BF223" i="12"/>
  <c r="BE223" i="12"/>
  <c r="BD223" i="12"/>
  <c r="BC223" i="12"/>
  <c r="BB223" i="12"/>
  <c r="BA223" i="12"/>
  <c r="AZ223" i="12"/>
  <c r="AY223" i="12"/>
  <c r="AX223" i="12"/>
  <c r="AW223" i="12"/>
  <c r="AV223" i="12"/>
  <c r="AT223" i="12"/>
  <c r="AS223" i="12"/>
  <c r="AR223" i="12"/>
  <c r="AQ223" i="12"/>
  <c r="AP223" i="12"/>
  <c r="AO223" i="12"/>
  <c r="AN223" i="12"/>
  <c r="AM223" i="12"/>
  <c r="AL223" i="12"/>
  <c r="AK223" i="12"/>
  <c r="AJ223" i="12"/>
  <c r="AI223" i="12"/>
  <c r="AH223" i="12"/>
  <c r="AG223" i="12"/>
  <c r="AF223" i="12"/>
  <c r="AE223" i="12"/>
  <c r="AC223" i="12"/>
  <c r="AB223" i="12"/>
  <c r="AA223" i="12"/>
  <c r="Z223" i="12"/>
  <c r="Y223" i="12"/>
  <c r="X223" i="12"/>
  <c r="W223" i="12"/>
  <c r="V223" i="12"/>
  <c r="U223" i="12"/>
  <c r="T223" i="12"/>
  <c r="S223" i="12"/>
  <c r="R223" i="12"/>
  <c r="Q223" i="12"/>
  <c r="P223" i="12"/>
  <c r="O223" i="12"/>
  <c r="N223" i="12"/>
  <c r="L223" i="12"/>
  <c r="K223" i="12"/>
  <c r="J223" i="12"/>
  <c r="I223" i="12"/>
  <c r="EL222" i="12"/>
  <c r="EK222" i="12"/>
  <c r="EJ222" i="12"/>
  <c r="EI222" i="12"/>
  <c r="EH222" i="12"/>
  <c r="EG222" i="12"/>
  <c r="EF222" i="12"/>
  <c r="EE222" i="12"/>
  <c r="ED222" i="12"/>
  <c r="EC222" i="12"/>
  <c r="EB222" i="12"/>
  <c r="EA222" i="12"/>
  <c r="DZ222" i="12"/>
  <c r="DY222" i="12"/>
  <c r="DX222" i="12"/>
  <c r="DW222" i="12"/>
  <c r="DV222" i="12"/>
  <c r="DU222" i="12"/>
  <c r="DT222" i="12"/>
  <c r="DS222" i="12"/>
  <c r="DR222" i="12"/>
  <c r="DQ222" i="12"/>
  <c r="DO222" i="12"/>
  <c r="DN222" i="12"/>
  <c r="DL222" i="12"/>
  <c r="DK222" i="12"/>
  <c r="DJ222" i="12"/>
  <c r="DH222" i="12"/>
  <c r="DG222" i="12"/>
  <c r="DF222" i="12"/>
  <c r="DD222" i="12"/>
  <c r="DC222" i="12"/>
  <c r="DB222" i="12"/>
  <c r="DA222" i="12"/>
  <c r="CZ222" i="12"/>
  <c r="CY222" i="12"/>
  <c r="CX222" i="12"/>
  <c r="CW222" i="12"/>
  <c r="CV222" i="12"/>
  <c r="CU222" i="12"/>
  <c r="CT222" i="12"/>
  <c r="CS222" i="12"/>
  <c r="CR222" i="12"/>
  <c r="CQ222" i="12"/>
  <c r="CP222" i="12"/>
  <c r="CO222" i="12"/>
  <c r="CN222" i="12"/>
  <c r="CM222" i="12"/>
  <c r="CL222" i="12"/>
  <c r="CK222" i="12"/>
  <c r="CJ222" i="12"/>
  <c r="CI222" i="12"/>
  <c r="CH222" i="12"/>
  <c r="CG222" i="12"/>
  <c r="CF222" i="12"/>
  <c r="CE222" i="12"/>
  <c r="CD222" i="12"/>
  <c r="CC222" i="12"/>
  <c r="CB222" i="12"/>
  <c r="CA222" i="12"/>
  <c r="BZ222" i="12"/>
  <c r="BY222" i="12"/>
  <c r="BX222" i="12"/>
  <c r="BW222" i="12"/>
  <c r="BV222" i="12"/>
  <c r="BU222" i="12"/>
  <c r="BT222" i="12"/>
  <c r="BS222" i="12"/>
  <c r="BR222" i="12"/>
  <c r="BQ222" i="12"/>
  <c r="BP222" i="12"/>
  <c r="BO222" i="12"/>
  <c r="BN222" i="12"/>
  <c r="BM222" i="12"/>
  <c r="BK222" i="12"/>
  <c r="BJ222" i="12"/>
  <c r="BI222" i="12"/>
  <c r="BH222" i="12"/>
  <c r="BG222" i="12"/>
  <c r="BF222" i="12"/>
  <c r="BE222" i="12"/>
  <c r="BD222" i="12"/>
  <c r="BC222" i="12"/>
  <c r="BB222" i="12"/>
  <c r="BA222" i="12"/>
  <c r="AZ222" i="12"/>
  <c r="AY222" i="12"/>
  <c r="AX222" i="12"/>
  <c r="AW222" i="12"/>
  <c r="AV222" i="12"/>
  <c r="AT222" i="12"/>
  <c r="AS222" i="12"/>
  <c r="AR222" i="12"/>
  <c r="AQ222" i="12"/>
  <c r="AP222" i="12"/>
  <c r="AO222" i="12"/>
  <c r="AN222" i="12"/>
  <c r="AM222" i="12"/>
  <c r="AL222" i="12"/>
  <c r="AK222" i="12"/>
  <c r="AJ222" i="12"/>
  <c r="AI222" i="12"/>
  <c r="AH222" i="12"/>
  <c r="AG222" i="12"/>
  <c r="AF222" i="12"/>
  <c r="AE222" i="12"/>
  <c r="AC222" i="12"/>
  <c r="AB222" i="12"/>
  <c r="AA222" i="12"/>
  <c r="Z222" i="12"/>
  <c r="Y222" i="12"/>
  <c r="X222" i="12"/>
  <c r="W222" i="12"/>
  <c r="V222" i="12"/>
  <c r="U222" i="12"/>
  <c r="T222" i="12"/>
  <c r="S222" i="12"/>
  <c r="R222" i="12"/>
  <c r="Q222" i="12"/>
  <c r="P222" i="12"/>
  <c r="O222" i="12"/>
  <c r="N222" i="12"/>
  <c r="L222" i="12"/>
  <c r="K222" i="12"/>
  <c r="J222" i="12"/>
  <c r="I222" i="12"/>
  <c r="EL221" i="12"/>
  <c r="EK221" i="12"/>
  <c r="EJ221" i="12"/>
  <c r="EI221" i="12"/>
  <c r="EH221" i="12"/>
  <c r="EG221" i="12"/>
  <c r="EF221" i="12"/>
  <c r="EE221" i="12"/>
  <c r="ED221" i="12"/>
  <c r="EC221" i="12"/>
  <c r="EB221" i="12"/>
  <c r="EA221" i="12"/>
  <c r="DZ221" i="12"/>
  <c r="DY221" i="12"/>
  <c r="DX221" i="12"/>
  <c r="DW221" i="12"/>
  <c r="DV221" i="12"/>
  <c r="DU221" i="12"/>
  <c r="DT221" i="12"/>
  <c r="DS221" i="12"/>
  <c r="DR221" i="12"/>
  <c r="DQ221" i="12"/>
  <c r="DO221" i="12"/>
  <c r="DN221" i="12"/>
  <c r="DL221" i="12"/>
  <c r="DK221" i="12"/>
  <c r="DJ221" i="12"/>
  <c r="DH221" i="12"/>
  <c r="DG221" i="12"/>
  <c r="DF221" i="12"/>
  <c r="DD221" i="12"/>
  <c r="DC221" i="12"/>
  <c r="DB221" i="12"/>
  <c r="DA221" i="12"/>
  <c r="CZ221" i="12"/>
  <c r="CY221" i="12"/>
  <c r="CX221" i="12"/>
  <c r="CW221" i="12"/>
  <c r="CV221" i="12"/>
  <c r="CU221" i="12"/>
  <c r="CT221" i="12"/>
  <c r="CS221" i="12"/>
  <c r="CR221" i="12"/>
  <c r="CQ221" i="12"/>
  <c r="CP221" i="12"/>
  <c r="CO221" i="12"/>
  <c r="CN221" i="12"/>
  <c r="CM221" i="12"/>
  <c r="CL221" i="12"/>
  <c r="CK221" i="12"/>
  <c r="CJ221" i="12"/>
  <c r="CI221" i="12"/>
  <c r="CH221" i="12"/>
  <c r="CG221" i="12"/>
  <c r="CF221" i="12"/>
  <c r="CE221" i="12"/>
  <c r="CD221" i="12"/>
  <c r="CC221" i="12"/>
  <c r="CB221" i="12"/>
  <c r="CA221" i="12"/>
  <c r="BZ221" i="12"/>
  <c r="BY221" i="12"/>
  <c r="BX221" i="12"/>
  <c r="BW221" i="12"/>
  <c r="BV221" i="12"/>
  <c r="BU221" i="12"/>
  <c r="BT221" i="12"/>
  <c r="BS221" i="12"/>
  <c r="BR221" i="12"/>
  <c r="BQ221" i="12"/>
  <c r="BP221" i="12"/>
  <c r="BO221" i="12"/>
  <c r="BN221" i="12"/>
  <c r="BM221" i="12"/>
  <c r="BK221" i="12"/>
  <c r="BJ221" i="12"/>
  <c r="BI221" i="12"/>
  <c r="BH221" i="12"/>
  <c r="BG221" i="12"/>
  <c r="BF221" i="12"/>
  <c r="BE221" i="12"/>
  <c r="BD221" i="12"/>
  <c r="BC221" i="12"/>
  <c r="BB221" i="12"/>
  <c r="BA221" i="12"/>
  <c r="AZ221" i="12"/>
  <c r="AY221" i="12"/>
  <c r="AX221" i="12"/>
  <c r="AW221" i="12"/>
  <c r="AV221" i="12"/>
  <c r="AT221" i="12"/>
  <c r="AS221" i="12"/>
  <c r="AR221" i="12"/>
  <c r="AQ221" i="12"/>
  <c r="AP221" i="12"/>
  <c r="AO221" i="12"/>
  <c r="AN221" i="12"/>
  <c r="AM221" i="12"/>
  <c r="AL221" i="12"/>
  <c r="AK221" i="12"/>
  <c r="AJ221" i="12"/>
  <c r="AI221" i="12"/>
  <c r="AH221" i="12"/>
  <c r="AG221" i="12"/>
  <c r="AF221" i="12"/>
  <c r="AE221" i="12"/>
  <c r="AC221" i="12"/>
  <c r="AB221" i="12"/>
  <c r="AA221" i="12"/>
  <c r="Z221" i="12"/>
  <c r="Y221" i="12"/>
  <c r="X221" i="12"/>
  <c r="W221" i="12"/>
  <c r="V221" i="12"/>
  <c r="U221" i="12"/>
  <c r="T221" i="12"/>
  <c r="S221" i="12"/>
  <c r="R221" i="12"/>
  <c r="Q221" i="12"/>
  <c r="P221" i="12"/>
  <c r="O221" i="12"/>
  <c r="N221" i="12"/>
  <c r="L221" i="12"/>
  <c r="K221" i="12"/>
  <c r="J221" i="12"/>
  <c r="I221" i="12"/>
  <c r="EL220" i="12"/>
  <c r="EK220" i="12"/>
  <c r="EJ220" i="12"/>
  <c r="EI220" i="12"/>
  <c r="EH220" i="12"/>
  <c r="EG220" i="12"/>
  <c r="EF220" i="12"/>
  <c r="EE220" i="12"/>
  <c r="ED220" i="12"/>
  <c r="EC220" i="12"/>
  <c r="EB220" i="12"/>
  <c r="EA220" i="12"/>
  <c r="DZ220" i="12"/>
  <c r="DY220" i="12"/>
  <c r="DX220" i="12"/>
  <c r="DW220" i="12"/>
  <c r="DV220" i="12"/>
  <c r="DU220" i="12"/>
  <c r="DT220" i="12"/>
  <c r="DS220" i="12"/>
  <c r="DR220" i="12"/>
  <c r="DQ220" i="12"/>
  <c r="DO220" i="12"/>
  <c r="DN220" i="12"/>
  <c r="DL220" i="12"/>
  <c r="DK220" i="12"/>
  <c r="DJ220" i="12"/>
  <c r="DH220" i="12"/>
  <c r="DG220" i="12"/>
  <c r="DF220" i="12"/>
  <c r="DD220" i="12"/>
  <c r="DC220" i="12"/>
  <c r="DB220" i="12"/>
  <c r="DA220" i="12"/>
  <c r="CZ220" i="12"/>
  <c r="CY220" i="12"/>
  <c r="CX220" i="12"/>
  <c r="CW220" i="12"/>
  <c r="CV220" i="12"/>
  <c r="CU220" i="12"/>
  <c r="CT220" i="12"/>
  <c r="CS220" i="12"/>
  <c r="CR220" i="12"/>
  <c r="CQ220" i="12"/>
  <c r="CP220" i="12"/>
  <c r="CO220" i="12"/>
  <c r="CN220" i="12"/>
  <c r="CM220" i="12"/>
  <c r="CL220" i="12"/>
  <c r="CK220" i="12"/>
  <c r="CJ220" i="12"/>
  <c r="CI220" i="12"/>
  <c r="CH220" i="12"/>
  <c r="CG220" i="12"/>
  <c r="CF220" i="12"/>
  <c r="CE220" i="12"/>
  <c r="CD220" i="12"/>
  <c r="CC220" i="12"/>
  <c r="CB220" i="12"/>
  <c r="CA220" i="12"/>
  <c r="BZ220" i="12"/>
  <c r="BY220" i="12"/>
  <c r="BX220" i="12"/>
  <c r="BW220" i="12"/>
  <c r="BV220" i="12"/>
  <c r="BU220" i="12"/>
  <c r="BT220" i="12"/>
  <c r="BS220" i="12"/>
  <c r="BR220" i="12"/>
  <c r="BQ220" i="12"/>
  <c r="BP220" i="12"/>
  <c r="BO220" i="12"/>
  <c r="BN220" i="12"/>
  <c r="BM220" i="12"/>
  <c r="BK220" i="12"/>
  <c r="BJ220" i="12"/>
  <c r="BI220" i="12"/>
  <c r="BH220" i="12"/>
  <c r="BG220" i="12"/>
  <c r="BF220" i="12"/>
  <c r="BE220" i="12"/>
  <c r="BD220" i="12"/>
  <c r="BC220" i="12"/>
  <c r="BB220" i="12"/>
  <c r="BA220" i="12"/>
  <c r="AZ220" i="12"/>
  <c r="AY220" i="12"/>
  <c r="AX220" i="12"/>
  <c r="AW220" i="12"/>
  <c r="AV220" i="12"/>
  <c r="AT220" i="12"/>
  <c r="AS220" i="12"/>
  <c r="AR220" i="12"/>
  <c r="AQ220" i="12"/>
  <c r="AP220" i="12"/>
  <c r="AO220" i="12"/>
  <c r="AN220" i="12"/>
  <c r="AM220" i="12"/>
  <c r="AL220" i="12"/>
  <c r="AK220" i="12"/>
  <c r="AJ220" i="12"/>
  <c r="AI220" i="12"/>
  <c r="AH220" i="12"/>
  <c r="AG220" i="12"/>
  <c r="AF220" i="12"/>
  <c r="AE220" i="12"/>
  <c r="AC220" i="12"/>
  <c r="AB220" i="12"/>
  <c r="AA220" i="12"/>
  <c r="Z220" i="12"/>
  <c r="Y220" i="12"/>
  <c r="X220" i="12"/>
  <c r="W220" i="12"/>
  <c r="V220" i="12"/>
  <c r="U220" i="12"/>
  <c r="T220" i="12"/>
  <c r="S220" i="12"/>
  <c r="R220" i="12"/>
  <c r="Q220" i="12"/>
  <c r="P220" i="12"/>
  <c r="O220" i="12"/>
  <c r="N220" i="12"/>
  <c r="L220" i="12"/>
  <c r="K220" i="12"/>
  <c r="J220" i="12"/>
  <c r="I220" i="12"/>
  <c r="EL219" i="12"/>
  <c r="EK219" i="12"/>
  <c r="EJ219" i="12"/>
  <c r="EI219" i="12"/>
  <c r="EH219" i="12"/>
  <c r="EG219" i="12"/>
  <c r="EF219" i="12"/>
  <c r="EE219" i="12"/>
  <c r="ED219" i="12"/>
  <c r="EC219" i="12"/>
  <c r="EB219" i="12"/>
  <c r="EA219" i="12"/>
  <c r="DZ219" i="12"/>
  <c r="DY219" i="12"/>
  <c r="DX219" i="12"/>
  <c r="DW219" i="12"/>
  <c r="DV219" i="12"/>
  <c r="DU219" i="12"/>
  <c r="DT219" i="12"/>
  <c r="DS219" i="12"/>
  <c r="DR219" i="12"/>
  <c r="DQ219" i="12"/>
  <c r="DO219" i="12"/>
  <c r="DN219" i="12"/>
  <c r="DL219" i="12"/>
  <c r="DK219" i="12"/>
  <c r="DJ219" i="12"/>
  <c r="DH219" i="12"/>
  <c r="DG219" i="12"/>
  <c r="DF219" i="12"/>
  <c r="DD219" i="12"/>
  <c r="DC219" i="12"/>
  <c r="DB219" i="12"/>
  <c r="DA219" i="12"/>
  <c r="CZ219" i="12"/>
  <c r="CY219" i="12"/>
  <c r="CX219" i="12"/>
  <c r="CW219" i="12"/>
  <c r="CV219" i="12"/>
  <c r="CU219" i="12"/>
  <c r="CT219" i="12"/>
  <c r="CS219" i="12"/>
  <c r="CR219" i="12"/>
  <c r="CQ219" i="12"/>
  <c r="CP219" i="12"/>
  <c r="CO219" i="12"/>
  <c r="CN219" i="12"/>
  <c r="CM219" i="12"/>
  <c r="CL219" i="12"/>
  <c r="CK219" i="12"/>
  <c r="CJ219" i="12"/>
  <c r="CI219" i="12"/>
  <c r="CH219" i="12"/>
  <c r="CG219" i="12"/>
  <c r="CF219" i="12"/>
  <c r="CE219" i="12"/>
  <c r="CD219" i="12"/>
  <c r="CC219" i="12"/>
  <c r="CB219" i="12"/>
  <c r="CA219" i="12"/>
  <c r="BZ219" i="12"/>
  <c r="BY219" i="12"/>
  <c r="BX219" i="12"/>
  <c r="BW219" i="12"/>
  <c r="BV219" i="12"/>
  <c r="BU219" i="12"/>
  <c r="BT219" i="12"/>
  <c r="BS219" i="12"/>
  <c r="BR219" i="12"/>
  <c r="BQ219" i="12"/>
  <c r="BP219" i="12"/>
  <c r="BO219" i="12"/>
  <c r="BN219" i="12"/>
  <c r="BM219" i="12"/>
  <c r="BK219" i="12"/>
  <c r="BJ219" i="12"/>
  <c r="BI219" i="12"/>
  <c r="BH219" i="12"/>
  <c r="BG219" i="12"/>
  <c r="BF219" i="12"/>
  <c r="BE219" i="12"/>
  <c r="BD219" i="12"/>
  <c r="BC219" i="12"/>
  <c r="BB219" i="12"/>
  <c r="BA219" i="12"/>
  <c r="AZ219" i="12"/>
  <c r="AY219" i="12"/>
  <c r="AX219" i="12"/>
  <c r="AW219" i="12"/>
  <c r="AV219" i="12"/>
  <c r="AT219" i="12"/>
  <c r="AS219" i="12"/>
  <c r="AR219" i="12"/>
  <c r="AQ219" i="12"/>
  <c r="AP219" i="12"/>
  <c r="AO219" i="12"/>
  <c r="AN219" i="12"/>
  <c r="AM219" i="12"/>
  <c r="AL219" i="12"/>
  <c r="AK219" i="12"/>
  <c r="AJ219" i="12"/>
  <c r="AI219" i="12"/>
  <c r="AH219" i="12"/>
  <c r="AG219" i="12"/>
  <c r="AF219" i="12"/>
  <c r="AE219" i="12"/>
  <c r="AC219" i="12"/>
  <c r="AB219" i="12"/>
  <c r="AA219" i="12"/>
  <c r="Z219" i="12"/>
  <c r="Y219" i="12"/>
  <c r="X219" i="12"/>
  <c r="W219" i="12"/>
  <c r="V219" i="12"/>
  <c r="U219" i="12"/>
  <c r="T219" i="12"/>
  <c r="S219" i="12"/>
  <c r="R219" i="12"/>
  <c r="Q219" i="12"/>
  <c r="P219" i="12"/>
  <c r="O219" i="12"/>
  <c r="N219" i="12"/>
  <c r="L219" i="12"/>
  <c r="K219" i="12"/>
  <c r="J219" i="12"/>
  <c r="I219" i="12"/>
  <c r="EL218" i="12"/>
  <c r="EK218" i="12"/>
  <c r="EJ218" i="12"/>
  <c r="EI218" i="12"/>
  <c r="EH218" i="12"/>
  <c r="EG218" i="12"/>
  <c r="EF218" i="12"/>
  <c r="EE218" i="12"/>
  <c r="ED218" i="12"/>
  <c r="EC218" i="12"/>
  <c r="EB218" i="12"/>
  <c r="EA218" i="12"/>
  <c r="DZ218" i="12"/>
  <c r="DY218" i="12"/>
  <c r="DX218" i="12"/>
  <c r="DW218" i="12"/>
  <c r="DV218" i="12"/>
  <c r="DU218" i="12"/>
  <c r="DT218" i="12"/>
  <c r="DS218" i="12"/>
  <c r="DR218" i="12"/>
  <c r="DQ218" i="12"/>
  <c r="DO218" i="12"/>
  <c r="DN218" i="12"/>
  <c r="DL218" i="12"/>
  <c r="DK218" i="12"/>
  <c r="DJ218" i="12"/>
  <c r="DH218" i="12"/>
  <c r="DG218" i="12"/>
  <c r="DF218" i="12"/>
  <c r="DD218" i="12"/>
  <c r="DC218" i="12"/>
  <c r="DB218" i="12"/>
  <c r="DA218" i="12"/>
  <c r="CZ218" i="12"/>
  <c r="CY218" i="12"/>
  <c r="CX218" i="12"/>
  <c r="CW218" i="12"/>
  <c r="CV218" i="12"/>
  <c r="CU218" i="12"/>
  <c r="CT218" i="12"/>
  <c r="CS218" i="12"/>
  <c r="CR218" i="12"/>
  <c r="CQ218" i="12"/>
  <c r="CP218" i="12"/>
  <c r="CO218" i="12"/>
  <c r="CN218" i="12"/>
  <c r="CM218" i="12"/>
  <c r="CL218" i="12"/>
  <c r="CK218" i="12"/>
  <c r="CJ218" i="12"/>
  <c r="CI218" i="12"/>
  <c r="CH218" i="12"/>
  <c r="CG218" i="12"/>
  <c r="CF218" i="12"/>
  <c r="CE218" i="12"/>
  <c r="CD218" i="12"/>
  <c r="CC218" i="12"/>
  <c r="CB218" i="12"/>
  <c r="CA218" i="12"/>
  <c r="BZ218" i="12"/>
  <c r="BY218" i="12"/>
  <c r="BX218" i="12"/>
  <c r="BW218" i="12"/>
  <c r="BV218" i="12"/>
  <c r="BU218" i="12"/>
  <c r="BT218" i="12"/>
  <c r="BS218" i="12"/>
  <c r="BR218" i="12"/>
  <c r="BQ218" i="12"/>
  <c r="BP218" i="12"/>
  <c r="BO218" i="12"/>
  <c r="BN218" i="12"/>
  <c r="BM218" i="12"/>
  <c r="BK218" i="12"/>
  <c r="BJ218" i="12"/>
  <c r="BI218" i="12"/>
  <c r="BH218" i="12"/>
  <c r="BG218" i="12"/>
  <c r="BF218" i="12"/>
  <c r="BE218" i="12"/>
  <c r="BD218" i="12"/>
  <c r="BC218" i="12"/>
  <c r="BB218" i="12"/>
  <c r="BA218" i="12"/>
  <c r="AZ218" i="12"/>
  <c r="AY218" i="12"/>
  <c r="AX218" i="12"/>
  <c r="AW218" i="12"/>
  <c r="AV218" i="12"/>
  <c r="AT218" i="12"/>
  <c r="AS218" i="12"/>
  <c r="AR218" i="12"/>
  <c r="AQ218" i="12"/>
  <c r="AP218" i="12"/>
  <c r="AO218" i="12"/>
  <c r="AN218" i="12"/>
  <c r="AM218" i="12"/>
  <c r="AL218" i="12"/>
  <c r="AK218" i="12"/>
  <c r="AJ218" i="12"/>
  <c r="AI218" i="12"/>
  <c r="AH218" i="12"/>
  <c r="AG218" i="12"/>
  <c r="AF218" i="12"/>
  <c r="AE218" i="12"/>
  <c r="AC218" i="12"/>
  <c r="AB218" i="12"/>
  <c r="AA218" i="12"/>
  <c r="Z218" i="12"/>
  <c r="Y218" i="12"/>
  <c r="X218" i="12"/>
  <c r="W218" i="12"/>
  <c r="V218" i="12"/>
  <c r="U218" i="12"/>
  <c r="T218" i="12"/>
  <c r="S218" i="12"/>
  <c r="R218" i="12"/>
  <c r="Q218" i="12"/>
  <c r="P218" i="12"/>
  <c r="O218" i="12"/>
  <c r="N218" i="12"/>
  <c r="L218" i="12"/>
  <c r="K218" i="12"/>
  <c r="J218" i="12"/>
  <c r="I218" i="12"/>
  <c r="EL217" i="12"/>
  <c r="EK217" i="12"/>
  <c r="EJ217" i="12"/>
  <c r="EI217" i="12"/>
  <c r="EH217" i="12"/>
  <c r="EG217" i="12"/>
  <c r="EF217" i="12"/>
  <c r="EE217" i="12"/>
  <c r="ED217" i="12"/>
  <c r="EC217" i="12"/>
  <c r="EB217" i="12"/>
  <c r="EA217" i="12"/>
  <c r="DZ217" i="12"/>
  <c r="DY217" i="12"/>
  <c r="DX217" i="12"/>
  <c r="DW217" i="12"/>
  <c r="DV217" i="12"/>
  <c r="DU217" i="12"/>
  <c r="DT217" i="12"/>
  <c r="DS217" i="12"/>
  <c r="DR217" i="12"/>
  <c r="DQ217" i="12"/>
  <c r="DO217" i="12"/>
  <c r="DN217" i="12"/>
  <c r="DL217" i="12"/>
  <c r="DK217" i="12"/>
  <c r="DJ217" i="12"/>
  <c r="DH217" i="12"/>
  <c r="DG217" i="12"/>
  <c r="DF217" i="12"/>
  <c r="DD217" i="12"/>
  <c r="DC217" i="12"/>
  <c r="DB217" i="12"/>
  <c r="DA217" i="12"/>
  <c r="CZ217" i="12"/>
  <c r="CY217" i="12"/>
  <c r="CX217" i="12"/>
  <c r="CW217" i="12"/>
  <c r="CV217" i="12"/>
  <c r="CU217" i="12"/>
  <c r="CT217" i="12"/>
  <c r="CS217" i="12"/>
  <c r="CR217" i="12"/>
  <c r="CQ217" i="12"/>
  <c r="CP217" i="12"/>
  <c r="CO217" i="12"/>
  <c r="CN217" i="12"/>
  <c r="CM217" i="12"/>
  <c r="CL217" i="12"/>
  <c r="CK217" i="12"/>
  <c r="CJ217" i="12"/>
  <c r="CI217" i="12"/>
  <c r="CH217" i="12"/>
  <c r="CG217" i="12"/>
  <c r="CF217" i="12"/>
  <c r="CE217" i="12"/>
  <c r="CD217" i="12"/>
  <c r="CC217" i="12"/>
  <c r="CB217" i="12"/>
  <c r="CA217" i="12"/>
  <c r="BZ217" i="12"/>
  <c r="BY217" i="12"/>
  <c r="BX217" i="12"/>
  <c r="BW217" i="12"/>
  <c r="BV217" i="12"/>
  <c r="BU217" i="12"/>
  <c r="BT217" i="12"/>
  <c r="BS217" i="12"/>
  <c r="BR217" i="12"/>
  <c r="BQ217" i="12"/>
  <c r="BP217" i="12"/>
  <c r="BO217" i="12"/>
  <c r="BN217" i="12"/>
  <c r="BM217" i="12"/>
  <c r="BK217" i="12"/>
  <c r="BJ217" i="12"/>
  <c r="BI217" i="12"/>
  <c r="BH217" i="12"/>
  <c r="BG217" i="12"/>
  <c r="BF217" i="12"/>
  <c r="BE217" i="12"/>
  <c r="BD217" i="12"/>
  <c r="BC217" i="12"/>
  <c r="BB217" i="12"/>
  <c r="BA217" i="12"/>
  <c r="AZ217" i="12"/>
  <c r="AY217" i="12"/>
  <c r="AX217" i="12"/>
  <c r="AW217" i="12"/>
  <c r="AV217" i="12"/>
  <c r="AT217" i="12"/>
  <c r="AS217" i="12"/>
  <c r="AR217" i="12"/>
  <c r="AQ217" i="12"/>
  <c r="AP217" i="12"/>
  <c r="AO217" i="12"/>
  <c r="AN217" i="12"/>
  <c r="AM217" i="12"/>
  <c r="AL217" i="12"/>
  <c r="AK217" i="12"/>
  <c r="AJ217" i="12"/>
  <c r="AI217" i="12"/>
  <c r="AH217" i="12"/>
  <c r="AG217" i="12"/>
  <c r="AF217" i="12"/>
  <c r="AE217" i="12"/>
  <c r="AC217" i="12"/>
  <c r="AB217" i="12"/>
  <c r="AA217" i="12"/>
  <c r="Z217" i="12"/>
  <c r="Y217" i="12"/>
  <c r="X217" i="12"/>
  <c r="W217" i="12"/>
  <c r="V217" i="12"/>
  <c r="U217" i="12"/>
  <c r="T217" i="12"/>
  <c r="S217" i="12"/>
  <c r="R217" i="12"/>
  <c r="Q217" i="12"/>
  <c r="P217" i="12"/>
  <c r="O217" i="12"/>
  <c r="N217" i="12"/>
  <c r="L217" i="12"/>
  <c r="K217" i="12"/>
  <c r="J217" i="12"/>
  <c r="I217" i="12"/>
  <c r="EL216" i="12"/>
  <c r="EK216" i="12"/>
  <c r="EJ216" i="12"/>
  <c r="EI216" i="12"/>
  <c r="EH216" i="12"/>
  <c r="EG216" i="12"/>
  <c r="EF216" i="12"/>
  <c r="EE216" i="12"/>
  <c r="ED216" i="12"/>
  <c r="EC216" i="12"/>
  <c r="EB216" i="12"/>
  <c r="EA216" i="12"/>
  <c r="DZ216" i="12"/>
  <c r="DY216" i="12"/>
  <c r="DX216" i="12"/>
  <c r="DW216" i="12"/>
  <c r="DV216" i="12"/>
  <c r="DU216" i="12"/>
  <c r="DT216" i="12"/>
  <c r="DS216" i="12"/>
  <c r="DR216" i="12"/>
  <c r="DQ216" i="12"/>
  <c r="DO216" i="12"/>
  <c r="DN216" i="12"/>
  <c r="DL216" i="12"/>
  <c r="DK216" i="12"/>
  <c r="DJ216" i="12"/>
  <c r="DH216" i="12"/>
  <c r="DG216" i="12"/>
  <c r="DF216" i="12"/>
  <c r="DD216" i="12"/>
  <c r="DC216" i="12"/>
  <c r="DB216" i="12"/>
  <c r="DA216" i="12"/>
  <c r="CZ216" i="12"/>
  <c r="CY216" i="12"/>
  <c r="CX216" i="12"/>
  <c r="CW216" i="12"/>
  <c r="CV216" i="12"/>
  <c r="CU216" i="12"/>
  <c r="CT216" i="12"/>
  <c r="CS216" i="12"/>
  <c r="CR216" i="12"/>
  <c r="CQ216" i="12"/>
  <c r="CP216" i="12"/>
  <c r="CO216" i="12"/>
  <c r="CN216" i="12"/>
  <c r="CM216" i="12"/>
  <c r="CL216" i="12"/>
  <c r="CK216" i="12"/>
  <c r="CJ216" i="12"/>
  <c r="CI216" i="12"/>
  <c r="CH216" i="12"/>
  <c r="CG216" i="12"/>
  <c r="CF216" i="12"/>
  <c r="CE216" i="12"/>
  <c r="CD216" i="12"/>
  <c r="CC216" i="12"/>
  <c r="CB216" i="12"/>
  <c r="CA216" i="12"/>
  <c r="BZ216" i="12"/>
  <c r="BY216" i="12"/>
  <c r="BX216" i="12"/>
  <c r="BW216" i="12"/>
  <c r="BV216" i="12"/>
  <c r="BU216" i="12"/>
  <c r="BT216" i="12"/>
  <c r="BS216" i="12"/>
  <c r="BR216" i="12"/>
  <c r="BQ216" i="12"/>
  <c r="BP216" i="12"/>
  <c r="BO216" i="12"/>
  <c r="BN216" i="12"/>
  <c r="BM216" i="12"/>
  <c r="BK216" i="12"/>
  <c r="BJ216" i="12"/>
  <c r="BI216" i="12"/>
  <c r="BH216" i="12"/>
  <c r="BG216" i="12"/>
  <c r="BF216" i="12"/>
  <c r="BE216" i="12"/>
  <c r="BD216" i="12"/>
  <c r="BC216" i="12"/>
  <c r="BB216" i="12"/>
  <c r="BA216" i="12"/>
  <c r="AZ216" i="12"/>
  <c r="AY216" i="12"/>
  <c r="AX216" i="12"/>
  <c r="AW216" i="12"/>
  <c r="AV216" i="12"/>
  <c r="AT216" i="12"/>
  <c r="AS216" i="12"/>
  <c r="AR216" i="12"/>
  <c r="AQ216" i="12"/>
  <c r="AP216" i="12"/>
  <c r="AO216" i="12"/>
  <c r="AN216" i="12"/>
  <c r="AM216" i="12"/>
  <c r="AL216" i="12"/>
  <c r="AK216" i="12"/>
  <c r="AJ216" i="12"/>
  <c r="AI216" i="12"/>
  <c r="AH216" i="12"/>
  <c r="AG216" i="12"/>
  <c r="AF216" i="12"/>
  <c r="AE216" i="12"/>
  <c r="AC216" i="12"/>
  <c r="AB216" i="12"/>
  <c r="AA216" i="12"/>
  <c r="Z216" i="12"/>
  <c r="Y216" i="12"/>
  <c r="X216" i="12"/>
  <c r="W216" i="12"/>
  <c r="V216" i="12"/>
  <c r="U216" i="12"/>
  <c r="T216" i="12"/>
  <c r="S216" i="12"/>
  <c r="R216" i="12"/>
  <c r="Q216" i="12"/>
  <c r="P216" i="12"/>
  <c r="O216" i="12"/>
  <c r="N216" i="12"/>
  <c r="L216" i="12"/>
  <c r="K216" i="12"/>
  <c r="J216" i="12"/>
  <c r="I216" i="12"/>
  <c r="EL215" i="12"/>
  <c r="EK215" i="12"/>
  <c r="EJ215" i="12"/>
  <c r="EI215" i="12"/>
  <c r="EH215" i="12"/>
  <c r="EG215" i="12"/>
  <c r="EF215" i="12"/>
  <c r="EE215" i="12"/>
  <c r="ED215" i="12"/>
  <c r="EC215" i="12"/>
  <c r="EB215" i="12"/>
  <c r="EA215" i="12"/>
  <c r="DZ215" i="12"/>
  <c r="DY215" i="12"/>
  <c r="DX215" i="12"/>
  <c r="DW215" i="12"/>
  <c r="DV215" i="12"/>
  <c r="DU215" i="12"/>
  <c r="DT215" i="12"/>
  <c r="DS215" i="12"/>
  <c r="DR215" i="12"/>
  <c r="DQ215" i="12"/>
  <c r="DO215" i="12"/>
  <c r="DN215" i="12"/>
  <c r="DL215" i="12"/>
  <c r="DK215" i="12"/>
  <c r="DJ215" i="12"/>
  <c r="DH215" i="12"/>
  <c r="DG215" i="12"/>
  <c r="DF215" i="12"/>
  <c r="DD215" i="12"/>
  <c r="DC215" i="12"/>
  <c r="DB215" i="12"/>
  <c r="DA215" i="12"/>
  <c r="CZ215" i="12"/>
  <c r="CY215" i="12"/>
  <c r="CX215" i="12"/>
  <c r="CW215" i="12"/>
  <c r="CV215" i="12"/>
  <c r="CU215" i="12"/>
  <c r="CT215" i="12"/>
  <c r="CS215" i="12"/>
  <c r="CR215" i="12"/>
  <c r="CQ215" i="12"/>
  <c r="CP215" i="12"/>
  <c r="CO215" i="12"/>
  <c r="CN215" i="12"/>
  <c r="CM215" i="12"/>
  <c r="CL215" i="12"/>
  <c r="CK215" i="12"/>
  <c r="CJ215" i="12"/>
  <c r="CI215" i="12"/>
  <c r="CH215" i="12"/>
  <c r="CG215" i="12"/>
  <c r="CF215" i="12"/>
  <c r="CE215" i="12"/>
  <c r="CD215" i="12"/>
  <c r="CC215" i="12"/>
  <c r="CB215" i="12"/>
  <c r="CA215" i="12"/>
  <c r="BZ215" i="12"/>
  <c r="BY215" i="12"/>
  <c r="BX215" i="12"/>
  <c r="BW215" i="12"/>
  <c r="BV215" i="12"/>
  <c r="BU215" i="12"/>
  <c r="BT215" i="12"/>
  <c r="BS215" i="12"/>
  <c r="BR215" i="12"/>
  <c r="BQ215" i="12"/>
  <c r="BP215" i="12"/>
  <c r="BO215" i="12"/>
  <c r="BN215" i="12"/>
  <c r="BM215" i="12"/>
  <c r="BK215" i="12"/>
  <c r="BJ215" i="12"/>
  <c r="BI215" i="12"/>
  <c r="BH215" i="12"/>
  <c r="BG215" i="12"/>
  <c r="BF215" i="12"/>
  <c r="BE215" i="12"/>
  <c r="BD215" i="12"/>
  <c r="BC215" i="12"/>
  <c r="BB215" i="12"/>
  <c r="BA215" i="12"/>
  <c r="AZ215" i="12"/>
  <c r="AY215" i="12"/>
  <c r="AX215" i="12"/>
  <c r="AW215" i="12"/>
  <c r="AV215" i="12"/>
  <c r="AT215" i="12"/>
  <c r="AS215" i="12"/>
  <c r="AR215" i="12"/>
  <c r="AQ215" i="12"/>
  <c r="AP215" i="12"/>
  <c r="AO215" i="12"/>
  <c r="AN215" i="12"/>
  <c r="AM215" i="12"/>
  <c r="AL215" i="12"/>
  <c r="AK215" i="12"/>
  <c r="AJ215" i="12"/>
  <c r="AI215" i="12"/>
  <c r="AH215" i="12"/>
  <c r="AG215" i="12"/>
  <c r="AF215" i="12"/>
  <c r="AE215" i="12"/>
  <c r="AC215" i="12"/>
  <c r="AB215" i="12"/>
  <c r="AA215" i="12"/>
  <c r="Z215" i="12"/>
  <c r="Y215" i="12"/>
  <c r="X215" i="12"/>
  <c r="W215" i="12"/>
  <c r="V215" i="12"/>
  <c r="U215" i="12"/>
  <c r="T215" i="12"/>
  <c r="S215" i="12"/>
  <c r="R215" i="12"/>
  <c r="Q215" i="12"/>
  <c r="P215" i="12"/>
  <c r="O215" i="12"/>
  <c r="N215" i="12"/>
  <c r="L215" i="12"/>
  <c r="K215" i="12"/>
  <c r="J215" i="12"/>
  <c r="I215" i="12"/>
  <c r="EL214" i="12"/>
  <c r="EK214" i="12"/>
  <c r="EJ214" i="12"/>
  <c r="EI214" i="12"/>
  <c r="EH214" i="12"/>
  <c r="EG214" i="12"/>
  <c r="EF214" i="12"/>
  <c r="EE214" i="12"/>
  <c r="ED214" i="12"/>
  <c r="EC214" i="12"/>
  <c r="EB214" i="12"/>
  <c r="EA214" i="12"/>
  <c r="DZ214" i="12"/>
  <c r="DY214" i="12"/>
  <c r="DX214" i="12"/>
  <c r="DW214" i="12"/>
  <c r="DV214" i="12"/>
  <c r="DU214" i="12"/>
  <c r="DT214" i="12"/>
  <c r="DS214" i="12"/>
  <c r="DR214" i="12"/>
  <c r="DQ214" i="12"/>
  <c r="DO214" i="12"/>
  <c r="DN214" i="12"/>
  <c r="DL214" i="12"/>
  <c r="DK214" i="12"/>
  <c r="DJ214" i="12"/>
  <c r="DH214" i="12"/>
  <c r="DG214" i="12"/>
  <c r="DF214" i="12"/>
  <c r="DD214" i="12"/>
  <c r="DC214" i="12"/>
  <c r="DB214" i="12"/>
  <c r="DA214" i="12"/>
  <c r="CZ214" i="12"/>
  <c r="CY214" i="12"/>
  <c r="CX214" i="12"/>
  <c r="CW214" i="12"/>
  <c r="CV214" i="12"/>
  <c r="CU214" i="12"/>
  <c r="CT214" i="12"/>
  <c r="CS214" i="12"/>
  <c r="CR214" i="12"/>
  <c r="CQ214" i="12"/>
  <c r="CP214" i="12"/>
  <c r="CO214" i="12"/>
  <c r="CN214" i="12"/>
  <c r="CM214" i="12"/>
  <c r="CL214" i="12"/>
  <c r="CK214" i="12"/>
  <c r="CJ214" i="12"/>
  <c r="CI214" i="12"/>
  <c r="CH214" i="12"/>
  <c r="CG214" i="12"/>
  <c r="CF214" i="12"/>
  <c r="CE214" i="12"/>
  <c r="CD214" i="12"/>
  <c r="CC214" i="12"/>
  <c r="CB214" i="12"/>
  <c r="CA214" i="12"/>
  <c r="BZ214" i="12"/>
  <c r="BY214" i="12"/>
  <c r="BX214" i="12"/>
  <c r="BW214" i="12"/>
  <c r="BV214" i="12"/>
  <c r="BU214" i="12"/>
  <c r="BT214" i="12"/>
  <c r="BS214" i="12"/>
  <c r="BR214" i="12"/>
  <c r="BQ214" i="12"/>
  <c r="BP214" i="12"/>
  <c r="BO214" i="12"/>
  <c r="BN214" i="12"/>
  <c r="BM214" i="12"/>
  <c r="BK214" i="12"/>
  <c r="BJ214" i="12"/>
  <c r="BI214" i="12"/>
  <c r="BH214" i="12"/>
  <c r="BG214" i="12"/>
  <c r="BF214" i="12"/>
  <c r="BE214" i="12"/>
  <c r="BD214" i="12"/>
  <c r="BC214" i="12"/>
  <c r="BB214" i="12"/>
  <c r="BA214" i="12"/>
  <c r="AZ214" i="12"/>
  <c r="AY214" i="12"/>
  <c r="AX214" i="12"/>
  <c r="AW214" i="12"/>
  <c r="AV214" i="12"/>
  <c r="AT214" i="12"/>
  <c r="AS214" i="12"/>
  <c r="AR214" i="12"/>
  <c r="AQ214" i="12"/>
  <c r="AP214" i="12"/>
  <c r="AO214" i="12"/>
  <c r="AN214" i="12"/>
  <c r="AM214" i="12"/>
  <c r="AL214" i="12"/>
  <c r="AK214" i="12"/>
  <c r="AJ214" i="12"/>
  <c r="AI214" i="12"/>
  <c r="AH214" i="12"/>
  <c r="AG214" i="12"/>
  <c r="AF214" i="12"/>
  <c r="AE214" i="12"/>
  <c r="AC214" i="12"/>
  <c r="AB214" i="12"/>
  <c r="AA214" i="12"/>
  <c r="Z214" i="12"/>
  <c r="Y214" i="12"/>
  <c r="X214" i="12"/>
  <c r="W214" i="12"/>
  <c r="V214" i="12"/>
  <c r="U214" i="12"/>
  <c r="T214" i="12"/>
  <c r="S214" i="12"/>
  <c r="R214" i="12"/>
  <c r="Q214" i="12"/>
  <c r="P214" i="12"/>
  <c r="O214" i="12"/>
  <c r="N214" i="12"/>
  <c r="L214" i="12"/>
  <c r="K214" i="12"/>
  <c r="J214" i="12"/>
  <c r="I214" i="12"/>
  <c r="EL213" i="12"/>
  <c r="EK213" i="12"/>
  <c r="EJ213" i="12"/>
  <c r="EI213" i="12"/>
  <c r="EH213" i="12"/>
  <c r="EG213" i="12"/>
  <c r="EF213" i="12"/>
  <c r="EE213" i="12"/>
  <c r="ED213" i="12"/>
  <c r="EC213" i="12"/>
  <c r="EB213" i="12"/>
  <c r="EA213" i="12"/>
  <c r="DZ213" i="12"/>
  <c r="DY213" i="12"/>
  <c r="DX213" i="12"/>
  <c r="DW213" i="12"/>
  <c r="DV213" i="12"/>
  <c r="DU213" i="12"/>
  <c r="DT213" i="12"/>
  <c r="DS213" i="12"/>
  <c r="DR213" i="12"/>
  <c r="DQ213" i="12"/>
  <c r="DO213" i="12"/>
  <c r="DN213" i="12"/>
  <c r="DL213" i="12"/>
  <c r="DK213" i="12"/>
  <c r="DJ213" i="12"/>
  <c r="DH213" i="12"/>
  <c r="DG213" i="12"/>
  <c r="DF213" i="12"/>
  <c r="DD213" i="12"/>
  <c r="DC213" i="12"/>
  <c r="DB213" i="12"/>
  <c r="DA213" i="12"/>
  <c r="CZ213" i="12"/>
  <c r="CY213" i="12"/>
  <c r="CX213" i="12"/>
  <c r="CW213" i="12"/>
  <c r="CV213" i="12"/>
  <c r="CU213" i="12"/>
  <c r="CT213" i="12"/>
  <c r="CS213" i="12"/>
  <c r="CR213" i="12"/>
  <c r="CQ213" i="12"/>
  <c r="CP213" i="12"/>
  <c r="CO213" i="12"/>
  <c r="CN213" i="12"/>
  <c r="CM213" i="12"/>
  <c r="CL213" i="12"/>
  <c r="CK213" i="12"/>
  <c r="CJ213" i="12"/>
  <c r="CI213" i="12"/>
  <c r="CH213" i="12"/>
  <c r="CG213" i="12"/>
  <c r="CF213" i="12"/>
  <c r="CE213" i="12"/>
  <c r="CD213" i="12"/>
  <c r="CC213" i="12"/>
  <c r="CB213" i="12"/>
  <c r="CA213" i="12"/>
  <c r="BZ213" i="12"/>
  <c r="BY213" i="12"/>
  <c r="BX213" i="12"/>
  <c r="BW213" i="12"/>
  <c r="BV213" i="12"/>
  <c r="BU213" i="12"/>
  <c r="BT213" i="12"/>
  <c r="BS213" i="12"/>
  <c r="BR213" i="12"/>
  <c r="BQ213" i="12"/>
  <c r="BP213" i="12"/>
  <c r="BO213" i="12"/>
  <c r="BN213" i="12"/>
  <c r="BM213" i="12"/>
  <c r="BK213" i="12"/>
  <c r="BJ213" i="12"/>
  <c r="BI213" i="12"/>
  <c r="BH213" i="12"/>
  <c r="BG213" i="12"/>
  <c r="BF213" i="12"/>
  <c r="BE213" i="12"/>
  <c r="BD213" i="12"/>
  <c r="BC213" i="12"/>
  <c r="BB213" i="12"/>
  <c r="BA213" i="12"/>
  <c r="AZ213" i="12"/>
  <c r="AY213" i="12"/>
  <c r="AX213" i="12"/>
  <c r="AW213" i="12"/>
  <c r="AV213" i="12"/>
  <c r="AT213" i="12"/>
  <c r="AS213" i="12"/>
  <c r="AR213" i="12"/>
  <c r="AQ213" i="12"/>
  <c r="AP213" i="12"/>
  <c r="AO213" i="12"/>
  <c r="AN213" i="12"/>
  <c r="AM213" i="12"/>
  <c r="AL213" i="12"/>
  <c r="AK213" i="12"/>
  <c r="AJ213" i="12"/>
  <c r="AI213" i="12"/>
  <c r="AH213" i="12"/>
  <c r="AG213" i="12"/>
  <c r="AF213" i="12"/>
  <c r="AE213" i="12"/>
  <c r="AC213" i="12"/>
  <c r="AB213" i="12"/>
  <c r="AA213" i="12"/>
  <c r="Z213" i="12"/>
  <c r="Y213" i="12"/>
  <c r="X213" i="12"/>
  <c r="W213" i="12"/>
  <c r="V213" i="12"/>
  <c r="U213" i="12"/>
  <c r="T213" i="12"/>
  <c r="S213" i="12"/>
  <c r="R213" i="12"/>
  <c r="Q213" i="12"/>
  <c r="P213" i="12"/>
  <c r="O213" i="12"/>
  <c r="N213" i="12"/>
  <c r="L213" i="12"/>
  <c r="K213" i="12"/>
  <c r="J213" i="12"/>
  <c r="I213" i="12"/>
  <c r="EL212" i="12"/>
  <c r="EK212" i="12"/>
  <c r="EJ212" i="12"/>
  <c r="EI212" i="12"/>
  <c r="EH212" i="12"/>
  <c r="EG212" i="12"/>
  <c r="EF212" i="12"/>
  <c r="EE212" i="12"/>
  <c r="ED212" i="12"/>
  <c r="EC212" i="12"/>
  <c r="EB212" i="12"/>
  <c r="EA212" i="12"/>
  <c r="DZ212" i="12"/>
  <c r="DY212" i="12"/>
  <c r="DX212" i="12"/>
  <c r="DW212" i="12"/>
  <c r="DV212" i="12"/>
  <c r="DU212" i="12"/>
  <c r="DT212" i="12"/>
  <c r="DS212" i="12"/>
  <c r="DR212" i="12"/>
  <c r="DQ212" i="12"/>
  <c r="DO212" i="12"/>
  <c r="DN212" i="12"/>
  <c r="DL212" i="12"/>
  <c r="DK212" i="12"/>
  <c r="DJ212" i="12"/>
  <c r="DH212" i="12"/>
  <c r="DG212" i="12"/>
  <c r="DF212" i="12"/>
  <c r="DD212" i="12"/>
  <c r="DC212" i="12"/>
  <c r="DB212" i="12"/>
  <c r="DA212" i="12"/>
  <c r="CZ212" i="12"/>
  <c r="CY212" i="12"/>
  <c r="CX212" i="12"/>
  <c r="CW212" i="12"/>
  <c r="CV212" i="12"/>
  <c r="CU212" i="12"/>
  <c r="CT212" i="12"/>
  <c r="CS212" i="12"/>
  <c r="CR212" i="12"/>
  <c r="CQ212" i="12"/>
  <c r="CP212" i="12"/>
  <c r="CO212" i="12"/>
  <c r="CN212" i="12"/>
  <c r="CM212" i="12"/>
  <c r="CL212" i="12"/>
  <c r="CK212" i="12"/>
  <c r="CJ212" i="12"/>
  <c r="CI212" i="12"/>
  <c r="CH212" i="12"/>
  <c r="CG212" i="12"/>
  <c r="CF212" i="12"/>
  <c r="CE212" i="12"/>
  <c r="CD212" i="12"/>
  <c r="CC212" i="12"/>
  <c r="CB212" i="12"/>
  <c r="CA212" i="12"/>
  <c r="BZ212" i="12"/>
  <c r="BY212" i="12"/>
  <c r="BX212" i="12"/>
  <c r="BW212" i="12"/>
  <c r="BV212" i="12"/>
  <c r="BU212" i="12"/>
  <c r="BT212" i="12"/>
  <c r="BS212" i="12"/>
  <c r="BR212" i="12"/>
  <c r="BQ212" i="12"/>
  <c r="BP212" i="12"/>
  <c r="BO212" i="12"/>
  <c r="BN212" i="12"/>
  <c r="BM212" i="12"/>
  <c r="BK212" i="12"/>
  <c r="BJ212" i="12"/>
  <c r="BI212" i="12"/>
  <c r="BH212" i="12"/>
  <c r="BG212" i="12"/>
  <c r="BF212" i="12"/>
  <c r="BE212" i="12"/>
  <c r="BD212" i="12"/>
  <c r="BC212" i="12"/>
  <c r="BB212" i="12"/>
  <c r="BA212" i="12"/>
  <c r="AZ212" i="12"/>
  <c r="AY212" i="12"/>
  <c r="AX212" i="12"/>
  <c r="AW212" i="12"/>
  <c r="AV212" i="12"/>
  <c r="AT212" i="12"/>
  <c r="AS212" i="12"/>
  <c r="AR212" i="12"/>
  <c r="AQ212" i="12"/>
  <c r="AP212" i="12"/>
  <c r="AO212" i="12"/>
  <c r="AN212" i="12"/>
  <c r="AM212" i="12"/>
  <c r="AL212" i="12"/>
  <c r="AK212" i="12"/>
  <c r="AJ212" i="12"/>
  <c r="AI212" i="12"/>
  <c r="AH212" i="12"/>
  <c r="AG212" i="12"/>
  <c r="AF212" i="12"/>
  <c r="AE212" i="12"/>
  <c r="AC212" i="12"/>
  <c r="AB212" i="12"/>
  <c r="AA212" i="12"/>
  <c r="Z212" i="12"/>
  <c r="Y212" i="12"/>
  <c r="X212" i="12"/>
  <c r="W212" i="12"/>
  <c r="V212" i="12"/>
  <c r="U212" i="12"/>
  <c r="T212" i="12"/>
  <c r="S212" i="12"/>
  <c r="R212" i="12"/>
  <c r="Q212" i="12"/>
  <c r="P212" i="12"/>
  <c r="O212" i="12"/>
  <c r="N212" i="12"/>
  <c r="L212" i="12"/>
  <c r="K212" i="12"/>
  <c r="J212" i="12"/>
  <c r="I212" i="12"/>
  <c r="EL211" i="12"/>
  <c r="EK211" i="12"/>
  <c r="EJ211" i="12"/>
  <c r="EI211" i="12"/>
  <c r="EH211" i="12"/>
  <c r="EG211" i="12"/>
  <c r="EF211" i="12"/>
  <c r="EE211" i="12"/>
  <c r="ED211" i="12"/>
  <c r="EC211" i="12"/>
  <c r="EB211" i="12"/>
  <c r="EA211" i="12"/>
  <c r="DZ211" i="12"/>
  <c r="DY211" i="12"/>
  <c r="DX211" i="12"/>
  <c r="DW211" i="12"/>
  <c r="DV211" i="12"/>
  <c r="DU211" i="12"/>
  <c r="DT211" i="12"/>
  <c r="DS211" i="12"/>
  <c r="DR211" i="12"/>
  <c r="DQ211" i="12"/>
  <c r="DO211" i="12"/>
  <c r="DN211" i="12"/>
  <c r="DL211" i="12"/>
  <c r="DK211" i="12"/>
  <c r="DJ211" i="12"/>
  <c r="DH211" i="12"/>
  <c r="DG211" i="12"/>
  <c r="DF211" i="12"/>
  <c r="DD211" i="12"/>
  <c r="DC211" i="12"/>
  <c r="DB211" i="12"/>
  <c r="DA211" i="12"/>
  <c r="CZ211" i="12"/>
  <c r="CY211" i="12"/>
  <c r="CX211" i="12"/>
  <c r="CW211" i="12"/>
  <c r="CV211" i="12"/>
  <c r="CU211" i="12"/>
  <c r="CT211" i="12"/>
  <c r="CS211" i="12"/>
  <c r="CR211" i="12"/>
  <c r="CQ211" i="12"/>
  <c r="CP211" i="12"/>
  <c r="CO211" i="12"/>
  <c r="CN211" i="12"/>
  <c r="CM211" i="12"/>
  <c r="CL211" i="12"/>
  <c r="CK211" i="12"/>
  <c r="CJ211" i="12"/>
  <c r="CI211" i="12"/>
  <c r="CH211" i="12"/>
  <c r="CG211" i="12"/>
  <c r="CF211" i="12"/>
  <c r="CE211" i="12"/>
  <c r="CD211" i="12"/>
  <c r="CC211" i="12"/>
  <c r="CB211" i="12"/>
  <c r="CA211" i="12"/>
  <c r="BZ211" i="12"/>
  <c r="BY211" i="12"/>
  <c r="BX211" i="12"/>
  <c r="BW211" i="12"/>
  <c r="BV211" i="12"/>
  <c r="BU211" i="12"/>
  <c r="BT211" i="12"/>
  <c r="BS211" i="12"/>
  <c r="BR211" i="12"/>
  <c r="BQ211" i="12"/>
  <c r="BP211" i="12"/>
  <c r="BO211" i="12"/>
  <c r="BN211" i="12"/>
  <c r="BM211" i="12"/>
  <c r="BK211" i="12"/>
  <c r="BJ211" i="12"/>
  <c r="BI211" i="12"/>
  <c r="BH211" i="12"/>
  <c r="BG211" i="12"/>
  <c r="BF211" i="12"/>
  <c r="BE211" i="12"/>
  <c r="BD211" i="12"/>
  <c r="BC211" i="12"/>
  <c r="BB211" i="12"/>
  <c r="BA211" i="12"/>
  <c r="AZ211" i="12"/>
  <c r="AY211" i="12"/>
  <c r="AX211" i="12"/>
  <c r="AW211" i="12"/>
  <c r="AV211" i="12"/>
  <c r="AT211" i="12"/>
  <c r="AS211" i="12"/>
  <c r="AR211" i="12"/>
  <c r="AQ211" i="12"/>
  <c r="AP211" i="12"/>
  <c r="AO211" i="12"/>
  <c r="AN211" i="12"/>
  <c r="AM211" i="12"/>
  <c r="AL211" i="12"/>
  <c r="AK211" i="12"/>
  <c r="AJ211" i="12"/>
  <c r="AI211" i="12"/>
  <c r="AH211" i="12"/>
  <c r="AG211" i="12"/>
  <c r="AF211" i="12"/>
  <c r="AE211" i="12"/>
  <c r="AC211" i="12"/>
  <c r="AB211" i="12"/>
  <c r="AA211" i="12"/>
  <c r="Z211" i="12"/>
  <c r="Y211" i="12"/>
  <c r="X211" i="12"/>
  <c r="W211" i="12"/>
  <c r="V211" i="12"/>
  <c r="U211" i="12"/>
  <c r="T211" i="12"/>
  <c r="S211" i="12"/>
  <c r="R211" i="12"/>
  <c r="Q211" i="12"/>
  <c r="P211" i="12"/>
  <c r="O211" i="12"/>
  <c r="N211" i="12"/>
  <c r="L211" i="12"/>
  <c r="K211" i="12"/>
  <c r="J211" i="12"/>
  <c r="I211" i="12"/>
  <c r="EL210" i="12"/>
  <c r="EK210" i="12"/>
  <c r="EJ210" i="12"/>
  <c r="EI210" i="12"/>
  <c r="EH210" i="12"/>
  <c r="EG210" i="12"/>
  <c r="EF210" i="12"/>
  <c r="EE210" i="12"/>
  <c r="ED210" i="12"/>
  <c r="EC210" i="12"/>
  <c r="EB210" i="12"/>
  <c r="EA210" i="12"/>
  <c r="DZ210" i="12"/>
  <c r="DY210" i="12"/>
  <c r="DX210" i="12"/>
  <c r="DW210" i="12"/>
  <c r="DV210" i="12"/>
  <c r="DU210" i="12"/>
  <c r="DT210" i="12"/>
  <c r="DS210" i="12"/>
  <c r="DR210" i="12"/>
  <c r="DQ210" i="12"/>
  <c r="DO210" i="12"/>
  <c r="DN210" i="12"/>
  <c r="DL210" i="12"/>
  <c r="DK210" i="12"/>
  <c r="DJ210" i="12"/>
  <c r="DH210" i="12"/>
  <c r="DG210" i="12"/>
  <c r="DF210" i="12"/>
  <c r="DD210" i="12"/>
  <c r="DC210" i="12"/>
  <c r="DB210" i="12"/>
  <c r="DA210" i="12"/>
  <c r="CZ210" i="12"/>
  <c r="CY210" i="12"/>
  <c r="CX210" i="12"/>
  <c r="CW210" i="12"/>
  <c r="CV210" i="12"/>
  <c r="CU210" i="12"/>
  <c r="CT210" i="12"/>
  <c r="CS210" i="12"/>
  <c r="CR210" i="12"/>
  <c r="CQ210" i="12"/>
  <c r="CP210" i="12"/>
  <c r="CO210" i="12"/>
  <c r="CN210" i="12"/>
  <c r="CM210" i="12"/>
  <c r="CL210" i="12"/>
  <c r="CK210" i="12"/>
  <c r="CJ210" i="12"/>
  <c r="CI210" i="12"/>
  <c r="CH210" i="12"/>
  <c r="CG210" i="12"/>
  <c r="CF210" i="12"/>
  <c r="CE210" i="12"/>
  <c r="CD210" i="12"/>
  <c r="CC210" i="12"/>
  <c r="CB210" i="12"/>
  <c r="CA210" i="12"/>
  <c r="BZ210" i="12"/>
  <c r="BY210" i="12"/>
  <c r="BX210" i="12"/>
  <c r="BW210" i="12"/>
  <c r="BV210" i="12"/>
  <c r="BU210" i="12"/>
  <c r="BT210" i="12"/>
  <c r="BS210" i="12"/>
  <c r="BR210" i="12"/>
  <c r="BQ210" i="12"/>
  <c r="BP210" i="12"/>
  <c r="BO210" i="12"/>
  <c r="BN210" i="12"/>
  <c r="BM210" i="12"/>
  <c r="BK210" i="12"/>
  <c r="BJ210" i="12"/>
  <c r="BI210" i="12"/>
  <c r="BH210" i="12"/>
  <c r="BG210" i="12"/>
  <c r="BF210" i="12"/>
  <c r="BE210" i="12"/>
  <c r="BD210" i="12"/>
  <c r="BC210" i="12"/>
  <c r="BB210" i="12"/>
  <c r="BA210" i="12"/>
  <c r="AZ210" i="12"/>
  <c r="AY210" i="12"/>
  <c r="AX210" i="12"/>
  <c r="AW210" i="12"/>
  <c r="AV210" i="12"/>
  <c r="AT210" i="12"/>
  <c r="AS210" i="12"/>
  <c r="AR210" i="12"/>
  <c r="AQ210" i="12"/>
  <c r="AP210" i="12"/>
  <c r="AO210" i="12"/>
  <c r="AN210" i="12"/>
  <c r="AM210" i="12"/>
  <c r="AL210" i="12"/>
  <c r="AK210" i="12"/>
  <c r="AJ210" i="12"/>
  <c r="AI210" i="12"/>
  <c r="AH210" i="12"/>
  <c r="AG210" i="12"/>
  <c r="AF210" i="12"/>
  <c r="AE210" i="12"/>
  <c r="AC210" i="12"/>
  <c r="AB210" i="12"/>
  <c r="AA210" i="12"/>
  <c r="Z210" i="12"/>
  <c r="Y210" i="12"/>
  <c r="X210" i="12"/>
  <c r="W210" i="12"/>
  <c r="V210" i="12"/>
  <c r="U210" i="12"/>
  <c r="T210" i="12"/>
  <c r="S210" i="12"/>
  <c r="R210" i="12"/>
  <c r="Q210" i="12"/>
  <c r="P210" i="12"/>
  <c r="O210" i="12"/>
  <c r="N210" i="12"/>
  <c r="L210" i="12"/>
  <c r="K210" i="12"/>
  <c r="J210" i="12"/>
  <c r="I210" i="12"/>
  <c r="EL209" i="12"/>
  <c r="EK209" i="12"/>
  <c r="EJ209" i="12"/>
  <c r="EI209" i="12"/>
  <c r="EH209" i="12"/>
  <c r="EG209" i="12"/>
  <c r="EF209" i="12"/>
  <c r="EE209" i="12"/>
  <c r="ED209" i="12"/>
  <c r="EC209" i="12"/>
  <c r="EB209" i="12"/>
  <c r="EA209" i="12"/>
  <c r="DZ209" i="12"/>
  <c r="DY209" i="12"/>
  <c r="DX209" i="12"/>
  <c r="DW209" i="12"/>
  <c r="DV209" i="12"/>
  <c r="DU209" i="12"/>
  <c r="DT209" i="12"/>
  <c r="DS209" i="12"/>
  <c r="DR209" i="12"/>
  <c r="DQ209" i="12"/>
  <c r="DO209" i="12"/>
  <c r="DN209" i="12"/>
  <c r="DL209" i="12"/>
  <c r="DK209" i="12"/>
  <c r="DJ209" i="12"/>
  <c r="DH209" i="12"/>
  <c r="DG209" i="12"/>
  <c r="DF209" i="12"/>
  <c r="DD209" i="12"/>
  <c r="DC209" i="12"/>
  <c r="DB209" i="12"/>
  <c r="DA209" i="12"/>
  <c r="CZ209" i="12"/>
  <c r="CY209" i="12"/>
  <c r="CX209" i="12"/>
  <c r="CW209" i="12"/>
  <c r="CV209" i="12"/>
  <c r="CU209" i="12"/>
  <c r="CT209" i="12"/>
  <c r="CS209" i="12"/>
  <c r="CR209" i="12"/>
  <c r="CQ209" i="12"/>
  <c r="CP209" i="12"/>
  <c r="CO209" i="12"/>
  <c r="CN209" i="12"/>
  <c r="CM209" i="12"/>
  <c r="CL209" i="12"/>
  <c r="CK209" i="12"/>
  <c r="CJ209" i="12"/>
  <c r="CI209" i="12"/>
  <c r="CH209" i="12"/>
  <c r="CG209" i="12"/>
  <c r="CF209" i="12"/>
  <c r="CE209" i="12"/>
  <c r="CD209" i="12"/>
  <c r="CC209" i="12"/>
  <c r="CB209" i="12"/>
  <c r="CA209" i="12"/>
  <c r="BZ209" i="12"/>
  <c r="BY209" i="12"/>
  <c r="BX209" i="12"/>
  <c r="BW209" i="12"/>
  <c r="BV209" i="12"/>
  <c r="BU209" i="12"/>
  <c r="BT209" i="12"/>
  <c r="BS209" i="12"/>
  <c r="BR209" i="12"/>
  <c r="BQ209" i="12"/>
  <c r="BP209" i="12"/>
  <c r="BO209" i="12"/>
  <c r="BN209" i="12"/>
  <c r="BM209" i="12"/>
  <c r="BK209" i="12"/>
  <c r="BJ209" i="12"/>
  <c r="BI209" i="12"/>
  <c r="BH209" i="12"/>
  <c r="BG209" i="12"/>
  <c r="BF209" i="12"/>
  <c r="BE209" i="12"/>
  <c r="BD209" i="12"/>
  <c r="BC209" i="12"/>
  <c r="BB209" i="12"/>
  <c r="BA209" i="12"/>
  <c r="AZ209" i="12"/>
  <c r="AY209" i="12"/>
  <c r="AX209" i="12"/>
  <c r="AW209" i="12"/>
  <c r="AV209" i="12"/>
  <c r="AT209" i="12"/>
  <c r="AS209" i="12"/>
  <c r="AR209" i="12"/>
  <c r="AQ209" i="12"/>
  <c r="AP209" i="12"/>
  <c r="AO209" i="12"/>
  <c r="AN209" i="12"/>
  <c r="AM209" i="12"/>
  <c r="AL209" i="12"/>
  <c r="AK209" i="12"/>
  <c r="AJ209" i="12"/>
  <c r="AI209" i="12"/>
  <c r="AH209" i="12"/>
  <c r="AG209" i="12"/>
  <c r="AF209" i="12"/>
  <c r="AE209" i="12"/>
  <c r="AC209" i="12"/>
  <c r="AB209" i="12"/>
  <c r="AA209" i="12"/>
  <c r="Z209" i="12"/>
  <c r="Y209" i="12"/>
  <c r="X209" i="12"/>
  <c r="W209" i="12"/>
  <c r="V209" i="12"/>
  <c r="U209" i="12"/>
  <c r="T209" i="12"/>
  <c r="S209" i="12"/>
  <c r="R209" i="12"/>
  <c r="Q209" i="12"/>
  <c r="P209" i="12"/>
  <c r="O209" i="12"/>
  <c r="N209" i="12"/>
  <c r="L209" i="12"/>
  <c r="K209" i="12"/>
  <c r="J209" i="12"/>
  <c r="I209" i="12"/>
  <c r="EL208" i="12"/>
  <c r="EK208" i="12"/>
  <c r="EJ208" i="12"/>
  <c r="EI208" i="12"/>
  <c r="EH208" i="12"/>
  <c r="EG208" i="12"/>
  <c r="EF208" i="12"/>
  <c r="EE208" i="12"/>
  <c r="ED208" i="12"/>
  <c r="EC208" i="12"/>
  <c r="EB208" i="12"/>
  <c r="EA208" i="12"/>
  <c r="DZ208" i="12"/>
  <c r="DY208" i="12"/>
  <c r="DX208" i="12"/>
  <c r="DW208" i="12"/>
  <c r="DV208" i="12"/>
  <c r="DU208" i="12"/>
  <c r="DT208" i="12"/>
  <c r="DS208" i="12"/>
  <c r="DR208" i="12"/>
  <c r="DQ208" i="12"/>
  <c r="DO208" i="12"/>
  <c r="DN208" i="12"/>
  <c r="DL208" i="12"/>
  <c r="DK208" i="12"/>
  <c r="DJ208" i="12"/>
  <c r="DH208" i="12"/>
  <c r="DG208" i="12"/>
  <c r="DF208" i="12"/>
  <c r="DD208" i="12"/>
  <c r="DC208" i="12"/>
  <c r="DB208" i="12"/>
  <c r="DA208" i="12"/>
  <c r="CZ208" i="12"/>
  <c r="CY208" i="12"/>
  <c r="CX208" i="12"/>
  <c r="CW208" i="12"/>
  <c r="CV208" i="12"/>
  <c r="CU208" i="12"/>
  <c r="CT208" i="12"/>
  <c r="CS208" i="12"/>
  <c r="CR208" i="12"/>
  <c r="CQ208" i="12"/>
  <c r="CP208" i="12"/>
  <c r="CO208" i="12"/>
  <c r="CN208" i="12"/>
  <c r="CM208" i="12"/>
  <c r="CL208" i="12"/>
  <c r="CK208" i="12"/>
  <c r="CJ208" i="12"/>
  <c r="CI208" i="12"/>
  <c r="CH208" i="12"/>
  <c r="CG208" i="12"/>
  <c r="CF208" i="12"/>
  <c r="CE208" i="12"/>
  <c r="CD208" i="12"/>
  <c r="CC208" i="12"/>
  <c r="CB208" i="12"/>
  <c r="CA208" i="12"/>
  <c r="BZ208" i="12"/>
  <c r="BY208" i="12"/>
  <c r="BX208" i="12"/>
  <c r="BW208" i="12"/>
  <c r="BV208" i="12"/>
  <c r="BU208" i="12"/>
  <c r="BT208" i="12"/>
  <c r="BS208" i="12"/>
  <c r="BR208" i="12"/>
  <c r="BQ208" i="12"/>
  <c r="BP208" i="12"/>
  <c r="BO208" i="12"/>
  <c r="BN208" i="12"/>
  <c r="BM208" i="12"/>
  <c r="BK208" i="12"/>
  <c r="BJ208" i="12"/>
  <c r="BI208" i="12"/>
  <c r="BH208" i="12"/>
  <c r="BG208" i="12"/>
  <c r="BF208" i="12"/>
  <c r="BE208" i="12"/>
  <c r="BD208" i="12"/>
  <c r="BC208" i="12"/>
  <c r="BB208" i="12"/>
  <c r="BA208" i="12"/>
  <c r="AZ208" i="12"/>
  <c r="AY208" i="12"/>
  <c r="AX208" i="12"/>
  <c r="AW208" i="12"/>
  <c r="AV208" i="12"/>
  <c r="AT208" i="12"/>
  <c r="AS208" i="12"/>
  <c r="AR208" i="12"/>
  <c r="AQ208" i="12"/>
  <c r="AP208" i="12"/>
  <c r="AO208" i="12"/>
  <c r="AN208" i="12"/>
  <c r="AM208" i="12"/>
  <c r="AL208" i="12"/>
  <c r="AK208" i="12"/>
  <c r="AJ208" i="12"/>
  <c r="AI208" i="12"/>
  <c r="AH208" i="12"/>
  <c r="AG208" i="12"/>
  <c r="AF208" i="12"/>
  <c r="AE208" i="12"/>
  <c r="AC208" i="12"/>
  <c r="AB208" i="12"/>
  <c r="AA208" i="12"/>
  <c r="Z208" i="12"/>
  <c r="Y208" i="12"/>
  <c r="X208" i="12"/>
  <c r="W208" i="12"/>
  <c r="V208" i="12"/>
  <c r="U208" i="12"/>
  <c r="T208" i="12"/>
  <c r="S208" i="12"/>
  <c r="R208" i="12"/>
  <c r="Q208" i="12"/>
  <c r="P208" i="12"/>
  <c r="O208" i="12"/>
  <c r="N208" i="12"/>
  <c r="L208" i="12"/>
  <c r="K208" i="12"/>
  <c r="J208" i="12"/>
  <c r="I208" i="12"/>
  <c r="EL207" i="12"/>
  <c r="EK207" i="12"/>
  <c r="EJ207" i="12"/>
  <c r="EI207" i="12"/>
  <c r="EH207" i="12"/>
  <c r="EG207" i="12"/>
  <c r="EF207" i="12"/>
  <c r="EE207" i="12"/>
  <c r="ED207" i="12"/>
  <c r="EC207" i="12"/>
  <c r="EB207" i="12"/>
  <c r="EA207" i="12"/>
  <c r="DZ207" i="12"/>
  <c r="DY207" i="12"/>
  <c r="DX207" i="12"/>
  <c r="DW207" i="12"/>
  <c r="DV207" i="12"/>
  <c r="DU207" i="12"/>
  <c r="DT207" i="12"/>
  <c r="DS207" i="12"/>
  <c r="DR207" i="12"/>
  <c r="DQ207" i="12"/>
  <c r="DO207" i="12"/>
  <c r="DN207" i="12"/>
  <c r="DL207" i="12"/>
  <c r="DK207" i="12"/>
  <c r="DJ207" i="12"/>
  <c r="DH207" i="12"/>
  <c r="DG207" i="12"/>
  <c r="DF207" i="12"/>
  <c r="DD207" i="12"/>
  <c r="DC207" i="12"/>
  <c r="DB207" i="12"/>
  <c r="DA207" i="12"/>
  <c r="CZ207" i="12"/>
  <c r="CY207" i="12"/>
  <c r="CX207" i="12"/>
  <c r="CW207" i="12"/>
  <c r="CV207" i="12"/>
  <c r="CU207" i="12"/>
  <c r="CT207" i="12"/>
  <c r="CS207" i="12"/>
  <c r="CR207" i="12"/>
  <c r="CQ207" i="12"/>
  <c r="CP207" i="12"/>
  <c r="CO207" i="12"/>
  <c r="CN207" i="12"/>
  <c r="CM207" i="12"/>
  <c r="CL207" i="12"/>
  <c r="CK207" i="12"/>
  <c r="CJ207" i="12"/>
  <c r="CI207" i="12"/>
  <c r="CH207" i="12"/>
  <c r="CG207" i="12"/>
  <c r="CF207" i="12"/>
  <c r="CE207" i="12"/>
  <c r="CD207" i="12"/>
  <c r="CC207" i="12"/>
  <c r="CB207" i="12"/>
  <c r="CA207" i="12"/>
  <c r="BZ207" i="12"/>
  <c r="BY207" i="12"/>
  <c r="BX207" i="12"/>
  <c r="BW207" i="12"/>
  <c r="BV207" i="12"/>
  <c r="BU207" i="12"/>
  <c r="BT207" i="12"/>
  <c r="BS207" i="12"/>
  <c r="BR207" i="12"/>
  <c r="BQ207" i="12"/>
  <c r="BP207" i="12"/>
  <c r="BO207" i="12"/>
  <c r="BN207" i="12"/>
  <c r="BM207" i="12"/>
  <c r="BK207" i="12"/>
  <c r="BJ207" i="12"/>
  <c r="BI207" i="12"/>
  <c r="BH207" i="12"/>
  <c r="BG207" i="12"/>
  <c r="BF207" i="12"/>
  <c r="BE207" i="12"/>
  <c r="BD207" i="12"/>
  <c r="BC207" i="12"/>
  <c r="BB207" i="12"/>
  <c r="BA207" i="12"/>
  <c r="AZ207" i="12"/>
  <c r="AY207" i="12"/>
  <c r="AX207" i="12"/>
  <c r="AW207" i="12"/>
  <c r="AV207" i="12"/>
  <c r="AT207" i="12"/>
  <c r="AS207" i="12"/>
  <c r="AR207" i="12"/>
  <c r="AQ207" i="12"/>
  <c r="AP207" i="12"/>
  <c r="AO207" i="12"/>
  <c r="AN207" i="12"/>
  <c r="AM207" i="12"/>
  <c r="AL207" i="12"/>
  <c r="AK207" i="12"/>
  <c r="AJ207" i="12"/>
  <c r="AI207" i="12"/>
  <c r="AH207" i="12"/>
  <c r="AG207" i="12"/>
  <c r="AF207" i="12"/>
  <c r="AE207" i="12"/>
  <c r="AC207" i="12"/>
  <c r="AB207" i="12"/>
  <c r="AA207" i="12"/>
  <c r="Z207" i="12"/>
  <c r="Y207" i="12"/>
  <c r="X207" i="12"/>
  <c r="W207" i="12"/>
  <c r="V207" i="12"/>
  <c r="U207" i="12"/>
  <c r="T207" i="12"/>
  <c r="S207" i="12"/>
  <c r="R207" i="12"/>
  <c r="Q207" i="12"/>
  <c r="P207" i="12"/>
  <c r="O207" i="12"/>
  <c r="N207" i="12"/>
  <c r="L207" i="12"/>
  <c r="K207" i="12"/>
  <c r="J207" i="12"/>
  <c r="I207" i="12"/>
  <c r="EL206" i="12"/>
  <c r="EK206" i="12"/>
  <c r="EJ206" i="12"/>
  <c r="EI206" i="12"/>
  <c r="EH206" i="12"/>
  <c r="EG206" i="12"/>
  <c r="EF206" i="12"/>
  <c r="EE206" i="12"/>
  <c r="ED206" i="12"/>
  <c r="EC206" i="12"/>
  <c r="EB206" i="12"/>
  <c r="EA206" i="12"/>
  <c r="DZ206" i="12"/>
  <c r="DY206" i="12"/>
  <c r="DX206" i="12"/>
  <c r="DW206" i="12"/>
  <c r="DV206" i="12"/>
  <c r="DU206" i="12"/>
  <c r="DT206" i="12"/>
  <c r="DS206" i="12"/>
  <c r="DR206" i="12"/>
  <c r="DQ206" i="12"/>
  <c r="DO206" i="12"/>
  <c r="DN206" i="12"/>
  <c r="DL206" i="12"/>
  <c r="DK206" i="12"/>
  <c r="DJ206" i="12"/>
  <c r="DH206" i="12"/>
  <c r="DG206" i="12"/>
  <c r="DF206" i="12"/>
  <c r="DD206" i="12"/>
  <c r="DC206" i="12"/>
  <c r="DB206" i="12"/>
  <c r="DA206" i="12"/>
  <c r="CZ206" i="12"/>
  <c r="CY206" i="12"/>
  <c r="CX206" i="12"/>
  <c r="CW206" i="12"/>
  <c r="CV206" i="12"/>
  <c r="CU206" i="12"/>
  <c r="CT206" i="12"/>
  <c r="CS206" i="12"/>
  <c r="CR206" i="12"/>
  <c r="CQ206" i="12"/>
  <c r="CP206" i="12"/>
  <c r="CO206" i="12"/>
  <c r="CN206" i="12"/>
  <c r="CM206" i="12"/>
  <c r="CL206" i="12"/>
  <c r="CK206" i="12"/>
  <c r="CJ206" i="12"/>
  <c r="CI206" i="12"/>
  <c r="CH206" i="12"/>
  <c r="CG206" i="12"/>
  <c r="CF206" i="12"/>
  <c r="CE206" i="12"/>
  <c r="CD206" i="12"/>
  <c r="CC206" i="12"/>
  <c r="CB206" i="12"/>
  <c r="CA206" i="12"/>
  <c r="BZ206" i="12"/>
  <c r="BY206" i="12"/>
  <c r="BX206" i="12"/>
  <c r="BW206" i="12"/>
  <c r="BV206" i="12"/>
  <c r="BU206" i="12"/>
  <c r="BT206" i="12"/>
  <c r="BS206" i="12"/>
  <c r="BR206" i="12"/>
  <c r="BQ206" i="12"/>
  <c r="BP206" i="12"/>
  <c r="BO206" i="12"/>
  <c r="BN206" i="12"/>
  <c r="BM206" i="12"/>
  <c r="BK206" i="12"/>
  <c r="BJ206" i="12"/>
  <c r="BI206" i="12"/>
  <c r="BH206" i="12"/>
  <c r="BG206" i="12"/>
  <c r="BF206" i="12"/>
  <c r="BE206" i="12"/>
  <c r="BD206" i="12"/>
  <c r="BC206" i="12"/>
  <c r="BB206" i="12"/>
  <c r="BA206" i="12"/>
  <c r="AZ206" i="12"/>
  <c r="AY206" i="12"/>
  <c r="AX206" i="12"/>
  <c r="AW206" i="12"/>
  <c r="AV206" i="12"/>
  <c r="AT206" i="12"/>
  <c r="AS206" i="12"/>
  <c r="AR206" i="12"/>
  <c r="AQ206" i="12"/>
  <c r="AP206" i="12"/>
  <c r="AO206" i="12"/>
  <c r="AN206" i="12"/>
  <c r="AM206" i="12"/>
  <c r="AL206" i="12"/>
  <c r="AK206" i="12"/>
  <c r="AJ206" i="12"/>
  <c r="AI206" i="12"/>
  <c r="AH206" i="12"/>
  <c r="AG206" i="12"/>
  <c r="AF206" i="12"/>
  <c r="AE206" i="12"/>
  <c r="AC206" i="12"/>
  <c r="AB206" i="12"/>
  <c r="AA206" i="12"/>
  <c r="Z206" i="12"/>
  <c r="Y206" i="12"/>
  <c r="X206" i="12"/>
  <c r="W206" i="12"/>
  <c r="V206" i="12"/>
  <c r="U206" i="12"/>
  <c r="T206" i="12"/>
  <c r="S206" i="12"/>
  <c r="R206" i="12"/>
  <c r="Q206" i="12"/>
  <c r="P206" i="12"/>
  <c r="O206" i="12"/>
  <c r="N206" i="12"/>
  <c r="L206" i="12"/>
  <c r="K206" i="12"/>
  <c r="J206" i="12"/>
  <c r="I206" i="12"/>
  <c r="EL205" i="12"/>
  <c r="EK205" i="12"/>
  <c r="EJ205" i="12"/>
  <c r="EI205" i="12"/>
  <c r="EH205" i="12"/>
  <c r="EG205" i="12"/>
  <c r="EF205" i="12"/>
  <c r="EE205" i="12"/>
  <c r="ED205" i="12"/>
  <c r="EC205" i="12"/>
  <c r="EB205" i="12"/>
  <c r="EA205" i="12"/>
  <c r="DZ205" i="12"/>
  <c r="DY205" i="12"/>
  <c r="DX205" i="12"/>
  <c r="DW205" i="12"/>
  <c r="DV205" i="12"/>
  <c r="DU205" i="12"/>
  <c r="DT205" i="12"/>
  <c r="DS205" i="12"/>
  <c r="DR205" i="12"/>
  <c r="DQ205" i="12"/>
  <c r="DO205" i="12"/>
  <c r="DN205" i="12"/>
  <c r="DL205" i="12"/>
  <c r="DK205" i="12"/>
  <c r="DJ205" i="12"/>
  <c r="DH205" i="12"/>
  <c r="DG205" i="12"/>
  <c r="DF205" i="12"/>
  <c r="DD205" i="12"/>
  <c r="DC205" i="12"/>
  <c r="DB205" i="12"/>
  <c r="DA205" i="12"/>
  <c r="CZ205" i="12"/>
  <c r="CY205" i="12"/>
  <c r="CX205" i="12"/>
  <c r="CW205" i="12"/>
  <c r="CV205" i="12"/>
  <c r="CU205" i="12"/>
  <c r="CT205" i="12"/>
  <c r="CS205" i="12"/>
  <c r="CR205" i="12"/>
  <c r="CQ205" i="12"/>
  <c r="CP205" i="12"/>
  <c r="CO205" i="12"/>
  <c r="CN205" i="12"/>
  <c r="CM205" i="12"/>
  <c r="CL205" i="12"/>
  <c r="CK205" i="12"/>
  <c r="CJ205" i="12"/>
  <c r="CI205" i="12"/>
  <c r="CH205" i="12"/>
  <c r="CG205" i="12"/>
  <c r="CF205" i="12"/>
  <c r="CE205" i="12"/>
  <c r="CD205" i="12"/>
  <c r="CC205" i="12"/>
  <c r="CB205" i="12"/>
  <c r="CA205" i="12"/>
  <c r="BZ205" i="12"/>
  <c r="BY205" i="12"/>
  <c r="BX205" i="12"/>
  <c r="BW205" i="12"/>
  <c r="BV205" i="12"/>
  <c r="BU205" i="12"/>
  <c r="BT205" i="12"/>
  <c r="BS205" i="12"/>
  <c r="BR205" i="12"/>
  <c r="BQ205" i="12"/>
  <c r="BP205" i="12"/>
  <c r="BO205" i="12"/>
  <c r="BN205" i="12"/>
  <c r="BM205" i="12"/>
  <c r="BK205" i="12"/>
  <c r="BJ205" i="12"/>
  <c r="BI205" i="12"/>
  <c r="BH205" i="12"/>
  <c r="BG205" i="12"/>
  <c r="BF205" i="12"/>
  <c r="BE205" i="12"/>
  <c r="BD205" i="12"/>
  <c r="BC205" i="12"/>
  <c r="BB205" i="12"/>
  <c r="BA205" i="12"/>
  <c r="AZ205" i="12"/>
  <c r="AY205" i="12"/>
  <c r="AX205" i="12"/>
  <c r="AW205" i="12"/>
  <c r="AV205" i="12"/>
  <c r="AT205" i="12"/>
  <c r="AS205" i="12"/>
  <c r="AR205" i="12"/>
  <c r="AQ205" i="12"/>
  <c r="AP205" i="12"/>
  <c r="AO205" i="12"/>
  <c r="AN205" i="12"/>
  <c r="AM205" i="12"/>
  <c r="AL205" i="12"/>
  <c r="AK205" i="12"/>
  <c r="AJ205" i="12"/>
  <c r="AI205" i="12"/>
  <c r="AH205" i="12"/>
  <c r="AG205" i="12"/>
  <c r="AF205" i="12"/>
  <c r="AE205" i="12"/>
  <c r="AC205" i="12"/>
  <c r="AB205" i="12"/>
  <c r="AA205" i="12"/>
  <c r="Z205" i="12"/>
  <c r="Y205" i="12"/>
  <c r="X205" i="12"/>
  <c r="W205" i="12"/>
  <c r="V205" i="12"/>
  <c r="U205" i="12"/>
  <c r="T205" i="12"/>
  <c r="S205" i="12"/>
  <c r="R205" i="12"/>
  <c r="Q205" i="12"/>
  <c r="P205" i="12"/>
  <c r="O205" i="12"/>
  <c r="N205" i="12"/>
  <c r="L205" i="12"/>
  <c r="K205" i="12"/>
  <c r="J205" i="12"/>
  <c r="I205" i="12"/>
  <c r="EL204" i="12"/>
  <c r="EK204" i="12"/>
  <c r="EJ204" i="12"/>
  <c r="EI204" i="12"/>
  <c r="EH204" i="12"/>
  <c r="EG204" i="12"/>
  <c r="EF204" i="12"/>
  <c r="EE204" i="12"/>
  <c r="ED204" i="12"/>
  <c r="EC204" i="12"/>
  <c r="EB204" i="12"/>
  <c r="EA204" i="12"/>
  <c r="DZ204" i="12"/>
  <c r="DY204" i="12"/>
  <c r="DX204" i="12"/>
  <c r="DW204" i="12"/>
  <c r="DV204" i="12"/>
  <c r="DU204" i="12"/>
  <c r="DT204" i="12"/>
  <c r="DS204" i="12"/>
  <c r="DR204" i="12"/>
  <c r="DQ204" i="12"/>
  <c r="DO204" i="12"/>
  <c r="DN204" i="12"/>
  <c r="DL204" i="12"/>
  <c r="DK204" i="12"/>
  <c r="DJ204" i="12"/>
  <c r="DH204" i="12"/>
  <c r="DG204" i="12"/>
  <c r="DF204" i="12"/>
  <c r="DD204" i="12"/>
  <c r="DC204" i="12"/>
  <c r="DB204" i="12"/>
  <c r="DA204" i="12"/>
  <c r="CZ204" i="12"/>
  <c r="CY204" i="12"/>
  <c r="CX204" i="12"/>
  <c r="CW204" i="12"/>
  <c r="CV204" i="12"/>
  <c r="CU204" i="12"/>
  <c r="CT204" i="12"/>
  <c r="CS204" i="12"/>
  <c r="CR204" i="12"/>
  <c r="CQ204" i="12"/>
  <c r="CP204" i="12"/>
  <c r="CO204" i="12"/>
  <c r="CN204" i="12"/>
  <c r="CM204" i="12"/>
  <c r="CL204" i="12"/>
  <c r="CK204" i="12"/>
  <c r="CJ204" i="12"/>
  <c r="CI204" i="12"/>
  <c r="CH204" i="12"/>
  <c r="CG204" i="12"/>
  <c r="CF204" i="12"/>
  <c r="CE204" i="12"/>
  <c r="CD204" i="12"/>
  <c r="CC204" i="12"/>
  <c r="CB204" i="12"/>
  <c r="CA204" i="12"/>
  <c r="BZ204" i="12"/>
  <c r="BY204" i="12"/>
  <c r="BX204" i="12"/>
  <c r="BW204" i="12"/>
  <c r="BV204" i="12"/>
  <c r="BU204" i="12"/>
  <c r="BT204" i="12"/>
  <c r="BS204" i="12"/>
  <c r="BR204" i="12"/>
  <c r="BQ204" i="12"/>
  <c r="BP204" i="12"/>
  <c r="BO204" i="12"/>
  <c r="BN204" i="12"/>
  <c r="BM204" i="12"/>
  <c r="BK204" i="12"/>
  <c r="BJ204" i="12"/>
  <c r="BI204" i="12"/>
  <c r="BH204" i="12"/>
  <c r="BG204" i="12"/>
  <c r="BF204" i="12"/>
  <c r="BE204" i="12"/>
  <c r="BD204" i="12"/>
  <c r="BC204" i="12"/>
  <c r="BB204" i="12"/>
  <c r="BA204" i="12"/>
  <c r="AZ204" i="12"/>
  <c r="AY204" i="12"/>
  <c r="AX204" i="12"/>
  <c r="AW204" i="12"/>
  <c r="AV204" i="12"/>
  <c r="AT204" i="12"/>
  <c r="AS204" i="12"/>
  <c r="AR204" i="12"/>
  <c r="AQ204" i="12"/>
  <c r="AP204" i="12"/>
  <c r="AO204" i="12"/>
  <c r="AN204" i="12"/>
  <c r="AM204" i="12"/>
  <c r="AL204" i="12"/>
  <c r="AK204" i="12"/>
  <c r="AJ204" i="12"/>
  <c r="AI204" i="12"/>
  <c r="AH204" i="12"/>
  <c r="AG204" i="12"/>
  <c r="AF204" i="12"/>
  <c r="AE204" i="12"/>
  <c r="AC204" i="12"/>
  <c r="AB204" i="12"/>
  <c r="AA204" i="12"/>
  <c r="Z204" i="12"/>
  <c r="Y204" i="12"/>
  <c r="X204" i="12"/>
  <c r="W204" i="12"/>
  <c r="V204" i="12"/>
  <c r="U204" i="12"/>
  <c r="T204" i="12"/>
  <c r="S204" i="12"/>
  <c r="R204" i="12"/>
  <c r="Q204" i="12"/>
  <c r="P204" i="12"/>
  <c r="O204" i="12"/>
  <c r="N204" i="12"/>
  <c r="L204" i="12"/>
  <c r="K204" i="12"/>
  <c r="J204" i="12"/>
  <c r="I204" i="12"/>
  <c r="EL203" i="12"/>
  <c r="EK203" i="12"/>
  <c r="EJ203" i="12"/>
  <c r="EI203" i="12"/>
  <c r="EH203" i="12"/>
  <c r="EG203" i="12"/>
  <c r="EF203" i="12"/>
  <c r="EE203" i="12"/>
  <c r="ED203" i="12"/>
  <c r="EC203" i="12"/>
  <c r="EB203" i="12"/>
  <c r="EA203" i="12"/>
  <c r="DZ203" i="12"/>
  <c r="DY203" i="12"/>
  <c r="DX203" i="12"/>
  <c r="DW203" i="12"/>
  <c r="DV203" i="12"/>
  <c r="DU203" i="12"/>
  <c r="DT203" i="12"/>
  <c r="DS203" i="12"/>
  <c r="DR203" i="12"/>
  <c r="DQ203" i="12"/>
  <c r="DO203" i="12"/>
  <c r="DN203" i="12"/>
  <c r="DL203" i="12"/>
  <c r="DK203" i="12"/>
  <c r="DJ203" i="12"/>
  <c r="DH203" i="12"/>
  <c r="DG203" i="12"/>
  <c r="DF203" i="12"/>
  <c r="DD203" i="12"/>
  <c r="DC203" i="12"/>
  <c r="DB203" i="12"/>
  <c r="DA203" i="12"/>
  <c r="CZ203" i="12"/>
  <c r="CY203" i="12"/>
  <c r="CX203" i="12"/>
  <c r="CW203" i="12"/>
  <c r="CV203" i="12"/>
  <c r="CU203" i="12"/>
  <c r="CT203" i="12"/>
  <c r="CS203" i="12"/>
  <c r="CR203" i="12"/>
  <c r="CQ203" i="12"/>
  <c r="CP203" i="12"/>
  <c r="CO203" i="12"/>
  <c r="CN203" i="12"/>
  <c r="CM203" i="12"/>
  <c r="CL203" i="12"/>
  <c r="CK203" i="12"/>
  <c r="CJ203" i="12"/>
  <c r="CI203" i="12"/>
  <c r="CH203" i="12"/>
  <c r="CG203" i="12"/>
  <c r="CF203" i="12"/>
  <c r="CE203" i="12"/>
  <c r="CD203" i="12"/>
  <c r="CC203" i="12"/>
  <c r="CB203" i="12"/>
  <c r="CA203" i="12"/>
  <c r="BZ203" i="12"/>
  <c r="BY203" i="12"/>
  <c r="BX203" i="12"/>
  <c r="BW203" i="12"/>
  <c r="BV203" i="12"/>
  <c r="BU203" i="12"/>
  <c r="BT203" i="12"/>
  <c r="BS203" i="12"/>
  <c r="BR203" i="12"/>
  <c r="BQ203" i="12"/>
  <c r="BP203" i="12"/>
  <c r="BO203" i="12"/>
  <c r="BN203" i="12"/>
  <c r="BM203" i="12"/>
  <c r="BK203" i="12"/>
  <c r="BJ203" i="12"/>
  <c r="BI203" i="12"/>
  <c r="BH203" i="12"/>
  <c r="BG203" i="12"/>
  <c r="BF203" i="12"/>
  <c r="BE203" i="12"/>
  <c r="BD203" i="12"/>
  <c r="BC203" i="12"/>
  <c r="BB203" i="12"/>
  <c r="BA203" i="12"/>
  <c r="AZ203" i="12"/>
  <c r="AY203" i="12"/>
  <c r="AX203" i="12"/>
  <c r="AW203" i="12"/>
  <c r="AV203" i="12"/>
  <c r="AT203" i="12"/>
  <c r="AS203" i="12"/>
  <c r="AR203" i="12"/>
  <c r="AQ203" i="12"/>
  <c r="AP203" i="12"/>
  <c r="AO203" i="12"/>
  <c r="AN203" i="12"/>
  <c r="AM203" i="12"/>
  <c r="AL203" i="12"/>
  <c r="AK203" i="12"/>
  <c r="AJ203" i="12"/>
  <c r="AI203" i="12"/>
  <c r="AH203" i="12"/>
  <c r="AG203" i="12"/>
  <c r="AF203" i="12"/>
  <c r="AE203" i="12"/>
  <c r="AC203" i="12"/>
  <c r="AB203" i="12"/>
  <c r="AA203" i="12"/>
  <c r="Z203" i="12"/>
  <c r="Y203" i="12"/>
  <c r="X203" i="12"/>
  <c r="W203" i="12"/>
  <c r="V203" i="12"/>
  <c r="U203" i="12"/>
  <c r="T203" i="12"/>
  <c r="S203" i="12"/>
  <c r="R203" i="12"/>
  <c r="Q203" i="12"/>
  <c r="P203" i="12"/>
  <c r="O203" i="12"/>
  <c r="N203" i="12"/>
  <c r="L203" i="12"/>
  <c r="K203" i="12"/>
  <c r="J203" i="12"/>
  <c r="I203" i="12"/>
  <c r="EL202" i="12"/>
  <c r="EK202" i="12"/>
  <c r="EJ202" i="12"/>
  <c r="EI202" i="12"/>
  <c r="EH202" i="12"/>
  <c r="EG202" i="12"/>
  <c r="EF202" i="12"/>
  <c r="EE202" i="12"/>
  <c r="ED202" i="12"/>
  <c r="EC202" i="12"/>
  <c r="EB202" i="12"/>
  <c r="EA202" i="12"/>
  <c r="DZ202" i="12"/>
  <c r="DY202" i="12"/>
  <c r="DX202" i="12"/>
  <c r="DW202" i="12"/>
  <c r="DV202" i="12"/>
  <c r="DU202" i="12"/>
  <c r="DT202" i="12"/>
  <c r="DS202" i="12"/>
  <c r="DR202" i="12"/>
  <c r="DQ202" i="12"/>
  <c r="DO202" i="12"/>
  <c r="DN202" i="12"/>
  <c r="DL202" i="12"/>
  <c r="DK202" i="12"/>
  <c r="DJ202" i="12"/>
  <c r="DH202" i="12"/>
  <c r="DG202" i="12"/>
  <c r="DF202" i="12"/>
  <c r="DD202" i="12"/>
  <c r="DC202" i="12"/>
  <c r="DB202" i="12"/>
  <c r="DA202" i="12"/>
  <c r="CZ202" i="12"/>
  <c r="CY202" i="12"/>
  <c r="CX202" i="12"/>
  <c r="CW202" i="12"/>
  <c r="CV202" i="12"/>
  <c r="CU202" i="12"/>
  <c r="CT202" i="12"/>
  <c r="CS202" i="12"/>
  <c r="CR202" i="12"/>
  <c r="CQ202" i="12"/>
  <c r="CP202" i="12"/>
  <c r="CO202" i="12"/>
  <c r="CN202" i="12"/>
  <c r="CM202" i="12"/>
  <c r="CL202" i="12"/>
  <c r="CK202" i="12"/>
  <c r="CJ202" i="12"/>
  <c r="CI202" i="12"/>
  <c r="CH202" i="12"/>
  <c r="CG202" i="12"/>
  <c r="CF202" i="12"/>
  <c r="CE202" i="12"/>
  <c r="CD202" i="12"/>
  <c r="CC202" i="12"/>
  <c r="CB202" i="12"/>
  <c r="CA202" i="12"/>
  <c r="BZ202" i="12"/>
  <c r="BY202" i="12"/>
  <c r="BX202" i="12"/>
  <c r="BW202" i="12"/>
  <c r="BV202" i="12"/>
  <c r="BU202" i="12"/>
  <c r="BT202" i="12"/>
  <c r="BS202" i="12"/>
  <c r="BR202" i="12"/>
  <c r="BQ202" i="12"/>
  <c r="BP202" i="12"/>
  <c r="BO202" i="12"/>
  <c r="BN202" i="12"/>
  <c r="BM202" i="12"/>
  <c r="BK202" i="12"/>
  <c r="BJ202" i="12"/>
  <c r="BI202" i="12"/>
  <c r="BH202" i="12"/>
  <c r="BG202" i="12"/>
  <c r="BF202" i="12"/>
  <c r="BE202" i="12"/>
  <c r="BD202" i="12"/>
  <c r="BC202" i="12"/>
  <c r="BB202" i="12"/>
  <c r="BA202" i="12"/>
  <c r="AZ202" i="12"/>
  <c r="AY202" i="12"/>
  <c r="AX202" i="12"/>
  <c r="AW202" i="12"/>
  <c r="AV202" i="12"/>
  <c r="AT202" i="12"/>
  <c r="AS202" i="12"/>
  <c r="AR202" i="12"/>
  <c r="AQ202" i="12"/>
  <c r="AP202" i="12"/>
  <c r="AO202" i="12"/>
  <c r="AN202" i="12"/>
  <c r="AM202" i="12"/>
  <c r="AL202" i="12"/>
  <c r="AK202" i="12"/>
  <c r="AJ202" i="12"/>
  <c r="AI202" i="12"/>
  <c r="AH202" i="12"/>
  <c r="AG202" i="12"/>
  <c r="AF202" i="12"/>
  <c r="AE202" i="12"/>
  <c r="AC202" i="12"/>
  <c r="AB202" i="12"/>
  <c r="AA202" i="12"/>
  <c r="Z202" i="12"/>
  <c r="Y202" i="12"/>
  <c r="X202" i="12"/>
  <c r="W202" i="12"/>
  <c r="V202" i="12"/>
  <c r="U202" i="12"/>
  <c r="T202" i="12"/>
  <c r="S202" i="12"/>
  <c r="R202" i="12"/>
  <c r="Q202" i="12"/>
  <c r="P202" i="12"/>
  <c r="O202" i="12"/>
  <c r="N202" i="12"/>
  <c r="L202" i="12"/>
  <c r="K202" i="12"/>
  <c r="J202" i="12"/>
  <c r="I202" i="12"/>
  <c r="EL201" i="12"/>
  <c r="EK201" i="12"/>
  <c r="EJ201" i="12"/>
  <c r="EI201" i="12"/>
  <c r="EH201" i="12"/>
  <c r="EG201" i="12"/>
  <c r="EF201" i="12"/>
  <c r="EE201" i="12"/>
  <c r="ED201" i="12"/>
  <c r="EC201" i="12"/>
  <c r="EB201" i="12"/>
  <c r="EA201" i="12"/>
  <c r="DZ201" i="12"/>
  <c r="DY201" i="12"/>
  <c r="DX201" i="12"/>
  <c r="DW201" i="12"/>
  <c r="DV201" i="12"/>
  <c r="DU201" i="12"/>
  <c r="DT201" i="12"/>
  <c r="DS201" i="12"/>
  <c r="DR201" i="12"/>
  <c r="DQ201" i="12"/>
  <c r="DO201" i="12"/>
  <c r="DN201" i="12"/>
  <c r="DL201" i="12"/>
  <c r="DK201" i="12"/>
  <c r="DJ201" i="12"/>
  <c r="DH201" i="12"/>
  <c r="DG201" i="12"/>
  <c r="DF201" i="12"/>
  <c r="DD201" i="12"/>
  <c r="DC201" i="12"/>
  <c r="DB201" i="12"/>
  <c r="DA201" i="12"/>
  <c r="CZ201" i="12"/>
  <c r="CY201" i="12"/>
  <c r="CX201" i="12"/>
  <c r="CW201" i="12"/>
  <c r="CV201" i="12"/>
  <c r="CU201" i="12"/>
  <c r="CT201" i="12"/>
  <c r="CS201" i="12"/>
  <c r="CR201" i="12"/>
  <c r="CQ201" i="12"/>
  <c r="CP201" i="12"/>
  <c r="CO201" i="12"/>
  <c r="CN201" i="12"/>
  <c r="CM201" i="12"/>
  <c r="CL201" i="12"/>
  <c r="CK201" i="12"/>
  <c r="CJ201" i="12"/>
  <c r="CI201" i="12"/>
  <c r="CH201" i="12"/>
  <c r="CG201" i="12"/>
  <c r="CF201" i="12"/>
  <c r="CE201" i="12"/>
  <c r="CD201" i="12"/>
  <c r="CC201" i="12"/>
  <c r="CB201" i="12"/>
  <c r="CA201" i="12"/>
  <c r="BZ201" i="12"/>
  <c r="BY201" i="12"/>
  <c r="BX201" i="12"/>
  <c r="BW201" i="12"/>
  <c r="BV201" i="12"/>
  <c r="BU201" i="12"/>
  <c r="BT201" i="12"/>
  <c r="BS201" i="12"/>
  <c r="BR201" i="12"/>
  <c r="BQ201" i="12"/>
  <c r="BP201" i="12"/>
  <c r="BO201" i="12"/>
  <c r="BN201" i="12"/>
  <c r="BM201" i="12"/>
  <c r="BK201" i="12"/>
  <c r="BJ201" i="12"/>
  <c r="BI201" i="12"/>
  <c r="BH201" i="12"/>
  <c r="BG201" i="12"/>
  <c r="BF201" i="12"/>
  <c r="BE201" i="12"/>
  <c r="BD201" i="12"/>
  <c r="BC201" i="12"/>
  <c r="BB201" i="12"/>
  <c r="BA201" i="12"/>
  <c r="AZ201" i="12"/>
  <c r="AY201" i="12"/>
  <c r="AX201" i="12"/>
  <c r="AW201" i="12"/>
  <c r="AV201" i="12"/>
  <c r="AT201" i="12"/>
  <c r="AS201" i="12"/>
  <c r="AR201" i="12"/>
  <c r="AQ201" i="12"/>
  <c r="AP201" i="12"/>
  <c r="AO201" i="12"/>
  <c r="AN201" i="12"/>
  <c r="AM201" i="12"/>
  <c r="AL201" i="12"/>
  <c r="AK201" i="12"/>
  <c r="AJ201" i="12"/>
  <c r="AI201" i="12"/>
  <c r="AH201" i="12"/>
  <c r="AG201" i="12"/>
  <c r="AF201" i="12"/>
  <c r="AE201" i="12"/>
  <c r="AC201" i="12"/>
  <c r="AB201" i="12"/>
  <c r="AA201" i="12"/>
  <c r="Z201" i="12"/>
  <c r="Y201" i="12"/>
  <c r="X201" i="12"/>
  <c r="W201" i="12"/>
  <c r="V201" i="12"/>
  <c r="U201" i="12"/>
  <c r="T201" i="12"/>
  <c r="S201" i="12"/>
  <c r="R201" i="12"/>
  <c r="Q201" i="12"/>
  <c r="P201" i="12"/>
  <c r="O201" i="12"/>
  <c r="N201" i="12"/>
  <c r="L201" i="12"/>
  <c r="K201" i="12"/>
  <c r="J201" i="12"/>
  <c r="I201" i="12"/>
  <c r="EL200" i="12"/>
  <c r="EK200" i="12"/>
  <c r="EJ200" i="12"/>
  <c r="EI200" i="12"/>
  <c r="EH200" i="12"/>
  <c r="EG200" i="12"/>
  <c r="EF200" i="12"/>
  <c r="EE200" i="12"/>
  <c r="ED200" i="12"/>
  <c r="EC200" i="12"/>
  <c r="EB200" i="12"/>
  <c r="EA200" i="12"/>
  <c r="DZ200" i="12"/>
  <c r="DY200" i="12"/>
  <c r="DX200" i="12"/>
  <c r="DW200" i="12"/>
  <c r="DV200" i="12"/>
  <c r="DU200" i="12"/>
  <c r="DT200" i="12"/>
  <c r="DS200" i="12"/>
  <c r="DR200" i="12"/>
  <c r="DQ200" i="12"/>
  <c r="DO200" i="12"/>
  <c r="DN200" i="12"/>
  <c r="DL200" i="12"/>
  <c r="DK200" i="12"/>
  <c r="DJ200" i="12"/>
  <c r="DH200" i="12"/>
  <c r="DG200" i="12"/>
  <c r="DF200" i="12"/>
  <c r="DD200" i="12"/>
  <c r="DC200" i="12"/>
  <c r="DB200" i="12"/>
  <c r="DA200" i="12"/>
  <c r="CZ200" i="12"/>
  <c r="CY200" i="12"/>
  <c r="CX200" i="12"/>
  <c r="CW200" i="12"/>
  <c r="CV200" i="12"/>
  <c r="CU200" i="12"/>
  <c r="CT200" i="12"/>
  <c r="CS200" i="12"/>
  <c r="CR200" i="12"/>
  <c r="CQ200" i="12"/>
  <c r="CP200" i="12"/>
  <c r="CO200" i="12"/>
  <c r="CN200" i="12"/>
  <c r="CM200" i="12"/>
  <c r="CL200" i="12"/>
  <c r="CK200" i="12"/>
  <c r="CJ200" i="12"/>
  <c r="CI200" i="12"/>
  <c r="CH200" i="12"/>
  <c r="CG200" i="12"/>
  <c r="CF200" i="12"/>
  <c r="CE200" i="12"/>
  <c r="CD200" i="12"/>
  <c r="CC200" i="12"/>
  <c r="CB200" i="12"/>
  <c r="CA200" i="12"/>
  <c r="BZ200" i="12"/>
  <c r="BY200" i="12"/>
  <c r="BX200" i="12"/>
  <c r="BW200" i="12"/>
  <c r="BV200" i="12"/>
  <c r="BU200" i="12"/>
  <c r="BT200" i="12"/>
  <c r="BS200" i="12"/>
  <c r="BR200" i="12"/>
  <c r="BQ200" i="12"/>
  <c r="BP200" i="12"/>
  <c r="BO200" i="12"/>
  <c r="BN200" i="12"/>
  <c r="BM200" i="12"/>
  <c r="BK200" i="12"/>
  <c r="BJ200" i="12"/>
  <c r="BI200" i="12"/>
  <c r="BH200" i="12"/>
  <c r="BG200" i="12"/>
  <c r="BF200" i="12"/>
  <c r="BE200" i="12"/>
  <c r="BD200" i="12"/>
  <c r="BC200" i="12"/>
  <c r="BB200" i="12"/>
  <c r="BA200" i="12"/>
  <c r="AZ200" i="12"/>
  <c r="AY200" i="12"/>
  <c r="AX200" i="12"/>
  <c r="AW200" i="12"/>
  <c r="AV200" i="12"/>
  <c r="AT200" i="12"/>
  <c r="AS200" i="12"/>
  <c r="AR200" i="12"/>
  <c r="AQ200" i="12"/>
  <c r="AP200" i="12"/>
  <c r="AO200" i="12"/>
  <c r="AN200" i="12"/>
  <c r="AM200" i="12"/>
  <c r="AL200" i="12"/>
  <c r="AK200" i="12"/>
  <c r="AJ200" i="12"/>
  <c r="AI200" i="12"/>
  <c r="AH200" i="12"/>
  <c r="AG200" i="12"/>
  <c r="AF200" i="12"/>
  <c r="AE200" i="12"/>
  <c r="AC200" i="12"/>
  <c r="AB200" i="12"/>
  <c r="AA200" i="12"/>
  <c r="Z200" i="12"/>
  <c r="Y200" i="12"/>
  <c r="X200" i="12"/>
  <c r="W200" i="12"/>
  <c r="V200" i="12"/>
  <c r="U200" i="12"/>
  <c r="T200" i="12"/>
  <c r="S200" i="12"/>
  <c r="R200" i="12"/>
  <c r="Q200" i="12"/>
  <c r="P200" i="12"/>
  <c r="O200" i="12"/>
  <c r="N200" i="12"/>
  <c r="L200" i="12"/>
  <c r="K200" i="12"/>
  <c r="J200" i="12"/>
  <c r="I200" i="12"/>
  <c r="EL199" i="12"/>
  <c r="EK199" i="12"/>
  <c r="EJ199" i="12"/>
  <c r="EI199" i="12"/>
  <c r="EH199" i="12"/>
  <c r="EG199" i="12"/>
  <c r="EF199" i="12"/>
  <c r="EE199" i="12"/>
  <c r="ED199" i="12"/>
  <c r="EC199" i="12"/>
  <c r="EB199" i="12"/>
  <c r="EA199" i="12"/>
  <c r="DZ199" i="12"/>
  <c r="DY199" i="12"/>
  <c r="DX199" i="12"/>
  <c r="DW199" i="12"/>
  <c r="DV199" i="12"/>
  <c r="DU199" i="12"/>
  <c r="DT199" i="12"/>
  <c r="DS199" i="12"/>
  <c r="DR199" i="12"/>
  <c r="DQ199" i="12"/>
  <c r="DO199" i="12"/>
  <c r="DN199" i="12"/>
  <c r="DL199" i="12"/>
  <c r="DK199" i="12"/>
  <c r="DJ199" i="12"/>
  <c r="DH199" i="12"/>
  <c r="DG199" i="12"/>
  <c r="DF199" i="12"/>
  <c r="DD199" i="12"/>
  <c r="DC199" i="12"/>
  <c r="DB199" i="12"/>
  <c r="DA199" i="12"/>
  <c r="CZ199" i="12"/>
  <c r="CY199" i="12"/>
  <c r="CX199" i="12"/>
  <c r="CW199" i="12"/>
  <c r="CV199" i="12"/>
  <c r="CU199" i="12"/>
  <c r="CT199" i="12"/>
  <c r="CS199" i="12"/>
  <c r="CR199" i="12"/>
  <c r="CQ199" i="12"/>
  <c r="CP199" i="12"/>
  <c r="CO199" i="12"/>
  <c r="CN199" i="12"/>
  <c r="CM199" i="12"/>
  <c r="CL199" i="12"/>
  <c r="CK199" i="12"/>
  <c r="CJ199" i="12"/>
  <c r="CI199" i="12"/>
  <c r="CH199" i="12"/>
  <c r="CG199" i="12"/>
  <c r="CF199" i="12"/>
  <c r="CE199" i="12"/>
  <c r="CD199" i="12"/>
  <c r="CC199" i="12"/>
  <c r="CB199" i="12"/>
  <c r="CA199" i="12"/>
  <c r="BZ199" i="12"/>
  <c r="BY199" i="12"/>
  <c r="BX199" i="12"/>
  <c r="BW199" i="12"/>
  <c r="BV199" i="12"/>
  <c r="BU199" i="12"/>
  <c r="BT199" i="12"/>
  <c r="BS199" i="12"/>
  <c r="BR199" i="12"/>
  <c r="BQ199" i="12"/>
  <c r="BP199" i="12"/>
  <c r="BO199" i="12"/>
  <c r="BN199" i="12"/>
  <c r="BM199" i="12"/>
  <c r="BK199" i="12"/>
  <c r="BJ199" i="12"/>
  <c r="BI199" i="12"/>
  <c r="BH199" i="12"/>
  <c r="BG199" i="12"/>
  <c r="BF199" i="12"/>
  <c r="BE199" i="12"/>
  <c r="BD199" i="12"/>
  <c r="BC199" i="12"/>
  <c r="BB199" i="12"/>
  <c r="BA199" i="12"/>
  <c r="AZ199" i="12"/>
  <c r="AY199" i="12"/>
  <c r="AX199" i="12"/>
  <c r="AW199" i="12"/>
  <c r="AV199" i="12"/>
  <c r="AT199" i="12"/>
  <c r="AS199" i="12"/>
  <c r="AR199" i="12"/>
  <c r="AQ199" i="12"/>
  <c r="AP199" i="12"/>
  <c r="AO199" i="12"/>
  <c r="AN199" i="12"/>
  <c r="AM199" i="12"/>
  <c r="AL199" i="12"/>
  <c r="AK199" i="12"/>
  <c r="AJ199" i="12"/>
  <c r="AI199" i="12"/>
  <c r="AH199" i="12"/>
  <c r="AG199" i="12"/>
  <c r="AF199" i="12"/>
  <c r="AE199" i="12"/>
  <c r="AC199" i="12"/>
  <c r="AB199" i="12"/>
  <c r="AA199" i="12"/>
  <c r="Z199" i="12"/>
  <c r="Y199" i="12"/>
  <c r="X199" i="12"/>
  <c r="W199" i="12"/>
  <c r="V199" i="12"/>
  <c r="U199" i="12"/>
  <c r="T199" i="12"/>
  <c r="S199" i="12"/>
  <c r="R199" i="12"/>
  <c r="Q199" i="12"/>
  <c r="P199" i="12"/>
  <c r="O199" i="12"/>
  <c r="N199" i="12"/>
  <c r="L199" i="12"/>
  <c r="K199" i="12"/>
  <c r="J199" i="12"/>
  <c r="I199" i="12"/>
  <c r="EL198" i="12"/>
  <c r="EK198" i="12"/>
  <c r="EJ198" i="12"/>
  <c r="EI198" i="12"/>
  <c r="EH198" i="12"/>
  <c r="EG198" i="12"/>
  <c r="EF198" i="12"/>
  <c r="EE198" i="12"/>
  <c r="ED198" i="12"/>
  <c r="EC198" i="12"/>
  <c r="EB198" i="12"/>
  <c r="EA198" i="12"/>
  <c r="DZ198" i="12"/>
  <c r="DY198" i="12"/>
  <c r="DX198" i="12"/>
  <c r="DW198" i="12"/>
  <c r="DV198" i="12"/>
  <c r="DU198" i="12"/>
  <c r="DT198" i="12"/>
  <c r="DS198" i="12"/>
  <c r="DR198" i="12"/>
  <c r="DQ198" i="12"/>
  <c r="DO198" i="12"/>
  <c r="DN198" i="12"/>
  <c r="DL198" i="12"/>
  <c r="DK198" i="12"/>
  <c r="DJ198" i="12"/>
  <c r="DH198" i="12"/>
  <c r="DG198" i="12"/>
  <c r="DF198" i="12"/>
  <c r="DD198" i="12"/>
  <c r="DC198" i="12"/>
  <c r="DB198" i="12"/>
  <c r="DA198" i="12"/>
  <c r="CZ198" i="12"/>
  <c r="CY198" i="12"/>
  <c r="CX198" i="12"/>
  <c r="CW198" i="12"/>
  <c r="CV198" i="12"/>
  <c r="CU198" i="12"/>
  <c r="CT198" i="12"/>
  <c r="CS198" i="12"/>
  <c r="CR198" i="12"/>
  <c r="CQ198" i="12"/>
  <c r="CP198" i="12"/>
  <c r="CO198" i="12"/>
  <c r="CN198" i="12"/>
  <c r="CM198" i="12"/>
  <c r="CL198" i="12"/>
  <c r="CK198" i="12"/>
  <c r="CJ198" i="12"/>
  <c r="CI198" i="12"/>
  <c r="CH198" i="12"/>
  <c r="CG198" i="12"/>
  <c r="CF198" i="12"/>
  <c r="CE198" i="12"/>
  <c r="CD198" i="12"/>
  <c r="CC198" i="12"/>
  <c r="CB198" i="12"/>
  <c r="CA198" i="12"/>
  <c r="BZ198" i="12"/>
  <c r="BY198" i="12"/>
  <c r="BX198" i="12"/>
  <c r="BW198" i="12"/>
  <c r="BV198" i="12"/>
  <c r="BU198" i="12"/>
  <c r="BT198" i="12"/>
  <c r="BS198" i="12"/>
  <c r="BR198" i="12"/>
  <c r="BQ198" i="12"/>
  <c r="BP198" i="12"/>
  <c r="BO198" i="12"/>
  <c r="BN198" i="12"/>
  <c r="BM198" i="12"/>
  <c r="BK198" i="12"/>
  <c r="BJ198" i="12"/>
  <c r="BI198" i="12"/>
  <c r="BH198" i="12"/>
  <c r="BG198" i="12"/>
  <c r="BF198" i="12"/>
  <c r="BE198" i="12"/>
  <c r="BD198" i="12"/>
  <c r="BC198" i="12"/>
  <c r="BB198" i="12"/>
  <c r="BA198" i="12"/>
  <c r="AZ198" i="12"/>
  <c r="AY198" i="12"/>
  <c r="AX198" i="12"/>
  <c r="AW198" i="12"/>
  <c r="AV198" i="12"/>
  <c r="AT198" i="12"/>
  <c r="AS198" i="12"/>
  <c r="AR198" i="12"/>
  <c r="AQ198" i="12"/>
  <c r="AP198" i="12"/>
  <c r="AO198" i="12"/>
  <c r="AN198" i="12"/>
  <c r="AM198" i="12"/>
  <c r="AL198" i="12"/>
  <c r="AK198" i="12"/>
  <c r="AJ198" i="12"/>
  <c r="AI198" i="12"/>
  <c r="AH198" i="12"/>
  <c r="AG198" i="12"/>
  <c r="AF198" i="12"/>
  <c r="AE198" i="12"/>
  <c r="AC198" i="12"/>
  <c r="AB198" i="12"/>
  <c r="AA198" i="12"/>
  <c r="Z198" i="12"/>
  <c r="Y198" i="12"/>
  <c r="X198" i="12"/>
  <c r="W198" i="12"/>
  <c r="V198" i="12"/>
  <c r="U198" i="12"/>
  <c r="T198" i="12"/>
  <c r="S198" i="12"/>
  <c r="R198" i="12"/>
  <c r="Q198" i="12"/>
  <c r="P198" i="12"/>
  <c r="O198" i="12"/>
  <c r="N198" i="12"/>
  <c r="L198" i="12"/>
  <c r="K198" i="12"/>
  <c r="J198" i="12"/>
  <c r="I198" i="12"/>
  <c r="EL197" i="12"/>
  <c r="EK197" i="12"/>
  <c r="EJ197" i="12"/>
  <c r="EI197" i="12"/>
  <c r="EH197" i="12"/>
  <c r="EG197" i="12"/>
  <c r="EF197" i="12"/>
  <c r="EE197" i="12"/>
  <c r="ED197" i="12"/>
  <c r="EC197" i="12"/>
  <c r="EB197" i="12"/>
  <c r="EA197" i="12"/>
  <c r="DZ197" i="12"/>
  <c r="DY197" i="12"/>
  <c r="DX197" i="12"/>
  <c r="DW197" i="12"/>
  <c r="DV197" i="12"/>
  <c r="DU197" i="12"/>
  <c r="DT197" i="12"/>
  <c r="DS197" i="12"/>
  <c r="DR197" i="12"/>
  <c r="DQ197" i="12"/>
  <c r="DO197" i="12"/>
  <c r="DN197" i="12"/>
  <c r="DL197" i="12"/>
  <c r="DK197" i="12"/>
  <c r="DJ197" i="12"/>
  <c r="DH197" i="12"/>
  <c r="DG197" i="12"/>
  <c r="DF197" i="12"/>
  <c r="DD197" i="12"/>
  <c r="DC197" i="12"/>
  <c r="DB197" i="12"/>
  <c r="DA197" i="12"/>
  <c r="CZ197" i="12"/>
  <c r="CY197" i="12"/>
  <c r="CX197" i="12"/>
  <c r="CW197" i="12"/>
  <c r="CV197" i="12"/>
  <c r="CU197" i="12"/>
  <c r="CT197" i="12"/>
  <c r="CS197" i="12"/>
  <c r="CR197" i="12"/>
  <c r="CQ197" i="12"/>
  <c r="CP197" i="12"/>
  <c r="CO197" i="12"/>
  <c r="CN197" i="12"/>
  <c r="CM197" i="12"/>
  <c r="CL197" i="12"/>
  <c r="CK197" i="12"/>
  <c r="CJ197" i="12"/>
  <c r="CI197" i="12"/>
  <c r="CH197" i="12"/>
  <c r="CG197" i="12"/>
  <c r="CF197" i="12"/>
  <c r="CE197" i="12"/>
  <c r="CD197" i="12"/>
  <c r="CC197" i="12"/>
  <c r="CB197" i="12"/>
  <c r="CA197" i="12"/>
  <c r="BZ197" i="12"/>
  <c r="BY197" i="12"/>
  <c r="BX197" i="12"/>
  <c r="BW197" i="12"/>
  <c r="BV197" i="12"/>
  <c r="BU197" i="12"/>
  <c r="BT197" i="12"/>
  <c r="BS197" i="12"/>
  <c r="BR197" i="12"/>
  <c r="BQ197" i="12"/>
  <c r="BP197" i="12"/>
  <c r="BO197" i="12"/>
  <c r="BN197" i="12"/>
  <c r="BM197" i="12"/>
  <c r="BK197" i="12"/>
  <c r="BJ197" i="12"/>
  <c r="BI197" i="12"/>
  <c r="BH197" i="12"/>
  <c r="BG197" i="12"/>
  <c r="BF197" i="12"/>
  <c r="BE197" i="12"/>
  <c r="BD197" i="12"/>
  <c r="BC197" i="12"/>
  <c r="BB197" i="12"/>
  <c r="BA197" i="12"/>
  <c r="AZ197" i="12"/>
  <c r="AY197" i="12"/>
  <c r="AX197" i="12"/>
  <c r="AW197" i="12"/>
  <c r="AV197" i="12"/>
  <c r="AT197" i="12"/>
  <c r="AS197" i="12"/>
  <c r="AR197" i="12"/>
  <c r="AQ197" i="12"/>
  <c r="AP197" i="12"/>
  <c r="AO197" i="12"/>
  <c r="AN197" i="12"/>
  <c r="AM197" i="12"/>
  <c r="AL197" i="12"/>
  <c r="AK197" i="12"/>
  <c r="AJ197" i="12"/>
  <c r="AI197" i="12"/>
  <c r="AH197" i="12"/>
  <c r="AG197" i="12"/>
  <c r="AF197" i="12"/>
  <c r="AE197" i="12"/>
  <c r="AC197" i="12"/>
  <c r="AB197" i="12"/>
  <c r="AA197" i="12"/>
  <c r="Z197" i="12"/>
  <c r="Y197" i="12"/>
  <c r="X197" i="12"/>
  <c r="W197" i="12"/>
  <c r="V197" i="12"/>
  <c r="U197" i="12"/>
  <c r="T197" i="12"/>
  <c r="S197" i="12"/>
  <c r="R197" i="12"/>
  <c r="Q197" i="12"/>
  <c r="P197" i="12"/>
  <c r="O197" i="12"/>
  <c r="N197" i="12"/>
  <c r="L197" i="12"/>
  <c r="K197" i="12"/>
  <c r="J197" i="12"/>
  <c r="I197" i="12"/>
  <c r="EL196" i="12"/>
  <c r="EK196" i="12"/>
  <c r="EJ196" i="12"/>
  <c r="EI196" i="12"/>
  <c r="EH196" i="12"/>
  <c r="EG196" i="12"/>
  <c r="EF196" i="12"/>
  <c r="EE196" i="12"/>
  <c r="ED196" i="12"/>
  <c r="EC196" i="12"/>
  <c r="EB196" i="12"/>
  <c r="EA196" i="12"/>
  <c r="DZ196" i="12"/>
  <c r="DY196" i="12"/>
  <c r="DX196" i="12"/>
  <c r="DW196" i="12"/>
  <c r="DV196" i="12"/>
  <c r="DU196" i="12"/>
  <c r="DT196" i="12"/>
  <c r="DS196" i="12"/>
  <c r="DR196" i="12"/>
  <c r="DQ196" i="12"/>
  <c r="DO196" i="12"/>
  <c r="DN196" i="12"/>
  <c r="DL196" i="12"/>
  <c r="DK196" i="12"/>
  <c r="DJ196" i="12"/>
  <c r="DH196" i="12"/>
  <c r="DG196" i="12"/>
  <c r="DF196" i="12"/>
  <c r="DD196" i="12"/>
  <c r="DC196" i="12"/>
  <c r="DB196" i="12"/>
  <c r="DA196" i="12"/>
  <c r="CZ196" i="12"/>
  <c r="CY196" i="12"/>
  <c r="CX196" i="12"/>
  <c r="CW196" i="12"/>
  <c r="CV196" i="12"/>
  <c r="CU196" i="12"/>
  <c r="CT196" i="12"/>
  <c r="CS196" i="12"/>
  <c r="CR196" i="12"/>
  <c r="CQ196" i="12"/>
  <c r="CP196" i="12"/>
  <c r="CO196" i="12"/>
  <c r="CN196" i="12"/>
  <c r="CM196" i="12"/>
  <c r="CL196" i="12"/>
  <c r="CK196" i="12"/>
  <c r="CJ196" i="12"/>
  <c r="CI196" i="12"/>
  <c r="CH196" i="12"/>
  <c r="CG196" i="12"/>
  <c r="CF196" i="12"/>
  <c r="CE196" i="12"/>
  <c r="CD196" i="12"/>
  <c r="CC196" i="12"/>
  <c r="CB196" i="12"/>
  <c r="CA196" i="12"/>
  <c r="BZ196" i="12"/>
  <c r="BY196" i="12"/>
  <c r="BX196" i="12"/>
  <c r="BW196" i="12"/>
  <c r="BV196" i="12"/>
  <c r="BU196" i="12"/>
  <c r="BT196" i="12"/>
  <c r="BS196" i="12"/>
  <c r="BR196" i="12"/>
  <c r="BQ196" i="12"/>
  <c r="BP196" i="12"/>
  <c r="BO196" i="12"/>
  <c r="BN196" i="12"/>
  <c r="BM196" i="12"/>
  <c r="BK196" i="12"/>
  <c r="BJ196" i="12"/>
  <c r="BI196" i="12"/>
  <c r="BH196" i="12"/>
  <c r="BG196" i="12"/>
  <c r="BF196" i="12"/>
  <c r="BE196" i="12"/>
  <c r="BD196" i="12"/>
  <c r="BC196" i="12"/>
  <c r="BB196" i="12"/>
  <c r="BA196" i="12"/>
  <c r="AZ196" i="12"/>
  <c r="AY196" i="12"/>
  <c r="AX196" i="12"/>
  <c r="AW196" i="12"/>
  <c r="AV196" i="12"/>
  <c r="AT196" i="12"/>
  <c r="AS196" i="12"/>
  <c r="AR196" i="12"/>
  <c r="AQ196" i="12"/>
  <c r="AP196" i="12"/>
  <c r="AO196" i="12"/>
  <c r="AN196" i="12"/>
  <c r="AM196" i="12"/>
  <c r="AL196" i="12"/>
  <c r="AK196" i="12"/>
  <c r="AJ196" i="12"/>
  <c r="AI196" i="12"/>
  <c r="AH196" i="12"/>
  <c r="AG196" i="12"/>
  <c r="AF196" i="12"/>
  <c r="AE196" i="12"/>
  <c r="AC196" i="12"/>
  <c r="AB196" i="12"/>
  <c r="AA196" i="12"/>
  <c r="Z196" i="12"/>
  <c r="Y196" i="12"/>
  <c r="X196" i="12"/>
  <c r="W196" i="12"/>
  <c r="V196" i="12"/>
  <c r="U196" i="12"/>
  <c r="T196" i="12"/>
  <c r="S196" i="12"/>
  <c r="R196" i="12"/>
  <c r="Q196" i="12"/>
  <c r="P196" i="12"/>
  <c r="O196" i="12"/>
  <c r="N196" i="12"/>
  <c r="L196" i="12"/>
  <c r="K196" i="12"/>
  <c r="J196" i="12"/>
  <c r="I196" i="12"/>
  <c r="EL195" i="12"/>
  <c r="EK195" i="12"/>
  <c r="EJ195" i="12"/>
  <c r="EI195" i="12"/>
  <c r="EH195" i="12"/>
  <c r="EG195" i="12"/>
  <c r="EF195" i="12"/>
  <c r="EE195" i="12"/>
  <c r="ED195" i="12"/>
  <c r="EC195" i="12"/>
  <c r="EB195" i="12"/>
  <c r="EA195" i="12"/>
  <c r="DZ195" i="12"/>
  <c r="DY195" i="12"/>
  <c r="DX195" i="12"/>
  <c r="DW195" i="12"/>
  <c r="DV195" i="12"/>
  <c r="DU195" i="12"/>
  <c r="DT195" i="12"/>
  <c r="DS195" i="12"/>
  <c r="DR195" i="12"/>
  <c r="DQ195" i="12"/>
  <c r="DO195" i="12"/>
  <c r="DN195" i="12"/>
  <c r="DL195" i="12"/>
  <c r="DK195" i="12"/>
  <c r="DJ195" i="12"/>
  <c r="DH195" i="12"/>
  <c r="DG195" i="12"/>
  <c r="DF195" i="12"/>
  <c r="DD195" i="12"/>
  <c r="DC195" i="12"/>
  <c r="DB195" i="12"/>
  <c r="DA195" i="12"/>
  <c r="CZ195" i="12"/>
  <c r="CY195" i="12"/>
  <c r="CX195" i="12"/>
  <c r="CW195" i="12"/>
  <c r="CV195" i="12"/>
  <c r="CU195" i="12"/>
  <c r="CT195" i="12"/>
  <c r="CS195" i="12"/>
  <c r="CR195" i="12"/>
  <c r="CQ195" i="12"/>
  <c r="CP195" i="12"/>
  <c r="CO195" i="12"/>
  <c r="CN195" i="12"/>
  <c r="CM195" i="12"/>
  <c r="CL195" i="12"/>
  <c r="CK195" i="12"/>
  <c r="CJ195" i="12"/>
  <c r="CI195" i="12"/>
  <c r="CH195" i="12"/>
  <c r="CG195" i="12"/>
  <c r="CF195" i="12"/>
  <c r="CE195" i="12"/>
  <c r="CD195" i="12"/>
  <c r="CC195" i="12"/>
  <c r="CB195" i="12"/>
  <c r="CA195" i="12"/>
  <c r="BZ195" i="12"/>
  <c r="BY195" i="12"/>
  <c r="BX195" i="12"/>
  <c r="BW195" i="12"/>
  <c r="BV195" i="12"/>
  <c r="BU195" i="12"/>
  <c r="BT195" i="12"/>
  <c r="BS195" i="12"/>
  <c r="BR195" i="12"/>
  <c r="BQ195" i="12"/>
  <c r="BP195" i="12"/>
  <c r="BO195" i="12"/>
  <c r="BN195" i="12"/>
  <c r="BM195" i="12"/>
  <c r="BK195" i="12"/>
  <c r="BJ195" i="12"/>
  <c r="BI195" i="12"/>
  <c r="BH195" i="12"/>
  <c r="BG195" i="12"/>
  <c r="BF195" i="12"/>
  <c r="BE195" i="12"/>
  <c r="BD195" i="12"/>
  <c r="BC195" i="12"/>
  <c r="BB195" i="12"/>
  <c r="BA195" i="12"/>
  <c r="AZ195" i="12"/>
  <c r="AY195" i="12"/>
  <c r="AX195" i="12"/>
  <c r="AW195" i="12"/>
  <c r="AV195" i="12"/>
  <c r="AT195" i="12"/>
  <c r="AS195" i="12"/>
  <c r="AR195" i="12"/>
  <c r="AQ195" i="12"/>
  <c r="AP195" i="12"/>
  <c r="AO195" i="12"/>
  <c r="AN195" i="12"/>
  <c r="AM195" i="12"/>
  <c r="AL195" i="12"/>
  <c r="AK195" i="12"/>
  <c r="AJ195" i="12"/>
  <c r="AI195" i="12"/>
  <c r="AH195" i="12"/>
  <c r="AG195" i="12"/>
  <c r="AF195" i="12"/>
  <c r="AE195" i="12"/>
  <c r="AC195" i="12"/>
  <c r="AB195" i="12"/>
  <c r="AA195" i="12"/>
  <c r="Z195" i="12"/>
  <c r="Y195" i="12"/>
  <c r="X195" i="12"/>
  <c r="W195" i="12"/>
  <c r="V195" i="12"/>
  <c r="U195" i="12"/>
  <c r="T195" i="12"/>
  <c r="S195" i="12"/>
  <c r="R195" i="12"/>
  <c r="Q195" i="12"/>
  <c r="P195" i="12"/>
  <c r="O195" i="12"/>
  <c r="N195" i="12"/>
  <c r="L195" i="12"/>
  <c r="K195" i="12"/>
  <c r="J195" i="12"/>
  <c r="I195" i="12"/>
  <c r="EL194" i="12"/>
  <c r="EK194" i="12"/>
  <c r="EJ194" i="12"/>
  <c r="EI194" i="12"/>
  <c r="EH194" i="12"/>
  <c r="EG194" i="12"/>
  <c r="EF194" i="12"/>
  <c r="EE194" i="12"/>
  <c r="ED194" i="12"/>
  <c r="EC194" i="12"/>
  <c r="EB194" i="12"/>
  <c r="EA194" i="12"/>
  <c r="DZ194" i="12"/>
  <c r="DY194" i="12"/>
  <c r="DX194" i="12"/>
  <c r="DW194" i="12"/>
  <c r="DV194" i="12"/>
  <c r="DU194" i="12"/>
  <c r="DT194" i="12"/>
  <c r="DS194" i="12"/>
  <c r="DR194" i="12"/>
  <c r="DQ194" i="12"/>
  <c r="DO194" i="12"/>
  <c r="DN194" i="12"/>
  <c r="DL194" i="12"/>
  <c r="DK194" i="12"/>
  <c r="DJ194" i="12"/>
  <c r="DH194" i="12"/>
  <c r="DG194" i="12"/>
  <c r="DF194" i="12"/>
  <c r="DD194" i="12"/>
  <c r="DC194" i="12"/>
  <c r="DB194" i="12"/>
  <c r="DA194" i="12"/>
  <c r="CZ194" i="12"/>
  <c r="CY194" i="12"/>
  <c r="CX194" i="12"/>
  <c r="CW194" i="12"/>
  <c r="CV194" i="12"/>
  <c r="CU194" i="12"/>
  <c r="CT194" i="12"/>
  <c r="CS194" i="12"/>
  <c r="CR194" i="12"/>
  <c r="CQ194" i="12"/>
  <c r="CP194" i="12"/>
  <c r="CO194" i="12"/>
  <c r="CN194" i="12"/>
  <c r="CM194" i="12"/>
  <c r="CL194" i="12"/>
  <c r="CK194" i="12"/>
  <c r="CJ194" i="12"/>
  <c r="CI194" i="12"/>
  <c r="CH194" i="12"/>
  <c r="CG194" i="12"/>
  <c r="CF194" i="12"/>
  <c r="CE194" i="12"/>
  <c r="CD194" i="12"/>
  <c r="CC194" i="12"/>
  <c r="CB194" i="12"/>
  <c r="CA194" i="12"/>
  <c r="BZ194" i="12"/>
  <c r="BY194" i="12"/>
  <c r="BX194" i="12"/>
  <c r="BW194" i="12"/>
  <c r="BV194" i="12"/>
  <c r="BU194" i="12"/>
  <c r="BT194" i="12"/>
  <c r="BS194" i="12"/>
  <c r="BR194" i="12"/>
  <c r="BQ194" i="12"/>
  <c r="BP194" i="12"/>
  <c r="BO194" i="12"/>
  <c r="BN194" i="12"/>
  <c r="BM194" i="12"/>
  <c r="BK194" i="12"/>
  <c r="BJ194" i="12"/>
  <c r="BI194" i="12"/>
  <c r="BH194" i="12"/>
  <c r="BG194" i="12"/>
  <c r="BF194" i="12"/>
  <c r="BE194" i="12"/>
  <c r="BD194" i="12"/>
  <c r="BC194" i="12"/>
  <c r="BB194" i="12"/>
  <c r="BA194" i="12"/>
  <c r="AZ194" i="12"/>
  <c r="AY194" i="12"/>
  <c r="AX194" i="12"/>
  <c r="AW194" i="12"/>
  <c r="AV194" i="12"/>
  <c r="AT194" i="12"/>
  <c r="AS194" i="12"/>
  <c r="AR194" i="12"/>
  <c r="AQ194" i="12"/>
  <c r="AP194" i="12"/>
  <c r="AO194" i="12"/>
  <c r="AN194" i="12"/>
  <c r="AM194" i="12"/>
  <c r="AL194" i="12"/>
  <c r="AK194" i="12"/>
  <c r="AJ194" i="12"/>
  <c r="AI194" i="12"/>
  <c r="AH194" i="12"/>
  <c r="AG194" i="12"/>
  <c r="AF194" i="12"/>
  <c r="AE194" i="12"/>
  <c r="AC194" i="12"/>
  <c r="AB194" i="12"/>
  <c r="AA194" i="12"/>
  <c r="Z194" i="12"/>
  <c r="Y194" i="12"/>
  <c r="X194" i="12"/>
  <c r="W194" i="12"/>
  <c r="V194" i="12"/>
  <c r="U194" i="12"/>
  <c r="T194" i="12"/>
  <c r="S194" i="12"/>
  <c r="R194" i="12"/>
  <c r="Q194" i="12"/>
  <c r="P194" i="12"/>
  <c r="O194" i="12"/>
  <c r="N194" i="12"/>
  <c r="L194" i="12"/>
  <c r="K194" i="12"/>
  <c r="J194" i="12"/>
  <c r="I194" i="12"/>
  <c r="EL193" i="12"/>
  <c r="EK193" i="12"/>
  <c r="EJ193" i="12"/>
  <c r="EI193" i="12"/>
  <c r="EH193" i="12"/>
  <c r="EG193" i="12"/>
  <c r="EF193" i="12"/>
  <c r="EE193" i="12"/>
  <c r="ED193" i="12"/>
  <c r="EC193" i="12"/>
  <c r="EB193" i="12"/>
  <c r="EA193" i="12"/>
  <c r="DZ193" i="12"/>
  <c r="DY193" i="12"/>
  <c r="DX193" i="12"/>
  <c r="DW193" i="12"/>
  <c r="DV193" i="12"/>
  <c r="DU193" i="12"/>
  <c r="DT193" i="12"/>
  <c r="DS193" i="12"/>
  <c r="DR193" i="12"/>
  <c r="DQ193" i="12"/>
  <c r="DO193" i="12"/>
  <c r="DN193" i="12"/>
  <c r="DL193" i="12"/>
  <c r="DK193" i="12"/>
  <c r="DJ193" i="12"/>
  <c r="DH193" i="12"/>
  <c r="DG193" i="12"/>
  <c r="DF193" i="12"/>
  <c r="DD193" i="12"/>
  <c r="DC193" i="12"/>
  <c r="DB193" i="12"/>
  <c r="DA193" i="12"/>
  <c r="CZ193" i="12"/>
  <c r="CY193" i="12"/>
  <c r="CX193" i="12"/>
  <c r="CW193" i="12"/>
  <c r="CV193" i="12"/>
  <c r="CU193" i="12"/>
  <c r="CT193" i="12"/>
  <c r="CS193" i="12"/>
  <c r="CR193" i="12"/>
  <c r="CQ193" i="12"/>
  <c r="CP193" i="12"/>
  <c r="CO193" i="12"/>
  <c r="CN193" i="12"/>
  <c r="CM193" i="12"/>
  <c r="CL193" i="12"/>
  <c r="CK193" i="12"/>
  <c r="CJ193" i="12"/>
  <c r="CI193" i="12"/>
  <c r="CH193" i="12"/>
  <c r="CG193" i="12"/>
  <c r="CF193" i="12"/>
  <c r="CE193" i="12"/>
  <c r="CD193" i="12"/>
  <c r="CC193" i="12"/>
  <c r="CB193" i="12"/>
  <c r="CA193" i="12"/>
  <c r="BZ193" i="12"/>
  <c r="BY193" i="12"/>
  <c r="BX193" i="12"/>
  <c r="BW193" i="12"/>
  <c r="BV193" i="12"/>
  <c r="BU193" i="12"/>
  <c r="BT193" i="12"/>
  <c r="BS193" i="12"/>
  <c r="BR193" i="12"/>
  <c r="BQ193" i="12"/>
  <c r="BP193" i="12"/>
  <c r="BO193" i="12"/>
  <c r="BN193" i="12"/>
  <c r="BM193" i="12"/>
  <c r="BK193" i="12"/>
  <c r="BJ193" i="12"/>
  <c r="BI193" i="12"/>
  <c r="BH193" i="12"/>
  <c r="BG193" i="12"/>
  <c r="BF193" i="12"/>
  <c r="BE193" i="12"/>
  <c r="BD193" i="12"/>
  <c r="BC193" i="12"/>
  <c r="BB193" i="12"/>
  <c r="BA193" i="12"/>
  <c r="AZ193" i="12"/>
  <c r="AY193" i="12"/>
  <c r="AX193" i="12"/>
  <c r="AW193" i="12"/>
  <c r="AV193" i="12"/>
  <c r="AT193" i="12"/>
  <c r="AS193" i="12"/>
  <c r="AR193" i="12"/>
  <c r="AQ193" i="12"/>
  <c r="AP193" i="12"/>
  <c r="AO193" i="12"/>
  <c r="AN193" i="12"/>
  <c r="AM193" i="12"/>
  <c r="AL193" i="12"/>
  <c r="AK193" i="12"/>
  <c r="AJ193" i="12"/>
  <c r="AI193" i="12"/>
  <c r="AH193" i="12"/>
  <c r="AG193" i="12"/>
  <c r="AF193" i="12"/>
  <c r="AE193" i="12"/>
  <c r="AC193" i="12"/>
  <c r="AB193" i="12"/>
  <c r="AA193" i="12"/>
  <c r="Z193" i="12"/>
  <c r="Y193" i="12"/>
  <c r="X193" i="12"/>
  <c r="W193" i="12"/>
  <c r="V193" i="12"/>
  <c r="U193" i="12"/>
  <c r="T193" i="12"/>
  <c r="S193" i="12"/>
  <c r="R193" i="12"/>
  <c r="Q193" i="12"/>
  <c r="P193" i="12"/>
  <c r="O193" i="12"/>
  <c r="N193" i="12"/>
  <c r="L193" i="12"/>
  <c r="K193" i="12"/>
  <c r="J193" i="12"/>
  <c r="I193" i="12"/>
  <c r="EL192" i="12"/>
  <c r="EK192" i="12"/>
  <c r="EJ192" i="12"/>
  <c r="EI192" i="12"/>
  <c r="EH192" i="12"/>
  <c r="EG192" i="12"/>
  <c r="EF192" i="12"/>
  <c r="EE192" i="12"/>
  <c r="ED192" i="12"/>
  <c r="EC192" i="12"/>
  <c r="EB192" i="12"/>
  <c r="EA192" i="12"/>
  <c r="DZ192" i="12"/>
  <c r="DY192" i="12"/>
  <c r="DX192" i="12"/>
  <c r="DW192" i="12"/>
  <c r="DV192" i="12"/>
  <c r="DU192" i="12"/>
  <c r="DT192" i="12"/>
  <c r="DS192" i="12"/>
  <c r="DR192" i="12"/>
  <c r="DQ192" i="12"/>
  <c r="DO192" i="12"/>
  <c r="DN192" i="12"/>
  <c r="DL192" i="12"/>
  <c r="DK192" i="12"/>
  <c r="DJ192" i="12"/>
  <c r="DH192" i="12"/>
  <c r="DG192" i="12"/>
  <c r="DF192" i="12"/>
  <c r="DD192" i="12"/>
  <c r="DC192" i="12"/>
  <c r="DB192" i="12"/>
  <c r="DA192" i="12"/>
  <c r="CZ192" i="12"/>
  <c r="CY192" i="12"/>
  <c r="CX192" i="12"/>
  <c r="CW192" i="12"/>
  <c r="CV192" i="12"/>
  <c r="CU192" i="12"/>
  <c r="CT192" i="12"/>
  <c r="CS192" i="12"/>
  <c r="CR192" i="12"/>
  <c r="CQ192" i="12"/>
  <c r="CP192" i="12"/>
  <c r="CO192" i="12"/>
  <c r="CN192" i="12"/>
  <c r="CM192" i="12"/>
  <c r="CL192" i="12"/>
  <c r="CK192" i="12"/>
  <c r="CJ192" i="12"/>
  <c r="CI192" i="12"/>
  <c r="CH192" i="12"/>
  <c r="CG192" i="12"/>
  <c r="CF192" i="12"/>
  <c r="CE192" i="12"/>
  <c r="CD192" i="12"/>
  <c r="CC192" i="12"/>
  <c r="CB192" i="12"/>
  <c r="CA192" i="12"/>
  <c r="BZ192" i="12"/>
  <c r="BY192" i="12"/>
  <c r="BX192" i="12"/>
  <c r="BW192" i="12"/>
  <c r="BV192" i="12"/>
  <c r="BU192" i="12"/>
  <c r="BT192" i="12"/>
  <c r="BS192" i="12"/>
  <c r="BR192" i="12"/>
  <c r="BQ192" i="12"/>
  <c r="BP192" i="12"/>
  <c r="BO192" i="12"/>
  <c r="BN192" i="12"/>
  <c r="BM192" i="12"/>
  <c r="BK192" i="12"/>
  <c r="BJ192" i="12"/>
  <c r="BI192" i="12"/>
  <c r="BH192" i="12"/>
  <c r="BG192" i="12"/>
  <c r="BF192" i="12"/>
  <c r="BE192" i="12"/>
  <c r="BD192" i="12"/>
  <c r="BC192" i="12"/>
  <c r="BB192" i="12"/>
  <c r="BA192" i="12"/>
  <c r="AZ192" i="12"/>
  <c r="AY192" i="12"/>
  <c r="AX192" i="12"/>
  <c r="AW192" i="12"/>
  <c r="AV192" i="12"/>
  <c r="AT192" i="12"/>
  <c r="AS192" i="12"/>
  <c r="AR192" i="12"/>
  <c r="AQ192" i="12"/>
  <c r="AP192" i="12"/>
  <c r="AO192" i="12"/>
  <c r="AN192" i="12"/>
  <c r="AM192" i="12"/>
  <c r="AL192" i="12"/>
  <c r="AK192" i="12"/>
  <c r="AJ192" i="12"/>
  <c r="AI192" i="12"/>
  <c r="AH192" i="12"/>
  <c r="AG192" i="12"/>
  <c r="AF192" i="12"/>
  <c r="AE192" i="12"/>
  <c r="AC192" i="12"/>
  <c r="AB192" i="12"/>
  <c r="AA192" i="12"/>
  <c r="Z192" i="12"/>
  <c r="Y192" i="12"/>
  <c r="X192" i="12"/>
  <c r="W192" i="12"/>
  <c r="V192" i="12"/>
  <c r="U192" i="12"/>
  <c r="T192" i="12"/>
  <c r="S192" i="12"/>
  <c r="R192" i="12"/>
  <c r="Q192" i="12"/>
  <c r="P192" i="12"/>
  <c r="O192" i="12"/>
  <c r="N192" i="12"/>
  <c r="L192" i="12"/>
  <c r="K192" i="12"/>
  <c r="J192" i="12"/>
  <c r="I192" i="12"/>
  <c r="EL191" i="12"/>
  <c r="EK191" i="12"/>
  <c r="EJ191" i="12"/>
  <c r="EI191" i="12"/>
  <c r="EH191" i="12"/>
  <c r="EG191" i="12"/>
  <c r="EF191" i="12"/>
  <c r="EE191" i="12"/>
  <c r="ED191" i="12"/>
  <c r="EC191" i="12"/>
  <c r="EB191" i="12"/>
  <c r="EA191" i="12"/>
  <c r="DZ191" i="12"/>
  <c r="DY191" i="12"/>
  <c r="DX191" i="12"/>
  <c r="DW191" i="12"/>
  <c r="DV191" i="12"/>
  <c r="DU191" i="12"/>
  <c r="DT191" i="12"/>
  <c r="DS191" i="12"/>
  <c r="DR191" i="12"/>
  <c r="DQ191" i="12"/>
  <c r="DO191" i="12"/>
  <c r="DN191" i="12"/>
  <c r="DL191" i="12"/>
  <c r="DK191" i="12"/>
  <c r="DJ191" i="12"/>
  <c r="DH191" i="12"/>
  <c r="DG191" i="12"/>
  <c r="DF191" i="12"/>
  <c r="DD191" i="12"/>
  <c r="DC191" i="12"/>
  <c r="DB191" i="12"/>
  <c r="DA191" i="12"/>
  <c r="CZ191" i="12"/>
  <c r="CY191" i="12"/>
  <c r="CX191" i="12"/>
  <c r="CW191" i="12"/>
  <c r="CV191" i="12"/>
  <c r="CU191" i="12"/>
  <c r="CT191" i="12"/>
  <c r="CS191" i="12"/>
  <c r="CR191" i="12"/>
  <c r="CQ191" i="12"/>
  <c r="CP191" i="12"/>
  <c r="CO191" i="12"/>
  <c r="CN191" i="12"/>
  <c r="CM191" i="12"/>
  <c r="CL191" i="12"/>
  <c r="CK191" i="12"/>
  <c r="CJ191" i="12"/>
  <c r="CI191" i="12"/>
  <c r="CH191" i="12"/>
  <c r="CG191" i="12"/>
  <c r="CF191" i="12"/>
  <c r="CE191" i="12"/>
  <c r="CD191" i="12"/>
  <c r="CC191" i="12"/>
  <c r="CB191" i="12"/>
  <c r="CA191" i="12"/>
  <c r="BZ191" i="12"/>
  <c r="BY191" i="12"/>
  <c r="BX191" i="12"/>
  <c r="BW191" i="12"/>
  <c r="BV191" i="12"/>
  <c r="BU191" i="12"/>
  <c r="BT191" i="12"/>
  <c r="BS191" i="12"/>
  <c r="BR191" i="12"/>
  <c r="BQ191" i="12"/>
  <c r="BP191" i="12"/>
  <c r="BO191" i="12"/>
  <c r="BN191" i="12"/>
  <c r="BM191" i="12"/>
  <c r="BK191" i="12"/>
  <c r="BJ191" i="12"/>
  <c r="BI191" i="12"/>
  <c r="BH191" i="12"/>
  <c r="BG191" i="12"/>
  <c r="BF191" i="12"/>
  <c r="BE191" i="12"/>
  <c r="BD191" i="12"/>
  <c r="BC191" i="12"/>
  <c r="BB191" i="12"/>
  <c r="BA191" i="12"/>
  <c r="AZ191" i="12"/>
  <c r="AY191" i="12"/>
  <c r="AX191" i="12"/>
  <c r="AW191" i="12"/>
  <c r="AV191" i="12"/>
  <c r="AT191" i="12"/>
  <c r="AS191" i="12"/>
  <c r="AR191" i="12"/>
  <c r="AQ191" i="12"/>
  <c r="AP191" i="12"/>
  <c r="AO191" i="12"/>
  <c r="AN191" i="12"/>
  <c r="AM191" i="12"/>
  <c r="AL191" i="12"/>
  <c r="AK191" i="12"/>
  <c r="AJ191" i="12"/>
  <c r="AI191" i="12"/>
  <c r="AH191" i="12"/>
  <c r="AG191" i="12"/>
  <c r="AF191" i="12"/>
  <c r="AE191" i="12"/>
  <c r="AC191" i="12"/>
  <c r="AB191" i="12"/>
  <c r="AA191" i="12"/>
  <c r="Z191" i="12"/>
  <c r="Y191" i="12"/>
  <c r="X191" i="12"/>
  <c r="W191" i="12"/>
  <c r="V191" i="12"/>
  <c r="U191" i="12"/>
  <c r="T191" i="12"/>
  <c r="S191" i="12"/>
  <c r="R191" i="12"/>
  <c r="Q191" i="12"/>
  <c r="P191" i="12"/>
  <c r="O191" i="12"/>
  <c r="N191" i="12"/>
  <c r="L191" i="12"/>
  <c r="K191" i="12"/>
  <c r="J191" i="12"/>
  <c r="I191" i="12"/>
  <c r="EL190" i="12"/>
  <c r="EK190" i="12"/>
  <c r="EJ190" i="12"/>
  <c r="EI190" i="12"/>
  <c r="EH190" i="12"/>
  <c r="EG190" i="12"/>
  <c r="EF190" i="12"/>
  <c r="EE190" i="12"/>
  <c r="ED190" i="12"/>
  <c r="EC190" i="12"/>
  <c r="EB190" i="12"/>
  <c r="EA190" i="12"/>
  <c r="DZ190" i="12"/>
  <c r="DY190" i="12"/>
  <c r="DX190" i="12"/>
  <c r="DW190" i="12"/>
  <c r="DV190" i="12"/>
  <c r="DU190" i="12"/>
  <c r="DT190" i="12"/>
  <c r="DS190" i="12"/>
  <c r="DR190" i="12"/>
  <c r="DQ190" i="12"/>
  <c r="DO190" i="12"/>
  <c r="DN190" i="12"/>
  <c r="DL190" i="12"/>
  <c r="DK190" i="12"/>
  <c r="DJ190" i="12"/>
  <c r="DH190" i="12"/>
  <c r="DG190" i="12"/>
  <c r="DF190" i="12"/>
  <c r="DD190" i="12"/>
  <c r="DC190" i="12"/>
  <c r="DB190" i="12"/>
  <c r="DA190" i="12"/>
  <c r="CZ190" i="12"/>
  <c r="CY190" i="12"/>
  <c r="CX190" i="12"/>
  <c r="CW190" i="12"/>
  <c r="CV190" i="12"/>
  <c r="CU190" i="12"/>
  <c r="CT190" i="12"/>
  <c r="CS190" i="12"/>
  <c r="CR190" i="12"/>
  <c r="CQ190" i="12"/>
  <c r="CP190" i="12"/>
  <c r="CO190" i="12"/>
  <c r="CN190" i="12"/>
  <c r="CM190" i="12"/>
  <c r="CL190" i="12"/>
  <c r="CK190" i="12"/>
  <c r="CJ190" i="12"/>
  <c r="CI190" i="12"/>
  <c r="CH190" i="12"/>
  <c r="CG190" i="12"/>
  <c r="CF190" i="12"/>
  <c r="CE190" i="12"/>
  <c r="CD190" i="12"/>
  <c r="CC190" i="12"/>
  <c r="CB190" i="12"/>
  <c r="CA190" i="12"/>
  <c r="BZ190" i="12"/>
  <c r="BY190" i="12"/>
  <c r="BX190" i="12"/>
  <c r="BW190" i="12"/>
  <c r="BV190" i="12"/>
  <c r="BU190" i="12"/>
  <c r="BT190" i="12"/>
  <c r="BS190" i="12"/>
  <c r="BR190" i="12"/>
  <c r="BQ190" i="12"/>
  <c r="BP190" i="12"/>
  <c r="BO190" i="12"/>
  <c r="BN190" i="12"/>
  <c r="BM190" i="12"/>
  <c r="BK190" i="12"/>
  <c r="BJ190" i="12"/>
  <c r="BI190" i="12"/>
  <c r="BH190" i="12"/>
  <c r="BG190" i="12"/>
  <c r="BF190" i="12"/>
  <c r="BE190" i="12"/>
  <c r="BD190" i="12"/>
  <c r="BC190" i="12"/>
  <c r="BB190" i="12"/>
  <c r="BA190" i="12"/>
  <c r="AZ190" i="12"/>
  <c r="AY190" i="12"/>
  <c r="AX190" i="12"/>
  <c r="AW190" i="12"/>
  <c r="AV190" i="12"/>
  <c r="AT190" i="12"/>
  <c r="AS190" i="12"/>
  <c r="AR190" i="12"/>
  <c r="AQ190" i="12"/>
  <c r="AP190" i="12"/>
  <c r="AO190" i="12"/>
  <c r="AN190" i="12"/>
  <c r="AM190" i="12"/>
  <c r="AL190" i="12"/>
  <c r="AK190" i="12"/>
  <c r="AJ190" i="12"/>
  <c r="AI190" i="12"/>
  <c r="AH190" i="12"/>
  <c r="AG190" i="12"/>
  <c r="AF190" i="12"/>
  <c r="AE190" i="12"/>
  <c r="AC190" i="12"/>
  <c r="AB190" i="12"/>
  <c r="AA190" i="12"/>
  <c r="Z190" i="12"/>
  <c r="Y190" i="12"/>
  <c r="X190" i="12"/>
  <c r="W190" i="12"/>
  <c r="V190" i="12"/>
  <c r="U190" i="12"/>
  <c r="T190" i="12"/>
  <c r="S190" i="12"/>
  <c r="R190" i="12"/>
  <c r="Q190" i="12"/>
  <c r="P190" i="12"/>
  <c r="O190" i="12"/>
  <c r="N190" i="12"/>
  <c r="L190" i="12"/>
  <c r="K190" i="12"/>
  <c r="J190" i="12"/>
  <c r="I190" i="12"/>
  <c r="EL189" i="12"/>
  <c r="EK189" i="12"/>
  <c r="EJ189" i="12"/>
  <c r="EI189" i="12"/>
  <c r="EH189" i="12"/>
  <c r="EG189" i="12"/>
  <c r="EF189" i="12"/>
  <c r="EE189" i="12"/>
  <c r="ED189" i="12"/>
  <c r="EC189" i="12"/>
  <c r="EB189" i="12"/>
  <c r="EA189" i="12"/>
  <c r="DZ189" i="12"/>
  <c r="DY189" i="12"/>
  <c r="DX189" i="12"/>
  <c r="DW189" i="12"/>
  <c r="DV189" i="12"/>
  <c r="DU189" i="12"/>
  <c r="DT189" i="12"/>
  <c r="DS189" i="12"/>
  <c r="DR189" i="12"/>
  <c r="DQ189" i="12"/>
  <c r="DO189" i="12"/>
  <c r="DN189" i="12"/>
  <c r="DL189" i="12"/>
  <c r="DK189" i="12"/>
  <c r="DJ189" i="12"/>
  <c r="DH189" i="12"/>
  <c r="DG189" i="12"/>
  <c r="DF189" i="12"/>
  <c r="DD189" i="12"/>
  <c r="DC189" i="12"/>
  <c r="DB189" i="12"/>
  <c r="DA189" i="12"/>
  <c r="CZ189" i="12"/>
  <c r="CY189" i="12"/>
  <c r="CX189" i="12"/>
  <c r="CW189" i="12"/>
  <c r="CV189" i="12"/>
  <c r="CU189" i="12"/>
  <c r="CT189" i="12"/>
  <c r="CS189" i="12"/>
  <c r="CR189" i="12"/>
  <c r="CQ189" i="12"/>
  <c r="CP189" i="12"/>
  <c r="CO189" i="12"/>
  <c r="CN189" i="12"/>
  <c r="CM189" i="12"/>
  <c r="CL189" i="12"/>
  <c r="CK189" i="12"/>
  <c r="CJ189" i="12"/>
  <c r="CI189" i="12"/>
  <c r="CH189" i="12"/>
  <c r="CG189" i="12"/>
  <c r="CF189" i="12"/>
  <c r="CE189" i="12"/>
  <c r="CD189" i="12"/>
  <c r="CC189" i="12"/>
  <c r="CB189" i="12"/>
  <c r="CA189" i="12"/>
  <c r="BZ189" i="12"/>
  <c r="BY189" i="12"/>
  <c r="BX189" i="12"/>
  <c r="BW189" i="12"/>
  <c r="BV189" i="12"/>
  <c r="BU189" i="12"/>
  <c r="BT189" i="12"/>
  <c r="BS189" i="12"/>
  <c r="BR189" i="12"/>
  <c r="BQ189" i="12"/>
  <c r="BP189" i="12"/>
  <c r="BO189" i="12"/>
  <c r="BN189" i="12"/>
  <c r="BM189" i="12"/>
  <c r="BK189" i="12"/>
  <c r="BJ189" i="12"/>
  <c r="BI189" i="12"/>
  <c r="BH189" i="12"/>
  <c r="BG189" i="12"/>
  <c r="BF189" i="12"/>
  <c r="BE189" i="12"/>
  <c r="BD189" i="12"/>
  <c r="BC189" i="12"/>
  <c r="BB189" i="12"/>
  <c r="BA189" i="12"/>
  <c r="AZ189" i="12"/>
  <c r="AY189" i="12"/>
  <c r="AX189" i="12"/>
  <c r="AW189" i="12"/>
  <c r="AV189" i="12"/>
  <c r="AT189" i="12"/>
  <c r="AS189" i="12"/>
  <c r="AR189" i="12"/>
  <c r="AQ189" i="12"/>
  <c r="AP189" i="12"/>
  <c r="AO189" i="12"/>
  <c r="AN189" i="12"/>
  <c r="AM189" i="12"/>
  <c r="AL189" i="12"/>
  <c r="AK189" i="12"/>
  <c r="AJ189" i="12"/>
  <c r="AI189" i="12"/>
  <c r="AH189" i="12"/>
  <c r="AG189" i="12"/>
  <c r="AF189" i="12"/>
  <c r="AE189" i="12"/>
  <c r="AC189" i="12"/>
  <c r="AB189" i="12"/>
  <c r="AA189" i="12"/>
  <c r="Z189" i="12"/>
  <c r="Y189" i="12"/>
  <c r="X189" i="12"/>
  <c r="W189" i="12"/>
  <c r="V189" i="12"/>
  <c r="U189" i="12"/>
  <c r="T189" i="12"/>
  <c r="S189" i="12"/>
  <c r="R189" i="12"/>
  <c r="Q189" i="12"/>
  <c r="P189" i="12"/>
  <c r="O189" i="12"/>
  <c r="N189" i="12"/>
  <c r="L189" i="12"/>
  <c r="K189" i="12"/>
  <c r="J189" i="12"/>
  <c r="I189" i="12"/>
  <c r="EL188" i="12"/>
  <c r="EK188" i="12"/>
  <c r="EJ188" i="12"/>
  <c r="EI188" i="12"/>
  <c r="EH188" i="12"/>
  <c r="EG188" i="12"/>
  <c r="EF188" i="12"/>
  <c r="EE188" i="12"/>
  <c r="ED188" i="12"/>
  <c r="EC188" i="12"/>
  <c r="EB188" i="12"/>
  <c r="EA188" i="12"/>
  <c r="DZ188" i="12"/>
  <c r="DY188" i="12"/>
  <c r="DX188" i="12"/>
  <c r="DW188" i="12"/>
  <c r="DV188" i="12"/>
  <c r="DU188" i="12"/>
  <c r="DT188" i="12"/>
  <c r="DS188" i="12"/>
  <c r="DR188" i="12"/>
  <c r="DQ188" i="12"/>
  <c r="DO188" i="12"/>
  <c r="DN188" i="12"/>
  <c r="DL188" i="12"/>
  <c r="DK188" i="12"/>
  <c r="DJ188" i="12"/>
  <c r="DH188" i="12"/>
  <c r="DG188" i="12"/>
  <c r="DF188" i="12"/>
  <c r="DD188" i="12"/>
  <c r="DC188" i="12"/>
  <c r="DB188" i="12"/>
  <c r="DA188" i="12"/>
  <c r="CZ188" i="12"/>
  <c r="CY188" i="12"/>
  <c r="CX188" i="12"/>
  <c r="CW188" i="12"/>
  <c r="CV188" i="12"/>
  <c r="CU188" i="12"/>
  <c r="CT188" i="12"/>
  <c r="CS188" i="12"/>
  <c r="CR188" i="12"/>
  <c r="CQ188" i="12"/>
  <c r="CP188" i="12"/>
  <c r="CO188" i="12"/>
  <c r="CN188" i="12"/>
  <c r="CM188" i="12"/>
  <c r="CL188" i="12"/>
  <c r="CK188" i="12"/>
  <c r="CJ188" i="12"/>
  <c r="CI188" i="12"/>
  <c r="CH188" i="12"/>
  <c r="CG188" i="12"/>
  <c r="CF188" i="12"/>
  <c r="CE188" i="12"/>
  <c r="CD188" i="12"/>
  <c r="CC188" i="12"/>
  <c r="CB188" i="12"/>
  <c r="CA188" i="12"/>
  <c r="BZ188" i="12"/>
  <c r="BY188" i="12"/>
  <c r="BX188" i="12"/>
  <c r="BW188" i="12"/>
  <c r="BV188" i="12"/>
  <c r="BU188" i="12"/>
  <c r="BT188" i="12"/>
  <c r="BS188" i="12"/>
  <c r="BR188" i="12"/>
  <c r="BQ188" i="12"/>
  <c r="BP188" i="12"/>
  <c r="BO188" i="12"/>
  <c r="BN188" i="12"/>
  <c r="BM188" i="12"/>
  <c r="BK188" i="12"/>
  <c r="BJ188" i="12"/>
  <c r="BI188" i="12"/>
  <c r="BH188" i="12"/>
  <c r="BG188" i="12"/>
  <c r="BF188" i="12"/>
  <c r="BE188" i="12"/>
  <c r="BD188" i="12"/>
  <c r="BC188" i="12"/>
  <c r="BB188" i="12"/>
  <c r="BA188" i="12"/>
  <c r="AZ188" i="12"/>
  <c r="AY188" i="12"/>
  <c r="AX188" i="12"/>
  <c r="AW188" i="12"/>
  <c r="AV188" i="12"/>
  <c r="AT188" i="12"/>
  <c r="AS188" i="12"/>
  <c r="AR188" i="12"/>
  <c r="AQ188" i="12"/>
  <c r="AP188" i="12"/>
  <c r="AO188" i="12"/>
  <c r="AN188" i="12"/>
  <c r="AM188" i="12"/>
  <c r="AL188" i="12"/>
  <c r="AK188" i="12"/>
  <c r="AJ188" i="12"/>
  <c r="AI188" i="12"/>
  <c r="AH188" i="12"/>
  <c r="AG188" i="12"/>
  <c r="AF188" i="12"/>
  <c r="AE188" i="12"/>
  <c r="AC188" i="12"/>
  <c r="AB188" i="12"/>
  <c r="AA188" i="12"/>
  <c r="Z188" i="12"/>
  <c r="Y188" i="12"/>
  <c r="X188" i="12"/>
  <c r="W188" i="12"/>
  <c r="V188" i="12"/>
  <c r="U188" i="12"/>
  <c r="T188" i="12"/>
  <c r="S188" i="12"/>
  <c r="R188" i="12"/>
  <c r="Q188" i="12"/>
  <c r="P188" i="12"/>
  <c r="O188" i="12"/>
  <c r="N188" i="12"/>
  <c r="L188" i="12"/>
  <c r="K188" i="12"/>
  <c r="J188" i="12"/>
  <c r="I188" i="12"/>
  <c r="EL187" i="12"/>
  <c r="EK187" i="12"/>
  <c r="EJ187" i="12"/>
  <c r="EI187" i="12"/>
  <c r="EH187" i="12"/>
  <c r="EG187" i="12"/>
  <c r="EF187" i="12"/>
  <c r="EE187" i="12"/>
  <c r="ED187" i="12"/>
  <c r="EC187" i="12"/>
  <c r="EB187" i="12"/>
  <c r="EA187" i="12"/>
  <c r="DZ187" i="12"/>
  <c r="DY187" i="12"/>
  <c r="DX187" i="12"/>
  <c r="DW187" i="12"/>
  <c r="DV187" i="12"/>
  <c r="DU187" i="12"/>
  <c r="DT187" i="12"/>
  <c r="DS187" i="12"/>
  <c r="DR187" i="12"/>
  <c r="DQ187" i="12"/>
  <c r="DO187" i="12"/>
  <c r="DN187" i="12"/>
  <c r="DL187" i="12"/>
  <c r="DK187" i="12"/>
  <c r="DJ187" i="12"/>
  <c r="DH187" i="12"/>
  <c r="DG187" i="12"/>
  <c r="DF187" i="12"/>
  <c r="DD187" i="12"/>
  <c r="DC187" i="12"/>
  <c r="DB187" i="12"/>
  <c r="DA187" i="12"/>
  <c r="CZ187" i="12"/>
  <c r="CY187" i="12"/>
  <c r="CX187" i="12"/>
  <c r="CW187" i="12"/>
  <c r="CV187" i="12"/>
  <c r="CU187" i="12"/>
  <c r="CT187" i="12"/>
  <c r="CS187" i="12"/>
  <c r="CR187" i="12"/>
  <c r="CQ187" i="12"/>
  <c r="CP187" i="12"/>
  <c r="CO187" i="12"/>
  <c r="CN187" i="12"/>
  <c r="CM187" i="12"/>
  <c r="CL187" i="12"/>
  <c r="CK187" i="12"/>
  <c r="CJ187" i="12"/>
  <c r="CI187" i="12"/>
  <c r="CH187" i="12"/>
  <c r="CG187" i="12"/>
  <c r="CF187" i="12"/>
  <c r="CE187" i="12"/>
  <c r="CD187" i="12"/>
  <c r="CC187" i="12"/>
  <c r="CB187" i="12"/>
  <c r="CA187" i="12"/>
  <c r="BZ187" i="12"/>
  <c r="BY187" i="12"/>
  <c r="BX187" i="12"/>
  <c r="BW187" i="12"/>
  <c r="BV187" i="12"/>
  <c r="BU187" i="12"/>
  <c r="BT187" i="12"/>
  <c r="BS187" i="12"/>
  <c r="BR187" i="12"/>
  <c r="BQ187" i="12"/>
  <c r="BP187" i="12"/>
  <c r="BO187" i="12"/>
  <c r="BN187" i="12"/>
  <c r="BM187" i="12"/>
  <c r="BK187" i="12"/>
  <c r="BJ187" i="12"/>
  <c r="BI187" i="12"/>
  <c r="BH187" i="12"/>
  <c r="BG187" i="12"/>
  <c r="BF187" i="12"/>
  <c r="BE187" i="12"/>
  <c r="BD187" i="12"/>
  <c r="BC187" i="12"/>
  <c r="BB187" i="12"/>
  <c r="BA187" i="12"/>
  <c r="AZ187" i="12"/>
  <c r="AY187" i="12"/>
  <c r="AX187" i="12"/>
  <c r="AW187" i="12"/>
  <c r="AV187" i="12"/>
  <c r="AT187" i="12"/>
  <c r="AS187" i="12"/>
  <c r="AR187" i="12"/>
  <c r="AQ187" i="12"/>
  <c r="AP187" i="12"/>
  <c r="AO187" i="12"/>
  <c r="AN187" i="12"/>
  <c r="AM187" i="12"/>
  <c r="AL187" i="12"/>
  <c r="AK187" i="12"/>
  <c r="AJ187" i="12"/>
  <c r="AI187" i="12"/>
  <c r="AH187" i="12"/>
  <c r="AG187" i="12"/>
  <c r="AF187" i="12"/>
  <c r="AE187" i="12"/>
  <c r="AC187" i="12"/>
  <c r="AB187" i="12"/>
  <c r="AA187" i="12"/>
  <c r="Z187" i="12"/>
  <c r="Y187" i="12"/>
  <c r="X187" i="12"/>
  <c r="W187" i="12"/>
  <c r="V187" i="12"/>
  <c r="U187" i="12"/>
  <c r="T187" i="12"/>
  <c r="S187" i="12"/>
  <c r="R187" i="12"/>
  <c r="Q187" i="12"/>
  <c r="P187" i="12"/>
  <c r="O187" i="12"/>
  <c r="N187" i="12"/>
  <c r="L187" i="12"/>
  <c r="K187" i="12"/>
  <c r="J187" i="12"/>
  <c r="I187" i="12"/>
  <c r="EL186" i="12"/>
  <c r="EK186" i="12"/>
  <c r="EJ186" i="12"/>
  <c r="EI186" i="12"/>
  <c r="EH186" i="12"/>
  <c r="EG186" i="12"/>
  <c r="EF186" i="12"/>
  <c r="EE186" i="12"/>
  <c r="ED186" i="12"/>
  <c r="EC186" i="12"/>
  <c r="EB186" i="12"/>
  <c r="EA186" i="12"/>
  <c r="DZ186" i="12"/>
  <c r="DY186" i="12"/>
  <c r="DX186" i="12"/>
  <c r="DW186" i="12"/>
  <c r="DV186" i="12"/>
  <c r="DU186" i="12"/>
  <c r="DT186" i="12"/>
  <c r="DS186" i="12"/>
  <c r="DR186" i="12"/>
  <c r="DQ186" i="12"/>
  <c r="DO186" i="12"/>
  <c r="DN186" i="12"/>
  <c r="DL186" i="12"/>
  <c r="DK186" i="12"/>
  <c r="DJ186" i="12"/>
  <c r="DH186" i="12"/>
  <c r="DG186" i="12"/>
  <c r="DF186" i="12"/>
  <c r="DD186" i="12"/>
  <c r="DC186" i="12"/>
  <c r="DB186" i="12"/>
  <c r="DA186" i="12"/>
  <c r="CZ186" i="12"/>
  <c r="CY186" i="12"/>
  <c r="CX186" i="12"/>
  <c r="CW186" i="12"/>
  <c r="CV186" i="12"/>
  <c r="CU186" i="12"/>
  <c r="CT186" i="12"/>
  <c r="CS186" i="12"/>
  <c r="CR186" i="12"/>
  <c r="CQ186" i="12"/>
  <c r="CP186" i="12"/>
  <c r="CO186" i="12"/>
  <c r="CN186" i="12"/>
  <c r="CM186" i="12"/>
  <c r="CL186" i="12"/>
  <c r="CK186" i="12"/>
  <c r="CJ186" i="12"/>
  <c r="CI186" i="12"/>
  <c r="CH186" i="12"/>
  <c r="CG186" i="12"/>
  <c r="CF186" i="12"/>
  <c r="CE186" i="12"/>
  <c r="CD186" i="12"/>
  <c r="CC186" i="12"/>
  <c r="CB186" i="12"/>
  <c r="CA186" i="12"/>
  <c r="BZ186" i="12"/>
  <c r="BY186" i="12"/>
  <c r="BX186" i="12"/>
  <c r="BW186" i="12"/>
  <c r="BV186" i="12"/>
  <c r="BU186" i="12"/>
  <c r="BT186" i="12"/>
  <c r="BS186" i="12"/>
  <c r="BR186" i="12"/>
  <c r="BQ186" i="12"/>
  <c r="BP186" i="12"/>
  <c r="BO186" i="12"/>
  <c r="BN186" i="12"/>
  <c r="BM186" i="12"/>
  <c r="BK186" i="12"/>
  <c r="BJ186" i="12"/>
  <c r="BI186" i="12"/>
  <c r="BH186" i="12"/>
  <c r="BG186" i="12"/>
  <c r="BF186" i="12"/>
  <c r="BE186" i="12"/>
  <c r="BD186" i="12"/>
  <c r="BC186" i="12"/>
  <c r="BB186" i="12"/>
  <c r="BA186" i="12"/>
  <c r="AZ186" i="12"/>
  <c r="AY186" i="12"/>
  <c r="AX186" i="12"/>
  <c r="AW186" i="12"/>
  <c r="AV186" i="12"/>
  <c r="AT186" i="12"/>
  <c r="AS186" i="12"/>
  <c r="AR186" i="12"/>
  <c r="AQ186" i="12"/>
  <c r="AP186" i="12"/>
  <c r="AO186" i="12"/>
  <c r="AN186" i="12"/>
  <c r="AM186" i="12"/>
  <c r="AL186" i="12"/>
  <c r="AK186" i="12"/>
  <c r="AJ186" i="12"/>
  <c r="AI186" i="12"/>
  <c r="AH186" i="12"/>
  <c r="AG186" i="12"/>
  <c r="AF186" i="12"/>
  <c r="AE186" i="12"/>
  <c r="AC186" i="12"/>
  <c r="AB186" i="12"/>
  <c r="AA186" i="12"/>
  <c r="Z186" i="12"/>
  <c r="Y186" i="12"/>
  <c r="X186" i="12"/>
  <c r="W186" i="12"/>
  <c r="V186" i="12"/>
  <c r="U186" i="12"/>
  <c r="T186" i="12"/>
  <c r="S186" i="12"/>
  <c r="R186" i="12"/>
  <c r="Q186" i="12"/>
  <c r="P186" i="12"/>
  <c r="O186" i="12"/>
  <c r="N186" i="12"/>
  <c r="L186" i="12"/>
  <c r="K186" i="12"/>
  <c r="J186" i="12"/>
  <c r="I186" i="12"/>
  <c r="EL185" i="12"/>
  <c r="EK185" i="12"/>
  <c r="EJ185" i="12"/>
  <c r="EI185" i="12"/>
  <c r="EH185" i="12"/>
  <c r="EG185" i="12"/>
  <c r="EF185" i="12"/>
  <c r="EE185" i="12"/>
  <c r="ED185" i="12"/>
  <c r="EC185" i="12"/>
  <c r="EB185" i="12"/>
  <c r="EA185" i="12"/>
  <c r="DZ185" i="12"/>
  <c r="DY185" i="12"/>
  <c r="DX185" i="12"/>
  <c r="DW185" i="12"/>
  <c r="DV185" i="12"/>
  <c r="DU185" i="12"/>
  <c r="DT185" i="12"/>
  <c r="DS185" i="12"/>
  <c r="DR185" i="12"/>
  <c r="DQ185" i="12"/>
  <c r="DO185" i="12"/>
  <c r="DN185" i="12"/>
  <c r="DL185" i="12"/>
  <c r="DK185" i="12"/>
  <c r="DJ185" i="12"/>
  <c r="DH185" i="12"/>
  <c r="DG185" i="12"/>
  <c r="DF185" i="12"/>
  <c r="DD185" i="12"/>
  <c r="DC185" i="12"/>
  <c r="DB185" i="12"/>
  <c r="DA185" i="12"/>
  <c r="CZ185" i="12"/>
  <c r="CY185" i="12"/>
  <c r="CX185" i="12"/>
  <c r="CW185" i="12"/>
  <c r="CV185" i="12"/>
  <c r="CU185" i="12"/>
  <c r="CT185" i="12"/>
  <c r="CS185" i="12"/>
  <c r="CR185" i="12"/>
  <c r="CQ185" i="12"/>
  <c r="CP185" i="12"/>
  <c r="CO185" i="12"/>
  <c r="CN185" i="12"/>
  <c r="CM185" i="12"/>
  <c r="CL185" i="12"/>
  <c r="CK185" i="12"/>
  <c r="CJ185" i="12"/>
  <c r="CI185" i="12"/>
  <c r="CH185" i="12"/>
  <c r="CG185" i="12"/>
  <c r="CF185" i="12"/>
  <c r="CE185" i="12"/>
  <c r="CD185" i="12"/>
  <c r="CC185" i="12"/>
  <c r="CB185" i="12"/>
  <c r="CA185" i="12"/>
  <c r="BZ185" i="12"/>
  <c r="BY185" i="12"/>
  <c r="BX185" i="12"/>
  <c r="BW185" i="12"/>
  <c r="BV185" i="12"/>
  <c r="BU185" i="12"/>
  <c r="BT185" i="12"/>
  <c r="BS185" i="12"/>
  <c r="BR185" i="12"/>
  <c r="BQ185" i="12"/>
  <c r="BP185" i="12"/>
  <c r="BO185" i="12"/>
  <c r="BN185" i="12"/>
  <c r="BM185" i="12"/>
  <c r="BK185" i="12"/>
  <c r="BJ185" i="12"/>
  <c r="BI185" i="12"/>
  <c r="BH185" i="12"/>
  <c r="BG185" i="12"/>
  <c r="BF185" i="12"/>
  <c r="BE185" i="12"/>
  <c r="BD185" i="12"/>
  <c r="BC185" i="12"/>
  <c r="BB185" i="12"/>
  <c r="BA185" i="12"/>
  <c r="AZ185" i="12"/>
  <c r="AY185" i="12"/>
  <c r="AX185" i="12"/>
  <c r="AW185" i="12"/>
  <c r="AV185" i="12"/>
  <c r="AT185" i="12"/>
  <c r="AS185" i="12"/>
  <c r="AR185" i="12"/>
  <c r="AQ185" i="12"/>
  <c r="AP185" i="12"/>
  <c r="AO185" i="12"/>
  <c r="AN185" i="12"/>
  <c r="AM185" i="12"/>
  <c r="AL185" i="12"/>
  <c r="AK185" i="12"/>
  <c r="AJ185" i="12"/>
  <c r="AI185" i="12"/>
  <c r="AH185" i="12"/>
  <c r="AG185" i="12"/>
  <c r="AF185" i="12"/>
  <c r="AE185" i="12"/>
  <c r="AC185" i="12"/>
  <c r="AB185" i="12"/>
  <c r="AA185" i="12"/>
  <c r="Z185" i="12"/>
  <c r="Y185" i="12"/>
  <c r="X185" i="12"/>
  <c r="W185" i="12"/>
  <c r="V185" i="12"/>
  <c r="U185" i="12"/>
  <c r="T185" i="12"/>
  <c r="S185" i="12"/>
  <c r="R185" i="12"/>
  <c r="Q185" i="12"/>
  <c r="P185" i="12"/>
  <c r="O185" i="12"/>
  <c r="N185" i="12"/>
  <c r="L185" i="12"/>
  <c r="K185" i="12"/>
  <c r="J185" i="12"/>
  <c r="I185" i="12"/>
  <c r="EL184" i="12"/>
  <c r="EK184" i="12"/>
  <c r="EJ184" i="12"/>
  <c r="EI184" i="12"/>
  <c r="EH184" i="12"/>
  <c r="EG184" i="12"/>
  <c r="EF184" i="12"/>
  <c r="EE184" i="12"/>
  <c r="ED184" i="12"/>
  <c r="EC184" i="12"/>
  <c r="EB184" i="12"/>
  <c r="EA184" i="12"/>
  <c r="DZ184" i="12"/>
  <c r="DY184" i="12"/>
  <c r="DX184" i="12"/>
  <c r="DW184" i="12"/>
  <c r="DV184" i="12"/>
  <c r="DU184" i="12"/>
  <c r="DT184" i="12"/>
  <c r="DS184" i="12"/>
  <c r="DR184" i="12"/>
  <c r="DQ184" i="12"/>
  <c r="DO184" i="12"/>
  <c r="DN184" i="12"/>
  <c r="DL184" i="12"/>
  <c r="DK184" i="12"/>
  <c r="DJ184" i="12"/>
  <c r="DH184" i="12"/>
  <c r="DG184" i="12"/>
  <c r="DF184" i="12"/>
  <c r="DD184" i="12"/>
  <c r="DC184" i="12"/>
  <c r="DB184" i="12"/>
  <c r="DA184" i="12"/>
  <c r="CZ184" i="12"/>
  <c r="CY184" i="12"/>
  <c r="CX184" i="12"/>
  <c r="CW184" i="12"/>
  <c r="CV184" i="12"/>
  <c r="CU184" i="12"/>
  <c r="CT184" i="12"/>
  <c r="CS184" i="12"/>
  <c r="CR184" i="12"/>
  <c r="CQ184" i="12"/>
  <c r="CP184" i="12"/>
  <c r="CO184" i="12"/>
  <c r="CN184" i="12"/>
  <c r="CM184" i="12"/>
  <c r="CL184" i="12"/>
  <c r="CK184" i="12"/>
  <c r="CJ184" i="12"/>
  <c r="CI184" i="12"/>
  <c r="CH184" i="12"/>
  <c r="CG184" i="12"/>
  <c r="CF184" i="12"/>
  <c r="CE184" i="12"/>
  <c r="CD184" i="12"/>
  <c r="CC184" i="12"/>
  <c r="CB184" i="12"/>
  <c r="CA184" i="12"/>
  <c r="BZ184" i="12"/>
  <c r="BY184" i="12"/>
  <c r="BX184" i="12"/>
  <c r="BW184" i="12"/>
  <c r="BV184" i="12"/>
  <c r="BU184" i="12"/>
  <c r="BT184" i="12"/>
  <c r="BS184" i="12"/>
  <c r="BR184" i="12"/>
  <c r="BQ184" i="12"/>
  <c r="BP184" i="12"/>
  <c r="BO184" i="12"/>
  <c r="BN184" i="12"/>
  <c r="BM184" i="12"/>
  <c r="BK184" i="12"/>
  <c r="BJ184" i="12"/>
  <c r="BI184" i="12"/>
  <c r="BH184" i="12"/>
  <c r="BG184" i="12"/>
  <c r="BF184" i="12"/>
  <c r="BE184" i="12"/>
  <c r="BD184" i="12"/>
  <c r="BC184" i="12"/>
  <c r="BB184" i="12"/>
  <c r="BA184" i="12"/>
  <c r="AZ184" i="12"/>
  <c r="AY184" i="12"/>
  <c r="AX184" i="12"/>
  <c r="AW184" i="12"/>
  <c r="AV184" i="12"/>
  <c r="AT184" i="12"/>
  <c r="AS184" i="12"/>
  <c r="AR184" i="12"/>
  <c r="AQ184" i="12"/>
  <c r="AP184" i="12"/>
  <c r="AO184" i="12"/>
  <c r="AN184" i="12"/>
  <c r="AM184" i="12"/>
  <c r="AL184" i="12"/>
  <c r="AK184" i="12"/>
  <c r="AJ184" i="12"/>
  <c r="AI184" i="12"/>
  <c r="AH184" i="12"/>
  <c r="AG184" i="12"/>
  <c r="AF184" i="12"/>
  <c r="AE184" i="12"/>
  <c r="AC184" i="12"/>
  <c r="AB184" i="12"/>
  <c r="AA184" i="12"/>
  <c r="Z184" i="12"/>
  <c r="Y184" i="12"/>
  <c r="X184" i="12"/>
  <c r="W184" i="12"/>
  <c r="V184" i="12"/>
  <c r="U184" i="12"/>
  <c r="T184" i="12"/>
  <c r="S184" i="12"/>
  <c r="R184" i="12"/>
  <c r="Q184" i="12"/>
  <c r="P184" i="12"/>
  <c r="O184" i="12"/>
  <c r="N184" i="12"/>
  <c r="L184" i="12"/>
  <c r="K184" i="12"/>
  <c r="J184" i="12"/>
  <c r="I184" i="12"/>
  <c r="EL183" i="12"/>
  <c r="EK183" i="12"/>
  <c r="EJ183" i="12"/>
  <c r="EI183" i="12"/>
  <c r="EH183" i="12"/>
  <c r="EG183" i="12"/>
  <c r="EF183" i="12"/>
  <c r="EE183" i="12"/>
  <c r="ED183" i="12"/>
  <c r="EC183" i="12"/>
  <c r="EB183" i="12"/>
  <c r="EA183" i="12"/>
  <c r="DZ183" i="12"/>
  <c r="DY183" i="12"/>
  <c r="DX183" i="12"/>
  <c r="DW183" i="12"/>
  <c r="DV183" i="12"/>
  <c r="DU183" i="12"/>
  <c r="DT183" i="12"/>
  <c r="DS183" i="12"/>
  <c r="DR183" i="12"/>
  <c r="DQ183" i="12"/>
  <c r="DO183" i="12"/>
  <c r="DN183" i="12"/>
  <c r="DL183" i="12"/>
  <c r="DK183" i="12"/>
  <c r="DJ183" i="12"/>
  <c r="DH183" i="12"/>
  <c r="DG183" i="12"/>
  <c r="DF183" i="12"/>
  <c r="DD183" i="12"/>
  <c r="DC183" i="12"/>
  <c r="DB183" i="12"/>
  <c r="DA183" i="12"/>
  <c r="CZ183" i="12"/>
  <c r="CY183" i="12"/>
  <c r="CX183" i="12"/>
  <c r="CW183" i="12"/>
  <c r="CV183" i="12"/>
  <c r="CU183" i="12"/>
  <c r="CT183" i="12"/>
  <c r="CS183" i="12"/>
  <c r="CR183" i="12"/>
  <c r="CQ183" i="12"/>
  <c r="CP183" i="12"/>
  <c r="CO183" i="12"/>
  <c r="CN183" i="12"/>
  <c r="CM183" i="12"/>
  <c r="CL183" i="12"/>
  <c r="CK183" i="12"/>
  <c r="CJ183" i="12"/>
  <c r="CI183" i="12"/>
  <c r="CH183" i="12"/>
  <c r="CG183" i="12"/>
  <c r="CF183" i="12"/>
  <c r="CE183" i="12"/>
  <c r="CD183" i="12"/>
  <c r="CC183" i="12"/>
  <c r="CB183" i="12"/>
  <c r="CA183" i="12"/>
  <c r="BZ183" i="12"/>
  <c r="BY183" i="12"/>
  <c r="BX183" i="12"/>
  <c r="BW183" i="12"/>
  <c r="BV183" i="12"/>
  <c r="BU183" i="12"/>
  <c r="BT183" i="12"/>
  <c r="BS183" i="12"/>
  <c r="BR183" i="12"/>
  <c r="BQ183" i="12"/>
  <c r="BP183" i="12"/>
  <c r="BO183" i="12"/>
  <c r="BN183" i="12"/>
  <c r="BM183" i="12"/>
  <c r="BK183" i="12"/>
  <c r="BJ183" i="12"/>
  <c r="BI183" i="12"/>
  <c r="BH183" i="12"/>
  <c r="BG183" i="12"/>
  <c r="BF183" i="12"/>
  <c r="BE183" i="12"/>
  <c r="BD183" i="12"/>
  <c r="BC183" i="12"/>
  <c r="BB183" i="12"/>
  <c r="BA183" i="12"/>
  <c r="AZ183" i="12"/>
  <c r="AY183" i="12"/>
  <c r="AX183" i="12"/>
  <c r="AW183" i="12"/>
  <c r="AV183" i="12"/>
  <c r="AT183" i="12"/>
  <c r="AS183" i="12"/>
  <c r="AR183" i="12"/>
  <c r="AQ183" i="12"/>
  <c r="AP183" i="12"/>
  <c r="AO183" i="12"/>
  <c r="AN183" i="12"/>
  <c r="AM183" i="12"/>
  <c r="AL183" i="12"/>
  <c r="AK183" i="12"/>
  <c r="AJ183" i="12"/>
  <c r="AI183" i="12"/>
  <c r="AH183" i="12"/>
  <c r="AG183" i="12"/>
  <c r="AF183" i="12"/>
  <c r="AE183" i="12"/>
  <c r="AC183" i="12"/>
  <c r="AB183" i="12"/>
  <c r="AA183" i="12"/>
  <c r="Z183" i="12"/>
  <c r="Y183" i="12"/>
  <c r="X183" i="12"/>
  <c r="W183" i="12"/>
  <c r="V183" i="12"/>
  <c r="U183" i="12"/>
  <c r="T183" i="12"/>
  <c r="S183" i="12"/>
  <c r="R183" i="12"/>
  <c r="Q183" i="12"/>
  <c r="P183" i="12"/>
  <c r="O183" i="12"/>
  <c r="N183" i="12"/>
  <c r="L183" i="12"/>
  <c r="K183" i="12"/>
  <c r="J183" i="12"/>
  <c r="I183" i="12"/>
  <c r="EL182" i="12"/>
  <c r="EK182" i="12"/>
  <c r="EJ182" i="12"/>
  <c r="EI182" i="12"/>
  <c r="EH182" i="12"/>
  <c r="EG182" i="12"/>
  <c r="EF182" i="12"/>
  <c r="EE182" i="12"/>
  <c r="ED182" i="12"/>
  <c r="EC182" i="12"/>
  <c r="EB182" i="12"/>
  <c r="EA182" i="12"/>
  <c r="DZ182" i="12"/>
  <c r="DY182" i="12"/>
  <c r="DX182" i="12"/>
  <c r="DW182" i="12"/>
  <c r="DV182" i="12"/>
  <c r="DU182" i="12"/>
  <c r="DT182" i="12"/>
  <c r="DS182" i="12"/>
  <c r="DR182" i="12"/>
  <c r="DQ182" i="12"/>
  <c r="DO182" i="12"/>
  <c r="DN182" i="12"/>
  <c r="DL182" i="12"/>
  <c r="DK182" i="12"/>
  <c r="DJ182" i="12"/>
  <c r="DH182" i="12"/>
  <c r="DG182" i="12"/>
  <c r="DF182" i="12"/>
  <c r="DD182" i="12"/>
  <c r="DC182" i="12"/>
  <c r="DB182" i="12"/>
  <c r="DA182" i="12"/>
  <c r="CZ182" i="12"/>
  <c r="CY182" i="12"/>
  <c r="CX182" i="12"/>
  <c r="CW182" i="12"/>
  <c r="CV182" i="12"/>
  <c r="CU182" i="12"/>
  <c r="CT182" i="12"/>
  <c r="CS182" i="12"/>
  <c r="CR182" i="12"/>
  <c r="CQ182" i="12"/>
  <c r="CP182" i="12"/>
  <c r="CO182" i="12"/>
  <c r="CN182" i="12"/>
  <c r="CM182" i="12"/>
  <c r="CL182" i="12"/>
  <c r="CK182" i="12"/>
  <c r="CJ182" i="12"/>
  <c r="CI182" i="12"/>
  <c r="CH182" i="12"/>
  <c r="CG182" i="12"/>
  <c r="CF182" i="12"/>
  <c r="CE182" i="12"/>
  <c r="CD182" i="12"/>
  <c r="CC182" i="12"/>
  <c r="CB182" i="12"/>
  <c r="CA182" i="12"/>
  <c r="BZ182" i="12"/>
  <c r="BY182" i="12"/>
  <c r="BX182" i="12"/>
  <c r="BW182" i="12"/>
  <c r="BV182" i="12"/>
  <c r="BU182" i="12"/>
  <c r="BT182" i="12"/>
  <c r="BS182" i="12"/>
  <c r="BR182" i="12"/>
  <c r="BQ182" i="12"/>
  <c r="BP182" i="12"/>
  <c r="BO182" i="12"/>
  <c r="BN182" i="12"/>
  <c r="BM182" i="12"/>
  <c r="BK182" i="12"/>
  <c r="BJ182" i="12"/>
  <c r="BI182" i="12"/>
  <c r="BH182" i="12"/>
  <c r="BG182" i="12"/>
  <c r="BF182" i="12"/>
  <c r="BE182" i="12"/>
  <c r="BD182" i="12"/>
  <c r="BC182" i="12"/>
  <c r="BB182" i="12"/>
  <c r="BA182" i="12"/>
  <c r="AZ182" i="12"/>
  <c r="AY182" i="12"/>
  <c r="AX182" i="12"/>
  <c r="AW182" i="12"/>
  <c r="AV182" i="12"/>
  <c r="AT182" i="12"/>
  <c r="AS182" i="12"/>
  <c r="AR182" i="12"/>
  <c r="AQ182" i="12"/>
  <c r="AP182" i="12"/>
  <c r="AO182" i="12"/>
  <c r="AN182" i="12"/>
  <c r="AM182" i="12"/>
  <c r="AL182" i="12"/>
  <c r="AK182" i="12"/>
  <c r="AJ182" i="12"/>
  <c r="AI182" i="12"/>
  <c r="AH182" i="12"/>
  <c r="AG182" i="12"/>
  <c r="AF182" i="12"/>
  <c r="AE182" i="12"/>
  <c r="AC182" i="12"/>
  <c r="AB182" i="12"/>
  <c r="AA182" i="12"/>
  <c r="Z182" i="12"/>
  <c r="Y182" i="12"/>
  <c r="X182" i="12"/>
  <c r="W182" i="12"/>
  <c r="V182" i="12"/>
  <c r="U182" i="12"/>
  <c r="T182" i="12"/>
  <c r="S182" i="12"/>
  <c r="R182" i="12"/>
  <c r="Q182" i="12"/>
  <c r="P182" i="12"/>
  <c r="O182" i="12"/>
  <c r="N182" i="12"/>
  <c r="L182" i="12"/>
  <c r="K182" i="12"/>
  <c r="J182" i="12"/>
  <c r="I182" i="12"/>
  <c r="EL181" i="12"/>
  <c r="EK181" i="12"/>
  <c r="EJ181" i="12"/>
  <c r="EI181" i="12"/>
  <c r="EH181" i="12"/>
  <c r="EG181" i="12"/>
  <c r="EF181" i="12"/>
  <c r="EE181" i="12"/>
  <c r="ED181" i="12"/>
  <c r="EC181" i="12"/>
  <c r="EB181" i="12"/>
  <c r="EA181" i="12"/>
  <c r="DZ181" i="12"/>
  <c r="DY181" i="12"/>
  <c r="DX181" i="12"/>
  <c r="DW181" i="12"/>
  <c r="DV181" i="12"/>
  <c r="DU181" i="12"/>
  <c r="DT181" i="12"/>
  <c r="DS181" i="12"/>
  <c r="DR181" i="12"/>
  <c r="DQ181" i="12"/>
  <c r="DO181" i="12"/>
  <c r="DN181" i="12"/>
  <c r="DL181" i="12"/>
  <c r="DK181" i="12"/>
  <c r="DJ181" i="12"/>
  <c r="DH181" i="12"/>
  <c r="DG181" i="12"/>
  <c r="DF181" i="12"/>
  <c r="DD181" i="12"/>
  <c r="DC181" i="12"/>
  <c r="DB181" i="12"/>
  <c r="DA181" i="12"/>
  <c r="CZ181" i="12"/>
  <c r="CY181" i="12"/>
  <c r="CX181" i="12"/>
  <c r="CW181" i="12"/>
  <c r="CV181" i="12"/>
  <c r="CU181" i="12"/>
  <c r="CT181" i="12"/>
  <c r="CS181" i="12"/>
  <c r="CR181" i="12"/>
  <c r="CQ181" i="12"/>
  <c r="CP181" i="12"/>
  <c r="CO181" i="12"/>
  <c r="CN181" i="12"/>
  <c r="CM181" i="12"/>
  <c r="CL181" i="12"/>
  <c r="CK181" i="12"/>
  <c r="CJ181" i="12"/>
  <c r="CI181" i="12"/>
  <c r="CH181" i="12"/>
  <c r="CG181" i="12"/>
  <c r="CF181" i="12"/>
  <c r="CE181" i="12"/>
  <c r="CD181" i="12"/>
  <c r="CC181" i="12"/>
  <c r="CB181" i="12"/>
  <c r="CA181" i="12"/>
  <c r="BZ181" i="12"/>
  <c r="BY181" i="12"/>
  <c r="BX181" i="12"/>
  <c r="BW181" i="12"/>
  <c r="BV181" i="12"/>
  <c r="BU181" i="12"/>
  <c r="BT181" i="12"/>
  <c r="BS181" i="12"/>
  <c r="BR181" i="12"/>
  <c r="BQ181" i="12"/>
  <c r="BP181" i="12"/>
  <c r="BO181" i="12"/>
  <c r="BN181" i="12"/>
  <c r="BM181" i="12"/>
  <c r="BK181" i="12"/>
  <c r="BJ181" i="12"/>
  <c r="BI181" i="12"/>
  <c r="BH181" i="12"/>
  <c r="BG181" i="12"/>
  <c r="BF181" i="12"/>
  <c r="BE181" i="12"/>
  <c r="BD181" i="12"/>
  <c r="BC181" i="12"/>
  <c r="BB181" i="12"/>
  <c r="BA181" i="12"/>
  <c r="AZ181" i="12"/>
  <c r="AY181" i="12"/>
  <c r="AX181" i="12"/>
  <c r="AW181" i="12"/>
  <c r="AV181" i="12"/>
  <c r="AT181" i="12"/>
  <c r="AS181" i="12"/>
  <c r="AR181" i="12"/>
  <c r="AQ181" i="12"/>
  <c r="AP181" i="12"/>
  <c r="AO181" i="12"/>
  <c r="AN181" i="12"/>
  <c r="AM181" i="12"/>
  <c r="AL181" i="12"/>
  <c r="AK181" i="12"/>
  <c r="AJ181" i="12"/>
  <c r="AI181" i="12"/>
  <c r="AH181" i="12"/>
  <c r="AG181" i="12"/>
  <c r="AF181" i="12"/>
  <c r="AE181" i="12"/>
  <c r="AC181" i="12"/>
  <c r="AB181" i="12"/>
  <c r="AA181" i="12"/>
  <c r="Z181" i="12"/>
  <c r="Y181" i="12"/>
  <c r="X181" i="12"/>
  <c r="W181" i="12"/>
  <c r="V181" i="12"/>
  <c r="U181" i="12"/>
  <c r="T181" i="12"/>
  <c r="S181" i="12"/>
  <c r="R181" i="12"/>
  <c r="Q181" i="12"/>
  <c r="P181" i="12"/>
  <c r="O181" i="12"/>
  <c r="N181" i="12"/>
  <c r="L181" i="12"/>
  <c r="K181" i="12"/>
  <c r="J181" i="12"/>
  <c r="I181" i="12"/>
  <c r="EL180" i="12"/>
  <c r="EK180" i="12"/>
  <c r="EJ180" i="12"/>
  <c r="EI180" i="12"/>
  <c r="EH180" i="12"/>
  <c r="EG180" i="12"/>
  <c r="EF180" i="12"/>
  <c r="EE180" i="12"/>
  <c r="ED180" i="12"/>
  <c r="EC180" i="12"/>
  <c r="EB180" i="12"/>
  <c r="EA180" i="12"/>
  <c r="DZ180" i="12"/>
  <c r="DY180" i="12"/>
  <c r="DX180" i="12"/>
  <c r="DW180" i="12"/>
  <c r="DV180" i="12"/>
  <c r="DU180" i="12"/>
  <c r="DT180" i="12"/>
  <c r="DS180" i="12"/>
  <c r="DR180" i="12"/>
  <c r="DQ180" i="12"/>
  <c r="DO180" i="12"/>
  <c r="DN180" i="12"/>
  <c r="DL180" i="12"/>
  <c r="DK180" i="12"/>
  <c r="DJ180" i="12"/>
  <c r="DH180" i="12"/>
  <c r="DG180" i="12"/>
  <c r="DF180" i="12"/>
  <c r="DD180" i="12"/>
  <c r="DC180" i="12"/>
  <c r="DB180" i="12"/>
  <c r="DA180" i="12"/>
  <c r="CZ180" i="12"/>
  <c r="CY180" i="12"/>
  <c r="CX180" i="12"/>
  <c r="CW180" i="12"/>
  <c r="CV180" i="12"/>
  <c r="CU180" i="12"/>
  <c r="CT180" i="12"/>
  <c r="CS180" i="12"/>
  <c r="CR180" i="12"/>
  <c r="CQ180" i="12"/>
  <c r="CP180" i="12"/>
  <c r="CO180" i="12"/>
  <c r="CN180" i="12"/>
  <c r="CM180" i="12"/>
  <c r="CL180" i="12"/>
  <c r="CK180" i="12"/>
  <c r="CJ180" i="12"/>
  <c r="CI180" i="12"/>
  <c r="CH180" i="12"/>
  <c r="CG180" i="12"/>
  <c r="CF180" i="12"/>
  <c r="CE180" i="12"/>
  <c r="CD180" i="12"/>
  <c r="CC180" i="12"/>
  <c r="CB180" i="12"/>
  <c r="CA180" i="12"/>
  <c r="BZ180" i="12"/>
  <c r="BY180" i="12"/>
  <c r="BX180" i="12"/>
  <c r="BW180" i="12"/>
  <c r="BV180" i="12"/>
  <c r="BU180" i="12"/>
  <c r="BT180" i="12"/>
  <c r="BS180" i="12"/>
  <c r="BR180" i="12"/>
  <c r="BQ180" i="12"/>
  <c r="BP180" i="12"/>
  <c r="BO180" i="12"/>
  <c r="BN180" i="12"/>
  <c r="BM180" i="12"/>
  <c r="BK180" i="12"/>
  <c r="BJ180" i="12"/>
  <c r="BI180" i="12"/>
  <c r="BH180" i="12"/>
  <c r="BG180" i="12"/>
  <c r="BF180" i="12"/>
  <c r="BE180" i="12"/>
  <c r="BD180" i="12"/>
  <c r="BC180" i="12"/>
  <c r="BB180" i="12"/>
  <c r="BA180" i="12"/>
  <c r="AZ180" i="12"/>
  <c r="AY180" i="12"/>
  <c r="AX180" i="12"/>
  <c r="AW180" i="12"/>
  <c r="AV180" i="12"/>
  <c r="AT180" i="12"/>
  <c r="AS180" i="12"/>
  <c r="AR180" i="12"/>
  <c r="AQ180" i="12"/>
  <c r="AP180" i="12"/>
  <c r="AO180" i="12"/>
  <c r="AN180" i="12"/>
  <c r="AM180" i="12"/>
  <c r="AL180" i="12"/>
  <c r="AK180" i="12"/>
  <c r="AJ180" i="12"/>
  <c r="AI180" i="12"/>
  <c r="AH180" i="12"/>
  <c r="AG180" i="12"/>
  <c r="AF180" i="12"/>
  <c r="AE180" i="12"/>
  <c r="AC180" i="12"/>
  <c r="AB180" i="12"/>
  <c r="AA180" i="12"/>
  <c r="Z180" i="12"/>
  <c r="Y180" i="12"/>
  <c r="X180" i="12"/>
  <c r="W180" i="12"/>
  <c r="V180" i="12"/>
  <c r="U180" i="12"/>
  <c r="T180" i="12"/>
  <c r="S180" i="12"/>
  <c r="R180" i="12"/>
  <c r="Q180" i="12"/>
  <c r="P180" i="12"/>
  <c r="O180" i="12"/>
  <c r="N180" i="12"/>
  <c r="L180" i="12"/>
  <c r="K180" i="12"/>
  <c r="J180" i="12"/>
  <c r="I180" i="12"/>
  <c r="EL179" i="12"/>
  <c r="EK179" i="12"/>
  <c r="EJ179" i="12"/>
  <c r="EI179" i="12"/>
  <c r="EH179" i="12"/>
  <c r="EG179" i="12"/>
  <c r="EF179" i="12"/>
  <c r="EE179" i="12"/>
  <c r="ED179" i="12"/>
  <c r="EC179" i="12"/>
  <c r="EB179" i="12"/>
  <c r="EA179" i="12"/>
  <c r="DZ179" i="12"/>
  <c r="DY179" i="12"/>
  <c r="DX179" i="12"/>
  <c r="DW179" i="12"/>
  <c r="DV179" i="12"/>
  <c r="DU179" i="12"/>
  <c r="DT179" i="12"/>
  <c r="DS179" i="12"/>
  <c r="DR179" i="12"/>
  <c r="DQ179" i="12"/>
  <c r="DO179" i="12"/>
  <c r="DN179" i="12"/>
  <c r="DL179" i="12"/>
  <c r="DK179" i="12"/>
  <c r="DJ179" i="12"/>
  <c r="DH179" i="12"/>
  <c r="DG179" i="12"/>
  <c r="DF179" i="12"/>
  <c r="DD179" i="12"/>
  <c r="DC179" i="12"/>
  <c r="DB179" i="12"/>
  <c r="DA179" i="12"/>
  <c r="CZ179" i="12"/>
  <c r="CY179" i="12"/>
  <c r="CX179" i="12"/>
  <c r="CW179" i="12"/>
  <c r="CV179" i="12"/>
  <c r="CU179" i="12"/>
  <c r="CT179" i="12"/>
  <c r="CS179" i="12"/>
  <c r="CR179" i="12"/>
  <c r="CQ179" i="12"/>
  <c r="CP179" i="12"/>
  <c r="CO179" i="12"/>
  <c r="CN179" i="12"/>
  <c r="CM179" i="12"/>
  <c r="CL179" i="12"/>
  <c r="CK179" i="12"/>
  <c r="CJ179" i="12"/>
  <c r="CI179" i="12"/>
  <c r="CH179" i="12"/>
  <c r="CG179" i="12"/>
  <c r="CF179" i="12"/>
  <c r="CE179" i="12"/>
  <c r="CD179" i="12"/>
  <c r="CC179" i="12"/>
  <c r="CB179" i="12"/>
  <c r="CA179" i="12"/>
  <c r="BZ179" i="12"/>
  <c r="BY179" i="12"/>
  <c r="BX179" i="12"/>
  <c r="BW179" i="12"/>
  <c r="BV179" i="12"/>
  <c r="BU179" i="12"/>
  <c r="BT179" i="12"/>
  <c r="BS179" i="12"/>
  <c r="BR179" i="12"/>
  <c r="BQ179" i="12"/>
  <c r="BP179" i="12"/>
  <c r="BO179" i="12"/>
  <c r="BN179" i="12"/>
  <c r="BM179" i="12"/>
  <c r="BK179" i="12"/>
  <c r="BJ179" i="12"/>
  <c r="BI179" i="12"/>
  <c r="BH179" i="12"/>
  <c r="BG179" i="12"/>
  <c r="BF179" i="12"/>
  <c r="BE179" i="12"/>
  <c r="BD179" i="12"/>
  <c r="BC179" i="12"/>
  <c r="BB179" i="12"/>
  <c r="BA179" i="12"/>
  <c r="AZ179" i="12"/>
  <c r="AY179" i="12"/>
  <c r="AX179" i="12"/>
  <c r="AW179" i="12"/>
  <c r="AV179" i="12"/>
  <c r="AT179" i="12"/>
  <c r="AS179" i="12"/>
  <c r="AR179" i="12"/>
  <c r="AQ179" i="12"/>
  <c r="AP179" i="12"/>
  <c r="AO179" i="12"/>
  <c r="AN179" i="12"/>
  <c r="AM179" i="12"/>
  <c r="AL179" i="12"/>
  <c r="AK179" i="12"/>
  <c r="AJ179" i="12"/>
  <c r="AI179" i="12"/>
  <c r="AH179" i="12"/>
  <c r="AG179" i="12"/>
  <c r="AF179" i="12"/>
  <c r="AE179" i="12"/>
  <c r="AC179" i="12"/>
  <c r="AB179" i="12"/>
  <c r="AA179" i="12"/>
  <c r="Z179" i="12"/>
  <c r="Y179" i="12"/>
  <c r="X179" i="12"/>
  <c r="W179" i="12"/>
  <c r="V179" i="12"/>
  <c r="U179" i="12"/>
  <c r="T179" i="12"/>
  <c r="S179" i="12"/>
  <c r="R179" i="12"/>
  <c r="Q179" i="12"/>
  <c r="P179" i="12"/>
  <c r="O179" i="12"/>
  <c r="N179" i="12"/>
  <c r="L179" i="12"/>
  <c r="K179" i="12"/>
  <c r="J179" i="12"/>
  <c r="I179" i="12"/>
  <c r="EL178" i="12"/>
  <c r="EK178" i="12"/>
  <c r="EJ178" i="12"/>
  <c r="EI178" i="12"/>
  <c r="EH178" i="12"/>
  <c r="EG178" i="12"/>
  <c r="EF178" i="12"/>
  <c r="EE178" i="12"/>
  <c r="ED178" i="12"/>
  <c r="EC178" i="12"/>
  <c r="EB178" i="12"/>
  <c r="EA178" i="12"/>
  <c r="DZ178" i="12"/>
  <c r="DY178" i="12"/>
  <c r="DX178" i="12"/>
  <c r="DW178" i="12"/>
  <c r="DV178" i="12"/>
  <c r="DU178" i="12"/>
  <c r="DT178" i="12"/>
  <c r="DS178" i="12"/>
  <c r="DR178" i="12"/>
  <c r="DQ178" i="12"/>
  <c r="DO178" i="12"/>
  <c r="DN178" i="12"/>
  <c r="DL178" i="12"/>
  <c r="DK178" i="12"/>
  <c r="DJ178" i="12"/>
  <c r="DH178" i="12"/>
  <c r="DG178" i="12"/>
  <c r="DF178" i="12"/>
  <c r="DD178" i="12"/>
  <c r="DC178" i="12"/>
  <c r="DB178" i="12"/>
  <c r="DA178" i="12"/>
  <c r="CZ178" i="12"/>
  <c r="CY178" i="12"/>
  <c r="CX178" i="12"/>
  <c r="CW178" i="12"/>
  <c r="CV178" i="12"/>
  <c r="CU178" i="12"/>
  <c r="CT178" i="12"/>
  <c r="CS178" i="12"/>
  <c r="CR178" i="12"/>
  <c r="CQ178" i="12"/>
  <c r="CP178" i="12"/>
  <c r="CO178" i="12"/>
  <c r="CN178" i="12"/>
  <c r="CM178" i="12"/>
  <c r="CL178" i="12"/>
  <c r="CK178" i="12"/>
  <c r="CJ178" i="12"/>
  <c r="CI178" i="12"/>
  <c r="CH178" i="12"/>
  <c r="CG178" i="12"/>
  <c r="CF178" i="12"/>
  <c r="CE178" i="12"/>
  <c r="CD178" i="12"/>
  <c r="CC178" i="12"/>
  <c r="CB178" i="12"/>
  <c r="CA178" i="12"/>
  <c r="BZ178" i="12"/>
  <c r="BY178" i="12"/>
  <c r="BX178" i="12"/>
  <c r="BW178" i="12"/>
  <c r="BV178" i="12"/>
  <c r="BU178" i="12"/>
  <c r="BT178" i="12"/>
  <c r="BS178" i="12"/>
  <c r="BR178" i="12"/>
  <c r="BQ178" i="12"/>
  <c r="BP178" i="12"/>
  <c r="BO178" i="12"/>
  <c r="BN178" i="12"/>
  <c r="BM178" i="12"/>
  <c r="BK178" i="12"/>
  <c r="BJ178" i="12"/>
  <c r="BI178" i="12"/>
  <c r="BH178" i="12"/>
  <c r="BG178" i="12"/>
  <c r="BF178" i="12"/>
  <c r="BE178" i="12"/>
  <c r="BD178" i="12"/>
  <c r="BC178" i="12"/>
  <c r="BB178" i="12"/>
  <c r="BA178" i="12"/>
  <c r="AZ178" i="12"/>
  <c r="AY178" i="12"/>
  <c r="AX178" i="12"/>
  <c r="AW178" i="12"/>
  <c r="AV178" i="12"/>
  <c r="AT178" i="12"/>
  <c r="AS178" i="12"/>
  <c r="AR178" i="12"/>
  <c r="AQ178" i="12"/>
  <c r="AP178" i="12"/>
  <c r="AO178" i="12"/>
  <c r="AN178" i="12"/>
  <c r="AM178" i="12"/>
  <c r="AL178" i="12"/>
  <c r="AK178" i="12"/>
  <c r="AJ178" i="12"/>
  <c r="AI178" i="12"/>
  <c r="AH178" i="12"/>
  <c r="AG178" i="12"/>
  <c r="AF178" i="12"/>
  <c r="AE178" i="12"/>
  <c r="AC178" i="12"/>
  <c r="AB178" i="12"/>
  <c r="AA178" i="12"/>
  <c r="Z178" i="12"/>
  <c r="Y178" i="12"/>
  <c r="X178" i="12"/>
  <c r="W178" i="12"/>
  <c r="V178" i="12"/>
  <c r="U178" i="12"/>
  <c r="T178" i="12"/>
  <c r="S178" i="12"/>
  <c r="R178" i="12"/>
  <c r="Q178" i="12"/>
  <c r="P178" i="12"/>
  <c r="O178" i="12"/>
  <c r="N178" i="12"/>
  <c r="L178" i="12"/>
  <c r="K178" i="12"/>
  <c r="J178" i="12"/>
  <c r="I178" i="12"/>
  <c r="EL177" i="12"/>
  <c r="EK177" i="12"/>
  <c r="EJ177" i="12"/>
  <c r="EI177" i="12"/>
  <c r="EH177" i="12"/>
  <c r="EG177" i="12"/>
  <c r="EF177" i="12"/>
  <c r="EE177" i="12"/>
  <c r="ED177" i="12"/>
  <c r="EC177" i="12"/>
  <c r="EB177" i="12"/>
  <c r="EA177" i="12"/>
  <c r="DZ177" i="12"/>
  <c r="DY177" i="12"/>
  <c r="DX177" i="12"/>
  <c r="DW177" i="12"/>
  <c r="DV177" i="12"/>
  <c r="DU177" i="12"/>
  <c r="DT177" i="12"/>
  <c r="DS177" i="12"/>
  <c r="DR177" i="12"/>
  <c r="DQ177" i="12"/>
  <c r="DO177" i="12"/>
  <c r="DN177" i="12"/>
  <c r="DL177" i="12"/>
  <c r="DK177" i="12"/>
  <c r="DJ177" i="12"/>
  <c r="DH177" i="12"/>
  <c r="DG177" i="12"/>
  <c r="DF177" i="12"/>
  <c r="DD177" i="12"/>
  <c r="DC177" i="12"/>
  <c r="DB177" i="12"/>
  <c r="DA177" i="12"/>
  <c r="CZ177" i="12"/>
  <c r="CY177" i="12"/>
  <c r="CX177" i="12"/>
  <c r="CW177" i="12"/>
  <c r="CV177" i="12"/>
  <c r="CU177" i="12"/>
  <c r="CT177" i="12"/>
  <c r="CS177" i="12"/>
  <c r="CR177" i="12"/>
  <c r="CQ177" i="12"/>
  <c r="CP177" i="12"/>
  <c r="CO177" i="12"/>
  <c r="CN177" i="12"/>
  <c r="CM177" i="12"/>
  <c r="CL177" i="12"/>
  <c r="CK177" i="12"/>
  <c r="CJ177" i="12"/>
  <c r="CI177" i="12"/>
  <c r="CH177" i="12"/>
  <c r="CG177" i="12"/>
  <c r="CF177" i="12"/>
  <c r="CE177" i="12"/>
  <c r="CD177" i="12"/>
  <c r="CC177" i="12"/>
  <c r="CB177" i="12"/>
  <c r="CA177" i="12"/>
  <c r="BZ177" i="12"/>
  <c r="BY177" i="12"/>
  <c r="BX177" i="12"/>
  <c r="BW177" i="12"/>
  <c r="BV177" i="12"/>
  <c r="BU177" i="12"/>
  <c r="BT177" i="12"/>
  <c r="BS177" i="12"/>
  <c r="BR177" i="12"/>
  <c r="BQ177" i="12"/>
  <c r="BP177" i="12"/>
  <c r="BO177" i="12"/>
  <c r="BN177" i="12"/>
  <c r="BM177" i="12"/>
  <c r="BK177" i="12"/>
  <c r="BJ177" i="12"/>
  <c r="BI177" i="12"/>
  <c r="BH177" i="12"/>
  <c r="BG177" i="12"/>
  <c r="BF177" i="12"/>
  <c r="BE177" i="12"/>
  <c r="BD177" i="12"/>
  <c r="BC177" i="12"/>
  <c r="BB177" i="12"/>
  <c r="BA177" i="12"/>
  <c r="AZ177" i="12"/>
  <c r="AY177" i="12"/>
  <c r="AX177" i="12"/>
  <c r="AW177" i="12"/>
  <c r="AV177" i="12"/>
  <c r="AT177" i="12"/>
  <c r="AS177" i="12"/>
  <c r="AR177" i="12"/>
  <c r="AQ177" i="12"/>
  <c r="AP177" i="12"/>
  <c r="AO177" i="12"/>
  <c r="AN177" i="12"/>
  <c r="AM177" i="12"/>
  <c r="AL177" i="12"/>
  <c r="AK177" i="12"/>
  <c r="AJ177" i="12"/>
  <c r="AI177" i="12"/>
  <c r="AH177" i="12"/>
  <c r="AG177" i="12"/>
  <c r="AF177" i="12"/>
  <c r="AE177" i="12"/>
  <c r="AC177" i="12"/>
  <c r="AB177" i="12"/>
  <c r="AA177" i="12"/>
  <c r="Z177" i="12"/>
  <c r="Y177" i="12"/>
  <c r="X177" i="12"/>
  <c r="W177" i="12"/>
  <c r="V177" i="12"/>
  <c r="U177" i="12"/>
  <c r="T177" i="12"/>
  <c r="S177" i="12"/>
  <c r="R177" i="12"/>
  <c r="Q177" i="12"/>
  <c r="P177" i="12"/>
  <c r="O177" i="12"/>
  <c r="N177" i="12"/>
  <c r="L177" i="12"/>
  <c r="K177" i="12"/>
  <c r="J177" i="12"/>
  <c r="I177" i="12"/>
  <c r="EL176" i="12"/>
  <c r="EK176" i="12"/>
  <c r="EJ176" i="12"/>
  <c r="EI176" i="12"/>
  <c r="EH176" i="12"/>
  <c r="EG176" i="12"/>
  <c r="EF176" i="12"/>
  <c r="EE176" i="12"/>
  <c r="ED176" i="12"/>
  <c r="EC176" i="12"/>
  <c r="EB176" i="12"/>
  <c r="EA176" i="12"/>
  <c r="DZ176" i="12"/>
  <c r="DY176" i="12"/>
  <c r="DX176" i="12"/>
  <c r="DW176" i="12"/>
  <c r="DV176" i="12"/>
  <c r="DU176" i="12"/>
  <c r="DT176" i="12"/>
  <c r="DS176" i="12"/>
  <c r="DR176" i="12"/>
  <c r="DQ176" i="12"/>
  <c r="DO176" i="12"/>
  <c r="DN176" i="12"/>
  <c r="DL176" i="12"/>
  <c r="DK176" i="12"/>
  <c r="DJ176" i="12"/>
  <c r="DH176" i="12"/>
  <c r="DG176" i="12"/>
  <c r="DF176" i="12"/>
  <c r="DD176" i="12"/>
  <c r="DC176" i="12"/>
  <c r="DB176" i="12"/>
  <c r="DA176" i="12"/>
  <c r="CZ176" i="12"/>
  <c r="CY176" i="12"/>
  <c r="CX176" i="12"/>
  <c r="CW176" i="12"/>
  <c r="CV176" i="12"/>
  <c r="CU176" i="12"/>
  <c r="CT176" i="12"/>
  <c r="CS176" i="12"/>
  <c r="CR176" i="12"/>
  <c r="CQ176" i="12"/>
  <c r="CP176" i="12"/>
  <c r="CO176" i="12"/>
  <c r="CN176" i="12"/>
  <c r="CM176" i="12"/>
  <c r="CL176" i="12"/>
  <c r="CK176" i="12"/>
  <c r="CJ176" i="12"/>
  <c r="CI176" i="12"/>
  <c r="CH176" i="12"/>
  <c r="CG176" i="12"/>
  <c r="CF176" i="12"/>
  <c r="CE176" i="12"/>
  <c r="CD176" i="12"/>
  <c r="CC176" i="12"/>
  <c r="CB176" i="12"/>
  <c r="CA176" i="12"/>
  <c r="BZ176" i="12"/>
  <c r="BY176" i="12"/>
  <c r="BX176" i="12"/>
  <c r="BW176" i="12"/>
  <c r="BV176" i="12"/>
  <c r="BU176" i="12"/>
  <c r="BT176" i="12"/>
  <c r="BS176" i="12"/>
  <c r="BR176" i="12"/>
  <c r="BQ176" i="12"/>
  <c r="BP176" i="12"/>
  <c r="BO176" i="12"/>
  <c r="BN176" i="12"/>
  <c r="BM176" i="12"/>
  <c r="BK176" i="12"/>
  <c r="BJ176" i="12"/>
  <c r="BI176" i="12"/>
  <c r="BH176" i="12"/>
  <c r="BG176" i="12"/>
  <c r="BF176" i="12"/>
  <c r="BE176" i="12"/>
  <c r="BD176" i="12"/>
  <c r="BC176" i="12"/>
  <c r="BB176" i="12"/>
  <c r="BA176" i="12"/>
  <c r="AZ176" i="12"/>
  <c r="AY176" i="12"/>
  <c r="AX176" i="12"/>
  <c r="AW176" i="12"/>
  <c r="AV176" i="12"/>
  <c r="AT176" i="12"/>
  <c r="AS176" i="12"/>
  <c r="AR176" i="12"/>
  <c r="AQ176" i="12"/>
  <c r="AP176" i="12"/>
  <c r="AO176" i="12"/>
  <c r="AN176" i="12"/>
  <c r="AM176" i="12"/>
  <c r="AL176" i="12"/>
  <c r="AK176" i="12"/>
  <c r="AJ176" i="12"/>
  <c r="AI176" i="12"/>
  <c r="AH176" i="12"/>
  <c r="AG176" i="12"/>
  <c r="AF176" i="12"/>
  <c r="AE176" i="12"/>
  <c r="AC176" i="12"/>
  <c r="AB176" i="12"/>
  <c r="AA176" i="12"/>
  <c r="Z176" i="12"/>
  <c r="Y176" i="12"/>
  <c r="X176" i="12"/>
  <c r="W176" i="12"/>
  <c r="V176" i="12"/>
  <c r="U176" i="12"/>
  <c r="T176" i="12"/>
  <c r="S176" i="12"/>
  <c r="R176" i="12"/>
  <c r="Q176" i="12"/>
  <c r="P176" i="12"/>
  <c r="O176" i="12"/>
  <c r="N176" i="12"/>
  <c r="L176" i="12"/>
  <c r="K176" i="12"/>
  <c r="J176" i="12"/>
  <c r="I176" i="12"/>
  <c r="EL175" i="12"/>
  <c r="EK175" i="12"/>
  <c r="EJ175" i="12"/>
  <c r="EI175" i="12"/>
  <c r="EH175" i="12"/>
  <c r="EG175" i="12"/>
  <c r="EF175" i="12"/>
  <c r="EE175" i="12"/>
  <c r="ED175" i="12"/>
  <c r="EC175" i="12"/>
  <c r="EB175" i="12"/>
  <c r="EA175" i="12"/>
  <c r="DZ175" i="12"/>
  <c r="DY175" i="12"/>
  <c r="DX175" i="12"/>
  <c r="DW175" i="12"/>
  <c r="DV175" i="12"/>
  <c r="DU175" i="12"/>
  <c r="DT175" i="12"/>
  <c r="DS175" i="12"/>
  <c r="DR175" i="12"/>
  <c r="DQ175" i="12"/>
  <c r="DO175" i="12"/>
  <c r="DN175" i="12"/>
  <c r="DL175" i="12"/>
  <c r="DK175" i="12"/>
  <c r="DJ175" i="12"/>
  <c r="DH175" i="12"/>
  <c r="DG175" i="12"/>
  <c r="DF175" i="12"/>
  <c r="DD175" i="12"/>
  <c r="DC175" i="12"/>
  <c r="DB175" i="12"/>
  <c r="DA175" i="12"/>
  <c r="CZ175" i="12"/>
  <c r="CY175" i="12"/>
  <c r="CX175" i="12"/>
  <c r="CW175" i="12"/>
  <c r="CV175" i="12"/>
  <c r="CU175" i="12"/>
  <c r="CT175" i="12"/>
  <c r="CS175" i="12"/>
  <c r="CR175" i="12"/>
  <c r="CQ175" i="12"/>
  <c r="CP175" i="12"/>
  <c r="CO175" i="12"/>
  <c r="CN175" i="12"/>
  <c r="CM175" i="12"/>
  <c r="CL175" i="12"/>
  <c r="CK175" i="12"/>
  <c r="CJ175" i="12"/>
  <c r="CI175" i="12"/>
  <c r="CH175" i="12"/>
  <c r="CG175" i="12"/>
  <c r="CF175" i="12"/>
  <c r="CE175" i="12"/>
  <c r="CD175" i="12"/>
  <c r="CC175" i="12"/>
  <c r="CB175" i="12"/>
  <c r="CA175" i="12"/>
  <c r="BZ175" i="12"/>
  <c r="BY175" i="12"/>
  <c r="BX175" i="12"/>
  <c r="BW175" i="12"/>
  <c r="BV175" i="12"/>
  <c r="BU175" i="12"/>
  <c r="BT175" i="12"/>
  <c r="BS175" i="12"/>
  <c r="BR175" i="12"/>
  <c r="BQ175" i="12"/>
  <c r="BP175" i="12"/>
  <c r="BO175" i="12"/>
  <c r="BN175" i="12"/>
  <c r="BM175" i="12"/>
  <c r="BK175" i="12"/>
  <c r="BJ175" i="12"/>
  <c r="BI175" i="12"/>
  <c r="BH175" i="12"/>
  <c r="BG175" i="12"/>
  <c r="BF175" i="12"/>
  <c r="BE175" i="12"/>
  <c r="BD175" i="12"/>
  <c r="BC175" i="12"/>
  <c r="BB175" i="12"/>
  <c r="BA175" i="12"/>
  <c r="AZ175" i="12"/>
  <c r="AY175" i="12"/>
  <c r="AX175" i="12"/>
  <c r="AW175" i="12"/>
  <c r="AV175" i="12"/>
  <c r="AT175" i="12"/>
  <c r="AS175" i="12"/>
  <c r="AR175" i="12"/>
  <c r="AQ175" i="12"/>
  <c r="AP175" i="12"/>
  <c r="AO175" i="12"/>
  <c r="AN175" i="12"/>
  <c r="AM175" i="12"/>
  <c r="AL175" i="12"/>
  <c r="AK175" i="12"/>
  <c r="AJ175" i="12"/>
  <c r="AI175" i="12"/>
  <c r="AH175" i="12"/>
  <c r="AG175" i="12"/>
  <c r="AF175" i="12"/>
  <c r="AE175" i="12"/>
  <c r="AC175" i="12"/>
  <c r="AB175" i="12"/>
  <c r="AA175" i="12"/>
  <c r="Z175" i="12"/>
  <c r="Y175" i="12"/>
  <c r="X175" i="12"/>
  <c r="W175" i="12"/>
  <c r="V175" i="12"/>
  <c r="U175" i="12"/>
  <c r="T175" i="12"/>
  <c r="S175" i="12"/>
  <c r="R175" i="12"/>
  <c r="Q175" i="12"/>
  <c r="P175" i="12"/>
  <c r="O175" i="12"/>
  <c r="N175" i="12"/>
  <c r="L175" i="12"/>
  <c r="K175" i="12"/>
  <c r="J175" i="12"/>
  <c r="I175" i="12"/>
  <c r="EL174" i="12"/>
  <c r="EK174" i="12"/>
  <c r="EJ174" i="12"/>
  <c r="EI174" i="12"/>
  <c r="EH174" i="12"/>
  <c r="EG174" i="12"/>
  <c r="EF174" i="12"/>
  <c r="EE174" i="12"/>
  <c r="ED174" i="12"/>
  <c r="EC174" i="12"/>
  <c r="EB174" i="12"/>
  <c r="EA174" i="12"/>
  <c r="DZ174" i="12"/>
  <c r="DY174" i="12"/>
  <c r="DX174" i="12"/>
  <c r="DW174" i="12"/>
  <c r="DV174" i="12"/>
  <c r="DU174" i="12"/>
  <c r="DT174" i="12"/>
  <c r="DS174" i="12"/>
  <c r="DR174" i="12"/>
  <c r="DQ174" i="12"/>
  <c r="DO174" i="12"/>
  <c r="DN174" i="12"/>
  <c r="DL174" i="12"/>
  <c r="DK174" i="12"/>
  <c r="DJ174" i="12"/>
  <c r="DH174" i="12"/>
  <c r="DG174" i="12"/>
  <c r="DF174" i="12"/>
  <c r="DD174" i="12"/>
  <c r="DC174" i="12"/>
  <c r="DB174" i="12"/>
  <c r="DA174" i="12"/>
  <c r="CZ174" i="12"/>
  <c r="CY174" i="12"/>
  <c r="CX174" i="12"/>
  <c r="CW174" i="12"/>
  <c r="CV174" i="12"/>
  <c r="CU174" i="12"/>
  <c r="CT174" i="12"/>
  <c r="CS174" i="12"/>
  <c r="CR174" i="12"/>
  <c r="CQ174" i="12"/>
  <c r="CP174" i="12"/>
  <c r="CO174" i="12"/>
  <c r="CN174" i="12"/>
  <c r="CM174" i="12"/>
  <c r="CL174" i="12"/>
  <c r="CK174" i="12"/>
  <c r="CJ174" i="12"/>
  <c r="CI174" i="12"/>
  <c r="CH174" i="12"/>
  <c r="CG174" i="12"/>
  <c r="CF174" i="12"/>
  <c r="CE174" i="12"/>
  <c r="CD174" i="12"/>
  <c r="CC174" i="12"/>
  <c r="CB174" i="12"/>
  <c r="CA174" i="12"/>
  <c r="BZ174" i="12"/>
  <c r="BY174" i="12"/>
  <c r="BX174" i="12"/>
  <c r="BW174" i="12"/>
  <c r="BV174" i="12"/>
  <c r="BU174" i="12"/>
  <c r="BT174" i="12"/>
  <c r="BS174" i="12"/>
  <c r="BR174" i="12"/>
  <c r="BQ174" i="12"/>
  <c r="BP174" i="12"/>
  <c r="BO174" i="12"/>
  <c r="BN174" i="12"/>
  <c r="BM174" i="12"/>
  <c r="BK174" i="12"/>
  <c r="BJ174" i="12"/>
  <c r="BI174" i="12"/>
  <c r="BH174" i="12"/>
  <c r="BG174" i="12"/>
  <c r="BF174" i="12"/>
  <c r="BE174" i="12"/>
  <c r="BD174" i="12"/>
  <c r="BC174" i="12"/>
  <c r="BB174" i="12"/>
  <c r="BA174" i="12"/>
  <c r="AZ174" i="12"/>
  <c r="AY174" i="12"/>
  <c r="AX174" i="12"/>
  <c r="AW174" i="12"/>
  <c r="AV174" i="12"/>
  <c r="AT174" i="12"/>
  <c r="AS174" i="12"/>
  <c r="AR174" i="12"/>
  <c r="AQ174" i="12"/>
  <c r="AP174" i="12"/>
  <c r="AO174" i="12"/>
  <c r="AN174" i="12"/>
  <c r="AM174" i="12"/>
  <c r="AL174" i="12"/>
  <c r="AK174" i="12"/>
  <c r="AJ174" i="12"/>
  <c r="AI174" i="12"/>
  <c r="AH174" i="12"/>
  <c r="AG174" i="12"/>
  <c r="AF174" i="12"/>
  <c r="AE174" i="12"/>
  <c r="AC174" i="12"/>
  <c r="AB174" i="12"/>
  <c r="AA174" i="12"/>
  <c r="Z174" i="12"/>
  <c r="Y174" i="12"/>
  <c r="X174" i="12"/>
  <c r="W174" i="12"/>
  <c r="V174" i="12"/>
  <c r="U174" i="12"/>
  <c r="T174" i="12"/>
  <c r="S174" i="12"/>
  <c r="R174" i="12"/>
  <c r="Q174" i="12"/>
  <c r="P174" i="12"/>
  <c r="O174" i="12"/>
  <c r="N174" i="12"/>
  <c r="L174" i="12"/>
  <c r="K174" i="12"/>
  <c r="J174" i="12"/>
  <c r="I174" i="12"/>
  <c r="EL173" i="12"/>
  <c r="EK173" i="12"/>
  <c r="EJ173" i="12"/>
  <c r="EI173" i="12"/>
  <c r="EH173" i="12"/>
  <c r="EG173" i="12"/>
  <c r="EF173" i="12"/>
  <c r="EE173" i="12"/>
  <c r="ED173" i="12"/>
  <c r="EC173" i="12"/>
  <c r="EB173" i="12"/>
  <c r="EA173" i="12"/>
  <c r="DZ173" i="12"/>
  <c r="DY173" i="12"/>
  <c r="DX173" i="12"/>
  <c r="DW173" i="12"/>
  <c r="DV173" i="12"/>
  <c r="DU173" i="12"/>
  <c r="DT173" i="12"/>
  <c r="DS173" i="12"/>
  <c r="DR173" i="12"/>
  <c r="DQ173" i="12"/>
  <c r="DO173" i="12"/>
  <c r="DN173" i="12"/>
  <c r="DL173" i="12"/>
  <c r="DK173" i="12"/>
  <c r="DJ173" i="12"/>
  <c r="DH173" i="12"/>
  <c r="DG173" i="12"/>
  <c r="DF173" i="12"/>
  <c r="DD173" i="12"/>
  <c r="DC173" i="12"/>
  <c r="DB173" i="12"/>
  <c r="DA173" i="12"/>
  <c r="CZ173" i="12"/>
  <c r="CY173" i="12"/>
  <c r="CX173" i="12"/>
  <c r="CW173" i="12"/>
  <c r="CV173" i="12"/>
  <c r="CU173" i="12"/>
  <c r="CT173" i="12"/>
  <c r="CS173" i="12"/>
  <c r="CR173" i="12"/>
  <c r="CQ173" i="12"/>
  <c r="CP173" i="12"/>
  <c r="CO173" i="12"/>
  <c r="CN173" i="12"/>
  <c r="CM173" i="12"/>
  <c r="CL173" i="12"/>
  <c r="CK173" i="12"/>
  <c r="CJ173" i="12"/>
  <c r="CI173" i="12"/>
  <c r="CH173" i="12"/>
  <c r="CG173" i="12"/>
  <c r="CF173" i="12"/>
  <c r="CE173" i="12"/>
  <c r="CD173" i="12"/>
  <c r="CC173" i="12"/>
  <c r="CB173" i="12"/>
  <c r="CA173" i="12"/>
  <c r="BZ173" i="12"/>
  <c r="BY173" i="12"/>
  <c r="BX173" i="12"/>
  <c r="BW173" i="12"/>
  <c r="BV173" i="12"/>
  <c r="BU173" i="12"/>
  <c r="BT173" i="12"/>
  <c r="BS173" i="12"/>
  <c r="BR173" i="12"/>
  <c r="BQ173" i="12"/>
  <c r="BP173" i="12"/>
  <c r="BO173" i="12"/>
  <c r="BN173" i="12"/>
  <c r="BM173" i="12"/>
  <c r="BK173" i="12"/>
  <c r="BJ173" i="12"/>
  <c r="BI173" i="12"/>
  <c r="BH173" i="12"/>
  <c r="BG173" i="12"/>
  <c r="BF173" i="12"/>
  <c r="BE173" i="12"/>
  <c r="BD173" i="12"/>
  <c r="BC173" i="12"/>
  <c r="BB173" i="12"/>
  <c r="BA173" i="12"/>
  <c r="AZ173" i="12"/>
  <c r="AY173" i="12"/>
  <c r="AX173" i="12"/>
  <c r="AW173" i="12"/>
  <c r="AV173" i="12"/>
  <c r="AT173" i="12"/>
  <c r="AS173" i="12"/>
  <c r="AR173" i="12"/>
  <c r="AQ173" i="12"/>
  <c r="AP173" i="12"/>
  <c r="AO173" i="12"/>
  <c r="AN173" i="12"/>
  <c r="AM173" i="12"/>
  <c r="AL173" i="12"/>
  <c r="AK173" i="12"/>
  <c r="AJ173" i="12"/>
  <c r="AI173" i="12"/>
  <c r="AH173" i="12"/>
  <c r="AG173" i="12"/>
  <c r="AF173" i="12"/>
  <c r="AE173" i="12"/>
  <c r="AC173" i="12"/>
  <c r="AB173" i="12"/>
  <c r="AA173" i="12"/>
  <c r="Z173" i="12"/>
  <c r="Y173" i="12"/>
  <c r="X173" i="12"/>
  <c r="W173" i="12"/>
  <c r="V173" i="12"/>
  <c r="U173" i="12"/>
  <c r="T173" i="12"/>
  <c r="S173" i="12"/>
  <c r="R173" i="12"/>
  <c r="Q173" i="12"/>
  <c r="P173" i="12"/>
  <c r="O173" i="12"/>
  <c r="N173" i="12"/>
  <c r="L173" i="12"/>
  <c r="K173" i="12"/>
  <c r="J173" i="12"/>
  <c r="I173" i="12"/>
  <c r="EL172" i="12"/>
  <c r="EK172" i="12"/>
  <c r="EJ172" i="12"/>
  <c r="EI172" i="12"/>
  <c r="EH172" i="12"/>
  <c r="EG172" i="12"/>
  <c r="EF172" i="12"/>
  <c r="EE172" i="12"/>
  <c r="ED172" i="12"/>
  <c r="EC172" i="12"/>
  <c r="EB172" i="12"/>
  <c r="EA172" i="12"/>
  <c r="DZ172" i="12"/>
  <c r="DY172" i="12"/>
  <c r="DX172" i="12"/>
  <c r="DW172" i="12"/>
  <c r="DV172" i="12"/>
  <c r="DU172" i="12"/>
  <c r="DT172" i="12"/>
  <c r="DS172" i="12"/>
  <c r="DR172" i="12"/>
  <c r="DQ172" i="12"/>
  <c r="DO172" i="12"/>
  <c r="DN172" i="12"/>
  <c r="DL172" i="12"/>
  <c r="DK172" i="12"/>
  <c r="DJ172" i="12"/>
  <c r="DH172" i="12"/>
  <c r="DG172" i="12"/>
  <c r="DF172" i="12"/>
  <c r="DD172" i="12"/>
  <c r="DC172" i="12"/>
  <c r="DB172" i="12"/>
  <c r="DA172" i="12"/>
  <c r="CZ172" i="12"/>
  <c r="CY172" i="12"/>
  <c r="CX172" i="12"/>
  <c r="CW172" i="12"/>
  <c r="CV172" i="12"/>
  <c r="CU172" i="12"/>
  <c r="CT172" i="12"/>
  <c r="CS172" i="12"/>
  <c r="CR172" i="12"/>
  <c r="CQ172" i="12"/>
  <c r="CP172" i="12"/>
  <c r="CO172" i="12"/>
  <c r="CN172" i="12"/>
  <c r="CM172" i="12"/>
  <c r="CL172" i="12"/>
  <c r="CK172" i="12"/>
  <c r="CJ172" i="12"/>
  <c r="CI172" i="12"/>
  <c r="CH172" i="12"/>
  <c r="CG172" i="12"/>
  <c r="CF172" i="12"/>
  <c r="CE172" i="12"/>
  <c r="CD172" i="12"/>
  <c r="CC172" i="12"/>
  <c r="CB172" i="12"/>
  <c r="CA172" i="12"/>
  <c r="BZ172" i="12"/>
  <c r="BY172" i="12"/>
  <c r="BX172" i="12"/>
  <c r="BW172" i="12"/>
  <c r="BV172" i="12"/>
  <c r="BU172" i="12"/>
  <c r="BT172" i="12"/>
  <c r="BS172" i="12"/>
  <c r="BR172" i="12"/>
  <c r="BQ172" i="12"/>
  <c r="BP172" i="12"/>
  <c r="BO172" i="12"/>
  <c r="BN172" i="12"/>
  <c r="BM172" i="12"/>
  <c r="BK172" i="12"/>
  <c r="BJ172" i="12"/>
  <c r="BI172" i="12"/>
  <c r="BH172" i="12"/>
  <c r="BG172" i="12"/>
  <c r="BF172" i="12"/>
  <c r="BE172" i="12"/>
  <c r="BD172" i="12"/>
  <c r="BC172" i="12"/>
  <c r="BB172" i="12"/>
  <c r="BA172" i="12"/>
  <c r="AZ172" i="12"/>
  <c r="AY172" i="12"/>
  <c r="AX172" i="12"/>
  <c r="AW172" i="12"/>
  <c r="AV172" i="12"/>
  <c r="AT172" i="12"/>
  <c r="AS172" i="12"/>
  <c r="AR172" i="12"/>
  <c r="AQ172" i="12"/>
  <c r="AP172" i="12"/>
  <c r="AO172" i="12"/>
  <c r="AN172" i="12"/>
  <c r="AM172" i="12"/>
  <c r="AL172" i="12"/>
  <c r="AK172" i="12"/>
  <c r="AJ172" i="12"/>
  <c r="AI172" i="12"/>
  <c r="AH172" i="12"/>
  <c r="AG172" i="12"/>
  <c r="AF172" i="12"/>
  <c r="AE172" i="12"/>
  <c r="AC172" i="12"/>
  <c r="AB172" i="12"/>
  <c r="AA172" i="12"/>
  <c r="Z172" i="12"/>
  <c r="Y172" i="12"/>
  <c r="X172" i="12"/>
  <c r="W172" i="12"/>
  <c r="V172" i="12"/>
  <c r="U172" i="12"/>
  <c r="T172" i="12"/>
  <c r="S172" i="12"/>
  <c r="R172" i="12"/>
  <c r="Q172" i="12"/>
  <c r="P172" i="12"/>
  <c r="O172" i="12"/>
  <c r="N172" i="12"/>
  <c r="L172" i="12"/>
  <c r="K172" i="12"/>
  <c r="J172" i="12"/>
  <c r="I172" i="12"/>
  <c r="EL171" i="12"/>
  <c r="EK171" i="12"/>
  <c r="EJ171" i="12"/>
  <c r="EI171" i="12"/>
  <c r="EH171" i="12"/>
  <c r="EG171" i="12"/>
  <c r="EF171" i="12"/>
  <c r="EE171" i="12"/>
  <c r="ED171" i="12"/>
  <c r="EC171" i="12"/>
  <c r="EB171" i="12"/>
  <c r="EA171" i="12"/>
  <c r="DZ171" i="12"/>
  <c r="DY171" i="12"/>
  <c r="DX171" i="12"/>
  <c r="DW171" i="12"/>
  <c r="DV171" i="12"/>
  <c r="DU171" i="12"/>
  <c r="DT171" i="12"/>
  <c r="DS171" i="12"/>
  <c r="DR171" i="12"/>
  <c r="DQ171" i="12"/>
  <c r="DO171" i="12"/>
  <c r="DN171" i="12"/>
  <c r="DL171" i="12"/>
  <c r="DK171" i="12"/>
  <c r="DJ171" i="12"/>
  <c r="DH171" i="12"/>
  <c r="DG171" i="12"/>
  <c r="DF171" i="12"/>
  <c r="DD171" i="12"/>
  <c r="DC171" i="12"/>
  <c r="DB171" i="12"/>
  <c r="DA171" i="12"/>
  <c r="CZ171" i="12"/>
  <c r="CY171" i="12"/>
  <c r="CX171" i="12"/>
  <c r="CW171" i="12"/>
  <c r="CV171" i="12"/>
  <c r="CU171" i="12"/>
  <c r="CT171" i="12"/>
  <c r="CS171" i="12"/>
  <c r="CR171" i="12"/>
  <c r="CQ171" i="12"/>
  <c r="CP171" i="12"/>
  <c r="CO171" i="12"/>
  <c r="CN171" i="12"/>
  <c r="CM171" i="12"/>
  <c r="CL171" i="12"/>
  <c r="CK171" i="12"/>
  <c r="CJ171" i="12"/>
  <c r="CI171" i="12"/>
  <c r="CH171" i="12"/>
  <c r="CG171" i="12"/>
  <c r="CF171" i="12"/>
  <c r="CE171" i="12"/>
  <c r="CD171" i="12"/>
  <c r="CC171" i="12"/>
  <c r="CB171" i="12"/>
  <c r="CA171" i="12"/>
  <c r="BZ171" i="12"/>
  <c r="BY171" i="12"/>
  <c r="BX171" i="12"/>
  <c r="BW171" i="12"/>
  <c r="BV171" i="12"/>
  <c r="BU171" i="12"/>
  <c r="BT171" i="12"/>
  <c r="BS171" i="12"/>
  <c r="BR171" i="12"/>
  <c r="BQ171" i="12"/>
  <c r="BP171" i="12"/>
  <c r="BO171" i="12"/>
  <c r="BN171" i="12"/>
  <c r="BM171" i="12"/>
  <c r="BK171" i="12"/>
  <c r="BJ171" i="12"/>
  <c r="BI171" i="12"/>
  <c r="BH171" i="12"/>
  <c r="BG171" i="12"/>
  <c r="BF171" i="12"/>
  <c r="BE171" i="12"/>
  <c r="BD171" i="12"/>
  <c r="BC171" i="12"/>
  <c r="BB171" i="12"/>
  <c r="BA171" i="12"/>
  <c r="AZ171" i="12"/>
  <c r="AY171" i="12"/>
  <c r="AX171" i="12"/>
  <c r="AW171" i="12"/>
  <c r="AV171" i="12"/>
  <c r="AT171" i="12"/>
  <c r="AS171" i="12"/>
  <c r="AR171" i="12"/>
  <c r="AQ171" i="12"/>
  <c r="AP171" i="12"/>
  <c r="AO171" i="12"/>
  <c r="AN171" i="12"/>
  <c r="AM171" i="12"/>
  <c r="AL171" i="12"/>
  <c r="AK171" i="12"/>
  <c r="AJ171" i="12"/>
  <c r="AI171" i="12"/>
  <c r="AH171" i="12"/>
  <c r="AG171" i="12"/>
  <c r="AF171" i="12"/>
  <c r="AE171" i="12"/>
  <c r="AC171" i="12"/>
  <c r="AB171" i="12"/>
  <c r="AA171" i="12"/>
  <c r="Z171" i="12"/>
  <c r="Y171" i="12"/>
  <c r="X171" i="12"/>
  <c r="W171" i="12"/>
  <c r="V171" i="12"/>
  <c r="U171" i="12"/>
  <c r="T171" i="12"/>
  <c r="S171" i="12"/>
  <c r="R171" i="12"/>
  <c r="Q171" i="12"/>
  <c r="P171" i="12"/>
  <c r="O171" i="12"/>
  <c r="N171" i="12"/>
  <c r="L171" i="12"/>
  <c r="K171" i="12"/>
  <c r="J171" i="12"/>
  <c r="I171" i="12"/>
  <c r="EL170" i="12"/>
  <c r="EK170" i="12"/>
  <c r="EJ170" i="12"/>
  <c r="EI170" i="12"/>
  <c r="EH170" i="12"/>
  <c r="EG170" i="12"/>
  <c r="EF170" i="12"/>
  <c r="EE170" i="12"/>
  <c r="ED170" i="12"/>
  <c r="EC170" i="12"/>
  <c r="EB170" i="12"/>
  <c r="EA170" i="12"/>
  <c r="DZ170" i="12"/>
  <c r="DY170" i="12"/>
  <c r="DX170" i="12"/>
  <c r="DW170" i="12"/>
  <c r="DV170" i="12"/>
  <c r="DU170" i="12"/>
  <c r="DT170" i="12"/>
  <c r="DS170" i="12"/>
  <c r="DR170" i="12"/>
  <c r="DQ170" i="12"/>
  <c r="DO170" i="12"/>
  <c r="DN170" i="12"/>
  <c r="DL170" i="12"/>
  <c r="DK170" i="12"/>
  <c r="DJ170" i="12"/>
  <c r="DH170" i="12"/>
  <c r="DG170" i="12"/>
  <c r="DF170" i="12"/>
  <c r="DD170" i="12"/>
  <c r="DC170" i="12"/>
  <c r="DB170" i="12"/>
  <c r="DA170" i="12"/>
  <c r="CZ170" i="12"/>
  <c r="CY170" i="12"/>
  <c r="CX170" i="12"/>
  <c r="CW170" i="12"/>
  <c r="CV170" i="12"/>
  <c r="CU170" i="12"/>
  <c r="CT170" i="12"/>
  <c r="CS170" i="12"/>
  <c r="CR170" i="12"/>
  <c r="CQ170" i="12"/>
  <c r="CP170" i="12"/>
  <c r="CO170" i="12"/>
  <c r="CN170" i="12"/>
  <c r="CM170" i="12"/>
  <c r="CL170" i="12"/>
  <c r="CK170" i="12"/>
  <c r="CJ170" i="12"/>
  <c r="CI170" i="12"/>
  <c r="CH170" i="12"/>
  <c r="CG170" i="12"/>
  <c r="CF170" i="12"/>
  <c r="CE170" i="12"/>
  <c r="CD170" i="12"/>
  <c r="CC170" i="12"/>
  <c r="CB170" i="12"/>
  <c r="CA170" i="12"/>
  <c r="BZ170" i="12"/>
  <c r="BY170" i="12"/>
  <c r="BX170" i="12"/>
  <c r="BW170" i="12"/>
  <c r="BV170" i="12"/>
  <c r="BU170" i="12"/>
  <c r="BT170" i="12"/>
  <c r="BS170" i="12"/>
  <c r="BR170" i="12"/>
  <c r="BQ170" i="12"/>
  <c r="BP170" i="12"/>
  <c r="BO170" i="12"/>
  <c r="BN170" i="12"/>
  <c r="BM170" i="12"/>
  <c r="BK170" i="12"/>
  <c r="BJ170" i="12"/>
  <c r="BI170" i="12"/>
  <c r="BH170" i="12"/>
  <c r="BG170" i="12"/>
  <c r="BF170" i="12"/>
  <c r="BE170" i="12"/>
  <c r="BD170" i="12"/>
  <c r="BC170" i="12"/>
  <c r="BB170" i="12"/>
  <c r="BA170" i="12"/>
  <c r="AZ170" i="12"/>
  <c r="AY170" i="12"/>
  <c r="AX170" i="12"/>
  <c r="AW170" i="12"/>
  <c r="AV170" i="12"/>
  <c r="AT170" i="12"/>
  <c r="AS170" i="12"/>
  <c r="AR170" i="12"/>
  <c r="AQ170" i="12"/>
  <c r="AP170" i="12"/>
  <c r="AO170" i="12"/>
  <c r="AN170" i="12"/>
  <c r="AM170" i="12"/>
  <c r="AL170" i="12"/>
  <c r="AK170" i="12"/>
  <c r="AJ170" i="12"/>
  <c r="AI170" i="12"/>
  <c r="AH170" i="12"/>
  <c r="AG170" i="12"/>
  <c r="AF170" i="12"/>
  <c r="AE170" i="12"/>
  <c r="AC170" i="12"/>
  <c r="AB170" i="12"/>
  <c r="AA170" i="12"/>
  <c r="Z170" i="12"/>
  <c r="Y170" i="12"/>
  <c r="X170" i="12"/>
  <c r="W170" i="12"/>
  <c r="V170" i="12"/>
  <c r="U170" i="12"/>
  <c r="T170" i="12"/>
  <c r="S170" i="12"/>
  <c r="R170" i="12"/>
  <c r="Q170" i="12"/>
  <c r="P170" i="12"/>
  <c r="O170" i="12"/>
  <c r="N170" i="12"/>
  <c r="L170" i="12"/>
  <c r="K170" i="12"/>
  <c r="J170" i="12"/>
  <c r="I170" i="12"/>
  <c r="EL169" i="12"/>
  <c r="EK169" i="12"/>
  <c r="EJ169" i="12"/>
  <c r="EI169" i="12"/>
  <c r="EH169" i="12"/>
  <c r="EG169" i="12"/>
  <c r="EF169" i="12"/>
  <c r="EE169" i="12"/>
  <c r="ED169" i="12"/>
  <c r="EC169" i="12"/>
  <c r="EB169" i="12"/>
  <c r="EA169" i="12"/>
  <c r="DZ169" i="12"/>
  <c r="DY169" i="12"/>
  <c r="DX169" i="12"/>
  <c r="DW169" i="12"/>
  <c r="DV169" i="12"/>
  <c r="DU169" i="12"/>
  <c r="DT169" i="12"/>
  <c r="DS169" i="12"/>
  <c r="DR169" i="12"/>
  <c r="DQ169" i="12"/>
  <c r="DO169" i="12"/>
  <c r="DN169" i="12"/>
  <c r="DL169" i="12"/>
  <c r="DK169" i="12"/>
  <c r="DJ169" i="12"/>
  <c r="DH169" i="12"/>
  <c r="DG169" i="12"/>
  <c r="DF169" i="12"/>
  <c r="DD169" i="12"/>
  <c r="DC169" i="12"/>
  <c r="DB169" i="12"/>
  <c r="DA169" i="12"/>
  <c r="CZ169" i="12"/>
  <c r="CY169" i="12"/>
  <c r="CX169" i="12"/>
  <c r="CW169" i="12"/>
  <c r="CV169" i="12"/>
  <c r="CU169" i="12"/>
  <c r="CT169" i="12"/>
  <c r="CS169" i="12"/>
  <c r="CR169" i="12"/>
  <c r="CQ169" i="12"/>
  <c r="CP169" i="12"/>
  <c r="CO169" i="12"/>
  <c r="CN169" i="12"/>
  <c r="CM169" i="12"/>
  <c r="CL169" i="12"/>
  <c r="CK169" i="12"/>
  <c r="CJ169" i="12"/>
  <c r="CI169" i="12"/>
  <c r="CH169" i="12"/>
  <c r="CG169" i="12"/>
  <c r="CF169" i="12"/>
  <c r="CE169" i="12"/>
  <c r="CD169" i="12"/>
  <c r="CC169" i="12"/>
  <c r="CB169" i="12"/>
  <c r="CA169" i="12"/>
  <c r="BZ169" i="12"/>
  <c r="BY169" i="12"/>
  <c r="BX169" i="12"/>
  <c r="BW169" i="12"/>
  <c r="BV169" i="12"/>
  <c r="BU169" i="12"/>
  <c r="BT169" i="12"/>
  <c r="BS169" i="12"/>
  <c r="BR169" i="12"/>
  <c r="BQ169" i="12"/>
  <c r="BP169" i="12"/>
  <c r="BO169" i="12"/>
  <c r="BN169" i="12"/>
  <c r="BM169" i="12"/>
  <c r="BK169" i="12"/>
  <c r="BJ169" i="12"/>
  <c r="BI169" i="12"/>
  <c r="BH169" i="12"/>
  <c r="BG169" i="12"/>
  <c r="BF169" i="12"/>
  <c r="BE169" i="12"/>
  <c r="BD169" i="12"/>
  <c r="BC169" i="12"/>
  <c r="BB169" i="12"/>
  <c r="BA169" i="12"/>
  <c r="AZ169" i="12"/>
  <c r="AY169" i="12"/>
  <c r="AX169" i="12"/>
  <c r="AW169" i="12"/>
  <c r="AV169" i="12"/>
  <c r="AT169" i="12"/>
  <c r="AS169" i="12"/>
  <c r="AR169" i="12"/>
  <c r="AQ169" i="12"/>
  <c r="AP169" i="12"/>
  <c r="AO169" i="12"/>
  <c r="AN169" i="12"/>
  <c r="AM169" i="12"/>
  <c r="AL169" i="12"/>
  <c r="AK169" i="12"/>
  <c r="AJ169" i="12"/>
  <c r="AI169" i="12"/>
  <c r="AH169" i="12"/>
  <c r="AG169" i="12"/>
  <c r="AF169" i="12"/>
  <c r="AE169" i="12"/>
  <c r="AC169" i="12"/>
  <c r="AB169" i="12"/>
  <c r="AA169" i="12"/>
  <c r="Z169" i="12"/>
  <c r="Y169" i="12"/>
  <c r="X169" i="12"/>
  <c r="W169" i="12"/>
  <c r="V169" i="12"/>
  <c r="U169" i="12"/>
  <c r="T169" i="12"/>
  <c r="S169" i="12"/>
  <c r="R169" i="12"/>
  <c r="Q169" i="12"/>
  <c r="P169" i="12"/>
  <c r="O169" i="12"/>
  <c r="N169" i="12"/>
  <c r="L169" i="12"/>
  <c r="K169" i="12"/>
  <c r="J169" i="12"/>
  <c r="I169" i="12"/>
  <c r="EL168" i="12"/>
  <c r="EK168" i="12"/>
  <c r="EJ168" i="12"/>
  <c r="EI168" i="12"/>
  <c r="EH168" i="12"/>
  <c r="EG168" i="12"/>
  <c r="EF168" i="12"/>
  <c r="EE168" i="12"/>
  <c r="ED168" i="12"/>
  <c r="EC168" i="12"/>
  <c r="EB168" i="12"/>
  <c r="EA168" i="12"/>
  <c r="DZ168" i="12"/>
  <c r="DY168" i="12"/>
  <c r="DX168" i="12"/>
  <c r="DW168" i="12"/>
  <c r="DV168" i="12"/>
  <c r="DU168" i="12"/>
  <c r="DT168" i="12"/>
  <c r="DS168" i="12"/>
  <c r="DR168" i="12"/>
  <c r="DQ168" i="12"/>
  <c r="DO168" i="12"/>
  <c r="DN168" i="12"/>
  <c r="DL168" i="12"/>
  <c r="DK168" i="12"/>
  <c r="DJ168" i="12"/>
  <c r="DH168" i="12"/>
  <c r="DG168" i="12"/>
  <c r="DF168" i="12"/>
  <c r="DD168" i="12"/>
  <c r="DC168" i="12"/>
  <c r="DB168" i="12"/>
  <c r="DA168" i="12"/>
  <c r="CZ168" i="12"/>
  <c r="CY168" i="12"/>
  <c r="CX168" i="12"/>
  <c r="CW168" i="12"/>
  <c r="CV168" i="12"/>
  <c r="CU168" i="12"/>
  <c r="CT168" i="12"/>
  <c r="CS168" i="12"/>
  <c r="CR168" i="12"/>
  <c r="CQ168" i="12"/>
  <c r="CP168" i="12"/>
  <c r="CO168" i="12"/>
  <c r="CN168" i="12"/>
  <c r="CM168" i="12"/>
  <c r="CL168" i="12"/>
  <c r="CK168" i="12"/>
  <c r="CJ168" i="12"/>
  <c r="CI168" i="12"/>
  <c r="CH168" i="12"/>
  <c r="CG168" i="12"/>
  <c r="CF168" i="12"/>
  <c r="CE168" i="12"/>
  <c r="CD168" i="12"/>
  <c r="CC168" i="12"/>
  <c r="CB168" i="12"/>
  <c r="CA168" i="12"/>
  <c r="BZ168" i="12"/>
  <c r="BY168" i="12"/>
  <c r="BX168" i="12"/>
  <c r="BW168" i="12"/>
  <c r="BV168" i="12"/>
  <c r="BU168" i="12"/>
  <c r="BT168" i="12"/>
  <c r="BS168" i="12"/>
  <c r="BR168" i="12"/>
  <c r="BQ168" i="12"/>
  <c r="BP168" i="12"/>
  <c r="BO168" i="12"/>
  <c r="BN168" i="12"/>
  <c r="BM168" i="12"/>
  <c r="BK168" i="12"/>
  <c r="BJ168" i="12"/>
  <c r="BI168" i="12"/>
  <c r="BH168" i="12"/>
  <c r="BG168" i="12"/>
  <c r="BF168" i="12"/>
  <c r="BE168" i="12"/>
  <c r="BD168" i="12"/>
  <c r="BC168" i="12"/>
  <c r="BB168" i="12"/>
  <c r="BA168" i="12"/>
  <c r="AZ168" i="12"/>
  <c r="AY168" i="12"/>
  <c r="AX168" i="12"/>
  <c r="AW168" i="12"/>
  <c r="AV168" i="12"/>
  <c r="AT168" i="12"/>
  <c r="AS168" i="12"/>
  <c r="AR168" i="12"/>
  <c r="AQ168" i="12"/>
  <c r="AP168" i="12"/>
  <c r="AO168" i="12"/>
  <c r="AN168" i="12"/>
  <c r="AM168" i="12"/>
  <c r="AL168" i="12"/>
  <c r="AK168" i="12"/>
  <c r="AJ168" i="12"/>
  <c r="AI168" i="12"/>
  <c r="AH168" i="12"/>
  <c r="AG168" i="12"/>
  <c r="AF168" i="12"/>
  <c r="AE168" i="12"/>
  <c r="AC168" i="12"/>
  <c r="AB168" i="12"/>
  <c r="AA168" i="12"/>
  <c r="Z168" i="12"/>
  <c r="Y168" i="12"/>
  <c r="X168" i="12"/>
  <c r="W168" i="12"/>
  <c r="V168" i="12"/>
  <c r="U168" i="12"/>
  <c r="T168" i="12"/>
  <c r="S168" i="12"/>
  <c r="R168" i="12"/>
  <c r="Q168" i="12"/>
  <c r="P168" i="12"/>
  <c r="O168" i="12"/>
  <c r="N168" i="12"/>
  <c r="L168" i="12"/>
  <c r="K168" i="12"/>
  <c r="J168" i="12"/>
  <c r="I168" i="12"/>
  <c r="EL167" i="12"/>
  <c r="EK167" i="12"/>
  <c r="EJ167" i="12"/>
  <c r="EI167" i="12"/>
  <c r="EH167" i="12"/>
  <c r="EG167" i="12"/>
  <c r="EF167" i="12"/>
  <c r="EE167" i="12"/>
  <c r="ED167" i="12"/>
  <c r="EC167" i="12"/>
  <c r="EB167" i="12"/>
  <c r="EA167" i="12"/>
  <c r="DZ167" i="12"/>
  <c r="DY167" i="12"/>
  <c r="DX167" i="12"/>
  <c r="DW167" i="12"/>
  <c r="DV167" i="12"/>
  <c r="DU167" i="12"/>
  <c r="DT167" i="12"/>
  <c r="DS167" i="12"/>
  <c r="DR167" i="12"/>
  <c r="DQ167" i="12"/>
  <c r="DO167" i="12"/>
  <c r="DN167" i="12"/>
  <c r="DL167" i="12"/>
  <c r="DK167" i="12"/>
  <c r="DJ167" i="12"/>
  <c r="DH167" i="12"/>
  <c r="DG167" i="12"/>
  <c r="DF167" i="12"/>
  <c r="DD167" i="12"/>
  <c r="DC167" i="12"/>
  <c r="DB167" i="12"/>
  <c r="DA167" i="12"/>
  <c r="CZ167" i="12"/>
  <c r="CY167" i="12"/>
  <c r="CX167" i="12"/>
  <c r="CW167" i="12"/>
  <c r="CV167" i="12"/>
  <c r="CU167" i="12"/>
  <c r="CT167" i="12"/>
  <c r="CS167" i="12"/>
  <c r="CR167" i="12"/>
  <c r="CQ167" i="12"/>
  <c r="CP167" i="12"/>
  <c r="CO167" i="12"/>
  <c r="CN167" i="12"/>
  <c r="CM167" i="12"/>
  <c r="CL167" i="12"/>
  <c r="CK167" i="12"/>
  <c r="CJ167" i="12"/>
  <c r="CI167" i="12"/>
  <c r="CH167" i="12"/>
  <c r="CG167" i="12"/>
  <c r="CF167" i="12"/>
  <c r="CE167" i="12"/>
  <c r="CD167" i="12"/>
  <c r="CC167" i="12"/>
  <c r="CB167" i="12"/>
  <c r="CA167" i="12"/>
  <c r="BZ167" i="12"/>
  <c r="BY167" i="12"/>
  <c r="BX167" i="12"/>
  <c r="BW167" i="12"/>
  <c r="BV167" i="12"/>
  <c r="BU167" i="12"/>
  <c r="BT167" i="12"/>
  <c r="BS167" i="12"/>
  <c r="BR167" i="12"/>
  <c r="BQ167" i="12"/>
  <c r="BP167" i="12"/>
  <c r="BO167" i="12"/>
  <c r="BN167" i="12"/>
  <c r="BM167" i="12"/>
  <c r="BK167" i="12"/>
  <c r="BJ167" i="12"/>
  <c r="BI167" i="12"/>
  <c r="BH167" i="12"/>
  <c r="BG167" i="12"/>
  <c r="BF167" i="12"/>
  <c r="BE167" i="12"/>
  <c r="BD167" i="12"/>
  <c r="BC167" i="12"/>
  <c r="BB167" i="12"/>
  <c r="BA167" i="12"/>
  <c r="AZ167" i="12"/>
  <c r="AY167" i="12"/>
  <c r="AX167" i="12"/>
  <c r="AW167" i="12"/>
  <c r="AV167" i="12"/>
  <c r="AT167" i="12"/>
  <c r="AS167" i="12"/>
  <c r="AR167" i="12"/>
  <c r="AQ167" i="12"/>
  <c r="AP167" i="12"/>
  <c r="AO167" i="12"/>
  <c r="AN167" i="12"/>
  <c r="AM167" i="12"/>
  <c r="AL167" i="12"/>
  <c r="AK167" i="12"/>
  <c r="AJ167" i="12"/>
  <c r="AI167" i="12"/>
  <c r="AH167" i="12"/>
  <c r="AG167" i="12"/>
  <c r="AF167" i="12"/>
  <c r="AE167" i="12"/>
  <c r="AC167" i="12"/>
  <c r="AB167" i="12"/>
  <c r="AA167" i="12"/>
  <c r="Z167" i="12"/>
  <c r="Y167" i="12"/>
  <c r="X167" i="12"/>
  <c r="W167" i="12"/>
  <c r="V167" i="12"/>
  <c r="U167" i="12"/>
  <c r="T167" i="12"/>
  <c r="S167" i="12"/>
  <c r="R167" i="12"/>
  <c r="Q167" i="12"/>
  <c r="P167" i="12"/>
  <c r="O167" i="12"/>
  <c r="N167" i="12"/>
  <c r="L167" i="12"/>
  <c r="K167" i="12"/>
  <c r="J167" i="12"/>
  <c r="I167" i="12"/>
  <c r="EL166" i="12"/>
  <c r="EK166" i="12"/>
  <c r="EJ166" i="12"/>
  <c r="EI166" i="12"/>
  <c r="EH166" i="12"/>
  <c r="EG166" i="12"/>
  <c r="EF166" i="12"/>
  <c r="EE166" i="12"/>
  <c r="ED166" i="12"/>
  <c r="EC166" i="12"/>
  <c r="EB166" i="12"/>
  <c r="EA166" i="12"/>
  <c r="DZ166" i="12"/>
  <c r="DY166" i="12"/>
  <c r="DX166" i="12"/>
  <c r="DW166" i="12"/>
  <c r="DV166" i="12"/>
  <c r="DU166" i="12"/>
  <c r="DT166" i="12"/>
  <c r="DS166" i="12"/>
  <c r="DR166" i="12"/>
  <c r="DQ166" i="12"/>
  <c r="DO166" i="12"/>
  <c r="DN166" i="12"/>
  <c r="DL166" i="12"/>
  <c r="DK166" i="12"/>
  <c r="DJ166" i="12"/>
  <c r="DH166" i="12"/>
  <c r="DG166" i="12"/>
  <c r="DF166" i="12"/>
  <c r="DD166" i="12"/>
  <c r="DC166" i="12"/>
  <c r="DB166" i="12"/>
  <c r="DA166" i="12"/>
  <c r="CZ166" i="12"/>
  <c r="CY166" i="12"/>
  <c r="CX166" i="12"/>
  <c r="CW166" i="12"/>
  <c r="CV166" i="12"/>
  <c r="CU166" i="12"/>
  <c r="CT166" i="12"/>
  <c r="CS166" i="12"/>
  <c r="CR166" i="12"/>
  <c r="CQ166" i="12"/>
  <c r="CP166" i="12"/>
  <c r="CO166" i="12"/>
  <c r="CN166" i="12"/>
  <c r="CM166" i="12"/>
  <c r="CL166" i="12"/>
  <c r="CK166" i="12"/>
  <c r="CJ166" i="12"/>
  <c r="CI166" i="12"/>
  <c r="CH166" i="12"/>
  <c r="CG166" i="12"/>
  <c r="CF166" i="12"/>
  <c r="CE166" i="12"/>
  <c r="CD166" i="12"/>
  <c r="CC166" i="12"/>
  <c r="CB166" i="12"/>
  <c r="CA166" i="12"/>
  <c r="BZ166" i="12"/>
  <c r="BY166" i="12"/>
  <c r="BX166" i="12"/>
  <c r="BW166" i="12"/>
  <c r="BV166" i="12"/>
  <c r="BU166" i="12"/>
  <c r="BT166" i="12"/>
  <c r="BS166" i="12"/>
  <c r="BR166" i="12"/>
  <c r="BQ166" i="12"/>
  <c r="BP166" i="12"/>
  <c r="BO166" i="12"/>
  <c r="BN166" i="12"/>
  <c r="BM166" i="12"/>
  <c r="BK166" i="12"/>
  <c r="BJ166" i="12"/>
  <c r="BI166" i="12"/>
  <c r="BH166" i="12"/>
  <c r="BG166" i="12"/>
  <c r="BF166" i="12"/>
  <c r="BE166" i="12"/>
  <c r="BD166" i="12"/>
  <c r="BC166" i="12"/>
  <c r="BB166" i="12"/>
  <c r="BA166" i="12"/>
  <c r="AZ166" i="12"/>
  <c r="AY166" i="12"/>
  <c r="AX166" i="12"/>
  <c r="AW166" i="12"/>
  <c r="AV166" i="12"/>
  <c r="AT166" i="12"/>
  <c r="AS166" i="12"/>
  <c r="AR166" i="12"/>
  <c r="AQ166" i="12"/>
  <c r="AP166" i="12"/>
  <c r="AO166" i="12"/>
  <c r="AN166" i="12"/>
  <c r="AM166" i="12"/>
  <c r="AL166" i="12"/>
  <c r="AK166" i="12"/>
  <c r="AJ166" i="12"/>
  <c r="AI166" i="12"/>
  <c r="AH166" i="12"/>
  <c r="AG166" i="12"/>
  <c r="AF166" i="12"/>
  <c r="AE166" i="12"/>
  <c r="AC166" i="12"/>
  <c r="AB166" i="12"/>
  <c r="AA166" i="12"/>
  <c r="Z166" i="12"/>
  <c r="Y166" i="12"/>
  <c r="X166" i="12"/>
  <c r="W166" i="12"/>
  <c r="V166" i="12"/>
  <c r="U166" i="12"/>
  <c r="T166" i="12"/>
  <c r="S166" i="12"/>
  <c r="R166" i="12"/>
  <c r="Q166" i="12"/>
  <c r="P166" i="12"/>
  <c r="O166" i="12"/>
  <c r="N166" i="12"/>
  <c r="L166" i="12"/>
  <c r="K166" i="12"/>
  <c r="J166" i="12"/>
  <c r="I166" i="12"/>
  <c r="EL165" i="12"/>
  <c r="EK165" i="12"/>
  <c r="EJ165" i="12"/>
  <c r="EI165" i="12"/>
  <c r="EH165" i="12"/>
  <c r="EG165" i="12"/>
  <c r="EF165" i="12"/>
  <c r="EE165" i="12"/>
  <c r="ED165" i="12"/>
  <c r="EC165" i="12"/>
  <c r="EB165" i="12"/>
  <c r="EA165" i="12"/>
  <c r="DZ165" i="12"/>
  <c r="DY165" i="12"/>
  <c r="DX165" i="12"/>
  <c r="DW165" i="12"/>
  <c r="DV165" i="12"/>
  <c r="DU165" i="12"/>
  <c r="DT165" i="12"/>
  <c r="DS165" i="12"/>
  <c r="DR165" i="12"/>
  <c r="DQ165" i="12"/>
  <c r="DO165" i="12"/>
  <c r="DN165" i="12"/>
  <c r="DL165" i="12"/>
  <c r="DK165" i="12"/>
  <c r="DJ165" i="12"/>
  <c r="DH165" i="12"/>
  <c r="DG165" i="12"/>
  <c r="DF165" i="12"/>
  <c r="DD165" i="12"/>
  <c r="DC165" i="12"/>
  <c r="DB165" i="12"/>
  <c r="DA165" i="12"/>
  <c r="CZ165" i="12"/>
  <c r="CY165" i="12"/>
  <c r="CX165" i="12"/>
  <c r="CW165" i="12"/>
  <c r="CV165" i="12"/>
  <c r="CU165" i="12"/>
  <c r="CT165" i="12"/>
  <c r="CS165" i="12"/>
  <c r="CR165" i="12"/>
  <c r="CQ165" i="12"/>
  <c r="CP165" i="12"/>
  <c r="CO165" i="12"/>
  <c r="CN165" i="12"/>
  <c r="CM165" i="12"/>
  <c r="CL165" i="12"/>
  <c r="CK165" i="12"/>
  <c r="CJ165" i="12"/>
  <c r="CI165" i="12"/>
  <c r="CH165" i="12"/>
  <c r="CG165" i="12"/>
  <c r="CF165" i="12"/>
  <c r="CE165" i="12"/>
  <c r="CD165" i="12"/>
  <c r="CC165" i="12"/>
  <c r="CB165" i="12"/>
  <c r="CA165" i="12"/>
  <c r="BZ165" i="12"/>
  <c r="BY165" i="12"/>
  <c r="BX165" i="12"/>
  <c r="BW165" i="12"/>
  <c r="BV165" i="12"/>
  <c r="BU165" i="12"/>
  <c r="BT165" i="12"/>
  <c r="BS165" i="12"/>
  <c r="BR165" i="12"/>
  <c r="BQ165" i="12"/>
  <c r="BP165" i="12"/>
  <c r="BO165" i="12"/>
  <c r="BN165" i="12"/>
  <c r="BM165" i="12"/>
  <c r="BK165" i="12"/>
  <c r="BJ165" i="12"/>
  <c r="BI165" i="12"/>
  <c r="BH165" i="12"/>
  <c r="BG165" i="12"/>
  <c r="BF165" i="12"/>
  <c r="BE165" i="12"/>
  <c r="BD165" i="12"/>
  <c r="BC165" i="12"/>
  <c r="BB165" i="12"/>
  <c r="BA165" i="12"/>
  <c r="AZ165" i="12"/>
  <c r="AY165" i="12"/>
  <c r="AX165" i="12"/>
  <c r="AW165" i="12"/>
  <c r="AV165" i="12"/>
  <c r="AT165" i="12"/>
  <c r="AS165" i="12"/>
  <c r="AR165" i="12"/>
  <c r="AQ165" i="12"/>
  <c r="AP165" i="12"/>
  <c r="AO165" i="12"/>
  <c r="AN165" i="12"/>
  <c r="AM165" i="12"/>
  <c r="AL165" i="12"/>
  <c r="AK165" i="12"/>
  <c r="AJ165" i="12"/>
  <c r="AI165" i="12"/>
  <c r="AH165" i="12"/>
  <c r="AG165" i="12"/>
  <c r="AF165" i="12"/>
  <c r="AE165" i="12"/>
  <c r="AC165" i="12"/>
  <c r="AB165" i="12"/>
  <c r="AA165" i="12"/>
  <c r="Z165" i="12"/>
  <c r="Y165" i="12"/>
  <c r="X165" i="12"/>
  <c r="W165" i="12"/>
  <c r="V165" i="12"/>
  <c r="U165" i="12"/>
  <c r="T165" i="12"/>
  <c r="S165" i="12"/>
  <c r="R165" i="12"/>
  <c r="Q165" i="12"/>
  <c r="P165" i="12"/>
  <c r="O165" i="12"/>
  <c r="N165" i="12"/>
  <c r="L165" i="12"/>
  <c r="K165" i="12"/>
  <c r="J165" i="12"/>
  <c r="I165" i="12"/>
  <c r="EL164" i="12"/>
  <c r="EK164" i="12"/>
  <c r="EJ164" i="12"/>
  <c r="EI164" i="12"/>
  <c r="EH164" i="12"/>
  <c r="EG164" i="12"/>
  <c r="EF164" i="12"/>
  <c r="EE164" i="12"/>
  <c r="ED164" i="12"/>
  <c r="EC164" i="12"/>
  <c r="EB164" i="12"/>
  <c r="EA164" i="12"/>
  <c r="DZ164" i="12"/>
  <c r="DY164" i="12"/>
  <c r="DX164" i="12"/>
  <c r="DW164" i="12"/>
  <c r="DV164" i="12"/>
  <c r="DU164" i="12"/>
  <c r="DT164" i="12"/>
  <c r="DS164" i="12"/>
  <c r="DR164" i="12"/>
  <c r="DQ164" i="12"/>
  <c r="DO164" i="12"/>
  <c r="DN164" i="12"/>
  <c r="DL164" i="12"/>
  <c r="DK164" i="12"/>
  <c r="DJ164" i="12"/>
  <c r="DH164" i="12"/>
  <c r="DG164" i="12"/>
  <c r="DF164" i="12"/>
  <c r="DD164" i="12"/>
  <c r="DC164" i="12"/>
  <c r="DB164" i="12"/>
  <c r="DA164" i="12"/>
  <c r="CZ164" i="12"/>
  <c r="CY164" i="12"/>
  <c r="CX164" i="12"/>
  <c r="CW164" i="12"/>
  <c r="CV164" i="12"/>
  <c r="CU164" i="12"/>
  <c r="CT164" i="12"/>
  <c r="CS164" i="12"/>
  <c r="CR164" i="12"/>
  <c r="CQ164" i="12"/>
  <c r="CP164" i="12"/>
  <c r="CO164" i="12"/>
  <c r="CN164" i="12"/>
  <c r="CM164" i="12"/>
  <c r="CL164" i="12"/>
  <c r="CK164" i="12"/>
  <c r="CJ164" i="12"/>
  <c r="CI164" i="12"/>
  <c r="CH164" i="12"/>
  <c r="CG164" i="12"/>
  <c r="CF164" i="12"/>
  <c r="CE164" i="12"/>
  <c r="CD164" i="12"/>
  <c r="CC164" i="12"/>
  <c r="CB164" i="12"/>
  <c r="CA164" i="12"/>
  <c r="BZ164" i="12"/>
  <c r="BY164" i="12"/>
  <c r="BX164" i="12"/>
  <c r="BW164" i="12"/>
  <c r="BV164" i="12"/>
  <c r="BU164" i="12"/>
  <c r="BT164" i="12"/>
  <c r="BS164" i="12"/>
  <c r="BR164" i="12"/>
  <c r="BQ164" i="12"/>
  <c r="BP164" i="12"/>
  <c r="BO164" i="12"/>
  <c r="BN164" i="12"/>
  <c r="BM164" i="12"/>
  <c r="BK164" i="12"/>
  <c r="BJ164" i="12"/>
  <c r="BI164" i="12"/>
  <c r="BH164" i="12"/>
  <c r="BG164" i="12"/>
  <c r="BF164" i="12"/>
  <c r="BE164" i="12"/>
  <c r="BD164" i="12"/>
  <c r="BC164" i="12"/>
  <c r="BB164" i="12"/>
  <c r="BA164" i="12"/>
  <c r="AZ164" i="12"/>
  <c r="AY164" i="12"/>
  <c r="AX164" i="12"/>
  <c r="AW164" i="12"/>
  <c r="AV164" i="12"/>
  <c r="AT164" i="12"/>
  <c r="AS164" i="12"/>
  <c r="AR164" i="12"/>
  <c r="AQ164" i="12"/>
  <c r="AP164" i="12"/>
  <c r="AO164" i="12"/>
  <c r="AN164" i="12"/>
  <c r="AM164" i="12"/>
  <c r="AL164" i="12"/>
  <c r="AK164" i="12"/>
  <c r="AJ164" i="12"/>
  <c r="AI164" i="12"/>
  <c r="AH164" i="12"/>
  <c r="AG164" i="12"/>
  <c r="AF164" i="12"/>
  <c r="AE164" i="12"/>
  <c r="AC164" i="12"/>
  <c r="AB164" i="12"/>
  <c r="AA164" i="12"/>
  <c r="Z164" i="12"/>
  <c r="Y164" i="12"/>
  <c r="X164" i="12"/>
  <c r="W164" i="12"/>
  <c r="V164" i="12"/>
  <c r="U164" i="12"/>
  <c r="T164" i="12"/>
  <c r="S164" i="12"/>
  <c r="R164" i="12"/>
  <c r="Q164" i="12"/>
  <c r="P164" i="12"/>
  <c r="O164" i="12"/>
  <c r="N164" i="12"/>
  <c r="L164" i="12"/>
  <c r="K164" i="12"/>
  <c r="J164" i="12"/>
  <c r="I164" i="12"/>
  <c r="EL163" i="12"/>
  <c r="EK163" i="12"/>
  <c r="EJ163" i="12"/>
  <c r="EI163" i="12"/>
  <c r="EH163" i="12"/>
  <c r="EG163" i="12"/>
  <c r="EF163" i="12"/>
  <c r="EE163" i="12"/>
  <c r="ED163" i="12"/>
  <c r="EC163" i="12"/>
  <c r="EB163" i="12"/>
  <c r="EA163" i="12"/>
  <c r="DZ163" i="12"/>
  <c r="DY163" i="12"/>
  <c r="DX163" i="12"/>
  <c r="DW163" i="12"/>
  <c r="DV163" i="12"/>
  <c r="DU163" i="12"/>
  <c r="DT163" i="12"/>
  <c r="DS163" i="12"/>
  <c r="DR163" i="12"/>
  <c r="DQ163" i="12"/>
  <c r="DO163" i="12"/>
  <c r="DN163" i="12"/>
  <c r="DL163" i="12"/>
  <c r="DK163" i="12"/>
  <c r="DJ163" i="12"/>
  <c r="DH163" i="12"/>
  <c r="DG163" i="12"/>
  <c r="DF163" i="12"/>
  <c r="DD163" i="12"/>
  <c r="DC163" i="12"/>
  <c r="DB163" i="12"/>
  <c r="DA163" i="12"/>
  <c r="CZ163" i="12"/>
  <c r="CY163" i="12"/>
  <c r="CX163" i="12"/>
  <c r="CW163" i="12"/>
  <c r="CV163" i="12"/>
  <c r="CU163" i="12"/>
  <c r="CT163" i="12"/>
  <c r="CS163" i="12"/>
  <c r="CR163" i="12"/>
  <c r="CQ163" i="12"/>
  <c r="CP163" i="12"/>
  <c r="CO163" i="12"/>
  <c r="CN163" i="12"/>
  <c r="CM163" i="12"/>
  <c r="CL163" i="12"/>
  <c r="CK163" i="12"/>
  <c r="CJ163" i="12"/>
  <c r="CI163" i="12"/>
  <c r="CH163" i="12"/>
  <c r="CG163" i="12"/>
  <c r="CF163" i="12"/>
  <c r="CE163" i="12"/>
  <c r="CD163" i="12"/>
  <c r="CC163" i="12"/>
  <c r="CB163" i="12"/>
  <c r="CA163" i="12"/>
  <c r="BZ163" i="12"/>
  <c r="BY163" i="12"/>
  <c r="BX163" i="12"/>
  <c r="BW163" i="12"/>
  <c r="BV163" i="12"/>
  <c r="BU163" i="12"/>
  <c r="BT163" i="12"/>
  <c r="BS163" i="12"/>
  <c r="BR163" i="12"/>
  <c r="BQ163" i="12"/>
  <c r="BP163" i="12"/>
  <c r="BO163" i="12"/>
  <c r="BN163" i="12"/>
  <c r="BM163" i="12"/>
  <c r="BK163" i="12"/>
  <c r="BJ163" i="12"/>
  <c r="BI163" i="12"/>
  <c r="BH163" i="12"/>
  <c r="BG163" i="12"/>
  <c r="BF163" i="12"/>
  <c r="BE163" i="12"/>
  <c r="BD163" i="12"/>
  <c r="BC163" i="12"/>
  <c r="BB163" i="12"/>
  <c r="BA163" i="12"/>
  <c r="AZ163" i="12"/>
  <c r="AY163" i="12"/>
  <c r="AX163" i="12"/>
  <c r="AW163" i="12"/>
  <c r="AV163" i="12"/>
  <c r="AT163" i="12"/>
  <c r="AS163" i="12"/>
  <c r="AR163" i="12"/>
  <c r="AQ163" i="12"/>
  <c r="AP163" i="12"/>
  <c r="AO163" i="12"/>
  <c r="AN163" i="12"/>
  <c r="AM163" i="12"/>
  <c r="AL163" i="12"/>
  <c r="AK163" i="12"/>
  <c r="AJ163" i="12"/>
  <c r="AI163" i="12"/>
  <c r="AH163" i="12"/>
  <c r="AG163" i="12"/>
  <c r="AF163" i="12"/>
  <c r="AE163" i="12"/>
  <c r="AC163" i="12"/>
  <c r="AB163" i="12"/>
  <c r="AA163" i="12"/>
  <c r="Z163" i="12"/>
  <c r="Y163" i="12"/>
  <c r="X163" i="12"/>
  <c r="W163" i="12"/>
  <c r="V163" i="12"/>
  <c r="U163" i="12"/>
  <c r="T163" i="12"/>
  <c r="S163" i="12"/>
  <c r="R163" i="12"/>
  <c r="Q163" i="12"/>
  <c r="P163" i="12"/>
  <c r="O163" i="12"/>
  <c r="N163" i="12"/>
  <c r="L163" i="12"/>
  <c r="K163" i="12"/>
  <c r="J163" i="12"/>
  <c r="I163" i="12"/>
  <c r="EL162" i="12"/>
  <c r="EK162" i="12"/>
  <c r="EJ162" i="12"/>
  <c r="EI162" i="12"/>
  <c r="EH162" i="12"/>
  <c r="EG162" i="12"/>
  <c r="EF162" i="12"/>
  <c r="EE162" i="12"/>
  <c r="ED162" i="12"/>
  <c r="EC162" i="12"/>
  <c r="EB162" i="12"/>
  <c r="EA162" i="12"/>
  <c r="DZ162" i="12"/>
  <c r="DY162" i="12"/>
  <c r="DX162" i="12"/>
  <c r="DW162" i="12"/>
  <c r="DV162" i="12"/>
  <c r="DU162" i="12"/>
  <c r="DT162" i="12"/>
  <c r="DS162" i="12"/>
  <c r="DR162" i="12"/>
  <c r="DQ162" i="12"/>
  <c r="DO162" i="12"/>
  <c r="DN162" i="12"/>
  <c r="DL162" i="12"/>
  <c r="DK162" i="12"/>
  <c r="DJ162" i="12"/>
  <c r="DH162" i="12"/>
  <c r="DG162" i="12"/>
  <c r="DF162" i="12"/>
  <c r="DD162" i="12"/>
  <c r="DC162" i="12"/>
  <c r="DB162" i="12"/>
  <c r="DA162" i="12"/>
  <c r="CZ162" i="12"/>
  <c r="CY162" i="12"/>
  <c r="CX162" i="12"/>
  <c r="CW162" i="12"/>
  <c r="CV162" i="12"/>
  <c r="CU162" i="12"/>
  <c r="CT162" i="12"/>
  <c r="CS162" i="12"/>
  <c r="CR162" i="12"/>
  <c r="CQ162" i="12"/>
  <c r="CP162" i="12"/>
  <c r="CO162" i="12"/>
  <c r="CN162" i="12"/>
  <c r="CM162" i="12"/>
  <c r="CL162" i="12"/>
  <c r="CK162" i="12"/>
  <c r="CJ162" i="12"/>
  <c r="CI162" i="12"/>
  <c r="CH162" i="12"/>
  <c r="CG162" i="12"/>
  <c r="CF162" i="12"/>
  <c r="CE162" i="12"/>
  <c r="CD162" i="12"/>
  <c r="CC162" i="12"/>
  <c r="CB162" i="12"/>
  <c r="CA162" i="12"/>
  <c r="BZ162" i="12"/>
  <c r="BY162" i="12"/>
  <c r="BX162" i="12"/>
  <c r="BW162" i="12"/>
  <c r="BV162" i="12"/>
  <c r="BU162" i="12"/>
  <c r="BT162" i="12"/>
  <c r="BS162" i="12"/>
  <c r="BR162" i="12"/>
  <c r="BQ162" i="12"/>
  <c r="BP162" i="12"/>
  <c r="BO162" i="12"/>
  <c r="BN162" i="12"/>
  <c r="BM162" i="12"/>
  <c r="BK162" i="12"/>
  <c r="BJ162" i="12"/>
  <c r="BI162" i="12"/>
  <c r="BH162" i="12"/>
  <c r="BG162" i="12"/>
  <c r="BF162" i="12"/>
  <c r="BE162" i="12"/>
  <c r="BD162" i="12"/>
  <c r="BC162" i="12"/>
  <c r="BB162" i="12"/>
  <c r="BA162" i="12"/>
  <c r="AZ162" i="12"/>
  <c r="AY162" i="12"/>
  <c r="AX162" i="12"/>
  <c r="AW162" i="12"/>
  <c r="AV162" i="12"/>
  <c r="AT162" i="12"/>
  <c r="AS162" i="12"/>
  <c r="AR162" i="12"/>
  <c r="AQ162" i="12"/>
  <c r="AP162" i="12"/>
  <c r="AO162" i="12"/>
  <c r="AN162" i="12"/>
  <c r="AM162" i="12"/>
  <c r="AL162" i="12"/>
  <c r="AK162" i="12"/>
  <c r="AJ162" i="12"/>
  <c r="AI162" i="12"/>
  <c r="AH162" i="12"/>
  <c r="AG162" i="12"/>
  <c r="AF162" i="12"/>
  <c r="AE162" i="12"/>
  <c r="AC162" i="12"/>
  <c r="AB162" i="12"/>
  <c r="AA162" i="12"/>
  <c r="Z162" i="12"/>
  <c r="Y162" i="12"/>
  <c r="X162" i="12"/>
  <c r="W162" i="12"/>
  <c r="V162" i="12"/>
  <c r="U162" i="12"/>
  <c r="T162" i="12"/>
  <c r="S162" i="12"/>
  <c r="R162" i="12"/>
  <c r="Q162" i="12"/>
  <c r="P162" i="12"/>
  <c r="O162" i="12"/>
  <c r="N162" i="12"/>
  <c r="L162" i="12"/>
  <c r="K162" i="12"/>
  <c r="J162" i="12"/>
  <c r="I162" i="12"/>
  <c r="EL161" i="12"/>
  <c r="EK161" i="12"/>
  <c r="EJ161" i="12"/>
  <c r="EI161" i="12"/>
  <c r="EH161" i="12"/>
  <c r="EG161" i="12"/>
  <c r="EF161" i="12"/>
  <c r="EE161" i="12"/>
  <c r="ED161" i="12"/>
  <c r="EC161" i="12"/>
  <c r="EB161" i="12"/>
  <c r="EA161" i="12"/>
  <c r="DZ161" i="12"/>
  <c r="DY161" i="12"/>
  <c r="DX161" i="12"/>
  <c r="DW161" i="12"/>
  <c r="DV161" i="12"/>
  <c r="DU161" i="12"/>
  <c r="DT161" i="12"/>
  <c r="DS161" i="12"/>
  <c r="DR161" i="12"/>
  <c r="DQ161" i="12"/>
  <c r="DO161" i="12"/>
  <c r="DN161" i="12"/>
  <c r="DL161" i="12"/>
  <c r="DK161" i="12"/>
  <c r="DJ161" i="12"/>
  <c r="DH161" i="12"/>
  <c r="DG161" i="12"/>
  <c r="DF161" i="12"/>
  <c r="DD161" i="12"/>
  <c r="DC161" i="12"/>
  <c r="DB161" i="12"/>
  <c r="DA161" i="12"/>
  <c r="CZ161" i="12"/>
  <c r="CY161" i="12"/>
  <c r="CX161" i="12"/>
  <c r="CW161" i="12"/>
  <c r="CV161" i="12"/>
  <c r="CU161" i="12"/>
  <c r="CT161" i="12"/>
  <c r="CS161" i="12"/>
  <c r="CR161" i="12"/>
  <c r="CQ161" i="12"/>
  <c r="CP161" i="12"/>
  <c r="CO161" i="12"/>
  <c r="CN161" i="12"/>
  <c r="CM161" i="12"/>
  <c r="CL161" i="12"/>
  <c r="CK161" i="12"/>
  <c r="CJ161" i="12"/>
  <c r="CI161" i="12"/>
  <c r="CH161" i="12"/>
  <c r="CG161" i="12"/>
  <c r="CF161" i="12"/>
  <c r="CE161" i="12"/>
  <c r="CD161" i="12"/>
  <c r="CC161" i="12"/>
  <c r="CB161" i="12"/>
  <c r="CA161" i="12"/>
  <c r="BZ161" i="12"/>
  <c r="BY161" i="12"/>
  <c r="BX161" i="12"/>
  <c r="BW161" i="12"/>
  <c r="BV161" i="12"/>
  <c r="BU161" i="12"/>
  <c r="BT161" i="12"/>
  <c r="BS161" i="12"/>
  <c r="BR161" i="12"/>
  <c r="BQ161" i="12"/>
  <c r="BP161" i="12"/>
  <c r="BO161" i="12"/>
  <c r="BN161" i="12"/>
  <c r="BM161" i="12"/>
  <c r="BK161" i="12"/>
  <c r="BJ161" i="12"/>
  <c r="BI161" i="12"/>
  <c r="BH161" i="12"/>
  <c r="BG161" i="12"/>
  <c r="BF161" i="12"/>
  <c r="BE161" i="12"/>
  <c r="BD161" i="12"/>
  <c r="BC161" i="12"/>
  <c r="BB161" i="12"/>
  <c r="BA161" i="12"/>
  <c r="AZ161" i="12"/>
  <c r="AY161" i="12"/>
  <c r="AX161" i="12"/>
  <c r="AW161" i="12"/>
  <c r="AV161" i="12"/>
  <c r="AT161" i="12"/>
  <c r="AS161" i="12"/>
  <c r="AR161" i="12"/>
  <c r="AQ161" i="12"/>
  <c r="AP161" i="12"/>
  <c r="AO161" i="12"/>
  <c r="AN161" i="12"/>
  <c r="AM161" i="12"/>
  <c r="AL161" i="12"/>
  <c r="AK161" i="12"/>
  <c r="AJ161" i="12"/>
  <c r="AI161" i="12"/>
  <c r="AH161" i="12"/>
  <c r="AG161" i="12"/>
  <c r="AF161" i="12"/>
  <c r="AE161" i="12"/>
  <c r="AC161" i="12"/>
  <c r="AB161" i="12"/>
  <c r="AA161" i="12"/>
  <c r="Z161" i="12"/>
  <c r="Y161" i="12"/>
  <c r="X161" i="12"/>
  <c r="W161" i="12"/>
  <c r="V161" i="12"/>
  <c r="U161" i="12"/>
  <c r="T161" i="12"/>
  <c r="S161" i="12"/>
  <c r="R161" i="12"/>
  <c r="Q161" i="12"/>
  <c r="P161" i="12"/>
  <c r="O161" i="12"/>
  <c r="N161" i="12"/>
  <c r="L161" i="12"/>
  <c r="K161" i="12"/>
  <c r="J161" i="12"/>
  <c r="I161" i="12"/>
  <c r="EL160" i="12"/>
  <c r="EK160" i="12"/>
  <c r="EJ160" i="12"/>
  <c r="EI160" i="12"/>
  <c r="EH160" i="12"/>
  <c r="EG160" i="12"/>
  <c r="EF160" i="12"/>
  <c r="EE160" i="12"/>
  <c r="ED160" i="12"/>
  <c r="EC160" i="12"/>
  <c r="EB160" i="12"/>
  <c r="EA160" i="12"/>
  <c r="DZ160" i="12"/>
  <c r="DY160" i="12"/>
  <c r="DX160" i="12"/>
  <c r="DW160" i="12"/>
  <c r="DV160" i="12"/>
  <c r="DU160" i="12"/>
  <c r="DT160" i="12"/>
  <c r="DS160" i="12"/>
  <c r="DR160" i="12"/>
  <c r="DQ160" i="12"/>
  <c r="DO160" i="12"/>
  <c r="DN160" i="12"/>
  <c r="DL160" i="12"/>
  <c r="DK160" i="12"/>
  <c r="DJ160" i="12"/>
  <c r="DH160" i="12"/>
  <c r="DG160" i="12"/>
  <c r="DF160" i="12"/>
  <c r="DD160" i="12"/>
  <c r="DC160" i="12"/>
  <c r="DB160" i="12"/>
  <c r="DA160" i="12"/>
  <c r="CZ160" i="12"/>
  <c r="CY160" i="12"/>
  <c r="CX160" i="12"/>
  <c r="CW160" i="12"/>
  <c r="CV160" i="12"/>
  <c r="CU160" i="12"/>
  <c r="CT160" i="12"/>
  <c r="CS160" i="12"/>
  <c r="CR160" i="12"/>
  <c r="CQ160" i="12"/>
  <c r="CP160" i="12"/>
  <c r="CO160" i="12"/>
  <c r="CN160" i="12"/>
  <c r="CM160" i="12"/>
  <c r="CL160" i="12"/>
  <c r="CK160" i="12"/>
  <c r="CJ160" i="12"/>
  <c r="CI160" i="12"/>
  <c r="CH160" i="12"/>
  <c r="CG160" i="12"/>
  <c r="CF160" i="12"/>
  <c r="CE160" i="12"/>
  <c r="CD160" i="12"/>
  <c r="CC160" i="12"/>
  <c r="CB160" i="12"/>
  <c r="CA160" i="12"/>
  <c r="BZ160" i="12"/>
  <c r="BY160" i="12"/>
  <c r="BX160" i="12"/>
  <c r="BW160" i="12"/>
  <c r="BV160" i="12"/>
  <c r="BU160" i="12"/>
  <c r="BT160" i="12"/>
  <c r="BS160" i="12"/>
  <c r="BR160" i="12"/>
  <c r="BQ160" i="12"/>
  <c r="BP160" i="12"/>
  <c r="BO160" i="12"/>
  <c r="BN160" i="12"/>
  <c r="BM160" i="12"/>
  <c r="BK160" i="12"/>
  <c r="BJ160" i="12"/>
  <c r="BI160" i="12"/>
  <c r="BH160" i="12"/>
  <c r="BG160" i="12"/>
  <c r="BF160" i="12"/>
  <c r="BE160" i="12"/>
  <c r="BD160" i="12"/>
  <c r="BC160" i="12"/>
  <c r="BB160" i="12"/>
  <c r="BA160" i="12"/>
  <c r="AZ160" i="12"/>
  <c r="AY160" i="12"/>
  <c r="AX160" i="12"/>
  <c r="AW160" i="12"/>
  <c r="AV160" i="12"/>
  <c r="AT160" i="12"/>
  <c r="AS160" i="12"/>
  <c r="AR160" i="12"/>
  <c r="AQ160" i="12"/>
  <c r="AP160" i="12"/>
  <c r="AO160" i="12"/>
  <c r="AN160" i="12"/>
  <c r="AM160" i="12"/>
  <c r="AL160" i="12"/>
  <c r="AK160" i="12"/>
  <c r="AJ160" i="12"/>
  <c r="AI160" i="12"/>
  <c r="AH160" i="12"/>
  <c r="AG160" i="12"/>
  <c r="AF160" i="12"/>
  <c r="AE160" i="12"/>
  <c r="AC160" i="12"/>
  <c r="AB160" i="12"/>
  <c r="AA160" i="12"/>
  <c r="Z160" i="12"/>
  <c r="Y160" i="12"/>
  <c r="X160" i="12"/>
  <c r="W160" i="12"/>
  <c r="V160" i="12"/>
  <c r="U160" i="12"/>
  <c r="T160" i="12"/>
  <c r="S160" i="12"/>
  <c r="R160" i="12"/>
  <c r="Q160" i="12"/>
  <c r="P160" i="12"/>
  <c r="O160" i="12"/>
  <c r="N160" i="12"/>
  <c r="L160" i="12"/>
  <c r="K160" i="12"/>
  <c r="J160" i="12"/>
  <c r="I160" i="12"/>
  <c r="EL159" i="12"/>
  <c r="EK159" i="12"/>
  <c r="EJ159" i="12"/>
  <c r="EI159" i="12"/>
  <c r="EH159" i="12"/>
  <c r="EG159" i="12"/>
  <c r="EF159" i="12"/>
  <c r="EE159" i="12"/>
  <c r="ED159" i="12"/>
  <c r="EC159" i="12"/>
  <c r="EB159" i="12"/>
  <c r="EA159" i="12"/>
  <c r="DZ159" i="12"/>
  <c r="DY159" i="12"/>
  <c r="DX159" i="12"/>
  <c r="DW159" i="12"/>
  <c r="DV159" i="12"/>
  <c r="DU159" i="12"/>
  <c r="DT159" i="12"/>
  <c r="DS159" i="12"/>
  <c r="DR159" i="12"/>
  <c r="DQ159" i="12"/>
  <c r="DO159" i="12"/>
  <c r="DN159" i="12"/>
  <c r="DL159" i="12"/>
  <c r="DK159" i="12"/>
  <c r="DJ159" i="12"/>
  <c r="DH159" i="12"/>
  <c r="DG159" i="12"/>
  <c r="DF159" i="12"/>
  <c r="DD159" i="12"/>
  <c r="DC159" i="12"/>
  <c r="DB159" i="12"/>
  <c r="DA159" i="12"/>
  <c r="CZ159" i="12"/>
  <c r="CY159" i="12"/>
  <c r="CX159" i="12"/>
  <c r="CW159" i="12"/>
  <c r="CV159" i="12"/>
  <c r="CU159" i="12"/>
  <c r="CT159" i="12"/>
  <c r="CS159" i="12"/>
  <c r="CR159" i="12"/>
  <c r="CQ159" i="12"/>
  <c r="CP159" i="12"/>
  <c r="CO159" i="12"/>
  <c r="CN159" i="12"/>
  <c r="CM159" i="12"/>
  <c r="CL159" i="12"/>
  <c r="CK159" i="12"/>
  <c r="CJ159" i="12"/>
  <c r="CI159" i="12"/>
  <c r="CH159" i="12"/>
  <c r="CG159" i="12"/>
  <c r="CF159" i="12"/>
  <c r="CE159" i="12"/>
  <c r="CD159" i="12"/>
  <c r="CC159" i="12"/>
  <c r="CB159" i="12"/>
  <c r="CA159" i="12"/>
  <c r="BZ159" i="12"/>
  <c r="BY159" i="12"/>
  <c r="BX159" i="12"/>
  <c r="BW159" i="12"/>
  <c r="BV159" i="12"/>
  <c r="BU159" i="12"/>
  <c r="BT159" i="12"/>
  <c r="BS159" i="12"/>
  <c r="BR159" i="12"/>
  <c r="BQ159" i="12"/>
  <c r="BP159" i="12"/>
  <c r="BO159" i="12"/>
  <c r="BN159" i="12"/>
  <c r="BM159" i="12"/>
  <c r="BK159" i="12"/>
  <c r="BJ159" i="12"/>
  <c r="BI159" i="12"/>
  <c r="BH159" i="12"/>
  <c r="BG159" i="12"/>
  <c r="BF159" i="12"/>
  <c r="BE159" i="12"/>
  <c r="BD159" i="12"/>
  <c r="BC159" i="12"/>
  <c r="BB159" i="12"/>
  <c r="BA159" i="12"/>
  <c r="AZ159" i="12"/>
  <c r="AY159" i="12"/>
  <c r="AX159" i="12"/>
  <c r="AW159" i="12"/>
  <c r="AV159" i="12"/>
  <c r="AT159" i="12"/>
  <c r="AS159" i="12"/>
  <c r="AR159" i="12"/>
  <c r="AQ159" i="12"/>
  <c r="AP159" i="12"/>
  <c r="AO159" i="12"/>
  <c r="AN159" i="12"/>
  <c r="AM159" i="12"/>
  <c r="AL159" i="12"/>
  <c r="AK159" i="12"/>
  <c r="AJ159" i="12"/>
  <c r="AI159" i="12"/>
  <c r="AH159" i="12"/>
  <c r="AG159" i="12"/>
  <c r="AF159" i="12"/>
  <c r="AE159" i="12"/>
  <c r="AC159" i="12"/>
  <c r="AB159" i="12"/>
  <c r="AA159" i="12"/>
  <c r="Z159" i="12"/>
  <c r="Y159" i="12"/>
  <c r="X159" i="12"/>
  <c r="W159" i="12"/>
  <c r="V159" i="12"/>
  <c r="U159" i="12"/>
  <c r="T159" i="12"/>
  <c r="S159" i="12"/>
  <c r="R159" i="12"/>
  <c r="Q159" i="12"/>
  <c r="P159" i="12"/>
  <c r="O159" i="12"/>
  <c r="N159" i="12"/>
  <c r="L159" i="12"/>
  <c r="K159" i="12"/>
  <c r="J159" i="12"/>
  <c r="I159" i="12"/>
  <c r="EL158" i="12"/>
  <c r="EK158" i="12"/>
  <c r="EJ158" i="12"/>
  <c r="EI158" i="12"/>
  <c r="EH158" i="12"/>
  <c r="EG158" i="12"/>
  <c r="EF158" i="12"/>
  <c r="EE158" i="12"/>
  <c r="ED158" i="12"/>
  <c r="EC158" i="12"/>
  <c r="EB158" i="12"/>
  <c r="EA158" i="12"/>
  <c r="DZ158" i="12"/>
  <c r="DY158" i="12"/>
  <c r="DX158" i="12"/>
  <c r="DW158" i="12"/>
  <c r="DV158" i="12"/>
  <c r="DU158" i="12"/>
  <c r="DT158" i="12"/>
  <c r="DS158" i="12"/>
  <c r="DR158" i="12"/>
  <c r="DQ158" i="12"/>
  <c r="DO158" i="12"/>
  <c r="DN158" i="12"/>
  <c r="DL158" i="12"/>
  <c r="DK158" i="12"/>
  <c r="DJ158" i="12"/>
  <c r="DH158" i="12"/>
  <c r="DG158" i="12"/>
  <c r="DF158" i="12"/>
  <c r="DD158" i="12"/>
  <c r="DC158" i="12"/>
  <c r="DB158" i="12"/>
  <c r="DA158" i="12"/>
  <c r="CZ158" i="12"/>
  <c r="CY158" i="12"/>
  <c r="CX158" i="12"/>
  <c r="CW158" i="12"/>
  <c r="CV158" i="12"/>
  <c r="CU158" i="12"/>
  <c r="CT158" i="12"/>
  <c r="CS158" i="12"/>
  <c r="CR158" i="12"/>
  <c r="CQ158" i="12"/>
  <c r="CP158" i="12"/>
  <c r="CO158" i="12"/>
  <c r="CN158" i="12"/>
  <c r="CM158" i="12"/>
  <c r="CL158" i="12"/>
  <c r="CK158" i="12"/>
  <c r="CJ158" i="12"/>
  <c r="CI158" i="12"/>
  <c r="CH158" i="12"/>
  <c r="CG158" i="12"/>
  <c r="CF158" i="12"/>
  <c r="CE158" i="12"/>
  <c r="CD158" i="12"/>
  <c r="CC158" i="12"/>
  <c r="CB158" i="12"/>
  <c r="CA158" i="12"/>
  <c r="BZ158" i="12"/>
  <c r="BY158" i="12"/>
  <c r="BX158" i="12"/>
  <c r="BW158" i="12"/>
  <c r="BV158" i="12"/>
  <c r="BU158" i="12"/>
  <c r="BT158" i="12"/>
  <c r="BS158" i="12"/>
  <c r="BR158" i="12"/>
  <c r="BQ158" i="12"/>
  <c r="BP158" i="12"/>
  <c r="BO158" i="12"/>
  <c r="BN158" i="12"/>
  <c r="BM158" i="12"/>
  <c r="BK158" i="12"/>
  <c r="BJ158" i="12"/>
  <c r="BI158" i="12"/>
  <c r="BH158" i="12"/>
  <c r="BG158" i="12"/>
  <c r="BF158" i="12"/>
  <c r="BE158" i="12"/>
  <c r="BD158" i="12"/>
  <c r="BC158" i="12"/>
  <c r="BB158" i="12"/>
  <c r="BA158" i="12"/>
  <c r="AZ158" i="12"/>
  <c r="AY158" i="12"/>
  <c r="AX158" i="12"/>
  <c r="AW158" i="12"/>
  <c r="AV158" i="12"/>
  <c r="AT158" i="12"/>
  <c r="AS158" i="12"/>
  <c r="AR158" i="12"/>
  <c r="AQ158" i="12"/>
  <c r="AP158" i="12"/>
  <c r="AO158" i="12"/>
  <c r="AN158" i="12"/>
  <c r="AM158" i="12"/>
  <c r="AL158" i="12"/>
  <c r="AK158" i="12"/>
  <c r="AJ158" i="12"/>
  <c r="AI158" i="12"/>
  <c r="AH158" i="12"/>
  <c r="AG158" i="12"/>
  <c r="AF158" i="12"/>
  <c r="AE158" i="12"/>
  <c r="AC158" i="12"/>
  <c r="AB158" i="12"/>
  <c r="AA158" i="12"/>
  <c r="Z158" i="12"/>
  <c r="Y158" i="12"/>
  <c r="X158" i="12"/>
  <c r="W158" i="12"/>
  <c r="V158" i="12"/>
  <c r="U158" i="12"/>
  <c r="T158" i="12"/>
  <c r="S158" i="12"/>
  <c r="R158" i="12"/>
  <c r="Q158" i="12"/>
  <c r="P158" i="12"/>
  <c r="O158" i="12"/>
  <c r="N158" i="12"/>
  <c r="L158" i="12"/>
  <c r="K158" i="12"/>
  <c r="J158" i="12"/>
  <c r="I158" i="12"/>
  <c r="EL157" i="12"/>
  <c r="EK157" i="12"/>
  <c r="EJ157" i="12"/>
  <c r="EI157" i="12"/>
  <c r="EH157" i="12"/>
  <c r="EG157" i="12"/>
  <c r="EF157" i="12"/>
  <c r="EE157" i="12"/>
  <c r="ED157" i="12"/>
  <c r="EC157" i="12"/>
  <c r="EB157" i="12"/>
  <c r="EA157" i="12"/>
  <c r="DZ157" i="12"/>
  <c r="DY157" i="12"/>
  <c r="DX157" i="12"/>
  <c r="DW157" i="12"/>
  <c r="DV157" i="12"/>
  <c r="DU157" i="12"/>
  <c r="DT157" i="12"/>
  <c r="DS157" i="12"/>
  <c r="DR157" i="12"/>
  <c r="DQ157" i="12"/>
  <c r="DO157" i="12"/>
  <c r="DN157" i="12"/>
  <c r="DL157" i="12"/>
  <c r="DK157" i="12"/>
  <c r="DJ157" i="12"/>
  <c r="DH157" i="12"/>
  <c r="DG157" i="12"/>
  <c r="DF157" i="12"/>
  <c r="DD157" i="12"/>
  <c r="DC157" i="12"/>
  <c r="DB157" i="12"/>
  <c r="DA157" i="12"/>
  <c r="CZ157" i="12"/>
  <c r="CY157" i="12"/>
  <c r="CX157" i="12"/>
  <c r="CW157" i="12"/>
  <c r="CV157" i="12"/>
  <c r="CU157" i="12"/>
  <c r="CT157" i="12"/>
  <c r="CS157" i="12"/>
  <c r="CR157" i="12"/>
  <c r="CQ157" i="12"/>
  <c r="CP157" i="12"/>
  <c r="CO157" i="12"/>
  <c r="CN157" i="12"/>
  <c r="CM157" i="12"/>
  <c r="CL157" i="12"/>
  <c r="CK157" i="12"/>
  <c r="CJ157" i="12"/>
  <c r="CI157" i="12"/>
  <c r="CH157" i="12"/>
  <c r="CG157" i="12"/>
  <c r="CF157" i="12"/>
  <c r="CE157" i="12"/>
  <c r="CD157" i="12"/>
  <c r="CC157" i="12"/>
  <c r="CB157" i="12"/>
  <c r="CA157" i="12"/>
  <c r="BZ157" i="12"/>
  <c r="BY157" i="12"/>
  <c r="BX157" i="12"/>
  <c r="BW157" i="12"/>
  <c r="BV157" i="12"/>
  <c r="BU157" i="12"/>
  <c r="BT157" i="12"/>
  <c r="BS157" i="12"/>
  <c r="BR157" i="12"/>
  <c r="BQ157" i="12"/>
  <c r="BP157" i="12"/>
  <c r="BO157" i="12"/>
  <c r="BN157" i="12"/>
  <c r="BM157" i="12"/>
  <c r="BK157" i="12"/>
  <c r="BJ157" i="12"/>
  <c r="BI157" i="12"/>
  <c r="BH157" i="12"/>
  <c r="BG157" i="12"/>
  <c r="BF157" i="12"/>
  <c r="BE157" i="12"/>
  <c r="BD157" i="12"/>
  <c r="BC157" i="12"/>
  <c r="BB157" i="12"/>
  <c r="BA157" i="12"/>
  <c r="AZ157" i="12"/>
  <c r="AY157" i="12"/>
  <c r="AX157" i="12"/>
  <c r="AW157" i="12"/>
  <c r="AV157" i="12"/>
  <c r="AT157" i="12"/>
  <c r="AS157" i="12"/>
  <c r="AR157" i="12"/>
  <c r="AQ157" i="12"/>
  <c r="AP157" i="12"/>
  <c r="AO157" i="12"/>
  <c r="AN157" i="12"/>
  <c r="AM157" i="12"/>
  <c r="AL157" i="12"/>
  <c r="AK157" i="12"/>
  <c r="AJ157" i="12"/>
  <c r="AI157" i="12"/>
  <c r="AH157" i="12"/>
  <c r="AG157" i="12"/>
  <c r="AF157" i="12"/>
  <c r="AE157" i="12"/>
  <c r="AC157" i="12"/>
  <c r="AB157" i="12"/>
  <c r="AA157" i="12"/>
  <c r="Z157" i="12"/>
  <c r="Y157" i="12"/>
  <c r="X157" i="12"/>
  <c r="W157" i="12"/>
  <c r="V157" i="12"/>
  <c r="U157" i="12"/>
  <c r="T157" i="12"/>
  <c r="S157" i="12"/>
  <c r="R157" i="12"/>
  <c r="Q157" i="12"/>
  <c r="P157" i="12"/>
  <c r="O157" i="12"/>
  <c r="N157" i="12"/>
  <c r="L157" i="12"/>
  <c r="K157" i="12"/>
  <c r="J157" i="12"/>
  <c r="I157" i="12"/>
  <c r="EL156" i="12"/>
  <c r="EK156" i="12"/>
  <c r="EJ156" i="12"/>
  <c r="EI156" i="12"/>
  <c r="EH156" i="12"/>
  <c r="EG156" i="12"/>
  <c r="EF156" i="12"/>
  <c r="EE156" i="12"/>
  <c r="ED156" i="12"/>
  <c r="EC156" i="12"/>
  <c r="EB156" i="12"/>
  <c r="EA156" i="12"/>
  <c r="DZ156" i="12"/>
  <c r="DY156" i="12"/>
  <c r="DX156" i="12"/>
  <c r="DW156" i="12"/>
  <c r="DV156" i="12"/>
  <c r="DU156" i="12"/>
  <c r="DT156" i="12"/>
  <c r="DS156" i="12"/>
  <c r="DR156" i="12"/>
  <c r="DQ156" i="12"/>
  <c r="DO156" i="12"/>
  <c r="DN156" i="12"/>
  <c r="DL156" i="12"/>
  <c r="DK156" i="12"/>
  <c r="DJ156" i="12"/>
  <c r="DH156" i="12"/>
  <c r="DG156" i="12"/>
  <c r="DF156" i="12"/>
  <c r="DD156" i="12"/>
  <c r="DC156" i="12"/>
  <c r="DB156" i="12"/>
  <c r="DA156" i="12"/>
  <c r="CZ156" i="12"/>
  <c r="CY156" i="12"/>
  <c r="CX156" i="12"/>
  <c r="CW156" i="12"/>
  <c r="CV156" i="12"/>
  <c r="CU156" i="12"/>
  <c r="CT156" i="12"/>
  <c r="CS156" i="12"/>
  <c r="CR156" i="12"/>
  <c r="CQ156" i="12"/>
  <c r="CP156" i="12"/>
  <c r="CO156" i="12"/>
  <c r="CN156" i="12"/>
  <c r="CM156" i="12"/>
  <c r="CL156" i="12"/>
  <c r="CK156" i="12"/>
  <c r="CJ156" i="12"/>
  <c r="CI156" i="12"/>
  <c r="CH156" i="12"/>
  <c r="CG156" i="12"/>
  <c r="CF156" i="12"/>
  <c r="CE156" i="12"/>
  <c r="CD156" i="12"/>
  <c r="CC156" i="12"/>
  <c r="CB156" i="12"/>
  <c r="CA156" i="12"/>
  <c r="BZ156" i="12"/>
  <c r="BY156" i="12"/>
  <c r="BX156" i="12"/>
  <c r="BW156" i="12"/>
  <c r="BV156" i="12"/>
  <c r="BU156" i="12"/>
  <c r="BT156" i="12"/>
  <c r="BS156" i="12"/>
  <c r="BR156" i="12"/>
  <c r="BQ156" i="12"/>
  <c r="BP156" i="12"/>
  <c r="BO156" i="12"/>
  <c r="BN156" i="12"/>
  <c r="BM156" i="12"/>
  <c r="BK156" i="12"/>
  <c r="BJ156" i="12"/>
  <c r="BI156" i="12"/>
  <c r="BH156" i="12"/>
  <c r="BG156" i="12"/>
  <c r="BF156" i="12"/>
  <c r="BE156" i="12"/>
  <c r="BD156" i="12"/>
  <c r="BC156" i="12"/>
  <c r="BB156" i="12"/>
  <c r="BA156" i="12"/>
  <c r="AZ156" i="12"/>
  <c r="AY156" i="12"/>
  <c r="AX156" i="12"/>
  <c r="AW156" i="12"/>
  <c r="AV156" i="12"/>
  <c r="AT156" i="12"/>
  <c r="AS156" i="12"/>
  <c r="AR156" i="12"/>
  <c r="AQ156" i="12"/>
  <c r="AP156" i="12"/>
  <c r="AO156" i="12"/>
  <c r="AN156" i="12"/>
  <c r="AM156" i="12"/>
  <c r="AL156" i="12"/>
  <c r="AK156" i="12"/>
  <c r="AJ156" i="12"/>
  <c r="AI156" i="12"/>
  <c r="AH156" i="12"/>
  <c r="AG156" i="12"/>
  <c r="AF156" i="12"/>
  <c r="AE156" i="12"/>
  <c r="AC156" i="12"/>
  <c r="AB156" i="12"/>
  <c r="AA156" i="12"/>
  <c r="Z156" i="12"/>
  <c r="Y156" i="12"/>
  <c r="X156" i="12"/>
  <c r="W156" i="12"/>
  <c r="V156" i="12"/>
  <c r="U156" i="12"/>
  <c r="T156" i="12"/>
  <c r="S156" i="12"/>
  <c r="R156" i="12"/>
  <c r="Q156" i="12"/>
  <c r="P156" i="12"/>
  <c r="O156" i="12"/>
  <c r="N156" i="12"/>
  <c r="L156" i="12"/>
  <c r="K156" i="12"/>
  <c r="J156" i="12"/>
  <c r="I156" i="12"/>
  <c r="EL155" i="12"/>
  <c r="EK155" i="12"/>
  <c r="EJ155" i="12"/>
  <c r="EI155" i="12"/>
  <c r="EH155" i="12"/>
  <c r="EG155" i="12"/>
  <c r="EF155" i="12"/>
  <c r="EE155" i="12"/>
  <c r="ED155" i="12"/>
  <c r="EC155" i="12"/>
  <c r="EB155" i="12"/>
  <c r="EA155" i="12"/>
  <c r="DZ155" i="12"/>
  <c r="DY155" i="12"/>
  <c r="DX155" i="12"/>
  <c r="DW155" i="12"/>
  <c r="DV155" i="12"/>
  <c r="DU155" i="12"/>
  <c r="DT155" i="12"/>
  <c r="DS155" i="12"/>
  <c r="DR155" i="12"/>
  <c r="DQ155" i="12"/>
  <c r="DO155" i="12"/>
  <c r="DN155" i="12"/>
  <c r="DL155" i="12"/>
  <c r="DK155" i="12"/>
  <c r="DJ155" i="12"/>
  <c r="DH155" i="12"/>
  <c r="DG155" i="12"/>
  <c r="DF155" i="12"/>
  <c r="DD155" i="12"/>
  <c r="DC155" i="12"/>
  <c r="DB155" i="12"/>
  <c r="DA155" i="12"/>
  <c r="CZ155" i="12"/>
  <c r="CY155" i="12"/>
  <c r="CX155" i="12"/>
  <c r="CW155" i="12"/>
  <c r="CV155" i="12"/>
  <c r="CU155" i="12"/>
  <c r="CT155" i="12"/>
  <c r="CS155" i="12"/>
  <c r="CR155" i="12"/>
  <c r="CQ155" i="12"/>
  <c r="CP155" i="12"/>
  <c r="CO155" i="12"/>
  <c r="CN155" i="12"/>
  <c r="CM155" i="12"/>
  <c r="CL155" i="12"/>
  <c r="CK155" i="12"/>
  <c r="CJ155" i="12"/>
  <c r="CI155" i="12"/>
  <c r="CH155" i="12"/>
  <c r="CG155" i="12"/>
  <c r="CF155" i="12"/>
  <c r="CE155" i="12"/>
  <c r="CD155" i="12"/>
  <c r="CC155" i="12"/>
  <c r="CB155" i="12"/>
  <c r="CA155" i="12"/>
  <c r="BZ155" i="12"/>
  <c r="BY155" i="12"/>
  <c r="BX155" i="12"/>
  <c r="BW155" i="12"/>
  <c r="BV155" i="12"/>
  <c r="BU155" i="12"/>
  <c r="BT155" i="12"/>
  <c r="BS155" i="12"/>
  <c r="BR155" i="12"/>
  <c r="BQ155" i="12"/>
  <c r="BP155" i="12"/>
  <c r="BO155" i="12"/>
  <c r="BN155" i="12"/>
  <c r="BM155" i="12"/>
  <c r="BK155" i="12"/>
  <c r="BJ155" i="12"/>
  <c r="BI155" i="12"/>
  <c r="BH155" i="12"/>
  <c r="BG155" i="12"/>
  <c r="BF155" i="12"/>
  <c r="BE155" i="12"/>
  <c r="BD155" i="12"/>
  <c r="BC155" i="12"/>
  <c r="BB155" i="12"/>
  <c r="BA155" i="12"/>
  <c r="AZ155" i="12"/>
  <c r="AY155" i="12"/>
  <c r="AX155" i="12"/>
  <c r="AW155" i="12"/>
  <c r="AV155" i="12"/>
  <c r="AT155" i="12"/>
  <c r="AS155" i="12"/>
  <c r="AR155" i="12"/>
  <c r="AQ155" i="12"/>
  <c r="AP155" i="12"/>
  <c r="AO155" i="12"/>
  <c r="AN155" i="12"/>
  <c r="AM155" i="12"/>
  <c r="AL155" i="12"/>
  <c r="AK155" i="12"/>
  <c r="AJ155" i="12"/>
  <c r="AI155" i="12"/>
  <c r="AH155" i="12"/>
  <c r="AG155" i="12"/>
  <c r="AF155" i="12"/>
  <c r="AE155" i="12"/>
  <c r="AC155" i="12"/>
  <c r="AB155" i="12"/>
  <c r="AA155" i="12"/>
  <c r="Z155" i="12"/>
  <c r="Y155" i="12"/>
  <c r="X155" i="12"/>
  <c r="W155" i="12"/>
  <c r="V155" i="12"/>
  <c r="U155" i="12"/>
  <c r="T155" i="12"/>
  <c r="S155" i="12"/>
  <c r="R155" i="12"/>
  <c r="Q155" i="12"/>
  <c r="P155" i="12"/>
  <c r="O155" i="12"/>
  <c r="N155" i="12"/>
  <c r="L155" i="12"/>
  <c r="K155" i="12"/>
  <c r="J155" i="12"/>
  <c r="I155" i="12"/>
  <c r="EL154" i="12"/>
  <c r="EK154" i="12"/>
  <c r="EJ154" i="12"/>
  <c r="EI154" i="12"/>
  <c r="EH154" i="12"/>
  <c r="EG154" i="12"/>
  <c r="EF154" i="12"/>
  <c r="EE154" i="12"/>
  <c r="ED154" i="12"/>
  <c r="EC154" i="12"/>
  <c r="EB154" i="12"/>
  <c r="EA154" i="12"/>
  <c r="DZ154" i="12"/>
  <c r="DY154" i="12"/>
  <c r="DX154" i="12"/>
  <c r="DW154" i="12"/>
  <c r="DV154" i="12"/>
  <c r="DU154" i="12"/>
  <c r="DT154" i="12"/>
  <c r="DS154" i="12"/>
  <c r="DR154" i="12"/>
  <c r="DQ154" i="12"/>
  <c r="DO154" i="12"/>
  <c r="DN154" i="12"/>
  <c r="DL154" i="12"/>
  <c r="DK154" i="12"/>
  <c r="DJ154" i="12"/>
  <c r="DH154" i="12"/>
  <c r="DG154" i="12"/>
  <c r="DF154" i="12"/>
  <c r="DD154" i="12"/>
  <c r="DC154" i="12"/>
  <c r="DB154" i="12"/>
  <c r="DA154" i="12"/>
  <c r="CZ154" i="12"/>
  <c r="CY154" i="12"/>
  <c r="CX154" i="12"/>
  <c r="CW154" i="12"/>
  <c r="CV154" i="12"/>
  <c r="CU154" i="12"/>
  <c r="CT154" i="12"/>
  <c r="CS154" i="12"/>
  <c r="CR154" i="12"/>
  <c r="CQ154" i="12"/>
  <c r="CP154" i="12"/>
  <c r="CO154" i="12"/>
  <c r="CN154" i="12"/>
  <c r="CM154" i="12"/>
  <c r="CL154" i="12"/>
  <c r="CK154" i="12"/>
  <c r="CJ154" i="12"/>
  <c r="CI154" i="12"/>
  <c r="CH154" i="12"/>
  <c r="CG154" i="12"/>
  <c r="CF154" i="12"/>
  <c r="CE154" i="12"/>
  <c r="CD154" i="12"/>
  <c r="CC154" i="12"/>
  <c r="CB154" i="12"/>
  <c r="CA154" i="12"/>
  <c r="BZ154" i="12"/>
  <c r="BY154" i="12"/>
  <c r="BX154" i="12"/>
  <c r="BW154" i="12"/>
  <c r="BV154" i="12"/>
  <c r="BU154" i="12"/>
  <c r="BT154" i="12"/>
  <c r="BS154" i="12"/>
  <c r="BR154" i="12"/>
  <c r="BQ154" i="12"/>
  <c r="BP154" i="12"/>
  <c r="BO154" i="12"/>
  <c r="BN154" i="12"/>
  <c r="BM154" i="12"/>
  <c r="BK154" i="12"/>
  <c r="BJ154" i="12"/>
  <c r="BI154" i="12"/>
  <c r="BH154" i="12"/>
  <c r="BG154" i="12"/>
  <c r="BF154" i="12"/>
  <c r="BE154" i="12"/>
  <c r="BD154" i="12"/>
  <c r="BC154" i="12"/>
  <c r="BB154" i="12"/>
  <c r="BA154" i="12"/>
  <c r="AZ154" i="12"/>
  <c r="AY154" i="12"/>
  <c r="AX154" i="12"/>
  <c r="AW154" i="12"/>
  <c r="AV154" i="12"/>
  <c r="AT154" i="12"/>
  <c r="AS154" i="12"/>
  <c r="AR154" i="12"/>
  <c r="AQ154" i="12"/>
  <c r="AP154" i="12"/>
  <c r="AO154" i="12"/>
  <c r="AN154" i="12"/>
  <c r="AM154" i="12"/>
  <c r="AL154" i="12"/>
  <c r="AK154" i="12"/>
  <c r="AJ154" i="12"/>
  <c r="AI154" i="12"/>
  <c r="AH154" i="12"/>
  <c r="AG154" i="12"/>
  <c r="AF154" i="12"/>
  <c r="AE154" i="12"/>
  <c r="AC154" i="12"/>
  <c r="AB154" i="12"/>
  <c r="AA154" i="12"/>
  <c r="Z154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L154" i="12"/>
  <c r="K154" i="12"/>
  <c r="J154" i="12"/>
  <c r="I154" i="12"/>
  <c r="EL153" i="12"/>
  <c r="EK153" i="12"/>
  <c r="EJ153" i="12"/>
  <c r="EI153" i="12"/>
  <c r="EH153" i="12"/>
  <c r="EG153" i="12"/>
  <c r="EF153" i="12"/>
  <c r="EE153" i="12"/>
  <c r="ED153" i="12"/>
  <c r="EC153" i="12"/>
  <c r="EB153" i="12"/>
  <c r="EA153" i="12"/>
  <c r="DZ153" i="12"/>
  <c r="DY153" i="12"/>
  <c r="DX153" i="12"/>
  <c r="DW153" i="12"/>
  <c r="DV153" i="12"/>
  <c r="DU153" i="12"/>
  <c r="DT153" i="12"/>
  <c r="DS153" i="12"/>
  <c r="DR153" i="12"/>
  <c r="DQ153" i="12"/>
  <c r="DO153" i="12"/>
  <c r="DN153" i="12"/>
  <c r="DL153" i="12"/>
  <c r="DK153" i="12"/>
  <c r="DJ153" i="12"/>
  <c r="DH153" i="12"/>
  <c r="DG153" i="12"/>
  <c r="DF153" i="12"/>
  <c r="DD153" i="12"/>
  <c r="DC153" i="12"/>
  <c r="DB153" i="12"/>
  <c r="DA153" i="12"/>
  <c r="CZ153" i="12"/>
  <c r="CY153" i="12"/>
  <c r="CX153" i="12"/>
  <c r="CW153" i="12"/>
  <c r="CV153" i="12"/>
  <c r="CU153" i="12"/>
  <c r="CT153" i="12"/>
  <c r="CS153" i="12"/>
  <c r="CR153" i="12"/>
  <c r="CQ153" i="12"/>
  <c r="CP153" i="12"/>
  <c r="CO153" i="12"/>
  <c r="CN153" i="12"/>
  <c r="CM153" i="12"/>
  <c r="CL153" i="12"/>
  <c r="CK153" i="12"/>
  <c r="CJ153" i="12"/>
  <c r="CI153" i="12"/>
  <c r="CH153" i="12"/>
  <c r="CG153" i="12"/>
  <c r="CF153" i="12"/>
  <c r="CE153" i="12"/>
  <c r="CD153" i="12"/>
  <c r="CC153" i="12"/>
  <c r="CB153" i="12"/>
  <c r="CA153" i="12"/>
  <c r="BZ153" i="12"/>
  <c r="BY153" i="12"/>
  <c r="BX153" i="12"/>
  <c r="BW153" i="12"/>
  <c r="BV153" i="12"/>
  <c r="BU153" i="12"/>
  <c r="BT153" i="12"/>
  <c r="BS153" i="12"/>
  <c r="BR153" i="12"/>
  <c r="BQ153" i="12"/>
  <c r="BP153" i="12"/>
  <c r="BO153" i="12"/>
  <c r="BN153" i="12"/>
  <c r="BM153" i="12"/>
  <c r="BK153" i="12"/>
  <c r="BJ153" i="12"/>
  <c r="BI153" i="12"/>
  <c r="BH153" i="12"/>
  <c r="BG153" i="12"/>
  <c r="BF153" i="12"/>
  <c r="BE153" i="12"/>
  <c r="BD153" i="12"/>
  <c r="BC153" i="12"/>
  <c r="BB153" i="12"/>
  <c r="BA153" i="12"/>
  <c r="AZ153" i="12"/>
  <c r="AY153" i="12"/>
  <c r="AX153" i="12"/>
  <c r="AW153" i="12"/>
  <c r="AV153" i="12"/>
  <c r="AT153" i="12"/>
  <c r="AS153" i="12"/>
  <c r="AR153" i="12"/>
  <c r="AQ153" i="12"/>
  <c r="AP153" i="12"/>
  <c r="AO153" i="12"/>
  <c r="AN153" i="12"/>
  <c r="AM153" i="12"/>
  <c r="AL153" i="12"/>
  <c r="AK153" i="12"/>
  <c r="AJ153" i="12"/>
  <c r="AI153" i="12"/>
  <c r="AH153" i="12"/>
  <c r="AG153" i="12"/>
  <c r="AF153" i="12"/>
  <c r="AE153" i="12"/>
  <c r="AC153" i="12"/>
  <c r="AB153" i="12"/>
  <c r="AA153" i="12"/>
  <c r="Z153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L153" i="12"/>
  <c r="K153" i="12"/>
  <c r="J153" i="12"/>
  <c r="I153" i="12"/>
  <c r="EL152" i="12"/>
  <c r="EK152" i="12"/>
  <c r="EJ152" i="12"/>
  <c r="EI152" i="12"/>
  <c r="EH152" i="12"/>
  <c r="EG152" i="12"/>
  <c r="EF152" i="12"/>
  <c r="EE152" i="12"/>
  <c r="ED152" i="12"/>
  <c r="EC152" i="12"/>
  <c r="EB152" i="12"/>
  <c r="EA152" i="12"/>
  <c r="DZ152" i="12"/>
  <c r="DY152" i="12"/>
  <c r="DX152" i="12"/>
  <c r="DW152" i="12"/>
  <c r="DV152" i="12"/>
  <c r="DU152" i="12"/>
  <c r="DT152" i="12"/>
  <c r="DS152" i="12"/>
  <c r="DR152" i="12"/>
  <c r="DQ152" i="12"/>
  <c r="DO152" i="12"/>
  <c r="DN152" i="12"/>
  <c r="DL152" i="12"/>
  <c r="DK152" i="12"/>
  <c r="DJ152" i="12"/>
  <c r="DH152" i="12"/>
  <c r="DG152" i="12"/>
  <c r="DF152" i="12"/>
  <c r="DD152" i="12"/>
  <c r="DC152" i="12"/>
  <c r="DB152" i="12"/>
  <c r="DA152" i="12"/>
  <c r="CZ152" i="12"/>
  <c r="CY152" i="12"/>
  <c r="CX152" i="12"/>
  <c r="CW152" i="12"/>
  <c r="CV152" i="12"/>
  <c r="CU152" i="12"/>
  <c r="CT152" i="12"/>
  <c r="CS152" i="12"/>
  <c r="CR152" i="12"/>
  <c r="CQ152" i="12"/>
  <c r="CP152" i="12"/>
  <c r="CO152" i="12"/>
  <c r="CN152" i="12"/>
  <c r="CM152" i="12"/>
  <c r="CL152" i="12"/>
  <c r="CK152" i="12"/>
  <c r="CJ152" i="12"/>
  <c r="CI152" i="12"/>
  <c r="CH152" i="12"/>
  <c r="CG152" i="12"/>
  <c r="CF152" i="12"/>
  <c r="CE152" i="12"/>
  <c r="CD152" i="12"/>
  <c r="CC152" i="12"/>
  <c r="CB152" i="12"/>
  <c r="CA152" i="12"/>
  <c r="BZ152" i="12"/>
  <c r="BY152" i="12"/>
  <c r="BX152" i="12"/>
  <c r="BW152" i="12"/>
  <c r="BV152" i="12"/>
  <c r="BU152" i="12"/>
  <c r="BT152" i="12"/>
  <c r="BS152" i="12"/>
  <c r="BR152" i="12"/>
  <c r="BQ152" i="12"/>
  <c r="BP152" i="12"/>
  <c r="BO152" i="12"/>
  <c r="BN152" i="12"/>
  <c r="BM152" i="12"/>
  <c r="BK152" i="12"/>
  <c r="BJ152" i="12"/>
  <c r="BI152" i="12"/>
  <c r="BH152" i="12"/>
  <c r="BG152" i="12"/>
  <c r="BF152" i="12"/>
  <c r="BE152" i="12"/>
  <c r="BD152" i="12"/>
  <c r="BC152" i="12"/>
  <c r="BB152" i="12"/>
  <c r="BA152" i="12"/>
  <c r="AZ152" i="12"/>
  <c r="AY152" i="12"/>
  <c r="AX152" i="12"/>
  <c r="AW152" i="12"/>
  <c r="AV152" i="12"/>
  <c r="AT152" i="12"/>
  <c r="AS152" i="12"/>
  <c r="AR152" i="12"/>
  <c r="AQ152" i="12"/>
  <c r="AP152" i="12"/>
  <c r="AO152" i="12"/>
  <c r="AN152" i="12"/>
  <c r="AM152" i="12"/>
  <c r="AL152" i="12"/>
  <c r="AK152" i="12"/>
  <c r="AJ152" i="12"/>
  <c r="AI152" i="12"/>
  <c r="AH152" i="12"/>
  <c r="AG152" i="12"/>
  <c r="AF152" i="12"/>
  <c r="AE152" i="12"/>
  <c r="AC152" i="12"/>
  <c r="AB152" i="12"/>
  <c r="AA152" i="12"/>
  <c r="Z152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L152" i="12"/>
  <c r="K152" i="12"/>
  <c r="J152" i="12"/>
  <c r="I152" i="12"/>
  <c r="EL151" i="12"/>
  <c r="EK151" i="12"/>
  <c r="EJ151" i="12"/>
  <c r="EI151" i="12"/>
  <c r="EH151" i="12"/>
  <c r="EG151" i="12"/>
  <c r="EF151" i="12"/>
  <c r="EE151" i="12"/>
  <c r="ED151" i="12"/>
  <c r="EC151" i="12"/>
  <c r="EB151" i="12"/>
  <c r="EA151" i="12"/>
  <c r="DZ151" i="12"/>
  <c r="DY151" i="12"/>
  <c r="DX151" i="12"/>
  <c r="DW151" i="12"/>
  <c r="DV151" i="12"/>
  <c r="DU151" i="12"/>
  <c r="DT151" i="12"/>
  <c r="DS151" i="12"/>
  <c r="DR151" i="12"/>
  <c r="DQ151" i="12"/>
  <c r="DO151" i="12"/>
  <c r="DN151" i="12"/>
  <c r="DL151" i="12"/>
  <c r="DK151" i="12"/>
  <c r="DJ151" i="12"/>
  <c r="DH151" i="12"/>
  <c r="DG151" i="12"/>
  <c r="DF151" i="12"/>
  <c r="DD151" i="12"/>
  <c r="DC151" i="12"/>
  <c r="DB151" i="12"/>
  <c r="DA151" i="12"/>
  <c r="CZ151" i="12"/>
  <c r="CY151" i="12"/>
  <c r="CX151" i="12"/>
  <c r="CW151" i="12"/>
  <c r="CV151" i="12"/>
  <c r="CU151" i="12"/>
  <c r="CT151" i="12"/>
  <c r="CS151" i="12"/>
  <c r="CR151" i="12"/>
  <c r="CQ151" i="12"/>
  <c r="CP151" i="12"/>
  <c r="CO151" i="12"/>
  <c r="CN151" i="12"/>
  <c r="CM151" i="12"/>
  <c r="CL151" i="12"/>
  <c r="CK151" i="12"/>
  <c r="CJ151" i="12"/>
  <c r="CI151" i="12"/>
  <c r="CH151" i="12"/>
  <c r="CG151" i="12"/>
  <c r="CF151" i="12"/>
  <c r="CE151" i="12"/>
  <c r="CD151" i="12"/>
  <c r="CC151" i="12"/>
  <c r="CB151" i="12"/>
  <c r="CA151" i="12"/>
  <c r="BZ151" i="12"/>
  <c r="BY151" i="12"/>
  <c r="BX151" i="12"/>
  <c r="BW151" i="12"/>
  <c r="BV151" i="12"/>
  <c r="BU151" i="12"/>
  <c r="BT151" i="12"/>
  <c r="BS151" i="12"/>
  <c r="BR151" i="12"/>
  <c r="BQ151" i="12"/>
  <c r="BP151" i="12"/>
  <c r="BO151" i="12"/>
  <c r="BN151" i="12"/>
  <c r="BM151" i="12"/>
  <c r="BK151" i="12"/>
  <c r="BJ151" i="12"/>
  <c r="BI151" i="12"/>
  <c r="BH151" i="12"/>
  <c r="BG151" i="12"/>
  <c r="BF151" i="12"/>
  <c r="BE151" i="12"/>
  <c r="BD151" i="12"/>
  <c r="BC151" i="12"/>
  <c r="BB151" i="12"/>
  <c r="BA151" i="12"/>
  <c r="AZ151" i="12"/>
  <c r="AY151" i="12"/>
  <c r="AX151" i="12"/>
  <c r="AW151" i="12"/>
  <c r="AV151" i="12"/>
  <c r="AT151" i="12"/>
  <c r="AS151" i="12"/>
  <c r="AR151" i="12"/>
  <c r="AQ151" i="12"/>
  <c r="AP151" i="12"/>
  <c r="AO151" i="12"/>
  <c r="AN151" i="12"/>
  <c r="AM151" i="12"/>
  <c r="AL151" i="12"/>
  <c r="AK151" i="12"/>
  <c r="AJ151" i="12"/>
  <c r="AI151" i="12"/>
  <c r="AH151" i="12"/>
  <c r="AG151" i="12"/>
  <c r="AF151" i="12"/>
  <c r="AE151" i="12"/>
  <c r="AC151" i="12"/>
  <c r="AB151" i="12"/>
  <c r="AA151" i="12"/>
  <c r="Z151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L151" i="12"/>
  <c r="K151" i="12"/>
  <c r="J151" i="12"/>
  <c r="I151" i="12"/>
  <c r="EL150" i="12"/>
  <c r="EK150" i="12"/>
  <c r="EJ150" i="12"/>
  <c r="EI150" i="12"/>
  <c r="EH150" i="12"/>
  <c r="EG150" i="12"/>
  <c r="EF150" i="12"/>
  <c r="EE150" i="12"/>
  <c r="ED150" i="12"/>
  <c r="EC150" i="12"/>
  <c r="EB150" i="12"/>
  <c r="EA150" i="12"/>
  <c r="DZ150" i="12"/>
  <c r="DY150" i="12"/>
  <c r="DX150" i="12"/>
  <c r="DW150" i="12"/>
  <c r="DV150" i="12"/>
  <c r="DU150" i="12"/>
  <c r="DT150" i="12"/>
  <c r="DS150" i="12"/>
  <c r="DR150" i="12"/>
  <c r="DQ150" i="12"/>
  <c r="DO150" i="12"/>
  <c r="DN150" i="12"/>
  <c r="DL150" i="12"/>
  <c r="DK150" i="12"/>
  <c r="DJ150" i="12"/>
  <c r="DH150" i="12"/>
  <c r="DG150" i="12"/>
  <c r="DF150" i="12"/>
  <c r="DD150" i="12"/>
  <c r="DC150" i="12"/>
  <c r="DB150" i="12"/>
  <c r="DA150" i="12"/>
  <c r="CZ150" i="12"/>
  <c r="CY150" i="12"/>
  <c r="CX150" i="12"/>
  <c r="CW150" i="12"/>
  <c r="CV150" i="12"/>
  <c r="CU150" i="12"/>
  <c r="CT150" i="12"/>
  <c r="CS150" i="12"/>
  <c r="CR150" i="12"/>
  <c r="CQ150" i="12"/>
  <c r="CP150" i="12"/>
  <c r="CO150" i="12"/>
  <c r="CN150" i="12"/>
  <c r="CM150" i="12"/>
  <c r="CL150" i="12"/>
  <c r="CK150" i="12"/>
  <c r="CJ150" i="12"/>
  <c r="CI150" i="12"/>
  <c r="CH150" i="12"/>
  <c r="CG150" i="12"/>
  <c r="CF150" i="12"/>
  <c r="CE150" i="12"/>
  <c r="CD150" i="12"/>
  <c r="CC150" i="12"/>
  <c r="CB150" i="12"/>
  <c r="CA150" i="12"/>
  <c r="BZ150" i="12"/>
  <c r="BY150" i="12"/>
  <c r="BX150" i="12"/>
  <c r="BW150" i="12"/>
  <c r="BV150" i="12"/>
  <c r="BU150" i="12"/>
  <c r="BT150" i="12"/>
  <c r="BS150" i="12"/>
  <c r="BR150" i="12"/>
  <c r="BQ150" i="12"/>
  <c r="BP150" i="12"/>
  <c r="BO150" i="12"/>
  <c r="BN150" i="12"/>
  <c r="BM150" i="12"/>
  <c r="BK150" i="12"/>
  <c r="BJ150" i="12"/>
  <c r="BI150" i="12"/>
  <c r="BH150" i="12"/>
  <c r="BG150" i="12"/>
  <c r="BF150" i="12"/>
  <c r="BE150" i="12"/>
  <c r="BD150" i="12"/>
  <c r="BC150" i="12"/>
  <c r="BB150" i="12"/>
  <c r="BA150" i="12"/>
  <c r="AZ150" i="12"/>
  <c r="AY150" i="12"/>
  <c r="AX150" i="12"/>
  <c r="AW150" i="12"/>
  <c r="AV150" i="12"/>
  <c r="AT150" i="12"/>
  <c r="AS150" i="12"/>
  <c r="AR150" i="12"/>
  <c r="AQ150" i="12"/>
  <c r="AP150" i="12"/>
  <c r="AO150" i="12"/>
  <c r="AN150" i="12"/>
  <c r="AM150" i="12"/>
  <c r="AL150" i="12"/>
  <c r="AK150" i="12"/>
  <c r="AJ150" i="12"/>
  <c r="AI150" i="12"/>
  <c r="AH150" i="12"/>
  <c r="AG150" i="12"/>
  <c r="AF150" i="12"/>
  <c r="AE150" i="12"/>
  <c r="AC150" i="12"/>
  <c r="AB150" i="12"/>
  <c r="AA150" i="12"/>
  <c r="Z150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L150" i="12"/>
  <c r="K150" i="12"/>
  <c r="J150" i="12"/>
  <c r="I150" i="12"/>
  <c r="EL149" i="12"/>
  <c r="EK149" i="12"/>
  <c r="EJ149" i="12"/>
  <c r="EI149" i="12"/>
  <c r="EH149" i="12"/>
  <c r="EG149" i="12"/>
  <c r="EF149" i="12"/>
  <c r="EE149" i="12"/>
  <c r="ED149" i="12"/>
  <c r="EC149" i="12"/>
  <c r="EB149" i="12"/>
  <c r="EA149" i="12"/>
  <c r="DZ149" i="12"/>
  <c r="DY149" i="12"/>
  <c r="DX149" i="12"/>
  <c r="DW149" i="12"/>
  <c r="DV149" i="12"/>
  <c r="DU149" i="12"/>
  <c r="DT149" i="12"/>
  <c r="DS149" i="12"/>
  <c r="DR149" i="12"/>
  <c r="DQ149" i="12"/>
  <c r="DO149" i="12"/>
  <c r="DN149" i="12"/>
  <c r="DL149" i="12"/>
  <c r="DK149" i="12"/>
  <c r="DJ149" i="12"/>
  <c r="DH149" i="12"/>
  <c r="DG149" i="12"/>
  <c r="DF149" i="12"/>
  <c r="DD149" i="12"/>
  <c r="DC149" i="12"/>
  <c r="DB149" i="12"/>
  <c r="DA149" i="12"/>
  <c r="CZ149" i="12"/>
  <c r="CY149" i="12"/>
  <c r="CX149" i="12"/>
  <c r="CW149" i="12"/>
  <c r="CV149" i="12"/>
  <c r="CU149" i="12"/>
  <c r="CT149" i="12"/>
  <c r="CS149" i="12"/>
  <c r="CR149" i="12"/>
  <c r="CQ149" i="12"/>
  <c r="CP149" i="12"/>
  <c r="CO149" i="12"/>
  <c r="CN149" i="12"/>
  <c r="CM149" i="12"/>
  <c r="CL149" i="12"/>
  <c r="CK149" i="12"/>
  <c r="CJ149" i="12"/>
  <c r="CI149" i="12"/>
  <c r="CH149" i="12"/>
  <c r="CG149" i="12"/>
  <c r="CF149" i="12"/>
  <c r="CE149" i="12"/>
  <c r="CD149" i="12"/>
  <c r="CC149" i="12"/>
  <c r="CB149" i="12"/>
  <c r="CA149" i="12"/>
  <c r="BZ149" i="12"/>
  <c r="BY149" i="12"/>
  <c r="BX149" i="12"/>
  <c r="BW149" i="12"/>
  <c r="BV149" i="12"/>
  <c r="BU149" i="12"/>
  <c r="BT149" i="12"/>
  <c r="BS149" i="12"/>
  <c r="BR149" i="12"/>
  <c r="BQ149" i="12"/>
  <c r="BP149" i="12"/>
  <c r="BO149" i="12"/>
  <c r="BN149" i="12"/>
  <c r="BM149" i="12"/>
  <c r="BK149" i="12"/>
  <c r="BJ149" i="12"/>
  <c r="BI149" i="12"/>
  <c r="BH149" i="12"/>
  <c r="BG149" i="12"/>
  <c r="BF149" i="12"/>
  <c r="BE149" i="12"/>
  <c r="BD149" i="12"/>
  <c r="BC149" i="12"/>
  <c r="BB149" i="12"/>
  <c r="BA149" i="12"/>
  <c r="AZ149" i="12"/>
  <c r="AY149" i="12"/>
  <c r="AX149" i="12"/>
  <c r="AW149" i="12"/>
  <c r="AV149" i="12"/>
  <c r="AT149" i="12"/>
  <c r="AS149" i="12"/>
  <c r="AR149" i="12"/>
  <c r="AQ149" i="12"/>
  <c r="AP149" i="12"/>
  <c r="AO149" i="12"/>
  <c r="AN149" i="12"/>
  <c r="AM149" i="12"/>
  <c r="AL149" i="12"/>
  <c r="AK149" i="12"/>
  <c r="AJ149" i="12"/>
  <c r="AI149" i="12"/>
  <c r="AH149" i="12"/>
  <c r="AG149" i="12"/>
  <c r="AF149" i="12"/>
  <c r="AE149" i="12"/>
  <c r="AC149" i="12"/>
  <c r="AB149" i="12"/>
  <c r="AA149" i="12"/>
  <c r="Z149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L149" i="12"/>
  <c r="K149" i="12"/>
  <c r="J149" i="12"/>
  <c r="I149" i="12"/>
  <c r="EL148" i="12"/>
  <c r="EK148" i="12"/>
  <c r="EJ148" i="12"/>
  <c r="EI148" i="12"/>
  <c r="EH148" i="12"/>
  <c r="EG148" i="12"/>
  <c r="EF148" i="12"/>
  <c r="EE148" i="12"/>
  <c r="ED148" i="12"/>
  <c r="EC148" i="12"/>
  <c r="EB148" i="12"/>
  <c r="EA148" i="12"/>
  <c r="DZ148" i="12"/>
  <c r="DY148" i="12"/>
  <c r="DX148" i="12"/>
  <c r="DW148" i="12"/>
  <c r="DV148" i="12"/>
  <c r="DU148" i="12"/>
  <c r="DT148" i="12"/>
  <c r="DS148" i="12"/>
  <c r="DR148" i="12"/>
  <c r="DQ148" i="12"/>
  <c r="DO148" i="12"/>
  <c r="DN148" i="12"/>
  <c r="DL148" i="12"/>
  <c r="DK148" i="12"/>
  <c r="DJ148" i="12"/>
  <c r="DH148" i="12"/>
  <c r="DG148" i="12"/>
  <c r="DF148" i="12"/>
  <c r="DD148" i="12"/>
  <c r="DC148" i="12"/>
  <c r="DB148" i="12"/>
  <c r="DA148" i="12"/>
  <c r="CZ148" i="12"/>
  <c r="CY148" i="12"/>
  <c r="CX148" i="12"/>
  <c r="CW148" i="12"/>
  <c r="CV148" i="12"/>
  <c r="CU148" i="12"/>
  <c r="CT148" i="12"/>
  <c r="CS148" i="12"/>
  <c r="CR148" i="12"/>
  <c r="CQ148" i="12"/>
  <c r="CP148" i="12"/>
  <c r="CO148" i="12"/>
  <c r="CN148" i="12"/>
  <c r="CM148" i="12"/>
  <c r="CL148" i="12"/>
  <c r="CK148" i="12"/>
  <c r="CJ148" i="12"/>
  <c r="CI148" i="12"/>
  <c r="CH148" i="12"/>
  <c r="CG148" i="12"/>
  <c r="CF148" i="12"/>
  <c r="CE148" i="12"/>
  <c r="CD148" i="12"/>
  <c r="CC148" i="12"/>
  <c r="CB148" i="12"/>
  <c r="CA148" i="12"/>
  <c r="BZ148" i="12"/>
  <c r="BY148" i="12"/>
  <c r="BX148" i="12"/>
  <c r="BW148" i="12"/>
  <c r="BV148" i="12"/>
  <c r="BU148" i="12"/>
  <c r="BT148" i="12"/>
  <c r="BS148" i="12"/>
  <c r="BR148" i="12"/>
  <c r="BQ148" i="12"/>
  <c r="BP148" i="12"/>
  <c r="BO148" i="12"/>
  <c r="BN148" i="12"/>
  <c r="BM148" i="12"/>
  <c r="BK148" i="12"/>
  <c r="BJ148" i="12"/>
  <c r="BI148" i="12"/>
  <c r="BH148" i="12"/>
  <c r="BG148" i="12"/>
  <c r="BF148" i="12"/>
  <c r="BE148" i="12"/>
  <c r="BD148" i="12"/>
  <c r="BC148" i="12"/>
  <c r="BB148" i="12"/>
  <c r="BA148" i="12"/>
  <c r="AZ148" i="12"/>
  <c r="AY148" i="12"/>
  <c r="AX148" i="12"/>
  <c r="AW148" i="12"/>
  <c r="AV148" i="12"/>
  <c r="AT148" i="12"/>
  <c r="AS148" i="12"/>
  <c r="AR148" i="12"/>
  <c r="AQ148" i="12"/>
  <c r="AP148" i="12"/>
  <c r="AO148" i="12"/>
  <c r="AN148" i="12"/>
  <c r="AM148" i="12"/>
  <c r="AL148" i="12"/>
  <c r="AK148" i="12"/>
  <c r="AJ148" i="12"/>
  <c r="AI148" i="12"/>
  <c r="AH148" i="12"/>
  <c r="AG148" i="12"/>
  <c r="AF148" i="12"/>
  <c r="AE148" i="12"/>
  <c r="AC148" i="12"/>
  <c r="AB148" i="12"/>
  <c r="AA148" i="12"/>
  <c r="Z148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L148" i="12"/>
  <c r="K148" i="12"/>
  <c r="J148" i="12"/>
  <c r="I148" i="12"/>
  <c r="EL147" i="12"/>
  <c r="EK147" i="12"/>
  <c r="EJ147" i="12"/>
  <c r="EI147" i="12"/>
  <c r="EH147" i="12"/>
  <c r="EG147" i="12"/>
  <c r="EF147" i="12"/>
  <c r="EE147" i="12"/>
  <c r="ED147" i="12"/>
  <c r="EC147" i="12"/>
  <c r="EB147" i="12"/>
  <c r="EA147" i="12"/>
  <c r="DZ147" i="12"/>
  <c r="DY147" i="12"/>
  <c r="DX147" i="12"/>
  <c r="DW147" i="12"/>
  <c r="DV147" i="12"/>
  <c r="DU147" i="12"/>
  <c r="DT147" i="12"/>
  <c r="DS147" i="12"/>
  <c r="DR147" i="12"/>
  <c r="DQ147" i="12"/>
  <c r="DO147" i="12"/>
  <c r="DN147" i="12"/>
  <c r="DL147" i="12"/>
  <c r="DK147" i="12"/>
  <c r="DJ147" i="12"/>
  <c r="DH147" i="12"/>
  <c r="DG147" i="12"/>
  <c r="DF147" i="12"/>
  <c r="DD147" i="12"/>
  <c r="DC147" i="12"/>
  <c r="DB147" i="12"/>
  <c r="DA147" i="12"/>
  <c r="CZ147" i="12"/>
  <c r="CY147" i="12"/>
  <c r="CX147" i="12"/>
  <c r="CW147" i="12"/>
  <c r="CV147" i="12"/>
  <c r="CU147" i="12"/>
  <c r="CT147" i="12"/>
  <c r="CS147" i="12"/>
  <c r="CR147" i="12"/>
  <c r="CQ147" i="12"/>
  <c r="CP147" i="12"/>
  <c r="CO147" i="12"/>
  <c r="CN147" i="12"/>
  <c r="CM147" i="12"/>
  <c r="CL147" i="12"/>
  <c r="CK147" i="12"/>
  <c r="CJ147" i="12"/>
  <c r="CI147" i="12"/>
  <c r="CH147" i="12"/>
  <c r="CG147" i="12"/>
  <c r="CF147" i="12"/>
  <c r="CE147" i="12"/>
  <c r="CD147" i="12"/>
  <c r="CC147" i="12"/>
  <c r="CB147" i="12"/>
  <c r="CA147" i="12"/>
  <c r="BZ147" i="12"/>
  <c r="BY147" i="12"/>
  <c r="BX147" i="12"/>
  <c r="BW147" i="12"/>
  <c r="BV147" i="12"/>
  <c r="BU147" i="12"/>
  <c r="BT147" i="12"/>
  <c r="BS147" i="12"/>
  <c r="BR147" i="12"/>
  <c r="BQ147" i="12"/>
  <c r="BP147" i="12"/>
  <c r="BO147" i="12"/>
  <c r="BN147" i="12"/>
  <c r="BM147" i="12"/>
  <c r="BK147" i="12"/>
  <c r="BJ147" i="12"/>
  <c r="BI147" i="12"/>
  <c r="BH147" i="12"/>
  <c r="BG147" i="12"/>
  <c r="BF147" i="12"/>
  <c r="BE147" i="12"/>
  <c r="BD147" i="12"/>
  <c r="BC147" i="12"/>
  <c r="BB147" i="12"/>
  <c r="BA147" i="12"/>
  <c r="AZ147" i="12"/>
  <c r="AY147" i="12"/>
  <c r="AX147" i="12"/>
  <c r="AW147" i="12"/>
  <c r="AV147" i="12"/>
  <c r="AT147" i="12"/>
  <c r="AS147" i="12"/>
  <c r="AR147" i="12"/>
  <c r="AQ147" i="12"/>
  <c r="AP147" i="12"/>
  <c r="AO147" i="12"/>
  <c r="AN147" i="12"/>
  <c r="AM147" i="12"/>
  <c r="AL147" i="12"/>
  <c r="AK147" i="12"/>
  <c r="AJ147" i="12"/>
  <c r="AI147" i="12"/>
  <c r="AH147" i="12"/>
  <c r="AG147" i="12"/>
  <c r="AF147" i="12"/>
  <c r="AE147" i="12"/>
  <c r="AC147" i="12"/>
  <c r="AB147" i="12"/>
  <c r="AA147" i="12"/>
  <c r="Z147" i="12"/>
  <c r="Y147" i="12"/>
  <c r="X147" i="12"/>
  <c r="W147" i="12"/>
  <c r="V147" i="12"/>
  <c r="U147" i="12"/>
  <c r="T147" i="12"/>
  <c r="S147" i="12"/>
  <c r="R147" i="12"/>
  <c r="Q147" i="12"/>
  <c r="P147" i="12"/>
  <c r="O147" i="12"/>
  <c r="N147" i="12"/>
  <c r="L147" i="12"/>
  <c r="K147" i="12"/>
  <c r="J147" i="12"/>
  <c r="I147" i="12"/>
  <c r="EL146" i="12"/>
  <c r="EK146" i="12"/>
  <c r="EJ146" i="12"/>
  <c r="EI146" i="12"/>
  <c r="EH146" i="12"/>
  <c r="EG146" i="12"/>
  <c r="EF146" i="12"/>
  <c r="EE146" i="12"/>
  <c r="ED146" i="12"/>
  <c r="EC146" i="12"/>
  <c r="EB146" i="12"/>
  <c r="EA146" i="12"/>
  <c r="DZ146" i="12"/>
  <c r="DY146" i="12"/>
  <c r="DX146" i="12"/>
  <c r="DW146" i="12"/>
  <c r="DV146" i="12"/>
  <c r="DU146" i="12"/>
  <c r="DT146" i="12"/>
  <c r="DS146" i="12"/>
  <c r="DR146" i="12"/>
  <c r="DQ146" i="12"/>
  <c r="DO146" i="12"/>
  <c r="DN146" i="12"/>
  <c r="DL146" i="12"/>
  <c r="DK146" i="12"/>
  <c r="DJ146" i="12"/>
  <c r="DH146" i="12"/>
  <c r="DG146" i="12"/>
  <c r="DF146" i="12"/>
  <c r="DD146" i="12"/>
  <c r="DC146" i="12"/>
  <c r="DB146" i="12"/>
  <c r="DA146" i="12"/>
  <c r="CZ146" i="12"/>
  <c r="CY146" i="12"/>
  <c r="CX146" i="12"/>
  <c r="CW146" i="12"/>
  <c r="CV146" i="12"/>
  <c r="CU146" i="12"/>
  <c r="CT146" i="12"/>
  <c r="CS146" i="12"/>
  <c r="CR146" i="12"/>
  <c r="CQ146" i="12"/>
  <c r="CP146" i="12"/>
  <c r="CO146" i="12"/>
  <c r="CN146" i="12"/>
  <c r="CM146" i="12"/>
  <c r="CL146" i="12"/>
  <c r="CK146" i="12"/>
  <c r="CJ146" i="12"/>
  <c r="CI146" i="12"/>
  <c r="CH146" i="12"/>
  <c r="CG146" i="12"/>
  <c r="CF146" i="12"/>
  <c r="CE146" i="12"/>
  <c r="CD146" i="12"/>
  <c r="CC146" i="12"/>
  <c r="CB146" i="12"/>
  <c r="CA146" i="12"/>
  <c r="BZ146" i="12"/>
  <c r="BY146" i="12"/>
  <c r="BX146" i="12"/>
  <c r="BW146" i="12"/>
  <c r="BV146" i="12"/>
  <c r="BU146" i="12"/>
  <c r="BT146" i="12"/>
  <c r="BS146" i="12"/>
  <c r="BR146" i="12"/>
  <c r="BQ146" i="12"/>
  <c r="BP146" i="12"/>
  <c r="BO146" i="12"/>
  <c r="BN146" i="12"/>
  <c r="BM146" i="12"/>
  <c r="BK146" i="12"/>
  <c r="BJ146" i="12"/>
  <c r="BI146" i="12"/>
  <c r="BH146" i="12"/>
  <c r="BG146" i="12"/>
  <c r="BF146" i="12"/>
  <c r="BE146" i="12"/>
  <c r="BD146" i="12"/>
  <c r="BC146" i="12"/>
  <c r="BB146" i="12"/>
  <c r="BA146" i="12"/>
  <c r="AZ146" i="12"/>
  <c r="AY146" i="12"/>
  <c r="AX146" i="12"/>
  <c r="AW146" i="12"/>
  <c r="AV146" i="12"/>
  <c r="AT146" i="12"/>
  <c r="AS146" i="12"/>
  <c r="AR146" i="12"/>
  <c r="AQ146" i="12"/>
  <c r="AP146" i="12"/>
  <c r="AO146" i="12"/>
  <c r="AN146" i="12"/>
  <c r="AM146" i="12"/>
  <c r="AL146" i="12"/>
  <c r="AK146" i="12"/>
  <c r="AJ146" i="12"/>
  <c r="AI146" i="12"/>
  <c r="AH146" i="12"/>
  <c r="AG146" i="12"/>
  <c r="AF146" i="12"/>
  <c r="AE146" i="12"/>
  <c r="AC146" i="12"/>
  <c r="AB146" i="12"/>
  <c r="AA146" i="12"/>
  <c r="Z146" i="12"/>
  <c r="Y146" i="12"/>
  <c r="X146" i="12"/>
  <c r="W146" i="12"/>
  <c r="V146" i="12"/>
  <c r="U146" i="12"/>
  <c r="T146" i="12"/>
  <c r="S146" i="12"/>
  <c r="R146" i="12"/>
  <c r="Q146" i="12"/>
  <c r="P146" i="12"/>
  <c r="O146" i="12"/>
  <c r="N146" i="12"/>
  <c r="L146" i="12"/>
  <c r="K146" i="12"/>
  <c r="J146" i="12"/>
  <c r="I146" i="12"/>
  <c r="EL145" i="12"/>
  <c r="EK145" i="12"/>
  <c r="EJ145" i="12"/>
  <c r="EI145" i="12"/>
  <c r="EH145" i="12"/>
  <c r="EG145" i="12"/>
  <c r="EF145" i="12"/>
  <c r="EE145" i="12"/>
  <c r="ED145" i="12"/>
  <c r="EC145" i="12"/>
  <c r="EB145" i="12"/>
  <c r="EA145" i="12"/>
  <c r="DZ145" i="12"/>
  <c r="DY145" i="12"/>
  <c r="DX145" i="12"/>
  <c r="DW145" i="12"/>
  <c r="DV145" i="12"/>
  <c r="DU145" i="12"/>
  <c r="DT145" i="12"/>
  <c r="DS145" i="12"/>
  <c r="DR145" i="12"/>
  <c r="DQ145" i="12"/>
  <c r="DO145" i="12"/>
  <c r="DN145" i="12"/>
  <c r="DL145" i="12"/>
  <c r="DK145" i="12"/>
  <c r="DJ145" i="12"/>
  <c r="DH145" i="12"/>
  <c r="DG145" i="12"/>
  <c r="DF145" i="12"/>
  <c r="DD145" i="12"/>
  <c r="DC145" i="12"/>
  <c r="DB145" i="12"/>
  <c r="DA145" i="12"/>
  <c r="CZ145" i="12"/>
  <c r="CY145" i="12"/>
  <c r="CX145" i="12"/>
  <c r="CW145" i="12"/>
  <c r="CV145" i="12"/>
  <c r="CU145" i="12"/>
  <c r="CT145" i="12"/>
  <c r="CS145" i="12"/>
  <c r="CR145" i="12"/>
  <c r="CQ145" i="12"/>
  <c r="CP145" i="12"/>
  <c r="CO145" i="12"/>
  <c r="CN145" i="12"/>
  <c r="CM145" i="12"/>
  <c r="CL145" i="12"/>
  <c r="CK145" i="12"/>
  <c r="CJ145" i="12"/>
  <c r="CI145" i="12"/>
  <c r="CH145" i="12"/>
  <c r="CG145" i="12"/>
  <c r="CF145" i="12"/>
  <c r="CE145" i="12"/>
  <c r="CD145" i="12"/>
  <c r="CC145" i="12"/>
  <c r="CB145" i="12"/>
  <c r="CA145" i="12"/>
  <c r="BZ145" i="12"/>
  <c r="BY145" i="12"/>
  <c r="BX145" i="12"/>
  <c r="BW145" i="12"/>
  <c r="BV145" i="12"/>
  <c r="BU145" i="12"/>
  <c r="BT145" i="12"/>
  <c r="BS145" i="12"/>
  <c r="BR145" i="12"/>
  <c r="BQ145" i="12"/>
  <c r="BP145" i="12"/>
  <c r="BO145" i="12"/>
  <c r="BN145" i="12"/>
  <c r="BM145" i="12"/>
  <c r="BK145" i="12"/>
  <c r="BJ145" i="12"/>
  <c r="BI145" i="12"/>
  <c r="BH145" i="12"/>
  <c r="BG145" i="12"/>
  <c r="BF145" i="12"/>
  <c r="BE145" i="12"/>
  <c r="BD145" i="12"/>
  <c r="BC145" i="12"/>
  <c r="BB145" i="12"/>
  <c r="BA145" i="12"/>
  <c r="AZ145" i="12"/>
  <c r="AY145" i="12"/>
  <c r="AX145" i="12"/>
  <c r="AW145" i="12"/>
  <c r="AV145" i="12"/>
  <c r="AT145" i="12"/>
  <c r="AS145" i="12"/>
  <c r="AR145" i="12"/>
  <c r="AQ145" i="12"/>
  <c r="AP145" i="12"/>
  <c r="AO145" i="12"/>
  <c r="AN145" i="12"/>
  <c r="AM145" i="12"/>
  <c r="AL145" i="12"/>
  <c r="AK145" i="12"/>
  <c r="AJ145" i="12"/>
  <c r="AI145" i="12"/>
  <c r="AH145" i="12"/>
  <c r="AG145" i="12"/>
  <c r="AF145" i="12"/>
  <c r="AE145" i="12"/>
  <c r="AC145" i="12"/>
  <c r="AB145" i="12"/>
  <c r="AA145" i="12"/>
  <c r="Z145" i="12"/>
  <c r="Y145" i="12"/>
  <c r="X145" i="12"/>
  <c r="W145" i="12"/>
  <c r="V145" i="12"/>
  <c r="U145" i="12"/>
  <c r="T145" i="12"/>
  <c r="S145" i="12"/>
  <c r="R145" i="12"/>
  <c r="Q145" i="12"/>
  <c r="P145" i="12"/>
  <c r="O145" i="12"/>
  <c r="N145" i="12"/>
  <c r="L145" i="12"/>
  <c r="K145" i="12"/>
  <c r="J145" i="12"/>
  <c r="I145" i="12"/>
  <c r="EL144" i="12"/>
  <c r="EK144" i="12"/>
  <c r="EJ144" i="12"/>
  <c r="EI144" i="12"/>
  <c r="EH144" i="12"/>
  <c r="EG144" i="12"/>
  <c r="EF144" i="12"/>
  <c r="EE144" i="12"/>
  <c r="ED144" i="12"/>
  <c r="EC144" i="12"/>
  <c r="EB144" i="12"/>
  <c r="EA144" i="12"/>
  <c r="DZ144" i="12"/>
  <c r="DY144" i="12"/>
  <c r="DX144" i="12"/>
  <c r="DW144" i="12"/>
  <c r="DV144" i="12"/>
  <c r="DU144" i="12"/>
  <c r="DT144" i="12"/>
  <c r="DS144" i="12"/>
  <c r="DR144" i="12"/>
  <c r="DQ144" i="12"/>
  <c r="DO144" i="12"/>
  <c r="DN144" i="12"/>
  <c r="DL144" i="12"/>
  <c r="DK144" i="12"/>
  <c r="DJ144" i="12"/>
  <c r="DH144" i="12"/>
  <c r="DG144" i="12"/>
  <c r="DF144" i="12"/>
  <c r="DD144" i="12"/>
  <c r="DC144" i="12"/>
  <c r="DB144" i="12"/>
  <c r="DA144" i="12"/>
  <c r="CZ144" i="12"/>
  <c r="CY144" i="12"/>
  <c r="CX144" i="12"/>
  <c r="CW144" i="12"/>
  <c r="CV144" i="12"/>
  <c r="CU144" i="12"/>
  <c r="CT144" i="12"/>
  <c r="CS144" i="12"/>
  <c r="CR144" i="12"/>
  <c r="CQ144" i="12"/>
  <c r="CP144" i="12"/>
  <c r="CO144" i="12"/>
  <c r="CN144" i="12"/>
  <c r="CM144" i="12"/>
  <c r="CL144" i="12"/>
  <c r="CK144" i="12"/>
  <c r="CJ144" i="12"/>
  <c r="CI144" i="12"/>
  <c r="CH144" i="12"/>
  <c r="CG144" i="12"/>
  <c r="CF144" i="12"/>
  <c r="CE144" i="12"/>
  <c r="CD144" i="12"/>
  <c r="CC144" i="12"/>
  <c r="CB144" i="12"/>
  <c r="CA144" i="12"/>
  <c r="BZ144" i="12"/>
  <c r="BY144" i="12"/>
  <c r="BX144" i="12"/>
  <c r="BW144" i="12"/>
  <c r="BV144" i="12"/>
  <c r="BU144" i="12"/>
  <c r="BT144" i="12"/>
  <c r="BS144" i="12"/>
  <c r="BR144" i="12"/>
  <c r="BQ144" i="12"/>
  <c r="BP144" i="12"/>
  <c r="BO144" i="12"/>
  <c r="BN144" i="12"/>
  <c r="BM144" i="12"/>
  <c r="BK144" i="12"/>
  <c r="BJ144" i="12"/>
  <c r="BI144" i="12"/>
  <c r="BH144" i="12"/>
  <c r="BG144" i="12"/>
  <c r="BF144" i="12"/>
  <c r="BE144" i="12"/>
  <c r="BD144" i="12"/>
  <c r="BC144" i="12"/>
  <c r="BB144" i="12"/>
  <c r="BA144" i="12"/>
  <c r="AZ144" i="12"/>
  <c r="AY144" i="12"/>
  <c r="AX144" i="12"/>
  <c r="AW144" i="12"/>
  <c r="AV144" i="12"/>
  <c r="AT144" i="12"/>
  <c r="AS144" i="12"/>
  <c r="AR144" i="12"/>
  <c r="AQ144" i="12"/>
  <c r="AP144" i="12"/>
  <c r="AO144" i="12"/>
  <c r="AN144" i="12"/>
  <c r="AM144" i="12"/>
  <c r="AL144" i="12"/>
  <c r="AK144" i="12"/>
  <c r="AJ144" i="12"/>
  <c r="AI144" i="12"/>
  <c r="AH144" i="12"/>
  <c r="AG144" i="12"/>
  <c r="AF144" i="12"/>
  <c r="AE144" i="12"/>
  <c r="AC144" i="12"/>
  <c r="AB144" i="12"/>
  <c r="AA144" i="12"/>
  <c r="Z144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L144" i="12"/>
  <c r="K144" i="12"/>
  <c r="J144" i="12"/>
  <c r="I144" i="12"/>
  <c r="EL143" i="12"/>
  <c r="EK143" i="12"/>
  <c r="EJ143" i="12"/>
  <c r="EI143" i="12"/>
  <c r="EH143" i="12"/>
  <c r="EG143" i="12"/>
  <c r="EF143" i="12"/>
  <c r="EE143" i="12"/>
  <c r="ED143" i="12"/>
  <c r="EC143" i="12"/>
  <c r="EB143" i="12"/>
  <c r="EA143" i="12"/>
  <c r="DZ143" i="12"/>
  <c r="DY143" i="12"/>
  <c r="DX143" i="12"/>
  <c r="DW143" i="12"/>
  <c r="DV143" i="12"/>
  <c r="DU143" i="12"/>
  <c r="DT143" i="12"/>
  <c r="DS143" i="12"/>
  <c r="DR143" i="12"/>
  <c r="DQ143" i="12"/>
  <c r="DO143" i="12"/>
  <c r="DN143" i="12"/>
  <c r="DL143" i="12"/>
  <c r="DK143" i="12"/>
  <c r="DJ143" i="12"/>
  <c r="DH143" i="12"/>
  <c r="DG143" i="12"/>
  <c r="DF143" i="12"/>
  <c r="DD143" i="12"/>
  <c r="DC143" i="12"/>
  <c r="DB143" i="12"/>
  <c r="DA143" i="12"/>
  <c r="CZ143" i="12"/>
  <c r="CY143" i="12"/>
  <c r="CX143" i="12"/>
  <c r="CW143" i="12"/>
  <c r="CV143" i="12"/>
  <c r="CU143" i="12"/>
  <c r="CT143" i="12"/>
  <c r="CS143" i="12"/>
  <c r="CR143" i="12"/>
  <c r="CQ143" i="12"/>
  <c r="CP143" i="12"/>
  <c r="CO143" i="12"/>
  <c r="CN143" i="12"/>
  <c r="CM143" i="12"/>
  <c r="CL143" i="12"/>
  <c r="CK143" i="12"/>
  <c r="CJ143" i="12"/>
  <c r="CI143" i="12"/>
  <c r="CH143" i="12"/>
  <c r="CG143" i="12"/>
  <c r="CF143" i="12"/>
  <c r="CE143" i="12"/>
  <c r="CD143" i="12"/>
  <c r="CC143" i="12"/>
  <c r="CB143" i="12"/>
  <c r="CA143" i="12"/>
  <c r="BZ143" i="12"/>
  <c r="BY143" i="12"/>
  <c r="BX143" i="12"/>
  <c r="BW143" i="12"/>
  <c r="BV143" i="12"/>
  <c r="BU143" i="12"/>
  <c r="BT143" i="12"/>
  <c r="BS143" i="12"/>
  <c r="BR143" i="12"/>
  <c r="BQ143" i="12"/>
  <c r="BP143" i="12"/>
  <c r="BO143" i="12"/>
  <c r="BN143" i="12"/>
  <c r="BM143" i="12"/>
  <c r="BK143" i="12"/>
  <c r="BJ143" i="12"/>
  <c r="BI143" i="12"/>
  <c r="BH143" i="12"/>
  <c r="BG143" i="12"/>
  <c r="BF143" i="12"/>
  <c r="BE143" i="12"/>
  <c r="BD143" i="12"/>
  <c r="BC143" i="12"/>
  <c r="BB143" i="12"/>
  <c r="BA143" i="12"/>
  <c r="AZ143" i="12"/>
  <c r="AY143" i="12"/>
  <c r="AX143" i="12"/>
  <c r="AW143" i="12"/>
  <c r="AV143" i="12"/>
  <c r="AT143" i="12"/>
  <c r="AS143" i="12"/>
  <c r="AR143" i="12"/>
  <c r="AQ143" i="12"/>
  <c r="AP143" i="12"/>
  <c r="AO143" i="12"/>
  <c r="AN143" i="12"/>
  <c r="AM143" i="12"/>
  <c r="AL143" i="12"/>
  <c r="AK143" i="12"/>
  <c r="AJ143" i="12"/>
  <c r="AI143" i="12"/>
  <c r="AH143" i="12"/>
  <c r="AG143" i="12"/>
  <c r="AF143" i="12"/>
  <c r="AE143" i="12"/>
  <c r="AC143" i="12"/>
  <c r="AB143" i="12"/>
  <c r="AA143" i="12"/>
  <c r="Z143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L143" i="12"/>
  <c r="K143" i="12"/>
  <c r="J143" i="12"/>
  <c r="I143" i="12"/>
  <c r="EL142" i="12"/>
  <c r="EK142" i="12"/>
  <c r="EJ142" i="12"/>
  <c r="EI142" i="12"/>
  <c r="EH142" i="12"/>
  <c r="EG142" i="12"/>
  <c r="EF142" i="12"/>
  <c r="EE142" i="12"/>
  <c r="ED142" i="12"/>
  <c r="EC142" i="12"/>
  <c r="EB142" i="12"/>
  <c r="EA142" i="12"/>
  <c r="DZ142" i="12"/>
  <c r="DY142" i="12"/>
  <c r="DX142" i="12"/>
  <c r="DW142" i="12"/>
  <c r="DV142" i="12"/>
  <c r="DU142" i="12"/>
  <c r="DT142" i="12"/>
  <c r="DS142" i="12"/>
  <c r="DR142" i="12"/>
  <c r="DQ142" i="12"/>
  <c r="DO142" i="12"/>
  <c r="DN142" i="12"/>
  <c r="DL142" i="12"/>
  <c r="DK142" i="12"/>
  <c r="DJ142" i="12"/>
  <c r="DH142" i="12"/>
  <c r="DG142" i="12"/>
  <c r="DF142" i="12"/>
  <c r="DD142" i="12"/>
  <c r="DC142" i="12"/>
  <c r="DB142" i="12"/>
  <c r="DA142" i="12"/>
  <c r="CZ142" i="12"/>
  <c r="CY142" i="12"/>
  <c r="CX142" i="12"/>
  <c r="CW142" i="12"/>
  <c r="CV142" i="12"/>
  <c r="CU142" i="12"/>
  <c r="CT142" i="12"/>
  <c r="CS142" i="12"/>
  <c r="CR142" i="12"/>
  <c r="CQ142" i="12"/>
  <c r="CP142" i="12"/>
  <c r="CO142" i="12"/>
  <c r="CN142" i="12"/>
  <c r="CM142" i="12"/>
  <c r="CL142" i="12"/>
  <c r="CK142" i="12"/>
  <c r="CJ142" i="12"/>
  <c r="CI142" i="12"/>
  <c r="CH142" i="12"/>
  <c r="CG142" i="12"/>
  <c r="CF142" i="12"/>
  <c r="CE142" i="12"/>
  <c r="CD142" i="12"/>
  <c r="CC142" i="12"/>
  <c r="CB142" i="12"/>
  <c r="CA142" i="12"/>
  <c r="BZ142" i="12"/>
  <c r="BY142" i="12"/>
  <c r="BX142" i="12"/>
  <c r="BW142" i="12"/>
  <c r="BV142" i="12"/>
  <c r="BU142" i="12"/>
  <c r="BT142" i="12"/>
  <c r="BS142" i="12"/>
  <c r="BR142" i="12"/>
  <c r="BQ142" i="12"/>
  <c r="BP142" i="12"/>
  <c r="BO142" i="12"/>
  <c r="BN142" i="12"/>
  <c r="BM142" i="12"/>
  <c r="BK142" i="12"/>
  <c r="BJ142" i="12"/>
  <c r="BI142" i="12"/>
  <c r="BH142" i="12"/>
  <c r="BG142" i="12"/>
  <c r="BF142" i="12"/>
  <c r="BE142" i="12"/>
  <c r="BD142" i="12"/>
  <c r="BC142" i="12"/>
  <c r="BB142" i="12"/>
  <c r="BA142" i="12"/>
  <c r="AZ142" i="12"/>
  <c r="AY142" i="12"/>
  <c r="AX142" i="12"/>
  <c r="AW142" i="12"/>
  <c r="AV142" i="12"/>
  <c r="AT142" i="12"/>
  <c r="AS142" i="12"/>
  <c r="AR142" i="12"/>
  <c r="AQ142" i="12"/>
  <c r="AP142" i="12"/>
  <c r="AO142" i="12"/>
  <c r="AN142" i="12"/>
  <c r="AM142" i="12"/>
  <c r="AL142" i="12"/>
  <c r="AK142" i="12"/>
  <c r="AJ142" i="12"/>
  <c r="AI142" i="12"/>
  <c r="AH142" i="12"/>
  <c r="AG142" i="12"/>
  <c r="AF142" i="12"/>
  <c r="AE142" i="12"/>
  <c r="AC142" i="12"/>
  <c r="AB142" i="12"/>
  <c r="AA142" i="12"/>
  <c r="Z142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L142" i="12"/>
  <c r="K142" i="12"/>
  <c r="J142" i="12"/>
  <c r="I142" i="12"/>
  <c r="EL141" i="12"/>
  <c r="EK141" i="12"/>
  <c r="EJ141" i="12"/>
  <c r="EI141" i="12"/>
  <c r="EH141" i="12"/>
  <c r="EG141" i="12"/>
  <c r="EF141" i="12"/>
  <c r="EE141" i="12"/>
  <c r="ED141" i="12"/>
  <c r="EC141" i="12"/>
  <c r="EB141" i="12"/>
  <c r="EA141" i="12"/>
  <c r="DZ141" i="12"/>
  <c r="DY141" i="12"/>
  <c r="DX141" i="12"/>
  <c r="DW141" i="12"/>
  <c r="DV141" i="12"/>
  <c r="DU141" i="12"/>
  <c r="DT141" i="12"/>
  <c r="DS141" i="12"/>
  <c r="DR141" i="12"/>
  <c r="DQ141" i="12"/>
  <c r="DO141" i="12"/>
  <c r="DN141" i="12"/>
  <c r="DL141" i="12"/>
  <c r="DK141" i="12"/>
  <c r="DJ141" i="12"/>
  <c r="DH141" i="12"/>
  <c r="DG141" i="12"/>
  <c r="DF141" i="12"/>
  <c r="DD141" i="12"/>
  <c r="DC141" i="12"/>
  <c r="DB141" i="12"/>
  <c r="DA141" i="12"/>
  <c r="CZ141" i="12"/>
  <c r="CY141" i="12"/>
  <c r="CX141" i="12"/>
  <c r="CW141" i="12"/>
  <c r="CV141" i="12"/>
  <c r="CU141" i="12"/>
  <c r="CT141" i="12"/>
  <c r="CS141" i="12"/>
  <c r="CR141" i="12"/>
  <c r="CQ141" i="12"/>
  <c r="CP141" i="12"/>
  <c r="CO141" i="12"/>
  <c r="CN141" i="12"/>
  <c r="CM141" i="12"/>
  <c r="CL141" i="12"/>
  <c r="CK141" i="12"/>
  <c r="CJ141" i="12"/>
  <c r="CI141" i="12"/>
  <c r="CH141" i="12"/>
  <c r="CG141" i="12"/>
  <c r="CF141" i="12"/>
  <c r="CE141" i="12"/>
  <c r="CD141" i="12"/>
  <c r="CC141" i="12"/>
  <c r="CB141" i="12"/>
  <c r="CA141" i="12"/>
  <c r="BZ141" i="12"/>
  <c r="BY141" i="12"/>
  <c r="BX141" i="12"/>
  <c r="BW141" i="12"/>
  <c r="BV141" i="12"/>
  <c r="BU141" i="12"/>
  <c r="BT141" i="12"/>
  <c r="BS141" i="12"/>
  <c r="BR141" i="12"/>
  <c r="BQ141" i="12"/>
  <c r="BP141" i="12"/>
  <c r="BO141" i="12"/>
  <c r="BN141" i="12"/>
  <c r="BM141" i="12"/>
  <c r="BK141" i="12"/>
  <c r="BJ141" i="12"/>
  <c r="BI141" i="12"/>
  <c r="BH141" i="12"/>
  <c r="BG141" i="12"/>
  <c r="BF141" i="12"/>
  <c r="BE141" i="12"/>
  <c r="BD141" i="12"/>
  <c r="BC141" i="12"/>
  <c r="BB141" i="12"/>
  <c r="BA141" i="12"/>
  <c r="AZ141" i="12"/>
  <c r="AY141" i="12"/>
  <c r="AX141" i="12"/>
  <c r="AW141" i="12"/>
  <c r="AV141" i="12"/>
  <c r="AT141" i="12"/>
  <c r="AS141" i="12"/>
  <c r="AR141" i="12"/>
  <c r="AQ141" i="12"/>
  <c r="AP141" i="12"/>
  <c r="AO141" i="12"/>
  <c r="AN141" i="12"/>
  <c r="AM141" i="12"/>
  <c r="AL141" i="12"/>
  <c r="AK141" i="12"/>
  <c r="AJ141" i="12"/>
  <c r="AI141" i="12"/>
  <c r="AH141" i="12"/>
  <c r="AG141" i="12"/>
  <c r="AF141" i="12"/>
  <c r="AE141" i="12"/>
  <c r="AC141" i="12"/>
  <c r="AB141" i="12"/>
  <c r="AA141" i="12"/>
  <c r="Z141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L141" i="12"/>
  <c r="K141" i="12"/>
  <c r="J141" i="12"/>
  <c r="I141" i="12"/>
  <c r="EL140" i="12"/>
  <c r="EK140" i="12"/>
  <c r="EJ140" i="12"/>
  <c r="EI140" i="12"/>
  <c r="EH140" i="12"/>
  <c r="EG140" i="12"/>
  <c r="EF140" i="12"/>
  <c r="EE140" i="12"/>
  <c r="ED140" i="12"/>
  <c r="EC140" i="12"/>
  <c r="EB140" i="12"/>
  <c r="EA140" i="12"/>
  <c r="DZ140" i="12"/>
  <c r="DY140" i="12"/>
  <c r="DX140" i="12"/>
  <c r="DW140" i="12"/>
  <c r="DV140" i="12"/>
  <c r="DU140" i="12"/>
  <c r="DT140" i="12"/>
  <c r="DS140" i="12"/>
  <c r="DR140" i="12"/>
  <c r="DQ140" i="12"/>
  <c r="DO140" i="12"/>
  <c r="DN140" i="12"/>
  <c r="DL140" i="12"/>
  <c r="DK140" i="12"/>
  <c r="DJ140" i="12"/>
  <c r="DH140" i="12"/>
  <c r="DG140" i="12"/>
  <c r="DF140" i="12"/>
  <c r="DD140" i="12"/>
  <c r="DC140" i="12"/>
  <c r="DB140" i="12"/>
  <c r="DA140" i="12"/>
  <c r="CZ140" i="12"/>
  <c r="CY140" i="12"/>
  <c r="CX140" i="12"/>
  <c r="CW140" i="12"/>
  <c r="CV140" i="12"/>
  <c r="CU140" i="12"/>
  <c r="CT140" i="12"/>
  <c r="CS140" i="12"/>
  <c r="CR140" i="12"/>
  <c r="CQ140" i="12"/>
  <c r="CP140" i="12"/>
  <c r="CO140" i="12"/>
  <c r="CN140" i="12"/>
  <c r="CM140" i="12"/>
  <c r="CL140" i="12"/>
  <c r="CK140" i="12"/>
  <c r="CJ140" i="12"/>
  <c r="CI140" i="12"/>
  <c r="CH140" i="12"/>
  <c r="CG140" i="12"/>
  <c r="CF140" i="12"/>
  <c r="CE140" i="12"/>
  <c r="CD140" i="12"/>
  <c r="CC140" i="12"/>
  <c r="CB140" i="12"/>
  <c r="CA140" i="12"/>
  <c r="BZ140" i="12"/>
  <c r="BY140" i="12"/>
  <c r="BX140" i="12"/>
  <c r="BW140" i="12"/>
  <c r="BV140" i="12"/>
  <c r="BU140" i="12"/>
  <c r="BT140" i="12"/>
  <c r="BS140" i="12"/>
  <c r="BR140" i="12"/>
  <c r="BQ140" i="12"/>
  <c r="BP140" i="12"/>
  <c r="BO140" i="12"/>
  <c r="BN140" i="12"/>
  <c r="BM140" i="12"/>
  <c r="BK140" i="12"/>
  <c r="BJ140" i="12"/>
  <c r="BI140" i="12"/>
  <c r="BH140" i="12"/>
  <c r="BG140" i="12"/>
  <c r="BF140" i="12"/>
  <c r="BE140" i="12"/>
  <c r="BD140" i="12"/>
  <c r="BC140" i="12"/>
  <c r="BB140" i="12"/>
  <c r="BA140" i="12"/>
  <c r="AZ140" i="12"/>
  <c r="AY140" i="12"/>
  <c r="AX140" i="12"/>
  <c r="AW140" i="12"/>
  <c r="AV140" i="12"/>
  <c r="AT140" i="12"/>
  <c r="AS140" i="12"/>
  <c r="AR140" i="12"/>
  <c r="AQ140" i="12"/>
  <c r="AP140" i="12"/>
  <c r="AO140" i="12"/>
  <c r="AN140" i="12"/>
  <c r="AM140" i="12"/>
  <c r="AL140" i="12"/>
  <c r="AK140" i="12"/>
  <c r="AJ140" i="12"/>
  <c r="AI140" i="12"/>
  <c r="AH140" i="12"/>
  <c r="AG140" i="12"/>
  <c r="AF140" i="12"/>
  <c r="AE140" i="12"/>
  <c r="AC140" i="12"/>
  <c r="AB140" i="12"/>
  <c r="AA140" i="12"/>
  <c r="Z140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L140" i="12"/>
  <c r="K140" i="12"/>
  <c r="J140" i="12"/>
  <c r="I140" i="12"/>
  <c r="EL139" i="12"/>
  <c r="EK139" i="12"/>
  <c r="EJ139" i="12"/>
  <c r="EI139" i="12"/>
  <c r="EH139" i="12"/>
  <c r="EG139" i="12"/>
  <c r="EF139" i="12"/>
  <c r="EE139" i="12"/>
  <c r="ED139" i="12"/>
  <c r="EC139" i="12"/>
  <c r="EB139" i="12"/>
  <c r="EA139" i="12"/>
  <c r="DZ139" i="12"/>
  <c r="DY139" i="12"/>
  <c r="DX139" i="12"/>
  <c r="DW139" i="12"/>
  <c r="DV139" i="12"/>
  <c r="DU139" i="12"/>
  <c r="DT139" i="12"/>
  <c r="DS139" i="12"/>
  <c r="DR139" i="12"/>
  <c r="DQ139" i="12"/>
  <c r="DO139" i="12"/>
  <c r="DN139" i="12"/>
  <c r="DL139" i="12"/>
  <c r="DK139" i="12"/>
  <c r="DJ139" i="12"/>
  <c r="DH139" i="12"/>
  <c r="DG139" i="12"/>
  <c r="DF139" i="12"/>
  <c r="DD139" i="12"/>
  <c r="DC139" i="12"/>
  <c r="DB139" i="12"/>
  <c r="DA139" i="12"/>
  <c r="CZ139" i="12"/>
  <c r="CY139" i="12"/>
  <c r="CX139" i="12"/>
  <c r="CW139" i="12"/>
  <c r="CV139" i="12"/>
  <c r="CU139" i="12"/>
  <c r="CT139" i="12"/>
  <c r="CS139" i="12"/>
  <c r="CR139" i="12"/>
  <c r="CQ139" i="12"/>
  <c r="CP139" i="12"/>
  <c r="CO139" i="12"/>
  <c r="CN139" i="12"/>
  <c r="CM139" i="12"/>
  <c r="CL139" i="12"/>
  <c r="CK139" i="12"/>
  <c r="CJ139" i="12"/>
  <c r="CI139" i="12"/>
  <c r="CH139" i="12"/>
  <c r="CG139" i="12"/>
  <c r="CF139" i="12"/>
  <c r="CE139" i="12"/>
  <c r="CD139" i="12"/>
  <c r="CC139" i="12"/>
  <c r="CB139" i="12"/>
  <c r="CA139" i="12"/>
  <c r="BZ139" i="12"/>
  <c r="BY139" i="12"/>
  <c r="BX139" i="12"/>
  <c r="BW139" i="12"/>
  <c r="BV139" i="12"/>
  <c r="BU139" i="12"/>
  <c r="BT139" i="12"/>
  <c r="BS139" i="12"/>
  <c r="BR139" i="12"/>
  <c r="BQ139" i="12"/>
  <c r="BP139" i="12"/>
  <c r="BO139" i="12"/>
  <c r="BN139" i="12"/>
  <c r="BM139" i="12"/>
  <c r="BK139" i="12"/>
  <c r="BJ139" i="12"/>
  <c r="BI139" i="12"/>
  <c r="BH139" i="12"/>
  <c r="BG139" i="12"/>
  <c r="BF139" i="12"/>
  <c r="BE139" i="12"/>
  <c r="BD139" i="12"/>
  <c r="BC139" i="12"/>
  <c r="BB139" i="12"/>
  <c r="BA139" i="12"/>
  <c r="AZ139" i="12"/>
  <c r="AY139" i="12"/>
  <c r="AX139" i="12"/>
  <c r="AW139" i="12"/>
  <c r="AV139" i="12"/>
  <c r="AT139" i="12"/>
  <c r="AS139" i="12"/>
  <c r="AR139" i="12"/>
  <c r="AQ139" i="12"/>
  <c r="AP139" i="12"/>
  <c r="AO139" i="12"/>
  <c r="AN139" i="12"/>
  <c r="AM139" i="12"/>
  <c r="AL139" i="12"/>
  <c r="AK139" i="12"/>
  <c r="AJ139" i="12"/>
  <c r="AI139" i="12"/>
  <c r="AH139" i="12"/>
  <c r="AG139" i="12"/>
  <c r="AF139" i="12"/>
  <c r="AE139" i="12"/>
  <c r="AC139" i="12"/>
  <c r="AB139" i="12"/>
  <c r="AA139" i="12"/>
  <c r="Z139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L139" i="12"/>
  <c r="K139" i="12"/>
  <c r="J139" i="12"/>
  <c r="I139" i="12"/>
  <c r="EL138" i="12"/>
  <c r="EK138" i="12"/>
  <c r="EJ138" i="12"/>
  <c r="EI138" i="12"/>
  <c r="EH138" i="12"/>
  <c r="EG138" i="12"/>
  <c r="EF138" i="12"/>
  <c r="EE138" i="12"/>
  <c r="ED138" i="12"/>
  <c r="EC138" i="12"/>
  <c r="EB138" i="12"/>
  <c r="EA138" i="12"/>
  <c r="DZ138" i="12"/>
  <c r="DY138" i="12"/>
  <c r="DX138" i="12"/>
  <c r="DW138" i="12"/>
  <c r="DV138" i="12"/>
  <c r="DU138" i="12"/>
  <c r="DT138" i="12"/>
  <c r="DS138" i="12"/>
  <c r="DR138" i="12"/>
  <c r="DQ138" i="12"/>
  <c r="DO138" i="12"/>
  <c r="DN138" i="12"/>
  <c r="DL138" i="12"/>
  <c r="DK138" i="12"/>
  <c r="DJ138" i="12"/>
  <c r="DH138" i="12"/>
  <c r="DG138" i="12"/>
  <c r="DF138" i="12"/>
  <c r="DD138" i="12"/>
  <c r="DC138" i="12"/>
  <c r="DB138" i="12"/>
  <c r="DA138" i="12"/>
  <c r="CZ138" i="12"/>
  <c r="CY138" i="12"/>
  <c r="CX138" i="12"/>
  <c r="CW138" i="12"/>
  <c r="CV138" i="12"/>
  <c r="CU138" i="12"/>
  <c r="CT138" i="12"/>
  <c r="CS138" i="12"/>
  <c r="CR138" i="12"/>
  <c r="CQ138" i="12"/>
  <c r="CP138" i="12"/>
  <c r="CO138" i="12"/>
  <c r="CN138" i="12"/>
  <c r="CM138" i="12"/>
  <c r="CL138" i="12"/>
  <c r="CK138" i="12"/>
  <c r="CJ138" i="12"/>
  <c r="CI138" i="12"/>
  <c r="CH138" i="12"/>
  <c r="CG138" i="12"/>
  <c r="CF138" i="12"/>
  <c r="CE138" i="12"/>
  <c r="CD138" i="12"/>
  <c r="CC138" i="12"/>
  <c r="CB138" i="12"/>
  <c r="CA138" i="12"/>
  <c r="BZ138" i="12"/>
  <c r="BY138" i="12"/>
  <c r="BX138" i="12"/>
  <c r="BW138" i="12"/>
  <c r="BV138" i="12"/>
  <c r="BU138" i="12"/>
  <c r="BT138" i="12"/>
  <c r="BS138" i="12"/>
  <c r="BR138" i="12"/>
  <c r="BQ138" i="12"/>
  <c r="BP138" i="12"/>
  <c r="BO138" i="12"/>
  <c r="BN138" i="12"/>
  <c r="BM138" i="12"/>
  <c r="BK138" i="12"/>
  <c r="BJ138" i="12"/>
  <c r="BI138" i="12"/>
  <c r="BH138" i="12"/>
  <c r="BG138" i="12"/>
  <c r="BF138" i="12"/>
  <c r="BE138" i="12"/>
  <c r="BD138" i="12"/>
  <c r="BC138" i="12"/>
  <c r="BB138" i="12"/>
  <c r="BA138" i="12"/>
  <c r="AZ138" i="12"/>
  <c r="AY138" i="12"/>
  <c r="AX138" i="12"/>
  <c r="AW138" i="12"/>
  <c r="AV138" i="12"/>
  <c r="AT138" i="12"/>
  <c r="AS138" i="12"/>
  <c r="AR138" i="12"/>
  <c r="AQ138" i="12"/>
  <c r="AP138" i="12"/>
  <c r="AO138" i="12"/>
  <c r="AN138" i="12"/>
  <c r="AM138" i="12"/>
  <c r="AL138" i="12"/>
  <c r="AK138" i="12"/>
  <c r="AJ138" i="12"/>
  <c r="AI138" i="12"/>
  <c r="AH138" i="12"/>
  <c r="AG138" i="12"/>
  <c r="AF138" i="12"/>
  <c r="AE138" i="12"/>
  <c r="AC138" i="12"/>
  <c r="AB138" i="12"/>
  <c r="AA138" i="12"/>
  <c r="Z138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L138" i="12"/>
  <c r="K138" i="12"/>
  <c r="J138" i="12"/>
  <c r="I138" i="12"/>
  <c r="EL137" i="12"/>
  <c r="EK137" i="12"/>
  <c r="EJ137" i="12"/>
  <c r="EI137" i="12"/>
  <c r="EH137" i="12"/>
  <c r="EG137" i="12"/>
  <c r="EF137" i="12"/>
  <c r="EE137" i="12"/>
  <c r="ED137" i="12"/>
  <c r="EC137" i="12"/>
  <c r="EB137" i="12"/>
  <c r="EA137" i="12"/>
  <c r="DZ137" i="12"/>
  <c r="DY137" i="12"/>
  <c r="DX137" i="12"/>
  <c r="DW137" i="12"/>
  <c r="DV137" i="12"/>
  <c r="DU137" i="12"/>
  <c r="DT137" i="12"/>
  <c r="DS137" i="12"/>
  <c r="DR137" i="12"/>
  <c r="DQ137" i="12"/>
  <c r="DO137" i="12"/>
  <c r="DN137" i="12"/>
  <c r="DL137" i="12"/>
  <c r="DK137" i="12"/>
  <c r="DJ137" i="12"/>
  <c r="DH137" i="12"/>
  <c r="DG137" i="12"/>
  <c r="DF137" i="12"/>
  <c r="DD137" i="12"/>
  <c r="DC137" i="12"/>
  <c r="DB137" i="12"/>
  <c r="DA137" i="12"/>
  <c r="CZ137" i="12"/>
  <c r="CY137" i="12"/>
  <c r="CX137" i="12"/>
  <c r="CW137" i="12"/>
  <c r="CV137" i="12"/>
  <c r="CU137" i="12"/>
  <c r="CT137" i="12"/>
  <c r="CS137" i="12"/>
  <c r="CR137" i="12"/>
  <c r="CQ137" i="12"/>
  <c r="CP137" i="12"/>
  <c r="CO137" i="12"/>
  <c r="CN137" i="12"/>
  <c r="CM137" i="12"/>
  <c r="CL137" i="12"/>
  <c r="CK137" i="12"/>
  <c r="CJ137" i="12"/>
  <c r="CI137" i="12"/>
  <c r="CH137" i="12"/>
  <c r="CG137" i="12"/>
  <c r="CF137" i="12"/>
  <c r="CE137" i="12"/>
  <c r="CD137" i="12"/>
  <c r="CC137" i="12"/>
  <c r="CB137" i="12"/>
  <c r="CA137" i="12"/>
  <c r="BZ137" i="12"/>
  <c r="BY137" i="12"/>
  <c r="BX137" i="12"/>
  <c r="BW137" i="12"/>
  <c r="BV137" i="12"/>
  <c r="BU137" i="12"/>
  <c r="BT137" i="12"/>
  <c r="BS137" i="12"/>
  <c r="BR137" i="12"/>
  <c r="BQ137" i="12"/>
  <c r="BP137" i="12"/>
  <c r="BO137" i="12"/>
  <c r="BN137" i="12"/>
  <c r="BM137" i="12"/>
  <c r="BK137" i="12"/>
  <c r="BJ137" i="12"/>
  <c r="BI137" i="12"/>
  <c r="BH137" i="12"/>
  <c r="BG137" i="12"/>
  <c r="BF137" i="12"/>
  <c r="BE137" i="12"/>
  <c r="BD137" i="12"/>
  <c r="BC137" i="12"/>
  <c r="BB137" i="12"/>
  <c r="BA137" i="12"/>
  <c r="AZ137" i="12"/>
  <c r="AY137" i="12"/>
  <c r="AX137" i="12"/>
  <c r="AW137" i="12"/>
  <c r="AV137" i="12"/>
  <c r="AT137" i="12"/>
  <c r="AS137" i="12"/>
  <c r="AR137" i="12"/>
  <c r="AQ137" i="12"/>
  <c r="AP137" i="12"/>
  <c r="AO137" i="12"/>
  <c r="AN137" i="12"/>
  <c r="AM137" i="12"/>
  <c r="AL137" i="12"/>
  <c r="AK137" i="12"/>
  <c r="AJ137" i="12"/>
  <c r="AI137" i="12"/>
  <c r="AH137" i="12"/>
  <c r="AG137" i="12"/>
  <c r="AF137" i="12"/>
  <c r="AE137" i="12"/>
  <c r="AC137" i="12"/>
  <c r="AB137" i="12"/>
  <c r="AA137" i="12"/>
  <c r="Z137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L137" i="12"/>
  <c r="K137" i="12"/>
  <c r="J137" i="12"/>
  <c r="I137" i="12"/>
  <c r="EL136" i="12"/>
  <c r="EK136" i="12"/>
  <c r="EJ136" i="12"/>
  <c r="EI136" i="12"/>
  <c r="EH136" i="12"/>
  <c r="EG136" i="12"/>
  <c r="EF136" i="12"/>
  <c r="EE136" i="12"/>
  <c r="ED136" i="12"/>
  <c r="EC136" i="12"/>
  <c r="EB136" i="12"/>
  <c r="EA136" i="12"/>
  <c r="DZ136" i="12"/>
  <c r="DY136" i="12"/>
  <c r="DX136" i="12"/>
  <c r="DW136" i="12"/>
  <c r="DV136" i="12"/>
  <c r="DU136" i="12"/>
  <c r="DT136" i="12"/>
  <c r="DS136" i="12"/>
  <c r="DR136" i="12"/>
  <c r="DQ136" i="12"/>
  <c r="DO136" i="12"/>
  <c r="DN136" i="12"/>
  <c r="DL136" i="12"/>
  <c r="DK136" i="12"/>
  <c r="DJ136" i="12"/>
  <c r="DH136" i="12"/>
  <c r="DG136" i="12"/>
  <c r="DF136" i="12"/>
  <c r="DD136" i="12"/>
  <c r="DC136" i="12"/>
  <c r="DB136" i="12"/>
  <c r="DA136" i="12"/>
  <c r="CZ136" i="12"/>
  <c r="CY136" i="12"/>
  <c r="CX136" i="12"/>
  <c r="CW136" i="12"/>
  <c r="CV136" i="12"/>
  <c r="CU136" i="12"/>
  <c r="CT136" i="12"/>
  <c r="CS136" i="12"/>
  <c r="CR136" i="12"/>
  <c r="CQ136" i="12"/>
  <c r="CP136" i="12"/>
  <c r="CO136" i="12"/>
  <c r="CN136" i="12"/>
  <c r="CM136" i="12"/>
  <c r="CL136" i="12"/>
  <c r="CK136" i="12"/>
  <c r="CJ136" i="12"/>
  <c r="CI136" i="12"/>
  <c r="CH136" i="12"/>
  <c r="CG136" i="12"/>
  <c r="CF136" i="12"/>
  <c r="CE136" i="12"/>
  <c r="CD136" i="12"/>
  <c r="CC136" i="12"/>
  <c r="CB136" i="12"/>
  <c r="CA136" i="12"/>
  <c r="BZ136" i="12"/>
  <c r="BY136" i="12"/>
  <c r="BX136" i="12"/>
  <c r="BW136" i="12"/>
  <c r="BV136" i="12"/>
  <c r="BU136" i="12"/>
  <c r="BT136" i="12"/>
  <c r="BS136" i="12"/>
  <c r="BR136" i="12"/>
  <c r="BQ136" i="12"/>
  <c r="BP136" i="12"/>
  <c r="BO136" i="12"/>
  <c r="BN136" i="12"/>
  <c r="BM136" i="12"/>
  <c r="BK136" i="12"/>
  <c r="BJ136" i="12"/>
  <c r="BI136" i="12"/>
  <c r="BH136" i="12"/>
  <c r="BG136" i="12"/>
  <c r="BF136" i="12"/>
  <c r="BE136" i="12"/>
  <c r="BD136" i="12"/>
  <c r="BC136" i="12"/>
  <c r="BB136" i="12"/>
  <c r="BA136" i="12"/>
  <c r="AZ136" i="12"/>
  <c r="AY136" i="12"/>
  <c r="AX136" i="12"/>
  <c r="AW136" i="12"/>
  <c r="AV136" i="12"/>
  <c r="AT136" i="12"/>
  <c r="AS136" i="12"/>
  <c r="AR136" i="12"/>
  <c r="AQ136" i="12"/>
  <c r="AP136" i="12"/>
  <c r="AO136" i="12"/>
  <c r="AN136" i="12"/>
  <c r="AM136" i="12"/>
  <c r="AL136" i="12"/>
  <c r="AK136" i="12"/>
  <c r="AJ136" i="12"/>
  <c r="AI136" i="12"/>
  <c r="AH136" i="12"/>
  <c r="AG136" i="12"/>
  <c r="AF136" i="12"/>
  <c r="AE136" i="12"/>
  <c r="AC136" i="12"/>
  <c r="AB136" i="12"/>
  <c r="AA136" i="12"/>
  <c r="Z136" i="12"/>
  <c r="Y136" i="12"/>
  <c r="X136" i="12"/>
  <c r="W136" i="12"/>
  <c r="V136" i="12"/>
  <c r="U136" i="12"/>
  <c r="T136" i="12"/>
  <c r="S136" i="12"/>
  <c r="R136" i="12"/>
  <c r="Q136" i="12"/>
  <c r="P136" i="12"/>
  <c r="O136" i="12"/>
  <c r="N136" i="12"/>
  <c r="L136" i="12"/>
  <c r="K136" i="12"/>
  <c r="J136" i="12"/>
  <c r="I136" i="12"/>
  <c r="EL135" i="12"/>
  <c r="EK135" i="12"/>
  <c r="EJ135" i="12"/>
  <c r="EI135" i="12"/>
  <c r="EH135" i="12"/>
  <c r="EG135" i="12"/>
  <c r="EF135" i="12"/>
  <c r="EE135" i="12"/>
  <c r="ED135" i="12"/>
  <c r="EC135" i="12"/>
  <c r="EB135" i="12"/>
  <c r="EA135" i="12"/>
  <c r="DZ135" i="12"/>
  <c r="DY135" i="12"/>
  <c r="DX135" i="12"/>
  <c r="DW135" i="12"/>
  <c r="DV135" i="12"/>
  <c r="DU135" i="12"/>
  <c r="DT135" i="12"/>
  <c r="DS135" i="12"/>
  <c r="DR135" i="12"/>
  <c r="DQ135" i="12"/>
  <c r="DO135" i="12"/>
  <c r="DN135" i="12"/>
  <c r="DL135" i="12"/>
  <c r="DK135" i="12"/>
  <c r="DJ135" i="12"/>
  <c r="DH135" i="12"/>
  <c r="DG135" i="12"/>
  <c r="DF135" i="12"/>
  <c r="DD135" i="12"/>
  <c r="DC135" i="12"/>
  <c r="DB135" i="12"/>
  <c r="DA135" i="12"/>
  <c r="CZ135" i="12"/>
  <c r="CY135" i="12"/>
  <c r="CX135" i="12"/>
  <c r="CW135" i="12"/>
  <c r="CV135" i="12"/>
  <c r="CU135" i="12"/>
  <c r="CT135" i="12"/>
  <c r="CS135" i="12"/>
  <c r="CR135" i="12"/>
  <c r="CQ135" i="12"/>
  <c r="CP135" i="12"/>
  <c r="CO135" i="12"/>
  <c r="CN135" i="12"/>
  <c r="CM135" i="12"/>
  <c r="CL135" i="12"/>
  <c r="CK135" i="12"/>
  <c r="CJ135" i="12"/>
  <c r="CI135" i="12"/>
  <c r="CH135" i="12"/>
  <c r="CG135" i="12"/>
  <c r="CF135" i="12"/>
  <c r="CE135" i="12"/>
  <c r="CD135" i="12"/>
  <c r="CC135" i="12"/>
  <c r="CB135" i="12"/>
  <c r="CA135" i="12"/>
  <c r="BZ135" i="12"/>
  <c r="BY135" i="12"/>
  <c r="BX135" i="12"/>
  <c r="BW135" i="12"/>
  <c r="BV135" i="12"/>
  <c r="BU135" i="12"/>
  <c r="BT135" i="12"/>
  <c r="BS135" i="12"/>
  <c r="BR135" i="12"/>
  <c r="BQ135" i="12"/>
  <c r="BP135" i="12"/>
  <c r="BO135" i="12"/>
  <c r="BN135" i="12"/>
  <c r="BM135" i="12"/>
  <c r="BK135" i="12"/>
  <c r="BJ135" i="12"/>
  <c r="BI135" i="12"/>
  <c r="BH135" i="12"/>
  <c r="BG135" i="12"/>
  <c r="BF135" i="12"/>
  <c r="BE135" i="12"/>
  <c r="BD135" i="12"/>
  <c r="BC135" i="12"/>
  <c r="BB135" i="12"/>
  <c r="BA135" i="12"/>
  <c r="AZ135" i="12"/>
  <c r="AY135" i="12"/>
  <c r="AX135" i="12"/>
  <c r="AW135" i="12"/>
  <c r="AV135" i="12"/>
  <c r="AT135" i="12"/>
  <c r="AS135" i="12"/>
  <c r="AR135" i="12"/>
  <c r="AQ135" i="12"/>
  <c r="AP135" i="12"/>
  <c r="AO135" i="12"/>
  <c r="AN135" i="12"/>
  <c r="AM135" i="12"/>
  <c r="AL135" i="12"/>
  <c r="AK135" i="12"/>
  <c r="AJ135" i="12"/>
  <c r="AI135" i="12"/>
  <c r="AH135" i="12"/>
  <c r="AG135" i="12"/>
  <c r="AF135" i="12"/>
  <c r="AE135" i="12"/>
  <c r="AC135" i="12"/>
  <c r="AB135" i="12"/>
  <c r="AA135" i="12"/>
  <c r="Z135" i="12"/>
  <c r="Y135" i="12"/>
  <c r="X135" i="12"/>
  <c r="W135" i="12"/>
  <c r="V135" i="12"/>
  <c r="U135" i="12"/>
  <c r="T135" i="12"/>
  <c r="S135" i="12"/>
  <c r="R135" i="12"/>
  <c r="Q135" i="12"/>
  <c r="P135" i="12"/>
  <c r="O135" i="12"/>
  <c r="N135" i="12"/>
  <c r="L135" i="12"/>
  <c r="K135" i="12"/>
  <c r="J135" i="12"/>
  <c r="I135" i="12"/>
  <c r="EL134" i="12"/>
  <c r="EK134" i="12"/>
  <c r="EJ134" i="12"/>
  <c r="EI134" i="12"/>
  <c r="EH134" i="12"/>
  <c r="EG134" i="12"/>
  <c r="EF134" i="12"/>
  <c r="EE134" i="12"/>
  <c r="ED134" i="12"/>
  <c r="EC134" i="12"/>
  <c r="EB134" i="12"/>
  <c r="EA134" i="12"/>
  <c r="DZ134" i="12"/>
  <c r="DY134" i="12"/>
  <c r="DX134" i="12"/>
  <c r="DW134" i="12"/>
  <c r="DV134" i="12"/>
  <c r="DU134" i="12"/>
  <c r="DT134" i="12"/>
  <c r="DS134" i="12"/>
  <c r="DR134" i="12"/>
  <c r="DQ134" i="12"/>
  <c r="DO134" i="12"/>
  <c r="DN134" i="12"/>
  <c r="DL134" i="12"/>
  <c r="DK134" i="12"/>
  <c r="DJ134" i="12"/>
  <c r="DH134" i="12"/>
  <c r="DG134" i="12"/>
  <c r="DF134" i="12"/>
  <c r="DD134" i="12"/>
  <c r="DC134" i="12"/>
  <c r="DB134" i="12"/>
  <c r="DA134" i="12"/>
  <c r="CZ134" i="12"/>
  <c r="CY134" i="12"/>
  <c r="CX134" i="12"/>
  <c r="CW134" i="12"/>
  <c r="CV134" i="12"/>
  <c r="CU134" i="12"/>
  <c r="CT134" i="12"/>
  <c r="CS134" i="12"/>
  <c r="CR134" i="12"/>
  <c r="CQ134" i="12"/>
  <c r="CP134" i="12"/>
  <c r="CO134" i="12"/>
  <c r="CN134" i="12"/>
  <c r="CM134" i="12"/>
  <c r="CL134" i="12"/>
  <c r="CK134" i="12"/>
  <c r="CJ134" i="12"/>
  <c r="CI134" i="12"/>
  <c r="CH134" i="12"/>
  <c r="CG134" i="12"/>
  <c r="CF134" i="12"/>
  <c r="CE134" i="12"/>
  <c r="CD134" i="12"/>
  <c r="CC134" i="12"/>
  <c r="CB134" i="12"/>
  <c r="CA134" i="12"/>
  <c r="BZ134" i="12"/>
  <c r="BY134" i="12"/>
  <c r="BX134" i="12"/>
  <c r="BW134" i="12"/>
  <c r="BV134" i="12"/>
  <c r="BU134" i="12"/>
  <c r="BT134" i="12"/>
  <c r="BS134" i="12"/>
  <c r="BR134" i="12"/>
  <c r="BQ134" i="12"/>
  <c r="BP134" i="12"/>
  <c r="BO134" i="12"/>
  <c r="BN134" i="12"/>
  <c r="BM134" i="12"/>
  <c r="BK134" i="12"/>
  <c r="BJ134" i="12"/>
  <c r="BI134" i="12"/>
  <c r="BH134" i="12"/>
  <c r="BG134" i="12"/>
  <c r="BF134" i="12"/>
  <c r="BE134" i="12"/>
  <c r="BD134" i="12"/>
  <c r="BC134" i="12"/>
  <c r="BB134" i="12"/>
  <c r="BA134" i="12"/>
  <c r="AZ134" i="12"/>
  <c r="AY134" i="12"/>
  <c r="AX134" i="12"/>
  <c r="AW134" i="12"/>
  <c r="AV134" i="12"/>
  <c r="AT134" i="12"/>
  <c r="AS134" i="12"/>
  <c r="AR134" i="12"/>
  <c r="AQ134" i="12"/>
  <c r="AP134" i="12"/>
  <c r="AO134" i="12"/>
  <c r="AN134" i="12"/>
  <c r="AM134" i="12"/>
  <c r="AL134" i="12"/>
  <c r="AK134" i="12"/>
  <c r="AJ134" i="12"/>
  <c r="AI134" i="12"/>
  <c r="AH134" i="12"/>
  <c r="AG134" i="12"/>
  <c r="AF134" i="12"/>
  <c r="AE134" i="12"/>
  <c r="AC134" i="12"/>
  <c r="AB134" i="12"/>
  <c r="AA134" i="12"/>
  <c r="Z134" i="12"/>
  <c r="Y134" i="12"/>
  <c r="X134" i="12"/>
  <c r="W134" i="12"/>
  <c r="V134" i="12"/>
  <c r="U134" i="12"/>
  <c r="T134" i="12"/>
  <c r="S134" i="12"/>
  <c r="R134" i="12"/>
  <c r="Q134" i="12"/>
  <c r="P134" i="12"/>
  <c r="O134" i="12"/>
  <c r="N134" i="12"/>
  <c r="L134" i="12"/>
  <c r="K134" i="12"/>
  <c r="J134" i="12"/>
  <c r="I134" i="12"/>
  <c r="EL133" i="12"/>
  <c r="EK133" i="12"/>
  <c r="EJ133" i="12"/>
  <c r="EI133" i="12"/>
  <c r="EH133" i="12"/>
  <c r="EG133" i="12"/>
  <c r="EF133" i="12"/>
  <c r="EE133" i="12"/>
  <c r="ED133" i="12"/>
  <c r="EC133" i="12"/>
  <c r="EB133" i="12"/>
  <c r="EA133" i="12"/>
  <c r="DZ133" i="12"/>
  <c r="DY133" i="12"/>
  <c r="DX133" i="12"/>
  <c r="DW133" i="12"/>
  <c r="DV133" i="12"/>
  <c r="DU133" i="12"/>
  <c r="DT133" i="12"/>
  <c r="DS133" i="12"/>
  <c r="DR133" i="12"/>
  <c r="DQ133" i="12"/>
  <c r="DO133" i="12"/>
  <c r="DN133" i="12"/>
  <c r="DL133" i="12"/>
  <c r="DK133" i="12"/>
  <c r="DJ133" i="12"/>
  <c r="DH133" i="12"/>
  <c r="DG133" i="12"/>
  <c r="DF133" i="12"/>
  <c r="DD133" i="12"/>
  <c r="DC133" i="12"/>
  <c r="DB133" i="12"/>
  <c r="DA133" i="12"/>
  <c r="CZ133" i="12"/>
  <c r="CY133" i="12"/>
  <c r="CX133" i="12"/>
  <c r="CW133" i="12"/>
  <c r="CV133" i="12"/>
  <c r="CU133" i="12"/>
  <c r="CT133" i="12"/>
  <c r="CS133" i="12"/>
  <c r="CR133" i="12"/>
  <c r="CQ133" i="12"/>
  <c r="CP133" i="12"/>
  <c r="CO133" i="12"/>
  <c r="CN133" i="12"/>
  <c r="CM133" i="12"/>
  <c r="CL133" i="12"/>
  <c r="CK133" i="12"/>
  <c r="CJ133" i="12"/>
  <c r="CI133" i="12"/>
  <c r="CH133" i="12"/>
  <c r="CG133" i="12"/>
  <c r="CF133" i="12"/>
  <c r="CE133" i="12"/>
  <c r="CD133" i="12"/>
  <c r="CC133" i="12"/>
  <c r="CB133" i="12"/>
  <c r="CA133" i="12"/>
  <c r="BZ133" i="12"/>
  <c r="BY133" i="12"/>
  <c r="BX133" i="12"/>
  <c r="BW133" i="12"/>
  <c r="BV133" i="12"/>
  <c r="BU133" i="12"/>
  <c r="BT133" i="12"/>
  <c r="BS133" i="12"/>
  <c r="BR133" i="12"/>
  <c r="BQ133" i="12"/>
  <c r="BP133" i="12"/>
  <c r="BO133" i="12"/>
  <c r="BN133" i="12"/>
  <c r="BM133" i="12"/>
  <c r="BK133" i="12"/>
  <c r="BJ133" i="12"/>
  <c r="BI133" i="12"/>
  <c r="BH133" i="12"/>
  <c r="BG133" i="12"/>
  <c r="BF133" i="12"/>
  <c r="BE133" i="12"/>
  <c r="BD133" i="12"/>
  <c r="BC133" i="12"/>
  <c r="BB133" i="12"/>
  <c r="BA133" i="12"/>
  <c r="AZ133" i="12"/>
  <c r="AY133" i="12"/>
  <c r="AX133" i="12"/>
  <c r="AW133" i="12"/>
  <c r="AV133" i="12"/>
  <c r="AT133" i="12"/>
  <c r="AS133" i="12"/>
  <c r="AR133" i="12"/>
  <c r="AQ133" i="12"/>
  <c r="AP133" i="12"/>
  <c r="AO133" i="12"/>
  <c r="AN133" i="12"/>
  <c r="AM133" i="12"/>
  <c r="AL133" i="12"/>
  <c r="AK133" i="12"/>
  <c r="AJ133" i="12"/>
  <c r="AI133" i="12"/>
  <c r="AH133" i="12"/>
  <c r="AG133" i="12"/>
  <c r="AF133" i="12"/>
  <c r="AE133" i="12"/>
  <c r="AC133" i="12"/>
  <c r="AB133" i="12"/>
  <c r="AA133" i="12"/>
  <c r="Z133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L133" i="12"/>
  <c r="K133" i="12"/>
  <c r="J133" i="12"/>
  <c r="I133" i="12"/>
  <c r="EL132" i="12"/>
  <c r="EK132" i="12"/>
  <c r="EJ132" i="12"/>
  <c r="EI132" i="12"/>
  <c r="EH132" i="12"/>
  <c r="EG132" i="12"/>
  <c r="EF132" i="12"/>
  <c r="EE132" i="12"/>
  <c r="ED132" i="12"/>
  <c r="EC132" i="12"/>
  <c r="EB132" i="12"/>
  <c r="EA132" i="12"/>
  <c r="DZ132" i="12"/>
  <c r="DY132" i="12"/>
  <c r="DX132" i="12"/>
  <c r="DW132" i="12"/>
  <c r="DV132" i="12"/>
  <c r="DU132" i="12"/>
  <c r="DT132" i="12"/>
  <c r="DS132" i="12"/>
  <c r="DR132" i="12"/>
  <c r="DQ132" i="12"/>
  <c r="DO132" i="12"/>
  <c r="DN132" i="12"/>
  <c r="DL132" i="12"/>
  <c r="DK132" i="12"/>
  <c r="DJ132" i="12"/>
  <c r="DH132" i="12"/>
  <c r="DG132" i="12"/>
  <c r="DF132" i="12"/>
  <c r="DD132" i="12"/>
  <c r="DC132" i="12"/>
  <c r="DB132" i="12"/>
  <c r="DA132" i="12"/>
  <c r="CZ132" i="12"/>
  <c r="CY132" i="12"/>
  <c r="CX132" i="12"/>
  <c r="CW132" i="12"/>
  <c r="CV132" i="12"/>
  <c r="CU132" i="12"/>
  <c r="CT132" i="12"/>
  <c r="CS132" i="12"/>
  <c r="CR132" i="12"/>
  <c r="CQ132" i="12"/>
  <c r="CP132" i="12"/>
  <c r="CO132" i="12"/>
  <c r="CN132" i="12"/>
  <c r="CM132" i="12"/>
  <c r="CL132" i="12"/>
  <c r="CK132" i="12"/>
  <c r="CJ132" i="12"/>
  <c r="CI132" i="12"/>
  <c r="CH132" i="12"/>
  <c r="CG132" i="12"/>
  <c r="CF132" i="12"/>
  <c r="CE132" i="12"/>
  <c r="CD132" i="12"/>
  <c r="CC132" i="12"/>
  <c r="CB132" i="12"/>
  <c r="CA132" i="12"/>
  <c r="BZ132" i="12"/>
  <c r="BY132" i="12"/>
  <c r="BX132" i="12"/>
  <c r="BW132" i="12"/>
  <c r="BV132" i="12"/>
  <c r="BU132" i="12"/>
  <c r="BT132" i="12"/>
  <c r="BS132" i="12"/>
  <c r="BR132" i="12"/>
  <c r="BQ132" i="12"/>
  <c r="BP132" i="12"/>
  <c r="BO132" i="12"/>
  <c r="BN132" i="12"/>
  <c r="BM132" i="12"/>
  <c r="BK132" i="12"/>
  <c r="BJ132" i="12"/>
  <c r="BI132" i="12"/>
  <c r="BH132" i="12"/>
  <c r="BG132" i="12"/>
  <c r="BF132" i="12"/>
  <c r="BE132" i="12"/>
  <c r="BD132" i="12"/>
  <c r="BC132" i="12"/>
  <c r="BB132" i="12"/>
  <c r="BA132" i="12"/>
  <c r="AZ132" i="12"/>
  <c r="AY132" i="12"/>
  <c r="AX132" i="12"/>
  <c r="AW132" i="12"/>
  <c r="AV132" i="12"/>
  <c r="AT132" i="12"/>
  <c r="AS132" i="12"/>
  <c r="AR132" i="12"/>
  <c r="AQ132" i="12"/>
  <c r="AP132" i="12"/>
  <c r="AO132" i="12"/>
  <c r="AN132" i="12"/>
  <c r="AM132" i="12"/>
  <c r="AL132" i="12"/>
  <c r="AK132" i="12"/>
  <c r="AJ132" i="12"/>
  <c r="AI132" i="12"/>
  <c r="AH132" i="12"/>
  <c r="AG132" i="12"/>
  <c r="AF132" i="12"/>
  <c r="AE132" i="12"/>
  <c r="AC132" i="12"/>
  <c r="AB132" i="12"/>
  <c r="AA132" i="12"/>
  <c r="Z132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L132" i="12"/>
  <c r="K132" i="12"/>
  <c r="J132" i="12"/>
  <c r="I132" i="12"/>
  <c r="EL131" i="12"/>
  <c r="EK131" i="12"/>
  <c r="EJ131" i="12"/>
  <c r="EI131" i="12"/>
  <c r="EH131" i="12"/>
  <c r="EG131" i="12"/>
  <c r="EF131" i="12"/>
  <c r="EE131" i="12"/>
  <c r="ED131" i="12"/>
  <c r="EC131" i="12"/>
  <c r="EB131" i="12"/>
  <c r="EA131" i="12"/>
  <c r="DZ131" i="12"/>
  <c r="DY131" i="12"/>
  <c r="DX131" i="12"/>
  <c r="DW131" i="12"/>
  <c r="DV131" i="12"/>
  <c r="DU131" i="12"/>
  <c r="DT131" i="12"/>
  <c r="DS131" i="12"/>
  <c r="DR131" i="12"/>
  <c r="DQ131" i="12"/>
  <c r="DO131" i="12"/>
  <c r="DN131" i="12"/>
  <c r="DL131" i="12"/>
  <c r="DK131" i="12"/>
  <c r="DJ131" i="12"/>
  <c r="DH131" i="12"/>
  <c r="DG131" i="12"/>
  <c r="DF131" i="12"/>
  <c r="DD131" i="12"/>
  <c r="DC131" i="12"/>
  <c r="DB131" i="12"/>
  <c r="DA131" i="12"/>
  <c r="CZ131" i="12"/>
  <c r="CY131" i="12"/>
  <c r="CX131" i="12"/>
  <c r="CW131" i="12"/>
  <c r="CV131" i="12"/>
  <c r="CU131" i="12"/>
  <c r="CT131" i="12"/>
  <c r="CS131" i="12"/>
  <c r="CR131" i="12"/>
  <c r="CQ131" i="12"/>
  <c r="CP131" i="12"/>
  <c r="CO131" i="12"/>
  <c r="CN131" i="12"/>
  <c r="CM131" i="12"/>
  <c r="CL131" i="12"/>
  <c r="CK131" i="12"/>
  <c r="CJ131" i="12"/>
  <c r="CI131" i="12"/>
  <c r="CH131" i="12"/>
  <c r="CG131" i="12"/>
  <c r="CF131" i="12"/>
  <c r="CE131" i="12"/>
  <c r="CD131" i="12"/>
  <c r="CC131" i="12"/>
  <c r="CB131" i="12"/>
  <c r="CA131" i="12"/>
  <c r="BZ131" i="12"/>
  <c r="BY131" i="12"/>
  <c r="BX131" i="12"/>
  <c r="BW131" i="12"/>
  <c r="BV131" i="12"/>
  <c r="BU131" i="12"/>
  <c r="BT131" i="12"/>
  <c r="BS131" i="12"/>
  <c r="BR131" i="12"/>
  <c r="BQ131" i="12"/>
  <c r="BP131" i="12"/>
  <c r="BO131" i="12"/>
  <c r="BN131" i="12"/>
  <c r="BM131" i="12"/>
  <c r="BK131" i="12"/>
  <c r="BJ131" i="12"/>
  <c r="BI131" i="12"/>
  <c r="BH131" i="12"/>
  <c r="BG131" i="12"/>
  <c r="BF131" i="12"/>
  <c r="BE131" i="12"/>
  <c r="BD131" i="12"/>
  <c r="BC131" i="12"/>
  <c r="BB131" i="12"/>
  <c r="BA131" i="12"/>
  <c r="AZ131" i="12"/>
  <c r="AY131" i="12"/>
  <c r="AX131" i="12"/>
  <c r="AW131" i="12"/>
  <c r="AV131" i="12"/>
  <c r="AT131" i="12"/>
  <c r="AS131" i="12"/>
  <c r="AR131" i="12"/>
  <c r="AQ131" i="12"/>
  <c r="AP131" i="12"/>
  <c r="AO131" i="12"/>
  <c r="AN131" i="12"/>
  <c r="AM131" i="12"/>
  <c r="AL131" i="12"/>
  <c r="AK131" i="12"/>
  <c r="AJ131" i="12"/>
  <c r="AI131" i="12"/>
  <c r="AH131" i="12"/>
  <c r="AG131" i="12"/>
  <c r="AF131" i="12"/>
  <c r="AE131" i="12"/>
  <c r="AC131" i="12"/>
  <c r="AB131" i="12"/>
  <c r="AA131" i="12"/>
  <c r="Z131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L131" i="12"/>
  <c r="K131" i="12"/>
  <c r="J131" i="12"/>
  <c r="I131" i="12"/>
  <c r="EL130" i="12"/>
  <c r="EK130" i="12"/>
  <c r="EJ130" i="12"/>
  <c r="EI130" i="12"/>
  <c r="EH130" i="12"/>
  <c r="EG130" i="12"/>
  <c r="EF130" i="12"/>
  <c r="EE130" i="12"/>
  <c r="ED130" i="12"/>
  <c r="EC130" i="12"/>
  <c r="EB130" i="12"/>
  <c r="EA130" i="12"/>
  <c r="DZ130" i="12"/>
  <c r="DY130" i="12"/>
  <c r="DX130" i="12"/>
  <c r="DW130" i="12"/>
  <c r="DV130" i="12"/>
  <c r="DU130" i="12"/>
  <c r="DT130" i="12"/>
  <c r="DS130" i="12"/>
  <c r="DR130" i="12"/>
  <c r="DQ130" i="12"/>
  <c r="DO130" i="12"/>
  <c r="DN130" i="12"/>
  <c r="DL130" i="12"/>
  <c r="DK130" i="12"/>
  <c r="DJ130" i="12"/>
  <c r="DH130" i="12"/>
  <c r="DG130" i="12"/>
  <c r="DF130" i="12"/>
  <c r="DD130" i="12"/>
  <c r="DC130" i="12"/>
  <c r="DB130" i="12"/>
  <c r="DA130" i="12"/>
  <c r="CZ130" i="12"/>
  <c r="CY130" i="12"/>
  <c r="CX130" i="12"/>
  <c r="CW130" i="12"/>
  <c r="CV130" i="12"/>
  <c r="CU130" i="12"/>
  <c r="CT130" i="12"/>
  <c r="CS130" i="12"/>
  <c r="CR130" i="12"/>
  <c r="CQ130" i="12"/>
  <c r="CP130" i="12"/>
  <c r="CO130" i="12"/>
  <c r="CN130" i="12"/>
  <c r="CM130" i="12"/>
  <c r="CL130" i="12"/>
  <c r="CK130" i="12"/>
  <c r="CJ130" i="12"/>
  <c r="CI130" i="12"/>
  <c r="CH130" i="12"/>
  <c r="CG130" i="12"/>
  <c r="CF130" i="12"/>
  <c r="CE130" i="12"/>
  <c r="CD130" i="12"/>
  <c r="CC130" i="12"/>
  <c r="CB130" i="12"/>
  <c r="CA130" i="12"/>
  <c r="BZ130" i="12"/>
  <c r="BY130" i="12"/>
  <c r="BX130" i="12"/>
  <c r="BW130" i="12"/>
  <c r="BV130" i="12"/>
  <c r="BU130" i="12"/>
  <c r="BT130" i="12"/>
  <c r="BS130" i="12"/>
  <c r="BR130" i="12"/>
  <c r="BQ130" i="12"/>
  <c r="BP130" i="12"/>
  <c r="BO130" i="12"/>
  <c r="BN130" i="12"/>
  <c r="BM130" i="12"/>
  <c r="BK130" i="12"/>
  <c r="BJ130" i="12"/>
  <c r="BI130" i="12"/>
  <c r="BH130" i="12"/>
  <c r="BG130" i="12"/>
  <c r="BF130" i="12"/>
  <c r="BE130" i="12"/>
  <c r="BD130" i="12"/>
  <c r="BC130" i="12"/>
  <c r="BB130" i="12"/>
  <c r="BA130" i="12"/>
  <c r="AZ130" i="12"/>
  <c r="AY130" i="12"/>
  <c r="AX130" i="12"/>
  <c r="AW130" i="12"/>
  <c r="AV130" i="12"/>
  <c r="AT130" i="12"/>
  <c r="AS130" i="12"/>
  <c r="AR130" i="12"/>
  <c r="AQ130" i="12"/>
  <c r="AP130" i="12"/>
  <c r="AO130" i="12"/>
  <c r="AN130" i="12"/>
  <c r="AM130" i="12"/>
  <c r="AL130" i="12"/>
  <c r="AK130" i="12"/>
  <c r="AJ130" i="12"/>
  <c r="AI130" i="12"/>
  <c r="AH130" i="12"/>
  <c r="AG130" i="12"/>
  <c r="AF130" i="12"/>
  <c r="AE130" i="12"/>
  <c r="AC130" i="12"/>
  <c r="AB130" i="12"/>
  <c r="AA130" i="12"/>
  <c r="Z130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L130" i="12"/>
  <c r="K130" i="12"/>
  <c r="J130" i="12"/>
  <c r="I130" i="12"/>
  <c r="EL129" i="12"/>
  <c r="EK129" i="12"/>
  <c r="EJ129" i="12"/>
  <c r="EI129" i="12"/>
  <c r="EH129" i="12"/>
  <c r="EG129" i="12"/>
  <c r="EF129" i="12"/>
  <c r="EE129" i="12"/>
  <c r="ED129" i="12"/>
  <c r="EC129" i="12"/>
  <c r="EB129" i="12"/>
  <c r="EA129" i="12"/>
  <c r="DZ129" i="12"/>
  <c r="DY129" i="12"/>
  <c r="DX129" i="12"/>
  <c r="DW129" i="12"/>
  <c r="DV129" i="12"/>
  <c r="DU129" i="12"/>
  <c r="DT129" i="12"/>
  <c r="DS129" i="12"/>
  <c r="DR129" i="12"/>
  <c r="DQ129" i="12"/>
  <c r="DO129" i="12"/>
  <c r="DN129" i="12"/>
  <c r="DL129" i="12"/>
  <c r="DK129" i="12"/>
  <c r="DJ129" i="12"/>
  <c r="DH129" i="12"/>
  <c r="DG129" i="12"/>
  <c r="DF129" i="12"/>
  <c r="DD129" i="12"/>
  <c r="DC129" i="12"/>
  <c r="DB129" i="12"/>
  <c r="DA129" i="12"/>
  <c r="CZ129" i="12"/>
  <c r="CY129" i="12"/>
  <c r="CX129" i="12"/>
  <c r="CW129" i="12"/>
  <c r="CV129" i="12"/>
  <c r="CU129" i="12"/>
  <c r="CT129" i="12"/>
  <c r="CS129" i="12"/>
  <c r="CR129" i="12"/>
  <c r="CQ129" i="12"/>
  <c r="CP129" i="12"/>
  <c r="CO129" i="12"/>
  <c r="CN129" i="12"/>
  <c r="CM129" i="12"/>
  <c r="CL129" i="12"/>
  <c r="CK129" i="12"/>
  <c r="CJ129" i="12"/>
  <c r="CI129" i="12"/>
  <c r="CH129" i="12"/>
  <c r="CG129" i="12"/>
  <c r="CF129" i="12"/>
  <c r="CE129" i="12"/>
  <c r="CD129" i="12"/>
  <c r="CC129" i="12"/>
  <c r="CB129" i="12"/>
  <c r="CA129" i="12"/>
  <c r="BZ129" i="12"/>
  <c r="BY129" i="12"/>
  <c r="BX129" i="12"/>
  <c r="BW129" i="12"/>
  <c r="BV129" i="12"/>
  <c r="BU129" i="12"/>
  <c r="BT129" i="12"/>
  <c r="BS129" i="12"/>
  <c r="BR129" i="12"/>
  <c r="BQ129" i="12"/>
  <c r="BP129" i="12"/>
  <c r="BO129" i="12"/>
  <c r="BN129" i="12"/>
  <c r="BM129" i="12"/>
  <c r="BK129" i="12"/>
  <c r="BJ129" i="12"/>
  <c r="BI129" i="12"/>
  <c r="BH129" i="12"/>
  <c r="BG129" i="12"/>
  <c r="BF129" i="12"/>
  <c r="BE129" i="12"/>
  <c r="BD129" i="12"/>
  <c r="BC129" i="12"/>
  <c r="BB129" i="12"/>
  <c r="BA129" i="12"/>
  <c r="AZ129" i="12"/>
  <c r="AY129" i="12"/>
  <c r="AX129" i="12"/>
  <c r="AW129" i="12"/>
  <c r="AV129" i="12"/>
  <c r="AT129" i="12"/>
  <c r="AS129" i="12"/>
  <c r="AR129" i="12"/>
  <c r="AQ129" i="12"/>
  <c r="AP129" i="12"/>
  <c r="AO129" i="12"/>
  <c r="AN129" i="12"/>
  <c r="AM129" i="12"/>
  <c r="AL129" i="12"/>
  <c r="AK129" i="12"/>
  <c r="AJ129" i="12"/>
  <c r="AI129" i="12"/>
  <c r="AH129" i="12"/>
  <c r="AG129" i="12"/>
  <c r="AF129" i="12"/>
  <c r="AE129" i="12"/>
  <c r="AC129" i="12"/>
  <c r="AB129" i="12"/>
  <c r="AA129" i="12"/>
  <c r="Z129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L129" i="12"/>
  <c r="K129" i="12"/>
  <c r="J129" i="12"/>
  <c r="I129" i="12"/>
  <c r="EL128" i="12"/>
  <c r="EK128" i="12"/>
  <c r="EJ128" i="12"/>
  <c r="EI128" i="12"/>
  <c r="EH128" i="12"/>
  <c r="EG128" i="12"/>
  <c r="EF128" i="12"/>
  <c r="EE128" i="12"/>
  <c r="ED128" i="12"/>
  <c r="EC128" i="12"/>
  <c r="EB128" i="12"/>
  <c r="EA128" i="12"/>
  <c r="DZ128" i="12"/>
  <c r="DY128" i="12"/>
  <c r="DX128" i="12"/>
  <c r="DW128" i="12"/>
  <c r="DV128" i="12"/>
  <c r="DU128" i="12"/>
  <c r="DT128" i="12"/>
  <c r="DS128" i="12"/>
  <c r="DR128" i="12"/>
  <c r="DQ128" i="12"/>
  <c r="DO128" i="12"/>
  <c r="DN128" i="12"/>
  <c r="DL128" i="12"/>
  <c r="DK128" i="12"/>
  <c r="DJ128" i="12"/>
  <c r="DH128" i="12"/>
  <c r="DG128" i="12"/>
  <c r="DF128" i="12"/>
  <c r="DD128" i="12"/>
  <c r="DC128" i="12"/>
  <c r="DB128" i="12"/>
  <c r="DA128" i="12"/>
  <c r="CZ128" i="12"/>
  <c r="CY128" i="12"/>
  <c r="CX128" i="12"/>
  <c r="CW128" i="12"/>
  <c r="CV128" i="12"/>
  <c r="CU128" i="12"/>
  <c r="CT128" i="12"/>
  <c r="CS128" i="12"/>
  <c r="CR128" i="12"/>
  <c r="CQ128" i="12"/>
  <c r="CP128" i="12"/>
  <c r="CO128" i="12"/>
  <c r="CN128" i="12"/>
  <c r="CM128" i="12"/>
  <c r="CL128" i="12"/>
  <c r="CK128" i="12"/>
  <c r="CJ128" i="12"/>
  <c r="CI128" i="12"/>
  <c r="CH128" i="12"/>
  <c r="CG128" i="12"/>
  <c r="CF128" i="12"/>
  <c r="CE128" i="12"/>
  <c r="CD128" i="12"/>
  <c r="CC128" i="12"/>
  <c r="CB128" i="12"/>
  <c r="CA128" i="12"/>
  <c r="BZ128" i="12"/>
  <c r="BY128" i="12"/>
  <c r="BX128" i="12"/>
  <c r="BW128" i="12"/>
  <c r="BV128" i="12"/>
  <c r="BU128" i="12"/>
  <c r="BT128" i="12"/>
  <c r="BS128" i="12"/>
  <c r="BR128" i="12"/>
  <c r="BQ128" i="12"/>
  <c r="BP128" i="12"/>
  <c r="BO128" i="12"/>
  <c r="BN128" i="12"/>
  <c r="BM128" i="12"/>
  <c r="BK128" i="12"/>
  <c r="BJ128" i="12"/>
  <c r="BI128" i="12"/>
  <c r="BH128" i="12"/>
  <c r="BG128" i="12"/>
  <c r="BF128" i="12"/>
  <c r="BE128" i="12"/>
  <c r="BD128" i="12"/>
  <c r="BC128" i="12"/>
  <c r="BB128" i="12"/>
  <c r="BA128" i="12"/>
  <c r="AZ128" i="12"/>
  <c r="AY128" i="12"/>
  <c r="AX128" i="12"/>
  <c r="AW128" i="12"/>
  <c r="AV128" i="12"/>
  <c r="AT128" i="12"/>
  <c r="AS128" i="12"/>
  <c r="AR128" i="12"/>
  <c r="AQ128" i="12"/>
  <c r="AP128" i="12"/>
  <c r="AO128" i="12"/>
  <c r="AN128" i="12"/>
  <c r="AM128" i="12"/>
  <c r="AL128" i="12"/>
  <c r="AK128" i="12"/>
  <c r="AJ128" i="12"/>
  <c r="AI128" i="12"/>
  <c r="AH128" i="12"/>
  <c r="AG128" i="12"/>
  <c r="AF128" i="12"/>
  <c r="AE128" i="12"/>
  <c r="AC128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L128" i="12"/>
  <c r="K128" i="12"/>
  <c r="J128" i="12"/>
  <c r="I128" i="12"/>
  <c r="EL127" i="12"/>
  <c r="EK127" i="12"/>
  <c r="EJ127" i="12"/>
  <c r="EI127" i="12"/>
  <c r="EH127" i="12"/>
  <c r="EG127" i="12"/>
  <c r="EF127" i="12"/>
  <c r="EE127" i="12"/>
  <c r="ED127" i="12"/>
  <c r="EC127" i="12"/>
  <c r="EB127" i="12"/>
  <c r="EA127" i="12"/>
  <c r="DZ127" i="12"/>
  <c r="DY127" i="12"/>
  <c r="DX127" i="12"/>
  <c r="DW127" i="12"/>
  <c r="DV127" i="12"/>
  <c r="DU127" i="12"/>
  <c r="DT127" i="12"/>
  <c r="DS127" i="12"/>
  <c r="DR127" i="12"/>
  <c r="DQ127" i="12"/>
  <c r="DO127" i="12"/>
  <c r="DN127" i="12"/>
  <c r="DL127" i="12"/>
  <c r="DK127" i="12"/>
  <c r="DJ127" i="12"/>
  <c r="DH127" i="12"/>
  <c r="DG127" i="12"/>
  <c r="DF127" i="12"/>
  <c r="DD127" i="12"/>
  <c r="DC127" i="12"/>
  <c r="DB127" i="12"/>
  <c r="DA127" i="12"/>
  <c r="CZ127" i="12"/>
  <c r="CY127" i="12"/>
  <c r="CX127" i="12"/>
  <c r="CW127" i="12"/>
  <c r="CV127" i="12"/>
  <c r="CU127" i="12"/>
  <c r="CT127" i="12"/>
  <c r="CS127" i="12"/>
  <c r="CR127" i="12"/>
  <c r="CQ127" i="12"/>
  <c r="CP127" i="12"/>
  <c r="CO127" i="12"/>
  <c r="CN127" i="12"/>
  <c r="CM127" i="12"/>
  <c r="CL127" i="12"/>
  <c r="CK127" i="12"/>
  <c r="CJ127" i="12"/>
  <c r="CI127" i="12"/>
  <c r="CH127" i="12"/>
  <c r="CG127" i="12"/>
  <c r="CF127" i="12"/>
  <c r="CE127" i="12"/>
  <c r="CD127" i="12"/>
  <c r="CC127" i="12"/>
  <c r="CB127" i="12"/>
  <c r="CA127" i="12"/>
  <c r="BZ127" i="12"/>
  <c r="BY127" i="12"/>
  <c r="BX127" i="12"/>
  <c r="BW127" i="12"/>
  <c r="BV127" i="12"/>
  <c r="BU127" i="12"/>
  <c r="BT127" i="12"/>
  <c r="BS127" i="12"/>
  <c r="BR127" i="12"/>
  <c r="BQ127" i="12"/>
  <c r="BP127" i="12"/>
  <c r="BO127" i="12"/>
  <c r="BN127" i="12"/>
  <c r="BM127" i="12"/>
  <c r="BK127" i="12"/>
  <c r="BJ127" i="12"/>
  <c r="BI127" i="12"/>
  <c r="BH127" i="12"/>
  <c r="BG127" i="12"/>
  <c r="BF127" i="12"/>
  <c r="BE127" i="12"/>
  <c r="BD127" i="12"/>
  <c r="BC127" i="12"/>
  <c r="BB127" i="12"/>
  <c r="BA127" i="12"/>
  <c r="AZ127" i="12"/>
  <c r="AY127" i="12"/>
  <c r="AX127" i="12"/>
  <c r="AW127" i="12"/>
  <c r="AV127" i="12"/>
  <c r="AT127" i="12"/>
  <c r="AS127" i="12"/>
  <c r="AR127" i="12"/>
  <c r="AQ127" i="12"/>
  <c r="AP127" i="12"/>
  <c r="AO127" i="12"/>
  <c r="AN127" i="12"/>
  <c r="AM127" i="12"/>
  <c r="AL127" i="12"/>
  <c r="AK127" i="12"/>
  <c r="AJ127" i="12"/>
  <c r="AI127" i="12"/>
  <c r="AH127" i="12"/>
  <c r="AG127" i="12"/>
  <c r="AF127" i="12"/>
  <c r="AE127" i="12"/>
  <c r="AC127" i="12"/>
  <c r="AB127" i="12"/>
  <c r="AA127" i="12"/>
  <c r="Z127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L127" i="12"/>
  <c r="K127" i="12"/>
  <c r="J127" i="12"/>
  <c r="I127" i="12"/>
  <c r="EL126" i="12"/>
  <c r="EK126" i="12"/>
  <c r="EJ126" i="12"/>
  <c r="EI126" i="12"/>
  <c r="EH126" i="12"/>
  <c r="EG126" i="12"/>
  <c r="EF126" i="12"/>
  <c r="EE126" i="12"/>
  <c r="ED126" i="12"/>
  <c r="EC126" i="12"/>
  <c r="EB126" i="12"/>
  <c r="EA126" i="12"/>
  <c r="DZ126" i="12"/>
  <c r="DY126" i="12"/>
  <c r="DX126" i="12"/>
  <c r="DW126" i="12"/>
  <c r="DV126" i="12"/>
  <c r="DU126" i="12"/>
  <c r="DT126" i="12"/>
  <c r="DS126" i="12"/>
  <c r="DR126" i="12"/>
  <c r="DQ126" i="12"/>
  <c r="DO126" i="12"/>
  <c r="DN126" i="12"/>
  <c r="DL126" i="12"/>
  <c r="DK126" i="12"/>
  <c r="DJ126" i="12"/>
  <c r="DH126" i="12"/>
  <c r="DG126" i="12"/>
  <c r="DF126" i="12"/>
  <c r="DD126" i="12"/>
  <c r="DC126" i="12"/>
  <c r="DB126" i="12"/>
  <c r="DA126" i="12"/>
  <c r="CZ126" i="12"/>
  <c r="CY126" i="12"/>
  <c r="CX126" i="12"/>
  <c r="CW126" i="12"/>
  <c r="CV126" i="12"/>
  <c r="CU126" i="12"/>
  <c r="CT126" i="12"/>
  <c r="CS126" i="12"/>
  <c r="CR126" i="12"/>
  <c r="CQ126" i="12"/>
  <c r="CP126" i="12"/>
  <c r="CO126" i="12"/>
  <c r="CN126" i="12"/>
  <c r="CM126" i="12"/>
  <c r="CL126" i="12"/>
  <c r="CK126" i="12"/>
  <c r="CJ126" i="12"/>
  <c r="CI126" i="12"/>
  <c r="CH126" i="12"/>
  <c r="CG126" i="12"/>
  <c r="CF126" i="12"/>
  <c r="CE126" i="12"/>
  <c r="CD126" i="12"/>
  <c r="CC126" i="12"/>
  <c r="CB126" i="12"/>
  <c r="CA126" i="12"/>
  <c r="BZ126" i="12"/>
  <c r="BY126" i="12"/>
  <c r="BX126" i="12"/>
  <c r="BW126" i="12"/>
  <c r="BV126" i="12"/>
  <c r="BU126" i="12"/>
  <c r="BT126" i="12"/>
  <c r="BS126" i="12"/>
  <c r="BR126" i="12"/>
  <c r="BQ126" i="12"/>
  <c r="BP126" i="12"/>
  <c r="BO126" i="12"/>
  <c r="BN126" i="12"/>
  <c r="BM126" i="12"/>
  <c r="BK126" i="12"/>
  <c r="BJ126" i="12"/>
  <c r="BI126" i="12"/>
  <c r="BH126" i="12"/>
  <c r="BG126" i="12"/>
  <c r="BF126" i="12"/>
  <c r="BE126" i="12"/>
  <c r="BD126" i="12"/>
  <c r="BC126" i="12"/>
  <c r="BB126" i="12"/>
  <c r="BA126" i="12"/>
  <c r="AZ126" i="12"/>
  <c r="AY126" i="12"/>
  <c r="AX126" i="12"/>
  <c r="AW126" i="12"/>
  <c r="AV126" i="12"/>
  <c r="AT126" i="12"/>
  <c r="AS126" i="12"/>
  <c r="AR126" i="12"/>
  <c r="AQ126" i="12"/>
  <c r="AP126" i="12"/>
  <c r="AO126" i="12"/>
  <c r="AN126" i="12"/>
  <c r="AM126" i="12"/>
  <c r="AL126" i="12"/>
  <c r="AK126" i="12"/>
  <c r="AJ126" i="12"/>
  <c r="AI126" i="12"/>
  <c r="AH126" i="12"/>
  <c r="AG126" i="12"/>
  <c r="AF126" i="12"/>
  <c r="AE126" i="12"/>
  <c r="AC126" i="12"/>
  <c r="AB126" i="12"/>
  <c r="AA126" i="12"/>
  <c r="Z126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L126" i="12"/>
  <c r="K126" i="12"/>
  <c r="J126" i="12"/>
  <c r="I126" i="12"/>
  <c r="EL125" i="12"/>
  <c r="EK125" i="12"/>
  <c r="EJ125" i="12"/>
  <c r="EI125" i="12"/>
  <c r="EH125" i="12"/>
  <c r="EG125" i="12"/>
  <c r="EF125" i="12"/>
  <c r="EE125" i="12"/>
  <c r="ED125" i="12"/>
  <c r="EC125" i="12"/>
  <c r="EB125" i="12"/>
  <c r="EA125" i="12"/>
  <c r="DZ125" i="12"/>
  <c r="DY125" i="12"/>
  <c r="DX125" i="12"/>
  <c r="DW125" i="12"/>
  <c r="DV125" i="12"/>
  <c r="DU125" i="12"/>
  <c r="DT125" i="12"/>
  <c r="DS125" i="12"/>
  <c r="DR125" i="12"/>
  <c r="DQ125" i="12"/>
  <c r="DO125" i="12"/>
  <c r="DN125" i="12"/>
  <c r="DL125" i="12"/>
  <c r="DK125" i="12"/>
  <c r="DJ125" i="12"/>
  <c r="DH125" i="12"/>
  <c r="DG125" i="12"/>
  <c r="DF125" i="12"/>
  <c r="DD125" i="12"/>
  <c r="DC125" i="12"/>
  <c r="DB125" i="12"/>
  <c r="DA125" i="12"/>
  <c r="CZ125" i="12"/>
  <c r="CY125" i="12"/>
  <c r="CX125" i="12"/>
  <c r="CW125" i="12"/>
  <c r="CV125" i="12"/>
  <c r="CU125" i="12"/>
  <c r="CT125" i="12"/>
  <c r="CS125" i="12"/>
  <c r="CR125" i="12"/>
  <c r="CQ125" i="12"/>
  <c r="CP125" i="12"/>
  <c r="CO125" i="12"/>
  <c r="CN125" i="12"/>
  <c r="CM125" i="12"/>
  <c r="CL125" i="12"/>
  <c r="CK125" i="12"/>
  <c r="CJ125" i="12"/>
  <c r="CI125" i="12"/>
  <c r="CH125" i="12"/>
  <c r="CG125" i="12"/>
  <c r="CF125" i="12"/>
  <c r="CE125" i="12"/>
  <c r="CD125" i="12"/>
  <c r="CC125" i="12"/>
  <c r="CB125" i="12"/>
  <c r="CA125" i="12"/>
  <c r="BZ125" i="12"/>
  <c r="BY125" i="12"/>
  <c r="BX125" i="12"/>
  <c r="BW125" i="12"/>
  <c r="BV125" i="12"/>
  <c r="BU125" i="12"/>
  <c r="BT125" i="12"/>
  <c r="BS125" i="12"/>
  <c r="BR125" i="12"/>
  <c r="BQ125" i="12"/>
  <c r="BP125" i="12"/>
  <c r="BO125" i="12"/>
  <c r="BN125" i="12"/>
  <c r="BM125" i="12"/>
  <c r="BK125" i="12"/>
  <c r="BJ125" i="12"/>
  <c r="BI125" i="12"/>
  <c r="BH125" i="12"/>
  <c r="BG125" i="12"/>
  <c r="BF125" i="12"/>
  <c r="BE125" i="12"/>
  <c r="BD125" i="12"/>
  <c r="BC125" i="12"/>
  <c r="BB125" i="12"/>
  <c r="BA125" i="12"/>
  <c r="AZ125" i="12"/>
  <c r="AY125" i="12"/>
  <c r="AX125" i="12"/>
  <c r="AW125" i="12"/>
  <c r="AV125" i="12"/>
  <c r="AT125" i="12"/>
  <c r="AS125" i="12"/>
  <c r="AR125" i="12"/>
  <c r="AQ125" i="12"/>
  <c r="AP125" i="12"/>
  <c r="AO125" i="12"/>
  <c r="AN125" i="12"/>
  <c r="AM125" i="12"/>
  <c r="AL125" i="12"/>
  <c r="AK125" i="12"/>
  <c r="AJ125" i="12"/>
  <c r="AI125" i="12"/>
  <c r="AH125" i="12"/>
  <c r="AG125" i="12"/>
  <c r="AF125" i="12"/>
  <c r="AE125" i="12"/>
  <c r="AC125" i="12"/>
  <c r="AB125" i="12"/>
  <c r="AA125" i="12"/>
  <c r="Z125" i="12"/>
  <c r="Y125" i="12"/>
  <c r="X125" i="12"/>
  <c r="W125" i="12"/>
  <c r="V125" i="12"/>
  <c r="U125" i="12"/>
  <c r="T125" i="12"/>
  <c r="S125" i="12"/>
  <c r="R125" i="12"/>
  <c r="Q125" i="12"/>
  <c r="P125" i="12"/>
  <c r="O125" i="12"/>
  <c r="N125" i="12"/>
  <c r="L125" i="12"/>
  <c r="K125" i="12"/>
  <c r="J125" i="12"/>
  <c r="I125" i="12"/>
  <c r="EL124" i="12"/>
  <c r="EK124" i="12"/>
  <c r="EJ124" i="12"/>
  <c r="EI124" i="12"/>
  <c r="EH124" i="12"/>
  <c r="EG124" i="12"/>
  <c r="EF124" i="12"/>
  <c r="EE124" i="12"/>
  <c r="ED124" i="12"/>
  <c r="EC124" i="12"/>
  <c r="EB124" i="12"/>
  <c r="EA124" i="12"/>
  <c r="DZ124" i="12"/>
  <c r="DY124" i="12"/>
  <c r="DX124" i="12"/>
  <c r="DW124" i="12"/>
  <c r="DV124" i="12"/>
  <c r="DU124" i="12"/>
  <c r="DT124" i="12"/>
  <c r="DS124" i="12"/>
  <c r="DR124" i="12"/>
  <c r="DQ124" i="12"/>
  <c r="DO124" i="12"/>
  <c r="DN124" i="12"/>
  <c r="DL124" i="12"/>
  <c r="DK124" i="12"/>
  <c r="DJ124" i="12"/>
  <c r="DH124" i="12"/>
  <c r="DG124" i="12"/>
  <c r="DF124" i="12"/>
  <c r="DD124" i="12"/>
  <c r="DC124" i="12"/>
  <c r="DB124" i="12"/>
  <c r="DA124" i="12"/>
  <c r="CZ124" i="12"/>
  <c r="CY124" i="12"/>
  <c r="CX124" i="12"/>
  <c r="CW124" i="12"/>
  <c r="CV124" i="12"/>
  <c r="CU124" i="12"/>
  <c r="CT124" i="12"/>
  <c r="CS124" i="12"/>
  <c r="CR124" i="12"/>
  <c r="CQ124" i="12"/>
  <c r="CP124" i="12"/>
  <c r="CO124" i="12"/>
  <c r="CN124" i="12"/>
  <c r="CM124" i="12"/>
  <c r="CL124" i="12"/>
  <c r="CK124" i="12"/>
  <c r="CJ124" i="12"/>
  <c r="CI124" i="12"/>
  <c r="CH124" i="12"/>
  <c r="CG124" i="12"/>
  <c r="CF124" i="12"/>
  <c r="CE124" i="12"/>
  <c r="CD124" i="12"/>
  <c r="CC124" i="12"/>
  <c r="CB124" i="12"/>
  <c r="CA124" i="12"/>
  <c r="BZ124" i="12"/>
  <c r="BY124" i="12"/>
  <c r="BX124" i="12"/>
  <c r="BW124" i="12"/>
  <c r="BV124" i="12"/>
  <c r="BU124" i="12"/>
  <c r="BT124" i="12"/>
  <c r="BS124" i="12"/>
  <c r="BR124" i="12"/>
  <c r="BQ124" i="12"/>
  <c r="BP124" i="12"/>
  <c r="BO124" i="12"/>
  <c r="BN124" i="12"/>
  <c r="BM124" i="12"/>
  <c r="BK124" i="12"/>
  <c r="BJ124" i="12"/>
  <c r="BI124" i="12"/>
  <c r="BH124" i="12"/>
  <c r="BG124" i="12"/>
  <c r="BF124" i="12"/>
  <c r="BE124" i="12"/>
  <c r="BD124" i="12"/>
  <c r="BC124" i="12"/>
  <c r="BB124" i="12"/>
  <c r="BA124" i="12"/>
  <c r="AZ124" i="12"/>
  <c r="AY124" i="12"/>
  <c r="AX124" i="12"/>
  <c r="AW124" i="12"/>
  <c r="AV124" i="12"/>
  <c r="AT124" i="12"/>
  <c r="AS124" i="12"/>
  <c r="AR124" i="12"/>
  <c r="AQ124" i="12"/>
  <c r="AP124" i="12"/>
  <c r="AO124" i="12"/>
  <c r="AN124" i="12"/>
  <c r="AM124" i="12"/>
  <c r="AL124" i="12"/>
  <c r="AK124" i="12"/>
  <c r="AJ124" i="12"/>
  <c r="AI124" i="12"/>
  <c r="AH124" i="12"/>
  <c r="AG124" i="12"/>
  <c r="AF124" i="12"/>
  <c r="AE124" i="12"/>
  <c r="AC124" i="12"/>
  <c r="AB124" i="12"/>
  <c r="AA124" i="12"/>
  <c r="Z124" i="12"/>
  <c r="Y124" i="12"/>
  <c r="X124" i="12"/>
  <c r="W124" i="12"/>
  <c r="V124" i="12"/>
  <c r="U124" i="12"/>
  <c r="T124" i="12"/>
  <c r="S124" i="12"/>
  <c r="R124" i="12"/>
  <c r="Q124" i="12"/>
  <c r="P124" i="12"/>
  <c r="O124" i="12"/>
  <c r="N124" i="12"/>
  <c r="L124" i="12"/>
  <c r="K124" i="12"/>
  <c r="J124" i="12"/>
  <c r="I124" i="12"/>
  <c r="EL123" i="12"/>
  <c r="EK123" i="12"/>
  <c r="EJ123" i="12"/>
  <c r="EI123" i="12"/>
  <c r="EH123" i="12"/>
  <c r="EG123" i="12"/>
  <c r="EF123" i="12"/>
  <c r="EE123" i="12"/>
  <c r="ED123" i="12"/>
  <c r="EC123" i="12"/>
  <c r="EB123" i="12"/>
  <c r="EA123" i="12"/>
  <c r="DZ123" i="12"/>
  <c r="DY123" i="12"/>
  <c r="DX123" i="12"/>
  <c r="DW123" i="12"/>
  <c r="DV123" i="12"/>
  <c r="DU123" i="12"/>
  <c r="DT123" i="12"/>
  <c r="DS123" i="12"/>
  <c r="DR123" i="12"/>
  <c r="DQ123" i="12"/>
  <c r="DO123" i="12"/>
  <c r="DN123" i="12"/>
  <c r="DL123" i="12"/>
  <c r="DK123" i="12"/>
  <c r="DJ123" i="12"/>
  <c r="DH123" i="12"/>
  <c r="DG123" i="12"/>
  <c r="DF123" i="12"/>
  <c r="DD123" i="12"/>
  <c r="DC123" i="12"/>
  <c r="DB123" i="12"/>
  <c r="DA123" i="12"/>
  <c r="CZ123" i="12"/>
  <c r="CY123" i="12"/>
  <c r="CX123" i="12"/>
  <c r="CW123" i="12"/>
  <c r="CV123" i="12"/>
  <c r="CU123" i="12"/>
  <c r="CT123" i="12"/>
  <c r="CS123" i="12"/>
  <c r="CR123" i="12"/>
  <c r="CQ123" i="12"/>
  <c r="CP123" i="12"/>
  <c r="CO123" i="12"/>
  <c r="CN123" i="12"/>
  <c r="CM123" i="12"/>
  <c r="CL123" i="12"/>
  <c r="CK123" i="12"/>
  <c r="CJ123" i="12"/>
  <c r="CI123" i="12"/>
  <c r="CH123" i="12"/>
  <c r="CG123" i="12"/>
  <c r="CF123" i="12"/>
  <c r="CE123" i="12"/>
  <c r="CD123" i="12"/>
  <c r="CC123" i="12"/>
  <c r="CB123" i="12"/>
  <c r="CA123" i="12"/>
  <c r="BZ123" i="12"/>
  <c r="BY123" i="12"/>
  <c r="BX123" i="12"/>
  <c r="BW123" i="12"/>
  <c r="BV123" i="12"/>
  <c r="BU123" i="12"/>
  <c r="BT123" i="12"/>
  <c r="BS123" i="12"/>
  <c r="BR123" i="12"/>
  <c r="BQ123" i="12"/>
  <c r="BP123" i="12"/>
  <c r="BO123" i="12"/>
  <c r="BN123" i="12"/>
  <c r="BM123" i="12"/>
  <c r="BK123" i="12"/>
  <c r="BJ123" i="12"/>
  <c r="BI123" i="12"/>
  <c r="BH123" i="12"/>
  <c r="BG123" i="12"/>
  <c r="BF123" i="12"/>
  <c r="BE123" i="12"/>
  <c r="BD123" i="12"/>
  <c r="BC123" i="12"/>
  <c r="BB123" i="12"/>
  <c r="BA123" i="12"/>
  <c r="AZ123" i="12"/>
  <c r="AY123" i="12"/>
  <c r="AX123" i="12"/>
  <c r="AW123" i="12"/>
  <c r="AV123" i="12"/>
  <c r="AT123" i="12"/>
  <c r="AS123" i="12"/>
  <c r="AR123" i="12"/>
  <c r="AQ123" i="12"/>
  <c r="AP123" i="12"/>
  <c r="AO123" i="12"/>
  <c r="AN123" i="12"/>
  <c r="AM123" i="12"/>
  <c r="AL123" i="12"/>
  <c r="AK123" i="12"/>
  <c r="AJ123" i="12"/>
  <c r="AI123" i="12"/>
  <c r="AH123" i="12"/>
  <c r="AG123" i="12"/>
  <c r="AF123" i="12"/>
  <c r="AE123" i="12"/>
  <c r="AC123" i="12"/>
  <c r="AB123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O123" i="12"/>
  <c r="N123" i="12"/>
  <c r="L123" i="12"/>
  <c r="K123" i="12"/>
  <c r="J123" i="12"/>
  <c r="I123" i="12"/>
  <c r="EL122" i="12"/>
  <c r="EK122" i="12"/>
  <c r="EJ122" i="12"/>
  <c r="EI122" i="12"/>
  <c r="EH122" i="12"/>
  <c r="EG122" i="12"/>
  <c r="EF122" i="12"/>
  <c r="EE122" i="12"/>
  <c r="ED122" i="12"/>
  <c r="EC122" i="12"/>
  <c r="EB122" i="12"/>
  <c r="EA122" i="12"/>
  <c r="DZ122" i="12"/>
  <c r="DY122" i="12"/>
  <c r="DX122" i="12"/>
  <c r="DW122" i="12"/>
  <c r="DV122" i="12"/>
  <c r="DU122" i="12"/>
  <c r="DT122" i="12"/>
  <c r="DS122" i="12"/>
  <c r="DR122" i="12"/>
  <c r="DQ122" i="12"/>
  <c r="DO122" i="12"/>
  <c r="DN122" i="12"/>
  <c r="DL122" i="12"/>
  <c r="DK122" i="12"/>
  <c r="DJ122" i="12"/>
  <c r="DH122" i="12"/>
  <c r="DG122" i="12"/>
  <c r="DF122" i="12"/>
  <c r="DD122" i="12"/>
  <c r="DC122" i="12"/>
  <c r="DB122" i="12"/>
  <c r="DA122" i="12"/>
  <c r="CZ122" i="12"/>
  <c r="CY122" i="12"/>
  <c r="CX122" i="12"/>
  <c r="CW122" i="12"/>
  <c r="CV122" i="12"/>
  <c r="CU122" i="12"/>
  <c r="CT122" i="12"/>
  <c r="CS122" i="12"/>
  <c r="CR122" i="12"/>
  <c r="CQ122" i="12"/>
  <c r="CP122" i="12"/>
  <c r="CO122" i="12"/>
  <c r="CN122" i="12"/>
  <c r="CM122" i="12"/>
  <c r="CL122" i="12"/>
  <c r="CK122" i="12"/>
  <c r="CJ122" i="12"/>
  <c r="CI122" i="12"/>
  <c r="CH122" i="12"/>
  <c r="CG122" i="12"/>
  <c r="CF122" i="12"/>
  <c r="CE122" i="12"/>
  <c r="CD122" i="12"/>
  <c r="CC122" i="12"/>
  <c r="CB122" i="12"/>
  <c r="CA122" i="12"/>
  <c r="BZ122" i="12"/>
  <c r="BY122" i="12"/>
  <c r="BX122" i="12"/>
  <c r="BW122" i="12"/>
  <c r="BV122" i="12"/>
  <c r="BU122" i="12"/>
  <c r="BT122" i="12"/>
  <c r="BS122" i="12"/>
  <c r="BR122" i="12"/>
  <c r="BQ122" i="12"/>
  <c r="BP122" i="12"/>
  <c r="BO122" i="12"/>
  <c r="BN122" i="12"/>
  <c r="BM122" i="12"/>
  <c r="BK122" i="12"/>
  <c r="BJ122" i="12"/>
  <c r="BI122" i="12"/>
  <c r="BH122" i="12"/>
  <c r="BG122" i="12"/>
  <c r="BF122" i="12"/>
  <c r="BE122" i="12"/>
  <c r="BD122" i="12"/>
  <c r="BC122" i="12"/>
  <c r="BB122" i="12"/>
  <c r="BA122" i="12"/>
  <c r="AZ122" i="12"/>
  <c r="AY122" i="12"/>
  <c r="AX122" i="12"/>
  <c r="AW122" i="12"/>
  <c r="AV122" i="12"/>
  <c r="AT122" i="12"/>
  <c r="AS122" i="12"/>
  <c r="AR122" i="12"/>
  <c r="AQ122" i="12"/>
  <c r="AP122" i="12"/>
  <c r="AO122" i="12"/>
  <c r="AN122" i="12"/>
  <c r="AM122" i="12"/>
  <c r="AL122" i="12"/>
  <c r="AK122" i="12"/>
  <c r="AJ122" i="12"/>
  <c r="AI122" i="12"/>
  <c r="AH122" i="12"/>
  <c r="AG122" i="12"/>
  <c r="AF122" i="12"/>
  <c r="AE122" i="12"/>
  <c r="AC122" i="12"/>
  <c r="AB122" i="12"/>
  <c r="AA122" i="12"/>
  <c r="Z122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L122" i="12"/>
  <c r="K122" i="12"/>
  <c r="J122" i="12"/>
  <c r="I122" i="12"/>
  <c r="EL121" i="12"/>
  <c r="EK121" i="12"/>
  <c r="EJ121" i="12"/>
  <c r="EI121" i="12"/>
  <c r="EH121" i="12"/>
  <c r="EG121" i="12"/>
  <c r="EF121" i="12"/>
  <c r="EE121" i="12"/>
  <c r="ED121" i="12"/>
  <c r="EC121" i="12"/>
  <c r="EB121" i="12"/>
  <c r="EA121" i="12"/>
  <c r="DZ121" i="12"/>
  <c r="DY121" i="12"/>
  <c r="DX121" i="12"/>
  <c r="DW121" i="12"/>
  <c r="DV121" i="12"/>
  <c r="DU121" i="12"/>
  <c r="DT121" i="12"/>
  <c r="DS121" i="12"/>
  <c r="DR121" i="12"/>
  <c r="DQ121" i="12"/>
  <c r="DO121" i="12"/>
  <c r="DN121" i="12"/>
  <c r="DL121" i="12"/>
  <c r="DK121" i="12"/>
  <c r="DJ121" i="12"/>
  <c r="DH121" i="12"/>
  <c r="DG121" i="12"/>
  <c r="DF121" i="12"/>
  <c r="DD121" i="12"/>
  <c r="DC121" i="12"/>
  <c r="DB121" i="12"/>
  <c r="DA121" i="12"/>
  <c r="CZ121" i="12"/>
  <c r="CY121" i="12"/>
  <c r="CX121" i="12"/>
  <c r="CW121" i="12"/>
  <c r="CV121" i="12"/>
  <c r="CU121" i="12"/>
  <c r="CT121" i="12"/>
  <c r="CS121" i="12"/>
  <c r="CR121" i="12"/>
  <c r="CQ121" i="12"/>
  <c r="CP121" i="12"/>
  <c r="CO121" i="12"/>
  <c r="CN121" i="12"/>
  <c r="CM121" i="12"/>
  <c r="CL121" i="12"/>
  <c r="CK121" i="12"/>
  <c r="CJ121" i="12"/>
  <c r="CI121" i="12"/>
  <c r="CH121" i="12"/>
  <c r="CG121" i="12"/>
  <c r="CF121" i="12"/>
  <c r="CE121" i="12"/>
  <c r="CD121" i="12"/>
  <c r="CC121" i="12"/>
  <c r="CB121" i="12"/>
  <c r="CA121" i="12"/>
  <c r="BZ121" i="12"/>
  <c r="BY121" i="12"/>
  <c r="BX121" i="12"/>
  <c r="BW121" i="12"/>
  <c r="BV121" i="12"/>
  <c r="BU121" i="12"/>
  <c r="BT121" i="12"/>
  <c r="BS121" i="12"/>
  <c r="BR121" i="12"/>
  <c r="BQ121" i="12"/>
  <c r="BP121" i="12"/>
  <c r="BO121" i="12"/>
  <c r="BN121" i="12"/>
  <c r="BM121" i="12"/>
  <c r="BK121" i="12"/>
  <c r="BJ121" i="12"/>
  <c r="BI121" i="12"/>
  <c r="BH121" i="12"/>
  <c r="BG121" i="12"/>
  <c r="BF121" i="12"/>
  <c r="BE121" i="12"/>
  <c r="BD121" i="12"/>
  <c r="BC121" i="12"/>
  <c r="BB121" i="12"/>
  <c r="BA121" i="12"/>
  <c r="AZ121" i="12"/>
  <c r="AY121" i="12"/>
  <c r="AX121" i="12"/>
  <c r="AW121" i="12"/>
  <c r="AV121" i="12"/>
  <c r="AT121" i="12"/>
  <c r="AS121" i="12"/>
  <c r="AR121" i="12"/>
  <c r="AQ121" i="12"/>
  <c r="AP121" i="12"/>
  <c r="AO121" i="12"/>
  <c r="AN121" i="12"/>
  <c r="AM121" i="12"/>
  <c r="AL121" i="12"/>
  <c r="AK121" i="12"/>
  <c r="AJ121" i="12"/>
  <c r="AI121" i="12"/>
  <c r="AH121" i="12"/>
  <c r="AG121" i="12"/>
  <c r="AF121" i="12"/>
  <c r="AE121" i="12"/>
  <c r="AC121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L121" i="12"/>
  <c r="K121" i="12"/>
  <c r="J121" i="12"/>
  <c r="I121" i="12"/>
  <c r="EL120" i="12"/>
  <c r="EK120" i="12"/>
  <c r="EJ120" i="12"/>
  <c r="EI120" i="12"/>
  <c r="EH120" i="12"/>
  <c r="EG120" i="12"/>
  <c r="EF120" i="12"/>
  <c r="EE120" i="12"/>
  <c r="ED120" i="12"/>
  <c r="EC120" i="12"/>
  <c r="EB120" i="12"/>
  <c r="EA120" i="12"/>
  <c r="DZ120" i="12"/>
  <c r="DY120" i="12"/>
  <c r="DX120" i="12"/>
  <c r="DW120" i="12"/>
  <c r="DV120" i="12"/>
  <c r="DU120" i="12"/>
  <c r="DT120" i="12"/>
  <c r="DS120" i="12"/>
  <c r="DR120" i="12"/>
  <c r="DQ120" i="12"/>
  <c r="DO120" i="12"/>
  <c r="DN120" i="12"/>
  <c r="DL120" i="12"/>
  <c r="DK120" i="12"/>
  <c r="DJ120" i="12"/>
  <c r="DH120" i="12"/>
  <c r="DG120" i="12"/>
  <c r="DF120" i="12"/>
  <c r="DD120" i="12"/>
  <c r="DC120" i="12"/>
  <c r="DB120" i="12"/>
  <c r="DA120" i="12"/>
  <c r="CZ120" i="12"/>
  <c r="CY120" i="12"/>
  <c r="CX120" i="12"/>
  <c r="CW120" i="12"/>
  <c r="CV120" i="12"/>
  <c r="CU120" i="12"/>
  <c r="CT120" i="12"/>
  <c r="CS120" i="12"/>
  <c r="CR120" i="12"/>
  <c r="CQ120" i="12"/>
  <c r="CP120" i="12"/>
  <c r="CO120" i="12"/>
  <c r="CN120" i="12"/>
  <c r="CM120" i="12"/>
  <c r="CL120" i="12"/>
  <c r="CK120" i="12"/>
  <c r="CJ120" i="12"/>
  <c r="CI120" i="12"/>
  <c r="CH120" i="12"/>
  <c r="CG120" i="12"/>
  <c r="CF120" i="12"/>
  <c r="CE120" i="12"/>
  <c r="CD120" i="12"/>
  <c r="CC120" i="12"/>
  <c r="CB120" i="12"/>
  <c r="CA120" i="12"/>
  <c r="BZ120" i="12"/>
  <c r="BY120" i="12"/>
  <c r="BX120" i="12"/>
  <c r="BW120" i="12"/>
  <c r="BV120" i="12"/>
  <c r="BU120" i="12"/>
  <c r="BT120" i="12"/>
  <c r="BS120" i="12"/>
  <c r="BR120" i="12"/>
  <c r="BQ120" i="12"/>
  <c r="BP120" i="12"/>
  <c r="BO120" i="12"/>
  <c r="BN120" i="12"/>
  <c r="BM120" i="12"/>
  <c r="BK120" i="12"/>
  <c r="BJ120" i="12"/>
  <c r="BI120" i="12"/>
  <c r="BH120" i="12"/>
  <c r="BG120" i="12"/>
  <c r="BF120" i="12"/>
  <c r="BE120" i="12"/>
  <c r="BD120" i="12"/>
  <c r="BC120" i="12"/>
  <c r="BB120" i="12"/>
  <c r="BA120" i="12"/>
  <c r="AZ120" i="12"/>
  <c r="AY120" i="12"/>
  <c r="AX120" i="12"/>
  <c r="AW120" i="12"/>
  <c r="AV120" i="12"/>
  <c r="AT120" i="12"/>
  <c r="AS120" i="12"/>
  <c r="AR120" i="12"/>
  <c r="AQ120" i="12"/>
  <c r="AP120" i="12"/>
  <c r="AO120" i="12"/>
  <c r="AN120" i="12"/>
  <c r="AM120" i="12"/>
  <c r="AL120" i="12"/>
  <c r="AK120" i="12"/>
  <c r="AJ120" i="12"/>
  <c r="AI120" i="12"/>
  <c r="AH120" i="12"/>
  <c r="AG120" i="12"/>
  <c r="AF120" i="12"/>
  <c r="AE120" i="12"/>
  <c r="AC120" i="12"/>
  <c r="AB120" i="12"/>
  <c r="AA120" i="12"/>
  <c r="Z120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L120" i="12"/>
  <c r="K120" i="12"/>
  <c r="J120" i="12"/>
  <c r="I120" i="12"/>
  <c r="EL119" i="12"/>
  <c r="EK119" i="12"/>
  <c r="EJ119" i="12"/>
  <c r="EI119" i="12"/>
  <c r="EH119" i="12"/>
  <c r="EG119" i="12"/>
  <c r="EF119" i="12"/>
  <c r="EE119" i="12"/>
  <c r="ED119" i="12"/>
  <c r="EC119" i="12"/>
  <c r="EB119" i="12"/>
  <c r="EA119" i="12"/>
  <c r="DZ119" i="12"/>
  <c r="DY119" i="12"/>
  <c r="DX119" i="12"/>
  <c r="DW119" i="12"/>
  <c r="DV119" i="12"/>
  <c r="DU119" i="12"/>
  <c r="DT119" i="12"/>
  <c r="DS119" i="12"/>
  <c r="DR119" i="12"/>
  <c r="DQ119" i="12"/>
  <c r="DO119" i="12"/>
  <c r="DN119" i="12"/>
  <c r="DL119" i="12"/>
  <c r="DK119" i="12"/>
  <c r="DJ119" i="12"/>
  <c r="DH119" i="12"/>
  <c r="DG119" i="12"/>
  <c r="DF119" i="12"/>
  <c r="DD119" i="12"/>
  <c r="DC119" i="12"/>
  <c r="DB119" i="12"/>
  <c r="DA119" i="12"/>
  <c r="CZ119" i="12"/>
  <c r="CY119" i="12"/>
  <c r="CX119" i="12"/>
  <c r="CW119" i="12"/>
  <c r="CV119" i="12"/>
  <c r="CU119" i="12"/>
  <c r="CT119" i="12"/>
  <c r="CS119" i="12"/>
  <c r="CR119" i="12"/>
  <c r="CQ119" i="12"/>
  <c r="CP119" i="12"/>
  <c r="CO119" i="12"/>
  <c r="CN119" i="12"/>
  <c r="CM119" i="12"/>
  <c r="CL119" i="12"/>
  <c r="CK119" i="12"/>
  <c r="CJ119" i="12"/>
  <c r="CI119" i="12"/>
  <c r="CH119" i="12"/>
  <c r="CG119" i="12"/>
  <c r="CF119" i="12"/>
  <c r="CE119" i="12"/>
  <c r="CD119" i="12"/>
  <c r="CC119" i="12"/>
  <c r="CB119" i="12"/>
  <c r="CA119" i="12"/>
  <c r="BZ119" i="12"/>
  <c r="BY119" i="12"/>
  <c r="BX119" i="12"/>
  <c r="BW119" i="12"/>
  <c r="BV119" i="12"/>
  <c r="BU119" i="12"/>
  <c r="BT119" i="12"/>
  <c r="BS119" i="12"/>
  <c r="BR119" i="12"/>
  <c r="BQ119" i="12"/>
  <c r="BP119" i="12"/>
  <c r="BO119" i="12"/>
  <c r="BN119" i="12"/>
  <c r="BM119" i="12"/>
  <c r="BK119" i="12"/>
  <c r="BJ119" i="12"/>
  <c r="BI119" i="12"/>
  <c r="BH119" i="12"/>
  <c r="BG119" i="12"/>
  <c r="BF119" i="12"/>
  <c r="BE119" i="12"/>
  <c r="BD119" i="12"/>
  <c r="BC119" i="12"/>
  <c r="BB119" i="12"/>
  <c r="BA119" i="12"/>
  <c r="AZ119" i="12"/>
  <c r="AY119" i="12"/>
  <c r="AX119" i="12"/>
  <c r="AW119" i="12"/>
  <c r="AV119" i="12"/>
  <c r="AT119" i="12"/>
  <c r="AS119" i="12"/>
  <c r="AR119" i="12"/>
  <c r="AQ119" i="12"/>
  <c r="AP119" i="12"/>
  <c r="AO119" i="12"/>
  <c r="AN119" i="12"/>
  <c r="AM119" i="12"/>
  <c r="AL119" i="12"/>
  <c r="AK119" i="12"/>
  <c r="AJ119" i="12"/>
  <c r="AI119" i="12"/>
  <c r="AH119" i="12"/>
  <c r="AG119" i="12"/>
  <c r="AF119" i="12"/>
  <c r="AE119" i="12"/>
  <c r="AC119" i="12"/>
  <c r="AB119" i="12"/>
  <c r="AA119" i="12"/>
  <c r="Z119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L119" i="12"/>
  <c r="K119" i="12"/>
  <c r="J119" i="12"/>
  <c r="I119" i="12"/>
  <c r="EL118" i="12"/>
  <c r="EK118" i="12"/>
  <c r="EJ118" i="12"/>
  <c r="EI118" i="12"/>
  <c r="EH118" i="12"/>
  <c r="EG118" i="12"/>
  <c r="EF118" i="12"/>
  <c r="EE118" i="12"/>
  <c r="ED118" i="12"/>
  <c r="EC118" i="12"/>
  <c r="EB118" i="12"/>
  <c r="EA118" i="12"/>
  <c r="DZ118" i="12"/>
  <c r="DY118" i="12"/>
  <c r="DX118" i="12"/>
  <c r="DW118" i="12"/>
  <c r="DV118" i="12"/>
  <c r="DU118" i="12"/>
  <c r="DT118" i="12"/>
  <c r="DS118" i="12"/>
  <c r="DR118" i="12"/>
  <c r="DQ118" i="12"/>
  <c r="DO118" i="12"/>
  <c r="DN118" i="12"/>
  <c r="DL118" i="12"/>
  <c r="DK118" i="12"/>
  <c r="DJ118" i="12"/>
  <c r="DH118" i="12"/>
  <c r="DG118" i="12"/>
  <c r="DF118" i="12"/>
  <c r="DD118" i="12"/>
  <c r="DC118" i="12"/>
  <c r="DB118" i="12"/>
  <c r="DA118" i="12"/>
  <c r="CZ118" i="12"/>
  <c r="CY118" i="12"/>
  <c r="CX118" i="12"/>
  <c r="CW118" i="12"/>
  <c r="CV118" i="12"/>
  <c r="CU118" i="12"/>
  <c r="CT118" i="12"/>
  <c r="CS118" i="12"/>
  <c r="CR118" i="12"/>
  <c r="CQ118" i="12"/>
  <c r="CP118" i="12"/>
  <c r="CO118" i="12"/>
  <c r="CN118" i="12"/>
  <c r="CM118" i="12"/>
  <c r="CL118" i="12"/>
  <c r="CK118" i="12"/>
  <c r="CJ118" i="12"/>
  <c r="CI118" i="12"/>
  <c r="CH118" i="12"/>
  <c r="CG118" i="12"/>
  <c r="CF118" i="12"/>
  <c r="CE118" i="12"/>
  <c r="CD118" i="12"/>
  <c r="CC118" i="12"/>
  <c r="CB118" i="12"/>
  <c r="CA118" i="12"/>
  <c r="BZ118" i="12"/>
  <c r="BY118" i="12"/>
  <c r="BX118" i="12"/>
  <c r="BW118" i="12"/>
  <c r="BV118" i="12"/>
  <c r="BU118" i="12"/>
  <c r="BT118" i="12"/>
  <c r="BS118" i="12"/>
  <c r="BR118" i="12"/>
  <c r="BQ118" i="12"/>
  <c r="BP118" i="12"/>
  <c r="BO118" i="12"/>
  <c r="BN118" i="12"/>
  <c r="BM118" i="12"/>
  <c r="BK118" i="12"/>
  <c r="BJ118" i="12"/>
  <c r="BI118" i="12"/>
  <c r="BH118" i="12"/>
  <c r="BG118" i="12"/>
  <c r="BF118" i="12"/>
  <c r="BE118" i="12"/>
  <c r="BD118" i="12"/>
  <c r="BC118" i="12"/>
  <c r="BB118" i="12"/>
  <c r="BA118" i="12"/>
  <c r="AZ118" i="12"/>
  <c r="AY118" i="12"/>
  <c r="AX118" i="12"/>
  <c r="AW118" i="12"/>
  <c r="AV118" i="12"/>
  <c r="AT118" i="12"/>
  <c r="AS118" i="12"/>
  <c r="AR118" i="12"/>
  <c r="AQ118" i="12"/>
  <c r="AP118" i="12"/>
  <c r="AO118" i="12"/>
  <c r="AN118" i="12"/>
  <c r="AM118" i="12"/>
  <c r="AL118" i="12"/>
  <c r="AK118" i="12"/>
  <c r="AJ118" i="12"/>
  <c r="AI118" i="12"/>
  <c r="AH118" i="12"/>
  <c r="AG118" i="12"/>
  <c r="AF118" i="12"/>
  <c r="AE118" i="12"/>
  <c r="AC118" i="12"/>
  <c r="AB118" i="12"/>
  <c r="AA118" i="12"/>
  <c r="Z118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L118" i="12"/>
  <c r="K118" i="12"/>
  <c r="J118" i="12"/>
  <c r="I118" i="12"/>
  <c r="EL117" i="12"/>
  <c r="EK117" i="12"/>
  <c r="EJ117" i="12"/>
  <c r="EI117" i="12"/>
  <c r="EH117" i="12"/>
  <c r="EG117" i="12"/>
  <c r="EF117" i="12"/>
  <c r="EE117" i="12"/>
  <c r="ED117" i="12"/>
  <c r="EC117" i="12"/>
  <c r="EB117" i="12"/>
  <c r="EA117" i="12"/>
  <c r="DZ117" i="12"/>
  <c r="DY117" i="12"/>
  <c r="DX117" i="12"/>
  <c r="DW117" i="12"/>
  <c r="DV117" i="12"/>
  <c r="DU117" i="12"/>
  <c r="DT117" i="12"/>
  <c r="DS117" i="12"/>
  <c r="DR117" i="12"/>
  <c r="DQ117" i="12"/>
  <c r="DO117" i="12"/>
  <c r="DN117" i="12"/>
  <c r="DL117" i="12"/>
  <c r="DK117" i="12"/>
  <c r="DJ117" i="12"/>
  <c r="DH117" i="12"/>
  <c r="DG117" i="12"/>
  <c r="DF117" i="12"/>
  <c r="DD117" i="12"/>
  <c r="DC117" i="12"/>
  <c r="DB117" i="12"/>
  <c r="DA117" i="12"/>
  <c r="CZ117" i="12"/>
  <c r="CY117" i="12"/>
  <c r="CX117" i="12"/>
  <c r="CW117" i="12"/>
  <c r="CV117" i="12"/>
  <c r="CU117" i="12"/>
  <c r="CT117" i="12"/>
  <c r="CS117" i="12"/>
  <c r="CR117" i="12"/>
  <c r="CQ117" i="12"/>
  <c r="CP117" i="12"/>
  <c r="CO117" i="12"/>
  <c r="CN117" i="12"/>
  <c r="CM117" i="12"/>
  <c r="CL117" i="12"/>
  <c r="CK117" i="12"/>
  <c r="CJ117" i="12"/>
  <c r="CI117" i="12"/>
  <c r="CH117" i="12"/>
  <c r="CG117" i="12"/>
  <c r="CF117" i="12"/>
  <c r="CE117" i="12"/>
  <c r="CD117" i="12"/>
  <c r="CC117" i="12"/>
  <c r="CB117" i="12"/>
  <c r="CA117" i="12"/>
  <c r="BZ117" i="12"/>
  <c r="BY117" i="12"/>
  <c r="BX117" i="12"/>
  <c r="BW117" i="12"/>
  <c r="BV117" i="12"/>
  <c r="BU117" i="12"/>
  <c r="BT117" i="12"/>
  <c r="BS117" i="12"/>
  <c r="BR117" i="12"/>
  <c r="BQ117" i="12"/>
  <c r="BP117" i="12"/>
  <c r="BO117" i="12"/>
  <c r="BN117" i="12"/>
  <c r="BM117" i="12"/>
  <c r="BK117" i="12"/>
  <c r="BJ117" i="12"/>
  <c r="BI117" i="12"/>
  <c r="BH117" i="12"/>
  <c r="BG117" i="12"/>
  <c r="BF117" i="12"/>
  <c r="BE117" i="12"/>
  <c r="BD117" i="12"/>
  <c r="BC117" i="12"/>
  <c r="BB117" i="12"/>
  <c r="BA117" i="12"/>
  <c r="AZ117" i="12"/>
  <c r="AY117" i="12"/>
  <c r="AX117" i="12"/>
  <c r="AW117" i="12"/>
  <c r="AV117" i="12"/>
  <c r="AT117" i="12"/>
  <c r="AS117" i="12"/>
  <c r="AR117" i="12"/>
  <c r="AQ117" i="12"/>
  <c r="AP117" i="12"/>
  <c r="AO117" i="12"/>
  <c r="AN117" i="12"/>
  <c r="AM117" i="12"/>
  <c r="AL117" i="12"/>
  <c r="AK117" i="12"/>
  <c r="AJ117" i="12"/>
  <c r="AI117" i="12"/>
  <c r="AH117" i="12"/>
  <c r="AG117" i="12"/>
  <c r="AF117" i="12"/>
  <c r="AE117" i="12"/>
  <c r="AC117" i="12"/>
  <c r="AB117" i="12"/>
  <c r="AA117" i="12"/>
  <c r="Z117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L117" i="12"/>
  <c r="K117" i="12"/>
  <c r="J117" i="12"/>
  <c r="I117" i="12"/>
  <c r="EL116" i="12"/>
  <c r="EK116" i="12"/>
  <c r="EJ116" i="12"/>
  <c r="EI116" i="12"/>
  <c r="EH116" i="12"/>
  <c r="EG116" i="12"/>
  <c r="EF116" i="12"/>
  <c r="EE116" i="12"/>
  <c r="ED116" i="12"/>
  <c r="EC116" i="12"/>
  <c r="EB116" i="12"/>
  <c r="EA116" i="12"/>
  <c r="DZ116" i="12"/>
  <c r="DY116" i="12"/>
  <c r="DX116" i="12"/>
  <c r="DW116" i="12"/>
  <c r="DV116" i="12"/>
  <c r="DU116" i="12"/>
  <c r="DT116" i="12"/>
  <c r="DS116" i="12"/>
  <c r="DR116" i="12"/>
  <c r="DQ116" i="12"/>
  <c r="DO116" i="12"/>
  <c r="DN116" i="12"/>
  <c r="DL116" i="12"/>
  <c r="DK116" i="12"/>
  <c r="DJ116" i="12"/>
  <c r="DH116" i="12"/>
  <c r="DG116" i="12"/>
  <c r="DF116" i="12"/>
  <c r="DD116" i="12"/>
  <c r="DC116" i="12"/>
  <c r="DB116" i="12"/>
  <c r="DA116" i="12"/>
  <c r="CZ116" i="12"/>
  <c r="CY116" i="12"/>
  <c r="CX116" i="12"/>
  <c r="CW116" i="12"/>
  <c r="CV116" i="12"/>
  <c r="CU116" i="12"/>
  <c r="CT116" i="12"/>
  <c r="CS116" i="12"/>
  <c r="CR116" i="12"/>
  <c r="CQ116" i="12"/>
  <c r="CP116" i="12"/>
  <c r="CO116" i="12"/>
  <c r="CN116" i="12"/>
  <c r="CM116" i="12"/>
  <c r="CL116" i="12"/>
  <c r="CK116" i="12"/>
  <c r="CJ116" i="12"/>
  <c r="CI116" i="12"/>
  <c r="CH116" i="12"/>
  <c r="CG116" i="12"/>
  <c r="CF116" i="12"/>
  <c r="CE116" i="12"/>
  <c r="CD116" i="12"/>
  <c r="CC116" i="12"/>
  <c r="CB116" i="12"/>
  <c r="CA116" i="12"/>
  <c r="BZ116" i="12"/>
  <c r="BY116" i="12"/>
  <c r="BX116" i="12"/>
  <c r="BW116" i="12"/>
  <c r="BV116" i="12"/>
  <c r="BU116" i="12"/>
  <c r="BT116" i="12"/>
  <c r="BS116" i="12"/>
  <c r="BR116" i="12"/>
  <c r="BQ116" i="12"/>
  <c r="BP116" i="12"/>
  <c r="BO116" i="12"/>
  <c r="BN116" i="12"/>
  <c r="BM116" i="12"/>
  <c r="BK116" i="12"/>
  <c r="BJ116" i="12"/>
  <c r="BI116" i="12"/>
  <c r="BH116" i="12"/>
  <c r="BG116" i="12"/>
  <c r="BF116" i="12"/>
  <c r="BE116" i="12"/>
  <c r="BD116" i="12"/>
  <c r="BC116" i="12"/>
  <c r="BB116" i="12"/>
  <c r="BA116" i="12"/>
  <c r="AZ116" i="12"/>
  <c r="AY116" i="12"/>
  <c r="AX116" i="12"/>
  <c r="AW116" i="12"/>
  <c r="AV116" i="12"/>
  <c r="AT116" i="12"/>
  <c r="AS116" i="12"/>
  <c r="AR116" i="12"/>
  <c r="AQ116" i="12"/>
  <c r="AP116" i="12"/>
  <c r="AO116" i="12"/>
  <c r="AN116" i="12"/>
  <c r="AM116" i="12"/>
  <c r="AL116" i="12"/>
  <c r="AK116" i="12"/>
  <c r="AJ116" i="12"/>
  <c r="AI116" i="12"/>
  <c r="AH116" i="12"/>
  <c r="AG116" i="12"/>
  <c r="AF116" i="12"/>
  <c r="AE116" i="12"/>
  <c r="AC116" i="12"/>
  <c r="AB116" i="12"/>
  <c r="AA116" i="12"/>
  <c r="Z116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L116" i="12"/>
  <c r="K116" i="12"/>
  <c r="J116" i="12"/>
  <c r="I116" i="12"/>
  <c r="EL115" i="12"/>
  <c r="EK115" i="12"/>
  <c r="EJ115" i="12"/>
  <c r="EI115" i="12"/>
  <c r="EH115" i="12"/>
  <c r="EG115" i="12"/>
  <c r="EF115" i="12"/>
  <c r="EE115" i="12"/>
  <c r="ED115" i="12"/>
  <c r="EC115" i="12"/>
  <c r="EB115" i="12"/>
  <c r="EA115" i="12"/>
  <c r="DZ115" i="12"/>
  <c r="DY115" i="12"/>
  <c r="DX115" i="12"/>
  <c r="DW115" i="12"/>
  <c r="DV115" i="12"/>
  <c r="DU115" i="12"/>
  <c r="DT115" i="12"/>
  <c r="DS115" i="12"/>
  <c r="DR115" i="12"/>
  <c r="DQ115" i="12"/>
  <c r="DO115" i="12"/>
  <c r="DN115" i="12"/>
  <c r="DL115" i="12"/>
  <c r="DK115" i="12"/>
  <c r="DJ115" i="12"/>
  <c r="DH115" i="12"/>
  <c r="DG115" i="12"/>
  <c r="DF115" i="12"/>
  <c r="DD115" i="12"/>
  <c r="DC115" i="12"/>
  <c r="DB115" i="12"/>
  <c r="DA115" i="12"/>
  <c r="CZ115" i="12"/>
  <c r="CY115" i="12"/>
  <c r="CX115" i="12"/>
  <c r="CW115" i="12"/>
  <c r="CV115" i="12"/>
  <c r="CU115" i="12"/>
  <c r="CT115" i="12"/>
  <c r="CS115" i="12"/>
  <c r="CR115" i="12"/>
  <c r="CQ115" i="12"/>
  <c r="CP115" i="12"/>
  <c r="CO115" i="12"/>
  <c r="CN115" i="12"/>
  <c r="CM115" i="12"/>
  <c r="CL115" i="12"/>
  <c r="CK115" i="12"/>
  <c r="CJ115" i="12"/>
  <c r="CI115" i="12"/>
  <c r="CH115" i="12"/>
  <c r="CG115" i="12"/>
  <c r="CF115" i="12"/>
  <c r="CE115" i="12"/>
  <c r="CD115" i="12"/>
  <c r="CC115" i="12"/>
  <c r="CB115" i="12"/>
  <c r="CA115" i="12"/>
  <c r="BZ115" i="12"/>
  <c r="BY115" i="12"/>
  <c r="BX115" i="12"/>
  <c r="BW115" i="12"/>
  <c r="BV115" i="12"/>
  <c r="BU115" i="12"/>
  <c r="BT115" i="12"/>
  <c r="BS115" i="12"/>
  <c r="BR115" i="12"/>
  <c r="BQ115" i="12"/>
  <c r="BP115" i="12"/>
  <c r="BO115" i="12"/>
  <c r="BN115" i="12"/>
  <c r="BM115" i="12"/>
  <c r="BK115" i="12"/>
  <c r="BJ115" i="12"/>
  <c r="BI115" i="12"/>
  <c r="BH115" i="12"/>
  <c r="BG115" i="12"/>
  <c r="BF115" i="12"/>
  <c r="BE115" i="12"/>
  <c r="BD115" i="12"/>
  <c r="BC115" i="12"/>
  <c r="BB115" i="12"/>
  <c r="BA115" i="12"/>
  <c r="AZ115" i="12"/>
  <c r="AY115" i="12"/>
  <c r="AX115" i="12"/>
  <c r="AW115" i="12"/>
  <c r="AV115" i="12"/>
  <c r="AT115" i="12"/>
  <c r="AS115" i="12"/>
  <c r="AR115" i="12"/>
  <c r="AQ115" i="12"/>
  <c r="AP115" i="12"/>
  <c r="AO115" i="12"/>
  <c r="AN115" i="12"/>
  <c r="AM115" i="12"/>
  <c r="AL115" i="12"/>
  <c r="AK115" i="12"/>
  <c r="AJ115" i="12"/>
  <c r="AI115" i="12"/>
  <c r="AH115" i="12"/>
  <c r="AG115" i="12"/>
  <c r="AF115" i="12"/>
  <c r="AE115" i="12"/>
  <c r="AC115" i="12"/>
  <c r="AB115" i="12"/>
  <c r="AA115" i="12"/>
  <c r="Z115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L115" i="12"/>
  <c r="K115" i="12"/>
  <c r="J115" i="12"/>
  <c r="I115" i="12"/>
  <c r="EL114" i="12"/>
  <c r="EK114" i="12"/>
  <c r="EJ114" i="12"/>
  <c r="EI114" i="12"/>
  <c r="EH114" i="12"/>
  <c r="EG114" i="12"/>
  <c r="EF114" i="12"/>
  <c r="EE114" i="12"/>
  <c r="ED114" i="12"/>
  <c r="EC114" i="12"/>
  <c r="EB114" i="12"/>
  <c r="EA114" i="12"/>
  <c r="DZ114" i="12"/>
  <c r="DY114" i="12"/>
  <c r="DX114" i="12"/>
  <c r="DW114" i="12"/>
  <c r="DV114" i="12"/>
  <c r="DU114" i="12"/>
  <c r="DT114" i="12"/>
  <c r="DS114" i="12"/>
  <c r="DR114" i="12"/>
  <c r="DQ114" i="12"/>
  <c r="DO114" i="12"/>
  <c r="DN114" i="12"/>
  <c r="DL114" i="12"/>
  <c r="DK114" i="12"/>
  <c r="DJ114" i="12"/>
  <c r="DH114" i="12"/>
  <c r="DG114" i="12"/>
  <c r="DF114" i="12"/>
  <c r="DD114" i="12"/>
  <c r="DC114" i="12"/>
  <c r="DB114" i="12"/>
  <c r="DA114" i="12"/>
  <c r="CZ114" i="12"/>
  <c r="CY114" i="12"/>
  <c r="CX114" i="12"/>
  <c r="CW114" i="12"/>
  <c r="CV114" i="12"/>
  <c r="CU114" i="12"/>
  <c r="CT114" i="12"/>
  <c r="CS114" i="12"/>
  <c r="CR114" i="12"/>
  <c r="CQ114" i="12"/>
  <c r="CP114" i="12"/>
  <c r="CO114" i="12"/>
  <c r="CN114" i="12"/>
  <c r="CM114" i="12"/>
  <c r="CL114" i="12"/>
  <c r="CK114" i="12"/>
  <c r="CJ114" i="12"/>
  <c r="CI114" i="12"/>
  <c r="CH114" i="12"/>
  <c r="CG114" i="12"/>
  <c r="CF114" i="12"/>
  <c r="CE114" i="12"/>
  <c r="CD114" i="12"/>
  <c r="CC114" i="12"/>
  <c r="CB114" i="12"/>
  <c r="CA114" i="12"/>
  <c r="BZ114" i="12"/>
  <c r="BY114" i="12"/>
  <c r="BX114" i="12"/>
  <c r="BW114" i="12"/>
  <c r="BV114" i="12"/>
  <c r="BU114" i="12"/>
  <c r="BT114" i="12"/>
  <c r="BS114" i="12"/>
  <c r="BR114" i="12"/>
  <c r="BQ114" i="12"/>
  <c r="BP114" i="12"/>
  <c r="BO114" i="12"/>
  <c r="BN114" i="12"/>
  <c r="BM114" i="12"/>
  <c r="BK114" i="12"/>
  <c r="BJ114" i="12"/>
  <c r="BI114" i="12"/>
  <c r="BH114" i="12"/>
  <c r="BG114" i="12"/>
  <c r="BF114" i="12"/>
  <c r="BE114" i="12"/>
  <c r="BD114" i="12"/>
  <c r="BC114" i="12"/>
  <c r="BB114" i="12"/>
  <c r="BA114" i="12"/>
  <c r="AZ114" i="12"/>
  <c r="AY114" i="12"/>
  <c r="AX114" i="12"/>
  <c r="AW114" i="12"/>
  <c r="AV114" i="12"/>
  <c r="AT114" i="12"/>
  <c r="AS114" i="12"/>
  <c r="AR114" i="12"/>
  <c r="AQ114" i="12"/>
  <c r="AP114" i="12"/>
  <c r="AO114" i="12"/>
  <c r="AN114" i="12"/>
  <c r="AM114" i="12"/>
  <c r="AL114" i="12"/>
  <c r="AK114" i="12"/>
  <c r="AJ114" i="12"/>
  <c r="AI114" i="12"/>
  <c r="AH114" i="12"/>
  <c r="AG114" i="12"/>
  <c r="AF114" i="12"/>
  <c r="AE114" i="12"/>
  <c r="AC114" i="12"/>
  <c r="AB114" i="12"/>
  <c r="AA114" i="12"/>
  <c r="Z114" i="12"/>
  <c r="Y114" i="12"/>
  <c r="X114" i="12"/>
  <c r="W114" i="12"/>
  <c r="V114" i="12"/>
  <c r="U114" i="12"/>
  <c r="T114" i="12"/>
  <c r="S114" i="12"/>
  <c r="R114" i="12"/>
  <c r="Q114" i="12"/>
  <c r="P114" i="12"/>
  <c r="O114" i="12"/>
  <c r="N114" i="12"/>
  <c r="L114" i="12"/>
  <c r="K114" i="12"/>
  <c r="J114" i="12"/>
  <c r="I114" i="12"/>
  <c r="EL113" i="12"/>
  <c r="EK113" i="12"/>
  <c r="EJ113" i="12"/>
  <c r="EI113" i="12"/>
  <c r="EH113" i="12"/>
  <c r="EG113" i="12"/>
  <c r="EF113" i="12"/>
  <c r="EE113" i="12"/>
  <c r="ED113" i="12"/>
  <c r="EC113" i="12"/>
  <c r="EB113" i="12"/>
  <c r="EA113" i="12"/>
  <c r="DZ113" i="12"/>
  <c r="DY113" i="12"/>
  <c r="DX113" i="12"/>
  <c r="DW113" i="12"/>
  <c r="DV113" i="12"/>
  <c r="DU113" i="12"/>
  <c r="DT113" i="12"/>
  <c r="DS113" i="12"/>
  <c r="DR113" i="12"/>
  <c r="DQ113" i="12"/>
  <c r="DO113" i="12"/>
  <c r="DN113" i="12"/>
  <c r="DL113" i="12"/>
  <c r="DK113" i="12"/>
  <c r="DJ113" i="12"/>
  <c r="DH113" i="12"/>
  <c r="DG113" i="12"/>
  <c r="DF113" i="12"/>
  <c r="DD113" i="12"/>
  <c r="DC113" i="12"/>
  <c r="DB113" i="12"/>
  <c r="DA113" i="12"/>
  <c r="CZ113" i="12"/>
  <c r="CY113" i="12"/>
  <c r="CX113" i="12"/>
  <c r="CW113" i="12"/>
  <c r="CV113" i="12"/>
  <c r="CU113" i="12"/>
  <c r="CT113" i="12"/>
  <c r="CS113" i="12"/>
  <c r="CR113" i="12"/>
  <c r="CQ113" i="12"/>
  <c r="CP113" i="12"/>
  <c r="CO113" i="12"/>
  <c r="CN113" i="12"/>
  <c r="CM113" i="12"/>
  <c r="CL113" i="12"/>
  <c r="CK113" i="12"/>
  <c r="CJ113" i="12"/>
  <c r="CI113" i="12"/>
  <c r="CH113" i="12"/>
  <c r="CG113" i="12"/>
  <c r="CF113" i="12"/>
  <c r="CE113" i="12"/>
  <c r="CD113" i="12"/>
  <c r="CC113" i="12"/>
  <c r="CB113" i="12"/>
  <c r="CA113" i="12"/>
  <c r="BZ113" i="12"/>
  <c r="BY113" i="12"/>
  <c r="BX113" i="12"/>
  <c r="BW113" i="12"/>
  <c r="BV113" i="12"/>
  <c r="BU113" i="12"/>
  <c r="BT113" i="12"/>
  <c r="BS113" i="12"/>
  <c r="BR113" i="12"/>
  <c r="BQ113" i="12"/>
  <c r="BP113" i="12"/>
  <c r="BO113" i="12"/>
  <c r="BN113" i="12"/>
  <c r="BM113" i="12"/>
  <c r="BK113" i="12"/>
  <c r="BJ113" i="12"/>
  <c r="BI113" i="12"/>
  <c r="BH113" i="12"/>
  <c r="BG113" i="12"/>
  <c r="BF113" i="12"/>
  <c r="BE113" i="12"/>
  <c r="BD113" i="12"/>
  <c r="BC113" i="12"/>
  <c r="BB113" i="12"/>
  <c r="BA113" i="12"/>
  <c r="AZ113" i="12"/>
  <c r="AY113" i="12"/>
  <c r="AX113" i="12"/>
  <c r="AW113" i="12"/>
  <c r="AV113" i="12"/>
  <c r="AT113" i="12"/>
  <c r="AS113" i="12"/>
  <c r="AR113" i="12"/>
  <c r="AQ113" i="12"/>
  <c r="AP113" i="12"/>
  <c r="AO113" i="12"/>
  <c r="AN113" i="12"/>
  <c r="AM113" i="12"/>
  <c r="AL113" i="12"/>
  <c r="AK113" i="12"/>
  <c r="AJ113" i="12"/>
  <c r="AI113" i="12"/>
  <c r="AH113" i="12"/>
  <c r="AG113" i="12"/>
  <c r="AF113" i="12"/>
  <c r="AE113" i="12"/>
  <c r="AC113" i="12"/>
  <c r="AB113" i="12"/>
  <c r="AA113" i="12"/>
  <c r="Z113" i="12"/>
  <c r="Y113" i="12"/>
  <c r="X113" i="12"/>
  <c r="W113" i="12"/>
  <c r="V113" i="12"/>
  <c r="U113" i="12"/>
  <c r="T113" i="12"/>
  <c r="S113" i="12"/>
  <c r="R113" i="12"/>
  <c r="Q113" i="12"/>
  <c r="P113" i="12"/>
  <c r="O113" i="12"/>
  <c r="N113" i="12"/>
  <c r="L113" i="12"/>
  <c r="K113" i="12"/>
  <c r="J113" i="12"/>
  <c r="I113" i="12"/>
  <c r="EL112" i="12"/>
  <c r="EK112" i="12"/>
  <c r="EJ112" i="12"/>
  <c r="EI112" i="12"/>
  <c r="EH112" i="12"/>
  <c r="EG112" i="12"/>
  <c r="EF112" i="12"/>
  <c r="EE112" i="12"/>
  <c r="ED112" i="12"/>
  <c r="EC112" i="12"/>
  <c r="EB112" i="12"/>
  <c r="EA112" i="12"/>
  <c r="DZ112" i="12"/>
  <c r="DY112" i="12"/>
  <c r="DX112" i="12"/>
  <c r="DW112" i="12"/>
  <c r="DV112" i="12"/>
  <c r="DU112" i="12"/>
  <c r="DT112" i="12"/>
  <c r="DS112" i="12"/>
  <c r="DR112" i="12"/>
  <c r="DQ112" i="12"/>
  <c r="DO112" i="12"/>
  <c r="DN112" i="12"/>
  <c r="DL112" i="12"/>
  <c r="DK112" i="12"/>
  <c r="DJ112" i="12"/>
  <c r="DH112" i="12"/>
  <c r="DG112" i="12"/>
  <c r="DF112" i="12"/>
  <c r="DD112" i="12"/>
  <c r="DC112" i="12"/>
  <c r="DB112" i="12"/>
  <c r="DA112" i="12"/>
  <c r="CZ112" i="12"/>
  <c r="CY112" i="12"/>
  <c r="CX112" i="12"/>
  <c r="CW112" i="12"/>
  <c r="CV112" i="12"/>
  <c r="CU112" i="12"/>
  <c r="CT112" i="12"/>
  <c r="CS112" i="12"/>
  <c r="CR112" i="12"/>
  <c r="CQ112" i="12"/>
  <c r="CP112" i="12"/>
  <c r="CO112" i="12"/>
  <c r="CN112" i="12"/>
  <c r="CM112" i="12"/>
  <c r="CL112" i="12"/>
  <c r="CK112" i="12"/>
  <c r="CJ112" i="12"/>
  <c r="CI112" i="12"/>
  <c r="CH112" i="12"/>
  <c r="CG112" i="12"/>
  <c r="CF112" i="12"/>
  <c r="CE112" i="12"/>
  <c r="CD112" i="12"/>
  <c r="CC112" i="12"/>
  <c r="CB112" i="12"/>
  <c r="CA112" i="12"/>
  <c r="BZ112" i="12"/>
  <c r="BY112" i="12"/>
  <c r="BX112" i="12"/>
  <c r="BW112" i="12"/>
  <c r="BV112" i="12"/>
  <c r="BU112" i="12"/>
  <c r="BT112" i="12"/>
  <c r="BS112" i="12"/>
  <c r="BR112" i="12"/>
  <c r="BQ112" i="12"/>
  <c r="BP112" i="12"/>
  <c r="BO112" i="12"/>
  <c r="BN112" i="12"/>
  <c r="BM112" i="12"/>
  <c r="BK112" i="12"/>
  <c r="BJ112" i="12"/>
  <c r="BI112" i="12"/>
  <c r="BH112" i="12"/>
  <c r="BG112" i="12"/>
  <c r="BF112" i="12"/>
  <c r="BE112" i="12"/>
  <c r="BD112" i="12"/>
  <c r="BC112" i="12"/>
  <c r="BB112" i="12"/>
  <c r="BA112" i="12"/>
  <c r="AZ112" i="12"/>
  <c r="AY112" i="12"/>
  <c r="AX112" i="12"/>
  <c r="AW112" i="12"/>
  <c r="AV112" i="12"/>
  <c r="AT112" i="12"/>
  <c r="AS112" i="12"/>
  <c r="AR112" i="12"/>
  <c r="AQ112" i="12"/>
  <c r="AP112" i="12"/>
  <c r="AO112" i="12"/>
  <c r="AN112" i="12"/>
  <c r="AM112" i="12"/>
  <c r="AL112" i="12"/>
  <c r="AK112" i="12"/>
  <c r="AJ112" i="12"/>
  <c r="AI112" i="12"/>
  <c r="AH112" i="12"/>
  <c r="AG112" i="12"/>
  <c r="AF112" i="12"/>
  <c r="AE112" i="12"/>
  <c r="AC112" i="12"/>
  <c r="AB112" i="12"/>
  <c r="AA112" i="12"/>
  <c r="Z112" i="12"/>
  <c r="Y112" i="12"/>
  <c r="X112" i="12"/>
  <c r="W112" i="12"/>
  <c r="V112" i="12"/>
  <c r="U112" i="12"/>
  <c r="T112" i="12"/>
  <c r="S112" i="12"/>
  <c r="R112" i="12"/>
  <c r="Q112" i="12"/>
  <c r="P112" i="12"/>
  <c r="O112" i="12"/>
  <c r="N112" i="12"/>
  <c r="L112" i="12"/>
  <c r="K112" i="12"/>
  <c r="J112" i="12"/>
  <c r="I112" i="12"/>
  <c r="EL111" i="12"/>
  <c r="EK111" i="12"/>
  <c r="EJ111" i="12"/>
  <c r="EI111" i="12"/>
  <c r="EH111" i="12"/>
  <c r="EG111" i="12"/>
  <c r="EF111" i="12"/>
  <c r="EE111" i="12"/>
  <c r="ED111" i="12"/>
  <c r="EC111" i="12"/>
  <c r="EB111" i="12"/>
  <c r="EA111" i="12"/>
  <c r="DZ111" i="12"/>
  <c r="DY111" i="12"/>
  <c r="DX111" i="12"/>
  <c r="DW111" i="12"/>
  <c r="DV111" i="12"/>
  <c r="DU111" i="12"/>
  <c r="DT111" i="12"/>
  <c r="DS111" i="12"/>
  <c r="DR111" i="12"/>
  <c r="DQ111" i="12"/>
  <c r="DO111" i="12"/>
  <c r="DN111" i="12"/>
  <c r="DL111" i="12"/>
  <c r="DK111" i="12"/>
  <c r="DJ111" i="12"/>
  <c r="DH111" i="12"/>
  <c r="DG111" i="12"/>
  <c r="DF111" i="12"/>
  <c r="DD111" i="12"/>
  <c r="DC111" i="12"/>
  <c r="DB111" i="12"/>
  <c r="DA111" i="12"/>
  <c r="CZ111" i="12"/>
  <c r="CY111" i="12"/>
  <c r="CX111" i="12"/>
  <c r="CW111" i="12"/>
  <c r="CV111" i="12"/>
  <c r="CU111" i="12"/>
  <c r="CT111" i="12"/>
  <c r="CS111" i="12"/>
  <c r="CR111" i="12"/>
  <c r="CQ111" i="12"/>
  <c r="CP111" i="12"/>
  <c r="CO111" i="12"/>
  <c r="CN111" i="12"/>
  <c r="CM111" i="12"/>
  <c r="CL111" i="12"/>
  <c r="CK111" i="12"/>
  <c r="CJ111" i="12"/>
  <c r="CI111" i="12"/>
  <c r="CH111" i="12"/>
  <c r="CG111" i="12"/>
  <c r="CF111" i="12"/>
  <c r="CE111" i="12"/>
  <c r="CD111" i="12"/>
  <c r="CC111" i="12"/>
  <c r="CB111" i="12"/>
  <c r="CA111" i="12"/>
  <c r="BZ111" i="12"/>
  <c r="BY111" i="12"/>
  <c r="BX111" i="12"/>
  <c r="BW111" i="12"/>
  <c r="BV111" i="12"/>
  <c r="BU111" i="12"/>
  <c r="BT111" i="12"/>
  <c r="BS111" i="12"/>
  <c r="BR111" i="12"/>
  <c r="BQ111" i="12"/>
  <c r="BP111" i="12"/>
  <c r="BO111" i="12"/>
  <c r="BN111" i="12"/>
  <c r="BM111" i="12"/>
  <c r="BK111" i="12"/>
  <c r="BJ111" i="12"/>
  <c r="BI111" i="12"/>
  <c r="BH111" i="12"/>
  <c r="BG111" i="12"/>
  <c r="BF111" i="12"/>
  <c r="BE111" i="12"/>
  <c r="BD111" i="12"/>
  <c r="BC111" i="12"/>
  <c r="BB111" i="12"/>
  <c r="BA111" i="12"/>
  <c r="AZ111" i="12"/>
  <c r="AY111" i="12"/>
  <c r="AX111" i="12"/>
  <c r="AW111" i="12"/>
  <c r="AV111" i="12"/>
  <c r="AT111" i="12"/>
  <c r="AS111" i="12"/>
  <c r="AR111" i="12"/>
  <c r="AQ111" i="12"/>
  <c r="AP111" i="12"/>
  <c r="AO111" i="12"/>
  <c r="AN111" i="12"/>
  <c r="AM111" i="12"/>
  <c r="AL111" i="12"/>
  <c r="AK111" i="12"/>
  <c r="AJ111" i="12"/>
  <c r="AI111" i="12"/>
  <c r="AH111" i="12"/>
  <c r="AG111" i="12"/>
  <c r="AF111" i="12"/>
  <c r="AE111" i="12"/>
  <c r="AC111" i="12"/>
  <c r="AB111" i="12"/>
  <c r="AA111" i="12"/>
  <c r="Z111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L111" i="12"/>
  <c r="K111" i="12"/>
  <c r="J111" i="12"/>
  <c r="I111" i="12"/>
  <c r="EL110" i="12"/>
  <c r="EK110" i="12"/>
  <c r="EJ110" i="12"/>
  <c r="EI110" i="12"/>
  <c r="EH110" i="12"/>
  <c r="EG110" i="12"/>
  <c r="EF110" i="12"/>
  <c r="EE110" i="12"/>
  <c r="ED110" i="12"/>
  <c r="EC110" i="12"/>
  <c r="EB110" i="12"/>
  <c r="EA110" i="12"/>
  <c r="DZ110" i="12"/>
  <c r="DY110" i="12"/>
  <c r="DX110" i="12"/>
  <c r="DW110" i="12"/>
  <c r="DV110" i="12"/>
  <c r="DU110" i="12"/>
  <c r="DT110" i="12"/>
  <c r="DS110" i="12"/>
  <c r="DR110" i="12"/>
  <c r="DQ110" i="12"/>
  <c r="DO110" i="12"/>
  <c r="DN110" i="12"/>
  <c r="DL110" i="12"/>
  <c r="DK110" i="12"/>
  <c r="DJ110" i="12"/>
  <c r="DH110" i="12"/>
  <c r="DG110" i="12"/>
  <c r="DF110" i="12"/>
  <c r="DD110" i="12"/>
  <c r="DC110" i="12"/>
  <c r="DB110" i="12"/>
  <c r="DA110" i="12"/>
  <c r="CZ110" i="12"/>
  <c r="CY110" i="12"/>
  <c r="CX110" i="12"/>
  <c r="CW110" i="12"/>
  <c r="CV110" i="12"/>
  <c r="CU110" i="12"/>
  <c r="CT110" i="12"/>
  <c r="CS110" i="12"/>
  <c r="CR110" i="12"/>
  <c r="CQ110" i="12"/>
  <c r="CP110" i="12"/>
  <c r="CO110" i="12"/>
  <c r="CN110" i="12"/>
  <c r="CM110" i="12"/>
  <c r="CL110" i="12"/>
  <c r="CK110" i="12"/>
  <c r="CJ110" i="12"/>
  <c r="CI110" i="12"/>
  <c r="CH110" i="12"/>
  <c r="CG110" i="12"/>
  <c r="CF110" i="12"/>
  <c r="CE110" i="12"/>
  <c r="CD110" i="12"/>
  <c r="CC110" i="12"/>
  <c r="CB110" i="12"/>
  <c r="CA110" i="12"/>
  <c r="BZ110" i="12"/>
  <c r="BY110" i="12"/>
  <c r="BX110" i="12"/>
  <c r="BW110" i="12"/>
  <c r="BV110" i="12"/>
  <c r="BU110" i="12"/>
  <c r="BT110" i="12"/>
  <c r="BS110" i="12"/>
  <c r="BR110" i="12"/>
  <c r="BQ110" i="12"/>
  <c r="BP110" i="12"/>
  <c r="BO110" i="12"/>
  <c r="BN110" i="12"/>
  <c r="BM110" i="12"/>
  <c r="BK110" i="12"/>
  <c r="BJ110" i="12"/>
  <c r="BI110" i="12"/>
  <c r="BH110" i="12"/>
  <c r="BG110" i="12"/>
  <c r="BF110" i="12"/>
  <c r="BE110" i="12"/>
  <c r="BD110" i="12"/>
  <c r="BC110" i="12"/>
  <c r="BB110" i="12"/>
  <c r="BA110" i="12"/>
  <c r="AZ110" i="12"/>
  <c r="AY110" i="12"/>
  <c r="AX110" i="12"/>
  <c r="AW110" i="12"/>
  <c r="AV110" i="12"/>
  <c r="AT110" i="12"/>
  <c r="AS110" i="12"/>
  <c r="AR110" i="12"/>
  <c r="AQ110" i="12"/>
  <c r="AP110" i="12"/>
  <c r="AO110" i="12"/>
  <c r="AN110" i="12"/>
  <c r="AM110" i="12"/>
  <c r="AL110" i="12"/>
  <c r="AK110" i="12"/>
  <c r="AJ110" i="12"/>
  <c r="AI110" i="12"/>
  <c r="AH110" i="12"/>
  <c r="AG110" i="12"/>
  <c r="AF110" i="12"/>
  <c r="AE110" i="12"/>
  <c r="AC110" i="12"/>
  <c r="AB110" i="12"/>
  <c r="AA110" i="12"/>
  <c r="Z110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L110" i="12"/>
  <c r="K110" i="12"/>
  <c r="J110" i="12"/>
  <c r="I110" i="12"/>
  <c r="EL109" i="12"/>
  <c r="EK109" i="12"/>
  <c r="EJ109" i="12"/>
  <c r="EI109" i="12"/>
  <c r="EH109" i="12"/>
  <c r="EG109" i="12"/>
  <c r="EF109" i="12"/>
  <c r="EE109" i="12"/>
  <c r="ED109" i="12"/>
  <c r="EC109" i="12"/>
  <c r="EB109" i="12"/>
  <c r="EA109" i="12"/>
  <c r="DZ109" i="12"/>
  <c r="DY109" i="12"/>
  <c r="DX109" i="12"/>
  <c r="DW109" i="12"/>
  <c r="DV109" i="12"/>
  <c r="DU109" i="12"/>
  <c r="DT109" i="12"/>
  <c r="DS109" i="12"/>
  <c r="DR109" i="12"/>
  <c r="DQ109" i="12"/>
  <c r="DO109" i="12"/>
  <c r="DN109" i="12"/>
  <c r="DL109" i="12"/>
  <c r="DK109" i="12"/>
  <c r="DJ109" i="12"/>
  <c r="DH109" i="12"/>
  <c r="DG109" i="12"/>
  <c r="DF109" i="12"/>
  <c r="DD109" i="12"/>
  <c r="DC109" i="12"/>
  <c r="DB109" i="12"/>
  <c r="DA109" i="12"/>
  <c r="CZ109" i="12"/>
  <c r="CY109" i="12"/>
  <c r="CX109" i="12"/>
  <c r="CW109" i="12"/>
  <c r="CV109" i="12"/>
  <c r="CU109" i="12"/>
  <c r="CT109" i="12"/>
  <c r="CS109" i="12"/>
  <c r="CR109" i="12"/>
  <c r="CQ109" i="12"/>
  <c r="CP109" i="12"/>
  <c r="CO109" i="12"/>
  <c r="CN109" i="12"/>
  <c r="CM109" i="12"/>
  <c r="CL109" i="12"/>
  <c r="CK109" i="12"/>
  <c r="CJ109" i="12"/>
  <c r="CI109" i="12"/>
  <c r="CH109" i="12"/>
  <c r="CG109" i="12"/>
  <c r="CF109" i="12"/>
  <c r="CE109" i="12"/>
  <c r="CD109" i="12"/>
  <c r="CC109" i="12"/>
  <c r="CB109" i="12"/>
  <c r="CA109" i="12"/>
  <c r="BZ109" i="12"/>
  <c r="BY109" i="12"/>
  <c r="BX109" i="12"/>
  <c r="BW109" i="12"/>
  <c r="BV109" i="12"/>
  <c r="BU109" i="12"/>
  <c r="BT109" i="12"/>
  <c r="BS109" i="12"/>
  <c r="BR109" i="12"/>
  <c r="BQ109" i="12"/>
  <c r="BP109" i="12"/>
  <c r="BO109" i="12"/>
  <c r="BN109" i="12"/>
  <c r="BM109" i="12"/>
  <c r="BK109" i="12"/>
  <c r="BJ109" i="12"/>
  <c r="BI109" i="12"/>
  <c r="BH109" i="12"/>
  <c r="BG109" i="12"/>
  <c r="BF109" i="12"/>
  <c r="BE109" i="12"/>
  <c r="BD109" i="12"/>
  <c r="BC109" i="12"/>
  <c r="BB109" i="12"/>
  <c r="BA109" i="12"/>
  <c r="AZ109" i="12"/>
  <c r="AY109" i="12"/>
  <c r="AX109" i="12"/>
  <c r="AW109" i="12"/>
  <c r="AV109" i="12"/>
  <c r="AT109" i="12"/>
  <c r="AS109" i="12"/>
  <c r="AR109" i="12"/>
  <c r="AQ109" i="12"/>
  <c r="AP109" i="12"/>
  <c r="AO109" i="12"/>
  <c r="AN109" i="12"/>
  <c r="AM109" i="12"/>
  <c r="AL109" i="12"/>
  <c r="AK109" i="12"/>
  <c r="AJ109" i="12"/>
  <c r="AI109" i="12"/>
  <c r="AH109" i="12"/>
  <c r="AG109" i="12"/>
  <c r="AF109" i="12"/>
  <c r="AE109" i="12"/>
  <c r="AC109" i="12"/>
  <c r="AB109" i="12"/>
  <c r="AA109" i="12"/>
  <c r="Z109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L109" i="12"/>
  <c r="K109" i="12"/>
  <c r="J109" i="12"/>
  <c r="I109" i="12"/>
  <c r="EL108" i="12"/>
  <c r="EK108" i="12"/>
  <c r="EJ108" i="12"/>
  <c r="EI108" i="12"/>
  <c r="EH108" i="12"/>
  <c r="EG108" i="12"/>
  <c r="EF108" i="12"/>
  <c r="EE108" i="12"/>
  <c r="ED108" i="12"/>
  <c r="EC108" i="12"/>
  <c r="EB108" i="12"/>
  <c r="EA108" i="12"/>
  <c r="DZ108" i="12"/>
  <c r="DY108" i="12"/>
  <c r="DX108" i="12"/>
  <c r="DW108" i="12"/>
  <c r="DV108" i="12"/>
  <c r="DU108" i="12"/>
  <c r="DT108" i="12"/>
  <c r="DS108" i="12"/>
  <c r="DR108" i="12"/>
  <c r="DQ108" i="12"/>
  <c r="DO108" i="12"/>
  <c r="DN108" i="12"/>
  <c r="DL108" i="12"/>
  <c r="DK108" i="12"/>
  <c r="DJ108" i="12"/>
  <c r="DH108" i="12"/>
  <c r="DG108" i="12"/>
  <c r="DF108" i="12"/>
  <c r="DD108" i="12"/>
  <c r="DC108" i="12"/>
  <c r="DB108" i="12"/>
  <c r="DA108" i="12"/>
  <c r="CZ108" i="12"/>
  <c r="CY108" i="12"/>
  <c r="CX108" i="12"/>
  <c r="CW108" i="12"/>
  <c r="CV108" i="12"/>
  <c r="CU108" i="12"/>
  <c r="CT108" i="12"/>
  <c r="CS108" i="12"/>
  <c r="CR108" i="12"/>
  <c r="CQ108" i="12"/>
  <c r="CP108" i="12"/>
  <c r="CO108" i="12"/>
  <c r="CN108" i="12"/>
  <c r="CM108" i="12"/>
  <c r="CL108" i="12"/>
  <c r="CK108" i="12"/>
  <c r="CJ108" i="12"/>
  <c r="CI108" i="12"/>
  <c r="CH108" i="12"/>
  <c r="CG108" i="12"/>
  <c r="CF108" i="12"/>
  <c r="CE108" i="12"/>
  <c r="CD108" i="12"/>
  <c r="CC108" i="12"/>
  <c r="CB108" i="12"/>
  <c r="CA108" i="12"/>
  <c r="BZ108" i="12"/>
  <c r="BY108" i="12"/>
  <c r="BX108" i="12"/>
  <c r="BW108" i="12"/>
  <c r="BV108" i="12"/>
  <c r="BU108" i="12"/>
  <c r="BT108" i="12"/>
  <c r="BS108" i="12"/>
  <c r="BR108" i="12"/>
  <c r="BQ108" i="12"/>
  <c r="BP108" i="12"/>
  <c r="BO108" i="12"/>
  <c r="BN108" i="12"/>
  <c r="BM108" i="12"/>
  <c r="BK108" i="12"/>
  <c r="BJ108" i="12"/>
  <c r="BI108" i="12"/>
  <c r="BH108" i="12"/>
  <c r="BG108" i="12"/>
  <c r="BF108" i="12"/>
  <c r="BE108" i="12"/>
  <c r="BD108" i="12"/>
  <c r="BC108" i="12"/>
  <c r="BB108" i="12"/>
  <c r="BA108" i="12"/>
  <c r="AZ108" i="12"/>
  <c r="AY108" i="12"/>
  <c r="AX108" i="12"/>
  <c r="AW108" i="12"/>
  <c r="AV108" i="12"/>
  <c r="AT108" i="12"/>
  <c r="AS108" i="12"/>
  <c r="AR108" i="12"/>
  <c r="AQ108" i="12"/>
  <c r="AP108" i="12"/>
  <c r="AO108" i="12"/>
  <c r="AN108" i="12"/>
  <c r="AM108" i="12"/>
  <c r="AL108" i="12"/>
  <c r="AK108" i="12"/>
  <c r="AJ108" i="12"/>
  <c r="AI108" i="12"/>
  <c r="AH108" i="12"/>
  <c r="AG108" i="12"/>
  <c r="AF108" i="12"/>
  <c r="AE108" i="12"/>
  <c r="AC108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L108" i="12"/>
  <c r="K108" i="12"/>
  <c r="J108" i="12"/>
  <c r="I108" i="12"/>
  <c r="EL107" i="12"/>
  <c r="EK107" i="12"/>
  <c r="EJ107" i="12"/>
  <c r="EI107" i="12"/>
  <c r="EH107" i="12"/>
  <c r="EG107" i="12"/>
  <c r="EF107" i="12"/>
  <c r="EE107" i="12"/>
  <c r="ED107" i="12"/>
  <c r="EC107" i="12"/>
  <c r="EB107" i="12"/>
  <c r="EA107" i="12"/>
  <c r="DZ107" i="12"/>
  <c r="DY107" i="12"/>
  <c r="DX107" i="12"/>
  <c r="DW107" i="12"/>
  <c r="DV107" i="12"/>
  <c r="DU107" i="12"/>
  <c r="DT107" i="12"/>
  <c r="DS107" i="12"/>
  <c r="DR107" i="12"/>
  <c r="DQ107" i="12"/>
  <c r="DO107" i="12"/>
  <c r="DN107" i="12"/>
  <c r="DL107" i="12"/>
  <c r="DK107" i="12"/>
  <c r="DJ107" i="12"/>
  <c r="DH107" i="12"/>
  <c r="DG107" i="12"/>
  <c r="DF107" i="12"/>
  <c r="DD107" i="12"/>
  <c r="DC107" i="12"/>
  <c r="DB107" i="12"/>
  <c r="DA107" i="12"/>
  <c r="CZ107" i="12"/>
  <c r="CY107" i="12"/>
  <c r="CX107" i="12"/>
  <c r="CW107" i="12"/>
  <c r="CV107" i="12"/>
  <c r="CU107" i="12"/>
  <c r="CT107" i="12"/>
  <c r="CS107" i="12"/>
  <c r="CR107" i="12"/>
  <c r="CQ107" i="12"/>
  <c r="CP107" i="12"/>
  <c r="CO107" i="12"/>
  <c r="CN107" i="12"/>
  <c r="CM107" i="12"/>
  <c r="CL107" i="12"/>
  <c r="CK107" i="12"/>
  <c r="CJ107" i="12"/>
  <c r="CI107" i="12"/>
  <c r="CH107" i="12"/>
  <c r="CG107" i="12"/>
  <c r="CF107" i="12"/>
  <c r="CE107" i="12"/>
  <c r="CD107" i="12"/>
  <c r="CC107" i="12"/>
  <c r="CB107" i="12"/>
  <c r="CA107" i="12"/>
  <c r="BZ107" i="12"/>
  <c r="BY107" i="12"/>
  <c r="BX107" i="12"/>
  <c r="BW107" i="12"/>
  <c r="BV107" i="12"/>
  <c r="BU107" i="12"/>
  <c r="BT107" i="12"/>
  <c r="BS107" i="12"/>
  <c r="BR107" i="12"/>
  <c r="BQ107" i="12"/>
  <c r="BP107" i="12"/>
  <c r="BO107" i="12"/>
  <c r="BN107" i="12"/>
  <c r="BM107" i="12"/>
  <c r="BK107" i="12"/>
  <c r="BJ107" i="12"/>
  <c r="BI107" i="12"/>
  <c r="BH107" i="12"/>
  <c r="BG107" i="12"/>
  <c r="BF107" i="12"/>
  <c r="BE107" i="12"/>
  <c r="BD107" i="12"/>
  <c r="BC107" i="12"/>
  <c r="BB107" i="12"/>
  <c r="BA107" i="12"/>
  <c r="AZ107" i="12"/>
  <c r="AY107" i="12"/>
  <c r="AX107" i="12"/>
  <c r="AW107" i="12"/>
  <c r="AV107" i="12"/>
  <c r="AT107" i="12"/>
  <c r="AS107" i="12"/>
  <c r="AR107" i="12"/>
  <c r="AQ107" i="12"/>
  <c r="AP107" i="12"/>
  <c r="AO107" i="12"/>
  <c r="AN107" i="12"/>
  <c r="AM107" i="12"/>
  <c r="AL107" i="12"/>
  <c r="AK107" i="12"/>
  <c r="AJ107" i="12"/>
  <c r="AI107" i="12"/>
  <c r="AH107" i="12"/>
  <c r="AG107" i="12"/>
  <c r="AF107" i="12"/>
  <c r="AE107" i="12"/>
  <c r="AC107" i="12"/>
  <c r="AB107" i="12"/>
  <c r="AA107" i="12"/>
  <c r="Z107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L107" i="12"/>
  <c r="K107" i="12"/>
  <c r="J107" i="12"/>
  <c r="I107" i="12"/>
  <c r="EL106" i="12"/>
  <c r="EK106" i="12"/>
  <c r="EJ106" i="12"/>
  <c r="EI106" i="12"/>
  <c r="EH106" i="12"/>
  <c r="EG106" i="12"/>
  <c r="EF106" i="12"/>
  <c r="EE106" i="12"/>
  <c r="ED106" i="12"/>
  <c r="EC106" i="12"/>
  <c r="EB106" i="12"/>
  <c r="EA106" i="12"/>
  <c r="DZ106" i="12"/>
  <c r="DY106" i="12"/>
  <c r="DX106" i="12"/>
  <c r="DW106" i="12"/>
  <c r="DV106" i="12"/>
  <c r="DU106" i="12"/>
  <c r="DT106" i="12"/>
  <c r="DS106" i="12"/>
  <c r="DR106" i="12"/>
  <c r="DQ106" i="12"/>
  <c r="DO106" i="12"/>
  <c r="DN106" i="12"/>
  <c r="DL106" i="12"/>
  <c r="DK106" i="12"/>
  <c r="DJ106" i="12"/>
  <c r="DH106" i="12"/>
  <c r="DG106" i="12"/>
  <c r="DF106" i="12"/>
  <c r="DD106" i="12"/>
  <c r="DC106" i="12"/>
  <c r="DB106" i="12"/>
  <c r="DA106" i="12"/>
  <c r="CZ106" i="12"/>
  <c r="CY106" i="12"/>
  <c r="CX106" i="12"/>
  <c r="CW106" i="12"/>
  <c r="CV106" i="12"/>
  <c r="CU106" i="12"/>
  <c r="CT106" i="12"/>
  <c r="CS106" i="12"/>
  <c r="CR106" i="12"/>
  <c r="CQ106" i="12"/>
  <c r="CP106" i="12"/>
  <c r="CO106" i="12"/>
  <c r="CN106" i="12"/>
  <c r="CM106" i="12"/>
  <c r="CL106" i="12"/>
  <c r="CK106" i="12"/>
  <c r="CJ106" i="12"/>
  <c r="CI106" i="12"/>
  <c r="CH106" i="12"/>
  <c r="CG106" i="12"/>
  <c r="CF106" i="12"/>
  <c r="CE106" i="12"/>
  <c r="CD106" i="12"/>
  <c r="CC106" i="12"/>
  <c r="CB106" i="12"/>
  <c r="CA106" i="12"/>
  <c r="BZ106" i="12"/>
  <c r="BY106" i="12"/>
  <c r="BX106" i="12"/>
  <c r="BW106" i="12"/>
  <c r="BV106" i="12"/>
  <c r="BU106" i="12"/>
  <c r="BT106" i="12"/>
  <c r="BS106" i="12"/>
  <c r="BR106" i="12"/>
  <c r="BQ106" i="12"/>
  <c r="BP106" i="12"/>
  <c r="BO106" i="12"/>
  <c r="BN106" i="12"/>
  <c r="BM106" i="12"/>
  <c r="BK106" i="12"/>
  <c r="BJ106" i="12"/>
  <c r="BI106" i="12"/>
  <c r="BH106" i="12"/>
  <c r="BG106" i="12"/>
  <c r="BF106" i="12"/>
  <c r="BE106" i="12"/>
  <c r="BD106" i="12"/>
  <c r="BC106" i="12"/>
  <c r="BB106" i="12"/>
  <c r="BA106" i="12"/>
  <c r="AZ106" i="12"/>
  <c r="AY106" i="12"/>
  <c r="AX106" i="12"/>
  <c r="AW106" i="12"/>
  <c r="AV106" i="12"/>
  <c r="AT106" i="12"/>
  <c r="AS106" i="12"/>
  <c r="AR106" i="12"/>
  <c r="AQ106" i="12"/>
  <c r="AP106" i="12"/>
  <c r="AO106" i="12"/>
  <c r="AN106" i="12"/>
  <c r="AM106" i="12"/>
  <c r="AL106" i="12"/>
  <c r="AK106" i="12"/>
  <c r="AJ106" i="12"/>
  <c r="AI106" i="12"/>
  <c r="AH106" i="12"/>
  <c r="AG106" i="12"/>
  <c r="AF106" i="12"/>
  <c r="AE106" i="12"/>
  <c r="AC106" i="12"/>
  <c r="AB106" i="12"/>
  <c r="AA106" i="12"/>
  <c r="Z106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L106" i="12"/>
  <c r="K106" i="12"/>
  <c r="J106" i="12"/>
  <c r="I106" i="12"/>
  <c r="EL105" i="12"/>
  <c r="EK105" i="12"/>
  <c r="EJ105" i="12"/>
  <c r="EI105" i="12"/>
  <c r="EH105" i="12"/>
  <c r="EG105" i="12"/>
  <c r="EF105" i="12"/>
  <c r="EE105" i="12"/>
  <c r="ED105" i="12"/>
  <c r="EC105" i="12"/>
  <c r="EB105" i="12"/>
  <c r="EA105" i="12"/>
  <c r="DZ105" i="12"/>
  <c r="DY105" i="12"/>
  <c r="DX105" i="12"/>
  <c r="DW105" i="12"/>
  <c r="DV105" i="12"/>
  <c r="DU105" i="12"/>
  <c r="DT105" i="12"/>
  <c r="DS105" i="12"/>
  <c r="DR105" i="12"/>
  <c r="DQ105" i="12"/>
  <c r="DO105" i="12"/>
  <c r="DN105" i="12"/>
  <c r="DL105" i="12"/>
  <c r="DK105" i="12"/>
  <c r="DJ105" i="12"/>
  <c r="DH105" i="12"/>
  <c r="DG105" i="12"/>
  <c r="DF105" i="12"/>
  <c r="DD105" i="12"/>
  <c r="DC105" i="12"/>
  <c r="DB105" i="12"/>
  <c r="DA105" i="12"/>
  <c r="CZ105" i="12"/>
  <c r="CY105" i="12"/>
  <c r="CX105" i="12"/>
  <c r="CW105" i="12"/>
  <c r="CV105" i="12"/>
  <c r="CU105" i="12"/>
  <c r="CT105" i="12"/>
  <c r="CS105" i="12"/>
  <c r="CR105" i="12"/>
  <c r="CQ105" i="12"/>
  <c r="CP105" i="12"/>
  <c r="CO105" i="12"/>
  <c r="CN105" i="12"/>
  <c r="CM105" i="12"/>
  <c r="CL105" i="12"/>
  <c r="CK105" i="12"/>
  <c r="CJ105" i="12"/>
  <c r="CI105" i="12"/>
  <c r="CH105" i="12"/>
  <c r="CG105" i="12"/>
  <c r="CF105" i="12"/>
  <c r="CE105" i="12"/>
  <c r="CD105" i="12"/>
  <c r="CC105" i="12"/>
  <c r="CB105" i="12"/>
  <c r="CA105" i="12"/>
  <c r="BZ105" i="12"/>
  <c r="BY105" i="12"/>
  <c r="BX105" i="12"/>
  <c r="BW105" i="12"/>
  <c r="BV105" i="12"/>
  <c r="BU105" i="12"/>
  <c r="BT105" i="12"/>
  <c r="BS105" i="12"/>
  <c r="BR105" i="12"/>
  <c r="BQ105" i="12"/>
  <c r="BP105" i="12"/>
  <c r="BO105" i="12"/>
  <c r="BN105" i="12"/>
  <c r="BM105" i="12"/>
  <c r="BK105" i="12"/>
  <c r="BJ105" i="12"/>
  <c r="BI105" i="12"/>
  <c r="BH105" i="12"/>
  <c r="BG105" i="12"/>
  <c r="BF105" i="12"/>
  <c r="BE105" i="12"/>
  <c r="BD105" i="12"/>
  <c r="BC105" i="12"/>
  <c r="BB105" i="12"/>
  <c r="BA105" i="12"/>
  <c r="AZ105" i="12"/>
  <c r="AY105" i="12"/>
  <c r="AX105" i="12"/>
  <c r="AW105" i="12"/>
  <c r="AV105" i="12"/>
  <c r="AT105" i="12"/>
  <c r="AS105" i="12"/>
  <c r="AR105" i="12"/>
  <c r="AQ105" i="12"/>
  <c r="AP105" i="12"/>
  <c r="AO105" i="12"/>
  <c r="AN105" i="12"/>
  <c r="AM105" i="12"/>
  <c r="AL105" i="12"/>
  <c r="AK105" i="12"/>
  <c r="AJ105" i="12"/>
  <c r="AI105" i="12"/>
  <c r="AH105" i="12"/>
  <c r="AG105" i="12"/>
  <c r="AF105" i="12"/>
  <c r="AE105" i="12"/>
  <c r="AC105" i="12"/>
  <c r="AB105" i="12"/>
  <c r="AA105" i="12"/>
  <c r="Z105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L105" i="12"/>
  <c r="K105" i="12"/>
  <c r="J105" i="12"/>
  <c r="I105" i="12"/>
  <c r="EL104" i="12"/>
  <c r="EK104" i="12"/>
  <c r="EJ104" i="12"/>
  <c r="EI104" i="12"/>
  <c r="EH104" i="12"/>
  <c r="EG104" i="12"/>
  <c r="EF104" i="12"/>
  <c r="EE104" i="12"/>
  <c r="ED104" i="12"/>
  <c r="EC104" i="12"/>
  <c r="EB104" i="12"/>
  <c r="EA104" i="12"/>
  <c r="DZ104" i="12"/>
  <c r="DY104" i="12"/>
  <c r="DX104" i="12"/>
  <c r="DW104" i="12"/>
  <c r="DV104" i="12"/>
  <c r="DU104" i="12"/>
  <c r="DT104" i="12"/>
  <c r="DS104" i="12"/>
  <c r="DR104" i="12"/>
  <c r="DQ104" i="12"/>
  <c r="DO104" i="12"/>
  <c r="DN104" i="12"/>
  <c r="DL104" i="12"/>
  <c r="DK104" i="12"/>
  <c r="DJ104" i="12"/>
  <c r="DH104" i="12"/>
  <c r="DG104" i="12"/>
  <c r="DF104" i="12"/>
  <c r="DD104" i="12"/>
  <c r="DC104" i="12"/>
  <c r="DB104" i="12"/>
  <c r="DA104" i="12"/>
  <c r="CZ104" i="12"/>
  <c r="CY104" i="12"/>
  <c r="CX104" i="12"/>
  <c r="CW104" i="12"/>
  <c r="CV104" i="12"/>
  <c r="CU104" i="12"/>
  <c r="CT104" i="12"/>
  <c r="CS104" i="12"/>
  <c r="CR104" i="12"/>
  <c r="CQ104" i="12"/>
  <c r="CP104" i="12"/>
  <c r="CO104" i="12"/>
  <c r="CN104" i="12"/>
  <c r="CM104" i="12"/>
  <c r="CL104" i="12"/>
  <c r="CK104" i="12"/>
  <c r="CJ104" i="12"/>
  <c r="CI104" i="12"/>
  <c r="CH104" i="12"/>
  <c r="CG104" i="12"/>
  <c r="CF104" i="12"/>
  <c r="CE104" i="12"/>
  <c r="CD104" i="12"/>
  <c r="CC104" i="12"/>
  <c r="CB104" i="12"/>
  <c r="CA104" i="12"/>
  <c r="BZ104" i="12"/>
  <c r="BY104" i="12"/>
  <c r="BX104" i="12"/>
  <c r="BW104" i="12"/>
  <c r="BV104" i="12"/>
  <c r="BU104" i="12"/>
  <c r="BT104" i="12"/>
  <c r="BS104" i="12"/>
  <c r="BR104" i="12"/>
  <c r="BQ104" i="12"/>
  <c r="BP104" i="12"/>
  <c r="BO104" i="12"/>
  <c r="BN104" i="12"/>
  <c r="BM104" i="12"/>
  <c r="BK104" i="12"/>
  <c r="BJ104" i="12"/>
  <c r="BI104" i="12"/>
  <c r="BH104" i="12"/>
  <c r="BG104" i="12"/>
  <c r="BF104" i="12"/>
  <c r="BE104" i="12"/>
  <c r="BD104" i="12"/>
  <c r="BC104" i="12"/>
  <c r="BB104" i="12"/>
  <c r="BA104" i="12"/>
  <c r="AZ104" i="12"/>
  <c r="AY104" i="12"/>
  <c r="AX104" i="12"/>
  <c r="AW104" i="12"/>
  <c r="AV104" i="12"/>
  <c r="AT104" i="12"/>
  <c r="AS104" i="12"/>
  <c r="AR104" i="12"/>
  <c r="AQ104" i="12"/>
  <c r="AP104" i="12"/>
  <c r="AO104" i="12"/>
  <c r="AN104" i="12"/>
  <c r="AM104" i="12"/>
  <c r="AL104" i="12"/>
  <c r="AK104" i="12"/>
  <c r="AJ104" i="12"/>
  <c r="AI104" i="12"/>
  <c r="AH104" i="12"/>
  <c r="AG104" i="12"/>
  <c r="AF104" i="12"/>
  <c r="AE104" i="12"/>
  <c r="AC104" i="12"/>
  <c r="AB104" i="12"/>
  <c r="AA104" i="12"/>
  <c r="Z104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L104" i="12"/>
  <c r="K104" i="12"/>
  <c r="J104" i="12"/>
  <c r="I104" i="12"/>
  <c r="EL103" i="12"/>
  <c r="EK103" i="12"/>
  <c r="EJ103" i="12"/>
  <c r="EI103" i="12"/>
  <c r="EH103" i="12"/>
  <c r="EG103" i="12"/>
  <c r="EF103" i="12"/>
  <c r="EE103" i="12"/>
  <c r="ED103" i="12"/>
  <c r="EC103" i="12"/>
  <c r="EB103" i="12"/>
  <c r="EA103" i="12"/>
  <c r="DZ103" i="12"/>
  <c r="DY103" i="12"/>
  <c r="DX103" i="12"/>
  <c r="DW103" i="12"/>
  <c r="DV103" i="12"/>
  <c r="DU103" i="12"/>
  <c r="DT103" i="12"/>
  <c r="DS103" i="12"/>
  <c r="DR103" i="12"/>
  <c r="DQ103" i="12"/>
  <c r="DO103" i="12"/>
  <c r="DN103" i="12"/>
  <c r="DL103" i="12"/>
  <c r="DK103" i="12"/>
  <c r="DJ103" i="12"/>
  <c r="DH103" i="12"/>
  <c r="DG103" i="12"/>
  <c r="DF103" i="12"/>
  <c r="DD103" i="12"/>
  <c r="DC103" i="12"/>
  <c r="DB103" i="12"/>
  <c r="DA103" i="12"/>
  <c r="CZ103" i="12"/>
  <c r="CY103" i="12"/>
  <c r="CX103" i="12"/>
  <c r="CW103" i="12"/>
  <c r="CV103" i="12"/>
  <c r="CU103" i="12"/>
  <c r="CT103" i="12"/>
  <c r="CS103" i="12"/>
  <c r="CR103" i="12"/>
  <c r="CQ103" i="12"/>
  <c r="CP103" i="12"/>
  <c r="CO103" i="12"/>
  <c r="CN103" i="12"/>
  <c r="CM103" i="12"/>
  <c r="CL103" i="12"/>
  <c r="CK103" i="12"/>
  <c r="CJ103" i="12"/>
  <c r="CI103" i="12"/>
  <c r="CH103" i="12"/>
  <c r="CG103" i="12"/>
  <c r="CF103" i="12"/>
  <c r="CE103" i="12"/>
  <c r="CD103" i="12"/>
  <c r="CC103" i="12"/>
  <c r="CB103" i="12"/>
  <c r="CA103" i="12"/>
  <c r="BZ103" i="12"/>
  <c r="BY103" i="12"/>
  <c r="BX103" i="12"/>
  <c r="BW103" i="12"/>
  <c r="BV103" i="12"/>
  <c r="BU103" i="12"/>
  <c r="BT103" i="12"/>
  <c r="BS103" i="12"/>
  <c r="BR103" i="12"/>
  <c r="BQ103" i="12"/>
  <c r="BP103" i="12"/>
  <c r="BO103" i="12"/>
  <c r="BN103" i="12"/>
  <c r="BM103" i="12"/>
  <c r="BK103" i="12"/>
  <c r="BJ103" i="12"/>
  <c r="BI103" i="12"/>
  <c r="BH103" i="12"/>
  <c r="BG103" i="12"/>
  <c r="BF103" i="12"/>
  <c r="BE103" i="12"/>
  <c r="BD103" i="12"/>
  <c r="BC103" i="12"/>
  <c r="BB103" i="12"/>
  <c r="BA103" i="12"/>
  <c r="AZ103" i="12"/>
  <c r="AY103" i="12"/>
  <c r="AX103" i="12"/>
  <c r="AW103" i="12"/>
  <c r="AV103" i="12"/>
  <c r="AT103" i="12"/>
  <c r="AS103" i="12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F103" i="12"/>
  <c r="AE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L103" i="12"/>
  <c r="K103" i="12"/>
  <c r="J103" i="12"/>
  <c r="I103" i="12"/>
  <c r="EL102" i="12"/>
  <c r="EK102" i="12"/>
  <c r="EJ102" i="12"/>
  <c r="EI102" i="12"/>
  <c r="EH102" i="12"/>
  <c r="EG102" i="12"/>
  <c r="EF102" i="12"/>
  <c r="EE102" i="12"/>
  <c r="ED102" i="12"/>
  <c r="EC102" i="12"/>
  <c r="EB102" i="12"/>
  <c r="EA102" i="12"/>
  <c r="DZ102" i="12"/>
  <c r="DY102" i="12"/>
  <c r="DX102" i="12"/>
  <c r="DW102" i="12"/>
  <c r="DV102" i="12"/>
  <c r="DU102" i="12"/>
  <c r="DT102" i="12"/>
  <c r="DS102" i="12"/>
  <c r="DR102" i="12"/>
  <c r="DQ102" i="12"/>
  <c r="DO102" i="12"/>
  <c r="DN102" i="12"/>
  <c r="DL102" i="12"/>
  <c r="DK102" i="12"/>
  <c r="DJ102" i="12"/>
  <c r="DH102" i="12"/>
  <c r="DG102" i="12"/>
  <c r="DF102" i="12"/>
  <c r="DD102" i="12"/>
  <c r="DC102" i="12"/>
  <c r="DB102" i="12"/>
  <c r="DA102" i="12"/>
  <c r="CZ102" i="12"/>
  <c r="CY102" i="12"/>
  <c r="CX102" i="12"/>
  <c r="CW102" i="12"/>
  <c r="CV102" i="12"/>
  <c r="CU102" i="12"/>
  <c r="CT102" i="12"/>
  <c r="CS102" i="12"/>
  <c r="CR102" i="12"/>
  <c r="CQ102" i="12"/>
  <c r="CP102" i="12"/>
  <c r="CO102" i="12"/>
  <c r="CN102" i="12"/>
  <c r="CM102" i="12"/>
  <c r="CL102" i="12"/>
  <c r="CK102" i="12"/>
  <c r="CJ102" i="12"/>
  <c r="CI102" i="12"/>
  <c r="CH102" i="12"/>
  <c r="CG102" i="12"/>
  <c r="CF102" i="12"/>
  <c r="CE102" i="12"/>
  <c r="CD102" i="12"/>
  <c r="CC102" i="12"/>
  <c r="CB102" i="12"/>
  <c r="CA102" i="12"/>
  <c r="BZ102" i="12"/>
  <c r="BY102" i="12"/>
  <c r="BX102" i="12"/>
  <c r="BW102" i="12"/>
  <c r="BV102" i="12"/>
  <c r="BU102" i="12"/>
  <c r="BT102" i="12"/>
  <c r="BS102" i="12"/>
  <c r="BR102" i="12"/>
  <c r="BQ102" i="12"/>
  <c r="BP102" i="12"/>
  <c r="BO102" i="12"/>
  <c r="BN102" i="12"/>
  <c r="BM102" i="12"/>
  <c r="BK102" i="12"/>
  <c r="BJ102" i="12"/>
  <c r="BI102" i="12"/>
  <c r="BH102" i="12"/>
  <c r="BG102" i="12"/>
  <c r="BF102" i="12"/>
  <c r="BE102" i="12"/>
  <c r="BD102" i="12"/>
  <c r="BC102" i="12"/>
  <c r="BB102" i="12"/>
  <c r="BA102" i="12"/>
  <c r="AZ102" i="12"/>
  <c r="AY102" i="12"/>
  <c r="AX102" i="12"/>
  <c r="AW102" i="12"/>
  <c r="AV102" i="12"/>
  <c r="AT102" i="12"/>
  <c r="AS102" i="12"/>
  <c r="AR102" i="12"/>
  <c r="AQ102" i="12"/>
  <c r="AP102" i="12"/>
  <c r="AO102" i="12"/>
  <c r="AN102" i="12"/>
  <c r="AM102" i="12"/>
  <c r="AL102" i="12"/>
  <c r="AK102" i="12"/>
  <c r="AJ102" i="12"/>
  <c r="AI102" i="12"/>
  <c r="AH102" i="12"/>
  <c r="AG102" i="12"/>
  <c r="AF102" i="12"/>
  <c r="AE102" i="12"/>
  <c r="AC102" i="12"/>
  <c r="AB102" i="12"/>
  <c r="AA102" i="12"/>
  <c r="Z102" i="12"/>
  <c r="Y102" i="12"/>
  <c r="X102" i="12"/>
  <c r="W102" i="12"/>
  <c r="V102" i="12"/>
  <c r="U102" i="12"/>
  <c r="T102" i="12"/>
  <c r="S102" i="12"/>
  <c r="R102" i="12"/>
  <c r="Q102" i="12"/>
  <c r="P102" i="12"/>
  <c r="O102" i="12"/>
  <c r="N102" i="12"/>
  <c r="L102" i="12"/>
  <c r="K102" i="12"/>
  <c r="J102" i="12"/>
  <c r="I102" i="12"/>
  <c r="EL101" i="12"/>
  <c r="EK101" i="12"/>
  <c r="EJ101" i="12"/>
  <c r="EI101" i="12"/>
  <c r="EH101" i="12"/>
  <c r="EG101" i="12"/>
  <c r="EF101" i="12"/>
  <c r="EE101" i="12"/>
  <c r="ED101" i="12"/>
  <c r="EC101" i="12"/>
  <c r="EB101" i="12"/>
  <c r="EA101" i="12"/>
  <c r="DZ101" i="12"/>
  <c r="DY101" i="12"/>
  <c r="DX101" i="12"/>
  <c r="DW101" i="12"/>
  <c r="DV101" i="12"/>
  <c r="DU101" i="12"/>
  <c r="DT101" i="12"/>
  <c r="DS101" i="12"/>
  <c r="DR101" i="12"/>
  <c r="DQ101" i="12"/>
  <c r="DO101" i="12"/>
  <c r="DN101" i="12"/>
  <c r="DL101" i="12"/>
  <c r="DK101" i="12"/>
  <c r="DJ101" i="12"/>
  <c r="DH101" i="12"/>
  <c r="DG101" i="12"/>
  <c r="DF101" i="12"/>
  <c r="DD101" i="12"/>
  <c r="DC101" i="12"/>
  <c r="DB101" i="12"/>
  <c r="DA101" i="12"/>
  <c r="CZ101" i="12"/>
  <c r="CY101" i="12"/>
  <c r="CX101" i="12"/>
  <c r="CW101" i="12"/>
  <c r="CV101" i="12"/>
  <c r="CU101" i="12"/>
  <c r="CT101" i="12"/>
  <c r="CS101" i="12"/>
  <c r="CR101" i="12"/>
  <c r="CQ101" i="12"/>
  <c r="CP101" i="12"/>
  <c r="CO101" i="12"/>
  <c r="CN101" i="12"/>
  <c r="CM101" i="12"/>
  <c r="CL101" i="12"/>
  <c r="CK101" i="12"/>
  <c r="CJ101" i="12"/>
  <c r="CI101" i="12"/>
  <c r="CH101" i="12"/>
  <c r="CG101" i="12"/>
  <c r="CF101" i="12"/>
  <c r="CE101" i="12"/>
  <c r="CD101" i="12"/>
  <c r="CC101" i="12"/>
  <c r="CB101" i="12"/>
  <c r="CA101" i="12"/>
  <c r="BZ101" i="12"/>
  <c r="BY101" i="12"/>
  <c r="BX101" i="12"/>
  <c r="BW101" i="12"/>
  <c r="BV101" i="12"/>
  <c r="BU101" i="12"/>
  <c r="BT101" i="12"/>
  <c r="BS101" i="12"/>
  <c r="BR101" i="12"/>
  <c r="BQ101" i="12"/>
  <c r="BP101" i="12"/>
  <c r="BO101" i="12"/>
  <c r="BN101" i="12"/>
  <c r="BM101" i="12"/>
  <c r="BK101" i="12"/>
  <c r="BJ101" i="12"/>
  <c r="BI101" i="12"/>
  <c r="BH101" i="12"/>
  <c r="BG101" i="12"/>
  <c r="BF101" i="12"/>
  <c r="BE101" i="12"/>
  <c r="BD101" i="12"/>
  <c r="BC101" i="12"/>
  <c r="BB101" i="12"/>
  <c r="BA101" i="12"/>
  <c r="AZ101" i="12"/>
  <c r="AY101" i="12"/>
  <c r="AX101" i="12"/>
  <c r="AW101" i="12"/>
  <c r="AV101" i="12"/>
  <c r="AT101" i="12"/>
  <c r="AS101" i="12"/>
  <c r="AR101" i="12"/>
  <c r="AQ101" i="12"/>
  <c r="AP101" i="12"/>
  <c r="AO101" i="12"/>
  <c r="AN101" i="12"/>
  <c r="AM101" i="12"/>
  <c r="AL101" i="12"/>
  <c r="AK101" i="12"/>
  <c r="AJ101" i="12"/>
  <c r="AI101" i="12"/>
  <c r="AH101" i="12"/>
  <c r="AG101" i="12"/>
  <c r="AF101" i="12"/>
  <c r="AE101" i="12"/>
  <c r="AC101" i="12"/>
  <c r="AB101" i="12"/>
  <c r="AA101" i="12"/>
  <c r="Z101" i="12"/>
  <c r="Y101" i="12"/>
  <c r="X101" i="12"/>
  <c r="W101" i="12"/>
  <c r="V101" i="12"/>
  <c r="U101" i="12"/>
  <c r="T101" i="12"/>
  <c r="S101" i="12"/>
  <c r="R101" i="12"/>
  <c r="Q101" i="12"/>
  <c r="P101" i="12"/>
  <c r="O101" i="12"/>
  <c r="N101" i="12"/>
  <c r="L101" i="12"/>
  <c r="K101" i="12"/>
  <c r="J101" i="12"/>
  <c r="I101" i="12"/>
  <c r="EL100" i="12"/>
  <c r="EK100" i="12"/>
  <c r="EJ100" i="12"/>
  <c r="EI100" i="12"/>
  <c r="EH100" i="12"/>
  <c r="EG100" i="12"/>
  <c r="EF100" i="12"/>
  <c r="EE100" i="12"/>
  <c r="ED100" i="12"/>
  <c r="EC100" i="12"/>
  <c r="EB100" i="12"/>
  <c r="EA100" i="12"/>
  <c r="DZ100" i="12"/>
  <c r="DY100" i="12"/>
  <c r="DX100" i="12"/>
  <c r="DW100" i="12"/>
  <c r="DV100" i="12"/>
  <c r="DU100" i="12"/>
  <c r="DT100" i="12"/>
  <c r="DS100" i="12"/>
  <c r="DR100" i="12"/>
  <c r="DQ100" i="12"/>
  <c r="DO100" i="12"/>
  <c r="DN100" i="12"/>
  <c r="DL100" i="12"/>
  <c r="DK100" i="12"/>
  <c r="DJ100" i="12"/>
  <c r="DH100" i="12"/>
  <c r="DG100" i="12"/>
  <c r="DF100" i="12"/>
  <c r="DD100" i="12"/>
  <c r="DC100" i="12"/>
  <c r="DB100" i="12"/>
  <c r="DA100" i="12"/>
  <c r="CZ100" i="12"/>
  <c r="CY100" i="12"/>
  <c r="CX100" i="12"/>
  <c r="CW100" i="12"/>
  <c r="CV100" i="12"/>
  <c r="CU100" i="12"/>
  <c r="CT100" i="12"/>
  <c r="CS100" i="12"/>
  <c r="CR100" i="12"/>
  <c r="CQ100" i="12"/>
  <c r="CP100" i="12"/>
  <c r="CO100" i="12"/>
  <c r="CN100" i="12"/>
  <c r="CM100" i="12"/>
  <c r="CL100" i="12"/>
  <c r="CK100" i="12"/>
  <c r="CJ100" i="12"/>
  <c r="CI100" i="12"/>
  <c r="CH100" i="12"/>
  <c r="CG100" i="12"/>
  <c r="CF100" i="12"/>
  <c r="CE100" i="12"/>
  <c r="CD100" i="12"/>
  <c r="CC100" i="12"/>
  <c r="CB100" i="12"/>
  <c r="CA100" i="12"/>
  <c r="BZ100" i="12"/>
  <c r="BY100" i="12"/>
  <c r="BX100" i="12"/>
  <c r="BW100" i="12"/>
  <c r="BV100" i="12"/>
  <c r="BU100" i="12"/>
  <c r="BT100" i="12"/>
  <c r="BS100" i="12"/>
  <c r="BR100" i="12"/>
  <c r="BQ100" i="12"/>
  <c r="BP100" i="12"/>
  <c r="BO100" i="12"/>
  <c r="BN100" i="12"/>
  <c r="BM100" i="12"/>
  <c r="BK100" i="12"/>
  <c r="BJ100" i="12"/>
  <c r="BI100" i="12"/>
  <c r="BH100" i="12"/>
  <c r="BG100" i="12"/>
  <c r="BF100" i="12"/>
  <c r="BE100" i="12"/>
  <c r="BD100" i="12"/>
  <c r="BC100" i="12"/>
  <c r="BB100" i="12"/>
  <c r="BA100" i="12"/>
  <c r="AZ100" i="12"/>
  <c r="AY100" i="12"/>
  <c r="AX100" i="12"/>
  <c r="AW100" i="12"/>
  <c r="AV100" i="12"/>
  <c r="AT100" i="12"/>
  <c r="AS100" i="12"/>
  <c r="AR100" i="12"/>
  <c r="AQ100" i="12"/>
  <c r="AP100" i="12"/>
  <c r="AO100" i="12"/>
  <c r="AN100" i="12"/>
  <c r="AM100" i="12"/>
  <c r="AL100" i="12"/>
  <c r="AK100" i="12"/>
  <c r="AJ100" i="12"/>
  <c r="AI100" i="12"/>
  <c r="AH100" i="12"/>
  <c r="AG100" i="12"/>
  <c r="AF100" i="12"/>
  <c r="AE100" i="12"/>
  <c r="AC100" i="12"/>
  <c r="AB100" i="12"/>
  <c r="AA100" i="12"/>
  <c r="Z100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L100" i="12"/>
  <c r="K100" i="12"/>
  <c r="J100" i="12"/>
  <c r="I100" i="12"/>
  <c r="EL99" i="12"/>
  <c r="EK99" i="12"/>
  <c r="EJ99" i="12"/>
  <c r="EI99" i="12"/>
  <c r="EH99" i="12"/>
  <c r="EG99" i="12"/>
  <c r="EF99" i="12"/>
  <c r="EE99" i="12"/>
  <c r="ED99" i="12"/>
  <c r="EC99" i="12"/>
  <c r="EB99" i="12"/>
  <c r="EA99" i="12"/>
  <c r="DZ99" i="12"/>
  <c r="DY99" i="12"/>
  <c r="DX99" i="12"/>
  <c r="DW99" i="12"/>
  <c r="DV99" i="12"/>
  <c r="DU99" i="12"/>
  <c r="DT99" i="12"/>
  <c r="DS99" i="12"/>
  <c r="DR99" i="12"/>
  <c r="DQ99" i="12"/>
  <c r="DO99" i="12"/>
  <c r="DN99" i="12"/>
  <c r="DL99" i="12"/>
  <c r="DK99" i="12"/>
  <c r="DJ99" i="12"/>
  <c r="DH99" i="12"/>
  <c r="DG99" i="12"/>
  <c r="DF99" i="12"/>
  <c r="DD99" i="12"/>
  <c r="DC99" i="12"/>
  <c r="DB99" i="12"/>
  <c r="DA99" i="12"/>
  <c r="CZ99" i="12"/>
  <c r="CY99" i="12"/>
  <c r="CX99" i="12"/>
  <c r="CW99" i="12"/>
  <c r="CV99" i="12"/>
  <c r="CU99" i="12"/>
  <c r="CT99" i="12"/>
  <c r="CS99" i="12"/>
  <c r="CR99" i="12"/>
  <c r="CQ99" i="12"/>
  <c r="CP99" i="12"/>
  <c r="CO99" i="12"/>
  <c r="CN99" i="12"/>
  <c r="CM99" i="12"/>
  <c r="CL99" i="12"/>
  <c r="CK99" i="12"/>
  <c r="CJ99" i="12"/>
  <c r="CI99" i="12"/>
  <c r="CH99" i="12"/>
  <c r="CG99" i="12"/>
  <c r="CF99" i="12"/>
  <c r="CE99" i="12"/>
  <c r="CD99" i="12"/>
  <c r="CC99" i="12"/>
  <c r="CB99" i="12"/>
  <c r="CA99" i="12"/>
  <c r="BZ99" i="12"/>
  <c r="BY99" i="12"/>
  <c r="BX99" i="12"/>
  <c r="BW99" i="12"/>
  <c r="BV99" i="12"/>
  <c r="BU99" i="12"/>
  <c r="BT99" i="12"/>
  <c r="BS99" i="12"/>
  <c r="BR99" i="12"/>
  <c r="BQ99" i="12"/>
  <c r="BP99" i="12"/>
  <c r="BO99" i="12"/>
  <c r="BN99" i="12"/>
  <c r="BM99" i="12"/>
  <c r="BK99" i="12"/>
  <c r="BJ99" i="12"/>
  <c r="BI99" i="12"/>
  <c r="BH99" i="12"/>
  <c r="BG99" i="12"/>
  <c r="BF99" i="12"/>
  <c r="BE99" i="12"/>
  <c r="BD99" i="12"/>
  <c r="BC99" i="12"/>
  <c r="BB99" i="12"/>
  <c r="BA99" i="12"/>
  <c r="AZ99" i="12"/>
  <c r="AY99" i="12"/>
  <c r="AX99" i="12"/>
  <c r="AW99" i="12"/>
  <c r="AV99" i="12"/>
  <c r="AT99" i="12"/>
  <c r="AS99" i="12"/>
  <c r="AR99" i="12"/>
  <c r="AQ99" i="12"/>
  <c r="AP99" i="12"/>
  <c r="AO99" i="12"/>
  <c r="AN99" i="12"/>
  <c r="AM99" i="12"/>
  <c r="AL99" i="12"/>
  <c r="AK99" i="12"/>
  <c r="AJ99" i="12"/>
  <c r="AI99" i="12"/>
  <c r="AH99" i="12"/>
  <c r="AG99" i="12"/>
  <c r="AF99" i="12"/>
  <c r="AE99" i="12"/>
  <c r="AC99" i="12"/>
  <c r="AB99" i="12"/>
  <c r="AA99" i="12"/>
  <c r="Z99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L99" i="12"/>
  <c r="K99" i="12"/>
  <c r="J99" i="12"/>
  <c r="I99" i="12"/>
  <c r="EL98" i="12"/>
  <c r="EK98" i="12"/>
  <c r="EJ98" i="12"/>
  <c r="EI98" i="12"/>
  <c r="EH98" i="12"/>
  <c r="EG98" i="12"/>
  <c r="EF98" i="12"/>
  <c r="EE98" i="12"/>
  <c r="ED98" i="12"/>
  <c r="EC98" i="12"/>
  <c r="EB98" i="12"/>
  <c r="EA98" i="12"/>
  <c r="DZ98" i="12"/>
  <c r="DY98" i="12"/>
  <c r="DX98" i="12"/>
  <c r="DW98" i="12"/>
  <c r="DV98" i="12"/>
  <c r="DU98" i="12"/>
  <c r="DT98" i="12"/>
  <c r="DS98" i="12"/>
  <c r="DR98" i="12"/>
  <c r="DQ98" i="12"/>
  <c r="DO98" i="12"/>
  <c r="DN98" i="12"/>
  <c r="DL98" i="12"/>
  <c r="DK98" i="12"/>
  <c r="DJ98" i="12"/>
  <c r="DH98" i="12"/>
  <c r="DG98" i="12"/>
  <c r="DF98" i="12"/>
  <c r="DD98" i="12"/>
  <c r="DC98" i="12"/>
  <c r="DB98" i="12"/>
  <c r="DA98" i="12"/>
  <c r="CZ98" i="12"/>
  <c r="CY98" i="12"/>
  <c r="CX98" i="12"/>
  <c r="CW98" i="12"/>
  <c r="CV98" i="12"/>
  <c r="CU98" i="12"/>
  <c r="CT98" i="12"/>
  <c r="CS98" i="12"/>
  <c r="CR98" i="12"/>
  <c r="CQ98" i="12"/>
  <c r="CP98" i="12"/>
  <c r="CO98" i="12"/>
  <c r="CN98" i="12"/>
  <c r="CM98" i="12"/>
  <c r="CL98" i="12"/>
  <c r="CK98" i="12"/>
  <c r="CJ98" i="12"/>
  <c r="CI98" i="12"/>
  <c r="CH98" i="12"/>
  <c r="CG98" i="12"/>
  <c r="CF98" i="12"/>
  <c r="CE98" i="12"/>
  <c r="CD98" i="12"/>
  <c r="CC98" i="12"/>
  <c r="CB98" i="12"/>
  <c r="CA98" i="12"/>
  <c r="BZ98" i="12"/>
  <c r="BY98" i="12"/>
  <c r="BX98" i="12"/>
  <c r="BW98" i="12"/>
  <c r="BV98" i="12"/>
  <c r="BU98" i="12"/>
  <c r="BT98" i="12"/>
  <c r="BS98" i="12"/>
  <c r="BR98" i="12"/>
  <c r="BQ98" i="12"/>
  <c r="BP98" i="12"/>
  <c r="BO98" i="12"/>
  <c r="BN98" i="12"/>
  <c r="BM98" i="12"/>
  <c r="BK98" i="12"/>
  <c r="BJ98" i="12"/>
  <c r="BI98" i="12"/>
  <c r="BH98" i="12"/>
  <c r="BG98" i="12"/>
  <c r="BF98" i="12"/>
  <c r="BE98" i="12"/>
  <c r="BD98" i="12"/>
  <c r="BC98" i="12"/>
  <c r="BB98" i="12"/>
  <c r="BA98" i="12"/>
  <c r="AZ98" i="12"/>
  <c r="AY98" i="12"/>
  <c r="AX98" i="12"/>
  <c r="AW98" i="12"/>
  <c r="AV98" i="12"/>
  <c r="AT98" i="12"/>
  <c r="AS98" i="12"/>
  <c r="AR98" i="12"/>
  <c r="AQ98" i="12"/>
  <c r="AP98" i="12"/>
  <c r="AO98" i="12"/>
  <c r="AN98" i="12"/>
  <c r="AM98" i="12"/>
  <c r="AL98" i="12"/>
  <c r="AK98" i="12"/>
  <c r="AJ98" i="12"/>
  <c r="AI98" i="12"/>
  <c r="AH98" i="12"/>
  <c r="AG98" i="12"/>
  <c r="AF98" i="12"/>
  <c r="AE98" i="12"/>
  <c r="AC98" i="12"/>
  <c r="AB98" i="12"/>
  <c r="AA98" i="12"/>
  <c r="Z98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L98" i="12"/>
  <c r="K98" i="12"/>
  <c r="J98" i="12"/>
  <c r="I98" i="12"/>
  <c r="EL97" i="12"/>
  <c r="EK97" i="12"/>
  <c r="EJ97" i="12"/>
  <c r="EI97" i="12"/>
  <c r="EH97" i="12"/>
  <c r="EG97" i="12"/>
  <c r="EF97" i="12"/>
  <c r="EE97" i="12"/>
  <c r="ED97" i="12"/>
  <c r="EC97" i="12"/>
  <c r="EB97" i="12"/>
  <c r="EA97" i="12"/>
  <c r="DZ97" i="12"/>
  <c r="DY97" i="12"/>
  <c r="DX97" i="12"/>
  <c r="DW97" i="12"/>
  <c r="DV97" i="12"/>
  <c r="DU97" i="12"/>
  <c r="DT97" i="12"/>
  <c r="DS97" i="12"/>
  <c r="DR97" i="12"/>
  <c r="DQ97" i="12"/>
  <c r="DO97" i="12"/>
  <c r="DN97" i="12"/>
  <c r="DL97" i="12"/>
  <c r="DK97" i="12"/>
  <c r="DJ97" i="12"/>
  <c r="DH97" i="12"/>
  <c r="DG97" i="12"/>
  <c r="DF97" i="12"/>
  <c r="DD97" i="12"/>
  <c r="DC97" i="12"/>
  <c r="DB97" i="12"/>
  <c r="DA97" i="12"/>
  <c r="CZ97" i="12"/>
  <c r="CY97" i="12"/>
  <c r="CX97" i="12"/>
  <c r="CW97" i="12"/>
  <c r="CV97" i="12"/>
  <c r="CU97" i="12"/>
  <c r="CT97" i="12"/>
  <c r="CS97" i="12"/>
  <c r="CR97" i="12"/>
  <c r="CQ97" i="12"/>
  <c r="CP97" i="12"/>
  <c r="CO97" i="12"/>
  <c r="CN97" i="12"/>
  <c r="CM97" i="12"/>
  <c r="CL97" i="12"/>
  <c r="CK97" i="12"/>
  <c r="CJ97" i="12"/>
  <c r="CI97" i="12"/>
  <c r="CH97" i="12"/>
  <c r="CG97" i="12"/>
  <c r="CF97" i="12"/>
  <c r="CE97" i="12"/>
  <c r="CD97" i="12"/>
  <c r="CC97" i="12"/>
  <c r="CB97" i="12"/>
  <c r="CA97" i="12"/>
  <c r="BZ97" i="12"/>
  <c r="BY97" i="12"/>
  <c r="BX97" i="12"/>
  <c r="BW97" i="12"/>
  <c r="BV97" i="12"/>
  <c r="BU97" i="12"/>
  <c r="BT97" i="12"/>
  <c r="BS97" i="12"/>
  <c r="BR97" i="12"/>
  <c r="BQ97" i="12"/>
  <c r="BP97" i="12"/>
  <c r="BO97" i="12"/>
  <c r="BN97" i="12"/>
  <c r="BM97" i="12"/>
  <c r="BK97" i="12"/>
  <c r="BJ97" i="12"/>
  <c r="BI97" i="12"/>
  <c r="BH97" i="12"/>
  <c r="BG97" i="12"/>
  <c r="BF97" i="12"/>
  <c r="BE97" i="12"/>
  <c r="BD97" i="12"/>
  <c r="BC97" i="12"/>
  <c r="BB97" i="12"/>
  <c r="BA97" i="12"/>
  <c r="AZ97" i="12"/>
  <c r="AY97" i="12"/>
  <c r="AX97" i="12"/>
  <c r="AW97" i="12"/>
  <c r="AV97" i="12"/>
  <c r="AT97" i="12"/>
  <c r="AS97" i="12"/>
  <c r="AR97" i="12"/>
  <c r="AQ97" i="12"/>
  <c r="AP97" i="12"/>
  <c r="AO97" i="12"/>
  <c r="AN97" i="12"/>
  <c r="AM97" i="12"/>
  <c r="AL97" i="12"/>
  <c r="AK97" i="12"/>
  <c r="AJ97" i="12"/>
  <c r="AI97" i="12"/>
  <c r="AH97" i="12"/>
  <c r="AG97" i="12"/>
  <c r="AF97" i="12"/>
  <c r="AE97" i="12"/>
  <c r="AC97" i="12"/>
  <c r="AB97" i="12"/>
  <c r="AA97" i="12"/>
  <c r="Z97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L97" i="12"/>
  <c r="K97" i="12"/>
  <c r="J97" i="12"/>
  <c r="I97" i="12"/>
  <c r="EL96" i="12"/>
  <c r="EK96" i="12"/>
  <c r="EJ96" i="12"/>
  <c r="EI96" i="12"/>
  <c r="EH96" i="12"/>
  <c r="EG96" i="12"/>
  <c r="EF96" i="12"/>
  <c r="EE96" i="12"/>
  <c r="ED96" i="12"/>
  <c r="EC96" i="12"/>
  <c r="EB96" i="12"/>
  <c r="EA96" i="12"/>
  <c r="DZ96" i="12"/>
  <c r="DY96" i="12"/>
  <c r="DX96" i="12"/>
  <c r="DW96" i="12"/>
  <c r="DV96" i="12"/>
  <c r="DU96" i="12"/>
  <c r="DT96" i="12"/>
  <c r="DS96" i="12"/>
  <c r="DR96" i="12"/>
  <c r="DQ96" i="12"/>
  <c r="DO96" i="12"/>
  <c r="DN96" i="12"/>
  <c r="DL96" i="12"/>
  <c r="DK96" i="12"/>
  <c r="DJ96" i="12"/>
  <c r="DH96" i="12"/>
  <c r="DG96" i="12"/>
  <c r="DF96" i="12"/>
  <c r="DD96" i="12"/>
  <c r="DC96" i="12"/>
  <c r="DB96" i="12"/>
  <c r="DA96" i="12"/>
  <c r="CZ96" i="12"/>
  <c r="CY96" i="12"/>
  <c r="CX96" i="12"/>
  <c r="CW96" i="12"/>
  <c r="CV96" i="12"/>
  <c r="CU96" i="12"/>
  <c r="CT96" i="12"/>
  <c r="CS96" i="12"/>
  <c r="CR96" i="12"/>
  <c r="CQ96" i="12"/>
  <c r="CP96" i="12"/>
  <c r="CO96" i="12"/>
  <c r="CN96" i="12"/>
  <c r="CM96" i="12"/>
  <c r="CL96" i="12"/>
  <c r="CK96" i="12"/>
  <c r="CJ96" i="12"/>
  <c r="CI96" i="12"/>
  <c r="CH96" i="12"/>
  <c r="CG96" i="12"/>
  <c r="CF96" i="12"/>
  <c r="CE96" i="12"/>
  <c r="CD96" i="12"/>
  <c r="CC96" i="12"/>
  <c r="CB96" i="12"/>
  <c r="CA96" i="12"/>
  <c r="BZ96" i="12"/>
  <c r="BY96" i="12"/>
  <c r="BX96" i="12"/>
  <c r="BW96" i="12"/>
  <c r="BV96" i="12"/>
  <c r="BU96" i="12"/>
  <c r="BT96" i="12"/>
  <c r="BS96" i="12"/>
  <c r="BR96" i="12"/>
  <c r="BQ96" i="12"/>
  <c r="BP96" i="12"/>
  <c r="BO96" i="12"/>
  <c r="BN96" i="12"/>
  <c r="BM96" i="12"/>
  <c r="BK96" i="12"/>
  <c r="BJ96" i="12"/>
  <c r="BI96" i="12"/>
  <c r="BH96" i="12"/>
  <c r="BG96" i="12"/>
  <c r="BF96" i="12"/>
  <c r="BE96" i="12"/>
  <c r="BD96" i="12"/>
  <c r="BC96" i="12"/>
  <c r="BB96" i="12"/>
  <c r="BA96" i="12"/>
  <c r="AZ96" i="12"/>
  <c r="AY96" i="12"/>
  <c r="AX96" i="12"/>
  <c r="AW96" i="12"/>
  <c r="AV96" i="12"/>
  <c r="AT96" i="12"/>
  <c r="AS96" i="12"/>
  <c r="AR96" i="12"/>
  <c r="AQ96" i="12"/>
  <c r="AP96" i="12"/>
  <c r="AO96" i="12"/>
  <c r="AN96" i="12"/>
  <c r="AM96" i="12"/>
  <c r="AL96" i="12"/>
  <c r="AK96" i="12"/>
  <c r="AJ96" i="12"/>
  <c r="AI96" i="12"/>
  <c r="AH96" i="12"/>
  <c r="AG96" i="12"/>
  <c r="AF96" i="12"/>
  <c r="AE96" i="12"/>
  <c r="AC96" i="12"/>
  <c r="AB96" i="12"/>
  <c r="AA96" i="12"/>
  <c r="Z96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L96" i="12"/>
  <c r="K96" i="12"/>
  <c r="J96" i="12"/>
  <c r="I96" i="12"/>
  <c r="EL95" i="12"/>
  <c r="EK95" i="12"/>
  <c r="EJ95" i="12"/>
  <c r="EI95" i="12"/>
  <c r="EH95" i="12"/>
  <c r="EG95" i="12"/>
  <c r="EF95" i="12"/>
  <c r="EE95" i="12"/>
  <c r="ED95" i="12"/>
  <c r="EC95" i="12"/>
  <c r="EB95" i="12"/>
  <c r="EA95" i="12"/>
  <c r="DZ95" i="12"/>
  <c r="DY95" i="12"/>
  <c r="DX95" i="12"/>
  <c r="DW95" i="12"/>
  <c r="DV95" i="12"/>
  <c r="DU95" i="12"/>
  <c r="DT95" i="12"/>
  <c r="DS95" i="12"/>
  <c r="DR95" i="12"/>
  <c r="DQ95" i="12"/>
  <c r="DO95" i="12"/>
  <c r="DN95" i="12"/>
  <c r="DL95" i="12"/>
  <c r="DK95" i="12"/>
  <c r="DJ95" i="12"/>
  <c r="DH95" i="12"/>
  <c r="DG95" i="12"/>
  <c r="DF95" i="12"/>
  <c r="DD95" i="12"/>
  <c r="DC95" i="12"/>
  <c r="DB95" i="12"/>
  <c r="DA95" i="12"/>
  <c r="CZ95" i="12"/>
  <c r="CY95" i="12"/>
  <c r="CX95" i="12"/>
  <c r="CW95" i="12"/>
  <c r="CV95" i="12"/>
  <c r="CU95" i="12"/>
  <c r="CT95" i="12"/>
  <c r="CS95" i="12"/>
  <c r="CR95" i="12"/>
  <c r="CQ95" i="12"/>
  <c r="CP95" i="12"/>
  <c r="CO95" i="12"/>
  <c r="CN95" i="12"/>
  <c r="CM95" i="12"/>
  <c r="CL95" i="12"/>
  <c r="CK95" i="12"/>
  <c r="CJ95" i="12"/>
  <c r="CI95" i="12"/>
  <c r="CH95" i="12"/>
  <c r="CG95" i="12"/>
  <c r="CF95" i="12"/>
  <c r="CE95" i="12"/>
  <c r="CD95" i="12"/>
  <c r="CC95" i="12"/>
  <c r="CB95" i="12"/>
  <c r="CA95" i="12"/>
  <c r="BZ95" i="12"/>
  <c r="BY95" i="12"/>
  <c r="BX95" i="12"/>
  <c r="BW95" i="12"/>
  <c r="BV95" i="12"/>
  <c r="BU95" i="12"/>
  <c r="BT95" i="12"/>
  <c r="BS95" i="12"/>
  <c r="BR95" i="12"/>
  <c r="BQ95" i="12"/>
  <c r="BP95" i="12"/>
  <c r="BO95" i="12"/>
  <c r="BN95" i="12"/>
  <c r="BM95" i="12"/>
  <c r="BK95" i="12"/>
  <c r="BJ95" i="12"/>
  <c r="BI95" i="12"/>
  <c r="BH95" i="12"/>
  <c r="BG95" i="12"/>
  <c r="BF95" i="12"/>
  <c r="BE95" i="12"/>
  <c r="BD95" i="12"/>
  <c r="BC95" i="12"/>
  <c r="BB95" i="12"/>
  <c r="BA95" i="12"/>
  <c r="AZ95" i="12"/>
  <c r="AY95" i="12"/>
  <c r="AX95" i="12"/>
  <c r="AW95" i="12"/>
  <c r="AV95" i="12"/>
  <c r="AT95" i="12"/>
  <c r="AS95" i="12"/>
  <c r="AR95" i="12"/>
  <c r="AQ95" i="12"/>
  <c r="AP95" i="12"/>
  <c r="AO95" i="12"/>
  <c r="AN95" i="12"/>
  <c r="AM95" i="12"/>
  <c r="AL95" i="12"/>
  <c r="AK95" i="12"/>
  <c r="AJ95" i="12"/>
  <c r="AI95" i="12"/>
  <c r="AH95" i="12"/>
  <c r="AG95" i="12"/>
  <c r="AF95" i="12"/>
  <c r="AE95" i="12"/>
  <c r="AC95" i="12"/>
  <c r="AB95" i="12"/>
  <c r="AA95" i="12"/>
  <c r="Z95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L95" i="12"/>
  <c r="K95" i="12"/>
  <c r="J95" i="12"/>
  <c r="I95" i="12"/>
  <c r="EL94" i="12"/>
  <c r="EK94" i="12"/>
  <c r="EJ94" i="12"/>
  <c r="EI94" i="12"/>
  <c r="EH94" i="12"/>
  <c r="EG94" i="12"/>
  <c r="EF94" i="12"/>
  <c r="EE94" i="12"/>
  <c r="ED94" i="12"/>
  <c r="EC94" i="12"/>
  <c r="EB94" i="12"/>
  <c r="EA94" i="12"/>
  <c r="DZ94" i="12"/>
  <c r="DY94" i="12"/>
  <c r="DX94" i="12"/>
  <c r="DW94" i="12"/>
  <c r="DV94" i="12"/>
  <c r="DU94" i="12"/>
  <c r="DT94" i="12"/>
  <c r="DS94" i="12"/>
  <c r="DR94" i="12"/>
  <c r="DQ94" i="12"/>
  <c r="DO94" i="12"/>
  <c r="DN94" i="12"/>
  <c r="DL94" i="12"/>
  <c r="DK94" i="12"/>
  <c r="DJ94" i="12"/>
  <c r="DH94" i="12"/>
  <c r="DG94" i="12"/>
  <c r="DF94" i="12"/>
  <c r="DD94" i="12"/>
  <c r="DC94" i="12"/>
  <c r="DB94" i="12"/>
  <c r="DA94" i="12"/>
  <c r="CZ94" i="12"/>
  <c r="CY94" i="12"/>
  <c r="CX94" i="12"/>
  <c r="CW94" i="12"/>
  <c r="CV94" i="12"/>
  <c r="CU94" i="12"/>
  <c r="CT94" i="12"/>
  <c r="CS94" i="12"/>
  <c r="CR94" i="12"/>
  <c r="CQ94" i="12"/>
  <c r="CP94" i="12"/>
  <c r="CO94" i="12"/>
  <c r="CN94" i="12"/>
  <c r="CM94" i="12"/>
  <c r="CL94" i="12"/>
  <c r="CK94" i="12"/>
  <c r="CJ94" i="12"/>
  <c r="CI94" i="12"/>
  <c r="CH94" i="12"/>
  <c r="CG94" i="12"/>
  <c r="CF94" i="12"/>
  <c r="CE94" i="12"/>
  <c r="CD94" i="12"/>
  <c r="CC94" i="12"/>
  <c r="CB94" i="12"/>
  <c r="CA94" i="12"/>
  <c r="BZ94" i="12"/>
  <c r="BY94" i="12"/>
  <c r="BX94" i="12"/>
  <c r="BW94" i="12"/>
  <c r="BV94" i="12"/>
  <c r="BU94" i="12"/>
  <c r="BT94" i="12"/>
  <c r="BS94" i="12"/>
  <c r="BR94" i="12"/>
  <c r="BQ94" i="12"/>
  <c r="BP94" i="12"/>
  <c r="BO94" i="12"/>
  <c r="BN94" i="12"/>
  <c r="BM94" i="12"/>
  <c r="BK94" i="12"/>
  <c r="BJ94" i="12"/>
  <c r="BI94" i="12"/>
  <c r="BH94" i="12"/>
  <c r="BG94" i="12"/>
  <c r="BF94" i="12"/>
  <c r="BE94" i="12"/>
  <c r="BD94" i="12"/>
  <c r="BC94" i="12"/>
  <c r="BB94" i="12"/>
  <c r="BA94" i="12"/>
  <c r="AZ94" i="12"/>
  <c r="AY94" i="12"/>
  <c r="AX94" i="12"/>
  <c r="AW94" i="12"/>
  <c r="AV94" i="12"/>
  <c r="AT94" i="12"/>
  <c r="AS94" i="12"/>
  <c r="AR94" i="12"/>
  <c r="AQ94" i="12"/>
  <c r="AP94" i="12"/>
  <c r="AO94" i="12"/>
  <c r="AN94" i="12"/>
  <c r="AM94" i="12"/>
  <c r="AL94" i="12"/>
  <c r="AK94" i="12"/>
  <c r="AJ94" i="12"/>
  <c r="AI94" i="12"/>
  <c r="AH94" i="12"/>
  <c r="AG94" i="12"/>
  <c r="AF94" i="12"/>
  <c r="AE94" i="12"/>
  <c r="AC94" i="12"/>
  <c r="AB94" i="12"/>
  <c r="AA94" i="12"/>
  <c r="Z94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L94" i="12"/>
  <c r="K94" i="12"/>
  <c r="J94" i="12"/>
  <c r="I94" i="12"/>
  <c r="EL93" i="12"/>
  <c r="EK93" i="12"/>
  <c r="EJ93" i="12"/>
  <c r="EI93" i="12"/>
  <c r="EH93" i="12"/>
  <c r="EG93" i="12"/>
  <c r="EF93" i="12"/>
  <c r="EE93" i="12"/>
  <c r="ED93" i="12"/>
  <c r="EC93" i="12"/>
  <c r="EB93" i="12"/>
  <c r="EA93" i="12"/>
  <c r="DZ93" i="12"/>
  <c r="DY93" i="12"/>
  <c r="DX93" i="12"/>
  <c r="DW93" i="12"/>
  <c r="DV93" i="12"/>
  <c r="DU93" i="12"/>
  <c r="DT93" i="12"/>
  <c r="DS93" i="12"/>
  <c r="DR93" i="12"/>
  <c r="DQ93" i="12"/>
  <c r="DO93" i="12"/>
  <c r="DN93" i="12"/>
  <c r="DL93" i="12"/>
  <c r="DK93" i="12"/>
  <c r="DJ93" i="12"/>
  <c r="DH93" i="12"/>
  <c r="DG93" i="12"/>
  <c r="DF93" i="12"/>
  <c r="DD93" i="12"/>
  <c r="DC93" i="12"/>
  <c r="DB93" i="12"/>
  <c r="DA93" i="12"/>
  <c r="CZ93" i="12"/>
  <c r="CY93" i="12"/>
  <c r="CX93" i="12"/>
  <c r="CW93" i="12"/>
  <c r="CV93" i="12"/>
  <c r="CU93" i="12"/>
  <c r="CT93" i="12"/>
  <c r="CS93" i="12"/>
  <c r="CR93" i="12"/>
  <c r="CQ93" i="12"/>
  <c r="CP93" i="12"/>
  <c r="CO93" i="12"/>
  <c r="CN93" i="12"/>
  <c r="CM93" i="12"/>
  <c r="CL93" i="12"/>
  <c r="CK93" i="12"/>
  <c r="CJ93" i="12"/>
  <c r="CI93" i="12"/>
  <c r="CH93" i="12"/>
  <c r="CG93" i="12"/>
  <c r="CF93" i="12"/>
  <c r="CE93" i="12"/>
  <c r="CD93" i="12"/>
  <c r="CC93" i="12"/>
  <c r="CB93" i="12"/>
  <c r="CA93" i="12"/>
  <c r="BZ93" i="12"/>
  <c r="BY93" i="12"/>
  <c r="BX93" i="12"/>
  <c r="BW93" i="12"/>
  <c r="BV93" i="12"/>
  <c r="BU93" i="12"/>
  <c r="BT93" i="12"/>
  <c r="BS93" i="12"/>
  <c r="BR93" i="12"/>
  <c r="BQ93" i="12"/>
  <c r="BP93" i="12"/>
  <c r="BO93" i="12"/>
  <c r="BN93" i="12"/>
  <c r="BM93" i="12"/>
  <c r="BK93" i="12"/>
  <c r="BJ93" i="12"/>
  <c r="BI93" i="12"/>
  <c r="BH93" i="12"/>
  <c r="BG93" i="12"/>
  <c r="BF93" i="12"/>
  <c r="BE93" i="12"/>
  <c r="BD93" i="12"/>
  <c r="BC93" i="12"/>
  <c r="BB93" i="12"/>
  <c r="BA93" i="12"/>
  <c r="AZ93" i="12"/>
  <c r="AY93" i="12"/>
  <c r="AX93" i="12"/>
  <c r="AW93" i="12"/>
  <c r="AV93" i="12"/>
  <c r="AT93" i="12"/>
  <c r="AS93" i="12"/>
  <c r="AR93" i="12"/>
  <c r="AQ93" i="12"/>
  <c r="AP93" i="12"/>
  <c r="AO93" i="12"/>
  <c r="AN93" i="12"/>
  <c r="AM93" i="12"/>
  <c r="AL93" i="12"/>
  <c r="AK93" i="12"/>
  <c r="AJ93" i="12"/>
  <c r="AI93" i="12"/>
  <c r="AH93" i="12"/>
  <c r="AG93" i="12"/>
  <c r="AF93" i="12"/>
  <c r="AE93" i="12"/>
  <c r="AC93" i="12"/>
  <c r="AB93" i="12"/>
  <c r="AA93" i="12"/>
  <c r="Z93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L93" i="12"/>
  <c r="K93" i="12"/>
  <c r="J93" i="12"/>
  <c r="I93" i="12"/>
  <c r="EL92" i="12"/>
  <c r="EK92" i="12"/>
  <c r="EJ92" i="12"/>
  <c r="EI92" i="12"/>
  <c r="EH92" i="12"/>
  <c r="EG92" i="12"/>
  <c r="EF92" i="12"/>
  <c r="EE92" i="12"/>
  <c r="ED92" i="12"/>
  <c r="EC92" i="12"/>
  <c r="EB92" i="12"/>
  <c r="EA92" i="12"/>
  <c r="DZ92" i="12"/>
  <c r="DY92" i="12"/>
  <c r="DX92" i="12"/>
  <c r="DW92" i="12"/>
  <c r="DV92" i="12"/>
  <c r="DU92" i="12"/>
  <c r="DT92" i="12"/>
  <c r="DS92" i="12"/>
  <c r="DR92" i="12"/>
  <c r="DQ92" i="12"/>
  <c r="DO92" i="12"/>
  <c r="DN92" i="12"/>
  <c r="DL92" i="12"/>
  <c r="DK92" i="12"/>
  <c r="DJ92" i="12"/>
  <c r="DH92" i="12"/>
  <c r="DG92" i="12"/>
  <c r="DF92" i="12"/>
  <c r="DD92" i="12"/>
  <c r="DC92" i="12"/>
  <c r="DB92" i="12"/>
  <c r="DA92" i="12"/>
  <c r="CZ92" i="12"/>
  <c r="CY92" i="12"/>
  <c r="CX92" i="12"/>
  <c r="CW92" i="12"/>
  <c r="CV92" i="12"/>
  <c r="CU92" i="12"/>
  <c r="CT92" i="12"/>
  <c r="CS92" i="12"/>
  <c r="CR92" i="12"/>
  <c r="CQ92" i="12"/>
  <c r="CP92" i="12"/>
  <c r="CO92" i="12"/>
  <c r="CN92" i="12"/>
  <c r="CM92" i="12"/>
  <c r="CL92" i="12"/>
  <c r="CK92" i="12"/>
  <c r="CJ92" i="12"/>
  <c r="CI92" i="12"/>
  <c r="CH92" i="12"/>
  <c r="CG92" i="12"/>
  <c r="CF92" i="12"/>
  <c r="CE92" i="12"/>
  <c r="CD92" i="12"/>
  <c r="CC92" i="12"/>
  <c r="CB92" i="12"/>
  <c r="CA92" i="12"/>
  <c r="BZ92" i="12"/>
  <c r="BY92" i="12"/>
  <c r="BX92" i="12"/>
  <c r="BW92" i="12"/>
  <c r="BV92" i="12"/>
  <c r="BU92" i="12"/>
  <c r="BT92" i="12"/>
  <c r="BS92" i="12"/>
  <c r="BR92" i="12"/>
  <c r="BQ92" i="12"/>
  <c r="BP92" i="12"/>
  <c r="BO92" i="12"/>
  <c r="BN92" i="12"/>
  <c r="BM92" i="12"/>
  <c r="BK92" i="12"/>
  <c r="BJ92" i="12"/>
  <c r="BI92" i="12"/>
  <c r="BH92" i="12"/>
  <c r="BG92" i="12"/>
  <c r="BF92" i="12"/>
  <c r="BE92" i="12"/>
  <c r="BD92" i="12"/>
  <c r="BC92" i="12"/>
  <c r="BB92" i="12"/>
  <c r="BA92" i="12"/>
  <c r="AZ92" i="12"/>
  <c r="AY92" i="12"/>
  <c r="AX92" i="12"/>
  <c r="AW92" i="12"/>
  <c r="AV92" i="12"/>
  <c r="AT92" i="12"/>
  <c r="AS92" i="12"/>
  <c r="AR92" i="12"/>
  <c r="AQ92" i="12"/>
  <c r="AP92" i="12"/>
  <c r="AO92" i="12"/>
  <c r="AN92" i="12"/>
  <c r="AM92" i="12"/>
  <c r="AL92" i="12"/>
  <c r="AK92" i="12"/>
  <c r="AJ92" i="12"/>
  <c r="AI92" i="12"/>
  <c r="AH92" i="12"/>
  <c r="AG92" i="12"/>
  <c r="AF92" i="12"/>
  <c r="AE92" i="12"/>
  <c r="AC92" i="12"/>
  <c r="AB92" i="12"/>
  <c r="AA92" i="12"/>
  <c r="Z92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L92" i="12"/>
  <c r="K92" i="12"/>
  <c r="J92" i="12"/>
  <c r="I92" i="12"/>
  <c r="EL91" i="12"/>
  <c r="EK91" i="12"/>
  <c r="EJ91" i="12"/>
  <c r="EI91" i="12"/>
  <c r="EH91" i="12"/>
  <c r="EG91" i="12"/>
  <c r="EF91" i="12"/>
  <c r="EE91" i="12"/>
  <c r="ED91" i="12"/>
  <c r="EC91" i="12"/>
  <c r="EB91" i="12"/>
  <c r="EA91" i="12"/>
  <c r="DZ91" i="12"/>
  <c r="DY91" i="12"/>
  <c r="DX91" i="12"/>
  <c r="DW91" i="12"/>
  <c r="DV91" i="12"/>
  <c r="DU91" i="12"/>
  <c r="DT91" i="12"/>
  <c r="DS91" i="12"/>
  <c r="DR91" i="12"/>
  <c r="DQ91" i="12"/>
  <c r="DO91" i="12"/>
  <c r="DN91" i="12"/>
  <c r="DL91" i="12"/>
  <c r="DK91" i="12"/>
  <c r="DJ91" i="12"/>
  <c r="DH91" i="12"/>
  <c r="DG91" i="12"/>
  <c r="DF91" i="12"/>
  <c r="DD91" i="12"/>
  <c r="DC91" i="12"/>
  <c r="DB91" i="12"/>
  <c r="DA91" i="12"/>
  <c r="CZ91" i="12"/>
  <c r="CY91" i="12"/>
  <c r="CX91" i="12"/>
  <c r="CW91" i="12"/>
  <c r="CV91" i="12"/>
  <c r="CU91" i="12"/>
  <c r="CT91" i="12"/>
  <c r="CS91" i="12"/>
  <c r="CR91" i="12"/>
  <c r="CQ91" i="12"/>
  <c r="CP91" i="12"/>
  <c r="CO91" i="12"/>
  <c r="CN91" i="12"/>
  <c r="CM91" i="12"/>
  <c r="CL91" i="12"/>
  <c r="CK91" i="12"/>
  <c r="CJ91" i="12"/>
  <c r="CI91" i="12"/>
  <c r="CH91" i="12"/>
  <c r="CG91" i="12"/>
  <c r="CF91" i="12"/>
  <c r="CE91" i="12"/>
  <c r="CD91" i="12"/>
  <c r="CC91" i="12"/>
  <c r="CB91" i="12"/>
  <c r="CA91" i="12"/>
  <c r="BZ91" i="12"/>
  <c r="BY91" i="12"/>
  <c r="BX91" i="12"/>
  <c r="BW91" i="12"/>
  <c r="BV91" i="12"/>
  <c r="BU91" i="12"/>
  <c r="BT91" i="12"/>
  <c r="BS91" i="12"/>
  <c r="BR91" i="12"/>
  <c r="BQ91" i="12"/>
  <c r="BP91" i="12"/>
  <c r="BO91" i="12"/>
  <c r="BN91" i="12"/>
  <c r="BM91" i="12"/>
  <c r="BK91" i="12"/>
  <c r="BJ91" i="12"/>
  <c r="BI91" i="12"/>
  <c r="BH91" i="12"/>
  <c r="BG91" i="12"/>
  <c r="BF91" i="12"/>
  <c r="BE91" i="12"/>
  <c r="BD91" i="12"/>
  <c r="BC91" i="12"/>
  <c r="BB91" i="12"/>
  <c r="BA91" i="12"/>
  <c r="AZ91" i="12"/>
  <c r="AY91" i="12"/>
  <c r="AX91" i="12"/>
  <c r="AW91" i="12"/>
  <c r="AV91" i="12"/>
  <c r="AT91" i="12"/>
  <c r="AS91" i="12"/>
  <c r="AR91" i="12"/>
  <c r="AQ91" i="12"/>
  <c r="AP91" i="12"/>
  <c r="AO91" i="12"/>
  <c r="AN91" i="12"/>
  <c r="AM91" i="12"/>
  <c r="AL91" i="12"/>
  <c r="AK91" i="12"/>
  <c r="AJ91" i="12"/>
  <c r="AI91" i="12"/>
  <c r="AH91" i="12"/>
  <c r="AG91" i="12"/>
  <c r="AF91" i="12"/>
  <c r="AE91" i="12"/>
  <c r="AC91" i="12"/>
  <c r="AB91" i="12"/>
  <c r="AA91" i="12"/>
  <c r="Z91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L91" i="12"/>
  <c r="K91" i="12"/>
  <c r="J91" i="12"/>
  <c r="I91" i="12"/>
  <c r="EL90" i="12"/>
  <c r="EK90" i="12"/>
  <c r="EJ90" i="12"/>
  <c r="EI90" i="12"/>
  <c r="EH90" i="12"/>
  <c r="EG90" i="12"/>
  <c r="EF90" i="12"/>
  <c r="EE90" i="12"/>
  <c r="ED90" i="12"/>
  <c r="EC90" i="12"/>
  <c r="EB90" i="12"/>
  <c r="EA90" i="12"/>
  <c r="DZ90" i="12"/>
  <c r="DY90" i="12"/>
  <c r="DX90" i="12"/>
  <c r="DW90" i="12"/>
  <c r="DV90" i="12"/>
  <c r="DU90" i="12"/>
  <c r="DT90" i="12"/>
  <c r="DS90" i="12"/>
  <c r="DR90" i="12"/>
  <c r="DQ90" i="12"/>
  <c r="DO90" i="12"/>
  <c r="DN90" i="12"/>
  <c r="DL90" i="12"/>
  <c r="DK90" i="12"/>
  <c r="DJ90" i="12"/>
  <c r="DH90" i="12"/>
  <c r="DG90" i="12"/>
  <c r="DF90" i="12"/>
  <c r="DD90" i="12"/>
  <c r="DC90" i="12"/>
  <c r="DB90" i="12"/>
  <c r="DA90" i="12"/>
  <c r="CZ90" i="12"/>
  <c r="CY90" i="12"/>
  <c r="CX90" i="12"/>
  <c r="CW90" i="12"/>
  <c r="CV90" i="12"/>
  <c r="CU90" i="12"/>
  <c r="CT90" i="12"/>
  <c r="CS90" i="12"/>
  <c r="CR90" i="12"/>
  <c r="CQ90" i="12"/>
  <c r="CP90" i="12"/>
  <c r="CO90" i="12"/>
  <c r="CN90" i="12"/>
  <c r="CM90" i="12"/>
  <c r="CL90" i="12"/>
  <c r="CK90" i="12"/>
  <c r="CJ90" i="12"/>
  <c r="CI90" i="12"/>
  <c r="CH90" i="12"/>
  <c r="CG90" i="12"/>
  <c r="CF90" i="12"/>
  <c r="CE90" i="12"/>
  <c r="CD90" i="12"/>
  <c r="CC90" i="12"/>
  <c r="CB90" i="12"/>
  <c r="CA90" i="12"/>
  <c r="BZ90" i="12"/>
  <c r="BY90" i="12"/>
  <c r="BX90" i="12"/>
  <c r="BW90" i="12"/>
  <c r="BV90" i="12"/>
  <c r="BU90" i="12"/>
  <c r="BT90" i="12"/>
  <c r="BS90" i="12"/>
  <c r="BR90" i="12"/>
  <c r="BQ90" i="12"/>
  <c r="BP90" i="12"/>
  <c r="BO90" i="12"/>
  <c r="BN90" i="12"/>
  <c r="BM90" i="12"/>
  <c r="BK90" i="12"/>
  <c r="BJ90" i="12"/>
  <c r="BI90" i="12"/>
  <c r="BH90" i="12"/>
  <c r="BG90" i="12"/>
  <c r="BF90" i="12"/>
  <c r="BE90" i="12"/>
  <c r="BD90" i="12"/>
  <c r="BC90" i="12"/>
  <c r="BB90" i="12"/>
  <c r="BA90" i="12"/>
  <c r="AZ90" i="12"/>
  <c r="AY90" i="12"/>
  <c r="AX90" i="12"/>
  <c r="AW90" i="12"/>
  <c r="AV90" i="12"/>
  <c r="AT90" i="12"/>
  <c r="AS90" i="12"/>
  <c r="AR90" i="12"/>
  <c r="AQ90" i="12"/>
  <c r="AP90" i="12"/>
  <c r="AO90" i="12"/>
  <c r="AN90" i="12"/>
  <c r="AM90" i="12"/>
  <c r="AL90" i="12"/>
  <c r="AK90" i="12"/>
  <c r="AJ90" i="12"/>
  <c r="AI90" i="12"/>
  <c r="AH90" i="12"/>
  <c r="AG90" i="12"/>
  <c r="AF90" i="12"/>
  <c r="AE90" i="12"/>
  <c r="AC90" i="12"/>
  <c r="AB90" i="12"/>
  <c r="AA90" i="12"/>
  <c r="Z90" i="12"/>
  <c r="Y90" i="12"/>
  <c r="X90" i="12"/>
  <c r="W90" i="12"/>
  <c r="V90" i="12"/>
  <c r="U90" i="12"/>
  <c r="T90" i="12"/>
  <c r="S90" i="12"/>
  <c r="R90" i="12"/>
  <c r="Q90" i="12"/>
  <c r="P90" i="12"/>
  <c r="O90" i="12"/>
  <c r="N90" i="12"/>
  <c r="L90" i="12"/>
  <c r="K90" i="12"/>
  <c r="J90" i="12"/>
  <c r="I90" i="12"/>
  <c r="EL89" i="12"/>
  <c r="EK89" i="12"/>
  <c r="EJ89" i="12"/>
  <c r="EI89" i="12"/>
  <c r="EH89" i="12"/>
  <c r="EG89" i="12"/>
  <c r="EF89" i="12"/>
  <c r="EE89" i="12"/>
  <c r="ED89" i="12"/>
  <c r="EC89" i="12"/>
  <c r="EB89" i="12"/>
  <c r="EA89" i="12"/>
  <c r="DZ89" i="12"/>
  <c r="DY89" i="12"/>
  <c r="DX89" i="12"/>
  <c r="DW89" i="12"/>
  <c r="DV89" i="12"/>
  <c r="DU89" i="12"/>
  <c r="DT89" i="12"/>
  <c r="DS89" i="12"/>
  <c r="DR89" i="12"/>
  <c r="DQ89" i="12"/>
  <c r="DO89" i="12"/>
  <c r="DN89" i="12"/>
  <c r="DL89" i="12"/>
  <c r="DK89" i="12"/>
  <c r="DJ89" i="12"/>
  <c r="DH89" i="12"/>
  <c r="DG89" i="12"/>
  <c r="DF89" i="12"/>
  <c r="DD89" i="12"/>
  <c r="DC89" i="12"/>
  <c r="DB89" i="12"/>
  <c r="DA89" i="12"/>
  <c r="CZ89" i="12"/>
  <c r="CY89" i="12"/>
  <c r="CX89" i="12"/>
  <c r="CW89" i="12"/>
  <c r="CV89" i="12"/>
  <c r="CU89" i="12"/>
  <c r="CT89" i="12"/>
  <c r="CS89" i="12"/>
  <c r="CR89" i="12"/>
  <c r="CQ89" i="12"/>
  <c r="CP89" i="12"/>
  <c r="CO89" i="12"/>
  <c r="CN89" i="12"/>
  <c r="CM89" i="12"/>
  <c r="CL89" i="12"/>
  <c r="CK89" i="12"/>
  <c r="CJ89" i="12"/>
  <c r="CI89" i="12"/>
  <c r="CH89" i="12"/>
  <c r="CG89" i="12"/>
  <c r="CF89" i="12"/>
  <c r="CE89" i="12"/>
  <c r="CD89" i="12"/>
  <c r="CC89" i="12"/>
  <c r="CB89" i="12"/>
  <c r="CA89" i="12"/>
  <c r="BZ89" i="12"/>
  <c r="BY89" i="12"/>
  <c r="BX89" i="12"/>
  <c r="BW89" i="12"/>
  <c r="BV89" i="12"/>
  <c r="BU89" i="12"/>
  <c r="BT89" i="12"/>
  <c r="BS89" i="12"/>
  <c r="BR89" i="12"/>
  <c r="BQ89" i="12"/>
  <c r="BP89" i="12"/>
  <c r="BO89" i="12"/>
  <c r="BN89" i="12"/>
  <c r="BM89" i="12"/>
  <c r="BK89" i="12"/>
  <c r="BJ89" i="12"/>
  <c r="BI89" i="12"/>
  <c r="BH89" i="12"/>
  <c r="BG89" i="12"/>
  <c r="BF89" i="12"/>
  <c r="BE89" i="12"/>
  <c r="BD89" i="12"/>
  <c r="BC89" i="12"/>
  <c r="BB89" i="12"/>
  <c r="BA89" i="12"/>
  <c r="AZ89" i="12"/>
  <c r="AY89" i="12"/>
  <c r="AX89" i="12"/>
  <c r="AW89" i="12"/>
  <c r="AV89" i="12"/>
  <c r="AT89" i="12"/>
  <c r="AS89" i="12"/>
  <c r="AR89" i="12"/>
  <c r="AQ89" i="12"/>
  <c r="AP89" i="12"/>
  <c r="AO89" i="12"/>
  <c r="AN89" i="12"/>
  <c r="AM89" i="12"/>
  <c r="AL89" i="12"/>
  <c r="AK89" i="12"/>
  <c r="AJ89" i="12"/>
  <c r="AI89" i="12"/>
  <c r="AH89" i="12"/>
  <c r="AG89" i="12"/>
  <c r="AF89" i="12"/>
  <c r="AE89" i="12"/>
  <c r="AC89" i="12"/>
  <c r="AB89" i="12"/>
  <c r="AA89" i="12"/>
  <c r="Z89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L89" i="12"/>
  <c r="K89" i="12"/>
  <c r="J89" i="12"/>
  <c r="I89" i="12"/>
  <c r="EL88" i="12"/>
  <c r="EK88" i="12"/>
  <c r="EJ88" i="12"/>
  <c r="EI88" i="12"/>
  <c r="EH88" i="12"/>
  <c r="EG88" i="12"/>
  <c r="EF88" i="12"/>
  <c r="EE88" i="12"/>
  <c r="ED88" i="12"/>
  <c r="EC88" i="12"/>
  <c r="EB88" i="12"/>
  <c r="EA88" i="12"/>
  <c r="DZ88" i="12"/>
  <c r="DY88" i="12"/>
  <c r="DX88" i="12"/>
  <c r="DW88" i="12"/>
  <c r="DV88" i="12"/>
  <c r="DU88" i="12"/>
  <c r="DT88" i="12"/>
  <c r="DS88" i="12"/>
  <c r="DR88" i="12"/>
  <c r="DQ88" i="12"/>
  <c r="DO88" i="12"/>
  <c r="DN88" i="12"/>
  <c r="DL88" i="12"/>
  <c r="DK88" i="12"/>
  <c r="DJ88" i="12"/>
  <c r="DH88" i="12"/>
  <c r="DG88" i="12"/>
  <c r="DF88" i="12"/>
  <c r="DD88" i="12"/>
  <c r="DC88" i="12"/>
  <c r="DB88" i="12"/>
  <c r="DA88" i="12"/>
  <c r="CZ88" i="12"/>
  <c r="CY88" i="12"/>
  <c r="CX88" i="12"/>
  <c r="CW88" i="12"/>
  <c r="CV88" i="12"/>
  <c r="CU88" i="12"/>
  <c r="CT88" i="12"/>
  <c r="CS88" i="12"/>
  <c r="CR88" i="12"/>
  <c r="CQ88" i="12"/>
  <c r="CP88" i="12"/>
  <c r="CO88" i="12"/>
  <c r="CN88" i="12"/>
  <c r="CM88" i="12"/>
  <c r="CL88" i="12"/>
  <c r="CK88" i="12"/>
  <c r="CJ88" i="12"/>
  <c r="CI88" i="12"/>
  <c r="CH88" i="12"/>
  <c r="CG88" i="12"/>
  <c r="CF88" i="12"/>
  <c r="CE88" i="12"/>
  <c r="CD88" i="12"/>
  <c r="CC88" i="12"/>
  <c r="CB88" i="12"/>
  <c r="CA88" i="12"/>
  <c r="BZ88" i="12"/>
  <c r="BY88" i="12"/>
  <c r="BX88" i="12"/>
  <c r="BW88" i="12"/>
  <c r="BV88" i="12"/>
  <c r="BU88" i="12"/>
  <c r="BT88" i="12"/>
  <c r="BS88" i="12"/>
  <c r="BR88" i="12"/>
  <c r="BQ88" i="12"/>
  <c r="BP88" i="12"/>
  <c r="BO88" i="12"/>
  <c r="BN88" i="12"/>
  <c r="BM88" i="12"/>
  <c r="BK88" i="12"/>
  <c r="BJ88" i="12"/>
  <c r="BI88" i="12"/>
  <c r="BH88" i="12"/>
  <c r="BG88" i="12"/>
  <c r="BF88" i="12"/>
  <c r="BE88" i="12"/>
  <c r="BD88" i="12"/>
  <c r="BC88" i="12"/>
  <c r="BB88" i="12"/>
  <c r="BA88" i="12"/>
  <c r="AZ88" i="12"/>
  <c r="AY88" i="12"/>
  <c r="AX88" i="12"/>
  <c r="AW88" i="12"/>
  <c r="AV88" i="12"/>
  <c r="AT88" i="12"/>
  <c r="AS88" i="12"/>
  <c r="AR88" i="12"/>
  <c r="AQ88" i="12"/>
  <c r="AP88" i="12"/>
  <c r="AO88" i="12"/>
  <c r="AN88" i="12"/>
  <c r="AM88" i="12"/>
  <c r="AL88" i="12"/>
  <c r="AK88" i="12"/>
  <c r="AJ88" i="12"/>
  <c r="AI88" i="12"/>
  <c r="AH88" i="12"/>
  <c r="AG88" i="12"/>
  <c r="AF88" i="12"/>
  <c r="AE88" i="12"/>
  <c r="AC88" i="12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L88" i="12"/>
  <c r="K88" i="12"/>
  <c r="J88" i="12"/>
  <c r="I88" i="12"/>
  <c r="EL87" i="12"/>
  <c r="EK87" i="12"/>
  <c r="EJ87" i="12"/>
  <c r="EI87" i="12"/>
  <c r="EH87" i="12"/>
  <c r="EG87" i="12"/>
  <c r="EF87" i="12"/>
  <c r="EE87" i="12"/>
  <c r="ED87" i="12"/>
  <c r="EC87" i="12"/>
  <c r="EB87" i="12"/>
  <c r="EA87" i="12"/>
  <c r="DZ87" i="12"/>
  <c r="DY87" i="12"/>
  <c r="DX87" i="12"/>
  <c r="DW87" i="12"/>
  <c r="DV87" i="12"/>
  <c r="DU87" i="12"/>
  <c r="DT87" i="12"/>
  <c r="DS87" i="12"/>
  <c r="DR87" i="12"/>
  <c r="DQ87" i="12"/>
  <c r="DO87" i="12"/>
  <c r="DN87" i="12"/>
  <c r="DL87" i="12"/>
  <c r="DK87" i="12"/>
  <c r="DJ87" i="12"/>
  <c r="DH87" i="12"/>
  <c r="DG87" i="12"/>
  <c r="DF87" i="12"/>
  <c r="DD87" i="12"/>
  <c r="DC87" i="12"/>
  <c r="DB87" i="12"/>
  <c r="DA87" i="12"/>
  <c r="CZ87" i="12"/>
  <c r="CY87" i="12"/>
  <c r="CX87" i="12"/>
  <c r="CW87" i="12"/>
  <c r="CV87" i="12"/>
  <c r="CU87" i="12"/>
  <c r="CT87" i="12"/>
  <c r="CS87" i="12"/>
  <c r="CR87" i="12"/>
  <c r="CQ87" i="12"/>
  <c r="CP87" i="12"/>
  <c r="CO87" i="12"/>
  <c r="CN87" i="12"/>
  <c r="CM87" i="12"/>
  <c r="CL87" i="12"/>
  <c r="CK87" i="12"/>
  <c r="CJ87" i="12"/>
  <c r="CI87" i="12"/>
  <c r="CH87" i="12"/>
  <c r="CG87" i="12"/>
  <c r="CF87" i="12"/>
  <c r="CE87" i="12"/>
  <c r="CD87" i="12"/>
  <c r="CC87" i="12"/>
  <c r="CB87" i="12"/>
  <c r="CA87" i="12"/>
  <c r="BZ87" i="12"/>
  <c r="BY87" i="12"/>
  <c r="BX87" i="12"/>
  <c r="BW87" i="12"/>
  <c r="BV87" i="12"/>
  <c r="BU87" i="12"/>
  <c r="BT87" i="12"/>
  <c r="BS87" i="12"/>
  <c r="BR87" i="12"/>
  <c r="BQ87" i="12"/>
  <c r="BP87" i="12"/>
  <c r="BO87" i="12"/>
  <c r="BN87" i="12"/>
  <c r="BM87" i="12"/>
  <c r="BK87" i="12"/>
  <c r="BJ87" i="12"/>
  <c r="BI87" i="12"/>
  <c r="BH87" i="12"/>
  <c r="BG87" i="12"/>
  <c r="BF87" i="12"/>
  <c r="BE87" i="12"/>
  <c r="BD87" i="12"/>
  <c r="BC87" i="12"/>
  <c r="BB87" i="12"/>
  <c r="BA87" i="12"/>
  <c r="AZ87" i="12"/>
  <c r="AY87" i="12"/>
  <c r="AX87" i="12"/>
  <c r="AW87" i="12"/>
  <c r="AV87" i="12"/>
  <c r="AT87" i="12"/>
  <c r="AS87" i="12"/>
  <c r="AR87" i="12"/>
  <c r="AQ87" i="12"/>
  <c r="AP87" i="12"/>
  <c r="AO87" i="12"/>
  <c r="AN87" i="12"/>
  <c r="AM87" i="12"/>
  <c r="AL87" i="12"/>
  <c r="AK87" i="12"/>
  <c r="AJ87" i="12"/>
  <c r="AI87" i="12"/>
  <c r="AH87" i="12"/>
  <c r="AG87" i="12"/>
  <c r="AF87" i="12"/>
  <c r="AE87" i="12"/>
  <c r="AC87" i="12"/>
  <c r="AB87" i="12"/>
  <c r="AA87" i="12"/>
  <c r="Z87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L87" i="12"/>
  <c r="K87" i="12"/>
  <c r="J87" i="12"/>
  <c r="I87" i="12"/>
  <c r="EL86" i="12"/>
  <c r="EK86" i="12"/>
  <c r="EJ86" i="12"/>
  <c r="EI86" i="12"/>
  <c r="EH86" i="12"/>
  <c r="EG86" i="12"/>
  <c r="EF86" i="12"/>
  <c r="EE86" i="12"/>
  <c r="ED86" i="12"/>
  <c r="EC86" i="12"/>
  <c r="EB86" i="12"/>
  <c r="EA86" i="12"/>
  <c r="DZ86" i="12"/>
  <c r="DY86" i="12"/>
  <c r="DX86" i="12"/>
  <c r="DW86" i="12"/>
  <c r="DV86" i="12"/>
  <c r="DU86" i="12"/>
  <c r="DT86" i="12"/>
  <c r="DS86" i="12"/>
  <c r="DR86" i="12"/>
  <c r="DQ86" i="12"/>
  <c r="DO86" i="12"/>
  <c r="DN86" i="12"/>
  <c r="DL86" i="12"/>
  <c r="DK86" i="12"/>
  <c r="DJ86" i="12"/>
  <c r="DH86" i="12"/>
  <c r="DG86" i="12"/>
  <c r="DF86" i="12"/>
  <c r="DD86" i="12"/>
  <c r="DC86" i="12"/>
  <c r="DB86" i="12"/>
  <c r="DA86" i="12"/>
  <c r="CZ86" i="12"/>
  <c r="CY86" i="12"/>
  <c r="CX86" i="12"/>
  <c r="CW86" i="12"/>
  <c r="CV86" i="12"/>
  <c r="CU86" i="12"/>
  <c r="CT86" i="12"/>
  <c r="CS86" i="12"/>
  <c r="CR86" i="12"/>
  <c r="CQ86" i="12"/>
  <c r="CP86" i="12"/>
  <c r="CO86" i="12"/>
  <c r="CN86" i="12"/>
  <c r="CM86" i="12"/>
  <c r="CL86" i="12"/>
  <c r="CK86" i="12"/>
  <c r="CJ86" i="12"/>
  <c r="CI86" i="12"/>
  <c r="CH86" i="12"/>
  <c r="CG86" i="12"/>
  <c r="CF86" i="12"/>
  <c r="CE86" i="12"/>
  <c r="CD86" i="12"/>
  <c r="CC86" i="12"/>
  <c r="CB86" i="12"/>
  <c r="CA86" i="12"/>
  <c r="BZ86" i="12"/>
  <c r="BY86" i="12"/>
  <c r="BX86" i="12"/>
  <c r="BW86" i="12"/>
  <c r="BV86" i="12"/>
  <c r="BU86" i="12"/>
  <c r="BT86" i="12"/>
  <c r="BS86" i="12"/>
  <c r="BR86" i="12"/>
  <c r="BQ86" i="12"/>
  <c r="BP86" i="12"/>
  <c r="BO86" i="12"/>
  <c r="BN86" i="12"/>
  <c r="BM86" i="12"/>
  <c r="BK86" i="12"/>
  <c r="BJ86" i="12"/>
  <c r="BI86" i="12"/>
  <c r="BH86" i="12"/>
  <c r="BG86" i="12"/>
  <c r="BF86" i="12"/>
  <c r="BE86" i="12"/>
  <c r="BD86" i="12"/>
  <c r="BC86" i="12"/>
  <c r="BB86" i="12"/>
  <c r="BA86" i="12"/>
  <c r="AZ86" i="12"/>
  <c r="AY86" i="12"/>
  <c r="AX86" i="12"/>
  <c r="AW86" i="12"/>
  <c r="AV86" i="12"/>
  <c r="AT86" i="12"/>
  <c r="AS86" i="12"/>
  <c r="AR86" i="12"/>
  <c r="AQ86" i="12"/>
  <c r="AP86" i="12"/>
  <c r="AO86" i="12"/>
  <c r="AN86" i="12"/>
  <c r="AM86" i="12"/>
  <c r="AL86" i="12"/>
  <c r="AK86" i="12"/>
  <c r="AJ86" i="12"/>
  <c r="AI86" i="12"/>
  <c r="AH86" i="12"/>
  <c r="AG86" i="12"/>
  <c r="AF86" i="12"/>
  <c r="AE86" i="12"/>
  <c r="AC86" i="12"/>
  <c r="AB86" i="12"/>
  <c r="AA86" i="12"/>
  <c r="Z86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L86" i="12"/>
  <c r="K86" i="12"/>
  <c r="J86" i="12"/>
  <c r="I86" i="12"/>
  <c r="EL85" i="12"/>
  <c r="EK85" i="12"/>
  <c r="EJ85" i="12"/>
  <c r="EI85" i="12"/>
  <c r="EH85" i="12"/>
  <c r="EG85" i="12"/>
  <c r="EF85" i="12"/>
  <c r="EE85" i="12"/>
  <c r="ED85" i="12"/>
  <c r="EC85" i="12"/>
  <c r="EB85" i="12"/>
  <c r="EA85" i="12"/>
  <c r="DZ85" i="12"/>
  <c r="DY85" i="12"/>
  <c r="DX85" i="12"/>
  <c r="DW85" i="12"/>
  <c r="DV85" i="12"/>
  <c r="DU85" i="12"/>
  <c r="DT85" i="12"/>
  <c r="DS85" i="12"/>
  <c r="DR85" i="12"/>
  <c r="DQ85" i="12"/>
  <c r="DO85" i="12"/>
  <c r="DN85" i="12"/>
  <c r="DL85" i="12"/>
  <c r="DK85" i="12"/>
  <c r="DJ85" i="12"/>
  <c r="DH85" i="12"/>
  <c r="DG85" i="12"/>
  <c r="DF85" i="12"/>
  <c r="DD85" i="12"/>
  <c r="DC85" i="12"/>
  <c r="DB85" i="12"/>
  <c r="DA85" i="12"/>
  <c r="CZ85" i="12"/>
  <c r="CY85" i="12"/>
  <c r="CX85" i="12"/>
  <c r="CW85" i="12"/>
  <c r="CV85" i="12"/>
  <c r="CU85" i="12"/>
  <c r="CT85" i="12"/>
  <c r="CS85" i="12"/>
  <c r="CR85" i="12"/>
  <c r="CQ85" i="12"/>
  <c r="CP85" i="12"/>
  <c r="CO85" i="12"/>
  <c r="CN85" i="12"/>
  <c r="CM85" i="12"/>
  <c r="CL85" i="12"/>
  <c r="CK85" i="12"/>
  <c r="CJ85" i="12"/>
  <c r="CI85" i="12"/>
  <c r="CH85" i="12"/>
  <c r="CG85" i="12"/>
  <c r="CF85" i="12"/>
  <c r="CE85" i="12"/>
  <c r="CD85" i="12"/>
  <c r="CC85" i="12"/>
  <c r="CB85" i="12"/>
  <c r="CA85" i="12"/>
  <c r="BZ85" i="12"/>
  <c r="BY85" i="12"/>
  <c r="BX85" i="12"/>
  <c r="BW85" i="12"/>
  <c r="BV85" i="12"/>
  <c r="BU85" i="12"/>
  <c r="BT85" i="12"/>
  <c r="BS85" i="12"/>
  <c r="BR85" i="12"/>
  <c r="BQ85" i="12"/>
  <c r="BP85" i="12"/>
  <c r="BO85" i="12"/>
  <c r="BN85" i="12"/>
  <c r="BM85" i="12"/>
  <c r="BK85" i="12"/>
  <c r="BJ85" i="12"/>
  <c r="BI85" i="12"/>
  <c r="BH85" i="12"/>
  <c r="BG85" i="12"/>
  <c r="BF85" i="12"/>
  <c r="BE85" i="12"/>
  <c r="BD85" i="12"/>
  <c r="BC85" i="12"/>
  <c r="BB85" i="12"/>
  <c r="BA85" i="12"/>
  <c r="AZ85" i="12"/>
  <c r="AY85" i="12"/>
  <c r="AX85" i="12"/>
  <c r="AW85" i="12"/>
  <c r="AV85" i="12"/>
  <c r="AT85" i="12"/>
  <c r="AS85" i="12"/>
  <c r="AR85" i="12"/>
  <c r="AQ85" i="12"/>
  <c r="AP85" i="12"/>
  <c r="AO85" i="12"/>
  <c r="AN85" i="12"/>
  <c r="AM85" i="12"/>
  <c r="AL85" i="12"/>
  <c r="AK85" i="12"/>
  <c r="AJ85" i="12"/>
  <c r="AI85" i="12"/>
  <c r="AH85" i="12"/>
  <c r="AG85" i="12"/>
  <c r="AF85" i="12"/>
  <c r="AE85" i="12"/>
  <c r="AC85" i="12"/>
  <c r="AB85" i="12"/>
  <c r="AA85" i="12"/>
  <c r="Z85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L85" i="12"/>
  <c r="K85" i="12"/>
  <c r="J85" i="12"/>
  <c r="I85" i="12"/>
  <c r="EL84" i="12"/>
  <c r="EK84" i="12"/>
  <c r="EJ84" i="12"/>
  <c r="EI84" i="12"/>
  <c r="EH84" i="12"/>
  <c r="EG84" i="12"/>
  <c r="EF84" i="12"/>
  <c r="EE84" i="12"/>
  <c r="ED84" i="12"/>
  <c r="EC84" i="12"/>
  <c r="EB84" i="12"/>
  <c r="EA84" i="12"/>
  <c r="DZ84" i="12"/>
  <c r="DY84" i="12"/>
  <c r="DX84" i="12"/>
  <c r="DW84" i="12"/>
  <c r="DV84" i="12"/>
  <c r="DU84" i="12"/>
  <c r="DT84" i="12"/>
  <c r="DS84" i="12"/>
  <c r="DR84" i="12"/>
  <c r="DQ84" i="12"/>
  <c r="DO84" i="12"/>
  <c r="DN84" i="12"/>
  <c r="DL84" i="12"/>
  <c r="DK84" i="12"/>
  <c r="DJ84" i="12"/>
  <c r="DH84" i="12"/>
  <c r="DG84" i="12"/>
  <c r="DF84" i="12"/>
  <c r="DD84" i="12"/>
  <c r="DC84" i="12"/>
  <c r="DB84" i="12"/>
  <c r="DA84" i="12"/>
  <c r="CZ84" i="12"/>
  <c r="CY84" i="12"/>
  <c r="CX84" i="12"/>
  <c r="CW84" i="12"/>
  <c r="CV84" i="12"/>
  <c r="CU84" i="12"/>
  <c r="CT84" i="12"/>
  <c r="CS84" i="12"/>
  <c r="CR84" i="12"/>
  <c r="CQ84" i="12"/>
  <c r="CP84" i="12"/>
  <c r="CO84" i="12"/>
  <c r="CN84" i="12"/>
  <c r="CM84" i="12"/>
  <c r="CL84" i="12"/>
  <c r="CK84" i="12"/>
  <c r="CJ84" i="12"/>
  <c r="CI84" i="12"/>
  <c r="CH84" i="12"/>
  <c r="CG84" i="12"/>
  <c r="CF84" i="12"/>
  <c r="CE84" i="12"/>
  <c r="CD84" i="12"/>
  <c r="CC84" i="12"/>
  <c r="CB84" i="12"/>
  <c r="CA84" i="12"/>
  <c r="BZ84" i="12"/>
  <c r="BY84" i="12"/>
  <c r="BX84" i="12"/>
  <c r="BW84" i="12"/>
  <c r="BV84" i="12"/>
  <c r="BU84" i="12"/>
  <c r="BT84" i="12"/>
  <c r="BS84" i="12"/>
  <c r="BR84" i="12"/>
  <c r="BQ84" i="12"/>
  <c r="BP84" i="12"/>
  <c r="BO84" i="12"/>
  <c r="BN84" i="12"/>
  <c r="BM84" i="12"/>
  <c r="BK84" i="12"/>
  <c r="BJ84" i="12"/>
  <c r="BI84" i="12"/>
  <c r="BH84" i="12"/>
  <c r="BG84" i="12"/>
  <c r="BF84" i="12"/>
  <c r="BE84" i="12"/>
  <c r="BD84" i="12"/>
  <c r="BC84" i="12"/>
  <c r="BB84" i="12"/>
  <c r="BA84" i="12"/>
  <c r="AZ84" i="12"/>
  <c r="AY84" i="12"/>
  <c r="AX84" i="12"/>
  <c r="AW84" i="12"/>
  <c r="AV84" i="12"/>
  <c r="AT84" i="12"/>
  <c r="AS84" i="12"/>
  <c r="AR84" i="12"/>
  <c r="AQ84" i="12"/>
  <c r="AP84" i="12"/>
  <c r="AO84" i="12"/>
  <c r="AN84" i="12"/>
  <c r="AM84" i="12"/>
  <c r="AL84" i="12"/>
  <c r="AK84" i="12"/>
  <c r="AJ84" i="12"/>
  <c r="AI84" i="12"/>
  <c r="AH84" i="12"/>
  <c r="AG84" i="12"/>
  <c r="AF84" i="12"/>
  <c r="AE84" i="12"/>
  <c r="AC84" i="12"/>
  <c r="AB84" i="12"/>
  <c r="AA84" i="12"/>
  <c r="Z84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L84" i="12"/>
  <c r="K84" i="12"/>
  <c r="J84" i="12"/>
  <c r="I84" i="12"/>
  <c r="EL83" i="12"/>
  <c r="EK83" i="12"/>
  <c r="EJ83" i="12"/>
  <c r="EI83" i="12"/>
  <c r="EH83" i="12"/>
  <c r="EG83" i="12"/>
  <c r="EF83" i="12"/>
  <c r="EE83" i="12"/>
  <c r="ED83" i="12"/>
  <c r="EC83" i="12"/>
  <c r="EB83" i="12"/>
  <c r="EA83" i="12"/>
  <c r="DZ83" i="12"/>
  <c r="DY83" i="12"/>
  <c r="DX83" i="12"/>
  <c r="DW83" i="12"/>
  <c r="DV83" i="12"/>
  <c r="DU83" i="12"/>
  <c r="DT83" i="12"/>
  <c r="DS83" i="12"/>
  <c r="DR83" i="12"/>
  <c r="DQ83" i="12"/>
  <c r="DO83" i="12"/>
  <c r="DN83" i="12"/>
  <c r="DL83" i="12"/>
  <c r="DK83" i="12"/>
  <c r="DJ83" i="12"/>
  <c r="DH83" i="12"/>
  <c r="DG83" i="12"/>
  <c r="DF83" i="12"/>
  <c r="DD83" i="12"/>
  <c r="DC83" i="12"/>
  <c r="DB83" i="12"/>
  <c r="DA83" i="12"/>
  <c r="CZ83" i="12"/>
  <c r="CY83" i="12"/>
  <c r="CX83" i="12"/>
  <c r="CW83" i="12"/>
  <c r="CV83" i="12"/>
  <c r="CU83" i="12"/>
  <c r="CT83" i="12"/>
  <c r="CS83" i="12"/>
  <c r="CR83" i="12"/>
  <c r="CQ83" i="12"/>
  <c r="CP83" i="12"/>
  <c r="CO83" i="12"/>
  <c r="CN83" i="12"/>
  <c r="CM83" i="12"/>
  <c r="CL83" i="12"/>
  <c r="CK83" i="12"/>
  <c r="CJ83" i="12"/>
  <c r="CI83" i="12"/>
  <c r="CH83" i="12"/>
  <c r="CG83" i="12"/>
  <c r="CF83" i="12"/>
  <c r="CE83" i="12"/>
  <c r="CD83" i="12"/>
  <c r="CC83" i="12"/>
  <c r="CB83" i="12"/>
  <c r="CA83" i="12"/>
  <c r="BZ83" i="12"/>
  <c r="BY83" i="12"/>
  <c r="BX83" i="12"/>
  <c r="BW83" i="12"/>
  <c r="BV83" i="12"/>
  <c r="BU83" i="12"/>
  <c r="BT83" i="12"/>
  <c r="BS83" i="12"/>
  <c r="BR83" i="12"/>
  <c r="BQ83" i="12"/>
  <c r="BP83" i="12"/>
  <c r="BO83" i="12"/>
  <c r="BN83" i="12"/>
  <c r="BM83" i="12"/>
  <c r="BK83" i="12"/>
  <c r="BJ83" i="12"/>
  <c r="BI83" i="12"/>
  <c r="BH83" i="12"/>
  <c r="BG83" i="12"/>
  <c r="BF83" i="12"/>
  <c r="BE83" i="12"/>
  <c r="BD83" i="12"/>
  <c r="BC83" i="12"/>
  <c r="BB83" i="12"/>
  <c r="BA83" i="12"/>
  <c r="AZ83" i="12"/>
  <c r="AY83" i="12"/>
  <c r="AX83" i="12"/>
  <c r="AW83" i="12"/>
  <c r="AV83" i="12"/>
  <c r="AT83" i="12"/>
  <c r="AS83" i="12"/>
  <c r="AR83" i="12"/>
  <c r="AQ83" i="12"/>
  <c r="AP83" i="12"/>
  <c r="AO83" i="12"/>
  <c r="AN83" i="12"/>
  <c r="AM83" i="12"/>
  <c r="AL83" i="12"/>
  <c r="AK83" i="12"/>
  <c r="AJ83" i="12"/>
  <c r="AI83" i="12"/>
  <c r="AH83" i="12"/>
  <c r="AG83" i="12"/>
  <c r="AF83" i="12"/>
  <c r="AE83" i="12"/>
  <c r="AC83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L83" i="12"/>
  <c r="K83" i="12"/>
  <c r="J83" i="12"/>
  <c r="I83" i="12"/>
  <c r="EL82" i="12"/>
  <c r="EK82" i="12"/>
  <c r="EJ82" i="12"/>
  <c r="EI82" i="12"/>
  <c r="EH82" i="12"/>
  <c r="EG82" i="12"/>
  <c r="EF82" i="12"/>
  <c r="EE82" i="12"/>
  <c r="ED82" i="12"/>
  <c r="EC82" i="12"/>
  <c r="EB82" i="12"/>
  <c r="EA82" i="12"/>
  <c r="DZ82" i="12"/>
  <c r="DY82" i="12"/>
  <c r="DX82" i="12"/>
  <c r="DW82" i="12"/>
  <c r="DV82" i="12"/>
  <c r="DU82" i="12"/>
  <c r="DT82" i="12"/>
  <c r="DS82" i="12"/>
  <c r="DR82" i="12"/>
  <c r="DQ82" i="12"/>
  <c r="DO82" i="12"/>
  <c r="DN82" i="12"/>
  <c r="DL82" i="12"/>
  <c r="DK82" i="12"/>
  <c r="DJ82" i="12"/>
  <c r="DH82" i="12"/>
  <c r="DG82" i="12"/>
  <c r="DF82" i="12"/>
  <c r="DD82" i="12"/>
  <c r="DC82" i="12"/>
  <c r="DB82" i="12"/>
  <c r="DA82" i="12"/>
  <c r="CZ82" i="12"/>
  <c r="CY82" i="12"/>
  <c r="CX82" i="12"/>
  <c r="CW82" i="12"/>
  <c r="CV82" i="12"/>
  <c r="CU82" i="12"/>
  <c r="CT82" i="12"/>
  <c r="CS82" i="12"/>
  <c r="CR82" i="12"/>
  <c r="CQ82" i="12"/>
  <c r="CP82" i="12"/>
  <c r="CO82" i="12"/>
  <c r="CN82" i="12"/>
  <c r="CM82" i="12"/>
  <c r="CL82" i="12"/>
  <c r="CK82" i="12"/>
  <c r="CJ82" i="12"/>
  <c r="CI82" i="12"/>
  <c r="CH82" i="12"/>
  <c r="CG82" i="12"/>
  <c r="CF82" i="12"/>
  <c r="CE82" i="12"/>
  <c r="CD82" i="12"/>
  <c r="CC82" i="12"/>
  <c r="CB82" i="12"/>
  <c r="CA82" i="12"/>
  <c r="BZ82" i="12"/>
  <c r="BY82" i="12"/>
  <c r="BX82" i="12"/>
  <c r="BW82" i="12"/>
  <c r="BV82" i="12"/>
  <c r="BU82" i="12"/>
  <c r="BT82" i="12"/>
  <c r="BS82" i="12"/>
  <c r="BR82" i="12"/>
  <c r="BQ82" i="12"/>
  <c r="BP82" i="12"/>
  <c r="BO82" i="12"/>
  <c r="BN82" i="12"/>
  <c r="BM82" i="12"/>
  <c r="BK82" i="12"/>
  <c r="BJ82" i="12"/>
  <c r="BI82" i="12"/>
  <c r="BH82" i="12"/>
  <c r="BG82" i="12"/>
  <c r="BF82" i="12"/>
  <c r="BE82" i="12"/>
  <c r="BD82" i="12"/>
  <c r="BC82" i="12"/>
  <c r="BB82" i="12"/>
  <c r="BA82" i="12"/>
  <c r="AZ82" i="12"/>
  <c r="AY82" i="12"/>
  <c r="AX82" i="12"/>
  <c r="AW82" i="12"/>
  <c r="AV82" i="12"/>
  <c r="AT82" i="12"/>
  <c r="AS82" i="12"/>
  <c r="AR82" i="12"/>
  <c r="AQ82" i="12"/>
  <c r="AP82" i="12"/>
  <c r="AO82" i="12"/>
  <c r="AN82" i="12"/>
  <c r="AM82" i="12"/>
  <c r="AL82" i="12"/>
  <c r="AK82" i="12"/>
  <c r="AJ82" i="12"/>
  <c r="AI82" i="12"/>
  <c r="AH82" i="12"/>
  <c r="AG82" i="12"/>
  <c r="AF82" i="12"/>
  <c r="AE82" i="12"/>
  <c r="AC82" i="12"/>
  <c r="AB82" i="12"/>
  <c r="AA82" i="12"/>
  <c r="Z82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L82" i="12"/>
  <c r="K82" i="12"/>
  <c r="J82" i="12"/>
  <c r="I82" i="12"/>
  <c r="EL81" i="12"/>
  <c r="EK81" i="12"/>
  <c r="EJ81" i="12"/>
  <c r="EI81" i="12"/>
  <c r="EH81" i="12"/>
  <c r="EG81" i="12"/>
  <c r="EF81" i="12"/>
  <c r="EE81" i="12"/>
  <c r="ED81" i="12"/>
  <c r="EC81" i="12"/>
  <c r="EB81" i="12"/>
  <c r="EA81" i="12"/>
  <c r="DZ81" i="12"/>
  <c r="DY81" i="12"/>
  <c r="DX81" i="12"/>
  <c r="DW81" i="12"/>
  <c r="DV81" i="12"/>
  <c r="DU81" i="12"/>
  <c r="DT81" i="12"/>
  <c r="DS81" i="12"/>
  <c r="DR81" i="12"/>
  <c r="DQ81" i="12"/>
  <c r="DO81" i="12"/>
  <c r="DN81" i="12"/>
  <c r="DL81" i="12"/>
  <c r="DK81" i="12"/>
  <c r="DJ81" i="12"/>
  <c r="DH81" i="12"/>
  <c r="DG81" i="12"/>
  <c r="DF81" i="12"/>
  <c r="DD81" i="12"/>
  <c r="DC81" i="12"/>
  <c r="DB81" i="12"/>
  <c r="DA81" i="12"/>
  <c r="CZ81" i="12"/>
  <c r="CY81" i="12"/>
  <c r="CX81" i="12"/>
  <c r="CW81" i="12"/>
  <c r="CV81" i="12"/>
  <c r="CU81" i="12"/>
  <c r="CT81" i="12"/>
  <c r="CS81" i="12"/>
  <c r="CR81" i="12"/>
  <c r="CQ81" i="12"/>
  <c r="CP81" i="12"/>
  <c r="CO81" i="12"/>
  <c r="CN81" i="12"/>
  <c r="CM81" i="12"/>
  <c r="CL81" i="12"/>
  <c r="CK81" i="12"/>
  <c r="CJ81" i="12"/>
  <c r="CI81" i="12"/>
  <c r="CH81" i="12"/>
  <c r="CG81" i="12"/>
  <c r="CF81" i="12"/>
  <c r="CE81" i="12"/>
  <c r="CD81" i="12"/>
  <c r="CC81" i="12"/>
  <c r="CB81" i="12"/>
  <c r="CA81" i="12"/>
  <c r="BZ81" i="12"/>
  <c r="BY81" i="12"/>
  <c r="BX81" i="12"/>
  <c r="BW81" i="12"/>
  <c r="BV81" i="12"/>
  <c r="BU81" i="12"/>
  <c r="BT81" i="12"/>
  <c r="BS81" i="12"/>
  <c r="BR81" i="12"/>
  <c r="BQ81" i="12"/>
  <c r="BP81" i="12"/>
  <c r="BO81" i="12"/>
  <c r="BN81" i="12"/>
  <c r="BM81" i="12"/>
  <c r="BK81" i="12"/>
  <c r="BJ81" i="12"/>
  <c r="BI81" i="12"/>
  <c r="BH81" i="12"/>
  <c r="BG81" i="12"/>
  <c r="BF81" i="12"/>
  <c r="BE81" i="12"/>
  <c r="BD81" i="12"/>
  <c r="BC81" i="12"/>
  <c r="BB81" i="12"/>
  <c r="BA81" i="12"/>
  <c r="AZ81" i="12"/>
  <c r="AY81" i="12"/>
  <c r="AX81" i="12"/>
  <c r="AW81" i="12"/>
  <c r="AV81" i="12"/>
  <c r="AT81" i="12"/>
  <c r="AS81" i="12"/>
  <c r="AR81" i="12"/>
  <c r="AQ81" i="12"/>
  <c r="AP81" i="12"/>
  <c r="AO81" i="12"/>
  <c r="AN81" i="12"/>
  <c r="AM81" i="12"/>
  <c r="AL81" i="12"/>
  <c r="AK81" i="12"/>
  <c r="AJ81" i="12"/>
  <c r="AI81" i="12"/>
  <c r="AH81" i="12"/>
  <c r="AG81" i="12"/>
  <c r="AF81" i="12"/>
  <c r="AE81" i="12"/>
  <c r="AC81" i="12"/>
  <c r="AB81" i="12"/>
  <c r="AA81" i="12"/>
  <c r="Z81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L81" i="12"/>
  <c r="K81" i="12"/>
  <c r="J81" i="12"/>
  <c r="I81" i="12"/>
  <c r="EL80" i="12"/>
  <c r="EK80" i="12"/>
  <c r="EJ80" i="12"/>
  <c r="EI80" i="12"/>
  <c r="EH80" i="12"/>
  <c r="EG80" i="12"/>
  <c r="EF80" i="12"/>
  <c r="EE80" i="12"/>
  <c r="ED80" i="12"/>
  <c r="EC80" i="12"/>
  <c r="EB80" i="12"/>
  <c r="EA80" i="12"/>
  <c r="DZ80" i="12"/>
  <c r="DY80" i="12"/>
  <c r="DX80" i="12"/>
  <c r="DW80" i="12"/>
  <c r="DV80" i="12"/>
  <c r="DU80" i="12"/>
  <c r="DT80" i="12"/>
  <c r="DS80" i="12"/>
  <c r="DR80" i="12"/>
  <c r="DQ80" i="12"/>
  <c r="DO80" i="12"/>
  <c r="DN80" i="12"/>
  <c r="DL80" i="12"/>
  <c r="DK80" i="12"/>
  <c r="DJ80" i="12"/>
  <c r="DH80" i="12"/>
  <c r="DG80" i="12"/>
  <c r="DF80" i="12"/>
  <c r="DD80" i="12"/>
  <c r="DC80" i="12"/>
  <c r="DB80" i="12"/>
  <c r="DA80" i="12"/>
  <c r="CZ80" i="12"/>
  <c r="CY80" i="12"/>
  <c r="CX80" i="12"/>
  <c r="CW80" i="12"/>
  <c r="CV80" i="12"/>
  <c r="CU80" i="12"/>
  <c r="CT80" i="12"/>
  <c r="CS80" i="12"/>
  <c r="CR80" i="12"/>
  <c r="CQ80" i="12"/>
  <c r="CP80" i="12"/>
  <c r="CO80" i="12"/>
  <c r="CN80" i="12"/>
  <c r="CM80" i="12"/>
  <c r="CL80" i="12"/>
  <c r="CK80" i="12"/>
  <c r="CJ80" i="12"/>
  <c r="CI80" i="12"/>
  <c r="CH80" i="12"/>
  <c r="CG80" i="12"/>
  <c r="CF80" i="12"/>
  <c r="CE80" i="12"/>
  <c r="CD80" i="12"/>
  <c r="CC80" i="12"/>
  <c r="CB80" i="12"/>
  <c r="CA80" i="12"/>
  <c r="BZ80" i="12"/>
  <c r="BY80" i="12"/>
  <c r="BX80" i="12"/>
  <c r="BW80" i="12"/>
  <c r="BV80" i="12"/>
  <c r="BU80" i="12"/>
  <c r="BT80" i="12"/>
  <c r="BS80" i="12"/>
  <c r="BR80" i="12"/>
  <c r="BQ80" i="12"/>
  <c r="BP80" i="12"/>
  <c r="BO80" i="12"/>
  <c r="BN80" i="12"/>
  <c r="BM80" i="12"/>
  <c r="BK80" i="12"/>
  <c r="BJ80" i="12"/>
  <c r="BI80" i="12"/>
  <c r="BH80" i="12"/>
  <c r="BG80" i="12"/>
  <c r="BF80" i="12"/>
  <c r="BE80" i="12"/>
  <c r="BD80" i="12"/>
  <c r="BC80" i="12"/>
  <c r="BB80" i="12"/>
  <c r="BA80" i="12"/>
  <c r="AZ80" i="12"/>
  <c r="AY80" i="12"/>
  <c r="AX80" i="12"/>
  <c r="AW80" i="12"/>
  <c r="AV80" i="12"/>
  <c r="AT80" i="12"/>
  <c r="AS80" i="12"/>
  <c r="AR80" i="12"/>
  <c r="AQ80" i="12"/>
  <c r="AP80" i="12"/>
  <c r="AO80" i="12"/>
  <c r="AN80" i="12"/>
  <c r="AM80" i="12"/>
  <c r="AL80" i="12"/>
  <c r="AK80" i="12"/>
  <c r="AJ80" i="12"/>
  <c r="AI80" i="12"/>
  <c r="AH80" i="12"/>
  <c r="AG80" i="12"/>
  <c r="AF80" i="12"/>
  <c r="AE80" i="12"/>
  <c r="AC80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O80" i="12"/>
  <c r="N80" i="12"/>
  <c r="L80" i="12"/>
  <c r="K80" i="12"/>
  <c r="J80" i="12"/>
  <c r="I80" i="12"/>
  <c r="EL79" i="12"/>
  <c r="EK79" i="12"/>
  <c r="EJ79" i="12"/>
  <c r="EI79" i="12"/>
  <c r="EH79" i="12"/>
  <c r="EG79" i="12"/>
  <c r="EF79" i="12"/>
  <c r="EE79" i="12"/>
  <c r="ED79" i="12"/>
  <c r="EC79" i="12"/>
  <c r="EB79" i="12"/>
  <c r="EA79" i="12"/>
  <c r="DZ79" i="12"/>
  <c r="DY79" i="12"/>
  <c r="DX79" i="12"/>
  <c r="DW79" i="12"/>
  <c r="DV79" i="12"/>
  <c r="DU79" i="12"/>
  <c r="DT79" i="12"/>
  <c r="DS79" i="12"/>
  <c r="DR79" i="12"/>
  <c r="DQ79" i="12"/>
  <c r="DO79" i="12"/>
  <c r="DN79" i="12"/>
  <c r="DL79" i="12"/>
  <c r="DK79" i="12"/>
  <c r="DJ79" i="12"/>
  <c r="DH79" i="12"/>
  <c r="DG79" i="12"/>
  <c r="DF79" i="12"/>
  <c r="DD79" i="12"/>
  <c r="DC79" i="12"/>
  <c r="DB79" i="12"/>
  <c r="DA79" i="12"/>
  <c r="CZ79" i="12"/>
  <c r="CY79" i="12"/>
  <c r="CX79" i="12"/>
  <c r="CW79" i="12"/>
  <c r="CV79" i="12"/>
  <c r="CU79" i="12"/>
  <c r="CT79" i="12"/>
  <c r="CS79" i="12"/>
  <c r="CR79" i="12"/>
  <c r="CQ79" i="12"/>
  <c r="CP79" i="12"/>
  <c r="CO79" i="12"/>
  <c r="CN79" i="12"/>
  <c r="CM79" i="12"/>
  <c r="CL79" i="12"/>
  <c r="CK79" i="12"/>
  <c r="CJ79" i="12"/>
  <c r="CI79" i="12"/>
  <c r="CH79" i="12"/>
  <c r="CG79" i="12"/>
  <c r="CF79" i="12"/>
  <c r="CE79" i="12"/>
  <c r="CD79" i="12"/>
  <c r="CC79" i="12"/>
  <c r="CB79" i="12"/>
  <c r="CA79" i="12"/>
  <c r="BZ79" i="12"/>
  <c r="BY79" i="12"/>
  <c r="BX79" i="12"/>
  <c r="BW79" i="12"/>
  <c r="BV79" i="12"/>
  <c r="BU79" i="12"/>
  <c r="BT79" i="12"/>
  <c r="BS79" i="12"/>
  <c r="BR79" i="12"/>
  <c r="BQ79" i="12"/>
  <c r="BP79" i="12"/>
  <c r="BO79" i="12"/>
  <c r="BN79" i="12"/>
  <c r="BM79" i="12"/>
  <c r="BK79" i="12"/>
  <c r="BJ79" i="12"/>
  <c r="BI79" i="12"/>
  <c r="BH79" i="12"/>
  <c r="BG79" i="12"/>
  <c r="BF79" i="12"/>
  <c r="BE79" i="12"/>
  <c r="BD79" i="12"/>
  <c r="BC79" i="12"/>
  <c r="BB79" i="12"/>
  <c r="BA79" i="12"/>
  <c r="AZ79" i="12"/>
  <c r="AY79" i="12"/>
  <c r="AX79" i="12"/>
  <c r="AW79" i="12"/>
  <c r="AV79" i="12"/>
  <c r="AT79" i="12"/>
  <c r="AS79" i="12"/>
  <c r="AR79" i="12"/>
  <c r="AQ79" i="12"/>
  <c r="AP79" i="12"/>
  <c r="AO79" i="12"/>
  <c r="AN79" i="12"/>
  <c r="AM79" i="12"/>
  <c r="AL79" i="12"/>
  <c r="AK79" i="12"/>
  <c r="AJ79" i="12"/>
  <c r="AI79" i="12"/>
  <c r="AH79" i="12"/>
  <c r="AG79" i="12"/>
  <c r="AF79" i="12"/>
  <c r="AE79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L79" i="12"/>
  <c r="K79" i="12"/>
  <c r="J79" i="12"/>
  <c r="I79" i="12"/>
  <c r="EL78" i="12"/>
  <c r="EK78" i="12"/>
  <c r="EJ78" i="12"/>
  <c r="EI78" i="12"/>
  <c r="EH78" i="12"/>
  <c r="EG78" i="12"/>
  <c r="EF78" i="12"/>
  <c r="EE78" i="12"/>
  <c r="ED78" i="12"/>
  <c r="EC78" i="12"/>
  <c r="EB78" i="12"/>
  <c r="EA78" i="12"/>
  <c r="DZ78" i="12"/>
  <c r="DY78" i="12"/>
  <c r="DX78" i="12"/>
  <c r="DW78" i="12"/>
  <c r="DV78" i="12"/>
  <c r="DU78" i="12"/>
  <c r="DT78" i="12"/>
  <c r="DS78" i="12"/>
  <c r="DR78" i="12"/>
  <c r="DQ78" i="12"/>
  <c r="DO78" i="12"/>
  <c r="DN78" i="12"/>
  <c r="DL78" i="12"/>
  <c r="DK78" i="12"/>
  <c r="DJ78" i="12"/>
  <c r="DH78" i="12"/>
  <c r="DG78" i="12"/>
  <c r="DF78" i="12"/>
  <c r="DD78" i="12"/>
  <c r="DC78" i="12"/>
  <c r="DB78" i="12"/>
  <c r="DA78" i="12"/>
  <c r="CZ78" i="12"/>
  <c r="CY78" i="12"/>
  <c r="CX78" i="12"/>
  <c r="CW78" i="12"/>
  <c r="CV78" i="12"/>
  <c r="CU78" i="12"/>
  <c r="CT78" i="12"/>
  <c r="CS78" i="12"/>
  <c r="CR78" i="12"/>
  <c r="CQ78" i="12"/>
  <c r="CP78" i="12"/>
  <c r="CO78" i="12"/>
  <c r="CN78" i="12"/>
  <c r="CM78" i="12"/>
  <c r="CL78" i="12"/>
  <c r="CK78" i="12"/>
  <c r="CJ78" i="12"/>
  <c r="CI78" i="12"/>
  <c r="CH78" i="12"/>
  <c r="CG78" i="12"/>
  <c r="CF78" i="12"/>
  <c r="CE78" i="12"/>
  <c r="CD78" i="12"/>
  <c r="CC78" i="12"/>
  <c r="CB78" i="12"/>
  <c r="CA78" i="12"/>
  <c r="BZ78" i="12"/>
  <c r="BY78" i="12"/>
  <c r="BX78" i="12"/>
  <c r="BW78" i="12"/>
  <c r="BV78" i="12"/>
  <c r="BU78" i="12"/>
  <c r="BT78" i="12"/>
  <c r="BS78" i="12"/>
  <c r="BR78" i="12"/>
  <c r="BQ78" i="12"/>
  <c r="BP78" i="12"/>
  <c r="BO78" i="12"/>
  <c r="BN78" i="12"/>
  <c r="BM78" i="12"/>
  <c r="BK78" i="12"/>
  <c r="BJ78" i="12"/>
  <c r="BI78" i="12"/>
  <c r="BH78" i="12"/>
  <c r="BG78" i="12"/>
  <c r="BF78" i="12"/>
  <c r="BE78" i="12"/>
  <c r="BD78" i="12"/>
  <c r="BC78" i="12"/>
  <c r="BB78" i="12"/>
  <c r="BA78" i="12"/>
  <c r="AZ78" i="12"/>
  <c r="AY78" i="12"/>
  <c r="AX78" i="12"/>
  <c r="AW78" i="12"/>
  <c r="AV78" i="12"/>
  <c r="AT78" i="12"/>
  <c r="AS78" i="12"/>
  <c r="AR78" i="12"/>
  <c r="AQ78" i="12"/>
  <c r="AP78" i="12"/>
  <c r="AO78" i="12"/>
  <c r="AN78" i="12"/>
  <c r="AM78" i="12"/>
  <c r="AL78" i="12"/>
  <c r="AK78" i="12"/>
  <c r="AJ78" i="12"/>
  <c r="AI78" i="12"/>
  <c r="AH78" i="12"/>
  <c r="AG78" i="12"/>
  <c r="AF78" i="12"/>
  <c r="AE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L78" i="12"/>
  <c r="K78" i="12"/>
  <c r="J78" i="12"/>
  <c r="I78" i="12"/>
  <c r="EL77" i="12"/>
  <c r="EK77" i="12"/>
  <c r="EJ77" i="12"/>
  <c r="EI77" i="12"/>
  <c r="EH77" i="12"/>
  <c r="EG77" i="12"/>
  <c r="EF77" i="12"/>
  <c r="EE77" i="12"/>
  <c r="ED77" i="12"/>
  <c r="EC77" i="12"/>
  <c r="EB77" i="12"/>
  <c r="EA77" i="12"/>
  <c r="DZ77" i="12"/>
  <c r="DY77" i="12"/>
  <c r="DX77" i="12"/>
  <c r="DW77" i="12"/>
  <c r="DV77" i="12"/>
  <c r="DU77" i="12"/>
  <c r="DT77" i="12"/>
  <c r="DS77" i="12"/>
  <c r="DR77" i="12"/>
  <c r="DQ77" i="12"/>
  <c r="DO77" i="12"/>
  <c r="DN77" i="12"/>
  <c r="DL77" i="12"/>
  <c r="DK77" i="12"/>
  <c r="DJ77" i="12"/>
  <c r="DH77" i="12"/>
  <c r="DG77" i="12"/>
  <c r="DF77" i="12"/>
  <c r="DD77" i="12"/>
  <c r="DC77" i="12"/>
  <c r="DB77" i="12"/>
  <c r="DA77" i="12"/>
  <c r="CZ77" i="12"/>
  <c r="CY77" i="12"/>
  <c r="CX77" i="12"/>
  <c r="CW77" i="12"/>
  <c r="CV77" i="12"/>
  <c r="CU77" i="12"/>
  <c r="CT77" i="12"/>
  <c r="CS77" i="12"/>
  <c r="CR77" i="12"/>
  <c r="CQ77" i="12"/>
  <c r="CP77" i="12"/>
  <c r="CO77" i="12"/>
  <c r="CN77" i="12"/>
  <c r="CM77" i="12"/>
  <c r="CL77" i="12"/>
  <c r="CK77" i="12"/>
  <c r="CJ77" i="12"/>
  <c r="CI77" i="12"/>
  <c r="CH77" i="12"/>
  <c r="CG77" i="12"/>
  <c r="CF77" i="12"/>
  <c r="CE77" i="12"/>
  <c r="CD77" i="12"/>
  <c r="CC77" i="12"/>
  <c r="CB77" i="12"/>
  <c r="CA77" i="12"/>
  <c r="BZ77" i="12"/>
  <c r="BY77" i="12"/>
  <c r="BX77" i="12"/>
  <c r="BW77" i="12"/>
  <c r="BV77" i="12"/>
  <c r="BU77" i="12"/>
  <c r="BT77" i="12"/>
  <c r="BS77" i="12"/>
  <c r="BR77" i="12"/>
  <c r="BQ77" i="12"/>
  <c r="BP77" i="12"/>
  <c r="BO77" i="12"/>
  <c r="BN77" i="12"/>
  <c r="BM77" i="12"/>
  <c r="BK77" i="12"/>
  <c r="BJ77" i="12"/>
  <c r="BI77" i="12"/>
  <c r="BH77" i="12"/>
  <c r="BG77" i="12"/>
  <c r="BF77" i="12"/>
  <c r="BE77" i="12"/>
  <c r="BD77" i="12"/>
  <c r="BC77" i="12"/>
  <c r="BB77" i="12"/>
  <c r="BA77" i="12"/>
  <c r="AZ77" i="12"/>
  <c r="AY77" i="12"/>
  <c r="AX77" i="12"/>
  <c r="AW77" i="12"/>
  <c r="AV77" i="12"/>
  <c r="AT77" i="12"/>
  <c r="AS77" i="12"/>
  <c r="AR77" i="12"/>
  <c r="AQ77" i="12"/>
  <c r="AP77" i="12"/>
  <c r="AO77" i="12"/>
  <c r="AN77" i="12"/>
  <c r="AM77" i="12"/>
  <c r="AL77" i="12"/>
  <c r="AK77" i="12"/>
  <c r="AJ77" i="12"/>
  <c r="AI77" i="12"/>
  <c r="AH77" i="12"/>
  <c r="AG77" i="12"/>
  <c r="AF77" i="12"/>
  <c r="AE77" i="12"/>
  <c r="AC77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L77" i="12"/>
  <c r="K77" i="12"/>
  <c r="J77" i="12"/>
  <c r="I77" i="12"/>
  <c r="EL76" i="12"/>
  <c r="EK76" i="12"/>
  <c r="EJ76" i="12"/>
  <c r="EI76" i="12"/>
  <c r="EH76" i="12"/>
  <c r="EG76" i="12"/>
  <c r="EF76" i="12"/>
  <c r="EE76" i="12"/>
  <c r="ED76" i="12"/>
  <c r="EC76" i="12"/>
  <c r="EB76" i="12"/>
  <c r="EA76" i="12"/>
  <c r="DZ76" i="12"/>
  <c r="DY76" i="12"/>
  <c r="DX76" i="12"/>
  <c r="DW76" i="12"/>
  <c r="DV76" i="12"/>
  <c r="DU76" i="12"/>
  <c r="DT76" i="12"/>
  <c r="DS76" i="12"/>
  <c r="DR76" i="12"/>
  <c r="DQ76" i="12"/>
  <c r="DO76" i="12"/>
  <c r="DN76" i="12"/>
  <c r="DL76" i="12"/>
  <c r="DK76" i="12"/>
  <c r="DJ76" i="12"/>
  <c r="DH76" i="12"/>
  <c r="DG76" i="12"/>
  <c r="DF76" i="12"/>
  <c r="DD76" i="12"/>
  <c r="DC76" i="12"/>
  <c r="DB76" i="12"/>
  <c r="DA76" i="12"/>
  <c r="CZ76" i="12"/>
  <c r="CY76" i="12"/>
  <c r="CX76" i="12"/>
  <c r="CW76" i="12"/>
  <c r="CV76" i="12"/>
  <c r="CU76" i="12"/>
  <c r="CT76" i="12"/>
  <c r="CS76" i="12"/>
  <c r="CR76" i="12"/>
  <c r="CQ76" i="12"/>
  <c r="CP76" i="12"/>
  <c r="CO76" i="12"/>
  <c r="CN76" i="12"/>
  <c r="CM76" i="12"/>
  <c r="CL76" i="12"/>
  <c r="CK76" i="12"/>
  <c r="CJ76" i="12"/>
  <c r="CI76" i="12"/>
  <c r="CH76" i="12"/>
  <c r="CG76" i="12"/>
  <c r="CF76" i="12"/>
  <c r="CE76" i="12"/>
  <c r="CD76" i="12"/>
  <c r="CC76" i="12"/>
  <c r="CB76" i="12"/>
  <c r="CA76" i="12"/>
  <c r="BZ76" i="12"/>
  <c r="BY76" i="12"/>
  <c r="BX76" i="12"/>
  <c r="BW76" i="12"/>
  <c r="BV76" i="12"/>
  <c r="BU76" i="12"/>
  <c r="BT76" i="12"/>
  <c r="BS76" i="12"/>
  <c r="BR76" i="12"/>
  <c r="BQ76" i="12"/>
  <c r="BP76" i="12"/>
  <c r="BO76" i="12"/>
  <c r="BN76" i="12"/>
  <c r="BM76" i="12"/>
  <c r="BK76" i="12"/>
  <c r="BJ76" i="12"/>
  <c r="BI76" i="12"/>
  <c r="BH76" i="12"/>
  <c r="BG76" i="12"/>
  <c r="BF76" i="12"/>
  <c r="BE76" i="12"/>
  <c r="BD76" i="12"/>
  <c r="BC76" i="12"/>
  <c r="BB76" i="12"/>
  <c r="BA76" i="12"/>
  <c r="AZ76" i="12"/>
  <c r="AY76" i="12"/>
  <c r="AX76" i="12"/>
  <c r="AW76" i="12"/>
  <c r="AV76" i="12"/>
  <c r="AT76" i="12"/>
  <c r="AS76" i="12"/>
  <c r="AR76" i="12"/>
  <c r="AQ76" i="12"/>
  <c r="AP76" i="12"/>
  <c r="AO76" i="12"/>
  <c r="AN76" i="12"/>
  <c r="AM76" i="12"/>
  <c r="AL76" i="12"/>
  <c r="AK76" i="12"/>
  <c r="AJ76" i="12"/>
  <c r="AI76" i="12"/>
  <c r="AH76" i="12"/>
  <c r="AG76" i="12"/>
  <c r="AF76" i="12"/>
  <c r="AE76" i="12"/>
  <c r="AC76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L76" i="12"/>
  <c r="K76" i="12"/>
  <c r="J76" i="12"/>
  <c r="I76" i="12"/>
  <c r="EL75" i="12"/>
  <c r="EK75" i="12"/>
  <c r="EJ75" i="12"/>
  <c r="EI75" i="12"/>
  <c r="EH75" i="12"/>
  <c r="EG75" i="12"/>
  <c r="EF75" i="12"/>
  <c r="EE75" i="12"/>
  <c r="ED75" i="12"/>
  <c r="EC75" i="12"/>
  <c r="EB75" i="12"/>
  <c r="EA75" i="12"/>
  <c r="DZ75" i="12"/>
  <c r="DY75" i="12"/>
  <c r="DX75" i="12"/>
  <c r="DW75" i="12"/>
  <c r="DV75" i="12"/>
  <c r="DU75" i="12"/>
  <c r="DT75" i="12"/>
  <c r="DS75" i="12"/>
  <c r="DR75" i="12"/>
  <c r="DQ75" i="12"/>
  <c r="DO75" i="12"/>
  <c r="DN75" i="12"/>
  <c r="DL75" i="12"/>
  <c r="DK75" i="12"/>
  <c r="DJ75" i="12"/>
  <c r="DH75" i="12"/>
  <c r="DG75" i="12"/>
  <c r="DF75" i="12"/>
  <c r="DD75" i="12"/>
  <c r="DC75" i="12"/>
  <c r="DB75" i="12"/>
  <c r="DA75" i="12"/>
  <c r="CZ75" i="12"/>
  <c r="CY75" i="12"/>
  <c r="CX75" i="12"/>
  <c r="CW75" i="12"/>
  <c r="CV75" i="12"/>
  <c r="CU75" i="12"/>
  <c r="CT75" i="12"/>
  <c r="CS75" i="12"/>
  <c r="CR75" i="12"/>
  <c r="CQ75" i="12"/>
  <c r="CP75" i="12"/>
  <c r="CO75" i="12"/>
  <c r="CN75" i="12"/>
  <c r="CM75" i="12"/>
  <c r="CL75" i="12"/>
  <c r="CK75" i="12"/>
  <c r="CJ75" i="12"/>
  <c r="CI75" i="12"/>
  <c r="CH75" i="12"/>
  <c r="CG75" i="12"/>
  <c r="CF75" i="12"/>
  <c r="CE75" i="12"/>
  <c r="CD75" i="12"/>
  <c r="CC75" i="12"/>
  <c r="CB75" i="12"/>
  <c r="CA75" i="12"/>
  <c r="BZ75" i="12"/>
  <c r="BY75" i="12"/>
  <c r="BX75" i="12"/>
  <c r="BW75" i="12"/>
  <c r="BV75" i="12"/>
  <c r="BU75" i="12"/>
  <c r="BT75" i="12"/>
  <c r="BS75" i="12"/>
  <c r="BR75" i="12"/>
  <c r="BQ75" i="12"/>
  <c r="BP75" i="12"/>
  <c r="BO75" i="12"/>
  <c r="BN75" i="12"/>
  <c r="BM75" i="12"/>
  <c r="BK75" i="12"/>
  <c r="BJ75" i="12"/>
  <c r="BI75" i="12"/>
  <c r="BH75" i="12"/>
  <c r="BG75" i="12"/>
  <c r="BF75" i="12"/>
  <c r="BE75" i="12"/>
  <c r="BD75" i="12"/>
  <c r="BC75" i="12"/>
  <c r="BB75" i="12"/>
  <c r="BA75" i="12"/>
  <c r="AZ75" i="12"/>
  <c r="AY75" i="12"/>
  <c r="AX75" i="12"/>
  <c r="AW75" i="12"/>
  <c r="AV75" i="12"/>
  <c r="AT75" i="12"/>
  <c r="AS75" i="12"/>
  <c r="AR75" i="12"/>
  <c r="AQ75" i="12"/>
  <c r="AP75" i="12"/>
  <c r="AO75" i="12"/>
  <c r="AN75" i="12"/>
  <c r="AM75" i="12"/>
  <c r="AL75" i="12"/>
  <c r="AK75" i="12"/>
  <c r="AJ75" i="12"/>
  <c r="AI75" i="12"/>
  <c r="AH75" i="12"/>
  <c r="AG75" i="12"/>
  <c r="AF75" i="12"/>
  <c r="AE75" i="12"/>
  <c r="AC75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L75" i="12"/>
  <c r="K75" i="12"/>
  <c r="J75" i="12"/>
  <c r="I75" i="12"/>
  <c r="EL74" i="12"/>
  <c r="EK74" i="12"/>
  <c r="EJ74" i="12"/>
  <c r="EI74" i="12"/>
  <c r="EH74" i="12"/>
  <c r="EG74" i="12"/>
  <c r="EF74" i="12"/>
  <c r="EE74" i="12"/>
  <c r="ED74" i="12"/>
  <c r="EC74" i="12"/>
  <c r="EB74" i="12"/>
  <c r="EA74" i="12"/>
  <c r="DZ74" i="12"/>
  <c r="DY74" i="12"/>
  <c r="DX74" i="12"/>
  <c r="DW74" i="12"/>
  <c r="DV74" i="12"/>
  <c r="DU74" i="12"/>
  <c r="DT74" i="12"/>
  <c r="DS74" i="12"/>
  <c r="DR74" i="12"/>
  <c r="DQ74" i="12"/>
  <c r="DO74" i="12"/>
  <c r="DN74" i="12"/>
  <c r="DL74" i="12"/>
  <c r="DK74" i="12"/>
  <c r="DJ74" i="12"/>
  <c r="DH74" i="12"/>
  <c r="DG74" i="12"/>
  <c r="DF74" i="12"/>
  <c r="DD74" i="12"/>
  <c r="DC74" i="12"/>
  <c r="DB74" i="12"/>
  <c r="DA74" i="12"/>
  <c r="CZ74" i="12"/>
  <c r="CY74" i="12"/>
  <c r="CX74" i="12"/>
  <c r="CW74" i="12"/>
  <c r="CV74" i="12"/>
  <c r="CU74" i="12"/>
  <c r="CT74" i="12"/>
  <c r="CS74" i="12"/>
  <c r="CR74" i="12"/>
  <c r="CQ74" i="12"/>
  <c r="CP74" i="12"/>
  <c r="CO74" i="12"/>
  <c r="CN74" i="12"/>
  <c r="CM74" i="12"/>
  <c r="CL74" i="12"/>
  <c r="CK74" i="12"/>
  <c r="CJ74" i="12"/>
  <c r="CI74" i="12"/>
  <c r="CH74" i="12"/>
  <c r="CG74" i="12"/>
  <c r="CF74" i="12"/>
  <c r="CE74" i="12"/>
  <c r="CD74" i="12"/>
  <c r="CC74" i="12"/>
  <c r="CB74" i="12"/>
  <c r="CA74" i="12"/>
  <c r="BZ74" i="12"/>
  <c r="BY74" i="12"/>
  <c r="BX74" i="12"/>
  <c r="BW74" i="12"/>
  <c r="BV74" i="12"/>
  <c r="BU74" i="12"/>
  <c r="BT74" i="12"/>
  <c r="BS74" i="12"/>
  <c r="BR74" i="12"/>
  <c r="BQ74" i="12"/>
  <c r="BP74" i="12"/>
  <c r="BO74" i="12"/>
  <c r="BN74" i="12"/>
  <c r="BM74" i="12"/>
  <c r="BK74" i="12"/>
  <c r="BJ74" i="12"/>
  <c r="BI74" i="12"/>
  <c r="BH74" i="12"/>
  <c r="BG74" i="12"/>
  <c r="BF74" i="12"/>
  <c r="BE74" i="12"/>
  <c r="BD74" i="12"/>
  <c r="BC74" i="12"/>
  <c r="BB74" i="12"/>
  <c r="BA74" i="12"/>
  <c r="AZ74" i="12"/>
  <c r="AY74" i="12"/>
  <c r="AX74" i="12"/>
  <c r="AW74" i="12"/>
  <c r="AV74" i="12"/>
  <c r="AT74" i="12"/>
  <c r="AS74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AF74" i="12"/>
  <c r="AE74" i="12"/>
  <c r="AC74" i="12"/>
  <c r="AB74" i="12"/>
  <c r="AA74" i="12"/>
  <c r="Z74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L74" i="12"/>
  <c r="K74" i="12"/>
  <c r="J74" i="12"/>
  <c r="I74" i="12"/>
  <c r="EL73" i="12"/>
  <c r="EK73" i="12"/>
  <c r="EJ73" i="12"/>
  <c r="EI73" i="12"/>
  <c r="EH73" i="12"/>
  <c r="EG73" i="12"/>
  <c r="EF73" i="12"/>
  <c r="EE73" i="12"/>
  <c r="ED73" i="12"/>
  <c r="EC73" i="12"/>
  <c r="EB73" i="12"/>
  <c r="EA73" i="12"/>
  <c r="DZ73" i="12"/>
  <c r="DY73" i="12"/>
  <c r="DX73" i="12"/>
  <c r="DW73" i="12"/>
  <c r="DV73" i="12"/>
  <c r="DU73" i="12"/>
  <c r="DT73" i="12"/>
  <c r="DS73" i="12"/>
  <c r="DR73" i="12"/>
  <c r="DQ73" i="12"/>
  <c r="DO73" i="12"/>
  <c r="DN73" i="12"/>
  <c r="DL73" i="12"/>
  <c r="DK73" i="12"/>
  <c r="DJ73" i="12"/>
  <c r="DH73" i="12"/>
  <c r="DG73" i="12"/>
  <c r="DF73" i="12"/>
  <c r="DD73" i="12"/>
  <c r="DC73" i="12"/>
  <c r="DB73" i="12"/>
  <c r="DA73" i="12"/>
  <c r="CZ73" i="12"/>
  <c r="CY73" i="12"/>
  <c r="CX73" i="12"/>
  <c r="CW73" i="12"/>
  <c r="CV73" i="12"/>
  <c r="CU73" i="12"/>
  <c r="CT73" i="12"/>
  <c r="CS73" i="12"/>
  <c r="CR73" i="12"/>
  <c r="CQ73" i="12"/>
  <c r="CP73" i="12"/>
  <c r="CO73" i="12"/>
  <c r="CN73" i="12"/>
  <c r="CM73" i="12"/>
  <c r="CL73" i="12"/>
  <c r="CK73" i="12"/>
  <c r="CJ73" i="12"/>
  <c r="CI73" i="12"/>
  <c r="CH73" i="12"/>
  <c r="CG73" i="12"/>
  <c r="CF73" i="12"/>
  <c r="CE73" i="12"/>
  <c r="CD73" i="12"/>
  <c r="CC73" i="12"/>
  <c r="CB73" i="12"/>
  <c r="CA73" i="12"/>
  <c r="BZ73" i="12"/>
  <c r="BY73" i="12"/>
  <c r="BX73" i="12"/>
  <c r="BW73" i="12"/>
  <c r="BV73" i="12"/>
  <c r="BU73" i="12"/>
  <c r="BT73" i="12"/>
  <c r="BS73" i="12"/>
  <c r="BR73" i="12"/>
  <c r="BQ73" i="12"/>
  <c r="BP73" i="12"/>
  <c r="BO73" i="12"/>
  <c r="BN73" i="12"/>
  <c r="BM73" i="12"/>
  <c r="BK73" i="12"/>
  <c r="BJ73" i="12"/>
  <c r="BI73" i="12"/>
  <c r="BH73" i="12"/>
  <c r="BG73" i="12"/>
  <c r="BF73" i="12"/>
  <c r="BE73" i="12"/>
  <c r="BD73" i="12"/>
  <c r="BC73" i="12"/>
  <c r="BB73" i="12"/>
  <c r="BA73" i="12"/>
  <c r="AZ73" i="12"/>
  <c r="AY73" i="12"/>
  <c r="AX73" i="12"/>
  <c r="AW73" i="12"/>
  <c r="AV73" i="12"/>
  <c r="AT73" i="12"/>
  <c r="AS73" i="12"/>
  <c r="AR73" i="12"/>
  <c r="AQ73" i="12"/>
  <c r="AP73" i="12"/>
  <c r="AO73" i="12"/>
  <c r="AN73" i="12"/>
  <c r="AM73" i="12"/>
  <c r="AL73" i="12"/>
  <c r="AK73" i="12"/>
  <c r="AJ73" i="12"/>
  <c r="AI73" i="12"/>
  <c r="AH73" i="12"/>
  <c r="AG73" i="12"/>
  <c r="AF73" i="12"/>
  <c r="AE73" i="12"/>
  <c r="AC73" i="12"/>
  <c r="AB73" i="12"/>
  <c r="AA73" i="12"/>
  <c r="Z73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L73" i="12"/>
  <c r="K73" i="12"/>
  <c r="J73" i="12"/>
  <c r="I73" i="12"/>
  <c r="EL72" i="12"/>
  <c r="EK72" i="12"/>
  <c r="EJ72" i="12"/>
  <c r="EI72" i="12"/>
  <c r="EH72" i="12"/>
  <c r="EG72" i="12"/>
  <c r="EF72" i="12"/>
  <c r="EE72" i="12"/>
  <c r="ED72" i="12"/>
  <c r="EC72" i="12"/>
  <c r="EB72" i="12"/>
  <c r="EA72" i="12"/>
  <c r="DZ72" i="12"/>
  <c r="DY72" i="12"/>
  <c r="DX72" i="12"/>
  <c r="DW72" i="12"/>
  <c r="DV72" i="12"/>
  <c r="DU72" i="12"/>
  <c r="DT72" i="12"/>
  <c r="DS72" i="12"/>
  <c r="DR72" i="12"/>
  <c r="DQ72" i="12"/>
  <c r="DO72" i="12"/>
  <c r="DN72" i="12"/>
  <c r="DL72" i="12"/>
  <c r="DK72" i="12"/>
  <c r="DJ72" i="12"/>
  <c r="DH72" i="12"/>
  <c r="DG72" i="12"/>
  <c r="DF72" i="12"/>
  <c r="DD72" i="12"/>
  <c r="DC72" i="12"/>
  <c r="DB72" i="12"/>
  <c r="DA72" i="12"/>
  <c r="CZ72" i="12"/>
  <c r="CY72" i="12"/>
  <c r="CX72" i="12"/>
  <c r="CW72" i="12"/>
  <c r="CV72" i="12"/>
  <c r="CU72" i="12"/>
  <c r="CT72" i="12"/>
  <c r="CS72" i="12"/>
  <c r="CR72" i="12"/>
  <c r="CQ72" i="12"/>
  <c r="CP72" i="12"/>
  <c r="CO72" i="12"/>
  <c r="CN72" i="12"/>
  <c r="CM72" i="12"/>
  <c r="CL72" i="12"/>
  <c r="CK72" i="12"/>
  <c r="CJ72" i="12"/>
  <c r="CI72" i="12"/>
  <c r="CH72" i="12"/>
  <c r="CG72" i="12"/>
  <c r="CF72" i="12"/>
  <c r="CE72" i="12"/>
  <c r="CD72" i="12"/>
  <c r="CC72" i="12"/>
  <c r="CB72" i="12"/>
  <c r="CA72" i="12"/>
  <c r="BZ72" i="12"/>
  <c r="BY72" i="12"/>
  <c r="BX72" i="12"/>
  <c r="BW72" i="12"/>
  <c r="BV72" i="12"/>
  <c r="BU72" i="12"/>
  <c r="BT72" i="12"/>
  <c r="BS72" i="12"/>
  <c r="BR72" i="12"/>
  <c r="BQ72" i="12"/>
  <c r="BP72" i="12"/>
  <c r="BO72" i="12"/>
  <c r="BN72" i="12"/>
  <c r="BM72" i="12"/>
  <c r="BK72" i="12"/>
  <c r="BJ72" i="12"/>
  <c r="BI72" i="12"/>
  <c r="BH72" i="12"/>
  <c r="BG72" i="12"/>
  <c r="BF72" i="12"/>
  <c r="BE72" i="12"/>
  <c r="BD72" i="12"/>
  <c r="BC72" i="12"/>
  <c r="BB72" i="12"/>
  <c r="BA72" i="12"/>
  <c r="AZ72" i="12"/>
  <c r="AY72" i="12"/>
  <c r="AX72" i="12"/>
  <c r="AW72" i="12"/>
  <c r="AV72" i="12"/>
  <c r="AT72" i="12"/>
  <c r="AS72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AF72" i="12"/>
  <c r="AE72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L72" i="12"/>
  <c r="K72" i="12"/>
  <c r="J72" i="12"/>
  <c r="I72" i="12"/>
  <c r="EL71" i="12"/>
  <c r="EK71" i="12"/>
  <c r="EJ71" i="12"/>
  <c r="EI71" i="12"/>
  <c r="EH71" i="12"/>
  <c r="EG71" i="12"/>
  <c r="EF71" i="12"/>
  <c r="EE71" i="12"/>
  <c r="ED71" i="12"/>
  <c r="EC71" i="12"/>
  <c r="EB71" i="12"/>
  <c r="EA71" i="12"/>
  <c r="DZ71" i="12"/>
  <c r="DY71" i="12"/>
  <c r="DX71" i="12"/>
  <c r="DW71" i="12"/>
  <c r="DV71" i="12"/>
  <c r="DU71" i="12"/>
  <c r="DT71" i="12"/>
  <c r="DS71" i="12"/>
  <c r="DR71" i="12"/>
  <c r="DQ71" i="12"/>
  <c r="DO71" i="12"/>
  <c r="DN71" i="12"/>
  <c r="DL71" i="12"/>
  <c r="DK71" i="12"/>
  <c r="DJ71" i="12"/>
  <c r="DH71" i="12"/>
  <c r="DG71" i="12"/>
  <c r="DF71" i="12"/>
  <c r="DD71" i="12"/>
  <c r="DC71" i="12"/>
  <c r="DB71" i="12"/>
  <c r="DA71" i="12"/>
  <c r="CZ71" i="12"/>
  <c r="CY71" i="12"/>
  <c r="CX71" i="12"/>
  <c r="CW71" i="12"/>
  <c r="CV71" i="12"/>
  <c r="CU71" i="12"/>
  <c r="CT71" i="12"/>
  <c r="CS71" i="12"/>
  <c r="CR71" i="12"/>
  <c r="CQ71" i="12"/>
  <c r="CP71" i="12"/>
  <c r="CO71" i="12"/>
  <c r="CN71" i="12"/>
  <c r="CM71" i="12"/>
  <c r="CL71" i="12"/>
  <c r="CK71" i="12"/>
  <c r="CJ71" i="12"/>
  <c r="CI71" i="12"/>
  <c r="CH71" i="12"/>
  <c r="CG71" i="12"/>
  <c r="CF71" i="12"/>
  <c r="CE71" i="12"/>
  <c r="CD71" i="12"/>
  <c r="CC71" i="12"/>
  <c r="CB71" i="12"/>
  <c r="CA71" i="12"/>
  <c r="BZ71" i="12"/>
  <c r="BY71" i="12"/>
  <c r="BX71" i="12"/>
  <c r="BW71" i="12"/>
  <c r="BV71" i="12"/>
  <c r="BU71" i="12"/>
  <c r="BT71" i="12"/>
  <c r="BS71" i="12"/>
  <c r="BR71" i="12"/>
  <c r="BQ71" i="12"/>
  <c r="BP71" i="12"/>
  <c r="BO71" i="12"/>
  <c r="BN71" i="12"/>
  <c r="BM71" i="12"/>
  <c r="BK71" i="12"/>
  <c r="BJ71" i="12"/>
  <c r="BI71" i="12"/>
  <c r="BH71" i="12"/>
  <c r="BG71" i="12"/>
  <c r="BF71" i="12"/>
  <c r="BE71" i="12"/>
  <c r="BD71" i="12"/>
  <c r="BC71" i="12"/>
  <c r="BB71" i="12"/>
  <c r="BA71" i="12"/>
  <c r="AZ71" i="12"/>
  <c r="AY71" i="12"/>
  <c r="AX71" i="12"/>
  <c r="AW71" i="12"/>
  <c r="AV71" i="12"/>
  <c r="AT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AF71" i="12"/>
  <c r="AE71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L71" i="12"/>
  <c r="K71" i="12"/>
  <c r="J71" i="12"/>
  <c r="I71" i="12"/>
  <c r="EL70" i="12"/>
  <c r="EK70" i="12"/>
  <c r="EJ70" i="12"/>
  <c r="EI70" i="12"/>
  <c r="EH70" i="12"/>
  <c r="EG70" i="12"/>
  <c r="EF70" i="12"/>
  <c r="EE70" i="12"/>
  <c r="ED70" i="12"/>
  <c r="EC70" i="12"/>
  <c r="EB70" i="12"/>
  <c r="EA70" i="12"/>
  <c r="DZ70" i="12"/>
  <c r="DY70" i="12"/>
  <c r="DX70" i="12"/>
  <c r="DW70" i="12"/>
  <c r="DV70" i="12"/>
  <c r="DU70" i="12"/>
  <c r="DT70" i="12"/>
  <c r="DS70" i="12"/>
  <c r="DR70" i="12"/>
  <c r="DQ70" i="12"/>
  <c r="DO70" i="12"/>
  <c r="DN70" i="12"/>
  <c r="DL70" i="12"/>
  <c r="DK70" i="12"/>
  <c r="DJ70" i="12"/>
  <c r="DH70" i="12"/>
  <c r="DG70" i="12"/>
  <c r="DF70" i="12"/>
  <c r="DD70" i="12"/>
  <c r="DC70" i="12"/>
  <c r="DB70" i="12"/>
  <c r="DA70" i="12"/>
  <c r="CZ70" i="12"/>
  <c r="CY70" i="12"/>
  <c r="CX70" i="12"/>
  <c r="CW70" i="12"/>
  <c r="CV70" i="12"/>
  <c r="CU70" i="12"/>
  <c r="CT70" i="12"/>
  <c r="CS70" i="12"/>
  <c r="CR70" i="12"/>
  <c r="CQ70" i="12"/>
  <c r="CP70" i="12"/>
  <c r="CO70" i="12"/>
  <c r="CN70" i="12"/>
  <c r="CM70" i="12"/>
  <c r="CL70" i="12"/>
  <c r="CK70" i="12"/>
  <c r="CJ70" i="12"/>
  <c r="CI70" i="12"/>
  <c r="CH70" i="12"/>
  <c r="CG70" i="12"/>
  <c r="CF70" i="12"/>
  <c r="CE70" i="12"/>
  <c r="CD70" i="12"/>
  <c r="CC70" i="12"/>
  <c r="CB70" i="12"/>
  <c r="CA70" i="12"/>
  <c r="BZ70" i="12"/>
  <c r="BY70" i="12"/>
  <c r="BX70" i="12"/>
  <c r="BW70" i="12"/>
  <c r="BV70" i="12"/>
  <c r="BU70" i="12"/>
  <c r="BT70" i="12"/>
  <c r="BS70" i="12"/>
  <c r="BR70" i="12"/>
  <c r="BQ70" i="12"/>
  <c r="BP70" i="12"/>
  <c r="BO70" i="12"/>
  <c r="BN70" i="12"/>
  <c r="BM70" i="12"/>
  <c r="BK70" i="12"/>
  <c r="BJ70" i="12"/>
  <c r="BI70" i="12"/>
  <c r="BH70" i="12"/>
  <c r="BG70" i="12"/>
  <c r="BF70" i="12"/>
  <c r="BE70" i="12"/>
  <c r="BD70" i="12"/>
  <c r="BC70" i="12"/>
  <c r="BB70" i="12"/>
  <c r="BA70" i="12"/>
  <c r="AZ70" i="12"/>
  <c r="AY70" i="12"/>
  <c r="AX70" i="12"/>
  <c r="AW70" i="12"/>
  <c r="AV70" i="12"/>
  <c r="AT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AF70" i="12"/>
  <c r="AE70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L70" i="12"/>
  <c r="K70" i="12"/>
  <c r="J70" i="12"/>
  <c r="I70" i="12"/>
  <c r="EL69" i="12"/>
  <c r="EK69" i="12"/>
  <c r="EJ69" i="12"/>
  <c r="EI69" i="12"/>
  <c r="EH69" i="12"/>
  <c r="EG69" i="12"/>
  <c r="EF69" i="12"/>
  <c r="EE69" i="12"/>
  <c r="ED69" i="12"/>
  <c r="EC69" i="12"/>
  <c r="EB69" i="12"/>
  <c r="EA69" i="12"/>
  <c r="DZ69" i="12"/>
  <c r="DY69" i="12"/>
  <c r="DX69" i="12"/>
  <c r="DW69" i="12"/>
  <c r="DV69" i="12"/>
  <c r="DU69" i="12"/>
  <c r="DT69" i="12"/>
  <c r="DS69" i="12"/>
  <c r="DR69" i="12"/>
  <c r="DQ69" i="12"/>
  <c r="DO69" i="12"/>
  <c r="DN69" i="12"/>
  <c r="DL69" i="12"/>
  <c r="DK69" i="12"/>
  <c r="DJ69" i="12"/>
  <c r="DH69" i="12"/>
  <c r="DG69" i="12"/>
  <c r="DF69" i="12"/>
  <c r="DD69" i="12"/>
  <c r="DC69" i="12"/>
  <c r="DB69" i="12"/>
  <c r="DA69" i="12"/>
  <c r="CZ69" i="12"/>
  <c r="CY69" i="12"/>
  <c r="CX69" i="12"/>
  <c r="CW69" i="12"/>
  <c r="CV69" i="12"/>
  <c r="CU69" i="12"/>
  <c r="CT69" i="12"/>
  <c r="CS69" i="12"/>
  <c r="CR69" i="12"/>
  <c r="CQ69" i="12"/>
  <c r="CP69" i="12"/>
  <c r="CO69" i="12"/>
  <c r="CN69" i="12"/>
  <c r="CM69" i="12"/>
  <c r="CL69" i="12"/>
  <c r="CK69" i="12"/>
  <c r="CJ69" i="12"/>
  <c r="CI69" i="12"/>
  <c r="CH69" i="12"/>
  <c r="CG69" i="12"/>
  <c r="CF69" i="12"/>
  <c r="CE69" i="12"/>
  <c r="CD69" i="12"/>
  <c r="CC69" i="12"/>
  <c r="CB69" i="12"/>
  <c r="CA69" i="12"/>
  <c r="BZ69" i="12"/>
  <c r="BY69" i="12"/>
  <c r="BX69" i="12"/>
  <c r="BW69" i="12"/>
  <c r="BV69" i="12"/>
  <c r="BU69" i="12"/>
  <c r="BT69" i="12"/>
  <c r="BS69" i="12"/>
  <c r="BR69" i="12"/>
  <c r="BQ69" i="12"/>
  <c r="BP69" i="12"/>
  <c r="BO69" i="12"/>
  <c r="BN69" i="12"/>
  <c r="BM69" i="12"/>
  <c r="BK69" i="12"/>
  <c r="BJ69" i="12"/>
  <c r="BI69" i="12"/>
  <c r="BH69" i="12"/>
  <c r="BG69" i="12"/>
  <c r="BF69" i="12"/>
  <c r="BE69" i="12"/>
  <c r="BD69" i="12"/>
  <c r="BC69" i="12"/>
  <c r="BB69" i="12"/>
  <c r="BA69" i="12"/>
  <c r="AZ69" i="12"/>
  <c r="AY69" i="12"/>
  <c r="AX69" i="12"/>
  <c r="AW69" i="12"/>
  <c r="AV69" i="12"/>
  <c r="AT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AF69" i="12"/>
  <c r="AE69" i="12"/>
  <c r="AC69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L69" i="12"/>
  <c r="K69" i="12"/>
  <c r="J69" i="12"/>
  <c r="I69" i="12"/>
  <c r="EL68" i="12"/>
  <c r="EK68" i="12"/>
  <c r="EJ68" i="12"/>
  <c r="EI68" i="12"/>
  <c r="EH68" i="12"/>
  <c r="EG68" i="12"/>
  <c r="EF68" i="12"/>
  <c r="EE68" i="12"/>
  <c r="ED68" i="12"/>
  <c r="EC68" i="12"/>
  <c r="EB68" i="12"/>
  <c r="EA68" i="12"/>
  <c r="DZ68" i="12"/>
  <c r="DY68" i="12"/>
  <c r="DX68" i="12"/>
  <c r="DW68" i="12"/>
  <c r="DV68" i="12"/>
  <c r="DU68" i="12"/>
  <c r="DT68" i="12"/>
  <c r="DS68" i="12"/>
  <c r="DR68" i="12"/>
  <c r="DQ68" i="12"/>
  <c r="DO68" i="12"/>
  <c r="DN68" i="12"/>
  <c r="DL68" i="12"/>
  <c r="DK68" i="12"/>
  <c r="DJ68" i="12"/>
  <c r="DH68" i="12"/>
  <c r="DG68" i="12"/>
  <c r="DF68" i="12"/>
  <c r="DD68" i="12"/>
  <c r="DC68" i="12"/>
  <c r="DB68" i="12"/>
  <c r="DA68" i="12"/>
  <c r="CZ68" i="12"/>
  <c r="CY68" i="12"/>
  <c r="CX68" i="12"/>
  <c r="CW68" i="12"/>
  <c r="CV68" i="12"/>
  <c r="CU68" i="12"/>
  <c r="CT68" i="12"/>
  <c r="CS68" i="12"/>
  <c r="CR68" i="12"/>
  <c r="CQ68" i="12"/>
  <c r="CP68" i="12"/>
  <c r="CO68" i="12"/>
  <c r="CN68" i="12"/>
  <c r="CM68" i="12"/>
  <c r="CL68" i="12"/>
  <c r="CK68" i="12"/>
  <c r="CJ68" i="12"/>
  <c r="CI68" i="12"/>
  <c r="CH68" i="12"/>
  <c r="CG68" i="12"/>
  <c r="CF68" i="12"/>
  <c r="CE68" i="12"/>
  <c r="CD68" i="12"/>
  <c r="CC68" i="12"/>
  <c r="CB68" i="12"/>
  <c r="CA68" i="12"/>
  <c r="BZ68" i="12"/>
  <c r="BY68" i="12"/>
  <c r="BX68" i="12"/>
  <c r="BW68" i="12"/>
  <c r="BV68" i="12"/>
  <c r="BU68" i="12"/>
  <c r="BT68" i="12"/>
  <c r="BS68" i="12"/>
  <c r="BR68" i="12"/>
  <c r="BQ68" i="12"/>
  <c r="BP68" i="12"/>
  <c r="BO68" i="12"/>
  <c r="BN68" i="12"/>
  <c r="BM68" i="12"/>
  <c r="BK68" i="12"/>
  <c r="BJ68" i="12"/>
  <c r="BI68" i="12"/>
  <c r="BH68" i="12"/>
  <c r="BG68" i="12"/>
  <c r="BF68" i="12"/>
  <c r="BE68" i="12"/>
  <c r="BD68" i="12"/>
  <c r="BC68" i="12"/>
  <c r="BB68" i="12"/>
  <c r="BA68" i="12"/>
  <c r="AZ68" i="12"/>
  <c r="AY68" i="12"/>
  <c r="AX68" i="12"/>
  <c r="AW68" i="12"/>
  <c r="AV68" i="12"/>
  <c r="AT68" i="12"/>
  <c r="AS68" i="12"/>
  <c r="AR68" i="12"/>
  <c r="AQ68" i="12"/>
  <c r="AP68" i="12"/>
  <c r="AO68" i="12"/>
  <c r="AN68" i="12"/>
  <c r="AM68" i="12"/>
  <c r="AL68" i="12"/>
  <c r="AK68" i="12"/>
  <c r="AJ68" i="12"/>
  <c r="AI68" i="12"/>
  <c r="AH68" i="12"/>
  <c r="AG68" i="12"/>
  <c r="AF68" i="12"/>
  <c r="AE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L68" i="12"/>
  <c r="K68" i="12"/>
  <c r="J68" i="12"/>
  <c r="I68" i="12"/>
  <c r="EL67" i="12"/>
  <c r="EK67" i="12"/>
  <c r="EJ67" i="12"/>
  <c r="EI67" i="12"/>
  <c r="EH67" i="12"/>
  <c r="EG67" i="12"/>
  <c r="EF67" i="12"/>
  <c r="EE67" i="12"/>
  <c r="ED67" i="12"/>
  <c r="EC67" i="12"/>
  <c r="EB67" i="12"/>
  <c r="EA67" i="12"/>
  <c r="DZ67" i="12"/>
  <c r="DY67" i="12"/>
  <c r="DX67" i="12"/>
  <c r="DW67" i="12"/>
  <c r="DV67" i="12"/>
  <c r="DU67" i="12"/>
  <c r="DT67" i="12"/>
  <c r="DS67" i="12"/>
  <c r="DR67" i="12"/>
  <c r="DQ67" i="12"/>
  <c r="DO67" i="12"/>
  <c r="DN67" i="12"/>
  <c r="DL67" i="12"/>
  <c r="DK67" i="12"/>
  <c r="DJ67" i="12"/>
  <c r="DH67" i="12"/>
  <c r="DG67" i="12"/>
  <c r="DF67" i="12"/>
  <c r="DD67" i="12"/>
  <c r="DC67" i="12"/>
  <c r="DB67" i="12"/>
  <c r="DA67" i="12"/>
  <c r="CZ67" i="12"/>
  <c r="CY67" i="12"/>
  <c r="CX67" i="12"/>
  <c r="CW67" i="12"/>
  <c r="CV67" i="12"/>
  <c r="CU67" i="12"/>
  <c r="CT67" i="12"/>
  <c r="CS67" i="12"/>
  <c r="CR67" i="12"/>
  <c r="CQ67" i="12"/>
  <c r="CP67" i="12"/>
  <c r="CO67" i="12"/>
  <c r="CN67" i="12"/>
  <c r="CM67" i="12"/>
  <c r="CL67" i="12"/>
  <c r="CK67" i="12"/>
  <c r="CJ67" i="12"/>
  <c r="CI67" i="12"/>
  <c r="CH67" i="12"/>
  <c r="CG67" i="12"/>
  <c r="CF67" i="12"/>
  <c r="CE67" i="12"/>
  <c r="CD67" i="12"/>
  <c r="CC67" i="12"/>
  <c r="CB67" i="12"/>
  <c r="CA67" i="12"/>
  <c r="BZ67" i="12"/>
  <c r="BY67" i="12"/>
  <c r="BX67" i="12"/>
  <c r="BW67" i="12"/>
  <c r="BV67" i="12"/>
  <c r="BU67" i="12"/>
  <c r="BT67" i="12"/>
  <c r="BS67" i="12"/>
  <c r="BR67" i="12"/>
  <c r="BQ67" i="12"/>
  <c r="BP67" i="12"/>
  <c r="BO67" i="12"/>
  <c r="BN67" i="12"/>
  <c r="BM67" i="12"/>
  <c r="BK67" i="12"/>
  <c r="BJ67" i="12"/>
  <c r="BI67" i="12"/>
  <c r="BH67" i="12"/>
  <c r="BG67" i="12"/>
  <c r="BF67" i="12"/>
  <c r="BE67" i="12"/>
  <c r="BD67" i="12"/>
  <c r="BC67" i="12"/>
  <c r="BB67" i="12"/>
  <c r="BA67" i="12"/>
  <c r="AZ67" i="12"/>
  <c r="AY67" i="12"/>
  <c r="AX67" i="12"/>
  <c r="AW67" i="12"/>
  <c r="AV67" i="12"/>
  <c r="AT67" i="12"/>
  <c r="AS67" i="12"/>
  <c r="AR67" i="12"/>
  <c r="AQ67" i="12"/>
  <c r="AP67" i="12"/>
  <c r="AO67" i="12"/>
  <c r="AN67" i="12"/>
  <c r="AM67" i="12"/>
  <c r="AL67" i="12"/>
  <c r="AK67" i="12"/>
  <c r="AJ67" i="12"/>
  <c r="AI67" i="12"/>
  <c r="AH67" i="12"/>
  <c r="AG67" i="12"/>
  <c r="AF67" i="12"/>
  <c r="AE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L67" i="12"/>
  <c r="K67" i="12"/>
  <c r="J67" i="12"/>
  <c r="I67" i="12"/>
  <c r="EL66" i="12"/>
  <c r="EK66" i="12"/>
  <c r="EJ66" i="12"/>
  <c r="EI66" i="12"/>
  <c r="EH66" i="12"/>
  <c r="EG66" i="12"/>
  <c r="EF66" i="12"/>
  <c r="EE66" i="12"/>
  <c r="ED66" i="12"/>
  <c r="EC66" i="12"/>
  <c r="EB66" i="12"/>
  <c r="EA66" i="12"/>
  <c r="DZ66" i="12"/>
  <c r="DY66" i="12"/>
  <c r="DX66" i="12"/>
  <c r="DW66" i="12"/>
  <c r="DV66" i="12"/>
  <c r="DU66" i="12"/>
  <c r="DT66" i="12"/>
  <c r="DS66" i="12"/>
  <c r="DR66" i="12"/>
  <c r="DQ66" i="12"/>
  <c r="DO66" i="12"/>
  <c r="DN66" i="12"/>
  <c r="DL66" i="12"/>
  <c r="DK66" i="12"/>
  <c r="DJ66" i="12"/>
  <c r="DH66" i="12"/>
  <c r="DG66" i="12"/>
  <c r="DF66" i="12"/>
  <c r="DD66" i="12"/>
  <c r="DC66" i="12"/>
  <c r="DB66" i="12"/>
  <c r="DA66" i="12"/>
  <c r="CZ66" i="12"/>
  <c r="CY66" i="12"/>
  <c r="CX66" i="12"/>
  <c r="CW66" i="12"/>
  <c r="CV66" i="12"/>
  <c r="CU66" i="12"/>
  <c r="CT66" i="12"/>
  <c r="CS66" i="12"/>
  <c r="CR66" i="12"/>
  <c r="CQ66" i="12"/>
  <c r="CP66" i="12"/>
  <c r="CO66" i="12"/>
  <c r="CN66" i="12"/>
  <c r="CM66" i="12"/>
  <c r="CL66" i="12"/>
  <c r="CK66" i="12"/>
  <c r="CJ66" i="12"/>
  <c r="CI66" i="12"/>
  <c r="CH66" i="12"/>
  <c r="CG66" i="12"/>
  <c r="CF66" i="12"/>
  <c r="CE66" i="12"/>
  <c r="CD66" i="12"/>
  <c r="CC66" i="12"/>
  <c r="CB66" i="12"/>
  <c r="CA66" i="12"/>
  <c r="BZ66" i="12"/>
  <c r="BY66" i="12"/>
  <c r="BX66" i="12"/>
  <c r="BW66" i="12"/>
  <c r="BV66" i="12"/>
  <c r="BU66" i="12"/>
  <c r="BT66" i="12"/>
  <c r="BS66" i="12"/>
  <c r="BR66" i="12"/>
  <c r="BQ66" i="12"/>
  <c r="BP66" i="12"/>
  <c r="BO66" i="12"/>
  <c r="BN66" i="12"/>
  <c r="BM66" i="12"/>
  <c r="BK66" i="12"/>
  <c r="BJ66" i="12"/>
  <c r="BI66" i="12"/>
  <c r="BH66" i="12"/>
  <c r="BG66" i="12"/>
  <c r="BF66" i="12"/>
  <c r="BE66" i="12"/>
  <c r="BD66" i="12"/>
  <c r="BC66" i="12"/>
  <c r="BB66" i="12"/>
  <c r="BA66" i="12"/>
  <c r="AZ66" i="12"/>
  <c r="AY66" i="12"/>
  <c r="AX66" i="12"/>
  <c r="AW66" i="12"/>
  <c r="AV66" i="12"/>
  <c r="AT66" i="12"/>
  <c r="AS66" i="12"/>
  <c r="AR66" i="12"/>
  <c r="AQ66" i="12"/>
  <c r="AP66" i="12"/>
  <c r="AO66" i="12"/>
  <c r="AN66" i="12"/>
  <c r="AM66" i="12"/>
  <c r="AL66" i="12"/>
  <c r="AK66" i="12"/>
  <c r="AJ66" i="12"/>
  <c r="AI66" i="12"/>
  <c r="AH66" i="12"/>
  <c r="AG66" i="12"/>
  <c r="AF66" i="12"/>
  <c r="AE66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L66" i="12"/>
  <c r="K66" i="12"/>
  <c r="J66" i="12"/>
  <c r="I66" i="12"/>
  <c r="EL65" i="12"/>
  <c r="EK65" i="12"/>
  <c r="EJ65" i="12"/>
  <c r="EI65" i="12"/>
  <c r="EH65" i="12"/>
  <c r="EG65" i="12"/>
  <c r="EF65" i="12"/>
  <c r="EE65" i="12"/>
  <c r="ED65" i="12"/>
  <c r="EC65" i="12"/>
  <c r="EB65" i="12"/>
  <c r="EA65" i="12"/>
  <c r="DZ65" i="12"/>
  <c r="DY65" i="12"/>
  <c r="DX65" i="12"/>
  <c r="DW65" i="12"/>
  <c r="DV65" i="12"/>
  <c r="DU65" i="12"/>
  <c r="DT65" i="12"/>
  <c r="DS65" i="12"/>
  <c r="DR65" i="12"/>
  <c r="DQ65" i="12"/>
  <c r="DO65" i="12"/>
  <c r="DN65" i="12"/>
  <c r="DL65" i="12"/>
  <c r="DK65" i="12"/>
  <c r="DJ65" i="12"/>
  <c r="DH65" i="12"/>
  <c r="DG65" i="12"/>
  <c r="DF65" i="12"/>
  <c r="DD65" i="12"/>
  <c r="DC65" i="12"/>
  <c r="DB65" i="12"/>
  <c r="DA65" i="12"/>
  <c r="CZ65" i="12"/>
  <c r="CY65" i="12"/>
  <c r="CX65" i="12"/>
  <c r="CW65" i="12"/>
  <c r="CV65" i="12"/>
  <c r="CU65" i="12"/>
  <c r="CT65" i="12"/>
  <c r="CS65" i="12"/>
  <c r="CR65" i="12"/>
  <c r="CQ65" i="12"/>
  <c r="CP65" i="12"/>
  <c r="CO65" i="12"/>
  <c r="CN65" i="12"/>
  <c r="CM65" i="12"/>
  <c r="CL65" i="12"/>
  <c r="CK65" i="12"/>
  <c r="CJ65" i="12"/>
  <c r="CI65" i="12"/>
  <c r="CH65" i="12"/>
  <c r="CG65" i="12"/>
  <c r="CF65" i="12"/>
  <c r="CE65" i="12"/>
  <c r="CD65" i="12"/>
  <c r="CC65" i="12"/>
  <c r="CB65" i="12"/>
  <c r="CA65" i="12"/>
  <c r="BZ65" i="12"/>
  <c r="BY65" i="12"/>
  <c r="BX65" i="12"/>
  <c r="BW65" i="12"/>
  <c r="BV65" i="12"/>
  <c r="BU65" i="12"/>
  <c r="BT65" i="12"/>
  <c r="BS65" i="12"/>
  <c r="BR65" i="12"/>
  <c r="BQ65" i="12"/>
  <c r="BP65" i="12"/>
  <c r="BO65" i="12"/>
  <c r="BN65" i="12"/>
  <c r="BM65" i="12"/>
  <c r="BK65" i="12"/>
  <c r="BJ65" i="12"/>
  <c r="BI65" i="12"/>
  <c r="BH65" i="12"/>
  <c r="BG65" i="12"/>
  <c r="BF65" i="12"/>
  <c r="BE65" i="12"/>
  <c r="BD65" i="12"/>
  <c r="BC65" i="12"/>
  <c r="BB65" i="12"/>
  <c r="BA65" i="12"/>
  <c r="AZ65" i="12"/>
  <c r="AY65" i="12"/>
  <c r="AX65" i="12"/>
  <c r="AW65" i="12"/>
  <c r="AV65" i="12"/>
  <c r="AT65" i="12"/>
  <c r="AS65" i="12"/>
  <c r="AR65" i="12"/>
  <c r="AQ65" i="12"/>
  <c r="AP65" i="12"/>
  <c r="AO65" i="12"/>
  <c r="AN65" i="12"/>
  <c r="AM65" i="12"/>
  <c r="AL65" i="12"/>
  <c r="AK65" i="12"/>
  <c r="AJ65" i="12"/>
  <c r="AI65" i="12"/>
  <c r="AH65" i="12"/>
  <c r="AG65" i="12"/>
  <c r="AF65" i="12"/>
  <c r="AE65" i="12"/>
  <c r="AC65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O65" i="12"/>
  <c r="N65" i="12"/>
  <c r="L65" i="12"/>
  <c r="K65" i="12"/>
  <c r="J65" i="12"/>
  <c r="I65" i="12"/>
  <c r="EL64" i="12"/>
  <c r="EK64" i="12"/>
  <c r="EJ64" i="12"/>
  <c r="EI64" i="12"/>
  <c r="EH64" i="12"/>
  <c r="EG64" i="12"/>
  <c r="EF64" i="12"/>
  <c r="EE64" i="12"/>
  <c r="ED64" i="12"/>
  <c r="EC64" i="12"/>
  <c r="EB64" i="12"/>
  <c r="EA64" i="12"/>
  <c r="DZ64" i="12"/>
  <c r="DY64" i="12"/>
  <c r="DX64" i="12"/>
  <c r="DW64" i="12"/>
  <c r="DV64" i="12"/>
  <c r="DU64" i="12"/>
  <c r="DT64" i="12"/>
  <c r="DS64" i="12"/>
  <c r="DR64" i="12"/>
  <c r="DQ64" i="12"/>
  <c r="DO64" i="12"/>
  <c r="DN64" i="12"/>
  <c r="DL64" i="12"/>
  <c r="DK64" i="12"/>
  <c r="DJ64" i="12"/>
  <c r="DH64" i="12"/>
  <c r="DG64" i="12"/>
  <c r="DF64" i="12"/>
  <c r="DD64" i="12"/>
  <c r="DC64" i="12"/>
  <c r="DB64" i="12"/>
  <c r="DA64" i="12"/>
  <c r="CZ64" i="12"/>
  <c r="CY64" i="12"/>
  <c r="CX64" i="12"/>
  <c r="CW64" i="12"/>
  <c r="CV64" i="12"/>
  <c r="CU64" i="12"/>
  <c r="CT64" i="12"/>
  <c r="CS64" i="12"/>
  <c r="CR64" i="12"/>
  <c r="CQ64" i="12"/>
  <c r="CP64" i="12"/>
  <c r="CO64" i="12"/>
  <c r="CN64" i="12"/>
  <c r="CM64" i="12"/>
  <c r="CL64" i="12"/>
  <c r="CK64" i="12"/>
  <c r="CJ64" i="12"/>
  <c r="CI64" i="12"/>
  <c r="CH64" i="12"/>
  <c r="CG64" i="12"/>
  <c r="CF64" i="12"/>
  <c r="CE64" i="12"/>
  <c r="CD64" i="12"/>
  <c r="CC64" i="12"/>
  <c r="CB64" i="12"/>
  <c r="CA64" i="12"/>
  <c r="BZ64" i="12"/>
  <c r="BY64" i="12"/>
  <c r="BX64" i="12"/>
  <c r="BW64" i="12"/>
  <c r="BV64" i="12"/>
  <c r="BU64" i="12"/>
  <c r="BT64" i="12"/>
  <c r="BS64" i="12"/>
  <c r="BR64" i="12"/>
  <c r="BQ64" i="12"/>
  <c r="BP64" i="12"/>
  <c r="BO64" i="12"/>
  <c r="BN64" i="12"/>
  <c r="BM64" i="12"/>
  <c r="BK64" i="12"/>
  <c r="BJ64" i="12"/>
  <c r="BI64" i="12"/>
  <c r="BH64" i="12"/>
  <c r="BG64" i="12"/>
  <c r="BF64" i="12"/>
  <c r="BE64" i="12"/>
  <c r="BD64" i="12"/>
  <c r="BC64" i="12"/>
  <c r="BB64" i="12"/>
  <c r="BA64" i="12"/>
  <c r="AZ64" i="12"/>
  <c r="AY64" i="12"/>
  <c r="AX64" i="12"/>
  <c r="AW64" i="12"/>
  <c r="AV64" i="12"/>
  <c r="AT64" i="12"/>
  <c r="AS64" i="12"/>
  <c r="AR64" i="12"/>
  <c r="AQ64" i="12"/>
  <c r="AP64" i="12"/>
  <c r="AO64" i="12"/>
  <c r="AN64" i="12"/>
  <c r="AM64" i="12"/>
  <c r="AL64" i="12"/>
  <c r="AK64" i="12"/>
  <c r="AJ64" i="12"/>
  <c r="AI64" i="12"/>
  <c r="AH64" i="12"/>
  <c r="AG64" i="12"/>
  <c r="AF64" i="12"/>
  <c r="AE64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O64" i="12"/>
  <c r="N64" i="12"/>
  <c r="L64" i="12"/>
  <c r="K64" i="12"/>
  <c r="J64" i="12"/>
  <c r="I64" i="12"/>
  <c r="EL63" i="12"/>
  <c r="EK63" i="12"/>
  <c r="EJ63" i="12"/>
  <c r="EI63" i="12"/>
  <c r="EH63" i="12"/>
  <c r="EG63" i="12"/>
  <c r="EF63" i="12"/>
  <c r="EE63" i="12"/>
  <c r="ED63" i="12"/>
  <c r="EC63" i="12"/>
  <c r="EB63" i="12"/>
  <c r="EA63" i="12"/>
  <c r="DZ63" i="12"/>
  <c r="DY63" i="12"/>
  <c r="DX63" i="12"/>
  <c r="DW63" i="12"/>
  <c r="DV63" i="12"/>
  <c r="DU63" i="12"/>
  <c r="DT63" i="12"/>
  <c r="DS63" i="12"/>
  <c r="DR63" i="12"/>
  <c r="DQ63" i="12"/>
  <c r="DO63" i="12"/>
  <c r="DN63" i="12"/>
  <c r="DL63" i="12"/>
  <c r="DK63" i="12"/>
  <c r="DJ63" i="12"/>
  <c r="DH63" i="12"/>
  <c r="DG63" i="12"/>
  <c r="DF63" i="12"/>
  <c r="DD63" i="12"/>
  <c r="DC63" i="12"/>
  <c r="DB63" i="12"/>
  <c r="DA63" i="12"/>
  <c r="CZ63" i="12"/>
  <c r="CY63" i="12"/>
  <c r="CX63" i="12"/>
  <c r="CW63" i="12"/>
  <c r="CV63" i="12"/>
  <c r="CU63" i="12"/>
  <c r="CT63" i="12"/>
  <c r="CS63" i="12"/>
  <c r="CR63" i="12"/>
  <c r="CQ63" i="12"/>
  <c r="CP63" i="12"/>
  <c r="CO63" i="12"/>
  <c r="CN63" i="12"/>
  <c r="CM63" i="12"/>
  <c r="CL63" i="12"/>
  <c r="CK63" i="12"/>
  <c r="CJ63" i="12"/>
  <c r="CI63" i="12"/>
  <c r="CH63" i="12"/>
  <c r="CG63" i="12"/>
  <c r="CF63" i="12"/>
  <c r="CE63" i="12"/>
  <c r="CD63" i="12"/>
  <c r="CC63" i="12"/>
  <c r="CB63" i="12"/>
  <c r="CA63" i="12"/>
  <c r="BZ63" i="12"/>
  <c r="BY63" i="12"/>
  <c r="BX63" i="12"/>
  <c r="BW63" i="12"/>
  <c r="BV63" i="12"/>
  <c r="BU63" i="12"/>
  <c r="BT63" i="12"/>
  <c r="BS63" i="12"/>
  <c r="BR63" i="12"/>
  <c r="BQ63" i="12"/>
  <c r="BP63" i="12"/>
  <c r="BO63" i="12"/>
  <c r="BN63" i="12"/>
  <c r="BM63" i="12"/>
  <c r="BK63" i="12"/>
  <c r="BJ63" i="12"/>
  <c r="BI63" i="12"/>
  <c r="BH63" i="12"/>
  <c r="BG63" i="12"/>
  <c r="BF63" i="12"/>
  <c r="BE63" i="12"/>
  <c r="BD63" i="12"/>
  <c r="BC63" i="12"/>
  <c r="BB63" i="12"/>
  <c r="BA63" i="12"/>
  <c r="AZ63" i="12"/>
  <c r="AY63" i="12"/>
  <c r="AX63" i="12"/>
  <c r="AW63" i="12"/>
  <c r="AV63" i="12"/>
  <c r="AT63" i="12"/>
  <c r="AS63" i="12"/>
  <c r="AR63" i="12"/>
  <c r="AQ63" i="12"/>
  <c r="AP63" i="12"/>
  <c r="AO63" i="12"/>
  <c r="AN63" i="12"/>
  <c r="AM63" i="12"/>
  <c r="AL63" i="12"/>
  <c r="AK63" i="12"/>
  <c r="AJ63" i="12"/>
  <c r="AI63" i="12"/>
  <c r="AH63" i="12"/>
  <c r="AG63" i="12"/>
  <c r="AF63" i="12"/>
  <c r="AE63" i="12"/>
  <c r="AC63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O63" i="12"/>
  <c r="N63" i="12"/>
  <c r="L63" i="12"/>
  <c r="K63" i="12"/>
  <c r="J63" i="12"/>
  <c r="I63" i="12"/>
  <c r="EL62" i="12"/>
  <c r="EK62" i="12"/>
  <c r="EJ62" i="12"/>
  <c r="EI62" i="12"/>
  <c r="EH62" i="12"/>
  <c r="EG62" i="12"/>
  <c r="EF62" i="12"/>
  <c r="EE62" i="12"/>
  <c r="ED62" i="12"/>
  <c r="EC62" i="12"/>
  <c r="EB62" i="12"/>
  <c r="EA62" i="12"/>
  <c r="DZ62" i="12"/>
  <c r="DY62" i="12"/>
  <c r="DX62" i="12"/>
  <c r="DW62" i="12"/>
  <c r="DV62" i="12"/>
  <c r="DU62" i="12"/>
  <c r="DT62" i="12"/>
  <c r="DS62" i="12"/>
  <c r="DR62" i="12"/>
  <c r="DQ62" i="12"/>
  <c r="DO62" i="12"/>
  <c r="DN62" i="12"/>
  <c r="DL62" i="12"/>
  <c r="DK62" i="12"/>
  <c r="DJ62" i="12"/>
  <c r="DH62" i="12"/>
  <c r="DG62" i="12"/>
  <c r="DF62" i="12"/>
  <c r="DD62" i="12"/>
  <c r="DC62" i="12"/>
  <c r="DB62" i="12"/>
  <c r="DA62" i="12"/>
  <c r="CZ62" i="12"/>
  <c r="CY62" i="12"/>
  <c r="CX62" i="12"/>
  <c r="CW62" i="12"/>
  <c r="CV62" i="12"/>
  <c r="CU62" i="12"/>
  <c r="CT62" i="12"/>
  <c r="CS62" i="12"/>
  <c r="CR62" i="12"/>
  <c r="CQ62" i="12"/>
  <c r="CP62" i="12"/>
  <c r="CO62" i="12"/>
  <c r="CN62" i="12"/>
  <c r="CM62" i="12"/>
  <c r="CL62" i="12"/>
  <c r="CK62" i="12"/>
  <c r="CJ62" i="12"/>
  <c r="CI62" i="12"/>
  <c r="CH62" i="12"/>
  <c r="CG62" i="12"/>
  <c r="CF62" i="12"/>
  <c r="CE62" i="12"/>
  <c r="CD62" i="12"/>
  <c r="CC62" i="12"/>
  <c r="CB62" i="12"/>
  <c r="CA62" i="12"/>
  <c r="BZ62" i="12"/>
  <c r="BY62" i="12"/>
  <c r="BX62" i="12"/>
  <c r="BW62" i="12"/>
  <c r="BV62" i="12"/>
  <c r="BU62" i="12"/>
  <c r="BT62" i="12"/>
  <c r="BS62" i="12"/>
  <c r="BR62" i="12"/>
  <c r="BQ62" i="12"/>
  <c r="BP62" i="12"/>
  <c r="BO62" i="12"/>
  <c r="BN62" i="12"/>
  <c r="BM62" i="12"/>
  <c r="BK62" i="12"/>
  <c r="BJ62" i="12"/>
  <c r="BI62" i="12"/>
  <c r="BH62" i="12"/>
  <c r="BG62" i="12"/>
  <c r="BF62" i="12"/>
  <c r="BE62" i="12"/>
  <c r="BD62" i="12"/>
  <c r="BC62" i="12"/>
  <c r="BB62" i="12"/>
  <c r="BA62" i="12"/>
  <c r="AZ62" i="12"/>
  <c r="AY62" i="12"/>
  <c r="AX62" i="12"/>
  <c r="AW62" i="12"/>
  <c r="AV62" i="12"/>
  <c r="AT62" i="12"/>
  <c r="AS62" i="12"/>
  <c r="AR62" i="12"/>
  <c r="AQ62" i="12"/>
  <c r="AP62" i="12"/>
  <c r="AO62" i="12"/>
  <c r="AN62" i="12"/>
  <c r="AM62" i="12"/>
  <c r="AL62" i="12"/>
  <c r="AK62" i="12"/>
  <c r="AJ62" i="12"/>
  <c r="AI62" i="12"/>
  <c r="AH62" i="12"/>
  <c r="AG62" i="12"/>
  <c r="AF62" i="12"/>
  <c r="AE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L62" i="12"/>
  <c r="K62" i="12"/>
  <c r="J62" i="12"/>
  <c r="I62" i="12"/>
  <c r="EL61" i="12"/>
  <c r="EK61" i="12"/>
  <c r="EJ61" i="12"/>
  <c r="EI61" i="12"/>
  <c r="EH61" i="12"/>
  <c r="EG61" i="12"/>
  <c r="EF61" i="12"/>
  <c r="EE61" i="12"/>
  <c r="ED61" i="12"/>
  <c r="EC61" i="12"/>
  <c r="EB61" i="12"/>
  <c r="EA61" i="12"/>
  <c r="DZ61" i="12"/>
  <c r="DY61" i="12"/>
  <c r="DX61" i="12"/>
  <c r="DW61" i="12"/>
  <c r="DV61" i="12"/>
  <c r="DU61" i="12"/>
  <c r="DT61" i="12"/>
  <c r="DS61" i="12"/>
  <c r="DR61" i="12"/>
  <c r="DQ61" i="12"/>
  <c r="DO61" i="12"/>
  <c r="DN61" i="12"/>
  <c r="DL61" i="12"/>
  <c r="DK61" i="12"/>
  <c r="DJ61" i="12"/>
  <c r="DH61" i="12"/>
  <c r="DG61" i="12"/>
  <c r="DF61" i="12"/>
  <c r="DD61" i="12"/>
  <c r="DC61" i="12"/>
  <c r="DB61" i="12"/>
  <c r="DA61" i="12"/>
  <c r="CZ61" i="12"/>
  <c r="CY61" i="12"/>
  <c r="CX61" i="12"/>
  <c r="CW61" i="12"/>
  <c r="CV61" i="12"/>
  <c r="CU61" i="12"/>
  <c r="CT61" i="12"/>
  <c r="CS61" i="12"/>
  <c r="CR61" i="12"/>
  <c r="CQ61" i="12"/>
  <c r="CP61" i="12"/>
  <c r="CO61" i="12"/>
  <c r="CN61" i="12"/>
  <c r="CM61" i="12"/>
  <c r="CL61" i="12"/>
  <c r="CK61" i="12"/>
  <c r="CJ61" i="12"/>
  <c r="CI61" i="12"/>
  <c r="CH61" i="12"/>
  <c r="CG61" i="12"/>
  <c r="CF61" i="12"/>
  <c r="CE61" i="12"/>
  <c r="CD61" i="12"/>
  <c r="CC61" i="12"/>
  <c r="CB61" i="12"/>
  <c r="CA61" i="12"/>
  <c r="BZ61" i="12"/>
  <c r="BY61" i="12"/>
  <c r="BX61" i="12"/>
  <c r="BW61" i="12"/>
  <c r="BV61" i="12"/>
  <c r="BU61" i="12"/>
  <c r="BT61" i="12"/>
  <c r="BS61" i="12"/>
  <c r="BR61" i="12"/>
  <c r="BQ61" i="12"/>
  <c r="BP61" i="12"/>
  <c r="BO61" i="12"/>
  <c r="BN61" i="12"/>
  <c r="BM61" i="12"/>
  <c r="BK61" i="12"/>
  <c r="BJ61" i="12"/>
  <c r="BI61" i="12"/>
  <c r="BH61" i="12"/>
  <c r="BG61" i="12"/>
  <c r="BF61" i="12"/>
  <c r="BE61" i="12"/>
  <c r="BD61" i="12"/>
  <c r="BC61" i="12"/>
  <c r="BB61" i="12"/>
  <c r="BA61" i="12"/>
  <c r="AZ61" i="12"/>
  <c r="AY61" i="12"/>
  <c r="AX61" i="12"/>
  <c r="AW61" i="12"/>
  <c r="AV61" i="12"/>
  <c r="AT61" i="12"/>
  <c r="AS61" i="12"/>
  <c r="AR61" i="12"/>
  <c r="AQ61" i="12"/>
  <c r="AP61" i="12"/>
  <c r="AO61" i="12"/>
  <c r="AN61" i="12"/>
  <c r="AM61" i="12"/>
  <c r="AL61" i="12"/>
  <c r="AK61" i="12"/>
  <c r="AJ61" i="12"/>
  <c r="AI61" i="12"/>
  <c r="AH61" i="12"/>
  <c r="AG61" i="12"/>
  <c r="AF61" i="12"/>
  <c r="AE61" i="12"/>
  <c r="AC61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L61" i="12"/>
  <c r="K61" i="12"/>
  <c r="J61" i="12"/>
  <c r="I61" i="12"/>
  <c r="EL60" i="12"/>
  <c r="EK60" i="12"/>
  <c r="EJ60" i="12"/>
  <c r="EI60" i="12"/>
  <c r="EH60" i="12"/>
  <c r="EG60" i="12"/>
  <c r="EF60" i="12"/>
  <c r="EE60" i="12"/>
  <c r="ED60" i="12"/>
  <c r="EC60" i="12"/>
  <c r="EB60" i="12"/>
  <c r="EA60" i="12"/>
  <c r="DZ60" i="12"/>
  <c r="DY60" i="12"/>
  <c r="DX60" i="12"/>
  <c r="DW60" i="12"/>
  <c r="DV60" i="12"/>
  <c r="DU60" i="12"/>
  <c r="DT60" i="12"/>
  <c r="DS60" i="12"/>
  <c r="DR60" i="12"/>
  <c r="DQ60" i="12"/>
  <c r="DO60" i="12"/>
  <c r="DN60" i="12"/>
  <c r="DL60" i="12"/>
  <c r="DK60" i="12"/>
  <c r="DJ60" i="12"/>
  <c r="DH60" i="12"/>
  <c r="DG60" i="12"/>
  <c r="DF60" i="12"/>
  <c r="DD60" i="12"/>
  <c r="DC60" i="12"/>
  <c r="DB60" i="12"/>
  <c r="DA60" i="12"/>
  <c r="CZ60" i="12"/>
  <c r="CY60" i="12"/>
  <c r="CX60" i="12"/>
  <c r="CW60" i="12"/>
  <c r="CV60" i="12"/>
  <c r="CU60" i="12"/>
  <c r="CT60" i="12"/>
  <c r="CS60" i="12"/>
  <c r="CR60" i="12"/>
  <c r="CQ60" i="12"/>
  <c r="CP60" i="12"/>
  <c r="CO60" i="12"/>
  <c r="CN60" i="12"/>
  <c r="CM60" i="12"/>
  <c r="CL60" i="12"/>
  <c r="CK60" i="12"/>
  <c r="CJ60" i="12"/>
  <c r="CI60" i="12"/>
  <c r="CH60" i="12"/>
  <c r="CG60" i="12"/>
  <c r="CF60" i="12"/>
  <c r="CE60" i="12"/>
  <c r="CD60" i="12"/>
  <c r="CC60" i="12"/>
  <c r="CB60" i="12"/>
  <c r="CA60" i="12"/>
  <c r="BZ60" i="12"/>
  <c r="BY60" i="12"/>
  <c r="BX60" i="12"/>
  <c r="BW60" i="12"/>
  <c r="BV60" i="12"/>
  <c r="BU60" i="12"/>
  <c r="BT60" i="12"/>
  <c r="BS60" i="12"/>
  <c r="BR60" i="12"/>
  <c r="BQ60" i="12"/>
  <c r="BP60" i="12"/>
  <c r="BO60" i="12"/>
  <c r="BN60" i="12"/>
  <c r="BM60" i="12"/>
  <c r="BK60" i="12"/>
  <c r="BJ60" i="12"/>
  <c r="BI60" i="12"/>
  <c r="BH60" i="12"/>
  <c r="BG60" i="12"/>
  <c r="BF60" i="12"/>
  <c r="BE60" i="12"/>
  <c r="BD60" i="12"/>
  <c r="BC60" i="12"/>
  <c r="BB60" i="12"/>
  <c r="BA60" i="12"/>
  <c r="AZ60" i="12"/>
  <c r="AY60" i="12"/>
  <c r="AX60" i="12"/>
  <c r="AW60" i="12"/>
  <c r="AV60" i="12"/>
  <c r="AT60" i="12"/>
  <c r="AS60" i="12"/>
  <c r="AR60" i="12"/>
  <c r="AQ60" i="12"/>
  <c r="AP60" i="12"/>
  <c r="AO60" i="12"/>
  <c r="AN60" i="12"/>
  <c r="AM60" i="12"/>
  <c r="AL60" i="12"/>
  <c r="AK60" i="12"/>
  <c r="AJ60" i="12"/>
  <c r="AI60" i="12"/>
  <c r="AH60" i="12"/>
  <c r="AG60" i="12"/>
  <c r="AF60" i="12"/>
  <c r="AE60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O60" i="12"/>
  <c r="N60" i="12"/>
  <c r="L60" i="12"/>
  <c r="K60" i="12"/>
  <c r="J60" i="12"/>
  <c r="I60" i="12"/>
  <c r="EL59" i="12"/>
  <c r="EK59" i="12"/>
  <c r="EJ59" i="12"/>
  <c r="EI59" i="12"/>
  <c r="EH59" i="12"/>
  <c r="EG59" i="12"/>
  <c r="EF59" i="12"/>
  <c r="EE59" i="12"/>
  <c r="ED59" i="12"/>
  <c r="EC59" i="12"/>
  <c r="EB59" i="12"/>
  <c r="EA59" i="12"/>
  <c r="DZ59" i="12"/>
  <c r="DY59" i="12"/>
  <c r="DX59" i="12"/>
  <c r="DW59" i="12"/>
  <c r="DV59" i="12"/>
  <c r="DU59" i="12"/>
  <c r="DT59" i="12"/>
  <c r="DS59" i="12"/>
  <c r="DR59" i="12"/>
  <c r="DQ59" i="12"/>
  <c r="DO59" i="12"/>
  <c r="DN59" i="12"/>
  <c r="DL59" i="12"/>
  <c r="DK59" i="12"/>
  <c r="DJ59" i="12"/>
  <c r="DH59" i="12"/>
  <c r="DG59" i="12"/>
  <c r="DF59" i="12"/>
  <c r="DD59" i="12"/>
  <c r="DC59" i="12"/>
  <c r="DB59" i="12"/>
  <c r="DA59" i="12"/>
  <c r="CZ59" i="12"/>
  <c r="CY59" i="12"/>
  <c r="CX59" i="12"/>
  <c r="CW59" i="12"/>
  <c r="CV59" i="12"/>
  <c r="CU59" i="12"/>
  <c r="CT59" i="12"/>
  <c r="CS59" i="12"/>
  <c r="CR59" i="12"/>
  <c r="CQ59" i="12"/>
  <c r="CP59" i="12"/>
  <c r="CO59" i="12"/>
  <c r="CN59" i="12"/>
  <c r="CM59" i="12"/>
  <c r="CL59" i="12"/>
  <c r="CK59" i="12"/>
  <c r="CJ59" i="12"/>
  <c r="CI59" i="12"/>
  <c r="CH59" i="12"/>
  <c r="CG59" i="12"/>
  <c r="CF59" i="12"/>
  <c r="CE59" i="12"/>
  <c r="CD59" i="12"/>
  <c r="CC59" i="12"/>
  <c r="CB59" i="12"/>
  <c r="CA59" i="12"/>
  <c r="BZ59" i="12"/>
  <c r="BY59" i="12"/>
  <c r="BX59" i="12"/>
  <c r="BW59" i="12"/>
  <c r="BV59" i="12"/>
  <c r="BU59" i="12"/>
  <c r="BT59" i="12"/>
  <c r="BS59" i="12"/>
  <c r="BR59" i="12"/>
  <c r="BQ59" i="12"/>
  <c r="BP59" i="12"/>
  <c r="BO59" i="12"/>
  <c r="BN59" i="12"/>
  <c r="BM59" i="12"/>
  <c r="BK59" i="12"/>
  <c r="BJ59" i="12"/>
  <c r="BI59" i="12"/>
  <c r="BH59" i="12"/>
  <c r="BG59" i="12"/>
  <c r="BF59" i="12"/>
  <c r="BE59" i="12"/>
  <c r="BD59" i="12"/>
  <c r="BC59" i="12"/>
  <c r="BB59" i="12"/>
  <c r="BA59" i="12"/>
  <c r="AZ59" i="12"/>
  <c r="AY59" i="12"/>
  <c r="AX59" i="12"/>
  <c r="AW59" i="12"/>
  <c r="AV59" i="12"/>
  <c r="AT59" i="12"/>
  <c r="AS59" i="12"/>
  <c r="AR59" i="12"/>
  <c r="AQ59" i="12"/>
  <c r="AP59" i="12"/>
  <c r="AO59" i="12"/>
  <c r="AN59" i="12"/>
  <c r="AM59" i="12"/>
  <c r="AL59" i="12"/>
  <c r="AK59" i="12"/>
  <c r="AJ59" i="12"/>
  <c r="AI59" i="12"/>
  <c r="AH59" i="12"/>
  <c r="AG59" i="12"/>
  <c r="AF59" i="12"/>
  <c r="AE59" i="12"/>
  <c r="AC59" i="12"/>
  <c r="AB59" i="12"/>
  <c r="AA59" i="12"/>
  <c r="Z59" i="12"/>
  <c r="Y59" i="12"/>
  <c r="X59" i="12"/>
  <c r="W59" i="12"/>
  <c r="V59" i="12"/>
  <c r="U59" i="12"/>
  <c r="T59" i="12"/>
  <c r="S59" i="12"/>
  <c r="R59" i="12"/>
  <c r="Q59" i="12"/>
  <c r="P59" i="12"/>
  <c r="O59" i="12"/>
  <c r="N59" i="12"/>
  <c r="L59" i="12"/>
  <c r="K59" i="12"/>
  <c r="J59" i="12"/>
  <c r="I59" i="12"/>
  <c r="EL58" i="12"/>
  <c r="EK58" i="12"/>
  <c r="EJ58" i="12"/>
  <c r="EI58" i="12"/>
  <c r="EH58" i="12"/>
  <c r="EG58" i="12"/>
  <c r="EF58" i="12"/>
  <c r="EE58" i="12"/>
  <c r="ED58" i="12"/>
  <c r="EC58" i="12"/>
  <c r="EB58" i="12"/>
  <c r="EA58" i="12"/>
  <c r="DZ58" i="12"/>
  <c r="DY58" i="12"/>
  <c r="DX58" i="12"/>
  <c r="DW58" i="12"/>
  <c r="DV58" i="12"/>
  <c r="DU58" i="12"/>
  <c r="DT58" i="12"/>
  <c r="DS58" i="12"/>
  <c r="DR58" i="12"/>
  <c r="DQ58" i="12"/>
  <c r="DO58" i="12"/>
  <c r="DN58" i="12"/>
  <c r="DL58" i="12"/>
  <c r="DK58" i="12"/>
  <c r="DJ58" i="12"/>
  <c r="DH58" i="12"/>
  <c r="DG58" i="12"/>
  <c r="DF58" i="12"/>
  <c r="DD58" i="12"/>
  <c r="DC58" i="12"/>
  <c r="DB58" i="12"/>
  <c r="DA58" i="12"/>
  <c r="CZ58" i="12"/>
  <c r="CY58" i="12"/>
  <c r="CX58" i="12"/>
  <c r="CW58" i="12"/>
  <c r="CV58" i="12"/>
  <c r="CU58" i="12"/>
  <c r="CT58" i="12"/>
  <c r="CS58" i="12"/>
  <c r="CR58" i="12"/>
  <c r="CQ58" i="12"/>
  <c r="CP58" i="12"/>
  <c r="CO58" i="12"/>
  <c r="CN58" i="12"/>
  <c r="CM58" i="12"/>
  <c r="CL58" i="12"/>
  <c r="CK58" i="12"/>
  <c r="CJ58" i="12"/>
  <c r="CI58" i="12"/>
  <c r="CH58" i="12"/>
  <c r="CG58" i="12"/>
  <c r="CF58" i="12"/>
  <c r="CE58" i="12"/>
  <c r="CD58" i="12"/>
  <c r="CC58" i="12"/>
  <c r="CB58" i="12"/>
  <c r="CA58" i="12"/>
  <c r="BZ58" i="12"/>
  <c r="BY58" i="12"/>
  <c r="BX58" i="12"/>
  <c r="BW58" i="12"/>
  <c r="BV58" i="12"/>
  <c r="BU58" i="12"/>
  <c r="BT58" i="12"/>
  <c r="BS58" i="12"/>
  <c r="BR58" i="12"/>
  <c r="BQ58" i="12"/>
  <c r="BP58" i="12"/>
  <c r="BO58" i="12"/>
  <c r="BN58" i="12"/>
  <c r="BM58" i="12"/>
  <c r="BK58" i="12"/>
  <c r="BJ58" i="12"/>
  <c r="BI58" i="12"/>
  <c r="BH58" i="12"/>
  <c r="BG58" i="12"/>
  <c r="BF58" i="12"/>
  <c r="BE58" i="12"/>
  <c r="BD58" i="12"/>
  <c r="BC58" i="12"/>
  <c r="BB58" i="12"/>
  <c r="BA58" i="12"/>
  <c r="AZ58" i="12"/>
  <c r="AY58" i="12"/>
  <c r="AX58" i="12"/>
  <c r="AW58" i="12"/>
  <c r="AV58" i="12"/>
  <c r="AT58" i="12"/>
  <c r="AS58" i="12"/>
  <c r="AR58" i="12"/>
  <c r="AQ58" i="12"/>
  <c r="AP58" i="12"/>
  <c r="AO58" i="12"/>
  <c r="AN58" i="12"/>
  <c r="AM58" i="12"/>
  <c r="AL58" i="12"/>
  <c r="AK58" i="12"/>
  <c r="AJ58" i="12"/>
  <c r="AI58" i="12"/>
  <c r="AH58" i="12"/>
  <c r="AG58" i="12"/>
  <c r="AF58" i="12"/>
  <c r="AE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L58" i="12"/>
  <c r="K58" i="12"/>
  <c r="J58" i="12"/>
  <c r="I58" i="12"/>
  <c r="EL57" i="12"/>
  <c r="EK57" i="12"/>
  <c r="EJ57" i="12"/>
  <c r="EI57" i="12"/>
  <c r="EH57" i="12"/>
  <c r="EG57" i="12"/>
  <c r="EF57" i="12"/>
  <c r="EE57" i="12"/>
  <c r="ED57" i="12"/>
  <c r="EC57" i="12"/>
  <c r="EB57" i="12"/>
  <c r="EA57" i="12"/>
  <c r="DZ57" i="12"/>
  <c r="DY57" i="12"/>
  <c r="DX57" i="12"/>
  <c r="DW57" i="12"/>
  <c r="DV57" i="12"/>
  <c r="DU57" i="12"/>
  <c r="DT57" i="12"/>
  <c r="DS57" i="12"/>
  <c r="DR57" i="12"/>
  <c r="DQ57" i="12"/>
  <c r="DO57" i="12"/>
  <c r="DN57" i="12"/>
  <c r="DL57" i="12"/>
  <c r="DK57" i="12"/>
  <c r="DJ57" i="12"/>
  <c r="DH57" i="12"/>
  <c r="DG57" i="12"/>
  <c r="DF57" i="12"/>
  <c r="DD57" i="12"/>
  <c r="DC57" i="12"/>
  <c r="DB57" i="12"/>
  <c r="DA57" i="12"/>
  <c r="CZ57" i="12"/>
  <c r="CY57" i="12"/>
  <c r="CX57" i="12"/>
  <c r="CW57" i="12"/>
  <c r="CV57" i="12"/>
  <c r="CU57" i="12"/>
  <c r="CT57" i="12"/>
  <c r="CS57" i="12"/>
  <c r="CR57" i="12"/>
  <c r="CQ57" i="12"/>
  <c r="CP57" i="12"/>
  <c r="CO57" i="12"/>
  <c r="CN57" i="12"/>
  <c r="CM57" i="12"/>
  <c r="CL57" i="12"/>
  <c r="CK57" i="12"/>
  <c r="CJ57" i="12"/>
  <c r="CI57" i="12"/>
  <c r="CH57" i="12"/>
  <c r="CG57" i="12"/>
  <c r="CF57" i="12"/>
  <c r="CE57" i="12"/>
  <c r="CD57" i="12"/>
  <c r="CC57" i="12"/>
  <c r="CB57" i="12"/>
  <c r="CA57" i="12"/>
  <c r="BZ57" i="12"/>
  <c r="BY57" i="12"/>
  <c r="BX57" i="12"/>
  <c r="BW57" i="12"/>
  <c r="BV57" i="12"/>
  <c r="BU57" i="12"/>
  <c r="BT57" i="12"/>
  <c r="BS57" i="12"/>
  <c r="BR57" i="12"/>
  <c r="BQ57" i="12"/>
  <c r="BP57" i="12"/>
  <c r="BO57" i="12"/>
  <c r="BN57" i="12"/>
  <c r="BM57" i="12"/>
  <c r="BK57" i="12"/>
  <c r="BJ57" i="12"/>
  <c r="BI57" i="12"/>
  <c r="BH57" i="12"/>
  <c r="BG57" i="12"/>
  <c r="BF57" i="12"/>
  <c r="BE57" i="12"/>
  <c r="BD57" i="12"/>
  <c r="BC57" i="12"/>
  <c r="BB57" i="12"/>
  <c r="BA57" i="12"/>
  <c r="AZ57" i="12"/>
  <c r="AY57" i="12"/>
  <c r="AX57" i="12"/>
  <c r="AW57" i="12"/>
  <c r="AV57" i="12"/>
  <c r="AT57" i="12"/>
  <c r="AS57" i="12"/>
  <c r="AR57" i="12"/>
  <c r="AQ57" i="12"/>
  <c r="AP57" i="12"/>
  <c r="AO57" i="12"/>
  <c r="AN57" i="12"/>
  <c r="AM57" i="12"/>
  <c r="AL57" i="12"/>
  <c r="AK57" i="12"/>
  <c r="AJ57" i="12"/>
  <c r="AI57" i="12"/>
  <c r="AH57" i="12"/>
  <c r="AG57" i="12"/>
  <c r="AF57" i="12"/>
  <c r="AE57" i="12"/>
  <c r="AC57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O57" i="12"/>
  <c r="N57" i="12"/>
  <c r="L57" i="12"/>
  <c r="K57" i="12"/>
  <c r="J57" i="12"/>
  <c r="I57" i="12"/>
  <c r="EL56" i="12"/>
  <c r="EK56" i="12"/>
  <c r="EJ56" i="12"/>
  <c r="EI56" i="12"/>
  <c r="EH56" i="12"/>
  <c r="EG56" i="12"/>
  <c r="EF56" i="12"/>
  <c r="EE56" i="12"/>
  <c r="ED56" i="12"/>
  <c r="EC56" i="12"/>
  <c r="EB56" i="12"/>
  <c r="EA56" i="12"/>
  <c r="DZ56" i="12"/>
  <c r="DY56" i="12"/>
  <c r="DX56" i="12"/>
  <c r="DW56" i="12"/>
  <c r="DV56" i="12"/>
  <c r="DU56" i="12"/>
  <c r="DT56" i="12"/>
  <c r="DS56" i="12"/>
  <c r="DR56" i="12"/>
  <c r="DQ56" i="12"/>
  <c r="DO56" i="12"/>
  <c r="DN56" i="12"/>
  <c r="DL56" i="12"/>
  <c r="DK56" i="12"/>
  <c r="DJ56" i="12"/>
  <c r="DH56" i="12"/>
  <c r="DG56" i="12"/>
  <c r="DF56" i="12"/>
  <c r="DD56" i="12"/>
  <c r="DC56" i="12"/>
  <c r="DB56" i="12"/>
  <c r="DA56" i="12"/>
  <c r="CZ56" i="12"/>
  <c r="CY56" i="12"/>
  <c r="CX56" i="12"/>
  <c r="CW56" i="12"/>
  <c r="CV56" i="12"/>
  <c r="CU56" i="12"/>
  <c r="CT56" i="12"/>
  <c r="CS56" i="12"/>
  <c r="CR56" i="12"/>
  <c r="CQ56" i="12"/>
  <c r="CP56" i="12"/>
  <c r="CO56" i="12"/>
  <c r="CN56" i="12"/>
  <c r="CM56" i="12"/>
  <c r="CL56" i="12"/>
  <c r="CK56" i="12"/>
  <c r="CJ56" i="12"/>
  <c r="CI56" i="12"/>
  <c r="CH56" i="12"/>
  <c r="CG56" i="12"/>
  <c r="CF56" i="12"/>
  <c r="CE56" i="12"/>
  <c r="CD56" i="12"/>
  <c r="CC56" i="12"/>
  <c r="CB56" i="12"/>
  <c r="CA56" i="12"/>
  <c r="BZ56" i="12"/>
  <c r="BY56" i="12"/>
  <c r="BX56" i="12"/>
  <c r="BW56" i="12"/>
  <c r="BV56" i="12"/>
  <c r="BU56" i="12"/>
  <c r="BT56" i="12"/>
  <c r="BS56" i="12"/>
  <c r="BR56" i="12"/>
  <c r="BQ56" i="12"/>
  <c r="BP56" i="12"/>
  <c r="BO56" i="12"/>
  <c r="BN56" i="12"/>
  <c r="BM56" i="12"/>
  <c r="BK56" i="12"/>
  <c r="BJ56" i="12"/>
  <c r="BI56" i="12"/>
  <c r="BH56" i="12"/>
  <c r="BG56" i="12"/>
  <c r="BF56" i="12"/>
  <c r="BE56" i="12"/>
  <c r="BD56" i="12"/>
  <c r="BC56" i="12"/>
  <c r="BB56" i="12"/>
  <c r="BA56" i="12"/>
  <c r="AZ56" i="12"/>
  <c r="AY56" i="12"/>
  <c r="AX56" i="12"/>
  <c r="AW56" i="12"/>
  <c r="AV56" i="12"/>
  <c r="AT56" i="12"/>
  <c r="AS56" i="12"/>
  <c r="AR56" i="12"/>
  <c r="AQ56" i="12"/>
  <c r="AP56" i="12"/>
  <c r="AO56" i="12"/>
  <c r="AN56" i="12"/>
  <c r="AM56" i="12"/>
  <c r="AL56" i="12"/>
  <c r="AK56" i="12"/>
  <c r="AJ56" i="12"/>
  <c r="AI56" i="12"/>
  <c r="AH56" i="12"/>
  <c r="AG56" i="12"/>
  <c r="AF56" i="12"/>
  <c r="AE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L56" i="12"/>
  <c r="K56" i="12"/>
  <c r="J56" i="12"/>
  <c r="I56" i="12"/>
  <c r="EL55" i="12"/>
  <c r="EK55" i="12"/>
  <c r="EJ55" i="12"/>
  <c r="EI55" i="12"/>
  <c r="EH55" i="12"/>
  <c r="EG55" i="12"/>
  <c r="EF55" i="12"/>
  <c r="EE55" i="12"/>
  <c r="ED55" i="12"/>
  <c r="EC55" i="12"/>
  <c r="EB55" i="12"/>
  <c r="EA55" i="12"/>
  <c r="DZ55" i="12"/>
  <c r="DY55" i="12"/>
  <c r="DX55" i="12"/>
  <c r="DW55" i="12"/>
  <c r="DV55" i="12"/>
  <c r="DU55" i="12"/>
  <c r="DT55" i="12"/>
  <c r="DS55" i="12"/>
  <c r="DR55" i="12"/>
  <c r="DQ55" i="12"/>
  <c r="DO55" i="12"/>
  <c r="DN55" i="12"/>
  <c r="DL55" i="12"/>
  <c r="DK55" i="12"/>
  <c r="DJ55" i="12"/>
  <c r="DH55" i="12"/>
  <c r="DG55" i="12"/>
  <c r="DF55" i="12"/>
  <c r="DD55" i="12"/>
  <c r="DC55" i="12"/>
  <c r="DB55" i="12"/>
  <c r="DA55" i="12"/>
  <c r="CZ55" i="12"/>
  <c r="CY55" i="12"/>
  <c r="CX55" i="12"/>
  <c r="CW55" i="12"/>
  <c r="CV55" i="12"/>
  <c r="CU55" i="12"/>
  <c r="CT55" i="12"/>
  <c r="CS55" i="12"/>
  <c r="CR55" i="12"/>
  <c r="CQ55" i="12"/>
  <c r="CP55" i="12"/>
  <c r="CO55" i="12"/>
  <c r="CN55" i="12"/>
  <c r="CM55" i="12"/>
  <c r="CL55" i="12"/>
  <c r="CK55" i="12"/>
  <c r="CJ55" i="12"/>
  <c r="CI55" i="12"/>
  <c r="CH55" i="12"/>
  <c r="CG55" i="12"/>
  <c r="CF55" i="12"/>
  <c r="CE55" i="12"/>
  <c r="CD55" i="12"/>
  <c r="CC55" i="12"/>
  <c r="CB55" i="12"/>
  <c r="CA55" i="12"/>
  <c r="BZ55" i="12"/>
  <c r="BY55" i="12"/>
  <c r="BX55" i="12"/>
  <c r="BW55" i="12"/>
  <c r="BV55" i="12"/>
  <c r="BU55" i="12"/>
  <c r="BT55" i="12"/>
  <c r="BS55" i="12"/>
  <c r="BR55" i="12"/>
  <c r="BQ55" i="12"/>
  <c r="BP55" i="12"/>
  <c r="BO55" i="12"/>
  <c r="BN55" i="12"/>
  <c r="BM55" i="12"/>
  <c r="BK55" i="12"/>
  <c r="BJ55" i="12"/>
  <c r="BI55" i="12"/>
  <c r="BH55" i="12"/>
  <c r="BG55" i="12"/>
  <c r="BF55" i="12"/>
  <c r="BE55" i="12"/>
  <c r="BD55" i="12"/>
  <c r="BC55" i="12"/>
  <c r="BB55" i="12"/>
  <c r="BA55" i="12"/>
  <c r="AZ55" i="12"/>
  <c r="AY55" i="12"/>
  <c r="AX55" i="12"/>
  <c r="AW55" i="12"/>
  <c r="AV55" i="12"/>
  <c r="AT55" i="12"/>
  <c r="AS55" i="12"/>
  <c r="AR55" i="12"/>
  <c r="AQ55" i="12"/>
  <c r="AP55" i="12"/>
  <c r="AO55" i="12"/>
  <c r="AN55" i="12"/>
  <c r="AM55" i="12"/>
  <c r="AL55" i="12"/>
  <c r="AK55" i="12"/>
  <c r="AJ55" i="12"/>
  <c r="AI55" i="12"/>
  <c r="AH55" i="12"/>
  <c r="AG55" i="12"/>
  <c r="AF55" i="12"/>
  <c r="AE55" i="12"/>
  <c r="AC55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L55" i="12"/>
  <c r="K55" i="12"/>
  <c r="J55" i="12"/>
  <c r="I55" i="12"/>
  <c r="EL54" i="12"/>
  <c r="EK54" i="12"/>
  <c r="EJ54" i="12"/>
  <c r="EI54" i="12"/>
  <c r="EH54" i="12"/>
  <c r="EG54" i="12"/>
  <c r="EF54" i="12"/>
  <c r="EE54" i="12"/>
  <c r="ED54" i="12"/>
  <c r="EC54" i="12"/>
  <c r="EB54" i="12"/>
  <c r="EA54" i="12"/>
  <c r="DZ54" i="12"/>
  <c r="DY54" i="12"/>
  <c r="DX54" i="12"/>
  <c r="DW54" i="12"/>
  <c r="DV54" i="12"/>
  <c r="DU54" i="12"/>
  <c r="DT54" i="12"/>
  <c r="DS54" i="12"/>
  <c r="DR54" i="12"/>
  <c r="DQ54" i="12"/>
  <c r="DO54" i="12"/>
  <c r="DN54" i="12"/>
  <c r="DL54" i="12"/>
  <c r="DK54" i="12"/>
  <c r="DJ54" i="12"/>
  <c r="DH54" i="12"/>
  <c r="DG54" i="12"/>
  <c r="DF54" i="12"/>
  <c r="DD54" i="12"/>
  <c r="DC54" i="12"/>
  <c r="DB54" i="12"/>
  <c r="DA54" i="12"/>
  <c r="CZ54" i="12"/>
  <c r="CY54" i="12"/>
  <c r="CX54" i="12"/>
  <c r="CW54" i="12"/>
  <c r="CV54" i="12"/>
  <c r="CU54" i="12"/>
  <c r="CT54" i="12"/>
  <c r="CS54" i="12"/>
  <c r="CR54" i="12"/>
  <c r="CQ54" i="12"/>
  <c r="CP54" i="12"/>
  <c r="CO54" i="12"/>
  <c r="CN54" i="12"/>
  <c r="CM54" i="12"/>
  <c r="CL54" i="12"/>
  <c r="CK54" i="12"/>
  <c r="CJ54" i="12"/>
  <c r="CI54" i="12"/>
  <c r="CH54" i="12"/>
  <c r="CG54" i="12"/>
  <c r="CF54" i="12"/>
  <c r="CE54" i="12"/>
  <c r="CD54" i="12"/>
  <c r="CC54" i="12"/>
  <c r="CB54" i="12"/>
  <c r="CA54" i="12"/>
  <c r="BZ54" i="12"/>
  <c r="BY54" i="12"/>
  <c r="BX54" i="12"/>
  <c r="BW54" i="12"/>
  <c r="BV54" i="12"/>
  <c r="BU54" i="12"/>
  <c r="BT54" i="12"/>
  <c r="BS54" i="12"/>
  <c r="BR54" i="12"/>
  <c r="BQ54" i="12"/>
  <c r="BP54" i="12"/>
  <c r="BO54" i="12"/>
  <c r="BN54" i="12"/>
  <c r="BM54" i="12"/>
  <c r="BK54" i="12"/>
  <c r="BJ54" i="12"/>
  <c r="BI54" i="12"/>
  <c r="BH54" i="12"/>
  <c r="BG54" i="12"/>
  <c r="BF54" i="12"/>
  <c r="BE54" i="12"/>
  <c r="BD54" i="12"/>
  <c r="BC54" i="12"/>
  <c r="BB54" i="12"/>
  <c r="BA54" i="12"/>
  <c r="AZ54" i="12"/>
  <c r="AY54" i="12"/>
  <c r="AX54" i="12"/>
  <c r="AW54" i="12"/>
  <c r="AV54" i="12"/>
  <c r="AT54" i="12"/>
  <c r="AS54" i="12"/>
  <c r="AR54" i="12"/>
  <c r="AQ54" i="12"/>
  <c r="AP54" i="12"/>
  <c r="AO54" i="12"/>
  <c r="AN54" i="12"/>
  <c r="AM54" i="12"/>
  <c r="AL54" i="12"/>
  <c r="AK54" i="12"/>
  <c r="AJ54" i="12"/>
  <c r="AI54" i="12"/>
  <c r="AH54" i="12"/>
  <c r="AG54" i="12"/>
  <c r="AF54" i="12"/>
  <c r="AE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L54" i="12"/>
  <c r="K54" i="12"/>
  <c r="J54" i="12"/>
  <c r="I54" i="12"/>
  <c r="EL53" i="12"/>
  <c r="EK53" i="12"/>
  <c r="EJ53" i="12"/>
  <c r="EI53" i="12"/>
  <c r="EH53" i="12"/>
  <c r="EG53" i="12"/>
  <c r="EF53" i="12"/>
  <c r="EE53" i="12"/>
  <c r="ED53" i="12"/>
  <c r="EC53" i="12"/>
  <c r="EB53" i="12"/>
  <c r="EA53" i="12"/>
  <c r="DZ53" i="12"/>
  <c r="DY53" i="12"/>
  <c r="DX53" i="12"/>
  <c r="DW53" i="12"/>
  <c r="DV53" i="12"/>
  <c r="DU53" i="12"/>
  <c r="DT53" i="12"/>
  <c r="DS53" i="12"/>
  <c r="DR53" i="12"/>
  <c r="DQ53" i="12"/>
  <c r="DO53" i="12"/>
  <c r="DN53" i="12"/>
  <c r="DL53" i="12"/>
  <c r="DK53" i="12"/>
  <c r="DJ53" i="12"/>
  <c r="DH53" i="12"/>
  <c r="DG53" i="12"/>
  <c r="DF53" i="12"/>
  <c r="DD53" i="12"/>
  <c r="DC53" i="12"/>
  <c r="DB53" i="12"/>
  <c r="DA53" i="12"/>
  <c r="CZ53" i="12"/>
  <c r="CY53" i="12"/>
  <c r="CX53" i="12"/>
  <c r="CW53" i="12"/>
  <c r="CV53" i="12"/>
  <c r="CU53" i="12"/>
  <c r="CT53" i="12"/>
  <c r="CS53" i="12"/>
  <c r="CR53" i="12"/>
  <c r="CQ53" i="12"/>
  <c r="CP53" i="12"/>
  <c r="CO53" i="12"/>
  <c r="CN53" i="12"/>
  <c r="CM53" i="12"/>
  <c r="CL53" i="12"/>
  <c r="CK53" i="12"/>
  <c r="CJ53" i="12"/>
  <c r="CI53" i="12"/>
  <c r="CH53" i="12"/>
  <c r="CG53" i="12"/>
  <c r="CF53" i="12"/>
  <c r="CE53" i="12"/>
  <c r="CD53" i="12"/>
  <c r="CC53" i="12"/>
  <c r="CB53" i="12"/>
  <c r="CA53" i="12"/>
  <c r="BZ53" i="12"/>
  <c r="BY53" i="12"/>
  <c r="BX53" i="12"/>
  <c r="BW53" i="12"/>
  <c r="BV53" i="12"/>
  <c r="BU53" i="12"/>
  <c r="BT53" i="12"/>
  <c r="BS53" i="12"/>
  <c r="BR53" i="12"/>
  <c r="BQ53" i="12"/>
  <c r="BP53" i="12"/>
  <c r="BO53" i="12"/>
  <c r="BN53" i="12"/>
  <c r="BM53" i="12"/>
  <c r="BK53" i="12"/>
  <c r="BJ53" i="12"/>
  <c r="BI53" i="12"/>
  <c r="BH53" i="12"/>
  <c r="BG53" i="12"/>
  <c r="BF53" i="12"/>
  <c r="BE53" i="12"/>
  <c r="BD53" i="12"/>
  <c r="BC53" i="12"/>
  <c r="BB53" i="12"/>
  <c r="BA53" i="12"/>
  <c r="AZ53" i="12"/>
  <c r="AY53" i="12"/>
  <c r="AX53" i="12"/>
  <c r="AW53" i="12"/>
  <c r="AV53" i="12"/>
  <c r="AT53" i="12"/>
  <c r="AS53" i="12"/>
  <c r="AR53" i="12"/>
  <c r="AQ53" i="12"/>
  <c r="AP53" i="12"/>
  <c r="AO53" i="12"/>
  <c r="AN53" i="12"/>
  <c r="AM53" i="12"/>
  <c r="AL53" i="12"/>
  <c r="AK53" i="12"/>
  <c r="AJ53" i="12"/>
  <c r="AI53" i="12"/>
  <c r="AH53" i="12"/>
  <c r="AG53" i="12"/>
  <c r="AF53" i="12"/>
  <c r="AE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L53" i="12"/>
  <c r="K53" i="12"/>
  <c r="J53" i="12"/>
  <c r="I53" i="12"/>
  <c r="EL52" i="12"/>
  <c r="EK52" i="12"/>
  <c r="EJ52" i="12"/>
  <c r="EI52" i="12"/>
  <c r="EH52" i="12"/>
  <c r="EG52" i="12"/>
  <c r="EF52" i="12"/>
  <c r="EE52" i="12"/>
  <c r="ED52" i="12"/>
  <c r="EC52" i="12"/>
  <c r="EB52" i="12"/>
  <c r="EA52" i="12"/>
  <c r="DZ52" i="12"/>
  <c r="DY52" i="12"/>
  <c r="DX52" i="12"/>
  <c r="DW52" i="12"/>
  <c r="DV52" i="12"/>
  <c r="DU52" i="12"/>
  <c r="DT52" i="12"/>
  <c r="DS52" i="12"/>
  <c r="DR52" i="12"/>
  <c r="DQ52" i="12"/>
  <c r="DO52" i="12"/>
  <c r="DN52" i="12"/>
  <c r="DL52" i="12"/>
  <c r="DK52" i="12"/>
  <c r="DJ52" i="12"/>
  <c r="DH52" i="12"/>
  <c r="DG52" i="12"/>
  <c r="DF52" i="12"/>
  <c r="DD52" i="12"/>
  <c r="DC52" i="12"/>
  <c r="DB52" i="12"/>
  <c r="DA52" i="12"/>
  <c r="CZ52" i="12"/>
  <c r="CY52" i="12"/>
  <c r="CX52" i="12"/>
  <c r="CW52" i="12"/>
  <c r="CV52" i="12"/>
  <c r="CU52" i="12"/>
  <c r="CT52" i="12"/>
  <c r="CS52" i="12"/>
  <c r="CR52" i="12"/>
  <c r="CQ52" i="12"/>
  <c r="CP52" i="12"/>
  <c r="CO52" i="12"/>
  <c r="CN52" i="12"/>
  <c r="CM52" i="12"/>
  <c r="CL52" i="12"/>
  <c r="CK52" i="12"/>
  <c r="CJ52" i="12"/>
  <c r="CI52" i="12"/>
  <c r="CH52" i="12"/>
  <c r="CG52" i="12"/>
  <c r="CF52" i="12"/>
  <c r="CE52" i="12"/>
  <c r="CD52" i="12"/>
  <c r="CC52" i="12"/>
  <c r="CB52" i="12"/>
  <c r="CA52" i="12"/>
  <c r="BZ52" i="12"/>
  <c r="BY52" i="12"/>
  <c r="BX52" i="12"/>
  <c r="BW52" i="12"/>
  <c r="BV52" i="12"/>
  <c r="BU52" i="12"/>
  <c r="BT52" i="12"/>
  <c r="BS52" i="12"/>
  <c r="BR52" i="12"/>
  <c r="BQ52" i="12"/>
  <c r="BP52" i="12"/>
  <c r="BO52" i="12"/>
  <c r="BN52" i="12"/>
  <c r="BM52" i="12"/>
  <c r="BK52" i="12"/>
  <c r="BJ52" i="12"/>
  <c r="BI52" i="12"/>
  <c r="BH52" i="12"/>
  <c r="BG52" i="12"/>
  <c r="BF52" i="12"/>
  <c r="BE52" i="12"/>
  <c r="BD52" i="12"/>
  <c r="BC52" i="12"/>
  <c r="BB52" i="12"/>
  <c r="BA52" i="12"/>
  <c r="AZ52" i="12"/>
  <c r="AY52" i="12"/>
  <c r="AX52" i="12"/>
  <c r="AW52" i="12"/>
  <c r="AV52" i="12"/>
  <c r="AT52" i="12"/>
  <c r="AS52" i="12"/>
  <c r="AR52" i="12"/>
  <c r="AQ52" i="12"/>
  <c r="AP52" i="12"/>
  <c r="AO52" i="12"/>
  <c r="AN52" i="12"/>
  <c r="AM52" i="12"/>
  <c r="AL52" i="12"/>
  <c r="AK52" i="12"/>
  <c r="AJ52" i="12"/>
  <c r="AI52" i="12"/>
  <c r="AH52" i="12"/>
  <c r="AG52" i="12"/>
  <c r="AF52" i="12"/>
  <c r="AE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L52" i="12"/>
  <c r="K52" i="12"/>
  <c r="J52" i="12"/>
  <c r="I52" i="12"/>
  <c r="EL51" i="12"/>
  <c r="EK51" i="12"/>
  <c r="EJ51" i="12"/>
  <c r="EI51" i="12"/>
  <c r="EH51" i="12"/>
  <c r="EG51" i="12"/>
  <c r="EF51" i="12"/>
  <c r="EE51" i="12"/>
  <c r="ED51" i="12"/>
  <c r="EC51" i="12"/>
  <c r="EB51" i="12"/>
  <c r="EA51" i="12"/>
  <c r="DZ51" i="12"/>
  <c r="DY51" i="12"/>
  <c r="DX51" i="12"/>
  <c r="DW51" i="12"/>
  <c r="DV51" i="12"/>
  <c r="DU51" i="12"/>
  <c r="DT51" i="12"/>
  <c r="DS51" i="12"/>
  <c r="DR51" i="12"/>
  <c r="DQ51" i="12"/>
  <c r="DO51" i="12"/>
  <c r="DN51" i="12"/>
  <c r="DL51" i="12"/>
  <c r="DK51" i="12"/>
  <c r="DJ51" i="12"/>
  <c r="DH51" i="12"/>
  <c r="DG51" i="12"/>
  <c r="DF51" i="12"/>
  <c r="DD51" i="12"/>
  <c r="DC51" i="12"/>
  <c r="DB51" i="12"/>
  <c r="DA51" i="12"/>
  <c r="CZ51" i="12"/>
  <c r="CY51" i="12"/>
  <c r="CX51" i="12"/>
  <c r="CW51" i="12"/>
  <c r="CV51" i="12"/>
  <c r="CU51" i="12"/>
  <c r="CT51" i="12"/>
  <c r="CS51" i="12"/>
  <c r="CR51" i="12"/>
  <c r="CQ51" i="12"/>
  <c r="CP51" i="12"/>
  <c r="CO51" i="12"/>
  <c r="CN51" i="12"/>
  <c r="CM51" i="12"/>
  <c r="CL51" i="12"/>
  <c r="CK51" i="12"/>
  <c r="CJ51" i="12"/>
  <c r="CI51" i="12"/>
  <c r="CH51" i="12"/>
  <c r="CG51" i="12"/>
  <c r="CF51" i="12"/>
  <c r="CE51" i="12"/>
  <c r="CD51" i="12"/>
  <c r="CC51" i="12"/>
  <c r="CB51" i="12"/>
  <c r="CA51" i="12"/>
  <c r="BZ51" i="12"/>
  <c r="BY51" i="12"/>
  <c r="BX51" i="12"/>
  <c r="BW51" i="12"/>
  <c r="BV51" i="12"/>
  <c r="BU51" i="12"/>
  <c r="BT51" i="12"/>
  <c r="BS51" i="12"/>
  <c r="BR51" i="12"/>
  <c r="BQ51" i="12"/>
  <c r="BP51" i="12"/>
  <c r="BO51" i="12"/>
  <c r="BN51" i="12"/>
  <c r="BM51" i="12"/>
  <c r="BK51" i="12"/>
  <c r="BJ51" i="12"/>
  <c r="BI51" i="12"/>
  <c r="BH51" i="12"/>
  <c r="BG51" i="12"/>
  <c r="BF51" i="12"/>
  <c r="BE51" i="12"/>
  <c r="BD51" i="12"/>
  <c r="BC51" i="12"/>
  <c r="BB51" i="12"/>
  <c r="BA51" i="12"/>
  <c r="AZ51" i="12"/>
  <c r="AY51" i="12"/>
  <c r="AX51" i="12"/>
  <c r="AW51" i="12"/>
  <c r="AV51" i="12"/>
  <c r="AT51" i="12"/>
  <c r="AS51" i="12"/>
  <c r="AR51" i="12"/>
  <c r="AQ51" i="12"/>
  <c r="AP51" i="12"/>
  <c r="AO51" i="12"/>
  <c r="AN51" i="12"/>
  <c r="AM51" i="12"/>
  <c r="AL51" i="12"/>
  <c r="AK51" i="12"/>
  <c r="AJ51" i="12"/>
  <c r="AI51" i="12"/>
  <c r="AH51" i="12"/>
  <c r="AG51" i="12"/>
  <c r="AF51" i="12"/>
  <c r="AE51" i="12"/>
  <c r="AC51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L51" i="12"/>
  <c r="K51" i="12"/>
  <c r="J51" i="12"/>
  <c r="I51" i="12"/>
  <c r="EL50" i="12"/>
  <c r="EK50" i="12"/>
  <c r="EJ50" i="12"/>
  <c r="EI50" i="12"/>
  <c r="EH50" i="12"/>
  <c r="EG50" i="12"/>
  <c r="EF50" i="12"/>
  <c r="EE50" i="12"/>
  <c r="ED50" i="12"/>
  <c r="EC50" i="12"/>
  <c r="EB50" i="12"/>
  <c r="EA50" i="12"/>
  <c r="DZ50" i="12"/>
  <c r="DY50" i="12"/>
  <c r="DX50" i="12"/>
  <c r="DW50" i="12"/>
  <c r="DV50" i="12"/>
  <c r="DU50" i="12"/>
  <c r="DT50" i="12"/>
  <c r="DS50" i="12"/>
  <c r="DR50" i="12"/>
  <c r="DQ50" i="12"/>
  <c r="DO50" i="12"/>
  <c r="DN50" i="12"/>
  <c r="DL50" i="12"/>
  <c r="DK50" i="12"/>
  <c r="DJ50" i="12"/>
  <c r="DH50" i="12"/>
  <c r="DG50" i="12"/>
  <c r="DF50" i="12"/>
  <c r="DD50" i="12"/>
  <c r="DC50" i="12"/>
  <c r="DB50" i="12"/>
  <c r="DA50" i="12"/>
  <c r="CZ50" i="12"/>
  <c r="CY50" i="12"/>
  <c r="CX50" i="12"/>
  <c r="CW50" i="12"/>
  <c r="CV50" i="12"/>
  <c r="CU50" i="12"/>
  <c r="CT50" i="12"/>
  <c r="CS50" i="12"/>
  <c r="CR50" i="12"/>
  <c r="CQ50" i="12"/>
  <c r="CP50" i="12"/>
  <c r="CO50" i="12"/>
  <c r="CN50" i="12"/>
  <c r="CM50" i="12"/>
  <c r="CL50" i="12"/>
  <c r="CK50" i="12"/>
  <c r="CJ50" i="12"/>
  <c r="CI50" i="12"/>
  <c r="CH50" i="12"/>
  <c r="CG50" i="12"/>
  <c r="CF50" i="12"/>
  <c r="CE50" i="12"/>
  <c r="CD50" i="12"/>
  <c r="CC50" i="12"/>
  <c r="CB50" i="12"/>
  <c r="CA50" i="12"/>
  <c r="BZ50" i="12"/>
  <c r="BY50" i="12"/>
  <c r="BX50" i="12"/>
  <c r="BW50" i="12"/>
  <c r="BV50" i="12"/>
  <c r="BU50" i="12"/>
  <c r="BT50" i="12"/>
  <c r="BS50" i="12"/>
  <c r="BR50" i="12"/>
  <c r="BQ50" i="12"/>
  <c r="BP50" i="12"/>
  <c r="BO50" i="12"/>
  <c r="BN50" i="12"/>
  <c r="BM50" i="12"/>
  <c r="BK50" i="12"/>
  <c r="BJ50" i="12"/>
  <c r="BI50" i="12"/>
  <c r="BH50" i="12"/>
  <c r="BG50" i="12"/>
  <c r="BF50" i="12"/>
  <c r="BE50" i="12"/>
  <c r="BD50" i="12"/>
  <c r="BC50" i="12"/>
  <c r="BB50" i="12"/>
  <c r="BA50" i="12"/>
  <c r="AZ50" i="12"/>
  <c r="AY50" i="12"/>
  <c r="AX50" i="12"/>
  <c r="AW50" i="12"/>
  <c r="AV50" i="12"/>
  <c r="AT50" i="12"/>
  <c r="AS50" i="12"/>
  <c r="AR50" i="12"/>
  <c r="AQ50" i="12"/>
  <c r="AP50" i="12"/>
  <c r="AO50" i="12"/>
  <c r="AN50" i="12"/>
  <c r="AM50" i="12"/>
  <c r="AL50" i="12"/>
  <c r="AK50" i="12"/>
  <c r="AJ50" i="12"/>
  <c r="AI50" i="12"/>
  <c r="AH50" i="12"/>
  <c r="AG50" i="12"/>
  <c r="AF50" i="12"/>
  <c r="AE50" i="12"/>
  <c r="AC50" i="12"/>
  <c r="AB50" i="12"/>
  <c r="AA50" i="12"/>
  <c r="Z50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L50" i="12"/>
  <c r="K50" i="12"/>
  <c r="J50" i="12"/>
  <c r="I50" i="12"/>
  <c r="EL49" i="12"/>
  <c r="EK49" i="12"/>
  <c r="EJ49" i="12"/>
  <c r="EI49" i="12"/>
  <c r="EH49" i="12"/>
  <c r="EG49" i="12"/>
  <c r="EF49" i="12"/>
  <c r="EE49" i="12"/>
  <c r="ED49" i="12"/>
  <c r="EC49" i="12"/>
  <c r="EB49" i="12"/>
  <c r="EA49" i="12"/>
  <c r="DZ49" i="12"/>
  <c r="DY49" i="12"/>
  <c r="DX49" i="12"/>
  <c r="DW49" i="12"/>
  <c r="DV49" i="12"/>
  <c r="DU49" i="12"/>
  <c r="DT49" i="12"/>
  <c r="DS49" i="12"/>
  <c r="DR49" i="12"/>
  <c r="DQ49" i="12"/>
  <c r="DO49" i="12"/>
  <c r="DN49" i="12"/>
  <c r="DL49" i="12"/>
  <c r="DK49" i="12"/>
  <c r="DJ49" i="12"/>
  <c r="DH49" i="12"/>
  <c r="DG49" i="12"/>
  <c r="DF49" i="12"/>
  <c r="DD49" i="12"/>
  <c r="DC49" i="12"/>
  <c r="DB49" i="12"/>
  <c r="DA49" i="12"/>
  <c r="CZ49" i="12"/>
  <c r="CY49" i="12"/>
  <c r="CX49" i="12"/>
  <c r="CW49" i="12"/>
  <c r="CV49" i="12"/>
  <c r="CU49" i="12"/>
  <c r="CT49" i="12"/>
  <c r="CS49" i="12"/>
  <c r="CR49" i="12"/>
  <c r="CQ49" i="12"/>
  <c r="CP49" i="12"/>
  <c r="CO49" i="12"/>
  <c r="CN49" i="12"/>
  <c r="CM49" i="12"/>
  <c r="CL49" i="12"/>
  <c r="CK49" i="12"/>
  <c r="CJ49" i="12"/>
  <c r="CI49" i="12"/>
  <c r="CH49" i="12"/>
  <c r="CG49" i="12"/>
  <c r="CF49" i="12"/>
  <c r="CE49" i="12"/>
  <c r="CD49" i="12"/>
  <c r="CC49" i="12"/>
  <c r="CB49" i="12"/>
  <c r="CA49" i="12"/>
  <c r="BZ49" i="12"/>
  <c r="BY49" i="12"/>
  <c r="BX49" i="12"/>
  <c r="BW49" i="12"/>
  <c r="BV49" i="12"/>
  <c r="BU49" i="12"/>
  <c r="BT49" i="12"/>
  <c r="BS49" i="12"/>
  <c r="BR49" i="12"/>
  <c r="BQ49" i="12"/>
  <c r="BP49" i="12"/>
  <c r="BO49" i="12"/>
  <c r="BN49" i="12"/>
  <c r="BM49" i="12"/>
  <c r="BK49" i="12"/>
  <c r="BJ49" i="12"/>
  <c r="BI49" i="12"/>
  <c r="BH49" i="12"/>
  <c r="BG49" i="12"/>
  <c r="BF49" i="12"/>
  <c r="BE49" i="12"/>
  <c r="BD49" i="12"/>
  <c r="BC49" i="12"/>
  <c r="BB49" i="12"/>
  <c r="BA49" i="12"/>
  <c r="AZ49" i="12"/>
  <c r="AY49" i="12"/>
  <c r="AX49" i="12"/>
  <c r="AW49" i="12"/>
  <c r="AV49" i="12"/>
  <c r="AT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AF49" i="12"/>
  <c r="AE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L49" i="12"/>
  <c r="K49" i="12"/>
  <c r="J49" i="12"/>
  <c r="I49" i="12"/>
  <c r="EL48" i="12"/>
  <c r="EK48" i="12"/>
  <c r="EJ48" i="12"/>
  <c r="EI48" i="12"/>
  <c r="EH48" i="12"/>
  <c r="EG48" i="12"/>
  <c r="EF48" i="12"/>
  <c r="EE48" i="12"/>
  <c r="ED48" i="12"/>
  <c r="EC48" i="12"/>
  <c r="EB48" i="12"/>
  <c r="EA48" i="12"/>
  <c r="DZ48" i="12"/>
  <c r="DY48" i="12"/>
  <c r="DX48" i="12"/>
  <c r="DW48" i="12"/>
  <c r="DV48" i="12"/>
  <c r="DU48" i="12"/>
  <c r="DT48" i="12"/>
  <c r="DS48" i="12"/>
  <c r="DR48" i="12"/>
  <c r="DQ48" i="12"/>
  <c r="DO48" i="12"/>
  <c r="DN48" i="12"/>
  <c r="DL48" i="12"/>
  <c r="DK48" i="12"/>
  <c r="DJ48" i="12"/>
  <c r="DH48" i="12"/>
  <c r="DG48" i="12"/>
  <c r="DF48" i="12"/>
  <c r="DD48" i="12"/>
  <c r="DC48" i="12"/>
  <c r="DB48" i="12"/>
  <c r="DA48" i="12"/>
  <c r="CZ48" i="12"/>
  <c r="CY48" i="12"/>
  <c r="CX48" i="12"/>
  <c r="CW48" i="12"/>
  <c r="CV48" i="12"/>
  <c r="CU48" i="12"/>
  <c r="CT48" i="12"/>
  <c r="CS48" i="12"/>
  <c r="CR48" i="12"/>
  <c r="CQ48" i="12"/>
  <c r="CP48" i="12"/>
  <c r="CO48" i="12"/>
  <c r="CN48" i="12"/>
  <c r="CM48" i="12"/>
  <c r="CL48" i="12"/>
  <c r="CK48" i="12"/>
  <c r="CJ48" i="12"/>
  <c r="CI48" i="12"/>
  <c r="CH48" i="12"/>
  <c r="CG48" i="12"/>
  <c r="CF48" i="12"/>
  <c r="CE48" i="12"/>
  <c r="CD48" i="12"/>
  <c r="CC48" i="12"/>
  <c r="CB48" i="12"/>
  <c r="CA48" i="12"/>
  <c r="BZ48" i="12"/>
  <c r="BY48" i="12"/>
  <c r="BX48" i="12"/>
  <c r="BW48" i="12"/>
  <c r="BV48" i="12"/>
  <c r="BU48" i="12"/>
  <c r="BT48" i="12"/>
  <c r="BS48" i="12"/>
  <c r="BR48" i="12"/>
  <c r="BQ48" i="12"/>
  <c r="BP48" i="12"/>
  <c r="BO48" i="12"/>
  <c r="BN48" i="12"/>
  <c r="BM48" i="12"/>
  <c r="BK48" i="12"/>
  <c r="BJ48" i="12"/>
  <c r="BI48" i="12"/>
  <c r="BH48" i="12"/>
  <c r="BG48" i="12"/>
  <c r="BF48" i="12"/>
  <c r="BE48" i="12"/>
  <c r="BD48" i="12"/>
  <c r="BC48" i="12"/>
  <c r="BB48" i="12"/>
  <c r="BA48" i="12"/>
  <c r="AZ48" i="12"/>
  <c r="AY48" i="12"/>
  <c r="AX48" i="12"/>
  <c r="AW48" i="12"/>
  <c r="AV48" i="12"/>
  <c r="AT48" i="12"/>
  <c r="AS48" i="12"/>
  <c r="AR48" i="12"/>
  <c r="AQ48" i="12"/>
  <c r="AP48" i="12"/>
  <c r="AO48" i="12"/>
  <c r="AN48" i="12"/>
  <c r="AM48" i="12"/>
  <c r="AL48" i="12"/>
  <c r="AK48" i="12"/>
  <c r="AJ48" i="12"/>
  <c r="AI48" i="12"/>
  <c r="AH48" i="12"/>
  <c r="AG48" i="12"/>
  <c r="AF48" i="12"/>
  <c r="AE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L48" i="12"/>
  <c r="K48" i="12"/>
  <c r="J48" i="12"/>
  <c r="I48" i="12"/>
  <c r="EL47" i="12"/>
  <c r="EK47" i="12"/>
  <c r="EJ47" i="12"/>
  <c r="EI47" i="12"/>
  <c r="EH47" i="12"/>
  <c r="EG47" i="12"/>
  <c r="EF47" i="12"/>
  <c r="EE47" i="12"/>
  <c r="ED47" i="12"/>
  <c r="EC47" i="12"/>
  <c r="EB47" i="12"/>
  <c r="EA47" i="12"/>
  <c r="DZ47" i="12"/>
  <c r="DY47" i="12"/>
  <c r="DX47" i="12"/>
  <c r="DW47" i="12"/>
  <c r="DV47" i="12"/>
  <c r="DU47" i="12"/>
  <c r="DT47" i="12"/>
  <c r="DS47" i="12"/>
  <c r="DR47" i="12"/>
  <c r="DQ47" i="12"/>
  <c r="DO47" i="12"/>
  <c r="DN47" i="12"/>
  <c r="DL47" i="12"/>
  <c r="DK47" i="12"/>
  <c r="DJ47" i="12"/>
  <c r="DH47" i="12"/>
  <c r="DG47" i="12"/>
  <c r="DF47" i="12"/>
  <c r="DD47" i="12"/>
  <c r="DC47" i="12"/>
  <c r="DB47" i="12"/>
  <c r="DA47" i="12"/>
  <c r="CZ47" i="12"/>
  <c r="CY47" i="12"/>
  <c r="CX47" i="12"/>
  <c r="CW47" i="12"/>
  <c r="CV47" i="12"/>
  <c r="CU47" i="12"/>
  <c r="CT47" i="12"/>
  <c r="CS47" i="12"/>
  <c r="CR47" i="12"/>
  <c r="CQ47" i="12"/>
  <c r="CP47" i="12"/>
  <c r="CO47" i="12"/>
  <c r="CN47" i="12"/>
  <c r="CM47" i="12"/>
  <c r="CL47" i="12"/>
  <c r="CK47" i="12"/>
  <c r="CJ47" i="12"/>
  <c r="CI47" i="12"/>
  <c r="CH47" i="12"/>
  <c r="CG47" i="12"/>
  <c r="CF47" i="12"/>
  <c r="CE47" i="12"/>
  <c r="CD47" i="12"/>
  <c r="CC47" i="12"/>
  <c r="CB47" i="12"/>
  <c r="CA47" i="12"/>
  <c r="BZ47" i="12"/>
  <c r="BY47" i="12"/>
  <c r="BX47" i="12"/>
  <c r="BW47" i="12"/>
  <c r="BV47" i="12"/>
  <c r="BU47" i="12"/>
  <c r="BT47" i="12"/>
  <c r="BS47" i="12"/>
  <c r="BR47" i="12"/>
  <c r="BQ47" i="12"/>
  <c r="BP47" i="12"/>
  <c r="BO47" i="12"/>
  <c r="BN47" i="12"/>
  <c r="BM47" i="12"/>
  <c r="BK47" i="12"/>
  <c r="BJ47" i="12"/>
  <c r="BI47" i="12"/>
  <c r="BH47" i="12"/>
  <c r="BG47" i="12"/>
  <c r="BF47" i="12"/>
  <c r="BE47" i="12"/>
  <c r="BD47" i="12"/>
  <c r="BC47" i="12"/>
  <c r="BB47" i="12"/>
  <c r="BA47" i="12"/>
  <c r="AZ47" i="12"/>
  <c r="AY47" i="12"/>
  <c r="AX47" i="12"/>
  <c r="AW47" i="12"/>
  <c r="AV47" i="12"/>
  <c r="AT47" i="12"/>
  <c r="AS47" i="12"/>
  <c r="AR47" i="12"/>
  <c r="AQ47" i="12"/>
  <c r="AP47" i="12"/>
  <c r="AO47" i="12"/>
  <c r="AN47" i="12"/>
  <c r="AM47" i="12"/>
  <c r="AL47" i="12"/>
  <c r="AK47" i="12"/>
  <c r="AJ47" i="12"/>
  <c r="AI47" i="12"/>
  <c r="AH47" i="12"/>
  <c r="AG47" i="12"/>
  <c r="AF47" i="12"/>
  <c r="AE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L47" i="12"/>
  <c r="K47" i="12"/>
  <c r="J47" i="12"/>
  <c r="I47" i="12"/>
  <c r="EL46" i="12"/>
  <c r="EK46" i="12"/>
  <c r="EJ46" i="12"/>
  <c r="EI46" i="12"/>
  <c r="EH46" i="12"/>
  <c r="EG46" i="12"/>
  <c r="EF46" i="12"/>
  <c r="EE46" i="12"/>
  <c r="ED46" i="12"/>
  <c r="EC46" i="12"/>
  <c r="EB46" i="12"/>
  <c r="EA46" i="12"/>
  <c r="DZ46" i="12"/>
  <c r="DY46" i="12"/>
  <c r="DX46" i="12"/>
  <c r="DW46" i="12"/>
  <c r="DV46" i="12"/>
  <c r="DU46" i="12"/>
  <c r="DT46" i="12"/>
  <c r="DS46" i="12"/>
  <c r="DR46" i="12"/>
  <c r="DQ46" i="12"/>
  <c r="DO46" i="12"/>
  <c r="DN46" i="12"/>
  <c r="DL46" i="12"/>
  <c r="DK46" i="12"/>
  <c r="DJ46" i="12"/>
  <c r="DH46" i="12"/>
  <c r="DG46" i="12"/>
  <c r="DF46" i="12"/>
  <c r="DD46" i="12"/>
  <c r="DC46" i="12"/>
  <c r="DB46" i="12"/>
  <c r="DA46" i="12"/>
  <c r="CZ46" i="12"/>
  <c r="CY46" i="12"/>
  <c r="CX46" i="12"/>
  <c r="CW46" i="12"/>
  <c r="CV46" i="12"/>
  <c r="CU46" i="12"/>
  <c r="CT46" i="12"/>
  <c r="CS46" i="12"/>
  <c r="CR46" i="12"/>
  <c r="CQ46" i="12"/>
  <c r="CP46" i="12"/>
  <c r="CO46" i="12"/>
  <c r="CN46" i="12"/>
  <c r="CM46" i="12"/>
  <c r="CL46" i="12"/>
  <c r="CK46" i="12"/>
  <c r="CJ46" i="12"/>
  <c r="CI46" i="12"/>
  <c r="CH46" i="12"/>
  <c r="CG46" i="12"/>
  <c r="CF46" i="12"/>
  <c r="CE46" i="12"/>
  <c r="CD46" i="12"/>
  <c r="CC46" i="12"/>
  <c r="CB46" i="12"/>
  <c r="CA46" i="12"/>
  <c r="BZ46" i="12"/>
  <c r="BY46" i="12"/>
  <c r="BX46" i="12"/>
  <c r="BW46" i="12"/>
  <c r="BV46" i="12"/>
  <c r="BU46" i="12"/>
  <c r="BT46" i="12"/>
  <c r="BS46" i="12"/>
  <c r="BR46" i="12"/>
  <c r="BQ46" i="12"/>
  <c r="BP46" i="12"/>
  <c r="BO46" i="12"/>
  <c r="BN46" i="12"/>
  <c r="BM46" i="12"/>
  <c r="BK46" i="12"/>
  <c r="BJ46" i="12"/>
  <c r="BI46" i="12"/>
  <c r="BH46" i="12"/>
  <c r="BG46" i="12"/>
  <c r="BF46" i="12"/>
  <c r="BE46" i="12"/>
  <c r="BD46" i="12"/>
  <c r="BC46" i="12"/>
  <c r="BB46" i="12"/>
  <c r="BA46" i="12"/>
  <c r="AZ46" i="12"/>
  <c r="AY46" i="12"/>
  <c r="AX46" i="12"/>
  <c r="AW46" i="12"/>
  <c r="AV46" i="12"/>
  <c r="AT46" i="12"/>
  <c r="AS46" i="12"/>
  <c r="AR46" i="12"/>
  <c r="AQ46" i="12"/>
  <c r="AP46" i="12"/>
  <c r="AO46" i="12"/>
  <c r="AN46" i="12"/>
  <c r="AM46" i="12"/>
  <c r="AL46" i="12"/>
  <c r="AK46" i="12"/>
  <c r="AJ46" i="12"/>
  <c r="AI46" i="12"/>
  <c r="AH46" i="12"/>
  <c r="AG46" i="12"/>
  <c r="AF46" i="12"/>
  <c r="AE46" i="12"/>
  <c r="AC46" i="12"/>
  <c r="AB46" i="12"/>
  <c r="AA46" i="12"/>
  <c r="Z46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L46" i="12"/>
  <c r="K46" i="12"/>
  <c r="J46" i="12"/>
  <c r="I46" i="12"/>
  <c r="EL45" i="12"/>
  <c r="EK45" i="12"/>
  <c r="EJ45" i="12"/>
  <c r="EI45" i="12"/>
  <c r="EH45" i="12"/>
  <c r="EG45" i="12"/>
  <c r="EF45" i="12"/>
  <c r="EE45" i="12"/>
  <c r="ED45" i="12"/>
  <c r="EC45" i="12"/>
  <c r="EB45" i="12"/>
  <c r="EA45" i="12"/>
  <c r="DZ45" i="12"/>
  <c r="DY45" i="12"/>
  <c r="DX45" i="12"/>
  <c r="DW45" i="12"/>
  <c r="DV45" i="12"/>
  <c r="DU45" i="12"/>
  <c r="DT45" i="12"/>
  <c r="DS45" i="12"/>
  <c r="DR45" i="12"/>
  <c r="DQ45" i="12"/>
  <c r="DO45" i="12"/>
  <c r="DN45" i="12"/>
  <c r="DL45" i="12"/>
  <c r="DK45" i="12"/>
  <c r="DJ45" i="12"/>
  <c r="DH45" i="12"/>
  <c r="DG45" i="12"/>
  <c r="DF45" i="12"/>
  <c r="DD45" i="12"/>
  <c r="DC45" i="12"/>
  <c r="DB45" i="12"/>
  <c r="DA45" i="12"/>
  <c r="CZ45" i="12"/>
  <c r="CY45" i="12"/>
  <c r="CX45" i="12"/>
  <c r="CW45" i="12"/>
  <c r="CV45" i="12"/>
  <c r="CU45" i="12"/>
  <c r="CT45" i="12"/>
  <c r="CS45" i="12"/>
  <c r="CR45" i="12"/>
  <c r="CQ45" i="12"/>
  <c r="CP45" i="12"/>
  <c r="CO45" i="12"/>
  <c r="CN45" i="12"/>
  <c r="CM45" i="12"/>
  <c r="CL45" i="12"/>
  <c r="CK45" i="12"/>
  <c r="CJ45" i="12"/>
  <c r="CI45" i="12"/>
  <c r="CH45" i="12"/>
  <c r="CG45" i="12"/>
  <c r="CF45" i="12"/>
  <c r="CE45" i="12"/>
  <c r="CD45" i="12"/>
  <c r="CC45" i="12"/>
  <c r="CB45" i="12"/>
  <c r="CA45" i="12"/>
  <c r="BZ45" i="12"/>
  <c r="BY45" i="12"/>
  <c r="BX45" i="12"/>
  <c r="BW45" i="12"/>
  <c r="BV45" i="12"/>
  <c r="BU45" i="12"/>
  <c r="BT45" i="12"/>
  <c r="BS45" i="12"/>
  <c r="BR45" i="12"/>
  <c r="BQ45" i="12"/>
  <c r="BP45" i="12"/>
  <c r="BO45" i="12"/>
  <c r="BN45" i="12"/>
  <c r="BM45" i="12"/>
  <c r="BK45" i="12"/>
  <c r="BJ45" i="12"/>
  <c r="BI45" i="12"/>
  <c r="BH45" i="12"/>
  <c r="BG45" i="12"/>
  <c r="BF45" i="12"/>
  <c r="BE45" i="12"/>
  <c r="BD45" i="12"/>
  <c r="BC45" i="12"/>
  <c r="BB45" i="12"/>
  <c r="BA45" i="12"/>
  <c r="AZ45" i="12"/>
  <c r="AY45" i="12"/>
  <c r="AX45" i="12"/>
  <c r="AW45" i="12"/>
  <c r="AV45" i="12"/>
  <c r="AT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G45" i="12"/>
  <c r="AF45" i="12"/>
  <c r="AE45" i="12"/>
  <c r="AC45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L45" i="12"/>
  <c r="K45" i="12"/>
  <c r="J45" i="12"/>
  <c r="I45" i="12"/>
  <c r="EL44" i="12"/>
  <c r="EK44" i="12"/>
  <c r="EJ44" i="12"/>
  <c r="EI44" i="12"/>
  <c r="EH44" i="12"/>
  <c r="EG44" i="12"/>
  <c r="EF44" i="12"/>
  <c r="EE44" i="12"/>
  <c r="ED44" i="12"/>
  <c r="EC44" i="12"/>
  <c r="EB44" i="12"/>
  <c r="EA44" i="12"/>
  <c r="DZ44" i="12"/>
  <c r="DY44" i="12"/>
  <c r="DX44" i="12"/>
  <c r="DW44" i="12"/>
  <c r="DV44" i="12"/>
  <c r="DU44" i="12"/>
  <c r="DT44" i="12"/>
  <c r="DS44" i="12"/>
  <c r="DR44" i="12"/>
  <c r="DQ44" i="12"/>
  <c r="DO44" i="12"/>
  <c r="DN44" i="12"/>
  <c r="DL44" i="12"/>
  <c r="DK44" i="12"/>
  <c r="DJ44" i="12"/>
  <c r="DH44" i="12"/>
  <c r="DG44" i="12"/>
  <c r="DF44" i="12"/>
  <c r="DD44" i="12"/>
  <c r="DC44" i="12"/>
  <c r="DB44" i="12"/>
  <c r="DA44" i="12"/>
  <c r="CZ44" i="12"/>
  <c r="CY44" i="12"/>
  <c r="CX44" i="12"/>
  <c r="CW44" i="12"/>
  <c r="CV44" i="12"/>
  <c r="CU44" i="12"/>
  <c r="CT44" i="12"/>
  <c r="CS44" i="12"/>
  <c r="CR44" i="12"/>
  <c r="CQ44" i="12"/>
  <c r="CP44" i="12"/>
  <c r="CO44" i="12"/>
  <c r="CN44" i="12"/>
  <c r="CM44" i="12"/>
  <c r="CL44" i="12"/>
  <c r="CK44" i="12"/>
  <c r="CJ44" i="12"/>
  <c r="CI44" i="12"/>
  <c r="CH44" i="12"/>
  <c r="CG44" i="12"/>
  <c r="CF44" i="12"/>
  <c r="CE44" i="12"/>
  <c r="CD44" i="12"/>
  <c r="CC44" i="12"/>
  <c r="CB44" i="12"/>
  <c r="CA44" i="12"/>
  <c r="BZ44" i="12"/>
  <c r="BY44" i="12"/>
  <c r="BX44" i="12"/>
  <c r="BW44" i="12"/>
  <c r="BV44" i="12"/>
  <c r="BU44" i="12"/>
  <c r="BT44" i="12"/>
  <c r="BS44" i="12"/>
  <c r="BR44" i="12"/>
  <c r="BQ44" i="12"/>
  <c r="BP44" i="12"/>
  <c r="BO44" i="12"/>
  <c r="BN44" i="12"/>
  <c r="BM44" i="12"/>
  <c r="BK44" i="12"/>
  <c r="BJ44" i="12"/>
  <c r="BI44" i="12"/>
  <c r="BH44" i="12"/>
  <c r="BG44" i="12"/>
  <c r="BF44" i="12"/>
  <c r="BE44" i="12"/>
  <c r="BD44" i="12"/>
  <c r="BC44" i="12"/>
  <c r="BB44" i="12"/>
  <c r="BA44" i="12"/>
  <c r="AZ44" i="12"/>
  <c r="AY44" i="12"/>
  <c r="AX44" i="12"/>
  <c r="AW44" i="12"/>
  <c r="AV44" i="12"/>
  <c r="AT44" i="12"/>
  <c r="AS44" i="12"/>
  <c r="AR44" i="12"/>
  <c r="AQ44" i="12"/>
  <c r="AP44" i="12"/>
  <c r="AO44" i="12"/>
  <c r="AN44" i="12"/>
  <c r="AM44" i="12"/>
  <c r="AL44" i="12"/>
  <c r="AK44" i="12"/>
  <c r="AJ44" i="12"/>
  <c r="AI44" i="12"/>
  <c r="AH44" i="12"/>
  <c r="AG44" i="12"/>
  <c r="AF44" i="12"/>
  <c r="AE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L44" i="12"/>
  <c r="K44" i="12"/>
  <c r="J44" i="12"/>
  <c r="I44" i="12"/>
  <c r="EL43" i="12"/>
  <c r="EK43" i="12"/>
  <c r="EJ43" i="12"/>
  <c r="EI43" i="12"/>
  <c r="EH43" i="12"/>
  <c r="EG43" i="12"/>
  <c r="EF43" i="12"/>
  <c r="EE43" i="12"/>
  <c r="ED43" i="12"/>
  <c r="EC43" i="12"/>
  <c r="EB43" i="12"/>
  <c r="EA43" i="12"/>
  <c r="DZ43" i="12"/>
  <c r="DY43" i="12"/>
  <c r="DX43" i="12"/>
  <c r="DW43" i="12"/>
  <c r="DV43" i="12"/>
  <c r="DU43" i="12"/>
  <c r="DT43" i="12"/>
  <c r="DS43" i="12"/>
  <c r="DR43" i="12"/>
  <c r="DQ43" i="12"/>
  <c r="DO43" i="12"/>
  <c r="DN43" i="12"/>
  <c r="DL43" i="12"/>
  <c r="DK43" i="12"/>
  <c r="DJ43" i="12"/>
  <c r="DH43" i="12"/>
  <c r="DG43" i="12"/>
  <c r="DF43" i="12"/>
  <c r="DD43" i="12"/>
  <c r="DC43" i="12"/>
  <c r="DB43" i="12"/>
  <c r="DA43" i="12"/>
  <c r="CZ43" i="12"/>
  <c r="CY43" i="12"/>
  <c r="CX43" i="12"/>
  <c r="CW43" i="12"/>
  <c r="CV43" i="12"/>
  <c r="CU43" i="12"/>
  <c r="CT43" i="12"/>
  <c r="CS43" i="12"/>
  <c r="CR43" i="12"/>
  <c r="CQ43" i="12"/>
  <c r="CP43" i="12"/>
  <c r="CO43" i="12"/>
  <c r="CN43" i="12"/>
  <c r="CM43" i="12"/>
  <c r="CL43" i="12"/>
  <c r="CK43" i="12"/>
  <c r="CJ43" i="12"/>
  <c r="CI43" i="12"/>
  <c r="CH43" i="12"/>
  <c r="CG43" i="12"/>
  <c r="CF43" i="12"/>
  <c r="CE43" i="12"/>
  <c r="CD43" i="12"/>
  <c r="CC43" i="12"/>
  <c r="CB43" i="12"/>
  <c r="CA43" i="12"/>
  <c r="BZ43" i="12"/>
  <c r="BY43" i="12"/>
  <c r="BX43" i="12"/>
  <c r="BW43" i="12"/>
  <c r="BV43" i="12"/>
  <c r="BU43" i="12"/>
  <c r="BT43" i="12"/>
  <c r="BS43" i="12"/>
  <c r="BR43" i="12"/>
  <c r="BQ43" i="12"/>
  <c r="BP43" i="12"/>
  <c r="BO43" i="12"/>
  <c r="BN43" i="12"/>
  <c r="BM43" i="12"/>
  <c r="BK43" i="12"/>
  <c r="BJ43" i="12"/>
  <c r="BI43" i="12"/>
  <c r="BH43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T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F43" i="12"/>
  <c r="AE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L43" i="12"/>
  <c r="K43" i="12"/>
  <c r="J43" i="12"/>
  <c r="I43" i="12"/>
  <c r="EL42" i="12"/>
  <c r="EK42" i="12"/>
  <c r="EJ42" i="12"/>
  <c r="EI42" i="12"/>
  <c r="EH42" i="12"/>
  <c r="EG42" i="12"/>
  <c r="EF42" i="12"/>
  <c r="EE42" i="12"/>
  <c r="ED42" i="12"/>
  <c r="EC42" i="12"/>
  <c r="EB42" i="12"/>
  <c r="EA42" i="12"/>
  <c r="DZ42" i="12"/>
  <c r="DY42" i="12"/>
  <c r="DX42" i="12"/>
  <c r="DW42" i="12"/>
  <c r="DV42" i="12"/>
  <c r="DU42" i="12"/>
  <c r="DT42" i="12"/>
  <c r="DS42" i="12"/>
  <c r="DR42" i="12"/>
  <c r="DQ42" i="12"/>
  <c r="DO42" i="12"/>
  <c r="DN42" i="12"/>
  <c r="DL42" i="12"/>
  <c r="DK42" i="12"/>
  <c r="DJ42" i="12"/>
  <c r="DH42" i="12"/>
  <c r="DG42" i="12"/>
  <c r="DF42" i="12"/>
  <c r="DD42" i="12"/>
  <c r="DC42" i="12"/>
  <c r="DB42" i="12"/>
  <c r="DA42" i="12"/>
  <c r="CZ42" i="12"/>
  <c r="CY42" i="12"/>
  <c r="CX42" i="12"/>
  <c r="CW42" i="12"/>
  <c r="CV42" i="12"/>
  <c r="CU42" i="12"/>
  <c r="CT42" i="12"/>
  <c r="CS42" i="12"/>
  <c r="CR42" i="12"/>
  <c r="CQ42" i="12"/>
  <c r="CP42" i="12"/>
  <c r="CO42" i="12"/>
  <c r="CN42" i="12"/>
  <c r="CM42" i="12"/>
  <c r="CL42" i="12"/>
  <c r="CK42" i="12"/>
  <c r="CJ42" i="12"/>
  <c r="CI42" i="12"/>
  <c r="CH42" i="12"/>
  <c r="CG42" i="12"/>
  <c r="CF42" i="12"/>
  <c r="CE42" i="12"/>
  <c r="CD42" i="12"/>
  <c r="CC42" i="12"/>
  <c r="CB42" i="12"/>
  <c r="CA42" i="12"/>
  <c r="BZ42" i="12"/>
  <c r="BY42" i="12"/>
  <c r="BX42" i="12"/>
  <c r="BW42" i="12"/>
  <c r="BV42" i="12"/>
  <c r="BU42" i="12"/>
  <c r="BT42" i="12"/>
  <c r="BS42" i="12"/>
  <c r="BR42" i="12"/>
  <c r="BQ42" i="12"/>
  <c r="BP42" i="12"/>
  <c r="BO42" i="12"/>
  <c r="BN42" i="12"/>
  <c r="BM42" i="12"/>
  <c r="BK42" i="12"/>
  <c r="BJ42" i="12"/>
  <c r="BI42" i="12"/>
  <c r="BH42" i="12"/>
  <c r="BG42" i="12"/>
  <c r="BF42" i="12"/>
  <c r="BE42" i="12"/>
  <c r="BD42" i="12"/>
  <c r="BC42" i="12"/>
  <c r="BB42" i="12"/>
  <c r="BA42" i="12"/>
  <c r="AZ42" i="12"/>
  <c r="AY42" i="12"/>
  <c r="AX42" i="12"/>
  <c r="AW42" i="12"/>
  <c r="AV42" i="12"/>
  <c r="AT42" i="12"/>
  <c r="AS42" i="12"/>
  <c r="AR42" i="12"/>
  <c r="AQ42" i="12"/>
  <c r="AP42" i="12"/>
  <c r="AO42" i="12"/>
  <c r="AN42" i="12"/>
  <c r="AM42" i="12"/>
  <c r="AL42" i="12"/>
  <c r="AK42" i="12"/>
  <c r="AJ42" i="12"/>
  <c r="AI42" i="12"/>
  <c r="AH42" i="12"/>
  <c r="AG42" i="12"/>
  <c r="AF42" i="12"/>
  <c r="AE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L42" i="12"/>
  <c r="K42" i="12"/>
  <c r="J42" i="12"/>
  <c r="I42" i="12"/>
  <c r="EL41" i="12"/>
  <c r="EK41" i="12"/>
  <c r="EJ41" i="12"/>
  <c r="EI41" i="12"/>
  <c r="EH41" i="12"/>
  <c r="EG41" i="12"/>
  <c r="EF41" i="12"/>
  <c r="EE41" i="12"/>
  <c r="ED41" i="12"/>
  <c r="EC41" i="12"/>
  <c r="EB41" i="12"/>
  <c r="EA41" i="12"/>
  <c r="DZ41" i="12"/>
  <c r="DY41" i="12"/>
  <c r="DX41" i="12"/>
  <c r="DW41" i="12"/>
  <c r="DV41" i="12"/>
  <c r="DU41" i="12"/>
  <c r="DT41" i="12"/>
  <c r="DS41" i="12"/>
  <c r="DR41" i="12"/>
  <c r="DQ41" i="12"/>
  <c r="DO41" i="12"/>
  <c r="DN41" i="12"/>
  <c r="DL41" i="12"/>
  <c r="DK41" i="12"/>
  <c r="DJ41" i="12"/>
  <c r="DH41" i="12"/>
  <c r="DG41" i="12"/>
  <c r="DF41" i="12"/>
  <c r="DD41" i="12"/>
  <c r="DC41" i="12"/>
  <c r="DB41" i="12"/>
  <c r="DA41" i="12"/>
  <c r="CZ41" i="12"/>
  <c r="CY41" i="12"/>
  <c r="CX41" i="12"/>
  <c r="CW41" i="12"/>
  <c r="CV41" i="12"/>
  <c r="CU41" i="12"/>
  <c r="CT41" i="12"/>
  <c r="CS41" i="12"/>
  <c r="CR41" i="12"/>
  <c r="CQ41" i="12"/>
  <c r="CP41" i="12"/>
  <c r="CO41" i="12"/>
  <c r="CN41" i="12"/>
  <c r="CM41" i="12"/>
  <c r="CL41" i="12"/>
  <c r="CK41" i="12"/>
  <c r="CJ41" i="12"/>
  <c r="CI41" i="12"/>
  <c r="CH41" i="12"/>
  <c r="CG41" i="12"/>
  <c r="CF41" i="12"/>
  <c r="CE41" i="12"/>
  <c r="CD41" i="12"/>
  <c r="CC41" i="12"/>
  <c r="CB41" i="12"/>
  <c r="CA41" i="12"/>
  <c r="BZ41" i="12"/>
  <c r="BY41" i="12"/>
  <c r="BX41" i="12"/>
  <c r="BW41" i="12"/>
  <c r="BV41" i="12"/>
  <c r="BU41" i="12"/>
  <c r="BT41" i="12"/>
  <c r="BS41" i="12"/>
  <c r="BR41" i="12"/>
  <c r="BQ41" i="12"/>
  <c r="BP41" i="12"/>
  <c r="BO41" i="12"/>
  <c r="BN41" i="12"/>
  <c r="BM41" i="12"/>
  <c r="BK41" i="12"/>
  <c r="BJ41" i="12"/>
  <c r="BI41" i="12"/>
  <c r="BH41" i="12"/>
  <c r="BG41" i="12"/>
  <c r="BF41" i="12"/>
  <c r="BE41" i="12"/>
  <c r="BD41" i="12"/>
  <c r="BC41" i="12"/>
  <c r="BB41" i="12"/>
  <c r="BA41" i="12"/>
  <c r="AZ41" i="12"/>
  <c r="AY41" i="12"/>
  <c r="AX41" i="12"/>
  <c r="AW41" i="12"/>
  <c r="AV41" i="12"/>
  <c r="AT41" i="12"/>
  <c r="AS41" i="12"/>
  <c r="AR41" i="12"/>
  <c r="AQ41" i="12"/>
  <c r="AP41" i="12"/>
  <c r="AO41" i="12"/>
  <c r="AN41" i="12"/>
  <c r="AM41" i="12"/>
  <c r="AL41" i="12"/>
  <c r="AK41" i="12"/>
  <c r="AJ41" i="12"/>
  <c r="AI41" i="12"/>
  <c r="AH41" i="12"/>
  <c r="AG41" i="12"/>
  <c r="AF41" i="12"/>
  <c r="AE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L41" i="12"/>
  <c r="K41" i="12"/>
  <c r="J41" i="12"/>
  <c r="I41" i="12"/>
  <c r="EL40" i="12"/>
  <c r="EK40" i="12"/>
  <c r="EJ40" i="12"/>
  <c r="EI40" i="12"/>
  <c r="EH40" i="12"/>
  <c r="EG40" i="12"/>
  <c r="EF40" i="12"/>
  <c r="EE40" i="12"/>
  <c r="ED40" i="12"/>
  <c r="EC40" i="12"/>
  <c r="EB40" i="12"/>
  <c r="EA40" i="12"/>
  <c r="DZ40" i="12"/>
  <c r="DY40" i="12"/>
  <c r="DX40" i="12"/>
  <c r="DW40" i="12"/>
  <c r="DV40" i="12"/>
  <c r="DU40" i="12"/>
  <c r="DT40" i="12"/>
  <c r="DS40" i="12"/>
  <c r="DR40" i="12"/>
  <c r="DQ40" i="12"/>
  <c r="DO40" i="12"/>
  <c r="DN40" i="12"/>
  <c r="DL40" i="12"/>
  <c r="DK40" i="12"/>
  <c r="DJ40" i="12"/>
  <c r="DH40" i="12"/>
  <c r="DG40" i="12"/>
  <c r="DF40" i="12"/>
  <c r="DD40" i="12"/>
  <c r="DC40" i="12"/>
  <c r="DB40" i="12"/>
  <c r="DA40" i="12"/>
  <c r="CZ40" i="12"/>
  <c r="CY40" i="12"/>
  <c r="CX40" i="12"/>
  <c r="CW40" i="12"/>
  <c r="CV40" i="12"/>
  <c r="CU40" i="12"/>
  <c r="CT40" i="12"/>
  <c r="CS40" i="12"/>
  <c r="CR40" i="12"/>
  <c r="CQ40" i="12"/>
  <c r="CP40" i="12"/>
  <c r="CO40" i="12"/>
  <c r="CN40" i="12"/>
  <c r="CM40" i="12"/>
  <c r="CL40" i="12"/>
  <c r="CK40" i="12"/>
  <c r="CJ40" i="12"/>
  <c r="CI40" i="12"/>
  <c r="CH40" i="12"/>
  <c r="CG40" i="12"/>
  <c r="CF40" i="12"/>
  <c r="CE40" i="12"/>
  <c r="CD40" i="12"/>
  <c r="CC40" i="12"/>
  <c r="CB40" i="12"/>
  <c r="CA40" i="12"/>
  <c r="BZ40" i="12"/>
  <c r="BY40" i="12"/>
  <c r="BX40" i="12"/>
  <c r="BW40" i="12"/>
  <c r="BV40" i="12"/>
  <c r="BU40" i="12"/>
  <c r="BT40" i="12"/>
  <c r="BS40" i="12"/>
  <c r="BR40" i="12"/>
  <c r="BQ40" i="12"/>
  <c r="BP40" i="12"/>
  <c r="BO40" i="12"/>
  <c r="BN40" i="12"/>
  <c r="BM40" i="12"/>
  <c r="BK40" i="12"/>
  <c r="BJ40" i="12"/>
  <c r="BI40" i="12"/>
  <c r="BH40" i="12"/>
  <c r="BG40" i="12"/>
  <c r="BF40" i="12"/>
  <c r="BE40" i="12"/>
  <c r="BD40" i="12"/>
  <c r="BC40" i="12"/>
  <c r="BB40" i="12"/>
  <c r="BA40" i="12"/>
  <c r="AZ40" i="12"/>
  <c r="AY40" i="12"/>
  <c r="AX40" i="12"/>
  <c r="AW40" i="12"/>
  <c r="AV40" i="12"/>
  <c r="AT40" i="12"/>
  <c r="AS40" i="12"/>
  <c r="AR40" i="12"/>
  <c r="AQ40" i="12"/>
  <c r="AP40" i="12"/>
  <c r="AO40" i="12"/>
  <c r="AN40" i="12"/>
  <c r="AM40" i="12"/>
  <c r="AL40" i="12"/>
  <c r="AK40" i="12"/>
  <c r="AJ40" i="12"/>
  <c r="AI40" i="12"/>
  <c r="AH40" i="12"/>
  <c r="AG40" i="12"/>
  <c r="AF40" i="12"/>
  <c r="AE40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L40" i="12"/>
  <c r="K40" i="12"/>
  <c r="J40" i="12"/>
  <c r="I40" i="12"/>
  <c r="EL39" i="12"/>
  <c r="EK39" i="12"/>
  <c r="EJ39" i="12"/>
  <c r="EI39" i="12"/>
  <c r="EH39" i="12"/>
  <c r="EG39" i="12"/>
  <c r="EF39" i="12"/>
  <c r="EE39" i="12"/>
  <c r="ED39" i="12"/>
  <c r="EC39" i="12"/>
  <c r="EB39" i="12"/>
  <c r="EA39" i="12"/>
  <c r="DZ39" i="12"/>
  <c r="DY39" i="12"/>
  <c r="DX39" i="12"/>
  <c r="DW39" i="12"/>
  <c r="DV39" i="12"/>
  <c r="DU39" i="12"/>
  <c r="DT39" i="12"/>
  <c r="DS39" i="12"/>
  <c r="DR39" i="12"/>
  <c r="DQ39" i="12"/>
  <c r="DO39" i="12"/>
  <c r="DN39" i="12"/>
  <c r="DL39" i="12"/>
  <c r="DK39" i="12"/>
  <c r="DJ39" i="12"/>
  <c r="DH39" i="12"/>
  <c r="DG39" i="12"/>
  <c r="DF39" i="12"/>
  <c r="DD39" i="12"/>
  <c r="DC39" i="12"/>
  <c r="DB39" i="12"/>
  <c r="DA39" i="12"/>
  <c r="CZ39" i="12"/>
  <c r="CY39" i="12"/>
  <c r="CX39" i="12"/>
  <c r="CW39" i="12"/>
  <c r="CV39" i="12"/>
  <c r="CU39" i="12"/>
  <c r="CT39" i="12"/>
  <c r="CS39" i="12"/>
  <c r="CR39" i="12"/>
  <c r="CQ39" i="12"/>
  <c r="CP39" i="12"/>
  <c r="CO39" i="12"/>
  <c r="CN39" i="12"/>
  <c r="CM39" i="12"/>
  <c r="CL39" i="12"/>
  <c r="CK39" i="12"/>
  <c r="CJ39" i="12"/>
  <c r="CI39" i="12"/>
  <c r="CH39" i="12"/>
  <c r="CG39" i="12"/>
  <c r="CF39" i="12"/>
  <c r="CE39" i="12"/>
  <c r="CD39" i="12"/>
  <c r="CC39" i="12"/>
  <c r="CB39" i="12"/>
  <c r="CA39" i="12"/>
  <c r="BZ39" i="12"/>
  <c r="BY39" i="12"/>
  <c r="BX39" i="12"/>
  <c r="BW39" i="12"/>
  <c r="BV39" i="12"/>
  <c r="BU39" i="12"/>
  <c r="BT39" i="12"/>
  <c r="BS39" i="12"/>
  <c r="BR39" i="12"/>
  <c r="BQ39" i="12"/>
  <c r="BP39" i="12"/>
  <c r="BO39" i="12"/>
  <c r="BN39" i="12"/>
  <c r="BM39" i="12"/>
  <c r="BK39" i="12"/>
  <c r="BJ39" i="12"/>
  <c r="BI39" i="12"/>
  <c r="BH39" i="12"/>
  <c r="BG39" i="12"/>
  <c r="BF39" i="12"/>
  <c r="BE39" i="12"/>
  <c r="BD39" i="12"/>
  <c r="BC39" i="12"/>
  <c r="BB39" i="12"/>
  <c r="BA39" i="12"/>
  <c r="AZ39" i="12"/>
  <c r="AY39" i="12"/>
  <c r="AX39" i="12"/>
  <c r="AW39" i="12"/>
  <c r="AV39" i="12"/>
  <c r="AT39" i="12"/>
  <c r="AS39" i="12"/>
  <c r="AR39" i="12"/>
  <c r="AQ39" i="12"/>
  <c r="AP39" i="12"/>
  <c r="AO39" i="12"/>
  <c r="AN39" i="12"/>
  <c r="AM39" i="12"/>
  <c r="AL39" i="12"/>
  <c r="AK39" i="12"/>
  <c r="AJ39" i="12"/>
  <c r="AI39" i="12"/>
  <c r="AH39" i="12"/>
  <c r="AG39" i="12"/>
  <c r="AF39" i="12"/>
  <c r="AE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L39" i="12"/>
  <c r="K39" i="12"/>
  <c r="J39" i="12"/>
  <c r="I39" i="12"/>
  <c r="EL38" i="12"/>
  <c r="EK38" i="12"/>
  <c r="EJ38" i="12"/>
  <c r="EI38" i="12"/>
  <c r="EH38" i="12"/>
  <c r="EG38" i="12"/>
  <c r="EF38" i="12"/>
  <c r="EE38" i="12"/>
  <c r="ED38" i="12"/>
  <c r="EC38" i="12"/>
  <c r="EB38" i="12"/>
  <c r="EA38" i="12"/>
  <c r="DZ38" i="12"/>
  <c r="DY38" i="12"/>
  <c r="DX38" i="12"/>
  <c r="DW38" i="12"/>
  <c r="DV38" i="12"/>
  <c r="DU38" i="12"/>
  <c r="DT38" i="12"/>
  <c r="DS38" i="12"/>
  <c r="DR38" i="12"/>
  <c r="DQ38" i="12"/>
  <c r="DO38" i="12"/>
  <c r="DN38" i="12"/>
  <c r="DL38" i="12"/>
  <c r="DK38" i="12"/>
  <c r="DJ38" i="12"/>
  <c r="DH38" i="12"/>
  <c r="DG38" i="12"/>
  <c r="DF38" i="12"/>
  <c r="DD38" i="12"/>
  <c r="DC38" i="12"/>
  <c r="DB38" i="12"/>
  <c r="DA38" i="12"/>
  <c r="CZ38" i="12"/>
  <c r="CY38" i="12"/>
  <c r="CX38" i="12"/>
  <c r="CW38" i="12"/>
  <c r="CV38" i="12"/>
  <c r="CU38" i="12"/>
  <c r="CT38" i="12"/>
  <c r="CS38" i="12"/>
  <c r="CR38" i="12"/>
  <c r="CQ38" i="12"/>
  <c r="CP38" i="12"/>
  <c r="CO38" i="12"/>
  <c r="CN38" i="12"/>
  <c r="CM38" i="12"/>
  <c r="CL38" i="12"/>
  <c r="CK38" i="12"/>
  <c r="CJ38" i="12"/>
  <c r="CI38" i="12"/>
  <c r="CH38" i="12"/>
  <c r="CG38" i="12"/>
  <c r="CF38" i="12"/>
  <c r="CE38" i="12"/>
  <c r="CD38" i="12"/>
  <c r="CC38" i="12"/>
  <c r="CB38" i="12"/>
  <c r="CA38" i="12"/>
  <c r="BZ38" i="12"/>
  <c r="BY38" i="12"/>
  <c r="BX38" i="12"/>
  <c r="BW38" i="12"/>
  <c r="BV38" i="12"/>
  <c r="BU38" i="12"/>
  <c r="BT38" i="12"/>
  <c r="BS38" i="12"/>
  <c r="BR38" i="12"/>
  <c r="BQ38" i="12"/>
  <c r="BP38" i="12"/>
  <c r="BO38" i="12"/>
  <c r="BN38" i="12"/>
  <c r="BM38" i="12"/>
  <c r="BK38" i="12"/>
  <c r="BJ38" i="12"/>
  <c r="BI38" i="12"/>
  <c r="BH38" i="12"/>
  <c r="BG38" i="12"/>
  <c r="BF38" i="12"/>
  <c r="BE38" i="12"/>
  <c r="BD38" i="12"/>
  <c r="BC38" i="12"/>
  <c r="BB38" i="12"/>
  <c r="BA38" i="12"/>
  <c r="AZ38" i="12"/>
  <c r="AY38" i="12"/>
  <c r="AX38" i="12"/>
  <c r="AW38" i="12"/>
  <c r="AV38" i="12"/>
  <c r="AT38" i="12"/>
  <c r="AS38" i="12"/>
  <c r="AR38" i="12"/>
  <c r="AQ38" i="12"/>
  <c r="AP38" i="12"/>
  <c r="AO38" i="12"/>
  <c r="AN38" i="12"/>
  <c r="AM38" i="12"/>
  <c r="AL38" i="12"/>
  <c r="AK38" i="12"/>
  <c r="AJ38" i="12"/>
  <c r="AI38" i="12"/>
  <c r="AH38" i="12"/>
  <c r="AG38" i="12"/>
  <c r="AF38" i="12"/>
  <c r="AE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L38" i="12"/>
  <c r="K38" i="12"/>
  <c r="J38" i="12"/>
  <c r="I38" i="12"/>
  <c r="EL37" i="12"/>
  <c r="EK37" i="12"/>
  <c r="EJ37" i="12"/>
  <c r="EI37" i="12"/>
  <c r="EH37" i="12"/>
  <c r="EG37" i="12"/>
  <c r="EF37" i="12"/>
  <c r="EE37" i="12"/>
  <c r="ED37" i="12"/>
  <c r="EC37" i="12"/>
  <c r="EB37" i="12"/>
  <c r="EA37" i="12"/>
  <c r="DZ37" i="12"/>
  <c r="DY37" i="12"/>
  <c r="DX37" i="12"/>
  <c r="DW37" i="12"/>
  <c r="DV37" i="12"/>
  <c r="DU37" i="12"/>
  <c r="DT37" i="12"/>
  <c r="DS37" i="12"/>
  <c r="DR37" i="12"/>
  <c r="DQ37" i="12"/>
  <c r="DO37" i="12"/>
  <c r="DN37" i="12"/>
  <c r="DL37" i="12"/>
  <c r="DK37" i="12"/>
  <c r="DJ37" i="12"/>
  <c r="DH37" i="12"/>
  <c r="DG37" i="12"/>
  <c r="DF37" i="12"/>
  <c r="DD37" i="12"/>
  <c r="DC37" i="12"/>
  <c r="DB37" i="12"/>
  <c r="DA37" i="12"/>
  <c r="CZ37" i="12"/>
  <c r="CY37" i="12"/>
  <c r="CX37" i="12"/>
  <c r="CW37" i="12"/>
  <c r="CV37" i="12"/>
  <c r="CU37" i="12"/>
  <c r="CT37" i="12"/>
  <c r="CS37" i="12"/>
  <c r="CR37" i="12"/>
  <c r="CQ37" i="12"/>
  <c r="CP37" i="12"/>
  <c r="CO37" i="12"/>
  <c r="CN37" i="12"/>
  <c r="CM37" i="12"/>
  <c r="CL37" i="12"/>
  <c r="CK37" i="12"/>
  <c r="CJ37" i="12"/>
  <c r="CI37" i="12"/>
  <c r="CH37" i="12"/>
  <c r="CG37" i="12"/>
  <c r="CF37" i="12"/>
  <c r="CE37" i="12"/>
  <c r="CD37" i="12"/>
  <c r="CC37" i="12"/>
  <c r="CB37" i="12"/>
  <c r="CA37" i="12"/>
  <c r="BZ37" i="12"/>
  <c r="BY37" i="12"/>
  <c r="BX37" i="12"/>
  <c r="BW37" i="12"/>
  <c r="BV37" i="12"/>
  <c r="BU37" i="12"/>
  <c r="BT37" i="12"/>
  <c r="BS37" i="12"/>
  <c r="BR37" i="12"/>
  <c r="BQ37" i="12"/>
  <c r="BP37" i="12"/>
  <c r="BO37" i="12"/>
  <c r="BN37" i="12"/>
  <c r="BM37" i="12"/>
  <c r="BK37" i="12"/>
  <c r="BJ37" i="12"/>
  <c r="BI37" i="12"/>
  <c r="BH37" i="12"/>
  <c r="BG37" i="12"/>
  <c r="BF37" i="12"/>
  <c r="BE37" i="12"/>
  <c r="BD37" i="12"/>
  <c r="BC37" i="12"/>
  <c r="BB37" i="12"/>
  <c r="BA37" i="12"/>
  <c r="AZ37" i="12"/>
  <c r="AY37" i="12"/>
  <c r="AX37" i="12"/>
  <c r="AW37" i="12"/>
  <c r="AV37" i="12"/>
  <c r="AT37" i="12"/>
  <c r="AS37" i="12"/>
  <c r="AR37" i="12"/>
  <c r="AQ37" i="12"/>
  <c r="AP37" i="12"/>
  <c r="AO37" i="12"/>
  <c r="AN37" i="12"/>
  <c r="AM37" i="12"/>
  <c r="AL37" i="12"/>
  <c r="AK37" i="12"/>
  <c r="AJ37" i="12"/>
  <c r="AI37" i="12"/>
  <c r="AH37" i="12"/>
  <c r="AG37" i="12"/>
  <c r="AF37" i="12"/>
  <c r="AE37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L37" i="12"/>
  <c r="K37" i="12"/>
  <c r="J37" i="12"/>
  <c r="I37" i="12"/>
  <c r="EL36" i="12"/>
  <c r="EK36" i="12"/>
  <c r="EJ36" i="12"/>
  <c r="EI36" i="12"/>
  <c r="EH36" i="12"/>
  <c r="EG36" i="12"/>
  <c r="EF36" i="12"/>
  <c r="EE36" i="12"/>
  <c r="ED36" i="12"/>
  <c r="EC36" i="12"/>
  <c r="EB36" i="12"/>
  <c r="EA36" i="12"/>
  <c r="DZ36" i="12"/>
  <c r="DY36" i="12"/>
  <c r="DX36" i="12"/>
  <c r="DW36" i="12"/>
  <c r="DV36" i="12"/>
  <c r="DU36" i="12"/>
  <c r="DT36" i="12"/>
  <c r="DS36" i="12"/>
  <c r="DR36" i="12"/>
  <c r="DQ36" i="12"/>
  <c r="DO36" i="12"/>
  <c r="DN36" i="12"/>
  <c r="DL36" i="12"/>
  <c r="DK36" i="12"/>
  <c r="DJ36" i="12"/>
  <c r="DH36" i="12"/>
  <c r="DG36" i="12"/>
  <c r="DF36" i="12"/>
  <c r="DD36" i="12"/>
  <c r="DC36" i="12"/>
  <c r="DB36" i="12"/>
  <c r="DA36" i="12"/>
  <c r="CZ36" i="12"/>
  <c r="CY36" i="12"/>
  <c r="CX36" i="12"/>
  <c r="CW36" i="12"/>
  <c r="CV36" i="12"/>
  <c r="CU36" i="12"/>
  <c r="CT36" i="12"/>
  <c r="CS36" i="12"/>
  <c r="CR36" i="12"/>
  <c r="CQ36" i="12"/>
  <c r="CP36" i="12"/>
  <c r="CO36" i="12"/>
  <c r="CN36" i="12"/>
  <c r="CM36" i="12"/>
  <c r="CL36" i="12"/>
  <c r="CK36" i="12"/>
  <c r="CJ36" i="12"/>
  <c r="CI36" i="12"/>
  <c r="CH36" i="12"/>
  <c r="CG36" i="12"/>
  <c r="CF36" i="12"/>
  <c r="CE36" i="12"/>
  <c r="CD36" i="12"/>
  <c r="CC36" i="12"/>
  <c r="CB36" i="12"/>
  <c r="CA36" i="12"/>
  <c r="BZ36" i="12"/>
  <c r="BY36" i="12"/>
  <c r="BX36" i="12"/>
  <c r="BW36" i="12"/>
  <c r="BV36" i="12"/>
  <c r="BU36" i="12"/>
  <c r="BT36" i="12"/>
  <c r="BS36" i="12"/>
  <c r="BR36" i="12"/>
  <c r="BQ36" i="12"/>
  <c r="BP36" i="12"/>
  <c r="BO36" i="12"/>
  <c r="BN36" i="12"/>
  <c r="BM36" i="12"/>
  <c r="BK36" i="12"/>
  <c r="BJ36" i="12"/>
  <c r="BI36" i="12"/>
  <c r="BH36" i="12"/>
  <c r="BG36" i="12"/>
  <c r="BF36" i="12"/>
  <c r="BE36" i="12"/>
  <c r="BD36" i="12"/>
  <c r="BC36" i="12"/>
  <c r="BB36" i="12"/>
  <c r="BA36" i="12"/>
  <c r="AZ36" i="12"/>
  <c r="AY36" i="12"/>
  <c r="AX36" i="12"/>
  <c r="AW36" i="12"/>
  <c r="AV36" i="12"/>
  <c r="AT36" i="12"/>
  <c r="AS36" i="12"/>
  <c r="AR36" i="12"/>
  <c r="AQ36" i="12"/>
  <c r="AP36" i="12"/>
  <c r="AO36" i="12"/>
  <c r="AN36" i="12"/>
  <c r="AM36" i="12"/>
  <c r="AL36" i="12"/>
  <c r="AK36" i="12"/>
  <c r="AJ36" i="12"/>
  <c r="AI36" i="12"/>
  <c r="AH36" i="12"/>
  <c r="AG36" i="12"/>
  <c r="AF36" i="12"/>
  <c r="AE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L36" i="12"/>
  <c r="K36" i="12"/>
  <c r="J36" i="12"/>
  <c r="I36" i="12"/>
  <c r="EL35" i="12"/>
  <c r="EK35" i="12"/>
  <c r="EJ35" i="12"/>
  <c r="EI35" i="12"/>
  <c r="EH35" i="12"/>
  <c r="EG35" i="12"/>
  <c r="EF35" i="12"/>
  <c r="EE35" i="12"/>
  <c r="ED35" i="12"/>
  <c r="EC35" i="12"/>
  <c r="EB35" i="12"/>
  <c r="EA35" i="12"/>
  <c r="DZ35" i="12"/>
  <c r="DY35" i="12"/>
  <c r="DX35" i="12"/>
  <c r="DW35" i="12"/>
  <c r="DV35" i="12"/>
  <c r="DU35" i="12"/>
  <c r="DT35" i="12"/>
  <c r="DS35" i="12"/>
  <c r="DR35" i="12"/>
  <c r="DQ35" i="12"/>
  <c r="DO35" i="12"/>
  <c r="DN35" i="12"/>
  <c r="DL35" i="12"/>
  <c r="DK35" i="12"/>
  <c r="DJ35" i="12"/>
  <c r="DH35" i="12"/>
  <c r="DG35" i="12"/>
  <c r="DF35" i="12"/>
  <c r="DD35" i="12"/>
  <c r="DC35" i="12"/>
  <c r="DB35" i="12"/>
  <c r="DA35" i="12"/>
  <c r="CZ35" i="12"/>
  <c r="CY35" i="12"/>
  <c r="CX35" i="12"/>
  <c r="CW35" i="12"/>
  <c r="CV35" i="12"/>
  <c r="CU35" i="12"/>
  <c r="CT35" i="12"/>
  <c r="CS35" i="12"/>
  <c r="CR35" i="12"/>
  <c r="CQ35" i="12"/>
  <c r="CP35" i="12"/>
  <c r="CO35" i="12"/>
  <c r="CN35" i="12"/>
  <c r="CM35" i="12"/>
  <c r="CL35" i="12"/>
  <c r="CK35" i="12"/>
  <c r="CJ35" i="12"/>
  <c r="CI35" i="12"/>
  <c r="CH35" i="12"/>
  <c r="CG35" i="12"/>
  <c r="CF35" i="12"/>
  <c r="CE35" i="12"/>
  <c r="CD35" i="12"/>
  <c r="CC35" i="12"/>
  <c r="CB35" i="12"/>
  <c r="CA35" i="12"/>
  <c r="BZ35" i="12"/>
  <c r="BY35" i="12"/>
  <c r="BX35" i="12"/>
  <c r="BW35" i="12"/>
  <c r="BV35" i="12"/>
  <c r="BU35" i="12"/>
  <c r="BT35" i="12"/>
  <c r="BS35" i="12"/>
  <c r="BR35" i="12"/>
  <c r="BQ35" i="12"/>
  <c r="BP35" i="12"/>
  <c r="BO35" i="12"/>
  <c r="BN35" i="12"/>
  <c r="BM35" i="12"/>
  <c r="BK35" i="12"/>
  <c r="BJ35" i="12"/>
  <c r="BI35" i="12"/>
  <c r="BH35" i="12"/>
  <c r="BG35" i="12"/>
  <c r="BF35" i="12"/>
  <c r="BE35" i="12"/>
  <c r="BD35" i="12"/>
  <c r="BC35" i="12"/>
  <c r="BB35" i="12"/>
  <c r="BA35" i="12"/>
  <c r="AZ35" i="12"/>
  <c r="AY35" i="12"/>
  <c r="AX35" i="12"/>
  <c r="AW35" i="12"/>
  <c r="AV35" i="12"/>
  <c r="AT35" i="12"/>
  <c r="AS35" i="12"/>
  <c r="AR35" i="12"/>
  <c r="AQ35" i="12"/>
  <c r="AP35" i="12"/>
  <c r="AO35" i="12"/>
  <c r="AN35" i="12"/>
  <c r="AM35" i="12"/>
  <c r="AL35" i="12"/>
  <c r="AK35" i="12"/>
  <c r="AJ35" i="12"/>
  <c r="AI35" i="12"/>
  <c r="AH35" i="12"/>
  <c r="AG35" i="12"/>
  <c r="AF35" i="12"/>
  <c r="AE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L35" i="12"/>
  <c r="K35" i="12"/>
  <c r="J35" i="12"/>
  <c r="I35" i="12"/>
  <c r="EL34" i="12"/>
  <c r="EK34" i="12"/>
  <c r="EJ34" i="12"/>
  <c r="EI34" i="12"/>
  <c r="EH34" i="12"/>
  <c r="EG34" i="12"/>
  <c r="EF34" i="12"/>
  <c r="EE34" i="12"/>
  <c r="ED34" i="12"/>
  <c r="EC34" i="12"/>
  <c r="EB34" i="12"/>
  <c r="EA34" i="12"/>
  <c r="DZ34" i="12"/>
  <c r="DY34" i="12"/>
  <c r="DX34" i="12"/>
  <c r="DW34" i="12"/>
  <c r="DV34" i="12"/>
  <c r="DU34" i="12"/>
  <c r="DT34" i="12"/>
  <c r="DS34" i="12"/>
  <c r="DR34" i="12"/>
  <c r="DQ34" i="12"/>
  <c r="DO34" i="12"/>
  <c r="DN34" i="12"/>
  <c r="DL34" i="12"/>
  <c r="DK34" i="12"/>
  <c r="DJ34" i="12"/>
  <c r="DH34" i="12"/>
  <c r="DG34" i="12"/>
  <c r="DF34" i="12"/>
  <c r="DD34" i="12"/>
  <c r="DC34" i="12"/>
  <c r="DB34" i="12"/>
  <c r="DA34" i="12"/>
  <c r="CZ34" i="12"/>
  <c r="CY34" i="12"/>
  <c r="CX34" i="12"/>
  <c r="CW34" i="12"/>
  <c r="CV34" i="12"/>
  <c r="CU34" i="12"/>
  <c r="CT34" i="12"/>
  <c r="CS34" i="12"/>
  <c r="CR34" i="12"/>
  <c r="CQ34" i="12"/>
  <c r="CP34" i="12"/>
  <c r="CO34" i="12"/>
  <c r="CN34" i="12"/>
  <c r="CM34" i="12"/>
  <c r="CL34" i="12"/>
  <c r="CK34" i="12"/>
  <c r="CJ34" i="12"/>
  <c r="CI34" i="12"/>
  <c r="CH34" i="12"/>
  <c r="CG34" i="12"/>
  <c r="CF34" i="12"/>
  <c r="CE34" i="12"/>
  <c r="CD34" i="12"/>
  <c r="CC34" i="12"/>
  <c r="CB34" i="12"/>
  <c r="CA34" i="12"/>
  <c r="BZ34" i="12"/>
  <c r="BY34" i="12"/>
  <c r="BX34" i="12"/>
  <c r="BW34" i="12"/>
  <c r="BV34" i="12"/>
  <c r="BU34" i="12"/>
  <c r="BT34" i="12"/>
  <c r="BS34" i="12"/>
  <c r="BR34" i="12"/>
  <c r="BQ34" i="12"/>
  <c r="BP34" i="12"/>
  <c r="BO34" i="12"/>
  <c r="BN34" i="12"/>
  <c r="BM34" i="12"/>
  <c r="BK34" i="12"/>
  <c r="BJ34" i="12"/>
  <c r="BI34" i="12"/>
  <c r="BH34" i="12"/>
  <c r="BG34" i="12"/>
  <c r="BF34" i="12"/>
  <c r="BE34" i="12"/>
  <c r="BD34" i="12"/>
  <c r="BC34" i="12"/>
  <c r="BB34" i="12"/>
  <c r="BA34" i="12"/>
  <c r="AZ34" i="12"/>
  <c r="AY34" i="12"/>
  <c r="AX34" i="12"/>
  <c r="AW34" i="12"/>
  <c r="AV34" i="12"/>
  <c r="AT34" i="12"/>
  <c r="AS34" i="12"/>
  <c r="AR34" i="12"/>
  <c r="AQ34" i="12"/>
  <c r="AP34" i="12"/>
  <c r="AO34" i="12"/>
  <c r="AN34" i="12"/>
  <c r="AM34" i="12"/>
  <c r="AL34" i="12"/>
  <c r="AK34" i="12"/>
  <c r="AJ34" i="12"/>
  <c r="AI34" i="12"/>
  <c r="AH34" i="12"/>
  <c r="AG34" i="12"/>
  <c r="AF34" i="12"/>
  <c r="AE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L34" i="12"/>
  <c r="K34" i="12"/>
  <c r="J34" i="12"/>
  <c r="I34" i="12"/>
  <c r="EL33" i="12"/>
  <c r="EK33" i="12"/>
  <c r="EJ33" i="12"/>
  <c r="EI33" i="12"/>
  <c r="EH33" i="12"/>
  <c r="EG33" i="12"/>
  <c r="EF33" i="12"/>
  <c r="EE33" i="12"/>
  <c r="ED33" i="12"/>
  <c r="EC33" i="12"/>
  <c r="EB33" i="12"/>
  <c r="EA33" i="12"/>
  <c r="DZ33" i="12"/>
  <c r="DY33" i="12"/>
  <c r="DX33" i="12"/>
  <c r="DW33" i="12"/>
  <c r="DV33" i="12"/>
  <c r="DU33" i="12"/>
  <c r="DT33" i="12"/>
  <c r="DS33" i="12"/>
  <c r="DR33" i="12"/>
  <c r="DQ33" i="12"/>
  <c r="DO33" i="12"/>
  <c r="DN33" i="12"/>
  <c r="DL33" i="12"/>
  <c r="DK33" i="12"/>
  <c r="DJ33" i="12"/>
  <c r="DH33" i="12"/>
  <c r="DG33" i="12"/>
  <c r="DF33" i="12"/>
  <c r="DD33" i="12"/>
  <c r="DC33" i="12"/>
  <c r="DB33" i="12"/>
  <c r="DA33" i="12"/>
  <c r="CZ33" i="12"/>
  <c r="CY33" i="12"/>
  <c r="CX33" i="12"/>
  <c r="CW33" i="12"/>
  <c r="CV33" i="12"/>
  <c r="CU33" i="12"/>
  <c r="CT33" i="12"/>
  <c r="CS33" i="12"/>
  <c r="CR33" i="12"/>
  <c r="CQ33" i="12"/>
  <c r="CP33" i="12"/>
  <c r="CO33" i="12"/>
  <c r="CN33" i="12"/>
  <c r="CM33" i="12"/>
  <c r="CL33" i="12"/>
  <c r="CK33" i="12"/>
  <c r="CJ33" i="12"/>
  <c r="CI33" i="12"/>
  <c r="CH33" i="12"/>
  <c r="CG33" i="12"/>
  <c r="CF33" i="12"/>
  <c r="CE33" i="12"/>
  <c r="CD33" i="12"/>
  <c r="CC33" i="12"/>
  <c r="CB33" i="12"/>
  <c r="CA33" i="12"/>
  <c r="BZ33" i="12"/>
  <c r="BY33" i="12"/>
  <c r="BX33" i="12"/>
  <c r="BW33" i="12"/>
  <c r="BV33" i="12"/>
  <c r="BU33" i="12"/>
  <c r="BT33" i="12"/>
  <c r="BS33" i="12"/>
  <c r="BR33" i="12"/>
  <c r="BQ33" i="12"/>
  <c r="BP33" i="12"/>
  <c r="BO33" i="12"/>
  <c r="BN33" i="12"/>
  <c r="BM33" i="12"/>
  <c r="BK33" i="12"/>
  <c r="BJ33" i="12"/>
  <c r="BI33" i="12"/>
  <c r="BH33" i="12"/>
  <c r="BG33" i="12"/>
  <c r="BF33" i="12"/>
  <c r="BE33" i="12"/>
  <c r="BD33" i="12"/>
  <c r="BC33" i="12"/>
  <c r="BB33" i="12"/>
  <c r="BA33" i="12"/>
  <c r="AZ33" i="12"/>
  <c r="AY33" i="12"/>
  <c r="AX33" i="12"/>
  <c r="AW33" i="12"/>
  <c r="AV33" i="12"/>
  <c r="AT33" i="12"/>
  <c r="AS33" i="12"/>
  <c r="AR33" i="12"/>
  <c r="AQ33" i="12"/>
  <c r="AP33" i="12"/>
  <c r="AO33" i="12"/>
  <c r="AN33" i="12"/>
  <c r="AM33" i="12"/>
  <c r="AL33" i="12"/>
  <c r="AK33" i="12"/>
  <c r="AJ33" i="12"/>
  <c r="AI33" i="12"/>
  <c r="AH33" i="12"/>
  <c r="AG33" i="12"/>
  <c r="AF33" i="12"/>
  <c r="AE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L33" i="12"/>
  <c r="K33" i="12"/>
  <c r="J33" i="12"/>
  <c r="I33" i="12"/>
  <c r="EL32" i="12"/>
  <c r="EK32" i="12"/>
  <c r="EJ32" i="12"/>
  <c r="EI32" i="12"/>
  <c r="EH32" i="12"/>
  <c r="EG32" i="12"/>
  <c r="EF32" i="12"/>
  <c r="EE32" i="12"/>
  <c r="ED32" i="12"/>
  <c r="EC32" i="12"/>
  <c r="EB32" i="12"/>
  <c r="EA32" i="12"/>
  <c r="DZ32" i="12"/>
  <c r="DY32" i="12"/>
  <c r="DX32" i="12"/>
  <c r="DW32" i="12"/>
  <c r="DV32" i="12"/>
  <c r="DU32" i="12"/>
  <c r="DT32" i="12"/>
  <c r="DS32" i="12"/>
  <c r="DR32" i="12"/>
  <c r="DQ32" i="12"/>
  <c r="DO32" i="12"/>
  <c r="DN32" i="12"/>
  <c r="DL32" i="12"/>
  <c r="DK32" i="12"/>
  <c r="DJ32" i="12"/>
  <c r="DH32" i="12"/>
  <c r="DG32" i="12"/>
  <c r="DF32" i="12"/>
  <c r="DD32" i="12"/>
  <c r="DC32" i="12"/>
  <c r="DB32" i="12"/>
  <c r="DA32" i="12"/>
  <c r="CZ32" i="12"/>
  <c r="CY32" i="12"/>
  <c r="CX32" i="12"/>
  <c r="CW32" i="12"/>
  <c r="CV32" i="12"/>
  <c r="CU32" i="12"/>
  <c r="CT32" i="12"/>
  <c r="CS32" i="12"/>
  <c r="CR32" i="12"/>
  <c r="CQ32" i="12"/>
  <c r="CP32" i="12"/>
  <c r="CO32" i="12"/>
  <c r="CN32" i="12"/>
  <c r="CM32" i="12"/>
  <c r="CL32" i="12"/>
  <c r="CK32" i="12"/>
  <c r="CJ32" i="12"/>
  <c r="CI32" i="12"/>
  <c r="CH32" i="12"/>
  <c r="CG32" i="12"/>
  <c r="CF32" i="12"/>
  <c r="CE32" i="12"/>
  <c r="CD32" i="12"/>
  <c r="CC32" i="12"/>
  <c r="CB32" i="12"/>
  <c r="CA32" i="12"/>
  <c r="BZ32" i="12"/>
  <c r="BY32" i="12"/>
  <c r="BX32" i="12"/>
  <c r="BW32" i="12"/>
  <c r="BV32" i="12"/>
  <c r="BU32" i="12"/>
  <c r="BT32" i="12"/>
  <c r="BS32" i="12"/>
  <c r="BR32" i="12"/>
  <c r="BQ32" i="12"/>
  <c r="BP32" i="12"/>
  <c r="BO32" i="12"/>
  <c r="BN32" i="12"/>
  <c r="BM32" i="12"/>
  <c r="BK32" i="12"/>
  <c r="BJ32" i="12"/>
  <c r="BI32" i="12"/>
  <c r="BH32" i="12"/>
  <c r="BG32" i="12"/>
  <c r="BF32" i="12"/>
  <c r="BE32" i="12"/>
  <c r="BD32" i="12"/>
  <c r="BC32" i="12"/>
  <c r="BB32" i="12"/>
  <c r="BA32" i="12"/>
  <c r="AZ32" i="12"/>
  <c r="AY32" i="12"/>
  <c r="AX32" i="12"/>
  <c r="AW32" i="12"/>
  <c r="AV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AH32" i="12"/>
  <c r="AG32" i="12"/>
  <c r="AF32" i="12"/>
  <c r="AE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L32" i="12"/>
  <c r="K32" i="12"/>
  <c r="J32" i="12"/>
  <c r="I32" i="12"/>
  <c r="EL31" i="12"/>
  <c r="EK31" i="12"/>
  <c r="EJ31" i="12"/>
  <c r="EI31" i="12"/>
  <c r="EH31" i="12"/>
  <c r="EG31" i="12"/>
  <c r="EF31" i="12"/>
  <c r="EE31" i="12"/>
  <c r="ED31" i="12"/>
  <c r="EC31" i="12"/>
  <c r="EB31" i="12"/>
  <c r="EA31" i="12"/>
  <c r="DZ31" i="12"/>
  <c r="DY31" i="12"/>
  <c r="DX31" i="12"/>
  <c r="DW31" i="12"/>
  <c r="DV31" i="12"/>
  <c r="DU31" i="12"/>
  <c r="DT31" i="12"/>
  <c r="DS31" i="12"/>
  <c r="DR31" i="12"/>
  <c r="DQ31" i="12"/>
  <c r="DO31" i="12"/>
  <c r="DN31" i="12"/>
  <c r="DL31" i="12"/>
  <c r="DK31" i="12"/>
  <c r="DJ31" i="12"/>
  <c r="DH31" i="12"/>
  <c r="DG31" i="12"/>
  <c r="DF31" i="12"/>
  <c r="DD31" i="12"/>
  <c r="DC31" i="12"/>
  <c r="DB31" i="12"/>
  <c r="DA31" i="12"/>
  <c r="CZ31" i="12"/>
  <c r="CY31" i="12"/>
  <c r="CX31" i="12"/>
  <c r="CW31" i="12"/>
  <c r="CV31" i="12"/>
  <c r="CU31" i="12"/>
  <c r="CT31" i="12"/>
  <c r="CS31" i="12"/>
  <c r="CR31" i="12"/>
  <c r="CQ31" i="12"/>
  <c r="CP31" i="12"/>
  <c r="CO31" i="12"/>
  <c r="CN31" i="12"/>
  <c r="CM31" i="12"/>
  <c r="CL31" i="12"/>
  <c r="CK31" i="12"/>
  <c r="CJ31" i="12"/>
  <c r="CI31" i="12"/>
  <c r="CH31" i="12"/>
  <c r="CG31" i="12"/>
  <c r="CF31" i="12"/>
  <c r="CE31" i="12"/>
  <c r="CD31" i="12"/>
  <c r="CC31" i="12"/>
  <c r="CB31" i="12"/>
  <c r="CA31" i="12"/>
  <c r="BZ31" i="12"/>
  <c r="BY31" i="12"/>
  <c r="BX31" i="12"/>
  <c r="BW31" i="12"/>
  <c r="BV31" i="12"/>
  <c r="BU31" i="12"/>
  <c r="BT31" i="12"/>
  <c r="BS31" i="12"/>
  <c r="BR31" i="12"/>
  <c r="BQ31" i="12"/>
  <c r="BP31" i="12"/>
  <c r="BO31" i="12"/>
  <c r="BN31" i="12"/>
  <c r="BM31" i="12"/>
  <c r="BK31" i="12"/>
  <c r="BJ31" i="12"/>
  <c r="BI31" i="12"/>
  <c r="BH31" i="12"/>
  <c r="BG31" i="12"/>
  <c r="BF31" i="12"/>
  <c r="BE31" i="12"/>
  <c r="BD31" i="12"/>
  <c r="BC31" i="12"/>
  <c r="BB31" i="12"/>
  <c r="BA31" i="12"/>
  <c r="AZ31" i="12"/>
  <c r="AY31" i="12"/>
  <c r="AX31" i="12"/>
  <c r="AW31" i="12"/>
  <c r="AV31" i="12"/>
  <c r="AT31" i="12"/>
  <c r="AS31" i="12"/>
  <c r="AR31" i="12"/>
  <c r="AQ31" i="12"/>
  <c r="AP31" i="12"/>
  <c r="AO31" i="12"/>
  <c r="AN31" i="12"/>
  <c r="AM31" i="12"/>
  <c r="AL31" i="12"/>
  <c r="AK31" i="12"/>
  <c r="AJ31" i="12"/>
  <c r="AI31" i="12"/>
  <c r="AH31" i="12"/>
  <c r="AG31" i="12"/>
  <c r="AF31" i="12"/>
  <c r="AE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L31" i="12"/>
  <c r="K31" i="12"/>
  <c r="J31" i="12"/>
  <c r="I31" i="12"/>
  <c r="EL30" i="12"/>
  <c r="EK30" i="12"/>
  <c r="EJ30" i="12"/>
  <c r="EI30" i="12"/>
  <c r="EH30" i="12"/>
  <c r="EG30" i="12"/>
  <c r="EF30" i="12"/>
  <c r="EE30" i="12"/>
  <c r="ED30" i="12"/>
  <c r="EC30" i="12"/>
  <c r="EB30" i="12"/>
  <c r="EA30" i="12"/>
  <c r="DZ30" i="12"/>
  <c r="DY30" i="12"/>
  <c r="DX30" i="12"/>
  <c r="DW30" i="12"/>
  <c r="DV30" i="12"/>
  <c r="DU30" i="12"/>
  <c r="DT30" i="12"/>
  <c r="DS30" i="12"/>
  <c r="DR30" i="12"/>
  <c r="DQ30" i="12"/>
  <c r="DO30" i="12"/>
  <c r="DN30" i="12"/>
  <c r="DL30" i="12"/>
  <c r="DK30" i="12"/>
  <c r="DJ30" i="12"/>
  <c r="DH30" i="12"/>
  <c r="DG30" i="12"/>
  <c r="DF30" i="12"/>
  <c r="DD30" i="12"/>
  <c r="DC30" i="12"/>
  <c r="DB30" i="12"/>
  <c r="DA30" i="12"/>
  <c r="CZ30" i="12"/>
  <c r="CY30" i="12"/>
  <c r="CX30" i="12"/>
  <c r="CW30" i="12"/>
  <c r="CV30" i="12"/>
  <c r="CU30" i="12"/>
  <c r="CT30" i="12"/>
  <c r="CS30" i="12"/>
  <c r="CR30" i="12"/>
  <c r="CQ30" i="12"/>
  <c r="CP30" i="12"/>
  <c r="CO30" i="12"/>
  <c r="CN30" i="12"/>
  <c r="CM30" i="12"/>
  <c r="CL30" i="12"/>
  <c r="CK30" i="12"/>
  <c r="CJ30" i="12"/>
  <c r="CI30" i="12"/>
  <c r="CH30" i="12"/>
  <c r="CG30" i="12"/>
  <c r="CF30" i="12"/>
  <c r="CE30" i="12"/>
  <c r="CD30" i="12"/>
  <c r="CC30" i="12"/>
  <c r="CB30" i="12"/>
  <c r="CA30" i="12"/>
  <c r="BZ30" i="12"/>
  <c r="BY30" i="12"/>
  <c r="BX30" i="12"/>
  <c r="BW30" i="12"/>
  <c r="BV30" i="12"/>
  <c r="BU30" i="12"/>
  <c r="BT30" i="12"/>
  <c r="BS30" i="12"/>
  <c r="BR30" i="12"/>
  <c r="BQ30" i="12"/>
  <c r="BP30" i="12"/>
  <c r="BO30" i="12"/>
  <c r="BN30" i="12"/>
  <c r="BM30" i="12"/>
  <c r="BK30" i="12"/>
  <c r="BJ30" i="12"/>
  <c r="BI30" i="12"/>
  <c r="BH30" i="12"/>
  <c r="BG30" i="12"/>
  <c r="BF30" i="12"/>
  <c r="BE30" i="12"/>
  <c r="BD30" i="12"/>
  <c r="BC30" i="12"/>
  <c r="BB30" i="12"/>
  <c r="BA30" i="12"/>
  <c r="AZ30" i="12"/>
  <c r="AY30" i="12"/>
  <c r="AX30" i="12"/>
  <c r="AW30" i="12"/>
  <c r="AV30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F30" i="12"/>
  <c r="AE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L30" i="12"/>
  <c r="K30" i="12"/>
  <c r="J30" i="12"/>
  <c r="I30" i="12"/>
  <c r="EL29" i="12"/>
  <c r="EK29" i="12"/>
  <c r="EJ29" i="12"/>
  <c r="EI29" i="12"/>
  <c r="EH29" i="12"/>
  <c r="EG29" i="12"/>
  <c r="EF29" i="12"/>
  <c r="EE29" i="12"/>
  <c r="ED29" i="12"/>
  <c r="EC29" i="12"/>
  <c r="EB29" i="12"/>
  <c r="EA29" i="12"/>
  <c r="DZ29" i="12"/>
  <c r="DY29" i="12"/>
  <c r="DX29" i="12"/>
  <c r="DW29" i="12"/>
  <c r="DV29" i="12"/>
  <c r="DU29" i="12"/>
  <c r="DT29" i="12"/>
  <c r="DS29" i="12"/>
  <c r="DR29" i="12"/>
  <c r="DQ29" i="12"/>
  <c r="DO29" i="12"/>
  <c r="DN29" i="12"/>
  <c r="DL29" i="12"/>
  <c r="DK29" i="12"/>
  <c r="DJ29" i="12"/>
  <c r="DH29" i="12"/>
  <c r="DG29" i="12"/>
  <c r="DF29" i="12"/>
  <c r="DD29" i="12"/>
  <c r="DC29" i="12"/>
  <c r="DB29" i="12"/>
  <c r="DA29" i="12"/>
  <c r="CZ29" i="12"/>
  <c r="CY29" i="12"/>
  <c r="CX29" i="12"/>
  <c r="CW29" i="12"/>
  <c r="CV29" i="12"/>
  <c r="CU29" i="12"/>
  <c r="CT29" i="12"/>
  <c r="CS29" i="12"/>
  <c r="CR29" i="12"/>
  <c r="CQ29" i="12"/>
  <c r="CP29" i="12"/>
  <c r="CO29" i="12"/>
  <c r="CN29" i="12"/>
  <c r="CM29" i="12"/>
  <c r="CL29" i="12"/>
  <c r="CK29" i="12"/>
  <c r="CJ29" i="12"/>
  <c r="CI29" i="12"/>
  <c r="CH29" i="12"/>
  <c r="CG29" i="12"/>
  <c r="CF29" i="12"/>
  <c r="CE29" i="12"/>
  <c r="CD29" i="12"/>
  <c r="CC29" i="12"/>
  <c r="CB29" i="12"/>
  <c r="CA29" i="12"/>
  <c r="BZ29" i="12"/>
  <c r="BY29" i="12"/>
  <c r="BX29" i="12"/>
  <c r="BW29" i="12"/>
  <c r="BV29" i="12"/>
  <c r="BU29" i="12"/>
  <c r="BT29" i="12"/>
  <c r="BS29" i="12"/>
  <c r="BR29" i="12"/>
  <c r="BQ29" i="12"/>
  <c r="BP29" i="12"/>
  <c r="BO29" i="12"/>
  <c r="BN29" i="12"/>
  <c r="BM29" i="12"/>
  <c r="BK29" i="12"/>
  <c r="BJ29" i="12"/>
  <c r="BI29" i="12"/>
  <c r="BH29" i="12"/>
  <c r="BG29" i="12"/>
  <c r="BF29" i="12"/>
  <c r="BE29" i="12"/>
  <c r="BD29" i="12"/>
  <c r="BC29" i="12"/>
  <c r="BB29" i="12"/>
  <c r="BA29" i="12"/>
  <c r="AZ29" i="12"/>
  <c r="AY29" i="12"/>
  <c r="AX29" i="12"/>
  <c r="AW29" i="12"/>
  <c r="AV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L29" i="12"/>
  <c r="K29" i="12"/>
  <c r="J29" i="12"/>
  <c r="I29" i="12"/>
  <c r="EL28" i="12"/>
  <c r="EK28" i="12"/>
  <c r="EJ28" i="12"/>
  <c r="EI28" i="12"/>
  <c r="EH28" i="12"/>
  <c r="EG28" i="12"/>
  <c r="EF28" i="12"/>
  <c r="EE28" i="12"/>
  <c r="ED28" i="12"/>
  <c r="EC28" i="12"/>
  <c r="EB28" i="12"/>
  <c r="EA28" i="12"/>
  <c r="DZ28" i="12"/>
  <c r="DY28" i="12"/>
  <c r="DX28" i="12"/>
  <c r="DW28" i="12"/>
  <c r="DV28" i="12"/>
  <c r="DU28" i="12"/>
  <c r="DT28" i="12"/>
  <c r="DS28" i="12"/>
  <c r="DR28" i="12"/>
  <c r="DQ28" i="12"/>
  <c r="DO28" i="12"/>
  <c r="DN28" i="12"/>
  <c r="DL28" i="12"/>
  <c r="DK28" i="12"/>
  <c r="DJ28" i="12"/>
  <c r="DH28" i="12"/>
  <c r="DG28" i="12"/>
  <c r="DF28" i="12"/>
  <c r="DD28" i="12"/>
  <c r="DC28" i="12"/>
  <c r="DB28" i="12"/>
  <c r="DA28" i="12"/>
  <c r="CZ28" i="12"/>
  <c r="CY28" i="12"/>
  <c r="CX28" i="12"/>
  <c r="CW28" i="12"/>
  <c r="CV28" i="12"/>
  <c r="CU28" i="12"/>
  <c r="CT28" i="12"/>
  <c r="CS28" i="12"/>
  <c r="CR28" i="12"/>
  <c r="CQ28" i="12"/>
  <c r="CP28" i="12"/>
  <c r="CO28" i="12"/>
  <c r="CN28" i="12"/>
  <c r="CM28" i="12"/>
  <c r="CL28" i="12"/>
  <c r="CK28" i="12"/>
  <c r="CJ28" i="12"/>
  <c r="CI28" i="12"/>
  <c r="CH28" i="12"/>
  <c r="CG28" i="12"/>
  <c r="CF28" i="12"/>
  <c r="CE28" i="12"/>
  <c r="CD28" i="12"/>
  <c r="CC28" i="12"/>
  <c r="CB28" i="12"/>
  <c r="CA28" i="12"/>
  <c r="BZ28" i="12"/>
  <c r="BY28" i="12"/>
  <c r="BX28" i="12"/>
  <c r="BW28" i="12"/>
  <c r="BV28" i="12"/>
  <c r="BU28" i="12"/>
  <c r="BT28" i="12"/>
  <c r="BS28" i="12"/>
  <c r="BR28" i="12"/>
  <c r="BQ28" i="12"/>
  <c r="BP28" i="12"/>
  <c r="BO28" i="12"/>
  <c r="BN28" i="12"/>
  <c r="BM28" i="12"/>
  <c r="BK28" i="12"/>
  <c r="BJ28" i="12"/>
  <c r="BI28" i="12"/>
  <c r="BH28" i="12"/>
  <c r="BG28" i="12"/>
  <c r="BF28" i="12"/>
  <c r="BE28" i="12"/>
  <c r="BD28" i="12"/>
  <c r="BC28" i="12"/>
  <c r="BB28" i="12"/>
  <c r="BA28" i="12"/>
  <c r="AZ28" i="12"/>
  <c r="AY28" i="12"/>
  <c r="AX28" i="12"/>
  <c r="AW28" i="12"/>
  <c r="AV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L28" i="12"/>
  <c r="K28" i="12"/>
  <c r="J28" i="12"/>
  <c r="I28" i="12"/>
  <c r="EL27" i="12"/>
  <c r="EK27" i="12"/>
  <c r="EJ27" i="12"/>
  <c r="EI27" i="12"/>
  <c r="EH27" i="12"/>
  <c r="EG27" i="12"/>
  <c r="EF27" i="12"/>
  <c r="EE27" i="12"/>
  <c r="ED27" i="12"/>
  <c r="EC27" i="12"/>
  <c r="EB27" i="12"/>
  <c r="EA27" i="12"/>
  <c r="DZ27" i="12"/>
  <c r="DY27" i="12"/>
  <c r="DX27" i="12"/>
  <c r="DW27" i="12"/>
  <c r="DV27" i="12"/>
  <c r="DU27" i="12"/>
  <c r="DT27" i="12"/>
  <c r="DS27" i="12"/>
  <c r="DR27" i="12"/>
  <c r="DQ27" i="12"/>
  <c r="DO27" i="12"/>
  <c r="DN27" i="12"/>
  <c r="DL27" i="12"/>
  <c r="DK27" i="12"/>
  <c r="DJ27" i="12"/>
  <c r="DH27" i="12"/>
  <c r="DG27" i="12"/>
  <c r="DF27" i="12"/>
  <c r="DD27" i="12"/>
  <c r="DC27" i="12"/>
  <c r="DB27" i="12"/>
  <c r="DA27" i="12"/>
  <c r="CZ27" i="12"/>
  <c r="CY27" i="12"/>
  <c r="CX27" i="12"/>
  <c r="CW27" i="12"/>
  <c r="CV27" i="12"/>
  <c r="CU27" i="12"/>
  <c r="CT27" i="12"/>
  <c r="CS27" i="12"/>
  <c r="CR27" i="12"/>
  <c r="CQ27" i="12"/>
  <c r="CP27" i="12"/>
  <c r="CO27" i="12"/>
  <c r="CN27" i="12"/>
  <c r="CM27" i="12"/>
  <c r="CL27" i="12"/>
  <c r="CK27" i="12"/>
  <c r="CJ27" i="12"/>
  <c r="CI27" i="12"/>
  <c r="CH27" i="12"/>
  <c r="CG27" i="12"/>
  <c r="CF27" i="12"/>
  <c r="CE27" i="12"/>
  <c r="CD27" i="12"/>
  <c r="CC27" i="12"/>
  <c r="CB27" i="12"/>
  <c r="CA27" i="12"/>
  <c r="BZ27" i="12"/>
  <c r="BY27" i="12"/>
  <c r="BX27" i="12"/>
  <c r="BW27" i="12"/>
  <c r="BV27" i="12"/>
  <c r="BU27" i="12"/>
  <c r="BT27" i="12"/>
  <c r="BS27" i="12"/>
  <c r="BR27" i="12"/>
  <c r="BQ27" i="12"/>
  <c r="BP27" i="12"/>
  <c r="BO27" i="12"/>
  <c r="BN27" i="12"/>
  <c r="BM27" i="12"/>
  <c r="BK27" i="12"/>
  <c r="BJ27" i="12"/>
  <c r="BI27" i="12"/>
  <c r="BH27" i="12"/>
  <c r="BG27" i="12"/>
  <c r="BF27" i="12"/>
  <c r="BE27" i="12"/>
  <c r="BD27" i="12"/>
  <c r="BC27" i="12"/>
  <c r="BB27" i="12"/>
  <c r="BA27" i="12"/>
  <c r="AZ27" i="12"/>
  <c r="AY27" i="12"/>
  <c r="AX27" i="12"/>
  <c r="AW27" i="12"/>
  <c r="AV27" i="12"/>
  <c r="AT27" i="12"/>
  <c r="AS27" i="12"/>
  <c r="AR27" i="12"/>
  <c r="AQ27" i="12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L27" i="12"/>
  <c r="K27" i="12"/>
  <c r="J27" i="12"/>
  <c r="I27" i="12"/>
  <c r="EL26" i="12"/>
  <c r="EK26" i="12"/>
  <c r="EJ26" i="12"/>
  <c r="EI26" i="12"/>
  <c r="EH26" i="12"/>
  <c r="EG26" i="12"/>
  <c r="EF26" i="12"/>
  <c r="EE26" i="12"/>
  <c r="ED26" i="12"/>
  <c r="EC26" i="12"/>
  <c r="EB26" i="12"/>
  <c r="EA26" i="12"/>
  <c r="DZ26" i="12"/>
  <c r="DY26" i="12"/>
  <c r="DX26" i="12"/>
  <c r="DW26" i="12"/>
  <c r="DV26" i="12"/>
  <c r="DU26" i="12"/>
  <c r="DT26" i="12"/>
  <c r="DS26" i="12"/>
  <c r="DR26" i="12"/>
  <c r="DQ26" i="12"/>
  <c r="DO26" i="12"/>
  <c r="DN26" i="12"/>
  <c r="DL26" i="12"/>
  <c r="DK26" i="12"/>
  <c r="DJ26" i="12"/>
  <c r="DH26" i="12"/>
  <c r="DG26" i="12"/>
  <c r="DF26" i="12"/>
  <c r="DD26" i="12"/>
  <c r="DC26" i="12"/>
  <c r="DB26" i="12"/>
  <c r="DA26" i="12"/>
  <c r="CZ26" i="12"/>
  <c r="CY26" i="12"/>
  <c r="CX26" i="12"/>
  <c r="CW26" i="12"/>
  <c r="CV26" i="12"/>
  <c r="CU26" i="12"/>
  <c r="CT26" i="12"/>
  <c r="CS26" i="12"/>
  <c r="CR26" i="12"/>
  <c r="CQ26" i="12"/>
  <c r="CP26" i="12"/>
  <c r="CO26" i="12"/>
  <c r="CN26" i="12"/>
  <c r="CM26" i="12"/>
  <c r="CL26" i="12"/>
  <c r="CK26" i="12"/>
  <c r="CJ26" i="12"/>
  <c r="CI26" i="12"/>
  <c r="CH26" i="12"/>
  <c r="CG26" i="12"/>
  <c r="CF26" i="12"/>
  <c r="CE26" i="12"/>
  <c r="CD26" i="12"/>
  <c r="CC26" i="12"/>
  <c r="CB26" i="12"/>
  <c r="CA26" i="12"/>
  <c r="BZ26" i="12"/>
  <c r="BY26" i="12"/>
  <c r="BX26" i="12"/>
  <c r="BW26" i="12"/>
  <c r="BV26" i="12"/>
  <c r="BU26" i="12"/>
  <c r="BT26" i="12"/>
  <c r="BS26" i="12"/>
  <c r="BR26" i="12"/>
  <c r="BQ26" i="12"/>
  <c r="BP26" i="12"/>
  <c r="BO26" i="12"/>
  <c r="BN26" i="12"/>
  <c r="BM26" i="12"/>
  <c r="BK26" i="12"/>
  <c r="BJ26" i="12"/>
  <c r="BI26" i="12"/>
  <c r="BH26" i="12"/>
  <c r="BG26" i="12"/>
  <c r="BF26" i="12"/>
  <c r="BE26" i="12"/>
  <c r="BD26" i="12"/>
  <c r="BC26" i="12"/>
  <c r="BB26" i="12"/>
  <c r="BA26" i="12"/>
  <c r="AZ26" i="12"/>
  <c r="AY26" i="12"/>
  <c r="AX26" i="12"/>
  <c r="AW26" i="12"/>
  <c r="AV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L26" i="12"/>
  <c r="K26" i="12"/>
  <c r="J26" i="12"/>
  <c r="I26" i="12"/>
  <c r="EL25" i="12"/>
  <c r="EK25" i="12"/>
  <c r="EJ25" i="12"/>
  <c r="EI25" i="12"/>
  <c r="EH25" i="12"/>
  <c r="EG25" i="12"/>
  <c r="EF25" i="12"/>
  <c r="EE25" i="12"/>
  <c r="ED25" i="12"/>
  <c r="EC25" i="12"/>
  <c r="EB25" i="12"/>
  <c r="EA25" i="12"/>
  <c r="DZ25" i="12"/>
  <c r="DY25" i="12"/>
  <c r="DX25" i="12"/>
  <c r="DW25" i="12"/>
  <c r="DV25" i="12"/>
  <c r="DU25" i="12"/>
  <c r="DT25" i="12"/>
  <c r="DS25" i="12"/>
  <c r="DR25" i="12"/>
  <c r="DQ25" i="12"/>
  <c r="DO25" i="12"/>
  <c r="DN25" i="12"/>
  <c r="DL25" i="12"/>
  <c r="DK25" i="12"/>
  <c r="DJ25" i="12"/>
  <c r="DH25" i="12"/>
  <c r="DG25" i="12"/>
  <c r="DF25" i="12"/>
  <c r="DD25" i="12"/>
  <c r="DC25" i="12"/>
  <c r="DB25" i="12"/>
  <c r="DA25" i="12"/>
  <c r="CZ25" i="12"/>
  <c r="CY25" i="12"/>
  <c r="CX25" i="12"/>
  <c r="CW25" i="12"/>
  <c r="CV25" i="12"/>
  <c r="CU25" i="12"/>
  <c r="CT25" i="12"/>
  <c r="CS25" i="12"/>
  <c r="CR25" i="12"/>
  <c r="CQ25" i="12"/>
  <c r="CP25" i="12"/>
  <c r="CO25" i="12"/>
  <c r="CN25" i="12"/>
  <c r="CM25" i="12"/>
  <c r="CL25" i="12"/>
  <c r="CK25" i="12"/>
  <c r="CJ25" i="12"/>
  <c r="CI25" i="12"/>
  <c r="CH25" i="12"/>
  <c r="CG25" i="12"/>
  <c r="CF25" i="12"/>
  <c r="CE25" i="12"/>
  <c r="CD25" i="12"/>
  <c r="CC25" i="12"/>
  <c r="CB25" i="12"/>
  <c r="CA25" i="12"/>
  <c r="BZ25" i="12"/>
  <c r="BY25" i="12"/>
  <c r="BX25" i="12"/>
  <c r="BW25" i="12"/>
  <c r="BV25" i="12"/>
  <c r="BU25" i="12"/>
  <c r="BT25" i="12"/>
  <c r="BS25" i="12"/>
  <c r="BR25" i="12"/>
  <c r="BQ25" i="12"/>
  <c r="BP25" i="12"/>
  <c r="BO25" i="12"/>
  <c r="BN25" i="12"/>
  <c r="BM25" i="12"/>
  <c r="BK25" i="12"/>
  <c r="BJ25" i="12"/>
  <c r="BI25" i="12"/>
  <c r="BH25" i="12"/>
  <c r="BG25" i="12"/>
  <c r="BF25" i="12"/>
  <c r="BE25" i="12"/>
  <c r="BD25" i="12"/>
  <c r="BC25" i="12"/>
  <c r="BB25" i="12"/>
  <c r="BA25" i="12"/>
  <c r="AZ25" i="12"/>
  <c r="AY25" i="12"/>
  <c r="AX25" i="12"/>
  <c r="AW25" i="12"/>
  <c r="AV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L25" i="12"/>
  <c r="K25" i="12"/>
  <c r="J25" i="12"/>
  <c r="I25" i="12"/>
  <c r="EL24" i="12"/>
  <c r="EK24" i="12"/>
  <c r="EJ24" i="12"/>
  <c r="EI24" i="12"/>
  <c r="EH24" i="12"/>
  <c r="EG24" i="12"/>
  <c r="EF24" i="12"/>
  <c r="EE24" i="12"/>
  <c r="ED24" i="12"/>
  <c r="EC24" i="12"/>
  <c r="EB24" i="12"/>
  <c r="EA24" i="12"/>
  <c r="DZ24" i="12"/>
  <c r="DY24" i="12"/>
  <c r="DX24" i="12"/>
  <c r="DW24" i="12"/>
  <c r="DV24" i="12"/>
  <c r="DU24" i="12"/>
  <c r="DT24" i="12"/>
  <c r="DS24" i="12"/>
  <c r="DR24" i="12"/>
  <c r="DQ24" i="12"/>
  <c r="DO24" i="12"/>
  <c r="DN24" i="12"/>
  <c r="DL24" i="12"/>
  <c r="DK24" i="12"/>
  <c r="DJ24" i="12"/>
  <c r="DH24" i="12"/>
  <c r="DG24" i="12"/>
  <c r="DF24" i="12"/>
  <c r="DD24" i="12"/>
  <c r="DC24" i="12"/>
  <c r="DB24" i="12"/>
  <c r="DA24" i="12"/>
  <c r="CZ24" i="12"/>
  <c r="CY24" i="12"/>
  <c r="CX24" i="12"/>
  <c r="CW24" i="12"/>
  <c r="CV24" i="12"/>
  <c r="CU24" i="12"/>
  <c r="CT24" i="12"/>
  <c r="CS24" i="12"/>
  <c r="CR24" i="12"/>
  <c r="CQ24" i="12"/>
  <c r="CP24" i="12"/>
  <c r="CO24" i="12"/>
  <c r="CN24" i="12"/>
  <c r="CM24" i="12"/>
  <c r="CL24" i="12"/>
  <c r="CK24" i="12"/>
  <c r="CJ24" i="12"/>
  <c r="CI24" i="12"/>
  <c r="CH24" i="12"/>
  <c r="CG24" i="12"/>
  <c r="CF24" i="12"/>
  <c r="CE24" i="12"/>
  <c r="CD24" i="12"/>
  <c r="CC24" i="12"/>
  <c r="CB24" i="12"/>
  <c r="CA24" i="12"/>
  <c r="BZ24" i="12"/>
  <c r="BY24" i="12"/>
  <c r="BX24" i="12"/>
  <c r="BW24" i="12"/>
  <c r="BV24" i="12"/>
  <c r="BU24" i="12"/>
  <c r="BT24" i="12"/>
  <c r="BS24" i="12"/>
  <c r="BR24" i="12"/>
  <c r="BQ24" i="12"/>
  <c r="BP24" i="12"/>
  <c r="BO24" i="12"/>
  <c r="BN24" i="12"/>
  <c r="BM24" i="12"/>
  <c r="BK24" i="12"/>
  <c r="BJ24" i="12"/>
  <c r="BI24" i="12"/>
  <c r="BH24" i="12"/>
  <c r="BG24" i="12"/>
  <c r="BF24" i="12"/>
  <c r="BE24" i="12"/>
  <c r="BD24" i="12"/>
  <c r="BC24" i="12"/>
  <c r="BB24" i="12"/>
  <c r="BA24" i="12"/>
  <c r="AZ24" i="12"/>
  <c r="AY24" i="12"/>
  <c r="AX24" i="12"/>
  <c r="AW24" i="12"/>
  <c r="AV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L24" i="12"/>
  <c r="K24" i="12"/>
  <c r="J24" i="12"/>
  <c r="I24" i="12"/>
  <c r="EL23" i="12"/>
  <c r="EK23" i="12"/>
  <c r="EJ23" i="12"/>
  <c r="EI23" i="12"/>
  <c r="EH23" i="12"/>
  <c r="EG23" i="12"/>
  <c r="EF23" i="12"/>
  <c r="EE23" i="12"/>
  <c r="ED23" i="12"/>
  <c r="EC23" i="12"/>
  <c r="EB23" i="12"/>
  <c r="EA23" i="12"/>
  <c r="DZ23" i="12"/>
  <c r="DY23" i="12"/>
  <c r="DX23" i="12"/>
  <c r="DW23" i="12"/>
  <c r="DV23" i="12"/>
  <c r="DU23" i="12"/>
  <c r="DT23" i="12"/>
  <c r="DS23" i="12"/>
  <c r="DR23" i="12"/>
  <c r="DQ23" i="12"/>
  <c r="DO23" i="12"/>
  <c r="DN23" i="12"/>
  <c r="DL23" i="12"/>
  <c r="DK23" i="12"/>
  <c r="DJ23" i="12"/>
  <c r="DH23" i="12"/>
  <c r="DG23" i="12"/>
  <c r="DF23" i="12"/>
  <c r="DD23" i="12"/>
  <c r="DC23" i="12"/>
  <c r="DB23" i="12"/>
  <c r="DA23" i="12"/>
  <c r="CZ23" i="12"/>
  <c r="CY23" i="12"/>
  <c r="CX23" i="12"/>
  <c r="CW23" i="12"/>
  <c r="CV23" i="12"/>
  <c r="CU23" i="12"/>
  <c r="CT23" i="12"/>
  <c r="CS23" i="12"/>
  <c r="CR23" i="12"/>
  <c r="CQ23" i="12"/>
  <c r="CP23" i="12"/>
  <c r="CO23" i="12"/>
  <c r="CN23" i="12"/>
  <c r="CM23" i="12"/>
  <c r="CL23" i="12"/>
  <c r="CK23" i="12"/>
  <c r="CJ23" i="12"/>
  <c r="CI23" i="12"/>
  <c r="CH23" i="12"/>
  <c r="CG23" i="12"/>
  <c r="CF23" i="12"/>
  <c r="CE23" i="12"/>
  <c r="CD23" i="12"/>
  <c r="CC23" i="12"/>
  <c r="CB23" i="12"/>
  <c r="CA23" i="12"/>
  <c r="BZ23" i="12"/>
  <c r="BY23" i="12"/>
  <c r="BX23" i="12"/>
  <c r="BW23" i="12"/>
  <c r="BV23" i="12"/>
  <c r="BU23" i="12"/>
  <c r="BT23" i="12"/>
  <c r="BS23" i="12"/>
  <c r="BR23" i="12"/>
  <c r="BQ23" i="12"/>
  <c r="BP23" i="12"/>
  <c r="BO23" i="12"/>
  <c r="BN23" i="12"/>
  <c r="BM23" i="12"/>
  <c r="BK23" i="12"/>
  <c r="BJ23" i="12"/>
  <c r="BI23" i="12"/>
  <c r="BH23" i="12"/>
  <c r="BG23" i="12"/>
  <c r="BF23" i="12"/>
  <c r="BE23" i="12"/>
  <c r="BD23" i="12"/>
  <c r="BC23" i="12"/>
  <c r="BB23" i="12"/>
  <c r="BA23" i="12"/>
  <c r="AZ23" i="12"/>
  <c r="AY23" i="12"/>
  <c r="AX23" i="12"/>
  <c r="AW23" i="12"/>
  <c r="AV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L23" i="12"/>
  <c r="K23" i="12"/>
  <c r="J23" i="12"/>
  <c r="I23" i="12"/>
  <c r="EL22" i="12"/>
  <c r="EK22" i="12"/>
  <c r="EJ22" i="12"/>
  <c r="EI22" i="12"/>
  <c r="EH22" i="12"/>
  <c r="EG22" i="12"/>
  <c r="EF22" i="12"/>
  <c r="EE22" i="12"/>
  <c r="ED22" i="12"/>
  <c r="EC22" i="12"/>
  <c r="EB22" i="12"/>
  <c r="EA22" i="12"/>
  <c r="DZ22" i="12"/>
  <c r="DY22" i="12"/>
  <c r="DX22" i="12"/>
  <c r="DW22" i="12"/>
  <c r="DV22" i="12"/>
  <c r="DU22" i="12"/>
  <c r="DT22" i="12"/>
  <c r="DS22" i="12"/>
  <c r="DR22" i="12"/>
  <c r="DQ22" i="12"/>
  <c r="DO22" i="12"/>
  <c r="DN22" i="12"/>
  <c r="DL22" i="12"/>
  <c r="DK22" i="12"/>
  <c r="DJ22" i="12"/>
  <c r="DH22" i="12"/>
  <c r="DG22" i="12"/>
  <c r="DF22" i="12"/>
  <c r="DD22" i="12"/>
  <c r="DC22" i="12"/>
  <c r="DB22" i="12"/>
  <c r="DA22" i="12"/>
  <c r="CZ22" i="12"/>
  <c r="CY22" i="12"/>
  <c r="CX22" i="12"/>
  <c r="CW22" i="12"/>
  <c r="CV22" i="12"/>
  <c r="CU22" i="12"/>
  <c r="CT22" i="12"/>
  <c r="CS22" i="12"/>
  <c r="CR22" i="12"/>
  <c r="CQ22" i="12"/>
  <c r="CP22" i="12"/>
  <c r="CO22" i="12"/>
  <c r="CN22" i="12"/>
  <c r="CM22" i="12"/>
  <c r="CL22" i="12"/>
  <c r="CK22" i="12"/>
  <c r="CJ22" i="12"/>
  <c r="CI22" i="12"/>
  <c r="CH22" i="12"/>
  <c r="CG22" i="12"/>
  <c r="CF22" i="12"/>
  <c r="CE22" i="12"/>
  <c r="CD22" i="12"/>
  <c r="CC22" i="12"/>
  <c r="CB22" i="12"/>
  <c r="CA22" i="12"/>
  <c r="BZ22" i="12"/>
  <c r="BY22" i="12"/>
  <c r="BX22" i="12"/>
  <c r="BW22" i="12"/>
  <c r="BV22" i="12"/>
  <c r="BU22" i="12"/>
  <c r="BT22" i="12"/>
  <c r="BS22" i="12"/>
  <c r="BR22" i="12"/>
  <c r="BQ22" i="12"/>
  <c r="BP22" i="12"/>
  <c r="BO22" i="12"/>
  <c r="BN22" i="12"/>
  <c r="BM22" i="12"/>
  <c r="BK22" i="12"/>
  <c r="BJ22" i="12"/>
  <c r="BI22" i="12"/>
  <c r="BH22" i="12"/>
  <c r="BG22" i="12"/>
  <c r="BF22" i="12"/>
  <c r="BE22" i="12"/>
  <c r="BD22" i="12"/>
  <c r="BC22" i="12"/>
  <c r="BB22" i="12"/>
  <c r="BA22" i="12"/>
  <c r="AZ22" i="12"/>
  <c r="AY22" i="12"/>
  <c r="AX22" i="12"/>
  <c r="AW22" i="12"/>
  <c r="AV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L22" i="12"/>
  <c r="K22" i="12"/>
  <c r="J22" i="12"/>
  <c r="I22" i="12"/>
  <c r="EL21" i="12"/>
  <c r="EK21" i="12"/>
  <c r="EJ21" i="12"/>
  <c r="EI21" i="12"/>
  <c r="EH21" i="12"/>
  <c r="EG21" i="12"/>
  <c r="EF21" i="12"/>
  <c r="EE21" i="12"/>
  <c r="ED21" i="12"/>
  <c r="EC21" i="12"/>
  <c r="EB21" i="12"/>
  <c r="EA21" i="12"/>
  <c r="DZ21" i="12"/>
  <c r="DY21" i="12"/>
  <c r="DX21" i="12"/>
  <c r="DW21" i="12"/>
  <c r="DV21" i="12"/>
  <c r="DU21" i="12"/>
  <c r="DT21" i="12"/>
  <c r="DS21" i="12"/>
  <c r="DR21" i="12"/>
  <c r="DQ21" i="12"/>
  <c r="DO21" i="12"/>
  <c r="DN21" i="12"/>
  <c r="DL21" i="12"/>
  <c r="DK21" i="12"/>
  <c r="DJ21" i="12"/>
  <c r="DH21" i="12"/>
  <c r="DG21" i="12"/>
  <c r="DF21" i="12"/>
  <c r="DD21" i="12"/>
  <c r="DC21" i="12"/>
  <c r="DB21" i="12"/>
  <c r="DA21" i="12"/>
  <c r="CZ21" i="12"/>
  <c r="CY21" i="12"/>
  <c r="CX21" i="12"/>
  <c r="CW21" i="12"/>
  <c r="CV21" i="12"/>
  <c r="CU21" i="12"/>
  <c r="CT21" i="12"/>
  <c r="CS21" i="12"/>
  <c r="CR21" i="12"/>
  <c r="CQ21" i="12"/>
  <c r="CP21" i="12"/>
  <c r="CO21" i="12"/>
  <c r="CN21" i="12"/>
  <c r="CM21" i="12"/>
  <c r="CL21" i="12"/>
  <c r="CK21" i="12"/>
  <c r="CJ21" i="12"/>
  <c r="CI21" i="12"/>
  <c r="CH21" i="12"/>
  <c r="CG21" i="12"/>
  <c r="CF21" i="12"/>
  <c r="CE21" i="12"/>
  <c r="CD21" i="12"/>
  <c r="CC21" i="12"/>
  <c r="CB21" i="12"/>
  <c r="CA21" i="12"/>
  <c r="BZ21" i="12"/>
  <c r="BY21" i="12"/>
  <c r="BX21" i="12"/>
  <c r="BW21" i="12"/>
  <c r="BV21" i="12"/>
  <c r="BU21" i="12"/>
  <c r="BT21" i="12"/>
  <c r="BS21" i="12"/>
  <c r="BR21" i="12"/>
  <c r="BQ21" i="12"/>
  <c r="BP21" i="12"/>
  <c r="BO21" i="12"/>
  <c r="BN21" i="12"/>
  <c r="BM21" i="12"/>
  <c r="BK21" i="12"/>
  <c r="BJ21" i="12"/>
  <c r="BI21" i="12"/>
  <c r="BH21" i="12"/>
  <c r="BG21" i="12"/>
  <c r="BF21" i="12"/>
  <c r="BE21" i="12"/>
  <c r="BD21" i="12"/>
  <c r="BC21" i="12"/>
  <c r="BB21" i="12"/>
  <c r="BA21" i="12"/>
  <c r="AZ21" i="12"/>
  <c r="AY21" i="12"/>
  <c r="AX21" i="12"/>
  <c r="AW21" i="12"/>
  <c r="AV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L21" i="12"/>
  <c r="K21" i="12"/>
  <c r="J21" i="12"/>
  <c r="I21" i="12"/>
  <c r="EL20" i="12"/>
  <c r="EK20" i="12"/>
  <c r="EJ20" i="12"/>
  <c r="EI20" i="12"/>
  <c r="EH20" i="12"/>
  <c r="EG20" i="12"/>
  <c r="EF20" i="12"/>
  <c r="EE20" i="12"/>
  <c r="ED20" i="12"/>
  <c r="EC20" i="12"/>
  <c r="EB20" i="12"/>
  <c r="EA20" i="12"/>
  <c r="DZ20" i="12"/>
  <c r="DY20" i="12"/>
  <c r="DX20" i="12"/>
  <c r="DW20" i="12"/>
  <c r="DV20" i="12"/>
  <c r="DU20" i="12"/>
  <c r="DT20" i="12"/>
  <c r="DS20" i="12"/>
  <c r="DR20" i="12"/>
  <c r="DQ20" i="12"/>
  <c r="DO20" i="12"/>
  <c r="DN20" i="12"/>
  <c r="DL20" i="12"/>
  <c r="DK20" i="12"/>
  <c r="DJ20" i="12"/>
  <c r="DH20" i="12"/>
  <c r="DG20" i="12"/>
  <c r="DF20" i="12"/>
  <c r="DD20" i="12"/>
  <c r="DC20" i="12"/>
  <c r="DB20" i="12"/>
  <c r="DA20" i="12"/>
  <c r="CZ20" i="12"/>
  <c r="CY20" i="12"/>
  <c r="CX20" i="12"/>
  <c r="CW20" i="12"/>
  <c r="CV20" i="12"/>
  <c r="CU20" i="12"/>
  <c r="CT20" i="12"/>
  <c r="CS20" i="12"/>
  <c r="CR20" i="12"/>
  <c r="CQ20" i="12"/>
  <c r="CP20" i="12"/>
  <c r="CO20" i="12"/>
  <c r="CN20" i="12"/>
  <c r="CM20" i="12"/>
  <c r="CL20" i="12"/>
  <c r="CK20" i="12"/>
  <c r="CJ20" i="12"/>
  <c r="CI20" i="12"/>
  <c r="CH20" i="12"/>
  <c r="CG20" i="12"/>
  <c r="CF20" i="12"/>
  <c r="CE20" i="12"/>
  <c r="CD20" i="12"/>
  <c r="CC20" i="12"/>
  <c r="CB20" i="12"/>
  <c r="CA20" i="12"/>
  <c r="BZ20" i="12"/>
  <c r="BY20" i="12"/>
  <c r="BX20" i="12"/>
  <c r="BW20" i="12"/>
  <c r="BV20" i="12"/>
  <c r="BU20" i="12"/>
  <c r="BT20" i="12"/>
  <c r="BS20" i="12"/>
  <c r="BR20" i="12"/>
  <c r="BQ20" i="12"/>
  <c r="BP20" i="12"/>
  <c r="BO20" i="12"/>
  <c r="BN20" i="12"/>
  <c r="BM20" i="12"/>
  <c r="BK20" i="12"/>
  <c r="BJ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W20" i="12"/>
  <c r="AV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L20" i="12"/>
  <c r="K20" i="12"/>
  <c r="J20" i="12"/>
  <c r="I20" i="12"/>
  <c r="EL19" i="12"/>
  <c r="EK19" i="12"/>
  <c r="EJ19" i="12"/>
  <c r="EI19" i="12"/>
  <c r="EH19" i="12"/>
  <c r="EG19" i="12"/>
  <c r="EF19" i="12"/>
  <c r="EE19" i="12"/>
  <c r="ED19" i="12"/>
  <c r="EC19" i="12"/>
  <c r="EB19" i="12"/>
  <c r="EA19" i="12"/>
  <c r="DZ19" i="12"/>
  <c r="DY19" i="12"/>
  <c r="DX19" i="12"/>
  <c r="DW19" i="12"/>
  <c r="DV19" i="12"/>
  <c r="DU19" i="12"/>
  <c r="DT19" i="12"/>
  <c r="DS19" i="12"/>
  <c r="DR19" i="12"/>
  <c r="DQ19" i="12"/>
  <c r="DO19" i="12"/>
  <c r="DN19" i="12"/>
  <c r="DL19" i="12"/>
  <c r="DK19" i="12"/>
  <c r="DJ19" i="12"/>
  <c r="DH19" i="12"/>
  <c r="DG19" i="12"/>
  <c r="DF19" i="12"/>
  <c r="DD19" i="12"/>
  <c r="DC19" i="12"/>
  <c r="DB19" i="12"/>
  <c r="DA19" i="12"/>
  <c r="CZ19" i="12"/>
  <c r="CY19" i="12"/>
  <c r="CX19" i="12"/>
  <c r="CW19" i="12"/>
  <c r="CV19" i="12"/>
  <c r="CU19" i="12"/>
  <c r="CT19" i="12"/>
  <c r="CS19" i="12"/>
  <c r="CR19" i="12"/>
  <c r="CQ19" i="12"/>
  <c r="CP19" i="12"/>
  <c r="CO19" i="12"/>
  <c r="CN19" i="12"/>
  <c r="CM19" i="12"/>
  <c r="CL19" i="12"/>
  <c r="CK19" i="12"/>
  <c r="CJ19" i="12"/>
  <c r="CI19" i="12"/>
  <c r="CH19" i="12"/>
  <c r="CG19" i="12"/>
  <c r="CF19" i="12"/>
  <c r="CE19" i="12"/>
  <c r="CD19" i="12"/>
  <c r="CC19" i="12"/>
  <c r="CB19" i="12"/>
  <c r="CA19" i="12"/>
  <c r="BZ19" i="12"/>
  <c r="BY19" i="12"/>
  <c r="BX19" i="12"/>
  <c r="BW19" i="12"/>
  <c r="BV19" i="12"/>
  <c r="BU19" i="12"/>
  <c r="BT19" i="12"/>
  <c r="BS19" i="12"/>
  <c r="BR19" i="12"/>
  <c r="BQ19" i="12"/>
  <c r="BP19" i="12"/>
  <c r="BO19" i="12"/>
  <c r="BN19" i="12"/>
  <c r="BM19" i="12"/>
  <c r="BK19" i="12"/>
  <c r="BJ19" i="12"/>
  <c r="BI19" i="12"/>
  <c r="BH19" i="12"/>
  <c r="BG19" i="12"/>
  <c r="BF19" i="12"/>
  <c r="BE19" i="12"/>
  <c r="BD19" i="12"/>
  <c r="BC19" i="12"/>
  <c r="BB19" i="12"/>
  <c r="BA19" i="12"/>
  <c r="AZ19" i="12"/>
  <c r="AY19" i="12"/>
  <c r="AX19" i="12"/>
  <c r="AW19" i="12"/>
  <c r="AV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L19" i="12"/>
  <c r="K19" i="12"/>
  <c r="J19" i="12"/>
  <c r="I19" i="12"/>
  <c r="EL18" i="12"/>
  <c r="EK18" i="12"/>
  <c r="EJ18" i="12"/>
  <c r="EI18" i="12"/>
  <c r="EH18" i="12"/>
  <c r="EG18" i="12"/>
  <c r="EF18" i="12"/>
  <c r="EE18" i="12"/>
  <c r="ED18" i="12"/>
  <c r="EC18" i="12"/>
  <c r="EB18" i="12"/>
  <c r="EA18" i="12"/>
  <c r="DZ18" i="12"/>
  <c r="DY18" i="12"/>
  <c r="DX18" i="12"/>
  <c r="DW18" i="12"/>
  <c r="DV18" i="12"/>
  <c r="DU18" i="12"/>
  <c r="DT18" i="12"/>
  <c r="DS18" i="12"/>
  <c r="DR18" i="12"/>
  <c r="DQ18" i="12"/>
  <c r="DO18" i="12"/>
  <c r="DN18" i="12"/>
  <c r="DL18" i="12"/>
  <c r="DK18" i="12"/>
  <c r="DJ18" i="12"/>
  <c r="DH18" i="12"/>
  <c r="DG18" i="12"/>
  <c r="DF18" i="12"/>
  <c r="DD18" i="12"/>
  <c r="DC18" i="12"/>
  <c r="DB18" i="12"/>
  <c r="DA18" i="12"/>
  <c r="CZ18" i="12"/>
  <c r="CY18" i="12"/>
  <c r="CX18" i="12"/>
  <c r="CW18" i="12"/>
  <c r="CV18" i="12"/>
  <c r="CU18" i="12"/>
  <c r="CT18" i="12"/>
  <c r="CS18" i="12"/>
  <c r="CR18" i="12"/>
  <c r="CQ18" i="12"/>
  <c r="CP18" i="12"/>
  <c r="CO18" i="12"/>
  <c r="CN18" i="12"/>
  <c r="CM18" i="12"/>
  <c r="CL18" i="12"/>
  <c r="CK18" i="12"/>
  <c r="CJ18" i="12"/>
  <c r="CI18" i="12"/>
  <c r="CH18" i="12"/>
  <c r="CG18" i="12"/>
  <c r="CF18" i="12"/>
  <c r="CE18" i="12"/>
  <c r="CD18" i="12"/>
  <c r="CC18" i="12"/>
  <c r="CB18" i="12"/>
  <c r="CA18" i="12"/>
  <c r="BZ18" i="12"/>
  <c r="BY18" i="12"/>
  <c r="BX18" i="12"/>
  <c r="BW18" i="12"/>
  <c r="BV18" i="12"/>
  <c r="BU18" i="12"/>
  <c r="BT18" i="12"/>
  <c r="BS18" i="12"/>
  <c r="BR18" i="12"/>
  <c r="BQ18" i="12"/>
  <c r="BP18" i="12"/>
  <c r="BO18" i="12"/>
  <c r="BN18" i="12"/>
  <c r="BM18" i="12"/>
  <c r="BK18" i="12"/>
  <c r="BJ18" i="12"/>
  <c r="BI18" i="12"/>
  <c r="BH18" i="12"/>
  <c r="BG18" i="12"/>
  <c r="BF18" i="12"/>
  <c r="BE18" i="12"/>
  <c r="BD18" i="12"/>
  <c r="BC18" i="12"/>
  <c r="BB18" i="12"/>
  <c r="BA18" i="12"/>
  <c r="AZ18" i="12"/>
  <c r="AY18" i="12"/>
  <c r="AX18" i="12"/>
  <c r="AW18" i="12"/>
  <c r="AV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L18" i="12"/>
  <c r="K18" i="12"/>
  <c r="J18" i="12"/>
  <c r="I18" i="12"/>
  <c r="EL17" i="12"/>
  <c r="EK17" i="12"/>
  <c r="EJ17" i="12"/>
  <c r="EI17" i="12"/>
  <c r="EH17" i="12"/>
  <c r="EG17" i="12"/>
  <c r="EF17" i="12"/>
  <c r="EE17" i="12"/>
  <c r="ED17" i="12"/>
  <c r="EC17" i="12"/>
  <c r="EB17" i="12"/>
  <c r="EA17" i="12"/>
  <c r="DZ17" i="12"/>
  <c r="DY17" i="12"/>
  <c r="DX17" i="12"/>
  <c r="DW17" i="12"/>
  <c r="DV17" i="12"/>
  <c r="DU17" i="12"/>
  <c r="DT17" i="12"/>
  <c r="DS17" i="12"/>
  <c r="DR17" i="12"/>
  <c r="DQ17" i="12"/>
  <c r="DO17" i="12"/>
  <c r="DN17" i="12"/>
  <c r="DL17" i="12"/>
  <c r="DK17" i="12"/>
  <c r="DJ17" i="12"/>
  <c r="DH17" i="12"/>
  <c r="DG17" i="12"/>
  <c r="DF17" i="12"/>
  <c r="DD17" i="12"/>
  <c r="DC17" i="12"/>
  <c r="DB17" i="12"/>
  <c r="DA17" i="12"/>
  <c r="CZ17" i="12"/>
  <c r="CY17" i="12"/>
  <c r="CX17" i="12"/>
  <c r="CW17" i="12"/>
  <c r="CV17" i="12"/>
  <c r="CU17" i="12"/>
  <c r="CT17" i="12"/>
  <c r="CS17" i="12"/>
  <c r="CR17" i="12"/>
  <c r="CQ17" i="12"/>
  <c r="CP17" i="12"/>
  <c r="CO17" i="12"/>
  <c r="CN17" i="12"/>
  <c r="CM17" i="12"/>
  <c r="CL17" i="12"/>
  <c r="CK17" i="12"/>
  <c r="CJ17" i="12"/>
  <c r="CI17" i="12"/>
  <c r="CH17" i="12"/>
  <c r="CG17" i="12"/>
  <c r="CF17" i="12"/>
  <c r="CE17" i="12"/>
  <c r="CD17" i="12"/>
  <c r="CC17" i="12"/>
  <c r="CB17" i="12"/>
  <c r="CA17" i="12"/>
  <c r="BZ17" i="12"/>
  <c r="BY17" i="12"/>
  <c r="BX17" i="12"/>
  <c r="BW17" i="12"/>
  <c r="BV17" i="12"/>
  <c r="BU17" i="12"/>
  <c r="BT17" i="12"/>
  <c r="BS17" i="12"/>
  <c r="BR17" i="12"/>
  <c r="BQ17" i="12"/>
  <c r="BP17" i="12"/>
  <c r="BO17" i="12"/>
  <c r="BN17" i="12"/>
  <c r="BM17" i="12"/>
  <c r="BK17" i="12"/>
  <c r="BJ17" i="12"/>
  <c r="BI17" i="12"/>
  <c r="BH17" i="12"/>
  <c r="BG17" i="12"/>
  <c r="BF17" i="12"/>
  <c r="BE17" i="12"/>
  <c r="BD17" i="12"/>
  <c r="BC17" i="12"/>
  <c r="BB17" i="12"/>
  <c r="BA17" i="12"/>
  <c r="AZ17" i="12"/>
  <c r="AY17" i="12"/>
  <c r="AX17" i="12"/>
  <c r="AW17" i="12"/>
  <c r="AV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L17" i="12"/>
  <c r="K17" i="12"/>
  <c r="J17" i="12"/>
  <c r="I17" i="12"/>
  <c r="EL16" i="12"/>
  <c r="EK16" i="12"/>
  <c r="EJ16" i="12"/>
  <c r="EI16" i="12"/>
  <c r="EH16" i="12"/>
  <c r="EG16" i="12"/>
  <c r="EF16" i="12"/>
  <c r="EE16" i="12"/>
  <c r="ED16" i="12"/>
  <c r="EC16" i="12"/>
  <c r="EB16" i="12"/>
  <c r="EA16" i="12"/>
  <c r="DZ16" i="12"/>
  <c r="DY16" i="12"/>
  <c r="DX16" i="12"/>
  <c r="DW16" i="12"/>
  <c r="DV16" i="12"/>
  <c r="DU16" i="12"/>
  <c r="DT16" i="12"/>
  <c r="DS16" i="12"/>
  <c r="DR16" i="12"/>
  <c r="DQ16" i="12"/>
  <c r="DO16" i="12"/>
  <c r="DN16" i="12"/>
  <c r="DL16" i="12"/>
  <c r="DK16" i="12"/>
  <c r="DJ16" i="12"/>
  <c r="DH16" i="12"/>
  <c r="DG16" i="12"/>
  <c r="DF16" i="12"/>
  <c r="DD16" i="12"/>
  <c r="DC16" i="12"/>
  <c r="DB16" i="12"/>
  <c r="DA16" i="12"/>
  <c r="CZ16" i="12"/>
  <c r="CY16" i="12"/>
  <c r="CX16" i="12"/>
  <c r="CW16" i="12"/>
  <c r="CV16" i="12"/>
  <c r="CU16" i="12"/>
  <c r="CT16" i="12"/>
  <c r="CS16" i="12"/>
  <c r="CR16" i="12"/>
  <c r="CQ16" i="12"/>
  <c r="CP16" i="12"/>
  <c r="CO16" i="12"/>
  <c r="CN16" i="12"/>
  <c r="CM16" i="12"/>
  <c r="CL16" i="12"/>
  <c r="CK16" i="12"/>
  <c r="CJ16" i="12"/>
  <c r="CI16" i="12"/>
  <c r="CH16" i="12"/>
  <c r="CG16" i="12"/>
  <c r="CF16" i="12"/>
  <c r="CE16" i="12"/>
  <c r="CD16" i="12"/>
  <c r="CC16" i="12"/>
  <c r="CB16" i="12"/>
  <c r="CA16" i="12"/>
  <c r="BZ16" i="12"/>
  <c r="BY16" i="12"/>
  <c r="BX16" i="12"/>
  <c r="BW16" i="12"/>
  <c r="BV16" i="12"/>
  <c r="BU16" i="12"/>
  <c r="BT16" i="12"/>
  <c r="BS16" i="12"/>
  <c r="BR16" i="12"/>
  <c r="BQ16" i="12"/>
  <c r="BP16" i="12"/>
  <c r="BO16" i="12"/>
  <c r="BN16" i="12"/>
  <c r="BM16" i="12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L16" i="12"/>
  <c r="K16" i="12"/>
  <c r="J16" i="12"/>
  <c r="I16" i="12"/>
  <c r="EL15" i="12"/>
  <c r="EK15" i="12"/>
  <c r="EJ15" i="12"/>
  <c r="EI15" i="12"/>
  <c r="EH15" i="12"/>
  <c r="EG15" i="12"/>
  <c r="EF15" i="12"/>
  <c r="EE15" i="12"/>
  <c r="ED15" i="12"/>
  <c r="EC15" i="12"/>
  <c r="EB15" i="12"/>
  <c r="EA15" i="12"/>
  <c r="DZ15" i="12"/>
  <c r="DY15" i="12"/>
  <c r="DX15" i="12"/>
  <c r="DW15" i="12"/>
  <c r="DV15" i="12"/>
  <c r="DU15" i="12"/>
  <c r="DT15" i="12"/>
  <c r="DS15" i="12"/>
  <c r="DR15" i="12"/>
  <c r="DQ15" i="12"/>
  <c r="DO15" i="12"/>
  <c r="DN15" i="12"/>
  <c r="DL15" i="12"/>
  <c r="DK15" i="12"/>
  <c r="DJ15" i="12"/>
  <c r="DH15" i="12"/>
  <c r="DG15" i="12"/>
  <c r="DF15" i="12"/>
  <c r="DD15" i="12"/>
  <c r="DC15" i="12"/>
  <c r="DB15" i="12"/>
  <c r="DA15" i="12"/>
  <c r="CZ15" i="12"/>
  <c r="CY15" i="12"/>
  <c r="CX15" i="12"/>
  <c r="CW15" i="12"/>
  <c r="CV15" i="12"/>
  <c r="CU15" i="12"/>
  <c r="CT15" i="12"/>
  <c r="CS15" i="12"/>
  <c r="CR15" i="12"/>
  <c r="CQ15" i="12"/>
  <c r="CP15" i="12"/>
  <c r="CO15" i="12"/>
  <c r="CN15" i="12"/>
  <c r="CM15" i="12"/>
  <c r="CL15" i="12"/>
  <c r="CK15" i="12"/>
  <c r="CJ15" i="12"/>
  <c r="CI15" i="12"/>
  <c r="CH15" i="12"/>
  <c r="CG15" i="12"/>
  <c r="CF15" i="12"/>
  <c r="CE15" i="12"/>
  <c r="CD15" i="12"/>
  <c r="CC15" i="12"/>
  <c r="CB15" i="12"/>
  <c r="CA15" i="12"/>
  <c r="BZ15" i="12"/>
  <c r="BY15" i="12"/>
  <c r="BX15" i="12"/>
  <c r="BW15" i="12"/>
  <c r="BV15" i="12"/>
  <c r="BU15" i="12"/>
  <c r="BT15" i="12"/>
  <c r="BS15" i="12"/>
  <c r="BR15" i="12"/>
  <c r="BQ15" i="12"/>
  <c r="BP15" i="12"/>
  <c r="BO15" i="12"/>
  <c r="BN15" i="12"/>
  <c r="BM15" i="12"/>
  <c r="BK15" i="12"/>
  <c r="BJ15" i="12"/>
  <c r="BI15" i="12"/>
  <c r="BH15" i="12"/>
  <c r="BG15" i="12"/>
  <c r="BF15" i="12"/>
  <c r="BE15" i="12"/>
  <c r="BD15" i="12"/>
  <c r="BC15" i="12"/>
  <c r="BB15" i="12"/>
  <c r="BA15" i="12"/>
  <c r="AZ15" i="12"/>
  <c r="AY15" i="12"/>
  <c r="AX15" i="12"/>
  <c r="AW15" i="12"/>
  <c r="AV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L15" i="12"/>
  <c r="K15" i="12"/>
  <c r="J15" i="12"/>
  <c r="I15" i="12"/>
  <c r="EL14" i="12"/>
  <c r="EK14" i="12"/>
  <c r="EJ14" i="12"/>
  <c r="EI14" i="12"/>
  <c r="EH14" i="12"/>
  <c r="EG14" i="12"/>
  <c r="EF14" i="12"/>
  <c r="EE14" i="12"/>
  <c r="ED14" i="12"/>
  <c r="EC14" i="12"/>
  <c r="EB14" i="12"/>
  <c r="EA14" i="12"/>
  <c r="DZ14" i="12"/>
  <c r="DY14" i="12"/>
  <c r="DX14" i="12"/>
  <c r="DW14" i="12"/>
  <c r="DV14" i="12"/>
  <c r="DU14" i="12"/>
  <c r="DT14" i="12"/>
  <c r="DS14" i="12"/>
  <c r="DR14" i="12"/>
  <c r="DQ14" i="12"/>
  <c r="DO14" i="12"/>
  <c r="DN14" i="12"/>
  <c r="DL14" i="12"/>
  <c r="DK14" i="12"/>
  <c r="DJ14" i="12"/>
  <c r="DH14" i="12"/>
  <c r="DG14" i="12"/>
  <c r="DF14" i="12"/>
  <c r="DD14" i="12"/>
  <c r="DC14" i="12"/>
  <c r="DB14" i="12"/>
  <c r="DA14" i="12"/>
  <c r="CZ14" i="12"/>
  <c r="CY14" i="12"/>
  <c r="CX14" i="12"/>
  <c r="CW14" i="12"/>
  <c r="CV14" i="12"/>
  <c r="CU14" i="12"/>
  <c r="CT14" i="12"/>
  <c r="CS14" i="12"/>
  <c r="CR14" i="12"/>
  <c r="CQ14" i="12"/>
  <c r="CP14" i="12"/>
  <c r="CO14" i="12"/>
  <c r="CN14" i="12"/>
  <c r="CM14" i="12"/>
  <c r="CL14" i="12"/>
  <c r="CK14" i="12"/>
  <c r="CJ14" i="12"/>
  <c r="CI14" i="12"/>
  <c r="CH14" i="12"/>
  <c r="CG14" i="12"/>
  <c r="CF14" i="12"/>
  <c r="CE14" i="12"/>
  <c r="CD14" i="12"/>
  <c r="CC14" i="12"/>
  <c r="CB14" i="12"/>
  <c r="CA14" i="12"/>
  <c r="BZ14" i="12"/>
  <c r="BY14" i="12"/>
  <c r="BX14" i="12"/>
  <c r="BW14" i="12"/>
  <c r="BV14" i="12"/>
  <c r="BU14" i="12"/>
  <c r="BT14" i="12"/>
  <c r="BS14" i="12"/>
  <c r="BR14" i="12"/>
  <c r="BQ14" i="12"/>
  <c r="BP14" i="12"/>
  <c r="BO14" i="12"/>
  <c r="BN14" i="12"/>
  <c r="BM14" i="12"/>
  <c r="BK14" i="12"/>
  <c r="BJ14" i="12"/>
  <c r="BI14" i="12"/>
  <c r="BH14" i="12"/>
  <c r="BG14" i="12"/>
  <c r="BF14" i="12"/>
  <c r="BE14" i="12"/>
  <c r="BD14" i="12"/>
  <c r="BC14" i="12"/>
  <c r="BB14" i="12"/>
  <c r="BA14" i="12"/>
  <c r="AZ14" i="12"/>
  <c r="AY14" i="12"/>
  <c r="AX14" i="12"/>
  <c r="AW14" i="12"/>
  <c r="AV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L14" i="12"/>
  <c r="K14" i="12"/>
  <c r="J14" i="12"/>
  <c r="I14" i="12"/>
  <c r="EL13" i="12"/>
  <c r="EK13" i="12"/>
  <c r="EJ13" i="12"/>
  <c r="EI13" i="12"/>
  <c r="EH13" i="12"/>
  <c r="EG13" i="12"/>
  <c r="EF13" i="12"/>
  <c r="EE13" i="12"/>
  <c r="ED13" i="12"/>
  <c r="EC13" i="12"/>
  <c r="EB13" i="12"/>
  <c r="EA13" i="12"/>
  <c r="DZ13" i="12"/>
  <c r="DY13" i="12"/>
  <c r="DX13" i="12"/>
  <c r="DW13" i="12"/>
  <c r="DV13" i="12"/>
  <c r="DU13" i="12"/>
  <c r="DT13" i="12"/>
  <c r="DS13" i="12"/>
  <c r="DR13" i="12"/>
  <c r="DQ13" i="12"/>
  <c r="DO13" i="12"/>
  <c r="DN13" i="12"/>
  <c r="DL13" i="12"/>
  <c r="DK13" i="12"/>
  <c r="DJ13" i="12"/>
  <c r="DH13" i="12"/>
  <c r="DG13" i="12"/>
  <c r="DF13" i="12"/>
  <c r="DD13" i="12"/>
  <c r="DC13" i="12"/>
  <c r="DB13" i="12"/>
  <c r="DA13" i="12"/>
  <c r="CZ13" i="12"/>
  <c r="CY13" i="12"/>
  <c r="CX13" i="12"/>
  <c r="CW13" i="12"/>
  <c r="CV13" i="12"/>
  <c r="CU13" i="12"/>
  <c r="CT13" i="12"/>
  <c r="CS13" i="12"/>
  <c r="CR13" i="12"/>
  <c r="CQ13" i="12"/>
  <c r="CP13" i="12"/>
  <c r="CO13" i="12"/>
  <c r="CN13" i="12"/>
  <c r="CM13" i="12"/>
  <c r="CL13" i="12"/>
  <c r="CK13" i="12"/>
  <c r="CJ13" i="12"/>
  <c r="CI13" i="12"/>
  <c r="CH13" i="12"/>
  <c r="CG13" i="12"/>
  <c r="CF13" i="12"/>
  <c r="CE13" i="12"/>
  <c r="CD13" i="12"/>
  <c r="CC13" i="12"/>
  <c r="CB13" i="12"/>
  <c r="CA13" i="12"/>
  <c r="BZ13" i="12"/>
  <c r="BY13" i="12"/>
  <c r="BX13" i="12"/>
  <c r="BW13" i="12"/>
  <c r="BV13" i="12"/>
  <c r="BU13" i="12"/>
  <c r="BT13" i="12"/>
  <c r="BS13" i="12"/>
  <c r="BR13" i="12"/>
  <c r="BQ13" i="12"/>
  <c r="BP13" i="12"/>
  <c r="BO13" i="12"/>
  <c r="BN13" i="12"/>
  <c r="BM13" i="12"/>
  <c r="BK13" i="12"/>
  <c r="BJ13" i="12"/>
  <c r="BI13" i="12"/>
  <c r="BH13" i="12"/>
  <c r="BG13" i="12"/>
  <c r="BF13" i="12"/>
  <c r="BE13" i="12"/>
  <c r="BD13" i="12"/>
  <c r="BC13" i="12"/>
  <c r="BB13" i="12"/>
  <c r="BA13" i="12"/>
  <c r="AZ13" i="12"/>
  <c r="AY13" i="12"/>
  <c r="AX13" i="12"/>
  <c r="AW13" i="12"/>
  <c r="AV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L13" i="12"/>
  <c r="K13" i="12"/>
  <c r="J13" i="12"/>
  <c r="I13" i="12"/>
  <c r="EL12" i="12"/>
  <c r="EK12" i="12"/>
  <c r="EJ12" i="12"/>
  <c r="EI12" i="12"/>
  <c r="EH12" i="12"/>
  <c r="EG12" i="12"/>
  <c r="EF12" i="12"/>
  <c r="EE12" i="12"/>
  <c r="ED12" i="12"/>
  <c r="EC12" i="12"/>
  <c r="EB12" i="12"/>
  <c r="EA12" i="12"/>
  <c r="DZ12" i="12"/>
  <c r="DY12" i="12"/>
  <c r="DX12" i="12"/>
  <c r="DW12" i="12"/>
  <c r="DV12" i="12"/>
  <c r="DU12" i="12"/>
  <c r="DT12" i="12"/>
  <c r="DS12" i="12"/>
  <c r="DR12" i="12"/>
  <c r="DQ12" i="12"/>
  <c r="DO12" i="12"/>
  <c r="DN12" i="12"/>
  <c r="DL12" i="12"/>
  <c r="DK12" i="12"/>
  <c r="DJ12" i="12"/>
  <c r="DH12" i="12"/>
  <c r="DG12" i="12"/>
  <c r="DF12" i="12"/>
  <c r="DD12" i="12"/>
  <c r="DC12" i="12"/>
  <c r="DB12" i="12"/>
  <c r="DA12" i="12"/>
  <c r="CZ12" i="12"/>
  <c r="CY12" i="12"/>
  <c r="CX12" i="12"/>
  <c r="CW12" i="12"/>
  <c r="CV12" i="12"/>
  <c r="CU12" i="12"/>
  <c r="CT12" i="12"/>
  <c r="CS12" i="12"/>
  <c r="CR12" i="12"/>
  <c r="CQ12" i="12"/>
  <c r="CP12" i="12"/>
  <c r="CO12" i="12"/>
  <c r="CN12" i="12"/>
  <c r="CM12" i="12"/>
  <c r="CL12" i="12"/>
  <c r="CK12" i="12"/>
  <c r="CJ12" i="12"/>
  <c r="CI12" i="12"/>
  <c r="CH12" i="12"/>
  <c r="CG12" i="12"/>
  <c r="CF12" i="12"/>
  <c r="CE12" i="12"/>
  <c r="CD12" i="12"/>
  <c r="CC12" i="12"/>
  <c r="CB12" i="12"/>
  <c r="CA12" i="12"/>
  <c r="BZ12" i="12"/>
  <c r="BY12" i="12"/>
  <c r="BX12" i="12"/>
  <c r="BW12" i="12"/>
  <c r="BV12" i="12"/>
  <c r="BU12" i="12"/>
  <c r="BT12" i="12"/>
  <c r="BS12" i="12"/>
  <c r="BR12" i="12"/>
  <c r="BQ12" i="12"/>
  <c r="BP12" i="12"/>
  <c r="BO12" i="12"/>
  <c r="BN12" i="12"/>
  <c r="BM12" i="12"/>
  <c r="BK12" i="12"/>
  <c r="BJ12" i="12"/>
  <c r="BI12" i="12"/>
  <c r="BH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L12" i="12"/>
  <c r="K12" i="12"/>
  <c r="J12" i="12"/>
  <c r="I12" i="12"/>
  <c r="EL11" i="12"/>
  <c r="EK11" i="12"/>
  <c r="EJ11" i="12"/>
  <c r="EI11" i="12"/>
  <c r="EH11" i="12"/>
  <c r="EG11" i="12"/>
  <c r="EF11" i="12"/>
  <c r="EE11" i="12"/>
  <c r="ED11" i="12"/>
  <c r="EC11" i="12"/>
  <c r="EB11" i="12"/>
  <c r="EA11" i="12"/>
  <c r="DZ11" i="12"/>
  <c r="DY11" i="12"/>
  <c r="DX11" i="12"/>
  <c r="DW11" i="12"/>
  <c r="DV11" i="12"/>
  <c r="DU11" i="12"/>
  <c r="DT11" i="12"/>
  <c r="DS11" i="12"/>
  <c r="DR11" i="12"/>
  <c r="DQ11" i="12"/>
  <c r="DO11" i="12"/>
  <c r="DN11" i="12"/>
  <c r="DL11" i="12"/>
  <c r="DK11" i="12"/>
  <c r="DJ11" i="12"/>
  <c r="DH11" i="12"/>
  <c r="DG11" i="12"/>
  <c r="DF11" i="12"/>
  <c r="DD11" i="12"/>
  <c r="DC11" i="12"/>
  <c r="DB11" i="12"/>
  <c r="DA11" i="12"/>
  <c r="CZ11" i="12"/>
  <c r="CY11" i="12"/>
  <c r="CX11" i="12"/>
  <c r="CW11" i="12"/>
  <c r="CV11" i="12"/>
  <c r="CU11" i="12"/>
  <c r="CT11" i="12"/>
  <c r="CS11" i="12"/>
  <c r="CR11" i="12"/>
  <c r="CQ11" i="12"/>
  <c r="CP11" i="12"/>
  <c r="CO11" i="12"/>
  <c r="CN11" i="12"/>
  <c r="CM11" i="12"/>
  <c r="CL11" i="12"/>
  <c r="CK11" i="12"/>
  <c r="CJ11" i="12"/>
  <c r="CI11" i="12"/>
  <c r="CH11" i="12"/>
  <c r="CG11" i="12"/>
  <c r="CF11" i="12"/>
  <c r="CE11" i="12"/>
  <c r="CD11" i="12"/>
  <c r="CC11" i="12"/>
  <c r="CB11" i="12"/>
  <c r="CA11" i="12"/>
  <c r="BZ11" i="12"/>
  <c r="BY11" i="12"/>
  <c r="BX11" i="12"/>
  <c r="BW11" i="12"/>
  <c r="BV11" i="12"/>
  <c r="BU11" i="12"/>
  <c r="BT11" i="12"/>
  <c r="BS11" i="12"/>
  <c r="BR11" i="12"/>
  <c r="BQ11" i="12"/>
  <c r="BP11" i="12"/>
  <c r="BO11" i="12"/>
  <c r="BN11" i="12"/>
  <c r="BM11" i="12"/>
  <c r="BK11" i="12"/>
  <c r="BJ11" i="12"/>
  <c r="BI11" i="12"/>
  <c r="BH11" i="12"/>
  <c r="BG11" i="12"/>
  <c r="BF11" i="12"/>
  <c r="BE11" i="12"/>
  <c r="BD11" i="12"/>
  <c r="BC11" i="12"/>
  <c r="BB11" i="12"/>
  <c r="BA11" i="12"/>
  <c r="AZ11" i="12"/>
  <c r="AY11" i="12"/>
  <c r="AX11" i="12"/>
  <c r="AW11" i="12"/>
  <c r="AV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L11" i="12"/>
  <c r="K11" i="12"/>
  <c r="J11" i="12"/>
  <c r="I11" i="12"/>
  <c r="EL10" i="12"/>
  <c r="EK10" i="12"/>
  <c r="EJ10" i="12"/>
  <c r="EI10" i="12"/>
  <c r="EH10" i="12"/>
  <c r="EG10" i="12"/>
  <c r="EF10" i="12"/>
  <c r="EE10" i="12"/>
  <c r="ED10" i="12"/>
  <c r="EC10" i="12"/>
  <c r="EB10" i="12"/>
  <c r="EA10" i="12"/>
  <c r="DZ10" i="12"/>
  <c r="DY10" i="12"/>
  <c r="DX10" i="12"/>
  <c r="DW10" i="12"/>
  <c r="DV10" i="12"/>
  <c r="DU10" i="12"/>
  <c r="DT10" i="12"/>
  <c r="DS10" i="12"/>
  <c r="DR10" i="12"/>
  <c r="DQ10" i="12"/>
  <c r="DO10" i="12"/>
  <c r="DN10" i="12"/>
  <c r="DL10" i="12"/>
  <c r="DK10" i="12"/>
  <c r="DJ10" i="12"/>
  <c r="DH10" i="12"/>
  <c r="DG10" i="12"/>
  <c r="DF10" i="12"/>
  <c r="DD10" i="12"/>
  <c r="DC10" i="12"/>
  <c r="DB10" i="12"/>
  <c r="DA10" i="12"/>
  <c r="CZ10" i="12"/>
  <c r="CY10" i="12"/>
  <c r="CX10" i="12"/>
  <c r="CW10" i="12"/>
  <c r="CV10" i="12"/>
  <c r="CU10" i="12"/>
  <c r="CT10" i="12"/>
  <c r="CS10" i="12"/>
  <c r="CR10" i="12"/>
  <c r="CQ10" i="12"/>
  <c r="CP10" i="12"/>
  <c r="CO10" i="12"/>
  <c r="CN10" i="12"/>
  <c r="CM10" i="12"/>
  <c r="CL10" i="12"/>
  <c r="CK10" i="12"/>
  <c r="CJ10" i="12"/>
  <c r="CI10" i="12"/>
  <c r="CH10" i="12"/>
  <c r="CG10" i="12"/>
  <c r="CF10" i="12"/>
  <c r="CE10" i="12"/>
  <c r="CD10" i="12"/>
  <c r="CC10" i="12"/>
  <c r="CB10" i="12"/>
  <c r="CA10" i="12"/>
  <c r="BZ10" i="12"/>
  <c r="BY10" i="12"/>
  <c r="BX10" i="12"/>
  <c r="BW10" i="12"/>
  <c r="BV10" i="12"/>
  <c r="BU10" i="12"/>
  <c r="BT10" i="12"/>
  <c r="BS10" i="12"/>
  <c r="BR10" i="12"/>
  <c r="BQ10" i="12"/>
  <c r="BP10" i="12"/>
  <c r="BO10" i="12"/>
  <c r="BN10" i="12"/>
  <c r="BM10" i="12"/>
  <c r="BK10" i="12"/>
  <c r="BJ10" i="12"/>
  <c r="BI10" i="12"/>
  <c r="BH10" i="12"/>
  <c r="BG10" i="12"/>
  <c r="BF10" i="12"/>
  <c r="BE10" i="12"/>
  <c r="BD10" i="12"/>
  <c r="BC10" i="12"/>
  <c r="BB10" i="12"/>
  <c r="BA10" i="12"/>
  <c r="AZ10" i="12"/>
  <c r="AY10" i="12"/>
  <c r="AX10" i="12"/>
  <c r="AW10" i="12"/>
  <c r="AV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L10" i="12"/>
  <c r="K10" i="12"/>
  <c r="J10" i="12"/>
  <c r="I10" i="12"/>
  <c r="EL9" i="12"/>
  <c r="EK9" i="12"/>
  <c r="EJ9" i="12"/>
  <c r="EI9" i="12"/>
  <c r="EH9" i="12"/>
  <c r="EG9" i="12"/>
  <c r="EF9" i="12"/>
  <c r="EE9" i="12"/>
  <c r="ED9" i="12"/>
  <c r="EC9" i="12"/>
  <c r="EB9" i="12"/>
  <c r="EA9" i="12"/>
  <c r="DZ9" i="12"/>
  <c r="DY9" i="12"/>
  <c r="DX9" i="12"/>
  <c r="DW9" i="12"/>
  <c r="DV9" i="12"/>
  <c r="DU9" i="12"/>
  <c r="DT9" i="12"/>
  <c r="DS9" i="12"/>
  <c r="DR9" i="12"/>
  <c r="DQ9" i="12"/>
  <c r="DO9" i="12"/>
  <c r="DN9" i="12"/>
  <c r="DL9" i="12"/>
  <c r="DK9" i="12"/>
  <c r="DJ9" i="12"/>
  <c r="DH9" i="12"/>
  <c r="DG9" i="12"/>
  <c r="DF9" i="12"/>
  <c r="DD9" i="12"/>
  <c r="DC9" i="12"/>
  <c r="DB9" i="12"/>
  <c r="DA9" i="12"/>
  <c r="CZ9" i="12"/>
  <c r="CY9" i="12"/>
  <c r="CX9" i="12"/>
  <c r="CW9" i="12"/>
  <c r="CV9" i="12"/>
  <c r="CU9" i="12"/>
  <c r="CT9" i="12"/>
  <c r="CS9" i="12"/>
  <c r="CR9" i="12"/>
  <c r="CQ9" i="12"/>
  <c r="CP9" i="12"/>
  <c r="CO9" i="12"/>
  <c r="CN9" i="12"/>
  <c r="CM9" i="12"/>
  <c r="CL9" i="12"/>
  <c r="CK9" i="12"/>
  <c r="CJ9" i="12"/>
  <c r="CI9" i="12"/>
  <c r="CH9" i="12"/>
  <c r="CG9" i="12"/>
  <c r="CF9" i="12"/>
  <c r="CE9" i="12"/>
  <c r="CD9" i="12"/>
  <c r="CC9" i="12"/>
  <c r="CB9" i="12"/>
  <c r="CA9" i="12"/>
  <c r="BZ9" i="12"/>
  <c r="BY9" i="12"/>
  <c r="BX9" i="12"/>
  <c r="BW9" i="12"/>
  <c r="BV9" i="12"/>
  <c r="BU9" i="12"/>
  <c r="BT9" i="12"/>
  <c r="BS9" i="12"/>
  <c r="BR9" i="12"/>
  <c r="BQ9" i="12"/>
  <c r="BP9" i="12"/>
  <c r="BO9" i="12"/>
  <c r="BN9" i="12"/>
  <c r="BM9" i="12"/>
  <c r="BK9" i="12"/>
  <c r="BJ9" i="12"/>
  <c r="BI9" i="12"/>
  <c r="BH9" i="12"/>
  <c r="BG9" i="12"/>
  <c r="BF9" i="12"/>
  <c r="BE9" i="12"/>
  <c r="BD9" i="12"/>
  <c r="BC9" i="12"/>
  <c r="BB9" i="12"/>
  <c r="BA9" i="12"/>
  <c r="AZ9" i="12"/>
  <c r="AY9" i="12"/>
  <c r="AX9" i="12"/>
  <c r="AW9" i="12"/>
  <c r="AV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L9" i="12"/>
  <c r="K9" i="12"/>
  <c r="J9" i="12"/>
  <c r="I9" i="12"/>
  <c r="EL8" i="12"/>
  <c r="EK8" i="12"/>
  <c r="EJ8" i="12"/>
  <c r="EI8" i="12"/>
  <c r="EH8" i="12"/>
  <c r="EG8" i="12"/>
  <c r="EF8" i="12"/>
  <c r="EE8" i="12"/>
  <c r="ED8" i="12"/>
  <c r="EC8" i="12"/>
  <c r="EB8" i="12"/>
  <c r="EA8" i="12"/>
  <c r="DZ8" i="12"/>
  <c r="DY8" i="12"/>
  <c r="DX8" i="12"/>
  <c r="DW8" i="12"/>
  <c r="DV8" i="12"/>
  <c r="DU8" i="12"/>
  <c r="DT8" i="12"/>
  <c r="DS8" i="12"/>
  <c r="DR8" i="12"/>
  <c r="DQ8" i="12"/>
  <c r="DO8" i="12"/>
  <c r="DN8" i="12"/>
  <c r="DL8" i="12"/>
  <c r="DK8" i="12"/>
  <c r="DJ8" i="12"/>
  <c r="DH8" i="12"/>
  <c r="DG8" i="12"/>
  <c r="DF8" i="12"/>
  <c r="DD8" i="12"/>
  <c r="DC8" i="12"/>
  <c r="DB8" i="12"/>
  <c r="DA8" i="12"/>
  <c r="CZ8" i="12"/>
  <c r="CY8" i="12"/>
  <c r="CX8" i="12"/>
  <c r="CW8" i="12"/>
  <c r="CV8" i="12"/>
  <c r="CU8" i="12"/>
  <c r="CT8" i="12"/>
  <c r="CS8" i="12"/>
  <c r="CR8" i="12"/>
  <c r="CQ8" i="12"/>
  <c r="CP8" i="12"/>
  <c r="CO8" i="12"/>
  <c r="CN8" i="12"/>
  <c r="CM8" i="12"/>
  <c r="CL8" i="12"/>
  <c r="CK8" i="12"/>
  <c r="CJ8" i="12"/>
  <c r="CI8" i="12"/>
  <c r="CH8" i="12"/>
  <c r="CG8" i="12"/>
  <c r="CF8" i="12"/>
  <c r="CE8" i="12"/>
  <c r="CD8" i="12"/>
  <c r="CC8" i="12"/>
  <c r="CB8" i="12"/>
  <c r="CA8" i="12"/>
  <c r="BZ8" i="12"/>
  <c r="BY8" i="12"/>
  <c r="BX8" i="12"/>
  <c r="BW8" i="12"/>
  <c r="BV8" i="12"/>
  <c r="BU8" i="12"/>
  <c r="BT8" i="12"/>
  <c r="BS8" i="12"/>
  <c r="BR8" i="12"/>
  <c r="BQ8" i="12"/>
  <c r="BP8" i="12"/>
  <c r="BO8" i="12"/>
  <c r="BN8" i="12"/>
  <c r="BM8" i="12"/>
  <c r="BK8" i="12"/>
  <c r="BJ8" i="12"/>
  <c r="BI8" i="12"/>
  <c r="BH8" i="12"/>
  <c r="BG8" i="12"/>
  <c r="BF8" i="12"/>
  <c r="BE8" i="12"/>
  <c r="BD8" i="12"/>
  <c r="BC8" i="12"/>
  <c r="BB8" i="12"/>
  <c r="BA8" i="12"/>
  <c r="AZ8" i="12"/>
  <c r="AY8" i="12"/>
  <c r="AX8" i="12"/>
  <c r="AW8" i="12"/>
  <c r="AV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L8" i="12"/>
  <c r="K8" i="12"/>
  <c r="J8" i="12"/>
  <c r="I8" i="12"/>
  <c r="EL7" i="12"/>
  <c r="EK7" i="12"/>
  <c r="EJ7" i="12"/>
  <c r="EI7" i="12"/>
  <c r="EH7" i="12"/>
  <c r="EG7" i="12"/>
  <c r="EF7" i="12"/>
  <c r="EE7" i="12"/>
  <c r="ED7" i="12"/>
  <c r="EC7" i="12"/>
  <c r="EB7" i="12"/>
  <c r="EA7" i="12"/>
  <c r="DZ7" i="12"/>
  <c r="DY7" i="12"/>
  <c r="DX7" i="12"/>
  <c r="DW7" i="12"/>
  <c r="DV7" i="12"/>
  <c r="DU7" i="12"/>
  <c r="DT7" i="12"/>
  <c r="DS7" i="12"/>
  <c r="DR7" i="12"/>
  <c r="DQ7" i="12"/>
  <c r="DO7" i="12"/>
  <c r="DN7" i="12"/>
  <c r="DL7" i="12"/>
  <c r="DK7" i="12"/>
  <c r="DJ7" i="12"/>
  <c r="DH7" i="12"/>
  <c r="DG7" i="12"/>
  <c r="DF7" i="12"/>
  <c r="DD7" i="12"/>
  <c r="DC7" i="12"/>
  <c r="DB7" i="12"/>
  <c r="DA7" i="12"/>
  <c r="CZ7" i="12"/>
  <c r="CY7" i="12"/>
  <c r="CX7" i="12"/>
  <c r="CW7" i="12"/>
  <c r="CV7" i="12"/>
  <c r="CU7" i="12"/>
  <c r="CT7" i="12"/>
  <c r="CS7" i="12"/>
  <c r="CR7" i="12"/>
  <c r="CQ7" i="12"/>
  <c r="CP7" i="12"/>
  <c r="CO7" i="12"/>
  <c r="CN7" i="12"/>
  <c r="CM7" i="12"/>
  <c r="CL7" i="12"/>
  <c r="CK7" i="12"/>
  <c r="CJ7" i="12"/>
  <c r="CI7" i="12"/>
  <c r="CH7" i="12"/>
  <c r="CG7" i="12"/>
  <c r="CF7" i="12"/>
  <c r="CE7" i="12"/>
  <c r="CD7" i="12"/>
  <c r="CC7" i="12"/>
  <c r="CB7" i="12"/>
  <c r="CA7" i="12"/>
  <c r="BZ7" i="12"/>
  <c r="BY7" i="12"/>
  <c r="BX7" i="12"/>
  <c r="BW7" i="12"/>
  <c r="BV7" i="12"/>
  <c r="BU7" i="12"/>
  <c r="BT7" i="12"/>
  <c r="BS7" i="12"/>
  <c r="BR7" i="12"/>
  <c r="BQ7" i="12"/>
  <c r="BP7" i="12"/>
  <c r="BO7" i="12"/>
  <c r="BN7" i="12"/>
  <c r="BM7" i="12"/>
  <c r="BK7" i="12"/>
  <c r="BJ7" i="12"/>
  <c r="BI7" i="12"/>
  <c r="BH7" i="12"/>
  <c r="BG7" i="12"/>
  <c r="BF7" i="12"/>
  <c r="BE7" i="12"/>
  <c r="BD7" i="12"/>
  <c r="BC7" i="12"/>
  <c r="BB7" i="12"/>
  <c r="BA7" i="12"/>
  <c r="AZ7" i="12"/>
  <c r="AY7" i="12"/>
  <c r="AX7" i="12"/>
  <c r="AW7" i="12"/>
  <c r="AV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L7" i="12"/>
  <c r="K7" i="12"/>
  <c r="J7" i="12"/>
  <c r="I7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O6" i="12"/>
  <c r="DN6" i="12"/>
  <c r="DL6" i="12"/>
  <c r="DK6" i="12"/>
  <c r="DJ6" i="12"/>
  <c r="DH6" i="12"/>
  <c r="DG6" i="12"/>
  <c r="DF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L6" i="12"/>
  <c r="K6" i="12"/>
  <c r="J6" i="12"/>
  <c r="I6" i="12"/>
  <c r="EL5" i="12"/>
  <c r="EK5" i="12"/>
  <c r="EJ5" i="12"/>
  <c r="EI5" i="12"/>
  <c r="EH5" i="12"/>
  <c r="EG5" i="12"/>
  <c r="EF5" i="12"/>
  <c r="EE5" i="12"/>
  <c r="ED5" i="12"/>
  <c r="EC5" i="12"/>
  <c r="EB5" i="12"/>
  <c r="EA5" i="12"/>
  <c r="DZ5" i="12"/>
  <c r="DY5" i="12"/>
  <c r="DX5" i="12"/>
  <c r="DW5" i="12"/>
  <c r="DV5" i="12"/>
  <c r="DU5" i="12"/>
  <c r="DT5" i="12"/>
  <c r="DS5" i="12"/>
  <c r="DR5" i="12"/>
  <c r="DQ5" i="12"/>
  <c r="DO5" i="12"/>
  <c r="DN5" i="12"/>
  <c r="DL5" i="12"/>
  <c r="DK5" i="12"/>
  <c r="DJ5" i="12"/>
  <c r="DH5" i="12"/>
  <c r="DG5" i="12"/>
  <c r="DF5" i="12"/>
  <c r="DD5" i="12"/>
  <c r="DC5" i="12"/>
  <c r="DB5" i="12"/>
  <c r="DA5" i="12"/>
  <c r="CZ5" i="12"/>
  <c r="CY5" i="12"/>
  <c r="CX5" i="12"/>
  <c r="CW5" i="12"/>
  <c r="CV5" i="12"/>
  <c r="CU5" i="12"/>
  <c r="CT5" i="12"/>
  <c r="CS5" i="12"/>
  <c r="CR5" i="12"/>
  <c r="CQ5" i="12"/>
  <c r="CP5" i="12"/>
  <c r="CO5" i="12"/>
  <c r="CN5" i="12"/>
  <c r="CM5" i="12"/>
  <c r="CL5" i="12"/>
  <c r="CK5" i="12"/>
  <c r="CJ5" i="12"/>
  <c r="CI5" i="12"/>
  <c r="CH5" i="12"/>
  <c r="CG5" i="12"/>
  <c r="CF5" i="12"/>
  <c r="CE5" i="12"/>
  <c r="CD5" i="12"/>
  <c r="CC5" i="12"/>
  <c r="CB5" i="12"/>
  <c r="CA5" i="12"/>
  <c r="BZ5" i="12"/>
  <c r="BY5" i="12"/>
  <c r="BX5" i="12"/>
  <c r="BW5" i="12"/>
  <c r="BV5" i="12"/>
  <c r="BU5" i="12"/>
  <c r="BT5" i="12"/>
  <c r="BS5" i="12"/>
  <c r="BR5" i="12"/>
  <c r="BQ5" i="12"/>
  <c r="BP5" i="12"/>
  <c r="BO5" i="12"/>
  <c r="BN5" i="12"/>
  <c r="BM5" i="12"/>
  <c r="BK5" i="12"/>
  <c r="BJ5" i="12"/>
  <c r="BI5" i="12"/>
  <c r="BH5" i="12"/>
  <c r="BG5" i="12"/>
  <c r="BF5" i="12"/>
  <c r="BE5" i="12"/>
  <c r="BD5" i="12"/>
  <c r="BC5" i="12"/>
  <c r="BB5" i="12"/>
  <c r="BA5" i="12"/>
  <c r="AZ5" i="12"/>
  <c r="AY5" i="12"/>
  <c r="AX5" i="12"/>
  <c r="AW5" i="12"/>
  <c r="AV5" i="12"/>
  <c r="AT5" i="12"/>
  <c r="AS5" i="12"/>
  <c r="AR5" i="12"/>
  <c r="AQ5" i="12"/>
  <c r="AP5" i="12"/>
  <c r="AO5" i="12"/>
  <c r="AN5" i="12"/>
  <c r="AM5" i="12"/>
  <c r="AL5" i="12"/>
  <c r="AK5" i="12"/>
  <c r="AJ5" i="12"/>
  <c r="AI5" i="12"/>
  <c r="AH5" i="12"/>
  <c r="AG5" i="12"/>
  <c r="AF5" i="12"/>
  <c r="AE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L5" i="12"/>
  <c r="K5" i="12"/>
  <c r="J5" i="12"/>
  <c r="I5" i="12"/>
  <c r="AW1107" i="3"/>
  <c r="AV1107" i="3" a="1"/>
  <c r="AV1107" i="3" s="1"/>
  <c r="AU1107" i="3" a="1"/>
  <c r="AU1107" i="3" s="1"/>
  <c r="AW1106" i="3"/>
  <c r="AV1106" i="3" a="1"/>
  <c r="AV1106" i="3" s="1"/>
  <c r="AU1106" i="3" a="1"/>
  <c r="AU1106" i="3" s="1"/>
  <c r="AW1105" i="3"/>
  <c r="AV1105" i="3" a="1"/>
  <c r="AV1105" i="3" s="1"/>
  <c r="AU1105" i="3" a="1"/>
  <c r="AU1105" i="3" s="1"/>
  <c r="AW1104" i="3"/>
  <c r="AV1104" i="3" a="1"/>
  <c r="AV1104" i="3" s="1"/>
  <c r="AU1104" i="3" a="1"/>
  <c r="AU1104" i="3" s="1"/>
  <c r="AW1103" i="3"/>
  <c r="AV1103" i="3" a="1"/>
  <c r="AV1103" i="3" s="1"/>
  <c r="AU1103" i="3" a="1"/>
  <c r="AU1103" i="3" s="1"/>
  <c r="AU1094" i="3" a="1"/>
  <c r="AU1094" i="3" s="1"/>
  <c r="AW1094" i="3"/>
  <c r="AW701" i="3"/>
  <c r="AU701" i="3" a="1"/>
  <c r="AU701" i="3" s="1"/>
  <c r="AW729" i="3"/>
  <c r="AU729" i="3" a="1"/>
  <c r="AU729" i="3" s="1"/>
  <c r="AW688" i="3"/>
  <c r="AU688" i="3" a="1"/>
  <c r="AU688" i="3" s="1"/>
  <c r="AW675" i="3"/>
  <c r="AU675" i="3" a="1"/>
  <c r="AU675" i="3" s="1"/>
  <c r="AW662" i="3"/>
  <c r="AU662" i="3" a="1"/>
  <c r="AU662" i="3" s="1"/>
  <c r="AW593" i="3"/>
  <c r="AU593" i="3" a="1"/>
  <c r="AU593" i="3" s="1"/>
  <c r="AY223" i="27" l="1" a="1"/>
  <c r="AY223" i="27" s="1"/>
  <c r="AY224" i="27" a="1"/>
  <c r="AY224" i="27" s="1"/>
  <c r="AY221" i="27" a="1"/>
  <c r="AY221" i="27" s="1"/>
  <c r="AY222" i="27" a="1"/>
  <c r="AY222" i="27" s="1"/>
  <c r="AY219" i="27" a="1"/>
  <c r="AY219" i="27" s="1"/>
  <c r="AY220" i="27" a="1"/>
  <c r="AY220" i="27" s="1"/>
  <c r="AY217" i="27" a="1"/>
  <c r="AY217" i="27" s="1"/>
  <c r="AY218" i="27" a="1"/>
  <c r="AY218" i="27" s="1"/>
  <c r="AY216" i="27" a="1"/>
  <c r="AY216" i="27" s="1"/>
  <c r="AY215" i="27" a="1"/>
  <c r="AY215" i="27" s="1"/>
  <c r="AY213" i="27" a="1"/>
  <c r="AY213" i="27" s="1"/>
  <c r="AY214" i="27" a="1"/>
  <c r="AY214" i="27" s="1"/>
  <c r="AY212" i="27" a="1"/>
  <c r="AY212" i="27" s="1"/>
  <c r="AY211" i="27" a="1"/>
  <c r="AY211" i="27" s="1"/>
  <c r="AQ166" i="27" a="1"/>
  <c r="AQ166" i="27" s="1"/>
  <c r="AQ210" i="27" a="1"/>
  <c r="AQ210" i="27" s="1"/>
  <c r="AQ207" i="27" a="1"/>
  <c r="AQ207" i="27" s="1"/>
  <c r="AQ185" i="27" a="1"/>
  <c r="AQ185" i="27" s="1"/>
  <c r="AQ177" i="27" a="1"/>
  <c r="AQ177" i="27" s="1"/>
  <c r="AQ156" i="27" a="1"/>
  <c r="AQ156" i="27" s="1"/>
  <c r="AQ159" i="27" a="1"/>
  <c r="AQ159" i="27" s="1"/>
  <c r="AQ173" i="27" a="1"/>
  <c r="AQ173" i="27" s="1"/>
  <c r="AQ144" i="27" a="1"/>
  <c r="AQ144" i="27" s="1"/>
  <c r="AQ153" i="27" a="1"/>
  <c r="AQ153" i="27" s="1"/>
  <c r="AQ154" i="27" a="1"/>
  <c r="AQ154" i="27" s="1"/>
  <c r="AQ176" i="27" a="1"/>
  <c r="AQ176" i="27" s="1"/>
  <c r="AQ189" i="27" a="1"/>
  <c r="AQ189" i="27" s="1"/>
  <c r="AQ168" i="27" a="1"/>
  <c r="AQ168" i="27" s="1"/>
  <c r="AQ171" i="27" a="1"/>
  <c r="AQ171" i="27" s="1"/>
  <c r="AQ162" i="27" a="1"/>
  <c r="AQ162" i="27" s="1"/>
  <c r="AQ164" i="27" a="1"/>
  <c r="AQ164" i="27" s="1"/>
  <c r="AQ201" i="27" a="1"/>
  <c r="AQ201" i="27" s="1"/>
  <c r="AQ180" i="27" a="1"/>
  <c r="AQ180" i="27" s="1"/>
  <c r="AQ183" i="27" a="1"/>
  <c r="AQ183" i="27" s="1"/>
  <c r="AQ198" i="27" a="1"/>
  <c r="AQ198" i="27" s="1"/>
  <c r="AQ192" i="27" a="1"/>
  <c r="AQ192" i="27" s="1"/>
  <c r="AQ150" i="27" a="1"/>
  <c r="AQ150" i="27" s="1"/>
  <c r="AQ167" i="27" a="1"/>
  <c r="AQ167" i="27" s="1"/>
  <c r="AQ205" i="27" a="1"/>
  <c r="AQ205" i="27" s="1"/>
  <c r="AQ151" i="27" a="1"/>
  <c r="AQ151" i="27" s="1"/>
  <c r="AQ188" i="27" a="1"/>
  <c r="AQ188" i="27" s="1"/>
  <c r="AQ178" i="27" a="1"/>
  <c r="AQ178" i="27" s="1"/>
  <c r="AQ195" i="27" a="1"/>
  <c r="AQ195" i="27" s="1"/>
  <c r="AQ203" i="27" a="1"/>
  <c r="AQ203" i="27" s="1"/>
  <c r="AQ197" i="27" a="1"/>
  <c r="AQ197" i="27" s="1"/>
  <c r="AQ174" i="27" a="1"/>
  <c r="AQ174" i="27" s="1"/>
  <c r="AQ190" i="27" a="1"/>
  <c r="AQ190" i="27" s="1"/>
  <c r="AQ181" i="27" a="1"/>
  <c r="AQ181" i="27" s="1"/>
  <c r="AQ148" i="27" a="1"/>
  <c r="AQ148" i="27" s="1"/>
  <c r="AQ186" i="27" a="1"/>
  <c r="AQ186" i="27" s="1"/>
  <c r="AQ194" i="27" a="1"/>
  <c r="AQ194" i="27" s="1"/>
  <c r="AQ175" i="27" a="1"/>
  <c r="AQ175" i="27" s="1"/>
  <c r="AQ193" i="27" a="1"/>
  <c r="AQ193" i="27" s="1"/>
  <c r="AQ172" i="27" a="1"/>
  <c r="AQ172" i="27" s="1"/>
  <c r="AQ145" i="27" a="1"/>
  <c r="AQ145" i="27" s="1"/>
  <c r="AQ146" i="27" a="1"/>
  <c r="AQ146" i="27" s="1"/>
  <c r="AQ208" i="27" a="1"/>
  <c r="AQ208" i="27" s="1"/>
  <c r="AQ199" i="27" a="1"/>
  <c r="AQ199" i="27" s="1"/>
  <c r="AQ158" i="27" a="1"/>
  <c r="AQ158" i="27" s="1"/>
  <c r="AQ196" i="27" a="1"/>
  <c r="AQ196" i="27" s="1"/>
  <c r="AQ141" i="27" a="1"/>
  <c r="AQ141" i="27" s="1"/>
  <c r="AQ209" i="27" a="1"/>
  <c r="AQ209" i="27" s="1"/>
  <c r="AQ157" i="27" a="1"/>
  <c r="AQ157" i="27" s="1"/>
  <c r="AQ202" i="27" a="1"/>
  <c r="AQ202" i="27" s="1"/>
  <c r="AQ170" i="27" a="1"/>
  <c r="AQ170" i="27" s="1"/>
  <c r="AQ160" i="27" a="1"/>
  <c r="AQ160" i="27" s="1"/>
  <c r="AQ140" i="27" a="1"/>
  <c r="AQ140" i="27" s="1"/>
  <c r="AQ187" i="27" a="1"/>
  <c r="AQ187" i="27" s="1"/>
  <c r="AQ155" i="27" a="1"/>
  <c r="AQ155" i="27" s="1"/>
  <c r="AQ182" i="27" a="1"/>
  <c r="AQ182" i="27" s="1"/>
  <c r="AQ184" i="27" a="1"/>
  <c r="AQ184" i="27" s="1"/>
  <c r="AQ142" i="27" a="1"/>
  <c r="AQ142" i="27" s="1"/>
  <c r="AQ163" i="27" a="1"/>
  <c r="AQ163" i="27" s="1"/>
  <c r="AQ206" i="27" a="1"/>
  <c r="AQ206" i="27" s="1"/>
  <c r="AQ152" i="27" a="1"/>
  <c r="AQ152" i="27" s="1"/>
  <c r="AQ179" i="27" a="1"/>
  <c r="AQ179" i="27" s="1"/>
  <c r="AQ169" i="27" a="1"/>
  <c r="AQ169" i="27" s="1"/>
  <c r="AQ149" i="27" a="1"/>
  <c r="AQ149" i="27" s="1"/>
  <c r="AQ143" i="27" a="1"/>
  <c r="AQ143" i="27" s="1"/>
  <c r="AQ191" i="27" a="1"/>
  <c r="AQ191" i="27" s="1"/>
  <c r="AQ161" i="27" a="1"/>
  <c r="AQ161" i="27" s="1"/>
  <c r="AQ204" i="27" a="1"/>
  <c r="AQ204" i="27" s="1"/>
  <c r="AQ200" i="27" a="1"/>
  <c r="AQ200" i="27" s="1"/>
  <c r="AQ165" i="27" a="1"/>
  <c r="AQ165" i="27" s="1"/>
  <c r="AQ147" i="27" a="1"/>
  <c r="AQ147" i="27" s="1"/>
  <c r="AQ139" i="27" a="1"/>
  <c r="AQ139" i="27" s="1"/>
  <c r="AQ134" i="27" a="1"/>
  <c r="AQ134" i="27" s="1"/>
  <c r="AQ132" i="27" a="1"/>
  <c r="AQ132" i="27" s="1"/>
  <c r="AQ129" i="27" a="1"/>
  <c r="AQ129" i="27" s="1"/>
  <c r="AQ138" i="27" a="1"/>
  <c r="AQ138" i="27" s="1"/>
  <c r="AQ133" i="27" a="1"/>
  <c r="AQ133" i="27" s="1"/>
  <c r="AQ136" i="27" a="1"/>
  <c r="AQ136" i="27" s="1"/>
  <c r="AQ127" i="27" a="1"/>
  <c r="AQ127" i="27" s="1"/>
  <c r="AQ137" i="27" a="1"/>
  <c r="AQ137" i="27" s="1"/>
  <c r="AQ130" i="27" a="1"/>
  <c r="AQ130" i="27" s="1"/>
  <c r="AQ128" i="27" a="1"/>
  <c r="AQ128" i="27" s="1"/>
  <c r="AQ131" i="27" a="1"/>
  <c r="AQ131" i="27" s="1"/>
  <c r="AQ135" i="27" a="1"/>
  <c r="AQ135" i="27" s="1"/>
  <c r="AQ121" i="27" a="1"/>
  <c r="AQ121" i="27" s="1"/>
  <c r="AQ101" i="27" a="1"/>
  <c r="AQ101" i="27" s="1"/>
  <c r="AQ124" i="27" a="1"/>
  <c r="AQ124" i="27" s="1"/>
  <c r="AQ122" i="27" a="1"/>
  <c r="AQ122" i="27" s="1"/>
  <c r="AQ120" i="27" a="1"/>
  <c r="AQ120" i="27" s="1"/>
  <c r="AQ123" i="27" a="1"/>
  <c r="AQ123" i="27" s="1"/>
  <c r="AQ118" i="27" a="1"/>
  <c r="AQ118" i="27" s="1"/>
  <c r="AQ119" i="27" a="1"/>
  <c r="AQ119" i="27" s="1"/>
  <c r="AQ98" i="27" a="1"/>
  <c r="AQ98" i="27" s="1"/>
  <c r="AQ96" i="27" a="1"/>
  <c r="AQ96" i="27" s="1"/>
  <c r="AQ102" i="27" a="1"/>
  <c r="AQ102" i="27" s="1"/>
  <c r="AQ99" i="27" a="1"/>
  <c r="AQ99" i="27" s="1"/>
  <c r="AQ100" i="27" a="1"/>
  <c r="AQ100" i="27" s="1"/>
  <c r="AQ117" i="27" a="1"/>
  <c r="AQ117" i="27" s="1"/>
  <c r="AQ97" i="27" a="1"/>
  <c r="AQ97" i="27" s="1"/>
  <c r="AQ95" i="27" a="1"/>
  <c r="AQ95" i="27" s="1"/>
  <c r="AQ88" i="27" a="1"/>
  <c r="AQ88" i="27" s="1"/>
  <c r="AQ93" i="27" a="1"/>
  <c r="AQ93" i="27" s="1"/>
  <c r="AQ94" i="27" a="1"/>
  <c r="AQ94" i="27" s="1"/>
  <c r="AQ92" i="27" a="1"/>
  <c r="AQ92" i="27" s="1"/>
  <c r="AQ90" i="27" a="1"/>
  <c r="AQ90" i="27" s="1"/>
  <c r="AQ91" i="27" a="1"/>
  <c r="AQ91" i="27" s="1"/>
  <c r="AQ83" i="27" a="1"/>
  <c r="AQ83" i="27" s="1"/>
  <c r="AQ89" i="27" a="1"/>
  <c r="AQ89" i="27" s="1"/>
  <c r="AQ85" i="27" a="1"/>
  <c r="AQ85" i="27" s="1"/>
  <c r="AQ87" i="27" a="1"/>
  <c r="AQ87" i="27" s="1"/>
  <c r="AQ86" i="27" a="1"/>
  <c r="AQ86" i="27" s="1"/>
  <c r="AQ84" i="27" a="1"/>
  <c r="AQ84" i="27" s="1"/>
  <c r="AQ71" i="27" a="1"/>
  <c r="AQ71" i="27" s="1"/>
  <c r="AQ72" i="27" a="1"/>
  <c r="AQ72" i="27" s="1"/>
  <c r="AQ73" i="27" a="1"/>
  <c r="AQ73" i="27" s="1"/>
  <c r="AQ74" i="27" a="1"/>
  <c r="AQ74" i="27" s="1"/>
  <c r="AV9" i="27" a="1"/>
  <c r="AV9" i="27" s="1"/>
  <c r="AW24" i="27" a="1"/>
  <c r="AW24" i="27" s="1"/>
  <c r="AV17" i="27" a="1"/>
  <c r="AV17" i="27" s="1"/>
  <c r="AQ31" i="27" a="1"/>
  <c r="AQ31" i="27" s="1"/>
  <c r="AW27" i="27" a="1"/>
  <c r="AW27" i="27" s="1"/>
  <c r="AV18" i="27" a="1"/>
  <c r="AV18" i="27" s="1"/>
  <c r="AV26" i="27" a="1"/>
  <c r="AV26" i="27" s="1"/>
  <c r="AV29" i="27" a="1"/>
  <c r="AV29" i="27" s="1"/>
  <c r="AQ23" i="27" a="1"/>
  <c r="AQ23" i="27" s="1"/>
  <c r="AS31" i="27"/>
  <c r="AV31" i="27" s="1" a="1"/>
  <c r="AV31" i="27" s="1"/>
  <c r="AV23" i="27" a="1"/>
  <c r="AV23" i="27" s="1"/>
  <c r="AQ25" i="27" a="1"/>
  <c r="AQ25" i="27" s="1"/>
  <c r="AQ57" i="27" a="1"/>
  <c r="AQ57" i="27" s="1"/>
  <c r="AQ56" i="27" a="1"/>
  <c r="AQ56" i="27" s="1"/>
  <c r="AQ37" i="27" a="1"/>
  <c r="AQ37" i="27" s="1"/>
  <c r="AQ63" i="27" a="1"/>
  <c r="AQ63" i="27" s="1"/>
  <c r="AQ54" i="27" a="1"/>
  <c r="AQ54" i="27" s="1"/>
  <c r="AQ40" i="27" a="1"/>
  <c r="AQ40" i="27" s="1"/>
  <c r="AQ61" i="27" a="1"/>
  <c r="AQ61" i="27" s="1"/>
  <c r="AQ44" i="27" a="1"/>
  <c r="AQ44" i="27" s="1"/>
  <c r="AQ42" i="27" a="1"/>
  <c r="AQ42" i="27" s="1"/>
  <c r="AQ70" i="27" a="1"/>
  <c r="AQ70" i="27" s="1"/>
  <c r="AQ68" i="27" a="1"/>
  <c r="AQ68" i="27" s="1"/>
  <c r="AQ62" i="27" a="1"/>
  <c r="AQ62" i="27" s="1"/>
  <c r="AQ67" i="27" a="1"/>
  <c r="AQ67" i="27" s="1"/>
  <c r="AQ69" i="27" a="1"/>
  <c r="AQ69" i="27" s="1"/>
  <c r="AQ33" i="27" a="1"/>
  <c r="AQ33" i="27" s="1"/>
  <c r="AQ51" i="27" a="1"/>
  <c r="AQ51" i="27" s="1"/>
  <c r="AQ58" i="27" a="1"/>
  <c r="AQ58" i="27" s="1"/>
  <c r="AQ43" i="27" a="1"/>
  <c r="AQ43" i="27" s="1"/>
  <c r="AQ41" i="27" a="1"/>
  <c r="AQ41" i="27" s="1"/>
  <c r="AQ36" i="27" a="1"/>
  <c r="AQ36" i="27" s="1"/>
  <c r="AQ66" i="27" a="1"/>
  <c r="AQ66" i="27" s="1"/>
  <c r="AQ60" i="27" a="1"/>
  <c r="AQ60" i="27" s="1"/>
  <c r="AQ53" i="27" a="1"/>
  <c r="AQ53" i="27" s="1"/>
  <c r="AQ64" i="27" a="1"/>
  <c r="AQ64" i="27" s="1"/>
  <c r="AQ65" i="27" a="1"/>
  <c r="AQ65" i="27" s="1"/>
  <c r="AQ38" i="27" a="1"/>
  <c r="AQ38" i="27" s="1"/>
  <c r="AQ45" i="27" a="1"/>
  <c r="AQ45" i="27" s="1"/>
  <c r="AQ46" i="27" a="1"/>
  <c r="AQ46" i="27" s="1"/>
  <c r="AQ34" i="27" a="1"/>
  <c r="AQ34" i="27" s="1"/>
  <c r="AQ39" i="27" a="1"/>
  <c r="AQ39" i="27" s="1"/>
  <c r="AQ55" i="27" a="1"/>
  <c r="AQ55" i="27" s="1"/>
  <c r="AQ59" i="27" a="1"/>
  <c r="AQ59" i="27" s="1"/>
  <c r="AQ52" i="27" a="1"/>
  <c r="AQ52" i="27" s="1"/>
  <c r="AQ35" i="27" a="1"/>
  <c r="AQ35" i="27" s="1"/>
  <c r="AV32" i="27" a="1"/>
  <c r="AV32" i="27" s="1"/>
  <c r="AQ27" i="27" a="1"/>
  <c r="AQ27" i="27" s="1"/>
  <c r="AQ22" i="27" a="1"/>
  <c r="AQ22" i="27" s="1"/>
  <c r="AQ32" i="27" a="1"/>
  <c r="AQ32" i="27" s="1"/>
  <c r="AQ30" i="27" a="1"/>
  <c r="AQ30" i="27" s="1"/>
  <c r="AQ29" i="27" a="1"/>
  <c r="AQ29" i="27" s="1"/>
  <c r="AQ20" i="27" a="1"/>
  <c r="AQ20" i="27" s="1"/>
  <c r="AQ24" i="27" a="1"/>
  <c r="AQ24" i="27" s="1"/>
  <c r="AQ26" i="27" a="1"/>
  <c r="AQ26" i="27" s="1"/>
  <c r="AQ19" i="27" a="1"/>
  <c r="AQ19" i="27" s="1"/>
  <c r="AS30" i="27"/>
  <c r="AV30" i="27" s="1" a="1"/>
  <c r="AV30" i="27" s="1"/>
  <c r="AQ28" i="27" a="1"/>
  <c r="AQ28" i="27" s="1"/>
  <c r="AU28" i="27"/>
  <c r="AW28" i="27" s="1" a="1"/>
  <c r="AW28" i="27" s="1"/>
  <c r="AQ21" i="27" a="1"/>
  <c r="AQ21" i="27" s="1"/>
  <c r="AQ18" i="27" a="1"/>
  <c r="AQ18" i="27" s="1"/>
  <c r="AQ16" i="27" a="1"/>
  <c r="AQ16" i="27" s="1"/>
  <c r="AQ17" i="27" a="1"/>
  <c r="AQ17" i="27" s="1"/>
  <c r="AQ15" i="27" a="1"/>
  <c r="AQ15" i="27" s="1"/>
  <c r="AQ12" i="27" a="1"/>
  <c r="AQ12" i="27" s="1"/>
  <c r="AQ14" i="27" a="1"/>
  <c r="AQ14" i="27" s="1"/>
  <c r="AQ13" i="27" a="1"/>
  <c r="AQ13" i="27" s="1"/>
  <c r="AQ11" i="27" a="1"/>
  <c r="AQ11" i="27" s="1"/>
  <c r="AQ9" i="27" a="1"/>
  <c r="AQ9" i="27" s="1"/>
  <c r="AQ10" i="27" a="1"/>
  <c r="AQ10" i="27" s="1"/>
  <c r="AS10" i="27"/>
  <c r="AV10" i="27" s="1" a="1"/>
  <c r="AV10" i="27" s="1"/>
  <c r="AQ8" i="27" a="1"/>
  <c r="AQ8" i="27" s="1"/>
  <c r="AQ7" i="27" a="1"/>
  <c r="AQ7" i="27" s="1"/>
  <c r="EV115" i="12"/>
  <c r="EV294" i="12"/>
  <c r="EO142" i="12"/>
  <c r="EO227" i="12"/>
  <c r="EM303" i="12"/>
  <c r="EO157" i="12"/>
  <c r="EO175" i="12"/>
  <c r="EO234" i="12"/>
  <c r="EO236" i="12"/>
  <c r="EO244" i="12"/>
  <c r="EO276" i="12"/>
  <c r="EQ286" i="12"/>
  <c r="EM20" i="12"/>
  <c r="EM26" i="12"/>
  <c r="EM32" i="12"/>
  <c r="EQ148" i="12"/>
  <c r="EQ152" i="12"/>
  <c r="EN185" i="12"/>
  <c r="EN187" i="12"/>
  <c r="EQ188" i="12"/>
  <c r="EO81" i="12"/>
  <c r="EM307" i="12"/>
  <c r="EP93" i="12"/>
  <c r="EP115" i="12"/>
  <c r="EQ89" i="12"/>
  <c r="EP212" i="12"/>
  <c r="EQ302" i="12"/>
  <c r="ES304" i="12"/>
  <c r="EM95" i="12"/>
  <c r="EM111" i="12"/>
  <c r="EM113" i="12"/>
  <c r="EN116" i="12"/>
  <c r="EN255" i="12"/>
  <c r="EN264" i="12"/>
  <c r="EQ272" i="12"/>
  <c r="EM236" i="12"/>
  <c r="EM242" i="12"/>
  <c r="DP243" i="12"/>
  <c r="EM244" i="12"/>
  <c r="EM310" i="12"/>
  <c r="DI91" i="12"/>
  <c r="EP124" i="12"/>
  <c r="EP140" i="12"/>
  <c r="EM143" i="12"/>
  <c r="EV171" i="12"/>
  <c r="EV179" i="12"/>
  <c r="EV195" i="12"/>
  <c r="EO195" i="12"/>
  <c r="EO199" i="12"/>
  <c r="EP215" i="12"/>
  <c r="ET220" i="12"/>
  <c r="EV250" i="12"/>
  <c r="EM47" i="12"/>
  <c r="EM90" i="12"/>
  <c r="EM92" i="12"/>
  <c r="EV118" i="12"/>
  <c r="EQ221" i="12"/>
  <c r="EM128" i="12"/>
  <c r="EM140" i="12"/>
  <c r="EM223" i="12"/>
  <c r="EM225" i="12"/>
  <c r="EM233" i="12"/>
  <c r="EM239" i="12"/>
  <c r="EM241" i="12"/>
  <c r="EN308" i="12"/>
  <c r="EP15" i="12"/>
  <c r="ES7" i="12"/>
  <c r="EW7" i="12" s="1"/>
  <c r="ES8" i="12"/>
  <c r="EO9" i="12"/>
  <c r="EO19" i="12"/>
  <c r="EM35" i="12"/>
  <c r="EO66" i="12"/>
  <c r="EP67" i="12"/>
  <c r="EO68" i="12"/>
  <c r="EO72" i="12"/>
  <c r="EO26" i="12"/>
  <c r="EV33" i="12"/>
  <c r="ES47" i="12"/>
  <c r="EW47" i="12" s="1"/>
  <c r="EP68" i="12"/>
  <c r="EO97" i="12"/>
  <c r="EV134" i="12"/>
  <c r="EM177" i="12"/>
  <c r="ES178" i="12"/>
  <c r="EV183" i="12"/>
  <c r="EV189" i="12"/>
  <c r="EO225" i="12"/>
  <c r="EM21" i="12"/>
  <c r="EM29" i="12"/>
  <c r="EP94" i="12"/>
  <c r="EP104" i="12"/>
  <c r="EP106" i="12"/>
  <c r="EP108" i="12"/>
  <c r="EO127" i="12"/>
  <c r="EM149" i="12"/>
  <c r="EV164" i="12"/>
  <c r="EM189" i="12"/>
  <c r="EM191" i="12"/>
  <c r="ET226" i="12"/>
  <c r="EM291" i="12"/>
  <c r="DP54" i="12"/>
  <c r="DP57" i="12"/>
  <c r="EM58" i="12"/>
  <c r="EQ82" i="12"/>
  <c r="EN83" i="12"/>
  <c r="ET84" i="12"/>
  <c r="EN85" i="12"/>
  <c r="DI87" i="12"/>
  <c r="EN95" i="12"/>
  <c r="EP170" i="12"/>
  <c r="EO193" i="12"/>
  <c r="ET223" i="12"/>
  <c r="ET225" i="12"/>
  <c r="EM259" i="12"/>
  <c r="EM276" i="12"/>
  <c r="EO279" i="12"/>
  <c r="ES301" i="12"/>
  <c r="EW301" i="12" s="1"/>
  <c r="ES312" i="12"/>
  <c r="EP28" i="12"/>
  <c r="EM222" i="12"/>
  <c r="ES291" i="12"/>
  <c r="EW291" i="12" s="1"/>
  <c r="EM100" i="12"/>
  <c r="EP229" i="12"/>
  <c r="EN17" i="12"/>
  <c r="EQ18" i="12"/>
  <c r="EO23" i="12"/>
  <c r="EQ36" i="12"/>
  <c r="ES38" i="12"/>
  <c r="ES44" i="12"/>
  <c r="EW44" i="12" s="1"/>
  <c r="EO96" i="12"/>
  <c r="EM98" i="12"/>
  <c r="EM146" i="12"/>
  <c r="EM154" i="12"/>
  <c r="EN201" i="12"/>
  <c r="ET211" i="12"/>
  <c r="EV261" i="12"/>
  <c r="EP273" i="12"/>
  <c r="EO292" i="12"/>
  <c r="EP299" i="12"/>
  <c r="EM300" i="12"/>
  <c r="EM306" i="12"/>
  <c r="EV94" i="12"/>
  <c r="EV167" i="12"/>
  <c r="EM288" i="12"/>
  <c r="EV290" i="12"/>
  <c r="EN21" i="12"/>
  <c r="ET63" i="12"/>
  <c r="EO100" i="12"/>
  <c r="EV124" i="12"/>
  <c r="EN254" i="12"/>
  <c r="EO259" i="12"/>
  <c r="EV275" i="12"/>
  <c r="EN292" i="12"/>
  <c r="EQ297" i="12"/>
  <c r="EO22" i="12"/>
  <c r="ES52" i="12"/>
  <c r="EM55" i="12"/>
  <c r="EM61" i="12"/>
  <c r="EM69" i="12"/>
  <c r="EN78" i="12"/>
  <c r="EM79" i="12"/>
  <c r="EN84" i="12"/>
  <c r="ET87" i="12"/>
  <c r="EN98" i="12"/>
  <c r="EO154" i="12"/>
  <c r="EP173" i="12"/>
  <c r="EO178" i="12"/>
  <c r="EO202" i="12"/>
  <c r="EM213" i="12"/>
  <c r="EO215" i="12"/>
  <c r="EO219" i="12"/>
  <c r="EM273" i="12"/>
  <c r="EQ281" i="12"/>
  <c r="EQ283" i="12"/>
  <c r="EN290" i="12"/>
  <c r="ET12" i="12"/>
  <c r="EN50" i="12"/>
  <c r="EV121" i="12"/>
  <c r="EV198" i="12"/>
  <c r="ET205" i="12"/>
  <c r="EV311" i="12"/>
  <c r="EQ33" i="12"/>
  <c r="EM49" i="12"/>
  <c r="EM119" i="12"/>
  <c r="EM137" i="12"/>
  <c r="EQ191" i="12"/>
  <c r="EN200" i="12"/>
  <c r="EN211" i="12"/>
  <c r="EP228" i="12"/>
  <c r="EP236" i="12"/>
  <c r="EO275" i="12"/>
  <c r="EM279" i="12"/>
  <c r="EN34" i="12"/>
  <c r="EN36" i="12"/>
  <c r="DP39" i="12"/>
  <c r="EV40" i="12"/>
  <c r="ES50" i="12"/>
  <c r="EW50" i="12" s="1"/>
  <c r="EQ50" i="12"/>
  <c r="ET59" i="12"/>
  <c r="DM70" i="12"/>
  <c r="EO87" i="12"/>
  <c r="DE93" i="12"/>
  <c r="DP93" i="12"/>
  <c r="EM93" i="12"/>
  <c r="EO98" i="12"/>
  <c r="ES99" i="12"/>
  <c r="EO118" i="12"/>
  <c r="EM122" i="12"/>
  <c r="EV152" i="12"/>
  <c r="DP153" i="12"/>
  <c r="DI166" i="12"/>
  <c r="EQ169" i="12"/>
  <c r="DP178" i="12"/>
  <c r="ET179" i="12"/>
  <c r="ES180" i="12"/>
  <c r="EO180" i="12"/>
  <c r="EN193" i="12"/>
  <c r="EM196" i="12"/>
  <c r="EV201" i="12"/>
  <c r="ET202" i="12"/>
  <c r="EO251" i="12"/>
  <c r="EP252" i="12"/>
  <c r="EO258" i="12"/>
  <c r="EM260" i="12"/>
  <c r="DE264" i="12"/>
  <c r="DP264" i="12"/>
  <c r="EM267" i="12"/>
  <c r="EO282" i="12"/>
  <c r="EN285" i="12"/>
  <c r="DP291" i="12"/>
  <c r="ES36" i="12"/>
  <c r="EM14" i="12"/>
  <c r="EV13" i="12"/>
  <c r="ES41" i="12"/>
  <c r="ES49" i="12"/>
  <c r="EW49" i="12" s="1"/>
  <c r="EN51" i="12"/>
  <c r="ES58" i="12"/>
  <c r="EW58" i="12" s="1"/>
  <c r="ES64" i="12"/>
  <c r="EW64" i="12" s="1"/>
  <c r="EQ72" i="12"/>
  <c r="ES91" i="12"/>
  <c r="EO91" i="12"/>
  <c r="EV103" i="12"/>
  <c r="DI114" i="12"/>
  <c r="EP119" i="12"/>
  <c r="EN129" i="12"/>
  <c r="EN131" i="12"/>
  <c r="EO137" i="12"/>
  <c r="EN137" i="12"/>
  <c r="EP146" i="12"/>
  <c r="EO151" i="12"/>
  <c r="EO153" i="12"/>
  <c r="EM157" i="12"/>
  <c r="EV165" i="12"/>
  <c r="EP175" i="12"/>
  <c r="ES177" i="12"/>
  <c r="EW177" i="12" s="1"/>
  <c r="EN178" i="12"/>
  <c r="EP181" i="12"/>
  <c r="EO184" i="12"/>
  <c r="EM190" i="12"/>
  <c r="EO190" i="12"/>
  <c r="EO192" i="12"/>
  <c r="EN199" i="12"/>
  <c r="EV206" i="12"/>
  <c r="EN214" i="12"/>
  <c r="EQ217" i="12"/>
  <c r="ET222" i="12"/>
  <c r="EO224" i="12"/>
  <c r="ET232" i="12"/>
  <c r="EO233" i="12"/>
  <c r="ES234" i="12"/>
  <c r="EQ236" i="12"/>
  <c r="DI245" i="12"/>
  <c r="ES246" i="12"/>
  <c r="EW246" i="12" s="1"/>
  <c r="EP254" i="12"/>
  <c r="ET257" i="12"/>
  <c r="EO257" i="12"/>
  <c r="EV258" i="12"/>
  <c r="EN270" i="12"/>
  <c r="EV278" i="12"/>
  <c r="EP283" i="12"/>
  <c r="EQ304" i="12"/>
  <c r="EM309" i="12"/>
  <c r="EQ22" i="12"/>
  <c r="ES26" i="12"/>
  <c r="EW26" i="12" s="1"/>
  <c r="EN19" i="12"/>
  <c r="EN25" i="12"/>
  <c r="EP38" i="12"/>
  <c r="EP40" i="12"/>
  <c r="EQ58" i="12"/>
  <c r="EN63" i="12"/>
  <c r="EO69" i="12"/>
  <c r="EV70" i="12"/>
  <c r="EO93" i="12"/>
  <c r="DE101" i="12"/>
  <c r="DP101" i="12"/>
  <c r="EM101" i="12"/>
  <c r="EM107" i="12"/>
  <c r="EO110" i="12"/>
  <c r="ET110" i="12"/>
  <c r="ET111" i="12"/>
  <c r="EQ111" i="12"/>
  <c r="EQ117" i="12"/>
  <c r="EO141" i="12"/>
  <c r="EN141" i="12"/>
  <c r="EO143" i="12"/>
  <c r="ES144" i="12"/>
  <c r="EQ144" i="12"/>
  <c r="DI145" i="12"/>
  <c r="EQ146" i="12"/>
  <c r="EP154" i="12"/>
  <c r="EM165" i="12"/>
  <c r="EM167" i="12"/>
  <c r="EN174" i="12"/>
  <c r="EV176" i="12"/>
  <c r="ET191" i="12"/>
  <c r="ET214" i="12"/>
  <c r="EM230" i="12"/>
  <c r="ES231" i="12"/>
  <c r="EW231" i="12" s="1"/>
  <c r="EO241" i="12"/>
  <c r="EQ246" i="12"/>
  <c r="EO260" i="12"/>
  <c r="EO267" i="12"/>
  <c r="EO269" i="12"/>
  <c r="ES276" i="12"/>
  <c r="ES277" i="12"/>
  <c r="ES308" i="12"/>
  <c r="EW308" i="12" s="1"/>
  <c r="EQ308" i="12"/>
  <c r="ES11" i="12"/>
  <c r="ES23" i="12"/>
  <c r="EV25" i="12"/>
  <c r="ES35" i="12"/>
  <c r="EW35" i="12" s="1"/>
  <c r="EQ38" i="12"/>
  <c r="EQ44" i="12"/>
  <c r="DP46" i="12"/>
  <c r="EQ46" i="12"/>
  <c r="EO47" i="12"/>
  <c r="EN47" i="12"/>
  <c r="EP48" i="12"/>
  <c r="EM52" i="12"/>
  <c r="EV57" i="12"/>
  <c r="EN65" i="12"/>
  <c r="DI96" i="12"/>
  <c r="EO101" i="12"/>
  <c r="EO105" i="12"/>
  <c r="EN120" i="12"/>
  <c r="EM134" i="12"/>
  <c r="EV136" i="12"/>
  <c r="EO136" i="12"/>
  <c r="DM137" i="12"/>
  <c r="EN147" i="12"/>
  <c r="DM162" i="12"/>
  <c r="EO163" i="12"/>
  <c r="DP175" i="12"/>
  <c r="EO186" i="12"/>
  <c r="EN186" i="12"/>
  <c r="EO188" i="12"/>
  <c r="EP201" i="12"/>
  <c r="EO205" i="12"/>
  <c r="EQ225" i="12"/>
  <c r="EO230" i="12"/>
  <c r="EM254" i="12"/>
  <c r="EM256" i="12"/>
  <c r="ES263" i="12"/>
  <c r="EW263" i="12" s="1"/>
  <c r="DI273" i="12"/>
  <c r="ES289" i="12"/>
  <c r="EM294" i="12"/>
  <c r="EO294" i="12"/>
  <c r="EN298" i="12"/>
  <c r="EQ301" i="12"/>
  <c r="EM44" i="12"/>
  <c r="ET135" i="12"/>
  <c r="ET136" i="12"/>
  <c r="EV145" i="12"/>
  <c r="EQ154" i="12"/>
  <c r="ET160" i="12"/>
  <c r="ET162" i="12"/>
  <c r="DM174" i="12"/>
  <c r="DE189" i="12"/>
  <c r="EO196" i="12"/>
  <c r="EQ197" i="12"/>
  <c r="EO198" i="12"/>
  <c r="EN198" i="12"/>
  <c r="DM241" i="12"/>
  <c r="ES286" i="12"/>
  <c r="EW286" i="12" s="1"/>
  <c r="ET287" i="12"/>
  <c r="EM312" i="12"/>
  <c r="EP19" i="12"/>
  <c r="EQ7" i="12"/>
  <c r="EP21" i="12"/>
  <c r="EM28" i="12"/>
  <c r="EN43" i="12"/>
  <c r="ES48" i="12"/>
  <c r="EW48" i="12" s="1"/>
  <c r="EN87" i="12"/>
  <c r="EM7" i="12"/>
  <c r="ES10" i="12"/>
  <c r="EW10" i="12" s="1"/>
  <c r="EM11" i="12"/>
  <c r="EN16" i="12"/>
  <c r="EO20" i="12"/>
  <c r="EN20" i="12"/>
  <c r="ES21" i="12"/>
  <c r="DP34" i="12"/>
  <c r="EM64" i="12"/>
  <c r="EP65" i="12"/>
  <c r="ET68" i="12"/>
  <c r="EO78" i="12"/>
  <c r="EP81" i="12"/>
  <c r="EO82" i="12"/>
  <c r="EO84" i="12"/>
  <c r="EM94" i="12"/>
  <c r="EN97" i="12"/>
  <c r="EQ100" i="12"/>
  <c r="ES106" i="12"/>
  <c r="EQ106" i="12"/>
  <c r="EV127" i="12"/>
  <c r="ES133" i="12"/>
  <c r="ES135" i="12"/>
  <c r="EQ135" i="12"/>
  <c r="EM152" i="12"/>
  <c r="DI159" i="12"/>
  <c r="EQ160" i="12"/>
  <c r="EQ164" i="12"/>
  <c r="ET173" i="12"/>
  <c r="EP178" i="12"/>
  <c r="EQ185" i="12"/>
  <c r="EM193" i="12"/>
  <c r="EM197" i="12"/>
  <c r="EM199" i="12"/>
  <c r="ET206" i="12"/>
  <c r="EQ206" i="12"/>
  <c r="EP214" i="12"/>
  <c r="ES229" i="12"/>
  <c r="EW229" i="12" s="1"/>
  <c r="EQ233" i="12"/>
  <c r="DI240" i="12"/>
  <c r="DP240" i="12"/>
  <c r="ET240" i="12"/>
  <c r="EP245" i="12"/>
  <c r="DM253" i="12"/>
  <c r="DP253" i="12"/>
  <c r="EO256" i="12"/>
  <c r="EM261" i="12"/>
  <c r="ES262" i="12"/>
  <c r="EW262" i="12" s="1"/>
  <c r="DP263" i="12"/>
  <c r="ES271" i="12"/>
  <c r="EQ274" i="12"/>
  <c r="EM289" i="12"/>
  <c r="DE297" i="12"/>
  <c r="DP297" i="12"/>
  <c r="EM297" i="12"/>
  <c r="EV303" i="12"/>
  <c r="EQ303" i="12"/>
  <c r="EN304" i="12"/>
  <c r="EO310" i="12"/>
  <c r="EQ11" i="12"/>
  <c r="EN12" i="12"/>
  <c r="EM38" i="12"/>
  <c r="ES69" i="12"/>
  <c r="EN8" i="12"/>
  <c r="DP9" i="12"/>
  <c r="EV10" i="12"/>
  <c r="ES20" i="12"/>
  <c r="EQ21" i="12"/>
  <c r="EN22" i="12"/>
  <c r="ES29" i="12"/>
  <c r="EM40" i="12"/>
  <c r="EO46" i="12"/>
  <c r="EM48" i="12"/>
  <c r="EQ51" i="12"/>
  <c r="ES55" i="12"/>
  <c r="EW55" i="12" s="1"/>
  <c r="ES61" i="12"/>
  <c r="EW61" i="12" s="1"/>
  <c r="EQ65" i="12"/>
  <c r="EO80" i="12"/>
  <c r="EO88" i="12"/>
  <c r="EO90" i="12"/>
  <c r="EO92" i="12"/>
  <c r="EM96" i="12"/>
  <c r="EO103" i="12"/>
  <c r="EV104" i="12"/>
  <c r="EM125" i="12"/>
  <c r="EV129" i="12"/>
  <c r="EN130" i="12"/>
  <c r="EN136" i="12"/>
  <c r="EQ139" i="12"/>
  <c r="EV158" i="12"/>
  <c r="EN161" i="12"/>
  <c r="EN163" i="12"/>
  <c r="ET164" i="12"/>
  <c r="EO169" i="12"/>
  <c r="EQ172" i="12"/>
  <c r="EN173" i="12"/>
  <c r="EP190" i="12"/>
  <c r="DM192" i="12"/>
  <c r="ET196" i="12"/>
  <c r="EQ212" i="12"/>
  <c r="EP222" i="12"/>
  <c r="EQ231" i="12"/>
  <c r="EN240" i="12"/>
  <c r="DP252" i="12"/>
  <c r="ET252" i="12"/>
  <c r="EV276" i="12"/>
  <c r="EQ276" i="12"/>
  <c r="DM284" i="12"/>
  <c r="EO285" i="12"/>
  <c r="DE295" i="12"/>
  <c r="EM295" i="12"/>
  <c r="EV308" i="12"/>
  <c r="EP43" i="12"/>
  <c r="DP51" i="12"/>
  <c r="EQ55" i="12"/>
  <c r="EN60" i="12"/>
  <c r="EN64" i="12"/>
  <c r="EQ69" i="12"/>
  <c r="EQ83" i="12"/>
  <c r="EN109" i="12"/>
  <c r="EN113" i="12"/>
  <c r="EM129" i="12"/>
  <c r="EM131" i="12"/>
  <c r="EM135" i="12"/>
  <c r="EV139" i="12"/>
  <c r="EN142" i="12"/>
  <c r="EM160" i="12"/>
  <c r="EV170" i="12"/>
  <c r="EM170" i="12"/>
  <c r="EV172" i="12"/>
  <c r="EQ174" i="12"/>
  <c r="EO183" i="12"/>
  <c r="EV204" i="12"/>
  <c r="EV209" i="12"/>
  <c r="ES213" i="12"/>
  <c r="ET216" i="12"/>
  <c r="ET217" i="12"/>
  <c r="ET218" i="12"/>
  <c r="DP227" i="12"/>
  <c r="DP239" i="12"/>
  <c r="EN242" i="12"/>
  <c r="EQ243" i="12"/>
  <c r="EN244" i="12"/>
  <c r="EQ255" i="12"/>
  <c r="ES270" i="12"/>
  <c r="EW270" i="12" s="1"/>
  <c r="EO270" i="12"/>
  <c r="EN283" i="12"/>
  <c r="EO289" i="12"/>
  <c r="EO297" i="12"/>
  <c r="EO301" i="12"/>
  <c r="EQ307" i="12"/>
  <c r="EO295" i="12"/>
  <c r="DM98" i="12"/>
  <c r="DI42" i="12"/>
  <c r="DE77" i="12"/>
  <c r="ES14" i="12"/>
  <c r="EW14" i="12" s="1"/>
  <c r="EP18" i="12"/>
  <c r="EM23" i="12"/>
  <c r="EV28" i="12"/>
  <c r="EN40" i="12"/>
  <c r="EQ43" i="12"/>
  <c r="EM51" i="12"/>
  <c r="EO51" i="12"/>
  <c r="EN68" i="12"/>
  <c r="EV91" i="12"/>
  <c r="EQ91" i="12"/>
  <c r="EN92" i="12"/>
  <c r="EM116" i="12"/>
  <c r="EV120" i="12"/>
  <c r="EN121" i="12"/>
  <c r="EQ122" i="12"/>
  <c r="EP128" i="12"/>
  <c r="EQ147" i="12"/>
  <c r="ET153" i="12"/>
  <c r="EP155" i="12"/>
  <c r="EP157" i="12"/>
  <c r="EO158" i="12"/>
  <c r="EO166" i="12"/>
  <c r="EV175" i="12"/>
  <c r="EM182" i="12"/>
  <c r="ET184" i="12"/>
  <c r="EQ184" i="12"/>
  <c r="EQ186" i="12"/>
  <c r="EQ190" i="12"/>
  <c r="ES194" i="12"/>
  <c r="EW194" i="12" s="1"/>
  <c r="EQ194" i="12"/>
  <c r="EN197" i="12"/>
  <c r="EM229" i="12"/>
  <c r="EO229" i="12"/>
  <c r="EN234" i="12"/>
  <c r="EN236" i="12"/>
  <c r="DP248" i="12"/>
  <c r="EQ249" i="12"/>
  <c r="EM251" i="12"/>
  <c r="EM253" i="12"/>
  <c r="EN263" i="12"/>
  <c r="EN268" i="12"/>
  <c r="EM280" i="12"/>
  <c r="EM282" i="12"/>
  <c r="EP292" i="12"/>
  <c r="EV293" i="12"/>
  <c r="ES298" i="12"/>
  <c r="EW298" i="12" s="1"/>
  <c r="ET5" i="12"/>
  <c r="ES32" i="12"/>
  <c r="EW32" i="12" s="1"/>
  <c r="EM17" i="12"/>
  <c r="EQ12" i="12"/>
  <c r="EO27" i="12"/>
  <c r="DP37" i="12"/>
  <c r="DE41" i="12"/>
  <c r="DP41" i="12"/>
  <c r="EM41" i="12"/>
  <c r="DP43" i="12"/>
  <c r="EM57" i="12"/>
  <c r="EM71" i="12"/>
  <c r="EO71" i="12"/>
  <c r="EO75" i="12"/>
  <c r="EV102" i="12"/>
  <c r="EO102" i="12"/>
  <c r="EP103" i="12"/>
  <c r="EV119" i="12"/>
  <c r="EM120" i="12"/>
  <c r="EQ126" i="12"/>
  <c r="EV146" i="12"/>
  <c r="EQ155" i="12"/>
  <c r="ES157" i="12"/>
  <c r="EQ157" i="12"/>
  <c r="EP167" i="12"/>
  <c r="ET170" i="12"/>
  <c r="EO172" i="12"/>
  <c r="EM176" i="12"/>
  <c r="DM179" i="12"/>
  <c r="EM184" i="12"/>
  <c r="ET194" i="12"/>
  <c r="EN208" i="12"/>
  <c r="EO216" i="12"/>
  <c r="ES225" i="12"/>
  <c r="ES226" i="12"/>
  <c r="EW226" i="12" s="1"/>
  <c r="EQ226" i="12"/>
  <c r="ES237" i="12"/>
  <c r="EO237" i="12"/>
  <c r="EO239" i="12"/>
  <c r="EP240" i="12"/>
  <c r="ES247" i="12"/>
  <c r="EO247" i="12"/>
  <c r="ET260" i="12"/>
  <c r="EQ262" i="12"/>
  <c r="EN266" i="12"/>
  <c r="EV269" i="12"/>
  <c r="EQ271" i="12"/>
  <c r="EN287" i="12"/>
  <c r="EO291" i="12"/>
  <c r="ES292" i="12"/>
  <c r="EW292" i="12" s="1"/>
  <c r="EQ292" i="12"/>
  <c r="EQ296" i="12"/>
  <c r="DI303" i="12"/>
  <c r="EV305" i="12"/>
  <c r="EP8" i="12"/>
  <c r="DP8" i="12"/>
  <c r="EP9" i="12"/>
  <c r="EQ9" i="12"/>
  <c r="EP11" i="12"/>
  <c r="DP12" i="12"/>
  <c r="DP13" i="12"/>
  <c r="EN13" i="12"/>
  <c r="EQ14" i="12"/>
  <c r="ET15" i="12"/>
  <c r="DM16" i="12"/>
  <c r="DP20" i="12"/>
  <c r="EN23" i="12"/>
  <c r="EP24" i="12"/>
  <c r="EQ29" i="12"/>
  <c r="ET30" i="12"/>
  <c r="DE34" i="12"/>
  <c r="ET34" i="12"/>
  <c r="EQ34" i="12"/>
  <c r="DI35" i="12"/>
  <c r="DM36" i="12"/>
  <c r="EV39" i="12"/>
  <c r="EO42" i="12"/>
  <c r="DM43" i="12"/>
  <c r="EV43" i="12"/>
  <c r="DE44" i="12"/>
  <c r="DP44" i="12"/>
  <c r="DI45" i="12"/>
  <c r="EP46" i="12"/>
  <c r="EN48" i="12"/>
  <c r="DM50" i="12"/>
  <c r="EO52" i="12"/>
  <c r="EN52" i="12"/>
  <c r="EP53" i="12"/>
  <c r="DP59" i="12"/>
  <c r="EQ61" i="12"/>
  <c r="ET62" i="12"/>
  <c r="DI67" i="12"/>
  <c r="EN74" i="12"/>
  <c r="ES76" i="12"/>
  <c r="EW76" i="12" s="1"/>
  <c r="EQ77" i="12"/>
  <c r="DM79" i="12"/>
  <c r="EN81" i="12"/>
  <c r="DE82" i="12"/>
  <c r="DP82" i="12"/>
  <c r="EM82" i="12"/>
  <c r="DM88" i="12"/>
  <c r="DM97" i="12"/>
  <c r="EV97" i="12"/>
  <c r="EM97" i="12"/>
  <c r="EQ99" i="12"/>
  <c r="DI102" i="12"/>
  <c r="DP11" i="12"/>
  <c r="EO17" i="12"/>
  <c r="DE5" i="12"/>
  <c r="DP5" i="12"/>
  <c r="EN6" i="12"/>
  <c r="DP7" i="12"/>
  <c r="EM9" i="12"/>
  <c r="EO12" i="12"/>
  <c r="DE14" i="12"/>
  <c r="EP16" i="12"/>
  <c r="DI18" i="12"/>
  <c r="EN18" i="12"/>
  <c r="ES24" i="12"/>
  <c r="EQ24" i="12"/>
  <c r="EP26" i="12"/>
  <c r="EP31" i="12"/>
  <c r="EN33" i="12"/>
  <c r="EO35" i="12"/>
  <c r="EN35" i="12"/>
  <c r="EP36" i="12"/>
  <c r="EM37" i="12"/>
  <c r="EO37" i="12"/>
  <c r="DM38" i="12"/>
  <c r="DE39" i="12"/>
  <c r="EM39" i="12"/>
  <c r="EQ41" i="12"/>
  <c r="ET42" i="12"/>
  <c r="EO49" i="12"/>
  <c r="EN49" i="12"/>
  <c r="EP50" i="12"/>
  <c r="ES53" i="12"/>
  <c r="EW53" i="12" s="1"/>
  <c r="EQ53" i="12"/>
  <c r="EM54" i="12"/>
  <c r="EO54" i="12"/>
  <c r="EO59" i="12"/>
  <c r="EV60" i="12"/>
  <c r="EP63" i="12"/>
  <c r="DE66" i="12"/>
  <c r="DP66" i="12"/>
  <c r="EM66" i="12"/>
  <c r="DP68" i="12"/>
  <c r="EN72" i="12"/>
  <c r="EQ73" i="12"/>
  <c r="DE75" i="12"/>
  <c r="DP75" i="12"/>
  <c r="EM75" i="12"/>
  <c r="DI78" i="12"/>
  <c r="DP78" i="12"/>
  <c r="EP79" i="12"/>
  <c r="DP84" i="12"/>
  <c r="DI90" i="12"/>
  <c r="EP90" i="12"/>
  <c r="EO95" i="12"/>
  <c r="DP97" i="12"/>
  <c r="ET101" i="12"/>
  <c r="EV101" i="12"/>
  <c r="EQ101" i="12"/>
  <c r="DM23" i="12"/>
  <c r="EQ26" i="12"/>
  <c r="DP31" i="12"/>
  <c r="EQ31" i="12"/>
  <c r="EO32" i="12"/>
  <c r="EN32" i="12"/>
  <c r="EP33" i="12"/>
  <c r="EM34" i="12"/>
  <c r="EO34" i="12"/>
  <c r="EO39" i="12"/>
  <c r="EN45" i="12"/>
  <c r="EQ48" i="12"/>
  <c r="DE58" i="12"/>
  <c r="DP58" i="12"/>
  <c r="DI59" i="12"/>
  <c r="EP60" i="12"/>
  <c r="DP63" i="12"/>
  <c r="EQ63" i="12"/>
  <c r="EV66" i="12"/>
  <c r="ES70" i="12"/>
  <c r="EQ70" i="12"/>
  <c r="EP72" i="12"/>
  <c r="EP74" i="12"/>
  <c r="ET78" i="12"/>
  <c r="EV88" i="12"/>
  <c r="EQ88" i="12"/>
  <c r="EO89" i="12"/>
  <c r="EN89" i="12"/>
  <c r="EV90" i="12"/>
  <c r="ET90" i="12"/>
  <c r="EP96" i="12"/>
  <c r="EP98" i="12"/>
  <c r="ES33" i="12"/>
  <c r="DI34" i="12"/>
  <c r="DM35" i="12"/>
  <c r="DE36" i="12"/>
  <c r="ET39" i="12"/>
  <c r="DM45" i="12"/>
  <c r="DP53" i="12"/>
  <c r="ET56" i="12"/>
  <c r="DM57" i="12"/>
  <c r="EN62" i="12"/>
  <c r="EO64" i="12"/>
  <c r="DM67" i="12"/>
  <c r="EM68" i="12"/>
  <c r="EN69" i="12"/>
  <c r="ES72" i="12"/>
  <c r="EW72" i="12" s="1"/>
  <c r="EM77" i="12"/>
  <c r="DP81" i="12"/>
  <c r="ES82" i="12"/>
  <c r="EW82" i="12" s="1"/>
  <c r="ES83" i="12"/>
  <c r="EW83" i="12" s="1"/>
  <c r="DI97" i="12"/>
  <c r="DM108" i="12"/>
  <c r="EQ6" i="12"/>
  <c r="ES17" i="12"/>
  <c r="DM25" i="12"/>
  <c r="DP25" i="12"/>
  <c r="DP36" i="12"/>
  <c r="DE38" i="12"/>
  <c r="DP38" i="12"/>
  <c r="DI39" i="12"/>
  <c r="EN42" i="12"/>
  <c r="EO44" i="12"/>
  <c r="EN44" i="12"/>
  <c r="EP45" i="12"/>
  <c r="EM46" i="12"/>
  <c r="DM47" i="12"/>
  <c r="DE48" i="12"/>
  <c r="DP50" i="12"/>
  <c r="DE55" i="12"/>
  <c r="DP55" i="12"/>
  <c r="DI56" i="12"/>
  <c r="DP60" i="12"/>
  <c r="EQ60" i="12"/>
  <c r="DE70" i="12"/>
  <c r="DP70" i="12"/>
  <c r="EV72" i="12"/>
  <c r="EQ74" i="12"/>
  <c r="DI75" i="12"/>
  <c r="DM76" i="12"/>
  <c r="DM85" i="12"/>
  <c r="EV96" i="12"/>
  <c r="ET96" i="12"/>
  <c r="DP17" i="12"/>
  <c r="EP13" i="12"/>
  <c r="DI15" i="12"/>
  <c r="DP10" i="12"/>
  <c r="EP10" i="12"/>
  <c r="DE6" i="12"/>
  <c r="DP6" i="12"/>
  <c r="EQ8" i="12"/>
  <c r="EO14" i="12"/>
  <c r="EN14" i="12"/>
  <c r="EO16" i="12"/>
  <c r="EM18" i="12"/>
  <c r="EQ23" i="12"/>
  <c r="ET24" i="12"/>
  <c r="EP25" i="12"/>
  <c r="DP28" i="12"/>
  <c r="ET28" i="12"/>
  <c r="EQ28" i="12"/>
  <c r="EO29" i="12"/>
  <c r="EN29" i="12"/>
  <c r="EP30" i="12"/>
  <c r="EM31" i="12"/>
  <c r="EO31" i="12"/>
  <c r="DM37" i="12"/>
  <c r="EV37" i="12"/>
  <c r="DP40" i="12"/>
  <c r="EQ40" i="12"/>
  <c r="ES45" i="12"/>
  <c r="EW45" i="12" s="1"/>
  <c r="EQ45" i="12"/>
  <c r="EP47" i="12"/>
  <c r="DP48" i="12"/>
  <c r="EO50" i="12"/>
  <c r="EQ52" i="12"/>
  <c r="ET53" i="12"/>
  <c r="DM54" i="12"/>
  <c r="EV54" i="12"/>
  <c r="EP57" i="12"/>
  <c r="EN59" i="12"/>
  <c r="EO61" i="12"/>
  <c r="EN61" i="12"/>
  <c r="EP62" i="12"/>
  <c r="EM63" i="12"/>
  <c r="EO63" i="12"/>
  <c r="EN66" i="12"/>
  <c r="DI68" i="12"/>
  <c r="EP69" i="12"/>
  <c r="DE72" i="12"/>
  <c r="DP72" i="12"/>
  <c r="EM72" i="12"/>
  <c r="EP85" i="12"/>
  <c r="EO86" i="12"/>
  <c r="DE96" i="12"/>
  <c r="DP96" i="12"/>
  <c r="DE11" i="12"/>
  <c r="ES6" i="12"/>
  <c r="EW6" i="12" s="1"/>
  <c r="EN30" i="12"/>
  <c r="EN7" i="12"/>
  <c r="DM10" i="12"/>
  <c r="DE8" i="12"/>
  <c r="DI9" i="12"/>
  <c r="EV9" i="12"/>
  <c r="ES15" i="12"/>
  <c r="EQ15" i="12"/>
  <c r="ET21" i="12"/>
  <c r="EV22" i="12"/>
  <c r="DE23" i="12"/>
  <c r="DI24" i="12"/>
  <c r="EN27" i="12"/>
  <c r="ES30" i="12"/>
  <c r="EQ30" i="12"/>
  <c r="EQ35" i="12"/>
  <c r="ET36" i="12"/>
  <c r="EO41" i="12"/>
  <c r="EN41" i="12"/>
  <c r="EP42" i="12"/>
  <c r="EM43" i="12"/>
  <c r="EO43" i="12"/>
  <c r="EO48" i="12"/>
  <c r="EQ49" i="12"/>
  <c r="ET50" i="12"/>
  <c r="DM51" i="12"/>
  <c r="EV51" i="12"/>
  <c r="DE52" i="12"/>
  <c r="DP52" i="12"/>
  <c r="DI53" i="12"/>
  <c r="DM59" i="12"/>
  <c r="ES62" i="12"/>
  <c r="EW62" i="12" s="1"/>
  <c r="EQ62" i="12"/>
  <c r="EV67" i="12"/>
  <c r="EQ67" i="12"/>
  <c r="EV76" i="12"/>
  <c r="EN77" i="12"/>
  <c r="EP80" i="12"/>
  <c r="DM13" i="12"/>
  <c r="ET6" i="12"/>
  <c r="DM7" i="12"/>
  <c r="EN9" i="12"/>
  <c r="EO11" i="12"/>
  <c r="EN11" i="12"/>
  <c r="EP12" i="12"/>
  <c r="EO18" i="12"/>
  <c r="EQ20" i="12"/>
  <c r="DI21" i="12"/>
  <c r="DM22" i="12"/>
  <c r="DP22" i="12"/>
  <c r="ET25" i="12"/>
  <c r="EQ25" i="12"/>
  <c r="EO33" i="12"/>
  <c r="DM34" i="12"/>
  <c r="EV34" i="12"/>
  <c r="DE35" i="12"/>
  <c r="DP35" i="12"/>
  <c r="DI36" i="12"/>
  <c r="EP37" i="12"/>
  <c r="EN39" i="12"/>
  <c r="ES42" i="12"/>
  <c r="EW42" i="12" s="1"/>
  <c r="EQ42" i="12"/>
  <c r="DI43" i="12"/>
  <c r="DM44" i="12"/>
  <c r="DE45" i="12"/>
  <c r="EM45" i="12"/>
  <c r="EQ47" i="12"/>
  <c r="ET48" i="12"/>
  <c r="DE49" i="12"/>
  <c r="DP49" i="12"/>
  <c r="DI50" i="12"/>
  <c r="EP54" i="12"/>
  <c r="EN56" i="12"/>
  <c r="EQ57" i="12"/>
  <c r="EO58" i="12"/>
  <c r="EN58" i="12"/>
  <c r="EP59" i="12"/>
  <c r="EM60" i="12"/>
  <c r="EO60" i="12"/>
  <c r="EP64" i="12"/>
  <c r="DP65" i="12"/>
  <c r="EV69" i="12"/>
  <c r="DM74" i="12"/>
  <c r="ET75" i="12"/>
  <c r="ES79" i="12"/>
  <c r="EQ80" i="12"/>
  <c r="EQ85" i="12"/>
  <c r="EN86" i="12"/>
  <c r="EV87" i="12"/>
  <c r="DI93" i="12"/>
  <c r="EM104" i="12"/>
  <c r="EP6" i="12"/>
  <c r="DI5" i="12"/>
  <c r="EN15" i="12"/>
  <c r="ES18" i="12"/>
  <c r="EN5" i="12"/>
  <c r="EM10" i="12"/>
  <c r="EM15" i="12"/>
  <c r="ET18" i="12"/>
  <c r="DP19" i="12"/>
  <c r="EV19" i="12"/>
  <c r="DE20" i="12"/>
  <c r="EP22" i="12"/>
  <c r="DE25" i="12"/>
  <c r="EN26" i="12"/>
  <c r="EP27" i="12"/>
  <c r="EO28" i="12"/>
  <c r="EQ32" i="12"/>
  <c r="ET33" i="12"/>
  <c r="EO40" i="12"/>
  <c r="EV42" i="12"/>
  <c r="DP45" i="12"/>
  <c r="DE47" i="12"/>
  <c r="DP47" i="12"/>
  <c r="DI48" i="12"/>
  <c r="EP51" i="12"/>
  <c r="ES59" i="12"/>
  <c r="EQ59" i="12"/>
  <c r="EM62" i="12"/>
  <c r="DI70" i="12"/>
  <c r="EP71" i="12"/>
  <c r="DM77" i="12"/>
  <c r="DI81" i="12"/>
  <c r="EM85" i="12"/>
  <c r="ET104" i="12"/>
  <c r="DP14" i="12"/>
  <c r="DM5" i="12"/>
  <c r="EP5" i="12"/>
  <c r="EO6" i="12"/>
  <c r="ES5" i="12"/>
  <c r="EQ5" i="12"/>
  <c r="DI6" i="12"/>
  <c r="EM8" i="12"/>
  <c r="EO8" i="12"/>
  <c r="EQ17" i="12"/>
  <c r="DM19" i="12"/>
  <c r="EN24" i="12"/>
  <c r="ES27" i="12"/>
  <c r="EW27" i="12" s="1"/>
  <c r="EQ27" i="12"/>
  <c r="EP29" i="12"/>
  <c r="DP30" i="12"/>
  <c r="EP34" i="12"/>
  <c r="EQ37" i="12"/>
  <c r="EO38" i="12"/>
  <c r="EN38" i="12"/>
  <c r="EP39" i="12"/>
  <c r="DM41" i="12"/>
  <c r="DE42" i="12"/>
  <c r="EM42" i="12"/>
  <c r="EV46" i="12"/>
  <c r="EN53" i="12"/>
  <c r="EQ54" i="12"/>
  <c r="EO55" i="12"/>
  <c r="EN55" i="12"/>
  <c r="EP56" i="12"/>
  <c r="EV59" i="12"/>
  <c r="EQ64" i="12"/>
  <c r="EP66" i="12"/>
  <c r="EM67" i="12"/>
  <c r="EO67" i="12"/>
  <c r="DM71" i="12"/>
  <c r="DP71" i="12"/>
  <c r="EQ71" i="12"/>
  <c r="DI72" i="12"/>
  <c r="EP73" i="12"/>
  <c r="EO74" i="12"/>
  <c r="EP75" i="12"/>
  <c r="EP77" i="12"/>
  <c r="DE80" i="12"/>
  <c r="DP80" i="12"/>
  <c r="DI83" i="12"/>
  <c r="EP84" i="12"/>
  <c r="DE91" i="12"/>
  <c r="DM91" i="12"/>
  <c r="DP91" i="12"/>
  <c r="EM91" i="12"/>
  <c r="EV93" i="12"/>
  <c r="ET93" i="12"/>
  <c r="EO5" i="12"/>
  <c r="DI12" i="12"/>
  <c r="EV7" i="12"/>
  <c r="ES9" i="12"/>
  <c r="EW9" i="12" s="1"/>
  <c r="EM12" i="12"/>
  <c r="EO15" i="12"/>
  <c r="DP16" i="12"/>
  <c r="EV16" i="12"/>
  <c r="DE17" i="12"/>
  <c r="ET22" i="12"/>
  <c r="EO25" i="12"/>
  <c r="EV27" i="12"/>
  <c r="EV31" i="12"/>
  <c r="ES39" i="12"/>
  <c r="EQ39" i="12"/>
  <c r="DI40" i="12"/>
  <c r="DP42" i="12"/>
  <c r="ET45" i="12"/>
  <c r="ES56" i="12"/>
  <c r="EQ56" i="12"/>
  <c r="EO57" i="12"/>
  <c r="EO62" i="12"/>
  <c r="EV63" i="12"/>
  <c r="ES66" i="12"/>
  <c r="EQ66" i="12"/>
  <c r="DI76" i="12"/>
  <c r="DI100" i="12"/>
  <c r="EQ79" i="12"/>
  <c r="EN80" i="12"/>
  <c r="DM82" i="12"/>
  <c r="EP83" i="12"/>
  <c r="ES85" i="12"/>
  <c r="EQ86" i="12"/>
  <c r="DE89" i="12"/>
  <c r="DP89" i="12"/>
  <c r="DM94" i="12"/>
  <c r="DP98" i="12"/>
  <c r="DE100" i="12"/>
  <c r="DP100" i="12"/>
  <c r="EP102" i="12"/>
  <c r="ET103" i="12"/>
  <c r="EN104" i="12"/>
  <c r="EP105" i="12"/>
  <c r="EV108" i="12"/>
  <c r="EQ108" i="12"/>
  <c r="DI113" i="12"/>
  <c r="DE117" i="12"/>
  <c r="DP117" i="12"/>
  <c r="EM117" i="12"/>
  <c r="EO124" i="12"/>
  <c r="EV125" i="12"/>
  <c r="DE126" i="12"/>
  <c r="DP126" i="12"/>
  <c r="EM126" i="12"/>
  <c r="DI129" i="12"/>
  <c r="ET132" i="12"/>
  <c r="EP134" i="12"/>
  <c r="DE139" i="12"/>
  <c r="DP139" i="12"/>
  <c r="EO140" i="12"/>
  <c r="EN140" i="12"/>
  <c r="ES141" i="12"/>
  <c r="EQ141" i="12"/>
  <c r="DI142" i="12"/>
  <c r="ES143" i="12"/>
  <c r="EQ143" i="12"/>
  <c r="EP145" i="12"/>
  <c r="DE148" i="12"/>
  <c r="DP148" i="12"/>
  <c r="EM148" i="12"/>
  <c r="DE150" i="12"/>
  <c r="DP150" i="12"/>
  <c r="EM150" i="12"/>
  <c r="DE152" i="12"/>
  <c r="DP152" i="12"/>
  <c r="EO155" i="12"/>
  <c r="DM156" i="12"/>
  <c r="ET159" i="12"/>
  <c r="EM164" i="12"/>
  <c r="EO165" i="12"/>
  <c r="EP166" i="12"/>
  <c r="DE169" i="12"/>
  <c r="DP169" i="12"/>
  <c r="EM169" i="12"/>
  <c r="EO170" i="12"/>
  <c r="EN170" i="12"/>
  <c r="ES171" i="12"/>
  <c r="EW171" i="12" s="1"/>
  <c r="EQ171" i="12"/>
  <c r="ES176" i="12"/>
  <c r="EQ176" i="12"/>
  <c r="DM185" i="12"/>
  <c r="ES185" i="12"/>
  <c r="DE188" i="12"/>
  <c r="DP188" i="12"/>
  <c r="EO194" i="12"/>
  <c r="DE196" i="12"/>
  <c r="DP196" i="12"/>
  <c r="EM203" i="12"/>
  <c r="EO211" i="12"/>
  <c r="EO213" i="12"/>
  <c r="ET302" i="12"/>
  <c r="EV302" i="12"/>
  <c r="ET86" i="12"/>
  <c r="EM108" i="12"/>
  <c r="EO113" i="12"/>
  <c r="ES114" i="12"/>
  <c r="EW114" i="12" s="1"/>
  <c r="ET115" i="12"/>
  <c r="EO120" i="12"/>
  <c r="ET123" i="12"/>
  <c r="ET124" i="12"/>
  <c r="EO129" i="12"/>
  <c r="EO131" i="12"/>
  <c r="ES132" i="12"/>
  <c r="EW132" i="12" s="1"/>
  <c r="EQ132" i="12"/>
  <c r="ES134" i="12"/>
  <c r="EQ134" i="12"/>
  <c r="DM136" i="12"/>
  <c r="EV141" i="12"/>
  <c r="EQ145" i="12"/>
  <c r="EV149" i="12"/>
  <c r="DE154" i="12"/>
  <c r="EV155" i="12"/>
  <c r="ET156" i="12"/>
  <c r="EP158" i="12"/>
  <c r="ES159" i="12"/>
  <c r="EQ159" i="12"/>
  <c r="ET169" i="12"/>
  <c r="ET176" i="12"/>
  <c r="DE183" i="12"/>
  <c r="ES186" i="12"/>
  <c r="ET187" i="12"/>
  <c r="ET188" i="12"/>
  <c r="EV190" i="12"/>
  <c r="EN194" i="12"/>
  <c r="EO77" i="12"/>
  <c r="EP78" i="12"/>
  <c r="EM81" i="12"/>
  <c r="EN82" i="12"/>
  <c r="DI84" i="12"/>
  <c r="DE86" i="12"/>
  <c r="DP86" i="12"/>
  <c r="EP91" i="12"/>
  <c r="EV92" i="12"/>
  <c r="EV95" i="12"/>
  <c r="EP97" i="12"/>
  <c r="ES102" i="12"/>
  <c r="EP107" i="12"/>
  <c r="DE110" i="12"/>
  <c r="DP110" i="12"/>
  <c r="EM110" i="12"/>
  <c r="DM112" i="12"/>
  <c r="EV114" i="12"/>
  <c r="EO122" i="12"/>
  <c r="ES123" i="12"/>
  <c r="EW123" i="12" s="1"/>
  <c r="EQ123" i="12"/>
  <c r="EP125" i="12"/>
  <c r="EV132" i="12"/>
  <c r="EN133" i="12"/>
  <c r="EP136" i="12"/>
  <c r="DM138" i="12"/>
  <c r="EO139" i="12"/>
  <c r="EV140" i="12"/>
  <c r="DE141" i="12"/>
  <c r="DP141" i="12"/>
  <c r="EM141" i="12"/>
  <c r="EO144" i="12"/>
  <c r="EN144" i="12"/>
  <c r="ET147" i="12"/>
  <c r="EO148" i="12"/>
  <c r="DM149" i="12"/>
  <c r="DM151" i="12"/>
  <c r="DM153" i="12"/>
  <c r="DI155" i="12"/>
  <c r="EO160" i="12"/>
  <c r="DI167" i="12"/>
  <c r="DM168" i="12"/>
  <c r="EM171" i="12"/>
  <c r="EN172" i="12"/>
  <c r="ES173" i="12"/>
  <c r="EQ173" i="12"/>
  <c r="EV186" i="12"/>
  <c r="DM187" i="12"/>
  <c r="DE190" i="12"/>
  <c r="DP190" i="12"/>
  <c r="DI191" i="12"/>
  <c r="EO191" i="12"/>
  <c r="EN191" i="12"/>
  <c r="ET208" i="12"/>
  <c r="ET210" i="12"/>
  <c r="ET219" i="12"/>
  <c r="EM219" i="12"/>
  <c r="EP263" i="12"/>
  <c r="EO288" i="12"/>
  <c r="EO300" i="12"/>
  <c r="EN71" i="12"/>
  <c r="DI77" i="12"/>
  <c r="ES78" i="12"/>
  <c r="DE83" i="12"/>
  <c r="EP88" i="12"/>
  <c r="EV89" i="12"/>
  <c r="EN90" i="12"/>
  <c r="DM93" i="12"/>
  <c r="EN93" i="12"/>
  <c r="EQ94" i="12"/>
  <c r="DM96" i="12"/>
  <c r="EN96" i="12"/>
  <c r="EQ97" i="12"/>
  <c r="DI98" i="12"/>
  <c r="EP99" i="12"/>
  <c r="EV100" i="12"/>
  <c r="EN101" i="12"/>
  <c r="ET102" i="12"/>
  <c r="DI103" i="12"/>
  <c r="DM104" i="12"/>
  <c r="DE105" i="12"/>
  <c r="EV105" i="12"/>
  <c r="EM105" i="12"/>
  <c r="EO106" i="12"/>
  <c r="EN106" i="12"/>
  <c r="DP107" i="12"/>
  <c r="DM109" i="12"/>
  <c r="EQ114" i="12"/>
  <c r="EM114" i="12"/>
  <c r="EQ116" i="12"/>
  <c r="EP118" i="12"/>
  <c r="EV123" i="12"/>
  <c r="EN124" i="12"/>
  <c r="ES125" i="12"/>
  <c r="EQ125" i="12"/>
  <c r="EP127" i="12"/>
  <c r="EV130" i="12"/>
  <c r="EV131" i="12"/>
  <c r="EM132" i="12"/>
  <c r="EO135" i="12"/>
  <c r="EN135" i="12"/>
  <c r="EQ136" i="12"/>
  <c r="DI137" i="12"/>
  <c r="ET138" i="12"/>
  <c r="ET139" i="12"/>
  <c r="DM140" i="12"/>
  <c r="EO146" i="12"/>
  <c r="EN146" i="12"/>
  <c r="ES147" i="12"/>
  <c r="EV148" i="12"/>
  <c r="EP149" i="12"/>
  <c r="EP151" i="12"/>
  <c r="EP153" i="12"/>
  <c r="EN155" i="12"/>
  <c r="ET158" i="12"/>
  <c r="DP159" i="12"/>
  <c r="EM159" i="12"/>
  <c r="EQ161" i="12"/>
  <c r="DE166" i="12"/>
  <c r="DP166" i="12"/>
  <c r="EM166" i="12"/>
  <c r="EO167" i="12"/>
  <c r="EN167" i="12"/>
  <c r="ET168" i="12"/>
  <c r="EO174" i="12"/>
  <c r="EQ178" i="12"/>
  <c r="EO179" i="12"/>
  <c r="EN179" i="12"/>
  <c r="EP180" i="12"/>
  <c r="DM182" i="12"/>
  <c r="EN184" i="12"/>
  <c r="EP202" i="12"/>
  <c r="EO203" i="12"/>
  <c r="EM210" i="12"/>
  <c r="ET212" i="12"/>
  <c r="EV212" i="12"/>
  <c r="ET105" i="12"/>
  <c r="EV106" i="12"/>
  <c r="DI108" i="12"/>
  <c r="EP109" i="12"/>
  <c r="EO112" i="12"/>
  <c r="EO121" i="12"/>
  <c r="EM123" i="12"/>
  <c r="EO130" i="12"/>
  <c r="DM131" i="12"/>
  <c r="ES138" i="12"/>
  <c r="EQ138" i="12"/>
  <c r="DI139" i="12"/>
  <c r="DI148" i="12"/>
  <c r="ES149" i="12"/>
  <c r="EW149" i="12" s="1"/>
  <c r="EQ149" i="12"/>
  <c r="DI150" i="12"/>
  <c r="ES151" i="12"/>
  <c r="EQ151" i="12"/>
  <c r="DI152" i="12"/>
  <c r="ES153" i="12"/>
  <c r="EQ153" i="12"/>
  <c r="DE156" i="12"/>
  <c r="DP156" i="12"/>
  <c r="EM156" i="12"/>
  <c r="EQ158" i="12"/>
  <c r="DI164" i="12"/>
  <c r="DM165" i="12"/>
  <c r="ET167" i="12"/>
  <c r="EQ168" i="12"/>
  <c r="EV173" i="12"/>
  <c r="EM173" i="12"/>
  <c r="ES175" i="12"/>
  <c r="EW175" i="12" s="1"/>
  <c r="EO176" i="12"/>
  <c r="EM178" i="12"/>
  <c r="DE185" i="12"/>
  <c r="EN188" i="12"/>
  <c r="DI193" i="12"/>
  <c r="DE195" i="12"/>
  <c r="DP195" i="12"/>
  <c r="EM195" i="12"/>
  <c r="DI196" i="12"/>
  <c r="ET199" i="12"/>
  <c r="EV200" i="12"/>
  <c r="ET200" i="12"/>
  <c r="DP279" i="12"/>
  <c r="EN100" i="12"/>
  <c r="EP101" i="12"/>
  <c r="EQ102" i="12"/>
  <c r="EQ104" i="12"/>
  <c r="DE107" i="12"/>
  <c r="EP111" i="12"/>
  <c r="ET112" i="12"/>
  <c r="EP113" i="12"/>
  <c r="DE116" i="12"/>
  <c r="EO117" i="12"/>
  <c r="EN117" i="12"/>
  <c r="DI119" i="12"/>
  <c r="ET120" i="12"/>
  <c r="EO126" i="12"/>
  <c r="EN126" i="12"/>
  <c r="ET129" i="12"/>
  <c r="ET130" i="12"/>
  <c r="EP131" i="12"/>
  <c r="DP136" i="12"/>
  <c r="EM136" i="12"/>
  <c r="EN139" i="12"/>
  <c r="EQ140" i="12"/>
  <c r="EP142" i="12"/>
  <c r="EO145" i="12"/>
  <c r="EM147" i="12"/>
  <c r="EN148" i="12"/>
  <c r="EO150" i="12"/>
  <c r="EN150" i="12"/>
  <c r="EO152" i="12"/>
  <c r="EN152" i="12"/>
  <c r="DI154" i="12"/>
  <c r="DE161" i="12"/>
  <c r="DP161" i="12"/>
  <c r="EM161" i="12"/>
  <c r="DE163" i="12"/>
  <c r="EM163" i="12"/>
  <c r="EO164" i="12"/>
  <c r="EN164" i="12"/>
  <c r="ET165" i="12"/>
  <c r="EN169" i="12"/>
  <c r="ES170" i="12"/>
  <c r="EQ170" i="12"/>
  <c r="EV180" i="12"/>
  <c r="EQ180" i="12"/>
  <c r="DI183" i="12"/>
  <c r="EP184" i="12"/>
  <c r="EQ187" i="12"/>
  <c r="DE192" i="12"/>
  <c r="EQ192" i="12"/>
  <c r="DM194" i="12"/>
  <c r="EP197" i="12"/>
  <c r="DM199" i="12"/>
  <c r="EM200" i="12"/>
  <c r="EQ202" i="12"/>
  <c r="EO210" i="12"/>
  <c r="EM216" i="12"/>
  <c r="EM227" i="12"/>
  <c r="ET272" i="12"/>
  <c r="EV272" i="12"/>
  <c r="EO273" i="12"/>
  <c r="EM285" i="12"/>
  <c r="ES295" i="12"/>
  <c r="EW295" i="12" s="1"/>
  <c r="EO83" i="12"/>
  <c r="DM84" i="12"/>
  <c r="EP87" i="12"/>
  <c r="ES93" i="12"/>
  <c r="EW93" i="12" s="1"/>
  <c r="EQ93" i="12"/>
  <c r="ET97" i="12"/>
  <c r="DE99" i="12"/>
  <c r="EM99" i="12"/>
  <c r="EN103" i="12"/>
  <c r="DM106" i="12"/>
  <c r="EO108" i="12"/>
  <c r="EN108" i="12"/>
  <c r="DI110" i="12"/>
  <c r="ES111" i="12"/>
  <c r="ES113" i="12"/>
  <c r="EQ113" i="12"/>
  <c r="DM115" i="12"/>
  <c r="DE118" i="12"/>
  <c r="DP118" i="12"/>
  <c r="EO119" i="12"/>
  <c r="EN119" i="12"/>
  <c r="ES120" i="12"/>
  <c r="EW120" i="12" s="1"/>
  <c r="EQ120" i="12"/>
  <c r="EP122" i="12"/>
  <c r="EO128" i="12"/>
  <c r="ES129" i="12"/>
  <c r="EQ129" i="12"/>
  <c r="DI130" i="12"/>
  <c r="EQ131" i="12"/>
  <c r="EP133" i="12"/>
  <c r="EV137" i="12"/>
  <c r="DP138" i="12"/>
  <c r="EM138" i="12"/>
  <c r="EQ142" i="12"/>
  <c r="ET144" i="12"/>
  <c r="ET145" i="12"/>
  <c r="DE149" i="12"/>
  <c r="DP149" i="12"/>
  <c r="DE151" i="12"/>
  <c r="DP151" i="12"/>
  <c r="EM151" i="12"/>
  <c r="DE153" i="12"/>
  <c r="EM153" i="12"/>
  <c r="DM155" i="12"/>
  <c r="DM157" i="12"/>
  <c r="DE158" i="12"/>
  <c r="EM158" i="12"/>
  <c r="DM160" i="12"/>
  <c r="ES165" i="12"/>
  <c r="EQ165" i="12"/>
  <c r="EM168" i="12"/>
  <c r="EO171" i="12"/>
  <c r="EP172" i="12"/>
  <c r="DE180" i="12"/>
  <c r="DP180" i="12"/>
  <c r="EQ182" i="12"/>
  <c r="DE187" i="12"/>
  <c r="EM187" i="12"/>
  <c r="DM191" i="12"/>
  <c r="EM192" i="12"/>
  <c r="ES193" i="12"/>
  <c r="EP199" i="12"/>
  <c r="EM202" i="12"/>
  <c r="EO208" i="12"/>
  <c r="EP209" i="12"/>
  <c r="ET180" i="12"/>
  <c r="EV197" i="12"/>
  <c r="ET197" i="12"/>
  <c r="EN105" i="12"/>
  <c r="DE113" i="12"/>
  <c r="DP113" i="12"/>
  <c r="EO114" i="12"/>
  <c r="EN114" i="12"/>
  <c r="DM117" i="12"/>
  <c r="EV128" i="12"/>
  <c r="DE131" i="12"/>
  <c r="DP131" i="12"/>
  <c r="EO132" i="12"/>
  <c r="EN132" i="12"/>
  <c r="EO134" i="12"/>
  <c r="EN134" i="12"/>
  <c r="EP137" i="12"/>
  <c r="EV144" i="12"/>
  <c r="EN145" i="12"/>
  <c r="DM148" i="12"/>
  <c r="DM150" i="12"/>
  <c r="DM152" i="12"/>
  <c r="DI156" i="12"/>
  <c r="DE165" i="12"/>
  <c r="DP165" i="12"/>
  <c r="EN166" i="12"/>
  <c r="DI173" i="12"/>
  <c r="EO173" i="12"/>
  <c r="EP174" i="12"/>
  <c r="EM175" i="12"/>
  <c r="DP176" i="12"/>
  <c r="EV177" i="12"/>
  <c r="EQ177" i="12"/>
  <c r="EM180" i="12"/>
  <c r="EN181" i="12"/>
  <c r="DI185" i="12"/>
  <c r="EO185" i="12"/>
  <c r="EP186" i="12"/>
  <c r="ES190" i="12"/>
  <c r="ES191" i="12"/>
  <c r="EW191" i="12" s="1"/>
  <c r="ET193" i="12"/>
  <c r="EV194" i="12"/>
  <c r="EV207" i="12"/>
  <c r="ET207" i="12"/>
  <c r="EQ207" i="12"/>
  <c r="EM87" i="12"/>
  <c r="DI88" i="12"/>
  <c r="ES92" i="12"/>
  <c r="EW92" i="12" s="1"/>
  <c r="EQ92" i="12"/>
  <c r="ET94" i="12"/>
  <c r="EQ95" i="12"/>
  <c r="ES98" i="12"/>
  <c r="EW98" i="12" s="1"/>
  <c r="EQ98" i="12"/>
  <c r="EV99" i="12"/>
  <c r="EN102" i="12"/>
  <c r="EQ103" i="12"/>
  <c r="EO104" i="12"/>
  <c r="EV110" i="12"/>
  <c r="DI111" i="12"/>
  <c r="DM111" i="12"/>
  <c r="EP114" i="12"/>
  <c r="ET117" i="12"/>
  <c r="DM119" i="12"/>
  <c r="EO123" i="12"/>
  <c r="EN123" i="12"/>
  <c r="ET126" i="12"/>
  <c r="ET127" i="12"/>
  <c r="DM128" i="12"/>
  <c r="EQ137" i="12"/>
  <c r="EP139" i="12"/>
  <c r="EV143" i="12"/>
  <c r="DE144" i="12"/>
  <c r="DP144" i="12"/>
  <c r="EM144" i="12"/>
  <c r="EP148" i="12"/>
  <c r="ET150" i="12"/>
  <c r="EV151" i="12"/>
  <c r="EP152" i="12"/>
  <c r="DM154" i="12"/>
  <c r="EO156" i="12"/>
  <c r="EN156" i="12"/>
  <c r="EP159" i="12"/>
  <c r="EV160" i="12"/>
  <c r="DI161" i="12"/>
  <c r="EQ162" i="12"/>
  <c r="DI163" i="12"/>
  <c r="EP164" i="12"/>
  <c r="DE172" i="12"/>
  <c r="DP172" i="12"/>
  <c r="EM172" i="12"/>
  <c r="ES174" i="12"/>
  <c r="EN176" i="12"/>
  <c r="ES179" i="12"/>
  <c r="EW179" i="12" s="1"/>
  <c r="EQ179" i="12"/>
  <c r="DM183" i="12"/>
  <c r="DP184" i="12"/>
  <c r="EV187" i="12"/>
  <c r="EP188" i="12"/>
  <c r="ET192" i="12"/>
  <c r="EP193" i="12"/>
  <c r="EM194" i="12"/>
  <c r="EN195" i="12"/>
  <c r="EP196" i="12"/>
  <c r="DE199" i="12"/>
  <c r="DP199" i="12"/>
  <c r="EM207" i="12"/>
  <c r="ES89" i="12"/>
  <c r="EW89" i="12" s="1"/>
  <c r="ET91" i="12"/>
  <c r="ET92" i="12"/>
  <c r="ET95" i="12"/>
  <c r="EV98" i="12"/>
  <c r="ES101" i="12"/>
  <c r="DE106" i="12"/>
  <c r="DP106" i="12"/>
  <c r="EO107" i="12"/>
  <c r="EO116" i="12"/>
  <c r="ES117" i="12"/>
  <c r="DI118" i="12"/>
  <c r="EO125" i="12"/>
  <c r="ES126" i="12"/>
  <c r="DI127" i="12"/>
  <c r="DM130" i="12"/>
  <c r="EV133" i="12"/>
  <c r="DM141" i="12"/>
  <c r="EV142" i="12"/>
  <c r="EO147" i="12"/>
  <c r="ES148" i="12"/>
  <c r="DI149" i="12"/>
  <c r="DI151" i="12"/>
  <c r="DI153" i="12"/>
  <c r="DE155" i="12"/>
  <c r="DE157" i="12"/>
  <c r="DI158" i="12"/>
  <c r="EV159" i="12"/>
  <c r="DE160" i="12"/>
  <c r="EO161" i="12"/>
  <c r="ES164" i="12"/>
  <c r="EW164" i="12" s="1"/>
  <c r="EO168" i="12"/>
  <c r="DM171" i="12"/>
  <c r="ET172" i="12"/>
  <c r="ET174" i="12"/>
  <c r="EV174" i="12"/>
  <c r="DP182" i="12"/>
  <c r="DI187" i="12"/>
  <c r="DP187" i="12"/>
  <c r="EO187" i="12"/>
  <c r="ES188" i="12"/>
  <c r="EW188" i="12" s="1"/>
  <c r="DE191" i="12"/>
  <c r="DP191" i="12"/>
  <c r="DM197" i="12"/>
  <c r="ES283" i="12"/>
  <c r="EM84" i="12"/>
  <c r="EP86" i="12"/>
  <c r="ET88" i="12"/>
  <c r="ET89" i="12"/>
  <c r="DE92" i="12"/>
  <c r="DP92" i="12"/>
  <c r="DE95" i="12"/>
  <c r="DP95" i="12"/>
  <c r="EM103" i="12"/>
  <c r="ES108" i="12"/>
  <c r="EW108" i="12" s="1"/>
  <c r="ET109" i="12"/>
  <c r="EO109" i="12"/>
  <c r="EP110" i="12"/>
  <c r="EP112" i="12"/>
  <c r="EN118" i="12"/>
  <c r="EQ119" i="12"/>
  <c r="EP121" i="12"/>
  <c r="EV126" i="12"/>
  <c r="EN127" i="12"/>
  <c r="EQ128" i="12"/>
  <c r="EP130" i="12"/>
  <c r="EO133" i="12"/>
  <c r="DE137" i="12"/>
  <c r="DP137" i="12"/>
  <c r="EO138" i="12"/>
  <c r="EN138" i="12"/>
  <c r="DI140" i="12"/>
  <c r="ET141" i="12"/>
  <c r="ET142" i="12"/>
  <c r="EP143" i="12"/>
  <c r="DM145" i="12"/>
  <c r="EO149" i="12"/>
  <c r="EN149" i="12"/>
  <c r="EV150" i="12"/>
  <c r="EQ150" i="12"/>
  <c r="EN151" i="12"/>
  <c r="ET152" i="12"/>
  <c r="EN153" i="12"/>
  <c r="ES154" i="12"/>
  <c r="EV156" i="12"/>
  <c r="EN158" i="12"/>
  <c r="DM159" i="12"/>
  <c r="DE162" i="12"/>
  <c r="DP162" i="12"/>
  <c r="EM162" i="12"/>
  <c r="DM166" i="12"/>
  <c r="EV169" i="12"/>
  <c r="DI170" i="12"/>
  <c r="ET171" i="12"/>
  <c r="EM174" i="12"/>
  <c r="EN175" i="12"/>
  <c r="EP176" i="12"/>
  <c r="EO177" i="12"/>
  <c r="EM179" i="12"/>
  <c r="EN180" i="12"/>
  <c r="EO182" i="12"/>
  <c r="EN182" i="12"/>
  <c r="EV188" i="12"/>
  <c r="DI189" i="12"/>
  <c r="EO189" i="12"/>
  <c r="ET190" i="12"/>
  <c r="EN192" i="12"/>
  <c r="EV193" i="12"/>
  <c r="EQ193" i="12"/>
  <c r="EV196" i="12"/>
  <c r="EQ196" i="12"/>
  <c r="ET203" i="12"/>
  <c r="EN204" i="12"/>
  <c r="EN205" i="12"/>
  <c r="EP206" i="12"/>
  <c r="EO207" i="12"/>
  <c r="ET221" i="12"/>
  <c r="EV221" i="12"/>
  <c r="EO222" i="12"/>
  <c r="EP200" i="12"/>
  <c r="ES201" i="12"/>
  <c r="EW201" i="12" s="1"/>
  <c r="EO201" i="12"/>
  <c r="ES203" i="12"/>
  <c r="EQ203" i="12"/>
  <c r="EP207" i="12"/>
  <c r="EM208" i="12"/>
  <c r="EN209" i="12"/>
  <c r="EV213" i="12"/>
  <c r="EQ213" i="12"/>
  <c r="EO217" i="12"/>
  <c r="EN220" i="12"/>
  <c r="EP221" i="12"/>
  <c r="EV226" i="12"/>
  <c r="EQ227" i="12"/>
  <c r="DE230" i="12"/>
  <c r="DI231" i="12"/>
  <c r="EP232" i="12"/>
  <c r="EQ237" i="12"/>
  <c r="EP239" i="12"/>
  <c r="EN241" i="12"/>
  <c r="ES242" i="12"/>
  <c r="EW242" i="12" s="1"/>
  <c r="EQ242" i="12"/>
  <c r="EV246" i="12"/>
  <c r="DE247" i="12"/>
  <c r="EM247" i="12"/>
  <c r="EN248" i="12"/>
  <c r="EV249" i="12"/>
  <c r="EP251" i="12"/>
  <c r="EN253" i="12"/>
  <c r="ES254" i="12"/>
  <c r="EW254" i="12" s="1"/>
  <c r="EQ254" i="12"/>
  <c r="ES256" i="12"/>
  <c r="EW256" i="12" s="1"/>
  <c r="ET258" i="12"/>
  <c r="DI259" i="12"/>
  <c r="EP260" i="12"/>
  <c r="DI265" i="12"/>
  <c r="EV266" i="12"/>
  <c r="EP267" i="12"/>
  <c r="EM270" i="12"/>
  <c r="EN271" i="12"/>
  <c r="EP272" i="12"/>
  <c r="ET275" i="12"/>
  <c r="EQ275" i="12"/>
  <c r="ES279" i="12"/>
  <c r="ES280" i="12"/>
  <c r="EW280" i="12" s="1"/>
  <c r="DP282" i="12"/>
  <c r="EO283" i="12"/>
  <c r="DE285" i="12"/>
  <c r="EN286" i="12"/>
  <c r="DI291" i="12"/>
  <c r="ES294" i="12"/>
  <c r="EW294" i="12" s="1"/>
  <c r="DI296" i="12"/>
  <c r="EP297" i="12"/>
  <c r="EP302" i="12"/>
  <c r="EO303" i="12"/>
  <c r="ET305" i="12"/>
  <c r="DI306" i="12"/>
  <c r="EQ310" i="12"/>
  <c r="ES200" i="12"/>
  <c r="EW200" i="12" s="1"/>
  <c r="EQ200" i="12"/>
  <c r="EM205" i="12"/>
  <c r="EN206" i="12"/>
  <c r="EQ210" i="12"/>
  <c r="EO214" i="12"/>
  <c r="EN217" i="12"/>
  <c r="EP218" i="12"/>
  <c r="ET224" i="12"/>
  <c r="EQ224" i="12"/>
  <c r="DM226" i="12"/>
  <c r="DE227" i="12"/>
  <c r="DI228" i="12"/>
  <c r="DM229" i="12"/>
  <c r="DP230" i="12"/>
  <c r="EQ232" i="12"/>
  <c r="EV235" i="12"/>
  <c r="EO235" i="12"/>
  <c r="EM237" i="12"/>
  <c r="EN238" i="12"/>
  <c r="ES239" i="12"/>
  <c r="EW239" i="12" s="1"/>
  <c r="EQ239" i="12"/>
  <c r="EO240" i="12"/>
  <c r="EV242" i="12"/>
  <c r="EN243" i="12"/>
  <c r="DP244" i="12"/>
  <c r="EQ244" i="12"/>
  <c r="EO245" i="12"/>
  <c r="EP246" i="12"/>
  <c r="DP247" i="12"/>
  <c r="ES248" i="12"/>
  <c r="EW248" i="12" s="1"/>
  <c r="DE249" i="12"/>
  <c r="DP249" i="12"/>
  <c r="EM249" i="12"/>
  <c r="EN250" i="12"/>
  <c r="DP251" i="12"/>
  <c r="ES251" i="12"/>
  <c r="EW251" i="12" s="1"/>
  <c r="EQ251" i="12"/>
  <c r="EO252" i="12"/>
  <c r="EV254" i="12"/>
  <c r="EM258" i="12"/>
  <c r="DM264" i="12"/>
  <c r="EO265" i="12"/>
  <c r="EN265" i="12"/>
  <c r="DM279" i="12"/>
  <c r="EN279" i="12"/>
  <c r="EQ280" i="12"/>
  <c r="EN281" i="12"/>
  <c r="EV282" i="12"/>
  <c r="EQ282" i="12"/>
  <c r="EP287" i="12"/>
  <c r="EQ290" i="12"/>
  <c r="EO293" i="12"/>
  <c r="EN294" i="12"/>
  <c r="EQ295" i="12"/>
  <c r="EN296" i="12"/>
  <c r="EO298" i="12"/>
  <c r="DM299" i="12"/>
  <c r="DM304" i="12"/>
  <c r="DE305" i="12"/>
  <c r="DP305" i="12"/>
  <c r="ES307" i="12"/>
  <c r="EW307" i="12" s="1"/>
  <c r="EV309" i="12"/>
  <c r="EN311" i="12"/>
  <c r="EP312" i="12"/>
  <c r="EQ218" i="12"/>
  <c r="EN231" i="12"/>
  <c r="EN245" i="12"/>
  <c r="DM248" i="12"/>
  <c r="DE251" i="12"/>
  <c r="DI252" i="12"/>
  <c r="DP256" i="12"/>
  <c r="EQ256" i="12"/>
  <c r="DI257" i="12"/>
  <c r="EN262" i="12"/>
  <c r="EV263" i="12"/>
  <c r="DI268" i="12"/>
  <c r="EQ269" i="12"/>
  <c r="EN276" i="12"/>
  <c r="EQ277" i="12"/>
  <c r="DI278" i="12"/>
  <c r="EP279" i="12"/>
  <c r="EP284" i="12"/>
  <c r="EQ287" i="12"/>
  <c r="EP294" i="12"/>
  <c r="DP295" i="12"/>
  <c r="DI300" i="12"/>
  <c r="DM301" i="12"/>
  <c r="DE302" i="12"/>
  <c r="DP302" i="12"/>
  <c r="EV306" i="12"/>
  <c r="EP309" i="12"/>
  <c r="EV312" i="12"/>
  <c r="EQ312" i="12"/>
  <c r="ET215" i="12"/>
  <c r="EQ215" i="12"/>
  <c r="ES222" i="12"/>
  <c r="EW222" i="12" s="1"/>
  <c r="EP223" i="12"/>
  <c r="ES224" i="12"/>
  <c r="EN228" i="12"/>
  <c r="EV228" i="12"/>
  <c r="ET229" i="12"/>
  <c r="EQ229" i="12"/>
  <c r="EN233" i="12"/>
  <c r="ET234" i="12"/>
  <c r="EQ234" i="12"/>
  <c r="EN235" i="12"/>
  <c r="EP241" i="12"/>
  <c r="DM243" i="12"/>
  <c r="ET245" i="12"/>
  <c r="DI247" i="12"/>
  <c r="EP248" i="12"/>
  <c r="EP253" i="12"/>
  <c r="EN257" i="12"/>
  <c r="DM259" i="12"/>
  <c r="DE260" i="12"/>
  <c r="ES264" i="12"/>
  <c r="EO264" i="12"/>
  <c r="DM271" i="12"/>
  <c r="ES273" i="12"/>
  <c r="ES274" i="12"/>
  <c r="DE277" i="12"/>
  <c r="EM277" i="12"/>
  <c r="EN278" i="12"/>
  <c r="EO280" i="12"/>
  <c r="DI285" i="12"/>
  <c r="DM291" i="12"/>
  <c r="EN291" i="12"/>
  <c r="EN293" i="12"/>
  <c r="DP294" i="12"/>
  <c r="DM296" i="12"/>
  <c r="EQ299" i="12"/>
  <c r="EP301" i="12"/>
  <c r="ES303" i="12"/>
  <c r="EW303" i="12" s="1"/>
  <c r="DP309" i="12"/>
  <c r="ES219" i="12"/>
  <c r="EP220" i="12"/>
  <c r="ES221" i="12"/>
  <c r="EO221" i="12"/>
  <c r="ES223" i="12"/>
  <c r="EQ223" i="12"/>
  <c r="EP225" i="12"/>
  <c r="DP226" i="12"/>
  <c r="EM226" i="12"/>
  <c r="EN230" i="12"/>
  <c r="EV232" i="12"/>
  <c r="EO232" i="12"/>
  <c r="EM234" i="12"/>
  <c r="DP235" i="12"/>
  <c r="DE236" i="12"/>
  <c r="EP238" i="12"/>
  <c r="EP243" i="12"/>
  <c r="DE246" i="12"/>
  <c r="DP246" i="12"/>
  <c r="DI249" i="12"/>
  <c r="EO249" i="12"/>
  <c r="EP250" i="12"/>
  <c r="DI258" i="12"/>
  <c r="EN258" i="12"/>
  <c r="EP259" i="12"/>
  <c r="EO261" i="12"/>
  <c r="EN261" i="12"/>
  <c r="EQ263" i="12"/>
  <c r="EP265" i="12"/>
  <c r="EP271" i="12"/>
  <c r="EN273" i="12"/>
  <c r="EP276" i="12"/>
  <c r="DP277" i="12"/>
  <c r="DE279" i="12"/>
  <c r="EQ279" i="12"/>
  <c r="EP281" i="12"/>
  <c r="ET284" i="12"/>
  <c r="EQ284" i="12"/>
  <c r="ES288" i="12"/>
  <c r="EW288" i="12" s="1"/>
  <c r="EM292" i="12"/>
  <c r="DP293" i="12"/>
  <c r="EQ294" i="12"/>
  <c r="EP296" i="12"/>
  <c r="ES300" i="12"/>
  <c r="EN303" i="12"/>
  <c r="EP306" i="12"/>
  <c r="EO307" i="12"/>
  <c r="ET309" i="12"/>
  <c r="EQ309" i="12"/>
  <c r="DI310" i="12"/>
  <c r="EP311" i="12"/>
  <c r="EV199" i="12"/>
  <c r="EN203" i="12"/>
  <c r="EP204" i="12"/>
  <c r="ET209" i="12"/>
  <c r="EQ209" i="12"/>
  <c r="ES216" i="12"/>
  <c r="EP217" i="12"/>
  <c r="ES218" i="12"/>
  <c r="EO218" i="12"/>
  <c r="ES220" i="12"/>
  <c r="EW220" i="12" s="1"/>
  <c r="EQ220" i="12"/>
  <c r="EN224" i="12"/>
  <c r="EV227" i="12"/>
  <c r="EN227" i="12"/>
  <c r="ES230" i="12"/>
  <c r="EP233" i="12"/>
  <c r="DP234" i="12"/>
  <c r="ES238" i="12"/>
  <c r="EW238" i="12" s="1"/>
  <c r="EQ238" i="12"/>
  <c r="DI244" i="12"/>
  <c r="DM245" i="12"/>
  <c r="EQ248" i="12"/>
  <c r="EN249" i="12"/>
  <c r="EN252" i="12"/>
  <c r="EV253" i="12"/>
  <c r="EP255" i="12"/>
  <c r="DP259" i="12"/>
  <c r="EQ259" i="12"/>
  <c r="ES261" i="12"/>
  <c r="EW261" i="12" s="1"/>
  <c r="EO263" i="12"/>
  <c r="DI264" i="12"/>
  <c r="ES265" i="12"/>
  <c r="EQ265" i="12"/>
  <c r="EP266" i="12"/>
  <c r="DP267" i="12"/>
  <c r="DM268" i="12"/>
  <c r="EM274" i="12"/>
  <c r="EN275" i="12"/>
  <c r="DP276" i="12"/>
  <c r="EO277" i="12"/>
  <c r="EN280" i="12"/>
  <c r="DM283" i="12"/>
  <c r="DE284" i="12"/>
  <c r="ES285" i="12"/>
  <c r="EW285" i="12" s="1"/>
  <c r="EO287" i="12"/>
  <c r="EN288" i="12"/>
  <c r="EQ289" i="12"/>
  <c r="EP291" i="12"/>
  <c r="DI295" i="12"/>
  <c r="EN295" i="12"/>
  <c r="DI297" i="12"/>
  <c r="EN300" i="12"/>
  <c r="EN305" i="12"/>
  <c r="DE309" i="12"/>
  <c r="ES311" i="12"/>
  <c r="EW311" i="12" s="1"/>
  <c r="EQ311" i="12"/>
  <c r="EO312" i="12"/>
  <c r="ES215" i="12"/>
  <c r="EW215" i="12" s="1"/>
  <c r="ES217" i="12"/>
  <c r="EW217" i="12" s="1"/>
  <c r="EV220" i="12"/>
  <c r="EV225" i="12"/>
  <c r="ES227" i="12"/>
  <c r="EW227" i="12" s="1"/>
  <c r="ES228" i="12"/>
  <c r="EW228" i="12" s="1"/>
  <c r="EV231" i="12"/>
  <c r="DP236" i="12"/>
  <c r="EO242" i="12"/>
  <c r="ET243" i="12"/>
  <c r="EN247" i="12"/>
  <c r="DE248" i="12"/>
  <c r="ET250" i="12"/>
  <c r="EO254" i="12"/>
  <c r="ES255" i="12"/>
  <c r="DM257" i="12"/>
  <c r="ET261" i="12"/>
  <c r="DI263" i="12"/>
  <c r="EV265" i="12"/>
  <c r="DP275" i="12"/>
  <c r="DM278" i="12"/>
  <c r="ET296" i="12"/>
  <c r="EO299" i="12"/>
  <c r="EM301" i="12"/>
  <c r="EP303" i="12"/>
  <c r="EO304" i="12"/>
  <c r="DP306" i="12"/>
  <c r="ET306" i="12"/>
  <c r="EQ306" i="12"/>
  <c r="DM308" i="12"/>
  <c r="EP198" i="12"/>
  <c r="ET204" i="12"/>
  <c r="EQ204" i="12"/>
  <c r="ES210" i="12"/>
  <c r="EP211" i="12"/>
  <c r="ES212" i="12"/>
  <c r="EO212" i="12"/>
  <c r="ES214" i="12"/>
  <c r="EQ214" i="12"/>
  <c r="EV217" i="12"/>
  <c r="EP219" i="12"/>
  <c r="EM220" i="12"/>
  <c r="EN221" i="12"/>
  <c r="ET228" i="12"/>
  <c r="EQ228" i="12"/>
  <c r="DM230" i="12"/>
  <c r="EM231" i="12"/>
  <c r="EN232" i="12"/>
  <c r="DI234" i="12"/>
  <c r="DM235" i="12"/>
  <c r="EP235" i="12"/>
  <c r="EN237" i="12"/>
  <c r="DE243" i="12"/>
  <c r="DM247" i="12"/>
  <c r="DP250" i="12"/>
  <c r="EM250" i="12"/>
  <c r="ET255" i="12"/>
  <c r="EP257" i="12"/>
  <c r="DE259" i="12"/>
  <c r="DI260" i="12"/>
  <c r="DP260" i="12"/>
  <c r="EN260" i="12"/>
  <c r="EM262" i="12"/>
  <c r="DE265" i="12"/>
  <c r="DP265" i="12"/>
  <c r="EM265" i="12"/>
  <c r="EQ266" i="12"/>
  <c r="ES268" i="12"/>
  <c r="EN272" i="12"/>
  <c r="EO274" i="12"/>
  <c r="DI277" i="12"/>
  <c r="EN277" i="12"/>
  <c r="EP278" i="12"/>
  <c r="ES282" i="12"/>
  <c r="EW282" i="12" s="1"/>
  <c r="EM286" i="12"/>
  <c r="EP288" i="12"/>
  <c r="DE291" i="12"/>
  <c r="EV291" i="12"/>
  <c r="EQ291" i="12"/>
  <c r="EP293" i="12"/>
  <c r="EV299" i="12"/>
  <c r="EP300" i="12"/>
  <c r="EN302" i="12"/>
  <c r="EM304" i="12"/>
  <c r="DE306" i="12"/>
  <c r="EP308" i="12"/>
  <c r="EO309" i="12"/>
  <c r="EN310" i="12"/>
  <c r="ET175" i="12"/>
  <c r="EQ175" i="12"/>
  <c r="DM177" i="12"/>
  <c r="EO181" i="12"/>
  <c r="ET183" i="12"/>
  <c r="DM184" i="12"/>
  <c r="EV185" i="12"/>
  <c r="DI186" i="12"/>
  <c r="EP187" i="12"/>
  <c r="DM189" i="12"/>
  <c r="ET201" i="12"/>
  <c r="EQ201" i="12"/>
  <c r="ES207" i="12"/>
  <c r="EP208" i="12"/>
  <c r="ES209" i="12"/>
  <c r="EO209" i="12"/>
  <c r="ES211" i="12"/>
  <c r="EW211" i="12" s="1"/>
  <c r="EQ211" i="12"/>
  <c r="ET213" i="12"/>
  <c r="EP216" i="12"/>
  <c r="EM217" i="12"/>
  <c r="EN218" i="12"/>
  <c r="EV222" i="12"/>
  <c r="EQ222" i="12"/>
  <c r="DI226" i="12"/>
  <c r="EN226" i="12"/>
  <c r="DM227" i="12"/>
  <c r="EM228" i="12"/>
  <c r="EP230" i="12"/>
  <c r="DP232" i="12"/>
  <c r="DE233" i="12"/>
  <c r="DP233" i="12"/>
  <c r="EQ235" i="12"/>
  <c r="EP247" i="12"/>
  <c r="EP249" i="12"/>
  <c r="ES252" i="12"/>
  <c r="EW252" i="12" s="1"/>
  <c r="ES257" i="12"/>
  <c r="EQ257" i="12"/>
  <c r="EP261" i="12"/>
  <c r="DP266" i="12"/>
  <c r="ES267" i="12"/>
  <c r="EV268" i="12"/>
  <c r="EN269" i="12"/>
  <c r="EP270" i="12"/>
  <c r="DP272" i="12"/>
  <c r="EV273" i="12"/>
  <c r="EQ273" i="12"/>
  <c r="DI279" i="12"/>
  <c r="EN282" i="12"/>
  <c r="EV284" i="12"/>
  <c r="EP285" i="12"/>
  <c r="DP288" i="12"/>
  <c r="ES297" i="12"/>
  <c r="EW297" i="12" s="1"/>
  <c r="DP300" i="12"/>
  <c r="DP303" i="12"/>
  <c r="DM305" i="12"/>
  <c r="ET195" i="12"/>
  <c r="EQ195" i="12"/>
  <c r="ET198" i="12"/>
  <c r="EQ198" i="12"/>
  <c r="EP205" i="12"/>
  <c r="ES206" i="12"/>
  <c r="EW206" i="12" s="1"/>
  <c r="EO206" i="12"/>
  <c r="ES208" i="12"/>
  <c r="EW208" i="12" s="1"/>
  <c r="EQ208" i="12"/>
  <c r="EV211" i="12"/>
  <c r="EP213" i="12"/>
  <c r="EM214" i="12"/>
  <c r="EN215" i="12"/>
  <c r="EV218" i="12"/>
  <c r="EQ219" i="12"/>
  <c r="EO223" i="12"/>
  <c r="EP227" i="12"/>
  <c r="DP228" i="12"/>
  <c r="DP229" i="12"/>
  <c r="EN229" i="12"/>
  <c r="ET235" i="12"/>
  <c r="EP237" i="12"/>
  <c r="EN239" i="12"/>
  <c r="EV240" i="12"/>
  <c r="DI241" i="12"/>
  <c r="EV241" i="12"/>
  <c r="DM242" i="12"/>
  <c r="EO243" i="12"/>
  <c r="ES244" i="12"/>
  <c r="EM245" i="12"/>
  <c r="EO246" i="12"/>
  <c r="EN246" i="12"/>
  <c r="EM248" i="12"/>
  <c r="EO248" i="12"/>
  <c r="ES250" i="12"/>
  <c r="EW250" i="12" s="1"/>
  <c r="EO250" i="12"/>
  <c r="EN251" i="12"/>
  <c r="EV252" i="12"/>
  <c r="EQ252" i="12"/>
  <c r="EN267" i="12"/>
  <c r="DE268" i="12"/>
  <c r="DI270" i="12"/>
  <c r="DP270" i="12"/>
  <c r="EN274" i="12"/>
  <c r="EP275" i="12"/>
  <c r="ET278" i="12"/>
  <c r="EQ278" i="12"/>
  <c r="EO281" i="12"/>
  <c r="EM283" i="12"/>
  <c r="EO286" i="12"/>
  <c r="DP287" i="12"/>
  <c r="EV287" i="12"/>
  <c r="EV288" i="12"/>
  <c r="EQ288" i="12"/>
  <c r="DM290" i="12"/>
  <c r="ET293" i="12"/>
  <c r="EQ293" i="12"/>
  <c r="DM295" i="12"/>
  <c r="DM297" i="12"/>
  <c r="EN297" i="12"/>
  <c r="EN299" i="12"/>
  <c r="EV300" i="12"/>
  <c r="EQ300" i="12"/>
  <c r="DE303" i="12"/>
  <c r="EP305" i="12"/>
  <c r="ES306" i="12"/>
  <c r="EW306" i="12" s="1"/>
  <c r="EO306" i="12"/>
  <c r="EN307" i="12"/>
  <c r="DE198" i="12"/>
  <c r="DI199" i="12"/>
  <c r="DM200" i="12"/>
  <c r="ES202" i="12"/>
  <c r="EP203" i="12"/>
  <c r="ES204" i="12"/>
  <c r="EO204" i="12"/>
  <c r="ES205" i="12"/>
  <c r="EQ205" i="12"/>
  <c r="EV208" i="12"/>
  <c r="EP210" i="12"/>
  <c r="EM211" i="12"/>
  <c r="EN212" i="12"/>
  <c r="EV215" i="12"/>
  <c r="EV216" i="12"/>
  <c r="EQ216" i="12"/>
  <c r="EO220" i="12"/>
  <c r="EN223" i="12"/>
  <c r="EP224" i="12"/>
  <c r="EO228" i="12"/>
  <c r="EQ230" i="12"/>
  <c r="DM232" i="12"/>
  <c r="EV238" i="12"/>
  <c r="EM240" i="12"/>
  <c r="EP244" i="12"/>
  <c r="EV247" i="12"/>
  <c r="EQ247" i="12"/>
  <c r="EM252" i="12"/>
  <c r="EO255" i="12"/>
  <c r="ET256" i="12"/>
  <c r="DE257" i="12"/>
  <c r="DP257" i="12"/>
  <c r="EM257" i="12"/>
  <c r="EV260" i="12"/>
  <c r="DP262" i="12"/>
  <c r="EO262" i="12"/>
  <c r="DM263" i="12"/>
  <c r="ET263" i="12"/>
  <c r="EO266" i="12"/>
  <c r="DP268" i="12"/>
  <c r="EQ270" i="12"/>
  <c r="DP273" i="12"/>
  <c r="EV281" i="12"/>
  <c r="EP282" i="12"/>
  <c r="EN284" i="12"/>
  <c r="DP285" i="12"/>
  <c r="EV285" i="12"/>
  <c r="EQ285" i="12"/>
  <c r="DE288" i="12"/>
  <c r="DI289" i="12"/>
  <c r="EN289" i="12"/>
  <c r="EP290" i="12"/>
  <c r="EV296" i="12"/>
  <c r="EM298" i="12"/>
  <c r="DE300" i="12"/>
  <c r="EN301" i="12"/>
  <c r="DM302" i="12"/>
  <c r="ES305" i="12"/>
  <c r="EQ305" i="12"/>
  <c r="ES310" i="12"/>
  <c r="EN312" i="12"/>
  <c r="DE296" i="12"/>
  <c r="DI7" i="12"/>
  <c r="DE13" i="12"/>
  <c r="DE15" i="12"/>
  <c r="EV15" i="12"/>
  <c r="DE16" i="12"/>
  <c r="DE18" i="12"/>
  <c r="EV18" i="12"/>
  <c r="DE19" i="12"/>
  <c r="DE21" i="12"/>
  <c r="EV21" i="12"/>
  <c r="DE22" i="12"/>
  <c r="EO24" i="12"/>
  <c r="DM26" i="12"/>
  <c r="DE27" i="12"/>
  <c r="EM27" i="12"/>
  <c r="DI28" i="12"/>
  <c r="EV30" i="12"/>
  <c r="DI31" i="12"/>
  <c r="DM32" i="12"/>
  <c r="DE33" i="12"/>
  <c r="EM33" i="12"/>
  <c r="EP35" i="12"/>
  <c r="EV41" i="12"/>
  <c r="ET41" i="12"/>
  <c r="DE54" i="12"/>
  <c r="ET54" i="12"/>
  <c r="DI55" i="12"/>
  <c r="DM56" i="12"/>
  <c r="EM73" i="12"/>
  <c r="ES73" i="12"/>
  <c r="DE9" i="12"/>
  <c r="ET9" i="12"/>
  <c r="ET13" i="12"/>
  <c r="EQ13" i="12"/>
  <c r="EV14" i="12"/>
  <c r="ET14" i="12"/>
  <c r="DP15" i="12"/>
  <c r="ET16" i="12"/>
  <c r="EQ16" i="12"/>
  <c r="EV17" i="12"/>
  <c r="ET17" i="12"/>
  <c r="DP18" i="12"/>
  <c r="ET19" i="12"/>
  <c r="EQ19" i="12"/>
  <c r="EV20" i="12"/>
  <c r="ET20" i="12"/>
  <c r="DP21" i="12"/>
  <c r="DP27" i="12"/>
  <c r="DM29" i="12"/>
  <c r="DE30" i="12"/>
  <c r="EM30" i="12"/>
  <c r="EP32" i="12"/>
  <c r="DP33" i="12"/>
  <c r="EO36" i="12"/>
  <c r="EN37" i="12"/>
  <c r="EV38" i="12"/>
  <c r="ET38" i="12"/>
  <c r="DM40" i="12"/>
  <c r="DE51" i="12"/>
  <c r="ET51" i="12"/>
  <c r="DI52" i="12"/>
  <c r="DM53" i="12"/>
  <c r="EV62" i="12"/>
  <c r="DI63" i="12"/>
  <c r="DM64" i="12"/>
  <c r="DE65" i="12"/>
  <c r="EM65" i="12"/>
  <c r="ES67" i="12"/>
  <c r="DI8" i="12"/>
  <c r="EN10" i="12"/>
  <c r="EV35" i="12"/>
  <c r="ET35" i="12"/>
  <c r="DI49" i="12"/>
  <c r="DI60" i="12"/>
  <c r="DM61" i="12"/>
  <c r="DE62" i="12"/>
  <c r="DM11" i="12"/>
  <c r="EO21" i="12"/>
  <c r="DI23" i="12"/>
  <c r="EV26" i="12"/>
  <c r="ET26" i="12"/>
  <c r="ET27" i="12"/>
  <c r="EN28" i="12"/>
  <c r="EO30" i="12"/>
  <c r="EN31" i="12"/>
  <c r="EV32" i="12"/>
  <c r="ET32" i="12"/>
  <c r="DE46" i="12"/>
  <c r="ET46" i="12"/>
  <c r="DI47" i="12"/>
  <c r="DM48" i="12"/>
  <c r="EV56" i="12"/>
  <c r="DI57" i="12"/>
  <c r="DM58" i="12"/>
  <c r="DE59" i="12"/>
  <c r="EM59" i="12"/>
  <c r="EP61" i="12"/>
  <c r="DP62" i="12"/>
  <c r="EO65" i="12"/>
  <c r="DM66" i="12"/>
  <c r="DE67" i="12"/>
  <c r="EM6" i="12"/>
  <c r="DI13" i="12"/>
  <c r="EM13" i="12"/>
  <c r="ES13" i="12"/>
  <c r="EO13" i="12"/>
  <c r="DI14" i="12"/>
  <c r="DI16" i="12"/>
  <c r="EM16" i="12"/>
  <c r="ES16" i="12"/>
  <c r="DI17" i="12"/>
  <c r="DI19" i="12"/>
  <c r="EM19" i="12"/>
  <c r="ES19" i="12"/>
  <c r="DI20" i="12"/>
  <c r="DI22" i="12"/>
  <c r="EM22" i="12"/>
  <c r="ES22" i="12"/>
  <c r="DE26" i="12"/>
  <c r="DP26" i="12"/>
  <c r="DI27" i="12"/>
  <c r="DM28" i="12"/>
  <c r="EV29" i="12"/>
  <c r="ET29" i="12"/>
  <c r="DM31" i="12"/>
  <c r="DE32" i="12"/>
  <c r="DP32" i="12"/>
  <c r="DI33" i="12"/>
  <c r="DE43" i="12"/>
  <c r="ET43" i="12"/>
  <c r="DI44" i="12"/>
  <c r="EV53" i="12"/>
  <c r="DI54" i="12"/>
  <c r="DM55" i="12"/>
  <c r="DE56" i="12"/>
  <c r="EM56" i="12"/>
  <c r="EP58" i="12"/>
  <c r="EV64" i="12"/>
  <c r="ET64" i="12"/>
  <c r="EV65" i="12"/>
  <c r="ET65" i="12"/>
  <c r="DI73" i="12"/>
  <c r="EV6" i="12"/>
  <c r="EP7" i="12"/>
  <c r="DE10" i="12"/>
  <c r="DM12" i="12"/>
  <c r="DM24" i="12"/>
  <c r="DE29" i="12"/>
  <c r="DP29" i="12"/>
  <c r="DI30" i="12"/>
  <c r="DE40" i="12"/>
  <c r="ET40" i="12"/>
  <c r="DI41" i="12"/>
  <c r="DM42" i="12"/>
  <c r="EV50" i="12"/>
  <c r="DI51" i="12"/>
  <c r="DM52" i="12"/>
  <c r="DE53" i="12"/>
  <c r="EM53" i="12"/>
  <c r="EP55" i="12"/>
  <c r="DP56" i="12"/>
  <c r="EV61" i="12"/>
  <c r="ET61" i="12"/>
  <c r="DM63" i="12"/>
  <c r="DE64" i="12"/>
  <c r="DP64" i="12"/>
  <c r="DI65" i="12"/>
  <c r="EM5" i="12"/>
  <c r="DM8" i="12"/>
  <c r="ET10" i="12"/>
  <c r="EQ10" i="12"/>
  <c r="DE37" i="12"/>
  <c r="ET37" i="12"/>
  <c r="DI38" i="12"/>
  <c r="DM39" i="12"/>
  <c r="EV48" i="12"/>
  <c r="DM49" i="12"/>
  <c r="DE50" i="12"/>
  <c r="EM50" i="12"/>
  <c r="EP52" i="12"/>
  <c r="EO56" i="12"/>
  <c r="EN57" i="12"/>
  <c r="EV58" i="12"/>
  <c r="ET58" i="12"/>
  <c r="DM60" i="12"/>
  <c r="DE61" i="12"/>
  <c r="DP61" i="12"/>
  <c r="DI62" i="12"/>
  <c r="DM68" i="12"/>
  <c r="DE69" i="12"/>
  <c r="DP69" i="12"/>
  <c r="DE74" i="12"/>
  <c r="EV45" i="12"/>
  <c r="DI46" i="12"/>
  <c r="EP49" i="12"/>
  <c r="EO53" i="12"/>
  <c r="EN54" i="12"/>
  <c r="EV55" i="12"/>
  <c r="ET55" i="12"/>
  <c r="DE7" i="12"/>
  <c r="EV11" i="12"/>
  <c r="ET11" i="12"/>
  <c r="ES12" i="12"/>
  <c r="DM14" i="12"/>
  <c r="DM15" i="12"/>
  <c r="DM17" i="12"/>
  <c r="DM18" i="12"/>
  <c r="DM20" i="12"/>
  <c r="DM21" i="12"/>
  <c r="DI26" i="12"/>
  <c r="DM27" i="12"/>
  <c r="DE28" i="12"/>
  <c r="DE31" i="12"/>
  <c r="ET31" i="12"/>
  <c r="DI32" i="12"/>
  <c r="DM33" i="12"/>
  <c r="EV52" i="12"/>
  <c r="ET52" i="12"/>
  <c r="DM73" i="12"/>
  <c r="ET7" i="12"/>
  <c r="EV5" i="12"/>
  <c r="DM6" i="12"/>
  <c r="DM9" i="12"/>
  <c r="DI10" i="12"/>
  <c r="EO10" i="12"/>
  <c r="DE12" i="12"/>
  <c r="EP23" i="12"/>
  <c r="DE24" i="12"/>
  <c r="EV24" i="12"/>
  <c r="DI29" i="12"/>
  <c r="DM30" i="12"/>
  <c r="EP44" i="12"/>
  <c r="EV49" i="12"/>
  <c r="ET49" i="12"/>
  <c r="DE63" i="12"/>
  <c r="DI64" i="12"/>
  <c r="DM65" i="12"/>
  <c r="DE71" i="12"/>
  <c r="EV12" i="12"/>
  <c r="DP24" i="12"/>
  <c r="EM24" i="12"/>
  <c r="EM25" i="12"/>
  <c r="EV36" i="12"/>
  <c r="DI37" i="12"/>
  <c r="EP41" i="12"/>
  <c r="EO45" i="12"/>
  <c r="EN46" i="12"/>
  <c r="EV47" i="12"/>
  <c r="ET47" i="12"/>
  <c r="DE60" i="12"/>
  <c r="ET60" i="12"/>
  <c r="DI61" i="12"/>
  <c r="DM62" i="12"/>
  <c r="DE68" i="12"/>
  <c r="DI69" i="12"/>
  <c r="EO7" i="12"/>
  <c r="EV8" i="12"/>
  <c r="ET8" i="12"/>
  <c r="DI11" i="12"/>
  <c r="EP14" i="12"/>
  <c r="EP17" i="12"/>
  <c r="EP20" i="12"/>
  <c r="DP23" i="12"/>
  <c r="EV23" i="12"/>
  <c r="ET23" i="12"/>
  <c r="DI25" i="12"/>
  <c r="EM36" i="12"/>
  <c r="EV44" i="12"/>
  <c r="ET44" i="12"/>
  <c r="DM46" i="12"/>
  <c r="DE57" i="12"/>
  <c r="ET57" i="12"/>
  <c r="DI58" i="12"/>
  <c r="DI66" i="12"/>
  <c r="EV73" i="12"/>
  <c r="ES25" i="12"/>
  <c r="ES28" i="12"/>
  <c r="ES31" i="12"/>
  <c r="ES34" i="12"/>
  <c r="ES37" i="12"/>
  <c r="ES40" i="12"/>
  <c r="ES43" i="12"/>
  <c r="ES46" i="12"/>
  <c r="ES51" i="12"/>
  <c r="ES54" i="12"/>
  <c r="ES57" i="12"/>
  <c r="ES60" i="12"/>
  <c r="ES63" i="12"/>
  <c r="ET66" i="12"/>
  <c r="EO70" i="12"/>
  <c r="ET74" i="12"/>
  <c r="EQ76" i="12"/>
  <c r="EO79" i="12"/>
  <c r="EP82" i="12"/>
  <c r="ES94" i="12"/>
  <c r="EO94" i="12"/>
  <c r="ES105" i="12"/>
  <c r="EV68" i="12"/>
  <c r="EN73" i="12"/>
  <c r="EM76" i="12"/>
  <c r="DI79" i="12"/>
  <c r="DM80" i="12"/>
  <c r="ET81" i="12"/>
  <c r="ES86" i="12"/>
  <c r="EP89" i="12"/>
  <c r="EP92" i="12"/>
  <c r="DI94" i="12"/>
  <c r="DM95" i="12"/>
  <c r="ES96" i="12"/>
  <c r="EQ96" i="12"/>
  <c r="ET99" i="12"/>
  <c r="DM101" i="12"/>
  <c r="DE102" i="12"/>
  <c r="EQ105" i="12"/>
  <c r="EV107" i="12"/>
  <c r="ET107" i="12"/>
  <c r="EN107" i="12"/>
  <c r="DI71" i="12"/>
  <c r="ET82" i="12"/>
  <c r="EV82" i="12"/>
  <c r="EV83" i="12"/>
  <c r="EM83" i="12"/>
  <c r="ES65" i="12"/>
  <c r="DP67" i="12"/>
  <c r="EN70" i="12"/>
  <c r="EM74" i="12"/>
  <c r="EO76" i="12"/>
  <c r="EV77" i="12"/>
  <c r="ET77" i="12"/>
  <c r="EN79" i="12"/>
  <c r="DE81" i="12"/>
  <c r="ES81" i="12"/>
  <c r="EQ81" i="12"/>
  <c r="EP95" i="12"/>
  <c r="ET71" i="12"/>
  <c r="ET72" i="12"/>
  <c r="ET73" i="12"/>
  <c r="DM75" i="12"/>
  <c r="ES80" i="12"/>
  <c r="EV81" i="12"/>
  <c r="ES95" i="12"/>
  <c r="EO99" i="12"/>
  <c r="DM100" i="12"/>
  <c r="DM103" i="12"/>
  <c r="ET67" i="12"/>
  <c r="DM78" i="12"/>
  <c r="DE112" i="12"/>
  <c r="ET69" i="12"/>
  <c r="ET70" i="12"/>
  <c r="DE73" i="12"/>
  <c r="DP73" i="12"/>
  <c r="EV74" i="12"/>
  <c r="EN75" i="12"/>
  <c r="EN76" i="12"/>
  <c r="DI82" i="12"/>
  <c r="DM83" i="12"/>
  <c r="DE85" i="12"/>
  <c r="DP85" i="12"/>
  <c r="ET85" i="12"/>
  <c r="EV85" i="12"/>
  <c r="DI86" i="12"/>
  <c r="EV86" i="12"/>
  <c r="EM86" i="12"/>
  <c r="DE98" i="12"/>
  <c r="DI99" i="12"/>
  <c r="EP100" i="12"/>
  <c r="DE104" i="12"/>
  <c r="DI105" i="12"/>
  <c r="EP70" i="12"/>
  <c r="DP74" i="12"/>
  <c r="ES74" i="12"/>
  <c r="DE84" i="12"/>
  <c r="ES84" i="12"/>
  <c r="EQ84" i="12"/>
  <c r="DM87" i="12"/>
  <c r="DI89" i="12"/>
  <c r="DM90" i="12"/>
  <c r="DI92" i="12"/>
  <c r="ET76" i="12"/>
  <c r="EV84" i="12"/>
  <c r="DE88" i="12"/>
  <c r="DP88" i="12"/>
  <c r="DE103" i="12"/>
  <c r="DP103" i="12"/>
  <c r="DM72" i="12"/>
  <c r="ES75" i="12"/>
  <c r="EQ75" i="12"/>
  <c r="DE78" i="12"/>
  <c r="EQ78" i="12"/>
  <c r="DE79" i="12"/>
  <c r="DP79" i="12"/>
  <c r="ET79" i="12"/>
  <c r="EV79" i="12"/>
  <c r="DI80" i="12"/>
  <c r="EV80" i="12"/>
  <c r="ET80" i="12"/>
  <c r="EM80" i="12"/>
  <c r="EO85" i="12"/>
  <c r="ES88" i="12"/>
  <c r="DE94" i="12"/>
  <c r="DI95" i="12"/>
  <c r="DI101" i="12"/>
  <c r="DM102" i="12"/>
  <c r="DI107" i="12"/>
  <c r="EM70" i="12"/>
  <c r="EO73" i="12"/>
  <c r="EV75" i="12"/>
  <c r="EP76" i="12"/>
  <c r="DP77" i="12"/>
  <c r="ES77" i="12"/>
  <c r="EV78" i="12"/>
  <c r="DP83" i="12"/>
  <c r="ET83" i="12"/>
  <c r="DI85" i="12"/>
  <c r="DM86" i="12"/>
  <c r="ES87" i="12"/>
  <c r="EQ87" i="12"/>
  <c r="ES90" i="12"/>
  <c r="EQ90" i="12"/>
  <c r="DP94" i="12"/>
  <c r="DM99" i="12"/>
  <c r="DI104" i="12"/>
  <c r="DP104" i="12"/>
  <c r="DM105" i="12"/>
  <c r="DE109" i="12"/>
  <c r="EN67" i="12"/>
  <c r="ES68" i="12"/>
  <c r="EQ68" i="12"/>
  <c r="DM69" i="12"/>
  <c r="ES71" i="12"/>
  <c r="EV71" i="12"/>
  <c r="DI74" i="12"/>
  <c r="DE76" i="12"/>
  <c r="DP76" i="12"/>
  <c r="EM78" i="12"/>
  <c r="DM81" i="12"/>
  <c r="DE87" i="12"/>
  <c r="DP87" i="12"/>
  <c r="DM89" i="12"/>
  <c r="DE90" i="12"/>
  <c r="DP90" i="12"/>
  <c r="DM92" i="12"/>
  <c r="DE97" i="12"/>
  <c r="EM89" i="12"/>
  <c r="ES103" i="12"/>
  <c r="DM107" i="12"/>
  <c r="ET121" i="12"/>
  <c r="EV122" i="12"/>
  <c r="DE123" i="12"/>
  <c r="DP123" i="12"/>
  <c r="DI124" i="12"/>
  <c r="DM125" i="12"/>
  <c r="ES131" i="12"/>
  <c r="DI135" i="12"/>
  <c r="EM139" i="12"/>
  <c r="DM143" i="12"/>
  <c r="DI147" i="12"/>
  <c r="EM102" i="12"/>
  <c r="DI112" i="12"/>
  <c r="EN115" i="12"/>
  <c r="DM116" i="12"/>
  <c r="EV116" i="12"/>
  <c r="EV117" i="12"/>
  <c r="ET118" i="12"/>
  <c r="DE120" i="12"/>
  <c r="DP120" i="12"/>
  <c r="DI121" i="12"/>
  <c r="DM122" i="12"/>
  <c r="ES128" i="12"/>
  <c r="DI132" i="12"/>
  <c r="DM133" i="12"/>
  <c r="DE134" i="12"/>
  <c r="DP134" i="12"/>
  <c r="ES136" i="12"/>
  <c r="DE146" i="12"/>
  <c r="DP146" i="12"/>
  <c r="EP116" i="12"/>
  <c r="ES122" i="12"/>
  <c r="DI126" i="12"/>
  <c r="DM127" i="12"/>
  <c r="DE128" i="12"/>
  <c r="DP128" i="12"/>
  <c r="EP132" i="12"/>
  <c r="EQ133" i="12"/>
  <c r="DE136" i="12"/>
  <c r="DI144" i="12"/>
  <c r="EM88" i="12"/>
  <c r="EN99" i="12"/>
  <c r="ES100" i="12"/>
  <c r="DP102" i="12"/>
  <c r="DM110" i="12"/>
  <c r="EO111" i="12"/>
  <c r="EN111" i="12"/>
  <c r="EN112" i="12"/>
  <c r="DM114" i="12"/>
  <c r="ES116" i="12"/>
  <c r="ES119" i="12"/>
  <c r="DI123" i="12"/>
  <c r="DM124" i="12"/>
  <c r="DE125" i="12"/>
  <c r="DP125" i="12"/>
  <c r="EP129" i="12"/>
  <c r="ES130" i="12"/>
  <c r="EQ130" i="12"/>
  <c r="DM135" i="12"/>
  <c r="EV138" i="12"/>
  <c r="DE143" i="12"/>
  <c r="DP143" i="12"/>
  <c r="ES145" i="12"/>
  <c r="DM147" i="12"/>
  <c r="EN88" i="12"/>
  <c r="EN91" i="12"/>
  <c r="EN94" i="12"/>
  <c r="ET98" i="12"/>
  <c r="ET100" i="12"/>
  <c r="EM106" i="12"/>
  <c r="ES107" i="12"/>
  <c r="EQ107" i="12"/>
  <c r="DM113" i="12"/>
  <c r="DP116" i="12"/>
  <c r="DI120" i="12"/>
  <c r="DM121" i="12"/>
  <c r="DE122" i="12"/>
  <c r="DP122" i="12"/>
  <c r="EP126" i="12"/>
  <c r="ES127" i="12"/>
  <c r="EQ127" i="12"/>
  <c r="DM132" i="12"/>
  <c r="DE133" i="12"/>
  <c r="DP133" i="12"/>
  <c r="EM133" i="12"/>
  <c r="DI134" i="12"/>
  <c r="DE138" i="12"/>
  <c r="ES140" i="12"/>
  <c r="DM142" i="12"/>
  <c r="DI146" i="12"/>
  <c r="ET108" i="12"/>
  <c r="EV109" i="12"/>
  <c r="EN110" i="12"/>
  <c r="EV113" i="12"/>
  <c r="ET113" i="12"/>
  <c r="ET114" i="12"/>
  <c r="ES115" i="12"/>
  <c r="EQ115" i="12"/>
  <c r="DI117" i="12"/>
  <c r="DM118" i="12"/>
  <c r="DE119" i="12"/>
  <c r="DP119" i="12"/>
  <c r="EP123" i="12"/>
  <c r="ES124" i="12"/>
  <c r="EQ124" i="12"/>
  <c r="DM129" i="12"/>
  <c r="DE130" i="12"/>
  <c r="DP130" i="12"/>
  <c r="EM130" i="12"/>
  <c r="DI131" i="12"/>
  <c r="DI141" i="12"/>
  <c r="DE145" i="12"/>
  <c r="DP145" i="12"/>
  <c r="EM145" i="12"/>
  <c r="ES104" i="12"/>
  <c r="DI106" i="12"/>
  <c r="DE108" i="12"/>
  <c r="DP108" i="12"/>
  <c r="DP109" i="12"/>
  <c r="ES109" i="12"/>
  <c r="EQ109" i="12"/>
  <c r="EV112" i="12"/>
  <c r="DE115" i="12"/>
  <c r="DP115" i="12"/>
  <c r="EP120" i="12"/>
  <c r="ES121" i="12"/>
  <c r="EQ121" i="12"/>
  <c r="DM126" i="12"/>
  <c r="DE127" i="12"/>
  <c r="DP127" i="12"/>
  <c r="EM127" i="12"/>
  <c r="DI128" i="12"/>
  <c r="EV135" i="12"/>
  <c r="DI136" i="12"/>
  <c r="DE140" i="12"/>
  <c r="DP140" i="12"/>
  <c r="ES142" i="12"/>
  <c r="DM144" i="12"/>
  <c r="EV147" i="12"/>
  <c r="ES97" i="12"/>
  <c r="DP99" i="12"/>
  <c r="ET106" i="12"/>
  <c r="DE114" i="12"/>
  <c r="DP114" i="12"/>
  <c r="EM115" i="12"/>
  <c r="EP117" i="12"/>
  <c r="ES118" i="12"/>
  <c r="EQ118" i="12"/>
  <c r="DM123" i="12"/>
  <c r="DE124" i="12"/>
  <c r="DP124" i="12"/>
  <c r="EM124" i="12"/>
  <c r="DI125" i="12"/>
  <c r="EN128" i="12"/>
  <c r="ET133" i="12"/>
  <c r="DE135" i="12"/>
  <c r="DP135" i="12"/>
  <c r="ES137" i="12"/>
  <c r="DM139" i="12"/>
  <c r="DI143" i="12"/>
  <c r="DE147" i="12"/>
  <c r="DP147" i="12"/>
  <c r="EM109" i="12"/>
  <c r="ES110" i="12"/>
  <c r="EQ110" i="12"/>
  <c r="DE111" i="12"/>
  <c r="DP111" i="12"/>
  <c r="DP112" i="12"/>
  <c r="ES112" i="12"/>
  <c r="EQ112" i="12"/>
  <c r="DI116" i="12"/>
  <c r="DM120" i="12"/>
  <c r="DE121" i="12"/>
  <c r="DP121" i="12"/>
  <c r="EM121" i="12"/>
  <c r="DI122" i="12"/>
  <c r="EN125" i="12"/>
  <c r="DE132" i="12"/>
  <c r="DP132" i="12"/>
  <c r="DI133" i="12"/>
  <c r="DM134" i="12"/>
  <c r="DI138" i="12"/>
  <c r="DE142" i="12"/>
  <c r="DP142" i="12"/>
  <c r="EM142" i="12"/>
  <c r="EN143" i="12"/>
  <c r="DM146" i="12"/>
  <c r="EV111" i="12"/>
  <c r="EO115" i="12"/>
  <c r="EM118" i="12"/>
  <c r="EN122" i="12"/>
  <c r="DE129" i="12"/>
  <c r="DP129" i="12"/>
  <c r="ES139" i="12"/>
  <c r="DP105" i="12"/>
  <c r="DI109" i="12"/>
  <c r="EM112" i="12"/>
  <c r="DI115" i="12"/>
  <c r="ES146" i="12"/>
  <c r="EM155" i="12"/>
  <c r="EN157" i="12"/>
  <c r="EO159" i="12"/>
  <c r="EN159" i="12"/>
  <c r="EN160" i="12"/>
  <c r="DM161" i="12"/>
  <c r="ET163" i="12"/>
  <c r="ES166" i="12"/>
  <c r="EQ166" i="12"/>
  <c r="EP169" i="12"/>
  <c r="EN171" i="12"/>
  <c r="EV178" i="12"/>
  <c r="ET178" i="12"/>
  <c r="DI179" i="12"/>
  <c r="DM180" i="12"/>
  <c r="DE181" i="12"/>
  <c r="DP181" i="12"/>
  <c r="EM181" i="12"/>
  <c r="ET148" i="12"/>
  <c r="ET151" i="12"/>
  <c r="EN154" i="12"/>
  <c r="DM158" i="12"/>
  <c r="ET161" i="12"/>
  <c r="ES162" i="12"/>
  <c r="EV166" i="12"/>
  <c r="EN168" i="12"/>
  <c r="ES169" i="12"/>
  <c r="ES172" i="12"/>
  <c r="EN177" i="12"/>
  <c r="DE178" i="12"/>
  <c r="DI184" i="12"/>
  <c r="DE186" i="12"/>
  <c r="EP135" i="12"/>
  <c r="EP138" i="12"/>
  <c r="EP141" i="12"/>
  <c r="EP144" i="12"/>
  <c r="EP147" i="12"/>
  <c r="EP150" i="12"/>
  <c r="EP156" i="12"/>
  <c r="ES156" i="12"/>
  <c r="EQ156" i="12"/>
  <c r="EP161" i="12"/>
  <c r="DM164" i="12"/>
  <c r="ET166" i="12"/>
  <c r="DE175" i="12"/>
  <c r="DI176" i="12"/>
  <c r="EV181" i="12"/>
  <c r="ET181" i="12"/>
  <c r="ES150" i="12"/>
  <c r="EV153" i="12"/>
  <c r="ES161" i="12"/>
  <c r="DI181" i="12"/>
  <c r="DP154" i="12"/>
  <c r="DP157" i="12"/>
  <c r="DP158" i="12"/>
  <c r="ES158" i="12"/>
  <c r="DE159" i="12"/>
  <c r="DP160" i="12"/>
  <c r="ES160" i="12"/>
  <c r="DI178" i="12"/>
  <c r="EV182" i="12"/>
  <c r="EP182" i="12"/>
  <c r="ET182" i="12"/>
  <c r="EV157" i="12"/>
  <c r="EV161" i="12"/>
  <c r="DI162" i="12"/>
  <c r="DM163" i="12"/>
  <c r="DM167" i="12"/>
  <c r="ES168" i="12"/>
  <c r="DI169" i="12"/>
  <c r="DM170" i="12"/>
  <c r="DE171" i="12"/>
  <c r="DP171" i="12"/>
  <c r="DI172" i="12"/>
  <c r="DM173" i="12"/>
  <c r="DE174" i="12"/>
  <c r="DP174" i="12"/>
  <c r="DE177" i="12"/>
  <c r="DP177" i="12"/>
  <c r="DE182" i="12"/>
  <c r="ES152" i="12"/>
  <c r="EV154" i="12"/>
  <c r="ET154" i="12"/>
  <c r="DE164" i="12"/>
  <c r="DP164" i="12"/>
  <c r="DE168" i="12"/>
  <c r="DP168" i="12"/>
  <c r="DI175" i="12"/>
  <c r="DM176" i="12"/>
  <c r="DI188" i="12"/>
  <c r="EO162" i="12"/>
  <c r="EN162" i="12"/>
  <c r="EP163" i="12"/>
  <c r="DI165" i="12"/>
  <c r="EV168" i="12"/>
  <c r="DE179" i="12"/>
  <c r="DP179" i="12"/>
  <c r="DI180" i="12"/>
  <c r="DM181" i="12"/>
  <c r="ET116" i="12"/>
  <c r="ET119" i="12"/>
  <c r="ET122" i="12"/>
  <c r="ET125" i="12"/>
  <c r="ET128" i="12"/>
  <c r="ET131" i="12"/>
  <c r="ET134" i="12"/>
  <c r="ET137" i="12"/>
  <c r="ET140" i="12"/>
  <c r="ET143" i="12"/>
  <c r="ET146" i="12"/>
  <c r="ET149" i="12"/>
  <c r="DP155" i="12"/>
  <c r="ET155" i="12"/>
  <c r="DI157" i="12"/>
  <c r="DI160" i="12"/>
  <c r="EP162" i="12"/>
  <c r="ES163" i="12"/>
  <c r="EQ163" i="12"/>
  <c r="ES167" i="12"/>
  <c r="EQ167" i="12"/>
  <c r="DM178" i="12"/>
  <c r="DE184" i="12"/>
  <c r="DM186" i="12"/>
  <c r="ES155" i="12"/>
  <c r="EV162" i="12"/>
  <c r="DP163" i="12"/>
  <c r="EV163" i="12"/>
  <c r="EN165" i="12"/>
  <c r="DE167" i="12"/>
  <c r="DP167" i="12"/>
  <c r="DM169" i="12"/>
  <c r="DE170" i="12"/>
  <c r="DP170" i="12"/>
  <c r="DI171" i="12"/>
  <c r="DM172" i="12"/>
  <c r="DE173" i="12"/>
  <c r="DP173" i="12"/>
  <c r="DI174" i="12"/>
  <c r="DI177" i="12"/>
  <c r="DI182" i="12"/>
  <c r="EP165" i="12"/>
  <c r="DI168" i="12"/>
  <c r="DM175" i="12"/>
  <c r="DE176" i="12"/>
  <c r="DM188" i="12"/>
  <c r="DI190" i="12"/>
  <c r="ES182" i="12"/>
  <c r="EV184" i="12"/>
  <c r="DP192" i="12"/>
  <c r="DI194" i="12"/>
  <c r="DE197" i="12"/>
  <c r="ES198" i="12"/>
  <c r="DI202" i="12"/>
  <c r="DI207" i="12"/>
  <c r="DI210" i="12"/>
  <c r="DI213" i="12"/>
  <c r="DI216" i="12"/>
  <c r="DI219" i="12"/>
  <c r="DI222" i="12"/>
  <c r="DI225" i="12"/>
  <c r="EN225" i="12"/>
  <c r="EM186" i="12"/>
  <c r="EP191" i="12"/>
  <c r="DM195" i="12"/>
  <c r="DP197" i="12"/>
  <c r="DI198" i="12"/>
  <c r="ES199" i="12"/>
  <c r="DE201" i="12"/>
  <c r="DP201" i="12"/>
  <c r="EM201" i="12"/>
  <c r="DM203" i="12"/>
  <c r="DE204" i="12"/>
  <c r="DP204" i="12"/>
  <c r="EM204" i="12"/>
  <c r="DM205" i="12"/>
  <c r="DE206" i="12"/>
  <c r="DP206" i="12"/>
  <c r="EM206" i="12"/>
  <c r="DM208" i="12"/>
  <c r="DE209" i="12"/>
  <c r="DP209" i="12"/>
  <c r="EM209" i="12"/>
  <c r="DM211" i="12"/>
  <c r="DE212" i="12"/>
  <c r="DP212" i="12"/>
  <c r="EM212" i="12"/>
  <c r="DM214" i="12"/>
  <c r="DE215" i="12"/>
  <c r="DP215" i="12"/>
  <c r="EM215" i="12"/>
  <c r="DM217" i="12"/>
  <c r="DE218" i="12"/>
  <c r="DP218" i="12"/>
  <c r="EM218" i="12"/>
  <c r="DM220" i="12"/>
  <c r="DE221" i="12"/>
  <c r="DP221" i="12"/>
  <c r="EM221" i="12"/>
  <c r="EN222" i="12"/>
  <c r="DM223" i="12"/>
  <c r="DE224" i="12"/>
  <c r="DP224" i="12"/>
  <c r="EM224" i="12"/>
  <c r="EP160" i="12"/>
  <c r="DP183" i="12"/>
  <c r="EP183" i="12"/>
  <c r="DP189" i="12"/>
  <c r="EP189" i="12"/>
  <c r="EV191" i="12"/>
  <c r="EP195" i="12"/>
  <c r="EN202" i="12"/>
  <c r="EN207" i="12"/>
  <c r="EN210" i="12"/>
  <c r="EN213" i="12"/>
  <c r="EN216" i="12"/>
  <c r="EN219" i="12"/>
  <c r="DI192" i="12"/>
  <c r="ES192" i="12"/>
  <c r="DI197" i="12"/>
  <c r="EO197" i="12"/>
  <c r="DE200" i="12"/>
  <c r="DM202" i="12"/>
  <c r="EV203" i="12"/>
  <c r="EV205" i="12"/>
  <c r="DM207" i="12"/>
  <c r="DM210" i="12"/>
  <c r="DM213" i="12"/>
  <c r="EV214" i="12"/>
  <c r="DM216" i="12"/>
  <c r="DM219" i="12"/>
  <c r="DM222" i="12"/>
  <c r="EV223" i="12"/>
  <c r="DM225" i="12"/>
  <c r="EP177" i="12"/>
  <c r="EQ183" i="12"/>
  <c r="ES187" i="12"/>
  <c r="EM188" i="12"/>
  <c r="EQ189" i="12"/>
  <c r="DM198" i="12"/>
  <c r="DP200" i="12"/>
  <c r="DI201" i="12"/>
  <c r="DE203" i="12"/>
  <c r="DI204" i="12"/>
  <c r="DE205" i="12"/>
  <c r="DI206" i="12"/>
  <c r="DE208" i="12"/>
  <c r="DI209" i="12"/>
  <c r="DE211" i="12"/>
  <c r="DI212" i="12"/>
  <c r="DE214" i="12"/>
  <c r="DI215" i="12"/>
  <c r="DE217" i="12"/>
  <c r="DI218" i="12"/>
  <c r="DE220" i="12"/>
  <c r="DI221" i="12"/>
  <c r="DE223" i="12"/>
  <c r="DP223" i="12"/>
  <c r="DI224" i="12"/>
  <c r="DE226" i="12"/>
  <c r="ET157" i="12"/>
  <c r="EM183" i="12"/>
  <c r="DM193" i="12"/>
  <c r="EP194" i="12"/>
  <c r="EQ199" i="12"/>
  <c r="DP203" i="12"/>
  <c r="DP205" i="12"/>
  <c r="DP208" i="12"/>
  <c r="DP211" i="12"/>
  <c r="DP214" i="12"/>
  <c r="DP217" i="12"/>
  <c r="DP220" i="12"/>
  <c r="EP168" i="12"/>
  <c r="EP171" i="12"/>
  <c r="ET177" i="12"/>
  <c r="EP179" i="12"/>
  <c r="EV202" i="12"/>
  <c r="EV210" i="12"/>
  <c r="EV219" i="12"/>
  <c r="EV224" i="12"/>
  <c r="ES183" i="12"/>
  <c r="DP185" i="12"/>
  <c r="EP185" i="12"/>
  <c r="ET185" i="12"/>
  <c r="ET186" i="12"/>
  <c r="ES189" i="12"/>
  <c r="EN190" i="12"/>
  <c r="DE194" i="12"/>
  <c r="ES195" i="12"/>
  <c r="DI200" i="12"/>
  <c r="EO200" i="12"/>
  <c r="DE202" i="12"/>
  <c r="DP202" i="12"/>
  <c r="DE207" i="12"/>
  <c r="DP207" i="12"/>
  <c r="DE210" i="12"/>
  <c r="DP210" i="12"/>
  <c r="DE213" i="12"/>
  <c r="DP213" i="12"/>
  <c r="DE216" i="12"/>
  <c r="DP216" i="12"/>
  <c r="DE219" i="12"/>
  <c r="DP219" i="12"/>
  <c r="DE222" i="12"/>
  <c r="DP222" i="12"/>
  <c r="DE225" i="12"/>
  <c r="DP225" i="12"/>
  <c r="ES181" i="12"/>
  <c r="EQ181" i="12"/>
  <c r="EV192" i="12"/>
  <c r="DP194" i="12"/>
  <c r="DI195" i="12"/>
  <c r="ES196" i="12"/>
  <c r="DP198" i="12"/>
  <c r="DM201" i="12"/>
  <c r="DI203" i="12"/>
  <c r="DM204" i="12"/>
  <c r="DI205" i="12"/>
  <c r="DM206" i="12"/>
  <c r="DI208" i="12"/>
  <c r="DM209" i="12"/>
  <c r="DI211" i="12"/>
  <c r="DM212" i="12"/>
  <c r="DI214" i="12"/>
  <c r="DM215" i="12"/>
  <c r="DI217" i="12"/>
  <c r="DM218" i="12"/>
  <c r="DI220" i="12"/>
  <c r="DM221" i="12"/>
  <c r="DI223" i="12"/>
  <c r="DM224" i="12"/>
  <c r="DP186" i="12"/>
  <c r="DM190" i="12"/>
  <c r="DE193" i="12"/>
  <c r="DP193" i="12"/>
  <c r="DM196" i="12"/>
  <c r="EN196" i="12"/>
  <c r="EM198" i="12"/>
  <c r="EN183" i="12"/>
  <c r="ES184" i="12"/>
  <c r="EM185" i="12"/>
  <c r="EN189" i="12"/>
  <c r="ET189" i="12"/>
  <c r="EP192" i="12"/>
  <c r="ES197" i="12"/>
  <c r="DE232" i="12"/>
  <c r="ES232" i="12"/>
  <c r="ES233" i="12"/>
  <c r="EV234" i="12"/>
  <c r="ES235" i="12"/>
  <c r="EV236" i="12"/>
  <c r="DP237" i="12"/>
  <c r="ES240" i="12"/>
  <c r="EP242" i="12"/>
  <c r="ES243" i="12"/>
  <c r="ES253" i="12"/>
  <c r="DI255" i="12"/>
  <c r="EV262" i="12"/>
  <c r="ET262" i="12"/>
  <c r="EP226" i="12"/>
  <c r="EO231" i="12"/>
  <c r="EV233" i="12"/>
  <c r="ET233" i="12"/>
  <c r="DE234" i="12"/>
  <c r="DE235" i="12"/>
  <c r="DP238" i="12"/>
  <c r="DE240" i="12"/>
  <c r="EQ240" i="12"/>
  <c r="ET246" i="12"/>
  <c r="DE254" i="12"/>
  <c r="DP254" i="12"/>
  <c r="DM261" i="12"/>
  <c r="DE262" i="12"/>
  <c r="DM266" i="12"/>
  <c r="DE269" i="12"/>
  <c r="DP269" i="12"/>
  <c r="DE229" i="12"/>
  <c r="DI236" i="12"/>
  <c r="DI237" i="12"/>
  <c r="DM238" i="12"/>
  <c r="DE239" i="12"/>
  <c r="ES245" i="12"/>
  <c r="DM250" i="12"/>
  <c r="DE256" i="12"/>
  <c r="EV256" i="12"/>
  <c r="DE258" i="12"/>
  <c r="DP258" i="12"/>
  <c r="DM260" i="12"/>
  <c r="DI267" i="12"/>
  <c r="DP312" i="12"/>
  <c r="EV229" i="12"/>
  <c r="DI232" i="12"/>
  <c r="DI233" i="12"/>
  <c r="DM255" i="12"/>
  <c r="DI235" i="12"/>
  <c r="ES241" i="12"/>
  <c r="DM244" i="12"/>
  <c r="DE253" i="12"/>
  <c r="DI254" i="12"/>
  <c r="DE261" i="12"/>
  <c r="DP261" i="12"/>
  <c r="DI262" i="12"/>
  <c r="DE266" i="12"/>
  <c r="EQ268" i="12"/>
  <c r="EO226" i="12"/>
  <c r="DM228" i="12"/>
  <c r="DM231" i="12"/>
  <c r="ET238" i="12"/>
  <c r="DP241" i="12"/>
  <c r="DE242" i="12"/>
  <c r="DP242" i="12"/>
  <c r="DI243" i="12"/>
  <c r="DE245" i="12"/>
  <c r="DP245" i="12"/>
  <c r="EQ245" i="12"/>
  <c r="DI246" i="12"/>
  <c r="DM249" i="12"/>
  <c r="DI251" i="12"/>
  <c r="DM252" i="12"/>
  <c r="ES258" i="12"/>
  <c r="EN259" i="12"/>
  <c r="ES260" i="12"/>
  <c r="ET227" i="12"/>
  <c r="DI229" i="12"/>
  <c r="ET230" i="12"/>
  <c r="DM236" i="12"/>
  <c r="DM237" i="12"/>
  <c r="DE238" i="12"/>
  <c r="DI239" i="12"/>
  <c r="DE250" i="12"/>
  <c r="DI256" i="12"/>
  <c r="ES266" i="12"/>
  <c r="EM266" i="12"/>
  <c r="EV230" i="12"/>
  <c r="EP231" i="12"/>
  <c r="ET231" i="12"/>
  <c r="EM232" i="12"/>
  <c r="DM233" i="12"/>
  <c r="EM235" i="12"/>
  <c r="DI248" i="12"/>
  <c r="DE255" i="12"/>
  <c r="ES299" i="12"/>
  <c r="EM299" i="12"/>
  <c r="DM234" i="12"/>
  <c r="EM238" i="12"/>
  <c r="EO238" i="12"/>
  <c r="DM240" i="12"/>
  <c r="DE244" i="12"/>
  <c r="EV244" i="12"/>
  <c r="ES249" i="12"/>
  <c r="DI253" i="12"/>
  <c r="DM254" i="12"/>
  <c r="DP255" i="12"/>
  <c r="ES259" i="12"/>
  <c r="EQ260" i="12"/>
  <c r="DI261" i="12"/>
  <c r="DM262" i="12"/>
  <c r="DM269" i="12"/>
  <c r="ES281" i="12"/>
  <c r="EM281" i="12"/>
  <c r="DI227" i="12"/>
  <c r="DE228" i="12"/>
  <c r="DI230" i="12"/>
  <c r="DE231" i="12"/>
  <c r="EV237" i="12"/>
  <c r="ET237" i="12"/>
  <c r="DE241" i="12"/>
  <c r="ET241" i="12"/>
  <c r="DI242" i="12"/>
  <c r="DM246" i="12"/>
  <c r="DM251" i="12"/>
  <c r="DE252" i="12"/>
  <c r="EN256" i="12"/>
  <c r="EP262" i="12"/>
  <c r="DP231" i="12"/>
  <c r="EP234" i="12"/>
  <c r="ES236" i="12"/>
  <c r="DE237" i="12"/>
  <c r="DI238" i="12"/>
  <c r="DM239" i="12"/>
  <c r="DI250" i="12"/>
  <c r="EO253" i="12"/>
  <c r="DM256" i="12"/>
  <c r="DM258" i="12"/>
  <c r="DE267" i="12"/>
  <c r="EQ298" i="12"/>
  <c r="EM243" i="12"/>
  <c r="EQ250" i="12"/>
  <c r="EM255" i="12"/>
  <c r="EV257" i="12"/>
  <c r="ET264" i="12"/>
  <c r="EQ264" i="12"/>
  <c r="EV264" i="12"/>
  <c r="ET268" i="12"/>
  <c r="DM270" i="12"/>
  <c r="DM272" i="12"/>
  <c r="DE273" i="12"/>
  <c r="DP274" i="12"/>
  <c r="DI275" i="12"/>
  <c r="DM276" i="12"/>
  <c r="ES278" i="12"/>
  <c r="EM278" i="12"/>
  <c r="EO278" i="12"/>
  <c r="DM280" i="12"/>
  <c r="DE281" i="12"/>
  <c r="DI282" i="12"/>
  <c r="DI286" i="12"/>
  <c r="DM287" i="12"/>
  <c r="DP290" i="12"/>
  <c r="DE292" i="12"/>
  <c r="DI293" i="12"/>
  <c r="DM294" i="12"/>
  <c r="ES296" i="12"/>
  <c r="EM296" i="12"/>
  <c r="EO296" i="12"/>
  <c r="DM298" i="12"/>
  <c r="DE299" i="12"/>
  <c r="DP299" i="12"/>
  <c r="DI307" i="12"/>
  <c r="DP310" i="12"/>
  <c r="EV243" i="12"/>
  <c r="EV245" i="12"/>
  <c r="EV255" i="12"/>
  <c r="EQ258" i="12"/>
  <c r="DI266" i="12"/>
  <c r="EV267" i="12"/>
  <c r="EQ267" i="12"/>
  <c r="ET267" i="12"/>
  <c r="EP268" i="12"/>
  <c r="EV277" i="12"/>
  <c r="ET277" i="12"/>
  <c r="EP280" i="12"/>
  <c r="DP292" i="12"/>
  <c r="EV295" i="12"/>
  <c r="ET295" i="12"/>
  <c r="EP298" i="12"/>
  <c r="ET247" i="12"/>
  <c r="EP269" i="12"/>
  <c r="DI274" i="12"/>
  <c r="EV280" i="12"/>
  <c r="ET280" i="12"/>
  <c r="EV298" i="12"/>
  <c r="ET298" i="12"/>
  <c r="DM311" i="12"/>
  <c r="DE312" i="12"/>
  <c r="EP256" i="12"/>
  <c r="EM268" i="12"/>
  <c r="DE270" i="12"/>
  <c r="DE272" i="12"/>
  <c r="DM275" i="12"/>
  <c r="DE276" i="12"/>
  <c r="DP278" i="12"/>
  <c r="DE280" i="12"/>
  <c r="DI281" i="12"/>
  <c r="DM282" i="12"/>
  <c r="ES284" i="12"/>
  <c r="EM284" i="12"/>
  <c r="EO284" i="12"/>
  <c r="DM286" i="12"/>
  <c r="DE287" i="12"/>
  <c r="DI288" i="12"/>
  <c r="DI292" i="12"/>
  <c r="DM293" i="12"/>
  <c r="DE294" i="12"/>
  <c r="DP296" i="12"/>
  <c r="DE298" i="12"/>
  <c r="DI299" i="12"/>
  <c r="DM300" i="12"/>
  <c r="ES302" i="12"/>
  <c r="EM302" i="12"/>
  <c r="EO302" i="12"/>
  <c r="EP304" i="12"/>
  <c r="DM307" i="12"/>
  <c r="ET308" i="12"/>
  <c r="ES309" i="12"/>
  <c r="ET242" i="12"/>
  <c r="ET249" i="12"/>
  <c r="ET254" i="12"/>
  <c r="DE263" i="12"/>
  <c r="ET265" i="12"/>
  <c r="ET269" i="12"/>
  <c r="EV270" i="12"/>
  <c r="ET270" i="12"/>
  <c r="EV271" i="12"/>
  <c r="ET271" i="12"/>
  <c r="DP280" i="12"/>
  <c r="EV283" i="12"/>
  <c r="ET283" i="12"/>
  <c r="EP286" i="12"/>
  <c r="ET290" i="12"/>
  <c r="DP298" i="12"/>
  <c r="EV301" i="12"/>
  <c r="ET301" i="12"/>
  <c r="EM305" i="12"/>
  <c r="EO305" i="12"/>
  <c r="EP307" i="12"/>
  <c r="DE308" i="12"/>
  <c r="DP308" i="12"/>
  <c r="DI309" i="12"/>
  <c r="ET244" i="12"/>
  <c r="EO268" i="12"/>
  <c r="DE271" i="12"/>
  <c r="EM271" i="12"/>
  <c r="ES272" i="12"/>
  <c r="EM272" i="12"/>
  <c r="EO272" i="12"/>
  <c r="EV279" i="12"/>
  <c r="DP281" i="12"/>
  <c r="DE283" i="12"/>
  <c r="DI284" i="12"/>
  <c r="DM285" i="12"/>
  <c r="ES287" i="12"/>
  <c r="EM287" i="12"/>
  <c r="DM289" i="12"/>
  <c r="DE290" i="12"/>
  <c r="EV297" i="12"/>
  <c r="DE301" i="12"/>
  <c r="DI302" i="12"/>
  <c r="DM303" i="12"/>
  <c r="EV304" i="12"/>
  <c r="ET304" i="12"/>
  <c r="DM310" i="12"/>
  <c r="ET311" i="12"/>
  <c r="EV239" i="12"/>
  <c r="EV251" i="12"/>
  <c r="EV259" i="12"/>
  <c r="EM264" i="12"/>
  <c r="DM267" i="12"/>
  <c r="DI269" i="12"/>
  <c r="DP271" i="12"/>
  <c r="DM274" i="12"/>
  <c r="DP283" i="12"/>
  <c r="EV286" i="12"/>
  <c r="ET286" i="12"/>
  <c r="EP289" i="12"/>
  <c r="DP301" i="12"/>
  <c r="DE304" i="12"/>
  <c r="DI305" i="12"/>
  <c r="DM306" i="12"/>
  <c r="EN306" i="12"/>
  <c r="EV307" i="12"/>
  <c r="ET307" i="12"/>
  <c r="EM308" i="12"/>
  <c r="EO308" i="12"/>
  <c r="EP310" i="12"/>
  <c r="DE311" i="12"/>
  <c r="DP311" i="12"/>
  <c r="DI312" i="12"/>
  <c r="ET236" i="12"/>
  <c r="ET239" i="12"/>
  <c r="ET251" i="12"/>
  <c r="ET259" i="12"/>
  <c r="EQ261" i="12"/>
  <c r="EM263" i="12"/>
  <c r="ES269" i="12"/>
  <c r="EM269" i="12"/>
  <c r="EO271" i="12"/>
  <c r="DI272" i="12"/>
  <c r="DM273" i="12"/>
  <c r="EP274" i="12"/>
  <c r="DE275" i="12"/>
  <c r="DI276" i="12"/>
  <c r="DI280" i="12"/>
  <c r="DM281" i="12"/>
  <c r="DE282" i="12"/>
  <c r="DP284" i="12"/>
  <c r="DE286" i="12"/>
  <c r="DI287" i="12"/>
  <c r="DM288" i="12"/>
  <c r="ES290" i="12"/>
  <c r="EM290" i="12"/>
  <c r="EO290" i="12"/>
  <c r="DM292" i="12"/>
  <c r="DE293" i="12"/>
  <c r="DI294" i="12"/>
  <c r="DI298" i="12"/>
  <c r="DE307" i="12"/>
  <c r="EQ241" i="12"/>
  <c r="EM246" i="12"/>
  <c r="EQ253" i="12"/>
  <c r="ET253" i="12"/>
  <c r="DP286" i="12"/>
  <c r="EV289" i="12"/>
  <c r="ET289" i="12"/>
  <c r="DP304" i="12"/>
  <c r="DI308" i="12"/>
  <c r="DM309" i="12"/>
  <c r="EN309" i="12"/>
  <c r="EV310" i="12"/>
  <c r="ET310" i="12"/>
  <c r="EM311" i="12"/>
  <c r="EO311" i="12"/>
  <c r="EV248" i="12"/>
  <c r="EP264" i="12"/>
  <c r="DM265" i="12"/>
  <c r="DI271" i="12"/>
  <c r="EV274" i="12"/>
  <c r="ET274" i="12"/>
  <c r="ES275" i="12"/>
  <c r="EM275" i="12"/>
  <c r="DM277" i="12"/>
  <c r="DE278" i="12"/>
  <c r="DI283" i="12"/>
  <c r="DE289" i="12"/>
  <c r="DI290" i="12"/>
  <c r="ES293" i="12"/>
  <c r="EM293" i="12"/>
  <c r="DI301" i="12"/>
  <c r="DP307" i="12"/>
  <c r="DE310" i="12"/>
  <c r="ET248" i="12"/>
  <c r="EP258" i="12"/>
  <c r="ET266" i="12"/>
  <c r="DE274" i="12"/>
  <c r="EP277" i="12"/>
  <c r="ET281" i="12"/>
  <c r="DP289" i="12"/>
  <c r="EV292" i="12"/>
  <c r="ET292" i="12"/>
  <c r="EP295" i="12"/>
  <c r="ET299" i="12"/>
  <c r="DI304" i="12"/>
  <c r="DI311" i="12"/>
  <c r="DM312" i="12"/>
  <c r="ET273" i="12"/>
  <c r="ET276" i="12"/>
  <c r="ET279" i="12"/>
  <c r="ET282" i="12"/>
  <c r="ET285" i="12"/>
  <c r="ET288" i="12"/>
  <c r="ET291" i="12"/>
  <c r="ET294" i="12"/>
  <c r="ET297" i="12"/>
  <c r="ET300" i="12"/>
  <c r="ET303" i="12"/>
  <c r="ET312" i="12"/>
  <c r="AT7" i="3"/>
  <c r="AU7" i="3" a="1"/>
  <c r="AU7" i="3" s="1"/>
  <c r="AW7" i="3"/>
  <c r="AV8" i="3" a="1"/>
  <c r="AV8" i="3" s="1"/>
  <c r="AW8" i="3"/>
  <c r="AU9" i="3" a="1"/>
  <c r="AU9" i="3" s="1"/>
  <c r="AW9" i="3"/>
  <c r="AV10" i="3" a="1"/>
  <c r="AV10" i="3" s="1"/>
  <c r="AW10" i="3"/>
  <c r="AV11" i="3" a="1"/>
  <c r="AV11" i="3" s="1"/>
  <c r="AW11" i="3"/>
  <c r="AV12" i="3" a="1"/>
  <c r="AV12" i="3" s="1"/>
  <c r="AW12" i="3"/>
  <c r="AV13" i="3" a="1"/>
  <c r="AV13" i="3" s="1"/>
  <c r="AW13" i="3"/>
  <c r="AV14" i="3" a="1"/>
  <c r="AV14" i="3" s="1"/>
  <c r="AW14" i="3"/>
  <c r="AV15" i="3" a="1"/>
  <c r="AV15" i="3" s="1"/>
  <c r="AW15" i="3"/>
  <c r="AU16" i="3" a="1"/>
  <c r="AU16" i="3" s="1"/>
  <c r="AW16" i="3"/>
  <c r="AU17" i="3" a="1"/>
  <c r="AU17" i="3" s="1"/>
  <c r="AW17" i="3"/>
  <c r="AV18" i="3" a="1"/>
  <c r="AV18" i="3" s="1"/>
  <c r="AW18" i="3"/>
  <c r="AV19" i="3" a="1"/>
  <c r="AV19" i="3" s="1"/>
  <c r="AW19" i="3"/>
  <c r="AV20" i="3" a="1"/>
  <c r="AV20" i="3" s="1"/>
  <c r="AW20" i="3"/>
  <c r="AV21" i="3" a="1"/>
  <c r="AV21" i="3" s="1"/>
  <c r="AW21" i="3"/>
  <c r="AV22" i="3" a="1"/>
  <c r="AV22" i="3" s="1"/>
  <c r="AW22" i="3"/>
  <c r="AU23" i="3" a="1"/>
  <c r="AU23" i="3" s="1"/>
  <c r="AW23" i="3"/>
  <c r="AU24" i="3" a="1"/>
  <c r="AU24" i="3" s="1"/>
  <c r="AW24" i="3"/>
  <c r="AV25" i="3" a="1"/>
  <c r="AV25" i="3" s="1"/>
  <c r="AW25" i="3"/>
  <c r="AV26" i="3" a="1"/>
  <c r="AV26" i="3" s="1"/>
  <c r="AW26" i="3"/>
  <c r="AV27" i="3" a="1"/>
  <c r="AV27" i="3" s="1"/>
  <c r="AW27" i="3"/>
  <c r="AV28" i="3" a="1"/>
  <c r="AV28" i="3" s="1"/>
  <c r="AW28" i="3"/>
  <c r="AV29" i="3" a="1"/>
  <c r="AV29" i="3" s="1"/>
  <c r="AW29" i="3"/>
  <c r="AV30" i="3" a="1"/>
  <c r="AV30" i="3" s="1"/>
  <c r="AW30" i="3"/>
  <c r="AU31" i="3" a="1"/>
  <c r="AU31" i="3" s="1"/>
  <c r="AW31" i="3"/>
  <c r="AU32" i="3" a="1"/>
  <c r="AU32" i="3" s="1"/>
  <c r="AW32" i="3"/>
  <c r="AV33" i="3" a="1"/>
  <c r="AV33" i="3" s="1"/>
  <c r="AW33" i="3"/>
  <c r="AV34" i="3" a="1"/>
  <c r="AV34" i="3" s="1"/>
  <c r="AW34" i="3"/>
  <c r="AV35" i="3" a="1"/>
  <c r="AV35" i="3" s="1"/>
  <c r="AW35" i="3"/>
  <c r="AV36" i="3" a="1"/>
  <c r="AV36" i="3" s="1"/>
  <c r="AW36" i="3"/>
  <c r="AV37" i="3" a="1"/>
  <c r="AV37" i="3" s="1"/>
  <c r="AW37" i="3"/>
  <c r="AV38" i="3" a="1"/>
  <c r="AV38" i="3" s="1"/>
  <c r="AW38" i="3"/>
  <c r="AV39" i="3" a="1"/>
  <c r="AV39" i="3" s="1"/>
  <c r="AW39" i="3"/>
  <c r="AU40" i="3" a="1"/>
  <c r="AU40" i="3" s="1"/>
  <c r="AW40" i="3"/>
  <c r="AU41" i="3" a="1"/>
  <c r="AU41" i="3" s="1"/>
  <c r="AW41" i="3"/>
  <c r="AV42" i="3" a="1"/>
  <c r="AV42" i="3" s="1"/>
  <c r="AW42" i="3"/>
  <c r="AV43" i="3" a="1"/>
  <c r="AV43" i="3" s="1"/>
  <c r="AW43" i="3"/>
  <c r="AV44" i="3" a="1"/>
  <c r="AV44" i="3" s="1"/>
  <c r="AW44" i="3"/>
  <c r="AV45" i="3" a="1"/>
  <c r="AV45" i="3" s="1"/>
  <c r="AW45" i="3"/>
  <c r="AV46" i="3" a="1"/>
  <c r="AV46" i="3" s="1"/>
  <c r="AW46" i="3"/>
  <c r="AV47" i="3" a="1"/>
  <c r="AV47" i="3" s="1"/>
  <c r="AW47" i="3"/>
  <c r="AV48" i="3" a="1"/>
  <c r="AV48" i="3" s="1"/>
  <c r="AW48" i="3"/>
  <c r="AV49" i="3" a="1"/>
  <c r="AV49" i="3" s="1"/>
  <c r="AW49" i="3"/>
  <c r="AU50" i="3" a="1"/>
  <c r="AU50" i="3" s="1"/>
  <c r="AW50" i="3"/>
  <c r="AU51" i="3" a="1"/>
  <c r="AU51" i="3" s="1"/>
  <c r="AW51" i="3"/>
  <c r="AV52" i="3" a="1"/>
  <c r="AV52" i="3" s="1"/>
  <c r="AW52" i="3"/>
  <c r="AV53" i="3" a="1"/>
  <c r="AV53" i="3" s="1"/>
  <c r="AW53" i="3"/>
  <c r="AV54" i="3" a="1"/>
  <c r="AV54" i="3" s="1"/>
  <c r="AW54" i="3"/>
  <c r="AU55" i="3" a="1"/>
  <c r="AU55" i="3" s="1"/>
  <c r="AV55" i="3" a="1"/>
  <c r="AV55" i="3" s="1"/>
  <c r="AW55" i="3"/>
  <c r="AV56" i="3" a="1"/>
  <c r="AV56" i="3" s="1"/>
  <c r="AW56" i="3"/>
  <c r="AW57" i="3"/>
  <c r="AV58" i="3" a="1"/>
  <c r="AV58" i="3" s="1"/>
  <c r="AW58" i="3"/>
  <c r="AV59" i="3" a="1"/>
  <c r="AV59" i="3" s="1"/>
  <c r="AW59" i="3"/>
  <c r="AV60" i="3" a="1"/>
  <c r="AV60" i="3" s="1"/>
  <c r="AW60" i="3"/>
  <c r="AU61" i="3" a="1"/>
  <c r="AU61" i="3" s="1"/>
  <c r="AV61" i="3" a="1"/>
  <c r="AV61" i="3" s="1"/>
  <c r="AW61" i="3"/>
  <c r="AV62" i="3" a="1"/>
  <c r="AV62" i="3" s="1"/>
  <c r="AW62" i="3"/>
  <c r="AU63" i="3" a="1"/>
  <c r="AU63" i="3" s="1"/>
  <c r="AV63" i="3" a="1"/>
  <c r="AV63" i="3" s="1"/>
  <c r="AW63" i="3"/>
  <c r="AU64" i="3" a="1"/>
  <c r="AU64" i="3" s="1"/>
  <c r="AV64" i="3" a="1"/>
  <c r="AV64" i="3" s="1"/>
  <c r="AW64" i="3"/>
  <c r="AV65" i="3" a="1"/>
  <c r="AV65" i="3" s="1"/>
  <c r="AW65" i="3"/>
  <c r="AU66" i="3" a="1"/>
  <c r="AU66" i="3" s="1"/>
  <c r="AW66" i="3"/>
  <c r="AU67" i="3" a="1"/>
  <c r="AU67" i="3" s="1"/>
  <c r="AW67" i="3"/>
  <c r="AW68" i="3"/>
  <c r="AU69" i="3" a="1"/>
  <c r="AU69" i="3" s="1"/>
  <c r="AW69" i="3"/>
  <c r="AU70" i="3" a="1"/>
  <c r="AU70" i="3" s="1"/>
  <c r="AW70" i="3"/>
  <c r="AW71" i="3"/>
  <c r="AV72" i="3" a="1"/>
  <c r="AV72" i="3" s="1"/>
  <c r="AW72" i="3"/>
  <c r="AU73" i="3" a="1"/>
  <c r="AU73" i="3" s="1"/>
  <c r="AV73" i="3" a="1"/>
  <c r="AV73" i="3" s="1"/>
  <c r="AW73" i="3"/>
  <c r="AU74" i="3" a="1"/>
  <c r="AU74" i="3" s="1"/>
  <c r="AV74" i="3" a="1"/>
  <c r="AV74" i="3" s="1"/>
  <c r="AW74" i="3"/>
  <c r="AV75" i="3" a="1"/>
  <c r="AV75" i="3" s="1"/>
  <c r="AW75" i="3"/>
  <c r="AU76" i="3" a="1"/>
  <c r="AU76" i="3" s="1"/>
  <c r="AW76" i="3"/>
  <c r="AU77" i="3" a="1"/>
  <c r="AU77" i="3" s="1"/>
  <c r="AW77" i="3"/>
  <c r="AW78" i="3"/>
  <c r="AV79" i="3" a="1"/>
  <c r="AV79" i="3" s="1"/>
  <c r="AW79" i="3"/>
  <c r="AU80" i="3" a="1"/>
  <c r="AU80" i="3" s="1"/>
  <c r="AW80" i="3"/>
  <c r="AU81" i="3" a="1"/>
  <c r="AU81" i="3" s="1"/>
  <c r="AW81" i="3"/>
  <c r="AU82" i="3" a="1"/>
  <c r="AU82" i="3" s="1"/>
  <c r="AW82" i="3"/>
  <c r="AU83" i="3" a="1"/>
  <c r="AU83" i="3" s="1"/>
  <c r="AV83" i="3" a="1"/>
  <c r="AV83" i="3" s="1"/>
  <c r="AW83" i="3"/>
  <c r="AU84" i="3" a="1"/>
  <c r="AU84" i="3" s="1"/>
  <c r="AV84" i="3" a="1"/>
  <c r="AV84" i="3" s="1"/>
  <c r="AW84" i="3"/>
  <c r="AU85" i="3" a="1"/>
  <c r="AU85" i="3" s="1"/>
  <c r="AV85" i="3" a="1"/>
  <c r="AV85" i="3" s="1"/>
  <c r="AW85" i="3"/>
  <c r="AU86" i="3" a="1"/>
  <c r="AU86" i="3" s="1"/>
  <c r="AV86" i="3" a="1"/>
  <c r="AV86" i="3" s="1"/>
  <c r="AW86" i="3"/>
  <c r="AU87" i="3" a="1"/>
  <c r="AU87" i="3" s="1"/>
  <c r="AV87" i="3" a="1"/>
  <c r="AV87" i="3" s="1"/>
  <c r="AW87" i="3"/>
  <c r="AU88" i="3" a="1"/>
  <c r="AU88" i="3" s="1"/>
  <c r="AV88" i="3" a="1"/>
  <c r="AV88" i="3" s="1"/>
  <c r="AW88" i="3"/>
  <c r="AU89" i="3" a="1"/>
  <c r="AU89" i="3" s="1"/>
  <c r="AV89" i="3" a="1"/>
  <c r="AV89" i="3" s="1"/>
  <c r="AW89" i="3"/>
  <c r="AV90" i="3" a="1"/>
  <c r="AV90" i="3" s="1"/>
  <c r="AW90" i="3"/>
  <c r="AV91" i="3" a="1"/>
  <c r="AV91" i="3" s="1"/>
  <c r="AW91" i="3"/>
  <c r="AU92" i="3" a="1"/>
  <c r="AU92" i="3" s="1"/>
  <c r="AW92" i="3"/>
  <c r="AU93" i="3" a="1"/>
  <c r="AU93" i="3" s="1"/>
  <c r="AW93" i="3"/>
  <c r="AW94" i="3"/>
  <c r="AU95" i="3" a="1"/>
  <c r="AU95" i="3" s="1"/>
  <c r="AW95" i="3"/>
  <c r="AW96" i="3"/>
  <c r="AU97" i="3" a="1"/>
  <c r="AU97" i="3" s="1"/>
  <c r="AW97" i="3"/>
  <c r="AU98" i="3" a="1"/>
  <c r="AU98" i="3" s="1"/>
  <c r="AW98" i="3"/>
  <c r="AW99" i="3"/>
  <c r="AU100" i="3" a="1"/>
  <c r="AU100" i="3" s="1"/>
  <c r="AW100" i="3"/>
  <c r="AU101" i="3" a="1"/>
  <c r="AU101" i="3" s="1"/>
  <c r="AW101" i="3"/>
  <c r="AW102" i="3"/>
  <c r="AU103" i="3" a="1"/>
  <c r="AU103" i="3" s="1"/>
  <c r="AW103" i="3"/>
  <c r="AU104" i="3" a="1"/>
  <c r="AU104" i="3" s="1"/>
  <c r="AW104" i="3"/>
  <c r="AU105" i="3" a="1"/>
  <c r="AU105" i="3" s="1"/>
  <c r="AW105" i="3"/>
  <c r="AU106" i="3" a="1"/>
  <c r="AU106" i="3" s="1"/>
  <c r="AV106" i="3" a="1"/>
  <c r="AV106" i="3" s="1"/>
  <c r="AW106" i="3"/>
  <c r="AV107" i="3" a="1"/>
  <c r="AV107" i="3" s="1"/>
  <c r="AW107" i="3"/>
  <c r="AU108" i="3" a="1"/>
  <c r="AU108" i="3" s="1"/>
  <c r="AW108" i="3"/>
  <c r="AU109" i="3" a="1"/>
  <c r="AU109" i="3" s="1"/>
  <c r="AW109" i="3"/>
  <c r="AW110" i="3"/>
  <c r="AU111" i="3" a="1"/>
  <c r="AU111" i="3" s="1"/>
  <c r="AV111" i="3" a="1"/>
  <c r="AV111" i="3" s="1"/>
  <c r="AW111" i="3"/>
  <c r="AV112" i="3" a="1"/>
  <c r="AV112" i="3" s="1"/>
  <c r="AW112" i="3"/>
  <c r="AU113" i="3" a="1"/>
  <c r="AU113" i="3" s="1"/>
  <c r="AW113" i="3"/>
  <c r="AU114" i="3" a="1"/>
  <c r="AU114" i="3" s="1"/>
  <c r="AW114" i="3"/>
  <c r="AW115" i="3"/>
  <c r="AV116" i="3" a="1"/>
  <c r="AV116" i="3" s="1"/>
  <c r="AW116" i="3"/>
  <c r="AU117" i="3" a="1"/>
  <c r="AU117" i="3" s="1"/>
  <c r="AV117" i="3" a="1"/>
  <c r="AV117" i="3" s="1"/>
  <c r="AW117" i="3"/>
  <c r="AV118" i="3" a="1"/>
  <c r="AV118" i="3" s="1"/>
  <c r="AW118" i="3"/>
  <c r="AU119" i="3" a="1"/>
  <c r="AU119" i="3" s="1"/>
  <c r="AW119" i="3"/>
  <c r="AU120" i="3" a="1"/>
  <c r="AU120" i="3" s="1"/>
  <c r="AW120" i="3"/>
  <c r="AW121" i="3"/>
  <c r="AU122" i="3" a="1"/>
  <c r="AU122" i="3" s="1"/>
  <c r="AV122" i="3" a="1"/>
  <c r="AV122" i="3" s="1"/>
  <c r="AW122" i="3"/>
  <c r="AV123" i="3" a="1"/>
  <c r="AV123" i="3" s="1"/>
  <c r="AW123" i="3"/>
  <c r="AU124" i="3" a="1"/>
  <c r="AU124" i="3" s="1"/>
  <c r="AW124" i="3"/>
  <c r="AU125" i="3" a="1"/>
  <c r="AU125" i="3" s="1"/>
  <c r="AW125" i="3"/>
  <c r="AW126" i="3"/>
  <c r="AV127" i="3" a="1"/>
  <c r="AV127" i="3" s="1"/>
  <c r="AW127" i="3"/>
  <c r="AU128" i="3" a="1"/>
  <c r="AU128" i="3" s="1"/>
  <c r="AV128" i="3" a="1"/>
  <c r="AV128" i="3" s="1"/>
  <c r="AW128" i="3"/>
  <c r="AV129" i="3" a="1"/>
  <c r="AV129" i="3" s="1"/>
  <c r="AW129" i="3"/>
  <c r="AU130" i="3" a="1"/>
  <c r="AU130" i="3" s="1"/>
  <c r="AW130" i="3"/>
  <c r="AU131" i="3" a="1"/>
  <c r="AU131" i="3" s="1"/>
  <c r="AW131" i="3"/>
  <c r="AU132" i="3" a="1"/>
  <c r="AU132" i="3" s="1"/>
  <c r="AW132" i="3"/>
  <c r="AU133" i="3" a="1"/>
  <c r="AU133" i="3" s="1"/>
  <c r="AV133" i="3" a="1"/>
  <c r="AV133" i="3" s="1"/>
  <c r="AW133" i="3"/>
  <c r="AU134" i="3" a="1"/>
  <c r="AU134" i="3" s="1"/>
  <c r="AV134" i="3" a="1"/>
  <c r="AV134" i="3" s="1"/>
  <c r="AW134" i="3"/>
  <c r="AU135" i="3" a="1"/>
  <c r="AU135" i="3" s="1"/>
  <c r="AV135" i="3" a="1"/>
  <c r="AV135" i="3" s="1"/>
  <c r="AW135" i="3"/>
  <c r="AU136" i="3" a="1"/>
  <c r="AU136" i="3" s="1"/>
  <c r="AV136" i="3" a="1"/>
  <c r="AV136" i="3" s="1"/>
  <c r="AW136" i="3"/>
  <c r="AU137" i="3" a="1"/>
  <c r="AU137" i="3" s="1"/>
  <c r="AV137" i="3" a="1"/>
  <c r="AV137" i="3" s="1"/>
  <c r="AW137" i="3"/>
  <c r="AU138" i="3" a="1"/>
  <c r="AU138" i="3" s="1"/>
  <c r="AV138" i="3" a="1"/>
  <c r="AV138" i="3" s="1"/>
  <c r="AW138" i="3"/>
  <c r="AU139" i="3" a="1"/>
  <c r="AU139" i="3" s="1"/>
  <c r="AV139" i="3" a="1"/>
  <c r="AV139" i="3" s="1"/>
  <c r="AW139" i="3"/>
  <c r="AU140" i="3" a="1"/>
  <c r="AU140" i="3" s="1"/>
  <c r="AV140" i="3" a="1"/>
  <c r="AV140" i="3" s="1"/>
  <c r="AW140" i="3"/>
  <c r="AU141" i="3" a="1"/>
  <c r="AU141" i="3" s="1"/>
  <c r="AV141" i="3" a="1"/>
  <c r="AV141" i="3" s="1"/>
  <c r="AW141" i="3"/>
  <c r="AU142" i="3" a="1"/>
  <c r="AU142" i="3" s="1"/>
  <c r="AV142" i="3" a="1"/>
  <c r="AV142" i="3" s="1"/>
  <c r="AW142" i="3"/>
  <c r="AU143" i="3" a="1"/>
  <c r="AU143" i="3" s="1"/>
  <c r="AV143" i="3" a="1"/>
  <c r="AV143" i="3" s="1"/>
  <c r="AW143" i="3"/>
  <c r="AV144" i="3" a="1"/>
  <c r="AV144" i="3" s="1"/>
  <c r="AW144" i="3"/>
  <c r="AU145" i="3" a="1"/>
  <c r="AU145" i="3" s="1"/>
  <c r="AW145" i="3"/>
  <c r="AU146" i="3" a="1"/>
  <c r="AU146" i="3" s="1"/>
  <c r="AW146" i="3"/>
  <c r="AW147" i="3"/>
  <c r="AV148" i="3" a="1"/>
  <c r="AV148" i="3" s="1"/>
  <c r="AW148" i="3"/>
  <c r="AV149" i="3" a="1"/>
  <c r="AV149" i="3" s="1"/>
  <c r="AW149" i="3"/>
  <c r="AV150" i="3" a="1"/>
  <c r="AV150" i="3" s="1"/>
  <c r="AW150" i="3"/>
  <c r="AU151" i="3" a="1"/>
  <c r="AU151" i="3" s="1"/>
  <c r="AV151" i="3" a="1"/>
  <c r="AV151" i="3" s="1"/>
  <c r="AW151" i="3"/>
  <c r="AU152" i="3" a="1"/>
  <c r="AU152" i="3" s="1"/>
  <c r="AV152" i="3" a="1"/>
  <c r="AV152" i="3" s="1"/>
  <c r="AW152" i="3"/>
  <c r="AV153" i="3" a="1"/>
  <c r="AV153" i="3" s="1"/>
  <c r="AW153" i="3"/>
  <c r="AU154" i="3" a="1"/>
  <c r="AU154" i="3" s="1"/>
  <c r="AW154" i="3"/>
  <c r="AU155" i="3" a="1"/>
  <c r="AU155" i="3" s="1"/>
  <c r="AW155" i="3"/>
  <c r="AW156" i="3"/>
  <c r="AV157" i="3" a="1"/>
  <c r="AV157" i="3" s="1"/>
  <c r="AW157" i="3"/>
  <c r="AV158" i="3" a="1"/>
  <c r="AV158" i="3" s="1"/>
  <c r="AW158" i="3"/>
  <c r="AV159" i="3" a="1"/>
  <c r="AV159" i="3" s="1"/>
  <c r="AW159" i="3"/>
  <c r="AU160" i="3" a="1"/>
  <c r="AU160" i="3" s="1"/>
  <c r="AV160" i="3" a="1"/>
  <c r="AV160" i="3" s="1"/>
  <c r="AW160" i="3"/>
  <c r="AU161" i="3" a="1"/>
  <c r="AU161" i="3" s="1"/>
  <c r="AV161" i="3" a="1"/>
  <c r="AV161" i="3" s="1"/>
  <c r="AW161" i="3"/>
  <c r="AU162" i="3" a="1"/>
  <c r="AU162" i="3" s="1"/>
  <c r="AV162" i="3" a="1"/>
  <c r="AV162" i="3" s="1"/>
  <c r="AW162" i="3"/>
  <c r="AU163" i="3" a="1"/>
  <c r="AU163" i="3" s="1"/>
  <c r="AV163" i="3" a="1"/>
  <c r="AV163" i="3" s="1"/>
  <c r="AW163" i="3"/>
  <c r="AU164" i="3" a="1"/>
  <c r="AU164" i="3" s="1"/>
  <c r="AV164" i="3" a="1"/>
  <c r="AV164" i="3" s="1"/>
  <c r="AW164" i="3"/>
  <c r="AU165" i="3" a="1"/>
  <c r="AU165" i="3" s="1"/>
  <c r="AV165" i="3" a="1"/>
  <c r="AV165" i="3" s="1"/>
  <c r="AW165" i="3"/>
  <c r="AU166" i="3" a="1"/>
  <c r="AU166" i="3" s="1"/>
  <c r="AV166" i="3" a="1"/>
  <c r="AV166" i="3" s="1"/>
  <c r="AW166" i="3"/>
  <c r="AU167" i="3" a="1"/>
  <c r="AU167" i="3" s="1"/>
  <c r="AV167" i="3" a="1"/>
  <c r="AV167" i="3" s="1"/>
  <c r="AW167" i="3"/>
  <c r="AV168" i="3" a="1"/>
  <c r="AV168" i="3" s="1"/>
  <c r="AW168" i="3"/>
  <c r="AU169" i="3" a="1"/>
  <c r="AU169" i="3" s="1"/>
  <c r="AW169" i="3"/>
  <c r="AU170" i="3" a="1"/>
  <c r="AU170" i="3" s="1"/>
  <c r="AW170" i="3"/>
  <c r="AW171" i="3"/>
  <c r="AV172" i="3" a="1"/>
  <c r="AV172" i="3" s="1"/>
  <c r="AW172" i="3"/>
  <c r="AU173" i="3" a="1"/>
  <c r="AU173" i="3" s="1"/>
  <c r="AV173" i="3" a="1"/>
  <c r="AV173" i="3" s="1"/>
  <c r="AW173" i="3"/>
  <c r="AV174" i="3" a="1"/>
  <c r="AV174" i="3" s="1"/>
  <c r="AW174" i="3"/>
  <c r="AU175" i="3" a="1"/>
  <c r="AU175" i="3" s="1"/>
  <c r="AV175" i="3" a="1"/>
  <c r="AV175" i="3" s="1"/>
  <c r="AW175" i="3"/>
  <c r="AU176" i="3" a="1"/>
  <c r="AU176" i="3" s="1"/>
  <c r="AV176" i="3" a="1"/>
  <c r="AV176" i="3" s="1"/>
  <c r="AW176" i="3"/>
  <c r="AV177" i="3" a="1"/>
  <c r="AV177" i="3" s="1"/>
  <c r="AW177" i="3"/>
  <c r="AV178" i="3" a="1"/>
  <c r="AV178" i="3" s="1"/>
  <c r="AW178" i="3"/>
  <c r="AU179" i="3" a="1"/>
  <c r="AU179" i="3" s="1"/>
  <c r="AW179" i="3"/>
  <c r="AU180" i="3" a="1"/>
  <c r="AU180" i="3" s="1"/>
  <c r="AW180" i="3"/>
  <c r="AW181" i="3"/>
  <c r="AU182" i="3" a="1"/>
  <c r="AU182" i="3" s="1"/>
  <c r="AV182" i="3" a="1"/>
  <c r="AV182" i="3" s="1"/>
  <c r="AW182" i="3"/>
  <c r="AV183" i="3" a="1"/>
  <c r="AV183" i="3" s="1"/>
  <c r="AW183" i="3"/>
  <c r="AU184" i="3" a="1"/>
  <c r="AU184" i="3" s="1"/>
  <c r="AV184" i="3" a="1"/>
  <c r="AV184" i="3" s="1"/>
  <c r="AW184" i="3"/>
  <c r="AU185" i="3" a="1"/>
  <c r="AU185" i="3" s="1"/>
  <c r="AV185" i="3" a="1"/>
  <c r="AV185" i="3" s="1"/>
  <c r="AW185" i="3"/>
  <c r="AV186" i="3" a="1"/>
  <c r="AV186" i="3" s="1"/>
  <c r="AW186" i="3"/>
  <c r="AV187" i="3" a="1"/>
  <c r="AV187" i="3" s="1"/>
  <c r="AW187" i="3"/>
  <c r="AU188" i="3" a="1"/>
  <c r="AU188" i="3" s="1"/>
  <c r="AW188" i="3"/>
  <c r="AU189" i="3" a="1"/>
  <c r="AU189" i="3" s="1"/>
  <c r="AW189" i="3"/>
  <c r="AW190" i="3"/>
  <c r="AU191" i="3" a="1"/>
  <c r="AU191" i="3" s="1"/>
  <c r="AV191" i="3" a="1"/>
  <c r="AV191" i="3" s="1"/>
  <c r="AW191" i="3"/>
  <c r="AV192" i="3" a="1"/>
  <c r="AV192" i="3" s="1"/>
  <c r="AW192" i="3"/>
  <c r="AU193" i="3" a="1"/>
  <c r="AU193" i="3" s="1"/>
  <c r="AV193" i="3" a="1"/>
  <c r="AV193" i="3" s="1"/>
  <c r="AW193" i="3"/>
  <c r="AU194" i="3" a="1"/>
  <c r="AU194" i="3" s="1"/>
  <c r="AV194" i="3" a="1"/>
  <c r="AV194" i="3" s="1"/>
  <c r="AW194" i="3"/>
  <c r="AU195" i="3" a="1"/>
  <c r="AU195" i="3" s="1"/>
  <c r="AV195" i="3" a="1"/>
  <c r="AV195" i="3" s="1"/>
  <c r="AW195" i="3"/>
  <c r="AU196" i="3" a="1"/>
  <c r="AU196" i="3" s="1"/>
  <c r="AV196" i="3" a="1"/>
  <c r="AV196" i="3" s="1"/>
  <c r="AW196" i="3"/>
  <c r="AU197" i="3" a="1"/>
  <c r="AU197" i="3" s="1"/>
  <c r="AV197" i="3" a="1"/>
  <c r="AV197" i="3" s="1"/>
  <c r="AW197" i="3"/>
  <c r="AV198" i="3" a="1"/>
  <c r="AV198" i="3" s="1"/>
  <c r="AW198" i="3"/>
  <c r="AU199" i="3" a="1"/>
  <c r="AU199" i="3" s="1"/>
  <c r="AV199" i="3" a="1"/>
  <c r="AV199" i="3" s="1"/>
  <c r="AW199" i="3"/>
  <c r="AU200" i="3" a="1"/>
  <c r="AU200" i="3" s="1"/>
  <c r="AV200" i="3" a="1"/>
  <c r="AV200" i="3" s="1"/>
  <c r="AW200" i="3"/>
  <c r="AU201" i="3" a="1"/>
  <c r="AU201" i="3" s="1"/>
  <c r="AV201" i="3" a="1"/>
  <c r="AV201" i="3" s="1"/>
  <c r="AW201" i="3"/>
  <c r="AU202" i="3" a="1"/>
  <c r="AU202" i="3" s="1"/>
  <c r="AV202" i="3" a="1"/>
  <c r="AV202" i="3" s="1"/>
  <c r="AW202" i="3"/>
  <c r="AU203" i="3" a="1"/>
  <c r="AU203" i="3" s="1"/>
  <c r="AV203" i="3" a="1"/>
  <c r="AV203" i="3" s="1"/>
  <c r="AW203" i="3"/>
  <c r="AU204" i="3" a="1"/>
  <c r="AU204" i="3" s="1"/>
  <c r="AV204" i="3" a="1"/>
  <c r="AV204" i="3" s="1"/>
  <c r="AW204" i="3"/>
  <c r="AU205" i="3" a="1"/>
  <c r="AU205" i="3" s="1"/>
  <c r="AV205" i="3" a="1"/>
  <c r="AV205" i="3" s="1"/>
  <c r="AW205" i="3"/>
  <c r="AV206" i="3" a="1"/>
  <c r="AV206" i="3" s="1"/>
  <c r="AW206" i="3"/>
  <c r="AU207" i="3" a="1"/>
  <c r="AU207" i="3" s="1"/>
  <c r="AV207" i="3" a="1"/>
  <c r="AV207" i="3" s="1"/>
  <c r="AW207" i="3"/>
  <c r="AU208" i="3" a="1"/>
  <c r="AU208" i="3" s="1"/>
  <c r="AV208" i="3" a="1"/>
  <c r="AV208" i="3" s="1"/>
  <c r="AW208" i="3"/>
  <c r="AU209" i="3" a="1"/>
  <c r="AU209" i="3" s="1"/>
  <c r="AV209" i="3" a="1"/>
  <c r="AV209" i="3" s="1"/>
  <c r="AW209" i="3"/>
  <c r="AV210" i="3" a="1"/>
  <c r="AV210" i="3" s="1"/>
  <c r="AW210" i="3"/>
  <c r="AU211" i="3" a="1"/>
  <c r="AU211" i="3" s="1"/>
  <c r="AV211" i="3" a="1"/>
  <c r="AV211" i="3" s="1"/>
  <c r="AW211" i="3"/>
  <c r="AU212" i="3" a="1"/>
  <c r="AU212" i="3" s="1"/>
  <c r="AV212" i="3" a="1"/>
  <c r="AV212" i="3" s="1"/>
  <c r="AW212" i="3"/>
  <c r="AU213" i="3" a="1"/>
  <c r="AU213" i="3" s="1"/>
  <c r="AV213" i="3" a="1"/>
  <c r="AV213" i="3" s="1"/>
  <c r="AW213" i="3"/>
  <c r="AU214" i="3" a="1"/>
  <c r="AU214" i="3" s="1"/>
  <c r="AV214" i="3" a="1"/>
  <c r="AV214" i="3" s="1"/>
  <c r="AW214" i="3"/>
  <c r="AV215" i="3" a="1"/>
  <c r="AV215" i="3" s="1"/>
  <c r="AW215" i="3"/>
  <c r="AU216" i="3" a="1"/>
  <c r="AU216" i="3" s="1"/>
  <c r="AV216" i="3" a="1"/>
  <c r="AV216" i="3" s="1"/>
  <c r="AW216" i="3"/>
  <c r="AU217" i="3" a="1"/>
  <c r="AU217" i="3" s="1"/>
  <c r="AV217" i="3" a="1"/>
  <c r="AV217" i="3" s="1"/>
  <c r="AW217" i="3"/>
  <c r="AU218" i="3" a="1"/>
  <c r="AU218" i="3" s="1"/>
  <c r="AV218" i="3" a="1"/>
  <c r="AV218" i="3" s="1"/>
  <c r="AW218" i="3"/>
  <c r="AV219" i="3" a="1"/>
  <c r="AV219" i="3" s="1"/>
  <c r="AW219" i="3"/>
  <c r="AU220" i="3" a="1"/>
  <c r="AU220" i="3" s="1"/>
  <c r="AV220" i="3" a="1"/>
  <c r="AV220" i="3" s="1"/>
  <c r="AW220" i="3"/>
  <c r="AU221" i="3" a="1"/>
  <c r="AU221" i="3" s="1"/>
  <c r="AV221" i="3" a="1"/>
  <c r="AV221" i="3" s="1"/>
  <c r="AW221" i="3"/>
  <c r="AU222" i="3" a="1"/>
  <c r="AU222" i="3" s="1"/>
  <c r="AV222" i="3" a="1"/>
  <c r="AV222" i="3" s="1"/>
  <c r="AW222" i="3"/>
  <c r="AU223" i="3" a="1"/>
  <c r="AU223" i="3" s="1"/>
  <c r="AV223" i="3" a="1"/>
  <c r="AV223" i="3" s="1"/>
  <c r="AW223" i="3"/>
  <c r="AU224" i="3" a="1"/>
  <c r="AU224" i="3" s="1"/>
  <c r="AV224" i="3" a="1"/>
  <c r="AV224" i="3" s="1"/>
  <c r="AW224" i="3"/>
  <c r="AU225" i="3" a="1"/>
  <c r="AU225" i="3" s="1"/>
  <c r="AV225" i="3" a="1"/>
  <c r="AV225" i="3" s="1"/>
  <c r="AW225" i="3"/>
  <c r="AU226" i="3" a="1"/>
  <c r="AU226" i="3" s="1"/>
  <c r="AV226" i="3" a="1"/>
  <c r="AV226" i="3" s="1"/>
  <c r="AW226" i="3"/>
  <c r="AU227" i="3" a="1"/>
  <c r="AU227" i="3" s="1"/>
  <c r="AV227" i="3" a="1"/>
  <c r="AV227" i="3" s="1"/>
  <c r="AW227" i="3"/>
  <c r="AU228" i="3" a="1"/>
  <c r="AU228" i="3" s="1"/>
  <c r="AV228" i="3" a="1"/>
  <c r="AV228" i="3" s="1"/>
  <c r="AW228" i="3"/>
  <c r="AU229" i="3" a="1"/>
  <c r="AU229" i="3" s="1"/>
  <c r="AV229" i="3" a="1"/>
  <c r="AV229" i="3" s="1"/>
  <c r="AW229" i="3"/>
  <c r="AU230" i="3" a="1"/>
  <c r="AU230" i="3" s="1"/>
  <c r="AV230" i="3" a="1"/>
  <c r="AV230" i="3" s="1"/>
  <c r="AW230" i="3"/>
  <c r="AU231" i="3" a="1"/>
  <c r="AU231" i="3" s="1"/>
  <c r="AV231" i="3" a="1"/>
  <c r="AV231" i="3" s="1"/>
  <c r="AW231" i="3"/>
  <c r="AU232" i="3" a="1"/>
  <c r="AU232" i="3" s="1"/>
  <c r="AV232" i="3" a="1"/>
  <c r="AV232" i="3" s="1"/>
  <c r="AW232" i="3"/>
  <c r="AU233" i="3" a="1"/>
  <c r="AU233" i="3" s="1"/>
  <c r="AV233" i="3" a="1"/>
  <c r="AV233" i="3" s="1"/>
  <c r="AW233" i="3"/>
  <c r="AU234" i="3" a="1"/>
  <c r="AU234" i="3" s="1"/>
  <c r="AV234" i="3" a="1"/>
  <c r="AV234" i="3" s="1"/>
  <c r="AW234" i="3"/>
  <c r="AU235" i="3" a="1"/>
  <c r="AU235" i="3" s="1"/>
  <c r="AV235" i="3" a="1"/>
  <c r="AV235" i="3" s="1"/>
  <c r="AW235" i="3"/>
  <c r="AU236" i="3" a="1"/>
  <c r="AU236" i="3" s="1"/>
  <c r="AV236" i="3" a="1"/>
  <c r="AV236" i="3" s="1"/>
  <c r="AW236" i="3"/>
  <c r="AU237" i="3" a="1"/>
  <c r="AU237" i="3" s="1"/>
  <c r="AV237" i="3" a="1"/>
  <c r="AV237" i="3" s="1"/>
  <c r="AW237" i="3"/>
  <c r="AU238" i="3" a="1"/>
  <c r="AU238" i="3" s="1"/>
  <c r="AV238" i="3" a="1"/>
  <c r="AV238" i="3" s="1"/>
  <c r="AW238" i="3"/>
  <c r="AV239" i="3" a="1"/>
  <c r="AV239" i="3" s="1"/>
  <c r="AW239" i="3"/>
  <c r="AV240" i="3" a="1"/>
  <c r="AV240" i="3" s="1"/>
  <c r="AW240" i="3"/>
  <c r="AV241" i="3" a="1"/>
  <c r="AV241" i="3" s="1"/>
  <c r="AW241" i="3"/>
  <c r="AV242" i="3" a="1"/>
  <c r="AV242" i="3" s="1"/>
  <c r="AW242" i="3"/>
  <c r="AV243" i="3" a="1"/>
  <c r="AV243" i="3" s="1"/>
  <c r="AW243" i="3"/>
  <c r="AV244" i="3" a="1"/>
  <c r="AV244" i="3" s="1"/>
  <c r="AW244" i="3"/>
  <c r="AV245" i="3" a="1"/>
  <c r="AV245" i="3" s="1"/>
  <c r="AW245" i="3"/>
  <c r="AV246" i="3" a="1"/>
  <c r="AV246" i="3" s="1"/>
  <c r="AW246" i="3"/>
  <c r="AV247" i="3" a="1"/>
  <c r="AV247" i="3" s="1"/>
  <c r="AW247" i="3"/>
  <c r="AV248" i="3" a="1"/>
  <c r="AV248" i="3" s="1"/>
  <c r="AW248" i="3"/>
  <c r="AV249" i="3" a="1"/>
  <c r="AV249" i="3" s="1"/>
  <c r="AW249" i="3"/>
  <c r="AV250" i="3" a="1"/>
  <c r="AV250" i="3" s="1"/>
  <c r="AW250" i="3"/>
  <c r="AV251" i="3" a="1"/>
  <c r="AV251" i="3" s="1"/>
  <c r="AW251" i="3"/>
  <c r="AV252" i="3" a="1"/>
  <c r="AV252" i="3" s="1"/>
  <c r="AW252" i="3"/>
  <c r="AW253" i="3"/>
  <c r="AW254" i="3"/>
  <c r="AV255" i="3" a="1"/>
  <c r="AV255" i="3" s="1"/>
  <c r="AW255" i="3"/>
  <c r="AV256" i="3" a="1"/>
  <c r="AV256" i="3" s="1"/>
  <c r="AW256" i="3"/>
  <c r="AU257" i="3" a="1"/>
  <c r="AU257" i="3" s="1"/>
  <c r="AV257" i="3" a="1"/>
  <c r="AV257" i="3" s="1"/>
  <c r="AW257" i="3"/>
  <c r="AV258" i="3" a="1"/>
  <c r="AV258" i="3" s="1"/>
  <c r="AW258" i="3"/>
  <c r="AU259" i="3" a="1"/>
  <c r="AU259" i="3" s="1"/>
  <c r="AV259" i="3" a="1"/>
  <c r="AV259" i="3" s="1"/>
  <c r="AW259" i="3"/>
  <c r="AV260" i="3" a="1"/>
  <c r="AV260" i="3" s="1"/>
  <c r="AW260" i="3"/>
  <c r="AU261" i="3" a="1"/>
  <c r="AU261" i="3" s="1"/>
  <c r="AW261" i="3"/>
  <c r="AU262" i="3" a="1"/>
  <c r="AU262" i="3" s="1"/>
  <c r="AW262" i="3"/>
  <c r="AW263" i="3"/>
  <c r="AV264" i="3" a="1"/>
  <c r="AV264" i="3" s="1"/>
  <c r="AW264" i="3"/>
  <c r="AU265" i="3" a="1"/>
  <c r="AU265" i="3" s="1"/>
  <c r="AW265" i="3"/>
  <c r="AW266" i="3"/>
  <c r="AU267" i="3" a="1"/>
  <c r="AU267" i="3" s="1"/>
  <c r="AW267" i="3"/>
  <c r="AW268" i="3"/>
  <c r="AU269" i="3" a="1"/>
  <c r="AU269" i="3" s="1"/>
  <c r="AV269" i="3" a="1"/>
  <c r="AV269" i="3" s="1"/>
  <c r="AW269" i="3"/>
  <c r="AV270" i="3" a="1"/>
  <c r="AV270" i="3" s="1"/>
  <c r="AW270" i="3"/>
  <c r="AU271" i="3" a="1"/>
  <c r="AU271" i="3" s="1"/>
  <c r="AW271" i="3"/>
  <c r="AW272" i="3"/>
  <c r="AU273" i="3" a="1"/>
  <c r="AU273" i="3" s="1"/>
  <c r="AW273" i="3"/>
  <c r="AW274" i="3"/>
  <c r="AU275" i="3" a="1"/>
  <c r="AU275" i="3" s="1"/>
  <c r="AW275" i="3"/>
  <c r="AW276" i="3"/>
  <c r="AU277" i="3" a="1"/>
  <c r="AU277" i="3" s="1"/>
  <c r="AW277" i="3"/>
  <c r="AW278" i="3"/>
  <c r="AU279" i="3" a="1"/>
  <c r="AU279" i="3" s="1"/>
  <c r="AV279" i="3" a="1"/>
  <c r="AV279" i="3" s="1"/>
  <c r="AW279" i="3"/>
  <c r="AV280" i="3" a="1"/>
  <c r="AV280" i="3" s="1"/>
  <c r="AW280" i="3"/>
  <c r="AU281" i="3" a="1"/>
  <c r="AU281" i="3" s="1"/>
  <c r="AW281" i="3"/>
  <c r="AU282" i="3" a="1"/>
  <c r="AU282" i="3" s="1"/>
  <c r="AW282" i="3"/>
  <c r="AW283" i="3"/>
  <c r="AU284" i="3" a="1"/>
  <c r="AU284" i="3" s="1"/>
  <c r="AW284" i="3"/>
  <c r="AU285" i="3" a="1"/>
  <c r="AU285" i="3" s="1"/>
  <c r="AW285" i="3"/>
  <c r="AW286" i="3"/>
  <c r="AU287" i="3" a="1"/>
  <c r="AU287" i="3" s="1"/>
  <c r="AW287" i="3"/>
  <c r="AU288" i="3" a="1"/>
  <c r="AU288" i="3" s="1"/>
  <c r="AW288" i="3"/>
  <c r="AU289" i="3" a="1"/>
  <c r="AU289" i="3" s="1"/>
  <c r="AW289" i="3"/>
  <c r="AU290" i="3" a="1"/>
  <c r="AU290" i="3" s="1"/>
  <c r="AW290" i="3"/>
  <c r="AW291" i="3"/>
  <c r="AV292" i="3" a="1"/>
  <c r="AV292" i="3" s="1"/>
  <c r="AW292" i="3"/>
  <c r="AV293" i="3" a="1"/>
  <c r="AV293" i="3" s="1"/>
  <c r="AW293" i="3"/>
  <c r="AV294" i="3" a="1"/>
  <c r="AV294" i="3" s="1"/>
  <c r="AW294" i="3"/>
  <c r="AU295" i="3" a="1"/>
  <c r="AU295" i="3" s="1"/>
  <c r="AW295" i="3"/>
  <c r="AU296" i="3" a="1"/>
  <c r="AU296" i="3" s="1"/>
  <c r="AW296" i="3"/>
  <c r="AW297" i="3"/>
  <c r="AV298" i="3" a="1"/>
  <c r="AV298" i="3" s="1"/>
  <c r="AW298" i="3"/>
  <c r="AV299" i="3" a="1"/>
  <c r="AV299" i="3" s="1"/>
  <c r="AW299" i="3"/>
  <c r="AU300" i="3" a="1"/>
  <c r="AU300" i="3" s="1"/>
  <c r="AW300" i="3"/>
  <c r="AU301" i="3" a="1"/>
  <c r="AU301" i="3" s="1"/>
  <c r="AW301" i="3"/>
  <c r="AW302" i="3"/>
  <c r="AU303" i="3" a="1"/>
  <c r="AU303" i="3" s="1"/>
  <c r="AW303" i="3"/>
  <c r="AU304" i="3" a="1"/>
  <c r="AU304" i="3" s="1"/>
  <c r="AW304" i="3"/>
  <c r="AW305" i="3"/>
  <c r="AV306" i="3" a="1"/>
  <c r="AV306" i="3" s="1"/>
  <c r="AW306" i="3"/>
  <c r="AV307" i="3" a="1"/>
  <c r="AV307" i="3" s="1"/>
  <c r="AW307" i="3"/>
  <c r="AV308" i="3" a="1"/>
  <c r="AV308" i="3" s="1"/>
  <c r="AW308" i="3"/>
  <c r="AU309" i="3" a="1"/>
  <c r="AU309" i="3" s="1"/>
  <c r="AW309" i="3"/>
  <c r="AU310" i="3" a="1"/>
  <c r="AU310" i="3" s="1"/>
  <c r="AW310" i="3"/>
  <c r="AW311" i="3"/>
  <c r="AV312" i="3" a="1"/>
  <c r="AV312" i="3" s="1"/>
  <c r="AW312" i="3"/>
  <c r="AU313" i="3" a="1"/>
  <c r="AU313" i="3" s="1"/>
  <c r="AW313" i="3"/>
  <c r="AU314" i="3" a="1"/>
  <c r="AU314" i="3" s="1"/>
  <c r="AW314" i="3"/>
  <c r="AW315" i="3"/>
  <c r="AU316" i="3" a="1"/>
  <c r="AU316" i="3" s="1"/>
  <c r="AW316" i="3"/>
  <c r="AU317" i="3" a="1"/>
  <c r="AU317" i="3" s="1"/>
  <c r="AW317" i="3"/>
  <c r="AU318" i="3" a="1"/>
  <c r="AU318" i="3" s="1"/>
  <c r="AW318" i="3"/>
  <c r="AU319" i="3" a="1"/>
  <c r="AU319" i="3" s="1"/>
  <c r="AV319" i="3" a="1"/>
  <c r="AV319" i="3" s="1"/>
  <c r="AW319" i="3"/>
  <c r="AU320" i="3" a="1"/>
  <c r="AU320" i="3" s="1"/>
  <c r="AV320" i="3" a="1"/>
  <c r="AV320" i="3" s="1"/>
  <c r="AW320" i="3"/>
  <c r="AU321" i="3" a="1"/>
  <c r="AU321" i="3" s="1"/>
  <c r="AV321" i="3" a="1"/>
  <c r="AV321" i="3" s="1"/>
  <c r="AW321" i="3"/>
  <c r="AV322" i="3" a="1"/>
  <c r="AV322" i="3" s="1"/>
  <c r="AW322" i="3"/>
  <c r="AU323" i="3" a="1"/>
  <c r="AU323" i="3" s="1"/>
  <c r="AW323" i="3"/>
  <c r="AU324" i="3" a="1"/>
  <c r="AU324" i="3" s="1"/>
  <c r="AW324" i="3"/>
  <c r="AW325" i="3"/>
  <c r="AV326" i="3" a="1"/>
  <c r="AV326" i="3" s="1"/>
  <c r="AW326" i="3"/>
  <c r="AU327" i="3" a="1"/>
  <c r="AU327" i="3" s="1"/>
  <c r="AW327" i="3"/>
  <c r="AU328" i="3" a="1"/>
  <c r="AU328" i="3" s="1"/>
  <c r="AW328" i="3"/>
  <c r="AW329" i="3"/>
  <c r="AV330" i="3" a="1"/>
  <c r="AV330" i="3" s="1"/>
  <c r="AW330" i="3"/>
  <c r="AU331" i="3" a="1"/>
  <c r="AU331" i="3" s="1"/>
  <c r="AW331" i="3"/>
  <c r="AU332" i="3" a="1"/>
  <c r="AU332" i="3" s="1"/>
  <c r="AW332" i="3"/>
  <c r="AU333" i="3" a="1"/>
  <c r="AU333" i="3" s="1"/>
  <c r="AW333" i="3"/>
  <c r="AU334" i="3" a="1"/>
  <c r="AU334" i="3" s="1"/>
  <c r="AW334" i="3"/>
  <c r="AW335" i="3"/>
  <c r="AU336" i="3" a="1"/>
  <c r="AU336" i="3" s="1"/>
  <c r="AV336" i="3" a="1"/>
  <c r="AV336" i="3" s="1"/>
  <c r="AW336" i="3"/>
  <c r="AU337" i="3" a="1"/>
  <c r="AU337" i="3" s="1"/>
  <c r="AV337" i="3" a="1"/>
  <c r="AV337" i="3" s="1"/>
  <c r="AW337" i="3"/>
  <c r="AV338" i="3" a="1"/>
  <c r="AV338" i="3" s="1"/>
  <c r="AW338" i="3"/>
  <c r="AU339" i="3" a="1"/>
  <c r="AU339" i="3" s="1"/>
  <c r="AW339" i="3"/>
  <c r="AU340" i="3" a="1"/>
  <c r="AU340" i="3" s="1"/>
  <c r="AW340" i="3"/>
  <c r="AW341" i="3"/>
  <c r="AU342" i="3" a="1"/>
  <c r="AU342" i="3" s="1"/>
  <c r="AW342" i="3"/>
  <c r="AU343" i="3" a="1"/>
  <c r="AU343" i="3" s="1"/>
  <c r="AW343" i="3"/>
  <c r="AW344" i="3"/>
  <c r="AU345" i="3" a="1"/>
  <c r="AU345" i="3" s="1"/>
  <c r="AV345" i="3" a="1"/>
  <c r="AV345" i="3" s="1"/>
  <c r="AW345" i="3"/>
  <c r="AU346" i="3" a="1"/>
  <c r="AU346" i="3" s="1"/>
  <c r="AV346" i="3" a="1"/>
  <c r="AV346" i="3" s="1"/>
  <c r="AW346" i="3"/>
  <c r="AU347" i="3" a="1"/>
  <c r="AU347" i="3" s="1"/>
  <c r="AW347" i="3"/>
  <c r="AU348" i="3" a="1"/>
  <c r="AU348" i="3" s="1"/>
  <c r="AW348" i="3"/>
  <c r="AW349" i="3"/>
  <c r="AU350" i="3" a="1"/>
  <c r="AU350" i="3" s="1"/>
  <c r="AV350" i="3" a="1"/>
  <c r="AV350" i="3" s="1"/>
  <c r="AW350" i="3"/>
  <c r="AU351" i="3" a="1"/>
  <c r="AU351" i="3" s="1"/>
  <c r="AV351" i="3" a="1"/>
  <c r="AV351" i="3" s="1"/>
  <c r="AW351" i="3"/>
  <c r="AU352" i="3" a="1"/>
  <c r="AU352" i="3" s="1"/>
  <c r="AW352" i="3"/>
  <c r="AU353" i="3" a="1"/>
  <c r="AU353" i="3" s="1"/>
  <c r="AW353" i="3"/>
  <c r="AW354" i="3"/>
  <c r="AV355" i="3" a="1"/>
  <c r="AV355" i="3" s="1"/>
  <c r="AW355" i="3"/>
  <c r="AU356" i="3" a="1"/>
  <c r="AU356" i="3" s="1"/>
  <c r="AW356" i="3"/>
  <c r="AU357" i="3" a="1"/>
  <c r="AU357" i="3" s="1"/>
  <c r="AW357" i="3"/>
  <c r="AW358" i="3"/>
  <c r="AU359" i="3" a="1"/>
  <c r="AU359" i="3" s="1"/>
  <c r="AV359" i="3" a="1"/>
  <c r="AV359" i="3" s="1"/>
  <c r="AW359" i="3"/>
  <c r="AU360" i="3" a="1"/>
  <c r="AU360" i="3" s="1"/>
  <c r="AV360" i="3" a="1"/>
  <c r="AV360" i="3" s="1"/>
  <c r="AW360" i="3"/>
  <c r="AU361" i="3" a="1"/>
  <c r="AU361" i="3" s="1"/>
  <c r="AV361" i="3" a="1"/>
  <c r="AV361" i="3" s="1"/>
  <c r="AW361" i="3"/>
  <c r="AU362" i="3" a="1"/>
  <c r="AU362" i="3" s="1"/>
  <c r="AV362" i="3" a="1"/>
  <c r="AV362" i="3" s="1"/>
  <c r="AW362" i="3"/>
  <c r="AU363" i="3" a="1"/>
  <c r="AU363" i="3" s="1"/>
  <c r="AV363" i="3" a="1"/>
  <c r="AV363" i="3" s="1"/>
  <c r="AW363" i="3"/>
  <c r="AU364" i="3" a="1"/>
  <c r="AU364" i="3" s="1"/>
  <c r="AV364" i="3" a="1"/>
  <c r="AV364" i="3" s="1"/>
  <c r="AW364" i="3"/>
  <c r="AU365" i="3" a="1"/>
  <c r="AU365" i="3" s="1"/>
  <c r="AV365" i="3" a="1"/>
  <c r="AV365" i="3" s="1"/>
  <c r="AW365" i="3"/>
  <c r="AU366" i="3" a="1"/>
  <c r="AU366" i="3" s="1"/>
  <c r="AV366" i="3" a="1"/>
  <c r="AV366" i="3" s="1"/>
  <c r="AW366" i="3"/>
  <c r="AU367" i="3" a="1"/>
  <c r="AU367" i="3" s="1"/>
  <c r="AV367" i="3" a="1"/>
  <c r="AV367" i="3" s="1"/>
  <c r="AW367" i="3"/>
  <c r="AU368" i="3" a="1"/>
  <c r="AU368" i="3" s="1"/>
  <c r="AV368" i="3" a="1"/>
  <c r="AV368" i="3" s="1"/>
  <c r="AW368" i="3"/>
  <c r="AU369" i="3" a="1"/>
  <c r="AU369" i="3" s="1"/>
  <c r="AV369" i="3" a="1"/>
  <c r="AV369" i="3" s="1"/>
  <c r="AW369" i="3"/>
  <c r="AU370" i="3" a="1"/>
  <c r="AU370" i="3" s="1"/>
  <c r="AV370" i="3" a="1"/>
  <c r="AV370" i="3" s="1"/>
  <c r="AW370" i="3"/>
  <c r="AU371" i="3" a="1"/>
  <c r="AU371" i="3" s="1"/>
  <c r="AV371" i="3" a="1"/>
  <c r="AV371" i="3" s="1"/>
  <c r="AW371" i="3"/>
  <c r="AU372" i="3" a="1"/>
  <c r="AU372" i="3" s="1"/>
  <c r="AV372" i="3" a="1"/>
  <c r="AV372" i="3" s="1"/>
  <c r="AW372" i="3"/>
  <c r="AU373" i="3" a="1"/>
  <c r="AU373" i="3" s="1"/>
  <c r="AV373" i="3" a="1"/>
  <c r="AV373" i="3" s="1"/>
  <c r="AW373" i="3"/>
  <c r="AU374" i="3" a="1"/>
  <c r="AU374" i="3" s="1"/>
  <c r="AV374" i="3" a="1"/>
  <c r="AV374" i="3" s="1"/>
  <c r="AW374" i="3"/>
  <c r="AU375" i="3" a="1"/>
  <c r="AU375" i="3" s="1"/>
  <c r="AW375" i="3"/>
  <c r="AU376" i="3" a="1"/>
  <c r="AU376" i="3" s="1"/>
  <c r="AW376" i="3"/>
  <c r="AW377" i="3"/>
  <c r="AV378" i="3" a="1"/>
  <c r="AV378" i="3" s="1"/>
  <c r="AW378" i="3"/>
  <c r="AV379" i="3" a="1"/>
  <c r="AV379" i="3" s="1"/>
  <c r="AW379" i="3"/>
  <c r="AV380" i="3" a="1"/>
  <c r="AV380" i="3" s="1"/>
  <c r="AW380" i="3"/>
  <c r="AV381" i="3" a="1"/>
  <c r="AV381" i="3" s="1"/>
  <c r="AW381" i="3"/>
  <c r="AV382" i="3" a="1"/>
  <c r="AV382" i="3" s="1"/>
  <c r="AW382" i="3"/>
  <c r="AV383" i="3" a="1"/>
  <c r="AV383" i="3" s="1"/>
  <c r="AW383" i="3"/>
  <c r="AU384" i="3" a="1"/>
  <c r="AU384" i="3" s="1"/>
  <c r="AW384" i="3"/>
  <c r="AU385" i="3" a="1"/>
  <c r="AU385" i="3" s="1"/>
  <c r="AW385" i="3"/>
  <c r="AW386" i="3"/>
  <c r="AV387" i="3" a="1"/>
  <c r="AV387" i="3" s="1"/>
  <c r="AW387" i="3"/>
  <c r="AV388" i="3" a="1"/>
  <c r="AV388" i="3" s="1"/>
  <c r="AW388" i="3"/>
  <c r="AV389" i="3" a="1"/>
  <c r="AV389" i="3" s="1"/>
  <c r="AW389" i="3"/>
  <c r="AV390" i="3" a="1"/>
  <c r="AV390" i="3" s="1"/>
  <c r="AW390" i="3"/>
  <c r="AV391" i="3" a="1"/>
  <c r="AV391" i="3" s="1"/>
  <c r="AW391" i="3"/>
  <c r="AW392" i="3"/>
  <c r="AU393" i="3" a="1"/>
  <c r="AU393" i="3" s="1"/>
  <c r="AW393" i="3"/>
  <c r="AU394" i="3" a="1"/>
  <c r="AU394" i="3" s="1"/>
  <c r="AW394" i="3"/>
  <c r="AU395" i="3" a="1"/>
  <c r="AU395" i="3" s="1"/>
  <c r="AV395" i="3" a="1"/>
  <c r="AV395" i="3" s="1"/>
  <c r="AW395" i="3"/>
  <c r="AU396" i="3" a="1"/>
  <c r="AU396" i="3" s="1"/>
  <c r="AV396" i="3" a="1"/>
  <c r="AV396" i="3" s="1"/>
  <c r="AW396" i="3"/>
  <c r="AU397" i="3" a="1"/>
  <c r="AU397" i="3" s="1"/>
  <c r="AV397" i="3" a="1"/>
  <c r="AV397" i="3" s="1"/>
  <c r="AW397" i="3"/>
  <c r="AU398" i="3" a="1"/>
  <c r="AU398" i="3" s="1"/>
  <c r="AV398" i="3" a="1"/>
  <c r="AV398" i="3" s="1"/>
  <c r="AW398" i="3"/>
  <c r="AU399" i="3" a="1"/>
  <c r="AU399" i="3" s="1"/>
  <c r="AV399" i="3" a="1"/>
  <c r="AV399" i="3" s="1"/>
  <c r="AW399" i="3"/>
  <c r="AV400" i="3" a="1"/>
  <c r="AV400" i="3" s="1"/>
  <c r="AW400" i="3"/>
  <c r="AV401" i="3" a="1"/>
  <c r="AV401" i="3" s="1"/>
  <c r="AW401" i="3"/>
  <c r="AU402" i="3" a="1"/>
  <c r="AU402" i="3" s="1"/>
  <c r="AW402" i="3"/>
  <c r="AU403" i="3" a="1"/>
  <c r="AU403" i="3" s="1"/>
  <c r="AW403" i="3"/>
  <c r="AW404" i="3"/>
  <c r="AV405" i="3" a="1"/>
  <c r="AV405" i="3" s="1"/>
  <c r="AW405" i="3"/>
  <c r="AV406" i="3" a="1"/>
  <c r="AV406" i="3" s="1"/>
  <c r="AW406" i="3"/>
  <c r="AU407" i="3" a="1"/>
  <c r="AU407" i="3" s="1"/>
  <c r="AV407" i="3" a="1"/>
  <c r="AV407" i="3" s="1"/>
  <c r="AW407" i="3"/>
  <c r="AV408" i="3" a="1"/>
  <c r="AV408" i="3" s="1"/>
  <c r="AW408" i="3"/>
  <c r="AU409" i="3" a="1"/>
  <c r="AU409" i="3" s="1"/>
  <c r="AV409" i="3" a="1"/>
  <c r="AV409" i="3" s="1"/>
  <c r="AW409" i="3"/>
  <c r="AU410" i="3" a="1"/>
  <c r="AU410" i="3" s="1"/>
  <c r="AV410" i="3" a="1"/>
  <c r="AV410" i="3" s="1"/>
  <c r="AW410" i="3"/>
  <c r="AV411" i="3" a="1"/>
  <c r="AV411" i="3" s="1"/>
  <c r="AW411" i="3"/>
  <c r="AU412" i="3" a="1"/>
  <c r="AU412" i="3" s="1"/>
  <c r="AW412" i="3"/>
  <c r="AU413" i="3" a="1"/>
  <c r="AU413" i="3" s="1"/>
  <c r="AW413" i="3"/>
  <c r="AW414" i="3"/>
  <c r="AV415" i="3" a="1"/>
  <c r="AV415" i="3" s="1"/>
  <c r="AW415" i="3"/>
  <c r="AV416" i="3" a="1"/>
  <c r="AV416" i="3" s="1"/>
  <c r="AW416" i="3"/>
  <c r="AU417" i="3" a="1"/>
  <c r="AU417" i="3" s="1"/>
  <c r="AV417" i="3" a="1"/>
  <c r="AV417" i="3" s="1"/>
  <c r="AW417" i="3"/>
  <c r="AU418" i="3" a="1"/>
  <c r="AU418" i="3" s="1"/>
  <c r="AV418" i="3" a="1"/>
  <c r="AV418" i="3" s="1"/>
  <c r="AW418" i="3"/>
  <c r="AV419" i="3" a="1"/>
  <c r="AV419" i="3" s="1"/>
  <c r="AW419" i="3"/>
  <c r="AU420" i="3" a="1"/>
  <c r="AU420" i="3" s="1"/>
  <c r="AW420" i="3"/>
  <c r="AU421" i="3" a="1"/>
  <c r="AU421" i="3" s="1"/>
  <c r="AW421" i="3"/>
  <c r="AW422" i="3"/>
  <c r="AV423" i="3" a="1"/>
  <c r="AV423" i="3" s="1"/>
  <c r="AW423" i="3"/>
  <c r="AV424" i="3" a="1"/>
  <c r="AV424" i="3" s="1"/>
  <c r="AW424" i="3"/>
  <c r="AV425" i="3" a="1"/>
  <c r="AV425" i="3" s="1"/>
  <c r="AW425" i="3"/>
  <c r="AV426" i="3" a="1"/>
  <c r="AV426" i="3" s="1"/>
  <c r="AW426" i="3"/>
  <c r="AV427" i="3" a="1"/>
  <c r="AV427" i="3" s="1"/>
  <c r="AW427" i="3"/>
  <c r="AV428" i="3" a="1"/>
  <c r="AV428" i="3" s="1"/>
  <c r="AW428" i="3"/>
  <c r="AU429" i="3" a="1"/>
  <c r="AU429" i="3" s="1"/>
  <c r="AV429" i="3" a="1"/>
  <c r="AV429" i="3" s="1"/>
  <c r="AW429" i="3"/>
  <c r="AV430" i="3" a="1"/>
  <c r="AV430" i="3" s="1"/>
  <c r="AW430" i="3"/>
  <c r="AU431" i="3" a="1"/>
  <c r="AU431" i="3" s="1"/>
  <c r="AW431" i="3"/>
  <c r="AU432" i="3" a="1"/>
  <c r="AU432" i="3" s="1"/>
  <c r="AW432" i="3"/>
  <c r="AW433" i="3"/>
  <c r="AV434" i="3" a="1"/>
  <c r="AV434" i="3" s="1"/>
  <c r="AW434" i="3"/>
  <c r="AV435" i="3" a="1"/>
  <c r="AV435" i="3" s="1"/>
  <c r="AW435" i="3"/>
  <c r="AU436" i="3" a="1"/>
  <c r="AU436" i="3" s="1"/>
  <c r="AW436" i="3"/>
  <c r="AU437" i="3" a="1"/>
  <c r="AU437" i="3" s="1"/>
  <c r="AW437" i="3"/>
  <c r="AW438" i="3"/>
  <c r="AU439" i="3" a="1"/>
  <c r="AU439" i="3" s="1"/>
  <c r="AW439" i="3"/>
  <c r="AU440" i="3" a="1"/>
  <c r="AU440" i="3" s="1"/>
  <c r="AW440" i="3"/>
  <c r="AU441" i="3" a="1"/>
  <c r="AU441" i="3" s="1"/>
  <c r="AW441" i="3"/>
  <c r="AV442" i="3" a="1"/>
  <c r="AV442" i="3" s="1"/>
  <c r="AW442" i="3"/>
  <c r="AV443" i="3" a="1"/>
  <c r="AV443" i="3" s="1"/>
  <c r="AW443" i="3"/>
  <c r="AV444" i="3" a="1"/>
  <c r="AV444" i="3" s="1"/>
  <c r="AW444" i="3"/>
  <c r="AV445" i="3" a="1"/>
  <c r="AV445" i="3" s="1"/>
  <c r="AW445" i="3"/>
  <c r="AU446" i="3" a="1"/>
  <c r="AU446" i="3" s="1"/>
  <c r="AW446" i="3"/>
  <c r="AU447" i="3" a="1"/>
  <c r="AU447" i="3" s="1"/>
  <c r="AW447" i="3"/>
  <c r="AW448" i="3"/>
  <c r="AU449" i="3" a="1"/>
  <c r="AU449" i="3" s="1"/>
  <c r="AW449" i="3"/>
  <c r="AU450" i="3" a="1"/>
  <c r="AU450" i="3" s="1"/>
  <c r="AW450" i="3"/>
  <c r="AU451" i="3" a="1"/>
  <c r="AU451" i="3" s="1"/>
  <c r="AW451" i="3"/>
  <c r="AV452" i="3" a="1"/>
  <c r="AV452" i="3" s="1"/>
  <c r="AW452" i="3"/>
  <c r="AV453" i="3" a="1"/>
  <c r="AV453" i="3" s="1"/>
  <c r="AW453" i="3"/>
  <c r="AU454" i="3" a="1"/>
  <c r="AU454" i="3" s="1"/>
  <c r="AW454" i="3"/>
  <c r="AU455" i="3" a="1"/>
  <c r="AU455" i="3" s="1"/>
  <c r="AW455" i="3"/>
  <c r="AW456" i="3"/>
  <c r="AV457" i="3" a="1"/>
  <c r="AV457" i="3" s="1"/>
  <c r="AW457" i="3"/>
  <c r="AV458" i="3" a="1"/>
  <c r="AV458" i="3" s="1"/>
  <c r="AW458" i="3"/>
  <c r="AU459" i="3" a="1"/>
  <c r="AU459" i="3" s="1"/>
  <c r="AV459" i="3" a="1"/>
  <c r="AV459" i="3" s="1"/>
  <c r="AW459" i="3"/>
  <c r="AV460" i="3" a="1"/>
  <c r="AV460" i="3" s="1"/>
  <c r="AW460" i="3"/>
  <c r="AV461" i="3" a="1"/>
  <c r="AV461" i="3" s="1"/>
  <c r="AW461" i="3"/>
  <c r="AU462" i="3" a="1"/>
  <c r="AU462" i="3" s="1"/>
  <c r="AV462" i="3" a="1"/>
  <c r="AV462" i="3" s="1"/>
  <c r="AW462" i="3"/>
  <c r="AV463" i="3" a="1"/>
  <c r="AV463" i="3" s="1"/>
  <c r="AW463" i="3"/>
  <c r="AU464" i="3" a="1"/>
  <c r="AU464" i="3" s="1"/>
  <c r="AV464" i="3" a="1"/>
  <c r="AV464" i="3" s="1"/>
  <c r="AW464" i="3"/>
  <c r="AV465" i="3" a="1"/>
  <c r="AV465" i="3" s="1"/>
  <c r="AW465" i="3"/>
  <c r="AU466" i="3" a="1"/>
  <c r="AU466" i="3" s="1"/>
  <c r="AV466" i="3" a="1"/>
  <c r="AV466" i="3" s="1"/>
  <c r="AW466" i="3"/>
  <c r="AU467" i="3" a="1"/>
  <c r="AU467" i="3" s="1"/>
  <c r="AV467" i="3" a="1"/>
  <c r="AV467" i="3" s="1"/>
  <c r="AW467" i="3"/>
  <c r="AV468" i="3" a="1"/>
  <c r="AV468" i="3" s="1"/>
  <c r="AW468" i="3"/>
  <c r="AV469" i="3" a="1"/>
  <c r="AV469" i="3" s="1"/>
  <c r="AW469" i="3"/>
  <c r="AU470" i="3" a="1"/>
  <c r="AU470" i="3" s="1"/>
  <c r="AV470" i="3" a="1"/>
  <c r="AV470" i="3" s="1"/>
  <c r="AW470" i="3"/>
  <c r="AV471" i="3" a="1"/>
  <c r="AV471" i="3" s="1"/>
  <c r="AW471" i="3"/>
  <c r="AU472" i="3" a="1"/>
  <c r="AU472" i="3" s="1"/>
  <c r="AW472" i="3"/>
  <c r="AU473" i="3" a="1"/>
  <c r="AU473" i="3" s="1"/>
  <c r="AW473" i="3"/>
  <c r="AV474" i="3" a="1"/>
  <c r="AV474" i="3" s="1"/>
  <c r="AW474" i="3"/>
  <c r="AU475" i="3" a="1"/>
  <c r="AU475" i="3" s="1"/>
  <c r="AW475" i="3"/>
  <c r="AU476" i="3" a="1"/>
  <c r="AU476" i="3" s="1"/>
  <c r="AW476" i="3"/>
  <c r="AU477" i="3" a="1"/>
  <c r="AU477" i="3" s="1"/>
  <c r="AV477" i="3" a="1"/>
  <c r="AV477" i="3" s="1"/>
  <c r="AW477" i="3"/>
  <c r="AU478" i="3" a="1"/>
  <c r="AU478" i="3" s="1"/>
  <c r="AV478" i="3" a="1"/>
  <c r="AV478" i="3" s="1"/>
  <c r="AW478" i="3"/>
  <c r="AU479" i="3" a="1"/>
  <c r="AU479" i="3" s="1"/>
  <c r="AV479" i="3" a="1"/>
  <c r="AV479" i="3" s="1"/>
  <c r="AW479" i="3"/>
  <c r="AU480" i="3" a="1"/>
  <c r="AU480" i="3" s="1"/>
  <c r="AV480" i="3" a="1"/>
  <c r="AV480" i="3" s="1"/>
  <c r="AW480" i="3"/>
  <c r="AU481" i="3" a="1"/>
  <c r="AU481" i="3" s="1"/>
  <c r="AV481" i="3" a="1"/>
  <c r="AV481" i="3" s="1"/>
  <c r="AW481" i="3"/>
  <c r="AU482" i="3" a="1"/>
  <c r="AU482" i="3" s="1"/>
  <c r="AV482" i="3" a="1"/>
  <c r="AV482" i="3" s="1"/>
  <c r="AW482" i="3"/>
  <c r="AU483" i="3" a="1"/>
  <c r="AU483" i="3" s="1"/>
  <c r="AV483" i="3" a="1"/>
  <c r="AV483" i="3" s="1"/>
  <c r="AW483" i="3"/>
  <c r="AU484" i="3" a="1"/>
  <c r="AU484" i="3" s="1"/>
  <c r="AV484" i="3" a="1"/>
  <c r="AV484" i="3" s="1"/>
  <c r="AW484" i="3"/>
  <c r="AU485" i="3" a="1"/>
  <c r="AU485" i="3" s="1"/>
  <c r="AV485" i="3" a="1"/>
  <c r="AV485" i="3" s="1"/>
  <c r="AW485" i="3"/>
  <c r="AU486" i="3" a="1"/>
  <c r="AU486" i="3" s="1"/>
  <c r="AV486" i="3" a="1"/>
  <c r="AV486" i="3" s="1"/>
  <c r="AW486" i="3"/>
  <c r="AV487" i="3" a="1"/>
  <c r="AV487" i="3" s="1"/>
  <c r="AW487" i="3"/>
  <c r="AU496" i="3" a="1"/>
  <c r="AU496" i="3" s="1"/>
  <c r="AW496" i="3"/>
  <c r="AU497" i="3" a="1"/>
  <c r="AU497" i="3" s="1"/>
  <c r="AW497" i="3"/>
  <c r="AU498" i="3" a="1"/>
  <c r="AU498" i="3" s="1"/>
  <c r="AW498" i="3"/>
  <c r="AV499" i="3" a="1"/>
  <c r="AV499" i="3" s="1"/>
  <c r="AW499" i="3"/>
  <c r="AU500" i="3" a="1"/>
  <c r="AU500" i="3" s="1"/>
  <c r="AV500" i="3" a="1"/>
  <c r="AV500" i="3" s="1"/>
  <c r="AW500" i="3"/>
  <c r="AU501" i="3" a="1"/>
  <c r="AU501" i="3" s="1"/>
  <c r="AV501" i="3" a="1"/>
  <c r="AV501" i="3" s="1"/>
  <c r="AW501" i="3"/>
  <c r="AU502" i="3" a="1"/>
  <c r="AU502" i="3" s="1"/>
  <c r="AV502" i="3" a="1"/>
  <c r="AV502" i="3" s="1"/>
  <c r="AW502" i="3"/>
  <c r="AU503" i="3" a="1"/>
  <c r="AU503" i="3" s="1"/>
  <c r="AW503" i="3"/>
  <c r="AW504" i="3"/>
  <c r="AU505" i="3" a="1"/>
  <c r="AU505" i="3" s="1"/>
  <c r="AW505" i="3"/>
  <c r="AU506" i="3" a="1"/>
  <c r="AU506" i="3" s="1"/>
  <c r="AW506" i="3"/>
  <c r="AV507" i="3" a="1"/>
  <c r="AV507" i="3" s="1"/>
  <c r="AW507" i="3"/>
  <c r="AV508" i="3" a="1"/>
  <c r="AV508" i="3" s="1"/>
  <c r="AW508" i="3"/>
  <c r="AV509" i="3" a="1"/>
  <c r="AV509" i="3" s="1"/>
  <c r="AW509" i="3"/>
  <c r="AU758" i="3" a="1"/>
  <c r="AU758" i="3" s="1"/>
  <c r="AW758" i="3"/>
  <c r="AU759" i="3" a="1"/>
  <c r="AU759" i="3" s="1"/>
  <c r="AW759" i="3"/>
  <c r="AW760" i="3"/>
  <c r="AV761" i="3" a="1"/>
  <c r="AV761" i="3" s="1"/>
  <c r="AW761" i="3"/>
  <c r="AV762" i="3" a="1"/>
  <c r="AV762" i="3" s="1"/>
  <c r="AW762" i="3"/>
  <c r="AV763" i="3" a="1"/>
  <c r="AV763" i="3" s="1"/>
  <c r="AW763" i="3"/>
  <c r="AV764" i="3" a="1"/>
  <c r="AV764" i="3" s="1"/>
  <c r="AW764" i="3"/>
  <c r="AV765" i="3" a="1"/>
  <c r="AV765" i="3" s="1"/>
  <c r="AW765" i="3"/>
  <c r="AU766" i="3" a="1"/>
  <c r="AU766" i="3" s="1"/>
  <c r="AW766" i="3"/>
  <c r="AU767" i="3" a="1"/>
  <c r="AU767" i="3" s="1"/>
  <c r="AW767" i="3"/>
  <c r="AW768" i="3"/>
  <c r="AV769" i="3" a="1"/>
  <c r="AV769" i="3" s="1"/>
  <c r="AW769" i="3"/>
  <c r="AV770" i="3" a="1"/>
  <c r="AV770" i="3" s="1"/>
  <c r="AW770" i="3"/>
  <c r="AV771" i="3" a="1"/>
  <c r="AV771" i="3" s="1"/>
  <c r="AW771" i="3"/>
  <c r="AV772" i="3" a="1"/>
  <c r="AV772" i="3" s="1"/>
  <c r="AW772" i="3"/>
  <c r="AV773" i="3" a="1"/>
  <c r="AV773" i="3" s="1"/>
  <c r="AW773" i="3"/>
  <c r="AU774" i="3" a="1"/>
  <c r="AU774" i="3" s="1"/>
  <c r="AW774" i="3"/>
  <c r="AU775" i="3" a="1"/>
  <c r="AU775" i="3" s="1"/>
  <c r="AW775" i="3"/>
  <c r="AW776" i="3"/>
  <c r="AV777" i="3" a="1"/>
  <c r="AV777" i="3" s="1"/>
  <c r="AW777" i="3"/>
  <c r="AV778" i="3" a="1"/>
  <c r="AV778" i="3" s="1"/>
  <c r="AW778" i="3"/>
  <c r="AV779" i="3" a="1"/>
  <c r="AV779" i="3" s="1"/>
  <c r="AW779" i="3"/>
  <c r="AV780" i="3" a="1"/>
  <c r="AV780" i="3" s="1"/>
  <c r="AW780" i="3"/>
  <c r="AV781" i="3" a="1"/>
  <c r="AV781" i="3" s="1"/>
  <c r="AW781" i="3"/>
  <c r="AV790" i="3" a="1"/>
  <c r="AV790" i="3" s="1"/>
  <c r="AW790" i="3"/>
  <c r="AU791" i="3" a="1"/>
  <c r="AU791" i="3" s="1"/>
  <c r="AW791" i="3"/>
  <c r="AU792" i="3" a="1"/>
  <c r="AU792" i="3" s="1"/>
  <c r="AW792" i="3"/>
  <c r="AW793" i="3"/>
  <c r="AV794" i="3" a="1"/>
  <c r="AV794" i="3" s="1"/>
  <c r="AW794" i="3"/>
  <c r="AV795" i="3" a="1"/>
  <c r="AV795" i="3" s="1"/>
  <c r="AW795" i="3"/>
  <c r="AV796" i="3" a="1"/>
  <c r="AV796" i="3" s="1"/>
  <c r="AW796" i="3"/>
  <c r="AV797" i="3" a="1"/>
  <c r="AV797" i="3" s="1"/>
  <c r="AW797" i="3"/>
  <c r="AV798" i="3" a="1"/>
  <c r="AV798" i="3" s="1"/>
  <c r="AW798" i="3"/>
  <c r="AU799" i="3" a="1"/>
  <c r="AU799" i="3" s="1"/>
  <c r="AW799" i="3"/>
  <c r="AW800" i="3"/>
  <c r="AV801" i="3" a="1"/>
  <c r="AV801" i="3" s="1"/>
  <c r="AW801" i="3"/>
  <c r="AV802" i="3" a="1"/>
  <c r="AV802" i="3" s="1"/>
  <c r="AW802" i="3"/>
  <c r="AV803" i="3" a="1"/>
  <c r="AV803" i="3" s="1"/>
  <c r="AW803" i="3"/>
  <c r="AV804" i="3" a="1"/>
  <c r="AV804" i="3" s="1"/>
  <c r="AW804" i="3"/>
  <c r="AU805" i="3" a="1"/>
  <c r="AU805" i="3" s="1"/>
  <c r="AW805" i="3"/>
  <c r="AU806" i="3" a="1"/>
  <c r="AU806" i="3" s="1"/>
  <c r="AW806" i="3"/>
  <c r="AW807" i="3"/>
  <c r="AU808" i="3" a="1"/>
  <c r="AU808" i="3" s="1"/>
  <c r="AW808" i="3"/>
  <c r="AU809" i="3" a="1"/>
  <c r="AU809" i="3" s="1"/>
  <c r="AW809" i="3"/>
  <c r="AU810" i="3" a="1"/>
  <c r="AU810" i="3" s="1"/>
  <c r="AW810" i="3"/>
  <c r="AV811" i="3" a="1"/>
  <c r="AV811" i="3" s="1"/>
  <c r="AW811" i="3"/>
  <c r="AV812" i="3" a="1"/>
  <c r="AV812" i="3" s="1"/>
  <c r="AW812" i="3"/>
  <c r="AU813" i="3" a="1"/>
  <c r="AU813" i="3" s="1"/>
  <c r="AW813" i="3"/>
  <c r="AU814" i="3" a="1"/>
  <c r="AU814" i="3" s="1"/>
  <c r="AW814" i="3"/>
  <c r="AW815" i="3"/>
  <c r="AU816" i="3" a="1"/>
  <c r="AU816" i="3" s="1"/>
  <c r="AW816" i="3"/>
  <c r="AU817" i="3" a="1"/>
  <c r="AU817" i="3" s="1"/>
  <c r="AW817" i="3"/>
  <c r="AW818" i="3"/>
  <c r="AU819" i="3" a="1"/>
  <c r="AU819" i="3" s="1"/>
  <c r="AW819" i="3"/>
  <c r="AU820" i="3" a="1"/>
  <c r="AU820" i="3" s="1"/>
  <c r="AW820" i="3"/>
  <c r="AW821" i="3"/>
  <c r="AU822" i="3" a="1"/>
  <c r="AU822" i="3" s="1"/>
  <c r="AW822" i="3"/>
  <c r="AU823" i="3" a="1"/>
  <c r="AU823" i="3" s="1"/>
  <c r="AW823" i="3"/>
  <c r="AW824" i="3"/>
  <c r="AU825" i="3" a="1"/>
  <c r="AU825" i="3" s="1"/>
  <c r="AW825" i="3"/>
  <c r="AU826" i="3" a="1"/>
  <c r="AU826" i="3" s="1"/>
  <c r="AW826" i="3"/>
  <c r="AU827" i="3" a="1"/>
  <c r="AU827" i="3" s="1"/>
  <c r="AW827" i="3"/>
  <c r="AV828" i="3" a="1"/>
  <c r="AV828" i="3" s="1"/>
  <c r="AW828" i="3"/>
  <c r="AV829" i="3" a="1"/>
  <c r="AV829" i="3" s="1"/>
  <c r="AW829" i="3"/>
  <c r="AU830" i="3" a="1"/>
  <c r="AU830" i="3" s="1"/>
  <c r="AW830" i="3"/>
  <c r="AU831" i="3" a="1"/>
  <c r="AU831" i="3" s="1"/>
  <c r="AW831" i="3"/>
  <c r="AW832" i="3"/>
  <c r="AU833" i="3" a="1"/>
  <c r="AU833" i="3" s="1"/>
  <c r="AW833" i="3"/>
  <c r="AU834" i="3" a="1"/>
  <c r="AU834" i="3" s="1"/>
  <c r="AW834" i="3"/>
  <c r="AW835" i="3"/>
  <c r="AU836" i="3" a="1"/>
  <c r="AU836" i="3" s="1"/>
  <c r="AW836" i="3"/>
  <c r="AU837" i="3" a="1"/>
  <c r="AU837" i="3" s="1"/>
  <c r="AW837" i="3"/>
  <c r="AW838" i="3"/>
  <c r="AU839" i="3" a="1"/>
  <c r="AU839" i="3" s="1"/>
  <c r="AW839" i="3"/>
  <c r="AU840" i="3" a="1"/>
  <c r="AU840" i="3" s="1"/>
  <c r="AW840" i="3"/>
  <c r="AW841" i="3"/>
  <c r="AU842" i="3" a="1"/>
  <c r="AU842" i="3" s="1"/>
  <c r="AW842" i="3"/>
  <c r="AU843" i="3" a="1"/>
  <c r="AU843" i="3" s="1"/>
  <c r="AW843" i="3"/>
  <c r="AU844" i="3" a="1"/>
  <c r="AU844" i="3" s="1"/>
  <c r="AW844" i="3"/>
  <c r="AV845" i="3" a="1"/>
  <c r="AV845" i="3" s="1"/>
  <c r="AW845" i="3"/>
  <c r="AV846" i="3" a="1"/>
  <c r="AV846" i="3" s="1"/>
  <c r="AW846" i="3"/>
  <c r="AU847" i="3" a="1"/>
  <c r="AU847" i="3" s="1"/>
  <c r="AW847" i="3"/>
  <c r="AU848" i="3" a="1"/>
  <c r="AU848" i="3" s="1"/>
  <c r="AW848" i="3"/>
  <c r="AW849" i="3"/>
  <c r="AU850" i="3" a="1"/>
  <c r="AU850" i="3" s="1"/>
  <c r="AW850" i="3"/>
  <c r="AU851" i="3" a="1"/>
  <c r="AU851" i="3" s="1"/>
  <c r="AW851" i="3"/>
  <c r="AW852" i="3"/>
  <c r="AU853" i="3" a="1"/>
  <c r="AU853" i="3" s="1"/>
  <c r="AW853" i="3"/>
  <c r="AU854" i="3" a="1"/>
  <c r="AU854" i="3" s="1"/>
  <c r="AW854" i="3"/>
  <c r="AU855" i="3" a="1"/>
  <c r="AU855" i="3" s="1"/>
  <c r="AW855" i="3"/>
  <c r="AV858" i="3" a="1"/>
  <c r="AV858" i="3" s="1"/>
  <c r="AW858" i="3"/>
  <c r="AU859" i="3" a="1"/>
  <c r="AU859" i="3" s="1"/>
  <c r="AW859" i="3"/>
  <c r="AU860" i="3" a="1"/>
  <c r="AU860" i="3" s="1"/>
  <c r="AW860" i="3"/>
  <c r="AU861" i="3" a="1"/>
  <c r="AU861" i="3" s="1"/>
  <c r="AW861" i="3"/>
  <c r="AV862" i="3" a="1"/>
  <c r="AV862" i="3" s="1"/>
  <c r="AW862" i="3"/>
  <c r="AU863" i="3" a="1"/>
  <c r="AU863" i="3" s="1"/>
  <c r="AW863" i="3"/>
  <c r="AU864" i="3" a="1"/>
  <c r="AU864" i="3" s="1"/>
  <c r="AW864" i="3"/>
  <c r="AW865" i="3"/>
  <c r="AU866" i="3" a="1"/>
  <c r="AU866" i="3" s="1"/>
  <c r="AW866" i="3"/>
  <c r="AU867" i="3" a="1"/>
  <c r="AU867" i="3" s="1"/>
  <c r="AW867" i="3"/>
  <c r="AW868" i="3"/>
  <c r="AU869" i="3" a="1"/>
  <c r="AU869" i="3" s="1"/>
  <c r="AW869" i="3"/>
  <c r="AU870" i="3" a="1"/>
  <c r="AU870" i="3" s="1"/>
  <c r="AW870" i="3"/>
  <c r="AU871" i="3" a="1"/>
  <c r="AU871" i="3" s="1"/>
  <c r="AW871" i="3"/>
  <c r="AV872" i="3" a="1"/>
  <c r="AV872" i="3" s="1"/>
  <c r="AW872" i="3"/>
  <c r="AU873" i="3" a="1"/>
  <c r="AU873" i="3" s="1"/>
  <c r="AW873" i="3"/>
  <c r="AU874" i="3" a="1"/>
  <c r="AU874" i="3" s="1"/>
  <c r="AW874" i="3"/>
  <c r="AU875" i="3" a="1"/>
  <c r="AU875" i="3" s="1"/>
  <c r="AW875" i="3"/>
  <c r="AV876" i="3" a="1"/>
  <c r="AV876" i="3" s="1"/>
  <c r="AW876" i="3"/>
  <c r="AU877" i="3" a="1"/>
  <c r="AU877" i="3" s="1"/>
  <c r="AW877" i="3"/>
  <c r="AU878" i="3" a="1"/>
  <c r="AU878" i="3" s="1"/>
  <c r="AW878" i="3"/>
  <c r="AW879" i="3"/>
  <c r="AU880" i="3" a="1"/>
  <c r="AU880" i="3" s="1"/>
  <c r="AW880" i="3"/>
  <c r="AU881" i="3" a="1"/>
  <c r="AU881" i="3" s="1"/>
  <c r="AW881" i="3"/>
  <c r="AW882" i="3"/>
  <c r="AU883" i="3" a="1"/>
  <c r="AU883" i="3" s="1"/>
  <c r="AW883" i="3"/>
  <c r="AU884" i="3" a="1"/>
  <c r="AU884" i="3" s="1"/>
  <c r="AW884" i="3"/>
  <c r="AU885" i="3" a="1"/>
  <c r="AU885" i="3" s="1"/>
  <c r="AW885" i="3"/>
  <c r="AV886" i="3" a="1"/>
  <c r="AV886" i="3" s="1"/>
  <c r="AW886" i="3"/>
  <c r="AU887" i="3" a="1"/>
  <c r="AU887" i="3" s="1"/>
  <c r="AW887" i="3"/>
  <c r="AU888" i="3" a="1"/>
  <c r="AU888" i="3" s="1"/>
  <c r="AW888" i="3"/>
  <c r="AW889" i="3"/>
  <c r="AU890" i="3" a="1"/>
  <c r="AU890" i="3" s="1"/>
  <c r="AW890" i="3"/>
  <c r="AU891" i="3" a="1"/>
  <c r="AU891" i="3" s="1"/>
  <c r="AW891" i="3"/>
  <c r="AW892" i="3"/>
  <c r="AU893" i="3" a="1"/>
  <c r="AU893" i="3" s="1"/>
  <c r="AW893" i="3"/>
  <c r="AU894" i="3" a="1"/>
  <c r="AU894" i="3" s="1"/>
  <c r="AW894" i="3"/>
  <c r="AW895" i="3"/>
  <c r="AU896" i="3" a="1"/>
  <c r="AU896" i="3" s="1"/>
  <c r="AW896" i="3"/>
  <c r="AU897" i="3" a="1"/>
  <c r="AU897" i="3" s="1"/>
  <c r="AW897" i="3"/>
  <c r="AW898" i="3"/>
  <c r="AU899" i="3" a="1"/>
  <c r="AU899" i="3" s="1"/>
  <c r="AW899" i="3"/>
  <c r="AU900" i="3" a="1"/>
  <c r="AU900" i="3" s="1"/>
  <c r="AW900" i="3"/>
  <c r="AU901" i="3" a="1"/>
  <c r="AU901" i="3" s="1"/>
  <c r="AW901" i="3"/>
  <c r="AV902" i="3" a="1"/>
  <c r="AV902" i="3" s="1"/>
  <c r="AW902" i="3"/>
  <c r="AU903" i="3" a="1"/>
  <c r="AU903" i="3" s="1"/>
  <c r="AW903" i="3"/>
  <c r="AU904" i="3" a="1"/>
  <c r="AU904" i="3" s="1"/>
  <c r="AW904" i="3"/>
  <c r="AW905" i="3"/>
  <c r="AU906" i="3" a="1"/>
  <c r="AU906" i="3" s="1"/>
  <c r="AW906" i="3"/>
  <c r="AU907" i="3" a="1"/>
  <c r="AU907" i="3" s="1"/>
  <c r="AW907" i="3"/>
  <c r="AW908" i="3"/>
  <c r="AU909" i="3" a="1"/>
  <c r="AU909" i="3" s="1"/>
  <c r="AW909" i="3"/>
  <c r="AU910" i="3" a="1"/>
  <c r="AU910" i="3" s="1"/>
  <c r="AW910" i="3"/>
  <c r="AW911" i="3"/>
  <c r="AU912" i="3" a="1"/>
  <c r="AU912" i="3" s="1"/>
  <c r="AW912" i="3"/>
  <c r="AU913" i="3" a="1"/>
  <c r="AU913" i="3" s="1"/>
  <c r="AW913" i="3"/>
  <c r="AW914" i="3"/>
  <c r="AU915" i="3" a="1"/>
  <c r="AU915" i="3" s="1"/>
  <c r="AW915" i="3"/>
  <c r="AU916" i="3" a="1"/>
  <c r="AU916" i="3" s="1"/>
  <c r="AW916" i="3"/>
  <c r="AU917" i="3" a="1"/>
  <c r="AU917" i="3" s="1"/>
  <c r="AW917" i="3"/>
  <c r="AV918" i="3" a="1"/>
  <c r="AV918" i="3" s="1"/>
  <c r="AW918" i="3"/>
  <c r="AU919" i="3" a="1"/>
  <c r="AU919" i="3" s="1"/>
  <c r="AW919" i="3"/>
  <c r="AU920" i="3" a="1"/>
  <c r="AU920" i="3" s="1"/>
  <c r="AW920" i="3"/>
  <c r="AW921" i="3"/>
  <c r="AU922" i="3" a="1"/>
  <c r="AU922" i="3" s="1"/>
  <c r="AW922" i="3"/>
  <c r="AU923" i="3" a="1"/>
  <c r="AU923" i="3" s="1"/>
  <c r="AW923" i="3"/>
  <c r="AW924" i="3"/>
  <c r="AU925" i="3" a="1"/>
  <c r="AU925" i="3" s="1"/>
  <c r="AW925" i="3"/>
  <c r="AU926" i="3" a="1"/>
  <c r="AU926" i="3" s="1"/>
  <c r="AW926" i="3"/>
  <c r="AW927" i="3"/>
  <c r="AU928" i="3" a="1"/>
  <c r="AU928" i="3" s="1"/>
  <c r="AW928" i="3"/>
  <c r="AU929" i="3" a="1"/>
  <c r="AU929" i="3" s="1"/>
  <c r="AW929" i="3"/>
  <c r="AW930" i="3"/>
  <c r="AU931" i="3" a="1"/>
  <c r="AU931" i="3" s="1"/>
  <c r="AW931" i="3"/>
  <c r="AU932" i="3" a="1"/>
  <c r="AU932" i="3" s="1"/>
  <c r="AW932" i="3"/>
  <c r="AU933" i="3" a="1"/>
  <c r="AU933" i="3" s="1"/>
  <c r="AW933" i="3"/>
  <c r="AV934" i="3" a="1"/>
  <c r="AV934" i="3" s="1"/>
  <c r="AW934" i="3"/>
  <c r="AU935" i="3" a="1"/>
  <c r="AU935" i="3" s="1"/>
  <c r="AW935" i="3"/>
  <c r="AU936" i="3" a="1"/>
  <c r="AU936" i="3" s="1"/>
  <c r="AW936" i="3"/>
  <c r="AW937" i="3"/>
  <c r="AU938" i="3" a="1"/>
  <c r="AU938" i="3" s="1"/>
  <c r="AW938" i="3"/>
  <c r="AU939" i="3" a="1"/>
  <c r="AU939" i="3" s="1"/>
  <c r="AW939" i="3"/>
  <c r="AW940" i="3"/>
  <c r="AU941" i="3" a="1"/>
  <c r="AU941" i="3" s="1"/>
  <c r="AW941" i="3"/>
  <c r="AU942" i="3" a="1"/>
  <c r="AU942" i="3" s="1"/>
  <c r="AW942" i="3"/>
  <c r="AW943" i="3"/>
  <c r="AU944" i="3" a="1"/>
  <c r="AU944" i="3" s="1"/>
  <c r="AW944" i="3"/>
  <c r="AU945" i="3" a="1"/>
  <c r="AU945" i="3" s="1"/>
  <c r="AW945" i="3"/>
  <c r="AW946" i="3"/>
  <c r="AU947" i="3" a="1"/>
  <c r="AU947" i="3" s="1"/>
  <c r="AW947" i="3"/>
  <c r="AU948" i="3" a="1"/>
  <c r="AU948" i="3" s="1"/>
  <c r="AW948" i="3"/>
  <c r="AU949" i="3" a="1"/>
  <c r="AU949" i="3" s="1"/>
  <c r="AW949" i="3"/>
  <c r="AV950" i="3" a="1"/>
  <c r="AV950" i="3" s="1"/>
  <c r="AW950" i="3"/>
  <c r="AU951" i="3" a="1"/>
  <c r="AU951" i="3" s="1"/>
  <c r="AW951" i="3"/>
  <c r="AW952" i="3"/>
  <c r="AU953" i="3" a="1"/>
  <c r="AU953" i="3" s="1"/>
  <c r="AW953" i="3"/>
  <c r="AW954" i="3"/>
  <c r="AU955" i="3" a="1"/>
  <c r="AU955" i="3" s="1"/>
  <c r="AW955" i="3"/>
  <c r="AW956" i="3"/>
  <c r="AU957" i="3" a="1"/>
  <c r="AU957" i="3" s="1"/>
  <c r="AW957" i="3"/>
  <c r="AW958" i="3"/>
  <c r="AU959" i="3" a="1"/>
  <c r="AU959" i="3" s="1"/>
  <c r="AW959" i="3"/>
  <c r="AU960" i="3" a="1"/>
  <c r="AU960" i="3" s="1"/>
  <c r="AW960" i="3"/>
  <c r="AU961" i="3" a="1"/>
  <c r="AU961" i="3" s="1"/>
  <c r="AV961" i="3" a="1"/>
  <c r="AV961" i="3" s="1"/>
  <c r="AW961" i="3"/>
  <c r="AV962" i="3" a="1"/>
  <c r="AV962" i="3" s="1"/>
  <c r="AW962" i="3"/>
  <c r="AU963" i="3" a="1"/>
  <c r="AU963" i="3" s="1"/>
  <c r="AW963" i="3"/>
  <c r="AW964" i="3"/>
  <c r="AU965" i="3" a="1"/>
  <c r="AU965" i="3" s="1"/>
  <c r="AW965" i="3"/>
  <c r="AW966" i="3"/>
  <c r="AU967" i="3" a="1"/>
  <c r="AU967" i="3" s="1"/>
  <c r="AW967" i="3"/>
  <c r="AW968" i="3"/>
  <c r="AU969" i="3" a="1"/>
  <c r="AU969" i="3" s="1"/>
  <c r="AW969" i="3"/>
  <c r="AU970" i="3" a="1"/>
  <c r="AU970" i="3" s="1"/>
  <c r="AW970" i="3"/>
  <c r="AU971" i="3" a="1"/>
  <c r="AU971" i="3" s="1"/>
  <c r="AV971" i="3" a="1"/>
  <c r="AV971" i="3" s="1"/>
  <c r="AW971" i="3"/>
  <c r="AV972" i="3" a="1"/>
  <c r="AV972" i="3" s="1"/>
  <c r="AW972" i="3"/>
  <c r="AU973" i="3" a="1"/>
  <c r="AU973" i="3" s="1"/>
  <c r="AW973" i="3"/>
  <c r="AW974" i="3"/>
  <c r="AU975" i="3" a="1"/>
  <c r="AU975" i="3" s="1"/>
  <c r="AW975" i="3"/>
  <c r="AW976" i="3"/>
  <c r="AV977" i="3" a="1"/>
  <c r="AV977" i="3" s="1"/>
  <c r="AW977" i="3"/>
  <c r="AU978" i="3" a="1"/>
  <c r="AU978" i="3" s="1"/>
  <c r="AW978" i="3"/>
  <c r="AU979" i="3" a="1"/>
  <c r="AU979" i="3" s="1"/>
  <c r="AW979" i="3"/>
  <c r="AU980" i="3" a="1"/>
  <c r="AU980" i="3" s="1"/>
  <c r="AV980" i="3" a="1"/>
  <c r="AV980" i="3" s="1"/>
  <c r="AW980" i="3"/>
  <c r="AV981" i="3" a="1"/>
  <c r="AV981" i="3" s="1"/>
  <c r="AW981" i="3"/>
  <c r="AU982" i="3" a="1"/>
  <c r="AU982" i="3" s="1"/>
  <c r="AW982" i="3"/>
  <c r="AW983" i="3"/>
  <c r="AW984" i="3"/>
  <c r="AW985" i="3"/>
  <c r="EW247" i="12" l="1"/>
  <c r="EW56" i="12"/>
  <c r="EW305" i="12"/>
  <c r="AV224" i="27" a="1"/>
  <c r="AV224" i="27" s="1"/>
  <c r="AV223" i="27" a="1"/>
  <c r="AV223" i="27" s="1"/>
  <c r="EW190" i="12"/>
  <c r="AY119" i="27" a="1"/>
  <c r="AY119" i="27" s="1"/>
  <c r="AY174" i="27" a="1"/>
  <c r="AY174" i="27" s="1"/>
  <c r="AY139" i="27" a="1"/>
  <c r="AY139" i="27" s="1"/>
  <c r="AY209" i="27" a="1"/>
  <c r="AY209" i="27" s="1"/>
  <c r="AY170" i="27" a="1"/>
  <c r="AY170" i="27" s="1"/>
  <c r="AY140" i="27" a="1"/>
  <c r="AY140" i="27" s="1"/>
  <c r="AY167" i="27" a="1"/>
  <c r="AY167" i="27" s="1"/>
  <c r="AY185" i="27" a="1"/>
  <c r="AY185" i="27" s="1"/>
  <c r="AY191" i="27" a="1"/>
  <c r="AY191" i="27" s="1"/>
  <c r="AY166" i="27" a="1"/>
  <c r="AY166" i="27" s="1"/>
  <c r="AY201" i="27" a="1"/>
  <c r="AY201" i="27" s="1"/>
  <c r="AY141" i="27" a="1"/>
  <c r="AY141" i="27" s="1"/>
  <c r="AY182" i="27" a="1"/>
  <c r="AY182" i="27" s="1"/>
  <c r="AY164" i="27" a="1"/>
  <c r="AY164" i="27" s="1"/>
  <c r="AY149" i="27" a="1"/>
  <c r="AY149" i="27" s="1"/>
  <c r="AY147" i="27" a="1"/>
  <c r="AY147" i="27" s="1"/>
  <c r="AY165" i="27" a="1"/>
  <c r="AY165" i="27" s="1"/>
  <c r="AY163" i="27" a="1"/>
  <c r="AY163" i="27" s="1"/>
  <c r="AY169" i="27" a="1"/>
  <c r="AY169" i="27" s="1"/>
  <c r="AY153" i="27" a="1"/>
  <c r="AY153" i="27" s="1"/>
  <c r="AY144" i="27" a="1"/>
  <c r="AY144" i="27" s="1"/>
  <c r="AY190" i="27" a="1"/>
  <c r="AY190" i="27" s="1"/>
  <c r="AY161" i="27" a="1"/>
  <c r="AY161" i="27" s="1"/>
  <c r="AY168" i="27" a="1"/>
  <c r="AY168" i="27" s="1"/>
  <c r="AY193" i="27" a="1"/>
  <c r="AY193" i="27" s="1"/>
  <c r="AY189" i="27" a="1"/>
  <c r="AY189" i="27" s="1"/>
  <c r="AY142" i="27" a="1"/>
  <c r="AY142" i="27" s="1"/>
  <c r="AY173" i="27" a="1"/>
  <c r="AY173" i="27" s="1"/>
  <c r="AY175" i="27" a="1"/>
  <c r="AY175" i="27" s="1"/>
  <c r="AY152" i="27" a="1"/>
  <c r="AY152" i="27" s="1"/>
  <c r="AY181" i="27" a="1"/>
  <c r="AY181" i="27" s="1"/>
  <c r="AY204" i="27" a="1"/>
  <c r="AY204" i="27" s="1"/>
  <c r="AY145" i="27" a="1"/>
  <c r="AY145" i="27" s="1"/>
  <c r="AY154" i="27" a="1"/>
  <c r="AY154" i="27" s="1"/>
  <c r="AY150" i="27" a="1"/>
  <c r="AY150" i="27" s="1"/>
  <c r="AY176" i="27" a="1"/>
  <c r="AY176" i="27" s="1"/>
  <c r="AY172" i="27" a="1"/>
  <c r="AY172" i="27" s="1"/>
  <c r="AY203" i="27" a="1"/>
  <c r="AY203" i="27" s="1"/>
  <c r="AY143" i="27" a="1"/>
  <c r="AY143" i="27" s="1"/>
  <c r="AY199" i="27" a="1"/>
  <c r="AY199" i="27" s="1"/>
  <c r="AY179" i="27" a="1"/>
  <c r="AY179" i="27" s="1"/>
  <c r="AY198" i="27" a="1"/>
  <c r="AY198" i="27" s="1"/>
  <c r="AY184" i="27" a="1"/>
  <c r="AY184" i="27" s="1"/>
  <c r="AY207" i="27" a="1"/>
  <c r="AY207" i="27" s="1"/>
  <c r="AY146" i="27" a="1"/>
  <c r="AY146" i="27" s="1"/>
  <c r="AY162" i="27" a="1"/>
  <c r="AY162" i="27" s="1"/>
  <c r="AY155" i="27" a="1"/>
  <c r="AY155" i="27" s="1"/>
  <c r="AY197" i="27" a="1"/>
  <c r="AY197" i="27" s="1"/>
  <c r="AY196" i="27" a="1"/>
  <c r="AY196" i="27" s="1"/>
  <c r="AY206" i="27" a="1"/>
  <c r="AY206" i="27" s="1"/>
  <c r="AY187" i="27" a="1"/>
  <c r="AY187" i="27" s="1"/>
  <c r="AY158" i="27" a="1"/>
  <c r="AY158" i="27" s="1"/>
  <c r="AY180" i="27" a="1"/>
  <c r="AY180" i="27" s="1"/>
  <c r="AY188" i="27" a="1"/>
  <c r="AY188" i="27" s="1"/>
  <c r="AY148" i="27" a="1"/>
  <c r="AY148" i="27" s="1"/>
  <c r="AY205" i="27" a="1"/>
  <c r="AY205" i="27" s="1"/>
  <c r="AY94" i="27" a="1"/>
  <c r="AY94" i="27" s="1"/>
  <c r="AY186" i="27" a="1"/>
  <c r="AY186" i="27" s="1"/>
  <c r="AY200" i="27" a="1"/>
  <c r="AY200" i="27" s="1"/>
  <c r="AY159" i="27" a="1"/>
  <c r="AY159" i="27" s="1"/>
  <c r="AY157" i="27" a="1"/>
  <c r="AY157" i="27" s="1"/>
  <c r="AY156" i="27" a="1"/>
  <c r="AY156" i="27" s="1"/>
  <c r="AY210" i="27" a="1"/>
  <c r="AY210" i="27" s="1"/>
  <c r="AY171" i="27" a="1"/>
  <c r="AY171" i="27" s="1"/>
  <c r="AY195" i="27" a="1"/>
  <c r="AY195" i="27" s="1"/>
  <c r="AY194" i="27" a="1"/>
  <c r="AY194" i="27" s="1"/>
  <c r="AY202" i="27" a="1"/>
  <c r="AY202" i="27" s="1"/>
  <c r="AY160" i="27" a="1"/>
  <c r="AY160" i="27" s="1"/>
  <c r="AY208" i="27" a="1"/>
  <c r="AY208" i="27" s="1"/>
  <c r="AY133" i="27" a="1"/>
  <c r="AY133" i="27" s="1"/>
  <c r="AY178" i="27" a="1"/>
  <c r="AY178" i="27" s="1"/>
  <c r="AY192" i="27" a="1"/>
  <c r="AY192" i="27" s="1"/>
  <c r="AY151" i="27" a="1"/>
  <c r="AY151" i="27" s="1"/>
  <c r="AY183" i="27" a="1"/>
  <c r="AY183" i="27" s="1"/>
  <c r="AY177" i="27" a="1"/>
  <c r="AY177" i="27" s="1"/>
  <c r="AY100" i="27" a="1"/>
  <c r="AY100" i="27" s="1"/>
  <c r="AY128" i="27" a="1"/>
  <c r="AY128" i="27" s="1"/>
  <c r="AY127" i="27" a="1"/>
  <c r="AY127" i="27" s="1"/>
  <c r="AY129" i="27" a="1"/>
  <c r="AY129" i="27" s="1"/>
  <c r="AY130" i="27" a="1"/>
  <c r="AY130" i="27" s="1"/>
  <c r="AY132" i="27" a="1"/>
  <c r="AY132" i="27" s="1"/>
  <c r="AY131" i="27" a="1"/>
  <c r="AY131" i="27" s="1"/>
  <c r="AY135" i="27" a="1"/>
  <c r="AY135" i="27" s="1"/>
  <c r="AY134" i="27" a="1"/>
  <c r="AY134" i="27" s="1"/>
  <c r="AY138" i="27" a="1"/>
  <c r="AY138" i="27" s="1"/>
  <c r="AY136" i="27" a="1"/>
  <c r="AY136" i="27" s="1"/>
  <c r="AY137" i="27" a="1"/>
  <c r="AY137" i="27" s="1"/>
  <c r="AY92" i="27" a="1"/>
  <c r="AY92" i="27" s="1"/>
  <c r="AY117" i="27" a="1"/>
  <c r="AY117" i="27" s="1"/>
  <c r="AY91" i="27" a="1"/>
  <c r="AY91" i="27" s="1"/>
  <c r="AY118" i="27" a="1"/>
  <c r="AY118" i="27" s="1"/>
  <c r="AY93" i="27" a="1"/>
  <c r="AY93" i="27" s="1"/>
  <c r="AY120" i="27" a="1"/>
  <c r="AY120" i="27" s="1"/>
  <c r="AY83" i="27" a="1"/>
  <c r="AY83" i="27" s="1"/>
  <c r="AY96" i="27" a="1"/>
  <c r="AY96" i="27" s="1"/>
  <c r="AY121" i="27" a="1"/>
  <c r="AY121" i="27" s="1"/>
  <c r="AY84" i="27" a="1"/>
  <c r="AY84" i="27" s="1"/>
  <c r="AY95" i="27" a="1"/>
  <c r="AY95" i="27" s="1"/>
  <c r="AY123" i="27" a="1"/>
  <c r="AY123" i="27" s="1"/>
  <c r="AY85" i="27" a="1"/>
  <c r="AY85" i="27" s="1"/>
  <c r="AY98" i="27" a="1"/>
  <c r="AY98" i="27" s="1"/>
  <c r="AY122" i="27" a="1"/>
  <c r="AY122" i="27" s="1"/>
  <c r="AY86" i="27" a="1"/>
  <c r="AY86" i="27" s="1"/>
  <c r="AY97" i="27" a="1"/>
  <c r="AY97" i="27" s="1"/>
  <c r="AY124" i="27" a="1"/>
  <c r="AY124" i="27" s="1"/>
  <c r="AY88" i="27" a="1"/>
  <c r="AY88" i="27" s="1"/>
  <c r="AY102" i="27" a="1"/>
  <c r="AY102" i="27" s="1"/>
  <c r="AY87" i="27" a="1"/>
  <c r="AY87" i="27" s="1"/>
  <c r="AY101" i="27" a="1"/>
  <c r="AY101" i="27" s="1"/>
  <c r="AY89" i="27" a="1"/>
  <c r="AY89" i="27" s="1"/>
  <c r="AY99" i="27" a="1"/>
  <c r="AY99" i="27" s="1"/>
  <c r="AY90" i="27" a="1"/>
  <c r="AY90" i="27" s="1"/>
  <c r="EW202" i="12"/>
  <c r="EW273" i="12"/>
  <c r="EW70" i="12"/>
  <c r="AY73" i="27" a="1"/>
  <c r="AY73" i="27" s="1"/>
  <c r="AY72" i="27" a="1"/>
  <c r="AY72" i="27" s="1"/>
  <c r="AY71" i="27" a="1"/>
  <c r="AY71" i="27" s="1"/>
  <c r="AY74" i="27" a="1"/>
  <c r="AY74" i="27" s="1"/>
  <c r="EW33" i="12"/>
  <c r="EW129" i="12"/>
  <c r="EU201" i="12"/>
  <c r="AY30" i="27" a="1"/>
  <c r="AY30" i="27" s="1"/>
  <c r="AY31" i="27" a="1"/>
  <c r="AY31" i="27" s="1"/>
  <c r="AY41" i="27" a="1"/>
  <c r="AY41" i="27" s="1"/>
  <c r="AY62" i="27" a="1"/>
  <c r="AY62" i="27" s="1"/>
  <c r="AY69" i="27" a="1"/>
  <c r="AY69" i="27" s="1"/>
  <c r="AY29" i="27" a="1"/>
  <c r="AY29" i="27" s="1"/>
  <c r="AY32" i="27" a="1"/>
  <c r="AY32" i="27" s="1"/>
  <c r="AY34" i="27" a="1"/>
  <c r="AY34" i="27" s="1"/>
  <c r="AY52" i="27" a="1"/>
  <c r="AY52" i="27" s="1"/>
  <c r="AY64" i="27" a="1"/>
  <c r="AY64" i="27" s="1"/>
  <c r="AY36" i="27" a="1"/>
  <c r="AY36" i="27" s="1"/>
  <c r="AY51" i="27" a="1"/>
  <c r="AY51" i="27" s="1"/>
  <c r="AY63" i="27" a="1"/>
  <c r="AY63" i="27" s="1"/>
  <c r="AY37" i="27" a="1"/>
  <c r="AY37" i="27" s="1"/>
  <c r="AY54" i="27" a="1"/>
  <c r="AY54" i="27" s="1"/>
  <c r="AY66" i="27" a="1"/>
  <c r="AY66" i="27" s="1"/>
  <c r="AY38" i="27" a="1"/>
  <c r="AY38" i="27" s="1"/>
  <c r="AY53" i="27" a="1"/>
  <c r="AY53" i="27" s="1"/>
  <c r="AY65" i="27" a="1"/>
  <c r="AY65" i="27" s="1"/>
  <c r="AY39" i="27" a="1"/>
  <c r="AY39" i="27" s="1"/>
  <c r="AY56" i="27" a="1"/>
  <c r="AY56" i="27" s="1"/>
  <c r="AY68" i="27" a="1"/>
  <c r="AY68" i="27" s="1"/>
  <c r="AY42" i="27" a="1"/>
  <c r="AY42" i="27" s="1"/>
  <c r="AY55" i="27" a="1"/>
  <c r="AY55" i="27" s="1"/>
  <c r="AY67" i="27" a="1"/>
  <c r="AY67" i="27" s="1"/>
  <c r="AY40" i="27" a="1"/>
  <c r="AY40" i="27" s="1"/>
  <c r="AY57" i="27" a="1"/>
  <c r="AY57" i="27" s="1"/>
  <c r="AY70" i="27" a="1"/>
  <c r="AY70" i="27" s="1"/>
  <c r="AY44" i="27" a="1"/>
  <c r="AY44" i="27" s="1"/>
  <c r="AY61" i="27" a="1"/>
  <c r="AY61" i="27" s="1"/>
  <c r="AY43" i="27" a="1"/>
  <c r="AY43" i="27" s="1"/>
  <c r="AY58" i="27" a="1"/>
  <c r="AY58" i="27" s="1"/>
  <c r="AY33" i="27" a="1"/>
  <c r="AY33" i="27" s="1"/>
  <c r="AY46" i="27" a="1"/>
  <c r="AY46" i="27" s="1"/>
  <c r="AY60" i="27" a="1"/>
  <c r="AY60" i="27" s="1"/>
  <c r="AY35" i="27" a="1"/>
  <c r="AY35" i="27" s="1"/>
  <c r="AY45" i="27" a="1"/>
  <c r="AY45" i="27" s="1"/>
  <c r="AY59" i="27" a="1"/>
  <c r="AY59" i="27" s="1"/>
  <c r="EW276" i="12"/>
  <c r="EW59" i="12"/>
  <c r="EW279" i="12"/>
  <c r="AV57" i="27" a="1"/>
  <c r="AV57" i="27" s="1"/>
  <c r="AV58" i="27" a="1"/>
  <c r="AV58" i="27" s="1"/>
  <c r="AV55" i="27" a="1"/>
  <c r="AV55" i="27" s="1"/>
  <c r="AV56" i="27" a="1"/>
  <c r="AV56" i="27" s="1"/>
  <c r="AV54" i="27" a="1"/>
  <c r="AV54" i="27" s="1"/>
  <c r="AV53" i="27" a="1"/>
  <c r="AV53" i="27" s="1"/>
  <c r="AV52" i="27" a="1"/>
  <c r="AV52" i="27" s="1"/>
  <c r="AV51" i="27" a="1"/>
  <c r="AV51" i="27" s="1"/>
  <c r="EW165" i="12"/>
  <c r="EW157" i="12"/>
  <c r="AV40" i="27" a="1"/>
  <c r="AV40" i="27" s="1"/>
  <c r="AV39" i="27" a="1"/>
  <c r="AV39" i="27" s="1"/>
  <c r="AV34" i="27" a="1"/>
  <c r="AV34" i="27" s="1"/>
  <c r="AV33" i="27" a="1"/>
  <c r="AV33" i="27" s="1"/>
  <c r="EW312" i="12"/>
  <c r="AY26" i="27" a="1"/>
  <c r="AY26" i="27" s="1"/>
  <c r="AY20" i="27" a="1"/>
  <c r="AY20" i="27" s="1"/>
  <c r="AY8" i="27" a="1"/>
  <c r="AY8" i="27" s="1"/>
  <c r="AY28" i="27" a="1"/>
  <c r="AY28" i="27" s="1"/>
  <c r="AY14" i="27" a="1"/>
  <c r="AY14" i="27" s="1"/>
  <c r="AY19" i="27" a="1"/>
  <c r="AY19" i="27" s="1"/>
  <c r="AY13" i="27" a="1"/>
  <c r="AY13" i="27" s="1"/>
  <c r="AY18" i="27" a="1"/>
  <c r="AY18" i="27" s="1"/>
  <c r="AY15" i="27" a="1"/>
  <c r="AY15" i="27" s="1"/>
  <c r="AY27" i="27" a="1"/>
  <c r="AY27" i="27" s="1"/>
  <c r="AY17" i="27" a="1"/>
  <c r="AY17" i="27" s="1"/>
  <c r="AY11" i="27" a="1"/>
  <c r="AY11" i="27" s="1"/>
  <c r="AY24" i="27" a="1"/>
  <c r="AY24" i="27" s="1"/>
  <c r="AY23" i="27" a="1"/>
  <c r="AY23" i="27" s="1"/>
  <c r="AY16" i="27" a="1"/>
  <c r="AY16" i="27" s="1"/>
  <c r="AY10" i="27" a="1"/>
  <c r="AY10" i="27" s="1"/>
  <c r="AY25" i="27" a="1"/>
  <c r="AY25" i="27" s="1"/>
  <c r="AY22" i="27" a="1"/>
  <c r="AY22" i="27" s="1"/>
  <c r="AY7" i="27" a="1"/>
  <c r="AY7" i="27" s="1"/>
  <c r="AY21" i="27" a="1"/>
  <c r="AY21" i="27" s="1"/>
  <c r="AY12" i="27" a="1"/>
  <c r="AY12" i="27" s="1"/>
  <c r="AY9" i="27" a="1"/>
  <c r="AY9" i="27" s="1"/>
  <c r="EW214" i="12"/>
  <c r="EU8" i="12"/>
  <c r="EU38" i="12"/>
  <c r="EU270" i="12"/>
  <c r="EU72" i="12"/>
  <c r="EU35" i="12"/>
  <c r="EU26" i="12"/>
  <c r="EU292" i="12"/>
  <c r="EU229" i="12"/>
  <c r="EU32" i="12"/>
  <c r="EU10" i="12"/>
  <c r="EU286" i="12"/>
  <c r="EU276" i="12"/>
  <c r="EU165" i="12"/>
  <c r="EW170" i="12"/>
  <c r="EW304" i="12"/>
  <c r="EW216" i="12"/>
  <c r="EW18" i="12"/>
  <c r="EW173" i="12"/>
  <c r="EU247" i="12"/>
  <c r="EU263" i="12"/>
  <c r="EW29" i="12"/>
  <c r="EU125" i="12"/>
  <c r="EW21" i="12"/>
  <c r="EW283" i="12"/>
  <c r="EU91" i="12"/>
  <c r="EU280" i="12"/>
  <c r="EU185" i="12"/>
  <c r="EU223" i="12"/>
  <c r="EU5" i="12"/>
  <c r="EU242" i="12"/>
  <c r="EU85" i="12"/>
  <c r="EU99" i="12"/>
  <c r="EW111" i="12"/>
  <c r="EW267" i="12"/>
  <c r="EU212" i="12"/>
  <c r="EW237" i="12"/>
  <c r="EU295" i="12"/>
  <c r="EW148" i="12"/>
  <c r="EU83" i="12"/>
  <c r="EU220" i="12"/>
  <c r="EU132" i="12"/>
  <c r="EU14" i="12"/>
  <c r="EU45" i="12"/>
  <c r="EU298" i="12"/>
  <c r="EU93" i="12"/>
  <c r="EU190" i="12"/>
  <c r="EU24" i="12"/>
  <c r="EW176" i="12"/>
  <c r="EW138" i="12"/>
  <c r="EU11" i="12"/>
  <c r="EW207" i="12"/>
  <c r="EU208" i="12"/>
  <c r="EU15" i="12"/>
  <c r="EW213" i="12"/>
  <c r="EU36" i="12"/>
  <c r="EU17" i="12"/>
  <c r="EW210" i="12"/>
  <c r="EU255" i="12"/>
  <c r="EU66" i="12"/>
  <c r="EU89" i="12"/>
  <c r="EU191" i="12"/>
  <c r="EU254" i="12"/>
  <c r="EW224" i="12"/>
  <c r="EU9" i="12"/>
  <c r="EW277" i="12"/>
  <c r="EU274" i="12"/>
  <c r="EU216" i="12"/>
  <c r="EU238" i="12"/>
  <c r="EU134" i="12"/>
  <c r="EU7" i="12"/>
  <c r="EU61" i="12"/>
  <c r="EU113" i="12"/>
  <c r="EU277" i="12"/>
  <c r="EU213" i="12"/>
  <c r="EU47" i="12"/>
  <c r="EW5" i="12"/>
  <c r="EU308" i="12"/>
  <c r="EW193" i="12"/>
  <c r="EU149" i="12"/>
  <c r="EW69" i="12"/>
  <c r="EW102" i="12"/>
  <c r="EU251" i="12"/>
  <c r="EU264" i="12"/>
  <c r="EU170" i="12"/>
  <c r="EW36" i="12"/>
  <c r="EU177" i="12"/>
  <c r="EW223" i="12"/>
  <c r="EU50" i="12"/>
  <c r="EU6" i="12"/>
  <c r="EU55" i="12"/>
  <c r="EW113" i="12"/>
  <c r="EU175" i="12"/>
  <c r="EU178" i="12"/>
  <c r="EU171" i="12"/>
  <c r="EU273" i="12"/>
  <c r="EW147" i="12"/>
  <c r="EW135" i="12"/>
  <c r="EU49" i="12"/>
  <c r="EW300" i="12"/>
  <c r="EW212" i="12"/>
  <c r="EU214" i="12"/>
  <c r="EU282" i="12"/>
  <c r="EW159" i="12"/>
  <c r="EW15" i="12"/>
  <c r="EW205" i="12"/>
  <c r="EU154" i="12"/>
  <c r="EU205" i="12"/>
  <c r="EW225" i="12"/>
  <c r="EU206" i="12"/>
  <c r="EU147" i="12"/>
  <c r="EW52" i="12"/>
  <c r="EU64" i="12"/>
  <c r="EU261" i="12"/>
  <c r="EW203" i="12"/>
  <c r="EU39" i="12"/>
  <c r="EU164" i="12"/>
  <c r="EU108" i="12"/>
  <c r="EW219" i="12"/>
  <c r="EU217" i="12"/>
  <c r="EU59" i="12"/>
  <c r="EU193" i="12"/>
  <c r="EU135" i="12"/>
  <c r="EU157" i="12"/>
  <c r="EU76" i="12"/>
  <c r="EU224" i="12"/>
  <c r="EU301" i="12"/>
  <c r="EW209" i="12"/>
  <c r="EW141" i="12"/>
  <c r="EU53" i="12"/>
  <c r="EU33" i="12"/>
  <c r="EU194" i="12"/>
  <c r="EW218" i="12"/>
  <c r="EU144" i="12"/>
  <c r="EW234" i="12"/>
  <c r="EU202" i="12"/>
  <c r="EU114" i="12"/>
  <c r="EU186" i="12"/>
  <c r="EU219" i="12"/>
  <c r="EU120" i="12"/>
  <c r="EU138" i="12"/>
  <c r="EW24" i="12"/>
  <c r="EU123" i="12"/>
  <c r="EU70" i="12"/>
  <c r="EU44" i="12"/>
  <c r="EU203" i="12"/>
  <c r="EU207" i="12"/>
  <c r="EU141" i="12"/>
  <c r="EU23" i="12"/>
  <c r="EU294" i="12"/>
  <c r="EW20" i="12"/>
  <c r="EU41" i="12"/>
  <c r="EU307" i="12"/>
  <c r="EU222" i="12"/>
  <c r="EU250" i="12"/>
  <c r="EU234" i="12"/>
  <c r="EU174" i="12"/>
  <c r="EU218" i="12"/>
  <c r="EU209" i="12"/>
  <c r="EW106" i="12"/>
  <c r="EW39" i="12"/>
  <c r="EU21" i="12"/>
  <c r="EU289" i="12"/>
  <c r="EU173" i="12"/>
  <c r="EW151" i="12"/>
  <c r="EU305" i="12"/>
  <c r="EW144" i="12"/>
  <c r="EU211" i="12"/>
  <c r="EU226" i="12"/>
  <c r="EU231" i="12"/>
  <c r="EU79" i="12"/>
  <c r="EU228" i="12"/>
  <c r="EW204" i="12"/>
  <c r="EW153" i="12"/>
  <c r="EU102" i="12"/>
  <c r="EU176" i="12"/>
  <c r="EU30" i="12"/>
  <c r="EW180" i="12"/>
  <c r="EU312" i="12"/>
  <c r="EU227" i="12"/>
  <c r="EU48" i="12"/>
  <c r="EU62" i="12"/>
  <c r="EU279" i="12"/>
  <c r="EU306" i="12"/>
  <c r="EU58" i="12"/>
  <c r="EU18" i="12"/>
  <c r="EU239" i="12"/>
  <c r="EU204" i="12"/>
  <c r="EU210" i="12"/>
  <c r="EU262" i="12"/>
  <c r="EU143" i="12"/>
  <c r="EU252" i="12"/>
  <c r="EU126" i="12"/>
  <c r="EU303" i="12"/>
  <c r="EU268" i="12"/>
  <c r="EU180" i="12"/>
  <c r="EU246" i="12"/>
  <c r="EU256" i="12"/>
  <c r="EU98" i="12"/>
  <c r="EU56" i="12"/>
  <c r="EU248" i="12"/>
  <c r="EU153" i="12"/>
  <c r="EW117" i="12"/>
  <c r="EU311" i="12"/>
  <c r="EW244" i="12"/>
  <c r="EW289" i="12"/>
  <c r="EU265" i="12"/>
  <c r="EU225" i="12"/>
  <c r="EU133" i="12"/>
  <c r="EU27" i="12"/>
  <c r="EU20" i="12"/>
  <c r="EU291" i="12"/>
  <c r="EU82" i="12"/>
  <c r="EU29" i="12"/>
  <c r="EU285" i="12"/>
  <c r="EW221" i="12"/>
  <c r="EW174" i="12"/>
  <c r="EW78" i="12"/>
  <c r="EU297" i="12"/>
  <c r="EU221" i="12"/>
  <c r="EU179" i="12"/>
  <c r="EW126" i="12"/>
  <c r="EW91" i="12"/>
  <c r="EU200" i="12"/>
  <c r="EU129" i="12"/>
  <c r="EU117" i="12"/>
  <c r="EW99" i="12"/>
  <c r="EW11" i="12"/>
  <c r="EU288" i="12"/>
  <c r="EU111" i="12"/>
  <c r="EW134" i="12"/>
  <c r="EU92" i="12"/>
  <c r="EW66" i="12"/>
  <c r="EW310" i="12"/>
  <c r="EU230" i="12"/>
  <c r="EU215" i="12"/>
  <c r="EW41" i="12"/>
  <c r="EW30" i="12"/>
  <c r="EU52" i="12"/>
  <c r="EW255" i="12"/>
  <c r="EU42" i="12"/>
  <c r="EW230" i="12"/>
  <c r="EU151" i="12"/>
  <c r="EW154" i="12"/>
  <c r="EU159" i="12"/>
  <c r="EW101" i="12"/>
  <c r="EU101" i="12"/>
  <c r="EU78" i="12"/>
  <c r="EW178" i="12"/>
  <c r="EU188" i="12"/>
  <c r="EU257" i="12"/>
  <c r="EW257" i="12"/>
  <c r="EU300" i="12"/>
  <c r="EW245" i="12"/>
  <c r="EU245" i="12"/>
  <c r="EW274" i="12"/>
  <c r="EW265" i="12"/>
  <c r="EU243" i="12"/>
  <c r="EW243" i="12"/>
  <c r="EW195" i="12"/>
  <c r="EU195" i="12"/>
  <c r="EW185" i="12"/>
  <c r="EW112" i="12"/>
  <c r="EU112" i="12"/>
  <c r="EW118" i="12"/>
  <c r="EU118" i="12"/>
  <c r="EW115" i="12"/>
  <c r="EU115" i="12"/>
  <c r="EW143" i="12"/>
  <c r="EU106" i="12"/>
  <c r="EU88" i="12"/>
  <c r="EW88" i="12"/>
  <c r="EU86" i="12"/>
  <c r="EW86" i="12"/>
  <c r="EW46" i="12"/>
  <c r="EU46" i="12"/>
  <c r="EW13" i="12"/>
  <c r="EU13" i="12"/>
  <c r="EW73" i="12"/>
  <c r="EU73" i="12"/>
  <c r="EU269" i="12"/>
  <c r="EW269" i="12"/>
  <c r="EW309" i="12"/>
  <c r="EU309" i="12"/>
  <c r="EU299" i="12"/>
  <c r="EW299" i="12"/>
  <c r="EW266" i="12"/>
  <c r="EU266" i="12"/>
  <c r="EW260" i="12"/>
  <c r="EU260" i="12"/>
  <c r="EU241" i="12"/>
  <c r="EW241" i="12"/>
  <c r="EW186" i="12"/>
  <c r="EU128" i="12"/>
  <c r="EW128" i="12"/>
  <c r="EW43" i="12"/>
  <c r="EU43" i="12"/>
  <c r="EW17" i="12"/>
  <c r="EW271" i="12"/>
  <c r="EU271" i="12"/>
  <c r="EU244" i="12"/>
  <c r="EW240" i="12"/>
  <c r="EU240" i="12"/>
  <c r="EU181" i="12"/>
  <c r="EW181" i="12"/>
  <c r="EW187" i="12"/>
  <c r="EU187" i="12"/>
  <c r="EW172" i="12"/>
  <c r="EU172" i="12"/>
  <c r="EW142" i="12"/>
  <c r="EU142" i="12"/>
  <c r="EW104" i="12"/>
  <c r="EU104" i="12"/>
  <c r="EW107" i="12"/>
  <c r="EU107" i="12"/>
  <c r="EW133" i="12"/>
  <c r="EW125" i="12"/>
  <c r="EW81" i="12"/>
  <c r="EU81" i="12"/>
  <c r="EW40" i="12"/>
  <c r="EU40" i="12"/>
  <c r="EU69" i="12"/>
  <c r="EU287" i="12"/>
  <c r="EW287" i="12"/>
  <c r="EU281" i="12"/>
  <c r="EW281" i="12"/>
  <c r="EW258" i="12"/>
  <c r="EU258" i="12"/>
  <c r="EU267" i="12"/>
  <c r="EU304" i="12"/>
  <c r="EW184" i="12"/>
  <c r="EU184" i="12"/>
  <c r="EW268" i="12"/>
  <c r="EW189" i="12"/>
  <c r="EU189" i="12"/>
  <c r="EW182" i="12"/>
  <c r="EU182" i="12"/>
  <c r="EW160" i="12"/>
  <c r="EU160" i="12"/>
  <c r="EW169" i="12"/>
  <c r="EU169" i="12"/>
  <c r="EW139" i="12"/>
  <c r="EU139" i="12"/>
  <c r="EW121" i="12"/>
  <c r="EU121" i="12"/>
  <c r="EU71" i="12"/>
  <c r="EW71" i="12"/>
  <c r="EW90" i="12"/>
  <c r="EU90" i="12"/>
  <c r="EW75" i="12"/>
  <c r="EU75" i="12"/>
  <c r="EW37" i="12"/>
  <c r="EU37" i="12"/>
  <c r="EW38" i="12"/>
  <c r="EW12" i="12"/>
  <c r="EU12" i="12"/>
  <c r="EW19" i="12"/>
  <c r="EU19" i="12"/>
  <c r="EU293" i="12"/>
  <c r="EW293" i="12"/>
  <c r="EW249" i="12"/>
  <c r="EU249" i="12"/>
  <c r="EW161" i="12"/>
  <c r="EU161" i="12"/>
  <c r="EW130" i="12"/>
  <c r="EU130" i="12"/>
  <c r="EU148" i="12"/>
  <c r="EW34" i="12"/>
  <c r="EU34" i="12"/>
  <c r="EW236" i="12"/>
  <c r="EU236" i="12"/>
  <c r="EW264" i="12"/>
  <c r="EU235" i="12"/>
  <c r="EW235" i="12"/>
  <c r="EW156" i="12"/>
  <c r="EU156" i="12"/>
  <c r="EU110" i="12"/>
  <c r="EW110" i="12"/>
  <c r="EW124" i="12"/>
  <c r="EU124" i="12"/>
  <c r="EW127" i="12"/>
  <c r="EU127" i="12"/>
  <c r="EW87" i="12"/>
  <c r="EU87" i="12"/>
  <c r="EW84" i="12"/>
  <c r="EU84" i="12"/>
  <c r="EW95" i="12"/>
  <c r="EU95" i="12"/>
  <c r="EW31" i="12"/>
  <c r="EU31" i="12"/>
  <c r="EW85" i="12"/>
  <c r="EU67" i="12"/>
  <c r="EW67" i="12"/>
  <c r="EW23" i="12"/>
  <c r="EW199" i="12"/>
  <c r="EU199" i="12"/>
  <c r="EW150" i="12"/>
  <c r="EU150" i="12"/>
  <c r="EU162" i="12"/>
  <c r="EW162" i="12"/>
  <c r="EU146" i="12"/>
  <c r="EW146" i="12"/>
  <c r="EW100" i="12"/>
  <c r="EU100" i="12"/>
  <c r="EW103" i="12"/>
  <c r="EU103" i="12"/>
  <c r="EW68" i="12"/>
  <c r="EU68" i="12"/>
  <c r="EW63" i="12"/>
  <c r="EU63" i="12"/>
  <c r="EW28" i="12"/>
  <c r="EU28" i="12"/>
  <c r="EW79" i="12"/>
  <c r="EU302" i="12"/>
  <c r="EW302" i="12"/>
  <c r="EU253" i="12"/>
  <c r="EW253" i="12"/>
  <c r="EW233" i="12"/>
  <c r="EU233" i="12"/>
  <c r="EW152" i="12"/>
  <c r="EU152" i="12"/>
  <c r="EW158" i="12"/>
  <c r="EU158" i="12"/>
  <c r="EU97" i="12"/>
  <c r="EW97" i="12"/>
  <c r="EU74" i="12"/>
  <c r="EW74" i="12"/>
  <c r="EU80" i="12"/>
  <c r="EW80" i="12"/>
  <c r="EW96" i="12"/>
  <c r="EU96" i="12"/>
  <c r="EW105" i="12"/>
  <c r="EU105" i="12"/>
  <c r="EW60" i="12"/>
  <c r="EU60" i="12"/>
  <c r="EW25" i="12"/>
  <c r="EU25" i="12"/>
  <c r="EW16" i="12"/>
  <c r="EU16" i="12"/>
  <c r="EU284" i="12"/>
  <c r="EW284" i="12"/>
  <c r="EU232" i="12"/>
  <c r="EW232" i="12"/>
  <c r="EW183" i="12"/>
  <c r="EU183" i="12"/>
  <c r="EU155" i="12"/>
  <c r="EW155" i="12"/>
  <c r="EU122" i="12"/>
  <c r="EW122" i="12"/>
  <c r="EW136" i="12"/>
  <c r="EU136" i="12"/>
  <c r="EU131" i="12"/>
  <c r="EW131" i="12"/>
  <c r="EW57" i="12"/>
  <c r="EU57" i="12"/>
  <c r="EU296" i="12"/>
  <c r="EW296" i="12"/>
  <c r="EU278" i="12"/>
  <c r="EW278" i="12"/>
  <c r="EU237" i="12"/>
  <c r="EW196" i="12"/>
  <c r="EU196" i="12"/>
  <c r="EW192" i="12"/>
  <c r="EU192" i="12"/>
  <c r="EW167" i="12"/>
  <c r="EU167" i="12"/>
  <c r="EU168" i="12"/>
  <c r="EW168" i="12"/>
  <c r="EW109" i="12"/>
  <c r="EU109" i="12"/>
  <c r="EU140" i="12"/>
  <c r="EW140" i="12"/>
  <c r="EW54" i="12"/>
  <c r="EU54" i="12"/>
  <c r="EW8" i="12"/>
  <c r="EU290" i="12"/>
  <c r="EW290" i="12"/>
  <c r="EU283" i="12"/>
  <c r="EU259" i="12"/>
  <c r="EW259" i="12"/>
  <c r="EU310" i="12"/>
  <c r="EW197" i="12"/>
  <c r="EU197" i="12"/>
  <c r="EW198" i="12"/>
  <c r="EU198" i="12"/>
  <c r="EW166" i="12"/>
  <c r="EU166" i="12"/>
  <c r="EW145" i="12"/>
  <c r="EU145" i="12"/>
  <c r="EU119" i="12"/>
  <c r="EW119" i="12"/>
  <c r="EW51" i="12"/>
  <c r="EU51" i="12"/>
  <c r="EU275" i="12"/>
  <c r="EW275" i="12"/>
  <c r="EU272" i="12"/>
  <c r="EW272" i="12"/>
  <c r="EW163" i="12"/>
  <c r="EU163" i="12"/>
  <c r="EU137" i="12"/>
  <c r="EW137" i="12"/>
  <c r="EU116" i="12"/>
  <c r="EW116" i="12"/>
  <c r="EU77" i="12"/>
  <c r="EW77" i="12"/>
  <c r="EW65" i="12"/>
  <c r="EU65" i="12"/>
  <c r="EU94" i="12"/>
  <c r="EW94" i="12"/>
  <c r="EW22" i="12"/>
  <c r="EU22" i="12"/>
  <c r="AT57" i="3"/>
  <c r="AV71" i="3" s="1" a="1"/>
  <c r="AV71" i="3" s="1"/>
  <c r="AV985" i="3" a="1"/>
  <c r="AV985" i="3" s="1"/>
  <c r="AV489" i="3" l="1" a="1"/>
  <c r="AV489" i="3" s="1"/>
  <c r="AV488" i="3" a="1"/>
  <c r="AV488" i="3" s="1"/>
  <c r="AV987" i="3" a="1"/>
  <c r="AV987" i="3" s="1"/>
  <c r="AV99" i="3" a="1"/>
  <c r="AV99" i="3" s="1"/>
  <c r="AV181" i="3" a="1"/>
  <c r="AV181" i="3" s="1"/>
  <c r="AV68" i="3" a="1"/>
  <c r="AV68" i="3" s="1"/>
  <c r="AV82" i="3" a="1"/>
  <c r="AV82" i="3" s="1"/>
  <c r="AV78" i="3" a="1"/>
  <c r="AV78" i="3" s="1"/>
  <c r="AV105" i="3" a="1"/>
  <c r="AV105" i="3" s="1"/>
  <c r="AV115" i="3" a="1"/>
  <c r="AV115" i="3" s="1"/>
  <c r="AV156" i="3" a="1"/>
  <c r="AV156" i="3" s="1"/>
  <c r="AV102" i="3" a="1"/>
  <c r="AV102" i="3" s="1"/>
  <c r="AV263" i="3" a="1"/>
  <c r="AV263" i="3" s="1"/>
  <c r="AV268" i="3" a="1"/>
  <c r="AV268" i="3" s="1"/>
  <c r="AV291" i="3" a="1"/>
  <c r="AV291" i="3" s="1"/>
  <c r="AV311" i="3" a="1"/>
  <c r="AV311" i="3" s="1"/>
  <c r="AV329" i="3" a="1"/>
  <c r="AV329" i="3" s="1"/>
  <c r="AV377" i="3" a="1"/>
  <c r="AV377" i="3" s="1"/>
  <c r="AV438" i="3" a="1"/>
  <c r="AV438" i="3" s="1"/>
  <c r="AV476" i="3" a="1"/>
  <c r="AV476" i="3" s="1"/>
  <c r="AV121" i="3" a="1"/>
  <c r="AV121" i="3" s="1"/>
  <c r="AV147" i="3" a="1"/>
  <c r="AV147" i="3" s="1"/>
  <c r="AV190" i="3" a="1"/>
  <c r="AV190" i="3" s="1"/>
  <c r="AV278" i="3" a="1"/>
  <c r="AV278" i="3" s="1"/>
  <c r="AV448" i="3" a="1"/>
  <c r="AV448" i="3" s="1"/>
  <c r="AV126" i="3" a="1"/>
  <c r="AV126" i="3" s="1"/>
  <c r="AV254" i="3" a="1"/>
  <c r="AV254" i="3" s="1"/>
  <c r="AV283" i="3" a="1"/>
  <c r="AV283" i="3" s="1"/>
  <c r="AV297" i="3" a="1"/>
  <c r="AV297" i="3" s="1"/>
  <c r="AV302" i="3" a="1"/>
  <c r="AV302" i="3" s="1"/>
  <c r="AV325" i="3" a="1"/>
  <c r="AV325" i="3" s="1"/>
  <c r="AV422" i="3" a="1"/>
  <c r="AV422" i="3" s="1"/>
  <c r="AV433" i="3" a="1"/>
  <c r="AV433" i="3" s="1"/>
  <c r="AV506" i="3" a="1"/>
  <c r="AV506" i="3" s="1"/>
  <c r="AV94" i="3" a="1"/>
  <c r="AV94" i="3" s="1"/>
  <c r="AV171" i="3" a="1"/>
  <c r="AV171" i="3" s="1"/>
  <c r="AV274" i="3" a="1"/>
  <c r="AV274" i="3" s="1"/>
  <c r="AV394" i="3" a="1"/>
  <c r="AV394" i="3" s="1"/>
  <c r="AV335" i="3" a="1"/>
  <c r="AV335" i="3" s="1"/>
  <c r="AV344" i="3" a="1"/>
  <c r="AV344" i="3" s="1"/>
  <c r="AV473" i="3" a="1"/>
  <c r="AV473" i="3" s="1"/>
  <c r="AV498" i="3" a="1"/>
  <c r="AV498" i="3" s="1"/>
  <c r="AV358" i="3" a="1"/>
  <c r="AV358" i="3" s="1"/>
  <c r="AV132" i="3" a="1"/>
  <c r="AV132" i="3" s="1"/>
  <c r="AV349" i="3" a="1"/>
  <c r="AV349" i="3" s="1"/>
  <c r="AV404" i="3" a="1"/>
  <c r="AV404" i="3" s="1"/>
  <c r="AV266" i="3" a="1"/>
  <c r="AV266" i="3" s="1"/>
  <c r="AV318" i="3" a="1"/>
  <c r="AV318" i="3" s="1"/>
  <c r="AV414" i="3" a="1"/>
  <c r="AV414" i="3" s="1"/>
  <c r="AV96" i="3" a="1"/>
  <c r="AV96" i="3" s="1"/>
  <c r="AV276" i="3" a="1"/>
  <c r="AV276" i="3" s="1"/>
  <c r="AV341" i="3" a="1"/>
  <c r="AV341" i="3" s="1"/>
  <c r="AV354" i="3" a="1"/>
  <c r="AV354" i="3" s="1"/>
  <c r="AV386" i="3" a="1"/>
  <c r="AV386" i="3" s="1"/>
  <c r="AV441" i="3" a="1"/>
  <c r="AV441" i="3" s="1"/>
  <c r="AV504" i="3" a="1"/>
  <c r="AV504" i="3" s="1"/>
  <c r="AV110" i="3" a="1"/>
  <c r="AV110" i="3" s="1"/>
  <c r="AV272" i="3" a="1"/>
  <c r="AV272" i="3" s="1"/>
  <c r="AV286" i="3" a="1"/>
  <c r="AV286" i="3" s="1"/>
  <c r="AV305" i="3" a="1"/>
  <c r="AV305" i="3" s="1"/>
  <c r="AV315" i="3" a="1"/>
  <c r="AV315" i="3" s="1"/>
  <c r="AV451" i="3" a="1"/>
  <c r="AV451" i="3" s="1"/>
  <c r="AV456" i="3" a="1"/>
  <c r="AV456" i="3" s="1"/>
  <c r="AV852" i="3" a="1"/>
  <c r="AV852" i="3" s="1"/>
  <c r="AV908" i="3" a="1"/>
  <c r="AV908" i="3" s="1"/>
  <c r="AV917" i="3" a="1"/>
  <c r="AV917" i="3" s="1"/>
  <c r="AV885" i="3" a="1"/>
  <c r="AV885" i="3" s="1"/>
  <c r="AV868" i="3" a="1"/>
  <c r="AV868" i="3" s="1"/>
  <c r="AV807" i="3" a="1"/>
  <c r="AV807" i="3" s="1"/>
  <c r="AV821" i="3" a="1"/>
  <c r="AV821" i="3" s="1"/>
  <c r="AV835" i="3" a="1"/>
  <c r="AV835" i="3" s="1"/>
  <c r="AV964" i="3" a="1"/>
  <c r="AV964" i="3" s="1"/>
  <c r="AV768" i="3" a="1"/>
  <c r="AV768" i="3" s="1"/>
  <c r="AV844" i="3" a="1"/>
  <c r="AV844" i="3" s="1"/>
  <c r="AV849" i="3" a="1"/>
  <c r="AV849" i="3" s="1"/>
  <c r="AV882" i="3" a="1"/>
  <c r="AV882" i="3" s="1"/>
  <c r="AV914" i="3" a="1"/>
  <c r="AV914" i="3" s="1"/>
  <c r="AV946" i="3" a="1"/>
  <c r="AV946" i="3" s="1"/>
  <c r="AV983" i="3" a="1"/>
  <c r="AV983" i="3" s="1"/>
  <c r="AV970" i="3" a="1"/>
  <c r="AV970" i="3" s="1"/>
  <c r="AV898" i="3" a="1"/>
  <c r="AV898" i="3" s="1"/>
  <c r="AV905" i="3" a="1"/>
  <c r="AV905" i="3" s="1"/>
  <c r="AV933" i="3" a="1"/>
  <c r="AV933" i="3" s="1"/>
  <c r="AV889" i="3" a="1"/>
  <c r="AV889" i="3" s="1"/>
  <c r="AV954" i="3" a="1"/>
  <c r="AV954" i="3" s="1"/>
  <c r="AV937" i="3" a="1"/>
  <c r="AV937" i="3" s="1"/>
  <c r="AV960" i="3" a="1"/>
  <c r="AV960" i="3" s="1"/>
  <c r="AV974" i="3" a="1"/>
  <c r="AV974" i="3" s="1"/>
  <c r="AV818" i="3" a="1"/>
  <c r="AV818" i="3" s="1"/>
  <c r="AV865" i="3" a="1"/>
  <c r="AV865" i="3" s="1"/>
  <c r="AV901" i="3" a="1"/>
  <c r="AV901" i="3" s="1"/>
  <c r="AV921" i="3" a="1"/>
  <c r="AV921" i="3" s="1"/>
  <c r="AV968" i="3" a="1"/>
  <c r="AV968" i="3" s="1"/>
  <c r="AV793" i="3" a="1"/>
  <c r="AV793" i="3" s="1"/>
  <c r="AV892" i="3" a="1"/>
  <c r="AV892" i="3" s="1"/>
  <c r="AV924" i="3" a="1"/>
  <c r="AV924" i="3" s="1"/>
  <c r="AV956" i="3" a="1"/>
  <c r="AV956" i="3" s="1"/>
  <c r="AV979" i="3" a="1"/>
  <c r="AV979" i="3" s="1"/>
  <c r="AV976" i="3" a="1"/>
  <c r="AV976" i="3" s="1"/>
  <c r="AV827" i="3" a="1"/>
  <c r="AV827" i="3" s="1"/>
  <c r="AV832" i="3" a="1"/>
  <c r="AV832" i="3" s="1"/>
  <c r="AV841" i="3" a="1"/>
  <c r="AV841" i="3" s="1"/>
  <c r="AV966" i="3" a="1"/>
  <c r="AV966" i="3" s="1"/>
  <c r="AV895" i="3" a="1"/>
  <c r="AV895" i="3" s="1"/>
  <c r="AV861" i="3" a="1"/>
  <c r="AV861" i="3" s="1"/>
  <c r="AV879" i="3" a="1"/>
  <c r="AV879" i="3" s="1"/>
  <c r="AV911" i="3" a="1"/>
  <c r="AV911" i="3" s="1"/>
  <c r="AV943" i="3" a="1"/>
  <c r="AV943" i="3" s="1"/>
  <c r="AV952" i="3" a="1"/>
  <c r="AV952" i="3" s="1"/>
  <c r="AV800" i="3" a="1"/>
  <c r="AV800" i="3" s="1"/>
  <c r="AV855" i="3" a="1"/>
  <c r="AV855" i="3" s="1"/>
  <c r="AV930" i="3" a="1"/>
  <c r="AV930" i="3" s="1"/>
  <c r="AV760" i="3" a="1"/>
  <c r="AV760" i="3" s="1"/>
  <c r="AV776" i="3" a="1"/>
  <c r="AV776" i="3" s="1"/>
  <c r="AV810" i="3" a="1"/>
  <c r="AV810" i="3" s="1"/>
  <c r="AV815" i="3" a="1"/>
  <c r="AV815" i="3" s="1"/>
  <c r="AV824" i="3" a="1"/>
  <c r="AV824" i="3" s="1"/>
  <c r="AV875" i="3" a="1"/>
  <c r="AV875" i="3" s="1"/>
  <c r="AV940" i="3" a="1"/>
  <c r="AV940" i="3" s="1"/>
  <c r="AV927" i="3" a="1"/>
  <c r="AV927" i="3" s="1"/>
  <c r="AV838" i="3" a="1"/>
  <c r="AV838" i="3" s="1"/>
  <c r="AV871" i="3" a="1"/>
  <c r="AV871" i="3" s="1"/>
  <c r="AV958" i="3" a="1"/>
  <c r="AV958" i="3" s="1"/>
  <c r="AV949" i="3" a="1"/>
  <c r="AV949" i="3" s="1"/>
  <c r="AU921" i="3" a="1"/>
  <c r="AU921" i="3" s="1"/>
  <c r="AV938" i="3" a="1"/>
  <c r="AV938" i="3" s="1"/>
  <c r="AU952" i="3" a="1"/>
  <c r="AU952" i="3" s="1"/>
  <c r="AU937" i="3" a="1"/>
  <c r="AU937" i="3" s="1"/>
  <c r="AU889" i="3" a="1"/>
  <c r="AU889" i="3" s="1"/>
  <c r="AU905" i="3" a="1"/>
  <c r="AU905" i="3" s="1"/>
  <c r="AV890" i="3" a="1"/>
  <c r="AV890" i="3" s="1"/>
  <c r="AV923" i="3" a="1"/>
  <c r="AV923" i="3" s="1"/>
  <c r="AV891" i="3" a="1"/>
  <c r="AV891" i="3" s="1"/>
  <c r="AV953" i="3" a="1"/>
  <c r="AV953" i="3" s="1"/>
  <c r="AV922" i="3" a="1"/>
  <c r="AV922" i="3" s="1"/>
  <c r="AV906" i="3" a="1"/>
  <c r="AV906" i="3" s="1"/>
  <c r="AV939" i="3" a="1"/>
  <c r="AV939" i="3" s="1"/>
  <c r="AV907" i="3" a="1"/>
  <c r="AV907" i="3" s="1"/>
  <c r="AU976" i="3" a="1"/>
  <c r="AU976" i="3" s="1"/>
  <c r="AU14" i="3" a="1"/>
  <c r="AU14" i="3" s="1"/>
  <c r="AV31" i="3" a="1"/>
  <c r="AV31" i="3" s="1"/>
  <c r="AV825" i="3" a="1"/>
  <c r="AV825" i="3" s="1"/>
  <c r="AU198" i="3" a="1"/>
  <c r="AU198" i="3" s="1"/>
  <c r="AU36" i="3" a="1"/>
  <c r="AU36" i="3" s="1"/>
  <c r="AU33" i="3" a="1"/>
  <c r="AU33" i="3" s="1"/>
  <c r="AV24" i="3" a="1"/>
  <c r="AV24" i="3" s="1"/>
  <c r="AV57" i="3" a="1"/>
  <c r="AV57" i="3" s="1"/>
  <c r="AV66" i="3" a="1"/>
  <c r="AV66" i="3" s="1"/>
  <c r="AV95" i="3" a="1"/>
  <c r="AV95" i="3" s="1"/>
  <c r="AV69" i="3" a="1"/>
  <c r="AV69" i="3" s="1"/>
  <c r="AV98" i="3" a="1"/>
  <c r="AV98" i="3" s="1"/>
  <c r="AV113" i="3" a="1"/>
  <c r="AV113" i="3" s="1"/>
  <c r="AV155" i="3" a="1"/>
  <c r="AV155" i="3" s="1"/>
  <c r="AV265" i="3" a="1"/>
  <c r="AV265" i="3" s="1"/>
  <c r="AV275" i="3" a="1"/>
  <c r="AV275" i="3" s="1"/>
  <c r="AV303" i="3" a="1"/>
  <c r="AV303" i="3" s="1"/>
  <c r="AV288" i="3" a="1"/>
  <c r="AV288" i="3" s="1"/>
  <c r="AV317" i="3" a="1"/>
  <c r="AV317" i="3" s="1"/>
  <c r="AV316" i="3" a="1"/>
  <c r="AV316" i="3" s="1"/>
  <c r="AV328" i="3" a="1"/>
  <c r="AV328" i="3" s="1"/>
  <c r="AV340" i="3" a="1"/>
  <c r="AV340" i="3" s="1"/>
  <c r="AV352" i="3" a="1"/>
  <c r="AV352" i="3" s="1"/>
  <c r="AV420" i="3" a="1"/>
  <c r="AV420" i="3" s="1"/>
  <c r="AV392" i="3" a="1"/>
  <c r="AV392" i="3" s="1"/>
  <c r="AV339" i="3" a="1"/>
  <c r="AV339" i="3" s="1"/>
  <c r="AV333" i="3" a="1"/>
  <c r="AV333" i="3" s="1"/>
  <c r="AV295" i="3" a="1"/>
  <c r="AV295" i="3" s="1"/>
  <c r="AV289" i="3" a="1"/>
  <c r="AV289" i="3" s="1"/>
  <c r="AV267" i="3" a="1"/>
  <c r="AV267" i="3" s="1"/>
  <c r="AV125" i="3" a="1"/>
  <c r="AV125" i="3" s="1"/>
  <c r="AV384" i="3" a="1"/>
  <c r="AV384" i="3" s="1"/>
  <c r="AV310" i="3" a="1"/>
  <c r="AV310" i="3" s="1"/>
  <c r="AV447" i="3" a="1"/>
  <c r="AV447" i="3" s="1"/>
  <c r="AV450" i="3" a="1"/>
  <c r="AV450" i="3" s="1"/>
  <c r="AV342" i="3" a="1"/>
  <c r="AV342" i="3" s="1"/>
  <c r="AV455" i="3" a="1"/>
  <c r="AV455" i="3" s="1"/>
  <c r="AV323" i="3" a="1"/>
  <c r="AV323" i="3" s="1"/>
  <c r="AV300" i="3" a="1"/>
  <c r="AV300" i="3" s="1"/>
  <c r="AV301" i="3" a="1"/>
  <c r="AV301" i="3" s="1"/>
  <c r="AV287" i="3" a="1"/>
  <c r="AV287" i="3" s="1"/>
  <c r="AV284" i="3" a="1"/>
  <c r="AV284" i="3" s="1"/>
  <c r="AV180" i="3" a="1"/>
  <c r="AV180" i="3" s="1"/>
  <c r="AV449" i="3" a="1"/>
  <c r="AV449" i="3" s="1"/>
  <c r="AV412" i="3" a="1"/>
  <c r="AV412" i="3" s="1"/>
  <c r="AV304" i="3" a="1"/>
  <c r="AV304" i="3" s="1"/>
  <c r="AV273" i="3" a="1"/>
  <c r="AV273" i="3" s="1"/>
  <c r="AV334" i="3" a="1"/>
  <c r="AV334" i="3" s="1"/>
  <c r="AV277" i="3" a="1"/>
  <c r="AV277" i="3" s="1"/>
  <c r="AV353" i="3" a="1"/>
  <c r="AV353" i="3" s="1"/>
  <c r="AV454" i="3" a="1"/>
  <c r="AV454" i="3" s="1"/>
  <c r="AV313" i="3" a="1"/>
  <c r="AV313" i="3" s="1"/>
  <c r="AV285" i="3" a="1"/>
  <c r="AV285" i="3" s="1"/>
  <c r="AV262" i="3" a="1"/>
  <c r="AV262" i="3" s="1"/>
  <c r="AV431" i="3" a="1"/>
  <c r="AV431" i="3" s="1"/>
  <c r="AV119" i="3" a="1"/>
  <c r="AV119" i="3" s="1"/>
  <c r="AV505" i="3" a="1"/>
  <c r="AV505" i="3" s="1"/>
  <c r="AV497" i="3" a="1"/>
  <c r="AV497" i="3" s="1"/>
  <c r="AV375" i="3" a="1"/>
  <c r="AV375" i="3" s="1"/>
  <c r="AV331" i="3" a="1"/>
  <c r="AV331" i="3" s="1"/>
  <c r="AV100" i="3" a="1"/>
  <c r="AV100" i="3" s="1"/>
  <c r="AV108" i="3" a="1"/>
  <c r="AV108" i="3" s="1"/>
  <c r="AV503" i="3" a="1"/>
  <c r="AV503" i="3" s="1"/>
  <c r="AV402" i="3" a="1"/>
  <c r="AV402" i="3" s="1"/>
  <c r="AV348" i="3" a="1"/>
  <c r="AV348" i="3" s="1"/>
  <c r="AV169" i="3" a="1"/>
  <c r="AV169" i="3" s="1"/>
  <c r="AV146" i="3" a="1"/>
  <c r="AV146" i="3" s="1"/>
  <c r="AV145" i="3" a="1"/>
  <c r="AV145" i="3" s="1"/>
  <c r="AV93" i="3" a="1"/>
  <c r="AV93" i="3" s="1"/>
  <c r="AV446" i="3" a="1"/>
  <c r="AV446" i="3" s="1"/>
  <c r="AV403" i="3" a="1"/>
  <c r="AV403" i="3" s="1"/>
  <c r="AV385" i="3" a="1"/>
  <c r="AV385" i="3" s="1"/>
  <c r="AV356" i="3" a="1"/>
  <c r="AV356" i="3" s="1"/>
  <c r="AV332" i="3" a="1"/>
  <c r="AV332" i="3" s="1"/>
  <c r="AV290" i="3" a="1"/>
  <c r="AV290" i="3" s="1"/>
  <c r="AV309" i="3" a="1"/>
  <c r="AV309" i="3" s="1"/>
  <c r="AV314" i="3" a="1"/>
  <c r="AV314" i="3" s="1"/>
  <c r="AV261" i="3" a="1"/>
  <c r="AV261" i="3" s="1"/>
  <c r="AV81" i="3" a="1"/>
  <c r="AV81" i="3" s="1"/>
  <c r="AV70" i="3" a="1"/>
  <c r="AV70" i="3" s="1"/>
  <c r="AV393" i="3" a="1"/>
  <c r="AV393" i="3" s="1"/>
  <c r="AV327" i="3" a="1"/>
  <c r="AV327" i="3" s="1"/>
  <c r="AV357" i="3" a="1"/>
  <c r="AV357" i="3" s="1"/>
  <c r="AV154" i="3" a="1"/>
  <c r="AV154" i="3" s="1"/>
  <c r="AV496" i="3" a="1"/>
  <c r="AV496" i="3" s="1"/>
  <c r="AV347" i="3" a="1"/>
  <c r="AV347" i="3" s="1"/>
  <c r="AV253" i="3" a="1"/>
  <c r="AV253" i="3" s="1"/>
  <c r="AU19" i="3" a="1"/>
  <c r="AU19" i="3" s="1"/>
  <c r="AV120" i="3" a="1"/>
  <c r="AV120" i="3" s="1"/>
  <c r="AV77" i="3" a="1"/>
  <c r="AV77" i="3" s="1"/>
  <c r="AV76" i="3" a="1"/>
  <c r="AV76" i="3" s="1"/>
  <c r="AV103" i="3" a="1"/>
  <c r="AV103" i="3" s="1"/>
  <c r="AU943" i="3" a="1"/>
  <c r="AU943" i="3" s="1"/>
  <c r="AU20" i="3" a="1"/>
  <c r="AU20" i="3" s="1"/>
  <c r="AU15" i="3" a="1"/>
  <c r="AU15" i="3" s="1"/>
  <c r="AV41" i="3" a="1"/>
  <c r="AV41" i="3" s="1"/>
  <c r="AU35" i="3" a="1"/>
  <c r="AU35" i="3" s="1"/>
  <c r="AU37" i="3" a="1"/>
  <c r="AU37" i="3" s="1"/>
  <c r="AU153" i="3" a="1"/>
  <c r="AU153" i="3" s="1"/>
  <c r="AU147" i="3" a="1"/>
  <c r="AU147" i="3" s="1"/>
  <c r="AV188" i="3" a="1"/>
  <c r="AV188" i="3" s="1"/>
  <c r="AU54" i="3" a="1"/>
  <c r="AU54" i="3" s="1"/>
  <c r="AV51" i="3" a="1"/>
  <c r="AV51" i="3" s="1"/>
  <c r="AU79" i="3" a="1"/>
  <c r="AU79" i="3" s="1"/>
  <c r="AU59" i="3" a="1"/>
  <c r="AU59" i="3" s="1"/>
  <c r="AU90" i="3" a="1"/>
  <c r="AU90" i="3" s="1"/>
  <c r="AU12" i="3" a="1"/>
  <c r="AU12" i="3" s="1"/>
  <c r="AU42" i="3" a="1"/>
  <c r="AU42" i="3" s="1"/>
  <c r="AU39" i="3" a="1"/>
  <c r="AU39" i="3" s="1"/>
  <c r="AV101" i="3" a="1"/>
  <c r="AV101" i="3" s="1"/>
  <c r="AV50" i="3" a="1"/>
  <c r="AV50" i="3" s="1"/>
  <c r="AV97" i="3" a="1"/>
  <c r="AV97" i="3" s="1"/>
  <c r="AU172" i="3" a="1"/>
  <c r="AU172" i="3" s="1"/>
  <c r="AU168" i="3" a="1"/>
  <c r="AU168" i="3" s="1"/>
  <c r="AU149" i="3" a="1"/>
  <c r="AU149" i="3" s="1"/>
  <c r="AU34" i="3" a="1"/>
  <c r="AU34" i="3" s="1"/>
  <c r="AU47" i="3" a="1"/>
  <c r="AU47" i="3" s="1"/>
  <c r="AU110" i="3" a="1"/>
  <c r="AU110" i="3" s="1"/>
  <c r="AU48" i="3" a="1"/>
  <c r="AU48" i="3" s="1"/>
  <c r="AV131" i="3" a="1"/>
  <c r="AV131" i="3" s="1"/>
  <c r="AV421" i="3" a="1"/>
  <c r="AV421" i="3" s="1"/>
  <c r="AV805" i="3" a="1"/>
  <c r="AV805" i="3" s="1"/>
  <c r="AU772" i="3" a="1"/>
  <c r="AU772" i="3" s="1"/>
  <c r="AU49" i="3" a="1"/>
  <c r="AU49" i="3" s="1"/>
  <c r="AU10" i="3" a="1"/>
  <c r="AU10" i="3" s="1"/>
  <c r="AU26" i="3" a="1"/>
  <c r="AU26" i="3" s="1"/>
  <c r="AU62" i="3" a="1"/>
  <c r="AU62" i="3" s="1"/>
  <c r="AU18" i="3" a="1"/>
  <c r="AU18" i="3" s="1"/>
  <c r="AU116" i="3" a="1"/>
  <c r="AU116" i="3" s="1"/>
  <c r="AU60" i="3" a="1"/>
  <c r="AU60" i="3" s="1"/>
  <c r="AU78" i="3" a="1"/>
  <c r="AU78" i="3" s="1"/>
  <c r="AV437" i="3" a="1"/>
  <c r="AV437" i="3" s="1"/>
  <c r="AU28" i="3" a="1"/>
  <c r="AU28" i="3" s="1"/>
  <c r="AU30" i="3" a="1"/>
  <c r="AU30" i="3" s="1"/>
  <c r="AV67" i="3" a="1"/>
  <c r="AV67" i="3" s="1"/>
  <c r="AV114" i="3" a="1"/>
  <c r="AV114" i="3" s="1"/>
  <c r="AU123" i="3" a="1"/>
  <c r="AU123" i="3" s="1"/>
  <c r="AV436" i="3" a="1"/>
  <c r="AV436" i="3" s="1"/>
  <c r="AU38" i="3" a="1"/>
  <c r="AU38" i="3" s="1"/>
  <c r="AV92" i="3" a="1"/>
  <c r="AV92" i="3" s="1"/>
  <c r="AU102" i="3" a="1"/>
  <c r="AU102" i="3" s="1"/>
  <c r="AV130" i="3" a="1"/>
  <c r="AV130" i="3" s="1"/>
  <c r="AU291" i="3" a="1"/>
  <c r="AU291" i="3" s="1"/>
  <c r="AV967" i="3" a="1"/>
  <c r="AV967" i="3" s="1"/>
  <c r="AU22" i="3" a="1"/>
  <c r="AU22" i="3" s="1"/>
  <c r="AU46" i="3" a="1"/>
  <c r="AU46" i="3" s="1"/>
  <c r="AU11" i="3" a="1"/>
  <c r="AU11" i="3" s="1"/>
  <c r="AU25" i="3" a="1"/>
  <c r="AU25" i="3" s="1"/>
  <c r="AV16" i="3" a="1"/>
  <c r="AV16" i="3" s="1"/>
  <c r="AU8" i="3" a="1"/>
  <c r="AU8" i="3" s="1"/>
  <c r="AU72" i="3" a="1"/>
  <c r="AU72" i="3" s="1"/>
  <c r="AU56" i="3" a="1"/>
  <c r="AU56" i="3" s="1"/>
  <c r="AU96" i="3" a="1"/>
  <c r="AU96" i="3" s="1"/>
  <c r="AU156" i="3" a="1"/>
  <c r="AU156" i="3" s="1"/>
  <c r="AU126" i="3" a="1"/>
  <c r="AU126" i="3" s="1"/>
  <c r="AV17" i="3" a="1"/>
  <c r="AV17" i="3" s="1"/>
  <c r="AU29" i="3" a="1"/>
  <c r="AU29" i="3" s="1"/>
  <c r="AU52" i="3" a="1"/>
  <c r="AU52" i="3" s="1"/>
  <c r="AU190" i="3" a="1"/>
  <c r="AU190" i="3" s="1"/>
  <c r="AV942" i="3" a="1"/>
  <c r="AV942" i="3" s="1"/>
  <c r="AV32" i="3" a="1"/>
  <c r="AV32" i="3" s="1"/>
  <c r="AV7" i="3" a="1"/>
  <c r="AV7" i="3" s="1"/>
  <c r="AV9" i="3" a="1"/>
  <c r="AV9" i="3" s="1"/>
  <c r="AU21" i="3" a="1"/>
  <c r="AU21" i="3" s="1"/>
  <c r="AU107" i="3" a="1"/>
  <c r="AU107" i="3" s="1"/>
  <c r="AU58" i="3" a="1"/>
  <c r="AU58" i="3" s="1"/>
  <c r="AV104" i="3" a="1"/>
  <c r="AV104" i="3" s="1"/>
  <c r="AV124" i="3" a="1"/>
  <c r="AV124" i="3" s="1"/>
  <c r="AU171" i="3" a="1"/>
  <c r="AU171" i="3" s="1"/>
  <c r="AU144" i="3" a="1"/>
  <c r="AU144" i="3" s="1"/>
  <c r="AU311" i="3" a="1"/>
  <c r="AU311" i="3" s="1"/>
  <c r="AV817" i="3" a="1"/>
  <c r="AV817" i="3" s="1"/>
  <c r="AU902" i="3" a="1"/>
  <c r="AU902" i="3" s="1"/>
  <c r="AV40" i="3" a="1"/>
  <c r="AV40" i="3" s="1"/>
  <c r="AU13" i="3" a="1"/>
  <c r="AU13" i="3" s="1"/>
  <c r="AU27" i="3" a="1"/>
  <c r="AU27" i="3" s="1"/>
  <c r="AU45" i="3" a="1"/>
  <c r="AU45" i="3" s="1"/>
  <c r="AU65" i="3" a="1"/>
  <c r="AU65" i="3" s="1"/>
  <c r="AU57" i="3" a="1"/>
  <c r="AU57" i="3" s="1"/>
  <c r="AU99" i="3" a="1"/>
  <c r="AU99" i="3" s="1"/>
  <c r="AU75" i="3" a="1"/>
  <c r="AU75" i="3" s="1"/>
  <c r="AU71" i="3" a="1"/>
  <c r="AU71" i="3" s="1"/>
  <c r="AU129" i="3" a="1"/>
  <c r="AU129" i="3" s="1"/>
  <c r="AU115" i="3" a="1"/>
  <c r="AU115" i="3" s="1"/>
  <c r="AU187" i="3" a="1"/>
  <c r="AU187" i="3" s="1"/>
  <c r="AU181" i="3" a="1"/>
  <c r="AU181" i="3" s="1"/>
  <c r="AU256" i="3" a="1"/>
  <c r="AU256" i="3" s="1"/>
  <c r="AU263" i="3" a="1"/>
  <c r="AU263" i="3" s="1"/>
  <c r="AU293" i="3" a="1"/>
  <c r="AU293" i="3" s="1"/>
  <c r="AU280" i="3" a="1"/>
  <c r="AU280" i="3" s="1"/>
  <c r="AU335" i="3" a="1"/>
  <c r="AU335" i="3" s="1"/>
  <c r="AU315" i="3" a="1"/>
  <c r="AU315" i="3" s="1"/>
  <c r="AU383" i="3" a="1"/>
  <c r="AU383" i="3" s="1"/>
  <c r="AU391" i="3" a="1"/>
  <c r="AU391" i="3" s="1"/>
  <c r="AU307" i="3" a="1"/>
  <c r="AU307" i="3" s="1"/>
  <c r="AU341" i="3" a="1"/>
  <c r="AU341" i="3" s="1"/>
  <c r="AU297" i="3" a="1"/>
  <c r="AU297" i="3" s="1"/>
  <c r="AU306" i="3" a="1"/>
  <c r="AU306" i="3" s="1"/>
  <c r="AU448" i="3" a="1"/>
  <c r="AU448" i="3" s="1"/>
  <c r="AU387" i="3" a="1"/>
  <c r="AU387" i="3" s="1"/>
  <c r="AU434" i="3" a="1"/>
  <c r="AU434" i="3" s="1"/>
  <c r="AU499" i="3" a="1"/>
  <c r="AU499" i="3" s="1"/>
  <c r="AU344" i="3" a="1"/>
  <c r="AU344" i="3" s="1"/>
  <c r="AU456" i="3" a="1"/>
  <c r="AU456" i="3" s="1"/>
  <c r="AU260" i="3" a="1"/>
  <c r="AU260" i="3" s="1"/>
  <c r="AU248" i="3" a="1"/>
  <c r="AU248" i="3" s="1"/>
  <c r="AU215" i="3" a="1"/>
  <c r="AU215" i="3" s="1"/>
  <c r="AU159" i="3" a="1"/>
  <c r="AU159" i="3" s="1"/>
  <c r="AU219" i="3" a="1"/>
  <c r="AU219" i="3" s="1"/>
  <c r="AU430" i="3" a="1"/>
  <c r="AU430" i="3" s="1"/>
  <c r="AU457" i="3" a="1"/>
  <c r="AU457" i="3" s="1"/>
  <c r="AU487" i="3" a="1"/>
  <c r="AU487" i="3" s="1"/>
  <c r="AU444" i="3" a="1"/>
  <c r="AU444" i="3" s="1"/>
  <c r="AU380" i="3" a="1"/>
  <c r="AU380" i="3" s="1"/>
  <c r="AU425" i="3" a="1"/>
  <c r="AU425" i="3" s="1"/>
  <c r="AU401" i="3" a="1"/>
  <c r="AU401" i="3" s="1"/>
  <c r="AU183" i="3" a="1"/>
  <c r="AU183" i="3" s="1"/>
  <c r="AU416" i="3" a="1"/>
  <c r="AU416" i="3" s="1"/>
  <c r="AU379" i="3" a="1"/>
  <c r="AU379" i="3" s="1"/>
  <c r="AU322" i="3" a="1"/>
  <c r="AU322" i="3" s="1"/>
  <c r="AU278" i="3" a="1"/>
  <c r="AU278" i="3" s="1"/>
  <c r="AU465" i="3" a="1"/>
  <c r="AU465" i="3" s="1"/>
  <c r="AU325" i="3" a="1"/>
  <c r="AU325" i="3" s="1"/>
  <c r="AU305" i="3" a="1"/>
  <c r="AU305" i="3" s="1"/>
  <c r="AU264" i="3" a="1"/>
  <c r="AU264" i="3" s="1"/>
  <c r="AU178" i="3" a="1"/>
  <c r="AU178" i="3" s="1"/>
  <c r="AU463" i="3" a="1"/>
  <c r="AU463" i="3" s="1"/>
  <c r="AU438" i="3" a="1"/>
  <c r="AU438" i="3" s="1"/>
  <c r="AU468" i="3" a="1"/>
  <c r="AU468" i="3" s="1"/>
  <c r="AU433" i="3" a="1"/>
  <c r="AU433" i="3" s="1"/>
  <c r="AU419" i="3" a="1"/>
  <c r="AU419" i="3" s="1"/>
  <c r="AU443" i="3" a="1"/>
  <c r="AU443" i="3" s="1"/>
  <c r="AU312" i="3" a="1"/>
  <c r="AU312" i="3" s="1"/>
  <c r="AU358" i="3" a="1"/>
  <c r="AU358" i="3" s="1"/>
  <c r="AU258" i="3" a="1"/>
  <c r="AU258" i="3" s="1"/>
  <c r="AU298" i="3" a="1"/>
  <c r="AU298" i="3" s="1"/>
  <c r="AU206" i="3" a="1"/>
  <c r="AU206" i="3" s="1"/>
  <c r="AU268" i="3" a="1"/>
  <c r="AU268" i="3" s="1"/>
  <c r="AU427" i="3" a="1"/>
  <c r="AU427" i="3" s="1"/>
  <c r="AU461" i="3" a="1"/>
  <c r="AU461" i="3" s="1"/>
  <c r="AU428" i="3" a="1"/>
  <c r="AU428" i="3" s="1"/>
  <c r="AU424" i="3" a="1"/>
  <c r="AU424" i="3" s="1"/>
  <c r="AU308" i="3" a="1"/>
  <c r="AU308" i="3" s="1"/>
  <c r="AU177" i="3" a="1"/>
  <c r="AU177" i="3" s="1"/>
  <c r="AU112" i="3" a="1"/>
  <c r="AU112" i="3" s="1"/>
  <c r="AU452" i="3" a="1"/>
  <c r="AU452" i="3" s="1"/>
  <c r="AU408" i="3" a="1"/>
  <c r="AU408" i="3" s="1"/>
  <c r="AU422" i="3" a="1"/>
  <c r="AU422" i="3" s="1"/>
  <c r="AU381" i="3" a="1"/>
  <c r="AU381" i="3" s="1"/>
  <c r="AU355" i="3" a="1"/>
  <c r="AU355" i="3" s="1"/>
  <c r="AU253" i="3" a="1"/>
  <c r="AU253" i="3" s="1"/>
  <c r="AU148" i="3" a="1"/>
  <c r="AU148" i="3" s="1"/>
  <c r="AU157" i="3" a="1"/>
  <c r="AU157" i="3" s="1"/>
  <c r="AU415" i="3" a="1"/>
  <c r="AU415" i="3" s="1"/>
  <c r="AU283" i="3" a="1"/>
  <c r="AU283" i="3" s="1"/>
  <c r="AU252" i="3" a="1"/>
  <c r="AU252" i="3" s="1"/>
  <c r="AU241" i="3" a="1"/>
  <c r="AU241" i="3" s="1"/>
  <c r="AU94" i="3" a="1"/>
  <c r="AU94" i="3" s="1"/>
  <c r="AU411" i="3" a="1"/>
  <c r="AU411" i="3" s="1"/>
  <c r="AU302" i="3" a="1"/>
  <c r="AU302" i="3" s="1"/>
  <c r="AU276" i="3" a="1"/>
  <c r="AU276" i="3" s="1"/>
  <c r="AU270" i="3" a="1"/>
  <c r="AU270" i="3" s="1"/>
  <c r="AU254" i="3" a="1"/>
  <c r="AU254" i="3" s="1"/>
  <c r="AU121" i="3" a="1"/>
  <c r="AU121" i="3" s="1"/>
  <c r="AU127" i="3" a="1"/>
  <c r="AU127" i="3" s="1"/>
  <c r="AU91" i="3" a="1"/>
  <c r="AU91" i="3" s="1"/>
  <c r="AU445" i="3" a="1"/>
  <c r="AU445" i="3" s="1"/>
  <c r="AU400" i="3" a="1"/>
  <c r="AU400" i="3" s="1"/>
  <c r="AU435" i="3" a="1"/>
  <c r="AU435" i="3" s="1"/>
  <c r="AU453" i="3" a="1"/>
  <c r="AU453" i="3" s="1"/>
  <c r="AU338" i="3" a="1"/>
  <c r="AU338" i="3" s="1"/>
  <c r="AU243" i="3" a="1"/>
  <c r="AU243" i="3" s="1"/>
  <c r="AU286" i="3" a="1"/>
  <c r="AU286" i="3" s="1"/>
  <c r="AU246" i="3" a="1"/>
  <c r="AU246" i="3" s="1"/>
  <c r="AU210" i="3" a="1"/>
  <c r="AU210" i="3" s="1"/>
  <c r="AU442" i="3" a="1"/>
  <c r="AU442" i="3" s="1"/>
  <c r="AU389" i="3" a="1"/>
  <c r="AU389" i="3" s="1"/>
  <c r="AU460" i="3" a="1"/>
  <c r="AU460" i="3" s="1"/>
  <c r="AU404" i="3" a="1"/>
  <c r="AU404" i="3" s="1"/>
  <c r="AU388" i="3" a="1"/>
  <c r="AU388" i="3" s="1"/>
  <c r="AU377" i="3" a="1"/>
  <c r="AU377" i="3" s="1"/>
  <c r="AU245" i="3" a="1"/>
  <c r="AU245" i="3" s="1"/>
  <c r="AU242" i="3" a="1"/>
  <c r="AU242" i="3" s="1"/>
  <c r="AU192" i="3" a="1"/>
  <c r="AU192" i="3" s="1"/>
  <c r="AV23" i="3" a="1"/>
  <c r="AV23" i="3" s="1"/>
  <c r="AU43" i="3" a="1"/>
  <c r="AU43" i="3" s="1"/>
  <c r="AU53" i="3" a="1"/>
  <c r="AU53" i="3" s="1"/>
  <c r="AU174" i="3" a="1"/>
  <c r="AU174" i="3" s="1"/>
  <c r="AV281" i="3" a="1"/>
  <c r="AV281" i="3" s="1"/>
  <c r="AU509" i="3" a="1"/>
  <c r="AU509" i="3" s="1"/>
  <c r="AU423" i="3" a="1"/>
  <c r="AU423" i="3" s="1"/>
  <c r="AU118" i="3" a="1"/>
  <c r="AU118" i="3" s="1"/>
  <c r="AU158" i="3" a="1"/>
  <c r="AU158" i="3" s="1"/>
  <c r="AU240" i="3" a="1"/>
  <c r="AU240" i="3" s="1"/>
  <c r="AU299" i="3" a="1"/>
  <c r="AU299" i="3" s="1"/>
  <c r="AV472" i="3" a="1"/>
  <c r="AV472" i="3" s="1"/>
  <c r="AV80" i="3" a="1"/>
  <c r="AV80" i="3" s="1"/>
  <c r="AU44" i="3" a="1"/>
  <c r="AU44" i="3" s="1"/>
  <c r="AU150" i="3" a="1"/>
  <c r="AU150" i="3" s="1"/>
  <c r="AU294" i="3" a="1"/>
  <c r="AU294" i="3" s="1"/>
  <c r="AU330" i="3" a="1"/>
  <c r="AU330" i="3" s="1"/>
  <c r="AV324" i="3" a="1"/>
  <c r="AV324" i="3" s="1"/>
  <c r="AU386" i="3" a="1"/>
  <c r="AU386" i="3" s="1"/>
  <c r="AV343" i="3" a="1"/>
  <c r="AV343" i="3" s="1"/>
  <c r="AU414" i="3" a="1"/>
  <c r="AU414" i="3" s="1"/>
  <c r="AU406" i="3" a="1"/>
  <c r="AU406" i="3" s="1"/>
  <c r="AU504" i="3" a="1"/>
  <c r="AU504" i="3" s="1"/>
  <c r="AU474" i="3" a="1"/>
  <c r="AU474" i="3" s="1"/>
  <c r="AV170" i="3" a="1"/>
  <c r="AV170" i="3" s="1"/>
  <c r="AV271" i="3" a="1"/>
  <c r="AV271" i="3" s="1"/>
  <c r="AU458" i="3" a="1"/>
  <c r="AU458" i="3" s="1"/>
  <c r="AU508" i="3" a="1"/>
  <c r="AU508" i="3" s="1"/>
  <c r="AV432" i="3" a="1"/>
  <c r="AV432" i="3" s="1"/>
  <c r="AU471" i="3" a="1"/>
  <c r="AU471" i="3" s="1"/>
  <c r="AU68" i="3" a="1"/>
  <c r="AU68" i="3" s="1"/>
  <c r="AV189" i="3" a="1"/>
  <c r="AV189" i="3" s="1"/>
  <c r="AU247" i="3" a="1"/>
  <c r="AU247" i="3" s="1"/>
  <c r="AU266" i="3" a="1"/>
  <c r="AU266" i="3" s="1"/>
  <c r="AU329" i="3" a="1"/>
  <c r="AU329" i="3" s="1"/>
  <c r="AU326" i="3" a="1"/>
  <c r="AU326" i="3" s="1"/>
  <c r="AU469" i="3" a="1"/>
  <c r="AU469" i="3" s="1"/>
  <c r="AV475" i="3" a="1"/>
  <c r="AV475" i="3" s="1"/>
  <c r="AU239" i="3" a="1"/>
  <c r="AU239" i="3" s="1"/>
  <c r="AV296" i="3" a="1"/>
  <c r="AV296" i="3" s="1"/>
  <c r="AU405" i="3" a="1"/>
  <c r="AU405" i="3" s="1"/>
  <c r="AV179" i="3" a="1"/>
  <c r="AV179" i="3" s="1"/>
  <c r="AU244" i="3" a="1"/>
  <c r="AU244" i="3" s="1"/>
  <c r="AU292" i="3" a="1"/>
  <c r="AU292" i="3" s="1"/>
  <c r="AV376" i="3" a="1"/>
  <c r="AV376" i="3" s="1"/>
  <c r="AU382" i="3" a="1"/>
  <c r="AU382" i="3" s="1"/>
  <c r="AU249" i="3" a="1"/>
  <c r="AU249" i="3" s="1"/>
  <c r="AU272" i="3" a="1"/>
  <c r="AU272" i="3" s="1"/>
  <c r="AU378" i="3" a="1"/>
  <c r="AU378" i="3" s="1"/>
  <c r="AU426" i="3" a="1"/>
  <c r="AU426" i="3" s="1"/>
  <c r="AV439" i="3" a="1"/>
  <c r="AV439" i="3" s="1"/>
  <c r="AU186" i="3" a="1"/>
  <c r="AU186" i="3" s="1"/>
  <c r="AU250" i="3" a="1"/>
  <c r="AU250" i="3" s="1"/>
  <c r="AU354" i="3" a="1"/>
  <c r="AU354" i="3" s="1"/>
  <c r="AU274" i="3" a="1"/>
  <c r="AU274" i="3" s="1"/>
  <c r="AV413" i="3" a="1"/>
  <c r="AV413" i="3" s="1"/>
  <c r="AU390" i="3" a="1"/>
  <c r="AU390" i="3" s="1"/>
  <c r="AU255" i="3" a="1"/>
  <c r="AU255" i="3" s="1"/>
  <c r="AU251" i="3" a="1"/>
  <c r="AU251" i="3" s="1"/>
  <c r="AV440" i="3" a="1"/>
  <c r="AV440" i="3" s="1"/>
  <c r="AV109" i="3" a="1"/>
  <c r="AV109" i="3" s="1"/>
  <c r="AV282" i="3" a="1"/>
  <c r="AV282" i="3" s="1"/>
  <c r="AU349" i="3" a="1"/>
  <c r="AU349" i="3" s="1"/>
  <c r="AU507" i="3" a="1"/>
  <c r="AU507" i="3" s="1"/>
  <c r="AV759" i="3" a="1"/>
  <c r="AV759" i="3" s="1"/>
  <c r="AU802" i="3" a="1"/>
  <c r="AU802" i="3" s="1"/>
  <c r="AU796" i="3" a="1"/>
  <c r="AU796" i="3" s="1"/>
  <c r="AU882" i="3" a="1"/>
  <c r="AU882" i="3" s="1"/>
  <c r="AU974" i="3" a="1"/>
  <c r="AU974" i="3" s="1"/>
  <c r="AV847" i="3" a="1"/>
  <c r="AV847" i="3" s="1"/>
  <c r="AU964" i="3" a="1"/>
  <c r="AU964" i="3" s="1"/>
  <c r="AU950" i="3" a="1"/>
  <c r="AU950" i="3" s="1"/>
  <c r="AV919" i="3" a="1"/>
  <c r="AV919" i="3" s="1"/>
  <c r="AV816" i="3" a="1"/>
  <c r="AV816" i="3" s="1"/>
  <c r="AU835" i="3" a="1"/>
  <c r="AU835" i="3" s="1"/>
  <c r="AV799" i="3" a="1"/>
  <c r="AV799" i="3" s="1"/>
  <c r="AU803" i="3" a="1"/>
  <c r="AU803" i="3" s="1"/>
  <c r="AV836" i="3" a="1"/>
  <c r="AV836" i="3" s="1"/>
  <c r="AU807" i="3" a="1"/>
  <c r="AU807" i="3" s="1"/>
  <c r="AU829" i="3" a="1"/>
  <c r="AU829" i="3" s="1"/>
  <c r="AU849" i="3" a="1"/>
  <c r="AU849" i="3" s="1"/>
  <c r="AV859" i="3" a="1"/>
  <c r="AV859" i="3" s="1"/>
  <c r="AV851" i="3" a="1"/>
  <c r="AV851" i="3" s="1"/>
  <c r="AV903" i="3" a="1"/>
  <c r="AV903" i="3" s="1"/>
  <c r="AV936" i="3" a="1"/>
  <c r="AV936" i="3" s="1"/>
  <c r="AU954" i="3" a="1"/>
  <c r="AU954" i="3" s="1"/>
  <c r="AU977" i="3" a="1"/>
  <c r="AU977" i="3" s="1"/>
  <c r="AU930" i="3" a="1"/>
  <c r="AU930" i="3" s="1"/>
  <c r="AU777" i="3" a="1"/>
  <c r="AU777" i="3" s="1"/>
  <c r="AU845" i="3" a="1"/>
  <c r="AU845" i="3" s="1"/>
  <c r="AV814" i="3" a="1"/>
  <c r="AV814" i="3" s="1"/>
  <c r="AU824" i="3" a="1"/>
  <c r="AU824" i="3" s="1"/>
  <c r="AU846" i="3" a="1"/>
  <c r="AU846" i="3" s="1"/>
  <c r="AV957" i="3" a="1"/>
  <c r="AV957" i="3" s="1"/>
  <c r="AV893" i="3" a="1"/>
  <c r="AV893" i="3" s="1"/>
  <c r="AV969" i="3" a="1"/>
  <c r="AV969" i="3" s="1"/>
  <c r="AV909" i="3" a="1"/>
  <c r="AV909" i="3" s="1"/>
  <c r="AV819" i="3" a="1"/>
  <c r="AV819" i="3" s="1"/>
  <c r="AU868" i="3" a="1"/>
  <c r="AU868" i="3" s="1"/>
  <c r="AV878" i="3" a="1"/>
  <c r="AV878" i="3" s="1"/>
  <c r="AV834" i="3" a="1"/>
  <c r="AV834" i="3" s="1"/>
  <c r="AU876" i="3" a="1"/>
  <c r="AU876" i="3" s="1"/>
  <c r="AU914" i="3" a="1"/>
  <c r="AU914" i="3" s="1"/>
  <c r="AV929" i="3" a="1"/>
  <c r="AV929" i="3" s="1"/>
  <c r="AU872" i="3" a="1"/>
  <c r="AU872" i="3" s="1"/>
  <c r="AV896" i="3" a="1"/>
  <c r="AV896" i="3" s="1"/>
  <c r="AV982" i="3" a="1"/>
  <c r="AV982" i="3" s="1"/>
  <c r="AU918" i="3" a="1"/>
  <c r="AU918" i="3" s="1"/>
  <c r="AU765" i="3" a="1"/>
  <c r="AU765" i="3" s="1"/>
  <c r="AU781" i="3" a="1"/>
  <c r="AU781" i="3" s="1"/>
  <c r="AV843" i="3" a="1"/>
  <c r="AV843" i="3" s="1"/>
  <c r="AU908" i="3" a="1"/>
  <c r="AU908" i="3" s="1"/>
  <c r="AU898" i="3" a="1"/>
  <c r="AU898" i="3" s="1"/>
  <c r="AU983" i="3" a="1"/>
  <c r="AU983" i="3" s="1"/>
  <c r="AU924" i="3" a="1"/>
  <c r="AU924" i="3" s="1"/>
  <c r="AU779" i="3" a="1"/>
  <c r="AU779" i="3" s="1"/>
  <c r="AV809" i="3" a="1"/>
  <c r="AV809" i="3" s="1"/>
  <c r="AV830" i="3" a="1"/>
  <c r="AV830" i="3" s="1"/>
  <c r="AV831" i="3" a="1"/>
  <c r="AV831" i="3" s="1"/>
  <c r="AV883" i="3" a="1"/>
  <c r="AV883" i="3" s="1"/>
  <c r="AV887" i="3" a="1"/>
  <c r="AV887" i="3" s="1"/>
  <c r="AV842" i="3" a="1"/>
  <c r="AV842" i="3" s="1"/>
  <c r="AV853" i="3" a="1"/>
  <c r="AV853" i="3" s="1"/>
  <c r="AV863" i="3" a="1"/>
  <c r="AV863" i="3" s="1"/>
  <c r="AV833" i="3" a="1"/>
  <c r="AV833" i="3" s="1"/>
  <c r="AV839" i="3" a="1"/>
  <c r="AV839" i="3" s="1"/>
  <c r="AV850" i="3" a="1"/>
  <c r="AV850" i="3" s="1"/>
  <c r="AV975" i="3" a="1"/>
  <c r="AV975" i="3" s="1"/>
  <c r="AV910" i="3" a="1"/>
  <c r="AV910" i="3" s="1"/>
  <c r="AV973" i="3" a="1"/>
  <c r="AV973" i="3" s="1"/>
  <c r="AV867" i="3" a="1"/>
  <c r="AV867" i="3" s="1"/>
  <c r="AV877" i="3" a="1"/>
  <c r="AV877" i="3" s="1"/>
  <c r="AV978" i="3" a="1"/>
  <c r="AV978" i="3" s="1"/>
  <c r="AU800" i="3" a="1"/>
  <c r="AU800" i="3" s="1"/>
  <c r="AU769" i="3" a="1"/>
  <c r="AU769" i="3" s="1"/>
  <c r="AV820" i="3" a="1"/>
  <c r="AV820" i="3" s="1"/>
  <c r="AV870" i="3" a="1"/>
  <c r="AV870" i="3" s="1"/>
  <c r="AV837" i="3" a="1"/>
  <c r="AV837" i="3" s="1"/>
  <c r="AV884" i="3" a="1"/>
  <c r="AV884" i="3" s="1"/>
  <c r="AU780" i="3" a="1"/>
  <c r="AU780" i="3" s="1"/>
  <c r="AV935" i="3" a="1"/>
  <c r="AV935" i="3" s="1"/>
  <c r="AU966" i="3" a="1"/>
  <c r="AU966" i="3" s="1"/>
  <c r="AV915" i="3" a="1"/>
  <c r="AV915" i="3" s="1"/>
  <c r="AU927" i="3" a="1"/>
  <c r="AU927" i="3" s="1"/>
  <c r="AV916" i="3" a="1"/>
  <c r="AV916" i="3" s="1"/>
  <c r="AV912" i="3" a="1"/>
  <c r="AV912" i="3" s="1"/>
  <c r="AU770" i="3" a="1"/>
  <c r="AU770" i="3" s="1"/>
  <c r="AV792" i="3" a="1"/>
  <c r="AV792" i="3" s="1"/>
  <c r="AU763" i="3" a="1"/>
  <c r="AU763" i="3" s="1"/>
  <c r="AV806" i="3" a="1"/>
  <c r="AV806" i="3" s="1"/>
  <c r="AU768" i="3" a="1"/>
  <c r="AU768" i="3" s="1"/>
  <c r="AV866" i="3" a="1"/>
  <c r="AV866" i="3" s="1"/>
  <c r="AV869" i="3" a="1"/>
  <c r="AV869" i="3" s="1"/>
  <c r="AU892" i="3" a="1"/>
  <c r="AU892" i="3" s="1"/>
  <c r="AV808" i="3" a="1"/>
  <c r="AV808" i="3" s="1"/>
  <c r="AU911" i="3" a="1"/>
  <c r="AU911" i="3" s="1"/>
  <c r="AU956" i="3" a="1"/>
  <c r="AU956" i="3" s="1"/>
  <c r="AV920" i="3" a="1"/>
  <c r="AV920" i="3" s="1"/>
  <c r="AV965" i="3" a="1"/>
  <c r="AV965" i="3" s="1"/>
  <c r="AV826" i="3" a="1"/>
  <c r="AV826" i="3" s="1"/>
  <c r="AU934" i="3" a="1"/>
  <c r="AU934" i="3" s="1"/>
  <c r="AU838" i="3" a="1"/>
  <c r="AU838" i="3" s="1"/>
  <c r="AV955" i="3" a="1"/>
  <c r="AV955" i="3" s="1"/>
  <c r="AV880" i="3" a="1"/>
  <c r="AV880" i="3" s="1"/>
  <c r="AV947" i="3" a="1"/>
  <c r="AV947" i="3" s="1"/>
  <c r="AV774" i="3" a="1"/>
  <c r="AV774" i="3" s="1"/>
  <c r="AV767" i="3" a="1"/>
  <c r="AV767" i="3" s="1"/>
  <c r="AU818" i="3" a="1"/>
  <c r="AU818" i="3" s="1"/>
  <c r="AU762" i="3" a="1"/>
  <c r="AU762" i="3" s="1"/>
  <c r="AU764" i="3" a="1"/>
  <c r="AU764" i="3" s="1"/>
  <c r="AV848" i="3" a="1"/>
  <c r="AV848" i="3" s="1"/>
  <c r="AV928" i="3" a="1"/>
  <c r="AV928" i="3" s="1"/>
  <c r="AU940" i="3" a="1"/>
  <c r="AU940" i="3" s="1"/>
  <c r="AV888" i="3" a="1"/>
  <c r="AV888" i="3" s="1"/>
  <c r="AV897" i="3" a="1"/>
  <c r="AV897" i="3" s="1"/>
  <c r="AV944" i="3" a="1"/>
  <c r="AV944" i="3" s="1"/>
  <c r="AU832" i="3" a="1"/>
  <c r="AU832" i="3" s="1"/>
  <c r="AV900" i="3" a="1"/>
  <c r="AV900" i="3" s="1"/>
  <c r="AU798" i="3" a="1"/>
  <c r="AU798" i="3" s="1"/>
  <c r="AU795" i="3" a="1"/>
  <c r="AU795" i="3" s="1"/>
  <c r="AU801" i="3" a="1"/>
  <c r="AU801" i="3" s="1"/>
  <c r="AU815" i="3" a="1"/>
  <c r="AU815" i="3" s="1"/>
  <c r="AU794" i="3" a="1"/>
  <c r="AU794" i="3" s="1"/>
  <c r="AU773" i="3" a="1"/>
  <c r="AU773" i="3" s="1"/>
  <c r="AU771" i="3" a="1"/>
  <c r="AU771" i="3" s="1"/>
  <c r="AV854" i="3" a="1"/>
  <c r="AV854" i="3" s="1"/>
  <c r="AU946" i="3" a="1"/>
  <c r="AU946" i="3" s="1"/>
  <c r="AV951" i="3" a="1"/>
  <c r="AV951" i="3" s="1"/>
  <c r="AV881" i="3" a="1"/>
  <c r="AV881" i="3" s="1"/>
  <c r="AV941" i="3" a="1"/>
  <c r="AV941" i="3" s="1"/>
  <c r="AV963" i="3" a="1"/>
  <c r="AV963" i="3" s="1"/>
  <c r="AV894" i="3" a="1"/>
  <c r="AV894" i="3" s="1"/>
  <c r="AU862" i="3" a="1"/>
  <c r="AU862" i="3" s="1"/>
  <c r="AV931" i="3" a="1"/>
  <c r="AV931" i="3" s="1"/>
  <c r="AU981" i="3" a="1"/>
  <c r="AU981" i="3" s="1"/>
  <c r="AU778" i="3" a="1"/>
  <c r="AU778" i="3" s="1"/>
  <c r="AU821" i="3" a="1"/>
  <c r="AU821" i="3" s="1"/>
  <c r="AV775" i="3" a="1"/>
  <c r="AV775" i="3" s="1"/>
  <c r="AU761" i="3" a="1"/>
  <c r="AU761" i="3" s="1"/>
  <c r="AU797" i="3" a="1"/>
  <c r="AU797" i="3" s="1"/>
  <c r="AU760" i="3" a="1"/>
  <c r="AU760" i="3" s="1"/>
  <c r="AU828" i="3" a="1"/>
  <c r="AU828" i="3" s="1"/>
  <c r="AU811" i="3" a="1"/>
  <c r="AU811" i="3" s="1"/>
  <c r="AU852" i="3" a="1"/>
  <c r="AU852" i="3" s="1"/>
  <c r="AU841" i="3" a="1"/>
  <c r="AU841" i="3" s="1"/>
  <c r="AU958" i="3" a="1"/>
  <c r="AU958" i="3" s="1"/>
  <c r="AU886" i="3" a="1"/>
  <c r="AU886" i="3" s="1"/>
  <c r="AU962" i="3" a="1"/>
  <c r="AU962" i="3" s="1"/>
  <c r="AU804" i="3" a="1"/>
  <c r="AU804" i="3" s="1"/>
  <c r="AV766" i="3" a="1"/>
  <c r="AV766" i="3" s="1"/>
  <c r="AV822" i="3" a="1"/>
  <c r="AV822" i="3" s="1"/>
  <c r="AU812" i="3" a="1"/>
  <c r="AU812" i="3" s="1"/>
  <c r="AU790" i="3" a="1"/>
  <c r="AU790" i="3" s="1"/>
  <c r="AV813" i="3" a="1"/>
  <c r="AV813" i="3" s="1"/>
  <c r="AV864" i="3" a="1"/>
  <c r="AV864" i="3" s="1"/>
  <c r="AV860" i="3" a="1"/>
  <c r="AV860" i="3" s="1"/>
  <c r="AV840" i="3" a="1"/>
  <c r="AV840" i="3" s="1"/>
  <c r="AU865" i="3" a="1"/>
  <c r="AU865" i="3" s="1"/>
  <c r="AV926" i="3" a="1"/>
  <c r="AV926" i="3" s="1"/>
  <c r="AV874" i="3" a="1"/>
  <c r="AV874" i="3" s="1"/>
  <c r="AU895" i="3" a="1"/>
  <c r="AU895" i="3" s="1"/>
  <c r="AU968" i="3" a="1"/>
  <c r="AU968" i="3" s="1"/>
  <c r="AU858" i="3" a="1"/>
  <c r="AU858" i="3" s="1"/>
  <c r="AV758" i="3" a="1"/>
  <c r="AV758" i="3" s="1"/>
  <c r="AV823" i="3" a="1"/>
  <c r="AV823" i="3" s="1"/>
  <c r="AU776" i="3" a="1"/>
  <c r="AU776" i="3" s="1"/>
  <c r="AU793" i="3" a="1"/>
  <c r="AU793" i="3" s="1"/>
  <c r="AV791" i="3" a="1"/>
  <c r="AV791" i="3" s="1"/>
  <c r="AU879" i="3" a="1"/>
  <c r="AU879" i="3" s="1"/>
  <c r="AV899" i="3" a="1"/>
  <c r="AV899" i="3" s="1"/>
  <c r="AV959" i="3" a="1"/>
  <c r="AV959" i="3" s="1"/>
  <c r="AU972" i="3" a="1"/>
  <c r="AU972" i="3" s="1"/>
  <c r="AV904" i="3" a="1"/>
  <c r="AV904" i="3" s="1"/>
  <c r="AV873" i="3" a="1"/>
  <c r="AV873" i="3" s="1"/>
  <c r="AV948" i="3" a="1"/>
  <c r="AV948" i="3" s="1"/>
  <c r="AV945" i="3" a="1"/>
  <c r="AV945" i="3" s="1"/>
  <c r="AV913" i="3" a="1"/>
  <c r="AV913" i="3" s="1"/>
  <c r="AV932" i="3" a="1"/>
  <c r="AV932" i="3" s="1"/>
  <c r="AV925" i="3" a="1"/>
  <c r="AV925" i="3" s="1"/>
  <c r="P305" i="4" l="1"/>
  <c r="P306" i="4"/>
  <c r="P307" i="4"/>
  <c r="P308" i="4"/>
  <c r="P309" i="4"/>
  <c r="P310" i="4"/>
  <c r="P311" i="4"/>
  <c r="T258" i="4"/>
  <c r="T259" i="4"/>
  <c r="T260" i="4"/>
  <c r="T261" i="4"/>
  <c r="T262" i="4"/>
  <c r="T263" i="4"/>
  <c r="T264" i="4"/>
  <c r="T265" i="4"/>
  <c r="T250" i="4"/>
  <c r="T251" i="4"/>
  <c r="T266" i="4"/>
  <c r="T267" i="4"/>
  <c r="T268" i="4"/>
  <c r="T252" i="4"/>
  <c r="T253" i="4"/>
  <c r="T269" i="4"/>
  <c r="T270" i="4"/>
  <c r="T271" i="4"/>
  <c r="T272" i="4"/>
  <c r="T254" i="4"/>
  <c r="T255" i="4"/>
  <c r="T256" i="4"/>
  <c r="T273" i="4"/>
  <c r="T257" i="4"/>
  <c r="AW657" i="3"/>
  <c r="AV657" i="3" a="1"/>
  <c r="AV657" i="3" s="1"/>
  <c r="AW649" i="3"/>
  <c r="AV649" i="3" a="1"/>
  <c r="AV649" i="3" s="1"/>
  <c r="AW638" i="3"/>
  <c r="AV638" i="3" a="1"/>
  <c r="AV638" i="3" s="1"/>
  <c r="AW628" i="3"/>
  <c r="AV628" i="3" a="1"/>
  <c r="AV628" i="3" s="1"/>
  <c r="AU632" i="3" l="1" a="1"/>
  <c r="AU632" i="3" s="1"/>
  <c r="AV625" i="3" a="1"/>
  <c r="AV625" i="3" s="1"/>
  <c r="P304" i="4"/>
  <c r="P303" i="4"/>
  <c r="P302" i="4"/>
  <c r="P301" i="4"/>
  <c r="P300" i="4"/>
  <c r="P299" i="4"/>
  <c r="P298" i="4"/>
  <c r="P297" i="4"/>
  <c r="P296" i="4"/>
  <c r="P259" i="4"/>
  <c r="P262" i="4"/>
  <c r="P255" i="4"/>
  <c r="AU631" i="3" l="1" a="1"/>
  <c r="AU631" i="3" s="1"/>
  <c r="AU628" i="3" a="1"/>
  <c r="AU628" i="3" s="1"/>
  <c r="AU638" i="3" a="1"/>
  <c r="AU638" i="3" s="1"/>
  <c r="AU657" i="3" a="1"/>
  <c r="AU657" i="3" s="1"/>
  <c r="AU649" i="3" a="1"/>
  <c r="AU649" i="3" s="1"/>
  <c r="AV701" i="3" a="1"/>
  <c r="AV701" i="3" s="1"/>
  <c r="AV688" i="3" a="1"/>
  <c r="AV688" i="3" s="1"/>
  <c r="AV729" i="3" a="1"/>
  <c r="AV729" i="3" s="1"/>
  <c r="AV662" i="3" a="1"/>
  <c r="AV662" i="3" s="1"/>
  <c r="AV675" i="3" a="1"/>
  <c r="AV675" i="3" s="1"/>
  <c r="AV593" i="3" a="1"/>
  <c r="AV593" i="3" s="1"/>
  <c r="AW1831" i="3" l="1"/>
  <c r="AW1830" i="3"/>
  <c r="AW1829" i="3"/>
  <c r="AW1828" i="3"/>
  <c r="AW1827" i="3"/>
  <c r="AW1826" i="3"/>
  <c r="AW1825" i="3"/>
  <c r="AW1824" i="3"/>
  <c r="AW1823" i="3"/>
  <c r="AW1820" i="3"/>
  <c r="AW1819" i="3"/>
  <c r="AW1818" i="3"/>
  <c r="AW1817" i="3"/>
  <c r="AW1813" i="3"/>
  <c r="AW1812" i="3"/>
  <c r="AW1811" i="3"/>
  <c r="AW1810" i="3"/>
  <c r="AW1809" i="3"/>
  <c r="AW1806" i="3"/>
  <c r="AW1805" i="3"/>
  <c r="AW1804" i="3"/>
  <c r="AW1803" i="3"/>
  <c r="AW1800" i="3"/>
  <c r="AW1799" i="3"/>
  <c r="AW1798" i="3"/>
  <c r="AW1797" i="3"/>
  <c r="AW1796" i="3"/>
  <c r="AW1795" i="3"/>
  <c r="AW1792" i="3"/>
  <c r="AW1791" i="3"/>
  <c r="AW1790" i="3"/>
  <c r="AW1789" i="3"/>
  <c r="AW1786" i="3"/>
  <c r="AW1785" i="3"/>
  <c r="AW1784" i="3"/>
  <c r="AW1783" i="3"/>
  <c r="AW1782" i="3"/>
  <c r="AW1781" i="3"/>
  <c r="AW1778" i="3"/>
  <c r="AW1777" i="3"/>
  <c r="AW1776" i="3"/>
  <c r="AW1774" i="3"/>
  <c r="AW1772" i="3"/>
  <c r="AW1771" i="3"/>
  <c r="AW1770" i="3"/>
  <c r="AW1769" i="3"/>
  <c r="AW1768" i="3"/>
  <c r="AW1767" i="3"/>
  <c r="AW1766" i="3"/>
  <c r="AW1765" i="3"/>
  <c r="AW1764" i="3"/>
  <c r="AW1763" i="3"/>
  <c r="AW1762" i="3"/>
  <c r="AW1761" i="3"/>
  <c r="AW1760" i="3"/>
  <c r="AW1759" i="3"/>
  <c r="AW1758" i="3"/>
  <c r="AW1757" i="3"/>
  <c r="AW1756" i="3"/>
  <c r="AW1755" i="3"/>
  <c r="AW1754" i="3"/>
  <c r="AW1753" i="3"/>
  <c r="AW1752" i="3"/>
  <c r="AW1751" i="3"/>
  <c r="AW1750" i="3"/>
  <c r="AW1749" i="3"/>
  <c r="AW1748" i="3"/>
  <c r="AW1747" i="3"/>
  <c r="AW1746" i="3"/>
  <c r="AW1745" i="3"/>
  <c r="AW1744" i="3"/>
  <c r="AW1743" i="3"/>
  <c r="AW1742" i="3"/>
  <c r="AW1741" i="3"/>
  <c r="AW1740" i="3"/>
  <c r="AW1739" i="3"/>
  <c r="AW1738" i="3"/>
  <c r="AW1737" i="3"/>
  <c r="AW1736" i="3"/>
  <c r="AW1735" i="3"/>
  <c r="AW1734" i="3"/>
  <c r="AW1733" i="3"/>
  <c r="AW1732" i="3"/>
  <c r="AW1731" i="3"/>
  <c r="AW1730" i="3"/>
  <c r="AW1729" i="3"/>
  <c r="AW1728" i="3"/>
  <c r="AW1727" i="3"/>
  <c r="AW1726" i="3"/>
  <c r="AW1725" i="3"/>
  <c r="AW1724" i="3"/>
  <c r="AW1723" i="3"/>
  <c r="AW1722" i="3"/>
  <c r="AW1721" i="3"/>
  <c r="AW1720" i="3"/>
  <c r="AW1719" i="3"/>
  <c r="AW1718" i="3"/>
  <c r="AW1717" i="3"/>
  <c r="AW1716" i="3"/>
  <c r="AW1715" i="3"/>
  <c r="AW1714" i="3"/>
  <c r="AW1713" i="3"/>
  <c r="AW1712" i="3"/>
  <c r="AW1711" i="3"/>
  <c r="AW1710" i="3"/>
  <c r="AW1709" i="3"/>
  <c r="AW1708" i="3"/>
  <c r="AW1707" i="3"/>
  <c r="AW1706" i="3"/>
  <c r="AW1705" i="3"/>
  <c r="AW1704" i="3"/>
  <c r="AW1694" i="3"/>
  <c r="AW1693" i="3"/>
  <c r="AW1692" i="3"/>
  <c r="AW1691" i="3"/>
  <c r="AW1690" i="3"/>
  <c r="AW1689" i="3"/>
  <c r="AW1688" i="3"/>
  <c r="AW1687" i="3"/>
  <c r="AW1686" i="3"/>
  <c r="AW1685" i="3"/>
  <c r="AW1684" i="3"/>
  <c r="AW1683" i="3"/>
  <c r="AW1682" i="3"/>
  <c r="AW1681" i="3"/>
  <c r="AW1680" i="3"/>
  <c r="AW1679" i="3"/>
  <c r="AW1678" i="3"/>
  <c r="AW1677" i="3"/>
  <c r="AW1676" i="3"/>
  <c r="AW1675" i="3"/>
  <c r="AW1674" i="3"/>
  <c r="AW1673" i="3"/>
  <c r="AW1672" i="3"/>
  <c r="AW1671" i="3"/>
  <c r="AW1670" i="3"/>
  <c r="AW1669" i="3"/>
  <c r="AW1668" i="3"/>
  <c r="AW1667" i="3"/>
  <c r="AW1666" i="3"/>
  <c r="AW1665" i="3"/>
  <c r="AW1664" i="3"/>
  <c r="AW1663" i="3"/>
  <c r="AW1662" i="3"/>
  <c r="AW1661" i="3"/>
  <c r="AW1660" i="3"/>
  <c r="AW1659" i="3"/>
  <c r="AW1658" i="3"/>
  <c r="AW1657" i="3"/>
  <c r="AW1656" i="3"/>
  <c r="AW1655" i="3"/>
  <c r="AW1654" i="3"/>
  <c r="AW1653" i="3"/>
  <c r="AW1652" i="3"/>
  <c r="AW1651" i="3"/>
  <c r="AW1650" i="3"/>
  <c r="AW1649" i="3"/>
  <c r="AW1648" i="3"/>
  <c r="AW1647" i="3"/>
  <c r="AW1646" i="3"/>
  <c r="AW1645" i="3"/>
  <c r="AW1644" i="3"/>
  <c r="AW1643" i="3"/>
  <c r="AW1642" i="3"/>
  <c r="AW1641" i="3"/>
  <c r="AW1640" i="3"/>
  <c r="AW1639" i="3"/>
  <c r="AW1638" i="3"/>
  <c r="AW1637" i="3"/>
  <c r="AW1636" i="3"/>
  <c r="AW1635" i="3"/>
  <c r="AW1634" i="3"/>
  <c r="AW1633" i="3"/>
  <c r="AW1632" i="3"/>
  <c r="AW1631" i="3"/>
  <c r="AW1630" i="3"/>
  <c r="AW1629" i="3"/>
  <c r="AW1628" i="3"/>
  <c r="AW1627" i="3"/>
  <c r="AW1626" i="3"/>
  <c r="AW1625" i="3"/>
  <c r="AW1624" i="3"/>
  <c r="AW1623" i="3"/>
  <c r="AW1622" i="3"/>
  <c r="AW1621" i="3"/>
  <c r="AW1620" i="3"/>
  <c r="AW1619" i="3"/>
  <c r="AW1618" i="3"/>
  <c r="AW1617" i="3"/>
  <c r="AW1616" i="3"/>
  <c r="AW1615" i="3"/>
  <c r="AW1614" i="3"/>
  <c r="AW1613" i="3"/>
  <c r="AW1612" i="3"/>
  <c r="AW1611" i="3"/>
  <c r="AW1610" i="3"/>
  <c r="AW1609" i="3"/>
  <c r="AW1608" i="3"/>
  <c r="AW1607" i="3"/>
  <c r="AW1606" i="3"/>
  <c r="AW1605" i="3"/>
  <c r="AW1604" i="3"/>
  <c r="AW1603" i="3"/>
  <c r="AW1602" i="3"/>
  <c r="AW1601" i="3"/>
  <c r="AW1600" i="3"/>
  <c r="AW1599" i="3"/>
  <c r="AW1598" i="3"/>
  <c r="AW1597" i="3"/>
  <c r="AW1596" i="3"/>
  <c r="AW1595" i="3"/>
  <c r="AW1594" i="3"/>
  <c r="AW1593" i="3"/>
  <c r="AW1592" i="3"/>
  <c r="AW1591" i="3"/>
  <c r="AW1590" i="3"/>
  <c r="AW1589" i="3"/>
  <c r="AW1588" i="3"/>
  <c r="AW1587" i="3"/>
  <c r="AW1586" i="3"/>
  <c r="AW1585" i="3"/>
  <c r="AW1584" i="3"/>
  <c r="AW1583" i="3"/>
  <c r="AW1582" i="3"/>
  <c r="AW1581" i="3"/>
  <c r="AW1580" i="3"/>
  <c r="AW1579" i="3"/>
  <c r="AW1578" i="3"/>
  <c r="AW1577" i="3"/>
  <c r="AW1576" i="3"/>
  <c r="AW1575" i="3"/>
  <c r="AW1574" i="3"/>
  <c r="AW1573" i="3"/>
  <c r="AW1572" i="3"/>
  <c r="AW1571" i="3"/>
  <c r="AW1570" i="3"/>
  <c r="AW1569" i="3"/>
  <c r="AW1568" i="3"/>
  <c r="AW1567" i="3"/>
  <c r="AW1566" i="3"/>
  <c r="AW1565" i="3"/>
  <c r="AW1564" i="3"/>
  <c r="AW1563" i="3"/>
  <c r="AW1562" i="3"/>
  <c r="AW1561" i="3"/>
  <c r="AW1560" i="3"/>
  <c r="AW1559" i="3"/>
  <c r="AW1558" i="3"/>
  <c r="AW1548" i="3"/>
  <c r="AV1548" i="3" a="1"/>
  <c r="AV1548" i="3" s="1"/>
  <c r="AU1548" i="3" a="1"/>
  <c r="AU1548" i="3" s="1"/>
  <c r="AW1547" i="3"/>
  <c r="AV1547" i="3" a="1"/>
  <c r="AV1547" i="3" s="1"/>
  <c r="AU1547" i="3" a="1"/>
  <c r="AU1547" i="3" s="1"/>
  <c r="AW1546" i="3"/>
  <c r="AU1546" i="3" a="1"/>
  <c r="AU1546" i="3" s="1"/>
  <c r="AW1545" i="3"/>
  <c r="AV1545" i="3" a="1"/>
  <c r="AV1545" i="3" s="1"/>
  <c r="AU1545" i="3" a="1"/>
  <c r="AU1545" i="3" s="1"/>
  <c r="AW1544" i="3"/>
  <c r="AV1544" i="3" a="1"/>
  <c r="AV1544" i="3" s="1"/>
  <c r="AU1544" i="3" a="1"/>
  <c r="AU1544" i="3" s="1"/>
  <c r="AW1543" i="3"/>
  <c r="AV1543" i="3" a="1"/>
  <c r="AV1543" i="3" s="1"/>
  <c r="AU1543" i="3" a="1"/>
  <c r="AU1543" i="3" s="1"/>
  <c r="AW1542" i="3"/>
  <c r="AV1542" i="3" a="1"/>
  <c r="AV1542" i="3" s="1"/>
  <c r="AU1542" i="3" a="1"/>
  <c r="AU1542" i="3" s="1"/>
  <c r="AW1541" i="3"/>
  <c r="AV1541" i="3" a="1"/>
  <c r="AV1541" i="3" s="1"/>
  <c r="AU1541" i="3" a="1"/>
  <c r="AU1541" i="3" s="1"/>
  <c r="AW1540" i="3"/>
  <c r="AV1540" i="3" a="1"/>
  <c r="AV1540" i="3" s="1"/>
  <c r="AU1540" i="3" a="1"/>
  <c r="AU1540" i="3" s="1"/>
  <c r="AW1539" i="3"/>
  <c r="AU1539" i="3" a="1"/>
  <c r="AU1539" i="3" s="1"/>
  <c r="AW1538" i="3"/>
  <c r="AU1538" i="3" a="1"/>
  <c r="AU1538" i="3" s="1"/>
  <c r="AW1537" i="3"/>
  <c r="AV1537" i="3" a="1"/>
  <c r="AV1537" i="3" s="1"/>
  <c r="AU1537" i="3" a="1"/>
  <c r="AU1537" i="3" s="1"/>
  <c r="AW1536" i="3"/>
  <c r="AV1536" i="3" a="1"/>
  <c r="AV1536" i="3" s="1"/>
  <c r="AU1536" i="3" a="1"/>
  <c r="AU1536" i="3" s="1"/>
  <c r="AW1535" i="3"/>
  <c r="AU1535" i="3" a="1"/>
  <c r="AU1535" i="3" s="1"/>
  <c r="AW1534" i="3"/>
  <c r="AU1534" i="3" a="1"/>
  <c r="AU1534" i="3" s="1"/>
  <c r="AW1533" i="3"/>
  <c r="AV1533" i="3" a="1"/>
  <c r="AV1533" i="3" s="1"/>
  <c r="AU1533" i="3" a="1"/>
  <c r="AU1533" i="3" s="1"/>
  <c r="AW1532" i="3"/>
  <c r="AV1532" i="3" a="1"/>
  <c r="AV1532" i="3" s="1"/>
  <c r="AU1532" i="3" a="1"/>
  <c r="AU1532" i="3" s="1"/>
  <c r="AW1531" i="3"/>
  <c r="AU1531" i="3" a="1"/>
  <c r="AU1531" i="3" s="1"/>
  <c r="AW1530" i="3"/>
  <c r="AU1530" i="3" a="1"/>
  <c r="AU1530" i="3" s="1"/>
  <c r="AW1529" i="3"/>
  <c r="AU1529" i="3" a="1"/>
  <c r="AU1529" i="3" s="1"/>
  <c r="AW1528" i="3"/>
  <c r="AV1528" i="3" a="1"/>
  <c r="AV1528" i="3" s="1"/>
  <c r="AW1527" i="3"/>
  <c r="AV1527" i="3" a="1"/>
  <c r="AV1527" i="3" s="1"/>
  <c r="AW1526" i="3"/>
  <c r="AU1526" i="3" a="1"/>
  <c r="AU1526" i="3" s="1"/>
  <c r="AW1525" i="3"/>
  <c r="AU1525" i="3" a="1"/>
  <c r="AU1525" i="3" s="1"/>
  <c r="AW1524" i="3"/>
  <c r="AV1524" i="3" a="1"/>
  <c r="AV1524" i="3" s="1"/>
  <c r="AW1523" i="3"/>
  <c r="AV1523" i="3" a="1"/>
  <c r="AV1523" i="3" s="1"/>
  <c r="AU1523" i="3" a="1"/>
  <c r="AU1523" i="3" s="1"/>
  <c r="AW1522" i="3"/>
  <c r="AU1522" i="3" a="1"/>
  <c r="AU1522" i="3" s="1"/>
  <c r="AW1521" i="3"/>
  <c r="AU1521" i="3" a="1"/>
  <c r="AU1521" i="3" s="1"/>
  <c r="AW1520" i="3"/>
  <c r="AV1520" i="3" a="1"/>
  <c r="AV1520" i="3" s="1"/>
  <c r="AW1519" i="3"/>
  <c r="AV1519" i="3" a="1"/>
  <c r="AV1519" i="3" s="1"/>
  <c r="AU1519" i="3" a="1"/>
  <c r="AU1519" i="3" s="1"/>
  <c r="AW1518" i="3"/>
  <c r="AV1518" i="3" a="1"/>
  <c r="AV1518" i="3" s="1"/>
  <c r="AU1518" i="3" a="1"/>
  <c r="AU1518" i="3" s="1"/>
  <c r="AW1517" i="3"/>
  <c r="AV1517" i="3" a="1"/>
  <c r="AV1517" i="3" s="1"/>
  <c r="AU1517" i="3" a="1"/>
  <c r="AU1517" i="3" s="1"/>
  <c r="AW1516" i="3"/>
  <c r="AV1516" i="3" a="1"/>
  <c r="AV1516" i="3" s="1"/>
  <c r="AW1515" i="3"/>
  <c r="AV1515" i="3" a="1"/>
  <c r="AV1515" i="3" s="1"/>
  <c r="AW1514" i="3"/>
  <c r="AV1514" i="3" a="1"/>
  <c r="AV1514" i="3" s="1"/>
  <c r="AW1513" i="3"/>
  <c r="AV1513" i="3" a="1"/>
  <c r="AV1513" i="3" s="1"/>
  <c r="AU1513" i="3" a="1"/>
  <c r="AU1513" i="3" s="1"/>
  <c r="AW1512" i="3"/>
  <c r="AV1512" i="3" a="1"/>
  <c r="AV1512" i="3" s="1"/>
  <c r="AW1511" i="3"/>
  <c r="AV1511" i="3" a="1"/>
  <c r="AV1511" i="3" s="1"/>
  <c r="AU1511" i="3" a="1"/>
  <c r="AU1511" i="3" s="1"/>
  <c r="AW1510" i="3"/>
  <c r="AV1510" i="3" a="1"/>
  <c r="AV1510" i="3" s="1"/>
  <c r="AW1509" i="3"/>
  <c r="AW1508" i="3"/>
  <c r="AW1507" i="3"/>
  <c r="AV1507" i="3" a="1"/>
  <c r="AV1507" i="3" s="1"/>
  <c r="AU1507" i="3" a="1"/>
  <c r="AU1507" i="3" s="1"/>
  <c r="AW1506" i="3"/>
  <c r="AV1506" i="3" a="1"/>
  <c r="AV1506" i="3" s="1"/>
  <c r="AW1505" i="3"/>
  <c r="AV1505" i="3" a="1"/>
  <c r="AV1505" i="3" s="1"/>
  <c r="AW1504" i="3"/>
  <c r="AW1503" i="3"/>
  <c r="AW1502" i="3"/>
  <c r="AV1502" i="3" a="1"/>
  <c r="AV1502" i="3" s="1"/>
  <c r="AW1501" i="3"/>
  <c r="AW1500" i="3"/>
  <c r="AU1500" i="3" a="1"/>
  <c r="AU1500" i="3" s="1"/>
  <c r="AW1499" i="3"/>
  <c r="AU1499" i="3" a="1"/>
  <c r="AU1499" i="3" s="1"/>
  <c r="AW1498" i="3"/>
  <c r="AV1498" i="3" a="1"/>
  <c r="AV1498" i="3" s="1"/>
  <c r="AW1497" i="3"/>
  <c r="AV1497" i="3" a="1"/>
  <c r="AV1497" i="3" s="1"/>
  <c r="AW1496" i="3"/>
  <c r="AV1496" i="3" a="1"/>
  <c r="AV1496" i="3" s="1"/>
  <c r="AU1496" i="3" a="1"/>
  <c r="AU1496" i="3" s="1"/>
  <c r="AW1495" i="3"/>
  <c r="AU1495" i="3" a="1"/>
  <c r="AU1495" i="3" s="1"/>
  <c r="AW1494" i="3"/>
  <c r="AU1494" i="3" a="1"/>
  <c r="AU1494" i="3" s="1"/>
  <c r="AW1493" i="3"/>
  <c r="AW1492" i="3"/>
  <c r="AU1492" i="3" a="1"/>
  <c r="AU1492" i="3" s="1"/>
  <c r="AW1491" i="3"/>
  <c r="AU1491" i="3" a="1"/>
  <c r="AU1491" i="3" s="1"/>
  <c r="AW1490" i="3"/>
  <c r="AW1489" i="3"/>
  <c r="AV1489" i="3" a="1"/>
  <c r="AV1489" i="3" s="1"/>
  <c r="AW1488" i="3"/>
  <c r="AV1488" i="3" a="1"/>
  <c r="AV1488" i="3" s="1"/>
  <c r="AW1487" i="3"/>
  <c r="AV1487" i="3" a="1"/>
  <c r="AV1487" i="3" s="1"/>
  <c r="AW1486" i="3"/>
  <c r="AW1485" i="3"/>
  <c r="AU1485" i="3" a="1"/>
  <c r="AU1485" i="3" s="1"/>
  <c r="AW1484" i="3"/>
  <c r="AU1484" i="3" a="1"/>
  <c r="AU1484" i="3" s="1"/>
  <c r="AW1483" i="3"/>
  <c r="AV1483" i="3" a="1"/>
  <c r="AV1483" i="3" s="1"/>
  <c r="AW1482" i="3"/>
  <c r="AU1482" i="3" a="1"/>
  <c r="AU1482" i="3" s="1"/>
  <c r="AW1481" i="3"/>
  <c r="AU1481" i="3" a="1"/>
  <c r="AU1481" i="3" s="1"/>
  <c r="AW1480" i="3"/>
  <c r="AV1480" i="3" a="1"/>
  <c r="AV1480" i="3" s="1"/>
  <c r="AW1479" i="3"/>
  <c r="AV1479" i="3" a="1"/>
  <c r="AV1479" i="3" s="1"/>
  <c r="AW1478" i="3"/>
  <c r="AV1478" i="3" a="1"/>
  <c r="AV1478" i="3" s="1"/>
  <c r="AW1477" i="3"/>
  <c r="AU1477" i="3" a="1"/>
  <c r="AU1477" i="3" s="1"/>
  <c r="AW1476" i="3"/>
  <c r="AU1476" i="3" a="1"/>
  <c r="AU1476" i="3" s="1"/>
  <c r="AW1475" i="3"/>
  <c r="AW1474" i="3"/>
  <c r="AW1473" i="3"/>
  <c r="AV1473" i="3" a="1"/>
  <c r="AV1473" i="3" s="1"/>
  <c r="AW1472" i="3"/>
  <c r="AV1472" i="3" a="1"/>
  <c r="AV1472" i="3" s="1"/>
  <c r="AW1471" i="3"/>
  <c r="AV1471" i="3" a="1"/>
  <c r="AV1471" i="3" s="1"/>
  <c r="AW1470" i="3"/>
  <c r="AV1470" i="3" a="1"/>
  <c r="AV1470" i="3" s="1"/>
  <c r="AW1469" i="3"/>
  <c r="AV1469" i="3" a="1"/>
  <c r="AV1469" i="3" s="1"/>
  <c r="AW1468" i="3"/>
  <c r="AV1468" i="3" a="1"/>
  <c r="AV1468" i="3" s="1"/>
  <c r="AW1467" i="3"/>
  <c r="AW1466" i="3"/>
  <c r="AU1466" i="3" a="1"/>
  <c r="AU1466" i="3" s="1"/>
  <c r="AW1465" i="3"/>
  <c r="AU1465" i="3" a="1"/>
  <c r="AU1465" i="3" s="1"/>
  <c r="AW1464" i="3"/>
  <c r="AV1464" i="3" a="1"/>
  <c r="AV1464" i="3" s="1"/>
  <c r="AW1463" i="3"/>
  <c r="AV1463" i="3" a="1"/>
  <c r="AV1463" i="3" s="1"/>
  <c r="AW1462" i="3"/>
  <c r="AV1462" i="3" a="1"/>
  <c r="AV1462" i="3" s="1"/>
  <c r="AU1462" i="3" a="1"/>
  <c r="AU1462" i="3" s="1"/>
  <c r="AW1461" i="3"/>
  <c r="AV1461" i="3" a="1"/>
  <c r="AV1461" i="3" s="1"/>
  <c r="AW1460" i="3"/>
  <c r="AV1460" i="3" a="1"/>
  <c r="AV1460" i="3" s="1"/>
  <c r="AW1459" i="3"/>
  <c r="AV1459" i="3" a="1"/>
  <c r="AV1459" i="3" s="1"/>
  <c r="AW1458" i="3"/>
  <c r="AU1458" i="3" a="1"/>
  <c r="AU1458" i="3" s="1"/>
  <c r="AW1457" i="3"/>
  <c r="AU1457" i="3" a="1"/>
  <c r="AU1457" i="3" s="1"/>
  <c r="AW1456" i="3"/>
  <c r="AW1455" i="3"/>
  <c r="AV1455" i="3" a="1"/>
  <c r="AV1455" i="3" s="1"/>
  <c r="AW1454" i="3"/>
  <c r="AV1454" i="3" a="1"/>
  <c r="AV1454" i="3" s="1"/>
  <c r="AU1454" i="3" a="1"/>
  <c r="AU1454" i="3" s="1"/>
  <c r="AW1453" i="3"/>
  <c r="AV1453" i="3" a="1"/>
  <c r="AV1453" i="3" s="1"/>
  <c r="AW1452" i="3"/>
  <c r="AV1452" i="3" a="1"/>
  <c r="AV1452" i="3" s="1"/>
  <c r="AW1451" i="3"/>
  <c r="AV1451" i="3" a="1"/>
  <c r="AV1451" i="3" s="1"/>
  <c r="AW1450" i="3"/>
  <c r="AV1450" i="3" a="1"/>
  <c r="AV1450" i="3" s="1"/>
  <c r="AW1449" i="3"/>
  <c r="AW1448" i="3"/>
  <c r="AU1448" i="3" a="1"/>
  <c r="AU1448" i="3" s="1"/>
  <c r="AW1447" i="3"/>
  <c r="AU1447" i="3" a="1"/>
  <c r="AU1447" i="3" s="1"/>
  <c r="AW1446" i="3"/>
  <c r="AV1446" i="3" a="1"/>
  <c r="AV1446" i="3" s="1"/>
  <c r="AW1445" i="3"/>
  <c r="AV1445" i="3" a="1"/>
  <c r="AV1445" i="3" s="1"/>
  <c r="AW1444" i="3"/>
  <c r="AV1444" i="3" a="1"/>
  <c r="AV1444" i="3" s="1"/>
  <c r="AW1443" i="3"/>
  <c r="AV1443" i="3" a="1"/>
  <c r="AV1443" i="3" s="1"/>
  <c r="AW1442" i="3"/>
  <c r="AV1442" i="3" a="1"/>
  <c r="AV1442" i="3" s="1"/>
  <c r="AW1441" i="3"/>
  <c r="AW1440" i="3"/>
  <c r="AU1440" i="3" a="1"/>
  <c r="AU1440" i="3" s="1"/>
  <c r="AW1439" i="3"/>
  <c r="AV1439" i="3" a="1"/>
  <c r="AV1439" i="3" s="1"/>
  <c r="AW1438" i="3"/>
  <c r="AV1438" i="3" a="1"/>
  <c r="AV1438" i="3" s="1"/>
  <c r="AW1437" i="3"/>
  <c r="AV1437" i="3" a="1"/>
  <c r="AV1437" i="3" s="1"/>
  <c r="AW1436" i="3"/>
  <c r="AW1435" i="3"/>
  <c r="AW1434" i="3"/>
  <c r="AW1433" i="3"/>
  <c r="AW1432" i="3"/>
  <c r="AU1432" i="3" a="1"/>
  <c r="AU1432" i="3" s="1"/>
  <c r="AW1431" i="3"/>
  <c r="AW1430" i="3"/>
  <c r="AU1430" i="3" a="1"/>
  <c r="AU1430" i="3" s="1"/>
  <c r="AW1429" i="3"/>
  <c r="AV1429" i="3" a="1"/>
  <c r="AV1429" i="3" s="1"/>
  <c r="AW1428" i="3"/>
  <c r="AW1427" i="3"/>
  <c r="AU1427" i="3" a="1"/>
  <c r="AU1427" i="3" s="1"/>
  <c r="AW1426" i="3"/>
  <c r="AW1425" i="3"/>
  <c r="AU1425" i="3" a="1"/>
  <c r="AU1425" i="3" s="1"/>
  <c r="AW1424" i="3"/>
  <c r="AU1424" i="3" a="1"/>
  <c r="AU1424" i="3" s="1"/>
  <c r="AW1423" i="3"/>
  <c r="AW1422" i="3"/>
  <c r="AU1422" i="3" a="1"/>
  <c r="AU1422" i="3" s="1"/>
  <c r="AW1421" i="3"/>
  <c r="AU1421" i="3" a="1"/>
  <c r="AU1421" i="3" s="1"/>
  <c r="AW1420" i="3"/>
  <c r="AV1420" i="3" a="1"/>
  <c r="AV1420" i="3" s="1"/>
  <c r="AW1419" i="3"/>
  <c r="AV1419" i="3" a="1"/>
  <c r="AV1419" i="3" s="1"/>
  <c r="AU1419" i="3" a="1"/>
  <c r="AU1419" i="3" s="1"/>
  <c r="AW1418" i="3"/>
  <c r="AW1417" i="3"/>
  <c r="AU1417" i="3" a="1"/>
  <c r="AU1417" i="3" s="1"/>
  <c r="AW1416" i="3"/>
  <c r="AU1416" i="3" a="1"/>
  <c r="AU1416" i="3" s="1"/>
  <c r="AW1415" i="3"/>
  <c r="AW1414" i="3"/>
  <c r="AU1414" i="3" a="1"/>
  <c r="AU1414" i="3" s="1"/>
  <c r="AW1413" i="3"/>
  <c r="AU1413" i="3" a="1"/>
  <c r="AU1413" i="3" s="1"/>
  <c r="AW1412" i="3"/>
  <c r="AV1412" i="3" a="1"/>
  <c r="AV1412" i="3" s="1"/>
  <c r="AW1411" i="3"/>
  <c r="AU1411" i="3" a="1"/>
  <c r="AU1411" i="3" s="1"/>
  <c r="AW1410" i="3"/>
  <c r="AU1410" i="3" a="1"/>
  <c r="AU1410" i="3" s="1"/>
  <c r="AW1409" i="3"/>
  <c r="AU1409" i="3" a="1"/>
  <c r="AU1409" i="3" s="1"/>
  <c r="AW1408" i="3"/>
  <c r="AU1408" i="3" a="1"/>
  <c r="AU1408" i="3" s="1"/>
  <c r="AW1407" i="3"/>
  <c r="AW1406" i="3"/>
  <c r="AU1406" i="3" a="1"/>
  <c r="AU1406" i="3" s="1"/>
  <c r="AW1405" i="3"/>
  <c r="AU1405" i="3" a="1"/>
  <c r="AU1405" i="3" s="1"/>
  <c r="AW1404" i="3"/>
  <c r="AV1404" i="3" a="1"/>
  <c r="AV1404" i="3" s="1"/>
  <c r="AW1403" i="3"/>
  <c r="AV1403" i="3" a="1"/>
  <c r="AV1403" i="3" s="1"/>
  <c r="AW1402" i="3"/>
  <c r="AU1402" i="3" a="1"/>
  <c r="AU1402" i="3" s="1"/>
  <c r="AW1401" i="3"/>
  <c r="AU1401" i="3" a="1"/>
  <c r="AU1401" i="3" s="1"/>
  <c r="AW1400" i="3"/>
  <c r="AW1399" i="3"/>
  <c r="AW1398" i="3"/>
  <c r="AU1398" i="3" a="1"/>
  <c r="AU1398" i="3" s="1"/>
  <c r="AW1397" i="3"/>
  <c r="AU1397" i="3" a="1"/>
  <c r="AU1397" i="3" s="1"/>
  <c r="AW1396" i="3"/>
  <c r="AW1395" i="3"/>
  <c r="AV1395" i="3" a="1"/>
  <c r="AV1395" i="3" s="1"/>
  <c r="AW1394" i="3"/>
  <c r="AU1394" i="3" a="1"/>
  <c r="AU1394" i="3" s="1"/>
  <c r="AW1393" i="3"/>
  <c r="AU1393" i="3" a="1"/>
  <c r="AU1393" i="3" s="1"/>
  <c r="AW1392" i="3"/>
  <c r="AW1391" i="3"/>
  <c r="AU1391" i="3" a="1"/>
  <c r="AU1391" i="3" s="1"/>
  <c r="AW1390" i="3"/>
  <c r="AU1390" i="3" a="1"/>
  <c r="AU1390" i="3" s="1"/>
  <c r="AW1389" i="3"/>
  <c r="AV1389" i="3" a="1"/>
  <c r="AV1389" i="3" s="1"/>
  <c r="AW1388" i="3"/>
  <c r="AU1388" i="3" a="1"/>
  <c r="AU1388" i="3" s="1"/>
  <c r="AW1387" i="3"/>
  <c r="AU1387" i="3" a="1"/>
  <c r="AU1387" i="3" s="1"/>
  <c r="AW1386" i="3"/>
  <c r="AW1385" i="3"/>
  <c r="AV1385" i="3" a="1"/>
  <c r="AV1385" i="3" s="1"/>
  <c r="AW1384" i="3"/>
  <c r="AU1384" i="3" a="1"/>
  <c r="AU1384" i="3" s="1"/>
  <c r="AW1383" i="3"/>
  <c r="AU1383" i="3" a="1"/>
  <c r="AU1383" i="3" s="1"/>
  <c r="AW1382" i="3"/>
  <c r="AV1382" i="3" a="1"/>
  <c r="AV1382" i="3" s="1"/>
  <c r="AW1381" i="3"/>
  <c r="AV1381" i="3" a="1"/>
  <c r="AV1381" i="3" s="1"/>
  <c r="AW1380" i="3"/>
  <c r="AW1379" i="3"/>
  <c r="AW1378" i="3"/>
  <c r="AU1378" i="3" a="1"/>
  <c r="AU1378" i="3" s="1"/>
  <c r="AW1377" i="3"/>
  <c r="AU1377" i="3" a="1"/>
  <c r="AU1377" i="3" s="1"/>
  <c r="AW1376" i="3"/>
  <c r="AV1376" i="3" a="1"/>
  <c r="AV1376" i="3" s="1"/>
  <c r="AW1375" i="3"/>
  <c r="AU1375" i="3" a="1"/>
  <c r="AU1375" i="3" s="1"/>
  <c r="AW1374" i="3"/>
  <c r="AU1374" i="3" a="1"/>
  <c r="AU1374" i="3" s="1"/>
  <c r="AW1373" i="3"/>
  <c r="AW1372" i="3"/>
  <c r="AV1372" i="3" a="1"/>
  <c r="AV1372" i="3" s="1"/>
  <c r="AW1371" i="3"/>
  <c r="AU1371" i="3" a="1"/>
  <c r="AU1371" i="3" s="1"/>
  <c r="AW1370" i="3"/>
  <c r="AU1370" i="3" a="1"/>
  <c r="AU1370" i="3" s="1"/>
  <c r="AW1369" i="3"/>
  <c r="AV1369" i="3" a="1"/>
  <c r="AV1369" i="3" s="1"/>
  <c r="AW1368" i="3"/>
  <c r="AW1367" i="3"/>
  <c r="AW1366" i="3"/>
  <c r="AV1366" i="3" a="1"/>
  <c r="AV1366" i="3" s="1"/>
  <c r="AW1365" i="3"/>
  <c r="AU1365" i="3" a="1"/>
  <c r="AU1365" i="3" s="1"/>
  <c r="AW1364" i="3"/>
  <c r="AU1364" i="3" a="1"/>
  <c r="AU1364" i="3" s="1"/>
  <c r="AW1363" i="3"/>
  <c r="AV1363" i="3" a="1"/>
  <c r="AV1363" i="3" s="1"/>
  <c r="AW1362" i="3"/>
  <c r="AU1362" i="3" a="1"/>
  <c r="AU1362" i="3" s="1"/>
  <c r="AW1361" i="3"/>
  <c r="AU1361" i="3" a="1"/>
  <c r="AU1361" i="3" s="1"/>
  <c r="AW1360" i="3"/>
  <c r="AW1359" i="3"/>
  <c r="AU1359" i="3" a="1"/>
  <c r="AU1359" i="3" s="1"/>
  <c r="AW1358" i="3"/>
  <c r="AU1358" i="3" a="1"/>
  <c r="AU1358" i="3" s="1"/>
  <c r="AW1357" i="3"/>
  <c r="AW1356" i="3"/>
  <c r="AU1356" i="3" a="1"/>
  <c r="AU1356" i="3" s="1"/>
  <c r="AW1355" i="3"/>
  <c r="AU1355" i="3" a="1"/>
  <c r="AU1355" i="3" s="1"/>
  <c r="AW1354" i="3"/>
  <c r="AW1353" i="3"/>
  <c r="AW1352" i="3"/>
  <c r="AV1352" i="3" a="1"/>
  <c r="AV1352" i="3" s="1"/>
  <c r="AW1351" i="3"/>
  <c r="AU1351" i="3" a="1"/>
  <c r="AU1351" i="3" s="1"/>
  <c r="AW1350" i="3"/>
  <c r="AU1350" i="3" a="1"/>
  <c r="AU1350" i="3" s="1"/>
  <c r="AW1349" i="3"/>
  <c r="AV1349" i="3" a="1"/>
  <c r="AV1349" i="3" s="1"/>
  <c r="AW1348" i="3"/>
  <c r="AU1348" i="3" a="1"/>
  <c r="AU1348" i="3" s="1"/>
  <c r="AW1347" i="3"/>
  <c r="AU1347" i="3" a="1"/>
  <c r="AU1347" i="3" s="1"/>
  <c r="AW1346" i="3"/>
  <c r="AW1345" i="3"/>
  <c r="AU1345" i="3" a="1"/>
  <c r="AU1345" i="3" s="1"/>
  <c r="AW1344" i="3"/>
  <c r="AU1344" i="3" a="1"/>
  <c r="AU1344" i="3" s="1"/>
  <c r="AW1343" i="3"/>
  <c r="AW1342" i="3"/>
  <c r="AU1342" i="3" a="1"/>
  <c r="AU1342" i="3" s="1"/>
  <c r="AW1341" i="3"/>
  <c r="AU1341" i="3" a="1"/>
  <c r="AU1341" i="3" s="1"/>
  <c r="AW1340" i="3"/>
  <c r="AW1339" i="3"/>
  <c r="AU1339" i="3" a="1"/>
  <c r="AU1339" i="3" s="1"/>
  <c r="AW1338" i="3"/>
  <c r="AV1338" i="3" a="1"/>
  <c r="AV1338" i="3" s="1"/>
  <c r="AW1337" i="3"/>
  <c r="AU1337" i="3" a="1"/>
  <c r="AU1337" i="3" s="1"/>
  <c r="AW1336" i="3"/>
  <c r="AU1336" i="3" a="1"/>
  <c r="AU1336" i="3" s="1"/>
  <c r="AW1335" i="3"/>
  <c r="AV1335" i="3" a="1"/>
  <c r="AV1335" i="3" s="1"/>
  <c r="AW1334" i="3"/>
  <c r="AU1334" i="3" a="1"/>
  <c r="AU1334" i="3" s="1"/>
  <c r="AW1333" i="3"/>
  <c r="AU1333" i="3" a="1"/>
  <c r="AU1333" i="3" s="1"/>
  <c r="AW1332" i="3"/>
  <c r="AW1331" i="3"/>
  <c r="AU1331" i="3" a="1"/>
  <c r="AU1331" i="3" s="1"/>
  <c r="AW1330" i="3"/>
  <c r="AU1330" i="3" a="1"/>
  <c r="AU1330" i="3" s="1"/>
  <c r="AW1329" i="3"/>
  <c r="AW1328" i="3"/>
  <c r="AU1328" i="3" a="1"/>
  <c r="AU1328" i="3" s="1"/>
  <c r="AW1327" i="3"/>
  <c r="AU1327" i="3" a="1"/>
  <c r="AU1327" i="3" s="1"/>
  <c r="AW1326" i="3"/>
  <c r="AV1326" i="3" a="1"/>
  <c r="AV1326" i="3" s="1"/>
  <c r="AW1325" i="3"/>
  <c r="AU1325" i="3" a="1"/>
  <c r="AU1325" i="3" s="1"/>
  <c r="AW1324" i="3"/>
  <c r="AW1323" i="3"/>
  <c r="AU1323" i="3" a="1"/>
  <c r="AU1323" i="3" s="1"/>
  <c r="AW1322" i="3"/>
  <c r="AU1322" i="3" a="1"/>
  <c r="AU1322" i="3" s="1"/>
  <c r="AW1321" i="3"/>
  <c r="AW1320" i="3"/>
  <c r="AU1320" i="3" a="1"/>
  <c r="AU1320" i="3" s="1"/>
  <c r="AW1319" i="3"/>
  <c r="AU1319" i="3" a="1"/>
  <c r="AU1319" i="3" s="1"/>
  <c r="AW1318" i="3"/>
  <c r="AW1317" i="3"/>
  <c r="AW1316" i="3"/>
  <c r="AU1316" i="3" a="1"/>
  <c r="AU1316" i="3" s="1"/>
  <c r="AW1315" i="3"/>
  <c r="AU1315" i="3" a="1"/>
  <c r="AU1315" i="3" s="1"/>
  <c r="AW1314" i="3"/>
  <c r="AW1313" i="3"/>
  <c r="AU1313" i="3" a="1"/>
  <c r="AU1313" i="3" s="1"/>
  <c r="AW1312" i="3"/>
  <c r="AU1312" i="3" a="1"/>
  <c r="AU1312" i="3" s="1"/>
  <c r="AW1311" i="3"/>
  <c r="AU1311" i="3" a="1"/>
  <c r="AU1311" i="3" s="1"/>
  <c r="AW1310" i="3"/>
  <c r="AW1309" i="3"/>
  <c r="AU1309" i="3" a="1"/>
  <c r="AU1309" i="3" s="1"/>
  <c r="AW1308" i="3"/>
  <c r="AU1308" i="3" a="1"/>
  <c r="AU1308" i="3" s="1"/>
  <c r="AW1307" i="3"/>
  <c r="AV1307" i="3" a="1"/>
  <c r="AV1307" i="3" s="1"/>
  <c r="AW1306" i="3"/>
  <c r="AU1306" i="3" a="1"/>
  <c r="AU1306" i="3" s="1"/>
  <c r="AW1305" i="3"/>
  <c r="AU1305" i="3" a="1"/>
  <c r="AU1305" i="3" s="1"/>
  <c r="AW1304" i="3"/>
  <c r="AV1304" i="3" a="1"/>
  <c r="AV1304" i="3" s="1"/>
  <c r="AW1303" i="3"/>
  <c r="AV1303" i="3" a="1"/>
  <c r="AV1303" i="3" s="1"/>
  <c r="AW1302" i="3"/>
  <c r="AU1302" i="3" a="1"/>
  <c r="AU1302" i="3" s="1"/>
  <c r="AW1301" i="3"/>
  <c r="AU1301" i="3" a="1"/>
  <c r="AU1301" i="3" s="1"/>
  <c r="AW1300" i="3"/>
  <c r="AU1300" i="3" a="1"/>
  <c r="AU1300" i="3" s="1"/>
  <c r="AW1299" i="3"/>
  <c r="AU1299" i="3" a="1"/>
  <c r="AU1299" i="3" s="1"/>
  <c r="AW1298" i="3"/>
  <c r="AV1298" i="3" a="1"/>
  <c r="AV1298" i="3" s="1"/>
  <c r="AW1297" i="3"/>
  <c r="AV1297" i="3" a="1"/>
  <c r="AV1297" i="3" s="1"/>
  <c r="AU1297" i="3" a="1"/>
  <c r="AU1297" i="3" s="1"/>
  <c r="AW1296" i="3"/>
  <c r="AV1296" i="3" a="1"/>
  <c r="AV1296" i="3" s="1"/>
  <c r="AW1295" i="3"/>
  <c r="AV1295" i="3" a="1"/>
  <c r="AV1295" i="3" s="1"/>
  <c r="AW1294" i="3"/>
  <c r="AV1294" i="3" a="1"/>
  <c r="AV1294" i="3" s="1"/>
  <c r="AW1293" i="3"/>
  <c r="AV1293" i="3" a="1"/>
  <c r="AV1293" i="3" s="1"/>
  <c r="AW1292" i="3"/>
  <c r="AV1292" i="3" a="1"/>
  <c r="AV1292" i="3" s="1"/>
  <c r="AW1291" i="3"/>
  <c r="AU1291" i="3" a="1"/>
  <c r="AU1291" i="3" s="1"/>
  <c r="AW1290" i="3"/>
  <c r="AU1290" i="3" a="1"/>
  <c r="AU1290" i="3" s="1"/>
  <c r="AW1289" i="3"/>
  <c r="AV1289" i="3" a="1"/>
  <c r="AV1289" i="3" s="1"/>
  <c r="AW1288" i="3"/>
  <c r="AV1288" i="3" a="1"/>
  <c r="AV1288" i="3" s="1"/>
  <c r="AW1287" i="3"/>
  <c r="AV1287" i="3" a="1"/>
  <c r="AV1287" i="3" s="1"/>
  <c r="AU1287" i="3" a="1"/>
  <c r="AU1287" i="3" s="1"/>
  <c r="AW1286" i="3"/>
  <c r="AV1286" i="3" a="1"/>
  <c r="AV1286" i="3" s="1"/>
  <c r="AU1286" i="3" a="1"/>
  <c r="AU1286" i="3" s="1"/>
  <c r="AW1285" i="3"/>
  <c r="AV1285" i="3" a="1"/>
  <c r="AV1285" i="3" s="1"/>
  <c r="AU1285" i="3" a="1"/>
  <c r="AU1285" i="3" s="1"/>
  <c r="AW1284" i="3"/>
  <c r="AV1284" i="3" a="1"/>
  <c r="AV1284" i="3" s="1"/>
  <c r="AU1284" i="3" a="1"/>
  <c r="AU1284" i="3" s="1"/>
  <c r="AW1283" i="3"/>
  <c r="AV1283" i="3" a="1"/>
  <c r="AV1283" i="3" s="1"/>
  <c r="AU1283" i="3" a="1"/>
  <c r="AU1283" i="3" s="1"/>
  <c r="AW1282" i="3"/>
  <c r="AV1282" i="3" a="1"/>
  <c r="AV1282" i="3" s="1"/>
  <c r="AU1282" i="3" a="1"/>
  <c r="AU1282" i="3" s="1"/>
  <c r="AW1281" i="3"/>
  <c r="AV1281" i="3" a="1"/>
  <c r="AV1281" i="3" s="1"/>
  <c r="AU1281" i="3" a="1"/>
  <c r="AU1281" i="3" s="1"/>
  <c r="AW1280" i="3"/>
  <c r="AV1280" i="3" a="1"/>
  <c r="AV1280" i="3" s="1"/>
  <c r="AU1280" i="3" a="1"/>
  <c r="AU1280" i="3" s="1"/>
  <c r="AW1279" i="3"/>
  <c r="AV1279" i="3" a="1"/>
  <c r="AV1279" i="3" s="1"/>
  <c r="AU1279" i="3" a="1"/>
  <c r="AU1279" i="3" s="1"/>
  <c r="AW1278" i="3"/>
  <c r="AV1278" i="3" a="1"/>
  <c r="AV1278" i="3" s="1"/>
  <c r="AU1278" i="3" a="1"/>
  <c r="AU1278" i="3" s="1"/>
  <c r="AW1277" i="3"/>
  <c r="AV1277" i="3" a="1"/>
  <c r="AV1277" i="3" s="1"/>
  <c r="AU1277" i="3" a="1"/>
  <c r="AU1277" i="3" s="1"/>
  <c r="AW1276" i="3"/>
  <c r="AV1276" i="3" a="1"/>
  <c r="AV1276" i="3" s="1"/>
  <c r="AU1276" i="3" a="1"/>
  <c r="AU1276" i="3" s="1"/>
  <c r="AW1275" i="3"/>
  <c r="AV1275" i="3" a="1"/>
  <c r="AV1275" i="3" s="1"/>
  <c r="AU1275" i="3" a="1"/>
  <c r="AU1275" i="3" s="1"/>
  <c r="AW1274" i="3"/>
  <c r="AV1274" i="3" a="1"/>
  <c r="AV1274" i="3" s="1"/>
  <c r="AU1274" i="3" a="1"/>
  <c r="AU1274" i="3" s="1"/>
  <c r="AW1273" i="3"/>
  <c r="AV1273" i="3" a="1"/>
  <c r="AV1273" i="3" s="1"/>
  <c r="AU1273" i="3" a="1"/>
  <c r="AU1273" i="3" s="1"/>
  <c r="AW1272" i="3"/>
  <c r="AV1272" i="3" a="1"/>
  <c r="AV1272" i="3" s="1"/>
  <c r="AU1272" i="3" a="1"/>
  <c r="AU1272" i="3" s="1"/>
  <c r="AW1271" i="3"/>
  <c r="AV1271" i="3" a="1"/>
  <c r="AV1271" i="3" s="1"/>
  <c r="AU1271" i="3" a="1"/>
  <c r="AU1271" i="3" s="1"/>
  <c r="AW1270" i="3"/>
  <c r="AV1270" i="3" a="1"/>
  <c r="AV1270" i="3" s="1"/>
  <c r="AU1270" i="3" a="1"/>
  <c r="AU1270" i="3" s="1"/>
  <c r="AW1269" i="3"/>
  <c r="AV1269" i="3" a="1"/>
  <c r="AV1269" i="3" s="1"/>
  <c r="AU1269" i="3" a="1"/>
  <c r="AU1269" i="3" s="1"/>
  <c r="AW1268" i="3"/>
  <c r="AV1268" i="3" a="1"/>
  <c r="AV1268" i="3" s="1"/>
  <c r="AU1268" i="3" a="1"/>
  <c r="AU1268" i="3" s="1"/>
  <c r="AW1267" i="3"/>
  <c r="AV1267" i="3" a="1"/>
  <c r="AV1267" i="3" s="1"/>
  <c r="AU1267" i="3" a="1"/>
  <c r="AU1267" i="3" s="1"/>
  <c r="AW1266" i="3"/>
  <c r="AV1266" i="3" a="1"/>
  <c r="AV1266" i="3" s="1"/>
  <c r="AU1266" i="3" a="1"/>
  <c r="AU1266" i="3" s="1"/>
  <c r="AW1265" i="3"/>
  <c r="AV1265" i="3" a="1"/>
  <c r="AV1265" i="3" s="1"/>
  <c r="AU1265" i="3" a="1"/>
  <c r="AU1265" i="3" s="1"/>
  <c r="AW1264" i="3"/>
  <c r="AV1264" i="3" a="1"/>
  <c r="AV1264" i="3" s="1"/>
  <c r="AU1264" i="3" a="1"/>
  <c r="AU1264" i="3" s="1"/>
  <c r="AW1263" i="3"/>
  <c r="AV1263" i="3" a="1"/>
  <c r="AV1263" i="3" s="1"/>
  <c r="AU1263" i="3" a="1"/>
  <c r="AU1263" i="3" s="1"/>
  <c r="AW1262" i="3"/>
  <c r="AV1262" i="3" a="1"/>
  <c r="AV1262" i="3" s="1"/>
  <c r="AW1261" i="3"/>
  <c r="AV1261" i="3" a="1"/>
  <c r="AV1261" i="3" s="1"/>
  <c r="AU1261" i="3" a="1"/>
  <c r="AU1261" i="3" s="1"/>
  <c r="AW1260" i="3"/>
  <c r="AV1260" i="3" a="1"/>
  <c r="AV1260" i="3" s="1"/>
  <c r="AU1260" i="3" a="1"/>
  <c r="AU1260" i="3" s="1"/>
  <c r="AW1259" i="3"/>
  <c r="AV1259" i="3" a="1"/>
  <c r="AV1259" i="3" s="1"/>
  <c r="AU1259" i="3" a="1"/>
  <c r="AU1259" i="3" s="1"/>
  <c r="AW1258" i="3"/>
  <c r="AV1258" i="3" a="1"/>
  <c r="AV1258" i="3" s="1"/>
  <c r="AU1258" i="3" a="1"/>
  <c r="AU1258" i="3" s="1"/>
  <c r="AW1257" i="3"/>
  <c r="AV1257" i="3" a="1"/>
  <c r="AV1257" i="3" s="1"/>
  <c r="AW1256" i="3"/>
  <c r="AV1256" i="3" a="1"/>
  <c r="AV1256" i="3" s="1"/>
  <c r="AU1256" i="3" a="1"/>
  <c r="AU1256" i="3" s="1"/>
  <c r="AW1255" i="3"/>
  <c r="AV1255" i="3" a="1"/>
  <c r="AV1255" i="3" s="1"/>
  <c r="AU1255" i="3" a="1"/>
  <c r="AU1255" i="3" s="1"/>
  <c r="AW1254" i="3"/>
  <c r="AV1254" i="3" a="1"/>
  <c r="AV1254" i="3" s="1"/>
  <c r="AU1254" i="3" a="1"/>
  <c r="AU1254" i="3" s="1"/>
  <c r="AW1253" i="3"/>
  <c r="AV1253" i="3" a="1"/>
  <c r="AV1253" i="3" s="1"/>
  <c r="AU1253" i="3" a="1"/>
  <c r="AU1253" i="3" s="1"/>
  <c r="AW1252" i="3"/>
  <c r="AV1252" i="3" a="1"/>
  <c r="AV1252" i="3" s="1"/>
  <c r="AU1252" i="3" a="1"/>
  <c r="AU1252" i="3" s="1"/>
  <c r="AW1251" i="3"/>
  <c r="AV1251" i="3" a="1"/>
  <c r="AV1251" i="3" s="1"/>
  <c r="AU1251" i="3" a="1"/>
  <c r="AU1251" i="3" s="1"/>
  <c r="AW1250" i="3"/>
  <c r="AV1250" i="3" a="1"/>
  <c r="AV1250" i="3" s="1"/>
  <c r="AU1250" i="3" a="1"/>
  <c r="AU1250" i="3" s="1"/>
  <c r="AW1249" i="3"/>
  <c r="AV1249" i="3" a="1"/>
  <c r="AV1249" i="3" s="1"/>
  <c r="AU1249" i="3" a="1"/>
  <c r="AU1249" i="3" s="1"/>
  <c r="AW1248" i="3"/>
  <c r="AV1248" i="3" a="1"/>
  <c r="AV1248" i="3" s="1"/>
  <c r="AU1248" i="3" a="1"/>
  <c r="AU1248" i="3" s="1"/>
  <c r="AW1247" i="3"/>
  <c r="AV1247" i="3" a="1"/>
  <c r="AV1247" i="3" s="1"/>
  <c r="AU1247" i="3" a="1"/>
  <c r="AU1247" i="3" s="1"/>
  <c r="AW1246" i="3"/>
  <c r="AV1246" i="3" a="1"/>
  <c r="AV1246" i="3" s="1"/>
  <c r="AU1246" i="3" a="1"/>
  <c r="AU1246" i="3" s="1"/>
  <c r="AW1245" i="3"/>
  <c r="AV1245" i="3" a="1"/>
  <c r="AV1245" i="3" s="1"/>
  <c r="AU1245" i="3" a="1"/>
  <c r="AU1245" i="3" s="1"/>
  <c r="AW1244" i="3"/>
  <c r="AV1244" i="3" a="1"/>
  <c r="AV1244" i="3" s="1"/>
  <c r="AU1244" i="3" a="1"/>
  <c r="AU1244" i="3" s="1"/>
  <c r="AW1243" i="3"/>
  <c r="AV1243" i="3" a="1"/>
  <c r="AV1243" i="3" s="1"/>
  <c r="AU1243" i="3" a="1"/>
  <c r="AU1243" i="3" s="1"/>
  <c r="AW1242" i="3"/>
  <c r="AU1242" i="3" a="1"/>
  <c r="AU1242" i="3" s="1"/>
  <c r="AW1241" i="3"/>
  <c r="AU1241" i="3" a="1"/>
  <c r="AU1241" i="3" s="1"/>
  <c r="AW1240" i="3"/>
  <c r="AV1240" i="3" a="1"/>
  <c r="AV1240" i="3" s="1"/>
  <c r="AU1240" i="3" a="1"/>
  <c r="AU1240" i="3" s="1"/>
  <c r="AW1239" i="3"/>
  <c r="AV1239" i="3" a="1"/>
  <c r="AV1239" i="3" s="1"/>
  <c r="AU1239" i="3" a="1"/>
  <c r="AU1239" i="3" s="1"/>
  <c r="AW1238" i="3"/>
  <c r="AV1238" i="3" a="1"/>
  <c r="AV1238" i="3" s="1"/>
  <c r="AU1238" i="3" a="1"/>
  <c r="AU1238" i="3" s="1"/>
  <c r="AW1237" i="3"/>
  <c r="AV1237" i="3" a="1"/>
  <c r="AV1237" i="3" s="1"/>
  <c r="AU1237" i="3" a="1"/>
  <c r="AU1237" i="3" s="1"/>
  <c r="AW1236" i="3"/>
  <c r="AV1236" i="3" a="1"/>
  <c r="AV1236" i="3" s="1"/>
  <c r="AW1235" i="3"/>
  <c r="AV1235" i="3" a="1"/>
  <c r="AV1235" i="3" s="1"/>
  <c r="AU1235" i="3" a="1"/>
  <c r="AU1235" i="3" s="1"/>
  <c r="AW1234" i="3"/>
  <c r="AV1234" i="3" a="1"/>
  <c r="AV1234" i="3" s="1"/>
  <c r="AW1233" i="3"/>
  <c r="AU1233" i="3" a="1"/>
  <c r="AU1233" i="3" s="1"/>
  <c r="AW1232" i="3"/>
  <c r="AU1232" i="3" a="1"/>
  <c r="AU1232" i="3" s="1"/>
  <c r="AW1231" i="3"/>
  <c r="AV1231" i="3" a="1"/>
  <c r="AV1231" i="3" s="1"/>
  <c r="AW1230" i="3"/>
  <c r="AV1230" i="3" a="1"/>
  <c r="AV1230" i="3" s="1"/>
  <c r="AW1229" i="3"/>
  <c r="AV1229" i="3" a="1"/>
  <c r="AV1229" i="3" s="1"/>
  <c r="AU1229" i="3" a="1"/>
  <c r="AU1229" i="3" s="1"/>
  <c r="AW1228" i="3"/>
  <c r="AV1228" i="3" a="1"/>
  <c r="AV1228" i="3" s="1"/>
  <c r="AU1228" i="3" a="1"/>
  <c r="AU1228" i="3" s="1"/>
  <c r="AW1227" i="3"/>
  <c r="AV1227" i="3" a="1"/>
  <c r="AV1227" i="3" s="1"/>
  <c r="AW1226" i="3"/>
  <c r="AV1226" i="3" a="1"/>
  <c r="AV1226" i="3" s="1"/>
  <c r="AU1226" i="3" a="1"/>
  <c r="AU1226" i="3" s="1"/>
  <c r="AW1225" i="3"/>
  <c r="AV1225" i="3" a="1"/>
  <c r="AV1225" i="3" s="1"/>
  <c r="AW1224" i="3"/>
  <c r="AU1224" i="3" a="1"/>
  <c r="AU1224" i="3" s="1"/>
  <c r="AW1223" i="3"/>
  <c r="AU1223" i="3" a="1"/>
  <c r="AU1223" i="3" s="1"/>
  <c r="AW1222" i="3"/>
  <c r="AV1222" i="3" a="1"/>
  <c r="AV1222" i="3" s="1"/>
  <c r="AW1221" i="3"/>
  <c r="AV1221" i="3" a="1"/>
  <c r="AV1221" i="3" s="1"/>
  <c r="AW1220" i="3"/>
  <c r="AV1220" i="3" a="1"/>
  <c r="AV1220" i="3" s="1"/>
  <c r="AU1220" i="3" a="1"/>
  <c r="AU1220" i="3" s="1"/>
  <c r="AW1219" i="3"/>
  <c r="AV1219" i="3" a="1"/>
  <c r="AV1219" i="3" s="1"/>
  <c r="AU1219" i="3" a="1"/>
  <c r="AU1219" i="3" s="1"/>
  <c r="AW1218" i="3"/>
  <c r="AV1218" i="3" a="1"/>
  <c r="AV1218" i="3" s="1"/>
  <c r="AW1217" i="3"/>
  <c r="AV1217" i="3" a="1"/>
  <c r="AV1217" i="3" s="1"/>
  <c r="AU1217" i="3" a="1"/>
  <c r="AU1217" i="3" s="1"/>
  <c r="AW1216" i="3"/>
  <c r="AV1216" i="3" a="1"/>
  <c r="AV1216" i="3" s="1"/>
  <c r="AW1215" i="3"/>
  <c r="AU1215" i="3" a="1"/>
  <c r="AU1215" i="3" s="1"/>
  <c r="AW1214" i="3"/>
  <c r="AU1214" i="3" a="1"/>
  <c r="AU1214" i="3" s="1"/>
  <c r="AW1213" i="3"/>
  <c r="AV1213" i="3" a="1"/>
  <c r="AV1213" i="3" s="1"/>
  <c r="AW1212" i="3"/>
  <c r="AV1212" i="3" a="1"/>
  <c r="AV1212" i="3" s="1"/>
  <c r="AW1211" i="3"/>
  <c r="AV1211" i="3" a="1"/>
  <c r="AV1211" i="3" s="1"/>
  <c r="AU1211" i="3" a="1"/>
  <c r="AU1211" i="3" s="1"/>
  <c r="AW1210" i="3"/>
  <c r="AV1210" i="3" a="1"/>
  <c r="AV1210" i="3" s="1"/>
  <c r="AU1210" i="3" a="1"/>
  <c r="AU1210" i="3" s="1"/>
  <c r="AW1209" i="3"/>
  <c r="AV1209" i="3" a="1"/>
  <c r="AV1209" i="3" s="1"/>
  <c r="AU1209" i="3" a="1"/>
  <c r="AU1209" i="3" s="1"/>
  <c r="AW1208" i="3"/>
  <c r="AU1208" i="3" a="1"/>
  <c r="AU1208" i="3" s="1"/>
  <c r="AW1207" i="3"/>
  <c r="AU1207" i="3" a="1"/>
  <c r="AU1207" i="3" s="1"/>
  <c r="AW1206" i="3"/>
  <c r="AV1206" i="3" a="1"/>
  <c r="AV1206" i="3" s="1"/>
  <c r="AU1206" i="3" a="1"/>
  <c r="AU1206" i="3" s="1"/>
  <c r="AW1205" i="3"/>
  <c r="AV1205" i="3" a="1"/>
  <c r="AV1205" i="3" s="1"/>
  <c r="AU1205" i="3" a="1"/>
  <c r="AU1205" i="3" s="1"/>
  <c r="AW1204" i="3"/>
  <c r="AV1204" i="3" a="1"/>
  <c r="AV1204" i="3" s="1"/>
  <c r="AU1204" i="3" a="1"/>
  <c r="AU1204" i="3" s="1"/>
  <c r="AW1203" i="3"/>
  <c r="AV1203" i="3" a="1"/>
  <c r="AV1203" i="3" s="1"/>
  <c r="AW1202" i="3"/>
  <c r="AV1202" i="3" a="1"/>
  <c r="AV1202" i="3" s="1"/>
  <c r="AW1201" i="3"/>
  <c r="AV1201" i="3" a="1"/>
  <c r="AV1201" i="3" s="1"/>
  <c r="AW1200" i="3"/>
  <c r="AV1200" i="3" a="1"/>
  <c r="AV1200" i="3" s="1"/>
  <c r="AW1199" i="3"/>
  <c r="AU1199" i="3" a="1"/>
  <c r="AU1199" i="3" s="1"/>
  <c r="AW1198" i="3"/>
  <c r="AU1198" i="3" a="1"/>
  <c r="AU1198" i="3" s="1"/>
  <c r="AW1197" i="3"/>
  <c r="AV1197" i="3" a="1"/>
  <c r="AV1197" i="3" s="1"/>
  <c r="AW1196" i="3"/>
  <c r="AV1196" i="3" a="1"/>
  <c r="AV1196" i="3" s="1"/>
  <c r="AU1196" i="3" a="1"/>
  <c r="AU1196" i="3" s="1"/>
  <c r="AW1195" i="3"/>
  <c r="AV1195" i="3" a="1"/>
  <c r="AV1195" i="3" s="1"/>
  <c r="AU1195" i="3" a="1"/>
  <c r="AU1195" i="3" s="1"/>
  <c r="AW1194" i="3"/>
  <c r="AV1194" i="3" a="1"/>
  <c r="AV1194" i="3" s="1"/>
  <c r="AW1193" i="3"/>
  <c r="AV1193" i="3" a="1"/>
  <c r="AV1193" i="3" s="1"/>
  <c r="AW1192" i="3"/>
  <c r="AV1192" i="3" a="1"/>
  <c r="AV1192" i="3" s="1"/>
  <c r="AW1191" i="3"/>
  <c r="AV1191" i="3" a="1"/>
  <c r="AV1191" i="3" s="1"/>
  <c r="AW1190" i="3"/>
  <c r="AU1190" i="3" a="1"/>
  <c r="AU1190" i="3" s="1"/>
  <c r="AW1189" i="3"/>
  <c r="AU1189" i="3" a="1"/>
  <c r="AU1189" i="3" s="1"/>
  <c r="AW1188" i="3"/>
  <c r="AV1188" i="3" a="1"/>
  <c r="AV1188" i="3" s="1"/>
  <c r="AW1187" i="3"/>
  <c r="AV1187" i="3" a="1"/>
  <c r="AV1187" i="3" s="1"/>
  <c r="AU1187" i="3" a="1"/>
  <c r="AU1187" i="3" s="1"/>
  <c r="AW1186" i="3"/>
  <c r="AV1186" i="3" a="1"/>
  <c r="AV1186" i="3" s="1"/>
  <c r="AU1186" i="3" a="1"/>
  <c r="AU1186" i="3" s="1"/>
  <c r="AW1185" i="3"/>
  <c r="AV1185" i="3" a="1"/>
  <c r="AV1185" i="3" s="1"/>
  <c r="AW1184" i="3"/>
  <c r="AV1184" i="3" a="1"/>
  <c r="AV1184" i="3" s="1"/>
  <c r="AW1183" i="3"/>
  <c r="AV1183" i="3" a="1"/>
  <c r="AV1183" i="3" s="1"/>
  <c r="AW1182" i="3"/>
  <c r="AV1182" i="3" a="1"/>
  <c r="AV1182" i="3" s="1"/>
  <c r="AW1181" i="3"/>
  <c r="AU1181" i="3" a="1"/>
  <c r="AU1181" i="3" s="1"/>
  <c r="AW1180" i="3"/>
  <c r="AU1180" i="3" a="1"/>
  <c r="AU1180" i="3" s="1"/>
  <c r="AW1179" i="3"/>
  <c r="AV1179" i="3" a="1"/>
  <c r="AV1179" i="3" s="1"/>
  <c r="AW1178" i="3"/>
  <c r="AV1178" i="3" a="1"/>
  <c r="AV1178" i="3" s="1"/>
  <c r="AU1178" i="3" a="1"/>
  <c r="AU1178" i="3" s="1"/>
  <c r="AW1177" i="3"/>
  <c r="AV1177" i="3" a="1"/>
  <c r="AV1177" i="3" s="1"/>
  <c r="AU1177" i="3" a="1"/>
  <c r="AU1177" i="3" s="1"/>
  <c r="AW1176" i="3"/>
  <c r="AV1176" i="3" a="1"/>
  <c r="AV1176" i="3" s="1"/>
  <c r="AU1176" i="3" a="1"/>
  <c r="AU1176" i="3" s="1"/>
  <c r="AW1175" i="3"/>
  <c r="AV1175" i="3" a="1"/>
  <c r="AV1175" i="3" s="1"/>
  <c r="AU1175" i="3" a="1"/>
  <c r="AU1175" i="3" s="1"/>
  <c r="AW1174" i="3"/>
  <c r="AU1174" i="3" a="1"/>
  <c r="AU1174" i="3" s="1"/>
  <c r="AW1173" i="3"/>
  <c r="AU1173" i="3" a="1"/>
  <c r="AU1173" i="3" s="1"/>
  <c r="AW1172" i="3"/>
  <c r="AV1172" i="3" a="1"/>
  <c r="AV1172" i="3" s="1"/>
  <c r="AU1172" i="3" a="1"/>
  <c r="AU1172" i="3" s="1"/>
  <c r="AW1171" i="3"/>
  <c r="AV1171" i="3" a="1"/>
  <c r="AV1171" i="3" s="1"/>
  <c r="AU1171" i="3" a="1"/>
  <c r="AU1171" i="3" s="1"/>
  <c r="AW1170" i="3"/>
  <c r="AV1170" i="3" a="1"/>
  <c r="AV1170" i="3" s="1"/>
  <c r="AU1170" i="3" a="1"/>
  <c r="AU1170" i="3" s="1"/>
  <c r="AW1169" i="3"/>
  <c r="AV1169" i="3" a="1"/>
  <c r="AV1169" i="3" s="1"/>
  <c r="AU1169" i="3" a="1"/>
  <c r="AU1169" i="3" s="1"/>
  <c r="AW1168" i="3"/>
  <c r="AU1168" i="3" a="1"/>
  <c r="AU1168" i="3" s="1"/>
  <c r="AW1167" i="3"/>
  <c r="AU1167" i="3" a="1"/>
  <c r="AU1167" i="3" s="1"/>
  <c r="AW1166" i="3"/>
  <c r="AV1166" i="3" a="1"/>
  <c r="AV1166" i="3" s="1"/>
  <c r="AU1166" i="3" a="1"/>
  <c r="AU1166" i="3" s="1"/>
  <c r="AW1165" i="3"/>
  <c r="AU1165" i="3" a="1"/>
  <c r="AU1165" i="3" s="1"/>
  <c r="AW1164" i="3"/>
  <c r="AU1164" i="3" a="1"/>
  <c r="AU1164" i="3" s="1"/>
  <c r="AW1163" i="3"/>
  <c r="AW1162" i="3"/>
  <c r="AW1161" i="3"/>
  <c r="AV1161" i="3" a="1"/>
  <c r="AV1161" i="3" s="1"/>
  <c r="AW1160" i="3"/>
  <c r="AV1160" i="3" a="1"/>
  <c r="AV1160" i="3" s="1"/>
  <c r="AW1159" i="3"/>
  <c r="AU1159" i="3" a="1"/>
  <c r="AU1159" i="3" s="1"/>
  <c r="AW1158" i="3"/>
  <c r="AU1158" i="3" a="1"/>
  <c r="AU1158" i="3" s="1"/>
  <c r="AW1157" i="3"/>
  <c r="AW1156" i="3"/>
  <c r="AW1155" i="3"/>
  <c r="AV1155" i="3" a="1"/>
  <c r="AV1155" i="3" s="1"/>
  <c r="AW1154" i="3"/>
  <c r="AU1154" i="3" a="1"/>
  <c r="AU1154" i="3" s="1"/>
  <c r="AW1153" i="3"/>
  <c r="AU1153" i="3" a="1"/>
  <c r="AU1153" i="3" s="1"/>
  <c r="AW1152" i="3"/>
  <c r="AV1152" i="3" a="1"/>
  <c r="AV1152" i="3" s="1"/>
  <c r="AW1151" i="3"/>
  <c r="AV1151" i="3" a="1"/>
  <c r="AV1151" i="3" s="1"/>
  <c r="AW1150" i="3"/>
  <c r="AV1150" i="3" a="1"/>
  <c r="AV1150" i="3" s="1"/>
  <c r="AW1149" i="3"/>
  <c r="AV1149" i="3" a="1"/>
  <c r="AV1149" i="3" s="1"/>
  <c r="AW1148" i="3"/>
  <c r="AU1148" i="3" a="1"/>
  <c r="AU1148" i="3" s="1"/>
  <c r="AW1147" i="3"/>
  <c r="AU1147" i="3" a="1"/>
  <c r="AU1147" i="3" s="1"/>
  <c r="AW1146" i="3"/>
  <c r="AV1146" i="3" a="1"/>
  <c r="AV1146" i="3" s="1"/>
  <c r="AW1145" i="3"/>
  <c r="AV1145" i="3" a="1"/>
  <c r="AV1145" i="3" s="1"/>
  <c r="AW1144" i="3"/>
  <c r="AV1144" i="3" a="1"/>
  <c r="AV1144" i="3" s="1"/>
  <c r="AW1143" i="3"/>
  <c r="AU1143" i="3" a="1"/>
  <c r="AU1143" i="3" s="1"/>
  <c r="AW1142" i="3"/>
  <c r="AU1142" i="3" a="1"/>
  <c r="AU1142" i="3" s="1"/>
  <c r="AW1141" i="3"/>
  <c r="AV1141" i="3" a="1"/>
  <c r="AV1141" i="3" s="1"/>
  <c r="AU1141" i="3" a="1"/>
  <c r="AU1141" i="3" s="1"/>
  <c r="AW1140" i="3"/>
  <c r="AU1140" i="3" a="1"/>
  <c r="AU1140" i="3" s="1"/>
  <c r="AW1139" i="3"/>
  <c r="AU1139" i="3" a="1"/>
  <c r="AU1139" i="3" s="1"/>
  <c r="AW1138" i="3"/>
  <c r="AV1138" i="3" a="1"/>
  <c r="AV1138" i="3" s="1"/>
  <c r="AU1138" i="3" a="1"/>
  <c r="AU1138" i="3" s="1"/>
  <c r="AW1137" i="3"/>
  <c r="AU1137" i="3" a="1"/>
  <c r="AU1137" i="3" s="1"/>
  <c r="AW1136" i="3"/>
  <c r="AU1136" i="3" a="1"/>
  <c r="AU1136" i="3" s="1"/>
  <c r="AW1135" i="3"/>
  <c r="AV1135" i="3" a="1"/>
  <c r="AV1135" i="3" s="1"/>
  <c r="AU1135" i="3" a="1"/>
  <c r="AU1135" i="3" s="1"/>
  <c r="AW1134" i="3"/>
  <c r="AU1134" i="3" a="1"/>
  <c r="AU1134" i="3" s="1"/>
  <c r="AW1133" i="3"/>
  <c r="AU1133" i="3" a="1"/>
  <c r="AU1133" i="3" s="1"/>
  <c r="AW1132" i="3"/>
  <c r="AW1131" i="3"/>
  <c r="AU1131" i="3" a="1"/>
  <c r="AU1131" i="3" s="1"/>
  <c r="AW1130" i="3"/>
  <c r="AU1130" i="3" a="1"/>
  <c r="AU1130" i="3" s="1"/>
  <c r="AW1112" i="3"/>
  <c r="AV1112" i="3" a="1"/>
  <c r="AV1112" i="3" s="1"/>
  <c r="AW1111" i="3"/>
  <c r="AU1111" i="3" a="1"/>
  <c r="AU1111" i="3" s="1"/>
  <c r="AW1110" i="3"/>
  <c r="AU1110" i="3" a="1"/>
  <c r="AU1110" i="3" s="1"/>
  <c r="AW1109" i="3"/>
  <c r="AV1109" i="3" a="1"/>
  <c r="AV1109" i="3" s="1"/>
  <c r="AW1108" i="3"/>
  <c r="AV1108" i="3" a="1"/>
  <c r="AV1108" i="3" s="1"/>
  <c r="AW1102" i="3"/>
  <c r="AV1102" i="3" a="1"/>
  <c r="AV1102" i="3" s="1"/>
  <c r="AU1102" i="3" a="1"/>
  <c r="AU1102" i="3" s="1"/>
  <c r="AW1101" i="3"/>
  <c r="AV1101" i="3" a="1"/>
  <c r="AV1101" i="3" s="1"/>
  <c r="AU1101" i="3" a="1"/>
  <c r="AU1101" i="3" s="1"/>
  <c r="AW1100" i="3"/>
  <c r="AV1100" i="3" a="1"/>
  <c r="AV1100" i="3" s="1"/>
  <c r="AU1100" i="3" a="1"/>
  <c r="AU1100" i="3" s="1"/>
  <c r="AW1099" i="3"/>
  <c r="AU1099" i="3" a="1"/>
  <c r="AU1099" i="3" s="1"/>
  <c r="AW1098" i="3"/>
  <c r="AU1098" i="3" a="1"/>
  <c r="AU1098" i="3" s="1"/>
  <c r="AW1097" i="3"/>
  <c r="AV1097" i="3" a="1"/>
  <c r="AV1097" i="3" s="1"/>
  <c r="AU1097" i="3" a="1"/>
  <c r="AU1097" i="3" s="1"/>
  <c r="AW1096" i="3"/>
  <c r="AV1096" i="3" a="1"/>
  <c r="AV1096" i="3" s="1"/>
  <c r="AU1096" i="3" a="1"/>
  <c r="AU1096" i="3" s="1"/>
  <c r="AW1095" i="3"/>
  <c r="AU1095" i="3" a="1"/>
  <c r="AU1095" i="3" s="1"/>
  <c r="AW1093" i="3"/>
  <c r="AV1093" i="3" a="1"/>
  <c r="AV1093" i="3" s="1"/>
  <c r="AU1093" i="3" a="1"/>
  <c r="AU1093" i="3" s="1"/>
  <c r="AW1092" i="3"/>
  <c r="AV1092" i="3" a="1"/>
  <c r="AV1092" i="3" s="1"/>
  <c r="AU1092" i="3" a="1"/>
  <c r="AU1092" i="3" s="1"/>
  <c r="AW1091" i="3"/>
  <c r="AV1091" i="3" a="1"/>
  <c r="AV1091" i="3" s="1"/>
  <c r="AW1090" i="3"/>
  <c r="AU1090" i="3" a="1"/>
  <c r="AU1090" i="3" s="1"/>
  <c r="AW1089" i="3"/>
  <c r="AU1089" i="3" a="1"/>
  <c r="AU1089" i="3" s="1"/>
  <c r="AW1088" i="3"/>
  <c r="AW1087" i="3"/>
  <c r="AV1087" i="3" a="1"/>
  <c r="AV1087" i="3" s="1"/>
  <c r="AW1086" i="3"/>
  <c r="AU1086" i="3" a="1"/>
  <c r="AU1086" i="3" s="1"/>
  <c r="AW1085" i="3"/>
  <c r="AU1085" i="3" a="1"/>
  <c r="AU1085" i="3" s="1"/>
  <c r="AW1084" i="3"/>
  <c r="AW1083" i="3"/>
  <c r="AV1083" i="3" a="1"/>
  <c r="AV1083" i="3" s="1"/>
  <c r="AW1082" i="3"/>
  <c r="AV1082" i="3" a="1"/>
  <c r="AV1082" i="3" s="1"/>
  <c r="AU1082" i="3" a="1"/>
  <c r="AU1082" i="3" s="1"/>
  <c r="AW1081" i="3"/>
  <c r="AV1081" i="3" a="1"/>
  <c r="AV1081" i="3" s="1"/>
  <c r="AW1080" i="3"/>
  <c r="AU1080" i="3" a="1"/>
  <c r="AU1080" i="3" s="1"/>
  <c r="AW1079" i="3"/>
  <c r="AU1079" i="3" a="1"/>
  <c r="AU1079" i="3" s="1"/>
  <c r="AW1078" i="3"/>
  <c r="AW1077" i="3"/>
  <c r="AV1077" i="3" a="1"/>
  <c r="AV1077" i="3" s="1"/>
  <c r="AW1076" i="3"/>
  <c r="AU1076" i="3" a="1"/>
  <c r="AU1076" i="3" s="1"/>
  <c r="AW1075" i="3"/>
  <c r="AU1075" i="3" a="1"/>
  <c r="AU1075" i="3" s="1"/>
  <c r="AW1074" i="3"/>
  <c r="AW1073" i="3"/>
  <c r="AV1073" i="3" a="1"/>
  <c r="AV1073" i="3" s="1"/>
  <c r="AW1072" i="3"/>
  <c r="AV1072" i="3" a="1"/>
  <c r="AV1072" i="3" s="1"/>
  <c r="AU1072" i="3" a="1"/>
  <c r="AU1072" i="3" s="1"/>
  <c r="AW1071" i="3"/>
  <c r="AV1071" i="3" a="1"/>
  <c r="AV1071" i="3" s="1"/>
  <c r="AW1070" i="3"/>
  <c r="AU1070" i="3" a="1"/>
  <c r="AU1070" i="3" s="1"/>
  <c r="AW1069" i="3"/>
  <c r="AU1069" i="3" a="1"/>
  <c r="AU1069" i="3" s="1"/>
  <c r="AW1068" i="3"/>
  <c r="AV1068" i="3" a="1"/>
  <c r="AV1068" i="3" s="1"/>
  <c r="AW1067" i="3"/>
  <c r="AV1067" i="3" a="1"/>
  <c r="AV1067" i="3" s="1"/>
  <c r="AW1066" i="3"/>
  <c r="AU1066" i="3" a="1"/>
  <c r="AU1066" i="3" s="1"/>
  <c r="AW1065" i="3"/>
  <c r="AU1065" i="3" a="1"/>
  <c r="AU1065" i="3" s="1"/>
  <c r="AW1064" i="3"/>
  <c r="AW1063" i="3"/>
  <c r="AW1062" i="3"/>
  <c r="AV1062" i="3" a="1"/>
  <c r="AV1062" i="3" s="1"/>
  <c r="AU1062" i="3" a="1"/>
  <c r="AU1062" i="3" s="1"/>
  <c r="AW1061" i="3"/>
  <c r="AV1061" i="3" a="1"/>
  <c r="AV1061" i="3" s="1"/>
  <c r="AW1060" i="3"/>
  <c r="AV1060" i="3" a="1"/>
  <c r="AV1060" i="3" s="1"/>
  <c r="AW1059" i="3"/>
  <c r="AV1059" i="3" a="1"/>
  <c r="AV1059" i="3" s="1"/>
  <c r="AW1058" i="3"/>
  <c r="AV1058" i="3" a="1"/>
  <c r="AV1058" i="3" s="1"/>
  <c r="AW1057" i="3"/>
  <c r="AV1057" i="3" a="1"/>
  <c r="AV1057" i="3" s="1"/>
  <c r="AW1056" i="3"/>
  <c r="AV1056" i="3" a="1"/>
  <c r="AV1056" i="3" s="1"/>
  <c r="AW1055" i="3"/>
  <c r="AU1055" i="3" a="1"/>
  <c r="AU1055" i="3" s="1"/>
  <c r="AW1054" i="3"/>
  <c r="AU1054" i="3" a="1"/>
  <c r="AU1054" i="3" s="1"/>
  <c r="AW1053" i="3"/>
  <c r="AV1053" i="3" a="1"/>
  <c r="AV1053" i="3" s="1"/>
  <c r="AW1052" i="3"/>
  <c r="AV1052" i="3" a="1"/>
  <c r="AV1052" i="3" s="1"/>
  <c r="AW1043" i="3"/>
  <c r="AV1043" i="3" a="1"/>
  <c r="AV1043" i="3" s="1"/>
  <c r="AW1042" i="3"/>
  <c r="AV1042" i="3" a="1"/>
  <c r="AV1042" i="3" s="1"/>
  <c r="AW1041" i="3"/>
  <c r="AV1041" i="3" a="1"/>
  <c r="AV1041" i="3" s="1"/>
  <c r="AW1040" i="3"/>
  <c r="AV1040" i="3" a="1"/>
  <c r="AV1040" i="3" s="1"/>
  <c r="AW1039" i="3"/>
  <c r="AV1039" i="3" a="1"/>
  <c r="AV1039" i="3" s="1"/>
  <c r="AW1038" i="3"/>
  <c r="AU1038" i="3" a="1"/>
  <c r="AU1038" i="3" s="1"/>
  <c r="AW1037" i="3"/>
  <c r="AU1037" i="3" a="1"/>
  <c r="AU1037" i="3" s="1"/>
  <c r="AW1036" i="3"/>
  <c r="AV1036" i="3" a="1"/>
  <c r="AV1036" i="3" s="1"/>
  <c r="AW1035" i="3"/>
  <c r="AV1035" i="3" a="1"/>
  <c r="AV1035" i="3" s="1"/>
  <c r="AW1034" i="3"/>
  <c r="AV1034" i="3" a="1"/>
  <c r="AV1034" i="3" s="1"/>
  <c r="AW1033" i="3"/>
  <c r="AV1033" i="3" a="1"/>
  <c r="AV1033" i="3" s="1"/>
  <c r="AW1032" i="3"/>
  <c r="AV1032" i="3" a="1"/>
  <c r="AV1032" i="3" s="1"/>
  <c r="AW1031" i="3"/>
  <c r="AV1031" i="3" a="1"/>
  <c r="AV1031" i="3" s="1"/>
  <c r="AW1030" i="3"/>
  <c r="AW1029" i="3"/>
  <c r="AU1029" i="3" a="1"/>
  <c r="AU1029" i="3" s="1"/>
  <c r="AW1028" i="3"/>
  <c r="AV1028" i="3" a="1"/>
  <c r="AV1028" i="3" s="1"/>
  <c r="AW1027" i="3"/>
  <c r="AV1027" i="3" a="1"/>
  <c r="AV1027" i="3" s="1"/>
  <c r="AW1026" i="3"/>
  <c r="AV1026" i="3" a="1"/>
  <c r="AV1026" i="3" s="1"/>
  <c r="AW1025" i="3"/>
  <c r="AV1025" i="3" a="1"/>
  <c r="AV1025" i="3" s="1"/>
  <c r="AW1024" i="3"/>
  <c r="AV1024" i="3" a="1"/>
  <c r="AV1024" i="3" s="1"/>
  <c r="AW1023" i="3"/>
  <c r="AW1022" i="3"/>
  <c r="AU1022" i="3" a="1"/>
  <c r="AU1022" i="3" s="1"/>
  <c r="AW1021" i="3"/>
  <c r="AU1021" i="3" a="1"/>
  <c r="AU1021" i="3" s="1"/>
  <c r="AW1020" i="3"/>
  <c r="AV1020" i="3" a="1"/>
  <c r="AV1020" i="3" s="1"/>
  <c r="AW1019" i="3"/>
  <c r="AV1019" i="3" a="1"/>
  <c r="AV1019" i="3" s="1"/>
  <c r="AW1018" i="3"/>
  <c r="AV1018" i="3" a="1"/>
  <c r="AV1018" i="3" s="1"/>
  <c r="AW1017" i="3"/>
  <c r="AV1017" i="3" a="1"/>
  <c r="AV1017" i="3" s="1"/>
  <c r="AW1016" i="3"/>
  <c r="AV1016" i="3" a="1"/>
  <c r="AV1016" i="3" s="1"/>
  <c r="AW1015" i="3"/>
  <c r="AW1014" i="3"/>
  <c r="AU1014" i="3" a="1"/>
  <c r="AU1014" i="3" s="1"/>
  <c r="AW1013" i="3"/>
  <c r="AU1013" i="3" a="1"/>
  <c r="AU1013" i="3" s="1"/>
  <c r="AW1012" i="3"/>
  <c r="AV1012" i="3" a="1"/>
  <c r="AV1012" i="3" s="1"/>
  <c r="AW1011" i="3"/>
  <c r="AV1011" i="3" a="1"/>
  <c r="AV1011" i="3" s="1"/>
  <c r="AW1010" i="3"/>
  <c r="AV1010" i="3" a="1"/>
  <c r="AV1010" i="3" s="1"/>
  <c r="AW1009" i="3"/>
  <c r="AV1009" i="3" a="1"/>
  <c r="AV1009" i="3" s="1"/>
  <c r="AW1008" i="3"/>
  <c r="AV1008" i="3" a="1"/>
  <c r="AV1008" i="3" s="1"/>
  <c r="AW1007" i="3"/>
  <c r="AV1007" i="3" a="1"/>
  <c r="AV1007" i="3" s="1"/>
  <c r="AW1006" i="3"/>
  <c r="AW1005" i="3"/>
  <c r="AU1005" i="3" a="1"/>
  <c r="AU1005" i="3" s="1"/>
  <c r="AW1004" i="3"/>
  <c r="AU1004" i="3" a="1"/>
  <c r="AU1004" i="3" s="1"/>
  <c r="AW1003" i="3"/>
  <c r="AV1003" i="3" a="1"/>
  <c r="AV1003" i="3" s="1"/>
  <c r="AW1002" i="3"/>
  <c r="AV1002" i="3" a="1"/>
  <c r="AV1002" i="3" s="1"/>
  <c r="AW1001" i="3"/>
  <c r="AV1001" i="3" a="1"/>
  <c r="AV1001" i="3" s="1"/>
  <c r="AW1000" i="3"/>
  <c r="AV1000" i="3" a="1"/>
  <c r="AV1000" i="3" s="1"/>
  <c r="AW999" i="3"/>
  <c r="AV999" i="3" a="1"/>
  <c r="AV999" i="3" s="1"/>
  <c r="AW998" i="3"/>
  <c r="AW997" i="3"/>
  <c r="AU997" i="3" a="1"/>
  <c r="AU997" i="3" s="1"/>
  <c r="AW996" i="3"/>
  <c r="AU996" i="3" a="1"/>
  <c r="AU996" i="3" s="1"/>
  <c r="AW995" i="3"/>
  <c r="AV995" i="3" a="1"/>
  <c r="AV995" i="3" s="1"/>
  <c r="AW994" i="3"/>
  <c r="AV994" i="3" a="1"/>
  <c r="AV994" i="3" s="1"/>
  <c r="AW993" i="3"/>
  <c r="AV993" i="3" a="1"/>
  <c r="AV993" i="3" s="1"/>
  <c r="AW992" i="3"/>
  <c r="AV992" i="3" a="1"/>
  <c r="AV992" i="3" s="1"/>
  <c r="AW991" i="3"/>
  <c r="AW990" i="3"/>
  <c r="AU990" i="3" a="1"/>
  <c r="AU990" i="3" s="1"/>
  <c r="AW989" i="3"/>
  <c r="AW757" i="3"/>
  <c r="AU757" i="3" a="1"/>
  <c r="AU757" i="3" s="1"/>
  <c r="AW755" i="3"/>
  <c r="AV755" i="3" a="1"/>
  <c r="AV755" i="3" s="1"/>
  <c r="AU755" i="3" a="1"/>
  <c r="AU755" i="3" s="1"/>
  <c r="AW754" i="3"/>
  <c r="AV754" i="3" a="1"/>
  <c r="AV754" i="3" s="1"/>
  <c r="AU754" i="3" a="1"/>
  <c r="AU754" i="3" s="1"/>
  <c r="AW752" i="3"/>
  <c r="AV752" i="3" a="1"/>
  <c r="AV752" i="3" s="1"/>
  <c r="AU752" i="3" a="1"/>
  <c r="AU752" i="3" s="1"/>
  <c r="AW751" i="3"/>
  <c r="AV751" i="3" a="1"/>
  <c r="AV751" i="3" s="1"/>
  <c r="AU751" i="3" a="1"/>
  <c r="AU751" i="3" s="1"/>
  <c r="AW750" i="3"/>
  <c r="AV750" i="3" a="1"/>
  <c r="AV750" i="3" s="1"/>
  <c r="AU750" i="3" a="1"/>
  <c r="AU750" i="3" s="1"/>
  <c r="AW749" i="3"/>
  <c r="AV749" i="3" a="1"/>
  <c r="AV749" i="3" s="1"/>
  <c r="AU749" i="3" a="1"/>
  <c r="AU749" i="3" s="1"/>
  <c r="AW748" i="3"/>
  <c r="AV748" i="3" a="1"/>
  <c r="AV748" i="3" s="1"/>
  <c r="AU748" i="3" a="1"/>
  <c r="AU748" i="3" s="1"/>
  <c r="AV747" i="3" a="1"/>
  <c r="AV747" i="3" s="1"/>
  <c r="AU747" i="3" a="1"/>
  <c r="AU747" i="3" s="1"/>
  <c r="AW746" i="3"/>
  <c r="AV746" i="3" a="1"/>
  <c r="AV746" i="3" s="1"/>
  <c r="AU746" i="3" a="1"/>
  <c r="AU746" i="3" s="1"/>
  <c r="AW745" i="3"/>
  <c r="AV745" i="3" a="1"/>
  <c r="AV745" i="3" s="1"/>
  <c r="AU745" i="3" a="1"/>
  <c r="AU745" i="3" s="1"/>
  <c r="AW743" i="3"/>
  <c r="AV743" i="3" a="1"/>
  <c r="AV743" i="3" s="1"/>
  <c r="AU743" i="3" a="1"/>
  <c r="AU743" i="3" s="1"/>
  <c r="AW742" i="3"/>
  <c r="AV742" i="3" a="1"/>
  <c r="AV742" i="3" s="1"/>
  <c r="AU742" i="3" a="1"/>
  <c r="AU742" i="3" s="1"/>
  <c r="AW741" i="3"/>
  <c r="AV741" i="3" a="1"/>
  <c r="AV741" i="3" s="1"/>
  <c r="AU741" i="3" a="1"/>
  <c r="AU741" i="3" s="1"/>
  <c r="AW740" i="3"/>
  <c r="AV740" i="3" a="1"/>
  <c r="AV740" i="3" s="1"/>
  <c r="AU740" i="3" a="1"/>
  <c r="AU740" i="3" s="1"/>
  <c r="AW739" i="3"/>
  <c r="AV739" i="3" a="1"/>
  <c r="AV739" i="3" s="1"/>
  <c r="AU739" i="3" a="1"/>
  <c r="AU739" i="3" s="1"/>
  <c r="AW738" i="3"/>
  <c r="AV738" i="3" a="1"/>
  <c r="AV738" i="3" s="1"/>
  <c r="AU738" i="3" a="1"/>
  <c r="AU738" i="3" s="1"/>
  <c r="AW737" i="3"/>
  <c r="AV737" i="3" a="1"/>
  <c r="AV737" i="3" s="1"/>
  <c r="AU737" i="3" a="1"/>
  <c r="AU737" i="3" s="1"/>
  <c r="AW736" i="3"/>
  <c r="AV736" i="3" a="1"/>
  <c r="AV736" i="3" s="1"/>
  <c r="AU736" i="3" a="1"/>
  <c r="AU736" i="3" s="1"/>
  <c r="AW735" i="3"/>
  <c r="AV735" i="3" a="1"/>
  <c r="AV735" i="3" s="1"/>
  <c r="AU735" i="3" a="1"/>
  <c r="AU735" i="3" s="1"/>
  <c r="AW734" i="3"/>
  <c r="AV734" i="3" a="1"/>
  <c r="AV734" i="3" s="1"/>
  <c r="AU734" i="3" a="1"/>
  <c r="AU734" i="3" s="1"/>
  <c r="AW733" i="3"/>
  <c r="AV733" i="3" a="1"/>
  <c r="AV733" i="3" s="1"/>
  <c r="AU733" i="3" a="1"/>
  <c r="AU733" i="3" s="1"/>
  <c r="AW732" i="3"/>
  <c r="AV732" i="3" a="1"/>
  <c r="AV732" i="3" s="1"/>
  <c r="AU732" i="3" a="1"/>
  <c r="AU732" i="3" s="1"/>
  <c r="AW731" i="3"/>
  <c r="AV731" i="3" a="1"/>
  <c r="AV731" i="3" s="1"/>
  <c r="AU731" i="3" a="1"/>
  <c r="AU731" i="3" s="1"/>
  <c r="AW730" i="3"/>
  <c r="AV730" i="3" a="1"/>
  <c r="AV730" i="3" s="1"/>
  <c r="AU730" i="3" a="1"/>
  <c r="AU730" i="3" s="1"/>
  <c r="AW728" i="3"/>
  <c r="AV728" i="3" a="1"/>
  <c r="AV728" i="3" s="1"/>
  <c r="AU728" i="3" a="1"/>
  <c r="AU728" i="3" s="1"/>
  <c r="AW727" i="3"/>
  <c r="AV727" i="3" a="1"/>
  <c r="AV727" i="3" s="1"/>
  <c r="AU727" i="3" a="1"/>
  <c r="AU727" i="3" s="1"/>
  <c r="AW726" i="3"/>
  <c r="AV726" i="3" a="1"/>
  <c r="AV726" i="3" s="1"/>
  <c r="AU726" i="3" a="1"/>
  <c r="AU726" i="3" s="1"/>
  <c r="AW725" i="3"/>
  <c r="AV725" i="3" a="1"/>
  <c r="AV725" i="3" s="1"/>
  <c r="AU725" i="3" a="1"/>
  <c r="AU725" i="3" s="1"/>
  <c r="AW724" i="3"/>
  <c r="AV724" i="3" a="1"/>
  <c r="AV724" i="3" s="1"/>
  <c r="AU724" i="3" a="1"/>
  <c r="AU724" i="3" s="1"/>
  <c r="AW723" i="3"/>
  <c r="AV723" i="3" a="1"/>
  <c r="AV723" i="3" s="1"/>
  <c r="AU723" i="3" a="1"/>
  <c r="AU723" i="3" s="1"/>
  <c r="AW722" i="3"/>
  <c r="AV722" i="3" a="1"/>
  <c r="AV722" i="3" s="1"/>
  <c r="AU722" i="3" a="1"/>
  <c r="AU722" i="3" s="1"/>
  <c r="AW721" i="3"/>
  <c r="AV721" i="3" a="1"/>
  <c r="AV721" i="3" s="1"/>
  <c r="AU721" i="3" a="1"/>
  <c r="AU721" i="3" s="1"/>
  <c r="AW720" i="3"/>
  <c r="AV720" i="3" a="1"/>
  <c r="AV720" i="3" s="1"/>
  <c r="AU720" i="3" a="1"/>
  <c r="AU720" i="3" s="1"/>
  <c r="AW719" i="3"/>
  <c r="AV719" i="3" a="1"/>
  <c r="AV719" i="3" s="1"/>
  <c r="AU719" i="3" a="1"/>
  <c r="AU719" i="3" s="1"/>
  <c r="AW718" i="3"/>
  <c r="AV718" i="3" a="1"/>
  <c r="AV718" i="3" s="1"/>
  <c r="AU718" i="3" a="1"/>
  <c r="AU718" i="3" s="1"/>
  <c r="AW717" i="3"/>
  <c r="AV717" i="3" a="1"/>
  <c r="AV717" i="3" s="1"/>
  <c r="AU717" i="3" a="1"/>
  <c r="AU717" i="3" s="1"/>
  <c r="AW716" i="3"/>
  <c r="AV716" i="3" a="1"/>
  <c r="AV716" i="3" s="1"/>
  <c r="AU716" i="3" a="1"/>
  <c r="AU716" i="3" s="1"/>
  <c r="AW715" i="3"/>
  <c r="AV715" i="3" a="1"/>
  <c r="AV715" i="3" s="1"/>
  <c r="AU715" i="3" a="1"/>
  <c r="AU715" i="3" s="1"/>
  <c r="AW714" i="3"/>
  <c r="AV714" i="3" a="1"/>
  <c r="AV714" i="3" s="1"/>
  <c r="AU714" i="3" a="1"/>
  <c r="AU714" i="3" s="1"/>
  <c r="AW713" i="3"/>
  <c r="AV713" i="3" a="1"/>
  <c r="AV713" i="3" s="1"/>
  <c r="AU713" i="3" a="1"/>
  <c r="AU713" i="3" s="1"/>
  <c r="AW712" i="3"/>
  <c r="AV712" i="3" a="1"/>
  <c r="AV712" i="3" s="1"/>
  <c r="AU712" i="3" a="1"/>
  <c r="AU712" i="3" s="1"/>
  <c r="AW711" i="3"/>
  <c r="AV711" i="3" a="1"/>
  <c r="AV711" i="3" s="1"/>
  <c r="AU711" i="3" a="1"/>
  <c r="AU711" i="3" s="1"/>
  <c r="AW710" i="3"/>
  <c r="AV710" i="3" a="1"/>
  <c r="AV710" i="3" s="1"/>
  <c r="AU710" i="3" a="1"/>
  <c r="AU710" i="3" s="1"/>
  <c r="AW709" i="3"/>
  <c r="AV709" i="3" a="1"/>
  <c r="AV709" i="3" s="1"/>
  <c r="AU709" i="3" a="1"/>
  <c r="AU709" i="3" s="1"/>
  <c r="AW708" i="3"/>
  <c r="AV708" i="3" a="1"/>
  <c r="AV708" i="3" s="1"/>
  <c r="AU708" i="3" a="1"/>
  <c r="AU708" i="3" s="1"/>
  <c r="AW707" i="3"/>
  <c r="AV707" i="3" a="1"/>
  <c r="AV707" i="3" s="1"/>
  <c r="AU707" i="3" a="1"/>
  <c r="AU707" i="3" s="1"/>
  <c r="AW706" i="3"/>
  <c r="AV706" i="3" a="1"/>
  <c r="AV706" i="3" s="1"/>
  <c r="AU706" i="3" a="1"/>
  <c r="AU706" i="3" s="1"/>
  <c r="AW705" i="3"/>
  <c r="AV705" i="3" a="1"/>
  <c r="AV705" i="3" s="1"/>
  <c r="AU705" i="3" a="1"/>
  <c r="AU705" i="3" s="1"/>
  <c r="AW704" i="3"/>
  <c r="AV704" i="3" a="1"/>
  <c r="AV704" i="3" s="1"/>
  <c r="AU704" i="3" a="1"/>
  <c r="AU704" i="3" s="1"/>
  <c r="AW703" i="3"/>
  <c r="AV703" i="3" a="1"/>
  <c r="AV703" i="3" s="1"/>
  <c r="AU703" i="3" a="1"/>
  <c r="AU703" i="3" s="1"/>
  <c r="AW702" i="3"/>
  <c r="AV702" i="3" a="1"/>
  <c r="AV702" i="3" s="1"/>
  <c r="AU702" i="3" a="1"/>
  <c r="AU702" i="3" s="1"/>
  <c r="AW700" i="3"/>
  <c r="AV700" i="3" a="1"/>
  <c r="AV700" i="3" s="1"/>
  <c r="AU700" i="3" a="1"/>
  <c r="AU700" i="3" s="1"/>
  <c r="AW699" i="3"/>
  <c r="AV699" i="3" a="1"/>
  <c r="AV699" i="3" s="1"/>
  <c r="AU699" i="3" a="1"/>
  <c r="AU699" i="3" s="1"/>
  <c r="AW698" i="3"/>
  <c r="AV698" i="3" a="1"/>
  <c r="AV698" i="3" s="1"/>
  <c r="AU698" i="3" a="1"/>
  <c r="AU698" i="3" s="1"/>
  <c r="AW697" i="3"/>
  <c r="AV697" i="3" a="1"/>
  <c r="AV697" i="3" s="1"/>
  <c r="AU697" i="3" a="1"/>
  <c r="AU697" i="3" s="1"/>
  <c r="AW696" i="3"/>
  <c r="AV696" i="3" a="1"/>
  <c r="AV696" i="3" s="1"/>
  <c r="AU696" i="3" a="1"/>
  <c r="AU696" i="3" s="1"/>
  <c r="AW695" i="3"/>
  <c r="AV695" i="3" a="1"/>
  <c r="AV695" i="3" s="1"/>
  <c r="AU695" i="3" a="1"/>
  <c r="AU695" i="3" s="1"/>
  <c r="AW694" i="3"/>
  <c r="AV694" i="3" a="1"/>
  <c r="AV694" i="3" s="1"/>
  <c r="AU694" i="3" a="1"/>
  <c r="AU694" i="3" s="1"/>
  <c r="AW693" i="3"/>
  <c r="AV693" i="3" a="1"/>
  <c r="AV693" i="3" s="1"/>
  <c r="AU693" i="3" a="1"/>
  <c r="AU693" i="3" s="1"/>
  <c r="AW692" i="3"/>
  <c r="AV692" i="3" a="1"/>
  <c r="AV692" i="3" s="1"/>
  <c r="AU692" i="3" a="1"/>
  <c r="AU692" i="3" s="1"/>
  <c r="AW691" i="3"/>
  <c r="AV691" i="3" a="1"/>
  <c r="AV691" i="3" s="1"/>
  <c r="AU691" i="3" a="1"/>
  <c r="AU691" i="3" s="1"/>
  <c r="AW690" i="3"/>
  <c r="AV690" i="3" a="1"/>
  <c r="AV690" i="3" s="1"/>
  <c r="AU690" i="3" a="1"/>
  <c r="AU690" i="3" s="1"/>
  <c r="AW689" i="3"/>
  <c r="AV689" i="3" a="1"/>
  <c r="AV689" i="3" s="1"/>
  <c r="AU689" i="3" a="1"/>
  <c r="AU689" i="3" s="1"/>
  <c r="AW687" i="3"/>
  <c r="AV687" i="3" a="1"/>
  <c r="AV687" i="3" s="1"/>
  <c r="AU687" i="3" a="1"/>
  <c r="AU687" i="3" s="1"/>
  <c r="AW686" i="3"/>
  <c r="AV686" i="3" a="1"/>
  <c r="AV686" i="3" s="1"/>
  <c r="AU686" i="3" a="1"/>
  <c r="AU686" i="3" s="1"/>
  <c r="AW685" i="3"/>
  <c r="AV685" i="3" a="1"/>
  <c r="AV685" i="3" s="1"/>
  <c r="AU685" i="3" a="1"/>
  <c r="AU685" i="3" s="1"/>
  <c r="AW684" i="3"/>
  <c r="AV684" i="3" a="1"/>
  <c r="AV684" i="3" s="1"/>
  <c r="AU684" i="3" a="1"/>
  <c r="AU684" i="3" s="1"/>
  <c r="AW683" i="3"/>
  <c r="AV683" i="3" a="1"/>
  <c r="AV683" i="3" s="1"/>
  <c r="AU683" i="3" a="1"/>
  <c r="AU683" i="3" s="1"/>
  <c r="AW682" i="3"/>
  <c r="AV682" i="3" a="1"/>
  <c r="AV682" i="3" s="1"/>
  <c r="AU682" i="3" a="1"/>
  <c r="AU682" i="3" s="1"/>
  <c r="AW681" i="3"/>
  <c r="AV681" i="3" a="1"/>
  <c r="AV681" i="3" s="1"/>
  <c r="AU681" i="3" a="1"/>
  <c r="AU681" i="3" s="1"/>
  <c r="AW680" i="3"/>
  <c r="AV680" i="3" a="1"/>
  <c r="AV680" i="3" s="1"/>
  <c r="AU680" i="3" a="1"/>
  <c r="AU680" i="3" s="1"/>
  <c r="AW679" i="3"/>
  <c r="AV679" i="3" a="1"/>
  <c r="AV679" i="3" s="1"/>
  <c r="AU679" i="3" a="1"/>
  <c r="AU679" i="3" s="1"/>
  <c r="AW678" i="3"/>
  <c r="AV678" i="3" a="1"/>
  <c r="AV678" i="3" s="1"/>
  <c r="AU678" i="3" a="1"/>
  <c r="AU678" i="3" s="1"/>
  <c r="AW677" i="3"/>
  <c r="AV677" i="3" a="1"/>
  <c r="AV677" i="3" s="1"/>
  <c r="AU677" i="3" a="1"/>
  <c r="AU677" i="3" s="1"/>
  <c r="AW676" i="3"/>
  <c r="AV676" i="3" a="1"/>
  <c r="AV676" i="3" s="1"/>
  <c r="AU676" i="3" a="1"/>
  <c r="AU676" i="3" s="1"/>
  <c r="AW674" i="3"/>
  <c r="AV674" i="3" a="1"/>
  <c r="AV674" i="3" s="1"/>
  <c r="AU674" i="3" a="1"/>
  <c r="AU674" i="3" s="1"/>
  <c r="AW673" i="3"/>
  <c r="AV673" i="3" a="1"/>
  <c r="AV673" i="3" s="1"/>
  <c r="AU673" i="3" a="1"/>
  <c r="AU673" i="3" s="1"/>
  <c r="AW672" i="3"/>
  <c r="AV672" i="3" a="1"/>
  <c r="AV672" i="3" s="1"/>
  <c r="AU672" i="3" a="1"/>
  <c r="AU672" i="3" s="1"/>
  <c r="AW671" i="3"/>
  <c r="AV671" i="3" a="1"/>
  <c r="AV671" i="3" s="1"/>
  <c r="AU671" i="3" a="1"/>
  <c r="AU671" i="3" s="1"/>
  <c r="AW670" i="3"/>
  <c r="AV670" i="3" a="1"/>
  <c r="AV670" i="3" s="1"/>
  <c r="AU670" i="3" a="1"/>
  <c r="AU670" i="3" s="1"/>
  <c r="AW669" i="3"/>
  <c r="AV669" i="3" a="1"/>
  <c r="AV669" i="3" s="1"/>
  <c r="AU669" i="3" a="1"/>
  <c r="AU669" i="3" s="1"/>
  <c r="AW668" i="3"/>
  <c r="AV668" i="3" a="1"/>
  <c r="AV668" i="3" s="1"/>
  <c r="AU668" i="3" a="1"/>
  <c r="AU668" i="3" s="1"/>
  <c r="AW667" i="3"/>
  <c r="AV667" i="3" a="1"/>
  <c r="AV667" i="3" s="1"/>
  <c r="AU667" i="3" a="1"/>
  <c r="AU667" i="3" s="1"/>
  <c r="AW666" i="3"/>
  <c r="AV666" i="3" a="1"/>
  <c r="AV666" i="3" s="1"/>
  <c r="AU666" i="3" a="1"/>
  <c r="AU666" i="3" s="1"/>
  <c r="AW665" i="3"/>
  <c r="AV665" i="3" a="1"/>
  <c r="AV665" i="3" s="1"/>
  <c r="AU665" i="3" a="1"/>
  <c r="AU665" i="3" s="1"/>
  <c r="AW664" i="3"/>
  <c r="AV664" i="3" a="1"/>
  <c r="AV664" i="3" s="1"/>
  <c r="AU664" i="3" a="1"/>
  <c r="AU664" i="3" s="1"/>
  <c r="AW663" i="3"/>
  <c r="AV663" i="3" a="1"/>
  <c r="AV663" i="3" s="1"/>
  <c r="AU663" i="3" a="1"/>
  <c r="AU663" i="3" s="1"/>
  <c r="AW661" i="3"/>
  <c r="AV661" i="3" a="1"/>
  <c r="AV661" i="3" s="1"/>
  <c r="AU661" i="3" a="1"/>
  <c r="AU661" i="3" s="1"/>
  <c r="AW660" i="3"/>
  <c r="AV660" i="3" a="1"/>
  <c r="AV660" i="3" s="1"/>
  <c r="AU660" i="3" a="1"/>
  <c r="AU660" i="3" s="1"/>
  <c r="AW659" i="3"/>
  <c r="AV659" i="3" a="1"/>
  <c r="AV659" i="3" s="1"/>
  <c r="AU659" i="3" a="1"/>
  <c r="AU659" i="3" s="1"/>
  <c r="AW658" i="3"/>
  <c r="AV658" i="3" a="1"/>
  <c r="AV658" i="3" s="1"/>
  <c r="AU658" i="3" a="1"/>
  <c r="AU658" i="3" s="1"/>
  <c r="AW656" i="3"/>
  <c r="AV656" i="3" a="1"/>
  <c r="AV656" i="3" s="1"/>
  <c r="AU656" i="3" a="1"/>
  <c r="AU656" i="3" s="1"/>
  <c r="AW655" i="3"/>
  <c r="AV655" i="3" a="1"/>
  <c r="AV655" i="3" s="1"/>
  <c r="AU655" i="3" a="1"/>
  <c r="AU655" i="3" s="1"/>
  <c r="AW654" i="3"/>
  <c r="AV654" i="3" a="1"/>
  <c r="AV654" i="3" s="1"/>
  <c r="AU654" i="3" a="1"/>
  <c r="AU654" i="3" s="1"/>
  <c r="AW653" i="3"/>
  <c r="AV653" i="3" a="1"/>
  <c r="AV653" i="3" s="1"/>
  <c r="AU653" i="3" a="1"/>
  <c r="AU653" i="3" s="1"/>
  <c r="AW652" i="3"/>
  <c r="AV652" i="3" a="1"/>
  <c r="AV652" i="3" s="1"/>
  <c r="AU652" i="3" a="1"/>
  <c r="AU652" i="3" s="1"/>
  <c r="AW651" i="3"/>
  <c r="AV651" i="3" a="1"/>
  <c r="AV651" i="3" s="1"/>
  <c r="AU651" i="3" a="1"/>
  <c r="AU651" i="3" s="1"/>
  <c r="AW650" i="3"/>
  <c r="AV650" i="3" a="1"/>
  <c r="AV650" i="3" s="1"/>
  <c r="AU650" i="3" a="1"/>
  <c r="AU650" i="3" s="1"/>
  <c r="AW648" i="3"/>
  <c r="AV648" i="3" a="1"/>
  <c r="AV648" i="3" s="1"/>
  <c r="AU648" i="3" a="1"/>
  <c r="AU648" i="3" s="1"/>
  <c r="AW647" i="3"/>
  <c r="AV647" i="3" a="1"/>
  <c r="AV647" i="3" s="1"/>
  <c r="AU647" i="3" a="1"/>
  <c r="AU647" i="3" s="1"/>
  <c r="AW646" i="3"/>
  <c r="AV646" i="3" a="1"/>
  <c r="AV646" i="3" s="1"/>
  <c r="AU646" i="3" a="1"/>
  <c r="AU646" i="3" s="1"/>
  <c r="AW645" i="3"/>
  <c r="AV645" i="3" a="1"/>
  <c r="AV645" i="3" s="1"/>
  <c r="AU645" i="3" a="1"/>
  <c r="AU645" i="3" s="1"/>
  <c r="AW644" i="3"/>
  <c r="AV644" i="3" a="1"/>
  <c r="AV644" i="3" s="1"/>
  <c r="AU644" i="3" a="1"/>
  <c r="AU644" i="3" s="1"/>
  <c r="AW643" i="3"/>
  <c r="AV643" i="3" a="1"/>
  <c r="AV643" i="3" s="1"/>
  <c r="AU643" i="3" a="1"/>
  <c r="AU643" i="3" s="1"/>
  <c r="AW642" i="3"/>
  <c r="AV642" i="3" a="1"/>
  <c r="AV642" i="3" s="1"/>
  <c r="AU642" i="3" a="1"/>
  <c r="AU642" i="3" s="1"/>
  <c r="AW641" i="3"/>
  <c r="AV641" i="3" a="1"/>
  <c r="AV641" i="3" s="1"/>
  <c r="AU641" i="3" a="1"/>
  <c r="AU641" i="3" s="1"/>
  <c r="AW640" i="3"/>
  <c r="AV640" i="3" a="1"/>
  <c r="AV640" i="3" s="1"/>
  <c r="AU640" i="3" a="1"/>
  <c r="AU640" i="3" s="1"/>
  <c r="AW639" i="3"/>
  <c r="AV639" i="3" a="1"/>
  <c r="AV639" i="3" s="1"/>
  <c r="AU639" i="3" a="1"/>
  <c r="AU639" i="3" s="1"/>
  <c r="AW637" i="3"/>
  <c r="AV637" i="3" a="1"/>
  <c r="AV637" i="3" s="1"/>
  <c r="AU637" i="3" a="1"/>
  <c r="AU637" i="3" s="1"/>
  <c r="AW636" i="3"/>
  <c r="AV636" i="3" a="1"/>
  <c r="AV636" i="3" s="1"/>
  <c r="AU636" i="3" a="1"/>
  <c r="AU636" i="3" s="1"/>
  <c r="AW635" i="3"/>
  <c r="AV635" i="3" a="1"/>
  <c r="AV635" i="3" s="1"/>
  <c r="AU635" i="3" a="1"/>
  <c r="AU635" i="3" s="1"/>
  <c r="AW634" i="3"/>
  <c r="AV634" i="3" a="1"/>
  <c r="AV634" i="3" s="1"/>
  <c r="AU634" i="3" a="1"/>
  <c r="AU634" i="3" s="1"/>
  <c r="AW633" i="3"/>
  <c r="AV633" i="3" a="1"/>
  <c r="AV633" i="3" s="1"/>
  <c r="AU633" i="3" a="1"/>
  <c r="AU633" i="3" s="1"/>
  <c r="AW632" i="3"/>
  <c r="AV632" i="3" a="1"/>
  <c r="AV632" i="3" s="1"/>
  <c r="AW631" i="3"/>
  <c r="AV631" i="3" a="1"/>
  <c r="AV631" i="3" s="1"/>
  <c r="AW630" i="3"/>
  <c r="AV630" i="3" a="1"/>
  <c r="AV630" i="3" s="1"/>
  <c r="AU630" i="3" a="1"/>
  <c r="AU630" i="3" s="1"/>
  <c r="AW629" i="3"/>
  <c r="AV629" i="3" a="1"/>
  <c r="AV629" i="3" s="1"/>
  <c r="AU629" i="3" a="1"/>
  <c r="AU629" i="3" s="1"/>
  <c r="AW627" i="3"/>
  <c r="AV627" i="3" a="1"/>
  <c r="AV627" i="3" s="1"/>
  <c r="AU627" i="3" a="1"/>
  <c r="AU627" i="3" s="1"/>
  <c r="AW624" i="3"/>
  <c r="AV624" i="3" a="1"/>
  <c r="AV624" i="3" s="1"/>
  <c r="AU624" i="3" a="1"/>
  <c r="AU624" i="3" s="1"/>
  <c r="AV623" i="3" a="1"/>
  <c r="AV623" i="3" s="1"/>
  <c r="AU623" i="3" a="1"/>
  <c r="AU623" i="3" s="1"/>
  <c r="AW622" i="3"/>
  <c r="AV622" i="3" a="1"/>
  <c r="AV622" i="3" s="1"/>
  <c r="AU622" i="3" a="1"/>
  <c r="AU622" i="3" s="1"/>
  <c r="AW620" i="3"/>
  <c r="AV620" i="3" a="1"/>
  <c r="AV620" i="3" s="1"/>
  <c r="AU620" i="3" a="1"/>
  <c r="AU620" i="3" s="1"/>
  <c r="AW619" i="3"/>
  <c r="AV619" i="3" a="1"/>
  <c r="AV619" i="3" s="1"/>
  <c r="AU619" i="3" a="1"/>
  <c r="AU619" i="3" s="1"/>
  <c r="AW618" i="3"/>
  <c r="AV618" i="3" a="1"/>
  <c r="AV618" i="3" s="1"/>
  <c r="AU618" i="3" a="1"/>
  <c r="AU618" i="3" s="1"/>
  <c r="AW617" i="3"/>
  <c r="AV617" i="3" a="1"/>
  <c r="AV617" i="3" s="1"/>
  <c r="AU617" i="3" a="1"/>
  <c r="AU617" i="3" s="1"/>
  <c r="AW616" i="3"/>
  <c r="AV616" i="3" a="1"/>
  <c r="AV616" i="3" s="1"/>
  <c r="AU616" i="3" a="1"/>
  <c r="AU616" i="3" s="1"/>
  <c r="AW615" i="3"/>
  <c r="AV615" i="3" a="1"/>
  <c r="AV615" i="3" s="1"/>
  <c r="AU615" i="3" a="1"/>
  <c r="AU615" i="3" s="1"/>
  <c r="AW614" i="3"/>
  <c r="AV614" i="3" a="1"/>
  <c r="AV614" i="3" s="1"/>
  <c r="AU614" i="3" a="1"/>
  <c r="AU614" i="3" s="1"/>
  <c r="AW613" i="3"/>
  <c r="AV613" i="3" a="1"/>
  <c r="AV613" i="3" s="1"/>
  <c r="AU613" i="3" a="1"/>
  <c r="AU613" i="3" s="1"/>
  <c r="AW612" i="3"/>
  <c r="AV612" i="3" a="1"/>
  <c r="AV612" i="3" s="1"/>
  <c r="AU612" i="3" a="1"/>
  <c r="AU612" i="3" s="1"/>
  <c r="AW611" i="3"/>
  <c r="AV611" i="3" a="1"/>
  <c r="AV611" i="3" s="1"/>
  <c r="AU611" i="3" a="1"/>
  <c r="AU611" i="3" s="1"/>
  <c r="AW610" i="3"/>
  <c r="AV610" i="3" a="1"/>
  <c r="AV610" i="3" s="1"/>
  <c r="AU610" i="3" a="1"/>
  <c r="AU610" i="3" s="1"/>
  <c r="AW609" i="3"/>
  <c r="AV609" i="3" a="1"/>
  <c r="AV609" i="3" s="1"/>
  <c r="AU609" i="3" a="1"/>
  <c r="AU609" i="3" s="1"/>
  <c r="AW608" i="3"/>
  <c r="AV608" i="3" a="1"/>
  <c r="AV608" i="3" s="1"/>
  <c r="AU608" i="3" a="1"/>
  <c r="AU608" i="3" s="1"/>
  <c r="AW607" i="3"/>
  <c r="AV607" i="3" a="1"/>
  <c r="AV607" i="3" s="1"/>
  <c r="AU607" i="3" a="1"/>
  <c r="AU607" i="3" s="1"/>
  <c r="AW606" i="3"/>
  <c r="AV606" i="3" a="1"/>
  <c r="AV606" i="3" s="1"/>
  <c r="AU606" i="3" a="1"/>
  <c r="AU606" i="3" s="1"/>
  <c r="AW605" i="3"/>
  <c r="AV605" i="3" a="1"/>
  <c r="AV605" i="3" s="1"/>
  <c r="AU605" i="3" a="1"/>
  <c r="AU605" i="3" s="1"/>
  <c r="AW604" i="3"/>
  <c r="AV604" i="3" a="1"/>
  <c r="AV604" i="3" s="1"/>
  <c r="AU604" i="3" a="1"/>
  <c r="AU604" i="3" s="1"/>
  <c r="AW603" i="3"/>
  <c r="AV603" i="3" a="1"/>
  <c r="AV603" i="3" s="1"/>
  <c r="AU603" i="3" a="1"/>
  <c r="AU603" i="3" s="1"/>
  <c r="AW602" i="3"/>
  <c r="AV602" i="3" a="1"/>
  <c r="AV602" i="3" s="1"/>
  <c r="AU602" i="3" a="1"/>
  <c r="AU602" i="3" s="1"/>
  <c r="AW601" i="3"/>
  <c r="AV601" i="3" a="1"/>
  <c r="AV601" i="3" s="1"/>
  <c r="AU601" i="3" a="1"/>
  <c r="AU601" i="3" s="1"/>
  <c r="AW600" i="3"/>
  <c r="AV600" i="3" a="1"/>
  <c r="AV600" i="3" s="1"/>
  <c r="AU600" i="3" a="1"/>
  <c r="AU600" i="3" s="1"/>
  <c r="AW599" i="3"/>
  <c r="AV599" i="3" a="1"/>
  <c r="AV599" i="3" s="1"/>
  <c r="AU599" i="3" a="1"/>
  <c r="AU599" i="3" s="1"/>
  <c r="AW598" i="3"/>
  <c r="AV598" i="3" a="1"/>
  <c r="AV598" i="3" s="1"/>
  <c r="AU598" i="3" a="1"/>
  <c r="AU598" i="3" s="1"/>
  <c r="AW597" i="3"/>
  <c r="AV597" i="3" a="1"/>
  <c r="AV597" i="3" s="1"/>
  <c r="AU597" i="3" a="1"/>
  <c r="AU597" i="3" s="1"/>
  <c r="AW596" i="3"/>
  <c r="AV596" i="3" a="1"/>
  <c r="AV596" i="3" s="1"/>
  <c r="AU596" i="3" a="1"/>
  <c r="AU596" i="3" s="1"/>
  <c r="AW595" i="3"/>
  <c r="AV595" i="3" a="1"/>
  <c r="AV595" i="3" s="1"/>
  <c r="AU595" i="3" a="1"/>
  <c r="AU595" i="3" s="1"/>
  <c r="AW594" i="3"/>
  <c r="AV594" i="3" a="1"/>
  <c r="AV594" i="3" s="1"/>
  <c r="AU594" i="3" a="1"/>
  <c r="AU594" i="3" s="1"/>
  <c r="AW592" i="3"/>
  <c r="AV592" i="3" a="1"/>
  <c r="AV592" i="3" s="1"/>
  <c r="AU592" i="3" a="1"/>
  <c r="AU592" i="3" s="1"/>
  <c r="AW591" i="3"/>
  <c r="AV591" i="3" a="1"/>
  <c r="AV591" i="3" s="1"/>
  <c r="AU591" i="3" a="1"/>
  <c r="AU591" i="3" s="1"/>
  <c r="AW590" i="3"/>
  <c r="AV590" i="3" a="1"/>
  <c r="AV590" i="3" s="1"/>
  <c r="AU590" i="3" a="1"/>
  <c r="AU590" i="3" s="1"/>
  <c r="AW589" i="3"/>
  <c r="AV589" i="3" a="1"/>
  <c r="AV589" i="3" s="1"/>
  <c r="AU589" i="3" a="1"/>
  <c r="AU589" i="3" s="1"/>
  <c r="AW588" i="3"/>
  <c r="AV588" i="3" a="1"/>
  <c r="AV588" i="3" s="1"/>
  <c r="AU588" i="3" a="1"/>
  <c r="AU588" i="3" s="1"/>
  <c r="AW587" i="3"/>
  <c r="AV587" i="3" a="1"/>
  <c r="AV587" i="3" s="1"/>
  <c r="AU587" i="3" a="1"/>
  <c r="AU587" i="3" s="1"/>
  <c r="AW586" i="3"/>
  <c r="AV586" i="3" a="1"/>
  <c r="AV586" i="3" s="1"/>
  <c r="AU586" i="3" a="1"/>
  <c r="AU586" i="3" s="1"/>
  <c r="AW585" i="3"/>
  <c r="AV585" i="3" a="1"/>
  <c r="AV585" i="3" s="1"/>
  <c r="AU585" i="3" a="1"/>
  <c r="AU585" i="3" s="1"/>
  <c r="AW584" i="3"/>
  <c r="AV584" i="3" a="1"/>
  <c r="AV584" i="3" s="1"/>
  <c r="AU584" i="3" a="1"/>
  <c r="AU584" i="3" s="1"/>
  <c r="AW583" i="3"/>
  <c r="AV583" i="3" a="1"/>
  <c r="AV583" i="3" s="1"/>
  <c r="AU583" i="3" a="1"/>
  <c r="AU583" i="3" s="1"/>
  <c r="AW582" i="3"/>
  <c r="AV582" i="3" a="1"/>
  <c r="AV582" i="3" s="1"/>
  <c r="AU582" i="3" a="1"/>
  <c r="AU582" i="3" s="1"/>
  <c r="AW581" i="3"/>
  <c r="AV581" i="3" a="1"/>
  <c r="AV581" i="3" s="1"/>
  <c r="AU581" i="3" a="1"/>
  <c r="AU581" i="3" s="1"/>
  <c r="AW580" i="3"/>
  <c r="AV580" i="3" a="1"/>
  <c r="AV580" i="3" s="1"/>
  <c r="AU580" i="3" a="1"/>
  <c r="AU580" i="3" s="1"/>
  <c r="AW579" i="3"/>
  <c r="AV579" i="3" a="1"/>
  <c r="AV579" i="3" s="1"/>
  <c r="AU579" i="3" a="1"/>
  <c r="AU579" i="3" s="1"/>
  <c r="AW578" i="3"/>
  <c r="AV578" i="3" a="1"/>
  <c r="AV578" i="3" s="1"/>
  <c r="AU578" i="3" a="1"/>
  <c r="AU578" i="3" s="1"/>
  <c r="AW577" i="3"/>
  <c r="AV577" i="3" a="1"/>
  <c r="AV577" i="3" s="1"/>
  <c r="AU577" i="3" a="1"/>
  <c r="AU577" i="3" s="1"/>
  <c r="AW576" i="3"/>
  <c r="AV576" i="3" a="1"/>
  <c r="AV576" i="3" s="1"/>
  <c r="AU576" i="3" a="1"/>
  <c r="AU576" i="3" s="1"/>
  <c r="AW575" i="3"/>
  <c r="AV575" i="3" a="1"/>
  <c r="AV575" i="3" s="1"/>
  <c r="AU575" i="3" a="1"/>
  <c r="AU575" i="3" s="1"/>
  <c r="AW574" i="3"/>
  <c r="AV574" i="3" a="1"/>
  <c r="AV574" i="3" s="1"/>
  <c r="AU574" i="3" a="1"/>
  <c r="AU574" i="3" s="1"/>
  <c r="AW573" i="3"/>
  <c r="AV573" i="3" a="1"/>
  <c r="AV573" i="3" s="1"/>
  <c r="AU573" i="3" a="1"/>
  <c r="AU573" i="3" s="1"/>
  <c r="AW572" i="3"/>
  <c r="AV572" i="3" a="1"/>
  <c r="AV572" i="3" s="1"/>
  <c r="AU572" i="3" a="1"/>
  <c r="AU572" i="3" s="1"/>
  <c r="AW571" i="3"/>
  <c r="AV571" i="3" a="1"/>
  <c r="AV571" i="3" s="1"/>
  <c r="AU571" i="3" a="1"/>
  <c r="AU571" i="3" s="1"/>
  <c r="AW570" i="3"/>
  <c r="AV570" i="3" a="1"/>
  <c r="AV570" i="3" s="1"/>
  <c r="AU570" i="3" a="1"/>
  <c r="AU570" i="3" s="1"/>
  <c r="AW569" i="3"/>
  <c r="AV569" i="3" a="1"/>
  <c r="AV569" i="3" s="1"/>
  <c r="AU569" i="3" a="1"/>
  <c r="AU569" i="3" s="1"/>
  <c r="AW568" i="3"/>
  <c r="AV568" i="3" a="1"/>
  <c r="AV568" i="3" s="1"/>
  <c r="AU568" i="3" a="1"/>
  <c r="AU568" i="3" s="1"/>
  <c r="AW567" i="3"/>
  <c r="AV567" i="3" a="1"/>
  <c r="AV567" i="3" s="1"/>
  <c r="AU567" i="3" a="1"/>
  <c r="AU567" i="3" s="1"/>
  <c r="AW566" i="3"/>
  <c r="AV566" i="3" a="1"/>
  <c r="AV566" i="3" s="1"/>
  <c r="AU566" i="3" a="1"/>
  <c r="AU566" i="3" s="1"/>
  <c r="AW565" i="3"/>
  <c r="AV565" i="3" a="1"/>
  <c r="AV565" i="3" s="1"/>
  <c r="AU565" i="3" a="1"/>
  <c r="AU565" i="3" s="1"/>
  <c r="AW564" i="3"/>
  <c r="AV564" i="3" a="1"/>
  <c r="AV564" i="3" s="1"/>
  <c r="AU564" i="3" a="1"/>
  <c r="AU564" i="3" s="1"/>
  <c r="AW563" i="3"/>
  <c r="AV563" i="3" a="1"/>
  <c r="AV563" i="3" s="1"/>
  <c r="AU563" i="3" a="1"/>
  <c r="AU563" i="3" s="1"/>
  <c r="AW562" i="3"/>
  <c r="AV562" i="3" a="1"/>
  <c r="AV562" i="3" s="1"/>
  <c r="AU562" i="3" a="1"/>
  <c r="AU562" i="3" s="1"/>
  <c r="AW561" i="3"/>
  <c r="AV561" i="3" a="1"/>
  <c r="AV561" i="3" s="1"/>
  <c r="AU561" i="3" a="1"/>
  <c r="AU561" i="3" s="1"/>
  <c r="AW560" i="3"/>
  <c r="AV560" i="3" a="1"/>
  <c r="AV560" i="3" s="1"/>
  <c r="AU560" i="3" a="1"/>
  <c r="AU560" i="3" s="1"/>
  <c r="AW559" i="3"/>
  <c r="AV559" i="3" a="1"/>
  <c r="AV559" i="3" s="1"/>
  <c r="AU559" i="3" a="1"/>
  <c r="AU559" i="3" s="1"/>
  <c r="AW558" i="3"/>
  <c r="AV558" i="3" a="1"/>
  <c r="AV558" i="3" s="1"/>
  <c r="AU558" i="3" a="1"/>
  <c r="AU558" i="3" s="1"/>
  <c r="AW557" i="3"/>
  <c r="AV557" i="3" a="1"/>
  <c r="AV557" i="3" s="1"/>
  <c r="AU557" i="3" a="1"/>
  <c r="AU557" i="3" s="1"/>
  <c r="AW556" i="3"/>
  <c r="AV556" i="3" a="1"/>
  <c r="AV556" i="3" s="1"/>
  <c r="AU556" i="3" a="1"/>
  <c r="AU556" i="3" s="1"/>
  <c r="AW555" i="3"/>
  <c r="AV555" i="3" a="1"/>
  <c r="AV555" i="3" s="1"/>
  <c r="AU555" i="3" a="1"/>
  <c r="AU555" i="3" s="1"/>
  <c r="AW554" i="3"/>
  <c r="AV554" i="3" a="1"/>
  <c r="AV554" i="3" s="1"/>
  <c r="AU554" i="3" a="1"/>
  <c r="AU554" i="3" s="1"/>
  <c r="AW553" i="3"/>
  <c r="AV553" i="3" a="1"/>
  <c r="AV553" i="3" s="1"/>
  <c r="AU553" i="3" a="1"/>
  <c r="AU553" i="3" s="1"/>
  <c r="AW552" i="3"/>
  <c r="AV552" i="3" a="1"/>
  <c r="AV552" i="3" s="1"/>
  <c r="AU552" i="3" a="1"/>
  <c r="AU552" i="3" s="1"/>
  <c r="AW551" i="3"/>
  <c r="AV551" i="3" a="1"/>
  <c r="AV551" i="3" s="1"/>
  <c r="AU551" i="3" a="1"/>
  <c r="AU551" i="3" s="1"/>
  <c r="AW550" i="3"/>
  <c r="AV550" i="3" a="1"/>
  <c r="AV550" i="3" s="1"/>
  <c r="AU550" i="3" a="1"/>
  <c r="AU550" i="3" s="1"/>
  <c r="AW549" i="3"/>
  <c r="AV549" i="3" a="1"/>
  <c r="AV549" i="3" s="1"/>
  <c r="AU549" i="3" a="1"/>
  <c r="AU549" i="3" s="1"/>
  <c r="AW548" i="3"/>
  <c r="AV548" i="3" a="1"/>
  <c r="AV548" i="3" s="1"/>
  <c r="AU548" i="3" a="1"/>
  <c r="AU548" i="3" s="1"/>
  <c r="AW547" i="3"/>
  <c r="AV547" i="3" a="1"/>
  <c r="AV547" i="3" s="1"/>
  <c r="AU547" i="3" a="1"/>
  <c r="AU547" i="3" s="1"/>
  <c r="AW546" i="3"/>
  <c r="AV546" i="3" a="1"/>
  <c r="AV546" i="3" s="1"/>
  <c r="AU546" i="3" a="1"/>
  <c r="AU546" i="3" s="1"/>
  <c r="AW545" i="3"/>
  <c r="AV545" i="3" a="1"/>
  <c r="AV545" i="3" s="1"/>
  <c r="AU545" i="3" a="1"/>
  <c r="AU545" i="3" s="1"/>
  <c r="AW544" i="3"/>
  <c r="AV544" i="3" a="1"/>
  <c r="AV544" i="3" s="1"/>
  <c r="AU544" i="3" a="1"/>
  <c r="AU544" i="3" s="1"/>
  <c r="AW543" i="3"/>
  <c r="AV543" i="3" a="1"/>
  <c r="AV543" i="3" s="1"/>
  <c r="AU543" i="3" a="1"/>
  <c r="AU543" i="3" s="1"/>
  <c r="AW542" i="3"/>
  <c r="AV542" i="3" a="1"/>
  <c r="AV542" i="3" s="1"/>
  <c r="AU542" i="3" a="1"/>
  <c r="AU542" i="3" s="1"/>
  <c r="AW541" i="3"/>
  <c r="AV541" i="3" a="1"/>
  <c r="AV541" i="3" s="1"/>
  <c r="AU541" i="3" a="1"/>
  <c r="AU541" i="3" s="1"/>
  <c r="AW540" i="3"/>
  <c r="AV540" i="3" a="1"/>
  <c r="AV540" i="3" s="1"/>
  <c r="AU540" i="3" a="1"/>
  <c r="AU540" i="3" s="1"/>
  <c r="AW539" i="3"/>
  <c r="AV539" i="3" a="1"/>
  <c r="AV539" i="3" s="1"/>
  <c r="AU539" i="3" a="1"/>
  <c r="AU539" i="3" s="1"/>
  <c r="AW538" i="3"/>
  <c r="AV538" i="3" a="1"/>
  <c r="AV538" i="3" s="1"/>
  <c r="AU538" i="3" a="1"/>
  <c r="AU538" i="3" s="1"/>
  <c r="AW537" i="3"/>
  <c r="AV537" i="3" a="1"/>
  <c r="AV537" i="3" s="1"/>
  <c r="AU537" i="3" a="1"/>
  <c r="AU537" i="3" s="1"/>
  <c r="AW536" i="3"/>
  <c r="AV536" i="3" a="1"/>
  <c r="AV536" i="3" s="1"/>
  <c r="AU536" i="3" a="1"/>
  <c r="AU536" i="3" s="1"/>
  <c r="AW535" i="3"/>
  <c r="AV535" i="3" a="1"/>
  <c r="AV535" i="3" s="1"/>
  <c r="AU535" i="3" a="1"/>
  <c r="AU535" i="3" s="1"/>
  <c r="AW534" i="3"/>
  <c r="AV534" i="3" a="1"/>
  <c r="AV534" i="3" s="1"/>
  <c r="AU534" i="3" a="1"/>
  <c r="AU534" i="3" s="1"/>
  <c r="AW533" i="3"/>
  <c r="AV533" i="3" a="1"/>
  <c r="AV533" i="3" s="1"/>
  <c r="AU533" i="3" a="1"/>
  <c r="AU533" i="3" s="1"/>
  <c r="AW532" i="3"/>
  <c r="AV532" i="3" a="1"/>
  <c r="AV532" i="3" s="1"/>
  <c r="AU532" i="3" a="1"/>
  <c r="AU532" i="3" s="1"/>
  <c r="AW531" i="3"/>
  <c r="AV531" i="3" a="1"/>
  <c r="AV531" i="3" s="1"/>
  <c r="AU531" i="3" a="1"/>
  <c r="AU531" i="3" s="1"/>
  <c r="AW530" i="3"/>
  <c r="AV530" i="3" a="1"/>
  <c r="AV530" i="3" s="1"/>
  <c r="AU530" i="3" a="1"/>
  <c r="AU530" i="3" s="1"/>
  <c r="AW529" i="3"/>
  <c r="AV529" i="3" a="1"/>
  <c r="AV529" i="3" s="1"/>
  <c r="AU529" i="3" a="1"/>
  <c r="AU529" i="3" s="1"/>
  <c r="AW528" i="3"/>
  <c r="AV528" i="3" a="1"/>
  <c r="AV528" i="3" s="1"/>
  <c r="AU528" i="3" a="1"/>
  <c r="AU528" i="3" s="1"/>
  <c r="AW527" i="3"/>
  <c r="AV527" i="3" a="1"/>
  <c r="AV527" i="3" s="1"/>
  <c r="AU527" i="3" a="1"/>
  <c r="AU527" i="3" s="1"/>
  <c r="AW526" i="3"/>
  <c r="AV526" i="3" a="1"/>
  <c r="AV526" i="3" s="1"/>
  <c r="AU526" i="3" a="1"/>
  <c r="AU526" i="3" s="1"/>
  <c r="AW525" i="3"/>
  <c r="AV525" i="3" a="1"/>
  <c r="AV525" i="3" s="1"/>
  <c r="AU525" i="3" a="1"/>
  <c r="AU525" i="3" s="1"/>
  <c r="AW524" i="3"/>
  <c r="AV524" i="3" a="1"/>
  <c r="AV524" i="3" s="1"/>
  <c r="AU524" i="3" a="1"/>
  <c r="AU524" i="3" s="1"/>
  <c r="AW523" i="3"/>
  <c r="AV523" i="3" a="1"/>
  <c r="AV523" i="3" s="1"/>
  <c r="AU523" i="3" a="1"/>
  <c r="AU523" i="3" s="1"/>
  <c r="AW522" i="3"/>
  <c r="AV522" i="3" a="1"/>
  <c r="AV522" i="3" s="1"/>
  <c r="AU522" i="3" a="1"/>
  <c r="AU522" i="3" s="1"/>
  <c r="AW521" i="3"/>
  <c r="AV521" i="3" a="1"/>
  <c r="AV521" i="3" s="1"/>
  <c r="AU521" i="3" a="1"/>
  <c r="AU521" i="3" s="1"/>
  <c r="AW520" i="3"/>
  <c r="AV520" i="3" a="1"/>
  <c r="AV520" i="3" s="1"/>
  <c r="AU520" i="3" a="1"/>
  <c r="AU520" i="3" s="1"/>
  <c r="AW519" i="3"/>
  <c r="AV519" i="3" a="1"/>
  <c r="AV519" i="3" s="1"/>
  <c r="AU519" i="3" a="1"/>
  <c r="AU519" i="3" s="1"/>
  <c r="AW518" i="3"/>
  <c r="AV518" i="3" a="1"/>
  <c r="AV518" i="3" s="1"/>
  <c r="AU518" i="3" a="1"/>
  <c r="AU518" i="3" s="1"/>
  <c r="AW517" i="3"/>
  <c r="AV517" i="3" a="1"/>
  <c r="AV517" i="3" s="1"/>
  <c r="AU517" i="3" a="1"/>
  <c r="AU517" i="3" s="1"/>
  <c r="AW516" i="3"/>
  <c r="AV516" i="3" a="1"/>
  <c r="AV516" i="3" s="1"/>
  <c r="AU516" i="3" a="1"/>
  <c r="AU516" i="3" s="1"/>
  <c r="AW515" i="3"/>
  <c r="AV515" i="3" a="1"/>
  <c r="AV515" i="3" s="1"/>
  <c r="AU515" i="3" a="1"/>
  <c r="AU515" i="3" s="1"/>
  <c r="AW514" i="3"/>
  <c r="AV514" i="3" a="1"/>
  <c r="AV514" i="3" s="1"/>
  <c r="AU514" i="3" a="1"/>
  <c r="AU514" i="3" s="1"/>
  <c r="AW513" i="3"/>
  <c r="AV513" i="3" a="1"/>
  <c r="AV513" i="3" s="1"/>
  <c r="AU513" i="3" a="1"/>
  <c r="AU513" i="3" s="1"/>
  <c r="AV512" i="3" a="1"/>
  <c r="AV512" i="3" s="1"/>
  <c r="AU512" i="3" a="1"/>
  <c r="AU512" i="3" s="1"/>
  <c r="P251" i="4"/>
  <c r="P252" i="4"/>
  <c r="P253" i="4"/>
  <c r="P254" i="4"/>
  <c r="P256" i="4"/>
  <c r="P257" i="4"/>
  <c r="P258" i="4"/>
  <c r="P260" i="4"/>
  <c r="P261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50" i="4"/>
  <c r="P4" i="12"/>
  <c r="BY4" i="12"/>
  <c r="P24" i="4"/>
  <c r="P6" i="4"/>
  <c r="P7" i="4"/>
  <c r="P8" i="4"/>
  <c r="P9" i="4"/>
  <c r="P10" i="4"/>
  <c r="P11" i="4"/>
  <c r="P14" i="4"/>
  <c r="P15" i="4"/>
  <c r="P16" i="4"/>
  <c r="P17" i="4"/>
  <c r="P18" i="4"/>
  <c r="P19" i="4"/>
  <c r="P20" i="4"/>
  <c r="P21" i="4"/>
  <c r="P22" i="4"/>
  <c r="P23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5" i="4"/>
  <c r="H3" i="20"/>
  <c r="I3" i="20"/>
  <c r="J3" i="20"/>
  <c r="H4" i="20"/>
  <c r="I4" i="20"/>
  <c r="J4" i="20"/>
  <c r="H5" i="20"/>
  <c r="I5" i="20"/>
  <c r="J5" i="20"/>
  <c r="H6" i="20"/>
  <c r="I6" i="20"/>
  <c r="J6" i="20"/>
  <c r="H7" i="20"/>
  <c r="I7" i="20"/>
  <c r="J7" i="20"/>
  <c r="H8" i="20"/>
  <c r="I8" i="20"/>
  <c r="J8" i="20"/>
  <c r="H9" i="20"/>
  <c r="H10" i="20"/>
  <c r="H11" i="20"/>
  <c r="I11" i="20"/>
  <c r="J11" i="20"/>
  <c r="H12" i="20"/>
  <c r="I12" i="20"/>
  <c r="J12" i="20"/>
  <c r="H13" i="20"/>
  <c r="I13" i="20"/>
  <c r="J13" i="20"/>
  <c r="H14" i="20"/>
  <c r="I14" i="20"/>
  <c r="J14" i="20"/>
  <c r="H15" i="20"/>
  <c r="I15" i="20"/>
  <c r="J15" i="20"/>
  <c r="H16" i="20"/>
  <c r="I16" i="20"/>
  <c r="J16" i="20"/>
  <c r="H17" i="20"/>
  <c r="I17" i="20"/>
  <c r="J17" i="20"/>
  <c r="H18" i="20"/>
  <c r="I18" i="20"/>
  <c r="J18" i="20"/>
  <c r="H19" i="20"/>
  <c r="I19" i="20"/>
  <c r="J19" i="20"/>
  <c r="H20" i="20"/>
  <c r="I20" i="20"/>
  <c r="J20" i="20"/>
  <c r="H21" i="20"/>
  <c r="I21" i="20"/>
  <c r="J21" i="20"/>
  <c r="H22" i="20"/>
  <c r="I22" i="20"/>
  <c r="J22" i="20"/>
  <c r="H23" i="20"/>
  <c r="I23" i="20"/>
  <c r="J23" i="20"/>
  <c r="H24" i="20"/>
  <c r="I24" i="20"/>
  <c r="J24" i="20"/>
  <c r="H25" i="20"/>
  <c r="I25" i="20"/>
  <c r="J25" i="20"/>
  <c r="H26" i="20"/>
  <c r="I26" i="20"/>
  <c r="J26" i="20"/>
  <c r="H27" i="20"/>
  <c r="I27" i="20"/>
  <c r="J27" i="20"/>
  <c r="H28" i="20"/>
  <c r="I28" i="20"/>
  <c r="J28" i="20"/>
  <c r="H29" i="20"/>
  <c r="I29" i="20"/>
  <c r="J29" i="20"/>
  <c r="H30" i="20"/>
  <c r="I30" i="20"/>
  <c r="J30" i="20"/>
  <c r="H31" i="20"/>
  <c r="I31" i="20"/>
  <c r="J31" i="20"/>
  <c r="H32" i="20"/>
  <c r="I32" i="20"/>
  <c r="J32" i="20"/>
  <c r="H33" i="20"/>
  <c r="I33" i="20"/>
  <c r="J33" i="20"/>
  <c r="H34" i="20"/>
  <c r="I34" i="20"/>
  <c r="J34" i="20"/>
  <c r="H35" i="20"/>
  <c r="I35" i="20"/>
  <c r="J35" i="20"/>
  <c r="H36" i="20"/>
  <c r="I36" i="20"/>
  <c r="J36" i="20"/>
  <c r="H37" i="20"/>
  <c r="I37" i="20"/>
  <c r="J37" i="20"/>
  <c r="H38" i="20"/>
  <c r="I38" i="20"/>
  <c r="J38" i="20"/>
  <c r="H39" i="20"/>
  <c r="I39" i="20"/>
  <c r="J39" i="20"/>
  <c r="H40" i="20"/>
  <c r="I40" i="20"/>
  <c r="J40" i="20"/>
  <c r="H41" i="20"/>
  <c r="I41" i="20"/>
  <c r="J41" i="20"/>
  <c r="H42" i="20"/>
  <c r="I42" i="20"/>
  <c r="J42" i="20"/>
  <c r="H43" i="20"/>
  <c r="I43" i="20"/>
  <c r="J43" i="20"/>
  <c r="H44" i="20"/>
  <c r="I44" i="20"/>
  <c r="J44" i="20"/>
  <c r="H45" i="20"/>
  <c r="I45" i="20"/>
  <c r="J45" i="20"/>
  <c r="H46" i="20"/>
  <c r="I46" i="20"/>
  <c r="J46" i="20"/>
  <c r="H47" i="20"/>
  <c r="I47" i="20"/>
  <c r="J47" i="20"/>
  <c r="H48" i="20"/>
  <c r="I48" i="20"/>
  <c r="J48" i="20"/>
  <c r="H49" i="20"/>
  <c r="I49" i="20"/>
  <c r="J49" i="20"/>
  <c r="H50" i="20"/>
  <c r="I50" i="20"/>
  <c r="J50" i="20"/>
  <c r="H51" i="20"/>
  <c r="I51" i="20"/>
  <c r="J51" i="20"/>
  <c r="H52" i="20"/>
  <c r="I52" i="20"/>
  <c r="J52" i="20"/>
  <c r="H53" i="20"/>
  <c r="I53" i="20"/>
  <c r="J53" i="20"/>
  <c r="H54" i="20"/>
  <c r="I54" i="20"/>
  <c r="J54" i="20"/>
  <c r="H55" i="20"/>
  <c r="I55" i="20"/>
  <c r="J55" i="20"/>
  <c r="H56" i="20"/>
  <c r="I56" i="20"/>
  <c r="J56" i="20"/>
  <c r="H57" i="20"/>
  <c r="I57" i="20"/>
  <c r="J57" i="20"/>
  <c r="H58" i="20"/>
  <c r="I58" i="20"/>
  <c r="J58" i="20"/>
  <c r="H59" i="20"/>
  <c r="I59" i="20"/>
  <c r="J59" i="20"/>
  <c r="H60" i="20"/>
  <c r="I60" i="20"/>
  <c r="J60" i="20"/>
  <c r="H61" i="20"/>
  <c r="I61" i="20"/>
  <c r="J61" i="20"/>
  <c r="H62" i="20"/>
  <c r="I62" i="20"/>
  <c r="J62" i="20"/>
  <c r="H63" i="20"/>
  <c r="I63" i="20"/>
  <c r="J63" i="20"/>
  <c r="H64" i="20"/>
  <c r="I64" i="20"/>
  <c r="J64" i="20"/>
  <c r="H65" i="20"/>
  <c r="I65" i="20"/>
  <c r="J65" i="20"/>
  <c r="H66" i="20"/>
  <c r="I66" i="20"/>
  <c r="J66" i="20"/>
  <c r="H67" i="20"/>
  <c r="I67" i="20"/>
  <c r="J67" i="20"/>
  <c r="H68" i="20"/>
  <c r="I68" i="20"/>
  <c r="J68" i="20"/>
  <c r="H69" i="20"/>
  <c r="I69" i="20"/>
  <c r="J69" i="20"/>
  <c r="H70" i="20"/>
  <c r="I70" i="20"/>
  <c r="J70" i="20"/>
  <c r="H71" i="20"/>
  <c r="I71" i="20"/>
  <c r="J71" i="20"/>
  <c r="H72" i="20"/>
  <c r="I72" i="20"/>
  <c r="J72" i="20"/>
  <c r="H73" i="20"/>
  <c r="I73" i="20"/>
  <c r="J73" i="20"/>
  <c r="H74" i="20"/>
  <c r="I74" i="20"/>
  <c r="J74" i="20"/>
  <c r="H75" i="20"/>
  <c r="I75" i="20"/>
  <c r="J75" i="20"/>
  <c r="H76" i="20"/>
  <c r="I76" i="20"/>
  <c r="J76" i="20"/>
  <c r="H77" i="20"/>
  <c r="I77" i="20"/>
  <c r="J77" i="20"/>
  <c r="H78" i="20"/>
  <c r="I78" i="20"/>
  <c r="J78" i="20"/>
  <c r="H79" i="20"/>
  <c r="I79" i="20"/>
  <c r="J79" i="20"/>
  <c r="H80" i="20"/>
  <c r="I80" i="20"/>
  <c r="J80" i="20"/>
  <c r="H81" i="20"/>
  <c r="I81" i="20"/>
  <c r="J81" i="20"/>
  <c r="H82" i="20"/>
  <c r="I82" i="20"/>
  <c r="J82" i="20"/>
  <c r="H83" i="20"/>
  <c r="I83" i="20"/>
  <c r="J83" i="20"/>
  <c r="H84" i="20"/>
  <c r="I84" i="20"/>
  <c r="J84" i="20"/>
  <c r="H85" i="20"/>
  <c r="I85" i="20"/>
  <c r="J85" i="20"/>
  <c r="H86" i="20"/>
  <c r="I86" i="20"/>
  <c r="J86" i="20"/>
  <c r="H87" i="20"/>
  <c r="I87" i="20"/>
  <c r="J87" i="20"/>
  <c r="H88" i="20"/>
  <c r="I88" i="20"/>
  <c r="J88" i="20"/>
  <c r="H89" i="20"/>
  <c r="I89" i="20"/>
  <c r="J89" i="20"/>
  <c r="H90" i="20"/>
  <c r="I90" i="20"/>
  <c r="J90" i="20"/>
  <c r="H91" i="20"/>
  <c r="I91" i="20"/>
  <c r="J91" i="20"/>
  <c r="H92" i="20"/>
  <c r="I92" i="20"/>
  <c r="J92" i="20"/>
  <c r="H93" i="20"/>
  <c r="I93" i="20"/>
  <c r="J93" i="20"/>
  <c r="H94" i="20"/>
  <c r="I94" i="20"/>
  <c r="J94" i="20"/>
  <c r="H95" i="20"/>
  <c r="I95" i="20"/>
  <c r="J95" i="20"/>
  <c r="H96" i="20"/>
  <c r="I96" i="20"/>
  <c r="J96" i="20"/>
  <c r="H97" i="20"/>
  <c r="I97" i="20"/>
  <c r="J97" i="20"/>
  <c r="H98" i="20"/>
  <c r="I98" i="20"/>
  <c r="J98" i="20"/>
  <c r="H99" i="20"/>
  <c r="I99" i="20"/>
  <c r="J99" i="20"/>
  <c r="H100" i="20"/>
  <c r="I100" i="20"/>
  <c r="J100" i="20"/>
  <c r="H101" i="20"/>
  <c r="I101" i="20"/>
  <c r="J101" i="20"/>
  <c r="H102" i="20"/>
  <c r="I102" i="20"/>
  <c r="J102" i="20"/>
  <c r="H103" i="20"/>
  <c r="I103" i="20"/>
  <c r="J103" i="20"/>
  <c r="H104" i="20"/>
  <c r="I104" i="20"/>
  <c r="J104" i="20"/>
  <c r="H105" i="20"/>
  <c r="I105" i="20"/>
  <c r="J105" i="20"/>
  <c r="H106" i="20"/>
  <c r="I106" i="20"/>
  <c r="J106" i="20"/>
  <c r="H107" i="20"/>
  <c r="I107" i="20"/>
  <c r="J107" i="20"/>
  <c r="H108" i="20"/>
  <c r="I108" i="20"/>
  <c r="J108" i="20"/>
  <c r="H109" i="20"/>
  <c r="I109" i="20"/>
  <c r="J109" i="20"/>
  <c r="H110" i="20"/>
  <c r="I110" i="20"/>
  <c r="J110" i="20"/>
  <c r="H111" i="20"/>
  <c r="I111" i="20"/>
  <c r="J111" i="20"/>
  <c r="H112" i="20"/>
  <c r="I112" i="20"/>
  <c r="J112" i="20"/>
  <c r="H113" i="20"/>
  <c r="I113" i="20"/>
  <c r="J113" i="20"/>
  <c r="H114" i="20"/>
  <c r="I114" i="20"/>
  <c r="J114" i="20"/>
  <c r="H115" i="20"/>
  <c r="I115" i="20"/>
  <c r="J115" i="20"/>
  <c r="H116" i="20"/>
  <c r="I116" i="20"/>
  <c r="J116" i="20"/>
  <c r="H117" i="20"/>
  <c r="I117" i="20"/>
  <c r="J117" i="20"/>
  <c r="H118" i="20"/>
  <c r="I118" i="20"/>
  <c r="J118" i="20"/>
  <c r="H119" i="20"/>
  <c r="I119" i="20"/>
  <c r="J119" i="20"/>
  <c r="H120" i="20"/>
  <c r="I120" i="20"/>
  <c r="J120" i="20"/>
  <c r="H121" i="20"/>
  <c r="I121" i="20"/>
  <c r="J121" i="20"/>
  <c r="H122" i="20"/>
  <c r="I122" i="20"/>
  <c r="J122" i="20"/>
  <c r="H123" i="20"/>
  <c r="I123" i="20"/>
  <c r="J123" i="20"/>
  <c r="H124" i="20"/>
  <c r="I124" i="20"/>
  <c r="J124" i="20"/>
  <c r="H125" i="20"/>
  <c r="I125" i="20"/>
  <c r="J125" i="20"/>
  <c r="H126" i="20"/>
  <c r="I126" i="20"/>
  <c r="J126" i="20"/>
  <c r="H127" i="20"/>
  <c r="I127" i="20"/>
  <c r="J127" i="20"/>
  <c r="H128" i="20"/>
  <c r="I128" i="20"/>
  <c r="J128" i="20"/>
  <c r="H129" i="20"/>
  <c r="I129" i="20"/>
  <c r="J129" i="20"/>
  <c r="H130" i="20"/>
  <c r="I130" i="20"/>
  <c r="J130" i="20"/>
  <c r="H131" i="20"/>
  <c r="I131" i="20"/>
  <c r="J131" i="20"/>
  <c r="H132" i="20"/>
  <c r="I132" i="20"/>
  <c r="J132" i="20"/>
  <c r="H133" i="20"/>
  <c r="I133" i="20"/>
  <c r="J133" i="20"/>
  <c r="H134" i="20"/>
  <c r="I134" i="20"/>
  <c r="J134" i="20"/>
  <c r="H135" i="20"/>
  <c r="I135" i="20"/>
  <c r="J135" i="20"/>
  <c r="H136" i="20"/>
  <c r="I136" i="20"/>
  <c r="J136" i="20"/>
  <c r="H137" i="20"/>
  <c r="I137" i="20"/>
  <c r="J137" i="20"/>
  <c r="H138" i="20"/>
  <c r="I138" i="20"/>
  <c r="J138" i="20"/>
  <c r="H139" i="20"/>
  <c r="I139" i="20"/>
  <c r="J139" i="20"/>
  <c r="H140" i="20"/>
  <c r="I140" i="20"/>
  <c r="J140" i="20"/>
  <c r="H141" i="20"/>
  <c r="I141" i="20"/>
  <c r="J141" i="20"/>
  <c r="H142" i="20"/>
  <c r="I142" i="20"/>
  <c r="J142" i="20"/>
  <c r="H143" i="20"/>
  <c r="I143" i="20"/>
  <c r="J143" i="20"/>
  <c r="H144" i="20"/>
  <c r="I144" i="20"/>
  <c r="J144" i="20"/>
  <c r="H145" i="20"/>
  <c r="I145" i="20"/>
  <c r="J145" i="20"/>
  <c r="H146" i="20"/>
  <c r="I146" i="20"/>
  <c r="J146" i="20"/>
  <c r="H147" i="20"/>
  <c r="I147" i="20"/>
  <c r="J147" i="20"/>
  <c r="H148" i="20"/>
  <c r="I148" i="20"/>
  <c r="J148" i="20"/>
  <c r="H149" i="20"/>
  <c r="I149" i="20"/>
  <c r="J149" i="20"/>
  <c r="H150" i="20"/>
  <c r="I150" i="20"/>
  <c r="J150" i="20"/>
  <c r="H151" i="20"/>
  <c r="I151" i="20"/>
  <c r="J151" i="20"/>
  <c r="H152" i="20"/>
  <c r="I152" i="20"/>
  <c r="J152" i="20"/>
  <c r="H153" i="20"/>
  <c r="I153" i="20"/>
  <c r="J153" i="20"/>
  <c r="H154" i="20"/>
  <c r="I154" i="20"/>
  <c r="J154" i="20"/>
  <c r="H155" i="20"/>
  <c r="I155" i="20"/>
  <c r="J155" i="20"/>
  <c r="H156" i="20"/>
  <c r="I156" i="20"/>
  <c r="J156" i="20"/>
  <c r="H157" i="20"/>
  <c r="I157" i="20"/>
  <c r="J157" i="20"/>
  <c r="H158" i="20"/>
  <c r="I158" i="20"/>
  <c r="J158" i="20"/>
  <c r="H159" i="20"/>
  <c r="I159" i="20"/>
  <c r="J159" i="20"/>
  <c r="H160" i="20"/>
  <c r="I160" i="20"/>
  <c r="J160" i="20"/>
  <c r="H161" i="20"/>
  <c r="I161" i="20"/>
  <c r="J161" i="20"/>
  <c r="H162" i="20"/>
  <c r="I162" i="20"/>
  <c r="J162" i="20"/>
  <c r="H163" i="20"/>
  <c r="I163" i="20"/>
  <c r="J163" i="20"/>
  <c r="H164" i="20"/>
  <c r="I164" i="20"/>
  <c r="J164" i="20"/>
  <c r="H165" i="20"/>
  <c r="I165" i="20"/>
  <c r="J165" i="20"/>
  <c r="H166" i="20"/>
  <c r="I166" i="20"/>
  <c r="J166" i="20"/>
  <c r="H167" i="20"/>
  <c r="I167" i="20"/>
  <c r="J167" i="20"/>
  <c r="H168" i="20"/>
  <c r="I168" i="20"/>
  <c r="J168" i="20"/>
  <c r="H169" i="20"/>
  <c r="I169" i="20"/>
  <c r="J169" i="20"/>
  <c r="H170" i="20"/>
  <c r="I170" i="20"/>
  <c r="J170" i="20"/>
  <c r="H171" i="20"/>
  <c r="I171" i="20"/>
  <c r="J171" i="20"/>
  <c r="H172" i="20"/>
  <c r="I172" i="20"/>
  <c r="J172" i="20"/>
  <c r="H173" i="20"/>
  <c r="I173" i="20"/>
  <c r="J173" i="20"/>
  <c r="H174" i="20"/>
  <c r="I174" i="20"/>
  <c r="J174" i="20"/>
  <c r="H175" i="20"/>
  <c r="I175" i="20"/>
  <c r="J175" i="20"/>
  <c r="H176" i="20"/>
  <c r="I176" i="20"/>
  <c r="J176" i="20"/>
  <c r="H177" i="20"/>
  <c r="I177" i="20"/>
  <c r="J177" i="20"/>
  <c r="H178" i="20"/>
  <c r="I178" i="20"/>
  <c r="J178" i="20"/>
  <c r="H179" i="20"/>
  <c r="I179" i="20"/>
  <c r="J179" i="20"/>
  <c r="H180" i="20"/>
  <c r="I180" i="20"/>
  <c r="J180" i="20"/>
  <c r="H181" i="20"/>
  <c r="I181" i="20"/>
  <c r="J181" i="20"/>
  <c r="H182" i="20"/>
  <c r="I182" i="20"/>
  <c r="J182" i="20"/>
  <c r="H183" i="20"/>
  <c r="I183" i="20"/>
  <c r="J183" i="20"/>
  <c r="H184" i="20"/>
  <c r="I184" i="20"/>
  <c r="J184" i="20"/>
  <c r="H185" i="20"/>
  <c r="I185" i="20"/>
  <c r="J185" i="20"/>
  <c r="H186" i="20"/>
  <c r="I186" i="20"/>
  <c r="J186" i="20"/>
  <c r="H187" i="20"/>
  <c r="I187" i="20"/>
  <c r="J187" i="20"/>
  <c r="H188" i="20"/>
  <c r="I188" i="20"/>
  <c r="J188" i="20"/>
  <c r="H189" i="20"/>
  <c r="I189" i="20"/>
  <c r="J189" i="20"/>
  <c r="H190" i="20"/>
  <c r="I190" i="20"/>
  <c r="J190" i="20"/>
  <c r="H191" i="20"/>
  <c r="I191" i="20"/>
  <c r="J191" i="20"/>
  <c r="H192" i="20"/>
  <c r="I192" i="20"/>
  <c r="J192" i="20"/>
  <c r="H193" i="20"/>
  <c r="I193" i="20"/>
  <c r="J193" i="20"/>
  <c r="H194" i="20"/>
  <c r="I194" i="20"/>
  <c r="J194" i="20"/>
  <c r="H195" i="20"/>
  <c r="I195" i="20"/>
  <c r="J195" i="20"/>
  <c r="H196" i="20"/>
  <c r="I196" i="20"/>
  <c r="J196" i="20"/>
  <c r="H197" i="20"/>
  <c r="I197" i="20"/>
  <c r="J197" i="20"/>
  <c r="H198" i="20"/>
  <c r="I198" i="20"/>
  <c r="J198" i="20"/>
  <c r="H199" i="20"/>
  <c r="I199" i="20"/>
  <c r="J199" i="20"/>
  <c r="H200" i="20"/>
  <c r="I200" i="20"/>
  <c r="J200" i="20"/>
  <c r="H201" i="20"/>
  <c r="I201" i="20"/>
  <c r="J201" i="20"/>
  <c r="H202" i="20"/>
  <c r="I202" i="20"/>
  <c r="J202" i="20"/>
  <c r="H203" i="20"/>
  <c r="I203" i="20"/>
  <c r="J203" i="20"/>
  <c r="H204" i="20"/>
  <c r="I204" i="20"/>
  <c r="J204" i="20"/>
  <c r="H205" i="20"/>
  <c r="I205" i="20"/>
  <c r="J205" i="20"/>
  <c r="H206" i="20"/>
  <c r="I206" i="20"/>
  <c r="J206" i="20"/>
  <c r="H207" i="20"/>
  <c r="I207" i="20"/>
  <c r="J207" i="20"/>
  <c r="H208" i="20"/>
  <c r="I208" i="20"/>
  <c r="J208" i="20"/>
  <c r="H209" i="20"/>
  <c r="I209" i="20"/>
  <c r="J209" i="20"/>
  <c r="H210" i="20"/>
  <c r="I210" i="20"/>
  <c r="J210" i="20"/>
  <c r="H211" i="20"/>
  <c r="I211" i="20"/>
  <c r="J211" i="20"/>
  <c r="H212" i="20"/>
  <c r="I212" i="20"/>
  <c r="J212" i="20"/>
  <c r="H213" i="20"/>
  <c r="I213" i="20"/>
  <c r="J213" i="20"/>
  <c r="H214" i="20"/>
  <c r="I214" i="20"/>
  <c r="J214" i="20"/>
  <c r="H215" i="20"/>
  <c r="I215" i="20"/>
  <c r="J215" i="20"/>
  <c r="H216" i="20"/>
  <c r="I216" i="20"/>
  <c r="J216" i="20"/>
  <c r="H217" i="20"/>
  <c r="I217" i="20"/>
  <c r="J217" i="20"/>
  <c r="H218" i="20"/>
  <c r="I218" i="20"/>
  <c r="J218" i="20"/>
  <c r="H219" i="20"/>
  <c r="I219" i="20"/>
  <c r="J219" i="20"/>
  <c r="H220" i="20"/>
  <c r="I220" i="20"/>
  <c r="J220" i="20"/>
  <c r="H221" i="20"/>
  <c r="I221" i="20"/>
  <c r="J221" i="20"/>
  <c r="H222" i="20"/>
  <c r="I222" i="20"/>
  <c r="J222" i="20"/>
  <c r="H223" i="20"/>
  <c r="I223" i="20"/>
  <c r="J223" i="20"/>
  <c r="H224" i="20"/>
  <c r="I224" i="20"/>
  <c r="J224" i="20"/>
  <c r="H225" i="20"/>
  <c r="I225" i="20"/>
  <c r="J225" i="20"/>
  <c r="H226" i="20"/>
  <c r="I226" i="20"/>
  <c r="J226" i="20"/>
  <c r="H227" i="20"/>
  <c r="I227" i="20"/>
  <c r="J227" i="20"/>
  <c r="H228" i="20"/>
  <c r="I228" i="20"/>
  <c r="J228" i="20"/>
  <c r="H229" i="20"/>
  <c r="I229" i="20"/>
  <c r="J229" i="20"/>
  <c r="H230" i="20"/>
  <c r="I230" i="20"/>
  <c r="J230" i="20"/>
  <c r="H231" i="20"/>
  <c r="I231" i="20"/>
  <c r="J231" i="20"/>
  <c r="H232" i="20"/>
  <c r="I232" i="20"/>
  <c r="J232" i="20"/>
  <c r="H233" i="20"/>
  <c r="I233" i="20"/>
  <c r="J233" i="20"/>
  <c r="H234" i="20"/>
  <c r="I234" i="20"/>
  <c r="J234" i="20"/>
  <c r="H235" i="20"/>
  <c r="I235" i="20"/>
  <c r="J235" i="20"/>
  <c r="H236" i="20"/>
  <c r="I236" i="20"/>
  <c r="J236" i="20"/>
  <c r="H237" i="20"/>
  <c r="I237" i="20"/>
  <c r="J237" i="20"/>
  <c r="H238" i="20"/>
  <c r="I238" i="20"/>
  <c r="J238" i="20"/>
  <c r="H239" i="20"/>
  <c r="I239" i="20"/>
  <c r="J239" i="20"/>
  <c r="H240" i="20"/>
  <c r="I240" i="20"/>
  <c r="J240" i="20"/>
  <c r="H241" i="20"/>
  <c r="I241" i="20"/>
  <c r="J241" i="20"/>
  <c r="H242" i="20"/>
  <c r="I242" i="20"/>
  <c r="J242" i="20"/>
  <c r="H243" i="20"/>
  <c r="I243" i="20"/>
  <c r="J243" i="20"/>
  <c r="H244" i="20"/>
  <c r="I244" i="20"/>
  <c r="J244" i="20"/>
  <c r="H245" i="20"/>
  <c r="I245" i="20"/>
  <c r="J245" i="20"/>
  <c r="H246" i="20"/>
  <c r="I246" i="20"/>
  <c r="J246" i="20"/>
  <c r="H247" i="20"/>
  <c r="I247" i="20"/>
  <c r="J247" i="20"/>
  <c r="H248" i="20"/>
  <c r="I248" i="20"/>
  <c r="J248" i="20"/>
  <c r="H249" i="20"/>
  <c r="I249" i="20"/>
  <c r="J249" i="20"/>
  <c r="H250" i="20"/>
  <c r="I250" i="20"/>
  <c r="J250" i="20"/>
  <c r="H251" i="20"/>
  <c r="I251" i="20"/>
  <c r="J251" i="20"/>
  <c r="H252" i="20"/>
  <c r="I252" i="20"/>
  <c r="J252" i="20"/>
  <c r="H253" i="20"/>
  <c r="I253" i="20"/>
  <c r="J253" i="20"/>
  <c r="H254" i="20"/>
  <c r="I254" i="20"/>
  <c r="J254" i="20"/>
  <c r="H255" i="20"/>
  <c r="I255" i="20"/>
  <c r="J255" i="20"/>
  <c r="J2" i="20"/>
  <c r="I2" i="20"/>
  <c r="H2" i="20"/>
  <c r="D146" i="17"/>
  <c r="E146" i="17" s="1"/>
  <c r="D147" i="17"/>
  <c r="E147" i="17" s="1"/>
  <c r="D148" i="17"/>
  <c r="E148" i="17" s="1"/>
  <c r="D149" i="17"/>
  <c r="E149" i="17" s="1"/>
  <c r="D150" i="17"/>
  <c r="E150" i="17" s="1"/>
  <c r="D151" i="17"/>
  <c r="E151" i="17" s="1"/>
  <c r="D152" i="17"/>
  <c r="E152" i="17" s="1"/>
  <c r="D153" i="17"/>
  <c r="E153" i="17" s="1"/>
  <c r="D154" i="17"/>
  <c r="E154" i="17" s="1"/>
  <c r="D155" i="17"/>
  <c r="E155" i="17" s="1"/>
  <c r="D156" i="17"/>
  <c r="E156" i="17" s="1"/>
  <c r="D157" i="17"/>
  <c r="E157" i="17" s="1"/>
  <c r="D158" i="17"/>
  <c r="E158" i="17" s="1"/>
  <c r="D159" i="17"/>
  <c r="E159" i="17" s="1"/>
  <c r="D160" i="17"/>
  <c r="E160" i="17" s="1"/>
  <c r="D161" i="17"/>
  <c r="E161" i="17" s="1"/>
  <c r="D162" i="17"/>
  <c r="E162" i="17" s="1"/>
  <c r="D163" i="17"/>
  <c r="E163" i="17" s="1"/>
  <c r="D164" i="17"/>
  <c r="E164" i="17" s="1"/>
  <c r="D165" i="17"/>
  <c r="E165" i="17" s="1"/>
  <c r="D166" i="17"/>
  <c r="E166" i="17" s="1"/>
  <c r="D167" i="17"/>
  <c r="E167" i="17" s="1"/>
  <c r="D168" i="17"/>
  <c r="E168" i="17" s="1"/>
  <c r="D169" i="17"/>
  <c r="E169" i="17" s="1"/>
  <c r="D170" i="17"/>
  <c r="E170" i="17" s="1"/>
  <c r="D171" i="17"/>
  <c r="E171" i="17" s="1"/>
  <c r="D172" i="17"/>
  <c r="E172" i="17" s="1"/>
  <c r="D173" i="17"/>
  <c r="E173" i="17" s="1"/>
  <c r="D174" i="17"/>
  <c r="E174" i="17" s="1"/>
  <c r="D175" i="17"/>
  <c r="E175" i="17" s="1"/>
  <c r="D3" i="17"/>
  <c r="E3" i="17" s="1"/>
  <c r="D4" i="17"/>
  <c r="E4" i="17" s="1"/>
  <c r="D5" i="17"/>
  <c r="E5" i="17" s="1"/>
  <c r="D6" i="17"/>
  <c r="E6" i="17" s="1"/>
  <c r="D7" i="17"/>
  <c r="E7" i="17" s="1"/>
  <c r="D8" i="17"/>
  <c r="E8" i="17" s="1"/>
  <c r="D9" i="17"/>
  <c r="E9" i="17" s="1"/>
  <c r="D10" i="17"/>
  <c r="E10" i="17" s="1"/>
  <c r="D11" i="17"/>
  <c r="E11" i="17" s="1"/>
  <c r="D12" i="17"/>
  <c r="E12" i="17" s="1"/>
  <c r="D13" i="17"/>
  <c r="E13" i="17" s="1"/>
  <c r="D14" i="17"/>
  <c r="E14" i="17" s="1"/>
  <c r="D15" i="17"/>
  <c r="E15" i="17" s="1"/>
  <c r="D16" i="17"/>
  <c r="E16" i="17" s="1"/>
  <c r="D17" i="17"/>
  <c r="E17" i="17" s="1"/>
  <c r="D18" i="17"/>
  <c r="E18" i="17" s="1"/>
  <c r="D19" i="17"/>
  <c r="E19" i="17" s="1"/>
  <c r="D20" i="17"/>
  <c r="E20" i="17" s="1"/>
  <c r="D21" i="17"/>
  <c r="E21" i="17" s="1"/>
  <c r="D22" i="17"/>
  <c r="E22" i="17" s="1"/>
  <c r="D23" i="17"/>
  <c r="E23" i="17" s="1"/>
  <c r="D24" i="17"/>
  <c r="E24" i="17" s="1"/>
  <c r="D25" i="17"/>
  <c r="E25" i="17" s="1"/>
  <c r="D26" i="17"/>
  <c r="E26" i="17" s="1"/>
  <c r="D27" i="17"/>
  <c r="E27" i="17" s="1"/>
  <c r="D28" i="17"/>
  <c r="E28" i="17" s="1"/>
  <c r="D29" i="17"/>
  <c r="E29" i="17" s="1"/>
  <c r="D30" i="17"/>
  <c r="E30" i="17" s="1"/>
  <c r="D31" i="17"/>
  <c r="E31" i="17" s="1"/>
  <c r="D32" i="17"/>
  <c r="E32" i="17" s="1"/>
  <c r="D33" i="17"/>
  <c r="E33" i="17" s="1"/>
  <c r="D34" i="17"/>
  <c r="E34" i="17" s="1"/>
  <c r="D35" i="17"/>
  <c r="E35" i="17" s="1"/>
  <c r="D36" i="17"/>
  <c r="E36" i="17" s="1"/>
  <c r="D37" i="17"/>
  <c r="E37" i="17" s="1"/>
  <c r="D38" i="17"/>
  <c r="E38" i="17" s="1"/>
  <c r="D39" i="17"/>
  <c r="E39" i="17" s="1"/>
  <c r="D40" i="17"/>
  <c r="E40" i="17" s="1"/>
  <c r="D41" i="17"/>
  <c r="E41" i="17" s="1"/>
  <c r="D42" i="17"/>
  <c r="E42" i="17" s="1"/>
  <c r="D43" i="17"/>
  <c r="E43" i="17" s="1"/>
  <c r="D44" i="17"/>
  <c r="E44" i="17" s="1"/>
  <c r="D45" i="17"/>
  <c r="E45" i="17" s="1"/>
  <c r="D46" i="17"/>
  <c r="E46" i="17" s="1"/>
  <c r="D47" i="17"/>
  <c r="E47" i="17" s="1"/>
  <c r="D48" i="17"/>
  <c r="E48" i="17" s="1"/>
  <c r="D49" i="17"/>
  <c r="E49" i="17" s="1"/>
  <c r="D50" i="17"/>
  <c r="E50" i="17" s="1"/>
  <c r="D51" i="17"/>
  <c r="E51" i="17" s="1"/>
  <c r="D52" i="17"/>
  <c r="E52" i="17" s="1"/>
  <c r="D53" i="17"/>
  <c r="E53" i="17" s="1"/>
  <c r="D54" i="17"/>
  <c r="E54" i="17" s="1"/>
  <c r="D55" i="17"/>
  <c r="E55" i="17" s="1"/>
  <c r="D56" i="17"/>
  <c r="E56" i="17" s="1"/>
  <c r="D57" i="17"/>
  <c r="E57" i="17" s="1"/>
  <c r="D58" i="17"/>
  <c r="E58" i="17" s="1"/>
  <c r="D59" i="17"/>
  <c r="E59" i="17" s="1"/>
  <c r="D60" i="17"/>
  <c r="E60" i="17" s="1"/>
  <c r="D61" i="17"/>
  <c r="E61" i="17" s="1"/>
  <c r="D62" i="17"/>
  <c r="E62" i="17" s="1"/>
  <c r="D63" i="17"/>
  <c r="E63" i="17" s="1"/>
  <c r="D64" i="17"/>
  <c r="E64" i="17" s="1"/>
  <c r="D65" i="17"/>
  <c r="E65" i="17" s="1"/>
  <c r="D66" i="17"/>
  <c r="D67" i="17"/>
  <c r="E67" i="17" s="1"/>
  <c r="D68" i="17"/>
  <c r="E68" i="17" s="1"/>
  <c r="D69" i="17"/>
  <c r="E69" i="17" s="1"/>
  <c r="D70" i="17"/>
  <c r="E70" i="17" s="1"/>
  <c r="D71" i="17"/>
  <c r="E71" i="17" s="1"/>
  <c r="D72" i="17"/>
  <c r="E72" i="17" s="1"/>
  <c r="D73" i="17"/>
  <c r="E73" i="17" s="1"/>
  <c r="D74" i="17"/>
  <c r="E74" i="17" s="1"/>
  <c r="D75" i="17"/>
  <c r="E75" i="17" s="1"/>
  <c r="D76" i="17"/>
  <c r="E76" i="17" s="1"/>
  <c r="D77" i="17"/>
  <c r="E77" i="17" s="1"/>
  <c r="D78" i="17"/>
  <c r="E78" i="17" s="1"/>
  <c r="D79" i="17"/>
  <c r="E79" i="17" s="1"/>
  <c r="D80" i="17"/>
  <c r="E80" i="17" s="1"/>
  <c r="D81" i="17"/>
  <c r="E81" i="17" s="1"/>
  <c r="D82" i="17"/>
  <c r="E82" i="17" s="1"/>
  <c r="D83" i="17"/>
  <c r="E83" i="17" s="1"/>
  <c r="D84" i="17"/>
  <c r="E84" i="17" s="1"/>
  <c r="D85" i="17"/>
  <c r="E85" i="17" s="1"/>
  <c r="D86" i="17"/>
  <c r="E86" i="17" s="1"/>
  <c r="D87" i="17"/>
  <c r="E87" i="17" s="1"/>
  <c r="D88" i="17"/>
  <c r="E88" i="17" s="1"/>
  <c r="D89" i="17"/>
  <c r="E89" i="17" s="1"/>
  <c r="D90" i="17"/>
  <c r="E90" i="17" s="1"/>
  <c r="D91" i="17"/>
  <c r="E91" i="17" s="1"/>
  <c r="D92" i="17"/>
  <c r="E92" i="17" s="1"/>
  <c r="D93" i="17"/>
  <c r="E93" i="17" s="1"/>
  <c r="D94" i="17"/>
  <c r="E94" i="17" s="1"/>
  <c r="D95" i="17"/>
  <c r="E95" i="17" s="1"/>
  <c r="D96" i="17"/>
  <c r="E96" i="17" s="1"/>
  <c r="D97" i="17"/>
  <c r="E97" i="17" s="1"/>
  <c r="D98" i="17"/>
  <c r="E98" i="17" s="1"/>
  <c r="D99" i="17"/>
  <c r="E99" i="17" s="1"/>
  <c r="D100" i="17"/>
  <c r="E100" i="17" s="1"/>
  <c r="D101" i="17"/>
  <c r="E101" i="17" s="1"/>
  <c r="D102" i="17"/>
  <c r="E102" i="17" s="1"/>
  <c r="D103" i="17"/>
  <c r="E103" i="17" s="1"/>
  <c r="D104" i="17"/>
  <c r="E104" i="17" s="1"/>
  <c r="D105" i="17"/>
  <c r="E105" i="17" s="1"/>
  <c r="D106" i="17"/>
  <c r="E106" i="17" s="1"/>
  <c r="D107" i="17"/>
  <c r="E107" i="17" s="1"/>
  <c r="D108" i="17"/>
  <c r="E108" i="17" s="1"/>
  <c r="D109" i="17"/>
  <c r="E109" i="17" s="1"/>
  <c r="D110" i="17"/>
  <c r="E110" i="17" s="1"/>
  <c r="D111" i="17"/>
  <c r="E111" i="17" s="1"/>
  <c r="D112" i="17"/>
  <c r="E112" i="17" s="1"/>
  <c r="D113" i="17"/>
  <c r="E113" i="17" s="1"/>
  <c r="D114" i="17"/>
  <c r="E114" i="17" s="1"/>
  <c r="D115" i="17"/>
  <c r="E115" i="17" s="1"/>
  <c r="D116" i="17"/>
  <c r="E116" i="17" s="1"/>
  <c r="D117" i="17"/>
  <c r="E117" i="17" s="1"/>
  <c r="D118" i="17"/>
  <c r="E118" i="17" s="1"/>
  <c r="D119" i="17"/>
  <c r="E119" i="17" s="1"/>
  <c r="D120" i="17"/>
  <c r="E120" i="17" s="1"/>
  <c r="D121" i="17"/>
  <c r="E121" i="17" s="1"/>
  <c r="D122" i="17"/>
  <c r="E122" i="17" s="1"/>
  <c r="D123" i="17"/>
  <c r="E123" i="17" s="1"/>
  <c r="D124" i="17"/>
  <c r="E124" i="17" s="1"/>
  <c r="D125" i="17"/>
  <c r="E125" i="17" s="1"/>
  <c r="D126" i="17"/>
  <c r="E126" i="17" s="1"/>
  <c r="D127" i="17"/>
  <c r="E127" i="17" s="1"/>
  <c r="D128" i="17"/>
  <c r="E128" i="17" s="1"/>
  <c r="D129" i="17"/>
  <c r="E129" i="17" s="1"/>
  <c r="D130" i="17"/>
  <c r="E130" i="17" s="1"/>
  <c r="D131" i="17"/>
  <c r="E131" i="17" s="1"/>
  <c r="D132" i="17"/>
  <c r="E132" i="17" s="1"/>
  <c r="D133" i="17"/>
  <c r="E133" i="17" s="1"/>
  <c r="D134" i="17"/>
  <c r="E134" i="17" s="1"/>
  <c r="D135" i="17"/>
  <c r="E135" i="17" s="1"/>
  <c r="D136" i="17"/>
  <c r="E136" i="17" s="1"/>
  <c r="D137" i="17"/>
  <c r="E137" i="17" s="1"/>
  <c r="D138" i="17"/>
  <c r="E138" i="17" s="1"/>
  <c r="D139" i="17"/>
  <c r="E139" i="17" s="1"/>
  <c r="D140" i="17"/>
  <c r="E140" i="17" s="1"/>
  <c r="D141" i="17"/>
  <c r="E141" i="17" s="1"/>
  <c r="D142" i="17"/>
  <c r="E142" i="17" s="1"/>
  <c r="D143" i="17"/>
  <c r="E143" i="17" s="1"/>
  <c r="D144" i="17"/>
  <c r="E144" i="17" s="1"/>
  <c r="D145" i="17"/>
  <c r="E145" i="17" s="1"/>
  <c r="D2" i="17"/>
  <c r="E2" i="17" s="1"/>
  <c r="AX753" i="3" l="1" a="1"/>
  <c r="AX753" i="3" s="1"/>
  <c r="AX744" i="3" a="1"/>
  <c r="AX744" i="3" s="1"/>
  <c r="AX621" i="3" a="1"/>
  <c r="AX621" i="3" s="1"/>
  <c r="AX1699" i="3" a="1"/>
  <c r="AX1699" i="3" s="1"/>
  <c r="AX1696" i="3" a="1"/>
  <c r="AX1696" i="3" s="1"/>
  <c r="AX1700" i="3" a="1"/>
  <c r="AX1700" i="3" s="1"/>
  <c r="AX1698" i="3" a="1"/>
  <c r="AX1698" i="3" s="1"/>
  <c r="AX1703" i="3" a="1"/>
  <c r="AX1703" i="3" s="1"/>
  <c r="AX1695" i="3" a="1"/>
  <c r="AX1695" i="3" s="1"/>
  <c r="AX1697" i="3" a="1"/>
  <c r="AX1697" i="3" s="1"/>
  <c r="AX1701" i="3" a="1"/>
  <c r="AX1701" i="3" s="1"/>
  <c r="AX1702" i="3" a="1"/>
  <c r="AX1702" i="3" s="1"/>
  <c r="AX491" i="3" a="1"/>
  <c r="AX491" i="3" s="1"/>
  <c r="AX488" i="3" a="1"/>
  <c r="AX488" i="3" s="1"/>
  <c r="AX494" i="3" a="1"/>
  <c r="AX494" i="3" s="1"/>
  <c r="AX492" i="3" a="1"/>
  <c r="AX492" i="3" s="1"/>
  <c r="AX489" i="3" a="1"/>
  <c r="AX489" i="3" s="1"/>
  <c r="AX493" i="3" a="1"/>
  <c r="AX493" i="3" s="1"/>
  <c r="AX495" i="3" a="1"/>
  <c r="AX495" i="3" s="1"/>
  <c r="AX490" i="3" a="1"/>
  <c r="AX490" i="3" s="1"/>
  <c r="AX857" i="3" a="1"/>
  <c r="AX857" i="3" s="1"/>
  <c r="AX856" i="3" a="1"/>
  <c r="AX856" i="3" s="1"/>
  <c r="AX1047" i="3" a="1"/>
  <c r="AX1047" i="3" s="1"/>
  <c r="AX1045" i="3" a="1"/>
  <c r="AX1045" i="3" s="1"/>
  <c r="AX1046" i="3" a="1"/>
  <c r="AX1046" i="3" s="1"/>
  <c r="AX1050" i="3" a="1"/>
  <c r="AX1050" i="3" s="1"/>
  <c r="AX1049" i="3" a="1"/>
  <c r="AX1049" i="3" s="1"/>
  <c r="AX1048" i="3" a="1"/>
  <c r="AX1048" i="3" s="1"/>
  <c r="AX1051" i="3" a="1"/>
  <c r="AX1051" i="3" s="1"/>
  <c r="AX1044" i="3" a="1"/>
  <c r="AX1044" i="3" s="1"/>
  <c r="AX783" i="3" a="1"/>
  <c r="AX783" i="3" s="1"/>
  <c r="AX784" i="3" a="1"/>
  <c r="AX784" i="3" s="1"/>
  <c r="AX787" i="3" a="1"/>
  <c r="AX787" i="3" s="1"/>
  <c r="AX788" i="3" a="1"/>
  <c r="AX788" i="3" s="1"/>
  <c r="AX789" i="3" a="1"/>
  <c r="AX789" i="3" s="1"/>
  <c r="AX785" i="3" a="1"/>
  <c r="AX785" i="3" s="1"/>
  <c r="AX786" i="3" a="1"/>
  <c r="AX786" i="3" s="1"/>
  <c r="AX782" i="3" a="1"/>
  <c r="AX782" i="3" s="1"/>
  <c r="AX1554" i="3" a="1"/>
  <c r="AX1554" i="3" s="1"/>
  <c r="AX1551" i="3" a="1"/>
  <c r="AX1551" i="3" s="1"/>
  <c r="AX1556" i="3" a="1"/>
  <c r="AX1556" i="3" s="1"/>
  <c r="AX1557" i="3" a="1"/>
  <c r="AX1557" i="3" s="1"/>
  <c r="AX1840" i="3" a="1"/>
  <c r="AX1840" i="3" s="1"/>
  <c r="AX1838" i="3" a="1"/>
  <c r="AX1838" i="3" s="1"/>
  <c r="AX1834" i="3" a="1"/>
  <c r="AX1834" i="3" s="1"/>
  <c r="AX1549" i="3" a="1"/>
  <c r="AX1549" i="3" s="1"/>
  <c r="AX1836" i="3" a="1"/>
  <c r="AX1836" i="3" s="1"/>
  <c r="AX1832" i="3" a="1"/>
  <c r="AX1832" i="3" s="1"/>
  <c r="AX1552" i="3" a="1"/>
  <c r="AX1552" i="3" s="1"/>
  <c r="AX1553" i="3" a="1"/>
  <c r="AX1553" i="3" s="1"/>
  <c r="AX1550" i="3" a="1"/>
  <c r="AX1550" i="3" s="1"/>
  <c r="AX1837" i="3" a="1"/>
  <c r="AX1837" i="3" s="1"/>
  <c r="AX1839" i="3" a="1"/>
  <c r="AX1839" i="3" s="1"/>
  <c r="AX1835" i="3" a="1"/>
  <c r="AX1835" i="3" s="1"/>
  <c r="AX1555" i="3" a="1"/>
  <c r="AX1555" i="3" s="1"/>
  <c r="AX1833" i="3" a="1"/>
  <c r="AX1833" i="3" s="1"/>
  <c r="AX988" i="3" a="1"/>
  <c r="AX988" i="3" s="1"/>
  <c r="AX987" i="3" a="1"/>
  <c r="AX987" i="3" s="1"/>
  <c r="AX986" i="3" a="1"/>
  <c r="AX986" i="3" s="1"/>
  <c r="AX756" i="3" a="1"/>
  <c r="AX756" i="3" s="1"/>
  <c r="AX626" i="3" a="1"/>
  <c r="AX626" i="3" s="1"/>
  <c r="AX625" i="3" a="1"/>
  <c r="AX625" i="3" s="1"/>
  <c r="AX1124" i="3" a="1"/>
  <c r="AX1124" i="3" s="1"/>
  <c r="AX1116" i="3" a="1"/>
  <c r="AX1116" i="3" s="1"/>
  <c r="AX1122" i="3" a="1"/>
  <c r="AX1122" i="3" s="1"/>
  <c r="AX1115" i="3" a="1"/>
  <c r="AX1115" i="3" s="1"/>
  <c r="AX1123" i="3" a="1"/>
  <c r="AX1123" i="3" s="1"/>
  <c r="AX1114" i="3" a="1"/>
  <c r="AX1114" i="3" s="1"/>
  <c r="AX1119" i="3" a="1"/>
  <c r="AX1119" i="3" s="1"/>
  <c r="AX1126" i="3" a="1"/>
  <c r="AX1126" i="3" s="1"/>
  <c r="AX1121" i="3" a="1"/>
  <c r="AX1121" i="3" s="1"/>
  <c r="AX1125" i="3" a="1"/>
  <c r="AX1125" i="3" s="1"/>
  <c r="AX1120" i="3" a="1"/>
  <c r="AX1120" i="3" s="1"/>
  <c r="AX1129" i="3" a="1"/>
  <c r="AX1129" i="3" s="1"/>
  <c r="AX1128" i="3" a="1"/>
  <c r="AX1128" i="3" s="1"/>
  <c r="AX1127" i="3" a="1"/>
  <c r="AX1127" i="3" s="1"/>
  <c r="AX1117" i="3" a="1"/>
  <c r="AX1117" i="3" s="1"/>
  <c r="AX1118" i="3" a="1"/>
  <c r="AX1118" i="3" s="1"/>
  <c r="AX1113" i="3" a="1"/>
  <c r="AX1113" i="3" s="1"/>
  <c r="AX511" i="3" a="1"/>
  <c r="AX511" i="3" s="1"/>
  <c r="AX510" i="3" a="1"/>
  <c r="AX510" i="3" s="1"/>
  <c r="AX1821" i="3" a="1"/>
  <c r="AX1821" i="3" s="1"/>
  <c r="AX1822" i="3" a="1"/>
  <c r="AX1822" i="3" s="1"/>
  <c r="AX1808" i="3" a="1"/>
  <c r="AX1808" i="3" s="1"/>
  <c r="AX1807" i="3" a="1"/>
  <c r="AX1807" i="3" s="1"/>
  <c r="AX1779" i="3" a="1"/>
  <c r="AX1779" i="3" s="1"/>
  <c r="AX1780" i="3" a="1"/>
  <c r="AX1780" i="3" s="1"/>
  <c r="AX1794" i="3" a="1"/>
  <c r="AX1794" i="3" s="1"/>
  <c r="AX1793" i="3" a="1"/>
  <c r="AX1793" i="3" s="1"/>
  <c r="AX1815" i="3" a="1"/>
  <c r="AX1815" i="3" s="1"/>
  <c r="AX1814" i="3" a="1"/>
  <c r="AX1814" i="3" s="1"/>
  <c r="AX1816" i="3" a="1"/>
  <c r="AX1816" i="3" s="1"/>
  <c r="AX1801" i="3" a="1"/>
  <c r="AX1801" i="3" s="1"/>
  <c r="AX1802" i="3" a="1"/>
  <c r="AX1802" i="3" s="1"/>
  <c r="AX1788" i="3" a="1"/>
  <c r="AX1788" i="3" s="1"/>
  <c r="AX1787" i="3" a="1"/>
  <c r="AX1787" i="3" s="1"/>
  <c r="AX1775" i="3" a="1"/>
  <c r="AX1775" i="3" s="1"/>
  <c r="AX1773" i="3" a="1"/>
  <c r="AX1773" i="3" s="1"/>
  <c r="AX1106" i="3" a="1"/>
  <c r="AX1106" i="3" s="1"/>
  <c r="AX1107" i="3" a="1"/>
  <c r="AX1107" i="3" s="1"/>
  <c r="AX1094" i="3" a="1"/>
  <c r="AX1094" i="3" s="1"/>
  <c r="AX1103" i="3" a="1"/>
  <c r="AX1103" i="3" s="1"/>
  <c r="AX1104" i="3" a="1"/>
  <c r="AX1104" i="3" s="1"/>
  <c r="AX1105" i="3" a="1"/>
  <c r="AX1105" i="3" s="1"/>
  <c r="AX701" i="3" a="1"/>
  <c r="AX701" i="3" s="1"/>
  <c r="AX729" i="3" a="1"/>
  <c r="AX729" i="3" s="1"/>
  <c r="AX675" i="3" a="1"/>
  <c r="AX675" i="3" s="1"/>
  <c r="AX688" i="3" a="1"/>
  <c r="AX688" i="3" s="1"/>
  <c r="AX662" i="3" a="1"/>
  <c r="AX662" i="3" s="1"/>
  <c r="AX593" i="3" a="1"/>
  <c r="AX593" i="3" s="1"/>
  <c r="AX468" i="3" a="1"/>
  <c r="AX468" i="3" s="1"/>
  <c r="AX505" i="3" a="1"/>
  <c r="AX505" i="3" s="1"/>
  <c r="AX465" i="3" a="1"/>
  <c r="AX465" i="3" s="1"/>
  <c r="AX447" i="3" a="1"/>
  <c r="AX447" i="3" s="1"/>
  <c r="AX417" i="3" a="1"/>
  <c r="AX417" i="3" s="1"/>
  <c r="AX483" i="3" a="1"/>
  <c r="AX483" i="3" s="1"/>
  <c r="AX434" i="3" a="1"/>
  <c r="AX434" i="3" s="1"/>
  <c r="AX421" i="3" a="1"/>
  <c r="AX421" i="3" s="1"/>
  <c r="AX437" i="3" a="1"/>
  <c r="AX437" i="3" s="1"/>
  <c r="AX344" i="3" a="1"/>
  <c r="AX344" i="3" s="1"/>
  <c r="AX321" i="3" a="1"/>
  <c r="AX321" i="3" s="1"/>
  <c r="AX298" i="3" a="1"/>
  <c r="AX298" i="3" s="1"/>
  <c r="AX346" i="3" a="1"/>
  <c r="AX346" i="3" s="1"/>
  <c r="AX394" i="3" a="1"/>
  <c r="AX394" i="3" s="1"/>
  <c r="AX313" i="3" a="1"/>
  <c r="AX313" i="3" s="1"/>
  <c r="AX328" i="3" a="1"/>
  <c r="AX328" i="3" s="1"/>
  <c r="AX317" i="3" a="1"/>
  <c r="AX317" i="3" s="1"/>
  <c r="AX283" i="3" a="1"/>
  <c r="AX283" i="3" s="1"/>
  <c r="AX343" i="3" a="1"/>
  <c r="AX343" i="3" s="1"/>
  <c r="AX308" i="3" a="1"/>
  <c r="AX308" i="3" s="1"/>
  <c r="AX373" i="3" a="1"/>
  <c r="AX373" i="3" s="1"/>
  <c r="AX245" i="3" a="1"/>
  <c r="AX245" i="3" s="1"/>
  <c r="AX196" i="3" a="1"/>
  <c r="AX196" i="3" s="1"/>
  <c r="AX200" i="3" a="1"/>
  <c r="AX200" i="3" s="1"/>
  <c r="AX206" i="3" a="1"/>
  <c r="AX206" i="3" s="1"/>
  <c r="AX93" i="3" a="1"/>
  <c r="AX93" i="3" s="1"/>
  <c r="AX143" i="3" a="1"/>
  <c r="AX143" i="3" s="1"/>
  <c r="AX237" i="3" a="1"/>
  <c r="AX237" i="3" s="1"/>
  <c r="AX189" i="3" a="1"/>
  <c r="AX189" i="3" s="1"/>
  <c r="AX131" i="3" a="1"/>
  <c r="AX131" i="3" s="1"/>
  <c r="AX195" i="3" a="1"/>
  <c r="AX195" i="3" s="1"/>
  <c r="AX481" i="3" a="1"/>
  <c r="AX481" i="3" s="1"/>
  <c r="AX452" i="3" a="1"/>
  <c r="AX452" i="3" s="1"/>
  <c r="AX415" i="3" a="1"/>
  <c r="AX415" i="3" s="1"/>
  <c r="AX413" i="3" a="1"/>
  <c r="AX413" i="3" s="1"/>
  <c r="AX426" i="3" a="1"/>
  <c r="AX426" i="3" s="1"/>
  <c r="AX351" i="3" a="1"/>
  <c r="AX351" i="3" s="1"/>
  <c r="AX463" i="3" a="1"/>
  <c r="AX463" i="3" s="1"/>
  <c r="AX322" i="3" a="1"/>
  <c r="AX322" i="3" s="1"/>
  <c r="AX302" i="3" a="1"/>
  <c r="AX302" i="3" s="1"/>
  <c r="AX384" i="3" a="1"/>
  <c r="AX384" i="3" s="1"/>
  <c r="AX329" i="3" a="1"/>
  <c r="AX329" i="3" s="1"/>
  <c r="AX324" i="3" a="1"/>
  <c r="AX324" i="3" s="1"/>
  <c r="AX342" i="3" a="1"/>
  <c r="AX342" i="3" s="1"/>
  <c r="AX387" i="3" a="1"/>
  <c r="AX387" i="3" s="1"/>
  <c r="AX309" i="3" a="1"/>
  <c r="AX309" i="3" s="1"/>
  <c r="AX280" i="3" a="1"/>
  <c r="AX280" i="3" s="1"/>
  <c r="AX289" i="3" a="1"/>
  <c r="AX289" i="3" s="1"/>
  <c r="AX278" i="3" a="1"/>
  <c r="AX278" i="3" s="1"/>
  <c r="AX291" i="3" a="1"/>
  <c r="AX291" i="3" s="1"/>
  <c r="AX370" i="3" a="1"/>
  <c r="AX370" i="3" s="1"/>
  <c r="AX244" i="3" a="1"/>
  <c r="AX244" i="3" s="1"/>
  <c r="AX251" i="3" a="1"/>
  <c r="AX251" i="3" s="1"/>
  <c r="AX176" i="3" a="1"/>
  <c r="AX176" i="3" s="1"/>
  <c r="AX213" i="3" a="1"/>
  <c r="AX213" i="3" s="1"/>
  <c r="AX182" i="3" a="1"/>
  <c r="AX182" i="3" s="1"/>
  <c r="AX479" i="3" a="1"/>
  <c r="AX479" i="3" s="1"/>
  <c r="AX477" i="3" a="1"/>
  <c r="AX477" i="3" s="1"/>
  <c r="AX476" i="3" a="1"/>
  <c r="AX476" i="3" s="1"/>
  <c r="AX454" i="3" a="1"/>
  <c r="AX454" i="3" s="1"/>
  <c r="AX439" i="3" a="1"/>
  <c r="AX439" i="3" s="1"/>
  <c r="AX507" i="3" a="1"/>
  <c r="AX507" i="3" s="1"/>
  <c r="AX466" i="3" a="1"/>
  <c r="AX466" i="3" s="1"/>
  <c r="AX473" i="3" a="1"/>
  <c r="AX473" i="3" s="1"/>
  <c r="AX470" i="3" a="1"/>
  <c r="AX470" i="3" s="1"/>
  <c r="AX462" i="3" a="1"/>
  <c r="AX462" i="3" s="1"/>
  <c r="AX380" i="3" a="1"/>
  <c r="AX380" i="3" s="1"/>
  <c r="AX333" i="3" a="1"/>
  <c r="AX333" i="3" s="1"/>
  <c r="AX339" i="3" a="1"/>
  <c r="AX339" i="3" s="1"/>
  <c r="AX297" i="3" a="1"/>
  <c r="AX297" i="3" s="1"/>
  <c r="AX383" i="3" a="1"/>
  <c r="AX383" i="3" s="1"/>
  <c r="AX385" i="3" a="1"/>
  <c r="AX385" i="3" s="1"/>
  <c r="AX375" i="3" a="1"/>
  <c r="AX375" i="3" s="1"/>
  <c r="AX444" i="3" a="1"/>
  <c r="AX444" i="3" s="1"/>
  <c r="AX267" i="3" a="1"/>
  <c r="AX267" i="3" s="1"/>
  <c r="AX311" i="3" a="1"/>
  <c r="AX311" i="3" s="1"/>
  <c r="AX325" i="3" a="1"/>
  <c r="AX325" i="3" s="1"/>
  <c r="AX272" i="3" a="1"/>
  <c r="AX272" i="3" s="1"/>
  <c r="AX362" i="3" a="1"/>
  <c r="AX362" i="3" s="1"/>
  <c r="AX209" i="3" a="1"/>
  <c r="AX209" i="3" s="1"/>
  <c r="AX392" i="3" a="1"/>
  <c r="AX392" i="3" s="1"/>
  <c r="AX255" i="3" a="1"/>
  <c r="AX255" i="3" s="1"/>
  <c r="AX205" i="3" a="1"/>
  <c r="AX205" i="3" s="1"/>
  <c r="AX422" i="3" a="1"/>
  <c r="AX422" i="3" s="1"/>
  <c r="AX504" i="3" a="1"/>
  <c r="AX504" i="3" s="1"/>
  <c r="AX440" i="3" a="1"/>
  <c r="AX440" i="3" s="1"/>
  <c r="AX467" i="3" a="1"/>
  <c r="AX467" i="3" s="1"/>
  <c r="AX443" i="3" a="1"/>
  <c r="AX443" i="3" s="1"/>
  <c r="AX459" i="3" a="1"/>
  <c r="AX459" i="3" s="1"/>
  <c r="AX341" i="3" a="1"/>
  <c r="AX341" i="3" s="1"/>
  <c r="AX390" i="3" a="1"/>
  <c r="AX390" i="3" s="1"/>
  <c r="AX453" i="3" a="1"/>
  <c r="AX453" i="3" s="1"/>
  <c r="AX410" i="3" a="1"/>
  <c r="AX410" i="3" s="1"/>
  <c r="AX436" i="3" a="1"/>
  <c r="AX436" i="3" s="1"/>
  <c r="AX286" i="3" a="1"/>
  <c r="AX286" i="3" s="1"/>
  <c r="AX290" i="3" a="1"/>
  <c r="AX290" i="3" s="1"/>
  <c r="AX442" i="3" a="1"/>
  <c r="AX442" i="3" s="1"/>
  <c r="AX254" i="3" a="1"/>
  <c r="AX254" i="3" s="1"/>
  <c r="AX386" i="3" a="1"/>
  <c r="AX386" i="3" s="1"/>
  <c r="AX307" i="3" a="1"/>
  <c r="AX307" i="3" s="1"/>
  <c r="AX268" i="3" a="1"/>
  <c r="AX268" i="3" s="1"/>
  <c r="AX222" i="3" a="1"/>
  <c r="AX222" i="3" s="1"/>
  <c r="AX279" i="3" a="1"/>
  <c r="AX279" i="3" s="1"/>
  <c r="AX365" i="3" a="1"/>
  <c r="AX365" i="3" s="1"/>
  <c r="AX249" i="3" a="1"/>
  <c r="AX249" i="3" s="1"/>
  <c r="AX235" i="3" a="1"/>
  <c r="AX235" i="3" s="1"/>
  <c r="AX188" i="3" a="1"/>
  <c r="AX188" i="3" s="1"/>
  <c r="AX203" i="3" a="1"/>
  <c r="AX203" i="3" s="1"/>
  <c r="AX142" i="3" a="1"/>
  <c r="AX142" i="3" s="1"/>
  <c r="AX164" i="3" a="1"/>
  <c r="AX164" i="3" s="1"/>
  <c r="AX219" i="3" a="1"/>
  <c r="AX219" i="3" s="1"/>
  <c r="AX115" i="3" a="1"/>
  <c r="AX115" i="3" s="1"/>
  <c r="AX154" i="3" a="1"/>
  <c r="AX154" i="3" s="1"/>
  <c r="AX193" i="3" a="1"/>
  <c r="AX193" i="3" s="1"/>
  <c r="AX190" i="3" a="1"/>
  <c r="AX190" i="3" s="1"/>
  <c r="AX95" i="3" a="1"/>
  <c r="AX95" i="3" s="1"/>
  <c r="AX157" i="3" a="1"/>
  <c r="AX157" i="3" s="1"/>
  <c r="AX105" i="3" a="1"/>
  <c r="AX105" i="3" s="1"/>
  <c r="AX472" i="3" a="1"/>
  <c r="AX472" i="3" s="1"/>
  <c r="AX456" i="3" a="1"/>
  <c r="AX456" i="3" s="1"/>
  <c r="AX501" i="3" a="1"/>
  <c r="AX501" i="3" s="1"/>
  <c r="AX502" i="3" a="1"/>
  <c r="AX502" i="3" s="1"/>
  <c r="AX345" i="3" a="1"/>
  <c r="AX345" i="3" s="1"/>
  <c r="AX406" i="3" a="1"/>
  <c r="AX406" i="3" s="1"/>
  <c r="AX485" i="3" a="1"/>
  <c r="AX485" i="3" s="1"/>
  <c r="AX499" i="3" a="1"/>
  <c r="AX499" i="3" s="1"/>
  <c r="AX446" i="3" a="1"/>
  <c r="AX446" i="3" s="1"/>
  <c r="AX323" i="3" a="1"/>
  <c r="AX323" i="3" s="1"/>
  <c r="AX377" i="3" a="1"/>
  <c r="AX377" i="3" s="1"/>
  <c r="AX284" i="3" a="1"/>
  <c r="AX284" i="3" s="1"/>
  <c r="AX331" i="3" a="1"/>
  <c r="AX331" i="3" s="1"/>
  <c r="AX419" i="3" a="1"/>
  <c r="AX419" i="3" s="1"/>
  <c r="AX274" i="3" a="1"/>
  <c r="AX274" i="3" s="1"/>
  <c r="AX264" i="3" a="1"/>
  <c r="AX264" i="3" s="1"/>
  <c r="AX382" i="3" a="1"/>
  <c r="AX382" i="3" s="1"/>
  <c r="AX305" i="3" a="1"/>
  <c r="AX305" i="3" s="1"/>
  <c r="AX306" i="3" a="1"/>
  <c r="AX306" i="3" s="1"/>
  <c r="AX312" i="3" a="1"/>
  <c r="AX312" i="3" s="1"/>
  <c r="AX233" i="3" a="1"/>
  <c r="AX233" i="3" s="1"/>
  <c r="AX287" i="3" a="1"/>
  <c r="AX287" i="3" s="1"/>
  <c r="AX228" i="3" a="1"/>
  <c r="AX228" i="3" s="1"/>
  <c r="AX238" i="3" a="1"/>
  <c r="AX238" i="3" s="1"/>
  <c r="AX270" i="3" a="1"/>
  <c r="AX270" i="3" s="1"/>
  <c r="AX248" i="3" a="1"/>
  <c r="AX248" i="3" s="1"/>
  <c r="AX398" i="3" a="1"/>
  <c r="AX398" i="3" s="1"/>
  <c r="AX432" i="3" a="1"/>
  <c r="AX432" i="3" s="1"/>
  <c r="AX431" i="3" a="1"/>
  <c r="AX431" i="3" s="1"/>
  <c r="AX508" i="3" a="1"/>
  <c r="AX508" i="3" s="1"/>
  <c r="AX457" i="3" a="1"/>
  <c r="AX457" i="3" s="1"/>
  <c r="AX498" i="3" a="1"/>
  <c r="AX498" i="3" s="1"/>
  <c r="AX458" i="3" a="1"/>
  <c r="AX458" i="3" s="1"/>
  <c r="AX404" i="3" a="1"/>
  <c r="AX404" i="3" s="1"/>
  <c r="AX461" i="3" a="1"/>
  <c r="AX461" i="3" s="1"/>
  <c r="AX401" i="3" a="1"/>
  <c r="AX401" i="3" s="1"/>
  <c r="AX361" i="3" a="1"/>
  <c r="AX361" i="3" s="1"/>
  <c r="AX403" i="3" a="1"/>
  <c r="AX403" i="3" s="1"/>
  <c r="AX326" i="3" a="1"/>
  <c r="AX326" i="3" s="1"/>
  <c r="AX368" i="3" a="1"/>
  <c r="AX368" i="3" s="1"/>
  <c r="AX400" i="3" a="1"/>
  <c r="AX400" i="3" s="1"/>
  <c r="AX269" i="3" a="1"/>
  <c r="AX269" i="3" s="1"/>
  <c r="AX372" i="3" a="1"/>
  <c r="AX372" i="3" s="1"/>
  <c r="AX360" i="3" a="1"/>
  <c r="AX360" i="3" s="1"/>
  <c r="AX277" i="3" a="1"/>
  <c r="AX277" i="3" s="1"/>
  <c r="AX236" i="3" a="1"/>
  <c r="AX236" i="3" s="1"/>
  <c r="AX265" i="3" a="1"/>
  <c r="AX265" i="3" s="1"/>
  <c r="AX256" i="3" a="1"/>
  <c r="AX256" i="3" s="1"/>
  <c r="AX231" i="3" a="1"/>
  <c r="AX231" i="3" s="1"/>
  <c r="AX315" i="3" a="1"/>
  <c r="AX315" i="3" s="1"/>
  <c r="AX186" i="3" a="1"/>
  <c r="AX186" i="3" s="1"/>
  <c r="AX212" i="3" a="1"/>
  <c r="AX212" i="3" s="1"/>
  <c r="AX173" i="3" a="1"/>
  <c r="AX173" i="3" s="1"/>
  <c r="AX130" i="3" a="1"/>
  <c r="AX130" i="3" s="1"/>
  <c r="AX204" i="3" a="1"/>
  <c r="AX204" i="3" s="1"/>
  <c r="AX460" i="3" a="1"/>
  <c r="AX460" i="3" s="1"/>
  <c r="AX427" i="3" a="1"/>
  <c r="AX427" i="3" s="1"/>
  <c r="AX416" i="3" a="1"/>
  <c r="AX416" i="3" s="1"/>
  <c r="AX506" i="3" a="1"/>
  <c r="AX506" i="3" s="1"/>
  <c r="AX474" i="3" a="1"/>
  <c r="AX474" i="3" s="1"/>
  <c r="AX435" i="3" a="1"/>
  <c r="AX435" i="3" s="1"/>
  <c r="AX438" i="3" a="1"/>
  <c r="AX438" i="3" s="1"/>
  <c r="AX357" i="3" a="1"/>
  <c r="AX357" i="3" s="1"/>
  <c r="AX402" i="3" a="1"/>
  <c r="AX402" i="3" s="1"/>
  <c r="AX376" i="3" a="1"/>
  <c r="AX376" i="3" s="1"/>
  <c r="AX430" i="3" a="1"/>
  <c r="AX430" i="3" s="1"/>
  <c r="AX378" i="3" a="1"/>
  <c r="AX378" i="3" s="1"/>
  <c r="AX364" i="3" a="1"/>
  <c r="AX364" i="3" s="1"/>
  <c r="AX347" i="3" a="1"/>
  <c r="AX347" i="3" s="1"/>
  <c r="AX395" i="3" a="1"/>
  <c r="AX395" i="3" s="1"/>
  <c r="AX353" i="3" a="1"/>
  <c r="AX353" i="3" s="1"/>
  <c r="AX296" i="3" a="1"/>
  <c r="AX296" i="3" s="1"/>
  <c r="AX300" i="3" a="1"/>
  <c r="AX300" i="3" s="1"/>
  <c r="AX332" i="3" a="1"/>
  <c r="AX332" i="3" s="1"/>
  <c r="AX282" i="3" a="1"/>
  <c r="AX282" i="3" s="1"/>
  <c r="AX335" i="3" a="1"/>
  <c r="AX335" i="3" s="1"/>
  <c r="AX276" i="3" a="1"/>
  <c r="AX276" i="3" s="1"/>
  <c r="AX261" i="3" a="1"/>
  <c r="AX261" i="3" s="1"/>
  <c r="AX208" i="3" a="1"/>
  <c r="AX208" i="3" s="1"/>
  <c r="AX221" i="3" a="1"/>
  <c r="AX221" i="3" s="1"/>
  <c r="AX216" i="3" a="1"/>
  <c r="AX216" i="3" s="1"/>
  <c r="AX234" i="3" a="1"/>
  <c r="AX234" i="3" s="1"/>
  <c r="AX258" i="3" a="1"/>
  <c r="AX258" i="3" s="1"/>
  <c r="AX266" i="3" a="1"/>
  <c r="AX266" i="3" s="1"/>
  <c r="AX232" i="3" a="1"/>
  <c r="AX232" i="3" s="1"/>
  <c r="AX191" i="3" a="1"/>
  <c r="AX191" i="3" s="1"/>
  <c r="AX91" i="3" a="1"/>
  <c r="AX91" i="3" s="1"/>
  <c r="AX192" i="3" a="1"/>
  <c r="AX192" i="3" s="1"/>
  <c r="AX171" i="3" a="1"/>
  <c r="AX171" i="3" s="1"/>
  <c r="AX123" i="3" a="1"/>
  <c r="AX123" i="3" s="1"/>
  <c r="AX428" i="3" a="1"/>
  <c r="AX428" i="3" s="1"/>
  <c r="AX509" i="3" a="1"/>
  <c r="AX509" i="3" s="1"/>
  <c r="AX408" i="3" a="1"/>
  <c r="AX408" i="3" s="1"/>
  <c r="AX455" i="3" a="1"/>
  <c r="AX455" i="3" s="1"/>
  <c r="AX503" i="3" a="1"/>
  <c r="AX503" i="3" s="1"/>
  <c r="AX399" i="3" a="1"/>
  <c r="AX399" i="3" s="1"/>
  <c r="AX471" i="3" a="1"/>
  <c r="AX471" i="3" s="1"/>
  <c r="AX409" i="3" a="1"/>
  <c r="AX409" i="3" s="1"/>
  <c r="AX429" i="3" a="1"/>
  <c r="AX429" i="3" s="1"/>
  <c r="AX393" i="3" a="1"/>
  <c r="AX393" i="3" s="1"/>
  <c r="AX374" i="3" a="1"/>
  <c r="AX374" i="3" s="1"/>
  <c r="AX359" i="3" a="1"/>
  <c r="AX359" i="3" s="1"/>
  <c r="AX327" i="3" a="1"/>
  <c r="AX327" i="3" s="1"/>
  <c r="AX355" i="3" a="1"/>
  <c r="AX355" i="3" s="1"/>
  <c r="AX303" i="3" a="1"/>
  <c r="AX303" i="3" s="1"/>
  <c r="AX211" i="3" a="1"/>
  <c r="AX211" i="3" s="1"/>
  <c r="AX337" i="3" a="1"/>
  <c r="AX337" i="3" s="1"/>
  <c r="AX285" i="3" a="1"/>
  <c r="AX285" i="3" s="1"/>
  <c r="AX293" i="3" a="1"/>
  <c r="AX293" i="3" s="1"/>
  <c r="AX199" i="3" a="1"/>
  <c r="AX199" i="3" s="1"/>
  <c r="AX239" i="3" a="1"/>
  <c r="AX239" i="3" s="1"/>
  <c r="AX187" i="3" a="1"/>
  <c r="AX187" i="3" s="1"/>
  <c r="AX257" i="3" a="1"/>
  <c r="AX257" i="3" s="1"/>
  <c r="AX259" i="3" a="1"/>
  <c r="AX259" i="3" s="1"/>
  <c r="AX198" i="3" a="1"/>
  <c r="AX198" i="3" s="1"/>
  <c r="AX225" i="3" a="1"/>
  <c r="AX225" i="3" s="1"/>
  <c r="AX172" i="3" a="1"/>
  <c r="AX172" i="3" s="1"/>
  <c r="AX124" i="3" a="1"/>
  <c r="AX124" i="3" s="1"/>
  <c r="AX166" i="3" a="1"/>
  <c r="AX166" i="3" s="1"/>
  <c r="AX118" i="3" a="1"/>
  <c r="AX118" i="3" s="1"/>
  <c r="AX159" i="3" a="1"/>
  <c r="AX159" i="3" s="1"/>
  <c r="AX10" i="3" a="1"/>
  <c r="AX10" i="3" s="1"/>
  <c r="AX59" i="3" a="1"/>
  <c r="AX59" i="3" s="1"/>
  <c r="AX412" i="3" a="1"/>
  <c r="AX412" i="3" s="1"/>
  <c r="AX478" i="3" a="1"/>
  <c r="AX478" i="3" s="1"/>
  <c r="AX480" i="3" a="1"/>
  <c r="AX480" i="3" s="1"/>
  <c r="AX448" i="3" a="1"/>
  <c r="AX448" i="3" s="1"/>
  <c r="AX482" i="3" a="1"/>
  <c r="AX482" i="3" s="1"/>
  <c r="AX418" i="3" a="1"/>
  <c r="AX418" i="3" s="1"/>
  <c r="AX379" i="3" a="1"/>
  <c r="AX379" i="3" s="1"/>
  <c r="AX414" i="3" a="1"/>
  <c r="AX414" i="3" s="1"/>
  <c r="AX496" i="3" a="1"/>
  <c r="AX496" i="3" s="1"/>
  <c r="AX288" i="3" a="1"/>
  <c r="AX288" i="3" s="1"/>
  <c r="AX348" i="3" a="1"/>
  <c r="AX348" i="3" s="1"/>
  <c r="AX391" i="3" a="1"/>
  <c r="AX391" i="3" s="1"/>
  <c r="AX407" i="3" a="1"/>
  <c r="AX407" i="3" s="1"/>
  <c r="AX424" i="3" a="1"/>
  <c r="AX424" i="3" s="1"/>
  <c r="AX388" i="3" a="1"/>
  <c r="AX388" i="3" s="1"/>
  <c r="AX352" i="3" a="1"/>
  <c r="AX352" i="3" s="1"/>
  <c r="AX356" i="3" a="1"/>
  <c r="AX356" i="3" s="1"/>
  <c r="AX295" i="3" a="1"/>
  <c r="AX295" i="3" s="1"/>
  <c r="AX371" i="3" a="1"/>
  <c r="AX371" i="3" s="1"/>
  <c r="AX304" i="3" a="1"/>
  <c r="AX304" i="3" s="1"/>
  <c r="AX310" i="3" a="1"/>
  <c r="AX310" i="3" s="1"/>
  <c r="AX316" i="3" a="1"/>
  <c r="AX316" i="3" s="1"/>
  <c r="AX275" i="3" a="1"/>
  <c r="AX275" i="3" s="1"/>
  <c r="AX243" i="3" a="1"/>
  <c r="AX243" i="3" s="1"/>
  <c r="AX224" i="3" a="1"/>
  <c r="AX224" i="3" s="1"/>
  <c r="AX262" i="3" a="1"/>
  <c r="AX262" i="3" s="1"/>
  <c r="AX223" i="3" a="1"/>
  <c r="AX223" i="3" s="1"/>
  <c r="AX163" i="3" a="1"/>
  <c r="AX163" i="3" s="1"/>
  <c r="AX242" i="3" a="1"/>
  <c r="AX242" i="3" s="1"/>
  <c r="AX179" i="3" a="1"/>
  <c r="AX179" i="3" s="1"/>
  <c r="AX215" i="3" a="1"/>
  <c r="AX215" i="3" s="1"/>
  <c r="AX116" i="3" a="1"/>
  <c r="AX116" i="3" s="1"/>
  <c r="AX138" i="3" a="1"/>
  <c r="AX138" i="3" s="1"/>
  <c r="AX144" i="3" a="1"/>
  <c r="AX144" i="3" s="1"/>
  <c r="AX497" i="3" a="1"/>
  <c r="AX497" i="3" s="1"/>
  <c r="AX450" i="3" a="1"/>
  <c r="AX450" i="3" s="1"/>
  <c r="AX420" i="3" a="1"/>
  <c r="AX420" i="3" s="1"/>
  <c r="AX475" i="3" a="1"/>
  <c r="AX475" i="3" s="1"/>
  <c r="AX433" i="3" a="1"/>
  <c r="AX433" i="3" s="1"/>
  <c r="AX354" i="3" a="1"/>
  <c r="AX354" i="3" s="1"/>
  <c r="AX396" i="3" a="1"/>
  <c r="AX396" i="3" s="1"/>
  <c r="AX449" i="3" a="1"/>
  <c r="AX449" i="3" s="1"/>
  <c r="AX451" i="3" a="1"/>
  <c r="AX451" i="3" s="1"/>
  <c r="AX334" i="3" a="1"/>
  <c r="AX334" i="3" s="1"/>
  <c r="AX423" i="3" a="1"/>
  <c r="AX423" i="3" s="1"/>
  <c r="AX281" i="3" a="1"/>
  <c r="AX281" i="3" s="1"/>
  <c r="AX301" i="3" a="1"/>
  <c r="AX301" i="3" s="1"/>
  <c r="AX250" i="3" a="1"/>
  <c r="AX250" i="3" s="1"/>
  <c r="AX252" i="3" a="1"/>
  <c r="AX252" i="3" s="1"/>
  <c r="AX227" i="3" a="1"/>
  <c r="AX227" i="3" s="1"/>
  <c r="AX366" i="3" a="1"/>
  <c r="AX366" i="3" s="1"/>
  <c r="AX210" i="3" a="1"/>
  <c r="AX210" i="3" s="1"/>
  <c r="AX167" i="3" a="1"/>
  <c r="AX167" i="3" s="1"/>
  <c r="AX102" i="3" a="1"/>
  <c r="AX102" i="3" s="1"/>
  <c r="AX226" i="3" a="1"/>
  <c r="AX226" i="3" s="1"/>
  <c r="AX218" i="3" a="1"/>
  <c r="AX218" i="3" s="1"/>
  <c r="AX145" i="3" a="1"/>
  <c r="AX145" i="3" s="1"/>
  <c r="AX181" i="3" a="1"/>
  <c r="AX181" i="3" s="1"/>
  <c r="AX202" i="3" a="1"/>
  <c r="AX202" i="3" s="1"/>
  <c r="AX83" i="3" a="1"/>
  <c r="AX83" i="3" s="1"/>
  <c r="AX147" i="3" a="1"/>
  <c r="AX147" i="3" s="1"/>
  <c r="AX88" i="3" a="1"/>
  <c r="AX88" i="3" s="1"/>
  <c r="AX114" i="3" a="1"/>
  <c r="AX114" i="3" s="1"/>
  <c r="AX51" i="3" a="1"/>
  <c r="AX51" i="3" s="1"/>
  <c r="AX39" i="3" a="1"/>
  <c r="AX39" i="3" s="1"/>
  <c r="AX100" i="3" a="1"/>
  <c r="AX100" i="3" s="1"/>
  <c r="AX464" i="3" a="1"/>
  <c r="AX464" i="3" s="1"/>
  <c r="AX405" i="3" a="1"/>
  <c r="AX405" i="3" s="1"/>
  <c r="AX484" i="3" a="1"/>
  <c r="AX484" i="3" s="1"/>
  <c r="AX487" i="3" a="1"/>
  <c r="AX487" i="3" s="1"/>
  <c r="AX381" i="3" a="1"/>
  <c r="AX381" i="3" s="1"/>
  <c r="AX389" i="3" a="1"/>
  <c r="AX389" i="3" s="1"/>
  <c r="AX369" i="3" a="1"/>
  <c r="AX369" i="3" s="1"/>
  <c r="AX349" i="3" a="1"/>
  <c r="AX349" i="3" s="1"/>
  <c r="AX367" i="3" a="1"/>
  <c r="AX367" i="3" s="1"/>
  <c r="AX330" i="3" a="1"/>
  <c r="AX330" i="3" s="1"/>
  <c r="AX340" i="3" a="1"/>
  <c r="AX340" i="3" s="1"/>
  <c r="AX299" i="3" a="1"/>
  <c r="AX299" i="3" s="1"/>
  <c r="AX314" i="3" a="1"/>
  <c r="AX314" i="3" s="1"/>
  <c r="AX319" i="3" a="1"/>
  <c r="AX319" i="3" s="1"/>
  <c r="AX246" i="3" a="1"/>
  <c r="AX246" i="3" s="1"/>
  <c r="AX294" i="3" a="1"/>
  <c r="AX294" i="3" s="1"/>
  <c r="AX247" i="3" a="1"/>
  <c r="AX247" i="3" s="1"/>
  <c r="AX241" i="3" a="1"/>
  <c r="AX241" i="3" s="1"/>
  <c r="AX273" i="3" a="1"/>
  <c r="AX273" i="3" s="1"/>
  <c r="AX240" i="3" a="1"/>
  <c r="AX240" i="3" s="1"/>
  <c r="AX201" i="3" a="1"/>
  <c r="AX201" i="3" s="1"/>
  <c r="AX161" i="3" a="1"/>
  <c r="AX161" i="3" s="1"/>
  <c r="AX136" i="3" a="1"/>
  <c r="AX136" i="3" s="1"/>
  <c r="AX197" i="3" a="1"/>
  <c r="AX197" i="3" s="1"/>
  <c r="AX121" i="3" a="1"/>
  <c r="AX121" i="3" s="1"/>
  <c r="AX137" i="3" a="1"/>
  <c r="AX137" i="3" s="1"/>
  <c r="AX441" i="3" a="1"/>
  <c r="AX441" i="3" s="1"/>
  <c r="AX500" i="3" a="1"/>
  <c r="AX500" i="3" s="1"/>
  <c r="AX397" i="3" a="1"/>
  <c r="AX397" i="3" s="1"/>
  <c r="AX425" i="3" a="1"/>
  <c r="AX425" i="3" s="1"/>
  <c r="AX469" i="3" a="1"/>
  <c r="AX469" i="3" s="1"/>
  <c r="AX486" i="3" a="1"/>
  <c r="AX486" i="3" s="1"/>
  <c r="AX445" i="3" a="1"/>
  <c r="AX445" i="3" s="1"/>
  <c r="AX318" i="3" a="1"/>
  <c r="AX318" i="3" s="1"/>
  <c r="AX363" i="3" a="1"/>
  <c r="AX363" i="3" s="1"/>
  <c r="AX350" i="3" a="1"/>
  <c r="AX350" i="3" s="1"/>
  <c r="AX411" i="3" a="1"/>
  <c r="AX411" i="3" s="1"/>
  <c r="AX336" i="3" a="1"/>
  <c r="AX336" i="3" s="1"/>
  <c r="AX338" i="3" a="1"/>
  <c r="AX338" i="3" s="1"/>
  <c r="AX320" i="3" a="1"/>
  <c r="AX320" i="3" s="1"/>
  <c r="AX292" i="3" a="1"/>
  <c r="AX292" i="3" s="1"/>
  <c r="AX229" i="3" a="1"/>
  <c r="AX229" i="3" s="1"/>
  <c r="AX358" i="3" a="1"/>
  <c r="AX358" i="3" s="1"/>
  <c r="AX253" i="3" a="1"/>
  <c r="AX253" i="3" s="1"/>
  <c r="AX214" i="3" a="1"/>
  <c r="AX214" i="3" s="1"/>
  <c r="AX263" i="3" a="1"/>
  <c r="AX263" i="3" s="1"/>
  <c r="AX207" i="3" a="1"/>
  <c r="AX207" i="3" s="1"/>
  <c r="AX156" i="3" a="1"/>
  <c r="AX156" i="3" s="1"/>
  <c r="AX160" i="3" a="1"/>
  <c r="AX160" i="3" s="1"/>
  <c r="AX97" i="3" a="1"/>
  <c r="AX97" i="3" s="1"/>
  <c r="AX168" i="3" a="1"/>
  <c r="AX168" i="3" s="1"/>
  <c r="AX152" i="3" a="1"/>
  <c r="AX152" i="3" s="1"/>
  <c r="AX150" i="3" a="1"/>
  <c r="AX150" i="3" s="1"/>
  <c r="AX117" i="3" a="1"/>
  <c r="AX117" i="3" s="1"/>
  <c r="AX129" i="3" a="1"/>
  <c r="AX129" i="3" s="1"/>
  <c r="AX174" i="3" a="1"/>
  <c r="AX174" i="3" s="1"/>
  <c r="AX40" i="3" a="1"/>
  <c r="AX40" i="3" s="1"/>
  <c r="AX120" i="3" a="1"/>
  <c r="AX120" i="3" s="1"/>
  <c r="AX72" i="3" a="1"/>
  <c r="AX72" i="3" s="1"/>
  <c r="AX108" i="3" a="1"/>
  <c r="AX108" i="3" s="1"/>
  <c r="AX103" i="3" a="1"/>
  <c r="AX103" i="3" s="1"/>
  <c r="AX84" i="3" a="1"/>
  <c r="AX84" i="3" s="1"/>
  <c r="AX28" i="3" a="1"/>
  <c r="AX28" i="3" s="1"/>
  <c r="AX42" i="3" a="1"/>
  <c r="AX42" i="3" s="1"/>
  <c r="AX26" i="3" a="1"/>
  <c r="AX26" i="3" s="1"/>
  <c r="AX37" i="3" a="1"/>
  <c r="AX37" i="3" s="1"/>
  <c r="AX135" i="3" a="1"/>
  <c r="AX135" i="3" s="1"/>
  <c r="AX58" i="3" a="1"/>
  <c r="AX58" i="3" s="1"/>
  <c r="AX68" i="3" a="1"/>
  <c r="AX68" i="3" s="1"/>
  <c r="AX12" i="3" a="1"/>
  <c r="AX12" i="3" s="1"/>
  <c r="AX24" i="3" a="1"/>
  <c r="AX24" i="3" s="1"/>
  <c r="AX35" i="3" a="1"/>
  <c r="AX35" i="3" s="1"/>
  <c r="AX19" i="3" a="1"/>
  <c r="AX19" i="3" s="1"/>
  <c r="AX41" i="3" a="1"/>
  <c r="AX41" i="3" s="1"/>
  <c r="AX8" i="3" a="1"/>
  <c r="AX8" i="3" s="1"/>
  <c r="AX271" i="3" a="1"/>
  <c r="AX271" i="3" s="1"/>
  <c r="AX158" i="3" a="1"/>
  <c r="AX158" i="3" s="1"/>
  <c r="AX155" i="3" a="1"/>
  <c r="AX155" i="3" s="1"/>
  <c r="AX119" i="3" a="1"/>
  <c r="AX119" i="3" s="1"/>
  <c r="AX101" i="3" a="1"/>
  <c r="AX101" i="3" s="1"/>
  <c r="AX64" i="3" a="1"/>
  <c r="AX64" i="3" s="1"/>
  <c r="AX92" i="3" a="1"/>
  <c r="AX92" i="3" s="1"/>
  <c r="AX30" i="3" a="1"/>
  <c r="AX30" i="3" s="1"/>
  <c r="AX75" i="3" a="1"/>
  <c r="AX75" i="3" s="1"/>
  <c r="AX31" i="3" a="1"/>
  <c r="AX31" i="3" s="1"/>
  <c r="AX94" i="3" a="1"/>
  <c r="AX94" i="3" s="1"/>
  <c r="AX149" i="3" a="1"/>
  <c r="AX149" i="3" s="1"/>
  <c r="AX111" i="3" a="1"/>
  <c r="AX111" i="3" s="1"/>
  <c r="AX76" i="3" a="1"/>
  <c r="AX76" i="3" s="1"/>
  <c r="AX33" i="3" a="1"/>
  <c r="AX33" i="3" s="1"/>
  <c r="AX66" i="3" a="1"/>
  <c r="AX66" i="3" s="1"/>
  <c r="AX21" i="3" a="1"/>
  <c r="AX21" i="3" s="1"/>
  <c r="AX71" i="3" a="1"/>
  <c r="AX71" i="3" s="1"/>
  <c r="AX73" i="3" a="1"/>
  <c r="AX73" i="3" s="1"/>
  <c r="AX126" i="3" a="1"/>
  <c r="AX126" i="3" s="1"/>
  <c r="AX217" i="3" a="1"/>
  <c r="AX217" i="3" s="1"/>
  <c r="AX184" i="3" a="1"/>
  <c r="AX184" i="3" s="1"/>
  <c r="AX139" i="3" a="1"/>
  <c r="AX139" i="3" s="1"/>
  <c r="AX194" i="3" a="1"/>
  <c r="AX194" i="3" s="1"/>
  <c r="AX62" i="3" a="1"/>
  <c r="AX62" i="3" s="1"/>
  <c r="AX27" i="3" a="1"/>
  <c r="AX27" i="3" s="1"/>
  <c r="AX90" i="3" a="1"/>
  <c r="AX90" i="3" s="1"/>
  <c r="AX9" i="3" a="1"/>
  <c r="AX9" i="3" s="1"/>
  <c r="AX140" i="3" a="1"/>
  <c r="AX140" i="3" s="1"/>
  <c r="AX46" i="3" a="1"/>
  <c r="AX46" i="3" s="1"/>
  <c r="AX56" i="3" a="1"/>
  <c r="AX56" i="3" s="1"/>
  <c r="AX32" i="3" a="1"/>
  <c r="AX32" i="3" s="1"/>
  <c r="AX16" i="3" a="1"/>
  <c r="AX16" i="3" s="1"/>
  <c r="AX17" i="3" a="1"/>
  <c r="AX17" i="3" s="1"/>
  <c r="AX165" i="3" a="1"/>
  <c r="AX165" i="3" s="1"/>
  <c r="AX148" i="3" a="1"/>
  <c r="AX148" i="3" s="1"/>
  <c r="AX125" i="3" a="1"/>
  <c r="AX125" i="3" s="1"/>
  <c r="AX170" i="3" a="1"/>
  <c r="AX170" i="3" s="1"/>
  <c r="AX180" i="3" a="1"/>
  <c r="AX180" i="3" s="1"/>
  <c r="AX77" i="3" a="1"/>
  <c r="AX77" i="3" s="1"/>
  <c r="AX45" i="3" a="1"/>
  <c r="AX45" i="3" s="1"/>
  <c r="AX82" i="3" a="1"/>
  <c r="AX82" i="3" s="1"/>
  <c r="AX15" i="3" a="1"/>
  <c r="AX15" i="3" s="1"/>
  <c r="AX63" i="3" a="1"/>
  <c r="AX63" i="3" s="1"/>
  <c r="AX134" i="3" a="1"/>
  <c r="AX134" i="3" s="1"/>
  <c r="AX47" i="3" a="1"/>
  <c r="AX47" i="3" s="1"/>
  <c r="AX13" i="3" a="1"/>
  <c r="AX13" i="3" s="1"/>
  <c r="AX80" i="3" a="1"/>
  <c r="AX80" i="3" s="1"/>
  <c r="AX230" i="3" a="1"/>
  <c r="AX230" i="3" s="1"/>
  <c r="AX128" i="3" a="1"/>
  <c r="AX128" i="3" s="1"/>
  <c r="AX183" i="3" a="1"/>
  <c r="AX183" i="3" s="1"/>
  <c r="AX141" i="3" a="1"/>
  <c r="AX141" i="3" s="1"/>
  <c r="AX107" i="3" a="1"/>
  <c r="AX107" i="3" s="1"/>
  <c r="AX65" i="3" a="1"/>
  <c r="AX65" i="3" s="1"/>
  <c r="AX52" i="3" a="1"/>
  <c r="AX52" i="3" s="1"/>
  <c r="AX57" i="3" a="1"/>
  <c r="AX57" i="3" s="1"/>
  <c r="AX89" i="3" a="1"/>
  <c r="AX89" i="3" s="1"/>
  <c r="AX38" i="3" a="1"/>
  <c r="AX38" i="3" s="1"/>
  <c r="AX23" i="3" a="1"/>
  <c r="AX23" i="3" s="1"/>
  <c r="AX54" i="3" a="1"/>
  <c r="AX54" i="3" s="1"/>
  <c r="AX18" i="3" a="1"/>
  <c r="AX18" i="3" s="1"/>
  <c r="AX74" i="3" a="1"/>
  <c r="AX74" i="3" s="1"/>
  <c r="AX55" i="3" a="1"/>
  <c r="AX55" i="3" s="1"/>
  <c r="AX151" i="3" a="1"/>
  <c r="AX151" i="3" s="1"/>
  <c r="AX110" i="3" a="1"/>
  <c r="AX110" i="3" s="1"/>
  <c r="AX177" i="3" a="1"/>
  <c r="AX177" i="3" s="1"/>
  <c r="AX178" i="3" a="1"/>
  <c r="AX178" i="3" s="1"/>
  <c r="AX99" i="3" a="1"/>
  <c r="AX99" i="3" s="1"/>
  <c r="AX48" i="3" a="1"/>
  <c r="AX48" i="3" s="1"/>
  <c r="AX79" i="3" a="1"/>
  <c r="AX79" i="3" s="1"/>
  <c r="AX60" i="3" a="1"/>
  <c r="AX60" i="3" s="1"/>
  <c r="AX50" i="3" a="1"/>
  <c r="AX50" i="3" s="1"/>
  <c r="AX86" i="3" a="1"/>
  <c r="AX86" i="3" s="1"/>
  <c r="AX7" i="3" a="1"/>
  <c r="AX7" i="3" s="1"/>
  <c r="AX36" i="3" a="1"/>
  <c r="AX36" i="3" s="1"/>
  <c r="AX106" i="3" a="1"/>
  <c r="AX106" i="3" s="1"/>
  <c r="AX34" i="3" a="1"/>
  <c r="AX34" i="3" s="1"/>
  <c r="AX146" i="3" a="1"/>
  <c r="AX146" i="3" s="1"/>
  <c r="AX113" i="3" a="1"/>
  <c r="AX113" i="3" s="1"/>
  <c r="AX127" i="3" a="1"/>
  <c r="AX127" i="3" s="1"/>
  <c r="AX98" i="3" a="1"/>
  <c r="AX98" i="3" s="1"/>
  <c r="AX104" i="3" a="1"/>
  <c r="AX104" i="3" s="1"/>
  <c r="AX81" i="3" a="1"/>
  <c r="AX81" i="3" s="1"/>
  <c r="AX29" i="3" a="1"/>
  <c r="AX29" i="3" s="1"/>
  <c r="AX14" i="3" a="1"/>
  <c r="AX14" i="3" s="1"/>
  <c r="AX43" i="3" a="1"/>
  <c r="AX43" i="3" s="1"/>
  <c r="AX49" i="3" a="1"/>
  <c r="AX49" i="3" s="1"/>
  <c r="AX22" i="3" a="1"/>
  <c r="AX22" i="3" s="1"/>
  <c r="AX260" i="3" a="1"/>
  <c r="AX260" i="3" s="1"/>
  <c r="AX153" i="3" a="1"/>
  <c r="AX153" i="3" s="1"/>
  <c r="AX162" i="3" a="1"/>
  <c r="AX162" i="3" s="1"/>
  <c r="AX109" i="3" a="1"/>
  <c r="AX109" i="3" s="1"/>
  <c r="AX169" i="3" a="1"/>
  <c r="AX169" i="3" s="1"/>
  <c r="AX78" i="3" a="1"/>
  <c r="AX78" i="3" s="1"/>
  <c r="AX175" i="3" a="1"/>
  <c r="AX175" i="3" s="1"/>
  <c r="AX112" i="3" a="1"/>
  <c r="AX112" i="3" s="1"/>
  <c r="AX87" i="3" a="1"/>
  <c r="AX87" i="3" s="1"/>
  <c r="AX85" i="3" a="1"/>
  <c r="AX85" i="3" s="1"/>
  <c r="AX132" i="3" a="1"/>
  <c r="AX132" i="3" s="1"/>
  <c r="AX133" i="3" a="1"/>
  <c r="AX133" i="3" s="1"/>
  <c r="AX96" i="3" a="1"/>
  <c r="AX96" i="3" s="1"/>
  <c r="AX67" i="3" a="1"/>
  <c r="AX67" i="3" s="1"/>
  <c r="AX70" i="3" a="1"/>
  <c r="AX70" i="3" s="1"/>
  <c r="AX20" i="3" a="1"/>
  <c r="AX20" i="3" s="1"/>
  <c r="AX69" i="3" a="1"/>
  <c r="AX69" i="3" s="1"/>
  <c r="AX53" i="3" a="1"/>
  <c r="AX53" i="3" s="1"/>
  <c r="AX11" i="3" a="1"/>
  <c r="AX11" i="3" s="1"/>
  <c r="AX25" i="3" a="1"/>
  <c r="AX25" i="3" s="1"/>
  <c r="AX185" i="3" a="1"/>
  <c r="AX185" i="3" s="1"/>
  <c r="AX220" i="3" a="1"/>
  <c r="AX220" i="3" s="1"/>
  <c r="AX122" i="3" a="1"/>
  <c r="AX122" i="3" s="1"/>
  <c r="AX61" i="3" a="1"/>
  <c r="AX61" i="3" s="1"/>
  <c r="AX44" i="3" a="1"/>
  <c r="AX44" i="3" s="1"/>
  <c r="AX811" i="3" a="1"/>
  <c r="AX811" i="3" s="1"/>
  <c r="AX830" i="3" a="1"/>
  <c r="AX830" i="3" s="1"/>
  <c r="AX798" i="3" a="1"/>
  <c r="AX798" i="3" s="1"/>
  <c r="AX822" i="3" a="1"/>
  <c r="AX822" i="3" s="1"/>
  <c r="AX841" i="3" a="1"/>
  <c r="AX841" i="3" s="1"/>
  <c r="AX887" i="3" a="1"/>
  <c r="AX887" i="3" s="1"/>
  <c r="AX884" i="3" a="1"/>
  <c r="AX884" i="3" s="1"/>
  <c r="AX859" i="3" a="1"/>
  <c r="AX859" i="3" s="1"/>
  <c r="AX848" i="3" a="1"/>
  <c r="AX848" i="3" s="1"/>
  <c r="AX835" i="3" a="1"/>
  <c r="AX835" i="3" s="1"/>
  <c r="AX871" i="3" a="1"/>
  <c r="AX871" i="3" s="1"/>
  <c r="AX873" i="3" a="1"/>
  <c r="AX873" i="3" s="1"/>
  <c r="AX961" i="3" a="1"/>
  <c r="AX961" i="3" s="1"/>
  <c r="AX954" i="3" a="1"/>
  <c r="AX954" i="3" s="1"/>
  <c r="AX977" i="3" a="1"/>
  <c r="AX977" i="3" s="1"/>
  <c r="AX896" i="3" a="1"/>
  <c r="AX896" i="3" s="1"/>
  <c r="AX968" i="3" a="1"/>
  <c r="AX968" i="3" s="1"/>
  <c r="AX922" i="3" a="1"/>
  <c r="AX922" i="3" s="1"/>
  <c r="AX960" i="3" a="1"/>
  <c r="AX960" i="3" s="1"/>
  <c r="AX967" i="3" a="1"/>
  <c r="AX967" i="3" s="1"/>
  <c r="AX911" i="3" a="1"/>
  <c r="AX911" i="3" s="1"/>
  <c r="AX953" i="3" a="1"/>
  <c r="AX953" i="3" s="1"/>
  <c r="AX941" i="3" a="1"/>
  <c r="AX941" i="3" s="1"/>
  <c r="AX984" i="3" a="1"/>
  <c r="AX984" i="3" s="1"/>
  <c r="AX878" i="3" a="1"/>
  <c r="AX878" i="3" s="1"/>
  <c r="AX904" i="3" a="1"/>
  <c r="AX904" i="3" s="1"/>
  <c r="AX918" i="3" a="1"/>
  <c r="AX918" i="3" s="1"/>
  <c r="AX951" i="3" a="1"/>
  <c r="AX951" i="3" s="1"/>
  <c r="AX972" i="3" a="1"/>
  <c r="AX972" i="3" s="1"/>
  <c r="AX881" i="3" a="1"/>
  <c r="AX881" i="3" s="1"/>
  <c r="AX907" i="3" a="1"/>
  <c r="AX907" i="3" s="1"/>
  <c r="AX915" i="3" a="1"/>
  <c r="AX915" i="3" s="1"/>
  <c r="AX971" i="3" a="1"/>
  <c r="AX971" i="3" s="1"/>
  <c r="AX969" i="3" a="1"/>
  <c r="AX969" i="3" s="1"/>
  <c r="AX902" i="3" a="1"/>
  <c r="AX902" i="3" s="1"/>
  <c r="AX970" i="3" a="1"/>
  <c r="AX970" i="3" s="1"/>
  <c r="AX982" i="3" a="1"/>
  <c r="AX982" i="3" s="1"/>
  <c r="AX927" i="3" a="1"/>
  <c r="AX927" i="3" s="1"/>
  <c r="AX855" i="3" a="1"/>
  <c r="AX855" i="3" s="1"/>
  <c r="AX847" i="3" a="1"/>
  <c r="AX847" i="3" s="1"/>
  <c r="AX817" i="3" a="1"/>
  <c r="AX817" i="3" s="1"/>
  <c r="AX876" i="3" a="1"/>
  <c r="AX876" i="3" s="1"/>
  <c r="AX974" i="3" a="1"/>
  <c r="AX974" i="3" s="1"/>
  <c r="AX801" i="3" a="1"/>
  <c r="AX801" i="3" s="1"/>
  <c r="AX764" i="3" a="1"/>
  <c r="AX764" i="3" s="1"/>
  <c r="AX768" i="3" a="1"/>
  <c r="AX768" i="3" s="1"/>
  <c r="AX807" i="3" a="1"/>
  <c r="AX807" i="3" s="1"/>
  <c r="AX964" i="3" a="1"/>
  <c r="AX964" i="3" s="1"/>
  <c r="AX942" i="3" a="1"/>
  <c r="AX942" i="3" s="1"/>
  <c r="AX882" i="3" a="1"/>
  <c r="AX882" i="3" s="1"/>
  <c r="AX955" i="3" a="1"/>
  <c r="AX955" i="3" s="1"/>
  <c r="AX865" i="3" a="1"/>
  <c r="AX865" i="3" s="1"/>
  <c r="AX939" i="3" a="1"/>
  <c r="AX939" i="3" s="1"/>
  <c r="AX933" i="3" a="1"/>
  <c r="AX933" i="3" s="1"/>
  <c r="AX892" i="3" a="1"/>
  <c r="AX892" i="3" s="1"/>
  <c r="AX781" i="3" a="1"/>
  <c r="AX781" i="3" s="1"/>
  <c r="AX760" i="3" a="1"/>
  <c r="AX760" i="3" s="1"/>
  <c r="AX795" i="3" a="1"/>
  <c r="AX795" i="3" s="1"/>
  <c r="AX806" i="3" a="1"/>
  <c r="AX806" i="3" s="1"/>
  <c r="AX803" i="3" a="1"/>
  <c r="AX803" i="3" s="1"/>
  <c r="AX758" i="3" a="1"/>
  <c r="AX758" i="3" s="1"/>
  <c r="AX792" i="3" a="1"/>
  <c r="AX792" i="3" s="1"/>
  <c r="AX773" i="3" a="1"/>
  <c r="AX773" i="3" s="1"/>
  <c r="AX947" i="3" a="1"/>
  <c r="AX947" i="3" s="1"/>
  <c r="AX985" i="3" a="1"/>
  <c r="AX985" i="3" s="1"/>
  <c r="AX917" i="3" a="1"/>
  <c r="AX917" i="3" s="1"/>
  <c r="AX934" i="3" a="1"/>
  <c r="AX934" i="3" s="1"/>
  <c r="AX938" i="3" a="1"/>
  <c r="AX938" i="3" s="1"/>
  <c r="AX948" i="3" a="1"/>
  <c r="AX948" i="3" s="1"/>
  <c r="AX850" i="3" a="1"/>
  <c r="AX850" i="3" s="1"/>
  <c r="AX810" i="3" a="1"/>
  <c r="AX810" i="3" s="1"/>
  <c r="AX966" i="3" a="1"/>
  <c r="AX966" i="3" s="1"/>
  <c r="AX926" i="3" a="1"/>
  <c r="AX926" i="3" s="1"/>
  <c r="AX824" i="3" a="1"/>
  <c r="AX824" i="3" s="1"/>
  <c r="AX886" i="3" a="1"/>
  <c r="AX886" i="3" s="1"/>
  <c r="AX860" i="3" a="1"/>
  <c r="AX860" i="3" s="1"/>
  <c r="AX812" i="3" a="1"/>
  <c r="AX812" i="3" s="1"/>
  <c r="AX802" i="3" a="1"/>
  <c r="AX802" i="3" s="1"/>
  <c r="AX796" i="3" a="1"/>
  <c r="AX796" i="3" s="1"/>
  <c r="AX777" i="3" a="1"/>
  <c r="AX777" i="3" s="1"/>
  <c r="AX769" i="3" a="1"/>
  <c r="AX769" i="3" s="1"/>
  <c r="AX765" i="3" a="1"/>
  <c r="AX765" i="3" s="1"/>
  <c r="AX828" i="3" a="1"/>
  <c r="AX828" i="3" s="1"/>
  <c r="AX959" i="3" a="1"/>
  <c r="AX959" i="3" s="1"/>
  <c r="AX931" i="3" a="1"/>
  <c r="AX931" i="3" s="1"/>
  <c r="AX906" i="3" a="1"/>
  <c r="AX906" i="3" s="1"/>
  <c r="AX924" i="3" a="1"/>
  <c r="AX924" i="3" s="1"/>
  <c r="AX870" i="3" a="1"/>
  <c r="AX870" i="3" s="1"/>
  <c r="AX837" i="3" a="1"/>
  <c r="AX837" i="3" s="1"/>
  <c r="AX932" i="3" a="1"/>
  <c r="AX932" i="3" s="1"/>
  <c r="AX936" i="3" a="1"/>
  <c r="AX936" i="3" s="1"/>
  <c r="AX858" i="3" a="1"/>
  <c r="AX858" i="3" s="1"/>
  <c r="AX879" i="3" a="1"/>
  <c r="AX879" i="3" s="1"/>
  <c r="AX793" i="3" a="1"/>
  <c r="AX793" i="3" s="1"/>
  <c r="AX794" i="3" a="1"/>
  <c r="AX794" i="3" s="1"/>
  <c r="AX973" i="3" a="1"/>
  <c r="AX973" i="3" s="1"/>
  <c r="AX923" i="3" a="1"/>
  <c r="AX923" i="3" s="1"/>
  <c r="AX910" i="3" a="1"/>
  <c r="AX910" i="3" s="1"/>
  <c r="AX888" i="3" a="1"/>
  <c r="AX888" i="3" s="1"/>
  <c r="AX940" i="3" a="1"/>
  <c r="AX940" i="3" s="1"/>
  <c r="AX929" i="3" a="1"/>
  <c r="AX929" i="3" s="1"/>
  <c r="AX767" i="3" a="1"/>
  <c r="AX767" i="3" s="1"/>
  <c r="AX778" i="3" a="1"/>
  <c r="AX778" i="3" s="1"/>
  <c r="AX775" i="3" a="1"/>
  <c r="AX775" i="3" s="1"/>
  <c r="AX978" i="3" a="1"/>
  <c r="AX978" i="3" s="1"/>
  <c r="AX962" i="3" a="1"/>
  <c r="AX962" i="3" s="1"/>
  <c r="AX912" i="3" a="1"/>
  <c r="AX912" i="3" s="1"/>
  <c r="AX903" i="3" a="1"/>
  <c r="AX903" i="3" s="1"/>
  <c r="AX916" i="3" a="1"/>
  <c r="AX916" i="3" s="1"/>
  <c r="AX943" i="3" a="1"/>
  <c r="AX943" i="3" s="1"/>
  <c r="AX900" i="3" a="1"/>
  <c r="AX900" i="3" s="1"/>
  <c r="AX839" i="3" a="1"/>
  <c r="AX839" i="3" s="1"/>
  <c r="AX840" i="3" a="1"/>
  <c r="AX840" i="3" s="1"/>
  <c r="AX772" i="3" a="1"/>
  <c r="AX772" i="3" s="1"/>
  <c r="AX862" i="3" a="1"/>
  <c r="AX862" i="3" s="1"/>
  <c r="AX826" i="3" a="1"/>
  <c r="AX826" i="3" s="1"/>
  <c r="AX813" i="3" a="1"/>
  <c r="AX813" i="3" s="1"/>
  <c r="AX770" i="3" a="1"/>
  <c r="AX770" i="3" s="1"/>
  <c r="AX808" i="3" a="1"/>
  <c r="AX808" i="3" s="1"/>
  <c r="AX831" i="3" a="1"/>
  <c r="AX831" i="3" s="1"/>
  <c r="AX805" i="3" a="1"/>
  <c r="AX805" i="3" s="1"/>
  <c r="AX944" i="3" a="1"/>
  <c r="AX944" i="3" s="1"/>
  <c r="AX979" i="3" a="1"/>
  <c r="AX979" i="3" s="1"/>
  <c r="AX897" i="3" a="1"/>
  <c r="AX897" i="3" s="1"/>
  <c r="AX980" i="3" a="1"/>
  <c r="AX980" i="3" s="1"/>
  <c r="AX930" i="3" a="1"/>
  <c r="AX930" i="3" s="1"/>
  <c r="AX935" i="3" a="1"/>
  <c r="AX935" i="3" s="1"/>
  <c r="AX909" i="3" a="1"/>
  <c r="AX909" i="3" s="1"/>
  <c r="AX899" i="3" a="1"/>
  <c r="AX899" i="3" s="1"/>
  <c r="AX863" i="3" a="1"/>
  <c r="AX863" i="3" s="1"/>
  <c r="AX834" i="3" a="1"/>
  <c r="AX834" i="3" s="1"/>
  <c r="AX809" i="3" a="1"/>
  <c r="AX809" i="3" s="1"/>
  <c r="AX861" i="3" a="1"/>
  <c r="AX861" i="3" s="1"/>
  <c r="AX814" i="3" a="1"/>
  <c r="AX814" i="3" s="1"/>
  <c r="AX833" i="3" a="1"/>
  <c r="AX833" i="3" s="1"/>
  <c r="AX797" i="3" a="1"/>
  <c r="AX797" i="3" s="1"/>
  <c r="AX774" i="3" a="1"/>
  <c r="AX774" i="3" s="1"/>
  <c r="AX852" i="3" a="1"/>
  <c r="AX852" i="3" s="1"/>
  <c r="AX832" i="3" a="1"/>
  <c r="AX832" i="3" s="1"/>
  <c r="AX762" i="3" a="1"/>
  <c r="AX762" i="3" s="1"/>
  <c r="AX845" i="3" a="1"/>
  <c r="AX845" i="3" s="1"/>
  <c r="AX963" i="3" a="1"/>
  <c r="AX963" i="3" s="1"/>
  <c r="AX890" i="3" a="1"/>
  <c r="AX890" i="3" s="1"/>
  <c r="AX957" i="3" a="1"/>
  <c r="AX957" i="3" s="1"/>
  <c r="AX981" i="3" a="1"/>
  <c r="AX981" i="3" s="1"/>
  <c r="AX925" i="3" a="1"/>
  <c r="AX925" i="3" s="1"/>
  <c r="AX919" i="3" a="1"/>
  <c r="AX919" i="3" s="1"/>
  <c r="AX905" i="3" a="1"/>
  <c r="AX905" i="3" s="1"/>
  <c r="AX842" i="3" a="1"/>
  <c r="AX842" i="3" s="1"/>
  <c r="AX864" i="3" a="1"/>
  <c r="AX864" i="3" s="1"/>
  <c r="AX869" i="3" a="1"/>
  <c r="AX869" i="3" s="1"/>
  <c r="AX838" i="3" a="1"/>
  <c r="AX838" i="3" s="1"/>
  <c r="AX819" i="3" a="1"/>
  <c r="AX819" i="3" s="1"/>
  <c r="AX791" i="3" a="1"/>
  <c r="AX791" i="3" s="1"/>
  <c r="AX851" i="3" a="1"/>
  <c r="AX851" i="3" s="1"/>
  <c r="AX846" i="3" a="1"/>
  <c r="AX846" i="3" s="1"/>
  <c r="AX880" i="3" a="1"/>
  <c r="AX880" i="3" s="1"/>
  <c r="AX937" i="3" a="1"/>
  <c r="AX937" i="3" s="1"/>
  <c r="AX975" i="3" a="1"/>
  <c r="AX975" i="3" s="1"/>
  <c r="AX901" i="3" a="1"/>
  <c r="AX901" i="3" s="1"/>
  <c r="AX976" i="3" a="1"/>
  <c r="AX976" i="3" s="1"/>
  <c r="AX836" i="3" a="1"/>
  <c r="AX836" i="3" s="1"/>
  <c r="AX849" i="3" a="1"/>
  <c r="AX849" i="3" s="1"/>
  <c r="AX868" i="3" a="1"/>
  <c r="AX868" i="3" s="1"/>
  <c r="AX946" i="3" a="1"/>
  <c r="AX946" i="3" s="1"/>
  <c r="AX914" i="3" a="1"/>
  <c r="AX914" i="3" s="1"/>
  <c r="AX965" i="3" a="1"/>
  <c r="AX965" i="3" s="1"/>
  <c r="AX893" i="3" a="1"/>
  <c r="AX893" i="3" s="1"/>
  <c r="AX898" i="3" a="1"/>
  <c r="AX898" i="3" s="1"/>
  <c r="AX872" i="3" a="1"/>
  <c r="AX872" i="3" s="1"/>
  <c r="AX874" i="3" a="1"/>
  <c r="AX874" i="3" s="1"/>
  <c r="AX866" i="3" a="1"/>
  <c r="AX866" i="3" s="1"/>
  <c r="AX843" i="3" a="1"/>
  <c r="AX843" i="3" s="1"/>
  <c r="AX983" i="3" a="1"/>
  <c r="AX983" i="3" s="1"/>
  <c r="AX818" i="3" a="1"/>
  <c r="AX818" i="3" s="1"/>
  <c r="AX854" i="3" a="1"/>
  <c r="AX854" i="3" s="1"/>
  <c r="AX867" i="3" a="1"/>
  <c r="AX867" i="3" s="1"/>
  <c r="AX820" i="3" a="1"/>
  <c r="AX820" i="3" s="1"/>
  <c r="AX853" i="3" a="1"/>
  <c r="AX853" i="3" s="1"/>
  <c r="AX956" i="3" a="1"/>
  <c r="AX956" i="3" s="1"/>
  <c r="AX891" i="3" a="1"/>
  <c r="AX891" i="3" s="1"/>
  <c r="AX958" i="3" a="1"/>
  <c r="AX958" i="3" s="1"/>
  <c r="AX950" i="3" a="1"/>
  <c r="AX950" i="3" s="1"/>
  <c r="AX921" i="3" a="1"/>
  <c r="AX921" i="3" s="1"/>
  <c r="AX895" i="3" a="1"/>
  <c r="AX895" i="3" s="1"/>
  <c r="AX920" i="3" a="1"/>
  <c r="AX920" i="3" s="1"/>
  <c r="AX889" i="3" a="1"/>
  <c r="AX889" i="3" s="1"/>
  <c r="AX800" i="3" a="1"/>
  <c r="AX800" i="3" s="1"/>
  <c r="AX816" i="3" a="1"/>
  <c r="AX816" i="3" s="1"/>
  <c r="AX829" i="3" a="1"/>
  <c r="AX829" i="3" s="1"/>
  <c r="AX761" i="3" a="1"/>
  <c r="AX761" i="3" s="1"/>
  <c r="AX763" i="3" a="1"/>
  <c r="AX763" i="3" s="1"/>
  <c r="AX815" i="3" a="1"/>
  <c r="AX815" i="3" s="1"/>
  <c r="AX759" i="3" a="1"/>
  <c r="AX759" i="3" s="1"/>
  <c r="AX776" i="3" a="1"/>
  <c r="AX776" i="3" s="1"/>
  <c r="AX827" i="3" a="1"/>
  <c r="AX827" i="3" s="1"/>
  <c r="AX949" i="3" a="1"/>
  <c r="AX949" i="3" s="1"/>
  <c r="AX885" i="3" a="1"/>
  <c r="AX885" i="3" s="1"/>
  <c r="AX945" i="3" a="1"/>
  <c r="AX945" i="3" s="1"/>
  <c r="AX928" i="3" a="1"/>
  <c r="AX928" i="3" s="1"/>
  <c r="AX952" i="3" a="1"/>
  <c r="AX952" i="3" s="1"/>
  <c r="AX877" i="3" a="1"/>
  <c r="AX877" i="3" s="1"/>
  <c r="AX875" i="3" a="1"/>
  <c r="AX875" i="3" s="1"/>
  <c r="AX908" i="3" a="1"/>
  <c r="AX908" i="3" s="1"/>
  <c r="AX894" i="3" a="1"/>
  <c r="AX894" i="3" s="1"/>
  <c r="AX844" i="3" a="1"/>
  <c r="AX844" i="3" s="1"/>
  <c r="AX913" i="3" a="1"/>
  <c r="AX913" i="3" s="1"/>
  <c r="AX799" i="3" a="1"/>
  <c r="AX799" i="3" s="1"/>
  <c r="AX883" i="3" a="1"/>
  <c r="AX883" i="3" s="1"/>
  <c r="AX821" i="3" a="1"/>
  <c r="AX821" i="3" s="1"/>
  <c r="AX779" i="3" a="1"/>
  <c r="AX779" i="3" s="1"/>
  <c r="AX804" i="3" a="1"/>
  <c r="AX804" i="3" s="1"/>
  <c r="AX823" i="3" a="1"/>
  <c r="AX823" i="3" s="1"/>
  <c r="AX825" i="3" a="1"/>
  <c r="AX825" i="3" s="1"/>
  <c r="AX780" i="3" a="1"/>
  <c r="AX780" i="3" s="1"/>
  <c r="AX766" i="3" a="1"/>
  <c r="AX766" i="3" s="1"/>
  <c r="AX790" i="3" a="1"/>
  <c r="AX790" i="3" s="1"/>
  <c r="AX771" i="3" a="1"/>
  <c r="AX771" i="3" s="1"/>
  <c r="AX657" i="3" a="1"/>
  <c r="AX657" i="3" s="1"/>
  <c r="AX649" i="3" a="1"/>
  <c r="AX649" i="3" s="1"/>
  <c r="AX638" i="3" a="1"/>
  <c r="AX638" i="3" s="1"/>
  <c r="AX628" i="3" a="1"/>
  <c r="AX628" i="3" s="1"/>
  <c r="AX1795" i="3" a="1"/>
  <c r="AX1795" i="3" s="1"/>
  <c r="AX1778" i="3" a="1"/>
  <c r="AX1778" i="3" s="1"/>
  <c r="AX1798" i="3" a="1"/>
  <c r="AX1798" i="3" s="1"/>
  <c r="AX1769" i="3" a="1"/>
  <c r="AX1769" i="3" s="1"/>
  <c r="AX1751" i="3" a="1"/>
  <c r="AX1751" i="3" s="1"/>
  <c r="AX1820" i="3" a="1"/>
  <c r="AX1820" i="3" s="1"/>
  <c r="AX1784" i="3" a="1"/>
  <c r="AX1784" i="3" s="1"/>
  <c r="AX1792" i="3" a="1"/>
  <c r="AX1792" i="3" s="1"/>
  <c r="AX1770" i="3" a="1"/>
  <c r="AX1770" i="3" s="1"/>
  <c r="AX1776" i="3" a="1"/>
  <c r="AX1776" i="3" s="1"/>
  <c r="AX1764" i="3" a="1"/>
  <c r="AX1764" i="3" s="1"/>
  <c r="AX1740" i="3" a="1"/>
  <c r="AX1740" i="3" s="1"/>
  <c r="AX1823" i="3" a="1"/>
  <c r="AX1823" i="3" s="1"/>
  <c r="AX1777" i="3" a="1"/>
  <c r="AX1777" i="3" s="1"/>
  <c r="AX1739" i="3" a="1"/>
  <c r="AX1739" i="3" s="1"/>
  <c r="AX1721" i="3" a="1"/>
  <c r="AX1721" i="3" s="1"/>
  <c r="AX1691" i="3" a="1"/>
  <c r="AX1691" i="3" s="1"/>
  <c r="AX1718" i="3" a="1"/>
  <c r="AX1718" i="3" s="1"/>
  <c r="AX1692" i="3" a="1"/>
  <c r="AX1692" i="3" s="1"/>
  <c r="AX1737" i="3" a="1"/>
  <c r="AX1737" i="3" s="1"/>
  <c r="AX1706" i="3" a="1"/>
  <c r="AX1706" i="3" s="1"/>
  <c r="AX1746" i="3" a="1"/>
  <c r="AX1746" i="3" s="1"/>
  <c r="AX1719" i="3" a="1"/>
  <c r="AX1719" i="3" s="1"/>
  <c r="AX1710" i="3" a="1"/>
  <c r="AX1710" i="3" s="1"/>
  <c r="AX1760" i="3" a="1"/>
  <c r="AX1760" i="3" s="1"/>
  <c r="AX1674" i="3" a="1"/>
  <c r="AX1674" i="3" s="1"/>
  <c r="AX1741" i="3" a="1"/>
  <c r="AX1741" i="3" s="1"/>
  <c r="AX1689" i="3" a="1"/>
  <c r="AX1689" i="3" s="1"/>
  <c r="AX1676" i="3" a="1"/>
  <c r="AX1676" i="3" s="1"/>
  <c r="AX1768" i="3" a="1"/>
  <c r="AX1768" i="3" s="1"/>
  <c r="AX1736" i="3" a="1"/>
  <c r="AX1736" i="3" s="1"/>
  <c r="AX1677" i="3" a="1"/>
  <c r="AX1677" i="3" s="1"/>
  <c r="AX1667" i="3" a="1"/>
  <c r="AX1667" i="3" s="1"/>
  <c r="AX1687" i="3" a="1"/>
  <c r="AX1687" i="3" s="1"/>
  <c r="AX1683" i="3" a="1"/>
  <c r="AX1683" i="3" s="1"/>
  <c r="AX1665" i="3" a="1"/>
  <c r="AX1665" i="3" s="1"/>
  <c r="AX1644" i="3" a="1"/>
  <c r="AX1644" i="3" s="1"/>
  <c r="AX1632" i="3" a="1"/>
  <c r="AX1632" i="3" s="1"/>
  <c r="AX1640" i="3" a="1"/>
  <c r="AX1640" i="3" s="1"/>
  <c r="AX1647" i="3" a="1"/>
  <c r="AX1647" i="3" s="1"/>
  <c r="AX1575" i="3" a="1"/>
  <c r="AX1575" i="3" s="1"/>
  <c r="AX1604" i="3" a="1"/>
  <c r="AX1604" i="3" s="1"/>
  <c r="AX1628" i="3" a="1"/>
  <c r="AX1628" i="3" s="1"/>
  <c r="AX1625" i="3" a="1"/>
  <c r="AX1625" i="3" s="1"/>
  <c r="AX1592" i="3" a="1"/>
  <c r="AX1592" i="3" s="1"/>
  <c r="AX1634" i="3" a="1"/>
  <c r="AX1634" i="3" s="1"/>
  <c r="AX1622" i="3" a="1"/>
  <c r="AX1622" i="3" s="1"/>
  <c r="AX1609" i="3" a="1"/>
  <c r="AX1609" i="3" s="1"/>
  <c r="AX1539" i="3" a="1"/>
  <c r="AX1539" i="3" s="1"/>
  <c r="AX1591" i="3" a="1"/>
  <c r="AX1591" i="3" s="1"/>
  <c r="AX1526" i="3" a="1"/>
  <c r="AX1526" i="3" s="1"/>
  <c r="AX1601" i="3" a="1"/>
  <c r="AX1601" i="3" s="1"/>
  <c r="AX1528" i="3" a="1"/>
  <c r="AX1528" i="3" s="1"/>
  <c r="AX1499" i="3" a="1"/>
  <c r="AX1499" i="3" s="1"/>
  <c r="AX1572" i="3" a="1"/>
  <c r="AX1572" i="3" s="1"/>
  <c r="AX1541" i="3" a="1"/>
  <c r="AX1541" i="3" s="1"/>
  <c r="AX1496" i="3" a="1"/>
  <c r="AX1496" i="3" s="1"/>
  <c r="AX1579" i="3" a="1"/>
  <c r="AX1579" i="3" s="1"/>
  <c r="AX1546" i="3" a="1"/>
  <c r="AX1546" i="3" s="1"/>
  <c r="AX1535" i="3" a="1"/>
  <c r="AX1535" i="3" s="1"/>
  <c r="AX1538" i="3" a="1"/>
  <c r="AX1538" i="3" s="1"/>
  <c r="AX1518" i="3" a="1"/>
  <c r="AX1518" i="3" s="1"/>
  <c r="AX1534" i="3" a="1"/>
  <c r="AX1534" i="3" s="1"/>
  <c r="AX1520" i="3" a="1"/>
  <c r="AX1520" i="3" s="1"/>
  <c r="AX1488" i="3" a="1"/>
  <c r="AX1488" i="3" s="1"/>
  <c r="AX1481" i="3" a="1"/>
  <c r="AX1481" i="3" s="1"/>
  <c r="AX1573" i="3" a="1"/>
  <c r="AX1573" i="3" s="1"/>
  <c r="AX1564" i="3" a="1"/>
  <c r="AX1564" i="3" s="1"/>
  <c r="AX1517" i="3" a="1"/>
  <c r="AX1517" i="3" s="1"/>
  <c r="AX1501" i="3" a="1"/>
  <c r="AX1501" i="3" s="1"/>
  <c r="AX1484" i="3" a="1"/>
  <c r="AX1484" i="3" s="1"/>
  <c r="AX1434" i="3" a="1"/>
  <c r="AX1434" i="3" s="1"/>
  <c r="AX1418" i="3" a="1"/>
  <c r="AX1418" i="3" s="1"/>
  <c r="AX1419" i="3" a="1"/>
  <c r="AX1419" i="3" s="1"/>
  <c r="AX1474" i="3" a="1"/>
  <c r="AX1474" i="3" s="1"/>
  <c r="AX1478" i="3" a="1"/>
  <c r="AX1478" i="3" s="1"/>
  <c r="AX1455" i="3" a="1"/>
  <c r="AX1455" i="3" s="1"/>
  <c r="AX1475" i="3" a="1"/>
  <c r="AX1475" i="3" s="1"/>
  <c r="AX1489" i="3" a="1"/>
  <c r="AX1489" i="3" s="1"/>
  <c r="AX1468" i="3" a="1"/>
  <c r="AX1468" i="3" s="1"/>
  <c r="AX1456" i="3" a="1"/>
  <c r="AX1456" i="3" s="1"/>
  <c r="AX1443" i="3" a="1"/>
  <c r="AX1443" i="3" s="1"/>
  <c r="AX1437" i="3" a="1"/>
  <c r="AX1437" i="3" s="1"/>
  <c r="AX1497" i="3" a="1"/>
  <c r="AX1497" i="3" s="1"/>
  <c r="AX1482" i="3" a="1"/>
  <c r="AX1482" i="3" s="1"/>
  <c r="AX1472" i="3" a="1"/>
  <c r="AX1472" i="3" s="1"/>
  <c r="AX1458" i="3" a="1"/>
  <c r="AX1458" i="3" s="1"/>
  <c r="AX1401" i="3" a="1"/>
  <c r="AX1401" i="3" s="1"/>
  <c r="AX1360" i="3" a="1"/>
  <c r="AX1360" i="3" s="1"/>
  <c r="AX1397" i="3" a="1"/>
  <c r="AX1397" i="3" s="1"/>
  <c r="AX1348" i="3" a="1"/>
  <c r="AX1348" i="3" s="1"/>
  <c r="AX1347" i="3" a="1"/>
  <c r="AX1347" i="3" s="1"/>
  <c r="AX1376" i="3" a="1"/>
  <c r="AX1376" i="3" s="1"/>
  <c r="AX1471" i="3" a="1"/>
  <c r="AX1471" i="3" s="1"/>
  <c r="AX1464" i="3" a="1"/>
  <c r="AX1464" i="3" s="1"/>
  <c r="AX1451" i="3" a="1"/>
  <c r="AX1451" i="3" s="1"/>
  <c r="AX1430" i="3" a="1"/>
  <c r="AX1430" i="3" s="1"/>
  <c r="AX1448" i="3" a="1"/>
  <c r="AX1448" i="3" s="1"/>
  <c r="AX1395" i="3" a="1"/>
  <c r="AX1395" i="3" s="1"/>
  <c r="AX1378" i="3" a="1"/>
  <c r="AX1378" i="3" s="1"/>
  <c r="AX1345" i="3" a="1"/>
  <c r="AX1345" i="3" s="1"/>
  <c r="AX1459" i="3" a="1"/>
  <c r="AX1459" i="3" s="1"/>
  <c r="AX1436" i="3" a="1"/>
  <c r="AX1436" i="3" s="1"/>
  <c r="AX1369" i="3" a="1"/>
  <c r="AX1369" i="3" s="1"/>
  <c r="AX1364" i="3" a="1"/>
  <c r="AX1364" i="3" s="1"/>
  <c r="AX1356" i="3" a="1"/>
  <c r="AX1356" i="3" s="1"/>
  <c r="AX1346" i="3" a="1"/>
  <c r="AX1346" i="3" s="1"/>
  <c r="AX1359" i="3" a="1"/>
  <c r="AX1359" i="3" s="1"/>
  <c r="AX1353" i="3" a="1"/>
  <c r="AX1353" i="3" s="1"/>
  <c r="AX1340" i="3" a="1"/>
  <c r="AX1340" i="3" s="1"/>
  <c r="AX1321" i="3" a="1"/>
  <c r="AX1321" i="3" s="1"/>
  <c r="AX1370" i="3" a="1"/>
  <c r="AX1370" i="3" s="1"/>
  <c r="AX1341" i="3" a="1"/>
  <c r="AX1341" i="3" s="1"/>
  <c r="AX1316" i="3" a="1"/>
  <c r="AX1316" i="3" s="1"/>
  <c r="AX1342" i="3" a="1"/>
  <c r="AX1342" i="3" s="1"/>
  <c r="AX1323" i="3" a="1"/>
  <c r="AX1323" i="3" s="1"/>
  <c r="AX1394" i="3" a="1"/>
  <c r="AX1394" i="3" s="1"/>
  <c r="AX1354" i="3" a="1"/>
  <c r="AX1354" i="3" s="1"/>
  <c r="AX1343" i="3" a="1"/>
  <c r="AX1343" i="3" s="1"/>
  <c r="AX1351" i="3" a="1"/>
  <c r="AX1351" i="3" s="1"/>
  <c r="AX1344" i="3" a="1"/>
  <c r="AX1344" i="3" s="1"/>
  <c r="AX1293" i="3" a="1"/>
  <c r="AX1293" i="3" s="1"/>
  <c r="AX1288" i="3" a="1"/>
  <c r="AX1288" i="3" s="1"/>
  <c r="AX1280" i="3" a="1"/>
  <c r="AX1280" i="3" s="1"/>
  <c r="AX1330" i="3" a="1"/>
  <c r="AX1330" i="3" s="1"/>
  <c r="AX1309" i="3" a="1"/>
  <c r="AX1309" i="3" s="1"/>
  <c r="AX1304" i="3" a="1"/>
  <c r="AX1304" i="3" s="1"/>
  <c r="AX1283" i="3" a="1"/>
  <c r="AX1283" i="3" s="1"/>
  <c r="AX1271" i="3" a="1"/>
  <c r="AX1271" i="3" s="1"/>
  <c r="AX1254" i="3" a="1"/>
  <c r="AX1254" i="3" s="1"/>
  <c r="AX1326" i="3" a="1"/>
  <c r="AX1326" i="3" s="1"/>
  <c r="AX1310" i="3" a="1"/>
  <c r="AX1310" i="3" s="1"/>
  <c r="AX1290" i="3" a="1"/>
  <c r="AX1290" i="3" s="1"/>
  <c r="AX1273" i="3" a="1"/>
  <c r="AX1273" i="3" s="1"/>
  <c r="AX1229" i="3" a="1"/>
  <c r="AX1229" i="3" s="1"/>
  <c r="AX1256" i="3" a="1"/>
  <c r="AX1256" i="3" s="1"/>
  <c r="AX1250" i="3" a="1"/>
  <c r="AX1250" i="3" s="1"/>
  <c r="AX1249" i="3" a="1"/>
  <c r="AX1249" i="3" s="1"/>
  <c r="AX1248" i="3" a="1"/>
  <c r="AX1248" i="3" s="1"/>
  <c r="AX1247" i="3" a="1"/>
  <c r="AX1247" i="3" s="1"/>
  <c r="AX1246" i="3" a="1"/>
  <c r="AX1246" i="3" s="1"/>
  <c r="AX1324" i="3" a="1"/>
  <c r="AX1324" i="3" s="1"/>
  <c r="AX1311" i="3" a="1"/>
  <c r="AX1311" i="3" s="1"/>
  <c r="AX1276" i="3" a="1"/>
  <c r="AX1276" i="3" s="1"/>
  <c r="AX1318" i="3" a="1"/>
  <c r="AX1318" i="3" s="1"/>
  <c r="AX1307" i="3" a="1"/>
  <c r="AX1307" i="3" s="1"/>
  <c r="AX1292" i="3" a="1"/>
  <c r="AX1292" i="3" s="1"/>
  <c r="AX1286" i="3" a="1"/>
  <c r="AX1286" i="3" s="1"/>
  <c r="AX1277" i="3" a="1"/>
  <c r="AX1277" i="3" s="1"/>
  <c r="AX1279" i="3" a="1"/>
  <c r="AX1279" i="3" s="1"/>
  <c r="AX1267" i="3" a="1"/>
  <c r="AX1267" i="3" s="1"/>
  <c r="AX1220" i="3" a="1"/>
  <c r="AX1220" i="3" s="1"/>
  <c r="AX1216" i="3" a="1"/>
  <c r="AX1216" i="3" s="1"/>
  <c r="AX1207" i="3" a="1"/>
  <c r="AX1207" i="3" s="1"/>
  <c r="AX1251" i="3" a="1"/>
  <c r="AX1251" i="3" s="1"/>
  <c r="AX1245" i="3" a="1"/>
  <c r="AX1245" i="3" s="1"/>
  <c r="AX1241" i="3" a="1"/>
  <c r="AX1241" i="3" s="1"/>
  <c r="AX1237" i="3" a="1"/>
  <c r="AX1237" i="3" s="1"/>
  <c r="AX1270" i="3" a="1"/>
  <c r="AX1270" i="3" s="1"/>
  <c r="AX1260" i="3" a="1"/>
  <c r="AX1260" i="3" s="1"/>
  <c r="AX1230" i="3" a="1"/>
  <c r="AX1230" i="3" s="1"/>
  <c r="AX1282" i="3" a="1"/>
  <c r="AX1282" i="3" s="1"/>
  <c r="AX1242" i="3" a="1"/>
  <c r="AX1242" i="3" s="1"/>
  <c r="AX1238" i="3" a="1"/>
  <c r="AX1238" i="3" s="1"/>
  <c r="AX1264" i="3" a="1"/>
  <c r="AX1264" i="3" s="1"/>
  <c r="AX1218" i="3" a="1"/>
  <c r="AX1218" i="3" s="1"/>
  <c r="AX1258" i="3" a="1"/>
  <c r="AX1258" i="3" s="1"/>
  <c r="AX1243" i="3" a="1"/>
  <c r="AX1243" i="3" s="1"/>
  <c r="AX1239" i="3" a="1"/>
  <c r="AX1239" i="3" s="1"/>
  <c r="AX1209" i="3" a="1"/>
  <c r="AX1209" i="3" s="1"/>
  <c r="AX1199" i="3" a="1"/>
  <c r="AX1199" i="3" s="1"/>
  <c r="AX1265" i="3" a="1"/>
  <c r="AX1265" i="3" s="1"/>
  <c r="AX1303" i="3" a="1"/>
  <c r="AX1303" i="3" s="1"/>
  <c r="AX1244" i="3" a="1"/>
  <c r="AX1244" i="3" s="1"/>
  <c r="AX1240" i="3" a="1"/>
  <c r="AX1240" i="3" s="1"/>
  <c r="AX1206" i="3" a="1"/>
  <c r="AX1206" i="3" s="1"/>
  <c r="AX1228" i="3" a="1"/>
  <c r="AX1228" i="3" s="1"/>
  <c r="AX1186" i="3" a="1"/>
  <c r="AX1186" i="3" s="1"/>
  <c r="AX1131" i="3" a="1"/>
  <c r="AX1131" i="3" s="1"/>
  <c r="AX1082" i="3" a="1"/>
  <c r="AX1082" i="3" s="1"/>
  <c r="AX1071" i="3" a="1"/>
  <c r="AX1071" i="3" s="1"/>
  <c r="AX1138" i="3" a="1"/>
  <c r="AX1138" i="3" s="1"/>
  <c r="AX1198" i="3" a="1"/>
  <c r="AX1198" i="3" s="1"/>
  <c r="AX1068" i="3" a="1"/>
  <c r="AX1068" i="3" s="1"/>
  <c r="AX1202" i="3" a="1"/>
  <c r="AX1202" i="3" s="1"/>
  <c r="AX1143" i="3" a="1"/>
  <c r="AX1143" i="3" s="1"/>
  <c r="AX1144" i="3" a="1"/>
  <c r="AX1144" i="3" s="1"/>
  <c r="AX1066" i="3" a="1"/>
  <c r="AX1066" i="3" s="1"/>
  <c r="AX1100" i="3" a="1"/>
  <c r="AX1100" i="3" s="1"/>
  <c r="AX1148" i="3" a="1"/>
  <c r="AX1148" i="3" s="1"/>
  <c r="AX1141" i="3" a="1"/>
  <c r="AX1141" i="3" s="1"/>
  <c r="AX1078" i="3" a="1"/>
  <c r="AX1078" i="3" s="1"/>
  <c r="AX1154" i="3" a="1"/>
  <c r="AX1154" i="3" s="1"/>
  <c r="AX1164" i="3" a="1"/>
  <c r="AX1164" i="3" s="1"/>
  <c r="AX1081" i="3" a="1"/>
  <c r="AX1081" i="3" s="1"/>
  <c r="AX1076" i="3" a="1"/>
  <c r="AX1076" i="3" s="1"/>
  <c r="AX1027" i="3" a="1"/>
  <c r="AX1027" i="3" s="1"/>
  <c r="AX1016" i="3" a="1"/>
  <c r="AX1016" i="3" s="1"/>
  <c r="AX1005" i="3" a="1"/>
  <c r="AX1005" i="3" s="1"/>
  <c r="AX1028" i="3" a="1"/>
  <c r="AX1028" i="3" s="1"/>
  <c r="AX1017" i="3" a="1"/>
  <c r="AX1017" i="3" s="1"/>
  <c r="AX991" i="3" a="1"/>
  <c r="AX991" i="3" s="1"/>
  <c r="AX1062" i="3" a="1"/>
  <c r="AX1062" i="3" s="1"/>
  <c r="AX1038" i="3" a="1"/>
  <c r="AX1038" i="3" s="1"/>
  <c r="AX1065" i="3" a="1"/>
  <c r="AX1065" i="3" s="1"/>
  <c r="AX1057" i="3" a="1"/>
  <c r="AX1057" i="3" s="1"/>
  <c r="AX1009" i="3" a="1"/>
  <c r="AX1009" i="3" s="1"/>
  <c r="AX1035" i="3" a="1"/>
  <c r="AX1035" i="3" s="1"/>
  <c r="AX1022" i="3" a="1"/>
  <c r="AX1022" i="3" s="1"/>
  <c r="AX997" i="3" a="1"/>
  <c r="AX997" i="3" s="1"/>
  <c r="AX998" i="3" a="1"/>
  <c r="AX998" i="3" s="1"/>
  <c r="AX736" i="3" a="1"/>
  <c r="AX736" i="3" s="1"/>
  <c r="AX750" i="3" a="1"/>
  <c r="AX750" i="3" s="1"/>
  <c r="AX715" i="3" a="1"/>
  <c r="AX715" i="3" s="1"/>
  <c r="AX741" i="3" a="1"/>
  <c r="AX741" i="3" s="1"/>
  <c r="AX712" i="3" a="1"/>
  <c r="AX712" i="3" s="1"/>
  <c r="AX755" i="3" a="1"/>
  <c r="AX755" i="3" s="1"/>
  <c r="AX732" i="3" a="1"/>
  <c r="AX732" i="3" s="1"/>
  <c r="AX706" i="3" a="1"/>
  <c r="AX706" i="3" s="1"/>
  <c r="AX724" i="3" a="1"/>
  <c r="AX724" i="3" s="1"/>
  <c r="AX522" i="3" a="1"/>
  <c r="AX522" i="3" s="1"/>
  <c r="AX516" i="3" a="1"/>
  <c r="AX516" i="3" s="1"/>
  <c r="AX547" i="3" a="1"/>
  <c r="AX547" i="3" s="1"/>
  <c r="AX542" i="3" a="1"/>
  <c r="AX542" i="3" s="1"/>
  <c r="AX536" i="3" a="1"/>
  <c r="AX536" i="3" s="1"/>
  <c r="AX530" i="3" a="1"/>
  <c r="AX530" i="3" s="1"/>
  <c r="AX524" i="3" a="1"/>
  <c r="AX524" i="3" s="1"/>
  <c r="AX518" i="3" a="1"/>
  <c r="AX518" i="3" s="1"/>
  <c r="AX529" i="3" a="1"/>
  <c r="AX529" i="3" s="1"/>
  <c r="AX541" i="3" a="1"/>
  <c r="AX541" i="3" s="1"/>
  <c r="AX523" i="3" a="1"/>
  <c r="AX523" i="3" s="1"/>
  <c r="AX535" i="3" a="1"/>
  <c r="AX535" i="3" s="1"/>
  <c r="AX512" i="3" a="1"/>
  <c r="AX512" i="3" s="1"/>
  <c r="AX517" i="3" a="1"/>
  <c r="AX517" i="3" s="1"/>
  <c r="AX521" i="3" a="1"/>
  <c r="AX521" i="3" s="1"/>
  <c r="AX537" i="3" a="1"/>
  <c r="AX537" i="3" s="1"/>
  <c r="AX539" i="3" a="1"/>
  <c r="AX539" i="3" s="1"/>
  <c r="AX532" i="3" a="1"/>
  <c r="AX532" i="3" s="1"/>
  <c r="AX513" i="3" a="1"/>
  <c r="AX513" i="3" s="1"/>
  <c r="AX534" i="3" a="1"/>
  <c r="AX534" i="3" s="1"/>
  <c r="AX525" i="3" a="1"/>
  <c r="AX525" i="3" s="1"/>
  <c r="AX543" i="3" a="1"/>
  <c r="AX543" i="3" s="1"/>
  <c r="AX546" i="3" a="1"/>
  <c r="AX546" i="3" s="1"/>
  <c r="AX515" i="3" a="1"/>
  <c r="AX515" i="3" s="1"/>
  <c r="AX520" i="3" a="1"/>
  <c r="AX520" i="3" s="1"/>
  <c r="AX527" i="3" a="1"/>
  <c r="AX527" i="3" s="1"/>
  <c r="AX538" i="3" a="1"/>
  <c r="AX538" i="3" s="1"/>
  <c r="AX540" i="3" a="1"/>
  <c r="AX540" i="3" s="1"/>
  <c r="AX531" i="3" a="1"/>
  <c r="AX531" i="3" s="1"/>
  <c r="AX585" i="3" a="1"/>
  <c r="AX585" i="3" s="1"/>
  <c r="AX514" i="3" a="1"/>
  <c r="AX514" i="3" s="1"/>
  <c r="AX533" i="3" a="1"/>
  <c r="AX533" i="3" s="1"/>
  <c r="AX526" i="3" a="1"/>
  <c r="AX526" i="3" s="1"/>
  <c r="AX544" i="3" a="1"/>
  <c r="AX544" i="3" s="1"/>
  <c r="AX549" i="3" a="1"/>
  <c r="AX549" i="3" s="1"/>
  <c r="AX580" i="3" a="1"/>
  <c r="AX580" i="3" s="1"/>
  <c r="AX519" i="3" a="1"/>
  <c r="AX519" i="3" s="1"/>
  <c r="AX528" i="3" a="1"/>
  <c r="AX528" i="3" s="1"/>
  <c r="AX552" i="3" a="1"/>
  <c r="AX552" i="3" s="1"/>
  <c r="AX567" i="3" a="1"/>
  <c r="AX567" i="3" s="1"/>
  <c r="AX576" i="3" a="1"/>
  <c r="AX576" i="3" s="1"/>
  <c r="AX597" i="3" a="1"/>
  <c r="AX597" i="3" s="1"/>
  <c r="AX602" i="3" a="1"/>
  <c r="AX602" i="3" s="1"/>
  <c r="AX609" i="3" a="1"/>
  <c r="AX609" i="3" s="1"/>
  <c r="AX616" i="3" a="1"/>
  <c r="AX616" i="3" s="1"/>
  <c r="AX624" i="3" a="1"/>
  <c r="AX624" i="3" s="1"/>
  <c r="AX652" i="3" a="1"/>
  <c r="AX652" i="3" s="1"/>
  <c r="AX714" i="3" a="1"/>
  <c r="AX714" i="3" s="1"/>
  <c r="AX723" i="3" a="1"/>
  <c r="AX723" i="3" s="1"/>
  <c r="AX562" i="3" a="1"/>
  <c r="AX562" i="3" s="1"/>
  <c r="AX586" i="3" a="1"/>
  <c r="AX586" i="3" s="1"/>
  <c r="AX591" i="3" a="1"/>
  <c r="AX591" i="3" s="1"/>
  <c r="AX694" i="3" a="1"/>
  <c r="AX694" i="3" s="1"/>
  <c r="AX605" i="3" a="1"/>
  <c r="AX605" i="3" s="1"/>
  <c r="AX627" i="3" a="1"/>
  <c r="AX627" i="3" s="1"/>
  <c r="AX630" i="3" a="1"/>
  <c r="AX630" i="3" s="1"/>
  <c r="AX667" i="3" a="1"/>
  <c r="AX667" i="3" s="1"/>
  <c r="AX680" i="3" a="1"/>
  <c r="AX680" i="3" s="1"/>
  <c r="AX709" i="3" a="1"/>
  <c r="AX709" i="3" s="1"/>
  <c r="AX551" i="3" a="1"/>
  <c r="AX551" i="3" s="1"/>
  <c r="AX561" i="3" a="1"/>
  <c r="AX561" i="3" s="1"/>
  <c r="AX570" i="3" a="1"/>
  <c r="AX570" i="3" s="1"/>
  <c r="AX596" i="3" a="1"/>
  <c r="AX596" i="3" s="1"/>
  <c r="AX634" i="3" a="1"/>
  <c r="AX634" i="3" s="1"/>
  <c r="AX636" i="3" a="1"/>
  <c r="AX636" i="3" s="1"/>
  <c r="AX643" i="3" a="1"/>
  <c r="AX643" i="3" s="1"/>
  <c r="AX718" i="3" a="1"/>
  <c r="AX718" i="3" s="1"/>
  <c r="AX615" i="3" a="1"/>
  <c r="AX615" i="3" s="1"/>
  <c r="AX623" i="3" a="1"/>
  <c r="AX623" i="3" s="1"/>
  <c r="AX639" i="3" a="1"/>
  <c r="AX639" i="3" s="1"/>
  <c r="AX564" i="3" a="1"/>
  <c r="AX564" i="3" s="1"/>
  <c r="AX584" i="3" a="1"/>
  <c r="AX584" i="3" s="1"/>
  <c r="AX589" i="3" a="1"/>
  <c r="AX589" i="3" s="1"/>
  <c r="AX745" i="3" a="1"/>
  <c r="AX745" i="3" s="1"/>
  <c r="AX545" i="3" a="1"/>
  <c r="AX545" i="3" s="1"/>
  <c r="AX550" i="3" a="1"/>
  <c r="AX550" i="3" s="1"/>
  <c r="AX555" i="3" a="1"/>
  <c r="AX555" i="3" s="1"/>
  <c r="AX560" i="3" a="1"/>
  <c r="AX560" i="3" s="1"/>
  <c r="AX573" i="3" a="1"/>
  <c r="AX573" i="3" s="1"/>
  <c r="AX579" i="3" a="1"/>
  <c r="AX579" i="3" s="1"/>
  <c r="AX595" i="3" a="1"/>
  <c r="AX595" i="3" s="1"/>
  <c r="AX607" i="3" a="1"/>
  <c r="AX607" i="3" s="1"/>
  <c r="AX633" i="3" a="1"/>
  <c r="AX633" i="3" s="1"/>
  <c r="AX669" i="3" a="1"/>
  <c r="AX669" i="3" s="1"/>
  <c r="AX684" i="3" a="1"/>
  <c r="AX684" i="3" s="1"/>
  <c r="AX559" i="3" a="1"/>
  <c r="AX559" i="3" s="1"/>
  <c r="AX754" i="3" a="1"/>
  <c r="AX754" i="3" s="1"/>
  <c r="AX568" i="3" a="1"/>
  <c r="AX568" i="3" s="1"/>
  <c r="AX578" i="3" a="1"/>
  <c r="AX578" i="3" s="1"/>
  <c r="AX599" i="3" a="1"/>
  <c r="AX599" i="3" s="1"/>
  <c r="AX603" i="3" a="1"/>
  <c r="AX603" i="3" s="1"/>
  <c r="AX610" i="3" a="1"/>
  <c r="AX610" i="3" s="1"/>
  <c r="AX622" i="3" a="1"/>
  <c r="AX622" i="3" s="1"/>
  <c r="AX710" i="3" a="1"/>
  <c r="AX710" i="3" s="1"/>
  <c r="AX726" i="3" a="1"/>
  <c r="AX726" i="3" s="1"/>
  <c r="AX548" i="3" a="1"/>
  <c r="AX548" i="3" s="1"/>
  <c r="AX553" i="3" a="1"/>
  <c r="AX553" i="3" s="1"/>
  <c r="AX572" i="3" a="1"/>
  <c r="AX572" i="3" s="1"/>
  <c r="AX587" i="3" a="1"/>
  <c r="AX587" i="3" s="1"/>
  <c r="AX592" i="3" a="1"/>
  <c r="AX592" i="3" s="1"/>
  <c r="AX648" i="3" a="1"/>
  <c r="AX648" i="3" s="1"/>
  <c r="AX716" i="3" a="1"/>
  <c r="AX716" i="3" s="1"/>
  <c r="AX733" i="3" a="1"/>
  <c r="AX733" i="3" s="1"/>
  <c r="AX577" i="3" a="1"/>
  <c r="AX577" i="3" s="1"/>
  <c r="AX635" i="3" a="1"/>
  <c r="AX635" i="3" s="1"/>
  <c r="AX644" i="3" a="1"/>
  <c r="AX644" i="3" s="1"/>
  <c r="AX668" i="3" a="1"/>
  <c r="AX668" i="3" s="1"/>
  <c r="AX717" i="3" a="1"/>
  <c r="AX717" i="3" s="1"/>
  <c r="AX720" i="3" a="1"/>
  <c r="AX720" i="3" s="1"/>
  <c r="AX664" i="3" a="1"/>
  <c r="AX664" i="3" s="1"/>
  <c r="AX673" i="3" a="1"/>
  <c r="AX673" i="3" s="1"/>
  <c r="AX693" i="3" a="1"/>
  <c r="AX693" i="3" s="1"/>
  <c r="AX697" i="3" a="1"/>
  <c r="AX697" i="3" s="1"/>
  <c r="AX751" i="3" a="1"/>
  <c r="AX751" i="3" s="1"/>
  <c r="AX554" i="3" a="1"/>
  <c r="AX554" i="3" s="1"/>
  <c r="AX563" i="3" a="1"/>
  <c r="AX563" i="3" s="1"/>
  <c r="AX571" i="3" a="1"/>
  <c r="AX571" i="3" s="1"/>
  <c r="AX588" i="3" a="1"/>
  <c r="AX588" i="3" s="1"/>
  <c r="AX598" i="3" a="1"/>
  <c r="AX598" i="3" s="1"/>
  <c r="AX612" i="3" a="1"/>
  <c r="AX612" i="3" s="1"/>
  <c r="AX619" i="3" a="1"/>
  <c r="AX619" i="3" s="1"/>
  <c r="AX645" i="3" a="1"/>
  <c r="AX645" i="3" s="1"/>
  <c r="AX727" i="3" a="1"/>
  <c r="AX727" i="3" s="1"/>
  <c r="AX735" i="3" a="1"/>
  <c r="AX735" i="3" s="1"/>
  <c r="AX719" i="3" a="1"/>
  <c r="AX719" i="3" s="1"/>
  <c r="AX738" i="3" a="1"/>
  <c r="AX738" i="3" s="1"/>
  <c r="AX748" i="3" a="1"/>
  <c r="AX748" i="3" s="1"/>
  <c r="AX632" i="3" a="1"/>
  <c r="AX632" i="3" s="1"/>
  <c r="AX651" i="3" a="1"/>
  <c r="AX651" i="3" s="1"/>
  <c r="AX656" i="3" a="1"/>
  <c r="AX656" i="3" s="1"/>
  <c r="AX672" i="3" a="1"/>
  <c r="AX672" i="3" s="1"/>
  <c r="AX682" i="3" a="1"/>
  <c r="AX682" i="3" s="1"/>
  <c r="AX731" i="3" a="1"/>
  <c r="AX731" i="3" s="1"/>
  <c r="AX604" i="3" a="1"/>
  <c r="AX604" i="3" s="1"/>
  <c r="AX611" i="3" a="1"/>
  <c r="AX611" i="3" s="1"/>
  <c r="AX617" i="3" a="1"/>
  <c r="AX617" i="3" s="1"/>
  <c r="AX663" i="3" a="1"/>
  <c r="AX663" i="3" s="1"/>
  <c r="AX677" i="3" a="1"/>
  <c r="AX677" i="3" s="1"/>
  <c r="AX686" i="3" a="1"/>
  <c r="AX686" i="3" s="1"/>
  <c r="AX699" i="3" a="1"/>
  <c r="AX699" i="3" s="1"/>
  <c r="AX708" i="3" a="1"/>
  <c r="AX708" i="3" s="1"/>
  <c r="AX711" i="3" a="1"/>
  <c r="AX711" i="3" s="1"/>
  <c r="AX722" i="3" a="1"/>
  <c r="AX722" i="3" s="1"/>
  <c r="AX734" i="3" a="1"/>
  <c r="AX734" i="3" s="1"/>
  <c r="AX695" i="3" a="1"/>
  <c r="AX695" i="3" s="1"/>
  <c r="AX728" i="3" a="1"/>
  <c r="AX728" i="3" s="1"/>
  <c r="AX737" i="3" a="1"/>
  <c r="AX737" i="3" s="1"/>
  <c r="AX746" i="3" a="1"/>
  <c r="AX746" i="3" s="1"/>
  <c r="AX681" i="3" a="1"/>
  <c r="AX681" i="3" s="1"/>
  <c r="AX725" i="3" a="1"/>
  <c r="AX725" i="3" s="1"/>
  <c r="AX654" i="3" a="1"/>
  <c r="AX654" i="3" s="1"/>
  <c r="AX671" i="3" a="1"/>
  <c r="AX671" i="3" s="1"/>
  <c r="AX685" i="3" a="1"/>
  <c r="AX685" i="3" s="1"/>
  <c r="AX698" i="3" a="1"/>
  <c r="AX698" i="3" s="1"/>
  <c r="AX703" i="3" a="1"/>
  <c r="AX703" i="3" s="1"/>
  <c r="AX707" i="3" a="1"/>
  <c r="AX707" i="3" s="1"/>
  <c r="AX730" i="3" a="1"/>
  <c r="AX730" i="3" s="1"/>
  <c r="AX740" i="3" a="1"/>
  <c r="AX740" i="3" s="1"/>
  <c r="AX743" i="3" a="1"/>
  <c r="AX743" i="3" s="1"/>
  <c r="AX747" i="3" a="1"/>
  <c r="AX747" i="3" s="1"/>
  <c r="AX752" i="3" a="1"/>
  <c r="AX752" i="3" s="1"/>
  <c r="AX558" i="3" a="1"/>
  <c r="AX558" i="3" s="1"/>
  <c r="AX566" i="3" a="1"/>
  <c r="AX566" i="3" s="1"/>
  <c r="AX575" i="3" a="1"/>
  <c r="AX575" i="3" s="1"/>
  <c r="AX583" i="3" a="1"/>
  <c r="AX583" i="3" s="1"/>
  <c r="AX601" i="3" a="1"/>
  <c r="AX601" i="3" s="1"/>
  <c r="AX608" i="3" a="1"/>
  <c r="AX608" i="3" s="1"/>
  <c r="AX629" i="3" a="1"/>
  <c r="AX629" i="3" s="1"/>
  <c r="AX641" i="3" a="1"/>
  <c r="AX641" i="3" s="1"/>
  <c r="AX660" i="3" a="1"/>
  <c r="AX660" i="3" s="1"/>
  <c r="AX676" i="3" a="1"/>
  <c r="AX676" i="3" s="1"/>
  <c r="AX690" i="3" a="1"/>
  <c r="AX690" i="3" s="1"/>
  <c r="AX721" i="3" a="1"/>
  <c r="AX721" i="3" s="1"/>
  <c r="AX749" i="3" a="1"/>
  <c r="AX749" i="3" s="1"/>
  <c r="AX739" i="3" a="1"/>
  <c r="AX739" i="3" s="1"/>
  <c r="AX556" i="3" a="1"/>
  <c r="AX556" i="3" s="1"/>
  <c r="AX565" i="3" a="1"/>
  <c r="AX565" i="3" s="1"/>
  <c r="AX574" i="3" a="1"/>
  <c r="AX574" i="3" s="1"/>
  <c r="AX582" i="3" a="1"/>
  <c r="AX582" i="3" s="1"/>
  <c r="AX590" i="3" a="1"/>
  <c r="AX590" i="3" s="1"/>
  <c r="AX600" i="3" a="1"/>
  <c r="AX600" i="3" s="1"/>
  <c r="AX614" i="3" a="1"/>
  <c r="AX614" i="3" s="1"/>
  <c r="AX620" i="3" a="1"/>
  <c r="AX620" i="3" s="1"/>
  <c r="AX640" i="3" a="1"/>
  <c r="AX640" i="3" s="1"/>
  <c r="AX647" i="3" a="1"/>
  <c r="AX647" i="3" s="1"/>
  <c r="AX653" i="3" a="1"/>
  <c r="AX653" i="3" s="1"/>
  <c r="AX658" i="3" a="1"/>
  <c r="AX658" i="3" s="1"/>
  <c r="AX713" i="3" a="1"/>
  <c r="AX713" i="3" s="1"/>
  <c r="AX742" i="3" a="1"/>
  <c r="AX742" i="3" s="1"/>
  <c r="AX646" i="3" a="1"/>
  <c r="AX646" i="3" s="1"/>
  <c r="AX659" i="3" a="1"/>
  <c r="AX659" i="3" s="1"/>
  <c r="AX661" i="3" a="1"/>
  <c r="AX661" i="3" s="1"/>
  <c r="AX674" i="3" a="1"/>
  <c r="AX674" i="3" s="1"/>
  <c r="AX687" i="3" a="1"/>
  <c r="AX687" i="3" s="1"/>
  <c r="AX700" i="3" a="1"/>
  <c r="AX700" i="3" s="1"/>
  <c r="AX757" i="3" a="1"/>
  <c r="AX757" i="3" s="1"/>
  <c r="AX992" i="3" a="1"/>
  <c r="AX992" i="3" s="1"/>
  <c r="AX1029" i="3" a="1"/>
  <c r="AX1029" i="3" s="1"/>
  <c r="AX1033" i="3" a="1"/>
  <c r="AX1033" i="3" s="1"/>
  <c r="AX993" i="3" a="1"/>
  <c r="AX993" i="3" s="1"/>
  <c r="AX1039" i="3" a="1"/>
  <c r="AX1039" i="3" s="1"/>
  <c r="AX996" i="3" a="1"/>
  <c r="AX996" i="3" s="1"/>
  <c r="AX557" i="3" a="1"/>
  <c r="AX557" i="3" s="1"/>
  <c r="AX569" i="3" a="1"/>
  <c r="AX569" i="3" s="1"/>
  <c r="AX581" i="3" a="1"/>
  <c r="AX581" i="3" s="1"/>
  <c r="AX594" i="3" a="1"/>
  <c r="AX594" i="3" s="1"/>
  <c r="AX606" i="3" a="1"/>
  <c r="AX606" i="3" s="1"/>
  <c r="AX618" i="3" a="1"/>
  <c r="AX618" i="3" s="1"/>
  <c r="AX631" i="3" a="1"/>
  <c r="AX631" i="3" s="1"/>
  <c r="AX642" i="3" a="1"/>
  <c r="AX642" i="3" s="1"/>
  <c r="AX655" i="3" a="1"/>
  <c r="AX655" i="3" s="1"/>
  <c r="AX670" i="3" a="1"/>
  <c r="AX670" i="3" s="1"/>
  <c r="AX683" i="3" a="1"/>
  <c r="AX683" i="3" s="1"/>
  <c r="AX696" i="3" a="1"/>
  <c r="AX696" i="3" s="1"/>
  <c r="AX989" i="3" a="1"/>
  <c r="AX989" i="3" s="1"/>
  <c r="AX1002" i="3" a="1"/>
  <c r="AX1002" i="3" s="1"/>
  <c r="AX1020" i="3" a="1"/>
  <c r="AX1020" i="3" s="1"/>
  <c r="AX1032" i="3" a="1"/>
  <c r="AX1032" i="3" s="1"/>
  <c r="AX1026" i="3" a="1"/>
  <c r="AX1026" i="3" s="1"/>
  <c r="AX1015" i="3" a="1"/>
  <c r="AX1015" i="3" s="1"/>
  <c r="AX666" i="3" a="1"/>
  <c r="AX666" i="3" s="1"/>
  <c r="AX679" i="3" a="1"/>
  <c r="AX679" i="3" s="1"/>
  <c r="AX692" i="3" a="1"/>
  <c r="AX692" i="3" s="1"/>
  <c r="AX705" i="3" a="1"/>
  <c r="AX705" i="3" s="1"/>
  <c r="AX995" i="3" a="1"/>
  <c r="AX995" i="3" s="1"/>
  <c r="AX1055" i="3" a="1"/>
  <c r="AX1055" i="3" s="1"/>
  <c r="AX613" i="3" a="1"/>
  <c r="AX613" i="3" s="1"/>
  <c r="AX637" i="3" a="1"/>
  <c r="AX637" i="3" s="1"/>
  <c r="AX650" i="3" a="1"/>
  <c r="AX650" i="3" s="1"/>
  <c r="AX665" i="3" a="1"/>
  <c r="AX665" i="3" s="1"/>
  <c r="AX678" i="3" a="1"/>
  <c r="AX678" i="3" s="1"/>
  <c r="AX691" i="3" a="1"/>
  <c r="AX691" i="3" s="1"/>
  <c r="AX704" i="3" a="1"/>
  <c r="AX704" i="3" s="1"/>
  <c r="AX1008" i="3" a="1"/>
  <c r="AX1008" i="3" s="1"/>
  <c r="AX689" i="3" a="1"/>
  <c r="AX689" i="3" s="1"/>
  <c r="AX702" i="3" a="1"/>
  <c r="AX702" i="3" s="1"/>
  <c r="AX1001" i="3" a="1"/>
  <c r="AX1001" i="3" s="1"/>
  <c r="AX1007" i="3" a="1"/>
  <c r="AX1007" i="3" s="1"/>
  <c r="AX1010" i="3" a="1"/>
  <c r="AX1010" i="3" s="1"/>
  <c r="AX1021" i="3" a="1"/>
  <c r="AX1021" i="3" s="1"/>
  <c r="AX1011" i="3" a="1"/>
  <c r="AX1011" i="3" s="1"/>
  <c r="AX1034" i="3" a="1"/>
  <c r="AX1034" i="3" s="1"/>
  <c r="AX1041" i="3" a="1"/>
  <c r="AX1041" i="3" s="1"/>
  <c r="AX1043" i="3" a="1"/>
  <c r="AX1043" i="3" s="1"/>
  <c r="AX1059" i="3" a="1"/>
  <c r="AX1059" i="3" s="1"/>
  <c r="AX1074" i="3" a="1"/>
  <c r="AX1074" i="3" s="1"/>
  <c r="AX1063" i="3" a="1"/>
  <c r="AX1063" i="3" s="1"/>
  <c r="AX994" i="3" a="1"/>
  <c r="AX994" i="3" s="1"/>
  <c r="AX1004" i="3" a="1"/>
  <c r="AX1004" i="3" s="1"/>
  <c r="AX1040" i="3" a="1"/>
  <c r="AX1040" i="3" s="1"/>
  <c r="AX1019" i="3" a="1"/>
  <c r="AX1019" i="3" s="1"/>
  <c r="AX1025" i="3" a="1"/>
  <c r="AX1025" i="3" s="1"/>
  <c r="AX1013" i="3" a="1"/>
  <c r="AX1013" i="3" s="1"/>
  <c r="AX1031" i="3" a="1"/>
  <c r="AX1031" i="3" s="1"/>
  <c r="AX1089" i="3" a="1"/>
  <c r="AX1089" i="3" s="1"/>
  <c r="AX1056" i="3" a="1"/>
  <c r="AX1056" i="3" s="1"/>
  <c r="AX1058" i="3" a="1"/>
  <c r="AX1058" i="3" s="1"/>
  <c r="AX1080" i="3" a="1"/>
  <c r="AX1080" i="3" s="1"/>
  <c r="AX1014" i="3" a="1"/>
  <c r="AX1014" i="3" s="1"/>
  <c r="AX1018" i="3" a="1"/>
  <c r="AX1018" i="3" s="1"/>
  <c r="AX1024" i="3" a="1"/>
  <c r="AX1024" i="3" s="1"/>
  <c r="AX1030" i="3" a="1"/>
  <c r="AX1030" i="3" s="1"/>
  <c r="AX1053" i="3" a="1"/>
  <c r="AX1053" i="3" s="1"/>
  <c r="AX999" i="3" a="1"/>
  <c r="AX999" i="3" s="1"/>
  <c r="AX1061" i="3" a="1"/>
  <c r="AX1061" i="3" s="1"/>
  <c r="AX990" i="3" a="1"/>
  <c r="AX990" i="3" s="1"/>
  <c r="AX1012" i="3" a="1"/>
  <c r="AX1012" i="3" s="1"/>
  <c r="AX1037" i="3" a="1"/>
  <c r="AX1037" i="3" s="1"/>
  <c r="AX1064" i="3" a="1"/>
  <c r="AX1064" i="3" s="1"/>
  <c r="AX1042" i="3" a="1"/>
  <c r="AX1042" i="3" s="1"/>
  <c r="AX1069" i="3" a="1"/>
  <c r="AX1069" i="3" s="1"/>
  <c r="AX1075" i="3" a="1"/>
  <c r="AX1075" i="3" s="1"/>
  <c r="AX1090" i="3" a="1"/>
  <c r="AX1090" i="3" s="1"/>
  <c r="AX1054" i="3" a="1"/>
  <c r="AX1054" i="3" s="1"/>
  <c r="AX1077" i="3" a="1"/>
  <c r="AX1077" i="3" s="1"/>
  <c r="AX1088" i="3" a="1"/>
  <c r="AX1088" i="3" s="1"/>
  <c r="AX1091" i="3" a="1"/>
  <c r="AX1091" i="3" s="1"/>
  <c r="AX1112" i="3" a="1"/>
  <c r="AX1112" i="3" s="1"/>
  <c r="AX1145" i="3" a="1"/>
  <c r="AX1145" i="3" s="1"/>
  <c r="AX1161" i="3" a="1"/>
  <c r="AX1161" i="3" s="1"/>
  <c r="AX1085" i="3" a="1"/>
  <c r="AX1085" i="3" s="1"/>
  <c r="AX1099" i="3" a="1"/>
  <c r="AX1099" i="3" s="1"/>
  <c r="AX1102" i="3" a="1"/>
  <c r="AX1102" i="3" s="1"/>
  <c r="AX1140" i="3" a="1"/>
  <c r="AX1140" i="3" s="1"/>
  <c r="AX1155" i="3" a="1"/>
  <c r="AX1155" i="3" s="1"/>
  <c r="AX1191" i="3" a="1"/>
  <c r="AX1191" i="3" s="1"/>
  <c r="AX1174" i="3" a="1"/>
  <c r="AX1174" i="3" s="1"/>
  <c r="AX1070" i="3" a="1"/>
  <c r="AX1070" i="3" s="1"/>
  <c r="AX1092" i="3" a="1"/>
  <c r="AX1092" i="3" s="1"/>
  <c r="AX1109" i="3" a="1"/>
  <c r="AX1109" i="3" s="1"/>
  <c r="AX1111" i="3" a="1"/>
  <c r="AX1111" i="3" s="1"/>
  <c r="AX1142" i="3" a="1"/>
  <c r="AX1142" i="3" s="1"/>
  <c r="AX1079" i="3" a="1"/>
  <c r="AX1079" i="3" s="1"/>
  <c r="AX1084" i="3" a="1"/>
  <c r="AX1084" i="3" s="1"/>
  <c r="AX1093" i="3" a="1"/>
  <c r="AX1093" i="3" s="1"/>
  <c r="AX1137" i="3" a="1"/>
  <c r="AX1137" i="3" s="1"/>
  <c r="AX1083" i="3" a="1"/>
  <c r="AX1083" i="3" s="1"/>
  <c r="AX1194" i="3" a="1"/>
  <c r="AX1194" i="3" s="1"/>
  <c r="AX1036" i="3" a="1"/>
  <c r="AX1036" i="3" s="1"/>
  <c r="AX1052" i="3" a="1"/>
  <c r="AX1052" i="3" s="1"/>
  <c r="AX1095" i="3" a="1"/>
  <c r="AX1095" i="3" s="1"/>
  <c r="AX1101" i="3" a="1"/>
  <c r="AX1101" i="3" s="1"/>
  <c r="AX1098" i="3" a="1"/>
  <c r="AX1098" i="3" s="1"/>
  <c r="AX1133" i="3" a="1"/>
  <c r="AX1133" i="3" s="1"/>
  <c r="AX1135" i="3" a="1"/>
  <c r="AX1135" i="3" s="1"/>
  <c r="AX1156" i="3" a="1"/>
  <c r="AX1156" i="3" s="1"/>
  <c r="AX1160" i="3" a="1"/>
  <c r="AX1160" i="3" s="1"/>
  <c r="AX1151" i="3" a="1"/>
  <c r="AX1151" i="3" s="1"/>
  <c r="AX1060" i="3" a="1"/>
  <c r="AX1060" i="3" s="1"/>
  <c r="AX1096" i="3" a="1"/>
  <c r="AX1096" i="3" s="1"/>
  <c r="AX1158" i="3" a="1"/>
  <c r="AX1158" i="3" s="1"/>
  <c r="AX1165" i="3" a="1"/>
  <c r="AX1165" i="3" s="1"/>
  <c r="AX1003" i="3" a="1"/>
  <c r="AX1003" i="3" s="1"/>
  <c r="AX1006" i="3" a="1"/>
  <c r="AX1006" i="3" s="1"/>
  <c r="AX1023" i="3" a="1"/>
  <c r="AX1023" i="3" s="1"/>
  <c r="AX1067" i="3" a="1"/>
  <c r="AX1067" i="3" s="1"/>
  <c r="AX1152" i="3" a="1"/>
  <c r="AX1152" i="3" s="1"/>
  <c r="AX1072" i="3" a="1"/>
  <c r="AX1072" i="3" s="1"/>
  <c r="AX1110" i="3" a="1"/>
  <c r="AX1110" i="3" s="1"/>
  <c r="AX1163" i="3" a="1"/>
  <c r="AX1163" i="3" s="1"/>
  <c r="AX1167" i="3" a="1"/>
  <c r="AX1167" i="3" s="1"/>
  <c r="AX1189" i="3" a="1"/>
  <c r="AX1189" i="3" s="1"/>
  <c r="AX1192" i="3" a="1"/>
  <c r="AX1192" i="3" s="1"/>
  <c r="AX1139" i="3" a="1"/>
  <c r="AX1139" i="3" s="1"/>
  <c r="AX1208" i="3" a="1"/>
  <c r="AX1208" i="3" s="1"/>
  <c r="AX1000" i="3" a="1"/>
  <c r="AX1000" i="3" s="1"/>
  <c r="AX1108" i="3" a="1"/>
  <c r="AX1108" i="3" s="1"/>
  <c r="AX1134" i="3" a="1"/>
  <c r="AX1134" i="3" s="1"/>
  <c r="AX1162" i="3" a="1"/>
  <c r="AX1162" i="3" s="1"/>
  <c r="AX1210" i="3" a="1"/>
  <c r="AX1210" i="3" s="1"/>
  <c r="AX1097" i="3" a="1"/>
  <c r="AX1097" i="3" s="1"/>
  <c r="AX1166" i="3" a="1"/>
  <c r="AX1166" i="3" s="1"/>
  <c r="AX1170" i="3" a="1"/>
  <c r="AX1170" i="3" s="1"/>
  <c r="AX1147" i="3" a="1"/>
  <c r="AX1147" i="3" s="1"/>
  <c r="AX1150" i="3" a="1"/>
  <c r="AX1150" i="3" s="1"/>
  <c r="AX1179" i="3" a="1"/>
  <c r="AX1179" i="3" s="1"/>
  <c r="AX1183" i="3" a="1"/>
  <c r="AX1183" i="3" s="1"/>
  <c r="AX1197" i="3" a="1"/>
  <c r="AX1197" i="3" s="1"/>
  <c r="AX1073" i="3" a="1"/>
  <c r="AX1073" i="3" s="1"/>
  <c r="AX1173" i="3" a="1"/>
  <c r="AX1173" i="3" s="1"/>
  <c r="AX1176" i="3" a="1"/>
  <c r="AX1176" i="3" s="1"/>
  <c r="AX1087" i="3" a="1"/>
  <c r="AX1087" i="3" s="1"/>
  <c r="AX1130" i="3" a="1"/>
  <c r="AX1130" i="3" s="1"/>
  <c r="AX1180" i="3" a="1"/>
  <c r="AX1180" i="3" s="1"/>
  <c r="AX1181" i="3" a="1"/>
  <c r="AX1181" i="3" s="1"/>
  <c r="AX1188" i="3" a="1"/>
  <c r="AX1188" i="3" s="1"/>
  <c r="AX1193" i="3" a="1"/>
  <c r="AX1193" i="3" s="1"/>
  <c r="AX1217" i="3" a="1"/>
  <c r="AX1217" i="3" s="1"/>
  <c r="AX1196" i="3" a="1"/>
  <c r="AX1196" i="3" s="1"/>
  <c r="AX1178" i="3" a="1"/>
  <c r="AX1178" i="3" s="1"/>
  <c r="AX1201" i="3" a="1"/>
  <c r="AX1201" i="3" s="1"/>
  <c r="AX1204" i="3" a="1"/>
  <c r="AX1204" i="3" s="1"/>
  <c r="AX1211" i="3" a="1"/>
  <c r="AX1211" i="3" s="1"/>
  <c r="AX1212" i="3" a="1"/>
  <c r="AX1212" i="3" s="1"/>
  <c r="AX1182" i="3" a="1"/>
  <c r="AX1182" i="3" s="1"/>
  <c r="AX1185" i="3" a="1"/>
  <c r="AX1185" i="3" s="1"/>
  <c r="AX1227" i="3" a="1"/>
  <c r="AX1227" i="3" s="1"/>
  <c r="AX1268" i="3" a="1"/>
  <c r="AX1268" i="3" s="1"/>
  <c r="AX1149" i="3" a="1"/>
  <c r="AX1149" i="3" s="1"/>
  <c r="AX1187" i="3" a="1"/>
  <c r="AX1187" i="3" s="1"/>
  <c r="AX1231" i="3" a="1"/>
  <c r="AX1231" i="3" s="1"/>
  <c r="AX1255" i="3" a="1"/>
  <c r="AX1255" i="3" s="1"/>
  <c r="AX1274" i="3" a="1"/>
  <c r="AX1274" i="3" s="1"/>
  <c r="AX1221" i="3" a="1"/>
  <c r="AX1221" i="3" s="1"/>
  <c r="AX1223" i="3" a="1"/>
  <c r="AX1223" i="3" s="1"/>
  <c r="AX1236" i="3" a="1"/>
  <c r="AX1236" i="3" s="1"/>
  <c r="AX1259" i="3" a="1"/>
  <c r="AX1259" i="3" s="1"/>
  <c r="AX1285" i="3" a="1"/>
  <c r="AX1285" i="3" s="1"/>
  <c r="AX1297" i="3" a="1"/>
  <c r="AX1297" i="3" s="1"/>
  <c r="AX1213" i="3" a="1"/>
  <c r="AX1213" i="3" s="1"/>
  <c r="AX1252" i="3" a="1"/>
  <c r="AX1252" i="3" s="1"/>
  <c r="AX1146" i="3" a="1"/>
  <c r="AX1146" i="3" s="1"/>
  <c r="AX1157" i="3" a="1"/>
  <c r="AX1157" i="3" s="1"/>
  <c r="AX1168" i="3" a="1"/>
  <c r="AX1168" i="3" s="1"/>
  <c r="AX1200" i="3" a="1"/>
  <c r="AX1200" i="3" s="1"/>
  <c r="AX1233" i="3" a="1"/>
  <c r="AX1233" i="3" s="1"/>
  <c r="AX1203" i="3" a="1"/>
  <c r="AX1203" i="3" s="1"/>
  <c r="AX1226" i="3" a="1"/>
  <c r="AX1226" i="3" s="1"/>
  <c r="AX1235" i="3" a="1"/>
  <c r="AX1235" i="3" s="1"/>
  <c r="AX1287" i="3" a="1"/>
  <c r="AX1287" i="3" s="1"/>
  <c r="AX1222" i="3" a="1"/>
  <c r="AX1222" i="3" s="1"/>
  <c r="AX1261" i="3" a="1"/>
  <c r="AX1261" i="3" s="1"/>
  <c r="AX1281" i="3" a="1"/>
  <c r="AX1281" i="3" s="1"/>
  <c r="AX1269" i="3" a="1"/>
  <c r="AX1269" i="3" s="1"/>
  <c r="AX1284" i="3" a="1"/>
  <c r="AX1284" i="3" s="1"/>
  <c r="AX1171" i="3" a="1"/>
  <c r="AX1171" i="3" s="1"/>
  <c r="AX1190" i="3" a="1"/>
  <c r="AX1190" i="3" s="1"/>
  <c r="AX1262" i="3" a="1"/>
  <c r="AX1262" i="3" s="1"/>
  <c r="AX1296" i="3" a="1"/>
  <c r="AX1296" i="3" s="1"/>
  <c r="AX1298" i="3" a="1"/>
  <c r="AX1298" i="3" s="1"/>
  <c r="AX1299" i="3" a="1"/>
  <c r="AX1299" i="3" s="1"/>
  <c r="AX1136" i="3" a="1"/>
  <c r="AX1136" i="3" s="1"/>
  <c r="AX1153" i="3" a="1"/>
  <c r="AX1153" i="3" s="1"/>
  <c r="AX1184" i="3" a="1"/>
  <c r="AX1184" i="3" s="1"/>
  <c r="AX1234" i="3" a="1"/>
  <c r="AX1234" i="3" s="1"/>
  <c r="AX1205" i="3" a="1"/>
  <c r="AX1205" i="3" s="1"/>
  <c r="AX1219" i="3" a="1"/>
  <c r="AX1219" i="3" s="1"/>
  <c r="AX1225" i="3" a="1"/>
  <c r="AX1225" i="3" s="1"/>
  <c r="AX1232" i="3" a="1"/>
  <c r="AX1232" i="3" s="1"/>
  <c r="AX1272" i="3" a="1"/>
  <c r="AX1272" i="3" s="1"/>
  <c r="AX1291" i="3" a="1"/>
  <c r="AX1291" i="3" s="1"/>
  <c r="AX1294" i="3" a="1"/>
  <c r="AX1294" i="3" s="1"/>
  <c r="AX1195" i="3" a="1"/>
  <c r="AX1195" i="3" s="1"/>
  <c r="AX1224" i="3" a="1"/>
  <c r="AX1224" i="3" s="1"/>
  <c r="AX1300" i="3" a="1"/>
  <c r="AX1300" i="3" s="1"/>
  <c r="AX1214" i="3" a="1"/>
  <c r="AX1214" i="3" s="1"/>
  <c r="AX1215" i="3" a="1"/>
  <c r="AX1215" i="3" s="1"/>
  <c r="AX1329" i="3" a="1"/>
  <c r="AX1329" i="3" s="1"/>
  <c r="AX1086" i="3" a="1"/>
  <c r="AX1086" i="3" s="1"/>
  <c r="AX1169" i="3" a="1"/>
  <c r="AX1169" i="3" s="1"/>
  <c r="AX1266" i="3" a="1"/>
  <c r="AX1266" i="3" s="1"/>
  <c r="AX1278" i="3" a="1"/>
  <c r="AX1278" i="3" s="1"/>
  <c r="AX1313" i="3" a="1"/>
  <c r="AX1313" i="3" s="1"/>
  <c r="AX1335" i="3" a="1"/>
  <c r="AX1335" i="3" s="1"/>
  <c r="AX1253" i="3" a="1"/>
  <c r="AX1253" i="3" s="1"/>
  <c r="AX1263" i="3" a="1"/>
  <c r="AX1263" i="3" s="1"/>
  <c r="AX1275" i="3" a="1"/>
  <c r="AX1275" i="3" s="1"/>
  <c r="AX1320" i="3" a="1"/>
  <c r="AX1320" i="3" s="1"/>
  <c r="AX1177" i="3" a="1"/>
  <c r="AX1177" i="3" s="1"/>
  <c r="AX1257" i="3" a="1"/>
  <c r="AX1257" i="3" s="1"/>
  <c r="AX1319" i="3" a="1"/>
  <c r="AX1319" i="3" s="1"/>
  <c r="AX1328" i="3" a="1"/>
  <c r="AX1328" i="3" s="1"/>
  <c r="AX1334" i="3" a="1"/>
  <c r="AX1334" i="3" s="1"/>
  <c r="AX1336" i="3" a="1"/>
  <c r="AX1336" i="3" s="1"/>
  <c r="AX1352" i="3" a="1"/>
  <c r="AX1352" i="3" s="1"/>
  <c r="AX1312" i="3" a="1"/>
  <c r="AX1312" i="3" s="1"/>
  <c r="AX1314" i="3" a="1"/>
  <c r="AX1314" i="3" s="1"/>
  <c r="AX1317" i="3" a="1"/>
  <c r="AX1317" i="3" s="1"/>
  <c r="AX1175" i="3" a="1"/>
  <c r="AX1175" i="3" s="1"/>
  <c r="AX1295" i="3" a="1"/>
  <c r="AX1295" i="3" s="1"/>
  <c r="AX1289" i="3" a="1"/>
  <c r="AX1289" i="3" s="1"/>
  <c r="AX1306" i="3" a="1"/>
  <c r="AX1306" i="3" s="1"/>
  <c r="AX1322" i="3" a="1"/>
  <c r="AX1322" i="3" s="1"/>
  <c r="AX1325" i="3" a="1"/>
  <c r="AX1325" i="3" s="1"/>
  <c r="AX1377" i="3" a="1"/>
  <c r="AX1377" i="3" s="1"/>
  <c r="AX1132" i="3" a="1"/>
  <c r="AX1132" i="3" s="1"/>
  <c r="AX1159" i="3" a="1"/>
  <c r="AX1159" i="3" s="1"/>
  <c r="AX1172" i="3" a="1"/>
  <c r="AX1172" i="3" s="1"/>
  <c r="AX1301" i="3" a="1"/>
  <c r="AX1301" i="3" s="1"/>
  <c r="AX1302" i="3" a="1"/>
  <c r="AX1302" i="3" s="1"/>
  <c r="AX1308" i="3" a="1"/>
  <c r="AX1308" i="3" s="1"/>
  <c r="AX1337" i="3" a="1"/>
  <c r="AX1337" i="3" s="1"/>
  <c r="AX1367" i="3" a="1"/>
  <c r="AX1367" i="3" s="1"/>
  <c r="AX1380" i="3" a="1"/>
  <c r="AX1380" i="3" s="1"/>
  <c r="AX1400" i="3" a="1"/>
  <c r="AX1400" i="3" s="1"/>
  <c r="AX1429" i="3" a="1"/>
  <c r="AX1429" i="3" s="1"/>
  <c r="AX1339" i="3" a="1"/>
  <c r="AX1339" i="3" s="1"/>
  <c r="AX1371" i="3" a="1"/>
  <c r="AX1371" i="3" s="1"/>
  <c r="AX1338" i="3" a="1"/>
  <c r="AX1338" i="3" s="1"/>
  <c r="AX1350" i="3" a="1"/>
  <c r="AX1350" i="3" s="1"/>
  <c r="AX1379" i="3" a="1"/>
  <c r="AX1379" i="3" s="1"/>
  <c r="AX1389" i="3" a="1"/>
  <c r="AX1389" i="3" s="1"/>
  <c r="AX1426" i="3" a="1"/>
  <c r="AX1426" i="3" s="1"/>
  <c r="AX1355" i="3" a="1"/>
  <c r="AX1355" i="3" s="1"/>
  <c r="AX1365" i="3" a="1"/>
  <c r="AX1365" i="3" s="1"/>
  <c r="AX1398" i="3" a="1"/>
  <c r="AX1398" i="3" s="1"/>
  <c r="AX1327" i="3" a="1"/>
  <c r="AX1327" i="3" s="1"/>
  <c r="AX1331" i="3" a="1"/>
  <c r="AX1331" i="3" s="1"/>
  <c r="AX1415" i="3" a="1"/>
  <c r="AX1415" i="3" s="1"/>
  <c r="AX1315" i="3" a="1"/>
  <c r="AX1315" i="3" s="1"/>
  <c r="AX1392" i="3" a="1"/>
  <c r="AX1392" i="3" s="1"/>
  <c r="AX1457" i="3" a="1"/>
  <c r="AX1457" i="3" s="1"/>
  <c r="AX1332" i="3" a="1"/>
  <c r="AX1332" i="3" s="1"/>
  <c r="AX1450" i="3" a="1"/>
  <c r="AX1450" i="3" s="1"/>
  <c r="AX1363" i="3" a="1"/>
  <c r="AX1363" i="3" s="1"/>
  <c r="AX1372" i="3" a="1"/>
  <c r="AX1372" i="3" s="1"/>
  <c r="AX1408" i="3" a="1"/>
  <c r="AX1408" i="3" s="1"/>
  <c r="AX1461" i="3" a="1"/>
  <c r="AX1461" i="3" s="1"/>
  <c r="AX1358" i="3" a="1"/>
  <c r="AX1358" i="3" s="1"/>
  <c r="AX1427" i="3" a="1"/>
  <c r="AX1427" i="3" s="1"/>
  <c r="AX1463" i="3" a="1"/>
  <c r="AX1463" i="3" s="1"/>
  <c r="AX1333" i="3" a="1"/>
  <c r="AX1333" i="3" s="1"/>
  <c r="AX1305" i="3" a="1"/>
  <c r="AX1305" i="3" s="1"/>
  <c r="AX1368" i="3" a="1"/>
  <c r="AX1368" i="3" s="1"/>
  <c r="AX1449" i="3" a="1"/>
  <c r="AX1449" i="3" s="1"/>
  <c r="AX1384" i="3" a="1"/>
  <c r="AX1384" i="3" s="1"/>
  <c r="AX1403" i="3" a="1"/>
  <c r="AX1403" i="3" s="1"/>
  <c r="AX1423" i="3" a="1"/>
  <c r="AX1423" i="3" s="1"/>
  <c r="AX1469" i="3" a="1"/>
  <c r="AX1469" i="3" s="1"/>
  <c r="AX1362" i="3" a="1"/>
  <c r="AX1362" i="3" s="1"/>
  <c r="AX1387" i="3" a="1"/>
  <c r="AX1387" i="3" s="1"/>
  <c r="AX1422" i="3" a="1"/>
  <c r="AX1422" i="3" s="1"/>
  <c r="AX1447" i="3" a="1"/>
  <c r="AX1447" i="3" s="1"/>
  <c r="AX1361" i="3" a="1"/>
  <c r="AX1361" i="3" s="1"/>
  <c r="AX1393" i="3" a="1"/>
  <c r="AX1393" i="3" s="1"/>
  <c r="AX1349" i="3" a="1"/>
  <c r="AX1349" i="3" s="1"/>
  <c r="AX1414" i="3" a="1"/>
  <c r="AX1414" i="3" s="1"/>
  <c r="AX1417" i="3" a="1"/>
  <c r="AX1417" i="3" s="1"/>
  <c r="AX1386" i="3" a="1"/>
  <c r="AX1386" i="3" s="1"/>
  <c r="AX1425" i="3" a="1"/>
  <c r="AX1425" i="3" s="1"/>
  <c r="AX1444" i="3" a="1"/>
  <c r="AX1444" i="3" s="1"/>
  <c r="AX1470" i="3" a="1"/>
  <c r="AX1470" i="3" s="1"/>
  <c r="AX1373" i="3" a="1"/>
  <c r="AX1373" i="3" s="1"/>
  <c r="AX1375" i="3" a="1"/>
  <c r="AX1375" i="3" s="1"/>
  <c r="AX1413" i="3" a="1"/>
  <c r="AX1413" i="3" s="1"/>
  <c r="AX1404" i="3" a="1"/>
  <c r="AX1404" i="3" s="1"/>
  <c r="AX1431" i="3" a="1"/>
  <c r="AX1431" i="3" s="1"/>
  <c r="AX1390" i="3" a="1"/>
  <c r="AX1390" i="3" s="1"/>
  <c r="AX1399" i="3" a="1"/>
  <c r="AX1399" i="3" s="1"/>
  <c r="AX1424" i="3" a="1"/>
  <c r="AX1424" i="3" s="1"/>
  <c r="AX1462" i="3" a="1"/>
  <c r="AX1462" i="3" s="1"/>
  <c r="AX1357" i="3" a="1"/>
  <c r="AX1357" i="3" s="1"/>
  <c r="AX1366" i="3" a="1"/>
  <c r="AX1366" i="3" s="1"/>
  <c r="AX1374" i="3" a="1"/>
  <c r="AX1374" i="3" s="1"/>
  <c r="AX1388" i="3" a="1"/>
  <c r="AX1388" i="3" s="1"/>
  <c r="AX1391" i="3" a="1"/>
  <c r="AX1391" i="3" s="1"/>
  <c r="AX1412" i="3" a="1"/>
  <c r="AX1412" i="3" s="1"/>
  <c r="AX1382" i="3" a="1"/>
  <c r="AX1382" i="3" s="1"/>
  <c r="AX1383" i="3" a="1"/>
  <c r="AX1383" i="3" s="1"/>
  <c r="AX1405" i="3" a="1"/>
  <c r="AX1405" i="3" s="1"/>
  <c r="AX1433" i="3" a="1"/>
  <c r="AX1433" i="3" s="1"/>
  <c r="AX1438" i="3" a="1"/>
  <c r="AX1438" i="3" s="1"/>
  <c r="AX1445" i="3" a="1"/>
  <c r="AX1445" i="3" s="1"/>
  <c r="AX1452" i="3" a="1"/>
  <c r="AX1452" i="3" s="1"/>
  <c r="AX1476" i="3" a="1"/>
  <c r="AX1476" i="3" s="1"/>
  <c r="AX1486" i="3" a="1"/>
  <c r="AX1486" i="3" s="1"/>
  <c r="AX1502" i="3" a="1"/>
  <c r="AX1502" i="3" s="1"/>
  <c r="AX1491" i="3" a="1"/>
  <c r="AX1491" i="3" s="1"/>
  <c r="AX1514" i="3" a="1"/>
  <c r="AX1514" i="3" s="1"/>
  <c r="AX1509" i="3" a="1"/>
  <c r="AX1509" i="3" s="1"/>
  <c r="AX1411" i="3" a="1"/>
  <c r="AX1411" i="3" s="1"/>
  <c r="AX1421" i="3" a="1"/>
  <c r="AX1421" i="3" s="1"/>
  <c r="AX1428" i="3" a="1"/>
  <c r="AX1428" i="3" s="1"/>
  <c r="AX1435" i="3" a="1"/>
  <c r="AX1435" i="3" s="1"/>
  <c r="AX1485" i="3" a="1"/>
  <c r="AX1485" i="3" s="1"/>
  <c r="AX1410" i="3" a="1"/>
  <c r="AX1410" i="3" s="1"/>
  <c r="AX1492" i="3" a="1"/>
  <c r="AX1492" i="3" s="1"/>
  <c r="AX1385" i="3" a="1"/>
  <c r="AX1385" i="3" s="1"/>
  <c r="AX1396" i="3" a="1"/>
  <c r="AX1396" i="3" s="1"/>
  <c r="AX1409" i="3" a="1"/>
  <c r="AX1409" i="3" s="1"/>
  <c r="AX1441" i="3" a="1"/>
  <c r="AX1441" i="3" s="1"/>
  <c r="AX1442" i="3" a="1"/>
  <c r="AX1442" i="3" s="1"/>
  <c r="AX1440" i="3" a="1"/>
  <c r="AX1440" i="3" s="1"/>
  <c r="AX1473" i="3" a="1"/>
  <c r="AX1473" i="3" s="1"/>
  <c r="AX1477" i="3" a="1"/>
  <c r="AX1477" i="3" s="1"/>
  <c r="AX1487" i="3" a="1"/>
  <c r="AX1487" i="3" s="1"/>
  <c r="AX1420" i="3" a="1"/>
  <c r="AX1420" i="3" s="1"/>
  <c r="AX1432" i="3" a="1"/>
  <c r="AX1432" i="3" s="1"/>
  <c r="AX1446" i="3" a="1"/>
  <c r="AX1446" i="3" s="1"/>
  <c r="AX1465" i="3" a="1"/>
  <c r="AX1465" i="3" s="1"/>
  <c r="AX1480" i="3" a="1"/>
  <c r="AX1480" i="3" s="1"/>
  <c r="AX1483" i="3" a="1"/>
  <c r="AX1483" i="3" s="1"/>
  <c r="AX1490" i="3" a="1"/>
  <c r="AX1490" i="3" s="1"/>
  <c r="AX1406" i="3" a="1"/>
  <c r="AX1406" i="3" s="1"/>
  <c r="AX1407" i="3" a="1"/>
  <c r="AX1407" i="3" s="1"/>
  <c r="AX1416" i="3" a="1"/>
  <c r="AX1416" i="3" s="1"/>
  <c r="AX1439" i="3" a="1"/>
  <c r="AX1439" i="3" s="1"/>
  <c r="AX1493" i="3" a="1"/>
  <c r="AX1493" i="3" s="1"/>
  <c r="AX1521" i="3" a="1"/>
  <c r="AX1521" i="3" s="1"/>
  <c r="AX1542" i="3" a="1"/>
  <c r="AX1542" i="3" s="1"/>
  <c r="AX1512" i="3" a="1"/>
  <c r="AX1512" i="3" s="1"/>
  <c r="AX1530" i="3" a="1"/>
  <c r="AX1530" i="3" s="1"/>
  <c r="AX1621" i="3" a="1"/>
  <c r="AX1621" i="3" s="1"/>
  <c r="AX1506" i="3" a="1"/>
  <c r="AX1506" i="3" s="1"/>
  <c r="AX1507" i="3" a="1"/>
  <c r="AX1507" i="3" s="1"/>
  <c r="AX1508" i="3" a="1"/>
  <c r="AX1508" i="3" s="1"/>
  <c r="AX1500" i="3" a="1"/>
  <c r="AX1500" i="3" s="1"/>
  <c r="AX1545" i="3" a="1"/>
  <c r="AX1545" i="3" s="1"/>
  <c r="AX1525" i="3" a="1"/>
  <c r="AX1525" i="3" s="1"/>
  <c r="AX1563" i="3" a="1"/>
  <c r="AX1563" i="3" s="1"/>
  <c r="AX1453" i="3" a="1"/>
  <c r="AX1453" i="3" s="1"/>
  <c r="AX1460" i="3" a="1"/>
  <c r="AX1460" i="3" s="1"/>
  <c r="AX1495" i="3" a="1"/>
  <c r="AX1495" i="3" s="1"/>
  <c r="AX1519" i="3" a="1"/>
  <c r="AX1519" i="3" s="1"/>
  <c r="AX1527" i="3" a="1"/>
  <c r="AX1527" i="3" s="1"/>
  <c r="AX1533" i="3" a="1"/>
  <c r="AX1533" i="3" s="1"/>
  <c r="AX1503" i="3" a="1"/>
  <c r="AX1503" i="3" s="1"/>
  <c r="AX1505" i="3" a="1"/>
  <c r="AX1505" i="3" s="1"/>
  <c r="AX1536" i="3" a="1"/>
  <c r="AX1536" i="3" s="1"/>
  <c r="AX1540" i="3" a="1"/>
  <c r="AX1540" i="3" s="1"/>
  <c r="AX1479" i="3" a="1"/>
  <c r="AX1479" i="3" s="1"/>
  <c r="AX1510" i="3" a="1"/>
  <c r="AX1510" i="3" s="1"/>
  <c r="AX1524" i="3" a="1"/>
  <c r="AX1524" i="3" s="1"/>
  <c r="AX1494" i="3" a="1"/>
  <c r="AX1494" i="3" s="1"/>
  <c r="AX1544" i="3" a="1"/>
  <c r="AX1544" i="3" s="1"/>
  <c r="AX1547" i="3" a="1"/>
  <c r="AX1547" i="3" s="1"/>
  <c r="AX1558" i="3" a="1"/>
  <c r="AX1558" i="3" s="1"/>
  <c r="AX1381" i="3" a="1"/>
  <c r="AX1381" i="3" s="1"/>
  <c r="AX1402" i="3" a="1"/>
  <c r="AX1402" i="3" s="1"/>
  <c r="AX1516" i="3" a="1"/>
  <c r="AX1516" i="3" s="1"/>
  <c r="AX1532" i="3" a="1"/>
  <c r="AX1532" i="3" s="1"/>
  <c r="AX1593" i="3" a="1"/>
  <c r="AX1593" i="3" s="1"/>
  <c r="AX1607" i="3" a="1"/>
  <c r="AX1607" i="3" s="1"/>
  <c r="AX1511" i="3" a="1"/>
  <c r="AX1511" i="3" s="1"/>
  <c r="AX1567" i="3" a="1"/>
  <c r="AX1567" i="3" s="1"/>
  <c r="AX1584" i="3" a="1"/>
  <c r="AX1584" i="3" s="1"/>
  <c r="AX1523" i="3" a="1"/>
  <c r="AX1523" i="3" s="1"/>
  <c r="AX1580" i="3" a="1"/>
  <c r="AX1580" i="3" s="1"/>
  <c r="AX1597" i="3" a="1"/>
  <c r="AX1597" i="3" s="1"/>
  <c r="AX1466" i="3" a="1"/>
  <c r="AX1466" i="3" s="1"/>
  <c r="AX1467" i="3" a="1"/>
  <c r="AX1467" i="3" s="1"/>
  <c r="AX1515" i="3" a="1"/>
  <c r="AX1515" i="3" s="1"/>
  <c r="AX1560" i="3" a="1"/>
  <c r="AX1560" i="3" s="1"/>
  <c r="AX1577" i="3" a="1"/>
  <c r="AX1577" i="3" s="1"/>
  <c r="AX1529" i="3" a="1"/>
  <c r="AX1529" i="3" s="1"/>
  <c r="AX1537" i="3" a="1"/>
  <c r="AX1537" i="3" s="1"/>
  <c r="AX1578" i="3" a="1"/>
  <c r="AX1578" i="3" s="1"/>
  <c r="AX1562" i="3" a="1"/>
  <c r="AX1562" i="3" s="1"/>
  <c r="AX1566" i="3" a="1"/>
  <c r="AX1566" i="3" s="1"/>
  <c r="AX1570" i="3" a="1"/>
  <c r="AX1570" i="3" s="1"/>
  <c r="AX1576" i="3" a="1"/>
  <c r="AX1576" i="3" s="1"/>
  <c r="AX1589" i="3" a="1"/>
  <c r="AX1589" i="3" s="1"/>
  <c r="AX1548" i="3" a="1"/>
  <c r="AX1548" i="3" s="1"/>
  <c r="AX1594" i="3" a="1"/>
  <c r="AX1594" i="3" s="1"/>
  <c r="AX1559" i="3" a="1"/>
  <c r="AX1559" i="3" s="1"/>
  <c r="AX1574" i="3" a="1"/>
  <c r="AX1574" i="3" s="1"/>
  <c r="AX1513" i="3" a="1"/>
  <c r="AX1513" i="3" s="1"/>
  <c r="AX1569" i="3" a="1"/>
  <c r="AX1569" i="3" s="1"/>
  <c r="AX1588" i="3" a="1"/>
  <c r="AX1588" i="3" s="1"/>
  <c r="AX1611" i="3" a="1"/>
  <c r="AX1611" i="3" s="1"/>
  <c r="AX1531" i="3" a="1"/>
  <c r="AX1531" i="3" s="1"/>
  <c r="AX1543" i="3" a="1"/>
  <c r="AX1543" i="3" s="1"/>
  <c r="AX1561" i="3" a="1"/>
  <c r="AX1561" i="3" s="1"/>
  <c r="AX1565" i="3" a="1"/>
  <c r="AX1565" i="3" s="1"/>
  <c r="AX1582" i="3" a="1"/>
  <c r="AX1582" i="3" s="1"/>
  <c r="AX1586" i="3" a="1"/>
  <c r="AX1586" i="3" s="1"/>
  <c r="AX1598" i="3" a="1"/>
  <c r="AX1598" i="3" s="1"/>
  <c r="AX1581" i="3" a="1"/>
  <c r="AX1581" i="3" s="1"/>
  <c r="AX1606" i="3" a="1"/>
  <c r="AX1606" i="3" s="1"/>
  <c r="AX1645" i="3" a="1"/>
  <c r="AX1645" i="3" s="1"/>
  <c r="AX1650" i="3" a="1"/>
  <c r="AX1650" i="3" s="1"/>
  <c r="AX1587" i="3" a="1"/>
  <c r="AX1587" i="3" s="1"/>
  <c r="AX1624" i="3" a="1"/>
  <c r="AX1624" i="3" s="1"/>
  <c r="AX1630" i="3" a="1"/>
  <c r="AX1630" i="3" s="1"/>
  <c r="AX1641" i="3" a="1"/>
  <c r="AX1641" i="3" s="1"/>
  <c r="AX1504" i="3" a="1"/>
  <c r="AX1504" i="3" s="1"/>
  <c r="AX1585" i="3" a="1"/>
  <c r="AX1585" i="3" s="1"/>
  <c r="AX1600" i="3" a="1"/>
  <c r="AX1600" i="3" s="1"/>
  <c r="AX1605" i="3" a="1"/>
  <c r="AX1605" i="3" s="1"/>
  <c r="AX1608" i="3" a="1"/>
  <c r="AX1608" i="3" s="1"/>
  <c r="AX1614" i="3" a="1"/>
  <c r="AX1614" i="3" s="1"/>
  <c r="AX1620" i="3" a="1"/>
  <c r="AX1620" i="3" s="1"/>
  <c r="AX1633" i="3" a="1"/>
  <c r="AX1633" i="3" s="1"/>
  <c r="AX1596" i="3" a="1"/>
  <c r="AX1596" i="3" s="1"/>
  <c r="AX1612" i="3" a="1"/>
  <c r="AX1612" i="3" s="1"/>
  <c r="AX1627" i="3" a="1"/>
  <c r="AX1627" i="3" s="1"/>
  <c r="AX1616" i="3" a="1"/>
  <c r="AX1616" i="3" s="1"/>
  <c r="AX1626" i="3" a="1"/>
  <c r="AX1626" i="3" s="1"/>
  <c r="AX1454" i="3" a="1"/>
  <c r="AX1454" i="3" s="1"/>
  <c r="AX1498" i="3" a="1"/>
  <c r="AX1498" i="3" s="1"/>
  <c r="AX1522" i="3" a="1"/>
  <c r="AX1522" i="3" s="1"/>
  <c r="AX1571" i="3" a="1"/>
  <c r="AX1571" i="3" s="1"/>
  <c r="AX1583" i="3" a="1"/>
  <c r="AX1583" i="3" s="1"/>
  <c r="AX1595" i="3" a="1"/>
  <c r="AX1595" i="3" s="1"/>
  <c r="AX1599" i="3" a="1"/>
  <c r="AX1599" i="3" s="1"/>
  <c r="AX1618" i="3" a="1"/>
  <c r="AX1618" i="3" s="1"/>
  <c r="AX1590" i="3" a="1"/>
  <c r="AX1590" i="3" s="1"/>
  <c r="AX1602" i="3" a="1"/>
  <c r="AX1602" i="3" s="1"/>
  <c r="AX1615" i="3" a="1"/>
  <c r="AX1615" i="3" s="1"/>
  <c r="AX1619" i="3" a="1"/>
  <c r="AX1619" i="3" s="1"/>
  <c r="AX1629" i="3" a="1"/>
  <c r="AX1629" i="3" s="1"/>
  <c r="AX1639" i="3" a="1"/>
  <c r="AX1639" i="3" s="1"/>
  <c r="AX1643" i="3" a="1"/>
  <c r="AX1643" i="3" s="1"/>
  <c r="AX1603" i="3" a="1"/>
  <c r="AX1603" i="3" s="1"/>
  <c r="AX1673" i="3" a="1"/>
  <c r="AX1673" i="3" s="1"/>
  <c r="AX1661" i="3" a="1"/>
  <c r="AX1661" i="3" s="1"/>
  <c r="AX1664" i="3" a="1"/>
  <c r="AX1664" i="3" s="1"/>
  <c r="AX1651" i="3" a="1"/>
  <c r="AX1651" i="3" s="1"/>
  <c r="AX1653" i="3" a="1"/>
  <c r="AX1653" i="3" s="1"/>
  <c r="AX1658" i="3" a="1"/>
  <c r="AX1658" i="3" s="1"/>
  <c r="AX1672" i="3" a="1"/>
  <c r="AX1672" i="3" s="1"/>
  <c r="AX1694" i="3" a="1"/>
  <c r="AX1694" i="3" s="1"/>
  <c r="AX1716" i="3" a="1"/>
  <c r="AX1716" i="3" s="1"/>
  <c r="AX1686" i="3" a="1"/>
  <c r="AX1686" i="3" s="1"/>
  <c r="AX1646" i="3" a="1"/>
  <c r="AX1646" i="3" s="1"/>
  <c r="AX1654" i="3" a="1"/>
  <c r="AX1654" i="3" s="1"/>
  <c r="AX1663" i="3" a="1"/>
  <c r="AX1663" i="3" s="1"/>
  <c r="AX1669" i="3" a="1"/>
  <c r="AX1669" i="3" s="1"/>
  <c r="AX1685" i="3" a="1"/>
  <c r="AX1685" i="3" s="1"/>
  <c r="AX1679" i="3" a="1"/>
  <c r="AX1679" i="3" s="1"/>
  <c r="AX1681" i="3" a="1"/>
  <c r="AX1681" i="3" s="1"/>
  <c r="AX1712" i="3" a="1"/>
  <c r="AX1712" i="3" s="1"/>
  <c r="AX1568" i="3" a="1"/>
  <c r="AX1568" i="3" s="1"/>
  <c r="AX1613" i="3" a="1"/>
  <c r="AX1613" i="3" s="1"/>
  <c r="AX1638" i="3" a="1"/>
  <c r="AX1638" i="3" s="1"/>
  <c r="AX1657" i="3" a="1"/>
  <c r="AX1657" i="3" s="1"/>
  <c r="AX1610" i="3" a="1"/>
  <c r="AX1610" i="3" s="1"/>
  <c r="AX1631" i="3" a="1"/>
  <c r="AX1631" i="3" s="1"/>
  <c r="AX1671" i="3" a="1"/>
  <c r="AX1671" i="3" s="1"/>
  <c r="AX1680" i="3" a="1"/>
  <c r="AX1680" i="3" s="1"/>
  <c r="AX1637" i="3" a="1"/>
  <c r="AX1637" i="3" s="1"/>
  <c r="AX1649" i="3" a="1"/>
  <c r="AX1649" i="3" s="1"/>
  <c r="AX1659" i="3" a="1"/>
  <c r="AX1659" i="3" s="1"/>
  <c r="AX1666" i="3" a="1"/>
  <c r="AX1666" i="3" s="1"/>
  <c r="AX1668" i="3" a="1"/>
  <c r="AX1668" i="3" s="1"/>
  <c r="AX1690" i="3" a="1"/>
  <c r="AX1690" i="3" s="1"/>
  <c r="AX1720" i="3" a="1"/>
  <c r="AX1720" i="3" s="1"/>
  <c r="AX1763" i="3" a="1"/>
  <c r="AX1763" i="3" s="1"/>
  <c r="AX1717" i="3" a="1"/>
  <c r="AX1717" i="3" s="1"/>
  <c r="AX1724" i="3" a="1"/>
  <c r="AX1724" i="3" s="1"/>
  <c r="AX1758" i="3" a="1"/>
  <c r="AX1758" i="3" s="1"/>
  <c r="AX1713" i="3" a="1"/>
  <c r="AX1713" i="3" s="1"/>
  <c r="AX1772" i="3" a="1"/>
  <c r="AX1772" i="3" s="1"/>
  <c r="AX1660" i="3" a="1"/>
  <c r="AX1660" i="3" s="1"/>
  <c r="AX1662" i="3" a="1"/>
  <c r="AX1662" i="3" s="1"/>
  <c r="AX1738" i="3" a="1"/>
  <c r="AX1738" i="3" s="1"/>
  <c r="AX1749" i="3" a="1"/>
  <c r="AX1749" i="3" s="1"/>
  <c r="AX1688" i="3" a="1"/>
  <c r="AX1688" i="3" s="1"/>
  <c r="AX1742" i="3" a="1"/>
  <c r="AX1742" i="3" s="1"/>
  <c r="AX1745" i="3" a="1"/>
  <c r="AX1745" i="3" s="1"/>
  <c r="AX1656" i="3" a="1"/>
  <c r="AX1656" i="3" s="1"/>
  <c r="AX1756" i="3" a="1"/>
  <c r="AX1756" i="3" s="1"/>
  <c r="AX1762" i="3" a="1"/>
  <c r="AX1762" i="3" s="1"/>
  <c r="AX1652" i="3" a="1"/>
  <c r="AX1652" i="3" s="1"/>
  <c r="AX1617" i="3" a="1"/>
  <c r="AX1617" i="3" s="1"/>
  <c r="AX1635" i="3" a="1"/>
  <c r="AX1635" i="3" s="1"/>
  <c r="AX1636" i="3" a="1"/>
  <c r="AX1636" i="3" s="1"/>
  <c r="AX1655" i="3" a="1"/>
  <c r="AX1655" i="3" s="1"/>
  <c r="AX1753" i="3" a="1"/>
  <c r="AX1753" i="3" s="1"/>
  <c r="AX1693" i="3" a="1"/>
  <c r="AX1693" i="3" s="1"/>
  <c r="AX1704" i="3" a="1"/>
  <c r="AX1704" i="3" s="1"/>
  <c r="AX1715" i="3" a="1"/>
  <c r="AX1715" i="3" s="1"/>
  <c r="AX1744" i="3" a="1"/>
  <c r="AX1744" i="3" s="1"/>
  <c r="AX1771" i="3" a="1"/>
  <c r="AX1771" i="3" s="1"/>
  <c r="AX1774" i="3" a="1"/>
  <c r="AX1774" i="3" s="1"/>
  <c r="AX1642" i="3" a="1"/>
  <c r="AX1642" i="3" s="1"/>
  <c r="AX1670" i="3" a="1"/>
  <c r="AX1670" i="3" s="1"/>
  <c r="AX1682" i="3" a="1"/>
  <c r="AX1682" i="3" s="1"/>
  <c r="AX1709" i="3" a="1"/>
  <c r="AX1709" i="3" s="1"/>
  <c r="AX1711" i="3" a="1"/>
  <c r="AX1711" i="3" s="1"/>
  <c r="AX1750" i="3" a="1"/>
  <c r="AX1750" i="3" s="1"/>
  <c r="AX1678" i="3" a="1"/>
  <c r="AX1678" i="3" s="1"/>
  <c r="AX1707" i="3" a="1"/>
  <c r="AX1707" i="3" s="1"/>
  <c r="AX1731" i="3" a="1"/>
  <c r="AX1731" i="3" s="1"/>
  <c r="AX1761" i="3" a="1"/>
  <c r="AX1761" i="3" s="1"/>
  <c r="AX1648" i="3" a="1"/>
  <c r="AX1648" i="3" s="1"/>
  <c r="AX1708" i="3" a="1"/>
  <c r="AX1708" i="3" s="1"/>
  <c r="AX1728" i="3" a="1"/>
  <c r="AX1728" i="3" s="1"/>
  <c r="AX1752" i="3" a="1"/>
  <c r="AX1752" i="3" s="1"/>
  <c r="AX1806" i="3" a="1"/>
  <c r="AX1806" i="3" s="1"/>
  <c r="AX1623" i="3" a="1"/>
  <c r="AX1623" i="3" s="1"/>
  <c r="AX1727" i="3" a="1"/>
  <c r="AX1727" i="3" s="1"/>
  <c r="AX1735" i="3" a="1"/>
  <c r="AX1735" i="3" s="1"/>
  <c r="AX1765" i="3" a="1"/>
  <c r="AX1765" i="3" s="1"/>
  <c r="AX1791" i="3" a="1"/>
  <c r="AX1791" i="3" s="1"/>
  <c r="AX1782" i="3" a="1"/>
  <c r="AX1782" i="3" s="1"/>
  <c r="AX1786" i="3" a="1"/>
  <c r="AX1786" i="3" s="1"/>
  <c r="AX1800" i="3" a="1"/>
  <c r="AX1800" i="3" s="1"/>
  <c r="AX1733" i="3" a="1"/>
  <c r="AX1733" i="3" s="1"/>
  <c r="AX1797" i="3" a="1"/>
  <c r="AX1797" i="3" s="1"/>
  <c r="AX1813" i="3" a="1"/>
  <c r="AX1813" i="3" s="1"/>
  <c r="AX1726" i="3" a="1"/>
  <c r="AX1726" i="3" s="1"/>
  <c r="AX1743" i="3" a="1"/>
  <c r="AX1743" i="3" s="1"/>
  <c r="AX1805" i="3" a="1"/>
  <c r="AX1805" i="3" s="1"/>
  <c r="AX1825" i="3" a="1"/>
  <c r="AX1825" i="3" s="1"/>
  <c r="AX1714" i="3" a="1"/>
  <c r="AX1714" i="3" s="1"/>
  <c r="AX1732" i="3" a="1"/>
  <c r="AX1732" i="3" s="1"/>
  <c r="AX1790" i="3" a="1"/>
  <c r="AX1790" i="3" s="1"/>
  <c r="AX1799" i="3" a="1"/>
  <c r="AX1799" i="3" s="1"/>
  <c r="AX1675" i="3" a="1"/>
  <c r="AX1675" i="3" s="1"/>
  <c r="AX1705" i="3" a="1"/>
  <c r="AX1705" i="3" s="1"/>
  <c r="AX1755" i="3" a="1"/>
  <c r="AX1755" i="3" s="1"/>
  <c r="AX1767" i="3" a="1"/>
  <c r="AX1767" i="3" s="1"/>
  <c r="AX1781" i="3" a="1"/>
  <c r="AX1781" i="3" s="1"/>
  <c r="AX1812" i="3" a="1"/>
  <c r="AX1812" i="3" s="1"/>
  <c r="AX1804" i="3" a="1"/>
  <c r="AX1804" i="3" s="1"/>
  <c r="AX1747" i="3" a="1"/>
  <c r="AX1747" i="3" s="1"/>
  <c r="AX1796" i="3" a="1"/>
  <c r="AX1796" i="3" s="1"/>
  <c r="AX1723" i="3" a="1"/>
  <c r="AX1723" i="3" s="1"/>
  <c r="AX1754" i="3" a="1"/>
  <c r="AX1754" i="3" s="1"/>
  <c r="AX1766" i="3" a="1"/>
  <c r="AX1766" i="3" s="1"/>
  <c r="AX1829" i="3" a="1"/>
  <c r="AX1829" i="3" s="1"/>
  <c r="AX1722" i="3" a="1"/>
  <c r="AX1722" i="3" s="1"/>
  <c r="AX1729" i="3" a="1"/>
  <c r="AX1729" i="3" s="1"/>
  <c r="AX1811" i="3" a="1"/>
  <c r="AX1811" i="3" s="1"/>
  <c r="AX1783" i="3" a="1"/>
  <c r="AX1783" i="3" s="1"/>
  <c r="AX1819" i="3" a="1"/>
  <c r="AX1819" i="3" s="1"/>
  <c r="AX1759" i="3" a="1"/>
  <c r="AX1759" i="3" s="1"/>
  <c r="AX1803" i="3" a="1"/>
  <c r="AX1803" i="3" s="1"/>
  <c r="AX1809" i="3" a="1"/>
  <c r="AX1809" i="3" s="1"/>
  <c r="AX1828" i="3" a="1"/>
  <c r="AX1828" i="3" s="1"/>
  <c r="AX1785" i="3" a="1"/>
  <c r="AX1785" i="3" s="1"/>
  <c r="AX1789" i="3" a="1"/>
  <c r="AX1789" i="3" s="1"/>
  <c r="AX1827" i="3" a="1"/>
  <c r="AX1827" i="3" s="1"/>
  <c r="AX1684" i="3" a="1"/>
  <c r="AX1684" i="3" s="1"/>
  <c r="AX1725" i="3" a="1"/>
  <c r="AX1725" i="3" s="1"/>
  <c r="AX1734" i="3" a="1"/>
  <c r="AX1734" i="3" s="1"/>
  <c r="AX1748" i="3" a="1"/>
  <c r="AX1748" i="3" s="1"/>
  <c r="AX1826" i="3" a="1"/>
  <c r="AX1826" i="3" s="1"/>
  <c r="AX1824" i="3" a="1"/>
  <c r="AX1824" i="3" s="1"/>
  <c r="AX1810" i="3" a="1"/>
  <c r="AX1810" i="3" s="1"/>
  <c r="AX1730" i="3" a="1"/>
  <c r="AX1730" i="3" s="1"/>
  <c r="AX1757" i="3" a="1"/>
  <c r="AX1757" i="3" s="1"/>
  <c r="AX1818" i="3" a="1"/>
  <c r="AX1818" i="3" s="1"/>
  <c r="AX1831" i="3" a="1"/>
  <c r="AX1831" i="3" s="1"/>
  <c r="AX1817" i="3" a="1"/>
  <c r="AX1817" i="3" s="1"/>
  <c r="AX1830" i="3" a="1"/>
  <c r="AX1830" i="3" s="1"/>
  <c r="N295" i="4"/>
  <c r="N291" i="4"/>
  <c r="N278" i="4"/>
  <c r="N275" i="4"/>
  <c r="N268" i="4"/>
  <c r="N258" i="4"/>
  <c r="N250" i="4"/>
  <c r="P12" i="4"/>
  <c r="I9" i="20"/>
  <c r="J9" i="20"/>
  <c r="P13" i="4"/>
  <c r="I10" i="20"/>
  <c r="J10" i="20"/>
  <c r="EJ4" i="12"/>
  <c r="EI4" i="12"/>
  <c r="EH4" i="12"/>
  <c r="EG4" i="12"/>
  <c r="DY4" i="12"/>
  <c r="DZ4" i="12"/>
  <c r="DX4" i="12"/>
  <c r="DW4" i="12"/>
  <c r="EF4" i="12"/>
  <c r="EE4" i="12"/>
  <c r="DV4" i="12"/>
  <c r="DU4" i="12"/>
  <c r="DN4" i="12"/>
  <c r="DO4" i="12"/>
  <c r="DQ4" i="12"/>
  <c r="DR4" i="12"/>
  <c r="DS4" i="12"/>
  <c r="DT4" i="12"/>
  <c r="EA4" i="12"/>
  <c r="EB4" i="12"/>
  <c r="EC4" i="12"/>
  <c r="ED4" i="12"/>
  <c r="EK4" i="12"/>
  <c r="EL4" i="12"/>
  <c r="DF4" i="12"/>
  <c r="DG4" i="12"/>
  <c r="DH4" i="12"/>
  <c r="DJ4" i="12"/>
  <c r="DK4" i="12"/>
  <c r="DL4" i="12"/>
  <c r="BZ4" i="12"/>
  <c r="CA4" i="12"/>
  <c r="CB4" i="12"/>
  <c r="CC4" i="12"/>
  <c r="CD4" i="12"/>
  <c r="CE4" i="12"/>
  <c r="CF4" i="12"/>
  <c r="CG4" i="12"/>
  <c r="CH4" i="12"/>
  <c r="CI4" i="12"/>
  <c r="CJ4" i="12"/>
  <c r="CK4" i="12"/>
  <c r="CL4" i="12"/>
  <c r="CM4" i="12"/>
  <c r="CN4" i="12"/>
  <c r="CO4" i="12"/>
  <c r="CP4" i="12"/>
  <c r="CQ4" i="12"/>
  <c r="CR4" i="12"/>
  <c r="CS4" i="12"/>
  <c r="CT4" i="12"/>
  <c r="CU4" i="12"/>
  <c r="CV4" i="12"/>
  <c r="CW4" i="12"/>
  <c r="CX4" i="12"/>
  <c r="CY4" i="12"/>
  <c r="CZ4" i="12"/>
  <c r="DA4" i="12"/>
  <c r="DB4" i="12"/>
  <c r="DC4" i="12"/>
  <c r="DD4" i="12"/>
  <c r="AL4" i="12"/>
  <c r="AM4" i="12"/>
  <c r="AN4" i="12"/>
  <c r="AO4" i="12"/>
  <c r="AP4" i="12"/>
  <c r="BB4" i="12"/>
  <c r="BC4" i="12"/>
  <c r="BD4" i="12"/>
  <c r="BE4" i="12"/>
  <c r="BF4" i="12"/>
  <c r="BG4" i="12"/>
  <c r="BS4" i="12"/>
  <c r="BT4" i="12"/>
  <c r="BU4" i="12"/>
  <c r="BV4" i="12"/>
  <c r="BW4" i="12"/>
  <c r="BX4" i="12"/>
  <c r="AK4" i="12"/>
  <c r="AJ4" i="12"/>
  <c r="I4" i="12"/>
  <c r="J4" i="12"/>
  <c r="K4" i="12"/>
  <c r="L4" i="12"/>
  <c r="N4" i="12"/>
  <c r="O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E4" i="12"/>
  <c r="AF4" i="12"/>
  <c r="AG4" i="12"/>
  <c r="AH4" i="12"/>
  <c r="AI4" i="12"/>
  <c r="AQ4" i="12"/>
  <c r="AR4" i="12"/>
  <c r="AS4" i="12"/>
  <c r="AT4" i="12"/>
  <c r="AV4" i="12"/>
  <c r="AW4" i="12"/>
  <c r="AX4" i="12"/>
  <c r="AY4" i="12"/>
  <c r="AZ4" i="12"/>
  <c r="BA4" i="12"/>
  <c r="BH4" i="12"/>
  <c r="BI4" i="12"/>
  <c r="BJ4" i="12"/>
  <c r="BK4" i="12"/>
  <c r="BM4" i="12"/>
  <c r="BN4" i="12"/>
  <c r="BO4" i="12"/>
  <c r="BP4" i="12"/>
  <c r="BQ4" i="12"/>
  <c r="BR4" i="12"/>
  <c r="AV1772" i="3" l="1" a="1"/>
  <c r="AV1772" i="3" s="1"/>
  <c r="AV1727" i="3" a="1"/>
  <c r="AV1727" i="3" s="1"/>
  <c r="AV1608" i="3" a="1"/>
  <c r="AV1608" i="3" s="1"/>
  <c r="AV1825" i="3" a="1"/>
  <c r="AV1825" i="3" s="1"/>
  <c r="AV1643" i="3" a="1"/>
  <c r="AV1643" i="3" s="1"/>
  <c r="AV1594" i="3" a="1"/>
  <c r="AV1594" i="3" s="1"/>
  <c r="AV1633" i="3" a="1"/>
  <c r="AV1633" i="3" s="1"/>
  <c r="AV1584" i="3" a="1"/>
  <c r="AV1584" i="3" s="1"/>
  <c r="AV1834" i="3" a="1"/>
  <c r="AV1834" i="3" s="1"/>
  <c r="AV1577" i="3" a="1"/>
  <c r="AV1577" i="3" s="1"/>
  <c r="AV1591" i="3" a="1"/>
  <c r="AV1591" i="3" s="1"/>
  <c r="AV1722" i="3" a="1"/>
  <c r="AV1722" i="3" s="1"/>
  <c r="AV1587" i="3" a="1"/>
  <c r="AV1587" i="3" s="1"/>
  <c r="AV1811" i="3" a="1"/>
  <c r="AV1811" i="3" s="1"/>
  <c r="AV1771" i="3" a="1"/>
  <c r="AV1771" i="3" s="1"/>
  <c r="AV1620" i="3" a="1"/>
  <c r="AV1620" i="3" s="1"/>
  <c r="AV1610" i="3" a="1"/>
  <c r="AV1610" i="3" s="1"/>
  <c r="AV1561" i="3" a="1"/>
  <c r="AV1561" i="3" s="1"/>
  <c r="AV1817" i="3" a="1"/>
  <c r="AV1817" i="3" s="1"/>
  <c r="AV1823" i="3" a="1"/>
  <c r="AV1823" i="3" s="1"/>
  <c r="AV1797" i="3" a="1"/>
  <c r="AV1797" i="3" s="1"/>
  <c r="AV1832" i="3" a="1"/>
  <c r="AV1832" i="3" s="1"/>
  <c r="AV1636" i="3" a="1"/>
  <c r="AV1636" i="3" s="1"/>
  <c r="AV1595" i="3" a="1"/>
  <c r="AV1595" i="3" s="1"/>
  <c r="AV1831" i="3" a="1"/>
  <c r="AV1831" i="3" s="1"/>
  <c r="AV1803" i="3" a="1"/>
  <c r="AV1803" i="3" s="1"/>
  <c r="AV1644" i="3" a="1"/>
  <c r="AV1644" i="3" s="1"/>
  <c r="AV1809" i="3" a="1"/>
  <c r="AV1809" i="3" s="1"/>
  <c r="AV1830" i="3" a="1"/>
  <c r="AV1830" i="3" s="1"/>
  <c r="AV1652" i="3" a="1"/>
  <c r="AV1652" i="3" s="1"/>
  <c r="AV1738" i="3" a="1"/>
  <c r="AV1738" i="3" s="1"/>
  <c r="AV1726" i="3" a="1"/>
  <c r="AV1726" i="3" s="1"/>
  <c r="AV1796" i="3" a="1"/>
  <c r="AV1796" i="3" s="1"/>
  <c r="AV1586" i="3" a="1"/>
  <c r="AV1586" i="3" s="1"/>
  <c r="AV1646" i="3" a="1"/>
  <c r="AV1646" i="3" s="1"/>
  <c r="AV1637" i="3" a="1"/>
  <c r="AV1637" i="3" s="1"/>
  <c r="AV1627" i="3" a="1"/>
  <c r="AV1627" i="3" s="1"/>
  <c r="AV1602" i="3" a="1"/>
  <c r="AV1602" i="3" s="1"/>
  <c r="AV1724" i="3" a="1"/>
  <c r="AV1724" i="3" s="1"/>
  <c r="AV1835" i="3" a="1"/>
  <c r="AV1835" i="3" s="1"/>
  <c r="AV1649" i="3" a="1"/>
  <c r="AV1649" i="3" s="1"/>
  <c r="AV1804" i="3" a="1"/>
  <c r="AV1804" i="3" s="1"/>
  <c r="AV1568" i="3" a="1"/>
  <c r="AV1568" i="3" s="1"/>
  <c r="AV1631" i="3" a="1"/>
  <c r="AV1631" i="3" s="1"/>
  <c r="AV1621" i="3" a="1"/>
  <c r="AV1621" i="3" s="1"/>
  <c r="AV1802" i="3" a="1"/>
  <c r="AV1802" i="3" s="1"/>
  <c r="AV1623" i="3" a="1"/>
  <c r="AV1623" i="3" s="1"/>
  <c r="AV1810" i="3" a="1"/>
  <c r="AV1810" i="3" s="1"/>
  <c r="AV1596" i="3" a="1"/>
  <c r="AV1596" i="3" s="1"/>
  <c r="AV1689" i="3" a="1"/>
  <c r="AV1689" i="3" s="1"/>
  <c r="AV1790" i="3" a="1"/>
  <c r="AV1790" i="3" s="1"/>
  <c r="AV1624" i="3" a="1"/>
  <c r="AV1624" i="3" s="1"/>
  <c r="AV1630" i="3" a="1"/>
  <c r="AV1630" i="3" s="1"/>
  <c r="AV1795" i="3" a="1"/>
  <c r="AV1795" i="3" s="1"/>
  <c r="AV1826" i="3" a="1"/>
  <c r="AV1826" i="3" s="1"/>
  <c r="AV1597" i="3" a="1"/>
  <c r="AV1597" i="3" s="1"/>
  <c r="AV1788" i="3" a="1"/>
  <c r="AV1788" i="3" s="1"/>
  <c r="AV1818" i="3" a="1"/>
  <c r="AV1818" i="3" s="1"/>
  <c r="AV1592" i="3" a="1"/>
  <c r="AV1592" i="3" s="1"/>
  <c r="AV1639" i="3" a="1"/>
  <c r="AV1639" i="3" s="1"/>
  <c r="AV1758" i="3" a="1"/>
  <c r="AV1758" i="3" s="1"/>
  <c r="AV1634" i="3" a="1"/>
  <c r="AV1634" i="3" s="1"/>
  <c r="AV1754" i="3" a="1"/>
  <c r="AV1754" i="3" s="1"/>
  <c r="AV1762" i="3" a="1"/>
  <c r="AV1762" i="3" s="1"/>
  <c r="AV1787" i="3" a="1"/>
  <c r="AV1787" i="3" s="1"/>
  <c r="AV1606" i="3" a="1"/>
  <c r="AV1606" i="3" s="1"/>
  <c r="AV1730" i="3" a="1"/>
  <c r="AV1730" i="3" s="1"/>
  <c r="AV1655" i="3" a="1"/>
  <c r="AV1655" i="3" s="1"/>
  <c r="AV1617" i="3" a="1"/>
  <c r="AV1617" i="3" s="1"/>
  <c r="AV1618" i="3" a="1"/>
  <c r="AV1618" i="3" s="1"/>
  <c r="AV1789" i="3" a="1"/>
  <c r="AV1789" i="3" s="1"/>
  <c r="AV1628" i="3" a="1"/>
  <c r="AV1628" i="3" s="1"/>
  <c r="AV1816" i="3" a="1"/>
  <c r="AV1816" i="3" s="1"/>
  <c r="AV1653" i="3" a="1"/>
  <c r="AV1653" i="3" s="1"/>
  <c r="AV1613" i="3" a="1"/>
  <c r="AV1613" i="3" s="1"/>
  <c r="AV1784" i="3" a="1"/>
  <c r="AV1784" i="3" s="1"/>
  <c r="AV1756" i="3" a="1"/>
  <c r="AV1756" i="3" s="1"/>
  <c r="AV1781" i="3" a="1"/>
  <c r="AV1781" i="3" s="1"/>
  <c r="AV1763" i="3" a="1"/>
  <c r="AV1763" i="3" s="1"/>
  <c r="AV1560" i="3" a="1"/>
  <c r="AV1560" i="3" s="1"/>
  <c r="AV1815" i="3" a="1"/>
  <c r="AV1815" i="3" s="1"/>
  <c r="AV1650" i="3" a="1"/>
  <c r="AV1650" i="3" s="1"/>
  <c r="AV1656" i="3" a="1"/>
  <c r="AV1656" i="3" s="1"/>
  <c r="AV1782" i="3" a="1"/>
  <c r="AV1782" i="3" s="1"/>
  <c r="AV1746" i="3" a="1"/>
  <c r="AV1746" i="3" s="1"/>
  <c r="AV1647" i="3" a="1"/>
  <c r="AV1647" i="3" s="1"/>
  <c r="AV1688" i="3" a="1"/>
  <c r="AV1688" i="3" s="1"/>
  <c r="AV1713" i="3" a="1"/>
  <c r="AV1713" i="3" s="1"/>
  <c r="AV1801" i="3" a="1"/>
  <c r="AV1801" i="3" s="1"/>
  <c r="AV1829" i="3" a="1"/>
  <c r="AV1829" i="3" s="1"/>
  <c r="AV1731" i="3" a="1"/>
  <c r="AV1731" i="3" s="1"/>
  <c r="AV1712" i="3" a="1"/>
  <c r="AV1712" i="3" s="1"/>
  <c r="AV1600" i="3" a="1"/>
  <c r="AV1600" i="3" s="1"/>
  <c r="AV1583" i="3" a="1"/>
  <c r="AV1583" i="3" s="1"/>
  <c r="AV1640" i="3" a="1"/>
  <c r="AV1640" i="3" s="1"/>
  <c r="AV1614" i="3" a="1"/>
  <c r="AV1614" i="3" s="1"/>
  <c r="AV1705" i="3" a="1"/>
  <c r="AV1705" i="3" s="1"/>
  <c r="AV1798" i="3" a="1"/>
  <c r="AV1798" i="3" s="1"/>
  <c r="AV1569" i="3" a="1"/>
  <c r="AV1569" i="3" s="1"/>
  <c r="AV1824" i="3" a="1"/>
  <c r="AV1824" i="3" s="1"/>
  <c r="AV1812" i="3" a="1"/>
  <c r="AV1812" i="3" s="1"/>
  <c r="AV1783" i="3" a="1"/>
  <c r="AV1783" i="3" s="1"/>
  <c r="AV1474" i="3" a="1"/>
  <c r="AV1474" i="3" s="1"/>
  <c r="AV1400" i="3" a="1"/>
  <c r="AV1400" i="3" s="1"/>
  <c r="AV1015" i="3" a="1"/>
  <c r="AV1015" i="3" s="1"/>
  <c r="AV1353" i="3" a="1"/>
  <c r="AV1353" i="3" s="1"/>
  <c r="AV1418" i="3" a="1"/>
  <c r="AV1418" i="3" s="1"/>
  <c r="AV1367" i="3" a="1"/>
  <c r="AV1367" i="3" s="1"/>
  <c r="AV1139" i="3" a="1"/>
  <c r="AV1139" i="3" s="1"/>
  <c r="AV1325" i="3" a="1"/>
  <c r="AV1325" i="3" s="1"/>
  <c r="AV1310" i="3" a="1"/>
  <c r="AV1310" i="3" s="1"/>
  <c r="AV1410" i="3" a="1"/>
  <c r="AV1410" i="3" s="1"/>
  <c r="AV1415" i="3" a="1"/>
  <c r="AV1415" i="3" s="1"/>
  <c r="AV1354" i="3" a="1"/>
  <c r="AV1354" i="3" s="1"/>
  <c r="AV1094" i="3" a="1"/>
  <c r="AV1094" i="3" s="1"/>
  <c r="AV1173" i="3" a="1"/>
  <c r="AV1173" i="3" s="1"/>
  <c r="AV1332" i="3" a="1"/>
  <c r="AV1332" i="3" s="1"/>
  <c r="AV1357" i="3" a="1"/>
  <c r="AV1357" i="3" s="1"/>
  <c r="AV1321" i="3" a="1"/>
  <c r="AV1321" i="3" s="1"/>
  <c r="AV1538" i="3" a="1"/>
  <c r="AV1538" i="3" s="1"/>
  <c r="AV1208" i="3" a="1"/>
  <c r="AV1208" i="3" s="1"/>
  <c r="AV1162" i="3" a="1"/>
  <c r="AV1162" i="3" s="1"/>
  <c r="AV1396" i="3" a="1"/>
  <c r="AV1396" i="3" s="1"/>
  <c r="AV1379" i="3" a="1"/>
  <c r="AV1379" i="3" s="1"/>
  <c r="AV1343" i="3" a="1"/>
  <c r="AV1343" i="3" s="1"/>
  <c r="AV1140" i="3" a="1"/>
  <c r="AV1140" i="3" s="1"/>
  <c r="AV1317" i="3" a="1"/>
  <c r="AV1317" i="3" s="1"/>
  <c r="AV1346" i="3" a="1"/>
  <c r="AV1346" i="3" s="1"/>
  <c r="AV1311" i="3" a="1"/>
  <c r="AV1311" i="3" s="1"/>
  <c r="AV1534" i="3" a="1"/>
  <c r="AV1534" i="3" s="1"/>
  <c r="AV1167" i="3" a="1"/>
  <c r="AV1167" i="3" s="1"/>
  <c r="AV1157" i="3" a="1"/>
  <c r="AV1157" i="3" s="1"/>
  <c r="AV1339" i="3" a="1"/>
  <c r="AV1339" i="3" s="1"/>
  <c r="AV1329" i="3" a="1"/>
  <c r="AV1329" i="3" s="1"/>
  <c r="AV1132" i="3" a="1"/>
  <c r="AV1132" i="3" s="1"/>
  <c r="AV1136" i="3" a="1"/>
  <c r="AV1136" i="3" s="1"/>
  <c r="AV1242" i="3" a="1"/>
  <c r="AV1242" i="3" s="1"/>
  <c r="AV1099" i="3" a="1"/>
  <c r="AV1099" i="3" s="1"/>
  <c r="AV1407" i="3" a="1"/>
  <c r="AV1407" i="3" s="1"/>
  <c r="AV1142" i="3" a="1"/>
  <c r="AV1142" i="3" s="1"/>
  <c r="AV1088" i="3" a="1"/>
  <c r="AV1088" i="3" s="1"/>
  <c r="AV1063" i="3" a="1"/>
  <c r="AV1063" i="3" s="1"/>
  <c r="AV1324" i="3" a="1"/>
  <c r="AV1324" i="3" s="1"/>
  <c r="AV998" i="3" a="1"/>
  <c r="AV998" i="3" s="1"/>
  <c r="AV1095" i="3" a="1"/>
  <c r="AV1095" i="3" s="1"/>
  <c r="AV1163" i="3" a="1"/>
  <c r="AV1163" i="3" s="1"/>
  <c r="AV1064" i="3" a="1"/>
  <c r="AV1064" i="3" s="1"/>
  <c r="AV1078" i="3" a="1"/>
  <c r="AV1078" i="3" s="1"/>
  <c r="AV1314" i="3" a="1"/>
  <c r="AV1314" i="3" s="1"/>
  <c r="AV1030" i="3" a="1"/>
  <c r="AV1030" i="3" s="1"/>
  <c r="AV1006" i="3" a="1"/>
  <c r="AV1006" i="3" s="1"/>
  <c r="AV1207" i="3" a="1"/>
  <c r="AV1207" i="3" s="1"/>
  <c r="AV1174" i="3" a="1"/>
  <c r="AV1174" i="3" s="1"/>
  <c r="AV1493" i="3" a="1"/>
  <c r="AV1493" i="3" s="1"/>
  <c r="AV1501" i="3" a="1"/>
  <c r="AV1501" i="3" s="1"/>
  <c r="AV1156" i="3" a="1"/>
  <c r="AV1156" i="3" s="1"/>
  <c r="AV1509" i="3" a="1"/>
  <c r="AV1509" i="3" s="1"/>
  <c r="AV1423" i="3" a="1"/>
  <c r="AV1423" i="3" s="1"/>
  <c r="AV1486" i="3" a="1"/>
  <c r="AV1486" i="3" s="1"/>
  <c r="AV1449" i="3" a="1"/>
  <c r="AV1449" i="3" s="1"/>
  <c r="AV1137" i="3" a="1"/>
  <c r="AV1137" i="3" s="1"/>
  <c r="AV1504" i="3" a="1"/>
  <c r="AV1504" i="3" s="1"/>
  <c r="AV1467" i="3" a="1"/>
  <c r="AV1467" i="3" s="1"/>
  <c r="AV1399" i="3" a="1"/>
  <c r="AV1399" i="3" s="1"/>
  <c r="AV1508" i="3" a="1"/>
  <c r="AV1508" i="3" s="1"/>
  <c r="AV1539" i="3" a="1"/>
  <c r="AV1539" i="3" s="1"/>
  <c r="AV1433" i="3" a="1"/>
  <c r="AV1433" i="3" s="1"/>
  <c r="AV1392" i="3" a="1"/>
  <c r="AV1392" i="3" s="1"/>
  <c r="AV1386" i="3" a="1"/>
  <c r="AV1386" i="3" s="1"/>
  <c r="AV1490" i="3" a="1"/>
  <c r="AV1490" i="3" s="1"/>
  <c r="AV1503" i="3" a="1"/>
  <c r="AV1503" i="3" s="1"/>
  <c r="AV1441" i="3" a="1"/>
  <c r="AV1441" i="3" s="1"/>
  <c r="AV1435" i="3" a="1"/>
  <c r="AV1435" i="3" s="1"/>
  <c r="AV1373" i="3" a="1"/>
  <c r="AV1373" i="3" s="1"/>
  <c r="AV1456" i="3" a="1"/>
  <c r="AV1456" i="3" s="1"/>
  <c r="AV1535" i="3" a="1"/>
  <c r="AV1535" i="3" s="1"/>
  <c r="AV1168" i="3" a="1"/>
  <c r="AV1168" i="3" s="1"/>
  <c r="AV1241" i="3" a="1"/>
  <c r="AV1241" i="3" s="1"/>
  <c r="AV1360" i="3" a="1"/>
  <c r="AV1360" i="3" s="1"/>
  <c r="AV1475" i="3" a="1"/>
  <c r="AV1475" i="3" s="1"/>
  <c r="AV1023" i="3" a="1"/>
  <c r="AV1023" i="3" s="1"/>
  <c r="AV1098" i="3" a="1"/>
  <c r="AV1098" i="3" s="1"/>
  <c r="AV1074" i="3" a="1"/>
  <c r="AV1074" i="3" s="1"/>
  <c r="AV1084" i="3" a="1"/>
  <c r="AV1084" i="3" s="1"/>
  <c r="AV991" i="3" a="1"/>
  <c r="AV991" i="3" s="1"/>
  <c r="AV1430" i="3" a="1"/>
  <c r="AV1430" i="3" s="1"/>
  <c r="AV1318" i="3" a="1"/>
  <c r="AV1318" i="3" s="1"/>
  <c r="AV1368" i="3" a="1"/>
  <c r="AV1368" i="3" s="1"/>
  <c r="AV1434" i="3" a="1"/>
  <c r="AV1434" i="3" s="1"/>
  <c r="AV1531" i="3" a="1"/>
  <c r="AV1531" i="3" s="1"/>
  <c r="AV1143" i="3" a="1"/>
  <c r="AV1143" i="3" s="1"/>
  <c r="AV1340" i="3" a="1"/>
  <c r="AV1340" i="3" s="1"/>
  <c r="AV1380" i="3" a="1"/>
  <c r="AV1380" i="3" s="1"/>
  <c r="AV1431" i="3" a="1"/>
  <c r="AV1431" i="3" s="1"/>
  <c r="AV1436" i="3" a="1"/>
  <c r="AV1436" i="3" s="1"/>
  <c r="AV1411" i="3" a="1"/>
  <c r="AV1411" i="3" s="1"/>
  <c r="N267" i="4"/>
  <c r="N290" i="4"/>
  <c r="N304" i="4"/>
  <c r="N279" i="4"/>
  <c r="N269" i="4"/>
  <c r="N280" i="4"/>
  <c r="N292" i="4"/>
  <c r="N270" i="4"/>
  <c r="N281" i="4"/>
  <c r="N293" i="4"/>
  <c r="N271" i="4"/>
  <c r="N282" i="4"/>
  <c r="N296" i="4"/>
  <c r="N294" i="4"/>
  <c r="N272" i="4"/>
  <c r="N283" i="4"/>
  <c r="N297" i="4"/>
  <c r="N273" i="4"/>
  <c r="N284" i="4"/>
  <c r="N298" i="4"/>
  <c r="N262" i="4"/>
  <c r="N274" i="4"/>
  <c r="N285" i="4"/>
  <c r="N299" i="4"/>
  <c r="N263" i="4"/>
  <c r="N286" i="4"/>
  <c r="N300" i="4"/>
  <c r="N264" i="4"/>
  <c r="N287" i="4"/>
  <c r="N301" i="4"/>
  <c r="N265" i="4"/>
  <c r="N276" i="4"/>
  <c r="N288" i="4"/>
  <c r="N302" i="4"/>
  <c r="N266" i="4"/>
  <c r="N277" i="4"/>
  <c r="N289" i="4"/>
  <c r="N303" i="4"/>
  <c r="AU1412" i="3" a="1"/>
  <c r="AU1412" i="3" s="1"/>
  <c r="AU1423" i="3" a="1"/>
  <c r="AU1423" i="3" s="1"/>
  <c r="AV1425" i="3" a="1"/>
  <c r="AV1425" i="3" s="1"/>
  <c r="AV1414" i="3" a="1"/>
  <c r="AV1414" i="3" s="1"/>
  <c r="AV1413" i="3" a="1"/>
  <c r="AV1413" i="3" s="1"/>
  <c r="AV1424" i="3" a="1"/>
  <c r="AV1424" i="3" s="1"/>
  <c r="AU1386" i="3" a="1"/>
  <c r="AU1386" i="3" s="1"/>
  <c r="AV1388" i="3" a="1"/>
  <c r="AV1388" i="3" s="1"/>
  <c r="AV1387" i="3" a="1"/>
  <c r="AV1387" i="3" s="1"/>
  <c r="AU1428" i="3" a="1"/>
  <c r="AU1428" i="3" s="1"/>
  <c r="AV1426" i="3" a="1"/>
  <c r="AV1426" i="3" s="1"/>
  <c r="AU1360" i="3" a="1"/>
  <c r="AU1360" i="3" s="1"/>
  <c r="AU1346" i="3" a="1"/>
  <c r="AU1346" i="3" s="1"/>
  <c r="AV1348" i="3" a="1"/>
  <c r="AV1348" i="3" s="1"/>
  <c r="AV1361" i="3" a="1"/>
  <c r="AV1361" i="3" s="1"/>
  <c r="AV1362" i="3" a="1"/>
  <c r="AV1362" i="3" s="1"/>
  <c r="AV1347" i="3" a="1"/>
  <c r="AV1347" i="3" s="1"/>
  <c r="AU1343" i="3" a="1"/>
  <c r="AU1343" i="3" s="1"/>
  <c r="AV1345" i="3" a="1"/>
  <c r="AV1345" i="3" s="1"/>
  <c r="AV1344" i="3" a="1"/>
  <c r="AV1344" i="3" s="1"/>
  <c r="AV1356" i="3" a="1"/>
  <c r="AV1356" i="3" s="1"/>
  <c r="AU1354" i="3" a="1"/>
  <c r="AU1354" i="3" s="1"/>
  <c r="AV1355" i="3" a="1"/>
  <c r="AV1355" i="3" s="1"/>
  <c r="AU1451" i="3" a="1"/>
  <c r="AU1451" i="3" s="1"/>
  <c r="L272" i="4"/>
  <c r="L267" i="4"/>
  <c r="L273" i="4"/>
  <c r="L258" i="4"/>
  <c r="AU1505" i="3" a="1"/>
  <c r="AU1505" i="3" s="1"/>
  <c r="L268" i="4"/>
  <c r="L250" i="4"/>
  <c r="AV1529" i="3" a="1"/>
  <c r="AV1529" i="3" s="1"/>
  <c r="AV1333" i="3" a="1"/>
  <c r="AV1333" i="3" s="1"/>
  <c r="AV1316" i="3" a="1"/>
  <c r="AV1316" i="3" s="1"/>
  <c r="AU1074" i="3" a="1"/>
  <c r="AU1074" i="3" s="1"/>
  <c r="AU1469" i="3" a="1"/>
  <c r="AU1469" i="3" s="1"/>
  <c r="AV1525" i="3" a="1"/>
  <c r="AV1525" i="3" s="1"/>
  <c r="AV1005" i="3" a="1"/>
  <c r="AV1005" i="3" s="1"/>
  <c r="AU1372" i="3" a="1"/>
  <c r="AU1372" i="3" s="1"/>
  <c r="AV1165" i="3" a="1"/>
  <c r="AV1165" i="3" s="1"/>
  <c r="L275" i="4"/>
  <c r="AU1461" i="3" a="1"/>
  <c r="AU1461" i="3" s="1"/>
  <c r="AU1150" i="3" a="1"/>
  <c r="AU1150" i="3" s="1"/>
  <c r="AU1032" i="3" a="1"/>
  <c r="AU1032" i="3" s="1"/>
  <c r="AV1500" i="3" a="1"/>
  <c r="AV1500" i="3" s="1"/>
  <c r="AU1061" i="3" a="1"/>
  <c r="AU1061" i="3" s="1"/>
  <c r="AV1054" i="3" a="1"/>
  <c r="AV1054" i="3" s="1"/>
  <c r="AV1391" i="3" a="1"/>
  <c r="AV1391" i="3" s="1"/>
  <c r="AV1428" i="3" a="1"/>
  <c r="AV1428" i="3" s="1"/>
  <c r="AU1132" i="3" a="1"/>
  <c r="AU1132" i="3" s="1"/>
  <c r="AU1003" i="3" a="1"/>
  <c r="AU1003" i="3" s="1"/>
  <c r="AV1198" i="3" a="1"/>
  <c r="AV1198" i="3" s="1"/>
  <c r="AU1487" i="3" a="1"/>
  <c r="AU1487" i="3" s="1"/>
  <c r="AU1489" i="3" a="1"/>
  <c r="AU1489" i="3" s="1"/>
  <c r="AV1397" i="3" a="1"/>
  <c r="AV1397" i="3" s="1"/>
  <c r="AU1392" i="3" a="1"/>
  <c r="AU1392" i="3" s="1"/>
  <c r="AU1212" i="3" a="1"/>
  <c r="AU1212" i="3" s="1"/>
  <c r="AU1191" i="3" a="1"/>
  <c r="AU1191" i="3" s="1"/>
  <c r="AU1201" i="3" a="1"/>
  <c r="AU1201" i="3" s="1"/>
  <c r="AU1087" i="3" a="1"/>
  <c r="AU1087" i="3" s="1"/>
  <c r="AU1179" i="3" a="1"/>
  <c r="AU1179" i="3" s="1"/>
  <c r="AU1083" i="3" a="1"/>
  <c r="AU1083" i="3" s="1"/>
  <c r="AU1081" i="3" a="1"/>
  <c r="AU1081" i="3" s="1"/>
  <c r="AU1077" i="3" a="1"/>
  <c r="AU1077" i="3" s="1"/>
  <c r="AV1375" i="3" a="1"/>
  <c r="AV1375" i="3" s="1"/>
  <c r="AU1028" i="3" a="1"/>
  <c r="AU1028" i="3" s="1"/>
  <c r="AU1053" i="3" a="1"/>
  <c r="AU1053" i="3" s="1"/>
  <c r="AU1020" i="3" a="1"/>
  <c r="AU1020" i="3" s="1"/>
  <c r="AU1218" i="3" a="1"/>
  <c r="AU1218" i="3" s="1"/>
  <c r="AU1475" i="3" a="1"/>
  <c r="AU1475" i="3" s="1"/>
  <c r="AU1024" i="3" a="1"/>
  <c r="AU1024" i="3" s="1"/>
  <c r="AU1510" i="3" a="1"/>
  <c r="AU1510" i="3" s="1"/>
  <c r="AU1501" i="3" a="1"/>
  <c r="AU1501" i="3" s="1"/>
  <c r="AU1399" i="3" a="1"/>
  <c r="AU1399" i="3" s="1"/>
  <c r="AU1479" i="3" a="1"/>
  <c r="AU1479" i="3" s="1"/>
  <c r="AU1438" i="3" a="1"/>
  <c r="AU1438" i="3" s="1"/>
  <c r="AU1382" i="3" a="1"/>
  <c r="AU1382" i="3" s="1"/>
  <c r="AV1327" i="3" a="1"/>
  <c r="AV1327" i="3" s="1"/>
  <c r="AU1420" i="3" a="1"/>
  <c r="AU1420" i="3" s="1"/>
  <c r="AU1389" i="3" a="1"/>
  <c r="AU1389" i="3" s="1"/>
  <c r="AU1455" i="3" a="1"/>
  <c r="AU1455" i="3" s="1"/>
  <c r="AV1494" i="3" a="1"/>
  <c r="AV1494" i="3" s="1"/>
  <c r="AU1490" i="3" a="1"/>
  <c r="AU1490" i="3" s="1"/>
  <c r="AU1480" i="3" a="1"/>
  <c r="AU1480" i="3" s="1"/>
  <c r="AU1459" i="3" a="1"/>
  <c r="AU1459" i="3" s="1"/>
  <c r="AU1445" i="3" a="1"/>
  <c r="AU1445" i="3" s="1"/>
  <c r="AV1383" i="3" a="1"/>
  <c r="AV1383" i="3" s="1"/>
  <c r="AU1470" i="3" a="1"/>
  <c r="AU1470" i="3" s="1"/>
  <c r="AV1409" i="3" a="1"/>
  <c r="AV1409" i="3" s="1"/>
  <c r="AV1384" i="3" a="1"/>
  <c r="AV1384" i="3" s="1"/>
  <c r="AV1299" i="3" a="1"/>
  <c r="AV1299" i="3" s="1"/>
  <c r="AV1312" i="3" a="1"/>
  <c r="AV1312" i="3" s="1"/>
  <c r="AV1322" i="3" a="1"/>
  <c r="AV1322" i="3" s="1"/>
  <c r="AV1301" i="3" a="1"/>
  <c r="AV1301" i="3" s="1"/>
  <c r="AV1214" i="3" a="1"/>
  <c r="AV1214" i="3" s="1"/>
  <c r="AU1160" i="3" a="1"/>
  <c r="AU1160" i="3" s="1"/>
  <c r="AU1146" i="3" a="1"/>
  <c r="AU1146" i="3" s="1"/>
  <c r="AV1133" i="3" a="1"/>
  <c r="AV1133" i="3" s="1"/>
  <c r="AU1108" i="3" a="1"/>
  <c r="AU1108" i="3" s="1"/>
  <c r="AU1192" i="3" a="1"/>
  <c r="AU1192" i="3" s="1"/>
  <c r="AV1014" i="3" a="1"/>
  <c r="AV1014" i="3" s="1"/>
  <c r="AV1447" i="3" a="1"/>
  <c r="AV1447" i="3" s="1"/>
  <c r="AU1026" i="3" a="1"/>
  <c r="AU1026" i="3" s="1"/>
  <c r="AU1230" i="3" a="1"/>
  <c r="AU1230" i="3" s="1"/>
  <c r="AU1488" i="3" a="1"/>
  <c r="AU1488" i="3" s="1"/>
  <c r="AV1029" i="3" a="1"/>
  <c r="AV1029" i="3" s="1"/>
  <c r="AU1464" i="3" a="1"/>
  <c r="AU1464" i="3" s="1"/>
  <c r="AV1477" i="3" a="1"/>
  <c r="AV1477" i="3" s="1"/>
  <c r="AV1481" i="3" a="1"/>
  <c r="AV1481" i="3" s="1"/>
  <c r="AU1443" i="3" a="1"/>
  <c r="AU1443" i="3" s="1"/>
  <c r="AV1416" i="3" a="1"/>
  <c r="AV1416" i="3" s="1"/>
  <c r="AU1380" i="3" a="1"/>
  <c r="AU1380" i="3" s="1"/>
  <c r="AV1377" i="3" a="1"/>
  <c r="AV1377" i="3" s="1"/>
  <c r="AU1368" i="3" a="1"/>
  <c r="AU1368" i="3" s="1"/>
  <c r="AU1369" i="3" a="1"/>
  <c r="AU1369" i="3" s="1"/>
  <c r="AU1400" i="3" a="1"/>
  <c r="AU1400" i="3" s="1"/>
  <c r="AU1379" i="3" a="1"/>
  <c r="AU1379" i="3" s="1"/>
  <c r="AU1298" i="3" a="1"/>
  <c r="AU1298" i="3" s="1"/>
  <c r="AV1233" i="3" a="1"/>
  <c r="AV1233" i="3" s="1"/>
  <c r="AU1112" i="3" a="1"/>
  <c r="AU1112" i="3" s="1"/>
  <c r="AV1110" i="3" a="1"/>
  <c r="AV1110" i="3" s="1"/>
  <c r="AU1058" i="3" a="1"/>
  <c r="AU1058" i="3" s="1"/>
  <c r="AU1039" i="3" a="1"/>
  <c r="AU1039" i="3" s="1"/>
  <c r="AV1485" i="3" a="1"/>
  <c r="AV1485" i="3" s="1"/>
  <c r="AV1089" i="3" a="1"/>
  <c r="AV1089" i="3" s="1"/>
  <c r="AV1086" i="3" a="1"/>
  <c r="AV1086" i="3" s="1"/>
  <c r="AU1019" i="3" a="1"/>
  <c r="AU1019" i="3" s="1"/>
  <c r="AU1034" i="3" a="1"/>
  <c r="AU1034" i="3" s="1"/>
  <c r="AU1314" i="3" a="1"/>
  <c r="AU1314" i="3" s="1"/>
  <c r="AU1449" i="3" a="1"/>
  <c r="AU1449" i="3" s="1"/>
  <c r="AV1484" i="3" a="1"/>
  <c r="AV1484" i="3" s="1"/>
  <c r="AU1515" i="3" a="1"/>
  <c r="AU1515" i="3" s="1"/>
  <c r="AV1482" i="3" a="1"/>
  <c r="AV1482" i="3" s="1"/>
  <c r="AV1465" i="3" a="1"/>
  <c r="AV1465" i="3" s="1"/>
  <c r="AU1474" i="3" a="1"/>
  <c r="AU1474" i="3" s="1"/>
  <c r="AV1432" i="3" a="1"/>
  <c r="AV1432" i="3" s="1"/>
  <c r="AU1367" i="3" a="1"/>
  <c r="AU1367" i="3" s="1"/>
  <c r="AU1418" i="3" a="1"/>
  <c r="AU1418" i="3" s="1"/>
  <c r="AU1373" i="3" a="1"/>
  <c r="AU1373" i="3" s="1"/>
  <c r="AU1403" i="3" a="1"/>
  <c r="AU1403" i="3" s="1"/>
  <c r="AU1385" i="3" a="1"/>
  <c r="AU1385" i="3" s="1"/>
  <c r="AU1363" i="3" a="1"/>
  <c r="AU1363" i="3" s="1"/>
  <c r="AU1404" i="3" a="1"/>
  <c r="AU1404" i="3" s="1"/>
  <c r="AV1319" i="3" a="1"/>
  <c r="AV1319" i="3" s="1"/>
  <c r="AU1294" i="3" a="1"/>
  <c r="AU1294" i="3" s="1"/>
  <c r="AU1231" i="3" a="1"/>
  <c r="AU1231" i="3" s="1"/>
  <c r="AU1257" i="3" a="1"/>
  <c r="AU1257" i="3" s="1"/>
  <c r="AU1194" i="3" a="1"/>
  <c r="AU1194" i="3" s="1"/>
  <c r="AV1164" i="3" a="1"/>
  <c r="AV1164" i="3" s="1"/>
  <c r="AU1057" i="3" a="1"/>
  <c r="AU1057" i="3" s="1"/>
  <c r="AU1156" i="3" a="1"/>
  <c r="AU1156" i="3" s="1"/>
  <c r="AU1068" i="3" a="1"/>
  <c r="AU1068" i="3" s="1"/>
  <c r="AU1182" i="3" a="1"/>
  <c r="AU1182" i="3" s="1"/>
  <c r="AU1007" i="3" a="1"/>
  <c r="AU1007" i="3" s="1"/>
  <c r="AV1131" i="3" a="1"/>
  <c r="AV1131" i="3" s="1"/>
  <c r="AV1458" i="3" a="1"/>
  <c r="AV1458" i="3" s="1"/>
  <c r="AV996" i="3" a="1"/>
  <c r="AV996" i="3" s="1"/>
  <c r="AU1318" i="3" a="1"/>
  <c r="AU1318" i="3" s="1"/>
  <c r="AU1450" i="3" a="1"/>
  <c r="AU1450" i="3" s="1"/>
  <c r="AV1476" i="3" a="1"/>
  <c r="AV1476" i="3" s="1"/>
  <c r="AU1524" i="3" a="1"/>
  <c r="AU1524" i="3" s="1"/>
  <c r="AU1528" i="3" a="1"/>
  <c r="AU1528" i="3" s="1"/>
  <c r="AU1506" i="3" a="1"/>
  <c r="AU1506" i="3" s="1"/>
  <c r="AU1503" i="3" a="1"/>
  <c r="AU1503" i="3" s="1"/>
  <c r="AU1493" i="3" a="1"/>
  <c r="AU1493" i="3" s="1"/>
  <c r="AU1486" i="3" a="1"/>
  <c r="AU1486" i="3" s="1"/>
  <c r="AU1460" i="3" a="1"/>
  <c r="AU1460" i="3" s="1"/>
  <c r="AV1466" i="3" a="1"/>
  <c r="AV1466" i="3" s="1"/>
  <c r="AV1491" i="3" a="1"/>
  <c r="AV1491" i="3" s="1"/>
  <c r="AV1422" i="3" a="1"/>
  <c r="AV1422" i="3" s="1"/>
  <c r="AV1394" i="3" a="1"/>
  <c r="AV1394" i="3" s="1"/>
  <c r="AV1378" i="3" a="1"/>
  <c r="AV1378" i="3" s="1"/>
  <c r="AU1381" i="3" a="1"/>
  <c r="AU1381" i="3" s="1"/>
  <c r="AV1371" i="3" a="1"/>
  <c r="AV1371" i="3" s="1"/>
  <c r="AU1366" i="3" a="1"/>
  <c r="AU1366" i="3" s="1"/>
  <c r="AV1364" i="3" a="1"/>
  <c r="AV1364" i="3" s="1"/>
  <c r="AV1370" i="3" a="1"/>
  <c r="AV1370" i="3" s="1"/>
  <c r="AU1303" i="3" a="1"/>
  <c r="AU1303" i="3" s="1"/>
  <c r="AV1290" i="3" a="1"/>
  <c r="AV1290" i="3" s="1"/>
  <c r="AU1213" i="3" a="1"/>
  <c r="AU1213" i="3" s="1"/>
  <c r="AU1227" i="3" a="1"/>
  <c r="AU1227" i="3" s="1"/>
  <c r="AV1153" i="3" a="1"/>
  <c r="AV1153" i="3" s="1"/>
  <c r="AU1163" i="3" a="1"/>
  <c r="AU1163" i="3" s="1"/>
  <c r="AV1066" i="3" a="1"/>
  <c r="AV1066" i="3" s="1"/>
  <c r="AV1401" i="3" a="1"/>
  <c r="AV1401" i="3" s="1"/>
  <c r="AV1022" i="3" a="1"/>
  <c r="AV1022" i="3" s="1"/>
  <c r="AU1067" i="3" a="1"/>
  <c r="AU1067" i="3" s="1"/>
  <c r="AV1013" i="3" a="1"/>
  <c r="AV1013" i="3" s="1"/>
  <c r="AU1006" i="3" a="1"/>
  <c r="AU1006" i="3" s="1"/>
  <c r="AU1059" i="3" a="1"/>
  <c r="AU1059" i="3" s="1"/>
  <c r="AU1040" i="3" a="1"/>
  <c r="AU1040" i="3" s="1"/>
  <c r="AV990" i="3" a="1"/>
  <c r="AV990" i="3" s="1"/>
  <c r="AU1008" i="3" a="1"/>
  <c r="AU1008" i="3" s="1"/>
  <c r="AU1340" i="3" a="1"/>
  <c r="AU1340" i="3" s="1"/>
  <c r="AU1478" i="3" a="1"/>
  <c r="AU1478" i="3" s="1"/>
  <c r="AU1043" i="3" a="1"/>
  <c r="AU1043" i="3" s="1"/>
  <c r="AU1000" i="3" a="1"/>
  <c r="AU1000" i="3" s="1"/>
  <c r="AV1521" i="3" a="1"/>
  <c r="AV1521" i="3" s="1"/>
  <c r="AU1502" i="3" a="1"/>
  <c r="AU1502" i="3" s="1"/>
  <c r="AV1457" i="3" a="1"/>
  <c r="AV1457" i="3" s="1"/>
  <c r="AU1473" i="3" a="1"/>
  <c r="AU1473" i="3" s="1"/>
  <c r="AU1452" i="3" a="1"/>
  <c r="AU1452" i="3" s="1"/>
  <c r="AV1402" i="3" a="1"/>
  <c r="AV1402" i="3" s="1"/>
  <c r="AV1359" i="3" a="1"/>
  <c r="AV1359" i="3" s="1"/>
  <c r="AU1324" i="3" a="1"/>
  <c r="AU1324" i="3" s="1"/>
  <c r="AV1374" i="3" a="1"/>
  <c r="AV1374" i="3" s="1"/>
  <c r="AU1292" i="3" a="1"/>
  <c r="AU1292" i="3" s="1"/>
  <c r="AV1308" i="3" a="1"/>
  <c r="AV1308" i="3" s="1"/>
  <c r="AU1202" i="3" a="1"/>
  <c r="AU1202" i="3" s="1"/>
  <c r="AU1262" i="3" a="1"/>
  <c r="AU1262" i="3" s="1"/>
  <c r="AU1184" i="3" a="1"/>
  <c r="AU1184" i="3" s="1"/>
  <c r="AU1151" i="3" a="1"/>
  <c r="AU1151" i="3" s="1"/>
  <c r="AU1157" i="3" a="1"/>
  <c r="AU1157" i="3" s="1"/>
  <c r="AU1035" i="3" a="1"/>
  <c r="AU1035" i="3" s="1"/>
  <c r="AV1154" i="3" a="1"/>
  <c r="AV1154" i="3" s="1"/>
  <c r="AU991" i="3" a="1"/>
  <c r="AU991" i="3" s="1"/>
  <c r="AV1065" i="3" a="1"/>
  <c r="AV1065" i="3" s="1"/>
  <c r="AU1088" i="3" a="1"/>
  <c r="AU1088" i="3" s="1"/>
  <c r="AV1038" i="3" a="1"/>
  <c r="AV1038" i="3" s="1"/>
  <c r="AU1025" i="3" a="1"/>
  <c r="AU1025" i="3" s="1"/>
  <c r="AU1052" i="3" a="1"/>
  <c r="AU1052" i="3" s="1"/>
  <c r="AU1084" i="3" a="1"/>
  <c r="AU1084" i="3" s="1"/>
  <c r="AU1376" i="3" a="1"/>
  <c r="AU1376" i="3" s="1"/>
  <c r="AU1497" i="3" a="1"/>
  <c r="AU1497" i="3" s="1"/>
  <c r="AU1431" i="3" a="1"/>
  <c r="AU1431" i="3" s="1"/>
  <c r="AU1407" i="3" a="1"/>
  <c r="AU1407" i="3" s="1"/>
  <c r="AV1365" i="3" a="1"/>
  <c r="AV1365" i="3" s="1"/>
  <c r="AU1472" i="3" a="1"/>
  <c r="AU1472" i="3" s="1"/>
  <c r="AU1441" i="3" a="1"/>
  <c r="AU1441" i="3" s="1"/>
  <c r="AV1358" i="3" a="1"/>
  <c r="AV1358" i="3" s="1"/>
  <c r="AU1352" i="3" a="1"/>
  <c r="AU1352" i="3" s="1"/>
  <c r="AV1350" i="3" a="1"/>
  <c r="AV1350" i="3" s="1"/>
  <c r="AU1321" i="3" a="1"/>
  <c r="AU1321" i="3" s="1"/>
  <c r="AU1307" i="3" a="1"/>
  <c r="AU1307" i="3" s="1"/>
  <c r="AU1295" i="3" a="1"/>
  <c r="AU1295" i="3" s="1"/>
  <c r="AV1331" i="3" a="1"/>
  <c r="AV1331" i="3" s="1"/>
  <c r="AU1203" i="3" a="1"/>
  <c r="AU1203" i="3" s="1"/>
  <c r="AU1304" i="3" a="1"/>
  <c r="AU1304" i="3" s="1"/>
  <c r="AV1215" i="3" a="1"/>
  <c r="AV1215" i="3" s="1"/>
  <c r="AU1222" i="3" a="1"/>
  <c r="AU1222" i="3" s="1"/>
  <c r="AU1152" i="3" a="1"/>
  <c r="AU1152" i="3" s="1"/>
  <c r="AV1148" i="3" a="1"/>
  <c r="AV1148" i="3" s="1"/>
  <c r="AU1236" i="3" a="1"/>
  <c r="AU1236" i="3" s="1"/>
  <c r="AU1063" i="3" a="1"/>
  <c r="AU1063" i="3" s="1"/>
  <c r="AV1004" i="3" a="1"/>
  <c r="AV1004" i="3" s="1"/>
  <c r="AV1076" i="3" a="1"/>
  <c r="AV1076" i="3" s="1"/>
  <c r="AU1033" i="3" a="1"/>
  <c r="AU1033" i="3" s="1"/>
  <c r="AU1016" i="3" a="1"/>
  <c r="AU1016" i="3" s="1"/>
  <c r="AU999" i="3" a="1"/>
  <c r="AU999" i="3" s="1"/>
  <c r="AU1144" i="3" a="1"/>
  <c r="AU1144" i="3" s="1"/>
  <c r="AU1395" i="3" a="1"/>
  <c r="AU1395" i="3" s="1"/>
  <c r="AU1509" i="3" a="1"/>
  <c r="AU1509" i="3" s="1"/>
  <c r="AU1338" i="3" a="1"/>
  <c r="AU1338" i="3" s="1"/>
  <c r="AU1357" i="3" a="1"/>
  <c r="AU1357" i="3" s="1"/>
  <c r="AV1406" i="3" a="1"/>
  <c r="AV1406" i="3" s="1"/>
  <c r="AU1349" i="3" a="1"/>
  <c r="AU1349" i="3" s="1"/>
  <c r="AV1306" i="3" a="1"/>
  <c r="AV1306" i="3" s="1"/>
  <c r="AV1302" i="3" a="1"/>
  <c r="AV1302" i="3" s="1"/>
  <c r="AV1323" i="3" a="1"/>
  <c r="AV1323" i="3" s="1"/>
  <c r="AU1221" i="3" a="1"/>
  <c r="AU1221" i="3" s="1"/>
  <c r="AU1155" i="3" a="1"/>
  <c r="AU1155" i="3" s="1"/>
  <c r="AV1159" i="3" a="1"/>
  <c r="AV1159" i="3" s="1"/>
  <c r="AV1147" i="3" a="1"/>
  <c r="AV1147" i="3" s="1"/>
  <c r="AU1183" i="3" a="1"/>
  <c r="AU1183" i="3" s="1"/>
  <c r="AU1161" i="3" a="1"/>
  <c r="AU1161" i="3" s="1"/>
  <c r="AU1041" i="3" a="1"/>
  <c r="AU1041" i="3" s="1"/>
  <c r="AV1021" i="3" a="1"/>
  <c r="AV1021" i="3" s="1"/>
  <c r="AV1189" i="3" a="1"/>
  <c r="AV1189" i="3" s="1"/>
  <c r="AV1070" i="3" a="1"/>
  <c r="AV1070" i="3" s="1"/>
  <c r="AU1030" i="3" a="1"/>
  <c r="AU1030" i="3" s="1"/>
  <c r="AU1018" i="3" a="1"/>
  <c r="AU1018" i="3" s="1"/>
  <c r="AU1042" i="3" a="1"/>
  <c r="AU1042" i="3" s="1"/>
  <c r="AU1149" i="3" a="1"/>
  <c r="AU1149" i="3" s="1"/>
  <c r="AU1456" i="3" a="1"/>
  <c r="AU1456" i="3" s="1"/>
  <c r="AU998" i="3" a="1"/>
  <c r="AU998" i="3" s="1"/>
  <c r="AU1436" i="3" a="1"/>
  <c r="AU1436" i="3" s="1"/>
  <c r="AU1439" i="3" a="1"/>
  <c r="AU1439" i="3" s="1"/>
  <c r="AV1530" i="3" a="1"/>
  <c r="AV1530" i="3" s="1"/>
  <c r="AU1527" i="3" a="1"/>
  <c r="AU1527" i="3" s="1"/>
  <c r="AU1516" i="3" a="1"/>
  <c r="AU1516" i="3" s="1"/>
  <c r="AV1448" i="3" a="1"/>
  <c r="AV1448" i="3" s="1"/>
  <c r="AU1463" i="3" a="1"/>
  <c r="AU1463" i="3" s="1"/>
  <c r="AU1396" i="3" a="1"/>
  <c r="AU1396" i="3" s="1"/>
  <c r="AU1435" i="3" a="1"/>
  <c r="AU1435" i="3" s="1"/>
  <c r="AV1390" i="3" a="1"/>
  <c r="AV1390" i="3" s="1"/>
  <c r="AU1467" i="3" a="1"/>
  <c r="AU1467" i="3" s="1"/>
  <c r="AU1446" i="3" a="1"/>
  <c r="AU1446" i="3" s="1"/>
  <c r="AV1337" i="3" a="1"/>
  <c r="AV1337" i="3" s="1"/>
  <c r="AU1415" i="3" a="1"/>
  <c r="AU1415" i="3" s="1"/>
  <c r="AV1351" i="3" a="1"/>
  <c r="AV1351" i="3" s="1"/>
  <c r="AV1421" i="3" a="1"/>
  <c r="AV1421" i="3" s="1"/>
  <c r="AV1232" i="3" a="1"/>
  <c r="AV1232" i="3" s="1"/>
  <c r="AV1300" i="3" a="1"/>
  <c r="AV1300" i="3" s="1"/>
  <c r="AU1288" i="3" a="1"/>
  <c r="AU1288" i="3" s="1"/>
  <c r="AV1313" i="3" a="1"/>
  <c r="AV1313" i="3" s="1"/>
  <c r="AU1200" i="3" a="1"/>
  <c r="AU1200" i="3" s="1"/>
  <c r="AV1199" i="3" a="1"/>
  <c r="AV1199" i="3" s="1"/>
  <c r="AU1225" i="3" a="1"/>
  <c r="AU1225" i="3" s="1"/>
  <c r="AU1185" i="3" a="1"/>
  <c r="AU1185" i="3" s="1"/>
  <c r="AV1075" i="3" a="1"/>
  <c r="AV1075" i="3" s="1"/>
  <c r="AU1145" i="3" a="1"/>
  <c r="AU1145" i="3" s="1"/>
  <c r="AV1158" i="3" a="1"/>
  <c r="AV1158" i="3" s="1"/>
  <c r="AV1111" i="3" a="1"/>
  <c r="AV1111" i="3" s="1"/>
  <c r="AV1069" i="3" a="1"/>
  <c r="AV1069" i="3" s="1"/>
  <c r="AV1090" i="3" a="1"/>
  <c r="AV1090" i="3" s="1"/>
  <c r="AU1009" i="3" a="1"/>
  <c r="AU1009" i="3" s="1"/>
  <c r="AU1011" i="3" a="1"/>
  <c r="AU1011" i="3" s="1"/>
  <c r="AU1023" i="3" a="1"/>
  <c r="AU1023" i="3" s="1"/>
  <c r="AU1056" i="3" a="1"/>
  <c r="AU1056" i="3" s="1"/>
  <c r="AU1012" i="3" a="1"/>
  <c r="AU1012" i="3" s="1"/>
  <c r="AU1073" i="3" a="1"/>
  <c r="AU1073" i="3" s="1"/>
  <c r="AU1078" i="3" a="1"/>
  <c r="AU1078" i="3" s="1"/>
  <c r="AU1429" i="3" a="1"/>
  <c r="AU1429" i="3" s="1"/>
  <c r="AU1017" i="3" a="1"/>
  <c r="AU1017" i="3" s="1"/>
  <c r="AV989" i="3" a="1"/>
  <c r="AV989" i="3" s="1"/>
  <c r="AU1520" i="3" a="1"/>
  <c r="AU1520" i="3" s="1"/>
  <c r="AV1495" i="3" a="1"/>
  <c r="AV1495" i="3" s="1"/>
  <c r="AU1483" i="3" a="1"/>
  <c r="AU1483" i="3" s="1"/>
  <c r="AV1427" i="3" a="1"/>
  <c r="AV1427" i="3" s="1"/>
  <c r="AU1508" i="3" a="1"/>
  <c r="AU1508" i="3" s="1"/>
  <c r="AU1433" i="3" a="1"/>
  <c r="AU1433" i="3" s="1"/>
  <c r="AV1440" i="3" a="1"/>
  <c r="AV1440" i="3" s="1"/>
  <c r="AV1320" i="3" a="1"/>
  <c r="AV1320" i="3" s="1"/>
  <c r="AV1330" i="3" a="1"/>
  <c r="AV1330" i="3" s="1"/>
  <c r="AU1335" i="3" a="1"/>
  <c r="AU1335" i="3" s="1"/>
  <c r="AV1291" i="3" a="1"/>
  <c r="AV1291" i="3" s="1"/>
  <c r="AV1334" i="3" a="1"/>
  <c r="AV1334" i="3" s="1"/>
  <c r="AV1336" i="3" a="1"/>
  <c r="AV1336" i="3" s="1"/>
  <c r="AU1326" i="3" a="1"/>
  <c r="AU1326" i="3" s="1"/>
  <c r="AV1315" i="3" a="1"/>
  <c r="AV1315" i="3" s="1"/>
  <c r="AV1224" i="3" a="1"/>
  <c r="AV1224" i="3" s="1"/>
  <c r="AV1181" i="3" a="1"/>
  <c r="AV1181" i="3" s="1"/>
  <c r="AU1197" i="3" a="1"/>
  <c r="AU1197" i="3" s="1"/>
  <c r="AU1109" i="3" a="1"/>
  <c r="AU1109" i="3" s="1"/>
  <c r="AV1079" i="3" a="1"/>
  <c r="AV1079" i="3" s="1"/>
  <c r="AV1130" i="3" a="1"/>
  <c r="AV1130" i="3" s="1"/>
  <c r="AV1134" i="3" a="1"/>
  <c r="AV1134" i="3" s="1"/>
  <c r="AV1342" i="3" a="1"/>
  <c r="AV1342" i="3" s="1"/>
  <c r="AU1010" i="3" a="1"/>
  <c r="AU1010" i="3" s="1"/>
  <c r="AU1064" i="3" a="1"/>
  <c r="AU1064" i="3" s="1"/>
  <c r="AU1001" i="3" a="1"/>
  <c r="AU1001" i="3" s="1"/>
  <c r="AU1091" i="3" a="1"/>
  <c r="AU1091" i="3" s="1"/>
  <c r="AU1071" i="3" a="1"/>
  <c r="AU1071" i="3" s="1"/>
  <c r="AV1522" i="3" a="1"/>
  <c r="AV1522" i="3" s="1"/>
  <c r="AU1514" i="3" a="1"/>
  <c r="AU1514" i="3" s="1"/>
  <c r="AU1353" i="3" a="1"/>
  <c r="AU1353" i="3" s="1"/>
  <c r="AU1437" i="3" a="1"/>
  <c r="AU1437" i="3" s="1"/>
  <c r="AV1405" i="3" a="1"/>
  <c r="AV1405" i="3" s="1"/>
  <c r="AV1408" i="3" a="1"/>
  <c r="AV1408" i="3" s="1"/>
  <c r="AU1444" i="3" a="1"/>
  <c r="AU1444" i="3" s="1"/>
  <c r="AU1453" i="3" a="1"/>
  <c r="AU1453" i="3" s="1"/>
  <c r="AU1329" i="3" a="1"/>
  <c r="AU1329" i="3" s="1"/>
  <c r="AV1223" i="3" a="1"/>
  <c r="AV1223" i="3" s="1"/>
  <c r="AU1293" i="3" a="1"/>
  <c r="AU1293" i="3" s="1"/>
  <c r="AU1317" i="3" a="1"/>
  <c r="AU1317" i="3" s="1"/>
  <c r="AV1305" i="3" a="1"/>
  <c r="AV1305" i="3" s="1"/>
  <c r="AU1310" i="3" a="1"/>
  <c r="AU1310" i="3" s="1"/>
  <c r="AU1193" i="3" a="1"/>
  <c r="AU1193" i="3" s="1"/>
  <c r="AU1188" i="3" a="1"/>
  <c r="AU1188" i="3" s="1"/>
  <c r="AU1234" i="3" a="1"/>
  <c r="AU1234" i="3" s="1"/>
  <c r="AV1190" i="3" a="1"/>
  <c r="AV1190" i="3" s="1"/>
  <c r="AU1015" i="3" a="1"/>
  <c r="AU1015" i="3" s="1"/>
  <c r="AU1027" i="3" a="1"/>
  <c r="AU1027" i="3" s="1"/>
  <c r="AV1341" i="3" a="1"/>
  <c r="AV1341" i="3" s="1"/>
  <c r="AV1080" i="3" a="1"/>
  <c r="AV1080" i="3" s="1"/>
  <c r="AU994" i="3" a="1"/>
  <c r="AU994" i="3" s="1"/>
  <c r="AU1036" i="3" a="1"/>
  <c r="AU1036" i="3" s="1"/>
  <c r="AU1162" i="3" a="1"/>
  <c r="AU1162" i="3" s="1"/>
  <c r="AU1434" i="3" a="1"/>
  <c r="AU1434" i="3" s="1"/>
  <c r="AV1492" i="3" a="1"/>
  <c r="AV1492" i="3" s="1"/>
  <c r="AU1512" i="3" a="1"/>
  <c r="AU1512" i="3" s="1"/>
  <c r="AV1526" i="3" a="1"/>
  <c r="AV1526" i="3" s="1"/>
  <c r="AV1499" i="3" a="1"/>
  <c r="AV1499" i="3" s="1"/>
  <c r="AU1426" i="3" a="1"/>
  <c r="AU1426" i="3" s="1"/>
  <c r="AU1498" i="3" a="1"/>
  <c r="AU1498" i="3" s="1"/>
  <c r="AU1504" i="3" a="1"/>
  <c r="AU1504" i="3" s="1"/>
  <c r="AU1471" i="3" a="1"/>
  <c r="AU1471" i="3" s="1"/>
  <c r="AV1328" i="3" a="1"/>
  <c r="AV1328" i="3" s="1"/>
  <c r="AU1468" i="3" a="1"/>
  <c r="AU1468" i="3" s="1"/>
  <c r="AV1309" i="3" a="1"/>
  <c r="AV1309" i="3" s="1"/>
  <c r="AU1332" i="3" a="1"/>
  <c r="AU1332" i="3" s="1"/>
  <c r="AV1417" i="3" a="1"/>
  <c r="AV1417" i="3" s="1"/>
  <c r="AU1442" i="3" a="1"/>
  <c r="AU1442" i="3" s="1"/>
  <c r="AV1398" i="3" a="1"/>
  <c r="AV1398" i="3" s="1"/>
  <c r="AU1289" i="3" a="1"/>
  <c r="AU1289" i="3" s="1"/>
  <c r="AU1296" i="3" a="1"/>
  <c r="AU1296" i="3" s="1"/>
  <c r="AV1180" i="3" a="1"/>
  <c r="AV1180" i="3" s="1"/>
  <c r="AV1085" i="3" a="1"/>
  <c r="AV1085" i="3" s="1"/>
  <c r="AU1060" i="3" a="1"/>
  <c r="AU1060" i="3" s="1"/>
  <c r="AU1002" i="3" a="1"/>
  <c r="AU1002" i="3" s="1"/>
  <c r="AV1393" i="3" a="1"/>
  <c r="AV1393" i="3" s="1"/>
  <c r="AV997" i="3" a="1"/>
  <c r="AV997" i="3" s="1"/>
  <c r="AV1055" i="3" a="1"/>
  <c r="AV1055" i="3" s="1"/>
  <c r="AU1031" i="3" a="1"/>
  <c r="AU1031" i="3" s="1"/>
  <c r="AU993" i="3" a="1"/>
  <c r="AU993" i="3" s="1"/>
  <c r="AU992" i="3" a="1"/>
  <c r="AU992" i="3" s="1"/>
  <c r="AU995" i="3" a="1"/>
  <c r="AU995" i="3" s="1"/>
  <c r="AU1216" i="3" a="1"/>
  <c r="AU1216" i="3" s="1"/>
  <c r="AV1037" i="3" a="1"/>
  <c r="AV1037" i="3" s="1"/>
  <c r="L278" i="4"/>
  <c r="L279" i="4"/>
  <c r="L281" i="4"/>
  <c r="L291" i="4"/>
  <c r="L276" i="4"/>
  <c r="L277" i="4"/>
  <c r="L280" i="4"/>
  <c r="L294" i="4"/>
  <c r="L293" i="4"/>
  <c r="L295" i="4"/>
  <c r="L292" i="4"/>
  <c r="EM4" i="12"/>
  <c r="EN4" i="12"/>
  <c r="EP4" i="12"/>
  <c r="N5" i="4"/>
  <c r="N249" i="4"/>
  <c r="N244" i="4"/>
  <c r="N240" i="4"/>
  <c r="N251" i="4"/>
  <c r="N237" i="4"/>
  <c r="N232" i="4"/>
  <c r="N228" i="4"/>
  <c r="N225" i="4"/>
  <c r="N224" i="4"/>
  <c r="N216" i="4"/>
  <c r="N215" i="4"/>
  <c r="N213" i="4"/>
  <c r="N212" i="4"/>
  <c r="N208" i="4"/>
  <c r="N206" i="4"/>
  <c r="N204" i="4"/>
  <c r="N200" i="4"/>
  <c r="N196" i="4"/>
  <c r="N194" i="4"/>
  <c r="N192" i="4"/>
  <c r="N188" i="4"/>
  <c r="N184" i="4"/>
  <c r="N182" i="4"/>
  <c r="N180" i="4"/>
  <c r="N176" i="4"/>
  <c r="N172" i="4"/>
  <c r="N170" i="4"/>
  <c r="N168" i="4"/>
  <c r="N165" i="4"/>
  <c r="N162" i="4"/>
  <c r="N159" i="4"/>
  <c r="N156" i="4"/>
  <c r="N153" i="4"/>
  <c r="N150" i="4"/>
  <c r="N147" i="4"/>
  <c r="N144" i="4"/>
  <c r="N141" i="4"/>
  <c r="N140" i="4"/>
  <c r="N138" i="4"/>
  <c r="N137" i="4"/>
  <c r="N134" i="4"/>
  <c r="N132" i="4"/>
  <c r="N130" i="4"/>
  <c r="N129" i="4"/>
  <c r="N128" i="4"/>
  <c r="N121" i="4"/>
  <c r="N120" i="4"/>
  <c r="N117" i="4"/>
  <c r="N116" i="4"/>
  <c r="N113" i="4"/>
  <c r="N112" i="4"/>
  <c r="N108" i="4"/>
  <c r="N106" i="4"/>
  <c r="N105" i="4"/>
  <c r="N104" i="4"/>
  <c r="N103" i="4"/>
  <c r="N99" i="4"/>
  <c r="N93" i="4"/>
  <c r="N92" i="4"/>
  <c r="N87" i="4"/>
  <c r="N82" i="4"/>
  <c r="N81" i="4"/>
  <c r="N79" i="4"/>
  <c r="N74" i="4"/>
  <c r="N68" i="4"/>
  <c r="N67" i="4"/>
  <c r="N63" i="4"/>
  <c r="N61" i="4"/>
  <c r="N60" i="4"/>
  <c r="N56" i="4"/>
  <c r="N53" i="4"/>
  <c r="N51" i="4"/>
  <c r="N48" i="4"/>
  <c r="N44" i="4"/>
  <c r="N39" i="4"/>
  <c r="N36" i="4"/>
  <c r="N33" i="4"/>
  <c r="N29" i="4"/>
  <c r="N27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EQ4" i="12"/>
  <c r="N80" i="4"/>
  <c r="EO4" i="12"/>
  <c r="N242" i="4"/>
  <c r="EV4" i="12"/>
  <c r="ET4" i="12"/>
  <c r="ES4" i="12"/>
  <c r="DM4" i="12"/>
  <c r="DE4" i="12"/>
  <c r="DI4" i="12"/>
  <c r="DP4" i="12"/>
  <c r="N45" i="4" l="1"/>
  <c r="N57" i="4"/>
  <c r="N69" i="4"/>
  <c r="N94" i="4"/>
  <c r="N118" i="4"/>
  <c r="N178" i="4"/>
  <c r="N190" i="4"/>
  <c r="N32" i="4"/>
  <c r="N84" i="4"/>
  <c r="L274" i="4"/>
  <c r="N71" i="4"/>
  <c r="N218" i="4"/>
  <c r="N230" i="4"/>
  <c r="N96" i="4"/>
  <c r="L265" i="4"/>
  <c r="N245" i="4"/>
  <c r="N40" i="4"/>
  <c r="N52" i="4"/>
  <c r="N76" i="4"/>
  <c r="N89" i="4"/>
  <c r="N101" i="4"/>
  <c r="N125" i="4"/>
  <c r="N221" i="4"/>
  <c r="N233" i="4"/>
  <c r="N41" i="4"/>
  <c r="N65" i="4"/>
  <c r="N77" i="4"/>
  <c r="N90" i="4"/>
  <c r="N102" i="4"/>
  <c r="N222" i="4"/>
  <c r="N247" i="4"/>
  <c r="N30" i="4"/>
  <c r="N42" i="4"/>
  <c r="N54" i="4"/>
  <c r="N66" i="4"/>
  <c r="N78" i="4"/>
  <c r="N91" i="4"/>
  <c r="N235" i="4"/>
  <c r="L264" i="4"/>
  <c r="N177" i="4"/>
  <c r="N189" i="4"/>
  <c r="N201" i="4"/>
  <c r="L270" i="4"/>
  <c r="L269" i="4"/>
  <c r="N115" i="4"/>
  <c r="N127" i="4"/>
  <c r="N139" i="4"/>
  <c r="N151" i="4"/>
  <c r="N163" i="4"/>
  <c r="N175" i="4"/>
  <c r="N187" i="4"/>
  <c r="N199" i="4"/>
  <c r="N211" i="4"/>
  <c r="N223" i="4"/>
  <c r="N248" i="4"/>
  <c r="N254" i="4"/>
  <c r="N31" i="4"/>
  <c r="N43" i="4"/>
  <c r="N55" i="4"/>
  <c r="N152" i="4"/>
  <c r="N164" i="4"/>
  <c r="N236" i="4"/>
  <c r="L289" i="4"/>
  <c r="L303" i="4"/>
  <c r="L262" i="4"/>
  <c r="N202" i="4"/>
  <c r="N214" i="4"/>
  <c r="N226" i="4"/>
  <c r="N238" i="4"/>
  <c r="L284" i="4"/>
  <c r="L298" i="4"/>
  <c r="L287" i="4"/>
  <c r="L301" i="4"/>
  <c r="L282" i="4"/>
  <c r="L296" i="4"/>
  <c r="N142" i="4"/>
  <c r="N154" i="4"/>
  <c r="N166" i="4"/>
  <c r="N34" i="4"/>
  <c r="N46" i="4"/>
  <c r="N58" i="4"/>
  <c r="N70" i="4"/>
  <c r="N83" i="4"/>
  <c r="N95" i="4"/>
  <c r="N107" i="4"/>
  <c r="N119" i="4"/>
  <c r="N131" i="4"/>
  <c r="N143" i="4"/>
  <c r="N155" i="4"/>
  <c r="N167" i="4"/>
  <c r="N179" i="4"/>
  <c r="N191" i="4"/>
  <c r="N203" i="4"/>
  <c r="N227" i="4"/>
  <c r="N239" i="4"/>
  <c r="L286" i="4"/>
  <c r="L300" i="4"/>
  <c r="N260" i="4"/>
  <c r="L283" i="4"/>
  <c r="L297" i="4"/>
  <c r="L285" i="4"/>
  <c r="L299" i="4"/>
  <c r="N257" i="4"/>
  <c r="N72" i="4"/>
  <c r="N85" i="4"/>
  <c r="N97" i="4"/>
  <c r="N109" i="4"/>
  <c r="N133" i="4"/>
  <c r="N145" i="4"/>
  <c r="N157" i="4"/>
  <c r="N169" i="4"/>
  <c r="N181" i="4"/>
  <c r="N193" i="4"/>
  <c r="N205" i="4"/>
  <c r="N217" i="4"/>
  <c r="N229" i="4"/>
  <c r="N241" i="4"/>
  <c r="L271" i="4"/>
  <c r="N253" i="4"/>
  <c r="N25" i="4"/>
  <c r="N49" i="4"/>
  <c r="N73" i="4"/>
  <c r="N98" i="4"/>
  <c r="N122" i="4"/>
  <c r="N146" i="4"/>
  <c r="N158" i="4"/>
  <c r="N243" i="4"/>
  <c r="L266" i="4"/>
  <c r="L263" i="4"/>
  <c r="N256" i="4"/>
  <c r="N35" i="4"/>
  <c r="N37" i="4"/>
  <c r="N86" i="4"/>
  <c r="N110" i="4"/>
  <c r="N26" i="4"/>
  <c r="N38" i="4"/>
  <c r="N50" i="4"/>
  <c r="N62" i="4"/>
  <c r="N111" i="4"/>
  <c r="N123" i="4"/>
  <c r="N135" i="4"/>
  <c r="N171" i="4"/>
  <c r="N183" i="4"/>
  <c r="N195" i="4"/>
  <c r="N207" i="4"/>
  <c r="N219" i="4"/>
  <c r="N231" i="4"/>
  <c r="N59" i="4"/>
  <c r="N24" i="4"/>
  <c r="N75" i="4"/>
  <c r="N88" i="4"/>
  <c r="N100" i="4"/>
  <c r="N124" i="4"/>
  <c r="N136" i="4"/>
  <c r="N148" i="4"/>
  <c r="N160" i="4"/>
  <c r="N220" i="4"/>
  <c r="N259" i="4"/>
  <c r="N47" i="4"/>
  <c r="N28" i="4"/>
  <c r="N64" i="4"/>
  <c r="N149" i="4"/>
  <c r="N161" i="4"/>
  <c r="N173" i="4"/>
  <c r="N185" i="4"/>
  <c r="N197" i="4"/>
  <c r="N209" i="4"/>
  <c r="N246" i="4"/>
  <c r="L290" i="4"/>
  <c r="L304" i="4"/>
  <c r="N114" i="4"/>
  <c r="N126" i="4"/>
  <c r="N174" i="4"/>
  <c r="N186" i="4"/>
  <c r="N198" i="4"/>
  <c r="N210" i="4"/>
  <c r="N234" i="4"/>
  <c r="L288" i="4"/>
  <c r="L302" i="4"/>
  <c r="N252" i="4"/>
  <c r="N261" i="4"/>
  <c r="N255" i="4"/>
  <c r="L14" i="4"/>
  <c r="EW4" i="12"/>
  <c r="L55" i="4"/>
  <c r="L12" i="4"/>
  <c r="L213" i="4"/>
  <c r="L17" i="4"/>
  <c r="L26" i="4"/>
  <c r="L257" i="4"/>
  <c r="L105" i="4"/>
  <c r="L9" i="4"/>
  <c r="L90" i="4"/>
  <c r="L23" i="4"/>
  <c r="L86" i="4"/>
  <c r="L221" i="4"/>
  <c r="L6" i="4"/>
  <c r="L8" i="4"/>
  <c r="L10" i="4"/>
  <c r="L11" i="4"/>
  <c r="L16" i="4"/>
  <c r="L27" i="4"/>
  <c r="L18" i="4"/>
  <c r="L15" i="4"/>
  <c r="L32" i="4"/>
  <c r="L68" i="4"/>
  <c r="L130" i="4"/>
  <c r="L22" i="4"/>
  <c r="L28" i="4"/>
  <c r="L34" i="4"/>
  <c r="L83" i="4"/>
  <c r="L87" i="4"/>
  <c r="L98" i="4"/>
  <c r="L102" i="4"/>
  <c r="L123" i="4"/>
  <c r="L132" i="4"/>
  <c r="L144" i="4"/>
  <c r="L155" i="4"/>
  <c r="L161" i="4"/>
  <c r="L162" i="4"/>
  <c r="L186" i="4"/>
  <c r="L198" i="4"/>
  <c r="L202" i="4"/>
  <c r="L204" i="4"/>
  <c r="L206" i="4"/>
  <c r="L207" i="4"/>
  <c r="L208" i="4"/>
  <c r="L215" i="4"/>
  <c r="L219" i="4"/>
  <c r="L220" i="4"/>
  <c r="L222" i="4"/>
  <c r="L223" i="4"/>
  <c r="L224" i="4"/>
  <c r="L236" i="4"/>
  <c r="L238" i="4"/>
  <c r="L239" i="4"/>
  <c r="L240" i="4"/>
  <c r="L243" i="4"/>
  <c r="L256" i="4"/>
  <c r="L259" i="4"/>
  <c r="L248" i="4"/>
  <c r="L24" i="4"/>
  <c r="L42" i="4"/>
  <c r="L103" i="4"/>
  <c r="L127" i="4"/>
  <c r="L107" i="4"/>
  <c r="L113" i="4"/>
  <c r="L119" i="4"/>
  <c r="L137" i="4"/>
  <c r="L143" i="4"/>
  <c r="L149" i="4"/>
  <c r="L33" i="4"/>
  <c r="L45" i="4"/>
  <c r="L57" i="4"/>
  <c r="L69" i="4"/>
  <c r="L13" i="4"/>
  <c r="L54" i="4"/>
  <c r="L78" i="4"/>
  <c r="L163" i="4"/>
  <c r="L175" i="4"/>
  <c r="L187" i="4"/>
  <c r="L20" i="4"/>
  <c r="L21" i="4"/>
  <c r="L39" i="4"/>
  <c r="L75" i="4"/>
  <c r="L88" i="4"/>
  <c r="L112" i="4"/>
  <c r="L136" i="4"/>
  <c r="L160" i="4"/>
  <c r="L101" i="4"/>
  <c r="L5" i="4"/>
  <c r="L7" i="4"/>
  <c r="L19" i="4"/>
  <c r="L30" i="4"/>
  <c r="L36" i="4"/>
  <c r="L48" i="4"/>
  <c r="L60" i="4"/>
  <c r="L72" i="4"/>
  <c r="L97" i="4"/>
  <c r="L133" i="4"/>
  <c r="L145" i="4"/>
  <c r="L157" i="4"/>
  <c r="L181" i="4"/>
  <c r="L104" i="4"/>
  <c r="L110" i="4"/>
  <c r="L146" i="4"/>
  <c r="L170" i="4"/>
  <c r="L176" i="4"/>
  <c r="L182" i="4"/>
  <c r="EU4" i="12"/>
  <c r="L184" i="4" l="1"/>
  <c r="L91" i="4"/>
  <c r="L234" i="4"/>
  <c r="L218" i="4"/>
  <c r="L156" i="4"/>
  <c r="L114" i="4"/>
  <c r="L64" i="4"/>
  <c r="L142" i="4"/>
  <c r="L50" i="4"/>
  <c r="L49" i="4"/>
  <c r="L233" i="4"/>
  <c r="L241" i="4"/>
  <c r="L96" i="4"/>
  <c r="L232" i="4"/>
  <c r="L216" i="4"/>
  <c r="L183" i="4"/>
  <c r="L111" i="4"/>
  <c r="L58" i="4"/>
  <c r="L242" i="4"/>
  <c r="L174" i="4"/>
  <c r="L140" i="4"/>
  <c r="L109" i="4"/>
  <c r="L228" i="4"/>
  <c r="L40" i="4"/>
  <c r="L94" i="4"/>
  <c r="L121" i="4"/>
  <c r="L124" i="4"/>
  <c r="L122" i="4"/>
  <c r="L85" i="4"/>
  <c r="L226" i="4"/>
  <c r="L210" i="4"/>
  <c r="L167" i="4"/>
  <c r="L138" i="4"/>
  <c r="L93" i="4"/>
  <c r="L177" i="4"/>
  <c r="L65" i="4"/>
  <c r="L173" i="4"/>
  <c r="L188" i="4"/>
  <c r="L77" i="4"/>
  <c r="L169" i="4"/>
  <c r="L139" i="4"/>
  <c r="L235" i="4"/>
  <c r="L203" i="4"/>
  <c r="L158" i="4"/>
  <c r="L70" i="4"/>
  <c r="L63" i="4"/>
  <c r="L159" i="4"/>
  <c r="L76" i="4"/>
  <c r="L166" i="4"/>
  <c r="L44" i="4"/>
  <c r="L193" i="4"/>
  <c r="L129" i="4"/>
  <c r="L249" i="4"/>
  <c r="L43" i="4"/>
  <c r="L254" i="4"/>
  <c r="L261" i="4"/>
  <c r="L51" i="4"/>
  <c r="L120" i="4"/>
  <c r="L154" i="4"/>
  <c r="L59" i="4"/>
  <c r="L67" i="4"/>
  <c r="L245" i="4"/>
  <c r="L84" i="4"/>
  <c r="L25" i="4"/>
  <c r="L252" i="4"/>
  <c r="L251" i="4"/>
  <c r="L200" i="4"/>
  <c r="L41" i="4"/>
  <c r="L31" i="4"/>
  <c r="L197" i="4"/>
  <c r="L205" i="4"/>
  <c r="L255" i="4"/>
  <c r="L172" i="4"/>
  <c r="L66" i="4"/>
  <c r="L131" i="4"/>
  <c r="L231" i="4"/>
  <c r="L199" i="4"/>
  <c r="L180" i="4"/>
  <c r="L152" i="4"/>
  <c r="L108" i="4"/>
  <c r="L52" i="4"/>
  <c r="L118" i="4"/>
  <c r="L71" i="4"/>
  <c r="L73" i="4"/>
  <c r="L185" i="4"/>
  <c r="L148" i="4"/>
  <c r="L125" i="4"/>
  <c r="L247" i="4"/>
  <c r="L230" i="4"/>
  <c r="L214" i="4"/>
  <c r="L150" i="4"/>
  <c r="L46" i="4"/>
  <c r="L106" i="4"/>
  <c r="L225" i="4"/>
  <c r="L62" i="4"/>
  <c r="L134" i="4"/>
  <c r="L246" i="4"/>
  <c r="L212" i="4"/>
  <c r="L196" i="4"/>
  <c r="L171" i="4"/>
  <c r="L147" i="4"/>
  <c r="L99" i="4"/>
  <c r="L189" i="4"/>
  <c r="L209" i="4"/>
  <c r="L53" i="4"/>
  <c r="L92" i="4"/>
  <c r="L37" i="4"/>
  <c r="L128" i="4"/>
  <c r="L244" i="4"/>
  <c r="L227" i="4"/>
  <c r="L211" i="4"/>
  <c r="L195" i="4"/>
  <c r="L168" i="4"/>
  <c r="L35" i="4"/>
  <c r="L82" i="4"/>
  <c r="L153" i="4"/>
  <c r="L141" i="4"/>
  <c r="L74" i="4"/>
  <c r="L260" i="4"/>
  <c r="L194" i="4"/>
  <c r="L95" i="4"/>
  <c r="L117" i="4"/>
  <c r="L116" i="4"/>
  <c r="L100" i="4"/>
  <c r="L151" i="4"/>
  <c r="L192" i="4"/>
  <c r="L164" i="4"/>
  <c r="L135" i="4"/>
  <c r="L89" i="4"/>
  <c r="L81" i="4"/>
  <c r="L237" i="4"/>
  <c r="L47" i="4"/>
  <c r="L191" i="4"/>
  <c r="L80" i="4"/>
  <c r="L201" i="4"/>
  <c r="L38" i="4"/>
  <c r="L79" i="4"/>
  <c r="L179" i="4"/>
  <c r="L115" i="4"/>
  <c r="L190" i="4"/>
  <c r="L126" i="4"/>
  <c r="L178" i="4"/>
  <c r="L56" i="4"/>
  <c r="L229" i="4"/>
  <c r="L217" i="4"/>
  <c r="L165" i="4"/>
  <c r="L29" i="4"/>
  <c r="L61" i="4"/>
  <c r="L25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<sst xmlns="http://schemas.openxmlformats.org/spreadsheetml/2006/main" count="39814" uniqueCount="1178">
  <si>
    <t>DOCENTES</t>
  </si>
  <si>
    <t>HORAS EEGG</t>
  </si>
  <si>
    <t>HORAS FCS</t>
  </si>
  <si>
    <t xml:space="preserve">HORAS TOTAL </t>
  </si>
  <si>
    <t>ACHARTE CHAMPI WALTER JESUS</t>
  </si>
  <si>
    <t>ACOSTA VILLAVICENCIO BLANCA AURORA</t>
  </si>
  <si>
    <t>ALIAGA RUIZ MINA ANGELICA</t>
  </si>
  <si>
    <t>ALMEYDA CARBAJAL JOSE ARMANDO</t>
  </si>
  <si>
    <t>ALVAREZ GARCIA TERESA ELVIRA</t>
  </si>
  <si>
    <t>ANCAJIMA RUIZ ANDREA BETTY</t>
  </si>
  <si>
    <t>ANICAMA BERNAOLA PEDRO ARTURO</t>
  </si>
  <si>
    <t>ANTEZANA CHINQUILLO JOSE GIANCARLO</t>
  </si>
  <si>
    <t>ANYOSA ORE MASSIEL</t>
  </si>
  <si>
    <t>APOLAYA PAREJA BERTHA ESTHER</t>
  </si>
  <si>
    <t>AQUIJE DAPOZZO EDWAR VIDAL</t>
  </si>
  <si>
    <t>ARIZOLA AGUADO ALICIA ANTOINETTE</t>
  </si>
  <si>
    <t>ALVAREZ GARCIA TERESA</t>
  </si>
  <si>
    <t>AROTUMA GRANDA HECTOR JUAN CARLOS</t>
  </si>
  <si>
    <t>ARQUIÑEGO SOLAR HENRRY MARCOS</t>
  </si>
  <si>
    <t>ARREDONDO ZELA SONIA OLIVIA</t>
  </si>
  <si>
    <t>si</t>
  </si>
  <si>
    <t>ARROYO PACHAS JOSE LUIS</t>
  </si>
  <si>
    <t>ATME ROJAS DAVEY RAUL</t>
  </si>
  <si>
    <t>ATUNCAR SUENG DORA ROSARIO</t>
  </si>
  <si>
    <t>ATUNCAR VASQUEZ RICARDO MANUEL</t>
  </si>
  <si>
    <t>AYBAR HUAMANI JUSTINIANO</t>
  </si>
  <si>
    <t>BALBUENA CONISLLA KATHERINE ROXANA</t>
  </si>
  <si>
    <t>BAÑOS RAMOS JUAN CARLOS</t>
  </si>
  <si>
    <t>BARRIENTOS PEREZ TEREZA NICOLLE</t>
  </si>
  <si>
    <t>BARRIENTOS RAMOS VICTOR HUGO</t>
  </si>
  <si>
    <t>BARRIOS GABRIEL SONIA EDITH</t>
  </si>
  <si>
    <t>BAZALAR GANOZA BEATRIZ ROSARIO</t>
  </si>
  <si>
    <t>BELLIDO LEON FRANK JUNIOR</t>
  </si>
  <si>
    <t>BENAVIDES ESCRIBA VICTOR MANUEL</t>
  </si>
  <si>
    <t>BENDEZU HUAROTO ALEX RAUL</t>
  </si>
  <si>
    <t>BERROSPI VARGAS ANA ELVA</t>
  </si>
  <si>
    <t>CABRERA PIMENTEL HELGA ROXANA</t>
  </si>
  <si>
    <t>BRIZUELA LOPEZ MARIELLA PILAR</t>
  </si>
  <si>
    <t>CABRERA VELASQUEZ MEYLAN ALLIZA</t>
  </si>
  <si>
    <t>CABRERA VIZARRETA MARTHA LUISA</t>
  </si>
  <si>
    <t>CAHUA DIAZ DEYSI MARIBEL</t>
  </si>
  <si>
    <t>CAHUANA MUÑOZ BETTY MARISEL</t>
  </si>
  <si>
    <t>CALLAÑAUPA VARGAS JULIA ANTONIA</t>
  </si>
  <si>
    <t>CAMPOS CARDENAS SANDRA GISELA</t>
  </si>
  <si>
    <t>CANDELA CUBILLAS HUBER AGUSTIN</t>
  </si>
  <si>
    <t>CAMPIAN LAZO YONAL IGNACIO</t>
  </si>
  <si>
    <t>CANDELA LEVANO CECIL MASSIEL</t>
  </si>
  <si>
    <t>CARBONEL RAMIREZ HANS HENRY</t>
  </si>
  <si>
    <t>CANALES INGA WENDY VIVIANA</t>
  </si>
  <si>
    <t>CARDENAS GALVEZ YESE YOBANA</t>
  </si>
  <si>
    <t>CARDENAS LANDEO NANCY</t>
  </si>
  <si>
    <t>CARDENAS ZEDANO WILLIAM JESUS</t>
  </si>
  <si>
    <t>CARRASCO VASQUEZ JOSE LUIS</t>
  </si>
  <si>
    <t>CASTILLO ESPINOZA GUILLERMO EMILIO</t>
  </si>
  <si>
    <t>CASTILLO SIGUAS ESTHER ORIELE</t>
  </si>
  <si>
    <t>CASTRO ANTEZANA HARDY TERESA</t>
  </si>
  <si>
    <t>CASTRO VILCAPUMA NATHIA ERIKA</t>
  </si>
  <si>
    <t>CASTILLA TUBILLA JEANINA LISETH</t>
  </si>
  <si>
    <t>CENTENO OCHOA FANNY EDITH</t>
  </si>
  <si>
    <t>CHACALTANA CORDERO HILDA GLORIA</t>
  </si>
  <si>
    <t>CHACALTANA ESCATE CARMEN EDELMIRA</t>
  </si>
  <si>
    <t>CHAVARRIA DELGADO JANIS JAVIER TOMAS</t>
  </si>
  <si>
    <t>CHECCLLO TENORIO ADIN MEZOLLAM</t>
  </si>
  <si>
    <t>CHUMBES HUAMAN ANDREA RITA</t>
  </si>
  <si>
    <t>COCHACHI PURAY JAQUELINE NOEMI</t>
  </si>
  <si>
    <t>COMECA VILDOZO ANGEL ORLANDO</t>
  </si>
  <si>
    <t>CORNEJO PURILLA SUGEY PILAR</t>
  </si>
  <si>
    <t>CORREA VERGARA JORGE LUIS</t>
  </si>
  <si>
    <t>CORTEZ CHAUCA MARIA ESTHER</t>
  </si>
  <si>
    <t>COSIATADO URBANO RAUL JESUS</t>
  </si>
  <si>
    <t>COLONIA OSORIO NIEVES PILAR</t>
  </si>
  <si>
    <t>CRISOSTOMO POMA PEDRO GUSTAVO</t>
  </si>
  <si>
    <t>COLQUEPISCO PAUCAR NILO TEODORICO</t>
  </si>
  <si>
    <t>CUBA CARRILLO FATIMA ELIZABETH</t>
  </si>
  <si>
    <t>CUBA MAYURI RICHARD ALEJANDRO</t>
  </si>
  <si>
    <t>CUELLO GARCIA MEGALLY FIORELLA</t>
  </si>
  <si>
    <t>DE LA CRUZ CHIPANA DE RAMIREZ MARIA DEL ROSARIO</t>
  </si>
  <si>
    <t>DE LA CRUZ CHIPANA HILDA MILAGRITOS</t>
  </si>
  <si>
    <t>DE LA CRUZ VASQUEZ EDGAR ROMULO</t>
  </si>
  <si>
    <t>DEL PINO ASCONA DENNIS YVONNE</t>
  </si>
  <si>
    <t>DEL RIO MENDOZA JENY ROSANNA JULIA</t>
  </si>
  <si>
    <t>DELGADO RIOS FATIMA NATALIA</t>
  </si>
  <si>
    <t>DIAZ RODRIGUEZ JUAN JOSE</t>
  </si>
  <si>
    <t>DOCENTE PROPUESTO</t>
  </si>
  <si>
    <t>DURAND DIEZ FRANCISCO</t>
  </si>
  <si>
    <t>ECOS ESPINO JULIO CESAR</t>
  </si>
  <si>
    <t>ESPINOZA ALARCON YADY</t>
  </si>
  <si>
    <t>ESPINOZA BARRIOS LUZ MARIANELA</t>
  </si>
  <si>
    <t>ESPINOZA TARQUI MAGDALENA</t>
  </si>
  <si>
    <t>DIAZ BAZALAR WILLIAM JESUS</t>
  </si>
  <si>
    <t>FERNANDEZ CABRERA ERIKA</t>
  </si>
  <si>
    <t>FIGUEROA QUIÑONES JOEL HIAMIR</t>
  </si>
  <si>
    <t>FRANCO SARDON SHIRLEY JANE</t>
  </si>
  <si>
    <t>DOLORES NOLASCO LUIS DAGOBERTO</t>
  </si>
  <si>
    <t>GALVAN CANTA MARIA MAGDALENA</t>
  </si>
  <si>
    <t>GALVEZ ARQUIÑIVA EDWIN</t>
  </si>
  <si>
    <t>GERÓNIMO ACUACHE BRYAN WILBERTO</t>
  </si>
  <si>
    <t>GOMEZ DONAYRE MARITZA YOVANA</t>
  </si>
  <si>
    <t>GOMEZ HERNANDEZ FREDDY WILFREDO</t>
  </si>
  <si>
    <t>GUEVARA CARRILLO ANITA FUTINI</t>
  </si>
  <si>
    <t>FABIÁN RAMÍREZ JENNER</t>
  </si>
  <si>
    <t>GUEVARA SANCHEZ ANA CECILIA</t>
  </si>
  <si>
    <t>GUGLIERMINO GALLEGOS LORENA MILAGROS</t>
  </si>
  <si>
    <t>GUILLEN USTUA LUZVID</t>
  </si>
  <si>
    <t>GUIVIN MUNAYCO ELIZETH DEL PILAR</t>
  </si>
  <si>
    <t>GUTIERREZ DULANTO DE MUÑOZ JENIFER JESUS</t>
  </si>
  <si>
    <t xml:space="preserve">HERNANDEZ CARDENAS NARDA </t>
  </si>
  <si>
    <t>HERNANDEZ CHOCANO LLULIANA LEONOR</t>
  </si>
  <si>
    <t>GIRONZINI PECHIAROVICH DAVID ALDO</t>
  </si>
  <si>
    <t>HERNANDEZ DE LA CRUZ ROSA VICTORIA</t>
  </si>
  <si>
    <t>HERNANDEZ ESPINO RAUL JONATHAN</t>
  </si>
  <si>
    <t>HERNANDEZ MAYTAHUARI PATRICIA DEL ROSARIO</t>
  </si>
  <si>
    <t>GONZALES CHUNG LUIS ENRIQUE</t>
  </si>
  <si>
    <t>HERNANDEZ MORON GLENDA YESSENIA</t>
  </si>
  <si>
    <t>HERNANDEZ PASACHE FARITZA LISSET</t>
  </si>
  <si>
    <t>HERNANDEZ PEÑA MARLENY</t>
  </si>
  <si>
    <t>HUAMAN CAYO ALEX MARTIN</t>
  </si>
  <si>
    <t>HUAMAN NARVAY JOSE</t>
  </si>
  <si>
    <t>HUAMAN OROSCO GUSTAVO</t>
  </si>
  <si>
    <t>INFANTE VALDEZ KATIZA KARLA</t>
  </si>
  <si>
    <t>JERONIMO CASTILLO JORGE ANTONIO</t>
  </si>
  <si>
    <t>JORDAN PALOMINO JERRI ARTURO</t>
  </si>
  <si>
    <t>JUAREZ DE TIPACTI JULIA ELIZABETH</t>
  </si>
  <si>
    <t>LAMA LANDABURU GERARDO SANTIAGO</t>
  </si>
  <si>
    <t>LARIOS MENDOZA JAVIER IVAN</t>
  </si>
  <si>
    <t>LEGUA BARRIOS MIRIAM JESUS</t>
  </si>
  <si>
    <t>LENGUA SOTELO MARIA YSABEL</t>
  </si>
  <si>
    <t>LEON EURIBE PEDRO ENRIQUE</t>
  </si>
  <si>
    <t>HERNANDEZ PISCONTE MIGUEL NICANOR</t>
  </si>
  <si>
    <t>LEVANO DE PEÑA ELITA DEL PILAR</t>
  </si>
  <si>
    <t>LEVANO LEVANO VICTOR ALEJANDRO</t>
  </si>
  <si>
    <t>LEVANO SARMIENTO HECTOR EDUARDO</t>
  </si>
  <si>
    <t>LEVANO TASAYCO ABEL ALEJANDRO</t>
  </si>
  <si>
    <t>LEY GARCIA CESAR ALBERTO</t>
  </si>
  <si>
    <t>LLANTO CANCHOS JOSE ANGEL</t>
  </si>
  <si>
    <t>LLANTOY TAQUIRI EDWIN</t>
  </si>
  <si>
    <t>LLAUCA VALVERDE EDITH LUISA</t>
  </si>
  <si>
    <t>LOPEZ CUADROS MARIA FIORELLA</t>
  </si>
  <si>
    <t>LOYOLA ALMEYDA VICTOR MANUEL</t>
  </si>
  <si>
    <t>MAGALLANES MENDOZA LISSET DIONELA</t>
  </si>
  <si>
    <t>MARTINEZ MUÑANTE RICARDO DAVID</t>
  </si>
  <si>
    <t>MARTINEZ PEREZ BRENDA LEE</t>
  </si>
  <si>
    <t>MATTA GONZALES LOURDES EVELINA</t>
  </si>
  <si>
    <t>MATTA UCHUYA VICTOR HUGO</t>
  </si>
  <si>
    <t>MEDINA GUERRERO MERICI</t>
  </si>
  <si>
    <t>LLANCARES SUXE JORGE ARMANDO</t>
  </si>
  <si>
    <t>MEDINA GUERRERO MERICI INGRID</t>
  </si>
  <si>
    <t>MEJÍA ALBINO DÁNEA MARLENY</t>
  </si>
  <si>
    <t>MEJÍA GAMBOA DANY MARGOT</t>
  </si>
  <si>
    <t>MEJIA JHONG RAFAEL ANTONIO</t>
  </si>
  <si>
    <t>MENDOZA LUYO MAX ANTONIO</t>
  </si>
  <si>
    <t>MENDOZA SALVATIERRA ROSARIO VICTORIA</t>
  </si>
  <si>
    <t>MENESES JIMENEZ JOSE ANGEL</t>
  </si>
  <si>
    <t>MEZA HUAYAPOMA GLADYS MARLENE</t>
  </si>
  <si>
    <t>MIRANDA SILVERIO ROSA ISABEL</t>
  </si>
  <si>
    <t>MOQUILLAZA ALCA CARMEN ROSA</t>
  </si>
  <si>
    <t>MORALES QUISPE HEDDY TERESA</t>
  </si>
  <si>
    <t>MAYTA FRANCIA JOSE LUIS REYNALDO</t>
  </si>
  <si>
    <t>MORON SALCEDO YSABEL CECILIA</t>
  </si>
  <si>
    <t>MUCHAYPIÑA SUAREZ LOURDES LIZETH</t>
  </si>
  <si>
    <t>MUNAYCO MESIAS IRIS</t>
  </si>
  <si>
    <t>MUÑANTE NEYRA ROSARIO DEL PILAR</t>
  </si>
  <si>
    <t>NIETO GAVILANO PRISCILA LORENA</t>
  </si>
  <si>
    <t>ORELLANA AGUILAR CANDRY ARAZELY</t>
  </si>
  <si>
    <t>ORMEÑO FLORES ROSARIO MARIA</t>
  </si>
  <si>
    <t>ORMEÑO QUIJANDRIA MARIA DEL CARMEN</t>
  </si>
  <si>
    <t>ORTEGA PALOMINO JACKELINA TERESA</t>
  </si>
  <si>
    <t>ORTEGA PALOMINO NAYARITT YISELA</t>
  </si>
  <si>
    <t>PACHAS ALMEYDA ELIZABETH DIONET</t>
  </si>
  <si>
    <t>PACHAS MORAN SONIA</t>
  </si>
  <si>
    <t>PACHAS RAMOS ALLINSON MARINA</t>
  </si>
  <si>
    <t>PAICO VENTURA DORIS UDELIA</t>
  </si>
  <si>
    <t>PAITAN CAHUA ANTONIO WILMER</t>
  </si>
  <si>
    <t>PARIONA ESPINO KAREM JULISSA</t>
  </si>
  <si>
    <t>PEÑA HERNANDEZ SUJEI LI YIN</t>
  </si>
  <si>
    <t>PEÑALOZA REYNAGA RHOY CROSSMER</t>
  </si>
  <si>
    <t>PERALTA ROLDAN ELVIS SERGIO</t>
  </si>
  <si>
    <t>PEREZ CABRERA NURY SARAI</t>
  </si>
  <si>
    <t>PEREZ GOMEZ JOSE YOMIL</t>
  </si>
  <si>
    <t>PINO ANCHANTE EDUARDO ORESTE</t>
  </si>
  <si>
    <t>PINO RAMOS MIRTHA LIDIA</t>
  </si>
  <si>
    <t>PABLO AGAMA ELIZABETH JUDITH</t>
  </si>
  <si>
    <t>PIZARRO MONCADA CHRISTIAN DAVID</t>
  </si>
  <si>
    <t>PORTAL ALMEYDA ELSIE ESTEFANNI</t>
  </si>
  <si>
    <t>POZO CANALES JOEL EMILIO</t>
  </si>
  <si>
    <t>PRADO MINCHOLA GUILLERMO OSCAR</t>
  </si>
  <si>
    <t>PACHAS ROSPIGLIOSI JAVIER ANGEL</t>
  </si>
  <si>
    <t>QUEVEDO MEDINA HERCILIA</t>
  </si>
  <si>
    <t>PACHECO CLAROS LEMUEL ELMER</t>
  </si>
  <si>
    <t>QUIJAITE MUNARRIZ LIZZETH THALIA</t>
  </si>
  <si>
    <t>QUINTANA ANGULO ALEXANDER LEONARDO</t>
  </si>
  <si>
    <t>QUIROZ MARCELO DAVID SAUL</t>
  </si>
  <si>
    <t>QUISPE ALMEIDA JOSE DAMIAN</t>
  </si>
  <si>
    <t>QUISPE PACHAS MILLY SOLEDAD</t>
  </si>
  <si>
    <t>QUISPE PADILLA INES JESUS</t>
  </si>
  <si>
    <t>QUISPE TORRES MARIA GLORIA</t>
  </si>
  <si>
    <t>RAMIREZ YAÑEZ MAURO ALBERTO</t>
  </si>
  <si>
    <t>RAMOS CHAVEZ GIOVANA PILAR</t>
  </si>
  <si>
    <t>RAMOS DE LA ROSA KAROL KRISTEL</t>
  </si>
  <si>
    <t>PINTO BORJA JAIME AUGUSTO</t>
  </si>
  <si>
    <t>RAMOS ESCAJADILLO XENIA KARIN</t>
  </si>
  <si>
    <t>RAMOS TAYPE MIGUEL ANGEL</t>
  </si>
  <si>
    <t>RAYME MENESES JOSE LUIS</t>
  </si>
  <si>
    <t>REYES CAMASCA ROSARIO CRISTINA</t>
  </si>
  <si>
    <t>REYES RUIZ JULIA LUZMILA</t>
  </si>
  <si>
    <t>RIOS SOTO GLADYS MANUELA</t>
  </si>
  <si>
    <t>RIVERA ROJAS CLAUDIA NOEMI</t>
  </si>
  <si>
    <t>QUIJANO SAENZ DENNIS WLADIMIR</t>
  </si>
  <si>
    <t>ROBLES CABRERA YOVER ELVIS</t>
  </si>
  <si>
    <t>QUIJANO SAENZ DEYSI MARIBEL</t>
  </si>
  <si>
    <t>RODRIGUEZ PALOMINO LUISA ANGELICA</t>
  </si>
  <si>
    <t>ROJAS HILARIO JIMMY SERVULO</t>
  </si>
  <si>
    <t>ROJAS MENDIVIL MIGUEL ANGEL</t>
  </si>
  <si>
    <t>QUIROZ PORTILLA CESAR ANTONIO</t>
  </si>
  <si>
    <t>ROMANI PILLPE GUILLERMO</t>
  </si>
  <si>
    <t>RUIZ OCAMPO JUAN CARLOS</t>
  </si>
  <si>
    <t>SALOME BARZOLA VICTOR RAUL</t>
  </si>
  <si>
    <t>SARAVIA PAZ SOLDAN CESAR HERNAN</t>
  </si>
  <si>
    <t>SARMIENTO GUILLEN PAUL ALEJANDRO</t>
  </si>
  <si>
    <t>SEDANO MIRAVAL ENMA ZORAIDA</t>
  </si>
  <si>
    <t>SERRA RUIZ GIOVANNA VICTORIA</t>
  </si>
  <si>
    <t>SEVILLANO ACUÑA ORLANDO RAUL</t>
  </si>
  <si>
    <t>SOTELO OCHOA ADA VERONICA</t>
  </si>
  <si>
    <t>SUAREZ CAJO JULIA RUTH</t>
  </si>
  <si>
    <t>SUCZO CHAIÑA MERVY LUCY</t>
  </si>
  <si>
    <t>RIOS SANTIAGO WILSON CESAR</t>
  </si>
  <si>
    <t>SULCA ROJAS JULIO CESAR</t>
  </si>
  <si>
    <t>TAMAYO ARTEAGA CARMEN ROSA JESUS</t>
  </si>
  <si>
    <t>TIRADO BARRON OSCAR MIGUEL</t>
  </si>
  <si>
    <t>TITO LOAYZA KEYMA MARITHA</t>
  </si>
  <si>
    <t>ROBLES HOCES CONSUELO JESUS</t>
  </si>
  <si>
    <t>TORNERO MEDINA BELISA ROSALBA</t>
  </si>
  <si>
    <t>RODRIGUEZ CALDERON RENZO EMERSON</t>
  </si>
  <si>
    <t>TORRES VASQUEZ JOSE GUILLERMO</t>
  </si>
  <si>
    <t>URBANO LUCANA SEFERINA SARAFINA</t>
  </si>
  <si>
    <t>VALENCIA GARRIAZO EBER</t>
  </si>
  <si>
    <t>VALENCIA ORMEÑO JANET ROSARIO</t>
  </si>
  <si>
    <t>ROJAS RUIZ FRANCISCO BERNARDINO</t>
  </si>
  <si>
    <t>VALLEJOS CASTILLO KARINA DALILA</t>
  </si>
  <si>
    <t>ROMAN ROSSI MARIA AMPARO</t>
  </si>
  <si>
    <t>VARGAS HUAMANTUMBA YAMELY</t>
  </si>
  <si>
    <t>VARGAS PRADO KELLY FARA</t>
  </si>
  <si>
    <t>VARGAS TASAYCO MIGUEL ANGEL</t>
  </si>
  <si>
    <t>SALAZAR MUNAYCO LUISA MARIA</t>
  </si>
  <si>
    <t>VASQUEZ CABALLERO DEISSY ALINA</t>
  </si>
  <si>
    <t>VASQUEZ JIMENEZ GEZEL RAQUEL</t>
  </si>
  <si>
    <t>VASQUEZ RAMOS JHOSSELYN NATALYE</t>
  </si>
  <si>
    <t>SARAVIA YATACO CARMEN ROSA</t>
  </si>
  <si>
    <t>VELASQUEZ VELASQUEZ ROSA MARIA</t>
  </si>
  <si>
    <t>VELAZCO LOPEZ ANGELA BETSY</t>
  </si>
  <si>
    <t>VELIS ALVA DE VILLARREAL LUZ MARIA ESPERANZA</t>
  </si>
  <si>
    <t>VENEGAS ROJAS ADOLFO</t>
  </si>
  <si>
    <t>VENTURA FERNANDEZ FREDDY GUSTAVO</t>
  </si>
  <si>
    <t>VERA MENDOZA FELIX JESUS</t>
  </si>
  <si>
    <t>VICUÑA RAMIREZ MARIO</t>
  </si>
  <si>
    <t>SUAREZ QUIROZ RONAL ELVIS</t>
  </si>
  <si>
    <t>VIDALON SOLDEVILLA ETHEL</t>
  </si>
  <si>
    <t>VILLANUEVA CARDENAS GLADIS JANE</t>
  </si>
  <si>
    <t>VILLAVERDE LUCANA DANITZA SUSAN</t>
  </si>
  <si>
    <t>VILLAVERDE LUCANA MAGALY ROXANA</t>
  </si>
  <si>
    <t>YATACO VALDEZ PALMER EDWIN</t>
  </si>
  <si>
    <t>ZAIRA SACSI MARGARITA DORIS</t>
  </si>
  <si>
    <t>ZAVALA ARIAS CINTIA ROSA</t>
  </si>
  <si>
    <t>TORRES FELICIANO LUIS FELIX</t>
  </si>
  <si>
    <t>ZEGARRA LEON NADIA LIANY</t>
  </si>
  <si>
    <t>ZEGARRA ZEBALLOS MARIELA ROSARIO</t>
  </si>
  <si>
    <t>VALDIVIEZO GUEVARA MARLITT</t>
  </si>
  <si>
    <t xml:space="preserve">VALDIVIEZO GUEVARA MARLITT </t>
  </si>
  <si>
    <t>VASQUEZ TREJO CESAR WILFREDO</t>
  </si>
  <si>
    <t xml:space="preserve">SEMESTRE </t>
  </si>
  <si>
    <t>PLAN DE ESTUDIOS</t>
  </si>
  <si>
    <t>CODIGO DE  PLAN</t>
  </si>
  <si>
    <t>LOCAL</t>
  </si>
  <si>
    <t>PROGRAMA ACADÉMICO</t>
  </si>
  <si>
    <t>CICLO</t>
  </si>
  <si>
    <t>SECCIÓN</t>
  </si>
  <si>
    <t>FILIAL</t>
  </si>
  <si>
    <t>I</t>
  </si>
  <si>
    <t>A</t>
  </si>
  <si>
    <t>HUAURA</t>
  </si>
  <si>
    <t>PRINCIPAL</t>
  </si>
  <si>
    <t>B</t>
  </si>
  <si>
    <t>DE</t>
  </si>
  <si>
    <t>C</t>
  </si>
  <si>
    <t>RCU Nº 249-2019-UAI-CU/P</t>
  </si>
  <si>
    <t>EN</t>
  </si>
  <si>
    <t>D</t>
  </si>
  <si>
    <t>X</t>
  </si>
  <si>
    <t>Y</t>
  </si>
  <si>
    <t>Z</t>
  </si>
  <si>
    <t>E</t>
  </si>
  <si>
    <t>FCS</t>
  </si>
  <si>
    <t>MH</t>
  </si>
  <si>
    <t>F</t>
  </si>
  <si>
    <t>G</t>
  </si>
  <si>
    <t>OB</t>
  </si>
  <si>
    <t>PS</t>
  </si>
  <si>
    <t>T1</t>
  </si>
  <si>
    <t>T2</t>
  </si>
  <si>
    <t>T3</t>
  </si>
  <si>
    <t>H</t>
  </si>
  <si>
    <t>P</t>
  </si>
  <si>
    <t>SUNAMPE</t>
  </si>
  <si>
    <t>T4</t>
  </si>
  <si>
    <t>CÓDIGO</t>
  </si>
  <si>
    <t>NOMBRE DE CURSO</t>
  </si>
  <si>
    <t>TIPO DE ESTUDIOS</t>
  </si>
  <si>
    <t>TIPO DE CURSO</t>
  </si>
  <si>
    <t>MODALIDAD DE CURSO</t>
  </si>
  <si>
    <t>HORAS TEORÍA</t>
  </si>
  <si>
    <t>HORAS PRÁCTICA</t>
  </si>
  <si>
    <t>TOTAL DE HORAS</t>
  </si>
  <si>
    <t>TOTAL DE CREDITOS</t>
  </si>
  <si>
    <t xml:space="preserve">DEDICACIÓN </t>
  </si>
  <si>
    <t>2026-1</t>
  </si>
  <si>
    <t>Presencial</t>
  </si>
  <si>
    <t>P02A3123</t>
  </si>
  <si>
    <t>Especialidad</t>
  </si>
  <si>
    <t>Obligatorio</t>
  </si>
  <si>
    <t>TP</t>
  </si>
  <si>
    <t>P02A3128</t>
  </si>
  <si>
    <t>Virtual</t>
  </si>
  <si>
    <t>P02A2138</t>
  </si>
  <si>
    <t>Taller de investigación I</t>
  </si>
  <si>
    <t>Específico</t>
  </si>
  <si>
    <t>J</t>
  </si>
  <si>
    <t>21A31</t>
  </si>
  <si>
    <t>Taller de Investigación II</t>
  </si>
  <si>
    <t>PORUMA</t>
  </si>
  <si>
    <t>P31B2121</t>
  </si>
  <si>
    <t>P31B2122</t>
  </si>
  <si>
    <t>Sistema tegumentario</t>
  </si>
  <si>
    <t>P31B2124</t>
  </si>
  <si>
    <t>Fisiopatología</t>
  </si>
  <si>
    <t>P31B2123</t>
  </si>
  <si>
    <t>P31B2120</t>
  </si>
  <si>
    <t>Farmacología</t>
  </si>
  <si>
    <t>P04A3115 </t>
  </si>
  <si>
    <t>Psicofisiología</t>
  </si>
  <si>
    <t>Obligatorio </t>
  </si>
  <si>
    <t>P04A3122 </t>
  </si>
  <si>
    <t>TC</t>
  </si>
  <si>
    <t>P04A3123 </t>
  </si>
  <si>
    <t>P04A3129 </t>
  </si>
  <si>
    <t>P04A3131 </t>
  </si>
  <si>
    <t>P04A2138 </t>
  </si>
  <si>
    <t>Especifico</t>
  </si>
  <si>
    <t>P04A3140 </t>
  </si>
  <si>
    <t>23A32</t>
  </si>
  <si>
    <t>De Especialidad</t>
  </si>
  <si>
    <t>23A36</t>
  </si>
  <si>
    <t>Capacitación y Desarrollo del Talento</t>
  </si>
  <si>
    <t>Fisiología Humana</t>
  </si>
  <si>
    <t>Obligatoria</t>
  </si>
  <si>
    <t>Actividades de Proyección Social I</t>
  </si>
  <si>
    <t xml:space="preserve">Introducción a la fonoaudiología </t>
  </si>
  <si>
    <t>Organización y función corporal I</t>
  </si>
  <si>
    <t>Fisiología del ejercicio</t>
  </si>
  <si>
    <t>P02A2113</t>
  </si>
  <si>
    <t>Estadistica</t>
  </si>
  <si>
    <t>P02A1114</t>
  </si>
  <si>
    <t>Cultura Ambiental</t>
  </si>
  <si>
    <t>General</t>
  </si>
  <si>
    <t>P02A2115</t>
  </si>
  <si>
    <t>P02A3117</t>
  </si>
  <si>
    <t>P02A2118</t>
  </si>
  <si>
    <t>P02A2116</t>
  </si>
  <si>
    <t>P04A2113 </t>
  </si>
  <si>
    <t>P04A1114 </t>
  </si>
  <si>
    <t>P04A2116 </t>
  </si>
  <si>
    <t>P04A2117 </t>
  </si>
  <si>
    <t>P04A2118 </t>
  </si>
  <si>
    <t>P09A3113</t>
  </si>
  <si>
    <t>Enfermería obstétrica</t>
  </si>
  <si>
    <t>P09A3114</t>
  </si>
  <si>
    <t>Bioestadística y epidemiología</t>
  </si>
  <si>
    <t>P09A2115</t>
  </si>
  <si>
    <t>Biología</t>
  </si>
  <si>
    <t>P09A2121</t>
  </si>
  <si>
    <t>Microbiología y Parasitología</t>
  </si>
  <si>
    <t xml:space="preserve">P09A3123 </t>
  </si>
  <si>
    <t>Salud de la Mujer</t>
  </si>
  <si>
    <t>P09A3125</t>
  </si>
  <si>
    <t>Farmacología y Terapéutica Obstétrica</t>
  </si>
  <si>
    <t>P09A3126</t>
  </si>
  <si>
    <t>Sexualidad Humana y Reproducción</t>
  </si>
  <si>
    <t>P09A3129</t>
  </si>
  <si>
    <t>Obstetricia I</t>
  </si>
  <si>
    <t>P09A3133</t>
  </si>
  <si>
    <t>Laboratorio Clínico - Diagnóstico por imágenes</t>
  </si>
  <si>
    <t>P09A3138</t>
  </si>
  <si>
    <t>Monitoreo fetal y electrónico</t>
  </si>
  <si>
    <t>P09A2124</t>
  </si>
  <si>
    <t>Actividades de Proyección Social II</t>
  </si>
  <si>
    <t>P04A2149 </t>
  </si>
  <si>
    <t>Seminario de tesis</t>
  </si>
  <si>
    <t>Histología y Embriología</t>
  </si>
  <si>
    <t>Física Aplicada</t>
  </si>
  <si>
    <t>Fundamentos químicos en optometría</t>
  </si>
  <si>
    <t>VIRTUAL</t>
  </si>
  <si>
    <t>Física Aplicada a la optometría</t>
  </si>
  <si>
    <t>P31B2114</t>
  </si>
  <si>
    <t>Biofísica</t>
  </si>
  <si>
    <t>P31B1119</t>
  </si>
  <si>
    <t>Cultura inclusiva</t>
  </si>
  <si>
    <t>Microbiología y parasitología</t>
  </si>
  <si>
    <t>P09A3137</t>
  </si>
  <si>
    <t>Cirugía Instrumental y Anestesiología</t>
  </si>
  <si>
    <t>P09A3139</t>
  </si>
  <si>
    <t>Obstetricia III</t>
  </si>
  <si>
    <t>P02A2111</t>
  </si>
  <si>
    <t>Anatomía</t>
  </si>
  <si>
    <t>B1</t>
  </si>
  <si>
    <t>REGISTRO DE DOCENTES CON CARGA ACADÉMICA 2025-2</t>
  </si>
  <si>
    <t>N°</t>
  </si>
  <si>
    <t>DNI</t>
  </si>
  <si>
    <t>APELLIDOS Y NOMBRE 
DOCENTE 2025-2</t>
  </si>
  <si>
    <t>CONDICIÓN</t>
  </si>
  <si>
    <t>LOCAL 2025-2</t>
  </si>
  <si>
    <t>PROGRAMA ACADÉMICO 2025-2</t>
  </si>
  <si>
    <t>DEDICACIÓN
2025-2</t>
  </si>
  <si>
    <t>HORAS
2025-2</t>
  </si>
  <si>
    <t>LOCAL 2026-1</t>
  </si>
  <si>
    <t>CONDICIÓN 2026-1</t>
  </si>
  <si>
    <t>PROGRAMA ACADÉMICO 2026-1</t>
  </si>
  <si>
    <t>DEDICACIÓN
2026-1</t>
  </si>
  <si>
    <t>HORAS
2026-1</t>
  </si>
  <si>
    <t>RESPONSABLE DE UNIDAD / DOCENTE INVESTIGADOR
(ESCRIBIR AREA Y ESCUELA</t>
  </si>
  <si>
    <t>OBSERVACIONES</t>
  </si>
  <si>
    <t>DOCENTE</t>
  </si>
  <si>
    <t>RENOVACIÓN</t>
  </si>
  <si>
    <t>SEDE</t>
  </si>
  <si>
    <t>ENFERMERÍA</t>
  </si>
  <si>
    <t>PSICOLOGÍA - EEGG</t>
  </si>
  <si>
    <t>PSICOLOGÍA</t>
  </si>
  <si>
    <t>MEDICINA HUMANA</t>
  </si>
  <si>
    <t>DERECHO - EEGG</t>
  </si>
  <si>
    <t>INVITACIÓN</t>
  </si>
  <si>
    <t>OBSTETRICIA</t>
  </si>
  <si>
    <t xml:space="preserve">RESPONSABLE DE UNIDAD DE INVESTIGACION Y RESPONSABILIDAD SOCIAL OBSTETRICIA </t>
  </si>
  <si>
    <t>CONCURSO</t>
  </si>
  <si>
    <t xml:space="preserve">       </t>
  </si>
  <si>
    <t xml:space="preserve">RESPONSABLE DE UNIDAD DE INVESTIGACION Y RESPONSABILIDAD SOCIAL PSICOLOGÍA </t>
  </si>
  <si>
    <t>07703595</t>
  </si>
  <si>
    <t>08822479</t>
  </si>
  <si>
    <t>ADMINISTRACIÓN DE EMPRESAS</t>
  </si>
  <si>
    <t>ENFERMERÍA - EEGG</t>
  </si>
  <si>
    <t>INGENIERÍA CIVIL - EEGG</t>
  </si>
  <si>
    <t>MEDICINA HUMANA - EEGG</t>
  </si>
  <si>
    <t>CONTABILIDAD - EEGG</t>
  </si>
  <si>
    <t xml:space="preserve">DOCENTE DE APOYO PSICOLOGÍA </t>
  </si>
  <si>
    <t xml:space="preserve">RESPONSABLE DE LA UNIDAD DE INVESTIGACIÓN Y RESPONSABILIDAD SOCIAL DE ENFERMERÍA </t>
  </si>
  <si>
    <t>OBSTETRICIA - EEGG</t>
  </si>
  <si>
    <t>07469293</t>
  </si>
  <si>
    <t>CORDOVA GUTIERREZ MARCO ANDREE</t>
  </si>
  <si>
    <t>TECNOLOGÍA MÉDICA - EEGG</t>
  </si>
  <si>
    <t>JEFE DE PRÁCTICA</t>
  </si>
  <si>
    <t>JEFE DE PRACTICAS</t>
  </si>
  <si>
    <t>FERNANDEZ CABRERA ERIKA MERLY</t>
  </si>
  <si>
    <t>INVESTIGADOR</t>
  </si>
  <si>
    <t>GALVEZ ARQUIÑIVA EDWIN JOSE</t>
  </si>
  <si>
    <t xml:space="preserve">COORDINADOR DE GESTIÓN PEDAGÓGICA DE MEDICINA HUMANA </t>
  </si>
  <si>
    <t xml:space="preserve">RESPONSABLE DE UNIDAD DE CALIDAD Y BIENESTAR UNIVERSITARIO DE OBSTETRICIA </t>
  </si>
  <si>
    <t>reincorporación</t>
  </si>
  <si>
    <t>ADMINISTRACIÓN Y FINANZAS</t>
  </si>
  <si>
    <t>ORDINARIO</t>
  </si>
  <si>
    <t>REINCORPORACIÓN</t>
  </si>
  <si>
    <t>MARTINEZ LOZA CYNTHIA PAMELA</t>
  </si>
  <si>
    <t>INGENIERÍA INDUSTRIAL - EEGG</t>
  </si>
  <si>
    <t>RESPONSABLE DE SEGUIMIENTO AL EGRESADO Y PRACTICAS PREPROFESIONALES DE OBSTETRICIA</t>
  </si>
  <si>
    <t>REINCORPORACION V2</t>
  </si>
  <si>
    <t xml:space="preserve">RESPONSABLE DE LA UNIDAD DE CALIDAD Y BIENESTAR UNIVERSITARIO DE ENFERMERÍA </t>
  </si>
  <si>
    <t>INVITACIÓN V2</t>
  </si>
  <si>
    <t xml:space="preserve">DOCENTE DE APOYO OBSTETRICIA </t>
  </si>
  <si>
    <t xml:space="preserve">RESPONSABLE DE LA UNIDAD DE SEGUIMIENTO AL EGRESADO Y PRACTICAS PREPROFESIONALES DE ENFERMERÍA </t>
  </si>
  <si>
    <t xml:space="preserve">COORDINADORA DE GESTIÓN DOCENTE DE  MEDICINA HUMANA </t>
  </si>
  <si>
    <t>ADMINISTRACIÓN DE EMPRESAS - EEGG</t>
  </si>
  <si>
    <t xml:space="preserve">RESPONSABLE DE LA UNIDAD DE CALIDAD Y BIENESTAR UNIVERSITARIO DE PSICOLOGÍA </t>
  </si>
  <si>
    <t>URIBE SOTIL DIAMDRA OLGA</t>
  </si>
  <si>
    <t>INVITACIÓN V4</t>
  </si>
  <si>
    <t>VICUÑA RAMIREZ MARIO JESUS</t>
  </si>
  <si>
    <t>DOCENTE ORDINARIA DE ENFEMERÍA</t>
  </si>
  <si>
    <t xml:space="preserve"> </t>
  </si>
  <si>
    <t>ARQUIÑEGO SOLIS PETHER DANIEL</t>
  </si>
  <si>
    <t>BARDALES NOGUEIRA ORLANDO</t>
  </si>
  <si>
    <t>BARRIOS ORMEÑO YSIDRO MIGUEL</t>
  </si>
  <si>
    <t>BENDEZU AGUIRRE ZUNILDA NINFA</t>
  </si>
  <si>
    <t>BRAVO RAMIREZ MAHYCOL REYNNER HAROLD</t>
  </si>
  <si>
    <t>CAMPOS MARQUEZ ANITA JEANETTE</t>
  </si>
  <si>
    <t>CHACALTANA ESPINO LIMBERT MANUEL</t>
  </si>
  <si>
    <t>CHAVEZ AYALA CRISTIAN ANDREW</t>
  </si>
  <si>
    <t>CONTRERAS MORENO GIANCARLO ROOSVELT</t>
  </si>
  <si>
    <t>DEZA ARRESTEGUI FRANKLIN RUBEN</t>
  </si>
  <si>
    <t>ESPEJO ESPINOZA LUISA KARLA</t>
  </si>
  <si>
    <t>ESPINO GUEVARA PATRICIA DEL ROSARIO</t>
  </si>
  <si>
    <t>FAJARDO CARTAGENA RINA GIULIANA</t>
  </si>
  <si>
    <t xml:space="preserve">FALCONI VERONA VERO JOSE LUIS </t>
  </si>
  <si>
    <t>FELIPA MEDINA FREDDY ANTONIO</t>
  </si>
  <si>
    <t>FLORES VIZARRETA PERCY OMAR</t>
  </si>
  <si>
    <t>FUENTES VASQUEZ MIGUEL ANGEL</t>
  </si>
  <si>
    <t>GANOZA SALAZAR KHATERINE TALIA</t>
  </si>
  <si>
    <t xml:space="preserve">GONZALES CASTILLA MARITZA MARGARITA </t>
  </si>
  <si>
    <t>GONZALEZ BERRIOS CARLOS ALFREDO HUMBERTO</t>
  </si>
  <si>
    <t>GUTIERREZ ANCASI MARIA ANGELICA</t>
  </si>
  <si>
    <t>HERNANDEZ SALAZAR EDER ARMANDO</t>
  </si>
  <si>
    <t>HUAYHUARINA CHICLLA ELIZABETH EMILIANA</t>
  </si>
  <si>
    <t>JIMENEZ MEDINA REMI PASCUAL</t>
  </si>
  <si>
    <t>LÉVANO AVALOS EDGAR DANTE</t>
  </si>
  <si>
    <t>LEVANO CASAS KARINA ADELAIDA</t>
  </si>
  <si>
    <t>LEVANO OCHOA JOSE JAVIER</t>
  </si>
  <si>
    <t>LI HERNÁNDEZ EDWIN ARTURO</t>
  </si>
  <si>
    <t>LLAUCA RAMIREZ BLANCA ELIZABETH</t>
  </si>
  <si>
    <t>MADRID CORI PABLO ADRIAN</t>
  </si>
  <si>
    <t>MAS DAMACEN SEGUNDO DAVID</t>
  </si>
  <si>
    <t>MUNAICO CASTILLA JIMMY YVAN</t>
  </si>
  <si>
    <t>ÑAÑEZ JAVIER NANCY</t>
  </si>
  <si>
    <t>PISCONTE HUAROTO KARINA ELIZABETH</t>
  </si>
  <si>
    <t>RAMIREZ PRECIADO MARIALITA CATALINA</t>
  </si>
  <si>
    <t>RIQUELME LULICHAC SEGUNDO EDUARDO</t>
  </si>
  <si>
    <t>ROJAS CASTILLA MAGALY MARIELLA</t>
  </si>
  <si>
    <t>RONCAL VARGAS JORGE JEFFERSON</t>
  </si>
  <si>
    <t>RUIZ COBA MARCOS</t>
  </si>
  <si>
    <t>SALAZAR MUNAYCO LUISA MARÍA</t>
  </si>
  <si>
    <t>TORALVA CONDORI PAÚL ANDRÉ</t>
  </si>
  <si>
    <t>TORIBIO ALEJO LIZBETH GIOVANNA</t>
  </si>
  <si>
    <t>TORO TORRE JORGE LUIS</t>
  </si>
  <si>
    <t>VENERO MORTTOLA ALEJANDRO</t>
  </si>
  <si>
    <t>VIÑAS ESPINO ADRIANA MARGARITA</t>
  </si>
  <si>
    <t>PLANIFICACIÓN ACADÉMICA PREGRADO 2026-1</t>
  </si>
  <si>
    <t>DATOS DE RCU PLAN DE ESTUDIOS</t>
  </si>
  <si>
    <t>Cod Facultad:</t>
  </si>
  <si>
    <t>NÚMERO VACANTES PROYECTADAS 2025-2</t>
  </si>
  <si>
    <t>APELLIDOS Y NOMBRES</t>
  </si>
  <si>
    <t>MODALIDAD 
(Presenc./VIRTUAL/HIBRIDO)</t>
  </si>
  <si>
    <t>TURNO
(DIURNO/
MAÑANA/ TARDE/NOCHE)</t>
  </si>
  <si>
    <t>JEFE DE PRACTICA
(SI / NO)</t>
  </si>
  <si>
    <t>PABELLON</t>
  </si>
  <si>
    <t>AULA</t>
  </si>
  <si>
    <t>AFORO AULA</t>
  </si>
  <si>
    <t>LABORATORIO</t>
  </si>
  <si>
    <t>AFORO LAB</t>
  </si>
  <si>
    <t>TURNO</t>
  </si>
  <si>
    <t>DIA</t>
  </si>
  <si>
    <t>HORA INICIO</t>
  </si>
  <si>
    <t>MINUTO INICIO</t>
  </si>
  <si>
    <t>HORA FIN</t>
  </si>
  <si>
    <t>MINUTO FIN</t>
  </si>
  <si>
    <t>HORAS
ACADEM.</t>
  </si>
  <si>
    <t>CRUCE DOCENTE</t>
  </si>
  <si>
    <t>CRUCE LABORATORIO</t>
  </si>
  <si>
    <t>DENOMINACIÓN</t>
  </si>
  <si>
    <t>CRUCE DE SECCIÓN</t>
  </si>
  <si>
    <t>A1</t>
  </si>
  <si>
    <t>P02A2106</t>
  </si>
  <si>
    <t>Biologia</t>
  </si>
  <si>
    <t>PRESENCIAL</t>
  </si>
  <si>
    <t>DIURNO</t>
  </si>
  <si>
    <t>LABORATORIO DE BIOLOGÍA Y MICROBIOLOGÍA 1</t>
  </si>
  <si>
    <t>AULA 203 G</t>
  </si>
  <si>
    <t>T</t>
  </si>
  <si>
    <t>A2</t>
  </si>
  <si>
    <t>P02A1103</t>
  </si>
  <si>
    <t>Filosofía y Ética</t>
  </si>
  <si>
    <t>P02A2105</t>
  </si>
  <si>
    <t>Introducción a la enfermería</t>
  </si>
  <si>
    <t>P02A1101</t>
  </si>
  <si>
    <t>P02A1104</t>
  </si>
  <si>
    <t>Métodos de estudio universitario</t>
  </si>
  <si>
    <t>P02A1102</t>
  </si>
  <si>
    <t>Redacción y Comunicación</t>
  </si>
  <si>
    <t>AULA 401 D</t>
  </si>
  <si>
    <t>B2</t>
  </si>
  <si>
    <t>C1</t>
  </si>
  <si>
    <t>C2</t>
  </si>
  <si>
    <t>AULA 204 D</t>
  </si>
  <si>
    <t>D1</t>
  </si>
  <si>
    <t>NOCHE</t>
  </si>
  <si>
    <t>D2</t>
  </si>
  <si>
    <t>NOCTURNO</t>
  </si>
  <si>
    <t>AULA 103 A</t>
  </si>
  <si>
    <t>E1</t>
  </si>
  <si>
    <t>E2</t>
  </si>
  <si>
    <t>AULA 201 A</t>
  </si>
  <si>
    <t xml:space="preserve">AULA 104 A </t>
  </si>
  <si>
    <t>P02A1110</t>
  </si>
  <si>
    <t>AULA 204 B</t>
  </si>
  <si>
    <t>LABORATORIO DE ANATOMÍA</t>
  </si>
  <si>
    <t>P02A1112</t>
  </si>
  <si>
    <t>P02A1107</t>
  </si>
  <si>
    <t>AULA 202 B</t>
  </si>
  <si>
    <t>P02A1108</t>
  </si>
  <si>
    <t>P02A1109</t>
  </si>
  <si>
    <t>Realidad nacional y Globalizacion</t>
  </si>
  <si>
    <t>AULA 201 B</t>
  </si>
  <si>
    <t>Antropología de la Salud</t>
  </si>
  <si>
    <t>LABORATORIO DE CÓMPUTO 2</t>
  </si>
  <si>
    <t>LABORATORIO DE QUÍMICA Y BIOQUÍMICA 1</t>
  </si>
  <si>
    <t>P02A2124</t>
  </si>
  <si>
    <t>AULA 202 G</t>
  </si>
  <si>
    <t>P02A3120</t>
  </si>
  <si>
    <t>LABORATORIO DE ENFERMERÍA BÁSICA</t>
  </si>
  <si>
    <t>LABORATORIO DE ENFERMERÍA ESPECIALIZADA 1</t>
  </si>
  <si>
    <t>P02A3122</t>
  </si>
  <si>
    <t>P02A2121</t>
  </si>
  <si>
    <t>P02A2119</t>
  </si>
  <si>
    <t>Semiologia</t>
  </si>
  <si>
    <t>AULA 204 G</t>
  </si>
  <si>
    <t>X1</t>
  </si>
  <si>
    <t>X2</t>
  </si>
  <si>
    <t>P02A2130</t>
  </si>
  <si>
    <t>Actividad de Proyeccion Social III</t>
  </si>
  <si>
    <t>P02A3126</t>
  </si>
  <si>
    <t>Educación para la salud</t>
  </si>
  <si>
    <t>P02A3129</t>
  </si>
  <si>
    <t>LABORATORIO DE ENFERMERÍA ESPECIALIZADA 02</t>
  </si>
  <si>
    <t>P02A3125</t>
  </si>
  <si>
    <t>P02A3127</t>
  </si>
  <si>
    <t>Tecnología de información en salud</t>
  </si>
  <si>
    <t>AULA 202 A</t>
  </si>
  <si>
    <t>P02A3236</t>
  </si>
  <si>
    <t>Electivo 1 - Enfermería y ética</t>
  </si>
  <si>
    <t>Electivo</t>
  </si>
  <si>
    <t>P02A3134</t>
  </si>
  <si>
    <t>P02A3135</t>
  </si>
  <si>
    <t>AULA 302 D</t>
  </si>
  <si>
    <t>P02A3132</t>
  </si>
  <si>
    <t>P02A3133</t>
  </si>
  <si>
    <t>P02A3131</t>
  </si>
  <si>
    <t>Enfermeria en salud mental y psiquiatría</t>
  </si>
  <si>
    <t>AULA 101 F</t>
  </si>
  <si>
    <t>P02A3243</t>
  </si>
  <si>
    <t>Electivo 2 - Salud Ocupacional</t>
  </si>
  <si>
    <t>P02A3140</t>
  </si>
  <si>
    <t>Enfermería en Salud Comunitaria II</t>
  </si>
  <si>
    <t>AULA 103 F</t>
  </si>
  <si>
    <t>P02A3142</t>
  </si>
  <si>
    <t>Enfermería en salud de la mujer</t>
  </si>
  <si>
    <t>LABORATORIO DE OBSTÉTRICIA HUMANÍSTICA</t>
  </si>
  <si>
    <t>P02A2139</t>
  </si>
  <si>
    <t>Ingles I</t>
  </si>
  <si>
    <t>P02A3141</t>
  </si>
  <si>
    <t>Salud publica</t>
  </si>
  <si>
    <t>AULA 204 F</t>
  </si>
  <si>
    <t>Enfermeria en salud comunitaria II</t>
  </si>
  <si>
    <t>21AA6</t>
  </si>
  <si>
    <t>Electivo 3 - Dirección en gestión de Centros Gerontologicos</t>
  </si>
  <si>
    <t>21A30</t>
  </si>
  <si>
    <t>21A33</t>
  </si>
  <si>
    <t>Inglés II</t>
  </si>
  <si>
    <t>21A32</t>
  </si>
  <si>
    <t>Internado I</t>
  </si>
  <si>
    <t>AULA 102 F</t>
  </si>
  <si>
    <t>21A35</t>
  </si>
  <si>
    <t>Internado II</t>
  </si>
  <si>
    <t>P02X2151</t>
  </si>
  <si>
    <t>Seminario de Tesis</t>
  </si>
  <si>
    <t>21A37</t>
  </si>
  <si>
    <t>Internado III</t>
  </si>
  <si>
    <t>P02X2153</t>
  </si>
  <si>
    <t>Trabajo de Investigación</t>
  </si>
  <si>
    <t>P09A1106</t>
  </si>
  <si>
    <t>Cultura ambiental</t>
  </si>
  <si>
    <t>AULA 101 G</t>
  </si>
  <si>
    <t>P09A1104</t>
  </si>
  <si>
    <t>P09A2105</t>
  </si>
  <si>
    <t>Introducción a la obstetricia</t>
  </si>
  <si>
    <t>P09A1101</t>
  </si>
  <si>
    <t>Matemática I</t>
  </si>
  <si>
    <t>P09A1103</t>
  </si>
  <si>
    <t>P09A1102</t>
  </si>
  <si>
    <t>AULA 201 G</t>
  </si>
  <si>
    <t>P09A1110</t>
  </si>
  <si>
    <t>Administración general</t>
  </si>
  <si>
    <t>P09A2111</t>
  </si>
  <si>
    <t>Anatomía y fisiología</t>
  </si>
  <si>
    <t>P09A1112</t>
  </si>
  <si>
    <t>P09A1107</t>
  </si>
  <si>
    <t>Matemática II</t>
  </si>
  <si>
    <t>P09A1108</t>
  </si>
  <si>
    <t>Metodología de la Investigación</t>
  </si>
  <si>
    <t>P09A1109</t>
  </si>
  <si>
    <t>Realidad nacional y Globalización</t>
  </si>
  <si>
    <t>P09A2118</t>
  </si>
  <si>
    <t>MAÑANA</t>
  </si>
  <si>
    <t>AULA 202 F</t>
  </si>
  <si>
    <t>P09A2117</t>
  </si>
  <si>
    <t>TARDE</t>
  </si>
  <si>
    <t>LABORATORIO DE CÓMPUTO 1</t>
  </si>
  <si>
    <t>P09A3116</t>
  </si>
  <si>
    <t>Histología</t>
  </si>
  <si>
    <t>AULA 404 D</t>
  </si>
  <si>
    <t xml:space="preserve">P09A3122 </t>
  </si>
  <si>
    <t>Embriología y Genética</t>
  </si>
  <si>
    <t>De especialidad</t>
  </si>
  <si>
    <t>P09A2120</t>
  </si>
  <si>
    <t>Química y Bioquímica</t>
  </si>
  <si>
    <t>P09A2119</t>
  </si>
  <si>
    <t>Semiología</t>
  </si>
  <si>
    <t>P09A2130</t>
  </si>
  <si>
    <t>Actividades de Proyección Social III</t>
  </si>
  <si>
    <t>P09A3128</t>
  </si>
  <si>
    <t>Administración y Gerencia en Salud</t>
  </si>
  <si>
    <t>TALLER DE CONSULTORÍA EN SALUD SEXUAL Y REPRODUCTIVA</t>
  </si>
  <si>
    <t>P09A3127</t>
  </si>
  <si>
    <t>AULA 504 D</t>
  </si>
  <si>
    <t>P09A2136</t>
  </si>
  <si>
    <t>Estadística aplicada a la Investigación</t>
  </si>
  <si>
    <t>P09A3134</t>
  </si>
  <si>
    <t>Gestión Administrativa Pública y Privada</t>
  </si>
  <si>
    <t>P09A3131</t>
  </si>
  <si>
    <t>Obstetricia Comunitaria</t>
  </si>
  <si>
    <t>P09A3135</t>
  </si>
  <si>
    <t>Obstetricia II</t>
  </si>
  <si>
    <t>P09A3132</t>
  </si>
  <si>
    <t>Psicoprofilaxis Obstétrica y Estimulación Prenatal</t>
  </si>
  <si>
    <t>TALLER DE PSICOPROFILAXIS</t>
  </si>
  <si>
    <t>P09A3244</t>
  </si>
  <si>
    <t>Electivo 1 (Nutrición y Dietoterapia)</t>
  </si>
  <si>
    <t>P09A2141</t>
  </si>
  <si>
    <t>Inglés I</t>
  </si>
  <si>
    <t>P09A2140</t>
  </si>
  <si>
    <t>A-1</t>
  </si>
  <si>
    <t>AULA 303 D</t>
  </si>
  <si>
    <t>B-1</t>
  </si>
  <si>
    <t>P09A3251</t>
  </si>
  <si>
    <t>P09A2148</t>
  </si>
  <si>
    <t>P09A3147</t>
  </si>
  <si>
    <t>P09A3145</t>
  </si>
  <si>
    <t>Medicina Legal y Forense</t>
  </si>
  <si>
    <t>P09A2146</t>
  </si>
  <si>
    <t xml:space="preserve">P09A3152 </t>
  </si>
  <si>
    <t>P09A2153</t>
  </si>
  <si>
    <t xml:space="preserve">P09A3154 </t>
  </si>
  <si>
    <t>P09A2155</t>
  </si>
  <si>
    <t>P04A2106 </t>
  </si>
  <si>
    <t>P04A1103 </t>
  </si>
  <si>
    <t>P04A2105 </t>
  </si>
  <si>
    <t>P04A1101 </t>
  </si>
  <si>
    <t>P04A1104 </t>
  </si>
  <si>
    <t>P04A1102 </t>
  </si>
  <si>
    <t>Introducción a la psicología</t>
  </si>
  <si>
    <t>P04A1110 </t>
  </si>
  <si>
    <t>P04A2111 </t>
  </si>
  <si>
    <t>AULA 104 B</t>
  </si>
  <si>
    <t>P04A1112 </t>
  </si>
  <si>
    <t>P04A1107 </t>
  </si>
  <si>
    <t>AULA 103 B</t>
  </si>
  <si>
    <t>P04A1108 </t>
  </si>
  <si>
    <t>P04A1109 </t>
  </si>
  <si>
    <t>LABORATORIO PSICOMÉTRICO</t>
  </si>
  <si>
    <t>P04A2124 </t>
  </si>
  <si>
    <t>P04A3119 </t>
  </si>
  <si>
    <t>P04A3120 </t>
  </si>
  <si>
    <t>P04A3121 </t>
  </si>
  <si>
    <t>P04A2130 </t>
  </si>
  <si>
    <t>Actividad de Proyección Social III</t>
  </si>
  <si>
    <t>Desarrollo Psicológico II</t>
  </si>
  <si>
    <t>P04A3127 </t>
  </si>
  <si>
    <t>LABORATORIO DE CÁMARA GESELL</t>
  </si>
  <si>
    <t>P04A2125 </t>
  </si>
  <si>
    <t>P04A3126 </t>
  </si>
  <si>
    <t>P04A3128 </t>
  </si>
  <si>
    <t>P04A3136 </t>
  </si>
  <si>
    <t>P04A3132 </t>
  </si>
  <si>
    <t>P04A3133 </t>
  </si>
  <si>
    <t>P04A3135 </t>
  </si>
  <si>
    <t>P04A3134 </t>
  </si>
  <si>
    <t>P04A3137 </t>
  </si>
  <si>
    <t>P04A2142 </t>
  </si>
  <si>
    <t>P04A3139 </t>
  </si>
  <si>
    <t>P04A3141 </t>
  </si>
  <si>
    <t>23A37</t>
  </si>
  <si>
    <t>23A35</t>
  </si>
  <si>
    <t>Orientación y Consejo Psicológico</t>
  </si>
  <si>
    <t>23A34</t>
  </si>
  <si>
    <t>23A33</t>
  </si>
  <si>
    <t>P04A3252</t>
  </si>
  <si>
    <t>Electivo 1 - Problemas del aprendizaje</t>
  </si>
  <si>
    <t>23A39</t>
  </si>
  <si>
    <t>P04A3257</t>
  </si>
  <si>
    <t>Electivo 2 - Modelos de intervencion psicoeducativa</t>
  </si>
  <si>
    <t>23A41</t>
  </si>
  <si>
    <t>P04A2154 </t>
  </si>
  <si>
    <t>Biologia General</t>
  </si>
  <si>
    <t>Introducción a la Tecnología Médica</t>
  </si>
  <si>
    <t>Matemática</t>
  </si>
  <si>
    <t xml:space="preserve">PRESENCIAL </t>
  </si>
  <si>
    <t>P31B2106</t>
  </si>
  <si>
    <t>AULA 403-C</t>
  </si>
  <si>
    <t>LABORATORIO DE BIOLOGÍA 103-D</t>
  </si>
  <si>
    <t>P31B1104</t>
  </si>
  <si>
    <t>P31B2105</t>
  </si>
  <si>
    <t>P31B1101</t>
  </si>
  <si>
    <t>P31B1103</t>
  </si>
  <si>
    <t>P31B1102</t>
  </si>
  <si>
    <t>AULA 302-C</t>
  </si>
  <si>
    <t>AULA 303-C</t>
  </si>
  <si>
    <t>P31B1110</t>
  </si>
  <si>
    <t>Administración y emprendimiento</t>
  </si>
  <si>
    <t>AULA 401-C</t>
  </si>
  <si>
    <t>ANFITEATRO DE ANATOMÍA 101-D</t>
  </si>
  <si>
    <t>P31B1111</t>
  </si>
  <si>
    <t>P31B1108</t>
  </si>
  <si>
    <t>P31B1109</t>
  </si>
  <si>
    <t>AULA 402-C</t>
  </si>
  <si>
    <t>AULA 101-C</t>
  </si>
  <si>
    <t>LABORATORIO DE FÍSICA. 202-D</t>
  </si>
  <si>
    <t>P31B2113</t>
  </si>
  <si>
    <t>P31B2116</t>
  </si>
  <si>
    <t>P31B2118</t>
  </si>
  <si>
    <t>LABORATORIO DE FISIOLOGÍA Y FARMACOLOGÍA 303-D</t>
  </si>
  <si>
    <t>P31B2117</t>
  </si>
  <si>
    <t>LABORATORIO DE HISTOLOGÍA Y PATOLOGÍA 1. 201-D</t>
  </si>
  <si>
    <t>P31B2115</t>
  </si>
  <si>
    <t>LABORATORIO DE QUÍMICA Y BIOQUÍMICA.205-D</t>
  </si>
  <si>
    <t>AULA 102-C</t>
  </si>
  <si>
    <t>AULA 103-C</t>
  </si>
  <si>
    <t>P31B2125</t>
  </si>
  <si>
    <t>Actividades de proyección social I</t>
  </si>
  <si>
    <t>Bioquímica</t>
  </si>
  <si>
    <t>Inmunología</t>
  </si>
  <si>
    <t>LABORATORIO DE MICROBIOLOGÍA Y PARASITOLOGÍA.  102-D</t>
  </si>
  <si>
    <t>Patología</t>
  </si>
  <si>
    <t>LABORATORIO DE COMPUTO 302-D</t>
  </si>
  <si>
    <t>AULA 201-C</t>
  </si>
  <si>
    <t>Actividades de proyección social II</t>
  </si>
  <si>
    <t>LABORATORIO DE SIMULACIÓN 301-D</t>
  </si>
  <si>
    <t>AULA 202-C</t>
  </si>
  <si>
    <t>AULA 203-C</t>
  </si>
  <si>
    <t>AULA 301-C</t>
  </si>
  <si>
    <t>JIMENEZ CHTOKOLENKO LIZBETH ARACELI</t>
  </si>
  <si>
    <t>NO</t>
  </si>
  <si>
    <t>Estadística</t>
  </si>
  <si>
    <t>Química Orgánica e Inorgánica</t>
  </si>
  <si>
    <t>Neuroanatomia funcional de cabeza y cuello</t>
  </si>
  <si>
    <t>LABORATORIO DE BIOLOGÍA Y MICROBIOLOGÍA</t>
  </si>
  <si>
    <t>AULA 503 D</t>
  </si>
  <si>
    <t>AULA 601 D</t>
  </si>
  <si>
    <t>AULA 602 D</t>
  </si>
  <si>
    <t>AULA 401 C</t>
  </si>
  <si>
    <t>LABORATORIO DE ANATOMIA</t>
  </si>
  <si>
    <t>AULA 204 C</t>
  </si>
  <si>
    <t>AULA 105 C</t>
  </si>
  <si>
    <t>AULA 205 C</t>
  </si>
  <si>
    <t>AULA 104 C</t>
  </si>
  <si>
    <t>LABORATORIO DE COMPUTO 4</t>
  </si>
  <si>
    <t>LABORATORIO DE QUÍMICA Y BIOQUÍMICA</t>
  </si>
  <si>
    <t>AULA 102 C</t>
  </si>
  <si>
    <t>AULA 304 C</t>
  </si>
  <si>
    <t>LABORATORIO PSICOMETRICO 2</t>
  </si>
  <si>
    <t>JULCARIMA ISLA ROBERT ALEXANDER</t>
  </si>
  <si>
    <t>AULA 103 C</t>
  </si>
  <si>
    <t>AULA 403 C</t>
  </si>
  <si>
    <t>LABORATORIO DE ENFERMERIA BASICA</t>
  </si>
  <si>
    <t>AULA 405 C</t>
  </si>
  <si>
    <t>AULA 101 C</t>
  </si>
  <si>
    <t>LABORATORIO DE ENFERMERIA ESPECIALIZADA 02</t>
  </si>
  <si>
    <t>AULA 203 C</t>
  </si>
  <si>
    <t>LABORATORIO DE ENFERMERÍA ESPECIALIZADA 3</t>
  </si>
  <si>
    <t>AULA 301 C</t>
  </si>
  <si>
    <t>AULA 305 C</t>
  </si>
  <si>
    <t>LABORATORIO DE ENFERMERIA ESPECIALIZADA 01</t>
  </si>
  <si>
    <t>AULA 303 C</t>
  </si>
  <si>
    <t>K</t>
  </si>
  <si>
    <t>AULA 302 C</t>
  </si>
  <si>
    <t>AULA 404 C</t>
  </si>
  <si>
    <t>LABORATORIO DE OBSTETRICIA HUMANÍSTICA</t>
  </si>
  <si>
    <t>AULA 402 C</t>
  </si>
  <si>
    <t>Sistemas psicológicos</t>
  </si>
  <si>
    <t xml:space="preserve">DIURNO </t>
  </si>
  <si>
    <t>TALLER DE DESIGN THINKING 1</t>
  </si>
  <si>
    <t>Electivo 1 -Problemas del aprendizaje</t>
  </si>
  <si>
    <t>Electivo 1 Problemas del aprendizaje</t>
  </si>
  <si>
    <t>AULA 203 D</t>
  </si>
  <si>
    <t>LABORATORIO DE BIOLOGÍA</t>
  </si>
  <si>
    <t>AULA 202 D</t>
  </si>
  <si>
    <t>AULA 101 D</t>
  </si>
  <si>
    <t xml:space="preserve">LABORATORIO DE ANFITEATRO DE ANATOMÍA </t>
  </si>
  <si>
    <t>AULA 103 D</t>
  </si>
  <si>
    <t>AULA 102 D</t>
  </si>
  <si>
    <t>TARDE/NOCHE</t>
  </si>
  <si>
    <t>LABORATORIO DE FISIOLOGIA Y FARMACOLOGÍA</t>
  </si>
  <si>
    <t>LABORATORIO DE HISTOLOGIA Y PATOLOGIA 01</t>
  </si>
  <si>
    <t>AULA 201 D</t>
  </si>
  <si>
    <t>GONZALES ORTIZ JOSÉ MIGUEL</t>
  </si>
  <si>
    <t xml:space="preserve">LABORATORIO DE MICROBIOLOGÍA Y PARASITOLOGÍA.  </t>
  </si>
  <si>
    <t>AULA 301 D</t>
  </si>
  <si>
    <t>LABORATORIO DE COMPUTO</t>
  </si>
  <si>
    <t>LABORATORIO DE SIMULACIÓN</t>
  </si>
  <si>
    <t>SOLDEVILLA CANALES JOSE VIDAL</t>
  </si>
  <si>
    <t>AVALOS CABRERA JESUS MILAGRITO</t>
  </si>
  <si>
    <t>HUAMAN BRIZUELA HUGO ENRIQUE</t>
  </si>
  <si>
    <t>Anatomia Humana</t>
  </si>
  <si>
    <t>Anatomía Humana</t>
  </si>
  <si>
    <t>GASCO TANTACHUCO MANUEL ENRIQUE</t>
  </si>
  <si>
    <t>LOZA ALMEYDA ANGIE KARINA</t>
  </si>
  <si>
    <t xml:space="preserve">SEDE </t>
  </si>
  <si>
    <t>HORAS POR CARRERA</t>
  </si>
  <si>
    <t>HORAS POR CARRERA EEGG</t>
  </si>
  <si>
    <t>EEGG</t>
  </si>
  <si>
    <t>DOCENTES UAI</t>
  </si>
  <si>
    <t>HORAS</t>
  </si>
  <si>
    <t>ADM</t>
  </si>
  <si>
    <t>ENF</t>
  </si>
  <si>
    <t>ING SIS</t>
  </si>
  <si>
    <t>IND AL</t>
  </si>
  <si>
    <t>IND</t>
  </si>
  <si>
    <t>CONT</t>
  </si>
  <si>
    <t>OBS</t>
  </si>
  <si>
    <t>MEDICINA</t>
  </si>
  <si>
    <t>ING CIVIL</t>
  </si>
  <si>
    <t>ARQUI</t>
  </si>
  <si>
    <t>LAB. CLIN</t>
  </si>
  <si>
    <t>TERAPIA FIS.</t>
  </si>
  <si>
    <t>TERAPIA LEN.</t>
  </si>
  <si>
    <t>ADM. EMP</t>
  </si>
  <si>
    <t>OPTOM.</t>
  </si>
  <si>
    <t>INGENIERÍA DE SISTEMAS</t>
  </si>
  <si>
    <t>INGENIERÍA INDUSTRIAL</t>
  </si>
  <si>
    <t>CONTABILIDAD</t>
  </si>
  <si>
    <t>DERECHO</t>
  </si>
  <si>
    <t>INGENIERÍA CIVIL</t>
  </si>
  <si>
    <t>ARQUITECTURA</t>
  </si>
  <si>
    <t>TECNOLOGÍA MEDICA EN LABORATORIO CLÍNICO Y ANATOMÍA PATOLÓGICA</t>
  </si>
  <si>
    <t>TECNOLOGÍA MEDICA EN TERAPIA FÍSICA Y REHABILITACIÓN</t>
  </si>
  <si>
    <t>TECNOLOGÍA MEDICA EN TERAPIA DE LENGUAJE</t>
  </si>
  <si>
    <t>TECNOLOGÍA MEDICA EN OPTOMETRÍA</t>
  </si>
  <si>
    <t>ADMINISTRACIÓN Y FINANZAS - EEGG</t>
  </si>
  <si>
    <t>INGENIERÍA DE SISTEMAS - EEGG</t>
  </si>
  <si>
    <t>ARQUITECTURA - EEGG</t>
  </si>
  <si>
    <t>TECNOLOGÍA MEDICA EN LABORATORIO CLÍNICO Y ANATOMÍA PATOLÓGICA - EEGG</t>
  </si>
  <si>
    <t>TECNOLOGÍA MEDICA EN TERAPIA FÍSICA Y REHABILITACIÓN - EEGG</t>
  </si>
  <si>
    <t>TECNOLOGÍA MEDICA EN TERAPIA DE LENGUAJE - EEGG</t>
  </si>
  <si>
    <t>TECNOLOGÍA MEDICA EN OPTOMETRÍA - EEGG</t>
  </si>
  <si>
    <t>HORAS VIRTUAL</t>
  </si>
  <si>
    <t>HORAS PRESENCIAL</t>
  </si>
  <si>
    <t>HORAS HIBRIDAS</t>
  </si>
  <si>
    <t>SEDE-VIRTUAL</t>
  </si>
  <si>
    <t>SEDE-PRESENCIAL</t>
  </si>
  <si>
    <t>SUNAMPE-VIRTUAL</t>
  </si>
  <si>
    <t>SUNAMPE-PRESENCIAL</t>
  </si>
  <si>
    <t>FILIAL-VIRTUAL</t>
  </si>
  <si>
    <t>FILIAL-PRESENCIAL</t>
  </si>
  <si>
    <t>PORUMA-VIRTUAL</t>
  </si>
  <si>
    <t>PORUMA-PRESENCIAL</t>
  </si>
  <si>
    <t>HUAURA-VIRTUAL</t>
  </si>
  <si>
    <t>HUAURA-PRESENCIAL</t>
  </si>
  <si>
    <t>ESTADO</t>
  </si>
  <si>
    <t>APROBADA</t>
  </si>
  <si>
    <t xml:space="preserve">SOLUCIONADO </t>
  </si>
  <si>
    <t>CORREGIDO</t>
  </si>
  <si>
    <t>COORDINADORA</t>
  </si>
  <si>
    <t>DIRECTORA</t>
  </si>
  <si>
    <t>LOPEZ BALAREZO KATIA LUCILA</t>
  </si>
  <si>
    <t>PARA CONCURSO</t>
  </si>
  <si>
    <t>RAMOS HERNANDEZ GIOVANNA GEORGINA</t>
  </si>
  <si>
    <t>HORARIO DE AULA</t>
  </si>
  <si>
    <t>HORARIO DE LABORATORIO</t>
  </si>
  <si>
    <t>CRUCE AULA</t>
  </si>
  <si>
    <t>ZAPATA GRIMALDO ROSSANA ARACELI</t>
  </si>
  <si>
    <t>SAAVEDRA CASTILLO DAVID ALONSO</t>
  </si>
  <si>
    <t>ESPINOZA HUAMAN CLAUDIA JUANA</t>
  </si>
  <si>
    <t>HUAMAN HUAROTO JAHAIRA BRIGITTE</t>
  </si>
  <si>
    <t>AULA 402 D</t>
  </si>
  <si>
    <t>AULA 403 D</t>
  </si>
  <si>
    <t>SOTO BARRIGA DAVID GONZALO</t>
  </si>
  <si>
    <t>ROBLES GÓMEZ LESLIE YASMIN</t>
  </si>
  <si>
    <t>LABORATORIO DE FISICA</t>
  </si>
  <si>
    <t>RCU N° 016-2026-UAI-CU/P</t>
  </si>
  <si>
    <t>RCU N° 015-2026-UAI-CU/P</t>
  </si>
  <si>
    <t>RCU N° 022-2026-UAI-CU/P</t>
  </si>
  <si>
    <t>RCU N° 014-2026-UAI-CU/P</t>
  </si>
  <si>
    <t>RCU N° 020-2026-UAI-CU/P</t>
  </si>
  <si>
    <t>RCU N° 017-2026-UAI-CU/P</t>
  </si>
  <si>
    <t>RCU N° 021-2026-UAI-CU/P</t>
  </si>
  <si>
    <t>RCU N° 019-2026-UAI-CU/P</t>
  </si>
  <si>
    <t>Anatomia y fisiologia</t>
  </si>
  <si>
    <t>Metodología de la investigación</t>
  </si>
  <si>
    <t>Actividades de proyeccion social I</t>
  </si>
  <si>
    <t>Métodos de atención de enfermería</t>
  </si>
  <si>
    <t>Química y bioquimica</t>
  </si>
  <si>
    <t>Actividades de proyeccion social II</t>
  </si>
  <si>
    <t>Enfermería clínica</t>
  </si>
  <si>
    <t>Enfermería pediatrica</t>
  </si>
  <si>
    <t>Farmacología y terapeutica</t>
  </si>
  <si>
    <t>Microbiologia y parasitologia</t>
  </si>
  <si>
    <t>Enfermería en salud del adulto I</t>
  </si>
  <si>
    <t>Enfermeria en atención primaria en salud</t>
  </si>
  <si>
    <t>Nutrición y dietoterapia</t>
  </si>
  <si>
    <t>Enfermería en medicina alternativa</t>
  </si>
  <si>
    <t>Enfermería en salud del adulto II</t>
  </si>
  <si>
    <t>Enfermería en salud comunitaria I</t>
  </si>
  <si>
    <t>Enfermería geriatrica</t>
  </si>
  <si>
    <t>Taller de Investigación I</t>
  </si>
  <si>
    <t>Electivo 2 (Manejo de emergencias obstétricas )</t>
  </si>
  <si>
    <t>Proyecto de tesis</t>
  </si>
  <si>
    <t>Trabajo de Investigacción</t>
  </si>
  <si>
    <t>Psicología de la Sexualidad</t>
  </si>
  <si>
    <t>Psicología Forense</t>
  </si>
  <si>
    <t>Trabajo de investigación</t>
  </si>
  <si>
    <t>Biología celular</t>
  </si>
  <si>
    <t>Embriología y genética</t>
  </si>
  <si>
    <t>Fisiología</t>
  </si>
  <si>
    <t>Química orgánica</t>
  </si>
  <si>
    <t>Aparato locomotor</t>
  </si>
  <si>
    <t>Sistema endocrino</t>
  </si>
  <si>
    <t>P31B2112</t>
  </si>
  <si>
    <t>P31B1107</t>
  </si>
  <si>
    <t>P31B2131</t>
  </si>
  <si>
    <t>P31B3127</t>
  </si>
  <si>
    <t>P31B2126</t>
  </si>
  <si>
    <t>P31B2130</t>
  </si>
  <si>
    <t>Introducción a la medicina</t>
  </si>
  <si>
    <t>P31B3129</t>
  </si>
  <si>
    <t>P31B3128</t>
  </si>
  <si>
    <t>P61A2106</t>
  </si>
  <si>
    <t>P61A1103</t>
  </si>
  <si>
    <t>P61A2105</t>
  </si>
  <si>
    <t>P61A1101</t>
  </si>
  <si>
    <t>P61A1104</t>
  </si>
  <si>
    <t>P61A1102</t>
  </si>
  <si>
    <t>Actividad de Proyección social I</t>
  </si>
  <si>
    <t>Actividad de Proyección social II</t>
  </si>
  <si>
    <t>Desarrollo Psicológico I</t>
  </si>
  <si>
    <t>Neuropsicología</t>
  </si>
  <si>
    <t>Procesos Cognitivos</t>
  </si>
  <si>
    <t>Psicología del Aprendizaje</t>
  </si>
  <si>
    <t>Psicometría</t>
  </si>
  <si>
    <t>Entrevista y Observación</t>
  </si>
  <si>
    <t>Pruebas Psicológicas</t>
  </si>
  <si>
    <t>Psicología de la Personalidad</t>
  </si>
  <si>
    <t>Psicopatología I</t>
  </si>
  <si>
    <t>Evaluación y Diagnostico</t>
  </si>
  <si>
    <t>Psicología clínica y de la Salud</t>
  </si>
  <si>
    <t>Psicología Comunitaria</t>
  </si>
  <si>
    <t>Psicología Educativa</t>
  </si>
  <si>
    <t>Psicología Organizacional</t>
  </si>
  <si>
    <t>Psicopatología II</t>
  </si>
  <si>
    <t>Informes Psicológicos</t>
  </si>
  <si>
    <t>Psicología de la Educación Especial</t>
  </si>
  <si>
    <t>Psicología de los Recursos Humanos</t>
  </si>
  <si>
    <t>Psicología de la sexualidad</t>
  </si>
  <si>
    <t>CHAVEZ AYALA CHRISTIAN ANDREW</t>
  </si>
  <si>
    <t>VIÑAS OSPINO ADRIANA MARGARITA</t>
  </si>
  <si>
    <t>HERNANDEZ CARDENAS NARDA MILAGROS</t>
  </si>
  <si>
    <t>GANOZA SALAZAR KATHERINE TALIA</t>
  </si>
  <si>
    <t>REQUELME LULICHAC SEGUNDO EDUARDO</t>
  </si>
  <si>
    <t>P35B2106</t>
  </si>
  <si>
    <t>P35B1103</t>
  </si>
  <si>
    <t>P35B2105</t>
  </si>
  <si>
    <t>P35B1104</t>
  </si>
  <si>
    <t>P35B1102</t>
  </si>
  <si>
    <t>P35B2118</t>
  </si>
  <si>
    <t>P35B1113</t>
  </si>
  <si>
    <t>P35B2117</t>
  </si>
  <si>
    <t>P35B2114</t>
  </si>
  <si>
    <t>P35B2115</t>
  </si>
  <si>
    <t>P35B2116</t>
  </si>
  <si>
    <t>P35B1101</t>
  </si>
  <si>
    <t>P37B2106</t>
  </si>
  <si>
    <t>P37B1103</t>
  </si>
  <si>
    <t>P37B2105</t>
  </si>
  <si>
    <t>P37B1101</t>
  </si>
  <si>
    <t>P37B1104</t>
  </si>
  <si>
    <t>P37B1102</t>
  </si>
  <si>
    <t>P37B2118</t>
  </si>
  <si>
    <t>P37B1113</t>
  </si>
  <si>
    <t>P37B2114</t>
  </si>
  <si>
    <t>P37B2115</t>
  </si>
  <si>
    <t>P37B3116</t>
  </si>
  <si>
    <t>P37B3117</t>
  </si>
  <si>
    <t>P36B2118</t>
  </si>
  <si>
    <t>P36B1113</t>
  </si>
  <si>
    <t>P36B3117</t>
  </si>
  <si>
    <t>P36B2114</t>
  </si>
  <si>
    <t>P36B2115</t>
  </si>
  <si>
    <t>P36B3116</t>
  </si>
  <si>
    <t>P36B2106</t>
  </si>
  <si>
    <t>P36B1103</t>
  </si>
  <si>
    <t>P36B2105</t>
  </si>
  <si>
    <t>P36B1101</t>
  </si>
  <si>
    <t>P36B1104</t>
  </si>
  <si>
    <t>P36B1102</t>
  </si>
  <si>
    <t>P36B1110</t>
  </si>
  <si>
    <t>P36B2111</t>
  </si>
  <si>
    <t>P36B1107</t>
  </si>
  <si>
    <t>P36B1112</t>
  </si>
  <si>
    <t>P36B1108</t>
  </si>
  <si>
    <t>P36B1109</t>
  </si>
  <si>
    <t>P55B1110</t>
  </si>
  <si>
    <t>P55B2111</t>
  </si>
  <si>
    <t>P55B1107</t>
  </si>
  <si>
    <t>P55B1112</t>
  </si>
  <si>
    <t>P55B1108</t>
  </si>
  <si>
    <t>P55B1109</t>
  </si>
  <si>
    <t>P55B2118</t>
  </si>
  <si>
    <t>P55B1113</t>
  </si>
  <si>
    <t>P55B3117</t>
  </si>
  <si>
    <t>P55B2114</t>
  </si>
  <si>
    <t>P55B3116</t>
  </si>
  <si>
    <t>P55B2115</t>
  </si>
  <si>
    <t>P55B2106</t>
  </si>
  <si>
    <t>P55B1103</t>
  </si>
  <si>
    <t>P55B2105</t>
  </si>
  <si>
    <t>P55B1101</t>
  </si>
  <si>
    <t>P55B1104</t>
  </si>
  <si>
    <t>P55B1102</t>
  </si>
  <si>
    <t>RCU N° 009-2026-UAI-CU/P</t>
  </si>
  <si>
    <t>ALBORNOZ ROMERO CECILIA</t>
  </si>
  <si>
    <t>JARA ZAMUDIO KELVIN LUCIO</t>
  </si>
  <si>
    <t>RETUERTO AGUILAR ROBERT EDWUARD</t>
  </si>
  <si>
    <t>VALVERDE RODRÍGUEZ WILMER EDWIN</t>
  </si>
  <si>
    <t>QUISPE ALCARRAZ EDWIN</t>
  </si>
  <si>
    <t>SANCHEZ SOTIL ENMANUEL JEFFERSON</t>
  </si>
  <si>
    <t>MARCA INGA MOISES</t>
  </si>
  <si>
    <t>LINARES CAMPOS CARMEN DEL ROSARIO</t>
  </si>
  <si>
    <t>QUIMICA Y BIOQUIMICA</t>
  </si>
  <si>
    <t xml:space="preserve">LABORATORIO DE CÓMPUTO </t>
  </si>
  <si>
    <t>x</t>
  </si>
  <si>
    <t>SAIRITUPAC HUARCAYA GABRIEL ROGELIO</t>
  </si>
  <si>
    <t>CASTILLA SUAREZ EMMA SUSANA</t>
  </si>
  <si>
    <t>AULA 201 C</t>
  </si>
  <si>
    <t>SIMBRON FLORES LUIS ALBERTO</t>
  </si>
  <si>
    <t>CALDERON INGUNZA CLAUDIA FIORELLA</t>
  </si>
  <si>
    <t>PEÑA ACASIETE JHONATAN MIGUEL</t>
  </si>
  <si>
    <t xml:space="preserve">MAYA SILVA FRANCISCO RODRIGO </t>
  </si>
  <si>
    <t xml:space="preserve">VALLADARES MATURRANO AUGUSTO ABELARDO </t>
  </si>
  <si>
    <t>TORRES VÁSQUEZ JOSÉ GUILLERMO</t>
  </si>
  <si>
    <t>N</t>
  </si>
  <si>
    <t>U</t>
  </si>
  <si>
    <t>AULA 301 B</t>
  </si>
  <si>
    <t>AULA 302 B</t>
  </si>
  <si>
    <t>AULA 306 C</t>
  </si>
  <si>
    <t>AULA 202 C</t>
  </si>
  <si>
    <t>AULA 101 B</t>
  </si>
  <si>
    <t>AQUIJE CARDENAS GIORGIO ALEXANDER</t>
  </si>
  <si>
    <t>SOBRINO MESIAS JULIA MORAYMA</t>
  </si>
  <si>
    <t>MALLMA TORRES JUAN HUBER</t>
  </si>
  <si>
    <t>TECNOLOGÍA MÉDICA</t>
  </si>
  <si>
    <t>JEFE DE PRACTICA</t>
  </si>
  <si>
    <t>Sin cruce</t>
  </si>
  <si>
    <t/>
  </si>
  <si>
    <t>T31SUNAMPEA</t>
  </si>
  <si>
    <t>T31SUNAMPEB</t>
  </si>
  <si>
    <t>ANTES</t>
  </si>
  <si>
    <t>DESPUES</t>
  </si>
  <si>
    <t>SARMIENTO PARDO KEVIN JHOSEP</t>
  </si>
  <si>
    <t>EN3PRINCIPALB</t>
  </si>
  <si>
    <t>EN3PRINCIPALD</t>
  </si>
  <si>
    <t>CANDELA QUIÑONES ANDREA DEL ROSARIO</t>
  </si>
  <si>
    <t>EN2HUAURAA</t>
  </si>
  <si>
    <t>EN2HUAURAC</t>
  </si>
  <si>
    <t>ESCUDERO VILLANUEVA YULLIANA DE LOURDES</t>
  </si>
  <si>
    <t>ESCALANTE FEBRES GUSTAVO ADOLFO</t>
  </si>
  <si>
    <t>EN3HUAURAA</t>
  </si>
  <si>
    <t>EN3HUAURAB</t>
  </si>
  <si>
    <t>EN3HUAURAC</t>
  </si>
  <si>
    <t>EN3HUAURAD</t>
  </si>
  <si>
    <t>PS3HUAURAA</t>
  </si>
  <si>
    <t>PS3HUAURAB</t>
  </si>
  <si>
    <t>PS3HUAURAC</t>
  </si>
  <si>
    <t>MH5PORUMAC</t>
  </si>
  <si>
    <t>TASAYCO RODRIGUEZ JOSE LUIS</t>
  </si>
  <si>
    <t>G1</t>
  </si>
  <si>
    <t>G2</t>
  </si>
  <si>
    <t>AULA 501 D</t>
  </si>
  <si>
    <t>LUYO LOLI TAYMA NAIROBIS</t>
  </si>
  <si>
    <t>MEZA PALOMINO YOSSELY MARGARITA</t>
  </si>
  <si>
    <t>H1</t>
  </si>
  <si>
    <t>H2</t>
  </si>
  <si>
    <t>VERASTEGUI GUEVARA ROSA MARIA</t>
  </si>
  <si>
    <t>MESIAS REYES JORGE LUIS</t>
  </si>
  <si>
    <t>TORRES UGARTE CARLOS ALBERTO</t>
  </si>
  <si>
    <t>VERASTEGUI GUEVARA ROSA MARÍA</t>
  </si>
  <si>
    <t>NUÑEZ ROMAN NESTOR</t>
  </si>
  <si>
    <t>EURIBE FLORES MARITZA YESENIA</t>
  </si>
  <si>
    <t>FERNANDEZ SILVESTRE NERY</t>
  </si>
  <si>
    <t>VASQUEZ BALLARTA MARYORIT ISABEL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</si>
</sst>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9" x14ac:knownFonts="1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b/>
      <sz val="8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b/>
      <sz val="20"/>
      <color theme="1"/>
      <name val="Aptos Narrow"/>
      <family val="2"/>
      <scheme val="minor"/>
    </font>
    <font>
      <b/>
      <sz val="9"/>
      <color rgb="FFFFFFFF"/>
      <name val="Aptos Narrow"/>
      <family val="2"/>
    </font>
    <font>
      <b/>
      <sz val="12"/>
      <color rgb="FF000000"/>
      <name val="Aptos Narrow"/>
      <family val="2"/>
    </font>
    <font>
      <b/>
      <sz val="9"/>
      <color rgb="FF000000"/>
      <name val="Calibri"/>
      <family val="2"/>
    </font>
    <font>
      <b/>
      <sz val="8"/>
      <color rgb="FF00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8"/>
      <name val="Calibri"/>
      <family val="2"/>
    </font>
    <font>
      <b/>
      <sz val="14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8"/>
      <color theme="0"/>
      <name val="Calibri"/>
      <family val="2"/>
    </font>
    <font>
      <b/>
      <sz val="9"/>
      <color theme="0"/>
      <name val="Calibri"/>
      <family val="2"/>
    </font>
    <font>
      <sz val="11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8"/>
      <color rgb="FF000000"/>
      <name val="Aptos Narrow"/>
      <family val="2"/>
    </font>
    <font>
      <sz val="8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8"/>
      <name val="Aptos Narrow"/>
      <family val="2"/>
    </font>
    <font>
      <sz val="8"/>
      <name val="Aptos Narrow"/>
      <family val="2"/>
    </font>
    <font>
      <sz val="8"/>
      <color rgb="FFFFFFFF"/>
      <name val="Aptos Narrow"/>
      <family val="2"/>
      <scheme val="minor"/>
    </font>
    <font>
      <sz val="9"/>
      <name val="Aptos Narrow"/>
      <family val="2"/>
      <scheme val="minor"/>
    </font>
    <font>
      <b/>
      <sz val="9"/>
      <name val="Aptos Narrow"/>
      <family val="2"/>
      <scheme val="minor"/>
    </font>
    <font>
      <sz val="7"/>
      <name val="Aptos Narrow"/>
      <family val="2"/>
      <scheme val="minor"/>
    </font>
    <font>
      <sz val="8"/>
      <color rgb="FF9C0006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2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94DCF8"/>
        <bgColor rgb="FF000000"/>
      </patternFill>
    </fill>
    <fill>
      <patternFill patternType="solid">
        <fgColor theme="3" tint="0.749992370372631"/>
        <bgColor rgb="FFBFBFBF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2060"/>
        <bgColor rgb="FFBFBFBF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ADD7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2D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3838"/>
        <bgColor indexed="64"/>
      </patternFill>
    </fill>
    <fill>
      <patternFill patternType="solid">
        <fgColor rgb="FFFF3838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3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vertical="center"/>
    </xf>
    <xf numFmtId="0" fontId="7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15" borderId="2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/>
    </xf>
    <xf numFmtId="0" fontId="8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  <protection locked="0"/>
    </xf>
    <xf numFmtId="0" fontId="4" fillId="9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vertical="center"/>
      <protection locked="0"/>
    </xf>
    <xf numFmtId="0" fontId="2" fillId="9" borderId="6" xfId="0" applyFont="1" applyFill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0" fontId="2" fillId="21" borderId="6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1" xfId="0" applyBorder="1"/>
    <xf numFmtId="0" fontId="2" fillId="0" borderId="7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2" fillId="9" borderId="7" xfId="0" applyFont="1" applyFill="1" applyBorder="1" applyAlignment="1" applyProtection="1">
      <alignment horizontal="center" vertical="center"/>
      <protection locked="0"/>
    </xf>
    <xf numFmtId="0" fontId="2" fillId="27" borderId="6" xfId="0" applyFont="1" applyFill="1" applyBorder="1" applyAlignment="1" applyProtection="1">
      <alignment horizontal="center" vertical="center"/>
      <protection locked="0"/>
    </xf>
    <xf numFmtId="0" fontId="20" fillId="0" borderId="0" xfId="0" applyFont="1"/>
    <xf numFmtId="0" fontId="21" fillId="18" borderId="4" xfId="0" applyFont="1" applyFill="1" applyBorder="1" applyAlignment="1">
      <alignment horizontal="center" vertical="center"/>
    </xf>
    <xf numFmtId="0" fontId="21" fillId="28" borderId="4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vertical="center"/>
    </xf>
    <xf numFmtId="0" fontId="21" fillId="10" borderId="2" xfId="0" applyFont="1" applyFill="1" applyBorder="1" applyAlignment="1">
      <alignment vertical="center" wrapText="1"/>
    </xf>
    <xf numFmtId="0" fontId="21" fillId="11" borderId="6" xfId="0" applyFont="1" applyFill="1" applyBorder="1" applyAlignment="1">
      <alignment horizontal="center" vertical="center" wrapText="1"/>
    </xf>
    <xf numFmtId="0" fontId="21" fillId="11" borderId="6" xfId="0" applyFont="1" applyFill="1" applyBorder="1" applyAlignment="1">
      <alignment vertical="center" wrapText="1"/>
    </xf>
    <xf numFmtId="0" fontId="21" fillId="28" borderId="1" xfId="0" applyFont="1" applyFill="1" applyBorder="1" applyAlignment="1">
      <alignment horizontal="center" vertical="center"/>
    </xf>
    <xf numFmtId="0" fontId="21" fillId="28" borderId="2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1" fillId="18" borderId="2" xfId="0" applyFont="1" applyFill="1" applyBorder="1" applyAlignment="1">
      <alignment horizontal="center" vertical="center"/>
    </xf>
    <xf numFmtId="0" fontId="21" fillId="30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center"/>
    </xf>
    <xf numFmtId="0" fontId="21" fillId="28" borderId="10" xfId="0" applyFont="1" applyFill="1" applyBorder="1" applyAlignment="1">
      <alignment vertical="center"/>
    </xf>
    <xf numFmtId="0" fontId="21" fillId="28" borderId="2" xfId="0" applyFont="1" applyFill="1" applyBorder="1" applyAlignment="1">
      <alignment vertical="center"/>
    </xf>
    <xf numFmtId="0" fontId="21" fillId="29" borderId="2" xfId="0" applyFont="1" applyFill="1" applyBorder="1" applyAlignment="1">
      <alignment vertical="center" wrapText="1"/>
    </xf>
    <xf numFmtId="0" fontId="21" fillId="29" borderId="8" xfId="0" applyFont="1" applyFill="1" applyBorder="1" applyAlignment="1">
      <alignment vertical="center" wrapText="1"/>
    </xf>
    <xf numFmtId="0" fontId="21" fillId="29" borderId="1" xfId="0" applyFont="1" applyFill="1" applyBorder="1" applyAlignment="1">
      <alignment vertical="center" wrapText="1"/>
    </xf>
    <xf numFmtId="0" fontId="21" fillId="27" borderId="8" xfId="0" applyFont="1" applyFill="1" applyBorder="1" applyAlignment="1">
      <alignment vertical="center" wrapText="1"/>
    </xf>
    <xf numFmtId="0" fontId="21" fillId="18" borderId="8" xfId="0" applyFont="1" applyFill="1" applyBorder="1" applyAlignment="1">
      <alignment vertical="center" wrapText="1"/>
    </xf>
    <xf numFmtId="0" fontId="21" fillId="18" borderId="1" xfId="0" applyFont="1" applyFill="1" applyBorder="1" applyAlignment="1">
      <alignment vertical="center" wrapText="1"/>
    </xf>
    <xf numFmtId="0" fontId="0" fillId="25" borderId="1" xfId="0" applyFill="1" applyBorder="1"/>
    <xf numFmtId="0" fontId="0" fillId="25" borderId="3" xfId="0" applyFill="1" applyBorder="1"/>
    <xf numFmtId="0" fontId="0" fillId="9" borderId="5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4" xfId="0" applyFont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>
      <alignment horizontal="center"/>
    </xf>
    <xf numFmtId="0" fontId="4" fillId="0" borderId="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1" xfId="0" applyFont="1" applyBorder="1" applyAlignment="1">
      <alignment vertical="center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left" vertical="center"/>
    </xf>
    <xf numFmtId="0" fontId="4" fillId="0" borderId="18" xfId="0" applyFont="1" applyBorder="1" applyAlignment="1" applyProtection="1">
      <alignment horizontal="center" vertical="center"/>
      <protection locked="0"/>
    </xf>
    <xf numFmtId="0" fontId="4" fillId="9" borderId="3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0" fillId="27" borderId="0" xfId="0" applyFill="1" applyAlignment="1">
      <alignment horizontal="center"/>
    </xf>
    <xf numFmtId="0" fontId="4" fillId="0" borderId="1" xfId="0" applyFont="1" applyBorder="1" applyAlignment="1" applyProtection="1">
      <alignment horizontal="left" vertical="center"/>
      <protection locked="0"/>
    </xf>
    <xf numFmtId="0" fontId="1" fillId="0" borderId="11" xfId="0" applyFont="1" applyBorder="1" applyAlignment="1">
      <alignment horizontal="left"/>
    </xf>
    <xf numFmtId="0" fontId="4" fillId="12" borderId="1" xfId="0" applyFont="1" applyFill="1" applyBorder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1" fillId="0" borderId="2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5" fillId="0" borderId="0" xfId="0" applyFont="1"/>
    <xf numFmtId="164" fontId="1" fillId="0" borderId="1" xfId="0" applyNumberFormat="1" applyFont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5" fillId="0" borderId="1" xfId="0" applyFont="1" applyBorder="1"/>
    <xf numFmtId="0" fontId="0" fillId="0" borderId="0" xfId="0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/>
    <xf numFmtId="0" fontId="1" fillId="5" borderId="1" xfId="0" applyFont="1" applyFill="1" applyBorder="1"/>
    <xf numFmtId="0" fontId="4" fillId="34" borderId="1" xfId="0" applyFont="1" applyFill="1" applyBorder="1" applyAlignment="1">
      <alignment horizontal="left" vertical="center"/>
    </xf>
    <xf numFmtId="0" fontId="28" fillId="9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28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wrapText="1"/>
    </xf>
    <xf numFmtId="0" fontId="28" fillId="9" borderId="1" xfId="0" applyFont="1" applyFill="1" applyBorder="1" applyAlignment="1">
      <alignment wrapText="1"/>
    </xf>
    <xf numFmtId="0" fontId="3" fillId="3" borderId="0" xfId="0" applyFont="1" applyFill="1" applyAlignment="1">
      <alignment horizontal="center" vertical="center"/>
    </xf>
    <xf numFmtId="0" fontId="1" fillId="3" borderId="1" xfId="0" applyFont="1" applyFill="1" applyBorder="1"/>
    <xf numFmtId="0" fontId="28" fillId="5" borderId="1" xfId="0" applyFont="1" applyFill="1" applyBorder="1" applyAlignment="1">
      <alignment horizontal="center"/>
    </xf>
    <xf numFmtId="0" fontId="28" fillId="9" borderId="1" xfId="0" applyFont="1" applyFill="1" applyBorder="1" applyAlignment="1">
      <alignment horizontal="left" vertical="center" wrapText="1"/>
    </xf>
    <xf numFmtId="0" fontId="27" fillId="0" borderId="0" xfId="0" applyFont="1"/>
    <xf numFmtId="0" fontId="4" fillId="34" borderId="1" xfId="0" applyFont="1" applyFill="1" applyBorder="1" applyAlignment="1" applyProtection="1">
      <alignment horizontal="center" vertical="center"/>
      <protection locked="0"/>
    </xf>
    <xf numFmtId="0" fontId="4" fillId="34" borderId="1" xfId="0" applyFont="1" applyFill="1" applyBorder="1" applyAlignment="1" applyProtection="1">
      <alignment horizontal="left" vertical="center"/>
      <protection locked="0"/>
    </xf>
    <xf numFmtId="0" fontId="1" fillId="34" borderId="11" xfId="0" applyFont="1" applyFill="1" applyBorder="1" applyAlignment="1">
      <alignment horizontal="left"/>
    </xf>
    <xf numFmtId="0" fontId="2" fillId="34" borderId="6" xfId="0" applyFont="1" applyFill="1" applyBorder="1" applyAlignment="1" applyProtection="1">
      <alignment horizontal="center" vertical="center"/>
      <protection locked="0"/>
    </xf>
    <xf numFmtId="0" fontId="14" fillId="34" borderId="1" xfId="0" applyFont="1" applyFill="1" applyBorder="1" applyAlignment="1">
      <alignment horizontal="left" vertical="center"/>
    </xf>
    <xf numFmtId="0" fontId="2" fillId="34" borderId="1" xfId="0" applyFont="1" applyFill="1" applyBorder="1" applyAlignment="1" applyProtection="1">
      <alignment horizontal="center" vertical="center"/>
      <protection locked="0"/>
    </xf>
    <xf numFmtId="0" fontId="3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9" fillId="3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8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9" borderId="1" xfId="0" applyFont="1" applyFill="1" applyBorder="1"/>
    <xf numFmtId="0" fontId="28" fillId="9" borderId="1" xfId="0" applyFont="1" applyFill="1" applyBorder="1"/>
    <xf numFmtId="0" fontId="1" fillId="9" borderId="1" xfId="0" applyFont="1" applyFill="1" applyBorder="1" applyAlignment="1">
      <alignment horizontal="left"/>
    </xf>
    <xf numFmtId="0" fontId="28" fillId="0" borderId="11" xfId="0" applyFont="1" applyBorder="1"/>
    <xf numFmtId="0" fontId="4" fillId="9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8" fillId="35" borderId="1" xfId="0" applyFont="1" applyFill="1" applyBorder="1" applyAlignment="1">
      <alignment horizontal="center"/>
    </xf>
    <xf numFmtId="0" fontId="4" fillId="35" borderId="1" xfId="0" applyFont="1" applyFill="1" applyBorder="1" applyAlignment="1">
      <alignment horizontal="center" vertical="center"/>
    </xf>
    <xf numFmtId="0" fontId="28" fillId="5" borderId="1" xfId="0" applyFont="1" applyFill="1" applyBorder="1"/>
    <xf numFmtId="0" fontId="1" fillId="9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0" fillId="0" borderId="1" xfId="0" applyFont="1" applyBorder="1"/>
    <xf numFmtId="0" fontId="0" fillId="0" borderId="12" xfId="0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0" fontId="0" fillId="16" borderId="1" xfId="0" applyFill="1" applyBorder="1"/>
    <xf numFmtId="0" fontId="0" fillId="16" borderId="12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3" borderId="1" xfId="0" applyFill="1" applyBorder="1"/>
    <xf numFmtId="0" fontId="0" fillId="33" borderId="12" xfId="0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 wrapText="1"/>
    </xf>
    <xf numFmtId="0" fontId="0" fillId="33" borderId="0" xfId="0" applyFill="1"/>
    <xf numFmtId="0" fontId="0" fillId="4" borderId="1" xfId="0" applyFill="1" applyBorder="1"/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28" fillId="0" borderId="1" xfId="0" applyFont="1" applyBorder="1" applyAlignment="1">
      <alignment horizontal="left"/>
    </xf>
    <xf numFmtId="0" fontId="0" fillId="9" borderId="1" xfId="0" applyFill="1" applyBorder="1"/>
    <xf numFmtId="0" fontId="0" fillId="9" borderId="1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28" fillId="0" borderId="12" xfId="0" applyFont="1" applyBorder="1" applyAlignment="1">
      <alignment horizontal="left" vertical="center"/>
    </xf>
    <xf numFmtId="0" fontId="28" fillId="0" borderId="12" xfId="0" applyFont="1" applyBorder="1" applyAlignment="1">
      <alignment horizontal="left"/>
    </xf>
    <xf numFmtId="0" fontId="29" fillId="3" borderId="1" xfId="0" applyFont="1" applyFill="1" applyBorder="1" applyAlignment="1">
      <alignment horizontal="center"/>
    </xf>
    <xf numFmtId="0" fontId="29" fillId="7" borderId="1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left" vertical="center"/>
    </xf>
    <xf numFmtId="0" fontId="28" fillId="33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wrapText="1"/>
    </xf>
    <xf numFmtId="0" fontId="28" fillId="7" borderId="1" xfId="0" applyFont="1" applyFill="1" applyBorder="1" applyAlignment="1">
      <alignment horizontal="left"/>
    </xf>
    <xf numFmtId="0" fontId="28" fillId="7" borderId="1" xfId="0" applyFont="1" applyFill="1" applyBorder="1" applyAlignment="1">
      <alignment horizontal="left" wrapText="1"/>
    </xf>
    <xf numFmtId="0" fontId="28" fillId="7" borderId="1" xfId="0" applyFont="1" applyFill="1" applyBorder="1" applyAlignment="1">
      <alignment horizontal="left" vertical="center"/>
    </xf>
    <xf numFmtId="0" fontId="28" fillId="0" borderId="23" xfId="0" applyFont="1" applyBorder="1" applyAlignment="1">
      <alignment horizontal="left" vertical="center"/>
    </xf>
    <xf numFmtId="0" fontId="28" fillId="33" borderId="1" xfId="0" applyFont="1" applyFill="1" applyBorder="1" applyAlignment="1">
      <alignment horizontal="left" wrapText="1"/>
    </xf>
    <xf numFmtId="0" fontId="28" fillId="39" borderId="1" xfId="0" applyFont="1" applyFill="1" applyBorder="1" applyAlignment="1">
      <alignment horizontal="left" vertical="center" wrapText="1"/>
    </xf>
    <xf numFmtId="0" fontId="28" fillId="9" borderId="1" xfId="0" applyFont="1" applyFill="1" applyBorder="1" applyAlignment="1">
      <alignment horizontal="left"/>
    </xf>
    <xf numFmtId="0" fontId="28" fillId="9" borderId="1" xfId="0" applyFont="1" applyFill="1" applyBorder="1" applyAlignment="1">
      <alignment horizontal="left" vertical="center"/>
    </xf>
    <xf numFmtId="0" fontId="28" fillId="9" borderId="1" xfId="0" applyFont="1" applyFill="1" applyBorder="1" applyAlignment="1">
      <alignment horizontal="left" wrapText="1"/>
    </xf>
    <xf numFmtId="0" fontId="29" fillId="19" borderId="2" xfId="0" applyFont="1" applyFill="1" applyBorder="1" applyAlignment="1">
      <alignment horizontal="left"/>
    </xf>
    <xf numFmtId="0" fontId="28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28" fillId="9" borderId="4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6" fillId="0" borderId="11" xfId="0" applyFont="1" applyBorder="1"/>
    <xf numFmtId="0" fontId="1" fillId="0" borderId="2" xfId="0" applyFont="1" applyBorder="1" applyAlignment="1">
      <alignment horizontal="left"/>
    </xf>
    <xf numFmtId="0" fontId="4" fillId="0" borderId="6" xfId="0" applyFont="1" applyBorder="1" applyAlignment="1" applyProtection="1">
      <alignment horizontal="center" vertical="center"/>
      <protection locked="0"/>
    </xf>
    <xf numFmtId="0" fontId="2" fillId="27" borderId="1" xfId="0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9" borderId="11" xfId="0" applyFont="1" applyFill="1" applyBorder="1" applyAlignment="1">
      <alignment horizontal="left" vertical="center"/>
    </xf>
    <xf numFmtId="0" fontId="2" fillId="9" borderId="2" xfId="0" applyFont="1" applyFill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 vertical="center"/>
    </xf>
    <xf numFmtId="0" fontId="4" fillId="9" borderId="11" xfId="0" applyFont="1" applyFill="1" applyBorder="1" applyAlignment="1" applyProtection="1">
      <alignment horizontal="center" vertical="center"/>
      <protection locked="0"/>
    </xf>
    <xf numFmtId="49" fontId="1" fillId="5" borderId="1" xfId="0" applyNumberFormat="1" applyFont="1" applyFill="1" applyBorder="1" applyAlignment="1">
      <alignment horizontal="center"/>
    </xf>
    <xf numFmtId="0" fontId="4" fillId="34" borderId="11" xfId="0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1" fillId="5" borderId="2" xfId="0" applyFont="1" applyFill="1" applyBorder="1" applyAlignment="1">
      <alignment horizontal="center"/>
    </xf>
    <xf numFmtId="0" fontId="2" fillId="34" borderId="11" xfId="0" applyFont="1" applyFill="1" applyBorder="1" applyAlignment="1" applyProtection="1">
      <alignment horizontal="center" vertical="center"/>
      <protection locked="0"/>
    </xf>
    <xf numFmtId="0" fontId="4" fillId="34" borderId="11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2" fillId="34" borderId="11" xfId="0" applyFont="1" applyFill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1" fillId="34" borderId="5" xfId="0" applyFont="1" applyFill="1" applyBorder="1" applyAlignment="1">
      <alignment horizontal="left"/>
    </xf>
    <xf numFmtId="0" fontId="2" fillId="9" borderId="3" xfId="0" applyFont="1" applyFill="1" applyBorder="1" applyAlignment="1" applyProtection="1">
      <alignment horizontal="center" vertical="center"/>
      <protection locked="0"/>
    </xf>
    <xf numFmtId="0" fontId="2" fillId="9" borderId="14" xfId="0" applyFont="1" applyFill="1" applyBorder="1" applyAlignment="1" applyProtection="1">
      <alignment horizontal="center" vertical="center"/>
      <protection locked="0"/>
    </xf>
    <xf numFmtId="0" fontId="4" fillId="9" borderId="14" xfId="0" applyFont="1" applyFill="1" applyBorder="1" applyAlignment="1" applyProtection="1">
      <alignment horizontal="center" vertical="center"/>
      <protection locked="0"/>
    </xf>
    <xf numFmtId="0" fontId="4" fillId="34" borderId="3" xfId="0" applyFont="1" applyFill="1" applyBorder="1" applyAlignment="1">
      <alignment horizontal="left" vertical="center"/>
    </xf>
    <xf numFmtId="0" fontId="1" fillId="34" borderId="1" xfId="0" applyFont="1" applyFill="1" applyBorder="1" applyAlignment="1">
      <alignment horizontal="left"/>
    </xf>
    <xf numFmtId="0" fontId="4" fillId="38" borderId="1" xfId="0" applyFont="1" applyFill="1" applyBorder="1" applyAlignment="1">
      <alignment horizontal="left" vertical="center"/>
    </xf>
    <xf numFmtId="0" fontId="4" fillId="34" borderId="3" xfId="0" applyFont="1" applyFill="1" applyBorder="1" applyAlignment="1" applyProtection="1">
      <alignment horizontal="center" vertical="center"/>
      <protection locked="0"/>
    </xf>
    <xf numFmtId="0" fontId="4" fillId="34" borderId="14" xfId="0" applyFont="1" applyFill="1" applyBorder="1" applyAlignment="1">
      <alignment horizontal="left" vertical="center"/>
    </xf>
    <xf numFmtId="0" fontId="4" fillId="34" borderId="3" xfId="0" applyFont="1" applyFill="1" applyBorder="1" applyAlignment="1" applyProtection="1">
      <alignment horizontal="left" vertical="center"/>
      <protection locked="0"/>
    </xf>
    <xf numFmtId="0" fontId="2" fillId="34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9" fillId="13" borderId="26" xfId="0" applyFont="1" applyFill="1" applyBorder="1" applyAlignment="1" applyProtection="1">
      <alignment horizontal="center" vertical="center" wrapText="1"/>
      <protection locked="0"/>
    </xf>
    <xf numFmtId="0" fontId="9" fillId="13" borderId="7" xfId="0" applyFont="1" applyFill="1" applyBorder="1" applyAlignment="1" applyProtection="1">
      <alignment horizontal="center" vertical="center" wrapText="1"/>
      <protection locked="0"/>
    </xf>
    <xf numFmtId="0" fontId="13" fillId="13" borderId="7" xfId="0" applyFont="1" applyFill="1" applyBorder="1" applyAlignment="1">
      <alignment horizontal="center" vertical="center" wrapText="1"/>
    </xf>
    <xf numFmtId="0" fontId="24" fillId="32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 applyProtection="1">
      <alignment horizontal="left" vertical="center"/>
      <protection locked="0"/>
    </xf>
    <xf numFmtId="49" fontId="1" fillId="5" borderId="2" xfId="0" applyNumberFormat="1" applyFont="1" applyFill="1" applyBorder="1" applyAlignment="1">
      <alignment horizont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34" borderId="2" xfId="0" applyFont="1" applyFill="1" applyBorder="1" applyAlignment="1" applyProtection="1">
      <alignment horizontal="center" vertical="center"/>
      <protection locked="0"/>
    </xf>
    <xf numFmtId="0" fontId="4" fillId="34" borderId="2" xfId="0" applyFont="1" applyFill="1" applyBorder="1" applyAlignment="1" applyProtection="1">
      <alignment horizontal="left" vertical="center"/>
      <protection locked="0"/>
    </xf>
    <xf numFmtId="0" fontId="1" fillId="34" borderId="21" xfId="0" applyFont="1" applyFill="1" applyBorder="1" applyAlignment="1">
      <alignment horizontal="left"/>
    </xf>
    <xf numFmtId="0" fontId="2" fillId="34" borderId="7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>
      <alignment horizontal="left" vertical="center"/>
    </xf>
    <xf numFmtId="0" fontId="4" fillId="38" borderId="2" xfId="0" applyFont="1" applyFill="1" applyBorder="1" applyAlignment="1">
      <alignment horizontal="left" vertical="center"/>
    </xf>
    <xf numFmtId="0" fontId="0" fillId="0" borderId="7" xfId="0" applyBorder="1"/>
    <xf numFmtId="0" fontId="4" fillId="34" borderId="2" xfId="0" applyFont="1" applyFill="1" applyBorder="1" applyAlignment="1">
      <alignment horizontal="left" vertical="center"/>
    </xf>
    <xf numFmtId="0" fontId="4" fillId="9" borderId="21" xfId="0" applyFont="1" applyFill="1" applyBorder="1" applyAlignment="1" applyProtection="1">
      <alignment horizontal="center" vertical="center"/>
      <protection locked="0"/>
    </xf>
    <xf numFmtId="0" fontId="4" fillId="0" borderId="21" xfId="0" applyFont="1" applyBorder="1" applyAlignment="1">
      <alignment horizontal="left" vertical="center"/>
    </xf>
    <xf numFmtId="0" fontId="1" fillId="5" borderId="21" xfId="0" applyFont="1" applyFill="1" applyBorder="1" applyAlignment="1">
      <alignment horizontal="center"/>
    </xf>
    <xf numFmtId="0" fontId="4" fillId="9" borderId="21" xfId="0" applyFont="1" applyFill="1" applyBorder="1" applyAlignment="1">
      <alignment horizontal="left" vertical="center"/>
    </xf>
    <xf numFmtId="0" fontId="4" fillId="3" borderId="21" xfId="0" applyFont="1" applyFill="1" applyBorder="1" applyAlignment="1">
      <alignment horizontal="left" vertical="center"/>
    </xf>
    <xf numFmtId="0" fontId="4" fillId="34" borderId="21" xfId="0" applyFont="1" applyFill="1" applyBorder="1" applyAlignment="1" applyProtection="1">
      <alignment horizontal="center" vertical="center"/>
      <protection locked="0"/>
    </xf>
    <xf numFmtId="0" fontId="4" fillId="34" borderId="21" xfId="0" applyFont="1" applyFill="1" applyBorder="1" applyAlignment="1">
      <alignment horizontal="left" vertical="center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15" xfId="0" applyFont="1" applyBorder="1" applyAlignment="1" applyProtection="1">
      <alignment horizontal="left" vertical="center"/>
      <protection locked="0"/>
    </xf>
    <xf numFmtId="0" fontId="2" fillId="9" borderId="15" xfId="0" applyFont="1" applyFill="1" applyBorder="1" applyAlignment="1" applyProtection="1">
      <alignment horizontal="center" vertical="center"/>
      <protection locked="0"/>
    </xf>
    <xf numFmtId="0" fontId="2" fillId="34" borderId="15" xfId="0" applyFont="1" applyFill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16" fillId="0" borderId="14" xfId="0" applyFont="1" applyBorder="1" applyAlignment="1">
      <alignment horizontal="left" vertical="center"/>
    </xf>
    <xf numFmtId="0" fontId="4" fillId="0" borderId="14" xfId="0" applyFont="1" applyBorder="1" applyAlignment="1" applyProtection="1">
      <alignment horizontal="left" vertical="center"/>
      <protection locked="0"/>
    </xf>
    <xf numFmtId="0" fontId="2" fillId="0" borderId="17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left" vertical="center"/>
      <protection locked="0"/>
    </xf>
    <xf numFmtId="0" fontId="2" fillId="9" borderId="17" xfId="0" applyFont="1" applyFill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9" borderId="3" xfId="0" applyFont="1" applyFill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4" fillId="9" borderId="14" xfId="0" applyFont="1" applyFill="1" applyBorder="1" applyAlignment="1">
      <alignment horizontal="left" vertical="center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9" borderId="3" xfId="0" applyFont="1" applyFill="1" applyBorder="1" applyAlignment="1">
      <alignment horizontal="left" vertical="center"/>
    </xf>
    <xf numFmtId="0" fontId="2" fillId="21" borderId="15" xfId="0" applyFont="1" applyFill="1" applyBorder="1" applyAlignment="1" applyProtection="1">
      <alignment horizontal="center" vertical="center"/>
      <protection locked="0"/>
    </xf>
    <xf numFmtId="0" fontId="4" fillId="34" borderId="14" xfId="0" applyFont="1" applyFill="1" applyBorder="1" applyAlignment="1" applyProtection="1">
      <alignment horizontal="center" vertical="center"/>
      <protection locked="0"/>
    </xf>
    <xf numFmtId="0" fontId="4" fillId="34" borderId="14" xfId="0" applyFont="1" applyFill="1" applyBorder="1" applyAlignment="1" applyProtection="1">
      <alignment horizontal="left" vertical="center"/>
      <protection locked="0"/>
    </xf>
    <xf numFmtId="0" fontId="2" fillId="34" borderId="17" xfId="0" applyFont="1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14" xfId="0" applyFont="1" applyBorder="1" applyAlignment="1" applyProtection="1">
      <alignment horizontal="left" vertical="center"/>
      <protection locked="0"/>
    </xf>
    <xf numFmtId="0" fontId="2" fillId="9" borderId="9" xfId="0" applyFont="1" applyFill="1" applyBorder="1" applyAlignment="1" applyProtection="1">
      <alignment horizontal="center" vertical="center"/>
      <protection locked="0"/>
    </xf>
    <xf numFmtId="0" fontId="1" fillId="5" borderId="14" xfId="0" applyFont="1" applyFill="1" applyBorder="1" applyAlignment="1">
      <alignment horizontal="center"/>
    </xf>
    <xf numFmtId="0" fontId="2" fillId="9" borderId="18" xfId="0" applyFont="1" applyFill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 applyProtection="1">
      <alignment vertical="center" wrapText="1"/>
      <protection locked="0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2" fillId="18" borderId="25" xfId="0" applyFont="1" applyFill="1" applyBorder="1" applyAlignment="1">
      <alignment horizontal="center" vertical="center"/>
    </xf>
    <xf numFmtId="0" fontId="2" fillId="14" borderId="16" xfId="0" applyFont="1" applyFill="1" applyBorder="1" applyAlignment="1">
      <alignment horizontal="center" vertical="center"/>
    </xf>
    <xf numFmtId="0" fontId="2" fillId="14" borderId="27" xfId="0" applyFont="1" applyFill="1" applyBorder="1" applyAlignment="1">
      <alignment horizontal="center" vertical="center"/>
    </xf>
    <xf numFmtId="0" fontId="2" fillId="34" borderId="25" xfId="0" applyFont="1" applyFill="1" applyBorder="1" applyAlignment="1">
      <alignment horizontal="center" vertical="center"/>
    </xf>
    <xf numFmtId="0" fontId="2" fillId="34" borderId="16" xfId="0" applyFont="1" applyFill="1" applyBorder="1" applyAlignment="1">
      <alignment horizontal="center" vertical="center"/>
    </xf>
    <xf numFmtId="0" fontId="2" fillId="14" borderId="28" xfId="0" applyFont="1" applyFill="1" applyBorder="1" applyAlignment="1">
      <alignment horizontal="center" vertical="center"/>
    </xf>
    <xf numFmtId="0" fontId="2" fillId="14" borderId="25" xfId="0" applyFont="1" applyFill="1" applyBorder="1" applyAlignment="1">
      <alignment horizontal="center" vertical="center"/>
    </xf>
    <xf numFmtId="0" fontId="2" fillId="34" borderId="27" xfId="0" applyFont="1" applyFill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9" borderId="16" xfId="0" applyFont="1" applyFill="1" applyBorder="1" applyAlignment="1">
      <alignment horizontal="center" vertical="center"/>
    </xf>
    <xf numFmtId="0" fontId="2" fillId="21" borderId="16" xfId="0" applyFont="1" applyFill="1" applyBorder="1" applyAlignment="1">
      <alignment horizontal="center" vertical="center"/>
    </xf>
    <xf numFmtId="0" fontId="2" fillId="21" borderId="25" xfId="0" applyFont="1" applyFill="1" applyBorder="1" applyAlignment="1">
      <alignment horizontal="center" vertical="center"/>
    </xf>
    <xf numFmtId="0" fontId="2" fillId="34" borderId="28" xfId="0" applyFont="1" applyFill="1" applyBorder="1" applyAlignment="1">
      <alignment horizontal="center" vertical="center"/>
    </xf>
    <xf numFmtId="0" fontId="2" fillId="34" borderId="23" xfId="0" applyFont="1" applyFill="1" applyBorder="1" applyAlignment="1">
      <alignment horizontal="center" vertical="center"/>
    </xf>
    <xf numFmtId="0" fontId="2" fillId="14" borderId="29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4" borderId="23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34" borderId="4" xfId="0" applyFont="1" applyFill="1" applyBorder="1" applyAlignment="1">
      <alignment horizontal="center" vertical="center"/>
    </xf>
    <xf numFmtId="0" fontId="2" fillId="14" borderId="18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14" borderId="24" xfId="0" applyFont="1" applyFill="1" applyBorder="1" applyAlignment="1">
      <alignment horizontal="center" vertical="center"/>
    </xf>
    <xf numFmtId="0" fontId="2" fillId="14" borderId="22" xfId="0" applyFont="1" applyFill="1" applyBorder="1" applyAlignment="1">
      <alignment horizontal="center" vertical="center"/>
    </xf>
    <xf numFmtId="0" fontId="2" fillId="14" borderId="26" xfId="0" applyFont="1" applyFill="1" applyBorder="1" applyAlignment="1">
      <alignment horizontal="center" vertical="center"/>
    </xf>
    <xf numFmtId="0" fontId="2" fillId="14" borderId="13" xfId="0" applyFont="1" applyFill="1" applyBorder="1" applyAlignment="1">
      <alignment horizontal="center" vertical="center"/>
    </xf>
    <xf numFmtId="0" fontId="23" fillId="32" borderId="7" xfId="0" applyFont="1" applyFill="1" applyBorder="1" applyAlignment="1" applyProtection="1">
      <alignment horizontal="center" vertical="center" wrapText="1"/>
      <protection locked="0"/>
    </xf>
    <xf numFmtId="0" fontId="24" fillId="32" borderId="7" xfId="0" applyFont="1" applyFill="1" applyBorder="1" applyAlignment="1" applyProtection="1">
      <alignment horizontal="center" vertical="center" wrapText="1"/>
      <protection locked="0"/>
    </xf>
    <xf numFmtId="0" fontId="12" fillId="16" borderId="14" xfId="0" applyFont="1" applyFill="1" applyBorder="1" applyAlignment="1">
      <alignment horizontal="center" vertical="center" wrapText="1"/>
    </xf>
    <xf numFmtId="0" fontId="13" fillId="17" borderId="2" xfId="0" applyFont="1" applyFill="1" applyBorder="1" applyAlignment="1">
      <alignment horizontal="left" vertical="center" wrapText="1"/>
    </xf>
    <xf numFmtId="0" fontId="1" fillId="26" borderId="2" xfId="0" applyFont="1" applyFill="1" applyBorder="1" applyAlignment="1">
      <alignment horizontal="left"/>
    </xf>
    <xf numFmtId="0" fontId="1" fillId="26" borderId="1" xfId="0" applyFont="1" applyFill="1" applyBorder="1" applyAlignment="1">
      <alignment horizontal="left"/>
    </xf>
    <xf numFmtId="0" fontId="1" fillId="26" borderId="3" xfId="0" applyFont="1" applyFill="1" applyBorder="1" applyAlignment="1">
      <alignment horizontal="left"/>
    </xf>
    <xf numFmtId="0" fontId="2" fillId="34" borderId="1" xfId="0" applyFont="1" applyFill="1" applyBorder="1" applyAlignment="1">
      <alignment horizontal="left" vertical="center"/>
    </xf>
    <xf numFmtId="0" fontId="1" fillId="26" borderId="21" xfId="0" applyFont="1" applyFill="1" applyBorder="1" applyAlignment="1">
      <alignment horizontal="left"/>
    </xf>
    <xf numFmtId="0" fontId="2" fillId="26" borderId="11" xfId="0" applyFont="1" applyFill="1" applyBorder="1" applyAlignment="1">
      <alignment horizontal="left" vertical="center"/>
    </xf>
    <xf numFmtId="0" fontId="1" fillId="26" borderId="11" xfId="0" applyFont="1" applyFill="1" applyBorder="1" applyAlignment="1">
      <alignment horizontal="left"/>
    </xf>
    <xf numFmtId="0" fontId="1" fillId="31" borderId="11" xfId="0" applyFont="1" applyFill="1" applyBorder="1" applyAlignment="1">
      <alignment horizontal="left"/>
    </xf>
    <xf numFmtId="0" fontId="2" fillId="0" borderId="14" xfId="0" applyFont="1" applyBorder="1" applyAlignment="1">
      <alignment horizontal="left" vertical="center"/>
    </xf>
    <xf numFmtId="0" fontId="28" fillId="38" borderId="1" xfId="0" applyFont="1" applyFill="1" applyBorder="1" applyAlignment="1">
      <alignment horizontal="left"/>
    </xf>
    <xf numFmtId="0" fontId="1" fillId="26" borderId="14" xfId="0" applyFont="1" applyFill="1" applyBorder="1" applyAlignment="1">
      <alignment horizontal="left"/>
    </xf>
    <xf numFmtId="0" fontId="8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13" fillId="13" borderId="7" xfId="0" applyFont="1" applyFill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34" borderId="15" xfId="0" applyFont="1" applyFill="1" applyBorder="1" applyAlignment="1" applyProtection="1">
      <alignment horizontal="left" vertical="center"/>
      <protection locked="0"/>
    </xf>
    <xf numFmtId="0" fontId="2" fillId="34" borderId="6" xfId="0" applyFont="1" applyFill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0" borderId="17" xfId="0" applyFont="1" applyBorder="1" applyAlignment="1" applyProtection="1">
      <alignment horizontal="left" vertical="center"/>
      <protection locked="0"/>
    </xf>
    <xf numFmtId="0" fontId="2" fillId="0" borderId="18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9" fillId="10" borderId="2" xfId="0" applyFont="1" applyFill="1" applyBorder="1" applyAlignment="1" applyProtection="1">
      <alignment horizontal="left" vertical="center"/>
      <protection locked="0"/>
    </xf>
    <xf numFmtId="0" fontId="2" fillId="0" borderId="21" xfId="0" applyFont="1" applyBorder="1" applyAlignment="1" applyProtection="1">
      <alignment horizontal="left" vertical="center"/>
      <protection locked="0"/>
    </xf>
    <xf numFmtId="0" fontId="9" fillId="10" borderId="8" xfId="0" applyFont="1" applyFill="1" applyBorder="1" applyAlignment="1" applyProtection="1">
      <alignment horizontal="left" vertical="center"/>
      <protection locked="0"/>
    </xf>
    <xf numFmtId="0" fontId="32" fillId="0" borderId="5" xfId="0" applyFont="1" applyBorder="1"/>
    <xf numFmtId="0" fontId="32" fillId="0" borderId="11" xfId="0" applyFont="1" applyBorder="1"/>
    <xf numFmtId="0" fontId="6" fillId="0" borderId="24" xfId="0" applyFont="1" applyBorder="1"/>
    <xf numFmtId="0" fontId="2" fillId="41" borderId="26" xfId="0" applyFont="1" applyFill="1" applyBorder="1" applyAlignment="1">
      <alignment horizontal="center" vertical="center"/>
    </xf>
    <xf numFmtId="0" fontId="2" fillId="41" borderId="24" xfId="0" applyFont="1" applyFill="1" applyBorder="1" applyAlignment="1">
      <alignment horizontal="center" vertical="center"/>
    </xf>
    <xf numFmtId="0" fontId="4" fillId="41" borderId="5" xfId="0" applyFont="1" applyFill="1" applyBorder="1" applyAlignment="1">
      <alignment horizontal="center" vertical="center"/>
    </xf>
    <xf numFmtId="0" fontId="2" fillId="41" borderId="22" xfId="0" applyFont="1" applyFill="1" applyBorder="1" applyAlignment="1">
      <alignment horizontal="center" vertical="center"/>
    </xf>
    <xf numFmtId="0" fontId="2" fillId="41" borderId="13" xfId="0" applyFont="1" applyFill="1" applyBorder="1" applyAlignment="1">
      <alignment horizontal="center" vertical="center"/>
    </xf>
    <xf numFmtId="0" fontId="2" fillId="42" borderId="22" xfId="0" applyFont="1" applyFill="1" applyBorder="1" applyAlignment="1">
      <alignment horizontal="center" vertical="center"/>
    </xf>
    <xf numFmtId="0" fontId="2" fillId="42" borderId="26" xfId="0" applyFont="1" applyFill="1" applyBorder="1" applyAlignment="1">
      <alignment horizontal="center" vertical="center"/>
    </xf>
    <xf numFmtId="0" fontId="2" fillId="33" borderId="22" xfId="0" applyFont="1" applyFill="1" applyBorder="1" applyAlignment="1">
      <alignment horizontal="center" vertical="center"/>
    </xf>
    <xf numFmtId="0" fontId="2" fillId="42" borderId="13" xfId="0" applyFont="1" applyFill="1" applyBorder="1" applyAlignment="1">
      <alignment horizontal="center" vertical="center"/>
    </xf>
    <xf numFmtId="0" fontId="4" fillId="42" borderId="5" xfId="0" applyFont="1" applyFill="1" applyBorder="1" applyAlignment="1">
      <alignment horizontal="center" vertical="center"/>
    </xf>
    <xf numFmtId="0" fontId="2" fillId="42" borderId="24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vertical="center"/>
      <protection locked="0"/>
    </xf>
    <xf numFmtId="0" fontId="17" fillId="24" borderId="22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vertical="center"/>
      <protection locked="0"/>
    </xf>
    <xf numFmtId="0" fontId="2" fillId="0" borderId="15" xfId="0" applyFont="1" applyBorder="1" applyAlignment="1" applyProtection="1">
      <alignment vertical="center"/>
      <protection locked="0"/>
    </xf>
    <xf numFmtId="0" fontId="4" fillId="9" borderId="5" xfId="0" applyFont="1" applyFill="1" applyBorder="1" applyAlignment="1">
      <alignment horizontal="center" vertical="center"/>
    </xf>
    <xf numFmtId="0" fontId="4" fillId="33" borderId="5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1" fillId="43" borderId="1" xfId="0" applyFont="1" applyFill="1" applyBorder="1" applyAlignment="1">
      <alignment horizontal="center" vertical="center" wrapText="1"/>
    </xf>
    <xf numFmtId="0" fontId="1" fillId="44" borderId="1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4" fillId="0" borderId="11" xfId="0" applyFont="1" applyBorder="1" applyAlignment="1">
      <alignment wrapText="1"/>
    </xf>
    <xf numFmtId="0" fontId="31" fillId="0" borderId="1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0" xfId="0" applyFont="1"/>
    <xf numFmtId="0" fontId="5" fillId="0" borderId="3" xfId="0" applyFont="1" applyBorder="1"/>
    <xf numFmtId="0" fontId="5" fillId="0" borderId="11" xfId="0" applyFont="1" applyBorder="1" applyAlignment="1">
      <alignment wrapText="1"/>
    </xf>
    <xf numFmtId="0" fontId="5" fillId="0" borderId="11" xfId="0" applyFont="1" applyBorder="1"/>
    <xf numFmtId="0" fontId="5" fillId="0" borderId="3" xfId="0" applyFont="1" applyBorder="1" applyAlignment="1">
      <alignment wrapText="1"/>
    </xf>
    <xf numFmtId="0" fontId="33" fillId="45" borderId="11" xfId="0" applyFont="1" applyFill="1" applyBorder="1" applyAlignment="1">
      <alignment wrapText="1"/>
    </xf>
    <xf numFmtId="0" fontId="4" fillId="0" borderId="11" xfId="0" applyFont="1" applyBorder="1"/>
    <xf numFmtId="0" fontId="4" fillId="0" borderId="3" xfId="0" applyFont="1" applyBorder="1" applyAlignment="1">
      <alignment wrapText="1"/>
    </xf>
    <xf numFmtId="0" fontId="4" fillId="31" borderId="11" xfId="0" applyFont="1" applyFill="1" applyBorder="1" applyAlignment="1">
      <alignment wrapText="1"/>
    </xf>
    <xf numFmtId="0" fontId="4" fillId="0" borderId="24" xfId="0" applyFont="1" applyBorder="1" applyAlignment="1">
      <alignment wrapText="1"/>
    </xf>
    <xf numFmtId="164" fontId="1" fillId="23" borderId="1" xfId="0" applyNumberFormat="1" applyFont="1" applyFill="1" applyBorder="1" applyAlignment="1">
      <alignment horizontal="center" vertical="center" wrapText="1"/>
    </xf>
    <xf numFmtId="0" fontId="4" fillId="47" borderId="0" xfId="0" applyFont="1" applyFill="1"/>
    <xf numFmtId="0" fontId="4" fillId="0" borderId="6" xfId="0" applyFont="1" applyBorder="1" applyAlignment="1">
      <alignment wrapText="1"/>
    </xf>
    <xf numFmtId="0" fontId="4" fillId="0" borderId="24" xfId="0" applyFont="1" applyBorder="1"/>
    <xf numFmtId="0" fontId="5" fillId="0" borderId="2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25" fillId="0" borderId="4" xfId="0" applyFont="1" applyBorder="1"/>
    <xf numFmtId="0" fontId="25" fillId="0" borderId="5" xfId="0" applyFont="1" applyBorder="1" applyAlignment="1">
      <alignment horizontal="center" vertical="center"/>
    </xf>
    <xf numFmtId="0" fontId="25" fillId="31" borderId="5" xfId="0" applyFont="1" applyFill="1" applyBorder="1" applyAlignment="1">
      <alignment horizontal="center" vertical="center"/>
    </xf>
    <xf numFmtId="0" fontId="25" fillId="5" borderId="5" xfId="0" applyFont="1" applyFill="1" applyBorder="1" applyAlignment="1">
      <alignment horizontal="center" vertical="center"/>
    </xf>
    <xf numFmtId="0" fontId="25" fillId="48" borderId="1" xfId="0" applyFont="1" applyFill="1" applyBorder="1"/>
    <xf numFmtId="0" fontId="25" fillId="49" borderId="1" xfId="0" applyFont="1" applyFill="1" applyBorder="1"/>
    <xf numFmtId="0" fontId="25" fillId="31" borderId="1" xfId="0" applyFont="1" applyFill="1" applyBorder="1"/>
    <xf numFmtId="0" fontId="25" fillId="50" borderId="1" xfId="0" applyFont="1" applyFill="1" applyBorder="1"/>
    <xf numFmtId="0" fontId="7" fillId="15" borderId="14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6" xfId="0" applyFont="1" applyFill="1" applyBorder="1" applyAlignment="1">
      <alignment horizontal="center" vertical="center" wrapText="1"/>
    </xf>
    <xf numFmtId="0" fontId="12" fillId="16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vertical="center" wrapText="1"/>
    </xf>
    <xf numFmtId="0" fontId="11" fillId="6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vertical="center"/>
    </xf>
    <xf numFmtId="0" fontId="11" fillId="6" borderId="6" xfId="0" applyFont="1" applyFill="1" applyBorder="1" applyAlignment="1">
      <alignment horizontal="left" vertical="center" wrapText="1"/>
    </xf>
    <xf numFmtId="0" fontId="11" fillId="6" borderId="6" xfId="0" applyFont="1" applyFill="1" applyBorder="1" applyAlignment="1">
      <alignment vertical="center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4" fillId="0" borderId="2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4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/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 vertical="center"/>
    </xf>
    <xf numFmtId="0" fontId="4" fillId="46" borderId="6" xfId="0" applyFont="1" applyFill="1" applyBorder="1"/>
    <xf numFmtId="0" fontId="37" fillId="36" borderId="6" xfId="0" applyFont="1" applyFill="1" applyBorder="1" applyAlignment="1">
      <alignment wrapText="1"/>
    </xf>
    <xf numFmtId="0" fontId="5" fillId="0" borderId="1" xfId="0" applyFont="1" applyBorder="1"/>
    <xf numFmtId="0" fontId="5" fillId="40" borderId="1" xfId="0" applyFont="1" applyFill="1" applyBorder="1" applyAlignment="1">
      <alignment wrapText="1"/>
    </xf>
    <xf numFmtId="0" fontId="5" fillId="51" borderId="0" xfId="0" applyFont="1" applyFill="1"/>
    <xf numFmtId="0" fontId="4" fillId="51" borderId="0" xfId="0" applyFont="1" applyFill="1"/>
    <xf numFmtId="0" fontId="25" fillId="53" borderId="5" xfId="0" applyFont="1" applyFill="1" applyBorder="1" applyAlignment="1">
      <alignment horizontal="center" vertical="center"/>
    </xf>
    <xf numFmtId="0" fontId="25" fillId="54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5" fillId="40" borderId="5" xfId="0" applyFont="1" applyFill="1" applyBorder="1"/>
    <xf numFmtId="0" fontId="6" fillId="0" borderId="5" xfId="0" applyFont="1" applyBorder="1"/>
    <xf numFmtId="0" fontId="5" fillId="40" borderId="5" xfId="0" applyFont="1" applyFill="1" applyBorder="1" applyAlignment="1">
      <alignment wrapText="1"/>
    </xf>
    <xf numFmtId="0" fontId="5" fillId="40" borderId="11" xfId="0" applyFont="1" applyFill="1" applyBorder="1"/>
    <xf numFmtId="0" fontId="5" fillId="40" borderId="11" xfId="0" applyFont="1" applyFill="1" applyBorder="1" applyAlignment="1">
      <alignment wrapText="1"/>
    </xf>
    <xf numFmtId="0" fontId="5" fillId="40" borderId="3" xfId="0" applyFont="1" applyFill="1" applyBorder="1" applyAlignment="1">
      <alignment wrapText="1"/>
    </xf>
    <xf numFmtId="0" fontId="5" fillId="51" borderId="11" xfId="0" applyFont="1" applyFill="1" applyBorder="1" applyAlignment="1">
      <alignment wrapText="1"/>
    </xf>
    <xf numFmtId="0" fontId="5" fillId="51" borderId="11" xfId="0" applyFont="1" applyFill="1" applyBorder="1"/>
    <xf numFmtId="0" fontId="6" fillId="51" borderId="11" xfId="0" applyFont="1" applyFill="1" applyBorder="1"/>
    <xf numFmtId="0" fontId="5" fillId="51" borderId="3" xfId="0" applyFont="1" applyFill="1" applyBorder="1" applyAlignment="1">
      <alignment wrapText="1"/>
    </xf>
    <xf numFmtId="0" fontId="4" fillId="40" borderId="11" xfId="0" applyFont="1" applyFill="1" applyBorder="1"/>
    <xf numFmtId="0" fontId="4" fillId="40" borderId="11" xfId="0" applyFont="1" applyFill="1" applyBorder="1" applyAlignment="1">
      <alignment wrapText="1"/>
    </xf>
    <xf numFmtId="0" fontId="4" fillId="40" borderId="3" xfId="0" applyFont="1" applyFill="1" applyBorder="1" applyAlignment="1">
      <alignment wrapText="1"/>
    </xf>
    <xf numFmtId="0" fontId="4" fillId="46" borderId="11" xfId="0" applyFont="1" applyFill="1" applyBorder="1"/>
    <xf numFmtId="0" fontId="34" fillId="0" borderId="11" xfId="0" applyFont="1" applyBorder="1"/>
    <xf numFmtId="0" fontId="36" fillId="0" borderId="11" xfId="0" applyFont="1" applyBorder="1"/>
    <xf numFmtId="0" fontId="5" fillId="47" borderId="11" xfId="0" applyFont="1" applyFill="1" applyBorder="1" applyAlignment="1">
      <alignment wrapText="1"/>
    </xf>
    <xf numFmtId="0" fontId="4" fillId="47" borderId="11" xfId="0" applyFont="1" applyFill="1" applyBorder="1"/>
    <xf numFmtId="0" fontId="5" fillId="47" borderId="11" xfId="0" applyFont="1" applyFill="1" applyBorder="1"/>
    <xf numFmtId="0" fontId="6" fillId="47" borderId="11" xfId="0" applyFont="1" applyFill="1" applyBorder="1"/>
    <xf numFmtId="0" fontId="4" fillId="47" borderId="11" xfId="0" applyFont="1" applyFill="1" applyBorder="1" applyAlignment="1">
      <alignment wrapText="1"/>
    </xf>
    <xf numFmtId="0" fontId="4" fillId="47" borderId="3" xfId="0" applyFont="1" applyFill="1" applyBorder="1" applyAlignment="1">
      <alignment wrapText="1"/>
    </xf>
    <xf numFmtId="0" fontId="37" fillId="0" borderId="11" xfId="0" applyFont="1" applyBorder="1" applyAlignment="1">
      <alignment wrapText="1"/>
    </xf>
    <xf numFmtId="0" fontId="37" fillId="36" borderId="11" xfId="0" applyFont="1" applyFill="1" applyBorder="1" applyAlignment="1">
      <alignment wrapText="1"/>
    </xf>
    <xf numFmtId="0" fontId="5" fillId="52" borderId="11" xfId="0" applyFont="1" applyFill="1" applyBorder="1"/>
    <xf numFmtId="0" fontId="4" fillId="52" borderId="11" xfId="0" applyFont="1" applyFill="1" applyBorder="1"/>
    <xf numFmtId="0" fontId="4" fillId="51" borderId="11" xfId="0" applyFont="1" applyFill="1" applyBorder="1"/>
    <xf numFmtId="0" fontId="4" fillId="51" borderId="11" xfId="0" applyFont="1" applyFill="1" applyBorder="1" applyAlignment="1">
      <alignment wrapText="1"/>
    </xf>
    <xf numFmtId="0" fontId="4" fillId="51" borderId="3" xfId="0" applyFont="1" applyFill="1" applyBorder="1" applyAlignment="1">
      <alignment wrapText="1"/>
    </xf>
    <xf numFmtId="0" fontId="4" fillId="52" borderId="3" xfId="0" applyFont="1" applyFill="1" applyBorder="1" applyAlignment="1">
      <alignment wrapText="1"/>
    </xf>
    <xf numFmtId="0" fontId="4" fillId="52" borderId="11" xfId="0" applyFont="1" applyFill="1" applyBorder="1" applyAlignment="1">
      <alignment wrapText="1"/>
    </xf>
    <xf numFmtId="0" fontId="4" fillId="2" borderId="11" xfId="0" applyFont="1" applyFill="1" applyBorder="1" applyAlignment="1">
      <alignment wrapText="1"/>
    </xf>
    <xf numFmtId="0" fontId="4" fillId="31" borderId="11" xfId="0" applyFont="1" applyFill="1" applyBorder="1"/>
    <xf numFmtId="0" fontId="4" fillId="55" borderId="11" xfId="0" applyFont="1" applyFill="1" applyBorder="1"/>
    <xf numFmtId="0" fontId="4" fillId="55" borderId="11" xfId="0" applyFont="1" applyFill="1" applyBorder="1" applyAlignment="1">
      <alignment wrapText="1"/>
    </xf>
    <xf numFmtId="0" fontId="5" fillId="55" borderId="11" xfId="0" applyFont="1" applyFill="1" applyBorder="1"/>
    <xf numFmtId="0" fontId="6" fillId="55" borderId="11" xfId="0" applyFont="1" applyFill="1" applyBorder="1"/>
    <xf numFmtId="0" fontId="5" fillId="55" borderId="11" xfId="0" applyFont="1" applyFill="1" applyBorder="1" applyAlignment="1">
      <alignment wrapText="1"/>
    </xf>
    <xf numFmtId="0" fontId="4" fillId="55" borderId="0" xfId="0" applyFont="1" applyFill="1"/>
    <xf numFmtId="0" fontId="4" fillId="55" borderId="3" xfId="0" applyFont="1" applyFill="1" applyBorder="1" applyAlignment="1">
      <alignment wrapText="1"/>
    </xf>
    <xf numFmtId="0" fontId="1" fillId="55" borderId="1" xfId="0" applyFont="1" applyFill="1" applyBorder="1" applyAlignment="1">
      <alignment horizontal="center" vertical="center" wrapText="1"/>
    </xf>
    <xf numFmtId="164" fontId="1" fillId="55" borderId="1" xfId="0" applyNumberFormat="1" applyFont="1" applyFill="1" applyBorder="1" applyAlignment="1">
      <alignment horizontal="center" vertical="center" wrapText="1"/>
    </xf>
    <xf numFmtId="0" fontId="5" fillId="55" borderId="0" xfId="0" applyFont="1" applyFill="1"/>
    <xf numFmtId="0" fontId="34" fillId="55" borderId="11" xfId="0" applyFont="1" applyFill="1" applyBorder="1"/>
    <xf numFmtId="0" fontId="35" fillId="55" borderId="11" xfId="0" applyFont="1" applyFill="1" applyBorder="1"/>
    <xf numFmtId="0" fontId="38" fillId="0" borderId="0" xfId="0" applyFont="1" applyAlignment="1">
      <alignment vertical="center"/>
    </xf>
    <xf numFmtId="0" fontId="16" fillId="55" borderId="11" xfId="0" applyFont="1" applyFill="1" applyBorder="1"/>
    <xf numFmtId="0" fontId="16" fillId="55" borderId="11" xfId="0" applyFont="1" applyFill="1" applyBorder="1" applyAlignment="1">
      <alignment wrapText="1"/>
    </xf>
    <xf numFmtId="0" fontId="5" fillId="56" borderId="11" xfId="0" applyFont="1" applyFill="1" applyBorder="1"/>
    <xf numFmtId="0" fontId="4" fillId="56" borderId="11" xfId="0" applyFont="1" applyFill="1" applyBorder="1"/>
    <xf numFmtId="0" fontId="5" fillId="57" borderId="11" xfId="0" applyFont="1" applyFill="1" applyBorder="1" applyAlignment="1">
      <alignment wrapText="1"/>
    </xf>
    <xf numFmtId="0" fontId="4" fillId="57" borderId="11" xfId="0" applyFont="1" applyFill="1" applyBorder="1"/>
    <xf numFmtId="0" fontId="5" fillId="57" borderId="11" xfId="0" applyFont="1" applyFill="1" applyBorder="1"/>
    <xf numFmtId="0" fontId="6" fillId="57" borderId="11" xfId="0" applyFont="1" applyFill="1" applyBorder="1"/>
    <xf numFmtId="0" fontId="4" fillId="57" borderId="11" xfId="0" applyFont="1" applyFill="1" applyBorder="1" applyAlignment="1">
      <alignment wrapText="1"/>
    </xf>
    <xf numFmtId="0" fontId="4" fillId="57" borderId="0" xfId="0" applyFont="1" applyFill="1"/>
    <xf numFmtId="0" fontId="4" fillId="57" borderId="3" xfId="0" applyFont="1" applyFill="1" applyBorder="1" applyAlignment="1">
      <alignment wrapText="1"/>
    </xf>
    <xf numFmtId="0" fontId="4" fillId="56" borderId="11" xfId="0" applyFont="1" applyFill="1" applyBorder="1" applyAlignment="1">
      <alignment wrapText="1"/>
    </xf>
    <xf numFmtId="0" fontId="6" fillId="56" borderId="11" xfId="0" applyFont="1" applyFill="1" applyBorder="1"/>
    <xf numFmtId="0" fontId="5" fillId="56" borderId="11" xfId="0" applyFont="1" applyFill="1" applyBorder="1" applyAlignment="1">
      <alignment wrapText="1"/>
    </xf>
    <xf numFmtId="0" fontId="4" fillId="56" borderId="0" xfId="0" applyFont="1" applyFill="1"/>
    <xf numFmtId="0" fontId="4" fillId="56" borderId="3" xfId="0" applyFont="1" applyFill="1" applyBorder="1" applyAlignment="1">
      <alignment wrapText="1"/>
    </xf>
    <xf numFmtId="0" fontId="1" fillId="56" borderId="1" xfId="0" applyFont="1" applyFill="1" applyBorder="1" applyAlignment="1">
      <alignment horizontal="center" vertical="center" wrapText="1"/>
    </xf>
    <xf numFmtId="164" fontId="1" fillId="56" borderId="1" xfId="0" applyNumberFormat="1" applyFont="1" applyFill="1" applyBorder="1" applyAlignment="1">
      <alignment horizontal="center" vertical="center" wrapText="1"/>
    </xf>
    <xf numFmtId="0" fontId="16" fillId="57" borderId="11" xfId="0" applyFont="1" applyFill="1" applyBorder="1"/>
    <xf numFmtId="0" fontId="16" fillId="56" borderId="11" xfId="0" applyFont="1" applyFill="1" applyBorder="1"/>
    <xf numFmtId="0" fontId="25" fillId="33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51" borderId="3" xfId="0" applyFont="1" applyFill="1" applyBorder="1" applyAlignment="1">
      <alignment horizontal="center" vertical="center"/>
    </xf>
    <xf numFmtId="0" fontId="5" fillId="55" borderId="3" xfId="0" applyFont="1" applyFill="1" applyBorder="1" applyAlignment="1">
      <alignment horizontal="center" vertical="center"/>
    </xf>
    <xf numFmtId="0" fontId="5" fillId="56" borderId="3" xfId="0" applyFont="1" applyFill="1" applyBorder="1" applyAlignment="1">
      <alignment horizontal="center" vertical="center"/>
    </xf>
    <xf numFmtId="0" fontId="5" fillId="57" borderId="3" xfId="0" applyFont="1" applyFill="1" applyBorder="1" applyAlignment="1">
      <alignment horizontal="center" vertical="center"/>
    </xf>
    <xf numFmtId="0" fontId="5" fillId="47" borderId="3" xfId="0" applyFont="1" applyFill="1" applyBorder="1" applyAlignment="1">
      <alignment horizontal="center" vertical="center"/>
    </xf>
    <xf numFmtId="0" fontId="34" fillId="56" borderId="11" xfId="0" applyFont="1" applyFill="1" applyBorder="1"/>
    <xf numFmtId="0" fontId="35" fillId="56" borderId="11" xfId="0" applyFont="1" applyFill="1" applyBorder="1"/>
    <xf numFmtId="0" fontId="5" fillId="56" borderId="0" xfId="0" applyFont="1" applyFill="1"/>
    <xf numFmtId="0" fontId="16" fillId="56" borderId="11" xfId="0" applyFont="1" applyFill="1" applyBorder="1" applyAlignment="1">
      <alignment wrapText="1"/>
    </xf>
    <xf numFmtId="0" fontId="5" fillId="56" borderId="3" xfId="0" applyFont="1" applyFill="1" applyBorder="1" applyAlignment="1">
      <alignment wrapText="1"/>
    </xf>
    <xf numFmtId="0" fontId="36" fillId="56" borderId="11" xfId="0" applyFont="1" applyFill="1" applyBorder="1"/>
    <xf numFmtId="0" fontId="5" fillId="55" borderId="3" xfId="0" applyFont="1" applyFill="1" applyBorder="1" applyAlignment="1">
      <alignment wrapText="1"/>
    </xf>
    <xf numFmtId="0" fontId="5" fillId="33" borderId="11" xfId="0" applyFont="1" applyFill="1" applyBorder="1"/>
    <xf numFmtId="0" fontId="4" fillId="33" borderId="11" xfId="0" applyFont="1" applyFill="1" applyBorder="1"/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26" fillId="0" borderId="2" xfId="0" applyFont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0" fillId="27" borderId="20" xfId="0" applyFill="1" applyBorder="1" applyAlignment="1">
      <alignment horizontal="center"/>
    </xf>
    <xf numFmtId="0" fontId="0" fillId="27" borderId="0" xfId="0" applyFill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21" fillId="28" borderId="19" xfId="0" applyFont="1" applyFill="1" applyBorder="1" applyAlignment="1">
      <alignment horizontal="center" vertical="center"/>
    </xf>
    <xf numFmtId="0" fontId="21" fillId="28" borderId="12" xfId="0" applyFont="1" applyFill="1" applyBorder="1" applyAlignment="1">
      <alignment horizontal="center" vertical="center"/>
    </xf>
    <xf numFmtId="0" fontId="21" fillId="28" borderId="5" xfId="0" applyFont="1" applyFill="1" applyBorder="1" applyAlignment="1">
      <alignment horizontal="center" vertical="center"/>
    </xf>
    <xf numFmtId="0" fontId="21" fillId="29" borderId="4" xfId="0" applyFont="1" applyFill="1" applyBorder="1" applyAlignment="1">
      <alignment horizontal="center" vertical="center" wrapText="1"/>
    </xf>
    <xf numFmtId="0" fontId="21" fillId="29" borderId="12" xfId="0" applyFont="1" applyFill="1" applyBorder="1" applyAlignment="1">
      <alignment horizontal="center" vertical="center" wrapText="1"/>
    </xf>
    <xf numFmtId="0" fontId="21" fillId="29" borderId="5" xfId="0" applyFont="1" applyFill="1" applyBorder="1" applyAlignment="1">
      <alignment horizontal="center" vertical="center" wrapText="1"/>
    </xf>
    <xf numFmtId="0" fontId="21" fillId="18" borderId="4" xfId="0" applyFont="1" applyFill="1" applyBorder="1" applyAlignment="1">
      <alignment horizontal="center" vertical="center"/>
    </xf>
    <xf numFmtId="0" fontId="21" fillId="18" borderId="12" xfId="0" applyFont="1" applyFill="1" applyBorder="1" applyAlignment="1">
      <alignment horizontal="center" vertical="center"/>
    </xf>
    <xf numFmtId="0" fontId="21" fillId="28" borderId="4" xfId="0" applyFont="1" applyFill="1" applyBorder="1" applyAlignment="1">
      <alignment horizontal="center" vertical="center"/>
    </xf>
    <xf numFmtId="0" fontId="21" fillId="30" borderId="1" xfId="0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center" vertical="center" wrapText="1"/>
    </xf>
    <xf numFmtId="0" fontId="5" fillId="0" borderId="11" xfId="0" applyFont="1" applyFill="1" applyBorder="1"/>
    <xf numFmtId="0" fontId="4" fillId="0" borderId="11" xfId="0" applyFont="1" applyFill="1" applyBorder="1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3838"/>
      <color rgb="FFF5EEDF"/>
      <color rgb="FFFFFFCC"/>
      <color rgb="FFFFFF2D"/>
      <color rgb="FF7BFF0F"/>
      <color rgb="FFFADD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BRUNO" id="{E76A7D18-8925-4DEB-ADD1-2665A28DF7F6}"/>
  <namedSheetView name="Ver1" id="{255046B1-8BBB-495E-83B2-EED88CE3A75E}"/>
  <namedSheetView name="Ver2" id="{66457015-1902-427A-AEAE-50BBA930BA2E}"/>
  <namedSheetView name="Vista 1" id="{1475D950-391D-4BED-B614-FAACEE94DBA9}"/>
  <namedSheetView name="Vista 2" id="{D06EC94F-12A9-4D65-B53D-F67A84D9BB40}"/>
  <namedSheetView name="Vista 3" id="{4ACC6615-2E85-48F0-8E78-4D03134B9383}"/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6AA1-AA88-40CC-8BF5-4C6C65DBA174}">
  <dimension ref="E1:K256"/>
  <sheetViews>
    <sheetView workbookViewId="0"/>
  </sheetViews>
  <sheetFormatPr baseColWidth="10" defaultColWidth="8.88671875" defaultRowHeight="14.4" x14ac:dyDescent="0.3"/>
  <cols>
    <col min="7" max="7" width="37.33203125" style="191" bestFit="1" customWidth="1"/>
    <col min="8" max="8" width="12.88671875" bestFit="1" customWidth="1"/>
    <col min="9" max="9" width="11.44140625" bestFit="1" customWidth="1"/>
    <col min="10" max="10" width="14" bestFit="1" customWidth="1"/>
  </cols>
  <sheetData>
    <row r="1" spans="5:11" x14ac:dyDescent="0.3">
      <c r="G1" s="189" t="s">
        <v>0</v>
      </c>
      <c r="H1" s="175" t="s">
        <v>1</v>
      </c>
      <c r="I1" s="176" t="s">
        <v>2</v>
      </c>
      <c r="J1" s="174" t="s">
        <v>3</v>
      </c>
    </row>
    <row r="2" spans="5:11" hidden="1" x14ac:dyDescent="0.3">
      <c r="E2" s="177" t="s">
        <v>4</v>
      </c>
      <c r="G2" s="192" t="s">
        <v>4</v>
      </c>
      <c r="H2" s="193">
        <f>SUMIFS('Planificación 2026-1'!$R:$R,'Planificación 2026-1'!$W:$W,G2,'Planificación 2026-1'!$H:$H,"&lt;=2")</f>
        <v>0</v>
      </c>
      <c r="I2" s="193">
        <f>SUMIFS('Planificación 2026-1'!$R:$R,'Planificación 2026-1'!$W:$W,G2,'Planificación 2026-1'!$H:$H,"&gt;=3")</f>
        <v>40</v>
      </c>
      <c r="J2" s="193">
        <f>SUMIFS('Planificación 2026-1'!$R:$R,'Planificación 2026-1'!$W:$W,G2)</f>
        <v>40</v>
      </c>
    </row>
    <row r="3" spans="5:11" hidden="1" x14ac:dyDescent="0.3">
      <c r="E3" s="168" t="s">
        <v>5</v>
      </c>
      <c r="G3" s="186" t="s">
        <v>5</v>
      </c>
      <c r="H3" s="193">
        <f>SUMIFS('Planificación 2026-1'!$R:$R,'Planificación 2026-1'!$W:$W,G3,'Planificación 2026-1'!$H:$H,"&lt;=2")</f>
        <v>40</v>
      </c>
      <c r="I3" s="193">
        <f>SUMIFS('Planificación 2026-1'!$R:$R,'Planificación 2026-1'!$W:$W,G3,'Planificación 2026-1'!$H:$H,"&gt;=3")</f>
        <v>0</v>
      </c>
      <c r="J3" s="193">
        <f>SUMIFS('Planificación 2026-1'!$R:$R,'Planificación 2026-1'!$W:$W,G3)</f>
        <v>40</v>
      </c>
    </row>
    <row r="4" spans="5:11" hidden="1" x14ac:dyDescent="0.3">
      <c r="E4" s="168" t="s">
        <v>6</v>
      </c>
      <c r="G4" s="186" t="s">
        <v>6</v>
      </c>
      <c r="H4" s="193">
        <f>SUMIFS('Planificación 2026-1'!$R:$R,'Planificación 2026-1'!$W:$W,G4,'Planificación 2026-1'!$H:$H,"&lt;=2")</f>
        <v>0</v>
      </c>
      <c r="I4" s="193">
        <f>SUMIFS('Planificación 2026-1'!$R:$R,'Planificación 2026-1'!$W:$W,G4,'Planificación 2026-1'!$H:$H,"&gt;=3")</f>
        <v>13</v>
      </c>
      <c r="J4" s="193">
        <f>SUMIFS('Planificación 2026-1'!$R:$R,'Planificación 2026-1'!$W:$W,G4)</f>
        <v>13</v>
      </c>
    </row>
    <row r="5" spans="5:11" hidden="1" x14ac:dyDescent="0.3">
      <c r="E5" s="180" t="s">
        <v>7</v>
      </c>
      <c r="G5" s="186" t="s">
        <v>8</v>
      </c>
      <c r="H5" s="193">
        <f>SUMIFS('Planificación 2026-1'!$R:$R,'Planificación 2026-1'!$W:$W,G5,'Planificación 2026-1'!$H:$H,"&lt;=2")</f>
        <v>4</v>
      </c>
      <c r="I5" s="193">
        <f>SUMIFS('Planificación 2026-1'!$R:$R,'Planificación 2026-1'!$W:$W,G5,'Planificación 2026-1'!$H:$H,"&gt;=3")</f>
        <v>13</v>
      </c>
      <c r="J5" s="193">
        <f>SUMIFS('Planificación 2026-1'!$R:$R,'Planificación 2026-1'!$W:$W,G5)</f>
        <v>17</v>
      </c>
    </row>
    <row r="6" spans="5:11" hidden="1" x14ac:dyDescent="0.3">
      <c r="E6" s="168" t="s">
        <v>9</v>
      </c>
      <c r="G6" s="186" t="s">
        <v>9</v>
      </c>
      <c r="H6" s="193">
        <f>SUMIFS('Planificación 2026-1'!$R:$R,'Planificación 2026-1'!$W:$W,G6,'Planificación 2026-1'!$H:$H,"&lt;=2")</f>
        <v>15</v>
      </c>
      <c r="I6" s="193">
        <f>SUMIFS('Planificación 2026-1'!$R:$R,'Planificación 2026-1'!$W:$W,G6,'Planificación 2026-1'!$H:$H,"&gt;=3")</f>
        <v>0</v>
      </c>
      <c r="J6" s="193">
        <f>SUMIFS('Planificación 2026-1'!$R:$R,'Planificación 2026-1'!$W:$W,G6)</f>
        <v>15</v>
      </c>
    </row>
    <row r="7" spans="5:11" hidden="1" x14ac:dyDescent="0.3">
      <c r="E7" s="168" t="s">
        <v>10</v>
      </c>
      <c r="G7" s="186" t="s">
        <v>10</v>
      </c>
      <c r="H7" s="193">
        <f>SUMIFS('Planificación 2026-1'!$R:$R,'Planificación 2026-1'!$W:$W,G7,'Planificación 2026-1'!$H:$H,"&lt;=2")</f>
        <v>0</v>
      </c>
      <c r="I7" s="193">
        <f>SUMIFS('Planificación 2026-1'!$R:$R,'Planificación 2026-1'!$W:$W,G7,'Planificación 2026-1'!$H:$H,"&gt;=3")</f>
        <v>14</v>
      </c>
      <c r="J7" s="193">
        <f>SUMIFS('Planificación 2026-1'!$R:$R,'Planificación 2026-1'!$W:$W,G7)</f>
        <v>14</v>
      </c>
    </row>
    <row r="8" spans="5:11" hidden="1" x14ac:dyDescent="0.3">
      <c r="E8" s="177" t="s">
        <v>11</v>
      </c>
      <c r="G8" s="187" t="s">
        <v>11</v>
      </c>
      <c r="H8" s="193">
        <f>SUMIFS('Planificación 2026-1'!$R:$R,'Planificación 2026-1'!$W:$W,G8,'Planificación 2026-1'!$H:$H,"&lt;=2")</f>
        <v>8</v>
      </c>
      <c r="I8" s="193">
        <f>SUMIFS('Planificación 2026-1'!$R:$R,'Planificación 2026-1'!$W:$W,G8,'Planificación 2026-1'!$H:$H,"&gt;=3")</f>
        <v>28</v>
      </c>
      <c r="J8" s="193">
        <f>SUMIFS('Planificación 2026-1'!$R:$R,'Planificación 2026-1'!$W:$W,G8)</f>
        <v>36</v>
      </c>
    </row>
    <row r="9" spans="5:11" hidden="1" x14ac:dyDescent="0.3">
      <c r="E9" s="178" t="s">
        <v>12</v>
      </c>
      <c r="G9" s="29" t="s">
        <v>13</v>
      </c>
      <c r="H9" s="193">
        <f>SUMIFS('Planificación 2026-1'!$R:$R,'Planificación 2026-1'!$W:$W,G9,'Planificación 2026-1'!$H:$H,"&lt;=2")</f>
        <v>0</v>
      </c>
      <c r="I9" s="193">
        <f>SUMIFS('Planificación 2026-1'!$R:$R,'Planificación 2026-1'!$W:$W,G9,'Planificación 2026-1'!$H:$H,"&gt;=3")</f>
        <v>24</v>
      </c>
      <c r="J9" s="193">
        <f>SUMIFS('Planificación 2026-1'!$R:$R,'Planificación 2026-1'!$W:$W,G9)</f>
        <v>24</v>
      </c>
    </row>
    <row r="10" spans="5:11" hidden="1" x14ac:dyDescent="0.3">
      <c r="E10" s="7" t="s">
        <v>13</v>
      </c>
      <c r="G10" s="186" t="s">
        <v>14</v>
      </c>
      <c r="H10" s="193">
        <f>SUMIFS('Planificación 2026-1'!$R:$R,'Planificación 2026-1'!$W:$W,G10,'Planificación 2026-1'!$H:$H,"&lt;=2")</f>
        <v>0</v>
      </c>
      <c r="I10" s="193">
        <f>SUMIFS('Planificación 2026-1'!$R:$R,'Planificación 2026-1'!$W:$W,G10,'Planificación 2026-1'!$H:$H,"&gt;=3")</f>
        <v>18</v>
      </c>
      <c r="J10" s="193">
        <f>SUMIFS('Planificación 2026-1'!$R:$R,'Planificación 2026-1'!$W:$W,G10)</f>
        <v>18</v>
      </c>
    </row>
    <row r="11" spans="5:11" hidden="1" x14ac:dyDescent="0.3">
      <c r="E11" s="168" t="s">
        <v>14</v>
      </c>
      <c r="G11" s="29" t="s">
        <v>15</v>
      </c>
      <c r="H11" s="193">
        <f>SUMIFS('Planificación 2026-1'!$R:$R,'Planificación 2026-1'!$W:$W,G11,'Planificación 2026-1'!$H:$H,"&lt;=2")</f>
        <v>0</v>
      </c>
      <c r="I11" s="193">
        <f>SUMIFS('Planificación 2026-1'!$R:$R,'Planificación 2026-1'!$W:$W,G11,'Planificación 2026-1'!$H:$H,"&gt;=3")</f>
        <v>15</v>
      </c>
      <c r="J11" s="193">
        <f>SUMIFS('Planificación 2026-1'!$R:$R,'Planificación 2026-1'!$W:$W,G11)</f>
        <v>15</v>
      </c>
    </row>
    <row r="12" spans="5:11" hidden="1" x14ac:dyDescent="0.3">
      <c r="E12" s="178" t="s">
        <v>16</v>
      </c>
      <c r="G12" s="186" t="s">
        <v>17</v>
      </c>
      <c r="H12" s="193">
        <f>SUMIFS('Planificación 2026-1'!$R:$R,'Planificación 2026-1'!$W:$W,G12,'Planificación 2026-1'!$H:$H,"&lt;=2")</f>
        <v>0</v>
      </c>
      <c r="I12" s="193">
        <f>SUMIFS('Planificación 2026-1'!$R:$R,'Planificación 2026-1'!$W:$W,G12,'Planificación 2026-1'!$H:$H,"&gt;=3")</f>
        <v>10</v>
      </c>
      <c r="J12" s="193">
        <f>SUMIFS('Planificación 2026-1'!$R:$R,'Planificación 2026-1'!$W:$W,G12)</f>
        <v>10</v>
      </c>
    </row>
    <row r="13" spans="5:11" hidden="1" x14ac:dyDescent="0.3">
      <c r="E13" s="168" t="s">
        <v>8</v>
      </c>
      <c r="G13" s="29" t="s">
        <v>18</v>
      </c>
      <c r="H13" s="193">
        <f>SUMIFS('Planificación 2026-1'!$R:$R,'Planificación 2026-1'!$W:$W,G13,'Planificación 2026-1'!$H:$H,"&lt;=2")</f>
        <v>0</v>
      </c>
      <c r="I13" s="193">
        <f>SUMIFS('Planificación 2026-1'!$R:$R,'Planificación 2026-1'!$W:$W,G13,'Planificación 2026-1'!$H:$H,"&gt;=3")</f>
        <v>30</v>
      </c>
      <c r="J13" s="193">
        <f>SUMIFS('Planificación 2026-1'!$R:$R,'Planificación 2026-1'!$W:$W,G13)</f>
        <v>30</v>
      </c>
    </row>
    <row r="14" spans="5:11" x14ac:dyDescent="0.3">
      <c r="E14" s="7" t="s">
        <v>15</v>
      </c>
      <c r="G14" s="186" t="s">
        <v>19</v>
      </c>
      <c r="H14" s="193">
        <f>SUMIFS('Planificación 2026-1'!$R:$R,'Planificación 2026-1'!$W:$W,G14,'Planificación 2026-1'!$H:$H,"&lt;=2")</f>
        <v>38</v>
      </c>
      <c r="I14" s="193">
        <f>SUMIFS('Planificación 2026-1'!$R:$R,'Planificación 2026-1'!$W:$W,G14,'Planificación 2026-1'!$H:$H,"&gt;=3")</f>
        <v>0</v>
      </c>
      <c r="J14" s="193">
        <f>SUMIFS('Planificación 2026-1'!$R:$R,'Planificación 2026-1'!$W:$W,G14)</f>
        <v>38</v>
      </c>
      <c r="K14" t="s">
        <v>20</v>
      </c>
    </row>
    <row r="15" spans="5:11" hidden="1" x14ac:dyDescent="0.3">
      <c r="E15" s="168" t="s">
        <v>17</v>
      </c>
      <c r="G15" s="187" t="s">
        <v>21</v>
      </c>
      <c r="H15" s="193">
        <f>SUMIFS('Planificación 2026-1'!$R:$R,'Planificación 2026-1'!$W:$W,G15,'Planificación 2026-1'!$H:$H,"&lt;=2")</f>
        <v>0</v>
      </c>
      <c r="I15" s="193">
        <f>SUMIFS('Planificación 2026-1'!$R:$R,'Planificación 2026-1'!$W:$W,G15,'Planificación 2026-1'!$H:$H,"&gt;=3")</f>
        <v>32</v>
      </c>
      <c r="J15" s="193">
        <f>SUMIFS('Planificación 2026-1'!$R:$R,'Planificación 2026-1'!$W:$W,G15)</f>
        <v>32</v>
      </c>
    </row>
    <row r="16" spans="5:11" hidden="1" x14ac:dyDescent="0.3">
      <c r="E16" s="7" t="s">
        <v>18</v>
      </c>
      <c r="G16" s="29" t="s">
        <v>22</v>
      </c>
      <c r="H16" s="193">
        <f>SUMIFS('Planificación 2026-1'!$R:$R,'Planificación 2026-1'!$W:$W,G16,'Planificación 2026-1'!$H:$H,"&lt;=2")</f>
        <v>0</v>
      </c>
      <c r="I16" s="193">
        <f>SUMIFS('Planificación 2026-1'!$R:$R,'Planificación 2026-1'!$W:$W,G16,'Planificación 2026-1'!$H:$H,"&gt;=3")</f>
        <v>25</v>
      </c>
      <c r="J16" s="193">
        <f>SUMIFS('Planificación 2026-1'!$R:$R,'Planificación 2026-1'!$W:$W,G16)</f>
        <v>25</v>
      </c>
    </row>
    <row r="17" spans="5:11" hidden="1" x14ac:dyDescent="0.3">
      <c r="E17" s="177" t="s">
        <v>21</v>
      </c>
      <c r="G17" s="186" t="s">
        <v>23</v>
      </c>
      <c r="H17" s="193">
        <f>SUMIFS('Planificación 2026-1'!$R:$R,'Planificación 2026-1'!$W:$W,G17,'Planificación 2026-1'!$H:$H,"&lt;=2")</f>
        <v>0</v>
      </c>
      <c r="I17" s="193">
        <f>SUMIFS('Planificación 2026-1'!$R:$R,'Planificación 2026-1'!$W:$W,G17,'Planificación 2026-1'!$H:$H,"&gt;=3")</f>
        <v>14</v>
      </c>
      <c r="J17" s="193">
        <f>SUMIFS('Planificación 2026-1'!$R:$R,'Planificación 2026-1'!$W:$W,G17)</f>
        <v>14</v>
      </c>
    </row>
    <row r="18" spans="5:11" hidden="1" x14ac:dyDescent="0.3">
      <c r="E18" s="7" t="s">
        <v>22</v>
      </c>
      <c r="G18" s="186" t="s">
        <v>24</v>
      </c>
      <c r="H18" s="193">
        <f>SUMIFS('Planificación 2026-1'!$R:$R,'Planificación 2026-1'!$W:$W,G18,'Planificación 2026-1'!$H:$H,"&lt;=2")</f>
        <v>0</v>
      </c>
      <c r="I18" s="193">
        <f>SUMIFS('Planificación 2026-1'!$R:$R,'Planificación 2026-1'!$W:$W,G18,'Planificación 2026-1'!$H:$H,"&gt;=3")</f>
        <v>34</v>
      </c>
      <c r="J18" s="193">
        <f>SUMIFS('Planificación 2026-1'!$R:$R,'Planificación 2026-1'!$W:$W,G18)</f>
        <v>34</v>
      </c>
    </row>
    <row r="19" spans="5:11" x14ac:dyDescent="0.3">
      <c r="E19" s="168" t="s">
        <v>23</v>
      </c>
      <c r="G19" s="186" t="s">
        <v>25</v>
      </c>
      <c r="H19" s="193">
        <f>SUMIFS('Planificación 2026-1'!$R:$R,'Planificación 2026-1'!$W:$W,G19,'Planificación 2026-1'!$H:$H,"&lt;=2")</f>
        <v>39</v>
      </c>
      <c r="I19" s="193">
        <f>SUMIFS('Planificación 2026-1'!$R:$R,'Planificación 2026-1'!$W:$W,G19,'Planificación 2026-1'!$H:$H,"&gt;=3")</f>
        <v>0</v>
      </c>
      <c r="J19" s="193">
        <f>SUMIFS('Planificación 2026-1'!$R:$R,'Planificación 2026-1'!$W:$W,G19)</f>
        <v>39</v>
      </c>
      <c r="K19" t="s">
        <v>20</v>
      </c>
    </row>
    <row r="20" spans="5:11" hidden="1" x14ac:dyDescent="0.3">
      <c r="E20" s="168" t="s">
        <v>24</v>
      </c>
      <c r="G20" s="187" t="s">
        <v>26</v>
      </c>
      <c r="H20" s="193">
        <f>SUMIFS('Planificación 2026-1'!$R:$R,'Planificación 2026-1'!$W:$W,G20,'Planificación 2026-1'!$H:$H,"&lt;=2")</f>
        <v>0</v>
      </c>
      <c r="I20" s="193">
        <f>SUMIFS('Planificación 2026-1'!$R:$R,'Planificación 2026-1'!$W:$W,G20,'Planificación 2026-1'!$H:$H,"&gt;=3")</f>
        <v>0</v>
      </c>
      <c r="J20" s="193">
        <f>SUMIFS('Planificación 2026-1'!$R:$R,'Planificación 2026-1'!$W:$W,G20)</f>
        <v>0</v>
      </c>
    </row>
    <row r="21" spans="5:11" hidden="1" x14ac:dyDescent="0.3">
      <c r="E21" s="177" t="s">
        <v>26</v>
      </c>
      <c r="G21" s="188" t="s">
        <v>27</v>
      </c>
      <c r="H21" s="193">
        <f>SUMIFS('Planificación 2026-1'!$R:$R,'Planificación 2026-1'!$W:$W,G21,'Planificación 2026-1'!$H:$H,"&lt;=2")</f>
        <v>0</v>
      </c>
      <c r="I21" s="193">
        <f>SUMIFS('Planificación 2026-1'!$R:$R,'Planificación 2026-1'!$W:$W,G21,'Planificación 2026-1'!$H:$H,"&gt;=3")</f>
        <v>14</v>
      </c>
      <c r="J21" s="193">
        <f>SUMIFS('Planificación 2026-1'!$R:$R,'Planificación 2026-1'!$W:$W,G21)</f>
        <v>14</v>
      </c>
    </row>
    <row r="22" spans="5:11" ht="33" hidden="1" x14ac:dyDescent="0.3">
      <c r="E22" s="179" t="s">
        <v>27</v>
      </c>
      <c r="G22" s="29" t="s">
        <v>28</v>
      </c>
      <c r="H22" s="193">
        <f>SUMIFS('Planificación 2026-1'!$R:$R,'Planificación 2026-1'!$W:$W,G22,'Planificación 2026-1'!$H:$H,"&lt;=2")</f>
        <v>0</v>
      </c>
      <c r="I22" s="193">
        <f>SUMIFS('Planificación 2026-1'!$R:$R,'Planificación 2026-1'!$W:$W,G22,'Planificación 2026-1'!$H:$H,"&gt;=3")</f>
        <v>19</v>
      </c>
      <c r="J22" s="193">
        <f>SUMIFS('Planificación 2026-1'!$R:$R,'Planificación 2026-1'!$W:$W,G22)</f>
        <v>19</v>
      </c>
    </row>
    <row r="23" spans="5:11" hidden="1" x14ac:dyDescent="0.3">
      <c r="E23" s="7" t="s">
        <v>28</v>
      </c>
      <c r="G23" s="187" t="s">
        <v>29</v>
      </c>
      <c r="H23" s="193">
        <f>SUMIFS('Planificación 2026-1'!$R:$R,'Planificación 2026-1'!$W:$W,G23,'Planificación 2026-1'!$H:$H,"&lt;=2")</f>
        <v>0</v>
      </c>
      <c r="I23" s="193">
        <f>SUMIFS('Planificación 2026-1'!$R:$R,'Planificación 2026-1'!$W:$W,G23,'Planificación 2026-1'!$H:$H,"&gt;=3")</f>
        <v>15</v>
      </c>
      <c r="J23" s="193">
        <f>SUMIFS('Planificación 2026-1'!$R:$R,'Planificación 2026-1'!$W:$W,G23)</f>
        <v>15</v>
      </c>
    </row>
    <row r="24" spans="5:11" hidden="1" x14ac:dyDescent="0.3">
      <c r="E24" s="177" t="s">
        <v>29</v>
      </c>
      <c r="G24" s="186" t="s">
        <v>30</v>
      </c>
      <c r="H24" s="193">
        <f>SUMIFS('Planificación 2026-1'!$R:$R,'Planificación 2026-1'!$W:$W,G24,'Planificación 2026-1'!$H:$H,"&lt;=2")</f>
        <v>35</v>
      </c>
      <c r="I24" s="193">
        <f>SUMIFS('Planificación 2026-1'!$R:$R,'Planificación 2026-1'!$W:$W,G24,'Planificación 2026-1'!$H:$H,"&gt;=3")</f>
        <v>0</v>
      </c>
      <c r="J24" s="193">
        <f>SUMIFS('Planificación 2026-1'!$R:$R,'Planificación 2026-1'!$W:$W,G24)</f>
        <v>35</v>
      </c>
    </row>
    <row r="25" spans="5:11" x14ac:dyDescent="0.3">
      <c r="E25" s="168" t="s">
        <v>30</v>
      </c>
      <c r="G25" s="186" t="s">
        <v>31</v>
      </c>
      <c r="H25" s="193">
        <f>SUMIFS('Planificación 2026-1'!$R:$R,'Planificación 2026-1'!$W:$W,G25,'Planificación 2026-1'!$H:$H,"&lt;=2")</f>
        <v>30</v>
      </c>
      <c r="I25" s="193">
        <f>SUMIFS('Planificación 2026-1'!$R:$R,'Planificación 2026-1'!$W:$W,G25,'Planificación 2026-1'!$H:$H,"&gt;=3")</f>
        <v>0</v>
      </c>
      <c r="J25" s="193">
        <f>SUMIFS('Planificación 2026-1'!$R:$R,'Planificación 2026-1'!$W:$W,G25)</f>
        <v>30</v>
      </c>
      <c r="K25" t="s">
        <v>20</v>
      </c>
    </row>
    <row r="26" spans="5:11" hidden="1" x14ac:dyDescent="0.3">
      <c r="E26" s="177" t="s">
        <v>32</v>
      </c>
      <c r="G26" s="187" t="s">
        <v>32</v>
      </c>
      <c r="H26" s="193">
        <f>SUMIFS('Planificación 2026-1'!$R:$R,'Planificación 2026-1'!$W:$W,G26,'Planificación 2026-1'!$H:$H,"&lt;=2")</f>
        <v>0</v>
      </c>
      <c r="I26" s="193">
        <f>SUMIFS('Planificación 2026-1'!$R:$R,'Planificación 2026-1'!$W:$W,G26,'Planificación 2026-1'!$H:$H,"&gt;=3")</f>
        <v>31</v>
      </c>
      <c r="J26" s="193">
        <f>SUMIFS('Planificación 2026-1'!$R:$R,'Planificación 2026-1'!$W:$W,G26)</f>
        <v>31</v>
      </c>
    </row>
    <row r="27" spans="5:11" hidden="1" x14ac:dyDescent="0.3">
      <c r="E27" s="177" t="s">
        <v>33</v>
      </c>
      <c r="G27" s="187" t="s">
        <v>33</v>
      </c>
      <c r="H27" s="193">
        <f>SUMIFS('Planificación 2026-1'!$R:$R,'Planificación 2026-1'!$W:$W,G27,'Planificación 2026-1'!$H:$H,"&lt;=2")</f>
        <v>0</v>
      </c>
      <c r="I27" s="193">
        <f>SUMIFS('Planificación 2026-1'!$R:$R,'Planificación 2026-1'!$W:$W,G27,'Planificación 2026-1'!$H:$H,"&gt;=3")</f>
        <v>32</v>
      </c>
      <c r="J27" s="193">
        <f>SUMIFS('Planificación 2026-1'!$R:$R,'Planificación 2026-1'!$W:$W,G27)</f>
        <v>32</v>
      </c>
    </row>
    <row r="28" spans="5:11" hidden="1" x14ac:dyDescent="0.3">
      <c r="E28" s="168" t="s">
        <v>34</v>
      </c>
      <c r="G28" s="186" t="s">
        <v>34</v>
      </c>
      <c r="H28" s="193">
        <f>SUMIFS('Planificación 2026-1'!$R:$R,'Planificación 2026-1'!$W:$W,G28,'Planificación 2026-1'!$H:$H,"&lt;=2")</f>
        <v>33</v>
      </c>
      <c r="I28" s="193">
        <f>SUMIFS('Planificación 2026-1'!$R:$R,'Planificación 2026-1'!$W:$W,G28,'Planificación 2026-1'!$H:$H,"&gt;=3")</f>
        <v>0</v>
      </c>
      <c r="J28" s="193">
        <f>SUMIFS('Planificación 2026-1'!$R:$R,'Planificación 2026-1'!$W:$W,G28)</f>
        <v>33</v>
      </c>
    </row>
    <row r="29" spans="5:11" hidden="1" x14ac:dyDescent="0.3">
      <c r="E29" s="168" t="s">
        <v>35</v>
      </c>
      <c r="G29" s="186" t="s">
        <v>35</v>
      </c>
      <c r="H29" s="193">
        <f>SUMIFS('Planificación 2026-1'!$R:$R,'Planificación 2026-1'!$W:$W,G29,'Planificación 2026-1'!$H:$H,"&lt;=2")</f>
        <v>0</v>
      </c>
      <c r="I29" s="193">
        <f>SUMIFS('Planificación 2026-1'!$R:$R,'Planificación 2026-1'!$W:$W,G29,'Planificación 2026-1'!$H:$H,"&gt;=3")</f>
        <v>18</v>
      </c>
      <c r="J29" s="193">
        <f>SUMIFS('Planificación 2026-1'!$R:$R,'Planificación 2026-1'!$W:$W,G29)</f>
        <v>18</v>
      </c>
    </row>
    <row r="30" spans="5:11" x14ac:dyDescent="0.3">
      <c r="E30" s="7" t="s">
        <v>36</v>
      </c>
      <c r="G30" s="186" t="s">
        <v>37</v>
      </c>
      <c r="H30" s="193">
        <f>SUMIFS('Planificación 2026-1'!$R:$R,'Planificación 2026-1'!$W:$W,G30,'Planificación 2026-1'!$H:$H,"&lt;=2")</f>
        <v>0</v>
      </c>
      <c r="I30" s="193">
        <f>SUMIFS('Planificación 2026-1'!$R:$R,'Planificación 2026-1'!$W:$W,G30,'Planificación 2026-1'!$H:$H,"&gt;=3")</f>
        <v>0</v>
      </c>
      <c r="J30" s="193">
        <f>SUMIFS('Planificación 2026-1'!$R:$R,'Planificación 2026-1'!$W:$W,G30)</f>
        <v>0</v>
      </c>
    </row>
    <row r="31" spans="5:11" hidden="1" x14ac:dyDescent="0.3">
      <c r="E31" s="168" t="s">
        <v>38</v>
      </c>
      <c r="G31" s="29" t="s">
        <v>36</v>
      </c>
      <c r="H31" s="193">
        <f>SUMIFS('Planificación 2026-1'!$R:$R,'Planificación 2026-1'!$W:$W,G31,'Planificación 2026-1'!$H:$H,"&lt;=2")</f>
        <v>0</v>
      </c>
      <c r="I31" s="193">
        <f>SUMIFS('Planificación 2026-1'!$R:$R,'Planificación 2026-1'!$W:$W,G31,'Planificación 2026-1'!$H:$H,"&gt;=3")</f>
        <v>30</v>
      </c>
      <c r="J31" s="193">
        <f>SUMIFS('Planificación 2026-1'!$R:$R,'Planificación 2026-1'!$W:$W,G31)</f>
        <v>30</v>
      </c>
    </row>
    <row r="32" spans="5:11" hidden="1" x14ac:dyDescent="0.3">
      <c r="E32" s="168" t="s">
        <v>39</v>
      </c>
      <c r="G32" s="186" t="s">
        <v>38</v>
      </c>
      <c r="H32" s="193">
        <f>SUMIFS('Planificación 2026-1'!$R:$R,'Planificación 2026-1'!$W:$W,G32,'Planificación 2026-1'!$H:$H,"&lt;=2")</f>
        <v>0</v>
      </c>
      <c r="I32" s="193">
        <f>SUMIFS('Planificación 2026-1'!$R:$R,'Planificación 2026-1'!$W:$W,G32,'Planificación 2026-1'!$H:$H,"&gt;=3")</f>
        <v>16</v>
      </c>
      <c r="J32" s="193">
        <f>SUMIFS('Planificación 2026-1'!$R:$R,'Planificación 2026-1'!$W:$W,G32)</f>
        <v>16</v>
      </c>
    </row>
    <row r="33" spans="5:10" hidden="1" x14ac:dyDescent="0.3">
      <c r="E33" s="168" t="s">
        <v>40</v>
      </c>
      <c r="G33" s="186" t="s">
        <v>39</v>
      </c>
      <c r="H33" s="193">
        <f>SUMIFS('Planificación 2026-1'!$R:$R,'Planificación 2026-1'!$W:$W,G33,'Planificación 2026-1'!$H:$H,"&lt;=2")</f>
        <v>29</v>
      </c>
      <c r="I33" s="193">
        <f>SUMIFS('Planificación 2026-1'!$R:$R,'Planificación 2026-1'!$W:$W,G33,'Planificación 2026-1'!$H:$H,"&gt;=3")</f>
        <v>8</v>
      </c>
      <c r="J33" s="193">
        <f>SUMIFS('Planificación 2026-1'!$R:$R,'Planificación 2026-1'!$W:$W,G33)</f>
        <v>37</v>
      </c>
    </row>
    <row r="34" spans="5:10" hidden="1" x14ac:dyDescent="0.3">
      <c r="E34" s="168" t="s">
        <v>41</v>
      </c>
      <c r="G34" s="186" t="s">
        <v>40</v>
      </c>
      <c r="H34" s="193">
        <f>SUMIFS('Planificación 2026-1'!$R:$R,'Planificación 2026-1'!$W:$W,G34,'Planificación 2026-1'!$H:$H,"&lt;=2")</f>
        <v>0</v>
      </c>
      <c r="I34" s="193">
        <f>SUMIFS('Planificación 2026-1'!$R:$R,'Planificación 2026-1'!$W:$W,G34,'Planificación 2026-1'!$H:$H,"&gt;=3")</f>
        <v>12</v>
      </c>
      <c r="J34" s="193">
        <f>SUMIFS('Planificación 2026-1'!$R:$R,'Planificación 2026-1'!$W:$W,G34)</f>
        <v>12</v>
      </c>
    </row>
    <row r="35" spans="5:10" ht="32.4" hidden="1" x14ac:dyDescent="0.3">
      <c r="E35" s="185" t="s">
        <v>42</v>
      </c>
      <c r="G35" s="186" t="s">
        <v>41</v>
      </c>
      <c r="H35" s="193">
        <f>SUMIFS('Planificación 2026-1'!$R:$R,'Planificación 2026-1'!$W:$W,G35,'Planificación 2026-1'!$H:$H,"&lt;=2")</f>
        <v>0</v>
      </c>
      <c r="I35" s="193">
        <f>SUMIFS('Planificación 2026-1'!$R:$R,'Planificación 2026-1'!$W:$W,G35,'Planificación 2026-1'!$H:$H,"&gt;=3")</f>
        <v>32</v>
      </c>
      <c r="J35" s="193">
        <f>SUMIFS('Planificación 2026-1'!$R:$R,'Planificación 2026-1'!$W:$W,G35)</f>
        <v>32</v>
      </c>
    </row>
    <row r="36" spans="5:10" hidden="1" x14ac:dyDescent="0.3">
      <c r="E36" s="177" t="s">
        <v>43</v>
      </c>
      <c r="G36" s="124" t="s">
        <v>42</v>
      </c>
      <c r="H36" s="193">
        <f>SUMIFS('Planificación 2026-1'!$R:$R,'Planificación 2026-1'!$W:$W,G36,'Planificación 2026-1'!$H:$H,"&lt;=2")</f>
        <v>0</v>
      </c>
      <c r="I36" s="193">
        <f>SUMIFS('Planificación 2026-1'!$R:$R,'Planificación 2026-1'!$W:$W,G36,'Planificación 2026-1'!$H:$H,"&gt;=3")</f>
        <v>26</v>
      </c>
      <c r="J36" s="193">
        <f>SUMIFS('Planificación 2026-1'!$R:$R,'Planificación 2026-1'!$W:$W,G36)</f>
        <v>26</v>
      </c>
    </row>
    <row r="37" spans="5:10" ht="43.8" x14ac:dyDescent="0.3">
      <c r="E37" s="179" t="s">
        <v>44</v>
      </c>
      <c r="G37" s="186" t="s">
        <v>45</v>
      </c>
      <c r="H37" s="193">
        <f>SUMIFS('Planificación 2026-1'!$R:$R,'Planificación 2026-1'!$W:$W,G37,'Planificación 2026-1'!$H:$H,"&lt;=2")</f>
        <v>14</v>
      </c>
      <c r="I37" s="193">
        <f>SUMIFS('Planificación 2026-1'!$R:$R,'Planificación 2026-1'!$W:$W,G37,'Planificación 2026-1'!$H:$H,"&gt;=3")</f>
        <v>0</v>
      </c>
      <c r="J37" s="193">
        <f>SUMIFS('Planificación 2026-1'!$R:$R,'Planificación 2026-1'!$W:$W,G37)</f>
        <v>14</v>
      </c>
    </row>
    <row r="38" spans="5:10" hidden="1" x14ac:dyDescent="0.3">
      <c r="E38" s="7" t="s">
        <v>46</v>
      </c>
      <c r="G38" s="187" t="s">
        <v>43</v>
      </c>
      <c r="H38" s="193">
        <f>SUMIFS('Planificación 2026-1'!$R:$R,'Planificación 2026-1'!$W:$W,G38,'Planificación 2026-1'!$H:$H,"&lt;=2")</f>
        <v>0</v>
      </c>
      <c r="I38" s="193">
        <f>SUMIFS('Planificación 2026-1'!$R:$R,'Planificación 2026-1'!$W:$W,G38,'Planificación 2026-1'!$H:$H,"&gt;=3")</f>
        <v>30</v>
      </c>
      <c r="J38" s="193">
        <f>SUMIFS('Planificación 2026-1'!$R:$R,'Planificación 2026-1'!$W:$W,G38)</f>
        <v>30</v>
      </c>
    </row>
    <row r="39" spans="5:10" x14ac:dyDescent="0.3">
      <c r="E39" s="168" t="s">
        <v>47</v>
      </c>
      <c r="G39" s="186" t="s">
        <v>48</v>
      </c>
      <c r="H39" s="193">
        <f>SUMIFS('Planificación 2026-1'!$R:$R,'Planificación 2026-1'!$W:$W,G39,'Planificación 2026-1'!$H:$H,"&lt;=2")</f>
        <v>12</v>
      </c>
      <c r="I39" s="193">
        <f>SUMIFS('Planificación 2026-1'!$R:$R,'Planificación 2026-1'!$W:$W,G39,'Planificación 2026-1'!$H:$H,"&gt;=3")</f>
        <v>0</v>
      </c>
      <c r="J39" s="193">
        <f>SUMIFS('Planificación 2026-1'!$R:$R,'Planificación 2026-1'!$W:$W,G39)</f>
        <v>12</v>
      </c>
    </row>
    <row r="40" spans="5:10" hidden="1" x14ac:dyDescent="0.3">
      <c r="E40" s="177" t="s">
        <v>49</v>
      </c>
      <c r="G40" s="188" t="s">
        <v>44</v>
      </c>
      <c r="H40" s="193">
        <f>SUMIFS('Planificación 2026-1'!$R:$R,'Planificación 2026-1'!$W:$W,G40,'Planificación 2026-1'!$H:$H,"&lt;=2")</f>
        <v>0</v>
      </c>
      <c r="I40" s="193">
        <f>SUMIFS('Planificación 2026-1'!$R:$R,'Planificación 2026-1'!$W:$W,G40,'Planificación 2026-1'!$H:$H,"&gt;=3")</f>
        <v>14</v>
      </c>
      <c r="J40" s="193">
        <f>SUMIFS('Planificación 2026-1'!$R:$R,'Planificación 2026-1'!$W:$W,G40)</f>
        <v>14</v>
      </c>
    </row>
    <row r="41" spans="5:10" hidden="1" x14ac:dyDescent="0.3">
      <c r="E41" s="168" t="s">
        <v>50</v>
      </c>
      <c r="G41" s="29" t="s">
        <v>46</v>
      </c>
      <c r="H41" s="193">
        <f>SUMIFS('Planificación 2026-1'!$R:$R,'Planificación 2026-1'!$W:$W,G41,'Planificación 2026-1'!$H:$H,"&lt;=2")</f>
        <v>0</v>
      </c>
      <c r="I41" s="193">
        <f>SUMIFS('Planificación 2026-1'!$R:$R,'Planificación 2026-1'!$W:$W,G41,'Planificación 2026-1'!$H:$H,"&gt;=3")</f>
        <v>24</v>
      </c>
      <c r="J41" s="193">
        <f>SUMIFS('Planificación 2026-1'!$R:$R,'Planificación 2026-1'!$W:$W,G41)</f>
        <v>24</v>
      </c>
    </row>
    <row r="42" spans="5:10" ht="43.8" hidden="1" x14ac:dyDescent="0.3">
      <c r="E42" s="179" t="s">
        <v>51</v>
      </c>
      <c r="G42" s="186" t="s">
        <v>47</v>
      </c>
      <c r="H42" s="193">
        <f>SUMIFS('Planificación 2026-1'!$R:$R,'Planificación 2026-1'!$W:$W,G42,'Planificación 2026-1'!$H:$H,"&lt;=2")</f>
        <v>0</v>
      </c>
      <c r="I42" s="193">
        <f>SUMIFS('Planificación 2026-1'!$R:$R,'Planificación 2026-1'!$W:$W,G42,'Planificación 2026-1'!$H:$H,"&gt;=3")</f>
        <v>11</v>
      </c>
      <c r="J42" s="193">
        <f>SUMIFS('Planificación 2026-1'!$R:$R,'Planificación 2026-1'!$W:$W,G42)</f>
        <v>11</v>
      </c>
    </row>
    <row r="43" spans="5:10" hidden="1" x14ac:dyDescent="0.3">
      <c r="E43" s="168" t="s">
        <v>52</v>
      </c>
      <c r="G43" s="187" t="s">
        <v>49</v>
      </c>
      <c r="H43" s="193">
        <f>SUMIFS('Planificación 2026-1'!$R:$R,'Planificación 2026-1'!$W:$W,G43,'Planificación 2026-1'!$H:$H,"&lt;=2")</f>
        <v>0</v>
      </c>
      <c r="I43" s="193">
        <f>SUMIFS('Planificación 2026-1'!$R:$R,'Planificación 2026-1'!$W:$W,G43,'Planificación 2026-1'!$H:$H,"&gt;=3")</f>
        <v>12</v>
      </c>
      <c r="J43" s="193">
        <f>SUMIFS('Planificación 2026-1'!$R:$R,'Planificación 2026-1'!$W:$W,G43)</f>
        <v>12</v>
      </c>
    </row>
    <row r="44" spans="5:10" hidden="1" x14ac:dyDescent="0.3">
      <c r="E44" s="168" t="s">
        <v>53</v>
      </c>
      <c r="G44" s="186" t="s">
        <v>50</v>
      </c>
      <c r="H44" s="193">
        <f>SUMIFS('Planificación 2026-1'!$R:$R,'Planificación 2026-1'!$W:$W,G44,'Planificación 2026-1'!$H:$H,"&lt;=2")</f>
        <v>0</v>
      </c>
      <c r="I44" s="193">
        <f>SUMIFS('Planificación 2026-1'!$R:$R,'Planificación 2026-1'!$W:$W,G44,'Planificación 2026-1'!$H:$H,"&gt;=3")</f>
        <v>15</v>
      </c>
      <c r="J44" s="193">
        <f>SUMIFS('Planificación 2026-1'!$R:$R,'Planificación 2026-1'!$W:$W,G44)</f>
        <v>15</v>
      </c>
    </row>
    <row r="45" spans="5:10" hidden="1" x14ac:dyDescent="0.3">
      <c r="E45" s="168" t="s">
        <v>54</v>
      </c>
      <c r="G45" s="188" t="s">
        <v>51</v>
      </c>
      <c r="H45" s="193">
        <f>SUMIFS('Planificación 2026-1'!$R:$R,'Planificación 2026-1'!$W:$W,G45,'Planificación 2026-1'!$H:$H,"&lt;=2")</f>
        <v>0</v>
      </c>
      <c r="I45" s="193">
        <f>SUMIFS('Planificación 2026-1'!$R:$R,'Planificación 2026-1'!$W:$W,G45,'Planificación 2026-1'!$H:$H,"&gt;=3")</f>
        <v>15</v>
      </c>
      <c r="J45" s="193">
        <f>SUMIFS('Planificación 2026-1'!$R:$R,'Planificación 2026-1'!$W:$W,G45)</f>
        <v>15</v>
      </c>
    </row>
    <row r="46" spans="5:10" hidden="1" x14ac:dyDescent="0.3">
      <c r="E46" s="168" t="s">
        <v>55</v>
      </c>
      <c r="G46" s="186" t="s">
        <v>52</v>
      </c>
      <c r="H46" s="193">
        <f>SUMIFS('Planificación 2026-1'!$R:$R,'Planificación 2026-1'!$W:$W,G46,'Planificación 2026-1'!$H:$H,"&lt;=2")</f>
        <v>6</v>
      </c>
      <c r="I46" s="193">
        <f>SUMIFS('Planificación 2026-1'!$R:$R,'Planificación 2026-1'!$W:$W,G46,'Planificación 2026-1'!$H:$H,"&gt;=3")</f>
        <v>32</v>
      </c>
      <c r="J46" s="193">
        <f>SUMIFS('Planificación 2026-1'!$R:$R,'Planificación 2026-1'!$W:$W,G46)</f>
        <v>38</v>
      </c>
    </row>
    <row r="47" spans="5:10" x14ac:dyDescent="0.3">
      <c r="E47" s="168" t="s">
        <v>56</v>
      </c>
      <c r="G47" s="186" t="s">
        <v>57</v>
      </c>
      <c r="H47" s="193">
        <f>SUMIFS('Planificación 2026-1'!$R:$R,'Planificación 2026-1'!$W:$W,G47,'Planificación 2026-1'!$H:$H,"&lt;=2")</f>
        <v>0</v>
      </c>
      <c r="I47" s="193">
        <f>SUMIFS('Planificación 2026-1'!$R:$R,'Planificación 2026-1'!$W:$W,G47,'Planificación 2026-1'!$H:$H,"&gt;=3")</f>
        <v>12</v>
      </c>
      <c r="J47" s="193">
        <f>SUMIFS('Planificación 2026-1'!$R:$R,'Planificación 2026-1'!$W:$W,G47)</f>
        <v>12</v>
      </c>
    </row>
    <row r="48" spans="5:10" hidden="1" x14ac:dyDescent="0.3">
      <c r="E48" s="7" t="s">
        <v>58</v>
      </c>
      <c r="G48" s="186" t="s">
        <v>53</v>
      </c>
      <c r="H48" s="193">
        <f>SUMIFS('Planificación 2026-1'!$R:$R,'Planificación 2026-1'!$W:$W,G48,'Planificación 2026-1'!$H:$H,"&lt;=2")</f>
        <v>0</v>
      </c>
      <c r="I48" s="193">
        <f>SUMIFS('Planificación 2026-1'!$R:$R,'Planificación 2026-1'!$W:$W,G48,'Planificación 2026-1'!$H:$H,"&gt;=3")</f>
        <v>15</v>
      </c>
      <c r="J48" s="193">
        <f>SUMIFS('Planificación 2026-1'!$R:$R,'Planificación 2026-1'!$W:$W,G48)</f>
        <v>15</v>
      </c>
    </row>
    <row r="49" spans="5:10" hidden="1" x14ac:dyDescent="0.3">
      <c r="E49" s="7" t="s">
        <v>59</v>
      </c>
      <c r="G49" s="186" t="s">
        <v>54</v>
      </c>
      <c r="H49" s="193">
        <f>SUMIFS('Planificación 2026-1'!$R:$R,'Planificación 2026-1'!$W:$W,G49,'Planificación 2026-1'!$H:$H,"&lt;=2")</f>
        <v>12</v>
      </c>
      <c r="I49" s="193">
        <f>SUMIFS('Planificación 2026-1'!$R:$R,'Planificación 2026-1'!$W:$W,G49,'Planificación 2026-1'!$H:$H,"&gt;=3")</f>
        <v>0</v>
      </c>
      <c r="J49" s="193">
        <f>SUMIFS('Planificación 2026-1'!$R:$R,'Planificación 2026-1'!$W:$W,G49)</f>
        <v>12</v>
      </c>
    </row>
    <row r="50" spans="5:10" hidden="1" x14ac:dyDescent="0.3">
      <c r="E50" s="168" t="s">
        <v>60</v>
      </c>
      <c r="G50" s="186" t="s">
        <v>55</v>
      </c>
      <c r="H50" s="193">
        <f>SUMIFS('Planificación 2026-1'!$R:$R,'Planificación 2026-1'!$W:$W,G50,'Planificación 2026-1'!$H:$H,"&lt;=2")</f>
        <v>0</v>
      </c>
      <c r="I50" s="193">
        <f>SUMIFS('Planificación 2026-1'!$R:$R,'Planificación 2026-1'!$W:$W,G50,'Planificación 2026-1'!$H:$H,"&gt;=3")</f>
        <v>12</v>
      </c>
      <c r="J50" s="193">
        <f>SUMIFS('Planificación 2026-1'!$R:$R,'Planificación 2026-1'!$W:$W,G50)</f>
        <v>12</v>
      </c>
    </row>
    <row r="51" spans="5:10" hidden="1" x14ac:dyDescent="0.3">
      <c r="E51" s="168" t="s">
        <v>61</v>
      </c>
      <c r="G51" s="186" t="s">
        <v>56</v>
      </c>
      <c r="H51" s="193">
        <f>SUMIFS('Planificación 2026-1'!$R:$R,'Planificación 2026-1'!$W:$W,G51,'Planificación 2026-1'!$H:$H,"&lt;=2")</f>
        <v>35</v>
      </c>
      <c r="I51" s="193">
        <f>SUMIFS('Planificación 2026-1'!$R:$R,'Planificación 2026-1'!$W:$W,G51,'Planificación 2026-1'!$H:$H,"&gt;=3")</f>
        <v>0</v>
      </c>
      <c r="J51" s="193">
        <f>SUMIFS('Planificación 2026-1'!$R:$R,'Planificación 2026-1'!$W:$W,G51)</f>
        <v>35</v>
      </c>
    </row>
    <row r="52" spans="5:10" ht="43.2" hidden="1" x14ac:dyDescent="0.3">
      <c r="E52" s="110" t="s">
        <v>62</v>
      </c>
      <c r="G52" s="29" t="s">
        <v>58</v>
      </c>
      <c r="H52" s="193">
        <f>SUMIFS('Planificación 2026-1'!$R:$R,'Planificación 2026-1'!$W:$W,G52,'Planificación 2026-1'!$H:$H,"&lt;=2")</f>
        <v>0</v>
      </c>
      <c r="I52" s="193">
        <f>SUMIFS('Planificación 2026-1'!$R:$R,'Planificación 2026-1'!$W:$W,G52,'Planificación 2026-1'!$H:$H,"&gt;=3")</f>
        <v>34</v>
      </c>
      <c r="J52" s="193">
        <f>SUMIFS('Planificación 2026-1'!$R:$R,'Planificación 2026-1'!$W:$W,G52)</f>
        <v>34</v>
      </c>
    </row>
    <row r="53" spans="5:10" hidden="1" x14ac:dyDescent="0.3">
      <c r="E53" s="168" t="s">
        <v>63</v>
      </c>
      <c r="G53" s="29" t="s">
        <v>59</v>
      </c>
      <c r="H53" s="193">
        <f>SUMIFS('Planificación 2026-1'!$R:$R,'Planificación 2026-1'!$W:$W,G53,'Planificación 2026-1'!$H:$H,"&lt;=2")</f>
        <v>0</v>
      </c>
      <c r="I53" s="193">
        <f>SUMIFS('Planificación 2026-1'!$R:$R,'Planificación 2026-1'!$W:$W,G53,'Planificación 2026-1'!$H:$H,"&gt;=3")</f>
        <v>32</v>
      </c>
      <c r="J53" s="193">
        <f>SUMIFS('Planificación 2026-1'!$R:$R,'Planificación 2026-1'!$W:$W,G53)</f>
        <v>32</v>
      </c>
    </row>
    <row r="54" spans="5:10" hidden="1" x14ac:dyDescent="0.3">
      <c r="E54" s="168" t="s">
        <v>64</v>
      </c>
      <c r="G54" s="186" t="s">
        <v>60</v>
      </c>
      <c r="H54" s="193">
        <f>SUMIFS('Planificación 2026-1'!$R:$R,'Planificación 2026-1'!$W:$W,G54,'Planificación 2026-1'!$H:$H,"&lt;=2")</f>
        <v>0</v>
      </c>
      <c r="I54" s="193">
        <f>SUMIFS('Planificación 2026-1'!$R:$R,'Planificación 2026-1'!$W:$W,G54,'Planificación 2026-1'!$H:$H,"&gt;=3")</f>
        <v>16</v>
      </c>
      <c r="J54" s="193">
        <f>SUMIFS('Planificación 2026-1'!$R:$R,'Planificación 2026-1'!$W:$W,G54)</f>
        <v>16</v>
      </c>
    </row>
    <row r="55" spans="5:10" hidden="1" x14ac:dyDescent="0.3">
      <c r="E55" s="168" t="s">
        <v>65</v>
      </c>
      <c r="G55" s="186" t="s">
        <v>61</v>
      </c>
      <c r="H55" s="193">
        <f>SUMIFS('Planificación 2026-1'!$R:$R,'Planificación 2026-1'!$W:$W,G55,'Planificación 2026-1'!$H:$H,"&lt;=2")</f>
        <v>0</v>
      </c>
      <c r="I55" s="193">
        <f>SUMIFS('Planificación 2026-1'!$R:$R,'Planificación 2026-1'!$W:$W,G55,'Planificación 2026-1'!$H:$H,"&gt;=3")</f>
        <v>18</v>
      </c>
      <c r="J55" s="193">
        <f>SUMIFS('Planificación 2026-1'!$R:$R,'Planificación 2026-1'!$W:$W,G55)</f>
        <v>18</v>
      </c>
    </row>
    <row r="56" spans="5:10" hidden="1" x14ac:dyDescent="0.3">
      <c r="E56" s="168" t="s">
        <v>66</v>
      </c>
      <c r="G56" s="124" t="s">
        <v>62</v>
      </c>
      <c r="H56" s="193">
        <f>SUMIFS('Planificación 2026-1'!$R:$R,'Planificación 2026-1'!$W:$W,G56,'Planificación 2026-1'!$H:$H,"&lt;=2")</f>
        <v>0</v>
      </c>
      <c r="I56" s="193">
        <f>SUMIFS('Planificación 2026-1'!$R:$R,'Planificación 2026-1'!$W:$W,G56,'Planificación 2026-1'!$H:$H,"&gt;=3")</f>
        <v>13</v>
      </c>
      <c r="J56" s="193">
        <f>SUMIFS('Planificación 2026-1'!$R:$R,'Planificación 2026-1'!$W:$W,G56)</f>
        <v>13</v>
      </c>
    </row>
    <row r="57" spans="5:10" hidden="1" x14ac:dyDescent="0.3">
      <c r="E57" s="168" t="s">
        <v>67</v>
      </c>
      <c r="G57" s="186" t="s">
        <v>63</v>
      </c>
      <c r="H57" s="193">
        <f>SUMIFS('Planificación 2026-1'!$R:$R,'Planificación 2026-1'!$W:$W,G57,'Planificación 2026-1'!$H:$H,"&lt;=2")</f>
        <v>0</v>
      </c>
      <c r="I57" s="193">
        <f>SUMIFS('Planificación 2026-1'!$R:$R,'Planificación 2026-1'!$W:$W,G57,'Planificación 2026-1'!$H:$H,"&gt;=3")</f>
        <v>0</v>
      </c>
      <c r="J57" s="193">
        <f>SUMIFS('Planificación 2026-1'!$R:$R,'Planificación 2026-1'!$W:$W,G57)</f>
        <v>0</v>
      </c>
    </row>
    <row r="58" spans="5:10" hidden="1" x14ac:dyDescent="0.3">
      <c r="E58" s="168" t="s">
        <v>68</v>
      </c>
      <c r="G58" s="186" t="s">
        <v>64</v>
      </c>
      <c r="H58" s="193">
        <f>SUMIFS('Planificación 2026-1'!$R:$R,'Planificación 2026-1'!$W:$W,G58,'Planificación 2026-1'!$H:$H,"&lt;=2")</f>
        <v>14</v>
      </c>
      <c r="I58" s="193">
        <f>SUMIFS('Planificación 2026-1'!$R:$R,'Planificación 2026-1'!$W:$W,G58,'Planificación 2026-1'!$H:$H,"&gt;=3")</f>
        <v>0</v>
      </c>
      <c r="J58" s="193">
        <f>SUMIFS('Planificación 2026-1'!$R:$R,'Planificación 2026-1'!$W:$W,G58)</f>
        <v>14</v>
      </c>
    </row>
    <row r="59" spans="5:10" x14ac:dyDescent="0.3">
      <c r="E59" s="168" t="s">
        <v>69</v>
      </c>
      <c r="G59" s="186" t="s">
        <v>70</v>
      </c>
      <c r="H59" s="193">
        <f>SUMIFS('Planificación 2026-1'!$R:$R,'Planificación 2026-1'!$W:$W,G59,'Planificación 2026-1'!$H:$H,"&lt;=2")</f>
        <v>37</v>
      </c>
      <c r="I59" s="193">
        <f>SUMIFS('Planificación 2026-1'!$R:$R,'Planificación 2026-1'!$W:$W,G59,'Planificación 2026-1'!$H:$H,"&gt;=3")</f>
        <v>0</v>
      </c>
      <c r="J59" s="193">
        <f>SUMIFS('Planificación 2026-1'!$R:$R,'Planificación 2026-1'!$W:$W,G59)</f>
        <v>37</v>
      </c>
    </row>
    <row r="60" spans="5:10" x14ac:dyDescent="0.3">
      <c r="E60" s="168" t="s">
        <v>71</v>
      </c>
      <c r="G60" s="186" t="s">
        <v>72</v>
      </c>
      <c r="H60" s="193">
        <f>SUMIFS('Planificación 2026-1'!$R:$R,'Planificación 2026-1'!$W:$W,G60,'Planificación 2026-1'!$H:$H,"&lt;=2")</f>
        <v>20</v>
      </c>
      <c r="I60" s="193">
        <f>SUMIFS('Planificación 2026-1'!$R:$R,'Planificación 2026-1'!$W:$W,G60,'Planificación 2026-1'!$H:$H,"&gt;=3")</f>
        <v>0</v>
      </c>
      <c r="J60" s="193">
        <f>SUMIFS('Planificación 2026-1'!$R:$R,'Planificación 2026-1'!$W:$W,G60)</f>
        <v>20</v>
      </c>
    </row>
    <row r="61" spans="5:10" hidden="1" x14ac:dyDescent="0.3">
      <c r="E61" s="168" t="s">
        <v>73</v>
      </c>
      <c r="G61" s="186" t="s">
        <v>65</v>
      </c>
      <c r="H61" s="193">
        <f>SUMIFS('Planificación 2026-1'!$R:$R,'Planificación 2026-1'!$W:$W,G61,'Planificación 2026-1'!$H:$H,"&lt;=2")</f>
        <v>0</v>
      </c>
      <c r="I61" s="193">
        <f>SUMIFS('Planificación 2026-1'!$R:$R,'Planificación 2026-1'!$W:$W,G61,'Planificación 2026-1'!$H:$H,"&gt;=3")</f>
        <v>39</v>
      </c>
      <c r="J61" s="193">
        <f>SUMIFS('Planificación 2026-1'!$R:$R,'Planificación 2026-1'!$W:$W,G61)</f>
        <v>39</v>
      </c>
    </row>
    <row r="62" spans="5:10" hidden="1" x14ac:dyDescent="0.3">
      <c r="E62" s="177" t="s">
        <v>74</v>
      </c>
      <c r="G62" s="186" t="s">
        <v>66</v>
      </c>
      <c r="H62" s="193">
        <f>SUMIFS('Planificación 2026-1'!$R:$R,'Planificación 2026-1'!$W:$W,G62,'Planificación 2026-1'!$H:$H,"&lt;=2")</f>
        <v>12</v>
      </c>
      <c r="I62" s="193">
        <f>SUMIFS('Planificación 2026-1'!$R:$R,'Planificación 2026-1'!$W:$W,G62,'Planificación 2026-1'!$H:$H,"&gt;=3")</f>
        <v>0</v>
      </c>
      <c r="J62" s="193">
        <f>SUMIFS('Planificación 2026-1'!$R:$R,'Planificación 2026-1'!$W:$W,G62)</f>
        <v>12</v>
      </c>
    </row>
    <row r="63" spans="5:10" hidden="1" x14ac:dyDescent="0.3">
      <c r="E63" s="177" t="s">
        <v>75</v>
      </c>
      <c r="G63" s="186" t="s">
        <v>67</v>
      </c>
      <c r="H63" s="193">
        <f>SUMIFS('Planificación 2026-1'!$R:$R,'Planificación 2026-1'!$W:$W,G63,'Planificación 2026-1'!$H:$H,"&lt;=2")</f>
        <v>0</v>
      </c>
      <c r="I63" s="193">
        <f>SUMIFS('Planificación 2026-1'!$R:$R,'Planificación 2026-1'!$W:$W,G63,'Planificación 2026-1'!$H:$H,"&gt;=3")</f>
        <v>11</v>
      </c>
      <c r="J63" s="193">
        <f>SUMIFS('Planificación 2026-1'!$R:$R,'Planificación 2026-1'!$W:$W,G63)</f>
        <v>11</v>
      </c>
    </row>
    <row r="64" spans="5:10" hidden="1" x14ac:dyDescent="0.3">
      <c r="E64" s="168" t="s">
        <v>76</v>
      </c>
      <c r="G64" s="186" t="s">
        <v>68</v>
      </c>
      <c r="H64" s="193">
        <f>SUMIFS('Planificación 2026-1'!$R:$R,'Planificación 2026-1'!$W:$W,G64,'Planificación 2026-1'!$H:$H,"&lt;=2")</f>
        <v>0</v>
      </c>
      <c r="I64" s="193">
        <f>SUMIFS('Planificación 2026-1'!$R:$R,'Planificación 2026-1'!$W:$W,G64,'Planificación 2026-1'!$H:$H,"&gt;=3")</f>
        <v>0</v>
      </c>
      <c r="J64" s="193">
        <f>SUMIFS('Planificación 2026-1'!$R:$R,'Planificación 2026-1'!$W:$W,G64)</f>
        <v>0</v>
      </c>
    </row>
    <row r="65" spans="5:10" ht="43.8" hidden="1" x14ac:dyDescent="0.3">
      <c r="E65" s="179" t="s">
        <v>77</v>
      </c>
      <c r="G65" s="186" t="s">
        <v>69</v>
      </c>
      <c r="H65" s="193">
        <f>SUMIFS('Planificación 2026-1'!$R:$R,'Planificación 2026-1'!$W:$W,G65,'Planificación 2026-1'!$H:$H,"&lt;=2")</f>
        <v>12</v>
      </c>
      <c r="I65" s="193">
        <f>SUMIFS('Planificación 2026-1'!$R:$R,'Planificación 2026-1'!$W:$W,G65,'Planificación 2026-1'!$H:$H,"&gt;=3")</f>
        <v>8</v>
      </c>
      <c r="J65" s="193">
        <f>SUMIFS('Planificación 2026-1'!$R:$R,'Planificación 2026-1'!$W:$W,G65)</f>
        <v>20</v>
      </c>
    </row>
    <row r="66" spans="5:10" hidden="1" x14ac:dyDescent="0.3">
      <c r="E66" s="168" t="s">
        <v>78</v>
      </c>
      <c r="G66" s="186" t="s">
        <v>71</v>
      </c>
      <c r="H66" s="193">
        <f>SUMIFS('Planificación 2026-1'!$R:$R,'Planificación 2026-1'!$W:$W,G66,'Planificación 2026-1'!$H:$H,"&lt;=2")</f>
        <v>0</v>
      </c>
      <c r="I66" s="193">
        <f>SUMIFS('Planificación 2026-1'!$R:$R,'Planificación 2026-1'!$W:$W,G66,'Planificación 2026-1'!$H:$H,"&gt;=3")</f>
        <v>16</v>
      </c>
      <c r="J66" s="193">
        <f>SUMIFS('Planificación 2026-1'!$R:$R,'Planificación 2026-1'!$W:$W,G66)</f>
        <v>16</v>
      </c>
    </row>
    <row r="67" spans="5:10" hidden="1" x14ac:dyDescent="0.3">
      <c r="E67" s="177" t="s">
        <v>79</v>
      </c>
      <c r="G67" s="186" t="s">
        <v>73</v>
      </c>
      <c r="H67" s="193">
        <f>SUMIFS('Planificación 2026-1'!$R:$R,'Planificación 2026-1'!$W:$W,G67,'Planificación 2026-1'!$H:$H,"&lt;=2")</f>
        <v>0</v>
      </c>
      <c r="I67" s="193">
        <f>SUMIFS('Planificación 2026-1'!$R:$R,'Planificación 2026-1'!$W:$W,G67,'Planificación 2026-1'!$H:$H,"&gt;=3")</f>
        <v>16</v>
      </c>
      <c r="J67" s="193">
        <f>SUMIFS('Planificación 2026-1'!$R:$R,'Planificación 2026-1'!$W:$W,G67)</f>
        <v>16</v>
      </c>
    </row>
    <row r="68" spans="5:10" hidden="1" x14ac:dyDescent="0.3">
      <c r="E68" s="7" t="s">
        <v>80</v>
      </c>
      <c r="G68" s="187" t="s">
        <v>74</v>
      </c>
      <c r="H68" s="193">
        <f>SUMIFS('Planificación 2026-1'!$R:$R,'Planificación 2026-1'!$W:$W,G68,'Planificación 2026-1'!$H:$H,"&lt;=2")</f>
        <v>0</v>
      </c>
      <c r="I68" s="193">
        <f>SUMIFS('Planificación 2026-1'!$R:$R,'Planificación 2026-1'!$W:$W,G68,'Planificación 2026-1'!$H:$H,"&gt;=3")</f>
        <v>33</v>
      </c>
      <c r="J68" s="193">
        <f>SUMIFS('Planificación 2026-1'!$R:$R,'Planificación 2026-1'!$W:$W,G68)</f>
        <v>33</v>
      </c>
    </row>
    <row r="69" spans="5:10" ht="33" hidden="1" x14ac:dyDescent="0.3">
      <c r="E69" s="179" t="s">
        <v>81</v>
      </c>
      <c r="G69" s="187" t="s">
        <v>75</v>
      </c>
      <c r="H69" s="193">
        <f>SUMIFS('Planificación 2026-1'!$R:$R,'Planificación 2026-1'!$W:$W,G69,'Planificación 2026-1'!$H:$H,"&lt;=2")</f>
        <v>0</v>
      </c>
      <c r="I69" s="193">
        <f>SUMIFS('Planificación 2026-1'!$R:$R,'Planificación 2026-1'!$W:$W,G69,'Planificación 2026-1'!$H:$H,"&gt;=3")</f>
        <v>0</v>
      </c>
      <c r="J69" s="193">
        <f>SUMIFS('Planificación 2026-1'!$R:$R,'Planificación 2026-1'!$W:$W,G69)</f>
        <v>0</v>
      </c>
    </row>
    <row r="70" spans="5:10" ht="33" hidden="1" x14ac:dyDescent="0.3">
      <c r="E70" s="179" t="s">
        <v>82</v>
      </c>
      <c r="G70" s="186" t="s">
        <v>76</v>
      </c>
      <c r="H70" s="193">
        <f>SUMIFS('Planificación 2026-1'!$R:$R,'Planificación 2026-1'!$W:$W,G70,'Planificación 2026-1'!$H:$H,"&lt;=2")</f>
        <v>8</v>
      </c>
      <c r="I70" s="193">
        <f>SUMIFS('Planificación 2026-1'!$R:$R,'Planificación 2026-1'!$W:$W,G70,'Planificación 2026-1'!$H:$H,"&gt;=3")</f>
        <v>0</v>
      </c>
      <c r="J70" s="193">
        <f>SUMIFS('Planificación 2026-1'!$R:$R,'Planificación 2026-1'!$W:$W,G70)</f>
        <v>8</v>
      </c>
    </row>
    <row r="71" spans="5:10" hidden="1" x14ac:dyDescent="0.3">
      <c r="E71" s="168" t="s">
        <v>83</v>
      </c>
      <c r="G71" s="188" t="s">
        <v>77</v>
      </c>
      <c r="H71" s="193">
        <f>SUMIFS('Planificación 2026-1'!$R:$R,'Planificación 2026-1'!$W:$W,G71,'Planificación 2026-1'!$H:$H,"&lt;=2")</f>
        <v>0</v>
      </c>
      <c r="I71" s="193">
        <f>SUMIFS('Planificación 2026-1'!$R:$R,'Planificación 2026-1'!$W:$W,G71,'Planificación 2026-1'!$H:$H,"&gt;=3")</f>
        <v>14</v>
      </c>
      <c r="J71" s="193">
        <f>SUMIFS('Planificación 2026-1'!$R:$R,'Planificación 2026-1'!$W:$W,G71)</f>
        <v>14</v>
      </c>
    </row>
    <row r="72" spans="5:10" hidden="1" x14ac:dyDescent="0.3">
      <c r="E72" s="177" t="s">
        <v>84</v>
      </c>
      <c r="G72" s="186" t="s">
        <v>78</v>
      </c>
      <c r="H72" s="193">
        <f>SUMIFS('Planificación 2026-1'!$R:$R,'Planificación 2026-1'!$W:$W,G72,'Planificación 2026-1'!$H:$H,"&lt;=2")</f>
        <v>0</v>
      </c>
      <c r="I72" s="193">
        <f>SUMIFS('Planificación 2026-1'!$R:$R,'Planificación 2026-1'!$W:$W,G72,'Planificación 2026-1'!$H:$H,"&gt;=3")</f>
        <v>4</v>
      </c>
      <c r="J72" s="193">
        <f>SUMIFS('Planificación 2026-1'!$R:$R,'Planificación 2026-1'!$W:$W,G72)</f>
        <v>4</v>
      </c>
    </row>
    <row r="73" spans="5:10" hidden="1" x14ac:dyDescent="0.3">
      <c r="E73" s="7" t="s">
        <v>85</v>
      </c>
      <c r="G73" s="187" t="s">
        <v>79</v>
      </c>
      <c r="H73" s="193">
        <f>SUMIFS('Planificación 2026-1'!$R:$R,'Planificación 2026-1'!$W:$W,G73,'Planificación 2026-1'!$H:$H,"&lt;=2")</f>
        <v>0</v>
      </c>
      <c r="I73" s="193">
        <f>SUMIFS('Planificación 2026-1'!$R:$R,'Planificación 2026-1'!$W:$W,G73,'Planificación 2026-1'!$H:$H,"&gt;=3")</f>
        <v>39</v>
      </c>
      <c r="J73" s="193">
        <f>SUMIFS('Planificación 2026-1'!$R:$R,'Planificación 2026-1'!$W:$W,G73)</f>
        <v>39</v>
      </c>
    </row>
    <row r="74" spans="5:10" hidden="1" x14ac:dyDescent="0.3">
      <c r="E74" s="177" t="s">
        <v>86</v>
      </c>
      <c r="G74" s="29" t="s">
        <v>80</v>
      </c>
      <c r="H74" s="193">
        <f>SUMIFS('Planificación 2026-1'!$R:$R,'Planificación 2026-1'!$W:$W,G74,'Planificación 2026-1'!$H:$H,"&lt;=2")</f>
        <v>0</v>
      </c>
      <c r="I74" s="193">
        <f>SUMIFS('Planificación 2026-1'!$R:$R,'Planificación 2026-1'!$W:$W,G74,'Planificación 2026-1'!$H:$H,"&gt;=3")</f>
        <v>11</v>
      </c>
      <c r="J74" s="193">
        <f>SUMIFS('Planificación 2026-1'!$R:$R,'Planificación 2026-1'!$W:$W,G74)</f>
        <v>11</v>
      </c>
    </row>
    <row r="75" spans="5:10" hidden="1" x14ac:dyDescent="0.3">
      <c r="E75" s="7" t="s">
        <v>87</v>
      </c>
      <c r="G75" s="188" t="s">
        <v>81</v>
      </c>
      <c r="H75" s="193">
        <f>SUMIFS('Planificación 2026-1'!$R:$R,'Planificación 2026-1'!$W:$W,G75,'Planificación 2026-1'!$H:$H,"&lt;=2")</f>
        <v>0</v>
      </c>
      <c r="I75" s="193">
        <f>SUMIFS('Planificación 2026-1'!$R:$R,'Planificación 2026-1'!$W:$W,G75,'Planificación 2026-1'!$H:$H,"&gt;=3")</f>
        <v>16</v>
      </c>
      <c r="J75" s="193">
        <f>SUMIFS('Planificación 2026-1'!$R:$R,'Planificación 2026-1'!$W:$W,G75)</f>
        <v>16</v>
      </c>
    </row>
    <row r="76" spans="5:10" x14ac:dyDescent="0.3">
      <c r="E76" s="7" t="s">
        <v>88</v>
      </c>
      <c r="G76" s="186" t="s">
        <v>89</v>
      </c>
      <c r="H76" s="193">
        <f>SUMIFS('Planificación 2026-1'!$R:$R,'Planificación 2026-1'!$W:$W,G76,'Planificación 2026-1'!$H:$H,"&lt;=2")</f>
        <v>32</v>
      </c>
      <c r="I76" s="193">
        <f>SUMIFS('Planificación 2026-1'!$R:$R,'Planificación 2026-1'!$W:$W,G76,'Planificación 2026-1'!$H:$H,"&gt;=3")</f>
        <v>0</v>
      </c>
      <c r="J76" s="193">
        <f>SUMIFS('Planificación 2026-1'!$R:$R,'Planificación 2026-1'!$W:$W,G76)</f>
        <v>32</v>
      </c>
    </row>
    <row r="77" spans="5:10" hidden="1" x14ac:dyDescent="0.3">
      <c r="E77" s="168" t="s">
        <v>90</v>
      </c>
      <c r="G77" s="188" t="s">
        <v>82</v>
      </c>
      <c r="H77" s="193">
        <f>SUMIFS('Planificación 2026-1'!$R:$R,'Planificación 2026-1'!$W:$W,G77,'Planificación 2026-1'!$H:$H,"&lt;=2")</f>
        <v>0</v>
      </c>
      <c r="I77" s="193">
        <f>SUMIFS('Planificación 2026-1'!$R:$R,'Planificación 2026-1'!$W:$W,G77,'Planificación 2026-1'!$H:$H,"&gt;=3")</f>
        <v>13</v>
      </c>
      <c r="J77" s="193">
        <f>SUMIFS('Planificación 2026-1'!$R:$R,'Planificación 2026-1'!$W:$W,G77)</f>
        <v>13</v>
      </c>
    </row>
    <row r="78" spans="5:10" hidden="1" x14ac:dyDescent="0.3">
      <c r="E78" s="7" t="s">
        <v>91</v>
      </c>
      <c r="G78" s="186" t="s">
        <v>83</v>
      </c>
      <c r="H78" s="193">
        <f>SUMIFS('Planificación 2026-1'!$R:$R,'Planificación 2026-1'!$W:$W,G78,'Planificación 2026-1'!$H:$H,"&lt;=2")</f>
        <v>0</v>
      </c>
      <c r="I78" s="193">
        <f>SUMIFS('Planificación 2026-1'!$R:$R,'Planificación 2026-1'!$W:$W,G78,'Planificación 2026-1'!$H:$H,"&gt;=3")</f>
        <v>0</v>
      </c>
      <c r="J78" s="193">
        <f>SUMIFS('Planificación 2026-1'!$R:$R,'Planificación 2026-1'!$W:$W,G78)</f>
        <v>0</v>
      </c>
    </row>
    <row r="79" spans="5:10" x14ac:dyDescent="0.3">
      <c r="E79" s="7" t="s">
        <v>92</v>
      </c>
      <c r="G79" s="186" t="s">
        <v>93</v>
      </c>
      <c r="H79" s="193">
        <f>SUMIFS('Planificación 2026-1'!$R:$R,'Planificación 2026-1'!$W:$W,G79,'Planificación 2026-1'!$H:$H,"&lt;=2")</f>
        <v>32</v>
      </c>
      <c r="I79" s="193">
        <f>SUMIFS('Planificación 2026-1'!$R:$R,'Planificación 2026-1'!$W:$W,G79,'Planificación 2026-1'!$H:$H,"&gt;=3")</f>
        <v>0</v>
      </c>
      <c r="J79" s="193">
        <f>SUMIFS('Planificación 2026-1'!$R:$R,'Planificación 2026-1'!$W:$W,G79)</f>
        <v>32</v>
      </c>
    </row>
    <row r="80" spans="5:10" hidden="1" x14ac:dyDescent="0.3">
      <c r="E80" s="7" t="s">
        <v>94</v>
      </c>
      <c r="G80" s="187" t="s">
        <v>84</v>
      </c>
      <c r="H80" s="193">
        <f>SUMIFS('Planificación 2026-1'!$R:$R,'Planificación 2026-1'!$W:$W,G80,'Planificación 2026-1'!$H:$H,"&lt;=2")</f>
        <v>0</v>
      </c>
      <c r="I80" s="193">
        <f>SUMIFS('Planificación 2026-1'!$R:$R,'Planificación 2026-1'!$W:$W,G80,'Planificación 2026-1'!$H:$H,"&gt;=3")</f>
        <v>36</v>
      </c>
      <c r="J80" s="193">
        <f>SUMIFS('Planificación 2026-1'!$R:$R,'Planificación 2026-1'!$W:$W,G80)</f>
        <v>36</v>
      </c>
    </row>
    <row r="81" spans="5:10" hidden="1" x14ac:dyDescent="0.3">
      <c r="E81" s="168" t="s">
        <v>95</v>
      </c>
      <c r="G81" s="29" t="s">
        <v>85</v>
      </c>
      <c r="H81" s="193">
        <f>SUMIFS('Planificación 2026-1'!$R:$R,'Planificación 2026-1'!$W:$W,G81,'Planificación 2026-1'!$H:$H,"&lt;=2")</f>
        <v>0</v>
      </c>
      <c r="I81" s="193">
        <f>SUMIFS('Planificación 2026-1'!$R:$R,'Planificación 2026-1'!$W:$W,G81,'Planificación 2026-1'!$H:$H,"&gt;=3")</f>
        <v>12</v>
      </c>
      <c r="J81" s="193">
        <f>SUMIFS('Planificación 2026-1'!$R:$R,'Planificación 2026-1'!$W:$W,G81)</f>
        <v>12</v>
      </c>
    </row>
    <row r="82" spans="5:10" hidden="1" x14ac:dyDescent="0.3">
      <c r="E82" s="168" t="s">
        <v>96</v>
      </c>
      <c r="G82" s="187" t="s">
        <v>86</v>
      </c>
      <c r="H82" s="193">
        <f>SUMIFS('Planificación 2026-1'!$R:$R,'Planificación 2026-1'!$W:$W,G82,'Planificación 2026-1'!$H:$H,"&lt;=2")</f>
        <v>0</v>
      </c>
      <c r="I82" s="193">
        <f>SUMIFS('Planificación 2026-1'!$R:$R,'Planificación 2026-1'!$W:$W,G82,'Planificación 2026-1'!$H:$H,"&gt;=3")</f>
        <v>40</v>
      </c>
      <c r="J82" s="193">
        <f>SUMIFS('Planificación 2026-1'!$R:$R,'Planificación 2026-1'!$W:$W,G82)</f>
        <v>40</v>
      </c>
    </row>
    <row r="83" spans="5:10" hidden="1" x14ac:dyDescent="0.3">
      <c r="E83" s="7" t="s">
        <v>97</v>
      </c>
      <c r="G83" s="29" t="s">
        <v>87</v>
      </c>
      <c r="H83" s="193">
        <f>SUMIFS('Planificación 2026-1'!$R:$R,'Planificación 2026-1'!$W:$W,G83,'Planificación 2026-1'!$H:$H,"&lt;=2")</f>
        <v>0</v>
      </c>
      <c r="I83" s="193">
        <f>SUMIFS('Planificación 2026-1'!$R:$R,'Planificación 2026-1'!$W:$W,G83,'Planificación 2026-1'!$H:$H,"&gt;=3")</f>
        <v>32</v>
      </c>
      <c r="J83" s="193">
        <f>SUMIFS('Planificación 2026-1'!$R:$R,'Planificación 2026-1'!$W:$W,G83)</f>
        <v>32</v>
      </c>
    </row>
    <row r="84" spans="5:10" hidden="1" x14ac:dyDescent="0.3">
      <c r="E84" s="7" t="s">
        <v>98</v>
      </c>
      <c r="G84" s="29" t="s">
        <v>88</v>
      </c>
      <c r="H84" s="193">
        <f>SUMIFS('Planificación 2026-1'!$R:$R,'Planificación 2026-1'!$W:$W,G84,'Planificación 2026-1'!$H:$H,"&lt;=2")</f>
        <v>0</v>
      </c>
      <c r="I84" s="193">
        <f>SUMIFS('Planificación 2026-1'!$R:$R,'Planificación 2026-1'!$W:$W,G84,'Planificación 2026-1'!$H:$H,"&gt;=3")</f>
        <v>32</v>
      </c>
      <c r="J84" s="193">
        <f>SUMIFS('Planificación 2026-1'!$R:$R,'Planificación 2026-1'!$W:$W,G84)</f>
        <v>32</v>
      </c>
    </row>
    <row r="85" spans="5:10" x14ac:dyDescent="0.3">
      <c r="E85" s="7" t="s">
        <v>99</v>
      </c>
      <c r="G85" s="186" t="s">
        <v>100</v>
      </c>
      <c r="H85" s="193">
        <f>SUMIFS('Planificación 2026-1'!$R:$R,'Planificación 2026-1'!$W:$W,G85,'Planificación 2026-1'!$H:$H,"&lt;=2")</f>
        <v>14</v>
      </c>
      <c r="I85" s="193">
        <f>SUMIFS('Planificación 2026-1'!$R:$R,'Planificación 2026-1'!$W:$W,G85,'Planificación 2026-1'!$H:$H,"&gt;=3")</f>
        <v>0</v>
      </c>
      <c r="J85" s="193">
        <f>SUMIFS('Planificación 2026-1'!$R:$R,'Planificación 2026-1'!$W:$W,G85)</f>
        <v>14</v>
      </c>
    </row>
    <row r="86" spans="5:10" hidden="1" x14ac:dyDescent="0.3">
      <c r="E86" s="177" t="s">
        <v>101</v>
      </c>
      <c r="G86" s="186" t="s">
        <v>90</v>
      </c>
      <c r="H86" s="193">
        <f>SUMIFS('Planificación 2026-1'!$R:$R,'Planificación 2026-1'!$W:$W,G86,'Planificación 2026-1'!$H:$H,"&lt;=2")</f>
        <v>0</v>
      </c>
      <c r="I86" s="193">
        <f>SUMIFS('Planificación 2026-1'!$R:$R,'Planificación 2026-1'!$W:$W,G86,'Planificación 2026-1'!$H:$H,"&gt;=3")</f>
        <v>0</v>
      </c>
      <c r="J86" s="193">
        <f>SUMIFS('Planificación 2026-1'!$R:$R,'Planificación 2026-1'!$W:$W,G86)</f>
        <v>0</v>
      </c>
    </row>
    <row r="87" spans="5:10" ht="43.8" hidden="1" x14ac:dyDescent="0.3">
      <c r="E87" s="179" t="s">
        <v>102</v>
      </c>
      <c r="G87" s="29" t="s">
        <v>91</v>
      </c>
      <c r="H87" s="193">
        <f>SUMIFS('Planificación 2026-1'!$R:$R,'Planificación 2026-1'!$W:$W,G87,'Planificación 2026-1'!$H:$H,"&lt;=2")</f>
        <v>0</v>
      </c>
      <c r="I87" s="193">
        <f>SUMIFS('Planificación 2026-1'!$R:$R,'Planificación 2026-1'!$W:$W,G87,'Planificación 2026-1'!$H:$H,"&gt;=3")</f>
        <v>8</v>
      </c>
      <c r="J87" s="193">
        <f>SUMIFS('Planificación 2026-1'!$R:$R,'Planificación 2026-1'!$W:$W,G87)</f>
        <v>8</v>
      </c>
    </row>
    <row r="88" spans="5:10" hidden="1" x14ac:dyDescent="0.3">
      <c r="E88" s="177" t="s">
        <v>103</v>
      </c>
      <c r="G88" s="29" t="s">
        <v>92</v>
      </c>
      <c r="H88" s="193">
        <f>SUMIFS('Planificación 2026-1'!$R:$R,'Planificación 2026-1'!$W:$W,G88,'Planificación 2026-1'!$H:$H,"&lt;=2")</f>
        <v>4</v>
      </c>
      <c r="I88" s="193">
        <f>SUMIFS('Planificación 2026-1'!$R:$R,'Planificación 2026-1'!$W:$W,G88,'Planificación 2026-1'!$H:$H,"&gt;=3")</f>
        <v>10</v>
      </c>
      <c r="J88" s="193">
        <f>SUMIFS('Planificación 2026-1'!$R:$R,'Planificación 2026-1'!$W:$W,G88)</f>
        <v>14</v>
      </c>
    </row>
    <row r="89" spans="5:10" hidden="1" x14ac:dyDescent="0.3">
      <c r="E89" s="177" t="s">
        <v>104</v>
      </c>
      <c r="G89" s="29" t="s">
        <v>94</v>
      </c>
      <c r="H89" s="193">
        <f>SUMIFS('Planificación 2026-1'!$R:$R,'Planificación 2026-1'!$W:$W,G89,'Planificación 2026-1'!$H:$H,"&lt;=2")</f>
        <v>0</v>
      </c>
      <c r="I89" s="193">
        <f>SUMIFS('Planificación 2026-1'!$R:$R,'Planificación 2026-1'!$W:$W,G89,'Planificación 2026-1'!$H:$H,"&gt;=3")</f>
        <v>36</v>
      </c>
      <c r="J89" s="193">
        <f>SUMIFS('Planificación 2026-1'!$R:$R,'Planificación 2026-1'!$W:$W,G89)</f>
        <v>36</v>
      </c>
    </row>
    <row r="90" spans="5:10" hidden="1" x14ac:dyDescent="0.3">
      <c r="E90" s="168" t="s">
        <v>105</v>
      </c>
      <c r="G90" s="186" t="s">
        <v>95</v>
      </c>
      <c r="H90" s="193">
        <f>SUMIFS('Planificación 2026-1'!$R:$R,'Planificación 2026-1'!$W:$W,G90,'Planificación 2026-1'!$H:$H,"&lt;=2")</f>
        <v>0</v>
      </c>
      <c r="I90" s="193">
        <f>SUMIFS('Planificación 2026-1'!$R:$R,'Planificación 2026-1'!$W:$W,G90,'Planificación 2026-1'!$H:$H,"&gt;=3")</f>
        <v>0</v>
      </c>
      <c r="J90" s="193">
        <f>SUMIFS('Planificación 2026-1'!$R:$R,'Planificación 2026-1'!$W:$W,G90)</f>
        <v>0</v>
      </c>
    </row>
    <row r="91" spans="5:10" hidden="1" x14ac:dyDescent="0.3">
      <c r="E91" s="7" t="s">
        <v>106</v>
      </c>
      <c r="G91" s="186" t="s">
        <v>96</v>
      </c>
      <c r="H91" s="193">
        <f>SUMIFS('Planificación 2026-1'!$R:$R,'Planificación 2026-1'!$W:$W,G91,'Planificación 2026-1'!$H:$H,"&lt;=2")</f>
        <v>0</v>
      </c>
      <c r="I91" s="193">
        <f>SUMIFS('Planificación 2026-1'!$R:$R,'Planificación 2026-1'!$W:$W,G91,'Planificación 2026-1'!$H:$H,"&gt;=3")</f>
        <v>19</v>
      </c>
      <c r="J91" s="193">
        <f>SUMIFS('Planificación 2026-1'!$R:$R,'Planificación 2026-1'!$W:$W,G91)</f>
        <v>19</v>
      </c>
    </row>
    <row r="92" spans="5:10" x14ac:dyDescent="0.3">
      <c r="E92" s="7" t="s">
        <v>107</v>
      </c>
      <c r="G92" s="186" t="s">
        <v>108</v>
      </c>
      <c r="H92" s="193">
        <f>SUMIFS('Planificación 2026-1'!$R:$R,'Planificación 2026-1'!$W:$W,G92,'Planificación 2026-1'!$H:$H,"&lt;=2")</f>
        <v>15</v>
      </c>
      <c r="I92" s="193">
        <f>SUMIFS('Planificación 2026-1'!$R:$R,'Planificación 2026-1'!$W:$W,G92,'Planificación 2026-1'!$H:$H,"&gt;=3")</f>
        <v>0</v>
      </c>
      <c r="J92" s="193">
        <f>SUMIFS('Planificación 2026-1'!$R:$R,'Planificación 2026-1'!$W:$W,G92)</f>
        <v>15</v>
      </c>
    </row>
    <row r="93" spans="5:10" hidden="1" x14ac:dyDescent="0.3">
      <c r="E93" s="168" t="s">
        <v>109</v>
      </c>
      <c r="G93" s="29" t="s">
        <v>97</v>
      </c>
      <c r="H93" s="193">
        <f>SUMIFS('Planificación 2026-1'!$R:$R,'Planificación 2026-1'!$W:$W,G93,'Planificación 2026-1'!$H:$H,"&lt;=2")</f>
        <v>4</v>
      </c>
      <c r="I93" s="193">
        <f>SUMIFS('Planificación 2026-1'!$R:$R,'Planificación 2026-1'!$W:$W,G93,'Planificación 2026-1'!$H:$H,"&gt;=3")</f>
        <v>12</v>
      </c>
      <c r="J93" s="193">
        <f>SUMIFS('Planificación 2026-1'!$R:$R,'Planificación 2026-1'!$W:$W,G93)</f>
        <v>16</v>
      </c>
    </row>
    <row r="94" spans="5:10" hidden="1" x14ac:dyDescent="0.3">
      <c r="E94" s="168" t="s">
        <v>110</v>
      </c>
      <c r="G94" s="29" t="s">
        <v>98</v>
      </c>
      <c r="H94" s="193">
        <f>SUMIFS('Planificación 2026-1'!$R:$R,'Planificación 2026-1'!$W:$W,G94,'Planificación 2026-1'!$H:$H,"&lt;=2")</f>
        <v>0</v>
      </c>
      <c r="I94" s="193">
        <f>SUMIFS('Planificación 2026-1'!$R:$R,'Planificación 2026-1'!$W:$W,G94,'Planificación 2026-1'!$H:$H,"&gt;=3")</f>
        <v>26</v>
      </c>
      <c r="J94" s="193">
        <f>SUMIFS('Planificación 2026-1'!$R:$R,'Planificación 2026-1'!$W:$W,G94)</f>
        <v>26</v>
      </c>
    </row>
    <row r="95" spans="5:10" ht="43.8" x14ac:dyDescent="0.3">
      <c r="E95" s="179" t="s">
        <v>111</v>
      </c>
      <c r="G95" s="186" t="s">
        <v>112</v>
      </c>
      <c r="H95" s="193">
        <f>SUMIFS('Planificación 2026-1'!$R:$R,'Planificación 2026-1'!$W:$W,G95,'Planificación 2026-1'!$H:$H,"&lt;=2")</f>
        <v>16</v>
      </c>
      <c r="I95" s="193">
        <f>SUMIFS('Planificación 2026-1'!$R:$R,'Planificación 2026-1'!$W:$W,G95,'Planificación 2026-1'!$H:$H,"&gt;=3")</f>
        <v>0</v>
      </c>
      <c r="J95" s="193">
        <f>SUMIFS('Planificación 2026-1'!$R:$R,'Planificación 2026-1'!$W:$W,G95)</f>
        <v>16</v>
      </c>
    </row>
    <row r="96" spans="5:10" hidden="1" x14ac:dyDescent="0.3">
      <c r="E96" s="168" t="s">
        <v>113</v>
      </c>
      <c r="G96" s="29" t="s">
        <v>99</v>
      </c>
      <c r="H96" s="193">
        <f>SUMIFS('Planificación 2026-1'!$R:$R,'Planificación 2026-1'!$W:$W,G96,'Planificación 2026-1'!$H:$H,"&lt;=2")</f>
        <v>0</v>
      </c>
      <c r="I96" s="193">
        <f>SUMIFS('Planificación 2026-1'!$R:$R,'Planificación 2026-1'!$W:$W,G96,'Planificación 2026-1'!$H:$H,"&gt;=3")</f>
        <v>8</v>
      </c>
      <c r="J96" s="193">
        <f>SUMIFS('Planificación 2026-1'!$R:$R,'Planificación 2026-1'!$W:$W,G96)</f>
        <v>8</v>
      </c>
    </row>
    <row r="97" spans="5:10" hidden="1" x14ac:dyDescent="0.3">
      <c r="E97" s="168" t="s">
        <v>114</v>
      </c>
      <c r="G97" s="187" t="s">
        <v>101</v>
      </c>
      <c r="H97" s="193">
        <f>SUMIFS('Planificación 2026-1'!$R:$R,'Planificación 2026-1'!$W:$W,G97,'Planificación 2026-1'!$H:$H,"&lt;=2")</f>
        <v>0</v>
      </c>
      <c r="I97" s="193">
        <f>SUMIFS('Planificación 2026-1'!$R:$R,'Planificación 2026-1'!$W:$W,G97,'Planificación 2026-1'!$H:$H,"&gt;=3")</f>
        <v>13</v>
      </c>
      <c r="J97" s="193">
        <f>SUMIFS('Planificación 2026-1'!$R:$R,'Planificación 2026-1'!$W:$W,G97)</f>
        <v>13</v>
      </c>
    </row>
    <row r="98" spans="5:10" hidden="1" x14ac:dyDescent="0.3">
      <c r="E98" s="7" t="s">
        <v>115</v>
      </c>
      <c r="G98" s="188" t="s">
        <v>102</v>
      </c>
      <c r="H98" s="193">
        <f>SUMIFS('Planificación 2026-1'!$R:$R,'Planificación 2026-1'!$W:$W,G98,'Planificación 2026-1'!$H:$H,"&lt;=2")</f>
        <v>0</v>
      </c>
      <c r="I98" s="193">
        <f>SUMIFS('Planificación 2026-1'!$R:$R,'Planificación 2026-1'!$W:$W,G98,'Planificación 2026-1'!$H:$H,"&gt;=3")</f>
        <v>11</v>
      </c>
      <c r="J98" s="193">
        <f>SUMIFS('Planificación 2026-1'!$R:$R,'Planificación 2026-1'!$W:$W,G98)</f>
        <v>11</v>
      </c>
    </row>
    <row r="99" spans="5:10" hidden="1" x14ac:dyDescent="0.3">
      <c r="E99" s="168" t="s">
        <v>116</v>
      </c>
      <c r="G99" s="187" t="s">
        <v>103</v>
      </c>
      <c r="H99" s="193">
        <f>SUMIFS('Planificación 2026-1'!$R:$R,'Planificación 2026-1'!$W:$W,G99,'Planificación 2026-1'!$H:$H,"&lt;=2")</f>
        <v>0</v>
      </c>
      <c r="I99" s="193">
        <f>SUMIFS('Planificación 2026-1'!$R:$R,'Planificación 2026-1'!$W:$W,G99,'Planificación 2026-1'!$H:$H,"&gt;=3")</f>
        <v>32</v>
      </c>
      <c r="J99" s="193">
        <f>SUMIFS('Planificación 2026-1'!$R:$R,'Planificación 2026-1'!$W:$W,G99)</f>
        <v>32</v>
      </c>
    </row>
    <row r="100" spans="5:10" hidden="1" x14ac:dyDescent="0.3">
      <c r="E100" s="7" t="s">
        <v>117</v>
      </c>
      <c r="G100" s="187" t="s">
        <v>104</v>
      </c>
      <c r="H100" s="193">
        <f>SUMIFS('Planificación 2026-1'!$R:$R,'Planificación 2026-1'!$W:$W,G100,'Planificación 2026-1'!$H:$H,"&lt;=2")</f>
        <v>0</v>
      </c>
      <c r="I100" s="193">
        <f>SUMIFS('Planificación 2026-1'!$R:$R,'Planificación 2026-1'!$W:$W,G100,'Planificación 2026-1'!$H:$H,"&gt;=3")</f>
        <v>0</v>
      </c>
      <c r="J100" s="193">
        <f>SUMIFS('Planificación 2026-1'!$R:$R,'Planificación 2026-1'!$W:$W,G100)</f>
        <v>0</v>
      </c>
    </row>
    <row r="101" spans="5:10" hidden="1" x14ac:dyDescent="0.3">
      <c r="E101" s="168" t="s">
        <v>118</v>
      </c>
      <c r="G101" s="186" t="s">
        <v>105</v>
      </c>
      <c r="H101" s="193">
        <f>SUMIFS('Planificación 2026-1'!$R:$R,'Planificación 2026-1'!$W:$W,G101,'Planificación 2026-1'!$H:$H,"&lt;=2")</f>
        <v>0</v>
      </c>
      <c r="I101" s="193">
        <f>SUMIFS('Planificación 2026-1'!$R:$R,'Planificación 2026-1'!$W:$W,G101,'Planificación 2026-1'!$H:$H,"&gt;=3")</f>
        <v>24</v>
      </c>
      <c r="J101" s="193">
        <f>SUMIFS('Planificación 2026-1'!$R:$R,'Planificación 2026-1'!$W:$W,G101)</f>
        <v>24</v>
      </c>
    </row>
    <row r="102" spans="5:10" hidden="1" x14ac:dyDescent="0.3">
      <c r="E102" s="7" t="s">
        <v>119</v>
      </c>
      <c r="G102" s="29" t="s">
        <v>106</v>
      </c>
      <c r="H102" s="193">
        <f>SUMIFS('Planificación 2026-1'!$R:$R,'Planificación 2026-1'!$W:$W,G102,'Planificación 2026-1'!$H:$H,"&lt;=2")</f>
        <v>0</v>
      </c>
      <c r="I102" s="193">
        <f>SUMIFS('Planificación 2026-1'!$R:$R,'Planificación 2026-1'!$W:$W,G102,'Planificación 2026-1'!$H:$H,"&gt;=3")</f>
        <v>0</v>
      </c>
      <c r="J102" s="193">
        <f>SUMIFS('Planificación 2026-1'!$R:$R,'Planificación 2026-1'!$W:$W,G102)</f>
        <v>0</v>
      </c>
    </row>
    <row r="103" spans="5:10" hidden="1" x14ac:dyDescent="0.3">
      <c r="E103" s="168" t="s">
        <v>120</v>
      </c>
      <c r="G103" s="29" t="s">
        <v>107</v>
      </c>
      <c r="H103" s="193">
        <f>SUMIFS('Planificación 2026-1'!$R:$R,'Planificación 2026-1'!$W:$W,G103,'Planificación 2026-1'!$H:$H,"&lt;=2")</f>
        <v>0</v>
      </c>
      <c r="I103" s="193">
        <f>SUMIFS('Planificación 2026-1'!$R:$R,'Planificación 2026-1'!$W:$W,G103,'Planificación 2026-1'!$H:$H,"&gt;=3")</f>
        <v>30</v>
      </c>
      <c r="J103" s="193">
        <f>SUMIFS('Planificación 2026-1'!$R:$R,'Planificación 2026-1'!$W:$W,G103)</f>
        <v>30</v>
      </c>
    </row>
    <row r="104" spans="5:10" hidden="1" x14ac:dyDescent="0.3">
      <c r="E104" s="168" t="s">
        <v>121</v>
      </c>
      <c r="G104" s="186" t="s">
        <v>109</v>
      </c>
      <c r="H104" s="193">
        <f>SUMIFS('Planificación 2026-1'!$R:$R,'Planificación 2026-1'!$W:$W,G104,'Planificación 2026-1'!$H:$H,"&lt;=2")</f>
        <v>0</v>
      </c>
      <c r="I104" s="193">
        <f>SUMIFS('Planificación 2026-1'!$R:$R,'Planificación 2026-1'!$W:$W,G104,'Planificación 2026-1'!$H:$H,"&gt;=3")</f>
        <v>11</v>
      </c>
      <c r="J104" s="193">
        <f>SUMIFS('Planificación 2026-1'!$R:$R,'Planificación 2026-1'!$W:$W,G104)</f>
        <v>11</v>
      </c>
    </row>
    <row r="105" spans="5:10" hidden="1" x14ac:dyDescent="0.3">
      <c r="E105" s="7" t="s">
        <v>122</v>
      </c>
      <c r="G105" s="186" t="s">
        <v>110</v>
      </c>
      <c r="H105" s="193">
        <f>SUMIFS('Planificación 2026-1'!$R:$R,'Planificación 2026-1'!$W:$W,G105,'Planificación 2026-1'!$H:$H,"&lt;=2")</f>
        <v>11</v>
      </c>
      <c r="I105" s="193">
        <f>SUMIFS('Planificación 2026-1'!$R:$R,'Planificación 2026-1'!$W:$W,G105,'Planificación 2026-1'!$H:$H,"&gt;=3")</f>
        <v>8</v>
      </c>
      <c r="J105" s="193">
        <f>SUMIFS('Planificación 2026-1'!$R:$R,'Planificación 2026-1'!$W:$W,G105)</f>
        <v>19</v>
      </c>
    </row>
    <row r="106" spans="5:10" hidden="1" x14ac:dyDescent="0.3">
      <c r="E106" s="168" t="s">
        <v>123</v>
      </c>
      <c r="G106" s="188" t="s">
        <v>111</v>
      </c>
      <c r="H106" s="193">
        <f>SUMIFS('Planificación 2026-1'!$R:$R,'Planificación 2026-1'!$W:$W,G106,'Planificación 2026-1'!$H:$H,"&lt;=2")</f>
        <v>10</v>
      </c>
      <c r="I106" s="193">
        <f>SUMIFS('Planificación 2026-1'!$R:$R,'Planificación 2026-1'!$W:$W,G106,'Planificación 2026-1'!$H:$H,"&gt;=3")</f>
        <v>5</v>
      </c>
      <c r="J106" s="193">
        <f>SUMIFS('Planificación 2026-1'!$R:$R,'Planificación 2026-1'!$W:$W,G106)</f>
        <v>15</v>
      </c>
    </row>
    <row r="107" spans="5:10" hidden="1" x14ac:dyDescent="0.3">
      <c r="E107" s="180" t="s">
        <v>124</v>
      </c>
      <c r="G107" s="186" t="s">
        <v>113</v>
      </c>
      <c r="H107" s="193">
        <f>SUMIFS('Planificación 2026-1'!$R:$R,'Planificación 2026-1'!$W:$W,G107,'Planificación 2026-1'!$H:$H,"&lt;=2")</f>
        <v>18</v>
      </c>
      <c r="I107" s="193">
        <f>SUMIFS('Planificación 2026-1'!$R:$R,'Planificación 2026-1'!$W:$W,G107,'Planificación 2026-1'!$H:$H,"&gt;=3")</f>
        <v>0</v>
      </c>
      <c r="J107" s="193">
        <f>SUMIFS('Planificación 2026-1'!$R:$R,'Planificación 2026-1'!$W:$W,G107)</f>
        <v>18</v>
      </c>
    </row>
    <row r="108" spans="5:10" hidden="1" x14ac:dyDescent="0.3">
      <c r="E108" s="168" t="s">
        <v>125</v>
      </c>
      <c r="G108" s="186" t="s">
        <v>114</v>
      </c>
      <c r="H108" s="193">
        <f>SUMIFS('Planificación 2026-1'!$R:$R,'Planificación 2026-1'!$W:$W,G108,'Planificación 2026-1'!$H:$H,"&lt;=2")</f>
        <v>17</v>
      </c>
      <c r="I108" s="193">
        <f>SUMIFS('Planificación 2026-1'!$R:$R,'Planificación 2026-1'!$W:$W,G108,'Planificación 2026-1'!$H:$H,"&gt;=3")</f>
        <v>0</v>
      </c>
      <c r="J108" s="193">
        <f>SUMIFS('Planificación 2026-1'!$R:$R,'Planificación 2026-1'!$W:$W,G108)</f>
        <v>17</v>
      </c>
    </row>
    <row r="109" spans="5:10" hidden="1" x14ac:dyDescent="0.3">
      <c r="E109" s="168" t="s">
        <v>126</v>
      </c>
      <c r="G109" s="29" t="s">
        <v>115</v>
      </c>
      <c r="H109" s="193">
        <f>SUMIFS('Planificación 2026-1'!$R:$R,'Planificación 2026-1'!$W:$W,G109,'Planificación 2026-1'!$H:$H,"&lt;=2")</f>
        <v>0</v>
      </c>
      <c r="I109" s="193">
        <f>SUMIFS('Planificación 2026-1'!$R:$R,'Planificación 2026-1'!$W:$W,G109,'Planificación 2026-1'!$H:$H,"&gt;=3")</f>
        <v>31</v>
      </c>
      <c r="J109" s="193">
        <f>SUMIFS('Planificación 2026-1'!$R:$R,'Planificación 2026-1'!$W:$W,G109)</f>
        <v>31</v>
      </c>
    </row>
    <row r="110" spans="5:10" x14ac:dyDescent="0.3">
      <c r="E110" s="168" t="s">
        <v>127</v>
      </c>
      <c r="G110" s="186" t="s">
        <v>128</v>
      </c>
      <c r="H110" s="193">
        <f>SUMIFS('Planificación 2026-1'!$R:$R,'Planificación 2026-1'!$W:$W,G110,'Planificación 2026-1'!$H:$H,"&lt;=2")</f>
        <v>0</v>
      </c>
      <c r="I110" s="193">
        <f>SUMIFS('Planificación 2026-1'!$R:$R,'Planificación 2026-1'!$W:$W,G110,'Planificación 2026-1'!$H:$H,"&gt;=3")</f>
        <v>0</v>
      </c>
      <c r="J110" s="193">
        <f>SUMIFS('Planificación 2026-1'!$R:$R,'Planificación 2026-1'!$W:$W,G110)</f>
        <v>0</v>
      </c>
    </row>
    <row r="111" spans="5:10" ht="33" hidden="1" x14ac:dyDescent="0.3">
      <c r="E111" s="179" t="s">
        <v>129</v>
      </c>
      <c r="G111" s="186" t="s">
        <v>116</v>
      </c>
      <c r="H111" s="193">
        <f>SUMIFS('Planificación 2026-1'!$R:$R,'Planificación 2026-1'!$W:$W,G111,'Planificación 2026-1'!$H:$H,"&lt;=2")</f>
        <v>0</v>
      </c>
      <c r="I111" s="193">
        <f>SUMIFS('Planificación 2026-1'!$R:$R,'Planificación 2026-1'!$W:$W,G111,'Planificación 2026-1'!$H:$H,"&gt;=3")</f>
        <v>37</v>
      </c>
      <c r="J111" s="193">
        <f>SUMIFS('Planificación 2026-1'!$R:$R,'Planificación 2026-1'!$W:$W,G111)</f>
        <v>37</v>
      </c>
    </row>
    <row r="112" spans="5:10" hidden="1" x14ac:dyDescent="0.3">
      <c r="E112" s="180" t="s">
        <v>130</v>
      </c>
      <c r="G112" s="29" t="s">
        <v>117</v>
      </c>
      <c r="H112" s="193">
        <f>SUMIFS('Planificación 2026-1'!$R:$R,'Planificación 2026-1'!$W:$W,G112,'Planificación 2026-1'!$H:$H,"&lt;=2")</f>
        <v>0</v>
      </c>
      <c r="I112" s="193">
        <f>SUMIFS('Planificación 2026-1'!$R:$R,'Planificación 2026-1'!$W:$W,G112,'Planificación 2026-1'!$H:$H,"&gt;=3")</f>
        <v>18</v>
      </c>
      <c r="J112" s="193">
        <f>SUMIFS('Planificación 2026-1'!$R:$R,'Planificación 2026-1'!$W:$W,G112)</f>
        <v>18</v>
      </c>
    </row>
    <row r="113" spans="5:10" hidden="1" x14ac:dyDescent="0.3">
      <c r="E113" s="168" t="s">
        <v>131</v>
      </c>
      <c r="G113" s="186" t="s">
        <v>118</v>
      </c>
      <c r="H113" s="193">
        <f>SUMIFS('Planificación 2026-1'!$R:$R,'Planificación 2026-1'!$W:$W,G113,'Planificación 2026-1'!$H:$H,"&lt;=2")</f>
        <v>0</v>
      </c>
      <c r="I113" s="193">
        <f>SUMIFS('Planificación 2026-1'!$R:$R,'Planificación 2026-1'!$W:$W,G113,'Planificación 2026-1'!$H:$H,"&gt;=3")</f>
        <v>12</v>
      </c>
      <c r="J113" s="193">
        <f>SUMIFS('Planificación 2026-1'!$R:$R,'Planificación 2026-1'!$W:$W,G113)</f>
        <v>12</v>
      </c>
    </row>
    <row r="114" spans="5:10" hidden="1" x14ac:dyDescent="0.3">
      <c r="E114" s="168" t="s">
        <v>132</v>
      </c>
      <c r="G114" s="29" t="s">
        <v>119</v>
      </c>
      <c r="H114" s="193">
        <f>SUMIFS('Planificación 2026-1'!$R:$R,'Planificación 2026-1'!$W:$W,G114,'Planificación 2026-1'!$H:$H,"&lt;=2")</f>
        <v>0</v>
      </c>
      <c r="I114" s="193">
        <f>SUMIFS('Planificación 2026-1'!$R:$R,'Planificación 2026-1'!$W:$W,G114,'Planificación 2026-1'!$H:$H,"&gt;=3")</f>
        <v>18</v>
      </c>
      <c r="J114" s="193">
        <f>SUMIFS('Planificación 2026-1'!$R:$R,'Planificación 2026-1'!$W:$W,G114)</f>
        <v>18</v>
      </c>
    </row>
    <row r="115" spans="5:10" hidden="1" x14ac:dyDescent="0.3">
      <c r="E115" s="168" t="s">
        <v>133</v>
      </c>
      <c r="G115" s="186" t="s">
        <v>120</v>
      </c>
      <c r="H115" s="193">
        <f>SUMIFS('Planificación 2026-1'!$R:$R,'Planificación 2026-1'!$W:$W,G115,'Planificación 2026-1'!$H:$H,"&lt;=2")</f>
        <v>38</v>
      </c>
      <c r="I115" s="193">
        <f>SUMIFS('Planificación 2026-1'!$R:$R,'Planificación 2026-1'!$W:$W,G115,'Planificación 2026-1'!$H:$H,"&gt;=3")</f>
        <v>0</v>
      </c>
      <c r="J115" s="193">
        <f>SUMIFS('Planificación 2026-1'!$R:$R,'Planificación 2026-1'!$W:$W,G115)</f>
        <v>38</v>
      </c>
    </row>
    <row r="116" spans="5:10" hidden="1" x14ac:dyDescent="0.3">
      <c r="E116" s="168" t="s">
        <v>134</v>
      </c>
      <c r="G116" s="29" t="s">
        <v>122</v>
      </c>
      <c r="H116" s="193">
        <f>SUMIFS('Planificación 2026-1'!$R:$R,'Planificación 2026-1'!$W:$W,G116,'Planificación 2026-1'!$H:$H,"&lt;=2")</f>
        <v>0</v>
      </c>
      <c r="I116" s="193">
        <f>SUMIFS('Planificación 2026-1'!$R:$R,'Planificación 2026-1'!$W:$W,G116,'Planificación 2026-1'!$H:$H,"&gt;=3")</f>
        <v>0</v>
      </c>
      <c r="J116" s="193">
        <f>SUMIFS('Planificación 2026-1'!$R:$R,'Planificación 2026-1'!$W:$W,G116)</f>
        <v>0</v>
      </c>
    </row>
    <row r="117" spans="5:10" hidden="1" x14ac:dyDescent="0.3">
      <c r="E117" s="168" t="s">
        <v>135</v>
      </c>
      <c r="G117" s="186" t="s">
        <v>123</v>
      </c>
      <c r="H117" s="193">
        <f>SUMIFS('Planificación 2026-1'!$R:$R,'Planificación 2026-1'!$W:$W,G117,'Planificación 2026-1'!$H:$H,"&lt;=2")</f>
        <v>0</v>
      </c>
      <c r="I117" s="193">
        <f>SUMIFS('Planificación 2026-1'!$R:$R,'Planificación 2026-1'!$W:$W,G117,'Planificación 2026-1'!$H:$H,"&gt;=3")</f>
        <v>18</v>
      </c>
      <c r="J117" s="193">
        <f>SUMIFS('Planificación 2026-1'!$R:$R,'Planificación 2026-1'!$W:$W,G117)</f>
        <v>18</v>
      </c>
    </row>
    <row r="118" spans="5:10" hidden="1" x14ac:dyDescent="0.3">
      <c r="E118" s="177" t="s">
        <v>136</v>
      </c>
      <c r="G118" s="186" t="s">
        <v>124</v>
      </c>
      <c r="H118" s="193">
        <f>SUMIFS('Planificación 2026-1'!$R:$R,'Planificación 2026-1'!$W:$W,G118,'Planificación 2026-1'!$H:$H,"&lt;=2")</f>
        <v>0</v>
      </c>
      <c r="I118" s="193">
        <f>SUMIFS('Planificación 2026-1'!$R:$R,'Planificación 2026-1'!$W:$W,G118,'Planificación 2026-1'!$H:$H,"&gt;=3")</f>
        <v>8</v>
      </c>
      <c r="J118" s="193">
        <f>SUMIFS('Planificación 2026-1'!$R:$R,'Planificación 2026-1'!$W:$W,G118)</f>
        <v>8</v>
      </c>
    </row>
    <row r="119" spans="5:10" hidden="1" x14ac:dyDescent="0.3">
      <c r="E119" s="168" t="s">
        <v>137</v>
      </c>
      <c r="G119" s="186" t="s">
        <v>125</v>
      </c>
      <c r="H119" s="193">
        <f>SUMIFS('Planificación 2026-1'!$R:$R,'Planificación 2026-1'!$W:$W,G119,'Planificación 2026-1'!$H:$H,"&lt;=2")</f>
        <v>17</v>
      </c>
      <c r="I119" s="193">
        <f>SUMIFS('Planificación 2026-1'!$R:$R,'Planificación 2026-1'!$W:$W,G119,'Planificación 2026-1'!$H:$H,"&gt;=3")</f>
        <v>0</v>
      </c>
      <c r="J119" s="193">
        <f>SUMIFS('Planificación 2026-1'!$R:$R,'Planificación 2026-1'!$W:$W,G119)</f>
        <v>17</v>
      </c>
    </row>
    <row r="120" spans="5:10" hidden="1" x14ac:dyDescent="0.3">
      <c r="E120" s="168" t="s">
        <v>138</v>
      </c>
      <c r="G120" s="186" t="s">
        <v>126</v>
      </c>
      <c r="H120" s="193">
        <f>SUMIFS('Planificación 2026-1'!$R:$R,'Planificación 2026-1'!$W:$W,G120,'Planificación 2026-1'!$H:$H,"&lt;=2")</f>
        <v>0</v>
      </c>
      <c r="I120" s="193">
        <f>SUMIFS('Planificación 2026-1'!$R:$R,'Planificación 2026-1'!$W:$W,G120,'Planificación 2026-1'!$H:$H,"&gt;=3")</f>
        <v>18</v>
      </c>
      <c r="J120" s="193">
        <f>SUMIFS('Planificación 2026-1'!$R:$R,'Planificación 2026-1'!$W:$W,G120)</f>
        <v>18</v>
      </c>
    </row>
    <row r="121" spans="5:10" ht="43.8" hidden="1" x14ac:dyDescent="0.3">
      <c r="E121" s="179" t="s">
        <v>139</v>
      </c>
      <c r="G121" s="186" t="s">
        <v>127</v>
      </c>
      <c r="H121" s="193">
        <f>SUMIFS('Planificación 2026-1'!$R:$R,'Planificación 2026-1'!$W:$W,G121,'Planificación 2026-1'!$H:$H,"&lt;=2")</f>
        <v>0</v>
      </c>
      <c r="I121" s="193">
        <f>SUMIFS('Planificación 2026-1'!$R:$R,'Planificación 2026-1'!$W:$W,G121,'Planificación 2026-1'!$H:$H,"&gt;=3")</f>
        <v>32</v>
      </c>
      <c r="J121" s="193">
        <f>SUMIFS('Planificación 2026-1'!$R:$R,'Planificación 2026-1'!$W:$W,G121)</f>
        <v>32</v>
      </c>
    </row>
    <row r="122" spans="5:10" hidden="1" x14ac:dyDescent="0.3">
      <c r="E122" s="177" t="s">
        <v>140</v>
      </c>
      <c r="G122" s="188" t="s">
        <v>129</v>
      </c>
      <c r="H122" s="193">
        <f>SUMIFS('Planificación 2026-1'!$R:$R,'Planificación 2026-1'!$W:$W,G122,'Planificación 2026-1'!$H:$H,"&lt;=2")</f>
        <v>0</v>
      </c>
      <c r="I122" s="193">
        <f>SUMIFS('Planificación 2026-1'!$R:$R,'Planificación 2026-1'!$W:$W,G122,'Planificación 2026-1'!$H:$H,"&gt;=3")</f>
        <v>33</v>
      </c>
      <c r="J122" s="193">
        <f>SUMIFS('Planificación 2026-1'!$R:$R,'Planificación 2026-1'!$W:$W,G122)</f>
        <v>33</v>
      </c>
    </row>
    <row r="123" spans="5:10" hidden="1" x14ac:dyDescent="0.3">
      <c r="E123" s="168" t="s">
        <v>141</v>
      </c>
      <c r="G123" s="186" t="s">
        <v>130</v>
      </c>
      <c r="H123" s="193">
        <f>SUMIFS('Planificación 2026-1'!$R:$R,'Planificación 2026-1'!$W:$W,G123,'Planificación 2026-1'!$H:$H,"&lt;=2")</f>
        <v>8</v>
      </c>
      <c r="I123" s="193">
        <f>SUMIFS('Planificación 2026-1'!$R:$R,'Planificación 2026-1'!$W:$W,G123,'Planificación 2026-1'!$H:$H,"&gt;=3")</f>
        <v>4</v>
      </c>
      <c r="J123" s="193">
        <f>SUMIFS('Planificación 2026-1'!$R:$R,'Planificación 2026-1'!$W:$W,G123)</f>
        <v>12</v>
      </c>
    </row>
    <row r="124" spans="5:10" hidden="1" x14ac:dyDescent="0.3">
      <c r="E124" s="177" t="s">
        <v>142</v>
      </c>
      <c r="G124" s="186" t="s">
        <v>131</v>
      </c>
      <c r="H124" s="193">
        <f>SUMIFS('Planificación 2026-1'!$R:$R,'Planificación 2026-1'!$W:$W,G124,'Planificación 2026-1'!$H:$H,"&lt;=2")</f>
        <v>16</v>
      </c>
      <c r="I124" s="193">
        <f>SUMIFS('Planificación 2026-1'!$R:$R,'Planificación 2026-1'!$W:$W,G124,'Planificación 2026-1'!$H:$H,"&gt;=3")</f>
        <v>0</v>
      </c>
      <c r="J124" s="193">
        <f>SUMIFS('Planificación 2026-1'!$R:$R,'Planificación 2026-1'!$W:$W,G124)</f>
        <v>16</v>
      </c>
    </row>
    <row r="125" spans="5:10" hidden="1" x14ac:dyDescent="0.3">
      <c r="E125" s="7" t="s">
        <v>143</v>
      </c>
      <c r="G125" s="186" t="s">
        <v>133</v>
      </c>
      <c r="H125" s="193">
        <f>SUMIFS('Planificación 2026-1'!$R:$R,'Planificación 2026-1'!$W:$W,G125,'Planificación 2026-1'!$H:$H,"&lt;=2")</f>
        <v>0</v>
      </c>
      <c r="I125" s="193">
        <f>SUMIFS('Planificación 2026-1'!$R:$R,'Planificación 2026-1'!$W:$W,G125,'Planificación 2026-1'!$H:$H,"&gt;=3")</f>
        <v>11</v>
      </c>
      <c r="J125" s="193">
        <f>SUMIFS('Planificación 2026-1'!$R:$R,'Planificación 2026-1'!$W:$W,G125)</f>
        <v>11</v>
      </c>
    </row>
    <row r="126" spans="5:10" x14ac:dyDescent="0.3">
      <c r="E126" s="168" t="s">
        <v>144</v>
      </c>
      <c r="G126" s="186" t="s">
        <v>145</v>
      </c>
      <c r="H126" s="193">
        <f>SUMIFS('Planificación 2026-1'!$R:$R,'Planificación 2026-1'!$W:$W,G126,'Planificación 2026-1'!$H:$H,"&lt;=2")</f>
        <v>0</v>
      </c>
      <c r="I126" s="193">
        <f>SUMIFS('Planificación 2026-1'!$R:$R,'Planificación 2026-1'!$W:$W,G126,'Planificación 2026-1'!$H:$H,"&gt;=3")</f>
        <v>0</v>
      </c>
      <c r="J126" s="193">
        <f>SUMIFS('Planificación 2026-1'!$R:$R,'Planificación 2026-1'!$W:$W,G126)</f>
        <v>0</v>
      </c>
    </row>
    <row r="127" spans="5:10" hidden="1" x14ac:dyDescent="0.3">
      <c r="E127" s="180" t="s">
        <v>146</v>
      </c>
      <c r="G127" s="186" t="s">
        <v>134</v>
      </c>
      <c r="H127" s="193">
        <f>SUMIFS('Planificación 2026-1'!$R:$R,'Planificación 2026-1'!$W:$W,G127,'Planificación 2026-1'!$H:$H,"&lt;=2")</f>
        <v>0</v>
      </c>
      <c r="I127" s="193">
        <f>SUMIFS('Planificación 2026-1'!$R:$R,'Planificación 2026-1'!$W:$W,G127,'Planificación 2026-1'!$H:$H,"&gt;=3")</f>
        <v>14</v>
      </c>
      <c r="J127" s="193">
        <f>SUMIFS('Planificación 2026-1'!$R:$R,'Planificación 2026-1'!$W:$W,G127)</f>
        <v>14</v>
      </c>
    </row>
    <row r="128" spans="5:10" ht="33" hidden="1" x14ac:dyDescent="0.3">
      <c r="E128" s="179" t="s">
        <v>147</v>
      </c>
      <c r="G128" s="186" t="s">
        <v>135</v>
      </c>
      <c r="H128" s="193">
        <f>SUMIFS('Planificación 2026-1'!$R:$R,'Planificación 2026-1'!$W:$W,G128,'Planificación 2026-1'!$H:$H,"&lt;=2")</f>
        <v>0</v>
      </c>
      <c r="I128" s="193">
        <f>SUMIFS('Planificación 2026-1'!$R:$R,'Planificación 2026-1'!$W:$W,G128,'Planificación 2026-1'!$H:$H,"&gt;=3")</f>
        <v>0</v>
      </c>
      <c r="J128" s="193">
        <f>SUMIFS('Planificación 2026-1'!$R:$R,'Planificación 2026-1'!$W:$W,G128)</f>
        <v>0</v>
      </c>
    </row>
    <row r="129" spans="5:10" hidden="1" x14ac:dyDescent="0.3">
      <c r="E129" s="168" t="s">
        <v>148</v>
      </c>
      <c r="G129" s="187" t="s">
        <v>136</v>
      </c>
      <c r="H129" s="193">
        <f>SUMIFS('Planificación 2026-1'!$R:$R,'Planificación 2026-1'!$W:$W,G129,'Planificación 2026-1'!$H:$H,"&lt;=2")</f>
        <v>0</v>
      </c>
      <c r="I129" s="193">
        <f>SUMIFS('Planificación 2026-1'!$R:$R,'Planificación 2026-1'!$W:$W,G129,'Planificación 2026-1'!$H:$H,"&gt;=3")</f>
        <v>35</v>
      </c>
      <c r="J129" s="193">
        <f>SUMIFS('Planificación 2026-1'!$R:$R,'Planificación 2026-1'!$W:$W,G129)</f>
        <v>35</v>
      </c>
    </row>
    <row r="130" spans="5:10" hidden="1" x14ac:dyDescent="0.3">
      <c r="E130" s="168" t="s">
        <v>149</v>
      </c>
      <c r="G130" s="186" t="s">
        <v>137</v>
      </c>
      <c r="H130" s="193">
        <f>SUMIFS('Planificación 2026-1'!$R:$R,'Planificación 2026-1'!$W:$W,G130,'Planificación 2026-1'!$H:$H,"&lt;=2")</f>
        <v>20</v>
      </c>
      <c r="I130" s="193">
        <f>SUMIFS('Planificación 2026-1'!$R:$R,'Planificación 2026-1'!$W:$W,G130,'Planificación 2026-1'!$H:$H,"&gt;=3")</f>
        <v>0</v>
      </c>
      <c r="J130" s="193">
        <f>SUMIFS('Planificación 2026-1'!$R:$R,'Planificación 2026-1'!$W:$W,G130)</f>
        <v>20</v>
      </c>
    </row>
    <row r="131" spans="5:10" ht="33" hidden="1" x14ac:dyDescent="0.3">
      <c r="E131" s="181" t="s">
        <v>150</v>
      </c>
      <c r="G131" s="186" t="s">
        <v>138</v>
      </c>
      <c r="H131" s="193">
        <f>SUMIFS('Planificación 2026-1'!$R:$R,'Planificación 2026-1'!$W:$W,G131,'Planificación 2026-1'!$H:$H,"&lt;=2")</f>
        <v>20</v>
      </c>
      <c r="I131" s="193">
        <f>SUMIFS('Planificación 2026-1'!$R:$R,'Planificación 2026-1'!$W:$W,G131,'Planificación 2026-1'!$H:$H,"&gt;=3")</f>
        <v>0</v>
      </c>
      <c r="J131" s="193">
        <f>SUMIFS('Planificación 2026-1'!$R:$R,'Planificación 2026-1'!$W:$W,G131)</f>
        <v>20</v>
      </c>
    </row>
    <row r="132" spans="5:10" hidden="1" x14ac:dyDescent="0.3">
      <c r="E132" s="177" t="s">
        <v>151</v>
      </c>
      <c r="G132" s="188" t="s">
        <v>139</v>
      </c>
      <c r="H132" s="193">
        <f>SUMIFS('Planificación 2026-1'!$R:$R,'Planificación 2026-1'!$W:$W,G132,'Planificación 2026-1'!$H:$H,"&lt;=2")</f>
        <v>0</v>
      </c>
      <c r="I132" s="193">
        <f>SUMIFS('Planificación 2026-1'!$R:$R,'Planificación 2026-1'!$W:$W,G132,'Planificación 2026-1'!$H:$H,"&gt;=3")</f>
        <v>18</v>
      </c>
      <c r="J132" s="193">
        <f>SUMIFS('Planificación 2026-1'!$R:$R,'Planificación 2026-1'!$W:$W,G132)</f>
        <v>18</v>
      </c>
    </row>
    <row r="133" spans="5:10" hidden="1" x14ac:dyDescent="0.3">
      <c r="E133" s="7" t="s">
        <v>152</v>
      </c>
      <c r="G133" s="187" t="s">
        <v>140</v>
      </c>
      <c r="H133" s="193">
        <f>SUMIFS('Planificación 2026-1'!$R:$R,'Planificación 2026-1'!$W:$W,G133,'Planificación 2026-1'!$H:$H,"&lt;=2")</f>
        <v>0</v>
      </c>
      <c r="I133" s="193">
        <f>SUMIFS('Planificación 2026-1'!$R:$R,'Planificación 2026-1'!$W:$W,G133,'Planificación 2026-1'!$H:$H,"&gt;=3")</f>
        <v>12</v>
      </c>
      <c r="J133" s="193">
        <f>SUMIFS('Planificación 2026-1'!$R:$R,'Planificación 2026-1'!$W:$W,G133)</f>
        <v>12</v>
      </c>
    </row>
    <row r="134" spans="5:10" ht="43.8" hidden="1" x14ac:dyDescent="0.3">
      <c r="E134" s="179" t="s">
        <v>153</v>
      </c>
      <c r="G134" s="186" t="s">
        <v>141</v>
      </c>
      <c r="H134" s="193">
        <f>SUMIFS('Planificación 2026-1'!$R:$R,'Planificación 2026-1'!$W:$W,G134,'Planificación 2026-1'!$H:$H,"&lt;=2")</f>
        <v>0</v>
      </c>
      <c r="I134" s="193">
        <f>SUMIFS('Planificación 2026-1'!$R:$R,'Planificación 2026-1'!$W:$W,G134,'Planificación 2026-1'!$H:$H,"&gt;=3")</f>
        <v>26</v>
      </c>
      <c r="J134" s="193">
        <f>SUMIFS('Planificación 2026-1'!$R:$R,'Planificación 2026-1'!$W:$W,G134)</f>
        <v>26</v>
      </c>
    </row>
    <row r="135" spans="5:10" hidden="1" x14ac:dyDescent="0.3">
      <c r="E135" s="168" t="s">
        <v>154</v>
      </c>
      <c r="G135" s="187" t="s">
        <v>142</v>
      </c>
      <c r="H135" s="193">
        <f>SUMIFS('Planificación 2026-1'!$R:$R,'Planificación 2026-1'!$W:$W,G135,'Planificación 2026-1'!$H:$H,"&lt;=2")</f>
        <v>4</v>
      </c>
      <c r="I135" s="193">
        <f>SUMIFS('Planificación 2026-1'!$R:$R,'Planificación 2026-1'!$W:$W,G135,'Planificación 2026-1'!$H:$H,"&gt;=3")</f>
        <v>15</v>
      </c>
      <c r="J135" s="193">
        <f>SUMIFS('Planificación 2026-1'!$R:$R,'Planificación 2026-1'!$W:$W,G135)</f>
        <v>19</v>
      </c>
    </row>
    <row r="136" spans="5:10" hidden="1" x14ac:dyDescent="0.3">
      <c r="E136" s="168" t="s">
        <v>155</v>
      </c>
      <c r="G136" s="29" t="s">
        <v>143</v>
      </c>
      <c r="H136" s="193">
        <f>SUMIFS('Planificación 2026-1'!$R:$R,'Planificación 2026-1'!$W:$W,G136,'Planificación 2026-1'!$H:$H,"&lt;=2")</f>
        <v>0</v>
      </c>
      <c r="I136" s="193">
        <f>SUMIFS('Planificación 2026-1'!$R:$R,'Planificación 2026-1'!$W:$W,G136,'Planificación 2026-1'!$H:$H,"&gt;=3")</f>
        <v>30</v>
      </c>
      <c r="J136" s="193">
        <f>SUMIFS('Planificación 2026-1'!$R:$R,'Planificación 2026-1'!$W:$W,G136)</f>
        <v>30</v>
      </c>
    </row>
    <row r="137" spans="5:10" x14ac:dyDescent="0.3">
      <c r="E137" s="177" t="s">
        <v>156</v>
      </c>
      <c r="G137" s="186" t="s">
        <v>157</v>
      </c>
      <c r="H137" s="193">
        <f>SUMIFS('Planificación 2026-1'!$R:$R,'Planificación 2026-1'!$W:$W,G137,'Planificación 2026-1'!$H:$H,"&lt;=2")</f>
        <v>15</v>
      </c>
      <c r="I137" s="193">
        <f>SUMIFS('Planificación 2026-1'!$R:$R,'Planificación 2026-1'!$W:$W,G137,'Planificación 2026-1'!$H:$H,"&gt;=3")</f>
        <v>0</v>
      </c>
      <c r="J137" s="193">
        <f>SUMIFS('Planificación 2026-1'!$R:$R,'Planificación 2026-1'!$W:$W,G137)</f>
        <v>15</v>
      </c>
    </row>
    <row r="138" spans="5:10" hidden="1" x14ac:dyDescent="0.3">
      <c r="E138" s="177" t="s">
        <v>158</v>
      </c>
      <c r="G138" s="186" t="s">
        <v>144</v>
      </c>
      <c r="H138" s="193">
        <f>SUMIFS('Planificación 2026-1'!$R:$R,'Planificación 2026-1'!$W:$W,G138,'Planificación 2026-1'!$H:$H,"&lt;=2")</f>
        <v>0</v>
      </c>
      <c r="I138" s="193">
        <f>SUMIFS('Planificación 2026-1'!$R:$R,'Planificación 2026-1'!$W:$W,G138,'Planificación 2026-1'!$H:$H,"&gt;=3")</f>
        <v>0</v>
      </c>
      <c r="J138" s="193">
        <f>SUMIFS('Planificación 2026-1'!$R:$R,'Planificación 2026-1'!$W:$W,G138)</f>
        <v>0</v>
      </c>
    </row>
    <row r="139" spans="5:10" hidden="1" x14ac:dyDescent="0.3">
      <c r="E139" s="177" t="s">
        <v>159</v>
      </c>
      <c r="G139" s="186" t="s">
        <v>146</v>
      </c>
      <c r="H139" s="193">
        <f>SUMIFS('Planificación 2026-1'!$R:$R,'Planificación 2026-1'!$W:$W,G139,'Planificación 2026-1'!$H:$H,"&lt;=2")</f>
        <v>30</v>
      </c>
      <c r="I139" s="193">
        <f>SUMIFS('Planificación 2026-1'!$R:$R,'Planificación 2026-1'!$W:$W,G139,'Planificación 2026-1'!$H:$H,"&gt;=3")</f>
        <v>0</v>
      </c>
      <c r="J139" s="193">
        <f>SUMIFS('Planificación 2026-1'!$R:$R,'Planificación 2026-1'!$W:$W,G139)</f>
        <v>30</v>
      </c>
    </row>
    <row r="140" spans="5:10" hidden="1" x14ac:dyDescent="0.3">
      <c r="E140" s="177" t="s">
        <v>160</v>
      </c>
      <c r="G140" s="188" t="s">
        <v>147</v>
      </c>
      <c r="H140" s="193">
        <f>SUMIFS('Planificación 2026-1'!$R:$R,'Planificación 2026-1'!$W:$W,G140,'Planificación 2026-1'!$H:$H,"&lt;=2")</f>
        <v>0</v>
      </c>
      <c r="I140" s="193">
        <f>SUMIFS('Planificación 2026-1'!$R:$R,'Planificación 2026-1'!$W:$W,G140,'Planificación 2026-1'!$H:$H,"&gt;=3")</f>
        <v>17</v>
      </c>
      <c r="J140" s="193">
        <f>SUMIFS('Planificación 2026-1'!$R:$R,'Planificación 2026-1'!$W:$W,G140)</f>
        <v>17</v>
      </c>
    </row>
    <row r="141" spans="5:10" hidden="1" x14ac:dyDescent="0.3">
      <c r="E141" s="168" t="s">
        <v>161</v>
      </c>
      <c r="G141" s="186" t="s">
        <v>148</v>
      </c>
      <c r="H141" s="193">
        <f>SUMIFS('Planificación 2026-1'!$R:$R,'Planificación 2026-1'!$W:$W,G141,'Planificación 2026-1'!$H:$H,"&lt;=2")</f>
        <v>20</v>
      </c>
      <c r="I141" s="193">
        <f>SUMIFS('Planificación 2026-1'!$R:$R,'Planificación 2026-1'!$W:$W,G141,'Planificación 2026-1'!$H:$H,"&gt;=3")</f>
        <v>0</v>
      </c>
      <c r="J141" s="193">
        <f>SUMIFS('Planificación 2026-1'!$R:$R,'Planificación 2026-1'!$W:$W,G141)</f>
        <v>20</v>
      </c>
    </row>
    <row r="142" spans="5:10" hidden="1" x14ac:dyDescent="0.3">
      <c r="E142" s="177" t="s">
        <v>162</v>
      </c>
      <c r="G142" s="186" t="s">
        <v>149</v>
      </c>
      <c r="H142" s="193">
        <f>SUMIFS('Planificación 2026-1'!$R:$R,'Planificación 2026-1'!$W:$W,G142,'Planificación 2026-1'!$H:$H,"&lt;=2")</f>
        <v>0</v>
      </c>
      <c r="I142" s="193">
        <f>SUMIFS('Planificación 2026-1'!$R:$R,'Planificación 2026-1'!$W:$W,G142,'Planificación 2026-1'!$H:$H,"&gt;=3")</f>
        <v>0</v>
      </c>
      <c r="J142" s="193">
        <f>SUMIFS('Planificación 2026-1'!$R:$R,'Planificación 2026-1'!$W:$W,G142)</f>
        <v>0</v>
      </c>
    </row>
    <row r="143" spans="5:10" hidden="1" x14ac:dyDescent="0.3">
      <c r="E143" s="177" t="s">
        <v>163</v>
      </c>
      <c r="G143" s="188" t="s">
        <v>150</v>
      </c>
      <c r="H143" s="193">
        <f>SUMIFS('Planificación 2026-1'!$R:$R,'Planificación 2026-1'!$W:$W,G143,'Planificación 2026-1'!$H:$H,"&lt;=2")</f>
        <v>0</v>
      </c>
      <c r="I143" s="193">
        <f>SUMIFS('Planificación 2026-1'!$R:$R,'Planificación 2026-1'!$W:$W,G143,'Planificación 2026-1'!$H:$H,"&gt;=3")</f>
        <v>12</v>
      </c>
      <c r="J143" s="193">
        <f>SUMIFS('Planificación 2026-1'!$R:$R,'Planificación 2026-1'!$W:$W,G143)</f>
        <v>12</v>
      </c>
    </row>
    <row r="144" spans="5:10" hidden="1" x14ac:dyDescent="0.3">
      <c r="E144" s="182" t="s">
        <v>164</v>
      </c>
      <c r="G144" s="187" t="s">
        <v>151</v>
      </c>
      <c r="H144" s="193">
        <f>SUMIFS('Planificación 2026-1'!$R:$R,'Planificación 2026-1'!$W:$W,G144,'Planificación 2026-1'!$H:$H,"&lt;=2")</f>
        <v>0</v>
      </c>
      <c r="I144" s="193">
        <f>SUMIFS('Planificación 2026-1'!$R:$R,'Planificación 2026-1'!$W:$W,G144,'Planificación 2026-1'!$H:$H,"&gt;=3")</f>
        <v>30</v>
      </c>
      <c r="J144" s="193">
        <f>SUMIFS('Planificación 2026-1'!$R:$R,'Planificación 2026-1'!$W:$W,G144)</f>
        <v>30</v>
      </c>
    </row>
    <row r="145" spans="5:10" hidden="1" x14ac:dyDescent="0.3">
      <c r="E145" s="177" t="s">
        <v>165</v>
      </c>
      <c r="G145" s="29" t="s">
        <v>152</v>
      </c>
      <c r="H145" s="193">
        <f>SUMIFS('Planificación 2026-1'!$R:$R,'Planificación 2026-1'!$W:$W,G145,'Planificación 2026-1'!$H:$H,"&lt;=2")</f>
        <v>0</v>
      </c>
      <c r="I145" s="193">
        <f>SUMIFS('Planificación 2026-1'!$R:$R,'Planificación 2026-1'!$W:$W,G145,'Planificación 2026-1'!$H:$H,"&gt;=3")</f>
        <v>8</v>
      </c>
      <c r="J145" s="193">
        <f>SUMIFS('Planificación 2026-1'!$R:$R,'Planificación 2026-1'!$W:$W,G145)</f>
        <v>8</v>
      </c>
    </row>
    <row r="146" spans="5:10" hidden="1" x14ac:dyDescent="0.3">
      <c r="E146" s="177" t="s">
        <v>166</v>
      </c>
      <c r="G146" s="188" t="s">
        <v>153</v>
      </c>
      <c r="H146" s="193">
        <f>SUMIFS('Planificación 2026-1'!$R:$R,'Planificación 2026-1'!$W:$W,G146,'Planificación 2026-1'!$H:$H,"&lt;=2")</f>
        <v>0</v>
      </c>
      <c r="I146" s="193">
        <f>SUMIFS('Planificación 2026-1'!$R:$R,'Planificación 2026-1'!$W:$W,G146,'Planificación 2026-1'!$H:$H,"&gt;=3")</f>
        <v>13</v>
      </c>
      <c r="J146" s="193">
        <f>SUMIFS('Planificación 2026-1'!$R:$R,'Planificación 2026-1'!$W:$W,G146)</f>
        <v>13</v>
      </c>
    </row>
    <row r="147" spans="5:10" hidden="1" x14ac:dyDescent="0.3">
      <c r="E147" s="177" t="s">
        <v>167</v>
      </c>
      <c r="G147" s="186" t="s">
        <v>154</v>
      </c>
      <c r="H147" s="193">
        <f>SUMIFS('Planificación 2026-1'!$R:$R,'Planificación 2026-1'!$W:$W,G147,'Planificación 2026-1'!$H:$H,"&lt;=2")</f>
        <v>13</v>
      </c>
      <c r="I147" s="193">
        <f>SUMIFS('Planificación 2026-1'!$R:$R,'Planificación 2026-1'!$W:$W,G147,'Planificación 2026-1'!$H:$H,"&gt;=3")</f>
        <v>0</v>
      </c>
      <c r="J147" s="193">
        <f>SUMIFS('Planificación 2026-1'!$R:$R,'Planificación 2026-1'!$W:$W,G147)</f>
        <v>13</v>
      </c>
    </row>
    <row r="148" spans="5:10" hidden="1" x14ac:dyDescent="0.3">
      <c r="E148" s="177" t="s">
        <v>168</v>
      </c>
      <c r="G148" s="186" t="s">
        <v>155</v>
      </c>
      <c r="H148" s="193">
        <f>SUMIFS('Planificación 2026-1'!$R:$R,'Planificación 2026-1'!$W:$W,G148,'Planificación 2026-1'!$H:$H,"&lt;=2")</f>
        <v>33</v>
      </c>
      <c r="I148" s="193">
        <f>SUMIFS('Planificación 2026-1'!$R:$R,'Planificación 2026-1'!$W:$W,G148,'Planificación 2026-1'!$H:$H,"&gt;=3")</f>
        <v>0</v>
      </c>
      <c r="J148" s="193">
        <f>SUMIFS('Planificación 2026-1'!$R:$R,'Planificación 2026-1'!$W:$W,G148)</f>
        <v>33</v>
      </c>
    </row>
    <row r="149" spans="5:10" hidden="1" x14ac:dyDescent="0.3">
      <c r="E149" s="168" t="s">
        <v>169</v>
      </c>
      <c r="G149" s="187" t="s">
        <v>156</v>
      </c>
      <c r="H149" s="193">
        <f>SUMIFS('Planificación 2026-1'!$R:$R,'Planificación 2026-1'!$W:$W,G149,'Planificación 2026-1'!$H:$H,"&lt;=2")</f>
        <v>0</v>
      </c>
      <c r="I149" s="193">
        <f>SUMIFS('Planificación 2026-1'!$R:$R,'Planificación 2026-1'!$W:$W,G149,'Planificación 2026-1'!$H:$H,"&gt;=3")</f>
        <v>40</v>
      </c>
      <c r="J149" s="193">
        <f>SUMIFS('Planificación 2026-1'!$R:$R,'Planificación 2026-1'!$W:$W,G149)</f>
        <v>40</v>
      </c>
    </row>
    <row r="150" spans="5:10" hidden="1" x14ac:dyDescent="0.3">
      <c r="E150" s="180" t="s">
        <v>170</v>
      </c>
      <c r="G150" s="187" t="s">
        <v>158</v>
      </c>
      <c r="H150" s="193">
        <f>SUMIFS('Planificación 2026-1'!$R:$R,'Planificación 2026-1'!$W:$W,G150,'Planificación 2026-1'!$H:$H,"&lt;=2")</f>
        <v>0</v>
      </c>
      <c r="I150" s="193">
        <f>SUMIFS('Planificación 2026-1'!$R:$R,'Planificación 2026-1'!$W:$W,G150,'Planificación 2026-1'!$H:$H,"&gt;=3")</f>
        <v>34</v>
      </c>
      <c r="J150" s="193">
        <f>SUMIFS('Planificación 2026-1'!$R:$R,'Planificación 2026-1'!$W:$W,G150)</f>
        <v>34</v>
      </c>
    </row>
    <row r="151" spans="5:10" hidden="1" x14ac:dyDescent="0.3">
      <c r="E151" s="177" t="s">
        <v>171</v>
      </c>
      <c r="G151" s="187" t="s">
        <v>159</v>
      </c>
      <c r="H151" s="193">
        <f>SUMIFS('Planificación 2026-1'!$R:$R,'Planificación 2026-1'!$W:$W,G151,'Planificación 2026-1'!$H:$H,"&lt;=2")</f>
        <v>0</v>
      </c>
      <c r="I151" s="193">
        <f>SUMIFS('Planificación 2026-1'!$R:$R,'Planificación 2026-1'!$W:$W,G151,'Planificación 2026-1'!$H:$H,"&gt;=3")</f>
        <v>15</v>
      </c>
      <c r="J151" s="193">
        <f>SUMIFS('Planificación 2026-1'!$R:$R,'Planificación 2026-1'!$W:$W,G151)</f>
        <v>15</v>
      </c>
    </row>
    <row r="152" spans="5:10" hidden="1" x14ac:dyDescent="0.3">
      <c r="E152" s="168" t="s">
        <v>172</v>
      </c>
      <c r="G152" s="187" t="s">
        <v>160</v>
      </c>
      <c r="H152" s="193">
        <f>SUMIFS('Planificación 2026-1'!$R:$R,'Planificación 2026-1'!$W:$W,G152,'Planificación 2026-1'!$H:$H,"&lt;=2")</f>
        <v>0</v>
      </c>
      <c r="I152" s="193">
        <f>SUMIFS('Planificación 2026-1'!$R:$R,'Planificación 2026-1'!$W:$W,G152,'Planificación 2026-1'!$H:$H,"&gt;=3")</f>
        <v>31</v>
      </c>
      <c r="J152" s="193">
        <f>SUMIFS('Planificación 2026-1'!$R:$R,'Planificación 2026-1'!$W:$W,G152)</f>
        <v>31</v>
      </c>
    </row>
    <row r="153" spans="5:10" hidden="1" x14ac:dyDescent="0.3">
      <c r="E153" s="7" t="s">
        <v>173</v>
      </c>
      <c r="G153" s="186" t="s">
        <v>161</v>
      </c>
      <c r="H153" s="193">
        <f>SUMIFS('Planificación 2026-1'!$R:$R,'Planificación 2026-1'!$W:$W,G153,'Planificación 2026-1'!$H:$H,"&lt;=2")</f>
        <v>0</v>
      </c>
      <c r="I153" s="193">
        <f>SUMIFS('Planificación 2026-1'!$R:$R,'Planificación 2026-1'!$W:$W,G153,'Planificación 2026-1'!$H:$H,"&gt;=3")</f>
        <v>18</v>
      </c>
      <c r="J153" s="193">
        <f>SUMIFS('Planificación 2026-1'!$R:$R,'Planificación 2026-1'!$W:$W,G153)</f>
        <v>18</v>
      </c>
    </row>
    <row r="154" spans="5:10" hidden="1" x14ac:dyDescent="0.3">
      <c r="E154" s="168" t="s">
        <v>174</v>
      </c>
      <c r="G154" s="187" t="s">
        <v>162</v>
      </c>
      <c r="H154" s="193">
        <f>SUMIFS('Planificación 2026-1'!$R:$R,'Planificación 2026-1'!$W:$W,G154,'Planificación 2026-1'!$H:$H,"&lt;=2")</f>
        <v>8</v>
      </c>
      <c r="I154" s="193">
        <f>SUMIFS('Planificación 2026-1'!$R:$R,'Planificación 2026-1'!$W:$W,G154,'Planificación 2026-1'!$H:$H,"&gt;=3")</f>
        <v>16</v>
      </c>
      <c r="J154" s="193">
        <f>SUMIFS('Planificación 2026-1'!$R:$R,'Planificación 2026-1'!$W:$W,G154)</f>
        <v>24</v>
      </c>
    </row>
    <row r="155" spans="5:10" hidden="1" x14ac:dyDescent="0.3">
      <c r="E155" s="168" t="s">
        <v>175</v>
      </c>
      <c r="G155" s="187" t="s">
        <v>163</v>
      </c>
      <c r="H155" s="193">
        <f>SUMIFS('Planificación 2026-1'!$R:$R,'Planificación 2026-1'!$W:$W,G155,'Planificación 2026-1'!$H:$H,"&lt;=2")</f>
        <v>0</v>
      </c>
      <c r="I155" s="193">
        <f>SUMIFS('Planificación 2026-1'!$R:$R,'Planificación 2026-1'!$W:$W,G155,'Planificación 2026-1'!$H:$H,"&gt;=3")</f>
        <v>32</v>
      </c>
      <c r="J155" s="193">
        <f>SUMIFS('Planificación 2026-1'!$R:$R,'Planificación 2026-1'!$W:$W,G155)</f>
        <v>32</v>
      </c>
    </row>
    <row r="156" spans="5:10" hidden="1" x14ac:dyDescent="0.3">
      <c r="E156" s="7" t="s">
        <v>176</v>
      </c>
      <c r="G156" s="187" t="s">
        <v>164</v>
      </c>
      <c r="H156" s="193">
        <f>SUMIFS('Planificación 2026-1'!$R:$R,'Planificación 2026-1'!$W:$W,G156,'Planificación 2026-1'!$H:$H,"&lt;=2")</f>
        <v>0</v>
      </c>
      <c r="I156" s="193">
        <f>SUMIFS('Planificación 2026-1'!$R:$R,'Planificación 2026-1'!$W:$W,G156,'Planificación 2026-1'!$H:$H,"&gt;=3")</f>
        <v>12</v>
      </c>
      <c r="J156" s="193">
        <f>SUMIFS('Planificación 2026-1'!$R:$R,'Planificación 2026-1'!$W:$W,G156)</f>
        <v>12</v>
      </c>
    </row>
    <row r="157" spans="5:10" ht="33" hidden="1" x14ac:dyDescent="0.3">
      <c r="E157" s="179" t="s">
        <v>177</v>
      </c>
      <c r="G157" s="187" t="s">
        <v>165</v>
      </c>
      <c r="H157" s="193">
        <f>SUMIFS('Planificación 2026-1'!$R:$R,'Planificación 2026-1'!$W:$W,G157,'Planificación 2026-1'!$H:$H,"&lt;=2")</f>
        <v>0</v>
      </c>
      <c r="I157" s="193">
        <f>SUMIFS('Planificación 2026-1'!$R:$R,'Planificación 2026-1'!$W:$W,G157,'Planificación 2026-1'!$H:$H,"&gt;=3")</f>
        <v>18</v>
      </c>
      <c r="J157" s="193">
        <f>SUMIFS('Planificación 2026-1'!$R:$R,'Planificación 2026-1'!$W:$W,G157)</f>
        <v>18</v>
      </c>
    </row>
    <row r="158" spans="5:10" hidden="1" x14ac:dyDescent="0.3">
      <c r="E158" s="141" t="s">
        <v>178</v>
      </c>
      <c r="G158" s="187" t="s">
        <v>166</v>
      </c>
      <c r="H158" s="193">
        <f>SUMIFS('Planificación 2026-1'!$R:$R,'Planificación 2026-1'!$W:$W,G158,'Planificación 2026-1'!$H:$H,"&lt;=2")</f>
        <v>0</v>
      </c>
      <c r="I158" s="193">
        <f>SUMIFS('Planificación 2026-1'!$R:$R,'Planificación 2026-1'!$W:$W,G158,'Planificación 2026-1'!$H:$H,"&gt;=3")</f>
        <v>30</v>
      </c>
      <c r="J158" s="193">
        <f>SUMIFS('Planificación 2026-1'!$R:$R,'Planificación 2026-1'!$W:$W,G158)</f>
        <v>30</v>
      </c>
    </row>
    <row r="159" spans="5:10" ht="43.8" hidden="1" x14ac:dyDescent="0.3">
      <c r="E159" s="184" t="s">
        <v>179</v>
      </c>
      <c r="G159" s="187" t="s">
        <v>167</v>
      </c>
      <c r="H159" s="193">
        <f>SUMIFS('Planificación 2026-1'!$R:$R,'Planificación 2026-1'!$W:$W,G159,'Planificación 2026-1'!$H:$H,"&lt;=2")</f>
        <v>0</v>
      </c>
      <c r="I159" s="193">
        <f>SUMIFS('Planificación 2026-1'!$R:$R,'Planificación 2026-1'!$W:$W,G159,'Planificación 2026-1'!$H:$H,"&gt;=3")</f>
        <v>33</v>
      </c>
      <c r="J159" s="193">
        <f>SUMIFS('Planificación 2026-1'!$R:$R,'Planificación 2026-1'!$W:$W,G159)</f>
        <v>33</v>
      </c>
    </row>
    <row r="160" spans="5:10" x14ac:dyDescent="0.3">
      <c r="E160" s="7" t="s">
        <v>180</v>
      </c>
      <c r="G160" s="186" t="s">
        <v>181</v>
      </c>
      <c r="H160" s="193">
        <f>SUMIFS('Planificación 2026-1'!$R:$R,'Planificación 2026-1'!$W:$W,G160,'Planificación 2026-1'!$H:$H,"&lt;=2")</f>
        <v>0</v>
      </c>
      <c r="I160" s="193">
        <f>SUMIFS('Planificación 2026-1'!$R:$R,'Planificación 2026-1'!$W:$W,G160,'Planificación 2026-1'!$H:$H,"&gt;=3")</f>
        <v>16</v>
      </c>
      <c r="J160" s="193">
        <f>SUMIFS('Planificación 2026-1'!$R:$R,'Planificación 2026-1'!$W:$W,G160)</f>
        <v>16</v>
      </c>
    </row>
    <row r="161" spans="5:10" hidden="1" x14ac:dyDescent="0.3">
      <c r="E161" s="177" t="s">
        <v>182</v>
      </c>
      <c r="G161" s="187" t="s">
        <v>168</v>
      </c>
      <c r="H161" s="193">
        <f>SUMIFS('Planificación 2026-1'!$R:$R,'Planificación 2026-1'!$W:$W,G161,'Planificación 2026-1'!$H:$H,"&lt;=2")</f>
        <v>0</v>
      </c>
      <c r="I161" s="193">
        <f>SUMIFS('Planificación 2026-1'!$R:$R,'Planificación 2026-1'!$W:$W,G161,'Planificación 2026-1'!$H:$H,"&gt;=3")</f>
        <v>32</v>
      </c>
      <c r="J161" s="193">
        <f>SUMIFS('Planificación 2026-1'!$R:$R,'Planificación 2026-1'!$W:$W,G161)</f>
        <v>32</v>
      </c>
    </row>
    <row r="162" spans="5:10" hidden="1" x14ac:dyDescent="0.3">
      <c r="E162" s="168" t="s">
        <v>183</v>
      </c>
      <c r="G162" s="186" t="s">
        <v>169</v>
      </c>
      <c r="H162" s="193">
        <f>SUMIFS('Planificación 2026-1'!$R:$R,'Planificación 2026-1'!$W:$W,G162,'Planificación 2026-1'!$H:$H,"&lt;=2")</f>
        <v>0</v>
      </c>
      <c r="I162" s="193">
        <f>SUMIFS('Planificación 2026-1'!$R:$R,'Planificación 2026-1'!$W:$W,G162,'Planificación 2026-1'!$H:$H,"&gt;=3")</f>
        <v>18</v>
      </c>
      <c r="J162" s="193">
        <f>SUMIFS('Planificación 2026-1'!$R:$R,'Planificación 2026-1'!$W:$W,G162)</f>
        <v>18</v>
      </c>
    </row>
    <row r="163" spans="5:10" hidden="1" x14ac:dyDescent="0.3">
      <c r="E163" s="168" t="s">
        <v>184</v>
      </c>
      <c r="G163" s="186" t="s">
        <v>170</v>
      </c>
      <c r="H163" s="193">
        <f>SUMIFS('Planificación 2026-1'!$R:$R,'Planificación 2026-1'!$W:$W,G163,'Planificación 2026-1'!$H:$H,"&lt;=2")</f>
        <v>35</v>
      </c>
      <c r="I163" s="193">
        <f>SUMIFS('Planificación 2026-1'!$R:$R,'Planificación 2026-1'!$W:$W,G163,'Planificación 2026-1'!$H:$H,"&gt;=3")</f>
        <v>5</v>
      </c>
      <c r="J163" s="193">
        <f>SUMIFS('Planificación 2026-1'!$R:$R,'Planificación 2026-1'!$W:$W,G163)</f>
        <v>40</v>
      </c>
    </row>
    <row r="164" spans="5:10" x14ac:dyDescent="0.3">
      <c r="E164" s="168" t="s">
        <v>185</v>
      </c>
      <c r="G164" s="186" t="s">
        <v>186</v>
      </c>
      <c r="H164" s="193">
        <f>SUMIFS('Planificación 2026-1'!$R:$R,'Planificación 2026-1'!$W:$W,G164,'Planificación 2026-1'!$H:$H,"&lt;=2")</f>
        <v>20</v>
      </c>
      <c r="I164" s="193">
        <f>SUMIFS('Planificación 2026-1'!$R:$R,'Planificación 2026-1'!$W:$W,G164,'Planificación 2026-1'!$H:$H,"&gt;=3")</f>
        <v>0</v>
      </c>
      <c r="J164" s="193">
        <f>SUMIFS('Planificación 2026-1'!$R:$R,'Planificación 2026-1'!$W:$W,G164)</f>
        <v>20</v>
      </c>
    </row>
    <row r="165" spans="5:10" x14ac:dyDescent="0.3">
      <c r="E165" s="177" t="s">
        <v>187</v>
      </c>
      <c r="G165" s="186" t="s">
        <v>188</v>
      </c>
      <c r="H165" s="193">
        <f>SUMIFS('Planificación 2026-1'!$R:$R,'Planificación 2026-1'!$W:$W,G165,'Planificación 2026-1'!$H:$H,"&lt;=2")</f>
        <v>0</v>
      </c>
      <c r="I165" s="193">
        <f>SUMIFS('Planificación 2026-1'!$R:$R,'Planificación 2026-1'!$W:$W,G165,'Planificación 2026-1'!$H:$H,"&gt;=3")</f>
        <v>0</v>
      </c>
      <c r="J165" s="193">
        <f>SUMIFS('Planificación 2026-1'!$R:$R,'Planificación 2026-1'!$W:$W,G165)</f>
        <v>0</v>
      </c>
    </row>
    <row r="166" spans="5:10" hidden="1" x14ac:dyDescent="0.3">
      <c r="E166" s="168" t="s">
        <v>189</v>
      </c>
      <c r="G166" s="187" t="s">
        <v>171</v>
      </c>
      <c r="H166" s="193">
        <f>SUMIFS('Planificación 2026-1'!$R:$R,'Planificación 2026-1'!$W:$W,G166,'Planificación 2026-1'!$H:$H,"&lt;=2")</f>
        <v>0</v>
      </c>
      <c r="I166" s="193">
        <f>SUMIFS('Planificación 2026-1'!$R:$R,'Planificación 2026-1'!$W:$W,G166,'Planificación 2026-1'!$H:$H,"&gt;=3")</f>
        <v>14</v>
      </c>
      <c r="J166" s="193">
        <f>SUMIFS('Planificación 2026-1'!$R:$R,'Planificación 2026-1'!$W:$W,G166)</f>
        <v>14</v>
      </c>
    </row>
    <row r="167" spans="5:10" hidden="1" x14ac:dyDescent="0.3">
      <c r="E167" s="7" t="s">
        <v>190</v>
      </c>
      <c r="G167" s="186" t="s">
        <v>172</v>
      </c>
      <c r="H167" s="193">
        <f>SUMIFS('Planificación 2026-1'!$R:$R,'Planificación 2026-1'!$W:$W,G167,'Planificación 2026-1'!$H:$H,"&lt;=2")</f>
        <v>14</v>
      </c>
      <c r="I167" s="193">
        <f>SUMIFS('Planificación 2026-1'!$R:$R,'Planificación 2026-1'!$W:$W,G167,'Planificación 2026-1'!$H:$H,"&gt;=3")</f>
        <v>0</v>
      </c>
      <c r="J167" s="193">
        <f>SUMIFS('Planificación 2026-1'!$R:$R,'Planificación 2026-1'!$W:$W,G167)</f>
        <v>14</v>
      </c>
    </row>
    <row r="168" spans="5:10" hidden="1" x14ac:dyDescent="0.3">
      <c r="E168" s="177" t="s">
        <v>191</v>
      </c>
      <c r="G168" s="29" t="s">
        <v>173</v>
      </c>
      <c r="H168" s="193">
        <f>SUMIFS('Planificación 2026-1'!$R:$R,'Planificación 2026-1'!$W:$W,G168,'Planificación 2026-1'!$H:$H,"&lt;=2")</f>
        <v>0</v>
      </c>
      <c r="I168" s="193">
        <f>SUMIFS('Planificación 2026-1'!$R:$R,'Planificación 2026-1'!$W:$W,G168,'Planificación 2026-1'!$H:$H,"&gt;=3")</f>
        <v>13</v>
      </c>
      <c r="J168" s="193">
        <f>SUMIFS('Planificación 2026-1'!$R:$R,'Planificación 2026-1'!$W:$W,G168)</f>
        <v>13</v>
      </c>
    </row>
    <row r="169" spans="5:10" hidden="1" x14ac:dyDescent="0.3">
      <c r="E169" s="168" t="s">
        <v>192</v>
      </c>
      <c r="G169" s="186" t="s">
        <v>174</v>
      </c>
      <c r="H169" s="193">
        <f>SUMIFS('Planificación 2026-1'!$R:$R,'Planificación 2026-1'!$W:$W,G169,'Planificación 2026-1'!$H:$H,"&lt;=2")</f>
        <v>0</v>
      </c>
      <c r="I169" s="193">
        <f>SUMIFS('Planificación 2026-1'!$R:$R,'Planificación 2026-1'!$W:$W,G169,'Planificación 2026-1'!$H:$H,"&gt;=3")</f>
        <v>0</v>
      </c>
      <c r="J169" s="193">
        <f>SUMIFS('Planificación 2026-1'!$R:$R,'Planificación 2026-1'!$W:$W,G169)</f>
        <v>0</v>
      </c>
    </row>
    <row r="170" spans="5:10" hidden="1" x14ac:dyDescent="0.3">
      <c r="E170" s="177" t="s">
        <v>193</v>
      </c>
      <c r="G170" s="186" t="s">
        <v>175</v>
      </c>
      <c r="H170" s="193">
        <f>SUMIFS('Planificación 2026-1'!$R:$R,'Planificación 2026-1'!$W:$W,G170,'Planificación 2026-1'!$H:$H,"&lt;=2")</f>
        <v>0</v>
      </c>
      <c r="I170" s="193">
        <f>SUMIFS('Planificación 2026-1'!$R:$R,'Planificación 2026-1'!$W:$W,G170,'Planificación 2026-1'!$H:$H,"&gt;=3")</f>
        <v>15</v>
      </c>
      <c r="J170" s="193">
        <f>SUMIFS('Planificación 2026-1'!$R:$R,'Planificación 2026-1'!$W:$W,G170)</f>
        <v>15</v>
      </c>
    </row>
    <row r="171" spans="5:10" hidden="1" x14ac:dyDescent="0.3">
      <c r="E171" s="177" t="s">
        <v>194</v>
      </c>
      <c r="G171" s="29" t="s">
        <v>176</v>
      </c>
      <c r="H171" s="193">
        <f>SUMIFS('Planificación 2026-1'!$R:$R,'Planificación 2026-1'!$W:$W,G171,'Planificación 2026-1'!$H:$H,"&lt;=2")</f>
        <v>6</v>
      </c>
      <c r="I171" s="193">
        <f>SUMIFS('Planificación 2026-1'!$R:$R,'Planificación 2026-1'!$W:$W,G171,'Planificación 2026-1'!$H:$H,"&gt;=3")</f>
        <v>24</v>
      </c>
      <c r="J171" s="193">
        <f>SUMIFS('Planificación 2026-1'!$R:$R,'Planificación 2026-1'!$W:$W,G171)</f>
        <v>30</v>
      </c>
    </row>
    <row r="172" spans="5:10" hidden="1" x14ac:dyDescent="0.3">
      <c r="E172" s="177" t="s">
        <v>195</v>
      </c>
      <c r="G172" s="188" t="s">
        <v>177</v>
      </c>
      <c r="H172" s="193">
        <f>SUMIFS('Planificación 2026-1'!$R:$R,'Planificación 2026-1'!$W:$W,G172,'Planificación 2026-1'!$H:$H,"&lt;=2")</f>
        <v>0</v>
      </c>
      <c r="I172" s="193">
        <f>SUMIFS('Planificación 2026-1'!$R:$R,'Planificación 2026-1'!$W:$W,G172,'Planificación 2026-1'!$H:$H,"&gt;=3")</f>
        <v>30</v>
      </c>
      <c r="J172" s="193">
        <f>SUMIFS('Planificación 2026-1'!$R:$R,'Planificación 2026-1'!$W:$W,G172)</f>
        <v>30</v>
      </c>
    </row>
    <row r="173" spans="5:10" hidden="1" x14ac:dyDescent="0.3">
      <c r="E173" s="168" t="s">
        <v>196</v>
      </c>
      <c r="G173" s="186" t="s">
        <v>178</v>
      </c>
      <c r="H173" s="193">
        <f>SUMIFS('Planificación 2026-1'!$R:$R,'Planificación 2026-1'!$W:$W,G173,'Planificación 2026-1'!$H:$H,"&lt;=2")</f>
        <v>0</v>
      </c>
      <c r="I173" s="193">
        <f>SUMIFS('Planificación 2026-1'!$R:$R,'Planificación 2026-1'!$W:$W,G173,'Planificación 2026-1'!$H:$H,"&gt;=3")</f>
        <v>0</v>
      </c>
      <c r="J173" s="193">
        <f>SUMIFS('Planificación 2026-1'!$R:$R,'Planificación 2026-1'!$W:$W,G173)</f>
        <v>0</v>
      </c>
    </row>
    <row r="174" spans="5:10" hidden="1" x14ac:dyDescent="0.3">
      <c r="E174" s="168" t="s">
        <v>197</v>
      </c>
      <c r="G174" s="29" t="s">
        <v>180</v>
      </c>
      <c r="H174" s="193">
        <f>SUMIFS('Planificación 2026-1'!$R:$R,'Planificación 2026-1'!$W:$W,G174,'Planificación 2026-1'!$H:$H,"&lt;=2")</f>
        <v>0</v>
      </c>
      <c r="I174" s="193">
        <f>SUMIFS('Planificación 2026-1'!$R:$R,'Planificación 2026-1'!$W:$W,G174,'Planificación 2026-1'!$H:$H,"&gt;=3")</f>
        <v>33</v>
      </c>
      <c r="J174" s="193">
        <f>SUMIFS('Planificación 2026-1'!$R:$R,'Planificación 2026-1'!$W:$W,G174)</f>
        <v>33</v>
      </c>
    </row>
    <row r="175" spans="5:10" x14ac:dyDescent="0.3">
      <c r="E175" s="168" t="s">
        <v>198</v>
      </c>
      <c r="G175" s="186" t="s">
        <v>199</v>
      </c>
      <c r="H175" s="193">
        <f>SUMIFS('Planificación 2026-1'!$R:$R,'Planificación 2026-1'!$W:$W,G175,'Planificación 2026-1'!$H:$H,"&lt;=2")</f>
        <v>15</v>
      </c>
      <c r="I175" s="193">
        <f>SUMIFS('Planificación 2026-1'!$R:$R,'Planificación 2026-1'!$W:$W,G175,'Planificación 2026-1'!$H:$H,"&gt;=3")</f>
        <v>0</v>
      </c>
      <c r="J175" s="193">
        <f>SUMIFS('Planificación 2026-1'!$R:$R,'Planificación 2026-1'!$W:$W,G175)</f>
        <v>15</v>
      </c>
    </row>
    <row r="176" spans="5:10" hidden="1" x14ac:dyDescent="0.3">
      <c r="E176" s="168" t="s">
        <v>200</v>
      </c>
      <c r="G176" s="187" t="s">
        <v>182</v>
      </c>
      <c r="H176" s="193">
        <f>SUMIFS('Planificación 2026-1'!$R:$R,'Planificación 2026-1'!$W:$W,G176,'Planificación 2026-1'!$H:$H,"&lt;=2")</f>
        <v>0</v>
      </c>
      <c r="I176" s="193">
        <f>SUMIFS('Planificación 2026-1'!$R:$R,'Planificación 2026-1'!$W:$W,G176,'Planificación 2026-1'!$H:$H,"&gt;=3")</f>
        <v>15</v>
      </c>
      <c r="J176" s="193">
        <f>SUMIFS('Planificación 2026-1'!$R:$R,'Planificación 2026-1'!$W:$W,G176)</f>
        <v>15</v>
      </c>
    </row>
    <row r="177" spans="5:10" hidden="1" x14ac:dyDescent="0.3">
      <c r="E177" s="7" t="s">
        <v>201</v>
      </c>
      <c r="G177" s="186" t="s">
        <v>183</v>
      </c>
      <c r="H177" s="193">
        <f>SUMIFS('Planificación 2026-1'!$R:$R,'Planificación 2026-1'!$W:$W,G177,'Planificación 2026-1'!$H:$H,"&lt;=2")</f>
        <v>0</v>
      </c>
      <c r="I177" s="193">
        <f>SUMIFS('Planificación 2026-1'!$R:$R,'Planificación 2026-1'!$W:$W,G177,'Planificación 2026-1'!$H:$H,"&gt;=3")</f>
        <v>13</v>
      </c>
      <c r="J177" s="193">
        <f>SUMIFS('Planificación 2026-1'!$R:$R,'Planificación 2026-1'!$W:$W,G177)</f>
        <v>13</v>
      </c>
    </row>
    <row r="178" spans="5:10" hidden="1" x14ac:dyDescent="0.3">
      <c r="E178" s="168" t="s">
        <v>202</v>
      </c>
      <c r="G178" s="186" t="s">
        <v>184</v>
      </c>
      <c r="H178" s="193">
        <f>SUMIFS('Planificación 2026-1'!$R:$R,'Planificación 2026-1'!$W:$W,G178,'Planificación 2026-1'!$H:$H,"&lt;=2")</f>
        <v>35</v>
      </c>
      <c r="I178" s="193">
        <f>SUMIFS('Planificación 2026-1'!$R:$R,'Planificación 2026-1'!$W:$W,G178,'Planificación 2026-1'!$H:$H,"&gt;=3")</f>
        <v>0</v>
      </c>
      <c r="J178" s="193">
        <f>SUMIFS('Planificación 2026-1'!$R:$R,'Planificación 2026-1'!$W:$W,G178)</f>
        <v>35</v>
      </c>
    </row>
    <row r="179" spans="5:10" hidden="1" x14ac:dyDescent="0.3">
      <c r="E179" s="168" t="s">
        <v>203</v>
      </c>
      <c r="G179" s="186" t="s">
        <v>185</v>
      </c>
      <c r="H179" s="193">
        <f>SUMIFS('Planificación 2026-1'!$R:$R,'Planificación 2026-1'!$W:$W,G179,'Planificación 2026-1'!$H:$H,"&lt;=2")</f>
        <v>0</v>
      </c>
      <c r="I179" s="193">
        <f>SUMIFS('Planificación 2026-1'!$R:$R,'Planificación 2026-1'!$W:$W,G179,'Planificación 2026-1'!$H:$H,"&gt;=3")</f>
        <v>16</v>
      </c>
      <c r="J179" s="193">
        <f>SUMIFS('Planificación 2026-1'!$R:$R,'Planificación 2026-1'!$W:$W,G179)</f>
        <v>16</v>
      </c>
    </row>
    <row r="180" spans="5:10" hidden="1" x14ac:dyDescent="0.3">
      <c r="E180" s="7" t="s">
        <v>204</v>
      </c>
      <c r="G180" s="187" t="s">
        <v>187</v>
      </c>
      <c r="H180" s="193">
        <f>SUMIFS('Planificación 2026-1'!$R:$R,'Planificación 2026-1'!$W:$W,G180,'Planificación 2026-1'!$H:$H,"&lt;=2")</f>
        <v>26</v>
      </c>
      <c r="I180" s="193">
        <f>SUMIFS('Planificación 2026-1'!$R:$R,'Planificación 2026-1'!$W:$W,G180,'Planificación 2026-1'!$H:$H,"&gt;=3")</f>
        <v>8</v>
      </c>
      <c r="J180" s="193">
        <f>SUMIFS('Planificación 2026-1'!$R:$R,'Planificación 2026-1'!$W:$W,G180)</f>
        <v>34</v>
      </c>
    </row>
    <row r="181" spans="5:10" hidden="1" x14ac:dyDescent="0.3">
      <c r="E181" s="168" t="s">
        <v>205</v>
      </c>
      <c r="G181" s="186" t="s">
        <v>189</v>
      </c>
      <c r="H181" s="193">
        <f>SUMIFS('Planificación 2026-1'!$R:$R,'Planificación 2026-1'!$W:$W,G181,'Planificación 2026-1'!$H:$H,"&lt;=2")</f>
        <v>0</v>
      </c>
      <c r="I181" s="193">
        <f>SUMIFS('Planificación 2026-1'!$R:$R,'Planificación 2026-1'!$W:$W,G181,'Planificación 2026-1'!$H:$H,"&gt;=3")</f>
        <v>26</v>
      </c>
      <c r="J181" s="193">
        <f>SUMIFS('Planificación 2026-1'!$R:$R,'Planificación 2026-1'!$W:$W,G181)</f>
        <v>26</v>
      </c>
    </row>
    <row r="182" spans="5:10" x14ac:dyDescent="0.3">
      <c r="E182" s="177" t="s">
        <v>206</v>
      </c>
      <c r="G182" s="186" t="s">
        <v>207</v>
      </c>
      <c r="H182" s="193">
        <f>SUMIFS('Planificación 2026-1'!$R:$R,'Planificación 2026-1'!$W:$W,G182,'Planificación 2026-1'!$H:$H,"&lt;=2")</f>
        <v>19</v>
      </c>
      <c r="I182" s="193">
        <f>SUMIFS('Planificación 2026-1'!$R:$R,'Planificación 2026-1'!$W:$W,G182,'Planificación 2026-1'!$H:$H,"&gt;=3")</f>
        <v>0</v>
      </c>
      <c r="J182" s="193">
        <f>SUMIFS('Planificación 2026-1'!$R:$R,'Planificación 2026-1'!$W:$W,G182)</f>
        <v>19</v>
      </c>
    </row>
    <row r="183" spans="5:10" x14ac:dyDescent="0.3">
      <c r="E183" s="168" t="s">
        <v>208</v>
      </c>
      <c r="G183" s="186" t="s">
        <v>209</v>
      </c>
      <c r="H183" s="193">
        <f>SUMIFS('Planificación 2026-1'!$R:$R,'Planificación 2026-1'!$W:$W,G183,'Planificación 2026-1'!$H:$H,"&lt;=2")</f>
        <v>12</v>
      </c>
      <c r="I183" s="193">
        <f>SUMIFS('Planificación 2026-1'!$R:$R,'Planificación 2026-1'!$W:$W,G183,'Planificación 2026-1'!$H:$H,"&gt;=3")</f>
        <v>0</v>
      </c>
      <c r="J183" s="193">
        <f>SUMIFS('Planificación 2026-1'!$R:$R,'Planificación 2026-1'!$W:$W,G183)</f>
        <v>12</v>
      </c>
    </row>
    <row r="184" spans="5:10" hidden="1" x14ac:dyDescent="0.3">
      <c r="E184" s="7" t="s">
        <v>210</v>
      </c>
      <c r="G184" s="29" t="s">
        <v>190</v>
      </c>
      <c r="H184" s="193">
        <f>SUMIFS('Planificación 2026-1'!$R:$R,'Planificación 2026-1'!$W:$W,G184,'Planificación 2026-1'!$H:$H,"&lt;=2")</f>
        <v>0</v>
      </c>
      <c r="I184" s="193">
        <f>SUMIFS('Planificación 2026-1'!$R:$R,'Planificación 2026-1'!$W:$W,G184,'Planificación 2026-1'!$H:$H,"&gt;=3")</f>
        <v>30</v>
      </c>
      <c r="J184" s="193">
        <f>SUMIFS('Planificación 2026-1'!$R:$R,'Planificación 2026-1'!$W:$W,G184)</f>
        <v>30</v>
      </c>
    </row>
    <row r="185" spans="5:10" hidden="1" x14ac:dyDescent="0.3">
      <c r="E185" s="168" t="s">
        <v>211</v>
      </c>
      <c r="G185" s="187" t="s">
        <v>191</v>
      </c>
      <c r="H185" s="193">
        <f>SUMIFS('Planificación 2026-1'!$R:$R,'Planificación 2026-1'!$W:$W,G185,'Planificación 2026-1'!$H:$H,"&lt;=2")</f>
        <v>0</v>
      </c>
      <c r="I185" s="193">
        <f>SUMIFS('Planificación 2026-1'!$R:$R,'Planificación 2026-1'!$W:$W,G185,'Planificación 2026-1'!$H:$H,"&gt;=3")</f>
        <v>38</v>
      </c>
      <c r="J185" s="193">
        <f>SUMIFS('Planificación 2026-1'!$R:$R,'Planificación 2026-1'!$W:$W,G185)</f>
        <v>38</v>
      </c>
    </row>
    <row r="186" spans="5:10" x14ac:dyDescent="0.3">
      <c r="E186" s="180" t="s">
        <v>212</v>
      </c>
      <c r="G186" s="186" t="s">
        <v>213</v>
      </c>
      <c r="H186" s="193">
        <f>SUMIFS('Planificación 2026-1'!$R:$R,'Planificación 2026-1'!$W:$W,G186,'Planificación 2026-1'!$H:$H,"&lt;=2")</f>
        <v>15</v>
      </c>
      <c r="I186" s="193">
        <f>SUMIFS('Planificación 2026-1'!$R:$R,'Planificación 2026-1'!$W:$W,G186,'Planificación 2026-1'!$H:$H,"&gt;=3")</f>
        <v>0</v>
      </c>
      <c r="J186" s="193">
        <f>SUMIFS('Planificación 2026-1'!$R:$R,'Planificación 2026-1'!$W:$W,G186)</f>
        <v>15</v>
      </c>
    </row>
    <row r="187" spans="5:10" hidden="1" x14ac:dyDescent="0.3">
      <c r="E187" s="177" t="s">
        <v>214</v>
      </c>
      <c r="G187" s="187" t="s">
        <v>193</v>
      </c>
      <c r="H187" s="193">
        <f>SUMIFS('Planificación 2026-1'!$R:$R,'Planificación 2026-1'!$W:$W,G187,'Planificación 2026-1'!$H:$H,"&lt;=2")</f>
        <v>0</v>
      </c>
      <c r="I187" s="193">
        <f>SUMIFS('Planificación 2026-1'!$R:$R,'Planificación 2026-1'!$W:$W,G187,'Planificación 2026-1'!$H:$H,"&gt;=3")</f>
        <v>0</v>
      </c>
      <c r="J187" s="193">
        <f>SUMIFS('Planificación 2026-1'!$R:$R,'Planificación 2026-1'!$W:$W,G187)</f>
        <v>0</v>
      </c>
    </row>
    <row r="188" spans="5:10" hidden="1" x14ac:dyDescent="0.3">
      <c r="E188" s="168" t="s">
        <v>215</v>
      </c>
      <c r="G188" s="187" t="s">
        <v>194</v>
      </c>
      <c r="H188" s="193">
        <f>SUMIFS('Planificación 2026-1'!$R:$R,'Planificación 2026-1'!$W:$W,G188,'Planificación 2026-1'!$H:$H,"&lt;=2")</f>
        <v>0</v>
      </c>
      <c r="I188" s="193">
        <f>SUMIFS('Planificación 2026-1'!$R:$R,'Planificación 2026-1'!$W:$W,G188,'Planificación 2026-1'!$H:$H,"&gt;=3")</f>
        <v>24</v>
      </c>
      <c r="J188" s="193">
        <f>SUMIFS('Planificación 2026-1'!$R:$R,'Planificación 2026-1'!$W:$W,G188)</f>
        <v>24</v>
      </c>
    </row>
    <row r="189" spans="5:10" hidden="1" x14ac:dyDescent="0.3">
      <c r="E189" s="168" t="s">
        <v>216</v>
      </c>
      <c r="G189" s="187" t="s">
        <v>195</v>
      </c>
      <c r="H189" s="193">
        <f>SUMIFS('Planificación 2026-1'!$R:$R,'Planificación 2026-1'!$W:$W,G189,'Planificación 2026-1'!$H:$H,"&lt;=2")</f>
        <v>0</v>
      </c>
      <c r="I189" s="193">
        <f>SUMIFS('Planificación 2026-1'!$R:$R,'Planificación 2026-1'!$W:$W,G189,'Planificación 2026-1'!$H:$H,"&gt;=3")</f>
        <v>32</v>
      </c>
      <c r="J189" s="193">
        <f>SUMIFS('Planificación 2026-1'!$R:$R,'Planificación 2026-1'!$W:$W,G189)</f>
        <v>32</v>
      </c>
    </row>
    <row r="190" spans="5:10" hidden="1" x14ac:dyDescent="0.3">
      <c r="E190" s="177" t="s">
        <v>217</v>
      </c>
      <c r="G190" s="186" t="s">
        <v>196</v>
      </c>
      <c r="H190" s="193">
        <f>SUMIFS('Planificación 2026-1'!$R:$R,'Planificación 2026-1'!$W:$W,G190,'Planificación 2026-1'!$H:$H,"&lt;=2")</f>
        <v>0</v>
      </c>
      <c r="I190" s="193">
        <f>SUMIFS('Planificación 2026-1'!$R:$R,'Planificación 2026-1'!$W:$W,G190,'Planificación 2026-1'!$H:$H,"&gt;=3")</f>
        <v>0</v>
      </c>
      <c r="J190" s="193">
        <f>SUMIFS('Planificación 2026-1'!$R:$R,'Planificación 2026-1'!$W:$W,G190)</f>
        <v>0</v>
      </c>
    </row>
    <row r="191" spans="5:10" hidden="1" x14ac:dyDescent="0.3">
      <c r="E191" s="168" t="s">
        <v>218</v>
      </c>
      <c r="G191" s="186" t="s">
        <v>197</v>
      </c>
      <c r="H191" s="193">
        <f>SUMIFS('Planificación 2026-1'!$R:$R,'Planificación 2026-1'!$W:$W,G191,'Planificación 2026-1'!$H:$H,"&lt;=2")</f>
        <v>19</v>
      </c>
      <c r="I191" s="193">
        <f>SUMIFS('Planificación 2026-1'!$R:$R,'Planificación 2026-1'!$W:$W,G191,'Planificación 2026-1'!$H:$H,"&gt;=3")</f>
        <v>0</v>
      </c>
      <c r="J191" s="193">
        <f>SUMIFS('Planificación 2026-1'!$R:$R,'Planificación 2026-1'!$W:$W,G191)</f>
        <v>19</v>
      </c>
    </row>
    <row r="192" spans="5:10" hidden="1" x14ac:dyDescent="0.3">
      <c r="E192" s="168" t="s">
        <v>219</v>
      </c>
      <c r="G192" s="186" t="s">
        <v>198</v>
      </c>
      <c r="H192" s="193">
        <f>SUMIFS('Planificación 2026-1'!$R:$R,'Planificación 2026-1'!$W:$W,G192,'Planificación 2026-1'!$H:$H,"&lt;=2")</f>
        <v>0</v>
      </c>
      <c r="I192" s="193">
        <f>SUMIFS('Planificación 2026-1'!$R:$R,'Planificación 2026-1'!$W:$W,G192,'Planificación 2026-1'!$H:$H,"&gt;=3")</f>
        <v>11</v>
      </c>
      <c r="J192" s="193">
        <f>SUMIFS('Planificación 2026-1'!$R:$R,'Planificación 2026-1'!$W:$W,G192)</f>
        <v>11</v>
      </c>
    </row>
    <row r="193" spans="5:10" hidden="1" x14ac:dyDescent="0.3">
      <c r="E193" s="7" t="s">
        <v>220</v>
      </c>
      <c r="G193" s="186" t="s">
        <v>200</v>
      </c>
      <c r="H193" s="193">
        <f>SUMIFS('Planificación 2026-1'!$R:$R,'Planificación 2026-1'!$W:$W,G193,'Planificación 2026-1'!$H:$H,"&lt;=2")</f>
        <v>38</v>
      </c>
      <c r="I193" s="193">
        <f>SUMIFS('Planificación 2026-1'!$R:$R,'Planificación 2026-1'!$W:$W,G193,'Planificación 2026-1'!$H:$H,"&gt;=3")</f>
        <v>0</v>
      </c>
      <c r="J193" s="193">
        <f>SUMIFS('Planificación 2026-1'!$R:$R,'Planificación 2026-1'!$W:$W,G193)</f>
        <v>38</v>
      </c>
    </row>
    <row r="194" spans="5:10" ht="43.2" hidden="1" x14ac:dyDescent="0.3">
      <c r="E194" s="110" t="s">
        <v>221</v>
      </c>
      <c r="G194" s="29" t="s">
        <v>201</v>
      </c>
      <c r="H194" s="193">
        <f>SUMIFS('Planificación 2026-1'!$R:$R,'Planificación 2026-1'!$W:$W,G194,'Planificación 2026-1'!$H:$H,"&lt;=2")</f>
        <v>0</v>
      </c>
      <c r="I194" s="193">
        <f>SUMIFS('Planificación 2026-1'!$R:$R,'Planificación 2026-1'!$W:$W,G194,'Planificación 2026-1'!$H:$H,"&gt;=3")</f>
        <v>16</v>
      </c>
      <c r="J194" s="193">
        <f>SUMIFS('Planificación 2026-1'!$R:$R,'Planificación 2026-1'!$W:$W,G194)</f>
        <v>16</v>
      </c>
    </row>
    <row r="195" spans="5:10" hidden="1" x14ac:dyDescent="0.3">
      <c r="E195" s="177" t="s">
        <v>222</v>
      </c>
      <c r="G195" s="186" t="s">
        <v>202</v>
      </c>
      <c r="H195" s="193">
        <f>SUMIFS('Planificación 2026-1'!$R:$R,'Planificación 2026-1'!$W:$W,G195,'Planificación 2026-1'!$H:$H,"&lt;=2")</f>
        <v>15</v>
      </c>
      <c r="I195" s="193">
        <f>SUMIFS('Planificación 2026-1'!$R:$R,'Planificación 2026-1'!$W:$W,G195,'Planificación 2026-1'!$H:$H,"&gt;=3")</f>
        <v>0</v>
      </c>
      <c r="J195" s="193">
        <f>SUMIFS('Planificación 2026-1'!$R:$R,'Planificación 2026-1'!$W:$W,G195)</f>
        <v>15</v>
      </c>
    </row>
    <row r="196" spans="5:10" hidden="1" x14ac:dyDescent="0.3">
      <c r="E196" s="168" t="s">
        <v>223</v>
      </c>
      <c r="G196" s="29" t="s">
        <v>204</v>
      </c>
      <c r="H196" s="193">
        <f>SUMIFS('Planificación 2026-1'!$R:$R,'Planificación 2026-1'!$W:$W,G196,'Planificación 2026-1'!$H:$H,"&lt;=2")</f>
        <v>0</v>
      </c>
      <c r="I196" s="193">
        <f>SUMIFS('Planificación 2026-1'!$R:$R,'Planificación 2026-1'!$W:$W,G196,'Planificación 2026-1'!$H:$H,"&gt;=3")</f>
        <v>15</v>
      </c>
      <c r="J196" s="193">
        <f>SUMIFS('Planificación 2026-1'!$R:$R,'Planificación 2026-1'!$W:$W,G196)</f>
        <v>15</v>
      </c>
    </row>
    <row r="197" spans="5:10" x14ac:dyDescent="0.3">
      <c r="E197" s="7" t="s">
        <v>224</v>
      </c>
      <c r="G197" s="186" t="s">
        <v>225</v>
      </c>
      <c r="H197" s="193">
        <f>SUMIFS('Planificación 2026-1'!$R:$R,'Planificación 2026-1'!$W:$W,G197,'Planificación 2026-1'!$H:$H,"&lt;=2")</f>
        <v>0</v>
      </c>
      <c r="I197" s="193">
        <f>SUMIFS('Planificación 2026-1'!$R:$R,'Planificación 2026-1'!$W:$W,G197,'Planificación 2026-1'!$H:$H,"&gt;=3")</f>
        <v>0</v>
      </c>
      <c r="J197" s="193">
        <f>SUMIFS('Planificación 2026-1'!$R:$R,'Planificación 2026-1'!$W:$W,G197)</f>
        <v>0</v>
      </c>
    </row>
    <row r="198" spans="5:10" ht="22.2" hidden="1" x14ac:dyDescent="0.3">
      <c r="E198" s="179" t="s">
        <v>226</v>
      </c>
      <c r="G198" s="186" t="s">
        <v>205</v>
      </c>
      <c r="H198" s="193">
        <f>SUMIFS('Planificación 2026-1'!$R:$R,'Planificación 2026-1'!$W:$W,G198,'Planificación 2026-1'!$H:$H,"&lt;=2")</f>
        <v>0</v>
      </c>
      <c r="I198" s="193">
        <f>SUMIFS('Planificación 2026-1'!$R:$R,'Planificación 2026-1'!$W:$W,G198,'Planificación 2026-1'!$H:$H,"&gt;=3")</f>
        <v>0</v>
      </c>
      <c r="J198" s="193">
        <f>SUMIFS('Planificación 2026-1'!$R:$R,'Planificación 2026-1'!$W:$W,G198)</f>
        <v>0</v>
      </c>
    </row>
    <row r="199" spans="5:10" hidden="1" x14ac:dyDescent="0.3">
      <c r="E199" s="177" t="s">
        <v>227</v>
      </c>
      <c r="G199" s="187" t="s">
        <v>206</v>
      </c>
      <c r="H199" s="193">
        <f>SUMIFS('Planificación 2026-1'!$R:$R,'Planificación 2026-1'!$W:$W,G199,'Planificación 2026-1'!$H:$H,"&lt;=2")</f>
        <v>0</v>
      </c>
      <c r="I199" s="193">
        <f>SUMIFS('Planificación 2026-1'!$R:$R,'Planificación 2026-1'!$W:$W,G199,'Planificación 2026-1'!$H:$H,"&gt;=3")</f>
        <v>19</v>
      </c>
      <c r="J199" s="193">
        <f>SUMIFS('Planificación 2026-1'!$R:$R,'Planificación 2026-1'!$W:$W,G199)</f>
        <v>19</v>
      </c>
    </row>
    <row r="200" spans="5:10" hidden="1" x14ac:dyDescent="0.3">
      <c r="E200" s="168" t="s">
        <v>228</v>
      </c>
      <c r="G200" s="186" t="s">
        <v>208</v>
      </c>
      <c r="H200" s="193">
        <f>SUMIFS('Planificación 2026-1'!$R:$R,'Planificación 2026-1'!$W:$W,G200,'Planificación 2026-1'!$H:$H,"&lt;=2")</f>
        <v>33</v>
      </c>
      <c r="I200" s="193">
        <f>SUMIFS('Planificación 2026-1'!$R:$R,'Planificación 2026-1'!$W:$W,G200,'Planificación 2026-1'!$H:$H,"&gt;=3")</f>
        <v>0</v>
      </c>
      <c r="J200" s="193">
        <f>SUMIFS('Planificación 2026-1'!$R:$R,'Planificación 2026-1'!$W:$W,G200)</f>
        <v>33</v>
      </c>
    </row>
    <row r="201" spans="5:10" x14ac:dyDescent="0.3">
      <c r="E201" s="168" t="s">
        <v>229</v>
      </c>
      <c r="G201" s="186" t="s">
        <v>230</v>
      </c>
      <c r="H201" s="193">
        <f>SUMIFS('Planificación 2026-1'!$R:$R,'Planificación 2026-1'!$W:$W,G201,'Planificación 2026-1'!$H:$H,"&lt;=2")</f>
        <v>30</v>
      </c>
      <c r="I201" s="193">
        <f>SUMIFS('Planificación 2026-1'!$R:$R,'Planificación 2026-1'!$W:$W,G201,'Planificación 2026-1'!$H:$H,"&gt;=3")</f>
        <v>0</v>
      </c>
      <c r="J201" s="193">
        <f>SUMIFS('Planificación 2026-1'!$R:$R,'Planificación 2026-1'!$W:$W,G201)</f>
        <v>30</v>
      </c>
    </row>
    <row r="202" spans="5:10" x14ac:dyDescent="0.3">
      <c r="E202" s="177" t="s">
        <v>231</v>
      </c>
      <c r="G202" s="186" t="s">
        <v>232</v>
      </c>
      <c r="H202" s="193">
        <f>SUMIFS('Planificación 2026-1'!$R:$R,'Planificación 2026-1'!$W:$W,G202,'Planificación 2026-1'!$H:$H,"&lt;=2")</f>
        <v>30</v>
      </c>
      <c r="I202" s="193">
        <f>SUMIFS('Planificación 2026-1'!$R:$R,'Planificación 2026-1'!$W:$W,G202,'Planificación 2026-1'!$H:$H,"&gt;=3")</f>
        <v>0</v>
      </c>
      <c r="J202" s="193">
        <f>SUMIFS('Planificación 2026-1'!$R:$R,'Planificación 2026-1'!$W:$W,G202)</f>
        <v>30</v>
      </c>
    </row>
    <row r="203" spans="5:10" hidden="1" x14ac:dyDescent="0.3">
      <c r="E203" s="168" t="s">
        <v>233</v>
      </c>
      <c r="G203" s="29" t="s">
        <v>210</v>
      </c>
      <c r="H203" s="193">
        <f>SUMIFS('Planificación 2026-1'!$R:$R,'Planificación 2026-1'!$W:$W,G203,'Planificación 2026-1'!$H:$H,"&lt;=2")</f>
        <v>0</v>
      </c>
      <c r="I203" s="193">
        <f>SUMIFS('Planificación 2026-1'!$R:$R,'Planificación 2026-1'!$W:$W,G203,'Planificación 2026-1'!$H:$H,"&gt;=3")</f>
        <v>26</v>
      </c>
      <c r="J203" s="193">
        <f>SUMIFS('Planificación 2026-1'!$R:$R,'Planificación 2026-1'!$W:$W,G203)</f>
        <v>26</v>
      </c>
    </row>
    <row r="204" spans="5:10" hidden="1" x14ac:dyDescent="0.3">
      <c r="E204" s="168" t="s">
        <v>234</v>
      </c>
      <c r="G204" s="186" t="s">
        <v>211</v>
      </c>
      <c r="H204" s="193">
        <f>SUMIFS('Planificación 2026-1'!$R:$R,'Planificación 2026-1'!$W:$W,G204,'Planificación 2026-1'!$H:$H,"&lt;=2")</f>
        <v>0</v>
      </c>
      <c r="I204" s="193">
        <f>SUMIFS('Planificación 2026-1'!$R:$R,'Planificación 2026-1'!$W:$W,G204,'Planificación 2026-1'!$H:$H,"&gt;=3")</f>
        <v>12</v>
      </c>
      <c r="J204" s="193">
        <f>SUMIFS('Planificación 2026-1'!$R:$R,'Planificación 2026-1'!$W:$W,G204)</f>
        <v>12</v>
      </c>
    </row>
    <row r="205" spans="5:10" hidden="1" x14ac:dyDescent="0.3">
      <c r="E205" s="7" t="s">
        <v>235</v>
      </c>
      <c r="G205" s="186" t="s">
        <v>212</v>
      </c>
      <c r="H205" s="193">
        <f>SUMIFS('Planificación 2026-1'!$R:$R,'Planificación 2026-1'!$W:$W,G205,'Planificación 2026-1'!$H:$H,"&lt;=2")</f>
        <v>0</v>
      </c>
      <c r="I205" s="193">
        <f>SUMIFS('Planificación 2026-1'!$R:$R,'Planificación 2026-1'!$W:$W,G205,'Planificación 2026-1'!$H:$H,"&gt;=3")</f>
        <v>12</v>
      </c>
      <c r="J205" s="193">
        <f>SUMIFS('Planificación 2026-1'!$R:$R,'Planificación 2026-1'!$W:$W,G205)</f>
        <v>12</v>
      </c>
    </row>
    <row r="206" spans="5:10" x14ac:dyDescent="0.3">
      <c r="E206" s="168" t="s">
        <v>236</v>
      </c>
      <c r="G206" s="186" t="s">
        <v>237</v>
      </c>
      <c r="H206" s="193">
        <f>SUMIFS('Planificación 2026-1'!$R:$R,'Planificación 2026-1'!$W:$W,G206,'Planificación 2026-1'!$H:$H,"&lt;=2")</f>
        <v>32</v>
      </c>
      <c r="I206" s="193">
        <f>SUMIFS('Planificación 2026-1'!$R:$R,'Planificación 2026-1'!$W:$W,G206,'Planificación 2026-1'!$H:$H,"&gt;=3")</f>
        <v>0</v>
      </c>
      <c r="J206" s="193">
        <f>SUMIFS('Planificación 2026-1'!$R:$R,'Planificación 2026-1'!$W:$W,G206)</f>
        <v>32</v>
      </c>
    </row>
    <row r="207" spans="5:10" x14ac:dyDescent="0.3">
      <c r="E207" s="177" t="s">
        <v>238</v>
      </c>
      <c r="G207" s="186" t="s">
        <v>239</v>
      </c>
      <c r="H207" s="193">
        <f>SUMIFS('Planificación 2026-1'!$R:$R,'Planificación 2026-1'!$W:$W,G207,'Planificación 2026-1'!$H:$H,"&lt;=2")</f>
        <v>32</v>
      </c>
      <c r="I207" s="193">
        <f>SUMIFS('Planificación 2026-1'!$R:$R,'Planificación 2026-1'!$W:$W,G207,'Planificación 2026-1'!$H:$H,"&gt;=3")</f>
        <v>0</v>
      </c>
      <c r="J207" s="193">
        <f>SUMIFS('Planificación 2026-1'!$R:$R,'Planificación 2026-1'!$W:$W,G207)</f>
        <v>32</v>
      </c>
    </row>
    <row r="208" spans="5:10" hidden="1" x14ac:dyDescent="0.3">
      <c r="E208" s="168" t="s">
        <v>240</v>
      </c>
      <c r="G208" s="187" t="s">
        <v>214</v>
      </c>
      <c r="H208" s="193">
        <f>SUMIFS('Planificación 2026-1'!$R:$R,'Planificación 2026-1'!$W:$W,G208,'Planificación 2026-1'!$H:$H,"&lt;=2")</f>
        <v>0</v>
      </c>
      <c r="I208" s="193">
        <f>SUMIFS('Planificación 2026-1'!$R:$R,'Planificación 2026-1'!$W:$W,G208,'Planificación 2026-1'!$H:$H,"&gt;=3")</f>
        <v>0</v>
      </c>
      <c r="J208" s="193">
        <f>SUMIFS('Planificación 2026-1'!$R:$R,'Planificación 2026-1'!$W:$W,G208)</f>
        <v>0</v>
      </c>
    </row>
    <row r="209" spans="5:10" ht="32.4" hidden="1" x14ac:dyDescent="0.3">
      <c r="E209" s="13" t="s">
        <v>241</v>
      </c>
      <c r="G209" s="186" t="s">
        <v>215</v>
      </c>
      <c r="H209" s="193">
        <f>SUMIFS('Planificación 2026-1'!$R:$R,'Planificación 2026-1'!$W:$W,G209,'Planificación 2026-1'!$H:$H,"&lt;=2")</f>
        <v>0</v>
      </c>
      <c r="I209" s="193">
        <f>SUMIFS('Planificación 2026-1'!$R:$R,'Planificación 2026-1'!$W:$W,G209,'Planificación 2026-1'!$H:$H,"&gt;=3")</f>
        <v>6</v>
      </c>
      <c r="J209" s="193">
        <f>SUMIFS('Planificación 2026-1'!$R:$R,'Planificación 2026-1'!$W:$W,G209)</f>
        <v>6</v>
      </c>
    </row>
    <row r="210" spans="5:10" x14ac:dyDescent="0.3">
      <c r="E210" s="168" t="s">
        <v>242</v>
      </c>
      <c r="G210" s="186" t="s">
        <v>243</v>
      </c>
      <c r="H210" s="193">
        <f>SUMIFS('Planificación 2026-1'!$R:$R,'Planificación 2026-1'!$W:$W,G210,'Planificación 2026-1'!$H:$H,"&lt;=2")</f>
        <v>0</v>
      </c>
      <c r="I210" s="193">
        <f>SUMIFS('Planificación 2026-1'!$R:$R,'Planificación 2026-1'!$W:$W,G210,'Planificación 2026-1'!$H:$H,"&gt;=3")</f>
        <v>0</v>
      </c>
      <c r="J210" s="193">
        <f>SUMIFS('Planificación 2026-1'!$R:$R,'Planificación 2026-1'!$W:$W,G210)</f>
        <v>0</v>
      </c>
    </row>
    <row r="211" spans="5:10" hidden="1" x14ac:dyDescent="0.3">
      <c r="E211" s="168" t="s">
        <v>244</v>
      </c>
      <c r="G211" s="186" t="s">
        <v>216</v>
      </c>
      <c r="H211" s="193">
        <f>SUMIFS('Planificación 2026-1'!$R:$R,'Planificación 2026-1'!$W:$W,G211,'Planificación 2026-1'!$H:$H,"&lt;=2")</f>
        <v>0</v>
      </c>
      <c r="I211" s="193">
        <f>SUMIFS('Planificación 2026-1'!$R:$R,'Planificación 2026-1'!$W:$W,G211,'Planificación 2026-1'!$H:$H,"&gt;=3")</f>
        <v>20</v>
      </c>
      <c r="J211" s="193">
        <f>SUMIFS('Planificación 2026-1'!$R:$R,'Planificación 2026-1'!$W:$W,G211)</f>
        <v>20</v>
      </c>
    </row>
    <row r="212" spans="5:10" hidden="1" x14ac:dyDescent="0.3">
      <c r="E212" s="168" t="s">
        <v>245</v>
      </c>
      <c r="G212" s="187" t="s">
        <v>217</v>
      </c>
      <c r="H212" s="193">
        <f>SUMIFS('Planificación 2026-1'!$R:$R,'Planificación 2026-1'!$W:$W,G212,'Planificación 2026-1'!$H:$H,"&lt;=2")</f>
        <v>0</v>
      </c>
      <c r="I212" s="193">
        <f>SUMIFS('Planificación 2026-1'!$R:$R,'Planificación 2026-1'!$W:$W,G212,'Planificación 2026-1'!$H:$H,"&gt;=3")</f>
        <v>8</v>
      </c>
      <c r="J212" s="193">
        <f>SUMIFS('Planificación 2026-1'!$R:$R,'Planificación 2026-1'!$W:$W,G212)</f>
        <v>8</v>
      </c>
    </row>
    <row r="213" spans="5:10" x14ac:dyDescent="0.3">
      <c r="E213" s="177" t="s">
        <v>246</v>
      </c>
      <c r="G213" s="186" t="s">
        <v>247</v>
      </c>
      <c r="H213" s="193">
        <f>SUMIFS('Planificación 2026-1'!$R:$R,'Planificación 2026-1'!$W:$W,G213,'Planificación 2026-1'!$H:$H,"&lt;=2")</f>
        <v>37</v>
      </c>
      <c r="I213" s="193">
        <f>SUMIFS('Planificación 2026-1'!$R:$R,'Planificación 2026-1'!$W:$W,G213,'Planificación 2026-1'!$H:$H,"&gt;=3")</f>
        <v>0</v>
      </c>
      <c r="J213" s="193">
        <f>SUMIFS('Planificación 2026-1'!$R:$R,'Planificación 2026-1'!$W:$W,G213)</f>
        <v>37</v>
      </c>
    </row>
    <row r="214" spans="5:10" hidden="1" x14ac:dyDescent="0.3">
      <c r="E214" s="168" t="s">
        <v>248</v>
      </c>
      <c r="G214" s="186" t="s">
        <v>218</v>
      </c>
      <c r="H214" s="193">
        <f>SUMIFS('Planificación 2026-1'!$R:$R,'Planificación 2026-1'!$W:$W,G214,'Planificación 2026-1'!$H:$H,"&lt;=2")</f>
        <v>38</v>
      </c>
      <c r="I214" s="193">
        <f>SUMIFS('Planificación 2026-1'!$R:$R,'Planificación 2026-1'!$W:$W,G214,'Planificación 2026-1'!$H:$H,"&gt;=3")</f>
        <v>0</v>
      </c>
      <c r="J214" s="193">
        <f>SUMIFS('Planificación 2026-1'!$R:$R,'Planificación 2026-1'!$W:$W,G214)</f>
        <v>38</v>
      </c>
    </row>
    <row r="215" spans="5:10" hidden="1" x14ac:dyDescent="0.3">
      <c r="E215" s="168" t="s">
        <v>249</v>
      </c>
      <c r="G215" s="186" t="s">
        <v>219</v>
      </c>
      <c r="H215" s="193">
        <f>SUMIFS('Planificación 2026-1'!$R:$R,'Planificación 2026-1'!$W:$W,G215,'Planificación 2026-1'!$H:$H,"&lt;=2")</f>
        <v>0</v>
      </c>
      <c r="I215" s="193">
        <f>SUMIFS('Planificación 2026-1'!$R:$R,'Planificación 2026-1'!$W:$W,G215,'Planificación 2026-1'!$H:$H,"&gt;=3")</f>
        <v>36</v>
      </c>
      <c r="J215" s="193">
        <f>SUMIFS('Planificación 2026-1'!$R:$R,'Planificación 2026-1'!$W:$W,G215)</f>
        <v>36</v>
      </c>
    </row>
    <row r="216" spans="5:10" hidden="1" x14ac:dyDescent="0.3">
      <c r="E216" s="168" t="s">
        <v>250</v>
      </c>
      <c r="G216" s="29" t="s">
        <v>220</v>
      </c>
      <c r="H216" s="193">
        <f>SUMIFS('Planificación 2026-1'!$R:$R,'Planificación 2026-1'!$W:$W,G216,'Planificación 2026-1'!$H:$H,"&lt;=2")</f>
        <v>0</v>
      </c>
      <c r="I216" s="193">
        <f>SUMIFS('Planificación 2026-1'!$R:$R,'Planificación 2026-1'!$W:$W,G216,'Planificación 2026-1'!$H:$H,"&gt;=3")</f>
        <v>0</v>
      </c>
      <c r="J216" s="193">
        <f>SUMIFS('Planificación 2026-1'!$R:$R,'Planificación 2026-1'!$W:$W,G216)</f>
        <v>0</v>
      </c>
    </row>
    <row r="217" spans="5:10" hidden="1" x14ac:dyDescent="0.3">
      <c r="E217" s="168" t="s">
        <v>251</v>
      </c>
      <c r="G217" s="124" t="s">
        <v>221</v>
      </c>
      <c r="H217" s="193">
        <f>SUMIFS('Planificación 2026-1'!$R:$R,'Planificación 2026-1'!$W:$W,G217,'Planificación 2026-1'!$H:$H,"&lt;=2")</f>
        <v>6</v>
      </c>
      <c r="I217" s="193">
        <f>SUMIFS('Planificación 2026-1'!$R:$R,'Planificación 2026-1'!$W:$W,G217,'Planificación 2026-1'!$H:$H,"&gt;=3")</f>
        <v>6</v>
      </c>
      <c r="J217" s="193">
        <f>SUMIFS('Planificación 2026-1'!$R:$R,'Planificación 2026-1'!$W:$W,G217)</f>
        <v>12</v>
      </c>
    </row>
    <row r="218" spans="5:10" hidden="1" x14ac:dyDescent="0.3">
      <c r="E218" s="168" t="s">
        <v>252</v>
      </c>
      <c r="G218" s="187" t="s">
        <v>222</v>
      </c>
      <c r="H218" s="193">
        <f>SUMIFS('Planificación 2026-1'!$R:$R,'Planificación 2026-1'!$W:$W,G218,'Planificación 2026-1'!$H:$H,"&lt;=2")</f>
        <v>0</v>
      </c>
      <c r="I218" s="193">
        <f>SUMIFS('Planificación 2026-1'!$R:$R,'Planificación 2026-1'!$W:$W,G218,'Planificación 2026-1'!$H:$H,"&gt;=3")</f>
        <v>32</v>
      </c>
      <c r="J218" s="193">
        <f>SUMIFS('Planificación 2026-1'!$R:$R,'Planificación 2026-1'!$W:$W,G218)</f>
        <v>32</v>
      </c>
    </row>
    <row r="219" spans="5:10" hidden="1" x14ac:dyDescent="0.3">
      <c r="E219" s="168" t="s">
        <v>253</v>
      </c>
      <c r="G219" s="186" t="s">
        <v>223</v>
      </c>
      <c r="H219" s="193">
        <f>SUMIFS('Planificación 2026-1'!$R:$R,'Planificación 2026-1'!$W:$W,G219,'Planificación 2026-1'!$H:$H,"&lt;=2")</f>
        <v>0</v>
      </c>
      <c r="I219" s="193">
        <f>SUMIFS('Planificación 2026-1'!$R:$R,'Planificación 2026-1'!$W:$W,G219,'Planificación 2026-1'!$H:$H,"&gt;=3")</f>
        <v>14</v>
      </c>
      <c r="J219" s="193">
        <f>SUMIFS('Planificación 2026-1'!$R:$R,'Planificación 2026-1'!$W:$W,G219)</f>
        <v>14</v>
      </c>
    </row>
    <row r="220" spans="5:10" x14ac:dyDescent="0.3">
      <c r="E220" s="168" t="s">
        <v>254</v>
      </c>
      <c r="G220" s="186" t="s">
        <v>255</v>
      </c>
      <c r="H220" s="193">
        <f>SUMIFS('Planificación 2026-1'!$R:$R,'Planificación 2026-1'!$W:$W,G220,'Planificación 2026-1'!$H:$H,"&lt;=2")</f>
        <v>0</v>
      </c>
      <c r="I220" s="193">
        <f>SUMIFS('Planificación 2026-1'!$R:$R,'Planificación 2026-1'!$W:$W,G220,'Planificación 2026-1'!$H:$H,"&gt;=3")</f>
        <v>0</v>
      </c>
      <c r="J220" s="193">
        <f>SUMIFS('Planificación 2026-1'!$R:$R,'Planificación 2026-1'!$W:$W,G220)</f>
        <v>0</v>
      </c>
    </row>
    <row r="221" spans="5:10" hidden="1" x14ac:dyDescent="0.3">
      <c r="E221" s="168" t="s">
        <v>256</v>
      </c>
      <c r="G221" s="29" t="s">
        <v>224</v>
      </c>
      <c r="H221" s="193">
        <f>SUMIFS('Planificación 2026-1'!$R:$R,'Planificación 2026-1'!$W:$W,G221,'Planificación 2026-1'!$H:$H,"&lt;=2")</f>
        <v>0</v>
      </c>
      <c r="I221" s="193">
        <f>SUMIFS('Planificación 2026-1'!$R:$R,'Planificación 2026-1'!$W:$W,G221,'Planificación 2026-1'!$H:$H,"&gt;=3")</f>
        <v>32</v>
      </c>
      <c r="J221" s="193">
        <f>SUMIFS('Planificación 2026-1'!$R:$R,'Planificación 2026-1'!$W:$W,G221)</f>
        <v>32</v>
      </c>
    </row>
    <row r="222" spans="5:10" hidden="1" x14ac:dyDescent="0.3">
      <c r="E222" s="177" t="s">
        <v>257</v>
      </c>
      <c r="G222" s="188" t="s">
        <v>226</v>
      </c>
      <c r="H222" s="193">
        <f>SUMIFS('Planificación 2026-1'!$R:$R,'Planificación 2026-1'!$W:$W,G222,'Planificación 2026-1'!$H:$H,"&lt;=2")</f>
        <v>0</v>
      </c>
      <c r="I222" s="193">
        <f>SUMIFS('Planificación 2026-1'!$R:$R,'Planificación 2026-1'!$W:$W,G222,'Planificación 2026-1'!$H:$H,"&gt;=3")</f>
        <v>12</v>
      </c>
      <c r="J222" s="193">
        <f>SUMIFS('Planificación 2026-1'!$R:$R,'Planificación 2026-1'!$W:$W,G222)</f>
        <v>12</v>
      </c>
    </row>
    <row r="223" spans="5:10" hidden="1" x14ac:dyDescent="0.3">
      <c r="E223" s="168" t="s">
        <v>258</v>
      </c>
      <c r="G223" s="187" t="s">
        <v>227</v>
      </c>
      <c r="H223" s="193">
        <f>SUMIFS('Planificación 2026-1'!$R:$R,'Planificación 2026-1'!$W:$W,G223,'Planificación 2026-1'!$H:$H,"&lt;=2")</f>
        <v>0</v>
      </c>
      <c r="I223" s="193">
        <f>SUMIFS('Planificación 2026-1'!$R:$R,'Planificación 2026-1'!$W:$W,G223,'Planificación 2026-1'!$H:$H,"&gt;=3")</f>
        <v>30</v>
      </c>
      <c r="J223" s="193">
        <f>SUMIFS('Planificación 2026-1'!$R:$R,'Planificación 2026-1'!$W:$W,G223)</f>
        <v>30</v>
      </c>
    </row>
    <row r="224" spans="5:10" hidden="1" x14ac:dyDescent="0.3">
      <c r="E224" s="168" t="s">
        <v>259</v>
      </c>
      <c r="G224" s="186" t="s">
        <v>228</v>
      </c>
      <c r="H224" s="193">
        <f>SUMIFS('Planificación 2026-1'!$R:$R,'Planificación 2026-1'!$W:$W,G224,'Planificación 2026-1'!$H:$H,"&lt;=2")</f>
        <v>0</v>
      </c>
      <c r="I224" s="193">
        <f>SUMIFS('Planificación 2026-1'!$R:$R,'Planificación 2026-1'!$W:$W,G224,'Planificación 2026-1'!$H:$H,"&gt;=3")</f>
        <v>8</v>
      </c>
      <c r="J224" s="193">
        <f>SUMIFS('Planificación 2026-1'!$R:$R,'Planificación 2026-1'!$W:$W,G224)</f>
        <v>8</v>
      </c>
    </row>
    <row r="225" spans="5:10" hidden="1" x14ac:dyDescent="0.3">
      <c r="E225" s="168" t="s">
        <v>260</v>
      </c>
      <c r="G225" s="186" t="s">
        <v>229</v>
      </c>
      <c r="H225" s="193">
        <f>SUMIFS('Planificación 2026-1'!$R:$R,'Planificación 2026-1'!$W:$W,G225,'Planificación 2026-1'!$H:$H,"&lt;=2")</f>
        <v>34</v>
      </c>
      <c r="I225" s="193">
        <f>SUMIFS('Planificación 2026-1'!$R:$R,'Planificación 2026-1'!$W:$W,G225,'Planificación 2026-1'!$H:$H,"&gt;=3")</f>
        <v>0</v>
      </c>
      <c r="J225" s="193">
        <f>SUMIFS('Planificación 2026-1'!$R:$R,'Planificación 2026-1'!$W:$W,G225)</f>
        <v>34</v>
      </c>
    </row>
    <row r="226" spans="5:10" hidden="1" x14ac:dyDescent="0.3">
      <c r="E226" s="183" t="s">
        <v>261</v>
      </c>
      <c r="G226" s="187" t="s">
        <v>231</v>
      </c>
      <c r="H226" s="193">
        <f>SUMIFS('Planificación 2026-1'!$R:$R,'Planificación 2026-1'!$W:$W,G226,'Planificación 2026-1'!$H:$H,"&lt;=2")</f>
        <v>0</v>
      </c>
      <c r="I226" s="193">
        <f>SUMIFS('Planificación 2026-1'!$R:$R,'Planificación 2026-1'!$W:$W,G226,'Planificación 2026-1'!$H:$H,"&gt;=3")</f>
        <v>16</v>
      </c>
      <c r="J226" s="193">
        <f>SUMIFS('Planificación 2026-1'!$R:$R,'Planificación 2026-1'!$W:$W,G226)</f>
        <v>16</v>
      </c>
    </row>
    <row r="227" spans="5:10" x14ac:dyDescent="0.3">
      <c r="E227" s="173" t="s">
        <v>262</v>
      </c>
      <c r="G227" s="186" t="s">
        <v>263</v>
      </c>
      <c r="H227" s="193">
        <f>SUMIFS('Planificación 2026-1'!$R:$R,'Planificación 2026-1'!$W:$W,G227,'Planificación 2026-1'!$H:$H,"&lt;=2")</f>
        <v>8</v>
      </c>
      <c r="I227" s="193">
        <f>SUMIFS('Planificación 2026-1'!$R:$R,'Planificación 2026-1'!$W:$W,G227,'Planificación 2026-1'!$H:$H,"&gt;=3")</f>
        <v>0</v>
      </c>
      <c r="J227" s="193">
        <f>SUMIFS('Planificación 2026-1'!$R:$R,'Planificación 2026-1'!$W:$W,G227)</f>
        <v>8</v>
      </c>
    </row>
    <row r="228" spans="5:10" hidden="1" x14ac:dyDescent="0.3">
      <c r="E228" s="172" t="s">
        <v>264</v>
      </c>
      <c r="G228" s="186" t="s">
        <v>233</v>
      </c>
      <c r="H228" s="193">
        <f>SUMIFS('Planificación 2026-1'!$R:$R,'Planificación 2026-1'!$W:$W,G228,'Planificación 2026-1'!$H:$H,"&lt;=2")</f>
        <v>0</v>
      </c>
      <c r="I228" s="193">
        <f>SUMIFS('Planificación 2026-1'!$R:$R,'Planificación 2026-1'!$W:$W,G228,'Planificación 2026-1'!$H:$H,"&gt;=3")</f>
        <v>0</v>
      </c>
      <c r="J228" s="193">
        <f>SUMIFS('Planificación 2026-1'!$R:$R,'Planificación 2026-1'!$W:$W,G228)</f>
        <v>0</v>
      </c>
    </row>
    <row r="229" spans="5:10" hidden="1" x14ac:dyDescent="0.3">
      <c r="E229" s="173" t="s">
        <v>265</v>
      </c>
      <c r="G229" s="186" t="s">
        <v>234</v>
      </c>
      <c r="H229" s="193">
        <f>SUMIFS('Planificación 2026-1'!$R:$R,'Planificación 2026-1'!$W:$W,G229,'Planificación 2026-1'!$H:$H,"&lt;=2")</f>
        <v>15</v>
      </c>
      <c r="I229" s="193">
        <f>SUMIFS('Planificación 2026-1'!$R:$R,'Planificación 2026-1'!$W:$W,G229,'Planificación 2026-1'!$H:$H,"&gt;=3")</f>
        <v>0</v>
      </c>
      <c r="J229" s="193">
        <f>SUMIFS('Planificación 2026-1'!$R:$R,'Planificación 2026-1'!$W:$W,G229)</f>
        <v>15</v>
      </c>
    </row>
    <row r="230" spans="5:10" x14ac:dyDescent="0.3">
      <c r="G230" s="186" t="s">
        <v>266</v>
      </c>
      <c r="H230" s="193">
        <f>SUMIFS('Planificación 2026-1'!$R:$R,'Planificación 2026-1'!$W:$W,G230,'Planificación 2026-1'!$H:$H,"&lt;=2")</f>
        <v>38</v>
      </c>
      <c r="I230" s="193">
        <f>SUMIFS('Planificación 2026-1'!$R:$R,'Planificación 2026-1'!$W:$W,G230,'Planificación 2026-1'!$H:$H,"&gt;=3")</f>
        <v>0</v>
      </c>
      <c r="J230" s="193">
        <f>SUMIFS('Planificación 2026-1'!$R:$R,'Planificación 2026-1'!$W:$W,G230)</f>
        <v>38</v>
      </c>
    </row>
    <row r="231" spans="5:10" x14ac:dyDescent="0.3">
      <c r="G231" s="186" t="s">
        <v>267</v>
      </c>
      <c r="H231" s="193">
        <f>SUMIFS('Planificación 2026-1'!$R:$R,'Planificación 2026-1'!$W:$W,G231,'Planificación 2026-1'!$H:$H,"&lt;=2")</f>
        <v>0</v>
      </c>
      <c r="I231" s="193">
        <f>SUMIFS('Planificación 2026-1'!$R:$R,'Planificación 2026-1'!$W:$W,G231,'Planificación 2026-1'!$H:$H,"&gt;=3")</f>
        <v>0</v>
      </c>
      <c r="J231" s="193">
        <f>SUMIFS('Planificación 2026-1'!$R:$R,'Planificación 2026-1'!$W:$W,G231)</f>
        <v>0</v>
      </c>
    </row>
    <row r="232" spans="5:10" hidden="1" x14ac:dyDescent="0.3">
      <c r="G232" s="29" t="s">
        <v>235</v>
      </c>
      <c r="H232" s="193">
        <f>SUMIFS('Planificación 2026-1'!$R:$R,'Planificación 2026-1'!$W:$W,G232,'Planificación 2026-1'!$H:$H,"&lt;=2")</f>
        <v>4</v>
      </c>
      <c r="I232" s="193">
        <f>SUMIFS('Planificación 2026-1'!$R:$R,'Planificación 2026-1'!$W:$W,G232,'Planificación 2026-1'!$H:$H,"&gt;=3")</f>
        <v>30</v>
      </c>
      <c r="J232" s="193">
        <f>SUMIFS('Planificación 2026-1'!$R:$R,'Planificación 2026-1'!$W:$W,G232)</f>
        <v>34</v>
      </c>
    </row>
    <row r="233" spans="5:10" hidden="1" x14ac:dyDescent="0.3">
      <c r="G233" s="186" t="s">
        <v>236</v>
      </c>
      <c r="H233" s="193">
        <f>SUMIFS('Planificación 2026-1'!$R:$R,'Planificación 2026-1'!$W:$W,G233,'Planificación 2026-1'!$H:$H,"&lt;=2")</f>
        <v>0</v>
      </c>
      <c r="I233" s="193">
        <f>SUMIFS('Planificación 2026-1'!$R:$R,'Planificación 2026-1'!$W:$W,G233,'Planificación 2026-1'!$H:$H,"&gt;=3")</f>
        <v>15</v>
      </c>
      <c r="J233" s="193">
        <f>SUMIFS('Planificación 2026-1'!$R:$R,'Planificación 2026-1'!$W:$W,G233)</f>
        <v>15</v>
      </c>
    </row>
    <row r="234" spans="5:10" hidden="1" x14ac:dyDescent="0.3">
      <c r="G234" s="187" t="s">
        <v>238</v>
      </c>
      <c r="H234" s="193">
        <f>SUMIFS('Planificación 2026-1'!$R:$R,'Planificación 2026-1'!$W:$W,G234,'Planificación 2026-1'!$H:$H,"&lt;=2")</f>
        <v>4</v>
      </c>
      <c r="I234" s="193">
        <f>SUMIFS('Planificación 2026-1'!$R:$R,'Planificación 2026-1'!$W:$W,G234,'Planificación 2026-1'!$H:$H,"&gt;=3")</f>
        <v>15</v>
      </c>
      <c r="J234" s="193">
        <f>SUMIFS('Planificación 2026-1'!$R:$R,'Planificación 2026-1'!$W:$W,G234)</f>
        <v>19</v>
      </c>
    </row>
    <row r="235" spans="5:10" hidden="1" x14ac:dyDescent="0.3">
      <c r="G235" s="186" t="s">
        <v>240</v>
      </c>
      <c r="H235" s="193">
        <f>SUMIFS('Planificación 2026-1'!$R:$R,'Planificación 2026-1'!$W:$W,G235,'Planificación 2026-1'!$H:$H,"&lt;=2")</f>
        <v>0</v>
      </c>
      <c r="I235" s="193">
        <f>SUMIFS('Planificación 2026-1'!$R:$R,'Planificación 2026-1'!$W:$W,G235,'Planificación 2026-1'!$H:$H,"&gt;=3")</f>
        <v>18</v>
      </c>
      <c r="J235" s="193">
        <f>SUMIFS('Planificación 2026-1'!$R:$R,'Planificación 2026-1'!$W:$W,G235)</f>
        <v>18</v>
      </c>
    </row>
    <row r="236" spans="5:10" hidden="1" x14ac:dyDescent="0.3">
      <c r="G236" s="41" t="s">
        <v>241</v>
      </c>
      <c r="H236" s="193">
        <f>SUMIFS('Planificación 2026-1'!$R:$R,'Planificación 2026-1'!$W:$W,G236,'Planificación 2026-1'!$H:$H,"&lt;=2")</f>
        <v>0</v>
      </c>
      <c r="I236" s="193">
        <f>SUMIFS('Planificación 2026-1'!$R:$R,'Planificación 2026-1'!$W:$W,G236,'Planificación 2026-1'!$H:$H,"&gt;=3")</f>
        <v>8</v>
      </c>
      <c r="J236" s="193">
        <f>SUMIFS('Planificación 2026-1'!$R:$R,'Planificación 2026-1'!$W:$W,G236)</f>
        <v>8</v>
      </c>
    </row>
    <row r="237" spans="5:10" hidden="1" x14ac:dyDescent="0.3">
      <c r="G237" s="186" t="s">
        <v>242</v>
      </c>
      <c r="H237" s="193">
        <f>SUMIFS('Planificación 2026-1'!$R:$R,'Planificación 2026-1'!$W:$W,G237,'Planificación 2026-1'!$H:$H,"&lt;=2")</f>
        <v>0</v>
      </c>
      <c r="I237" s="193">
        <f>SUMIFS('Planificación 2026-1'!$R:$R,'Planificación 2026-1'!$W:$W,G237,'Planificación 2026-1'!$H:$H,"&gt;=3")</f>
        <v>18</v>
      </c>
      <c r="J237" s="193">
        <f>SUMIFS('Planificación 2026-1'!$R:$R,'Planificación 2026-1'!$W:$W,G237)</f>
        <v>18</v>
      </c>
    </row>
    <row r="238" spans="5:10" hidden="1" x14ac:dyDescent="0.3">
      <c r="G238" s="186" t="s">
        <v>244</v>
      </c>
      <c r="H238" s="193">
        <f>SUMIFS('Planificación 2026-1'!$R:$R,'Planificación 2026-1'!$W:$W,G238,'Planificación 2026-1'!$H:$H,"&lt;=2")</f>
        <v>0</v>
      </c>
      <c r="I238" s="193">
        <f>SUMIFS('Planificación 2026-1'!$R:$R,'Planificación 2026-1'!$W:$W,G238,'Planificación 2026-1'!$H:$H,"&gt;=3")</f>
        <v>14</v>
      </c>
      <c r="J238" s="193">
        <f>SUMIFS('Planificación 2026-1'!$R:$R,'Planificación 2026-1'!$W:$W,G238)</f>
        <v>14</v>
      </c>
    </row>
    <row r="239" spans="5:10" hidden="1" x14ac:dyDescent="0.3">
      <c r="G239" s="187" t="s">
        <v>246</v>
      </c>
      <c r="H239" s="193">
        <f>SUMIFS('Planificación 2026-1'!$R:$R,'Planificación 2026-1'!$W:$W,G239,'Planificación 2026-1'!$H:$H,"&lt;=2")</f>
        <v>0</v>
      </c>
      <c r="I239" s="193">
        <f>SUMIFS('Planificación 2026-1'!$R:$R,'Planificación 2026-1'!$W:$W,G239,'Planificación 2026-1'!$H:$H,"&gt;=3")</f>
        <v>18</v>
      </c>
      <c r="J239" s="193">
        <f>SUMIFS('Planificación 2026-1'!$R:$R,'Planificación 2026-1'!$W:$W,G239)</f>
        <v>18</v>
      </c>
    </row>
    <row r="240" spans="5:10" x14ac:dyDescent="0.3">
      <c r="G240" s="186" t="s">
        <v>268</v>
      </c>
      <c r="H240" s="193">
        <f>SUMIFS('Planificación 2026-1'!$R:$R,'Planificación 2026-1'!$W:$W,G240,'Planificación 2026-1'!$H:$H,"&lt;=2")</f>
        <v>15</v>
      </c>
      <c r="I240" s="193">
        <f>SUMIFS('Planificación 2026-1'!$R:$R,'Planificación 2026-1'!$W:$W,G240,'Planificación 2026-1'!$H:$H,"&gt;=3")</f>
        <v>0</v>
      </c>
      <c r="J240" s="193">
        <f>SUMIFS('Planificación 2026-1'!$R:$R,'Planificación 2026-1'!$W:$W,G240)</f>
        <v>15</v>
      </c>
    </row>
    <row r="241" spans="7:10" hidden="1" x14ac:dyDescent="0.3">
      <c r="G241" s="186" t="s">
        <v>248</v>
      </c>
      <c r="H241" s="193">
        <f>SUMIFS('Planificación 2026-1'!$R:$R,'Planificación 2026-1'!$W:$W,G241,'Planificación 2026-1'!$H:$H,"&lt;=2")</f>
        <v>0</v>
      </c>
      <c r="I241" s="193">
        <f>SUMIFS('Planificación 2026-1'!$R:$R,'Planificación 2026-1'!$W:$W,G241,'Planificación 2026-1'!$H:$H,"&gt;=3")</f>
        <v>14</v>
      </c>
      <c r="J241" s="193">
        <f>SUMIFS('Planificación 2026-1'!$R:$R,'Planificación 2026-1'!$W:$W,G241)</f>
        <v>14</v>
      </c>
    </row>
    <row r="242" spans="7:10" hidden="1" x14ac:dyDescent="0.3">
      <c r="G242" s="186" t="s">
        <v>249</v>
      </c>
      <c r="H242" s="193">
        <f>SUMIFS('Planificación 2026-1'!$R:$R,'Planificación 2026-1'!$W:$W,G242,'Planificación 2026-1'!$H:$H,"&lt;=2")</f>
        <v>0</v>
      </c>
      <c r="I242" s="193">
        <f>SUMIFS('Planificación 2026-1'!$R:$R,'Planificación 2026-1'!$W:$W,G242,'Planificación 2026-1'!$H:$H,"&gt;=3")</f>
        <v>0</v>
      </c>
      <c r="J242" s="193">
        <f>SUMIFS('Planificación 2026-1'!$R:$R,'Planificación 2026-1'!$W:$W,G242)</f>
        <v>0</v>
      </c>
    </row>
    <row r="243" spans="7:10" hidden="1" x14ac:dyDescent="0.3">
      <c r="G243" s="186" t="s">
        <v>250</v>
      </c>
      <c r="H243" s="193">
        <f>SUMIFS('Planificación 2026-1'!$R:$R,'Planificación 2026-1'!$W:$W,G243,'Planificación 2026-1'!$H:$H,"&lt;=2")</f>
        <v>0</v>
      </c>
      <c r="I243" s="193">
        <f>SUMIFS('Planificación 2026-1'!$R:$R,'Planificación 2026-1'!$W:$W,G243,'Planificación 2026-1'!$H:$H,"&gt;=3")</f>
        <v>12</v>
      </c>
      <c r="J243" s="193">
        <f>SUMIFS('Planificación 2026-1'!$R:$R,'Planificación 2026-1'!$W:$W,G243)</f>
        <v>12</v>
      </c>
    </row>
    <row r="244" spans="7:10" hidden="1" x14ac:dyDescent="0.3">
      <c r="G244" s="186" t="s">
        <v>251</v>
      </c>
      <c r="H244" s="193">
        <f>SUMIFS('Planificación 2026-1'!$R:$R,'Planificación 2026-1'!$W:$W,G244,'Planificación 2026-1'!$H:$H,"&lt;=2")</f>
        <v>0</v>
      </c>
      <c r="I244" s="193">
        <f>SUMIFS('Planificación 2026-1'!$R:$R,'Planificación 2026-1'!$W:$W,G244,'Planificación 2026-1'!$H:$H,"&gt;=3")</f>
        <v>16</v>
      </c>
      <c r="J244" s="193">
        <f>SUMIFS('Planificación 2026-1'!$R:$R,'Planificación 2026-1'!$W:$W,G244)</f>
        <v>16</v>
      </c>
    </row>
    <row r="245" spans="7:10" hidden="1" x14ac:dyDescent="0.3">
      <c r="G245" s="186" t="s">
        <v>252</v>
      </c>
      <c r="H245" s="193">
        <f>SUMIFS('Planificación 2026-1'!$R:$R,'Planificación 2026-1'!$W:$W,G245,'Planificación 2026-1'!$H:$H,"&lt;=2")</f>
        <v>0</v>
      </c>
      <c r="I245" s="193">
        <f>SUMIFS('Planificación 2026-1'!$R:$R,'Planificación 2026-1'!$W:$W,G245,'Planificación 2026-1'!$H:$H,"&gt;=3")</f>
        <v>14</v>
      </c>
      <c r="J245" s="193">
        <f>SUMIFS('Planificación 2026-1'!$R:$R,'Planificación 2026-1'!$W:$W,G245)</f>
        <v>14</v>
      </c>
    </row>
    <row r="246" spans="7:10" hidden="1" x14ac:dyDescent="0.3">
      <c r="G246" s="186" t="s">
        <v>253</v>
      </c>
      <c r="H246" s="193">
        <f>SUMIFS('Planificación 2026-1'!$R:$R,'Planificación 2026-1'!$W:$W,G246,'Planificación 2026-1'!$H:$H,"&lt;=2")</f>
        <v>0</v>
      </c>
      <c r="I246" s="193">
        <f>SUMIFS('Planificación 2026-1'!$R:$R,'Planificación 2026-1'!$W:$W,G246,'Planificación 2026-1'!$H:$H,"&gt;=3")</f>
        <v>18</v>
      </c>
      <c r="J246" s="193">
        <f>SUMIFS('Planificación 2026-1'!$R:$R,'Planificación 2026-1'!$W:$W,G246)</f>
        <v>18</v>
      </c>
    </row>
    <row r="247" spans="7:10" hidden="1" x14ac:dyDescent="0.3">
      <c r="G247" s="186" t="s">
        <v>254</v>
      </c>
      <c r="H247" s="193">
        <f>SUMIFS('Planificación 2026-1'!$R:$R,'Planificación 2026-1'!$W:$W,G247,'Planificación 2026-1'!$H:$H,"&lt;=2")</f>
        <v>0</v>
      </c>
      <c r="I247" s="193">
        <f>SUMIFS('Planificación 2026-1'!$R:$R,'Planificación 2026-1'!$W:$W,G247,'Planificación 2026-1'!$H:$H,"&gt;=3")</f>
        <v>0</v>
      </c>
      <c r="J247" s="193">
        <f>SUMIFS('Planificación 2026-1'!$R:$R,'Planificación 2026-1'!$W:$W,G247)</f>
        <v>0</v>
      </c>
    </row>
    <row r="248" spans="7:10" hidden="1" x14ac:dyDescent="0.3">
      <c r="G248" s="186" t="s">
        <v>256</v>
      </c>
      <c r="H248" s="193">
        <f>SUMIFS('Planificación 2026-1'!$R:$R,'Planificación 2026-1'!$W:$W,G248,'Planificación 2026-1'!$H:$H,"&lt;=2")</f>
        <v>0</v>
      </c>
      <c r="I248" s="193">
        <f>SUMIFS('Planificación 2026-1'!$R:$R,'Planificación 2026-1'!$W:$W,G248,'Planificación 2026-1'!$H:$H,"&gt;=3")</f>
        <v>15</v>
      </c>
      <c r="J248" s="193">
        <f>SUMIFS('Planificación 2026-1'!$R:$R,'Planificación 2026-1'!$W:$W,G248)</f>
        <v>15</v>
      </c>
    </row>
    <row r="249" spans="7:10" hidden="1" x14ac:dyDescent="0.3">
      <c r="G249" s="187" t="s">
        <v>257</v>
      </c>
      <c r="H249" s="193">
        <f>SUMIFS('Planificación 2026-1'!$R:$R,'Planificación 2026-1'!$W:$W,G249,'Planificación 2026-1'!$H:$H,"&lt;=2")</f>
        <v>0</v>
      </c>
      <c r="I249" s="193">
        <f>SUMIFS('Planificación 2026-1'!$R:$R,'Planificación 2026-1'!$W:$W,G249,'Planificación 2026-1'!$H:$H,"&gt;=3")</f>
        <v>15</v>
      </c>
      <c r="J249" s="193">
        <f>SUMIFS('Planificación 2026-1'!$R:$R,'Planificación 2026-1'!$W:$W,G249)</f>
        <v>15</v>
      </c>
    </row>
    <row r="250" spans="7:10" hidden="1" x14ac:dyDescent="0.3">
      <c r="G250" s="186" t="s">
        <v>258</v>
      </c>
      <c r="H250" s="193">
        <f>SUMIFS('Planificación 2026-1'!$R:$R,'Planificación 2026-1'!$W:$W,G250,'Planificación 2026-1'!$H:$H,"&lt;=2")</f>
        <v>15</v>
      </c>
      <c r="I250" s="193">
        <f>SUMIFS('Planificación 2026-1'!$R:$R,'Planificación 2026-1'!$W:$W,G250,'Planificación 2026-1'!$H:$H,"&gt;=3")</f>
        <v>0</v>
      </c>
      <c r="J250" s="193">
        <f>SUMIFS('Planificación 2026-1'!$R:$R,'Planificación 2026-1'!$W:$W,G250)</f>
        <v>15</v>
      </c>
    </row>
    <row r="251" spans="7:10" hidden="1" x14ac:dyDescent="0.3">
      <c r="G251" s="186" t="s">
        <v>259</v>
      </c>
      <c r="H251" s="193">
        <f>SUMIFS('Planificación 2026-1'!$R:$R,'Planificación 2026-1'!$W:$W,G251,'Planificación 2026-1'!$H:$H,"&lt;=2")</f>
        <v>0</v>
      </c>
      <c r="I251" s="193">
        <f>SUMIFS('Planificación 2026-1'!$R:$R,'Planificación 2026-1'!$W:$W,G251,'Planificación 2026-1'!$H:$H,"&gt;=3")</f>
        <v>14</v>
      </c>
      <c r="J251" s="193">
        <f>SUMIFS('Planificación 2026-1'!$R:$R,'Planificación 2026-1'!$W:$W,G251)</f>
        <v>14</v>
      </c>
    </row>
    <row r="252" spans="7:10" hidden="1" x14ac:dyDescent="0.3">
      <c r="G252" s="187" t="s">
        <v>261</v>
      </c>
      <c r="H252" s="193">
        <f>SUMIFS('Planificación 2026-1'!$R:$R,'Planificación 2026-1'!$W:$W,G252,'Planificación 2026-1'!$H:$H,"&lt;=2")</f>
        <v>0</v>
      </c>
      <c r="I252" s="193">
        <f>SUMIFS('Planificación 2026-1'!$R:$R,'Planificación 2026-1'!$W:$W,G252,'Planificación 2026-1'!$H:$H,"&gt;=3")</f>
        <v>22</v>
      </c>
      <c r="J252" s="193">
        <f>SUMIFS('Planificación 2026-1'!$R:$R,'Planificación 2026-1'!$W:$W,G252)</f>
        <v>22</v>
      </c>
    </row>
    <row r="253" spans="7:10" hidden="1" x14ac:dyDescent="0.3">
      <c r="G253" s="186" t="s">
        <v>262</v>
      </c>
      <c r="H253" s="193">
        <f>SUMIFS('Planificación 2026-1'!$R:$R,'Planificación 2026-1'!$W:$W,G253,'Planificación 2026-1'!$H:$H,"&lt;=2")</f>
        <v>15</v>
      </c>
      <c r="I253" s="193">
        <f>SUMIFS('Planificación 2026-1'!$R:$R,'Planificación 2026-1'!$W:$W,G253,'Planificación 2026-1'!$H:$H,"&gt;=3")</f>
        <v>0</v>
      </c>
      <c r="J253" s="193">
        <f>SUMIFS('Planificación 2026-1'!$R:$R,'Planificación 2026-1'!$W:$W,G253)</f>
        <v>15</v>
      </c>
    </row>
    <row r="254" spans="7:10" hidden="1" x14ac:dyDescent="0.3">
      <c r="G254" s="187" t="s">
        <v>264</v>
      </c>
      <c r="H254" s="193">
        <f>SUMIFS('Planificación 2026-1'!$R:$R,'Planificación 2026-1'!$W:$W,G254,'Planificación 2026-1'!$H:$H,"&lt;=2")</f>
        <v>0</v>
      </c>
      <c r="I254" s="193">
        <f>SUMIFS('Planificación 2026-1'!$R:$R,'Planificación 2026-1'!$W:$W,G254,'Planificación 2026-1'!$H:$H,"&gt;=3")</f>
        <v>37</v>
      </c>
      <c r="J254" s="193">
        <f>SUMIFS('Planificación 2026-1'!$R:$R,'Planificación 2026-1'!$W:$W,G254)</f>
        <v>37</v>
      </c>
    </row>
    <row r="255" spans="7:10" hidden="1" x14ac:dyDescent="0.3">
      <c r="G255" s="186" t="s">
        <v>265</v>
      </c>
      <c r="H255" s="193">
        <f>SUMIFS('Planificación 2026-1'!$R:$R,'Planificación 2026-1'!$W:$W,G255,'Planificación 2026-1'!$H:$H,"&lt;=2")</f>
        <v>0</v>
      </c>
      <c r="I255" s="193">
        <f>SUMIFS('Planificación 2026-1'!$R:$R,'Planificación 2026-1'!$W:$W,G255,'Planificación 2026-1'!$H:$H,"&gt;=3")</f>
        <v>0</v>
      </c>
      <c r="J255" s="193">
        <f>SUMIFS('Planificación 2026-1'!$R:$R,'Planificación 2026-1'!$W:$W,G255)</f>
        <v>0</v>
      </c>
    </row>
    <row r="256" spans="7:10" x14ac:dyDescent="0.3">
      <c r="G256" s="190"/>
    </row>
  </sheetData>
  <autoFilter ref="G1:G255" xr:uid="{FDB76AA1-AA88-40CC-8BF5-4C6C65DBA174}">
    <sortState xmlns:xlrd2="http://schemas.microsoft.com/office/spreadsheetml/2017/richdata2" ref="G2:G255">
      <sortCondition ref="G1:G255"/>
    </sortState>
  </autoFilter>
  <conditionalFormatting sqref="G1:G1048576 E1:E1048576">
    <cfRule type="duplicateValues" dxfId="2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260F-63A4-4FC6-B793-4AC989BF342C}">
  <sheetPr>
    <tabColor theme="9" tint="0.39997558519241921"/>
  </sheetPr>
  <dimension ref="A2:W2021"/>
  <sheetViews>
    <sheetView topLeftCell="A65" zoomScale="70" zoomScaleNormal="70" workbookViewId="0">
      <selection activeCell="O77" sqref="O77"/>
    </sheetView>
  </sheetViews>
  <sheetFormatPr baseColWidth="10" defaultColWidth="9.109375" defaultRowHeight="11.25" customHeight="1" x14ac:dyDescent="0.3"/>
  <cols>
    <col min="1" max="1" width="9.109375" style="32" customWidth="1"/>
    <col min="2" max="2" width="5" style="33" bestFit="1" customWidth="1"/>
    <col min="3" max="3" width="9.109375" style="33" customWidth="1"/>
    <col min="4" max="4" width="37.44140625" style="3" bestFit="1" customWidth="1"/>
    <col min="5" max="5" width="15.109375" style="321" bestFit="1" customWidth="1"/>
    <col min="6" max="6" width="10.109375" style="321" customWidth="1"/>
    <col min="7" max="7" width="7.88671875" style="33" customWidth="1"/>
    <col min="8" max="8" width="12.88671875" style="32" bestFit="1" customWidth="1"/>
    <col min="9" max="9" width="14.6640625" style="321" customWidth="1"/>
    <col min="10" max="10" width="7" style="33" customWidth="1"/>
    <col min="11" max="11" width="9.109375" style="15" customWidth="1"/>
    <col min="12" max="12" width="15.44140625" style="15" customWidth="1"/>
    <col min="13" max="13" width="17.44140625" style="15" customWidth="1"/>
    <col min="14" max="14" width="66.5546875" style="15" customWidth="1"/>
    <col min="15" max="15" width="16.109375" style="15" customWidth="1"/>
    <col min="16" max="16" width="13" style="15" customWidth="1"/>
    <col min="17" max="17" width="9.109375" style="15" customWidth="1"/>
    <col min="18" max="18" width="14.88671875" style="32" customWidth="1"/>
    <col min="19" max="19" width="26.44140625" style="1" customWidth="1"/>
    <col min="20" max="20" width="9.109375" style="15" customWidth="1"/>
    <col min="21" max="16384" width="9.109375" style="15"/>
  </cols>
  <sheetData>
    <row r="2" spans="2:23" ht="17.399999999999999" customHeight="1" x14ac:dyDescent="0.3">
      <c r="B2" s="514" t="s">
        <v>413</v>
      </c>
      <c r="C2" s="514"/>
      <c r="D2" s="514"/>
      <c r="E2" s="514"/>
      <c r="F2" s="514"/>
      <c r="G2" s="26"/>
      <c r="H2" s="20"/>
      <c r="I2" s="320"/>
      <c r="J2" s="28"/>
      <c r="K2" s="21"/>
      <c r="L2" s="21"/>
      <c r="M2" s="21"/>
      <c r="N2" s="21"/>
      <c r="O2" s="21"/>
      <c r="P2" s="21"/>
      <c r="Q2" s="21"/>
      <c r="R2" s="39"/>
    </row>
    <row r="3" spans="2:23" ht="9" customHeight="1" x14ac:dyDescent="0.3">
      <c r="Q3" s="21"/>
    </row>
    <row r="4" spans="2:23" ht="41.4" customHeight="1" x14ac:dyDescent="0.3">
      <c r="B4" s="18" t="s">
        <v>414</v>
      </c>
      <c r="C4" s="18" t="s">
        <v>415</v>
      </c>
      <c r="D4" s="308" t="s">
        <v>416</v>
      </c>
      <c r="E4" s="335" t="s">
        <v>417</v>
      </c>
      <c r="F4" s="333"/>
      <c r="G4" s="224" t="s">
        <v>418</v>
      </c>
      <c r="H4" s="225" t="s">
        <v>417</v>
      </c>
      <c r="I4" s="322" t="s">
        <v>419</v>
      </c>
      <c r="J4" s="225" t="s">
        <v>420</v>
      </c>
      <c r="K4" s="226" t="s">
        <v>421</v>
      </c>
      <c r="L4" s="305" t="s">
        <v>422</v>
      </c>
      <c r="M4" s="305" t="s">
        <v>423</v>
      </c>
      <c r="N4" s="306" t="s">
        <v>424</v>
      </c>
      <c r="O4" s="305" t="s">
        <v>425</v>
      </c>
      <c r="P4" s="227" t="s">
        <v>426</v>
      </c>
      <c r="Q4" s="21"/>
      <c r="R4" s="350" t="s">
        <v>427</v>
      </c>
      <c r="S4" s="352" t="s">
        <v>428</v>
      </c>
    </row>
    <row r="5" spans="2:23" ht="15.6" x14ac:dyDescent="0.25">
      <c r="B5" s="223">
        <v>1</v>
      </c>
      <c r="C5" s="19">
        <v>45549528</v>
      </c>
      <c r="D5" s="7" t="s">
        <v>4</v>
      </c>
      <c r="E5" s="96" t="s">
        <v>429</v>
      </c>
      <c r="F5" s="14" t="s">
        <v>430</v>
      </c>
      <c r="G5" s="19" t="s">
        <v>431</v>
      </c>
      <c r="H5" s="19" t="s">
        <v>429</v>
      </c>
      <c r="I5" s="96" t="s">
        <v>432</v>
      </c>
      <c r="J5" s="19" t="s">
        <v>341</v>
      </c>
      <c r="K5" s="277">
        <v>40</v>
      </c>
      <c r="L5" s="43" t="str">
        <f>VLOOKUP(D5,EDITABLE!C:H,5,FALSE)</f>
        <v>SEDE</v>
      </c>
      <c r="M5" s="19"/>
      <c r="N5" s="275" t="str">
        <f>VLOOKUP(D5,EDITABLE!C:H,6,FALSE)</f>
        <v>ENFERMERÍA</v>
      </c>
      <c r="O5" s="276"/>
      <c r="P5" s="300">
        <f>SUMIFS('Planificación 2026-1'!$R:$R,'Planificación 2026-1'!$W:$W,D5)</f>
        <v>40</v>
      </c>
      <c r="Q5" s="21"/>
      <c r="R5" s="355"/>
      <c r="S5" s="37"/>
    </row>
    <row r="6" spans="2:23" ht="15.6" x14ac:dyDescent="0.25">
      <c r="B6" s="19">
        <v>2</v>
      </c>
      <c r="C6" s="86">
        <v>40364065</v>
      </c>
      <c r="D6" s="12" t="s">
        <v>5</v>
      </c>
      <c r="E6" s="248" t="s">
        <v>429</v>
      </c>
      <c r="F6" s="97" t="s">
        <v>430</v>
      </c>
      <c r="G6" s="87" t="s">
        <v>431</v>
      </c>
      <c r="H6" s="86" t="s">
        <v>429</v>
      </c>
      <c r="I6" s="249" t="s">
        <v>433</v>
      </c>
      <c r="J6" s="250" t="s">
        <v>341</v>
      </c>
      <c r="K6" s="278">
        <v>38</v>
      </c>
      <c r="L6" s="43" t="str">
        <f>VLOOKUP(D6,EDITABLE!C:H,5,FALSE)</f>
        <v>SEDE</v>
      </c>
      <c r="M6" s="19"/>
      <c r="N6" s="275" t="str">
        <f>VLOOKUP(D6,EDITABLE!C:H,6,FALSE)</f>
        <v>OBSTETRICIA - EEGG</v>
      </c>
      <c r="O6" s="276"/>
      <c r="P6" s="301">
        <f>SUMIFS('Planificación 2026-1'!$R:$R,'Planificación 2026-1'!$W:$W,D6)</f>
        <v>40</v>
      </c>
      <c r="Q6" s="21"/>
      <c r="R6" s="35"/>
      <c r="S6" s="37"/>
    </row>
    <row r="7" spans="2:23" ht="15.6" x14ac:dyDescent="0.25">
      <c r="B7" s="19">
        <v>3</v>
      </c>
      <c r="C7" s="19">
        <v>45228337</v>
      </c>
      <c r="D7" s="7" t="s">
        <v>6</v>
      </c>
      <c r="E7" s="96" t="s">
        <v>429</v>
      </c>
      <c r="F7" s="97" t="s">
        <v>430</v>
      </c>
      <c r="G7" s="196" t="s">
        <v>431</v>
      </c>
      <c r="H7" s="19" t="s">
        <v>429</v>
      </c>
      <c r="I7" s="323" t="s">
        <v>434</v>
      </c>
      <c r="J7" s="36" t="s">
        <v>319</v>
      </c>
      <c r="K7" s="279">
        <v>10</v>
      </c>
      <c r="L7" s="43" t="str">
        <f>VLOOKUP(D7,EDITABLE!C:H,5,FALSE)</f>
        <v>SEDE</v>
      </c>
      <c r="M7" s="19"/>
      <c r="N7" s="275" t="str">
        <f>VLOOKUP(D7,EDITABLE!C:H,6,FALSE)</f>
        <v>PSICOLOGÍA</v>
      </c>
      <c r="O7" s="276"/>
      <c r="P7" s="302">
        <f>SUMIFS('Planificación 2026-1'!$R:$R,'Planificación 2026-1'!$W:$W,D7)</f>
        <v>13</v>
      </c>
      <c r="Q7" s="21"/>
      <c r="R7" s="35"/>
      <c r="S7" s="37"/>
    </row>
    <row r="8" spans="2:23" ht="15.6" x14ac:dyDescent="0.25">
      <c r="B8" s="223">
        <v>4</v>
      </c>
      <c r="C8" s="19">
        <v>21525109</v>
      </c>
      <c r="D8" s="7" t="s">
        <v>8</v>
      </c>
      <c r="E8" s="96" t="s">
        <v>429</v>
      </c>
      <c r="F8" s="97" t="s">
        <v>430</v>
      </c>
      <c r="G8" s="52" t="s">
        <v>276</v>
      </c>
      <c r="H8" s="19" t="s">
        <v>429</v>
      </c>
      <c r="I8" s="323" t="s">
        <v>435</v>
      </c>
      <c r="J8" s="36" t="s">
        <v>319</v>
      </c>
      <c r="K8" s="279">
        <v>8</v>
      </c>
      <c r="L8" s="43" t="str">
        <f>VLOOKUP(D8,EDITABLE!C:H,5,FALSE)</f>
        <v>PORUMA</v>
      </c>
      <c r="M8" s="19"/>
      <c r="N8" s="275" t="str">
        <f>VLOOKUP(D8,EDITABLE!C:H,6,FALSE)</f>
        <v>MEDICINA HUMANA</v>
      </c>
      <c r="O8" s="276"/>
      <c r="P8" s="302">
        <f>SUMIFS('Planificación 2026-1'!$R:$R,'Planificación 2026-1'!$W:$W,D8)</f>
        <v>17</v>
      </c>
      <c r="Q8" s="21"/>
      <c r="R8" s="35"/>
      <c r="S8" s="37"/>
    </row>
    <row r="9" spans="2:23" ht="15.6" x14ac:dyDescent="0.25">
      <c r="B9" s="19">
        <v>5</v>
      </c>
      <c r="C9" s="19">
        <v>44371485</v>
      </c>
      <c r="D9" s="201" t="s">
        <v>9</v>
      </c>
      <c r="E9" s="96" t="s">
        <v>429</v>
      </c>
      <c r="F9" s="97" t="s">
        <v>430</v>
      </c>
      <c r="G9" s="34" t="s">
        <v>276</v>
      </c>
      <c r="H9" s="19" t="s">
        <v>429</v>
      </c>
      <c r="I9" s="198" t="s">
        <v>436</v>
      </c>
      <c r="J9" s="36" t="s">
        <v>319</v>
      </c>
      <c r="K9" s="279">
        <v>15</v>
      </c>
      <c r="L9" s="43" t="str">
        <f>VLOOKUP(D9,EDITABLE!C:H,5,FALSE)</f>
        <v>FILIAL</v>
      </c>
      <c r="M9" s="19"/>
      <c r="N9" s="275" t="str">
        <f>VLOOKUP(D9,EDITABLE!C:H,6,FALSE)</f>
        <v>ENFERMERÍA - EEGG</v>
      </c>
      <c r="O9" s="276"/>
      <c r="P9" s="302">
        <f>SUMIFS('Planificación 2026-1'!$R:$R,'Planificación 2026-1'!$W:$W,D9)</f>
        <v>15</v>
      </c>
      <c r="Q9" s="21"/>
      <c r="R9" s="35"/>
      <c r="S9" s="37"/>
    </row>
    <row r="10" spans="2:23" ht="15.6" x14ac:dyDescent="0.25">
      <c r="B10" s="19">
        <v>6</v>
      </c>
      <c r="C10" s="206">
        <v>21560679</v>
      </c>
      <c r="D10" s="309" t="s">
        <v>10</v>
      </c>
      <c r="E10" s="99" t="s">
        <v>429</v>
      </c>
      <c r="F10" s="100" t="s">
        <v>437</v>
      </c>
      <c r="G10" s="49" t="s">
        <v>276</v>
      </c>
      <c r="H10" s="50" t="s">
        <v>429</v>
      </c>
      <c r="I10" s="324" t="s">
        <v>435</v>
      </c>
      <c r="J10" s="51" t="s">
        <v>319</v>
      </c>
      <c r="K10" s="280">
        <v>15</v>
      </c>
      <c r="L10" s="43" t="str">
        <f>VLOOKUP(D10,EDITABLE!C:H,5,FALSE)</f>
        <v>PORUMA</v>
      </c>
      <c r="M10" s="19"/>
      <c r="N10" s="275" t="str">
        <f>VLOOKUP(D10,EDITABLE!C:H,6,FALSE)</f>
        <v>MEDICINA HUMANA</v>
      </c>
      <c r="O10" s="276"/>
      <c r="P10" s="303">
        <f>SUMIFS('Planificación 2026-1'!$R:$R,'Planificación 2026-1'!$W:$W,D10)</f>
        <v>14</v>
      </c>
      <c r="Q10" s="21"/>
      <c r="R10" s="35"/>
      <c r="S10" s="37"/>
    </row>
    <row r="11" spans="2:23" ht="15.6" x14ac:dyDescent="0.25">
      <c r="B11" s="223">
        <v>7</v>
      </c>
      <c r="C11" s="19">
        <v>43041422</v>
      </c>
      <c r="D11" s="7" t="s">
        <v>11</v>
      </c>
      <c r="E11" s="96" t="s">
        <v>429</v>
      </c>
      <c r="F11" s="14" t="s">
        <v>430</v>
      </c>
      <c r="G11" s="19" t="s">
        <v>276</v>
      </c>
      <c r="H11" s="19" t="s">
        <v>429</v>
      </c>
      <c r="I11" s="96" t="s">
        <v>432</v>
      </c>
      <c r="J11" s="19" t="s">
        <v>319</v>
      </c>
      <c r="K11" s="277">
        <v>14</v>
      </c>
      <c r="L11" s="43" t="str">
        <f>VLOOKUP(D11,EDITABLE!C:H,5,FALSE)</f>
        <v>PORUMA</v>
      </c>
      <c r="M11" s="19"/>
      <c r="N11" s="275" t="str">
        <f>VLOOKUP(D11,EDITABLE!C:H,6,FALSE)</f>
        <v>MEDICINA HUMANA</v>
      </c>
      <c r="O11" s="276"/>
      <c r="P11" s="356">
        <f>SUMIFS('Planificación 2026-1'!$R:$R,'Planificación 2026-1'!$W:$W,D11)</f>
        <v>36</v>
      </c>
      <c r="Q11" s="21"/>
      <c r="R11" s="354"/>
      <c r="S11" s="37"/>
    </row>
    <row r="12" spans="2:23" ht="15.6" x14ac:dyDescent="0.25">
      <c r="B12" s="19">
        <v>8</v>
      </c>
      <c r="C12" s="219">
        <v>42508963</v>
      </c>
      <c r="D12" s="12" t="s">
        <v>13</v>
      </c>
      <c r="E12" s="221" t="s">
        <v>429</v>
      </c>
      <c r="F12" s="128" t="s">
        <v>430</v>
      </c>
      <c r="G12" s="222" t="s">
        <v>431</v>
      </c>
      <c r="H12" s="219" t="s">
        <v>429</v>
      </c>
      <c r="I12" s="325" t="s">
        <v>438</v>
      </c>
      <c r="J12" s="251" t="s">
        <v>341</v>
      </c>
      <c r="K12" s="281">
        <v>27</v>
      </c>
      <c r="L12" s="43" t="str">
        <f>VLOOKUP(D12,EDITABLE!C:H,5,FALSE)</f>
        <v>SEDE</v>
      </c>
      <c r="M12" s="19"/>
      <c r="N12" s="275" t="str">
        <f>VLOOKUP(D12,EDITABLE!C:H,6,FALSE)</f>
        <v>OBSTETRICIA</v>
      </c>
      <c r="O12" s="276"/>
      <c r="P12" s="340">
        <f>SUMIFS('Planificación 2026-1'!$R:$R,'Planificación 2026-1'!$W:$W,D12)</f>
        <v>24</v>
      </c>
      <c r="Q12" s="21"/>
      <c r="R12" s="351" t="s">
        <v>439</v>
      </c>
      <c r="S12" s="353"/>
    </row>
    <row r="13" spans="2:23" ht="15.6" x14ac:dyDescent="0.25">
      <c r="B13" s="19">
        <v>9</v>
      </c>
      <c r="C13" s="126">
        <v>22299955</v>
      </c>
      <c r="D13" s="7" t="s">
        <v>14</v>
      </c>
      <c r="E13" s="127" t="s">
        <v>429</v>
      </c>
      <c r="F13" s="128" t="s">
        <v>430</v>
      </c>
      <c r="G13" s="129" t="s">
        <v>276</v>
      </c>
      <c r="H13" s="126" t="s">
        <v>429</v>
      </c>
      <c r="I13" s="326" t="s">
        <v>438</v>
      </c>
      <c r="J13" s="129" t="s">
        <v>319</v>
      </c>
      <c r="K13" s="282">
        <v>8</v>
      </c>
      <c r="L13" s="43" t="str">
        <f>VLOOKUP(D13,EDITABLE!C:H,5,FALSE)</f>
        <v>FILIAL</v>
      </c>
      <c r="M13" s="19"/>
      <c r="N13" s="275" t="str">
        <f>VLOOKUP(D13,EDITABLE!C:H,6,FALSE)</f>
        <v>ENFERMERÍA</v>
      </c>
      <c r="O13" s="276"/>
      <c r="P13" s="353">
        <f>SUMIFS('Planificación 2026-1'!$R:$R,'Planificación 2026-1'!$W:$W,D13)</f>
        <v>18</v>
      </c>
      <c r="Q13" s="21"/>
      <c r="R13" s="355"/>
      <c r="S13" s="37"/>
    </row>
    <row r="14" spans="2:23" ht="15.6" x14ac:dyDescent="0.25">
      <c r="B14" s="223">
        <v>10</v>
      </c>
      <c r="C14" s="19">
        <v>21546746</v>
      </c>
      <c r="D14" s="7" t="s">
        <v>15</v>
      </c>
      <c r="E14" s="96" t="s">
        <v>429</v>
      </c>
      <c r="F14" s="97" t="s">
        <v>430</v>
      </c>
      <c r="G14" s="52" t="s">
        <v>276</v>
      </c>
      <c r="H14" s="19" t="s">
        <v>429</v>
      </c>
      <c r="I14" s="323" t="s">
        <v>435</v>
      </c>
      <c r="J14" s="36" t="s">
        <v>319</v>
      </c>
      <c r="K14" s="279">
        <v>15</v>
      </c>
      <c r="L14" s="43" t="str">
        <f>VLOOKUP(D14,EDITABLE!C:H,5,FALSE)</f>
        <v>PORUMA</v>
      </c>
      <c r="M14" s="19"/>
      <c r="N14" s="275" t="str">
        <f>VLOOKUP(D14,EDITABLE!C:H,6,FALSE)</f>
        <v>MEDICINA HUMANA</v>
      </c>
      <c r="O14" s="276"/>
      <c r="P14" s="302">
        <f>SUMIFS('Planificación 2026-1'!$R:$R,'Planificación 2026-1'!$W:$W,D14)</f>
        <v>15</v>
      </c>
      <c r="Q14" s="21"/>
      <c r="R14" s="35"/>
      <c r="S14" s="37"/>
    </row>
    <row r="15" spans="2:23" ht="15.6" x14ac:dyDescent="0.25">
      <c r="B15" s="19">
        <v>11</v>
      </c>
      <c r="C15" s="206">
        <v>42841966</v>
      </c>
      <c r="D15" s="309" t="s">
        <v>17</v>
      </c>
      <c r="E15" s="99" t="s">
        <v>429</v>
      </c>
      <c r="F15" s="100" t="s">
        <v>440</v>
      </c>
      <c r="G15" s="49" t="s">
        <v>276</v>
      </c>
      <c r="H15" s="50" t="s">
        <v>429</v>
      </c>
      <c r="I15" s="324" t="s">
        <v>435</v>
      </c>
      <c r="J15" s="51" t="s">
        <v>319</v>
      </c>
      <c r="K15" s="280">
        <v>10</v>
      </c>
      <c r="L15" s="43" t="str">
        <f>VLOOKUP(D15,EDITABLE!C:H,5,FALSE)</f>
        <v>PORUMA</v>
      </c>
      <c r="M15" s="19"/>
      <c r="N15" s="275" t="str">
        <f>VLOOKUP(D15,EDITABLE!C:H,6,FALSE)</f>
        <v>MEDICINA HUMANA</v>
      </c>
      <c r="O15" s="276"/>
      <c r="P15" s="339">
        <f>SUMIFS('Planificación 2026-1'!$R:$R,'Planificación 2026-1'!$W:$W,D15)</f>
        <v>10</v>
      </c>
      <c r="Q15" s="21"/>
      <c r="R15" s="35"/>
      <c r="S15" s="37"/>
    </row>
    <row r="16" spans="2:23" ht="15.6" x14ac:dyDescent="0.25">
      <c r="B16" s="19">
        <v>12</v>
      </c>
      <c r="C16" s="19">
        <v>21427721</v>
      </c>
      <c r="D16" s="7" t="s">
        <v>18</v>
      </c>
      <c r="E16" s="96" t="s">
        <v>429</v>
      </c>
      <c r="F16" s="14" t="s">
        <v>430</v>
      </c>
      <c r="G16" s="19" t="s">
        <v>276</v>
      </c>
      <c r="H16" s="19" t="s">
        <v>429</v>
      </c>
      <c r="I16" s="96" t="s">
        <v>432</v>
      </c>
      <c r="J16" s="19" t="s">
        <v>341</v>
      </c>
      <c r="K16" s="277">
        <v>38</v>
      </c>
      <c r="L16" s="43" t="str">
        <f>VLOOKUP(D16,EDITABLE!C:H,5,FALSE)</f>
        <v>FILIAL</v>
      </c>
      <c r="M16" s="19"/>
      <c r="N16" s="275" t="str">
        <f>VLOOKUP(D16,EDITABLE!C:H,6,FALSE)</f>
        <v>ENFERMERÍA</v>
      </c>
      <c r="O16" s="276"/>
      <c r="P16" s="300">
        <f>SUMIFS('Planificación 2026-1'!$R:$R,'Planificación 2026-1'!$W:$W,D16)</f>
        <v>30</v>
      </c>
      <c r="Q16" s="21"/>
      <c r="R16" s="35"/>
      <c r="S16" s="37"/>
      <c r="W16" s="15" t="s">
        <v>441</v>
      </c>
    </row>
    <row r="17" spans="2:19" ht="15.6" x14ac:dyDescent="0.25">
      <c r="B17" s="223">
        <v>13</v>
      </c>
      <c r="C17" s="252">
        <v>40385643</v>
      </c>
      <c r="D17" s="253" t="s">
        <v>19</v>
      </c>
      <c r="E17" s="254" t="s">
        <v>429</v>
      </c>
      <c r="F17" s="100" t="s">
        <v>430</v>
      </c>
      <c r="G17" s="255" t="s">
        <v>431</v>
      </c>
      <c r="H17" s="252" t="s">
        <v>429</v>
      </c>
      <c r="I17" s="256" t="s">
        <v>436</v>
      </c>
      <c r="J17" s="257" t="s">
        <v>319</v>
      </c>
      <c r="K17" s="283">
        <v>15</v>
      </c>
      <c r="L17" s="43" t="str">
        <f>VLOOKUP(D17,EDITABLE!C:H,5,FALSE)</f>
        <v>SEDE</v>
      </c>
      <c r="M17" s="19"/>
      <c r="N17" s="275" t="str">
        <f>VLOOKUP(D17,EDITABLE!C:H,6,FALSE)</f>
        <v>OBSTETRICIA - EEGG</v>
      </c>
      <c r="O17" s="276"/>
      <c r="P17" s="304">
        <f>SUMIFS('Planificación 2026-1'!$R:$R,'Planificación 2026-1'!$W:$W,D17)</f>
        <v>38</v>
      </c>
      <c r="Q17" s="21"/>
      <c r="R17" s="35"/>
      <c r="S17" s="37"/>
    </row>
    <row r="18" spans="2:19" ht="15.6" x14ac:dyDescent="0.25">
      <c r="B18" s="19">
        <v>14</v>
      </c>
      <c r="C18" s="19">
        <v>80034938</v>
      </c>
      <c r="D18" s="7" t="s">
        <v>21</v>
      </c>
      <c r="E18" s="96" t="s">
        <v>429</v>
      </c>
      <c r="F18" s="14" t="s">
        <v>430</v>
      </c>
      <c r="G18" s="19" t="s">
        <v>431</v>
      </c>
      <c r="H18" s="19" t="s">
        <v>429</v>
      </c>
      <c r="I18" s="96" t="s">
        <v>432</v>
      </c>
      <c r="J18" s="19" t="s">
        <v>341</v>
      </c>
      <c r="K18" s="277">
        <v>34</v>
      </c>
      <c r="L18" s="43" t="str">
        <f>VLOOKUP(D18,EDITABLE!C:H,5,FALSE)</f>
        <v>SEDE</v>
      </c>
      <c r="M18" s="19"/>
      <c r="N18" s="275" t="str">
        <f>VLOOKUP(D18,EDITABLE!C:H,6,FALSE)</f>
        <v>ENFERMERÍA</v>
      </c>
      <c r="O18" s="276"/>
      <c r="P18" s="300">
        <f>SUMIFS('Planificación 2026-1'!$R:$R,'Planificación 2026-1'!$W:$W,D18)</f>
        <v>32</v>
      </c>
      <c r="Q18" s="21"/>
      <c r="R18" s="354"/>
      <c r="S18" s="37"/>
    </row>
    <row r="19" spans="2:19" ht="15.6" x14ac:dyDescent="0.25">
      <c r="B19" s="19">
        <v>15</v>
      </c>
      <c r="C19" s="86">
        <v>21536202</v>
      </c>
      <c r="D19" s="12" t="s">
        <v>22</v>
      </c>
      <c r="E19" s="248" t="s">
        <v>429</v>
      </c>
      <c r="F19" s="97" t="s">
        <v>430</v>
      </c>
      <c r="G19" s="258" t="s">
        <v>276</v>
      </c>
      <c r="H19" s="86" t="s">
        <v>429</v>
      </c>
      <c r="I19" s="327" t="s">
        <v>434</v>
      </c>
      <c r="J19" s="250" t="s">
        <v>341</v>
      </c>
      <c r="K19" s="284">
        <v>32</v>
      </c>
      <c r="L19" s="43" t="str">
        <f>VLOOKUP(D19,EDITABLE!C:H,5,FALSE)</f>
        <v>FILIAL</v>
      </c>
      <c r="M19" s="19"/>
      <c r="N19" s="275" t="str">
        <f>VLOOKUP(D19,EDITABLE!C:H,6,FALSE)</f>
        <v>PSICOLOGÍA</v>
      </c>
      <c r="O19" s="276"/>
      <c r="P19" s="340">
        <f>SUMIFS('Planificación 2026-1'!$R:$R,'Planificación 2026-1'!$W:$W,D19)</f>
        <v>25</v>
      </c>
      <c r="Q19" s="21"/>
      <c r="R19" s="351" t="s">
        <v>442</v>
      </c>
      <c r="S19" s="353"/>
    </row>
    <row r="20" spans="2:19" ht="15.6" x14ac:dyDescent="0.25">
      <c r="B20" s="223">
        <v>16</v>
      </c>
      <c r="C20" s="203" t="s">
        <v>443</v>
      </c>
      <c r="D20" s="140" t="s">
        <v>23</v>
      </c>
      <c r="E20" s="96" t="s">
        <v>429</v>
      </c>
      <c r="F20" s="97" t="s">
        <v>440</v>
      </c>
      <c r="G20" s="34" t="s">
        <v>431</v>
      </c>
      <c r="H20" s="19" t="s">
        <v>429</v>
      </c>
      <c r="I20" s="323" t="s">
        <v>434</v>
      </c>
      <c r="J20" s="36" t="s">
        <v>319</v>
      </c>
      <c r="K20" s="279">
        <v>8</v>
      </c>
      <c r="L20" s="43" t="str">
        <f>VLOOKUP(D20,EDITABLE!C:H,5,FALSE)</f>
        <v>SEDE</v>
      </c>
      <c r="M20" s="19"/>
      <c r="N20" s="275" t="str">
        <f>VLOOKUP(D20,EDITABLE!C:H,6,FALSE)</f>
        <v>PSICOLOGÍA</v>
      </c>
      <c r="O20" s="276"/>
      <c r="P20" s="302">
        <f>SUMIFS('Planificación 2026-1'!$R:$R,'Planificación 2026-1'!$W:$W,D20)</f>
        <v>14</v>
      </c>
      <c r="Q20" s="21"/>
      <c r="R20" s="355"/>
      <c r="S20" s="37"/>
    </row>
    <row r="21" spans="2:19" ht="15.6" x14ac:dyDescent="0.25">
      <c r="B21" s="19">
        <v>17</v>
      </c>
      <c r="C21" s="19">
        <v>21836179</v>
      </c>
      <c r="D21" s="7" t="s">
        <v>24</v>
      </c>
      <c r="E21" s="96" t="s">
        <v>429</v>
      </c>
      <c r="F21" s="97" t="s">
        <v>430</v>
      </c>
      <c r="G21" s="196" t="s">
        <v>431</v>
      </c>
      <c r="H21" s="19" t="s">
        <v>429</v>
      </c>
      <c r="I21" s="323" t="s">
        <v>434</v>
      </c>
      <c r="J21" s="36" t="s">
        <v>319</v>
      </c>
      <c r="K21" s="279">
        <v>12</v>
      </c>
      <c r="L21" s="43" t="str">
        <f>VLOOKUP(D21,EDITABLE!C:H,5,FALSE)</f>
        <v>SEDE</v>
      </c>
      <c r="M21" s="19"/>
      <c r="N21" s="275" t="str">
        <f>VLOOKUP(D21,EDITABLE!C:H,6,FALSE)</f>
        <v>OBSTETRICIA</v>
      </c>
      <c r="O21" s="276"/>
      <c r="P21" s="302">
        <f>SUMIFS('Planificación 2026-1'!$R:$R,'Planificación 2026-1'!$W:$W,D21)</f>
        <v>34</v>
      </c>
      <c r="Q21" s="21"/>
      <c r="R21" s="35"/>
      <c r="S21" s="37"/>
    </row>
    <row r="22" spans="2:19" ht="10.8" x14ac:dyDescent="0.25">
      <c r="B22" s="19">
        <v>18</v>
      </c>
      <c r="C22" s="229" t="s">
        <v>444</v>
      </c>
      <c r="D22" s="309" t="s">
        <v>25</v>
      </c>
      <c r="E22" s="99" t="s">
        <v>429</v>
      </c>
      <c r="F22" s="100" t="s">
        <v>440</v>
      </c>
      <c r="G22" s="45" t="s">
        <v>431</v>
      </c>
      <c r="H22" s="50" t="s">
        <v>429</v>
      </c>
      <c r="I22" s="324" t="s">
        <v>445</v>
      </c>
      <c r="J22" s="51" t="s">
        <v>319</v>
      </c>
      <c r="K22" s="280">
        <v>13</v>
      </c>
      <c r="L22" s="43" t="str">
        <f>VLOOKUP(D22,EDITABLE!C:H,5,FALSE)</f>
        <v>SEDE</v>
      </c>
      <c r="M22" s="19"/>
      <c r="N22" s="275" t="str">
        <f>VLOOKUP(D22,EDITABLE!C:H,6,FALSE)</f>
        <v>ENFERMERÍA - EEGG</v>
      </c>
      <c r="O22" s="276"/>
      <c r="P22" s="303">
        <f>SUMIFS('Planificación 2026-1'!$R:$R,'Planificación 2026-1'!$W:$W,D22)</f>
        <v>39</v>
      </c>
      <c r="R22" s="35"/>
      <c r="S22" s="37"/>
    </row>
    <row r="23" spans="2:19" ht="15.6" x14ac:dyDescent="0.25">
      <c r="B23" s="223">
        <v>19</v>
      </c>
      <c r="C23" s="19">
        <v>70314211</v>
      </c>
      <c r="D23" s="7" t="s">
        <v>26</v>
      </c>
      <c r="E23" s="96" t="s">
        <v>429</v>
      </c>
      <c r="F23" s="14" t="s">
        <v>430</v>
      </c>
      <c r="G23" s="19" t="s">
        <v>276</v>
      </c>
      <c r="H23" s="19" t="s">
        <v>429</v>
      </c>
      <c r="I23" s="96" t="s">
        <v>432</v>
      </c>
      <c r="J23" s="19" t="s">
        <v>319</v>
      </c>
      <c r="K23" s="277">
        <v>5</v>
      </c>
      <c r="L23" s="43" t="e">
        <f>VLOOKUP(D23,EDITABLE!C:H,5,FALSE)</f>
        <v>#N/A</v>
      </c>
      <c r="M23" s="19"/>
      <c r="N23" s="275" t="e">
        <f>VLOOKUP(D23,EDITABLE!C:H,6,FALSE)</f>
        <v>#N/A</v>
      </c>
      <c r="O23" s="276"/>
      <c r="P23" s="300">
        <f>SUMIFS('Planificación 2026-1'!$R:$R,'Planificación 2026-1'!$W:$W,D23)</f>
        <v>0</v>
      </c>
      <c r="Q23" s="21"/>
      <c r="R23" s="35"/>
      <c r="S23" s="37"/>
    </row>
    <row r="24" spans="2:19" ht="15.6" x14ac:dyDescent="0.25">
      <c r="B24" s="19">
        <v>20</v>
      </c>
      <c r="C24" s="86">
        <v>40139812</v>
      </c>
      <c r="D24" s="12" t="s">
        <v>27</v>
      </c>
      <c r="E24" s="248" t="s">
        <v>429</v>
      </c>
      <c r="F24" s="97" t="s">
        <v>430</v>
      </c>
      <c r="G24" s="258" t="s">
        <v>431</v>
      </c>
      <c r="H24" s="86" t="s">
        <v>429</v>
      </c>
      <c r="I24" s="327" t="s">
        <v>434</v>
      </c>
      <c r="J24" s="250" t="s">
        <v>341</v>
      </c>
      <c r="K24" s="284">
        <v>36</v>
      </c>
      <c r="L24" s="43" t="str">
        <f>VLOOKUP(D24,EDITABLE!C:H,5,FALSE)</f>
        <v>SEDE</v>
      </c>
      <c r="M24" s="19"/>
      <c r="N24" s="275" t="str">
        <f>VLOOKUP(D24,EDITABLE!C:H,6,FALSE)</f>
        <v>PSICOLOGÍA</v>
      </c>
      <c r="O24" s="276"/>
      <c r="P24" s="301">
        <f>SUMIFS('Planificación 2026-1'!$R:$R,'Planificación 2026-1'!$W:$W,D24)</f>
        <v>14</v>
      </c>
      <c r="Q24" s="21"/>
      <c r="R24" s="35"/>
      <c r="S24" s="37"/>
    </row>
    <row r="25" spans="2:19" ht="15.6" x14ac:dyDescent="0.25">
      <c r="B25" s="19">
        <v>21</v>
      </c>
      <c r="C25" s="19">
        <v>72226049</v>
      </c>
      <c r="D25" s="7" t="s">
        <v>28</v>
      </c>
      <c r="E25" s="96" t="s">
        <v>429</v>
      </c>
      <c r="F25" s="97" t="s">
        <v>430</v>
      </c>
      <c r="G25" s="196" t="s">
        <v>431</v>
      </c>
      <c r="H25" s="19" t="s">
        <v>429</v>
      </c>
      <c r="I25" s="323" t="s">
        <v>434</v>
      </c>
      <c r="J25" s="36" t="s">
        <v>341</v>
      </c>
      <c r="K25" s="279">
        <v>28</v>
      </c>
      <c r="L25" s="43" t="str">
        <f>VLOOKUP(D25,EDITABLE!C:H,5,FALSE)</f>
        <v>FILIAL</v>
      </c>
      <c r="M25" s="19"/>
      <c r="N25" s="275" t="str">
        <f>VLOOKUP(D25,EDITABLE!C:H,6,FALSE)</f>
        <v>PSICOLOGÍA</v>
      </c>
      <c r="O25" s="276"/>
      <c r="P25" s="302">
        <f>SUMIFS('Planificación 2026-1'!$R:$R,'Planificación 2026-1'!$W:$W,D25)</f>
        <v>19</v>
      </c>
      <c r="Q25" s="21"/>
      <c r="R25" s="35"/>
      <c r="S25" s="37"/>
    </row>
    <row r="26" spans="2:19" ht="10.8" x14ac:dyDescent="0.25">
      <c r="B26" s="223">
        <v>22</v>
      </c>
      <c r="C26" s="85">
        <v>21462854</v>
      </c>
      <c r="D26" s="310" t="s">
        <v>29</v>
      </c>
      <c r="E26" s="96" t="s">
        <v>429</v>
      </c>
      <c r="F26" s="97" t="s">
        <v>440</v>
      </c>
      <c r="G26" s="34" t="s">
        <v>276</v>
      </c>
      <c r="H26" s="19" t="s">
        <v>429</v>
      </c>
      <c r="I26" s="323" t="s">
        <v>446</v>
      </c>
      <c r="J26" s="36" t="s">
        <v>319</v>
      </c>
      <c r="K26" s="279">
        <v>15</v>
      </c>
      <c r="L26" s="43" t="str">
        <f>VLOOKUP(D26,EDITABLE!C:H,5,FALSE)</f>
        <v>FILIAL</v>
      </c>
      <c r="M26" s="19"/>
      <c r="N26" s="275" t="str">
        <f>VLOOKUP(D26,EDITABLE!C:H,6,FALSE)</f>
        <v>ENFERMERÍA</v>
      </c>
      <c r="O26" s="276"/>
      <c r="P26" s="302">
        <f>SUMIFS('Planificación 2026-1'!$R:$R,'Planificación 2026-1'!$W:$W,D26)</f>
        <v>15</v>
      </c>
      <c r="R26" s="35"/>
      <c r="S26" s="37"/>
    </row>
    <row r="27" spans="2:19" ht="15.6" x14ac:dyDescent="0.25">
      <c r="B27" s="19">
        <v>23</v>
      </c>
      <c r="C27" s="19">
        <v>21416373</v>
      </c>
      <c r="D27" s="7" t="s">
        <v>30</v>
      </c>
      <c r="E27" s="44" t="s">
        <v>429</v>
      </c>
      <c r="F27" s="97" t="s">
        <v>430</v>
      </c>
      <c r="G27" s="34" t="s">
        <v>276</v>
      </c>
      <c r="H27" s="19" t="s">
        <v>429</v>
      </c>
      <c r="I27" s="198" t="s">
        <v>447</v>
      </c>
      <c r="J27" s="36" t="s">
        <v>341</v>
      </c>
      <c r="K27" s="279">
        <v>39</v>
      </c>
      <c r="L27" s="43" t="str">
        <f>VLOOKUP(D27,EDITABLE!C:H,5,FALSE)</f>
        <v>PORUMA</v>
      </c>
      <c r="M27" s="19"/>
      <c r="N27" s="275" t="str">
        <f>VLOOKUP(D27,EDITABLE!C:H,6,FALSE)</f>
        <v>MEDICINA HUMANA - EEGG</v>
      </c>
      <c r="O27" s="276"/>
      <c r="P27" s="302">
        <f>SUMIFS('Planificación 2026-1'!$R:$R,'Planificación 2026-1'!$W:$W,D27)</f>
        <v>35</v>
      </c>
      <c r="Q27" s="21"/>
      <c r="R27" s="35"/>
      <c r="S27" s="37"/>
    </row>
    <row r="28" spans="2:19" ht="15.6" x14ac:dyDescent="0.25">
      <c r="B28" s="19">
        <v>24</v>
      </c>
      <c r="C28" s="50">
        <v>15738929</v>
      </c>
      <c r="D28" s="91" t="s">
        <v>31</v>
      </c>
      <c r="E28" s="99" t="s">
        <v>429</v>
      </c>
      <c r="F28" s="100" t="s">
        <v>430</v>
      </c>
      <c r="G28" s="49" t="s">
        <v>279</v>
      </c>
      <c r="H28" s="50" t="s">
        <v>429</v>
      </c>
      <c r="I28" s="228" t="s">
        <v>446</v>
      </c>
      <c r="J28" s="51" t="s">
        <v>341</v>
      </c>
      <c r="K28" s="280">
        <v>39</v>
      </c>
      <c r="L28" s="43" t="str">
        <f>VLOOKUP(D28,EDITABLE!C:H,5,FALSE)</f>
        <v>HUAURA</v>
      </c>
      <c r="M28" s="19"/>
      <c r="N28" s="275" t="str">
        <f>VLOOKUP(D28,EDITABLE!C:H,6,FALSE)</f>
        <v>ENFERMERÍA - EEGG</v>
      </c>
      <c r="O28" s="276"/>
      <c r="P28" s="303">
        <f>SUMIFS('Planificación 2026-1'!$R:$R,'Planificación 2026-1'!$W:$W,D28)</f>
        <v>30</v>
      </c>
      <c r="Q28" s="21"/>
      <c r="R28" s="354"/>
      <c r="S28" s="37"/>
    </row>
    <row r="29" spans="2:19" ht="15.6" x14ac:dyDescent="0.25">
      <c r="B29" s="223">
        <v>25</v>
      </c>
      <c r="C29" s="19">
        <v>70431834</v>
      </c>
      <c r="D29" s="7" t="s">
        <v>32</v>
      </c>
      <c r="E29" s="96" t="s">
        <v>429</v>
      </c>
      <c r="F29" s="14" t="s">
        <v>430</v>
      </c>
      <c r="G29" s="19" t="s">
        <v>431</v>
      </c>
      <c r="H29" s="19" t="s">
        <v>429</v>
      </c>
      <c r="I29" s="96" t="s">
        <v>432</v>
      </c>
      <c r="J29" s="19" t="s">
        <v>341</v>
      </c>
      <c r="K29" s="277">
        <v>36</v>
      </c>
      <c r="L29" s="43" t="str">
        <f>VLOOKUP(D29,EDITABLE!C:H,5,FALSE)</f>
        <v>SEDE</v>
      </c>
      <c r="M29" s="19"/>
      <c r="N29" s="275" t="str">
        <f>VLOOKUP(D29,EDITABLE!C:H,6,FALSE)</f>
        <v>ENFERMERÍA</v>
      </c>
      <c r="O29" s="276"/>
      <c r="P29" s="300">
        <f>SUMIFS('Planificación 2026-1'!$R:$R,'Planificación 2026-1'!$W:$W,D29)</f>
        <v>31</v>
      </c>
      <c r="Q29" s="21"/>
      <c r="R29" s="351"/>
      <c r="S29" s="353"/>
    </row>
    <row r="30" spans="2:19" ht="15.6" x14ac:dyDescent="0.25">
      <c r="B30" s="19">
        <v>26</v>
      </c>
      <c r="C30" s="19">
        <v>72580385</v>
      </c>
      <c r="D30" s="7" t="s">
        <v>33</v>
      </c>
      <c r="E30" s="96" t="s">
        <v>429</v>
      </c>
      <c r="F30" s="14" t="s">
        <v>430</v>
      </c>
      <c r="G30" s="19" t="s">
        <v>276</v>
      </c>
      <c r="H30" s="19" t="s">
        <v>429</v>
      </c>
      <c r="I30" s="96" t="s">
        <v>432</v>
      </c>
      <c r="J30" s="19" t="s">
        <v>341</v>
      </c>
      <c r="K30" s="277">
        <v>30</v>
      </c>
      <c r="L30" s="43" t="str">
        <f>VLOOKUP(D30,EDITABLE!C:H,5,FALSE)</f>
        <v>SEDE</v>
      </c>
      <c r="M30" s="19"/>
      <c r="N30" s="275" t="str">
        <f>VLOOKUP(D30,EDITABLE!C:H,6,FALSE)</f>
        <v>ENFERMERÍA</v>
      </c>
      <c r="O30" s="276"/>
      <c r="P30" s="300">
        <f>SUMIFS('Planificación 2026-1'!$R:$R,'Planificación 2026-1'!$W:$W,D30)</f>
        <v>32</v>
      </c>
      <c r="Q30" s="21"/>
      <c r="R30" s="355"/>
      <c r="S30" s="37"/>
    </row>
    <row r="31" spans="2:19" ht="15.6" x14ac:dyDescent="0.25">
      <c r="B31" s="19">
        <v>27</v>
      </c>
      <c r="C31" s="86">
        <v>71819567</v>
      </c>
      <c r="D31" s="12" t="s">
        <v>34</v>
      </c>
      <c r="E31" s="259" t="s">
        <v>429</v>
      </c>
      <c r="F31" s="97" t="s">
        <v>430</v>
      </c>
      <c r="G31" s="260" t="s">
        <v>276</v>
      </c>
      <c r="H31" s="86" t="s">
        <v>429</v>
      </c>
      <c r="I31" s="249" t="s">
        <v>448</v>
      </c>
      <c r="J31" s="250" t="s">
        <v>341</v>
      </c>
      <c r="K31" s="284">
        <v>31</v>
      </c>
      <c r="L31" s="43" t="str">
        <f>VLOOKUP(D31,EDITABLE!C:H,5,FALSE)</f>
        <v>PORUMA</v>
      </c>
      <c r="M31" s="19"/>
      <c r="N31" s="275" t="str">
        <f>VLOOKUP(D31,EDITABLE!C:H,6,FALSE)</f>
        <v>MEDICINA HUMANA - EEGG</v>
      </c>
      <c r="O31" s="276"/>
      <c r="P31" s="301">
        <f>SUMIFS('Planificación 2026-1'!$R:$R,'Planificación 2026-1'!$W:$W,D31)</f>
        <v>33</v>
      </c>
      <c r="Q31" s="21"/>
      <c r="R31" s="35"/>
      <c r="S31" s="37"/>
    </row>
    <row r="32" spans="2:19" ht="15.6" x14ac:dyDescent="0.25">
      <c r="B32" s="223">
        <v>28</v>
      </c>
      <c r="C32" s="126">
        <v>9100625</v>
      </c>
      <c r="D32" s="7" t="s">
        <v>35</v>
      </c>
      <c r="E32" s="127" t="s">
        <v>429</v>
      </c>
      <c r="F32" s="128" t="s">
        <v>430</v>
      </c>
      <c r="G32" s="34" t="s">
        <v>276</v>
      </c>
      <c r="H32" s="19" t="s">
        <v>429</v>
      </c>
      <c r="I32" s="323" t="s">
        <v>438</v>
      </c>
      <c r="J32" s="129" t="s">
        <v>319</v>
      </c>
      <c r="K32" s="282">
        <v>14</v>
      </c>
      <c r="L32" s="43" t="str">
        <f>VLOOKUP(D32,EDITABLE!C:H,5,FALSE)</f>
        <v>FILIAL</v>
      </c>
      <c r="M32" s="19"/>
      <c r="N32" s="275" t="str">
        <f>VLOOKUP(D32,EDITABLE!C:H,6,FALSE)</f>
        <v>OBSTETRICIA</v>
      </c>
      <c r="O32" s="276"/>
      <c r="P32" s="302">
        <f>SUMIFS('Planificación 2026-1'!$R:$R,'Planificación 2026-1'!$W:$W,D32)</f>
        <v>18</v>
      </c>
      <c r="Q32" s="21"/>
      <c r="R32" s="35"/>
      <c r="S32" s="37"/>
    </row>
    <row r="33" spans="2:19" ht="15.6" x14ac:dyDescent="0.25">
      <c r="B33" s="19">
        <v>29</v>
      </c>
      <c r="C33" s="50">
        <v>9640297</v>
      </c>
      <c r="D33" s="91" t="s">
        <v>37</v>
      </c>
      <c r="E33" s="99" t="s">
        <v>429</v>
      </c>
      <c r="F33" s="100" t="s">
        <v>430</v>
      </c>
      <c r="G33" s="45" t="s">
        <v>276</v>
      </c>
      <c r="H33" s="50" t="s">
        <v>429</v>
      </c>
      <c r="I33" s="228" t="s">
        <v>449</v>
      </c>
      <c r="J33" s="51" t="s">
        <v>319</v>
      </c>
      <c r="K33" s="280">
        <v>10</v>
      </c>
      <c r="L33" s="43" t="e">
        <f>VLOOKUP(D33,EDITABLE!C:H,5,FALSE)</f>
        <v>#N/A</v>
      </c>
      <c r="M33" s="19"/>
      <c r="N33" s="275" t="e">
        <f>VLOOKUP(D33,EDITABLE!C:H,6,FALSE)</f>
        <v>#N/A</v>
      </c>
      <c r="O33" s="276"/>
      <c r="P33" s="363">
        <f>SUMIFS('Planificación 2026-1'!$R:$R,'Planificación 2026-1'!$W:$W,D33)</f>
        <v>0</v>
      </c>
      <c r="Q33" s="21"/>
      <c r="R33" s="35"/>
      <c r="S33" s="37"/>
    </row>
    <row r="34" spans="2:19" ht="15.6" x14ac:dyDescent="0.25">
      <c r="B34" s="19">
        <v>30</v>
      </c>
      <c r="C34" s="19">
        <v>42825709</v>
      </c>
      <c r="D34" s="7" t="s">
        <v>36</v>
      </c>
      <c r="E34" s="96" t="s">
        <v>429</v>
      </c>
      <c r="F34" s="14" t="s">
        <v>430</v>
      </c>
      <c r="G34" s="19" t="s">
        <v>276</v>
      </c>
      <c r="H34" s="19" t="s">
        <v>429</v>
      </c>
      <c r="I34" s="96" t="s">
        <v>432</v>
      </c>
      <c r="J34" s="19" t="s">
        <v>341</v>
      </c>
      <c r="K34" s="277">
        <v>30</v>
      </c>
      <c r="L34" s="43" t="str">
        <f>VLOOKUP(D34,EDITABLE!C:H,5,FALSE)</f>
        <v>FILIAL</v>
      </c>
      <c r="M34" s="19"/>
      <c r="N34" s="275" t="str">
        <f>VLOOKUP(D34,EDITABLE!C:H,6,FALSE)</f>
        <v>ENFERMERÍA</v>
      </c>
      <c r="O34" s="276"/>
      <c r="P34" s="300">
        <f>SUMIFS('Planificación 2026-1'!$R:$R,'Planificación 2026-1'!$W:$W,D34)</f>
        <v>30</v>
      </c>
      <c r="Q34" s="21"/>
      <c r="R34" s="35"/>
      <c r="S34" s="37"/>
    </row>
    <row r="35" spans="2:19" ht="15.6" x14ac:dyDescent="0.25">
      <c r="B35" s="223">
        <v>31</v>
      </c>
      <c r="C35" s="86">
        <v>41545772</v>
      </c>
      <c r="D35" s="12" t="s">
        <v>38</v>
      </c>
      <c r="E35" s="248" t="s">
        <v>429</v>
      </c>
      <c r="F35" s="97" t="s">
        <v>430</v>
      </c>
      <c r="G35" s="260" t="s">
        <v>276</v>
      </c>
      <c r="H35" s="86" t="s">
        <v>429</v>
      </c>
      <c r="I35" s="327" t="s">
        <v>435</v>
      </c>
      <c r="J35" s="250" t="s">
        <v>319</v>
      </c>
      <c r="K35" s="284">
        <v>15</v>
      </c>
      <c r="L35" s="43" t="str">
        <f>VLOOKUP(D35,EDITABLE!C:H,5,FALSE)</f>
        <v>PORUMA</v>
      </c>
      <c r="M35" s="19"/>
      <c r="N35" s="275" t="str">
        <f>VLOOKUP(D35,EDITABLE!C:H,6,FALSE)</f>
        <v>MEDICINA HUMANA</v>
      </c>
      <c r="O35" s="276"/>
      <c r="P35" s="340">
        <f>SUMIFS('Planificación 2026-1'!$R:$R,'Planificación 2026-1'!$W:$W,D35)</f>
        <v>16</v>
      </c>
      <c r="Q35" s="21"/>
      <c r="R35" s="35"/>
      <c r="S35" s="37"/>
    </row>
    <row r="36" spans="2:19" ht="15.6" x14ac:dyDescent="0.25">
      <c r="B36" s="19">
        <v>32</v>
      </c>
      <c r="C36" s="19">
        <v>21440811</v>
      </c>
      <c r="D36" s="7" t="s">
        <v>39</v>
      </c>
      <c r="E36" s="96" t="s">
        <v>429</v>
      </c>
      <c r="F36" s="97" t="s">
        <v>430</v>
      </c>
      <c r="G36" s="34" t="s">
        <v>276</v>
      </c>
      <c r="H36" s="19" t="s">
        <v>429</v>
      </c>
      <c r="I36" s="198" t="s">
        <v>448</v>
      </c>
      <c r="J36" s="36" t="s">
        <v>341</v>
      </c>
      <c r="K36" s="279">
        <v>30</v>
      </c>
      <c r="L36" s="43" t="str">
        <f>VLOOKUP(D36,EDITABLE!C:H,5,FALSE)</f>
        <v>PORUMA</v>
      </c>
      <c r="M36" s="19"/>
      <c r="N36" s="275" t="str">
        <f>VLOOKUP(D36,EDITABLE!C:H,6,FALSE)</f>
        <v>MEDICINA HUMANA - EEGG</v>
      </c>
      <c r="O36" s="276"/>
      <c r="P36" s="302">
        <f>SUMIFS('Planificación 2026-1'!$R:$R,'Planificación 2026-1'!$W:$W,D36)</f>
        <v>37</v>
      </c>
      <c r="Q36" s="21"/>
      <c r="R36" s="35"/>
      <c r="S36" s="37"/>
    </row>
    <row r="37" spans="2:19" ht="15.6" x14ac:dyDescent="0.25">
      <c r="B37" s="19">
        <v>33</v>
      </c>
      <c r="C37" s="126">
        <v>72676034</v>
      </c>
      <c r="D37" s="7" t="s">
        <v>40</v>
      </c>
      <c r="E37" s="127" t="s">
        <v>429</v>
      </c>
      <c r="F37" s="128" t="s">
        <v>430</v>
      </c>
      <c r="G37" s="34" t="s">
        <v>276</v>
      </c>
      <c r="H37" s="19" t="s">
        <v>429</v>
      </c>
      <c r="I37" s="323" t="s">
        <v>438</v>
      </c>
      <c r="J37" s="129" t="s">
        <v>319</v>
      </c>
      <c r="K37" s="282">
        <v>15</v>
      </c>
      <c r="L37" s="43" t="str">
        <f>VLOOKUP(D37,EDITABLE!C:H,5,FALSE)</f>
        <v>FILIAL</v>
      </c>
      <c r="M37" s="19"/>
      <c r="N37" s="275" t="str">
        <f>VLOOKUP(D37,EDITABLE!C:H,6,FALSE)</f>
        <v>OBSTETRICIA</v>
      </c>
      <c r="O37" s="276"/>
      <c r="P37" s="302">
        <f>SUMIFS('Planificación 2026-1'!$R:$R,'Planificación 2026-1'!$W:$W,D37)</f>
        <v>12</v>
      </c>
      <c r="Q37" s="21"/>
      <c r="R37" s="35"/>
      <c r="S37" s="37"/>
    </row>
    <row r="38" spans="2:19" ht="15.6" x14ac:dyDescent="0.25">
      <c r="B38" s="223">
        <v>34</v>
      </c>
      <c r="C38" s="126">
        <v>21567738</v>
      </c>
      <c r="D38" s="7" t="s">
        <v>41</v>
      </c>
      <c r="E38" s="127" t="s">
        <v>429</v>
      </c>
      <c r="F38" s="128" t="s">
        <v>430</v>
      </c>
      <c r="G38" s="34" t="s">
        <v>276</v>
      </c>
      <c r="H38" s="19" t="s">
        <v>429</v>
      </c>
      <c r="I38" s="323" t="s">
        <v>438</v>
      </c>
      <c r="J38" s="129" t="s">
        <v>341</v>
      </c>
      <c r="K38" s="282">
        <v>32</v>
      </c>
      <c r="L38" s="43" t="str">
        <f>VLOOKUP(D38,EDITABLE!C:H,5,FALSE)</f>
        <v>FILIAL</v>
      </c>
      <c r="M38" s="19"/>
      <c r="N38" s="275" t="str">
        <f>VLOOKUP(D38,EDITABLE!C:H,6,FALSE)</f>
        <v>OBSTETRICIA</v>
      </c>
      <c r="O38" s="276"/>
      <c r="P38" s="302">
        <f>SUMIFS('Planificación 2026-1'!$R:$R,'Planificación 2026-1'!$W:$W,D38)</f>
        <v>32</v>
      </c>
      <c r="Q38" s="21"/>
      <c r="R38" s="354"/>
      <c r="S38" s="37"/>
    </row>
    <row r="39" spans="2:19" ht="15.6" x14ac:dyDescent="0.25">
      <c r="B39" s="19">
        <v>35</v>
      </c>
      <c r="C39" s="19">
        <v>21453025</v>
      </c>
      <c r="D39" s="7" t="s">
        <v>42</v>
      </c>
      <c r="E39" s="96" t="s">
        <v>429</v>
      </c>
      <c r="F39" s="97" t="s">
        <v>430</v>
      </c>
      <c r="G39" s="34" t="s">
        <v>276</v>
      </c>
      <c r="H39" s="19" t="s">
        <v>429</v>
      </c>
      <c r="I39" s="323" t="s">
        <v>435</v>
      </c>
      <c r="J39" s="36" t="s">
        <v>341</v>
      </c>
      <c r="K39" s="279">
        <v>31</v>
      </c>
      <c r="L39" s="43" t="str">
        <f>VLOOKUP(D39,EDITABLE!C:H,5,FALSE)</f>
        <v>SUNAMPE</v>
      </c>
      <c r="M39" s="19"/>
      <c r="N39" s="275" t="str">
        <f>VLOOKUP(D39,EDITABLE!C:H,6,FALSE)</f>
        <v>MEDICINA HUMANA</v>
      </c>
      <c r="O39" s="276"/>
      <c r="P39" s="342">
        <f>SUMIFS('Planificación 2026-1'!$R:$R,'Planificación 2026-1'!$W:$W,D39)</f>
        <v>26</v>
      </c>
      <c r="Q39" s="21"/>
      <c r="R39" s="351" t="s">
        <v>450</v>
      </c>
      <c r="S39" s="353"/>
    </row>
    <row r="40" spans="2:19" ht="15.6" x14ac:dyDescent="0.25">
      <c r="B40" s="19">
        <v>36</v>
      </c>
      <c r="C40" s="90">
        <v>6160287</v>
      </c>
      <c r="D40" s="91" t="s">
        <v>45</v>
      </c>
      <c r="E40" s="99" t="s">
        <v>429</v>
      </c>
      <c r="F40" s="100" t="s">
        <v>430</v>
      </c>
      <c r="G40" s="49" t="s">
        <v>302</v>
      </c>
      <c r="H40" s="50" t="s">
        <v>429</v>
      </c>
      <c r="I40" s="228" t="s">
        <v>448</v>
      </c>
      <c r="J40" s="51" t="s">
        <v>319</v>
      </c>
      <c r="K40" s="280">
        <v>16</v>
      </c>
      <c r="L40" s="43" t="str">
        <f>VLOOKUP(D40,EDITABLE!C:H,5,FALSE)</f>
        <v>SUNAMPE</v>
      </c>
      <c r="M40" s="19"/>
      <c r="N40" s="275" t="str">
        <f>VLOOKUP(D40,EDITABLE!C:H,6,FALSE)</f>
        <v>MEDICINA HUMANA - EEGG</v>
      </c>
      <c r="O40" s="276"/>
      <c r="P40" s="303">
        <f>SUMIFS('Planificación 2026-1'!$R:$R,'Planificación 2026-1'!$W:$W,D40)</f>
        <v>14</v>
      </c>
      <c r="Q40" s="21"/>
      <c r="R40" s="355"/>
      <c r="S40" s="37"/>
    </row>
    <row r="41" spans="2:19" ht="15.6" x14ac:dyDescent="0.25">
      <c r="B41" s="223">
        <v>37</v>
      </c>
      <c r="C41" s="19">
        <v>40056370</v>
      </c>
      <c r="D41" s="7" t="s">
        <v>43</v>
      </c>
      <c r="E41" s="96" t="s">
        <v>429</v>
      </c>
      <c r="F41" s="14" t="s">
        <v>430</v>
      </c>
      <c r="G41" s="19" t="s">
        <v>431</v>
      </c>
      <c r="H41" s="19" t="s">
        <v>429</v>
      </c>
      <c r="I41" s="96" t="s">
        <v>432</v>
      </c>
      <c r="J41" s="19" t="s">
        <v>341</v>
      </c>
      <c r="K41" s="277">
        <v>32</v>
      </c>
      <c r="L41" s="43" t="str">
        <f>VLOOKUP(D41,EDITABLE!C:H,5,FALSE)</f>
        <v>SEDE</v>
      </c>
      <c r="M41" s="19"/>
      <c r="N41" s="275" t="str">
        <f>VLOOKUP(D41,EDITABLE!C:H,6,FALSE)</f>
        <v>ENFERMERÍA</v>
      </c>
      <c r="O41" s="276"/>
      <c r="P41" s="300">
        <f>SUMIFS('Planificación 2026-1'!$R:$R,'Planificación 2026-1'!$W:$W,D41)</f>
        <v>30</v>
      </c>
      <c r="Q41" s="21"/>
      <c r="R41" s="35"/>
      <c r="S41" s="37"/>
    </row>
    <row r="42" spans="2:19" ht="10.8" x14ac:dyDescent="0.25">
      <c r="B42" s="19">
        <v>38</v>
      </c>
      <c r="C42" s="146">
        <v>15727165</v>
      </c>
      <c r="D42" s="311" t="s">
        <v>48</v>
      </c>
      <c r="E42" s="248" t="s">
        <v>429</v>
      </c>
      <c r="F42" s="97" t="s">
        <v>437</v>
      </c>
      <c r="G42" s="260" t="s">
        <v>279</v>
      </c>
      <c r="H42" s="86" t="s">
        <v>429</v>
      </c>
      <c r="I42" s="327" t="s">
        <v>436</v>
      </c>
      <c r="J42" s="250" t="s">
        <v>319</v>
      </c>
      <c r="K42" s="284">
        <v>18</v>
      </c>
      <c r="L42" s="43" t="str">
        <f>VLOOKUP(D42,EDITABLE!C:H,5,FALSE)</f>
        <v>HUAURA</v>
      </c>
      <c r="M42" s="19"/>
      <c r="N42" s="275" t="str">
        <f>VLOOKUP(D42,EDITABLE!C:H,6,FALSE)</f>
        <v>ENFERMERÍA - EEGG</v>
      </c>
      <c r="O42" s="276"/>
      <c r="P42" s="301">
        <f>SUMIFS('Planificación 2026-1'!$R:$R,'Planificación 2026-1'!$W:$W,D42)</f>
        <v>12</v>
      </c>
      <c r="R42" s="35"/>
      <c r="S42" s="37"/>
    </row>
    <row r="43" spans="2:19" ht="15.6" x14ac:dyDescent="0.25">
      <c r="B43" s="19">
        <v>39</v>
      </c>
      <c r="C43" s="230">
        <v>6276541</v>
      </c>
      <c r="D43" s="91" t="s">
        <v>44</v>
      </c>
      <c r="E43" s="99" t="s">
        <v>429</v>
      </c>
      <c r="F43" s="100" t="s">
        <v>430</v>
      </c>
      <c r="G43" s="231" t="s">
        <v>431</v>
      </c>
      <c r="H43" s="50" t="s">
        <v>429</v>
      </c>
      <c r="I43" s="324" t="s">
        <v>434</v>
      </c>
      <c r="J43" s="51" t="s">
        <v>319</v>
      </c>
      <c r="K43" s="280">
        <v>13</v>
      </c>
      <c r="L43" s="43" t="str">
        <f>VLOOKUP(D43,EDITABLE!C:H,5,FALSE)</f>
        <v>SEDE</v>
      </c>
      <c r="M43" s="19"/>
      <c r="N43" s="275" t="str">
        <f>VLOOKUP(D43,EDITABLE!C:H,6,FALSE)</f>
        <v>PSICOLOGÍA</v>
      </c>
      <c r="O43" s="276"/>
      <c r="P43" s="303">
        <f>SUMIFS('Planificación 2026-1'!$R:$R,'Planificación 2026-1'!$W:$W,D43)</f>
        <v>14</v>
      </c>
      <c r="Q43" s="21"/>
      <c r="R43" s="354"/>
      <c r="S43" s="37"/>
    </row>
    <row r="44" spans="2:19" ht="15.6" x14ac:dyDescent="0.25">
      <c r="B44" s="223">
        <v>40</v>
      </c>
      <c r="C44" s="19">
        <v>46475398</v>
      </c>
      <c r="D44" s="7" t="s">
        <v>46</v>
      </c>
      <c r="E44" s="96" t="s">
        <v>429</v>
      </c>
      <c r="F44" s="14" t="s">
        <v>430</v>
      </c>
      <c r="G44" s="19" t="s">
        <v>276</v>
      </c>
      <c r="H44" s="19" t="s">
        <v>429</v>
      </c>
      <c r="I44" s="96" t="s">
        <v>432</v>
      </c>
      <c r="J44" s="19" t="s">
        <v>341</v>
      </c>
      <c r="K44" s="277">
        <v>28</v>
      </c>
      <c r="L44" s="43" t="str">
        <f>VLOOKUP(D44,EDITABLE!C:H,5,FALSE)</f>
        <v>FILIAL</v>
      </c>
      <c r="M44" s="19"/>
      <c r="N44" s="275" t="str">
        <f>VLOOKUP(D44,EDITABLE!C:H,6,FALSE)</f>
        <v>ENFERMERÍA</v>
      </c>
      <c r="O44" s="276"/>
      <c r="P44" s="341">
        <f>SUMIFS('Planificación 2026-1'!$R:$R,'Planificación 2026-1'!$W:$W,D44)</f>
        <v>24</v>
      </c>
      <c r="Q44" s="21"/>
      <c r="R44" s="351" t="s">
        <v>451</v>
      </c>
      <c r="S44" s="353"/>
    </row>
    <row r="45" spans="2:19" ht="15.6" x14ac:dyDescent="0.25">
      <c r="B45" s="19">
        <v>41</v>
      </c>
      <c r="C45" s="215">
        <v>42363036</v>
      </c>
      <c r="D45" s="261" t="s">
        <v>47</v>
      </c>
      <c r="E45" s="254" t="s">
        <v>429</v>
      </c>
      <c r="F45" s="100" t="s">
        <v>430</v>
      </c>
      <c r="G45" s="255" t="s">
        <v>276</v>
      </c>
      <c r="H45" s="252" t="s">
        <v>429</v>
      </c>
      <c r="I45" s="328" t="s">
        <v>435</v>
      </c>
      <c r="J45" s="257" t="s">
        <v>319</v>
      </c>
      <c r="K45" s="283">
        <v>10</v>
      </c>
      <c r="L45" s="43" t="str">
        <f>VLOOKUP(D45,EDITABLE!C:H,5,FALSE)</f>
        <v>PORUMA</v>
      </c>
      <c r="M45" s="19"/>
      <c r="N45" s="275" t="str">
        <f>VLOOKUP(D45,EDITABLE!C:H,6,FALSE)</f>
        <v>MEDICINA HUMANA</v>
      </c>
      <c r="O45" s="276"/>
      <c r="P45" s="304">
        <f>SUMIFS('Planificación 2026-1'!$R:$R,'Planificación 2026-1'!$W:$W,D45)</f>
        <v>11</v>
      </c>
      <c r="Q45" s="21"/>
      <c r="R45" s="355"/>
      <c r="S45" s="37"/>
    </row>
    <row r="46" spans="2:19" ht="15.6" x14ac:dyDescent="0.25">
      <c r="B46" s="19">
        <v>42</v>
      </c>
      <c r="C46" s="19">
        <v>10350121</v>
      </c>
      <c r="D46" s="7" t="s">
        <v>49</v>
      </c>
      <c r="E46" s="96" t="s">
        <v>429</v>
      </c>
      <c r="F46" s="14" t="s">
        <v>430</v>
      </c>
      <c r="G46" s="19" t="s">
        <v>431</v>
      </c>
      <c r="H46" s="19" t="s">
        <v>429</v>
      </c>
      <c r="I46" s="96" t="s">
        <v>432</v>
      </c>
      <c r="J46" s="19" t="s">
        <v>319</v>
      </c>
      <c r="K46" s="277">
        <v>10</v>
      </c>
      <c r="L46" s="43" t="str">
        <f>VLOOKUP(D46,EDITABLE!C:H,5,FALSE)</f>
        <v>SEDE</v>
      </c>
      <c r="M46" s="19"/>
      <c r="N46" s="275" t="str">
        <f>VLOOKUP(D46,EDITABLE!C:H,6,FALSE)</f>
        <v>ENFERMERÍA</v>
      </c>
      <c r="O46" s="276"/>
      <c r="P46" s="300">
        <f>SUMIFS('Planificación 2026-1'!$R:$R,'Planificación 2026-1'!$W:$W,D46)</f>
        <v>12</v>
      </c>
      <c r="Q46" s="21"/>
      <c r="R46" s="35"/>
      <c r="S46" s="37"/>
    </row>
    <row r="47" spans="2:19" ht="10.8" x14ac:dyDescent="0.25">
      <c r="B47" s="223">
        <v>43</v>
      </c>
      <c r="C47" s="146">
        <v>43036474</v>
      </c>
      <c r="D47" s="311" t="s">
        <v>50</v>
      </c>
      <c r="E47" s="248" t="s">
        <v>429</v>
      </c>
      <c r="F47" s="97" t="s">
        <v>440</v>
      </c>
      <c r="G47" s="260" t="s">
        <v>302</v>
      </c>
      <c r="H47" s="86" t="s">
        <v>429</v>
      </c>
      <c r="I47" s="327" t="s">
        <v>435</v>
      </c>
      <c r="J47" s="250" t="s">
        <v>319</v>
      </c>
      <c r="K47" s="284">
        <v>15</v>
      </c>
      <c r="L47" s="43" t="str">
        <f>VLOOKUP(D47,EDITABLE!C:H,5,FALSE)</f>
        <v>SUNAMPE</v>
      </c>
      <c r="M47" s="19"/>
      <c r="N47" s="275" t="str">
        <f>VLOOKUP(D47,EDITABLE!C:H,6,FALSE)</f>
        <v>MEDICINA HUMANA</v>
      </c>
      <c r="O47" s="276"/>
      <c r="P47" s="301">
        <f>SUMIFS('Planificación 2026-1'!$R:$R,'Planificación 2026-1'!$W:$W,D47)</f>
        <v>15</v>
      </c>
      <c r="R47" s="35"/>
      <c r="S47" s="37"/>
    </row>
    <row r="48" spans="2:19" ht="15.6" x14ac:dyDescent="0.25">
      <c r="B48" s="19">
        <v>44</v>
      </c>
      <c r="C48" s="31">
        <v>43456897</v>
      </c>
      <c r="D48" s="7" t="s">
        <v>51</v>
      </c>
      <c r="E48" s="96" t="s">
        <v>429</v>
      </c>
      <c r="F48" s="97" t="s">
        <v>430</v>
      </c>
      <c r="G48" s="19" t="s">
        <v>276</v>
      </c>
      <c r="H48" s="19" t="s">
        <v>429</v>
      </c>
      <c r="I48" s="323" t="s">
        <v>434</v>
      </c>
      <c r="J48" s="36" t="s">
        <v>319</v>
      </c>
      <c r="K48" s="279">
        <v>15</v>
      </c>
      <c r="L48" s="43" t="str">
        <f>VLOOKUP(D48,EDITABLE!C:H,5,FALSE)</f>
        <v>FILIAL</v>
      </c>
      <c r="M48" s="19"/>
      <c r="N48" s="275" t="str">
        <f>VLOOKUP(D48,EDITABLE!C:H,6,FALSE)</f>
        <v>PSICOLOGÍA</v>
      </c>
      <c r="O48" s="276"/>
      <c r="P48" s="302">
        <f>SUMIFS('Planificación 2026-1'!$R:$R,'Planificación 2026-1'!$W:$W,D48)</f>
        <v>15</v>
      </c>
      <c r="Q48" s="21"/>
      <c r="R48" s="35"/>
      <c r="S48" s="37"/>
    </row>
    <row r="49" spans="2:19" ht="15.6" x14ac:dyDescent="0.25">
      <c r="B49" s="19">
        <v>45</v>
      </c>
      <c r="C49" s="126">
        <v>21463142</v>
      </c>
      <c r="D49" s="7" t="s">
        <v>52</v>
      </c>
      <c r="E49" s="127" t="s">
        <v>429</v>
      </c>
      <c r="F49" s="128" t="s">
        <v>430</v>
      </c>
      <c r="G49" s="34" t="s">
        <v>276</v>
      </c>
      <c r="H49" s="19" t="s">
        <v>429</v>
      </c>
      <c r="I49" s="323" t="s">
        <v>438</v>
      </c>
      <c r="J49" s="129" t="s">
        <v>341</v>
      </c>
      <c r="K49" s="282">
        <v>30</v>
      </c>
      <c r="L49" s="43" t="str">
        <f>VLOOKUP(D49,EDITABLE!C:H,5,FALSE)</f>
        <v>SEDE</v>
      </c>
      <c r="M49" s="19"/>
      <c r="N49" s="275" t="str">
        <f>VLOOKUP(D49,EDITABLE!C:H,6,FALSE)</f>
        <v>OBSTETRICIA</v>
      </c>
      <c r="O49" s="276"/>
      <c r="P49" s="302">
        <f>SUMIFS('Planificación 2026-1'!$R:$R,'Planificación 2026-1'!$W:$W,D49)</f>
        <v>38</v>
      </c>
      <c r="Q49" s="21"/>
      <c r="R49" s="35"/>
      <c r="S49" s="37"/>
    </row>
    <row r="50" spans="2:19" ht="15.6" x14ac:dyDescent="0.25">
      <c r="B50" s="223">
        <v>46</v>
      </c>
      <c r="C50" s="31">
        <v>41485219</v>
      </c>
      <c r="D50" s="7" t="s">
        <v>57</v>
      </c>
      <c r="E50" s="96" t="s">
        <v>429</v>
      </c>
      <c r="F50" s="97" t="s">
        <v>430</v>
      </c>
      <c r="G50" s="34" t="s">
        <v>431</v>
      </c>
      <c r="H50" s="19" t="s">
        <v>429</v>
      </c>
      <c r="I50" s="323" t="s">
        <v>452</v>
      </c>
      <c r="J50" s="36" t="s">
        <v>319</v>
      </c>
      <c r="K50" s="279">
        <v>7</v>
      </c>
      <c r="L50" s="43" t="str">
        <f>VLOOKUP(D50,EDITABLE!C:H,5,FALSE)</f>
        <v>SEDE</v>
      </c>
      <c r="M50" s="19"/>
      <c r="N50" s="275" t="str">
        <f>VLOOKUP(D50,EDITABLE!C:H,6,FALSE)</f>
        <v>OBSTETRICIA</v>
      </c>
      <c r="O50" s="276"/>
      <c r="P50" s="302">
        <f>SUMIFS('Planificación 2026-1'!$R:$R,'Planificación 2026-1'!$W:$W,D50)</f>
        <v>12</v>
      </c>
      <c r="Q50" s="21"/>
      <c r="R50" s="35"/>
      <c r="S50" s="37"/>
    </row>
    <row r="51" spans="2:19" ht="10.8" x14ac:dyDescent="0.25">
      <c r="B51" s="19">
        <v>47</v>
      </c>
      <c r="C51" s="85">
        <v>22309591</v>
      </c>
      <c r="D51" s="310" t="s">
        <v>53</v>
      </c>
      <c r="E51" s="96" t="s">
        <v>429</v>
      </c>
      <c r="F51" s="97" t="s">
        <v>437</v>
      </c>
      <c r="G51" s="34" t="s">
        <v>302</v>
      </c>
      <c r="H51" s="19" t="s">
        <v>429</v>
      </c>
      <c r="I51" s="323" t="s">
        <v>435</v>
      </c>
      <c r="J51" s="36" t="s">
        <v>319</v>
      </c>
      <c r="K51" s="279">
        <v>10</v>
      </c>
      <c r="L51" s="43" t="str">
        <f>VLOOKUP(D51,EDITABLE!C:H,5,FALSE)</f>
        <v>SUNAMPE</v>
      </c>
      <c r="M51" s="19"/>
      <c r="N51" s="275" t="str">
        <f>VLOOKUP(D51,EDITABLE!C:H,6,FALSE)</f>
        <v>MEDICINA HUMANA</v>
      </c>
      <c r="O51" s="276"/>
      <c r="P51" s="302">
        <f>SUMIFS('Planificación 2026-1'!$R:$R,'Planificación 2026-1'!$W:$W,D51)</f>
        <v>15</v>
      </c>
      <c r="R51" s="35"/>
      <c r="S51" s="37"/>
    </row>
    <row r="52" spans="2:19" ht="15.6" x14ac:dyDescent="0.25">
      <c r="B52" s="19">
        <v>48</v>
      </c>
      <c r="C52" s="31">
        <v>21537507</v>
      </c>
      <c r="D52" s="7" t="s">
        <v>54</v>
      </c>
      <c r="E52" s="96" t="s">
        <v>429</v>
      </c>
      <c r="F52" s="97" t="s">
        <v>430</v>
      </c>
      <c r="G52" s="34" t="s">
        <v>276</v>
      </c>
      <c r="H52" s="19" t="s">
        <v>429</v>
      </c>
      <c r="I52" s="198" t="s">
        <v>446</v>
      </c>
      <c r="J52" s="36" t="s">
        <v>319</v>
      </c>
      <c r="K52" s="279">
        <v>8</v>
      </c>
      <c r="L52" s="43" t="e">
        <f>VLOOKUP(D52,EDITABLE!C:H,5,FALSE)</f>
        <v>#N/A</v>
      </c>
      <c r="M52" s="19"/>
      <c r="N52" s="275" t="e">
        <f>VLOOKUP(D52,EDITABLE!C:H,6,FALSE)</f>
        <v>#N/A</v>
      </c>
      <c r="O52" s="276"/>
      <c r="P52" s="353">
        <f>SUMIFS('Planificación 2026-1'!$R:$R,'Planificación 2026-1'!$W:$W,D52)</f>
        <v>12</v>
      </c>
      <c r="Q52" s="21"/>
      <c r="R52" s="35"/>
      <c r="S52" s="37"/>
    </row>
    <row r="53" spans="2:19" ht="10.8" x14ac:dyDescent="0.25">
      <c r="B53" s="223">
        <v>49</v>
      </c>
      <c r="C53" s="131" t="s">
        <v>453</v>
      </c>
      <c r="D53" s="312" t="s">
        <v>55</v>
      </c>
      <c r="E53" s="127" t="s">
        <v>429</v>
      </c>
      <c r="F53" s="128" t="s">
        <v>437</v>
      </c>
      <c r="G53" s="34" t="s">
        <v>276</v>
      </c>
      <c r="H53" s="19" t="s">
        <v>429</v>
      </c>
      <c r="I53" s="323" t="s">
        <v>438</v>
      </c>
      <c r="J53" s="129" t="s">
        <v>319</v>
      </c>
      <c r="K53" s="282">
        <v>10</v>
      </c>
      <c r="L53" s="43" t="str">
        <f>VLOOKUP(D53,EDITABLE!C:H,5,FALSE)</f>
        <v>FILIAL</v>
      </c>
      <c r="M53" s="19"/>
      <c r="N53" s="275" t="str">
        <f>VLOOKUP(D53,EDITABLE!C:H,6,FALSE)</f>
        <v>OBSTETRICIA</v>
      </c>
      <c r="O53" s="276"/>
      <c r="P53" s="302">
        <f>SUMIFS('Planificación 2026-1'!$R:$R,'Planificación 2026-1'!$W:$W,D53)</f>
        <v>12</v>
      </c>
      <c r="R53" s="35"/>
      <c r="S53" s="37"/>
    </row>
    <row r="54" spans="2:19" ht="15.6" x14ac:dyDescent="0.25">
      <c r="B54" s="19">
        <v>50</v>
      </c>
      <c r="C54" s="90">
        <v>41845220</v>
      </c>
      <c r="D54" s="91" t="s">
        <v>56</v>
      </c>
      <c r="E54" s="232" t="s">
        <v>429</v>
      </c>
      <c r="F54" s="100" t="s">
        <v>430</v>
      </c>
      <c r="G54" s="49" t="s">
        <v>431</v>
      </c>
      <c r="H54" s="50" t="s">
        <v>429</v>
      </c>
      <c r="I54" s="228" t="s">
        <v>436</v>
      </c>
      <c r="J54" s="51" t="s">
        <v>341</v>
      </c>
      <c r="K54" s="280">
        <v>35</v>
      </c>
      <c r="L54" s="43" t="str">
        <f>VLOOKUP(D54,EDITABLE!C:H,5,FALSE)</f>
        <v>SEDE</v>
      </c>
      <c r="M54" s="19"/>
      <c r="N54" s="275" t="str">
        <f>VLOOKUP(D54,EDITABLE!C:H,6,FALSE)</f>
        <v>OBSTETRICIA - EEGG</v>
      </c>
      <c r="O54" s="276"/>
      <c r="P54" s="303">
        <f>SUMIFS('Planificación 2026-1'!$R:$R,'Planificación 2026-1'!$W:$W,D54)</f>
        <v>35</v>
      </c>
      <c r="Q54" s="21"/>
      <c r="R54" s="35"/>
      <c r="S54" s="37"/>
    </row>
    <row r="55" spans="2:19" ht="15.6" x14ac:dyDescent="0.25">
      <c r="B55" s="19">
        <v>51</v>
      </c>
      <c r="C55" s="19">
        <v>21418654</v>
      </c>
      <c r="D55" s="7" t="s">
        <v>58</v>
      </c>
      <c r="E55" s="96" t="s">
        <v>429</v>
      </c>
      <c r="F55" s="14" t="s">
        <v>430</v>
      </c>
      <c r="G55" s="19" t="s">
        <v>276</v>
      </c>
      <c r="H55" s="19" t="s">
        <v>429</v>
      </c>
      <c r="I55" s="96" t="s">
        <v>432</v>
      </c>
      <c r="J55" s="19" t="s">
        <v>341</v>
      </c>
      <c r="K55" s="277">
        <v>33</v>
      </c>
      <c r="L55" s="43" t="str">
        <f>VLOOKUP(D55,EDITABLE!C:H,5,FALSE)</f>
        <v>FILIAL</v>
      </c>
      <c r="M55" s="19"/>
      <c r="N55" s="275" t="str">
        <f>VLOOKUP(D55,EDITABLE!C:H,6,FALSE)</f>
        <v>ENFERMERÍA</v>
      </c>
      <c r="O55" s="276"/>
      <c r="P55" s="300">
        <f>SUMIFS('Planificación 2026-1'!$R:$R,'Planificación 2026-1'!$W:$W,D55)</f>
        <v>34</v>
      </c>
      <c r="Q55" s="21"/>
      <c r="R55" s="35"/>
      <c r="S55" s="37"/>
    </row>
    <row r="56" spans="2:19" ht="15.6" x14ac:dyDescent="0.25">
      <c r="B56" s="223">
        <v>52</v>
      </c>
      <c r="C56" s="19">
        <v>45440179</v>
      </c>
      <c r="D56" s="7" t="s">
        <v>59</v>
      </c>
      <c r="E56" s="96" t="s">
        <v>429</v>
      </c>
      <c r="F56" s="14" t="s">
        <v>430</v>
      </c>
      <c r="G56" s="19" t="s">
        <v>276</v>
      </c>
      <c r="H56" s="19" t="s">
        <v>429</v>
      </c>
      <c r="I56" s="96" t="s">
        <v>432</v>
      </c>
      <c r="J56" s="19" t="s">
        <v>341</v>
      </c>
      <c r="K56" s="277">
        <v>34</v>
      </c>
      <c r="L56" s="43" t="str">
        <f>VLOOKUP(D56,EDITABLE!C:H,5,FALSE)</f>
        <v>FILIAL</v>
      </c>
      <c r="M56" s="19"/>
      <c r="N56" s="275" t="str">
        <f>VLOOKUP(D56,EDITABLE!C:H,6,FALSE)</f>
        <v>ENFERMERÍA</v>
      </c>
      <c r="O56" s="276"/>
      <c r="P56" s="300">
        <f>SUMIFS('Planificación 2026-1'!$R:$R,'Planificación 2026-1'!$W:$W,D56)</f>
        <v>32</v>
      </c>
      <c r="Q56" s="21"/>
      <c r="R56" s="35"/>
      <c r="S56" s="37"/>
    </row>
    <row r="57" spans="2:19" ht="15.6" x14ac:dyDescent="0.25">
      <c r="B57" s="19">
        <v>53</v>
      </c>
      <c r="C57" s="219">
        <v>21522829</v>
      </c>
      <c r="D57" s="262" t="s">
        <v>60</v>
      </c>
      <c r="E57" s="221" t="s">
        <v>429</v>
      </c>
      <c r="F57" s="128" t="s">
        <v>430</v>
      </c>
      <c r="G57" s="260" t="s">
        <v>276</v>
      </c>
      <c r="H57" s="86" t="s">
        <v>429</v>
      </c>
      <c r="I57" s="327" t="s">
        <v>438</v>
      </c>
      <c r="J57" s="251" t="s">
        <v>341</v>
      </c>
      <c r="K57" s="281">
        <v>30</v>
      </c>
      <c r="L57" s="43" t="str">
        <f>VLOOKUP(D57,EDITABLE!C:H,5,FALSE)</f>
        <v>FILIAL</v>
      </c>
      <c r="M57" s="19"/>
      <c r="N57" s="275" t="str">
        <f>VLOOKUP(D57,EDITABLE!C:H,6,FALSE)</f>
        <v>OBSTETRICIA</v>
      </c>
      <c r="O57" s="276"/>
      <c r="P57" s="301">
        <f>SUMIFS('Planificación 2026-1'!$R:$R,'Planificación 2026-1'!$W:$W,D57)</f>
        <v>16</v>
      </c>
      <c r="Q57" s="21"/>
      <c r="R57" s="35"/>
      <c r="S57" s="37"/>
    </row>
    <row r="58" spans="2:19" ht="15.6" x14ac:dyDescent="0.25">
      <c r="B58" s="19">
        <v>54</v>
      </c>
      <c r="C58" s="31">
        <v>70504650</v>
      </c>
      <c r="D58" s="7" t="s">
        <v>61</v>
      </c>
      <c r="E58" s="96" t="s">
        <v>429</v>
      </c>
      <c r="F58" s="97" t="s">
        <v>430</v>
      </c>
      <c r="G58" s="34" t="s">
        <v>302</v>
      </c>
      <c r="H58" s="19" t="s">
        <v>429</v>
      </c>
      <c r="I58" s="323" t="s">
        <v>435</v>
      </c>
      <c r="J58" s="36" t="s">
        <v>319</v>
      </c>
      <c r="K58" s="279">
        <v>11</v>
      </c>
      <c r="L58" s="43" t="str">
        <f>VLOOKUP(D58,EDITABLE!C:H,5,FALSE)</f>
        <v>SUNAMPE</v>
      </c>
      <c r="M58" s="19"/>
      <c r="N58" s="275" t="str">
        <f>VLOOKUP(D58,EDITABLE!C:H,6,FALSE)</f>
        <v>MEDICINA HUMANA</v>
      </c>
      <c r="O58" s="276"/>
      <c r="P58" s="302">
        <f>SUMIFS('Planificación 2026-1'!$R:$R,'Planificación 2026-1'!$W:$W,D58)</f>
        <v>18</v>
      </c>
      <c r="Q58" s="21"/>
      <c r="R58" s="35"/>
      <c r="S58" s="37"/>
    </row>
    <row r="59" spans="2:19" ht="15.6" x14ac:dyDescent="0.25">
      <c r="B59" s="223">
        <v>55</v>
      </c>
      <c r="C59" s="31">
        <v>43429701</v>
      </c>
      <c r="D59" s="7" t="s">
        <v>62</v>
      </c>
      <c r="E59" s="96" t="s">
        <v>429</v>
      </c>
      <c r="F59" s="97" t="s">
        <v>430</v>
      </c>
      <c r="G59" s="196" t="s">
        <v>276</v>
      </c>
      <c r="H59" s="19" t="s">
        <v>429</v>
      </c>
      <c r="I59" s="323" t="s">
        <v>434</v>
      </c>
      <c r="J59" s="36" t="s">
        <v>319</v>
      </c>
      <c r="K59" s="279">
        <v>9</v>
      </c>
      <c r="L59" s="43" t="str">
        <f>VLOOKUP(D59,EDITABLE!C:H,5,FALSE)</f>
        <v>FILIAL</v>
      </c>
      <c r="M59" s="19"/>
      <c r="N59" s="275" t="str">
        <f>VLOOKUP(D59,EDITABLE!C:H,6,FALSE)</f>
        <v>PSICOLOGÍA</v>
      </c>
      <c r="O59" s="276"/>
      <c r="P59" s="302">
        <f>SUMIFS('Planificación 2026-1'!$R:$R,'Planificación 2026-1'!$W:$W,D59)</f>
        <v>13</v>
      </c>
      <c r="Q59" s="21"/>
      <c r="R59" s="35"/>
      <c r="S59" s="37"/>
    </row>
    <row r="60" spans="2:19" ht="118.8" x14ac:dyDescent="0.25">
      <c r="B60" s="19">
        <v>56</v>
      </c>
      <c r="C60" s="85">
        <v>72198485</v>
      </c>
      <c r="D60" s="310" t="s">
        <v>63</v>
      </c>
      <c r="E60" s="96" t="s">
        <v>429</v>
      </c>
      <c r="F60" s="97" t="s">
        <v>440</v>
      </c>
      <c r="G60" s="34" t="s">
        <v>276</v>
      </c>
      <c r="H60" s="19" t="s">
        <v>429</v>
      </c>
      <c r="I60" s="323" t="s">
        <v>435</v>
      </c>
      <c r="J60" s="36" t="s">
        <v>319</v>
      </c>
      <c r="K60" s="279">
        <v>12</v>
      </c>
      <c r="L60" s="43" t="e">
        <f>VLOOKUP(D60,EDITABLE!C:H,5,FALSE)</f>
        <v>#N/A</v>
      </c>
      <c r="M60" s="19"/>
      <c r="N60" s="275" t="e">
        <f>VLOOKUP(D60,EDITABLE!C:H,6,FALSE)</f>
        <v>#N/A</v>
      </c>
      <c r="O60" s="276"/>
      <c r="P60" s="302">
        <f>SUMIFS('Planificación 2026-1'!$R:$R,'Planificación 2026-1'!$W:$W,D60)</f>
        <v>0</v>
      </c>
      <c r="R60" s="35"/>
      <c r="S60" s="37"/>
    </row>
    <row r="61" spans="2:19" ht="15.6" x14ac:dyDescent="0.25">
      <c r="B61" s="19">
        <v>57</v>
      </c>
      <c r="C61" s="31">
        <v>41222348</v>
      </c>
      <c r="D61" s="7" t="s">
        <v>64</v>
      </c>
      <c r="E61" s="96" t="s">
        <v>429</v>
      </c>
      <c r="F61" s="97" t="s">
        <v>430</v>
      </c>
      <c r="G61" s="34" t="s">
        <v>276</v>
      </c>
      <c r="H61" s="19" t="s">
        <v>429</v>
      </c>
      <c r="I61" s="323" t="s">
        <v>433</v>
      </c>
      <c r="J61" s="36" t="s">
        <v>319</v>
      </c>
      <c r="K61" s="279">
        <v>9</v>
      </c>
      <c r="L61" s="43" t="str">
        <f>VLOOKUP(D61,EDITABLE!C:H,5,FALSE)</f>
        <v>FILIAL</v>
      </c>
      <c r="M61" s="19"/>
      <c r="N61" s="275" t="str">
        <f>VLOOKUP(D61,EDITABLE!C:H,6,FALSE)</f>
        <v>ENFERMERÍA - EEGG</v>
      </c>
      <c r="O61" s="276"/>
      <c r="P61" s="302">
        <f>SUMIFS('Planificación 2026-1'!$R:$R,'Planificación 2026-1'!$W:$W,D61)</f>
        <v>14</v>
      </c>
      <c r="Q61" s="21"/>
      <c r="R61" s="35"/>
      <c r="S61" s="37"/>
    </row>
    <row r="62" spans="2:19" ht="10.8" x14ac:dyDescent="0.25">
      <c r="B62" s="223">
        <v>58</v>
      </c>
      <c r="C62" s="85">
        <v>32111220</v>
      </c>
      <c r="D62" s="310" t="s">
        <v>70</v>
      </c>
      <c r="E62" s="96" t="s">
        <v>429</v>
      </c>
      <c r="F62" s="97" t="s">
        <v>440</v>
      </c>
      <c r="G62" s="34" t="s">
        <v>279</v>
      </c>
      <c r="H62" s="19" t="s">
        <v>429</v>
      </c>
      <c r="I62" s="323" t="s">
        <v>446</v>
      </c>
      <c r="J62" s="36" t="s">
        <v>319</v>
      </c>
      <c r="K62" s="279">
        <v>12</v>
      </c>
      <c r="L62" s="43" t="str">
        <f>VLOOKUP(D62,EDITABLE!C:H,5,FALSE)</f>
        <v>HUAURA</v>
      </c>
      <c r="M62" s="19"/>
      <c r="N62" s="275" t="str">
        <f>VLOOKUP(D62,EDITABLE!C:H,6,FALSE)</f>
        <v>ENFERMERÍA - EEGG</v>
      </c>
      <c r="O62" s="276"/>
      <c r="P62" s="302">
        <f>SUMIFS('Planificación 2026-1'!$R:$R,'Planificación 2026-1'!$W:$W,D62)</f>
        <v>37</v>
      </c>
      <c r="R62" s="35"/>
      <c r="S62" s="37"/>
    </row>
    <row r="63" spans="2:19" ht="15.6" x14ac:dyDescent="0.25">
      <c r="B63" s="19">
        <v>59</v>
      </c>
      <c r="C63" s="31">
        <v>40965725</v>
      </c>
      <c r="D63" s="7" t="s">
        <v>72</v>
      </c>
      <c r="E63" s="96" t="s">
        <v>429</v>
      </c>
      <c r="F63" s="97" t="s">
        <v>430</v>
      </c>
      <c r="G63" s="34" t="s">
        <v>431</v>
      </c>
      <c r="H63" s="19" t="s">
        <v>429</v>
      </c>
      <c r="I63" s="323" t="s">
        <v>447</v>
      </c>
      <c r="J63" s="36" t="s">
        <v>319</v>
      </c>
      <c r="K63" s="279">
        <v>10</v>
      </c>
      <c r="L63" s="43" t="str">
        <f>VLOOKUP(D63,EDITABLE!C:H,5,FALSE)</f>
        <v>SEDE</v>
      </c>
      <c r="M63" s="19"/>
      <c r="N63" s="275" t="str">
        <f>VLOOKUP(D63,EDITABLE!C:H,6,FALSE)</f>
        <v>ENFERMERÍA - EEGG</v>
      </c>
      <c r="O63" s="276"/>
      <c r="P63" s="302">
        <f>SUMIFS('Planificación 2026-1'!$R:$R,'Planificación 2026-1'!$W:$W,D63)</f>
        <v>20</v>
      </c>
      <c r="Q63" s="21"/>
      <c r="R63" s="35"/>
      <c r="S63" s="37"/>
    </row>
    <row r="64" spans="2:19" ht="15.6" x14ac:dyDescent="0.25">
      <c r="B64" s="19">
        <v>60</v>
      </c>
      <c r="C64" s="31">
        <v>21426247</v>
      </c>
      <c r="D64" s="7" t="s">
        <v>65</v>
      </c>
      <c r="E64" s="96" t="s">
        <v>429</v>
      </c>
      <c r="F64" s="97" t="s">
        <v>430</v>
      </c>
      <c r="G64" s="196" t="s">
        <v>302</v>
      </c>
      <c r="H64" s="19" t="s">
        <v>429</v>
      </c>
      <c r="I64" s="323" t="s">
        <v>435</v>
      </c>
      <c r="J64" s="36" t="s">
        <v>319</v>
      </c>
      <c r="K64" s="279">
        <v>17</v>
      </c>
      <c r="L64" s="43" t="str">
        <f>VLOOKUP(D64,EDITABLE!C:H,5,FALSE)</f>
        <v>SUNAMPE</v>
      </c>
      <c r="M64" s="19"/>
      <c r="N64" s="275" t="str">
        <f>VLOOKUP(D64,EDITABLE!C:H,6,FALSE)</f>
        <v>MEDICINA HUMANA</v>
      </c>
      <c r="O64" s="276"/>
      <c r="P64" s="302">
        <f>SUMIFS('Planificación 2026-1'!$R:$R,'Planificación 2026-1'!$W:$W,D64)</f>
        <v>39</v>
      </c>
      <c r="Q64" s="21"/>
      <c r="R64" s="354"/>
      <c r="S64" s="37"/>
    </row>
    <row r="65" spans="2:19" ht="15.6" x14ac:dyDescent="0.25">
      <c r="B65" s="223">
        <v>61</v>
      </c>
      <c r="C65" s="31">
        <v>47849946</v>
      </c>
      <c r="D65" s="7" t="s">
        <v>454</v>
      </c>
      <c r="E65" s="96" t="s">
        <v>429</v>
      </c>
      <c r="F65" s="97" t="s">
        <v>430</v>
      </c>
      <c r="G65" s="34" t="s">
        <v>431</v>
      </c>
      <c r="H65" s="19" t="s">
        <v>429</v>
      </c>
      <c r="I65" s="198" t="s">
        <v>455</v>
      </c>
      <c r="J65" s="36" t="s">
        <v>341</v>
      </c>
      <c r="K65" s="279">
        <v>27</v>
      </c>
      <c r="L65" s="43" t="str">
        <f>VLOOKUP(D65,EDITABLE!C:H,5,FALSE)</f>
        <v>SUNAMPE</v>
      </c>
      <c r="M65" s="19"/>
      <c r="N65" s="275" t="str">
        <f>VLOOKUP(D65,EDITABLE!C:H,6,FALSE)</f>
        <v>TECNOLOGÍA MÉDICA</v>
      </c>
      <c r="O65" s="276"/>
      <c r="P65" s="344">
        <f>SUMIFS('Planificación 2026-1'!$R:$R,'Planificación 2026-1'!$W:$W,D65)</f>
        <v>32</v>
      </c>
      <c r="Q65" s="21"/>
      <c r="R65" s="351"/>
      <c r="S65" s="353"/>
    </row>
    <row r="66" spans="2:19" ht="15.6" x14ac:dyDescent="0.25">
      <c r="B66" s="19">
        <v>62</v>
      </c>
      <c r="C66" s="31">
        <v>42657141</v>
      </c>
      <c r="D66" s="7" t="s">
        <v>66</v>
      </c>
      <c r="E66" s="96" t="s">
        <v>429</v>
      </c>
      <c r="F66" s="97" t="s">
        <v>430</v>
      </c>
      <c r="G66" s="34" t="s">
        <v>276</v>
      </c>
      <c r="H66" s="19" t="s">
        <v>429</v>
      </c>
      <c r="I66" s="198" t="s">
        <v>433</v>
      </c>
      <c r="J66" s="36" t="s">
        <v>319</v>
      </c>
      <c r="K66" s="279">
        <v>8</v>
      </c>
      <c r="L66" s="43" t="str">
        <f>VLOOKUP(D66,EDITABLE!C:H,5,FALSE)</f>
        <v>FILIAL</v>
      </c>
      <c r="M66" s="19"/>
      <c r="N66" s="275" t="str">
        <f>VLOOKUP(D66,EDITABLE!C:H,6,FALSE)</f>
        <v>PSICOLOGÍA - EEGG</v>
      </c>
      <c r="O66" s="276"/>
      <c r="P66" s="302">
        <f>SUMIFS('Planificación 2026-1'!$R:$R,'Planificación 2026-1'!$W:$W,D66)</f>
        <v>12</v>
      </c>
      <c r="Q66" s="21"/>
      <c r="R66" s="355"/>
      <c r="S66" s="37"/>
    </row>
    <row r="67" spans="2:19" ht="15.6" x14ac:dyDescent="0.25">
      <c r="B67" s="19">
        <v>63</v>
      </c>
      <c r="C67" s="31">
        <v>46941666</v>
      </c>
      <c r="D67" s="7" t="s">
        <v>67</v>
      </c>
      <c r="E67" s="96" t="s">
        <v>429</v>
      </c>
      <c r="F67" s="97" t="s">
        <v>430</v>
      </c>
      <c r="G67" s="34" t="s">
        <v>276</v>
      </c>
      <c r="H67" s="19" t="s">
        <v>429</v>
      </c>
      <c r="I67" s="323" t="s">
        <v>435</v>
      </c>
      <c r="J67" s="36" t="s">
        <v>319</v>
      </c>
      <c r="K67" s="279">
        <v>14</v>
      </c>
      <c r="L67" s="43" t="str">
        <f>VLOOKUP(D67,EDITABLE!C:H,5,FALSE)</f>
        <v>PORUMA</v>
      </c>
      <c r="M67" s="19"/>
      <c r="N67" s="275" t="str">
        <f>VLOOKUP(D67,EDITABLE!C:H,6,FALSE)</f>
        <v>MEDICINA HUMANA</v>
      </c>
      <c r="O67" s="276"/>
      <c r="P67" s="302">
        <f>SUMIFS('Planificación 2026-1'!$R:$R,'Planificación 2026-1'!$W:$W,D67)</f>
        <v>11</v>
      </c>
      <c r="Q67" s="21"/>
      <c r="R67" s="35"/>
      <c r="S67" s="37"/>
    </row>
    <row r="68" spans="2:19" ht="15.6" x14ac:dyDescent="0.25">
      <c r="B68" s="223">
        <v>64</v>
      </c>
      <c r="C68" s="31">
        <v>21524241</v>
      </c>
      <c r="D68" s="7" t="s">
        <v>68</v>
      </c>
      <c r="E68" s="96" t="s">
        <v>429</v>
      </c>
      <c r="F68" s="97" t="s">
        <v>430</v>
      </c>
      <c r="G68" s="34" t="s">
        <v>276</v>
      </c>
      <c r="H68" s="19" t="s">
        <v>429</v>
      </c>
      <c r="I68" s="198" t="s">
        <v>446</v>
      </c>
      <c r="J68" s="36" t="s">
        <v>319</v>
      </c>
      <c r="K68" s="279">
        <v>15</v>
      </c>
      <c r="L68" s="43" t="e">
        <f>VLOOKUP(D68,EDITABLE!C:H,5,FALSE)</f>
        <v>#N/A</v>
      </c>
      <c r="M68" s="19"/>
      <c r="N68" s="275" t="e">
        <f>VLOOKUP(D68,EDITABLE!C:H,6,FALSE)</f>
        <v>#N/A</v>
      </c>
      <c r="O68" s="276"/>
      <c r="P68" s="346">
        <f>SUMIFS('Planificación 2026-1'!$R:$R,'Planificación 2026-1'!$W:$W,D68)</f>
        <v>0</v>
      </c>
      <c r="Q68" s="21"/>
      <c r="R68" s="35"/>
      <c r="S68" s="37"/>
    </row>
    <row r="69" spans="2:19" ht="15.6" x14ac:dyDescent="0.25">
      <c r="B69" s="19">
        <v>65</v>
      </c>
      <c r="C69" s="31">
        <v>71472171</v>
      </c>
      <c r="D69" s="7" t="s">
        <v>69</v>
      </c>
      <c r="E69" s="96" t="s">
        <v>429</v>
      </c>
      <c r="F69" s="97" t="s">
        <v>430</v>
      </c>
      <c r="G69" s="34" t="s">
        <v>276</v>
      </c>
      <c r="H69" s="19" t="s">
        <v>429</v>
      </c>
      <c r="I69" s="198" t="s">
        <v>433</v>
      </c>
      <c r="J69" s="36" t="s">
        <v>319</v>
      </c>
      <c r="K69" s="279">
        <v>4</v>
      </c>
      <c r="L69" s="43" t="str">
        <f>VLOOKUP(D69,EDITABLE!C:H,5,FALSE)</f>
        <v>FILIAL</v>
      </c>
      <c r="M69" s="19"/>
      <c r="N69" s="275" t="str">
        <f>VLOOKUP(D69,EDITABLE!C:H,6,FALSE)</f>
        <v>PSICOLOGÍA - EEGG</v>
      </c>
      <c r="O69" s="276"/>
      <c r="P69" s="302">
        <f>SUMIFS('Planificación 2026-1'!$R:$R,'Planificación 2026-1'!$W:$W,D69)</f>
        <v>20</v>
      </c>
      <c r="Q69" s="21"/>
      <c r="R69" s="35"/>
      <c r="S69" s="37"/>
    </row>
    <row r="70" spans="2:19" ht="15.6" x14ac:dyDescent="0.25">
      <c r="B70" s="19">
        <v>66</v>
      </c>
      <c r="C70" s="31">
        <v>21560357</v>
      </c>
      <c r="D70" s="7" t="s">
        <v>71</v>
      </c>
      <c r="E70" s="96" t="s">
        <v>429</v>
      </c>
      <c r="F70" s="97" t="s">
        <v>430</v>
      </c>
      <c r="G70" s="34" t="s">
        <v>276</v>
      </c>
      <c r="H70" s="19" t="s">
        <v>429</v>
      </c>
      <c r="I70" s="323" t="s">
        <v>435</v>
      </c>
      <c r="J70" s="36" t="s">
        <v>319</v>
      </c>
      <c r="K70" s="279">
        <v>16</v>
      </c>
      <c r="L70" s="43" t="str">
        <f>VLOOKUP(D70,EDITABLE!C:H,5,FALSE)</f>
        <v>PORUMA</v>
      </c>
      <c r="M70" s="19"/>
      <c r="N70" s="275" t="str">
        <f>VLOOKUP(D70,EDITABLE!C:H,6,FALSE)</f>
        <v>MEDICINA HUMANA</v>
      </c>
      <c r="O70" s="276"/>
      <c r="P70" s="302">
        <f>SUMIFS('Planificación 2026-1'!$R:$R,'Planificación 2026-1'!$W:$W,D70)</f>
        <v>16</v>
      </c>
      <c r="Q70" s="21"/>
      <c r="R70" s="35"/>
      <c r="S70" s="37"/>
    </row>
    <row r="71" spans="2:19" ht="15.6" x14ac:dyDescent="0.25">
      <c r="B71" s="223">
        <v>67</v>
      </c>
      <c r="C71" s="233">
        <v>70539299</v>
      </c>
      <c r="D71" s="91" t="s">
        <v>73</v>
      </c>
      <c r="E71" s="234" t="s">
        <v>429</v>
      </c>
      <c r="F71" s="235" t="s">
        <v>430</v>
      </c>
      <c r="G71" s="49" t="s">
        <v>276</v>
      </c>
      <c r="H71" s="50" t="s">
        <v>429</v>
      </c>
      <c r="I71" s="324" t="s">
        <v>438</v>
      </c>
      <c r="J71" s="236" t="s">
        <v>319</v>
      </c>
      <c r="K71" s="285">
        <v>16</v>
      </c>
      <c r="L71" s="43" t="str">
        <f>VLOOKUP(D71,EDITABLE!C:H,5,FALSE)</f>
        <v>FILIAL</v>
      </c>
      <c r="M71" s="19"/>
      <c r="N71" s="275" t="str">
        <f>VLOOKUP(D71,EDITABLE!C:H,6,FALSE)</f>
        <v>OBSTETRICIA</v>
      </c>
      <c r="O71" s="276"/>
      <c r="P71" s="303">
        <f>SUMIFS('Planificación 2026-1'!$R:$R,'Planificación 2026-1'!$W:$W,D71)</f>
        <v>16</v>
      </c>
      <c r="Q71" s="21"/>
      <c r="R71" s="35"/>
      <c r="S71" s="37"/>
    </row>
    <row r="72" spans="2:19" ht="15.6" x14ac:dyDescent="0.25">
      <c r="B72" s="19">
        <v>68</v>
      </c>
      <c r="C72" s="19">
        <v>21533626</v>
      </c>
      <c r="D72" s="7" t="s">
        <v>74</v>
      </c>
      <c r="E72" s="96" t="s">
        <v>429</v>
      </c>
      <c r="F72" s="14" t="s">
        <v>430</v>
      </c>
      <c r="G72" s="19" t="s">
        <v>431</v>
      </c>
      <c r="H72" s="19" t="s">
        <v>429</v>
      </c>
      <c r="I72" s="96" t="s">
        <v>432</v>
      </c>
      <c r="J72" s="19" t="s">
        <v>341</v>
      </c>
      <c r="K72" s="277">
        <v>39</v>
      </c>
      <c r="L72" s="43" t="str">
        <f>VLOOKUP(D72,EDITABLE!C:H,5,FALSE)</f>
        <v>SEDE</v>
      </c>
      <c r="M72" s="19"/>
      <c r="N72" s="275" t="str">
        <f>VLOOKUP(D72,EDITABLE!C:H,6,FALSE)</f>
        <v>ENFERMERÍA</v>
      </c>
      <c r="O72" s="276"/>
      <c r="P72" s="300">
        <f>SUMIFS('Planificación 2026-1'!$R:$R,'Planificación 2026-1'!$W:$W,D72)</f>
        <v>33</v>
      </c>
      <c r="Q72" s="21"/>
      <c r="R72" s="35"/>
      <c r="S72" s="37"/>
    </row>
    <row r="73" spans="2:19" ht="15.6" x14ac:dyDescent="0.25">
      <c r="B73" s="19">
        <v>69</v>
      </c>
      <c r="C73" s="19">
        <v>73039674</v>
      </c>
      <c r="D73" s="7" t="s">
        <v>75</v>
      </c>
      <c r="E73" s="96" t="s">
        <v>429</v>
      </c>
      <c r="F73" s="14" t="s">
        <v>430</v>
      </c>
      <c r="G73" s="19" t="s">
        <v>276</v>
      </c>
      <c r="H73" s="19" t="s">
        <v>429</v>
      </c>
      <c r="I73" s="96" t="s">
        <v>432</v>
      </c>
      <c r="J73" s="19" t="s">
        <v>341</v>
      </c>
      <c r="K73" s="277">
        <v>33</v>
      </c>
      <c r="L73" s="43" t="str">
        <f>VLOOKUP(D73,EDITABLE!C:H,5,FALSE)</f>
        <v>PORUMA</v>
      </c>
      <c r="M73" s="19"/>
      <c r="N73" s="275" t="str">
        <f>VLOOKUP(D73,EDITABLE!C:H,6,FALSE)</f>
        <v>MEDICINA HUMANA</v>
      </c>
      <c r="O73" s="276"/>
      <c r="P73" s="300">
        <f>SUMIFS('Planificación 2026-1'!$R:$R,'Planificación 2026-1'!$W:$W,D73)</f>
        <v>0</v>
      </c>
      <c r="Q73" s="21"/>
      <c r="R73" s="35"/>
      <c r="S73" s="37"/>
    </row>
    <row r="74" spans="2:19" ht="15.6" x14ac:dyDescent="0.25">
      <c r="B74" s="223">
        <v>70</v>
      </c>
      <c r="C74" s="93">
        <v>41430382</v>
      </c>
      <c r="D74" s="12" t="s">
        <v>76</v>
      </c>
      <c r="E74" s="248" t="s">
        <v>429</v>
      </c>
      <c r="F74" s="97" t="s">
        <v>430</v>
      </c>
      <c r="G74" s="260" t="s">
        <v>276</v>
      </c>
      <c r="H74" s="86" t="s">
        <v>429</v>
      </c>
      <c r="I74" s="249" t="s">
        <v>448</v>
      </c>
      <c r="J74" s="250" t="s">
        <v>319</v>
      </c>
      <c r="K74" s="284">
        <v>8</v>
      </c>
      <c r="L74" s="43" t="str">
        <f>VLOOKUP(D74,EDITABLE!C:H,5,FALSE)</f>
        <v>PORUMA</v>
      </c>
      <c r="M74" s="19"/>
      <c r="N74" s="275" t="str">
        <f>VLOOKUP(D74,EDITABLE!C:H,6,FALSE)</f>
        <v>MEDICINA HUMANA - EEGG</v>
      </c>
      <c r="O74" s="276"/>
      <c r="P74" s="340">
        <f>SUMIFS('Planificación 2026-1'!$R:$R,'Planificación 2026-1'!$W:$W,D74)</f>
        <v>8</v>
      </c>
      <c r="Q74" s="21"/>
      <c r="R74" s="35"/>
      <c r="S74" s="37"/>
    </row>
    <row r="75" spans="2:19" ht="15.6" x14ac:dyDescent="0.25">
      <c r="B75" s="19">
        <v>71</v>
      </c>
      <c r="C75" s="31">
        <v>21547326</v>
      </c>
      <c r="D75" s="7" t="s">
        <v>77</v>
      </c>
      <c r="E75" s="96" t="s">
        <v>429</v>
      </c>
      <c r="F75" s="97" t="s">
        <v>430</v>
      </c>
      <c r="G75" s="196" t="s">
        <v>431</v>
      </c>
      <c r="H75" s="19" t="s">
        <v>429</v>
      </c>
      <c r="I75" s="323" t="s">
        <v>434</v>
      </c>
      <c r="J75" s="36" t="s">
        <v>319</v>
      </c>
      <c r="K75" s="279">
        <v>10</v>
      </c>
      <c r="L75" s="43" t="str">
        <f>VLOOKUP(D75,EDITABLE!C:H,5,FALSE)</f>
        <v>SEDE</v>
      </c>
      <c r="M75" s="19"/>
      <c r="N75" s="275" t="str">
        <f>VLOOKUP(D75,EDITABLE!C:H,6,FALSE)</f>
        <v>PSICOLOGÍA</v>
      </c>
      <c r="O75" s="276"/>
      <c r="P75" s="302">
        <f>SUMIFS('Planificación 2026-1'!$R:$R,'Planificación 2026-1'!$W:$W,D75)</f>
        <v>14</v>
      </c>
      <c r="Q75" s="21"/>
      <c r="R75" s="35"/>
      <c r="S75" s="37"/>
    </row>
    <row r="76" spans="2:19" ht="10.8" x14ac:dyDescent="0.25">
      <c r="B76" s="19">
        <v>72</v>
      </c>
      <c r="C76" s="206">
        <v>70271843</v>
      </c>
      <c r="D76" s="309" t="s">
        <v>78</v>
      </c>
      <c r="E76" s="99" t="s">
        <v>429</v>
      </c>
      <c r="F76" s="100" t="s">
        <v>440</v>
      </c>
      <c r="G76" s="49" t="s">
        <v>276</v>
      </c>
      <c r="H76" s="50" t="s">
        <v>429</v>
      </c>
      <c r="I76" s="324" t="s">
        <v>433</v>
      </c>
      <c r="J76" s="51" t="s">
        <v>319</v>
      </c>
      <c r="K76" s="280">
        <v>6</v>
      </c>
      <c r="L76" s="43" t="str">
        <f>VLOOKUP(D76,EDITABLE!C:H,5,FALSE)</f>
        <v>FILIAL</v>
      </c>
      <c r="M76" s="19"/>
      <c r="N76" s="275" t="str">
        <f>VLOOKUP(D76,EDITABLE!C:H,6,FALSE)</f>
        <v>PSICOLOGÍA - EEGG</v>
      </c>
      <c r="O76" s="276"/>
      <c r="P76" s="345">
        <f>SUMIFS('Planificación 2026-1'!$R:$R,'Planificación 2026-1'!$W:$W,D76)</f>
        <v>4</v>
      </c>
      <c r="R76" s="35"/>
      <c r="S76" s="37"/>
    </row>
    <row r="77" spans="2:19" ht="15.6" x14ac:dyDescent="0.25">
      <c r="B77" s="223">
        <v>73</v>
      </c>
      <c r="C77" s="19">
        <v>40689619</v>
      </c>
      <c r="D77" s="7" t="s">
        <v>79</v>
      </c>
      <c r="E77" s="96" t="s">
        <v>429</v>
      </c>
      <c r="F77" s="14" t="s">
        <v>430</v>
      </c>
      <c r="G77" s="19" t="s">
        <v>276</v>
      </c>
      <c r="H77" s="19" t="s">
        <v>429</v>
      </c>
      <c r="I77" s="96" t="s">
        <v>432</v>
      </c>
      <c r="J77" s="19" t="s">
        <v>319</v>
      </c>
      <c r="K77" s="277">
        <v>18</v>
      </c>
      <c r="L77" s="43" t="str">
        <f>VLOOKUP(D77,EDITABLE!C:H,5,FALSE)</f>
        <v>FILIAL</v>
      </c>
      <c r="M77" s="19"/>
      <c r="N77" s="275" t="str">
        <f>VLOOKUP(D77,EDITABLE!C:H,6,FALSE)</f>
        <v>PSICOLOGÍA</v>
      </c>
      <c r="O77" s="276"/>
      <c r="P77" s="300">
        <f>SUMIFS('Planificación 2026-1'!$R:$R,'Planificación 2026-1'!$W:$W,D77)</f>
        <v>39</v>
      </c>
      <c r="Q77" s="21"/>
      <c r="R77" s="35"/>
      <c r="S77" s="37"/>
    </row>
    <row r="78" spans="2:19" ht="15.6" x14ac:dyDescent="0.25">
      <c r="B78" s="19">
        <v>74</v>
      </c>
      <c r="C78" s="93">
        <v>21800872</v>
      </c>
      <c r="D78" s="12" t="s">
        <v>80</v>
      </c>
      <c r="E78" s="248" t="s">
        <v>429</v>
      </c>
      <c r="F78" s="97" t="s">
        <v>430</v>
      </c>
      <c r="G78" s="260" t="s">
        <v>276</v>
      </c>
      <c r="H78" s="86" t="s">
        <v>429</v>
      </c>
      <c r="I78" s="327" t="s">
        <v>435</v>
      </c>
      <c r="J78" s="250" t="s">
        <v>319</v>
      </c>
      <c r="K78" s="284">
        <v>8</v>
      </c>
      <c r="L78" s="43" t="str">
        <f>VLOOKUP(D78,EDITABLE!C:H,5,FALSE)</f>
        <v>PORUMA</v>
      </c>
      <c r="M78" s="19"/>
      <c r="N78" s="275" t="str">
        <f>VLOOKUP(D78,EDITABLE!C:H,6,FALSE)</f>
        <v>MEDICINA HUMANA</v>
      </c>
      <c r="O78" s="276"/>
      <c r="P78" s="301">
        <f>SUMIFS('Planificación 2026-1'!$R:$R,'Planificación 2026-1'!$W:$W,D78)</f>
        <v>11</v>
      </c>
      <c r="Q78" s="21"/>
      <c r="R78" s="35"/>
      <c r="S78" s="37"/>
    </row>
    <row r="79" spans="2:19" ht="15.6" x14ac:dyDescent="0.25">
      <c r="B79" s="19">
        <v>75</v>
      </c>
      <c r="C79" s="31">
        <v>40509747</v>
      </c>
      <c r="D79" s="7" t="s">
        <v>81</v>
      </c>
      <c r="E79" s="98" t="s">
        <v>456</v>
      </c>
      <c r="F79" s="97" t="s">
        <v>430</v>
      </c>
      <c r="G79" s="34" t="s">
        <v>457</v>
      </c>
      <c r="H79" s="19" t="s">
        <v>456</v>
      </c>
      <c r="I79" s="323" t="s">
        <v>457</v>
      </c>
      <c r="J79" s="36" t="s">
        <v>319</v>
      </c>
      <c r="K79" s="279">
        <v>16</v>
      </c>
      <c r="L79" s="43" t="str">
        <f>VLOOKUP(D79,EDITABLE!C:H,5,FALSE)</f>
        <v>JEFE DE PRACTICA</v>
      </c>
      <c r="M79" s="19"/>
      <c r="N79" s="275" t="str">
        <f>VLOOKUP(D79,EDITABLE!C:H,6,FALSE)</f>
        <v>JEFE DE PRACTICA</v>
      </c>
      <c r="O79" s="276"/>
      <c r="P79" s="302">
        <f>SUMIFS('Planificación 2026-1'!$R:$R,'Planificación 2026-1'!$W:$W,D79)</f>
        <v>16</v>
      </c>
      <c r="Q79" s="21"/>
      <c r="R79" s="35"/>
      <c r="S79" s="37"/>
    </row>
    <row r="80" spans="2:19" ht="10.8" x14ac:dyDescent="0.25">
      <c r="B80" s="223">
        <v>76</v>
      </c>
      <c r="C80" s="85">
        <v>15586796</v>
      </c>
      <c r="D80" s="310" t="s">
        <v>89</v>
      </c>
      <c r="E80" s="96" t="s">
        <v>429</v>
      </c>
      <c r="F80" s="97" t="s">
        <v>440</v>
      </c>
      <c r="G80" s="34" t="s">
        <v>279</v>
      </c>
      <c r="H80" s="19" t="s">
        <v>429</v>
      </c>
      <c r="I80" s="323" t="s">
        <v>436</v>
      </c>
      <c r="J80" s="36" t="s">
        <v>319</v>
      </c>
      <c r="K80" s="279">
        <v>14</v>
      </c>
      <c r="L80" s="43" t="str">
        <f>VLOOKUP(D80,EDITABLE!C:H,5,FALSE)</f>
        <v>HUAURA</v>
      </c>
      <c r="M80" s="19"/>
      <c r="N80" s="275" t="str">
        <f>VLOOKUP(D80,EDITABLE!C:H,6,FALSE)</f>
        <v>ENFERMERÍA - EEGG</v>
      </c>
      <c r="O80" s="276"/>
      <c r="P80" s="302">
        <f>SUMIFS('Planificación 2026-1'!$R:$R,'Planificación 2026-1'!$W:$W,D80)</f>
        <v>32</v>
      </c>
      <c r="R80" s="35"/>
      <c r="S80" s="37"/>
    </row>
    <row r="81" spans="2:19" ht="15.6" x14ac:dyDescent="0.25">
      <c r="B81" s="19">
        <v>77</v>
      </c>
      <c r="C81" s="31">
        <v>45813502</v>
      </c>
      <c r="D81" s="29" t="s">
        <v>82</v>
      </c>
      <c r="E81" s="96" t="s">
        <v>429</v>
      </c>
      <c r="F81" s="97" t="s">
        <v>430</v>
      </c>
      <c r="G81" s="196" t="s">
        <v>276</v>
      </c>
      <c r="H81" s="19" t="s">
        <v>429</v>
      </c>
      <c r="I81" s="323" t="s">
        <v>434</v>
      </c>
      <c r="J81" s="36" t="s">
        <v>319</v>
      </c>
      <c r="K81" s="279">
        <v>4</v>
      </c>
      <c r="L81" s="43" t="str">
        <f>VLOOKUP(D81,EDITABLE!C:H,5,FALSE)</f>
        <v>FILIAL</v>
      </c>
      <c r="M81" s="19"/>
      <c r="N81" s="275" t="str">
        <f>VLOOKUP(D81,EDITABLE!C:H,6,FALSE)</f>
        <v>PSICOLOGÍA</v>
      </c>
      <c r="O81" s="276"/>
      <c r="P81" s="302">
        <f>SUMIFS('Planificación 2026-1'!$R:$R,'Planificación 2026-1'!$W:$W,D81)</f>
        <v>13</v>
      </c>
      <c r="Q81" s="21"/>
      <c r="R81" s="35"/>
      <c r="S81" s="37"/>
    </row>
    <row r="82" spans="2:19" ht="10.8" x14ac:dyDescent="0.25">
      <c r="B82" s="19">
        <v>78</v>
      </c>
      <c r="C82" s="85">
        <v>15733131</v>
      </c>
      <c r="D82" s="310" t="s">
        <v>93</v>
      </c>
      <c r="E82" s="96" t="s">
        <v>429</v>
      </c>
      <c r="F82" s="97" t="s">
        <v>440</v>
      </c>
      <c r="G82" s="34" t="s">
        <v>279</v>
      </c>
      <c r="H82" s="19" t="s">
        <v>429</v>
      </c>
      <c r="I82" s="323" t="s">
        <v>446</v>
      </c>
      <c r="J82" s="36" t="s">
        <v>319</v>
      </c>
      <c r="K82" s="279">
        <v>10</v>
      </c>
      <c r="L82" s="43" t="str">
        <f>VLOOKUP(D82,EDITABLE!C:H,5,FALSE)</f>
        <v>HUAURA</v>
      </c>
      <c r="M82" s="19"/>
      <c r="N82" s="275" t="str">
        <f>VLOOKUP(D82,EDITABLE!C:H,6,FALSE)</f>
        <v>PSICOLOGÍA - EEGG</v>
      </c>
      <c r="O82" s="276"/>
      <c r="P82" s="302">
        <f>SUMIFS('Planificación 2026-1'!$R:$R,'Planificación 2026-1'!$W:$W,D82)</f>
        <v>32</v>
      </c>
      <c r="R82" s="354"/>
      <c r="S82" s="37"/>
    </row>
    <row r="83" spans="2:19" ht="15.6" x14ac:dyDescent="0.25">
      <c r="B83" s="223">
        <v>79</v>
      </c>
      <c r="C83" s="90">
        <v>41134475</v>
      </c>
      <c r="D83" s="91" t="s">
        <v>84</v>
      </c>
      <c r="E83" s="99" t="s">
        <v>429</v>
      </c>
      <c r="F83" s="100" t="s">
        <v>430</v>
      </c>
      <c r="G83" s="49" t="s">
        <v>302</v>
      </c>
      <c r="H83" s="50" t="s">
        <v>429</v>
      </c>
      <c r="I83" s="324" t="s">
        <v>435</v>
      </c>
      <c r="J83" s="51" t="s">
        <v>341</v>
      </c>
      <c r="K83" s="280">
        <v>36</v>
      </c>
      <c r="L83" s="43" t="str">
        <f>VLOOKUP(D83,EDITABLE!C:H,5,FALSE)</f>
        <v>PORUMA</v>
      </c>
      <c r="M83" s="19"/>
      <c r="N83" s="275" t="str">
        <f>VLOOKUP(D83,EDITABLE!C:H,6,FALSE)</f>
        <v>MEDICINA HUMANA</v>
      </c>
      <c r="O83" s="276"/>
      <c r="P83" s="363">
        <f>SUMIFS('Planificación 2026-1'!$R:$R,'Planificación 2026-1'!$W:$W,D83)</f>
        <v>36</v>
      </c>
      <c r="Q83" s="21"/>
      <c r="R83" s="351"/>
      <c r="S83" s="353"/>
    </row>
    <row r="84" spans="2:19" ht="15.6" x14ac:dyDescent="0.25">
      <c r="B84" s="19">
        <v>80</v>
      </c>
      <c r="C84" s="19">
        <v>21541988</v>
      </c>
      <c r="D84" s="7" t="s">
        <v>85</v>
      </c>
      <c r="E84" s="96" t="s">
        <v>429</v>
      </c>
      <c r="F84" s="14" t="s">
        <v>430</v>
      </c>
      <c r="G84" s="19" t="s">
        <v>276</v>
      </c>
      <c r="H84" s="19" t="s">
        <v>429</v>
      </c>
      <c r="I84" s="96" t="s">
        <v>432</v>
      </c>
      <c r="J84" s="19" t="s">
        <v>319</v>
      </c>
      <c r="K84" s="277">
        <v>6</v>
      </c>
      <c r="L84" s="43" t="str">
        <f>VLOOKUP(D84,EDITABLE!C:H,5,FALSE)</f>
        <v>FILIAL</v>
      </c>
      <c r="M84" s="19"/>
      <c r="N84" s="275" t="str">
        <f>VLOOKUP(D84,EDITABLE!C:H,6,FALSE)</f>
        <v>ENFERMERÍA</v>
      </c>
      <c r="O84" s="276"/>
      <c r="P84" s="300">
        <f>SUMIFS('Planificación 2026-1'!$R:$R,'Planificación 2026-1'!$W:$W,D84)</f>
        <v>12</v>
      </c>
      <c r="Q84" s="21"/>
      <c r="R84" s="355"/>
      <c r="S84" s="37"/>
    </row>
    <row r="85" spans="2:19" ht="15.6" x14ac:dyDescent="0.25">
      <c r="B85" s="19">
        <v>81</v>
      </c>
      <c r="C85" s="19">
        <v>72254013</v>
      </c>
      <c r="D85" s="7" t="s">
        <v>86</v>
      </c>
      <c r="E85" s="96" t="s">
        <v>429</v>
      </c>
      <c r="F85" s="14" t="s">
        <v>430</v>
      </c>
      <c r="G85" s="19" t="s">
        <v>276</v>
      </c>
      <c r="H85" s="19" t="s">
        <v>429</v>
      </c>
      <c r="I85" s="96" t="s">
        <v>432</v>
      </c>
      <c r="J85" s="19" t="s">
        <v>341</v>
      </c>
      <c r="K85" s="277">
        <v>40</v>
      </c>
      <c r="L85" s="43" t="str">
        <f>VLOOKUP(D85,EDITABLE!C:H,5,FALSE)</f>
        <v>SEDE</v>
      </c>
      <c r="M85" s="19"/>
      <c r="N85" s="275" t="str">
        <f>VLOOKUP(D85,EDITABLE!C:H,6,FALSE)</f>
        <v>ENFERMERÍA</v>
      </c>
      <c r="O85" s="276"/>
      <c r="P85" s="300">
        <f>SUMIFS('Planificación 2026-1'!$R:$R,'Planificación 2026-1'!$W:$W,D85)</f>
        <v>40</v>
      </c>
      <c r="Q85" s="21"/>
      <c r="R85" s="35"/>
      <c r="S85" s="37"/>
    </row>
    <row r="86" spans="2:19" ht="15.6" x14ac:dyDescent="0.25">
      <c r="B86" s="223">
        <v>82</v>
      </c>
      <c r="C86" s="19">
        <v>42684701</v>
      </c>
      <c r="D86" s="7" t="s">
        <v>87</v>
      </c>
      <c r="E86" s="96" t="s">
        <v>429</v>
      </c>
      <c r="F86" s="14" t="s">
        <v>430</v>
      </c>
      <c r="G86" s="19" t="s">
        <v>276</v>
      </c>
      <c r="H86" s="19" t="s">
        <v>429</v>
      </c>
      <c r="I86" s="96" t="s">
        <v>432</v>
      </c>
      <c r="J86" s="19" t="s">
        <v>341</v>
      </c>
      <c r="K86" s="277">
        <v>32</v>
      </c>
      <c r="L86" s="43" t="str">
        <f>VLOOKUP(D86,EDITABLE!C:H,5,FALSE)</f>
        <v>FILIAL</v>
      </c>
      <c r="M86" s="19"/>
      <c r="N86" s="275" t="str">
        <f>VLOOKUP(D86,EDITABLE!C:H,6,FALSE)</f>
        <v>ENFERMERÍA</v>
      </c>
      <c r="O86" s="276"/>
      <c r="P86" s="300">
        <f>SUMIFS('Planificación 2026-1'!$R:$R,'Planificación 2026-1'!$W:$W,D86)</f>
        <v>32</v>
      </c>
      <c r="Q86" s="21"/>
      <c r="R86" s="35"/>
      <c r="S86" s="37"/>
    </row>
    <row r="87" spans="2:19" ht="15.6" x14ac:dyDescent="0.25">
      <c r="B87" s="19">
        <v>83</v>
      </c>
      <c r="C87" s="19">
        <v>21529591</v>
      </c>
      <c r="D87" s="7" t="s">
        <v>88</v>
      </c>
      <c r="E87" s="96" t="s">
        <v>429</v>
      </c>
      <c r="F87" s="14" t="s">
        <v>430</v>
      </c>
      <c r="G87" s="19" t="s">
        <v>276</v>
      </c>
      <c r="H87" s="19" t="s">
        <v>429</v>
      </c>
      <c r="I87" s="96" t="s">
        <v>432</v>
      </c>
      <c r="J87" s="19" t="s">
        <v>341</v>
      </c>
      <c r="K87" s="277">
        <v>32</v>
      </c>
      <c r="L87" s="43" t="str">
        <f>VLOOKUP(D87,EDITABLE!C:H,5,FALSE)</f>
        <v>FILIAL</v>
      </c>
      <c r="M87" s="19"/>
      <c r="N87" s="275" t="str">
        <f>VLOOKUP(D87,EDITABLE!C:H,6,FALSE)</f>
        <v>ENFERMERÍA</v>
      </c>
      <c r="O87" s="276"/>
      <c r="P87" s="300">
        <f>SUMIFS('Planificación 2026-1'!$R:$R,'Planificación 2026-1'!$W:$W,D87)</f>
        <v>32</v>
      </c>
      <c r="Q87" s="21"/>
      <c r="R87" s="35"/>
      <c r="S87" s="37"/>
    </row>
    <row r="88" spans="2:19" ht="10.8" x14ac:dyDescent="0.25">
      <c r="B88" s="19">
        <v>84</v>
      </c>
      <c r="C88" s="146">
        <v>15738847</v>
      </c>
      <c r="D88" s="311" t="s">
        <v>100</v>
      </c>
      <c r="E88" s="248" t="s">
        <v>429</v>
      </c>
      <c r="F88" s="97" t="s">
        <v>440</v>
      </c>
      <c r="G88" s="260" t="s">
        <v>279</v>
      </c>
      <c r="H88" s="86" t="s">
        <v>429</v>
      </c>
      <c r="I88" s="327" t="s">
        <v>433</v>
      </c>
      <c r="J88" s="250" t="s">
        <v>319</v>
      </c>
      <c r="K88" s="284">
        <v>14</v>
      </c>
      <c r="L88" s="43" t="str">
        <f>VLOOKUP(D88,EDITABLE!C:H,5,FALSE)</f>
        <v>HUAURA</v>
      </c>
      <c r="M88" s="19"/>
      <c r="N88" s="275" t="str">
        <f>VLOOKUP(D88,EDITABLE!C:H,6,FALSE)</f>
        <v>ENFERMERÍA - EEGG</v>
      </c>
      <c r="O88" s="276"/>
      <c r="P88" s="301">
        <f>SUMIFS('Planificación 2026-1'!$R:$R,'Planificación 2026-1'!$W:$W,D88)</f>
        <v>14</v>
      </c>
      <c r="R88" s="35"/>
      <c r="S88" s="37"/>
    </row>
    <row r="89" spans="2:19" ht="10.8" x14ac:dyDescent="0.25">
      <c r="B89" s="223">
        <v>85</v>
      </c>
      <c r="C89" s="31">
        <v>42709906</v>
      </c>
      <c r="D89" s="218" t="s">
        <v>458</v>
      </c>
      <c r="E89" s="96" t="s">
        <v>429</v>
      </c>
      <c r="F89" s="97" t="s">
        <v>430</v>
      </c>
      <c r="G89" s="43" t="s">
        <v>276</v>
      </c>
      <c r="H89" s="19" t="s">
        <v>429</v>
      </c>
      <c r="I89" s="323" t="s">
        <v>438</v>
      </c>
      <c r="J89" s="36" t="s">
        <v>319</v>
      </c>
      <c r="K89" s="279">
        <v>11</v>
      </c>
      <c r="L89" s="43" t="str">
        <f>VLOOKUP(D89,EDITABLE!C:H,5,FALSE)</f>
        <v>FILIAL</v>
      </c>
      <c r="M89" s="89"/>
      <c r="N89" s="275" t="str">
        <f>VLOOKUP(D89,EDITABLE!C:H,6,FALSE)</f>
        <v>OBSTETRICIA - EEGG</v>
      </c>
      <c r="O89" s="89"/>
      <c r="P89" s="344">
        <f>SUMIFS('Planificación 2026-1'!$R:$R,'Planificación 2026-1'!$W:$W,D89)</f>
        <v>14</v>
      </c>
      <c r="R89" s="35"/>
      <c r="S89" s="37"/>
    </row>
    <row r="90" spans="2:19" ht="15.6" x14ac:dyDescent="0.25">
      <c r="B90" s="19">
        <v>86</v>
      </c>
      <c r="C90" s="90">
        <v>77350466</v>
      </c>
      <c r="D90" s="237" t="s">
        <v>91</v>
      </c>
      <c r="E90" s="99" t="s">
        <v>429</v>
      </c>
      <c r="F90" s="100" t="s">
        <v>459</v>
      </c>
      <c r="G90" s="231" t="s">
        <v>431</v>
      </c>
      <c r="H90" s="50" t="s">
        <v>429</v>
      </c>
      <c r="I90" s="324" t="s">
        <v>434</v>
      </c>
      <c r="J90" s="51" t="s">
        <v>341</v>
      </c>
      <c r="K90" s="280">
        <v>5</v>
      </c>
      <c r="L90" s="43" t="str">
        <f>VLOOKUP(D90,EDITABLE!C:H,5,FALSE)</f>
        <v>SEDE</v>
      </c>
      <c r="M90" s="19"/>
      <c r="N90" s="275" t="str">
        <f>VLOOKUP(D90,EDITABLE!C:H,6,FALSE)</f>
        <v>PSICOLOGÍA</v>
      </c>
      <c r="O90" s="276"/>
      <c r="P90" s="339">
        <f>SUMIFS('Planificación 2026-1'!$R:$R,'Planificación 2026-1'!$W:$W,D90)</f>
        <v>8</v>
      </c>
      <c r="Q90" s="21"/>
      <c r="R90" s="35"/>
      <c r="S90" s="37"/>
    </row>
    <row r="91" spans="2:19" ht="15.6" x14ac:dyDescent="0.25">
      <c r="B91" s="19">
        <v>87</v>
      </c>
      <c r="C91" s="19">
        <v>43809799</v>
      </c>
      <c r="D91" s="7" t="s">
        <v>92</v>
      </c>
      <c r="E91" s="96" t="s">
        <v>429</v>
      </c>
      <c r="F91" s="14" t="s">
        <v>430</v>
      </c>
      <c r="G91" s="19" t="s">
        <v>276</v>
      </c>
      <c r="H91" s="19" t="s">
        <v>429</v>
      </c>
      <c r="I91" s="96" t="s">
        <v>432</v>
      </c>
      <c r="J91" s="19" t="s">
        <v>319</v>
      </c>
      <c r="K91" s="277">
        <v>12</v>
      </c>
      <c r="L91" s="43" t="str">
        <f>VLOOKUP(D91,EDITABLE!C:H,5,FALSE)</f>
        <v>FILIAL</v>
      </c>
      <c r="M91" s="19"/>
      <c r="N91" s="275" t="str">
        <f>VLOOKUP(D91,EDITABLE!C:H,6,FALSE)</f>
        <v>ENFERMERÍA</v>
      </c>
      <c r="O91" s="276"/>
      <c r="P91" s="300">
        <f>SUMIFS('Planificación 2026-1'!$R:$R,'Planificación 2026-1'!$W:$W,D91)</f>
        <v>14</v>
      </c>
      <c r="Q91" s="21"/>
      <c r="R91" s="35"/>
      <c r="S91" s="37"/>
    </row>
    <row r="92" spans="2:19" ht="15.6" x14ac:dyDescent="0.25">
      <c r="B92" s="223">
        <v>88</v>
      </c>
      <c r="C92" s="219">
        <v>6919367</v>
      </c>
      <c r="D92" s="216" t="s">
        <v>94</v>
      </c>
      <c r="E92" s="221" t="s">
        <v>429</v>
      </c>
      <c r="F92" s="128" t="s">
        <v>430</v>
      </c>
      <c r="G92" s="260" t="s">
        <v>431</v>
      </c>
      <c r="H92" s="86" t="s">
        <v>429</v>
      </c>
      <c r="I92" s="327" t="s">
        <v>438</v>
      </c>
      <c r="J92" s="251" t="s">
        <v>341</v>
      </c>
      <c r="K92" s="281">
        <v>38</v>
      </c>
      <c r="L92" s="43" t="str">
        <f>VLOOKUP(D92,EDITABLE!C:H,5,FALSE)</f>
        <v>SEDE</v>
      </c>
      <c r="M92" s="19"/>
      <c r="N92" s="275" t="str">
        <f>VLOOKUP(D92,EDITABLE!C:H,6,FALSE)</f>
        <v>OBSTETRICIA</v>
      </c>
      <c r="O92" s="276"/>
      <c r="P92" s="301">
        <f>SUMIFS('Planificación 2026-1'!$R:$R,'Planificación 2026-1'!$W:$W,D92)</f>
        <v>36</v>
      </c>
      <c r="Q92" s="21"/>
      <c r="R92" s="35"/>
      <c r="S92" s="37"/>
    </row>
    <row r="93" spans="2:19" ht="10.8" x14ac:dyDescent="0.25">
      <c r="B93" s="19">
        <v>89</v>
      </c>
      <c r="C93" s="31">
        <v>42670596</v>
      </c>
      <c r="D93" s="218" t="s">
        <v>460</v>
      </c>
      <c r="E93" s="96" t="s">
        <v>429</v>
      </c>
      <c r="F93" s="97" t="s">
        <v>430</v>
      </c>
      <c r="G93" s="34" t="s">
        <v>302</v>
      </c>
      <c r="H93" s="19" t="s">
        <v>429</v>
      </c>
      <c r="I93" s="198" t="s">
        <v>448</v>
      </c>
      <c r="J93" s="36" t="s">
        <v>319</v>
      </c>
      <c r="K93" s="279">
        <v>5</v>
      </c>
      <c r="L93" s="43" t="str">
        <f>VLOOKUP(D93,EDITABLE!C:H,5,FALSE)</f>
        <v>FILIAL</v>
      </c>
      <c r="M93" s="89"/>
      <c r="N93" s="275" t="str">
        <f>VLOOKUP(D93,EDITABLE!C:H,6,FALSE)</f>
        <v>ENFERMERÍA - EEGG</v>
      </c>
      <c r="O93" s="89"/>
      <c r="P93" s="302">
        <f>SUMIFS('Planificación 2026-1'!$R:$R,'Planificación 2026-1'!$W:$W,D93)</f>
        <v>15</v>
      </c>
      <c r="R93" s="35"/>
      <c r="S93" s="37"/>
    </row>
    <row r="94" spans="2:19" ht="10.8" x14ac:dyDescent="0.25">
      <c r="B94" s="19">
        <v>90</v>
      </c>
      <c r="C94" s="85">
        <v>70271781</v>
      </c>
      <c r="D94" s="310" t="s">
        <v>96</v>
      </c>
      <c r="E94" s="96" t="s">
        <v>429</v>
      </c>
      <c r="F94" s="97" t="s">
        <v>437</v>
      </c>
      <c r="G94" s="34" t="s">
        <v>276</v>
      </c>
      <c r="H94" s="19" t="s">
        <v>429</v>
      </c>
      <c r="I94" s="323" t="s">
        <v>434</v>
      </c>
      <c r="J94" s="36" t="s">
        <v>319</v>
      </c>
      <c r="K94" s="279">
        <v>18</v>
      </c>
      <c r="L94" s="43" t="str">
        <f>VLOOKUP(D94,EDITABLE!C:H,5,FALSE)</f>
        <v>FILIAL</v>
      </c>
      <c r="M94" s="19"/>
      <c r="N94" s="275" t="str">
        <f>VLOOKUP(D94,EDITABLE!C:H,6,FALSE)</f>
        <v>PSICOLOGÍA</v>
      </c>
      <c r="O94" s="276"/>
      <c r="P94" s="302">
        <f>SUMIFS('Planificación 2026-1'!$R:$R,'Planificación 2026-1'!$W:$W,D94)</f>
        <v>19</v>
      </c>
      <c r="R94" s="35"/>
      <c r="S94" s="37"/>
    </row>
    <row r="95" spans="2:19" ht="15.6" x14ac:dyDescent="0.25">
      <c r="B95" s="223">
        <v>91</v>
      </c>
      <c r="C95" s="31">
        <v>15722656</v>
      </c>
      <c r="D95" s="7" t="s">
        <v>108</v>
      </c>
      <c r="E95" s="96" t="s">
        <v>429</v>
      </c>
      <c r="F95" s="97" t="s">
        <v>430</v>
      </c>
      <c r="G95" s="34" t="s">
        <v>279</v>
      </c>
      <c r="H95" s="19" t="s">
        <v>429</v>
      </c>
      <c r="I95" s="323" t="s">
        <v>436</v>
      </c>
      <c r="J95" s="36" t="s">
        <v>319</v>
      </c>
      <c r="K95" s="279">
        <v>18</v>
      </c>
      <c r="L95" s="43" t="str">
        <f>VLOOKUP(D95,EDITABLE!C:H,5,FALSE)</f>
        <v>HUAURA</v>
      </c>
      <c r="M95" s="19"/>
      <c r="N95" s="275" t="str">
        <f>VLOOKUP(D95,EDITABLE!C:H,6,FALSE)</f>
        <v>PSICOLOGÍA - EEGG</v>
      </c>
      <c r="O95" s="276"/>
      <c r="P95" s="302">
        <f>SUMIFS('Planificación 2026-1'!$R:$R,'Planificación 2026-1'!$W:$W,D95)</f>
        <v>15</v>
      </c>
      <c r="Q95" s="21"/>
      <c r="R95" s="35"/>
      <c r="S95" s="37"/>
    </row>
    <row r="96" spans="2:19" ht="15.6" x14ac:dyDescent="0.25">
      <c r="B96" s="19">
        <v>92</v>
      </c>
      <c r="C96" s="31">
        <v>21461801</v>
      </c>
      <c r="D96" s="7" t="s">
        <v>97</v>
      </c>
      <c r="E96" s="96" t="s">
        <v>429</v>
      </c>
      <c r="F96" s="97" t="s">
        <v>430</v>
      </c>
      <c r="G96" s="34" t="s">
        <v>276</v>
      </c>
      <c r="H96" s="19" t="s">
        <v>429</v>
      </c>
      <c r="I96" s="323" t="s">
        <v>435</v>
      </c>
      <c r="J96" s="36" t="s">
        <v>319</v>
      </c>
      <c r="K96" s="279">
        <v>8</v>
      </c>
      <c r="L96" s="43" t="str">
        <f>VLOOKUP(D96,EDITABLE!C:H,5,FALSE)</f>
        <v>SUNAMPE</v>
      </c>
      <c r="M96" s="19"/>
      <c r="N96" s="275" t="str">
        <f>VLOOKUP(D96,EDITABLE!C:H,6,FALSE)</f>
        <v>MEDICINA HUMANA</v>
      </c>
      <c r="O96" s="276"/>
      <c r="P96" s="302">
        <f>SUMIFS('Planificación 2026-1'!$R:$R,'Planificación 2026-1'!$W:$W,D96)</f>
        <v>16</v>
      </c>
      <c r="Q96" s="21"/>
      <c r="R96" s="354"/>
      <c r="S96" s="37"/>
    </row>
    <row r="97" spans="2:19" ht="15.6" x14ac:dyDescent="0.25">
      <c r="B97" s="19">
        <v>93</v>
      </c>
      <c r="C97" s="31">
        <v>21534061</v>
      </c>
      <c r="D97" s="7" t="s">
        <v>98</v>
      </c>
      <c r="E97" s="96" t="s">
        <v>429</v>
      </c>
      <c r="F97" s="97" t="s">
        <v>430</v>
      </c>
      <c r="G97" s="34" t="s">
        <v>276</v>
      </c>
      <c r="H97" s="19" t="s">
        <v>429</v>
      </c>
      <c r="I97" s="323" t="s">
        <v>435</v>
      </c>
      <c r="J97" s="36" t="s">
        <v>341</v>
      </c>
      <c r="K97" s="279">
        <v>36</v>
      </c>
      <c r="L97" s="43" t="str">
        <f>VLOOKUP(D97,EDITABLE!C:H,5,FALSE)</f>
        <v>PORUMA</v>
      </c>
      <c r="M97" s="19"/>
      <c r="N97" s="275" t="str">
        <f>VLOOKUP(D97,EDITABLE!C:H,6,FALSE)</f>
        <v>MEDICINA HUMANA</v>
      </c>
      <c r="O97" s="276"/>
      <c r="P97" s="342">
        <f>SUMIFS('Planificación 2026-1'!$R:$R,'Planificación 2026-1'!$W:$W,D97)</f>
        <v>26</v>
      </c>
      <c r="Q97" s="21"/>
      <c r="R97" s="351" t="s">
        <v>461</v>
      </c>
      <c r="S97" s="353"/>
    </row>
    <row r="98" spans="2:19" ht="15.6" x14ac:dyDescent="0.25">
      <c r="B98" s="223">
        <v>94</v>
      </c>
      <c r="C98" s="90">
        <v>15617206</v>
      </c>
      <c r="D98" s="91" t="s">
        <v>112</v>
      </c>
      <c r="E98" s="99" t="s">
        <v>429</v>
      </c>
      <c r="F98" s="100" t="s">
        <v>430</v>
      </c>
      <c r="G98" s="49" t="s">
        <v>279</v>
      </c>
      <c r="H98" s="50" t="s">
        <v>429</v>
      </c>
      <c r="I98" s="324" t="s">
        <v>433</v>
      </c>
      <c r="J98" s="51" t="s">
        <v>319</v>
      </c>
      <c r="K98" s="280">
        <v>16</v>
      </c>
      <c r="L98" s="43" t="str">
        <f>VLOOKUP(D98,EDITABLE!C:H,5,FALSE)</f>
        <v>HUAURA</v>
      </c>
      <c r="M98" s="19"/>
      <c r="N98" s="275" t="str">
        <f>VLOOKUP(D98,EDITABLE!C:H,6,FALSE)</f>
        <v>PSICOLOGÍA - EEGG</v>
      </c>
      <c r="O98" s="276"/>
      <c r="P98" s="303">
        <f>SUMIFS('Planificación 2026-1'!$R:$R,'Planificación 2026-1'!$W:$W,D98)</f>
        <v>16</v>
      </c>
      <c r="Q98" s="21"/>
      <c r="R98" s="355"/>
      <c r="S98" s="37"/>
    </row>
    <row r="99" spans="2:19" ht="15.6" x14ac:dyDescent="0.25">
      <c r="B99" s="19">
        <v>95</v>
      </c>
      <c r="C99" s="19">
        <v>70324505</v>
      </c>
      <c r="D99" s="7" t="s">
        <v>99</v>
      </c>
      <c r="E99" s="96" t="s">
        <v>429</v>
      </c>
      <c r="F99" s="14" t="s">
        <v>430</v>
      </c>
      <c r="G99" s="19" t="s">
        <v>276</v>
      </c>
      <c r="H99" s="19" t="s">
        <v>429</v>
      </c>
      <c r="I99" s="96" t="s">
        <v>432</v>
      </c>
      <c r="J99" s="19" t="s">
        <v>341</v>
      </c>
      <c r="K99" s="277">
        <v>8</v>
      </c>
      <c r="L99" s="43" t="str">
        <f>VLOOKUP(D99,EDITABLE!C:H,5,FALSE)</f>
        <v>SEDE</v>
      </c>
      <c r="M99" s="19"/>
      <c r="N99" s="275" t="str">
        <f>VLOOKUP(D99,EDITABLE!C:H,6,FALSE)</f>
        <v>ENFERMERÍA</v>
      </c>
      <c r="O99" s="276"/>
      <c r="P99" s="341">
        <f>SUMIFS('Planificación 2026-1'!$R:$R,'Planificación 2026-1'!$W:$W,D99)</f>
        <v>8</v>
      </c>
      <c r="Q99" s="21"/>
      <c r="R99" s="35"/>
      <c r="S99" s="37"/>
    </row>
    <row r="100" spans="2:19" ht="10.8" x14ac:dyDescent="0.25">
      <c r="B100" s="19">
        <v>96</v>
      </c>
      <c r="C100" s="10">
        <v>18160918</v>
      </c>
      <c r="D100" s="14" t="s">
        <v>101</v>
      </c>
      <c r="E100" s="96" t="s">
        <v>429</v>
      </c>
      <c r="F100" s="14" t="s">
        <v>440</v>
      </c>
      <c r="G100" s="19" t="s">
        <v>431</v>
      </c>
      <c r="H100" s="19" t="s">
        <v>429</v>
      </c>
      <c r="I100" s="96" t="s">
        <v>432</v>
      </c>
      <c r="J100" s="19" t="s">
        <v>319</v>
      </c>
      <c r="K100" s="277">
        <v>8</v>
      </c>
      <c r="L100" s="43" t="str">
        <f>VLOOKUP(D100,EDITABLE!C:H,5,FALSE)</f>
        <v>SEDE</v>
      </c>
      <c r="M100" s="19"/>
      <c r="N100" s="275" t="str">
        <f>VLOOKUP(D100,EDITABLE!C:H,6,FALSE)</f>
        <v>ENFERMERÍA</v>
      </c>
      <c r="O100" s="276"/>
      <c r="P100" s="300">
        <f>SUMIFS('Planificación 2026-1'!$R:$R,'Planificación 2026-1'!$W:$W,D100)</f>
        <v>13</v>
      </c>
      <c r="R100" s="35"/>
      <c r="S100" s="37"/>
    </row>
    <row r="101" spans="2:19" ht="15.6" x14ac:dyDescent="0.25">
      <c r="B101" s="223">
        <v>97</v>
      </c>
      <c r="C101" s="215">
        <v>21541361</v>
      </c>
      <c r="D101" s="263" t="s">
        <v>102</v>
      </c>
      <c r="E101" s="254" t="s">
        <v>429</v>
      </c>
      <c r="F101" s="100" t="s">
        <v>430</v>
      </c>
      <c r="G101" s="264" t="s">
        <v>276</v>
      </c>
      <c r="H101" s="252" t="s">
        <v>429</v>
      </c>
      <c r="I101" s="328" t="s">
        <v>434</v>
      </c>
      <c r="J101" s="257" t="s">
        <v>319</v>
      </c>
      <c r="K101" s="283">
        <v>16</v>
      </c>
      <c r="L101" s="43" t="str">
        <f>VLOOKUP(D101,EDITABLE!C:H,5,FALSE)</f>
        <v>FILIAL</v>
      </c>
      <c r="M101" s="19"/>
      <c r="N101" s="275" t="str">
        <f>VLOOKUP(D101,EDITABLE!C:H,6,FALSE)</f>
        <v>PSICOLOGÍA</v>
      </c>
      <c r="O101" s="276"/>
      <c r="P101" s="304">
        <f>SUMIFS('Planificación 2026-1'!$R:$R,'Planificación 2026-1'!$W:$W,D101)</f>
        <v>11</v>
      </c>
      <c r="Q101" s="21"/>
      <c r="R101" s="35"/>
      <c r="S101" s="37"/>
    </row>
    <row r="102" spans="2:19" ht="15.6" x14ac:dyDescent="0.25">
      <c r="B102" s="19">
        <v>98</v>
      </c>
      <c r="C102" s="19">
        <v>43359675</v>
      </c>
      <c r="D102" s="7" t="s">
        <v>103</v>
      </c>
      <c r="E102" s="96" t="s">
        <v>429</v>
      </c>
      <c r="F102" s="14" t="s">
        <v>430</v>
      </c>
      <c r="G102" s="19" t="s">
        <v>431</v>
      </c>
      <c r="H102" s="19" t="s">
        <v>429</v>
      </c>
      <c r="I102" s="96" t="s">
        <v>432</v>
      </c>
      <c r="J102" s="19" t="s">
        <v>319</v>
      </c>
      <c r="K102" s="277">
        <v>13</v>
      </c>
      <c r="L102" s="43" t="str">
        <f>VLOOKUP(D102,EDITABLE!C:H,5,FALSE)</f>
        <v>SEDE</v>
      </c>
      <c r="M102" s="19"/>
      <c r="N102" s="275" t="str">
        <f>VLOOKUP(D102,EDITABLE!C:H,6,FALSE)</f>
        <v>ENFERMERÍA</v>
      </c>
      <c r="O102" s="276"/>
      <c r="P102" s="300">
        <f>SUMIFS('Planificación 2026-1'!$R:$R,'Planificación 2026-1'!$W:$W,D102)</f>
        <v>32</v>
      </c>
      <c r="Q102" s="21"/>
      <c r="R102" s="35"/>
      <c r="S102" s="37"/>
    </row>
    <row r="103" spans="2:19" ht="15.6" x14ac:dyDescent="0.25">
      <c r="B103" s="19">
        <v>99</v>
      </c>
      <c r="C103" s="19">
        <v>21881765</v>
      </c>
      <c r="D103" s="7" t="s">
        <v>104</v>
      </c>
      <c r="E103" s="96" t="s">
        <v>429</v>
      </c>
      <c r="F103" s="14" t="s">
        <v>430</v>
      </c>
      <c r="G103" s="19" t="s">
        <v>431</v>
      </c>
      <c r="H103" s="19" t="s">
        <v>429</v>
      </c>
      <c r="I103" s="96" t="s">
        <v>432</v>
      </c>
      <c r="J103" s="19" t="s">
        <v>341</v>
      </c>
      <c r="K103" s="277">
        <v>32</v>
      </c>
      <c r="L103" s="43" t="e">
        <f>VLOOKUP(D103,EDITABLE!C:H,5,FALSE)</f>
        <v>#N/A</v>
      </c>
      <c r="M103" s="19"/>
      <c r="N103" s="275" t="e">
        <f>VLOOKUP(D103,EDITABLE!C:H,6,FALSE)</f>
        <v>#N/A</v>
      </c>
      <c r="O103" s="276"/>
      <c r="P103" s="300">
        <f>SUMIFS('Planificación 2026-1'!$R:$R,'Planificación 2026-1'!$W:$W,D103)</f>
        <v>0</v>
      </c>
      <c r="Q103" s="21"/>
      <c r="R103" s="354"/>
      <c r="S103" s="37"/>
    </row>
    <row r="104" spans="2:19" ht="15.6" x14ac:dyDescent="0.25">
      <c r="B104" s="223">
        <v>100</v>
      </c>
      <c r="C104" s="219">
        <v>43757708</v>
      </c>
      <c r="D104" s="216" t="s">
        <v>105</v>
      </c>
      <c r="E104" s="221" t="s">
        <v>429</v>
      </c>
      <c r="F104" s="128" t="s">
        <v>430</v>
      </c>
      <c r="G104" s="260" t="s">
        <v>276</v>
      </c>
      <c r="H104" s="86" t="s">
        <v>429</v>
      </c>
      <c r="I104" s="327" t="s">
        <v>438</v>
      </c>
      <c r="J104" s="251" t="s">
        <v>341</v>
      </c>
      <c r="K104" s="281">
        <v>34</v>
      </c>
      <c r="L104" s="43" t="str">
        <f>VLOOKUP(D104,EDITABLE!C:H,5,FALSE)</f>
        <v>FILIAL</v>
      </c>
      <c r="M104" s="19"/>
      <c r="N104" s="275" t="str">
        <f>VLOOKUP(D104,EDITABLE!C:H,6,FALSE)</f>
        <v>OBSTETRICIA</v>
      </c>
      <c r="O104" s="276"/>
      <c r="P104" s="340">
        <f>SUMIFS('Planificación 2026-1'!$R:$R,'Planificación 2026-1'!$W:$W,D104)</f>
        <v>24</v>
      </c>
      <c r="Q104" s="21"/>
      <c r="R104" s="351" t="s">
        <v>462</v>
      </c>
      <c r="S104" s="353"/>
    </row>
    <row r="105" spans="2:19" ht="14.4" x14ac:dyDescent="0.3">
      <c r="B105" s="19">
        <v>101</v>
      </c>
      <c r="C105" s="45" t="s">
        <v>463</v>
      </c>
      <c r="D105" s="238" t="s">
        <v>106</v>
      </c>
      <c r="E105" s="331"/>
      <c r="F105" s="334"/>
      <c r="G105" s="239"/>
      <c r="H105" s="88"/>
      <c r="I105" s="324"/>
      <c r="J105" s="49"/>
      <c r="K105" s="286"/>
      <c r="L105" s="43" t="e">
        <f>VLOOKUP(D105,EDITABLE!C:H,5,FALSE)</f>
        <v>#N/A</v>
      </c>
      <c r="M105" s="89"/>
      <c r="N105" s="275" t="e">
        <f>VLOOKUP(D105,EDITABLE!C:H,6,FALSE)</f>
        <v>#N/A</v>
      </c>
      <c r="O105" s="89"/>
      <c r="P105" s="303">
        <f>SUMIFS('Planificación 2026-1'!$R:$R,'Planificación 2026-1'!$W:$W,D105)</f>
        <v>0</v>
      </c>
      <c r="R105" s="355"/>
      <c r="S105" s="37"/>
    </row>
    <row r="106" spans="2:19" ht="15.6" x14ac:dyDescent="0.25">
      <c r="B106" s="19">
        <v>102</v>
      </c>
      <c r="C106" s="19">
        <v>45228093</v>
      </c>
      <c r="D106" s="7" t="s">
        <v>107</v>
      </c>
      <c r="E106" s="96" t="s">
        <v>429</v>
      </c>
      <c r="F106" s="14" t="s">
        <v>430</v>
      </c>
      <c r="G106" s="19" t="s">
        <v>276</v>
      </c>
      <c r="H106" s="19" t="s">
        <v>429</v>
      </c>
      <c r="I106" s="96" t="s">
        <v>432</v>
      </c>
      <c r="J106" s="19" t="s">
        <v>341</v>
      </c>
      <c r="K106" s="277">
        <v>33</v>
      </c>
      <c r="L106" s="43" t="str">
        <f>VLOOKUP(D106,EDITABLE!C:H,5,FALSE)</f>
        <v>FILIAL</v>
      </c>
      <c r="M106" s="19"/>
      <c r="N106" s="275" t="str">
        <f>VLOOKUP(D106,EDITABLE!C:H,6,FALSE)</f>
        <v>ENFERMERÍA</v>
      </c>
      <c r="O106" s="276"/>
      <c r="P106" s="300">
        <f>SUMIFS('Planificación 2026-1'!$R:$R,'Planificación 2026-1'!$W:$W,D106)</f>
        <v>30</v>
      </c>
      <c r="Q106" s="21"/>
      <c r="R106" s="35"/>
      <c r="S106" s="37"/>
    </row>
    <row r="107" spans="2:19" ht="15.6" x14ac:dyDescent="0.25">
      <c r="B107" s="223">
        <v>103</v>
      </c>
      <c r="C107" s="93">
        <v>21531247</v>
      </c>
      <c r="D107" s="12" t="s">
        <v>109</v>
      </c>
      <c r="E107" s="248" t="s">
        <v>429</v>
      </c>
      <c r="F107" s="97" t="s">
        <v>430</v>
      </c>
      <c r="G107" s="260" t="s">
        <v>276</v>
      </c>
      <c r="H107" s="86" t="s">
        <v>429</v>
      </c>
      <c r="I107" s="327" t="s">
        <v>435</v>
      </c>
      <c r="J107" s="250" t="s">
        <v>319</v>
      </c>
      <c r="K107" s="284">
        <v>11</v>
      </c>
      <c r="L107" s="43" t="str">
        <f>VLOOKUP(D107,EDITABLE!C:H,5,FALSE)</f>
        <v>PORUMA</v>
      </c>
      <c r="M107" s="19"/>
      <c r="N107" s="275" t="str">
        <f>VLOOKUP(D107,EDITABLE!C:H,6,FALSE)</f>
        <v>MEDICINA HUMANA</v>
      </c>
      <c r="O107" s="276"/>
      <c r="P107" s="301">
        <f>SUMIFS('Planificación 2026-1'!$R:$R,'Planificación 2026-1'!$W:$W,D107)</f>
        <v>11</v>
      </c>
      <c r="Q107" s="21"/>
      <c r="R107" s="35"/>
      <c r="S107" s="37"/>
    </row>
    <row r="108" spans="2:19" ht="15.6" x14ac:dyDescent="0.25">
      <c r="B108" s="19">
        <v>104</v>
      </c>
      <c r="C108" s="31">
        <v>70306751</v>
      </c>
      <c r="D108" s="29" t="s">
        <v>110</v>
      </c>
      <c r="E108" s="44" t="s">
        <v>429</v>
      </c>
      <c r="F108" s="97" t="s">
        <v>430</v>
      </c>
      <c r="G108" s="34" t="s">
        <v>276</v>
      </c>
      <c r="H108" s="19" t="s">
        <v>429</v>
      </c>
      <c r="I108" s="323" t="s">
        <v>436</v>
      </c>
      <c r="J108" s="36" t="s">
        <v>341</v>
      </c>
      <c r="K108" s="279">
        <v>36</v>
      </c>
      <c r="L108" s="43" t="str">
        <f>VLOOKUP(D108,EDITABLE!C:H,5,FALSE)</f>
        <v>PORUMA</v>
      </c>
      <c r="M108" s="19"/>
      <c r="N108" s="275" t="str">
        <f>VLOOKUP(D108,EDITABLE!C:H,6,FALSE)</f>
        <v>MEDICINA HUMANA - EEGG</v>
      </c>
      <c r="O108" s="276"/>
      <c r="P108" s="302">
        <f>SUMIFS('Planificación 2026-1'!$R:$R,'Planificación 2026-1'!$W:$W,D108)</f>
        <v>19</v>
      </c>
      <c r="Q108" s="21"/>
      <c r="R108" s="35"/>
      <c r="S108" s="37"/>
    </row>
    <row r="109" spans="2:19" ht="15.6" x14ac:dyDescent="0.25">
      <c r="B109" s="19">
        <v>105</v>
      </c>
      <c r="C109" s="31">
        <v>21575934</v>
      </c>
      <c r="D109" s="13" t="s">
        <v>111</v>
      </c>
      <c r="E109" s="96" t="s">
        <v>429</v>
      </c>
      <c r="F109" s="97" t="s">
        <v>430</v>
      </c>
      <c r="G109" s="34" t="s">
        <v>431</v>
      </c>
      <c r="H109" s="19" t="s">
        <v>429</v>
      </c>
      <c r="I109" s="323" t="s">
        <v>464</v>
      </c>
      <c r="J109" s="36" t="s">
        <v>319</v>
      </c>
      <c r="K109" s="279">
        <v>5</v>
      </c>
      <c r="L109" s="43" t="str">
        <f>VLOOKUP(D109,EDITABLE!C:H,5,FALSE)</f>
        <v>PORUMA</v>
      </c>
      <c r="M109" s="19"/>
      <c r="N109" s="275" t="str">
        <f>VLOOKUP(D109,EDITABLE!C:H,6,FALSE)</f>
        <v>TECNOLOGÍA MÉDICA - EEGG</v>
      </c>
      <c r="O109" s="276"/>
      <c r="P109" s="302">
        <f>SUMIFS('Planificación 2026-1'!$R:$R,'Planificación 2026-1'!$W:$W,D109)</f>
        <v>15</v>
      </c>
      <c r="Q109" s="21"/>
      <c r="R109" s="35"/>
      <c r="S109" s="37"/>
    </row>
    <row r="110" spans="2:19" ht="10.8" x14ac:dyDescent="0.25">
      <c r="B110" s="223">
        <v>106</v>
      </c>
      <c r="C110" s="85">
        <v>21558261</v>
      </c>
      <c r="D110" s="310" t="s">
        <v>113</v>
      </c>
      <c r="E110" s="96" t="s">
        <v>429</v>
      </c>
      <c r="F110" s="97" t="s">
        <v>440</v>
      </c>
      <c r="G110" s="34" t="s">
        <v>276</v>
      </c>
      <c r="H110" s="19" t="s">
        <v>429</v>
      </c>
      <c r="I110" s="323" t="s">
        <v>452</v>
      </c>
      <c r="J110" s="36" t="s">
        <v>319</v>
      </c>
      <c r="K110" s="279">
        <v>14</v>
      </c>
      <c r="L110" s="43" t="str">
        <f>VLOOKUP(D110,EDITABLE!C:H,5,FALSE)</f>
        <v>FILIAL</v>
      </c>
      <c r="M110" s="19"/>
      <c r="N110" s="275" t="str">
        <f>VLOOKUP(D110,EDITABLE!C:H,6,FALSE)</f>
        <v>ENFERMERÍA - EEGG</v>
      </c>
      <c r="O110" s="276"/>
      <c r="P110" s="302">
        <f>SUMIFS('Planificación 2026-1'!$R:$R,'Planificación 2026-1'!$W:$W,D110)</f>
        <v>18</v>
      </c>
      <c r="R110" s="35"/>
      <c r="S110" s="37"/>
    </row>
    <row r="111" spans="2:19" ht="15.6" x14ac:dyDescent="0.25">
      <c r="B111" s="19">
        <v>107</v>
      </c>
      <c r="C111" s="90">
        <v>42714271</v>
      </c>
      <c r="D111" s="91" t="s">
        <v>114</v>
      </c>
      <c r="E111" s="99" t="s">
        <v>429</v>
      </c>
      <c r="F111" s="100" t="s">
        <v>430</v>
      </c>
      <c r="G111" s="49" t="s">
        <v>276</v>
      </c>
      <c r="H111" s="50" t="s">
        <v>429</v>
      </c>
      <c r="I111" s="324" t="s">
        <v>436</v>
      </c>
      <c r="J111" s="51" t="s">
        <v>319</v>
      </c>
      <c r="K111" s="280">
        <v>8</v>
      </c>
      <c r="L111" s="43" t="str">
        <f>VLOOKUP(D111,EDITABLE!C:H,5,FALSE)</f>
        <v>FILIAL</v>
      </c>
      <c r="M111" s="19"/>
      <c r="N111" s="275" t="str">
        <f>VLOOKUP(D111,EDITABLE!C:H,6,FALSE)</f>
        <v>ENFERMERÍA - EEGG</v>
      </c>
      <c r="O111" s="276"/>
      <c r="P111" s="303">
        <f>SUMIFS('Planificación 2026-1'!$R:$R,'Planificación 2026-1'!$W:$W,D111)</f>
        <v>17</v>
      </c>
      <c r="Q111" s="21"/>
      <c r="R111" s="35"/>
      <c r="S111" s="37"/>
    </row>
    <row r="112" spans="2:19" ht="15.6" x14ac:dyDescent="0.25">
      <c r="B112" s="19">
        <v>108</v>
      </c>
      <c r="C112" s="19">
        <v>21524698</v>
      </c>
      <c r="D112" s="7" t="s">
        <v>115</v>
      </c>
      <c r="E112" s="96" t="s">
        <v>429</v>
      </c>
      <c r="F112" s="14" t="s">
        <v>430</v>
      </c>
      <c r="G112" s="19" t="s">
        <v>276</v>
      </c>
      <c r="H112" s="19" t="s">
        <v>429</v>
      </c>
      <c r="I112" s="96" t="s">
        <v>432</v>
      </c>
      <c r="J112" s="19" t="s">
        <v>341</v>
      </c>
      <c r="K112" s="277">
        <v>30</v>
      </c>
      <c r="L112" s="43" t="str">
        <f>VLOOKUP(D112,EDITABLE!C:H,5,FALSE)</f>
        <v>FILIAL</v>
      </c>
      <c r="M112" s="19"/>
      <c r="N112" s="275" t="str">
        <f>VLOOKUP(D112,EDITABLE!C:H,6,FALSE)</f>
        <v>ENFERMERÍA</v>
      </c>
      <c r="O112" s="276"/>
      <c r="P112" s="300">
        <f>SUMIFS('Planificación 2026-1'!$R:$R,'Planificación 2026-1'!$W:$W,D112)</f>
        <v>31</v>
      </c>
      <c r="Q112" s="21"/>
      <c r="R112" s="35"/>
      <c r="S112" s="37"/>
    </row>
    <row r="113" spans="2:19" ht="15.6" x14ac:dyDescent="0.25">
      <c r="B113" s="223">
        <v>109</v>
      </c>
      <c r="C113" s="215">
        <v>8996012</v>
      </c>
      <c r="D113" s="261" t="s">
        <v>128</v>
      </c>
      <c r="E113" s="254" t="s">
        <v>429</v>
      </c>
      <c r="F113" s="100" t="s">
        <v>430</v>
      </c>
      <c r="G113" s="255" t="s">
        <v>431</v>
      </c>
      <c r="H113" s="252" t="s">
        <v>429</v>
      </c>
      <c r="I113" s="329" t="s">
        <v>452</v>
      </c>
      <c r="J113" s="257" t="s">
        <v>319</v>
      </c>
      <c r="K113" s="283">
        <v>14</v>
      </c>
      <c r="L113" s="43" t="e">
        <f>VLOOKUP(D113,EDITABLE!C:H,5,FALSE)</f>
        <v>#N/A</v>
      </c>
      <c r="M113" s="19"/>
      <c r="N113" s="275" t="e">
        <f>VLOOKUP(D113,EDITABLE!C:H,6,FALSE)</f>
        <v>#N/A</v>
      </c>
      <c r="O113" s="276"/>
      <c r="P113" s="304">
        <f>SUMIFS('Planificación 2026-1'!$R:$R,'Planificación 2026-1'!$W:$W,D113)</f>
        <v>0</v>
      </c>
      <c r="Q113" s="21"/>
      <c r="R113" s="35"/>
      <c r="S113" s="37"/>
    </row>
    <row r="114" spans="2:19" ht="15.6" x14ac:dyDescent="0.25">
      <c r="B114" s="19">
        <v>110</v>
      </c>
      <c r="C114" s="19">
        <v>21461803</v>
      </c>
      <c r="D114" s="7" t="s">
        <v>116</v>
      </c>
      <c r="E114" s="96" t="s">
        <v>429</v>
      </c>
      <c r="F114" s="14" t="s">
        <v>430</v>
      </c>
      <c r="G114" s="19" t="s">
        <v>431</v>
      </c>
      <c r="H114" s="19" t="s">
        <v>429</v>
      </c>
      <c r="I114" s="96" t="s">
        <v>432</v>
      </c>
      <c r="J114" s="19" t="s">
        <v>341</v>
      </c>
      <c r="K114" s="277">
        <v>32</v>
      </c>
      <c r="L114" s="43" t="str">
        <f>VLOOKUP(D114,EDITABLE!C:H,5,FALSE)</f>
        <v>SEDE</v>
      </c>
      <c r="M114" s="19"/>
      <c r="N114" s="275" t="str">
        <f>VLOOKUP(D114,EDITABLE!C:H,6,FALSE)</f>
        <v>ENFERMERÍA</v>
      </c>
      <c r="O114" s="276"/>
      <c r="P114" s="300">
        <f>SUMIFS('Planificación 2026-1'!$R:$R,'Planificación 2026-1'!$W:$W,D114)</f>
        <v>37</v>
      </c>
      <c r="Q114" s="21"/>
      <c r="R114" s="35"/>
      <c r="S114" s="37"/>
    </row>
    <row r="115" spans="2:19" ht="15.6" x14ac:dyDescent="0.25">
      <c r="B115" s="19">
        <v>111</v>
      </c>
      <c r="C115" s="93">
        <v>21851873</v>
      </c>
      <c r="D115" s="265" t="s">
        <v>117</v>
      </c>
      <c r="E115" s="248" t="s">
        <v>429</v>
      </c>
      <c r="F115" s="97" t="s">
        <v>465</v>
      </c>
      <c r="G115" s="86" t="s">
        <v>431</v>
      </c>
      <c r="H115" s="86" t="s">
        <v>429</v>
      </c>
      <c r="I115" s="327" t="s">
        <v>434</v>
      </c>
      <c r="J115" s="250" t="s">
        <v>319</v>
      </c>
      <c r="K115" s="284">
        <v>16</v>
      </c>
      <c r="L115" s="43" t="str">
        <f>VLOOKUP(D115,EDITABLE!C:H,5,FALSE)</f>
        <v>SEDE</v>
      </c>
      <c r="M115" s="19"/>
      <c r="N115" s="275" t="str">
        <f>VLOOKUP(D115,EDITABLE!C:H,6,FALSE)</f>
        <v>PSICOLOGÍA</v>
      </c>
      <c r="O115" s="276"/>
      <c r="P115" s="301">
        <f>SUMIFS('Planificación 2026-1'!$R:$R,'Planificación 2026-1'!$W:$W,D115)</f>
        <v>18</v>
      </c>
      <c r="Q115" s="21"/>
      <c r="R115" s="35"/>
      <c r="S115" s="37"/>
    </row>
    <row r="116" spans="2:19" ht="15.6" x14ac:dyDescent="0.25">
      <c r="B116" s="223">
        <v>112</v>
      </c>
      <c r="C116" s="31">
        <v>41059439</v>
      </c>
      <c r="D116" s="7" t="s">
        <v>118</v>
      </c>
      <c r="E116" s="96" t="s">
        <v>429</v>
      </c>
      <c r="F116" s="97" t="s">
        <v>430</v>
      </c>
      <c r="G116" s="34" t="s">
        <v>276</v>
      </c>
      <c r="H116" s="19" t="s">
        <v>429</v>
      </c>
      <c r="I116" s="323" t="s">
        <v>435</v>
      </c>
      <c r="J116" s="36" t="s">
        <v>319</v>
      </c>
      <c r="K116" s="279">
        <v>12</v>
      </c>
      <c r="L116" s="43" t="str">
        <f>VLOOKUP(D116,EDITABLE!C:H,5,FALSE)</f>
        <v>PORUMA</v>
      </c>
      <c r="M116" s="19"/>
      <c r="N116" s="275" t="str">
        <f>VLOOKUP(D116,EDITABLE!C:H,6,FALSE)</f>
        <v>MEDICINA HUMANA</v>
      </c>
      <c r="O116" s="276"/>
      <c r="P116" s="302">
        <f>SUMIFS('Planificación 2026-1'!$R:$R,'Planificación 2026-1'!$W:$W,D116)</f>
        <v>12</v>
      </c>
      <c r="Q116" s="21"/>
      <c r="R116" s="35"/>
      <c r="S116" s="37"/>
    </row>
    <row r="117" spans="2:19" ht="15.6" x14ac:dyDescent="0.25">
      <c r="B117" s="19">
        <v>113</v>
      </c>
      <c r="C117" s="31">
        <v>3675324</v>
      </c>
      <c r="D117" s="7" t="s">
        <v>119</v>
      </c>
      <c r="E117" s="96" t="s">
        <v>429</v>
      </c>
      <c r="F117" s="97" t="s">
        <v>430</v>
      </c>
      <c r="G117" s="34" t="s">
        <v>276</v>
      </c>
      <c r="H117" s="19" t="s">
        <v>429</v>
      </c>
      <c r="I117" s="323" t="s">
        <v>435</v>
      </c>
      <c r="J117" s="36" t="s">
        <v>319</v>
      </c>
      <c r="K117" s="279">
        <v>10</v>
      </c>
      <c r="L117" s="43" t="str">
        <f>VLOOKUP(D117,EDITABLE!C:H,5,FALSE)</f>
        <v>PORUMA</v>
      </c>
      <c r="M117" s="19"/>
      <c r="N117" s="275" t="str">
        <f>VLOOKUP(D117,EDITABLE!C:H,6,FALSE)</f>
        <v>MEDICINA HUMANA</v>
      </c>
      <c r="O117" s="276"/>
      <c r="P117" s="302">
        <f>SUMIFS('Planificación 2026-1'!$R:$R,'Planificación 2026-1'!$W:$W,D117)</f>
        <v>18</v>
      </c>
      <c r="Q117" s="21"/>
      <c r="R117" s="35"/>
      <c r="S117" s="37"/>
    </row>
    <row r="118" spans="2:19" ht="15.6" x14ac:dyDescent="0.25">
      <c r="B118" s="19">
        <v>114</v>
      </c>
      <c r="C118" s="31">
        <v>70302657</v>
      </c>
      <c r="D118" s="7" t="s">
        <v>120</v>
      </c>
      <c r="E118" s="96" t="s">
        <v>429</v>
      </c>
      <c r="F118" s="97" t="s">
        <v>430</v>
      </c>
      <c r="G118" s="34" t="s">
        <v>431</v>
      </c>
      <c r="H118" s="19" t="s">
        <v>429</v>
      </c>
      <c r="I118" s="323" t="s">
        <v>433</v>
      </c>
      <c r="J118" s="36" t="s">
        <v>341</v>
      </c>
      <c r="K118" s="287">
        <v>33</v>
      </c>
      <c r="L118" s="43" t="str">
        <f>VLOOKUP(D118,EDITABLE!C:H,5,FALSE)</f>
        <v>SEDE</v>
      </c>
      <c r="M118" s="19"/>
      <c r="N118" s="275" t="str">
        <f>VLOOKUP(D118,EDITABLE!C:H,6,FALSE)</f>
        <v>PSICOLOGÍA - EEGG</v>
      </c>
      <c r="O118" s="276"/>
      <c r="P118" s="302">
        <f>SUMIFS('Planificación 2026-1'!$R:$R,'Planificación 2026-1'!$W:$W,D118)</f>
        <v>38</v>
      </c>
      <c r="Q118" s="21"/>
      <c r="R118" s="35"/>
      <c r="S118" s="37"/>
    </row>
    <row r="119" spans="2:19" ht="15.6" x14ac:dyDescent="0.25">
      <c r="B119" s="223">
        <v>115</v>
      </c>
      <c r="C119" s="31">
        <v>41717794</v>
      </c>
      <c r="D119" s="29" t="s">
        <v>122</v>
      </c>
      <c r="E119" s="96" t="s">
        <v>429</v>
      </c>
      <c r="F119" s="97" t="s">
        <v>430</v>
      </c>
      <c r="G119" s="196" t="s">
        <v>431</v>
      </c>
      <c r="H119" s="19" t="s">
        <v>429</v>
      </c>
      <c r="I119" s="323" t="s">
        <v>434</v>
      </c>
      <c r="J119" s="36" t="s">
        <v>319</v>
      </c>
      <c r="K119" s="279">
        <v>8</v>
      </c>
      <c r="L119" s="43" t="str">
        <f>VLOOKUP(D119,EDITABLE!C:H,5,FALSE)</f>
        <v>SEDE</v>
      </c>
      <c r="M119" s="19"/>
      <c r="N119" s="275" t="str">
        <f>VLOOKUP(D119,EDITABLE!C:H,6,FALSE)</f>
        <v>PSICOLOGÍA</v>
      </c>
      <c r="O119" s="276"/>
      <c r="P119" s="302">
        <f>SUMIFS('Planificación 2026-1'!$R:$R,'Planificación 2026-1'!$W:$W,D119)</f>
        <v>0</v>
      </c>
      <c r="Q119" s="21"/>
      <c r="R119" s="35"/>
      <c r="S119" s="37"/>
    </row>
    <row r="120" spans="2:19" ht="10.8" x14ac:dyDescent="0.25">
      <c r="B120" s="19">
        <v>116</v>
      </c>
      <c r="C120" s="85">
        <v>21461262</v>
      </c>
      <c r="D120" s="310" t="s">
        <v>123</v>
      </c>
      <c r="E120" s="96" t="s">
        <v>429</v>
      </c>
      <c r="F120" s="97" t="s">
        <v>440</v>
      </c>
      <c r="G120" s="34" t="s">
        <v>276</v>
      </c>
      <c r="H120" s="19" t="s">
        <v>429</v>
      </c>
      <c r="I120" s="323" t="s">
        <v>435</v>
      </c>
      <c r="J120" s="36" t="s">
        <v>319</v>
      </c>
      <c r="K120" s="279">
        <v>12</v>
      </c>
      <c r="L120" s="43" t="str">
        <f>VLOOKUP(D120,EDITABLE!C:H,5,FALSE)</f>
        <v>PORUMA</v>
      </c>
      <c r="M120" s="19"/>
      <c r="N120" s="275" t="str">
        <f>VLOOKUP(D120,EDITABLE!C:H,6,FALSE)</f>
        <v>MEDICINA HUMANA</v>
      </c>
      <c r="O120" s="276"/>
      <c r="P120" s="302">
        <f>SUMIFS('Planificación 2026-1'!$R:$R,'Planificación 2026-1'!$W:$W,D120)</f>
        <v>18</v>
      </c>
      <c r="R120" s="35"/>
      <c r="S120" s="37"/>
    </row>
    <row r="121" spans="2:19" ht="10.8" x14ac:dyDescent="0.25">
      <c r="B121" s="19">
        <v>117</v>
      </c>
      <c r="C121" s="85">
        <v>44467415</v>
      </c>
      <c r="D121" s="310" t="s">
        <v>124</v>
      </c>
      <c r="E121" s="96" t="s">
        <v>429</v>
      </c>
      <c r="F121" s="97" t="s">
        <v>440</v>
      </c>
      <c r="G121" s="34" t="s">
        <v>302</v>
      </c>
      <c r="H121" s="19" t="s">
        <v>429</v>
      </c>
      <c r="I121" s="330" t="s">
        <v>435</v>
      </c>
      <c r="J121" s="36" t="s">
        <v>319</v>
      </c>
      <c r="K121" s="279">
        <v>12</v>
      </c>
      <c r="L121" s="43" t="str">
        <f>VLOOKUP(D121,EDITABLE!C:H,5,FALSE)</f>
        <v>SUNAMPE</v>
      </c>
      <c r="M121" s="19"/>
      <c r="N121" s="275" t="str">
        <f>VLOOKUP(D121,EDITABLE!C:H,6,FALSE)</f>
        <v>MEDICINA HUMANA</v>
      </c>
      <c r="O121" s="276"/>
      <c r="P121" s="342">
        <f>SUMIFS('Planificación 2026-1'!$R:$R,'Planificación 2026-1'!$W:$W,D121)</f>
        <v>8</v>
      </c>
      <c r="R121" s="35"/>
      <c r="S121" s="37"/>
    </row>
    <row r="122" spans="2:19" ht="15.6" x14ac:dyDescent="0.25">
      <c r="B122" s="223">
        <v>118</v>
      </c>
      <c r="C122" s="31">
        <v>21463227</v>
      </c>
      <c r="D122" s="7" t="s">
        <v>125</v>
      </c>
      <c r="E122" s="96" t="s">
        <v>429</v>
      </c>
      <c r="F122" s="97" t="s">
        <v>430</v>
      </c>
      <c r="G122" s="34" t="s">
        <v>276</v>
      </c>
      <c r="H122" s="19" t="s">
        <v>429</v>
      </c>
      <c r="I122" s="323" t="s">
        <v>446</v>
      </c>
      <c r="J122" s="38" t="s">
        <v>319</v>
      </c>
      <c r="K122" s="288">
        <v>11</v>
      </c>
      <c r="L122" s="43" t="str">
        <f>VLOOKUP(D122,EDITABLE!C:H,5,FALSE)</f>
        <v>FILIAL</v>
      </c>
      <c r="M122" s="19"/>
      <c r="N122" s="275" t="str">
        <f>VLOOKUP(D122,EDITABLE!C:H,6,FALSE)</f>
        <v>ENFERMERÍA - EEGG</v>
      </c>
      <c r="O122" s="276"/>
      <c r="P122" s="302">
        <f>SUMIFS('Planificación 2026-1'!$R:$R,'Planificación 2026-1'!$W:$W,D122)</f>
        <v>17</v>
      </c>
      <c r="Q122" s="21"/>
      <c r="R122" s="35"/>
      <c r="S122" s="37"/>
    </row>
    <row r="123" spans="2:19" ht="15.6" x14ac:dyDescent="0.25">
      <c r="B123" s="19">
        <v>119</v>
      </c>
      <c r="C123" s="126">
        <v>21435456</v>
      </c>
      <c r="D123" s="113" t="s">
        <v>126</v>
      </c>
      <c r="E123" s="127" t="s">
        <v>429</v>
      </c>
      <c r="F123" s="128" t="s">
        <v>430</v>
      </c>
      <c r="G123" s="34" t="s">
        <v>276</v>
      </c>
      <c r="H123" s="19" t="s">
        <v>429</v>
      </c>
      <c r="I123" s="323" t="s">
        <v>438</v>
      </c>
      <c r="J123" s="129" t="s">
        <v>319</v>
      </c>
      <c r="K123" s="282">
        <v>14</v>
      </c>
      <c r="L123" s="43" t="str">
        <f>VLOOKUP(D123,EDITABLE!C:H,5,FALSE)</f>
        <v>FILIAL</v>
      </c>
      <c r="M123" s="19"/>
      <c r="N123" s="275" t="str">
        <f>VLOOKUP(D123,EDITABLE!C:H,6,FALSE)</f>
        <v>OBSTETRICIA</v>
      </c>
      <c r="O123" s="276"/>
      <c r="P123" s="302">
        <f>SUMIFS('Planificación 2026-1'!$R:$R,'Planificación 2026-1'!$W:$W,D123)</f>
        <v>18</v>
      </c>
      <c r="Q123" s="21"/>
      <c r="R123" s="35"/>
      <c r="S123" s="37"/>
    </row>
    <row r="124" spans="2:19" ht="15.6" x14ac:dyDescent="0.25">
      <c r="B124" s="19">
        <v>120</v>
      </c>
      <c r="C124" s="126">
        <v>46200886</v>
      </c>
      <c r="D124" s="113" t="s">
        <v>127</v>
      </c>
      <c r="E124" s="127" t="s">
        <v>429</v>
      </c>
      <c r="F124" s="128" t="s">
        <v>430</v>
      </c>
      <c r="G124" s="34" t="s">
        <v>276</v>
      </c>
      <c r="H124" s="19" t="s">
        <v>429</v>
      </c>
      <c r="I124" s="323" t="s">
        <v>438</v>
      </c>
      <c r="J124" s="129" t="s">
        <v>341</v>
      </c>
      <c r="K124" s="282">
        <v>34</v>
      </c>
      <c r="L124" s="43" t="str">
        <f>VLOOKUP(D124,EDITABLE!C:H,5,FALSE)</f>
        <v>FILIAL</v>
      </c>
      <c r="M124" s="19"/>
      <c r="N124" s="275" t="str">
        <f>VLOOKUP(D124,EDITABLE!C:H,6,FALSE)</f>
        <v>OBSTETRICIA</v>
      </c>
      <c r="O124" s="276"/>
      <c r="P124" s="302">
        <f>SUMIFS('Planificación 2026-1'!$R:$R,'Planificación 2026-1'!$W:$W,D124)</f>
        <v>32</v>
      </c>
      <c r="Q124" s="21"/>
      <c r="R124" s="354"/>
      <c r="S124" s="37"/>
    </row>
    <row r="125" spans="2:19" ht="15.6" x14ac:dyDescent="0.25">
      <c r="B125" s="223">
        <v>121</v>
      </c>
      <c r="C125" s="31">
        <v>21815710</v>
      </c>
      <c r="D125" s="29" t="s">
        <v>129</v>
      </c>
      <c r="E125" s="96" t="s">
        <v>429</v>
      </c>
      <c r="F125" s="97" t="s">
        <v>430</v>
      </c>
      <c r="G125" s="196" t="s">
        <v>431</v>
      </c>
      <c r="H125" s="19" t="s">
        <v>429</v>
      </c>
      <c r="I125" s="323" t="s">
        <v>434</v>
      </c>
      <c r="J125" s="36" t="s">
        <v>319</v>
      </c>
      <c r="K125" s="279">
        <v>9</v>
      </c>
      <c r="L125" s="43" t="str">
        <f>VLOOKUP(D125,EDITABLE!C:H,5,FALSE)</f>
        <v>SEDE</v>
      </c>
      <c r="M125" s="19"/>
      <c r="N125" s="275" t="str">
        <f>VLOOKUP(D125,EDITABLE!C:H,6,FALSE)</f>
        <v>PSICOLOGÍA</v>
      </c>
      <c r="O125" s="276"/>
      <c r="P125" s="344">
        <f>SUMIFS('Planificación 2026-1'!$R:$R,'Planificación 2026-1'!$W:$W,D125)</f>
        <v>33</v>
      </c>
      <c r="Q125" s="21"/>
      <c r="R125" s="351"/>
      <c r="S125" s="353"/>
    </row>
    <row r="126" spans="2:19" ht="15.6" x14ac:dyDescent="0.25">
      <c r="B126" s="19">
        <v>122</v>
      </c>
      <c r="C126" s="31">
        <v>21797410</v>
      </c>
      <c r="D126" s="7" t="s">
        <v>130</v>
      </c>
      <c r="E126" s="96" t="s">
        <v>429</v>
      </c>
      <c r="F126" s="97" t="s">
        <v>430</v>
      </c>
      <c r="G126" s="34" t="s">
        <v>302</v>
      </c>
      <c r="H126" s="19" t="s">
        <v>429</v>
      </c>
      <c r="I126" s="323" t="s">
        <v>435</v>
      </c>
      <c r="J126" s="36" t="s">
        <v>319</v>
      </c>
      <c r="K126" s="279">
        <v>6</v>
      </c>
      <c r="L126" s="43" t="str">
        <f>VLOOKUP(D126,EDITABLE!C:H,5,FALSE)</f>
        <v>SUNAMPE</v>
      </c>
      <c r="M126" s="19"/>
      <c r="N126" s="275" t="str">
        <f>VLOOKUP(D126,EDITABLE!C:H,6,FALSE)</f>
        <v>TECNOLOGÍA MÉDICA - EEGG</v>
      </c>
      <c r="O126" s="276"/>
      <c r="P126" s="302">
        <f>SUMIFS('Planificación 2026-1'!$R:$R,'Planificación 2026-1'!$W:$W,D126)</f>
        <v>12</v>
      </c>
      <c r="Q126" s="21"/>
      <c r="R126" s="355"/>
      <c r="S126" s="37"/>
    </row>
    <row r="127" spans="2:19" ht="15.6" x14ac:dyDescent="0.25">
      <c r="B127" s="19">
        <v>123</v>
      </c>
      <c r="C127" s="31">
        <v>25431048</v>
      </c>
      <c r="D127" s="7" t="s">
        <v>131</v>
      </c>
      <c r="E127" s="96" t="s">
        <v>429</v>
      </c>
      <c r="F127" s="97" t="s">
        <v>430</v>
      </c>
      <c r="G127" s="34" t="s">
        <v>431</v>
      </c>
      <c r="H127" s="19" t="s">
        <v>429</v>
      </c>
      <c r="I127" s="323" t="s">
        <v>446</v>
      </c>
      <c r="J127" s="36" t="s">
        <v>319</v>
      </c>
      <c r="K127" s="279">
        <v>16</v>
      </c>
      <c r="L127" s="43" t="str">
        <f>VLOOKUP(D127,EDITABLE!C:H,5,FALSE)</f>
        <v>SEDE</v>
      </c>
      <c r="M127" s="19"/>
      <c r="N127" s="275" t="str">
        <f>VLOOKUP(D127,EDITABLE!C:H,6,FALSE)</f>
        <v>ENFERMERÍA - EEGG</v>
      </c>
      <c r="O127" s="276"/>
      <c r="P127" s="302">
        <f>SUMIFS('Planificación 2026-1'!$R:$R,'Planificación 2026-1'!$W:$W,D127)</f>
        <v>16</v>
      </c>
      <c r="Q127" s="21"/>
      <c r="R127" s="35"/>
      <c r="S127" s="37"/>
    </row>
    <row r="128" spans="2:19" ht="15.6" x14ac:dyDescent="0.25">
      <c r="B128" s="223">
        <v>124</v>
      </c>
      <c r="C128" s="31">
        <v>21403002</v>
      </c>
      <c r="D128" s="7" t="s">
        <v>133</v>
      </c>
      <c r="E128" s="96" t="s">
        <v>429</v>
      </c>
      <c r="F128" s="97" t="s">
        <v>430</v>
      </c>
      <c r="G128" s="34" t="s">
        <v>276</v>
      </c>
      <c r="H128" s="19" t="s">
        <v>429</v>
      </c>
      <c r="I128" s="323" t="s">
        <v>435</v>
      </c>
      <c r="J128" s="36" t="s">
        <v>319</v>
      </c>
      <c r="K128" s="279">
        <v>16</v>
      </c>
      <c r="L128" s="43" t="str">
        <f>VLOOKUP(D128,EDITABLE!C:H,5,FALSE)</f>
        <v>PORUMA</v>
      </c>
      <c r="M128" s="19"/>
      <c r="N128" s="275" t="str">
        <f>VLOOKUP(D128,EDITABLE!C:H,6,FALSE)</f>
        <v>MEDICINA HUMANA</v>
      </c>
      <c r="O128" s="276"/>
      <c r="P128" s="302">
        <f>SUMIFS('Planificación 2026-1'!$R:$R,'Planificación 2026-1'!$W:$W,D128)</f>
        <v>11</v>
      </c>
      <c r="Q128" s="21"/>
      <c r="R128" s="35"/>
      <c r="S128" s="37"/>
    </row>
    <row r="129" spans="2:19" ht="15.6" x14ac:dyDescent="0.25">
      <c r="B129" s="19">
        <v>125</v>
      </c>
      <c r="C129" s="31">
        <v>21548063</v>
      </c>
      <c r="D129" s="7" t="s">
        <v>134</v>
      </c>
      <c r="E129" s="96" t="s">
        <v>429</v>
      </c>
      <c r="F129" s="97" t="s">
        <v>430</v>
      </c>
      <c r="G129" s="34" t="s">
        <v>276</v>
      </c>
      <c r="H129" s="19" t="s">
        <v>429</v>
      </c>
      <c r="I129" s="323" t="s">
        <v>435</v>
      </c>
      <c r="J129" s="36" t="s">
        <v>319</v>
      </c>
      <c r="K129" s="279">
        <v>16</v>
      </c>
      <c r="L129" s="43" t="str">
        <f>VLOOKUP(D129,EDITABLE!C:H,5,FALSE)</f>
        <v>PORUMA</v>
      </c>
      <c r="M129" s="19"/>
      <c r="N129" s="275" t="str">
        <f>VLOOKUP(D129,EDITABLE!C:H,6,FALSE)</f>
        <v>MEDICINA HUMANA</v>
      </c>
      <c r="O129" s="276"/>
      <c r="P129" s="302">
        <f>SUMIFS('Planificación 2026-1'!$R:$R,'Planificación 2026-1'!$W:$W,D129)</f>
        <v>14</v>
      </c>
      <c r="Q129" s="21"/>
      <c r="R129" s="35"/>
      <c r="S129" s="37"/>
    </row>
    <row r="130" spans="2:19" ht="15.6" x14ac:dyDescent="0.25">
      <c r="B130" s="19">
        <v>126</v>
      </c>
      <c r="C130" s="90">
        <v>42591537</v>
      </c>
      <c r="D130" s="91" t="s">
        <v>135</v>
      </c>
      <c r="E130" s="99" t="s">
        <v>429</v>
      </c>
      <c r="F130" s="100" t="s">
        <v>430</v>
      </c>
      <c r="G130" s="49" t="s">
        <v>276</v>
      </c>
      <c r="H130" s="50" t="s">
        <v>429</v>
      </c>
      <c r="I130" s="324" t="s">
        <v>446</v>
      </c>
      <c r="J130" s="51" t="s">
        <v>319</v>
      </c>
      <c r="K130" s="280">
        <v>15</v>
      </c>
      <c r="L130" s="43" t="e">
        <f>VLOOKUP(D130,EDITABLE!C:H,5,FALSE)</f>
        <v>#N/A</v>
      </c>
      <c r="M130" s="19"/>
      <c r="N130" s="275" t="e">
        <f>VLOOKUP(D130,EDITABLE!C:H,6,FALSE)</f>
        <v>#N/A</v>
      </c>
      <c r="O130" s="276"/>
      <c r="P130" s="303">
        <f>SUMIFS('Planificación 2026-1'!$R:$R,'Planificación 2026-1'!$W:$W,D130)</f>
        <v>0</v>
      </c>
      <c r="Q130" s="21"/>
      <c r="R130" s="35"/>
      <c r="S130" s="37"/>
    </row>
    <row r="131" spans="2:19" ht="15.6" x14ac:dyDescent="0.25">
      <c r="B131" s="223">
        <v>127</v>
      </c>
      <c r="C131" s="19">
        <v>10508584</v>
      </c>
      <c r="D131" s="7" t="s">
        <v>136</v>
      </c>
      <c r="E131" s="96" t="s">
        <v>429</v>
      </c>
      <c r="F131" s="14" t="s">
        <v>430</v>
      </c>
      <c r="G131" s="19" t="s">
        <v>431</v>
      </c>
      <c r="H131" s="19" t="s">
        <v>429</v>
      </c>
      <c r="I131" s="96" t="s">
        <v>432</v>
      </c>
      <c r="J131" s="19" t="s">
        <v>341</v>
      </c>
      <c r="K131" s="277">
        <v>32</v>
      </c>
      <c r="L131" s="43" t="str">
        <f>VLOOKUP(D131,EDITABLE!C:H,5,FALSE)</f>
        <v>SEDE</v>
      </c>
      <c r="M131" s="19"/>
      <c r="N131" s="275" t="str">
        <f>VLOOKUP(D131,EDITABLE!C:H,6,FALSE)</f>
        <v>ENFERMERÍA</v>
      </c>
      <c r="O131" s="276"/>
      <c r="P131" s="300">
        <f>SUMIFS('Planificación 2026-1'!$R:$R,'Planificación 2026-1'!$W:$W,D131)</f>
        <v>35</v>
      </c>
      <c r="Q131" s="21"/>
      <c r="R131" s="35"/>
      <c r="S131" s="37"/>
    </row>
    <row r="132" spans="2:19" ht="15.6" x14ac:dyDescent="0.25">
      <c r="B132" s="19">
        <v>128</v>
      </c>
      <c r="C132" s="93">
        <v>45077896</v>
      </c>
      <c r="D132" s="12" t="s">
        <v>137</v>
      </c>
      <c r="E132" s="248" t="s">
        <v>429</v>
      </c>
      <c r="F132" s="97" t="s">
        <v>430</v>
      </c>
      <c r="G132" s="260" t="s">
        <v>431</v>
      </c>
      <c r="H132" s="86" t="s">
        <v>429</v>
      </c>
      <c r="I132" s="327" t="s">
        <v>452</v>
      </c>
      <c r="J132" s="266" t="s">
        <v>319</v>
      </c>
      <c r="K132" s="289">
        <v>12</v>
      </c>
      <c r="L132" s="43" t="str">
        <f>VLOOKUP(D132,EDITABLE!C:H,5,FALSE)</f>
        <v>SEDE</v>
      </c>
      <c r="M132" s="19"/>
      <c r="N132" s="275" t="str">
        <f>VLOOKUP(D132,EDITABLE!C:H,6,FALSE)</f>
        <v>OBSTETRICIA - EEGG</v>
      </c>
      <c r="O132" s="276"/>
      <c r="P132" s="301">
        <f>SUMIFS('Planificación 2026-1'!$R:$R,'Planificación 2026-1'!$W:$W,D132)</f>
        <v>20</v>
      </c>
      <c r="Q132" s="21"/>
      <c r="R132" s="35"/>
      <c r="S132" s="37"/>
    </row>
    <row r="133" spans="2:19" ht="15.6" x14ac:dyDescent="0.25">
      <c r="B133" s="19">
        <v>129</v>
      </c>
      <c r="C133" s="31">
        <v>21881309</v>
      </c>
      <c r="D133" s="7" t="s">
        <v>138</v>
      </c>
      <c r="E133" s="96" t="s">
        <v>429</v>
      </c>
      <c r="F133" s="97" t="s">
        <v>430</v>
      </c>
      <c r="G133" s="34" t="s">
        <v>431</v>
      </c>
      <c r="H133" s="19" t="s">
        <v>429</v>
      </c>
      <c r="I133" s="323" t="s">
        <v>446</v>
      </c>
      <c r="J133" s="36" t="s">
        <v>319</v>
      </c>
      <c r="K133" s="279">
        <v>15</v>
      </c>
      <c r="L133" s="43" t="str">
        <f>VLOOKUP(D133,EDITABLE!C:H,5,FALSE)</f>
        <v>SEDE</v>
      </c>
      <c r="M133" s="19"/>
      <c r="N133" s="275" t="str">
        <f>VLOOKUP(D133,EDITABLE!C:H,6,FALSE)</f>
        <v>ENFERMERÍA - EEGG</v>
      </c>
      <c r="O133" s="276"/>
      <c r="P133" s="302">
        <f>SUMIFS('Planificación 2026-1'!$R:$R,'Planificación 2026-1'!$W:$W,D133)</f>
        <v>20</v>
      </c>
      <c r="Q133" s="21"/>
      <c r="R133" s="35"/>
      <c r="S133" s="37"/>
    </row>
    <row r="134" spans="2:19" ht="10.8" x14ac:dyDescent="0.25">
      <c r="B134" s="223">
        <v>130</v>
      </c>
      <c r="C134" s="85">
        <v>45469052</v>
      </c>
      <c r="D134" s="310" t="s">
        <v>139</v>
      </c>
      <c r="E134" s="96" t="s">
        <v>429</v>
      </c>
      <c r="F134" s="97" t="s">
        <v>466</v>
      </c>
      <c r="G134" s="34" t="s">
        <v>431</v>
      </c>
      <c r="H134" s="19" t="s">
        <v>429</v>
      </c>
      <c r="I134" s="323" t="s">
        <v>434</v>
      </c>
      <c r="J134" s="36" t="s">
        <v>319</v>
      </c>
      <c r="K134" s="279">
        <v>11</v>
      </c>
      <c r="L134" s="43" t="str">
        <f>VLOOKUP(D134,EDITABLE!C:H,5,FALSE)</f>
        <v>SEDE</v>
      </c>
      <c r="M134" s="19"/>
      <c r="N134" s="275" t="str">
        <f>VLOOKUP(D134,EDITABLE!C:H,6,FALSE)</f>
        <v>PSICOLOGÍA</v>
      </c>
      <c r="O134" s="276"/>
      <c r="P134" s="302">
        <f>SUMIFS('Planificación 2026-1'!$R:$R,'Planificación 2026-1'!$W:$W,D134)</f>
        <v>18</v>
      </c>
      <c r="R134" s="35"/>
      <c r="S134" s="37"/>
    </row>
    <row r="135" spans="2:19" ht="15.6" x14ac:dyDescent="0.25">
      <c r="B135" s="19">
        <v>131</v>
      </c>
      <c r="C135" s="90">
        <v>42573866</v>
      </c>
      <c r="D135" s="91" t="s">
        <v>467</v>
      </c>
      <c r="E135" s="99" t="s">
        <v>429</v>
      </c>
      <c r="F135" s="100" t="s">
        <v>430</v>
      </c>
      <c r="G135" s="49" t="s">
        <v>431</v>
      </c>
      <c r="H135" s="50" t="s">
        <v>429</v>
      </c>
      <c r="I135" s="324" t="s">
        <v>468</v>
      </c>
      <c r="J135" s="51" t="s">
        <v>341</v>
      </c>
      <c r="K135" s="280">
        <v>8</v>
      </c>
      <c r="L135" s="43" t="str">
        <f>VLOOKUP(D135,EDITABLE!C:H,5,FALSE)</f>
        <v>SEDE</v>
      </c>
      <c r="M135" s="19"/>
      <c r="N135" s="275" t="str">
        <f>VLOOKUP(D135,EDITABLE!C:H,6,FALSE)</f>
        <v>OBSTETRICIA - EEGG</v>
      </c>
      <c r="O135" s="276"/>
      <c r="P135" s="339">
        <f>SUMIFS('Planificación 2026-1'!$R:$R,'Planificación 2026-1'!$W:$W,D135)</f>
        <v>8</v>
      </c>
      <c r="Q135" s="21"/>
      <c r="R135" s="35"/>
      <c r="S135" s="37"/>
    </row>
    <row r="136" spans="2:19" ht="15.6" x14ac:dyDescent="0.25">
      <c r="B136" s="19">
        <v>132</v>
      </c>
      <c r="C136" s="19">
        <v>44481285</v>
      </c>
      <c r="D136" s="7" t="s">
        <v>140</v>
      </c>
      <c r="E136" s="96" t="s">
        <v>429</v>
      </c>
      <c r="F136" s="14" t="s">
        <v>430</v>
      </c>
      <c r="G136" s="19" t="s">
        <v>276</v>
      </c>
      <c r="H136" s="19" t="s">
        <v>429</v>
      </c>
      <c r="I136" s="96" t="s">
        <v>432</v>
      </c>
      <c r="J136" s="19" t="s">
        <v>319</v>
      </c>
      <c r="K136" s="277">
        <v>8</v>
      </c>
      <c r="L136" s="43" t="str">
        <f>VLOOKUP(D136,EDITABLE!C:H,5,FALSE)</f>
        <v>SEDE</v>
      </c>
      <c r="M136" s="19"/>
      <c r="N136" s="275" t="str">
        <f>VLOOKUP(D136,EDITABLE!C:H,6,FALSE)</f>
        <v>ENFERMERÍA</v>
      </c>
      <c r="O136" s="276"/>
      <c r="P136" s="300">
        <f>SUMIFS('Planificación 2026-1'!$R:$R,'Planificación 2026-1'!$W:$W,D136)</f>
        <v>12</v>
      </c>
      <c r="Q136" s="21"/>
      <c r="R136" s="354"/>
      <c r="S136" s="37"/>
    </row>
    <row r="137" spans="2:19" ht="15.6" x14ac:dyDescent="0.25">
      <c r="B137" s="223">
        <v>133</v>
      </c>
      <c r="C137" s="267">
        <v>9916820</v>
      </c>
      <c r="D137" s="220" t="s">
        <v>141</v>
      </c>
      <c r="E137" s="268" t="s">
        <v>429</v>
      </c>
      <c r="F137" s="235" t="s">
        <v>430</v>
      </c>
      <c r="G137" s="255" t="s">
        <v>431</v>
      </c>
      <c r="H137" s="252" t="s">
        <v>429</v>
      </c>
      <c r="I137" s="328" t="s">
        <v>438</v>
      </c>
      <c r="J137" s="269" t="s">
        <v>341</v>
      </c>
      <c r="K137" s="290">
        <v>29</v>
      </c>
      <c r="L137" s="43" t="str">
        <f>VLOOKUP(D137,EDITABLE!C:H,5,FALSE)</f>
        <v>SEDE</v>
      </c>
      <c r="M137" s="19"/>
      <c r="N137" s="275" t="str">
        <f>VLOOKUP(D137,EDITABLE!C:H,6,FALSE)</f>
        <v>OBSTETRICIA</v>
      </c>
      <c r="O137" s="276"/>
      <c r="P137" s="343">
        <f>SUMIFS('Planificación 2026-1'!$R:$R,'Planificación 2026-1'!$W:$W,D137)</f>
        <v>26</v>
      </c>
      <c r="Q137" s="21"/>
      <c r="R137" s="351" t="s">
        <v>469</v>
      </c>
      <c r="S137" s="353"/>
    </row>
    <row r="138" spans="2:19" ht="15.6" x14ac:dyDescent="0.25">
      <c r="B138" s="19">
        <v>134</v>
      </c>
      <c r="C138" s="19">
        <v>21868076</v>
      </c>
      <c r="D138" s="7" t="s">
        <v>142</v>
      </c>
      <c r="E138" s="96" t="s">
        <v>429</v>
      </c>
      <c r="F138" s="14" t="s">
        <v>430</v>
      </c>
      <c r="G138" s="19" t="s">
        <v>431</v>
      </c>
      <c r="H138" s="19" t="s">
        <v>429</v>
      </c>
      <c r="I138" s="96" t="s">
        <v>432</v>
      </c>
      <c r="J138" s="19" t="s">
        <v>319</v>
      </c>
      <c r="K138" s="277">
        <v>13</v>
      </c>
      <c r="L138" s="43" t="str">
        <f>VLOOKUP(D138,EDITABLE!C:H,5,FALSE)</f>
        <v>SEDE</v>
      </c>
      <c r="M138" s="19"/>
      <c r="N138" s="275" t="str">
        <f>VLOOKUP(D138,EDITABLE!C:H,6,FALSE)</f>
        <v>ENFERMERÍA</v>
      </c>
      <c r="O138" s="276"/>
      <c r="P138" s="300">
        <f>SUMIFS('Planificación 2026-1'!$R:$R,'Planificación 2026-1'!$W:$W,D138)</f>
        <v>19</v>
      </c>
      <c r="Q138" s="21"/>
      <c r="R138" s="355"/>
      <c r="S138" s="37"/>
    </row>
    <row r="139" spans="2:19" ht="15.6" x14ac:dyDescent="0.25">
      <c r="B139" s="19">
        <v>135</v>
      </c>
      <c r="C139" s="19">
        <v>21556265</v>
      </c>
      <c r="D139" s="7" t="s">
        <v>143</v>
      </c>
      <c r="E139" s="96" t="s">
        <v>429</v>
      </c>
      <c r="F139" s="14" t="s">
        <v>430</v>
      </c>
      <c r="G139" s="19" t="s">
        <v>276</v>
      </c>
      <c r="H139" s="19" t="s">
        <v>429</v>
      </c>
      <c r="I139" s="96" t="s">
        <v>432</v>
      </c>
      <c r="J139" s="19" t="s">
        <v>341</v>
      </c>
      <c r="K139" s="277">
        <v>30</v>
      </c>
      <c r="L139" s="43" t="str">
        <f>VLOOKUP(D139,EDITABLE!C:H,5,FALSE)</f>
        <v>FILIAL</v>
      </c>
      <c r="M139" s="19"/>
      <c r="N139" s="275" t="str">
        <f>VLOOKUP(D139,EDITABLE!C:H,6,FALSE)</f>
        <v>ENFERMERÍA</v>
      </c>
      <c r="O139" s="276"/>
      <c r="P139" s="300">
        <f>SUMIFS('Planificación 2026-1'!$R:$R,'Planificación 2026-1'!$W:$W,D139)</f>
        <v>30</v>
      </c>
      <c r="Q139" s="21"/>
      <c r="R139" s="35"/>
      <c r="S139" s="37"/>
    </row>
    <row r="140" spans="2:19" ht="10.8" x14ac:dyDescent="0.3">
      <c r="B140" s="223">
        <v>136</v>
      </c>
      <c r="C140" s="87">
        <v>10552634</v>
      </c>
      <c r="D140" s="270" t="s">
        <v>157</v>
      </c>
      <c r="E140" s="248" t="s">
        <v>429</v>
      </c>
      <c r="F140" s="211" t="s">
        <v>470</v>
      </c>
      <c r="G140" s="258" t="s">
        <v>431</v>
      </c>
      <c r="H140" s="86" t="s">
        <v>429</v>
      </c>
      <c r="I140" s="327" t="s">
        <v>436</v>
      </c>
      <c r="J140" s="250" t="s">
        <v>319</v>
      </c>
      <c r="K140" s="284">
        <v>5</v>
      </c>
      <c r="L140" s="43" t="str">
        <f>VLOOKUP(D140,EDITABLE!C:H,5,FALSE)</f>
        <v>SUNAMPE</v>
      </c>
      <c r="M140" s="19"/>
      <c r="N140" s="275" t="str">
        <f>VLOOKUP(D140,EDITABLE!C:H,6,FALSE)</f>
        <v>TECNOLOGÍA MÉDICA - EEGG</v>
      </c>
      <c r="O140" s="276"/>
      <c r="P140" s="301">
        <f>SUMIFS('Planificación 2026-1'!$R:$R,'Planificación 2026-1'!$W:$W,D140)</f>
        <v>15</v>
      </c>
      <c r="R140" s="35"/>
      <c r="S140" s="37"/>
    </row>
    <row r="141" spans="2:19" ht="15.6" x14ac:dyDescent="0.25">
      <c r="B141" s="19">
        <v>137</v>
      </c>
      <c r="C141" s="31">
        <v>41347751</v>
      </c>
      <c r="D141" s="29" t="s">
        <v>146</v>
      </c>
      <c r="E141" s="44" t="s">
        <v>429</v>
      </c>
      <c r="F141" s="97" t="s">
        <v>430</v>
      </c>
      <c r="G141" s="34" t="s">
        <v>276</v>
      </c>
      <c r="H141" s="19" t="s">
        <v>429</v>
      </c>
      <c r="I141" s="323" t="s">
        <v>435</v>
      </c>
      <c r="J141" s="36" t="s">
        <v>341</v>
      </c>
      <c r="K141" s="279">
        <v>20</v>
      </c>
      <c r="L141" s="43" t="str">
        <f>VLOOKUP(D141,EDITABLE!C:H,5,FALSE)</f>
        <v>PORUMA</v>
      </c>
      <c r="M141" s="19"/>
      <c r="N141" s="275" t="str">
        <f>VLOOKUP(D141,EDITABLE!C:H,6,FALSE)</f>
        <v>MEDICINA HUMANA - EEGG</v>
      </c>
      <c r="O141" s="276"/>
      <c r="P141" s="302">
        <f>SUMIFS('Planificación 2026-1'!$R:$R,'Planificación 2026-1'!$W:$W,D141)</f>
        <v>30</v>
      </c>
      <c r="Q141" s="21"/>
      <c r="R141" s="35"/>
      <c r="S141" s="37"/>
    </row>
    <row r="142" spans="2:19" ht="10.8" x14ac:dyDescent="0.25">
      <c r="B142" s="19">
        <v>138</v>
      </c>
      <c r="C142" s="85">
        <v>46536483</v>
      </c>
      <c r="D142" s="310" t="s">
        <v>147</v>
      </c>
      <c r="E142" s="96" t="s">
        <v>429</v>
      </c>
      <c r="F142" s="97" t="s">
        <v>437</v>
      </c>
      <c r="G142" s="34" t="s">
        <v>276</v>
      </c>
      <c r="H142" s="19" t="s">
        <v>429</v>
      </c>
      <c r="I142" s="323" t="s">
        <v>434</v>
      </c>
      <c r="J142" s="36" t="s">
        <v>319</v>
      </c>
      <c r="K142" s="279">
        <v>8</v>
      </c>
      <c r="L142" s="43" t="str">
        <f>VLOOKUP(D142,EDITABLE!C:H,5,FALSE)</f>
        <v>FILIAL</v>
      </c>
      <c r="M142" s="19"/>
      <c r="N142" s="275" t="str">
        <f>VLOOKUP(D142,EDITABLE!C:H,6,FALSE)</f>
        <v>PSICOLOGÍA</v>
      </c>
      <c r="O142" s="276"/>
      <c r="P142" s="302">
        <f>SUMIFS('Planificación 2026-1'!$R:$R,'Planificación 2026-1'!$W:$W,D142)</f>
        <v>17</v>
      </c>
      <c r="R142" s="35"/>
      <c r="S142" s="37"/>
    </row>
    <row r="143" spans="2:19" ht="10.8" x14ac:dyDescent="0.25">
      <c r="B143" s="223">
        <v>139</v>
      </c>
      <c r="C143" s="85">
        <v>22064239</v>
      </c>
      <c r="D143" s="310" t="s">
        <v>148</v>
      </c>
      <c r="E143" s="96" t="s">
        <v>429</v>
      </c>
      <c r="F143" s="97" t="s">
        <v>466</v>
      </c>
      <c r="G143" s="34" t="s">
        <v>431</v>
      </c>
      <c r="H143" s="19" t="s">
        <v>429</v>
      </c>
      <c r="I143" s="323" t="s">
        <v>433</v>
      </c>
      <c r="J143" s="36" t="s">
        <v>319</v>
      </c>
      <c r="K143" s="279">
        <v>14</v>
      </c>
      <c r="L143" s="43" t="str">
        <f>VLOOKUP(D143,EDITABLE!C:H,5,FALSE)</f>
        <v>SEDE</v>
      </c>
      <c r="M143" s="19"/>
      <c r="N143" s="275" t="str">
        <f>VLOOKUP(D143,EDITABLE!C:H,6,FALSE)</f>
        <v>ENFERMERÍA - EEGG</v>
      </c>
      <c r="O143" s="276"/>
      <c r="P143" s="302">
        <f>SUMIFS('Planificación 2026-1'!$R:$R,'Planificación 2026-1'!$W:$W,D143)</f>
        <v>20</v>
      </c>
      <c r="R143" s="35"/>
      <c r="S143" s="37"/>
    </row>
    <row r="144" spans="2:19" ht="15.6" x14ac:dyDescent="0.25">
      <c r="B144" s="19">
        <v>140</v>
      </c>
      <c r="C144" s="31">
        <v>21464784</v>
      </c>
      <c r="D144" s="7" t="s">
        <v>149</v>
      </c>
      <c r="E144" s="96" t="s">
        <v>429</v>
      </c>
      <c r="F144" s="97" t="s">
        <v>430</v>
      </c>
      <c r="G144" s="34" t="s">
        <v>276</v>
      </c>
      <c r="H144" s="19" t="s">
        <v>429</v>
      </c>
      <c r="I144" s="323" t="s">
        <v>435</v>
      </c>
      <c r="J144" s="36" t="s">
        <v>319</v>
      </c>
      <c r="K144" s="279">
        <v>15</v>
      </c>
      <c r="L144" s="43" t="e">
        <f>VLOOKUP(D144,EDITABLE!C:H,5,FALSE)</f>
        <v>#N/A</v>
      </c>
      <c r="M144" s="19"/>
      <c r="N144" s="275" t="e">
        <f>VLOOKUP(D144,EDITABLE!C:H,6,FALSE)</f>
        <v>#N/A</v>
      </c>
      <c r="O144" s="276"/>
      <c r="P144" s="302">
        <f>SUMIFS('Planificación 2026-1'!$R:$R,'Planificación 2026-1'!$W:$W,D144)</f>
        <v>0</v>
      </c>
      <c r="Q144" s="21"/>
      <c r="R144" s="35"/>
      <c r="S144" s="37"/>
    </row>
    <row r="145" spans="2:19" ht="15.6" x14ac:dyDescent="0.25">
      <c r="B145" s="19">
        <v>141</v>
      </c>
      <c r="C145" s="90">
        <v>15421738</v>
      </c>
      <c r="D145" s="237" t="s">
        <v>150</v>
      </c>
      <c r="E145" s="99" t="s">
        <v>429</v>
      </c>
      <c r="F145" s="100" t="s">
        <v>430</v>
      </c>
      <c r="G145" s="231" t="s">
        <v>431</v>
      </c>
      <c r="H145" s="50" t="s">
        <v>429</v>
      </c>
      <c r="I145" s="324" t="s">
        <v>434</v>
      </c>
      <c r="J145" s="51" t="s">
        <v>319</v>
      </c>
      <c r="K145" s="280">
        <v>4</v>
      </c>
      <c r="L145" s="43" t="str">
        <f>VLOOKUP(D145,EDITABLE!C:H,5,FALSE)</f>
        <v>SEDE</v>
      </c>
      <c r="M145" s="19"/>
      <c r="N145" s="275" t="str">
        <f>VLOOKUP(D145,EDITABLE!C:H,6,FALSE)</f>
        <v>PSICOLOGÍA</v>
      </c>
      <c r="O145" s="276"/>
      <c r="P145" s="303">
        <f>SUMIFS('Planificación 2026-1'!$R:$R,'Planificación 2026-1'!$W:$W,D145)</f>
        <v>12</v>
      </c>
      <c r="Q145" s="21"/>
      <c r="R145" s="35"/>
      <c r="S145" s="37"/>
    </row>
    <row r="146" spans="2:19" ht="15.6" x14ac:dyDescent="0.25">
      <c r="B146" s="223">
        <v>142</v>
      </c>
      <c r="C146" s="19">
        <v>21867757</v>
      </c>
      <c r="D146" s="7" t="s">
        <v>151</v>
      </c>
      <c r="E146" s="96" t="s">
        <v>429</v>
      </c>
      <c r="F146" s="14" t="s">
        <v>430</v>
      </c>
      <c r="G146" s="19" t="s">
        <v>431</v>
      </c>
      <c r="H146" s="19" t="s">
        <v>429</v>
      </c>
      <c r="I146" s="96" t="s">
        <v>432</v>
      </c>
      <c r="J146" s="19" t="s">
        <v>341</v>
      </c>
      <c r="K146" s="277">
        <v>28</v>
      </c>
      <c r="L146" s="43" t="str">
        <f>VLOOKUP(D146,EDITABLE!C:H,5,FALSE)</f>
        <v>SEDE</v>
      </c>
      <c r="M146" s="19"/>
      <c r="N146" s="275" t="str">
        <f>VLOOKUP(D146,EDITABLE!C:H,6,FALSE)</f>
        <v>ENFERMERÍA</v>
      </c>
      <c r="O146" s="276"/>
      <c r="P146" s="300">
        <f>SUMIFS('Planificación 2026-1'!$R:$R,'Planificación 2026-1'!$W:$W,D146)</f>
        <v>30</v>
      </c>
      <c r="Q146" s="21"/>
      <c r="R146" s="35"/>
      <c r="S146" s="37"/>
    </row>
    <row r="147" spans="2:19" ht="15.6" x14ac:dyDescent="0.25">
      <c r="B147" s="19">
        <v>143</v>
      </c>
      <c r="C147" s="202">
        <v>21887665</v>
      </c>
      <c r="D147" s="199" t="s">
        <v>152</v>
      </c>
      <c r="E147" s="248" t="s">
        <v>429</v>
      </c>
      <c r="F147" s="97" t="s">
        <v>430</v>
      </c>
      <c r="G147" s="258" t="s">
        <v>431</v>
      </c>
      <c r="H147" s="86" t="s">
        <v>429</v>
      </c>
      <c r="I147" s="327" t="s">
        <v>434</v>
      </c>
      <c r="J147" s="250" t="s">
        <v>319</v>
      </c>
      <c r="K147" s="284">
        <v>8</v>
      </c>
      <c r="L147" s="43" t="str">
        <f>VLOOKUP(D147,EDITABLE!C:H,5,FALSE)</f>
        <v>SEDE</v>
      </c>
      <c r="M147" s="19"/>
      <c r="N147" s="275" t="str">
        <f>VLOOKUP(D147,EDITABLE!C:H,6,FALSE)</f>
        <v>PSICOLOGÍA</v>
      </c>
      <c r="O147" s="276"/>
      <c r="P147" s="340">
        <f>SUMIFS('Planificación 2026-1'!$R:$R,'Planificación 2026-1'!$W:$W,D147)</f>
        <v>8</v>
      </c>
      <c r="Q147" s="21"/>
      <c r="R147" s="35"/>
      <c r="S147" s="37"/>
    </row>
    <row r="148" spans="2:19" ht="15.6" x14ac:dyDescent="0.25">
      <c r="B148" s="19">
        <v>144</v>
      </c>
      <c r="C148" s="202">
        <v>40078328</v>
      </c>
      <c r="D148" s="199" t="s">
        <v>153</v>
      </c>
      <c r="E148" s="96" t="s">
        <v>429</v>
      </c>
      <c r="F148" s="97" t="s">
        <v>430</v>
      </c>
      <c r="G148" s="196" t="s">
        <v>276</v>
      </c>
      <c r="H148" s="19" t="s">
        <v>429</v>
      </c>
      <c r="I148" s="323" t="s">
        <v>434</v>
      </c>
      <c r="J148" s="36" t="s">
        <v>319</v>
      </c>
      <c r="K148" s="279">
        <v>8</v>
      </c>
      <c r="L148" s="43" t="str">
        <f>VLOOKUP(D148,EDITABLE!C:H,5,FALSE)</f>
        <v>FILIAL</v>
      </c>
      <c r="M148" s="19"/>
      <c r="N148" s="275" t="str">
        <f>VLOOKUP(D148,EDITABLE!C:H,6,FALSE)</f>
        <v>PSICOLOGÍA</v>
      </c>
      <c r="O148" s="276"/>
      <c r="P148" s="302">
        <f>SUMIFS('Planificación 2026-1'!$R:$R,'Planificación 2026-1'!$W:$W,D148)</f>
        <v>13</v>
      </c>
      <c r="Q148" s="21"/>
      <c r="R148" s="35"/>
      <c r="S148" s="37"/>
    </row>
    <row r="149" spans="2:19" ht="15.6" x14ac:dyDescent="0.25">
      <c r="B149" s="223">
        <v>145</v>
      </c>
      <c r="C149" s="202">
        <v>70089866</v>
      </c>
      <c r="D149" s="209" t="s">
        <v>154</v>
      </c>
      <c r="E149" s="96" t="s">
        <v>429</v>
      </c>
      <c r="F149" s="97" t="s">
        <v>430</v>
      </c>
      <c r="G149" s="34" t="s">
        <v>276</v>
      </c>
      <c r="H149" s="19" t="s">
        <v>429</v>
      </c>
      <c r="I149" s="323" t="s">
        <v>446</v>
      </c>
      <c r="J149" s="36" t="s">
        <v>319</v>
      </c>
      <c r="K149" s="279">
        <v>12</v>
      </c>
      <c r="L149" s="43" t="str">
        <f>VLOOKUP(D149,EDITABLE!C:H,5,FALSE)</f>
        <v>FILIAL</v>
      </c>
      <c r="M149" s="19"/>
      <c r="N149" s="275" t="str">
        <f>VLOOKUP(D149,EDITABLE!C:H,6,FALSE)</f>
        <v>PSICOLOGÍA - EEGG</v>
      </c>
      <c r="O149" s="276"/>
      <c r="P149" s="302">
        <f>SUMIFS('Planificación 2026-1'!$R:$R,'Planificación 2026-1'!$W:$W,D149)</f>
        <v>13</v>
      </c>
      <c r="Q149" s="21"/>
      <c r="R149" s="35"/>
      <c r="S149" s="37"/>
    </row>
    <row r="150" spans="2:19" ht="15.6" x14ac:dyDescent="0.25">
      <c r="B150" s="19">
        <v>146</v>
      </c>
      <c r="C150" s="241">
        <v>40804375</v>
      </c>
      <c r="D150" s="242" t="s">
        <v>155</v>
      </c>
      <c r="E150" s="99" t="s">
        <v>429</v>
      </c>
      <c r="F150" s="100" t="s">
        <v>430</v>
      </c>
      <c r="G150" s="49" t="s">
        <v>431</v>
      </c>
      <c r="H150" s="50" t="s">
        <v>429</v>
      </c>
      <c r="I150" s="324" t="s">
        <v>436</v>
      </c>
      <c r="J150" s="51" t="s">
        <v>341</v>
      </c>
      <c r="K150" s="280">
        <v>32</v>
      </c>
      <c r="L150" s="43" t="str">
        <f>VLOOKUP(D150,EDITABLE!C:H,5,FALSE)</f>
        <v>SUNAMPE</v>
      </c>
      <c r="M150" s="19"/>
      <c r="N150" s="275" t="str">
        <f>VLOOKUP(D150,EDITABLE!C:H,6,FALSE)</f>
        <v>TECNOLOGÍA MÉDICA - EEGG</v>
      </c>
      <c r="O150" s="276"/>
      <c r="P150" s="303">
        <f>SUMIFS('Planificación 2026-1'!$R:$R,'Planificación 2026-1'!$W:$W,D150)</f>
        <v>33</v>
      </c>
      <c r="Q150" s="21"/>
      <c r="R150" s="35"/>
      <c r="S150" s="37"/>
    </row>
    <row r="151" spans="2:19" ht="15.6" x14ac:dyDescent="0.25">
      <c r="B151" s="19">
        <v>147</v>
      </c>
      <c r="C151" s="19">
        <v>21404829</v>
      </c>
      <c r="D151" s="7" t="s">
        <v>156</v>
      </c>
      <c r="E151" s="96" t="s">
        <v>429</v>
      </c>
      <c r="F151" s="14" t="s">
        <v>430</v>
      </c>
      <c r="G151" s="19" t="s">
        <v>276</v>
      </c>
      <c r="H151" s="19" t="s">
        <v>429</v>
      </c>
      <c r="I151" s="96" t="s">
        <v>432</v>
      </c>
      <c r="J151" s="19" t="s">
        <v>319</v>
      </c>
      <c r="K151" s="277">
        <v>15</v>
      </c>
      <c r="L151" s="43" t="str">
        <f>VLOOKUP(D151,EDITABLE!C:H,5,FALSE)</f>
        <v>FILIAL</v>
      </c>
      <c r="M151" s="19"/>
      <c r="N151" s="275" t="str">
        <f>VLOOKUP(D151,EDITABLE!C:H,6,FALSE)</f>
        <v>ENFERMERÍA</v>
      </c>
      <c r="O151" s="276"/>
      <c r="P151" s="300">
        <f>SUMIFS('Planificación 2026-1'!$R:$R,'Planificación 2026-1'!$W:$W,D151)</f>
        <v>40</v>
      </c>
      <c r="Q151" s="21"/>
      <c r="R151" s="35"/>
      <c r="S151" s="37"/>
    </row>
    <row r="152" spans="2:19" ht="14.4" customHeight="1" x14ac:dyDescent="0.25">
      <c r="B152" s="223">
        <v>148</v>
      </c>
      <c r="C152" s="19">
        <v>46604461</v>
      </c>
      <c r="D152" s="7" t="s">
        <v>158</v>
      </c>
      <c r="E152" s="96" t="s">
        <v>429</v>
      </c>
      <c r="F152" s="14" t="s">
        <v>437</v>
      </c>
      <c r="G152" s="19" t="s">
        <v>431</v>
      </c>
      <c r="H152" s="19" t="s">
        <v>429</v>
      </c>
      <c r="I152" s="96" t="s">
        <v>432</v>
      </c>
      <c r="J152" s="19" t="s">
        <v>319</v>
      </c>
      <c r="K152" s="277">
        <v>17</v>
      </c>
      <c r="L152" s="43" t="str">
        <f>VLOOKUP(D152,EDITABLE!C:H,5,FALSE)</f>
        <v>SEDE</v>
      </c>
      <c r="M152" s="19"/>
      <c r="N152" s="275" t="str">
        <f>VLOOKUP(D152,EDITABLE!C:H,6,FALSE)</f>
        <v>ENFERMERÍA</v>
      </c>
      <c r="O152" s="276"/>
      <c r="P152" s="300">
        <f>SUMIFS('Planificación 2026-1'!$R:$R,'Planificación 2026-1'!$W:$W,D152)</f>
        <v>34</v>
      </c>
      <c r="R152" s="35"/>
      <c r="S152" s="37"/>
    </row>
    <row r="153" spans="2:19" ht="15.6" x14ac:dyDescent="0.25">
      <c r="B153" s="19">
        <v>149</v>
      </c>
      <c r="C153" s="19">
        <v>72373220</v>
      </c>
      <c r="D153" s="7" t="s">
        <v>159</v>
      </c>
      <c r="E153" s="96" t="s">
        <v>429</v>
      </c>
      <c r="F153" s="14" t="s">
        <v>430</v>
      </c>
      <c r="G153" s="19" t="s">
        <v>276</v>
      </c>
      <c r="H153" s="19" t="s">
        <v>429</v>
      </c>
      <c r="I153" s="96" t="s">
        <v>432</v>
      </c>
      <c r="J153" s="19" t="s">
        <v>319</v>
      </c>
      <c r="K153" s="277">
        <v>6</v>
      </c>
      <c r="L153" s="43" t="str">
        <f>VLOOKUP(D153,EDITABLE!C:H,5,FALSE)</f>
        <v>SEDE</v>
      </c>
      <c r="M153" s="19"/>
      <c r="N153" s="275" t="str">
        <f>VLOOKUP(D153,EDITABLE!C:H,6,FALSE)</f>
        <v>ENFERMERÍA</v>
      </c>
      <c r="O153" s="276"/>
      <c r="P153" s="300">
        <f>SUMIFS('Planificación 2026-1'!$R:$R,'Planificación 2026-1'!$W:$W,D153)</f>
        <v>15</v>
      </c>
      <c r="Q153" s="21"/>
      <c r="R153" s="35"/>
      <c r="S153" s="37"/>
    </row>
    <row r="154" spans="2:19" ht="15.6" x14ac:dyDescent="0.25">
      <c r="B154" s="19">
        <v>150</v>
      </c>
      <c r="C154" s="19">
        <v>21815632</v>
      </c>
      <c r="D154" s="7" t="s">
        <v>160</v>
      </c>
      <c r="E154" s="96" t="s">
        <v>429</v>
      </c>
      <c r="F154" s="14" t="s">
        <v>430</v>
      </c>
      <c r="G154" s="19" t="s">
        <v>431</v>
      </c>
      <c r="H154" s="19" t="s">
        <v>429</v>
      </c>
      <c r="I154" s="96" t="s">
        <v>432</v>
      </c>
      <c r="J154" s="19" t="s">
        <v>341</v>
      </c>
      <c r="K154" s="277">
        <v>32</v>
      </c>
      <c r="L154" s="43" t="str">
        <f>VLOOKUP(D154,EDITABLE!C:H,5,FALSE)</f>
        <v>SEDE</v>
      </c>
      <c r="M154" s="19"/>
      <c r="N154" s="275" t="str">
        <f>VLOOKUP(D154,EDITABLE!C:H,6,FALSE)</f>
        <v>ENFERMERÍA</v>
      </c>
      <c r="O154" s="276"/>
      <c r="P154" s="300">
        <f>SUMIFS('Planificación 2026-1'!$R:$R,'Planificación 2026-1'!$W:$W,D154)</f>
        <v>31</v>
      </c>
      <c r="Q154" s="21"/>
      <c r="R154" s="35"/>
      <c r="S154" s="37"/>
    </row>
    <row r="155" spans="2:19" ht="15.6" x14ac:dyDescent="0.25">
      <c r="B155" s="223">
        <v>151</v>
      </c>
      <c r="C155" s="202">
        <v>43540130</v>
      </c>
      <c r="D155" s="209" t="s">
        <v>161</v>
      </c>
      <c r="E155" s="248" t="s">
        <v>429</v>
      </c>
      <c r="F155" s="97" t="s">
        <v>430</v>
      </c>
      <c r="G155" s="260" t="s">
        <v>276</v>
      </c>
      <c r="H155" s="86" t="s">
        <v>429</v>
      </c>
      <c r="I155" s="327" t="s">
        <v>435</v>
      </c>
      <c r="J155" s="250" t="s">
        <v>319</v>
      </c>
      <c r="K155" s="284">
        <v>15</v>
      </c>
      <c r="L155" s="43" t="str">
        <f>VLOOKUP(D155,EDITABLE!C:H,5,FALSE)</f>
        <v>PORUMA</v>
      </c>
      <c r="M155" s="19"/>
      <c r="N155" s="275" t="str">
        <f>VLOOKUP(D155,EDITABLE!C:H,6,FALSE)</f>
        <v>MEDICINA HUMANA</v>
      </c>
      <c r="O155" s="276"/>
      <c r="P155" s="301">
        <f>SUMIFS('Planificación 2026-1'!$R:$R,'Planificación 2026-1'!$W:$W,D155)</f>
        <v>18</v>
      </c>
      <c r="Q155" s="21"/>
      <c r="R155" s="354"/>
      <c r="S155" s="37"/>
    </row>
    <row r="156" spans="2:19" ht="10.8" x14ac:dyDescent="0.25">
      <c r="B156" s="19">
        <v>152</v>
      </c>
      <c r="C156" s="243">
        <v>44995918</v>
      </c>
      <c r="D156" s="313" t="s">
        <v>162</v>
      </c>
      <c r="E156" s="99" t="s">
        <v>429</v>
      </c>
      <c r="F156" s="100" t="s">
        <v>440</v>
      </c>
      <c r="G156" s="49" t="s">
        <v>276</v>
      </c>
      <c r="H156" s="50" t="s">
        <v>429</v>
      </c>
      <c r="I156" s="324" t="s">
        <v>446</v>
      </c>
      <c r="J156" s="51" t="s">
        <v>319</v>
      </c>
      <c r="K156" s="280">
        <v>16</v>
      </c>
      <c r="L156" s="43" t="str">
        <f>VLOOKUP(D156,EDITABLE!C:H,5,FALSE)</f>
        <v>FILIAL</v>
      </c>
      <c r="M156" s="19"/>
      <c r="N156" s="275" t="str">
        <f>VLOOKUP(D156,EDITABLE!C:H,6,FALSE)</f>
        <v>ENFERMERÍA</v>
      </c>
      <c r="O156" s="276"/>
      <c r="P156" s="339">
        <f>SUMIFS('Planificación 2026-1'!$R:$R,'Planificación 2026-1'!$W:$W,D156)</f>
        <v>24</v>
      </c>
      <c r="R156" s="351" t="s">
        <v>471</v>
      </c>
      <c r="S156" s="353"/>
    </row>
    <row r="157" spans="2:19" ht="15.6" x14ac:dyDescent="0.25">
      <c r="B157" s="19">
        <v>153</v>
      </c>
      <c r="C157" s="19">
        <v>40160212</v>
      </c>
      <c r="D157" s="7" t="s">
        <v>163</v>
      </c>
      <c r="E157" s="96" t="s">
        <v>429</v>
      </c>
      <c r="F157" s="14" t="s">
        <v>430</v>
      </c>
      <c r="G157" s="19" t="s">
        <v>431</v>
      </c>
      <c r="H157" s="19" t="s">
        <v>429</v>
      </c>
      <c r="I157" s="96" t="s">
        <v>432</v>
      </c>
      <c r="J157" s="19" t="s">
        <v>341</v>
      </c>
      <c r="K157" s="277">
        <v>36</v>
      </c>
      <c r="L157" s="43" t="str">
        <f>VLOOKUP(D157,EDITABLE!C:H,5,FALSE)</f>
        <v>SEDE</v>
      </c>
      <c r="M157" s="19"/>
      <c r="N157" s="275" t="str">
        <f>VLOOKUP(D157,EDITABLE!C:H,6,FALSE)</f>
        <v>ENFERMERÍA</v>
      </c>
      <c r="O157" s="276"/>
      <c r="P157" s="300">
        <f>SUMIFS('Planificación 2026-1'!$R:$R,'Planificación 2026-1'!$W:$W,D157)</f>
        <v>32</v>
      </c>
      <c r="Q157" s="21"/>
      <c r="R157" s="355"/>
      <c r="S157" s="37"/>
    </row>
    <row r="158" spans="2:19" ht="10.8" x14ac:dyDescent="0.25">
      <c r="B158" s="223">
        <v>154</v>
      </c>
      <c r="C158" s="10">
        <v>21417302</v>
      </c>
      <c r="D158" s="14" t="s">
        <v>164</v>
      </c>
      <c r="E158" s="96" t="s">
        <v>429</v>
      </c>
      <c r="F158" s="14" t="s">
        <v>437</v>
      </c>
      <c r="G158" s="19" t="s">
        <v>431</v>
      </c>
      <c r="H158" s="19" t="s">
        <v>429</v>
      </c>
      <c r="I158" s="96" t="s">
        <v>432</v>
      </c>
      <c r="J158" s="19" t="s">
        <v>319</v>
      </c>
      <c r="K158" s="277">
        <v>8</v>
      </c>
      <c r="L158" s="43" t="str">
        <f>VLOOKUP(D158,EDITABLE!C:H,5,FALSE)</f>
        <v>SEDE</v>
      </c>
      <c r="M158" s="19"/>
      <c r="N158" s="275" t="str">
        <f>VLOOKUP(D158,EDITABLE!C:H,6,FALSE)</f>
        <v>ENFERMERÍA</v>
      </c>
      <c r="O158" s="276"/>
      <c r="P158" s="300">
        <f>SUMIFS('Planificación 2026-1'!$R:$R,'Planificación 2026-1'!$W:$W,D158)</f>
        <v>12</v>
      </c>
      <c r="R158" s="35"/>
      <c r="S158" s="37"/>
    </row>
    <row r="159" spans="2:19" ht="15.6" x14ac:dyDescent="0.25">
      <c r="B159" s="19">
        <v>155</v>
      </c>
      <c r="C159" s="19">
        <v>22255543</v>
      </c>
      <c r="D159" s="7" t="s">
        <v>165</v>
      </c>
      <c r="E159" s="96" t="s">
        <v>429</v>
      </c>
      <c r="F159" s="14" t="s">
        <v>430</v>
      </c>
      <c r="G159" s="19" t="s">
        <v>431</v>
      </c>
      <c r="H159" s="19" t="s">
        <v>429</v>
      </c>
      <c r="I159" s="96" t="s">
        <v>432</v>
      </c>
      <c r="J159" s="19" t="s">
        <v>341</v>
      </c>
      <c r="K159" s="277">
        <v>30</v>
      </c>
      <c r="L159" s="43" t="str">
        <f>VLOOKUP(D159,EDITABLE!C:H,5,FALSE)</f>
        <v>SEDE</v>
      </c>
      <c r="M159" s="19"/>
      <c r="N159" s="275" t="str">
        <f>VLOOKUP(D159,EDITABLE!C:H,6,FALSE)</f>
        <v>ENFERMERÍA</v>
      </c>
      <c r="O159" s="276"/>
      <c r="P159" s="300">
        <f>SUMIFS('Planificación 2026-1'!$R:$R,'Planificación 2026-1'!$W:$W,D159)</f>
        <v>18</v>
      </c>
      <c r="Q159" s="21"/>
      <c r="R159" s="35"/>
      <c r="S159" s="37"/>
    </row>
    <row r="160" spans="2:19" ht="15.6" x14ac:dyDescent="0.25">
      <c r="B160" s="19">
        <v>156</v>
      </c>
      <c r="C160" s="19">
        <v>44407156</v>
      </c>
      <c r="D160" s="7" t="s">
        <v>166</v>
      </c>
      <c r="E160" s="96" t="s">
        <v>429</v>
      </c>
      <c r="F160" s="14" t="s">
        <v>430</v>
      </c>
      <c r="G160" s="19" t="s">
        <v>431</v>
      </c>
      <c r="H160" s="19" t="s">
        <v>429</v>
      </c>
      <c r="I160" s="96" t="s">
        <v>432</v>
      </c>
      <c r="J160" s="19" t="s">
        <v>341</v>
      </c>
      <c r="K160" s="277">
        <v>0</v>
      </c>
      <c r="L160" s="43" t="str">
        <f>VLOOKUP(D160,EDITABLE!C:H,5,FALSE)</f>
        <v>FILIAL</v>
      </c>
      <c r="M160" s="19"/>
      <c r="N160" s="275" t="str">
        <f>VLOOKUP(D160,EDITABLE!C:H,6,FALSE)</f>
        <v>ENFERMERÍA</v>
      </c>
      <c r="O160" s="276"/>
      <c r="P160" s="300">
        <f>SUMIFS('Planificación 2026-1'!$R:$R,'Planificación 2026-1'!$W:$W,D160)</f>
        <v>30</v>
      </c>
      <c r="Q160" s="21"/>
      <c r="R160" s="35"/>
      <c r="S160" s="37"/>
    </row>
    <row r="161" spans="2:19" ht="15.6" x14ac:dyDescent="0.25">
      <c r="B161" s="223">
        <v>157</v>
      </c>
      <c r="C161" s="19">
        <v>45629797</v>
      </c>
      <c r="D161" s="7" t="s">
        <v>167</v>
      </c>
      <c r="E161" s="96" t="s">
        <v>429</v>
      </c>
      <c r="F161" s="14" t="s">
        <v>430</v>
      </c>
      <c r="G161" s="19" t="s">
        <v>276</v>
      </c>
      <c r="H161" s="19" t="s">
        <v>429</v>
      </c>
      <c r="I161" s="96" t="s">
        <v>432</v>
      </c>
      <c r="J161" s="19" t="s">
        <v>341</v>
      </c>
      <c r="K161" s="277">
        <v>0</v>
      </c>
      <c r="L161" s="43" t="str">
        <f>VLOOKUP(D161,EDITABLE!C:H,5,FALSE)</f>
        <v>FILIAL</v>
      </c>
      <c r="M161" s="19"/>
      <c r="N161" s="275" t="str">
        <f>VLOOKUP(D161,EDITABLE!C:H,6,FALSE)</f>
        <v>ENFERMERÍA</v>
      </c>
      <c r="O161" s="276"/>
      <c r="P161" s="300">
        <f>SUMIFS('Planificación 2026-1'!$R:$R,'Planificación 2026-1'!$W:$W,D161)</f>
        <v>33</v>
      </c>
      <c r="Q161" s="21"/>
      <c r="R161" s="35"/>
      <c r="S161" s="37"/>
    </row>
    <row r="162" spans="2:19" ht="15.6" x14ac:dyDescent="0.25">
      <c r="B162" s="19">
        <v>158</v>
      </c>
      <c r="C162" s="241">
        <v>15580142</v>
      </c>
      <c r="D162" s="242" t="s">
        <v>181</v>
      </c>
      <c r="E162" s="254" t="s">
        <v>429</v>
      </c>
      <c r="F162" s="100" t="s">
        <v>430</v>
      </c>
      <c r="G162" s="255" t="s">
        <v>279</v>
      </c>
      <c r="H162" s="252" t="s">
        <v>429</v>
      </c>
      <c r="I162" s="328" t="s">
        <v>446</v>
      </c>
      <c r="J162" s="257" t="s">
        <v>319</v>
      </c>
      <c r="K162" s="283">
        <v>8</v>
      </c>
      <c r="L162" s="43" t="str">
        <f>VLOOKUP(D162,EDITABLE!C:H,5,FALSE)</f>
        <v>HUAURA</v>
      </c>
      <c r="M162" s="19"/>
      <c r="N162" s="275" t="str">
        <f>VLOOKUP(D162,EDITABLE!C:H,6,FALSE)</f>
        <v>ENFERMERÍA</v>
      </c>
      <c r="O162" s="276"/>
      <c r="P162" s="347">
        <f>SUMIFS('Planificación 2026-1'!$R:$R,'Planificación 2026-1'!$W:$W,D162)</f>
        <v>16</v>
      </c>
      <c r="Q162" s="21"/>
      <c r="R162" s="35"/>
      <c r="S162" s="37"/>
    </row>
    <row r="163" spans="2:19" ht="15.6" x14ac:dyDescent="0.25">
      <c r="B163" s="19">
        <v>159</v>
      </c>
      <c r="C163" s="19">
        <v>42781566</v>
      </c>
      <c r="D163" s="7" t="s">
        <v>168</v>
      </c>
      <c r="E163" s="96" t="s">
        <v>429</v>
      </c>
      <c r="F163" s="14" t="s">
        <v>430</v>
      </c>
      <c r="G163" s="19" t="s">
        <v>431</v>
      </c>
      <c r="H163" s="19" t="s">
        <v>429</v>
      </c>
      <c r="I163" s="96" t="s">
        <v>432</v>
      </c>
      <c r="J163" s="19" t="s">
        <v>341</v>
      </c>
      <c r="K163" s="277">
        <v>30</v>
      </c>
      <c r="L163" s="43" t="str">
        <f>VLOOKUP(D163,EDITABLE!C:H,5,FALSE)</f>
        <v>SEDE</v>
      </c>
      <c r="M163" s="19"/>
      <c r="N163" s="275" t="str">
        <f>VLOOKUP(D163,EDITABLE!C:H,6,FALSE)</f>
        <v>ENFERMERÍA</v>
      </c>
      <c r="O163" s="276"/>
      <c r="P163" s="300">
        <f>SUMIFS('Planificación 2026-1'!$R:$R,'Planificación 2026-1'!$W:$W,D163)</f>
        <v>32</v>
      </c>
      <c r="Q163" s="21"/>
      <c r="R163" s="35"/>
      <c r="S163" s="37"/>
    </row>
    <row r="164" spans="2:19" ht="15.6" x14ac:dyDescent="0.25">
      <c r="B164" s="223">
        <v>160</v>
      </c>
      <c r="C164" s="204">
        <v>21882986</v>
      </c>
      <c r="D164" s="208" t="s">
        <v>169</v>
      </c>
      <c r="E164" s="221" t="s">
        <v>429</v>
      </c>
      <c r="F164" s="128" t="s">
        <v>430</v>
      </c>
      <c r="G164" s="260" t="s">
        <v>431</v>
      </c>
      <c r="H164" s="86" t="s">
        <v>429</v>
      </c>
      <c r="I164" s="327" t="s">
        <v>438</v>
      </c>
      <c r="J164" s="251" t="s">
        <v>319</v>
      </c>
      <c r="K164" s="281">
        <v>16</v>
      </c>
      <c r="L164" s="43" t="str">
        <f>VLOOKUP(D164,EDITABLE!C:H,5,FALSE)</f>
        <v>SEDE</v>
      </c>
      <c r="M164" s="19"/>
      <c r="N164" s="275" t="str">
        <f>VLOOKUP(D164,EDITABLE!C:H,6,FALSE)</f>
        <v>OBSTETRICIA</v>
      </c>
      <c r="O164" s="276"/>
      <c r="P164" s="301">
        <f>SUMIFS('Planificación 2026-1'!$R:$R,'Planificación 2026-1'!$W:$W,D164)</f>
        <v>18</v>
      </c>
      <c r="Q164" s="21"/>
      <c r="R164" s="35"/>
      <c r="S164" s="37"/>
    </row>
    <row r="165" spans="2:19" ht="15.6" x14ac:dyDescent="0.25">
      <c r="B165" s="19">
        <v>161</v>
      </c>
      <c r="C165" s="202">
        <v>21887837</v>
      </c>
      <c r="D165" s="209" t="s">
        <v>170</v>
      </c>
      <c r="E165" s="96" t="s">
        <v>429</v>
      </c>
      <c r="F165" s="97" t="s">
        <v>430</v>
      </c>
      <c r="G165" s="34" t="s">
        <v>302</v>
      </c>
      <c r="H165" s="19" t="s">
        <v>429</v>
      </c>
      <c r="I165" s="323" t="s">
        <v>448</v>
      </c>
      <c r="J165" s="36" t="s">
        <v>341</v>
      </c>
      <c r="K165" s="279">
        <v>35</v>
      </c>
      <c r="L165" s="43" t="str">
        <f>VLOOKUP(D165,EDITABLE!C:H,5,FALSE)</f>
        <v>SUNAMPE</v>
      </c>
      <c r="M165" s="19"/>
      <c r="N165" s="275" t="str">
        <f>VLOOKUP(D165,EDITABLE!C:H,6,FALSE)</f>
        <v>MEDICINA HUMANA - EEGG</v>
      </c>
      <c r="O165" s="276"/>
      <c r="P165" s="302">
        <f>SUMIFS('Planificación 2026-1'!$R:$R,'Planificación 2026-1'!$W:$W,D165)</f>
        <v>40</v>
      </c>
      <c r="Q165" s="21"/>
      <c r="R165" s="35"/>
      <c r="S165" s="37"/>
    </row>
    <row r="166" spans="2:19" ht="15.6" x14ac:dyDescent="0.25">
      <c r="B166" s="19">
        <v>162</v>
      </c>
      <c r="C166" s="241">
        <v>21869228</v>
      </c>
      <c r="D166" s="242" t="s">
        <v>186</v>
      </c>
      <c r="E166" s="99" t="s">
        <v>429</v>
      </c>
      <c r="F166" s="100" t="s">
        <v>430</v>
      </c>
      <c r="G166" s="49" t="s">
        <v>431</v>
      </c>
      <c r="H166" s="50" t="s">
        <v>429</v>
      </c>
      <c r="I166" s="324" t="s">
        <v>433</v>
      </c>
      <c r="J166" s="51" t="s">
        <v>319</v>
      </c>
      <c r="K166" s="280">
        <v>12</v>
      </c>
      <c r="L166" s="43" t="str">
        <f>VLOOKUP(D166,EDITABLE!C:H,5,FALSE)</f>
        <v>SEDE</v>
      </c>
      <c r="M166" s="19"/>
      <c r="N166" s="275" t="str">
        <f>VLOOKUP(D166,EDITABLE!C:H,6,FALSE)</f>
        <v>ENFERMERÍA - EEGG</v>
      </c>
      <c r="O166" s="276"/>
      <c r="P166" s="303">
        <f>SUMIFS('Planificación 2026-1'!$R:$R,'Planificación 2026-1'!$W:$W,D166)</f>
        <v>20</v>
      </c>
      <c r="Q166" s="21"/>
      <c r="R166" s="35"/>
      <c r="S166" s="37"/>
    </row>
    <row r="167" spans="2:19" ht="15.6" x14ac:dyDescent="0.25">
      <c r="B167" s="223">
        <v>163</v>
      </c>
      <c r="C167" s="19">
        <v>21487056</v>
      </c>
      <c r="D167" s="7" t="s">
        <v>171</v>
      </c>
      <c r="E167" s="96" t="s">
        <v>429</v>
      </c>
      <c r="F167" s="14" t="s">
        <v>430</v>
      </c>
      <c r="G167" s="19" t="s">
        <v>276</v>
      </c>
      <c r="H167" s="19" t="s">
        <v>429</v>
      </c>
      <c r="I167" s="96" t="s">
        <v>432</v>
      </c>
      <c r="J167" s="19" t="s">
        <v>319</v>
      </c>
      <c r="K167" s="277">
        <v>16</v>
      </c>
      <c r="L167" s="43" t="str">
        <f>VLOOKUP(D167,EDITABLE!C:H,5,FALSE)</f>
        <v>FILIAL</v>
      </c>
      <c r="M167" s="19"/>
      <c r="N167" s="275" t="str">
        <f>VLOOKUP(D167,EDITABLE!C:H,6,FALSE)</f>
        <v>ENFERMERÍA</v>
      </c>
      <c r="O167" s="276"/>
      <c r="P167" s="300">
        <f>SUMIFS('Planificación 2026-1'!$R:$R,'Planificación 2026-1'!$W:$W,D167)</f>
        <v>14</v>
      </c>
      <c r="Q167" s="21"/>
      <c r="R167" s="35"/>
      <c r="S167" s="37"/>
    </row>
    <row r="168" spans="2:19" ht="15.6" x14ac:dyDescent="0.25">
      <c r="B168" s="19">
        <v>164</v>
      </c>
      <c r="C168" s="202">
        <v>21452959</v>
      </c>
      <c r="D168" s="209" t="s">
        <v>172</v>
      </c>
      <c r="E168" s="248" t="s">
        <v>429</v>
      </c>
      <c r="F168" s="97" t="s">
        <v>430</v>
      </c>
      <c r="G168" s="260" t="s">
        <v>276</v>
      </c>
      <c r="H168" s="86" t="s">
        <v>429</v>
      </c>
      <c r="I168" s="327" t="s">
        <v>446</v>
      </c>
      <c r="J168" s="250" t="s">
        <v>319</v>
      </c>
      <c r="K168" s="284">
        <v>10</v>
      </c>
      <c r="L168" s="43" t="str">
        <f>VLOOKUP(D168,EDITABLE!C:H,5,FALSE)</f>
        <v>FILIAL</v>
      </c>
      <c r="M168" s="19"/>
      <c r="N168" s="275" t="str">
        <f>VLOOKUP(D168,EDITABLE!C:H,6,FALSE)</f>
        <v>ENFERMERÍA - EEGG</v>
      </c>
      <c r="O168" s="276"/>
      <c r="P168" s="301">
        <f>SUMIFS('Planificación 2026-1'!$R:$R,'Planificación 2026-1'!$W:$W,D168)</f>
        <v>14</v>
      </c>
      <c r="Q168" s="21"/>
      <c r="R168" s="35"/>
      <c r="S168" s="37"/>
    </row>
    <row r="169" spans="2:19" ht="15.6" x14ac:dyDescent="0.25">
      <c r="B169" s="19">
        <v>165</v>
      </c>
      <c r="C169" s="202">
        <v>45477699</v>
      </c>
      <c r="D169" s="199" t="s">
        <v>173</v>
      </c>
      <c r="E169" s="96" t="s">
        <v>429</v>
      </c>
      <c r="F169" s="97" t="s">
        <v>430</v>
      </c>
      <c r="G169" s="196" t="s">
        <v>431</v>
      </c>
      <c r="H169" s="19" t="s">
        <v>429</v>
      </c>
      <c r="I169" s="323" t="s">
        <v>434</v>
      </c>
      <c r="J169" s="36" t="s">
        <v>341</v>
      </c>
      <c r="K169" s="279">
        <v>27</v>
      </c>
      <c r="L169" s="43" t="str">
        <f>VLOOKUP(D169,EDITABLE!C:H,5,FALSE)</f>
        <v>SEDE</v>
      </c>
      <c r="M169" s="19"/>
      <c r="N169" s="275" t="str">
        <f>VLOOKUP(D169,EDITABLE!C:H,6,FALSE)</f>
        <v>PSICOLOGÍA</v>
      </c>
      <c r="O169" s="276"/>
      <c r="P169" s="302">
        <f>SUMIFS('Planificación 2026-1'!$R:$R,'Planificación 2026-1'!$W:$W,D169)</f>
        <v>13</v>
      </c>
      <c r="Q169" s="21"/>
      <c r="R169" s="35"/>
      <c r="S169" s="37"/>
    </row>
    <row r="170" spans="2:19" ht="10.8" x14ac:dyDescent="0.25">
      <c r="B170" s="223">
        <v>166</v>
      </c>
      <c r="C170" s="25">
        <v>45113137</v>
      </c>
      <c r="D170" s="128" t="s">
        <v>174</v>
      </c>
      <c r="E170" s="96" t="s">
        <v>429</v>
      </c>
      <c r="F170" s="97" t="s">
        <v>440</v>
      </c>
      <c r="G170" s="34" t="s">
        <v>276</v>
      </c>
      <c r="H170" s="19" t="s">
        <v>429</v>
      </c>
      <c r="I170" s="323" t="s">
        <v>434</v>
      </c>
      <c r="J170" s="36" t="s">
        <v>319</v>
      </c>
      <c r="K170" s="279">
        <v>4</v>
      </c>
      <c r="L170" s="43" t="e">
        <f>VLOOKUP(D170,EDITABLE!C:H,5,FALSE)</f>
        <v>#N/A</v>
      </c>
      <c r="M170" s="19"/>
      <c r="N170" s="275" t="e">
        <f>VLOOKUP(D170,EDITABLE!C:H,6,FALSE)</f>
        <v>#N/A</v>
      </c>
      <c r="O170" s="276"/>
      <c r="P170" s="302">
        <f>SUMIFS('Planificación 2026-1'!$R:$R,'Planificación 2026-1'!$W:$W,D170)</f>
        <v>0</v>
      </c>
      <c r="R170" s="35"/>
      <c r="S170" s="37"/>
    </row>
    <row r="171" spans="2:19" ht="15.6" x14ac:dyDescent="0.25">
      <c r="B171" s="19">
        <v>167</v>
      </c>
      <c r="C171" s="202">
        <v>45121977</v>
      </c>
      <c r="D171" s="209" t="s">
        <v>175</v>
      </c>
      <c r="E171" s="96" t="s">
        <v>429</v>
      </c>
      <c r="F171" s="97" t="s">
        <v>430</v>
      </c>
      <c r="G171" s="34" t="s">
        <v>276</v>
      </c>
      <c r="H171" s="19" t="s">
        <v>429</v>
      </c>
      <c r="I171" s="323" t="s">
        <v>435</v>
      </c>
      <c r="J171" s="36" t="s">
        <v>319</v>
      </c>
      <c r="K171" s="279">
        <v>16</v>
      </c>
      <c r="L171" s="43" t="str">
        <f>VLOOKUP(D171,EDITABLE!C:H,5,FALSE)</f>
        <v>PORUMA</v>
      </c>
      <c r="M171" s="19"/>
      <c r="N171" s="275" t="str">
        <f>VLOOKUP(D171,EDITABLE!C:H,6,FALSE)</f>
        <v>MEDICINA HUMANA</v>
      </c>
      <c r="O171" s="276"/>
      <c r="P171" s="302">
        <f>SUMIFS('Planificación 2026-1'!$R:$R,'Planificación 2026-1'!$W:$W,D171)</f>
        <v>15</v>
      </c>
      <c r="Q171" s="21"/>
      <c r="R171" s="35"/>
      <c r="S171" s="37"/>
    </row>
    <row r="172" spans="2:19" ht="15.6" x14ac:dyDescent="0.25">
      <c r="B172" s="19">
        <v>168</v>
      </c>
      <c r="C172" s="202">
        <v>40639051</v>
      </c>
      <c r="D172" s="209" t="s">
        <v>176</v>
      </c>
      <c r="E172" s="96" t="s">
        <v>429</v>
      </c>
      <c r="F172" s="97" t="s">
        <v>430</v>
      </c>
      <c r="G172" s="34" t="s">
        <v>276</v>
      </c>
      <c r="H172" s="19" t="s">
        <v>429</v>
      </c>
      <c r="I172" s="323" t="s">
        <v>435</v>
      </c>
      <c r="J172" s="36" t="s">
        <v>341</v>
      </c>
      <c r="K172" s="279">
        <v>31</v>
      </c>
      <c r="L172" s="43" t="str">
        <f>VLOOKUP(D172,EDITABLE!C:H,5,FALSE)</f>
        <v>PORUMA</v>
      </c>
      <c r="M172" s="19"/>
      <c r="N172" s="275" t="str">
        <f>VLOOKUP(D172,EDITABLE!C:H,6,FALSE)</f>
        <v>MEDICINA HUMANA</v>
      </c>
      <c r="O172" s="276"/>
      <c r="P172" s="302">
        <f>SUMIFS('Planificación 2026-1'!$R:$R,'Planificación 2026-1'!$W:$W,D172)</f>
        <v>30</v>
      </c>
      <c r="Q172" s="21"/>
      <c r="R172" s="35"/>
      <c r="S172" s="37"/>
    </row>
    <row r="173" spans="2:19" ht="15.6" x14ac:dyDescent="0.25">
      <c r="B173" s="223">
        <v>169</v>
      </c>
      <c r="C173" s="202">
        <v>44866019</v>
      </c>
      <c r="D173" s="199" t="s">
        <v>177</v>
      </c>
      <c r="E173" s="96" t="s">
        <v>429</v>
      </c>
      <c r="F173" s="97" t="s">
        <v>430</v>
      </c>
      <c r="G173" s="196" t="s">
        <v>276</v>
      </c>
      <c r="H173" s="19" t="s">
        <v>429</v>
      </c>
      <c r="I173" s="323" t="s">
        <v>434</v>
      </c>
      <c r="J173" s="36" t="s">
        <v>341</v>
      </c>
      <c r="K173" s="279">
        <v>29</v>
      </c>
      <c r="L173" s="43" t="str">
        <f>VLOOKUP(D173,EDITABLE!C:H,5,FALSE)</f>
        <v>FILIAL</v>
      </c>
      <c r="M173" s="19"/>
      <c r="N173" s="275" t="str">
        <f>VLOOKUP(D173,EDITABLE!C:H,6,FALSE)</f>
        <v>PSICOLOGÍA</v>
      </c>
      <c r="O173" s="276"/>
      <c r="P173" s="302">
        <f>SUMIFS('Planificación 2026-1'!$R:$R,'Planificación 2026-1'!$W:$W,D173)</f>
        <v>30</v>
      </c>
      <c r="Q173" s="21"/>
      <c r="R173" s="35"/>
      <c r="S173" s="37"/>
    </row>
    <row r="174" spans="2:19" ht="15.6" x14ac:dyDescent="0.25">
      <c r="B174" s="19">
        <v>170</v>
      </c>
      <c r="C174" s="204">
        <v>40930821</v>
      </c>
      <c r="D174" s="208" t="s">
        <v>180</v>
      </c>
      <c r="E174" s="127" t="s">
        <v>429</v>
      </c>
      <c r="F174" s="128" t="s">
        <v>430</v>
      </c>
      <c r="G174" s="34" t="s">
        <v>431</v>
      </c>
      <c r="H174" s="19" t="s">
        <v>429</v>
      </c>
      <c r="I174" s="323" t="s">
        <v>438</v>
      </c>
      <c r="J174" s="129" t="s">
        <v>319</v>
      </c>
      <c r="K174" s="282">
        <v>13</v>
      </c>
      <c r="L174" s="43" t="str">
        <f>VLOOKUP(D174,EDITABLE!C:H,5,FALSE)</f>
        <v>SEDE</v>
      </c>
      <c r="M174" s="19"/>
      <c r="N174" s="275" t="str">
        <f>VLOOKUP(D174,EDITABLE!C:H,6,FALSE)</f>
        <v>OBSTETRICIA</v>
      </c>
      <c r="O174" s="276"/>
      <c r="P174" s="302">
        <f>SUMIFS('Planificación 2026-1'!$R:$R,'Planificación 2026-1'!$W:$W,D174)</f>
        <v>33</v>
      </c>
      <c r="Q174" s="21"/>
      <c r="R174" s="35"/>
      <c r="S174" s="37"/>
    </row>
    <row r="175" spans="2:19" ht="10.8" x14ac:dyDescent="0.25">
      <c r="B175" s="19">
        <v>171</v>
      </c>
      <c r="C175" s="243">
        <v>15863203</v>
      </c>
      <c r="D175" s="313" t="s">
        <v>199</v>
      </c>
      <c r="E175" s="99" t="s">
        <v>429</v>
      </c>
      <c r="F175" s="100" t="s">
        <v>440</v>
      </c>
      <c r="G175" s="49" t="s">
        <v>279</v>
      </c>
      <c r="H175" s="50" t="s">
        <v>429</v>
      </c>
      <c r="I175" s="324" t="s">
        <v>433</v>
      </c>
      <c r="J175" s="51" t="s">
        <v>319</v>
      </c>
      <c r="K175" s="280">
        <v>15</v>
      </c>
      <c r="L175" s="43" t="str">
        <f>VLOOKUP(D175,EDITABLE!C:H,5,FALSE)</f>
        <v>HUAURA</v>
      </c>
      <c r="M175" s="19"/>
      <c r="N175" s="275" t="str">
        <f>VLOOKUP(D175,EDITABLE!C:H,6,FALSE)</f>
        <v>ENFERMERÍA - EEGG</v>
      </c>
      <c r="O175" s="276"/>
      <c r="P175" s="303">
        <f>SUMIFS('Planificación 2026-1'!$R:$R,'Planificación 2026-1'!$W:$W,D175)</f>
        <v>15</v>
      </c>
      <c r="R175" s="35"/>
      <c r="S175" s="37"/>
    </row>
    <row r="176" spans="2:19" ht="15.6" x14ac:dyDescent="0.25">
      <c r="B176" s="223">
        <v>172</v>
      </c>
      <c r="C176" s="19">
        <v>10860253</v>
      </c>
      <c r="D176" s="7" t="s">
        <v>182</v>
      </c>
      <c r="E176" s="96" t="s">
        <v>429</v>
      </c>
      <c r="F176" s="14" t="s">
        <v>430</v>
      </c>
      <c r="G176" s="19" t="s">
        <v>431</v>
      </c>
      <c r="H176" s="19" t="s">
        <v>429</v>
      </c>
      <c r="I176" s="96" t="s">
        <v>432</v>
      </c>
      <c r="J176" s="19" t="s">
        <v>341</v>
      </c>
      <c r="K176" s="277">
        <v>37</v>
      </c>
      <c r="L176" s="43" t="str">
        <f>VLOOKUP(D176,EDITABLE!C:H,5,FALSE)</f>
        <v>FILIAL</v>
      </c>
      <c r="M176" s="19"/>
      <c r="N176" s="275" t="str">
        <f>VLOOKUP(D176,EDITABLE!C:H,6,FALSE)</f>
        <v>ENFERMERÍA</v>
      </c>
      <c r="O176" s="276"/>
      <c r="P176" s="300">
        <f>SUMIFS('Planificación 2026-1'!$R:$R,'Planificación 2026-1'!$W:$W,D176)</f>
        <v>15</v>
      </c>
      <c r="Q176" s="21"/>
      <c r="R176" s="35"/>
      <c r="S176" s="37"/>
    </row>
    <row r="177" spans="2:19" ht="10.8" x14ac:dyDescent="0.3">
      <c r="B177" s="19">
        <v>173</v>
      </c>
      <c r="C177" s="207">
        <v>75928709</v>
      </c>
      <c r="D177" s="210" t="s">
        <v>183</v>
      </c>
      <c r="E177" s="221" t="s">
        <v>429</v>
      </c>
      <c r="F177" s="210" t="s">
        <v>472</v>
      </c>
      <c r="G177" s="258" t="s">
        <v>431</v>
      </c>
      <c r="H177" s="86" t="s">
        <v>429</v>
      </c>
      <c r="I177" s="327" t="s">
        <v>438</v>
      </c>
      <c r="J177" s="251" t="s">
        <v>319</v>
      </c>
      <c r="K177" s="281">
        <v>14</v>
      </c>
      <c r="L177" s="43" t="str">
        <f>VLOOKUP(D177,EDITABLE!C:H,5,FALSE)</f>
        <v>SEDE</v>
      </c>
      <c r="M177" s="19"/>
      <c r="N177" s="275" t="str">
        <f>VLOOKUP(D177,EDITABLE!C:H,6,FALSE)</f>
        <v>OBSTETRICIA</v>
      </c>
      <c r="O177" s="276"/>
      <c r="P177" s="301">
        <f>SUMIFS('Planificación 2026-1'!$R:$R,'Planificación 2026-1'!$W:$W,D177)</f>
        <v>13</v>
      </c>
      <c r="R177" s="35"/>
      <c r="S177" s="37"/>
    </row>
    <row r="178" spans="2:19" ht="10.8" x14ac:dyDescent="0.25">
      <c r="B178" s="19">
        <v>174</v>
      </c>
      <c r="C178" s="205">
        <v>21882544</v>
      </c>
      <c r="D178" s="314" t="s">
        <v>184</v>
      </c>
      <c r="E178" s="96" t="s">
        <v>429</v>
      </c>
      <c r="F178" s="97" t="s">
        <v>437</v>
      </c>
      <c r="G178" s="34" t="s">
        <v>431</v>
      </c>
      <c r="H178" s="19" t="s">
        <v>429</v>
      </c>
      <c r="I178" s="323" t="s">
        <v>436</v>
      </c>
      <c r="J178" s="34" t="s">
        <v>319</v>
      </c>
      <c r="K178" s="279">
        <v>14</v>
      </c>
      <c r="L178" s="43" t="str">
        <f>VLOOKUP(D178,EDITABLE!C:H,5,FALSE)</f>
        <v>SEDE</v>
      </c>
      <c r="M178" s="19"/>
      <c r="N178" s="275" t="str">
        <f>VLOOKUP(D178,EDITABLE!C:H,6,FALSE)</f>
        <v>ENFERMERÍA - EEGG</v>
      </c>
      <c r="O178" s="276"/>
      <c r="P178" s="302">
        <f>SUMIFS('Planificación 2026-1'!$R:$R,'Planificación 2026-1'!$W:$W,D178)</f>
        <v>35</v>
      </c>
      <c r="R178" s="35"/>
      <c r="S178" s="37"/>
    </row>
    <row r="179" spans="2:19" ht="15.6" x14ac:dyDescent="0.25">
      <c r="B179" s="223">
        <v>175</v>
      </c>
      <c r="C179" s="202">
        <v>46406209</v>
      </c>
      <c r="D179" s="199" t="s">
        <v>185</v>
      </c>
      <c r="E179" s="96" t="s">
        <v>429</v>
      </c>
      <c r="F179" s="97" t="s">
        <v>430</v>
      </c>
      <c r="G179" s="196" t="s">
        <v>431</v>
      </c>
      <c r="H179" s="19" t="s">
        <v>429</v>
      </c>
      <c r="I179" s="323" t="s">
        <v>434</v>
      </c>
      <c r="J179" s="36" t="s">
        <v>319</v>
      </c>
      <c r="K179" s="279">
        <v>14</v>
      </c>
      <c r="L179" s="43" t="str">
        <f>VLOOKUP(D179,EDITABLE!C:H,5,FALSE)</f>
        <v>SEDE</v>
      </c>
      <c r="M179" s="19"/>
      <c r="N179" s="275" t="str">
        <f>VLOOKUP(D179,EDITABLE!C:H,6,FALSE)</f>
        <v>PSICOLOGÍA</v>
      </c>
      <c r="O179" s="276"/>
      <c r="P179" s="302">
        <f>SUMIFS('Planificación 2026-1'!$R:$R,'Planificación 2026-1'!$W:$W,D179)</f>
        <v>16</v>
      </c>
      <c r="Q179" s="21"/>
      <c r="R179" s="35"/>
      <c r="S179" s="37"/>
    </row>
    <row r="180" spans="2:19" ht="15.6" x14ac:dyDescent="0.25">
      <c r="B180" s="19">
        <v>176</v>
      </c>
      <c r="C180" s="202">
        <v>22291445</v>
      </c>
      <c r="D180" s="209" t="s">
        <v>187</v>
      </c>
      <c r="E180" s="96" t="s">
        <v>429</v>
      </c>
      <c r="F180" s="97" t="s">
        <v>430</v>
      </c>
      <c r="G180" s="34" t="s">
        <v>431</v>
      </c>
      <c r="H180" s="19" t="s">
        <v>429</v>
      </c>
      <c r="I180" s="323" t="s">
        <v>433</v>
      </c>
      <c r="J180" s="36" t="s">
        <v>341</v>
      </c>
      <c r="K180" s="279">
        <v>28</v>
      </c>
      <c r="L180" s="43" t="str">
        <f>VLOOKUP(D180,EDITABLE!C:H,5,FALSE)</f>
        <v>SEDE</v>
      </c>
      <c r="M180" s="19"/>
      <c r="N180" s="275" t="str">
        <f>VLOOKUP(D180,EDITABLE!C:H,6,FALSE)</f>
        <v>PSICOLOGÍA - EEGG</v>
      </c>
      <c r="O180" s="276"/>
      <c r="P180" s="302">
        <f>SUMIFS('Planificación 2026-1'!$R:$R,'Planificación 2026-1'!$W:$W,D180)</f>
        <v>34</v>
      </c>
      <c r="Q180" s="21"/>
      <c r="R180" s="354"/>
      <c r="S180" s="37"/>
    </row>
    <row r="181" spans="2:19" ht="15.6" x14ac:dyDescent="0.25">
      <c r="B181" s="19">
        <v>177</v>
      </c>
      <c r="C181" s="204">
        <v>73213273</v>
      </c>
      <c r="D181" s="208" t="s">
        <v>189</v>
      </c>
      <c r="E181" s="127" t="s">
        <v>429</v>
      </c>
      <c r="F181" s="128" t="s">
        <v>430</v>
      </c>
      <c r="G181" s="34" t="s">
        <v>276</v>
      </c>
      <c r="H181" s="19" t="s">
        <v>429</v>
      </c>
      <c r="I181" s="323" t="s">
        <v>438</v>
      </c>
      <c r="J181" s="129" t="s">
        <v>341</v>
      </c>
      <c r="K181" s="282">
        <v>39</v>
      </c>
      <c r="L181" s="43" t="str">
        <f>VLOOKUP(D181,EDITABLE!C:H,5,FALSE)</f>
        <v>FILIAL</v>
      </c>
      <c r="M181" s="19"/>
      <c r="N181" s="275" t="str">
        <f>VLOOKUP(D181,EDITABLE!C:H,6,FALSE)</f>
        <v>OBSTETRICIA</v>
      </c>
      <c r="O181" s="276"/>
      <c r="P181" s="342">
        <f>SUMIFS('Planificación 2026-1'!$R:$R,'Planificación 2026-1'!$W:$W,D181)</f>
        <v>26</v>
      </c>
      <c r="Q181" s="21"/>
      <c r="R181" s="351" t="s">
        <v>473</v>
      </c>
      <c r="S181" s="353"/>
    </row>
    <row r="182" spans="2:19" ht="15.6" x14ac:dyDescent="0.25">
      <c r="B182" s="223">
        <v>178</v>
      </c>
      <c r="C182" s="202">
        <v>21882745</v>
      </c>
      <c r="D182" s="209" t="s">
        <v>207</v>
      </c>
      <c r="E182" s="96" t="s">
        <v>429</v>
      </c>
      <c r="F182" s="97" t="s">
        <v>430</v>
      </c>
      <c r="G182" s="34" t="s">
        <v>431</v>
      </c>
      <c r="H182" s="19" t="s">
        <v>429</v>
      </c>
      <c r="I182" s="323" t="s">
        <v>446</v>
      </c>
      <c r="J182" s="36" t="s">
        <v>319</v>
      </c>
      <c r="K182" s="279">
        <v>14</v>
      </c>
      <c r="L182" s="43" t="str">
        <f>VLOOKUP(D182,EDITABLE!C:H,5,FALSE)</f>
        <v>SEDE</v>
      </c>
      <c r="M182" s="19"/>
      <c r="N182" s="275" t="str">
        <f>VLOOKUP(D182,EDITABLE!C:H,6,FALSE)</f>
        <v>ENFERMERÍA - EEGG</v>
      </c>
      <c r="O182" s="276"/>
      <c r="P182" s="302">
        <f>SUMIFS('Planificación 2026-1'!$R:$R,'Planificación 2026-1'!$W:$W,D182)</f>
        <v>19</v>
      </c>
      <c r="Q182" s="21"/>
      <c r="R182" s="355"/>
      <c r="S182" s="37"/>
    </row>
    <row r="183" spans="2:19" ht="15.6" x14ac:dyDescent="0.25">
      <c r="B183" s="19">
        <v>179</v>
      </c>
      <c r="C183" s="241">
        <v>41678332</v>
      </c>
      <c r="D183" s="242" t="s">
        <v>209</v>
      </c>
      <c r="E183" s="99" t="s">
        <v>429</v>
      </c>
      <c r="F183" s="100" t="s">
        <v>430</v>
      </c>
      <c r="G183" s="49" t="s">
        <v>431</v>
      </c>
      <c r="H183" s="50" t="s">
        <v>429</v>
      </c>
      <c r="I183" s="324" t="s">
        <v>433</v>
      </c>
      <c r="J183" s="51" t="s">
        <v>319</v>
      </c>
      <c r="K183" s="280">
        <v>16</v>
      </c>
      <c r="L183" s="43" t="str">
        <f>VLOOKUP(D183,EDITABLE!C:H,5,FALSE)</f>
        <v>SEDE</v>
      </c>
      <c r="M183" s="19"/>
      <c r="N183" s="275" t="str">
        <f>VLOOKUP(D183,EDITABLE!C:H,6,FALSE)</f>
        <v>ENFERMERÍA - EEGG</v>
      </c>
      <c r="O183" s="276"/>
      <c r="P183" s="303">
        <f>SUMIFS('Planificación 2026-1'!$R:$R,'Planificación 2026-1'!$W:$W,D183)</f>
        <v>12</v>
      </c>
      <c r="Q183" s="21"/>
      <c r="R183" s="35"/>
      <c r="S183" s="37"/>
    </row>
    <row r="184" spans="2:19" ht="15.6" x14ac:dyDescent="0.25">
      <c r="B184" s="19">
        <v>180</v>
      </c>
      <c r="C184" s="19">
        <v>44867656</v>
      </c>
      <c r="D184" s="7" t="s">
        <v>190</v>
      </c>
      <c r="E184" s="96" t="s">
        <v>429</v>
      </c>
      <c r="F184" s="14" t="s">
        <v>430</v>
      </c>
      <c r="G184" s="19" t="s">
        <v>431</v>
      </c>
      <c r="H184" s="19" t="s">
        <v>429</v>
      </c>
      <c r="I184" s="96" t="s">
        <v>432</v>
      </c>
      <c r="J184" s="19" t="s">
        <v>341</v>
      </c>
      <c r="K184" s="277">
        <v>32</v>
      </c>
      <c r="L184" s="43" t="str">
        <f>VLOOKUP(D184,EDITABLE!C:H,5,FALSE)</f>
        <v>FILIAL</v>
      </c>
      <c r="M184" s="19"/>
      <c r="N184" s="275" t="str">
        <f>VLOOKUP(D184,EDITABLE!C:H,6,FALSE)</f>
        <v>ENFERMERÍA</v>
      </c>
      <c r="O184" s="276"/>
      <c r="P184" s="300">
        <f>SUMIFS('Planificación 2026-1'!$R:$R,'Planificación 2026-1'!$W:$W,D184)</f>
        <v>30</v>
      </c>
      <c r="Q184" s="21"/>
      <c r="R184" s="35"/>
      <c r="S184" s="37"/>
    </row>
    <row r="185" spans="2:19" ht="15.6" x14ac:dyDescent="0.25">
      <c r="B185" s="223">
        <v>181</v>
      </c>
      <c r="C185" s="19">
        <v>9575456</v>
      </c>
      <c r="D185" s="7" t="s">
        <v>191</v>
      </c>
      <c r="E185" s="96" t="s">
        <v>429</v>
      </c>
      <c r="F185" s="14" t="s">
        <v>430</v>
      </c>
      <c r="G185" s="19" t="s">
        <v>431</v>
      </c>
      <c r="H185" s="19" t="s">
        <v>429</v>
      </c>
      <c r="I185" s="96" t="s">
        <v>432</v>
      </c>
      <c r="J185" s="19" t="s">
        <v>319</v>
      </c>
      <c r="K185" s="277">
        <v>15</v>
      </c>
      <c r="L185" s="43" t="str">
        <f>VLOOKUP(D185,EDITABLE!C:H,5,FALSE)</f>
        <v>SEDE</v>
      </c>
      <c r="M185" s="19"/>
      <c r="N185" s="275" t="str">
        <f>VLOOKUP(D185,EDITABLE!C:H,6,FALSE)</f>
        <v>ENFERMERÍA</v>
      </c>
      <c r="O185" s="276"/>
      <c r="P185" s="300">
        <f>SUMIFS('Planificación 2026-1'!$R:$R,'Planificación 2026-1'!$W:$W,D185)</f>
        <v>38</v>
      </c>
      <c r="Q185" s="21"/>
      <c r="R185" s="35"/>
      <c r="S185" s="37"/>
    </row>
    <row r="186" spans="2:19" ht="10.8" x14ac:dyDescent="0.25">
      <c r="B186" s="19">
        <v>182</v>
      </c>
      <c r="C186" s="205">
        <v>18858531</v>
      </c>
      <c r="D186" s="314" t="s">
        <v>213</v>
      </c>
      <c r="E186" s="248" t="s">
        <v>429</v>
      </c>
      <c r="F186" s="97" t="s">
        <v>437</v>
      </c>
      <c r="G186" s="260" t="s">
        <v>279</v>
      </c>
      <c r="H186" s="86" t="s">
        <v>429</v>
      </c>
      <c r="I186" s="327" t="s">
        <v>433</v>
      </c>
      <c r="J186" s="260" t="s">
        <v>319</v>
      </c>
      <c r="K186" s="284">
        <v>14</v>
      </c>
      <c r="L186" s="43" t="str">
        <f>VLOOKUP(D186,EDITABLE!C:H,5,FALSE)</f>
        <v>HUAURA</v>
      </c>
      <c r="M186" s="19"/>
      <c r="N186" s="275" t="str">
        <f>VLOOKUP(D186,EDITABLE!C:H,6,FALSE)</f>
        <v>OBSTETRICIA - EEGG</v>
      </c>
      <c r="O186" s="276"/>
      <c r="P186" s="301">
        <f>SUMIFS('Planificación 2026-1'!$R:$R,'Planificación 2026-1'!$W:$W,D186)</f>
        <v>15</v>
      </c>
      <c r="R186" s="35"/>
      <c r="S186" s="37"/>
    </row>
    <row r="187" spans="2:19" ht="15.6" x14ac:dyDescent="0.25">
      <c r="B187" s="19">
        <v>183</v>
      </c>
      <c r="C187" s="241">
        <v>21880907</v>
      </c>
      <c r="D187" s="244" t="s">
        <v>193</v>
      </c>
      <c r="E187" s="99" t="s">
        <v>429</v>
      </c>
      <c r="F187" s="100" t="s">
        <v>430</v>
      </c>
      <c r="G187" s="231" t="s">
        <v>431</v>
      </c>
      <c r="H187" s="50" t="s">
        <v>429</v>
      </c>
      <c r="I187" s="324" t="s">
        <v>434</v>
      </c>
      <c r="J187" s="51" t="s">
        <v>319</v>
      </c>
      <c r="K187" s="280">
        <v>10</v>
      </c>
      <c r="L187" s="43" t="str">
        <f>VLOOKUP(D187,EDITABLE!C:H,5,FALSE)</f>
        <v>SEDE</v>
      </c>
      <c r="M187" s="19"/>
      <c r="N187" s="275" t="str">
        <f>VLOOKUP(D187,EDITABLE!C:H,6,FALSE)</f>
        <v>PSICOLOGÍA</v>
      </c>
      <c r="O187" s="276"/>
      <c r="P187" s="303">
        <f>SUMIFS('Planificación 2026-1'!$R:$R,'Planificación 2026-1'!$W:$W,D187)</f>
        <v>0</v>
      </c>
      <c r="Q187" s="21"/>
      <c r="R187" s="354"/>
      <c r="S187" s="37"/>
    </row>
    <row r="188" spans="2:19" ht="15.6" x14ac:dyDescent="0.25">
      <c r="B188" s="223">
        <v>184</v>
      </c>
      <c r="C188" s="19">
        <v>21808913</v>
      </c>
      <c r="D188" s="7" t="s">
        <v>194</v>
      </c>
      <c r="E188" s="96" t="s">
        <v>429</v>
      </c>
      <c r="F188" s="14" t="s">
        <v>430</v>
      </c>
      <c r="G188" s="19" t="s">
        <v>431</v>
      </c>
      <c r="H188" s="19" t="s">
        <v>429</v>
      </c>
      <c r="I188" s="96" t="s">
        <v>432</v>
      </c>
      <c r="J188" s="19" t="s">
        <v>341</v>
      </c>
      <c r="K188" s="277">
        <v>28</v>
      </c>
      <c r="L188" s="43" t="str">
        <f>VLOOKUP(D188,EDITABLE!C:H,5,FALSE)</f>
        <v>SEDE</v>
      </c>
      <c r="M188" s="19"/>
      <c r="N188" s="275" t="str">
        <f>VLOOKUP(D188,EDITABLE!C:H,6,FALSE)</f>
        <v>ENFERMERÍA</v>
      </c>
      <c r="O188" s="276"/>
      <c r="P188" s="341">
        <f>SUMIFS('Planificación 2026-1'!$R:$R,'Planificación 2026-1'!$W:$W,D188)</f>
        <v>24</v>
      </c>
      <c r="Q188" s="21"/>
      <c r="R188" s="351" t="s">
        <v>474</v>
      </c>
      <c r="S188" s="353"/>
    </row>
    <row r="189" spans="2:19" ht="15.6" x14ac:dyDescent="0.25">
      <c r="B189" s="19">
        <v>185</v>
      </c>
      <c r="C189" s="202">
        <v>21799101</v>
      </c>
      <c r="D189" s="209" t="s">
        <v>195</v>
      </c>
      <c r="E189" s="248" t="s">
        <v>429</v>
      </c>
      <c r="F189" s="97" t="s">
        <v>430</v>
      </c>
      <c r="G189" s="260" t="s">
        <v>302</v>
      </c>
      <c r="H189" s="86" t="s">
        <v>429</v>
      </c>
      <c r="I189" s="327" t="s">
        <v>435</v>
      </c>
      <c r="J189" s="250" t="s">
        <v>341</v>
      </c>
      <c r="K189" s="284">
        <v>30</v>
      </c>
      <c r="L189" s="43" t="str">
        <f>VLOOKUP(D189,EDITABLE!C:H,5,FALSE)</f>
        <v>SUNAMPE</v>
      </c>
      <c r="M189" s="19"/>
      <c r="N189" s="275" t="str">
        <f>VLOOKUP(D189,EDITABLE!C:H,6,FALSE)</f>
        <v>MEDICINA HUMANA</v>
      </c>
      <c r="O189" s="276"/>
      <c r="P189" s="349">
        <f>SUMIFS('Planificación 2026-1'!$R:$R,'Planificación 2026-1'!$W:$W,D189)</f>
        <v>32</v>
      </c>
      <c r="Q189" s="21"/>
      <c r="R189" s="351"/>
      <c r="S189" s="353"/>
    </row>
    <row r="190" spans="2:19" ht="10.8" x14ac:dyDescent="0.25">
      <c r="B190" s="19">
        <v>186</v>
      </c>
      <c r="C190" s="25">
        <v>41641661</v>
      </c>
      <c r="D190" s="315" t="s">
        <v>197</v>
      </c>
      <c r="E190" s="96" t="s">
        <v>429</v>
      </c>
      <c r="F190" s="97" t="s">
        <v>440</v>
      </c>
      <c r="G190" s="34" t="s">
        <v>431</v>
      </c>
      <c r="H190" s="19" t="s">
        <v>429</v>
      </c>
      <c r="I190" s="323" t="s">
        <v>455</v>
      </c>
      <c r="J190" s="36" t="s">
        <v>319</v>
      </c>
      <c r="K190" s="279">
        <v>14</v>
      </c>
      <c r="L190" s="43" t="str">
        <f>VLOOKUP(D190,EDITABLE!C:H,5,FALSE)</f>
        <v>SEDE</v>
      </c>
      <c r="M190" s="19"/>
      <c r="N190" s="275" t="str">
        <f>VLOOKUP(D190,EDITABLE!C:H,6,FALSE)</f>
        <v>PSICOLOGÍA - EEGG</v>
      </c>
      <c r="O190" s="276"/>
      <c r="P190" s="302">
        <f>SUMIFS('Planificación 2026-1'!$R:$R,'Planificación 2026-1'!$W:$W,D190)</f>
        <v>19</v>
      </c>
      <c r="R190" s="355"/>
      <c r="S190" s="37"/>
    </row>
    <row r="191" spans="2:19" ht="15.6" x14ac:dyDescent="0.25">
      <c r="B191" s="223">
        <v>187</v>
      </c>
      <c r="C191" s="204">
        <v>45944273</v>
      </c>
      <c r="D191" s="208" t="s">
        <v>198</v>
      </c>
      <c r="E191" s="127" t="s">
        <v>429</v>
      </c>
      <c r="F191" s="128" t="s">
        <v>430</v>
      </c>
      <c r="G191" s="34" t="s">
        <v>276</v>
      </c>
      <c r="H191" s="19" t="s">
        <v>429</v>
      </c>
      <c r="I191" s="323" t="s">
        <v>438</v>
      </c>
      <c r="J191" s="129" t="s">
        <v>319</v>
      </c>
      <c r="K191" s="282">
        <v>11</v>
      </c>
      <c r="L191" s="43" t="str">
        <f>VLOOKUP(D191,EDITABLE!C:H,5,FALSE)</f>
        <v>FILIAL</v>
      </c>
      <c r="M191" s="19"/>
      <c r="N191" s="275" t="str">
        <f>VLOOKUP(D191,EDITABLE!C:H,6,FALSE)</f>
        <v>OBSTETRICIA</v>
      </c>
      <c r="O191" s="276"/>
      <c r="P191" s="302">
        <f>SUMIFS('Planificación 2026-1'!$R:$R,'Planificación 2026-1'!$W:$W,D191)</f>
        <v>11</v>
      </c>
      <c r="Q191" s="21"/>
      <c r="R191" s="354"/>
      <c r="S191" s="37"/>
    </row>
    <row r="192" spans="2:19" ht="15.6" x14ac:dyDescent="0.25">
      <c r="B192" s="19">
        <v>188</v>
      </c>
      <c r="C192" s="241">
        <v>7757185</v>
      </c>
      <c r="D192" s="244" t="s">
        <v>200</v>
      </c>
      <c r="E192" s="232" t="s">
        <v>429</v>
      </c>
      <c r="F192" s="100" t="s">
        <v>430</v>
      </c>
      <c r="G192" s="49" t="s">
        <v>276</v>
      </c>
      <c r="H192" s="50" t="s">
        <v>429</v>
      </c>
      <c r="I192" s="324" t="s">
        <v>468</v>
      </c>
      <c r="J192" s="51" t="s">
        <v>341</v>
      </c>
      <c r="K192" s="280">
        <v>22</v>
      </c>
      <c r="L192" s="43" t="str">
        <f>VLOOKUP(D192,EDITABLE!C:H,5,FALSE)</f>
        <v>FILIAL</v>
      </c>
      <c r="M192" s="19"/>
      <c r="N192" s="275" t="str">
        <f>VLOOKUP(D192,EDITABLE!C:H,6,FALSE)</f>
        <v>PSICOLOGÍA - EEGG</v>
      </c>
      <c r="O192" s="276"/>
      <c r="P192" s="339">
        <f>SUMIFS('Planificación 2026-1'!$R:$R,'Planificación 2026-1'!$W:$W,D192)</f>
        <v>38</v>
      </c>
      <c r="Q192" s="21"/>
      <c r="R192" s="351" t="s">
        <v>475</v>
      </c>
      <c r="S192" s="353"/>
    </row>
    <row r="193" spans="2:19" ht="15.6" x14ac:dyDescent="0.25">
      <c r="B193" s="19">
        <v>189</v>
      </c>
      <c r="C193" s="19">
        <v>21405273</v>
      </c>
      <c r="D193" s="7" t="s">
        <v>201</v>
      </c>
      <c r="E193" s="96" t="s">
        <v>429</v>
      </c>
      <c r="F193" s="14" t="s">
        <v>430</v>
      </c>
      <c r="G193" s="19" t="s">
        <v>276</v>
      </c>
      <c r="H193" s="19" t="s">
        <v>429</v>
      </c>
      <c r="I193" s="96" t="s">
        <v>432</v>
      </c>
      <c r="J193" s="19" t="s">
        <v>319</v>
      </c>
      <c r="K193" s="277">
        <v>10</v>
      </c>
      <c r="L193" s="43" t="str">
        <f>VLOOKUP(D193,EDITABLE!C:H,5,FALSE)</f>
        <v>FILIAL</v>
      </c>
      <c r="M193" s="19"/>
      <c r="N193" s="275" t="str">
        <f>VLOOKUP(D193,EDITABLE!C:H,6,FALSE)</f>
        <v>ENFERMERÍA</v>
      </c>
      <c r="O193" s="276"/>
      <c r="P193" s="300">
        <f>SUMIFS('Planificación 2026-1'!$R:$R,'Planificación 2026-1'!$W:$W,D193)</f>
        <v>16</v>
      </c>
      <c r="Q193" s="21"/>
      <c r="R193" s="355"/>
      <c r="S193" s="37"/>
    </row>
    <row r="194" spans="2:19" ht="15.6" x14ac:dyDescent="0.25">
      <c r="B194" s="223">
        <v>190</v>
      </c>
      <c r="C194" s="202">
        <v>21569878</v>
      </c>
      <c r="D194" s="199" t="s">
        <v>202</v>
      </c>
      <c r="E194" s="259" t="s">
        <v>429</v>
      </c>
      <c r="F194" s="97" t="s">
        <v>430</v>
      </c>
      <c r="G194" s="260" t="s">
        <v>276</v>
      </c>
      <c r="H194" s="86" t="s">
        <v>429</v>
      </c>
      <c r="I194" s="327" t="s">
        <v>433</v>
      </c>
      <c r="J194" s="250" t="s">
        <v>319</v>
      </c>
      <c r="K194" s="284">
        <v>5</v>
      </c>
      <c r="L194" s="43" t="str">
        <f>VLOOKUP(D194,EDITABLE!C:H,5,FALSE)</f>
        <v>FILIAL</v>
      </c>
      <c r="M194" s="19"/>
      <c r="N194" s="275" t="str">
        <f>VLOOKUP(D194,EDITABLE!C:H,6,FALSE)</f>
        <v>ENFERMERÍA - EEGG</v>
      </c>
      <c r="O194" s="276"/>
      <c r="P194" s="301">
        <f>SUMIFS('Planificación 2026-1'!$R:$R,'Planificación 2026-1'!$W:$W,D194)</f>
        <v>15</v>
      </c>
      <c r="Q194" s="21"/>
      <c r="R194" s="35"/>
      <c r="S194" s="37"/>
    </row>
    <row r="195" spans="2:19" ht="15.6" x14ac:dyDescent="0.25">
      <c r="B195" s="19">
        <v>191</v>
      </c>
      <c r="C195" s="202">
        <v>21461459</v>
      </c>
      <c r="D195" s="209" t="s">
        <v>204</v>
      </c>
      <c r="E195" s="96" t="s">
        <v>429</v>
      </c>
      <c r="F195" s="97" t="s">
        <v>430</v>
      </c>
      <c r="G195" s="196" t="s">
        <v>276</v>
      </c>
      <c r="H195" s="19" t="s">
        <v>429</v>
      </c>
      <c r="I195" s="323" t="s">
        <v>434</v>
      </c>
      <c r="J195" s="36" t="s">
        <v>319</v>
      </c>
      <c r="K195" s="279">
        <v>15</v>
      </c>
      <c r="L195" s="43" t="str">
        <f>VLOOKUP(D195,EDITABLE!C:H,5,FALSE)</f>
        <v>FILIAL</v>
      </c>
      <c r="M195" s="19"/>
      <c r="N195" s="275" t="str">
        <f>VLOOKUP(D195,EDITABLE!C:H,6,FALSE)</f>
        <v>PSICOLOGÍA</v>
      </c>
      <c r="O195" s="276"/>
      <c r="P195" s="302">
        <f>SUMIFS('Planificación 2026-1'!$R:$R,'Planificación 2026-1'!$W:$W,D195)</f>
        <v>15</v>
      </c>
      <c r="Q195" s="21"/>
      <c r="R195" s="35"/>
      <c r="S195" s="37"/>
    </row>
    <row r="196" spans="2:19" ht="10.8" x14ac:dyDescent="0.25">
      <c r="B196" s="19">
        <v>192</v>
      </c>
      <c r="C196" s="243">
        <v>21544647</v>
      </c>
      <c r="D196" s="313" t="s">
        <v>205</v>
      </c>
      <c r="E196" s="99" t="s">
        <v>429</v>
      </c>
      <c r="F196" s="100" t="s">
        <v>440</v>
      </c>
      <c r="G196" s="49" t="s">
        <v>276</v>
      </c>
      <c r="H196" s="50" t="s">
        <v>429</v>
      </c>
      <c r="I196" s="324" t="s">
        <v>446</v>
      </c>
      <c r="J196" s="51" t="s">
        <v>319</v>
      </c>
      <c r="K196" s="280">
        <v>5</v>
      </c>
      <c r="L196" s="43" t="str">
        <f>VLOOKUP(D196,EDITABLE!C:H,5,FALSE)</f>
        <v>FILIAL</v>
      </c>
      <c r="M196" s="19"/>
      <c r="N196" s="275" t="str">
        <f>VLOOKUP(D196,EDITABLE!C:H,6,FALSE)</f>
        <v>ENFERMERÍA - EEGG</v>
      </c>
      <c r="O196" s="276"/>
      <c r="P196" s="303">
        <f>SUMIFS('Planificación 2026-1'!$R:$R,'Planificación 2026-1'!$W:$W,D196)</f>
        <v>0</v>
      </c>
      <c r="R196" s="35"/>
      <c r="S196" s="37"/>
    </row>
    <row r="197" spans="2:19" ht="15.6" x14ac:dyDescent="0.25">
      <c r="B197" s="223">
        <v>193</v>
      </c>
      <c r="C197" s="19">
        <v>45820772</v>
      </c>
      <c r="D197" s="7" t="s">
        <v>206</v>
      </c>
      <c r="E197" s="96" t="s">
        <v>429</v>
      </c>
      <c r="F197" s="14" t="s">
        <v>430</v>
      </c>
      <c r="G197" s="19" t="s">
        <v>431</v>
      </c>
      <c r="H197" s="19" t="s">
        <v>429</v>
      </c>
      <c r="I197" s="96" t="s">
        <v>432</v>
      </c>
      <c r="J197" s="19" t="s">
        <v>319</v>
      </c>
      <c r="K197" s="277">
        <v>15</v>
      </c>
      <c r="L197" s="43" t="str">
        <f>VLOOKUP(D197,EDITABLE!C:H,5,FALSE)</f>
        <v>SEDE</v>
      </c>
      <c r="M197" s="19"/>
      <c r="N197" s="275" t="str">
        <f>VLOOKUP(D197,EDITABLE!C:H,6,FALSE)</f>
        <v>ENFERMERÍA</v>
      </c>
      <c r="O197" s="276"/>
      <c r="P197" s="300">
        <f>SUMIFS('Planificación 2026-1'!$R:$R,'Planificación 2026-1'!$W:$W,D197)</f>
        <v>19</v>
      </c>
      <c r="Q197" s="21"/>
      <c r="R197" s="354"/>
      <c r="S197" s="37"/>
    </row>
    <row r="198" spans="2:19" ht="15.6" x14ac:dyDescent="0.25">
      <c r="B198" s="19">
        <v>194</v>
      </c>
      <c r="C198" s="202">
        <v>70768072</v>
      </c>
      <c r="D198" s="199" t="s">
        <v>208</v>
      </c>
      <c r="E198" s="259" t="s">
        <v>429</v>
      </c>
      <c r="F198" s="97" t="s">
        <v>430</v>
      </c>
      <c r="G198" s="260" t="s">
        <v>276</v>
      </c>
      <c r="H198" s="86" t="s">
        <v>429</v>
      </c>
      <c r="I198" s="327" t="s">
        <v>436</v>
      </c>
      <c r="J198" s="250" t="s">
        <v>341</v>
      </c>
      <c r="K198" s="284">
        <v>33</v>
      </c>
      <c r="L198" s="43" t="str">
        <f>VLOOKUP(D198,EDITABLE!C:H,5,FALSE)</f>
        <v>PORUMA</v>
      </c>
      <c r="M198" s="19"/>
      <c r="N198" s="275" t="str">
        <f>VLOOKUP(D198,EDITABLE!C:H,6,FALSE)</f>
        <v>MEDICINA HUMANA - EEGG</v>
      </c>
      <c r="O198" s="276"/>
      <c r="P198" s="349">
        <f>SUMIFS('Planificación 2026-1'!$R:$R,'Planificación 2026-1'!$W:$W,D198)</f>
        <v>33</v>
      </c>
      <c r="Q198" s="21"/>
      <c r="R198" s="351"/>
      <c r="S198" s="353"/>
    </row>
    <row r="199" spans="2:19" ht="15.6" x14ac:dyDescent="0.25">
      <c r="B199" s="19">
        <v>195</v>
      </c>
      <c r="C199" s="202">
        <v>15615916</v>
      </c>
      <c r="D199" s="199" t="s">
        <v>230</v>
      </c>
      <c r="E199" s="44" t="s">
        <v>429</v>
      </c>
      <c r="F199" s="97" t="s">
        <v>430</v>
      </c>
      <c r="G199" s="34" t="s">
        <v>279</v>
      </c>
      <c r="H199" s="19" t="s">
        <v>429</v>
      </c>
      <c r="I199" s="323" t="s">
        <v>476</v>
      </c>
      <c r="J199" s="36" t="s">
        <v>341</v>
      </c>
      <c r="K199" s="279">
        <v>35</v>
      </c>
      <c r="L199" s="43" t="str">
        <f>VLOOKUP(D199,EDITABLE!C:H,5,FALSE)</f>
        <v>HUAURA</v>
      </c>
      <c r="M199" s="19"/>
      <c r="N199" s="275" t="str">
        <f>VLOOKUP(D199,EDITABLE!C:H,6,FALSE)</f>
        <v>OBSTETRICIA - EEGG</v>
      </c>
      <c r="O199" s="276"/>
      <c r="P199" s="302">
        <f>SUMIFS('Planificación 2026-1'!$R:$R,'Planificación 2026-1'!$W:$W,D199)</f>
        <v>30</v>
      </c>
      <c r="Q199" s="21"/>
      <c r="R199" s="355"/>
      <c r="S199" s="37"/>
    </row>
    <row r="200" spans="2:19" ht="10.8" x14ac:dyDescent="0.25">
      <c r="B200" s="223">
        <v>196</v>
      </c>
      <c r="C200" s="25">
        <v>43529608</v>
      </c>
      <c r="D200" s="315" t="s">
        <v>232</v>
      </c>
      <c r="E200" s="96" t="s">
        <v>429</v>
      </c>
      <c r="F200" s="97" t="s">
        <v>440</v>
      </c>
      <c r="G200" s="34" t="s">
        <v>279</v>
      </c>
      <c r="H200" s="19" t="s">
        <v>429</v>
      </c>
      <c r="I200" s="323" t="s">
        <v>446</v>
      </c>
      <c r="J200" s="36" t="s">
        <v>341</v>
      </c>
      <c r="K200" s="279">
        <v>30</v>
      </c>
      <c r="L200" s="43" t="str">
        <f>VLOOKUP(D200,EDITABLE!C:H,5,FALSE)</f>
        <v>HUAURA</v>
      </c>
      <c r="M200" s="19"/>
      <c r="N200" s="275" t="str">
        <f>VLOOKUP(D200,EDITABLE!C:H,6,FALSE)</f>
        <v>ENFERMERÍA - EEGG</v>
      </c>
      <c r="O200" s="276"/>
      <c r="P200" s="302">
        <f>SUMIFS('Planificación 2026-1'!$R:$R,'Planificación 2026-1'!$W:$W,D200)</f>
        <v>30</v>
      </c>
      <c r="R200" s="354"/>
      <c r="S200" s="37"/>
    </row>
    <row r="201" spans="2:19" ht="15.6" x14ac:dyDescent="0.25">
      <c r="B201" s="19">
        <v>197</v>
      </c>
      <c r="C201" s="202">
        <v>70107322</v>
      </c>
      <c r="D201" s="199" t="s">
        <v>210</v>
      </c>
      <c r="E201" s="96" t="s">
        <v>429</v>
      </c>
      <c r="F201" s="97" t="s">
        <v>430</v>
      </c>
      <c r="G201" s="196" t="s">
        <v>431</v>
      </c>
      <c r="H201" s="19" t="s">
        <v>429</v>
      </c>
      <c r="I201" s="323" t="s">
        <v>434</v>
      </c>
      <c r="J201" s="36" t="s">
        <v>341</v>
      </c>
      <c r="K201" s="279">
        <v>28</v>
      </c>
      <c r="L201" s="43" t="str">
        <f>VLOOKUP(D201,EDITABLE!C:H,5,FALSE)</f>
        <v>SEDE</v>
      </c>
      <c r="M201" s="19"/>
      <c r="N201" s="275" t="str">
        <f>VLOOKUP(D201,EDITABLE!C:H,6,FALSE)</f>
        <v>PSICOLOGÍA</v>
      </c>
      <c r="O201" s="276"/>
      <c r="P201" s="342">
        <f>SUMIFS('Planificación 2026-1'!$R:$R,'Planificación 2026-1'!$W:$W,D201)</f>
        <v>26</v>
      </c>
      <c r="Q201" s="21"/>
      <c r="R201" s="351" t="s">
        <v>477</v>
      </c>
      <c r="S201" s="353"/>
    </row>
    <row r="202" spans="2:19" ht="15.6" x14ac:dyDescent="0.25">
      <c r="B202" s="19">
        <v>198</v>
      </c>
      <c r="C202" s="202">
        <v>10526690</v>
      </c>
      <c r="D202" s="209" t="s">
        <v>211</v>
      </c>
      <c r="E202" s="96" t="s">
        <v>429</v>
      </c>
      <c r="F202" s="97" t="s">
        <v>430</v>
      </c>
      <c r="G202" s="34" t="s">
        <v>431</v>
      </c>
      <c r="H202" s="19" t="s">
        <v>429</v>
      </c>
      <c r="I202" s="323" t="s">
        <v>438</v>
      </c>
      <c r="J202" s="36" t="s">
        <v>319</v>
      </c>
      <c r="K202" s="279">
        <v>12</v>
      </c>
      <c r="L202" s="43" t="str">
        <f>VLOOKUP(D202,EDITABLE!C:H,5,FALSE)</f>
        <v>SEDE</v>
      </c>
      <c r="M202" s="19"/>
      <c r="N202" s="275" t="str">
        <f>VLOOKUP(D202,EDITABLE!C:H,6,FALSE)</f>
        <v>OBSTETRICIA</v>
      </c>
      <c r="O202" s="276"/>
      <c r="P202" s="302">
        <f>SUMIFS('Planificación 2026-1'!$R:$R,'Planificación 2026-1'!$W:$W,D202)</f>
        <v>12</v>
      </c>
      <c r="Q202" s="21"/>
      <c r="R202" s="355"/>
      <c r="S202" s="37"/>
    </row>
    <row r="203" spans="2:19" ht="15.6" x14ac:dyDescent="0.25">
      <c r="B203" s="223">
        <v>199</v>
      </c>
      <c r="C203" s="202">
        <v>21422320</v>
      </c>
      <c r="D203" s="209" t="s">
        <v>212</v>
      </c>
      <c r="E203" s="96" t="s">
        <v>429</v>
      </c>
      <c r="F203" s="97" t="s">
        <v>430</v>
      </c>
      <c r="G203" s="34" t="s">
        <v>276</v>
      </c>
      <c r="H203" s="19" t="s">
        <v>429</v>
      </c>
      <c r="I203" s="323" t="s">
        <v>438</v>
      </c>
      <c r="J203" s="36" t="s">
        <v>319</v>
      </c>
      <c r="K203" s="279">
        <v>12</v>
      </c>
      <c r="L203" s="43" t="str">
        <f>VLOOKUP(D203,EDITABLE!C:H,5,FALSE)</f>
        <v>FILIAL</v>
      </c>
      <c r="M203" s="19"/>
      <c r="N203" s="275" t="str">
        <f>VLOOKUP(D203,EDITABLE!C:H,6,FALSE)</f>
        <v>ENFERMERÍA</v>
      </c>
      <c r="O203" s="276"/>
      <c r="P203" s="302">
        <f>SUMIFS('Planificación 2026-1'!$R:$R,'Planificación 2026-1'!$W:$W,D203)</f>
        <v>12</v>
      </c>
      <c r="Q203" s="21"/>
      <c r="R203" s="35"/>
      <c r="S203" s="37"/>
    </row>
    <row r="204" spans="2:19" ht="10.8" x14ac:dyDescent="0.25">
      <c r="B204" s="19">
        <v>200</v>
      </c>
      <c r="C204" s="25">
        <v>44565506</v>
      </c>
      <c r="D204" s="316" t="s">
        <v>237</v>
      </c>
      <c r="E204" s="96" t="s">
        <v>429</v>
      </c>
      <c r="F204" s="97" t="s">
        <v>437</v>
      </c>
      <c r="G204" s="34" t="s">
        <v>279</v>
      </c>
      <c r="H204" s="19" t="s">
        <v>429</v>
      </c>
      <c r="I204" s="323" t="s">
        <v>436</v>
      </c>
      <c r="J204" s="34" t="s">
        <v>319</v>
      </c>
      <c r="K204" s="279">
        <v>4</v>
      </c>
      <c r="L204" s="43" t="str">
        <f>VLOOKUP(D204,EDITABLE!C:H,5,FALSE)</f>
        <v>HUAURA</v>
      </c>
      <c r="M204" s="19"/>
      <c r="N204" s="275" t="str">
        <f>VLOOKUP(D204,EDITABLE!C:H,6,FALSE)</f>
        <v>ENFERMERÍA - EEGG</v>
      </c>
      <c r="O204" s="276"/>
      <c r="P204" s="302">
        <f>SUMIFS('Planificación 2026-1'!$R:$R,'Planificación 2026-1'!$W:$W,D204)</f>
        <v>32</v>
      </c>
      <c r="R204" s="35"/>
      <c r="S204" s="37"/>
    </row>
    <row r="205" spans="2:19" ht="15.6" x14ac:dyDescent="0.25">
      <c r="B205" s="19">
        <v>201</v>
      </c>
      <c r="C205" s="241">
        <v>40475054</v>
      </c>
      <c r="D205" s="245" t="s">
        <v>239</v>
      </c>
      <c r="E205" s="232" t="s">
        <v>429</v>
      </c>
      <c r="F205" s="100" t="s">
        <v>430</v>
      </c>
      <c r="G205" s="49" t="s">
        <v>279</v>
      </c>
      <c r="H205" s="50" t="s">
        <v>429</v>
      </c>
      <c r="I205" s="324" t="s">
        <v>433</v>
      </c>
      <c r="J205" s="51" t="s">
        <v>341</v>
      </c>
      <c r="K205" s="280">
        <v>35</v>
      </c>
      <c r="L205" s="43" t="str">
        <f>VLOOKUP(D205,EDITABLE!C:H,5,FALSE)</f>
        <v>HUAURA</v>
      </c>
      <c r="M205" s="19"/>
      <c r="N205" s="275" t="str">
        <f>VLOOKUP(D205,EDITABLE!C:H,6,FALSE)</f>
        <v>PSICOLOGÍA - EEGG</v>
      </c>
      <c r="O205" s="276"/>
      <c r="P205" s="303">
        <f>SUMIFS('Planificación 2026-1'!$R:$R,'Planificación 2026-1'!$W:$W,D205)</f>
        <v>32</v>
      </c>
      <c r="Q205" s="21"/>
      <c r="R205" s="35"/>
      <c r="S205" s="37"/>
    </row>
    <row r="206" spans="2:19" ht="15.6" x14ac:dyDescent="0.25">
      <c r="B206" s="223">
        <v>202</v>
      </c>
      <c r="C206" s="19">
        <v>44788147</v>
      </c>
      <c r="D206" s="7" t="s">
        <v>214</v>
      </c>
      <c r="E206" s="96" t="s">
        <v>429</v>
      </c>
      <c r="F206" s="14" t="s">
        <v>430</v>
      </c>
      <c r="G206" s="19" t="s">
        <v>431</v>
      </c>
      <c r="H206" s="19" t="s">
        <v>429</v>
      </c>
      <c r="I206" s="96" t="s">
        <v>432</v>
      </c>
      <c r="J206" s="19" t="s">
        <v>319</v>
      </c>
      <c r="K206" s="277">
        <v>15</v>
      </c>
      <c r="L206" s="43" t="str">
        <f>VLOOKUP(D206,EDITABLE!C:H,5,FALSE)</f>
        <v>SEDE</v>
      </c>
      <c r="M206" s="19"/>
      <c r="N206" s="275" t="str">
        <f>VLOOKUP(D206,EDITABLE!C:H,6,FALSE)</f>
        <v>ENFERMERÍA</v>
      </c>
      <c r="O206" s="276"/>
      <c r="P206" s="300">
        <f>SUMIFS('Planificación 2026-1'!$R:$R,'Planificación 2026-1'!$W:$W,D206)</f>
        <v>0</v>
      </c>
      <c r="Q206" s="21"/>
      <c r="R206" s="35"/>
      <c r="S206" s="37"/>
    </row>
    <row r="207" spans="2:19" ht="15.6" x14ac:dyDescent="0.25">
      <c r="B207" s="19">
        <v>203</v>
      </c>
      <c r="C207" s="246">
        <v>41628245</v>
      </c>
      <c r="D207" s="247" t="s">
        <v>215</v>
      </c>
      <c r="E207" s="268" t="s">
        <v>429</v>
      </c>
      <c r="F207" s="235" t="s">
        <v>430</v>
      </c>
      <c r="G207" s="255" t="s">
        <v>431</v>
      </c>
      <c r="H207" s="252" t="s">
        <v>429</v>
      </c>
      <c r="I207" s="328" t="s">
        <v>438</v>
      </c>
      <c r="J207" s="269" t="s">
        <v>341</v>
      </c>
      <c r="K207" s="290">
        <v>14</v>
      </c>
      <c r="L207" s="43" t="str">
        <f>VLOOKUP(D207,EDITABLE!C:H,5,FALSE)</f>
        <v>SEDE</v>
      </c>
      <c r="M207" s="19"/>
      <c r="N207" s="275" t="str">
        <f>VLOOKUP(D207,EDITABLE!C:H,6,FALSE)</f>
        <v>OBSTETRICIA</v>
      </c>
      <c r="O207" s="276"/>
      <c r="P207" s="343">
        <f>SUMIFS('Planificación 2026-1'!$R:$R,'Planificación 2026-1'!$W:$W,D207)</f>
        <v>6</v>
      </c>
      <c r="Q207" s="21"/>
      <c r="R207" s="35"/>
      <c r="S207" s="37"/>
    </row>
    <row r="208" spans="2:19" ht="15.6" x14ac:dyDescent="0.25">
      <c r="B208" s="19">
        <v>204</v>
      </c>
      <c r="C208" s="19">
        <v>20048536</v>
      </c>
      <c r="D208" s="7" t="s">
        <v>216</v>
      </c>
      <c r="E208" s="96" t="s">
        <v>429</v>
      </c>
      <c r="F208" s="14" t="s">
        <v>430</v>
      </c>
      <c r="G208" s="19" t="s">
        <v>431</v>
      </c>
      <c r="H208" s="19" t="s">
        <v>429</v>
      </c>
      <c r="I208" s="96" t="s">
        <v>432</v>
      </c>
      <c r="J208" s="19" t="s">
        <v>341</v>
      </c>
      <c r="K208" s="277">
        <v>40</v>
      </c>
      <c r="L208" s="43" t="str">
        <f>VLOOKUP(D208,EDITABLE!C:H,5,FALSE)</f>
        <v>SEDE</v>
      </c>
      <c r="M208" s="19"/>
      <c r="N208" s="275" t="str">
        <f>VLOOKUP(D208,EDITABLE!C:H,6,FALSE)</f>
        <v>ENFERMERÍA</v>
      </c>
      <c r="O208" s="276"/>
      <c r="P208" s="300">
        <f>SUMIFS('Planificación 2026-1'!$R:$R,'Planificación 2026-1'!$W:$W,D208)</f>
        <v>20</v>
      </c>
      <c r="Q208" s="21"/>
      <c r="R208" s="35"/>
      <c r="S208" s="37"/>
    </row>
    <row r="209" spans="2:19" ht="15.6" x14ac:dyDescent="0.25">
      <c r="B209" s="223">
        <v>205</v>
      </c>
      <c r="C209" s="19">
        <v>21819720</v>
      </c>
      <c r="D209" s="7" t="s">
        <v>217</v>
      </c>
      <c r="E209" s="96" t="s">
        <v>429</v>
      </c>
      <c r="F209" s="14" t="s">
        <v>459</v>
      </c>
      <c r="G209" s="19" t="s">
        <v>276</v>
      </c>
      <c r="H209" s="19" t="s">
        <v>429</v>
      </c>
      <c r="I209" s="96" t="s">
        <v>432</v>
      </c>
      <c r="J209" s="19" t="s">
        <v>319</v>
      </c>
      <c r="K209" s="277">
        <v>10</v>
      </c>
      <c r="L209" s="43" t="str">
        <f>VLOOKUP(D209,EDITABLE!C:H,5,FALSE)</f>
        <v>FILIAL</v>
      </c>
      <c r="M209" s="19"/>
      <c r="N209" s="275" t="str">
        <f>VLOOKUP(D209,EDITABLE!C:H,6,FALSE)</f>
        <v>ENFERMERÍA</v>
      </c>
      <c r="O209" s="276"/>
      <c r="P209" s="357">
        <f>SUMIFS('Planificación 2026-1'!$R:$R,'Planificación 2026-1'!$W:$W,D209)</f>
        <v>8</v>
      </c>
      <c r="Q209" s="21"/>
      <c r="R209" s="35"/>
      <c r="S209" s="37"/>
    </row>
    <row r="210" spans="2:19" ht="15.6" x14ac:dyDescent="0.25">
      <c r="B210" s="19">
        <v>206</v>
      </c>
      <c r="C210" s="202">
        <v>21870533</v>
      </c>
      <c r="D210" s="12" t="s">
        <v>247</v>
      </c>
      <c r="E210" s="248" t="s">
        <v>429</v>
      </c>
      <c r="F210" s="97" t="s">
        <v>430</v>
      </c>
      <c r="G210" s="260" t="s">
        <v>431</v>
      </c>
      <c r="H210" s="86" t="s">
        <v>429</v>
      </c>
      <c r="I210" s="327" t="s">
        <v>476</v>
      </c>
      <c r="J210" s="250" t="s">
        <v>341</v>
      </c>
      <c r="K210" s="284">
        <v>32</v>
      </c>
      <c r="L210" s="43" t="str">
        <f>VLOOKUP(D210,EDITABLE!C:H,5,FALSE)</f>
        <v>SEDE</v>
      </c>
      <c r="M210" s="19"/>
      <c r="N210" s="275" t="str">
        <f>VLOOKUP(D210,EDITABLE!C:H,6,FALSE)</f>
        <v>PSICOLOGÍA - EEGG</v>
      </c>
      <c r="O210" s="276"/>
      <c r="P210" s="301">
        <f>SUMIFS('Planificación 2026-1'!$R:$R,'Planificación 2026-1'!$W:$W,D210)</f>
        <v>37</v>
      </c>
      <c r="Q210" s="21"/>
      <c r="R210" s="35"/>
      <c r="S210" s="37"/>
    </row>
    <row r="211" spans="2:19" ht="15.6" x14ac:dyDescent="0.25">
      <c r="B211" s="19">
        <v>207</v>
      </c>
      <c r="C211" s="202">
        <v>22096438</v>
      </c>
      <c r="D211" s="7" t="s">
        <v>218</v>
      </c>
      <c r="E211" s="96" t="s">
        <v>429</v>
      </c>
      <c r="F211" s="97" t="s">
        <v>430</v>
      </c>
      <c r="G211" s="34" t="s">
        <v>276</v>
      </c>
      <c r="H211" s="19" t="s">
        <v>429</v>
      </c>
      <c r="I211" s="323" t="s">
        <v>433</v>
      </c>
      <c r="J211" s="36" t="s">
        <v>341</v>
      </c>
      <c r="K211" s="279">
        <v>37</v>
      </c>
      <c r="L211" s="43" t="str">
        <f>VLOOKUP(D211,EDITABLE!C:H,5,FALSE)</f>
        <v>SUNAMPE</v>
      </c>
      <c r="M211" s="19"/>
      <c r="N211" s="275" t="str">
        <f>VLOOKUP(D211,EDITABLE!C:H,6,FALSE)</f>
        <v>TECNOLOGÍA MÉDICA - EEGG</v>
      </c>
      <c r="O211" s="276"/>
      <c r="P211" s="302">
        <f>SUMIFS('Planificación 2026-1'!$R:$R,'Planificación 2026-1'!$W:$W,D211)</f>
        <v>38</v>
      </c>
      <c r="Q211" s="21"/>
      <c r="R211" s="35"/>
      <c r="S211" s="37"/>
    </row>
    <row r="212" spans="2:19" ht="15.6" x14ac:dyDescent="0.25">
      <c r="B212" s="223">
        <v>208</v>
      </c>
      <c r="C212" s="246">
        <v>22520828</v>
      </c>
      <c r="D212" s="240" t="s">
        <v>219</v>
      </c>
      <c r="E212" s="234" t="s">
        <v>429</v>
      </c>
      <c r="F212" s="235" t="s">
        <v>430</v>
      </c>
      <c r="G212" s="49" t="s">
        <v>276</v>
      </c>
      <c r="H212" s="50" t="s">
        <v>429</v>
      </c>
      <c r="I212" s="324" t="s">
        <v>438</v>
      </c>
      <c r="J212" s="236" t="s">
        <v>341</v>
      </c>
      <c r="K212" s="285">
        <v>34</v>
      </c>
      <c r="L212" s="43" t="str">
        <f>VLOOKUP(D212,EDITABLE!C:H,5,FALSE)</f>
        <v>FILIAL</v>
      </c>
      <c r="M212" s="19"/>
      <c r="N212" s="275" t="str">
        <f>VLOOKUP(D212,EDITABLE!C:H,6,FALSE)</f>
        <v>OBSTETRICIA</v>
      </c>
      <c r="O212" s="276"/>
      <c r="P212" s="303">
        <f>SUMIFS('Planificación 2026-1'!$R:$R,'Planificación 2026-1'!$W:$W,D212)</f>
        <v>36</v>
      </c>
      <c r="Q212" s="21"/>
      <c r="R212" s="35"/>
      <c r="S212" s="37"/>
    </row>
    <row r="213" spans="2:19" ht="15.6" x14ac:dyDescent="0.25">
      <c r="B213" s="19">
        <v>209</v>
      </c>
      <c r="C213" s="19">
        <v>40298942</v>
      </c>
      <c r="D213" s="7" t="s">
        <v>220</v>
      </c>
      <c r="E213" s="96" t="s">
        <v>429</v>
      </c>
      <c r="F213" s="14" t="s">
        <v>430</v>
      </c>
      <c r="G213" s="19" t="s">
        <v>431</v>
      </c>
      <c r="H213" s="19" t="s">
        <v>429</v>
      </c>
      <c r="I213" s="96" t="s">
        <v>432</v>
      </c>
      <c r="J213" s="19" t="s">
        <v>319</v>
      </c>
      <c r="K213" s="277">
        <v>12</v>
      </c>
      <c r="L213" s="43" t="e">
        <f>VLOOKUP(D213,EDITABLE!C:H,5,FALSE)</f>
        <v>#N/A</v>
      </c>
      <c r="M213" s="19"/>
      <c r="N213" s="275" t="e">
        <f>VLOOKUP(D213,EDITABLE!C:H,6,FALSE)</f>
        <v>#N/A</v>
      </c>
      <c r="O213" s="276"/>
      <c r="P213" s="300">
        <f>SUMIFS('Planificación 2026-1'!$R:$R,'Planificación 2026-1'!$W:$W,D213)</f>
        <v>0</v>
      </c>
      <c r="Q213" s="21"/>
      <c r="R213" s="35"/>
      <c r="S213" s="37"/>
    </row>
    <row r="214" spans="2:19" ht="15.6" x14ac:dyDescent="0.25">
      <c r="B214" s="19">
        <v>210</v>
      </c>
      <c r="C214" s="19">
        <v>43920995</v>
      </c>
      <c r="D214" s="7" t="s">
        <v>221</v>
      </c>
      <c r="E214" s="96" t="s">
        <v>429</v>
      </c>
      <c r="F214" s="14" t="s">
        <v>430</v>
      </c>
      <c r="G214" s="19" t="s">
        <v>431</v>
      </c>
      <c r="H214" s="19" t="s">
        <v>429</v>
      </c>
      <c r="I214" s="96" t="s">
        <v>432</v>
      </c>
      <c r="J214" s="19" t="s">
        <v>341</v>
      </c>
      <c r="K214" s="277">
        <v>40</v>
      </c>
      <c r="L214" s="43" t="str">
        <f>VLOOKUP(D214,EDITABLE!C:H,5,FALSE)</f>
        <v>SEDE</v>
      </c>
      <c r="M214" s="19"/>
      <c r="N214" s="275" t="str">
        <f>VLOOKUP(D214,EDITABLE!C:H,6,FALSE)</f>
        <v>OBSTETRICIA</v>
      </c>
      <c r="O214" s="276"/>
      <c r="P214" s="300">
        <f>SUMIFS('Planificación 2026-1'!$R:$R,'Planificación 2026-1'!$W:$W,D214)</f>
        <v>12</v>
      </c>
      <c r="Q214" s="21"/>
      <c r="R214" s="35"/>
      <c r="S214" s="37"/>
    </row>
    <row r="215" spans="2:19" ht="15.6" x14ac:dyDescent="0.25">
      <c r="B215" s="223">
        <v>211</v>
      </c>
      <c r="C215" s="19">
        <v>40572971</v>
      </c>
      <c r="D215" s="7" t="s">
        <v>222</v>
      </c>
      <c r="E215" s="96" t="s">
        <v>429</v>
      </c>
      <c r="F215" s="14" t="s">
        <v>430</v>
      </c>
      <c r="G215" s="19" t="s">
        <v>431</v>
      </c>
      <c r="H215" s="19" t="s">
        <v>429</v>
      </c>
      <c r="I215" s="96" t="s">
        <v>432</v>
      </c>
      <c r="J215" s="19" t="s">
        <v>341</v>
      </c>
      <c r="K215" s="277">
        <v>32</v>
      </c>
      <c r="L215" s="43" t="str">
        <f>VLOOKUP(D215,EDITABLE!C:H,5,FALSE)</f>
        <v>SEDE</v>
      </c>
      <c r="M215" s="19"/>
      <c r="N215" s="275" t="str">
        <f>VLOOKUP(D215,EDITABLE!C:H,6,FALSE)</f>
        <v>ENFERMERÍA</v>
      </c>
      <c r="O215" s="276"/>
      <c r="P215" s="300">
        <f>SUMIFS('Planificación 2026-1'!$R:$R,'Planificación 2026-1'!$W:$W,D215)</f>
        <v>32</v>
      </c>
      <c r="Q215" s="21"/>
      <c r="R215" s="35"/>
      <c r="S215" s="37"/>
    </row>
    <row r="216" spans="2:19" ht="15.6" x14ac:dyDescent="0.25">
      <c r="B216" s="19">
        <v>212</v>
      </c>
      <c r="C216" s="219">
        <v>21534238</v>
      </c>
      <c r="D216" s="216" t="s">
        <v>223</v>
      </c>
      <c r="E216" s="221" t="s">
        <v>429</v>
      </c>
      <c r="F216" s="128" t="s">
        <v>430</v>
      </c>
      <c r="G216" s="87" t="s">
        <v>276</v>
      </c>
      <c r="H216" s="86" t="s">
        <v>429</v>
      </c>
      <c r="I216" s="270" t="s">
        <v>438</v>
      </c>
      <c r="J216" s="222" t="s">
        <v>319</v>
      </c>
      <c r="K216" s="291">
        <v>12</v>
      </c>
      <c r="L216" s="43" t="str">
        <f>VLOOKUP(D216,EDITABLE!C:H,5,FALSE)</f>
        <v>FILIAL</v>
      </c>
      <c r="M216" s="19"/>
      <c r="N216" s="275" t="str">
        <f>VLOOKUP(D216,EDITABLE!C:H,6,FALSE)</f>
        <v>OBSTETRICIA</v>
      </c>
      <c r="O216" s="276"/>
      <c r="P216" s="301">
        <f>SUMIFS('Planificación 2026-1'!$R:$R,'Planificación 2026-1'!$W:$W,D216)</f>
        <v>14</v>
      </c>
      <c r="Q216" s="21"/>
      <c r="R216" s="35"/>
      <c r="S216" s="37"/>
    </row>
    <row r="217" spans="2:19" ht="10.8" x14ac:dyDescent="0.25">
      <c r="B217" s="19">
        <v>213</v>
      </c>
      <c r="C217" s="206">
        <v>43374447</v>
      </c>
      <c r="D217" s="309" t="s">
        <v>255</v>
      </c>
      <c r="E217" s="99" t="s">
        <v>429</v>
      </c>
      <c r="F217" s="100" t="s">
        <v>440</v>
      </c>
      <c r="G217" s="45" t="s">
        <v>431</v>
      </c>
      <c r="H217" s="50" t="s">
        <v>429</v>
      </c>
      <c r="I217" s="331" t="s">
        <v>436</v>
      </c>
      <c r="J217" s="200" t="s">
        <v>319</v>
      </c>
      <c r="K217" s="292">
        <v>8</v>
      </c>
      <c r="L217" s="43" t="e">
        <f>VLOOKUP(D217,EDITABLE!C:H,5,FALSE)</f>
        <v>#N/A</v>
      </c>
      <c r="M217" s="19"/>
      <c r="N217" s="275" t="e">
        <f>VLOOKUP(D217,EDITABLE!C:H,6,FALSE)</f>
        <v>#N/A</v>
      </c>
      <c r="O217" s="276"/>
      <c r="P217" s="303">
        <f>SUMIFS('Planificación 2026-1'!$R:$R,'Planificación 2026-1'!$W:$W,D217)</f>
        <v>0</v>
      </c>
      <c r="R217" s="35"/>
      <c r="S217" s="37"/>
    </row>
    <row r="218" spans="2:19" ht="15.6" x14ac:dyDescent="0.25">
      <c r="B218" s="223">
        <v>214</v>
      </c>
      <c r="C218" s="19">
        <v>21558762</v>
      </c>
      <c r="D218" s="7" t="s">
        <v>224</v>
      </c>
      <c r="E218" s="96" t="s">
        <v>429</v>
      </c>
      <c r="F218" s="14" t="s">
        <v>430</v>
      </c>
      <c r="G218" s="19" t="s">
        <v>276</v>
      </c>
      <c r="H218" s="19" t="s">
        <v>429</v>
      </c>
      <c r="I218" s="96" t="s">
        <v>432</v>
      </c>
      <c r="J218" s="19" t="s">
        <v>341</v>
      </c>
      <c r="K218" s="277">
        <v>33</v>
      </c>
      <c r="L218" s="43" t="str">
        <f>VLOOKUP(D218,EDITABLE!C:H,5,FALSE)</f>
        <v>FILIAL</v>
      </c>
      <c r="M218" s="19"/>
      <c r="N218" s="275" t="str">
        <f>VLOOKUP(D218,EDITABLE!C:H,6,FALSE)</f>
        <v>ENFERMERÍA</v>
      </c>
      <c r="O218" s="276"/>
      <c r="P218" s="300">
        <f>SUMIFS('Planificación 2026-1'!$R:$R,'Planificación 2026-1'!$W:$W,D218)</f>
        <v>32</v>
      </c>
      <c r="Q218" s="21"/>
      <c r="R218" s="35"/>
      <c r="S218" s="37"/>
    </row>
    <row r="219" spans="2:19" ht="15.6" x14ac:dyDescent="0.25">
      <c r="B219" s="19">
        <v>215</v>
      </c>
      <c r="C219" s="215">
        <v>40572937</v>
      </c>
      <c r="D219" s="220" t="s">
        <v>226</v>
      </c>
      <c r="E219" s="254" t="s">
        <v>429</v>
      </c>
      <c r="F219" s="100" t="s">
        <v>430</v>
      </c>
      <c r="G219" s="252" t="s">
        <v>276</v>
      </c>
      <c r="H219" s="252" t="s">
        <v>429</v>
      </c>
      <c r="I219" s="271" t="s">
        <v>434</v>
      </c>
      <c r="J219" s="214" t="s">
        <v>319</v>
      </c>
      <c r="K219" s="293">
        <v>10</v>
      </c>
      <c r="L219" s="43" t="str">
        <f>VLOOKUP(D219,EDITABLE!C:H,5,FALSE)</f>
        <v>FILIAL</v>
      </c>
      <c r="M219" s="19"/>
      <c r="N219" s="275" t="str">
        <f>VLOOKUP(D219,EDITABLE!C:H,6,FALSE)</f>
        <v>PSICOLOGÍA</v>
      </c>
      <c r="O219" s="276"/>
      <c r="P219" s="304">
        <f>SUMIFS('Planificación 2026-1'!$R:$R,'Planificación 2026-1'!$W:$W,D219)</f>
        <v>12</v>
      </c>
      <c r="Q219" s="21"/>
      <c r="R219" s="35"/>
      <c r="S219" s="37"/>
    </row>
    <row r="220" spans="2:19" ht="15.6" x14ac:dyDescent="0.25">
      <c r="B220" s="19">
        <v>216</v>
      </c>
      <c r="C220" s="19">
        <v>18135807</v>
      </c>
      <c r="D220" s="7" t="s">
        <v>227</v>
      </c>
      <c r="E220" s="96" t="s">
        <v>429</v>
      </c>
      <c r="F220" s="14" t="s">
        <v>430</v>
      </c>
      <c r="G220" s="19" t="s">
        <v>431</v>
      </c>
      <c r="H220" s="19" t="s">
        <v>429</v>
      </c>
      <c r="I220" s="96" t="s">
        <v>432</v>
      </c>
      <c r="J220" s="19" t="s">
        <v>319</v>
      </c>
      <c r="K220" s="277">
        <v>12</v>
      </c>
      <c r="L220" s="43" t="str">
        <f>VLOOKUP(D220,EDITABLE!C:H,5,FALSE)</f>
        <v>SEDE</v>
      </c>
      <c r="M220" s="19"/>
      <c r="N220" s="275" t="str">
        <f>VLOOKUP(D220,EDITABLE!C:H,6,FALSE)</f>
        <v>ENFERMERÍA</v>
      </c>
      <c r="O220" s="276"/>
      <c r="P220" s="300">
        <f>SUMIFS('Planificación 2026-1'!$R:$R,'Planificación 2026-1'!$W:$W,D220)</f>
        <v>30</v>
      </c>
      <c r="Q220" s="21"/>
      <c r="R220" s="35"/>
      <c r="S220" s="37"/>
    </row>
    <row r="221" spans="2:19" ht="15.6" x14ac:dyDescent="0.25">
      <c r="B221" s="223">
        <v>217</v>
      </c>
      <c r="C221" s="93">
        <v>44360108</v>
      </c>
      <c r="D221" s="12" t="s">
        <v>228</v>
      </c>
      <c r="E221" s="248" t="s">
        <v>429</v>
      </c>
      <c r="F221" s="97" t="s">
        <v>430</v>
      </c>
      <c r="G221" s="87" t="s">
        <v>276</v>
      </c>
      <c r="H221" s="86" t="s">
        <v>429</v>
      </c>
      <c r="I221" s="270" t="s">
        <v>435</v>
      </c>
      <c r="J221" s="213" t="s">
        <v>319</v>
      </c>
      <c r="K221" s="294">
        <v>8</v>
      </c>
      <c r="L221" s="43" t="str">
        <f>VLOOKUP(D221,EDITABLE!C:H,5,FALSE)</f>
        <v>PORUMA</v>
      </c>
      <c r="M221" s="19"/>
      <c r="N221" s="275" t="str">
        <f>VLOOKUP(D221,EDITABLE!C:H,6,FALSE)</f>
        <v>MEDICINA HUMANA</v>
      </c>
      <c r="O221" s="276"/>
      <c r="P221" s="340">
        <f>SUMIFS('Planificación 2026-1'!$R:$R,'Planificación 2026-1'!$W:$W,D221)</f>
        <v>8</v>
      </c>
      <c r="Q221" s="21"/>
      <c r="R221" s="354"/>
      <c r="S221" s="37"/>
    </row>
    <row r="222" spans="2:19" ht="15.6" x14ac:dyDescent="0.25">
      <c r="B222" s="19">
        <v>218</v>
      </c>
      <c r="C222" s="90">
        <v>75375310</v>
      </c>
      <c r="D222" s="237" t="s">
        <v>229</v>
      </c>
      <c r="E222" s="232" t="s">
        <v>429</v>
      </c>
      <c r="F222" s="100" t="s">
        <v>430</v>
      </c>
      <c r="G222" s="45" t="s">
        <v>276</v>
      </c>
      <c r="H222" s="50" t="s">
        <v>429</v>
      </c>
      <c r="I222" s="331" t="s">
        <v>455</v>
      </c>
      <c r="J222" s="200" t="s">
        <v>341</v>
      </c>
      <c r="K222" s="292">
        <v>32</v>
      </c>
      <c r="L222" s="43" t="str">
        <f>VLOOKUP(D222,EDITABLE!C:H,5,FALSE)</f>
        <v>PORUMA</v>
      </c>
      <c r="M222" s="19"/>
      <c r="N222" s="275" t="str">
        <f>VLOOKUP(D222,EDITABLE!C:H,6,FALSE)</f>
        <v>TECNOLOGÍA MÉDICA - EEGG</v>
      </c>
      <c r="O222" s="276"/>
      <c r="P222" s="345">
        <f>SUMIFS('Planificación 2026-1'!$R:$R,'Planificación 2026-1'!$W:$W,D222)</f>
        <v>34</v>
      </c>
      <c r="Q222" s="21"/>
      <c r="R222" s="351"/>
      <c r="S222" s="353"/>
    </row>
    <row r="223" spans="2:19" ht="15.6" x14ac:dyDescent="0.25">
      <c r="B223" s="19">
        <v>219</v>
      </c>
      <c r="C223" s="19">
        <v>22309302</v>
      </c>
      <c r="D223" s="7" t="s">
        <v>231</v>
      </c>
      <c r="E223" s="96" t="s">
        <v>429</v>
      </c>
      <c r="F223" s="14" t="s">
        <v>430</v>
      </c>
      <c r="G223" s="19" t="s">
        <v>276</v>
      </c>
      <c r="H223" s="19" t="s">
        <v>429</v>
      </c>
      <c r="I223" s="96" t="s">
        <v>432</v>
      </c>
      <c r="J223" s="19" t="s">
        <v>319</v>
      </c>
      <c r="K223" s="277">
        <v>10</v>
      </c>
      <c r="L223" s="43" t="str">
        <f>VLOOKUP(D223,EDITABLE!C:H,5,FALSE)</f>
        <v>FILIAL</v>
      </c>
      <c r="M223" s="19"/>
      <c r="N223" s="275" t="str">
        <f>VLOOKUP(D223,EDITABLE!C:H,6,FALSE)</f>
        <v>ENFERMERÍA</v>
      </c>
      <c r="O223" s="276"/>
      <c r="P223" s="300">
        <f>SUMIFS('Planificación 2026-1'!$R:$R,'Planificación 2026-1'!$W:$W,D223)</f>
        <v>16</v>
      </c>
      <c r="Q223" s="21"/>
      <c r="R223" s="355"/>
      <c r="S223" s="37"/>
    </row>
    <row r="224" spans="2:19" ht="10.8" x14ac:dyDescent="0.3">
      <c r="B224" s="223">
        <v>220</v>
      </c>
      <c r="C224" s="84">
        <v>45877750</v>
      </c>
      <c r="D224" s="317" t="s">
        <v>233</v>
      </c>
      <c r="E224" s="254" t="s">
        <v>429</v>
      </c>
      <c r="F224" s="271" t="s">
        <v>430</v>
      </c>
      <c r="G224" s="84" t="s">
        <v>276</v>
      </c>
      <c r="H224" s="252" t="s">
        <v>429</v>
      </c>
      <c r="I224" s="271" t="s">
        <v>448</v>
      </c>
      <c r="J224" s="84" t="s">
        <v>319</v>
      </c>
      <c r="K224" s="293">
        <v>8</v>
      </c>
      <c r="L224" s="43" t="e">
        <f>VLOOKUP(D224,EDITABLE!C:H,5,FALSE)</f>
        <v>#N/A</v>
      </c>
      <c r="M224" s="19"/>
      <c r="N224" s="275" t="e">
        <f>VLOOKUP(D224,EDITABLE!C:H,6,FALSE)</f>
        <v>#N/A</v>
      </c>
      <c r="O224" s="276"/>
      <c r="P224" s="301">
        <f>SUMIFS('Planificación 2026-1'!$R:$R,'Planificación 2026-1'!$W:$W,D224)</f>
        <v>0</v>
      </c>
      <c r="R224" s="35"/>
      <c r="S224" s="37"/>
    </row>
    <row r="225" spans="2:19" ht="15.6" x14ac:dyDescent="0.25">
      <c r="B225" s="19">
        <v>221</v>
      </c>
      <c r="C225" s="90">
        <v>21553238</v>
      </c>
      <c r="D225" s="91" t="s">
        <v>234</v>
      </c>
      <c r="E225" s="99" t="s">
        <v>429</v>
      </c>
      <c r="F225" s="100" t="s">
        <v>430</v>
      </c>
      <c r="G225" s="45" t="s">
        <v>276</v>
      </c>
      <c r="H225" s="50" t="s">
        <v>429</v>
      </c>
      <c r="I225" s="331" t="s">
        <v>452</v>
      </c>
      <c r="J225" s="200" t="s">
        <v>319</v>
      </c>
      <c r="K225" s="292">
        <v>15</v>
      </c>
      <c r="L225" s="43" t="str">
        <f>VLOOKUP(D225,EDITABLE!C:H,5,FALSE)</f>
        <v>FILIAL</v>
      </c>
      <c r="M225" s="19"/>
      <c r="N225" s="275" t="str">
        <f>VLOOKUP(D225,EDITABLE!C:H,6,FALSE)</f>
        <v>OBSTETRICIA - EEGG</v>
      </c>
      <c r="O225" s="276"/>
      <c r="P225" s="302">
        <f>SUMIFS('Planificación 2026-1'!$R:$R,'Planificación 2026-1'!$W:$W,D225)</f>
        <v>15</v>
      </c>
      <c r="Q225" s="21"/>
      <c r="R225" s="35"/>
      <c r="S225" s="37"/>
    </row>
    <row r="226" spans="2:19" ht="15.6" x14ac:dyDescent="0.25">
      <c r="B226" s="19">
        <v>222</v>
      </c>
      <c r="C226" s="31">
        <v>44893085</v>
      </c>
      <c r="D226" s="7" t="s">
        <v>478</v>
      </c>
      <c r="E226" s="96" t="s">
        <v>429</v>
      </c>
      <c r="F226" s="102" t="s">
        <v>430</v>
      </c>
      <c r="G226" s="45" t="s">
        <v>276</v>
      </c>
      <c r="H226" s="50" t="s">
        <v>429</v>
      </c>
      <c r="I226" s="331" t="s">
        <v>452</v>
      </c>
      <c r="J226" s="200" t="s">
        <v>341</v>
      </c>
      <c r="K226" s="295">
        <v>38</v>
      </c>
      <c r="L226" s="43" t="str">
        <f>VLOOKUP(D226,EDITABLE!C:H,5,FALSE)</f>
        <v>FILIAL</v>
      </c>
      <c r="M226" s="19"/>
      <c r="N226" s="275" t="str">
        <f>VLOOKUP(D226,EDITABLE!C:H,6,FALSE)</f>
        <v>PSICOLOGÍA</v>
      </c>
      <c r="O226" s="276"/>
      <c r="P226" s="302">
        <f>SUMIFS('Planificación 2026-1'!$R:$R,'Planificación 2026-1'!$W:$W,D226)</f>
        <v>38</v>
      </c>
      <c r="Q226" s="21"/>
      <c r="R226" s="35"/>
      <c r="S226" s="37"/>
    </row>
    <row r="227" spans="2:19" ht="10.8" x14ac:dyDescent="0.25">
      <c r="B227" s="223">
        <v>223</v>
      </c>
      <c r="C227" s="206">
        <v>22275169</v>
      </c>
      <c r="D227" s="309" t="s">
        <v>266</v>
      </c>
      <c r="E227" s="99" t="s">
        <v>429</v>
      </c>
      <c r="F227" s="102" t="s">
        <v>440</v>
      </c>
      <c r="G227" s="45" t="s">
        <v>431</v>
      </c>
      <c r="H227" s="50" t="s">
        <v>429</v>
      </c>
      <c r="I227" s="331" t="s">
        <v>468</v>
      </c>
      <c r="J227" s="200" t="s">
        <v>341</v>
      </c>
      <c r="K227" s="295">
        <v>38</v>
      </c>
      <c r="L227" s="43" t="str">
        <f>VLOOKUP(D227,EDITABLE!C:H,5,FALSE)</f>
        <v>SUNAMPE</v>
      </c>
      <c r="M227" s="19"/>
      <c r="N227" s="275" t="str">
        <f>VLOOKUP(D227,EDITABLE!C:H,6,FALSE)</f>
        <v>TECNOLOGÍA MÉDICA - EEGG</v>
      </c>
      <c r="O227" s="276"/>
      <c r="P227" s="303">
        <f>SUMIFS('Planificación 2026-1'!$R:$R,'Planificación 2026-1'!$W:$W,D227)</f>
        <v>38</v>
      </c>
      <c r="R227" s="35"/>
      <c r="S227" s="37"/>
    </row>
    <row r="228" spans="2:19" ht="15.6" x14ac:dyDescent="0.25">
      <c r="B228" s="19">
        <v>224</v>
      </c>
      <c r="C228" s="19">
        <v>41622614</v>
      </c>
      <c r="D228" s="7" t="s">
        <v>235</v>
      </c>
      <c r="E228" s="96" t="s">
        <v>429</v>
      </c>
      <c r="F228" s="14" t="s">
        <v>430</v>
      </c>
      <c r="G228" s="19" t="s">
        <v>276</v>
      </c>
      <c r="H228" s="19" t="s">
        <v>429</v>
      </c>
      <c r="I228" s="96" t="s">
        <v>432</v>
      </c>
      <c r="J228" s="19" t="s">
        <v>341</v>
      </c>
      <c r="K228" s="277">
        <v>30</v>
      </c>
      <c r="L228" s="43" t="str">
        <f>VLOOKUP(D228,EDITABLE!C:H,5,FALSE)</f>
        <v>FILIAL</v>
      </c>
      <c r="M228" s="19"/>
      <c r="N228" s="275" t="str">
        <f>VLOOKUP(D228,EDITABLE!C:H,6,FALSE)</f>
        <v>ENFERMERÍA</v>
      </c>
      <c r="O228" s="276"/>
      <c r="P228" s="300">
        <f>SUMIFS('Planificación 2026-1'!$R:$R,'Planificación 2026-1'!$W:$W,D228)</f>
        <v>34</v>
      </c>
      <c r="Q228" s="21"/>
      <c r="R228" s="35"/>
      <c r="S228" s="37"/>
    </row>
    <row r="229" spans="2:19" ht="15.6" x14ac:dyDescent="0.25">
      <c r="B229" s="19">
        <v>225</v>
      </c>
      <c r="C229" s="215">
        <v>43214430</v>
      </c>
      <c r="D229" s="261" t="s">
        <v>236</v>
      </c>
      <c r="E229" s="254" t="s">
        <v>429</v>
      </c>
      <c r="F229" s="100" t="s">
        <v>430</v>
      </c>
      <c r="G229" s="84" t="s">
        <v>302</v>
      </c>
      <c r="H229" s="92" t="s">
        <v>429</v>
      </c>
      <c r="I229" s="271" t="s">
        <v>435</v>
      </c>
      <c r="J229" s="214" t="s">
        <v>319</v>
      </c>
      <c r="K229" s="293">
        <v>15</v>
      </c>
      <c r="L229" s="43" t="str">
        <f>VLOOKUP(D229,EDITABLE!C:H,5,FALSE)</f>
        <v>SUNAMPE</v>
      </c>
      <c r="M229" s="19"/>
      <c r="N229" s="275" t="str">
        <f>VLOOKUP(D229,EDITABLE!C:H,6,FALSE)</f>
        <v>MEDICINA HUMANA</v>
      </c>
      <c r="O229" s="276"/>
      <c r="P229" s="304">
        <f>SUMIFS('Planificación 2026-1'!$R:$R,'Planificación 2026-1'!$W:$W,D229)</f>
        <v>15</v>
      </c>
      <c r="Q229" s="21"/>
      <c r="R229" s="35"/>
      <c r="S229" s="37"/>
    </row>
    <row r="230" spans="2:19" ht="15.6" x14ac:dyDescent="0.25">
      <c r="B230" s="223">
        <v>226</v>
      </c>
      <c r="C230" s="19">
        <v>40857567</v>
      </c>
      <c r="D230" s="7" t="s">
        <v>238</v>
      </c>
      <c r="E230" s="96" t="s">
        <v>429</v>
      </c>
      <c r="F230" s="14" t="s">
        <v>430</v>
      </c>
      <c r="G230" s="19" t="s">
        <v>276</v>
      </c>
      <c r="H230" s="19" t="s">
        <v>429</v>
      </c>
      <c r="I230" s="96" t="s">
        <v>432</v>
      </c>
      <c r="J230" s="19" t="s">
        <v>319</v>
      </c>
      <c r="K230" s="277">
        <v>9</v>
      </c>
      <c r="L230" s="43" t="str">
        <f>VLOOKUP(D230,EDITABLE!C:H,5,FALSE)</f>
        <v>FILIAL</v>
      </c>
      <c r="M230" s="19"/>
      <c r="N230" s="275" t="str">
        <f>VLOOKUP(D230,EDITABLE!C:H,6,FALSE)</f>
        <v>ENFERMERÍA</v>
      </c>
      <c r="O230" s="276"/>
      <c r="P230" s="300">
        <f>SUMIFS('Planificación 2026-1'!$R:$R,'Planificación 2026-1'!$W:$W,D230)</f>
        <v>19</v>
      </c>
      <c r="Q230" s="21"/>
      <c r="R230" s="35"/>
      <c r="S230" s="37"/>
    </row>
    <row r="231" spans="2:19" ht="15.6" x14ac:dyDescent="0.25">
      <c r="B231" s="19">
        <v>227</v>
      </c>
      <c r="C231" s="93">
        <v>45447624</v>
      </c>
      <c r="D231" s="12" t="s">
        <v>240</v>
      </c>
      <c r="E231" s="248" t="s">
        <v>429</v>
      </c>
      <c r="F231" s="97" t="s">
        <v>430</v>
      </c>
      <c r="G231" s="87" t="s">
        <v>276</v>
      </c>
      <c r="H231" s="86" t="s">
        <v>429</v>
      </c>
      <c r="I231" s="270" t="s">
        <v>435</v>
      </c>
      <c r="J231" s="272" t="s">
        <v>341</v>
      </c>
      <c r="K231" s="296">
        <v>34</v>
      </c>
      <c r="L231" s="43" t="str">
        <f>VLOOKUP(D231,EDITABLE!C:H,5,FALSE)</f>
        <v>PORUMA</v>
      </c>
      <c r="M231" s="19"/>
      <c r="N231" s="275" t="str">
        <f>VLOOKUP(D231,EDITABLE!C:H,6,FALSE)</f>
        <v>MEDICINA HUMANA</v>
      </c>
      <c r="O231" s="276"/>
      <c r="P231" s="301">
        <f>SUMIFS('Planificación 2026-1'!$R:$R,'Planificación 2026-1'!$W:$W,D231)</f>
        <v>18</v>
      </c>
      <c r="Q231" s="21"/>
      <c r="R231" s="35"/>
      <c r="S231" s="37"/>
    </row>
    <row r="232" spans="2:19" ht="15.6" x14ac:dyDescent="0.25">
      <c r="B232" s="19">
        <v>228</v>
      </c>
      <c r="C232" s="31">
        <v>42721030</v>
      </c>
      <c r="D232" s="29" t="s">
        <v>241</v>
      </c>
      <c r="E232" s="96" t="s">
        <v>429</v>
      </c>
      <c r="F232" s="101" t="s">
        <v>430</v>
      </c>
      <c r="G232" s="19" t="s">
        <v>431</v>
      </c>
      <c r="H232" s="19" t="s">
        <v>429</v>
      </c>
      <c r="I232" s="323" t="s">
        <v>434</v>
      </c>
      <c r="J232" s="36" t="s">
        <v>341</v>
      </c>
      <c r="K232" s="297">
        <v>15</v>
      </c>
      <c r="L232" s="43" t="str">
        <f>VLOOKUP(D232,EDITABLE!C:H,5,FALSE)</f>
        <v>FILIAL</v>
      </c>
      <c r="M232" s="19"/>
      <c r="N232" s="275" t="str">
        <f>VLOOKUP(D232,EDITABLE!C:H,6,FALSE)</f>
        <v>PSICOLOGÍA</v>
      </c>
      <c r="O232" s="276"/>
      <c r="P232" s="342">
        <f>SUMIFS('Planificación 2026-1'!$R:$R,'Planificación 2026-1'!$W:$W,D232)</f>
        <v>8</v>
      </c>
      <c r="Q232" s="21"/>
      <c r="R232" s="35"/>
      <c r="S232" s="37"/>
    </row>
    <row r="233" spans="2:19" ht="15.6" x14ac:dyDescent="0.25">
      <c r="B233" s="223">
        <v>229</v>
      </c>
      <c r="C233" s="126">
        <v>45560291</v>
      </c>
      <c r="D233" s="113" t="s">
        <v>242</v>
      </c>
      <c r="E233" s="127" t="s">
        <v>429</v>
      </c>
      <c r="F233" s="212" t="s">
        <v>430</v>
      </c>
      <c r="G233" s="43" t="s">
        <v>431</v>
      </c>
      <c r="H233" s="19" t="s">
        <v>429</v>
      </c>
      <c r="I233" s="323" t="s">
        <v>438</v>
      </c>
      <c r="J233" s="129" t="s">
        <v>319</v>
      </c>
      <c r="K233" s="298">
        <v>12</v>
      </c>
      <c r="L233" s="43" t="str">
        <f>VLOOKUP(D233,EDITABLE!C:H,5,FALSE)</f>
        <v>SEDE</v>
      </c>
      <c r="M233" s="19"/>
      <c r="N233" s="275" t="str">
        <f>VLOOKUP(D233,EDITABLE!C:H,6,FALSE)</f>
        <v>OBSTETRICIA</v>
      </c>
      <c r="O233" s="276"/>
      <c r="P233" s="302">
        <f>SUMIFS('Planificación 2026-1'!$R:$R,'Planificación 2026-1'!$W:$W,D233)</f>
        <v>18</v>
      </c>
      <c r="Q233" s="21"/>
      <c r="R233" s="35"/>
      <c r="S233" s="37"/>
    </row>
    <row r="234" spans="2:19" ht="15.6" x14ac:dyDescent="0.25">
      <c r="B234" s="19">
        <v>230</v>
      </c>
      <c r="C234" s="31">
        <v>70032054</v>
      </c>
      <c r="D234" s="7" t="s">
        <v>244</v>
      </c>
      <c r="E234" s="96" t="s">
        <v>429</v>
      </c>
      <c r="F234" s="101" t="s">
        <v>430</v>
      </c>
      <c r="G234" s="43" t="s">
        <v>276</v>
      </c>
      <c r="H234" s="19" t="s">
        <v>429</v>
      </c>
      <c r="I234" s="323" t="s">
        <v>435</v>
      </c>
      <c r="J234" s="36" t="s">
        <v>319</v>
      </c>
      <c r="K234" s="297">
        <v>10</v>
      </c>
      <c r="L234" s="43" t="str">
        <f>VLOOKUP(D234,EDITABLE!C:H,5,FALSE)</f>
        <v>PORUMA</v>
      </c>
      <c r="M234" s="19"/>
      <c r="N234" s="275" t="str">
        <f>VLOOKUP(D234,EDITABLE!C:H,6,FALSE)</f>
        <v>MEDICINA HUMANA</v>
      </c>
      <c r="O234" s="276"/>
      <c r="P234" s="302">
        <f>SUMIFS('Planificación 2026-1'!$R:$R,'Planificación 2026-1'!$W:$W,D234)</f>
        <v>14</v>
      </c>
      <c r="Q234" s="21"/>
      <c r="R234" s="35"/>
      <c r="S234" s="37"/>
    </row>
    <row r="235" spans="2:19" ht="10.8" x14ac:dyDescent="0.25">
      <c r="B235" s="19">
        <v>231</v>
      </c>
      <c r="C235" s="85">
        <v>72887149</v>
      </c>
      <c r="D235" s="14" t="s">
        <v>246</v>
      </c>
      <c r="E235" s="96" t="s">
        <v>429</v>
      </c>
      <c r="F235" s="101" t="s">
        <v>430</v>
      </c>
      <c r="G235" s="43" t="s">
        <v>276</v>
      </c>
      <c r="H235" s="19" t="s">
        <v>429</v>
      </c>
      <c r="I235" s="323" t="s">
        <v>446</v>
      </c>
      <c r="J235" s="36" t="s">
        <v>341</v>
      </c>
      <c r="K235" s="297">
        <v>34</v>
      </c>
      <c r="L235" s="43" t="str">
        <f>VLOOKUP(D235,EDITABLE!C:H,5,FALSE)</f>
        <v>FILIAL</v>
      </c>
      <c r="M235" s="19"/>
      <c r="N235" s="275" t="str">
        <f>VLOOKUP(D235,EDITABLE!C:H,6,FALSE)</f>
        <v>ENFERMERÍA</v>
      </c>
      <c r="O235" s="276"/>
      <c r="P235" s="302">
        <f>SUMIFS('Planificación 2026-1'!$R:$R,'Planificación 2026-1'!$W:$W,D235)</f>
        <v>18</v>
      </c>
      <c r="R235" s="35"/>
      <c r="S235" s="37"/>
    </row>
    <row r="236" spans="2:19" ht="15.6" x14ac:dyDescent="0.25">
      <c r="B236" s="223">
        <v>232</v>
      </c>
      <c r="C236" s="90">
        <v>15714311</v>
      </c>
      <c r="D236" s="91" t="s">
        <v>268</v>
      </c>
      <c r="E236" s="99" t="s">
        <v>429</v>
      </c>
      <c r="F236" s="195" t="s">
        <v>430</v>
      </c>
      <c r="G236" s="43" t="s">
        <v>279</v>
      </c>
      <c r="H236" s="19" t="s">
        <v>429</v>
      </c>
      <c r="I236" s="94" t="s">
        <v>436</v>
      </c>
      <c r="J236" s="36" t="s">
        <v>319</v>
      </c>
      <c r="K236" s="297">
        <v>15</v>
      </c>
      <c r="L236" s="43" t="str">
        <f>VLOOKUP(D236,EDITABLE!C:H,5,FALSE)</f>
        <v>HUAURA</v>
      </c>
      <c r="M236" s="19"/>
      <c r="N236" s="275" t="str">
        <f>VLOOKUP(D236,EDITABLE!C:H,6,FALSE)</f>
        <v>PSICOLOGÍA - EEGG</v>
      </c>
      <c r="O236" s="276"/>
      <c r="P236" s="302">
        <f>SUMIFS('Planificación 2026-1'!$R:$R,'Planificación 2026-1'!$W:$W,D236)</f>
        <v>15</v>
      </c>
      <c r="Q236" s="21"/>
      <c r="R236" s="35"/>
      <c r="S236" s="37"/>
    </row>
    <row r="237" spans="2:19" ht="10.8" x14ac:dyDescent="0.25">
      <c r="B237" s="19">
        <v>233</v>
      </c>
      <c r="C237" s="123">
        <v>21533395</v>
      </c>
      <c r="D237" s="318" t="s">
        <v>248</v>
      </c>
      <c r="E237" s="96" t="s">
        <v>429</v>
      </c>
      <c r="F237" s="94" t="s">
        <v>479</v>
      </c>
      <c r="G237" s="111" t="s">
        <v>276</v>
      </c>
      <c r="H237" s="150" t="s">
        <v>429</v>
      </c>
      <c r="I237" s="96" t="s">
        <v>446</v>
      </c>
      <c r="J237" s="34" t="s">
        <v>341</v>
      </c>
      <c r="K237" s="297">
        <v>34</v>
      </c>
      <c r="L237" s="43" t="str">
        <f>VLOOKUP(D237,EDITABLE!C:H,5,FALSE)</f>
        <v>FILIAL</v>
      </c>
      <c r="M237" s="89"/>
      <c r="N237" s="275" t="str">
        <f>VLOOKUP(D237,EDITABLE!C:H,6,FALSE)</f>
        <v>ENFERMERÍA</v>
      </c>
      <c r="O237" s="89"/>
      <c r="P237" s="302">
        <f>SUMIFS('Planificación 2026-1'!$R:$R,'Planificación 2026-1'!$W:$W,D237)</f>
        <v>14</v>
      </c>
      <c r="R237" s="35"/>
      <c r="S237" s="37"/>
    </row>
    <row r="238" spans="2:19" ht="15.6" x14ac:dyDescent="0.25">
      <c r="B238" s="19">
        <v>234</v>
      </c>
      <c r="C238" s="31">
        <v>21788742</v>
      </c>
      <c r="D238" s="29" t="s">
        <v>250</v>
      </c>
      <c r="E238" s="96" t="s">
        <v>429</v>
      </c>
      <c r="F238" s="14" t="s">
        <v>430</v>
      </c>
      <c r="G238" s="19" t="s">
        <v>431</v>
      </c>
      <c r="H238" s="19" t="s">
        <v>429</v>
      </c>
      <c r="I238" s="323" t="s">
        <v>434</v>
      </c>
      <c r="J238" s="36" t="s">
        <v>319</v>
      </c>
      <c r="K238" s="297">
        <v>12</v>
      </c>
      <c r="L238" s="43" t="str">
        <f>VLOOKUP(D238,EDITABLE!C:H,5,FALSE)</f>
        <v>SEDE</v>
      </c>
      <c r="M238" s="19"/>
      <c r="N238" s="275" t="str">
        <f>VLOOKUP(D238,EDITABLE!C:H,6,FALSE)</f>
        <v>PSICOLOGÍA</v>
      </c>
      <c r="O238" s="276"/>
      <c r="P238" s="302">
        <f>SUMIFS('Planificación 2026-1'!$R:$R,'Planificación 2026-1'!$W:$W,D238)</f>
        <v>12</v>
      </c>
      <c r="Q238" s="21"/>
      <c r="R238" s="35"/>
      <c r="S238" s="37"/>
    </row>
    <row r="239" spans="2:19" ht="15.6" x14ac:dyDescent="0.25">
      <c r="B239" s="223">
        <v>235</v>
      </c>
      <c r="C239" s="31">
        <v>45475173</v>
      </c>
      <c r="D239" s="7" t="s">
        <v>251</v>
      </c>
      <c r="E239" s="96" t="s">
        <v>429</v>
      </c>
      <c r="F239" s="14" t="s">
        <v>430</v>
      </c>
      <c r="G239" s="43" t="s">
        <v>276</v>
      </c>
      <c r="H239" s="19" t="s">
        <v>429</v>
      </c>
      <c r="I239" s="323" t="s">
        <v>435</v>
      </c>
      <c r="J239" s="36" t="s">
        <v>319</v>
      </c>
      <c r="K239" s="297">
        <v>14</v>
      </c>
      <c r="L239" s="43" t="str">
        <f>VLOOKUP(D239,EDITABLE!C:H,5,FALSE)</f>
        <v>PORUMA</v>
      </c>
      <c r="M239" s="19"/>
      <c r="N239" s="275" t="str">
        <f>VLOOKUP(D239,EDITABLE!C:H,6,FALSE)</f>
        <v>MEDICINA HUMANA</v>
      </c>
      <c r="O239" s="276"/>
      <c r="P239" s="302">
        <f>SUMIFS('Planificación 2026-1'!$R:$R,'Planificación 2026-1'!$W:$W,D239)</f>
        <v>16</v>
      </c>
      <c r="Q239" s="21"/>
      <c r="R239" s="35"/>
      <c r="S239" s="37"/>
    </row>
    <row r="240" spans="2:19" ht="10.8" x14ac:dyDescent="0.25">
      <c r="B240" s="19">
        <v>236</v>
      </c>
      <c r="C240" s="85">
        <v>43728005</v>
      </c>
      <c r="D240" s="310" t="s">
        <v>252</v>
      </c>
      <c r="E240" s="96" t="s">
        <v>429</v>
      </c>
      <c r="F240" s="14" t="s">
        <v>437</v>
      </c>
      <c r="G240" s="43" t="s">
        <v>302</v>
      </c>
      <c r="H240" s="19" t="s">
        <v>429</v>
      </c>
      <c r="I240" s="323" t="s">
        <v>435</v>
      </c>
      <c r="J240" s="36" t="s">
        <v>319</v>
      </c>
      <c r="K240" s="297">
        <v>16</v>
      </c>
      <c r="L240" s="43" t="str">
        <f>VLOOKUP(D240,EDITABLE!C:H,5,FALSE)</f>
        <v>SUNAMPE</v>
      </c>
      <c r="M240" s="19"/>
      <c r="N240" s="275" t="str">
        <f>VLOOKUP(D240,EDITABLE!C:H,6,FALSE)</f>
        <v>MEDICINA HUMANA</v>
      </c>
      <c r="O240" s="276"/>
      <c r="P240" s="302">
        <f>SUMIFS('Planificación 2026-1'!$R:$R,'Planificación 2026-1'!$W:$W,D240)</f>
        <v>14</v>
      </c>
      <c r="R240" s="35"/>
      <c r="S240" s="37"/>
    </row>
    <row r="241" spans="2:20" ht="15.6" x14ac:dyDescent="0.25">
      <c r="B241" s="19">
        <v>237</v>
      </c>
      <c r="C241" s="126">
        <v>21400786</v>
      </c>
      <c r="D241" s="130" t="s">
        <v>253</v>
      </c>
      <c r="E241" s="127" t="s">
        <v>429</v>
      </c>
      <c r="F241" s="217" t="s">
        <v>430</v>
      </c>
      <c r="G241" s="43" t="s">
        <v>276</v>
      </c>
      <c r="H241" s="19" t="s">
        <v>429</v>
      </c>
      <c r="I241" s="323" t="s">
        <v>438</v>
      </c>
      <c r="J241" s="129" t="s">
        <v>341</v>
      </c>
      <c r="K241" s="298">
        <v>32</v>
      </c>
      <c r="L241" s="43" t="str">
        <f>VLOOKUP(D241,EDITABLE!C:H,5,FALSE)</f>
        <v>FILIAL</v>
      </c>
      <c r="M241" s="19"/>
      <c r="N241" s="275" t="str">
        <f>VLOOKUP(D241,EDITABLE!C:H,6,FALSE)</f>
        <v>OBSTETRICIA</v>
      </c>
      <c r="O241" s="276"/>
      <c r="P241" s="302">
        <f>SUMIFS('Planificación 2026-1'!$R:$R,'Planificación 2026-1'!$W:$W,D241)</f>
        <v>18</v>
      </c>
      <c r="Q241" s="21"/>
      <c r="R241" s="35"/>
      <c r="S241" s="37"/>
    </row>
    <row r="242" spans="2:20" ht="10.8" x14ac:dyDescent="0.25">
      <c r="B242" s="223">
        <v>238</v>
      </c>
      <c r="C242" s="31">
        <v>21525275</v>
      </c>
      <c r="D242" s="218" t="s">
        <v>480</v>
      </c>
      <c r="E242" s="96" t="s">
        <v>429</v>
      </c>
      <c r="F242" s="14" t="s">
        <v>430</v>
      </c>
      <c r="G242" s="197" t="s">
        <v>276</v>
      </c>
      <c r="H242" s="19" t="s">
        <v>429</v>
      </c>
      <c r="I242" s="323" t="s">
        <v>435</v>
      </c>
      <c r="J242" s="36" t="s">
        <v>319</v>
      </c>
      <c r="K242" s="297">
        <v>16</v>
      </c>
      <c r="L242" s="43" t="str">
        <f>VLOOKUP(D242,EDITABLE!C:H,5,FALSE)</f>
        <v>PORUMA</v>
      </c>
      <c r="M242" s="89"/>
      <c r="N242" s="275" t="str">
        <f>VLOOKUP(D242,EDITABLE!C:H,6,FALSE)</f>
        <v>MEDICINA HUMANA - EEGG</v>
      </c>
      <c r="O242" s="89"/>
      <c r="P242" s="302">
        <f>SUMIFS('Planificación 2026-1'!$R:$R,'Planificación 2026-1'!$W:$W,D242)</f>
        <v>16</v>
      </c>
      <c r="R242" s="35"/>
      <c r="S242" s="37"/>
    </row>
    <row r="243" spans="2:20" ht="15.6" x14ac:dyDescent="0.25">
      <c r="B243" s="19">
        <v>239</v>
      </c>
      <c r="C243" s="90">
        <v>21561913</v>
      </c>
      <c r="D243" s="91" t="s">
        <v>256</v>
      </c>
      <c r="E243" s="99" t="s">
        <v>429</v>
      </c>
      <c r="F243" s="195" t="s">
        <v>430</v>
      </c>
      <c r="G243" s="45" t="s">
        <v>276</v>
      </c>
      <c r="H243" s="50" t="s">
        <v>429</v>
      </c>
      <c r="I243" s="324" t="s">
        <v>435</v>
      </c>
      <c r="J243" s="51" t="s">
        <v>319</v>
      </c>
      <c r="K243" s="295">
        <v>11</v>
      </c>
      <c r="L243" s="43" t="str">
        <f>VLOOKUP(D243,EDITABLE!C:H,5,FALSE)</f>
        <v>PORUMA</v>
      </c>
      <c r="M243" s="19"/>
      <c r="N243" s="275" t="str">
        <f>VLOOKUP(D243,EDITABLE!C:H,6,FALSE)</f>
        <v>MEDICINA HUMANA</v>
      </c>
      <c r="O243" s="276"/>
      <c r="P243" s="303">
        <f>SUMIFS('Planificación 2026-1'!$R:$R,'Planificación 2026-1'!$W:$W,D243)</f>
        <v>15</v>
      </c>
      <c r="Q243" s="21"/>
      <c r="R243" s="35"/>
      <c r="S243" s="37"/>
    </row>
    <row r="244" spans="2:20" ht="15.6" x14ac:dyDescent="0.25">
      <c r="B244" s="19">
        <v>240</v>
      </c>
      <c r="C244" s="19">
        <v>15764680</v>
      </c>
      <c r="D244" s="7" t="s">
        <v>257</v>
      </c>
      <c r="E244" s="96" t="s">
        <v>429</v>
      </c>
      <c r="F244" s="14" t="s">
        <v>430</v>
      </c>
      <c r="G244" s="19" t="s">
        <v>276</v>
      </c>
      <c r="H244" s="19" t="s">
        <v>429</v>
      </c>
      <c r="I244" s="96" t="s">
        <v>432</v>
      </c>
      <c r="J244" s="19" t="s">
        <v>319</v>
      </c>
      <c r="K244" s="277">
        <v>15</v>
      </c>
      <c r="L244" s="43" t="str">
        <f>VLOOKUP(D244,EDITABLE!C:H,5,FALSE)</f>
        <v>FILIAL</v>
      </c>
      <c r="M244" s="19"/>
      <c r="N244" s="275" t="str">
        <f>VLOOKUP(D244,EDITABLE!C:H,6,FALSE)</f>
        <v>ENFERMERÍA</v>
      </c>
      <c r="O244" s="276"/>
      <c r="P244" s="300">
        <f>SUMIFS('Planificación 2026-1'!$R:$R,'Planificación 2026-1'!$W:$W,D244)</f>
        <v>15</v>
      </c>
      <c r="Q244" s="21"/>
    </row>
    <row r="245" spans="2:20" ht="15.6" x14ac:dyDescent="0.25">
      <c r="B245" s="223">
        <v>241</v>
      </c>
      <c r="C245" s="93">
        <v>46614264</v>
      </c>
      <c r="D245" s="12" t="s">
        <v>258</v>
      </c>
      <c r="E245" s="248" t="s">
        <v>429</v>
      </c>
      <c r="F245" s="97" t="s">
        <v>430</v>
      </c>
      <c r="G245" s="260" t="s">
        <v>276</v>
      </c>
      <c r="H245" s="86" t="s">
        <v>429</v>
      </c>
      <c r="I245" s="327" t="s">
        <v>436</v>
      </c>
      <c r="J245" s="250" t="s">
        <v>319</v>
      </c>
      <c r="K245" s="284">
        <v>5</v>
      </c>
      <c r="L245" s="43" t="str">
        <f>VLOOKUP(D245,EDITABLE!C:H,5,FALSE)</f>
        <v>FILIAL</v>
      </c>
      <c r="M245" s="19"/>
      <c r="N245" s="275" t="str">
        <f>VLOOKUP(D245,EDITABLE!C:H,6,FALSE)</f>
        <v>ENFERMERÍA - EEGG</v>
      </c>
      <c r="O245" s="276"/>
      <c r="P245" s="301">
        <f>SUMIFS('Planificación 2026-1'!$R:$R,'Planificación 2026-1'!$W:$W,D245)</f>
        <v>15</v>
      </c>
      <c r="Q245" s="21"/>
      <c r="R245" s="35"/>
    </row>
    <row r="246" spans="2:20" ht="15.6" x14ac:dyDescent="0.25">
      <c r="B246" s="19">
        <v>242</v>
      </c>
      <c r="C246" s="233">
        <v>43471072</v>
      </c>
      <c r="D246" s="240" t="s">
        <v>259</v>
      </c>
      <c r="E246" s="234" t="s">
        <v>429</v>
      </c>
      <c r="F246" s="235" t="s">
        <v>430</v>
      </c>
      <c r="G246" s="49" t="s">
        <v>276</v>
      </c>
      <c r="H246" s="50" t="s">
        <v>429</v>
      </c>
      <c r="I246" s="332" t="s">
        <v>438</v>
      </c>
      <c r="J246" s="236" t="s">
        <v>319</v>
      </c>
      <c r="K246" s="285">
        <v>12</v>
      </c>
      <c r="L246" s="43" t="str">
        <f>VLOOKUP(D246,EDITABLE!C:H,5,FALSE)</f>
        <v>FILIAL</v>
      </c>
      <c r="M246" s="19"/>
      <c r="N246" s="275" t="str">
        <f>VLOOKUP(D246,EDITABLE!C:H,6,FALSE)</f>
        <v>OBSTETRICIA</v>
      </c>
      <c r="O246" s="276"/>
      <c r="P246" s="303">
        <f>SUMIFS('Planificación 2026-1'!$R:$R,'Planificación 2026-1'!$W:$W,D246)</f>
        <v>14</v>
      </c>
      <c r="Q246" s="21"/>
      <c r="R246" s="354"/>
    </row>
    <row r="247" spans="2:20" ht="15.6" x14ac:dyDescent="0.25">
      <c r="B247" s="19">
        <v>243</v>
      </c>
      <c r="C247" s="19">
        <v>21807106</v>
      </c>
      <c r="D247" s="7" t="s">
        <v>261</v>
      </c>
      <c r="E247" s="96" t="s">
        <v>429</v>
      </c>
      <c r="F247" s="14" t="s">
        <v>465</v>
      </c>
      <c r="G247" s="19" t="s">
        <v>431</v>
      </c>
      <c r="H247" s="19" t="s">
        <v>429</v>
      </c>
      <c r="I247" s="96" t="s">
        <v>432</v>
      </c>
      <c r="J247" s="19" t="s">
        <v>341</v>
      </c>
      <c r="K247" s="277">
        <v>8</v>
      </c>
      <c r="L247" s="43" t="str">
        <f>VLOOKUP(D247,EDITABLE!C:H,5,FALSE)</f>
        <v>SEDE</v>
      </c>
      <c r="M247" s="19"/>
      <c r="N247" s="275" t="str">
        <f>VLOOKUP(D247,EDITABLE!C:H,6,FALSE)</f>
        <v>ENFERMERÍA</v>
      </c>
      <c r="O247" s="276"/>
      <c r="P247" s="341">
        <f>SUMIFS('Planificación 2026-1'!$R:$R,'Planificación 2026-1'!$W:$W,D247)</f>
        <v>22</v>
      </c>
      <c r="Q247" s="21"/>
      <c r="R247" s="351" t="s">
        <v>481</v>
      </c>
    </row>
    <row r="248" spans="2:20" ht="10.8" x14ac:dyDescent="0.25">
      <c r="B248" s="223">
        <v>244</v>
      </c>
      <c r="C248" s="273">
        <v>43753047</v>
      </c>
      <c r="D248" s="319" t="s">
        <v>262</v>
      </c>
      <c r="E248" s="254" t="s">
        <v>429</v>
      </c>
      <c r="F248" s="100" t="s">
        <v>437</v>
      </c>
      <c r="G248" s="84" t="s">
        <v>431</v>
      </c>
      <c r="H248" s="252" t="s">
        <v>429</v>
      </c>
      <c r="I248" s="271" t="s">
        <v>476</v>
      </c>
      <c r="J248" s="274" t="s">
        <v>319</v>
      </c>
      <c r="K248" s="299">
        <v>14</v>
      </c>
      <c r="L248" s="43" t="str">
        <f>VLOOKUP(D248,EDITABLE!C:H,5,FALSE)</f>
        <v>SUNAMPE</v>
      </c>
      <c r="M248" s="19"/>
      <c r="N248" s="275" t="str">
        <f>VLOOKUP(D248,EDITABLE!C:H,6,FALSE)</f>
        <v>TECNOLOGÍA MÉDICA - EEGG</v>
      </c>
      <c r="O248" s="276"/>
      <c r="P248" s="304">
        <f>SUMIFS('Planificación 2026-1'!$R:$R,'Planificación 2026-1'!$W:$W,D248)</f>
        <v>15</v>
      </c>
    </row>
    <row r="249" spans="2:20" ht="10.8" x14ac:dyDescent="0.3">
      <c r="B249" s="19">
        <v>245</v>
      </c>
      <c r="C249" s="19">
        <v>41282651</v>
      </c>
      <c r="D249" s="96" t="s">
        <v>264</v>
      </c>
      <c r="E249" s="96" t="s">
        <v>429</v>
      </c>
      <c r="F249" s="96" t="s">
        <v>472</v>
      </c>
      <c r="G249" s="19" t="s">
        <v>431</v>
      </c>
      <c r="H249" s="19" t="s">
        <v>429</v>
      </c>
      <c r="I249" s="96" t="s">
        <v>432</v>
      </c>
      <c r="J249" s="19" t="s">
        <v>319</v>
      </c>
      <c r="K249" s="277">
        <v>13</v>
      </c>
      <c r="L249" s="43" t="str">
        <f>VLOOKUP(D249,EDITABLE!C:H,5,FALSE)</f>
        <v>FILIAL</v>
      </c>
      <c r="M249" s="19"/>
      <c r="N249" s="275" t="str">
        <f>VLOOKUP(D249,EDITABLE!C:H,6,FALSE)</f>
        <v>ENFERMERÍA</v>
      </c>
      <c r="O249" s="276"/>
      <c r="P249" s="348">
        <f>SUMIFS('Planificación 2026-1'!$R:$R,'Planificación 2026-1'!$W:$W,D249)</f>
        <v>37</v>
      </c>
      <c r="R249" s="351" t="s">
        <v>482</v>
      </c>
    </row>
    <row r="250" spans="2:20" ht="10.8" x14ac:dyDescent="0.25">
      <c r="D250" s="336" t="s">
        <v>12</v>
      </c>
      <c r="E250" s="96" t="s">
        <v>429</v>
      </c>
      <c r="F250" s="19"/>
      <c r="G250" s="19"/>
      <c r="H250" s="19"/>
      <c r="I250" s="19"/>
      <c r="J250" s="19"/>
      <c r="K250" s="19"/>
      <c r="L250" s="43" t="e">
        <f>VLOOKUP(D250,EDITABLE!C:H,5,FALSE)</f>
        <v>#N/A</v>
      </c>
      <c r="M250" s="19"/>
      <c r="N250" s="275" t="e">
        <f>VLOOKUP(D250,EDITABLE!C:H,6,FALSE)</f>
        <v>#N/A</v>
      </c>
      <c r="O250" s="276"/>
      <c r="P250" s="300">
        <f>SUMIFS('Planificación 2026-1'!$R:$R,'Planificación 2026-1'!$W:$W,D250)</f>
        <v>0</v>
      </c>
      <c r="R250" s="15"/>
      <c r="S250" s="1" t="s">
        <v>1109</v>
      </c>
      <c r="T250" s="15">
        <f t="shared" ref="T250:T273" si="0">COUNTIF(D:D,S250)</f>
        <v>1</v>
      </c>
    </row>
    <row r="251" spans="2:20" ht="10.8" x14ac:dyDescent="0.25">
      <c r="D251" s="141" t="s">
        <v>483</v>
      </c>
      <c r="E251" s="96" t="s">
        <v>429</v>
      </c>
      <c r="F251" s="19"/>
      <c r="G251" s="19"/>
      <c r="H251" s="19"/>
      <c r="I251" s="19"/>
      <c r="J251" s="19"/>
      <c r="K251" s="19"/>
      <c r="L251" s="43" t="str">
        <f>VLOOKUP(D251,EDITABLE!C:H,5,FALSE)</f>
        <v>PORUMA</v>
      </c>
      <c r="M251" s="19"/>
      <c r="N251" s="275" t="str">
        <f>VLOOKUP(D251,EDITABLE!C:H,6,FALSE)</f>
        <v>MEDICINA HUMANA</v>
      </c>
      <c r="O251" s="276"/>
      <c r="P251" s="341">
        <f>SUMIFS('Planificación 2026-1'!$R:$R,'Planificación 2026-1'!$W:$W,D251)</f>
        <v>9</v>
      </c>
      <c r="R251" s="15"/>
      <c r="S251" s="1" t="s">
        <v>1114</v>
      </c>
      <c r="T251" s="15">
        <f t="shared" si="0"/>
        <v>1</v>
      </c>
    </row>
    <row r="252" spans="2:20" ht="10.8" x14ac:dyDescent="0.25">
      <c r="D252" s="141" t="s">
        <v>484</v>
      </c>
      <c r="E252" s="96" t="s">
        <v>429</v>
      </c>
      <c r="F252" s="19"/>
      <c r="G252" s="19"/>
      <c r="H252" s="19"/>
      <c r="I252" s="19"/>
      <c r="J252" s="19"/>
      <c r="K252" s="19"/>
      <c r="L252" s="43" t="str">
        <f>VLOOKUP(D252,EDITABLE!C:H,5,FALSE)</f>
        <v>SEDE</v>
      </c>
      <c r="M252" s="19"/>
      <c r="N252" s="275" t="str">
        <f>VLOOKUP(D252,EDITABLE!C:H,6,FALSE)</f>
        <v>ENFERMERÍA - EEGG</v>
      </c>
      <c r="O252" s="276"/>
      <c r="P252" s="300">
        <f>SUMIFS('Planificación 2026-1'!$R:$R,'Planificación 2026-1'!$W:$W,D252)</f>
        <v>20</v>
      </c>
      <c r="R252" s="15"/>
      <c r="S252" s="15" t="s">
        <v>1112</v>
      </c>
      <c r="T252" s="15">
        <f t="shared" si="0"/>
        <v>1</v>
      </c>
    </row>
    <row r="253" spans="2:20" ht="10.8" x14ac:dyDescent="0.25">
      <c r="D253" s="141" t="s">
        <v>485</v>
      </c>
      <c r="E253" s="96" t="s">
        <v>429</v>
      </c>
      <c r="F253" s="19"/>
      <c r="G253" s="19"/>
      <c r="H253" s="19"/>
      <c r="I253" s="19"/>
      <c r="J253" s="19"/>
      <c r="K253" s="19"/>
      <c r="L253" s="43" t="str">
        <f>VLOOKUP(D253,EDITABLE!C:H,5,FALSE)</f>
        <v>SUNAMPE</v>
      </c>
      <c r="M253" s="19"/>
      <c r="N253" s="275" t="str">
        <f>VLOOKUP(D253,EDITABLE!C:H,6,FALSE)</f>
        <v>MEDICINA HUMANA - EEGG</v>
      </c>
      <c r="O253" s="276"/>
      <c r="P253" s="300">
        <f>SUMIFS('Planificación 2026-1'!$R:$R,'Planificación 2026-1'!$W:$W,D253)</f>
        <v>0</v>
      </c>
      <c r="R253" s="15"/>
      <c r="S253" s="15" t="s">
        <v>1110</v>
      </c>
      <c r="T253" s="15">
        <f t="shared" si="0"/>
        <v>1</v>
      </c>
    </row>
    <row r="254" spans="2:20" ht="10.8" x14ac:dyDescent="0.25">
      <c r="D254" s="141" t="s">
        <v>486</v>
      </c>
      <c r="E254" s="96" t="s">
        <v>429</v>
      </c>
      <c r="F254" s="19"/>
      <c r="G254" s="19"/>
      <c r="H254" s="19"/>
      <c r="I254" s="19"/>
      <c r="J254" s="19"/>
      <c r="K254" s="19"/>
      <c r="L254" s="43" t="str">
        <f>VLOOKUP(D254,EDITABLE!C:H,5,FALSE)</f>
        <v>PORUMA</v>
      </c>
      <c r="M254" s="19"/>
      <c r="N254" s="275" t="str">
        <f>VLOOKUP(D254,EDITABLE!C:H,6,FALSE)</f>
        <v>TECNOLOGÍA MÉDICA</v>
      </c>
      <c r="O254" s="276"/>
      <c r="P254" s="300">
        <f>SUMIFS('Planificación 2026-1'!$R:$R,'Planificación 2026-1'!$W:$W,D254)</f>
        <v>11</v>
      </c>
      <c r="R254" s="15"/>
      <c r="S254" s="15" t="s">
        <v>1113</v>
      </c>
      <c r="T254" s="15">
        <f t="shared" si="0"/>
        <v>1</v>
      </c>
    </row>
    <row r="255" spans="2:20" ht="10.8" x14ac:dyDescent="0.25">
      <c r="D255" s="141" t="s">
        <v>487</v>
      </c>
      <c r="E255" s="96" t="s">
        <v>429</v>
      </c>
      <c r="F255" s="19"/>
      <c r="G255" s="19"/>
      <c r="H255" s="19"/>
      <c r="I255" s="19"/>
      <c r="J255" s="19"/>
      <c r="K255" s="19"/>
      <c r="L255" s="43" t="str">
        <f>VLOOKUP(D255,EDITABLE!C:H,5,FALSE)</f>
        <v>FILIAL</v>
      </c>
      <c r="M255" s="19"/>
      <c r="N255" s="275" t="str">
        <f>VLOOKUP(D255,EDITABLE!C:H,6,FALSE)</f>
        <v>OBSTETRICIA</v>
      </c>
      <c r="O255" s="276"/>
      <c r="P255" s="300">
        <f>SUMIFS('Planificación 2026-1'!$R:$R,'Planificación 2026-1'!$W:$W,D255)</f>
        <v>10</v>
      </c>
      <c r="R255" s="15"/>
      <c r="S255" s="15" t="s">
        <v>263</v>
      </c>
      <c r="T255" s="15">
        <f t="shared" si="0"/>
        <v>1</v>
      </c>
    </row>
    <row r="256" spans="2:20" ht="10.8" x14ac:dyDescent="0.25">
      <c r="D256" s="141" t="s">
        <v>488</v>
      </c>
      <c r="E256" s="96" t="s">
        <v>429</v>
      </c>
      <c r="F256" s="19"/>
      <c r="G256" s="19"/>
      <c r="H256" s="19"/>
      <c r="I256" s="19"/>
      <c r="J256" s="19"/>
      <c r="K256" s="19"/>
      <c r="L256" s="43" t="str">
        <f>VLOOKUP(D256,EDITABLE!C:H,5,FALSE)</f>
        <v>FILIAL</v>
      </c>
      <c r="M256" s="19"/>
      <c r="N256" s="275" t="str">
        <f>VLOOKUP(D256,EDITABLE!C:H,6,FALSE)</f>
        <v>PSICOLOGÍA</v>
      </c>
      <c r="O256" s="276"/>
      <c r="P256" s="300">
        <f>SUMIFS('Planificación 2026-1'!$R:$R,'Planificación 2026-1'!$W:$W,D256)</f>
        <v>18</v>
      </c>
      <c r="R256" s="15"/>
      <c r="S256" s="15" t="s">
        <v>1111</v>
      </c>
      <c r="T256" s="15">
        <f t="shared" si="0"/>
        <v>1</v>
      </c>
    </row>
    <row r="257" spans="4:20" ht="10.8" x14ac:dyDescent="0.25">
      <c r="D257" s="141" t="s">
        <v>489</v>
      </c>
      <c r="E257" s="96" t="s">
        <v>429</v>
      </c>
      <c r="F257" s="19"/>
      <c r="G257" s="19"/>
      <c r="H257" s="19"/>
      <c r="I257" s="19"/>
      <c r="J257" s="19"/>
      <c r="K257" s="19"/>
      <c r="L257" s="43" t="str">
        <f>VLOOKUP(D257,EDITABLE!C:H,5,FALSE)</f>
        <v>PORUMA</v>
      </c>
      <c r="M257" s="19"/>
      <c r="N257" s="275" t="str">
        <f>VLOOKUP(D257,EDITABLE!C:H,6,FALSE)</f>
        <v>MEDICINA HUMANA</v>
      </c>
      <c r="O257" s="276"/>
      <c r="P257" s="300">
        <f>SUMIFS('Planificación 2026-1'!$R:$R,'Planificación 2026-1'!$W:$W,D257)</f>
        <v>18</v>
      </c>
      <c r="R257" s="15"/>
      <c r="S257" s="15" t="s">
        <v>31</v>
      </c>
      <c r="T257" s="15">
        <f t="shared" si="0"/>
        <v>1</v>
      </c>
    </row>
    <row r="258" spans="4:20" ht="10.8" x14ac:dyDescent="0.25">
      <c r="D258" s="141" t="s">
        <v>490</v>
      </c>
      <c r="E258" s="96" t="s">
        <v>429</v>
      </c>
      <c r="F258" s="19"/>
      <c r="G258" s="19"/>
      <c r="H258" s="19"/>
      <c r="I258" s="19"/>
      <c r="J258" s="19"/>
      <c r="K258" s="19"/>
      <c r="L258" s="43" t="e">
        <f>VLOOKUP(D258,EDITABLE!C:H,5,FALSE)</f>
        <v>#N/A</v>
      </c>
      <c r="M258" s="19"/>
      <c r="N258" s="275" t="e">
        <f>VLOOKUP(D258,EDITABLE!C:H,6,FALSE)</f>
        <v>#N/A</v>
      </c>
      <c r="O258" s="276"/>
      <c r="P258" s="300">
        <f>SUMIFS('Planificación 2026-1'!$R:$R,'Planificación 2026-1'!$W:$W,D258)</f>
        <v>0</v>
      </c>
      <c r="R258" s="15"/>
      <c r="S258" s="15" t="s">
        <v>48</v>
      </c>
      <c r="T258" s="15">
        <f t="shared" si="0"/>
        <v>1</v>
      </c>
    </row>
    <row r="259" spans="4:20" ht="10.8" x14ac:dyDescent="0.25">
      <c r="D259" s="141" t="s">
        <v>491</v>
      </c>
      <c r="E259" s="96" t="s">
        <v>429</v>
      </c>
      <c r="F259" s="19"/>
      <c r="G259" s="19"/>
      <c r="H259" s="19"/>
      <c r="I259" s="19"/>
      <c r="J259" s="19"/>
      <c r="K259" s="19"/>
      <c r="L259" s="43" t="str">
        <f>VLOOKUP(D259,EDITABLE!C:H,5,FALSE)</f>
        <v>SUNAMPE</v>
      </c>
      <c r="M259" s="19"/>
      <c r="N259" s="275" t="str">
        <f>VLOOKUP(D259,EDITABLE!C:H,6,FALSE)</f>
        <v>TECNOLOGÍA MÉDICA</v>
      </c>
      <c r="O259" s="276"/>
      <c r="P259" s="300">
        <f>SUMIFS('Planificación 2026-1'!$R:$R,'Planificación 2026-1'!$W:$W,D259)</f>
        <v>12</v>
      </c>
      <c r="S259" s="15" t="s">
        <v>56</v>
      </c>
      <c r="T259" s="15">
        <f t="shared" si="0"/>
        <v>1</v>
      </c>
    </row>
    <row r="260" spans="4:20" ht="10.8" x14ac:dyDescent="0.25">
      <c r="D260" s="141" t="s">
        <v>492</v>
      </c>
      <c r="E260" s="96" t="s">
        <v>429</v>
      </c>
      <c r="F260" s="19"/>
      <c r="G260" s="19"/>
      <c r="H260" s="19"/>
      <c r="I260" s="19"/>
      <c r="J260" s="19"/>
      <c r="K260" s="19"/>
      <c r="L260" s="43" t="str">
        <f>VLOOKUP(D260,EDITABLE!C:H,5,FALSE)</f>
        <v>PORUMA</v>
      </c>
      <c r="M260" s="19"/>
      <c r="N260" s="275" t="str">
        <f>VLOOKUP(D260,EDITABLE!C:H,6,FALSE)</f>
        <v>MEDICINA HUMANA</v>
      </c>
      <c r="O260" s="276"/>
      <c r="P260" s="341">
        <f>SUMIFS('Planificación 2026-1'!$R:$R,'Planificación 2026-1'!$W:$W,D260)</f>
        <v>9</v>
      </c>
      <c r="S260" s="15" t="s">
        <v>70</v>
      </c>
      <c r="T260" s="15">
        <f t="shared" si="0"/>
        <v>1</v>
      </c>
    </row>
    <row r="261" spans="4:20" ht="10.8" x14ac:dyDescent="0.25">
      <c r="D261" s="141" t="s">
        <v>493</v>
      </c>
      <c r="E261" s="96" t="s">
        <v>429</v>
      </c>
      <c r="F261" s="19"/>
      <c r="G261" s="19"/>
      <c r="H261" s="19"/>
      <c r="I261" s="19"/>
      <c r="J261" s="19"/>
      <c r="K261" s="19"/>
      <c r="L261" s="43" t="str">
        <f>VLOOKUP(D261,EDITABLE!C:H,5,FALSE)</f>
        <v>PORUMA</v>
      </c>
      <c r="M261" s="19"/>
      <c r="N261" s="275" t="str">
        <f>VLOOKUP(D261,EDITABLE!C:H,6,FALSE)</f>
        <v>MEDICINA HUMANA</v>
      </c>
      <c r="O261" s="276"/>
      <c r="P261" s="341">
        <f>SUMIFS('Planificación 2026-1'!$R:$R,'Planificación 2026-1'!$W:$W,D261)</f>
        <v>9</v>
      </c>
      <c r="R261" s="15"/>
      <c r="S261" s="15" t="s">
        <v>89</v>
      </c>
      <c r="T261" s="15">
        <f t="shared" si="0"/>
        <v>1</v>
      </c>
    </row>
    <row r="262" spans="4:20" ht="10.8" x14ac:dyDescent="0.25">
      <c r="D262" s="141" t="s">
        <v>494</v>
      </c>
      <c r="E262" s="96" t="s">
        <v>429</v>
      </c>
      <c r="F262" s="19"/>
      <c r="G262" s="19"/>
      <c r="H262" s="19"/>
      <c r="I262" s="19"/>
      <c r="J262" s="19"/>
      <c r="K262" s="19"/>
      <c r="L262" s="43" t="str">
        <f>VLOOKUP(D262,EDITABLE!C:H,5,FALSE)</f>
        <v>FILIAL</v>
      </c>
      <c r="M262" s="19"/>
      <c r="N262" s="275" t="str">
        <f>VLOOKUP(D262,EDITABLE!C:H,6,FALSE)</f>
        <v>PSICOLOGÍA</v>
      </c>
      <c r="O262" s="276"/>
      <c r="P262" s="348">
        <f>SUMIFS('Planificación 2026-1'!$R:$R,'Planificación 2026-1'!$W:$W,D262)</f>
        <v>13</v>
      </c>
      <c r="R262" s="15"/>
      <c r="S262" s="15" t="s">
        <v>93</v>
      </c>
      <c r="T262" s="15">
        <f t="shared" si="0"/>
        <v>1</v>
      </c>
    </row>
    <row r="263" spans="4:20" ht="10.8" x14ac:dyDescent="0.25">
      <c r="D263" s="141" t="s">
        <v>495</v>
      </c>
      <c r="E263" s="96" t="s">
        <v>429</v>
      </c>
      <c r="F263" s="19"/>
      <c r="G263" s="19"/>
      <c r="H263" s="19"/>
      <c r="I263" s="19"/>
      <c r="J263" s="19"/>
      <c r="K263" s="19"/>
      <c r="L263" s="43" t="str">
        <f>VLOOKUP(D263,EDITABLE!C:H,5,FALSE)</f>
        <v>SEDE</v>
      </c>
      <c r="M263" s="19"/>
      <c r="N263" s="275" t="str">
        <f>VLOOKUP(D263,EDITABLE!C:H,6,FALSE)</f>
        <v>OBSTETRICIA</v>
      </c>
      <c r="O263" s="276"/>
      <c r="P263" s="348">
        <f>SUMIFS('Planificación 2026-1'!$R:$R,'Planificación 2026-1'!$W:$W,D263)</f>
        <v>6</v>
      </c>
      <c r="R263" s="15"/>
      <c r="S263" s="15" t="s">
        <v>100</v>
      </c>
      <c r="T263" s="15">
        <f t="shared" si="0"/>
        <v>1</v>
      </c>
    </row>
    <row r="264" spans="4:20" ht="10.8" x14ac:dyDescent="0.25">
      <c r="D264" s="141" t="s">
        <v>496</v>
      </c>
      <c r="E264" s="96" t="s">
        <v>429</v>
      </c>
      <c r="F264" s="19"/>
      <c r="G264" s="19"/>
      <c r="H264" s="19"/>
      <c r="I264" s="19"/>
      <c r="J264" s="19"/>
      <c r="K264" s="19"/>
      <c r="L264" s="43" t="str">
        <f>VLOOKUP(D264,EDITABLE!C:H,5,FALSE)</f>
        <v>FILIAL</v>
      </c>
      <c r="M264" s="19"/>
      <c r="N264" s="275" t="str">
        <f>VLOOKUP(D264,EDITABLE!C:H,6,FALSE)</f>
        <v>PSICOLOGÍA</v>
      </c>
      <c r="O264" s="276"/>
      <c r="P264" s="300">
        <f>SUMIFS('Planificación 2026-1'!$R:$R,'Planificación 2026-1'!$W:$W,D264)</f>
        <v>20</v>
      </c>
      <c r="R264" s="15"/>
      <c r="S264" s="15" t="s">
        <v>108</v>
      </c>
      <c r="T264" s="15">
        <f t="shared" si="0"/>
        <v>1</v>
      </c>
    </row>
    <row r="265" spans="4:20" ht="10.8" x14ac:dyDescent="0.25">
      <c r="D265" s="141" t="s">
        <v>497</v>
      </c>
      <c r="E265" s="96" t="s">
        <v>429</v>
      </c>
      <c r="F265" s="19"/>
      <c r="G265" s="19"/>
      <c r="H265" s="19"/>
      <c r="I265" s="19"/>
      <c r="J265" s="19"/>
      <c r="K265" s="19"/>
      <c r="L265" s="43" t="str">
        <f>VLOOKUP(D265,EDITABLE!C:H,5,FALSE)</f>
        <v>PORUMA</v>
      </c>
      <c r="M265" s="19"/>
      <c r="N265" s="275" t="str">
        <f>VLOOKUP(D265,EDITABLE!C:H,6,FALSE)</f>
        <v>MEDICINA HUMANA</v>
      </c>
      <c r="O265" s="276"/>
      <c r="P265" s="300">
        <f>SUMIFS('Planificación 2026-1'!$R:$R,'Planificación 2026-1'!$W:$W,D265)</f>
        <v>11</v>
      </c>
      <c r="R265" s="15"/>
      <c r="S265" s="15" t="s">
        <v>112</v>
      </c>
      <c r="T265" s="15">
        <f t="shared" si="0"/>
        <v>1</v>
      </c>
    </row>
    <row r="266" spans="4:20" ht="10.8" x14ac:dyDescent="0.25">
      <c r="D266" s="141" t="s">
        <v>498</v>
      </c>
      <c r="E266" s="96" t="s">
        <v>429</v>
      </c>
      <c r="F266" s="19"/>
      <c r="G266" s="19"/>
      <c r="H266" s="19"/>
      <c r="I266" s="19"/>
      <c r="J266" s="19"/>
      <c r="K266" s="19"/>
      <c r="L266" s="43" t="str">
        <f>VLOOKUP(D266,EDITABLE!C:H,5,FALSE)</f>
        <v>PORUMA</v>
      </c>
      <c r="M266" s="19"/>
      <c r="N266" s="275" t="str">
        <f>VLOOKUP(D266,EDITABLE!C:H,6,FALSE)</f>
        <v>MEDICINA HUMANA</v>
      </c>
      <c r="O266" s="276"/>
      <c r="P266" s="300">
        <f>SUMIFS('Planificación 2026-1'!$R:$R,'Planificación 2026-1'!$W:$W,D266)</f>
        <v>15</v>
      </c>
      <c r="R266" s="15"/>
      <c r="S266" s="15" t="s">
        <v>148</v>
      </c>
      <c r="T266" s="15">
        <f t="shared" si="0"/>
        <v>1</v>
      </c>
    </row>
    <row r="267" spans="4:20" ht="10.8" x14ac:dyDescent="0.25">
      <c r="D267" s="141" t="s">
        <v>499</v>
      </c>
      <c r="E267" s="96" t="s">
        <v>429</v>
      </c>
      <c r="F267" s="19"/>
      <c r="G267" s="19"/>
      <c r="H267" s="19"/>
      <c r="I267" s="19"/>
      <c r="J267" s="19"/>
      <c r="K267" s="19"/>
      <c r="L267" s="43" t="str">
        <f>VLOOKUP(D267,EDITABLE!C:H,5,FALSE)</f>
        <v>SEDE</v>
      </c>
      <c r="M267" s="19"/>
      <c r="N267" s="275" t="str">
        <f>VLOOKUP(D267,EDITABLE!C:H,6,FALSE)</f>
        <v>ENFERMERÍA - EEGG</v>
      </c>
      <c r="O267" s="276"/>
      <c r="P267" s="300">
        <f>SUMIFS('Planificación 2026-1'!$R:$R,'Planificación 2026-1'!$W:$W,D267)</f>
        <v>15</v>
      </c>
      <c r="R267" s="15"/>
      <c r="S267" s="15" t="s">
        <v>199</v>
      </c>
      <c r="T267" s="15">
        <f t="shared" si="0"/>
        <v>1</v>
      </c>
    </row>
    <row r="268" spans="4:20" ht="10.8" x14ac:dyDescent="0.25">
      <c r="D268" s="141" t="s">
        <v>500</v>
      </c>
      <c r="E268" s="96" t="s">
        <v>429</v>
      </c>
      <c r="F268" s="19"/>
      <c r="G268" s="19"/>
      <c r="H268" s="19"/>
      <c r="I268" s="19"/>
      <c r="J268" s="19"/>
      <c r="K268" s="19"/>
      <c r="L268" s="43" t="e">
        <f>VLOOKUP(D268,EDITABLE!C:H,5,FALSE)</f>
        <v>#N/A</v>
      </c>
      <c r="M268" s="19"/>
      <c r="N268" s="275" t="e">
        <f>VLOOKUP(D268,EDITABLE!C:H,6,FALSE)</f>
        <v>#N/A</v>
      </c>
      <c r="O268" s="276"/>
      <c r="P268" s="348">
        <f>SUMIFS('Planificación 2026-1'!$R:$R,'Planificación 2026-1'!$W:$W,D268)</f>
        <v>0</v>
      </c>
      <c r="R268" s="15"/>
      <c r="S268" s="15" t="s">
        <v>213</v>
      </c>
      <c r="T268" s="15">
        <f t="shared" si="0"/>
        <v>1</v>
      </c>
    </row>
    <row r="269" spans="4:20" ht="10.8" x14ac:dyDescent="0.25">
      <c r="D269" s="141" t="s">
        <v>501</v>
      </c>
      <c r="E269" s="96" t="s">
        <v>429</v>
      </c>
      <c r="F269" s="19"/>
      <c r="G269" s="19"/>
      <c r="H269" s="19"/>
      <c r="I269" s="19"/>
      <c r="J269" s="19"/>
      <c r="K269" s="19"/>
      <c r="L269" s="43" t="str">
        <f>VLOOKUP(D269,EDITABLE!C:H,5,FALSE)</f>
        <v>SEDE</v>
      </c>
      <c r="M269" s="19"/>
      <c r="N269" s="275" t="str">
        <f>VLOOKUP(D269,EDITABLE!C:H,6,FALSE)</f>
        <v>ENFERMERÍA - EEGG</v>
      </c>
      <c r="O269" s="276"/>
      <c r="P269" s="300">
        <f>SUMIFS('Planificación 2026-1'!$R:$R,'Planificación 2026-1'!$W:$W,D269)</f>
        <v>16</v>
      </c>
      <c r="R269" s="15"/>
      <c r="S269" s="15" t="s">
        <v>230</v>
      </c>
      <c r="T269" s="15">
        <f t="shared" si="0"/>
        <v>1</v>
      </c>
    </row>
    <row r="270" spans="4:20" ht="10.8" x14ac:dyDescent="0.25">
      <c r="D270" s="337" t="s">
        <v>502</v>
      </c>
      <c r="E270" s="96" t="s">
        <v>429</v>
      </c>
      <c r="F270" s="19"/>
      <c r="G270" s="19"/>
      <c r="H270" s="19"/>
      <c r="I270" s="19"/>
      <c r="J270" s="19"/>
      <c r="K270" s="19"/>
      <c r="L270" s="43" t="str">
        <f>VLOOKUP(D270,EDITABLE!C:H,5,FALSE)</f>
        <v>PORUMA</v>
      </c>
      <c r="M270" s="19"/>
      <c r="N270" s="275" t="str">
        <f>VLOOKUP(D270,EDITABLE!C:H,6,FALSE)</f>
        <v>MEDICINA HUMANA - EEGG</v>
      </c>
      <c r="O270" s="276"/>
      <c r="P270" s="300">
        <f>SUMIFS('Planificación 2026-1'!$R:$R,'Planificación 2026-1'!$W:$W,D270)</f>
        <v>32</v>
      </c>
      <c r="R270" s="15"/>
      <c r="S270" s="15" t="s">
        <v>232</v>
      </c>
      <c r="T270" s="15">
        <f t="shared" si="0"/>
        <v>1</v>
      </c>
    </row>
    <row r="271" spans="4:20" ht="10.8" x14ac:dyDescent="0.25">
      <c r="D271" s="141" t="s">
        <v>503</v>
      </c>
      <c r="E271" s="96" t="s">
        <v>429</v>
      </c>
      <c r="F271" s="19"/>
      <c r="G271" s="19"/>
      <c r="H271" s="19"/>
      <c r="I271" s="19"/>
      <c r="J271" s="19"/>
      <c r="K271" s="19"/>
      <c r="L271" s="43" t="str">
        <f>VLOOKUP(D271,EDITABLE!C:H,5,FALSE)</f>
        <v>SEDE</v>
      </c>
      <c r="M271" s="19"/>
      <c r="N271" s="275" t="str">
        <f>VLOOKUP(D271,EDITABLE!C:H,6,FALSE)</f>
        <v>ENFERMERÍA</v>
      </c>
      <c r="O271" s="276"/>
      <c r="P271" s="300">
        <f>SUMIFS('Planificación 2026-1'!$R:$R,'Planificación 2026-1'!$W:$W,D271)</f>
        <v>12</v>
      </c>
      <c r="R271" s="15"/>
      <c r="S271" s="15" t="s">
        <v>237</v>
      </c>
      <c r="T271" s="15">
        <f t="shared" si="0"/>
        <v>1</v>
      </c>
    </row>
    <row r="272" spans="4:20" ht="10.8" x14ac:dyDescent="0.25">
      <c r="D272" s="141" t="s">
        <v>504</v>
      </c>
      <c r="E272" s="96" t="s">
        <v>429</v>
      </c>
      <c r="F272" s="19"/>
      <c r="G272" s="19"/>
      <c r="H272" s="19"/>
      <c r="I272" s="19"/>
      <c r="J272" s="19"/>
      <c r="K272" s="19"/>
      <c r="L272" s="43" t="str">
        <f>VLOOKUP(D272,EDITABLE!C:H,5,FALSE)</f>
        <v>PORUMA</v>
      </c>
      <c r="M272" s="19"/>
      <c r="N272" s="275" t="str">
        <f>VLOOKUP(D272,EDITABLE!C:H,6,FALSE)</f>
        <v>MEDICINA HUMANA</v>
      </c>
      <c r="O272" s="276"/>
      <c r="P272" s="300">
        <f>SUMIFS('Planificación 2026-1'!$R:$R,'Planificación 2026-1'!$W:$W,D272)</f>
        <v>11</v>
      </c>
      <c r="R272" s="15"/>
      <c r="S272" s="15" t="s">
        <v>239</v>
      </c>
      <c r="T272" s="15">
        <f t="shared" si="0"/>
        <v>1</v>
      </c>
    </row>
    <row r="273" spans="4:20" ht="10.8" x14ac:dyDescent="0.25">
      <c r="D273" s="141" t="s">
        <v>505</v>
      </c>
      <c r="E273" s="96" t="s">
        <v>429</v>
      </c>
      <c r="F273" s="19"/>
      <c r="G273" s="19"/>
      <c r="H273" s="19"/>
      <c r="I273" s="19"/>
      <c r="J273" s="19"/>
      <c r="K273" s="19"/>
      <c r="L273" s="43" t="e">
        <f>VLOOKUP(D273,EDITABLE!C:H,5,FALSE)</f>
        <v>#N/A</v>
      </c>
      <c r="M273" s="19"/>
      <c r="N273" s="275" t="e">
        <f>VLOOKUP(D273,EDITABLE!C:H,6,FALSE)</f>
        <v>#N/A</v>
      </c>
      <c r="O273" s="276"/>
      <c r="P273" s="300">
        <f>SUMIFS('Planificación 2026-1'!$R:$R,'Planificación 2026-1'!$W:$W,D273)</f>
        <v>0</v>
      </c>
      <c r="R273" s="15"/>
      <c r="S273" s="15" t="s">
        <v>268</v>
      </c>
      <c r="T273" s="15">
        <f t="shared" si="0"/>
        <v>1</v>
      </c>
    </row>
    <row r="274" spans="4:20" ht="10.8" x14ac:dyDescent="0.25">
      <c r="D274" s="337" t="s">
        <v>506</v>
      </c>
      <c r="E274" s="96" t="s">
        <v>429</v>
      </c>
      <c r="F274" s="19"/>
      <c r="G274" s="19"/>
      <c r="H274" s="19"/>
      <c r="I274" s="19"/>
      <c r="J274" s="19"/>
      <c r="K274" s="19"/>
      <c r="L274" s="43" t="str">
        <f>VLOOKUP(D274,EDITABLE!C:H,5,FALSE)</f>
        <v>FILIAL</v>
      </c>
      <c r="M274" s="19"/>
      <c r="N274" s="275" t="str">
        <f>VLOOKUP(D274,EDITABLE!C:H,6,FALSE)</f>
        <v>ENFERMERÍA - EEGG</v>
      </c>
      <c r="O274" s="276"/>
      <c r="P274" s="300">
        <f>SUMIFS('Planificación 2026-1'!$R:$R,'Planificación 2026-1'!$W:$W,D274)</f>
        <v>14</v>
      </c>
      <c r="R274" s="15"/>
      <c r="S274" s="15"/>
    </row>
    <row r="275" spans="4:20" ht="10.8" x14ac:dyDescent="0.25">
      <c r="D275" s="141" t="s">
        <v>507</v>
      </c>
      <c r="E275" s="96" t="s">
        <v>429</v>
      </c>
      <c r="F275" s="19"/>
      <c r="G275" s="19"/>
      <c r="H275" s="19"/>
      <c r="I275" s="19"/>
      <c r="J275" s="19"/>
      <c r="K275" s="19"/>
      <c r="L275" s="43" t="e">
        <f>VLOOKUP(D275,EDITABLE!C:H,5,FALSE)</f>
        <v>#N/A</v>
      </c>
      <c r="M275" s="19"/>
      <c r="N275" s="275" t="e">
        <f>VLOOKUP(D275,EDITABLE!C:H,6,FALSE)</f>
        <v>#N/A</v>
      </c>
      <c r="O275" s="276"/>
      <c r="P275" s="300">
        <f>SUMIFS('Planificación 2026-1'!$R:$R,'Planificación 2026-1'!$W:$W,D275)</f>
        <v>0</v>
      </c>
      <c r="R275" s="15"/>
      <c r="S275" s="15"/>
    </row>
    <row r="276" spans="4:20" ht="10.8" x14ac:dyDescent="0.25">
      <c r="D276" s="141" t="s">
        <v>508</v>
      </c>
      <c r="E276" s="96" t="s">
        <v>429</v>
      </c>
      <c r="F276" s="19"/>
      <c r="G276" s="19"/>
      <c r="H276" s="19"/>
      <c r="I276" s="19"/>
      <c r="J276" s="19"/>
      <c r="K276" s="19"/>
      <c r="L276" s="43" t="str">
        <f>VLOOKUP(D276,EDITABLE!C:H,5,FALSE)</f>
        <v>SEDE</v>
      </c>
      <c r="M276" s="19"/>
      <c r="N276" s="275" t="str">
        <f>VLOOKUP(D276,EDITABLE!C:H,6,FALSE)</f>
        <v>OBSTETRICIA</v>
      </c>
      <c r="O276" s="276"/>
      <c r="P276" s="300">
        <f>SUMIFS('Planificación 2026-1'!$R:$R,'Planificación 2026-1'!$W:$W,D276)</f>
        <v>12</v>
      </c>
      <c r="R276" s="15"/>
      <c r="S276" s="15"/>
    </row>
    <row r="277" spans="4:20" ht="10.8" x14ac:dyDescent="0.25">
      <c r="D277" s="141" t="s">
        <v>509</v>
      </c>
      <c r="E277" s="96" t="s">
        <v>429</v>
      </c>
      <c r="F277" s="19"/>
      <c r="G277" s="19"/>
      <c r="H277" s="19"/>
      <c r="I277" s="19"/>
      <c r="J277" s="19"/>
      <c r="K277" s="19"/>
      <c r="L277" s="43" t="str">
        <f>VLOOKUP(D277,EDITABLE!C:H,5,FALSE)</f>
        <v>SEDE</v>
      </c>
      <c r="M277" s="19"/>
      <c r="N277" s="275" t="str">
        <f>VLOOKUP(D277,EDITABLE!C:H,6,FALSE)</f>
        <v>ENFERMERÍA</v>
      </c>
      <c r="O277" s="276"/>
      <c r="P277" s="300">
        <f>SUMIFS('Planificación 2026-1'!$R:$R,'Planificación 2026-1'!$W:$W,D277)</f>
        <v>16</v>
      </c>
      <c r="R277" s="15"/>
      <c r="S277" s="15"/>
    </row>
    <row r="278" spans="4:20" ht="10.8" x14ac:dyDescent="0.25">
      <c r="D278" s="141" t="s">
        <v>510</v>
      </c>
      <c r="E278" s="96" t="s">
        <v>429</v>
      </c>
      <c r="F278" s="19"/>
      <c r="G278" s="19"/>
      <c r="H278" s="19"/>
      <c r="I278" s="19"/>
      <c r="J278" s="19"/>
      <c r="K278" s="19"/>
      <c r="L278" s="43" t="str">
        <f>VLOOKUP(D278,EDITABLE!C:H,5,FALSE)</f>
        <v>PORUMA</v>
      </c>
      <c r="M278" s="19"/>
      <c r="N278" s="275" t="str">
        <f>VLOOKUP(D278,EDITABLE!C:H,6,FALSE)</f>
        <v>MEDICINA HUMANA</v>
      </c>
      <c r="O278" s="276"/>
      <c r="P278" s="300">
        <f>SUMIFS('Planificación 2026-1'!$R:$R,'Planificación 2026-1'!$W:$W,D278)</f>
        <v>18</v>
      </c>
      <c r="R278" s="15"/>
      <c r="S278" s="15"/>
    </row>
    <row r="279" spans="4:20" ht="10.8" x14ac:dyDescent="0.25">
      <c r="D279" s="141" t="s">
        <v>511</v>
      </c>
      <c r="E279" s="96" t="s">
        <v>429</v>
      </c>
      <c r="F279" s="19"/>
      <c r="G279" s="19"/>
      <c r="H279" s="19"/>
      <c r="I279" s="19"/>
      <c r="J279" s="19"/>
      <c r="K279" s="19"/>
      <c r="L279" s="43" t="str">
        <f>VLOOKUP(D279,EDITABLE!C:H,5,FALSE)</f>
        <v>PORUMA</v>
      </c>
      <c r="M279" s="19"/>
      <c r="N279" s="275" t="str">
        <f>VLOOKUP(D279,EDITABLE!C:H,6,FALSE)</f>
        <v>MEDICINA HUMANA</v>
      </c>
      <c r="O279" s="276"/>
      <c r="P279" s="300">
        <f>SUMIFS('Planificación 2026-1'!$R:$R,'Planificación 2026-1'!$W:$W,D279)</f>
        <v>15</v>
      </c>
      <c r="R279" s="15"/>
      <c r="S279" s="15"/>
    </row>
    <row r="280" spans="4:20" ht="10.8" x14ac:dyDescent="0.25">
      <c r="D280" s="141" t="s">
        <v>512</v>
      </c>
      <c r="E280" s="96" t="s">
        <v>429</v>
      </c>
      <c r="F280" s="19"/>
      <c r="G280" s="19"/>
      <c r="H280" s="19"/>
      <c r="I280" s="19"/>
      <c r="J280" s="19"/>
      <c r="K280" s="19"/>
      <c r="L280" s="43" t="str">
        <f>VLOOKUP(D280,EDITABLE!C:H,5,FALSE)</f>
        <v>SEDE</v>
      </c>
      <c r="M280" s="19"/>
      <c r="N280" s="275" t="str">
        <f>VLOOKUP(D280,EDITABLE!C:H,6,FALSE)</f>
        <v>PSICOLOGÍA - EEGG</v>
      </c>
      <c r="O280" s="276"/>
      <c r="P280" s="300">
        <f>SUMIFS('Planificación 2026-1'!$R:$R,'Planificación 2026-1'!$W:$W,D280)</f>
        <v>16</v>
      </c>
      <c r="R280" s="15"/>
      <c r="S280" s="15"/>
    </row>
    <row r="281" spans="4:20" ht="10.8" x14ac:dyDescent="0.25">
      <c r="D281" s="337" t="s">
        <v>513</v>
      </c>
      <c r="E281" s="96" t="s">
        <v>429</v>
      </c>
      <c r="F281" s="19"/>
      <c r="G281" s="19"/>
      <c r="H281" s="19"/>
      <c r="I281" s="19"/>
      <c r="J281" s="19"/>
      <c r="K281" s="19"/>
      <c r="L281" s="43" t="str">
        <f>VLOOKUP(D281,EDITABLE!C:H,5,FALSE)</f>
        <v>FILIAL</v>
      </c>
      <c r="M281" s="19"/>
      <c r="N281" s="275" t="str">
        <f>VLOOKUP(D281,EDITABLE!C:H,6,FALSE)</f>
        <v>ENFERMERÍA - EEGG</v>
      </c>
      <c r="O281" s="276"/>
      <c r="P281" s="348">
        <f>SUMIFS('Planificación 2026-1'!$R:$R,'Planificación 2026-1'!$W:$W,D281)</f>
        <v>12</v>
      </c>
      <c r="R281" s="15"/>
      <c r="S281" s="15"/>
    </row>
    <row r="282" spans="4:20" ht="10.8" x14ac:dyDescent="0.25">
      <c r="D282" s="141" t="s">
        <v>514</v>
      </c>
      <c r="E282" s="96" t="s">
        <v>429</v>
      </c>
      <c r="F282" s="19"/>
      <c r="G282" s="19"/>
      <c r="H282" s="19"/>
      <c r="I282" s="19"/>
      <c r="J282" s="19"/>
      <c r="K282" s="19"/>
      <c r="L282" s="43" t="str">
        <f>VLOOKUP(D282,EDITABLE!C:H,5,FALSE)</f>
        <v>SUNAMPE</v>
      </c>
      <c r="M282" s="19"/>
      <c r="N282" s="275" t="str">
        <f>VLOOKUP(D282,EDITABLE!C:H,6,FALSE)</f>
        <v>TECNOLOGÍA MÉDICA - EEGG</v>
      </c>
      <c r="O282" s="276"/>
      <c r="P282" s="300">
        <f>SUMIFS('Planificación 2026-1'!$R:$R,'Planificación 2026-1'!$W:$W,D282)</f>
        <v>20</v>
      </c>
      <c r="R282" s="15"/>
      <c r="S282" s="15"/>
    </row>
    <row r="283" spans="4:20" ht="10.8" x14ac:dyDescent="0.25">
      <c r="D283" s="141" t="s">
        <v>515</v>
      </c>
      <c r="E283" s="96" t="s">
        <v>429</v>
      </c>
      <c r="F283" s="19"/>
      <c r="G283" s="19"/>
      <c r="H283" s="19"/>
      <c r="I283" s="19"/>
      <c r="J283" s="19"/>
      <c r="K283" s="19"/>
      <c r="L283" s="43" t="e">
        <f>VLOOKUP(D283,EDITABLE!C:H,5,FALSE)</f>
        <v>#N/A</v>
      </c>
      <c r="M283" s="19"/>
      <c r="N283" s="275" t="e">
        <f>VLOOKUP(D283,EDITABLE!C:H,6,FALSE)</f>
        <v>#N/A</v>
      </c>
      <c r="O283" s="276"/>
      <c r="P283" s="300">
        <f>SUMIFS('Planificación 2026-1'!$R:$R,'Planificación 2026-1'!$W:$W,D283)</f>
        <v>0</v>
      </c>
      <c r="R283" s="15"/>
      <c r="S283" s="15"/>
    </row>
    <row r="284" spans="4:20" ht="10.8" x14ac:dyDescent="0.25">
      <c r="D284" s="337" t="s">
        <v>516</v>
      </c>
      <c r="E284" s="96" t="s">
        <v>429</v>
      </c>
      <c r="F284" s="19"/>
      <c r="G284" s="19"/>
      <c r="H284" s="19"/>
      <c r="I284" s="19"/>
      <c r="J284" s="19"/>
      <c r="K284" s="19"/>
      <c r="L284" s="43" t="str">
        <f>VLOOKUP(D284,EDITABLE!C:H,5,FALSE)</f>
        <v>FILIAL</v>
      </c>
      <c r="M284" s="19"/>
      <c r="N284" s="275" t="str">
        <f>VLOOKUP(D284,EDITABLE!C:H,6,FALSE)</f>
        <v>ENFERMERÍA - EEGG</v>
      </c>
      <c r="O284" s="276"/>
      <c r="P284" s="300">
        <f>SUMIFS('Planificación 2026-1'!$R:$R,'Planificación 2026-1'!$W:$W,D284)</f>
        <v>13</v>
      </c>
      <c r="R284" s="15"/>
      <c r="S284" s="15"/>
    </row>
    <row r="285" spans="4:20" ht="10.8" x14ac:dyDescent="0.25">
      <c r="D285" s="141" t="s">
        <v>517</v>
      </c>
      <c r="E285" s="96" t="s">
        <v>429</v>
      </c>
      <c r="F285" s="19"/>
      <c r="G285" s="19"/>
      <c r="H285" s="19"/>
      <c r="I285" s="19"/>
      <c r="J285" s="19"/>
      <c r="K285" s="19"/>
      <c r="L285" s="43" t="str">
        <f>VLOOKUP(D285,EDITABLE!C:H,5,FALSE)</f>
        <v>FILIAL</v>
      </c>
      <c r="M285" s="19"/>
      <c r="N285" s="275" t="str">
        <f>VLOOKUP(D285,EDITABLE!C:H,6,FALSE)</f>
        <v>ENFERMERÍA</v>
      </c>
      <c r="O285" s="276"/>
      <c r="P285" s="300">
        <f>SUMIFS('Planificación 2026-1'!$R:$R,'Planificación 2026-1'!$W:$W,D285)</f>
        <v>18</v>
      </c>
      <c r="R285" s="15"/>
      <c r="S285" s="15"/>
    </row>
    <row r="286" spans="4:20" ht="10.8" x14ac:dyDescent="0.25">
      <c r="D286" s="141" t="s">
        <v>518</v>
      </c>
      <c r="E286" s="96" t="s">
        <v>429</v>
      </c>
      <c r="F286" s="19"/>
      <c r="G286" s="19"/>
      <c r="H286" s="19"/>
      <c r="I286" s="19"/>
      <c r="J286" s="19"/>
      <c r="K286" s="19"/>
      <c r="L286" s="43" t="e">
        <f>VLOOKUP(D286,EDITABLE!C:H,5,FALSE)</f>
        <v>#N/A</v>
      </c>
      <c r="M286" s="19"/>
      <c r="N286" s="275" t="e">
        <f>VLOOKUP(D286,EDITABLE!C:H,6,FALSE)</f>
        <v>#N/A</v>
      </c>
      <c r="O286" s="276"/>
      <c r="P286" s="300">
        <f>SUMIFS('Planificación 2026-1'!$R:$R,'Planificación 2026-1'!$W:$W,D286)</f>
        <v>0</v>
      </c>
      <c r="R286" s="15"/>
      <c r="S286" s="15"/>
    </row>
    <row r="287" spans="4:20" ht="10.8" x14ac:dyDescent="0.25">
      <c r="D287" s="141" t="s">
        <v>519</v>
      </c>
      <c r="E287" s="96" t="s">
        <v>429</v>
      </c>
      <c r="F287" s="19"/>
      <c r="G287" s="19"/>
      <c r="H287" s="19"/>
      <c r="I287" s="19"/>
      <c r="J287" s="19"/>
      <c r="K287" s="19"/>
      <c r="L287" s="43" t="str">
        <f>VLOOKUP(D287,EDITABLE!C:H,5,FALSE)</f>
        <v>SEDE</v>
      </c>
      <c r="M287" s="19"/>
      <c r="N287" s="275" t="str">
        <f>VLOOKUP(D287,EDITABLE!C:H,6,FALSE)</f>
        <v>OBSTETRICIA</v>
      </c>
      <c r="O287" s="276"/>
      <c r="P287" s="300">
        <f>SUMIFS('Planificación 2026-1'!$R:$R,'Planificación 2026-1'!$W:$W,D287)</f>
        <v>17</v>
      </c>
      <c r="R287" s="15"/>
      <c r="S287" s="15"/>
    </row>
    <row r="288" spans="4:20" ht="10.8" x14ac:dyDescent="0.25">
      <c r="D288" s="141" t="s">
        <v>520</v>
      </c>
      <c r="E288" s="96" t="s">
        <v>429</v>
      </c>
      <c r="F288" s="19"/>
      <c r="G288" s="19"/>
      <c r="H288" s="19"/>
      <c r="I288" s="19"/>
      <c r="J288" s="19"/>
      <c r="K288" s="19"/>
      <c r="L288" s="43" t="str">
        <f>VLOOKUP(D288,EDITABLE!C:H,5,FALSE)</f>
        <v>SEDE</v>
      </c>
      <c r="M288" s="19"/>
      <c r="N288" s="275" t="str">
        <f>VLOOKUP(D288,EDITABLE!C:H,6,FALSE)</f>
        <v>OBSTETRICIA - EEGG</v>
      </c>
      <c r="O288" s="276"/>
      <c r="P288" s="300">
        <f>SUMIFS('Planificación 2026-1'!$R:$R,'Planificación 2026-1'!$W:$W,D288)</f>
        <v>18</v>
      </c>
      <c r="R288" s="15"/>
      <c r="S288" s="15"/>
    </row>
    <row r="289" spans="4:19" ht="10.8" x14ac:dyDescent="0.25">
      <c r="D289" s="141" t="s">
        <v>521</v>
      </c>
      <c r="E289" s="96" t="s">
        <v>429</v>
      </c>
      <c r="F289" s="19"/>
      <c r="G289" s="19"/>
      <c r="H289" s="19"/>
      <c r="I289" s="19"/>
      <c r="J289" s="19"/>
      <c r="K289" s="19"/>
      <c r="L289" s="43" t="str">
        <f>VLOOKUP(D289,EDITABLE!C:H,5,FALSE)</f>
        <v>SUNAMPE</v>
      </c>
      <c r="M289" s="19"/>
      <c r="N289" s="275" t="str">
        <f>VLOOKUP(D289,EDITABLE!C:H,6,FALSE)</f>
        <v>TECNOLOGÍA MÉDICA</v>
      </c>
      <c r="O289" s="276"/>
      <c r="P289" s="348">
        <f>SUMIFS('Planificación 2026-1'!$R:$R,'Planificación 2026-1'!$W:$W,D289)</f>
        <v>20</v>
      </c>
      <c r="R289" s="15"/>
      <c r="S289" s="15"/>
    </row>
    <row r="290" spans="4:19" ht="10.8" x14ac:dyDescent="0.25">
      <c r="D290" s="141" t="s">
        <v>522</v>
      </c>
      <c r="E290" s="96" t="s">
        <v>429</v>
      </c>
      <c r="F290" s="19"/>
      <c r="G290" s="19"/>
      <c r="H290" s="19"/>
      <c r="I290" s="19"/>
      <c r="J290" s="19"/>
      <c r="K290" s="19"/>
      <c r="L290" s="43" t="str">
        <f>VLOOKUP(D290,EDITABLE!C:H,5,FALSE)</f>
        <v>SEDE</v>
      </c>
      <c r="M290" s="19"/>
      <c r="N290" s="275" t="str">
        <f>VLOOKUP(D290,EDITABLE!C:H,6,FALSE)</f>
        <v>ENFERMERÍA - EEGG</v>
      </c>
      <c r="O290" s="276"/>
      <c r="P290" s="300">
        <f>SUMIFS('Planificación 2026-1'!$R:$R,'Planificación 2026-1'!$W:$W,D290)</f>
        <v>12</v>
      </c>
      <c r="R290" s="15"/>
      <c r="S290" s="15"/>
    </row>
    <row r="291" spans="4:19" ht="10.8" x14ac:dyDescent="0.25">
      <c r="D291" s="141" t="s">
        <v>523</v>
      </c>
      <c r="E291" s="96" t="s">
        <v>429</v>
      </c>
      <c r="F291" s="19"/>
      <c r="G291" s="19"/>
      <c r="H291" s="19"/>
      <c r="I291" s="19"/>
      <c r="J291" s="19"/>
      <c r="K291" s="19"/>
      <c r="L291" s="43" t="str">
        <f>VLOOKUP(D291,EDITABLE!C:H,5,FALSE)</f>
        <v>SUNAMPE</v>
      </c>
      <c r="M291" s="19"/>
      <c r="N291" s="275" t="str">
        <f>VLOOKUP(D291,EDITABLE!C:H,6,FALSE)</f>
        <v>TECNOLOGÍA MÉDICA</v>
      </c>
      <c r="O291" s="276"/>
      <c r="P291" s="300">
        <f>SUMIFS('Planificación 2026-1'!$R:$R,'Planificación 2026-1'!$W:$W,D291)</f>
        <v>15</v>
      </c>
      <c r="R291" s="15"/>
      <c r="S291" s="15"/>
    </row>
    <row r="292" spans="4:19" ht="10.8" x14ac:dyDescent="0.25">
      <c r="D292" s="141" t="s">
        <v>524</v>
      </c>
      <c r="E292" s="96" t="s">
        <v>429</v>
      </c>
      <c r="F292" s="19"/>
      <c r="G292" s="19"/>
      <c r="H292" s="19"/>
      <c r="I292" s="19"/>
      <c r="J292" s="19"/>
      <c r="K292" s="19"/>
      <c r="L292" s="43" t="str">
        <f>VLOOKUP(D292,EDITABLE!C:H,5,FALSE)</f>
        <v>SUNAMPE</v>
      </c>
      <c r="M292" s="19"/>
      <c r="N292" s="275" t="str">
        <f>VLOOKUP(D292,EDITABLE!C:H,6,FALSE)</f>
        <v>TECNOLOGÍA MÉDICA</v>
      </c>
      <c r="O292" s="276"/>
      <c r="P292" s="300">
        <f>SUMIFS('Planificación 2026-1'!$R:$R,'Planificación 2026-1'!$W:$W,D292)</f>
        <v>12</v>
      </c>
      <c r="R292" s="15"/>
      <c r="S292" s="15"/>
    </row>
    <row r="293" spans="4:19" ht="10.8" x14ac:dyDescent="0.25">
      <c r="D293" s="141" t="s">
        <v>525</v>
      </c>
      <c r="E293" s="96" t="s">
        <v>429</v>
      </c>
      <c r="F293" s="19"/>
      <c r="G293" s="19"/>
      <c r="H293" s="19"/>
      <c r="I293" s="19"/>
      <c r="J293" s="19"/>
      <c r="K293" s="19"/>
      <c r="L293" s="43" t="str">
        <f>VLOOKUP(D293,EDITABLE!C:H,5,FALSE)</f>
        <v>SUNAMPE</v>
      </c>
      <c r="M293" s="19"/>
      <c r="N293" s="275" t="str">
        <f>VLOOKUP(D293,EDITABLE!C:H,6,FALSE)</f>
        <v>TECNOLOGÍA MÉDICA - EEGG</v>
      </c>
      <c r="O293" s="276"/>
      <c r="P293" s="300">
        <f>SUMIFS('Planificación 2026-1'!$R:$R,'Planificación 2026-1'!$W:$W,D293)</f>
        <v>0</v>
      </c>
      <c r="R293" s="15"/>
      <c r="S293" s="15"/>
    </row>
    <row r="294" spans="4:19" ht="10.8" x14ac:dyDescent="0.25">
      <c r="D294" s="141" t="s">
        <v>526</v>
      </c>
      <c r="E294" s="96" t="s">
        <v>429</v>
      </c>
      <c r="F294" s="19"/>
      <c r="G294" s="19"/>
      <c r="H294" s="19"/>
      <c r="I294" s="19"/>
      <c r="J294" s="19"/>
      <c r="K294" s="19"/>
      <c r="L294" s="43" t="str">
        <f>VLOOKUP(D294,EDITABLE!C:H,5,FALSE)</f>
        <v>SUNAMPE</v>
      </c>
      <c r="M294" s="19"/>
      <c r="N294" s="275" t="str">
        <f>VLOOKUP(D294,EDITABLE!C:H,6,FALSE)</f>
        <v>TECNOLOGÍA MÉDICA</v>
      </c>
      <c r="O294" s="276"/>
      <c r="P294" s="300">
        <f>SUMIFS('Planificación 2026-1'!$R:$R,'Planificación 2026-1'!$W:$W,D294)</f>
        <v>38</v>
      </c>
      <c r="R294" s="15"/>
      <c r="S294" s="15"/>
    </row>
    <row r="295" spans="4:19" ht="10.8" x14ac:dyDescent="0.25">
      <c r="D295" s="141" t="s">
        <v>527</v>
      </c>
      <c r="E295" s="96" t="s">
        <v>429</v>
      </c>
      <c r="F295" s="19"/>
      <c r="G295" s="19"/>
      <c r="H295" s="19"/>
      <c r="I295" s="19"/>
      <c r="J295" s="19"/>
      <c r="K295" s="19"/>
      <c r="L295" s="43" t="e">
        <f>VLOOKUP(D295,EDITABLE!C:H,5,FALSE)</f>
        <v>#N/A</v>
      </c>
      <c r="M295" s="19"/>
      <c r="N295" s="275" t="e">
        <f>VLOOKUP(D295,EDITABLE!C:H,6,FALSE)</f>
        <v>#N/A</v>
      </c>
      <c r="O295" s="276"/>
      <c r="P295" s="348">
        <f>SUMIFS('Planificación 2026-1'!$R:$R,'Planificación 2026-1'!$W:$W,D295)</f>
        <v>0</v>
      </c>
      <c r="R295" s="15"/>
      <c r="S295" s="15"/>
    </row>
    <row r="296" spans="4:19" ht="10.8" x14ac:dyDescent="0.3">
      <c r="D296" s="32" t="s">
        <v>890</v>
      </c>
      <c r="E296" s="96" t="s">
        <v>429</v>
      </c>
      <c r="F296" s="19"/>
      <c r="G296" s="19"/>
      <c r="H296" s="19"/>
      <c r="I296" s="19"/>
      <c r="J296" s="19"/>
      <c r="K296" s="19"/>
      <c r="L296" s="43" t="str">
        <f>VLOOKUP(D296,EDITABLE!C:H,5,FALSE)</f>
        <v>SUNAMPE</v>
      </c>
      <c r="M296" s="19"/>
      <c r="N296" s="275" t="str">
        <f>VLOOKUP(D296,EDITABLE!C:H,6,FALSE)</f>
        <v>MEDICINA HUMANA</v>
      </c>
      <c r="O296" s="276"/>
      <c r="P296" s="300">
        <f>SUMIFS('Planificación 2026-1'!$R:$R,'Planificación 2026-1'!$W:$W,D296)</f>
        <v>18</v>
      </c>
      <c r="R296" s="15"/>
      <c r="S296" s="15"/>
    </row>
    <row r="297" spans="4:19" ht="10.8" x14ac:dyDescent="0.3">
      <c r="D297" s="32" t="s">
        <v>894</v>
      </c>
      <c r="E297" s="96" t="s">
        <v>429</v>
      </c>
      <c r="F297" s="19"/>
      <c r="G297" s="19"/>
      <c r="H297" s="19"/>
      <c r="I297" s="19"/>
      <c r="J297" s="19"/>
      <c r="K297" s="19"/>
      <c r="L297" s="43" t="str">
        <f>VLOOKUP(D297,EDITABLE!C:H,5,FALSE)</f>
        <v>SUNAMPE</v>
      </c>
      <c r="M297" s="19"/>
      <c r="N297" s="275" t="str">
        <f>VLOOKUP(D297,EDITABLE!C:H,6,FALSE)</f>
        <v>TECNOLOGÍA MÉDICA</v>
      </c>
      <c r="O297" s="276"/>
      <c r="P297" s="300">
        <f>SUMIFS('Planificación 2026-1'!$R:$R,'Planificación 2026-1'!$W:$W,D297)</f>
        <v>10</v>
      </c>
      <c r="R297" s="15"/>
      <c r="S297" s="15"/>
    </row>
    <row r="298" spans="4:19" ht="10.8" x14ac:dyDescent="0.3">
      <c r="D298" s="32" t="s">
        <v>884</v>
      </c>
      <c r="E298" s="96" t="s">
        <v>429</v>
      </c>
      <c r="F298" s="19"/>
      <c r="G298" s="19"/>
      <c r="H298" s="19"/>
      <c r="I298" s="19"/>
      <c r="J298" s="19"/>
      <c r="K298" s="19"/>
      <c r="L298" s="43" t="str">
        <f>VLOOKUP(D298,EDITABLE!C:H,5,FALSE)</f>
        <v>JEFE DE PRACTICA</v>
      </c>
      <c r="M298" s="19"/>
      <c r="N298" s="275" t="str">
        <f>VLOOKUP(D298,EDITABLE!C:H,6,FALSE)</f>
        <v>JEFE DE PRACTICA</v>
      </c>
      <c r="O298" s="276"/>
      <c r="P298" s="348">
        <f>SUMIFS('Planificación 2026-1'!$R:$R,'Planificación 2026-1'!$W:$W,D298)</f>
        <v>10</v>
      </c>
      <c r="R298" s="15"/>
      <c r="S298" s="15"/>
    </row>
    <row r="299" spans="4:19" ht="10.8" x14ac:dyDescent="0.3">
      <c r="D299" s="32" t="s">
        <v>891</v>
      </c>
      <c r="E299" s="96" t="s">
        <v>429</v>
      </c>
      <c r="F299" s="19"/>
      <c r="G299" s="19"/>
      <c r="H299" s="19"/>
      <c r="I299" s="19"/>
      <c r="J299" s="19"/>
      <c r="K299" s="19"/>
      <c r="L299" s="43" t="str">
        <f>VLOOKUP(D299,EDITABLE!C:H,5,FALSE)</f>
        <v>SUNAMPE</v>
      </c>
      <c r="M299" s="19"/>
      <c r="N299" s="275" t="str">
        <f>VLOOKUP(D299,EDITABLE!C:H,6,FALSE)</f>
        <v>MEDICINA HUMANA</v>
      </c>
      <c r="O299" s="276"/>
      <c r="P299" s="300">
        <f>SUMIFS('Planificación 2026-1'!$R:$R,'Planificación 2026-1'!$W:$W,D299)</f>
        <v>18</v>
      </c>
      <c r="R299" s="15"/>
      <c r="S299" s="15"/>
    </row>
    <row r="300" spans="4:19" ht="10.8" x14ac:dyDescent="0.3">
      <c r="D300" s="32" t="s">
        <v>830</v>
      </c>
      <c r="E300" s="96" t="s">
        <v>429</v>
      </c>
      <c r="F300" s="19"/>
      <c r="G300" s="19"/>
      <c r="H300" s="19"/>
      <c r="I300" s="19"/>
      <c r="J300" s="19"/>
      <c r="K300" s="19"/>
      <c r="L300" s="43" t="str">
        <f>VLOOKUP(D300,EDITABLE!C:H,5,FALSE)</f>
        <v>PORUMA</v>
      </c>
      <c r="M300" s="19"/>
      <c r="N300" s="275" t="str">
        <f>VLOOKUP(D300,EDITABLE!C:H,6,FALSE)</f>
        <v>MEDICINA HUMANA</v>
      </c>
      <c r="O300" s="276"/>
      <c r="P300" s="348">
        <f>SUMIFS('Planificación 2026-1'!$R:$R,'Planificación 2026-1'!$W:$W,D300)</f>
        <v>7</v>
      </c>
      <c r="R300" s="15"/>
      <c r="S300" s="15"/>
    </row>
    <row r="301" spans="4:19" ht="10.8" x14ac:dyDescent="0.3">
      <c r="D301" s="32" t="s">
        <v>850</v>
      </c>
      <c r="E301" s="96" t="s">
        <v>429</v>
      </c>
      <c r="F301" s="19"/>
      <c r="G301" s="19"/>
      <c r="H301" s="19"/>
      <c r="I301" s="19"/>
      <c r="J301" s="19"/>
      <c r="K301" s="19"/>
      <c r="L301" s="43" t="str">
        <f>VLOOKUP(D301,EDITABLE!C:H,5,FALSE)</f>
        <v>SEDE</v>
      </c>
      <c r="M301" s="19"/>
      <c r="N301" s="275" t="str">
        <f>VLOOKUP(D301,EDITABLE!C:H,6,FALSE)</f>
        <v>OBSTETRICIA</v>
      </c>
      <c r="O301" s="276"/>
      <c r="P301" s="300">
        <f>SUMIFS('Planificación 2026-1'!$R:$R,'Planificación 2026-1'!$W:$W,D301)</f>
        <v>30</v>
      </c>
      <c r="R301" s="15"/>
      <c r="S301" s="15"/>
    </row>
    <row r="302" spans="4:19" ht="10.8" x14ac:dyDescent="0.3">
      <c r="D302" s="32" t="s">
        <v>895</v>
      </c>
      <c r="E302" s="96" t="s">
        <v>429</v>
      </c>
      <c r="F302" s="19"/>
      <c r="G302" s="19"/>
      <c r="H302" s="19"/>
      <c r="I302" s="19"/>
      <c r="J302" s="19"/>
      <c r="K302" s="19"/>
      <c r="L302" s="43" t="str">
        <f>VLOOKUP(D302,EDITABLE!C:H,5,FALSE)</f>
        <v>SUNAMPE</v>
      </c>
      <c r="M302" s="19"/>
      <c r="N302" s="275" t="str">
        <f>VLOOKUP(D302,EDITABLE!C:H,6,FALSE)</f>
        <v>TECNOLOGÍA MÉDICA</v>
      </c>
      <c r="O302" s="276"/>
      <c r="P302" s="300">
        <f>SUMIFS('Planificación 2026-1'!$R:$R,'Planificación 2026-1'!$W:$W,D302)</f>
        <v>12</v>
      </c>
      <c r="R302" s="15"/>
      <c r="S302" s="15"/>
    </row>
    <row r="303" spans="4:19" ht="10.8" x14ac:dyDescent="0.3">
      <c r="D303" s="32" t="s">
        <v>889</v>
      </c>
      <c r="E303" s="96" t="s">
        <v>429</v>
      </c>
      <c r="F303" s="19"/>
      <c r="G303" s="19"/>
      <c r="H303" s="19"/>
      <c r="I303" s="19"/>
      <c r="J303" s="19"/>
      <c r="K303" s="19"/>
      <c r="L303" s="43" t="str">
        <f>VLOOKUP(D303,EDITABLE!C:H,5,FALSE)</f>
        <v>JEFE DE PRACTICA</v>
      </c>
      <c r="M303" s="19"/>
      <c r="N303" s="275" t="str">
        <f>VLOOKUP(D303,EDITABLE!C:H,6,FALSE)</f>
        <v>JEFE DE PRACTICA</v>
      </c>
      <c r="O303" s="276"/>
      <c r="P303" s="300">
        <f>SUMIFS('Planificación 2026-1'!$R:$R,'Planificación 2026-1'!$W:$W,D303)</f>
        <v>15</v>
      </c>
      <c r="R303" s="15"/>
      <c r="S303" s="15"/>
    </row>
    <row r="304" spans="4:19" ht="10.8" x14ac:dyDescent="0.3">
      <c r="D304" s="32" t="s">
        <v>959</v>
      </c>
      <c r="E304" s="96" t="s">
        <v>429</v>
      </c>
      <c r="F304" s="19"/>
      <c r="G304" s="19"/>
      <c r="H304" s="19"/>
      <c r="I304" s="19"/>
      <c r="J304" s="19"/>
      <c r="K304" s="19"/>
      <c r="L304" s="43" t="str">
        <f>VLOOKUP(D304,EDITABLE!C:H,5,FALSE)</f>
        <v>SEDE</v>
      </c>
      <c r="M304" s="19"/>
      <c r="N304" s="275" t="str">
        <f>VLOOKUP(D304,EDITABLE!C:H,6,FALSE)</f>
        <v>OBSTETRICIA</v>
      </c>
      <c r="O304" s="276"/>
      <c r="P304" s="300">
        <f>SUMIFS('Planificación 2026-1'!$R:$R,'Planificación 2026-1'!$W:$W,D304)</f>
        <v>14</v>
      </c>
      <c r="R304" s="15"/>
      <c r="S304" s="15"/>
    </row>
    <row r="305" spans="4:19" ht="14.4" x14ac:dyDescent="0.3">
      <c r="D305" s="1" t="s">
        <v>1109</v>
      </c>
      <c r="G305"/>
      <c r="P305" s="300">
        <f>SUMIFS('Planificación 2026-1'!$R:$R,'Planificación 2026-1'!$W:$W,D305)</f>
        <v>20</v>
      </c>
      <c r="R305" s="15"/>
      <c r="S305" s="15"/>
    </row>
    <row r="306" spans="4:19" ht="14.4" x14ac:dyDescent="0.3">
      <c r="D306" s="1" t="s">
        <v>1114</v>
      </c>
      <c r="G306"/>
      <c r="P306" s="300">
        <f>SUMIFS('Planificación 2026-1'!$R:$R,'Planificación 2026-1'!$W:$W,D306)</f>
        <v>15</v>
      </c>
      <c r="R306" s="15"/>
      <c r="S306" s="15"/>
    </row>
    <row r="307" spans="4:19" ht="14.4" x14ac:dyDescent="0.3">
      <c r="D307" s="15" t="s">
        <v>1112</v>
      </c>
      <c r="G307"/>
      <c r="P307" s="300">
        <f>SUMIFS('Planificación 2026-1'!$R:$R,'Planificación 2026-1'!$W:$W,D307)</f>
        <v>4</v>
      </c>
      <c r="R307" s="15"/>
      <c r="S307" s="15"/>
    </row>
    <row r="308" spans="4:19" ht="14.4" x14ac:dyDescent="0.3">
      <c r="D308" s="15" t="s">
        <v>1110</v>
      </c>
      <c r="G308"/>
      <c r="P308" s="300">
        <f>SUMIFS('Planificación 2026-1'!$R:$R,'Planificación 2026-1'!$W:$W,D308)</f>
        <v>18</v>
      </c>
      <c r="R308" s="15"/>
      <c r="S308" s="15"/>
    </row>
    <row r="309" spans="4:19" ht="14.4" x14ac:dyDescent="0.3">
      <c r="D309" s="15" t="s">
        <v>1113</v>
      </c>
      <c r="G309"/>
      <c r="P309" s="300">
        <f>SUMIFS('Planificación 2026-1'!$R:$R,'Planificación 2026-1'!$W:$W,D309)</f>
        <v>5</v>
      </c>
      <c r="R309" s="15"/>
      <c r="S309" s="15"/>
    </row>
    <row r="310" spans="4:19" ht="14.4" x14ac:dyDescent="0.3">
      <c r="D310" s="15" t="s">
        <v>263</v>
      </c>
      <c r="G310"/>
      <c r="P310" s="300">
        <f>SUMIFS('Planificación 2026-1'!$R:$R,'Planificación 2026-1'!$W:$W,D310)</f>
        <v>8</v>
      </c>
      <c r="R310" s="15"/>
      <c r="S310" s="15"/>
    </row>
    <row r="311" spans="4:19" ht="14.4" x14ac:dyDescent="0.3">
      <c r="D311" s="15" t="s">
        <v>1111</v>
      </c>
      <c r="G311"/>
      <c r="P311" s="300">
        <f>SUMIFS('Planificación 2026-1'!$R:$R,'Planificación 2026-1'!$W:$W,D311)</f>
        <v>14</v>
      </c>
      <c r="R311" s="15"/>
      <c r="S311" s="15"/>
    </row>
    <row r="312" spans="4:19" ht="14.4" x14ac:dyDescent="0.3">
      <c r="G312"/>
      <c r="R312" s="15"/>
      <c r="S312" s="15"/>
    </row>
    <row r="313" spans="4:19" ht="14.4" x14ac:dyDescent="0.3">
      <c r="G313"/>
      <c r="R313" s="15"/>
      <c r="S313" s="15"/>
    </row>
    <row r="314" spans="4:19" ht="14.4" x14ac:dyDescent="0.3">
      <c r="G314"/>
      <c r="R314" s="15"/>
      <c r="S314" s="15"/>
    </row>
    <row r="315" spans="4:19" ht="14.4" x14ac:dyDescent="0.3">
      <c r="G315"/>
      <c r="R315" s="15"/>
      <c r="S315" s="15"/>
    </row>
    <row r="316" spans="4:19" ht="14.4" x14ac:dyDescent="0.3">
      <c r="G316"/>
      <c r="R316" s="15"/>
      <c r="S316" s="15"/>
    </row>
    <row r="317" spans="4:19" ht="14.4" x14ac:dyDescent="0.3">
      <c r="G317"/>
      <c r="R317" s="15"/>
      <c r="S317" s="15"/>
    </row>
    <row r="318" spans="4:19" ht="14.4" x14ac:dyDescent="0.3">
      <c r="G318"/>
      <c r="R318" s="15"/>
      <c r="S318" s="15"/>
    </row>
    <row r="319" spans="4:19" ht="14.4" x14ac:dyDescent="0.3">
      <c r="G319"/>
      <c r="R319" s="15"/>
      <c r="S319" s="15"/>
    </row>
    <row r="320" spans="4:19" ht="14.4" x14ac:dyDescent="0.3">
      <c r="G320"/>
      <c r="R320" s="15"/>
      <c r="S320" s="15"/>
    </row>
    <row r="321" spans="7:19" ht="14.4" x14ac:dyDescent="0.3">
      <c r="G321"/>
      <c r="R321" s="15"/>
      <c r="S321" s="15"/>
    </row>
    <row r="322" spans="7:19" ht="14.4" x14ac:dyDescent="0.3">
      <c r="G322"/>
      <c r="R322" s="15"/>
      <c r="S322" s="15"/>
    </row>
    <row r="323" spans="7:19" ht="14.4" x14ac:dyDescent="0.3">
      <c r="G323"/>
      <c r="R323" s="15"/>
      <c r="S323" s="15"/>
    </row>
    <row r="324" spans="7:19" ht="14.4" x14ac:dyDescent="0.3">
      <c r="G324"/>
      <c r="R324" s="15"/>
      <c r="S324" s="15"/>
    </row>
    <row r="325" spans="7:19" ht="14.4" x14ac:dyDescent="0.3">
      <c r="G325"/>
      <c r="R325" s="15"/>
      <c r="S325" s="15"/>
    </row>
    <row r="326" spans="7:19" ht="14.4" x14ac:dyDescent="0.3">
      <c r="G326"/>
      <c r="R326" s="15"/>
      <c r="S326" s="15"/>
    </row>
    <row r="327" spans="7:19" ht="14.4" x14ac:dyDescent="0.3">
      <c r="G327"/>
      <c r="R327" s="15"/>
      <c r="S327" s="15"/>
    </row>
    <row r="328" spans="7:19" ht="14.4" x14ac:dyDescent="0.3">
      <c r="G328"/>
      <c r="R328" s="15"/>
      <c r="S328" s="15"/>
    </row>
    <row r="329" spans="7:19" ht="14.4" x14ac:dyDescent="0.3">
      <c r="G329"/>
      <c r="R329" s="15"/>
      <c r="S329" s="15"/>
    </row>
    <row r="330" spans="7:19" ht="14.4" x14ac:dyDescent="0.3">
      <c r="G330"/>
      <c r="R330" s="15"/>
      <c r="S330" s="15"/>
    </row>
    <row r="331" spans="7:19" ht="14.4" x14ac:dyDescent="0.3">
      <c r="G331"/>
      <c r="R331" s="15"/>
      <c r="S331" s="15"/>
    </row>
    <row r="332" spans="7:19" ht="14.4" x14ac:dyDescent="0.3">
      <c r="G332"/>
      <c r="R332" s="15"/>
      <c r="S332" s="15"/>
    </row>
    <row r="333" spans="7:19" ht="14.4" x14ac:dyDescent="0.3">
      <c r="G333"/>
      <c r="R333" s="15"/>
      <c r="S333" s="15"/>
    </row>
    <row r="334" spans="7:19" ht="14.4" x14ac:dyDescent="0.3">
      <c r="G334"/>
      <c r="R334" s="15"/>
      <c r="S334" s="15"/>
    </row>
    <row r="335" spans="7:19" ht="14.4" x14ac:dyDescent="0.3">
      <c r="G335"/>
      <c r="R335" s="15"/>
      <c r="S335" s="15"/>
    </row>
    <row r="336" spans="7:19" ht="14.4" x14ac:dyDescent="0.3">
      <c r="G336"/>
      <c r="R336" s="15"/>
      <c r="S336" s="15"/>
    </row>
    <row r="337" spans="7:19" ht="14.4" x14ac:dyDescent="0.3">
      <c r="G337"/>
      <c r="R337" s="15"/>
      <c r="S337" s="15"/>
    </row>
    <row r="338" spans="7:19" ht="14.4" x14ac:dyDescent="0.3">
      <c r="G338"/>
      <c r="R338" s="15"/>
      <c r="S338" s="15"/>
    </row>
    <row r="339" spans="7:19" ht="14.4" x14ac:dyDescent="0.3">
      <c r="G339"/>
      <c r="R339" s="15"/>
      <c r="S339" s="15"/>
    </row>
    <row r="340" spans="7:19" ht="14.4" x14ac:dyDescent="0.3">
      <c r="G340"/>
      <c r="R340" s="15"/>
      <c r="S340" s="15"/>
    </row>
    <row r="341" spans="7:19" ht="14.4" x14ac:dyDescent="0.3">
      <c r="G341"/>
      <c r="R341" s="15"/>
      <c r="S341" s="15"/>
    </row>
    <row r="342" spans="7:19" ht="14.4" x14ac:dyDescent="0.3">
      <c r="G342"/>
      <c r="R342" s="15"/>
      <c r="S342" s="15"/>
    </row>
    <row r="343" spans="7:19" ht="14.4" x14ac:dyDescent="0.3">
      <c r="G343"/>
      <c r="R343" s="15"/>
      <c r="S343" s="15"/>
    </row>
    <row r="344" spans="7:19" ht="14.4" x14ac:dyDescent="0.3">
      <c r="G344"/>
      <c r="R344" s="15"/>
      <c r="S344" s="15"/>
    </row>
    <row r="345" spans="7:19" ht="14.4" x14ac:dyDescent="0.3">
      <c r="G345"/>
      <c r="R345" s="15"/>
      <c r="S345" s="15"/>
    </row>
    <row r="346" spans="7:19" ht="14.4" x14ac:dyDescent="0.3">
      <c r="G346"/>
      <c r="R346" s="15"/>
      <c r="S346" s="15"/>
    </row>
    <row r="347" spans="7:19" ht="14.4" x14ac:dyDescent="0.3">
      <c r="G347"/>
      <c r="R347" s="15"/>
      <c r="S347" s="15"/>
    </row>
    <row r="348" spans="7:19" ht="14.4" x14ac:dyDescent="0.3">
      <c r="G348"/>
      <c r="R348" s="15"/>
      <c r="S348" s="15"/>
    </row>
    <row r="349" spans="7:19" ht="14.4" x14ac:dyDescent="0.3">
      <c r="G349"/>
      <c r="R349" s="15"/>
      <c r="S349" s="15"/>
    </row>
    <row r="350" spans="7:19" ht="14.4" x14ac:dyDescent="0.3">
      <c r="G350"/>
      <c r="R350" s="15"/>
      <c r="S350" s="15"/>
    </row>
    <row r="351" spans="7:19" ht="14.4" x14ac:dyDescent="0.3">
      <c r="G351"/>
      <c r="R351" s="15"/>
      <c r="S351" s="15"/>
    </row>
    <row r="352" spans="7:19" ht="14.4" x14ac:dyDescent="0.3">
      <c r="G352"/>
      <c r="R352" s="15"/>
      <c r="S352" s="15"/>
    </row>
    <row r="353" spans="7:19" ht="14.4" x14ac:dyDescent="0.3">
      <c r="G353"/>
      <c r="R353" s="15"/>
      <c r="S353" s="15"/>
    </row>
    <row r="354" spans="7:19" ht="14.4" x14ac:dyDescent="0.3">
      <c r="G354"/>
      <c r="R354" s="15"/>
      <c r="S354" s="15"/>
    </row>
    <row r="355" spans="7:19" ht="14.4" x14ac:dyDescent="0.3">
      <c r="G355"/>
      <c r="R355" s="15"/>
      <c r="S355" s="15"/>
    </row>
    <row r="356" spans="7:19" ht="14.4" x14ac:dyDescent="0.3">
      <c r="G356"/>
      <c r="R356" s="15"/>
      <c r="S356" s="15"/>
    </row>
    <row r="357" spans="7:19" ht="14.4" x14ac:dyDescent="0.3">
      <c r="G357"/>
      <c r="R357" s="15"/>
      <c r="S357" s="15"/>
    </row>
    <row r="358" spans="7:19" ht="14.4" x14ac:dyDescent="0.3">
      <c r="G358"/>
      <c r="R358" s="15"/>
      <c r="S358" s="15"/>
    </row>
    <row r="359" spans="7:19" ht="14.4" x14ac:dyDescent="0.3">
      <c r="G359"/>
      <c r="R359" s="15"/>
      <c r="S359" s="15"/>
    </row>
    <row r="360" spans="7:19" ht="14.4" x14ac:dyDescent="0.3">
      <c r="G360"/>
      <c r="R360" s="15"/>
      <c r="S360" s="15"/>
    </row>
    <row r="361" spans="7:19" ht="14.4" x14ac:dyDescent="0.3">
      <c r="G361"/>
      <c r="R361" s="15"/>
      <c r="S361" s="15"/>
    </row>
    <row r="362" spans="7:19" ht="14.4" x14ac:dyDescent="0.3">
      <c r="G362"/>
      <c r="R362" s="15"/>
      <c r="S362" s="15"/>
    </row>
    <row r="363" spans="7:19" ht="14.4" x14ac:dyDescent="0.3">
      <c r="G363"/>
      <c r="R363" s="15"/>
      <c r="S363" s="15"/>
    </row>
    <row r="364" spans="7:19" ht="14.4" x14ac:dyDescent="0.3">
      <c r="G364"/>
      <c r="R364" s="15"/>
      <c r="S364" s="15"/>
    </row>
    <row r="365" spans="7:19" ht="14.4" x14ac:dyDescent="0.3">
      <c r="G365"/>
      <c r="R365" s="15"/>
      <c r="S365" s="15"/>
    </row>
    <row r="366" spans="7:19" ht="14.4" x14ac:dyDescent="0.3">
      <c r="G366"/>
      <c r="R366" s="15"/>
      <c r="S366" s="15"/>
    </row>
    <row r="367" spans="7:19" ht="14.4" x14ac:dyDescent="0.3">
      <c r="G367"/>
      <c r="R367" s="15"/>
      <c r="S367" s="15"/>
    </row>
    <row r="368" spans="7:19" ht="14.4" x14ac:dyDescent="0.3">
      <c r="G368"/>
      <c r="R368" s="15"/>
      <c r="S368" s="15"/>
    </row>
    <row r="369" spans="7:19" ht="14.4" x14ac:dyDescent="0.3">
      <c r="G369"/>
      <c r="R369" s="15"/>
      <c r="S369" s="15"/>
    </row>
    <row r="370" spans="7:19" ht="14.4" x14ac:dyDescent="0.3">
      <c r="G370"/>
      <c r="R370" s="15"/>
      <c r="S370" s="15"/>
    </row>
    <row r="371" spans="7:19" ht="14.4" x14ac:dyDescent="0.3">
      <c r="G371"/>
      <c r="R371" s="15"/>
      <c r="S371" s="15"/>
    </row>
    <row r="372" spans="7:19" ht="14.4" x14ac:dyDescent="0.3">
      <c r="G372"/>
      <c r="R372" s="15"/>
      <c r="S372" s="15"/>
    </row>
    <row r="373" spans="7:19" ht="14.4" x14ac:dyDescent="0.3">
      <c r="G373"/>
      <c r="R373" s="15"/>
      <c r="S373" s="15"/>
    </row>
    <row r="374" spans="7:19" ht="14.4" x14ac:dyDescent="0.3">
      <c r="G374"/>
      <c r="R374" s="15"/>
      <c r="S374" s="15"/>
    </row>
    <row r="375" spans="7:19" ht="14.4" x14ac:dyDescent="0.3">
      <c r="G375"/>
      <c r="R375" s="15"/>
      <c r="S375" s="15"/>
    </row>
    <row r="376" spans="7:19" ht="14.4" x14ac:dyDescent="0.3">
      <c r="G376"/>
      <c r="R376" s="15"/>
      <c r="S376" s="15"/>
    </row>
    <row r="377" spans="7:19" ht="14.4" x14ac:dyDescent="0.3">
      <c r="G377"/>
      <c r="R377" s="15"/>
      <c r="S377" s="15"/>
    </row>
    <row r="378" spans="7:19" ht="14.4" x14ac:dyDescent="0.3">
      <c r="G378"/>
      <c r="R378" s="15"/>
      <c r="S378" s="15"/>
    </row>
    <row r="379" spans="7:19" ht="14.4" x14ac:dyDescent="0.3">
      <c r="G379"/>
      <c r="R379" s="15"/>
      <c r="S379" s="15"/>
    </row>
    <row r="380" spans="7:19" ht="14.4" x14ac:dyDescent="0.3">
      <c r="G380"/>
      <c r="R380" s="15"/>
      <c r="S380" s="15"/>
    </row>
    <row r="381" spans="7:19" ht="14.4" x14ac:dyDescent="0.3">
      <c r="G381"/>
      <c r="R381" s="15"/>
      <c r="S381" s="15"/>
    </row>
    <row r="382" spans="7:19" ht="14.4" x14ac:dyDescent="0.3">
      <c r="G382"/>
      <c r="R382" s="15"/>
      <c r="S382" s="15"/>
    </row>
    <row r="383" spans="7:19" ht="14.4" x14ac:dyDescent="0.3">
      <c r="G383"/>
      <c r="R383" s="15"/>
      <c r="S383" s="15"/>
    </row>
    <row r="384" spans="7:19" ht="14.4" x14ac:dyDescent="0.3">
      <c r="G384"/>
      <c r="R384" s="15"/>
      <c r="S384" s="15"/>
    </row>
    <row r="385" spans="7:19" ht="14.4" x14ac:dyDescent="0.3">
      <c r="G385"/>
      <c r="R385" s="15"/>
      <c r="S385" s="15"/>
    </row>
    <row r="386" spans="7:19" ht="14.4" x14ac:dyDescent="0.3">
      <c r="G386"/>
      <c r="R386" s="15"/>
      <c r="S386" s="15"/>
    </row>
    <row r="387" spans="7:19" ht="14.4" x14ac:dyDescent="0.3">
      <c r="G387"/>
      <c r="R387" s="15"/>
      <c r="S387" s="15"/>
    </row>
    <row r="388" spans="7:19" ht="14.4" x14ac:dyDescent="0.3">
      <c r="G388"/>
      <c r="R388" s="15"/>
      <c r="S388" s="15"/>
    </row>
    <row r="389" spans="7:19" ht="14.4" x14ac:dyDescent="0.3">
      <c r="G389"/>
      <c r="R389" s="15"/>
      <c r="S389" s="15"/>
    </row>
    <row r="390" spans="7:19" ht="14.4" x14ac:dyDescent="0.3">
      <c r="G390"/>
      <c r="R390" s="15"/>
      <c r="S390" s="15"/>
    </row>
    <row r="391" spans="7:19" ht="14.4" x14ac:dyDescent="0.3">
      <c r="G391"/>
      <c r="R391" s="15"/>
      <c r="S391" s="15"/>
    </row>
    <row r="392" spans="7:19" ht="14.4" x14ac:dyDescent="0.3">
      <c r="G392"/>
      <c r="R392" s="15"/>
      <c r="S392" s="15"/>
    </row>
    <row r="393" spans="7:19" ht="14.4" x14ac:dyDescent="0.3">
      <c r="G393"/>
      <c r="R393" s="15"/>
      <c r="S393" s="15"/>
    </row>
    <row r="394" spans="7:19" ht="14.4" x14ac:dyDescent="0.3">
      <c r="G394"/>
      <c r="R394" s="15"/>
      <c r="S394" s="15"/>
    </row>
    <row r="395" spans="7:19" ht="14.4" x14ac:dyDescent="0.3">
      <c r="G395"/>
      <c r="R395" s="15"/>
      <c r="S395" s="15"/>
    </row>
    <row r="396" spans="7:19" ht="14.4" x14ac:dyDescent="0.3">
      <c r="G396"/>
      <c r="R396" s="15"/>
      <c r="S396" s="15"/>
    </row>
    <row r="397" spans="7:19" ht="14.4" x14ac:dyDescent="0.3">
      <c r="G397"/>
      <c r="R397" s="15"/>
      <c r="S397" s="15"/>
    </row>
    <row r="398" spans="7:19" ht="14.4" x14ac:dyDescent="0.3">
      <c r="G398"/>
      <c r="R398" s="15"/>
      <c r="S398" s="15"/>
    </row>
    <row r="399" spans="7:19" ht="14.4" x14ac:dyDescent="0.3">
      <c r="G399"/>
      <c r="R399" s="15"/>
      <c r="S399" s="15"/>
    </row>
    <row r="400" spans="7:19" ht="14.4" x14ac:dyDescent="0.3">
      <c r="G400"/>
      <c r="R400" s="15"/>
      <c r="S400" s="15"/>
    </row>
    <row r="401" spans="7:19" ht="14.4" x14ac:dyDescent="0.3">
      <c r="G401"/>
      <c r="R401" s="15"/>
      <c r="S401" s="15"/>
    </row>
    <row r="402" spans="7:19" ht="14.4" x14ac:dyDescent="0.3">
      <c r="G402"/>
      <c r="R402" s="15"/>
      <c r="S402" s="15"/>
    </row>
    <row r="403" spans="7:19" ht="14.4" x14ac:dyDescent="0.3">
      <c r="G403"/>
      <c r="R403" s="15"/>
      <c r="S403" s="15"/>
    </row>
    <row r="404" spans="7:19" ht="14.4" x14ac:dyDescent="0.3">
      <c r="G404"/>
      <c r="R404" s="15"/>
      <c r="S404" s="15"/>
    </row>
    <row r="405" spans="7:19" ht="14.4" x14ac:dyDescent="0.3">
      <c r="G405"/>
      <c r="R405" s="15"/>
      <c r="S405" s="15"/>
    </row>
    <row r="406" spans="7:19" ht="14.4" x14ac:dyDescent="0.3">
      <c r="G406"/>
      <c r="R406" s="15"/>
      <c r="S406" s="15"/>
    </row>
    <row r="407" spans="7:19" ht="14.4" x14ac:dyDescent="0.3">
      <c r="G407"/>
      <c r="R407" s="15"/>
      <c r="S407" s="15"/>
    </row>
    <row r="408" spans="7:19" ht="14.4" x14ac:dyDescent="0.3">
      <c r="G408"/>
      <c r="R408" s="15"/>
      <c r="S408" s="15"/>
    </row>
    <row r="409" spans="7:19" ht="14.4" x14ac:dyDescent="0.3">
      <c r="G409"/>
      <c r="R409" s="15"/>
      <c r="S409" s="15"/>
    </row>
    <row r="410" spans="7:19" ht="14.4" x14ac:dyDescent="0.3">
      <c r="G410"/>
      <c r="R410" s="15"/>
      <c r="S410" s="15"/>
    </row>
    <row r="411" spans="7:19" ht="14.4" x14ac:dyDescent="0.3">
      <c r="G411"/>
      <c r="R411" s="15"/>
      <c r="S411" s="15"/>
    </row>
    <row r="412" spans="7:19" ht="14.4" x14ac:dyDescent="0.3">
      <c r="G412"/>
      <c r="R412" s="15"/>
      <c r="S412" s="15"/>
    </row>
    <row r="413" spans="7:19" ht="14.4" x14ac:dyDescent="0.3">
      <c r="G413"/>
      <c r="R413" s="15"/>
      <c r="S413" s="15"/>
    </row>
    <row r="414" spans="7:19" ht="14.4" x14ac:dyDescent="0.3">
      <c r="G414"/>
      <c r="R414" s="15"/>
      <c r="S414" s="15"/>
    </row>
    <row r="415" spans="7:19" ht="14.4" x14ac:dyDescent="0.3">
      <c r="G415"/>
      <c r="R415" s="15"/>
      <c r="S415" s="15"/>
    </row>
    <row r="416" spans="7:19" ht="14.4" x14ac:dyDescent="0.3">
      <c r="G416"/>
      <c r="R416" s="15"/>
      <c r="S416" s="15"/>
    </row>
    <row r="417" spans="7:19" ht="14.4" x14ac:dyDescent="0.3">
      <c r="G417"/>
      <c r="R417" s="15"/>
      <c r="S417" s="15"/>
    </row>
    <row r="418" spans="7:19" ht="14.4" x14ac:dyDescent="0.3">
      <c r="G418"/>
      <c r="R418" s="15"/>
      <c r="S418" s="15"/>
    </row>
    <row r="419" spans="7:19" ht="14.4" x14ac:dyDescent="0.3">
      <c r="G419"/>
      <c r="R419" s="15"/>
      <c r="S419" s="15"/>
    </row>
    <row r="420" spans="7:19" ht="14.4" x14ac:dyDescent="0.3">
      <c r="G420"/>
      <c r="R420" s="15"/>
      <c r="S420" s="15"/>
    </row>
    <row r="421" spans="7:19" ht="14.4" x14ac:dyDescent="0.3">
      <c r="G421"/>
      <c r="R421" s="15"/>
      <c r="S421" s="15"/>
    </row>
    <row r="422" spans="7:19" ht="14.4" x14ac:dyDescent="0.3">
      <c r="G422"/>
      <c r="R422" s="15"/>
      <c r="S422" s="15"/>
    </row>
    <row r="423" spans="7:19" ht="14.4" x14ac:dyDescent="0.3">
      <c r="G423"/>
      <c r="R423" s="15"/>
      <c r="S423" s="15"/>
    </row>
    <row r="424" spans="7:19" ht="14.4" x14ac:dyDescent="0.3">
      <c r="G424"/>
      <c r="R424" s="15"/>
      <c r="S424" s="15"/>
    </row>
    <row r="425" spans="7:19" ht="14.4" x14ac:dyDescent="0.3">
      <c r="G425"/>
      <c r="R425" s="15"/>
      <c r="S425" s="15"/>
    </row>
    <row r="426" spans="7:19" ht="14.4" x14ac:dyDescent="0.3">
      <c r="G426"/>
      <c r="R426" s="15"/>
      <c r="S426" s="15"/>
    </row>
    <row r="427" spans="7:19" ht="14.4" x14ac:dyDescent="0.3">
      <c r="G427"/>
      <c r="R427" s="15"/>
      <c r="S427" s="15"/>
    </row>
    <row r="428" spans="7:19" ht="14.4" x14ac:dyDescent="0.3">
      <c r="G428"/>
      <c r="R428" s="15"/>
      <c r="S428" s="15"/>
    </row>
    <row r="429" spans="7:19" ht="14.4" x14ac:dyDescent="0.3">
      <c r="G429"/>
      <c r="R429" s="15"/>
      <c r="S429" s="15"/>
    </row>
    <row r="430" spans="7:19" ht="14.4" x14ac:dyDescent="0.3">
      <c r="G430"/>
      <c r="R430" s="15"/>
      <c r="S430" s="15"/>
    </row>
    <row r="431" spans="7:19" ht="14.4" x14ac:dyDescent="0.3">
      <c r="G431"/>
      <c r="R431" s="15"/>
      <c r="S431" s="15"/>
    </row>
    <row r="432" spans="7:19" ht="14.4" x14ac:dyDescent="0.3">
      <c r="G432"/>
      <c r="R432" s="15"/>
      <c r="S432" s="15"/>
    </row>
    <row r="433" spans="7:19" ht="14.4" x14ac:dyDescent="0.3">
      <c r="G433"/>
      <c r="R433" s="15"/>
      <c r="S433" s="15"/>
    </row>
    <row r="434" spans="7:19" ht="14.4" x14ac:dyDescent="0.3">
      <c r="G434"/>
      <c r="R434" s="15"/>
      <c r="S434" s="15"/>
    </row>
    <row r="435" spans="7:19" ht="14.4" x14ac:dyDescent="0.3">
      <c r="G435"/>
      <c r="R435" s="15"/>
      <c r="S435" s="15"/>
    </row>
    <row r="436" spans="7:19" ht="14.4" x14ac:dyDescent="0.3">
      <c r="G436"/>
      <c r="R436" s="15"/>
      <c r="S436" s="15"/>
    </row>
    <row r="437" spans="7:19" ht="14.4" x14ac:dyDescent="0.3">
      <c r="G437"/>
      <c r="R437" s="15"/>
      <c r="S437" s="15"/>
    </row>
    <row r="438" spans="7:19" ht="14.4" x14ac:dyDescent="0.3">
      <c r="G438"/>
      <c r="R438" s="15"/>
      <c r="S438" s="15"/>
    </row>
    <row r="439" spans="7:19" ht="14.4" x14ac:dyDescent="0.3">
      <c r="G439"/>
      <c r="R439" s="15"/>
      <c r="S439" s="15"/>
    </row>
    <row r="440" spans="7:19" ht="14.4" x14ac:dyDescent="0.3">
      <c r="G440"/>
      <c r="R440" s="15"/>
      <c r="S440" s="15"/>
    </row>
    <row r="441" spans="7:19" ht="14.4" x14ac:dyDescent="0.3">
      <c r="G441"/>
      <c r="R441" s="15"/>
      <c r="S441" s="15"/>
    </row>
    <row r="442" spans="7:19" ht="14.4" x14ac:dyDescent="0.3">
      <c r="G442"/>
      <c r="R442" s="15"/>
      <c r="S442" s="15"/>
    </row>
    <row r="443" spans="7:19" ht="14.4" x14ac:dyDescent="0.3">
      <c r="G443"/>
      <c r="R443" s="15"/>
      <c r="S443" s="15"/>
    </row>
    <row r="444" spans="7:19" ht="14.4" x14ac:dyDescent="0.3">
      <c r="G444"/>
      <c r="R444" s="15"/>
      <c r="S444" s="15"/>
    </row>
    <row r="445" spans="7:19" ht="14.4" x14ac:dyDescent="0.3">
      <c r="G445"/>
      <c r="R445" s="15"/>
      <c r="S445" s="15"/>
    </row>
    <row r="446" spans="7:19" ht="14.4" x14ac:dyDescent="0.3">
      <c r="G446"/>
      <c r="R446" s="15"/>
      <c r="S446" s="15"/>
    </row>
    <row r="447" spans="7:19" ht="14.4" x14ac:dyDescent="0.3">
      <c r="G447"/>
      <c r="R447" s="15"/>
      <c r="S447" s="15"/>
    </row>
    <row r="448" spans="7:19" ht="14.4" x14ac:dyDescent="0.3">
      <c r="G448"/>
      <c r="R448" s="15"/>
      <c r="S448" s="15"/>
    </row>
    <row r="449" spans="7:19" ht="14.4" x14ac:dyDescent="0.3">
      <c r="G449"/>
      <c r="R449" s="15"/>
      <c r="S449" s="15"/>
    </row>
    <row r="450" spans="7:19" ht="14.4" x14ac:dyDescent="0.3">
      <c r="G450"/>
      <c r="R450" s="15"/>
      <c r="S450" s="15"/>
    </row>
    <row r="451" spans="7:19" ht="14.4" x14ac:dyDescent="0.3">
      <c r="G451"/>
      <c r="R451" s="15"/>
      <c r="S451" s="15"/>
    </row>
    <row r="452" spans="7:19" ht="14.4" x14ac:dyDescent="0.3">
      <c r="G452"/>
      <c r="R452" s="15"/>
      <c r="S452" s="15"/>
    </row>
    <row r="453" spans="7:19" ht="14.4" x14ac:dyDescent="0.3">
      <c r="G453"/>
      <c r="R453" s="15"/>
      <c r="S453" s="15"/>
    </row>
    <row r="454" spans="7:19" ht="14.4" x14ac:dyDescent="0.3">
      <c r="G454"/>
      <c r="R454" s="15"/>
      <c r="S454" s="15"/>
    </row>
    <row r="455" spans="7:19" ht="14.4" x14ac:dyDescent="0.3">
      <c r="G455"/>
      <c r="R455" s="15"/>
      <c r="S455" s="15"/>
    </row>
    <row r="456" spans="7:19" ht="14.4" x14ac:dyDescent="0.3">
      <c r="G456"/>
      <c r="R456" s="15"/>
      <c r="S456" s="15"/>
    </row>
    <row r="457" spans="7:19" ht="14.4" x14ac:dyDescent="0.3">
      <c r="G457"/>
      <c r="R457" s="15"/>
      <c r="S457" s="15"/>
    </row>
    <row r="458" spans="7:19" ht="14.4" x14ac:dyDescent="0.3">
      <c r="G458"/>
      <c r="R458" s="15"/>
      <c r="S458" s="15"/>
    </row>
    <row r="459" spans="7:19" ht="14.4" x14ac:dyDescent="0.3">
      <c r="G459"/>
      <c r="R459" s="15"/>
      <c r="S459" s="15"/>
    </row>
    <row r="460" spans="7:19" ht="14.4" x14ac:dyDescent="0.3">
      <c r="G460"/>
      <c r="R460" s="15"/>
      <c r="S460" s="15"/>
    </row>
    <row r="461" spans="7:19" ht="14.4" x14ac:dyDescent="0.3">
      <c r="G461"/>
      <c r="R461" s="15"/>
      <c r="S461" s="15"/>
    </row>
    <row r="462" spans="7:19" ht="14.4" x14ac:dyDescent="0.3">
      <c r="G462"/>
      <c r="R462" s="15"/>
      <c r="S462" s="15"/>
    </row>
    <row r="463" spans="7:19" ht="14.4" x14ac:dyDescent="0.3">
      <c r="G463"/>
      <c r="R463" s="15"/>
      <c r="S463" s="15"/>
    </row>
    <row r="464" spans="7:19" ht="14.4" x14ac:dyDescent="0.3">
      <c r="G464"/>
      <c r="R464" s="15"/>
      <c r="S464" s="15"/>
    </row>
    <row r="465" spans="7:19" ht="14.4" x14ac:dyDescent="0.3">
      <c r="G465"/>
      <c r="R465" s="15"/>
      <c r="S465" s="15"/>
    </row>
    <row r="466" spans="7:19" ht="14.4" x14ac:dyDescent="0.3">
      <c r="G466"/>
      <c r="R466" s="15"/>
      <c r="S466" s="15"/>
    </row>
    <row r="467" spans="7:19" ht="14.4" x14ac:dyDescent="0.3">
      <c r="G467"/>
      <c r="R467" s="15"/>
      <c r="S467" s="15"/>
    </row>
    <row r="468" spans="7:19" ht="14.4" x14ac:dyDescent="0.3">
      <c r="G468"/>
      <c r="R468" s="15"/>
      <c r="S468" s="15"/>
    </row>
    <row r="469" spans="7:19" ht="14.4" x14ac:dyDescent="0.3">
      <c r="G469"/>
      <c r="R469" s="15"/>
      <c r="S469" s="15"/>
    </row>
    <row r="470" spans="7:19" ht="14.4" x14ac:dyDescent="0.3">
      <c r="G470"/>
      <c r="R470" s="15"/>
      <c r="S470" s="15"/>
    </row>
    <row r="471" spans="7:19" ht="14.4" x14ac:dyDescent="0.3">
      <c r="G471"/>
      <c r="R471" s="15"/>
      <c r="S471" s="15"/>
    </row>
    <row r="472" spans="7:19" ht="14.4" x14ac:dyDescent="0.3">
      <c r="G472"/>
      <c r="R472" s="15"/>
      <c r="S472" s="15"/>
    </row>
    <row r="473" spans="7:19" ht="14.4" x14ac:dyDescent="0.3">
      <c r="G473"/>
      <c r="R473" s="15"/>
      <c r="S473" s="15"/>
    </row>
    <row r="474" spans="7:19" ht="14.4" x14ac:dyDescent="0.3">
      <c r="G474"/>
      <c r="R474" s="15"/>
      <c r="S474" s="15"/>
    </row>
    <row r="475" spans="7:19" ht="14.4" x14ac:dyDescent="0.3">
      <c r="G475"/>
      <c r="R475" s="15"/>
      <c r="S475" s="15"/>
    </row>
    <row r="476" spans="7:19" ht="14.4" x14ac:dyDescent="0.3">
      <c r="G476"/>
      <c r="R476" s="15"/>
      <c r="S476" s="15"/>
    </row>
    <row r="477" spans="7:19" ht="14.4" x14ac:dyDescent="0.3">
      <c r="G477"/>
      <c r="R477" s="15"/>
      <c r="S477" s="15"/>
    </row>
    <row r="478" spans="7:19" ht="14.4" x14ac:dyDescent="0.3">
      <c r="G478"/>
      <c r="R478" s="15"/>
      <c r="S478" s="15"/>
    </row>
    <row r="479" spans="7:19" ht="14.4" x14ac:dyDescent="0.3">
      <c r="G479"/>
      <c r="R479" s="15"/>
      <c r="S479" s="15"/>
    </row>
    <row r="480" spans="7:19" ht="14.4" x14ac:dyDescent="0.3">
      <c r="G480"/>
      <c r="R480" s="15"/>
      <c r="S480" s="15"/>
    </row>
    <row r="481" spans="7:19" ht="14.4" x14ac:dyDescent="0.3">
      <c r="G481"/>
      <c r="R481" s="15"/>
      <c r="S481" s="15"/>
    </row>
    <row r="482" spans="7:19" ht="14.4" x14ac:dyDescent="0.3">
      <c r="G482"/>
      <c r="R482" s="15"/>
      <c r="S482" s="15"/>
    </row>
    <row r="483" spans="7:19" ht="14.4" x14ac:dyDescent="0.3">
      <c r="G483"/>
      <c r="R483" s="15"/>
      <c r="S483" s="15"/>
    </row>
    <row r="484" spans="7:19" ht="14.4" x14ac:dyDescent="0.3">
      <c r="G484"/>
      <c r="R484" s="15"/>
      <c r="S484" s="15"/>
    </row>
    <row r="485" spans="7:19" ht="14.4" x14ac:dyDescent="0.3">
      <c r="G485"/>
      <c r="R485" s="15"/>
      <c r="S485" s="15"/>
    </row>
    <row r="486" spans="7:19" ht="14.4" x14ac:dyDescent="0.3">
      <c r="G486"/>
      <c r="R486" s="15"/>
      <c r="S486" s="15"/>
    </row>
    <row r="487" spans="7:19" ht="14.4" x14ac:dyDescent="0.3">
      <c r="G487"/>
      <c r="R487" s="15"/>
      <c r="S487" s="15"/>
    </row>
    <row r="488" spans="7:19" ht="14.4" x14ac:dyDescent="0.3">
      <c r="G488"/>
      <c r="R488" s="15"/>
      <c r="S488" s="15"/>
    </row>
    <row r="489" spans="7:19" ht="14.4" x14ac:dyDescent="0.3">
      <c r="G489"/>
      <c r="R489" s="15"/>
      <c r="S489" s="15"/>
    </row>
    <row r="490" spans="7:19" ht="14.4" x14ac:dyDescent="0.3">
      <c r="G490"/>
      <c r="R490" s="15"/>
      <c r="S490" s="15"/>
    </row>
    <row r="491" spans="7:19" ht="14.4" x14ac:dyDescent="0.3">
      <c r="G491"/>
      <c r="R491" s="15"/>
      <c r="S491" s="15"/>
    </row>
    <row r="492" spans="7:19" ht="14.4" x14ac:dyDescent="0.3">
      <c r="G492"/>
      <c r="R492" s="15"/>
      <c r="S492" s="15"/>
    </row>
    <row r="493" spans="7:19" ht="14.4" x14ac:dyDescent="0.3">
      <c r="G493"/>
      <c r="R493" s="15"/>
      <c r="S493" s="15"/>
    </row>
    <row r="494" spans="7:19" ht="14.4" x14ac:dyDescent="0.3">
      <c r="G494"/>
      <c r="R494" s="15"/>
      <c r="S494" s="15"/>
    </row>
    <row r="495" spans="7:19" ht="14.4" x14ac:dyDescent="0.3">
      <c r="G495"/>
      <c r="R495" s="15"/>
      <c r="S495" s="15"/>
    </row>
    <row r="496" spans="7:19" ht="14.4" x14ac:dyDescent="0.3">
      <c r="G496"/>
      <c r="R496" s="15"/>
      <c r="S496" s="15"/>
    </row>
    <row r="497" spans="7:19" ht="14.4" x14ac:dyDescent="0.3">
      <c r="G497"/>
      <c r="R497" s="15"/>
      <c r="S497" s="15"/>
    </row>
    <row r="498" spans="7:19" ht="14.4" x14ac:dyDescent="0.3">
      <c r="G498"/>
      <c r="R498" s="15"/>
      <c r="S498" s="15"/>
    </row>
    <row r="499" spans="7:19" ht="14.4" x14ac:dyDescent="0.3">
      <c r="G499"/>
      <c r="R499" s="15"/>
      <c r="S499" s="15"/>
    </row>
    <row r="500" spans="7:19" ht="14.4" x14ac:dyDescent="0.3">
      <c r="G500"/>
      <c r="R500" s="15"/>
      <c r="S500" s="15"/>
    </row>
    <row r="501" spans="7:19" ht="14.4" x14ac:dyDescent="0.3">
      <c r="G501"/>
      <c r="R501" s="15"/>
      <c r="S501" s="15"/>
    </row>
    <row r="502" spans="7:19" ht="14.4" x14ac:dyDescent="0.3">
      <c r="G502"/>
      <c r="R502" s="15"/>
      <c r="S502" s="15"/>
    </row>
    <row r="503" spans="7:19" ht="14.4" x14ac:dyDescent="0.3">
      <c r="G503"/>
      <c r="R503" s="15"/>
      <c r="S503" s="15"/>
    </row>
    <row r="504" spans="7:19" ht="14.4" x14ac:dyDescent="0.3">
      <c r="G504"/>
      <c r="R504" s="15"/>
      <c r="S504" s="15"/>
    </row>
    <row r="505" spans="7:19" ht="14.4" x14ac:dyDescent="0.3">
      <c r="G505"/>
      <c r="R505" s="15"/>
      <c r="S505" s="15"/>
    </row>
    <row r="506" spans="7:19" ht="14.4" x14ac:dyDescent="0.3">
      <c r="G506"/>
      <c r="R506" s="15"/>
      <c r="S506" s="15"/>
    </row>
    <row r="507" spans="7:19" ht="14.4" x14ac:dyDescent="0.3">
      <c r="G507"/>
      <c r="R507" s="15"/>
      <c r="S507" s="15"/>
    </row>
    <row r="508" spans="7:19" ht="14.4" x14ac:dyDescent="0.3">
      <c r="G508"/>
      <c r="R508" s="15"/>
      <c r="S508" s="15"/>
    </row>
    <row r="509" spans="7:19" ht="14.4" x14ac:dyDescent="0.3">
      <c r="G509"/>
      <c r="R509" s="15"/>
      <c r="S509" s="15"/>
    </row>
    <row r="510" spans="7:19" ht="14.4" x14ac:dyDescent="0.3">
      <c r="G510"/>
      <c r="R510" s="15"/>
      <c r="S510" s="15"/>
    </row>
    <row r="511" spans="7:19" ht="14.4" x14ac:dyDescent="0.3">
      <c r="G511"/>
      <c r="R511" s="15"/>
      <c r="S511" s="15"/>
    </row>
    <row r="512" spans="7:19" ht="14.4" x14ac:dyDescent="0.3">
      <c r="G512"/>
      <c r="R512" s="15"/>
      <c r="S512" s="15"/>
    </row>
    <row r="513" spans="7:19" ht="14.4" x14ac:dyDescent="0.3">
      <c r="G513"/>
      <c r="R513" s="15"/>
      <c r="S513" s="15"/>
    </row>
    <row r="514" spans="7:19" ht="14.4" x14ac:dyDescent="0.3">
      <c r="G514"/>
      <c r="R514" s="15"/>
      <c r="S514" s="15"/>
    </row>
    <row r="515" spans="7:19" ht="14.4" x14ac:dyDescent="0.3">
      <c r="G515"/>
      <c r="R515" s="15"/>
      <c r="S515" s="15"/>
    </row>
    <row r="516" spans="7:19" ht="14.4" x14ac:dyDescent="0.3">
      <c r="G516"/>
      <c r="R516" s="15"/>
      <c r="S516" s="15"/>
    </row>
    <row r="517" spans="7:19" ht="14.4" x14ac:dyDescent="0.3">
      <c r="G517"/>
      <c r="R517" s="15"/>
      <c r="S517" s="15"/>
    </row>
    <row r="518" spans="7:19" ht="14.4" x14ac:dyDescent="0.3">
      <c r="G518"/>
      <c r="R518" s="15"/>
      <c r="S518" s="15"/>
    </row>
    <row r="519" spans="7:19" ht="14.4" x14ac:dyDescent="0.3">
      <c r="G519"/>
      <c r="R519" s="15"/>
      <c r="S519" s="15"/>
    </row>
    <row r="520" spans="7:19" ht="14.4" x14ac:dyDescent="0.3">
      <c r="G520"/>
      <c r="R520" s="15"/>
      <c r="S520" s="15"/>
    </row>
    <row r="521" spans="7:19" ht="14.4" x14ac:dyDescent="0.3">
      <c r="G521"/>
      <c r="R521" s="15"/>
      <c r="S521" s="15"/>
    </row>
    <row r="522" spans="7:19" ht="14.4" x14ac:dyDescent="0.3">
      <c r="G522"/>
      <c r="R522" s="15"/>
      <c r="S522" s="15"/>
    </row>
    <row r="523" spans="7:19" ht="14.4" x14ac:dyDescent="0.3">
      <c r="G523"/>
      <c r="R523" s="15"/>
      <c r="S523" s="15"/>
    </row>
    <row r="524" spans="7:19" ht="14.4" x14ac:dyDescent="0.3">
      <c r="G524"/>
      <c r="R524" s="15"/>
      <c r="S524" s="15"/>
    </row>
    <row r="525" spans="7:19" ht="14.4" x14ac:dyDescent="0.3">
      <c r="G525"/>
      <c r="R525" s="15"/>
      <c r="S525" s="15"/>
    </row>
    <row r="526" spans="7:19" ht="14.4" x14ac:dyDescent="0.3">
      <c r="G526"/>
      <c r="R526" s="15"/>
      <c r="S526" s="15"/>
    </row>
    <row r="527" spans="7:19" ht="14.4" x14ac:dyDescent="0.3">
      <c r="G527"/>
      <c r="R527" s="15"/>
      <c r="S527" s="15"/>
    </row>
    <row r="528" spans="7:19" ht="14.4" x14ac:dyDescent="0.3">
      <c r="G528"/>
      <c r="R528" s="15"/>
      <c r="S528" s="15"/>
    </row>
    <row r="529" spans="7:19" ht="14.4" x14ac:dyDescent="0.3">
      <c r="G529"/>
      <c r="R529" s="15"/>
      <c r="S529" s="15"/>
    </row>
    <row r="530" spans="7:19" ht="14.4" x14ac:dyDescent="0.3">
      <c r="G530"/>
      <c r="R530" s="15"/>
      <c r="S530" s="15"/>
    </row>
    <row r="531" spans="7:19" ht="14.4" x14ac:dyDescent="0.3">
      <c r="G531"/>
      <c r="R531" s="15"/>
      <c r="S531" s="15"/>
    </row>
    <row r="532" spans="7:19" ht="14.4" x14ac:dyDescent="0.3">
      <c r="G532"/>
      <c r="R532" s="15"/>
      <c r="S532" s="15"/>
    </row>
    <row r="533" spans="7:19" ht="14.4" x14ac:dyDescent="0.3">
      <c r="G533"/>
      <c r="R533" s="15"/>
      <c r="S533" s="15"/>
    </row>
    <row r="534" spans="7:19" ht="14.4" x14ac:dyDescent="0.3">
      <c r="G534"/>
      <c r="R534" s="15"/>
      <c r="S534" s="15"/>
    </row>
    <row r="535" spans="7:19" ht="14.4" x14ac:dyDescent="0.3">
      <c r="G535"/>
      <c r="R535" s="15"/>
      <c r="S535" s="15"/>
    </row>
    <row r="536" spans="7:19" ht="14.4" x14ac:dyDescent="0.3">
      <c r="G536"/>
      <c r="R536" s="15"/>
      <c r="S536" s="15"/>
    </row>
    <row r="537" spans="7:19" ht="14.4" x14ac:dyDescent="0.3">
      <c r="G537"/>
      <c r="R537" s="15"/>
      <c r="S537" s="15"/>
    </row>
    <row r="538" spans="7:19" ht="14.4" x14ac:dyDescent="0.3">
      <c r="G538"/>
      <c r="R538" s="15"/>
      <c r="S538" s="15"/>
    </row>
    <row r="539" spans="7:19" ht="14.4" x14ac:dyDescent="0.3">
      <c r="G539"/>
      <c r="R539" s="15"/>
      <c r="S539" s="15"/>
    </row>
    <row r="540" spans="7:19" ht="14.4" x14ac:dyDescent="0.3">
      <c r="G540"/>
    </row>
    <row r="541" spans="7:19" ht="14.4" x14ac:dyDescent="0.3">
      <c r="G541"/>
      <c r="R541"/>
    </row>
    <row r="542" spans="7:19" ht="14.4" x14ac:dyDescent="0.3">
      <c r="G542"/>
      <c r="R542"/>
    </row>
    <row r="543" spans="7:19" ht="14.4" x14ac:dyDescent="0.3">
      <c r="G543"/>
      <c r="R543"/>
    </row>
    <row r="544" spans="7:19" ht="14.4" x14ac:dyDescent="0.3">
      <c r="G544"/>
      <c r="R544"/>
    </row>
    <row r="545" spans="7:18" ht="14.4" x14ac:dyDescent="0.3">
      <c r="G545"/>
      <c r="R545"/>
    </row>
    <row r="546" spans="7:18" ht="14.4" x14ac:dyDescent="0.3">
      <c r="G546"/>
      <c r="R546"/>
    </row>
    <row r="547" spans="7:18" ht="14.4" x14ac:dyDescent="0.3">
      <c r="G547"/>
      <c r="R547"/>
    </row>
    <row r="548" spans="7:18" ht="14.4" x14ac:dyDescent="0.3">
      <c r="G548"/>
      <c r="R548"/>
    </row>
    <row r="549" spans="7:18" ht="14.4" x14ac:dyDescent="0.3">
      <c r="G549"/>
      <c r="R549"/>
    </row>
    <row r="550" spans="7:18" ht="14.4" x14ac:dyDescent="0.3">
      <c r="G550"/>
      <c r="R550"/>
    </row>
    <row r="551" spans="7:18" ht="14.4" x14ac:dyDescent="0.3">
      <c r="G551"/>
      <c r="R551"/>
    </row>
    <row r="552" spans="7:18" ht="14.4" x14ac:dyDescent="0.3">
      <c r="G552"/>
      <c r="R552"/>
    </row>
    <row r="553" spans="7:18" ht="14.4" x14ac:dyDescent="0.3">
      <c r="G553"/>
      <c r="R553"/>
    </row>
    <row r="554" spans="7:18" ht="14.4" x14ac:dyDescent="0.3">
      <c r="G554"/>
      <c r="R554"/>
    </row>
    <row r="555" spans="7:18" ht="14.4" x14ac:dyDescent="0.3">
      <c r="G555"/>
      <c r="R555"/>
    </row>
    <row r="556" spans="7:18" ht="14.4" x14ac:dyDescent="0.3">
      <c r="G556"/>
      <c r="R556"/>
    </row>
    <row r="557" spans="7:18" ht="14.4" x14ac:dyDescent="0.3">
      <c r="G557"/>
      <c r="R557"/>
    </row>
    <row r="558" spans="7:18" ht="14.4" x14ac:dyDescent="0.3">
      <c r="G558"/>
      <c r="R558"/>
    </row>
    <row r="559" spans="7:18" ht="14.4" x14ac:dyDescent="0.3">
      <c r="G559"/>
      <c r="R559"/>
    </row>
    <row r="560" spans="7:18" ht="14.4" x14ac:dyDescent="0.3">
      <c r="G560"/>
      <c r="R560"/>
    </row>
    <row r="561" spans="7:18" ht="14.4" x14ac:dyDescent="0.3">
      <c r="G561"/>
      <c r="R561"/>
    </row>
    <row r="562" spans="7:18" ht="14.4" x14ac:dyDescent="0.3">
      <c r="G562"/>
      <c r="R562"/>
    </row>
    <row r="563" spans="7:18" ht="14.4" x14ac:dyDescent="0.3">
      <c r="G563"/>
      <c r="R563"/>
    </row>
    <row r="564" spans="7:18" ht="14.4" x14ac:dyDescent="0.3">
      <c r="G564"/>
      <c r="R564"/>
    </row>
    <row r="565" spans="7:18" ht="14.4" x14ac:dyDescent="0.3">
      <c r="G565"/>
      <c r="R565"/>
    </row>
    <row r="566" spans="7:18" ht="14.4" x14ac:dyDescent="0.3">
      <c r="G566"/>
      <c r="R566"/>
    </row>
    <row r="567" spans="7:18" ht="14.4" x14ac:dyDescent="0.3">
      <c r="G567"/>
      <c r="R567"/>
    </row>
    <row r="568" spans="7:18" ht="14.4" x14ac:dyDescent="0.3">
      <c r="G568"/>
      <c r="R568"/>
    </row>
    <row r="569" spans="7:18" ht="14.4" x14ac:dyDescent="0.3">
      <c r="G569"/>
      <c r="R569"/>
    </row>
    <row r="570" spans="7:18" ht="14.4" x14ac:dyDescent="0.3">
      <c r="G570"/>
      <c r="R570"/>
    </row>
    <row r="571" spans="7:18" ht="14.4" x14ac:dyDescent="0.3">
      <c r="G571"/>
      <c r="R571"/>
    </row>
    <row r="572" spans="7:18" ht="14.4" x14ac:dyDescent="0.3">
      <c r="G572"/>
      <c r="R572"/>
    </row>
    <row r="573" spans="7:18" ht="14.4" x14ac:dyDescent="0.3">
      <c r="G573"/>
      <c r="R573"/>
    </row>
    <row r="574" spans="7:18" ht="14.4" x14ac:dyDescent="0.3">
      <c r="G574"/>
      <c r="R574"/>
    </row>
    <row r="575" spans="7:18" ht="14.4" x14ac:dyDescent="0.3">
      <c r="G575"/>
      <c r="R575"/>
    </row>
    <row r="576" spans="7:18" ht="14.4" x14ac:dyDescent="0.3">
      <c r="G576"/>
      <c r="R576"/>
    </row>
    <row r="577" spans="7:18" ht="14.4" x14ac:dyDescent="0.3">
      <c r="G577"/>
      <c r="R577"/>
    </row>
    <row r="578" spans="7:18" ht="14.4" x14ac:dyDescent="0.3">
      <c r="G578"/>
      <c r="R578"/>
    </row>
    <row r="579" spans="7:18" ht="14.4" x14ac:dyDescent="0.3">
      <c r="G579"/>
      <c r="R579"/>
    </row>
    <row r="580" spans="7:18" ht="14.4" x14ac:dyDescent="0.3">
      <c r="G580"/>
      <c r="R580"/>
    </row>
    <row r="581" spans="7:18" ht="14.4" x14ac:dyDescent="0.3">
      <c r="G581"/>
      <c r="R581"/>
    </row>
    <row r="582" spans="7:18" ht="14.4" x14ac:dyDescent="0.3">
      <c r="G582"/>
      <c r="R582"/>
    </row>
    <row r="583" spans="7:18" ht="14.4" x14ac:dyDescent="0.3">
      <c r="G583"/>
      <c r="R583"/>
    </row>
    <row r="584" spans="7:18" ht="14.4" x14ac:dyDescent="0.3">
      <c r="G584"/>
      <c r="R584"/>
    </row>
    <row r="585" spans="7:18" ht="14.4" x14ac:dyDescent="0.3">
      <c r="G585"/>
      <c r="R585"/>
    </row>
    <row r="586" spans="7:18" ht="14.4" x14ac:dyDescent="0.3">
      <c r="G586"/>
      <c r="R586"/>
    </row>
    <row r="587" spans="7:18" ht="14.4" x14ac:dyDescent="0.3">
      <c r="G587"/>
      <c r="R587"/>
    </row>
    <row r="588" spans="7:18" ht="14.4" x14ac:dyDescent="0.3">
      <c r="G588"/>
      <c r="R588"/>
    </row>
    <row r="589" spans="7:18" ht="14.4" x14ac:dyDescent="0.3">
      <c r="G589"/>
      <c r="R589"/>
    </row>
    <row r="590" spans="7:18" ht="14.4" x14ac:dyDescent="0.3">
      <c r="G590"/>
      <c r="R590"/>
    </row>
    <row r="591" spans="7:18" ht="14.4" x14ac:dyDescent="0.3">
      <c r="G591"/>
      <c r="R591"/>
    </row>
    <row r="592" spans="7:18" ht="14.4" x14ac:dyDescent="0.3">
      <c r="G592"/>
      <c r="R592"/>
    </row>
    <row r="593" spans="7:18" ht="14.4" x14ac:dyDescent="0.3">
      <c r="G593"/>
      <c r="R593"/>
    </row>
    <row r="594" spans="7:18" ht="14.4" x14ac:dyDescent="0.3">
      <c r="G594"/>
      <c r="R594"/>
    </row>
    <row r="595" spans="7:18" ht="14.4" x14ac:dyDescent="0.3">
      <c r="G595"/>
      <c r="R595"/>
    </row>
    <row r="596" spans="7:18" ht="14.4" x14ac:dyDescent="0.3">
      <c r="G596"/>
      <c r="R596"/>
    </row>
    <row r="597" spans="7:18" ht="14.4" x14ac:dyDescent="0.3">
      <c r="G597"/>
      <c r="R597"/>
    </row>
    <row r="598" spans="7:18" ht="14.4" x14ac:dyDescent="0.3">
      <c r="G598"/>
      <c r="R598"/>
    </row>
    <row r="599" spans="7:18" ht="14.4" x14ac:dyDescent="0.3">
      <c r="G599"/>
      <c r="R599"/>
    </row>
    <row r="600" spans="7:18" ht="14.4" x14ac:dyDescent="0.3">
      <c r="G600"/>
      <c r="R600"/>
    </row>
    <row r="601" spans="7:18" ht="14.4" x14ac:dyDescent="0.3">
      <c r="G601"/>
      <c r="R601"/>
    </row>
    <row r="602" spans="7:18" ht="14.4" x14ac:dyDescent="0.3">
      <c r="G602"/>
      <c r="R602"/>
    </row>
    <row r="603" spans="7:18" ht="14.4" x14ac:dyDescent="0.3">
      <c r="G603"/>
      <c r="R603"/>
    </row>
    <row r="604" spans="7:18" ht="14.4" x14ac:dyDescent="0.3">
      <c r="G604"/>
      <c r="R604"/>
    </row>
    <row r="605" spans="7:18" ht="14.4" x14ac:dyDescent="0.3">
      <c r="G605"/>
      <c r="R605"/>
    </row>
    <row r="606" spans="7:18" ht="14.4" x14ac:dyDescent="0.3">
      <c r="G606"/>
      <c r="R606"/>
    </row>
    <row r="607" spans="7:18" ht="14.4" x14ac:dyDescent="0.3">
      <c r="G607"/>
      <c r="R607"/>
    </row>
    <row r="608" spans="7:18" ht="14.4" x14ac:dyDescent="0.3">
      <c r="G608"/>
      <c r="R608"/>
    </row>
    <row r="609" spans="7:18" ht="14.4" x14ac:dyDescent="0.3">
      <c r="G609"/>
      <c r="R609"/>
    </row>
    <row r="610" spans="7:18" ht="14.4" x14ac:dyDescent="0.3">
      <c r="G610"/>
      <c r="R610"/>
    </row>
    <row r="611" spans="7:18" ht="11.25" customHeight="1" x14ac:dyDescent="0.3">
      <c r="R611"/>
    </row>
    <row r="612" spans="7:18" ht="11.25" customHeight="1" x14ac:dyDescent="0.3">
      <c r="R612"/>
    </row>
    <row r="613" spans="7:18" ht="11.25" customHeight="1" x14ac:dyDescent="0.3">
      <c r="R613"/>
    </row>
    <row r="614" spans="7:18" ht="11.25" customHeight="1" x14ac:dyDescent="0.3">
      <c r="R614"/>
    </row>
    <row r="615" spans="7:18" ht="11.25" customHeight="1" x14ac:dyDescent="0.3">
      <c r="R615"/>
    </row>
    <row r="616" spans="7:18" ht="11.25" customHeight="1" x14ac:dyDescent="0.3">
      <c r="R616"/>
    </row>
    <row r="617" spans="7:18" ht="11.25" customHeight="1" x14ac:dyDescent="0.3">
      <c r="R617"/>
    </row>
    <row r="618" spans="7:18" ht="11.25" customHeight="1" x14ac:dyDescent="0.3">
      <c r="R618"/>
    </row>
    <row r="619" spans="7:18" ht="11.25" customHeight="1" x14ac:dyDescent="0.3">
      <c r="R619"/>
    </row>
    <row r="620" spans="7:18" ht="11.25" customHeight="1" x14ac:dyDescent="0.3">
      <c r="R620"/>
    </row>
    <row r="621" spans="7:18" ht="11.25" customHeight="1" x14ac:dyDescent="0.3">
      <c r="R621"/>
    </row>
    <row r="622" spans="7:18" ht="11.25" customHeight="1" x14ac:dyDescent="0.3">
      <c r="R622"/>
    </row>
    <row r="623" spans="7:18" ht="11.25" customHeight="1" x14ac:dyDescent="0.3">
      <c r="R623"/>
    </row>
    <row r="624" spans="7:18" ht="11.25" customHeight="1" x14ac:dyDescent="0.3">
      <c r="R624"/>
    </row>
    <row r="625" spans="18:18" ht="11.25" customHeight="1" x14ac:dyDescent="0.3">
      <c r="R625"/>
    </row>
    <row r="626" spans="18:18" ht="11.25" customHeight="1" x14ac:dyDescent="0.3">
      <c r="R626"/>
    </row>
    <row r="627" spans="18:18" ht="11.25" customHeight="1" x14ac:dyDescent="0.3">
      <c r="R627"/>
    </row>
    <row r="628" spans="18:18" ht="11.25" customHeight="1" x14ac:dyDescent="0.3">
      <c r="R628"/>
    </row>
    <row r="629" spans="18:18" ht="11.25" customHeight="1" x14ac:dyDescent="0.3">
      <c r="R629"/>
    </row>
    <row r="630" spans="18:18" ht="11.25" customHeight="1" x14ac:dyDescent="0.3">
      <c r="R630"/>
    </row>
    <row r="631" spans="18:18" ht="11.25" customHeight="1" x14ac:dyDescent="0.3">
      <c r="R631"/>
    </row>
    <row r="632" spans="18:18" ht="11.25" customHeight="1" x14ac:dyDescent="0.3">
      <c r="R632"/>
    </row>
    <row r="633" spans="18:18" ht="11.25" customHeight="1" x14ac:dyDescent="0.3">
      <c r="R633"/>
    </row>
    <row r="634" spans="18:18" ht="11.25" customHeight="1" x14ac:dyDescent="0.3">
      <c r="R634"/>
    </row>
    <row r="635" spans="18:18" ht="11.25" customHeight="1" x14ac:dyDescent="0.3">
      <c r="R635"/>
    </row>
    <row r="636" spans="18:18" ht="11.25" customHeight="1" x14ac:dyDescent="0.3">
      <c r="R636"/>
    </row>
    <row r="637" spans="18:18" ht="11.25" customHeight="1" x14ac:dyDescent="0.3">
      <c r="R637"/>
    </row>
    <row r="638" spans="18:18" ht="11.25" customHeight="1" x14ac:dyDescent="0.3">
      <c r="R638"/>
    </row>
    <row r="639" spans="18:18" ht="11.25" customHeight="1" x14ac:dyDescent="0.3">
      <c r="R639"/>
    </row>
    <row r="640" spans="18:18" ht="11.25" customHeight="1" x14ac:dyDescent="0.3">
      <c r="R640"/>
    </row>
    <row r="641" spans="18:18" ht="11.25" customHeight="1" x14ac:dyDescent="0.3">
      <c r="R641"/>
    </row>
    <row r="642" spans="18:18" ht="11.25" customHeight="1" x14ac:dyDescent="0.3">
      <c r="R642"/>
    </row>
    <row r="643" spans="18:18" ht="11.25" customHeight="1" x14ac:dyDescent="0.3">
      <c r="R643"/>
    </row>
    <row r="644" spans="18:18" ht="11.25" customHeight="1" x14ac:dyDescent="0.3">
      <c r="R644"/>
    </row>
    <row r="645" spans="18:18" ht="11.25" customHeight="1" x14ac:dyDescent="0.3">
      <c r="R645"/>
    </row>
    <row r="646" spans="18:18" ht="11.25" customHeight="1" x14ac:dyDescent="0.3">
      <c r="R646"/>
    </row>
    <row r="647" spans="18:18" ht="11.25" customHeight="1" x14ac:dyDescent="0.3">
      <c r="R647"/>
    </row>
    <row r="648" spans="18:18" ht="11.25" customHeight="1" x14ac:dyDescent="0.3">
      <c r="R648"/>
    </row>
    <row r="649" spans="18:18" ht="11.25" customHeight="1" x14ac:dyDescent="0.3">
      <c r="R649"/>
    </row>
    <row r="650" spans="18:18" ht="11.25" customHeight="1" x14ac:dyDescent="0.3">
      <c r="R650"/>
    </row>
    <row r="651" spans="18:18" ht="11.25" customHeight="1" x14ac:dyDescent="0.3">
      <c r="R651"/>
    </row>
    <row r="652" spans="18:18" ht="11.25" customHeight="1" x14ac:dyDescent="0.3">
      <c r="R652"/>
    </row>
    <row r="653" spans="18:18" ht="11.25" customHeight="1" x14ac:dyDescent="0.3">
      <c r="R653"/>
    </row>
    <row r="654" spans="18:18" ht="11.25" customHeight="1" x14ac:dyDescent="0.3">
      <c r="R654"/>
    </row>
    <row r="655" spans="18:18" ht="11.25" customHeight="1" x14ac:dyDescent="0.3">
      <c r="R655"/>
    </row>
    <row r="656" spans="18:18" ht="11.25" customHeight="1" x14ac:dyDescent="0.3">
      <c r="R656"/>
    </row>
    <row r="657" spans="18:18" ht="11.25" customHeight="1" x14ac:dyDescent="0.3">
      <c r="R657"/>
    </row>
    <row r="658" spans="18:18" ht="11.25" customHeight="1" x14ac:dyDescent="0.3">
      <c r="R658"/>
    </row>
    <row r="659" spans="18:18" ht="11.25" customHeight="1" x14ac:dyDescent="0.3">
      <c r="R659"/>
    </row>
    <row r="660" spans="18:18" ht="11.25" customHeight="1" x14ac:dyDescent="0.3">
      <c r="R660"/>
    </row>
    <row r="661" spans="18:18" ht="11.25" customHeight="1" x14ac:dyDescent="0.3">
      <c r="R661"/>
    </row>
    <row r="662" spans="18:18" ht="11.25" customHeight="1" x14ac:dyDescent="0.3">
      <c r="R662"/>
    </row>
    <row r="663" spans="18:18" ht="11.25" customHeight="1" x14ac:dyDescent="0.3">
      <c r="R663"/>
    </row>
    <row r="664" spans="18:18" ht="11.25" customHeight="1" x14ac:dyDescent="0.3">
      <c r="R664"/>
    </row>
    <row r="665" spans="18:18" ht="11.25" customHeight="1" x14ac:dyDescent="0.3">
      <c r="R665"/>
    </row>
    <row r="666" spans="18:18" ht="11.25" customHeight="1" x14ac:dyDescent="0.3">
      <c r="R666"/>
    </row>
    <row r="667" spans="18:18" ht="11.25" customHeight="1" x14ac:dyDescent="0.3">
      <c r="R667"/>
    </row>
    <row r="668" spans="18:18" ht="11.25" customHeight="1" x14ac:dyDescent="0.3">
      <c r="R668"/>
    </row>
    <row r="669" spans="18:18" ht="11.25" customHeight="1" x14ac:dyDescent="0.3">
      <c r="R669"/>
    </row>
    <row r="670" spans="18:18" ht="11.25" customHeight="1" x14ac:dyDescent="0.3">
      <c r="R670"/>
    </row>
    <row r="671" spans="18:18" ht="11.25" customHeight="1" x14ac:dyDescent="0.3">
      <c r="R671"/>
    </row>
    <row r="672" spans="18:18" ht="11.25" customHeight="1" x14ac:dyDescent="0.3">
      <c r="R672"/>
    </row>
    <row r="673" spans="18:18" ht="11.25" customHeight="1" x14ac:dyDescent="0.3">
      <c r="R673"/>
    </row>
    <row r="674" spans="18:18" ht="11.25" customHeight="1" x14ac:dyDescent="0.3">
      <c r="R674"/>
    </row>
    <row r="675" spans="18:18" ht="11.25" customHeight="1" x14ac:dyDescent="0.3">
      <c r="R675"/>
    </row>
    <row r="676" spans="18:18" ht="11.25" customHeight="1" x14ac:dyDescent="0.3">
      <c r="R676"/>
    </row>
    <row r="677" spans="18:18" ht="11.25" customHeight="1" x14ac:dyDescent="0.3">
      <c r="R677"/>
    </row>
    <row r="678" spans="18:18" ht="11.25" customHeight="1" x14ac:dyDescent="0.3">
      <c r="R678"/>
    </row>
    <row r="679" spans="18:18" ht="11.25" customHeight="1" x14ac:dyDescent="0.3">
      <c r="R679"/>
    </row>
    <row r="680" spans="18:18" ht="11.25" customHeight="1" x14ac:dyDescent="0.3">
      <c r="R680"/>
    </row>
    <row r="681" spans="18:18" ht="11.25" customHeight="1" x14ac:dyDescent="0.3">
      <c r="R681"/>
    </row>
    <row r="682" spans="18:18" ht="11.25" customHeight="1" x14ac:dyDescent="0.3">
      <c r="R682"/>
    </row>
    <row r="683" spans="18:18" ht="11.25" customHeight="1" x14ac:dyDescent="0.3">
      <c r="R683"/>
    </row>
    <row r="684" spans="18:18" ht="11.25" customHeight="1" x14ac:dyDescent="0.3">
      <c r="R684"/>
    </row>
    <row r="685" spans="18:18" ht="11.25" customHeight="1" x14ac:dyDescent="0.3">
      <c r="R685"/>
    </row>
    <row r="686" spans="18:18" ht="11.25" customHeight="1" x14ac:dyDescent="0.3">
      <c r="R686"/>
    </row>
    <row r="687" spans="18:18" ht="11.25" customHeight="1" x14ac:dyDescent="0.3">
      <c r="R687"/>
    </row>
    <row r="688" spans="18:18" ht="11.25" customHeight="1" x14ac:dyDescent="0.3">
      <c r="R688"/>
    </row>
    <row r="689" spans="18:18" ht="11.25" customHeight="1" x14ac:dyDescent="0.3">
      <c r="R689"/>
    </row>
    <row r="690" spans="18:18" ht="11.25" customHeight="1" x14ac:dyDescent="0.3">
      <c r="R690"/>
    </row>
    <row r="691" spans="18:18" ht="11.25" customHeight="1" x14ac:dyDescent="0.3">
      <c r="R691"/>
    </row>
    <row r="692" spans="18:18" ht="11.25" customHeight="1" x14ac:dyDescent="0.3">
      <c r="R692"/>
    </row>
    <row r="693" spans="18:18" ht="11.25" customHeight="1" x14ac:dyDescent="0.3">
      <c r="R693"/>
    </row>
    <row r="694" spans="18:18" ht="11.25" customHeight="1" x14ac:dyDescent="0.3">
      <c r="R694"/>
    </row>
    <row r="695" spans="18:18" ht="11.25" customHeight="1" x14ac:dyDescent="0.3">
      <c r="R695"/>
    </row>
    <row r="696" spans="18:18" ht="11.25" customHeight="1" x14ac:dyDescent="0.3">
      <c r="R696"/>
    </row>
    <row r="697" spans="18:18" ht="11.25" customHeight="1" x14ac:dyDescent="0.3">
      <c r="R697"/>
    </row>
    <row r="698" spans="18:18" ht="11.25" customHeight="1" x14ac:dyDescent="0.3">
      <c r="R698"/>
    </row>
    <row r="699" spans="18:18" ht="11.25" customHeight="1" x14ac:dyDescent="0.3">
      <c r="R699"/>
    </row>
    <row r="700" spans="18:18" ht="11.25" customHeight="1" x14ac:dyDescent="0.3">
      <c r="R700"/>
    </row>
    <row r="701" spans="18:18" ht="11.25" customHeight="1" x14ac:dyDescent="0.3">
      <c r="R701"/>
    </row>
    <row r="702" spans="18:18" ht="11.25" customHeight="1" x14ac:dyDescent="0.3">
      <c r="R702"/>
    </row>
    <row r="703" spans="18:18" ht="11.25" customHeight="1" x14ac:dyDescent="0.3">
      <c r="R703"/>
    </row>
    <row r="704" spans="18:18" ht="11.25" customHeight="1" x14ac:dyDescent="0.3">
      <c r="R704"/>
    </row>
    <row r="705" spans="18:18" ht="11.25" customHeight="1" x14ac:dyDescent="0.3">
      <c r="R705"/>
    </row>
    <row r="706" spans="18:18" ht="11.25" customHeight="1" x14ac:dyDescent="0.3">
      <c r="R706"/>
    </row>
    <row r="707" spans="18:18" ht="11.25" customHeight="1" x14ac:dyDescent="0.3">
      <c r="R707"/>
    </row>
    <row r="708" spans="18:18" ht="11.25" customHeight="1" x14ac:dyDescent="0.3">
      <c r="R708"/>
    </row>
    <row r="709" spans="18:18" ht="11.25" customHeight="1" x14ac:dyDescent="0.3">
      <c r="R709"/>
    </row>
    <row r="710" spans="18:18" ht="11.25" customHeight="1" x14ac:dyDescent="0.3">
      <c r="R710"/>
    </row>
    <row r="711" spans="18:18" ht="11.25" customHeight="1" x14ac:dyDescent="0.3">
      <c r="R711"/>
    </row>
    <row r="712" spans="18:18" ht="11.25" customHeight="1" x14ac:dyDescent="0.3">
      <c r="R712"/>
    </row>
    <row r="713" spans="18:18" ht="11.25" customHeight="1" x14ac:dyDescent="0.3">
      <c r="R713"/>
    </row>
    <row r="714" spans="18:18" ht="11.25" customHeight="1" x14ac:dyDescent="0.3">
      <c r="R714"/>
    </row>
    <row r="715" spans="18:18" ht="11.25" customHeight="1" x14ac:dyDescent="0.3">
      <c r="R715"/>
    </row>
    <row r="716" spans="18:18" ht="11.25" customHeight="1" x14ac:dyDescent="0.3">
      <c r="R716"/>
    </row>
    <row r="717" spans="18:18" ht="11.25" customHeight="1" x14ac:dyDescent="0.3">
      <c r="R717"/>
    </row>
    <row r="718" spans="18:18" ht="11.25" customHeight="1" x14ac:dyDescent="0.3">
      <c r="R718"/>
    </row>
    <row r="719" spans="18:18" ht="11.25" customHeight="1" x14ac:dyDescent="0.3">
      <c r="R719"/>
    </row>
    <row r="720" spans="18:18" ht="11.25" customHeight="1" x14ac:dyDescent="0.3">
      <c r="R720"/>
    </row>
    <row r="721" spans="18:18" ht="11.25" customHeight="1" x14ac:dyDescent="0.3">
      <c r="R721"/>
    </row>
    <row r="722" spans="18:18" ht="11.25" customHeight="1" x14ac:dyDescent="0.3">
      <c r="R722"/>
    </row>
    <row r="723" spans="18:18" ht="11.25" customHeight="1" x14ac:dyDescent="0.3">
      <c r="R723"/>
    </row>
    <row r="724" spans="18:18" ht="11.25" customHeight="1" x14ac:dyDescent="0.3">
      <c r="R724"/>
    </row>
    <row r="725" spans="18:18" ht="11.25" customHeight="1" x14ac:dyDescent="0.3">
      <c r="R725"/>
    </row>
    <row r="726" spans="18:18" ht="11.25" customHeight="1" x14ac:dyDescent="0.3">
      <c r="R726"/>
    </row>
    <row r="727" spans="18:18" ht="11.25" customHeight="1" x14ac:dyDescent="0.3">
      <c r="R727"/>
    </row>
    <row r="728" spans="18:18" ht="11.25" customHeight="1" x14ac:dyDescent="0.3">
      <c r="R728"/>
    </row>
    <row r="729" spans="18:18" ht="11.25" customHeight="1" x14ac:dyDescent="0.3">
      <c r="R729"/>
    </row>
    <row r="730" spans="18:18" ht="11.25" customHeight="1" x14ac:dyDescent="0.3">
      <c r="R730"/>
    </row>
    <row r="731" spans="18:18" ht="11.25" customHeight="1" x14ac:dyDescent="0.3">
      <c r="R731"/>
    </row>
    <row r="732" spans="18:18" ht="11.25" customHeight="1" x14ac:dyDescent="0.3">
      <c r="R732"/>
    </row>
    <row r="733" spans="18:18" ht="11.25" customHeight="1" x14ac:dyDescent="0.3">
      <c r="R733"/>
    </row>
    <row r="734" spans="18:18" ht="11.25" customHeight="1" x14ac:dyDescent="0.3">
      <c r="R734"/>
    </row>
    <row r="735" spans="18:18" ht="11.25" customHeight="1" x14ac:dyDescent="0.3">
      <c r="R735"/>
    </row>
    <row r="736" spans="18:18" ht="11.25" customHeight="1" x14ac:dyDescent="0.3">
      <c r="R736"/>
    </row>
    <row r="737" spans="18:18" ht="11.25" customHeight="1" x14ac:dyDescent="0.3">
      <c r="R737"/>
    </row>
    <row r="738" spans="18:18" ht="11.25" customHeight="1" x14ac:dyDescent="0.3">
      <c r="R738"/>
    </row>
    <row r="739" spans="18:18" ht="11.25" customHeight="1" x14ac:dyDescent="0.3">
      <c r="R739"/>
    </row>
    <row r="740" spans="18:18" ht="11.25" customHeight="1" x14ac:dyDescent="0.3">
      <c r="R740"/>
    </row>
    <row r="741" spans="18:18" ht="11.25" customHeight="1" x14ac:dyDescent="0.3">
      <c r="R741"/>
    </row>
    <row r="742" spans="18:18" ht="11.25" customHeight="1" x14ac:dyDescent="0.3">
      <c r="R742"/>
    </row>
    <row r="743" spans="18:18" ht="11.25" customHeight="1" x14ac:dyDescent="0.3">
      <c r="R743"/>
    </row>
    <row r="744" spans="18:18" ht="11.25" customHeight="1" x14ac:dyDescent="0.3">
      <c r="R744"/>
    </row>
    <row r="745" spans="18:18" ht="11.25" customHeight="1" x14ac:dyDescent="0.3">
      <c r="R745"/>
    </row>
    <row r="746" spans="18:18" ht="11.25" customHeight="1" x14ac:dyDescent="0.3">
      <c r="R746"/>
    </row>
    <row r="747" spans="18:18" ht="11.25" customHeight="1" x14ac:dyDescent="0.3">
      <c r="R747"/>
    </row>
    <row r="748" spans="18:18" ht="11.25" customHeight="1" x14ac:dyDescent="0.3">
      <c r="R748"/>
    </row>
    <row r="749" spans="18:18" ht="11.25" customHeight="1" x14ac:dyDescent="0.3">
      <c r="R749"/>
    </row>
    <row r="750" spans="18:18" ht="11.25" customHeight="1" x14ac:dyDescent="0.3">
      <c r="R750"/>
    </row>
    <row r="751" spans="18:18" ht="11.25" customHeight="1" x14ac:dyDescent="0.3">
      <c r="R751"/>
    </row>
    <row r="752" spans="18:18" ht="11.25" customHeight="1" x14ac:dyDescent="0.3">
      <c r="R752"/>
    </row>
    <row r="753" spans="18:18" ht="11.25" customHeight="1" x14ac:dyDescent="0.3">
      <c r="R753"/>
    </row>
    <row r="754" spans="18:18" ht="11.25" customHeight="1" x14ac:dyDescent="0.3">
      <c r="R754"/>
    </row>
    <row r="755" spans="18:18" ht="11.25" customHeight="1" x14ac:dyDescent="0.3">
      <c r="R755"/>
    </row>
    <row r="756" spans="18:18" ht="11.25" customHeight="1" x14ac:dyDescent="0.3">
      <c r="R756"/>
    </row>
    <row r="757" spans="18:18" ht="11.25" customHeight="1" x14ac:dyDescent="0.3">
      <c r="R757"/>
    </row>
    <row r="758" spans="18:18" ht="11.25" customHeight="1" x14ac:dyDescent="0.3">
      <c r="R758"/>
    </row>
    <row r="759" spans="18:18" ht="11.25" customHeight="1" x14ac:dyDescent="0.3">
      <c r="R759"/>
    </row>
    <row r="760" spans="18:18" ht="11.25" customHeight="1" x14ac:dyDescent="0.3">
      <c r="R760"/>
    </row>
    <row r="761" spans="18:18" ht="11.25" customHeight="1" x14ac:dyDescent="0.3">
      <c r="R761"/>
    </row>
    <row r="762" spans="18:18" ht="11.25" customHeight="1" x14ac:dyDescent="0.3">
      <c r="R762"/>
    </row>
    <row r="763" spans="18:18" ht="11.25" customHeight="1" x14ac:dyDescent="0.3">
      <c r="R763"/>
    </row>
    <row r="764" spans="18:18" ht="11.25" customHeight="1" x14ac:dyDescent="0.3">
      <c r="R764"/>
    </row>
    <row r="765" spans="18:18" ht="11.25" customHeight="1" x14ac:dyDescent="0.3">
      <c r="R765"/>
    </row>
    <row r="766" spans="18:18" ht="11.25" customHeight="1" x14ac:dyDescent="0.3">
      <c r="R766"/>
    </row>
    <row r="767" spans="18:18" ht="11.25" customHeight="1" x14ac:dyDescent="0.3">
      <c r="R767"/>
    </row>
    <row r="768" spans="18:18" ht="11.25" customHeight="1" x14ac:dyDescent="0.3">
      <c r="R768"/>
    </row>
    <row r="769" spans="18:18" ht="11.25" customHeight="1" x14ac:dyDescent="0.3">
      <c r="R769"/>
    </row>
    <row r="770" spans="18:18" ht="11.25" customHeight="1" x14ac:dyDescent="0.3">
      <c r="R770"/>
    </row>
    <row r="771" spans="18:18" ht="11.25" customHeight="1" x14ac:dyDescent="0.3">
      <c r="R771"/>
    </row>
    <row r="772" spans="18:18" ht="11.25" customHeight="1" x14ac:dyDescent="0.3">
      <c r="R772"/>
    </row>
    <row r="773" spans="18:18" ht="11.25" customHeight="1" x14ac:dyDescent="0.3">
      <c r="R773"/>
    </row>
    <row r="774" spans="18:18" ht="11.25" customHeight="1" x14ac:dyDescent="0.3">
      <c r="R774"/>
    </row>
    <row r="775" spans="18:18" ht="11.25" customHeight="1" x14ac:dyDescent="0.3">
      <c r="R775"/>
    </row>
    <row r="776" spans="18:18" ht="11.25" customHeight="1" x14ac:dyDescent="0.3">
      <c r="R776"/>
    </row>
    <row r="777" spans="18:18" ht="11.25" customHeight="1" x14ac:dyDescent="0.3">
      <c r="R777"/>
    </row>
    <row r="778" spans="18:18" ht="11.25" customHeight="1" x14ac:dyDescent="0.3">
      <c r="R778"/>
    </row>
    <row r="779" spans="18:18" ht="11.25" customHeight="1" x14ac:dyDescent="0.3">
      <c r="R779"/>
    </row>
    <row r="780" spans="18:18" ht="11.25" customHeight="1" x14ac:dyDescent="0.3">
      <c r="R780"/>
    </row>
    <row r="781" spans="18:18" ht="11.25" customHeight="1" x14ac:dyDescent="0.3">
      <c r="R781"/>
    </row>
    <row r="782" spans="18:18" ht="11.25" customHeight="1" x14ac:dyDescent="0.3">
      <c r="R782"/>
    </row>
    <row r="783" spans="18:18" ht="11.25" customHeight="1" x14ac:dyDescent="0.3">
      <c r="R783"/>
    </row>
    <row r="784" spans="18:18" ht="11.25" customHeight="1" x14ac:dyDescent="0.3">
      <c r="R784"/>
    </row>
    <row r="785" spans="18:18" ht="11.25" customHeight="1" x14ac:dyDescent="0.3">
      <c r="R785"/>
    </row>
    <row r="786" spans="18:18" ht="11.25" customHeight="1" x14ac:dyDescent="0.3">
      <c r="R786"/>
    </row>
    <row r="787" spans="18:18" ht="11.25" customHeight="1" x14ac:dyDescent="0.3">
      <c r="R787"/>
    </row>
    <row r="788" spans="18:18" ht="11.25" customHeight="1" x14ac:dyDescent="0.3">
      <c r="R788"/>
    </row>
    <row r="789" spans="18:18" ht="11.25" customHeight="1" x14ac:dyDescent="0.3">
      <c r="R789"/>
    </row>
    <row r="790" spans="18:18" ht="11.25" customHeight="1" x14ac:dyDescent="0.3">
      <c r="R790"/>
    </row>
    <row r="791" spans="18:18" ht="11.25" customHeight="1" x14ac:dyDescent="0.3">
      <c r="R791"/>
    </row>
    <row r="792" spans="18:18" ht="11.25" customHeight="1" x14ac:dyDescent="0.3">
      <c r="R792"/>
    </row>
    <row r="793" spans="18:18" ht="11.25" customHeight="1" x14ac:dyDescent="0.3">
      <c r="R793"/>
    </row>
    <row r="794" spans="18:18" ht="11.25" customHeight="1" x14ac:dyDescent="0.3">
      <c r="R794"/>
    </row>
    <row r="795" spans="18:18" ht="11.25" customHeight="1" x14ac:dyDescent="0.3">
      <c r="R795"/>
    </row>
    <row r="796" spans="18:18" ht="11.25" customHeight="1" x14ac:dyDescent="0.3">
      <c r="R796"/>
    </row>
    <row r="797" spans="18:18" ht="11.25" customHeight="1" x14ac:dyDescent="0.3">
      <c r="R797"/>
    </row>
    <row r="798" spans="18:18" ht="11.25" customHeight="1" x14ac:dyDescent="0.3">
      <c r="R798"/>
    </row>
    <row r="799" spans="18:18" ht="11.25" customHeight="1" x14ac:dyDescent="0.3">
      <c r="R799"/>
    </row>
    <row r="800" spans="18:18" ht="11.25" customHeight="1" x14ac:dyDescent="0.3">
      <c r="R800"/>
    </row>
    <row r="801" spans="18:18" ht="11.25" customHeight="1" x14ac:dyDescent="0.3">
      <c r="R801"/>
    </row>
    <row r="802" spans="18:18" ht="11.25" customHeight="1" x14ac:dyDescent="0.3">
      <c r="R802"/>
    </row>
    <row r="803" spans="18:18" ht="11.25" customHeight="1" x14ac:dyDescent="0.3">
      <c r="R803"/>
    </row>
    <row r="804" spans="18:18" ht="11.25" customHeight="1" x14ac:dyDescent="0.3">
      <c r="R804"/>
    </row>
    <row r="805" spans="18:18" ht="11.25" customHeight="1" x14ac:dyDescent="0.3">
      <c r="R805"/>
    </row>
    <row r="806" spans="18:18" ht="11.25" customHeight="1" x14ac:dyDescent="0.3">
      <c r="R806"/>
    </row>
    <row r="807" spans="18:18" ht="11.25" customHeight="1" x14ac:dyDescent="0.3">
      <c r="R807"/>
    </row>
    <row r="808" spans="18:18" ht="11.25" customHeight="1" x14ac:dyDescent="0.3">
      <c r="R808"/>
    </row>
    <row r="809" spans="18:18" ht="11.25" customHeight="1" x14ac:dyDescent="0.3">
      <c r="R809"/>
    </row>
    <row r="810" spans="18:18" ht="11.25" customHeight="1" x14ac:dyDescent="0.3">
      <c r="R810"/>
    </row>
    <row r="811" spans="18:18" ht="11.25" customHeight="1" x14ac:dyDescent="0.3">
      <c r="R811"/>
    </row>
    <row r="812" spans="18:18" ht="11.25" customHeight="1" x14ac:dyDescent="0.3">
      <c r="R812"/>
    </row>
    <row r="813" spans="18:18" ht="11.25" customHeight="1" x14ac:dyDescent="0.3">
      <c r="R813"/>
    </row>
    <row r="814" spans="18:18" ht="11.25" customHeight="1" x14ac:dyDescent="0.3">
      <c r="R814"/>
    </row>
    <row r="815" spans="18:18" ht="11.25" customHeight="1" x14ac:dyDescent="0.3">
      <c r="R815"/>
    </row>
    <row r="816" spans="18:18" ht="11.25" customHeight="1" x14ac:dyDescent="0.3">
      <c r="R816"/>
    </row>
    <row r="817" spans="18:18" ht="11.25" customHeight="1" x14ac:dyDescent="0.3">
      <c r="R817"/>
    </row>
    <row r="818" spans="18:18" ht="11.25" customHeight="1" x14ac:dyDescent="0.3">
      <c r="R818"/>
    </row>
    <row r="819" spans="18:18" ht="11.25" customHeight="1" x14ac:dyDescent="0.3">
      <c r="R819"/>
    </row>
    <row r="820" spans="18:18" ht="11.25" customHeight="1" x14ac:dyDescent="0.3">
      <c r="R820"/>
    </row>
    <row r="821" spans="18:18" ht="11.25" customHeight="1" x14ac:dyDescent="0.3">
      <c r="R821"/>
    </row>
    <row r="822" spans="18:18" ht="11.25" customHeight="1" x14ac:dyDescent="0.3">
      <c r="R822"/>
    </row>
    <row r="823" spans="18:18" ht="11.25" customHeight="1" x14ac:dyDescent="0.3">
      <c r="R823"/>
    </row>
    <row r="824" spans="18:18" ht="11.25" customHeight="1" x14ac:dyDescent="0.3">
      <c r="R824"/>
    </row>
    <row r="825" spans="18:18" ht="11.25" customHeight="1" x14ac:dyDescent="0.3">
      <c r="R825"/>
    </row>
    <row r="826" spans="18:18" ht="11.25" customHeight="1" x14ac:dyDescent="0.3">
      <c r="R826"/>
    </row>
    <row r="827" spans="18:18" ht="11.25" customHeight="1" x14ac:dyDescent="0.3">
      <c r="R827"/>
    </row>
    <row r="828" spans="18:18" ht="11.25" customHeight="1" x14ac:dyDescent="0.3">
      <c r="R828"/>
    </row>
    <row r="829" spans="18:18" ht="11.25" customHeight="1" x14ac:dyDescent="0.3">
      <c r="R829"/>
    </row>
    <row r="830" spans="18:18" ht="11.25" customHeight="1" x14ac:dyDescent="0.3">
      <c r="R830"/>
    </row>
    <row r="831" spans="18:18" ht="11.25" customHeight="1" x14ac:dyDescent="0.3">
      <c r="R831"/>
    </row>
    <row r="832" spans="18:18" ht="11.25" customHeight="1" x14ac:dyDescent="0.3">
      <c r="R832"/>
    </row>
    <row r="833" spans="18:18" ht="11.25" customHeight="1" x14ac:dyDescent="0.3">
      <c r="R833"/>
    </row>
    <row r="834" spans="18:18" ht="11.25" customHeight="1" x14ac:dyDescent="0.3">
      <c r="R834"/>
    </row>
    <row r="835" spans="18:18" ht="11.25" customHeight="1" x14ac:dyDescent="0.3">
      <c r="R835"/>
    </row>
    <row r="836" spans="18:18" ht="11.25" customHeight="1" x14ac:dyDescent="0.3">
      <c r="R836"/>
    </row>
    <row r="837" spans="18:18" ht="11.25" customHeight="1" x14ac:dyDescent="0.3">
      <c r="R837"/>
    </row>
    <row r="838" spans="18:18" ht="11.25" customHeight="1" x14ac:dyDescent="0.3">
      <c r="R838"/>
    </row>
    <row r="839" spans="18:18" ht="11.25" customHeight="1" x14ac:dyDescent="0.3">
      <c r="R839"/>
    </row>
    <row r="840" spans="18:18" ht="11.25" customHeight="1" x14ac:dyDescent="0.3">
      <c r="R840"/>
    </row>
    <row r="841" spans="18:18" ht="11.25" customHeight="1" x14ac:dyDescent="0.3">
      <c r="R841"/>
    </row>
    <row r="842" spans="18:18" ht="11.25" customHeight="1" x14ac:dyDescent="0.3">
      <c r="R842"/>
    </row>
    <row r="843" spans="18:18" ht="11.25" customHeight="1" x14ac:dyDescent="0.3">
      <c r="R843"/>
    </row>
    <row r="844" spans="18:18" ht="11.25" customHeight="1" x14ac:dyDescent="0.3">
      <c r="R844"/>
    </row>
    <row r="845" spans="18:18" ht="11.25" customHeight="1" x14ac:dyDescent="0.3">
      <c r="R845"/>
    </row>
    <row r="846" spans="18:18" ht="11.25" customHeight="1" x14ac:dyDescent="0.3">
      <c r="R846"/>
    </row>
    <row r="847" spans="18:18" ht="11.25" customHeight="1" x14ac:dyDescent="0.3">
      <c r="R847"/>
    </row>
    <row r="848" spans="18:18" ht="11.25" customHeight="1" x14ac:dyDescent="0.3">
      <c r="R848"/>
    </row>
    <row r="849" spans="18:18" ht="11.25" customHeight="1" x14ac:dyDescent="0.3">
      <c r="R849"/>
    </row>
    <row r="850" spans="18:18" ht="11.25" customHeight="1" x14ac:dyDescent="0.3">
      <c r="R850"/>
    </row>
    <row r="851" spans="18:18" ht="11.25" customHeight="1" x14ac:dyDescent="0.3">
      <c r="R851"/>
    </row>
    <row r="852" spans="18:18" ht="11.25" customHeight="1" x14ac:dyDescent="0.3">
      <c r="R852"/>
    </row>
    <row r="853" spans="18:18" ht="11.25" customHeight="1" x14ac:dyDescent="0.3">
      <c r="R853"/>
    </row>
    <row r="854" spans="18:18" ht="11.25" customHeight="1" x14ac:dyDescent="0.3">
      <c r="R854"/>
    </row>
    <row r="855" spans="18:18" ht="11.25" customHeight="1" x14ac:dyDescent="0.3">
      <c r="R855"/>
    </row>
    <row r="856" spans="18:18" ht="11.25" customHeight="1" x14ac:dyDescent="0.3">
      <c r="R856"/>
    </row>
    <row r="857" spans="18:18" ht="11.25" customHeight="1" x14ac:dyDescent="0.3">
      <c r="R857"/>
    </row>
    <row r="858" spans="18:18" ht="11.25" customHeight="1" x14ac:dyDescent="0.3">
      <c r="R858"/>
    </row>
    <row r="859" spans="18:18" ht="11.25" customHeight="1" x14ac:dyDescent="0.3">
      <c r="R859"/>
    </row>
    <row r="860" spans="18:18" ht="11.25" customHeight="1" x14ac:dyDescent="0.3">
      <c r="R860"/>
    </row>
    <row r="861" spans="18:18" ht="11.25" customHeight="1" x14ac:dyDescent="0.3">
      <c r="R861"/>
    </row>
    <row r="862" spans="18:18" ht="11.25" customHeight="1" x14ac:dyDescent="0.3">
      <c r="R862"/>
    </row>
    <row r="863" spans="18:18" ht="11.25" customHeight="1" x14ac:dyDescent="0.3">
      <c r="R863"/>
    </row>
    <row r="864" spans="18:18" ht="11.25" customHeight="1" x14ac:dyDescent="0.3">
      <c r="R864"/>
    </row>
    <row r="865" spans="18:18" ht="11.25" customHeight="1" x14ac:dyDescent="0.3">
      <c r="R865"/>
    </row>
    <row r="866" spans="18:18" ht="11.25" customHeight="1" x14ac:dyDescent="0.3">
      <c r="R866"/>
    </row>
    <row r="867" spans="18:18" ht="11.25" customHeight="1" x14ac:dyDescent="0.3">
      <c r="R867"/>
    </row>
    <row r="868" spans="18:18" ht="11.25" customHeight="1" x14ac:dyDescent="0.3">
      <c r="R868"/>
    </row>
    <row r="869" spans="18:18" ht="11.25" customHeight="1" x14ac:dyDescent="0.3">
      <c r="R869"/>
    </row>
    <row r="870" spans="18:18" ht="11.25" customHeight="1" x14ac:dyDescent="0.3">
      <c r="R870"/>
    </row>
    <row r="871" spans="18:18" ht="11.25" customHeight="1" x14ac:dyDescent="0.3">
      <c r="R871"/>
    </row>
    <row r="872" spans="18:18" ht="11.25" customHeight="1" x14ac:dyDescent="0.3">
      <c r="R872"/>
    </row>
    <row r="873" spans="18:18" ht="11.25" customHeight="1" x14ac:dyDescent="0.3">
      <c r="R873"/>
    </row>
    <row r="874" spans="18:18" ht="11.25" customHeight="1" x14ac:dyDescent="0.3">
      <c r="R874"/>
    </row>
    <row r="875" spans="18:18" ht="11.25" customHeight="1" x14ac:dyDescent="0.3">
      <c r="R875"/>
    </row>
    <row r="876" spans="18:18" ht="11.25" customHeight="1" x14ac:dyDescent="0.3">
      <c r="R876"/>
    </row>
    <row r="877" spans="18:18" ht="11.25" customHeight="1" x14ac:dyDescent="0.3">
      <c r="R877"/>
    </row>
    <row r="878" spans="18:18" ht="11.25" customHeight="1" x14ac:dyDescent="0.3">
      <c r="R878"/>
    </row>
    <row r="879" spans="18:18" ht="11.25" customHeight="1" x14ac:dyDescent="0.3">
      <c r="R879"/>
    </row>
    <row r="880" spans="18:18" ht="11.25" customHeight="1" x14ac:dyDescent="0.3">
      <c r="R880"/>
    </row>
    <row r="881" spans="18:18" ht="11.25" customHeight="1" x14ac:dyDescent="0.3">
      <c r="R881"/>
    </row>
    <row r="882" spans="18:18" ht="11.25" customHeight="1" x14ac:dyDescent="0.3">
      <c r="R882"/>
    </row>
    <row r="883" spans="18:18" ht="11.25" customHeight="1" x14ac:dyDescent="0.3">
      <c r="R883"/>
    </row>
    <row r="884" spans="18:18" ht="11.25" customHeight="1" x14ac:dyDescent="0.3">
      <c r="R884"/>
    </row>
    <row r="885" spans="18:18" ht="11.25" customHeight="1" x14ac:dyDescent="0.3">
      <c r="R885"/>
    </row>
    <row r="886" spans="18:18" ht="11.25" customHeight="1" x14ac:dyDescent="0.3">
      <c r="R886"/>
    </row>
    <row r="887" spans="18:18" ht="11.25" customHeight="1" x14ac:dyDescent="0.3">
      <c r="R887"/>
    </row>
    <row r="888" spans="18:18" ht="11.25" customHeight="1" x14ac:dyDescent="0.3">
      <c r="R888"/>
    </row>
    <row r="889" spans="18:18" ht="11.25" customHeight="1" x14ac:dyDescent="0.3">
      <c r="R889"/>
    </row>
    <row r="890" spans="18:18" ht="11.25" customHeight="1" x14ac:dyDescent="0.3">
      <c r="R890"/>
    </row>
    <row r="891" spans="18:18" ht="11.25" customHeight="1" x14ac:dyDescent="0.3">
      <c r="R891"/>
    </row>
    <row r="892" spans="18:18" ht="11.25" customHeight="1" x14ac:dyDescent="0.3">
      <c r="R892"/>
    </row>
    <row r="893" spans="18:18" ht="11.25" customHeight="1" x14ac:dyDescent="0.3">
      <c r="R893"/>
    </row>
    <row r="894" spans="18:18" ht="11.25" customHeight="1" x14ac:dyDescent="0.3">
      <c r="R894"/>
    </row>
    <row r="895" spans="18:18" ht="11.25" customHeight="1" x14ac:dyDescent="0.3">
      <c r="R895"/>
    </row>
    <row r="896" spans="18:18" ht="11.25" customHeight="1" x14ac:dyDescent="0.3">
      <c r="R896"/>
    </row>
    <row r="897" spans="18:18" ht="11.25" customHeight="1" x14ac:dyDescent="0.3">
      <c r="R897"/>
    </row>
    <row r="898" spans="18:18" ht="11.25" customHeight="1" x14ac:dyDescent="0.3">
      <c r="R898"/>
    </row>
    <row r="899" spans="18:18" ht="11.25" customHeight="1" x14ac:dyDescent="0.3">
      <c r="R899"/>
    </row>
    <row r="900" spans="18:18" ht="11.25" customHeight="1" x14ac:dyDescent="0.3">
      <c r="R900"/>
    </row>
    <row r="901" spans="18:18" ht="11.25" customHeight="1" x14ac:dyDescent="0.3">
      <c r="R901"/>
    </row>
    <row r="902" spans="18:18" ht="11.25" customHeight="1" x14ac:dyDescent="0.3">
      <c r="R902"/>
    </row>
    <row r="903" spans="18:18" ht="11.25" customHeight="1" x14ac:dyDescent="0.3">
      <c r="R903"/>
    </row>
    <row r="904" spans="18:18" ht="11.25" customHeight="1" x14ac:dyDescent="0.3">
      <c r="R904"/>
    </row>
    <row r="905" spans="18:18" ht="11.25" customHeight="1" x14ac:dyDescent="0.3">
      <c r="R905"/>
    </row>
    <row r="906" spans="18:18" ht="11.25" customHeight="1" x14ac:dyDescent="0.3">
      <c r="R906"/>
    </row>
    <row r="907" spans="18:18" ht="11.25" customHeight="1" x14ac:dyDescent="0.3">
      <c r="R907"/>
    </row>
    <row r="908" spans="18:18" ht="11.25" customHeight="1" x14ac:dyDescent="0.3">
      <c r="R908"/>
    </row>
    <row r="909" spans="18:18" ht="11.25" customHeight="1" x14ac:dyDescent="0.3">
      <c r="R909"/>
    </row>
    <row r="910" spans="18:18" ht="11.25" customHeight="1" x14ac:dyDescent="0.3">
      <c r="R910"/>
    </row>
    <row r="911" spans="18:18" ht="11.25" customHeight="1" x14ac:dyDescent="0.3">
      <c r="R911"/>
    </row>
    <row r="912" spans="18:18" ht="11.25" customHeight="1" x14ac:dyDescent="0.3">
      <c r="R912"/>
    </row>
    <row r="913" spans="18:18" ht="11.25" customHeight="1" x14ac:dyDescent="0.3">
      <c r="R913"/>
    </row>
    <row r="914" spans="18:18" ht="11.25" customHeight="1" x14ac:dyDescent="0.3">
      <c r="R914"/>
    </row>
    <row r="915" spans="18:18" ht="11.25" customHeight="1" x14ac:dyDescent="0.3">
      <c r="R915"/>
    </row>
    <row r="916" spans="18:18" ht="11.25" customHeight="1" x14ac:dyDescent="0.3">
      <c r="R916"/>
    </row>
    <row r="917" spans="18:18" ht="11.25" customHeight="1" x14ac:dyDescent="0.3">
      <c r="R917"/>
    </row>
    <row r="918" spans="18:18" ht="11.25" customHeight="1" x14ac:dyDescent="0.3">
      <c r="R918"/>
    </row>
    <row r="919" spans="18:18" ht="11.25" customHeight="1" x14ac:dyDescent="0.3">
      <c r="R919"/>
    </row>
    <row r="920" spans="18:18" ht="11.25" customHeight="1" x14ac:dyDescent="0.3">
      <c r="R920"/>
    </row>
    <row r="921" spans="18:18" ht="11.25" customHeight="1" x14ac:dyDescent="0.3">
      <c r="R921"/>
    </row>
    <row r="922" spans="18:18" ht="11.25" customHeight="1" x14ac:dyDescent="0.3">
      <c r="R922"/>
    </row>
    <row r="923" spans="18:18" ht="11.25" customHeight="1" x14ac:dyDescent="0.3">
      <c r="R923"/>
    </row>
    <row r="924" spans="18:18" ht="11.25" customHeight="1" x14ac:dyDescent="0.3">
      <c r="R924"/>
    </row>
    <row r="925" spans="18:18" ht="11.25" customHeight="1" x14ac:dyDescent="0.3">
      <c r="R925"/>
    </row>
    <row r="926" spans="18:18" ht="11.25" customHeight="1" x14ac:dyDescent="0.3">
      <c r="R926"/>
    </row>
    <row r="927" spans="18:18" ht="11.25" customHeight="1" x14ac:dyDescent="0.3">
      <c r="R927"/>
    </row>
    <row r="928" spans="18:18" ht="11.25" customHeight="1" x14ac:dyDescent="0.3">
      <c r="R928"/>
    </row>
    <row r="929" spans="18:18" ht="11.25" customHeight="1" x14ac:dyDescent="0.3">
      <c r="R929"/>
    </row>
    <row r="930" spans="18:18" ht="11.25" customHeight="1" x14ac:dyDescent="0.3">
      <c r="R930"/>
    </row>
    <row r="931" spans="18:18" ht="11.25" customHeight="1" x14ac:dyDescent="0.3">
      <c r="R931"/>
    </row>
    <row r="932" spans="18:18" ht="11.25" customHeight="1" x14ac:dyDescent="0.3">
      <c r="R932"/>
    </row>
    <row r="933" spans="18:18" ht="11.25" customHeight="1" x14ac:dyDescent="0.3">
      <c r="R933"/>
    </row>
    <row r="934" spans="18:18" ht="11.25" customHeight="1" x14ac:dyDescent="0.3">
      <c r="R934"/>
    </row>
    <row r="935" spans="18:18" ht="11.25" customHeight="1" x14ac:dyDescent="0.3">
      <c r="R935"/>
    </row>
    <row r="936" spans="18:18" ht="11.25" customHeight="1" x14ac:dyDescent="0.3">
      <c r="R936"/>
    </row>
    <row r="937" spans="18:18" ht="11.25" customHeight="1" x14ac:dyDescent="0.3">
      <c r="R937"/>
    </row>
    <row r="938" spans="18:18" ht="11.25" customHeight="1" x14ac:dyDescent="0.3">
      <c r="R938"/>
    </row>
    <row r="939" spans="18:18" ht="11.25" customHeight="1" x14ac:dyDescent="0.3">
      <c r="R939"/>
    </row>
    <row r="940" spans="18:18" ht="11.25" customHeight="1" x14ac:dyDescent="0.3">
      <c r="R940"/>
    </row>
    <row r="941" spans="18:18" ht="11.25" customHeight="1" x14ac:dyDescent="0.3">
      <c r="R941"/>
    </row>
    <row r="942" spans="18:18" ht="11.25" customHeight="1" x14ac:dyDescent="0.3">
      <c r="R942"/>
    </row>
    <row r="943" spans="18:18" ht="11.25" customHeight="1" x14ac:dyDescent="0.3">
      <c r="R943"/>
    </row>
    <row r="944" spans="18:18" ht="11.25" customHeight="1" x14ac:dyDescent="0.3">
      <c r="R944"/>
    </row>
    <row r="945" spans="18:18" ht="11.25" customHeight="1" x14ac:dyDescent="0.3">
      <c r="R945"/>
    </row>
    <row r="946" spans="18:18" ht="11.25" customHeight="1" x14ac:dyDescent="0.3">
      <c r="R946"/>
    </row>
    <row r="947" spans="18:18" ht="11.25" customHeight="1" x14ac:dyDescent="0.3">
      <c r="R947"/>
    </row>
    <row r="948" spans="18:18" ht="11.25" customHeight="1" x14ac:dyDescent="0.3">
      <c r="R948"/>
    </row>
    <row r="949" spans="18:18" ht="11.25" customHeight="1" x14ac:dyDescent="0.3">
      <c r="R949"/>
    </row>
    <row r="950" spans="18:18" ht="11.25" customHeight="1" x14ac:dyDescent="0.3">
      <c r="R950"/>
    </row>
    <row r="951" spans="18:18" ht="11.25" customHeight="1" x14ac:dyDescent="0.3">
      <c r="R951"/>
    </row>
    <row r="952" spans="18:18" ht="11.25" customHeight="1" x14ac:dyDescent="0.3">
      <c r="R952"/>
    </row>
    <row r="953" spans="18:18" ht="11.25" customHeight="1" x14ac:dyDescent="0.3">
      <c r="R953"/>
    </row>
    <row r="954" spans="18:18" ht="11.25" customHeight="1" x14ac:dyDescent="0.3">
      <c r="R954"/>
    </row>
    <row r="955" spans="18:18" ht="11.25" customHeight="1" x14ac:dyDescent="0.3">
      <c r="R955"/>
    </row>
    <row r="956" spans="18:18" ht="11.25" customHeight="1" x14ac:dyDescent="0.3">
      <c r="R956"/>
    </row>
    <row r="957" spans="18:18" ht="11.25" customHeight="1" x14ac:dyDescent="0.3">
      <c r="R957"/>
    </row>
    <row r="958" spans="18:18" ht="11.25" customHeight="1" x14ac:dyDescent="0.3">
      <c r="R958"/>
    </row>
    <row r="959" spans="18:18" ht="11.25" customHeight="1" x14ac:dyDescent="0.3">
      <c r="R959"/>
    </row>
    <row r="960" spans="18:18" ht="11.25" customHeight="1" x14ac:dyDescent="0.3">
      <c r="R960"/>
    </row>
    <row r="961" spans="18:18" ht="11.25" customHeight="1" x14ac:dyDescent="0.3">
      <c r="R961"/>
    </row>
    <row r="962" spans="18:18" ht="11.25" customHeight="1" x14ac:dyDescent="0.3">
      <c r="R962"/>
    </row>
    <row r="963" spans="18:18" ht="11.25" customHeight="1" x14ac:dyDescent="0.3">
      <c r="R963"/>
    </row>
    <row r="964" spans="18:18" ht="11.25" customHeight="1" x14ac:dyDescent="0.3">
      <c r="R964"/>
    </row>
    <row r="965" spans="18:18" ht="11.25" customHeight="1" x14ac:dyDescent="0.3">
      <c r="R965"/>
    </row>
    <row r="966" spans="18:18" ht="11.25" customHeight="1" x14ac:dyDescent="0.3">
      <c r="R966"/>
    </row>
    <row r="967" spans="18:18" ht="11.25" customHeight="1" x14ac:dyDescent="0.3">
      <c r="R967"/>
    </row>
    <row r="968" spans="18:18" ht="11.25" customHeight="1" x14ac:dyDescent="0.3">
      <c r="R968"/>
    </row>
    <row r="969" spans="18:18" ht="11.25" customHeight="1" x14ac:dyDescent="0.3">
      <c r="R969"/>
    </row>
    <row r="970" spans="18:18" ht="11.25" customHeight="1" x14ac:dyDescent="0.3">
      <c r="R970"/>
    </row>
    <row r="971" spans="18:18" ht="11.25" customHeight="1" x14ac:dyDescent="0.3">
      <c r="R971"/>
    </row>
    <row r="972" spans="18:18" ht="11.25" customHeight="1" x14ac:dyDescent="0.3">
      <c r="R972"/>
    </row>
    <row r="973" spans="18:18" ht="11.25" customHeight="1" x14ac:dyDescent="0.3">
      <c r="R973"/>
    </row>
    <row r="974" spans="18:18" ht="11.25" customHeight="1" x14ac:dyDescent="0.3">
      <c r="R974"/>
    </row>
    <row r="975" spans="18:18" ht="11.25" customHeight="1" x14ac:dyDescent="0.3">
      <c r="R975"/>
    </row>
    <row r="976" spans="18:18" ht="11.25" customHeight="1" x14ac:dyDescent="0.3">
      <c r="R976"/>
    </row>
    <row r="977" spans="18:18" ht="11.25" customHeight="1" x14ac:dyDescent="0.3">
      <c r="R977"/>
    </row>
    <row r="978" spans="18:18" ht="11.25" customHeight="1" x14ac:dyDescent="0.3">
      <c r="R978"/>
    </row>
    <row r="979" spans="18:18" ht="11.25" customHeight="1" x14ac:dyDescent="0.3">
      <c r="R979"/>
    </row>
    <row r="980" spans="18:18" ht="11.25" customHeight="1" x14ac:dyDescent="0.3">
      <c r="R980"/>
    </row>
    <row r="981" spans="18:18" ht="11.25" customHeight="1" x14ac:dyDescent="0.3">
      <c r="R981"/>
    </row>
    <row r="982" spans="18:18" ht="11.25" customHeight="1" x14ac:dyDescent="0.3">
      <c r="R982"/>
    </row>
    <row r="983" spans="18:18" ht="11.25" customHeight="1" x14ac:dyDescent="0.3">
      <c r="R983"/>
    </row>
    <row r="984" spans="18:18" ht="11.25" customHeight="1" x14ac:dyDescent="0.3">
      <c r="R984"/>
    </row>
    <row r="985" spans="18:18" ht="11.25" customHeight="1" x14ac:dyDescent="0.3">
      <c r="R985"/>
    </row>
    <row r="986" spans="18:18" ht="11.25" customHeight="1" x14ac:dyDescent="0.3">
      <c r="R986"/>
    </row>
    <row r="987" spans="18:18" ht="11.25" customHeight="1" x14ac:dyDescent="0.3">
      <c r="R987"/>
    </row>
    <row r="988" spans="18:18" ht="11.25" customHeight="1" x14ac:dyDescent="0.3">
      <c r="R988"/>
    </row>
    <row r="989" spans="18:18" ht="11.25" customHeight="1" x14ac:dyDescent="0.3">
      <c r="R989"/>
    </row>
    <row r="990" spans="18:18" ht="11.25" customHeight="1" x14ac:dyDescent="0.3">
      <c r="R990"/>
    </row>
    <row r="991" spans="18:18" ht="11.25" customHeight="1" x14ac:dyDescent="0.3">
      <c r="R991"/>
    </row>
    <row r="992" spans="18:18" ht="11.25" customHeight="1" x14ac:dyDescent="0.3">
      <c r="R992"/>
    </row>
    <row r="993" spans="18:18" ht="11.25" customHeight="1" x14ac:dyDescent="0.3">
      <c r="R993"/>
    </row>
    <row r="994" spans="18:18" ht="11.25" customHeight="1" x14ac:dyDescent="0.3">
      <c r="R994"/>
    </row>
    <row r="995" spans="18:18" ht="11.25" customHeight="1" x14ac:dyDescent="0.3">
      <c r="R995"/>
    </row>
    <row r="996" spans="18:18" ht="11.25" customHeight="1" x14ac:dyDescent="0.3">
      <c r="R996"/>
    </row>
    <row r="997" spans="18:18" ht="11.25" customHeight="1" x14ac:dyDescent="0.3">
      <c r="R997"/>
    </row>
    <row r="998" spans="18:18" ht="11.25" customHeight="1" x14ac:dyDescent="0.3">
      <c r="R998"/>
    </row>
    <row r="999" spans="18:18" ht="11.25" customHeight="1" x14ac:dyDescent="0.3">
      <c r="R999"/>
    </row>
    <row r="1000" spans="18:18" ht="11.25" customHeight="1" x14ac:dyDescent="0.3">
      <c r="R1000"/>
    </row>
    <row r="1001" spans="18:18" ht="11.25" customHeight="1" x14ac:dyDescent="0.3">
      <c r="R1001"/>
    </row>
    <row r="1002" spans="18:18" ht="11.25" customHeight="1" x14ac:dyDescent="0.3">
      <c r="R1002"/>
    </row>
    <row r="1003" spans="18:18" ht="11.25" customHeight="1" x14ac:dyDescent="0.3">
      <c r="R1003"/>
    </row>
    <row r="1004" spans="18:18" ht="11.25" customHeight="1" x14ac:dyDescent="0.3">
      <c r="R1004"/>
    </row>
    <row r="1005" spans="18:18" ht="11.25" customHeight="1" x14ac:dyDescent="0.3">
      <c r="R1005"/>
    </row>
    <row r="1006" spans="18:18" ht="11.25" customHeight="1" x14ac:dyDescent="0.3">
      <c r="R1006"/>
    </row>
    <row r="1007" spans="18:18" ht="11.25" customHeight="1" x14ac:dyDescent="0.3">
      <c r="R1007"/>
    </row>
    <row r="1008" spans="18:18" ht="11.25" customHeight="1" x14ac:dyDescent="0.3">
      <c r="R1008"/>
    </row>
    <row r="1009" spans="18:18" ht="11.25" customHeight="1" x14ac:dyDescent="0.3">
      <c r="R1009"/>
    </row>
    <row r="1010" spans="18:18" ht="11.25" customHeight="1" x14ac:dyDescent="0.3">
      <c r="R1010"/>
    </row>
    <row r="1011" spans="18:18" ht="11.25" customHeight="1" x14ac:dyDescent="0.3">
      <c r="R1011"/>
    </row>
    <row r="1012" spans="18:18" ht="11.25" customHeight="1" x14ac:dyDescent="0.3">
      <c r="R1012"/>
    </row>
    <row r="1013" spans="18:18" ht="11.25" customHeight="1" x14ac:dyDescent="0.3">
      <c r="R1013"/>
    </row>
    <row r="1014" spans="18:18" ht="11.25" customHeight="1" x14ac:dyDescent="0.3">
      <c r="R1014"/>
    </row>
    <row r="1015" spans="18:18" ht="11.25" customHeight="1" x14ac:dyDescent="0.3">
      <c r="R1015"/>
    </row>
    <row r="1016" spans="18:18" ht="11.25" customHeight="1" x14ac:dyDescent="0.3">
      <c r="R1016"/>
    </row>
    <row r="1017" spans="18:18" ht="11.25" customHeight="1" x14ac:dyDescent="0.3">
      <c r="R1017"/>
    </row>
    <row r="1018" spans="18:18" ht="11.25" customHeight="1" x14ac:dyDescent="0.3">
      <c r="R1018"/>
    </row>
    <row r="1019" spans="18:18" ht="11.25" customHeight="1" x14ac:dyDescent="0.3">
      <c r="R1019"/>
    </row>
    <row r="1020" spans="18:18" ht="11.25" customHeight="1" x14ac:dyDescent="0.3">
      <c r="R1020"/>
    </row>
    <row r="1021" spans="18:18" ht="11.25" customHeight="1" x14ac:dyDescent="0.3">
      <c r="R1021"/>
    </row>
    <row r="1022" spans="18:18" ht="11.25" customHeight="1" x14ac:dyDescent="0.3">
      <c r="R1022"/>
    </row>
    <row r="1023" spans="18:18" ht="11.25" customHeight="1" x14ac:dyDescent="0.3">
      <c r="R1023"/>
    </row>
    <row r="1024" spans="18:18" ht="11.25" customHeight="1" x14ac:dyDescent="0.3">
      <c r="R1024"/>
    </row>
    <row r="1025" spans="18:18" ht="11.25" customHeight="1" x14ac:dyDescent="0.3">
      <c r="R1025"/>
    </row>
    <row r="1026" spans="18:18" ht="11.25" customHeight="1" x14ac:dyDescent="0.3">
      <c r="R1026"/>
    </row>
    <row r="1027" spans="18:18" ht="11.25" customHeight="1" x14ac:dyDescent="0.3">
      <c r="R1027"/>
    </row>
    <row r="1028" spans="18:18" ht="11.25" customHeight="1" x14ac:dyDescent="0.3">
      <c r="R1028"/>
    </row>
    <row r="1029" spans="18:18" ht="11.25" customHeight="1" x14ac:dyDescent="0.3">
      <c r="R1029"/>
    </row>
    <row r="1030" spans="18:18" ht="11.25" customHeight="1" x14ac:dyDescent="0.3">
      <c r="R1030"/>
    </row>
    <row r="1031" spans="18:18" ht="11.25" customHeight="1" x14ac:dyDescent="0.3">
      <c r="R1031"/>
    </row>
    <row r="1032" spans="18:18" ht="11.25" customHeight="1" x14ac:dyDescent="0.3">
      <c r="R1032"/>
    </row>
    <row r="1033" spans="18:18" ht="11.25" customHeight="1" x14ac:dyDescent="0.3">
      <c r="R1033"/>
    </row>
    <row r="1034" spans="18:18" ht="11.25" customHeight="1" x14ac:dyDescent="0.3">
      <c r="R1034"/>
    </row>
    <row r="1035" spans="18:18" ht="11.25" customHeight="1" x14ac:dyDescent="0.3">
      <c r="R1035"/>
    </row>
    <row r="1036" spans="18:18" ht="11.25" customHeight="1" x14ac:dyDescent="0.3">
      <c r="R1036"/>
    </row>
    <row r="1037" spans="18:18" ht="11.25" customHeight="1" x14ac:dyDescent="0.3">
      <c r="R1037"/>
    </row>
    <row r="1038" spans="18:18" ht="11.25" customHeight="1" x14ac:dyDescent="0.3">
      <c r="R1038"/>
    </row>
    <row r="1039" spans="18:18" ht="11.25" customHeight="1" x14ac:dyDescent="0.3">
      <c r="R1039"/>
    </row>
    <row r="1040" spans="18:18" ht="11.25" customHeight="1" x14ac:dyDescent="0.3">
      <c r="R1040"/>
    </row>
    <row r="1041" spans="18:18" ht="11.25" customHeight="1" x14ac:dyDescent="0.3">
      <c r="R1041"/>
    </row>
    <row r="1042" spans="18:18" ht="11.25" customHeight="1" x14ac:dyDescent="0.3">
      <c r="R1042"/>
    </row>
    <row r="1043" spans="18:18" ht="11.25" customHeight="1" x14ac:dyDescent="0.3">
      <c r="R1043"/>
    </row>
    <row r="1044" spans="18:18" ht="11.25" customHeight="1" x14ac:dyDescent="0.3">
      <c r="R1044"/>
    </row>
    <row r="1045" spans="18:18" ht="11.25" customHeight="1" x14ac:dyDescent="0.3">
      <c r="R1045"/>
    </row>
    <row r="1046" spans="18:18" ht="11.25" customHeight="1" x14ac:dyDescent="0.3">
      <c r="R1046"/>
    </row>
    <row r="1047" spans="18:18" ht="11.25" customHeight="1" x14ac:dyDescent="0.3">
      <c r="R1047"/>
    </row>
    <row r="1048" spans="18:18" ht="11.25" customHeight="1" x14ac:dyDescent="0.3">
      <c r="R1048"/>
    </row>
    <row r="1049" spans="18:18" ht="11.25" customHeight="1" x14ac:dyDescent="0.3">
      <c r="R1049"/>
    </row>
    <row r="1050" spans="18:18" ht="11.25" customHeight="1" x14ac:dyDescent="0.3">
      <c r="R1050"/>
    </row>
    <row r="1051" spans="18:18" ht="11.25" customHeight="1" x14ac:dyDescent="0.3">
      <c r="R1051"/>
    </row>
    <row r="1052" spans="18:18" ht="11.25" customHeight="1" x14ac:dyDescent="0.3">
      <c r="R1052"/>
    </row>
    <row r="1053" spans="18:18" ht="11.25" customHeight="1" x14ac:dyDescent="0.3">
      <c r="R1053"/>
    </row>
    <row r="1054" spans="18:18" ht="11.25" customHeight="1" x14ac:dyDescent="0.3">
      <c r="R1054"/>
    </row>
    <row r="1055" spans="18:18" ht="11.25" customHeight="1" x14ac:dyDescent="0.3">
      <c r="R1055"/>
    </row>
    <row r="1056" spans="18:18" ht="11.25" customHeight="1" x14ac:dyDescent="0.3">
      <c r="R1056"/>
    </row>
    <row r="1057" spans="18:18" ht="11.25" customHeight="1" x14ac:dyDescent="0.3">
      <c r="R1057"/>
    </row>
    <row r="1058" spans="18:18" ht="11.25" customHeight="1" x14ac:dyDescent="0.3">
      <c r="R1058"/>
    </row>
    <row r="1059" spans="18:18" ht="11.25" customHeight="1" x14ac:dyDescent="0.3">
      <c r="R1059"/>
    </row>
    <row r="1060" spans="18:18" ht="11.25" customHeight="1" x14ac:dyDescent="0.3">
      <c r="R1060"/>
    </row>
    <row r="1061" spans="18:18" ht="11.25" customHeight="1" x14ac:dyDescent="0.3">
      <c r="R1061"/>
    </row>
    <row r="1062" spans="18:18" ht="11.25" customHeight="1" x14ac:dyDescent="0.3">
      <c r="R1062"/>
    </row>
    <row r="1063" spans="18:18" ht="11.25" customHeight="1" x14ac:dyDescent="0.3">
      <c r="R1063"/>
    </row>
    <row r="1064" spans="18:18" ht="11.25" customHeight="1" x14ac:dyDescent="0.3">
      <c r="R1064"/>
    </row>
    <row r="1065" spans="18:18" ht="11.25" customHeight="1" x14ac:dyDescent="0.3">
      <c r="R1065"/>
    </row>
    <row r="1066" spans="18:18" ht="11.25" customHeight="1" x14ac:dyDescent="0.3">
      <c r="R1066"/>
    </row>
    <row r="1067" spans="18:18" ht="11.25" customHeight="1" x14ac:dyDescent="0.3">
      <c r="R1067"/>
    </row>
    <row r="1068" spans="18:18" ht="11.25" customHeight="1" x14ac:dyDescent="0.3">
      <c r="R1068"/>
    </row>
    <row r="1069" spans="18:18" ht="11.25" customHeight="1" x14ac:dyDescent="0.3">
      <c r="R1069"/>
    </row>
    <row r="1070" spans="18:18" ht="11.25" customHeight="1" x14ac:dyDescent="0.3">
      <c r="R1070"/>
    </row>
    <row r="1071" spans="18:18" ht="11.25" customHeight="1" x14ac:dyDescent="0.3">
      <c r="R1071"/>
    </row>
    <row r="1072" spans="18:18" ht="11.25" customHeight="1" x14ac:dyDescent="0.3">
      <c r="R1072"/>
    </row>
    <row r="1073" spans="18:18" ht="11.25" customHeight="1" x14ac:dyDescent="0.3">
      <c r="R1073"/>
    </row>
    <row r="1074" spans="18:18" ht="11.25" customHeight="1" x14ac:dyDescent="0.3">
      <c r="R1074"/>
    </row>
    <row r="1075" spans="18:18" ht="11.25" customHeight="1" x14ac:dyDescent="0.3">
      <c r="R1075"/>
    </row>
    <row r="1076" spans="18:18" ht="11.25" customHeight="1" x14ac:dyDescent="0.3">
      <c r="R1076"/>
    </row>
    <row r="1077" spans="18:18" ht="11.25" customHeight="1" x14ac:dyDescent="0.3">
      <c r="R1077"/>
    </row>
    <row r="1078" spans="18:18" ht="11.25" customHeight="1" x14ac:dyDescent="0.3">
      <c r="R1078"/>
    </row>
    <row r="1079" spans="18:18" ht="11.25" customHeight="1" x14ac:dyDescent="0.3">
      <c r="R1079"/>
    </row>
    <row r="1080" spans="18:18" ht="11.25" customHeight="1" x14ac:dyDescent="0.3">
      <c r="R1080"/>
    </row>
    <row r="1081" spans="18:18" ht="11.25" customHeight="1" x14ac:dyDescent="0.3">
      <c r="R1081"/>
    </row>
    <row r="1082" spans="18:18" ht="11.25" customHeight="1" x14ac:dyDescent="0.3">
      <c r="R1082"/>
    </row>
    <row r="1083" spans="18:18" ht="11.25" customHeight="1" x14ac:dyDescent="0.3">
      <c r="R1083"/>
    </row>
    <row r="1084" spans="18:18" ht="11.25" customHeight="1" x14ac:dyDescent="0.3">
      <c r="R1084"/>
    </row>
    <row r="1085" spans="18:18" ht="11.25" customHeight="1" x14ac:dyDescent="0.3">
      <c r="R1085"/>
    </row>
    <row r="1086" spans="18:18" ht="11.25" customHeight="1" x14ac:dyDescent="0.3">
      <c r="R1086"/>
    </row>
    <row r="1087" spans="18:18" ht="11.25" customHeight="1" x14ac:dyDescent="0.3">
      <c r="R1087"/>
    </row>
    <row r="1088" spans="18:18" ht="11.25" customHeight="1" x14ac:dyDescent="0.3">
      <c r="R1088"/>
    </row>
    <row r="1089" spans="18:18" ht="11.25" customHeight="1" x14ac:dyDescent="0.3">
      <c r="R1089"/>
    </row>
    <row r="1090" spans="18:18" ht="11.25" customHeight="1" x14ac:dyDescent="0.3">
      <c r="R1090"/>
    </row>
    <row r="1091" spans="18:18" ht="11.25" customHeight="1" x14ac:dyDescent="0.3">
      <c r="R1091"/>
    </row>
    <row r="1092" spans="18:18" ht="11.25" customHeight="1" x14ac:dyDescent="0.3">
      <c r="R1092"/>
    </row>
    <row r="1093" spans="18:18" ht="11.25" customHeight="1" x14ac:dyDescent="0.3">
      <c r="R1093"/>
    </row>
    <row r="1094" spans="18:18" ht="11.25" customHeight="1" x14ac:dyDescent="0.3">
      <c r="R1094"/>
    </row>
    <row r="1095" spans="18:18" ht="11.25" customHeight="1" x14ac:dyDescent="0.3">
      <c r="R1095"/>
    </row>
    <row r="1096" spans="18:18" ht="11.25" customHeight="1" x14ac:dyDescent="0.3">
      <c r="R1096"/>
    </row>
    <row r="1097" spans="18:18" ht="11.25" customHeight="1" x14ac:dyDescent="0.3">
      <c r="R1097"/>
    </row>
    <row r="1098" spans="18:18" ht="11.25" customHeight="1" x14ac:dyDescent="0.3">
      <c r="R1098"/>
    </row>
    <row r="1099" spans="18:18" ht="11.25" customHeight="1" x14ac:dyDescent="0.3">
      <c r="R1099"/>
    </row>
    <row r="1100" spans="18:18" ht="11.25" customHeight="1" x14ac:dyDescent="0.3">
      <c r="R1100"/>
    </row>
    <row r="1101" spans="18:18" ht="11.25" customHeight="1" x14ac:dyDescent="0.3">
      <c r="R1101"/>
    </row>
    <row r="1102" spans="18:18" ht="11.25" customHeight="1" x14ac:dyDescent="0.3">
      <c r="R1102"/>
    </row>
    <row r="1103" spans="18:18" ht="11.25" customHeight="1" x14ac:dyDescent="0.3">
      <c r="R1103"/>
    </row>
    <row r="1104" spans="18:18" ht="11.25" customHeight="1" x14ac:dyDescent="0.3">
      <c r="R1104"/>
    </row>
    <row r="1105" spans="18:18" ht="11.25" customHeight="1" x14ac:dyDescent="0.3">
      <c r="R1105"/>
    </row>
    <row r="1106" spans="18:18" ht="11.25" customHeight="1" x14ac:dyDescent="0.3">
      <c r="R1106"/>
    </row>
    <row r="1107" spans="18:18" ht="11.25" customHeight="1" x14ac:dyDescent="0.3">
      <c r="R1107"/>
    </row>
    <row r="1108" spans="18:18" ht="11.25" customHeight="1" x14ac:dyDescent="0.3">
      <c r="R1108"/>
    </row>
    <row r="1109" spans="18:18" ht="11.25" customHeight="1" x14ac:dyDescent="0.3">
      <c r="R1109"/>
    </row>
    <row r="1110" spans="18:18" ht="11.25" customHeight="1" x14ac:dyDescent="0.3">
      <c r="R1110"/>
    </row>
    <row r="1111" spans="18:18" ht="11.25" customHeight="1" x14ac:dyDescent="0.3">
      <c r="R1111"/>
    </row>
    <row r="1112" spans="18:18" ht="11.25" customHeight="1" x14ac:dyDescent="0.3">
      <c r="R1112"/>
    </row>
    <row r="1113" spans="18:18" ht="11.25" customHeight="1" x14ac:dyDescent="0.3">
      <c r="R1113"/>
    </row>
    <row r="1114" spans="18:18" ht="11.25" customHeight="1" x14ac:dyDescent="0.3">
      <c r="R1114"/>
    </row>
    <row r="1115" spans="18:18" ht="11.25" customHeight="1" x14ac:dyDescent="0.3">
      <c r="R1115"/>
    </row>
    <row r="1116" spans="18:18" ht="11.25" customHeight="1" x14ac:dyDescent="0.3">
      <c r="R1116"/>
    </row>
    <row r="1117" spans="18:18" ht="11.25" customHeight="1" x14ac:dyDescent="0.3">
      <c r="R1117"/>
    </row>
    <row r="1118" spans="18:18" ht="11.25" customHeight="1" x14ac:dyDescent="0.3">
      <c r="R1118"/>
    </row>
    <row r="1119" spans="18:18" ht="11.25" customHeight="1" x14ac:dyDescent="0.3">
      <c r="R1119"/>
    </row>
    <row r="1120" spans="18:18" ht="11.25" customHeight="1" x14ac:dyDescent="0.3">
      <c r="R1120"/>
    </row>
    <row r="1121" spans="18:18" ht="11.25" customHeight="1" x14ac:dyDescent="0.3">
      <c r="R1121"/>
    </row>
    <row r="1122" spans="18:18" ht="11.25" customHeight="1" x14ac:dyDescent="0.3">
      <c r="R1122"/>
    </row>
    <row r="1123" spans="18:18" ht="11.25" customHeight="1" x14ac:dyDescent="0.3">
      <c r="R1123"/>
    </row>
    <row r="1124" spans="18:18" ht="11.25" customHeight="1" x14ac:dyDescent="0.3">
      <c r="R1124"/>
    </row>
    <row r="1125" spans="18:18" ht="11.25" customHeight="1" x14ac:dyDescent="0.3">
      <c r="R1125"/>
    </row>
    <row r="1126" spans="18:18" ht="11.25" customHeight="1" x14ac:dyDescent="0.3">
      <c r="R1126"/>
    </row>
    <row r="1127" spans="18:18" ht="11.25" customHeight="1" x14ac:dyDescent="0.3">
      <c r="R1127"/>
    </row>
    <row r="1128" spans="18:18" ht="11.25" customHeight="1" x14ac:dyDescent="0.3">
      <c r="R1128"/>
    </row>
    <row r="1129" spans="18:18" ht="11.25" customHeight="1" x14ac:dyDescent="0.3">
      <c r="R1129"/>
    </row>
    <row r="1130" spans="18:18" ht="11.25" customHeight="1" x14ac:dyDescent="0.3">
      <c r="R1130"/>
    </row>
    <row r="1131" spans="18:18" ht="11.25" customHeight="1" x14ac:dyDescent="0.3">
      <c r="R1131"/>
    </row>
    <row r="1132" spans="18:18" ht="11.25" customHeight="1" x14ac:dyDescent="0.3">
      <c r="R1132"/>
    </row>
    <row r="1133" spans="18:18" ht="11.25" customHeight="1" x14ac:dyDescent="0.3">
      <c r="R1133"/>
    </row>
    <row r="1134" spans="18:18" ht="11.25" customHeight="1" x14ac:dyDescent="0.3">
      <c r="R1134"/>
    </row>
    <row r="1135" spans="18:18" ht="11.25" customHeight="1" x14ac:dyDescent="0.3">
      <c r="R1135"/>
    </row>
    <row r="1136" spans="18:18" ht="11.25" customHeight="1" x14ac:dyDescent="0.3">
      <c r="R1136"/>
    </row>
    <row r="1137" spans="18:18" ht="11.25" customHeight="1" x14ac:dyDescent="0.3">
      <c r="R1137"/>
    </row>
    <row r="1138" spans="18:18" ht="11.25" customHeight="1" x14ac:dyDescent="0.3">
      <c r="R1138"/>
    </row>
    <row r="1139" spans="18:18" ht="11.25" customHeight="1" x14ac:dyDescent="0.3">
      <c r="R1139"/>
    </row>
    <row r="1140" spans="18:18" ht="11.25" customHeight="1" x14ac:dyDescent="0.3">
      <c r="R1140"/>
    </row>
    <row r="1141" spans="18:18" ht="11.25" customHeight="1" x14ac:dyDescent="0.3">
      <c r="R1141"/>
    </row>
    <row r="1142" spans="18:18" ht="11.25" customHeight="1" x14ac:dyDescent="0.3">
      <c r="R1142"/>
    </row>
    <row r="1143" spans="18:18" ht="11.25" customHeight="1" x14ac:dyDescent="0.3">
      <c r="R1143"/>
    </row>
    <row r="1144" spans="18:18" ht="11.25" customHeight="1" x14ac:dyDescent="0.3">
      <c r="R1144"/>
    </row>
    <row r="1145" spans="18:18" ht="11.25" customHeight="1" x14ac:dyDescent="0.3">
      <c r="R1145"/>
    </row>
    <row r="1146" spans="18:18" ht="11.25" customHeight="1" x14ac:dyDescent="0.3">
      <c r="R1146"/>
    </row>
    <row r="1147" spans="18:18" ht="11.25" customHeight="1" x14ac:dyDescent="0.3">
      <c r="R1147"/>
    </row>
    <row r="1148" spans="18:18" ht="11.25" customHeight="1" x14ac:dyDescent="0.3">
      <c r="R1148"/>
    </row>
    <row r="1149" spans="18:18" ht="11.25" customHeight="1" x14ac:dyDescent="0.3">
      <c r="R1149"/>
    </row>
    <row r="1150" spans="18:18" ht="11.25" customHeight="1" x14ac:dyDescent="0.3">
      <c r="R1150"/>
    </row>
    <row r="1151" spans="18:18" ht="11.25" customHeight="1" x14ac:dyDescent="0.3">
      <c r="R1151"/>
    </row>
    <row r="1152" spans="18:18" ht="11.25" customHeight="1" x14ac:dyDescent="0.3">
      <c r="R1152"/>
    </row>
    <row r="1153" spans="18:18" ht="11.25" customHeight="1" x14ac:dyDescent="0.3">
      <c r="R1153"/>
    </row>
    <row r="1154" spans="18:18" ht="11.25" customHeight="1" x14ac:dyDescent="0.3">
      <c r="R1154"/>
    </row>
    <row r="1155" spans="18:18" ht="11.25" customHeight="1" x14ac:dyDescent="0.3">
      <c r="R1155"/>
    </row>
    <row r="1156" spans="18:18" ht="11.25" customHeight="1" x14ac:dyDescent="0.3">
      <c r="R1156"/>
    </row>
    <row r="1157" spans="18:18" ht="11.25" customHeight="1" x14ac:dyDescent="0.3">
      <c r="R1157"/>
    </row>
    <row r="1158" spans="18:18" ht="11.25" customHeight="1" x14ac:dyDescent="0.3">
      <c r="R1158"/>
    </row>
    <row r="1159" spans="18:18" ht="11.25" customHeight="1" x14ac:dyDescent="0.3">
      <c r="R1159"/>
    </row>
    <row r="1160" spans="18:18" ht="11.25" customHeight="1" x14ac:dyDescent="0.3">
      <c r="R1160"/>
    </row>
    <row r="1161" spans="18:18" ht="11.25" customHeight="1" x14ac:dyDescent="0.3">
      <c r="R1161"/>
    </row>
    <row r="1162" spans="18:18" ht="11.25" customHeight="1" x14ac:dyDescent="0.3">
      <c r="R1162"/>
    </row>
    <row r="1163" spans="18:18" ht="11.25" customHeight="1" x14ac:dyDescent="0.3">
      <c r="R1163"/>
    </row>
    <row r="1164" spans="18:18" ht="11.25" customHeight="1" x14ac:dyDescent="0.3">
      <c r="R1164"/>
    </row>
    <row r="1165" spans="18:18" ht="11.25" customHeight="1" x14ac:dyDescent="0.3">
      <c r="R1165"/>
    </row>
    <row r="1166" spans="18:18" ht="11.25" customHeight="1" x14ac:dyDescent="0.3">
      <c r="R1166"/>
    </row>
    <row r="1167" spans="18:18" ht="11.25" customHeight="1" x14ac:dyDescent="0.3">
      <c r="R1167"/>
    </row>
    <row r="1168" spans="18:18" ht="11.25" customHeight="1" x14ac:dyDescent="0.3">
      <c r="R1168"/>
    </row>
    <row r="1169" spans="18:18" ht="11.25" customHeight="1" x14ac:dyDescent="0.3">
      <c r="R1169"/>
    </row>
    <row r="1170" spans="18:18" ht="11.25" customHeight="1" x14ac:dyDescent="0.3">
      <c r="R1170"/>
    </row>
    <row r="1171" spans="18:18" ht="11.25" customHeight="1" x14ac:dyDescent="0.3">
      <c r="R1171"/>
    </row>
    <row r="1172" spans="18:18" ht="11.25" customHeight="1" x14ac:dyDescent="0.3">
      <c r="R1172"/>
    </row>
    <row r="1173" spans="18:18" ht="11.25" customHeight="1" x14ac:dyDescent="0.3">
      <c r="R1173"/>
    </row>
    <row r="1174" spans="18:18" ht="11.25" customHeight="1" x14ac:dyDescent="0.3">
      <c r="R1174"/>
    </row>
    <row r="1175" spans="18:18" ht="11.25" customHeight="1" x14ac:dyDescent="0.3">
      <c r="R1175"/>
    </row>
    <row r="1176" spans="18:18" ht="11.25" customHeight="1" x14ac:dyDescent="0.3">
      <c r="R1176"/>
    </row>
    <row r="1177" spans="18:18" ht="11.25" customHeight="1" x14ac:dyDescent="0.3">
      <c r="R1177"/>
    </row>
    <row r="1178" spans="18:18" ht="11.25" customHeight="1" x14ac:dyDescent="0.3">
      <c r="R1178"/>
    </row>
    <row r="1179" spans="18:18" ht="11.25" customHeight="1" x14ac:dyDescent="0.3">
      <c r="R1179"/>
    </row>
    <row r="1180" spans="18:18" ht="11.25" customHeight="1" x14ac:dyDescent="0.3">
      <c r="R1180"/>
    </row>
    <row r="1181" spans="18:18" ht="11.25" customHeight="1" x14ac:dyDescent="0.3">
      <c r="R1181"/>
    </row>
    <row r="1182" spans="18:18" ht="11.25" customHeight="1" x14ac:dyDescent="0.3">
      <c r="R1182"/>
    </row>
    <row r="1183" spans="18:18" ht="11.25" customHeight="1" x14ac:dyDescent="0.3">
      <c r="R1183"/>
    </row>
    <row r="1184" spans="18:18" ht="11.25" customHeight="1" x14ac:dyDescent="0.3">
      <c r="R1184"/>
    </row>
    <row r="1185" spans="18:18" ht="11.25" customHeight="1" x14ac:dyDescent="0.3">
      <c r="R1185"/>
    </row>
    <row r="1186" spans="18:18" ht="11.25" customHeight="1" x14ac:dyDescent="0.3">
      <c r="R1186"/>
    </row>
    <row r="1187" spans="18:18" ht="11.25" customHeight="1" x14ac:dyDescent="0.3">
      <c r="R1187"/>
    </row>
    <row r="1188" spans="18:18" ht="11.25" customHeight="1" x14ac:dyDescent="0.3">
      <c r="R1188"/>
    </row>
    <row r="1189" spans="18:18" ht="11.25" customHeight="1" x14ac:dyDescent="0.3">
      <c r="R1189"/>
    </row>
    <row r="1190" spans="18:18" ht="11.25" customHeight="1" x14ac:dyDescent="0.3">
      <c r="R1190"/>
    </row>
    <row r="1191" spans="18:18" ht="11.25" customHeight="1" x14ac:dyDescent="0.3">
      <c r="R1191"/>
    </row>
    <row r="1192" spans="18:18" ht="11.25" customHeight="1" x14ac:dyDescent="0.3">
      <c r="R1192"/>
    </row>
    <row r="1193" spans="18:18" ht="11.25" customHeight="1" x14ac:dyDescent="0.3">
      <c r="R1193"/>
    </row>
    <row r="1194" spans="18:18" ht="11.25" customHeight="1" x14ac:dyDescent="0.3">
      <c r="R1194"/>
    </row>
    <row r="1195" spans="18:18" ht="11.25" customHeight="1" x14ac:dyDescent="0.3">
      <c r="R1195"/>
    </row>
    <row r="1196" spans="18:18" ht="11.25" customHeight="1" x14ac:dyDescent="0.3">
      <c r="R1196"/>
    </row>
    <row r="1197" spans="18:18" ht="11.25" customHeight="1" x14ac:dyDescent="0.3">
      <c r="R1197"/>
    </row>
    <row r="1198" spans="18:18" ht="11.25" customHeight="1" x14ac:dyDescent="0.3">
      <c r="R1198"/>
    </row>
    <row r="1199" spans="18:18" ht="11.25" customHeight="1" x14ac:dyDescent="0.3">
      <c r="R1199"/>
    </row>
    <row r="1200" spans="18:18" ht="11.25" customHeight="1" x14ac:dyDescent="0.3">
      <c r="R1200"/>
    </row>
    <row r="1201" spans="18:18" ht="11.25" customHeight="1" x14ac:dyDescent="0.3">
      <c r="R1201"/>
    </row>
    <row r="1202" spans="18:18" ht="11.25" customHeight="1" x14ac:dyDescent="0.3">
      <c r="R1202"/>
    </row>
    <row r="1203" spans="18:18" ht="11.25" customHeight="1" x14ac:dyDescent="0.3">
      <c r="R1203"/>
    </row>
    <row r="1204" spans="18:18" ht="11.25" customHeight="1" x14ac:dyDescent="0.3">
      <c r="R1204"/>
    </row>
    <row r="1205" spans="18:18" ht="11.25" customHeight="1" x14ac:dyDescent="0.3">
      <c r="R1205"/>
    </row>
    <row r="1206" spans="18:18" ht="11.25" customHeight="1" x14ac:dyDescent="0.3">
      <c r="R1206"/>
    </row>
    <row r="1207" spans="18:18" ht="11.25" customHeight="1" x14ac:dyDescent="0.3">
      <c r="R1207"/>
    </row>
    <row r="1208" spans="18:18" ht="11.25" customHeight="1" x14ac:dyDescent="0.3">
      <c r="R1208"/>
    </row>
    <row r="1209" spans="18:18" ht="11.25" customHeight="1" x14ac:dyDescent="0.3">
      <c r="R1209"/>
    </row>
    <row r="1210" spans="18:18" ht="11.25" customHeight="1" x14ac:dyDescent="0.3">
      <c r="R1210"/>
    </row>
    <row r="1211" spans="18:18" ht="11.25" customHeight="1" x14ac:dyDescent="0.3">
      <c r="R1211"/>
    </row>
    <row r="1212" spans="18:18" ht="11.25" customHeight="1" x14ac:dyDescent="0.3">
      <c r="R1212"/>
    </row>
    <row r="1213" spans="18:18" ht="11.25" customHeight="1" x14ac:dyDescent="0.3">
      <c r="R1213"/>
    </row>
    <row r="1214" spans="18:18" ht="11.25" customHeight="1" x14ac:dyDescent="0.3">
      <c r="R1214"/>
    </row>
    <row r="1215" spans="18:18" ht="11.25" customHeight="1" x14ac:dyDescent="0.3">
      <c r="R1215"/>
    </row>
    <row r="1216" spans="18:18" ht="11.25" customHeight="1" x14ac:dyDescent="0.3">
      <c r="R1216"/>
    </row>
    <row r="1217" spans="18:18" ht="11.25" customHeight="1" x14ac:dyDescent="0.3">
      <c r="R1217"/>
    </row>
    <row r="1218" spans="18:18" ht="11.25" customHeight="1" x14ac:dyDescent="0.3">
      <c r="R1218"/>
    </row>
    <row r="1219" spans="18:18" ht="11.25" customHeight="1" x14ac:dyDescent="0.3">
      <c r="R1219"/>
    </row>
    <row r="1220" spans="18:18" ht="11.25" customHeight="1" x14ac:dyDescent="0.3">
      <c r="R1220"/>
    </row>
    <row r="1221" spans="18:18" ht="11.25" customHeight="1" x14ac:dyDescent="0.3">
      <c r="R1221"/>
    </row>
    <row r="1222" spans="18:18" ht="11.25" customHeight="1" x14ac:dyDescent="0.3">
      <c r="R1222"/>
    </row>
    <row r="1223" spans="18:18" ht="11.25" customHeight="1" x14ac:dyDescent="0.3">
      <c r="R1223"/>
    </row>
    <row r="1224" spans="18:18" ht="11.25" customHeight="1" x14ac:dyDescent="0.3">
      <c r="R1224"/>
    </row>
    <row r="1225" spans="18:18" ht="11.25" customHeight="1" x14ac:dyDescent="0.3">
      <c r="R1225"/>
    </row>
    <row r="1226" spans="18:18" ht="11.25" customHeight="1" x14ac:dyDescent="0.3">
      <c r="R1226"/>
    </row>
    <row r="1227" spans="18:18" ht="11.25" customHeight="1" x14ac:dyDescent="0.3">
      <c r="R1227"/>
    </row>
    <row r="1228" spans="18:18" ht="11.25" customHeight="1" x14ac:dyDescent="0.3">
      <c r="R1228"/>
    </row>
    <row r="1229" spans="18:18" ht="11.25" customHeight="1" x14ac:dyDescent="0.3">
      <c r="R1229"/>
    </row>
    <row r="1230" spans="18:18" ht="11.25" customHeight="1" x14ac:dyDescent="0.3">
      <c r="R1230"/>
    </row>
    <row r="1231" spans="18:18" ht="11.25" customHeight="1" x14ac:dyDescent="0.3">
      <c r="R1231"/>
    </row>
    <row r="1232" spans="18:18" ht="11.25" customHeight="1" x14ac:dyDescent="0.3">
      <c r="R1232"/>
    </row>
    <row r="1233" spans="18:18" ht="11.25" customHeight="1" x14ac:dyDescent="0.3">
      <c r="R1233"/>
    </row>
    <row r="1234" spans="18:18" ht="11.25" customHeight="1" x14ac:dyDescent="0.3">
      <c r="R1234"/>
    </row>
    <row r="1235" spans="18:18" ht="11.25" customHeight="1" x14ac:dyDescent="0.3">
      <c r="R1235"/>
    </row>
    <row r="1236" spans="18:18" ht="11.25" customHeight="1" x14ac:dyDescent="0.3">
      <c r="R1236"/>
    </row>
    <row r="1237" spans="18:18" ht="11.25" customHeight="1" x14ac:dyDescent="0.3">
      <c r="R1237"/>
    </row>
    <row r="1238" spans="18:18" ht="11.25" customHeight="1" x14ac:dyDescent="0.3">
      <c r="R1238"/>
    </row>
    <row r="1239" spans="18:18" ht="11.25" customHeight="1" x14ac:dyDescent="0.3">
      <c r="R1239"/>
    </row>
    <row r="1240" spans="18:18" ht="11.25" customHeight="1" x14ac:dyDescent="0.3">
      <c r="R1240"/>
    </row>
    <row r="1241" spans="18:18" ht="11.25" customHeight="1" x14ac:dyDescent="0.3">
      <c r="R1241"/>
    </row>
    <row r="1242" spans="18:18" ht="11.25" customHeight="1" x14ac:dyDescent="0.3">
      <c r="R1242"/>
    </row>
    <row r="1243" spans="18:18" ht="11.25" customHeight="1" x14ac:dyDescent="0.3">
      <c r="R1243"/>
    </row>
    <row r="1244" spans="18:18" ht="11.25" customHeight="1" x14ac:dyDescent="0.3">
      <c r="R1244"/>
    </row>
    <row r="1245" spans="18:18" ht="11.25" customHeight="1" x14ac:dyDescent="0.3">
      <c r="R1245"/>
    </row>
    <row r="1246" spans="18:18" ht="11.25" customHeight="1" x14ac:dyDescent="0.3">
      <c r="R1246"/>
    </row>
    <row r="1247" spans="18:18" ht="11.25" customHeight="1" x14ac:dyDescent="0.3">
      <c r="R1247"/>
    </row>
    <row r="1248" spans="18:18" ht="11.25" customHeight="1" x14ac:dyDescent="0.3">
      <c r="R1248"/>
    </row>
    <row r="1249" spans="18:18" ht="11.25" customHeight="1" x14ac:dyDescent="0.3">
      <c r="R1249"/>
    </row>
    <row r="1250" spans="18:18" ht="11.25" customHeight="1" x14ac:dyDescent="0.3">
      <c r="R1250"/>
    </row>
    <row r="1251" spans="18:18" ht="11.25" customHeight="1" x14ac:dyDescent="0.3">
      <c r="R1251"/>
    </row>
    <row r="1252" spans="18:18" ht="11.25" customHeight="1" x14ac:dyDescent="0.3">
      <c r="R1252"/>
    </row>
    <row r="1253" spans="18:18" ht="11.25" customHeight="1" x14ac:dyDescent="0.3">
      <c r="R1253"/>
    </row>
    <row r="1254" spans="18:18" ht="11.25" customHeight="1" x14ac:dyDescent="0.3">
      <c r="R1254"/>
    </row>
    <row r="1255" spans="18:18" ht="11.25" customHeight="1" x14ac:dyDescent="0.3">
      <c r="R1255"/>
    </row>
    <row r="1256" spans="18:18" ht="11.25" customHeight="1" x14ac:dyDescent="0.3">
      <c r="R1256"/>
    </row>
    <row r="1257" spans="18:18" ht="11.25" customHeight="1" x14ac:dyDescent="0.3">
      <c r="R1257"/>
    </row>
    <row r="1258" spans="18:18" ht="11.25" customHeight="1" x14ac:dyDescent="0.3">
      <c r="R1258"/>
    </row>
    <row r="1259" spans="18:18" ht="11.25" customHeight="1" x14ac:dyDescent="0.3">
      <c r="R1259"/>
    </row>
    <row r="1260" spans="18:18" ht="11.25" customHeight="1" x14ac:dyDescent="0.3">
      <c r="R1260"/>
    </row>
    <row r="1261" spans="18:18" ht="11.25" customHeight="1" x14ac:dyDescent="0.3">
      <c r="R1261"/>
    </row>
    <row r="1262" spans="18:18" ht="11.25" customHeight="1" x14ac:dyDescent="0.3">
      <c r="R1262"/>
    </row>
    <row r="1263" spans="18:18" ht="11.25" customHeight="1" x14ac:dyDescent="0.3">
      <c r="R1263"/>
    </row>
    <row r="1264" spans="18:18" ht="11.25" customHeight="1" x14ac:dyDescent="0.3">
      <c r="R1264"/>
    </row>
    <row r="1265" spans="18:18" ht="11.25" customHeight="1" x14ac:dyDescent="0.3">
      <c r="R1265"/>
    </row>
    <row r="1266" spans="18:18" ht="11.25" customHeight="1" x14ac:dyDescent="0.3">
      <c r="R1266"/>
    </row>
    <row r="1267" spans="18:18" ht="11.25" customHeight="1" x14ac:dyDescent="0.3">
      <c r="R1267"/>
    </row>
    <row r="1268" spans="18:18" ht="11.25" customHeight="1" x14ac:dyDescent="0.3">
      <c r="R1268"/>
    </row>
    <row r="1269" spans="18:18" ht="11.25" customHeight="1" x14ac:dyDescent="0.3">
      <c r="R1269"/>
    </row>
    <row r="1270" spans="18:18" ht="11.25" customHeight="1" x14ac:dyDescent="0.3">
      <c r="R1270"/>
    </row>
    <row r="1271" spans="18:18" ht="11.25" customHeight="1" x14ac:dyDescent="0.3">
      <c r="R1271"/>
    </row>
    <row r="1272" spans="18:18" ht="11.25" customHeight="1" x14ac:dyDescent="0.3">
      <c r="R1272"/>
    </row>
    <row r="1273" spans="18:18" ht="11.25" customHeight="1" x14ac:dyDescent="0.3">
      <c r="R1273"/>
    </row>
    <row r="1274" spans="18:18" ht="11.25" customHeight="1" x14ac:dyDescent="0.3">
      <c r="R1274"/>
    </row>
    <row r="1275" spans="18:18" ht="11.25" customHeight="1" x14ac:dyDescent="0.3">
      <c r="R1275"/>
    </row>
    <row r="1276" spans="18:18" ht="11.25" customHeight="1" x14ac:dyDescent="0.3">
      <c r="R1276"/>
    </row>
    <row r="1277" spans="18:18" ht="11.25" customHeight="1" x14ac:dyDescent="0.3">
      <c r="R1277"/>
    </row>
    <row r="1278" spans="18:18" ht="11.25" customHeight="1" x14ac:dyDescent="0.3">
      <c r="R1278"/>
    </row>
    <row r="1279" spans="18:18" ht="11.25" customHeight="1" x14ac:dyDescent="0.3">
      <c r="R1279"/>
    </row>
    <row r="1280" spans="18:18" ht="11.25" customHeight="1" x14ac:dyDescent="0.3">
      <c r="R1280"/>
    </row>
    <row r="1281" spans="18:18" ht="11.25" customHeight="1" x14ac:dyDescent="0.3">
      <c r="R1281"/>
    </row>
    <row r="1282" spans="18:18" ht="11.25" customHeight="1" x14ac:dyDescent="0.3">
      <c r="R1282"/>
    </row>
    <row r="1283" spans="18:18" ht="11.25" customHeight="1" x14ac:dyDescent="0.3">
      <c r="R1283"/>
    </row>
    <row r="1284" spans="18:18" ht="11.25" customHeight="1" x14ac:dyDescent="0.3">
      <c r="R1284"/>
    </row>
    <row r="1285" spans="18:18" ht="11.25" customHeight="1" x14ac:dyDescent="0.3">
      <c r="R1285"/>
    </row>
    <row r="1286" spans="18:18" ht="11.25" customHeight="1" x14ac:dyDescent="0.3">
      <c r="R1286"/>
    </row>
    <row r="1287" spans="18:18" ht="11.25" customHeight="1" x14ac:dyDescent="0.3">
      <c r="R1287"/>
    </row>
    <row r="1288" spans="18:18" ht="11.25" customHeight="1" x14ac:dyDescent="0.3">
      <c r="R1288"/>
    </row>
    <row r="1289" spans="18:18" ht="11.25" customHeight="1" x14ac:dyDescent="0.3">
      <c r="R1289"/>
    </row>
    <row r="1290" spans="18:18" ht="11.25" customHeight="1" x14ac:dyDescent="0.3">
      <c r="R1290"/>
    </row>
    <row r="1291" spans="18:18" ht="11.25" customHeight="1" x14ac:dyDescent="0.3">
      <c r="R1291"/>
    </row>
    <row r="1292" spans="18:18" ht="11.25" customHeight="1" x14ac:dyDescent="0.3">
      <c r="R1292"/>
    </row>
    <row r="1293" spans="18:18" ht="11.25" customHeight="1" x14ac:dyDescent="0.3">
      <c r="R1293"/>
    </row>
    <row r="1294" spans="18:18" ht="11.25" customHeight="1" x14ac:dyDescent="0.3">
      <c r="R1294"/>
    </row>
    <row r="1295" spans="18:18" ht="11.25" customHeight="1" x14ac:dyDescent="0.3">
      <c r="R1295"/>
    </row>
    <row r="1296" spans="18:18" ht="11.25" customHeight="1" x14ac:dyDescent="0.3">
      <c r="R1296"/>
    </row>
    <row r="1297" spans="18:18" ht="11.25" customHeight="1" x14ac:dyDescent="0.3">
      <c r="R1297"/>
    </row>
    <row r="1298" spans="18:18" ht="11.25" customHeight="1" x14ac:dyDescent="0.3">
      <c r="R1298"/>
    </row>
    <row r="1299" spans="18:18" ht="11.25" customHeight="1" x14ac:dyDescent="0.3">
      <c r="R1299"/>
    </row>
    <row r="1300" spans="18:18" ht="11.25" customHeight="1" x14ac:dyDescent="0.3">
      <c r="R1300"/>
    </row>
    <row r="1301" spans="18:18" ht="11.25" customHeight="1" x14ac:dyDescent="0.3">
      <c r="R1301"/>
    </row>
    <row r="1302" spans="18:18" ht="11.25" customHeight="1" x14ac:dyDescent="0.3">
      <c r="R1302"/>
    </row>
    <row r="1303" spans="18:18" ht="11.25" customHeight="1" x14ac:dyDescent="0.3">
      <c r="R1303"/>
    </row>
    <row r="1304" spans="18:18" ht="11.25" customHeight="1" x14ac:dyDescent="0.3">
      <c r="R1304"/>
    </row>
    <row r="1305" spans="18:18" ht="11.25" customHeight="1" x14ac:dyDescent="0.3">
      <c r="R1305"/>
    </row>
    <row r="1306" spans="18:18" ht="11.25" customHeight="1" x14ac:dyDescent="0.3">
      <c r="R1306"/>
    </row>
    <row r="1307" spans="18:18" ht="11.25" customHeight="1" x14ac:dyDescent="0.3">
      <c r="R1307"/>
    </row>
    <row r="1308" spans="18:18" ht="11.25" customHeight="1" x14ac:dyDescent="0.3">
      <c r="R1308"/>
    </row>
    <row r="1309" spans="18:18" ht="11.25" customHeight="1" x14ac:dyDescent="0.3">
      <c r="R1309"/>
    </row>
    <row r="1310" spans="18:18" ht="11.25" customHeight="1" x14ac:dyDescent="0.3">
      <c r="R1310"/>
    </row>
    <row r="1311" spans="18:18" ht="11.25" customHeight="1" x14ac:dyDescent="0.3">
      <c r="R1311"/>
    </row>
    <row r="1312" spans="18:18" ht="11.25" customHeight="1" x14ac:dyDescent="0.3">
      <c r="R1312"/>
    </row>
    <row r="1313" spans="18:18" ht="11.25" customHeight="1" x14ac:dyDescent="0.3">
      <c r="R1313"/>
    </row>
    <row r="1314" spans="18:18" ht="11.25" customHeight="1" x14ac:dyDescent="0.3">
      <c r="R1314"/>
    </row>
    <row r="1315" spans="18:18" ht="11.25" customHeight="1" x14ac:dyDescent="0.3">
      <c r="R1315"/>
    </row>
    <row r="1316" spans="18:18" ht="11.25" customHeight="1" x14ac:dyDescent="0.3">
      <c r="R1316"/>
    </row>
    <row r="1317" spans="18:18" ht="11.25" customHeight="1" x14ac:dyDescent="0.3">
      <c r="R1317"/>
    </row>
    <row r="1318" spans="18:18" ht="11.25" customHeight="1" x14ac:dyDescent="0.3">
      <c r="R1318"/>
    </row>
    <row r="1319" spans="18:18" ht="11.25" customHeight="1" x14ac:dyDescent="0.3">
      <c r="R1319"/>
    </row>
    <row r="1320" spans="18:18" ht="11.25" customHeight="1" x14ac:dyDescent="0.3">
      <c r="R1320"/>
    </row>
    <row r="1321" spans="18:18" ht="11.25" customHeight="1" x14ac:dyDescent="0.3">
      <c r="R1321"/>
    </row>
    <row r="1322" spans="18:18" ht="11.25" customHeight="1" x14ac:dyDescent="0.3">
      <c r="R1322"/>
    </row>
    <row r="1323" spans="18:18" ht="11.25" customHeight="1" x14ac:dyDescent="0.3">
      <c r="R1323"/>
    </row>
    <row r="1324" spans="18:18" ht="11.25" customHeight="1" x14ac:dyDescent="0.3">
      <c r="R1324"/>
    </row>
    <row r="1325" spans="18:18" ht="11.25" customHeight="1" x14ac:dyDescent="0.3">
      <c r="R1325"/>
    </row>
    <row r="1326" spans="18:18" ht="11.25" customHeight="1" x14ac:dyDescent="0.3">
      <c r="R1326"/>
    </row>
    <row r="1327" spans="18:18" ht="11.25" customHeight="1" x14ac:dyDescent="0.3">
      <c r="R1327"/>
    </row>
    <row r="1328" spans="18:18" ht="11.25" customHeight="1" x14ac:dyDescent="0.3">
      <c r="R1328"/>
    </row>
    <row r="1329" spans="18:18" ht="11.25" customHeight="1" x14ac:dyDescent="0.3">
      <c r="R1329"/>
    </row>
    <row r="1330" spans="18:18" ht="11.25" customHeight="1" x14ac:dyDescent="0.3">
      <c r="R1330"/>
    </row>
    <row r="1331" spans="18:18" ht="11.25" customHeight="1" x14ac:dyDescent="0.3">
      <c r="R1331"/>
    </row>
    <row r="1332" spans="18:18" ht="11.25" customHeight="1" x14ac:dyDescent="0.3">
      <c r="R1332"/>
    </row>
    <row r="1333" spans="18:18" ht="11.25" customHeight="1" x14ac:dyDescent="0.3">
      <c r="R1333"/>
    </row>
    <row r="1334" spans="18:18" ht="11.25" customHeight="1" x14ac:dyDescent="0.3">
      <c r="R1334"/>
    </row>
    <row r="1335" spans="18:18" ht="11.25" customHeight="1" x14ac:dyDescent="0.3">
      <c r="R1335"/>
    </row>
    <row r="1336" spans="18:18" ht="11.25" customHeight="1" x14ac:dyDescent="0.3">
      <c r="R1336"/>
    </row>
    <row r="1337" spans="18:18" ht="11.25" customHeight="1" x14ac:dyDescent="0.3">
      <c r="R1337"/>
    </row>
    <row r="1338" spans="18:18" ht="11.25" customHeight="1" x14ac:dyDescent="0.3">
      <c r="R1338"/>
    </row>
    <row r="1339" spans="18:18" ht="11.25" customHeight="1" x14ac:dyDescent="0.3">
      <c r="R1339"/>
    </row>
    <row r="1340" spans="18:18" ht="11.25" customHeight="1" x14ac:dyDescent="0.3">
      <c r="R1340"/>
    </row>
    <row r="1341" spans="18:18" ht="11.25" customHeight="1" x14ac:dyDescent="0.3">
      <c r="R1341"/>
    </row>
    <row r="1342" spans="18:18" ht="11.25" customHeight="1" x14ac:dyDescent="0.3">
      <c r="R1342"/>
    </row>
    <row r="1343" spans="18:18" ht="11.25" customHeight="1" x14ac:dyDescent="0.3">
      <c r="R1343"/>
    </row>
    <row r="1344" spans="18:18" ht="11.25" customHeight="1" x14ac:dyDescent="0.3">
      <c r="R1344"/>
    </row>
    <row r="1345" spans="18:18" ht="11.25" customHeight="1" x14ac:dyDescent="0.3">
      <c r="R1345"/>
    </row>
    <row r="1346" spans="18:18" ht="11.25" customHeight="1" x14ac:dyDescent="0.3">
      <c r="R1346"/>
    </row>
    <row r="1347" spans="18:18" ht="11.25" customHeight="1" x14ac:dyDescent="0.3">
      <c r="R1347"/>
    </row>
    <row r="1348" spans="18:18" ht="11.25" customHeight="1" x14ac:dyDescent="0.3">
      <c r="R1348"/>
    </row>
    <row r="1349" spans="18:18" ht="11.25" customHeight="1" x14ac:dyDescent="0.3">
      <c r="R1349"/>
    </row>
    <row r="1350" spans="18:18" ht="11.25" customHeight="1" x14ac:dyDescent="0.3">
      <c r="R1350"/>
    </row>
    <row r="1351" spans="18:18" ht="11.25" customHeight="1" x14ac:dyDescent="0.3">
      <c r="R1351"/>
    </row>
    <row r="1352" spans="18:18" ht="11.25" customHeight="1" x14ac:dyDescent="0.3">
      <c r="R1352"/>
    </row>
    <row r="1353" spans="18:18" ht="11.25" customHeight="1" x14ac:dyDescent="0.3">
      <c r="R1353"/>
    </row>
    <row r="1354" spans="18:18" ht="11.25" customHeight="1" x14ac:dyDescent="0.3">
      <c r="R1354"/>
    </row>
    <row r="1355" spans="18:18" ht="11.25" customHeight="1" x14ac:dyDescent="0.3">
      <c r="R1355"/>
    </row>
    <row r="1356" spans="18:18" ht="11.25" customHeight="1" x14ac:dyDescent="0.3">
      <c r="R1356"/>
    </row>
    <row r="1357" spans="18:18" ht="11.25" customHeight="1" x14ac:dyDescent="0.3">
      <c r="R1357"/>
    </row>
    <row r="1358" spans="18:18" ht="11.25" customHeight="1" x14ac:dyDescent="0.3">
      <c r="R1358"/>
    </row>
    <row r="1359" spans="18:18" ht="11.25" customHeight="1" x14ac:dyDescent="0.3">
      <c r="R1359"/>
    </row>
    <row r="1360" spans="18:18" ht="11.25" customHeight="1" x14ac:dyDescent="0.3">
      <c r="R1360"/>
    </row>
    <row r="1361" spans="18:18" ht="11.25" customHeight="1" x14ac:dyDescent="0.3">
      <c r="R1361"/>
    </row>
    <row r="1362" spans="18:18" ht="11.25" customHeight="1" x14ac:dyDescent="0.3">
      <c r="R1362"/>
    </row>
    <row r="1363" spans="18:18" ht="11.25" customHeight="1" x14ac:dyDescent="0.3">
      <c r="R1363"/>
    </row>
    <row r="1364" spans="18:18" ht="11.25" customHeight="1" x14ac:dyDescent="0.3">
      <c r="R1364"/>
    </row>
    <row r="1365" spans="18:18" ht="11.25" customHeight="1" x14ac:dyDescent="0.3">
      <c r="R1365"/>
    </row>
    <row r="1366" spans="18:18" ht="11.25" customHeight="1" x14ac:dyDescent="0.3">
      <c r="R1366"/>
    </row>
    <row r="1367" spans="18:18" ht="11.25" customHeight="1" x14ac:dyDescent="0.3">
      <c r="R1367"/>
    </row>
    <row r="1368" spans="18:18" ht="11.25" customHeight="1" x14ac:dyDescent="0.3">
      <c r="R1368"/>
    </row>
    <row r="1369" spans="18:18" ht="11.25" customHeight="1" x14ac:dyDescent="0.3">
      <c r="R1369"/>
    </row>
    <row r="1370" spans="18:18" ht="11.25" customHeight="1" x14ac:dyDescent="0.3">
      <c r="R1370"/>
    </row>
    <row r="1371" spans="18:18" ht="11.25" customHeight="1" x14ac:dyDescent="0.3">
      <c r="R1371"/>
    </row>
    <row r="1372" spans="18:18" ht="11.25" customHeight="1" x14ac:dyDescent="0.3">
      <c r="R1372"/>
    </row>
    <row r="1373" spans="18:18" ht="11.25" customHeight="1" x14ac:dyDescent="0.3">
      <c r="R1373"/>
    </row>
    <row r="1374" spans="18:18" ht="11.25" customHeight="1" x14ac:dyDescent="0.3">
      <c r="R1374"/>
    </row>
    <row r="1375" spans="18:18" ht="11.25" customHeight="1" x14ac:dyDescent="0.3">
      <c r="R1375"/>
    </row>
    <row r="1376" spans="18:18" ht="11.25" customHeight="1" x14ac:dyDescent="0.3">
      <c r="R1376"/>
    </row>
    <row r="1377" spans="18:18" ht="11.25" customHeight="1" x14ac:dyDescent="0.3">
      <c r="R1377"/>
    </row>
    <row r="1378" spans="18:18" ht="11.25" customHeight="1" x14ac:dyDescent="0.3">
      <c r="R1378"/>
    </row>
    <row r="1379" spans="18:18" ht="11.25" customHeight="1" x14ac:dyDescent="0.3">
      <c r="R1379"/>
    </row>
    <row r="1380" spans="18:18" ht="11.25" customHeight="1" x14ac:dyDescent="0.3">
      <c r="R1380"/>
    </row>
    <row r="1381" spans="18:18" ht="11.25" customHeight="1" x14ac:dyDescent="0.3">
      <c r="R1381"/>
    </row>
    <row r="1382" spans="18:18" ht="11.25" customHeight="1" x14ac:dyDescent="0.3">
      <c r="R1382"/>
    </row>
    <row r="1383" spans="18:18" ht="11.25" customHeight="1" x14ac:dyDescent="0.3">
      <c r="R1383"/>
    </row>
    <row r="1384" spans="18:18" ht="11.25" customHeight="1" x14ac:dyDescent="0.3">
      <c r="R1384"/>
    </row>
    <row r="1385" spans="18:18" ht="11.25" customHeight="1" x14ac:dyDescent="0.3">
      <c r="R1385"/>
    </row>
    <row r="1386" spans="18:18" ht="11.25" customHeight="1" x14ac:dyDescent="0.3">
      <c r="R1386"/>
    </row>
    <row r="1387" spans="18:18" ht="11.25" customHeight="1" x14ac:dyDescent="0.3">
      <c r="R1387"/>
    </row>
    <row r="1388" spans="18:18" ht="11.25" customHeight="1" x14ac:dyDescent="0.3">
      <c r="R1388"/>
    </row>
    <row r="1389" spans="18:18" ht="11.25" customHeight="1" x14ac:dyDescent="0.3">
      <c r="R1389"/>
    </row>
    <row r="1390" spans="18:18" ht="11.25" customHeight="1" x14ac:dyDescent="0.3">
      <c r="R1390"/>
    </row>
    <row r="1391" spans="18:18" ht="11.25" customHeight="1" x14ac:dyDescent="0.3">
      <c r="R1391"/>
    </row>
    <row r="1392" spans="18:18" ht="11.25" customHeight="1" x14ac:dyDescent="0.3">
      <c r="R1392"/>
    </row>
    <row r="1393" spans="18:18" ht="11.25" customHeight="1" x14ac:dyDescent="0.3">
      <c r="R1393"/>
    </row>
    <row r="1394" spans="18:18" ht="11.25" customHeight="1" x14ac:dyDescent="0.3">
      <c r="R1394"/>
    </row>
    <row r="1395" spans="18:18" ht="11.25" customHeight="1" x14ac:dyDescent="0.3">
      <c r="R1395"/>
    </row>
    <row r="1396" spans="18:18" ht="11.25" customHeight="1" x14ac:dyDescent="0.3">
      <c r="R1396"/>
    </row>
    <row r="1397" spans="18:18" ht="11.25" customHeight="1" x14ac:dyDescent="0.3">
      <c r="R1397"/>
    </row>
    <row r="1398" spans="18:18" ht="11.25" customHeight="1" x14ac:dyDescent="0.3">
      <c r="R1398"/>
    </row>
    <row r="1399" spans="18:18" ht="11.25" customHeight="1" x14ac:dyDescent="0.3">
      <c r="R1399"/>
    </row>
    <row r="1400" spans="18:18" ht="11.25" customHeight="1" x14ac:dyDescent="0.3">
      <c r="R1400"/>
    </row>
    <row r="1401" spans="18:18" ht="11.25" customHeight="1" x14ac:dyDescent="0.3">
      <c r="R1401"/>
    </row>
    <row r="1402" spans="18:18" ht="11.25" customHeight="1" x14ac:dyDescent="0.3">
      <c r="R1402"/>
    </row>
    <row r="1403" spans="18:18" ht="11.25" customHeight="1" x14ac:dyDescent="0.3">
      <c r="R1403"/>
    </row>
    <row r="1404" spans="18:18" ht="11.25" customHeight="1" x14ac:dyDescent="0.3">
      <c r="R1404"/>
    </row>
    <row r="1405" spans="18:18" ht="11.25" customHeight="1" x14ac:dyDescent="0.3">
      <c r="R1405"/>
    </row>
    <row r="1406" spans="18:18" ht="11.25" customHeight="1" x14ac:dyDescent="0.3">
      <c r="R1406"/>
    </row>
    <row r="1407" spans="18:18" ht="11.25" customHeight="1" x14ac:dyDescent="0.3">
      <c r="R1407"/>
    </row>
    <row r="1408" spans="18:18" ht="11.25" customHeight="1" x14ac:dyDescent="0.3">
      <c r="R1408"/>
    </row>
    <row r="1409" spans="18:18" ht="11.25" customHeight="1" x14ac:dyDescent="0.3">
      <c r="R1409"/>
    </row>
    <row r="1410" spans="18:18" ht="11.25" customHeight="1" x14ac:dyDescent="0.3">
      <c r="R1410"/>
    </row>
    <row r="1411" spans="18:18" ht="11.25" customHeight="1" x14ac:dyDescent="0.3">
      <c r="R1411"/>
    </row>
    <row r="1412" spans="18:18" ht="11.25" customHeight="1" x14ac:dyDescent="0.3">
      <c r="R1412"/>
    </row>
    <row r="1413" spans="18:18" ht="11.25" customHeight="1" x14ac:dyDescent="0.3">
      <c r="R1413"/>
    </row>
    <row r="1414" spans="18:18" ht="11.25" customHeight="1" x14ac:dyDescent="0.3">
      <c r="R1414"/>
    </row>
    <row r="1415" spans="18:18" ht="11.25" customHeight="1" x14ac:dyDescent="0.3">
      <c r="R1415"/>
    </row>
    <row r="1416" spans="18:18" ht="11.25" customHeight="1" x14ac:dyDescent="0.3">
      <c r="R1416"/>
    </row>
    <row r="1417" spans="18:18" ht="11.25" customHeight="1" x14ac:dyDescent="0.3">
      <c r="R1417"/>
    </row>
    <row r="1418" spans="18:18" ht="11.25" customHeight="1" x14ac:dyDescent="0.3">
      <c r="R1418"/>
    </row>
    <row r="1419" spans="18:18" ht="11.25" customHeight="1" x14ac:dyDescent="0.3">
      <c r="R1419"/>
    </row>
    <row r="1420" spans="18:18" ht="11.25" customHeight="1" x14ac:dyDescent="0.3">
      <c r="R1420"/>
    </row>
    <row r="1421" spans="18:18" ht="11.25" customHeight="1" x14ac:dyDescent="0.3">
      <c r="R1421"/>
    </row>
    <row r="1422" spans="18:18" ht="11.25" customHeight="1" x14ac:dyDescent="0.3">
      <c r="R1422"/>
    </row>
    <row r="1423" spans="18:18" ht="11.25" customHeight="1" x14ac:dyDescent="0.3">
      <c r="R1423"/>
    </row>
    <row r="1424" spans="18:18" ht="11.25" customHeight="1" x14ac:dyDescent="0.3">
      <c r="R1424"/>
    </row>
    <row r="1425" spans="18:18" ht="11.25" customHeight="1" x14ac:dyDescent="0.3">
      <c r="R1425"/>
    </row>
    <row r="1426" spans="18:18" ht="11.25" customHeight="1" x14ac:dyDescent="0.3">
      <c r="R1426"/>
    </row>
    <row r="1427" spans="18:18" ht="11.25" customHeight="1" x14ac:dyDescent="0.3">
      <c r="R1427"/>
    </row>
    <row r="1428" spans="18:18" ht="11.25" customHeight="1" x14ac:dyDescent="0.3">
      <c r="R1428"/>
    </row>
    <row r="1429" spans="18:18" ht="11.25" customHeight="1" x14ac:dyDescent="0.3">
      <c r="R1429"/>
    </row>
    <row r="1430" spans="18:18" ht="11.25" customHeight="1" x14ac:dyDescent="0.3">
      <c r="R1430"/>
    </row>
    <row r="1431" spans="18:18" ht="11.25" customHeight="1" x14ac:dyDescent="0.3">
      <c r="R1431"/>
    </row>
    <row r="1432" spans="18:18" ht="11.25" customHeight="1" x14ac:dyDescent="0.3">
      <c r="R1432"/>
    </row>
    <row r="1433" spans="18:18" ht="11.25" customHeight="1" x14ac:dyDescent="0.3">
      <c r="R1433"/>
    </row>
    <row r="1434" spans="18:18" ht="11.25" customHeight="1" x14ac:dyDescent="0.3">
      <c r="R1434"/>
    </row>
    <row r="1435" spans="18:18" ht="11.25" customHeight="1" x14ac:dyDescent="0.3">
      <c r="R1435"/>
    </row>
    <row r="1436" spans="18:18" ht="11.25" customHeight="1" x14ac:dyDescent="0.3">
      <c r="R1436"/>
    </row>
    <row r="1437" spans="18:18" ht="11.25" customHeight="1" x14ac:dyDescent="0.3">
      <c r="R1437"/>
    </row>
    <row r="1438" spans="18:18" ht="11.25" customHeight="1" x14ac:dyDescent="0.3">
      <c r="R1438"/>
    </row>
    <row r="1439" spans="18:18" ht="11.25" customHeight="1" x14ac:dyDescent="0.3">
      <c r="R1439"/>
    </row>
    <row r="1440" spans="18:18" ht="11.25" customHeight="1" x14ac:dyDescent="0.3">
      <c r="R1440"/>
    </row>
    <row r="1441" spans="18:18" ht="11.25" customHeight="1" x14ac:dyDescent="0.3">
      <c r="R1441"/>
    </row>
    <row r="1442" spans="18:18" ht="11.25" customHeight="1" x14ac:dyDescent="0.3">
      <c r="R1442"/>
    </row>
    <row r="1443" spans="18:18" ht="11.25" customHeight="1" x14ac:dyDescent="0.3">
      <c r="R1443"/>
    </row>
    <row r="1444" spans="18:18" ht="11.25" customHeight="1" x14ac:dyDescent="0.3">
      <c r="R1444"/>
    </row>
    <row r="1445" spans="18:18" ht="11.25" customHeight="1" x14ac:dyDescent="0.3">
      <c r="R1445"/>
    </row>
    <row r="1446" spans="18:18" ht="11.25" customHeight="1" x14ac:dyDescent="0.3">
      <c r="R1446"/>
    </row>
    <row r="1447" spans="18:18" ht="11.25" customHeight="1" x14ac:dyDescent="0.3">
      <c r="R1447"/>
    </row>
    <row r="1448" spans="18:18" ht="11.25" customHeight="1" x14ac:dyDescent="0.3">
      <c r="R1448"/>
    </row>
    <row r="1449" spans="18:18" ht="11.25" customHeight="1" x14ac:dyDescent="0.3">
      <c r="R1449"/>
    </row>
    <row r="1450" spans="18:18" ht="11.25" customHeight="1" x14ac:dyDescent="0.3">
      <c r="R1450"/>
    </row>
    <row r="1451" spans="18:18" ht="11.25" customHeight="1" x14ac:dyDescent="0.3">
      <c r="R1451"/>
    </row>
    <row r="1452" spans="18:18" ht="11.25" customHeight="1" x14ac:dyDescent="0.3">
      <c r="R1452"/>
    </row>
    <row r="1453" spans="18:18" ht="11.25" customHeight="1" x14ac:dyDescent="0.3">
      <c r="R1453"/>
    </row>
    <row r="1454" spans="18:18" ht="11.25" customHeight="1" x14ac:dyDescent="0.3">
      <c r="R1454"/>
    </row>
    <row r="1455" spans="18:18" ht="11.25" customHeight="1" x14ac:dyDescent="0.3">
      <c r="R1455"/>
    </row>
    <row r="1456" spans="18:18" ht="11.25" customHeight="1" x14ac:dyDescent="0.3">
      <c r="R1456"/>
    </row>
    <row r="1457" spans="18:18" ht="11.25" customHeight="1" x14ac:dyDescent="0.3">
      <c r="R1457"/>
    </row>
    <row r="1458" spans="18:18" ht="11.25" customHeight="1" x14ac:dyDescent="0.3">
      <c r="R1458"/>
    </row>
    <row r="1459" spans="18:18" ht="11.25" customHeight="1" x14ac:dyDescent="0.3">
      <c r="R1459"/>
    </row>
    <row r="1460" spans="18:18" ht="11.25" customHeight="1" x14ac:dyDescent="0.3">
      <c r="R1460"/>
    </row>
    <row r="1461" spans="18:18" ht="11.25" customHeight="1" x14ac:dyDescent="0.3">
      <c r="R1461"/>
    </row>
    <row r="1462" spans="18:18" ht="11.25" customHeight="1" x14ac:dyDescent="0.3">
      <c r="R1462"/>
    </row>
    <row r="1463" spans="18:18" ht="11.25" customHeight="1" x14ac:dyDescent="0.3">
      <c r="R1463"/>
    </row>
    <row r="1464" spans="18:18" ht="11.25" customHeight="1" x14ac:dyDescent="0.3">
      <c r="R1464"/>
    </row>
    <row r="1465" spans="18:18" ht="11.25" customHeight="1" x14ac:dyDescent="0.3">
      <c r="R1465"/>
    </row>
    <row r="1466" spans="18:18" ht="11.25" customHeight="1" x14ac:dyDescent="0.3">
      <c r="R1466"/>
    </row>
    <row r="1467" spans="18:18" ht="11.25" customHeight="1" x14ac:dyDescent="0.3">
      <c r="R1467"/>
    </row>
    <row r="1468" spans="18:18" ht="11.25" customHeight="1" x14ac:dyDescent="0.3">
      <c r="R1468"/>
    </row>
    <row r="1469" spans="18:18" ht="11.25" customHeight="1" x14ac:dyDescent="0.3">
      <c r="R1469"/>
    </row>
    <row r="1470" spans="18:18" ht="11.25" customHeight="1" x14ac:dyDescent="0.3">
      <c r="R1470"/>
    </row>
    <row r="1471" spans="18:18" ht="11.25" customHeight="1" x14ac:dyDescent="0.3">
      <c r="R1471"/>
    </row>
    <row r="1472" spans="18:18" ht="11.25" customHeight="1" x14ac:dyDescent="0.3">
      <c r="R1472"/>
    </row>
    <row r="1473" spans="18:18" ht="11.25" customHeight="1" x14ac:dyDescent="0.3">
      <c r="R1473"/>
    </row>
    <row r="1474" spans="18:18" ht="11.25" customHeight="1" x14ac:dyDescent="0.3">
      <c r="R1474"/>
    </row>
    <row r="1475" spans="18:18" ht="11.25" customHeight="1" x14ac:dyDescent="0.3">
      <c r="R1475"/>
    </row>
    <row r="1476" spans="18:18" ht="11.25" customHeight="1" x14ac:dyDescent="0.3">
      <c r="R1476"/>
    </row>
    <row r="1477" spans="18:18" ht="11.25" customHeight="1" x14ac:dyDescent="0.3">
      <c r="R1477"/>
    </row>
    <row r="1478" spans="18:18" ht="11.25" customHeight="1" x14ac:dyDescent="0.3">
      <c r="R1478"/>
    </row>
    <row r="1479" spans="18:18" ht="11.25" customHeight="1" x14ac:dyDescent="0.3">
      <c r="R1479"/>
    </row>
    <row r="1480" spans="18:18" ht="11.25" customHeight="1" x14ac:dyDescent="0.3">
      <c r="R1480"/>
    </row>
    <row r="1481" spans="18:18" ht="11.25" customHeight="1" x14ac:dyDescent="0.3">
      <c r="R1481"/>
    </row>
    <row r="1482" spans="18:18" ht="11.25" customHeight="1" x14ac:dyDescent="0.3">
      <c r="R1482"/>
    </row>
    <row r="1483" spans="18:18" ht="11.25" customHeight="1" x14ac:dyDescent="0.3">
      <c r="R1483"/>
    </row>
    <row r="1484" spans="18:18" ht="11.25" customHeight="1" x14ac:dyDescent="0.3">
      <c r="R1484"/>
    </row>
    <row r="1485" spans="18:18" ht="11.25" customHeight="1" x14ac:dyDescent="0.3">
      <c r="R1485"/>
    </row>
    <row r="1486" spans="18:18" ht="11.25" customHeight="1" x14ac:dyDescent="0.3">
      <c r="R1486"/>
    </row>
    <row r="1487" spans="18:18" ht="11.25" customHeight="1" x14ac:dyDescent="0.3">
      <c r="R1487"/>
    </row>
    <row r="1488" spans="18:18" ht="11.25" customHeight="1" x14ac:dyDescent="0.3">
      <c r="R1488"/>
    </row>
    <row r="1489" spans="18:18" ht="11.25" customHeight="1" x14ac:dyDescent="0.3">
      <c r="R1489"/>
    </row>
    <row r="1490" spans="18:18" ht="11.25" customHeight="1" x14ac:dyDescent="0.3">
      <c r="R1490"/>
    </row>
    <row r="1491" spans="18:18" ht="11.25" customHeight="1" x14ac:dyDescent="0.3">
      <c r="R1491"/>
    </row>
    <row r="1492" spans="18:18" ht="11.25" customHeight="1" x14ac:dyDescent="0.3">
      <c r="R1492"/>
    </row>
    <row r="1493" spans="18:18" ht="11.25" customHeight="1" x14ac:dyDescent="0.3">
      <c r="R1493"/>
    </row>
    <row r="1494" spans="18:18" ht="11.25" customHeight="1" x14ac:dyDescent="0.3">
      <c r="R1494"/>
    </row>
    <row r="1495" spans="18:18" ht="11.25" customHeight="1" x14ac:dyDescent="0.3">
      <c r="R1495"/>
    </row>
    <row r="1496" spans="18:18" ht="11.25" customHeight="1" x14ac:dyDescent="0.3">
      <c r="R1496"/>
    </row>
    <row r="1497" spans="18:18" ht="11.25" customHeight="1" x14ac:dyDescent="0.3">
      <c r="R1497"/>
    </row>
    <row r="1498" spans="18:18" ht="11.25" customHeight="1" x14ac:dyDescent="0.3">
      <c r="R1498"/>
    </row>
    <row r="1499" spans="18:18" ht="11.25" customHeight="1" x14ac:dyDescent="0.3">
      <c r="R1499"/>
    </row>
    <row r="1500" spans="18:18" ht="11.25" customHeight="1" x14ac:dyDescent="0.3">
      <c r="R1500"/>
    </row>
    <row r="1501" spans="18:18" ht="11.25" customHeight="1" x14ac:dyDescent="0.3">
      <c r="R1501"/>
    </row>
    <row r="1502" spans="18:18" ht="11.25" customHeight="1" x14ac:dyDescent="0.3">
      <c r="R1502"/>
    </row>
    <row r="1503" spans="18:18" ht="11.25" customHeight="1" x14ac:dyDescent="0.3">
      <c r="R1503"/>
    </row>
    <row r="1504" spans="18:18" ht="11.25" customHeight="1" x14ac:dyDescent="0.3">
      <c r="R1504"/>
    </row>
    <row r="1505" spans="18:18" ht="11.25" customHeight="1" x14ac:dyDescent="0.3">
      <c r="R1505"/>
    </row>
    <row r="1506" spans="18:18" ht="11.25" customHeight="1" x14ac:dyDescent="0.3">
      <c r="R1506"/>
    </row>
    <row r="1507" spans="18:18" ht="11.25" customHeight="1" x14ac:dyDescent="0.3">
      <c r="R1507"/>
    </row>
    <row r="1508" spans="18:18" ht="11.25" customHeight="1" x14ac:dyDescent="0.3">
      <c r="R1508"/>
    </row>
    <row r="1509" spans="18:18" ht="11.25" customHeight="1" x14ac:dyDescent="0.3">
      <c r="R1509"/>
    </row>
    <row r="1510" spans="18:18" ht="11.25" customHeight="1" x14ac:dyDescent="0.3">
      <c r="R1510"/>
    </row>
    <row r="1511" spans="18:18" ht="11.25" customHeight="1" x14ac:dyDescent="0.3">
      <c r="R1511"/>
    </row>
    <row r="1512" spans="18:18" ht="11.25" customHeight="1" x14ac:dyDescent="0.3">
      <c r="R1512"/>
    </row>
    <row r="1513" spans="18:18" ht="11.25" customHeight="1" x14ac:dyDescent="0.3">
      <c r="R1513"/>
    </row>
    <row r="1514" spans="18:18" ht="11.25" customHeight="1" x14ac:dyDescent="0.3">
      <c r="R1514"/>
    </row>
    <row r="1515" spans="18:18" ht="11.25" customHeight="1" x14ac:dyDescent="0.3">
      <c r="R1515"/>
    </row>
    <row r="1516" spans="18:18" ht="11.25" customHeight="1" x14ac:dyDescent="0.3">
      <c r="R1516"/>
    </row>
    <row r="1517" spans="18:18" ht="11.25" customHeight="1" x14ac:dyDescent="0.3">
      <c r="R1517"/>
    </row>
    <row r="1518" spans="18:18" ht="11.25" customHeight="1" x14ac:dyDescent="0.3">
      <c r="R1518"/>
    </row>
    <row r="1519" spans="18:18" ht="11.25" customHeight="1" x14ac:dyDescent="0.3">
      <c r="R1519"/>
    </row>
    <row r="1520" spans="18:18" ht="11.25" customHeight="1" x14ac:dyDescent="0.3">
      <c r="R1520"/>
    </row>
    <row r="1521" spans="18:18" ht="11.25" customHeight="1" x14ac:dyDescent="0.3">
      <c r="R1521"/>
    </row>
    <row r="1522" spans="18:18" ht="11.25" customHeight="1" x14ac:dyDescent="0.3">
      <c r="R1522"/>
    </row>
    <row r="1523" spans="18:18" ht="11.25" customHeight="1" x14ac:dyDescent="0.3">
      <c r="R1523"/>
    </row>
    <row r="1524" spans="18:18" ht="11.25" customHeight="1" x14ac:dyDescent="0.3">
      <c r="R1524"/>
    </row>
    <row r="1525" spans="18:18" ht="11.25" customHeight="1" x14ac:dyDescent="0.3">
      <c r="R1525"/>
    </row>
    <row r="1526" spans="18:18" ht="11.25" customHeight="1" x14ac:dyDescent="0.3">
      <c r="R1526"/>
    </row>
    <row r="1527" spans="18:18" ht="11.25" customHeight="1" x14ac:dyDescent="0.3">
      <c r="R1527"/>
    </row>
    <row r="1528" spans="18:18" ht="11.25" customHeight="1" x14ac:dyDescent="0.3">
      <c r="R1528"/>
    </row>
    <row r="1529" spans="18:18" ht="11.25" customHeight="1" x14ac:dyDescent="0.3">
      <c r="R1529"/>
    </row>
    <row r="1530" spans="18:18" ht="11.25" customHeight="1" x14ac:dyDescent="0.3">
      <c r="R1530"/>
    </row>
    <row r="1531" spans="18:18" ht="11.25" customHeight="1" x14ac:dyDescent="0.3">
      <c r="R1531"/>
    </row>
    <row r="1532" spans="18:18" ht="11.25" customHeight="1" x14ac:dyDescent="0.3">
      <c r="R1532"/>
    </row>
    <row r="1533" spans="18:18" ht="11.25" customHeight="1" x14ac:dyDescent="0.3">
      <c r="R1533"/>
    </row>
    <row r="1534" spans="18:18" ht="11.25" customHeight="1" x14ac:dyDescent="0.3">
      <c r="R1534"/>
    </row>
    <row r="1535" spans="18:18" ht="11.25" customHeight="1" x14ac:dyDescent="0.3">
      <c r="R1535"/>
    </row>
    <row r="1536" spans="18:18" ht="11.25" customHeight="1" x14ac:dyDescent="0.3">
      <c r="R1536"/>
    </row>
    <row r="1537" spans="18:18" ht="11.25" customHeight="1" x14ac:dyDescent="0.3">
      <c r="R1537"/>
    </row>
    <row r="1538" spans="18:18" ht="11.25" customHeight="1" x14ac:dyDescent="0.3">
      <c r="R1538"/>
    </row>
    <row r="1539" spans="18:18" ht="11.25" customHeight="1" x14ac:dyDescent="0.3">
      <c r="R1539"/>
    </row>
    <row r="1540" spans="18:18" ht="11.25" customHeight="1" x14ac:dyDescent="0.3">
      <c r="R1540"/>
    </row>
    <row r="1541" spans="18:18" ht="11.25" customHeight="1" x14ac:dyDescent="0.3">
      <c r="R1541"/>
    </row>
    <row r="1542" spans="18:18" ht="11.25" customHeight="1" x14ac:dyDescent="0.3">
      <c r="R1542"/>
    </row>
    <row r="1543" spans="18:18" ht="11.25" customHeight="1" x14ac:dyDescent="0.3">
      <c r="R1543"/>
    </row>
    <row r="1544" spans="18:18" ht="11.25" customHeight="1" x14ac:dyDescent="0.3">
      <c r="R1544"/>
    </row>
    <row r="1545" spans="18:18" ht="11.25" customHeight="1" x14ac:dyDescent="0.3">
      <c r="R1545"/>
    </row>
    <row r="1546" spans="18:18" ht="11.25" customHeight="1" x14ac:dyDescent="0.3">
      <c r="R1546"/>
    </row>
    <row r="1547" spans="18:18" ht="11.25" customHeight="1" x14ac:dyDescent="0.3">
      <c r="R1547"/>
    </row>
    <row r="1548" spans="18:18" ht="11.25" customHeight="1" x14ac:dyDescent="0.3">
      <c r="R1548"/>
    </row>
    <row r="1549" spans="18:18" ht="11.25" customHeight="1" x14ac:dyDescent="0.3">
      <c r="R1549"/>
    </row>
    <row r="1550" spans="18:18" ht="11.25" customHeight="1" x14ac:dyDescent="0.3">
      <c r="R1550"/>
    </row>
    <row r="1551" spans="18:18" ht="11.25" customHeight="1" x14ac:dyDescent="0.3">
      <c r="R1551"/>
    </row>
    <row r="1552" spans="18:18" ht="11.25" customHeight="1" x14ac:dyDescent="0.3">
      <c r="R1552"/>
    </row>
    <row r="1553" spans="18:18" ht="11.25" customHeight="1" x14ac:dyDescent="0.3">
      <c r="R1553"/>
    </row>
    <row r="1554" spans="18:18" ht="11.25" customHeight="1" x14ac:dyDescent="0.3">
      <c r="R1554"/>
    </row>
    <row r="1555" spans="18:18" ht="11.25" customHeight="1" x14ac:dyDescent="0.3">
      <c r="R1555"/>
    </row>
    <row r="1556" spans="18:18" ht="11.25" customHeight="1" x14ac:dyDescent="0.3">
      <c r="R1556"/>
    </row>
    <row r="1557" spans="18:18" ht="11.25" customHeight="1" x14ac:dyDescent="0.3">
      <c r="R1557"/>
    </row>
    <row r="1558" spans="18:18" ht="11.25" customHeight="1" x14ac:dyDescent="0.3">
      <c r="R1558"/>
    </row>
    <row r="1559" spans="18:18" ht="11.25" customHeight="1" x14ac:dyDescent="0.3">
      <c r="R1559"/>
    </row>
    <row r="1560" spans="18:18" ht="11.25" customHeight="1" x14ac:dyDescent="0.3">
      <c r="R1560"/>
    </row>
    <row r="1561" spans="18:18" ht="11.25" customHeight="1" x14ac:dyDescent="0.3">
      <c r="R1561"/>
    </row>
    <row r="1562" spans="18:18" ht="11.25" customHeight="1" x14ac:dyDescent="0.3">
      <c r="R1562"/>
    </row>
    <row r="1563" spans="18:18" ht="11.25" customHeight="1" x14ac:dyDescent="0.3">
      <c r="R1563"/>
    </row>
    <row r="1564" spans="18:18" ht="11.25" customHeight="1" x14ac:dyDescent="0.3">
      <c r="R1564"/>
    </row>
    <row r="1565" spans="18:18" ht="11.25" customHeight="1" x14ac:dyDescent="0.3">
      <c r="R1565"/>
    </row>
    <row r="1566" spans="18:18" ht="11.25" customHeight="1" x14ac:dyDescent="0.3">
      <c r="R1566"/>
    </row>
    <row r="1567" spans="18:18" ht="11.25" customHeight="1" x14ac:dyDescent="0.3">
      <c r="R1567"/>
    </row>
    <row r="1568" spans="18:18" ht="11.25" customHeight="1" x14ac:dyDescent="0.3">
      <c r="R1568"/>
    </row>
    <row r="1569" spans="18:18" ht="11.25" customHeight="1" x14ac:dyDescent="0.3">
      <c r="R1569"/>
    </row>
    <row r="1570" spans="18:18" ht="11.25" customHeight="1" x14ac:dyDescent="0.3">
      <c r="R1570"/>
    </row>
    <row r="1571" spans="18:18" ht="11.25" customHeight="1" x14ac:dyDescent="0.3">
      <c r="R1571"/>
    </row>
    <row r="1572" spans="18:18" ht="11.25" customHeight="1" x14ac:dyDescent="0.3">
      <c r="R1572"/>
    </row>
    <row r="1573" spans="18:18" ht="11.25" customHeight="1" x14ac:dyDescent="0.3">
      <c r="R1573"/>
    </row>
    <row r="1574" spans="18:18" ht="11.25" customHeight="1" x14ac:dyDescent="0.3">
      <c r="R1574"/>
    </row>
    <row r="1575" spans="18:18" ht="11.25" customHeight="1" x14ac:dyDescent="0.3">
      <c r="R1575"/>
    </row>
    <row r="1576" spans="18:18" ht="11.25" customHeight="1" x14ac:dyDescent="0.3">
      <c r="R1576"/>
    </row>
    <row r="1577" spans="18:18" ht="11.25" customHeight="1" x14ac:dyDescent="0.3">
      <c r="R1577"/>
    </row>
    <row r="1578" spans="18:18" ht="11.25" customHeight="1" x14ac:dyDescent="0.3">
      <c r="R1578"/>
    </row>
    <row r="1579" spans="18:18" ht="11.25" customHeight="1" x14ac:dyDescent="0.3">
      <c r="R1579"/>
    </row>
    <row r="1580" spans="18:18" ht="11.25" customHeight="1" x14ac:dyDescent="0.3">
      <c r="R1580"/>
    </row>
    <row r="1581" spans="18:18" ht="11.25" customHeight="1" x14ac:dyDescent="0.3">
      <c r="R1581"/>
    </row>
    <row r="1582" spans="18:18" ht="11.25" customHeight="1" x14ac:dyDescent="0.3">
      <c r="R1582"/>
    </row>
    <row r="1583" spans="18:18" ht="11.25" customHeight="1" x14ac:dyDescent="0.3">
      <c r="R1583"/>
    </row>
    <row r="1584" spans="18:18" ht="11.25" customHeight="1" x14ac:dyDescent="0.3">
      <c r="R1584"/>
    </row>
    <row r="1585" spans="18:18" ht="11.25" customHeight="1" x14ac:dyDescent="0.3">
      <c r="R1585"/>
    </row>
    <row r="1586" spans="18:18" ht="11.25" customHeight="1" x14ac:dyDescent="0.3">
      <c r="R1586"/>
    </row>
    <row r="1587" spans="18:18" ht="11.25" customHeight="1" x14ac:dyDescent="0.3">
      <c r="R1587"/>
    </row>
    <row r="1588" spans="18:18" ht="11.25" customHeight="1" x14ac:dyDescent="0.3">
      <c r="R1588"/>
    </row>
    <row r="1589" spans="18:18" ht="11.25" customHeight="1" x14ac:dyDescent="0.3">
      <c r="R1589"/>
    </row>
    <row r="1590" spans="18:18" ht="11.25" customHeight="1" x14ac:dyDescent="0.3">
      <c r="R1590"/>
    </row>
    <row r="1591" spans="18:18" ht="11.25" customHeight="1" x14ac:dyDescent="0.3">
      <c r="R1591"/>
    </row>
    <row r="1592" spans="18:18" ht="11.25" customHeight="1" x14ac:dyDescent="0.3">
      <c r="R1592"/>
    </row>
    <row r="1593" spans="18:18" ht="11.25" customHeight="1" x14ac:dyDescent="0.3">
      <c r="R1593"/>
    </row>
    <row r="1594" spans="18:18" ht="11.25" customHeight="1" x14ac:dyDescent="0.3">
      <c r="R1594"/>
    </row>
    <row r="1595" spans="18:18" ht="11.25" customHeight="1" x14ac:dyDescent="0.3">
      <c r="R1595"/>
    </row>
    <row r="1596" spans="18:18" ht="11.25" customHeight="1" x14ac:dyDescent="0.3">
      <c r="R1596"/>
    </row>
    <row r="1597" spans="18:18" ht="11.25" customHeight="1" x14ac:dyDescent="0.3">
      <c r="R1597"/>
    </row>
    <row r="1598" spans="18:18" ht="11.25" customHeight="1" x14ac:dyDescent="0.3">
      <c r="R1598"/>
    </row>
    <row r="1599" spans="18:18" ht="11.25" customHeight="1" x14ac:dyDescent="0.3">
      <c r="R1599"/>
    </row>
    <row r="1600" spans="18:18" ht="11.25" customHeight="1" x14ac:dyDescent="0.3">
      <c r="R1600"/>
    </row>
    <row r="1601" spans="18:18" ht="11.25" customHeight="1" x14ac:dyDescent="0.3">
      <c r="R1601"/>
    </row>
    <row r="1602" spans="18:18" ht="11.25" customHeight="1" x14ac:dyDescent="0.3">
      <c r="R1602"/>
    </row>
    <row r="1603" spans="18:18" ht="11.25" customHeight="1" x14ac:dyDescent="0.3">
      <c r="R1603"/>
    </row>
    <row r="1604" spans="18:18" ht="11.25" customHeight="1" x14ac:dyDescent="0.3">
      <c r="R1604"/>
    </row>
    <row r="1605" spans="18:18" ht="11.25" customHeight="1" x14ac:dyDescent="0.3">
      <c r="R1605"/>
    </row>
    <row r="1606" spans="18:18" ht="11.25" customHeight="1" x14ac:dyDescent="0.3">
      <c r="R1606"/>
    </row>
    <row r="1607" spans="18:18" ht="11.25" customHeight="1" x14ac:dyDescent="0.3">
      <c r="R1607"/>
    </row>
    <row r="1608" spans="18:18" ht="11.25" customHeight="1" x14ac:dyDescent="0.3">
      <c r="R1608"/>
    </row>
    <row r="1609" spans="18:18" ht="11.25" customHeight="1" x14ac:dyDescent="0.3">
      <c r="R1609"/>
    </row>
    <row r="1610" spans="18:18" ht="11.25" customHeight="1" x14ac:dyDescent="0.3">
      <c r="R1610"/>
    </row>
    <row r="1611" spans="18:18" ht="11.25" customHeight="1" x14ac:dyDescent="0.3">
      <c r="R1611"/>
    </row>
    <row r="1612" spans="18:18" ht="11.25" customHeight="1" x14ac:dyDescent="0.3">
      <c r="R1612"/>
    </row>
    <row r="1613" spans="18:18" ht="11.25" customHeight="1" x14ac:dyDescent="0.3">
      <c r="R1613"/>
    </row>
    <row r="1614" spans="18:18" ht="11.25" customHeight="1" x14ac:dyDescent="0.3">
      <c r="R1614"/>
    </row>
    <row r="1615" spans="18:18" ht="11.25" customHeight="1" x14ac:dyDescent="0.3">
      <c r="R1615"/>
    </row>
    <row r="1616" spans="18:18" ht="11.25" customHeight="1" x14ac:dyDescent="0.3">
      <c r="R1616"/>
    </row>
    <row r="1617" spans="18:18" ht="11.25" customHeight="1" x14ac:dyDescent="0.3">
      <c r="R1617"/>
    </row>
    <row r="1618" spans="18:18" ht="11.25" customHeight="1" x14ac:dyDescent="0.3">
      <c r="R1618"/>
    </row>
    <row r="1619" spans="18:18" ht="11.25" customHeight="1" x14ac:dyDescent="0.3">
      <c r="R1619"/>
    </row>
    <row r="1620" spans="18:18" ht="11.25" customHeight="1" x14ac:dyDescent="0.3">
      <c r="R1620"/>
    </row>
    <row r="1621" spans="18:18" ht="11.25" customHeight="1" x14ac:dyDescent="0.3">
      <c r="R1621"/>
    </row>
    <row r="1622" spans="18:18" ht="11.25" customHeight="1" x14ac:dyDescent="0.3">
      <c r="R1622"/>
    </row>
    <row r="1623" spans="18:18" ht="11.25" customHeight="1" x14ac:dyDescent="0.3">
      <c r="R1623"/>
    </row>
    <row r="1624" spans="18:18" ht="11.25" customHeight="1" x14ac:dyDescent="0.3">
      <c r="R1624"/>
    </row>
    <row r="1625" spans="18:18" ht="11.25" customHeight="1" x14ac:dyDescent="0.3">
      <c r="R1625"/>
    </row>
    <row r="1626" spans="18:18" ht="11.25" customHeight="1" x14ac:dyDescent="0.3">
      <c r="R1626"/>
    </row>
    <row r="1627" spans="18:18" ht="11.25" customHeight="1" x14ac:dyDescent="0.3">
      <c r="R1627"/>
    </row>
    <row r="1628" spans="18:18" ht="11.25" customHeight="1" x14ac:dyDescent="0.3">
      <c r="R1628"/>
    </row>
    <row r="1629" spans="18:18" ht="11.25" customHeight="1" x14ac:dyDescent="0.3">
      <c r="R1629"/>
    </row>
    <row r="1630" spans="18:18" ht="11.25" customHeight="1" x14ac:dyDescent="0.3">
      <c r="R1630"/>
    </row>
    <row r="1631" spans="18:18" ht="11.25" customHeight="1" x14ac:dyDescent="0.3">
      <c r="R1631"/>
    </row>
    <row r="1632" spans="18:18" ht="11.25" customHeight="1" x14ac:dyDescent="0.3">
      <c r="R1632"/>
    </row>
    <row r="1633" spans="18:18" ht="11.25" customHeight="1" x14ac:dyDescent="0.3">
      <c r="R1633"/>
    </row>
    <row r="1634" spans="18:18" ht="11.25" customHeight="1" x14ac:dyDescent="0.3">
      <c r="R1634"/>
    </row>
    <row r="1635" spans="18:18" ht="11.25" customHeight="1" x14ac:dyDescent="0.3">
      <c r="R1635"/>
    </row>
    <row r="1636" spans="18:18" ht="11.25" customHeight="1" x14ac:dyDescent="0.3">
      <c r="R1636"/>
    </row>
    <row r="1637" spans="18:18" ht="11.25" customHeight="1" x14ac:dyDescent="0.3">
      <c r="R1637"/>
    </row>
    <row r="1638" spans="18:18" ht="11.25" customHeight="1" x14ac:dyDescent="0.3">
      <c r="R1638"/>
    </row>
    <row r="1639" spans="18:18" ht="11.25" customHeight="1" x14ac:dyDescent="0.3">
      <c r="R1639"/>
    </row>
    <row r="1640" spans="18:18" ht="11.25" customHeight="1" x14ac:dyDescent="0.3">
      <c r="R1640"/>
    </row>
    <row r="1641" spans="18:18" ht="11.25" customHeight="1" x14ac:dyDescent="0.3">
      <c r="R1641"/>
    </row>
    <row r="1642" spans="18:18" ht="11.25" customHeight="1" x14ac:dyDescent="0.3">
      <c r="R1642"/>
    </row>
    <row r="1643" spans="18:18" ht="11.25" customHeight="1" x14ac:dyDescent="0.3">
      <c r="R1643"/>
    </row>
    <row r="1644" spans="18:18" ht="11.25" customHeight="1" x14ac:dyDescent="0.3">
      <c r="R1644"/>
    </row>
    <row r="1645" spans="18:18" ht="11.25" customHeight="1" x14ac:dyDescent="0.3">
      <c r="R1645"/>
    </row>
    <row r="1646" spans="18:18" ht="11.25" customHeight="1" x14ac:dyDescent="0.3">
      <c r="R1646"/>
    </row>
    <row r="1647" spans="18:18" ht="11.25" customHeight="1" x14ac:dyDescent="0.3">
      <c r="R1647"/>
    </row>
    <row r="1648" spans="18:18" ht="11.25" customHeight="1" x14ac:dyDescent="0.3">
      <c r="R1648"/>
    </row>
    <row r="1649" spans="18:18" ht="11.25" customHeight="1" x14ac:dyDescent="0.3">
      <c r="R1649"/>
    </row>
    <row r="1650" spans="18:18" ht="11.25" customHeight="1" x14ac:dyDescent="0.3">
      <c r="R1650"/>
    </row>
    <row r="1651" spans="18:18" ht="11.25" customHeight="1" x14ac:dyDescent="0.3">
      <c r="R1651"/>
    </row>
    <row r="1652" spans="18:18" ht="11.25" customHeight="1" x14ac:dyDescent="0.3">
      <c r="R1652"/>
    </row>
    <row r="1653" spans="18:18" ht="11.25" customHeight="1" x14ac:dyDescent="0.3">
      <c r="R1653"/>
    </row>
    <row r="1654" spans="18:18" ht="11.25" customHeight="1" x14ac:dyDescent="0.3">
      <c r="R1654"/>
    </row>
    <row r="1655" spans="18:18" ht="11.25" customHeight="1" x14ac:dyDescent="0.3">
      <c r="R1655"/>
    </row>
    <row r="1656" spans="18:18" ht="11.25" customHeight="1" x14ac:dyDescent="0.3">
      <c r="R1656"/>
    </row>
    <row r="1657" spans="18:18" ht="11.25" customHeight="1" x14ac:dyDescent="0.3">
      <c r="R1657"/>
    </row>
    <row r="1658" spans="18:18" ht="11.25" customHeight="1" x14ac:dyDescent="0.3">
      <c r="R1658"/>
    </row>
    <row r="1659" spans="18:18" ht="11.25" customHeight="1" x14ac:dyDescent="0.3">
      <c r="R1659"/>
    </row>
    <row r="1660" spans="18:18" ht="11.25" customHeight="1" x14ac:dyDescent="0.3">
      <c r="R1660"/>
    </row>
    <row r="1661" spans="18:18" ht="11.25" customHeight="1" x14ac:dyDescent="0.3">
      <c r="R1661"/>
    </row>
    <row r="1662" spans="18:18" ht="11.25" customHeight="1" x14ac:dyDescent="0.3">
      <c r="R1662"/>
    </row>
    <row r="1663" spans="18:18" ht="11.25" customHeight="1" x14ac:dyDescent="0.3">
      <c r="R1663"/>
    </row>
    <row r="1664" spans="18:18" ht="11.25" customHeight="1" x14ac:dyDescent="0.3">
      <c r="R1664"/>
    </row>
    <row r="1665" spans="18:18" ht="11.25" customHeight="1" x14ac:dyDescent="0.3">
      <c r="R1665"/>
    </row>
    <row r="1666" spans="18:18" ht="11.25" customHeight="1" x14ac:dyDescent="0.3">
      <c r="R1666"/>
    </row>
    <row r="1667" spans="18:18" ht="11.25" customHeight="1" x14ac:dyDescent="0.3">
      <c r="R1667"/>
    </row>
    <row r="1668" spans="18:18" ht="11.25" customHeight="1" x14ac:dyDescent="0.3">
      <c r="R1668"/>
    </row>
    <row r="1669" spans="18:18" ht="11.25" customHeight="1" x14ac:dyDescent="0.3">
      <c r="R1669"/>
    </row>
    <row r="1670" spans="18:18" ht="11.25" customHeight="1" x14ac:dyDescent="0.3">
      <c r="R1670"/>
    </row>
    <row r="1671" spans="18:18" ht="11.25" customHeight="1" x14ac:dyDescent="0.3">
      <c r="R1671"/>
    </row>
    <row r="1672" spans="18:18" ht="11.25" customHeight="1" x14ac:dyDescent="0.3">
      <c r="R1672"/>
    </row>
    <row r="1673" spans="18:18" ht="11.25" customHeight="1" x14ac:dyDescent="0.3">
      <c r="R1673"/>
    </row>
    <row r="1674" spans="18:18" ht="11.25" customHeight="1" x14ac:dyDescent="0.3">
      <c r="R1674"/>
    </row>
    <row r="1675" spans="18:18" ht="11.25" customHeight="1" x14ac:dyDescent="0.3">
      <c r="R1675"/>
    </row>
    <row r="1676" spans="18:18" ht="11.25" customHeight="1" x14ac:dyDescent="0.3">
      <c r="R1676"/>
    </row>
    <row r="1677" spans="18:18" ht="11.25" customHeight="1" x14ac:dyDescent="0.3">
      <c r="R1677"/>
    </row>
    <row r="1678" spans="18:18" ht="11.25" customHeight="1" x14ac:dyDescent="0.3">
      <c r="R1678"/>
    </row>
    <row r="1679" spans="18:18" ht="11.25" customHeight="1" x14ac:dyDescent="0.3">
      <c r="R1679"/>
    </row>
    <row r="1680" spans="18:18" ht="11.25" customHeight="1" x14ac:dyDescent="0.3">
      <c r="R1680"/>
    </row>
    <row r="1681" spans="18:18" ht="11.25" customHeight="1" x14ac:dyDescent="0.3">
      <c r="R1681"/>
    </row>
    <row r="1682" spans="18:18" ht="11.25" customHeight="1" x14ac:dyDescent="0.3">
      <c r="R1682"/>
    </row>
    <row r="1683" spans="18:18" ht="11.25" customHeight="1" x14ac:dyDescent="0.3">
      <c r="R1683"/>
    </row>
    <row r="1684" spans="18:18" ht="11.25" customHeight="1" x14ac:dyDescent="0.3">
      <c r="R1684"/>
    </row>
    <row r="1685" spans="18:18" ht="11.25" customHeight="1" x14ac:dyDescent="0.3">
      <c r="R1685"/>
    </row>
    <row r="1686" spans="18:18" ht="11.25" customHeight="1" x14ac:dyDescent="0.3">
      <c r="R1686"/>
    </row>
    <row r="1687" spans="18:18" ht="11.25" customHeight="1" x14ac:dyDescent="0.3">
      <c r="R1687"/>
    </row>
    <row r="1688" spans="18:18" ht="11.25" customHeight="1" x14ac:dyDescent="0.3">
      <c r="R1688"/>
    </row>
    <row r="1689" spans="18:18" ht="11.25" customHeight="1" x14ac:dyDescent="0.3">
      <c r="R1689"/>
    </row>
    <row r="1690" spans="18:18" ht="11.25" customHeight="1" x14ac:dyDescent="0.3">
      <c r="R1690"/>
    </row>
    <row r="1691" spans="18:18" ht="11.25" customHeight="1" x14ac:dyDescent="0.3">
      <c r="R1691"/>
    </row>
    <row r="1692" spans="18:18" ht="11.25" customHeight="1" x14ac:dyDescent="0.3">
      <c r="R1692"/>
    </row>
    <row r="1693" spans="18:18" ht="11.25" customHeight="1" x14ac:dyDescent="0.3">
      <c r="R1693"/>
    </row>
    <row r="1694" spans="18:18" ht="11.25" customHeight="1" x14ac:dyDescent="0.3">
      <c r="R1694"/>
    </row>
    <row r="1695" spans="18:18" ht="11.25" customHeight="1" x14ac:dyDescent="0.3">
      <c r="R1695"/>
    </row>
    <row r="1696" spans="18:18" ht="11.25" customHeight="1" x14ac:dyDescent="0.3">
      <c r="R1696"/>
    </row>
    <row r="1697" spans="18:18" ht="11.25" customHeight="1" x14ac:dyDescent="0.3">
      <c r="R1697"/>
    </row>
    <row r="1698" spans="18:18" ht="11.25" customHeight="1" x14ac:dyDescent="0.3">
      <c r="R1698"/>
    </row>
    <row r="1699" spans="18:18" ht="11.25" customHeight="1" x14ac:dyDescent="0.3">
      <c r="R1699"/>
    </row>
    <row r="1700" spans="18:18" ht="11.25" customHeight="1" x14ac:dyDescent="0.3">
      <c r="R1700"/>
    </row>
    <row r="1701" spans="18:18" ht="11.25" customHeight="1" x14ac:dyDescent="0.3">
      <c r="R1701"/>
    </row>
    <row r="1702" spans="18:18" ht="11.25" customHeight="1" x14ac:dyDescent="0.3">
      <c r="R1702"/>
    </row>
    <row r="1703" spans="18:18" ht="11.25" customHeight="1" x14ac:dyDescent="0.3">
      <c r="R1703"/>
    </row>
    <row r="1704" spans="18:18" ht="11.25" customHeight="1" x14ac:dyDescent="0.3">
      <c r="R1704"/>
    </row>
    <row r="1705" spans="18:18" ht="11.25" customHeight="1" x14ac:dyDescent="0.3">
      <c r="R1705"/>
    </row>
    <row r="1706" spans="18:18" ht="11.25" customHeight="1" x14ac:dyDescent="0.3">
      <c r="R1706"/>
    </row>
    <row r="1707" spans="18:18" ht="11.25" customHeight="1" x14ac:dyDescent="0.3">
      <c r="R1707"/>
    </row>
    <row r="1708" spans="18:18" ht="11.25" customHeight="1" x14ac:dyDescent="0.3">
      <c r="R1708"/>
    </row>
    <row r="1709" spans="18:18" ht="11.25" customHeight="1" x14ac:dyDescent="0.3">
      <c r="R1709"/>
    </row>
    <row r="1710" spans="18:18" ht="11.25" customHeight="1" x14ac:dyDescent="0.3">
      <c r="R1710"/>
    </row>
    <row r="1711" spans="18:18" ht="11.25" customHeight="1" x14ac:dyDescent="0.3">
      <c r="R1711"/>
    </row>
    <row r="1712" spans="18:18" ht="11.25" customHeight="1" x14ac:dyDescent="0.3">
      <c r="R1712"/>
    </row>
    <row r="1713" spans="18:18" ht="11.25" customHeight="1" x14ac:dyDescent="0.3">
      <c r="R1713"/>
    </row>
    <row r="1714" spans="18:18" ht="11.25" customHeight="1" x14ac:dyDescent="0.3">
      <c r="R1714"/>
    </row>
    <row r="1715" spans="18:18" ht="11.25" customHeight="1" x14ac:dyDescent="0.3">
      <c r="R1715"/>
    </row>
    <row r="1716" spans="18:18" ht="11.25" customHeight="1" x14ac:dyDescent="0.3">
      <c r="R1716"/>
    </row>
    <row r="1717" spans="18:18" ht="11.25" customHeight="1" x14ac:dyDescent="0.3">
      <c r="R1717"/>
    </row>
    <row r="1718" spans="18:18" ht="11.25" customHeight="1" x14ac:dyDescent="0.3">
      <c r="R1718"/>
    </row>
    <row r="1719" spans="18:18" ht="11.25" customHeight="1" x14ac:dyDescent="0.3">
      <c r="R1719"/>
    </row>
    <row r="1720" spans="18:18" ht="11.25" customHeight="1" x14ac:dyDescent="0.3">
      <c r="R1720"/>
    </row>
    <row r="1721" spans="18:18" ht="11.25" customHeight="1" x14ac:dyDescent="0.3">
      <c r="R1721"/>
    </row>
    <row r="1722" spans="18:18" ht="11.25" customHeight="1" x14ac:dyDescent="0.3">
      <c r="R1722"/>
    </row>
    <row r="1723" spans="18:18" ht="11.25" customHeight="1" x14ac:dyDescent="0.3">
      <c r="R1723"/>
    </row>
    <row r="1724" spans="18:18" ht="11.25" customHeight="1" x14ac:dyDescent="0.3">
      <c r="R1724"/>
    </row>
    <row r="1725" spans="18:18" ht="11.25" customHeight="1" x14ac:dyDescent="0.3">
      <c r="R1725"/>
    </row>
    <row r="1726" spans="18:18" ht="11.25" customHeight="1" x14ac:dyDescent="0.3">
      <c r="R1726"/>
    </row>
    <row r="1727" spans="18:18" ht="11.25" customHeight="1" x14ac:dyDescent="0.3">
      <c r="R1727"/>
    </row>
    <row r="1728" spans="18:18" ht="11.25" customHeight="1" x14ac:dyDescent="0.3">
      <c r="R1728"/>
    </row>
    <row r="1729" spans="18:18" ht="11.25" customHeight="1" x14ac:dyDescent="0.3">
      <c r="R1729"/>
    </row>
    <row r="1730" spans="18:18" ht="11.25" customHeight="1" x14ac:dyDescent="0.3">
      <c r="R1730"/>
    </row>
    <row r="1731" spans="18:18" ht="11.25" customHeight="1" x14ac:dyDescent="0.3">
      <c r="R1731"/>
    </row>
    <row r="1732" spans="18:18" ht="11.25" customHeight="1" x14ac:dyDescent="0.3">
      <c r="R1732"/>
    </row>
    <row r="1733" spans="18:18" ht="11.25" customHeight="1" x14ac:dyDescent="0.3">
      <c r="R1733"/>
    </row>
    <row r="1734" spans="18:18" ht="11.25" customHeight="1" x14ac:dyDescent="0.3">
      <c r="R1734"/>
    </row>
    <row r="1735" spans="18:18" ht="11.25" customHeight="1" x14ac:dyDescent="0.3">
      <c r="R1735"/>
    </row>
    <row r="1736" spans="18:18" ht="11.25" customHeight="1" x14ac:dyDescent="0.3">
      <c r="R1736"/>
    </row>
    <row r="1737" spans="18:18" ht="11.25" customHeight="1" x14ac:dyDescent="0.3">
      <c r="R1737"/>
    </row>
    <row r="1738" spans="18:18" ht="11.25" customHeight="1" x14ac:dyDescent="0.3">
      <c r="R1738"/>
    </row>
    <row r="1739" spans="18:18" ht="11.25" customHeight="1" x14ac:dyDescent="0.3">
      <c r="R1739"/>
    </row>
    <row r="1740" spans="18:18" ht="11.25" customHeight="1" x14ac:dyDescent="0.3">
      <c r="R1740"/>
    </row>
    <row r="1741" spans="18:18" ht="11.25" customHeight="1" x14ac:dyDescent="0.3">
      <c r="R1741"/>
    </row>
    <row r="1742" spans="18:18" ht="11.25" customHeight="1" x14ac:dyDescent="0.3">
      <c r="R1742"/>
    </row>
    <row r="1743" spans="18:18" ht="11.25" customHeight="1" x14ac:dyDescent="0.3">
      <c r="R1743"/>
    </row>
    <row r="1744" spans="18:18" ht="11.25" customHeight="1" x14ac:dyDescent="0.3">
      <c r="R1744"/>
    </row>
    <row r="1745" spans="18:18" ht="11.25" customHeight="1" x14ac:dyDescent="0.3">
      <c r="R1745"/>
    </row>
    <row r="1746" spans="18:18" ht="11.25" customHeight="1" x14ac:dyDescent="0.3">
      <c r="R1746"/>
    </row>
    <row r="1747" spans="18:18" ht="11.25" customHeight="1" x14ac:dyDescent="0.3">
      <c r="R1747"/>
    </row>
    <row r="1748" spans="18:18" ht="11.25" customHeight="1" x14ac:dyDescent="0.3">
      <c r="R1748"/>
    </row>
    <row r="1749" spans="18:18" ht="11.25" customHeight="1" x14ac:dyDescent="0.3">
      <c r="R1749"/>
    </row>
    <row r="1750" spans="18:18" ht="11.25" customHeight="1" x14ac:dyDescent="0.3">
      <c r="R1750"/>
    </row>
    <row r="1751" spans="18:18" ht="11.25" customHeight="1" x14ac:dyDescent="0.3">
      <c r="R1751"/>
    </row>
    <row r="1752" spans="18:18" ht="11.25" customHeight="1" x14ac:dyDescent="0.3">
      <c r="R1752"/>
    </row>
    <row r="1753" spans="18:18" ht="11.25" customHeight="1" x14ac:dyDescent="0.3">
      <c r="R1753"/>
    </row>
    <row r="1754" spans="18:18" ht="11.25" customHeight="1" x14ac:dyDescent="0.3">
      <c r="R1754"/>
    </row>
    <row r="1755" spans="18:18" ht="11.25" customHeight="1" x14ac:dyDescent="0.3">
      <c r="R1755"/>
    </row>
    <row r="1756" spans="18:18" ht="11.25" customHeight="1" x14ac:dyDescent="0.3">
      <c r="R1756"/>
    </row>
    <row r="1757" spans="18:18" ht="11.25" customHeight="1" x14ac:dyDescent="0.3">
      <c r="R1757"/>
    </row>
    <row r="1758" spans="18:18" ht="11.25" customHeight="1" x14ac:dyDescent="0.3">
      <c r="R1758"/>
    </row>
    <row r="1759" spans="18:18" ht="11.25" customHeight="1" x14ac:dyDescent="0.3">
      <c r="R1759"/>
    </row>
    <row r="1760" spans="18:18" ht="11.25" customHeight="1" x14ac:dyDescent="0.3">
      <c r="R1760"/>
    </row>
    <row r="1761" spans="18:18" ht="11.25" customHeight="1" x14ac:dyDescent="0.3">
      <c r="R1761"/>
    </row>
    <row r="1762" spans="18:18" ht="11.25" customHeight="1" x14ac:dyDescent="0.3">
      <c r="R1762"/>
    </row>
    <row r="1763" spans="18:18" ht="11.25" customHeight="1" x14ac:dyDescent="0.3">
      <c r="R1763"/>
    </row>
    <row r="1764" spans="18:18" ht="11.25" customHeight="1" x14ac:dyDescent="0.3">
      <c r="R1764"/>
    </row>
    <row r="1765" spans="18:18" ht="11.25" customHeight="1" x14ac:dyDescent="0.3">
      <c r="R1765"/>
    </row>
    <row r="1766" spans="18:18" ht="11.25" customHeight="1" x14ac:dyDescent="0.3">
      <c r="R1766"/>
    </row>
    <row r="1767" spans="18:18" ht="11.25" customHeight="1" x14ac:dyDescent="0.3">
      <c r="R1767"/>
    </row>
    <row r="1768" spans="18:18" ht="11.25" customHeight="1" x14ac:dyDescent="0.3">
      <c r="R1768"/>
    </row>
    <row r="1769" spans="18:18" ht="11.25" customHeight="1" x14ac:dyDescent="0.3">
      <c r="R1769"/>
    </row>
    <row r="1770" spans="18:18" ht="11.25" customHeight="1" x14ac:dyDescent="0.3">
      <c r="R1770"/>
    </row>
    <row r="1771" spans="18:18" ht="11.25" customHeight="1" x14ac:dyDescent="0.3">
      <c r="R1771"/>
    </row>
    <row r="1772" spans="18:18" ht="11.25" customHeight="1" x14ac:dyDescent="0.3">
      <c r="R1772"/>
    </row>
    <row r="1773" spans="18:18" ht="11.25" customHeight="1" x14ac:dyDescent="0.3">
      <c r="R1773"/>
    </row>
    <row r="1774" spans="18:18" ht="11.25" customHeight="1" x14ac:dyDescent="0.3">
      <c r="R1774"/>
    </row>
    <row r="1775" spans="18:18" ht="11.25" customHeight="1" x14ac:dyDescent="0.3">
      <c r="R1775"/>
    </row>
    <row r="1776" spans="18:18" ht="11.25" customHeight="1" x14ac:dyDescent="0.3">
      <c r="R1776"/>
    </row>
    <row r="1777" spans="18:18" ht="11.25" customHeight="1" x14ac:dyDescent="0.3">
      <c r="R1777"/>
    </row>
    <row r="1778" spans="18:18" ht="11.25" customHeight="1" x14ac:dyDescent="0.3">
      <c r="R1778"/>
    </row>
    <row r="1779" spans="18:18" ht="11.25" customHeight="1" x14ac:dyDescent="0.3">
      <c r="R1779"/>
    </row>
    <row r="1780" spans="18:18" ht="11.25" customHeight="1" x14ac:dyDescent="0.3">
      <c r="R1780"/>
    </row>
    <row r="1781" spans="18:18" ht="11.25" customHeight="1" x14ac:dyDescent="0.3">
      <c r="R1781"/>
    </row>
    <row r="1782" spans="18:18" ht="11.25" customHeight="1" x14ac:dyDescent="0.3">
      <c r="R1782"/>
    </row>
    <row r="1783" spans="18:18" ht="11.25" customHeight="1" x14ac:dyDescent="0.3">
      <c r="R1783"/>
    </row>
    <row r="1784" spans="18:18" ht="11.25" customHeight="1" x14ac:dyDescent="0.3">
      <c r="R1784"/>
    </row>
    <row r="1785" spans="18:18" ht="11.25" customHeight="1" x14ac:dyDescent="0.3">
      <c r="R1785"/>
    </row>
    <row r="1786" spans="18:18" ht="11.25" customHeight="1" x14ac:dyDescent="0.3">
      <c r="R1786"/>
    </row>
    <row r="1787" spans="18:18" ht="11.25" customHeight="1" x14ac:dyDescent="0.3">
      <c r="R1787"/>
    </row>
    <row r="1788" spans="18:18" ht="11.25" customHeight="1" x14ac:dyDescent="0.3">
      <c r="R1788"/>
    </row>
    <row r="1789" spans="18:18" ht="11.25" customHeight="1" x14ac:dyDescent="0.3">
      <c r="R1789"/>
    </row>
    <row r="1790" spans="18:18" ht="11.25" customHeight="1" x14ac:dyDescent="0.3">
      <c r="R1790"/>
    </row>
    <row r="1791" spans="18:18" ht="11.25" customHeight="1" x14ac:dyDescent="0.3">
      <c r="R1791"/>
    </row>
    <row r="1792" spans="18:18" ht="11.25" customHeight="1" x14ac:dyDescent="0.3">
      <c r="R1792"/>
    </row>
    <row r="1793" spans="18:18" ht="11.25" customHeight="1" x14ac:dyDescent="0.3">
      <c r="R1793"/>
    </row>
    <row r="1794" spans="18:18" ht="11.25" customHeight="1" x14ac:dyDescent="0.3">
      <c r="R1794"/>
    </row>
    <row r="1795" spans="18:18" ht="11.25" customHeight="1" x14ac:dyDescent="0.3">
      <c r="R1795"/>
    </row>
    <row r="1796" spans="18:18" ht="11.25" customHeight="1" x14ac:dyDescent="0.3">
      <c r="R1796"/>
    </row>
    <row r="1797" spans="18:18" ht="11.25" customHeight="1" x14ac:dyDescent="0.3">
      <c r="R1797"/>
    </row>
    <row r="1798" spans="18:18" ht="11.25" customHeight="1" x14ac:dyDescent="0.3">
      <c r="R1798"/>
    </row>
    <row r="1799" spans="18:18" ht="11.25" customHeight="1" x14ac:dyDescent="0.3">
      <c r="R1799"/>
    </row>
    <row r="1800" spans="18:18" ht="11.25" customHeight="1" x14ac:dyDescent="0.3">
      <c r="R1800"/>
    </row>
    <row r="1801" spans="18:18" ht="11.25" customHeight="1" x14ac:dyDescent="0.3">
      <c r="R1801"/>
    </row>
    <row r="1802" spans="18:18" ht="11.25" customHeight="1" x14ac:dyDescent="0.3">
      <c r="R1802"/>
    </row>
    <row r="1803" spans="18:18" ht="11.25" customHeight="1" x14ac:dyDescent="0.3">
      <c r="R1803"/>
    </row>
    <row r="1804" spans="18:18" ht="11.25" customHeight="1" x14ac:dyDescent="0.3">
      <c r="R1804"/>
    </row>
    <row r="1805" spans="18:18" ht="11.25" customHeight="1" x14ac:dyDescent="0.3">
      <c r="R1805"/>
    </row>
    <row r="1806" spans="18:18" ht="11.25" customHeight="1" x14ac:dyDescent="0.3">
      <c r="R1806"/>
    </row>
    <row r="1807" spans="18:18" ht="11.25" customHeight="1" x14ac:dyDescent="0.3">
      <c r="R1807"/>
    </row>
    <row r="1808" spans="18:18" ht="11.25" customHeight="1" x14ac:dyDescent="0.3">
      <c r="R1808"/>
    </row>
    <row r="1809" spans="18:18" ht="11.25" customHeight="1" x14ac:dyDescent="0.3">
      <c r="R1809"/>
    </row>
    <row r="1810" spans="18:18" ht="11.25" customHeight="1" x14ac:dyDescent="0.3">
      <c r="R1810"/>
    </row>
    <row r="1811" spans="18:18" ht="11.25" customHeight="1" x14ac:dyDescent="0.3">
      <c r="R1811"/>
    </row>
    <row r="1812" spans="18:18" ht="11.25" customHeight="1" x14ac:dyDescent="0.3">
      <c r="R1812"/>
    </row>
    <row r="1813" spans="18:18" ht="11.25" customHeight="1" x14ac:dyDescent="0.3">
      <c r="R1813"/>
    </row>
    <row r="1814" spans="18:18" ht="11.25" customHeight="1" x14ac:dyDescent="0.3">
      <c r="R1814"/>
    </row>
    <row r="1815" spans="18:18" ht="11.25" customHeight="1" x14ac:dyDescent="0.3">
      <c r="R1815"/>
    </row>
    <row r="1816" spans="18:18" ht="11.25" customHeight="1" x14ac:dyDescent="0.3">
      <c r="R1816"/>
    </row>
    <row r="1817" spans="18:18" ht="11.25" customHeight="1" x14ac:dyDescent="0.3">
      <c r="R1817"/>
    </row>
    <row r="1818" spans="18:18" ht="11.25" customHeight="1" x14ac:dyDescent="0.3">
      <c r="R1818"/>
    </row>
    <row r="1819" spans="18:18" ht="11.25" customHeight="1" x14ac:dyDescent="0.3">
      <c r="R1819"/>
    </row>
    <row r="1820" spans="18:18" ht="11.25" customHeight="1" x14ac:dyDescent="0.3">
      <c r="R1820"/>
    </row>
    <row r="1821" spans="18:18" ht="11.25" customHeight="1" x14ac:dyDescent="0.3">
      <c r="R1821"/>
    </row>
    <row r="1822" spans="18:18" ht="11.25" customHeight="1" x14ac:dyDescent="0.3">
      <c r="R1822"/>
    </row>
    <row r="1823" spans="18:18" ht="11.25" customHeight="1" x14ac:dyDescent="0.3">
      <c r="R1823"/>
    </row>
    <row r="1824" spans="18:18" ht="11.25" customHeight="1" x14ac:dyDescent="0.3">
      <c r="R1824"/>
    </row>
    <row r="1825" spans="18:18" ht="11.25" customHeight="1" x14ac:dyDescent="0.3">
      <c r="R1825"/>
    </row>
    <row r="1826" spans="18:18" ht="11.25" customHeight="1" x14ac:dyDescent="0.3">
      <c r="R1826"/>
    </row>
    <row r="1827" spans="18:18" ht="11.25" customHeight="1" x14ac:dyDescent="0.3">
      <c r="R1827"/>
    </row>
    <row r="1828" spans="18:18" ht="11.25" customHeight="1" x14ac:dyDescent="0.3">
      <c r="R1828"/>
    </row>
    <row r="1829" spans="18:18" ht="11.25" customHeight="1" x14ac:dyDescent="0.3">
      <c r="R1829"/>
    </row>
    <row r="1830" spans="18:18" ht="11.25" customHeight="1" x14ac:dyDescent="0.3">
      <c r="R1830"/>
    </row>
    <row r="1831" spans="18:18" ht="11.25" customHeight="1" x14ac:dyDescent="0.3">
      <c r="R1831"/>
    </row>
    <row r="1832" spans="18:18" ht="11.25" customHeight="1" x14ac:dyDescent="0.3">
      <c r="R1832"/>
    </row>
    <row r="1833" spans="18:18" ht="11.25" customHeight="1" x14ac:dyDescent="0.3">
      <c r="R1833"/>
    </row>
    <row r="1834" spans="18:18" ht="11.25" customHeight="1" x14ac:dyDescent="0.3">
      <c r="R1834"/>
    </row>
    <row r="1835" spans="18:18" ht="11.25" customHeight="1" x14ac:dyDescent="0.3">
      <c r="R1835"/>
    </row>
    <row r="1836" spans="18:18" ht="11.25" customHeight="1" x14ac:dyDescent="0.3">
      <c r="R1836"/>
    </row>
    <row r="1837" spans="18:18" ht="11.25" customHeight="1" x14ac:dyDescent="0.3">
      <c r="R1837"/>
    </row>
    <row r="1838" spans="18:18" ht="11.25" customHeight="1" x14ac:dyDescent="0.3">
      <c r="R1838"/>
    </row>
    <row r="1839" spans="18:18" ht="11.25" customHeight="1" x14ac:dyDescent="0.3">
      <c r="R1839"/>
    </row>
    <row r="1840" spans="18:18" ht="11.25" customHeight="1" x14ac:dyDescent="0.3">
      <c r="R1840"/>
    </row>
    <row r="1841" spans="18:18" ht="11.25" customHeight="1" x14ac:dyDescent="0.3">
      <c r="R1841"/>
    </row>
    <row r="1842" spans="18:18" ht="11.25" customHeight="1" x14ac:dyDescent="0.3">
      <c r="R1842"/>
    </row>
    <row r="1843" spans="18:18" ht="11.25" customHeight="1" x14ac:dyDescent="0.3">
      <c r="R1843"/>
    </row>
    <row r="1844" spans="18:18" ht="11.25" customHeight="1" x14ac:dyDescent="0.3">
      <c r="R1844"/>
    </row>
    <row r="1845" spans="18:18" ht="11.25" customHeight="1" x14ac:dyDescent="0.3">
      <c r="R1845"/>
    </row>
    <row r="1846" spans="18:18" ht="11.25" customHeight="1" x14ac:dyDescent="0.3">
      <c r="R1846"/>
    </row>
    <row r="1847" spans="18:18" ht="11.25" customHeight="1" x14ac:dyDescent="0.3">
      <c r="R1847"/>
    </row>
    <row r="1848" spans="18:18" ht="11.25" customHeight="1" x14ac:dyDescent="0.3">
      <c r="R1848"/>
    </row>
    <row r="1849" spans="18:18" ht="11.25" customHeight="1" x14ac:dyDescent="0.3">
      <c r="R1849"/>
    </row>
    <row r="1850" spans="18:18" ht="11.25" customHeight="1" x14ac:dyDescent="0.3">
      <c r="R1850"/>
    </row>
    <row r="1851" spans="18:18" ht="11.25" customHeight="1" x14ac:dyDescent="0.3">
      <c r="R1851"/>
    </row>
    <row r="1852" spans="18:18" ht="11.25" customHeight="1" x14ac:dyDescent="0.3">
      <c r="R1852"/>
    </row>
    <row r="1853" spans="18:18" ht="11.25" customHeight="1" x14ac:dyDescent="0.3">
      <c r="R1853"/>
    </row>
    <row r="1854" spans="18:18" ht="11.25" customHeight="1" x14ac:dyDescent="0.3">
      <c r="R1854"/>
    </row>
    <row r="1855" spans="18:18" ht="11.25" customHeight="1" x14ac:dyDescent="0.3">
      <c r="R1855"/>
    </row>
    <row r="1856" spans="18:18" ht="11.25" customHeight="1" x14ac:dyDescent="0.3">
      <c r="R1856"/>
    </row>
    <row r="1857" spans="18:18" ht="11.25" customHeight="1" x14ac:dyDescent="0.3">
      <c r="R1857"/>
    </row>
    <row r="1858" spans="18:18" ht="11.25" customHeight="1" x14ac:dyDescent="0.3">
      <c r="R1858"/>
    </row>
    <row r="1859" spans="18:18" ht="11.25" customHeight="1" x14ac:dyDescent="0.3">
      <c r="R1859"/>
    </row>
    <row r="1860" spans="18:18" ht="11.25" customHeight="1" x14ac:dyDescent="0.3">
      <c r="R1860"/>
    </row>
    <row r="1861" spans="18:18" ht="11.25" customHeight="1" x14ac:dyDescent="0.3">
      <c r="R1861"/>
    </row>
    <row r="1862" spans="18:18" ht="11.25" customHeight="1" x14ac:dyDescent="0.3">
      <c r="R1862"/>
    </row>
    <row r="1863" spans="18:18" ht="11.25" customHeight="1" x14ac:dyDescent="0.3">
      <c r="R1863"/>
    </row>
    <row r="1864" spans="18:18" ht="11.25" customHeight="1" x14ac:dyDescent="0.3">
      <c r="R1864"/>
    </row>
    <row r="1865" spans="18:18" ht="11.25" customHeight="1" x14ac:dyDescent="0.3">
      <c r="R1865"/>
    </row>
    <row r="1866" spans="18:18" ht="11.25" customHeight="1" x14ac:dyDescent="0.3">
      <c r="R1866"/>
    </row>
    <row r="1867" spans="18:18" ht="11.25" customHeight="1" x14ac:dyDescent="0.3">
      <c r="R1867"/>
    </row>
    <row r="1868" spans="18:18" ht="11.25" customHeight="1" x14ac:dyDescent="0.3">
      <c r="R1868"/>
    </row>
    <row r="1869" spans="18:18" ht="11.25" customHeight="1" x14ac:dyDescent="0.3">
      <c r="R1869"/>
    </row>
    <row r="1870" spans="18:18" ht="11.25" customHeight="1" x14ac:dyDescent="0.3">
      <c r="R1870"/>
    </row>
    <row r="1871" spans="18:18" ht="11.25" customHeight="1" x14ac:dyDescent="0.3">
      <c r="R1871"/>
    </row>
    <row r="1872" spans="18:18" ht="11.25" customHeight="1" x14ac:dyDescent="0.3">
      <c r="R1872"/>
    </row>
    <row r="1873" spans="18:18" ht="11.25" customHeight="1" x14ac:dyDescent="0.3">
      <c r="R1873"/>
    </row>
    <row r="1874" spans="18:18" ht="11.25" customHeight="1" x14ac:dyDescent="0.3">
      <c r="R1874"/>
    </row>
    <row r="1875" spans="18:18" ht="11.25" customHeight="1" x14ac:dyDescent="0.3">
      <c r="R1875"/>
    </row>
    <row r="1876" spans="18:18" ht="11.25" customHeight="1" x14ac:dyDescent="0.3">
      <c r="R1876"/>
    </row>
    <row r="1877" spans="18:18" ht="11.25" customHeight="1" x14ac:dyDescent="0.3">
      <c r="R1877"/>
    </row>
    <row r="1878" spans="18:18" ht="11.25" customHeight="1" x14ac:dyDescent="0.3">
      <c r="R1878"/>
    </row>
    <row r="1879" spans="18:18" ht="11.25" customHeight="1" x14ac:dyDescent="0.3">
      <c r="R1879"/>
    </row>
    <row r="1880" spans="18:18" ht="11.25" customHeight="1" x14ac:dyDescent="0.3">
      <c r="R1880"/>
    </row>
    <row r="1881" spans="18:18" ht="11.25" customHeight="1" x14ac:dyDescent="0.3">
      <c r="R1881"/>
    </row>
    <row r="1882" spans="18:18" ht="11.25" customHeight="1" x14ac:dyDescent="0.3">
      <c r="R1882"/>
    </row>
    <row r="1883" spans="18:18" ht="11.25" customHeight="1" x14ac:dyDescent="0.3">
      <c r="R1883"/>
    </row>
    <row r="1884" spans="18:18" ht="11.25" customHeight="1" x14ac:dyDescent="0.3">
      <c r="R1884"/>
    </row>
    <row r="1885" spans="18:18" ht="11.25" customHeight="1" x14ac:dyDescent="0.3">
      <c r="R1885"/>
    </row>
    <row r="1886" spans="18:18" ht="11.25" customHeight="1" x14ac:dyDescent="0.3">
      <c r="R1886"/>
    </row>
    <row r="1887" spans="18:18" ht="11.25" customHeight="1" x14ac:dyDescent="0.3">
      <c r="R1887"/>
    </row>
    <row r="1888" spans="18:18" ht="11.25" customHeight="1" x14ac:dyDescent="0.3">
      <c r="R1888"/>
    </row>
    <row r="1889" spans="18:18" ht="11.25" customHeight="1" x14ac:dyDescent="0.3">
      <c r="R1889"/>
    </row>
    <row r="1890" spans="18:18" ht="11.25" customHeight="1" x14ac:dyDescent="0.3">
      <c r="R1890"/>
    </row>
    <row r="1891" spans="18:18" ht="11.25" customHeight="1" x14ac:dyDescent="0.3">
      <c r="R1891"/>
    </row>
    <row r="1892" spans="18:18" ht="11.25" customHeight="1" x14ac:dyDescent="0.3">
      <c r="R1892"/>
    </row>
    <row r="1893" spans="18:18" ht="11.25" customHeight="1" x14ac:dyDescent="0.3">
      <c r="R1893"/>
    </row>
    <row r="1894" spans="18:18" ht="11.25" customHeight="1" x14ac:dyDescent="0.3">
      <c r="R1894"/>
    </row>
    <row r="1895" spans="18:18" ht="11.25" customHeight="1" x14ac:dyDescent="0.3">
      <c r="R1895"/>
    </row>
    <row r="1896" spans="18:18" ht="11.25" customHeight="1" x14ac:dyDescent="0.3">
      <c r="R1896"/>
    </row>
    <row r="1897" spans="18:18" ht="11.25" customHeight="1" x14ac:dyDescent="0.3">
      <c r="R1897"/>
    </row>
    <row r="1898" spans="18:18" ht="11.25" customHeight="1" x14ac:dyDescent="0.3">
      <c r="R1898"/>
    </row>
    <row r="1899" spans="18:18" ht="11.25" customHeight="1" x14ac:dyDescent="0.3">
      <c r="R1899"/>
    </row>
    <row r="1900" spans="18:18" ht="11.25" customHeight="1" x14ac:dyDescent="0.3">
      <c r="R1900"/>
    </row>
    <row r="1901" spans="18:18" ht="11.25" customHeight="1" x14ac:dyDescent="0.3">
      <c r="R1901"/>
    </row>
    <row r="1902" spans="18:18" ht="11.25" customHeight="1" x14ac:dyDescent="0.3">
      <c r="R1902"/>
    </row>
    <row r="1903" spans="18:18" ht="11.25" customHeight="1" x14ac:dyDescent="0.3">
      <c r="R1903"/>
    </row>
    <row r="1904" spans="18:18" ht="11.25" customHeight="1" x14ac:dyDescent="0.3">
      <c r="R1904"/>
    </row>
    <row r="1905" spans="18:18" ht="11.25" customHeight="1" x14ac:dyDescent="0.3">
      <c r="R1905"/>
    </row>
    <row r="1906" spans="18:18" ht="11.25" customHeight="1" x14ac:dyDescent="0.3">
      <c r="R1906"/>
    </row>
    <row r="1907" spans="18:18" ht="11.25" customHeight="1" x14ac:dyDescent="0.3">
      <c r="R1907"/>
    </row>
    <row r="1908" spans="18:18" ht="11.25" customHeight="1" x14ac:dyDescent="0.3">
      <c r="R1908"/>
    </row>
    <row r="1909" spans="18:18" ht="11.25" customHeight="1" x14ac:dyDescent="0.3">
      <c r="R1909"/>
    </row>
    <row r="1910" spans="18:18" ht="11.25" customHeight="1" x14ac:dyDescent="0.3">
      <c r="R1910"/>
    </row>
    <row r="1911" spans="18:18" ht="11.25" customHeight="1" x14ac:dyDescent="0.3">
      <c r="R1911"/>
    </row>
    <row r="1912" spans="18:18" ht="11.25" customHeight="1" x14ac:dyDescent="0.3">
      <c r="R1912"/>
    </row>
    <row r="1913" spans="18:18" ht="11.25" customHeight="1" x14ac:dyDescent="0.3">
      <c r="R1913"/>
    </row>
    <row r="1914" spans="18:18" ht="11.25" customHeight="1" x14ac:dyDescent="0.3">
      <c r="R1914"/>
    </row>
    <row r="1915" spans="18:18" ht="11.25" customHeight="1" x14ac:dyDescent="0.3">
      <c r="R1915"/>
    </row>
    <row r="1916" spans="18:18" ht="11.25" customHeight="1" x14ac:dyDescent="0.3">
      <c r="R1916"/>
    </row>
    <row r="1917" spans="18:18" ht="11.25" customHeight="1" x14ac:dyDescent="0.3">
      <c r="R1917"/>
    </row>
    <row r="1918" spans="18:18" ht="11.25" customHeight="1" x14ac:dyDescent="0.3">
      <c r="R1918"/>
    </row>
    <row r="1919" spans="18:18" ht="11.25" customHeight="1" x14ac:dyDescent="0.3">
      <c r="R1919"/>
    </row>
    <row r="1920" spans="18:18" ht="11.25" customHeight="1" x14ac:dyDescent="0.3">
      <c r="R1920"/>
    </row>
    <row r="1921" spans="18:18" ht="11.25" customHeight="1" x14ac:dyDescent="0.3">
      <c r="R1921"/>
    </row>
    <row r="1922" spans="18:18" ht="11.25" customHeight="1" x14ac:dyDescent="0.3">
      <c r="R1922"/>
    </row>
    <row r="1923" spans="18:18" ht="11.25" customHeight="1" x14ac:dyDescent="0.3">
      <c r="R1923"/>
    </row>
    <row r="1924" spans="18:18" ht="11.25" customHeight="1" x14ac:dyDescent="0.3">
      <c r="R1924"/>
    </row>
    <row r="1925" spans="18:18" ht="11.25" customHeight="1" x14ac:dyDescent="0.3">
      <c r="R1925"/>
    </row>
    <row r="1926" spans="18:18" ht="11.25" customHeight="1" x14ac:dyDescent="0.3">
      <c r="R1926"/>
    </row>
    <row r="1927" spans="18:18" ht="11.25" customHeight="1" x14ac:dyDescent="0.3">
      <c r="R1927"/>
    </row>
    <row r="1928" spans="18:18" ht="11.25" customHeight="1" x14ac:dyDescent="0.3">
      <c r="R1928"/>
    </row>
    <row r="1929" spans="18:18" ht="11.25" customHeight="1" x14ac:dyDescent="0.3">
      <c r="R1929"/>
    </row>
    <row r="1930" spans="18:18" ht="11.25" customHeight="1" x14ac:dyDescent="0.3">
      <c r="R1930"/>
    </row>
    <row r="1931" spans="18:18" ht="11.25" customHeight="1" x14ac:dyDescent="0.3">
      <c r="R1931"/>
    </row>
    <row r="1932" spans="18:18" ht="11.25" customHeight="1" x14ac:dyDescent="0.3">
      <c r="R1932"/>
    </row>
    <row r="1933" spans="18:18" ht="11.25" customHeight="1" x14ac:dyDescent="0.3">
      <c r="R1933"/>
    </row>
    <row r="1934" spans="18:18" ht="11.25" customHeight="1" x14ac:dyDescent="0.3">
      <c r="R1934"/>
    </row>
    <row r="1935" spans="18:18" ht="11.25" customHeight="1" x14ac:dyDescent="0.3">
      <c r="R1935"/>
    </row>
    <row r="1936" spans="18:18" ht="11.25" customHeight="1" x14ac:dyDescent="0.3">
      <c r="R1936"/>
    </row>
    <row r="1937" spans="18:18" ht="11.25" customHeight="1" x14ac:dyDescent="0.3">
      <c r="R1937"/>
    </row>
    <row r="1938" spans="18:18" ht="11.25" customHeight="1" x14ac:dyDescent="0.3">
      <c r="R1938"/>
    </row>
    <row r="1939" spans="18:18" ht="11.25" customHeight="1" x14ac:dyDescent="0.3">
      <c r="R1939"/>
    </row>
    <row r="1940" spans="18:18" ht="11.25" customHeight="1" x14ac:dyDescent="0.3">
      <c r="R1940"/>
    </row>
    <row r="1941" spans="18:18" ht="11.25" customHeight="1" x14ac:dyDescent="0.3">
      <c r="R1941"/>
    </row>
    <row r="1942" spans="18:18" ht="11.25" customHeight="1" x14ac:dyDescent="0.3">
      <c r="R1942"/>
    </row>
    <row r="1943" spans="18:18" ht="11.25" customHeight="1" x14ac:dyDescent="0.3">
      <c r="R1943"/>
    </row>
    <row r="1944" spans="18:18" ht="11.25" customHeight="1" x14ac:dyDescent="0.3">
      <c r="R1944"/>
    </row>
    <row r="1945" spans="18:18" ht="11.25" customHeight="1" x14ac:dyDescent="0.3">
      <c r="R1945"/>
    </row>
    <row r="1946" spans="18:18" ht="11.25" customHeight="1" x14ac:dyDescent="0.3">
      <c r="R1946"/>
    </row>
    <row r="1947" spans="18:18" ht="11.25" customHeight="1" x14ac:dyDescent="0.3">
      <c r="R1947"/>
    </row>
    <row r="1948" spans="18:18" ht="11.25" customHeight="1" x14ac:dyDescent="0.3">
      <c r="R1948"/>
    </row>
    <row r="1949" spans="18:18" ht="11.25" customHeight="1" x14ac:dyDescent="0.3">
      <c r="R1949"/>
    </row>
    <row r="1950" spans="18:18" ht="11.25" customHeight="1" x14ac:dyDescent="0.3">
      <c r="R1950"/>
    </row>
    <row r="1951" spans="18:18" ht="11.25" customHeight="1" x14ac:dyDescent="0.3">
      <c r="R1951"/>
    </row>
    <row r="1952" spans="18:18" ht="11.25" customHeight="1" x14ac:dyDescent="0.3">
      <c r="R1952"/>
    </row>
    <row r="1953" spans="18:18" ht="11.25" customHeight="1" x14ac:dyDescent="0.3">
      <c r="R1953"/>
    </row>
    <row r="1954" spans="18:18" ht="11.25" customHeight="1" x14ac:dyDescent="0.3">
      <c r="R1954"/>
    </row>
    <row r="1955" spans="18:18" ht="11.25" customHeight="1" x14ac:dyDescent="0.3">
      <c r="R1955"/>
    </row>
    <row r="1956" spans="18:18" ht="11.25" customHeight="1" x14ac:dyDescent="0.3">
      <c r="R1956"/>
    </row>
    <row r="1957" spans="18:18" ht="11.25" customHeight="1" x14ac:dyDescent="0.3">
      <c r="R1957"/>
    </row>
    <row r="1958" spans="18:18" ht="11.25" customHeight="1" x14ac:dyDescent="0.3">
      <c r="R1958"/>
    </row>
    <row r="1959" spans="18:18" ht="11.25" customHeight="1" x14ac:dyDescent="0.3">
      <c r="R1959"/>
    </row>
    <row r="1960" spans="18:18" ht="11.25" customHeight="1" x14ac:dyDescent="0.3">
      <c r="R1960"/>
    </row>
    <row r="1961" spans="18:18" ht="11.25" customHeight="1" x14ac:dyDescent="0.3">
      <c r="R1961"/>
    </row>
    <row r="1962" spans="18:18" ht="11.25" customHeight="1" x14ac:dyDescent="0.3">
      <c r="R1962"/>
    </row>
    <row r="1963" spans="18:18" ht="11.25" customHeight="1" x14ac:dyDescent="0.3">
      <c r="R1963"/>
    </row>
    <row r="1964" spans="18:18" ht="11.25" customHeight="1" x14ac:dyDescent="0.3">
      <c r="R1964"/>
    </row>
    <row r="1965" spans="18:18" ht="11.25" customHeight="1" x14ac:dyDescent="0.3">
      <c r="R1965"/>
    </row>
    <row r="1966" spans="18:18" ht="11.25" customHeight="1" x14ac:dyDescent="0.3">
      <c r="R1966"/>
    </row>
    <row r="1967" spans="18:18" ht="11.25" customHeight="1" x14ac:dyDescent="0.3">
      <c r="R1967"/>
    </row>
    <row r="1968" spans="18:18" ht="11.25" customHeight="1" x14ac:dyDescent="0.3">
      <c r="R1968"/>
    </row>
    <row r="1969" spans="18:18" ht="11.25" customHeight="1" x14ac:dyDescent="0.3">
      <c r="R1969"/>
    </row>
    <row r="1970" spans="18:18" ht="11.25" customHeight="1" x14ac:dyDescent="0.3">
      <c r="R1970"/>
    </row>
    <row r="1971" spans="18:18" ht="11.25" customHeight="1" x14ac:dyDescent="0.3">
      <c r="R1971"/>
    </row>
    <row r="1972" spans="18:18" ht="11.25" customHeight="1" x14ac:dyDescent="0.3">
      <c r="R1972"/>
    </row>
    <row r="1973" spans="18:18" ht="11.25" customHeight="1" x14ac:dyDescent="0.3">
      <c r="R1973"/>
    </row>
    <row r="1974" spans="18:18" ht="11.25" customHeight="1" x14ac:dyDescent="0.3">
      <c r="R1974"/>
    </row>
    <row r="1975" spans="18:18" ht="11.25" customHeight="1" x14ac:dyDescent="0.3">
      <c r="R1975"/>
    </row>
    <row r="1976" spans="18:18" ht="11.25" customHeight="1" x14ac:dyDescent="0.3">
      <c r="R1976"/>
    </row>
    <row r="1977" spans="18:18" ht="11.25" customHeight="1" x14ac:dyDescent="0.3">
      <c r="R1977"/>
    </row>
    <row r="1978" spans="18:18" ht="11.25" customHeight="1" x14ac:dyDescent="0.3">
      <c r="R1978"/>
    </row>
    <row r="1979" spans="18:18" ht="11.25" customHeight="1" x14ac:dyDescent="0.3">
      <c r="R1979"/>
    </row>
    <row r="1980" spans="18:18" ht="11.25" customHeight="1" x14ac:dyDescent="0.3">
      <c r="R1980"/>
    </row>
    <row r="1981" spans="18:18" ht="11.25" customHeight="1" x14ac:dyDescent="0.3">
      <c r="R1981"/>
    </row>
    <row r="1982" spans="18:18" ht="11.25" customHeight="1" x14ac:dyDescent="0.3">
      <c r="R1982"/>
    </row>
    <row r="1983" spans="18:18" ht="11.25" customHeight="1" x14ac:dyDescent="0.3">
      <c r="R1983"/>
    </row>
    <row r="1984" spans="18:18" ht="11.25" customHeight="1" x14ac:dyDescent="0.3">
      <c r="R1984"/>
    </row>
    <row r="1985" spans="18:18" ht="11.25" customHeight="1" x14ac:dyDescent="0.3">
      <c r="R1985"/>
    </row>
    <row r="1986" spans="18:18" ht="11.25" customHeight="1" x14ac:dyDescent="0.3">
      <c r="R1986"/>
    </row>
    <row r="1987" spans="18:18" ht="11.25" customHeight="1" x14ac:dyDescent="0.3">
      <c r="R1987"/>
    </row>
    <row r="1988" spans="18:18" ht="11.25" customHeight="1" x14ac:dyDescent="0.3">
      <c r="R1988"/>
    </row>
    <row r="1989" spans="18:18" ht="11.25" customHeight="1" x14ac:dyDescent="0.3">
      <c r="R1989"/>
    </row>
    <row r="1990" spans="18:18" ht="11.25" customHeight="1" x14ac:dyDescent="0.3">
      <c r="R1990"/>
    </row>
    <row r="1991" spans="18:18" ht="11.25" customHeight="1" x14ac:dyDescent="0.3">
      <c r="R1991"/>
    </row>
    <row r="1992" spans="18:18" ht="11.25" customHeight="1" x14ac:dyDescent="0.3">
      <c r="R1992"/>
    </row>
    <row r="1993" spans="18:18" ht="11.25" customHeight="1" x14ac:dyDescent="0.3">
      <c r="R1993"/>
    </row>
    <row r="1994" spans="18:18" ht="11.25" customHeight="1" x14ac:dyDescent="0.3">
      <c r="R1994"/>
    </row>
    <row r="1995" spans="18:18" ht="11.25" customHeight="1" x14ac:dyDescent="0.3">
      <c r="R1995"/>
    </row>
    <row r="1996" spans="18:18" ht="11.25" customHeight="1" x14ac:dyDescent="0.3">
      <c r="R1996"/>
    </row>
    <row r="1997" spans="18:18" ht="11.25" customHeight="1" x14ac:dyDescent="0.3">
      <c r="R1997"/>
    </row>
    <row r="1998" spans="18:18" ht="11.25" customHeight="1" x14ac:dyDescent="0.3">
      <c r="R1998"/>
    </row>
    <row r="1999" spans="18:18" ht="11.25" customHeight="1" x14ac:dyDescent="0.3">
      <c r="R1999"/>
    </row>
    <row r="2000" spans="18:18" ht="11.25" customHeight="1" x14ac:dyDescent="0.3">
      <c r="R2000"/>
    </row>
    <row r="2001" spans="18:18" ht="11.25" customHeight="1" x14ac:dyDescent="0.3">
      <c r="R2001"/>
    </row>
    <row r="2002" spans="18:18" ht="11.25" customHeight="1" x14ac:dyDescent="0.3">
      <c r="R2002"/>
    </row>
    <row r="2003" spans="18:18" ht="11.25" customHeight="1" x14ac:dyDescent="0.3">
      <c r="R2003"/>
    </row>
    <row r="2004" spans="18:18" ht="11.25" customHeight="1" x14ac:dyDescent="0.3">
      <c r="R2004"/>
    </row>
    <row r="2005" spans="18:18" ht="11.25" customHeight="1" x14ac:dyDescent="0.3">
      <c r="R2005"/>
    </row>
    <row r="2006" spans="18:18" ht="11.25" customHeight="1" x14ac:dyDescent="0.3">
      <c r="R2006"/>
    </row>
    <row r="2007" spans="18:18" ht="11.25" customHeight="1" x14ac:dyDescent="0.3">
      <c r="R2007"/>
    </row>
    <row r="2008" spans="18:18" ht="11.25" customHeight="1" x14ac:dyDescent="0.3">
      <c r="R2008"/>
    </row>
    <row r="2009" spans="18:18" ht="11.25" customHeight="1" x14ac:dyDescent="0.3">
      <c r="R2009"/>
    </row>
    <row r="2010" spans="18:18" ht="11.25" customHeight="1" x14ac:dyDescent="0.3">
      <c r="R2010"/>
    </row>
    <row r="2011" spans="18:18" ht="11.25" customHeight="1" x14ac:dyDescent="0.3">
      <c r="R2011"/>
    </row>
    <row r="2012" spans="18:18" ht="11.25" customHeight="1" x14ac:dyDescent="0.3">
      <c r="R2012"/>
    </row>
    <row r="2013" spans="18:18" ht="11.25" customHeight="1" x14ac:dyDescent="0.3">
      <c r="R2013"/>
    </row>
    <row r="2014" spans="18:18" ht="11.25" customHeight="1" x14ac:dyDescent="0.3">
      <c r="R2014"/>
    </row>
    <row r="2015" spans="18:18" ht="11.25" customHeight="1" x14ac:dyDescent="0.3">
      <c r="R2015"/>
    </row>
    <row r="2016" spans="18:18" ht="11.25" customHeight="1" x14ac:dyDescent="0.3">
      <c r="R2016"/>
    </row>
    <row r="2017" spans="18:18" ht="11.25" customHeight="1" x14ac:dyDescent="0.3">
      <c r="R2017"/>
    </row>
    <row r="2018" spans="18:18" ht="11.25" customHeight="1" x14ac:dyDescent="0.3">
      <c r="R2018"/>
    </row>
    <row r="2019" spans="18:18" ht="11.25" customHeight="1" x14ac:dyDescent="0.3">
      <c r="R2019"/>
    </row>
    <row r="2020" spans="18:18" ht="11.25" customHeight="1" x14ac:dyDescent="0.3">
      <c r="R2020"/>
    </row>
    <row r="2021" spans="18:18" ht="11.25" customHeight="1" x14ac:dyDescent="0.3">
      <c r="R2021"/>
    </row>
  </sheetData>
  <sheetProtection selectLockedCells="1" sort="0" autoFilter="0" selectUnlockedCells="1"/>
  <autoFilter ref="B4:P304" xr:uid="{7AF2260F-63A4-4FC6-B793-4AC989BF342C}"/>
  <sortState xmlns:xlrd2="http://schemas.microsoft.com/office/spreadsheetml/2017/richdata2" ref="S250:T273">
    <sortCondition ref="T250:T273"/>
  </sortState>
  <mergeCells count="1">
    <mergeCell ref="B2:F2"/>
  </mergeCells>
  <conditionalFormatting sqref="D249">
    <cfRule type="duplicateValues" dxfId="21" priority="1"/>
    <cfRule type="duplicateValues" dxfId="2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4DC3-5927-4298-AC4E-6352F70588E3}">
  <dimension ref="A1:EW319"/>
  <sheetViews>
    <sheetView topLeftCell="A3" zoomScaleNormal="100" workbookViewId="0">
      <selection activeCell="C3" sqref="C3"/>
    </sheetView>
  </sheetViews>
  <sheetFormatPr baseColWidth="10" defaultColWidth="8.88671875" defaultRowHeight="14.4" x14ac:dyDescent="0.3"/>
  <cols>
    <col min="1" max="1" width="16.5546875" bestFit="1" customWidth="1"/>
    <col min="2" max="2" width="4.44140625" bestFit="1" customWidth="1"/>
    <col min="3" max="3" width="49" bestFit="1" customWidth="1"/>
    <col min="4" max="4" width="9.44140625" bestFit="1" customWidth="1"/>
    <col min="6" max="6" width="19.109375" bestFit="1" customWidth="1"/>
    <col min="7" max="7" width="9.88671875" bestFit="1" customWidth="1"/>
    <col min="8" max="8" width="36.44140625" bestFit="1" customWidth="1"/>
    <col min="9" max="9" width="36" bestFit="1" customWidth="1"/>
    <col min="10" max="12" width="9.44140625" bestFit="1" customWidth="1"/>
    <col min="13" max="13" width="7.109375" bestFit="1" customWidth="1"/>
    <col min="14" max="17" width="9.44140625" bestFit="1" customWidth="1"/>
    <col min="18" max="18" width="10.44140625" bestFit="1" customWidth="1"/>
    <col min="19" max="20" width="9.44140625" bestFit="1" customWidth="1"/>
    <col min="21" max="21" width="9.5546875" bestFit="1" customWidth="1"/>
    <col min="22" max="22" width="12.44140625" bestFit="1" customWidth="1"/>
    <col min="23" max="23" width="13.44140625" bestFit="1" customWidth="1"/>
    <col min="24" max="24" width="10.5546875" bestFit="1" customWidth="1"/>
    <col min="25" max="29" width="9.44140625" bestFit="1" customWidth="1"/>
    <col min="30" max="30" width="7.109375" bestFit="1" customWidth="1"/>
    <col min="31" max="34" width="9.44140625" bestFit="1" customWidth="1"/>
    <col min="35" max="35" width="10.44140625" bestFit="1" customWidth="1"/>
    <col min="36" max="37" width="9.44140625" bestFit="1" customWidth="1"/>
    <col min="38" max="38" width="9.5546875" bestFit="1" customWidth="1"/>
    <col min="39" max="39" width="12.44140625" bestFit="1" customWidth="1"/>
    <col min="40" max="40" width="13.44140625" bestFit="1" customWidth="1"/>
    <col min="41" max="41" width="10.5546875" bestFit="1" customWidth="1"/>
    <col min="42" max="46" width="9.44140625" bestFit="1" customWidth="1"/>
    <col min="47" max="47" width="7.109375" bestFit="1" customWidth="1"/>
    <col min="48" max="51" width="9.44140625" bestFit="1" customWidth="1"/>
    <col min="52" max="52" width="10.44140625" bestFit="1" customWidth="1"/>
    <col min="53" max="54" width="9.44140625" bestFit="1" customWidth="1"/>
    <col min="55" max="55" width="9.5546875" bestFit="1" customWidth="1"/>
    <col min="56" max="56" width="12.44140625" bestFit="1" customWidth="1"/>
    <col min="57" max="57" width="13.44140625" bestFit="1" customWidth="1"/>
    <col min="58" max="58" width="10.5546875" bestFit="1" customWidth="1"/>
    <col min="59" max="63" width="9.44140625" bestFit="1" customWidth="1"/>
    <col min="64" max="64" width="7.109375" bestFit="1" customWidth="1"/>
    <col min="65" max="68" width="9.44140625" bestFit="1" customWidth="1"/>
    <col min="69" max="69" width="10.44140625" bestFit="1" customWidth="1"/>
    <col min="70" max="71" width="9.44140625" bestFit="1" customWidth="1"/>
    <col min="72" max="72" width="9.5546875" bestFit="1" customWidth="1"/>
    <col min="73" max="73" width="12.44140625" bestFit="1" customWidth="1"/>
    <col min="74" max="74" width="13.44140625" bestFit="1" customWidth="1"/>
    <col min="75" max="75" width="10.5546875" bestFit="1" customWidth="1"/>
    <col min="76" max="76" width="9.44140625" bestFit="1" customWidth="1"/>
    <col min="77" max="77" width="29" bestFit="1" customWidth="1"/>
    <col min="78" max="78" width="12.88671875" bestFit="1" customWidth="1"/>
    <col min="79" max="79" width="24.44140625" bestFit="1" customWidth="1"/>
    <col min="80" max="80" width="12" bestFit="1" customWidth="1"/>
    <col min="81" max="81" width="23.44140625" bestFit="1" customWidth="1"/>
    <col min="82" max="82" width="14.88671875" bestFit="1" customWidth="1"/>
    <col min="83" max="83" width="9.5546875" bestFit="1" customWidth="1"/>
    <col min="84" max="84" width="12.5546875" bestFit="1" customWidth="1"/>
    <col min="85" max="85" width="19.88671875" bestFit="1" customWidth="1"/>
    <col min="86" max="86" width="16.5546875" bestFit="1" customWidth="1"/>
    <col min="87" max="87" width="15.44140625" bestFit="1" customWidth="1"/>
    <col min="88" max="88" width="70.44140625" bestFit="1" customWidth="1"/>
    <col min="89" max="89" width="56.109375" bestFit="1" customWidth="1"/>
    <col min="90" max="90" width="45.44140625" bestFit="1" customWidth="1"/>
    <col min="91" max="91" width="31" bestFit="1" customWidth="1"/>
    <col min="92" max="92" width="36.88671875" bestFit="1" customWidth="1"/>
    <col min="93" max="93" width="35.5546875" bestFit="1" customWidth="1"/>
    <col min="94" max="94" width="19.5546875" bestFit="1" customWidth="1"/>
    <col min="95" max="95" width="31" bestFit="1" customWidth="1"/>
    <col min="96" max="96" width="18.5546875" bestFit="1" customWidth="1"/>
    <col min="97" max="97" width="30" bestFit="1" customWidth="1"/>
    <col min="98" max="98" width="21.5546875" bestFit="1" customWidth="1"/>
    <col min="99" max="99" width="16.44140625" bestFit="1" customWidth="1"/>
    <col min="100" max="100" width="19.44140625" bestFit="1" customWidth="1"/>
    <col min="101" max="101" width="26.5546875" bestFit="1" customWidth="1"/>
    <col min="102" max="102" width="23.44140625" bestFit="1" customWidth="1"/>
    <col min="103" max="103" width="22.109375" bestFit="1" customWidth="1"/>
    <col min="104" max="104" width="77" bestFit="1" customWidth="1"/>
    <col min="105" max="105" width="62.5546875" bestFit="1" customWidth="1"/>
    <col min="106" max="106" width="52" bestFit="1" customWidth="1"/>
    <col min="107" max="107" width="37.5546875" bestFit="1" customWidth="1"/>
    <col min="108" max="108" width="43.5546875" bestFit="1" customWidth="1"/>
    <col min="109" max="109" width="29.44140625" bestFit="1" customWidth="1"/>
    <col min="110" max="110" width="15.88671875" bestFit="1" customWidth="1"/>
    <col min="111" max="111" width="19" bestFit="1" customWidth="1"/>
    <col min="112" max="112" width="16.5546875" bestFit="1" customWidth="1"/>
    <col min="113" max="120" width="9.44140625" bestFit="1" customWidth="1"/>
    <col min="121" max="121" width="12.109375" bestFit="1" customWidth="1"/>
    <col min="122" max="122" width="20.109375" bestFit="1" customWidth="1"/>
    <col min="123" max="123" width="16.44140625" bestFit="1" customWidth="1"/>
    <col min="124" max="124" width="17.5546875" bestFit="1" customWidth="1"/>
    <col min="125" max="126" width="17.5546875" customWidth="1"/>
    <col min="127" max="127" width="14.44140625" bestFit="1" customWidth="1"/>
    <col min="128" max="128" width="18.44140625" bestFit="1" customWidth="1"/>
    <col min="129" max="130" width="18.44140625" customWidth="1"/>
    <col min="131" max="131" width="16.5546875" bestFit="1" customWidth="1"/>
    <col min="132" max="132" width="20.5546875" bestFit="1" customWidth="1"/>
    <col min="133" max="133" width="13.88671875" bestFit="1" customWidth="1"/>
    <col min="134" max="134" width="17.5546875" bestFit="1" customWidth="1"/>
    <col min="135" max="136" width="17.5546875" customWidth="1"/>
    <col min="137" max="137" width="14.44140625" bestFit="1" customWidth="1"/>
    <col min="138" max="138" width="18.44140625" bestFit="1" customWidth="1"/>
    <col min="139" max="140" width="18.44140625" customWidth="1"/>
    <col min="141" max="141" width="16.5546875" bestFit="1" customWidth="1"/>
    <col min="142" max="142" width="20.5546875" bestFit="1" customWidth="1"/>
    <col min="143" max="147" width="20.5546875" customWidth="1"/>
    <col min="148" max="148" width="1.44140625" customWidth="1"/>
    <col min="149" max="149" width="9.44140625" bestFit="1" customWidth="1"/>
    <col min="150" max="151" width="12.109375" bestFit="1" customWidth="1"/>
    <col min="152" max="153" width="9.44140625" bestFit="1" customWidth="1"/>
    <col min="156" max="156" width="6.44140625" bestFit="1" customWidth="1"/>
    <col min="157" max="157" width="8.5546875" bestFit="1" customWidth="1"/>
    <col min="158" max="158" width="5.5546875" bestFit="1" customWidth="1"/>
    <col min="159" max="159" width="11.5546875" bestFit="1" customWidth="1"/>
    <col min="161" max="161" width="6.44140625" bestFit="1" customWidth="1"/>
    <col min="162" max="162" width="10.109375" bestFit="1" customWidth="1"/>
    <col min="163" max="163" width="7" bestFit="1" customWidth="1"/>
  </cols>
  <sheetData>
    <row r="1" spans="1:153" x14ac:dyDescent="0.3">
      <c r="E1" s="23"/>
    </row>
    <row r="2" spans="1:153" x14ac:dyDescent="0.3">
      <c r="E2" s="23"/>
      <c r="I2" s="519" t="s">
        <v>896</v>
      </c>
      <c r="J2" s="520"/>
      <c r="K2" s="520"/>
      <c r="L2" s="520"/>
      <c r="M2" s="520"/>
      <c r="N2" s="520"/>
      <c r="O2" s="520"/>
      <c r="P2" s="520"/>
      <c r="Q2" s="520"/>
      <c r="R2" s="520"/>
      <c r="S2" s="520"/>
      <c r="T2" s="520"/>
      <c r="U2" s="520"/>
      <c r="V2" s="520"/>
      <c r="W2" s="520"/>
      <c r="X2" s="520"/>
      <c r="Y2" s="521"/>
      <c r="Z2" s="522" t="s">
        <v>276</v>
      </c>
      <c r="AA2" s="523"/>
      <c r="AB2" s="523"/>
      <c r="AC2" s="523"/>
      <c r="AD2" s="523"/>
      <c r="AE2" s="523"/>
      <c r="AF2" s="523"/>
      <c r="AG2" s="523"/>
      <c r="AH2" s="523"/>
      <c r="AI2" s="523"/>
      <c r="AJ2" s="523"/>
      <c r="AK2" s="523"/>
      <c r="AL2" s="523"/>
      <c r="AM2" s="523"/>
      <c r="AN2" s="523"/>
      <c r="AO2" s="523"/>
      <c r="AP2" s="524"/>
      <c r="AQ2" s="525" t="s">
        <v>302</v>
      </c>
      <c r="AR2" s="526"/>
      <c r="AS2" s="526"/>
      <c r="AT2" s="526"/>
      <c r="AU2" s="526"/>
      <c r="AV2" s="526"/>
      <c r="AW2" s="526"/>
      <c r="AX2" s="526"/>
      <c r="AY2" s="526"/>
      <c r="AZ2" s="526"/>
      <c r="BA2" s="526"/>
      <c r="BB2" s="526"/>
      <c r="BC2" s="526"/>
      <c r="BD2" s="526"/>
      <c r="BE2" s="526"/>
      <c r="BF2" s="526"/>
      <c r="BG2" s="526"/>
      <c r="BH2" s="527" t="s">
        <v>279</v>
      </c>
      <c r="BI2" s="520"/>
      <c r="BJ2" s="520"/>
      <c r="BK2" s="520"/>
      <c r="BL2" s="520"/>
      <c r="BM2" s="520"/>
      <c r="BN2" s="520"/>
      <c r="BO2" s="520"/>
      <c r="BP2" s="520"/>
      <c r="BQ2" s="520"/>
      <c r="BR2" s="520"/>
      <c r="BS2" s="520"/>
      <c r="BT2" s="520"/>
      <c r="BU2" s="520"/>
      <c r="BV2" s="520"/>
      <c r="BW2" s="520"/>
      <c r="BX2" s="520"/>
      <c r="BY2" s="528" t="s">
        <v>897</v>
      </c>
      <c r="BZ2" s="528"/>
      <c r="CA2" s="528"/>
      <c r="CB2" s="528"/>
      <c r="CC2" s="528"/>
      <c r="CD2" s="528"/>
      <c r="CE2" s="528"/>
      <c r="CF2" s="528"/>
      <c r="CG2" s="528"/>
      <c r="CH2" s="528"/>
      <c r="CI2" s="528"/>
      <c r="CJ2" s="528"/>
      <c r="CK2" s="528"/>
      <c r="CL2" s="528"/>
      <c r="CM2" s="528"/>
      <c r="CN2" s="528"/>
      <c r="CO2" s="529" t="s">
        <v>898</v>
      </c>
      <c r="CP2" s="529"/>
      <c r="CQ2" s="529"/>
      <c r="CR2" s="529"/>
      <c r="CS2" s="529"/>
      <c r="CT2" s="529"/>
      <c r="CU2" s="529"/>
      <c r="CV2" s="529"/>
      <c r="CW2" s="529"/>
      <c r="CX2" s="529"/>
      <c r="CY2" s="529"/>
      <c r="CZ2" s="529"/>
      <c r="DA2" s="529"/>
      <c r="DB2" s="529"/>
      <c r="DC2" s="529"/>
      <c r="DD2" s="529"/>
      <c r="DS2" s="517"/>
      <c r="DT2" s="518"/>
      <c r="DU2" s="518"/>
      <c r="DV2" s="518"/>
      <c r="DW2" s="518"/>
      <c r="DX2" s="518"/>
      <c r="DY2" s="518"/>
      <c r="DZ2" s="518"/>
      <c r="EA2" s="518"/>
      <c r="EB2" s="518"/>
      <c r="EC2" s="515" t="s">
        <v>899</v>
      </c>
      <c r="ED2" s="516"/>
      <c r="EE2" s="516"/>
      <c r="EF2" s="516"/>
      <c r="EG2" s="516"/>
      <c r="EH2" s="516"/>
      <c r="EI2" s="516"/>
      <c r="EJ2" s="516"/>
      <c r="EK2" s="516"/>
      <c r="EL2" s="516"/>
      <c r="ER2" s="95"/>
    </row>
    <row r="3" spans="1:153" ht="43.2" x14ac:dyDescent="0.3">
      <c r="B3" s="56" t="s">
        <v>414</v>
      </c>
      <c r="C3" s="56" t="s">
        <v>900</v>
      </c>
      <c r="D3" s="57" t="s">
        <v>901</v>
      </c>
      <c r="E3" s="57" t="s">
        <v>313</v>
      </c>
      <c r="F3" s="56" t="s">
        <v>417</v>
      </c>
      <c r="G3" s="58" t="s">
        <v>418</v>
      </c>
      <c r="H3" s="59" t="s">
        <v>419</v>
      </c>
      <c r="I3" s="60" t="s">
        <v>902</v>
      </c>
      <c r="J3" s="61" t="s">
        <v>903</v>
      </c>
      <c r="K3" s="61" t="s">
        <v>904</v>
      </c>
      <c r="L3" s="61" t="s">
        <v>296</v>
      </c>
      <c r="M3" s="61" t="s">
        <v>905</v>
      </c>
      <c r="N3" s="60" t="s">
        <v>906</v>
      </c>
      <c r="O3" s="60" t="s">
        <v>907</v>
      </c>
      <c r="P3" s="60" t="s">
        <v>282</v>
      </c>
      <c r="Q3" s="60" t="s">
        <v>908</v>
      </c>
      <c r="R3" s="60" t="s">
        <v>909</v>
      </c>
      <c r="S3" s="60" t="s">
        <v>910</v>
      </c>
      <c r="T3" s="60" t="s">
        <v>911</v>
      </c>
      <c r="U3" s="60" t="s">
        <v>912</v>
      </c>
      <c r="V3" s="60" t="s">
        <v>913</v>
      </c>
      <c r="W3" s="60" t="s">
        <v>914</v>
      </c>
      <c r="X3" s="60" t="s">
        <v>915</v>
      </c>
      <c r="Y3" s="60" t="s">
        <v>916</v>
      </c>
      <c r="Z3" s="62" t="s">
        <v>902</v>
      </c>
      <c r="AA3" s="62" t="s">
        <v>903</v>
      </c>
      <c r="AB3" s="62" t="s">
        <v>904</v>
      </c>
      <c r="AC3" s="62" t="s">
        <v>296</v>
      </c>
      <c r="AD3" s="62" t="s">
        <v>905</v>
      </c>
      <c r="AE3" s="62" t="s">
        <v>906</v>
      </c>
      <c r="AF3" s="62" t="s">
        <v>907</v>
      </c>
      <c r="AG3" s="62" t="s">
        <v>282</v>
      </c>
      <c r="AH3" s="62" t="s">
        <v>908</v>
      </c>
      <c r="AI3" s="62" t="s">
        <v>909</v>
      </c>
      <c r="AJ3" s="62" t="s">
        <v>910</v>
      </c>
      <c r="AK3" s="62" t="s">
        <v>911</v>
      </c>
      <c r="AL3" s="62" t="s">
        <v>912</v>
      </c>
      <c r="AM3" s="62" t="s">
        <v>913</v>
      </c>
      <c r="AN3" s="62" t="s">
        <v>914</v>
      </c>
      <c r="AO3" s="62" t="s">
        <v>915</v>
      </c>
      <c r="AP3" s="62" t="s">
        <v>916</v>
      </c>
      <c r="AQ3" s="63" t="s">
        <v>902</v>
      </c>
      <c r="AR3" s="64" t="s">
        <v>903</v>
      </c>
      <c r="AS3" s="64" t="s">
        <v>904</v>
      </c>
      <c r="AT3" s="64" t="s">
        <v>296</v>
      </c>
      <c r="AU3" s="64" t="s">
        <v>905</v>
      </c>
      <c r="AV3" s="63" t="s">
        <v>906</v>
      </c>
      <c r="AW3" s="63" t="s">
        <v>907</v>
      </c>
      <c r="AX3" s="63" t="s">
        <v>282</v>
      </c>
      <c r="AY3" s="63" t="s">
        <v>908</v>
      </c>
      <c r="AZ3" s="63" t="s">
        <v>909</v>
      </c>
      <c r="BA3" s="63" t="s">
        <v>910</v>
      </c>
      <c r="BB3" s="63" t="s">
        <v>911</v>
      </c>
      <c r="BC3" s="63" t="s">
        <v>912</v>
      </c>
      <c r="BD3" s="63" t="s">
        <v>913</v>
      </c>
      <c r="BE3" s="63" t="s">
        <v>914</v>
      </c>
      <c r="BF3" s="63" t="s">
        <v>915</v>
      </c>
      <c r="BG3" s="54" t="s">
        <v>916</v>
      </c>
      <c r="BH3" s="60" t="s">
        <v>902</v>
      </c>
      <c r="BI3" s="61" t="s">
        <v>903</v>
      </c>
      <c r="BJ3" s="61" t="s">
        <v>904</v>
      </c>
      <c r="BK3" s="61" t="s">
        <v>296</v>
      </c>
      <c r="BL3" s="61" t="s">
        <v>905</v>
      </c>
      <c r="BM3" s="60" t="s">
        <v>906</v>
      </c>
      <c r="BN3" s="60" t="s">
        <v>907</v>
      </c>
      <c r="BO3" s="60" t="s">
        <v>282</v>
      </c>
      <c r="BP3" s="60" t="s">
        <v>908</v>
      </c>
      <c r="BQ3" s="60" t="s">
        <v>909</v>
      </c>
      <c r="BR3" s="60" t="s">
        <v>910</v>
      </c>
      <c r="BS3" s="60" t="s">
        <v>911</v>
      </c>
      <c r="BT3" s="60" t="s">
        <v>912</v>
      </c>
      <c r="BU3" s="60" t="s">
        <v>913</v>
      </c>
      <c r="BV3" s="60" t="s">
        <v>914</v>
      </c>
      <c r="BW3" s="60" t="s">
        <v>915</v>
      </c>
      <c r="BX3" s="55" t="s">
        <v>916</v>
      </c>
      <c r="BY3" s="65" t="s">
        <v>464</v>
      </c>
      <c r="BZ3" s="65" t="s">
        <v>432</v>
      </c>
      <c r="CA3" s="65" t="s">
        <v>917</v>
      </c>
      <c r="CB3" s="65" t="s">
        <v>434</v>
      </c>
      <c r="CC3" s="65" t="s">
        <v>918</v>
      </c>
      <c r="CD3" s="65" t="s">
        <v>919</v>
      </c>
      <c r="CE3" s="65" t="s">
        <v>920</v>
      </c>
      <c r="CF3" s="65" t="s">
        <v>438</v>
      </c>
      <c r="CG3" s="65" t="s">
        <v>435</v>
      </c>
      <c r="CH3" s="65" t="s">
        <v>921</v>
      </c>
      <c r="CI3" s="65" t="s">
        <v>922</v>
      </c>
      <c r="CJ3" s="65" t="s">
        <v>923</v>
      </c>
      <c r="CK3" s="65" t="s">
        <v>924</v>
      </c>
      <c r="CL3" s="65" t="s">
        <v>925</v>
      </c>
      <c r="CM3" s="65" t="s">
        <v>445</v>
      </c>
      <c r="CN3" s="65" t="s">
        <v>926</v>
      </c>
      <c r="CO3" s="66" t="s">
        <v>927</v>
      </c>
      <c r="CP3" s="66" t="s">
        <v>446</v>
      </c>
      <c r="CQ3" s="66" t="s">
        <v>928</v>
      </c>
      <c r="CR3" s="66" t="s">
        <v>433</v>
      </c>
      <c r="CS3" s="66" t="s">
        <v>468</v>
      </c>
      <c r="CT3" s="66" t="s">
        <v>449</v>
      </c>
      <c r="CU3" s="66" t="s">
        <v>436</v>
      </c>
      <c r="CV3" s="66" t="s">
        <v>452</v>
      </c>
      <c r="CW3" s="66" t="s">
        <v>448</v>
      </c>
      <c r="CX3" s="66" t="s">
        <v>447</v>
      </c>
      <c r="CY3" s="66" t="s">
        <v>929</v>
      </c>
      <c r="CZ3" s="66" t="s">
        <v>930</v>
      </c>
      <c r="DA3" s="66" t="s">
        <v>931</v>
      </c>
      <c r="DB3" s="66" t="s">
        <v>932</v>
      </c>
      <c r="DC3" s="66" t="s">
        <v>476</v>
      </c>
      <c r="DD3" s="66" t="s">
        <v>933</v>
      </c>
      <c r="DE3" s="67" t="s">
        <v>431</v>
      </c>
      <c r="DF3" s="68" t="s">
        <v>934</v>
      </c>
      <c r="DG3" s="68" t="s">
        <v>935</v>
      </c>
      <c r="DH3" s="68" t="s">
        <v>936</v>
      </c>
      <c r="DI3" s="69" t="s">
        <v>276</v>
      </c>
      <c r="DJ3" s="69" t="s">
        <v>934</v>
      </c>
      <c r="DK3" s="70" t="s">
        <v>935</v>
      </c>
      <c r="DL3" s="71" t="s">
        <v>936</v>
      </c>
      <c r="DM3" s="72" t="s">
        <v>302</v>
      </c>
      <c r="DN3" s="72" t="s">
        <v>934</v>
      </c>
      <c r="DO3" s="72" t="s">
        <v>935</v>
      </c>
      <c r="DP3" s="73" t="s">
        <v>279</v>
      </c>
      <c r="DQ3" s="74" t="s">
        <v>934</v>
      </c>
      <c r="DR3" s="74" t="s">
        <v>935</v>
      </c>
      <c r="DS3" s="75" t="s">
        <v>937</v>
      </c>
      <c r="DT3" s="75" t="s">
        <v>938</v>
      </c>
      <c r="DU3" s="75" t="s">
        <v>939</v>
      </c>
      <c r="DV3" s="75" t="s">
        <v>940</v>
      </c>
      <c r="DW3" s="75" t="s">
        <v>941</v>
      </c>
      <c r="DX3" s="75" t="s">
        <v>942</v>
      </c>
      <c r="DY3" s="75" t="s">
        <v>943</v>
      </c>
      <c r="DZ3" s="75" t="s">
        <v>944</v>
      </c>
      <c r="EA3" s="75" t="s">
        <v>945</v>
      </c>
      <c r="EB3" s="75" t="s">
        <v>946</v>
      </c>
      <c r="EC3" s="76" t="s">
        <v>937</v>
      </c>
      <c r="ED3" s="76" t="s">
        <v>938</v>
      </c>
      <c r="EE3" s="76" t="s">
        <v>939</v>
      </c>
      <c r="EF3" s="76" t="s">
        <v>940</v>
      </c>
      <c r="EG3" s="76" t="s">
        <v>941</v>
      </c>
      <c r="EH3" s="76" t="s">
        <v>942</v>
      </c>
      <c r="EI3" s="75" t="s">
        <v>943</v>
      </c>
      <c r="EJ3" s="75" t="s">
        <v>944</v>
      </c>
      <c r="EK3" s="76" t="s">
        <v>945</v>
      </c>
      <c r="EL3" s="76" t="s">
        <v>946</v>
      </c>
      <c r="EM3" s="76" t="s">
        <v>276</v>
      </c>
      <c r="EN3" s="76" t="s">
        <v>279</v>
      </c>
      <c r="EO3" s="76" t="s">
        <v>328</v>
      </c>
      <c r="EP3" s="76" t="s">
        <v>431</v>
      </c>
      <c r="EQ3" s="76" t="s">
        <v>302</v>
      </c>
      <c r="ER3" s="76"/>
      <c r="ES3" s="75" t="s">
        <v>399</v>
      </c>
      <c r="ET3" s="75" t="s">
        <v>555</v>
      </c>
      <c r="EU3" s="48"/>
      <c r="EV3" s="48"/>
      <c r="EW3" s="48"/>
    </row>
    <row r="4" spans="1:153" x14ac:dyDescent="0.3">
      <c r="B4" s="383">
        <v>1</v>
      </c>
      <c r="C4" s="107" t="s">
        <v>4</v>
      </c>
      <c r="D4" s="82">
        <f>SUMIF('Planificación 2026-1'!W:W,C4,'Planificación 2026-1'!R:R)</f>
        <v>40</v>
      </c>
      <c r="E4" s="384" t="s">
        <v>341</v>
      </c>
      <c r="F4" s="107" t="s">
        <v>430</v>
      </c>
      <c r="G4" s="107" t="s">
        <v>431</v>
      </c>
      <c r="H4" s="107" t="s">
        <v>432</v>
      </c>
      <c r="I4" s="77" t="str">
        <f>IF(SUM(COUNTIFS('Planificación 2026-1'!E:E,"PRINCIPAL",'Planificación 2026-1'!W:W,C4,'Planificación 2026-1'!G:G,"AF"))&gt;0,"P01"," ")</f>
        <v xml:space="preserve"> </v>
      </c>
      <c r="J4" s="78" t="str">
        <f>IF(SUM(COUNTIFS('Planificación 2026-1'!E:E,"PRINCIPAL",'Planificación 2026-1'!W:W,C4,'Planificación 2026-1'!G:G,"EN"))&gt;0,"P02"," ")</f>
        <v>P02</v>
      </c>
      <c r="K4" s="78" t="str">
        <f>IF(SUM(COUNTIFS('Planificación 2026-1'!E:E,"PRINCIPAL",'Planificación 2026-1'!W:W,C4,'Planificación 2026-1'!G:G,"IS"))&gt;0,"P03"," ")</f>
        <v xml:space="preserve"> </v>
      </c>
      <c r="L4" s="78" t="str">
        <f>IF(SUM(COUNTIFS('Planificación 2026-1'!E:E,"PRINCIPAL",'Planificación 2026-1'!W:W,C4,'Planificación 2026-1'!G:G,"PS"))&gt;0,"P04"," ")</f>
        <v xml:space="preserve"> </v>
      </c>
      <c r="M4" s="78"/>
      <c r="N4" s="78" t="str">
        <f>IF(SUM(COUNTIFS('Planificación 2026-1'!E:E,"PRINCIPAL",'Planificación 2026-1'!W:W,C4,'Planificación 2026-1'!G:G,"IN"))&gt;0,"P06"," ")</f>
        <v xml:space="preserve"> </v>
      </c>
      <c r="O4" s="78" t="str">
        <f>IF(SUM(COUNTIFS('Planificación 2026-1'!E:E,"PRINCIPAL",'Planificación 2026-1'!W:W,C4,'Planificación 2026-1'!G:G,"CA"))&gt;0,"P07"," ")</f>
        <v xml:space="preserve"> </v>
      </c>
      <c r="P4" s="78" t="str">
        <f>IF(SUM(COUNTIFS('Planificación 2026-1'!E:E,"PRINCIPAL",'Planificación 2026-1'!W:W,C4,'Planificación 2026-1'!G:G,"DE"))&gt;0,"P08"," ")</f>
        <v xml:space="preserve"> </v>
      </c>
      <c r="Q4" s="78" t="str">
        <f>IF(SUM(COUNTIFS('Planificación 2026-1'!E:E,"PRINCIPAL",'Planificación 2026-1'!W:W,C4,'Planificación 2026-1'!G:G,"OB"))&gt;0,"P09"," ")</f>
        <v xml:space="preserve"> </v>
      </c>
      <c r="R4" s="78" t="str">
        <f>IF(SUM(COUNTIFS('Planificación 2026-1'!E:E,"PRINCIPAL",'Planificación 2026-1'!W:W,C4,'Planificación 2026-1'!G:G,"MH"))&gt;0,"P31"," ")</f>
        <v xml:space="preserve"> </v>
      </c>
      <c r="S4" s="78" t="str">
        <f>IF(SUM(COUNTIFS('Planificación 2026-1'!E:E,"PRINCIPAL",'Planificación 2026-1'!W:W,C4,'Planificación 2026-1'!G:G,"IC"))&gt;0,"P32"," ")</f>
        <v xml:space="preserve"> </v>
      </c>
      <c r="T4" s="78" t="str">
        <f>IF(SUM(COUNTIFS('Planificación 2026-1'!E:E,"PRINCIPAL",'Planificación 2026-1'!W:W,C4,'Planificación 2026-1'!G:G,"AR"))&gt;0,"P34"," ")</f>
        <v xml:space="preserve"> </v>
      </c>
      <c r="U4" s="78" t="str">
        <f>IF(SUM(COUNTIFS('Planificación 2026-1'!E:E,"PRINCIPAL",'Planificación 2026-1'!W:W,C4,'Planificación 2026-1'!G:G,"T1"))&gt;0,"P35"," ")</f>
        <v xml:space="preserve"> </v>
      </c>
      <c r="V4" s="78" t="str">
        <f>IF(SUM(COUNTIFS('Planificación 2026-1'!E:E,"PRINCIPAL",'Planificación 2026-1'!W:W,C4,'Planificación 2026-1'!G:G,"T3"))&gt;0,"P36"," ")</f>
        <v xml:space="preserve"> </v>
      </c>
      <c r="W4" s="78" t="str">
        <f>IF(SUM(COUNTIFS('Planificación 2026-1'!E:E,"PRINCIPAL",'Planificación 2026-1'!W:W,C4,'Planificación 2026-1'!G:G,"T2"))&gt;0,"P37"," ")</f>
        <v xml:space="preserve"> </v>
      </c>
      <c r="X4" s="78" t="str">
        <f>IF(SUM(COUNTIFS('Planificación 2026-1'!E:E,"PRINCIPAL",'Planificación 2026-1'!W:W,C4,'Planificación 2026-1'!G:G,"AE"))&gt;0,"P38"," ")</f>
        <v xml:space="preserve"> </v>
      </c>
      <c r="Y4" s="78" t="str">
        <f>IF(SUM(COUNTIFS('Planificación 2026-1'!E:E,"PRINCIPAL",'Planificación 2026-1'!W:W,C4,'Planificación 2026-1'!G:G,"T4"))&gt;0,"P55"," ")</f>
        <v xml:space="preserve"> </v>
      </c>
      <c r="Z4" s="78" t="str">
        <f>IF(SUM(COUNTIFS('Planificación 2026-1'!E:E,"FILIAL",'Planificación 2026-1'!W:W,C4,'Planificación 2026-1'!G:G,"AF"))&gt;0," P01"," ")</f>
        <v xml:space="preserve"> </v>
      </c>
      <c r="AA4" s="78" t="str">
        <f>IF(SUM(COUNTIFS('Planificación 2026-1'!E:E,"FILIAL",'Planificación 2026-1'!W:W,C4,'Planificación 2026-1'!G:G,"EN"))&gt;0,"P02"," ")</f>
        <v>P02</v>
      </c>
      <c r="AB4" s="78" t="str">
        <f>IF(SUM(COUNTIFS('Planificación 2026-1'!E:E,"FILIAL",'Planificación 2026-1'!W:W,C4,'Planificación 2026-1'!G:G,"IS"))&gt;0,"P03"," ")</f>
        <v xml:space="preserve"> </v>
      </c>
      <c r="AC4" s="78" t="str">
        <f>IF(SUM(COUNTIFS('Planificación 2026-1'!E:E,"FILIAL",'Planificación 2026-1'!W:W,C4,'Planificación 2026-1'!G:G,"PS"))&gt;0,"P04"," ")</f>
        <v xml:space="preserve"> </v>
      </c>
      <c r="AD4" s="78"/>
      <c r="AE4" s="78" t="str">
        <f>IF(SUM(COUNTIFS('Planificación 2026-1'!E:E,"FILIAL",'Planificación 2026-1'!W:W,C4,'Planificación 2026-1'!G:G,"IN"))&gt;0,"P06"," ")</f>
        <v xml:space="preserve"> </v>
      </c>
      <c r="AF4" s="78" t="str">
        <f>IF(SUM(COUNTIFS('Planificación 2026-1'!E:E,"FILIAL",'Planificación 2026-1'!W:W,C4,'Planificación 2026-1'!G:G,"CA"))&gt;0,"P07"," ")</f>
        <v xml:space="preserve"> </v>
      </c>
      <c r="AG4" s="78" t="str">
        <f>IF(SUM(COUNTIFS('Planificación 2026-1'!E:E,"FILIAL",'Planificación 2026-1'!W:W,C4,'Planificación 2026-1'!G:G,"DE"))&gt;0,"P08"," ")</f>
        <v xml:space="preserve"> </v>
      </c>
      <c r="AH4" s="78" t="str">
        <f>IF(SUM(COUNTIFS('Planificación 2026-1'!E:E,"FILIAL",'Planificación 2026-1'!W:W,C4,'Planificación 2026-1'!G:G,"OB"))&gt;0,"P09"," ")</f>
        <v xml:space="preserve"> </v>
      </c>
      <c r="AI4" s="78" t="str">
        <f>IF(SUM(COUNTIFS('Planificación 2026-1'!E:E,"FILIAL",'Planificación 2026-1'!W:W,C4,'Planificación 2026-1'!G:G,"MH"))&gt;0,"P31"," ")</f>
        <v xml:space="preserve"> </v>
      </c>
      <c r="AJ4" s="78" t="str">
        <f>IF(SUM(COUNTIFS('Planificación 2026-1'!E:E,"FILIAL",'Planificación 2026-1'!W:W,C4,'Planificación 2026-1'!G:G,"IC"))&gt;0,"P32"," ")</f>
        <v xml:space="preserve"> </v>
      </c>
      <c r="AK4" s="78" t="str">
        <f>IF(SUM(COUNTIFS('Planificación 2026-1'!E:E,"FILIAL",'Planificación 2026-1'!W:W,C4,'Planificación 2026-1'!G:G,"AR"))&gt;0,"P34"," ")</f>
        <v xml:space="preserve"> </v>
      </c>
      <c r="AL4" s="78" t="str">
        <f>IF(SUM(COUNTIFS('Planificación 2026-1'!E:E,"FILIAL",'Planificación 2026-1'!W:W,C4,'Planificación 2026-1'!G:G,"T1"))&gt;0,"P35"," ")</f>
        <v xml:space="preserve"> </v>
      </c>
      <c r="AM4" s="78" t="str">
        <f>IF(SUM(COUNTIFS('Planificación 2026-1'!E:E,"FILIAL",'Planificación 2026-1'!W:W,C4,'Planificación 2026-1'!G:G,"T3"))&gt;0,"P36"," ")</f>
        <v xml:space="preserve"> </v>
      </c>
      <c r="AN4" s="78" t="str">
        <f>IF(SUM(COUNTIFS('Planificación 2026-1'!E:E,"FILIAL",'Planificación 2026-1'!W:W,C4,'Planificación 2026-1'!G:G,"T2"))&gt;0,"P37"," ")</f>
        <v xml:space="preserve"> </v>
      </c>
      <c r="AO4" s="78" t="str">
        <f>IF(SUM(COUNTIFS('Planificación 2026-1'!E:E,"FILIAL",'Planificación 2026-1'!W:W,C4,'Planificación 2026-1'!G:G,"AE"))&gt;0,"P38"," ")</f>
        <v xml:space="preserve"> </v>
      </c>
      <c r="AP4" s="78" t="str">
        <f>IF(SUM(COUNTIFS('Planificación 2026-1'!E:E,"FILIAL",'Planificación 2026-1'!W:W,C4,'Planificación 2026-1'!G:G,"T4"))&gt;0,"P55"," ")</f>
        <v xml:space="preserve"> </v>
      </c>
      <c r="AQ4" s="78" t="str">
        <f>IF(SUM(COUNTIFS('Planificación 2026-1'!E:E,"SUNAMPE",'Planificación 2026-1'!W:W,C4,'Planificación 2026-1'!G:G,"AF"))&gt;0," P01"," ")</f>
        <v xml:space="preserve"> </v>
      </c>
      <c r="AR4" s="78" t="str">
        <f>IF(SUM(COUNTIFS('Planificación 2026-1'!E:E,"SUNAMPE",'Planificación 2026-1'!W:W,C4,'Planificación 2026-1'!G:G,"EN"))&gt;0,"P02"," ")</f>
        <v xml:space="preserve"> </v>
      </c>
      <c r="AS4" s="78" t="str">
        <f>IF(SUM(COUNTIFS('Planificación 2026-1'!E:E,"SUNAMPE",'Planificación 2026-1'!W:W,C4,'Planificación 2026-1'!G:G,"IS"))&gt;0,"P03"," ")</f>
        <v xml:space="preserve"> </v>
      </c>
      <c r="AT4" s="78" t="str">
        <f>IF(SUM(COUNTIFS('Planificación 2026-1'!E:E,"SUNAMPE",'Planificación 2026-1'!W:W,C4,'Planificación 2026-1'!G:G,"PS"))&gt;0,"P04"," ")</f>
        <v xml:space="preserve"> </v>
      </c>
      <c r="AU4" s="78"/>
      <c r="AV4" s="78" t="str">
        <f>IF(SUM(COUNTIFS('Planificación 2026-1'!E:E,"SUNAMPE",'Planificación 2026-1'!W:W,C4,'Planificación 2026-1'!G:G,"IN"))&gt;0,"P06"," ")</f>
        <v xml:space="preserve"> </v>
      </c>
      <c r="AW4" s="78" t="str">
        <f>IF(SUM(COUNTIFS('Planificación 2026-1'!E:E,"SUNAMPE",'Planificación 2026-1'!W:W,C4,'Planificación 2026-1'!G:G,"CA"))&gt;0,"P07"," ")</f>
        <v xml:space="preserve"> </v>
      </c>
      <c r="AX4" s="78" t="str">
        <f>IF(SUM(COUNTIFS('Planificación 2026-1'!E:E,"SUNAMPE",'Planificación 2026-1'!W:W,C4,'Planificación 2026-1'!G:G,"DE"))&gt;0,"P08"," ")</f>
        <v xml:space="preserve"> </v>
      </c>
      <c r="AY4" s="78" t="str">
        <f>IF(SUM(COUNTIFS('Planificación 2026-1'!E:E,"SUNAMPE",'Planificación 2026-1'!W:W,C4,'Planificación 2026-1'!G:G,"OB"))&gt;0,"P09"," ")</f>
        <v xml:space="preserve"> </v>
      </c>
      <c r="AZ4" s="78" t="str">
        <f>IF(SUM(COUNTIFS('Planificación 2026-1'!E:E,"SUNAMPE",'Planificación 2026-1'!W:W,C4,'Planificación 2026-1'!G:G,"MH"))&gt;0,"P31"," ")</f>
        <v xml:space="preserve"> </v>
      </c>
      <c r="BA4" s="78" t="str">
        <f>IF(SUM(COUNTIFS('Planificación 2026-1'!E:E,"SUNAMPE",'Planificación 2026-1'!W:W,C4,'Planificación 2026-1'!G:G,"IC"))&gt;0,"P32"," ")</f>
        <v xml:space="preserve"> </v>
      </c>
      <c r="BB4" s="78" t="str">
        <f>IF(SUM(COUNTIFS('Planificación 2026-1'!E:E,"SUNAMPE",'Planificación 2026-1'!W:W,C4,'Planificación 2026-1'!G:G,"AR"))&gt;0,"P34"," ")</f>
        <v xml:space="preserve"> </v>
      </c>
      <c r="BC4" s="78" t="str">
        <f>IF(SUM(COUNTIFS('Planificación 2026-1'!E:E,"SUNAMPE",'Planificación 2026-1'!W:W,C4,'Planificación 2026-1'!G:G,"T1"))&gt;0,"P35"," ")</f>
        <v xml:space="preserve"> </v>
      </c>
      <c r="BD4" s="78" t="str">
        <f>IF(SUM(COUNTIFS('Planificación 2026-1'!E:E,"SUNAMPE",'Planificación 2026-1'!W:W,C4,'Planificación 2026-1'!G:G,"T3"))&gt;0,"P36"," ")</f>
        <v xml:space="preserve"> </v>
      </c>
      <c r="BE4" s="78" t="str">
        <f>IF(SUM(COUNTIFS('Planificación 2026-1'!E:E,"SUNAMPE",'Planificación 2026-1'!W:W,C4,'Planificación 2026-1'!G:G,"T2"))&gt;0,"P37"," ")</f>
        <v xml:space="preserve"> </v>
      </c>
      <c r="BF4" s="78" t="str">
        <f>IF(SUM(COUNTIFS('Planificación 2026-1'!E:E,"SUNAMPE",'Planificación 2026-1'!W:W,C4,'Planificación 2026-1'!G:G,"AE"))&gt;0,"P38"," ")</f>
        <v xml:space="preserve"> </v>
      </c>
      <c r="BG4" s="78" t="str">
        <f>IF(SUM(COUNTIFS('Planificación 2026-1'!E:E,"SUNAMPE",'Planificación 2026-1'!W:W,C4,'Planificación 2026-1'!G:G,"T4"))&gt;0,"P55"," ")</f>
        <v xml:space="preserve"> </v>
      </c>
      <c r="BH4" s="78" t="str">
        <f>IF(SUM(COUNTIFS('Planificación 2026-1'!E:E,"HUAURA",'Planificación 2026-1'!W:W,C4,'Planificación 2026-1'!G:G,"AF"))&gt;0," P01"," ")</f>
        <v xml:space="preserve"> </v>
      </c>
      <c r="BI4" s="78" t="str">
        <f>IF(SUM(COUNTIFS('Planificación 2026-1'!E:E,"HUAURA",'Planificación 2026-1'!W:W,C4,'Planificación 2026-1'!G:G,"EN"))&gt;0,"P02"," ")</f>
        <v xml:space="preserve"> </v>
      </c>
      <c r="BJ4" s="78" t="str">
        <f>IF(SUM(COUNTIFS('Planificación 2026-1'!E:E,"HUAURA",'Planificación 2026-1'!W:W,C4,'Planificación 2026-1'!G:G,"IS"))&gt;0,"P03"," ")</f>
        <v xml:space="preserve"> </v>
      </c>
      <c r="BK4" s="78" t="str">
        <f>IF(SUM(COUNTIFS('Planificación 2026-1'!E:E,"HUAURA",'Planificación 2026-1'!W:W,C4,'Planificación 2026-1'!G:G,"PS"))&gt;0,"P04"," ")</f>
        <v xml:space="preserve"> </v>
      </c>
      <c r="BL4" s="78"/>
      <c r="BM4" s="78" t="str">
        <f>IF(SUM(COUNTIFS('Planificación 2026-1'!E:E,"HUAURA",'Planificación 2026-1'!W:W,C4,'Planificación 2026-1'!G:G,"IN"))&gt;0,"P06"," ")</f>
        <v xml:space="preserve"> </v>
      </c>
      <c r="BN4" s="78" t="str">
        <f>IF(SUM(COUNTIFS('Planificación 2026-1'!E:E,"HUAURA",'Planificación 2026-1'!W:W,C4,'Planificación 2026-1'!G:G,"CA"))&gt;0,"P07"," ")</f>
        <v xml:space="preserve"> </v>
      </c>
      <c r="BO4" s="78" t="str">
        <f>IF(SUM(COUNTIFS('Planificación 2026-1'!E:E,"HUAURA",'Planificación 2026-1'!W:W,C4,'Planificación 2026-1'!G:G,"DE"))&gt;0,"P08"," ")</f>
        <v xml:space="preserve"> </v>
      </c>
      <c r="BP4" s="78" t="str">
        <f>IF(SUM(COUNTIFS('Planificación 2026-1'!E:E,"HUAURA",'Planificación 2026-1'!W:W,C4,'Planificación 2026-1'!G:G,"OB"))&gt;0,"P09"," ")</f>
        <v xml:space="preserve"> </v>
      </c>
      <c r="BQ4" s="78" t="str">
        <f>IF(SUM(COUNTIFS('Planificación 2026-1'!E:E,"HUAURA",'Planificación 2026-1'!W:W,C4,'Planificación 2026-1'!G:G,"MH"))&gt;0,"P31"," ")</f>
        <v xml:space="preserve"> </v>
      </c>
      <c r="BR4" s="78" t="str">
        <f>IF(SUM(COUNTIFS('Planificación 2026-1'!E:E,"HUAURA",'Planificación 2026-1'!W:W,C4,'Planificación 2026-1'!G:G,"IC"))&gt;0,"P32"," ")</f>
        <v xml:space="preserve"> </v>
      </c>
      <c r="BS4" s="78" t="str">
        <f>IF(SUM(COUNTIFS('Planificación 2026-1'!E:E,"HUAURA",'Planificación 2026-1'!W:W,C4,'Planificación 2026-1'!G:G,"AR"))&gt;0,"P34"," ")</f>
        <v xml:space="preserve"> </v>
      </c>
      <c r="BT4" s="78" t="str">
        <f>IF(SUM(COUNTIFS('Planificación 2026-1'!E:E,"HUAURA",'Planificación 2026-1'!W:W,C4,'Planificación 2026-1'!G:G,"T1"))&gt;0,"P35"," ")</f>
        <v xml:space="preserve"> </v>
      </c>
      <c r="BU4" s="78" t="str">
        <f>IF(SUM(COUNTIFS('Planificación 2026-1'!E:E,"HUAURA",'Planificación 2026-1'!W:W,C4,'Planificación 2026-1'!G:G,"T3"))&gt;0,"P36"," ")</f>
        <v xml:space="preserve"> </v>
      </c>
      <c r="BV4" s="78" t="str">
        <f>IF(SUM(COUNTIFS('Planificación 2026-1'!E:E,"HUAURA",'Planificación 2026-1'!W:W,C4,'Planificación 2026-1'!G:G,"T2"))&gt;0,"P37"," ")</f>
        <v xml:space="preserve"> </v>
      </c>
      <c r="BW4" s="78" t="str">
        <f>IF(SUM(COUNTIFS('Planificación 2026-1'!E:E,"HUAURA",'Planificación 2026-1'!W:W,C4,'Planificación 2026-1'!G:G,"AE"))&gt;0,"P38"," ")</f>
        <v xml:space="preserve"> </v>
      </c>
      <c r="BX4" s="78" t="str">
        <f>IF(SUM(COUNTIFS('Planificación 2026-1'!E:E,"HUAURA",'Planificación 2026-1'!W:W,C4,'Planificación 2026-1'!G:G,"T4"))&gt;0,"P55"," ")</f>
        <v xml:space="preserve"> </v>
      </c>
      <c r="BY4" s="79">
        <f>SUMIFS('Planificación 2026-1'!R:R,'Planificación 2026-1'!W:W,C4,'Planificación 2026-1'!G:G,"AF",'Planificación 2026-1'!H:H,"&gt;2")</f>
        <v>0</v>
      </c>
      <c r="BZ4" s="79">
        <f>SUMIFS('Planificación 2026-1'!R:R,'Planificación 2026-1'!W:W,C4,'Planificación 2026-1'!G:G,"EN",'Planificación 2026-1'!H:H,"&gt;2")</f>
        <v>40</v>
      </c>
      <c r="CA4" s="79">
        <f>SUMIFS('Planificación 2026-1'!R:R,'Planificación 2026-1'!W:W,C4,'Planificación 2026-1'!G:G,"IS",'Planificación 2026-1'!H:H,"&gt;2")</f>
        <v>0</v>
      </c>
      <c r="CB4" s="79">
        <f>SUMIFS('Planificación 2026-1'!R:R,'Planificación 2026-1'!W:W,C4,'Planificación 2026-1'!G:G,"PS",'Planificación 2026-1'!H:H,"&gt;2")</f>
        <v>0</v>
      </c>
      <c r="CC4" s="79">
        <f>SUMIFS('Planificación 2026-1'!R:R,'Planificación 2026-1'!W:W,C4,'Planificación 2026-1'!G:G,"IN",'Planificación 2026-1'!H:H,"&gt;2")</f>
        <v>0</v>
      </c>
      <c r="CD4" s="79">
        <f>SUMIFS('Planificación 2026-1'!R:R,'Planificación 2026-1'!W:W,C4,'Planificación 2026-1'!G:G,"CA",'Planificación 2026-1'!H:H,"&gt;2")</f>
        <v>0</v>
      </c>
      <c r="CE4" s="79">
        <f>SUMIFS('Planificación 2026-1'!R:R,'Planificación 2026-1'!W:W,C4,'Planificación 2026-1'!G:G,"DE",'Planificación 2026-1'!H:H,"&gt;2")</f>
        <v>0</v>
      </c>
      <c r="CF4" s="79">
        <f>SUMIFS('Planificación 2026-1'!R:R,'Planificación 2026-1'!W:W,C4,'Planificación 2026-1'!G:G,"OB",'Planificación 2026-1'!H:H,"&gt;2")</f>
        <v>0</v>
      </c>
      <c r="CG4" s="79">
        <f>SUMIFS('Planificación 2026-1'!R:R,'Planificación 2026-1'!W:W,C4,'Planificación 2026-1'!G:G,"MH",'Planificación 2026-1'!H:H,"&gt;2")</f>
        <v>0</v>
      </c>
      <c r="CH4" s="79">
        <f>SUMIFS('Planificación 2026-1'!R:R,'Planificación 2026-1'!W:W,C4,'Planificación 2026-1'!G:G,"IC",'Planificación 2026-1'!H:H,"&gt;2")</f>
        <v>0</v>
      </c>
      <c r="CI4" s="79">
        <f>SUMIFS('Planificación 2026-1'!R:R,'Planificación 2026-1'!W:W,C4,'Planificación 2026-1'!G:G,"AR",'Planificación 2026-1'!H:H,"&gt;2")</f>
        <v>0</v>
      </c>
      <c r="CJ4" s="79">
        <f>SUMIFS('Planificación 2026-1'!R:R,'Planificación 2026-1'!W:W,C4,'Planificación 2026-1'!G:G,"T1",'Planificación 2026-1'!H:H,"&gt;2")</f>
        <v>0</v>
      </c>
      <c r="CK4" s="79">
        <f>SUMIFS('Planificación 2026-1'!R:R,'Planificación 2026-1'!W:W,C4,'Planificación 2026-1'!G:G,"T3",'Planificación 2026-1'!H:H,"&gt;2")</f>
        <v>0</v>
      </c>
      <c r="CL4" s="79">
        <f>SUMIFS('Planificación 2026-1'!R:R,'Planificación 2026-1'!W:W,C4,'Planificación 2026-1'!G:G,"T2",'Planificación 2026-1'!H:H,"&gt;2")</f>
        <v>0</v>
      </c>
      <c r="CM4" s="79">
        <f>SUMIFS('Planificación 2026-1'!R:R,'Planificación 2026-1'!W:W,C4,'Planificación 2026-1'!G:G,"AE",'Planificación 2026-1'!H:H,"&gt;2")</f>
        <v>0</v>
      </c>
      <c r="CN4" s="79">
        <f>SUMIFS('Planificación 2026-1'!R:R,'Planificación 2026-1'!W:W,C4,'Planificación 2026-1'!G:G,"T4",'Planificación 2026-1'!H:H,"&gt;2")</f>
        <v>0</v>
      </c>
      <c r="CO4" s="79">
        <f>SUMIFS('Planificación 2026-1'!R:R,'Planificación 2026-1'!W:W,C4,'Planificación 2026-1'!G:G,"AF",'Planificación 2026-1'!H:H,"&lt;3")</f>
        <v>0</v>
      </c>
      <c r="CP4" s="79">
        <f>SUMIFS('Planificación 2026-1'!R:R,'Planificación 2026-1'!W:W,C4,'Planificación 2026-1'!G:G,"EN",'Planificación 2026-1'!H:H,"&lt;3")</f>
        <v>0</v>
      </c>
      <c r="CQ4" s="79">
        <f>SUMIFS('Planificación 2026-1'!R:R,'Planificación 2026-1'!W:W,C4,'Planificación 2026-1'!G:G,"IS",'Planificación 2026-1'!H:H,"&lt;3")</f>
        <v>0</v>
      </c>
      <c r="CR4" s="79">
        <f>SUMIFS('Planificación 2026-1'!R:R,'Planificación 2026-1'!W:W,C4,'Planificación 2026-1'!G:G,"PS",'Planificación 2026-1'!H:H,"&lt;3")</f>
        <v>0</v>
      </c>
      <c r="CS4" s="79">
        <f>SUMIFS('Planificación 2026-1'!R:R,'Planificación 2026-1'!W:W,C4,'Planificación 2026-1'!G:G,"IN",'Planificación 2026-1'!H:H,"&lt;3")</f>
        <v>0</v>
      </c>
      <c r="CT4" s="79">
        <f>SUMIFS('Planificación 2026-1'!R:R,'Planificación 2026-1'!W:W,C4,'Planificación 2026-1'!G:G,"CA",'Planificación 2026-1'!H:H,"&lt;3")</f>
        <v>0</v>
      </c>
      <c r="CU4" s="79">
        <f>SUMIFS('Planificación 2026-1'!R:R,'Planificación 2026-1'!W:W,C4,'Planificación 2026-1'!G:G,"DE",'Planificación 2026-1'!H:H,"&lt;3")</f>
        <v>0</v>
      </c>
      <c r="CV4" s="79">
        <f>SUMIFS('Planificación 2026-1'!R:R,'Planificación 2026-1'!W:W,C4,'Planificación 2026-1'!G:G,"OB",'Planificación 2026-1'!H:H,"&lt;3")</f>
        <v>0</v>
      </c>
      <c r="CW4" s="79">
        <f>SUMIFS('Planificación 2026-1'!R:R,'Planificación 2026-1'!W:W,C4,'Planificación 2026-1'!G:G,"MH",'Planificación 2026-1'!H:H,"&lt;3")</f>
        <v>0</v>
      </c>
      <c r="CX4" s="79">
        <f>SUMIFS('Planificación 2026-1'!R:R,'Planificación 2026-1'!W:W,C4,'Planificación 2026-1'!G:G,"IC",'Planificación 2026-1'!H:H,"&lt;3")</f>
        <v>0</v>
      </c>
      <c r="CY4" s="79">
        <f>SUMIFS('Planificación 2026-1'!R:R,'Planificación 2026-1'!W:W,C4,'Planificación 2026-1'!G:G,"AR",'Planificación 2026-1'!H:H,"&lt;3")</f>
        <v>0</v>
      </c>
      <c r="CZ4" s="79">
        <f>SUMIFS('Planificación 2026-1'!R:R,'Planificación 2026-1'!W:W,C4,'Planificación 2026-1'!G:G,"T1",'Planificación 2026-1'!H:H,"&lt;3")</f>
        <v>0</v>
      </c>
      <c r="DA4" s="79">
        <f>SUMIFS('Planificación 2026-1'!R:R,'Planificación 2026-1'!W:W,C4,'Planificación 2026-1'!G:G,"T3",'Planificación 2026-1'!H:H,"&lt;3")</f>
        <v>0</v>
      </c>
      <c r="DB4" s="79">
        <f>SUMIFS('Planificación 2026-1'!R:R,'Planificación 2026-1'!W:W,C4,'Planificación 2026-1'!G:G,"T2",'Planificación 2026-1'!H:H,"&lt;3")</f>
        <v>0</v>
      </c>
      <c r="DC4" s="79">
        <f>SUMIFS('Planificación 2026-1'!R:R,'Planificación 2026-1'!W:W,C4,'Planificación 2026-1'!G:G,"AE",'Planificación 2026-1'!H:H,"&lt;3")</f>
        <v>0</v>
      </c>
      <c r="DD4" s="79">
        <f>SUMIFS('Planificación 2026-1'!R:R,'Planificación 2026-1'!W:W,C4,'Planificación 2026-1'!G:G,"T4",'Planificación 2026-1'!H:H,"&lt;3")</f>
        <v>0</v>
      </c>
      <c r="DE4" s="78" t="str">
        <f>TRIM(CONCATENATE(I4,J4,K4,L4,M4,N4,O4,P4,Q4,R4,S4,T4,U4,V4,W4,X4,Y4))</f>
        <v>P02</v>
      </c>
      <c r="DF4" s="30">
        <f>IF(C4="","",SUMIFS('Planificación 2026-1'!R:R,'Planificación 2026-1'!W:W,C4,'Planificación 2026-1'!E:E,"PRINCIPAL",'Planificación 2026-1'!X:X,"VIRTUAL"))</f>
        <v>32</v>
      </c>
      <c r="DG4" s="30">
        <f>IF(C4="","",SUMIFS('Planificación 2026-1'!R:R,'Planificación 2026-1'!W:W,C4,'Planificación 2026-1'!E:E,"PRINCIPAL",'Planificación 2026-1'!X:X,"PRESENCIAL"))</f>
        <v>0</v>
      </c>
      <c r="DH4" s="30">
        <f>IF(C4="","",SUMIFS('Planificación 2026-1'!R:R,'Planificación 2026-1'!W:W,C4,'Planificación 2026-1'!E:E,"PRINCIPAL",'Planificación 2026-1'!X:X,"HIBRIDO PRESENCIAL"))</f>
        <v>0</v>
      </c>
      <c r="DI4" s="78" t="str">
        <f>TRIM(CONCATENATE(Z4,AA4,AB4,AC4,AD4,AE4,AF4,AG4,AH4,AI4,AJ4,AK4,AL4,AM4,AN4,AO4,AP4))</f>
        <v>P02</v>
      </c>
      <c r="DJ4" s="78">
        <f>IF(C4="","",SUMIFS('Planificación 2026-1'!R:R,'Planificación 2026-1'!W:W,C4,'Planificación 2026-1'!E:E,"FILIAL",'Planificación 2026-1'!X:X,"VIRTUAL"))</f>
        <v>8</v>
      </c>
      <c r="DK4" s="80">
        <f>IF(C4="","",SUMIFS('Planificación 2026-1'!R:R,'Planificación 2026-1'!W:W,C4,'Planificación 2026-1'!E:E,"FILIAL",'Planificación 2026-1'!X:X,"PRESENCIAL"))</f>
        <v>0</v>
      </c>
      <c r="DL4" s="42">
        <f>IF(C4="","",SUMIFS('Planificación 2026-1'!R:R,'Planificación 2026-1'!W:W,C4,'Planificación 2026-1'!E:E,"FILIAL",'Planificación 2026-1'!X:X,"HIBRIDO PRESENCIAL"))</f>
        <v>0</v>
      </c>
      <c r="DM4" s="81" t="str">
        <f>TRIM(CONCATENATE(AQ4,AR4,AS4,AT4,AU4,AV4,AW4,AX4,AY4,AZ4,BA4,BB4,BC4,BD4,BE4,BF4,BG4))</f>
        <v/>
      </c>
      <c r="DN4" s="78">
        <f>IF(C4="","",SUMIFS('Planificación 2026-1'!R:R,'Planificación 2026-1'!W:W,C4,'Planificación 2026-1'!E:E,"SUNAMPE",'Planificación 2026-1'!X:X,"VIRTUAL"))</f>
        <v>0</v>
      </c>
      <c r="DO4" s="42">
        <f>IF(C4="","",SUMIFS('Planificación 2026-1'!R:R,'Planificación 2026-1'!W:W,C4,'Planificación 2026-1'!E:E,"SUNAMPE",'Planificación 2026-1'!X:X,"PRESENCIAL"))</f>
        <v>0</v>
      </c>
      <c r="DP4" s="81" t="str">
        <f>TRIM(CONCATENATE(BH4,BI4,BJ4,BK4,BL4,BM4,BN4,BO4,BP4,BQ4,BR4,BS4,BT4,BU4,BV4,BW4,BX4))</f>
        <v/>
      </c>
      <c r="DQ4" s="78">
        <f>IF(C4="","",SUMIFS('Planificación 2026-1'!R:R,'Planificación 2026-1'!W:W,C4,'Planificación 2026-1'!E:E,"HUAURA",'Planificación 2026-1'!X:X,"VIRTUAL"))</f>
        <v>0</v>
      </c>
      <c r="DR4" s="42">
        <f>IF(C4="","",SUMIFS('Planificación 2026-1'!R:R,'Planificación 2026-1'!W:W,C4,'Planificación 2026-1'!E:E,"HUAURA",'Planificación 2026-1'!X:X,"PRESENCIAL"))</f>
        <v>0</v>
      </c>
      <c r="DS4" s="48">
        <f>SUMIFS('Planificación 2026-1'!R:R,'Planificación 2026-1'!W:W,C4,'Planificación 2026-1'!E:E,"PRINCIPAL",'Planificación 2026-1'!X:X,"VIRTUAL",'Planificación 2026-1'!H:H,"&gt;2")</f>
        <v>32</v>
      </c>
      <c r="DT4" s="48">
        <f>SUMIFS('Planificación 2026-1'!R:R,'Planificación 2026-1'!W:W,C4,'Planificación 2026-1'!E:E,"PRINCIPAL",'Planificación 2026-1'!X:X,"&lt;&gt;VIRTUAL",'Planificación 2026-1'!H:H,"&gt;2")</f>
        <v>0</v>
      </c>
      <c r="DU4" s="48">
        <f>SUMIFS('Planificación 2026-1'!R:R,'Planificación 2026-1'!W:W,C4,'Planificación 2026-1'!E:E,"SUNAMPE",'Planificación 2026-1'!X:X,"VIRTUAL",'Planificación 2026-1'!H:H,"&gt;2")</f>
        <v>0</v>
      </c>
      <c r="DV4" s="48">
        <f>SUMIFS('Planificación 2026-1'!R:R,'Planificación 2026-1'!W:W,C4,'Planificación 2026-1'!E:E,"SUNAMPE",'Planificación 2026-1'!X:X,"&lt;&gt;VIRTUAL",'Planificación 2026-1'!H:H,"&gt;2")</f>
        <v>0</v>
      </c>
      <c r="DW4" s="48">
        <f>SUMIFS('Planificación 2026-1'!R:R,'Planificación 2026-1'!W:W,C4,'Planificación 2026-1'!E:E,"FILIAL",'Planificación 2026-1'!X:X,"VIRTUAL",'Planificación 2026-1'!H:H,"&gt;2")</f>
        <v>8</v>
      </c>
      <c r="DX4" s="48">
        <f>SUMIFS('Planificación 2026-1'!R:R,'Planificación 2026-1'!W:W,C4,'Planificación 2026-1'!E:E,"FILIAL",'Planificación 2026-1'!X:X,"&lt;&gt;VIRTUAL",'Planificación 2026-1'!H:H,"&gt;2")</f>
        <v>0</v>
      </c>
      <c r="DY4" s="48">
        <f>SUMIFS('Planificación 2026-1'!R:R,'Planificación 2026-1'!W:W,C4,'Planificación 2026-1'!E:E,"PORUMA",'Planificación 2026-1'!X:X,"VIRTUAL",'Planificación 2026-1'!H:H,"&gt;2")</f>
        <v>0</v>
      </c>
      <c r="DZ4" s="48">
        <f>SUMIFS('Planificación 2026-1'!R:R,'Planificación 2026-1'!W:W,C4,'Planificación 2026-1'!E:E,"PORUMA",'Planificación 2026-1'!X:X,"&lt;&gt;VIRTUAL",'Planificación 2026-1'!H:H,"&gt;2")</f>
        <v>0</v>
      </c>
      <c r="EA4" s="48">
        <f>SUMIFS('Planificación 2026-1'!R:R,'Planificación 2026-1'!W:W,C4,'Planificación 2026-1'!E:E,"HUAURA",'Planificación 2026-1'!X:X,"VIRTUAL",'Planificación 2026-1'!H:H,"&gt;2")</f>
        <v>0</v>
      </c>
      <c r="EB4" s="48">
        <f>SUMIFS('Planificación 2026-1'!R:R,'Planificación 2026-1'!W:W,C4,'Planificación 2026-1'!E:E,"HUAURA",'Planificación 2026-1'!X:X,"&lt;&gt;VIRTUAL",'Planificación 2026-1'!H:H,"&gt;2")</f>
        <v>0</v>
      </c>
      <c r="EC4" s="48">
        <f>SUMIFS('Planificación 2026-1'!R:R,'Planificación 2026-1'!W:W,C4,'Planificación 2026-1'!E:E,"PRINCIPAL",'Planificación 2026-1'!X:X,"VIRTUAL",'Planificación 2026-1'!H:H,"&lt;3")</f>
        <v>0</v>
      </c>
      <c r="ED4" s="48">
        <f>SUMIFS('Planificación 2026-1'!R:R,'Planificación 2026-1'!W:W,C4,'Planificación 2026-1'!E:E,"PRINCIPAL",'Planificación 2026-1'!X:X,"&lt;&gt;VIRTUAL",'Planificación 2026-1'!H:H,"&lt;3")</f>
        <v>0</v>
      </c>
      <c r="EE4" s="48">
        <f>SUMIFS('Planificación 2026-1'!R:R,'Planificación 2026-1'!W:W,C4,'Planificación 2026-1'!E:E,"SUNAMPE",'Planificación 2026-1'!X:X,"VIRTUAL",'Planificación 2026-1'!H:H,"&lt;3")</f>
        <v>0</v>
      </c>
      <c r="EF4" s="48">
        <f>SUMIFS('Planificación 2026-1'!R:R,'Planificación 2026-1'!W:W,C4,'Planificación 2026-1'!E:E,"SUNAMPE",'Planificación 2026-1'!X:X,"&lt;&gt;VIRTUAL",'Planificación 2026-1'!H:H,"&lt;3")</f>
        <v>0</v>
      </c>
      <c r="EG4" s="48">
        <f>SUMIFS('Planificación 2026-1'!R:R,'Planificación 2026-1'!W:W,C4,'Planificación 2026-1'!E:E,"FILIAL",'Planificación 2026-1'!X:X,"VIRTUAL",'Planificación 2026-1'!H:H,"&lt;3")</f>
        <v>0</v>
      </c>
      <c r="EH4" s="48">
        <f>SUMIFS('Planificación 2026-1'!R:R,'Planificación 2026-1'!W:W,C4,'Planificación 2026-1'!E:E,"FILIAL",'Planificación 2026-1'!X:X,"&lt;&gt;VIRTUAL",'Planificación 2026-1'!H:H,"&lt;3")</f>
        <v>0</v>
      </c>
      <c r="EI4" s="48">
        <f>SUMIFS('Planificación 2026-1'!R:R,'Planificación 2026-1'!W:W,C4,'Planificación 2026-1'!E:E,"PORUMA",'Planificación 2026-1'!X:X,"VIRTUAL",'Planificación 2026-1'!H:H,"&lt;3")</f>
        <v>0</v>
      </c>
      <c r="EJ4" s="48">
        <f>SUMIFS('Planificación 2026-1'!R:R,'Planificación 2026-1'!W:W,C4,'Planificación 2026-1'!E:E,"PORUMA",'Planificación 2026-1'!X:X,"&lt;&gt;VIRTUAL",'Planificación 2026-1'!H:H,"&lt;3")</f>
        <v>0</v>
      </c>
      <c r="EK4" s="48">
        <f>SUMIFS('Planificación 2026-1'!R:R,'Planificación 2026-1'!W:W,C4,'Planificación 2026-1'!E:E,"HUAURA",'Planificación 2026-1'!X:X,"VIRTUAL",'Planificación 2026-1'!H:H,"&lt;3")</f>
        <v>0</v>
      </c>
      <c r="EL4" s="48">
        <f>SUMIFS('Planificación 2026-1'!R:R,'Planificación 2026-1'!W:W,C4,'Planificación 2026-1'!E:E,"HUAURA",'Planificación 2026-1'!X:X,"&lt;&gt;VIRTUAL",'Planificación 2026-1'!H:H,"&lt;3")</f>
        <v>0</v>
      </c>
      <c r="EM4" s="48">
        <f t="shared" ref="EM4" si="0">EG4+DW4+DX4+EH4</f>
        <v>8</v>
      </c>
      <c r="EN4" s="48">
        <f>EL4+EK4+EB4+EA4</f>
        <v>0</v>
      </c>
      <c r="EO4" s="48">
        <f>EI4+EJ4+DZ4+DY4</f>
        <v>0</v>
      </c>
      <c r="EP4" s="48">
        <f>ED4+EC4+DT4+DS4</f>
        <v>32</v>
      </c>
      <c r="EQ4" s="48">
        <f>EF4+EE4+DV4+DU4</f>
        <v>0</v>
      </c>
      <c r="ER4" s="48"/>
      <c r="ES4" s="48">
        <f t="shared" ref="ES4" si="1">DS4+DW4+EA4+EC4+EG4+EK4+DU4+EE4</f>
        <v>40</v>
      </c>
      <c r="ET4" s="48">
        <f t="shared" ref="ET4" si="2">DT4+DX4+EB4+ED4+EH4+EL4+DV4+EF4</f>
        <v>0</v>
      </c>
      <c r="EU4" s="48" t="b">
        <f t="shared" ref="EU4" si="3">EXACT(SUM(ES4:ET4),D4)</f>
        <v>1</v>
      </c>
      <c r="EV4" s="48" t="str">
        <f>IF(AND(DT4=0,DX4=0,EB4=0),"",IF(COUNTIF(DS4:EB4,"&gt;0")=1,IF(DT4+DS4&gt;0,"SEDE",IF(DX4+DW4&gt;0,"FILIAL","HUAURA")),IF(COUNTIF(DS4:EB4,"&gt;0")=2,IF(AND(DT4+DS4&gt;0,DX4+DW4&gt;0),"SEDE-FILIAL",IF(AND(DT4&gt;0,EB4&gt;0),"SEDE-HUAURA","FILIAL-HUAURA")),"SEDE-FILIAL-HUAURA")))</f>
        <v/>
      </c>
      <c r="EW4" s="48" t="str">
        <f>IF(ES4=0,"PRESENCIAL",IF(ET4=0,"VIRTUAL",IF(ES4&gt;ET4,"MAS VIRTUAL",IF(ET4&gt;ES4,"MAS PRESENCIAL","AMBOS"))))</f>
        <v>VIRTUAL</v>
      </c>
    </row>
    <row r="5" spans="1:153" x14ac:dyDescent="0.3">
      <c r="B5" s="383">
        <v>2</v>
      </c>
      <c r="C5" s="107" t="s">
        <v>5</v>
      </c>
      <c r="D5" s="82">
        <f>SUMIF('Planificación 2026-1'!W:W,C5,'Planificación 2026-1'!R:R)</f>
        <v>40</v>
      </c>
      <c r="E5" s="384" t="s">
        <v>341</v>
      </c>
      <c r="F5" s="107" t="s">
        <v>430</v>
      </c>
      <c r="G5" s="387" t="s">
        <v>431</v>
      </c>
      <c r="H5" s="107" t="s">
        <v>452</v>
      </c>
      <c r="I5" s="77" t="str">
        <f>IF(SUM(COUNTIFS('Planificación 2026-1'!E:E,"PRINCIPAL",'Planificación 2026-1'!W:W,C5,'Planificación 2026-1'!G:G,"AF"))&gt;0,"P01"," ")</f>
        <v xml:space="preserve"> </v>
      </c>
      <c r="J5" s="78" t="str">
        <f>IF(SUM(COUNTIFS('Planificación 2026-1'!E:E,"PRINCIPAL",'Planificación 2026-1'!W:W,C5,'Planificación 2026-1'!G:G,"EN"))&gt;0,"P02"," ")</f>
        <v>P02</v>
      </c>
      <c r="K5" s="78" t="str">
        <f>IF(SUM(COUNTIFS('Planificación 2026-1'!E:E,"PRINCIPAL",'Planificación 2026-1'!W:W,C5,'Planificación 2026-1'!G:G,"IS"))&gt;0,"P03"," ")</f>
        <v xml:space="preserve"> </v>
      </c>
      <c r="L5" s="78" t="str">
        <f>IF(SUM(COUNTIFS('Planificación 2026-1'!E:E,"PRINCIPAL",'Planificación 2026-1'!W:W,C5,'Planificación 2026-1'!G:G,"PS"))&gt;0,"P04"," ")</f>
        <v xml:space="preserve"> </v>
      </c>
      <c r="M5" s="78"/>
      <c r="N5" s="78" t="str">
        <f>IF(SUM(COUNTIFS('Planificación 2026-1'!E:E,"PRINCIPAL",'Planificación 2026-1'!W:W,C5,'Planificación 2026-1'!G:G,"IN"))&gt;0,"P06"," ")</f>
        <v xml:space="preserve"> </v>
      </c>
      <c r="O5" s="78" t="str">
        <f>IF(SUM(COUNTIFS('Planificación 2026-1'!E:E,"PRINCIPAL",'Planificación 2026-1'!W:W,C5,'Planificación 2026-1'!G:G,"CA"))&gt;0,"P07"," ")</f>
        <v xml:space="preserve"> </v>
      </c>
      <c r="P5" s="78" t="str">
        <f>IF(SUM(COUNTIFS('Planificación 2026-1'!E:E,"PRINCIPAL",'Planificación 2026-1'!W:W,C5,'Planificación 2026-1'!G:G,"DE"))&gt;0,"P08"," ")</f>
        <v xml:space="preserve"> </v>
      </c>
      <c r="Q5" s="78" t="str">
        <f>IF(SUM(COUNTIFS('Planificación 2026-1'!E:E,"PRINCIPAL",'Planificación 2026-1'!W:W,C5,'Planificación 2026-1'!G:G,"OB"))&gt;0,"P09"," ")</f>
        <v xml:space="preserve"> </v>
      </c>
      <c r="R5" s="78" t="str">
        <f>IF(SUM(COUNTIFS('Planificación 2026-1'!E:E,"PRINCIPAL",'Planificación 2026-1'!W:W,C5,'Planificación 2026-1'!G:G,"MH"))&gt;0,"P31"," ")</f>
        <v xml:space="preserve"> </v>
      </c>
      <c r="S5" s="78" t="str">
        <f>IF(SUM(COUNTIFS('Planificación 2026-1'!E:E,"PRINCIPAL",'Planificación 2026-1'!W:W,C5,'Planificación 2026-1'!G:G,"IC"))&gt;0,"P32"," ")</f>
        <v xml:space="preserve"> </v>
      </c>
      <c r="T5" s="78" t="str">
        <f>IF(SUM(COUNTIFS('Planificación 2026-1'!E:E,"PRINCIPAL",'Planificación 2026-1'!W:W,C5,'Planificación 2026-1'!G:G,"AR"))&gt;0,"P34"," ")</f>
        <v xml:space="preserve"> </v>
      </c>
      <c r="U5" s="78" t="str">
        <f>IF(SUM(COUNTIFS('Planificación 2026-1'!E:E,"PRINCIPAL",'Planificación 2026-1'!W:W,C5,'Planificación 2026-1'!G:G,"T1"))&gt;0,"P35"," ")</f>
        <v xml:space="preserve"> </v>
      </c>
      <c r="V5" s="78" t="str">
        <f>IF(SUM(COUNTIFS('Planificación 2026-1'!E:E,"PRINCIPAL",'Planificación 2026-1'!W:W,C5,'Planificación 2026-1'!G:G,"T3"))&gt;0,"P36"," ")</f>
        <v xml:space="preserve"> </v>
      </c>
      <c r="W5" s="78" t="str">
        <f>IF(SUM(COUNTIFS('Planificación 2026-1'!E:E,"PRINCIPAL",'Planificación 2026-1'!W:W,C5,'Planificación 2026-1'!G:G,"T2"))&gt;0,"P37"," ")</f>
        <v xml:space="preserve"> </v>
      </c>
      <c r="X5" s="78" t="str">
        <f>IF(SUM(COUNTIFS('Planificación 2026-1'!E:E,"PRINCIPAL",'Planificación 2026-1'!W:W,C5,'Planificación 2026-1'!G:G,"AE"))&gt;0,"P38"," ")</f>
        <v xml:space="preserve"> </v>
      </c>
      <c r="Y5" s="78" t="str">
        <f>IF(SUM(COUNTIFS('Planificación 2026-1'!E:E,"PRINCIPAL",'Planificación 2026-1'!W:W,C5,'Planificación 2026-1'!G:G,"T4"))&gt;0,"P55"," ")</f>
        <v xml:space="preserve"> </v>
      </c>
      <c r="Z5" s="78" t="str">
        <f>IF(SUM(COUNTIFS('Planificación 2026-1'!E:E,"FILIAL",'Planificación 2026-1'!W:W,C5,'Planificación 2026-1'!G:G,"AF"))&gt;0," P01"," ")</f>
        <v xml:space="preserve"> </v>
      </c>
      <c r="AA5" s="78" t="str">
        <f>IF(SUM(COUNTIFS('Planificación 2026-1'!E:E,"FILIAL",'Planificación 2026-1'!W:W,C5,'Planificación 2026-1'!G:G,"EN"))&gt;0,"P02"," ")</f>
        <v xml:space="preserve"> </v>
      </c>
      <c r="AB5" s="78" t="str">
        <f>IF(SUM(COUNTIFS('Planificación 2026-1'!E:E,"FILIAL",'Planificación 2026-1'!W:W,C5,'Planificación 2026-1'!G:G,"IS"))&gt;0,"P03"," ")</f>
        <v xml:space="preserve"> </v>
      </c>
      <c r="AC5" s="78" t="str">
        <f>IF(SUM(COUNTIFS('Planificación 2026-1'!E:E,"FILIAL",'Planificación 2026-1'!W:W,C5,'Planificación 2026-1'!G:G,"PS"))&gt;0,"P04"," ")</f>
        <v xml:space="preserve"> </v>
      </c>
      <c r="AD5" s="78"/>
      <c r="AE5" s="78" t="str">
        <f>IF(SUM(COUNTIFS('Planificación 2026-1'!E:E,"FILIAL",'Planificación 2026-1'!W:W,C5,'Planificación 2026-1'!G:G,"IN"))&gt;0,"P06"," ")</f>
        <v xml:space="preserve"> </v>
      </c>
      <c r="AF5" s="78" t="str">
        <f>IF(SUM(COUNTIFS('Planificación 2026-1'!E:E,"FILIAL",'Planificación 2026-1'!W:W,C5,'Planificación 2026-1'!G:G,"CA"))&gt;0,"P07"," ")</f>
        <v xml:space="preserve"> </v>
      </c>
      <c r="AG5" s="78" t="str">
        <f>IF(SUM(COUNTIFS('Planificación 2026-1'!E:E,"FILIAL",'Planificación 2026-1'!W:W,C5,'Planificación 2026-1'!G:G,"DE"))&gt;0,"P08"," ")</f>
        <v xml:space="preserve"> </v>
      </c>
      <c r="AH5" s="78" t="str">
        <f>IF(SUM(COUNTIFS('Planificación 2026-1'!E:E,"FILIAL",'Planificación 2026-1'!W:W,C5,'Planificación 2026-1'!G:G,"OB"))&gt;0,"P09"," ")</f>
        <v xml:space="preserve"> </v>
      </c>
      <c r="AI5" s="78" t="str">
        <f>IF(SUM(COUNTIFS('Planificación 2026-1'!E:E,"FILIAL",'Planificación 2026-1'!W:W,C5,'Planificación 2026-1'!G:G,"MH"))&gt;0,"P31"," ")</f>
        <v xml:space="preserve"> </v>
      </c>
      <c r="AJ5" s="78" t="str">
        <f>IF(SUM(COUNTIFS('Planificación 2026-1'!E:E,"FILIAL",'Planificación 2026-1'!W:W,C5,'Planificación 2026-1'!G:G,"IC"))&gt;0,"P32"," ")</f>
        <v xml:space="preserve"> </v>
      </c>
      <c r="AK5" s="78" t="str">
        <f>IF(SUM(COUNTIFS('Planificación 2026-1'!E:E,"FILIAL",'Planificación 2026-1'!W:W,C5,'Planificación 2026-1'!G:G,"AR"))&gt;0,"P34"," ")</f>
        <v xml:space="preserve"> </v>
      </c>
      <c r="AL5" s="78" t="str">
        <f>IF(SUM(COUNTIFS('Planificación 2026-1'!E:E,"FILIAL",'Planificación 2026-1'!W:W,C5,'Planificación 2026-1'!G:G,"T1"))&gt;0,"P35"," ")</f>
        <v xml:space="preserve"> </v>
      </c>
      <c r="AM5" s="78" t="str">
        <f>IF(SUM(COUNTIFS('Planificación 2026-1'!E:E,"FILIAL",'Planificación 2026-1'!W:W,C5,'Planificación 2026-1'!G:G,"T3"))&gt;0,"P36"," ")</f>
        <v xml:space="preserve"> </v>
      </c>
      <c r="AN5" s="78" t="str">
        <f>IF(SUM(COUNTIFS('Planificación 2026-1'!E:E,"FILIAL",'Planificación 2026-1'!W:W,C5,'Planificación 2026-1'!G:G,"T2"))&gt;0,"P37"," ")</f>
        <v xml:space="preserve"> </v>
      </c>
      <c r="AO5" s="78" t="str">
        <f>IF(SUM(COUNTIFS('Planificación 2026-1'!E:E,"FILIAL",'Planificación 2026-1'!W:W,C5,'Planificación 2026-1'!G:G,"AE"))&gt;0,"P38"," ")</f>
        <v xml:space="preserve"> </v>
      </c>
      <c r="AP5" s="78" t="str">
        <f>IF(SUM(COUNTIFS('Planificación 2026-1'!E:E,"FILIAL",'Planificación 2026-1'!W:W,C5,'Planificación 2026-1'!G:G,"T4"))&gt;0,"P55"," ")</f>
        <v xml:space="preserve"> </v>
      </c>
      <c r="AQ5" s="78" t="str">
        <f>IF(SUM(COUNTIFS('Planificación 2026-1'!E:E,"SUNAMPE",'Planificación 2026-1'!W:W,C5,'Planificación 2026-1'!G:G,"AF"))&gt;0," P01"," ")</f>
        <v xml:space="preserve"> </v>
      </c>
      <c r="AR5" s="78" t="str">
        <f>IF(SUM(COUNTIFS('Planificación 2026-1'!E:E,"SUNAMPE",'Planificación 2026-1'!W:W,C5,'Planificación 2026-1'!G:G,"EN"))&gt;0,"P02"," ")</f>
        <v xml:space="preserve"> </v>
      </c>
      <c r="AS5" s="78" t="str">
        <f>IF(SUM(COUNTIFS('Planificación 2026-1'!E:E,"SUNAMPE",'Planificación 2026-1'!W:W,C5,'Planificación 2026-1'!G:G,"IS"))&gt;0,"P03"," ")</f>
        <v xml:space="preserve"> </v>
      </c>
      <c r="AT5" s="78" t="str">
        <f>IF(SUM(COUNTIFS('Planificación 2026-1'!E:E,"SUNAMPE",'Planificación 2026-1'!W:W,C5,'Planificación 2026-1'!G:G,"PS"))&gt;0,"P04"," ")</f>
        <v>P04</v>
      </c>
      <c r="AU5" s="78"/>
      <c r="AV5" s="78" t="str">
        <f>IF(SUM(COUNTIFS('Planificación 2026-1'!E:E,"SUNAMPE",'Planificación 2026-1'!W:W,C5,'Planificación 2026-1'!G:G,"IN"))&gt;0,"P06"," ")</f>
        <v xml:space="preserve"> </v>
      </c>
      <c r="AW5" s="78" t="str">
        <f>IF(SUM(COUNTIFS('Planificación 2026-1'!E:E,"SUNAMPE",'Planificación 2026-1'!W:W,C5,'Planificación 2026-1'!G:G,"CA"))&gt;0,"P07"," ")</f>
        <v xml:space="preserve"> </v>
      </c>
      <c r="AX5" s="78" t="str">
        <f>IF(SUM(COUNTIFS('Planificación 2026-1'!E:E,"SUNAMPE",'Planificación 2026-1'!W:W,C5,'Planificación 2026-1'!G:G,"DE"))&gt;0,"P08"," ")</f>
        <v xml:space="preserve"> </v>
      </c>
      <c r="AY5" s="78" t="str">
        <f>IF(SUM(COUNTIFS('Planificación 2026-1'!E:E,"SUNAMPE",'Planificación 2026-1'!W:W,C5,'Planificación 2026-1'!G:G,"OB"))&gt;0,"P09"," ")</f>
        <v>P09</v>
      </c>
      <c r="AZ5" s="78" t="str">
        <f>IF(SUM(COUNTIFS('Planificación 2026-1'!E:E,"SUNAMPE",'Planificación 2026-1'!W:W,C5,'Planificación 2026-1'!G:G,"MH"))&gt;0,"P31"," ")</f>
        <v>P31</v>
      </c>
      <c r="BA5" s="78" t="str">
        <f>IF(SUM(COUNTIFS('Planificación 2026-1'!E:E,"SUNAMPE",'Planificación 2026-1'!W:W,C5,'Planificación 2026-1'!G:G,"IC"))&gt;0,"P32"," ")</f>
        <v xml:space="preserve"> </v>
      </c>
      <c r="BB5" s="78" t="str">
        <f>IF(SUM(COUNTIFS('Planificación 2026-1'!E:E,"SUNAMPE",'Planificación 2026-1'!W:W,C5,'Planificación 2026-1'!G:G,"AR"))&gt;0,"P34"," ")</f>
        <v xml:space="preserve"> </v>
      </c>
      <c r="BC5" s="78" t="str">
        <f>IF(SUM(COUNTIFS('Planificación 2026-1'!E:E,"SUNAMPE",'Planificación 2026-1'!W:W,C5,'Planificación 2026-1'!G:G,"T1"))&gt;0,"P35"," ")</f>
        <v>P35</v>
      </c>
      <c r="BD5" s="78" t="str">
        <f>IF(SUM(COUNTIFS('Planificación 2026-1'!E:E,"SUNAMPE",'Planificación 2026-1'!W:W,C5,'Planificación 2026-1'!G:G,"T3"))&gt;0,"P36"," ")</f>
        <v xml:space="preserve"> </v>
      </c>
      <c r="BE5" s="78" t="str">
        <f>IF(SUM(COUNTIFS('Planificación 2026-1'!E:E,"SUNAMPE",'Planificación 2026-1'!W:W,C5,'Planificación 2026-1'!G:G,"T2"))&gt;0,"P37"," ")</f>
        <v xml:space="preserve"> </v>
      </c>
      <c r="BF5" s="78" t="str">
        <f>IF(SUM(COUNTIFS('Planificación 2026-1'!E:E,"SUNAMPE",'Planificación 2026-1'!W:W,C5,'Planificación 2026-1'!G:G,"AE"))&gt;0,"P38"," ")</f>
        <v xml:space="preserve"> </v>
      </c>
      <c r="BG5" s="78" t="str">
        <f>IF(SUM(COUNTIFS('Planificación 2026-1'!E:E,"SUNAMPE",'Planificación 2026-1'!W:W,C5,'Planificación 2026-1'!G:G,"T4"))&gt;0,"P55"," ")</f>
        <v xml:space="preserve"> </v>
      </c>
      <c r="BH5" s="78" t="str">
        <f>IF(SUM(COUNTIFS('Planificación 2026-1'!E:E,"HUAURA",'Planificación 2026-1'!W:W,C5,'Planificación 2026-1'!G:G,"AF"))&gt;0," P01"," ")</f>
        <v xml:space="preserve"> </v>
      </c>
      <c r="BI5" s="78" t="str">
        <f>IF(SUM(COUNTIFS('Planificación 2026-1'!E:E,"HUAURA",'Planificación 2026-1'!W:W,C5,'Planificación 2026-1'!G:G,"EN"))&gt;0,"P02"," ")</f>
        <v xml:space="preserve"> </v>
      </c>
      <c r="BJ5" s="78" t="str">
        <f>IF(SUM(COUNTIFS('Planificación 2026-1'!E:E,"HUAURA",'Planificación 2026-1'!W:W,C5,'Planificación 2026-1'!G:G,"IS"))&gt;0,"P03"," ")</f>
        <v xml:space="preserve"> </v>
      </c>
      <c r="BK5" s="78" t="str">
        <f>IF(SUM(COUNTIFS('Planificación 2026-1'!E:E,"HUAURA",'Planificación 2026-1'!W:W,C5,'Planificación 2026-1'!G:G,"PS"))&gt;0,"P04"," ")</f>
        <v xml:space="preserve"> </v>
      </c>
      <c r="BL5" s="78"/>
      <c r="BM5" s="78" t="str">
        <f>IF(SUM(COUNTIFS('Planificación 2026-1'!E:E,"HUAURA",'Planificación 2026-1'!W:W,C5,'Planificación 2026-1'!G:G,"IN"))&gt;0,"P06"," ")</f>
        <v xml:space="preserve"> </v>
      </c>
      <c r="BN5" s="78" t="str">
        <f>IF(SUM(COUNTIFS('Planificación 2026-1'!E:E,"HUAURA",'Planificación 2026-1'!W:W,C5,'Planificación 2026-1'!G:G,"CA"))&gt;0,"P07"," ")</f>
        <v xml:space="preserve"> </v>
      </c>
      <c r="BO5" s="78" t="str">
        <f>IF(SUM(COUNTIFS('Planificación 2026-1'!E:E,"HUAURA",'Planificación 2026-1'!W:W,C5,'Planificación 2026-1'!G:G,"DE"))&gt;0,"P08"," ")</f>
        <v xml:space="preserve"> </v>
      </c>
      <c r="BP5" s="78" t="str">
        <f>IF(SUM(COUNTIFS('Planificación 2026-1'!E:E,"HUAURA",'Planificación 2026-1'!W:W,C5,'Planificación 2026-1'!G:G,"OB"))&gt;0,"P09"," ")</f>
        <v xml:space="preserve"> </v>
      </c>
      <c r="BQ5" s="78" t="str">
        <f>IF(SUM(COUNTIFS('Planificación 2026-1'!E:E,"HUAURA",'Planificación 2026-1'!W:W,C5,'Planificación 2026-1'!G:G,"MH"))&gt;0,"P31"," ")</f>
        <v xml:space="preserve"> </v>
      </c>
      <c r="BR5" s="78" t="str">
        <f>IF(SUM(COUNTIFS('Planificación 2026-1'!E:E,"HUAURA",'Planificación 2026-1'!W:W,C5,'Planificación 2026-1'!G:G,"IC"))&gt;0,"P32"," ")</f>
        <v xml:space="preserve"> </v>
      </c>
      <c r="BS5" s="78" t="str">
        <f>IF(SUM(COUNTIFS('Planificación 2026-1'!E:E,"HUAURA",'Planificación 2026-1'!W:W,C5,'Planificación 2026-1'!G:G,"AR"))&gt;0,"P34"," ")</f>
        <v xml:space="preserve"> </v>
      </c>
      <c r="BT5" s="78" t="str">
        <f>IF(SUM(COUNTIFS('Planificación 2026-1'!E:E,"HUAURA",'Planificación 2026-1'!W:W,C5,'Planificación 2026-1'!G:G,"T1"))&gt;0,"P35"," ")</f>
        <v xml:space="preserve"> </v>
      </c>
      <c r="BU5" s="78" t="str">
        <f>IF(SUM(COUNTIFS('Planificación 2026-1'!E:E,"HUAURA",'Planificación 2026-1'!W:W,C5,'Planificación 2026-1'!G:G,"T3"))&gt;0,"P36"," ")</f>
        <v xml:space="preserve"> </v>
      </c>
      <c r="BV5" s="78" t="str">
        <f>IF(SUM(COUNTIFS('Planificación 2026-1'!E:E,"HUAURA",'Planificación 2026-1'!W:W,C5,'Planificación 2026-1'!G:G,"T2"))&gt;0,"P37"," ")</f>
        <v xml:space="preserve"> </v>
      </c>
      <c r="BW5" s="78" t="str">
        <f>IF(SUM(COUNTIFS('Planificación 2026-1'!E:E,"HUAURA",'Planificación 2026-1'!W:W,C5,'Planificación 2026-1'!G:G,"AE"))&gt;0,"P38"," ")</f>
        <v xml:space="preserve"> </v>
      </c>
      <c r="BX5" s="78" t="str">
        <f>IF(SUM(COUNTIFS('Planificación 2026-1'!E:E,"HUAURA",'Planificación 2026-1'!W:W,C5,'Planificación 2026-1'!G:G,"T4"))&gt;0,"P55"," ")</f>
        <v xml:space="preserve"> </v>
      </c>
      <c r="BY5" s="79">
        <f>SUMIFS('Planificación 2026-1'!R:R,'Planificación 2026-1'!W:W,C5,'Planificación 2026-1'!G:G,"AF",'Planificación 2026-1'!H:H,"&gt;2")</f>
        <v>0</v>
      </c>
      <c r="BZ5" s="79">
        <f>SUMIFS('Planificación 2026-1'!R:R,'Planificación 2026-1'!W:W,C5,'Planificación 2026-1'!G:G,"EN",'Planificación 2026-1'!H:H,"&gt;2")</f>
        <v>0</v>
      </c>
      <c r="CA5" s="79">
        <f>SUMIFS('Planificación 2026-1'!R:R,'Planificación 2026-1'!W:W,C5,'Planificación 2026-1'!G:G,"IS",'Planificación 2026-1'!H:H,"&gt;2")</f>
        <v>0</v>
      </c>
      <c r="CB5" s="79">
        <f>SUMIFS('Planificación 2026-1'!R:R,'Planificación 2026-1'!W:W,C5,'Planificación 2026-1'!G:G,"PS",'Planificación 2026-1'!H:H,"&gt;2")</f>
        <v>0</v>
      </c>
      <c r="CC5" s="79">
        <f>SUMIFS('Planificación 2026-1'!R:R,'Planificación 2026-1'!W:W,C5,'Planificación 2026-1'!G:G,"IN",'Planificación 2026-1'!H:H,"&gt;2")</f>
        <v>0</v>
      </c>
      <c r="CD5" s="79">
        <f>SUMIFS('Planificación 2026-1'!R:R,'Planificación 2026-1'!W:W,C5,'Planificación 2026-1'!G:G,"CA",'Planificación 2026-1'!H:H,"&gt;2")</f>
        <v>0</v>
      </c>
      <c r="CE5" s="79">
        <f>SUMIFS('Planificación 2026-1'!R:R,'Planificación 2026-1'!W:W,C5,'Planificación 2026-1'!G:G,"DE",'Planificación 2026-1'!H:H,"&gt;2")</f>
        <v>0</v>
      </c>
      <c r="CF5" s="79">
        <f>SUMIFS('Planificación 2026-1'!R:R,'Planificación 2026-1'!W:W,C5,'Planificación 2026-1'!G:G,"OB",'Planificación 2026-1'!H:H,"&gt;2")</f>
        <v>0</v>
      </c>
      <c r="CG5" s="79">
        <f>SUMIFS('Planificación 2026-1'!R:R,'Planificación 2026-1'!W:W,C5,'Planificación 2026-1'!G:G,"MH",'Planificación 2026-1'!H:H,"&gt;2")</f>
        <v>0</v>
      </c>
      <c r="CH5" s="79">
        <f>SUMIFS('Planificación 2026-1'!R:R,'Planificación 2026-1'!W:W,C5,'Planificación 2026-1'!G:G,"IC",'Planificación 2026-1'!H:H,"&gt;2")</f>
        <v>0</v>
      </c>
      <c r="CI5" s="79">
        <f>SUMIFS('Planificación 2026-1'!R:R,'Planificación 2026-1'!W:W,C5,'Planificación 2026-1'!G:G,"AR",'Planificación 2026-1'!H:H,"&gt;2")</f>
        <v>0</v>
      </c>
      <c r="CJ5" s="79">
        <f>SUMIFS('Planificación 2026-1'!R:R,'Planificación 2026-1'!W:W,C5,'Planificación 2026-1'!G:G,"T1",'Planificación 2026-1'!H:H,"&gt;2")</f>
        <v>0</v>
      </c>
      <c r="CK5" s="79">
        <f>SUMIFS('Planificación 2026-1'!R:R,'Planificación 2026-1'!W:W,C5,'Planificación 2026-1'!G:G,"T3",'Planificación 2026-1'!H:H,"&gt;2")</f>
        <v>0</v>
      </c>
      <c r="CL5" s="79">
        <f>SUMIFS('Planificación 2026-1'!R:R,'Planificación 2026-1'!W:W,C5,'Planificación 2026-1'!G:G,"T2",'Planificación 2026-1'!H:H,"&gt;2")</f>
        <v>0</v>
      </c>
      <c r="CM5" s="79">
        <f>SUMIFS('Planificación 2026-1'!R:R,'Planificación 2026-1'!W:W,C5,'Planificación 2026-1'!G:G,"AE",'Planificación 2026-1'!H:H,"&gt;2")</f>
        <v>0</v>
      </c>
      <c r="CN5" s="79">
        <f>SUMIFS('Planificación 2026-1'!R:R,'Planificación 2026-1'!W:W,C5,'Planificación 2026-1'!G:G,"T4",'Planificación 2026-1'!H:H,"&gt;2")</f>
        <v>0</v>
      </c>
      <c r="CO5" s="79">
        <f>SUMIFS('Planificación 2026-1'!R:R,'Planificación 2026-1'!W:W,C5,'Planificación 2026-1'!G:G,"AF",'Planificación 2026-1'!H:H,"&lt;3")</f>
        <v>0</v>
      </c>
      <c r="CP5" s="79">
        <f>SUMIFS('Planificación 2026-1'!R:R,'Planificación 2026-1'!W:W,C5,'Planificación 2026-1'!G:G,"EN",'Planificación 2026-1'!H:H,"&lt;3")</f>
        <v>8</v>
      </c>
      <c r="CQ5" s="79">
        <f>SUMIFS('Planificación 2026-1'!R:R,'Planificación 2026-1'!W:W,C5,'Planificación 2026-1'!G:G,"IS",'Planificación 2026-1'!H:H,"&lt;3")</f>
        <v>0</v>
      </c>
      <c r="CR5" s="79">
        <f>SUMIFS('Planificación 2026-1'!R:R,'Planificación 2026-1'!W:W,C5,'Planificación 2026-1'!G:G,"PS",'Planificación 2026-1'!H:H,"&lt;3")</f>
        <v>4</v>
      </c>
      <c r="CS5" s="79">
        <f>SUMIFS('Planificación 2026-1'!R:R,'Planificación 2026-1'!W:W,C5,'Planificación 2026-1'!G:G,"IN",'Planificación 2026-1'!H:H,"&lt;3")</f>
        <v>0</v>
      </c>
      <c r="CT5" s="79">
        <f>SUMIFS('Planificación 2026-1'!R:R,'Planificación 2026-1'!W:W,C5,'Planificación 2026-1'!G:G,"CA",'Planificación 2026-1'!H:H,"&lt;3")</f>
        <v>0</v>
      </c>
      <c r="CU5" s="79">
        <f>SUMIFS('Planificación 2026-1'!R:R,'Planificación 2026-1'!W:W,C5,'Planificación 2026-1'!G:G,"DE",'Planificación 2026-1'!H:H,"&lt;3")</f>
        <v>0</v>
      </c>
      <c r="CV5" s="79">
        <f>SUMIFS('Planificación 2026-1'!R:R,'Planificación 2026-1'!W:W,C5,'Planificación 2026-1'!G:G,"OB",'Planificación 2026-1'!H:H,"&lt;3")</f>
        <v>16</v>
      </c>
      <c r="CW5" s="79">
        <f>SUMIFS('Planificación 2026-1'!R:R,'Planificación 2026-1'!W:W,C5,'Planificación 2026-1'!G:G,"MH",'Planificación 2026-1'!H:H,"&lt;3")</f>
        <v>8</v>
      </c>
      <c r="CX5" s="79">
        <f>SUMIFS('Planificación 2026-1'!R:R,'Planificación 2026-1'!W:W,C5,'Planificación 2026-1'!G:G,"IC",'Planificación 2026-1'!H:H,"&lt;3")</f>
        <v>0</v>
      </c>
      <c r="CY5" s="79">
        <f>SUMIFS('Planificación 2026-1'!R:R,'Planificación 2026-1'!W:W,C5,'Planificación 2026-1'!G:G,"AR",'Planificación 2026-1'!H:H,"&lt;3")</f>
        <v>0</v>
      </c>
      <c r="CZ5" s="79">
        <f>SUMIFS('Planificación 2026-1'!R:R,'Planificación 2026-1'!W:W,C5,'Planificación 2026-1'!G:G,"T1",'Planificación 2026-1'!H:H,"&lt;3")</f>
        <v>4</v>
      </c>
      <c r="DA5" s="79">
        <f>SUMIFS('Planificación 2026-1'!R:R,'Planificación 2026-1'!W:W,C5,'Planificación 2026-1'!G:G,"T3",'Planificación 2026-1'!H:H,"&lt;3")</f>
        <v>0</v>
      </c>
      <c r="DB5" s="79">
        <f>SUMIFS('Planificación 2026-1'!R:R,'Planificación 2026-1'!W:W,C5,'Planificación 2026-1'!G:G,"T2",'Planificación 2026-1'!H:H,"&lt;3")</f>
        <v>0</v>
      </c>
      <c r="DC5" s="79">
        <f>SUMIFS('Planificación 2026-1'!R:R,'Planificación 2026-1'!W:W,C5,'Planificación 2026-1'!G:G,"AE",'Planificación 2026-1'!H:H,"&lt;3")</f>
        <v>0</v>
      </c>
      <c r="DD5" s="79">
        <f>SUMIFS('Planificación 2026-1'!R:R,'Planificación 2026-1'!W:W,C5,'Planificación 2026-1'!G:G,"T4",'Planificación 2026-1'!H:H,"&lt;3")</f>
        <v>0</v>
      </c>
      <c r="DE5" s="78" t="str">
        <f t="shared" ref="DE5:DE67" si="4">TRIM(CONCATENATE(I5,J5,K5,L5,M5,N5,O5,P5,Q5,R5,S5,T5,U5,V5,W5,X5,Y5))</f>
        <v>P02</v>
      </c>
      <c r="DF5" s="30">
        <f>IF(C5="","",SUMIFS('Planificación 2026-1'!R:R,'Planificación 2026-1'!W:W,C5,'Planificación 2026-1'!E:E,"PRINCIPAL",'Planificación 2026-1'!X:X,"VIRTUAL"))</f>
        <v>0</v>
      </c>
      <c r="DG5" s="30">
        <f>IF(C5="","",SUMIFS('Planificación 2026-1'!R:R,'Planificación 2026-1'!W:W,C5,'Planificación 2026-1'!E:E,"PRINCIPAL",'Planificación 2026-1'!X:X,"PRESENCIAL"))</f>
        <v>8</v>
      </c>
      <c r="DH5" s="30">
        <f>IF(C5="","",SUMIFS('Planificación 2026-1'!R:R,'Planificación 2026-1'!W:W,C5,'Planificación 2026-1'!E:E,"PRINCIPAL",'Planificación 2026-1'!X:X,"HIBRIDO PRESENCIAL"))</f>
        <v>0</v>
      </c>
      <c r="DI5" s="78" t="str">
        <f t="shared" ref="DI5:DI67" si="5">TRIM(CONCATENATE(Z5,AA5,AB5,AC5,AD5,AE5,AF5,AG5,AH5,AI5,AJ5,AK5,AL5,AM5,AN5,AO5,AP5))</f>
        <v/>
      </c>
      <c r="DJ5" s="78">
        <f>IF(C5="","",SUMIFS('Planificación 2026-1'!R:R,'Planificación 2026-1'!W:W,C5,'Planificación 2026-1'!E:E,"FILIAL",'Planificación 2026-1'!X:X,"VIRTUAL"))</f>
        <v>0</v>
      </c>
      <c r="DK5" s="80">
        <f>IF(C5="","",SUMIFS('Planificación 2026-1'!R:R,'Planificación 2026-1'!W:W,C5,'Planificación 2026-1'!E:E,"FILIAL",'Planificación 2026-1'!X:X,"PRESENCIAL"))</f>
        <v>0</v>
      </c>
      <c r="DL5" s="42">
        <f>IF(C5="","",SUMIFS('Planificación 2026-1'!R:R,'Planificación 2026-1'!W:W,C5,'Planificación 2026-1'!E:E,"FILIAL",'Planificación 2026-1'!X:X,"HIBRIDO PRESENCIAL"))</f>
        <v>0</v>
      </c>
      <c r="DM5" s="81" t="str">
        <f t="shared" ref="DM5:DM67" si="6">TRIM(CONCATENATE(AQ5,AR5,AS5,AT5,AU5,AV5,AW5,AX5,AY5,AZ5,BA5,BB5,BC5,BD5,BE5,BF5,BG5))</f>
        <v>P04 P09P31 P35</v>
      </c>
      <c r="DN5" s="78">
        <f>IF(C5="","",SUMIFS('Planificación 2026-1'!R:R,'Planificación 2026-1'!W:W,C5,'Planificación 2026-1'!E:E,"SUNAMPE",'Planificación 2026-1'!X:X,"VIRTUAL"))</f>
        <v>4</v>
      </c>
      <c r="DO5" s="42">
        <f>IF(C5="","",SUMIFS('Planificación 2026-1'!R:R,'Planificación 2026-1'!W:W,C5,'Planificación 2026-1'!E:E,"SUNAMPE",'Planificación 2026-1'!X:X,"PRESENCIAL"))</f>
        <v>28</v>
      </c>
      <c r="DP5" s="81" t="str">
        <f t="shared" ref="DP5:DP67" si="7">TRIM(CONCATENATE(BH5,BI5,BJ5,BK5,BL5,BM5,BN5,BO5,BP5,BQ5,BR5,BS5,BT5,BU5,BV5,BW5,BX5))</f>
        <v/>
      </c>
      <c r="DQ5" s="78">
        <f>IF(C5="","",SUMIFS('Planificación 2026-1'!R:R,'Planificación 2026-1'!W:W,C5,'Planificación 2026-1'!E:E,"HUAURA",'Planificación 2026-1'!X:X,"VIRTUAL"))</f>
        <v>0</v>
      </c>
      <c r="DR5" s="42">
        <f>IF(C5="","",SUMIFS('Planificación 2026-1'!R:R,'Planificación 2026-1'!W:W,C5,'Planificación 2026-1'!E:E,"HUAURA",'Planificación 2026-1'!X:X,"PRESENCIAL"))</f>
        <v>0</v>
      </c>
      <c r="DS5" s="48">
        <f>SUMIFS('Planificación 2026-1'!R:R,'Planificación 2026-1'!W:W,C5,'Planificación 2026-1'!E:E,"PRINCIPAL",'Planificación 2026-1'!X:X,"VIRTUAL",'Planificación 2026-1'!H:H,"&gt;2")</f>
        <v>0</v>
      </c>
      <c r="DT5" s="48">
        <f>SUMIFS('Planificación 2026-1'!R:R,'Planificación 2026-1'!W:W,C5,'Planificación 2026-1'!E:E,"PRINCIPAL",'Planificación 2026-1'!X:X,"&lt;&gt;VIRTUAL",'Planificación 2026-1'!H:H,"&gt;2")</f>
        <v>0</v>
      </c>
      <c r="DU5" s="48">
        <f>SUMIFS('Planificación 2026-1'!R:R,'Planificación 2026-1'!W:W,C5,'Planificación 2026-1'!E:E,"SUNAMPE",'Planificación 2026-1'!X:X,"VIRTUAL",'Planificación 2026-1'!H:H,"&gt;2")</f>
        <v>0</v>
      </c>
      <c r="DV5" s="48">
        <f>SUMIFS('Planificación 2026-1'!R:R,'Planificación 2026-1'!W:W,C5,'Planificación 2026-1'!E:E,"SUNAMPE",'Planificación 2026-1'!X:X,"&lt;&gt;VIRTUAL",'Planificación 2026-1'!H:H,"&gt;2")</f>
        <v>0</v>
      </c>
      <c r="DW5" s="48">
        <f>SUMIFS('Planificación 2026-1'!R:R,'Planificación 2026-1'!W:W,C5,'Planificación 2026-1'!E:E,"FILIAL",'Planificación 2026-1'!X:X,"VIRTUAL",'Planificación 2026-1'!H:H,"&gt;2")</f>
        <v>0</v>
      </c>
      <c r="DX5" s="48">
        <f>SUMIFS('Planificación 2026-1'!R:R,'Planificación 2026-1'!W:W,C5,'Planificación 2026-1'!E:E,"FILIAL",'Planificación 2026-1'!X:X,"&lt;&gt;VIRTUAL",'Planificación 2026-1'!H:H,"&gt;2")</f>
        <v>0</v>
      </c>
      <c r="DY5" s="48">
        <f>SUMIFS('Planificación 2026-1'!R:R,'Planificación 2026-1'!W:W,C5,'Planificación 2026-1'!E:E,"PORUMA",'Planificación 2026-1'!X:X,"VIRTUAL",'Planificación 2026-1'!H:H,"&gt;2")</f>
        <v>0</v>
      </c>
      <c r="DZ5" s="48">
        <f>SUMIFS('Planificación 2026-1'!R:R,'Planificación 2026-1'!W:W,C5,'Planificación 2026-1'!E:E,"PORUMA",'Planificación 2026-1'!X:X,"&lt;&gt;VIRTUAL",'Planificación 2026-1'!H:H,"&gt;2")</f>
        <v>0</v>
      </c>
      <c r="EA5" s="48">
        <f>SUMIFS('Planificación 2026-1'!R:R,'Planificación 2026-1'!W:W,C5,'Planificación 2026-1'!E:E,"HUAURA",'Planificación 2026-1'!X:X,"VIRTUAL",'Planificación 2026-1'!H:H,"&gt;2")</f>
        <v>0</v>
      </c>
      <c r="EB5" s="48">
        <f>SUMIFS('Planificación 2026-1'!R:R,'Planificación 2026-1'!W:W,C5,'Planificación 2026-1'!E:E,"HUAURA",'Planificación 2026-1'!X:X,"&lt;&gt;VIRTUAL",'Planificación 2026-1'!H:H,"&gt;2")</f>
        <v>0</v>
      </c>
      <c r="EC5" s="48">
        <f>SUMIFS('Planificación 2026-1'!R:R,'Planificación 2026-1'!W:W,C5,'Planificación 2026-1'!E:E,"PRINCIPAL",'Planificación 2026-1'!X:X,"VIRTUAL",'Planificación 2026-1'!H:H,"&lt;3")</f>
        <v>0</v>
      </c>
      <c r="ED5" s="48">
        <f>SUMIFS('Planificación 2026-1'!R:R,'Planificación 2026-1'!W:W,C5,'Planificación 2026-1'!E:E,"PRINCIPAL",'Planificación 2026-1'!X:X,"&lt;&gt;VIRTUAL",'Planificación 2026-1'!H:H,"&lt;3")</f>
        <v>8</v>
      </c>
      <c r="EE5" s="48">
        <f>SUMIFS('Planificación 2026-1'!R:R,'Planificación 2026-1'!W:W,C5,'Planificación 2026-1'!E:E,"SUNAMPE",'Planificación 2026-1'!X:X,"VIRTUAL",'Planificación 2026-1'!H:H,"&lt;3")</f>
        <v>4</v>
      </c>
      <c r="EF5" s="48">
        <f>SUMIFS('Planificación 2026-1'!R:R,'Planificación 2026-1'!W:W,C5,'Planificación 2026-1'!E:E,"SUNAMPE",'Planificación 2026-1'!X:X,"&lt;&gt;VIRTUAL",'Planificación 2026-1'!H:H,"&lt;3")</f>
        <v>28</v>
      </c>
      <c r="EG5" s="48">
        <f>SUMIFS('Planificación 2026-1'!R:R,'Planificación 2026-1'!W:W,C5,'Planificación 2026-1'!E:E,"FILIAL",'Planificación 2026-1'!X:X,"VIRTUAL",'Planificación 2026-1'!H:H,"&lt;3")</f>
        <v>0</v>
      </c>
      <c r="EH5" s="48">
        <f>SUMIFS('Planificación 2026-1'!R:R,'Planificación 2026-1'!W:W,C5,'Planificación 2026-1'!E:E,"FILIAL",'Planificación 2026-1'!X:X,"&lt;&gt;VIRTUAL",'Planificación 2026-1'!H:H,"&lt;3")</f>
        <v>0</v>
      </c>
      <c r="EI5" s="48">
        <f>SUMIFS('Planificación 2026-1'!R:R,'Planificación 2026-1'!W:W,C5,'Planificación 2026-1'!E:E,"PORUMA",'Planificación 2026-1'!X:X,"VIRTUAL",'Planificación 2026-1'!H:H,"&lt;3")</f>
        <v>0</v>
      </c>
      <c r="EJ5" s="48">
        <f>SUMIFS('Planificación 2026-1'!R:R,'Planificación 2026-1'!W:W,C5,'Planificación 2026-1'!E:E,"PORUMA",'Planificación 2026-1'!X:X,"&lt;&gt;VIRTUAL",'Planificación 2026-1'!H:H,"&lt;3")</f>
        <v>0</v>
      </c>
      <c r="EK5" s="48">
        <f>SUMIFS('Planificación 2026-1'!R:R,'Planificación 2026-1'!W:W,C5,'Planificación 2026-1'!E:E,"HUAURA",'Planificación 2026-1'!X:X,"VIRTUAL",'Planificación 2026-1'!H:H,"&lt;3")</f>
        <v>0</v>
      </c>
      <c r="EL5" s="48">
        <f>SUMIFS('Planificación 2026-1'!R:R,'Planificación 2026-1'!W:W,C5,'Planificación 2026-1'!E:E,"HUAURA",'Planificación 2026-1'!X:X,"&lt;&gt;VIRTUAL",'Planificación 2026-1'!H:H,"&lt;3")</f>
        <v>0</v>
      </c>
      <c r="EM5" s="48">
        <f t="shared" ref="EM5:EM67" si="8">EG5+DW5+DX5+EH5</f>
        <v>0</v>
      </c>
      <c r="EN5" s="48">
        <f t="shared" ref="EN5:EN67" si="9">EL5+EK5+EB5+EA5</f>
        <v>0</v>
      </c>
      <c r="EO5" s="48">
        <f t="shared" ref="EO5:EO67" si="10">EI5+EJ5+DZ5+DY5</f>
        <v>0</v>
      </c>
      <c r="EP5" s="48">
        <f t="shared" ref="EP5:EP67" si="11">ED5+EC5+DT5+DS5</f>
        <v>8</v>
      </c>
      <c r="EQ5" s="48">
        <f t="shared" ref="EQ5:EQ67" si="12">EF5+EE5+DV5+DU5</f>
        <v>32</v>
      </c>
      <c r="ER5" s="48"/>
      <c r="ES5" s="48">
        <f t="shared" ref="ES5:ES67" si="13">DS5+DW5+EA5+EC5+EG5+EK5+DU5+EE5</f>
        <v>4</v>
      </c>
      <c r="ET5" s="48">
        <f t="shared" ref="ET5:ET67" si="14">DT5+DX5+EB5+ED5+EH5+EL5+DV5+EF5</f>
        <v>36</v>
      </c>
      <c r="EU5" s="48" t="b">
        <f t="shared" ref="EU5:EU67" si="15">EXACT(SUM(ES5:ET5),D5)</f>
        <v>1</v>
      </c>
      <c r="EV5" s="48" t="str">
        <f t="shared" ref="EV5:EV67" si="16">IF(AND(DT5=0,DX5=0,EB5=0),"",IF(COUNTIF(DS5:EB5,"&gt;0")=1,IF(DT5+DS5&gt;0,"SEDE",IF(DX5+DW5&gt;0,"FILIAL","HUAURA")),IF(COUNTIF(DS5:EB5,"&gt;0")=2,IF(AND(DT5+DS5&gt;0,DX5+DW5&gt;0),"SEDE-FILIAL",IF(AND(DT5&gt;0,EB5&gt;0),"SEDE-HUAURA","FILIAL-HUAURA")),"SEDE-FILIAL-HUAURA")))</f>
        <v/>
      </c>
      <c r="EW5" s="48" t="str">
        <f t="shared" ref="EW5:EW67" si="17">IF(ES5=0,"PRESENCIAL",IF(ET5=0,"VIRTUAL",IF(ES5&gt;ET5,"MAS VIRTUAL",IF(ET5&gt;ES5,"MAS PRESENCIAL","AMBOS"))))</f>
        <v>MAS PRESENCIAL</v>
      </c>
    </row>
    <row r="6" spans="1:153" x14ac:dyDescent="0.3">
      <c r="A6" s="53"/>
      <c r="B6" s="383">
        <v>3</v>
      </c>
      <c r="C6" s="107" t="s">
        <v>6</v>
      </c>
      <c r="D6" s="82">
        <f>SUMIF('Planificación 2026-1'!W:W,C6,'Planificación 2026-1'!R:R)</f>
        <v>13</v>
      </c>
      <c r="E6" s="384" t="s">
        <v>319</v>
      </c>
      <c r="F6" s="107" t="s">
        <v>430</v>
      </c>
      <c r="G6" s="107" t="s">
        <v>431</v>
      </c>
      <c r="H6" s="107" t="s">
        <v>434</v>
      </c>
      <c r="I6" s="77" t="str">
        <f>IF(SUM(COUNTIFS('Planificación 2026-1'!E:E,"PRINCIPAL",'Planificación 2026-1'!W:W,C6,'Planificación 2026-1'!G:G,"AF"))&gt;0,"P01"," ")</f>
        <v xml:space="preserve"> </v>
      </c>
      <c r="J6" s="78" t="str">
        <f>IF(SUM(COUNTIFS('Planificación 2026-1'!E:E,"PRINCIPAL",'Planificación 2026-1'!W:W,C6,'Planificación 2026-1'!G:G,"EN"))&gt;0,"P02"," ")</f>
        <v xml:space="preserve"> </v>
      </c>
      <c r="K6" s="78" t="str">
        <f>IF(SUM(COUNTIFS('Planificación 2026-1'!E:E,"PRINCIPAL",'Planificación 2026-1'!W:W,C6,'Planificación 2026-1'!G:G,"IS"))&gt;0,"P03"," ")</f>
        <v xml:space="preserve"> </v>
      </c>
      <c r="L6" s="78" t="str">
        <f>IF(SUM(COUNTIFS('Planificación 2026-1'!E:E,"PRINCIPAL",'Planificación 2026-1'!W:W,C6,'Planificación 2026-1'!G:G,"PS"))&gt;0,"P04"," ")</f>
        <v>P04</v>
      </c>
      <c r="M6" s="78"/>
      <c r="N6" s="78" t="str">
        <f>IF(SUM(COUNTIFS('Planificación 2026-1'!E:E,"PRINCIPAL",'Planificación 2026-1'!W:W,C6,'Planificación 2026-1'!G:G,"IN"))&gt;0,"P06"," ")</f>
        <v xml:space="preserve"> </v>
      </c>
      <c r="O6" s="78" t="str">
        <f>IF(SUM(COUNTIFS('Planificación 2026-1'!E:E,"PRINCIPAL",'Planificación 2026-1'!W:W,C6,'Planificación 2026-1'!G:G,"CA"))&gt;0,"P07"," ")</f>
        <v xml:space="preserve"> </v>
      </c>
      <c r="P6" s="78" t="str">
        <f>IF(SUM(COUNTIFS('Planificación 2026-1'!E:E,"PRINCIPAL",'Planificación 2026-1'!W:W,C6,'Planificación 2026-1'!G:G,"DE"))&gt;0,"P08"," ")</f>
        <v xml:space="preserve"> </v>
      </c>
      <c r="Q6" s="78" t="str">
        <f>IF(SUM(COUNTIFS('Planificación 2026-1'!E:E,"PRINCIPAL",'Planificación 2026-1'!W:W,C6,'Planificación 2026-1'!G:G,"OB"))&gt;0,"P09"," ")</f>
        <v xml:space="preserve"> </v>
      </c>
      <c r="R6" s="78" t="str">
        <f>IF(SUM(COUNTIFS('Planificación 2026-1'!E:E,"PRINCIPAL",'Planificación 2026-1'!W:W,C6,'Planificación 2026-1'!G:G,"MH"))&gt;0,"P31"," ")</f>
        <v xml:space="preserve"> </v>
      </c>
      <c r="S6" s="78" t="str">
        <f>IF(SUM(COUNTIFS('Planificación 2026-1'!E:E,"PRINCIPAL",'Planificación 2026-1'!W:W,C6,'Planificación 2026-1'!G:G,"IC"))&gt;0,"P32"," ")</f>
        <v xml:space="preserve"> </v>
      </c>
      <c r="T6" s="78" t="str">
        <f>IF(SUM(COUNTIFS('Planificación 2026-1'!E:E,"PRINCIPAL",'Planificación 2026-1'!W:W,C6,'Planificación 2026-1'!G:G,"AR"))&gt;0,"P34"," ")</f>
        <v xml:space="preserve"> </v>
      </c>
      <c r="U6" s="78" t="str">
        <f>IF(SUM(COUNTIFS('Planificación 2026-1'!E:E,"PRINCIPAL",'Planificación 2026-1'!W:W,C6,'Planificación 2026-1'!G:G,"T1"))&gt;0,"P35"," ")</f>
        <v xml:space="preserve"> </v>
      </c>
      <c r="V6" s="78" t="str">
        <f>IF(SUM(COUNTIFS('Planificación 2026-1'!E:E,"PRINCIPAL",'Planificación 2026-1'!W:W,C6,'Planificación 2026-1'!G:G,"T3"))&gt;0,"P36"," ")</f>
        <v xml:space="preserve"> </v>
      </c>
      <c r="W6" s="78" t="str">
        <f>IF(SUM(COUNTIFS('Planificación 2026-1'!E:E,"PRINCIPAL",'Planificación 2026-1'!W:W,C6,'Planificación 2026-1'!G:G,"T2"))&gt;0,"P37"," ")</f>
        <v xml:space="preserve"> </v>
      </c>
      <c r="X6" s="78" t="str">
        <f>IF(SUM(COUNTIFS('Planificación 2026-1'!E:E,"PRINCIPAL",'Planificación 2026-1'!W:W,C6,'Planificación 2026-1'!G:G,"AE"))&gt;0,"P38"," ")</f>
        <v xml:space="preserve"> </v>
      </c>
      <c r="Y6" s="78" t="str">
        <f>IF(SUM(COUNTIFS('Planificación 2026-1'!E:E,"PRINCIPAL",'Planificación 2026-1'!W:W,C6,'Planificación 2026-1'!G:G,"T4"))&gt;0,"P55"," ")</f>
        <v xml:space="preserve"> </v>
      </c>
      <c r="Z6" s="78" t="str">
        <f>IF(SUM(COUNTIFS('Planificación 2026-1'!E:E,"FILIAL",'Planificación 2026-1'!W:W,C6,'Planificación 2026-1'!G:G,"AF"))&gt;0," P01"," ")</f>
        <v xml:space="preserve"> </v>
      </c>
      <c r="AA6" s="78" t="str">
        <f>IF(SUM(COUNTIFS('Planificación 2026-1'!E:E,"FILIAL",'Planificación 2026-1'!W:W,C6,'Planificación 2026-1'!G:G,"EN"))&gt;0,"P02"," ")</f>
        <v xml:space="preserve"> </v>
      </c>
      <c r="AB6" s="78" t="str">
        <f>IF(SUM(COUNTIFS('Planificación 2026-1'!E:E,"FILIAL",'Planificación 2026-1'!W:W,C6,'Planificación 2026-1'!G:G,"IS"))&gt;0,"P03"," ")</f>
        <v xml:space="preserve"> </v>
      </c>
      <c r="AC6" s="78" t="str">
        <f>IF(SUM(COUNTIFS('Planificación 2026-1'!E:E,"FILIAL",'Planificación 2026-1'!W:W,C6,'Planificación 2026-1'!G:G,"PS"))&gt;0,"P04"," ")</f>
        <v xml:space="preserve"> </v>
      </c>
      <c r="AD6" s="78"/>
      <c r="AE6" s="78" t="str">
        <f>IF(SUM(COUNTIFS('Planificación 2026-1'!E:E,"FILIAL",'Planificación 2026-1'!W:W,C6,'Planificación 2026-1'!G:G,"IN"))&gt;0,"P06"," ")</f>
        <v xml:space="preserve"> </v>
      </c>
      <c r="AF6" s="78" t="str">
        <f>IF(SUM(COUNTIFS('Planificación 2026-1'!E:E,"FILIAL",'Planificación 2026-1'!W:W,C6,'Planificación 2026-1'!G:G,"CA"))&gt;0,"P07"," ")</f>
        <v xml:space="preserve"> </v>
      </c>
      <c r="AG6" s="78" t="str">
        <f>IF(SUM(COUNTIFS('Planificación 2026-1'!E:E,"FILIAL",'Planificación 2026-1'!W:W,C6,'Planificación 2026-1'!G:G,"DE"))&gt;0,"P08"," ")</f>
        <v xml:space="preserve"> </v>
      </c>
      <c r="AH6" s="78" t="str">
        <f>IF(SUM(COUNTIFS('Planificación 2026-1'!E:E,"FILIAL",'Planificación 2026-1'!W:W,C6,'Planificación 2026-1'!G:G,"OB"))&gt;0,"P09"," ")</f>
        <v xml:space="preserve"> </v>
      </c>
      <c r="AI6" s="78" t="str">
        <f>IF(SUM(COUNTIFS('Planificación 2026-1'!E:E,"FILIAL",'Planificación 2026-1'!W:W,C6,'Planificación 2026-1'!G:G,"MH"))&gt;0,"P31"," ")</f>
        <v xml:space="preserve"> </v>
      </c>
      <c r="AJ6" s="78" t="str">
        <f>IF(SUM(COUNTIFS('Planificación 2026-1'!E:E,"FILIAL",'Planificación 2026-1'!W:W,C6,'Planificación 2026-1'!G:G,"IC"))&gt;0,"P32"," ")</f>
        <v xml:space="preserve"> </v>
      </c>
      <c r="AK6" s="78" t="str">
        <f>IF(SUM(COUNTIFS('Planificación 2026-1'!E:E,"FILIAL",'Planificación 2026-1'!W:W,C6,'Planificación 2026-1'!G:G,"AR"))&gt;0,"P34"," ")</f>
        <v xml:space="preserve"> </v>
      </c>
      <c r="AL6" s="78" t="str">
        <f>IF(SUM(COUNTIFS('Planificación 2026-1'!E:E,"FILIAL",'Planificación 2026-1'!W:W,C6,'Planificación 2026-1'!G:G,"T1"))&gt;0,"P35"," ")</f>
        <v xml:space="preserve"> </v>
      </c>
      <c r="AM6" s="78" t="str">
        <f>IF(SUM(COUNTIFS('Planificación 2026-1'!E:E,"FILIAL",'Planificación 2026-1'!W:W,C6,'Planificación 2026-1'!G:G,"T3"))&gt;0,"P36"," ")</f>
        <v xml:space="preserve"> </v>
      </c>
      <c r="AN6" s="78" t="str">
        <f>IF(SUM(COUNTIFS('Planificación 2026-1'!E:E,"FILIAL",'Planificación 2026-1'!W:W,C6,'Planificación 2026-1'!G:G,"T2"))&gt;0,"P37"," ")</f>
        <v xml:space="preserve"> </v>
      </c>
      <c r="AO6" s="78" t="str">
        <f>IF(SUM(COUNTIFS('Planificación 2026-1'!E:E,"FILIAL",'Planificación 2026-1'!W:W,C6,'Planificación 2026-1'!G:G,"AE"))&gt;0,"P38"," ")</f>
        <v xml:space="preserve"> </v>
      </c>
      <c r="AP6" s="78" t="str">
        <f>IF(SUM(COUNTIFS('Planificación 2026-1'!E:E,"FILIAL",'Planificación 2026-1'!W:W,C6,'Planificación 2026-1'!G:G,"T4"))&gt;0,"P55"," ")</f>
        <v xml:space="preserve"> </v>
      </c>
      <c r="AQ6" s="78" t="str">
        <f>IF(SUM(COUNTIFS('Planificación 2026-1'!E:E,"SUNAMPE",'Planificación 2026-1'!W:W,C6,'Planificación 2026-1'!G:G,"AF"))&gt;0," P01"," ")</f>
        <v xml:space="preserve"> </v>
      </c>
      <c r="AR6" s="78" t="str">
        <f>IF(SUM(COUNTIFS('Planificación 2026-1'!E:E,"SUNAMPE",'Planificación 2026-1'!W:W,C6,'Planificación 2026-1'!G:G,"EN"))&gt;0,"P02"," ")</f>
        <v xml:space="preserve"> </v>
      </c>
      <c r="AS6" s="78" t="str">
        <f>IF(SUM(COUNTIFS('Planificación 2026-1'!E:E,"SUNAMPE",'Planificación 2026-1'!W:W,C6,'Planificación 2026-1'!G:G,"IS"))&gt;0,"P03"," ")</f>
        <v xml:space="preserve"> </v>
      </c>
      <c r="AT6" s="78" t="str">
        <f>IF(SUM(COUNTIFS('Planificación 2026-1'!E:E,"SUNAMPE",'Planificación 2026-1'!W:W,C6,'Planificación 2026-1'!G:G,"PS"))&gt;0,"P04"," ")</f>
        <v xml:space="preserve"> </v>
      </c>
      <c r="AU6" s="78"/>
      <c r="AV6" s="78" t="str">
        <f>IF(SUM(COUNTIFS('Planificación 2026-1'!E:E,"SUNAMPE",'Planificación 2026-1'!W:W,C6,'Planificación 2026-1'!G:G,"IN"))&gt;0,"P06"," ")</f>
        <v xml:space="preserve"> </v>
      </c>
      <c r="AW6" s="78" t="str">
        <f>IF(SUM(COUNTIFS('Planificación 2026-1'!E:E,"SUNAMPE",'Planificación 2026-1'!W:W,C6,'Planificación 2026-1'!G:G,"CA"))&gt;0,"P07"," ")</f>
        <v xml:space="preserve"> </v>
      </c>
      <c r="AX6" s="78" t="str">
        <f>IF(SUM(COUNTIFS('Planificación 2026-1'!E:E,"SUNAMPE",'Planificación 2026-1'!W:W,C6,'Planificación 2026-1'!G:G,"DE"))&gt;0,"P08"," ")</f>
        <v xml:space="preserve"> </v>
      </c>
      <c r="AY6" s="78" t="str">
        <f>IF(SUM(COUNTIFS('Planificación 2026-1'!E:E,"SUNAMPE",'Planificación 2026-1'!W:W,C6,'Planificación 2026-1'!G:G,"OB"))&gt;0,"P09"," ")</f>
        <v xml:space="preserve"> </v>
      </c>
      <c r="AZ6" s="78" t="str">
        <f>IF(SUM(COUNTIFS('Planificación 2026-1'!E:E,"SUNAMPE",'Planificación 2026-1'!W:W,C6,'Planificación 2026-1'!G:G,"MH"))&gt;0,"P31"," ")</f>
        <v xml:space="preserve"> </v>
      </c>
      <c r="BA6" s="78" t="str">
        <f>IF(SUM(COUNTIFS('Planificación 2026-1'!E:E,"SUNAMPE",'Planificación 2026-1'!W:W,C6,'Planificación 2026-1'!G:G,"IC"))&gt;0,"P32"," ")</f>
        <v xml:space="preserve"> </v>
      </c>
      <c r="BB6" s="78" t="str">
        <f>IF(SUM(COUNTIFS('Planificación 2026-1'!E:E,"SUNAMPE",'Planificación 2026-1'!W:W,C6,'Planificación 2026-1'!G:G,"AR"))&gt;0,"P34"," ")</f>
        <v xml:space="preserve"> </v>
      </c>
      <c r="BC6" s="78" t="str">
        <f>IF(SUM(COUNTIFS('Planificación 2026-1'!E:E,"SUNAMPE",'Planificación 2026-1'!W:W,C6,'Planificación 2026-1'!G:G,"T1"))&gt;0,"P35"," ")</f>
        <v xml:space="preserve"> </v>
      </c>
      <c r="BD6" s="78" t="str">
        <f>IF(SUM(COUNTIFS('Planificación 2026-1'!E:E,"SUNAMPE",'Planificación 2026-1'!W:W,C6,'Planificación 2026-1'!G:G,"T3"))&gt;0,"P36"," ")</f>
        <v xml:space="preserve"> </v>
      </c>
      <c r="BE6" s="78" t="str">
        <f>IF(SUM(COUNTIFS('Planificación 2026-1'!E:E,"SUNAMPE",'Planificación 2026-1'!W:W,C6,'Planificación 2026-1'!G:G,"T2"))&gt;0,"P37"," ")</f>
        <v xml:space="preserve"> </v>
      </c>
      <c r="BF6" s="78" t="str">
        <f>IF(SUM(COUNTIFS('Planificación 2026-1'!E:E,"SUNAMPE",'Planificación 2026-1'!W:W,C6,'Planificación 2026-1'!G:G,"AE"))&gt;0,"P38"," ")</f>
        <v xml:space="preserve"> </v>
      </c>
      <c r="BG6" s="78" t="str">
        <f>IF(SUM(COUNTIFS('Planificación 2026-1'!E:E,"SUNAMPE",'Planificación 2026-1'!W:W,C6,'Planificación 2026-1'!G:G,"T4"))&gt;0,"P55"," ")</f>
        <v xml:space="preserve"> </v>
      </c>
      <c r="BH6" s="78" t="str">
        <f>IF(SUM(COUNTIFS('Planificación 2026-1'!E:E,"HUAURA",'Planificación 2026-1'!W:W,C6,'Planificación 2026-1'!G:G,"AF"))&gt;0," P01"," ")</f>
        <v xml:space="preserve"> </v>
      </c>
      <c r="BI6" s="78" t="str">
        <f>IF(SUM(COUNTIFS('Planificación 2026-1'!E:E,"HUAURA",'Planificación 2026-1'!W:W,C6,'Planificación 2026-1'!G:G,"EN"))&gt;0,"P02"," ")</f>
        <v xml:space="preserve"> </v>
      </c>
      <c r="BJ6" s="78" t="str">
        <f>IF(SUM(COUNTIFS('Planificación 2026-1'!E:E,"HUAURA",'Planificación 2026-1'!W:W,C6,'Planificación 2026-1'!G:G,"IS"))&gt;0,"P03"," ")</f>
        <v xml:space="preserve"> </v>
      </c>
      <c r="BK6" s="78" t="str">
        <f>IF(SUM(COUNTIFS('Planificación 2026-1'!E:E,"HUAURA",'Planificación 2026-1'!W:W,C6,'Planificación 2026-1'!G:G,"PS"))&gt;0,"P04"," ")</f>
        <v xml:space="preserve"> </v>
      </c>
      <c r="BL6" s="78"/>
      <c r="BM6" s="78" t="str">
        <f>IF(SUM(COUNTIFS('Planificación 2026-1'!E:E,"HUAURA",'Planificación 2026-1'!W:W,C6,'Planificación 2026-1'!G:G,"IN"))&gt;0,"P06"," ")</f>
        <v xml:space="preserve"> </v>
      </c>
      <c r="BN6" s="78" t="str">
        <f>IF(SUM(COUNTIFS('Planificación 2026-1'!E:E,"HUAURA",'Planificación 2026-1'!W:W,C6,'Planificación 2026-1'!G:G,"CA"))&gt;0,"P07"," ")</f>
        <v xml:space="preserve"> </v>
      </c>
      <c r="BO6" s="78" t="str">
        <f>IF(SUM(COUNTIFS('Planificación 2026-1'!E:E,"HUAURA",'Planificación 2026-1'!W:W,C6,'Planificación 2026-1'!G:G,"DE"))&gt;0,"P08"," ")</f>
        <v xml:space="preserve"> </v>
      </c>
      <c r="BP6" s="78" t="str">
        <f>IF(SUM(COUNTIFS('Planificación 2026-1'!E:E,"HUAURA",'Planificación 2026-1'!W:W,C6,'Planificación 2026-1'!G:G,"OB"))&gt;0,"P09"," ")</f>
        <v xml:space="preserve"> </v>
      </c>
      <c r="BQ6" s="78" t="str">
        <f>IF(SUM(COUNTIFS('Planificación 2026-1'!E:E,"HUAURA",'Planificación 2026-1'!W:W,C6,'Planificación 2026-1'!G:G,"MH"))&gt;0,"P31"," ")</f>
        <v xml:space="preserve"> </v>
      </c>
      <c r="BR6" s="78" t="str">
        <f>IF(SUM(COUNTIFS('Planificación 2026-1'!E:E,"HUAURA",'Planificación 2026-1'!W:W,C6,'Planificación 2026-1'!G:G,"IC"))&gt;0,"P32"," ")</f>
        <v xml:space="preserve"> </v>
      </c>
      <c r="BS6" s="78" t="str">
        <f>IF(SUM(COUNTIFS('Planificación 2026-1'!E:E,"HUAURA",'Planificación 2026-1'!W:W,C6,'Planificación 2026-1'!G:G,"AR"))&gt;0,"P34"," ")</f>
        <v xml:space="preserve"> </v>
      </c>
      <c r="BT6" s="78" t="str">
        <f>IF(SUM(COUNTIFS('Planificación 2026-1'!E:E,"HUAURA",'Planificación 2026-1'!W:W,C6,'Planificación 2026-1'!G:G,"T1"))&gt;0,"P35"," ")</f>
        <v xml:space="preserve"> </v>
      </c>
      <c r="BU6" s="78" t="str">
        <f>IF(SUM(COUNTIFS('Planificación 2026-1'!E:E,"HUAURA",'Planificación 2026-1'!W:W,C6,'Planificación 2026-1'!G:G,"T3"))&gt;0,"P36"," ")</f>
        <v xml:space="preserve"> </v>
      </c>
      <c r="BV6" s="78" t="str">
        <f>IF(SUM(COUNTIFS('Planificación 2026-1'!E:E,"HUAURA",'Planificación 2026-1'!W:W,C6,'Planificación 2026-1'!G:G,"T2"))&gt;0,"P37"," ")</f>
        <v xml:space="preserve"> </v>
      </c>
      <c r="BW6" s="78" t="str">
        <f>IF(SUM(COUNTIFS('Planificación 2026-1'!E:E,"HUAURA",'Planificación 2026-1'!W:W,C6,'Planificación 2026-1'!G:G,"AE"))&gt;0,"P38"," ")</f>
        <v xml:space="preserve"> </v>
      </c>
      <c r="BX6" s="78" t="str">
        <f>IF(SUM(COUNTIFS('Planificación 2026-1'!E:E,"HUAURA",'Planificación 2026-1'!W:W,C6,'Planificación 2026-1'!G:G,"T4"))&gt;0,"P55"," ")</f>
        <v xml:space="preserve"> </v>
      </c>
      <c r="BY6" s="79">
        <f>SUMIFS('Planificación 2026-1'!R:R,'Planificación 2026-1'!W:W,C6,'Planificación 2026-1'!G:G,"AF",'Planificación 2026-1'!H:H,"&gt;2")</f>
        <v>0</v>
      </c>
      <c r="BZ6" s="79">
        <f>SUMIFS('Planificación 2026-1'!R:R,'Planificación 2026-1'!W:W,C6,'Planificación 2026-1'!G:G,"EN",'Planificación 2026-1'!H:H,"&gt;2")</f>
        <v>0</v>
      </c>
      <c r="CA6" s="79">
        <f>SUMIFS('Planificación 2026-1'!R:R,'Planificación 2026-1'!W:W,C6,'Planificación 2026-1'!G:G,"IS",'Planificación 2026-1'!H:H,"&gt;2")</f>
        <v>0</v>
      </c>
      <c r="CB6" s="79">
        <f>SUMIFS('Planificación 2026-1'!R:R,'Planificación 2026-1'!W:W,C6,'Planificación 2026-1'!G:G,"PS",'Planificación 2026-1'!H:H,"&gt;2")</f>
        <v>13</v>
      </c>
      <c r="CC6" s="79">
        <f>SUMIFS('Planificación 2026-1'!R:R,'Planificación 2026-1'!W:W,C6,'Planificación 2026-1'!G:G,"IN",'Planificación 2026-1'!H:H,"&gt;2")</f>
        <v>0</v>
      </c>
      <c r="CD6" s="79">
        <f>SUMIFS('Planificación 2026-1'!R:R,'Planificación 2026-1'!W:W,C6,'Planificación 2026-1'!G:G,"CA",'Planificación 2026-1'!H:H,"&gt;2")</f>
        <v>0</v>
      </c>
      <c r="CE6" s="79">
        <f>SUMIFS('Planificación 2026-1'!R:R,'Planificación 2026-1'!W:W,C6,'Planificación 2026-1'!G:G,"DE",'Planificación 2026-1'!H:H,"&gt;2")</f>
        <v>0</v>
      </c>
      <c r="CF6" s="79">
        <f>SUMIFS('Planificación 2026-1'!R:R,'Planificación 2026-1'!W:W,C6,'Planificación 2026-1'!G:G,"OB",'Planificación 2026-1'!H:H,"&gt;2")</f>
        <v>0</v>
      </c>
      <c r="CG6" s="79">
        <f>SUMIFS('Planificación 2026-1'!R:R,'Planificación 2026-1'!W:W,C6,'Planificación 2026-1'!G:G,"MH",'Planificación 2026-1'!H:H,"&gt;2")</f>
        <v>0</v>
      </c>
      <c r="CH6" s="79">
        <f>SUMIFS('Planificación 2026-1'!R:R,'Planificación 2026-1'!W:W,C6,'Planificación 2026-1'!G:G,"IC",'Planificación 2026-1'!H:H,"&gt;2")</f>
        <v>0</v>
      </c>
      <c r="CI6" s="79">
        <f>SUMIFS('Planificación 2026-1'!R:R,'Planificación 2026-1'!W:W,C6,'Planificación 2026-1'!G:G,"AR",'Planificación 2026-1'!H:H,"&gt;2")</f>
        <v>0</v>
      </c>
      <c r="CJ6" s="79">
        <f>SUMIFS('Planificación 2026-1'!R:R,'Planificación 2026-1'!W:W,C6,'Planificación 2026-1'!G:G,"T1",'Planificación 2026-1'!H:H,"&gt;2")</f>
        <v>0</v>
      </c>
      <c r="CK6" s="79">
        <f>SUMIFS('Planificación 2026-1'!R:R,'Planificación 2026-1'!W:W,C6,'Planificación 2026-1'!G:G,"T3",'Planificación 2026-1'!H:H,"&gt;2")</f>
        <v>0</v>
      </c>
      <c r="CL6" s="79">
        <f>SUMIFS('Planificación 2026-1'!R:R,'Planificación 2026-1'!W:W,C6,'Planificación 2026-1'!G:G,"T2",'Planificación 2026-1'!H:H,"&gt;2")</f>
        <v>0</v>
      </c>
      <c r="CM6" s="79">
        <f>SUMIFS('Planificación 2026-1'!R:R,'Planificación 2026-1'!W:W,C6,'Planificación 2026-1'!G:G,"AE",'Planificación 2026-1'!H:H,"&gt;2")</f>
        <v>0</v>
      </c>
      <c r="CN6" s="79">
        <f>SUMIFS('Planificación 2026-1'!R:R,'Planificación 2026-1'!W:W,C6,'Planificación 2026-1'!G:G,"T4",'Planificación 2026-1'!H:H,"&gt;2")</f>
        <v>0</v>
      </c>
      <c r="CO6" s="79">
        <f>SUMIFS('Planificación 2026-1'!R:R,'Planificación 2026-1'!W:W,C6,'Planificación 2026-1'!G:G,"AF",'Planificación 2026-1'!H:H,"&lt;3")</f>
        <v>0</v>
      </c>
      <c r="CP6" s="79">
        <f>SUMIFS('Planificación 2026-1'!R:R,'Planificación 2026-1'!W:W,C6,'Planificación 2026-1'!G:G,"EN",'Planificación 2026-1'!H:H,"&lt;3")</f>
        <v>0</v>
      </c>
      <c r="CQ6" s="79">
        <f>SUMIFS('Planificación 2026-1'!R:R,'Planificación 2026-1'!W:W,C6,'Planificación 2026-1'!G:G,"IS",'Planificación 2026-1'!H:H,"&lt;3")</f>
        <v>0</v>
      </c>
      <c r="CR6" s="79">
        <f>SUMIFS('Planificación 2026-1'!R:R,'Planificación 2026-1'!W:W,C6,'Planificación 2026-1'!G:G,"PS",'Planificación 2026-1'!H:H,"&lt;3")</f>
        <v>0</v>
      </c>
      <c r="CS6" s="79">
        <f>SUMIFS('Planificación 2026-1'!R:R,'Planificación 2026-1'!W:W,C6,'Planificación 2026-1'!G:G,"IN",'Planificación 2026-1'!H:H,"&lt;3")</f>
        <v>0</v>
      </c>
      <c r="CT6" s="79">
        <f>SUMIFS('Planificación 2026-1'!R:R,'Planificación 2026-1'!W:W,C6,'Planificación 2026-1'!G:G,"CA",'Planificación 2026-1'!H:H,"&lt;3")</f>
        <v>0</v>
      </c>
      <c r="CU6" s="79">
        <f>SUMIFS('Planificación 2026-1'!R:R,'Planificación 2026-1'!W:W,C6,'Planificación 2026-1'!G:G,"DE",'Planificación 2026-1'!H:H,"&lt;3")</f>
        <v>0</v>
      </c>
      <c r="CV6" s="79">
        <f>SUMIFS('Planificación 2026-1'!R:R,'Planificación 2026-1'!W:W,C6,'Planificación 2026-1'!G:G,"OB",'Planificación 2026-1'!H:H,"&lt;3")</f>
        <v>0</v>
      </c>
      <c r="CW6" s="79">
        <f>SUMIFS('Planificación 2026-1'!R:R,'Planificación 2026-1'!W:W,C6,'Planificación 2026-1'!G:G,"MH",'Planificación 2026-1'!H:H,"&lt;3")</f>
        <v>0</v>
      </c>
      <c r="CX6" s="79">
        <f>SUMIFS('Planificación 2026-1'!R:R,'Planificación 2026-1'!W:W,C6,'Planificación 2026-1'!G:G,"IC",'Planificación 2026-1'!H:H,"&lt;3")</f>
        <v>0</v>
      </c>
      <c r="CY6" s="79">
        <f>SUMIFS('Planificación 2026-1'!R:R,'Planificación 2026-1'!W:W,C6,'Planificación 2026-1'!G:G,"AR",'Planificación 2026-1'!H:H,"&lt;3")</f>
        <v>0</v>
      </c>
      <c r="CZ6" s="79">
        <f>SUMIFS('Planificación 2026-1'!R:R,'Planificación 2026-1'!W:W,C6,'Planificación 2026-1'!G:G,"T1",'Planificación 2026-1'!H:H,"&lt;3")</f>
        <v>0</v>
      </c>
      <c r="DA6" s="79">
        <f>SUMIFS('Planificación 2026-1'!R:R,'Planificación 2026-1'!W:W,C6,'Planificación 2026-1'!G:G,"T3",'Planificación 2026-1'!H:H,"&lt;3")</f>
        <v>0</v>
      </c>
      <c r="DB6" s="79">
        <f>SUMIFS('Planificación 2026-1'!R:R,'Planificación 2026-1'!W:W,C6,'Planificación 2026-1'!G:G,"T2",'Planificación 2026-1'!H:H,"&lt;3")</f>
        <v>0</v>
      </c>
      <c r="DC6" s="79">
        <f>SUMIFS('Planificación 2026-1'!R:R,'Planificación 2026-1'!W:W,C6,'Planificación 2026-1'!G:G,"AE",'Planificación 2026-1'!H:H,"&lt;3")</f>
        <v>0</v>
      </c>
      <c r="DD6" s="79">
        <f>SUMIFS('Planificación 2026-1'!R:R,'Planificación 2026-1'!W:W,C6,'Planificación 2026-1'!G:G,"T4",'Planificación 2026-1'!H:H,"&lt;3")</f>
        <v>0</v>
      </c>
      <c r="DE6" s="78" t="str">
        <f t="shared" si="4"/>
        <v>P04</v>
      </c>
      <c r="DF6" s="30">
        <f>IF(C6="","",SUMIFS('Planificación 2026-1'!R:R,'Planificación 2026-1'!W:W,C6,'Planificación 2026-1'!E:E,"PRINCIPAL",'Planificación 2026-1'!X:X,"VIRTUAL"))</f>
        <v>0</v>
      </c>
      <c r="DG6" s="30">
        <f>IF(C6="","",SUMIFS('Planificación 2026-1'!R:R,'Planificación 2026-1'!W:W,C6,'Planificación 2026-1'!E:E,"PRINCIPAL",'Planificación 2026-1'!X:X,"PRESENCIAL"))</f>
        <v>13</v>
      </c>
      <c r="DH6" s="30">
        <f>IF(C6="","",SUMIFS('Planificación 2026-1'!R:R,'Planificación 2026-1'!W:W,C6,'Planificación 2026-1'!E:E,"PRINCIPAL",'Planificación 2026-1'!X:X,"HIBRIDO PRESENCIAL"))</f>
        <v>0</v>
      </c>
      <c r="DI6" s="78" t="str">
        <f t="shared" si="5"/>
        <v/>
      </c>
      <c r="DJ6" s="78">
        <f>IF(C6="","",SUMIFS('Planificación 2026-1'!R:R,'Planificación 2026-1'!W:W,C6,'Planificación 2026-1'!E:E,"FILIAL",'Planificación 2026-1'!X:X,"VIRTUAL"))</f>
        <v>0</v>
      </c>
      <c r="DK6" s="80">
        <f>IF(C6="","",SUMIFS('Planificación 2026-1'!R:R,'Planificación 2026-1'!W:W,C6,'Planificación 2026-1'!E:E,"FILIAL",'Planificación 2026-1'!X:X,"PRESENCIAL"))</f>
        <v>0</v>
      </c>
      <c r="DL6" s="42">
        <f>IF(C6="","",SUMIFS('Planificación 2026-1'!R:R,'Planificación 2026-1'!W:W,C6,'Planificación 2026-1'!E:E,"FILIAL",'Planificación 2026-1'!X:X,"HIBRIDO PRESENCIAL"))</f>
        <v>0</v>
      </c>
      <c r="DM6" s="81" t="str">
        <f t="shared" si="6"/>
        <v/>
      </c>
      <c r="DN6" s="78">
        <f>IF(C6="","",SUMIFS('Planificación 2026-1'!R:R,'Planificación 2026-1'!W:W,C6,'Planificación 2026-1'!E:E,"SUNAMPE",'Planificación 2026-1'!X:X,"VIRTUAL"))</f>
        <v>0</v>
      </c>
      <c r="DO6" s="42">
        <f>IF(C6="","",SUMIFS('Planificación 2026-1'!R:R,'Planificación 2026-1'!W:W,C6,'Planificación 2026-1'!E:E,"SUNAMPE",'Planificación 2026-1'!X:X,"PRESENCIAL"))</f>
        <v>0</v>
      </c>
      <c r="DP6" s="81" t="str">
        <f t="shared" si="7"/>
        <v/>
      </c>
      <c r="DQ6" s="78">
        <f>IF(C6="","",SUMIFS('Planificación 2026-1'!R:R,'Planificación 2026-1'!W:W,C6,'Planificación 2026-1'!E:E,"HUAURA",'Planificación 2026-1'!X:X,"VIRTUAL"))</f>
        <v>0</v>
      </c>
      <c r="DR6" s="42">
        <f>IF(C6="","",SUMIFS('Planificación 2026-1'!R:R,'Planificación 2026-1'!W:W,C6,'Planificación 2026-1'!E:E,"HUAURA",'Planificación 2026-1'!X:X,"PRESENCIAL"))</f>
        <v>0</v>
      </c>
      <c r="DS6" s="48">
        <f>SUMIFS('Planificación 2026-1'!R:R,'Planificación 2026-1'!W:W,C6,'Planificación 2026-1'!E:E,"PRINCIPAL",'Planificación 2026-1'!X:X,"VIRTUAL",'Planificación 2026-1'!H:H,"&gt;2")</f>
        <v>0</v>
      </c>
      <c r="DT6" s="48">
        <f>SUMIFS('Planificación 2026-1'!R:R,'Planificación 2026-1'!W:W,C6,'Planificación 2026-1'!E:E,"PRINCIPAL",'Planificación 2026-1'!X:X,"&lt;&gt;VIRTUAL",'Planificación 2026-1'!H:H,"&gt;2")</f>
        <v>13</v>
      </c>
      <c r="DU6" s="48">
        <f>SUMIFS('Planificación 2026-1'!R:R,'Planificación 2026-1'!W:W,C6,'Planificación 2026-1'!E:E,"SUNAMPE",'Planificación 2026-1'!X:X,"VIRTUAL",'Planificación 2026-1'!H:H,"&gt;2")</f>
        <v>0</v>
      </c>
      <c r="DV6" s="48">
        <f>SUMIFS('Planificación 2026-1'!R:R,'Planificación 2026-1'!W:W,C6,'Planificación 2026-1'!E:E,"SUNAMPE",'Planificación 2026-1'!X:X,"&lt;&gt;VIRTUAL",'Planificación 2026-1'!H:H,"&gt;2")</f>
        <v>0</v>
      </c>
      <c r="DW6" s="48">
        <f>SUMIFS('Planificación 2026-1'!R:R,'Planificación 2026-1'!W:W,C6,'Planificación 2026-1'!E:E,"FILIAL",'Planificación 2026-1'!X:X,"VIRTUAL",'Planificación 2026-1'!H:H,"&gt;2")</f>
        <v>0</v>
      </c>
      <c r="DX6" s="48">
        <f>SUMIFS('Planificación 2026-1'!R:R,'Planificación 2026-1'!W:W,C6,'Planificación 2026-1'!E:E,"FILIAL",'Planificación 2026-1'!X:X,"&lt;&gt;VIRTUAL",'Planificación 2026-1'!H:H,"&gt;2")</f>
        <v>0</v>
      </c>
      <c r="DY6" s="48">
        <f>SUMIFS('Planificación 2026-1'!R:R,'Planificación 2026-1'!W:W,C6,'Planificación 2026-1'!E:E,"PORUMA",'Planificación 2026-1'!X:X,"VIRTUAL",'Planificación 2026-1'!H:H,"&gt;2")</f>
        <v>0</v>
      </c>
      <c r="DZ6" s="48">
        <f>SUMIFS('Planificación 2026-1'!R:R,'Planificación 2026-1'!W:W,C6,'Planificación 2026-1'!E:E,"PORUMA",'Planificación 2026-1'!X:X,"&lt;&gt;VIRTUAL",'Planificación 2026-1'!H:H,"&gt;2")</f>
        <v>0</v>
      </c>
      <c r="EA6" s="48">
        <f>SUMIFS('Planificación 2026-1'!R:R,'Planificación 2026-1'!W:W,C6,'Planificación 2026-1'!E:E,"HUAURA",'Planificación 2026-1'!X:X,"VIRTUAL",'Planificación 2026-1'!H:H,"&gt;2")</f>
        <v>0</v>
      </c>
      <c r="EB6" s="48">
        <f>SUMIFS('Planificación 2026-1'!R:R,'Planificación 2026-1'!W:W,C6,'Planificación 2026-1'!E:E,"HUAURA",'Planificación 2026-1'!X:X,"&lt;&gt;VIRTUAL",'Planificación 2026-1'!H:H,"&gt;2")</f>
        <v>0</v>
      </c>
      <c r="EC6" s="48">
        <f>SUMIFS('Planificación 2026-1'!R:R,'Planificación 2026-1'!W:W,C6,'Planificación 2026-1'!E:E,"PRINCIPAL",'Planificación 2026-1'!X:X,"VIRTUAL",'Planificación 2026-1'!H:H,"&lt;3")</f>
        <v>0</v>
      </c>
      <c r="ED6" s="48">
        <f>SUMIFS('Planificación 2026-1'!R:R,'Planificación 2026-1'!W:W,C6,'Planificación 2026-1'!E:E,"PRINCIPAL",'Planificación 2026-1'!X:X,"&lt;&gt;VIRTUAL",'Planificación 2026-1'!H:H,"&lt;3")</f>
        <v>0</v>
      </c>
      <c r="EE6" s="48">
        <f>SUMIFS('Planificación 2026-1'!R:R,'Planificación 2026-1'!W:W,C6,'Planificación 2026-1'!E:E,"SUNAMPE",'Planificación 2026-1'!X:X,"VIRTUAL",'Planificación 2026-1'!H:H,"&lt;3")</f>
        <v>0</v>
      </c>
      <c r="EF6" s="48">
        <f>SUMIFS('Planificación 2026-1'!R:R,'Planificación 2026-1'!W:W,C6,'Planificación 2026-1'!E:E,"SUNAMPE",'Planificación 2026-1'!X:X,"&lt;&gt;VIRTUAL",'Planificación 2026-1'!H:H,"&lt;3")</f>
        <v>0</v>
      </c>
      <c r="EG6" s="48">
        <f>SUMIFS('Planificación 2026-1'!R:R,'Planificación 2026-1'!W:W,C6,'Planificación 2026-1'!E:E,"FILIAL",'Planificación 2026-1'!X:X,"VIRTUAL",'Planificación 2026-1'!H:H,"&lt;3")</f>
        <v>0</v>
      </c>
      <c r="EH6" s="48">
        <f>SUMIFS('Planificación 2026-1'!R:R,'Planificación 2026-1'!W:W,C6,'Planificación 2026-1'!E:E,"FILIAL",'Planificación 2026-1'!X:X,"&lt;&gt;VIRTUAL",'Planificación 2026-1'!H:H,"&lt;3")</f>
        <v>0</v>
      </c>
      <c r="EI6" s="48">
        <f>SUMIFS('Planificación 2026-1'!R:R,'Planificación 2026-1'!W:W,C6,'Planificación 2026-1'!E:E,"PORUMA",'Planificación 2026-1'!X:X,"VIRTUAL",'Planificación 2026-1'!H:H,"&lt;3")</f>
        <v>0</v>
      </c>
      <c r="EJ6" s="48">
        <f>SUMIFS('Planificación 2026-1'!R:R,'Planificación 2026-1'!W:W,C6,'Planificación 2026-1'!E:E,"PORUMA",'Planificación 2026-1'!X:X,"&lt;&gt;VIRTUAL",'Planificación 2026-1'!H:H,"&lt;3")</f>
        <v>0</v>
      </c>
      <c r="EK6" s="48">
        <f>SUMIFS('Planificación 2026-1'!R:R,'Planificación 2026-1'!W:W,C6,'Planificación 2026-1'!E:E,"HUAURA",'Planificación 2026-1'!X:X,"VIRTUAL",'Planificación 2026-1'!H:H,"&lt;3")</f>
        <v>0</v>
      </c>
      <c r="EL6" s="48">
        <f>SUMIFS('Planificación 2026-1'!R:R,'Planificación 2026-1'!W:W,C6,'Planificación 2026-1'!E:E,"HUAURA",'Planificación 2026-1'!X:X,"&lt;&gt;VIRTUAL",'Planificación 2026-1'!H:H,"&lt;3")</f>
        <v>0</v>
      </c>
      <c r="EM6" s="48">
        <f t="shared" si="8"/>
        <v>0</v>
      </c>
      <c r="EN6" s="48">
        <f t="shared" si="9"/>
        <v>0</v>
      </c>
      <c r="EO6" s="48">
        <f t="shared" si="10"/>
        <v>0</v>
      </c>
      <c r="EP6" s="48">
        <f t="shared" si="11"/>
        <v>13</v>
      </c>
      <c r="EQ6" s="48">
        <f t="shared" si="12"/>
        <v>0</v>
      </c>
      <c r="ER6" s="48"/>
      <c r="ES6" s="48">
        <f t="shared" si="13"/>
        <v>0</v>
      </c>
      <c r="ET6" s="48">
        <f t="shared" si="14"/>
        <v>13</v>
      </c>
      <c r="EU6" s="48" t="b">
        <f t="shared" si="15"/>
        <v>1</v>
      </c>
      <c r="EV6" s="48" t="str">
        <f t="shared" si="16"/>
        <v>SEDE</v>
      </c>
      <c r="EW6" s="48" t="str">
        <f t="shared" si="17"/>
        <v>PRESENCIAL</v>
      </c>
    </row>
    <row r="7" spans="1:153" x14ac:dyDescent="0.3">
      <c r="A7" s="53"/>
      <c r="B7" s="383">
        <v>4</v>
      </c>
      <c r="C7" s="107" t="s">
        <v>8</v>
      </c>
      <c r="D7" s="82">
        <f>SUMIF('Planificación 2026-1'!W:W,C7,'Planificación 2026-1'!R:R)</f>
        <v>17</v>
      </c>
      <c r="E7" s="384" t="s">
        <v>319</v>
      </c>
      <c r="F7" s="107" t="s">
        <v>430</v>
      </c>
      <c r="G7" s="107" t="s">
        <v>328</v>
      </c>
      <c r="H7" s="107" t="s">
        <v>435</v>
      </c>
      <c r="I7" s="77" t="str">
        <f>IF(SUM(COUNTIFS('Planificación 2026-1'!E:E,"PRINCIPAL",'Planificación 2026-1'!W:W,C7,'Planificación 2026-1'!G:G,"AF"))&gt;0,"P01"," ")</f>
        <v xml:space="preserve"> </v>
      </c>
      <c r="J7" s="78" t="str">
        <f>IF(SUM(COUNTIFS('Planificación 2026-1'!E:E,"PRINCIPAL",'Planificación 2026-1'!W:W,C7,'Planificación 2026-1'!G:G,"EN"))&gt;0,"P02"," ")</f>
        <v xml:space="preserve"> </v>
      </c>
      <c r="K7" s="78" t="str">
        <f>IF(SUM(COUNTIFS('Planificación 2026-1'!E:E,"PRINCIPAL",'Planificación 2026-1'!W:W,C7,'Planificación 2026-1'!G:G,"IS"))&gt;0,"P03"," ")</f>
        <v xml:space="preserve"> </v>
      </c>
      <c r="L7" s="78" t="str">
        <f>IF(SUM(COUNTIFS('Planificación 2026-1'!E:E,"PRINCIPAL",'Planificación 2026-1'!W:W,C7,'Planificación 2026-1'!G:G,"PS"))&gt;0,"P04"," ")</f>
        <v xml:space="preserve"> </v>
      </c>
      <c r="M7" s="78"/>
      <c r="N7" s="78" t="str">
        <f>IF(SUM(COUNTIFS('Planificación 2026-1'!E:E,"PRINCIPAL",'Planificación 2026-1'!W:W,C7,'Planificación 2026-1'!G:G,"IN"))&gt;0,"P06"," ")</f>
        <v xml:space="preserve"> </v>
      </c>
      <c r="O7" s="78" t="str">
        <f>IF(SUM(COUNTIFS('Planificación 2026-1'!E:E,"PRINCIPAL",'Planificación 2026-1'!W:W,C7,'Planificación 2026-1'!G:G,"CA"))&gt;0,"P07"," ")</f>
        <v xml:space="preserve"> </v>
      </c>
      <c r="P7" s="78" t="str">
        <f>IF(SUM(COUNTIFS('Planificación 2026-1'!E:E,"PRINCIPAL",'Planificación 2026-1'!W:W,C7,'Planificación 2026-1'!G:G,"DE"))&gt;0,"P08"," ")</f>
        <v xml:space="preserve"> </v>
      </c>
      <c r="Q7" s="78" t="str">
        <f>IF(SUM(COUNTIFS('Planificación 2026-1'!E:E,"PRINCIPAL",'Planificación 2026-1'!W:W,C7,'Planificación 2026-1'!G:G,"OB"))&gt;0,"P09"," ")</f>
        <v xml:space="preserve"> </v>
      </c>
      <c r="R7" s="78" t="str">
        <f>IF(SUM(COUNTIFS('Planificación 2026-1'!E:E,"PRINCIPAL",'Planificación 2026-1'!W:W,C7,'Planificación 2026-1'!G:G,"MH"))&gt;0,"P31"," ")</f>
        <v xml:space="preserve"> </v>
      </c>
      <c r="S7" s="78" t="str">
        <f>IF(SUM(COUNTIFS('Planificación 2026-1'!E:E,"PRINCIPAL",'Planificación 2026-1'!W:W,C7,'Planificación 2026-1'!G:G,"IC"))&gt;0,"P32"," ")</f>
        <v xml:space="preserve"> </v>
      </c>
      <c r="T7" s="78" t="str">
        <f>IF(SUM(COUNTIFS('Planificación 2026-1'!E:E,"PRINCIPAL",'Planificación 2026-1'!W:W,C7,'Planificación 2026-1'!G:G,"AR"))&gt;0,"P34"," ")</f>
        <v xml:space="preserve"> </v>
      </c>
      <c r="U7" s="78" t="str">
        <f>IF(SUM(COUNTIFS('Planificación 2026-1'!E:E,"PRINCIPAL",'Planificación 2026-1'!W:W,C7,'Planificación 2026-1'!G:G,"T1"))&gt;0,"P35"," ")</f>
        <v xml:space="preserve"> </v>
      </c>
      <c r="V7" s="78" t="str">
        <f>IF(SUM(COUNTIFS('Planificación 2026-1'!E:E,"PRINCIPAL",'Planificación 2026-1'!W:W,C7,'Planificación 2026-1'!G:G,"T3"))&gt;0,"P36"," ")</f>
        <v xml:space="preserve"> </v>
      </c>
      <c r="W7" s="78" t="str">
        <f>IF(SUM(COUNTIFS('Planificación 2026-1'!E:E,"PRINCIPAL",'Planificación 2026-1'!W:W,C7,'Planificación 2026-1'!G:G,"T2"))&gt;0,"P37"," ")</f>
        <v xml:space="preserve"> </v>
      </c>
      <c r="X7" s="78" t="str">
        <f>IF(SUM(COUNTIFS('Planificación 2026-1'!E:E,"PRINCIPAL",'Planificación 2026-1'!W:W,C7,'Planificación 2026-1'!G:G,"AE"))&gt;0,"P38"," ")</f>
        <v xml:space="preserve"> </v>
      </c>
      <c r="Y7" s="78" t="str">
        <f>IF(SUM(COUNTIFS('Planificación 2026-1'!E:E,"PRINCIPAL",'Planificación 2026-1'!W:W,C7,'Planificación 2026-1'!G:G,"T4"))&gt;0,"P55"," ")</f>
        <v xml:space="preserve"> </v>
      </c>
      <c r="Z7" s="78" t="str">
        <f>IF(SUM(COUNTIFS('Planificación 2026-1'!E:E,"FILIAL",'Planificación 2026-1'!W:W,C7,'Planificación 2026-1'!G:G,"AF"))&gt;0," P01"," ")</f>
        <v xml:space="preserve"> </v>
      </c>
      <c r="AA7" s="78" t="str">
        <f>IF(SUM(COUNTIFS('Planificación 2026-1'!E:E,"FILIAL",'Planificación 2026-1'!W:W,C7,'Planificación 2026-1'!G:G,"EN"))&gt;0,"P02"," ")</f>
        <v xml:space="preserve"> </v>
      </c>
      <c r="AB7" s="78" t="str">
        <f>IF(SUM(COUNTIFS('Planificación 2026-1'!E:E,"FILIAL",'Planificación 2026-1'!W:W,C7,'Planificación 2026-1'!G:G,"IS"))&gt;0,"P03"," ")</f>
        <v xml:space="preserve"> </v>
      </c>
      <c r="AC7" s="78" t="str">
        <f>IF(SUM(COUNTIFS('Planificación 2026-1'!E:E,"FILIAL",'Planificación 2026-1'!W:W,C7,'Planificación 2026-1'!G:G,"PS"))&gt;0,"P04"," ")</f>
        <v xml:space="preserve"> </v>
      </c>
      <c r="AD7" s="78"/>
      <c r="AE7" s="78" t="str">
        <f>IF(SUM(COUNTIFS('Planificación 2026-1'!E:E,"FILIAL",'Planificación 2026-1'!W:W,C7,'Planificación 2026-1'!G:G,"IN"))&gt;0,"P06"," ")</f>
        <v xml:space="preserve"> </v>
      </c>
      <c r="AF7" s="78" t="str">
        <f>IF(SUM(COUNTIFS('Planificación 2026-1'!E:E,"FILIAL",'Planificación 2026-1'!W:W,C7,'Planificación 2026-1'!G:G,"CA"))&gt;0,"P07"," ")</f>
        <v xml:space="preserve"> </v>
      </c>
      <c r="AG7" s="78" t="str">
        <f>IF(SUM(COUNTIFS('Planificación 2026-1'!E:E,"FILIAL",'Planificación 2026-1'!W:W,C7,'Planificación 2026-1'!G:G,"DE"))&gt;0,"P08"," ")</f>
        <v xml:space="preserve"> </v>
      </c>
      <c r="AH7" s="78" t="str">
        <f>IF(SUM(COUNTIFS('Planificación 2026-1'!E:E,"FILIAL",'Planificación 2026-1'!W:W,C7,'Planificación 2026-1'!G:G,"OB"))&gt;0,"P09"," ")</f>
        <v xml:space="preserve"> </v>
      </c>
      <c r="AI7" s="78" t="str">
        <f>IF(SUM(COUNTIFS('Planificación 2026-1'!E:E,"FILIAL",'Planificación 2026-1'!W:W,C7,'Planificación 2026-1'!G:G,"MH"))&gt;0,"P31"," ")</f>
        <v xml:space="preserve"> </v>
      </c>
      <c r="AJ7" s="78" t="str">
        <f>IF(SUM(COUNTIFS('Planificación 2026-1'!E:E,"FILIAL",'Planificación 2026-1'!W:W,C7,'Planificación 2026-1'!G:G,"IC"))&gt;0,"P32"," ")</f>
        <v xml:space="preserve"> </v>
      </c>
      <c r="AK7" s="78" t="str">
        <f>IF(SUM(COUNTIFS('Planificación 2026-1'!E:E,"FILIAL",'Planificación 2026-1'!W:W,C7,'Planificación 2026-1'!G:G,"AR"))&gt;0,"P34"," ")</f>
        <v xml:space="preserve"> </v>
      </c>
      <c r="AL7" s="78" t="str">
        <f>IF(SUM(COUNTIFS('Planificación 2026-1'!E:E,"FILIAL",'Planificación 2026-1'!W:W,C7,'Planificación 2026-1'!G:G,"T1"))&gt;0,"P35"," ")</f>
        <v xml:space="preserve"> </v>
      </c>
      <c r="AM7" s="78" t="str">
        <f>IF(SUM(COUNTIFS('Planificación 2026-1'!E:E,"FILIAL",'Planificación 2026-1'!W:W,C7,'Planificación 2026-1'!G:G,"T3"))&gt;0,"P36"," ")</f>
        <v xml:space="preserve"> </v>
      </c>
      <c r="AN7" s="78" t="str">
        <f>IF(SUM(COUNTIFS('Planificación 2026-1'!E:E,"FILIAL",'Planificación 2026-1'!W:W,C7,'Planificación 2026-1'!G:G,"T2"))&gt;0,"P37"," ")</f>
        <v xml:space="preserve"> </v>
      </c>
      <c r="AO7" s="78" t="str">
        <f>IF(SUM(COUNTIFS('Planificación 2026-1'!E:E,"FILIAL",'Planificación 2026-1'!W:W,C7,'Planificación 2026-1'!G:G,"AE"))&gt;0,"P38"," ")</f>
        <v xml:space="preserve"> </v>
      </c>
      <c r="AP7" s="78" t="str">
        <f>IF(SUM(COUNTIFS('Planificación 2026-1'!E:E,"FILIAL",'Planificación 2026-1'!W:W,C7,'Planificación 2026-1'!G:G,"T4"))&gt;0,"P55"," ")</f>
        <v xml:space="preserve"> </v>
      </c>
      <c r="AQ7" s="78" t="str">
        <f>IF(SUM(COUNTIFS('Planificación 2026-1'!E:E,"SUNAMPE",'Planificación 2026-1'!W:W,C7,'Planificación 2026-1'!G:G,"AF"))&gt;0," P01"," ")</f>
        <v xml:space="preserve"> </v>
      </c>
      <c r="AR7" s="78" t="str">
        <f>IF(SUM(COUNTIFS('Planificación 2026-1'!E:E,"SUNAMPE",'Planificación 2026-1'!W:W,C7,'Planificación 2026-1'!G:G,"EN"))&gt;0,"P02"," ")</f>
        <v xml:space="preserve"> </v>
      </c>
      <c r="AS7" s="78" t="str">
        <f>IF(SUM(COUNTIFS('Planificación 2026-1'!E:E,"SUNAMPE",'Planificación 2026-1'!W:W,C7,'Planificación 2026-1'!G:G,"IS"))&gt;0,"P03"," ")</f>
        <v xml:space="preserve"> </v>
      </c>
      <c r="AT7" s="78" t="str">
        <f>IF(SUM(COUNTIFS('Planificación 2026-1'!E:E,"SUNAMPE",'Planificación 2026-1'!W:W,C7,'Planificación 2026-1'!G:G,"PS"))&gt;0,"P04"," ")</f>
        <v xml:space="preserve"> </v>
      </c>
      <c r="AU7" s="78"/>
      <c r="AV7" s="78" t="str">
        <f>IF(SUM(COUNTIFS('Planificación 2026-1'!E:E,"SUNAMPE",'Planificación 2026-1'!W:W,C7,'Planificación 2026-1'!G:G,"IN"))&gt;0,"P06"," ")</f>
        <v xml:space="preserve"> </v>
      </c>
      <c r="AW7" s="78" t="str">
        <f>IF(SUM(COUNTIFS('Planificación 2026-1'!E:E,"SUNAMPE",'Planificación 2026-1'!W:W,C7,'Planificación 2026-1'!G:G,"CA"))&gt;0,"P07"," ")</f>
        <v xml:space="preserve"> </v>
      </c>
      <c r="AX7" s="78" t="str">
        <f>IF(SUM(COUNTIFS('Planificación 2026-1'!E:E,"SUNAMPE",'Planificación 2026-1'!W:W,C7,'Planificación 2026-1'!G:G,"DE"))&gt;0,"P08"," ")</f>
        <v xml:space="preserve"> </v>
      </c>
      <c r="AY7" s="78" t="str">
        <f>IF(SUM(COUNTIFS('Planificación 2026-1'!E:E,"SUNAMPE",'Planificación 2026-1'!W:W,C7,'Planificación 2026-1'!G:G,"OB"))&gt;0,"P09"," ")</f>
        <v xml:space="preserve"> </v>
      </c>
      <c r="AZ7" s="78" t="str">
        <f>IF(SUM(COUNTIFS('Planificación 2026-1'!E:E,"SUNAMPE",'Planificación 2026-1'!W:W,C7,'Planificación 2026-1'!G:G,"MH"))&gt;0,"P31"," ")</f>
        <v xml:space="preserve"> </v>
      </c>
      <c r="BA7" s="78" t="str">
        <f>IF(SUM(COUNTIFS('Planificación 2026-1'!E:E,"SUNAMPE",'Planificación 2026-1'!W:W,C7,'Planificación 2026-1'!G:G,"IC"))&gt;0,"P32"," ")</f>
        <v xml:space="preserve"> </v>
      </c>
      <c r="BB7" s="78" t="str">
        <f>IF(SUM(COUNTIFS('Planificación 2026-1'!E:E,"SUNAMPE",'Planificación 2026-1'!W:W,C7,'Planificación 2026-1'!G:G,"AR"))&gt;0,"P34"," ")</f>
        <v xml:space="preserve"> </v>
      </c>
      <c r="BC7" s="78" t="str">
        <f>IF(SUM(COUNTIFS('Planificación 2026-1'!E:E,"SUNAMPE",'Planificación 2026-1'!W:W,C7,'Planificación 2026-1'!G:G,"T1"))&gt;0,"P35"," ")</f>
        <v xml:space="preserve"> </v>
      </c>
      <c r="BD7" s="78" t="str">
        <f>IF(SUM(COUNTIFS('Planificación 2026-1'!E:E,"SUNAMPE",'Planificación 2026-1'!W:W,C7,'Planificación 2026-1'!G:G,"T3"))&gt;0,"P36"," ")</f>
        <v xml:space="preserve"> </v>
      </c>
      <c r="BE7" s="78" t="str">
        <f>IF(SUM(COUNTIFS('Planificación 2026-1'!E:E,"SUNAMPE",'Planificación 2026-1'!W:W,C7,'Planificación 2026-1'!G:G,"T2"))&gt;0,"P37"," ")</f>
        <v xml:space="preserve"> </v>
      </c>
      <c r="BF7" s="78" t="str">
        <f>IF(SUM(COUNTIFS('Planificación 2026-1'!E:E,"SUNAMPE",'Planificación 2026-1'!W:W,C7,'Planificación 2026-1'!G:G,"AE"))&gt;0,"P38"," ")</f>
        <v xml:space="preserve"> </v>
      </c>
      <c r="BG7" s="78" t="str">
        <f>IF(SUM(COUNTIFS('Planificación 2026-1'!E:E,"SUNAMPE",'Planificación 2026-1'!W:W,C7,'Planificación 2026-1'!G:G,"T4"))&gt;0,"P55"," ")</f>
        <v xml:space="preserve"> </v>
      </c>
      <c r="BH7" s="78" t="str">
        <f>IF(SUM(COUNTIFS('Planificación 2026-1'!E:E,"HUAURA",'Planificación 2026-1'!W:W,C7,'Planificación 2026-1'!G:G,"AF"))&gt;0," P01"," ")</f>
        <v xml:space="preserve"> </v>
      </c>
      <c r="BI7" s="78" t="str">
        <f>IF(SUM(COUNTIFS('Planificación 2026-1'!E:E,"HUAURA",'Planificación 2026-1'!W:W,C7,'Planificación 2026-1'!G:G,"EN"))&gt;0,"P02"," ")</f>
        <v xml:space="preserve"> </v>
      </c>
      <c r="BJ7" s="78" t="str">
        <f>IF(SUM(COUNTIFS('Planificación 2026-1'!E:E,"HUAURA",'Planificación 2026-1'!W:W,C7,'Planificación 2026-1'!G:G,"IS"))&gt;0,"P03"," ")</f>
        <v xml:space="preserve"> </v>
      </c>
      <c r="BK7" s="78" t="str">
        <f>IF(SUM(COUNTIFS('Planificación 2026-1'!E:E,"HUAURA",'Planificación 2026-1'!W:W,C7,'Planificación 2026-1'!G:G,"PS"))&gt;0,"P04"," ")</f>
        <v xml:space="preserve"> </v>
      </c>
      <c r="BL7" s="78"/>
      <c r="BM7" s="78" t="str">
        <f>IF(SUM(COUNTIFS('Planificación 2026-1'!E:E,"HUAURA",'Planificación 2026-1'!W:W,C7,'Planificación 2026-1'!G:G,"IN"))&gt;0,"P06"," ")</f>
        <v xml:space="preserve"> </v>
      </c>
      <c r="BN7" s="78" t="str">
        <f>IF(SUM(COUNTIFS('Planificación 2026-1'!E:E,"HUAURA",'Planificación 2026-1'!W:W,C7,'Planificación 2026-1'!G:G,"CA"))&gt;0,"P07"," ")</f>
        <v xml:space="preserve"> </v>
      </c>
      <c r="BO7" s="78" t="str">
        <f>IF(SUM(COUNTIFS('Planificación 2026-1'!E:E,"HUAURA",'Planificación 2026-1'!W:W,C7,'Planificación 2026-1'!G:G,"DE"))&gt;0,"P08"," ")</f>
        <v xml:space="preserve"> </v>
      </c>
      <c r="BP7" s="78" t="str">
        <f>IF(SUM(COUNTIFS('Planificación 2026-1'!E:E,"HUAURA",'Planificación 2026-1'!W:W,C7,'Planificación 2026-1'!G:G,"OB"))&gt;0,"P09"," ")</f>
        <v xml:space="preserve"> </v>
      </c>
      <c r="BQ7" s="78" t="str">
        <f>IF(SUM(COUNTIFS('Planificación 2026-1'!E:E,"HUAURA",'Planificación 2026-1'!W:W,C7,'Planificación 2026-1'!G:G,"MH"))&gt;0,"P31"," ")</f>
        <v xml:space="preserve"> </v>
      </c>
      <c r="BR7" s="78" t="str">
        <f>IF(SUM(COUNTIFS('Planificación 2026-1'!E:E,"HUAURA",'Planificación 2026-1'!W:W,C7,'Planificación 2026-1'!G:G,"IC"))&gt;0,"P32"," ")</f>
        <v xml:space="preserve"> </v>
      </c>
      <c r="BS7" s="78" t="str">
        <f>IF(SUM(COUNTIFS('Planificación 2026-1'!E:E,"HUAURA",'Planificación 2026-1'!W:W,C7,'Planificación 2026-1'!G:G,"AR"))&gt;0,"P34"," ")</f>
        <v xml:space="preserve"> </v>
      </c>
      <c r="BT7" s="78" t="str">
        <f>IF(SUM(COUNTIFS('Planificación 2026-1'!E:E,"HUAURA",'Planificación 2026-1'!W:W,C7,'Planificación 2026-1'!G:G,"T1"))&gt;0,"P35"," ")</f>
        <v xml:space="preserve"> </v>
      </c>
      <c r="BU7" s="78" t="str">
        <f>IF(SUM(COUNTIFS('Planificación 2026-1'!E:E,"HUAURA",'Planificación 2026-1'!W:W,C7,'Planificación 2026-1'!G:G,"T3"))&gt;0,"P36"," ")</f>
        <v xml:space="preserve"> </v>
      </c>
      <c r="BV7" s="78" t="str">
        <f>IF(SUM(COUNTIFS('Planificación 2026-1'!E:E,"HUAURA",'Planificación 2026-1'!W:W,C7,'Planificación 2026-1'!G:G,"T2"))&gt;0,"P37"," ")</f>
        <v xml:space="preserve"> </v>
      </c>
      <c r="BW7" s="78" t="str">
        <f>IF(SUM(COUNTIFS('Planificación 2026-1'!E:E,"HUAURA",'Planificación 2026-1'!W:W,C7,'Planificación 2026-1'!G:G,"AE"))&gt;0,"P38"," ")</f>
        <v xml:space="preserve"> </v>
      </c>
      <c r="BX7" s="78" t="str">
        <f>IF(SUM(COUNTIFS('Planificación 2026-1'!E:E,"HUAURA",'Planificación 2026-1'!W:W,C7,'Planificación 2026-1'!G:G,"T4"))&gt;0,"P55"," ")</f>
        <v xml:space="preserve"> </v>
      </c>
      <c r="BY7" s="79">
        <f>SUMIFS('Planificación 2026-1'!R:R,'Planificación 2026-1'!W:W,C7,'Planificación 2026-1'!G:G,"AF",'Planificación 2026-1'!H:H,"&gt;2")</f>
        <v>0</v>
      </c>
      <c r="BZ7" s="79">
        <f>SUMIFS('Planificación 2026-1'!R:R,'Planificación 2026-1'!W:W,C7,'Planificación 2026-1'!G:G,"EN",'Planificación 2026-1'!H:H,"&gt;2")</f>
        <v>0</v>
      </c>
      <c r="CA7" s="79">
        <f>SUMIFS('Planificación 2026-1'!R:R,'Planificación 2026-1'!W:W,C7,'Planificación 2026-1'!G:G,"IS",'Planificación 2026-1'!H:H,"&gt;2")</f>
        <v>0</v>
      </c>
      <c r="CB7" s="79">
        <f>SUMIFS('Planificación 2026-1'!R:R,'Planificación 2026-1'!W:W,C7,'Planificación 2026-1'!G:G,"PS",'Planificación 2026-1'!H:H,"&gt;2")</f>
        <v>0</v>
      </c>
      <c r="CC7" s="79">
        <f>SUMIFS('Planificación 2026-1'!R:R,'Planificación 2026-1'!W:W,C7,'Planificación 2026-1'!G:G,"IN",'Planificación 2026-1'!H:H,"&gt;2")</f>
        <v>0</v>
      </c>
      <c r="CD7" s="79">
        <f>SUMIFS('Planificación 2026-1'!R:R,'Planificación 2026-1'!W:W,C7,'Planificación 2026-1'!G:G,"CA",'Planificación 2026-1'!H:H,"&gt;2")</f>
        <v>0</v>
      </c>
      <c r="CE7" s="79">
        <f>SUMIFS('Planificación 2026-1'!R:R,'Planificación 2026-1'!W:W,C7,'Planificación 2026-1'!G:G,"DE",'Planificación 2026-1'!H:H,"&gt;2")</f>
        <v>0</v>
      </c>
      <c r="CF7" s="79">
        <f>SUMIFS('Planificación 2026-1'!R:R,'Planificación 2026-1'!W:W,C7,'Planificación 2026-1'!G:G,"OB",'Planificación 2026-1'!H:H,"&gt;2")</f>
        <v>0</v>
      </c>
      <c r="CG7" s="79">
        <f>SUMIFS('Planificación 2026-1'!R:R,'Planificación 2026-1'!W:W,C7,'Planificación 2026-1'!G:G,"MH",'Planificación 2026-1'!H:H,"&gt;2")</f>
        <v>13</v>
      </c>
      <c r="CH7" s="79">
        <f>SUMIFS('Planificación 2026-1'!R:R,'Planificación 2026-1'!W:W,C7,'Planificación 2026-1'!G:G,"IC",'Planificación 2026-1'!H:H,"&gt;2")</f>
        <v>0</v>
      </c>
      <c r="CI7" s="79">
        <f>SUMIFS('Planificación 2026-1'!R:R,'Planificación 2026-1'!W:W,C7,'Planificación 2026-1'!G:G,"AR",'Planificación 2026-1'!H:H,"&gt;2")</f>
        <v>0</v>
      </c>
      <c r="CJ7" s="79">
        <f>SUMIFS('Planificación 2026-1'!R:R,'Planificación 2026-1'!W:W,C7,'Planificación 2026-1'!G:G,"T1",'Planificación 2026-1'!H:H,"&gt;2")</f>
        <v>0</v>
      </c>
      <c r="CK7" s="79">
        <f>SUMIFS('Planificación 2026-1'!R:R,'Planificación 2026-1'!W:W,C7,'Planificación 2026-1'!G:G,"T3",'Planificación 2026-1'!H:H,"&gt;2")</f>
        <v>0</v>
      </c>
      <c r="CL7" s="79">
        <f>SUMIFS('Planificación 2026-1'!R:R,'Planificación 2026-1'!W:W,C7,'Planificación 2026-1'!G:G,"T2",'Planificación 2026-1'!H:H,"&gt;2")</f>
        <v>0</v>
      </c>
      <c r="CM7" s="79">
        <f>SUMIFS('Planificación 2026-1'!R:R,'Planificación 2026-1'!W:W,C7,'Planificación 2026-1'!G:G,"AE",'Planificación 2026-1'!H:H,"&gt;2")</f>
        <v>0</v>
      </c>
      <c r="CN7" s="79">
        <f>SUMIFS('Planificación 2026-1'!R:R,'Planificación 2026-1'!W:W,C7,'Planificación 2026-1'!G:G,"T4",'Planificación 2026-1'!H:H,"&gt;2")</f>
        <v>0</v>
      </c>
      <c r="CO7" s="79">
        <f>SUMIFS('Planificación 2026-1'!R:R,'Planificación 2026-1'!W:W,C7,'Planificación 2026-1'!G:G,"AF",'Planificación 2026-1'!H:H,"&lt;3")</f>
        <v>0</v>
      </c>
      <c r="CP7" s="79">
        <f>SUMIFS('Planificación 2026-1'!R:R,'Planificación 2026-1'!W:W,C7,'Planificación 2026-1'!G:G,"EN",'Planificación 2026-1'!H:H,"&lt;3")</f>
        <v>0</v>
      </c>
      <c r="CQ7" s="79">
        <f>SUMIFS('Planificación 2026-1'!R:R,'Planificación 2026-1'!W:W,C7,'Planificación 2026-1'!G:G,"IS",'Planificación 2026-1'!H:H,"&lt;3")</f>
        <v>0</v>
      </c>
      <c r="CR7" s="79">
        <f>SUMIFS('Planificación 2026-1'!R:R,'Planificación 2026-1'!W:W,C7,'Planificación 2026-1'!G:G,"PS",'Planificación 2026-1'!H:H,"&lt;3")</f>
        <v>0</v>
      </c>
      <c r="CS7" s="79">
        <f>SUMIFS('Planificación 2026-1'!R:R,'Planificación 2026-1'!W:W,C7,'Planificación 2026-1'!G:G,"IN",'Planificación 2026-1'!H:H,"&lt;3")</f>
        <v>0</v>
      </c>
      <c r="CT7" s="79">
        <f>SUMIFS('Planificación 2026-1'!R:R,'Planificación 2026-1'!W:W,C7,'Planificación 2026-1'!G:G,"CA",'Planificación 2026-1'!H:H,"&lt;3")</f>
        <v>0</v>
      </c>
      <c r="CU7" s="79">
        <f>SUMIFS('Planificación 2026-1'!R:R,'Planificación 2026-1'!W:W,C7,'Planificación 2026-1'!G:G,"DE",'Planificación 2026-1'!H:H,"&lt;3")</f>
        <v>0</v>
      </c>
      <c r="CV7" s="79">
        <f>SUMIFS('Planificación 2026-1'!R:R,'Planificación 2026-1'!W:W,C7,'Planificación 2026-1'!G:G,"OB",'Planificación 2026-1'!H:H,"&lt;3")</f>
        <v>0</v>
      </c>
      <c r="CW7" s="79">
        <f>SUMIFS('Planificación 2026-1'!R:R,'Planificación 2026-1'!W:W,C7,'Planificación 2026-1'!G:G,"MH",'Planificación 2026-1'!H:H,"&lt;3")</f>
        <v>4</v>
      </c>
      <c r="CX7" s="79">
        <f>SUMIFS('Planificación 2026-1'!R:R,'Planificación 2026-1'!W:W,C7,'Planificación 2026-1'!G:G,"IC",'Planificación 2026-1'!H:H,"&lt;3")</f>
        <v>0</v>
      </c>
      <c r="CY7" s="79">
        <f>SUMIFS('Planificación 2026-1'!R:R,'Planificación 2026-1'!W:W,C7,'Planificación 2026-1'!G:G,"AR",'Planificación 2026-1'!H:H,"&lt;3")</f>
        <v>0</v>
      </c>
      <c r="CZ7" s="79">
        <f>SUMIFS('Planificación 2026-1'!R:R,'Planificación 2026-1'!W:W,C7,'Planificación 2026-1'!G:G,"T1",'Planificación 2026-1'!H:H,"&lt;3")</f>
        <v>0</v>
      </c>
      <c r="DA7" s="79">
        <f>SUMIFS('Planificación 2026-1'!R:R,'Planificación 2026-1'!W:W,C7,'Planificación 2026-1'!G:G,"T3",'Planificación 2026-1'!H:H,"&lt;3")</f>
        <v>0</v>
      </c>
      <c r="DB7" s="79">
        <f>SUMIFS('Planificación 2026-1'!R:R,'Planificación 2026-1'!W:W,C7,'Planificación 2026-1'!G:G,"T2",'Planificación 2026-1'!H:H,"&lt;3")</f>
        <v>0</v>
      </c>
      <c r="DC7" s="79">
        <f>SUMIFS('Planificación 2026-1'!R:R,'Planificación 2026-1'!W:W,C7,'Planificación 2026-1'!G:G,"AE",'Planificación 2026-1'!H:H,"&lt;3")</f>
        <v>0</v>
      </c>
      <c r="DD7" s="79">
        <f>SUMIFS('Planificación 2026-1'!R:R,'Planificación 2026-1'!W:W,C7,'Planificación 2026-1'!G:G,"T4",'Planificación 2026-1'!H:H,"&lt;3")</f>
        <v>0</v>
      </c>
      <c r="DE7" s="78" t="str">
        <f t="shared" si="4"/>
        <v/>
      </c>
      <c r="DF7" s="30">
        <f>IF(C7="","",SUMIFS('Planificación 2026-1'!R:R,'Planificación 2026-1'!W:W,C7,'Planificación 2026-1'!E:E,"PRINCIPAL",'Planificación 2026-1'!X:X,"VIRTUAL"))</f>
        <v>0</v>
      </c>
      <c r="DG7" s="30">
        <f>IF(C7="","",SUMIFS('Planificación 2026-1'!R:R,'Planificación 2026-1'!W:W,C7,'Planificación 2026-1'!E:E,"PRINCIPAL",'Planificación 2026-1'!X:X,"PRESENCIAL"))</f>
        <v>0</v>
      </c>
      <c r="DH7" s="30">
        <f>IF(C7="","",SUMIFS('Planificación 2026-1'!R:R,'Planificación 2026-1'!W:W,C7,'Planificación 2026-1'!E:E,"PRINCIPAL",'Planificación 2026-1'!X:X,"HIBRIDO PRESENCIAL"))</f>
        <v>0</v>
      </c>
      <c r="DI7" s="78" t="str">
        <f t="shared" si="5"/>
        <v/>
      </c>
      <c r="DJ7" s="78">
        <f>IF(C7="","",SUMIFS('Planificación 2026-1'!R:R,'Planificación 2026-1'!W:W,C7,'Planificación 2026-1'!E:E,"FILIAL",'Planificación 2026-1'!X:X,"VIRTUAL"))</f>
        <v>0</v>
      </c>
      <c r="DK7" s="80">
        <f>IF(C7="","",SUMIFS('Planificación 2026-1'!R:R,'Planificación 2026-1'!W:W,C7,'Planificación 2026-1'!E:E,"FILIAL",'Planificación 2026-1'!X:X,"PRESENCIAL"))</f>
        <v>0</v>
      </c>
      <c r="DL7" s="42">
        <f>IF(C7="","",SUMIFS('Planificación 2026-1'!R:R,'Planificación 2026-1'!W:W,C7,'Planificación 2026-1'!E:E,"FILIAL",'Planificación 2026-1'!X:X,"HIBRIDO PRESENCIAL"))</f>
        <v>0</v>
      </c>
      <c r="DM7" s="81" t="str">
        <f t="shared" si="6"/>
        <v/>
      </c>
      <c r="DN7" s="78">
        <f>IF(C7="","",SUMIFS('Planificación 2026-1'!R:R,'Planificación 2026-1'!W:W,C7,'Planificación 2026-1'!E:E,"SUNAMPE",'Planificación 2026-1'!X:X,"VIRTUAL"))</f>
        <v>0</v>
      </c>
      <c r="DO7" s="42">
        <f>IF(C7="","",SUMIFS('Planificación 2026-1'!R:R,'Planificación 2026-1'!W:W,C7,'Planificación 2026-1'!E:E,"SUNAMPE",'Planificación 2026-1'!X:X,"PRESENCIAL"))</f>
        <v>0</v>
      </c>
      <c r="DP7" s="81" t="str">
        <f t="shared" si="7"/>
        <v/>
      </c>
      <c r="DQ7" s="78">
        <f>IF(C7="","",SUMIFS('Planificación 2026-1'!R:R,'Planificación 2026-1'!W:W,C7,'Planificación 2026-1'!E:E,"HUAURA",'Planificación 2026-1'!X:X,"VIRTUAL"))</f>
        <v>0</v>
      </c>
      <c r="DR7" s="42">
        <f>IF(C7="","",SUMIFS('Planificación 2026-1'!R:R,'Planificación 2026-1'!W:W,C7,'Planificación 2026-1'!E:E,"HUAURA",'Planificación 2026-1'!X:X,"PRESENCIAL"))</f>
        <v>0</v>
      </c>
      <c r="DS7" s="48">
        <f>SUMIFS('Planificación 2026-1'!R:R,'Planificación 2026-1'!W:W,C7,'Planificación 2026-1'!E:E,"PRINCIPAL",'Planificación 2026-1'!X:X,"VIRTUAL",'Planificación 2026-1'!H:H,"&gt;2")</f>
        <v>0</v>
      </c>
      <c r="DT7" s="48">
        <f>SUMIFS('Planificación 2026-1'!R:R,'Planificación 2026-1'!W:W,C7,'Planificación 2026-1'!E:E,"PRINCIPAL",'Planificación 2026-1'!X:X,"&lt;&gt;VIRTUAL",'Planificación 2026-1'!H:H,"&gt;2")</f>
        <v>0</v>
      </c>
      <c r="DU7" s="48">
        <f>SUMIFS('Planificación 2026-1'!R:R,'Planificación 2026-1'!W:W,C7,'Planificación 2026-1'!E:E,"SUNAMPE",'Planificación 2026-1'!X:X,"VIRTUAL",'Planificación 2026-1'!H:H,"&gt;2")</f>
        <v>0</v>
      </c>
      <c r="DV7" s="48">
        <f>SUMIFS('Planificación 2026-1'!R:R,'Planificación 2026-1'!W:W,C7,'Planificación 2026-1'!E:E,"SUNAMPE",'Planificación 2026-1'!X:X,"&lt;&gt;VIRTUAL",'Planificación 2026-1'!H:H,"&gt;2")</f>
        <v>0</v>
      </c>
      <c r="DW7" s="48">
        <f>SUMIFS('Planificación 2026-1'!R:R,'Planificación 2026-1'!W:W,C7,'Planificación 2026-1'!E:E,"FILIAL",'Planificación 2026-1'!X:X,"VIRTUAL",'Planificación 2026-1'!H:H,"&gt;2")</f>
        <v>0</v>
      </c>
      <c r="DX7" s="48">
        <f>SUMIFS('Planificación 2026-1'!R:R,'Planificación 2026-1'!W:W,C7,'Planificación 2026-1'!E:E,"FILIAL",'Planificación 2026-1'!X:X,"&lt;&gt;VIRTUAL",'Planificación 2026-1'!H:H,"&gt;2")</f>
        <v>0</v>
      </c>
      <c r="DY7" s="48">
        <f>SUMIFS('Planificación 2026-1'!R:R,'Planificación 2026-1'!W:W,C7,'Planificación 2026-1'!E:E,"PORUMA",'Planificación 2026-1'!X:X,"VIRTUAL",'Planificación 2026-1'!H:H,"&gt;2")</f>
        <v>4</v>
      </c>
      <c r="DZ7" s="48">
        <f>SUMIFS('Planificación 2026-1'!R:R,'Planificación 2026-1'!W:W,C7,'Planificación 2026-1'!E:E,"PORUMA",'Planificación 2026-1'!X:X,"&lt;&gt;VIRTUAL",'Planificación 2026-1'!H:H,"&gt;2")</f>
        <v>9</v>
      </c>
      <c r="EA7" s="48">
        <f>SUMIFS('Planificación 2026-1'!R:R,'Planificación 2026-1'!W:W,C7,'Planificación 2026-1'!E:E,"HUAURA",'Planificación 2026-1'!X:X,"VIRTUAL",'Planificación 2026-1'!H:H,"&gt;2")</f>
        <v>0</v>
      </c>
      <c r="EB7" s="48">
        <f>SUMIFS('Planificación 2026-1'!R:R,'Planificación 2026-1'!W:W,C7,'Planificación 2026-1'!E:E,"HUAURA",'Planificación 2026-1'!X:X,"&lt;&gt;VIRTUAL",'Planificación 2026-1'!H:H,"&gt;2")</f>
        <v>0</v>
      </c>
      <c r="EC7" s="48">
        <f>SUMIFS('Planificación 2026-1'!R:R,'Planificación 2026-1'!W:W,C7,'Planificación 2026-1'!E:E,"PRINCIPAL",'Planificación 2026-1'!X:X,"VIRTUAL",'Planificación 2026-1'!H:H,"&lt;3")</f>
        <v>0</v>
      </c>
      <c r="ED7" s="48">
        <f>SUMIFS('Planificación 2026-1'!R:R,'Planificación 2026-1'!W:W,C7,'Planificación 2026-1'!E:E,"PRINCIPAL",'Planificación 2026-1'!X:X,"&lt;&gt;VIRTUAL",'Planificación 2026-1'!H:H,"&lt;3")</f>
        <v>0</v>
      </c>
      <c r="EE7" s="48">
        <f>SUMIFS('Planificación 2026-1'!R:R,'Planificación 2026-1'!W:W,C7,'Planificación 2026-1'!E:E,"SUNAMPE",'Planificación 2026-1'!X:X,"VIRTUAL",'Planificación 2026-1'!H:H,"&lt;3")</f>
        <v>0</v>
      </c>
      <c r="EF7" s="48">
        <f>SUMIFS('Planificación 2026-1'!R:R,'Planificación 2026-1'!W:W,C7,'Planificación 2026-1'!E:E,"SUNAMPE",'Planificación 2026-1'!X:X,"&lt;&gt;VIRTUAL",'Planificación 2026-1'!H:H,"&lt;3")</f>
        <v>0</v>
      </c>
      <c r="EG7" s="48">
        <f>SUMIFS('Planificación 2026-1'!R:R,'Planificación 2026-1'!W:W,C7,'Planificación 2026-1'!E:E,"FILIAL",'Planificación 2026-1'!X:X,"VIRTUAL",'Planificación 2026-1'!H:H,"&lt;3")</f>
        <v>0</v>
      </c>
      <c r="EH7" s="48">
        <f>SUMIFS('Planificación 2026-1'!R:R,'Planificación 2026-1'!W:W,C7,'Planificación 2026-1'!E:E,"FILIAL",'Planificación 2026-1'!X:X,"&lt;&gt;VIRTUAL",'Planificación 2026-1'!H:H,"&lt;3")</f>
        <v>0</v>
      </c>
      <c r="EI7" s="48">
        <f>SUMIFS('Planificación 2026-1'!R:R,'Planificación 2026-1'!W:W,C7,'Planificación 2026-1'!E:E,"PORUMA",'Planificación 2026-1'!X:X,"VIRTUAL",'Planificación 2026-1'!H:H,"&lt;3")</f>
        <v>0</v>
      </c>
      <c r="EJ7" s="48">
        <f>SUMIFS('Planificación 2026-1'!R:R,'Planificación 2026-1'!W:W,C7,'Planificación 2026-1'!E:E,"PORUMA",'Planificación 2026-1'!X:X,"&lt;&gt;VIRTUAL",'Planificación 2026-1'!H:H,"&lt;3")</f>
        <v>4</v>
      </c>
      <c r="EK7" s="48">
        <f>SUMIFS('Planificación 2026-1'!R:R,'Planificación 2026-1'!W:W,C7,'Planificación 2026-1'!E:E,"HUAURA",'Planificación 2026-1'!X:X,"VIRTUAL",'Planificación 2026-1'!H:H,"&lt;3")</f>
        <v>0</v>
      </c>
      <c r="EL7" s="48">
        <f>SUMIFS('Planificación 2026-1'!R:R,'Planificación 2026-1'!W:W,C7,'Planificación 2026-1'!E:E,"HUAURA",'Planificación 2026-1'!X:X,"&lt;&gt;VIRTUAL",'Planificación 2026-1'!H:H,"&lt;3")</f>
        <v>0</v>
      </c>
      <c r="EM7" s="48">
        <f t="shared" si="8"/>
        <v>0</v>
      </c>
      <c r="EN7" s="48">
        <f t="shared" si="9"/>
        <v>0</v>
      </c>
      <c r="EO7" s="48">
        <f t="shared" si="10"/>
        <v>17</v>
      </c>
      <c r="EP7" s="48">
        <f t="shared" si="11"/>
        <v>0</v>
      </c>
      <c r="EQ7" s="48">
        <f t="shared" si="12"/>
        <v>0</v>
      </c>
      <c r="ER7" s="48"/>
      <c r="ES7" s="48">
        <f t="shared" si="13"/>
        <v>0</v>
      </c>
      <c r="ET7" s="48">
        <f t="shared" si="14"/>
        <v>0</v>
      </c>
      <c r="EU7" s="48" t="b">
        <f t="shared" si="15"/>
        <v>0</v>
      </c>
      <c r="EV7" s="48" t="str">
        <f t="shared" si="16"/>
        <v/>
      </c>
      <c r="EW7" s="48" t="str">
        <f t="shared" si="17"/>
        <v>PRESENCIAL</v>
      </c>
    </row>
    <row r="8" spans="1:153" x14ac:dyDescent="0.3">
      <c r="A8" s="53"/>
      <c r="B8" s="383">
        <v>5</v>
      </c>
      <c r="C8" s="107" t="s">
        <v>9</v>
      </c>
      <c r="D8" s="82">
        <f>SUMIF('Planificación 2026-1'!W:W,C8,'Planificación 2026-1'!R:R)</f>
        <v>15</v>
      </c>
      <c r="E8" s="384" t="s">
        <v>319</v>
      </c>
      <c r="F8" s="107" t="s">
        <v>430</v>
      </c>
      <c r="G8" s="107" t="s">
        <v>276</v>
      </c>
      <c r="H8" s="107" t="s">
        <v>446</v>
      </c>
      <c r="I8" s="77" t="str">
        <f>IF(SUM(COUNTIFS('Planificación 2026-1'!E:E,"PRINCIPAL",'Planificación 2026-1'!W:W,C8,'Planificación 2026-1'!G:G,"AF"))&gt;0,"P01"," ")</f>
        <v xml:space="preserve"> </v>
      </c>
      <c r="J8" s="78" t="str">
        <f>IF(SUM(COUNTIFS('Planificación 2026-1'!E:E,"PRINCIPAL",'Planificación 2026-1'!W:W,C8,'Planificación 2026-1'!G:G,"EN"))&gt;0,"P02"," ")</f>
        <v xml:space="preserve"> </v>
      </c>
      <c r="K8" s="78" t="str">
        <f>IF(SUM(COUNTIFS('Planificación 2026-1'!E:E,"PRINCIPAL",'Planificación 2026-1'!W:W,C8,'Planificación 2026-1'!G:G,"IS"))&gt;0,"P03"," ")</f>
        <v xml:space="preserve"> </v>
      </c>
      <c r="L8" s="78" t="str">
        <f>IF(SUM(COUNTIFS('Planificación 2026-1'!E:E,"PRINCIPAL",'Planificación 2026-1'!W:W,C8,'Planificación 2026-1'!G:G,"PS"))&gt;0,"P04"," ")</f>
        <v xml:space="preserve"> </v>
      </c>
      <c r="M8" s="78"/>
      <c r="N8" s="78" t="str">
        <f>IF(SUM(COUNTIFS('Planificación 2026-1'!E:E,"PRINCIPAL",'Planificación 2026-1'!W:W,C8,'Planificación 2026-1'!G:G,"IN"))&gt;0,"P06"," ")</f>
        <v xml:space="preserve"> </v>
      </c>
      <c r="O8" s="78" t="str">
        <f>IF(SUM(COUNTIFS('Planificación 2026-1'!E:E,"PRINCIPAL",'Planificación 2026-1'!W:W,C8,'Planificación 2026-1'!G:G,"CA"))&gt;0,"P07"," ")</f>
        <v xml:space="preserve"> </v>
      </c>
      <c r="P8" s="78" t="str">
        <f>IF(SUM(COUNTIFS('Planificación 2026-1'!E:E,"PRINCIPAL",'Planificación 2026-1'!W:W,C8,'Planificación 2026-1'!G:G,"DE"))&gt;0,"P08"," ")</f>
        <v xml:space="preserve"> </v>
      </c>
      <c r="Q8" s="78" t="str">
        <f>IF(SUM(COUNTIFS('Planificación 2026-1'!E:E,"PRINCIPAL",'Planificación 2026-1'!W:W,C8,'Planificación 2026-1'!G:G,"OB"))&gt;0,"P09"," ")</f>
        <v xml:space="preserve"> </v>
      </c>
      <c r="R8" s="78" t="str">
        <f>IF(SUM(COUNTIFS('Planificación 2026-1'!E:E,"PRINCIPAL",'Planificación 2026-1'!W:W,C8,'Planificación 2026-1'!G:G,"MH"))&gt;0,"P31"," ")</f>
        <v xml:space="preserve"> </v>
      </c>
      <c r="S8" s="78" t="str">
        <f>IF(SUM(COUNTIFS('Planificación 2026-1'!E:E,"PRINCIPAL",'Planificación 2026-1'!W:W,C8,'Planificación 2026-1'!G:G,"IC"))&gt;0,"P32"," ")</f>
        <v xml:space="preserve"> </v>
      </c>
      <c r="T8" s="78" t="str">
        <f>IF(SUM(COUNTIFS('Planificación 2026-1'!E:E,"PRINCIPAL",'Planificación 2026-1'!W:W,C8,'Planificación 2026-1'!G:G,"AR"))&gt;0,"P34"," ")</f>
        <v xml:space="preserve"> </v>
      </c>
      <c r="U8" s="78" t="str">
        <f>IF(SUM(COUNTIFS('Planificación 2026-1'!E:E,"PRINCIPAL",'Planificación 2026-1'!W:W,C8,'Planificación 2026-1'!G:G,"T1"))&gt;0,"P35"," ")</f>
        <v xml:space="preserve"> </v>
      </c>
      <c r="V8" s="78" t="str">
        <f>IF(SUM(COUNTIFS('Planificación 2026-1'!E:E,"PRINCIPAL",'Planificación 2026-1'!W:W,C8,'Planificación 2026-1'!G:G,"T3"))&gt;0,"P36"," ")</f>
        <v xml:space="preserve"> </v>
      </c>
      <c r="W8" s="78" t="str">
        <f>IF(SUM(COUNTIFS('Planificación 2026-1'!E:E,"PRINCIPAL",'Planificación 2026-1'!W:W,C8,'Planificación 2026-1'!G:G,"T2"))&gt;0,"P37"," ")</f>
        <v xml:space="preserve"> </v>
      </c>
      <c r="X8" s="78" t="str">
        <f>IF(SUM(COUNTIFS('Planificación 2026-1'!E:E,"PRINCIPAL",'Planificación 2026-1'!W:W,C8,'Planificación 2026-1'!G:G,"AE"))&gt;0,"P38"," ")</f>
        <v xml:space="preserve"> </v>
      </c>
      <c r="Y8" s="78" t="str">
        <f>IF(SUM(COUNTIFS('Planificación 2026-1'!E:E,"PRINCIPAL",'Planificación 2026-1'!W:W,C8,'Planificación 2026-1'!G:G,"T4"))&gt;0,"P55"," ")</f>
        <v xml:space="preserve"> </v>
      </c>
      <c r="Z8" s="78" t="str">
        <f>IF(SUM(COUNTIFS('Planificación 2026-1'!E:E,"FILIAL",'Planificación 2026-1'!W:W,C8,'Planificación 2026-1'!G:G,"AF"))&gt;0," P01"," ")</f>
        <v xml:space="preserve"> </v>
      </c>
      <c r="AA8" s="78" t="str">
        <f>IF(SUM(COUNTIFS('Planificación 2026-1'!E:E,"FILIAL",'Planificación 2026-1'!W:W,C8,'Planificación 2026-1'!G:G,"EN"))&gt;0,"P02"," ")</f>
        <v>P02</v>
      </c>
      <c r="AB8" s="78" t="str">
        <f>IF(SUM(COUNTIFS('Planificación 2026-1'!E:E,"FILIAL",'Planificación 2026-1'!W:W,C8,'Planificación 2026-1'!G:G,"IS"))&gt;0,"P03"," ")</f>
        <v xml:space="preserve"> </v>
      </c>
      <c r="AC8" s="78" t="str">
        <f>IF(SUM(COUNTIFS('Planificación 2026-1'!E:E,"FILIAL",'Planificación 2026-1'!W:W,C8,'Planificación 2026-1'!G:G,"PS"))&gt;0,"P04"," ")</f>
        <v>P04</v>
      </c>
      <c r="AD8" s="78"/>
      <c r="AE8" s="78" t="str">
        <f>IF(SUM(COUNTIFS('Planificación 2026-1'!E:E,"FILIAL",'Planificación 2026-1'!W:W,C8,'Planificación 2026-1'!G:G,"IN"))&gt;0,"P06"," ")</f>
        <v xml:space="preserve"> </v>
      </c>
      <c r="AF8" s="78" t="str">
        <f>IF(SUM(COUNTIFS('Planificación 2026-1'!E:E,"FILIAL",'Planificación 2026-1'!W:W,C8,'Planificación 2026-1'!G:G,"CA"))&gt;0,"P07"," ")</f>
        <v xml:space="preserve"> </v>
      </c>
      <c r="AG8" s="78" t="str">
        <f>IF(SUM(COUNTIFS('Planificación 2026-1'!E:E,"FILIAL",'Planificación 2026-1'!W:W,C8,'Planificación 2026-1'!G:G,"DE"))&gt;0,"P08"," ")</f>
        <v xml:space="preserve"> </v>
      </c>
      <c r="AH8" s="78" t="str">
        <f>IF(SUM(COUNTIFS('Planificación 2026-1'!E:E,"FILIAL",'Planificación 2026-1'!W:W,C8,'Planificación 2026-1'!G:G,"OB"))&gt;0,"P09"," ")</f>
        <v xml:space="preserve"> </v>
      </c>
      <c r="AI8" s="78" t="str">
        <f>IF(SUM(COUNTIFS('Planificación 2026-1'!E:E,"FILIAL",'Planificación 2026-1'!W:W,C8,'Planificación 2026-1'!G:G,"MH"))&gt;0,"P31"," ")</f>
        <v xml:space="preserve"> </v>
      </c>
      <c r="AJ8" s="78" t="str">
        <f>IF(SUM(COUNTIFS('Planificación 2026-1'!E:E,"FILIAL",'Planificación 2026-1'!W:W,C8,'Planificación 2026-1'!G:G,"IC"))&gt;0,"P32"," ")</f>
        <v xml:space="preserve"> </v>
      </c>
      <c r="AK8" s="78" t="str">
        <f>IF(SUM(COUNTIFS('Planificación 2026-1'!E:E,"FILIAL",'Planificación 2026-1'!W:W,C8,'Planificación 2026-1'!G:G,"AR"))&gt;0,"P34"," ")</f>
        <v xml:space="preserve"> </v>
      </c>
      <c r="AL8" s="78" t="str">
        <f>IF(SUM(COUNTIFS('Planificación 2026-1'!E:E,"FILIAL",'Planificación 2026-1'!W:W,C8,'Planificación 2026-1'!G:G,"T1"))&gt;0,"P35"," ")</f>
        <v>P35</v>
      </c>
      <c r="AM8" s="78" t="str">
        <f>IF(SUM(COUNTIFS('Planificación 2026-1'!E:E,"FILIAL",'Planificación 2026-1'!W:W,C8,'Planificación 2026-1'!G:G,"T3"))&gt;0,"P36"," ")</f>
        <v>P36</v>
      </c>
      <c r="AN8" s="78" t="str">
        <f>IF(SUM(COUNTIFS('Planificación 2026-1'!E:E,"FILIAL",'Planificación 2026-1'!W:W,C8,'Planificación 2026-1'!G:G,"T2"))&gt;0,"P37"," ")</f>
        <v xml:space="preserve"> </v>
      </c>
      <c r="AO8" s="78" t="str">
        <f>IF(SUM(COUNTIFS('Planificación 2026-1'!E:E,"FILIAL",'Planificación 2026-1'!W:W,C8,'Planificación 2026-1'!G:G,"AE"))&gt;0,"P38"," ")</f>
        <v xml:space="preserve"> </v>
      </c>
      <c r="AP8" s="78" t="str">
        <f>IF(SUM(COUNTIFS('Planificación 2026-1'!E:E,"FILIAL",'Planificación 2026-1'!W:W,C8,'Planificación 2026-1'!G:G,"T4"))&gt;0,"P55"," ")</f>
        <v xml:space="preserve"> </v>
      </c>
      <c r="AQ8" s="78" t="str">
        <f>IF(SUM(COUNTIFS('Planificación 2026-1'!E:E,"SUNAMPE",'Planificación 2026-1'!W:W,C8,'Planificación 2026-1'!G:G,"AF"))&gt;0," P01"," ")</f>
        <v xml:space="preserve"> </v>
      </c>
      <c r="AR8" s="78" t="str">
        <f>IF(SUM(COUNTIFS('Planificación 2026-1'!E:E,"SUNAMPE",'Planificación 2026-1'!W:W,C8,'Planificación 2026-1'!G:G,"EN"))&gt;0,"P02"," ")</f>
        <v xml:space="preserve"> </v>
      </c>
      <c r="AS8" s="78" t="str">
        <f>IF(SUM(COUNTIFS('Planificación 2026-1'!E:E,"SUNAMPE",'Planificación 2026-1'!W:W,C8,'Planificación 2026-1'!G:G,"IS"))&gt;0,"P03"," ")</f>
        <v xml:space="preserve"> </v>
      </c>
      <c r="AT8" s="78" t="str">
        <f>IF(SUM(COUNTIFS('Planificación 2026-1'!E:E,"SUNAMPE",'Planificación 2026-1'!W:W,C8,'Planificación 2026-1'!G:G,"PS"))&gt;0,"P04"," ")</f>
        <v xml:space="preserve"> </v>
      </c>
      <c r="AU8" s="78"/>
      <c r="AV8" s="78" t="str">
        <f>IF(SUM(COUNTIFS('Planificación 2026-1'!E:E,"SUNAMPE",'Planificación 2026-1'!W:W,C8,'Planificación 2026-1'!G:G,"IN"))&gt;0,"P06"," ")</f>
        <v xml:space="preserve"> </v>
      </c>
      <c r="AW8" s="78" t="str">
        <f>IF(SUM(COUNTIFS('Planificación 2026-1'!E:E,"SUNAMPE",'Planificación 2026-1'!W:W,C8,'Planificación 2026-1'!G:G,"CA"))&gt;0,"P07"," ")</f>
        <v xml:space="preserve"> </v>
      </c>
      <c r="AX8" s="78" t="str">
        <f>IF(SUM(COUNTIFS('Planificación 2026-1'!E:E,"SUNAMPE",'Planificación 2026-1'!W:W,C8,'Planificación 2026-1'!G:G,"DE"))&gt;0,"P08"," ")</f>
        <v xml:space="preserve"> </v>
      </c>
      <c r="AY8" s="78" t="str">
        <f>IF(SUM(COUNTIFS('Planificación 2026-1'!E:E,"SUNAMPE",'Planificación 2026-1'!W:W,C8,'Planificación 2026-1'!G:G,"OB"))&gt;0,"P09"," ")</f>
        <v xml:space="preserve"> </v>
      </c>
      <c r="AZ8" s="78" t="str">
        <f>IF(SUM(COUNTIFS('Planificación 2026-1'!E:E,"SUNAMPE",'Planificación 2026-1'!W:W,C8,'Planificación 2026-1'!G:G,"MH"))&gt;0,"P31"," ")</f>
        <v xml:space="preserve"> </v>
      </c>
      <c r="BA8" s="78" t="str">
        <f>IF(SUM(COUNTIFS('Planificación 2026-1'!E:E,"SUNAMPE",'Planificación 2026-1'!W:W,C8,'Planificación 2026-1'!G:G,"IC"))&gt;0,"P32"," ")</f>
        <v xml:space="preserve"> </v>
      </c>
      <c r="BB8" s="78" t="str">
        <f>IF(SUM(COUNTIFS('Planificación 2026-1'!E:E,"SUNAMPE",'Planificación 2026-1'!W:W,C8,'Planificación 2026-1'!G:G,"AR"))&gt;0,"P34"," ")</f>
        <v xml:space="preserve"> </v>
      </c>
      <c r="BC8" s="78" t="str">
        <f>IF(SUM(COUNTIFS('Planificación 2026-1'!E:E,"SUNAMPE",'Planificación 2026-1'!W:W,C8,'Planificación 2026-1'!G:G,"T1"))&gt;0,"P35"," ")</f>
        <v xml:space="preserve"> </v>
      </c>
      <c r="BD8" s="78" t="str">
        <f>IF(SUM(COUNTIFS('Planificación 2026-1'!E:E,"SUNAMPE",'Planificación 2026-1'!W:W,C8,'Planificación 2026-1'!G:G,"T3"))&gt;0,"P36"," ")</f>
        <v xml:space="preserve"> </v>
      </c>
      <c r="BE8" s="78" t="str">
        <f>IF(SUM(COUNTIFS('Planificación 2026-1'!E:E,"SUNAMPE",'Planificación 2026-1'!W:W,C8,'Planificación 2026-1'!G:G,"T2"))&gt;0,"P37"," ")</f>
        <v xml:space="preserve"> </v>
      </c>
      <c r="BF8" s="78" t="str">
        <f>IF(SUM(COUNTIFS('Planificación 2026-1'!E:E,"SUNAMPE",'Planificación 2026-1'!W:W,C8,'Planificación 2026-1'!G:G,"AE"))&gt;0,"P38"," ")</f>
        <v xml:space="preserve"> </v>
      </c>
      <c r="BG8" s="78" t="str">
        <f>IF(SUM(COUNTIFS('Planificación 2026-1'!E:E,"SUNAMPE",'Planificación 2026-1'!W:W,C8,'Planificación 2026-1'!G:G,"T4"))&gt;0,"P55"," ")</f>
        <v xml:space="preserve"> </v>
      </c>
      <c r="BH8" s="78" t="str">
        <f>IF(SUM(COUNTIFS('Planificación 2026-1'!E:E,"HUAURA",'Planificación 2026-1'!W:W,C8,'Planificación 2026-1'!G:G,"AF"))&gt;0," P01"," ")</f>
        <v xml:space="preserve"> </v>
      </c>
      <c r="BI8" s="78" t="str">
        <f>IF(SUM(COUNTIFS('Planificación 2026-1'!E:E,"HUAURA",'Planificación 2026-1'!W:W,C8,'Planificación 2026-1'!G:G,"EN"))&gt;0,"P02"," ")</f>
        <v xml:space="preserve"> </v>
      </c>
      <c r="BJ8" s="78" t="str">
        <f>IF(SUM(COUNTIFS('Planificación 2026-1'!E:E,"HUAURA",'Planificación 2026-1'!W:W,C8,'Planificación 2026-1'!G:G,"IS"))&gt;0,"P03"," ")</f>
        <v xml:space="preserve"> </v>
      </c>
      <c r="BK8" s="78" t="str">
        <f>IF(SUM(COUNTIFS('Planificación 2026-1'!E:E,"HUAURA",'Planificación 2026-1'!W:W,C8,'Planificación 2026-1'!G:G,"PS"))&gt;0,"P04"," ")</f>
        <v xml:space="preserve"> </v>
      </c>
      <c r="BL8" s="78"/>
      <c r="BM8" s="78" t="str">
        <f>IF(SUM(COUNTIFS('Planificación 2026-1'!E:E,"HUAURA",'Planificación 2026-1'!W:W,C8,'Planificación 2026-1'!G:G,"IN"))&gt;0,"P06"," ")</f>
        <v xml:space="preserve"> </v>
      </c>
      <c r="BN8" s="78" t="str">
        <f>IF(SUM(COUNTIFS('Planificación 2026-1'!E:E,"HUAURA",'Planificación 2026-1'!W:W,C8,'Planificación 2026-1'!G:G,"CA"))&gt;0,"P07"," ")</f>
        <v xml:space="preserve"> </v>
      </c>
      <c r="BO8" s="78" t="str">
        <f>IF(SUM(COUNTIFS('Planificación 2026-1'!E:E,"HUAURA",'Planificación 2026-1'!W:W,C8,'Planificación 2026-1'!G:G,"DE"))&gt;0,"P08"," ")</f>
        <v xml:space="preserve"> </v>
      </c>
      <c r="BP8" s="78" t="str">
        <f>IF(SUM(COUNTIFS('Planificación 2026-1'!E:E,"HUAURA",'Planificación 2026-1'!W:W,C8,'Planificación 2026-1'!G:G,"OB"))&gt;0,"P09"," ")</f>
        <v xml:space="preserve"> </v>
      </c>
      <c r="BQ8" s="78" t="str">
        <f>IF(SUM(COUNTIFS('Planificación 2026-1'!E:E,"HUAURA",'Planificación 2026-1'!W:W,C8,'Planificación 2026-1'!G:G,"MH"))&gt;0,"P31"," ")</f>
        <v xml:space="preserve"> </v>
      </c>
      <c r="BR8" s="78" t="str">
        <f>IF(SUM(COUNTIFS('Planificación 2026-1'!E:E,"HUAURA",'Planificación 2026-1'!W:W,C8,'Planificación 2026-1'!G:G,"IC"))&gt;0,"P32"," ")</f>
        <v xml:space="preserve"> </v>
      </c>
      <c r="BS8" s="78" t="str">
        <f>IF(SUM(COUNTIFS('Planificación 2026-1'!E:E,"HUAURA",'Planificación 2026-1'!W:W,C8,'Planificación 2026-1'!G:G,"AR"))&gt;0,"P34"," ")</f>
        <v xml:space="preserve"> </v>
      </c>
      <c r="BT8" s="78" t="str">
        <f>IF(SUM(COUNTIFS('Planificación 2026-1'!E:E,"HUAURA",'Planificación 2026-1'!W:W,C8,'Planificación 2026-1'!G:G,"T1"))&gt;0,"P35"," ")</f>
        <v xml:space="preserve"> </v>
      </c>
      <c r="BU8" s="78" t="str">
        <f>IF(SUM(COUNTIFS('Planificación 2026-1'!E:E,"HUAURA",'Planificación 2026-1'!W:W,C8,'Planificación 2026-1'!G:G,"T3"))&gt;0,"P36"," ")</f>
        <v xml:space="preserve"> </v>
      </c>
      <c r="BV8" s="78" t="str">
        <f>IF(SUM(COUNTIFS('Planificación 2026-1'!E:E,"HUAURA",'Planificación 2026-1'!W:W,C8,'Planificación 2026-1'!G:G,"T2"))&gt;0,"P37"," ")</f>
        <v xml:space="preserve"> </v>
      </c>
      <c r="BW8" s="78" t="str">
        <f>IF(SUM(COUNTIFS('Planificación 2026-1'!E:E,"HUAURA",'Planificación 2026-1'!W:W,C8,'Planificación 2026-1'!G:G,"AE"))&gt;0,"P38"," ")</f>
        <v xml:space="preserve"> </v>
      </c>
      <c r="BX8" s="78" t="str">
        <f>IF(SUM(COUNTIFS('Planificación 2026-1'!E:E,"HUAURA",'Planificación 2026-1'!W:W,C8,'Planificación 2026-1'!G:G,"T4"))&gt;0,"P55"," ")</f>
        <v xml:space="preserve"> </v>
      </c>
      <c r="BY8" s="79">
        <f>SUMIFS('Planificación 2026-1'!R:R,'Planificación 2026-1'!W:W,C8,'Planificación 2026-1'!G:G,"AF",'Planificación 2026-1'!H:H,"&gt;2")</f>
        <v>0</v>
      </c>
      <c r="BZ8" s="79">
        <f>SUMIFS('Planificación 2026-1'!R:R,'Planificación 2026-1'!W:W,C8,'Planificación 2026-1'!G:G,"EN",'Planificación 2026-1'!H:H,"&gt;2")</f>
        <v>0</v>
      </c>
      <c r="CA8" s="79">
        <f>SUMIFS('Planificación 2026-1'!R:R,'Planificación 2026-1'!W:W,C8,'Planificación 2026-1'!G:G,"IS",'Planificación 2026-1'!H:H,"&gt;2")</f>
        <v>0</v>
      </c>
      <c r="CB8" s="79">
        <f>SUMIFS('Planificación 2026-1'!R:R,'Planificación 2026-1'!W:W,C8,'Planificación 2026-1'!G:G,"PS",'Planificación 2026-1'!H:H,"&gt;2")</f>
        <v>0</v>
      </c>
      <c r="CC8" s="79">
        <f>SUMIFS('Planificación 2026-1'!R:R,'Planificación 2026-1'!W:W,C8,'Planificación 2026-1'!G:G,"IN",'Planificación 2026-1'!H:H,"&gt;2")</f>
        <v>0</v>
      </c>
      <c r="CD8" s="79">
        <f>SUMIFS('Planificación 2026-1'!R:R,'Planificación 2026-1'!W:W,C8,'Planificación 2026-1'!G:G,"CA",'Planificación 2026-1'!H:H,"&gt;2")</f>
        <v>0</v>
      </c>
      <c r="CE8" s="79">
        <f>SUMIFS('Planificación 2026-1'!R:R,'Planificación 2026-1'!W:W,C8,'Planificación 2026-1'!G:G,"DE",'Planificación 2026-1'!H:H,"&gt;2")</f>
        <v>0</v>
      </c>
      <c r="CF8" s="79">
        <f>SUMIFS('Planificación 2026-1'!R:R,'Planificación 2026-1'!W:W,C8,'Planificación 2026-1'!G:G,"OB",'Planificación 2026-1'!H:H,"&gt;2")</f>
        <v>0</v>
      </c>
      <c r="CG8" s="79">
        <f>SUMIFS('Planificación 2026-1'!R:R,'Planificación 2026-1'!W:W,C8,'Planificación 2026-1'!G:G,"MH",'Planificación 2026-1'!H:H,"&gt;2")</f>
        <v>0</v>
      </c>
      <c r="CH8" s="79">
        <f>SUMIFS('Planificación 2026-1'!R:R,'Planificación 2026-1'!W:W,C8,'Planificación 2026-1'!G:G,"IC",'Planificación 2026-1'!H:H,"&gt;2")</f>
        <v>0</v>
      </c>
      <c r="CI8" s="79">
        <f>SUMIFS('Planificación 2026-1'!R:R,'Planificación 2026-1'!W:W,C8,'Planificación 2026-1'!G:G,"AR",'Planificación 2026-1'!H:H,"&gt;2")</f>
        <v>0</v>
      </c>
      <c r="CJ8" s="79">
        <f>SUMIFS('Planificación 2026-1'!R:R,'Planificación 2026-1'!W:W,C8,'Planificación 2026-1'!G:G,"T1",'Planificación 2026-1'!H:H,"&gt;2")</f>
        <v>0</v>
      </c>
      <c r="CK8" s="79">
        <f>SUMIFS('Planificación 2026-1'!R:R,'Planificación 2026-1'!W:W,C8,'Planificación 2026-1'!G:G,"T3",'Planificación 2026-1'!H:H,"&gt;2")</f>
        <v>0</v>
      </c>
      <c r="CL8" s="79">
        <f>SUMIFS('Planificación 2026-1'!R:R,'Planificación 2026-1'!W:W,C8,'Planificación 2026-1'!G:G,"T2",'Planificación 2026-1'!H:H,"&gt;2")</f>
        <v>0</v>
      </c>
      <c r="CM8" s="79">
        <f>SUMIFS('Planificación 2026-1'!R:R,'Planificación 2026-1'!W:W,C8,'Planificación 2026-1'!G:G,"AE",'Planificación 2026-1'!H:H,"&gt;2")</f>
        <v>0</v>
      </c>
      <c r="CN8" s="79">
        <f>SUMIFS('Planificación 2026-1'!R:R,'Planificación 2026-1'!W:W,C8,'Planificación 2026-1'!G:G,"T4",'Planificación 2026-1'!H:H,"&gt;2")</f>
        <v>0</v>
      </c>
      <c r="CO8" s="79">
        <f>SUMIFS('Planificación 2026-1'!R:R,'Planificación 2026-1'!W:W,C8,'Planificación 2026-1'!G:G,"AF",'Planificación 2026-1'!H:H,"&lt;3")</f>
        <v>0</v>
      </c>
      <c r="CP8" s="79">
        <f>SUMIFS('Planificación 2026-1'!R:R,'Planificación 2026-1'!W:W,C8,'Planificación 2026-1'!G:G,"EN",'Planificación 2026-1'!H:H,"&lt;3")</f>
        <v>5</v>
      </c>
      <c r="CQ8" s="79">
        <f>SUMIFS('Planificación 2026-1'!R:R,'Planificación 2026-1'!W:W,C8,'Planificación 2026-1'!G:G,"IS",'Planificación 2026-1'!H:H,"&lt;3")</f>
        <v>0</v>
      </c>
      <c r="CR8" s="79">
        <f>SUMIFS('Planificación 2026-1'!R:R,'Planificación 2026-1'!W:W,C8,'Planificación 2026-1'!G:G,"PS",'Planificación 2026-1'!H:H,"&lt;3")</f>
        <v>5</v>
      </c>
      <c r="CS8" s="79">
        <f>SUMIFS('Planificación 2026-1'!R:R,'Planificación 2026-1'!W:W,C8,'Planificación 2026-1'!G:G,"IN",'Planificación 2026-1'!H:H,"&lt;3")</f>
        <v>0</v>
      </c>
      <c r="CT8" s="79">
        <f>SUMIFS('Planificación 2026-1'!R:R,'Planificación 2026-1'!W:W,C8,'Planificación 2026-1'!G:G,"CA",'Planificación 2026-1'!H:H,"&lt;3")</f>
        <v>0</v>
      </c>
      <c r="CU8" s="79">
        <f>SUMIFS('Planificación 2026-1'!R:R,'Planificación 2026-1'!W:W,C8,'Planificación 2026-1'!G:G,"DE",'Planificación 2026-1'!H:H,"&lt;3")</f>
        <v>0</v>
      </c>
      <c r="CV8" s="79">
        <f>SUMIFS('Planificación 2026-1'!R:R,'Planificación 2026-1'!W:W,C8,'Planificación 2026-1'!G:G,"OB",'Planificación 2026-1'!H:H,"&lt;3")</f>
        <v>0</v>
      </c>
      <c r="CW8" s="79">
        <f>SUMIFS('Planificación 2026-1'!R:R,'Planificación 2026-1'!W:W,C8,'Planificación 2026-1'!G:G,"MH",'Planificación 2026-1'!H:H,"&lt;3")</f>
        <v>0</v>
      </c>
      <c r="CX8" s="79">
        <f>SUMIFS('Planificación 2026-1'!R:R,'Planificación 2026-1'!W:W,C8,'Planificación 2026-1'!G:G,"IC",'Planificación 2026-1'!H:H,"&lt;3")</f>
        <v>0</v>
      </c>
      <c r="CY8" s="79">
        <f>SUMIFS('Planificación 2026-1'!R:R,'Planificación 2026-1'!W:W,C8,'Planificación 2026-1'!G:G,"AR",'Planificación 2026-1'!H:H,"&lt;3")</f>
        <v>0</v>
      </c>
      <c r="CZ8" s="79">
        <f>SUMIFS('Planificación 2026-1'!R:R,'Planificación 2026-1'!W:W,C8,'Planificación 2026-1'!G:G,"T1",'Planificación 2026-1'!H:H,"&lt;3")</f>
        <v>5</v>
      </c>
      <c r="DA8" s="79">
        <f>SUMIFS('Planificación 2026-1'!R:R,'Planificación 2026-1'!W:W,C8,'Planificación 2026-1'!G:G,"T3",'Planificación 2026-1'!H:H,"&lt;3")</f>
        <v>0</v>
      </c>
      <c r="DB8" s="79">
        <f>SUMIFS('Planificación 2026-1'!R:R,'Planificación 2026-1'!W:W,C8,'Planificación 2026-1'!G:G,"T2",'Planificación 2026-1'!H:H,"&lt;3")</f>
        <v>0</v>
      </c>
      <c r="DC8" s="79">
        <f>SUMIFS('Planificación 2026-1'!R:R,'Planificación 2026-1'!W:W,C8,'Planificación 2026-1'!G:G,"AE",'Planificación 2026-1'!H:H,"&lt;3")</f>
        <v>0</v>
      </c>
      <c r="DD8" s="79">
        <f>SUMIFS('Planificación 2026-1'!R:R,'Planificación 2026-1'!W:W,C8,'Planificación 2026-1'!G:G,"T4",'Planificación 2026-1'!H:H,"&lt;3")</f>
        <v>0</v>
      </c>
      <c r="DE8" s="78" t="str">
        <f t="shared" si="4"/>
        <v/>
      </c>
      <c r="DF8" s="30">
        <f>IF(C8="","",SUMIFS('Planificación 2026-1'!R:R,'Planificación 2026-1'!W:W,C8,'Planificación 2026-1'!E:E,"PRINCIPAL",'Planificación 2026-1'!X:X,"VIRTUAL"))</f>
        <v>0</v>
      </c>
      <c r="DG8" s="30">
        <f>IF(C8="","",SUMIFS('Planificación 2026-1'!R:R,'Planificación 2026-1'!W:W,C8,'Planificación 2026-1'!E:E,"PRINCIPAL",'Planificación 2026-1'!X:X,"PRESENCIAL"))</f>
        <v>0</v>
      </c>
      <c r="DH8" s="30">
        <f>IF(C8="","",SUMIFS('Planificación 2026-1'!R:R,'Planificación 2026-1'!W:W,C8,'Planificación 2026-1'!E:E,"PRINCIPAL",'Planificación 2026-1'!X:X,"HIBRIDO PRESENCIAL"))</f>
        <v>0</v>
      </c>
      <c r="DI8" s="78" t="str">
        <f t="shared" si="5"/>
        <v>P02 P04 P35P36</v>
      </c>
      <c r="DJ8" s="78">
        <f>IF(C8="","",SUMIFS('Planificación 2026-1'!R:R,'Planificación 2026-1'!W:W,C8,'Planificación 2026-1'!E:E,"FILIAL",'Planificación 2026-1'!X:X,"VIRTUAL"))</f>
        <v>5</v>
      </c>
      <c r="DK8" s="80">
        <f>IF(C8="","",SUMIFS('Planificación 2026-1'!R:R,'Planificación 2026-1'!W:W,C8,'Planificación 2026-1'!E:E,"FILIAL",'Planificación 2026-1'!X:X,"PRESENCIAL"))</f>
        <v>10</v>
      </c>
      <c r="DL8" s="42">
        <f>IF(C8="","",SUMIFS('Planificación 2026-1'!R:R,'Planificación 2026-1'!W:W,C8,'Planificación 2026-1'!E:E,"FILIAL",'Planificación 2026-1'!X:X,"HIBRIDO PRESENCIAL"))</f>
        <v>0</v>
      </c>
      <c r="DM8" s="81" t="str">
        <f t="shared" si="6"/>
        <v/>
      </c>
      <c r="DN8" s="78">
        <f>IF(C8="","",SUMIFS('Planificación 2026-1'!R:R,'Planificación 2026-1'!W:W,C8,'Planificación 2026-1'!E:E,"SUNAMPE",'Planificación 2026-1'!X:X,"VIRTUAL"))</f>
        <v>0</v>
      </c>
      <c r="DO8" s="42">
        <f>IF(C8="","",SUMIFS('Planificación 2026-1'!R:R,'Planificación 2026-1'!W:W,C8,'Planificación 2026-1'!E:E,"SUNAMPE",'Planificación 2026-1'!X:X,"PRESENCIAL"))</f>
        <v>0</v>
      </c>
      <c r="DP8" s="81" t="str">
        <f t="shared" si="7"/>
        <v/>
      </c>
      <c r="DQ8" s="78">
        <f>IF(C8="","",SUMIFS('Planificación 2026-1'!R:R,'Planificación 2026-1'!W:W,C8,'Planificación 2026-1'!E:E,"HUAURA",'Planificación 2026-1'!X:X,"VIRTUAL"))</f>
        <v>0</v>
      </c>
      <c r="DR8" s="42">
        <f>IF(C8="","",SUMIFS('Planificación 2026-1'!R:R,'Planificación 2026-1'!W:W,C8,'Planificación 2026-1'!E:E,"HUAURA",'Planificación 2026-1'!X:X,"PRESENCIAL"))</f>
        <v>0</v>
      </c>
      <c r="DS8" s="48">
        <f>SUMIFS('Planificación 2026-1'!R:R,'Planificación 2026-1'!W:W,C8,'Planificación 2026-1'!E:E,"PRINCIPAL",'Planificación 2026-1'!X:X,"VIRTUAL",'Planificación 2026-1'!H:H,"&gt;2")</f>
        <v>0</v>
      </c>
      <c r="DT8" s="48">
        <f>SUMIFS('Planificación 2026-1'!R:R,'Planificación 2026-1'!W:W,C8,'Planificación 2026-1'!E:E,"PRINCIPAL",'Planificación 2026-1'!X:X,"&lt;&gt;VIRTUAL",'Planificación 2026-1'!H:H,"&gt;2")</f>
        <v>0</v>
      </c>
      <c r="DU8" s="48">
        <f>SUMIFS('Planificación 2026-1'!R:R,'Planificación 2026-1'!W:W,C8,'Planificación 2026-1'!E:E,"SUNAMPE",'Planificación 2026-1'!X:X,"VIRTUAL",'Planificación 2026-1'!H:H,"&gt;2")</f>
        <v>0</v>
      </c>
      <c r="DV8" s="48">
        <f>SUMIFS('Planificación 2026-1'!R:R,'Planificación 2026-1'!W:W,C8,'Planificación 2026-1'!E:E,"SUNAMPE",'Planificación 2026-1'!X:X,"&lt;&gt;VIRTUAL",'Planificación 2026-1'!H:H,"&gt;2")</f>
        <v>0</v>
      </c>
      <c r="DW8" s="48">
        <f>SUMIFS('Planificación 2026-1'!R:R,'Planificación 2026-1'!W:W,C8,'Planificación 2026-1'!E:E,"FILIAL",'Planificación 2026-1'!X:X,"VIRTUAL",'Planificación 2026-1'!H:H,"&gt;2")</f>
        <v>0</v>
      </c>
      <c r="DX8" s="48">
        <f>SUMIFS('Planificación 2026-1'!R:R,'Planificación 2026-1'!W:W,C8,'Planificación 2026-1'!E:E,"FILIAL",'Planificación 2026-1'!X:X,"&lt;&gt;VIRTUAL",'Planificación 2026-1'!H:H,"&gt;2")</f>
        <v>0</v>
      </c>
      <c r="DY8" s="48">
        <f>SUMIFS('Planificación 2026-1'!R:R,'Planificación 2026-1'!W:W,C8,'Planificación 2026-1'!E:E,"PORUMA",'Planificación 2026-1'!X:X,"VIRTUAL",'Planificación 2026-1'!H:H,"&gt;2")</f>
        <v>0</v>
      </c>
      <c r="DZ8" s="48">
        <f>SUMIFS('Planificación 2026-1'!R:R,'Planificación 2026-1'!W:W,C8,'Planificación 2026-1'!E:E,"PORUMA",'Planificación 2026-1'!X:X,"&lt;&gt;VIRTUAL",'Planificación 2026-1'!H:H,"&gt;2")</f>
        <v>0</v>
      </c>
      <c r="EA8" s="48">
        <f>SUMIFS('Planificación 2026-1'!R:R,'Planificación 2026-1'!W:W,C8,'Planificación 2026-1'!E:E,"HUAURA",'Planificación 2026-1'!X:X,"VIRTUAL",'Planificación 2026-1'!H:H,"&gt;2")</f>
        <v>0</v>
      </c>
      <c r="EB8" s="48">
        <f>SUMIFS('Planificación 2026-1'!R:R,'Planificación 2026-1'!W:W,C8,'Planificación 2026-1'!E:E,"HUAURA",'Planificación 2026-1'!X:X,"&lt;&gt;VIRTUAL",'Planificación 2026-1'!H:H,"&gt;2")</f>
        <v>0</v>
      </c>
      <c r="EC8" s="48">
        <f>SUMIFS('Planificación 2026-1'!R:R,'Planificación 2026-1'!W:W,C8,'Planificación 2026-1'!E:E,"PRINCIPAL",'Planificación 2026-1'!X:X,"VIRTUAL",'Planificación 2026-1'!H:H,"&lt;3")</f>
        <v>0</v>
      </c>
      <c r="ED8" s="48">
        <f>SUMIFS('Planificación 2026-1'!R:R,'Planificación 2026-1'!W:W,C8,'Planificación 2026-1'!E:E,"PRINCIPAL",'Planificación 2026-1'!X:X,"&lt;&gt;VIRTUAL",'Planificación 2026-1'!H:H,"&lt;3")</f>
        <v>0</v>
      </c>
      <c r="EE8" s="48">
        <f>SUMIFS('Planificación 2026-1'!R:R,'Planificación 2026-1'!W:W,C8,'Planificación 2026-1'!E:E,"SUNAMPE",'Planificación 2026-1'!X:X,"VIRTUAL",'Planificación 2026-1'!H:H,"&lt;3")</f>
        <v>0</v>
      </c>
      <c r="EF8" s="48">
        <f>SUMIFS('Planificación 2026-1'!R:R,'Planificación 2026-1'!W:W,C8,'Planificación 2026-1'!E:E,"SUNAMPE",'Planificación 2026-1'!X:X,"&lt;&gt;VIRTUAL",'Planificación 2026-1'!H:H,"&lt;3")</f>
        <v>0</v>
      </c>
      <c r="EG8" s="48">
        <f>SUMIFS('Planificación 2026-1'!R:R,'Planificación 2026-1'!W:W,C8,'Planificación 2026-1'!E:E,"FILIAL",'Planificación 2026-1'!X:X,"VIRTUAL",'Planificación 2026-1'!H:H,"&lt;3")</f>
        <v>5</v>
      </c>
      <c r="EH8" s="48">
        <f>SUMIFS('Planificación 2026-1'!R:R,'Planificación 2026-1'!W:W,C8,'Planificación 2026-1'!E:E,"FILIAL",'Planificación 2026-1'!X:X,"&lt;&gt;VIRTUAL",'Planificación 2026-1'!H:H,"&lt;3")</f>
        <v>10</v>
      </c>
      <c r="EI8" s="48">
        <f>SUMIFS('Planificación 2026-1'!R:R,'Planificación 2026-1'!W:W,C8,'Planificación 2026-1'!E:E,"PORUMA",'Planificación 2026-1'!X:X,"VIRTUAL",'Planificación 2026-1'!H:H,"&lt;3")</f>
        <v>0</v>
      </c>
      <c r="EJ8" s="48">
        <f>SUMIFS('Planificación 2026-1'!R:R,'Planificación 2026-1'!W:W,C8,'Planificación 2026-1'!E:E,"PORUMA",'Planificación 2026-1'!X:X,"&lt;&gt;VIRTUAL",'Planificación 2026-1'!H:H,"&lt;3")</f>
        <v>0</v>
      </c>
      <c r="EK8" s="48">
        <f>SUMIFS('Planificación 2026-1'!R:R,'Planificación 2026-1'!W:W,C8,'Planificación 2026-1'!E:E,"HUAURA",'Planificación 2026-1'!X:X,"VIRTUAL",'Planificación 2026-1'!H:H,"&lt;3")</f>
        <v>0</v>
      </c>
      <c r="EL8" s="48">
        <f>SUMIFS('Planificación 2026-1'!R:R,'Planificación 2026-1'!W:W,C8,'Planificación 2026-1'!E:E,"HUAURA",'Planificación 2026-1'!X:X,"&lt;&gt;VIRTUAL",'Planificación 2026-1'!H:H,"&lt;3")</f>
        <v>0</v>
      </c>
      <c r="EM8" s="48">
        <f t="shared" si="8"/>
        <v>15</v>
      </c>
      <c r="EN8" s="48">
        <f t="shared" si="9"/>
        <v>0</v>
      </c>
      <c r="EO8" s="48">
        <f t="shared" si="10"/>
        <v>0</v>
      </c>
      <c r="EP8" s="48">
        <f t="shared" si="11"/>
        <v>0</v>
      </c>
      <c r="EQ8" s="48">
        <f t="shared" si="12"/>
        <v>0</v>
      </c>
      <c r="ER8" s="48"/>
      <c r="ES8" s="48">
        <f t="shared" si="13"/>
        <v>5</v>
      </c>
      <c r="ET8" s="48">
        <f t="shared" si="14"/>
        <v>10</v>
      </c>
      <c r="EU8" s="48" t="b">
        <f t="shared" si="15"/>
        <v>1</v>
      </c>
      <c r="EV8" s="48" t="str">
        <f t="shared" si="16"/>
        <v/>
      </c>
      <c r="EW8" s="48" t="str">
        <f t="shared" si="17"/>
        <v>MAS PRESENCIAL</v>
      </c>
    </row>
    <row r="9" spans="1:153" x14ac:dyDescent="0.3">
      <c r="A9" s="53"/>
      <c r="B9" s="383">
        <v>6</v>
      </c>
      <c r="C9" s="107" t="s">
        <v>10</v>
      </c>
      <c r="D9" s="82">
        <f>SUMIF('Planificación 2026-1'!W:W,C9,'Planificación 2026-1'!R:R)</f>
        <v>14</v>
      </c>
      <c r="E9" s="384" t="s">
        <v>319</v>
      </c>
      <c r="F9" s="107" t="s">
        <v>430</v>
      </c>
      <c r="G9" s="107" t="s">
        <v>328</v>
      </c>
      <c r="H9" s="107" t="s">
        <v>435</v>
      </c>
      <c r="I9" s="77" t="str">
        <f>IF(SUM(COUNTIFS('Planificación 2026-1'!E:E,"PRINCIPAL",'Planificación 2026-1'!W:W,C9,'Planificación 2026-1'!G:G,"AF"))&gt;0,"P01"," ")</f>
        <v xml:space="preserve"> </v>
      </c>
      <c r="J9" s="78" t="str">
        <f>IF(SUM(COUNTIFS('Planificación 2026-1'!E:E,"PRINCIPAL",'Planificación 2026-1'!W:W,C9,'Planificación 2026-1'!G:G,"EN"))&gt;0,"P02"," ")</f>
        <v xml:space="preserve"> </v>
      </c>
      <c r="K9" s="78" t="str">
        <f>IF(SUM(COUNTIFS('Planificación 2026-1'!E:E,"PRINCIPAL",'Planificación 2026-1'!W:W,C9,'Planificación 2026-1'!G:G,"IS"))&gt;0,"P03"," ")</f>
        <v xml:space="preserve"> </v>
      </c>
      <c r="L9" s="78" t="str">
        <f>IF(SUM(COUNTIFS('Planificación 2026-1'!E:E,"PRINCIPAL",'Planificación 2026-1'!W:W,C9,'Planificación 2026-1'!G:G,"PS"))&gt;0,"P04"," ")</f>
        <v xml:space="preserve"> </v>
      </c>
      <c r="M9" s="78"/>
      <c r="N9" s="78" t="str">
        <f>IF(SUM(COUNTIFS('Planificación 2026-1'!E:E,"PRINCIPAL",'Planificación 2026-1'!W:W,C9,'Planificación 2026-1'!G:G,"IN"))&gt;0,"P06"," ")</f>
        <v xml:space="preserve"> </v>
      </c>
      <c r="O9" s="78" t="str">
        <f>IF(SUM(COUNTIFS('Planificación 2026-1'!E:E,"PRINCIPAL",'Planificación 2026-1'!W:W,C9,'Planificación 2026-1'!G:G,"CA"))&gt;0,"P07"," ")</f>
        <v xml:space="preserve"> </v>
      </c>
      <c r="P9" s="78" t="str">
        <f>IF(SUM(COUNTIFS('Planificación 2026-1'!E:E,"PRINCIPAL",'Planificación 2026-1'!W:W,C9,'Planificación 2026-1'!G:G,"DE"))&gt;0,"P08"," ")</f>
        <v xml:space="preserve"> </v>
      </c>
      <c r="Q9" s="78" t="str">
        <f>IF(SUM(COUNTIFS('Planificación 2026-1'!E:E,"PRINCIPAL",'Planificación 2026-1'!W:W,C9,'Planificación 2026-1'!G:G,"OB"))&gt;0,"P09"," ")</f>
        <v xml:space="preserve"> </v>
      </c>
      <c r="R9" s="78" t="str">
        <f>IF(SUM(COUNTIFS('Planificación 2026-1'!E:E,"PRINCIPAL",'Planificación 2026-1'!W:W,C9,'Planificación 2026-1'!G:G,"MH"))&gt;0,"P31"," ")</f>
        <v xml:space="preserve"> </v>
      </c>
      <c r="S9" s="78" t="str">
        <f>IF(SUM(COUNTIFS('Planificación 2026-1'!E:E,"PRINCIPAL",'Planificación 2026-1'!W:W,C9,'Planificación 2026-1'!G:G,"IC"))&gt;0,"P32"," ")</f>
        <v xml:space="preserve"> </v>
      </c>
      <c r="T9" s="78" t="str">
        <f>IF(SUM(COUNTIFS('Planificación 2026-1'!E:E,"PRINCIPAL",'Planificación 2026-1'!W:W,C9,'Planificación 2026-1'!G:G,"AR"))&gt;0,"P34"," ")</f>
        <v xml:space="preserve"> </v>
      </c>
      <c r="U9" s="78" t="str">
        <f>IF(SUM(COUNTIFS('Planificación 2026-1'!E:E,"PRINCIPAL",'Planificación 2026-1'!W:W,C9,'Planificación 2026-1'!G:G,"T1"))&gt;0,"P35"," ")</f>
        <v xml:space="preserve"> </v>
      </c>
      <c r="V9" s="78" t="str">
        <f>IF(SUM(COUNTIFS('Planificación 2026-1'!E:E,"PRINCIPAL",'Planificación 2026-1'!W:W,C9,'Planificación 2026-1'!G:G,"T3"))&gt;0,"P36"," ")</f>
        <v xml:space="preserve"> </v>
      </c>
      <c r="W9" s="78" t="str">
        <f>IF(SUM(COUNTIFS('Planificación 2026-1'!E:E,"PRINCIPAL",'Planificación 2026-1'!W:W,C9,'Planificación 2026-1'!G:G,"T2"))&gt;0,"P37"," ")</f>
        <v xml:space="preserve"> </v>
      </c>
      <c r="X9" s="78" t="str">
        <f>IF(SUM(COUNTIFS('Planificación 2026-1'!E:E,"PRINCIPAL",'Planificación 2026-1'!W:W,C9,'Planificación 2026-1'!G:G,"AE"))&gt;0,"P38"," ")</f>
        <v xml:space="preserve"> </v>
      </c>
      <c r="Y9" s="78" t="str">
        <f>IF(SUM(COUNTIFS('Planificación 2026-1'!E:E,"PRINCIPAL",'Planificación 2026-1'!W:W,C9,'Planificación 2026-1'!G:G,"T4"))&gt;0,"P55"," ")</f>
        <v xml:space="preserve"> </v>
      </c>
      <c r="Z9" s="78" t="str">
        <f>IF(SUM(COUNTIFS('Planificación 2026-1'!E:E,"FILIAL",'Planificación 2026-1'!W:W,C9,'Planificación 2026-1'!G:G,"AF"))&gt;0," P01"," ")</f>
        <v xml:space="preserve"> </v>
      </c>
      <c r="AA9" s="78" t="str">
        <f>IF(SUM(COUNTIFS('Planificación 2026-1'!E:E,"FILIAL",'Planificación 2026-1'!W:W,C9,'Planificación 2026-1'!G:G,"EN"))&gt;0,"P02"," ")</f>
        <v xml:space="preserve"> </v>
      </c>
      <c r="AB9" s="78" t="str">
        <f>IF(SUM(COUNTIFS('Planificación 2026-1'!E:E,"FILIAL",'Planificación 2026-1'!W:W,C9,'Planificación 2026-1'!G:G,"IS"))&gt;0,"P03"," ")</f>
        <v xml:space="preserve"> </v>
      </c>
      <c r="AC9" s="78" t="str">
        <f>IF(SUM(COUNTIFS('Planificación 2026-1'!E:E,"FILIAL",'Planificación 2026-1'!W:W,C9,'Planificación 2026-1'!G:G,"PS"))&gt;0,"P04"," ")</f>
        <v xml:space="preserve"> </v>
      </c>
      <c r="AD9" s="78"/>
      <c r="AE9" s="78" t="str">
        <f>IF(SUM(COUNTIFS('Planificación 2026-1'!E:E,"FILIAL",'Planificación 2026-1'!W:W,C9,'Planificación 2026-1'!G:G,"IN"))&gt;0,"P06"," ")</f>
        <v xml:space="preserve"> </v>
      </c>
      <c r="AF9" s="78" t="str">
        <f>IF(SUM(COUNTIFS('Planificación 2026-1'!E:E,"FILIAL",'Planificación 2026-1'!W:W,C9,'Planificación 2026-1'!G:G,"CA"))&gt;0,"P07"," ")</f>
        <v xml:space="preserve"> </v>
      </c>
      <c r="AG9" s="78" t="str">
        <f>IF(SUM(COUNTIFS('Planificación 2026-1'!E:E,"FILIAL",'Planificación 2026-1'!W:W,C9,'Planificación 2026-1'!G:G,"DE"))&gt;0,"P08"," ")</f>
        <v xml:space="preserve"> </v>
      </c>
      <c r="AH9" s="78" t="str">
        <f>IF(SUM(COUNTIFS('Planificación 2026-1'!E:E,"FILIAL",'Planificación 2026-1'!W:W,C9,'Planificación 2026-1'!G:G,"OB"))&gt;0,"P09"," ")</f>
        <v xml:space="preserve"> </v>
      </c>
      <c r="AI9" s="78" t="str">
        <f>IF(SUM(COUNTIFS('Planificación 2026-1'!E:E,"FILIAL",'Planificación 2026-1'!W:W,C9,'Planificación 2026-1'!G:G,"MH"))&gt;0,"P31"," ")</f>
        <v xml:space="preserve"> </v>
      </c>
      <c r="AJ9" s="78" t="str">
        <f>IF(SUM(COUNTIFS('Planificación 2026-1'!E:E,"FILIAL",'Planificación 2026-1'!W:W,C9,'Planificación 2026-1'!G:G,"IC"))&gt;0,"P32"," ")</f>
        <v xml:space="preserve"> </v>
      </c>
      <c r="AK9" s="78" t="str">
        <f>IF(SUM(COUNTIFS('Planificación 2026-1'!E:E,"FILIAL",'Planificación 2026-1'!W:W,C9,'Planificación 2026-1'!G:G,"AR"))&gt;0,"P34"," ")</f>
        <v xml:space="preserve"> </v>
      </c>
      <c r="AL9" s="78" t="str">
        <f>IF(SUM(COUNTIFS('Planificación 2026-1'!E:E,"FILIAL",'Planificación 2026-1'!W:W,C9,'Planificación 2026-1'!G:G,"T1"))&gt;0,"P35"," ")</f>
        <v xml:space="preserve"> </v>
      </c>
      <c r="AM9" s="78" t="str">
        <f>IF(SUM(COUNTIFS('Planificación 2026-1'!E:E,"FILIAL",'Planificación 2026-1'!W:W,C9,'Planificación 2026-1'!G:G,"T3"))&gt;0,"P36"," ")</f>
        <v xml:space="preserve"> </v>
      </c>
      <c r="AN9" s="78" t="str">
        <f>IF(SUM(COUNTIFS('Planificación 2026-1'!E:E,"FILIAL",'Planificación 2026-1'!W:W,C9,'Planificación 2026-1'!G:G,"T2"))&gt;0,"P37"," ")</f>
        <v xml:space="preserve"> </v>
      </c>
      <c r="AO9" s="78" t="str">
        <f>IF(SUM(COUNTIFS('Planificación 2026-1'!E:E,"FILIAL",'Planificación 2026-1'!W:W,C9,'Planificación 2026-1'!G:G,"AE"))&gt;0,"P38"," ")</f>
        <v xml:space="preserve"> </v>
      </c>
      <c r="AP9" s="78" t="str">
        <f>IF(SUM(COUNTIFS('Planificación 2026-1'!E:E,"FILIAL",'Planificación 2026-1'!W:W,C9,'Planificación 2026-1'!G:G,"T4"))&gt;0,"P55"," ")</f>
        <v xml:space="preserve"> </v>
      </c>
      <c r="AQ9" s="78" t="str">
        <f>IF(SUM(COUNTIFS('Planificación 2026-1'!E:E,"SUNAMPE",'Planificación 2026-1'!W:W,C9,'Planificación 2026-1'!G:G,"AF"))&gt;0," P01"," ")</f>
        <v xml:space="preserve"> </v>
      </c>
      <c r="AR9" s="78" t="str">
        <f>IF(SUM(COUNTIFS('Planificación 2026-1'!E:E,"SUNAMPE",'Planificación 2026-1'!W:W,C9,'Planificación 2026-1'!G:G,"EN"))&gt;0,"P02"," ")</f>
        <v xml:space="preserve"> </v>
      </c>
      <c r="AS9" s="78" t="str">
        <f>IF(SUM(COUNTIFS('Planificación 2026-1'!E:E,"SUNAMPE",'Planificación 2026-1'!W:W,C9,'Planificación 2026-1'!G:G,"IS"))&gt;0,"P03"," ")</f>
        <v xml:space="preserve"> </v>
      </c>
      <c r="AT9" s="78" t="str">
        <f>IF(SUM(COUNTIFS('Planificación 2026-1'!E:E,"SUNAMPE",'Planificación 2026-1'!W:W,C9,'Planificación 2026-1'!G:G,"PS"))&gt;0,"P04"," ")</f>
        <v xml:space="preserve"> </v>
      </c>
      <c r="AU9" s="78"/>
      <c r="AV9" s="78" t="str">
        <f>IF(SUM(COUNTIFS('Planificación 2026-1'!E:E,"SUNAMPE",'Planificación 2026-1'!W:W,C9,'Planificación 2026-1'!G:G,"IN"))&gt;0,"P06"," ")</f>
        <v xml:space="preserve"> </v>
      </c>
      <c r="AW9" s="78" t="str">
        <f>IF(SUM(COUNTIFS('Planificación 2026-1'!E:E,"SUNAMPE",'Planificación 2026-1'!W:W,C9,'Planificación 2026-1'!G:G,"CA"))&gt;0,"P07"," ")</f>
        <v xml:space="preserve"> </v>
      </c>
      <c r="AX9" s="78" t="str">
        <f>IF(SUM(COUNTIFS('Planificación 2026-1'!E:E,"SUNAMPE",'Planificación 2026-1'!W:W,C9,'Planificación 2026-1'!G:G,"DE"))&gt;0,"P08"," ")</f>
        <v xml:space="preserve"> </v>
      </c>
      <c r="AY9" s="78" t="str">
        <f>IF(SUM(COUNTIFS('Planificación 2026-1'!E:E,"SUNAMPE",'Planificación 2026-1'!W:W,C9,'Planificación 2026-1'!G:G,"OB"))&gt;0,"P09"," ")</f>
        <v xml:space="preserve"> </v>
      </c>
      <c r="AZ9" s="78" t="str">
        <f>IF(SUM(COUNTIFS('Planificación 2026-1'!E:E,"SUNAMPE",'Planificación 2026-1'!W:W,C9,'Planificación 2026-1'!G:G,"MH"))&gt;0,"P31"," ")</f>
        <v xml:space="preserve"> </v>
      </c>
      <c r="BA9" s="78" t="str">
        <f>IF(SUM(COUNTIFS('Planificación 2026-1'!E:E,"SUNAMPE",'Planificación 2026-1'!W:W,C9,'Planificación 2026-1'!G:G,"IC"))&gt;0,"P32"," ")</f>
        <v xml:space="preserve"> </v>
      </c>
      <c r="BB9" s="78" t="str">
        <f>IF(SUM(COUNTIFS('Planificación 2026-1'!E:E,"SUNAMPE",'Planificación 2026-1'!W:W,C9,'Planificación 2026-1'!G:G,"AR"))&gt;0,"P34"," ")</f>
        <v xml:space="preserve"> </v>
      </c>
      <c r="BC9" s="78" t="str">
        <f>IF(SUM(COUNTIFS('Planificación 2026-1'!E:E,"SUNAMPE",'Planificación 2026-1'!W:W,C9,'Planificación 2026-1'!G:G,"T1"))&gt;0,"P35"," ")</f>
        <v xml:space="preserve"> </v>
      </c>
      <c r="BD9" s="78" t="str">
        <f>IF(SUM(COUNTIFS('Planificación 2026-1'!E:E,"SUNAMPE",'Planificación 2026-1'!W:W,C9,'Planificación 2026-1'!G:G,"T3"))&gt;0,"P36"," ")</f>
        <v xml:space="preserve"> </v>
      </c>
      <c r="BE9" s="78" t="str">
        <f>IF(SUM(COUNTIFS('Planificación 2026-1'!E:E,"SUNAMPE",'Planificación 2026-1'!W:W,C9,'Planificación 2026-1'!G:G,"T2"))&gt;0,"P37"," ")</f>
        <v xml:space="preserve"> </v>
      </c>
      <c r="BF9" s="78" t="str">
        <f>IF(SUM(COUNTIFS('Planificación 2026-1'!E:E,"SUNAMPE",'Planificación 2026-1'!W:W,C9,'Planificación 2026-1'!G:G,"AE"))&gt;0,"P38"," ")</f>
        <v xml:space="preserve"> </v>
      </c>
      <c r="BG9" s="78" t="str">
        <f>IF(SUM(COUNTIFS('Planificación 2026-1'!E:E,"SUNAMPE",'Planificación 2026-1'!W:W,C9,'Planificación 2026-1'!G:G,"T4"))&gt;0,"P55"," ")</f>
        <v xml:space="preserve"> </v>
      </c>
      <c r="BH9" s="78" t="str">
        <f>IF(SUM(COUNTIFS('Planificación 2026-1'!E:E,"HUAURA",'Planificación 2026-1'!W:W,C9,'Planificación 2026-1'!G:G,"AF"))&gt;0," P01"," ")</f>
        <v xml:space="preserve"> </v>
      </c>
      <c r="BI9" s="78" t="str">
        <f>IF(SUM(COUNTIFS('Planificación 2026-1'!E:E,"HUAURA",'Planificación 2026-1'!W:W,C9,'Planificación 2026-1'!G:G,"EN"))&gt;0,"P02"," ")</f>
        <v xml:space="preserve"> </v>
      </c>
      <c r="BJ9" s="78" t="str">
        <f>IF(SUM(COUNTIFS('Planificación 2026-1'!E:E,"HUAURA",'Planificación 2026-1'!W:W,C9,'Planificación 2026-1'!G:G,"IS"))&gt;0,"P03"," ")</f>
        <v xml:space="preserve"> </v>
      </c>
      <c r="BK9" s="78" t="str">
        <f>IF(SUM(COUNTIFS('Planificación 2026-1'!E:E,"HUAURA",'Planificación 2026-1'!W:W,C9,'Planificación 2026-1'!G:G,"PS"))&gt;0,"P04"," ")</f>
        <v xml:space="preserve"> </v>
      </c>
      <c r="BL9" s="78"/>
      <c r="BM9" s="78" t="str">
        <f>IF(SUM(COUNTIFS('Planificación 2026-1'!E:E,"HUAURA",'Planificación 2026-1'!W:W,C9,'Planificación 2026-1'!G:G,"IN"))&gt;0,"P06"," ")</f>
        <v xml:space="preserve"> </v>
      </c>
      <c r="BN9" s="78" t="str">
        <f>IF(SUM(COUNTIFS('Planificación 2026-1'!E:E,"HUAURA",'Planificación 2026-1'!W:W,C9,'Planificación 2026-1'!G:G,"CA"))&gt;0,"P07"," ")</f>
        <v xml:space="preserve"> </v>
      </c>
      <c r="BO9" s="78" t="str">
        <f>IF(SUM(COUNTIFS('Planificación 2026-1'!E:E,"HUAURA",'Planificación 2026-1'!W:W,C9,'Planificación 2026-1'!G:G,"DE"))&gt;0,"P08"," ")</f>
        <v xml:space="preserve"> </v>
      </c>
      <c r="BP9" s="78" t="str">
        <f>IF(SUM(COUNTIFS('Planificación 2026-1'!E:E,"HUAURA",'Planificación 2026-1'!W:W,C9,'Planificación 2026-1'!G:G,"OB"))&gt;0,"P09"," ")</f>
        <v xml:space="preserve"> </v>
      </c>
      <c r="BQ9" s="78" t="str">
        <f>IF(SUM(COUNTIFS('Planificación 2026-1'!E:E,"HUAURA",'Planificación 2026-1'!W:W,C9,'Planificación 2026-1'!G:G,"MH"))&gt;0,"P31"," ")</f>
        <v xml:space="preserve"> </v>
      </c>
      <c r="BR9" s="78" t="str">
        <f>IF(SUM(COUNTIFS('Planificación 2026-1'!E:E,"HUAURA",'Planificación 2026-1'!W:W,C9,'Planificación 2026-1'!G:G,"IC"))&gt;0,"P32"," ")</f>
        <v xml:space="preserve"> </v>
      </c>
      <c r="BS9" s="78" t="str">
        <f>IF(SUM(COUNTIFS('Planificación 2026-1'!E:E,"HUAURA",'Planificación 2026-1'!W:W,C9,'Planificación 2026-1'!G:G,"AR"))&gt;0,"P34"," ")</f>
        <v xml:space="preserve"> </v>
      </c>
      <c r="BT9" s="78" t="str">
        <f>IF(SUM(COUNTIFS('Planificación 2026-1'!E:E,"HUAURA",'Planificación 2026-1'!W:W,C9,'Planificación 2026-1'!G:G,"T1"))&gt;0,"P35"," ")</f>
        <v xml:space="preserve"> </v>
      </c>
      <c r="BU9" s="78" t="str">
        <f>IF(SUM(COUNTIFS('Planificación 2026-1'!E:E,"HUAURA",'Planificación 2026-1'!W:W,C9,'Planificación 2026-1'!G:G,"T3"))&gt;0,"P36"," ")</f>
        <v xml:space="preserve"> </v>
      </c>
      <c r="BV9" s="78" t="str">
        <f>IF(SUM(COUNTIFS('Planificación 2026-1'!E:E,"HUAURA",'Planificación 2026-1'!W:W,C9,'Planificación 2026-1'!G:G,"T2"))&gt;0,"P37"," ")</f>
        <v xml:space="preserve"> </v>
      </c>
      <c r="BW9" s="78" t="str">
        <f>IF(SUM(COUNTIFS('Planificación 2026-1'!E:E,"HUAURA",'Planificación 2026-1'!W:W,C9,'Planificación 2026-1'!G:G,"AE"))&gt;0,"P38"," ")</f>
        <v xml:space="preserve"> </v>
      </c>
      <c r="BX9" s="78" t="str">
        <f>IF(SUM(COUNTIFS('Planificación 2026-1'!E:E,"HUAURA",'Planificación 2026-1'!W:W,C9,'Planificación 2026-1'!G:G,"T4"))&gt;0,"P55"," ")</f>
        <v xml:space="preserve"> </v>
      </c>
      <c r="BY9" s="79">
        <f>SUMIFS('Planificación 2026-1'!R:R,'Planificación 2026-1'!W:W,C9,'Planificación 2026-1'!G:G,"AF",'Planificación 2026-1'!H:H,"&gt;2")</f>
        <v>0</v>
      </c>
      <c r="BZ9" s="79">
        <f>SUMIFS('Planificación 2026-1'!R:R,'Planificación 2026-1'!W:W,C9,'Planificación 2026-1'!G:G,"EN",'Planificación 2026-1'!H:H,"&gt;2")</f>
        <v>0</v>
      </c>
      <c r="CA9" s="79">
        <f>SUMIFS('Planificación 2026-1'!R:R,'Planificación 2026-1'!W:W,C9,'Planificación 2026-1'!G:G,"IS",'Planificación 2026-1'!H:H,"&gt;2")</f>
        <v>0</v>
      </c>
      <c r="CB9" s="79">
        <f>SUMIFS('Planificación 2026-1'!R:R,'Planificación 2026-1'!W:W,C9,'Planificación 2026-1'!G:G,"PS",'Planificación 2026-1'!H:H,"&gt;2")</f>
        <v>0</v>
      </c>
      <c r="CC9" s="79">
        <f>SUMIFS('Planificación 2026-1'!R:R,'Planificación 2026-1'!W:W,C9,'Planificación 2026-1'!G:G,"IN",'Planificación 2026-1'!H:H,"&gt;2")</f>
        <v>0</v>
      </c>
      <c r="CD9" s="79">
        <f>SUMIFS('Planificación 2026-1'!R:R,'Planificación 2026-1'!W:W,C9,'Planificación 2026-1'!G:G,"CA",'Planificación 2026-1'!H:H,"&gt;2")</f>
        <v>0</v>
      </c>
      <c r="CE9" s="79">
        <f>SUMIFS('Planificación 2026-1'!R:R,'Planificación 2026-1'!W:W,C9,'Planificación 2026-1'!G:G,"DE",'Planificación 2026-1'!H:H,"&gt;2")</f>
        <v>0</v>
      </c>
      <c r="CF9" s="79">
        <f>SUMIFS('Planificación 2026-1'!R:R,'Planificación 2026-1'!W:W,C9,'Planificación 2026-1'!G:G,"OB",'Planificación 2026-1'!H:H,"&gt;2")</f>
        <v>0</v>
      </c>
      <c r="CG9" s="79">
        <f>SUMIFS('Planificación 2026-1'!R:R,'Planificación 2026-1'!W:W,C9,'Planificación 2026-1'!G:G,"MH",'Planificación 2026-1'!H:H,"&gt;2")</f>
        <v>14</v>
      </c>
      <c r="CH9" s="79">
        <f>SUMIFS('Planificación 2026-1'!R:R,'Planificación 2026-1'!W:W,C9,'Planificación 2026-1'!G:G,"IC",'Planificación 2026-1'!H:H,"&gt;2")</f>
        <v>0</v>
      </c>
      <c r="CI9" s="79">
        <f>SUMIFS('Planificación 2026-1'!R:R,'Planificación 2026-1'!W:W,C9,'Planificación 2026-1'!G:G,"AR",'Planificación 2026-1'!H:H,"&gt;2")</f>
        <v>0</v>
      </c>
      <c r="CJ9" s="79">
        <f>SUMIFS('Planificación 2026-1'!R:R,'Planificación 2026-1'!W:W,C9,'Planificación 2026-1'!G:G,"T1",'Planificación 2026-1'!H:H,"&gt;2")</f>
        <v>0</v>
      </c>
      <c r="CK9" s="79">
        <f>SUMIFS('Planificación 2026-1'!R:R,'Planificación 2026-1'!W:W,C9,'Planificación 2026-1'!G:G,"T3",'Planificación 2026-1'!H:H,"&gt;2")</f>
        <v>0</v>
      </c>
      <c r="CL9" s="79">
        <f>SUMIFS('Planificación 2026-1'!R:R,'Planificación 2026-1'!W:W,C9,'Planificación 2026-1'!G:G,"T2",'Planificación 2026-1'!H:H,"&gt;2")</f>
        <v>0</v>
      </c>
      <c r="CM9" s="79">
        <f>SUMIFS('Planificación 2026-1'!R:R,'Planificación 2026-1'!W:W,C9,'Planificación 2026-1'!G:G,"AE",'Planificación 2026-1'!H:H,"&gt;2")</f>
        <v>0</v>
      </c>
      <c r="CN9" s="79">
        <f>SUMIFS('Planificación 2026-1'!R:R,'Planificación 2026-1'!W:W,C9,'Planificación 2026-1'!G:G,"T4",'Planificación 2026-1'!H:H,"&gt;2")</f>
        <v>0</v>
      </c>
      <c r="CO9" s="79">
        <f>SUMIFS('Planificación 2026-1'!R:R,'Planificación 2026-1'!W:W,C9,'Planificación 2026-1'!G:G,"AF",'Planificación 2026-1'!H:H,"&lt;3")</f>
        <v>0</v>
      </c>
      <c r="CP9" s="79">
        <f>SUMIFS('Planificación 2026-1'!R:R,'Planificación 2026-1'!W:W,C9,'Planificación 2026-1'!G:G,"EN",'Planificación 2026-1'!H:H,"&lt;3")</f>
        <v>0</v>
      </c>
      <c r="CQ9" s="79">
        <f>SUMIFS('Planificación 2026-1'!R:R,'Planificación 2026-1'!W:W,C9,'Planificación 2026-1'!G:G,"IS",'Planificación 2026-1'!H:H,"&lt;3")</f>
        <v>0</v>
      </c>
      <c r="CR9" s="79">
        <f>SUMIFS('Planificación 2026-1'!R:R,'Planificación 2026-1'!W:W,C9,'Planificación 2026-1'!G:G,"PS",'Planificación 2026-1'!H:H,"&lt;3")</f>
        <v>0</v>
      </c>
      <c r="CS9" s="79">
        <f>SUMIFS('Planificación 2026-1'!R:R,'Planificación 2026-1'!W:W,C9,'Planificación 2026-1'!G:G,"IN",'Planificación 2026-1'!H:H,"&lt;3")</f>
        <v>0</v>
      </c>
      <c r="CT9" s="79">
        <f>SUMIFS('Planificación 2026-1'!R:R,'Planificación 2026-1'!W:W,C9,'Planificación 2026-1'!G:G,"CA",'Planificación 2026-1'!H:H,"&lt;3")</f>
        <v>0</v>
      </c>
      <c r="CU9" s="79">
        <f>SUMIFS('Planificación 2026-1'!R:R,'Planificación 2026-1'!W:W,C9,'Planificación 2026-1'!G:G,"DE",'Planificación 2026-1'!H:H,"&lt;3")</f>
        <v>0</v>
      </c>
      <c r="CV9" s="79">
        <f>SUMIFS('Planificación 2026-1'!R:R,'Planificación 2026-1'!W:W,C9,'Planificación 2026-1'!G:G,"OB",'Planificación 2026-1'!H:H,"&lt;3")</f>
        <v>0</v>
      </c>
      <c r="CW9" s="79">
        <f>SUMIFS('Planificación 2026-1'!R:R,'Planificación 2026-1'!W:W,C9,'Planificación 2026-1'!G:G,"MH",'Planificación 2026-1'!H:H,"&lt;3")</f>
        <v>0</v>
      </c>
      <c r="CX9" s="79">
        <f>SUMIFS('Planificación 2026-1'!R:R,'Planificación 2026-1'!W:W,C9,'Planificación 2026-1'!G:G,"IC",'Planificación 2026-1'!H:H,"&lt;3")</f>
        <v>0</v>
      </c>
      <c r="CY9" s="79">
        <f>SUMIFS('Planificación 2026-1'!R:R,'Planificación 2026-1'!W:W,C9,'Planificación 2026-1'!G:G,"AR",'Planificación 2026-1'!H:H,"&lt;3")</f>
        <v>0</v>
      </c>
      <c r="CZ9" s="79">
        <f>SUMIFS('Planificación 2026-1'!R:R,'Planificación 2026-1'!W:W,C9,'Planificación 2026-1'!G:G,"T1",'Planificación 2026-1'!H:H,"&lt;3")</f>
        <v>0</v>
      </c>
      <c r="DA9" s="79">
        <f>SUMIFS('Planificación 2026-1'!R:R,'Planificación 2026-1'!W:W,C9,'Planificación 2026-1'!G:G,"T3",'Planificación 2026-1'!H:H,"&lt;3")</f>
        <v>0</v>
      </c>
      <c r="DB9" s="79">
        <f>SUMIFS('Planificación 2026-1'!R:R,'Planificación 2026-1'!W:W,C9,'Planificación 2026-1'!G:G,"T2",'Planificación 2026-1'!H:H,"&lt;3")</f>
        <v>0</v>
      </c>
      <c r="DC9" s="79">
        <f>SUMIFS('Planificación 2026-1'!R:R,'Planificación 2026-1'!W:W,C9,'Planificación 2026-1'!G:G,"AE",'Planificación 2026-1'!H:H,"&lt;3")</f>
        <v>0</v>
      </c>
      <c r="DD9" s="79">
        <f>SUMIFS('Planificación 2026-1'!R:R,'Planificación 2026-1'!W:W,C9,'Planificación 2026-1'!G:G,"T4",'Planificación 2026-1'!H:H,"&lt;3")</f>
        <v>0</v>
      </c>
      <c r="DE9" s="78" t="str">
        <f t="shared" si="4"/>
        <v/>
      </c>
      <c r="DF9" s="30">
        <f>IF(C9="","",SUMIFS('Planificación 2026-1'!R:R,'Planificación 2026-1'!W:W,C9,'Planificación 2026-1'!E:E,"PRINCIPAL",'Planificación 2026-1'!X:X,"VIRTUAL"))</f>
        <v>0</v>
      </c>
      <c r="DG9" s="30">
        <f>IF(C9="","",SUMIFS('Planificación 2026-1'!R:R,'Planificación 2026-1'!W:W,C9,'Planificación 2026-1'!E:E,"PRINCIPAL",'Planificación 2026-1'!X:X,"PRESENCIAL"))</f>
        <v>0</v>
      </c>
      <c r="DH9" s="30">
        <f>IF(C9="","",SUMIFS('Planificación 2026-1'!R:R,'Planificación 2026-1'!W:W,C9,'Planificación 2026-1'!E:E,"PRINCIPAL",'Planificación 2026-1'!X:X,"HIBRIDO PRESENCIAL"))</f>
        <v>0</v>
      </c>
      <c r="DI9" s="78" t="str">
        <f t="shared" si="5"/>
        <v/>
      </c>
      <c r="DJ9" s="78">
        <f>IF(C9="","",SUMIFS('Planificación 2026-1'!R:R,'Planificación 2026-1'!W:W,C9,'Planificación 2026-1'!E:E,"FILIAL",'Planificación 2026-1'!X:X,"VIRTUAL"))</f>
        <v>0</v>
      </c>
      <c r="DK9" s="80">
        <f>IF(C9="","",SUMIFS('Planificación 2026-1'!R:R,'Planificación 2026-1'!W:W,C9,'Planificación 2026-1'!E:E,"FILIAL",'Planificación 2026-1'!X:X,"PRESENCIAL"))</f>
        <v>0</v>
      </c>
      <c r="DL9" s="42">
        <f>IF(C9="","",SUMIFS('Planificación 2026-1'!R:R,'Planificación 2026-1'!W:W,C9,'Planificación 2026-1'!E:E,"FILIAL",'Planificación 2026-1'!X:X,"HIBRIDO PRESENCIAL"))</f>
        <v>0</v>
      </c>
      <c r="DM9" s="81" t="str">
        <f t="shared" si="6"/>
        <v/>
      </c>
      <c r="DN9" s="78">
        <f>IF(C9="","",SUMIFS('Planificación 2026-1'!R:R,'Planificación 2026-1'!W:W,C9,'Planificación 2026-1'!E:E,"SUNAMPE",'Planificación 2026-1'!X:X,"VIRTUAL"))</f>
        <v>0</v>
      </c>
      <c r="DO9" s="42">
        <f>IF(C9="","",SUMIFS('Planificación 2026-1'!R:R,'Planificación 2026-1'!W:W,C9,'Planificación 2026-1'!E:E,"SUNAMPE",'Planificación 2026-1'!X:X,"PRESENCIAL"))</f>
        <v>0</v>
      </c>
      <c r="DP9" s="81" t="str">
        <f t="shared" si="7"/>
        <v/>
      </c>
      <c r="DQ9" s="78">
        <f>IF(C9="","",SUMIFS('Planificación 2026-1'!R:R,'Planificación 2026-1'!W:W,C9,'Planificación 2026-1'!E:E,"HUAURA",'Planificación 2026-1'!X:X,"VIRTUAL"))</f>
        <v>0</v>
      </c>
      <c r="DR9" s="42">
        <f>IF(C9="","",SUMIFS('Planificación 2026-1'!R:R,'Planificación 2026-1'!W:W,C9,'Planificación 2026-1'!E:E,"HUAURA",'Planificación 2026-1'!X:X,"PRESENCIAL"))</f>
        <v>0</v>
      </c>
      <c r="DS9" s="48">
        <f>SUMIFS('Planificación 2026-1'!R:R,'Planificación 2026-1'!W:W,C9,'Planificación 2026-1'!E:E,"PRINCIPAL",'Planificación 2026-1'!X:X,"VIRTUAL",'Planificación 2026-1'!H:H,"&gt;2")</f>
        <v>0</v>
      </c>
      <c r="DT9" s="48">
        <f>SUMIFS('Planificación 2026-1'!R:R,'Planificación 2026-1'!W:W,C9,'Planificación 2026-1'!E:E,"PRINCIPAL",'Planificación 2026-1'!X:X,"&lt;&gt;VIRTUAL",'Planificación 2026-1'!H:H,"&gt;2")</f>
        <v>0</v>
      </c>
      <c r="DU9" s="48">
        <f>SUMIFS('Planificación 2026-1'!R:R,'Planificación 2026-1'!W:W,C9,'Planificación 2026-1'!E:E,"SUNAMPE",'Planificación 2026-1'!X:X,"VIRTUAL",'Planificación 2026-1'!H:H,"&gt;2")</f>
        <v>0</v>
      </c>
      <c r="DV9" s="48">
        <f>SUMIFS('Planificación 2026-1'!R:R,'Planificación 2026-1'!W:W,C9,'Planificación 2026-1'!E:E,"SUNAMPE",'Planificación 2026-1'!X:X,"&lt;&gt;VIRTUAL",'Planificación 2026-1'!H:H,"&gt;2")</f>
        <v>0</v>
      </c>
      <c r="DW9" s="48">
        <f>SUMIFS('Planificación 2026-1'!R:R,'Planificación 2026-1'!W:W,C9,'Planificación 2026-1'!E:E,"FILIAL",'Planificación 2026-1'!X:X,"VIRTUAL",'Planificación 2026-1'!H:H,"&gt;2")</f>
        <v>0</v>
      </c>
      <c r="DX9" s="48">
        <f>SUMIFS('Planificación 2026-1'!R:R,'Planificación 2026-1'!W:W,C9,'Planificación 2026-1'!E:E,"FILIAL",'Planificación 2026-1'!X:X,"&lt;&gt;VIRTUAL",'Planificación 2026-1'!H:H,"&gt;2")</f>
        <v>0</v>
      </c>
      <c r="DY9" s="48">
        <f>SUMIFS('Planificación 2026-1'!R:R,'Planificación 2026-1'!W:W,C9,'Planificación 2026-1'!E:E,"PORUMA",'Planificación 2026-1'!X:X,"VIRTUAL",'Planificación 2026-1'!H:H,"&gt;2")</f>
        <v>0</v>
      </c>
      <c r="DZ9" s="48">
        <f>SUMIFS('Planificación 2026-1'!R:R,'Planificación 2026-1'!W:W,C9,'Planificación 2026-1'!E:E,"PORUMA",'Planificación 2026-1'!X:X,"&lt;&gt;VIRTUAL",'Planificación 2026-1'!H:H,"&gt;2")</f>
        <v>14</v>
      </c>
      <c r="EA9" s="48">
        <f>SUMIFS('Planificación 2026-1'!R:R,'Planificación 2026-1'!W:W,C9,'Planificación 2026-1'!E:E,"HUAURA",'Planificación 2026-1'!X:X,"VIRTUAL",'Planificación 2026-1'!H:H,"&gt;2")</f>
        <v>0</v>
      </c>
      <c r="EB9" s="48">
        <f>SUMIFS('Planificación 2026-1'!R:R,'Planificación 2026-1'!W:W,C9,'Planificación 2026-1'!E:E,"HUAURA",'Planificación 2026-1'!X:X,"&lt;&gt;VIRTUAL",'Planificación 2026-1'!H:H,"&gt;2")</f>
        <v>0</v>
      </c>
      <c r="EC9" s="48">
        <f>SUMIFS('Planificación 2026-1'!R:R,'Planificación 2026-1'!W:W,C9,'Planificación 2026-1'!E:E,"PRINCIPAL",'Planificación 2026-1'!X:X,"VIRTUAL",'Planificación 2026-1'!H:H,"&lt;3")</f>
        <v>0</v>
      </c>
      <c r="ED9" s="48">
        <f>SUMIFS('Planificación 2026-1'!R:R,'Planificación 2026-1'!W:W,C9,'Planificación 2026-1'!E:E,"PRINCIPAL",'Planificación 2026-1'!X:X,"&lt;&gt;VIRTUAL",'Planificación 2026-1'!H:H,"&lt;3")</f>
        <v>0</v>
      </c>
      <c r="EE9" s="48">
        <f>SUMIFS('Planificación 2026-1'!R:R,'Planificación 2026-1'!W:W,C9,'Planificación 2026-1'!E:E,"SUNAMPE",'Planificación 2026-1'!X:X,"VIRTUAL",'Planificación 2026-1'!H:H,"&lt;3")</f>
        <v>0</v>
      </c>
      <c r="EF9" s="48">
        <f>SUMIFS('Planificación 2026-1'!R:R,'Planificación 2026-1'!W:W,C9,'Planificación 2026-1'!E:E,"SUNAMPE",'Planificación 2026-1'!X:X,"&lt;&gt;VIRTUAL",'Planificación 2026-1'!H:H,"&lt;3")</f>
        <v>0</v>
      </c>
      <c r="EG9" s="48">
        <f>SUMIFS('Planificación 2026-1'!R:R,'Planificación 2026-1'!W:W,C9,'Planificación 2026-1'!E:E,"FILIAL",'Planificación 2026-1'!X:X,"VIRTUAL",'Planificación 2026-1'!H:H,"&lt;3")</f>
        <v>0</v>
      </c>
      <c r="EH9" s="48">
        <f>SUMIFS('Planificación 2026-1'!R:R,'Planificación 2026-1'!W:W,C9,'Planificación 2026-1'!E:E,"FILIAL",'Planificación 2026-1'!X:X,"&lt;&gt;VIRTUAL",'Planificación 2026-1'!H:H,"&lt;3")</f>
        <v>0</v>
      </c>
      <c r="EI9" s="48">
        <f>SUMIFS('Planificación 2026-1'!R:R,'Planificación 2026-1'!W:W,C9,'Planificación 2026-1'!E:E,"PORUMA",'Planificación 2026-1'!X:X,"VIRTUAL",'Planificación 2026-1'!H:H,"&lt;3")</f>
        <v>0</v>
      </c>
      <c r="EJ9" s="48">
        <f>SUMIFS('Planificación 2026-1'!R:R,'Planificación 2026-1'!W:W,C9,'Planificación 2026-1'!E:E,"PORUMA",'Planificación 2026-1'!X:X,"&lt;&gt;VIRTUAL",'Planificación 2026-1'!H:H,"&lt;3")</f>
        <v>0</v>
      </c>
      <c r="EK9" s="48">
        <f>SUMIFS('Planificación 2026-1'!R:R,'Planificación 2026-1'!W:W,C9,'Planificación 2026-1'!E:E,"HUAURA",'Planificación 2026-1'!X:X,"VIRTUAL",'Planificación 2026-1'!H:H,"&lt;3")</f>
        <v>0</v>
      </c>
      <c r="EL9" s="48">
        <f>SUMIFS('Planificación 2026-1'!R:R,'Planificación 2026-1'!W:W,C9,'Planificación 2026-1'!E:E,"HUAURA",'Planificación 2026-1'!X:X,"&lt;&gt;VIRTUAL",'Planificación 2026-1'!H:H,"&lt;3")</f>
        <v>0</v>
      </c>
      <c r="EM9" s="48">
        <f t="shared" si="8"/>
        <v>0</v>
      </c>
      <c r="EN9" s="48">
        <f t="shared" si="9"/>
        <v>0</v>
      </c>
      <c r="EO9" s="48">
        <f t="shared" si="10"/>
        <v>14</v>
      </c>
      <c r="EP9" s="48">
        <f t="shared" si="11"/>
        <v>0</v>
      </c>
      <c r="EQ9" s="48">
        <f t="shared" si="12"/>
        <v>0</v>
      </c>
      <c r="ER9" s="48"/>
      <c r="ES9" s="48">
        <f t="shared" si="13"/>
        <v>0</v>
      </c>
      <c r="ET9" s="48">
        <f t="shared" si="14"/>
        <v>0</v>
      </c>
      <c r="EU9" s="48" t="b">
        <f t="shared" si="15"/>
        <v>0</v>
      </c>
      <c r="EV9" s="48" t="str">
        <f t="shared" si="16"/>
        <v/>
      </c>
      <c r="EW9" s="48" t="str">
        <f t="shared" si="17"/>
        <v>PRESENCIAL</v>
      </c>
    </row>
    <row r="10" spans="1:153" x14ac:dyDescent="0.3">
      <c r="A10" s="53"/>
      <c r="B10" s="383">
        <v>7</v>
      </c>
      <c r="C10" s="107" t="s">
        <v>11</v>
      </c>
      <c r="D10" s="82">
        <f>SUMIF('Planificación 2026-1'!W:W,C10,'Planificación 2026-1'!R:R)</f>
        <v>36</v>
      </c>
      <c r="E10" s="384" t="s">
        <v>341</v>
      </c>
      <c r="F10" s="107" t="s">
        <v>430</v>
      </c>
      <c r="G10" s="107" t="s">
        <v>328</v>
      </c>
      <c r="H10" s="107" t="s">
        <v>435</v>
      </c>
      <c r="I10" s="77" t="str">
        <f>IF(SUM(COUNTIFS('Planificación 2026-1'!E:E,"PRINCIPAL",'Planificación 2026-1'!W:W,C10,'Planificación 2026-1'!G:G,"AF"))&gt;0,"P01"," ")</f>
        <v xml:space="preserve"> </v>
      </c>
      <c r="J10" s="78" t="str">
        <f>IF(SUM(COUNTIFS('Planificación 2026-1'!E:E,"PRINCIPAL",'Planificación 2026-1'!W:W,C10,'Planificación 2026-1'!G:G,"EN"))&gt;0,"P02"," ")</f>
        <v xml:space="preserve"> </v>
      </c>
      <c r="K10" s="78" t="str">
        <f>IF(SUM(COUNTIFS('Planificación 2026-1'!E:E,"PRINCIPAL",'Planificación 2026-1'!W:W,C10,'Planificación 2026-1'!G:G,"IS"))&gt;0,"P03"," ")</f>
        <v xml:space="preserve"> </v>
      </c>
      <c r="L10" s="78" t="str">
        <f>IF(SUM(COUNTIFS('Planificación 2026-1'!E:E,"PRINCIPAL",'Planificación 2026-1'!W:W,C10,'Planificación 2026-1'!G:G,"PS"))&gt;0,"P04"," ")</f>
        <v xml:space="preserve"> </v>
      </c>
      <c r="M10" s="78"/>
      <c r="N10" s="78" t="str">
        <f>IF(SUM(COUNTIFS('Planificación 2026-1'!E:E,"PRINCIPAL",'Planificación 2026-1'!W:W,C10,'Planificación 2026-1'!G:G,"IN"))&gt;0,"P06"," ")</f>
        <v xml:space="preserve"> </v>
      </c>
      <c r="O10" s="78" t="str">
        <f>IF(SUM(COUNTIFS('Planificación 2026-1'!E:E,"PRINCIPAL",'Planificación 2026-1'!W:W,C10,'Planificación 2026-1'!G:G,"CA"))&gt;0,"P07"," ")</f>
        <v xml:space="preserve"> </v>
      </c>
      <c r="P10" s="78" t="str">
        <f>IF(SUM(COUNTIFS('Planificación 2026-1'!E:E,"PRINCIPAL",'Planificación 2026-1'!W:W,C10,'Planificación 2026-1'!G:G,"DE"))&gt;0,"P08"," ")</f>
        <v xml:space="preserve"> </v>
      </c>
      <c r="Q10" s="78" t="str">
        <f>IF(SUM(COUNTIFS('Planificación 2026-1'!E:E,"PRINCIPAL",'Planificación 2026-1'!W:W,C10,'Planificación 2026-1'!G:G,"OB"))&gt;0,"P09"," ")</f>
        <v xml:space="preserve"> </v>
      </c>
      <c r="R10" s="78" t="str">
        <f>IF(SUM(COUNTIFS('Planificación 2026-1'!E:E,"PRINCIPAL",'Planificación 2026-1'!W:W,C10,'Planificación 2026-1'!G:G,"MH"))&gt;0,"P31"," ")</f>
        <v xml:space="preserve"> </v>
      </c>
      <c r="S10" s="78" t="str">
        <f>IF(SUM(COUNTIFS('Planificación 2026-1'!E:E,"PRINCIPAL",'Planificación 2026-1'!W:W,C10,'Planificación 2026-1'!G:G,"IC"))&gt;0,"P32"," ")</f>
        <v xml:space="preserve"> </v>
      </c>
      <c r="T10" s="78" t="str">
        <f>IF(SUM(COUNTIFS('Planificación 2026-1'!E:E,"PRINCIPAL",'Planificación 2026-1'!W:W,C10,'Planificación 2026-1'!G:G,"AR"))&gt;0,"P34"," ")</f>
        <v xml:space="preserve"> </v>
      </c>
      <c r="U10" s="78" t="str">
        <f>IF(SUM(COUNTIFS('Planificación 2026-1'!E:E,"PRINCIPAL",'Planificación 2026-1'!W:W,C10,'Planificación 2026-1'!G:G,"T1"))&gt;0,"P35"," ")</f>
        <v xml:space="preserve"> </v>
      </c>
      <c r="V10" s="78" t="str">
        <f>IF(SUM(COUNTIFS('Planificación 2026-1'!E:E,"PRINCIPAL",'Planificación 2026-1'!W:W,C10,'Planificación 2026-1'!G:G,"T3"))&gt;0,"P36"," ")</f>
        <v xml:space="preserve"> </v>
      </c>
      <c r="W10" s="78" t="str">
        <f>IF(SUM(COUNTIFS('Planificación 2026-1'!E:E,"PRINCIPAL",'Planificación 2026-1'!W:W,C10,'Planificación 2026-1'!G:G,"T2"))&gt;0,"P37"," ")</f>
        <v xml:space="preserve"> </v>
      </c>
      <c r="X10" s="78" t="str">
        <f>IF(SUM(COUNTIFS('Planificación 2026-1'!E:E,"PRINCIPAL",'Planificación 2026-1'!W:W,C10,'Planificación 2026-1'!G:G,"AE"))&gt;0,"P38"," ")</f>
        <v xml:space="preserve"> </v>
      </c>
      <c r="Y10" s="78" t="str">
        <f>IF(SUM(COUNTIFS('Planificación 2026-1'!E:E,"PRINCIPAL",'Planificación 2026-1'!W:W,C10,'Planificación 2026-1'!G:G,"T4"))&gt;0,"P55"," ")</f>
        <v xml:space="preserve"> </v>
      </c>
      <c r="Z10" s="78" t="str">
        <f>IF(SUM(COUNTIFS('Planificación 2026-1'!E:E,"FILIAL",'Planificación 2026-1'!W:W,C10,'Planificación 2026-1'!G:G,"AF"))&gt;0," P01"," ")</f>
        <v xml:space="preserve"> </v>
      </c>
      <c r="AA10" s="78" t="str">
        <f>IF(SUM(COUNTIFS('Planificación 2026-1'!E:E,"FILIAL",'Planificación 2026-1'!W:W,C10,'Planificación 2026-1'!G:G,"EN"))&gt;0,"P02"," ")</f>
        <v xml:space="preserve"> </v>
      </c>
      <c r="AB10" s="78" t="str">
        <f>IF(SUM(COUNTIFS('Planificación 2026-1'!E:E,"FILIAL",'Planificación 2026-1'!W:W,C10,'Planificación 2026-1'!G:G,"IS"))&gt;0,"P03"," ")</f>
        <v xml:space="preserve"> </v>
      </c>
      <c r="AC10" s="78" t="str">
        <f>IF(SUM(COUNTIFS('Planificación 2026-1'!E:E,"FILIAL",'Planificación 2026-1'!W:W,C10,'Planificación 2026-1'!G:G,"PS"))&gt;0,"P04"," ")</f>
        <v xml:space="preserve"> </v>
      </c>
      <c r="AD10" s="78"/>
      <c r="AE10" s="78" t="str">
        <f>IF(SUM(COUNTIFS('Planificación 2026-1'!E:E,"FILIAL",'Planificación 2026-1'!W:W,C10,'Planificación 2026-1'!G:G,"IN"))&gt;0,"P06"," ")</f>
        <v xml:space="preserve"> </v>
      </c>
      <c r="AF10" s="78" t="str">
        <f>IF(SUM(COUNTIFS('Planificación 2026-1'!E:E,"FILIAL",'Planificación 2026-1'!W:W,C10,'Planificación 2026-1'!G:G,"CA"))&gt;0,"P07"," ")</f>
        <v xml:space="preserve"> </v>
      </c>
      <c r="AG10" s="78" t="str">
        <f>IF(SUM(COUNTIFS('Planificación 2026-1'!E:E,"FILIAL",'Planificación 2026-1'!W:W,C10,'Planificación 2026-1'!G:G,"DE"))&gt;0,"P08"," ")</f>
        <v xml:space="preserve"> </v>
      </c>
      <c r="AH10" s="78" t="str">
        <f>IF(SUM(COUNTIFS('Planificación 2026-1'!E:E,"FILIAL",'Planificación 2026-1'!W:W,C10,'Planificación 2026-1'!G:G,"OB"))&gt;0,"P09"," ")</f>
        <v xml:space="preserve"> </v>
      </c>
      <c r="AI10" s="78" t="str">
        <f>IF(SUM(COUNTIFS('Planificación 2026-1'!E:E,"FILIAL",'Planificación 2026-1'!W:W,C10,'Planificación 2026-1'!G:G,"MH"))&gt;0,"P31"," ")</f>
        <v xml:space="preserve"> </v>
      </c>
      <c r="AJ10" s="78" t="str">
        <f>IF(SUM(COUNTIFS('Planificación 2026-1'!E:E,"FILIAL",'Planificación 2026-1'!W:W,C10,'Planificación 2026-1'!G:G,"IC"))&gt;0,"P32"," ")</f>
        <v xml:space="preserve"> </v>
      </c>
      <c r="AK10" s="78" t="str">
        <f>IF(SUM(COUNTIFS('Planificación 2026-1'!E:E,"FILIAL",'Planificación 2026-1'!W:W,C10,'Planificación 2026-1'!G:G,"AR"))&gt;0,"P34"," ")</f>
        <v xml:space="preserve"> </v>
      </c>
      <c r="AL10" s="78" t="str">
        <f>IF(SUM(COUNTIFS('Planificación 2026-1'!E:E,"FILIAL",'Planificación 2026-1'!W:W,C10,'Planificación 2026-1'!G:G,"T1"))&gt;0,"P35"," ")</f>
        <v xml:space="preserve"> </v>
      </c>
      <c r="AM10" s="78" t="str">
        <f>IF(SUM(COUNTIFS('Planificación 2026-1'!E:E,"FILIAL",'Planificación 2026-1'!W:W,C10,'Planificación 2026-1'!G:G,"T3"))&gt;0,"P36"," ")</f>
        <v xml:space="preserve"> </v>
      </c>
      <c r="AN10" s="78" t="str">
        <f>IF(SUM(COUNTIFS('Planificación 2026-1'!E:E,"FILIAL",'Planificación 2026-1'!W:W,C10,'Planificación 2026-1'!G:G,"T2"))&gt;0,"P37"," ")</f>
        <v xml:space="preserve"> </v>
      </c>
      <c r="AO10" s="78" t="str">
        <f>IF(SUM(COUNTIFS('Planificación 2026-1'!E:E,"FILIAL",'Planificación 2026-1'!W:W,C10,'Planificación 2026-1'!G:G,"AE"))&gt;0,"P38"," ")</f>
        <v xml:space="preserve"> </v>
      </c>
      <c r="AP10" s="78" t="str">
        <f>IF(SUM(COUNTIFS('Planificación 2026-1'!E:E,"FILIAL",'Planificación 2026-1'!W:W,C10,'Planificación 2026-1'!G:G,"T4"))&gt;0,"P55"," ")</f>
        <v xml:space="preserve"> </v>
      </c>
      <c r="AQ10" s="78" t="str">
        <f>IF(SUM(COUNTIFS('Planificación 2026-1'!E:E,"SUNAMPE",'Planificación 2026-1'!W:W,C10,'Planificación 2026-1'!G:G,"AF"))&gt;0," P01"," ")</f>
        <v xml:space="preserve"> </v>
      </c>
      <c r="AR10" s="78" t="str">
        <f>IF(SUM(COUNTIFS('Planificación 2026-1'!E:E,"SUNAMPE",'Planificación 2026-1'!W:W,C10,'Planificación 2026-1'!G:G,"EN"))&gt;0,"P02"," ")</f>
        <v xml:space="preserve"> </v>
      </c>
      <c r="AS10" s="78" t="str">
        <f>IF(SUM(COUNTIFS('Planificación 2026-1'!E:E,"SUNAMPE",'Planificación 2026-1'!W:W,C10,'Planificación 2026-1'!G:G,"IS"))&gt;0,"P03"," ")</f>
        <v xml:space="preserve"> </v>
      </c>
      <c r="AT10" s="78" t="str">
        <f>IF(SUM(COUNTIFS('Planificación 2026-1'!E:E,"SUNAMPE",'Planificación 2026-1'!W:W,C10,'Planificación 2026-1'!G:G,"PS"))&gt;0,"P04"," ")</f>
        <v xml:space="preserve"> </v>
      </c>
      <c r="AU10" s="78"/>
      <c r="AV10" s="78" t="str">
        <f>IF(SUM(COUNTIFS('Planificación 2026-1'!E:E,"SUNAMPE",'Planificación 2026-1'!W:W,C10,'Planificación 2026-1'!G:G,"IN"))&gt;0,"P06"," ")</f>
        <v xml:space="preserve"> </v>
      </c>
      <c r="AW10" s="78" t="str">
        <f>IF(SUM(COUNTIFS('Planificación 2026-1'!E:E,"SUNAMPE",'Planificación 2026-1'!W:W,C10,'Planificación 2026-1'!G:G,"CA"))&gt;0,"P07"," ")</f>
        <v xml:space="preserve"> </v>
      </c>
      <c r="AX10" s="78" t="str">
        <f>IF(SUM(COUNTIFS('Planificación 2026-1'!E:E,"SUNAMPE",'Planificación 2026-1'!W:W,C10,'Planificación 2026-1'!G:G,"DE"))&gt;0,"P08"," ")</f>
        <v xml:space="preserve"> </v>
      </c>
      <c r="AY10" s="78" t="str">
        <f>IF(SUM(COUNTIFS('Planificación 2026-1'!E:E,"SUNAMPE",'Planificación 2026-1'!W:W,C10,'Planificación 2026-1'!G:G,"OB"))&gt;0,"P09"," ")</f>
        <v xml:space="preserve"> </v>
      </c>
      <c r="AZ10" s="78" t="str">
        <f>IF(SUM(COUNTIFS('Planificación 2026-1'!E:E,"SUNAMPE",'Planificación 2026-1'!W:W,C10,'Planificación 2026-1'!G:G,"MH"))&gt;0,"P31"," ")</f>
        <v>P31</v>
      </c>
      <c r="BA10" s="78" t="str">
        <f>IF(SUM(COUNTIFS('Planificación 2026-1'!E:E,"SUNAMPE",'Planificación 2026-1'!W:W,C10,'Planificación 2026-1'!G:G,"IC"))&gt;0,"P32"," ")</f>
        <v xml:space="preserve"> </v>
      </c>
      <c r="BB10" s="78" t="str">
        <f>IF(SUM(COUNTIFS('Planificación 2026-1'!E:E,"SUNAMPE",'Planificación 2026-1'!W:W,C10,'Planificación 2026-1'!G:G,"AR"))&gt;0,"P34"," ")</f>
        <v xml:space="preserve"> </v>
      </c>
      <c r="BC10" s="78" t="str">
        <f>IF(SUM(COUNTIFS('Planificación 2026-1'!E:E,"SUNAMPE",'Planificación 2026-1'!W:W,C10,'Planificación 2026-1'!G:G,"T1"))&gt;0,"P35"," ")</f>
        <v xml:space="preserve"> </v>
      </c>
      <c r="BD10" s="78" t="str">
        <f>IF(SUM(COUNTIFS('Planificación 2026-1'!E:E,"SUNAMPE",'Planificación 2026-1'!W:W,C10,'Planificación 2026-1'!G:G,"T3"))&gt;0,"P36"," ")</f>
        <v xml:space="preserve"> </v>
      </c>
      <c r="BE10" s="78" t="str">
        <f>IF(SUM(COUNTIFS('Planificación 2026-1'!E:E,"SUNAMPE",'Planificación 2026-1'!W:W,C10,'Planificación 2026-1'!G:G,"T2"))&gt;0,"P37"," ")</f>
        <v xml:space="preserve"> </v>
      </c>
      <c r="BF10" s="78" t="str">
        <f>IF(SUM(COUNTIFS('Planificación 2026-1'!E:E,"SUNAMPE",'Planificación 2026-1'!W:W,C10,'Planificación 2026-1'!G:G,"AE"))&gt;0,"P38"," ")</f>
        <v xml:space="preserve"> </v>
      </c>
      <c r="BG10" s="78" t="str">
        <f>IF(SUM(COUNTIFS('Planificación 2026-1'!E:E,"SUNAMPE",'Planificación 2026-1'!W:W,C10,'Planificación 2026-1'!G:G,"T4"))&gt;0,"P55"," ")</f>
        <v xml:space="preserve"> </v>
      </c>
      <c r="BH10" s="78" t="str">
        <f>IF(SUM(COUNTIFS('Planificación 2026-1'!E:E,"HUAURA",'Planificación 2026-1'!W:W,C10,'Planificación 2026-1'!G:G,"AF"))&gt;0," P01"," ")</f>
        <v xml:space="preserve"> </v>
      </c>
      <c r="BI10" s="78" t="str">
        <f>IF(SUM(COUNTIFS('Planificación 2026-1'!E:E,"HUAURA",'Planificación 2026-1'!W:W,C10,'Planificación 2026-1'!G:G,"EN"))&gt;0,"P02"," ")</f>
        <v xml:space="preserve"> </v>
      </c>
      <c r="BJ10" s="78" t="str">
        <f>IF(SUM(COUNTIFS('Planificación 2026-1'!E:E,"HUAURA",'Planificación 2026-1'!W:W,C10,'Planificación 2026-1'!G:G,"IS"))&gt;0,"P03"," ")</f>
        <v xml:space="preserve"> </v>
      </c>
      <c r="BK10" s="78" t="str">
        <f>IF(SUM(COUNTIFS('Planificación 2026-1'!E:E,"HUAURA",'Planificación 2026-1'!W:W,C10,'Planificación 2026-1'!G:G,"PS"))&gt;0,"P04"," ")</f>
        <v xml:space="preserve"> </v>
      </c>
      <c r="BL10" s="78"/>
      <c r="BM10" s="78" t="str">
        <f>IF(SUM(COUNTIFS('Planificación 2026-1'!E:E,"HUAURA",'Planificación 2026-1'!W:W,C10,'Planificación 2026-1'!G:G,"IN"))&gt;0,"P06"," ")</f>
        <v xml:space="preserve"> </v>
      </c>
      <c r="BN10" s="78" t="str">
        <f>IF(SUM(COUNTIFS('Planificación 2026-1'!E:E,"HUAURA",'Planificación 2026-1'!W:W,C10,'Planificación 2026-1'!G:G,"CA"))&gt;0,"P07"," ")</f>
        <v xml:space="preserve"> </v>
      </c>
      <c r="BO10" s="78" t="str">
        <f>IF(SUM(COUNTIFS('Planificación 2026-1'!E:E,"HUAURA",'Planificación 2026-1'!W:W,C10,'Planificación 2026-1'!G:G,"DE"))&gt;0,"P08"," ")</f>
        <v xml:space="preserve"> </v>
      </c>
      <c r="BP10" s="78" t="str">
        <f>IF(SUM(COUNTIFS('Planificación 2026-1'!E:E,"HUAURA",'Planificación 2026-1'!W:W,C10,'Planificación 2026-1'!G:G,"OB"))&gt;0,"P09"," ")</f>
        <v xml:space="preserve"> </v>
      </c>
      <c r="BQ10" s="78" t="str">
        <f>IF(SUM(COUNTIFS('Planificación 2026-1'!E:E,"HUAURA",'Planificación 2026-1'!W:W,C10,'Planificación 2026-1'!G:G,"MH"))&gt;0,"P31"," ")</f>
        <v xml:space="preserve"> </v>
      </c>
      <c r="BR10" s="78" t="str">
        <f>IF(SUM(COUNTIFS('Planificación 2026-1'!E:E,"HUAURA",'Planificación 2026-1'!W:W,C10,'Planificación 2026-1'!G:G,"IC"))&gt;0,"P32"," ")</f>
        <v xml:space="preserve"> </v>
      </c>
      <c r="BS10" s="78" t="str">
        <f>IF(SUM(COUNTIFS('Planificación 2026-1'!E:E,"HUAURA",'Planificación 2026-1'!W:W,C10,'Planificación 2026-1'!G:G,"AR"))&gt;0,"P34"," ")</f>
        <v xml:space="preserve"> </v>
      </c>
      <c r="BT10" s="78" t="str">
        <f>IF(SUM(COUNTIFS('Planificación 2026-1'!E:E,"HUAURA",'Planificación 2026-1'!W:W,C10,'Planificación 2026-1'!G:G,"T1"))&gt;0,"P35"," ")</f>
        <v xml:space="preserve"> </v>
      </c>
      <c r="BU10" s="78" t="str">
        <f>IF(SUM(COUNTIFS('Planificación 2026-1'!E:E,"HUAURA",'Planificación 2026-1'!W:W,C10,'Planificación 2026-1'!G:G,"T3"))&gt;0,"P36"," ")</f>
        <v xml:space="preserve"> </v>
      </c>
      <c r="BV10" s="78" t="str">
        <f>IF(SUM(COUNTIFS('Planificación 2026-1'!E:E,"HUAURA",'Planificación 2026-1'!W:W,C10,'Planificación 2026-1'!G:G,"T2"))&gt;0,"P37"," ")</f>
        <v xml:space="preserve"> </v>
      </c>
      <c r="BW10" s="78" t="str">
        <f>IF(SUM(COUNTIFS('Planificación 2026-1'!E:E,"HUAURA",'Planificación 2026-1'!W:W,C10,'Planificación 2026-1'!G:G,"AE"))&gt;0,"P38"," ")</f>
        <v xml:space="preserve"> </v>
      </c>
      <c r="BX10" s="78" t="str">
        <f>IF(SUM(COUNTIFS('Planificación 2026-1'!E:E,"HUAURA",'Planificación 2026-1'!W:W,C10,'Planificación 2026-1'!G:G,"T4"))&gt;0,"P55"," ")</f>
        <v xml:space="preserve"> </v>
      </c>
      <c r="BY10" s="79">
        <f>SUMIFS('Planificación 2026-1'!R:R,'Planificación 2026-1'!W:W,C10,'Planificación 2026-1'!G:G,"AF",'Planificación 2026-1'!H:H,"&gt;2")</f>
        <v>0</v>
      </c>
      <c r="BZ10" s="79">
        <f>SUMIFS('Planificación 2026-1'!R:R,'Planificación 2026-1'!W:W,C10,'Planificación 2026-1'!G:G,"EN",'Planificación 2026-1'!H:H,"&gt;2")</f>
        <v>0</v>
      </c>
      <c r="CA10" s="79">
        <f>SUMIFS('Planificación 2026-1'!R:R,'Planificación 2026-1'!W:W,C10,'Planificación 2026-1'!G:G,"IS",'Planificación 2026-1'!H:H,"&gt;2")</f>
        <v>0</v>
      </c>
      <c r="CB10" s="79">
        <f>SUMIFS('Planificación 2026-1'!R:R,'Planificación 2026-1'!W:W,C10,'Planificación 2026-1'!G:G,"PS",'Planificación 2026-1'!H:H,"&gt;2")</f>
        <v>0</v>
      </c>
      <c r="CC10" s="79">
        <f>SUMIFS('Planificación 2026-1'!R:R,'Planificación 2026-1'!W:W,C10,'Planificación 2026-1'!G:G,"IN",'Planificación 2026-1'!H:H,"&gt;2")</f>
        <v>0</v>
      </c>
      <c r="CD10" s="79">
        <f>SUMIFS('Planificación 2026-1'!R:R,'Planificación 2026-1'!W:W,C10,'Planificación 2026-1'!G:G,"CA",'Planificación 2026-1'!H:H,"&gt;2")</f>
        <v>0</v>
      </c>
      <c r="CE10" s="79">
        <f>SUMIFS('Planificación 2026-1'!R:R,'Planificación 2026-1'!W:W,C10,'Planificación 2026-1'!G:G,"DE",'Planificación 2026-1'!H:H,"&gt;2")</f>
        <v>0</v>
      </c>
      <c r="CF10" s="79">
        <f>SUMIFS('Planificación 2026-1'!R:R,'Planificación 2026-1'!W:W,C10,'Planificación 2026-1'!G:G,"OB",'Planificación 2026-1'!H:H,"&gt;2")</f>
        <v>0</v>
      </c>
      <c r="CG10" s="79">
        <f>SUMIFS('Planificación 2026-1'!R:R,'Planificación 2026-1'!W:W,C10,'Planificación 2026-1'!G:G,"MH",'Planificación 2026-1'!H:H,"&gt;2")</f>
        <v>28</v>
      </c>
      <c r="CH10" s="79">
        <f>SUMIFS('Planificación 2026-1'!R:R,'Planificación 2026-1'!W:W,C10,'Planificación 2026-1'!G:G,"IC",'Planificación 2026-1'!H:H,"&gt;2")</f>
        <v>0</v>
      </c>
      <c r="CI10" s="79">
        <f>SUMIFS('Planificación 2026-1'!R:R,'Planificación 2026-1'!W:W,C10,'Planificación 2026-1'!G:G,"AR",'Planificación 2026-1'!H:H,"&gt;2")</f>
        <v>0</v>
      </c>
      <c r="CJ10" s="79">
        <f>SUMIFS('Planificación 2026-1'!R:R,'Planificación 2026-1'!W:W,C10,'Planificación 2026-1'!G:G,"T1",'Planificación 2026-1'!H:H,"&gt;2")</f>
        <v>0</v>
      </c>
      <c r="CK10" s="79">
        <f>SUMIFS('Planificación 2026-1'!R:R,'Planificación 2026-1'!W:W,C10,'Planificación 2026-1'!G:G,"T3",'Planificación 2026-1'!H:H,"&gt;2")</f>
        <v>0</v>
      </c>
      <c r="CL10" s="79">
        <f>SUMIFS('Planificación 2026-1'!R:R,'Planificación 2026-1'!W:W,C10,'Planificación 2026-1'!G:G,"T2",'Planificación 2026-1'!H:H,"&gt;2")</f>
        <v>0</v>
      </c>
      <c r="CM10" s="79">
        <f>SUMIFS('Planificación 2026-1'!R:R,'Planificación 2026-1'!W:W,C10,'Planificación 2026-1'!G:G,"AE",'Planificación 2026-1'!H:H,"&gt;2")</f>
        <v>0</v>
      </c>
      <c r="CN10" s="79">
        <f>SUMIFS('Planificación 2026-1'!R:R,'Planificación 2026-1'!W:W,C10,'Planificación 2026-1'!G:G,"T4",'Planificación 2026-1'!H:H,"&gt;2")</f>
        <v>0</v>
      </c>
      <c r="CO10" s="79">
        <f>SUMIFS('Planificación 2026-1'!R:R,'Planificación 2026-1'!W:W,C10,'Planificación 2026-1'!G:G,"AF",'Planificación 2026-1'!H:H,"&lt;3")</f>
        <v>0</v>
      </c>
      <c r="CP10" s="79">
        <f>SUMIFS('Planificación 2026-1'!R:R,'Planificación 2026-1'!W:W,C10,'Planificación 2026-1'!G:G,"EN",'Planificación 2026-1'!H:H,"&lt;3")</f>
        <v>0</v>
      </c>
      <c r="CQ10" s="79">
        <f>SUMIFS('Planificación 2026-1'!R:R,'Planificación 2026-1'!W:W,C10,'Planificación 2026-1'!G:G,"IS",'Planificación 2026-1'!H:H,"&lt;3")</f>
        <v>0</v>
      </c>
      <c r="CR10" s="79">
        <f>SUMIFS('Planificación 2026-1'!R:R,'Planificación 2026-1'!W:W,C10,'Planificación 2026-1'!G:G,"PS",'Planificación 2026-1'!H:H,"&lt;3")</f>
        <v>0</v>
      </c>
      <c r="CS10" s="79">
        <f>SUMIFS('Planificación 2026-1'!R:R,'Planificación 2026-1'!W:W,C10,'Planificación 2026-1'!G:G,"IN",'Planificación 2026-1'!H:H,"&lt;3")</f>
        <v>0</v>
      </c>
      <c r="CT10" s="79">
        <f>SUMIFS('Planificación 2026-1'!R:R,'Planificación 2026-1'!W:W,C10,'Planificación 2026-1'!G:G,"CA",'Planificación 2026-1'!H:H,"&lt;3")</f>
        <v>0</v>
      </c>
      <c r="CU10" s="79">
        <f>SUMIFS('Planificación 2026-1'!R:R,'Planificación 2026-1'!W:W,C10,'Planificación 2026-1'!G:G,"DE",'Planificación 2026-1'!H:H,"&lt;3")</f>
        <v>0</v>
      </c>
      <c r="CV10" s="79">
        <f>SUMIFS('Planificación 2026-1'!R:R,'Planificación 2026-1'!W:W,C10,'Planificación 2026-1'!G:G,"OB",'Planificación 2026-1'!H:H,"&lt;3")</f>
        <v>0</v>
      </c>
      <c r="CW10" s="79">
        <f>SUMIFS('Planificación 2026-1'!R:R,'Planificación 2026-1'!W:W,C10,'Planificación 2026-1'!G:G,"MH",'Planificación 2026-1'!H:H,"&lt;3")</f>
        <v>8</v>
      </c>
      <c r="CX10" s="79">
        <f>SUMIFS('Planificación 2026-1'!R:R,'Planificación 2026-1'!W:W,C10,'Planificación 2026-1'!G:G,"IC",'Planificación 2026-1'!H:H,"&lt;3")</f>
        <v>0</v>
      </c>
      <c r="CY10" s="79">
        <f>SUMIFS('Planificación 2026-1'!R:R,'Planificación 2026-1'!W:W,C10,'Planificación 2026-1'!G:G,"AR",'Planificación 2026-1'!H:H,"&lt;3")</f>
        <v>0</v>
      </c>
      <c r="CZ10" s="79">
        <f>SUMIFS('Planificación 2026-1'!R:R,'Planificación 2026-1'!W:W,C10,'Planificación 2026-1'!G:G,"T1",'Planificación 2026-1'!H:H,"&lt;3")</f>
        <v>0</v>
      </c>
      <c r="DA10" s="79">
        <f>SUMIFS('Planificación 2026-1'!R:R,'Planificación 2026-1'!W:W,C10,'Planificación 2026-1'!G:G,"T3",'Planificación 2026-1'!H:H,"&lt;3")</f>
        <v>0</v>
      </c>
      <c r="DB10" s="79">
        <f>SUMIFS('Planificación 2026-1'!R:R,'Planificación 2026-1'!W:W,C10,'Planificación 2026-1'!G:G,"T2",'Planificación 2026-1'!H:H,"&lt;3")</f>
        <v>0</v>
      </c>
      <c r="DC10" s="79">
        <f>SUMIFS('Planificación 2026-1'!R:R,'Planificación 2026-1'!W:W,C10,'Planificación 2026-1'!G:G,"AE",'Planificación 2026-1'!H:H,"&lt;3")</f>
        <v>0</v>
      </c>
      <c r="DD10" s="79">
        <f>SUMIFS('Planificación 2026-1'!R:R,'Planificación 2026-1'!W:W,C10,'Planificación 2026-1'!G:G,"T4",'Planificación 2026-1'!H:H,"&lt;3")</f>
        <v>0</v>
      </c>
      <c r="DE10" s="78" t="str">
        <f t="shared" si="4"/>
        <v/>
      </c>
      <c r="DF10" s="30">
        <f>IF(C10="","",SUMIFS('Planificación 2026-1'!R:R,'Planificación 2026-1'!W:W,C10,'Planificación 2026-1'!E:E,"PRINCIPAL",'Planificación 2026-1'!X:X,"VIRTUAL"))</f>
        <v>0</v>
      </c>
      <c r="DG10" s="30">
        <f>IF(C10="","",SUMIFS('Planificación 2026-1'!R:R,'Planificación 2026-1'!W:W,C10,'Planificación 2026-1'!E:E,"PRINCIPAL",'Planificación 2026-1'!X:X,"PRESENCIAL"))</f>
        <v>0</v>
      </c>
      <c r="DH10" s="30">
        <f>IF(C10="","",SUMIFS('Planificación 2026-1'!R:R,'Planificación 2026-1'!W:W,C10,'Planificación 2026-1'!E:E,"PRINCIPAL",'Planificación 2026-1'!X:X,"HIBRIDO PRESENCIAL"))</f>
        <v>0</v>
      </c>
      <c r="DI10" s="78" t="str">
        <f t="shared" si="5"/>
        <v/>
      </c>
      <c r="DJ10" s="78">
        <f>IF(C10="","",SUMIFS('Planificación 2026-1'!R:R,'Planificación 2026-1'!W:W,C10,'Planificación 2026-1'!E:E,"FILIAL",'Planificación 2026-1'!X:X,"VIRTUAL"))</f>
        <v>0</v>
      </c>
      <c r="DK10" s="80">
        <f>IF(C10="","",SUMIFS('Planificación 2026-1'!R:R,'Planificación 2026-1'!W:W,C10,'Planificación 2026-1'!E:E,"FILIAL",'Planificación 2026-1'!X:X,"PRESENCIAL"))</f>
        <v>0</v>
      </c>
      <c r="DL10" s="42">
        <f>IF(C10="","",SUMIFS('Planificación 2026-1'!R:R,'Planificación 2026-1'!W:W,C10,'Planificación 2026-1'!E:E,"FILIAL",'Planificación 2026-1'!X:X,"HIBRIDO PRESENCIAL"))</f>
        <v>0</v>
      </c>
      <c r="DM10" s="81" t="str">
        <f t="shared" si="6"/>
        <v>P31</v>
      </c>
      <c r="DN10" s="78">
        <f>IF(C10="","",SUMIFS('Planificación 2026-1'!R:R,'Planificación 2026-1'!W:W,C10,'Planificación 2026-1'!E:E,"SUNAMPE",'Planificación 2026-1'!X:X,"VIRTUAL"))</f>
        <v>0</v>
      </c>
      <c r="DO10" s="42">
        <f>IF(C10="","",SUMIFS('Planificación 2026-1'!R:R,'Planificación 2026-1'!W:W,C10,'Planificación 2026-1'!E:E,"SUNAMPE",'Planificación 2026-1'!X:X,"PRESENCIAL"))</f>
        <v>22</v>
      </c>
      <c r="DP10" s="81" t="str">
        <f t="shared" si="7"/>
        <v/>
      </c>
      <c r="DQ10" s="78">
        <f>IF(C10="","",SUMIFS('Planificación 2026-1'!R:R,'Planificación 2026-1'!W:W,C10,'Planificación 2026-1'!E:E,"HUAURA",'Planificación 2026-1'!X:X,"VIRTUAL"))</f>
        <v>0</v>
      </c>
      <c r="DR10" s="42">
        <f>IF(C10="","",SUMIFS('Planificación 2026-1'!R:R,'Planificación 2026-1'!W:W,C10,'Planificación 2026-1'!E:E,"HUAURA",'Planificación 2026-1'!X:X,"PRESENCIAL"))</f>
        <v>0</v>
      </c>
      <c r="DS10" s="48">
        <f>SUMIFS('Planificación 2026-1'!R:R,'Planificación 2026-1'!W:W,C10,'Planificación 2026-1'!E:E,"PRINCIPAL",'Planificación 2026-1'!X:X,"VIRTUAL",'Planificación 2026-1'!H:H,"&gt;2")</f>
        <v>0</v>
      </c>
      <c r="DT10" s="48">
        <f>SUMIFS('Planificación 2026-1'!R:R,'Planificación 2026-1'!W:W,C10,'Planificación 2026-1'!E:E,"PRINCIPAL",'Planificación 2026-1'!X:X,"&lt;&gt;VIRTUAL",'Planificación 2026-1'!H:H,"&gt;2")</f>
        <v>0</v>
      </c>
      <c r="DU10" s="48">
        <f>SUMIFS('Planificación 2026-1'!R:R,'Planificación 2026-1'!W:W,C10,'Planificación 2026-1'!E:E,"SUNAMPE",'Planificación 2026-1'!X:X,"VIRTUAL",'Planificación 2026-1'!H:H,"&gt;2")</f>
        <v>0</v>
      </c>
      <c r="DV10" s="48">
        <f>SUMIFS('Planificación 2026-1'!R:R,'Planificación 2026-1'!W:W,C10,'Planificación 2026-1'!E:E,"SUNAMPE",'Planificación 2026-1'!X:X,"&lt;&gt;VIRTUAL",'Planificación 2026-1'!H:H,"&gt;2")</f>
        <v>18</v>
      </c>
      <c r="DW10" s="48">
        <f>SUMIFS('Planificación 2026-1'!R:R,'Planificación 2026-1'!W:W,C10,'Planificación 2026-1'!E:E,"FILIAL",'Planificación 2026-1'!X:X,"VIRTUAL",'Planificación 2026-1'!H:H,"&gt;2")</f>
        <v>0</v>
      </c>
      <c r="DX10" s="48">
        <f>SUMIFS('Planificación 2026-1'!R:R,'Planificación 2026-1'!W:W,C10,'Planificación 2026-1'!E:E,"FILIAL",'Planificación 2026-1'!X:X,"&lt;&gt;VIRTUAL",'Planificación 2026-1'!H:H,"&gt;2")</f>
        <v>0</v>
      </c>
      <c r="DY10" s="48">
        <f>SUMIFS('Planificación 2026-1'!R:R,'Planificación 2026-1'!W:W,C10,'Planificación 2026-1'!E:E,"PORUMA",'Planificación 2026-1'!X:X,"VIRTUAL",'Planificación 2026-1'!H:H,"&gt;2")</f>
        <v>0</v>
      </c>
      <c r="DZ10" s="48">
        <f>SUMIFS('Planificación 2026-1'!R:R,'Planificación 2026-1'!W:W,C10,'Planificación 2026-1'!E:E,"PORUMA",'Planificación 2026-1'!X:X,"&lt;&gt;VIRTUAL",'Planificación 2026-1'!H:H,"&gt;2")</f>
        <v>10</v>
      </c>
      <c r="EA10" s="48">
        <f>SUMIFS('Planificación 2026-1'!R:R,'Planificación 2026-1'!W:W,C10,'Planificación 2026-1'!E:E,"HUAURA",'Planificación 2026-1'!X:X,"VIRTUAL",'Planificación 2026-1'!H:H,"&gt;2")</f>
        <v>0</v>
      </c>
      <c r="EB10" s="48">
        <f>SUMIFS('Planificación 2026-1'!R:R,'Planificación 2026-1'!W:W,C10,'Planificación 2026-1'!E:E,"HUAURA",'Planificación 2026-1'!X:X,"&lt;&gt;VIRTUAL",'Planificación 2026-1'!H:H,"&gt;2")</f>
        <v>0</v>
      </c>
      <c r="EC10" s="48">
        <f>SUMIFS('Planificación 2026-1'!R:R,'Planificación 2026-1'!W:W,C10,'Planificación 2026-1'!E:E,"PRINCIPAL",'Planificación 2026-1'!X:X,"VIRTUAL",'Planificación 2026-1'!H:H,"&lt;3")</f>
        <v>0</v>
      </c>
      <c r="ED10" s="48">
        <f>SUMIFS('Planificación 2026-1'!R:R,'Planificación 2026-1'!W:W,C10,'Planificación 2026-1'!E:E,"PRINCIPAL",'Planificación 2026-1'!X:X,"&lt;&gt;VIRTUAL",'Planificación 2026-1'!H:H,"&lt;3")</f>
        <v>0</v>
      </c>
      <c r="EE10" s="48">
        <f>SUMIFS('Planificación 2026-1'!R:R,'Planificación 2026-1'!W:W,C10,'Planificación 2026-1'!E:E,"SUNAMPE",'Planificación 2026-1'!X:X,"VIRTUAL",'Planificación 2026-1'!H:H,"&lt;3")</f>
        <v>0</v>
      </c>
      <c r="EF10" s="48">
        <f>SUMIFS('Planificación 2026-1'!R:R,'Planificación 2026-1'!W:W,C10,'Planificación 2026-1'!E:E,"SUNAMPE",'Planificación 2026-1'!X:X,"&lt;&gt;VIRTUAL",'Planificación 2026-1'!H:H,"&lt;3")</f>
        <v>4</v>
      </c>
      <c r="EG10" s="48">
        <f>SUMIFS('Planificación 2026-1'!R:R,'Planificación 2026-1'!W:W,C10,'Planificación 2026-1'!E:E,"FILIAL",'Planificación 2026-1'!X:X,"VIRTUAL",'Planificación 2026-1'!H:H,"&lt;3")</f>
        <v>0</v>
      </c>
      <c r="EH10" s="48">
        <f>SUMIFS('Planificación 2026-1'!R:R,'Planificación 2026-1'!W:W,C10,'Planificación 2026-1'!E:E,"FILIAL",'Planificación 2026-1'!X:X,"&lt;&gt;VIRTUAL",'Planificación 2026-1'!H:H,"&lt;3")</f>
        <v>0</v>
      </c>
      <c r="EI10" s="48">
        <f>SUMIFS('Planificación 2026-1'!R:R,'Planificación 2026-1'!W:W,C10,'Planificación 2026-1'!E:E,"PORUMA",'Planificación 2026-1'!X:X,"VIRTUAL",'Planificación 2026-1'!H:H,"&lt;3")</f>
        <v>0</v>
      </c>
      <c r="EJ10" s="48">
        <f>SUMIFS('Planificación 2026-1'!R:R,'Planificación 2026-1'!W:W,C10,'Planificación 2026-1'!E:E,"PORUMA",'Planificación 2026-1'!X:X,"&lt;&gt;VIRTUAL",'Planificación 2026-1'!H:H,"&lt;3")</f>
        <v>4</v>
      </c>
      <c r="EK10" s="48">
        <f>SUMIFS('Planificación 2026-1'!R:R,'Planificación 2026-1'!W:W,C10,'Planificación 2026-1'!E:E,"HUAURA",'Planificación 2026-1'!X:X,"VIRTUAL",'Planificación 2026-1'!H:H,"&lt;3")</f>
        <v>0</v>
      </c>
      <c r="EL10" s="48">
        <f>SUMIFS('Planificación 2026-1'!R:R,'Planificación 2026-1'!W:W,C10,'Planificación 2026-1'!E:E,"HUAURA",'Planificación 2026-1'!X:X,"&lt;&gt;VIRTUAL",'Planificación 2026-1'!H:H,"&lt;3")</f>
        <v>0</v>
      </c>
      <c r="EM10" s="48">
        <f t="shared" si="8"/>
        <v>0</v>
      </c>
      <c r="EN10" s="48">
        <f t="shared" si="9"/>
        <v>0</v>
      </c>
      <c r="EO10" s="48">
        <f t="shared" si="10"/>
        <v>14</v>
      </c>
      <c r="EP10" s="48">
        <f t="shared" si="11"/>
        <v>0</v>
      </c>
      <c r="EQ10" s="48">
        <f t="shared" si="12"/>
        <v>22</v>
      </c>
      <c r="ER10" s="48"/>
      <c r="ES10" s="48">
        <f t="shared" si="13"/>
        <v>0</v>
      </c>
      <c r="ET10" s="48">
        <f t="shared" si="14"/>
        <v>22</v>
      </c>
      <c r="EU10" s="48" t="b">
        <f t="shared" si="15"/>
        <v>0</v>
      </c>
      <c r="EV10" s="48" t="str">
        <f t="shared" si="16"/>
        <v/>
      </c>
      <c r="EW10" s="48" t="str">
        <f t="shared" si="17"/>
        <v>PRESENCIAL</v>
      </c>
    </row>
    <row r="11" spans="1:153" x14ac:dyDescent="0.3">
      <c r="A11" s="53"/>
      <c r="B11" s="383">
        <v>8</v>
      </c>
      <c r="C11" s="107" t="s">
        <v>13</v>
      </c>
      <c r="D11" s="82">
        <f>SUMIF('Planificación 2026-1'!W:W,C11,'Planificación 2026-1'!R:R)</f>
        <v>24</v>
      </c>
      <c r="E11" s="384" t="s">
        <v>341</v>
      </c>
      <c r="F11" s="107" t="s">
        <v>430</v>
      </c>
      <c r="G11" s="107" t="s">
        <v>431</v>
      </c>
      <c r="H11" s="107" t="s">
        <v>438</v>
      </c>
      <c r="I11" s="77" t="str">
        <f>IF(SUM(COUNTIFS('Planificación 2026-1'!E:E,"PRINCIPAL",'Planificación 2026-1'!W:W,C11,'Planificación 2026-1'!G:G,"AF"))&gt;0,"P01"," ")</f>
        <v xml:space="preserve"> </v>
      </c>
      <c r="J11" s="78" t="str">
        <f>IF(SUM(COUNTIFS('Planificación 2026-1'!E:E,"PRINCIPAL",'Planificación 2026-1'!W:W,C11,'Planificación 2026-1'!G:G,"EN"))&gt;0,"P02"," ")</f>
        <v xml:space="preserve"> </v>
      </c>
      <c r="K11" s="78" t="str">
        <f>IF(SUM(COUNTIFS('Planificación 2026-1'!E:E,"PRINCIPAL",'Planificación 2026-1'!W:W,C11,'Planificación 2026-1'!G:G,"IS"))&gt;0,"P03"," ")</f>
        <v xml:space="preserve"> </v>
      </c>
      <c r="L11" s="78" t="str">
        <f>IF(SUM(COUNTIFS('Planificación 2026-1'!E:E,"PRINCIPAL",'Planificación 2026-1'!W:W,C11,'Planificación 2026-1'!G:G,"PS"))&gt;0,"P04"," ")</f>
        <v xml:space="preserve"> </v>
      </c>
      <c r="M11" s="78"/>
      <c r="N11" s="78" t="str">
        <f>IF(SUM(COUNTIFS('Planificación 2026-1'!E:E,"PRINCIPAL",'Planificación 2026-1'!W:W,C11,'Planificación 2026-1'!G:G,"IN"))&gt;0,"P06"," ")</f>
        <v xml:space="preserve"> </v>
      </c>
      <c r="O11" s="78" t="str">
        <f>IF(SUM(COUNTIFS('Planificación 2026-1'!E:E,"PRINCIPAL",'Planificación 2026-1'!W:W,C11,'Planificación 2026-1'!G:G,"CA"))&gt;0,"P07"," ")</f>
        <v xml:space="preserve"> </v>
      </c>
      <c r="P11" s="78" t="str">
        <f>IF(SUM(COUNTIFS('Planificación 2026-1'!E:E,"PRINCIPAL",'Planificación 2026-1'!W:W,C11,'Planificación 2026-1'!G:G,"DE"))&gt;0,"P08"," ")</f>
        <v xml:space="preserve"> </v>
      </c>
      <c r="Q11" s="78" t="str">
        <f>IF(SUM(COUNTIFS('Planificación 2026-1'!E:E,"PRINCIPAL",'Planificación 2026-1'!W:W,C11,'Planificación 2026-1'!G:G,"OB"))&gt;0,"P09"," ")</f>
        <v>P09</v>
      </c>
      <c r="R11" s="78" t="str">
        <f>IF(SUM(COUNTIFS('Planificación 2026-1'!E:E,"PRINCIPAL",'Planificación 2026-1'!W:W,C11,'Planificación 2026-1'!G:G,"MH"))&gt;0,"P31"," ")</f>
        <v xml:space="preserve"> </v>
      </c>
      <c r="S11" s="78" t="str">
        <f>IF(SUM(COUNTIFS('Planificación 2026-1'!E:E,"PRINCIPAL",'Planificación 2026-1'!W:W,C11,'Planificación 2026-1'!G:G,"IC"))&gt;0,"P32"," ")</f>
        <v xml:space="preserve"> </v>
      </c>
      <c r="T11" s="78" t="str">
        <f>IF(SUM(COUNTIFS('Planificación 2026-1'!E:E,"PRINCIPAL",'Planificación 2026-1'!W:W,C11,'Planificación 2026-1'!G:G,"AR"))&gt;0,"P34"," ")</f>
        <v xml:space="preserve"> </v>
      </c>
      <c r="U11" s="78" t="str">
        <f>IF(SUM(COUNTIFS('Planificación 2026-1'!E:E,"PRINCIPAL",'Planificación 2026-1'!W:W,C11,'Planificación 2026-1'!G:G,"T1"))&gt;0,"P35"," ")</f>
        <v xml:space="preserve"> </v>
      </c>
      <c r="V11" s="78" t="str">
        <f>IF(SUM(COUNTIFS('Planificación 2026-1'!E:E,"PRINCIPAL",'Planificación 2026-1'!W:W,C11,'Planificación 2026-1'!G:G,"T3"))&gt;0,"P36"," ")</f>
        <v xml:space="preserve"> </v>
      </c>
      <c r="W11" s="78" t="str">
        <f>IF(SUM(COUNTIFS('Planificación 2026-1'!E:E,"PRINCIPAL",'Planificación 2026-1'!W:W,C11,'Planificación 2026-1'!G:G,"T2"))&gt;0,"P37"," ")</f>
        <v xml:space="preserve"> </v>
      </c>
      <c r="X11" s="78" t="str">
        <f>IF(SUM(COUNTIFS('Planificación 2026-1'!E:E,"PRINCIPAL",'Planificación 2026-1'!W:W,C11,'Planificación 2026-1'!G:G,"AE"))&gt;0,"P38"," ")</f>
        <v xml:space="preserve"> </v>
      </c>
      <c r="Y11" s="78" t="str">
        <f>IF(SUM(COUNTIFS('Planificación 2026-1'!E:E,"PRINCIPAL",'Planificación 2026-1'!W:W,C11,'Planificación 2026-1'!G:G,"T4"))&gt;0,"P55"," ")</f>
        <v xml:space="preserve"> </v>
      </c>
      <c r="Z11" s="78" t="str">
        <f>IF(SUM(COUNTIFS('Planificación 2026-1'!E:E,"FILIAL",'Planificación 2026-1'!W:W,C11,'Planificación 2026-1'!G:G,"AF"))&gt;0," P01"," ")</f>
        <v xml:space="preserve"> </v>
      </c>
      <c r="AA11" s="78" t="str">
        <f>IF(SUM(COUNTIFS('Planificación 2026-1'!E:E,"FILIAL",'Planificación 2026-1'!W:W,C11,'Planificación 2026-1'!G:G,"EN"))&gt;0,"P02"," ")</f>
        <v xml:space="preserve"> </v>
      </c>
      <c r="AB11" s="78" t="str">
        <f>IF(SUM(COUNTIFS('Planificación 2026-1'!E:E,"FILIAL",'Planificación 2026-1'!W:W,C11,'Planificación 2026-1'!G:G,"IS"))&gt;0,"P03"," ")</f>
        <v xml:space="preserve"> </v>
      </c>
      <c r="AC11" s="78" t="str">
        <f>IF(SUM(COUNTIFS('Planificación 2026-1'!E:E,"FILIAL",'Planificación 2026-1'!W:W,C11,'Planificación 2026-1'!G:G,"PS"))&gt;0,"P04"," ")</f>
        <v xml:space="preserve"> </v>
      </c>
      <c r="AD11" s="78"/>
      <c r="AE11" s="78" t="str">
        <f>IF(SUM(COUNTIFS('Planificación 2026-1'!E:E,"FILIAL",'Planificación 2026-1'!W:W,C11,'Planificación 2026-1'!G:G,"IN"))&gt;0,"P06"," ")</f>
        <v xml:space="preserve"> </v>
      </c>
      <c r="AF11" s="78" t="str">
        <f>IF(SUM(COUNTIFS('Planificación 2026-1'!E:E,"FILIAL",'Planificación 2026-1'!W:W,C11,'Planificación 2026-1'!G:G,"CA"))&gt;0,"P07"," ")</f>
        <v xml:space="preserve"> </v>
      </c>
      <c r="AG11" s="78" t="str">
        <f>IF(SUM(COUNTIFS('Planificación 2026-1'!E:E,"FILIAL",'Planificación 2026-1'!W:W,C11,'Planificación 2026-1'!G:G,"DE"))&gt;0,"P08"," ")</f>
        <v xml:space="preserve"> </v>
      </c>
      <c r="AH11" s="78" t="str">
        <f>IF(SUM(COUNTIFS('Planificación 2026-1'!E:E,"FILIAL",'Planificación 2026-1'!W:W,C11,'Planificación 2026-1'!G:G,"OB"))&gt;0,"P09"," ")</f>
        <v>P09</v>
      </c>
      <c r="AI11" s="78" t="str">
        <f>IF(SUM(COUNTIFS('Planificación 2026-1'!E:E,"FILIAL",'Planificación 2026-1'!W:W,C11,'Planificación 2026-1'!G:G,"MH"))&gt;0,"P31"," ")</f>
        <v xml:space="preserve"> </v>
      </c>
      <c r="AJ11" s="78" t="str">
        <f>IF(SUM(COUNTIFS('Planificación 2026-1'!E:E,"FILIAL",'Planificación 2026-1'!W:W,C11,'Planificación 2026-1'!G:G,"IC"))&gt;0,"P32"," ")</f>
        <v xml:space="preserve"> </v>
      </c>
      <c r="AK11" s="78" t="str">
        <f>IF(SUM(COUNTIFS('Planificación 2026-1'!E:E,"FILIAL",'Planificación 2026-1'!W:W,C11,'Planificación 2026-1'!G:G,"AR"))&gt;0,"P34"," ")</f>
        <v xml:space="preserve"> </v>
      </c>
      <c r="AL11" s="78" t="str">
        <f>IF(SUM(COUNTIFS('Planificación 2026-1'!E:E,"FILIAL",'Planificación 2026-1'!W:W,C11,'Planificación 2026-1'!G:G,"T1"))&gt;0,"P35"," ")</f>
        <v xml:space="preserve"> </v>
      </c>
      <c r="AM11" s="78" t="str">
        <f>IF(SUM(COUNTIFS('Planificación 2026-1'!E:E,"FILIAL",'Planificación 2026-1'!W:W,C11,'Planificación 2026-1'!G:G,"T3"))&gt;0,"P36"," ")</f>
        <v xml:space="preserve"> </v>
      </c>
      <c r="AN11" s="78" t="str">
        <f>IF(SUM(COUNTIFS('Planificación 2026-1'!E:E,"FILIAL",'Planificación 2026-1'!W:W,C11,'Planificación 2026-1'!G:G,"T2"))&gt;0,"P37"," ")</f>
        <v xml:space="preserve"> </v>
      </c>
      <c r="AO11" s="78" t="str">
        <f>IF(SUM(COUNTIFS('Planificación 2026-1'!E:E,"FILIAL",'Planificación 2026-1'!W:W,C11,'Planificación 2026-1'!G:G,"AE"))&gt;0,"P38"," ")</f>
        <v xml:space="preserve"> </v>
      </c>
      <c r="AP11" s="78" t="str">
        <f>IF(SUM(COUNTIFS('Planificación 2026-1'!E:E,"FILIAL",'Planificación 2026-1'!W:W,C11,'Planificación 2026-1'!G:G,"T4"))&gt;0,"P55"," ")</f>
        <v xml:space="preserve"> </v>
      </c>
      <c r="AQ11" s="78" t="str">
        <f>IF(SUM(COUNTIFS('Planificación 2026-1'!E:E,"SUNAMPE",'Planificación 2026-1'!W:W,C11,'Planificación 2026-1'!G:G,"AF"))&gt;0," P01"," ")</f>
        <v xml:space="preserve"> </v>
      </c>
      <c r="AR11" s="78" t="str">
        <f>IF(SUM(COUNTIFS('Planificación 2026-1'!E:E,"SUNAMPE",'Planificación 2026-1'!W:W,C11,'Planificación 2026-1'!G:G,"EN"))&gt;0,"P02"," ")</f>
        <v xml:space="preserve"> </v>
      </c>
      <c r="AS11" s="78" t="str">
        <f>IF(SUM(COUNTIFS('Planificación 2026-1'!E:E,"SUNAMPE",'Planificación 2026-1'!W:W,C11,'Planificación 2026-1'!G:G,"IS"))&gt;0,"P03"," ")</f>
        <v xml:space="preserve"> </v>
      </c>
      <c r="AT11" s="78" t="str">
        <f>IF(SUM(COUNTIFS('Planificación 2026-1'!E:E,"SUNAMPE",'Planificación 2026-1'!W:W,C11,'Planificación 2026-1'!G:G,"PS"))&gt;0,"P04"," ")</f>
        <v xml:space="preserve"> </v>
      </c>
      <c r="AU11" s="78"/>
      <c r="AV11" s="78" t="str">
        <f>IF(SUM(COUNTIFS('Planificación 2026-1'!E:E,"SUNAMPE",'Planificación 2026-1'!W:W,C11,'Planificación 2026-1'!G:G,"IN"))&gt;0,"P06"," ")</f>
        <v xml:space="preserve"> </v>
      </c>
      <c r="AW11" s="78" t="str">
        <f>IF(SUM(COUNTIFS('Planificación 2026-1'!E:E,"SUNAMPE",'Planificación 2026-1'!W:W,C11,'Planificación 2026-1'!G:G,"CA"))&gt;0,"P07"," ")</f>
        <v xml:space="preserve"> </v>
      </c>
      <c r="AX11" s="78" t="str">
        <f>IF(SUM(COUNTIFS('Planificación 2026-1'!E:E,"SUNAMPE",'Planificación 2026-1'!W:W,C11,'Planificación 2026-1'!G:G,"DE"))&gt;0,"P08"," ")</f>
        <v xml:space="preserve"> </v>
      </c>
      <c r="AY11" s="78" t="str">
        <f>IF(SUM(COUNTIFS('Planificación 2026-1'!E:E,"SUNAMPE",'Planificación 2026-1'!W:W,C11,'Planificación 2026-1'!G:G,"OB"))&gt;0,"P09"," ")</f>
        <v xml:space="preserve"> </v>
      </c>
      <c r="AZ11" s="78" t="str">
        <f>IF(SUM(COUNTIFS('Planificación 2026-1'!E:E,"SUNAMPE",'Planificación 2026-1'!W:W,C11,'Planificación 2026-1'!G:G,"MH"))&gt;0,"P31"," ")</f>
        <v xml:space="preserve"> </v>
      </c>
      <c r="BA11" s="78" t="str">
        <f>IF(SUM(COUNTIFS('Planificación 2026-1'!E:E,"SUNAMPE",'Planificación 2026-1'!W:W,C11,'Planificación 2026-1'!G:G,"IC"))&gt;0,"P32"," ")</f>
        <v xml:space="preserve"> </v>
      </c>
      <c r="BB11" s="78" t="str">
        <f>IF(SUM(COUNTIFS('Planificación 2026-1'!E:E,"SUNAMPE",'Planificación 2026-1'!W:W,C11,'Planificación 2026-1'!G:G,"AR"))&gt;0,"P34"," ")</f>
        <v xml:space="preserve"> </v>
      </c>
      <c r="BC11" s="78" t="str">
        <f>IF(SUM(COUNTIFS('Planificación 2026-1'!E:E,"SUNAMPE",'Planificación 2026-1'!W:W,C11,'Planificación 2026-1'!G:G,"T1"))&gt;0,"P35"," ")</f>
        <v xml:space="preserve"> </v>
      </c>
      <c r="BD11" s="78" t="str">
        <f>IF(SUM(COUNTIFS('Planificación 2026-1'!E:E,"SUNAMPE",'Planificación 2026-1'!W:W,C11,'Planificación 2026-1'!G:G,"T3"))&gt;0,"P36"," ")</f>
        <v xml:space="preserve"> </v>
      </c>
      <c r="BE11" s="78" t="str">
        <f>IF(SUM(COUNTIFS('Planificación 2026-1'!E:E,"SUNAMPE",'Planificación 2026-1'!W:W,C11,'Planificación 2026-1'!G:G,"T2"))&gt;0,"P37"," ")</f>
        <v xml:space="preserve"> </v>
      </c>
      <c r="BF11" s="78" t="str">
        <f>IF(SUM(COUNTIFS('Planificación 2026-1'!E:E,"SUNAMPE",'Planificación 2026-1'!W:W,C11,'Planificación 2026-1'!G:G,"AE"))&gt;0,"P38"," ")</f>
        <v xml:space="preserve"> </v>
      </c>
      <c r="BG11" s="78" t="str">
        <f>IF(SUM(COUNTIFS('Planificación 2026-1'!E:E,"SUNAMPE",'Planificación 2026-1'!W:W,C11,'Planificación 2026-1'!G:G,"T4"))&gt;0,"P55"," ")</f>
        <v xml:space="preserve"> </v>
      </c>
      <c r="BH11" s="78" t="str">
        <f>IF(SUM(COUNTIFS('Planificación 2026-1'!E:E,"HUAURA",'Planificación 2026-1'!W:W,C11,'Planificación 2026-1'!G:G,"AF"))&gt;0," P01"," ")</f>
        <v xml:space="preserve"> </v>
      </c>
      <c r="BI11" s="78" t="str">
        <f>IF(SUM(COUNTIFS('Planificación 2026-1'!E:E,"HUAURA",'Planificación 2026-1'!W:W,C11,'Planificación 2026-1'!G:G,"EN"))&gt;0,"P02"," ")</f>
        <v xml:space="preserve"> </v>
      </c>
      <c r="BJ11" s="78" t="str">
        <f>IF(SUM(COUNTIFS('Planificación 2026-1'!E:E,"HUAURA",'Planificación 2026-1'!W:W,C11,'Planificación 2026-1'!G:G,"IS"))&gt;0,"P03"," ")</f>
        <v xml:space="preserve"> </v>
      </c>
      <c r="BK11" s="78" t="str">
        <f>IF(SUM(COUNTIFS('Planificación 2026-1'!E:E,"HUAURA",'Planificación 2026-1'!W:W,C11,'Planificación 2026-1'!G:G,"PS"))&gt;0,"P04"," ")</f>
        <v xml:space="preserve"> </v>
      </c>
      <c r="BL11" s="78"/>
      <c r="BM11" s="78" t="str">
        <f>IF(SUM(COUNTIFS('Planificación 2026-1'!E:E,"HUAURA",'Planificación 2026-1'!W:W,C11,'Planificación 2026-1'!G:G,"IN"))&gt;0,"P06"," ")</f>
        <v xml:space="preserve"> </v>
      </c>
      <c r="BN11" s="78" t="str">
        <f>IF(SUM(COUNTIFS('Planificación 2026-1'!E:E,"HUAURA",'Planificación 2026-1'!W:W,C11,'Planificación 2026-1'!G:G,"CA"))&gt;0,"P07"," ")</f>
        <v xml:space="preserve"> </v>
      </c>
      <c r="BO11" s="78" t="str">
        <f>IF(SUM(COUNTIFS('Planificación 2026-1'!E:E,"HUAURA",'Planificación 2026-1'!W:W,C11,'Planificación 2026-1'!G:G,"DE"))&gt;0,"P08"," ")</f>
        <v xml:space="preserve"> </v>
      </c>
      <c r="BP11" s="78" t="str">
        <f>IF(SUM(COUNTIFS('Planificación 2026-1'!E:E,"HUAURA",'Planificación 2026-1'!W:W,C11,'Planificación 2026-1'!G:G,"OB"))&gt;0,"P09"," ")</f>
        <v xml:space="preserve"> </v>
      </c>
      <c r="BQ11" s="78" t="str">
        <f>IF(SUM(COUNTIFS('Planificación 2026-1'!E:E,"HUAURA",'Planificación 2026-1'!W:W,C11,'Planificación 2026-1'!G:G,"MH"))&gt;0,"P31"," ")</f>
        <v xml:space="preserve"> </v>
      </c>
      <c r="BR11" s="78" t="str">
        <f>IF(SUM(COUNTIFS('Planificación 2026-1'!E:E,"HUAURA",'Planificación 2026-1'!W:W,C11,'Planificación 2026-1'!G:G,"IC"))&gt;0,"P32"," ")</f>
        <v xml:space="preserve"> </v>
      </c>
      <c r="BS11" s="78" t="str">
        <f>IF(SUM(COUNTIFS('Planificación 2026-1'!E:E,"HUAURA",'Planificación 2026-1'!W:W,C11,'Planificación 2026-1'!G:G,"AR"))&gt;0,"P34"," ")</f>
        <v xml:space="preserve"> </v>
      </c>
      <c r="BT11" s="78" t="str">
        <f>IF(SUM(COUNTIFS('Planificación 2026-1'!E:E,"HUAURA",'Planificación 2026-1'!W:W,C11,'Planificación 2026-1'!G:G,"T1"))&gt;0,"P35"," ")</f>
        <v xml:space="preserve"> </v>
      </c>
      <c r="BU11" s="78" t="str">
        <f>IF(SUM(COUNTIFS('Planificación 2026-1'!E:E,"HUAURA",'Planificación 2026-1'!W:W,C11,'Planificación 2026-1'!G:G,"T3"))&gt;0,"P36"," ")</f>
        <v xml:space="preserve"> </v>
      </c>
      <c r="BV11" s="78" t="str">
        <f>IF(SUM(COUNTIFS('Planificación 2026-1'!E:E,"HUAURA",'Planificación 2026-1'!W:W,C11,'Planificación 2026-1'!G:G,"T2"))&gt;0,"P37"," ")</f>
        <v xml:space="preserve"> </v>
      </c>
      <c r="BW11" s="78" t="str">
        <f>IF(SUM(COUNTIFS('Planificación 2026-1'!E:E,"HUAURA",'Planificación 2026-1'!W:W,C11,'Planificación 2026-1'!G:G,"AE"))&gt;0,"P38"," ")</f>
        <v xml:space="preserve"> </v>
      </c>
      <c r="BX11" s="78" t="str">
        <f>IF(SUM(COUNTIFS('Planificación 2026-1'!E:E,"HUAURA",'Planificación 2026-1'!W:W,C11,'Planificación 2026-1'!G:G,"T4"))&gt;0,"P55"," ")</f>
        <v xml:space="preserve"> </v>
      </c>
      <c r="BY11" s="79">
        <f>SUMIFS('Planificación 2026-1'!R:R,'Planificación 2026-1'!W:W,C11,'Planificación 2026-1'!G:G,"AF",'Planificación 2026-1'!H:H,"&gt;2")</f>
        <v>0</v>
      </c>
      <c r="BZ11" s="79">
        <f>SUMIFS('Planificación 2026-1'!R:R,'Planificación 2026-1'!W:W,C11,'Planificación 2026-1'!G:G,"EN",'Planificación 2026-1'!H:H,"&gt;2")</f>
        <v>0</v>
      </c>
      <c r="CA11" s="79">
        <f>SUMIFS('Planificación 2026-1'!R:R,'Planificación 2026-1'!W:W,C11,'Planificación 2026-1'!G:G,"IS",'Planificación 2026-1'!H:H,"&gt;2")</f>
        <v>0</v>
      </c>
      <c r="CB11" s="79">
        <f>SUMIFS('Planificación 2026-1'!R:R,'Planificación 2026-1'!W:W,C11,'Planificación 2026-1'!G:G,"PS",'Planificación 2026-1'!H:H,"&gt;2")</f>
        <v>0</v>
      </c>
      <c r="CC11" s="79">
        <f>SUMIFS('Planificación 2026-1'!R:R,'Planificación 2026-1'!W:W,C11,'Planificación 2026-1'!G:G,"IN",'Planificación 2026-1'!H:H,"&gt;2")</f>
        <v>0</v>
      </c>
      <c r="CD11" s="79">
        <f>SUMIFS('Planificación 2026-1'!R:R,'Planificación 2026-1'!W:W,C11,'Planificación 2026-1'!G:G,"CA",'Planificación 2026-1'!H:H,"&gt;2")</f>
        <v>0</v>
      </c>
      <c r="CE11" s="79">
        <f>SUMIFS('Planificación 2026-1'!R:R,'Planificación 2026-1'!W:W,C11,'Planificación 2026-1'!G:G,"DE",'Planificación 2026-1'!H:H,"&gt;2")</f>
        <v>0</v>
      </c>
      <c r="CF11" s="79">
        <f>SUMIFS('Planificación 2026-1'!R:R,'Planificación 2026-1'!W:W,C11,'Planificación 2026-1'!G:G,"OB",'Planificación 2026-1'!H:H,"&gt;2")</f>
        <v>24</v>
      </c>
      <c r="CG11" s="79">
        <f>SUMIFS('Planificación 2026-1'!R:R,'Planificación 2026-1'!W:W,C11,'Planificación 2026-1'!G:G,"MH",'Planificación 2026-1'!H:H,"&gt;2")</f>
        <v>0</v>
      </c>
      <c r="CH11" s="79">
        <f>SUMIFS('Planificación 2026-1'!R:R,'Planificación 2026-1'!W:W,C11,'Planificación 2026-1'!G:G,"IC",'Planificación 2026-1'!H:H,"&gt;2")</f>
        <v>0</v>
      </c>
      <c r="CI11" s="79">
        <f>SUMIFS('Planificación 2026-1'!R:R,'Planificación 2026-1'!W:W,C11,'Planificación 2026-1'!G:G,"AR",'Planificación 2026-1'!H:H,"&gt;2")</f>
        <v>0</v>
      </c>
      <c r="CJ11" s="79">
        <f>SUMIFS('Planificación 2026-1'!R:R,'Planificación 2026-1'!W:W,C11,'Planificación 2026-1'!G:G,"T1",'Planificación 2026-1'!H:H,"&gt;2")</f>
        <v>0</v>
      </c>
      <c r="CK11" s="79">
        <f>SUMIFS('Planificación 2026-1'!R:R,'Planificación 2026-1'!W:W,C11,'Planificación 2026-1'!G:G,"T3",'Planificación 2026-1'!H:H,"&gt;2")</f>
        <v>0</v>
      </c>
      <c r="CL11" s="79">
        <f>SUMIFS('Planificación 2026-1'!R:R,'Planificación 2026-1'!W:W,C11,'Planificación 2026-1'!G:G,"T2",'Planificación 2026-1'!H:H,"&gt;2")</f>
        <v>0</v>
      </c>
      <c r="CM11" s="79">
        <f>SUMIFS('Planificación 2026-1'!R:R,'Planificación 2026-1'!W:W,C11,'Planificación 2026-1'!G:G,"AE",'Planificación 2026-1'!H:H,"&gt;2")</f>
        <v>0</v>
      </c>
      <c r="CN11" s="79">
        <f>SUMIFS('Planificación 2026-1'!R:R,'Planificación 2026-1'!W:W,C11,'Planificación 2026-1'!G:G,"T4",'Planificación 2026-1'!H:H,"&gt;2")</f>
        <v>0</v>
      </c>
      <c r="CO11" s="79">
        <f>SUMIFS('Planificación 2026-1'!R:R,'Planificación 2026-1'!W:W,C11,'Planificación 2026-1'!G:G,"AF",'Planificación 2026-1'!H:H,"&lt;3")</f>
        <v>0</v>
      </c>
      <c r="CP11" s="79">
        <f>SUMIFS('Planificación 2026-1'!R:R,'Planificación 2026-1'!W:W,C11,'Planificación 2026-1'!G:G,"EN",'Planificación 2026-1'!H:H,"&lt;3")</f>
        <v>0</v>
      </c>
      <c r="CQ11" s="79">
        <f>SUMIFS('Planificación 2026-1'!R:R,'Planificación 2026-1'!W:W,C11,'Planificación 2026-1'!G:G,"IS",'Planificación 2026-1'!H:H,"&lt;3")</f>
        <v>0</v>
      </c>
      <c r="CR11" s="79">
        <f>SUMIFS('Planificación 2026-1'!R:R,'Planificación 2026-1'!W:W,C11,'Planificación 2026-1'!G:G,"PS",'Planificación 2026-1'!H:H,"&lt;3")</f>
        <v>0</v>
      </c>
      <c r="CS11" s="79">
        <f>SUMIFS('Planificación 2026-1'!R:R,'Planificación 2026-1'!W:W,C11,'Planificación 2026-1'!G:G,"IN",'Planificación 2026-1'!H:H,"&lt;3")</f>
        <v>0</v>
      </c>
      <c r="CT11" s="79">
        <f>SUMIFS('Planificación 2026-1'!R:R,'Planificación 2026-1'!W:W,C11,'Planificación 2026-1'!G:G,"CA",'Planificación 2026-1'!H:H,"&lt;3")</f>
        <v>0</v>
      </c>
      <c r="CU11" s="79">
        <f>SUMIFS('Planificación 2026-1'!R:R,'Planificación 2026-1'!W:W,C11,'Planificación 2026-1'!G:G,"DE",'Planificación 2026-1'!H:H,"&lt;3")</f>
        <v>0</v>
      </c>
      <c r="CV11" s="79">
        <f>SUMIFS('Planificación 2026-1'!R:R,'Planificación 2026-1'!W:W,C11,'Planificación 2026-1'!G:G,"OB",'Planificación 2026-1'!H:H,"&lt;3")</f>
        <v>0</v>
      </c>
      <c r="CW11" s="79">
        <f>SUMIFS('Planificación 2026-1'!R:R,'Planificación 2026-1'!W:W,C11,'Planificación 2026-1'!G:G,"MH",'Planificación 2026-1'!H:H,"&lt;3")</f>
        <v>0</v>
      </c>
      <c r="CX11" s="79">
        <f>SUMIFS('Planificación 2026-1'!R:R,'Planificación 2026-1'!W:W,C11,'Planificación 2026-1'!G:G,"IC",'Planificación 2026-1'!H:H,"&lt;3")</f>
        <v>0</v>
      </c>
      <c r="CY11" s="79">
        <f>SUMIFS('Planificación 2026-1'!R:R,'Planificación 2026-1'!W:W,C11,'Planificación 2026-1'!G:G,"AR",'Planificación 2026-1'!H:H,"&lt;3")</f>
        <v>0</v>
      </c>
      <c r="CZ11" s="79">
        <f>SUMIFS('Planificación 2026-1'!R:R,'Planificación 2026-1'!W:W,C11,'Planificación 2026-1'!G:G,"T1",'Planificación 2026-1'!H:H,"&lt;3")</f>
        <v>0</v>
      </c>
      <c r="DA11" s="79">
        <f>SUMIFS('Planificación 2026-1'!R:R,'Planificación 2026-1'!W:W,C11,'Planificación 2026-1'!G:G,"T3",'Planificación 2026-1'!H:H,"&lt;3")</f>
        <v>0</v>
      </c>
      <c r="DB11" s="79">
        <f>SUMIFS('Planificación 2026-1'!R:R,'Planificación 2026-1'!W:W,C11,'Planificación 2026-1'!G:G,"T2",'Planificación 2026-1'!H:H,"&lt;3")</f>
        <v>0</v>
      </c>
      <c r="DC11" s="79">
        <f>SUMIFS('Planificación 2026-1'!R:R,'Planificación 2026-1'!W:W,C11,'Planificación 2026-1'!G:G,"AE",'Planificación 2026-1'!H:H,"&lt;3")</f>
        <v>0</v>
      </c>
      <c r="DD11" s="79">
        <f>SUMIFS('Planificación 2026-1'!R:R,'Planificación 2026-1'!W:W,C11,'Planificación 2026-1'!G:G,"T4",'Planificación 2026-1'!H:H,"&lt;3")</f>
        <v>0</v>
      </c>
      <c r="DE11" s="78" t="str">
        <f t="shared" si="4"/>
        <v>P09</v>
      </c>
      <c r="DF11" s="30">
        <f>IF(C11="","",SUMIFS('Planificación 2026-1'!R:R,'Planificación 2026-1'!W:W,C11,'Planificación 2026-1'!E:E,"PRINCIPAL",'Planificación 2026-1'!X:X,"VIRTUAL"))</f>
        <v>0</v>
      </c>
      <c r="DG11" s="30">
        <f>IF(C11="","",SUMIFS('Planificación 2026-1'!R:R,'Planificación 2026-1'!W:W,C11,'Planificación 2026-1'!E:E,"PRINCIPAL",'Planificación 2026-1'!X:X,"PRESENCIAL"))</f>
        <v>16</v>
      </c>
      <c r="DH11" s="30">
        <f>IF(C11="","",SUMIFS('Planificación 2026-1'!R:R,'Planificación 2026-1'!W:W,C11,'Planificación 2026-1'!E:E,"PRINCIPAL",'Planificación 2026-1'!X:X,"HIBRIDO PRESENCIAL"))</f>
        <v>0</v>
      </c>
      <c r="DI11" s="78" t="str">
        <f t="shared" si="5"/>
        <v>P09</v>
      </c>
      <c r="DJ11" s="78">
        <f>IF(C11="","",SUMIFS('Planificación 2026-1'!R:R,'Planificación 2026-1'!W:W,C11,'Planificación 2026-1'!E:E,"FILIAL",'Planificación 2026-1'!X:X,"VIRTUAL"))</f>
        <v>8</v>
      </c>
      <c r="DK11" s="80">
        <f>IF(C11="","",SUMIFS('Planificación 2026-1'!R:R,'Planificación 2026-1'!W:W,C11,'Planificación 2026-1'!E:E,"FILIAL",'Planificación 2026-1'!X:X,"PRESENCIAL"))</f>
        <v>0</v>
      </c>
      <c r="DL11" s="42">
        <f>IF(C11="","",SUMIFS('Planificación 2026-1'!R:R,'Planificación 2026-1'!W:W,C11,'Planificación 2026-1'!E:E,"FILIAL",'Planificación 2026-1'!X:X,"HIBRIDO PRESENCIAL"))</f>
        <v>0</v>
      </c>
      <c r="DM11" s="81" t="str">
        <f t="shared" si="6"/>
        <v/>
      </c>
      <c r="DN11" s="78">
        <f>IF(C11="","",SUMIFS('Planificación 2026-1'!R:R,'Planificación 2026-1'!W:W,C11,'Planificación 2026-1'!E:E,"SUNAMPE",'Planificación 2026-1'!X:X,"VIRTUAL"))</f>
        <v>0</v>
      </c>
      <c r="DO11" s="42">
        <f>IF(C11="","",SUMIFS('Planificación 2026-1'!R:R,'Planificación 2026-1'!W:W,C11,'Planificación 2026-1'!E:E,"SUNAMPE",'Planificación 2026-1'!X:X,"PRESENCIAL"))</f>
        <v>0</v>
      </c>
      <c r="DP11" s="81" t="str">
        <f t="shared" si="7"/>
        <v/>
      </c>
      <c r="DQ11" s="78">
        <f>IF(C11="","",SUMIFS('Planificación 2026-1'!R:R,'Planificación 2026-1'!W:W,C11,'Planificación 2026-1'!E:E,"HUAURA",'Planificación 2026-1'!X:X,"VIRTUAL"))</f>
        <v>0</v>
      </c>
      <c r="DR11" s="42">
        <f>IF(C11="","",SUMIFS('Planificación 2026-1'!R:R,'Planificación 2026-1'!W:W,C11,'Planificación 2026-1'!E:E,"HUAURA",'Planificación 2026-1'!X:X,"PRESENCIAL"))</f>
        <v>0</v>
      </c>
      <c r="DS11" s="48">
        <f>SUMIFS('Planificación 2026-1'!R:R,'Planificación 2026-1'!W:W,C11,'Planificación 2026-1'!E:E,"PRINCIPAL",'Planificación 2026-1'!X:X,"VIRTUAL",'Planificación 2026-1'!H:H,"&gt;2")</f>
        <v>0</v>
      </c>
      <c r="DT11" s="48">
        <f>SUMIFS('Planificación 2026-1'!R:R,'Planificación 2026-1'!W:W,C11,'Planificación 2026-1'!E:E,"PRINCIPAL",'Planificación 2026-1'!X:X,"&lt;&gt;VIRTUAL",'Planificación 2026-1'!H:H,"&gt;2")</f>
        <v>16</v>
      </c>
      <c r="DU11" s="48">
        <f>SUMIFS('Planificación 2026-1'!R:R,'Planificación 2026-1'!W:W,C11,'Planificación 2026-1'!E:E,"SUNAMPE",'Planificación 2026-1'!X:X,"VIRTUAL",'Planificación 2026-1'!H:H,"&gt;2")</f>
        <v>0</v>
      </c>
      <c r="DV11" s="48">
        <f>SUMIFS('Planificación 2026-1'!R:R,'Planificación 2026-1'!W:W,C11,'Planificación 2026-1'!E:E,"SUNAMPE",'Planificación 2026-1'!X:X,"&lt;&gt;VIRTUAL",'Planificación 2026-1'!H:H,"&gt;2")</f>
        <v>0</v>
      </c>
      <c r="DW11" s="48">
        <f>SUMIFS('Planificación 2026-1'!R:R,'Planificación 2026-1'!W:W,C11,'Planificación 2026-1'!E:E,"FILIAL",'Planificación 2026-1'!X:X,"VIRTUAL",'Planificación 2026-1'!H:H,"&gt;2")</f>
        <v>8</v>
      </c>
      <c r="DX11" s="48">
        <f>SUMIFS('Planificación 2026-1'!R:R,'Planificación 2026-1'!W:W,C11,'Planificación 2026-1'!E:E,"FILIAL",'Planificación 2026-1'!X:X,"&lt;&gt;VIRTUAL",'Planificación 2026-1'!H:H,"&gt;2")</f>
        <v>0</v>
      </c>
      <c r="DY11" s="48">
        <f>SUMIFS('Planificación 2026-1'!R:R,'Planificación 2026-1'!W:W,C11,'Planificación 2026-1'!E:E,"PORUMA",'Planificación 2026-1'!X:X,"VIRTUAL",'Planificación 2026-1'!H:H,"&gt;2")</f>
        <v>0</v>
      </c>
      <c r="DZ11" s="48">
        <f>SUMIFS('Planificación 2026-1'!R:R,'Planificación 2026-1'!W:W,C11,'Planificación 2026-1'!E:E,"PORUMA",'Planificación 2026-1'!X:X,"&lt;&gt;VIRTUAL",'Planificación 2026-1'!H:H,"&gt;2")</f>
        <v>0</v>
      </c>
      <c r="EA11" s="48">
        <f>SUMIFS('Planificación 2026-1'!R:R,'Planificación 2026-1'!W:W,C11,'Planificación 2026-1'!E:E,"HUAURA",'Planificación 2026-1'!X:X,"VIRTUAL",'Planificación 2026-1'!H:H,"&gt;2")</f>
        <v>0</v>
      </c>
      <c r="EB11" s="48">
        <f>SUMIFS('Planificación 2026-1'!R:R,'Planificación 2026-1'!W:W,C11,'Planificación 2026-1'!E:E,"HUAURA",'Planificación 2026-1'!X:X,"&lt;&gt;VIRTUAL",'Planificación 2026-1'!H:H,"&gt;2")</f>
        <v>0</v>
      </c>
      <c r="EC11" s="48">
        <f>SUMIFS('Planificación 2026-1'!R:R,'Planificación 2026-1'!W:W,C11,'Planificación 2026-1'!E:E,"PRINCIPAL",'Planificación 2026-1'!X:X,"VIRTUAL",'Planificación 2026-1'!H:H,"&lt;3")</f>
        <v>0</v>
      </c>
      <c r="ED11" s="48">
        <f>SUMIFS('Planificación 2026-1'!R:R,'Planificación 2026-1'!W:W,C11,'Planificación 2026-1'!E:E,"PRINCIPAL",'Planificación 2026-1'!X:X,"&lt;&gt;VIRTUAL",'Planificación 2026-1'!H:H,"&lt;3")</f>
        <v>0</v>
      </c>
      <c r="EE11" s="48">
        <f>SUMIFS('Planificación 2026-1'!R:R,'Planificación 2026-1'!W:W,C11,'Planificación 2026-1'!E:E,"SUNAMPE",'Planificación 2026-1'!X:X,"VIRTUAL",'Planificación 2026-1'!H:H,"&lt;3")</f>
        <v>0</v>
      </c>
      <c r="EF11" s="48">
        <f>SUMIFS('Planificación 2026-1'!R:R,'Planificación 2026-1'!W:W,C11,'Planificación 2026-1'!E:E,"SUNAMPE",'Planificación 2026-1'!X:X,"&lt;&gt;VIRTUAL",'Planificación 2026-1'!H:H,"&lt;3")</f>
        <v>0</v>
      </c>
      <c r="EG11" s="48">
        <f>SUMIFS('Planificación 2026-1'!R:R,'Planificación 2026-1'!W:W,C11,'Planificación 2026-1'!E:E,"FILIAL",'Planificación 2026-1'!X:X,"VIRTUAL",'Planificación 2026-1'!H:H,"&lt;3")</f>
        <v>0</v>
      </c>
      <c r="EH11" s="48">
        <f>SUMIFS('Planificación 2026-1'!R:R,'Planificación 2026-1'!W:W,C11,'Planificación 2026-1'!E:E,"FILIAL",'Planificación 2026-1'!X:X,"&lt;&gt;VIRTUAL",'Planificación 2026-1'!H:H,"&lt;3")</f>
        <v>0</v>
      </c>
      <c r="EI11" s="48">
        <f>SUMIFS('Planificación 2026-1'!R:R,'Planificación 2026-1'!W:W,C11,'Planificación 2026-1'!E:E,"PORUMA",'Planificación 2026-1'!X:X,"VIRTUAL",'Planificación 2026-1'!H:H,"&lt;3")</f>
        <v>0</v>
      </c>
      <c r="EJ11" s="48">
        <f>SUMIFS('Planificación 2026-1'!R:R,'Planificación 2026-1'!W:W,C11,'Planificación 2026-1'!E:E,"PORUMA",'Planificación 2026-1'!X:X,"&lt;&gt;VIRTUAL",'Planificación 2026-1'!H:H,"&lt;3")</f>
        <v>0</v>
      </c>
      <c r="EK11" s="48">
        <f>SUMIFS('Planificación 2026-1'!R:R,'Planificación 2026-1'!W:W,C11,'Planificación 2026-1'!E:E,"HUAURA",'Planificación 2026-1'!X:X,"VIRTUAL",'Planificación 2026-1'!H:H,"&lt;3")</f>
        <v>0</v>
      </c>
      <c r="EL11" s="48">
        <f>SUMIFS('Planificación 2026-1'!R:R,'Planificación 2026-1'!W:W,C11,'Planificación 2026-1'!E:E,"HUAURA",'Planificación 2026-1'!X:X,"&lt;&gt;VIRTUAL",'Planificación 2026-1'!H:H,"&lt;3")</f>
        <v>0</v>
      </c>
      <c r="EM11" s="48">
        <f t="shared" si="8"/>
        <v>8</v>
      </c>
      <c r="EN11" s="48">
        <f t="shared" si="9"/>
        <v>0</v>
      </c>
      <c r="EO11" s="48">
        <f t="shared" si="10"/>
        <v>0</v>
      </c>
      <c r="EP11" s="48">
        <f t="shared" si="11"/>
        <v>16</v>
      </c>
      <c r="EQ11" s="48">
        <f t="shared" si="12"/>
        <v>0</v>
      </c>
      <c r="ER11" s="48"/>
      <c r="ES11" s="48">
        <f t="shared" si="13"/>
        <v>8</v>
      </c>
      <c r="ET11" s="48">
        <f t="shared" si="14"/>
        <v>16</v>
      </c>
      <c r="EU11" s="48" t="b">
        <f t="shared" si="15"/>
        <v>1</v>
      </c>
      <c r="EV11" s="48" t="str">
        <f t="shared" si="16"/>
        <v>SEDE-FILIAL</v>
      </c>
      <c r="EW11" s="48" t="str">
        <f t="shared" si="17"/>
        <v>MAS PRESENCIAL</v>
      </c>
    </row>
    <row r="12" spans="1:153" x14ac:dyDescent="0.3">
      <c r="A12" s="53"/>
      <c r="B12" s="383">
        <v>9</v>
      </c>
      <c r="C12" s="107" t="s">
        <v>14</v>
      </c>
      <c r="D12" s="82">
        <f>SUMIF('Planificación 2026-1'!W:W,C12,'Planificación 2026-1'!R:R)</f>
        <v>18</v>
      </c>
      <c r="E12" s="384" t="s">
        <v>319</v>
      </c>
      <c r="F12" s="107" t="s">
        <v>430</v>
      </c>
      <c r="G12" s="107" t="s">
        <v>276</v>
      </c>
      <c r="H12" s="107" t="s">
        <v>432</v>
      </c>
      <c r="I12" s="77" t="str">
        <f>IF(SUM(COUNTIFS('Planificación 2026-1'!E:E,"PRINCIPAL",'Planificación 2026-1'!W:W,C12,'Planificación 2026-1'!G:G,"AF"))&gt;0,"P01"," ")</f>
        <v xml:space="preserve"> </v>
      </c>
      <c r="J12" s="78" t="str">
        <f>IF(SUM(COUNTIFS('Planificación 2026-1'!E:E,"PRINCIPAL",'Planificación 2026-1'!W:W,C12,'Planificación 2026-1'!G:G,"EN"))&gt;0,"P02"," ")</f>
        <v xml:space="preserve"> </v>
      </c>
      <c r="K12" s="78" t="str">
        <f>IF(SUM(COUNTIFS('Planificación 2026-1'!E:E,"PRINCIPAL",'Planificación 2026-1'!W:W,C12,'Planificación 2026-1'!G:G,"IS"))&gt;0,"P03"," ")</f>
        <v xml:space="preserve"> </v>
      </c>
      <c r="L12" s="78" t="str">
        <f>IF(SUM(COUNTIFS('Planificación 2026-1'!E:E,"PRINCIPAL",'Planificación 2026-1'!W:W,C12,'Planificación 2026-1'!G:G,"PS"))&gt;0,"P04"," ")</f>
        <v>P04</v>
      </c>
      <c r="M12" s="78"/>
      <c r="N12" s="78" t="str">
        <f>IF(SUM(COUNTIFS('Planificación 2026-1'!E:E,"PRINCIPAL",'Planificación 2026-1'!W:W,C12,'Planificación 2026-1'!G:G,"IN"))&gt;0,"P06"," ")</f>
        <v xml:space="preserve"> </v>
      </c>
      <c r="O12" s="78" t="str">
        <f>IF(SUM(COUNTIFS('Planificación 2026-1'!E:E,"PRINCIPAL",'Planificación 2026-1'!W:W,C12,'Planificación 2026-1'!G:G,"CA"))&gt;0,"P07"," ")</f>
        <v xml:space="preserve"> </v>
      </c>
      <c r="P12" s="78" t="str">
        <f>IF(SUM(COUNTIFS('Planificación 2026-1'!E:E,"PRINCIPAL",'Planificación 2026-1'!W:W,C12,'Planificación 2026-1'!G:G,"DE"))&gt;0,"P08"," ")</f>
        <v xml:space="preserve"> </v>
      </c>
      <c r="Q12" s="78" t="str">
        <f>IF(SUM(COUNTIFS('Planificación 2026-1'!E:E,"PRINCIPAL",'Planificación 2026-1'!W:W,C12,'Planificación 2026-1'!G:G,"OB"))&gt;0,"P09"," ")</f>
        <v xml:space="preserve"> </v>
      </c>
      <c r="R12" s="78" t="str">
        <f>IF(SUM(COUNTIFS('Planificación 2026-1'!E:E,"PRINCIPAL",'Planificación 2026-1'!W:W,C12,'Planificación 2026-1'!G:G,"MH"))&gt;0,"P31"," ")</f>
        <v xml:space="preserve"> </v>
      </c>
      <c r="S12" s="78" t="str">
        <f>IF(SUM(COUNTIFS('Planificación 2026-1'!E:E,"PRINCIPAL",'Planificación 2026-1'!W:W,C12,'Planificación 2026-1'!G:G,"IC"))&gt;0,"P32"," ")</f>
        <v xml:space="preserve"> </v>
      </c>
      <c r="T12" s="78" t="str">
        <f>IF(SUM(COUNTIFS('Planificación 2026-1'!E:E,"PRINCIPAL",'Planificación 2026-1'!W:W,C12,'Planificación 2026-1'!G:G,"AR"))&gt;0,"P34"," ")</f>
        <v xml:space="preserve"> </v>
      </c>
      <c r="U12" s="78" t="str">
        <f>IF(SUM(COUNTIFS('Planificación 2026-1'!E:E,"PRINCIPAL",'Planificación 2026-1'!W:W,C12,'Planificación 2026-1'!G:G,"T1"))&gt;0,"P35"," ")</f>
        <v xml:space="preserve"> </v>
      </c>
      <c r="V12" s="78" t="str">
        <f>IF(SUM(COUNTIFS('Planificación 2026-1'!E:E,"PRINCIPAL",'Planificación 2026-1'!W:W,C12,'Planificación 2026-1'!G:G,"T3"))&gt;0,"P36"," ")</f>
        <v xml:space="preserve"> </v>
      </c>
      <c r="W12" s="78" t="str">
        <f>IF(SUM(COUNTIFS('Planificación 2026-1'!E:E,"PRINCIPAL",'Planificación 2026-1'!W:W,C12,'Planificación 2026-1'!G:G,"T2"))&gt;0,"P37"," ")</f>
        <v xml:space="preserve"> </v>
      </c>
      <c r="X12" s="78" t="str">
        <f>IF(SUM(COUNTIFS('Planificación 2026-1'!E:E,"PRINCIPAL",'Planificación 2026-1'!W:W,C12,'Planificación 2026-1'!G:G,"AE"))&gt;0,"P38"," ")</f>
        <v xml:space="preserve"> </v>
      </c>
      <c r="Y12" s="78" t="str">
        <f>IF(SUM(COUNTIFS('Planificación 2026-1'!E:E,"PRINCIPAL",'Planificación 2026-1'!W:W,C12,'Planificación 2026-1'!G:G,"T4"))&gt;0,"P55"," ")</f>
        <v xml:space="preserve"> </v>
      </c>
      <c r="Z12" s="78" t="str">
        <f>IF(SUM(COUNTIFS('Planificación 2026-1'!E:E,"FILIAL",'Planificación 2026-1'!W:W,C12,'Planificación 2026-1'!G:G,"AF"))&gt;0," P01"," ")</f>
        <v xml:space="preserve"> </v>
      </c>
      <c r="AA12" s="78" t="str">
        <f>IF(SUM(COUNTIFS('Planificación 2026-1'!E:E,"FILIAL",'Planificación 2026-1'!W:W,C12,'Planificación 2026-1'!G:G,"EN"))&gt;0,"P02"," ")</f>
        <v>P02</v>
      </c>
      <c r="AB12" s="78" t="str">
        <f>IF(SUM(COUNTIFS('Planificación 2026-1'!E:E,"FILIAL",'Planificación 2026-1'!W:W,C12,'Planificación 2026-1'!G:G,"IS"))&gt;0,"P03"," ")</f>
        <v xml:space="preserve"> </v>
      </c>
      <c r="AC12" s="78" t="str">
        <f>IF(SUM(COUNTIFS('Planificación 2026-1'!E:E,"FILIAL",'Planificación 2026-1'!W:W,C12,'Planificación 2026-1'!G:G,"PS"))&gt;0,"P04"," ")</f>
        <v xml:space="preserve"> </v>
      </c>
      <c r="AD12" s="78"/>
      <c r="AE12" s="78" t="str">
        <f>IF(SUM(COUNTIFS('Planificación 2026-1'!E:E,"FILIAL",'Planificación 2026-1'!W:W,C12,'Planificación 2026-1'!G:G,"IN"))&gt;0,"P06"," ")</f>
        <v xml:space="preserve"> </v>
      </c>
      <c r="AF12" s="78" t="str">
        <f>IF(SUM(COUNTIFS('Planificación 2026-1'!E:E,"FILIAL",'Planificación 2026-1'!W:W,C12,'Planificación 2026-1'!G:G,"CA"))&gt;0,"P07"," ")</f>
        <v xml:space="preserve"> </v>
      </c>
      <c r="AG12" s="78" t="str">
        <f>IF(SUM(COUNTIFS('Planificación 2026-1'!E:E,"FILIAL",'Planificación 2026-1'!W:W,C12,'Planificación 2026-1'!G:G,"DE"))&gt;0,"P08"," ")</f>
        <v xml:space="preserve"> </v>
      </c>
      <c r="AH12" s="78" t="str">
        <f>IF(SUM(COUNTIFS('Planificación 2026-1'!E:E,"FILIAL",'Planificación 2026-1'!W:W,C12,'Planificación 2026-1'!G:G,"OB"))&gt;0,"P09"," ")</f>
        <v>P09</v>
      </c>
      <c r="AI12" s="78" t="str">
        <f>IF(SUM(COUNTIFS('Planificación 2026-1'!E:E,"FILIAL",'Planificación 2026-1'!W:W,C12,'Planificación 2026-1'!G:G,"MH"))&gt;0,"P31"," ")</f>
        <v xml:space="preserve"> </v>
      </c>
      <c r="AJ12" s="78" t="str">
        <f>IF(SUM(COUNTIFS('Planificación 2026-1'!E:E,"FILIAL",'Planificación 2026-1'!W:W,C12,'Planificación 2026-1'!G:G,"IC"))&gt;0,"P32"," ")</f>
        <v xml:space="preserve"> </v>
      </c>
      <c r="AK12" s="78" t="str">
        <f>IF(SUM(COUNTIFS('Planificación 2026-1'!E:E,"FILIAL",'Planificación 2026-1'!W:W,C12,'Planificación 2026-1'!G:G,"AR"))&gt;0,"P34"," ")</f>
        <v xml:space="preserve"> </v>
      </c>
      <c r="AL12" s="78" t="str">
        <f>IF(SUM(COUNTIFS('Planificación 2026-1'!E:E,"FILIAL",'Planificación 2026-1'!W:W,C12,'Planificación 2026-1'!G:G,"T1"))&gt;0,"P35"," ")</f>
        <v xml:space="preserve"> </v>
      </c>
      <c r="AM12" s="78" t="str">
        <f>IF(SUM(COUNTIFS('Planificación 2026-1'!E:E,"FILIAL",'Planificación 2026-1'!W:W,C12,'Planificación 2026-1'!G:G,"T3"))&gt;0,"P36"," ")</f>
        <v xml:space="preserve"> </v>
      </c>
      <c r="AN12" s="78" t="str">
        <f>IF(SUM(COUNTIFS('Planificación 2026-1'!E:E,"FILIAL",'Planificación 2026-1'!W:W,C12,'Planificación 2026-1'!G:G,"T2"))&gt;0,"P37"," ")</f>
        <v xml:space="preserve"> </v>
      </c>
      <c r="AO12" s="78" t="str">
        <f>IF(SUM(COUNTIFS('Planificación 2026-1'!E:E,"FILIAL",'Planificación 2026-1'!W:W,C12,'Planificación 2026-1'!G:G,"AE"))&gt;0,"P38"," ")</f>
        <v xml:space="preserve"> </v>
      </c>
      <c r="AP12" s="78" t="str">
        <f>IF(SUM(COUNTIFS('Planificación 2026-1'!E:E,"FILIAL",'Planificación 2026-1'!W:W,C12,'Planificación 2026-1'!G:G,"T4"))&gt;0,"P55"," ")</f>
        <v xml:space="preserve"> </v>
      </c>
      <c r="AQ12" s="78" t="str">
        <f>IF(SUM(COUNTIFS('Planificación 2026-1'!E:E,"SUNAMPE",'Planificación 2026-1'!W:W,C12,'Planificación 2026-1'!G:G,"AF"))&gt;0," P01"," ")</f>
        <v xml:space="preserve"> </v>
      </c>
      <c r="AR12" s="78" t="str">
        <f>IF(SUM(COUNTIFS('Planificación 2026-1'!E:E,"SUNAMPE",'Planificación 2026-1'!W:W,C12,'Planificación 2026-1'!G:G,"EN"))&gt;0,"P02"," ")</f>
        <v xml:space="preserve"> </v>
      </c>
      <c r="AS12" s="78" t="str">
        <f>IF(SUM(COUNTIFS('Planificación 2026-1'!E:E,"SUNAMPE",'Planificación 2026-1'!W:W,C12,'Planificación 2026-1'!G:G,"IS"))&gt;0,"P03"," ")</f>
        <v xml:space="preserve"> </v>
      </c>
      <c r="AT12" s="78" t="str">
        <f>IF(SUM(COUNTIFS('Planificación 2026-1'!E:E,"SUNAMPE",'Planificación 2026-1'!W:W,C12,'Planificación 2026-1'!G:G,"PS"))&gt;0,"P04"," ")</f>
        <v xml:space="preserve"> </v>
      </c>
      <c r="AU12" s="78"/>
      <c r="AV12" s="78" t="str">
        <f>IF(SUM(COUNTIFS('Planificación 2026-1'!E:E,"SUNAMPE",'Planificación 2026-1'!W:W,C12,'Planificación 2026-1'!G:G,"IN"))&gt;0,"P06"," ")</f>
        <v xml:space="preserve"> </v>
      </c>
      <c r="AW12" s="78" t="str">
        <f>IF(SUM(COUNTIFS('Planificación 2026-1'!E:E,"SUNAMPE",'Planificación 2026-1'!W:W,C12,'Planificación 2026-1'!G:G,"CA"))&gt;0,"P07"," ")</f>
        <v xml:space="preserve"> </v>
      </c>
      <c r="AX12" s="78" t="str">
        <f>IF(SUM(COUNTIFS('Planificación 2026-1'!E:E,"SUNAMPE",'Planificación 2026-1'!W:W,C12,'Planificación 2026-1'!G:G,"DE"))&gt;0,"P08"," ")</f>
        <v xml:space="preserve"> </v>
      </c>
      <c r="AY12" s="78" t="str">
        <f>IF(SUM(COUNTIFS('Planificación 2026-1'!E:E,"SUNAMPE",'Planificación 2026-1'!W:W,C12,'Planificación 2026-1'!G:G,"OB"))&gt;0,"P09"," ")</f>
        <v xml:space="preserve"> </v>
      </c>
      <c r="AZ12" s="78" t="str">
        <f>IF(SUM(COUNTIFS('Planificación 2026-1'!E:E,"SUNAMPE",'Planificación 2026-1'!W:W,C12,'Planificación 2026-1'!G:G,"MH"))&gt;0,"P31"," ")</f>
        <v xml:space="preserve"> </v>
      </c>
      <c r="BA12" s="78" t="str">
        <f>IF(SUM(COUNTIFS('Planificación 2026-1'!E:E,"SUNAMPE",'Planificación 2026-1'!W:W,C12,'Planificación 2026-1'!G:G,"IC"))&gt;0,"P32"," ")</f>
        <v xml:space="preserve"> </v>
      </c>
      <c r="BB12" s="78" t="str">
        <f>IF(SUM(COUNTIFS('Planificación 2026-1'!E:E,"SUNAMPE",'Planificación 2026-1'!W:W,C12,'Planificación 2026-1'!G:G,"AR"))&gt;0,"P34"," ")</f>
        <v xml:space="preserve"> </v>
      </c>
      <c r="BC12" s="78" t="str">
        <f>IF(SUM(COUNTIFS('Planificación 2026-1'!E:E,"SUNAMPE",'Planificación 2026-1'!W:W,C12,'Planificación 2026-1'!G:G,"T1"))&gt;0,"P35"," ")</f>
        <v xml:space="preserve"> </v>
      </c>
      <c r="BD12" s="78" t="str">
        <f>IF(SUM(COUNTIFS('Planificación 2026-1'!E:E,"SUNAMPE",'Planificación 2026-1'!W:W,C12,'Planificación 2026-1'!G:G,"T3"))&gt;0,"P36"," ")</f>
        <v xml:space="preserve"> </v>
      </c>
      <c r="BE12" s="78" t="str">
        <f>IF(SUM(COUNTIFS('Planificación 2026-1'!E:E,"SUNAMPE",'Planificación 2026-1'!W:W,C12,'Planificación 2026-1'!G:G,"T2"))&gt;0,"P37"," ")</f>
        <v xml:space="preserve"> </v>
      </c>
      <c r="BF12" s="78" t="str">
        <f>IF(SUM(COUNTIFS('Planificación 2026-1'!E:E,"SUNAMPE",'Planificación 2026-1'!W:W,C12,'Planificación 2026-1'!G:G,"AE"))&gt;0,"P38"," ")</f>
        <v xml:space="preserve"> </v>
      </c>
      <c r="BG12" s="78" t="str">
        <f>IF(SUM(COUNTIFS('Planificación 2026-1'!E:E,"SUNAMPE",'Planificación 2026-1'!W:W,C12,'Planificación 2026-1'!G:G,"T4"))&gt;0,"P55"," ")</f>
        <v xml:space="preserve"> </v>
      </c>
      <c r="BH12" s="78" t="str">
        <f>IF(SUM(COUNTIFS('Planificación 2026-1'!E:E,"HUAURA",'Planificación 2026-1'!W:W,C12,'Planificación 2026-1'!G:G,"AF"))&gt;0," P01"," ")</f>
        <v xml:space="preserve"> </v>
      </c>
      <c r="BI12" s="78" t="str">
        <f>IF(SUM(COUNTIFS('Planificación 2026-1'!E:E,"HUAURA",'Planificación 2026-1'!W:W,C12,'Planificación 2026-1'!G:G,"EN"))&gt;0,"P02"," ")</f>
        <v xml:space="preserve"> </v>
      </c>
      <c r="BJ12" s="78" t="str">
        <f>IF(SUM(COUNTIFS('Planificación 2026-1'!E:E,"HUAURA",'Planificación 2026-1'!W:W,C12,'Planificación 2026-1'!G:G,"IS"))&gt;0,"P03"," ")</f>
        <v xml:space="preserve"> </v>
      </c>
      <c r="BK12" s="78" t="str">
        <f>IF(SUM(COUNTIFS('Planificación 2026-1'!E:E,"HUAURA",'Planificación 2026-1'!W:W,C12,'Planificación 2026-1'!G:G,"PS"))&gt;0,"P04"," ")</f>
        <v xml:space="preserve"> </v>
      </c>
      <c r="BL12" s="78"/>
      <c r="BM12" s="78" t="str">
        <f>IF(SUM(COUNTIFS('Planificación 2026-1'!E:E,"HUAURA",'Planificación 2026-1'!W:W,C12,'Planificación 2026-1'!G:G,"IN"))&gt;0,"P06"," ")</f>
        <v xml:space="preserve"> </v>
      </c>
      <c r="BN12" s="78" t="str">
        <f>IF(SUM(COUNTIFS('Planificación 2026-1'!E:E,"HUAURA",'Planificación 2026-1'!W:W,C12,'Planificación 2026-1'!G:G,"CA"))&gt;0,"P07"," ")</f>
        <v xml:space="preserve"> </v>
      </c>
      <c r="BO12" s="78" t="str">
        <f>IF(SUM(COUNTIFS('Planificación 2026-1'!E:E,"HUAURA",'Planificación 2026-1'!W:W,C12,'Planificación 2026-1'!G:G,"DE"))&gt;0,"P08"," ")</f>
        <v xml:space="preserve"> </v>
      </c>
      <c r="BP12" s="78" t="str">
        <f>IF(SUM(COUNTIFS('Planificación 2026-1'!E:E,"HUAURA",'Planificación 2026-1'!W:W,C12,'Planificación 2026-1'!G:G,"OB"))&gt;0,"P09"," ")</f>
        <v xml:space="preserve"> </v>
      </c>
      <c r="BQ12" s="78" t="str">
        <f>IF(SUM(COUNTIFS('Planificación 2026-1'!E:E,"HUAURA",'Planificación 2026-1'!W:W,C12,'Planificación 2026-1'!G:G,"MH"))&gt;0,"P31"," ")</f>
        <v xml:space="preserve"> </v>
      </c>
      <c r="BR12" s="78" t="str">
        <f>IF(SUM(COUNTIFS('Planificación 2026-1'!E:E,"HUAURA",'Planificación 2026-1'!W:W,C12,'Planificación 2026-1'!G:G,"IC"))&gt;0,"P32"," ")</f>
        <v xml:space="preserve"> </v>
      </c>
      <c r="BS12" s="78" t="str">
        <f>IF(SUM(COUNTIFS('Planificación 2026-1'!E:E,"HUAURA",'Planificación 2026-1'!W:W,C12,'Planificación 2026-1'!G:G,"AR"))&gt;0,"P34"," ")</f>
        <v xml:space="preserve"> </v>
      </c>
      <c r="BT12" s="78" t="str">
        <f>IF(SUM(COUNTIFS('Planificación 2026-1'!E:E,"HUAURA",'Planificación 2026-1'!W:W,C12,'Planificación 2026-1'!G:G,"T1"))&gt;0,"P35"," ")</f>
        <v xml:space="preserve"> </v>
      </c>
      <c r="BU12" s="78" t="str">
        <f>IF(SUM(COUNTIFS('Planificación 2026-1'!E:E,"HUAURA",'Planificación 2026-1'!W:W,C12,'Planificación 2026-1'!G:G,"T3"))&gt;0,"P36"," ")</f>
        <v xml:space="preserve"> </v>
      </c>
      <c r="BV12" s="78" t="str">
        <f>IF(SUM(COUNTIFS('Planificación 2026-1'!E:E,"HUAURA",'Planificación 2026-1'!W:W,C12,'Planificación 2026-1'!G:G,"T2"))&gt;0,"P37"," ")</f>
        <v xml:space="preserve"> </v>
      </c>
      <c r="BW12" s="78" t="str">
        <f>IF(SUM(COUNTIFS('Planificación 2026-1'!E:E,"HUAURA",'Planificación 2026-1'!W:W,C12,'Planificación 2026-1'!G:G,"AE"))&gt;0,"P38"," ")</f>
        <v xml:space="preserve"> </v>
      </c>
      <c r="BX12" s="78" t="str">
        <f>IF(SUM(COUNTIFS('Planificación 2026-1'!E:E,"HUAURA",'Planificación 2026-1'!W:W,C12,'Planificación 2026-1'!G:G,"T4"))&gt;0,"P55"," ")</f>
        <v xml:space="preserve"> </v>
      </c>
      <c r="BY12" s="79">
        <f>SUMIFS('Planificación 2026-1'!R:R,'Planificación 2026-1'!W:W,C12,'Planificación 2026-1'!G:G,"AF",'Planificación 2026-1'!H:H,"&gt;2")</f>
        <v>0</v>
      </c>
      <c r="BZ12" s="79">
        <f>SUMIFS('Planificación 2026-1'!R:R,'Planificación 2026-1'!W:W,C12,'Planificación 2026-1'!G:G,"EN",'Planificación 2026-1'!H:H,"&gt;2")</f>
        <v>5</v>
      </c>
      <c r="CA12" s="79">
        <f>SUMIFS('Planificación 2026-1'!R:R,'Planificación 2026-1'!W:W,C12,'Planificación 2026-1'!G:G,"IS",'Planificación 2026-1'!H:H,"&gt;2")</f>
        <v>0</v>
      </c>
      <c r="CB12" s="79">
        <f>SUMIFS('Planificación 2026-1'!R:R,'Planificación 2026-1'!W:W,C12,'Planificación 2026-1'!G:G,"PS",'Planificación 2026-1'!H:H,"&gt;2")</f>
        <v>5</v>
      </c>
      <c r="CC12" s="79">
        <f>SUMIFS('Planificación 2026-1'!R:R,'Planificación 2026-1'!W:W,C12,'Planificación 2026-1'!G:G,"IN",'Planificación 2026-1'!H:H,"&gt;2")</f>
        <v>0</v>
      </c>
      <c r="CD12" s="79">
        <f>SUMIFS('Planificación 2026-1'!R:R,'Planificación 2026-1'!W:W,C12,'Planificación 2026-1'!G:G,"CA",'Planificación 2026-1'!H:H,"&gt;2")</f>
        <v>0</v>
      </c>
      <c r="CE12" s="79">
        <f>SUMIFS('Planificación 2026-1'!R:R,'Planificación 2026-1'!W:W,C12,'Planificación 2026-1'!G:G,"DE",'Planificación 2026-1'!H:H,"&gt;2")</f>
        <v>0</v>
      </c>
      <c r="CF12" s="79">
        <f>SUMIFS('Planificación 2026-1'!R:R,'Planificación 2026-1'!W:W,C12,'Planificación 2026-1'!G:G,"OB",'Planificación 2026-1'!H:H,"&gt;2")</f>
        <v>8</v>
      </c>
      <c r="CG12" s="79">
        <f>SUMIFS('Planificación 2026-1'!R:R,'Planificación 2026-1'!W:W,C12,'Planificación 2026-1'!G:G,"MH",'Planificación 2026-1'!H:H,"&gt;2")</f>
        <v>0</v>
      </c>
      <c r="CH12" s="79">
        <f>SUMIFS('Planificación 2026-1'!R:R,'Planificación 2026-1'!W:W,C12,'Planificación 2026-1'!G:G,"IC",'Planificación 2026-1'!H:H,"&gt;2")</f>
        <v>0</v>
      </c>
      <c r="CI12" s="79">
        <f>SUMIFS('Planificación 2026-1'!R:R,'Planificación 2026-1'!W:W,C12,'Planificación 2026-1'!G:G,"AR",'Planificación 2026-1'!H:H,"&gt;2")</f>
        <v>0</v>
      </c>
      <c r="CJ12" s="79">
        <f>SUMIFS('Planificación 2026-1'!R:R,'Planificación 2026-1'!W:W,C12,'Planificación 2026-1'!G:G,"T1",'Planificación 2026-1'!H:H,"&gt;2")</f>
        <v>0</v>
      </c>
      <c r="CK12" s="79">
        <f>SUMIFS('Planificación 2026-1'!R:R,'Planificación 2026-1'!W:W,C12,'Planificación 2026-1'!G:G,"T3",'Planificación 2026-1'!H:H,"&gt;2")</f>
        <v>0</v>
      </c>
      <c r="CL12" s="79">
        <f>SUMIFS('Planificación 2026-1'!R:R,'Planificación 2026-1'!W:W,C12,'Planificación 2026-1'!G:G,"T2",'Planificación 2026-1'!H:H,"&gt;2")</f>
        <v>0</v>
      </c>
      <c r="CM12" s="79">
        <f>SUMIFS('Planificación 2026-1'!R:R,'Planificación 2026-1'!W:W,C12,'Planificación 2026-1'!G:G,"AE",'Planificación 2026-1'!H:H,"&gt;2")</f>
        <v>0</v>
      </c>
      <c r="CN12" s="79">
        <f>SUMIFS('Planificación 2026-1'!R:R,'Planificación 2026-1'!W:W,C12,'Planificación 2026-1'!G:G,"T4",'Planificación 2026-1'!H:H,"&gt;2")</f>
        <v>0</v>
      </c>
      <c r="CO12" s="79">
        <f>SUMIFS('Planificación 2026-1'!R:R,'Planificación 2026-1'!W:W,C12,'Planificación 2026-1'!G:G,"AF",'Planificación 2026-1'!H:H,"&lt;3")</f>
        <v>0</v>
      </c>
      <c r="CP12" s="79">
        <f>SUMIFS('Planificación 2026-1'!R:R,'Planificación 2026-1'!W:W,C12,'Planificación 2026-1'!G:G,"EN",'Planificación 2026-1'!H:H,"&lt;3")</f>
        <v>0</v>
      </c>
      <c r="CQ12" s="79">
        <f>SUMIFS('Planificación 2026-1'!R:R,'Planificación 2026-1'!W:W,C12,'Planificación 2026-1'!G:G,"IS",'Planificación 2026-1'!H:H,"&lt;3")</f>
        <v>0</v>
      </c>
      <c r="CR12" s="79">
        <f>SUMIFS('Planificación 2026-1'!R:R,'Planificación 2026-1'!W:W,C12,'Planificación 2026-1'!G:G,"PS",'Planificación 2026-1'!H:H,"&lt;3")</f>
        <v>0</v>
      </c>
      <c r="CS12" s="79">
        <f>SUMIFS('Planificación 2026-1'!R:R,'Planificación 2026-1'!W:W,C12,'Planificación 2026-1'!G:G,"IN",'Planificación 2026-1'!H:H,"&lt;3")</f>
        <v>0</v>
      </c>
      <c r="CT12" s="79">
        <f>SUMIFS('Planificación 2026-1'!R:R,'Planificación 2026-1'!W:W,C12,'Planificación 2026-1'!G:G,"CA",'Planificación 2026-1'!H:H,"&lt;3")</f>
        <v>0</v>
      </c>
      <c r="CU12" s="79">
        <f>SUMIFS('Planificación 2026-1'!R:R,'Planificación 2026-1'!W:W,C12,'Planificación 2026-1'!G:G,"DE",'Planificación 2026-1'!H:H,"&lt;3")</f>
        <v>0</v>
      </c>
      <c r="CV12" s="79">
        <f>SUMIFS('Planificación 2026-1'!R:R,'Planificación 2026-1'!W:W,C12,'Planificación 2026-1'!G:G,"OB",'Planificación 2026-1'!H:H,"&lt;3")</f>
        <v>0</v>
      </c>
      <c r="CW12" s="79">
        <f>SUMIFS('Planificación 2026-1'!R:R,'Planificación 2026-1'!W:W,C12,'Planificación 2026-1'!G:G,"MH",'Planificación 2026-1'!H:H,"&lt;3")</f>
        <v>0</v>
      </c>
      <c r="CX12" s="79">
        <f>SUMIFS('Planificación 2026-1'!R:R,'Planificación 2026-1'!W:W,C12,'Planificación 2026-1'!G:G,"IC",'Planificación 2026-1'!H:H,"&lt;3")</f>
        <v>0</v>
      </c>
      <c r="CY12" s="79">
        <f>SUMIFS('Planificación 2026-1'!R:R,'Planificación 2026-1'!W:W,C12,'Planificación 2026-1'!G:G,"AR",'Planificación 2026-1'!H:H,"&lt;3")</f>
        <v>0</v>
      </c>
      <c r="CZ12" s="79">
        <f>SUMIFS('Planificación 2026-1'!R:R,'Planificación 2026-1'!W:W,C12,'Planificación 2026-1'!G:G,"T1",'Planificación 2026-1'!H:H,"&lt;3")</f>
        <v>0</v>
      </c>
      <c r="DA12" s="79">
        <f>SUMIFS('Planificación 2026-1'!R:R,'Planificación 2026-1'!W:W,C12,'Planificación 2026-1'!G:G,"T3",'Planificación 2026-1'!H:H,"&lt;3")</f>
        <v>0</v>
      </c>
      <c r="DB12" s="79">
        <f>SUMIFS('Planificación 2026-1'!R:R,'Planificación 2026-1'!W:W,C12,'Planificación 2026-1'!G:G,"T2",'Planificación 2026-1'!H:H,"&lt;3")</f>
        <v>0</v>
      </c>
      <c r="DC12" s="79">
        <f>SUMIFS('Planificación 2026-1'!R:R,'Planificación 2026-1'!W:W,C12,'Planificación 2026-1'!G:G,"AE",'Planificación 2026-1'!H:H,"&lt;3")</f>
        <v>0</v>
      </c>
      <c r="DD12" s="79">
        <f>SUMIFS('Planificación 2026-1'!R:R,'Planificación 2026-1'!W:W,C12,'Planificación 2026-1'!G:G,"T4",'Planificación 2026-1'!H:H,"&lt;3")</f>
        <v>0</v>
      </c>
      <c r="DE12" s="78" t="str">
        <f t="shared" si="4"/>
        <v>P04</v>
      </c>
      <c r="DF12" s="30">
        <f>IF(C12="","",SUMIFS('Planificación 2026-1'!R:R,'Planificación 2026-1'!W:W,C12,'Planificación 2026-1'!E:E,"PRINCIPAL",'Planificación 2026-1'!X:X,"VIRTUAL"))</f>
        <v>5</v>
      </c>
      <c r="DG12" s="30">
        <f>IF(C12="","",SUMIFS('Planificación 2026-1'!R:R,'Planificación 2026-1'!W:W,C12,'Planificación 2026-1'!E:E,"PRINCIPAL",'Planificación 2026-1'!X:X,"PRESENCIAL"))</f>
        <v>0</v>
      </c>
      <c r="DH12" s="30">
        <f>IF(C12="","",SUMIFS('Planificación 2026-1'!R:R,'Planificación 2026-1'!W:W,C12,'Planificación 2026-1'!E:E,"PRINCIPAL",'Planificación 2026-1'!X:X,"HIBRIDO PRESENCIAL"))</f>
        <v>0</v>
      </c>
      <c r="DI12" s="78" t="str">
        <f t="shared" si="5"/>
        <v>P02 P09</v>
      </c>
      <c r="DJ12" s="78">
        <f>IF(C12="","",SUMIFS('Planificación 2026-1'!R:R,'Planificación 2026-1'!W:W,C12,'Planificación 2026-1'!E:E,"FILIAL",'Planificación 2026-1'!X:X,"VIRTUAL"))</f>
        <v>13</v>
      </c>
      <c r="DK12" s="80">
        <f>IF(C12="","",SUMIFS('Planificación 2026-1'!R:R,'Planificación 2026-1'!W:W,C12,'Planificación 2026-1'!E:E,"FILIAL",'Planificación 2026-1'!X:X,"PRESENCIAL"))</f>
        <v>0</v>
      </c>
      <c r="DL12" s="42">
        <f>IF(C12="","",SUMIFS('Planificación 2026-1'!R:R,'Planificación 2026-1'!W:W,C12,'Planificación 2026-1'!E:E,"FILIAL",'Planificación 2026-1'!X:X,"HIBRIDO PRESENCIAL"))</f>
        <v>0</v>
      </c>
      <c r="DM12" s="81" t="str">
        <f t="shared" si="6"/>
        <v/>
      </c>
      <c r="DN12" s="78">
        <f>IF(C12="","",SUMIFS('Planificación 2026-1'!R:R,'Planificación 2026-1'!W:W,C12,'Planificación 2026-1'!E:E,"SUNAMPE",'Planificación 2026-1'!X:X,"VIRTUAL"))</f>
        <v>0</v>
      </c>
      <c r="DO12" s="42">
        <f>IF(C12="","",SUMIFS('Planificación 2026-1'!R:R,'Planificación 2026-1'!W:W,C12,'Planificación 2026-1'!E:E,"SUNAMPE",'Planificación 2026-1'!X:X,"PRESENCIAL"))</f>
        <v>0</v>
      </c>
      <c r="DP12" s="81" t="str">
        <f t="shared" si="7"/>
        <v/>
      </c>
      <c r="DQ12" s="78">
        <f>IF(C12="","",SUMIFS('Planificación 2026-1'!R:R,'Planificación 2026-1'!W:W,C12,'Planificación 2026-1'!E:E,"HUAURA",'Planificación 2026-1'!X:X,"VIRTUAL"))</f>
        <v>0</v>
      </c>
      <c r="DR12" s="42">
        <f>IF(C12="","",SUMIFS('Planificación 2026-1'!R:R,'Planificación 2026-1'!W:W,C12,'Planificación 2026-1'!E:E,"HUAURA",'Planificación 2026-1'!X:X,"PRESENCIAL"))</f>
        <v>0</v>
      </c>
      <c r="DS12" s="48">
        <f>SUMIFS('Planificación 2026-1'!R:R,'Planificación 2026-1'!W:W,C12,'Planificación 2026-1'!E:E,"PRINCIPAL",'Planificación 2026-1'!X:X,"VIRTUAL",'Planificación 2026-1'!H:H,"&gt;2")</f>
        <v>5</v>
      </c>
      <c r="DT12" s="48">
        <f>SUMIFS('Planificación 2026-1'!R:R,'Planificación 2026-1'!W:W,C12,'Planificación 2026-1'!E:E,"PRINCIPAL",'Planificación 2026-1'!X:X,"&lt;&gt;VIRTUAL",'Planificación 2026-1'!H:H,"&gt;2")</f>
        <v>0</v>
      </c>
      <c r="DU12" s="48">
        <f>SUMIFS('Planificación 2026-1'!R:R,'Planificación 2026-1'!W:W,C12,'Planificación 2026-1'!E:E,"SUNAMPE",'Planificación 2026-1'!X:X,"VIRTUAL",'Planificación 2026-1'!H:H,"&gt;2")</f>
        <v>0</v>
      </c>
      <c r="DV12" s="48">
        <f>SUMIFS('Planificación 2026-1'!R:R,'Planificación 2026-1'!W:W,C12,'Planificación 2026-1'!E:E,"SUNAMPE",'Planificación 2026-1'!X:X,"&lt;&gt;VIRTUAL",'Planificación 2026-1'!H:H,"&gt;2")</f>
        <v>0</v>
      </c>
      <c r="DW12" s="48">
        <f>SUMIFS('Planificación 2026-1'!R:R,'Planificación 2026-1'!W:W,C12,'Planificación 2026-1'!E:E,"FILIAL",'Planificación 2026-1'!X:X,"VIRTUAL",'Planificación 2026-1'!H:H,"&gt;2")</f>
        <v>13</v>
      </c>
      <c r="DX12" s="48">
        <f>SUMIFS('Planificación 2026-1'!R:R,'Planificación 2026-1'!W:W,C12,'Planificación 2026-1'!E:E,"FILIAL",'Planificación 2026-1'!X:X,"&lt;&gt;VIRTUAL",'Planificación 2026-1'!H:H,"&gt;2")</f>
        <v>0</v>
      </c>
      <c r="DY12" s="48">
        <f>SUMIFS('Planificación 2026-1'!R:R,'Planificación 2026-1'!W:W,C12,'Planificación 2026-1'!E:E,"PORUMA",'Planificación 2026-1'!X:X,"VIRTUAL",'Planificación 2026-1'!H:H,"&gt;2")</f>
        <v>0</v>
      </c>
      <c r="DZ12" s="48">
        <f>SUMIFS('Planificación 2026-1'!R:R,'Planificación 2026-1'!W:W,C12,'Planificación 2026-1'!E:E,"PORUMA",'Planificación 2026-1'!X:X,"&lt;&gt;VIRTUAL",'Planificación 2026-1'!H:H,"&gt;2")</f>
        <v>0</v>
      </c>
      <c r="EA12" s="48">
        <f>SUMIFS('Planificación 2026-1'!R:R,'Planificación 2026-1'!W:W,C12,'Planificación 2026-1'!E:E,"HUAURA",'Planificación 2026-1'!X:X,"VIRTUAL",'Planificación 2026-1'!H:H,"&gt;2")</f>
        <v>0</v>
      </c>
      <c r="EB12" s="48">
        <f>SUMIFS('Planificación 2026-1'!R:R,'Planificación 2026-1'!W:W,C12,'Planificación 2026-1'!E:E,"HUAURA",'Planificación 2026-1'!X:X,"&lt;&gt;VIRTUAL",'Planificación 2026-1'!H:H,"&gt;2")</f>
        <v>0</v>
      </c>
      <c r="EC12" s="48">
        <f>SUMIFS('Planificación 2026-1'!R:R,'Planificación 2026-1'!W:W,C12,'Planificación 2026-1'!E:E,"PRINCIPAL",'Planificación 2026-1'!X:X,"VIRTUAL",'Planificación 2026-1'!H:H,"&lt;3")</f>
        <v>0</v>
      </c>
      <c r="ED12" s="48">
        <f>SUMIFS('Planificación 2026-1'!R:R,'Planificación 2026-1'!W:W,C12,'Planificación 2026-1'!E:E,"PRINCIPAL",'Planificación 2026-1'!X:X,"&lt;&gt;VIRTUAL",'Planificación 2026-1'!H:H,"&lt;3")</f>
        <v>0</v>
      </c>
      <c r="EE12" s="48">
        <f>SUMIFS('Planificación 2026-1'!R:R,'Planificación 2026-1'!W:W,C12,'Planificación 2026-1'!E:E,"SUNAMPE",'Planificación 2026-1'!X:X,"VIRTUAL",'Planificación 2026-1'!H:H,"&lt;3")</f>
        <v>0</v>
      </c>
      <c r="EF12" s="48">
        <f>SUMIFS('Planificación 2026-1'!R:R,'Planificación 2026-1'!W:W,C12,'Planificación 2026-1'!E:E,"SUNAMPE",'Planificación 2026-1'!X:X,"&lt;&gt;VIRTUAL",'Planificación 2026-1'!H:H,"&lt;3")</f>
        <v>0</v>
      </c>
      <c r="EG12" s="48">
        <f>SUMIFS('Planificación 2026-1'!R:R,'Planificación 2026-1'!W:W,C12,'Planificación 2026-1'!E:E,"FILIAL",'Planificación 2026-1'!X:X,"VIRTUAL",'Planificación 2026-1'!H:H,"&lt;3")</f>
        <v>0</v>
      </c>
      <c r="EH12" s="48">
        <f>SUMIFS('Planificación 2026-1'!R:R,'Planificación 2026-1'!W:W,C12,'Planificación 2026-1'!E:E,"FILIAL",'Planificación 2026-1'!X:X,"&lt;&gt;VIRTUAL",'Planificación 2026-1'!H:H,"&lt;3")</f>
        <v>0</v>
      </c>
      <c r="EI12" s="48">
        <f>SUMIFS('Planificación 2026-1'!R:R,'Planificación 2026-1'!W:W,C12,'Planificación 2026-1'!E:E,"PORUMA",'Planificación 2026-1'!X:X,"VIRTUAL",'Planificación 2026-1'!H:H,"&lt;3")</f>
        <v>0</v>
      </c>
      <c r="EJ12" s="48">
        <f>SUMIFS('Planificación 2026-1'!R:R,'Planificación 2026-1'!W:W,C12,'Planificación 2026-1'!E:E,"PORUMA",'Planificación 2026-1'!X:X,"&lt;&gt;VIRTUAL",'Planificación 2026-1'!H:H,"&lt;3")</f>
        <v>0</v>
      </c>
      <c r="EK12" s="48">
        <f>SUMIFS('Planificación 2026-1'!R:R,'Planificación 2026-1'!W:W,C12,'Planificación 2026-1'!E:E,"HUAURA",'Planificación 2026-1'!X:X,"VIRTUAL",'Planificación 2026-1'!H:H,"&lt;3")</f>
        <v>0</v>
      </c>
      <c r="EL12" s="48">
        <f>SUMIFS('Planificación 2026-1'!R:R,'Planificación 2026-1'!W:W,C12,'Planificación 2026-1'!E:E,"HUAURA",'Planificación 2026-1'!X:X,"&lt;&gt;VIRTUAL",'Planificación 2026-1'!H:H,"&lt;3")</f>
        <v>0</v>
      </c>
      <c r="EM12" s="48">
        <f t="shared" si="8"/>
        <v>13</v>
      </c>
      <c r="EN12" s="48">
        <f t="shared" si="9"/>
        <v>0</v>
      </c>
      <c r="EO12" s="48">
        <f t="shared" si="10"/>
        <v>0</v>
      </c>
      <c r="EP12" s="48">
        <f t="shared" si="11"/>
        <v>5</v>
      </c>
      <c r="EQ12" s="48">
        <f t="shared" si="12"/>
        <v>0</v>
      </c>
      <c r="ER12" s="48"/>
      <c r="ES12" s="48">
        <f t="shared" si="13"/>
        <v>18</v>
      </c>
      <c r="ET12" s="48">
        <f t="shared" si="14"/>
        <v>0</v>
      </c>
      <c r="EU12" s="48" t="b">
        <f t="shared" si="15"/>
        <v>1</v>
      </c>
      <c r="EV12" s="48" t="str">
        <f t="shared" si="16"/>
        <v/>
      </c>
      <c r="EW12" s="48" t="str">
        <f t="shared" si="17"/>
        <v>VIRTUAL</v>
      </c>
    </row>
    <row r="13" spans="1:153" x14ac:dyDescent="0.3">
      <c r="A13" s="53"/>
      <c r="B13" s="383">
        <v>10</v>
      </c>
      <c r="C13" s="107" t="s">
        <v>15</v>
      </c>
      <c r="D13" s="82">
        <f>SUMIF('Planificación 2026-1'!W:W,C13,'Planificación 2026-1'!R:R)</f>
        <v>15</v>
      </c>
      <c r="E13" s="384" t="s">
        <v>319</v>
      </c>
      <c r="F13" s="107" t="s">
        <v>430</v>
      </c>
      <c r="G13" s="107" t="s">
        <v>328</v>
      </c>
      <c r="H13" s="107" t="s">
        <v>435</v>
      </c>
      <c r="I13" s="77" t="str">
        <f>IF(SUM(COUNTIFS('Planificación 2026-1'!E:E,"PRINCIPAL",'Planificación 2026-1'!W:W,C13,'Planificación 2026-1'!G:G,"AF"))&gt;0,"P01"," ")</f>
        <v xml:space="preserve"> </v>
      </c>
      <c r="J13" s="78" t="str">
        <f>IF(SUM(COUNTIFS('Planificación 2026-1'!E:E,"PRINCIPAL",'Planificación 2026-1'!W:W,C13,'Planificación 2026-1'!G:G,"EN"))&gt;0,"P02"," ")</f>
        <v xml:space="preserve"> </v>
      </c>
      <c r="K13" s="78" t="str">
        <f>IF(SUM(COUNTIFS('Planificación 2026-1'!E:E,"PRINCIPAL",'Planificación 2026-1'!W:W,C13,'Planificación 2026-1'!G:G,"IS"))&gt;0,"P03"," ")</f>
        <v xml:space="preserve"> </v>
      </c>
      <c r="L13" s="78" t="str">
        <f>IF(SUM(COUNTIFS('Planificación 2026-1'!E:E,"PRINCIPAL",'Planificación 2026-1'!W:W,C13,'Planificación 2026-1'!G:G,"PS"))&gt;0,"P04"," ")</f>
        <v xml:space="preserve"> </v>
      </c>
      <c r="M13" s="78"/>
      <c r="N13" s="78" t="str">
        <f>IF(SUM(COUNTIFS('Planificación 2026-1'!E:E,"PRINCIPAL",'Planificación 2026-1'!W:W,C13,'Planificación 2026-1'!G:G,"IN"))&gt;0,"P06"," ")</f>
        <v xml:space="preserve"> </v>
      </c>
      <c r="O13" s="78" t="str">
        <f>IF(SUM(COUNTIFS('Planificación 2026-1'!E:E,"PRINCIPAL",'Planificación 2026-1'!W:W,C13,'Planificación 2026-1'!G:G,"CA"))&gt;0,"P07"," ")</f>
        <v xml:space="preserve"> </v>
      </c>
      <c r="P13" s="78" t="str">
        <f>IF(SUM(COUNTIFS('Planificación 2026-1'!E:E,"PRINCIPAL",'Planificación 2026-1'!W:W,C13,'Planificación 2026-1'!G:G,"DE"))&gt;0,"P08"," ")</f>
        <v xml:space="preserve"> </v>
      </c>
      <c r="Q13" s="78" t="str">
        <f>IF(SUM(COUNTIFS('Planificación 2026-1'!E:E,"PRINCIPAL",'Planificación 2026-1'!W:W,C13,'Planificación 2026-1'!G:G,"OB"))&gt;0,"P09"," ")</f>
        <v xml:space="preserve"> </v>
      </c>
      <c r="R13" s="78" t="str">
        <f>IF(SUM(COUNTIFS('Planificación 2026-1'!E:E,"PRINCIPAL",'Planificación 2026-1'!W:W,C13,'Planificación 2026-1'!G:G,"MH"))&gt;0,"P31"," ")</f>
        <v xml:space="preserve"> </v>
      </c>
      <c r="S13" s="78" t="str">
        <f>IF(SUM(COUNTIFS('Planificación 2026-1'!E:E,"PRINCIPAL",'Planificación 2026-1'!W:W,C13,'Planificación 2026-1'!G:G,"IC"))&gt;0,"P32"," ")</f>
        <v xml:space="preserve"> </v>
      </c>
      <c r="T13" s="78" t="str">
        <f>IF(SUM(COUNTIFS('Planificación 2026-1'!E:E,"PRINCIPAL",'Planificación 2026-1'!W:W,C13,'Planificación 2026-1'!G:G,"AR"))&gt;0,"P34"," ")</f>
        <v xml:space="preserve"> </v>
      </c>
      <c r="U13" s="78" t="str">
        <f>IF(SUM(COUNTIFS('Planificación 2026-1'!E:E,"PRINCIPAL",'Planificación 2026-1'!W:W,C13,'Planificación 2026-1'!G:G,"T1"))&gt;0,"P35"," ")</f>
        <v xml:space="preserve"> </v>
      </c>
      <c r="V13" s="78" t="str">
        <f>IF(SUM(COUNTIFS('Planificación 2026-1'!E:E,"PRINCIPAL",'Planificación 2026-1'!W:W,C13,'Planificación 2026-1'!G:G,"T3"))&gt;0,"P36"," ")</f>
        <v xml:space="preserve"> </v>
      </c>
      <c r="W13" s="78" t="str">
        <f>IF(SUM(COUNTIFS('Planificación 2026-1'!E:E,"PRINCIPAL",'Planificación 2026-1'!W:W,C13,'Planificación 2026-1'!G:G,"T2"))&gt;0,"P37"," ")</f>
        <v xml:space="preserve"> </v>
      </c>
      <c r="X13" s="78" t="str">
        <f>IF(SUM(COUNTIFS('Planificación 2026-1'!E:E,"PRINCIPAL",'Planificación 2026-1'!W:W,C13,'Planificación 2026-1'!G:G,"AE"))&gt;0,"P38"," ")</f>
        <v xml:space="preserve"> </v>
      </c>
      <c r="Y13" s="78" t="str">
        <f>IF(SUM(COUNTIFS('Planificación 2026-1'!E:E,"PRINCIPAL",'Planificación 2026-1'!W:W,C13,'Planificación 2026-1'!G:G,"T4"))&gt;0,"P55"," ")</f>
        <v xml:space="preserve"> </v>
      </c>
      <c r="Z13" s="78" t="str">
        <f>IF(SUM(COUNTIFS('Planificación 2026-1'!E:E,"FILIAL",'Planificación 2026-1'!W:W,C13,'Planificación 2026-1'!G:G,"AF"))&gt;0," P01"," ")</f>
        <v xml:space="preserve"> </v>
      </c>
      <c r="AA13" s="78" t="str">
        <f>IF(SUM(COUNTIFS('Planificación 2026-1'!E:E,"FILIAL",'Planificación 2026-1'!W:W,C13,'Planificación 2026-1'!G:G,"EN"))&gt;0,"P02"," ")</f>
        <v xml:space="preserve"> </v>
      </c>
      <c r="AB13" s="78" t="str">
        <f>IF(SUM(COUNTIFS('Planificación 2026-1'!E:E,"FILIAL",'Planificación 2026-1'!W:W,C13,'Planificación 2026-1'!G:G,"IS"))&gt;0,"P03"," ")</f>
        <v xml:space="preserve"> </v>
      </c>
      <c r="AC13" s="78" t="str">
        <f>IF(SUM(COUNTIFS('Planificación 2026-1'!E:E,"FILIAL",'Planificación 2026-1'!W:W,C13,'Planificación 2026-1'!G:G,"PS"))&gt;0,"P04"," ")</f>
        <v xml:space="preserve"> </v>
      </c>
      <c r="AD13" s="78"/>
      <c r="AE13" s="78" t="str">
        <f>IF(SUM(COUNTIFS('Planificación 2026-1'!E:E,"FILIAL",'Planificación 2026-1'!W:W,C13,'Planificación 2026-1'!G:G,"IN"))&gt;0,"P06"," ")</f>
        <v xml:space="preserve"> </v>
      </c>
      <c r="AF13" s="78" t="str">
        <f>IF(SUM(COUNTIFS('Planificación 2026-1'!E:E,"FILIAL",'Planificación 2026-1'!W:W,C13,'Planificación 2026-1'!G:G,"CA"))&gt;0,"P07"," ")</f>
        <v xml:space="preserve"> </v>
      </c>
      <c r="AG13" s="78" t="str">
        <f>IF(SUM(COUNTIFS('Planificación 2026-1'!E:E,"FILIAL",'Planificación 2026-1'!W:W,C13,'Planificación 2026-1'!G:G,"DE"))&gt;0,"P08"," ")</f>
        <v xml:space="preserve"> </v>
      </c>
      <c r="AH13" s="78" t="str">
        <f>IF(SUM(COUNTIFS('Planificación 2026-1'!E:E,"FILIAL",'Planificación 2026-1'!W:W,C13,'Planificación 2026-1'!G:G,"OB"))&gt;0,"P09"," ")</f>
        <v xml:space="preserve"> </v>
      </c>
      <c r="AI13" s="78" t="str">
        <f>IF(SUM(COUNTIFS('Planificación 2026-1'!E:E,"FILIAL",'Planificación 2026-1'!W:W,C13,'Planificación 2026-1'!G:G,"MH"))&gt;0,"P31"," ")</f>
        <v xml:space="preserve"> </v>
      </c>
      <c r="AJ13" s="78" t="str">
        <f>IF(SUM(COUNTIFS('Planificación 2026-1'!E:E,"FILIAL",'Planificación 2026-1'!W:W,C13,'Planificación 2026-1'!G:G,"IC"))&gt;0,"P32"," ")</f>
        <v xml:space="preserve"> </v>
      </c>
      <c r="AK13" s="78" t="str">
        <f>IF(SUM(COUNTIFS('Planificación 2026-1'!E:E,"FILIAL",'Planificación 2026-1'!W:W,C13,'Planificación 2026-1'!G:G,"AR"))&gt;0,"P34"," ")</f>
        <v xml:space="preserve"> </v>
      </c>
      <c r="AL13" s="78" t="str">
        <f>IF(SUM(COUNTIFS('Planificación 2026-1'!E:E,"FILIAL",'Planificación 2026-1'!W:W,C13,'Planificación 2026-1'!G:G,"T1"))&gt;0,"P35"," ")</f>
        <v xml:space="preserve"> </v>
      </c>
      <c r="AM13" s="78" t="str">
        <f>IF(SUM(COUNTIFS('Planificación 2026-1'!E:E,"FILIAL",'Planificación 2026-1'!W:W,C13,'Planificación 2026-1'!G:G,"T3"))&gt;0,"P36"," ")</f>
        <v xml:space="preserve"> </v>
      </c>
      <c r="AN13" s="78" t="str">
        <f>IF(SUM(COUNTIFS('Planificación 2026-1'!E:E,"FILIAL",'Planificación 2026-1'!W:W,C13,'Planificación 2026-1'!G:G,"T2"))&gt;0,"P37"," ")</f>
        <v xml:space="preserve"> </v>
      </c>
      <c r="AO13" s="78" t="str">
        <f>IF(SUM(COUNTIFS('Planificación 2026-1'!E:E,"FILIAL",'Planificación 2026-1'!W:W,C13,'Planificación 2026-1'!G:G,"AE"))&gt;0,"P38"," ")</f>
        <v xml:space="preserve"> </v>
      </c>
      <c r="AP13" s="78" t="str">
        <f>IF(SUM(COUNTIFS('Planificación 2026-1'!E:E,"FILIAL",'Planificación 2026-1'!W:W,C13,'Planificación 2026-1'!G:G,"T4"))&gt;0,"P55"," ")</f>
        <v xml:space="preserve"> </v>
      </c>
      <c r="AQ13" s="78" t="str">
        <f>IF(SUM(COUNTIFS('Planificación 2026-1'!E:E,"SUNAMPE",'Planificación 2026-1'!W:W,C13,'Planificación 2026-1'!G:G,"AF"))&gt;0," P01"," ")</f>
        <v xml:space="preserve"> </v>
      </c>
      <c r="AR13" s="78" t="str">
        <f>IF(SUM(COUNTIFS('Planificación 2026-1'!E:E,"SUNAMPE",'Planificación 2026-1'!W:W,C13,'Planificación 2026-1'!G:G,"EN"))&gt;0,"P02"," ")</f>
        <v xml:space="preserve"> </v>
      </c>
      <c r="AS13" s="78" t="str">
        <f>IF(SUM(COUNTIFS('Planificación 2026-1'!E:E,"SUNAMPE",'Planificación 2026-1'!W:W,C13,'Planificación 2026-1'!G:G,"IS"))&gt;0,"P03"," ")</f>
        <v xml:space="preserve"> </v>
      </c>
      <c r="AT13" s="78" t="str">
        <f>IF(SUM(COUNTIFS('Planificación 2026-1'!E:E,"SUNAMPE",'Planificación 2026-1'!W:W,C13,'Planificación 2026-1'!G:G,"PS"))&gt;0,"P04"," ")</f>
        <v xml:space="preserve"> </v>
      </c>
      <c r="AU13" s="78"/>
      <c r="AV13" s="78" t="str">
        <f>IF(SUM(COUNTIFS('Planificación 2026-1'!E:E,"SUNAMPE",'Planificación 2026-1'!W:W,C13,'Planificación 2026-1'!G:G,"IN"))&gt;0,"P06"," ")</f>
        <v xml:space="preserve"> </v>
      </c>
      <c r="AW13" s="78" t="str">
        <f>IF(SUM(COUNTIFS('Planificación 2026-1'!E:E,"SUNAMPE",'Planificación 2026-1'!W:W,C13,'Planificación 2026-1'!G:G,"CA"))&gt;0,"P07"," ")</f>
        <v xml:space="preserve"> </v>
      </c>
      <c r="AX13" s="78" t="str">
        <f>IF(SUM(COUNTIFS('Planificación 2026-1'!E:E,"SUNAMPE",'Planificación 2026-1'!W:W,C13,'Planificación 2026-1'!G:G,"DE"))&gt;0,"P08"," ")</f>
        <v xml:space="preserve"> </v>
      </c>
      <c r="AY13" s="78" t="str">
        <f>IF(SUM(COUNTIFS('Planificación 2026-1'!E:E,"SUNAMPE",'Planificación 2026-1'!W:W,C13,'Planificación 2026-1'!G:G,"OB"))&gt;0,"P09"," ")</f>
        <v xml:space="preserve"> </v>
      </c>
      <c r="AZ13" s="78" t="str">
        <f>IF(SUM(COUNTIFS('Planificación 2026-1'!E:E,"SUNAMPE",'Planificación 2026-1'!W:W,C13,'Planificación 2026-1'!G:G,"MH"))&gt;0,"P31"," ")</f>
        <v xml:space="preserve"> </v>
      </c>
      <c r="BA13" s="78" t="str">
        <f>IF(SUM(COUNTIFS('Planificación 2026-1'!E:E,"SUNAMPE",'Planificación 2026-1'!W:W,C13,'Planificación 2026-1'!G:G,"IC"))&gt;0,"P32"," ")</f>
        <v xml:space="preserve"> </v>
      </c>
      <c r="BB13" s="78" t="str">
        <f>IF(SUM(COUNTIFS('Planificación 2026-1'!E:E,"SUNAMPE",'Planificación 2026-1'!W:W,C13,'Planificación 2026-1'!G:G,"AR"))&gt;0,"P34"," ")</f>
        <v xml:space="preserve"> </v>
      </c>
      <c r="BC13" s="78" t="str">
        <f>IF(SUM(COUNTIFS('Planificación 2026-1'!E:E,"SUNAMPE",'Planificación 2026-1'!W:W,C13,'Planificación 2026-1'!G:G,"T1"))&gt;0,"P35"," ")</f>
        <v xml:space="preserve"> </v>
      </c>
      <c r="BD13" s="78" t="str">
        <f>IF(SUM(COUNTIFS('Planificación 2026-1'!E:E,"SUNAMPE",'Planificación 2026-1'!W:W,C13,'Planificación 2026-1'!G:G,"T3"))&gt;0,"P36"," ")</f>
        <v xml:space="preserve"> </v>
      </c>
      <c r="BE13" s="78" t="str">
        <f>IF(SUM(COUNTIFS('Planificación 2026-1'!E:E,"SUNAMPE",'Planificación 2026-1'!W:W,C13,'Planificación 2026-1'!G:G,"T2"))&gt;0,"P37"," ")</f>
        <v xml:space="preserve"> </v>
      </c>
      <c r="BF13" s="78" t="str">
        <f>IF(SUM(COUNTIFS('Planificación 2026-1'!E:E,"SUNAMPE",'Planificación 2026-1'!W:W,C13,'Planificación 2026-1'!G:G,"AE"))&gt;0,"P38"," ")</f>
        <v xml:space="preserve"> </v>
      </c>
      <c r="BG13" s="78" t="str">
        <f>IF(SUM(COUNTIFS('Planificación 2026-1'!E:E,"SUNAMPE",'Planificación 2026-1'!W:W,C13,'Planificación 2026-1'!G:G,"T4"))&gt;0,"P55"," ")</f>
        <v xml:space="preserve"> </v>
      </c>
      <c r="BH13" s="78" t="str">
        <f>IF(SUM(COUNTIFS('Planificación 2026-1'!E:E,"HUAURA",'Planificación 2026-1'!W:W,C13,'Planificación 2026-1'!G:G,"AF"))&gt;0," P01"," ")</f>
        <v xml:space="preserve"> </v>
      </c>
      <c r="BI13" s="78" t="str">
        <f>IF(SUM(COUNTIFS('Planificación 2026-1'!E:E,"HUAURA",'Planificación 2026-1'!W:W,C13,'Planificación 2026-1'!G:G,"EN"))&gt;0,"P02"," ")</f>
        <v xml:space="preserve"> </v>
      </c>
      <c r="BJ13" s="78" t="str">
        <f>IF(SUM(COUNTIFS('Planificación 2026-1'!E:E,"HUAURA",'Planificación 2026-1'!W:W,C13,'Planificación 2026-1'!G:G,"IS"))&gt;0,"P03"," ")</f>
        <v xml:space="preserve"> </v>
      </c>
      <c r="BK13" s="78" t="str">
        <f>IF(SUM(COUNTIFS('Planificación 2026-1'!E:E,"HUAURA",'Planificación 2026-1'!W:W,C13,'Planificación 2026-1'!G:G,"PS"))&gt;0,"P04"," ")</f>
        <v xml:space="preserve"> </v>
      </c>
      <c r="BL13" s="78"/>
      <c r="BM13" s="78" t="str">
        <f>IF(SUM(COUNTIFS('Planificación 2026-1'!E:E,"HUAURA",'Planificación 2026-1'!W:W,C13,'Planificación 2026-1'!G:G,"IN"))&gt;0,"P06"," ")</f>
        <v xml:space="preserve"> </v>
      </c>
      <c r="BN13" s="78" t="str">
        <f>IF(SUM(COUNTIFS('Planificación 2026-1'!E:E,"HUAURA",'Planificación 2026-1'!W:W,C13,'Planificación 2026-1'!G:G,"CA"))&gt;0,"P07"," ")</f>
        <v xml:space="preserve"> </v>
      </c>
      <c r="BO13" s="78" t="str">
        <f>IF(SUM(COUNTIFS('Planificación 2026-1'!E:E,"HUAURA",'Planificación 2026-1'!W:W,C13,'Planificación 2026-1'!G:G,"DE"))&gt;0,"P08"," ")</f>
        <v xml:space="preserve"> </v>
      </c>
      <c r="BP13" s="78" t="str">
        <f>IF(SUM(COUNTIFS('Planificación 2026-1'!E:E,"HUAURA",'Planificación 2026-1'!W:W,C13,'Planificación 2026-1'!G:G,"OB"))&gt;0,"P09"," ")</f>
        <v xml:space="preserve"> </v>
      </c>
      <c r="BQ13" s="78" t="str">
        <f>IF(SUM(COUNTIFS('Planificación 2026-1'!E:E,"HUAURA",'Planificación 2026-1'!W:W,C13,'Planificación 2026-1'!G:G,"MH"))&gt;0,"P31"," ")</f>
        <v xml:space="preserve"> </v>
      </c>
      <c r="BR13" s="78" t="str">
        <f>IF(SUM(COUNTIFS('Planificación 2026-1'!E:E,"HUAURA",'Planificación 2026-1'!W:W,C13,'Planificación 2026-1'!G:G,"IC"))&gt;0,"P32"," ")</f>
        <v xml:space="preserve"> </v>
      </c>
      <c r="BS13" s="78" t="str">
        <f>IF(SUM(COUNTIFS('Planificación 2026-1'!E:E,"HUAURA",'Planificación 2026-1'!W:W,C13,'Planificación 2026-1'!G:G,"AR"))&gt;0,"P34"," ")</f>
        <v xml:space="preserve"> </v>
      </c>
      <c r="BT13" s="78" t="str">
        <f>IF(SUM(COUNTIFS('Planificación 2026-1'!E:E,"HUAURA",'Planificación 2026-1'!W:W,C13,'Planificación 2026-1'!G:G,"T1"))&gt;0,"P35"," ")</f>
        <v xml:space="preserve"> </v>
      </c>
      <c r="BU13" s="78" t="str">
        <f>IF(SUM(COUNTIFS('Planificación 2026-1'!E:E,"HUAURA",'Planificación 2026-1'!W:W,C13,'Planificación 2026-1'!G:G,"T3"))&gt;0,"P36"," ")</f>
        <v xml:space="preserve"> </v>
      </c>
      <c r="BV13" s="78" t="str">
        <f>IF(SUM(COUNTIFS('Planificación 2026-1'!E:E,"HUAURA",'Planificación 2026-1'!W:W,C13,'Planificación 2026-1'!G:G,"T2"))&gt;0,"P37"," ")</f>
        <v xml:space="preserve"> </v>
      </c>
      <c r="BW13" s="78" t="str">
        <f>IF(SUM(COUNTIFS('Planificación 2026-1'!E:E,"HUAURA",'Planificación 2026-1'!W:W,C13,'Planificación 2026-1'!G:G,"AE"))&gt;0,"P38"," ")</f>
        <v xml:space="preserve"> </v>
      </c>
      <c r="BX13" s="78" t="str">
        <f>IF(SUM(COUNTIFS('Planificación 2026-1'!E:E,"HUAURA",'Planificación 2026-1'!W:W,C13,'Planificación 2026-1'!G:G,"T4"))&gt;0,"P55"," ")</f>
        <v xml:space="preserve"> </v>
      </c>
      <c r="BY13" s="79">
        <f>SUMIFS('Planificación 2026-1'!R:R,'Planificación 2026-1'!W:W,C13,'Planificación 2026-1'!G:G,"AF",'Planificación 2026-1'!H:H,"&gt;2")</f>
        <v>0</v>
      </c>
      <c r="BZ13" s="79">
        <f>SUMIFS('Planificación 2026-1'!R:R,'Planificación 2026-1'!W:W,C13,'Planificación 2026-1'!G:G,"EN",'Planificación 2026-1'!H:H,"&gt;2")</f>
        <v>0</v>
      </c>
      <c r="CA13" s="79">
        <f>SUMIFS('Planificación 2026-1'!R:R,'Planificación 2026-1'!W:W,C13,'Planificación 2026-1'!G:G,"IS",'Planificación 2026-1'!H:H,"&gt;2")</f>
        <v>0</v>
      </c>
      <c r="CB13" s="79">
        <f>SUMIFS('Planificación 2026-1'!R:R,'Planificación 2026-1'!W:W,C13,'Planificación 2026-1'!G:G,"PS",'Planificación 2026-1'!H:H,"&gt;2")</f>
        <v>0</v>
      </c>
      <c r="CC13" s="79">
        <f>SUMIFS('Planificación 2026-1'!R:R,'Planificación 2026-1'!W:W,C13,'Planificación 2026-1'!G:G,"IN",'Planificación 2026-1'!H:H,"&gt;2")</f>
        <v>0</v>
      </c>
      <c r="CD13" s="79">
        <f>SUMIFS('Planificación 2026-1'!R:R,'Planificación 2026-1'!W:W,C13,'Planificación 2026-1'!G:G,"CA",'Planificación 2026-1'!H:H,"&gt;2")</f>
        <v>0</v>
      </c>
      <c r="CE13" s="79">
        <f>SUMIFS('Planificación 2026-1'!R:R,'Planificación 2026-1'!W:W,C13,'Planificación 2026-1'!G:G,"DE",'Planificación 2026-1'!H:H,"&gt;2")</f>
        <v>0</v>
      </c>
      <c r="CF13" s="79">
        <f>SUMIFS('Planificación 2026-1'!R:R,'Planificación 2026-1'!W:W,C13,'Planificación 2026-1'!G:G,"OB",'Planificación 2026-1'!H:H,"&gt;2")</f>
        <v>0</v>
      </c>
      <c r="CG13" s="79">
        <f>SUMIFS('Planificación 2026-1'!R:R,'Planificación 2026-1'!W:W,C13,'Planificación 2026-1'!G:G,"MH",'Planificación 2026-1'!H:H,"&gt;2")</f>
        <v>15</v>
      </c>
      <c r="CH13" s="79">
        <f>SUMIFS('Planificación 2026-1'!R:R,'Planificación 2026-1'!W:W,C13,'Planificación 2026-1'!G:G,"IC",'Planificación 2026-1'!H:H,"&gt;2")</f>
        <v>0</v>
      </c>
      <c r="CI13" s="79">
        <f>SUMIFS('Planificación 2026-1'!R:R,'Planificación 2026-1'!W:W,C13,'Planificación 2026-1'!G:G,"AR",'Planificación 2026-1'!H:H,"&gt;2")</f>
        <v>0</v>
      </c>
      <c r="CJ13" s="79">
        <f>SUMIFS('Planificación 2026-1'!R:R,'Planificación 2026-1'!W:W,C13,'Planificación 2026-1'!G:G,"T1",'Planificación 2026-1'!H:H,"&gt;2")</f>
        <v>0</v>
      </c>
      <c r="CK13" s="79">
        <f>SUMIFS('Planificación 2026-1'!R:R,'Planificación 2026-1'!W:W,C13,'Planificación 2026-1'!G:G,"T3",'Planificación 2026-1'!H:H,"&gt;2")</f>
        <v>0</v>
      </c>
      <c r="CL13" s="79">
        <f>SUMIFS('Planificación 2026-1'!R:R,'Planificación 2026-1'!W:W,C13,'Planificación 2026-1'!G:G,"T2",'Planificación 2026-1'!H:H,"&gt;2")</f>
        <v>0</v>
      </c>
      <c r="CM13" s="79">
        <f>SUMIFS('Planificación 2026-1'!R:R,'Planificación 2026-1'!W:W,C13,'Planificación 2026-1'!G:G,"AE",'Planificación 2026-1'!H:H,"&gt;2")</f>
        <v>0</v>
      </c>
      <c r="CN13" s="79">
        <f>SUMIFS('Planificación 2026-1'!R:R,'Planificación 2026-1'!W:W,C13,'Planificación 2026-1'!G:G,"T4",'Planificación 2026-1'!H:H,"&gt;2")</f>
        <v>0</v>
      </c>
      <c r="CO13" s="79">
        <f>SUMIFS('Planificación 2026-1'!R:R,'Planificación 2026-1'!W:W,C13,'Planificación 2026-1'!G:G,"AF",'Planificación 2026-1'!H:H,"&lt;3")</f>
        <v>0</v>
      </c>
      <c r="CP13" s="79">
        <f>SUMIFS('Planificación 2026-1'!R:R,'Planificación 2026-1'!W:W,C13,'Planificación 2026-1'!G:G,"EN",'Planificación 2026-1'!H:H,"&lt;3")</f>
        <v>0</v>
      </c>
      <c r="CQ13" s="79">
        <f>SUMIFS('Planificación 2026-1'!R:R,'Planificación 2026-1'!W:W,C13,'Planificación 2026-1'!G:G,"IS",'Planificación 2026-1'!H:H,"&lt;3")</f>
        <v>0</v>
      </c>
      <c r="CR13" s="79">
        <f>SUMIFS('Planificación 2026-1'!R:R,'Planificación 2026-1'!W:W,C13,'Planificación 2026-1'!G:G,"PS",'Planificación 2026-1'!H:H,"&lt;3")</f>
        <v>0</v>
      </c>
      <c r="CS13" s="79">
        <f>SUMIFS('Planificación 2026-1'!R:R,'Planificación 2026-1'!W:W,C13,'Planificación 2026-1'!G:G,"IN",'Planificación 2026-1'!H:H,"&lt;3")</f>
        <v>0</v>
      </c>
      <c r="CT13" s="79">
        <f>SUMIFS('Planificación 2026-1'!R:R,'Planificación 2026-1'!W:W,C13,'Planificación 2026-1'!G:G,"CA",'Planificación 2026-1'!H:H,"&lt;3")</f>
        <v>0</v>
      </c>
      <c r="CU13" s="79">
        <f>SUMIFS('Planificación 2026-1'!R:R,'Planificación 2026-1'!W:W,C13,'Planificación 2026-1'!G:G,"DE",'Planificación 2026-1'!H:H,"&lt;3")</f>
        <v>0</v>
      </c>
      <c r="CV13" s="79">
        <f>SUMIFS('Planificación 2026-1'!R:R,'Planificación 2026-1'!W:W,C13,'Planificación 2026-1'!G:G,"OB",'Planificación 2026-1'!H:H,"&lt;3")</f>
        <v>0</v>
      </c>
      <c r="CW13" s="79">
        <f>SUMIFS('Planificación 2026-1'!R:R,'Planificación 2026-1'!W:W,C13,'Planificación 2026-1'!G:G,"MH",'Planificación 2026-1'!H:H,"&lt;3")</f>
        <v>0</v>
      </c>
      <c r="CX13" s="79">
        <f>SUMIFS('Planificación 2026-1'!R:R,'Planificación 2026-1'!W:W,C13,'Planificación 2026-1'!G:G,"IC",'Planificación 2026-1'!H:H,"&lt;3")</f>
        <v>0</v>
      </c>
      <c r="CY13" s="79">
        <f>SUMIFS('Planificación 2026-1'!R:R,'Planificación 2026-1'!W:W,C13,'Planificación 2026-1'!G:G,"AR",'Planificación 2026-1'!H:H,"&lt;3")</f>
        <v>0</v>
      </c>
      <c r="CZ13" s="79">
        <f>SUMIFS('Planificación 2026-1'!R:R,'Planificación 2026-1'!W:W,C13,'Planificación 2026-1'!G:G,"T1",'Planificación 2026-1'!H:H,"&lt;3")</f>
        <v>0</v>
      </c>
      <c r="DA13" s="79">
        <f>SUMIFS('Planificación 2026-1'!R:R,'Planificación 2026-1'!W:W,C13,'Planificación 2026-1'!G:G,"T3",'Planificación 2026-1'!H:H,"&lt;3")</f>
        <v>0</v>
      </c>
      <c r="DB13" s="79">
        <f>SUMIFS('Planificación 2026-1'!R:R,'Planificación 2026-1'!W:W,C13,'Planificación 2026-1'!G:G,"T2",'Planificación 2026-1'!H:H,"&lt;3")</f>
        <v>0</v>
      </c>
      <c r="DC13" s="79">
        <f>SUMIFS('Planificación 2026-1'!R:R,'Planificación 2026-1'!W:W,C13,'Planificación 2026-1'!G:G,"AE",'Planificación 2026-1'!H:H,"&lt;3")</f>
        <v>0</v>
      </c>
      <c r="DD13" s="79">
        <f>SUMIFS('Planificación 2026-1'!R:R,'Planificación 2026-1'!W:W,C13,'Planificación 2026-1'!G:G,"T4",'Planificación 2026-1'!H:H,"&lt;3")</f>
        <v>0</v>
      </c>
      <c r="DE13" s="78" t="str">
        <f t="shared" si="4"/>
        <v/>
      </c>
      <c r="DF13" s="30">
        <f>IF(C13="","",SUMIFS('Planificación 2026-1'!R:R,'Planificación 2026-1'!W:W,C13,'Planificación 2026-1'!E:E,"PRINCIPAL",'Planificación 2026-1'!X:X,"VIRTUAL"))</f>
        <v>0</v>
      </c>
      <c r="DG13" s="30">
        <f>IF(C13="","",SUMIFS('Planificación 2026-1'!R:R,'Planificación 2026-1'!W:W,C13,'Planificación 2026-1'!E:E,"PRINCIPAL",'Planificación 2026-1'!X:X,"PRESENCIAL"))</f>
        <v>0</v>
      </c>
      <c r="DH13" s="30">
        <f>IF(C13="","",SUMIFS('Planificación 2026-1'!R:R,'Planificación 2026-1'!W:W,C13,'Planificación 2026-1'!E:E,"PRINCIPAL",'Planificación 2026-1'!X:X,"HIBRIDO PRESENCIAL"))</f>
        <v>0</v>
      </c>
      <c r="DI13" s="78" t="str">
        <f t="shared" si="5"/>
        <v/>
      </c>
      <c r="DJ13" s="78">
        <f>IF(C13="","",SUMIFS('Planificación 2026-1'!R:R,'Planificación 2026-1'!W:W,C13,'Planificación 2026-1'!E:E,"FILIAL",'Planificación 2026-1'!X:X,"VIRTUAL"))</f>
        <v>0</v>
      </c>
      <c r="DK13" s="80">
        <f>IF(C13="","",SUMIFS('Planificación 2026-1'!R:R,'Planificación 2026-1'!W:W,C13,'Planificación 2026-1'!E:E,"FILIAL",'Planificación 2026-1'!X:X,"PRESENCIAL"))</f>
        <v>0</v>
      </c>
      <c r="DL13" s="42">
        <f>IF(C13="","",SUMIFS('Planificación 2026-1'!R:R,'Planificación 2026-1'!W:W,C13,'Planificación 2026-1'!E:E,"FILIAL",'Planificación 2026-1'!X:X,"HIBRIDO PRESENCIAL"))</f>
        <v>0</v>
      </c>
      <c r="DM13" s="81" t="str">
        <f t="shared" si="6"/>
        <v/>
      </c>
      <c r="DN13" s="78">
        <f>IF(C13="","",SUMIFS('Planificación 2026-1'!R:R,'Planificación 2026-1'!W:W,C13,'Planificación 2026-1'!E:E,"SUNAMPE",'Planificación 2026-1'!X:X,"VIRTUAL"))</f>
        <v>0</v>
      </c>
      <c r="DO13" s="42">
        <f>IF(C13="","",SUMIFS('Planificación 2026-1'!R:R,'Planificación 2026-1'!W:W,C13,'Planificación 2026-1'!E:E,"SUNAMPE",'Planificación 2026-1'!X:X,"PRESENCIAL"))</f>
        <v>0</v>
      </c>
      <c r="DP13" s="81" t="str">
        <f t="shared" si="7"/>
        <v/>
      </c>
      <c r="DQ13" s="78">
        <f>IF(C13="","",SUMIFS('Planificación 2026-1'!R:R,'Planificación 2026-1'!W:W,C13,'Planificación 2026-1'!E:E,"HUAURA",'Planificación 2026-1'!X:X,"VIRTUAL"))</f>
        <v>0</v>
      </c>
      <c r="DR13" s="42">
        <f>IF(C13="","",SUMIFS('Planificación 2026-1'!R:R,'Planificación 2026-1'!W:W,C13,'Planificación 2026-1'!E:E,"HUAURA",'Planificación 2026-1'!X:X,"PRESENCIAL"))</f>
        <v>0</v>
      </c>
      <c r="DS13" s="48">
        <f>SUMIFS('Planificación 2026-1'!R:R,'Planificación 2026-1'!W:W,C13,'Planificación 2026-1'!E:E,"PRINCIPAL",'Planificación 2026-1'!X:X,"VIRTUAL",'Planificación 2026-1'!H:H,"&gt;2")</f>
        <v>0</v>
      </c>
      <c r="DT13" s="48">
        <f>SUMIFS('Planificación 2026-1'!R:R,'Planificación 2026-1'!W:W,C13,'Planificación 2026-1'!E:E,"PRINCIPAL",'Planificación 2026-1'!X:X,"&lt;&gt;VIRTUAL",'Planificación 2026-1'!H:H,"&gt;2")</f>
        <v>0</v>
      </c>
      <c r="DU13" s="48">
        <f>SUMIFS('Planificación 2026-1'!R:R,'Planificación 2026-1'!W:W,C13,'Planificación 2026-1'!E:E,"SUNAMPE",'Planificación 2026-1'!X:X,"VIRTUAL",'Planificación 2026-1'!H:H,"&gt;2")</f>
        <v>0</v>
      </c>
      <c r="DV13" s="48">
        <f>SUMIFS('Planificación 2026-1'!R:R,'Planificación 2026-1'!W:W,C13,'Planificación 2026-1'!E:E,"SUNAMPE",'Planificación 2026-1'!X:X,"&lt;&gt;VIRTUAL",'Planificación 2026-1'!H:H,"&gt;2")</f>
        <v>0</v>
      </c>
      <c r="DW13" s="48">
        <f>SUMIFS('Planificación 2026-1'!R:R,'Planificación 2026-1'!W:W,C13,'Planificación 2026-1'!E:E,"FILIAL",'Planificación 2026-1'!X:X,"VIRTUAL",'Planificación 2026-1'!H:H,"&gt;2")</f>
        <v>0</v>
      </c>
      <c r="DX13" s="48">
        <f>SUMIFS('Planificación 2026-1'!R:R,'Planificación 2026-1'!W:W,C13,'Planificación 2026-1'!E:E,"FILIAL",'Planificación 2026-1'!X:X,"&lt;&gt;VIRTUAL",'Planificación 2026-1'!H:H,"&gt;2")</f>
        <v>0</v>
      </c>
      <c r="DY13" s="48">
        <f>SUMIFS('Planificación 2026-1'!R:R,'Planificación 2026-1'!W:W,C13,'Planificación 2026-1'!E:E,"PORUMA",'Planificación 2026-1'!X:X,"VIRTUAL",'Planificación 2026-1'!H:H,"&gt;2")</f>
        <v>0</v>
      </c>
      <c r="DZ13" s="48">
        <f>SUMIFS('Planificación 2026-1'!R:R,'Planificación 2026-1'!W:W,C13,'Planificación 2026-1'!E:E,"PORUMA",'Planificación 2026-1'!X:X,"&lt;&gt;VIRTUAL",'Planificación 2026-1'!H:H,"&gt;2")</f>
        <v>15</v>
      </c>
      <c r="EA13" s="48">
        <f>SUMIFS('Planificación 2026-1'!R:R,'Planificación 2026-1'!W:W,C13,'Planificación 2026-1'!E:E,"HUAURA",'Planificación 2026-1'!X:X,"VIRTUAL",'Planificación 2026-1'!H:H,"&gt;2")</f>
        <v>0</v>
      </c>
      <c r="EB13" s="48">
        <f>SUMIFS('Planificación 2026-1'!R:R,'Planificación 2026-1'!W:W,C13,'Planificación 2026-1'!E:E,"HUAURA",'Planificación 2026-1'!X:X,"&lt;&gt;VIRTUAL",'Planificación 2026-1'!H:H,"&gt;2")</f>
        <v>0</v>
      </c>
      <c r="EC13" s="48">
        <f>SUMIFS('Planificación 2026-1'!R:R,'Planificación 2026-1'!W:W,C13,'Planificación 2026-1'!E:E,"PRINCIPAL",'Planificación 2026-1'!X:X,"VIRTUAL",'Planificación 2026-1'!H:H,"&lt;3")</f>
        <v>0</v>
      </c>
      <c r="ED13" s="48">
        <f>SUMIFS('Planificación 2026-1'!R:R,'Planificación 2026-1'!W:W,C13,'Planificación 2026-1'!E:E,"PRINCIPAL",'Planificación 2026-1'!X:X,"&lt;&gt;VIRTUAL",'Planificación 2026-1'!H:H,"&lt;3")</f>
        <v>0</v>
      </c>
      <c r="EE13" s="48">
        <f>SUMIFS('Planificación 2026-1'!R:R,'Planificación 2026-1'!W:W,C13,'Planificación 2026-1'!E:E,"SUNAMPE",'Planificación 2026-1'!X:X,"VIRTUAL",'Planificación 2026-1'!H:H,"&lt;3")</f>
        <v>0</v>
      </c>
      <c r="EF13" s="48">
        <f>SUMIFS('Planificación 2026-1'!R:R,'Planificación 2026-1'!W:W,C13,'Planificación 2026-1'!E:E,"SUNAMPE",'Planificación 2026-1'!X:X,"&lt;&gt;VIRTUAL",'Planificación 2026-1'!H:H,"&lt;3")</f>
        <v>0</v>
      </c>
      <c r="EG13" s="48">
        <f>SUMIFS('Planificación 2026-1'!R:R,'Planificación 2026-1'!W:W,C13,'Planificación 2026-1'!E:E,"FILIAL",'Planificación 2026-1'!X:X,"VIRTUAL",'Planificación 2026-1'!H:H,"&lt;3")</f>
        <v>0</v>
      </c>
      <c r="EH13" s="48">
        <f>SUMIFS('Planificación 2026-1'!R:R,'Planificación 2026-1'!W:W,C13,'Planificación 2026-1'!E:E,"FILIAL",'Planificación 2026-1'!X:X,"&lt;&gt;VIRTUAL",'Planificación 2026-1'!H:H,"&lt;3")</f>
        <v>0</v>
      </c>
      <c r="EI13" s="48">
        <f>SUMIFS('Planificación 2026-1'!R:R,'Planificación 2026-1'!W:W,C13,'Planificación 2026-1'!E:E,"PORUMA",'Planificación 2026-1'!X:X,"VIRTUAL",'Planificación 2026-1'!H:H,"&lt;3")</f>
        <v>0</v>
      </c>
      <c r="EJ13" s="48">
        <f>SUMIFS('Planificación 2026-1'!R:R,'Planificación 2026-1'!W:W,C13,'Planificación 2026-1'!E:E,"PORUMA",'Planificación 2026-1'!X:X,"&lt;&gt;VIRTUAL",'Planificación 2026-1'!H:H,"&lt;3")</f>
        <v>0</v>
      </c>
      <c r="EK13" s="48">
        <f>SUMIFS('Planificación 2026-1'!R:R,'Planificación 2026-1'!W:W,C13,'Planificación 2026-1'!E:E,"HUAURA",'Planificación 2026-1'!X:X,"VIRTUAL",'Planificación 2026-1'!H:H,"&lt;3")</f>
        <v>0</v>
      </c>
      <c r="EL13" s="48">
        <f>SUMIFS('Planificación 2026-1'!R:R,'Planificación 2026-1'!W:W,C13,'Planificación 2026-1'!E:E,"HUAURA",'Planificación 2026-1'!X:X,"&lt;&gt;VIRTUAL",'Planificación 2026-1'!H:H,"&lt;3")</f>
        <v>0</v>
      </c>
      <c r="EM13" s="48">
        <f t="shared" si="8"/>
        <v>0</v>
      </c>
      <c r="EN13" s="48">
        <f t="shared" si="9"/>
        <v>0</v>
      </c>
      <c r="EO13" s="48">
        <f t="shared" si="10"/>
        <v>15</v>
      </c>
      <c r="EP13" s="48">
        <f t="shared" si="11"/>
        <v>0</v>
      </c>
      <c r="EQ13" s="48">
        <f t="shared" si="12"/>
        <v>0</v>
      </c>
      <c r="ER13" s="48"/>
      <c r="ES13" s="48">
        <f t="shared" si="13"/>
        <v>0</v>
      </c>
      <c r="ET13" s="48">
        <f t="shared" si="14"/>
        <v>0</v>
      </c>
      <c r="EU13" s="48" t="b">
        <f t="shared" si="15"/>
        <v>0</v>
      </c>
      <c r="EV13" s="48" t="str">
        <f t="shared" si="16"/>
        <v/>
      </c>
      <c r="EW13" s="48" t="str">
        <f t="shared" si="17"/>
        <v>PRESENCIAL</v>
      </c>
    </row>
    <row r="14" spans="1:153" x14ac:dyDescent="0.3">
      <c r="A14" s="53"/>
      <c r="B14" s="383">
        <v>11</v>
      </c>
      <c r="C14" s="107" t="s">
        <v>17</v>
      </c>
      <c r="D14" s="82">
        <f>SUMIF('Planificación 2026-1'!W:W,C14,'Planificación 2026-1'!R:R)</f>
        <v>10</v>
      </c>
      <c r="E14" s="384" t="s">
        <v>319</v>
      </c>
      <c r="F14" s="107" t="s">
        <v>430</v>
      </c>
      <c r="G14" s="107" t="s">
        <v>328</v>
      </c>
      <c r="H14" s="107" t="s">
        <v>435</v>
      </c>
      <c r="I14" s="77" t="str">
        <f>IF(SUM(COUNTIFS('Planificación 2026-1'!E:E,"PRINCIPAL",'Planificación 2026-1'!W:W,C14,'Planificación 2026-1'!G:G,"AF"))&gt;0,"P01"," ")</f>
        <v xml:space="preserve"> </v>
      </c>
      <c r="J14" s="78" t="str">
        <f>IF(SUM(COUNTIFS('Planificación 2026-1'!E:E,"PRINCIPAL",'Planificación 2026-1'!W:W,C14,'Planificación 2026-1'!G:G,"EN"))&gt;0,"P02"," ")</f>
        <v xml:space="preserve"> </v>
      </c>
      <c r="K14" s="78" t="str">
        <f>IF(SUM(COUNTIFS('Planificación 2026-1'!E:E,"PRINCIPAL",'Planificación 2026-1'!W:W,C14,'Planificación 2026-1'!G:G,"IS"))&gt;0,"P03"," ")</f>
        <v xml:space="preserve"> </v>
      </c>
      <c r="L14" s="78" t="str">
        <f>IF(SUM(COUNTIFS('Planificación 2026-1'!E:E,"PRINCIPAL",'Planificación 2026-1'!W:W,C14,'Planificación 2026-1'!G:G,"PS"))&gt;0,"P04"," ")</f>
        <v xml:space="preserve"> </v>
      </c>
      <c r="M14" s="78"/>
      <c r="N14" s="78" t="str">
        <f>IF(SUM(COUNTIFS('Planificación 2026-1'!E:E,"PRINCIPAL",'Planificación 2026-1'!W:W,C14,'Planificación 2026-1'!G:G,"IN"))&gt;0,"P06"," ")</f>
        <v xml:space="preserve"> </v>
      </c>
      <c r="O14" s="78" t="str">
        <f>IF(SUM(COUNTIFS('Planificación 2026-1'!E:E,"PRINCIPAL",'Planificación 2026-1'!W:W,C14,'Planificación 2026-1'!G:G,"CA"))&gt;0,"P07"," ")</f>
        <v xml:space="preserve"> </v>
      </c>
      <c r="P14" s="78" t="str">
        <f>IF(SUM(COUNTIFS('Planificación 2026-1'!E:E,"PRINCIPAL",'Planificación 2026-1'!W:W,C14,'Planificación 2026-1'!G:G,"DE"))&gt;0,"P08"," ")</f>
        <v xml:space="preserve"> </v>
      </c>
      <c r="Q14" s="78" t="str">
        <f>IF(SUM(COUNTIFS('Planificación 2026-1'!E:E,"PRINCIPAL",'Planificación 2026-1'!W:W,C14,'Planificación 2026-1'!G:G,"OB"))&gt;0,"P09"," ")</f>
        <v xml:space="preserve"> </v>
      </c>
      <c r="R14" s="78" t="str">
        <f>IF(SUM(COUNTIFS('Planificación 2026-1'!E:E,"PRINCIPAL",'Planificación 2026-1'!W:W,C14,'Planificación 2026-1'!G:G,"MH"))&gt;0,"P31"," ")</f>
        <v xml:space="preserve"> </v>
      </c>
      <c r="S14" s="78" t="str">
        <f>IF(SUM(COUNTIFS('Planificación 2026-1'!E:E,"PRINCIPAL",'Planificación 2026-1'!W:W,C14,'Planificación 2026-1'!G:G,"IC"))&gt;0,"P32"," ")</f>
        <v xml:space="preserve"> </v>
      </c>
      <c r="T14" s="78" t="str">
        <f>IF(SUM(COUNTIFS('Planificación 2026-1'!E:E,"PRINCIPAL",'Planificación 2026-1'!W:W,C14,'Planificación 2026-1'!G:G,"AR"))&gt;0,"P34"," ")</f>
        <v xml:space="preserve"> </v>
      </c>
      <c r="U14" s="78" t="str">
        <f>IF(SUM(COUNTIFS('Planificación 2026-1'!E:E,"PRINCIPAL",'Planificación 2026-1'!W:W,C14,'Planificación 2026-1'!G:G,"T1"))&gt;0,"P35"," ")</f>
        <v xml:space="preserve"> </v>
      </c>
      <c r="V14" s="78" t="str">
        <f>IF(SUM(COUNTIFS('Planificación 2026-1'!E:E,"PRINCIPAL",'Planificación 2026-1'!W:W,C14,'Planificación 2026-1'!G:G,"T3"))&gt;0,"P36"," ")</f>
        <v xml:space="preserve"> </v>
      </c>
      <c r="W14" s="78" t="str">
        <f>IF(SUM(COUNTIFS('Planificación 2026-1'!E:E,"PRINCIPAL",'Planificación 2026-1'!W:W,C14,'Planificación 2026-1'!G:G,"T2"))&gt;0,"P37"," ")</f>
        <v xml:space="preserve"> </v>
      </c>
      <c r="X14" s="78" t="str">
        <f>IF(SUM(COUNTIFS('Planificación 2026-1'!E:E,"PRINCIPAL",'Planificación 2026-1'!W:W,C14,'Planificación 2026-1'!G:G,"AE"))&gt;0,"P38"," ")</f>
        <v xml:space="preserve"> </v>
      </c>
      <c r="Y14" s="78" t="str">
        <f>IF(SUM(COUNTIFS('Planificación 2026-1'!E:E,"PRINCIPAL",'Planificación 2026-1'!W:W,C14,'Planificación 2026-1'!G:G,"T4"))&gt;0,"P55"," ")</f>
        <v xml:space="preserve"> </v>
      </c>
      <c r="Z14" s="78" t="str">
        <f>IF(SUM(COUNTIFS('Planificación 2026-1'!E:E,"FILIAL",'Planificación 2026-1'!W:W,C14,'Planificación 2026-1'!G:G,"AF"))&gt;0," P01"," ")</f>
        <v xml:space="preserve"> </v>
      </c>
      <c r="AA14" s="78" t="str">
        <f>IF(SUM(COUNTIFS('Planificación 2026-1'!E:E,"FILIAL",'Planificación 2026-1'!W:W,C14,'Planificación 2026-1'!G:G,"EN"))&gt;0,"P02"," ")</f>
        <v xml:space="preserve"> </v>
      </c>
      <c r="AB14" s="78" t="str">
        <f>IF(SUM(COUNTIFS('Planificación 2026-1'!E:E,"FILIAL",'Planificación 2026-1'!W:W,C14,'Planificación 2026-1'!G:G,"IS"))&gt;0,"P03"," ")</f>
        <v xml:space="preserve"> </v>
      </c>
      <c r="AC14" s="78" t="str">
        <f>IF(SUM(COUNTIFS('Planificación 2026-1'!E:E,"FILIAL",'Planificación 2026-1'!W:W,C14,'Planificación 2026-1'!G:G,"PS"))&gt;0,"P04"," ")</f>
        <v xml:space="preserve"> </v>
      </c>
      <c r="AD14" s="78"/>
      <c r="AE14" s="78" t="str">
        <f>IF(SUM(COUNTIFS('Planificación 2026-1'!E:E,"FILIAL",'Planificación 2026-1'!W:W,C14,'Planificación 2026-1'!G:G,"IN"))&gt;0,"P06"," ")</f>
        <v xml:space="preserve"> </v>
      </c>
      <c r="AF14" s="78" t="str">
        <f>IF(SUM(COUNTIFS('Planificación 2026-1'!E:E,"FILIAL",'Planificación 2026-1'!W:W,C14,'Planificación 2026-1'!G:G,"CA"))&gt;0,"P07"," ")</f>
        <v xml:space="preserve"> </v>
      </c>
      <c r="AG14" s="78" t="str">
        <f>IF(SUM(COUNTIFS('Planificación 2026-1'!E:E,"FILIAL",'Planificación 2026-1'!W:W,C14,'Planificación 2026-1'!G:G,"DE"))&gt;0,"P08"," ")</f>
        <v xml:space="preserve"> </v>
      </c>
      <c r="AH14" s="78" t="str">
        <f>IF(SUM(COUNTIFS('Planificación 2026-1'!E:E,"FILIAL",'Planificación 2026-1'!W:W,C14,'Planificación 2026-1'!G:G,"OB"))&gt;0,"P09"," ")</f>
        <v xml:space="preserve"> </v>
      </c>
      <c r="AI14" s="78" t="str">
        <f>IF(SUM(COUNTIFS('Planificación 2026-1'!E:E,"FILIAL",'Planificación 2026-1'!W:W,C14,'Planificación 2026-1'!G:G,"MH"))&gt;0,"P31"," ")</f>
        <v xml:space="preserve"> </v>
      </c>
      <c r="AJ14" s="78" t="str">
        <f>IF(SUM(COUNTIFS('Planificación 2026-1'!E:E,"FILIAL",'Planificación 2026-1'!W:W,C14,'Planificación 2026-1'!G:G,"IC"))&gt;0,"P32"," ")</f>
        <v xml:space="preserve"> </v>
      </c>
      <c r="AK14" s="78" t="str">
        <f>IF(SUM(COUNTIFS('Planificación 2026-1'!E:E,"FILIAL",'Planificación 2026-1'!W:W,C14,'Planificación 2026-1'!G:G,"AR"))&gt;0,"P34"," ")</f>
        <v xml:space="preserve"> </v>
      </c>
      <c r="AL14" s="78" t="str">
        <f>IF(SUM(COUNTIFS('Planificación 2026-1'!E:E,"FILIAL",'Planificación 2026-1'!W:W,C14,'Planificación 2026-1'!G:G,"T1"))&gt;0,"P35"," ")</f>
        <v xml:space="preserve"> </v>
      </c>
      <c r="AM14" s="78" t="str">
        <f>IF(SUM(COUNTIFS('Planificación 2026-1'!E:E,"FILIAL",'Planificación 2026-1'!W:W,C14,'Planificación 2026-1'!G:G,"T3"))&gt;0,"P36"," ")</f>
        <v xml:space="preserve"> </v>
      </c>
      <c r="AN14" s="78" t="str">
        <f>IF(SUM(COUNTIFS('Planificación 2026-1'!E:E,"FILIAL",'Planificación 2026-1'!W:W,C14,'Planificación 2026-1'!G:G,"T2"))&gt;0,"P37"," ")</f>
        <v xml:space="preserve"> </v>
      </c>
      <c r="AO14" s="78" t="str">
        <f>IF(SUM(COUNTIFS('Planificación 2026-1'!E:E,"FILIAL",'Planificación 2026-1'!W:W,C14,'Planificación 2026-1'!G:G,"AE"))&gt;0,"P38"," ")</f>
        <v xml:space="preserve"> </v>
      </c>
      <c r="AP14" s="78" t="str">
        <f>IF(SUM(COUNTIFS('Planificación 2026-1'!E:E,"FILIAL",'Planificación 2026-1'!W:W,C14,'Planificación 2026-1'!G:G,"T4"))&gt;0,"P55"," ")</f>
        <v xml:space="preserve"> </v>
      </c>
      <c r="AQ14" s="78" t="str">
        <f>IF(SUM(COUNTIFS('Planificación 2026-1'!E:E,"SUNAMPE",'Planificación 2026-1'!W:W,C14,'Planificación 2026-1'!G:G,"AF"))&gt;0," P01"," ")</f>
        <v xml:space="preserve"> </v>
      </c>
      <c r="AR14" s="78" t="str">
        <f>IF(SUM(COUNTIFS('Planificación 2026-1'!E:E,"SUNAMPE",'Planificación 2026-1'!W:W,C14,'Planificación 2026-1'!G:G,"EN"))&gt;0,"P02"," ")</f>
        <v xml:space="preserve"> </v>
      </c>
      <c r="AS14" s="78" t="str">
        <f>IF(SUM(COUNTIFS('Planificación 2026-1'!E:E,"SUNAMPE",'Planificación 2026-1'!W:W,C14,'Planificación 2026-1'!G:G,"IS"))&gt;0,"P03"," ")</f>
        <v xml:space="preserve"> </v>
      </c>
      <c r="AT14" s="78" t="str">
        <f>IF(SUM(COUNTIFS('Planificación 2026-1'!E:E,"SUNAMPE",'Planificación 2026-1'!W:W,C14,'Planificación 2026-1'!G:G,"PS"))&gt;0,"P04"," ")</f>
        <v xml:space="preserve"> </v>
      </c>
      <c r="AU14" s="78"/>
      <c r="AV14" s="78" t="str">
        <f>IF(SUM(COUNTIFS('Planificación 2026-1'!E:E,"SUNAMPE",'Planificación 2026-1'!W:W,C14,'Planificación 2026-1'!G:G,"IN"))&gt;0,"P06"," ")</f>
        <v xml:space="preserve"> </v>
      </c>
      <c r="AW14" s="78" t="str">
        <f>IF(SUM(COUNTIFS('Planificación 2026-1'!E:E,"SUNAMPE",'Planificación 2026-1'!W:W,C14,'Planificación 2026-1'!G:G,"CA"))&gt;0,"P07"," ")</f>
        <v xml:space="preserve"> </v>
      </c>
      <c r="AX14" s="78" t="str">
        <f>IF(SUM(COUNTIFS('Planificación 2026-1'!E:E,"SUNAMPE",'Planificación 2026-1'!W:W,C14,'Planificación 2026-1'!G:G,"DE"))&gt;0,"P08"," ")</f>
        <v xml:space="preserve"> </v>
      </c>
      <c r="AY14" s="78" t="str">
        <f>IF(SUM(COUNTIFS('Planificación 2026-1'!E:E,"SUNAMPE",'Planificación 2026-1'!W:W,C14,'Planificación 2026-1'!G:G,"OB"))&gt;0,"P09"," ")</f>
        <v xml:space="preserve"> </v>
      </c>
      <c r="AZ14" s="78" t="str">
        <f>IF(SUM(COUNTIFS('Planificación 2026-1'!E:E,"SUNAMPE",'Planificación 2026-1'!W:W,C14,'Planificación 2026-1'!G:G,"MH"))&gt;0,"P31"," ")</f>
        <v xml:space="preserve"> </v>
      </c>
      <c r="BA14" s="78" t="str">
        <f>IF(SUM(COUNTIFS('Planificación 2026-1'!E:E,"SUNAMPE",'Planificación 2026-1'!W:W,C14,'Planificación 2026-1'!G:G,"IC"))&gt;0,"P32"," ")</f>
        <v xml:space="preserve"> </v>
      </c>
      <c r="BB14" s="78" t="str">
        <f>IF(SUM(COUNTIFS('Planificación 2026-1'!E:E,"SUNAMPE",'Planificación 2026-1'!W:W,C14,'Planificación 2026-1'!G:G,"AR"))&gt;0,"P34"," ")</f>
        <v xml:space="preserve"> </v>
      </c>
      <c r="BC14" s="78" t="str">
        <f>IF(SUM(COUNTIFS('Planificación 2026-1'!E:E,"SUNAMPE",'Planificación 2026-1'!W:W,C14,'Planificación 2026-1'!G:G,"T1"))&gt;0,"P35"," ")</f>
        <v xml:space="preserve"> </v>
      </c>
      <c r="BD14" s="78" t="str">
        <f>IF(SUM(COUNTIFS('Planificación 2026-1'!E:E,"SUNAMPE",'Planificación 2026-1'!W:W,C14,'Planificación 2026-1'!G:G,"T3"))&gt;0,"P36"," ")</f>
        <v xml:space="preserve"> </v>
      </c>
      <c r="BE14" s="78" t="str">
        <f>IF(SUM(COUNTIFS('Planificación 2026-1'!E:E,"SUNAMPE",'Planificación 2026-1'!W:W,C14,'Planificación 2026-1'!G:G,"T2"))&gt;0,"P37"," ")</f>
        <v xml:space="preserve"> </v>
      </c>
      <c r="BF14" s="78" t="str">
        <f>IF(SUM(COUNTIFS('Planificación 2026-1'!E:E,"SUNAMPE",'Planificación 2026-1'!W:W,C14,'Planificación 2026-1'!G:G,"AE"))&gt;0,"P38"," ")</f>
        <v xml:space="preserve"> </v>
      </c>
      <c r="BG14" s="78" t="str">
        <f>IF(SUM(COUNTIFS('Planificación 2026-1'!E:E,"SUNAMPE",'Planificación 2026-1'!W:W,C14,'Planificación 2026-1'!G:G,"T4"))&gt;0,"P55"," ")</f>
        <v xml:space="preserve"> </v>
      </c>
      <c r="BH14" s="78" t="str">
        <f>IF(SUM(COUNTIFS('Planificación 2026-1'!E:E,"HUAURA",'Planificación 2026-1'!W:W,C14,'Planificación 2026-1'!G:G,"AF"))&gt;0," P01"," ")</f>
        <v xml:space="preserve"> </v>
      </c>
      <c r="BI14" s="78" t="str">
        <f>IF(SUM(COUNTIFS('Planificación 2026-1'!E:E,"HUAURA",'Planificación 2026-1'!W:W,C14,'Planificación 2026-1'!G:G,"EN"))&gt;0,"P02"," ")</f>
        <v xml:space="preserve"> </v>
      </c>
      <c r="BJ14" s="78" t="str">
        <f>IF(SUM(COUNTIFS('Planificación 2026-1'!E:E,"HUAURA",'Planificación 2026-1'!W:W,C14,'Planificación 2026-1'!G:G,"IS"))&gt;0,"P03"," ")</f>
        <v xml:space="preserve"> </v>
      </c>
      <c r="BK14" s="78" t="str">
        <f>IF(SUM(COUNTIFS('Planificación 2026-1'!E:E,"HUAURA",'Planificación 2026-1'!W:W,C14,'Planificación 2026-1'!G:G,"PS"))&gt;0,"P04"," ")</f>
        <v xml:space="preserve"> </v>
      </c>
      <c r="BL14" s="78"/>
      <c r="BM14" s="78" t="str">
        <f>IF(SUM(COUNTIFS('Planificación 2026-1'!E:E,"HUAURA",'Planificación 2026-1'!W:W,C14,'Planificación 2026-1'!G:G,"IN"))&gt;0,"P06"," ")</f>
        <v xml:space="preserve"> </v>
      </c>
      <c r="BN14" s="78" t="str">
        <f>IF(SUM(COUNTIFS('Planificación 2026-1'!E:E,"HUAURA",'Planificación 2026-1'!W:W,C14,'Planificación 2026-1'!G:G,"CA"))&gt;0,"P07"," ")</f>
        <v xml:space="preserve"> </v>
      </c>
      <c r="BO14" s="78" t="str">
        <f>IF(SUM(COUNTIFS('Planificación 2026-1'!E:E,"HUAURA",'Planificación 2026-1'!W:W,C14,'Planificación 2026-1'!G:G,"DE"))&gt;0,"P08"," ")</f>
        <v xml:space="preserve"> </v>
      </c>
      <c r="BP14" s="78" t="str">
        <f>IF(SUM(COUNTIFS('Planificación 2026-1'!E:E,"HUAURA",'Planificación 2026-1'!W:W,C14,'Planificación 2026-1'!G:G,"OB"))&gt;0,"P09"," ")</f>
        <v xml:space="preserve"> </v>
      </c>
      <c r="BQ14" s="78" t="str">
        <f>IF(SUM(COUNTIFS('Planificación 2026-1'!E:E,"HUAURA",'Planificación 2026-1'!W:W,C14,'Planificación 2026-1'!G:G,"MH"))&gt;0,"P31"," ")</f>
        <v xml:space="preserve"> </v>
      </c>
      <c r="BR14" s="78" t="str">
        <f>IF(SUM(COUNTIFS('Planificación 2026-1'!E:E,"HUAURA",'Planificación 2026-1'!W:W,C14,'Planificación 2026-1'!G:G,"IC"))&gt;0,"P32"," ")</f>
        <v xml:space="preserve"> </v>
      </c>
      <c r="BS14" s="78" t="str">
        <f>IF(SUM(COUNTIFS('Planificación 2026-1'!E:E,"HUAURA",'Planificación 2026-1'!W:W,C14,'Planificación 2026-1'!G:G,"AR"))&gt;0,"P34"," ")</f>
        <v xml:space="preserve"> </v>
      </c>
      <c r="BT14" s="78" t="str">
        <f>IF(SUM(COUNTIFS('Planificación 2026-1'!E:E,"HUAURA",'Planificación 2026-1'!W:W,C14,'Planificación 2026-1'!G:G,"T1"))&gt;0,"P35"," ")</f>
        <v xml:space="preserve"> </v>
      </c>
      <c r="BU14" s="78" t="str">
        <f>IF(SUM(COUNTIFS('Planificación 2026-1'!E:E,"HUAURA",'Planificación 2026-1'!W:W,C14,'Planificación 2026-1'!G:G,"T3"))&gt;0,"P36"," ")</f>
        <v xml:space="preserve"> </v>
      </c>
      <c r="BV14" s="78" t="str">
        <f>IF(SUM(COUNTIFS('Planificación 2026-1'!E:E,"HUAURA",'Planificación 2026-1'!W:W,C14,'Planificación 2026-1'!G:G,"T2"))&gt;0,"P37"," ")</f>
        <v xml:space="preserve"> </v>
      </c>
      <c r="BW14" s="78" t="str">
        <f>IF(SUM(COUNTIFS('Planificación 2026-1'!E:E,"HUAURA",'Planificación 2026-1'!W:W,C14,'Planificación 2026-1'!G:G,"AE"))&gt;0,"P38"," ")</f>
        <v xml:space="preserve"> </v>
      </c>
      <c r="BX14" s="78" t="str">
        <f>IF(SUM(COUNTIFS('Planificación 2026-1'!E:E,"HUAURA",'Planificación 2026-1'!W:W,C14,'Planificación 2026-1'!G:G,"T4"))&gt;0,"P55"," ")</f>
        <v xml:space="preserve"> </v>
      </c>
      <c r="BY14" s="79">
        <f>SUMIFS('Planificación 2026-1'!R:R,'Planificación 2026-1'!W:W,C14,'Planificación 2026-1'!G:G,"AF",'Planificación 2026-1'!H:H,"&gt;2")</f>
        <v>0</v>
      </c>
      <c r="BZ14" s="79">
        <f>SUMIFS('Planificación 2026-1'!R:R,'Planificación 2026-1'!W:W,C14,'Planificación 2026-1'!G:G,"EN",'Planificación 2026-1'!H:H,"&gt;2")</f>
        <v>0</v>
      </c>
      <c r="CA14" s="79">
        <f>SUMIFS('Planificación 2026-1'!R:R,'Planificación 2026-1'!W:W,C14,'Planificación 2026-1'!G:G,"IS",'Planificación 2026-1'!H:H,"&gt;2")</f>
        <v>0</v>
      </c>
      <c r="CB14" s="79">
        <f>SUMIFS('Planificación 2026-1'!R:R,'Planificación 2026-1'!W:W,C14,'Planificación 2026-1'!G:G,"PS",'Planificación 2026-1'!H:H,"&gt;2")</f>
        <v>0</v>
      </c>
      <c r="CC14" s="79">
        <f>SUMIFS('Planificación 2026-1'!R:R,'Planificación 2026-1'!W:W,C14,'Planificación 2026-1'!G:G,"IN",'Planificación 2026-1'!H:H,"&gt;2")</f>
        <v>0</v>
      </c>
      <c r="CD14" s="79">
        <f>SUMIFS('Planificación 2026-1'!R:R,'Planificación 2026-1'!W:W,C14,'Planificación 2026-1'!G:G,"CA",'Planificación 2026-1'!H:H,"&gt;2")</f>
        <v>0</v>
      </c>
      <c r="CE14" s="79">
        <f>SUMIFS('Planificación 2026-1'!R:R,'Planificación 2026-1'!W:W,C14,'Planificación 2026-1'!G:G,"DE",'Planificación 2026-1'!H:H,"&gt;2")</f>
        <v>0</v>
      </c>
      <c r="CF14" s="79">
        <f>SUMIFS('Planificación 2026-1'!R:R,'Planificación 2026-1'!W:W,C14,'Planificación 2026-1'!G:G,"OB",'Planificación 2026-1'!H:H,"&gt;2")</f>
        <v>0</v>
      </c>
      <c r="CG14" s="79">
        <f>SUMIFS('Planificación 2026-1'!R:R,'Planificación 2026-1'!W:W,C14,'Planificación 2026-1'!G:G,"MH",'Planificación 2026-1'!H:H,"&gt;2")</f>
        <v>10</v>
      </c>
      <c r="CH14" s="79">
        <f>SUMIFS('Planificación 2026-1'!R:R,'Planificación 2026-1'!W:W,C14,'Planificación 2026-1'!G:G,"IC",'Planificación 2026-1'!H:H,"&gt;2")</f>
        <v>0</v>
      </c>
      <c r="CI14" s="79">
        <f>SUMIFS('Planificación 2026-1'!R:R,'Planificación 2026-1'!W:W,C14,'Planificación 2026-1'!G:G,"AR",'Planificación 2026-1'!H:H,"&gt;2")</f>
        <v>0</v>
      </c>
      <c r="CJ14" s="79">
        <f>SUMIFS('Planificación 2026-1'!R:R,'Planificación 2026-1'!W:W,C14,'Planificación 2026-1'!G:G,"T1",'Planificación 2026-1'!H:H,"&gt;2")</f>
        <v>0</v>
      </c>
      <c r="CK14" s="79">
        <f>SUMIFS('Planificación 2026-1'!R:R,'Planificación 2026-1'!W:W,C14,'Planificación 2026-1'!G:G,"T3",'Planificación 2026-1'!H:H,"&gt;2")</f>
        <v>0</v>
      </c>
      <c r="CL14" s="79">
        <f>SUMIFS('Planificación 2026-1'!R:R,'Planificación 2026-1'!W:W,C14,'Planificación 2026-1'!G:G,"T2",'Planificación 2026-1'!H:H,"&gt;2")</f>
        <v>0</v>
      </c>
      <c r="CM14" s="79">
        <f>SUMIFS('Planificación 2026-1'!R:R,'Planificación 2026-1'!W:W,C14,'Planificación 2026-1'!G:G,"AE",'Planificación 2026-1'!H:H,"&gt;2")</f>
        <v>0</v>
      </c>
      <c r="CN14" s="79">
        <f>SUMIFS('Planificación 2026-1'!R:R,'Planificación 2026-1'!W:W,C14,'Planificación 2026-1'!G:G,"T4",'Planificación 2026-1'!H:H,"&gt;2")</f>
        <v>0</v>
      </c>
      <c r="CO14" s="79">
        <f>SUMIFS('Planificación 2026-1'!R:R,'Planificación 2026-1'!W:W,C14,'Planificación 2026-1'!G:G,"AF",'Planificación 2026-1'!H:H,"&lt;3")</f>
        <v>0</v>
      </c>
      <c r="CP14" s="79">
        <f>SUMIFS('Planificación 2026-1'!R:R,'Planificación 2026-1'!W:W,C14,'Planificación 2026-1'!G:G,"EN",'Planificación 2026-1'!H:H,"&lt;3")</f>
        <v>0</v>
      </c>
      <c r="CQ14" s="79">
        <f>SUMIFS('Planificación 2026-1'!R:R,'Planificación 2026-1'!W:W,C14,'Planificación 2026-1'!G:G,"IS",'Planificación 2026-1'!H:H,"&lt;3")</f>
        <v>0</v>
      </c>
      <c r="CR14" s="79">
        <f>SUMIFS('Planificación 2026-1'!R:R,'Planificación 2026-1'!W:W,C14,'Planificación 2026-1'!G:G,"PS",'Planificación 2026-1'!H:H,"&lt;3")</f>
        <v>0</v>
      </c>
      <c r="CS14" s="79">
        <f>SUMIFS('Planificación 2026-1'!R:R,'Planificación 2026-1'!W:W,C14,'Planificación 2026-1'!G:G,"IN",'Planificación 2026-1'!H:H,"&lt;3")</f>
        <v>0</v>
      </c>
      <c r="CT14" s="79">
        <f>SUMIFS('Planificación 2026-1'!R:R,'Planificación 2026-1'!W:W,C14,'Planificación 2026-1'!G:G,"CA",'Planificación 2026-1'!H:H,"&lt;3")</f>
        <v>0</v>
      </c>
      <c r="CU14" s="79">
        <f>SUMIFS('Planificación 2026-1'!R:R,'Planificación 2026-1'!W:W,C14,'Planificación 2026-1'!G:G,"DE",'Planificación 2026-1'!H:H,"&lt;3")</f>
        <v>0</v>
      </c>
      <c r="CV14" s="79">
        <f>SUMIFS('Planificación 2026-1'!R:R,'Planificación 2026-1'!W:W,C14,'Planificación 2026-1'!G:G,"OB",'Planificación 2026-1'!H:H,"&lt;3")</f>
        <v>0</v>
      </c>
      <c r="CW14" s="79">
        <f>SUMIFS('Planificación 2026-1'!R:R,'Planificación 2026-1'!W:W,C14,'Planificación 2026-1'!G:G,"MH",'Planificación 2026-1'!H:H,"&lt;3")</f>
        <v>0</v>
      </c>
      <c r="CX14" s="79">
        <f>SUMIFS('Planificación 2026-1'!R:R,'Planificación 2026-1'!W:W,C14,'Planificación 2026-1'!G:G,"IC",'Planificación 2026-1'!H:H,"&lt;3")</f>
        <v>0</v>
      </c>
      <c r="CY14" s="79">
        <f>SUMIFS('Planificación 2026-1'!R:R,'Planificación 2026-1'!W:W,C14,'Planificación 2026-1'!G:G,"AR",'Planificación 2026-1'!H:H,"&lt;3")</f>
        <v>0</v>
      </c>
      <c r="CZ14" s="79">
        <f>SUMIFS('Planificación 2026-1'!R:R,'Planificación 2026-1'!W:W,C14,'Planificación 2026-1'!G:G,"T1",'Planificación 2026-1'!H:H,"&lt;3")</f>
        <v>0</v>
      </c>
      <c r="DA14" s="79">
        <f>SUMIFS('Planificación 2026-1'!R:R,'Planificación 2026-1'!W:W,C14,'Planificación 2026-1'!G:G,"T3",'Planificación 2026-1'!H:H,"&lt;3")</f>
        <v>0</v>
      </c>
      <c r="DB14" s="79">
        <f>SUMIFS('Planificación 2026-1'!R:R,'Planificación 2026-1'!W:W,C14,'Planificación 2026-1'!G:G,"T2",'Planificación 2026-1'!H:H,"&lt;3")</f>
        <v>0</v>
      </c>
      <c r="DC14" s="79">
        <f>SUMIFS('Planificación 2026-1'!R:R,'Planificación 2026-1'!W:W,C14,'Planificación 2026-1'!G:G,"AE",'Planificación 2026-1'!H:H,"&lt;3")</f>
        <v>0</v>
      </c>
      <c r="DD14" s="79">
        <f>SUMIFS('Planificación 2026-1'!R:R,'Planificación 2026-1'!W:W,C14,'Planificación 2026-1'!G:G,"T4",'Planificación 2026-1'!H:H,"&lt;3")</f>
        <v>0</v>
      </c>
      <c r="DE14" s="78" t="str">
        <f t="shared" si="4"/>
        <v/>
      </c>
      <c r="DF14" s="30">
        <f>IF(C14="","",SUMIFS('Planificación 2026-1'!R:R,'Planificación 2026-1'!W:W,C14,'Planificación 2026-1'!E:E,"PRINCIPAL",'Planificación 2026-1'!X:X,"VIRTUAL"))</f>
        <v>0</v>
      </c>
      <c r="DG14" s="30">
        <f>IF(C14="","",SUMIFS('Planificación 2026-1'!R:R,'Planificación 2026-1'!W:W,C14,'Planificación 2026-1'!E:E,"PRINCIPAL",'Planificación 2026-1'!X:X,"PRESENCIAL"))</f>
        <v>0</v>
      </c>
      <c r="DH14" s="30">
        <f>IF(C14="","",SUMIFS('Planificación 2026-1'!R:R,'Planificación 2026-1'!W:W,C14,'Planificación 2026-1'!E:E,"PRINCIPAL",'Planificación 2026-1'!X:X,"HIBRIDO PRESENCIAL"))</f>
        <v>0</v>
      </c>
      <c r="DI14" s="78" t="str">
        <f t="shared" si="5"/>
        <v/>
      </c>
      <c r="DJ14" s="78">
        <f>IF(C14="","",SUMIFS('Planificación 2026-1'!R:R,'Planificación 2026-1'!W:W,C14,'Planificación 2026-1'!E:E,"FILIAL",'Planificación 2026-1'!X:X,"VIRTUAL"))</f>
        <v>0</v>
      </c>
      <c r="DK14" s="80">
        <f>IF(C14="","",SUMIFS('Planificación 2026-1'!R:R,'Planificación 2026-1'!W:W,C14,'Planificación 2026-1'!E:E,"FILIAL",'Planificación 2026-1'!X:X,"PRESENCIAL"))</f>
        <v>0</v>
      </c>
      <c r="DL14" s="42">
        <f>IF(C14="","",SUMIFS('Planificación 2026-1'!R:R,'Planificación 2026-1'!W:W,C14,'Planificación 2026-1'!E:E,"FILIAL",'Planificación 2026-1'!X:X,"HIBRIDO PRESENCIAL"))</f>
        <v>0</v>
      </c>
      <c r="DM14" s="81" t="str">
        <f t="shared" si="6"/>
        <v/>
      </c>
      <c r="DN14" s="78">
        <f>IF(C14="","",SUMIFS('Planificación 2026-1'!R:R,'Planificación 2026-1'!W:W,C14,'Planificación 2026-1'!E:E,"SUNAMPE",'Planificación 2026-1'!X:X,"VIRTUAL"))</f>
        <v>0</v>
      </c>
      <c r="DO14" s="42">
        <f>IF(C14="","",SUMIFS('Planificación 2026-1'!R:R,'Planificación 2026-1'!W:W,C14,'Planificación 2026-1'!E:E,"SUNAMPE",'Planificación 2026-1'!X:X,"PRESENCIAL"))</f>
        <v>0</v>
      </c>
      <c r="DP14" s="81" t="str">
        <f t="shared" si="7"/>
        <v/>
      </c>
      <c r="DQ14" s="78">
        <f>IF(C14="","",SUMIFS('Planificación 2026-1'!R:R,'Planificación 2026-1'!W:W,C14,'Planificación 2026-1'!E:E,"HUAURA",'Planificación 2026-1'!X:X,"VIRTUAL"))</f>
        <v>0</v>
      </c>
      <c r="DR14" s="42">
        <f>IF(C14="","",SUMIFS('Planificación 2026-1'!R:R,'Planificación 2026-1'!W:W,C14,'Planificación 2026-1'!E:E,"HUAURA",'Planificación 2026-1'!X:X,"PRESENCIAL"))</f>
        <v>0</v>
      </c>
      <c r="DS14" s="48">
        <f>SUMIFS('Planificación 2026-1'!R:R,'Planificación 2026-1'!W:W,C14,'Planificación 2026-1'!E:E,"PRINCIPAL",'Planificación 2026-1'!X:X,"VIRTUAL",'Planificación 2026-1'!H:H,"&gt;2")</f>
        <v>0</v>
      </c>
      <c r="DT14" s="48">
        <f>SUMIFS('Planificación 2026-1'!R:R,'Planificación 2026-1'!W:W,C14,'Planificación 2026-1'!E:E,"PRINCIPAL",'Planificación 2026-1'!X:X,"&lt;&gt;VIRTUAL",'Planificación 2026-1'!H:H,"&gt;2")</f>
        <v>0</v>
      </c>
      <c r="DU14" s="48">
        <f>SUMIFS('Planificación 2026-1'!R:R,'Planificación 2026-1'!W:W,C14,'Planificación 2026-1'!E:E,"SUNAMPE",'Planificación 2026-1'!X:X,"VIRTUAL",'Planificación 2026-1'!H:H,"&gt;2")</f>
        <v>0</v>
      </c>
      <c r="DV14" s="48">
        <f>SUMIFS('Planificación 2026-1'!R:R,'Planificación 2026-1'!W:W,C14,'Planificación 2026-1'!E:E,"SUNAMPE",'Planificación 2026-1'!X:X,"&lt;&gt;VIRTUAL",'Planificación 2026-1'!H:H,"&gt;2")</f>
        <v>0</v>
      </c>
      <c r="DW14" s="48">
        <f>SUMIFS('Planificación 2026-1'!R:R,'Planificación 2026-1'!W:W,C14,'Planificación 2026-1'!E:E,"FILIAL",'Planificación 2026-1'!X:X,"VIRTUAL",'Planificación 2026-1'!H:H,"&gt;2")</f>
        <v>0</v>
      </c>
      <c r="DX14" s="48">
        <f>SUMIFS('Planificación 2026-1'!R:R,'Planificación 2026-1'!W:W,C14,'Planificación 2026-1'!E:E,"FILIAL",'Planificación 2026-1'!X:X,"&lt;&gt;VIRTUAL",'Planificación 2026-1'!H:H,"&gt;2")</f>
        <v>0</v>
      </c>
      <c r="DY14" s="48">
        <f>SUMIFS('Planificación 2026-1'!R:R,'Planificación 2026-1'!W:W,C14,'Planificación 2026-1'!E:E,"PORUMA",'Planificación 2026-1'!X:X,"VIRTUAL",'Planificación 2026-1'!H:H,"&gt;2")</f>
        <v>0</v>
      </c>
      <c r="DZ14" s="48">
        <f>SUMIFS('Planificación 2026-1'!R:R,'Planificación 2026-1'!W:W,C14,'Planificación 2026-1'!E:E,"PORUMA",'Planificación 2026-1'!X:X,"&lt;&gt;VIRTUAL",'Planificación 2026-1'!H:H,"&gt;2")</f>
        <v>10</v>
      </c>
      <c r="EA14" s="48">
        <f>SUMIFS('Planificación 2026-1'!R:R,'Planificación 2026-1'!W:W,C14,'Planificación 2026-1'!E:E,"HUAURA",'Planificación 2026-1'!X:X,"VIRTUAL",'Planificación 2026-1'!H:H,"&gt;2")</f>
        <v>0</v>
      </c>
      <c r="EB14" s="48">
        <f>SUMIFS('Planificación 2026-1'!R:R,'Planificación 2026-1'!W:W,C14,'Planificación 2026-1'!E:E,"HUAURA",'Planificación 2026-1'!X:X,"&lt;&gt;VIRTUAL",'Planificación 2026-1'!H:H,"&gt;2")</f>
        <v>0</v>
      </c>
      <c r="EC14" s="48">
        <f>SUMIFS('Planificación 2026-1'!R:R,'Planificación 2026-1'!W:W,C14,'Planificación 2026-1'!E:E,"PRINCIPAL",'Planificación 2026-1'!X:X,"VIRTUAL",'Planificación 2026-1'!H:H,"&lt;3")</f>
        <v>0</v>
      </c>
      <c r="ED14" s="48">
        <f>SUMIFS('Planificación 2026-1'!R:R,'Planificación 2026-1'!W:W,C14,'Planificación 2026-1'!E:E,"PRINCIPAL",'Planificación 2026-1'!X:X,"&lt;&gt;VIRTUAL",'Planificación 2026-1'!H:H,"&lt;3")</f>
        <v>0</v>
      </c>
      <c r="EE14" s="48">
        <f>SUMIFS('Planificación 2026-1'!R:R,'Planificación 2026-1'!W:W,C14,'Planificación 2026-1'!E:E,"SUNAMPE",'Planificación 2026-1'!X:X,"VIRTUAL",'Planificación 2026-1'!H:H,"&lt;3")</f>
        <v>0</v>
      </c>
      <c r="EF14" s="48">
        <f>SUMIFS('Planificación 2026-1'!R:R,'Planificación 2026-1'!W:W,C14,'Planificación 2026-1'!E:E,"SUNAMPE",'Planificación 2026-1'!X:X,"&lt;&gt;VIRTUAL",'Planificación 2026-1'!H:H,"&lt;3")</f>
        <v>0</v>
      </c>
      <c r="EG14" s="48">
        <f>SUMIFS('Planificación 2026-1'!R:R,'Planificación 2026-1'!W:W,C14,'Planificación 2026-1'!E:E,"FILIAL",'Planificación 2026-1'!X:X,"VIRTUAL",'Planificación 2026-1'!H:H,"&lt;3")</f>
        <v>0</v>
      </c>
      <c r="EH14" s="48">
        <f>SUMIFS('Planificación 2026-1'!R:R,'Planificación 2026-1'!W:W,C14,'Planificación 2026-1'!E:E,"FILIAL",'Planificación 2026-1'!X:X,"&lt;&gt;VIRTUAL",'Planificación 2026-1'!H:H,"&lt;3")</f>
        <v>0</v>
      </c>
      <c r="EI14" s="48">
        <f>SUMIFS('Planificación 2026-1'!R:R,'Planificación 2026-1'!W:W,C14,'Planificación 2026-1'!E:E,"PORUMA",'Planificación 2026-1'!X:X,"VIRTUAL",'Planificación 2026-1'!H:H,"&lt;3")</f>
        <v>0</v>
      </c>
      <c r="EJ14" s="48">
        <f>SUMIFS('Planificación 2026-1'!R:R,'Planificación 2026-1'!W:W,C14,'Planificación 2026-1'!E:E,"PORUMA",'Planificación 2026-1'!X:X,"&lt;&gt;VIRTUAL",'Planificación 2026-1'!H:H,"&lt;3")</f>
        <v>0</v>
      </c>
      <c r="EK14" s="48">
        <f>SUMIFS('Planificación 2026-1'!R:R,'Planificación 2026-1'!W:W,C14,'Planificación 2026-1'!E:E,"HUAURA",'Planificación 2026-1'!X:X,"VIRTUAL",'Planificación 2026-1'!H:H,"&lt;3")</f>
        <v>0</v>
      </c>
      <c r="EL14" s="48">
        <f>SUMIFS('Planificación 2026-1'!R:R,'Planificación 2026-1'!W:W,C14,'Planificación 2026-1'!E:E,"HUAURA",'Planificación 2026-1'!X:X,"&lt;&gt;VIRTUAL",'Planificación 2026-1'!H:H,"&lt;3")</f>
        <v>0</v>
      </c>
      <c r="EM14" s="48">
        <f t="shared" si="8"/>
        <v>0</v>
      </c>
      <c r="EN14" s="48">
        <f t="shared" si="9"/>
        <v>0</v>
      </c>
      <c r="EO14" s="48">
        <f t="shared" si="10"/>
        <v>10</v>
      </c>
      <c r="EP14" s="48">
        <f t="shared" si="11"/>
        <v>0</v>
      </c>
      <c r="EQ14" s="48">
        <f t="shared" si="12"/>
        <v>0</v>
      </c>
      <c r="ER14" s="48"/>
      <c r="ES14" s="48">
        <f t="shared" si="13"/>
        <v>0</v>
      </c>
      <c r="ET14" s="48">
        <f t="shared" si="14"/>
        <v>0</v>
      </c>
      <c r="EU14" s="48" t="b">
        <f t="shared" si="15"/>
        <v>0</v>
      </c>
      <c r="EV14" s="48" t="str">
        <f t="shared" si="16"/>
        <v/>
      </c>
      <c r="EW14" s="48" t="str">
        <f t="shared" si="17"/>
        <v>PRESENCIAL</v>
      </c>
    </row>
    <row r="15" spans="1:153" x14ac:dyDescent="0.3">
      <c r="A15" s="53"/>
      <c r="B15" s="383">
        <v>12</v>
      </c>
      <c r="C15" s="107" t="s">
        <v>18</v>
      </c>
      <c r="D15" s="82">
        <f>SUMIF('Planificación 2026-1'!W:W,C15,'Planificación 2026-1'!R:R)</f>
        <v>30</v>
      </c>
      <c r="E15" s="384" t="s">
        <v>341</v>
      </c>
      <c r="F15" s="107" t="s">
        <v>430</v>
      </c>
      <c r="G15" s="107" t="s">
        <v>276</v>
      </c>
      <c r="H15" s="107" t="s">
        <v>432</v>
      </c>
      <c r="I15" s="77" t="str">
        <f>IF(SUM(COUNTIFS('Planificación 2026-1'!E:E,"PRINCIPAL",'Planificación 2026-1'!W:W,C15,'Planificación 2026-1'!G:G,"AF"))&gt;0,"P01"," ")</f>
        <v xml:space="preserve"> </v>
      </c>
      <c r="J15" s="78" t="str">
        <f>IF(SUM(COUNTIFS('Planificación 2026-1'!E:E,"PRINCIPAL",'Planificación 2026-1'!W:W,C15,'Planificación 2026-1'!G:G,"EN"))&gt;0,"P02"," ")</f>
        <v>P02</v>
      </c>
      <c r="K15" s="78" t="str">
        <f>IF(SUM(COUNTIFS('Planificación 2026-1'!E:E,"PRINCIPAL",'Planificación 2026-1'!W:W,C15,'Planificación 2026-1'!G:G,"IS"))&gt;0,"P03"," ")</f>
        <v xml:space="preserve"> </v>
      </c>
      <c r="L15" s="78" t="str">
        <f>IF(SUM(COUNTIFS('Planificación 2026-1'!E:E,"PRINCIPAL",'Planificación 2026-1'!W:W,C15,'Planificación 2026-1'!G:G,"PS"))&gt;0,"P04"," ")</f>
        <v xml:space="preserve"> </v>
      </c>
      <c r="M15" s="78"/>
      <c r="N15" s="78" t="str">
        <f>IF(SUM(COUNTIFS('Planificación 2026-1'!E:E,"PRINCIPAL",'Planificación 2026-1'!W:W,C15,'Planificación 2026-1'!G:G,"IN"))&gt;0,"P06"," ")</f>
        <v xml:space="preserve"> </v>
      </c>
      <c r="O15" s="78" t="str">
        <f>IF(SUM(COUNTIFS('Planificación 2026-1'!E:E,"PRINCIPAL",'Planificación 2026-1'!W:W,C15,'Planificación 2026-1'!G:G,"CA"))&gt;0,"P07"," ")</f>
        <v xml:space="preserve"> </v>
      </c>
      <c r="P15" s="78" t="str">
        <f>IF(SUM(COUNTIFS('Planificación 2026-1'!E:E,"PRINCIPAL",'Planificación 2026-1'!W:W,C15,'Planificación 2026-1'!G:G,"DE"))&gt;0,"P08"," ")</f>
        <v xml:space="preserve"> </v>
      </c>
      <c r="Q15" s="78" t="str">
        <f>IF(SUM(COUNTIFS('Planificación 2026-1'!E:E,"PRINCIPAL",'Planificación 2026-1'!W:W,C15,'Planificación 2026-1'!G:G,"OB"))&gt;0,"P09"," ")</f>
        <v xml:space="preserve"> </v>
      </c>
      <c r="R15" s="78" t="str">
        <f>IF(SUM(COUNTIFS('Planificación 2026-1'!E:E,"PRINCIPAL",'Planificación 2026-1'!W:W,C15,'Planificación 2026-1'!G:G,"MH"))&gt;0,"P31"," ")</f>
        <v xml:space="preserve"> </v>
      </c>
      <c r="S15" s="78" t="str">
        <f>IF(SUM(COUNTIFS('Planificación 2026-1'!E:E,"PRINCIPAL",'Planificación 2026-1'!W:W,C15,'Planificación 2026-1'!G:G,"IC"))&gt;0,"P32"," ")</f>
        <v xml:space="preserve"> </v>
      </c>
      <c r="T15" s="78" t="str">
        <f>IF(SUM(COUNTIFS('Planificación 2026-1'!E:E,"PRINCIPAL",'Planificación 2026-1'!W:W,C15,'Planificación 2026-1'!G:G,"AR"))&gt;0,"P34"," ")</f>
        <v xml:space="preserve"> </v>
      </c>
      <c r="U15" s="78" t="str">
        <f>IF(SUM(COUNTIFS('Planificación 2026-1'!E:E,"PRINCIPAL",'Planificación 2026-1'!W:W,C15,'Planificación 2026-1'!G:G,"T1"))&gt;0,"P35"," ")</f>
        <v xml:space="preserve"> </v>
      </c>
      <c r="V15" s="78" t="str">
        <f>IF(SUM(COUNTIFS('Planificación 2026-1'!E:E,"PRINCIPAL",'Planificación 2026-1'!W:W,C15,'Planificación 2026-1'!G:G,"T3"))&gt;0,"P36"," ")</f>
        <v xml:space="preserve"> </v>
      </c>
      <c r="W15" s="78" t="str">
        <f>IF(SUM(COUNTIFS('Planificación 2026-1'!E:E,"PRINCIPAL",'Planificación 2026-1'!W:W,C15,'Planificación 2026-1'!G:G,"T2"))&gt;0,"P37"," ")</f>
        <v xml:space="preserve"> </v>
      </c>
      <c r="X15" s="78" t="str">
        <f>IF(SUM(COUNTIFS('Planificación 2026-1'!E:E,"PRINCIPAL",'Planificación 2026-1'!W:W,C15,'Planificación 2026-1'!G:G,"AE"))&gt;0,"P38"," ")</f>
        <v xml:space="preserve"> </v>
      </c>
      <c r="Y15" s="78" t="str">
        <f>IF(SUM(COUNTIFS('Planificación 2026-1'!E:E,"PRINCIPAL",'Planificación 2026-1'!W:W,C15,'Planificación 2026-1'!G:G,"T4"))&gt;0,"P55"," ")</f>
        <v xml:space="preserve"> </v>
      </c>
      <c r="Z15" s="78" t="str">
        <f>IF(SUM(COUNTIFS('Planificación 2026-1'!E:E,"FILIAL",'Planificación 2026-1'!W:W,C15,'Planificación 2026-1'!G:G,"AF"))&gt;0," P01"," ")</f>
        <v xml:space="preserve"> </v>
      </c>
      <c r="AA15" s="78" t="str">
        <f>IF(SUM(COUNTIFS('Planificación 2026-1'!E:E,"FILIAL",'Planificación 2026-1'!W:W,C15,'Planificación 2026-1'!G:G,"EN"))&gt;0,"P02"," ")</f>
        <v>P02</v>
      </c>
      <c r="AB15" s="78" t="str">
        <f>IF(SUM(COUNTIFS('Planificación 2026-1'!E:E,"FILIAL",'Planificación 2026-1'!W:W,C15,'Planificación 2026-1'!G:G,"IS"))&gt;0,"P03"," ")</f>
        <v xml:space="preserve"> </v>
      </c>
      <c r="AC15" s="78" t="str">
        <f>IF(SUM(COUNTIFS('Planificación 2026-1'!E:E,"FILIAL",'Planificación 2026-1'!W:W,C15,'Planificación 2026-1'!G:G,"PS"))&gt;0,"P04"," ")</f>
        <v xml:space="preserve"> </v>
      </c>
      <c r="AD15" s="78"/>
      <c r="AE15" s="78" t="str">
        <f>IF(SUM(COUNTIFS('Planificación 2026-1'!E:E,"FILIAL",'Planificación 2026-1'!W:W,C15,'Planificación 2026-1'!G:G,"IN"))&gt;0,"P06"," ")</f>
        <v xml:space="preserve"> </v>
      </c>
      <c r="AF15" s="78" t="str">
        <f>IF(SUM(COUNTIFS('Planificación 2026-1'!E:E,"FILIAL",'Planificación 2026-1'!W:W,C15,'Planificación 2026-1'!G:G,"CA"))&gt;0,"P07"," ")</f>
        <v xml:space="preserve"> </v>
      </c>
      <c r="AG15" s="78" t="str">
        <f>IF(SUM(COUNTIFS('Planificación 2026-1'!E:E,"FILIAL",'Planificación 2026-1'!W:W,C15,'Planificación 2026-1'!G:G,"DE"))&gt;0,"P08"," ")</f>
        <v xml:space="preserve"> </v>
      </c>
      <c r="AH15" s="78" t="str">
        <f>IF(SUM(COUNTIFS('Planificación 2026-1'!E:E,"FILIAL",'Planificación 2026-1'!W:W,C15,'Planificación 2026-1'!G:G,"OB"))&gt;0,"P09"," ")</f>
        <v xml:space="preserve"> </v>
      </c>
      <c r="AI15" s="78" t="str">
        <f>IF(SUM(COUNTIFS('Planificación 2026-1'!E:E,"FILIAL",'Planificación 2026-1'!W:W,C15,'Planificación 2026-1'!G:G,"MH"))&gt;0,"P31"," ")</f>
        <v xml:space="preserve"> </v>
      </c>
      <c r="AJ15" s="78" t="str">
        <f>IF(SUM(COUNTIFS('Planificación 2026-1'!E:E,"FILIAL",'Planificación 2026-1'!W:W,C15,'Planificación 2026-1'!G:G,"IC"))&gt;0,"P32"," ")</f>
        <v xml:space="preserve"> </v>
      </c>
      <c r="AK15" s="78" t="str">
        <f>IF(SUM(COUNTIFS('Planificación 2026-1'!E:E,"FILIAL",'Planificación 2026-1'!W:W,C15,'Planificación 2026-1'!G:G,"AR"))&gt;0,"P34"," ")</f>
        <v xml:space="preserve"> </v>
      </c>
      <c r="AL15" s="78" t="str">
        <f>IF(SUM(COUNTIFS('Planificación 2026-1'!E:E,"FILIAL",'Planificación 2026-1'!W:W,C15,'Planificación 2026-1'!G:G,"T1"))&gt;0,"P35"," ")</f>
        <v xml:space="preserve"> </v>
      </c>
      <c r="AM15" s="78" t="str">
        <f>IF(SUM(COUNTIFS('Planificación 2026-1'!E:E,"FILIAL",'Planificación 2026-1'!W:W,C15,'Planificación 2026-1'!G:G,"T3"))&gt;0,"P36"," ")</f>
        <v xml:space="preserve"> </v>
      </c>
      <c r="AN15" s="78" t="str">
        <f>IF(SUM(COUNTIFS('Planificación 2026-1'!E:E,"FILIAL",'Planificación 2026-1'!W:W,C15,'Planificación 2026-1'!G:G,"T2"))&gt;0,"P37"," ")</f>
        <v xml:space="preserve"> </v>
      </c>
      <c r="AO15" s="78" t="str">
        <f>IF(SUM(COUNTIFS('Planificación 2026-1'!E:E,"FILIAL",'Planificación 2026-1'!W:W,C15,'Planificación 2026-1'!G:G,"AE"))&gt;0,"P38"," ")</f>
        <v xml:space="preserve"> </v>
      </c>
      <c r="AP15" s="78" t="str">
        <f>IF(SUM(COUNTIFS('Planificación 2026-1'!E:E,"FILIAL",'Planificación 2026-1'!W:W,C15,'Planificación 2026-1'!G:G,"T4"))&gt;0,"P55"," ")</f>
        <v xml:space="preserve"> </v>
      </c>
      <c r="AQ15" s="78" t="str">
        <f>IF(SUM(COUNTIFS('Planificación 2026-1'!E:E,"SUNAMPE",'Planificación 2026-1'!W:W,C15,'Planificación 2026-1'!G:G,"AF"))&gt;0," P01"," ")</f>
        <v xml:space="preserve"> </v>
      </c>
      <c r="AR15" s="78" t="str">
        <f>IF(SUM(COUNTIFS('Planificación 2026-1'!E:E,"SUNAMPE",'Planificación 2026-1'!W:W,C15,'Planificación 2026-1'!G:G,"EN"))&gt;0,"P02"," ")</f>
        <v xml:space="preserve"> </v>
      </c>
      <c r="AS15" s="78" t="str">
        <f>IF(SUM(COUNTIFS('Planificación 2026-1'!E:E,"SUNAMPE",'Planificación 2026-1'!W:W,C15,'Planificación 2026-1'!G:G,"IS"))&gt;0,"P03"," ")</f>
        <v xml:space="preserve"> </v>
      </c>
      <c r="AT15" s="78" t="str">
        <f>IF(SUM(COUNTIFS('Planificación 2026-1'!E:E,"SUNAMPE",'Planificación 2026-1'!W:W,C15,'Planificación 2026-1'!G:G,"PS"))&gt;0,"P04"," ")</f>
        <v xml:space="preserve"> </v>
      </c>
      <c r="AU15" s="78"/>
      <c r="AV15" s="78" t="str">
        <f>IF(SUM(COUNTIFS('Planificación 2026-1'!E:E,"SUNAMPE",'Planificación 2026-1'!W:W,C15,'Planificación 2026-1'!G:G,"IN"))&gt;0,"P06"," ")</f>
        <v xml:space="preserve"> </v>
      </c>
      <c r="AW15" s="78" t="str">
        <f>IF(SUM(COUNTIFS('Planificación 2026-1'!E:E,"SUNAMPE",'Planificación 2026-1'!W:W,C15,'Planificación 2026-1'!G:G,"CA"))&gt;0,"P07"," ")</f>
        <v xml:space="preserve"> </v>
      </c>
      <c r="AX15" s="78" t="str">
        <f>IF(SUM(COUNTIFS('Planificación 2026-1'!E:E,"SUNAMPE",'Planificación 2026-1'!W:W,C15,'Planificación 2026-1'!G:G,"DE"))&gt;0,"P08"," ")</f>
        <v xml:space="preserve"> </v>
      </c>
      <c r="AY15" s="78" t="str">
        <f>IF(SUM(COUNTIFS('Planificación 2026-1'!E:E,"SUNAMPE",'Planificación 2026-1'!W:W,C15,'Planificación 2026-1'!G:G,"OB"))&gt;0,"P09"," ")</f>
        <v xml:space="preserve"> </v>
      </c>
      <c r="AZ15" s="78" t="str">
        <f>IF(SUM(COUNTIFS('Planificación 2026-1'!E:E,"SUNAMPE",'Planificación 2026-1'!W:W,C15,'Planificación 2026-1'!G:G,"MH"))&gt;0,"P31"," ")</f>
        <v xml:space="preserve"> </v>
      </c>
      <c r="BA15" s="78" t="str">
        <f>IF(SUM(COUNTIFS('Planificación 2026-1'!E:E,"SUNAMPE",'Planificación 2026-1'!W:W,C15,'Planificación 2026-1'!G:G,"IC"))&gt;0,"P32"," ")</f>
        <v xml:space="preserve"> </v>
      </c>
      <c r="BB15" s="78" t="str">
        <f>IF(SUM(COUNTIFS('Planificación 2026-1'!E:E,"SUNAMPE",'Planificación 2026-1'!W:W,C15,'Planificación 2026-1'!G:G,"AR"))&gt;0,"P34"," ")</f>
        <v xml:space="preserve"> </v>
      </c>
      <c r="BC15" s="78" t="str">
        <f>IF(SUM(COUNTIFS('Planificación 2026-1'!E:E,"SUNAMPE",'Planificación 2026-1'!W:W,C15,'Planificación 2026-1'!G:G,"T1"))&gt;0,"P35"," ")</f>
        <v xml:space="preserve"> </v>
      </c>
      <c r="BD15" s="78" t="str">
        <f>IF(SUM(COUNTIFS('Planificación 2026-1'!E:E,"SUNAMPE",'Planificación 2026-1'!W:W,C15,'Planificación 2026-1'!G:G,"T3"))&gt;0,"P36"," ")</f>
        <v xml:space="preserve"> </v>
      </c>
      <c r="BE15" s="78" t="str">
        <f>IF(SUM(COUNTIFS('Planificación 2026-1'!E:E,"SUNAMPE",'Planificación 2026-1'!W:W,C15,'Planificación 2026-1'!G:G,"T2"))&gt;0,"P37"," ")</f>
        <v xml:space="preserve"> </v>
      </c>
      <c r="BF15" s="78" t="str">
        <f>IF(SUM(COUNTIFS('Planificación 2026-1'!E:E,"SUNAMPE",'Planificación 2026-1'!W:W,C15,'Planificación 2026-1'!G:G,"AE"))&gt;0,"P38"," ")</f>
        <v xml:space="preserve"> </v>
      </c>
      <c r="BG15" s="78" t="str">
        <f>IF(SUM(COUNTIFS('Planificación 2026-1'!E:E,"SUNAMPE",'Planificación 2026-1'!W:W,C15,'Planificación 2026-1'!G:G,"T4"))&gt;0,"P55"," ")</f>
        <v xml:space="preserve"> </v>
      </c>
      <c r="BH15" s="78" t="str">
        <f>IF(SUM(COUNTIFS('Planificación 2026-1'!E:E,"HUAURA",'Planificación 2026-1'!W:W,C15,'Planificación 2026-1'!G:G,"AF"))&gt;0," P01"," ")</f>
        <v xml:space="preserve"> </v>
      </c>
      <c r="BI15" s="78" t="str">
        <f>IF(SUM(COUNTIFS('Planificación 2026-1'!E:E,"HUAURA",'Planificación 2026-1'!W:W,C15,'Planificación 2026-1'!G:G,"EN"))&gt;0,"P02"," ")</f>
        <v xml:space="preserve"> </v>
      </c>
      <c r="BJ15" s="78" t="str">
        <f>IF(SUM(COUNTIFS('Planificación 2026-1'!E:E,"HUAURA",'Planificación 2026-1'!W:W,C15,'Planificación 2026-1'!G:G,"IS"))&gt;0,"P03"," ")</f>
        <v xml:space="preserve"> </v>
      </c>
      <c r="BK15" s="78" t="str">
        <f>IF(SUM(COUNTIFS('Planificación 2026-1'!E:E,"HUAURA",'Planificación 2026-1'!W:W,C15,'Planificación 2026-1'!G:G,"PS"))&gt;0,"P04"," ")</f>
        <v xml:space="preserve"> </v>
      </c>
      <c r="BL15" s="78"/>
      <c r="BM15" s="78" t="str">
        <f>IF(SUM(COUNTIFS('Planificación 2026-1'!E:E,"HUAURA",'Planificación 2026-1'!W:W,C15,'Planificación 2026-1'!G:G,"IN"))&gt;0,"P06"," ")</f>
        <v xml:space="preserve"> </v>
      </c>
      <c r="BN15" s="78" t="str">
        <f>IF(SUM(COUNTIFS('Planificación 2026-1'!E:E,"HUAURA",'Planificación 2026-1'!W:W,C15,'Planificación 2026-1'!G:G,"CA"))&gt;0,"P07"," ")</f>
        <v xml:space="preserve"> </v>
      </c>
      <c r="BO15" s="78" t="str">
        <f>IF(SUM(COUNTIFS('Planificación 2026-1'!E:E,"HUAURA",'Planificación 2026-1'!W:W,C15,'Planificación 2026-1'!G:G,"DE"))&gt;0,"P08"," ")</f>
        <v xml:space="preserve"> </v>
      </c>
      <c r="BP15" s="78" t="str">
        <f>IF(SUM(COUNTIFS('Planificación 2026-1'!E:E,"HUAURA",'Planificación 2026-1'!W:W,C15,'Planificación 2026-1'!G:G,"OB"))&gt;0,"P09"," ")</f>
        <v xml:space="preserve"> </v>
      </c>
      <c r="BQ15" s="78" t="str">
        <f>IF(SUM(COUNTIFS('Planificación 2026-1'!E:E,"HUAURA",'Planificación 2026-1'!W:W,C15,'Planificación 2026-1'!G:G,"MH"))&gt;0,"P31"," ")</f>
        <v xml:space="preserve"> </v>
      </c>
      <c r="BR15" s="78" t="str">
        <f>IF(SUM(COUNTIFS('Planificación 2026-1'!E:E,"HUAURA",'Planificación 2026-1'!W:W,C15,'Planificación 2026-1'!G:G,"IC"))&gt;0,"P32"," ")</f>
        <v xml:space="preserve"> </v>
      </c>
      <c r="BS15" s="78" t="str">
        <f>IF(SUM(COUNTIFS('Planificación 2026-1'!E:E,"HUAURA",'Planificación 2026-1'!W:W,C15,'Planificación 2026-1'!G:G,"AR"))&gt;0,"P34"," ")</f>
        <v xml:space="preserve"> </v>
      </c>
      <c r="BT15" s="78" t="str">
        <f>IF(SUM(COUNTIFS('Planificación 2026-1'!E:E,"HUAURA",'Planificación 2026-1'!W:W,C15,'Planificación 2026-1'!G:G,"T1"))&gt;0,"P35"," ")</f>
        <v xml:space="preserve"> </v>
      </c>
      <c r="BU15" s="78" t="str">
        <f>IF(SUM(COUNTIFS('Planificación 2026-1'!E:E,"HUAURA",'Planificación 2026-1'!W:W,C15,'Planificación 2026-1'!G:G,"T3"))&gt;0,"P36"," ")</f>
        <v xml:space="preserve"> </v>
      </c>
      <c r="BV15" s="78" t="str">
        <f>IF(SUM(COUNTIFS('Planificación 2026-1'!E:E,"HUAURA",'Planificación 2026-1'!W:W,C15,'Planificación 2026-1'!G:G,"T2"))&gt;0,"P37"," ")</f>
        <v xml:space="preserve"> </v>
      </c>
      <c r="BW15" s="78" t="str">
        <f>IF(SUM(COUNTIFS('Planificación 2026-1'!E:E,"HUAURA",'Planificación 2026-1'!W:W,C15,'Planificación 2026-1'!G:G,"AE"))&gt;0,"P38"," ")</f>
        <v xml:space="preserve"> </v>
      </c>
      <c r="BX15" s="78" t="str">
        <f>IF(SUM(COUNTIFS('Planificación 2026-1'!E:E,"HUAURA",'Planificación 2026-1'!W:W,C15,'Planificación 2026-1'!G:G,"T4"))&gt;0,"P55"," ")</f>
        <v xml:space="preserve"> </v>
      </c>
      <c r="BY15" s="79">
        <f>SUMIFS('Planificación 2026-1'!R:R,'Planificación 2026-1'!W:W,C15,'Planificación 2026-1'!G:G,"AF",'Planificación 2026-1'!H:H,"&gt;2")</f>
        <v>0</v>
      </c>
      <c r="BZ15" s="79">
        <f>SUMIFS('Planificación 2026-1'!R:R,'Planificación 2026-1'!W:W,C15,'Planificación 2026-1'!G:G,"EN",'Planificación 2026-1'!H:H,"&gt;2")</f>
        <v>30</v>
      </c>
      <c r="CA15" s="79">
        <f>SUMIFS('Planificación 2026-1'!R:R,'Planificación 2026-1'!W:W,C15,'Planificación 2026-1'!G:G,"IS",'Planificación 2026-1'!H:H,"&gt;2")</f>
        <v>0</v>
      </c>
      <c r="CB15" s="79">
        <f>SUMIFS('Planificación 2026-1'!R:R,'Planificación 2026-1'!W:W,C15,'Planificación 2026-1'!G:G,"PS",'Planificación 2026-1'!H:H,"&gt;2")</f>
        <v>0</v>
      </c>
      <c r="CC15" s="79">
        <f>SUMIFS('Planificación 2026-1'!R:R,'Planificación 2026-1'!W:W,C15,'Planificación 2026-1'!G:G,"IN",'Planificación 2026-1'!H:H,"&gt;2")</f>
        <v>0</v>
      </c>
      <c r="CD15" s="79">
        <f>SUMIFS('Planificación 2026-1'!R:R,'Planificación 2026-1'!W:W,C15,'Planificación 2026-1'!G:G,"CA",'Planificación 2026-1'!H:H,"&gt;2")</f>
        <v>0</v>
      </c>
      <c r="CE15" s="79">
        <f>SUMIFS('Planificación 2026-1'!R:R,'Planificación 2026-1'!W:W,C15,'Planificación 2026-1'!G:G,"DE",'Planificación 2026-1'!H:H,"&gt;2")</f>
        <v>0</v>
      </c>
      <c r="CF15" s="79">
        <f>SUMIFS('Planificación 2026-1'!R:R,'Planificación 2026-1'!W:W,C15,'Planificación 2026-1'!G:G,"OB",'Planificación 2026-1'!H:H,"&gt;2")</f>
        <v>0</v>
      </c>
      <c r="CG15" s="79">
        <f>SUMIFS('Planificación 2026-1'!R:R,'Planificación 2026-1'!W:W,C15,'Planificación 2026-1'!G:G,"MH",'Planificación 2026-1'!H:H,"&gt;2")</f>
        <v>0</v>
      </c>
      <c r="CH15" s="79">
        <f>SUMIFS('Planificación 2026-1'!R:R,'Planificación 2026-1'!W:W,C15,'Planificación 2026-1'!G:G,"IC",'Planificación 2026-1'!H:H,"&gt;2")</f>
        <v>0</v>
      </c>
      <c r="CI15" s="79">
        <f>SUMIFS('Planificación 2026-1'!R:R,'Planificación 2026-1'!W:W,C15,'Planificación 2026-1'!G:G,"AR",'Planificación 2026-1'!H:H,"&gt;2")</f>
        <v>0</v>
      </c>
      <c r="CJ15" s="79">
        <f>SUMIFS('Planificación 2026-1'!R:R,'Planificación 2026-1'!W:W,C15,'Planificación 2026-1'!G:G,"T1",'Planificación 2026-1'!H:H,"&gt;2")</f>
        <v>0</v>
      </c>
      <c r="CK15" s="79">
        <f>SUMIFS('Planificación 2026-1'!R:R,'Planificación 2026-1'!W:W,C15,'Planificación 2026-1'!G:G,"T3",'Planificación 2026-1'!H:H,"&gt;2")</f>
        <v>0</v>
      </c>
      <c r="CL15" s="79">
        <f>SUMIFS('Planificación 2026-1'!R:R,'Planificación 2026-1'!W:W,C15,'Planificación 2026-1'!G:G,"T2",'Planificación 2026-1'!H:H,"&gt;2")</f>
        <v>0</v>
      </c>
      <c r="CM15" s="79">
        <f>SUMIFS('Planificación 2026-1'!R:R,'Planificación 2026-1'!W:W,C15,'Planificación 2026-1'!G:G,"AE",'Planificación 2026-1'!H:H,"&gt;2")</f>
        <v>0</v>
      </c>
      <c r="CN15" s="79">
        <f>SUMIFS('Planificación 2026-1'!R:R,'Planificación 2026-1'!W:W,C15,'Planificación 2026-1'!G:G,"T4",'Planificación 2026-1'!H:H,"&gt;2")</f>
        <v>0</v>
      </c>
      <c r="CO15" s="79">
        <f>SUMIFS('Planificación 2026-1'!R:R,'Planificación 2026-1'!W:W,C15,'Planificación 2026-1'!G:G,"AF",'Planificación 2026-1'!H:H,"&lt;3")</f>
        <v>0</v>
      </c>
      <c r="CP15" s="79">
        <f>SUMIFS('Planificación 2026-1'!R:R,'Planificación 2026-1'!W:W,C15,'Planificación 2026-1'!G:G,"EN",'Planificación 2026-1'!H:H,"&lt;3")</f>
        <v>0</v>
      </c>
      <c r="CQ15" s="79">
        <f>SUMIFS('Planificación 2026-1'!R:R,'Planificación 2026-1'!W:W,C15,'Planificación 2026-1'!G:G,"IS",'Planificación 2026-1'!H:H,"&lt;3")</f>
        <v>0</v>
      </c>
      <c r="CR15" s="79">
        <f>SUMIFS('Planificación 2026-1'!R:R,'Planificación 2026-1'!W:W,C15,'Planificación 2026-1'!G:G,"PS",'Planificación 2026-1'!H:H,"&lt;3")</f>
        <v>0</v>
      </c>
      <c r="CS15" s="79">
        <f>SUMIFS('Planificación 2026-1'!R:R,'Planificación 2026-1'!W:W,C15,'Planificación 2026-1'!G:G,"IN",'Planificación 2026-1'!H:H,"&lt;3")</f>
        <v>0</v>
      </c>
      <c r="CT15" s="79">
        <f>SUMIFS('Planificación 2026-1'!R:R,'Planificación 2026-1'!W:W,C15,'Planificación 2026-1'!G:G,"CA",'Planificación 2026-1'!H:H,"&lt;3")</f>
        <v>0</v>
      </c>
      <c r="CU15" s="79">
        <f>SUMIFS('Planificación 2026-1'!R:R,'Planificación 2026-1'!W:W,C15,'Planificación 2026-1'!G:G,"DE",'Planificación 2026-1'!H:H,"&lt;3")</f>
        <v>0</v>
      </c>
      <c r="CV15" s="79">
        <f>SUMIFS('Planificación 2026-1'!R:R,'Planificación 2026-1'!W:W,C15,'Planificación 2026-1'!G:G,"OB",'Planificación 2026-1'!H:H,"&lt;3")</f>
        <v>0</v>
      </c>
      <c r="CW15" s="79">
        <f>SUMIFS('Planificación 2026-1'!R:R,'Planificación 2026-1'!W:W,C15,'Planificación 2026-1'!G:G,"MH",'Planificación 2026-1'!H:H,"&lt;3")</f>
        <v>0</v>
      </c>
      <c r="CX15" s="79">
        <f>SUMIFS('Planificación 2026-1'!R:R,'Planificación 2026-1'!W:W,C15,'Planificación 2026-1'!G:G,"IC",'Planificación 2026-1'!H:H,"&lt;3")</f>
        <v>0</v>
      </c>
      <c r="CY15" s="79">
        <f>SUMIFS('Planificación 2026-1'!R:R,'Planificación 2026-1'!W:W,C15,'Planificación 2026-1'!G:G,"AR",'Planificación 2026-1'!H:H,"&lt;3")</f>
        <v>0</v>
      </c>
      <c r="CZ15" s="79">
        <f>SUMIFS('Planificación 2026-1'!R:R,'Planificación 2026-1'!W:W,C15,'Planificación 2026-1'!G:G,"T1",'Planificación 2026-1'!H:H,"&lt;3")</f>
        <v>0</v>
      </c>
      <c r="DA15" s="79">
        <f>SUMIFS('Planificación 2026-1'!R:R,'Planificación 2026-1'!W:W,C15,'Planificación 2026-1'!G:G,"T3",'Planificación 2026-1'!H:H,"&lt;3")</f>
        <v>0</v>
      </c>
      <c r="DB15" s="79">
        <f>SUMIFS('Planificación 2026-1'!R:R,'Planificación 2026-1'!W:W,C15,'Planificación 2026-1'!G:G,"T2",'Planificación 2026-1'!H:H,"&lt;3")</f>
        <v>0</v>
      </c>
      <c r="DC15" s="79">
        <f>SUMIFS('Planificación 2026-1'!R:R,'Planificación 2026-1'!W:W,C15,'Planificación 2026-1'!G:G,"AE",'Planificación 2026-1'!H:H,"&lt;3")</f>
        <v>0</v>
      </c>
      <c r="DD15" s="79">
        <f>SUMIFS('Planificación 2026-1'!R:R,'Planificación 2026-1'!W:W,C15,'Planificación 2026-1'!G:G,"T4",'Planificación 2026-1'!H:H,"&lt;3")</f>
        <v>0</v>
      </c>
      <c r="DE15" s="78" t="str">
        <f t="shared" si="4"/>
        <v>P02</v>
      </c>
      <c r="DF15" s="30">
        <f>IF(C15="","",SUMIFS('Planificación 2026-1'!R:R,'Planificación 2026-1'!W:W,C15,'Planificación 2026-1'!E:E,"PRINCIPAL",'Planificación 2026-1'!X:X,"VIRTUAL"))</f>
        <v>7</v>
      </c>
      <c r="DG15" s="30">
        <f>IF(C15="","",SUMIFS('Planificación 2026-1'!R:R,'Planificación 2026-1'!W:W,C15,'Planificación 2026-1'!E:E,"PRINCIPAL",'Planificación 2026-1'!X:X,"PRESENCIAL"))</f>
        <v>0</v>
      </c>
      <c r="DH15" s="30">
        <f>IF(C15="","",SUMIFS('Planificación 2026-1'!R:R,'Planificación 2026-1'!W:W,C15,'Planificación 2026-1'!E:E,"PRINCIPAL",'Planificación 2026-1'!X:X,"HIBRIDO PRESENCIAL"))</f>
        <v>0</v>
      </c>
      <c r="DI15" s="78" t="str">
        <f t="shared" si="5"/>
        <v>P02</v>
      </c>
      <c r="DJ15" s="78">
        <f>IF(C15="","",SUMIFS('Planificación 2026-1'!R:R,'Planificación 2026-1'!W:W,C15,'Planificación 2026-1'!E:E,"FILIAL",'Planificación 2026-1'!X:X,"VIRTUAL"))</f>
        <v>10</v>
      </c>
      <c r="DK15" s="80">
        <f>IF(C15="","",SUMIFS('Planificación 2026-1'!R:R,'Planificación 2026-1'!W:W,C15,'Planificación 2026-1'!E:E,"FILIAL",'Planificación 2026-1'!X:X,"PRESENCIAL"))</f>
        <v>13</v>
      </c>
      <c r="DL15" s="42">
        <f>IF(C15="","",SUMIFS('Planificación 2026-1'!R:R,'Planificación 2026-1'!W:W,C15,'Planificación 2026-1'!E:E,"FILIAL",'Planificación 2026-1'!X:X,"HIBRIDO PRESENCIAL"))</f>
        <v>0</v>
      </c>
      <c r="DM15" s="81" t="str">
        <f t="shared" si="6"/>
        <v/>
      </c>
      <c r="DN15" s="78">
        <f>IF(C15="","",SUMIFS('Planificación 2026-1'!R:R,'Planificación 2026-1'!W:W,C15,'Planificación 2026-1'!E:E,"SUNAMPE",'Planificación 2026-1'!X:X,"VIRTUAL"))</f>
        <v>0</v>
      </c>
      <c r="DO15" s="42">
        <f>IF(C15="","",SUMIFS('Planificación 2026-1'!R:R,'Planificación 2026-1'!W:W,C15,'Planificación 2026-1'!E:E,"SUNAMPE",'Planificación 2026-1'!X:X,"PRESENCIAL"))</f>
        <v>0</v>
      </c>
      <c r="DP15" s="81" t="str">
        <f t="shared" si="7"/>
        <v/>
      </c>
      <c r="DQ15" s="78">
        <f>IF(C15="","",SUMIFS('Planificación 2026-1'!R:R,'Planificación 2026-1'!W:W,C15,'Planificación 2026-1'!E:E,"HUAURA",'Planificación 2026-1'!X:X,"VIRTUAL"))</f>
        <v>0</v>
      </c>
      <c r="DR15" s="42">
        <f>IF(C15="","",SUMIFS('Planificación 2026-1'!R:R,'Planificación 2026-1'!W:W,C15,'Planificación 2026-1'!E:E,"HUAURA",'Planificación 2026-1'!X:X,"PRESENCIAL"))</f>
        <v>0</v>
      </c>
      <c r="DS15" s="48">
        <f>SUMIFS('Planificación 2026-1'!R:R,'Planificación 2026-1'!W:W,C15,'Planificación 2026-1'!E:E,"PRINCIPAL",'Planificación 2026-1'!X:X,"VIRTUAL",'Planificación 2026-1'!H:H,"&gt;2")</f>
        <v>7</v>
      </c>
      <c r="DT15" s="48">
        <f>SUMIFS('Planificación 2026-1'!R:R,'Planificación 2026-1'!W:W,C15,'Planificación 2026-1'!E:E,"PRINCIPAL",'Planificación 2026-1'!X:X,"&lt;&gt;VIRTUAL",'Planificación 2026-1'!H:H,"&gt;2")</f>
        <v>0</v>
      </c>
      <c r="DU15" s="48">
        <f>SUMIFS('Planificación 2026-1'!R:R,'Planificación 2026-1'!W:W,C15,'Planificación 2026-1'!E:E,"SUNAMPE",'Planificación 2026-1'!X:X,"VIRTUAL",'Planificación 2026-1'!H:H,"&gt;2")</f>
        <v>0</v>
      </c>
      <c r="DV15" s="48">
        <f>SUMIFS('Planificación 2026-1'!R:R,'Planificación 2026-1'!W:W,C15,'Planificación 2026-1'!E:E,"SUNAMPE",'Planificación 2026-1'!X:X,"&lt;&gt;VIRTUAL",'Planificación 2026-1'!H:H,"&gt;2")</f>
        <v>0</v>
      </c>
      <c r="DW15" s="48">
        <f>SUMIFS('Planificación 2026-1'!R:R,'Planificación 2026-1'!W:W,C15,'Planificación 2026-1'!E:E,"FILIAL",'Planificación 2026-1'!X:X,"VIRTUAL",'Planificación 2026-1'!H:H,"&gt;2")</f>
        <v>10</v>
      </c>
      <c r="DX15" s="48">
        <f>SUMIFS('Planificación 2026-1'!R:R,'Planificación 2026-1'!W:W,C15,'Planificación 2026-1'!E:E,"FILIAL",'Planificación 2026-1'!X:X,"&lt;&gt;VIRTUAL",'Planificación 2026-1'!H:H,"&gt;2")</f>
        <v>13</v>
      </c>
      <c r="DY15" s="48">
        <f>SUMIFS('Planificación 2026-1'!R:R,'Planificación 2026-1'!W:W,C15,'Planificación 2026-1'!E:E,"PORUMA",'Planificación 2026-1'!X:X,"VIRTUAL",'Planificación 2026-1'!H:H,"&gt;2")</f>
        <v>0</v>
      </c>
      <c r="DZ15" s="48">
        <f>SUMIFS('Planificación 2026-1'!R:R,'Planificación 2026-1'!W:W,C15,'Planificación 2026-1'!E:E,"PORUMA",'Planificación 2026-1'!X:X,"&lt;&gt;VIRTUAL",'Planificación 2026-1'!H:H,"&gt;2")</f>
        <v>0</v>
      </c>
      <c r="EA15" s="48">
        <f>SUMIFS('Planificación 2026-1'!R:R,'Planificación 2026-1'!W:W,C15,'Planificación 2026-1'!E:E,"HUAURA",'Planificación 2026-1'!X:X,"VIRTUAL",'Planificación 2026-1'!H:H,"&gt;2")</f>
        <v>0</v>
      </c>
      <c r="EB15" s="48">
        <f>SUMIFS('Planificación 2026-1'!R:R,'Planificación 2026-1'!W:W,C15,'Planificación 2026-1'!E:E,"HUAURA",'Planificación 2026-1'!X:X,"&lt;&gt;VIRTUAL",'Planificación 2026-1'!H:H,"&gt;2")</f>
        <v>0</v>
      </c>
      <c r="EC15" s="48">
        <f>SUMIFS('Planificación 2026-1'!R:R,'Planificación 2026-1'!W:W,C15,'Planificación 2026-1'!E:E,"PRINCIPAL",'Planificación 2026-1'!X:X,"VIRTUAL",'Planificación 2026-1'!H:H,"&lt;3")</f>
        <v>0</v>
      </c>
      <c r="ED15" s="48">
        <f>SUMIFS('Planificación 2026-1'!R:R,'Planificación 2026-1'!W:W,C15,'Planificación 2026-1'!E:E,"PRINCIPAL",'Planificación 2026-1'!X:X,"&lt;&gt;VIRTUAL",'Planificación 2026-1'!H:H,"&lt;3")</f>
        <v>0</v>
      </c>
      <c r="EE15" s="48">
        <f>SUMIFS('Planificación 2026-1'!R:R,'Planificación 2026-1'!W:W,C15,'Planificación 2026-1'!E:E,"SUNAMPE",'Planificación 2026-1'!X:X,"VIRTUAL",'Planificación 2026-1'!H:H,"&lt;3")</f>
        <v>0</v>
      </c>
      <c r="EF15" s="48">
        <f>SUMIFS('Planificación 2026-1'!R:R,'Planificación 2026-1'!W:W,C15,'Planificación 2026-1'!E:E,"SUNAMPE",'Planificación 2026-1'!X:X,"&lt;&gt;VIRTUAL",'Planificación 2026-1'!H:H,"&lt;3")</f>
        <v>0</v>
      </c>
      <c r="EG15" s="48">
        <f>SUMIFS('Planificación 2026-1'!R:R,'Planificación 2026-1'!W:W,C15,'Planificación 2026-1'!E:E,"FILIAL",'Planificación 2026-1'!X:X,"VIRTUAL",'Planificación 2026-1'!H:H,"&lt;3")</f>
        <v>0</v>
      </c>
      <c r="EH15" s="48">
        <f>SUMIFS('Planificación 2026-1'!R:R,'Planificación 2026-1'!W:W,C15,'Planificación 2026-1'!E:E,"FILIAL",'Planificación 2026-1'!X:X,"&lt;&gt;VIRTUAL",'Planificación 2026-1'!H:H,"&lt;3")</f>
        <v>0</v>
      </c>
      <c r="EI15" s="48">
        <f>SUMIFS('Planificación 2026-1'!R:R,'Planificación 2026-1'!W:W,C15,'Planificación 2026-1'!E:E,"PORUMA",'Planificación 2026-1'!X:X,"VIRTUAL",'Planificación 2026-1'!H:H,"&lt;3")</f>
        <v>0</v>
      </c>
      <c r="EJ15" s="48">
        <f>SUMIFS('Planificación 2026-1'!R:R,'Planificación 2026-1'!W:W,C15,'Planificación 2026-1'!E:E,"PORUMA",'Planificación 2026-1'!X:X,"&lt;&gt;VIRTUAL",'Planificación 2026-1'!H:H,"&lt;3")</f>
        <v>0</v>
      </c>
      <c r="EK15" s="48">
        <f>SUMIFS('Planificación 2026-1'!R:R,'Planificación 2026-1'!W:W,C15,'Planificación 2026-1'!E:E,"HUAURA",'Planificación 2026-1'!X:X,"VIRTUAL",'Planificación 2026-1'!H:H,"&lt;3")</f>
        <v>0</v>
      </c>
      <c r="EL15" s="48">
        <f>SUMIFS('Planificación 2026-1'!R:R,'Planificación 2026-1'!W:W,C15,'Planificación 2026-1'!E:E,"HUAURA",'Planificación 2026-1'!X:X,"&lt;&gt;VIRTUAL",'Planificación 2026-1'!H:H,"&lt;3")</f>
        <v>0</v>
      </c>
      <c r="EM15" s="48">
        <f t="shared" si="8"/>
        <v>23</v>
      </c>
      <c r="EN15" s="48">
        <f t="shared" si="9"/>
        <v>0</v>
      </c>
      <c r="EO15" s="48">
        <f t="shared" si="10"/>
        <v>0</v>
      </c>
      <c r="EP15" s="48">
        <f t="shared" si="11"/>
        <v>7</v>
      </c>
      <c r="EQ15" s="48">
        <f t="shared" si="12"/>
        <v>0</v>
      </c>
      <c r="ER15" s="48"/>
      <c r="ES15" s="48">
        <f t="shared" si="13"/>
        <v>17</v>
      </c>
      <c r="ET15" s="48">
        <f t="shared" si="14"/>
        <v>13</v>
      </c>
      <c r="EU15" s="48" t="b">
        <f t="shared" si="15"/>
        <v>1</v>
      </c>
      <c r="EV15" s="48" t="str">
        <f t="shared" si="16"/>
        <v>SEDE-FILIAL-HUAURA</v>
      </c>
      <c r="EW15" s="48" t="str">
        <f t="shared" si="17"/>
        <v>MAS VIRTUAL</v>
      </c>
    </row>
    <row r="16" spans="1:153" x14ac:dyDescent="0.3">
      <c r="A16" s="53"/>
      <c r="B16" s="383">
        <v>13</v>
      </c>
      <c r="C16" s="107" t="s">
        <v>19</v>
      </c>
      <c r="D16" s="82">
        <f>SUMIF('Planificación 2026-1'!W:W,C16,'Planificación 2026-1'!R:R)</f>
        <v>38</v>
      </c>
      <c r="E16" s="384" t="s">
        <v>341</v>
      </c>
      <c r="F16" s="107" t="s">
        <v>430</v>
      </c>
      <c r="G16" s="387" t="s">
        <v>431</v>
      </c>
      <c r="H16" s="107" t="s">
        <v>452</v>
      </c>
      <c r="I16" s="77" t="str">
        <f>IF(SUM(COUNTIFS('Planificación 2026-1'!E:E,"PRINCIPAL",'Planificación 2026-1'!W:W,C16,'Planificación 2026-1'!G:G,"AF"))&gt;0,"P01"," ")</f>
        <v xml:space="preserve"> </v>
      </c>
      <c r="J16" s="78" t="str">
        <f>IF(SUM(COUNTIFS('Planificación 2026-1'!E:E,"PRINCIPAL",'Planificación 2026-1'!W:W,C16,'Planificación 2026-1'!G:G,"EN"))&gt;0,"P02"," ")</f>
        <v>P02</v>
      </c>
      <c r="K16" s="78" t="str">
        <f>IF(SUM(COUNTIFS('Planificación 2026-1'!E:E,"PRINCIPAL",'Planificación 2026-1'!W:W,C16,'Planificación 2026-1'!G:G,"IS"))&gt;0,"P03"," ")</f>
        <v xml:space="preserve"> </v>
      </c>
      <c r="L16" s="78" t="str">
        <f>IF(SUM(COUNTIFS('Planificación 2026-1'!E:E,"PRINCIPAL",'Planificación 2026-1'!W:W,C16,'Planificación 2026-1'!G:G,"PS"))&gt;0,"P04"," ")</f>
        <v xml:space="preserve"> </v>
      </c>
      <c r="M16" s="78"/>
      <c r="N16" s="78" t="str">
        <f>IF(SUM(COUNTIFS('Planificación 2026-1'!E:E,"PRINCIPAL",'Planificación 2026-1'!W:W,C16,'Planificación 2026-1'!G:G,"IN"))&gt;0,"P06"," ")</f>
        <v xml:space="preserve"> </v>
      </c>
      <c r="O16" s="78" t="str">
        <f>IF(SUM(COUNTIFS('Planificación 2026-1'!E:E,"PRINCIPAL",'Planificación 2026-1'!W:W,C16,'Planificación 2026-1'!G:G,"CA"))&gt;0,"P07"," ")</f>
        <v xml:space="preserve"> </v>
      </c>
      <c r="P16" s="78" t="str">
        <f>IF(SUM(COUNTIFS('Planificación 2026-1'!E:E,"PRINCIPAL",'Planificación 2026-1'!W:W,C16,'Planificación 2026-1'!G:G,"DE"))&gt;0,"P08"," ")</f>
        <v xml:space="preserve"> </v>
      </c>
      <c r="Q16" s="78" t="str">
        <f>IF(SUM(COUNTIFS('Planificación 2026-1'!E:E,"PRINCIPAL",'Planificación 2026-1'!W:W,C16,'Planificación 2026-1'!G:G,"OB"))&gt;0,"P09"," ")</f>
        <v>P09</v>
      </c>
      <c r="R16" s="78" t="str">
        <f>IF(SUM(COUNTIFS('Planificación 2026-1'!E:E,"PRINCIPAL",'Planificación 2026-1'!W:W,C16,'Planificación 2026-1'!G:G,"MH"))&gt;0,"P31"," ")</f>
        <v xml:space="preserve"> </v>
      </c>
      <c r="S16" s="78" t="str">
        <f>IF(SUM(COUNTIFS('Planificación 2026-1'!E:E,"PRINCIPAL",'Planificación 2026-1'!W:W,C16,'Planificación 2026-1'!G:G,"IC"))&gt;0,"P32"," ")</f>
        <v xml:space="preserve"> </v>
      </c>
      <c r="T16" s="78" t="str">
        <f>IF(SUM(COUNTIFS('Planificación 2026-1'!E:E,"PRINCIPAL",'Planificación 2026-1'!W:W,C16,'Planificación 2026-1'!G:G,"AR"))&gt;0,"P34"," ")</f>
        <v xml:space="preserve"> </v>
      </c>
      <c r="U16" s="78" t="str">
        <f>IF(SUM(COUNTIFS('Planificación 2026-1'!E:E,"PRINCIPAL",'Planificación 2026-1'!W:W,C16,'Planificación 2026-1'!G:G,"T1"))&gt;0,"P35"," ")</f>
        <v xml:space="preserve"> </v>
      </c>
      <c r="V16" s="78" t="str">
        <f>IF(SUM(COUNTIFS('Planificación 2026-1'!E:E,"PRINCIPAL",'Planificación 2026-1'!W:W,C16,'Planificación 2026-1'!G:G,"T3"))&gt;0,"P36"," ")</f>
        <v xml:space="preserve"> </v>
      </c>
      <c r="W16" s="78" t="str">
        <f>IF(SUM(COUNTIFS('Planificación 2026-1'!E:E,"PRINCIPAL",'Planificación 2026-1'!W:W,C16,'Planificación 2026-1'!G:G,"T2"))&gt;0,"P37"," ")</f>
        <v xml:space="preserve"> </v>
      </c>
      <c r="X16" s="78" t="str">
        <f>IF(SUM(COUNTIFS('Planificación 2026-1'!E:E,"PRINCIPAL",'Planificación 2026-1'!W:W,C16,'Planificación 2026-1'!G:G,"AE"))&gt;0,"P38"," ")</f>
        <v xml:space="preserve"> </v>
      </c>
      <c r="Y16" s="78" t="str">
        <f>IF(SUM(COUNTIFS('Planificación 2026-1'!E:E,"PRINCIPAL",'Planificación 2026-1'!W:W,C16,'Planificación 2026-1'!G:G,"T4"))&gt;0,"P55"," ")</f>
        <v xml:space="preserve"> </v>
      </c>
      <c r="Z16" s="78" t="str">
        <f>IF(SUM(COUNTIFS('Planificación 2026-1'!E:E,"FILIAL",'Planificación 2026-1'!W:W,C16,'Planificación 2026-1'!G:G,"AF"))&gt;0," P01"," ")</f>
        <v xml:space="preserve"> </v>
      </c>
      <c r="AA16" s="78" t="str">
        <f>IF(SUM(COUNTIFS('Planificación 2026-1'!E:E,"FILIAL",'Planificación 2026-1'!W:W,C16,'Planificación 2026-1'!G:G,"EN"))&gt;0,"P02"," ")</f>
        <v xml:space="preserve"> </v>
      </c>
      <c r="AB16" s="78" t="str">
        <f>IF(SUM(COUNTIFS('Planificación 2026-1'!E:E,"FILIAL",'Planificación 2026-1'!W:W,C16,'Planificación 2026-1'!G:G,"IS"))&gt;0,"P03"," ")</f>
        <v xml:space="preserve"> </v>
      </c>
      <c r="AC16" s="78" t="str">
        <f>IF(SUM(COUNTIFS('Planificación 2026-1'!E:E,"FILIAL",'Planificación 2026-1'!W:W,C16,'Planificación 2026-1'!G:G,"PS"))&gt;0,"P04"," ")</f>
        <v xml:space="preserve"> </v>
      </c>
      <c r="AD16" s="78"/>
      <c r="AE16" s="78" t="str">
        <f>IF(SUM(COUNTIFS('Planificación 2026-1'!E:E,"FILIAL",'Planificación 2026-1'!W:W,C16,'Planificación 2026-1'!G:G,"IN"))&gt;0,"P06"," ")</f>
        <v xml:space="preserve"> </v>
      </c>
      <c r="AF16" s="78" t="str">
        <f>IF(SUM(COUNTIFS('Planificación 2026-1'!E:E,"FILIAL",'Planificación 2026-1'!W:W,C16,'Planificación 2026-1'!G:G,"CA"))&gt;0,"P07"," ")</f>
        <v xml:space="preserve"> </v>
      </c>
      <c r="AG16" s="78" t="str">
        <f>IF(SUM(COUNTIFS('Planificación 2026-1'!E:E,"FILIAL",'Planificación 2026-1'!W:W,C16,'Planificación 2026-1'!G:G,"DE"))&gt;0,"P08"," ")</f>
        <v xml:space="preserve"> </v>
      </c>
      <c r="AH16" s="78" t="str">
        <f>IF(SUM(COUNTIFS('Planificación 2026-1'!E:E,"FILIAL",'Planificación 2026-1'!W:W,C16,'Planificación 2026-1'!G:G,"OB"))&gt;0,"P09"," ")</f>
        <v xml:space="preserve"> </v>
      </c>
      <c r="AI16" s="78" t="str">
        <f>IF(SUM(COUNTIFS('Planificación 2026-1'!E:E,"FILIAL",'Planificación 2026-1'!W:W,C16,'Planificación 2026-1'!G:G,"MH"))&gt;0,"P31"," ")</f>
        <v xml:space="preserve"> </v>
      </c>
      <c r="AJ16" s="78" t="str">
        <f>IF(SUM(COUNTIFS('Planificación 2026-1'!E:E,"FILIAL",'Planificación 2026-1'!W:W,C16,'Planificación 2026-1'!G:G,"IC"))&gt;0,"P32"," ")</f>
        <v xml:space="preserve"> </v>
      </c>
      <c r="AK16" s="78" t="str">
        <f>IF(SUM(COUNTIFS('Planificación 2026-1'!E:E,"FILIAL",'Planificación 2026-1'!W:W,C16,'Planificación 2026-1'!G:G,"AR"))&gt;0,"P34"," ")</f>
        <v xml:space="preserve"> </v>
      </c>
      <c r="AL16" s="78" t="str">
        <f>IF(SUM(COUNTIFS('Planificación 2026-1'!E:E,"FILIAL",'Planificación 2026-1'!W:W,C16,'Planificación 2026-1'!G:G,"T1"))&gt;0,"P35"," ")</f>
        <v xml:space="preserve"> </v>
      </c>
      <c r="AM16" s="78" t="str">
        <f>IF(SUM(COUNTIFS('Planificación 2026-1'!E:E,"FILIAL",'Planificación 2026-1'!W:W,C16,'Planificación 2026-1'!G:G,"T3"))&gt;0,"P36"," ")</f>
        <v xml:space="preserve"> </v>
      </c>
      <c r="AN16" s="78" t="str">
        <f>IF(SUM(COUNTIFS('Planificación 2026-1'!E:E,"FILIAL",'Planificación 2026-1'!W:W,C16,'Planificación 2026-1'!G:G,"T2"))&gt;0,"P37"," ")</f>
        <v xml:space="preserve"> </v>
      </c>
      <c r="AO16" s="78" t="str">
        <f>IF(SUM(COUNTIFS('Planificación 2026-1'!E:E,"FILIAL",'Planificación 2026-1'!W:W,C16,'Planificación 2026-1'!G:G,"AE"))&gt;0,"P38"," ")</f>
        <v xml:space="preserve"> </v>
      </c>
      <c r="AP16" s="78" t="str">
        <f>IF(SUM(COUNTIFS('Planificación 2026-1'!E:E,"FILIAL",'Planificación 2026-1'!W:W,C16,'Planificación 2026-1'!G:G,"T4"))&gt;0,"P55"," ")</f>
        <v xml:space="preserve"> </v>
      </c>
      <c r="AQ16" s="78" t="str">
        <f>IF(SUM(COUNTIFS('Planificación 2026-1'!E:E,"SUNAMPE",'Planificación 2026-1'!W:W,C16,'Planificación 2026-1'!G:G,"AF"))&gt;0," P01"," ")</f>
        <v xml:space="preserve"> </v>
      </c>
      <c r="AR16" s="78" t="str">
        <f>IF(SUM(COUNTIFS('Planificación 2026-1'!E:E,"SUNAMPE",'Planificación 2026-1'!W:W,C16,'Planificación 2026-1'!G:G,"EN"))&gt;0,"P02"," ")</f>
        <v xml:space="preserve"> </v>
      </c>
      <c r="AS16" s="78" t="str">
        <f>IF(SUM(COUNTIFS('Planificación 2026-1'!E:E,"SUNAMPE",'Planificación 2026-1'!W:W,C16,'Planificación 2026-1'!G:G,"IS"))&gt;0,"P03"," ")</f>
        <v xml:space="preserve"> </v>
      </c>
      <c r="AT16" s="78" t="str">
        <f>IF(SUM(COUNTIFS('Planificación 2026-1'!E:E,"SUNAMPE",'Planificación 2026-1'!W:W,C16,'Planificación 2026-1'!G:G,"PS"))&gt;0,"P04"," ")</f>
        <v>P04</v>
      </c>
      <c r="AU16" s="78"/>
      <c r="AV16" s="78" t="str">
        <f>IF(SUM(COUNTIFS('Planificación 2026-1'!E:E,"SUNAMPE",'Planificación 2026-1'!W:W,C16,'Planificación 2026-1'!G:G,"IN"))&gt;0,"P06"," ")</f>
        <v xml:space="preserve"> </v>
      </c>
      <c r="AW16" s="78" t="str">
        <f>IF(SUM(COUNTIFS('Planificación 2026-1'!E:E,"SUNAMPE",'Planificación 2026-1'!W:W,C16,'Planificación 2026-1'!G:G,"CA"))&gt;0,"P07"," ")</f>
        <v xml:space="preserve"> </v>
      </c>
      <c r="AX16" s="78" t="str">
        <f>IF(SUM(COUNTIFS('Planificación 2026-1'!E:E,"SUNAMPE",'Planificación 2026-1'!W:W,C16,'Planificación 2026-1'!G:G,"DE"))&gt;0,"P08"," ")</f>
        <v xml:space="preserve"> </v>
      </c>
      <c r="AY16" s="78" t="str">
        <f>IF(SUM(COUNTIFS('Planificación 2026-1'!E:E,"SUNAMPE",'Planificación 2026-1'!W:W,C16,'Planificación 2026-1'!G:G,"OB"))&gt;0,"P09"," ")</f>
        <v>P09</v>
      </c>
      <c r="AZ16" s="78" t="str">
        <f>IF(SUM(COUNTIFS('Planificación 2026-1'!E:E,"SUNAMPE",'Planificación 2026-1'!W:W,C16,'Planificación 2026-1'!G:G,"MH"))&gt;0,"P31"," ")</f>
        <v xml:space="preserve"> </v>
      </c>
      <c r="BA16" s="78" t="str">
        <f>IF(SUM(COUNTIFS('Planificación 2026-1'!E:E,"SUNAMPE",'Planificación 2026-1'!W:W,C16,'Planificación 2026-1'!G:G,"IC"))&gt;0,"P32"," ")</f>
        <v xml:space="preserve"> </v>
      </c>
      <c r="BB16" s="78" t="str">
        <f>IF(SUM(COUNTIFS('Planificación 2026-1'!E:E,"SUNAMPE",'Planificación 2026-1'!W:W,C16,'Planificación 2026-1'!G:G,"AR"))&gt;0,"P34"," ")</f>
        <v xml:space="preserve"> </v>
      </c>
      <c r="BC16" s="78" t="str">
        <f>IF(SUM(COUNTIFS('Planificación 2026-1'!E:E,"SUNAMPE",'Planificación 2026-1'!W:W,C16,'Planificación 2026-1'!G:G,"T1"))&gt;0,"P35"," ")</f>
        <v xml:space="preserve"> </v>
      </c>
      <c r="BD16" s="78" t="str">
        <f>IF(SUM(COUNTIFS('Planificación 2026-1'!E:E,"SUNAMPE",'Planificación 2026-1'!W:W,C16,'Planificación 2026-1'!G:G,"T3"))&gt;0,"P36"," ")</f>
        <v xml:space="preserve"> </v>
      </c>
      <c r="BE16" s="78" t="str">
        <f>IF(SUM(COUNTIFS('Planificación 2026-1'!E:E,"SUNAMPE",'Planificación 2026-1'!W:W,C16,'Planificación 2026-1'!G:G,"T2"))&gt;0,"P37"," ")</f>
        <v xml:space="preserve"> </v>
      </c>
      <c r="BF16" s="78" t="str">
        <f>IF(SUM(COUNTIFS('Planificación 2026-1'!E:E,"SUNAMPE",'Planificación 2026-1'!W:W,C16,'Planificación 2026-1'!G:G,"AE"))&gt;0,"P38"," ")</f>
        <v xml:space="preserve"> </v>
      </c>
      <c r="BG16" s="78" t="str">
        <f>IF(SUM(COUNTIFS('Planificación 2026-1'!E:E,"SUNAMPE",'Planificación 2026-1'!W:W,C16,'Planificación 2026-1'!G:G,"T4"))&gt;0,"P55"," ")</f>
        <v xml:space="preserve"> </v>
      </c>
      <c r="BH16" s="78" t="str">
        <f>IF(SUM(COUNTIFS('Planificación 2026-1'!E:E,"HUAURA",'Planificación 2026-1'!W:W,C16,'Planificación 2026-1'!G:G,"AF"))&gt;0," P01"," ")</f>
        <v xml:space="preserve"> </v>
      </c>
      <c r="BI16" s="78" t="str">
        <f>IF(SUM(COUNTIFS('Planificación 2026-1'!E:E,"HUAURA",'Planificación 2026-1'!W:W,C16,'Planificación 2026-1'!G:G,"EN"))&gt;0,"P02"," ")</f>
        <v xml:space="preserve"> </v>
      </c>
      <c r="BJ16" s="78" t="str">
        <f>IF(SUM(COUNTIFS('Planificación 2026-1'!E:E,"HUAURA",'Planificación 2026-1'!W:W,C16,'Planificación 2026-1'!G:G,"IS"))&gt;0,"P03"," ")</f>
        <v xml:space="preserve"> </v>
      </c>
      <c r="BK16" s="78" t="str">
        <f>IF(SUM(COUNTIFS('Planificación 2026-1'!E:E,"HUAURA",'Planificación 2026-1'!W:W,C16,'Planificación 2026-1'!G:G,"PS"))&gt;0,"P04"," ")</f>
        <v xml:space="preserve"> </v>
      </c>
      <c r="BL16" s="78"/>
      <c r="BM16" s="78" t="str">
        <f>IF(SUM(COUNTIFS('Planificación 2026-1'!E:E,"HUAURA",'Planificación 2026-1'!W:W,C16,'Planificación 2026-1'!G:G,"IN"))&gt;0,"P06"," ")</f>
        <v xml:space="preserve"> </v>
      </c>
      <c r="BN16" s="78" t="str">
        <f>IF(SUM(COUNTIFS('Planificación 2026-1'!E:E,"HUAURA",'Planificación 2026-1'!W:W,C16,'Planificación 2026-1'!G:G,"CA"))&gt;0,"P07"," ")</f>
        <v xml:space="preserve"> </v>
      </c>
      <c r="BO16" s="78" t="str">
        <f>IF(SUM(COUNTIFS('Planificación 2026-1'!E:E,"HUAURA",'Planificación 2026-1'!W:W,C16,'Planificación 2026-1'!G:G,"DE"))&gt;0,"P08"," ")</f>
        <v xml:space="preserve"> </v>
      </c>
      <c r="BP16" s="78" t="str">
        <f>IF(SUM(COUNTIFS('Planificación 2026-1'!E:E,"HUAURA",'Planificación 2026-1'!W:W,C16,'Planificación 2026-1'!G:G,"OB"))&gt;0,"P09"," ")</f>
        <v xml:space="preserve"> </v>
      </c>
      <c r="BQ16" s="78" t="str">
        <f>IF(SUM(COUNTIFS('Planificación 2026-1'!E:E,"HUAURA",'Planificación 2026-1'!W:W,C16,'Planificación 2026-1'!G:G,"MH"))&gt;0,"P31"," ")</f>
        <v xml:space="preserve"> </v>
      </c>
      <c r="BR16" s="78" t="str">
        <f>IF(SUM(COUNTIFS('Planificación 2026-1'!E:E,"HUAURA",'Planificación 2026-1'!W:W,C16,'Planificación 2026-1'!G:G,"IC"))&gt;0,"P32"," ")</f>
        <v xml:space="preserve"> </v>
      </c>
      <c r="BS16" s="78" t="str">
        <f>IF(SUM(COUNTIFS('Planificación 2026-1'!E:E,"HUAURA",'Planificación 2026-1'!W:W,C16,'Planificación 2026-1'!G:G,"AR"))&gt;0,"P34"," ")</f>
        <v xml:space="preserve"> </v>
      </c>
      <c r="BT16" s="78" t="str">
        <f>IF(SUM(COUNTIFS('Planificación 2026-1'!E:E,"HUAURA",'Planificación 2026-1'!W:W,C16,'Planificación 2026-1'!G:G,"T1"))&gt;0,"P35"," ")</f>
        <v xml:space="preserve"> </v>
      </c>
      <c r="BU16" s="78" t="str">
        <f>IF(SUM(COUNTIFS('Planificación 2026-1'!E:E,"HUAURA",'Planificación 2026-1'!W:W,C16,'Planificación 2026-1'!G:G,"T3"))&gt;0,"P36"," ")</f>
        <v xml:space="preserve"> </v>
      </c>
      <c r="BV16" s="78" t="str">
        <f>IF(SUM(COUNTIFS('Planificación 2026-1'!E:E,"HUAURA",'Planificación 2026-1'!W:W,C16,'Planificación 2026-1'!G:G,"T2"))&gt;0,"P37"," ")</f>
        <v xml:space="preserve"> </v>
      </c>
      <c r="BW16" s="78" t="str">
        <f>IF(SUM(COUNTIFS('Planificación 2026-1'!E:E,"HUAURA",'Planificación 2026-1'!W:W,C16,'Planificación 2026-1'!G:G,"AE"))&gt;0,"P38"," ")</f>
        <v xml:space="preserve"> </v>
      </c>
      <c r="BX16" s="78" t="str">
        <f>IF(SUM(COUNTIFS('Planificación 2026-1'!E:E,"HUAURA",'Planificación 2026-1'!W:W,C16,'Planificación 2026-1'!G:G,"T4"))&gt;0,"P55"," ")</f>
        <v xml:space="preserve"> </v>
      </c>
      <c r="BY16" s="79">
        <f>SUMIFS('Planificación 2026-1'!R:R,'Planificación 2026-1'!W:W,C16,'Planificación 2026-1'!G:G,"AF",'Planificación 2026-1'!H:H,"&gt;2")</f>
        <v>0</v>
      </c>
      <c r="BZ16" s="79">
        <f>SUMIFS('Planificación 2026-1'!R:R,'Planificación 2026-1'!W:W,C16,'Planificación 2026-1'!G:G,"EN",'Planificación 2026-1'!H:H,"&gt;2")</f>
        <v>0</v>
      </c>
      <c r="CA16" s="79">
        <f>SUMIFS('Planificación 2026-1'!R:R,'Planificación 2026-1'!W:W,C16,'Planificación 2026-1'!G:G,"IS",'Planificación 2026-1'!H:H,"&gt;2")</f>
        <v>0</v>
      </c>
      <c r="CB16" s="79">
        <f>SUMIFS('Planificación 2026-1'!R:R,'Planificación 2026-1'!W:W,C16,'Planificación 2026-1'!G:G,"PS",'Planificación 2026-1'!H:H,"&gt;2")</f>
        <v>0</v>
      </c>
      <c r="CC16" s="79">
        <f>SUMIFS('Planificación 2026-1'!R:R,'Planificación 2026-1'!W:W,C16,'Planificación 2026-1'!G:G,"IN",'Planificación 2026-1'!H:H,"&gt;2")</f>
        <v>0</v>
      </c>
      <c r="CD16" s="79">
        <f>SUMIFS('Planificación 2026-1'!R:R,'Planificación 2026-1'!W:W,C16,'Planificación 2026-1'!G:G,"CA",'Planificación 2026-1'!H:H,"&gt;2")</f>
        <v>0</v>
      </c>
      <c r="CE16" s="79">
        <f>SUMIFS('Planificación 2026-1'!R:R,'Planificación 2026-1'!W:W,C16,'Planificación 2026-1'!G:G,"DE",'Planificación 2026-1'!H:H,"&gt;2")</f>
        <v>0</v>
      </c>
      <c r="CF16" s="79">
        <f>SUMIFS('Planificación 2026-1'!R:R,'Planificación 2026-1'!W:W,C16,'Planificación 2026-1'!G:G,"OB",'Planificación 2026-1'!H:H,"&gt;2")</f>
        <v>0</v>
      </c>
      <c r="CG16" s="79">
        <f>SUMIFS('Planificación 2026-1'!R:R,'Planificación 2026-1'!W:W,C16,'Planificación 2026-1'!G:G,"MH",'Planificación 2026-1'!H:H,"&gt;2")</f>
        <v>0</v>
      </c>
      <c r="CH16" s="79">
        <f>SUMIFS('Planificación 2026-1'!R:R,'Planificación 2026-1'!W:W,C16,'Planificación 2026-1'!G:G,"IC",'Planificación 2026-1'!H:H,"&gt;2")</f>
        <v>0</v>
      </c>
      <c r="CI16" s="79">
        <f>SUMIFS('Planificación 2026-1'!R:R,'Planificación 2026-1'!W:W,C16,'Planificación 2026-1'!G:G,"AR",'Planificación 2026-1'!H:H,"&gt;2")</f>
        <v>0</v>
      </c>
      <c r="CJ16" s="79">
        <f>SUMIFS('Planificación 2026-1'!R:R,'Planificación 2026-1'!W:W,C16,'Planificación 2026-1'!G:G,"T1",'Planificación 2026-1'!H:H,"&gt;2")</f>
        <v>0</v>
      </c>
      <c r="CK16" s="79">
        <f>SUMIFS('Planificación 2026-1'!R:R,'Planificación 2026-1'!W:W,C16,'Planificación 2026-1'!G:G,"T3",'Planificación 2026-1'!H:H,"&gt;2")</f>
        <v>0</v>
      </c>
      <c r="CL16" s="79">
        <f>SUMIFS('Planificación 2026-1'!R:R,'Planificación 2026-1'!W:W,C16,'Planificación 2026-1'!G:G,"T2",'Planificación 2026-1'!H:H,"&gt;2")</f>
        <v>0</v>
      </c>
      <c r="CM16" s="79">
        <f>SUMIFS('Planificación 2026-1'!R:R,'Planificación 2026-1'!W:W,C16,'Planificación 2026-1'!G:G,"AE",'Planificación 2026-1'!H:H,"&gt;2")</f>
        <v>0</v>
      </c>
      <c r="CN16" s="79">
        <f>SUMIFS('Planificación 2026-1'!R:R,'Planificación 2026-1'!W:W,C16,'Planificación 2026-1'!G:G,"T4",'Planificación 2026-1'!H:H,"&gt;2")</f>
        <v>0</v>
      </c>
      <c r="CO16" s="79">
        <f>SUMIFS('Planificación 2026-1'!R:R,'Planificación 2026-1'!W:W,C16,'Planificación 2026-1'!G:G,"AF",'Planificación 2026-1'!H:H,"&lt;3")</f>
        <v>0</v>
      </c>
      <c r="CP16" s="79">
        <f>SUMIFS('Planificación 2026-1'!R:R,'Planificación 2026-1'!W:W,C16,'Planificación 2026-1'!G:G,"EN",'Planificación 2026-1'!H:H,"&lt;3")</f>
        <v>15</v>
      </c>
      <c r="CQ16" s="79">
        <f>SUMIFS('Planificación 2026-1'!R:R,'Planificación 2026-1'!W:W,C16,'Planificación 2026-1'!G:G,"IS",'Planificación 2026-1'!H:H,"&lt;3")</f>
        <v>0</v>
      </c>
      <c r="CR16" s="79">
        <f>SUMIFS('Planificación 2026-1'!R:R,'Planificación 2026-1'!W:W,C16,'Planificación 2026-1'!G:G,"PS",'Planificación 2026-1'!H:H,"&lt;3")</f>
        <v>5</v>
      </c>
      <c r="CS16" s="79">
        <f>SUMIFS('Planificación 2026-1'!R:R,'Planificación 2026-1'!W:W,C16,'Planificación 2026-1'!G:G,"IN",'Planificación 2026-1'!H:H,"&lt;3")</f>
        <v>0</v>
      </c>
      <c r="CT16" s="79">
        <f>SUMIFS('Planificación 2026-1'!R:R,'Planificación 2026-1'!W:W,C16,'Planificación 2026-1'!G:G,"CA",'Planificación 2026-1'!H:H,"&lt;3")</f>
        <v>0</v>
      </c>
      <c r="CU16" s="79">
        <f>SUMIFS('Planificación 2026-1'!R:R,'Planificación 2026-1'!W:W,C16,'Planificación 2026-1'!G:G,"DE",'Planificación 2026-1'!H:H,"&lt;3")</f>
        <v>0</v>
      </c>
      <c r="CV16" s="79">
        <f>SUMIFS('Planificación 2026-1'!R:R,'Planificación 2026-1'!W:W,C16,'Planificación 2026-1'!G:G,"OB",'Planificación 2026-1'!H:H,"&lt;3")</f>
        <v>18</v>
      </c>
      <c r="CW16" s="79">
        <f>SUMIFS('Planificación 2026-1'!R:R,'Planificación 2026-1'!W:W,C16,'Planificación 2026-1'!G:G,"MH",'Planificación 2026-1'!H:H,"&lt;3")</f>
        <v>0</v>
      </c>
      <c r="CX16" s="79">
        <f>SUMIFS('Planificación 2026-1'!R:R,'Planificación 2026-1'!W:W,C16,'Planificación 2026-1'!G:G,"IC",'Planificación 2026-1'!H:H,"&lt;3")</f>
        <v>0</v>
      </c>
      <c r="CY16" s="79">
        <f>SUMIFS('Planificación 2026-1'!R:R,'Planificación 2026-1'!W:W,C16,'Planificación 2026-1'!G:G,"AR",'Planificación 2026-1'!H:H,"&lt;3")</f>
        <v>0</v>
      </c>
      <c r="CZ16" s="79">
        <f>SUMIFS('Planificación 2026-1'!R:R,'Planificación 2026-1'!W:W,C16,'Planificación 2026-1'!G:G,"T1",'Planificación 2026-1'!H:H,"&lt;3")</f>
        <v>0</v>
      </c>
      <c r="DA16" s="79">
        <f>SUMIFS('Planificación 2026-1'!R:R,'Planificación 2026-1'!W:W,C16,'Planificación 2026-1'!G:G,"T3",'Planificación 2026-1'!H:H,"&lt;3")</f>
        <v>0</v>
      </c>
      <c r="DB16" s="79">
        <f>SUMIFS('Planificación 2026-1'!R:R,'Planificación 2026-1'!W:W,C16,'Planificación 2026-1'!G:G,"T2",'Planificación 2026-1'!H:H,"&lt;3")</f>
        <v>0</v>
      </c>
      <c r="DC16" s="79">
        <f>SUMIFS('Planificación 2026-1'!R:R,'Planificación 2026-1'!W:W,C16,'Planificación 2026-1'!G:G,"AE",'Planificación 2026-1'!H:H,"&lt;3")</f>
        <v>0</v>
      </c>
      <c r="DD16" s="79">
        <f>SUMIFS('Planificación 2026-1'!R:R,'Planificación 2026-1'!W:W,C16,'Planificación 2026-1'!G:G,"T4",'Planificación 2026-1'!H:H,"&lt;3")</f>
        <v>0</v>
      </c>
      <c r="DE16" s="78" t="str">
        <f t="shared" si="4"/>
        <v>P02 P09</v>
      </c>
      <c r="DF16" s="30">
        <f>IF(C16="","",SUMIFS('Planificación 2026-1'!R:R,'Planificación 2026-1'!W:W,C16,'Planificación 2026-1'!E:E,"PRINCIPAL",'Planificación 2026-1'!X:X,"VIRTUAL"))</f>
        <v>0</v>
      </c>
      <c r="DG16" s="30">
        <f>IF(C16="","",SUMIFS('Planificación 2026-1'!R:R,'Planificación 2026-1'!W:W,C16,'Planificación 2026-1'!E:E,"PRINCIPAL",'Planificación 2026-1'!X:X,"PRESENCIAL"))</f>
        <v>20</v>
      </c>
      <c r="DH16" s="30">
        <f>IF(C16="","",SUMIFS('Planificación 2026-1'!R:R,'Planificación 2026-1'!W:W,C16,'Planificación 2026-1'!E:E,"PRINCIPAL",'Planificación 2026-1'!X:X,"HIBRIDO PRESENCIAL"))</f>
        <v>0</v>
      </c>
      <c r="DI16" s="78" t="str">
        <f t="shared" si="5"/>
        <v/>
      </c>
      <c r="DJ16" s="78">
        <f>IF(C16="","",SUMIFS('Planificación 2026-1'!R:R,'Planificación 2026-1'!W:W,C16,'Planificación 2026-1'!E:E,"FILIAL",'Planificación 2026-1'!X:X,"VIRTUAL"))</f>
        <v>0</v>
      </c>
      <c r="DK16" s="80">
        <f>IF(C16="","",SUMIFS('Planificación 2026-1'!R:R,'Planificación 2026-1'!W:W,C16,'Planificación 2026-1'!E:E,"FILIAL",'Planificación 2026-1'!X:X,"PRESENCIAL"))</f>
        <v>0</v>
      </c>
      <c r="DL16" s="42">
        <f>IF(C16="","",SUMIFS('Planificación 2026-1'!R:R,'Planificación 2026-1'!W:W,C16,'Planificación 2026-1'!E:E,"FILIAL",'Planificación 2026-1'!X:X,"HIBRIDO PRESENCIAL"))</f>
        <v>0</v>
      </c>
      <c r="DM16" s="81" t="str">
        <f t="shared" si="6"/>
        <v>P04 P09</v>
      </c>
      <c r="DN16" s="78">
        <f>IF(C16="","",SUMIFS('Planificación 2026-1'!R:R,'Planificación 2026-1'!W:W,C16,'Planificación 2026-1'!E:E,"SUNAMPE",'Planificación 2026-1'!X:X,"VIRTUAL"))</f>
        <v>0</v>
      </c>
      <c r="DO16" s="42">
        <f>IF(C16="","",SUMIFS('Planificación 2026-1'!R:R,'Planificación 2026-1'!W:W,C16,'Planificación 2026-1'!E:E,"SUNAMPE",'Planificación 2026-1'!X:X,"PRESENCIAL"))</f>
        <v>18</v>
      </c>
      <c r="DP16" s="81" t="str">
        <f t="shared" si="7"/>
        <v/>
      </c>
      <c r="DQ16" s="78">
        <f>IF(C16="","",SUMIFS('Planificación 2026-1'!R:R,'Planificación 2026-1'!W:W,C16,'Planificación 2026-1'!E:E,"HUAURA",'Planificación 2026-1'!X:X,"VIRTUAL"))</f>
        <v>0</v>
      </c>
      <c r="DR16" s="42">
        <f>IF(C16="","",SUMIFS('Planificación 2026-1'!R:R,'Planificación 2026-1'!W:W,C16,'Planificación 2026-1'!E:E,"HUAURA",'Planificación 2026-1'!X:X,"PRESENCIAL"))</f>
        <v>0</v>
      </c>
      <c r="DS16" s="48">
        <f>SUMIFS('Planificación 2026-1'!R:R,'Planificación 2026-1'!W:W,C16,'Planificación 2026-1'!E:E,"PRINCIPAL",'Planificación 2026-1'!X:X,"VIRTUAL",'Planificación 2026-1'!H:H,"&gt;2")</f>
        <v>0</v>
      </c>
      <c r="DT16" s="48">
        <f>SUMIFS('Planificación 2026-1'!R:R,'Planificación 2026-1'!W:W,C16,'Planificación 2026-1'!E:E,"PRINCIPAL",'Planificación 2026-1'!X:X,"&lt;&gt;VIRTUAL",'Planificación 2026-1'!H:H,"&gt;2")</f>
        <v>0</v>
      </c>
      <c r="DU16" s="48">
        <f>SUMIFS('Planificación 2026-1'!R:R,'Planificación 2026-1'!W:W,C16,'Planificación 2026-1'!E:E,"SUNAMPE",'Planificación 2026-1'!X:X,"VIRTUAL",'Planificación 2026-1'!H:H,"&gt;2")</f>
        <v>0</v>
      </c>
      <c r="DV16" s="48">
        <f>SUMIFS('Planificación 2026-1'!R:R,'Planificación 2026-1'!W:W,C16,'Planificación 2026-1'!E:E,"SUNAMPE",'Planificación 2026-1'!X:X,"&lt;&gt;VIRTUAL",'Planificación 2026-1'!H:H,"&gt;2")</f>
        <v>0</v>
      </c>
      <c r="DW16" s="48">
        <f>SUMIFS('Planificación 2026-1'!R:R,'Planificación 2026-1'!W:W,C16,'Planificación 2026-1'!E:E,"FILIAL",'Planificación 2026-1'!X:X,"VIRTUAL",'Planificación 2026-1'!H:H,"&gt;2")</f>
        <v>0</v>
      </c>
      <c r="DX16" s="48">
        <f>SUMIFS('Planificación 2026-1'!R:R,'Planificación 2026-1'!W:W,C16,'Planificación 2026-1'!E:E,"FILIAL",'Planificación 2026-1'!X:X,"&lt;&gt;VIRTUAL",'Planificación 2026-1'!H:H,"&gt;2")</f>
        <v>0</v>
      </c>
      <c r="DY16" s="48">
        <f>SUMIFS('Planificación 2026-1'!R:R,'Planificación 2026-1'!W:W,C16,'Planificación 2026-1'!E:E,"PORUMA",'Planificación 2026-1'!X:X,"VIRTUAL",'Planificación 2026-1'!H:H,"&gt;2")</f>
        <v>0</v>
      </c>
      <c r="DZ16" s="48">
        <f>SUMIFS('Planificación 2026-1'!R:R,'Planificación 2026-1'!W:W,C16,'Planificación 2026-1'!E:E,"PORUMA",'Planificación 2026-1'!X:X,"&lt;&gt;VIRTUAL",'Planificación 2026-1'!H:H,"&gt;2")</f>
        <v>0</v>
      </c>
      <c r="EA16" s="48">
        <f>SUMIFS('Planificación 2026-1'!R:R,'Planificación 2026-1'!W:W,C16,'Planificación 2026-1'!E:E,"HUAURA",'Planificación 2026-1'!X:X,"VIRTUAL",'Planificación 2026-1'!H:H,"&gt;2")</f>
        <v>0</v>
      </c>
      <c r="EB16" s="48">
        <f>SUMIFS('Planificación 2026-1'!R:R,'Planificación 2026-1'!W:W,C16,'Planificación 2026-1'!E:E,"HUAURA",'Planificación 2026-1'!X:X,"&lt;&gt;VIRTUAL",'Planificación 2026-1'!H:H,"&gt;2")</f>
        <v>0</v>
      </c>
      <c r="EC16" s="48">
        <f>SUMIFS('Planificación 2026-1'!R:R,'Planificación 2026-1'!W:W,C16,'Planificación 2026-1'!E:E,"PRINCIPAL",'Planificación 2026-1'!X:X,"VIRTUAL",'Planificación 2026-1'!H:H,"&lt;3")</f>
        <v>0</v>
      </c>
      <c r="ED16" s="48">
        <f>SUMIFS('Planificación 2026-1'!R:R,'Planificación 2026-1'!W:W,C16,'Planificación 2026-1'!E:E,"PRINCIPAL",'Planificación 2026-1'!X:X,"&lt;&gt;VIRTUAL",'Planificación 2026-1'!H:H,"&lt;3")</f>
        <v>20</v>
      </c>
      <c r="EE16" s="48">
        <f>SUMIFS('Planificación 2026-1'!R:R,'Planificación 2026-1'!W:W,C16,'Planificación 2026-1'!E:E,"SUNAMPE",'Planificación 2026-1'!X:X,"VIRTUAL",'Planificación 2026-1'!H:H,"&lt;3")</f>
        <v>0</v>
      </c>
      <c r="EF16" s="48">
        <f>SUMIFS('Planificación 2026-1'!R:R,'Planificación 2026-1'!W:W,C16,'Planificación 2026-1'!E:E,"SUNAMPE",'Planificación 2026-1'!X:X,"&lt;&gt;VIRTUAL",'Planificación 2026-1'!H:H,"&lt;3")</f>
        <v>18</v>
      </c>
      <c r="EG16" s="48">
        <f>SUMIFS('Planificación 2026-1'!R:R,'Planificación 2026-1'!W:W,C16,'Planificación 2026-1'!E:E,"FILIAL",'Planificación 2026-1'!X:X,"VIRTUAL",'Planificación 2026-1'!H:H,"&lt;3")</f>
        <v>0</v>
      </c>
      <c r="EH16" s="48">
        <f>SUMIFS('Planificación 2026-1'!R:R,'Planificación 2026-1'!W:W,C16,'Planificación 2026-1'!E:E,"FILIAL",'Planificación 2026-1'!X:X,"&lt;&gt;VIRTUAL",'Planificación 2026-1'!H:H,"&lt;3")</f>
        <v>0</v>
      </c>
      <c r="EI16" s="48">
        <f>SUMIFS('Planificación 2026-1'!R:R,'Planificación 2026-1'!W:W,C16,'Planificación 2026-1'!E:E,"PORUMA",'Planificación 2026-1'!X:X,"VIRTUAL",'Planificación 2026-1'!H:H,"&lt;3")</f>
        <v>0</v>
      </c>
      <c r="EJ16" s="48">
        <f>SUMIFS('Planificación 2026-1'!R:R,'Planificación 2026-1'!W:W,C16,'Planificación 2026-1'!E:E,"PORUMA",'Planificación 2026-1'!X:X,"&lt;&gt;VIRTUAL",'Planificación 2026-1'!H:H,"&lt;3")</f>
        <v>0</v>
      </c>
      <c r="EK16" s="48">
        <f>SUMIFS('Planificación 2026-1'!R:R,'Planificación 2026-1'!W:W,C16,'Planificación 2026-1'!E:E,"HUAURA",'Planificación 2026-1'!X:X,"VIRTUAL",'Planificación 2026-1'!H:H,"&lt;3")</f>
        <v>0</v>
      </c>
      <c r="EL16" s="48">
        <f>SUMIFS('Planificación 2026-1'!R:R,'Planificación 2026-1'!W:W,C16,'Planificación 2026-1'!E:E,"HUAURA",'Planificación 2026-1'!X:X,"&lt;&gt;VIRTUAL",'Planificación 2026-1'!H:H,"&lt;3")</f>
        <v>0</v>
      </c>
      <c r="EM16" s="48">
        <f t="shared" si="8"/>
        <v>0</v>
      </c>
      <c r="EN16" s="48">
        <f t="shared" si="9"/>
        <v>0</v>
      </c>
      <c r="EO16" s="48">
        <f t="shared" si="10"/>
        <v>0</v>
      </c>
      <c r="EP16" s="48">
        <f t="shared" si="11"/>
        <v>20</v>
      </c>
      <c r="EQ16" s="48">
        <f t="shared" si="12"/>
        <v>18</v>
      </c>
      <c r="ER16" s="48"/>
      <c r="ES16" s="48">
        <f t="shared" si="13"/>
        <v>0</v>
      </c>
      <c r="ET16" s="48">
        <f t="shared" si="14"/>
        <v>38</v>
      </c>
      <c r="EU16" s="48" t="b">
        <f t="shared" si="15"/>
        <v>1</v>
      </c>
      <c r="EV16" s="48" t="str">
        <f t="shared" si="16"/>
        <v/>
      </c>
      <c r="EW16" s="48" t="str">
        <f t="shared" si="17"/>
        <v>PRESENCIAL</v>
      </c>
    </row>
    <row r="17" spans="1:153" x14ac:dyDescent="0.3">
      <c r="A17" s="53"/>
      <c r="B17" s="383">
        <v>14</v>
      </c>
      <c r="C17" s="107" t="s">
        <v>21</v>
      </c>
      <c r="D17" s="82">
        <f>SUMIF('Planificación 2026-1'!W:W,C17,'Planificación 2026-1'!R:R)</f>
        <v>32</v>
      </c>
      <c r="E17" s="384" t="s">
        <v>341</v>
      </c>
      <c r="F17" s="107" t="s">
        <v>430</v>
      </c>
      <c r="G17" s="107" t="s">
        <v>431</v>
      </c>
      <c r="H17" s="107" t="s">
        <v>432</v>
      </c>
      <c r="I17" s="77" t="str">
        <f>IF(SUM(COUNTIFS('Planificación 2026-1'!E:E,"PRINCIPAL",'Planificación 2026-1'!W:W,C17,'Planificación 2026-1'!G:G,"AF"))&gt;0,"P01"," ")</f>
        <v xml:space="preserve"> </v>
      </c>
      <c r="J17" s="78" t="str">
        <f>IF(SUM(COUNTIFS('Planificación 2026-1'!E:E,"PRINCIPAL",'Planificación 2026-1'!W:W,C17,'Planificación 2026-1'!G:G,"EN"))&gt;0,"P02"," ")</f>
        <v>P02</v>
      </c>
      <c r="K17" s="78" t="str">
        <f>IF(SUM(COUNTIFS('Planificación 2026-1'!E:E,"PRINCIPAL",'Planificación 2026-1'!W:W,C17,'Planificación 2026-1'!G:G,"IS"))&gt;0,"P03"," ")</f>
        <v xml:space="preserve"> </v>
      </c>
      <c r="L17" s="78" t="str">
        <f>IF(SUM(COUNTIFS('Planificación 2026-1'!E:E,"PRINCIPAL",'Planificación 2026-1'!W:W,C17,'Planificación 2026-1'!G:G,"PS"))&gt;0,"P04"," ")</f>
        <v xml:space="preserve"> </v>
      </c>
      <c r="M17" s="78"/>
      <c r="N17" s="78" t="str">
        <f>IF(SUM(COUNTIFS('Planificación 2026-1'!E:E,"PRINCIPAL",'Planificación 2026-1'!W:W,C17,'Planificación 2026-1'!G:G,"IN"))&gt;0,"P06"," ")</f>
        <v xml:space="preserve"> </v>
      </c>
      <c r="O17" s="78" t="str">
        <f>IF(SUM(COUNTIFS('Planificación 2026-1'!E:E,"PRINCIPAL",'Planificación 2026-1'!W:W,C17,'Planificación 2026-1'!G:G,"CA"))&gt;0,"P07"," ")</f>
        <v xml:space="preserve"> </v>
      </c>
      <c r="P17" s="78" t="str">
        <f>IF(SUM(COUNTIFS('Planificación 2026-1'!E:E,"PRINCIPAL",'Planificación 2026-1'!W:W,C17,'Planificación 2026-1'!G:G,"DE"))&gt;0,"P08"," ")</f>
        <v xml:space="preserve"> </v>
      </c>
      <c r="Q17" s="78" t="str">
        <f>IF(SUM(COUNTIFS('Planificación 2026-1'!E:E,"PRINCIPAL",'Planificación 2026-1'!W:W,C17,'Planificación 2026-1'!G:G,"OB"))&gt;0,"P09"," ")</f>
        <v xml:space="preserve"> </v>
      </c>
      <c r="R17" s="78" t="str">
        <f>IF(SUM(COUNTIFS('Planificación 2026-1'!E:E,"PRINCIPAL",'Planificación 2026-1'!W:W,C17,'Planificación 2026-1'!G:G,"MH"))&gt;0,"P31"," ")</f>
        <v xml:space="preserve"> </v>
      </c>
      <c r="S17" s="78" t="str">
        <f>IF(SUM(COUNTIFS('Planificación 2026-1'!E:E,"PRINCIPAL",'Planificación 2026-1'!W:W,C17,'Planificación 2026-1'!G:G,"IC"))&gt;0,"P32"," ")</f>
        <v xml:space="preserve"> </v>
      </c>
      <c r="T17" s="78" t="str">
        <f>IF(SUM(COUNTIFS('Planificación 2026-1'!E:E,"PRINCIPAL",'Planificación 2026-1'!W:W,C17,'Planificación 2026-1'!G:G,"AR"))&gt;0,"P34"," ")</f>
        <v xml:space="preserve"> </v>
      </c>
      <c r="U17" s="78" t="str">
        <f>IF(SUM(COUNTIFS('Planificación 2026-1'!E:E,"PRINCIPAL",'Planificación 2026-1'!W:W,C17,'Planificación 2026-1'!G:G,"T1"))&gt;0,"P35"," ")</f>
        <v xml:space="preserve"> </v>
      </c>
      <c r="V17" s="78" t="str">
        <f>IF(SUM(COUNTIFS('Planificación 2026-1'!E:E,"PRINCIPAL",'Planificación 2026-1'!W:W,C17,'Planificación 2026-1'!G:G,"T3"))&gt;0,"P36"," ")</f>
        <v xml:space="preserve"> </v>
      </c>
      <c r="W17" s="78" t="str">
        <f>IF(SUM(COUNTIFS('Planificación 2026-1'!E:E,"PRINCIPAL",'Planificación 2026-1'!W:W,C17,'Planificación 2026-1'!G:G,"T2"))&gt;0,"P37"," ")</f>
        <v xml:space="preserve"> </v>
      </c>
      <c r="X17" s="78" t="str">
        <f>IF(SUM(COUNTIFS('Planificación 2026-1'!E:E,"PRINCIPAL",'Planificación 2026-1'!W:W,C17,'Planificación 2026-1'!G:G,"AE"))&gt;0,"P38"," ")</f>
        <v xml:space="preserve"> </v>
      </c>
      <c r="Y17" s="78" t="str">
        <f>IF(SUM(COUNTIFS('Planificación 2026-1'!E:E,"PRINCIPAL",'Planificación 2026-1'!W:W,C17,'Planificación 2026-1'!G:G,"T4"))&gt;0,"P55"," ")</f>
        <v xml:space="preserve"> </v>
      </c>
      <c r="Z17" s="78" t="str">
        <f>IF(SUM(COUNTIFS('Planificación 2026-1'!E:E,"FILIAL",'Planificación 2026-1'!W:W,C17,'Planificación 2026-1'!G:G,"AF"))&gt;0," P01"," ")</f>
        <v xml:space="preserve"> </v>
      </c>
      <c r="AA17" s="78" t="str">
        <f>IF(SUM(COUNTIFS('Planificación 2026-1'!E:E,"FILIAL",'Planificación 2026-1'!W:W,C17,'Planificación 2026-1'!G:G,"EN"))&gt;0,"P02"," ")</f>
        <v xml:space="preserve"> </v>
      </c>
      <c r="AB17" s="78" t="str">
        <f>IF(SUM(COUNTIFS('Planificación 2026-1'!E:E,"FILIAL",'Planificación 2026-1'!W:W,C17,'Planificación 2026-1'!G:G,"IS"))&gt;0,"P03"," ")</f>
        <v xml:space="preserve"> </v>
      </c>
      <c r="AC17" s="78" t="str">
        <f>IF(SUM(COUNTIFS('Planificación 2026-1'!E:E,"FILIAL",'Planificación 2026-1'!W:W,C17,'Planificación 2026-1'!G:G,"PS"))&gt;0,"P04"," ")</f>
        <v xml:space="preserve"> </v>
      </c>
      <c r="AD17" s="78"/>
      <c r="AE17" s="78" t="str">
        <f>IF(SUM(COUNTIFS('Planificación 2026-1'!E:E,"FILIAL",'Planificación 2026-1'!W:W,C17,'Planificación 2026-1'!G:G,"IN"))&gt;0,"P06"," ")</f>
        <v xml:space="preserve"> </v>
      </c>
      <c r="AF17" s="78" t="str">
        <f>IF(SUM(COUNTIFS('Planificación 2026-1'!E:E,"FILIAL",'Planificación 2026-1'!W:W,C17,'Planificación 2026-1'!G:G,"CA"))&gt;0,"P07"," ")</f>
        <v xml:space="preserve"> </v>
      </c>
      <c r="AG17" s="78" t="str">
        <f>IF(SUM(COUNTIFS('Planificación 2026-1'!E:E,"FILIAL",'Planificación 2026-1'!W:W,C17,'Planificación 2026-1'!G:G,"DE"))&gt;0,"P08"," ")</f>
        <v xml:space="preserve"> </v>
      </c>
      <c r="AH17" s="78" t="str">
        <f>IF(SUM(COUNTIFS('Planificación 2026-1'!E:E,"FILIAL",'Planificación 2026-1'!W:W,C17,'Planificación 2026-1'!G:G,"OB"))&gt;0,"P09"," ")</f>
        <v xml:space="preserve"> </v>
      </c>
      <c r="AI17" s="78" t="str">
        <f>IF(SUM(COUNTIFS('Planificación 2026-1'!E:E,"FILIAL",'Planificación 2026-1'!W:W,C17,'Planificación 2026-1'!G:G,"MH"))&gt;0,"P31"," ")</f>
        <v xml:space="preserve"> </v>
      </c>
      <c r="AJ17" s="78" t="str">
        <f>IF(SUM(COUNTIFS('Planificación 2026-1'!E:E,"FILIAL",'Planificación 2026-1'!W:W,C17,'Planificación 2026-1'!G:G,"IC"))&gt;0,"P32"," ")</f>
        <v xml:space="preserve"> </v>
      </c>
      <c r="AK17" s="78" t="str">
        <f>IF(SUM(COUNTIFS('Planificación 2026-1'!E:E,"FILIAL",'Planificación 2026-1'!W:W,C17,'Planificación 2026-1'!G:G,"AR"))&gt;0,"P34"," ")</f>
        <v xml:space="preserve"> </v>
      </c>
      <c r="AL17" s="78" t="str">
        <f>IF(SUM(COUNTIFS('Planificación 2026-1'!E:E,"FILIAL",'Planificación 2026-1'!W:W,C17,'Planificación 2026-1'!G:G,"T1"))&gt;0,"P35"," ")</f>
        <v xml:space="preserve"> </v>
      </c>
      <c r="AM17" s="78" t="str">
        <f>IF(SUM(COUNTIFS('Planificación 2026-1'!E:E,"FILIAL",'Planificación 2026-1'!W:W,C17,'Planificación 2026-1'!G:G,"T3"))&gt;0,"P36"," ")</f>
        <v xml:space="preserve"> </v>
      </c>
      <c r="AN17" s="78" t="str">
        <f>IF(SUM(COUNTIFS('Planificación 2026-1'!E:E,"FILIAL",'Planificación 2026-1'!W:W,C17,'Planificación 2026-1'!G:G,"T2"))&gt;0,"P37"," ")</f>
        <v xml:space="preserve"> </v>
      </c>
      <c r="AO17" s="78" t="str">
        <f>IF(SUM(COUNTIFS('Planificación 2026-1'!E:E,"FILIAL",'Planificación 2026-1'!W:W,C17,'Planificación 2026-1'!G:G,"AE"))&gt;0,"P38"," ")</f>
        <v xml:space="preserve"> </v>
      </c>
      <c r="AP17" s="78" t="str">
        <f>IF(SUM(COUNTIFS('Planificación 2026-1'!E:E,"FILIAL",'Planificación 2026-1'!W:W,C17,'Planificación 2026-1'!G:G,"T4"))&gt;0,"P55"," ")</f>
        <v xml:space="preserve"> </v>
      </c>
      <c r="AQ17" s="78" t="str">
        <f>IF(SUM(COUNTIFS('Planificación 2026-1'!E:E,"SUNAMPE",'Planificación 2026-1'!W:W,C17,'Planificación 2026-1'!G:G,"AF"))&gt;0," P01"," ")</f>
        <v xml:space="preserve"> </v>
      </c>
      <c r="AR17" s="78" t="str">
        <f>IF(SUM(COUNTIFS('Planificación 2026-1'!E:E,"SUNAMPE",'Planificación 2026-1'!W:W,C17,'Planificación 2026-1'!G:G,"EN"))&gt;0,"P02"," ")</f>
        <v xml:space="preserve"> </v>
      </c>
      <c r="AS17" s="78" t="str">
        <f>IF(SUM(COUNTIFS('Planificación 2026-1'!E:E,"SUNAMPE",'Planificación 2026-1'!W:W,C17,'Planificación 2026-1'!G:G,"IS"))&gt;0,"P03"," ")</f>
        <v xml:space="preserve"> </v>
      </c>
      <c r="AT17" s="78" t="str">
        <f>IF(SUM(COUNTIFS('Planificación 2026-1'!E:E,"SUNAMPE",'Planificación 2026-1'!W:W,C17,'Planificación 2026-1'!G:G,"PS"))&gt;0,"P04"," ")</f>
        <v xml:space="preserve"> </v>
      </c>
      <c r="AU17" s="78"/>
      <c r="AV17" s="78" t="str">
        <f>IF(SUM(COUNTIFS('Planificación 2026-1'!E:E,"SUNAMPE",'Planificación 2026-1'!W:W,C17,'Planificación 2026-1'!G:G,"IN"))&gt;0,"P06"," ")</f>
        <v xml:space="preserve"> </v>
      </c>
      <c r="AW17" s="78" t="str">
        <f>IF(SUM(COUNTIFS('Planificación 2026-1'!E:E,"SUNAMPE",'Planificación 2026-1'!W:W,C17,'Planificación 2026-1'!G:G,"CA"))&gt;0,"P07"," ")</f>
        <v xml:space="preserve"> </v>
      </c>
      <c r="AX17" s="78" t="str">
        <f>IF(SUM(COUNTIFS('Planificación 2026-1'!E:E,"SUNAMPE",'Planificación 2026-1'!W:W,C17,'Planificación 2026-1'!G:G,"DE"))&gt;0,"P08"," ")</f>
        <v xml:space="preserve"> </v>
      </c>
      <c r="AY17" s="78" t="str">
        <f>IF(SUM(COUNTIFS('Planificación 2026-1'!E:E,"SUNAMPE",'Planificación 2026-1'!W:W,C17,'Planificación 2026-1'!G:G,"OB"))&gt;0,"P09"," ")</f>
        <v xml:space="preserve"> </v>
      </c>
      <c r="AZ17" s="78" t="str">
        <f>IF(SUM(COUNTIFS('Planificación 2026-1'!E:E,"SUNAMPE",'Planificación 2026-1'!W:W,C17,'Planificación 2026-1'!G:G,"MH"))&gt;0,"P31"," ")</f>
        <v xml:space="preserve"> </v>
      </c>
      <c r="BA17" s="78" t="str">
        <f>IF(SUM(COUNTIFS('Planificación 2026-1'!E:E,"SUNAMPE",'Planificación 2026-1'!W:W,C17,'Planificación 2026-1'!G:G,"IC"))&gt;0,"P32"," ")</f>
        <v xml:space="preserve"> </v>
      </c>
      <c r="BB17" s="78" t="str">
        <f>IF(SUM(COUNTIFS('Planificación 2026-1'!E:E,"SUNAMPE",'Planificación 2026-1'!W:W,C17,'Planificación 2026-1'!G:G,"AR"))&gt;0,"P34"," ")</f>
        <v xml:space="preserve"> </v>
      </c>
      <c r="BC17" s="78" t="str">
        <f>IF(SUM(COUNTIFS('Planificación 2026-1'!E:E,"SUNAMPE",'Planificación 2026-1'!W:W,C17,'Planificación 2026-1'!G:G,"T1"))&gt;0,"P35"," ")</f>
        <v xml:space="preserve"> </v>
      </c>
      <c r="BD17" s="78" t="str">
        <f>IF(SUM(COUNTIFS('Planificación 2026-1'!E:E,"SUNAMPE",'Planificación 2026-1'!W:W,C17,'Planificación 2026-1'!G:G,"T3"))&gt;0,"P36"," ")</f>
        <v xml:space="preserve"> </v>
      </c>
      <c r="BE17" s="78" t="str">
        <f>IF(SUM(COUNTIFS('Planificación 2026-1'!E:E,"SUNAMPE",'Planificación 2026-1'!W:W,C17,'Planificación 2026-1'!G:G,"T2"))&gt;0,"P37"," ")</f>
        <v xml:space="preserve"> </v>
      </c>
      <c r="BF17" s="78" t="str">
        <f>IF(SUM(COUNTIFS('Planificación 2026-1'!E:E,"SUNAMPE",'Planificación 2026-1'!W:W,C17,'Planificación 2026-1'!G:G,"AE"))&gt;0,"P38"," ")</f>
        <v xml:space="preserve"> </v>
      </c>
      <c r="BG17" s="78" t="str">
        <f>IF(SUM(COUNTIFS('Planificación 2026-1'!E:E,"SUNAMPE",'Planificación 2026-1'!W:W,C17,'Planificación 2026-1'!G:G,"T4"))&gt;0,"P55"," ")</f>
        <v xml:space="preserve"> </v>
      </c>
      <c r="BH17" s="78" t="str">
        <f>IF(SUM(COUNTIFS('Planificación 2026-1'!E:E,"HUAURA",'Planificación 2026-1'!W:W,C17,'Planificación 2026-1'!G:G,"AF"))&gt;0," P01"," ")</f>
        <v xml:space="preserve"> </v>
      </c>
      <c r="BI17" s="78" t="str">
        <f>IF(SUM(COUNTIFS('Planificación 2026-1'!E:E,"HUAURA",'Planificación 2026-1'!W:W,C17,'Planificación 2026-1'!G:G,"EN"))&gt;0,"P02"," ")</f>
        <v xml:space="preserve"> </v>
      </c>
      <c r="BJ17" s="78" t="str">
        <f>IF(SUM(COUNTIFS('Planificación 2026-1'!E:E,"HUAURA",'Planificación 2026-1'!W:W,C17,'Planificación 2026-1'!G:G,"IS"))&gt;0,"P03"," ")</f>
        <v xml:space="preserve"> </v>
      </c>
      <c r="BK17" s="78" t="str">
        <f>IF(SUM(COUNTIFS('Planificación 2026-1'!E:E,"HUAURA",'Planificación 2026-1'!W:W,C17,'Planificación 2026-1'!G:G,"PS"))&gt;0,"P04"," ")</f>
        <v xml:space="preserve"> </v>
      </c>
      <c r="BL17" s="78"/>
      <c r="BM17" s="78" t="str">
        <f>IF(SUM(COUNTIFS('Planificación 2026-1'!E:E,"HUAURA",'Planificación 2026-1'!W:W,C17,'Planificación 2026-1'!G:G,"IN"))&gt;0,"P06"," ")</f>
        <v xml:space="preserve"> </v>
      </c>
      <c r="BN17" s="78" t="str">
        <f>IF(SUM(COUNTIFS('Planificación 2026-1'!E:E,"HUAURA",'Planificación 2026-1'!W:W,C17,'Planificación 2026-1'!G:G,"CA"))&gt;0,"P07"," ")</f>
        <v xml:space="preserve"> </v>
      </c>
      <c r="BO17" s="78" t="str">
        <f>IF(SUM(COUNTIFS('Planificación 2026-1'!E:E,"HUAURA",'Planificación 2026-1'!W:W,C17,'Planificación 2026-1'!G:G,"DE"))&gt;0,"P08"," ")</f>
        <v xml:space="preserve"> </v>
      </c>
      <c r="BP17" s="78" t="str">
        <f>IF(SUM(COUNTIFS('Planificación 2026-1'!E:E,"HUAURA",'Planificación 2026-1'!W:W,C17,'Planificación 2026-1'!G:G,"OB"))&gt;0,"P09"," ")</f>
        <v xml:space="preserve"> </v>
      </c>
      <c r="BQ17" s="78" t="str">
        <f>IF(SUM(COUNTIFS('Planificación 2026-1'!E:E,"HUAURA",'Planificación 2026-1'!W:W,C17,'Planificación 2026-1'!G:G,"MH"))&gt;0,"P31"," ")</f>
        <v xml:space="preserve"> </v>
      </c>
      <c r="BR17" s="78" t="str">
        <f>IF(SUM(COUNTIFS('Planificación 2026-1'!E:E,"HUAURA",'Planificación 2026-1'!W:W,C17,'Planificación 2026-1'!G:G,"IC"))&gt;0,"P32"," ")</f>
        <v xml:space="preserve"> </v>
      </c>
      <c r="BS17" s="78" t="str">
        <f>IF(SUM(COUNTIFS('Planificación 2026-1'!E:E,"HUAURA",'Planificación 2026-1'!W:W,C17,'Planificación 2026-1'!G:G,"AR"))&gt;0,"P34"," ")</f>
        <v xml:space="preserve"> </v>
      </c>
      <c r="BT17" s="78" t="str">
        <f>IF(SUM(COUNTIFS('Planificación 2026-1'!E:E,"HUAURA",'Planificación 2026-1'!W:W,C17,'Planificación 2026-1'!G:G,"T1"))&gt;0,"P35"," ")</f>
        <v xml:space="preserve"> </v>
      </c>
      <c r="BU17" s="78" t="str">
        <f>IF(SUM(COUNTIFS('Planificación 2026-1'!E:E,"HUAURA",'Planificación 2026-1'!W:W,C17,'Planificación 2026-1'!G:G,"T3"))&gt;0,"P36"," ")</f>
        <v xml:space="preserve"> </v>
      </c>
      <c r="BV17" s="78" t="str">
        <f>IF(SUM(COUNTIFS('Planificación 2026-1'!E:E,"HUAURA",'Planificación 2026-1'!W:W,C17,'Planificación 2026-1'!G:G,"T2"))&gt;0,"P37"," ")</f>
        <v xml:space="preserve"> </v>
      </c>
      <c r="BW17" s="78" t="str">
        <f>IF(SUM(COUNTIFS('Planificación 2026-1'!E:E,"HUAURA",'Planificación 2026-1'!W:W,C17,'Planificación 2026-1'!G:G,"AE"))&gt;0,"P38"," ")</f>
        <v xml:space="preserve"> </v>
      </c>
      <c r="BX17" s="78" t="str">
        <f>IF(SUM(COUNTIFS('Planificación 2026-1'!E:E,"HUAURA",'Planificación 2026-1'!W:W,C17,'Planificación 2026-1'!G:G,"T4"))&gt;0,"P55"," ")</f>
        <v xml:space="preserve"> </v>
      </c>
      <c r="BY17" s="79">
        <f>SUMIFS('Planificación 2026-1'!R:R,'Planificación 2026-1'!W:W,C17,'Planificación 2026-1'!G:G,"AF",'Planificación 2026-1'!H:H,"&gt;2")</f>
        <v>0</v>
      </c>
      <c r="BZ17" s="79">
        <f>SUMIFS('Planificación 2026-1'!R:R,'Planificación 2026-1'!W:W,C17,'Planificación 2026-1'!G:G,"EN",'Planificación 2026-1'!H:H,"&gt;2")</f>
        <v>32</v>
      </c>
      <c r="CA17" s="79">
        <f>SUMIFS('Planificación 2026-1'!R:R,'Planificación 2026-1'!W:W,C17,'Planificación 2026-1'!G:G,"IS",'Planificación 2026-1'!H:H,"&gt;2")</f>
        <v>0</v>
      </c>
      <c r="CB17" s="79">
        <f>SUMIFS('Planificación 2026-1'!R:R,'Planificación 2026-1'!W:W,C17,'Planificación 2026-1'!G:G,"PS",'Planificación 2026-1'!H:H,"&gt;2")</f>
        <v>0</v>
      </c>
      <c r="CC17" s="79">
        <f>SUMIFS('Planificación 2026-1'!R:R,'Planificación 2026-1'!W:W,C17,'Planificación 2026-1'!G:G,"IN",'Planificación 2026-1'!H:H,"&gt;2")</f>
        <v>0</v>
      </c>
      <c r="CD17" s="79">
        <f>SUMIFS('Planificación 2026-1'!R:R,'Planificación 2026-1'!W:W,C17,'Planificación 2026-1'!G:G,"CA",'Planificación 2026-1'!H:H,"&gt;2")</f>
        <v>0</v>
      </c>
      <c r="CE17" s="79">
        <f>SUMIFS('Planificación 2026-1'!R:R,'Planificación 2026-1'!W:W,C17,'Planificación 2026-1'!G:G,"DE",'Planificación 2026-1'!H:H,"&gt;2")</f>
        <v>0</v>
      </c>
      <c r="CF17" s="79">
        <f>SUMIFS('Planificación 2026-1'!R:R,'Planificación 2026-1'!W:W,C17,'Planificación 2026-1'!G:G,"OB",'Planificación 2026-1'!H:H,"&gt;2")</f>
        <v>0</v>
      </c>
      <c r="CG17" s="79">
        <f>SUMIFS('Planificación 2026-1'!R:R,'Planificación 2026-1'!W:W,C17,'Planificación 2026-1'!G:G,"MH",'Planificación 2026-1'!H:H,"&gt;2")</f>
        <v>0</v>
      </c>
      <c r="CH17" s="79">
        <f>SUMIFS('Planificación 2026-1'!R:R,'Planificación 2026-1'!W:W,C17,'Planificación 2026-1'!G:G,"IC",'Planificación 2026-1'!H:H,"&gt;2")</f>
        <v>0</v>
      </c>
      <c r="CI17" s="79">
        <f>SUMIFS('Planificación 2026-1'!R:R,'Planificación 2026-1'!W:W,C17,'Planificación 2026-1'!G:G,"AR",'Planificación 2026-1'!H:H,"&gt;2")</f>
        <v>0</v>
      </c>
      <c r="CJ17" s="79">
        <f>SUMIFS('Planificación 2026-1'!R:R,'Planificación 2026-1'!W:W,C17,'Planificación 2026-1'!G:G,"T1",'Planificación 2026-1'!H:H,"&gt;2")</f>
        <v>0</v>
      </c>
      <c r="CK17" s="79">
        <f>SUMIFS('Planificación 2026-1'!R:R,'Planificación 2026-1'!W:W,C17,'Planificación 2026-1'!G:G,"T3",'Planificación 2026-1'!H:H,"&gt;2")</f>
        <v>0</v>
      </c>
      <c r="CL17" s="79">
        <f>SUMIFS('Planificación 2026-1'!R:R,'Planificación 2026-1'!W:W,C17,'Planificación 2026-1'!G:G,"T2",'Planificación 2026-1'!H:H,"&gt;2")</f>
        <v>0</v>
      </c>
      <c r="CM17" s="79">
        <f>SUMIFS('Planificación 2026-1'!R:R,'Planificación 2026-1'!W:W,C17,'Planificación 2026-1'!G:G,"AE",'Planificación 2026-1'!H:H,"&gt;2")</f>
        <v>0</v>
      </c>
      <c r="CN17" s="79">
        <f>SUMIFS('Planificación 2026-1'!R:R,'Planificación 2026-1'!W:W,C17,'Planificación 2026-1'!G:G,"T4",'Planificación 2026-1'!H:H,"&gt;2")</f>
        <v>0</v>
      </c>
      <c r="CO17" s="79">
        <f>SUMIFS('Planificación 2026-1'!R:R,'Planificación 2026-1'!W:W,C17,'Planificación 2026-1'!G:G,"AF",'Planificación 2026-1'!H:H,"&lt;3")</f>
        <v>0</v>
      </c>
      <c r="CP17" s="79">
        <f>SUMIFS('Planificación 2026-1'!R:R,'Planificación 2026-1'!W:W,C17,'Planificación 2026-1'!G:G,"EN",'Planificación 2026-1'!H:H,"&lt;3")</f>
        <v>0</v>
      </c>
      <c r="CQ17" s="79">
        <f>SUMIFS('Planificación 2026-1'!R:R,'Planificación 2026-1'!W:W,C17,'Planificación 2026-1'!G:G,"IS",'Planificación 2026-1'!H:H,"&lt;3")</f>
        <v>0</v>
      </c>
      <c r="CR17" s="79">
        <f>SUMIFS('Planificación 2026-1'!R:R,'Planificación 2026-1'!W:W,C17,'Planificación 2026-1'!G:G,"PS",'Planificación 2026-1'!H:H,"&lt;3")</f>
        <v>0</v>
      </c>
      <c r="CS17" s="79">
        <f>SUMIFS('Planificación 2026-1'!R:R,'Planificación 2026-1'!W:W,C17,'Planificación 2026-1'!G:G,"IN",'Planificación 2026-1'!H:H,"&lt;3")</f>
        <v>0</v>
      </c>
      <c r="CT17" s="79">
        <f>SUMIFS('Planificación 2026-1'!R:R,'Planificación 2026-1'!W:W,C17,'Planificación 2026-1'!G:G,"CA",'Planificación 2026-1'!H:H,"&lt;3")</f>
        <v>0</v>
      </c>
      <c r="CU17" s="79">
        <f>SUMIFS('Planificación 2026-1'!R:R,'Planificación 2026-1'!W:W,C17,'Planificación 2026-1'!G:G,"DE",'Planificación 2026-1'!H:H,"&lt;3")</f>
        <v>0</v>
      </c>
      <c r="CV17" s="79">
        <f>SUMIFS('Planificación 2026-1'!R:R,'Planificación 2026-1'!W:W,C17,'Planificación 2026-1'!G:G,"OB",'Planificación 2026-1'!H:H,"&lt;3")</f>
        <v>0</v>
      </c>
      <c r="CW17" s="79">
        <f>SUMIFS('Planificación 2026-1'!R:R,'Planificación 2026-1'!W:W,C17,'Planificación 2026-1'!G:G,"MH",'Planificación 2026-1'!H:H,"&lt;3")</f>
        <v>0</v>
      </c>
      <c r="CX17" s="79">
        <f>SUMIFS('Planificación 2026-1'!R:R,'Planificación 2026-1'!W:W,C17,'Planificación 2026-1'!G:G,"IC",'Planificación 2026-1'!H:H,"&lt;3")</f>
        <v>0</v>
      </c>
      <c r="CY17" s="79">
        <f>SUMIFS('Planificación 2026-1'!R:R,'Planificación 2026-1'!W:W,C17,'Planificación 2026-1'!G:G,"AR",'Planificación 2026-1'!H:H,"&lt;3")</f>
        <v>0</v>
      </c>
      <c r="CZ17" s="79">
        <f>SUMIFS('Planificación 2026-1'!R:R,'Planificación 2026-1'!W:W,C17,'Planificación 2026-1'!G:G,"T1",'Planificación 2026-1'!H:H,"&lt;3")</f>
        <v>0</v>
      </c>
      <c r="DA17" s="79">
        <f>SUMIFS('Planificación 2026-1'!R:R,'Planificación 2026-1'!W:W,C17,'Planificación 2026-1'!G:G,"T3",'Planificación 2026-1'!H:H,"&lt;3")</f>
        <v>0</v>
      </c>
      <c r="DB17" s="79">
        <f>SUMIFS('Planificación 2026-1'!R:R,'Planificación 2026-1'!W:W,C17,'Planificación 2026-1'!G:G,"T2",'Planificación 2026-1'!H:H,"&lt;3")</f>
        <v>0</v>
      </c>
      <c r="DC17" s="79">
        <f>SUMIFS('Planificación 2026-1'!R:R,'Planificación 2026-1'!W:W,C17,'Planificación 2026-1'!G:G,"AE",'Planificación 2026-1'!H:H,"&lt;3")</f>
        <v>0</v>
      </c>
      <c r="DD17" s="79">
        <f>SUMIFS('Planificación 2026-1'!R:R,'Planificación 2026-1'!W:W,C17,'Planificación 2026-1'!G:G,"T4",'Planificación 2026-1'!H:H,"&lt;3")</f>
        <v>0</v>
      </c>
      <c r="DE17" s="78" t="str">
        <f t="shared" si="4"/>
        <v>P02</v>
      </c>
      <c r="DF17" s="30">
        <f>IF(C17="","",SUMIFS('Planificación 2026-1'!R:R,'Planificación 2026-1'!W:W,C17,'Planificación 2026-1'!E:E,"PRINCIPAL",'Planificación 2026-1'!X:X,"VIRTUAL"))</f>
        <v>12</v>
      </c>
      <c r="DG17" s="30">
        <f>IF(C17="","",SUMIFS('Planificación 2026-1'!R:R,'Planificación 2026-1'!W:W,C17,'Planificación 2026-1'!E:E,"PRINCIPAL",'Planificación 2026-1'!X:X,"PRESENCIAL"))</f>
        <v>20</v>
      </c>
      <c r="DH17" s="30">
        <f>IF(C17="","",SUMIFS('Planificación 2026-1'!R:R,'Planificación 2026-1'!W:W,C17,'Planificación 2026-1'!E:E,"PRINCIPAL",'Planificación 2026-1'!X:X,"HIBRIDO PRESENCIAL"))</f>
        <v>0</v>
      </c>
      <c r="DI17" s="78" t="str">
        <f t="shared" si="5"/>
        <v/>
      </c>
      <c r="DJ17" s="78">
        <f>IF(C17="","",SUMIFS('Planificación 2026-1'!R:R,'Planificación 2026-1'!W:W,C17,'Planificación 2026-1'!E:E,"FILIAL",'Planificación 2026-1'!X:X,"VIRTUAL"))</f>
        <v>0</v>
      </c>
      <c r="DK17" s="80">
        <f>IF(C17="","",SUMIFS('Planificación 2026-1'!R:R,'Planificación 2026-1'!W:W,C17,'Planificación 2026-1'!E:E,"FILIAL",'Planificación 2026-1'!X:X,"PRESENCIAL"))</f>
        <v>0</v>
      </c>
      <c r="DL17" s="42">
        <f>IF(C17="","",SUMIFS('Planificación 2026-1'!R:R,'Planificación 2026-1'!W:W,C17,'Planificación 2026-1'!E:E,"FILIAL",'Planificación 2026-1'!X:X,"HIBRIDO PRESENCIAL"))</f>
        <v>0</v>
      </c>
      <c r="DM17" s="81" t="str">
        <f t="shared" si="6"/>
        <v/>
      </c>
      <c r="DN17" s="78">
        <f>IF(C17="","",SUMIFS('Planificación 2026-1'!R:R,'Planificación 2026-1'!W:W,C17,'Planificación 2026-1'!E:E,"SUNAMPE",'Planificación 2026-1'!X:X,"VIRTUAL"))</f>
        <v>0</v>
      </c>
      <c r="DO17" s="42">
        <f>IF(C17="","",SUMIFS('Planificación 2026-1'!R:R,'Planificación 2026-1'!W:W,C17,'Planificación 2026-1'!E:E,"SUNAMPE",'Planificación 2026-1'!X:X,"PRESENCIAL"))</f>
        <v>0</v>
      </c>
      <c r="DP17" s="81" t="str">
        <f t="shared" si="7"/>
        <v/>
      </c>
      <c r="DQ17" s="78">
        <f>IF(C17="","",SUMIFS('Planificación 2026-1'!R:R,'Planificación 2026-1'!W:W,C17,'Planificación 2026-1'!E:E,"HUAURA",'Planificación 2026-1'!X:X,"VIRTUAL"))</f>
        <v>0</v>
      </c>
      <c r="DR17" s="42">
        <f>IF(C17="","",SUMIFS('Planificación 2026-1'!R:R,'Planificación 2026-1'!W:W,C17,'Planificación 2026-1'!E:E,"HUAURA",'Planificación 2026-1'!X:X,"PRESENCIAL"))</f>
        <v>0</v>
      </c>
      <c r="DS17" s="48">
        <f>SUMIFS('Planificación 2026-1'!R:R,'Planificación 2026-1'!W:W,C17,'Planificación 2026-1'!E:E,"PRINCIPAL",'Planificación 2026-1'!X:X,"VIRTUAL",'Planificación 2026-1'!H:H,"&gt;2")</f>
        <v>12</v>
      </c>
      <c r="DT17" s="48">
        <f>SUMIFS('Planificación 2026-1'!R:R,'Planificación 2026-1'!W:W,C17,'Planificación 2026-1'!E:E,"PRINCIPAL",'Planificación 2026-1'!X:X,"&lt;&gt;VIRTUAL",'Planificación 2026-1'!H:H,"&gt;2")</f>
        <v>20</v>
      </c>
      <c r="DU17" s="48">
        <f>SUMIFS('Planificación 2026-1'!R:R,'Planificación 2026-1'!W:W,C17,'Planificación 2026-1'!E:E,"SUNAMPE",'Planificación 2026-1'!X:X,"VIRTUAL",'Planificación 2026-1'!H:H,"&gt;2")</f>
        <v>0</v>
      </c>
      <c r="DV17" s="48">
        <f>SUMIFS('Planificación 2026-1'!R:R,'Planificación 2026-1'!W:W,C17,'Planificación 2026-1'!E:E,"SUNAMPE",'Planificación 2026-1'!X:X,"&lt;&gt;VIRTUAL",'Planificación 2026-1'!H:H,"&gt;2")</f>
        <v>0</v>
      </c>
      <c r="DW17" s="48">
        <f>SUMIFS('Planificación 2026-1'!R:R,'Planificación 2026-1'!W:W,C17,'Planificación 2026-1'!E:E,"FILIAL",'Planificación 2026-1'!X:X,"VIRTUAL",'Planificación 2026-1'!H:H,"&gt;2")</f>
        <v>0</v>
      </c>
      <c r="DX17" s="48">
        <f>SUMIFS('Planificación 2026-1'!R:R,'Planificación 2026-1'!W:W,C17,'Planificación 2026-1'!E:E,"FILIAL",'Planificación 2026-1'!X:X,"&lt;&gt;VIRTUAL",'Planificación 2026-1'!H:H,"&gt;2")</f>
        <v>0</v>
      </c>
      <c r="DY17" s="48">
        <f>SUMIFS('Planificación 2026-1'!R:R,'Planificación 2026-1'!W:W,C17,'Planificación 2026-1'!E:E,"PORUMA",'Planificación 2026-1'!X:X,"VIRTUAL",'Planificación 2026-1'!H:H,"&gt;2")</f>
        <v>0</v>
      </c>
      <c r="DZ17" s="48">
        <f>SUMIFS('Planificación 2026-1'!R:R,'Planificación 2026-1'!W:W,C17,'Planificación 2026-1'!E:E,"PORUMA",'Planificación 2026-1'!X:X,"&lt;&gt;VIRTUAL",'Planificación 2026-1'!H:H,"&gt;2")</f>
        <v>0</v>
      </c>
      <c r="EA17" s="48">
        <f>SUMIFS('Planificación 2026-1'!R:R,'Planificación 2026-1'!W:W,C17,'Planificación 2026-1'!E:E,"HUAURA",'Planificación 2026-1'!X:X,"VIRTUAL",'Planificación 2026-1'!H:H,"&gt;2")</f>
        <v>0</v>
      </c>
      <c r="EB17" s="48">
        <f>SUMIFS('Planificación 2026-1'!R:R,'Planificación 2026-1'!W:W,C17,'Planificación 2026-1'!E:E,"HUAURA",'Planificación 2026-1'!X:X,"&lt;&gt;VIRTUAL",'Planificación 2026-1'!H:H,"&gt;2")</f>
        <v>0</v>
      </c>
      <c r="EC17" s="48">
        <f>SUMIFS('Planificación 2026-1'!R:R,'Planificación 2026-1'!W:W,C17,'Planificación 2026-1'!E:E,"PRINCIPAL",'Planificación 2026-1'!X:X,"VIRTUAL",'Planificación 2026-1'!H:H,"&lt;3")</f>
        <v>0</v>
      </c>
      <c r="ED17" s="48">
        <f>SUMIFS('Planificación 2026-1'!R:R,'Planificación 2026-1'!W:W,C17,'Planificación 2026-1'!E:E,"PRINCIPAL",'Planificación 2026-1'!X:X,"&lt;&gt;VIRTUAL",'Planificación 2026-1'!H:H,"&lt;3")</f>
        <v>0</v>
      </c>
      <c r="EE17" s="48">
        <f>SUMIFS('Planificación 2026-1'!R:R,'Planificación 2026-1'!W:W,C17,'Planificación 2026-1'!E:E,"SUNAMPE",'Planificación 2026-1'!X:X,"VIRTUAL",'Planificación 2026-1'!H:H,"&lt;3")</f>
        <v>0</v>
      </c>
      <c r="EF17" s="48">
        <f>SUMIFS('Planificación 2026-1'!R:R,'Planificación 2026-1'!W:W,C17,'Planificación 2026-1'!E:E,"SUNAMPE",'Planificación 2026-1'!X:X,"&lt;&gt;VIRTUAL",'Planificación 2026-1'!H:H,"&lt;3")</f>
        <v>0</v>
      </c>
      <c r="EG17" s="48">
        <f>SUMIFS('Planificación 2026-1'!R:R,'Planificación 2026-1'!W:W,C17,'Planificación 2026-1'!E:E,"FILIAL",'Planificación 2026-1'!X:X,"VIRTUAL",'Planificación 2026-1'!H:H,"&lt;3")</f>
        <v>0</v>
      </c>
      <c r="EH17" s="48">
        <f>SUMIFS('Planificación 2026-1'!R:R,'Planificación 2026-1'!W:W,C17,'Planificación 2026-1'!E:E,"FILIAL",'Planificación 2026-1'!X:X,"&lt;&gt;VIRTUAL",'Planificación 2026-1'!H:H,"&lt;3")</f>
        <v>0</v>
      </c>
      <c r="EI17" s="48">
        <f>SUMIFS('Planificación 2026-1'!R:R,'Planificación 2026-1'!W:W,C17,'Planificación 2026-1'!E:E,"PORUMA",'Planificación 2026-1'!X:X,"VIRTUAL",'Planificación 2026-1'!H:H,"&lt;3")</f>
        <v>0</v>
      </c>
      <c r="EJ17" s="48">
        <f>SUMIFS('Planificación 2026-1'!R:R,'Planificación 2026-1'!W:W,C17,'Planificación 2026-1'!E:E,"PORUMA",'Planificación 2026-1'!X:X,"&lt;&gt;VIRTUAL",'Planificación 2026-1'!H:H,"&lt;3")</f>
        <v>0</v>
      </c>
      <c r="EK17" s="48">
        <f>SUMIFS('Planificación 2026-1'!R:R,'Planificación 2026-1'!W:W,C17,'Planificación 2026-1'!E:E,"HUAURA",'Planificación 2026-1'!X:X,"VIRTUAL",'Planificación 2026-1'!H:H,"&lt;3")</f>
        <v>0</v>
      </c>
      <c r="EL17" s="48">
        <f>SUMIFS('Planificación 2026-1'!R:R,'Planificación 2026-1'!W:W,C17,'Planificación 2026-1'!E:E,"HUAURA",'Planificación 2026-1'!X:X,"&lt;&gt;VIRTUAL",'Planificación 2026-1'!H:H,"&lt;3")</f>
        <v>0</v>
      </c>
      <c r="EM17" s="48">
        <f t="shared" si="8"/>
        <v>0</v>
      </c>
      <c r="EN17" s="48">
        <f t="shared" si="9"/>
        <v>0</v>
      </c>
      <c r="EO17" s="48">
        <f t="shared" si="10"/>
        <v>0</v>
      </c>
      <c r="EP17" s="48">
        <f t="shared" si="11"/>
        <v>32</v>
      </c>
      <c r="EQ17" s="48">
        <f t="shared" si="12"/>
        <v>0</v>
      </c>
      <c r="ER17" s="48"/>
      <c r="ES17" s="48">
        <f t="shared" si="13"/>
        <v>12</v>
      </c>
      <c r="ET17" s="48">
        <f t="shared" si="14"/>
        <v>20</v>
      </c>
      <c r="EU17" s="48" t="b">
        <f t="shared" si="15"/>
        <v>1</v>
      </c>
      <c r="EV17" s="48" t="str">
        <f t="shared" si="16"/>
        <v>FILIAL-HUAURA</v>
      </c>
      <c r="EW17" s="48" t="str">
        <f t="shared" si="17"/>
        <v>MAS PRESENCIAL</v>
      </c>
    </row>
    <row r="18" spans="1:153" x14ac:dyDescent="0.3">
      <c r="A18" s="53"/>
      <c r="B18" s="383">
        <v>15</v>
      </c>
      <c r="C18" s="107" t="s">
        <v>22</v>
      </c>
      <c r="D18" s="82">
        <f>SUMIF('Planificación 2026-1'!W:W,C18,'Planificación 2026-1'!R:R)</f>
        <v>25</v>
      </c>
      <c r="E18" s="384" t="s">
        <v>341</v>
      </c>
      <c r="F18" s="107" t="s">
        <v>430</v>
      </c>
      <c r="G18" s="107" t="s">
        <v>276</v>
      </c>
      <c r="H18" s="107" t="s">
        <v>434</v>
      </c>
      <c r="I18" s="77" t="str">
        <f>IF(SUM(COUNTIFS('Planificación 2026-1'!E:E,"PRINCIPAL",'Planificación 2026-1'!W:W,C18,'Planificación 2026-1'!G:G,"AF"))&gt;0,"P01"," ")</f>
        <v xml:space="preserve"> </v>
      </c>
      <c r="J18" s="78" t="str">
        <f>IF(SUM(COUNTIFS('Planificación 2026-1'!E:E,"PRINCIPAL",'Planificación 2026-1'!W:W,C18,'Planificación 2026-1'!G:G,"EN"))&gt;0,"P02"," ")</f>
        <v xml:space="preserve"> </v>
      </c>
      <c r="K18" s="78" t="str">
        <f>IF(SUM(COUNTIFS('Planificación 2026-1'!E:E,"PRINCIPAL",'Planificación 2026-1'!W:W,C18,'Planificación 2026-1'!G:G,"IS"))&gt;0,"P03"," ")</f>
        <v xml:space="preserve"> </v>
      </c>
      <c r="L18" s="78" t="str">
        <f>IF(SUM(COUNTIFS('Planificación 2026-1'!E:E,"PRINCIPAL",'Planificación 2026-1'!W:W,C18,'Planificación 2026-1'!G:G,"PS"))&gt;0,"P04"," ")</f>
        <v xml:space="preserve"> </v>
      </c>
      <c r="M18" s="78"/>
      <c r="N18" s="78" t="str">
        <f>IF(SUM(COUNTIFS('Planificación 2026-1'!E:E,"PRINCIPAL",'Planificación 2026-1'!W:W,C18,'Planificación 2026-1'!G:G,"IN"))&gt;0,"P06"," ")</f>
        <v xml:space="preserve"> </v>
      </c>
      <c r="O18" s="78" t="str">
        <f>IF(SUM(COUNTIFS('Planificación 2026-1'!E:E,"PRINCIPAL",'Planificación 2026-1'!W:W,C18,'Planificación 2026-1'!G:G,"CA"))&gt;0,"P07"," ")</f>
        <v xml:space="preserve"> </v>
      </c>
      <c r="P18" s="78" t="str">
        <f>IF(SUM(COUNTIFS('Planificación 2026-1'!E:E,"PRINCIPAL",'Planificación 2026-1'!W:W,C18,'Planificación 2026-1'!G:G,"DE"))&gt;0,"P08"," ")</f>
        <v xml:space="preserve"> </v>
      </c>
      <c r="Q18" s="78" t="str">
        <f>IF(SUM(COUNTIFS('Planificación 2026-1'!E:E,"PRINCIPAL",'Planificación 2026-1'!W:W,C18,'Planificación 2026-1'!G:G,"OB"))&gt;0,"P09"," ")</f>
        <v>P09</v>
      </c>
      <c r="R18" s="78" t="str">
        <f>IF(SUM(COUNTIFS('Planificación 2026-1'!E:E,"PRINCIPAL",'Planificación 2026-1'!W:W,C18,'Planificación 2026-1'!G:G,"MH"))&gt;0,"P31"," ")</f>
        <v xml:space="preserve"> </v>
      </c>
      <c r="S18" s="78" t="str">
        <f>IF(SUM(COUNTIFS('Planificación 2026-1'!E:E,"PRINCIPAL",'Planificación 2026-1'!W:W,C18,'Planificación 2026-1'!G:G,"IC"))&gt;0,"P32"," ")</f>
        <v xml:space="preserve"> </v>
      </c>
      <c r="T18" s="78" t="str">
        <f>IF(SUM(COUNTIFS('Planificación 2026-1'!E:E,"PRINCIPAL",'Planificación 2026-1'!W:W,C18,'Planificación 2026-1'!G:G,"AR"))&gt;0,"P34"," ")</f>
        <v xml:space="preserve"> </v>
      </c>
      <c r="U18" s="78" t="str">
        <f>IF(SUM(COUNTIFS('Planificación 2026-1'!E:E,"PRINCIPAL",'Planificación 2026-1'!W:W,C18,'Planificación 2026-1'!G:G,"T1"))&gt;0,"P35"," ")</f>
        <v xml:space="preserve"> </v>
      </c>
      <c r="V18" s="78" t="str">
        <f>IF(SUM(COUNTIFS('Planificación 2026-1'!E:E,"PRINCIPAL",'Planificación 2026-1'!W:W,C18,'Planificación 2026-1'!G:G,"T3"))&gt;0,"P36"," ")</f>
        <v xml:space="preserve"> </v>
      </c>
      <c r="W18" s="78" t="str">
        <f>IF(SUM(COUNTIFS('Planificación 2026-1'!E:E,"PRINCIPAL",'Planificación 2026-1'!W:W,C18,'Planificación 2026-1'!G:G,"T2"))&gt;0,"P37"," ")</f>
        <v xml:space="preserve"> </v>
      </c>
      <c r="X18" s="78" t="str">
        <f>IF(SUM(COUNTIFS('Planificación 2026-1'!E:E,"PRINCIPAL",'Planificación 2026-1'!W:W,C18,'Planificación 2026-1'!G:G,"AE"))&gt;0,"P38"," ")</f>
        <v xml:space="preserve"> </v>
      </c>
      <c r="Y18" s="78" t="str">
        <f>IF(SUM(COUNTIFS('Planificación 2026-1'!E:E,"PRINCIPAL",'Planificación 2026-1'!W:W,C18,'Planificación 2026-1'!G:G,"T4"))&gt;0,"P55"," ")</f>
        <v xml:space="preserve"> </v>
      </c>
      <c r="Z18" s="78" t="str">
        <f>IF(SUM(COUNTIFS('Planificación 2026-1'!E:E,"FILIAL",'Planificación 2026-1'!W:W,C18,'Planificación 2026-1'!G:G,"AF"))&gt;0," P01"," ")</f>
        <v xml:space="preserve"> </v>
      </c>
      <c r="AA18" s="78" t="str">
        <f>IF(SUM(COUNTIFS('Planificación 2026-1'!E:E,"FILIAL",'Planificación 2026-1'!W:W,C18,'Planificación 2026-1'!G:G,"EN"))&gt;0,"P02"," ")</f>
        <v xml:space="preserve"> </v>
      </c>
      <c r="AB18" s="78" t="str">
        <f>IF(SUM(COUNTIFS('Planificación 2026-1'!E:E,"FILIAL",'Planificación 2026-1'!W:W,C18,'Planificación 2026-1'!G:G,"IS"))&gt;0,"P03"," ")</f>
        <v xml:space="preserve"> </v>
      </c>
      <c r="AC18" s="78" t="str">
        <f>IF(SUM(COUNTIFS('Planificación 2026-1'!E:E,"FILIAL",'Planificación 2026-1'!W:W,C18,'Planificación 2026-1'!G:G,"PS"))&gt;0,"P04"," ")</f>
        <v>P04</v>
      </c>
      <c r="AD18" s="78"/>
      <c r="AE18" s="78" t="str">
        <f>IF(SUM(COUNTIFS('Planificación 2026-1'!E:E,"FILIAL",'Planificación 2026-1'!W:W,C18,'Planificación 2026-1'!G:G,"IN"))&gt;0,"P06"," ")</f>
        <v xml:space="preserve"> </v>
      </c>
      <c r="AF18" s="78" t="str">
        <f>IF(SUM(COUNTIFS('Planificación 2026-1'!E:E,"FILIAL",'Planificación 2026-1'!W:W,C18,'Planificación 2026-1'!G:G,"CA"))&gt;0,"P07"," ")</f>
        <v xml:space="preserve"> </v>
      </c>
      <c r="AG18" s="78" t="str">
        <f>IF(SUM(COUNTIFS('Planificación 2026-1'!E:E,"FILIAL",'Planificación 2026-1'!W:W,C18,'Planificación 2026-1'!G:G,"DE"))&gt;0,"P08"," ")</f>
        <v xml:space="preserve"> </v>
      </c>
      <c r="AH18" s="78" t="str">
        <f>IF(SUM(COUNTIFS('Planificación 2026-1'!E:E,"FILIAL",'Planificación 2026-1'!W:W,C18,'Planificación 2026-1'!G:G,"OB"))&gt;0,"P09"," ")</f>
        <v xml:space="preserve"> </v>
      </c>
      <c r="AI18" s="78" t="str">
        <f>IF(SUM(COUNTIFS('Planificación 2026-1'!E:E,"FILIAL",'Planificación 2026-1'!W:W,C18,'Planificación 2026-1'!G:G,"MH"))&gt;0,"P31"," ")</f>
        <v xml:space="preserve"> </v>
      </c>
      <c r="AJ18" s="78" t="str">
        <f>IF(SUM(COUNTIFS('Planificación 2026-1'!E:E,"FILIAL",'Planificación 2026-1'!W:W,C18,'Planificación 2026-1'!G:G,"IC"))&gt;0,"P32"," ")</f>
        <v xml:space="preserve"> </v>
      </c>
      <c r="AK18" s="78" t="str">
        <f>IF(SUM(COUNTIFS('Planificación 2026-1'!E:E,"FILIAL",'Planificación 2026-1'!W:W,C18,'Planificación 2026-1'!G:G,"AR"))&gt;0,"P34"," ")</f>
        <v xml:space="preserve"> </v>
      </c>
      <c r="AL18" s="78" t="str">
        <f>IF(SUM(COUNTIFS('Planificación 2026-1'!E:E,"FILIAL",'Planificación 2026-1'!W:W,C18,'Planificación 2026-1'!G:G,"T1"))&gt;0,"P35"," ")</f>
        <v xml:space="preserve"> </v>
      </c>
      <c r="AM18" s="78" t="str">
        <f>IF(SUM(COUNTIFS('Planificación 2026-1'!E:E,"FILIAL",'Planificación 2026-1'!W:W,C18,'Planificación 2026-1'!G:G,"T3"))&gt;0,"P36"," ")</f>
        <v xml:space="preserve"> </v>
      </c>
      <c r="AN18" s="78" t="str">
        <f>IF(SUM(COUNTIFS('Planificación 2026-1'!E:E,"FILIAL",'Planificación 2026-1'!W:W,C18,'Planificación 2026-1'!G:G,"T2"))&gt;0,"P37"," ")</f>
        <v xml:space="preserve"> </v>
      </c>
      <c r="AO18" s="78" t="str">
        <f>IF(SUM(COUNTIFS('Planificación 2026-1'!E:E,"FILIAL",'Planificación 2026-1'!W:W,C18,'Planificación 2026-1'!G:G,"AE"))&gt;0,"P38"," ")</f>
        <v xml:space="preserve"> </v>
      </c>
      <c r="AP18" s="78" t="str">
        <f>IF(SUM(COUNTIFS('Planificación 2026-1'!E:E,"FILIAL",'Planificación 2026-1'!W:W,C18,'Planificación 2026-1'!G:G,"T4"))&gt;0,"P55"," ")</f>
        <v xml:space="preserve"> </v>
      </c>
      <c r="AQ18" s="78" t="str">
        <f>IF(SUM(COUNTIFS('Planificación 2026-1'!E:E,"SUNAMPE",'Planificación 2026-1'!W:W,C18,'Planificación 2026-1'!G:G,"AF"))&gt;0," P01"," ")</f>
        <v xml:space="preserve"> </v>
      </c>
      <c r="AR18" s="78" t="str">
        <f>IF(SUM(COUNTIFS('Planificación 2026-1'!E:E,"SUNAMPE",'Planificación 2026-1'!W:W,C18,'Planificación 2026-1'!G:G,"EN"))&gt;0,"P02"," ")</f>
        <v xml:space="preserve"> </v>
      </c>
      <c r="AS18" s="78" t="str">
        <f>IF(SUM(COUNTIFS('Planificación 2026-1'!E:E,"SUNAMPE",'Planificación 2026-1'!W:W,C18,'Planificación 2026-1'!G:G,"IS"))&gt;0,"P03"," ")</f>
        <v xml:space="preserve"> </v>
      </c>
      <c r="AT18" s="78" t="str">
        <f>IF(SUM(COUNTIFS('Planificación 2026-1'!E:E,"SUNAMPE",'Planificación 2026-1'!W:W,C18,'Planificación 2026-1'!G:G,"PS"))&gt;0,"P04"," ")</f>
        <v xml:space="preserve"> </v>
      </c>
      <c r="AU18" s="78"/>
      <c r="AV18" s="78" t="str">
        <f>IF(SUM(COUNTIFS('Planificación 2026-1'!E:E,"SUNAMPE",'Planificación 2026-1'!W:W,C18,'Planificación 2026-1'!G:G,"IN"))&gt;0,"P06"," ")</f>
        <v xml:space="preserve"> </v>
      </c>
      <c r="AW18" s="78" t="str">
        <f>IF(SUM(COUNTIFS('Planificación 2026-1'!E:E,"SUNAMPE",'Planificación 2026-1'!W:W,C18,'Planificación 2026-1'!G:G,"CA"))&gt;0,"P07"," ")</f>
        <v xml:space="preserve"> </v>
      </c>
      <c r="AX18" s="78" t="str">
        <f>IF(SUM(COUNTIFS('Planificación 2026-1'!E:E,"SUNAMPE",'Planificación 2026-1'!W:W,C18,'Planificación 2026-1'!G:G,"DE"))&gt;0,"P08"," ")</f>
        <v xml:space="preserve"> </v>
      </c>
      <c r="AY18" s="78" t="str">
        <f>IF(SUM(COUNTIFS('Planificación 2026-1'!E:E,"SUNAMPE",'Planificación 2026-1'!W:W,C18,'Planificación 2026-1'!G:G,"OB"))&gt;0,"P09"," ")</f>
        <v xml:space="preserve"> </v>
      </c>
      <c r="AZ18" s="78" t="str">
        <f>IF(SUM(COUNTIFS('Planificación 2026-1'!E:E,"SUNAMPE",'Planificación 2026-1'!W:W,C18,'Planificación 2026-1'!G:G,"MH"))&gt;0,"P31"," ")</f>
        <v xml:space="preserve"> </v>
      </c>
      <c r="BA18" s="78" t="str">
        <f>IF(SUM(COUNTIFS('Planificación 2026-1'!E:E,"SUNAMPE",'Planificación 2026-1'!W:W,C18,'Planificación 2026-1'!G:G,"IC"))&gt;0,"P32"," ")</f>
        <v xml:space="preserve"> </v>
      </c>
      <c r="BB18" s="78" t="str">
        <f>IF(SUM(COUNTIFS('Planificación 2026-1'!E:E,"SUNAMPE",'Planificación 2026-1'!W:W,C18,'Planificación 2026-1'!G:G,"AR"))&gt;0,"P34"," ")</f>
        <v xml:space="preserve"> </v>
      </c>
      <c r="BC18" s="78" t="str">
        <f>IF(SUM(COUNTIFS('Planificación 2026-1'!E:E,"SUNAMPE",'Planificación 2026-1'!W:W,C18,'Planificación 2026-1'!G:G,"T1"))&gt;0,"P35"," ")</f>
        <v xml:space="preserve"> </v>
      </c>
      <c r="BD18" s="78" t="str">
        <f>IF(SUM(COUNTIFS('Planificación 2026-1'!E:E,"SUNAMPE",'Planificación 2026-1'!W:W,C18,'Planificación 2026-1'!G:G,"T3"))&gt;0,"P36"," ")</f>
        <v xml:space="preserve"> </v>
      </c>
      <c r="BE18" s="78" t="str">
        <f>IF(SUM(COUNTIFS('Planificación 2026-1'!E:E,"SUNAMPE",'Planificación 2026-1'!W:W,C18,'Planificación 2026-1'!G:G,"T2"))&gt;0,"P37"," ")</f>
        <v xml:space="preserve"> </v>
      </c>
      <c r="BF18" s="78" t="str">
        <f>IF(SUM(COUNTIFS('Planificación 2026-1'!E:E,"SUNAMPE",'Planificación 2026-1'!W:W,C18,'Planificación 2026-1'!G:G,"AE"))&gt;0,"P38"," ")</f>
        <v xml:space="preserve"> </v>
      </c>
      <c r="BG18" s="78" t="str">
        <f>IF(SUM(COUNTIFS('Planificación 2026-1'!E:E,"SUNAMPE",'Planificación 2026-1'!W:W,C18,'Planificación 2026-1'!G:G,"T4"))&gt;0,"P55"," ")</f>
        <v xml:space="preserve"> </v>
      </c>
      <c r="BH18" s="78" t="str">
        <f>IF(SUM(COUNTIFS('Planificación 2026-1'!E:E,"HUAURA",'Planificación 2026-1'!W:W,C18,'Planificación 2026-1'!G:G,"AF"))&gt;0," P01"," ")</f>
        <v xml:space="preserve"> </v>
      </c>
      <c r="BI18" s="78" t="str">
        <f>IF(SUM(COUNTIFS('Planificación 2026-1'!E:E,"HUAURA",'Planificación 2026-1'!W:W,C18,'Planificación 2026-1'!G:G,"EN"))&gt;0,"P02"," ")</f>
        <v xml:space="preserve"> </v>
      </c>
      <c r="BJ18" s="78" t="str">
        <f>IF(SUM(COUNTIFS('Planificación 2026-1'!E:E,"HUAURA",'Planificación 2026-1'!W:W,C18,'Planificación 2026-1'!G:G,"IS"))&gt;0,"P03"," ")</f>
        <v xml:space="preserve"> </v>
      </c>
      <c r="BK18" s="78" t="str">
        <f>IF(SUM(COUNTIFS('Planificación 2026-1'!E:E,"HUAURA",'Planificación 2026-1'!W:W,C18,'Planificación 2026-1'!G:G,"PS"))&gt;0,"P04"," ")</f>
        <v xml:space="preserve"> </v>
      </c>
      <c r="BL18" s="78"/>
      <c r="BM18" s="78" t="str">
        <f>IF(SUM(COUNTIFS('Planificación 2026-1'!E:E,"HUAURA",'Planificación 2026-1'!W:W,C18,'Planificación 2026-1'!G:G,"IN"))&gt;0,"P06"," ")</f>
        <v xml:space="preserve"> </v>
      </c>
      <c r="BN18" s="78" t="str">
        <f>IF(SUM(COUNTIFS('Planificación 2026-1'!E:E,"HUAURA",'Planificación 2026-1'!W:W,C18,'Planificación 2026-1'!G:G,"CA"))&gt;0,"P07"," ")</f>
        <v xml:space="preserve"> </v>
      </c>
      <c r="BO18" s="78" t="str">
        <f>IF(SUM(COUNTIFS('Planificación 2026-1'!E:E,"HUAURA",'Planificación 2026-1'!W:W,C18,'Planificación 2026-1'!G:G,"DE"))&gt;0,"P08"," ")</f>
        <v xml:space="preserve"> </v>
      </c>
      <c r="BP18" s="78" t="str">
        <f>IF(SUM(COUNTIFS('Planificación 2026-1'!E:E,"HUAURA",'Planificación 2026-1'!W:W,C18,'Planificación 2026-1'!G:G,"OB"))&gt;0,"P09"," ")</f>
        <v xml:space="preserve"> </v>
      </c>
      <c r="BQ18" s="78" t="str">
        <f>IF(SUM(COUNTIFS('Planificación 2026-1'!E:E,"HUAURA",'Planificación 2026-1'!W:W,C18,'Planificación 2026-1'!G:G,"MH"))&gt;0,"P31"," ")</f>
        <v xml:space="preserve"> </v>
      </c>
      <c r="BR18" s="78" t="str">
        <f>IF(SUM(COUNTIFS('Planificación 2026-1'!E:E,"HUAURA",'Planificación 2026-1'!W:W,C18,'Planificación 2026-1'!G:G,"IC"))&gt;0,"P32"," ")</f>
        <v xml:space="preserve"> </v>
      </c>
      <c r="BS18" s="78" t="str">
        <f>IF(SUM(COUNTIFS('Planificación 2026-1'!E:E,"HUAURA",'Planificación 2026-1'!W:W,C18,'Planificación 2026-1'!G:G,"AR"))&gt;0,"P34"," ")</f>
        <v xml:space="preserve"> </v>
      </c>
      <c r="BT18" s="78" t="str">
        <f>IF(SUM(COUNTIFS('Planificación 2026-1'!E:E,"HUAURA",'Planificación 2026-1'!W:W,C18,'Planificación 2026-1'!G:G,"T1"))&gt;0,"P35"," ")</f>
        <v xml:space="preserve"> </v>
      </c>
      <c r="BU18" s="78" t="str">
        <f>IF(SUM(COUNTIFS('Planificación 2026-1'!E:E,"HUAURA",'Planificación 2026-1'!W:W,C18,'Planificación 2026-1'!G:G,"T3"))&gt;0,"P36"," ")</f>
        <v xml:space="preserve"> </v>
      </c>
      <c r="BV18" s="78" t="str">
        <f>IF(SUM(COUNTIFS('Planificación 2026-1'!E:E,"HUAURA",'Planificación 2026-1'!W:W,C18,'Planificación 2026-1'!G:G,"T2"))&gt;0,"P37"," ")</f>
        <v xml:space="preserve"> </v>
      </c>
      <c r="BW18" s="78" t="str">
        <f>IF(SUM(COUNTIFS('Planificación 2026-1'!E:E,"HUAURA",'Planificación 2026-1'!W:W,C18,'Planificación 2026-1'!G:G,"AE"))&gt;0,"P38"," ")</f>
        <v xml:space="preserve"> </v>
      </c>
      <c r="BX18" s="78" t="str">
        <f>IF(SUM(COUNTIFS('Planificación 2026-1'!E:E,"HUAURA",'Planificación 2026-1'!W:W,C18,'Planificación 2026-1'!G:G,"T4"))&gt;0,"P55"," ")</f>
        <v xml:space="preserve"> </v>
      </c>
      <c r="BY18" s="79">
        <f>SUMIFS('Planificación 2026-1'!R:R,'Planificación 2026-1'!W:W,C18,'Planificación 2026-1'!G:G,"AF",'Planificación 2026-1'!H:H,"&gt;2")</f>
        <v>0</v>
      </c>
      <c r="BZ18" s="79">
        <f>SUMIFS('Planificación 2026-1'!R:R,'Planificación 2026-1'!W:W,C18,'Planificación 2026-1'!G:G,"EN",'Planificación 2026-1'!H:H,"&gt;2")</f>
        <v>0</v>
      </c>
      <c r="CA18" s="79">
        <f>SUMIFS('Planificación 2026-1'!R:R,'Planificación 2026-1'!W:W,C18,'Planificación 2026-1'!G:G,"IS",'Planificación 2026-1'!H:H,"&gt;2")</f>
        <v>0</v>
      </c>
      <c r="CB18" s="79">
        <f>SUMIFS('Planificación 2026-1'!R:R,'Planificación 2026-1'!W:W,C18,'Planificación 2026-1'!G:G,"PS",'Planificación 2026-1'!H:H,"&gt;2")</f>
        <v>13</v>
      </c>
      <c r="CC18" s="79">
        <f>SUMIFS('Planificación 2026-1'!R:R,'Planificación 2026-1'!W:W,C18,'Planificación 2026-1'!G:G,"IN",'Planificación 2026-1'!H:H,"&gt;2")</f>
        <v>0</v>
      </c>
      <c r="CD18" s="79">
        <f>SUMIFS('Planificación 2026-1'!R:R,'Planificación 2026-1'!W:W,C18,'Planificación 2026-1'!G:G,"CA",'Planificación 2026-1'!H:H,"&gt;2")</f>
        <v>0</v>
      </c>
      <c r="CE18" s="79">
        <f>SUMIFS('Planificación 2026-1'!R:R,'Planificación 2026-1'!W:W,C18,'Planificación 2026-1'!G:G,"DE",'Planificación 2026-1'!H:H,"&gt;2")</f>
        <v>0</v>
      </c>
      <c r="CF18" s="79">
        <f>SUMIFS('Planificación 2026-1'!R:R,'Planificación 2026-1'!W:W,C18,'Planificación 2026-1'!G:G,"OB",'Planificación 2026-1'!H:H,"&gt;2")</f>
        <v>12</v>
      </c>
      <c r="CG18" s="79">
        <f>SUMIFS('Planificación 2026-1'!R:R,'Planificación 2026-1'!W:W,C18,'Planificación 2026-1'!G:G,"MH",'Planificación 2026-1'!H:H,"&gt;2")</f>
        <v>0</v>
      </c>
      <c r="CH18" s="79">
        <f>SUMIFS('Planificación 2026-1'!R:R,'Planificación 2026-1'!W:W,C18,'Planificación 2026-1'!G:G,"IC",'Planificación 2026-1'!H:H,"&gt;2")</f>
        <v>0</v>
      </c>
      <c r="CI18" s="79">
        <f>SUMIFS('Planificación 2026-1'!R:R,'Planificación 2026-1'!W:W,C18,'Planificación 2026-1'!G:G,"AR",'Planificación 2026-1'!H:H,"&gt;2")</f>
        <v>0</v>
      </c>
      <c r="CJ18" s="79">
        <f>SUMIFS('Planificación 2026-1'!R:R,'Planificación 2026-1'!W:W,C18,'Planificación 2026-1'!G:G,"T1",'Planificación 2026-1'!H:H,"&gt;2")</f>
        <v>0</v>
      </c>
      <c r="CK18" s="79">
        <f>SUMIFS('Planificación 2026-1'!R:R,'Planificación 2026-1'!W:W,C18,'Planificación 2026-1'!G:G,"T3",'Planificación 2026-1'!H:H,"&gt;2")</f>
        <v>0</v>
      </c>
      <c r="CL18" s="79">
        <f>SUMIFS('Planificación 2026-1'!R:R,'Planificación 2026-1'!W:W,C18,'Planificación 2026-1'!G:G,"T2",'Planificación 2026-1'!H:H,"&gt;2")</f>
        <v>0</v>
      </c>
      <c r="CM18" s="79">
        <f>SUMIFS('Planificación 2026-1'!R:R,'Planificación 2026-1'!W:W,C18,'Planificación 2026-1'!G:G,"AE",'Planificación 2026-1'!H:H,"&gt;2")</f>
        <v>0</v>
      </c>
      <c r="CN18" s="79">
        <f>SUMIFS('Planificación 2026-1'!R:R,'Planificación 2026-1'!W:W,C18,'Planificación 2026-1'!G:G,"T4",'Planificación 2026-1'!H:H,"&gt;2")</f>
        <v>0</v>
      </c>
      <c r="CO18" s="79">
        <f>SUMIFS('Planificación 2026-1'!R:R,'Planificación 2026-1'!W:W,C18,'Planificación 2026-1'!G:G,"AF",'Planificación 2026-1'!H:H,"&lt;3")</f>
        <v>0</v>
      </c>
      <c r="CP18" s="79">
        <f>SUMIFS('Planificación 2026-1'!R:R,'Planificación 2026-1'!W:W,C18,'Planificación 2026-1'!G:G,"EN",'Planificación 2026-1'!H:H,"&lt;3")</f>
        <v>0</v>
      </c>
      <c r="CQ18" s="79">
        <f>SUMIFS('Planificación 2026-1'!R:R,'Planificación 2026-1'!W:W,C18,'Planificación 2026-1'!G:G,"IS",'Planificación 2026-1'!H:H,"&lt;3")</f>
        <v>0</v>
      </c>
      <c r="CR18" s="79">
        <f>SUMIFS('Planificación 2026-1'!R:R,'Planificación 2026-1'!W:W,C18,'Planificación 2026-1'!G:G,"PS",'Planificación 2026-1'!H:H,"&lt;3")</f>
        <v>0</v>
      </c>
      <c r="CS18" s="79">
        <f>SUMIFS('Planificación 2026-1'!R:R,'Planificación 2026-1'!W:W,C18,'Planificación 2026-1'!G:G,"IN",'Planificación 2026-1'!H:H,"&lt;3")</f>
        <v>0</v>
      </c>
      <c r="CT18" s="79">
        <f>SUMIFS('Planificación 2026-1'!R:R,'Planificación 2026-1'!W:W,C18,'Planificación 2026-1'!G:G,"CA",'Planificación 2026-1'!H:H,"&lt;3")</f>
        <v>0</v>
      </c>
      <c r="CU18" s="79">
        <f>SUMIFS('Planificación 2026-1'!R:R,'Planificación 2026-1'!W:W,C18,'Planificación 2026-1'!G:G,"DE",'Planificación 2026-1'!H:H,"&lt;3")</f>
        <v>0</v>
      </c>
      <c r="CV18" s="79">
        <f>SUMIFS('Planificación 2026-1'!R:R,'Planificación 2026-1'!W:W,C18,'Planificación 2026-1'!G:G,"OB",'Planificación 2026-1'!H:H,"&lt;3")</f>
        <v>0</v>
      </c>
      <c r="CW18" s="79">
        <f>SUMIFS('Planificación 2026-1'!R:R,'Planificación 2026-1'!W:W,C18,'Planificación 2026-1'!G:G,"MH",'Planificación 2026-1'!H:H,"&lt;3")</f>
        <v>0</v>
      </c>
      <c r="CX18" s="79">
        <f>SUMIFS('Planificación 2026-1'!R:R,'Planificación 2026-1'!W:W,C18,'Planificación 2026-1'!G:G,"IC",'Planificación 2026-1'!H:H,"&lt;3")</f>
        <v>0</v>
      </c>
      <c r="CY18" s="79">
        <f>SUMIFS('Planificación 2026-1'!R:R,'Planificación 2026-1'!W:W,C18,'Planificación 2026-1'!G:G,"AR",'Planificación 2026-1'!H:H,"&lt;3")</f>
        <v>0</v>
      </c>
      <c r="CZ18" s="79">
        <f>SUMIFS('Planificación 2026-1'!R:R,'Planificación 2026-1'!W:W,C18,'Planificación 2026-1'!G:G,"T1",'Planificación 2026-1'!H:H,"&lt;3")</f>
        <v>0</v>
      </c>
      <c r="DA18" s="79">
        <f>SUMIFS('Planificación 2026-1'!R:R,'Planificación 2026-1'!W:W,C18,'Planificación 2026-1'!G:G,"T3",'Planificación 2026-1'!H:H,"&lt;3")</f>
        <v>0</v>
      </c>
      <c r="DB18" s="79">
        <f>SUMIFS('Planificación 2026-1'!R:R,'Planificación 2026-1'!W:W,C18,'Planificación 2026-1'!G:G,"T2",'Planificación 2026-1'!H:H,"&lt;3")</f>
        <v>0</v>
      </c>
      <c r="DC18" s="79">
        <f>SUMIFS('Planificación 2026-1'!R:R,'Planificación 2026-1'!W:W,C18,'Planificación 2026-1'!G:G,"AE",'Planificación 2026-1'!H:H,"&lt;3")</f>
        <v>0</v>
      </c>
      <c r="DD18" s="79">
        <f>SUMIFS('Planificación 2026-1'!R:R,'Planificación 2026-1'!W:W,C18,'Planificación 2026-1'!G:G,"T4",'Planificación 2026-1'!H:H,"&lt;3")</f>
        <v>0</v>
      </c>
      <c r="DE18" s="78" t="str">
        <f t="shared" si="4"/>
        <v>P09</v>
      </c>
      <c r="DF18" s="30">
        <f>IF(C18="","",SUMIFS('Planificación 2026-1'!R:R,'Planificación 2026-1'!W:W,C18,'Planificación 2026-1'!E:E,"PRINCIPAL",'Planificación 2026-1'!X:X,"VIRTUAL"))</f>
        <v>0</v>
      </c>
      <c r="DG18" s="30">
        <f>IF(C18="","",SUMIFS('Planificación 2026-1'!R:R,'Planificación 2026-1'!W:W,C18,'Planificación 2026-1'!E:E,"PRINCIPAL",'Planificación 2026-1'!X:X,"PRESENCIAL"))</f>
        <v>12</v>
      </c>
      <c r="DH18" s="30">
        <f>IF(C18="","",SUMIFS('Planificación 2026-1'!R:R,'Planificación 2026-1'!W:W,C18,'Planificación 2026-1'!E:E,"PRINCIPAL",'Planificación 2026-1'!X:X,"HIBRIDO PRESENCIAL"))</f>
        <v>0</v>
      </c>
      <c r="DI18" s="78" t="str">
        <f t="shared" si="5"/>
        <v>P04</v>
      </c>
      <c r="DJ18" s="78">
        <f>IF(C18="","",SUMIFS('Planificación 2026-1'!R:R,'Planificación 2026-1'!W:W,C18,'Planificación 2026-1'!E:E,"FILIAL",'Planificación 2026-1'!X:X,"VIRTUAL"))</f>
        <v>13</v>
      </c>
      <c r="DK18" s="80">
        <f>IF(C18="","",SUMIFS('Planificación 2026-1'!R:R,'Planificación 2026-1'!W:W,C18,'Planificación 2026-1'!E:E,"FILIAL",'Planificación 2026-1'!X:X,"PRESENCIAL"))</f>
        <v>0</v>
      </c>
      <c r="DL18" s="42">
        <f>IF(C18="","",SUMIFS('Planificación 2026-1'!R:R,'Planificación 2026-1'!W:W,C18,'Planificación 2026-1'!E:E,"FILIAL",'Planificación 2026-1'!X:X,"HIBRIDO PRESENCIAL"))</f>
        <v>0</v>
      </c>
      <c r="DM18" s="81" t="str">
        <f t="shared" si="6"/>
        <v/>
      </c>
      <c r="DN18" s="78">
        <f>IF(C18="","",SUMIFS('Planificación 2026-1'!R:R,'Planificación 2026-1'!W:W,C18,'Planificación 2026-1'!E:E,"SUNAMPE",'Planificación 2026-1'!X:X,"VIRTUAL"))</f>
        <v>0</v>
      </c>
      <c r="DO18" s="42">
        <f>IF(C18="","",SUMIFS('Planificación 2026-1'!R:R,'Planificación 2026-1'!W:W,C18,'Planificación 2026-1'!E:E,"SUNAMPE",'Planificación 2026-1'!X:X,"PRESENCIAL"))</f>
        <v>0</v>
      </c>
      <c r="DP18" s="81" t="str">
        <f t="shared" si="7"/>
        <v/>
      </c>
      <c r="DQ18" s="78">
        <f>IF(C18="","",SUMIFS('Planificación 2026-1'!R:R,'Planificación 2026-1'!W:W,C18,'Planificación 2026-1'!E:E,"HUAURA",'Planificación 2026-1'!X:X,"VIRTUAL"))</f>
        <v>0</v>
      </c>
      <c r="DR18" s="42">
        <f>IF(C18="","",SUMIFS('Planificación 2026-1'!R:R,'Planificación 2026-1'!W:W,C18,'Planificación 2026-1'!E:E,"HUAURA",'Planificación 2026-1'!X:X,"PRESENCIAL"))</f>
        <v>0</v>
      </c>
      <c r="DS18" s="48">
        <f>SUMIFS('Planificación 2026-1'!R:R,'Planificación 2026-1'!W:W,C18,'Planificación 2026-1'!E:E,"PRINCIPAL",'Planificación 2026-1'!X:X,"VIRTUAL",'Planificación 2026-1'!H:H,"&gt;2")</f>
        <v>0</v>
      </c>
      <c r="DT18" s="48">
        <f>SUMIFS('Planificación 2026-1'!R:R,'Planificación 2026-1'!W:W,C18,'Planificación 2026-1'!E:E,"PRINCIPAL",'Planificación 2026-1'!X:X,"&lt;&gt;VIRTUAL",'Planificación 2026-1'!H:H,"&gt;2")</f>
        <v>12</v>
      </c>
      <c r="DU18" s="48">
        <f>SUMIFS('Planificación 2026-1'!R:R,'Planificación 2026-1'!W:W,C18,'Planificación 2026-1'!E:E,"SUNAMPE",'Planificación 2026-1'!X:X,"VIRTUAL",'Planificación 2026-1'!H:H,"&gt;2")</f>
        <v>0</v>
      </c>
      <c r="DV18" s="48">
        <f>SUMIFS('Planificación 2026-1'!R:R,'Planificación 2026-1'!W:W,C18,'Planificación 2026-1'!E:E,"SUNAMPE",'Planificación 2026-1'!X:X,"&lt;&gt;VIRTUAL",'Planificación 2026-1'!H:H,"&gt;2")</f>
        <v>0</v>
      </c>
      <c r="DW18" s="48">
        <f>SUMIFS('Planificación 2026-1'!R:R,'Planificación 2026-1'!W:W,C18,'Planificación 2026-1'!E:E,"FILIAL",'Planificación 2026-1'!X:X,"VIRTUAL",'Planificación 2026-1'!H:H,"&gt;2")</f>
        <v>13</v>
      </c>
      <c r="DX18" s="48">
        <f>SUMIFS('Planificación 2026-1'!R:R,'Planificación 2026-1'!W:W,C18,'Planificación 2026-1'!E:E,"FILIAL",'Planificación 2026-1'!X:X,"&lt;&gt;VIRTUAL",'Planificación 2026-1'!H:H,"&gt;2")</f>
        <v>0</v>
      </c>
      <c r="DY18" s="48">
        <f>SUMIFS('Planificación 2026-1'!R:R,'Planificación 2026-1'!W:W,C18,'Planificación 2026-1'!E:E,"PORUMA",'Planificación 2026-1'!X:X,"VIRTUAL",'Planificación 2026-1'!H:H,"&gt;2")</f>
        <v>0</v>
      </c>
      <c r="DZ18" s="48">
        <f>SUMIFS('Planificación 2026-1'!R:R,'Planificación 2026-1'!W:W,C18,'Planificación 2026-1'!E:E,"PORUMA",'Planificación 2026-1'!X:X,"&lt;&gt;VIRTUAL",'Planificación 2026-1'!H:H,"&gt;2")</f>
        <v>0</v>
      </c>
      <c r="EA18" s="48">
        <f>SUMIFS('Planificación 2026-1'!R:R,'Planificación 2026-1'!W:W,C18,'Planificación 2026-1'!E:E,"HUAURA",'Planificación 2026-1'!X:X,"VIRTUAL",'Planificación 2026-1'!H:H,"&gt;2")</f>
        <v>0</v>
      </c>
      <c r="EB18" s="48">
        <f>SUMIFS('Planificación 2026-1'!R:R,'Planificación 2026-1'!W:W,C18,'Planificación 2026-1'!E:E,"HUAURA",'Planificación 2026-1'!X:X,"&lt;&gt;VIRTUAL",'Planificación 2026-1'!H:H,"&gt;2")</f>
        <v>0</v>
      </c>
      <c r="EC18" s="48">
        <f>SUMIFS('Planificación 2026-1'!R:R,'Planificación 2026-1'!W:W,C18,'Planificación 2026-1'!E:E,"PRINCIPAL",'Planificación 2026-1'!X:X,"VIRTUAL",'Planificación 2026-1'!H:H,"&lt;3")</f>
        <v>0</v>
      </c>
      <c r="ED18" s="48">
        <f>SUMIFS('Planificación 2026-1'!R:R,'Planificación 2026-1'!W:W,C18,'Planificación 2026-1'!E:E,"PRINCIPAL",'Planificación 2026-1'!X:X,"&lt;&gt;VIRTUAL",'Planificación 2026-1'!H:H,"&lt;3")</f>
        <v>0</v>
      </c>
      <c r="EE18" s="48">
        <f>SUMIFS('Planificación 2026-1'!R:R,'Planificación 2026-1'!W:W,C18,'Planificación 2026-1'!E:E,"SUNAMPE",'Planificación 2026-1'!X:X,"VIRTUAL",'Planificación 2026-1'!H:H,"&lt;3")</f>
        <v>0</v>
      </c>
      <c r="EF18" s="48">
        <f>SUMIFS('Planificación 2026-1'!R:R,'Planificación 2026-1'!W:W,C18,'Planificación 2026-1'!E:E,"SUNAMPE",'Planificación 2026-1'!X:X,"&lt;&gt;VIRTUAL",'Planificación 2026-1'!H:H,"&lt;3")</f>
        <v>0</v>
      </c>
      <c r="EG18" s="48">
        <f>SUMIFS('Planificación 2026-1'!R:R,'Planificación 2026-1'!W:W,C18,'Planificación 2026-1'!E:E,"FILIAL",'Planificación 2026-1'!X:X,"VIRTUAL",'Planificación 2026-1'!H:H,"&lt;3")</f>
        <v>0</v>
      </c>
      <c r="EH18" s="48">
        <f>SUMIFS('Planificación 2026-1'!R:R,'Planificación 2026-1'!W:W,C18,'Planificación 2026-1'!E:E,"FILIAL",'Planificación 2026-1'!X:X,"&lt;&gt;VIRTUAL",'Planificación 2026-1'!H:H,"&lt;3")</f>
        <v>0</v>
      </c>
      <c r="EI18" s="48">
        <f>SUMIFS('Planificación 2026-1'!R:R,'Planificación 2026-1'!W:W,C18,'Planificación 2026-1'!E:E,"PORUMA",'Planificación 2026-1'!X:X,"VIRTUAL",'Planificación 2026-1'!H:H,"&lt;3")</f>
        <v>0</v>
      </c>
      <c r="EJ18" s="48">
        <f>SUMIFS('Planificación 2026-1'!R:R,'Planificación 2026-1'!W:W,C18,'Planificación 2026-1'!E:E,"PORUMA",'Planificación 2026-1'!X:X,"&lt;&gt;VIRTUAL",'Planificación 2026-1'!H:H,"&lt;3")</f>
        <v>0</v>
      </c>
      <c r="EK18" s="48">
        <f>SUMIFS('Planificación 2026-1'!R:R,'Planificación 2026-1'!W:W,C18,'Planificación 2026-1'!E:E,"HUAURA",'Planificación 2026-1'!X:X,"VIRTUAL",'Planificación 2026-1'!H:H,"&lt;3")</f>
        <v>0</v>
      </c>
      <c r="EL18" s="48">
        <f>SUMIFS('Planificación 2026-1'!R:R,'Planificación 2026-1'!W:W,C18,'Planificación 2026-1'!E:E,"HUAURA",'Planificación 2026-1'!X:X,"&lt;&gt;VIRTUAL",'Planificación 2026-1'!H:H,"&lt;3")</f>
        <v>0</v>
      </c>
      <c r="EM18" s="48">
        <f t="shared" si="8"/>
        <v>13</v>
      </c>
      <c r="EN18" s="48">
        <f t="shared" si="9"/>
        <v>0</v>
      </c>
      <c r="EO18" s="48">
        <f t="shared" si="10"/>
        <v>0</v>
      </c>
      <c r="EP18" s="48">
        <f t="shared" si="11"/>
        <v>12</v>
      </c>
      <c r="EQ18" s="48">
        <f t="shared" si="12"/>
        <v>0</v>
      </c>
      <c r="ER18" s="48"/>
      <c r="ES18" s="48">
        <f t="shared" si="13"/>
        <v>13</v>
      </c>
      <c r="ET18" s="48">
        <f t="shared" si="14"/>
        <v>12</v>
      </c>
      <c r="EU18" s="48" t="b">
        <f t="shared" si="15"/>
        <v>1</v>
      </c>
      <c r="EV18" s="48" t="str">
        <f t="shared" si="16"/>
        <v>SEDE-FILIAL</v>
      </c>
      <c r="EW18" s="48" t="str">
        <f t="shared" si="17"/>
        <v>MAS VIRTUAL</v>
      </c>
    </row>
    <row r="19" spans="1:153" x14ac:dyDescent="0.3">
      <c r="A19" s="53"/>
      <c r="B19" s="383">
        <v>16</v>
      </c>
      <c r="C19" s="107" t="s">
        <v>23</v>
      </c>
      <c r="D19" s="82">
        <f>SUMIF('Planificación 2026-1'!W:W,C19,'Planificación 2026-1'!R:R)</f>
        <v>14</v>
      </c>
      <c r="E19" s="384" t="s">
        <v>319</v>
      </c>
      <c r="F19" s="107" t="s">
        <v>430</v>
      </c>
      <c r="G19" s="107" t="s">
        <v>431</v>
      </c>
      <c r="H19" s="107" t="s">
        <v>434</v>
      </c>
      <c r="I19" s="77" t="str">
        <f>IF(SUM(COUNTIFS('Planificación 2026-1'!E:E,"PRINCIPAL",'Planificación 2026-1'!W:W,C19,'Planificación 2026-1'!G:G,"AF"))&gt;0,"P01"," ")</f>
        <v xml:space="preserve"> </v>
      </c>
      <c r="J19" s="78" t="str">
        <f>IF(SUM(COUNTIFS('Planificación 2026-1'!E:E,"PRINCIPAL",'Planificación 2026-1'!W:W,C19,'Planificación 2026-1'!G:G,"EN"))&gt;0,"P02"," ")</f>
        <v xml:space="preserve"> </v>
      </c>
      <c r="K19" s="78" t="str">
        <f>IF(SUM(COUNTIFS('Planificación 2026-1'!E:E,"PRINCIPAL",'Planificación 2026-1'!W:W,C19,'Planificación 2026-1'!G:G,"IS"))&gt;0,"P03"," ")</f>
        <v xml:space="preserve"> </v>
      </c>
      <c r="L19" s="78" t="str">
        <f>IF(SUM(COUNTIFS('Planificación 2026-1'!E:E,"PRINCIPAL",'Planificación 2026-1'!W:W,C19,'Planificación 2026-1'!G:G,"PS"))&gt;0,"P04"," ")</f>
        <v>P04</v>
      </c>
      <c r="M19" s="78"/>
      <c r="N19" s="78" t="str">
        <f>IF(SUM(COUNTIFS('Planificación 2026-1'!E:E,"PRINCIPAL",'Planificación 2026-1'!W:W,C19,'Planificación 2026-1'!G:G,"IN"))&gt;0,"P06"," ")</f>
        <v xml:space="preserve"> </v>
      </c>
      <c r="O19" s="78" t="str">
        <f>IF(SUM(COUNTIFS('Planificación 2026-1'!E:E,"PRINCIPAL",'Planificación 2026-1'!W:W,C19,'Planificación 2026-1'!G:G,"CA"))&gt;0,"P07"," ")</f>
        <v xml:space="preserve"> </v>
      </c>
      <c r="P19" s="78" t="str">
        <f>IF(SUM(COUNTIFS('Planificación 2026-1'!E:E,"PRINCIPAL",'Planificación 2026-1'!W:W,C19,'Planificación 2026-1'!G:G,"DE"))&gt;0,"P08"," ")</f>
        <v xml:space="preserve"> </v>
      </c>
      <c r="Q19" s="78" t="str">
        <f>IF(SUM(COUNTIFS('Planificación 2026-1'!E:E,"PRINCIPAL",'Planificación 2026-1'!W:W,C19,'Planificación 2026-1'!G:G,"OB"))&gt;0,"P09"," ")</f>
        <v xml:space="preserve"> </v>
      </c>
      <c r="R19" s="78" t="str">
        <f>IF(SUM(COUNTIFS('Planificación 2026-1'!E:E,"PRINCIPAL",'Planificación 2026-1'!W:W,C19,'Planificación 2026-1'!G:G,"MH"))&gt;0,"P31"," ")</f>
        <v xml:space="preserve"> </v>
      </c>
      <c r="S19" s="78" t="str">
        <f>IF(SUM(COUNTIFS('Planificación 2026-1'!E:E,"PRINCIPAL",'Planificación 2026-1'!W:W,C19,'Planificación 2026-1'!G:G,"IC"))&gt;0,"P32"," ")</f>
        <v xml:space="preserve"> </v>
      </c>
      <c r="T19" s="78" t="str">
        <f>IF(SUM(COUNTIFS('Planificación 2026-1'!E:E,"PRINCIPAL",'Planificación 2026-1'!W:W,C19,'Planificación 2026-1'!G:G,"AR"))&gt;0,"P34"," ")</f>
        <v xml:space="preserve"> </v>
      </c>
      <c r="U19" s="78" t="str">
        <f>IF(SUM(COUNTIFS('Planificación 2026-1'!E:E,"PRINCIPAL",'Planificación 2026-1'!W:W,C19,'Planificación 2026-1'!G:G,"T1"))&gt;0,"P35"," ")</f>
        <v xml:space="preserve"> </v>
      </c>
      <c r="V19" s="78" t="str">
        <f>IF(SUM(COUNTIFS('Planificación 2026-1'!E:E,"PRINCIPAL",'Planificación 2026-1'!W:W,C19,'Planificación 2026-1'!G:G,"T3"))&gt;0,"P36"," ")</f>
        <v xml:space="preserve"> </v>
      </c>
      <c r="W19" s="78" t="str">
        <f>IF(SUM(COUNTIFS('Planificación 2026-1'!E:E,"PRINCIPAL",'Planificación 2026-1'!W:W,C19,'Planificación 2026-1'!G:G,"T2"))&gt;0,"P37"," ")</f>
        <v xml:space="preserve"> </v>
      </c>
      <c r="X19" s="78" t="str">
        <f>IF(SUM(COUNTIFS('Planificación 2026-1'!E:E,"PRINCIPAL",'Planificación 2026-1'!W:W,C19,'Planificación 2026-1'!G:G,"AE"))&gt;0,"P38"," ")</f>
        <v xml:space="preserve"> </v>
      </c>
      <c r="Y19" s="78" t="str">
        <f>IF(SUM(COUNTIFS('Planificación 2026-1'!E:E,"PRINCIPAL",'Planificación 2026-1'!W:W,C19,'Planificación 2026-1'!G:G,"T4"))&gt;0,"P55"," ")</f>
        <v xml:space="preserve"> </v>
      </c>
      <c r="Z19" s="78" t="str">
        <f>IF(SUM(COUNTIFS('Planificación 2026-1'!E:E,"FILIAL",'Planificación 2026-1'!W:W,C19,'Planificación 2026-1'!G:G,"AF"))&gt;0," P01"," ")</f>
        <v xml:space="preserve"> </v>
      </c>
      <c r="AA19" s="78" t="str">
        <f>IF(SUM(COUNTIFS('Planificación 2026-1'!E:E,"FILIAL",'Planificación 2026-1'!W:W,C19,'Planificación 2026-1'!G:G,"EN"))&gt;0,"P02"," ")</f>
        <v xml:space="preserve"> </v>
      </c>
      <c r="AB19" s="78" t="str">
        <f>IF(SUM(COUNTIFS('Planificación 2026-1'!E:E,"FILIAL",'Planificación 2026-1'!W:W,C19,'Planificación 2026-1'!G:G,"IS"))&gt;0,"P03"," ")</f>
        <v xml:space="preserve"> </v>
      </c>
      <c r="AC19" s="78" t="str">
        <f>IF(SUM(COUNTIFS('Planificación 2026-1'!E:E,"FILIAL",'Planificación 2026-1'!W:W,C19,'Planificación 2026-1'!G:G,"PS"))&gt;0,"P04"," ")</f>
        <v xml:space="preserve"> </v>
      </c>
      <c r="AD19" s="78"/>
      <c r="AE19" s="78" t="str">
        <f>IF(SUM(COUNTIFS('Planificación 2026-1'!E:E,"FILIAL",'Planificación 2026-1'!W:W,C19,'Planificación 2026-1'!G:G,"IN"))&gt;0,"P06"," ")</f>
        <v xml:space="preserve"> </v>
      </c>
      <c r="AF19" s="78" t="str">
        <f>IF(SUM(COUNTIFS('Planificación 2026-1'!E:E,"FILIAL",'Planificación 2026-1'!W:W,C19,'Planificación 2026-1'!G:G,"CA"))&gt;0,"P07"," ")</f>
        <v xml:space="preserve"> </v>
      </c>
      <c r="AG19" s="78" t="str">
        <f>IF(SUM(COUNTIFS('Planificación 2026-1'!E:E,"FILIAL",'Planificación 2026-1'!W:W,C19,'Planificación 2026-1'!G:G,"DE"))&gt;0,"P08"," ")</f>
        <v xml:space="preserve"> </v>
      </c>
      <c r="AH19" s="78" t="str">
        <f>IF(SUM(COUNTIFS('Planificación 2026-1'!E:E,"FILIAL",'Planificación 2026-1'!W:W,C19,'Planificación 2026-1'!G:G,"OB"))&gt;0,"P09"," ")</f>
        <v xml:space="preserve"> </v>
      </c>
      <c r="AI19" s="78" t="str">
        <f>IF(SUM(COUNTIFS('Planificación 2026-1'!E:E,"FILIAL",'Planificación 2026-1'!W:W,C19,'Planificación 2026-1'!G:G,"MH"))&gt;0,"P31"," ")</f>
        <v xml:space="preserve"> </v>
      </c>
      <c r="AJ19" s="78" t="str">
        <f>IF(SUM(COUNTIFS('Planificación 2026-1'!E:E,"FILIAL",'Planificación 2026-1'!W:W,C19,'Planificación 2026-1'!G:G,"IC"))&gt;0,"P32"," ")</f>
        <v xml:space="preserve"> </v>
      </c>
      <c r="AK19" s="78" t="str">
        <f>IF(SUM(COUNTIFS('Planificación 2026-1'!E:E,"FILIAL",'Planificación 2026-1'!W:W,C19,'Planificación 2026-1'!G:G,"AR"))&gt;0,"P34"," ")</f>
        <v xml:space="preserve"> </v>
      </c>
      <c r="AL19" s="78" t="str">
        <f>IF(SUM(COUNTIFS('Planificación 2026-1'!E:E,"FILIAL",'Planificación 2026-1'!W:W,C19,'Planificación 2026-1'!G:G,"T1"))&gt;0,"P35"," ")</f>
        <v xml:space="preserve"> </v>
      </c>
      <c r="AM19" s="78" t="str">
        <f>IF(SUM(COUNTIFS('Planificación 2026-1'!E:E,"FILIAL",'Planificación 2026-1'!W:W,C19,'Planificación 2026-1'!G:G,"T3"))&gt;0,"P36"," ")</f>
        <v xml:space="preserve"> </v>
      </c>
      <c r="AN19" s="78" t="str">
        <f>IF(SUM(COUNTIFS('Planificación 2026-1'!E:E,"FILIAL",'Planificación 2026-1'!W:W,C19,'Planificación 2026-1'!G:G,"T2"))&gt;0,"P37"," ")</f>
        <v xml:space="preserve"> </v>
      </c>
      <c r="AO19" s="78" t="str">
        <f>IF(SUM(COUNTIFS('Planificación 2026-1'!E:E,"FILIAL",'Planificación 2026-1'!W:W,C19,'Planificación 2026-1'!G:G,"AE"))&gt;0,"P38"," ")</f>
        <v xml:space="preserve"> </v>
      </c>
      <c r="AP19" s="78" t="str">
        <f>IF(SUM(COUNTIFS('Planificación 2026-1'!E:E,"FILIAL",'Planificación 2026-1'!W:W,C19,'Planificación 2026-1'!G:G,"T4"))&gt;0,"P55"," ")</f>
        <v xml:space="preserve"> </v>
      </c>
      <c r="AQ19" s="78" t="str">
        <f>IF(SUM(COUNTIFS('Planificación 2026-1'!E:E,"SUNAMPE",'Planificación 2026-1'!W:W,C19,'Planificación 2026-1'!G:G,"AF"))&gt;0," P01"," ")</f>
        <v xml:space="preserve"> </v>
      </c>
      <c r="AR19" s="78" t="str">
        <f>IF(SUM(COUNTIFS('Planificación 2026-1'!E:E,"SUNAMPE",'Planificación 2026-1'!W:W,C19,'Planificación 2026-1'!G:G,"EN"))&gt;0,"P02"," ")</f>
        <v xml:space="preserve"> </v>
      </c>
      <c r="AS19" s="78" t="str">
        <f>IF(SUM(COUNTIFS('Planificación 2026-1'!E:E,"SUNAMPE",'Planificación 2026-1'!W:W,C19,'Planificación 2026-1'!G:G,"IS"))&gt;0,"P03"," ")</f>
        <v xml:space="preserve"> </v>
      </c>
      <c r="AT19" s="78" t="str">
        <f>IF(SUM(COUNTIFS('Planificación 2026-1'!E:E,"SUNAMPE",'Planificación 2026-1'!W:W,C19,'Planificación 2026-1'!G:G,"PS"))&gt;0,"P04"," ")</f>
        <v xml:space="preserve"> </v>
      </c>
      <c r="AU19" s="78"/>
      <c r="AV19" s="78" t="str">
        <f>IF(SUM(COUNTIFS('Planificación 2026-1'!E:E,"SUNAMPE",'Planificación 2026-1'!W:W,C19,'Planificación 2026-1'!G:G,"IN"))&gt;0,"P06"," ")</f>
        <v xml:space="preserve"> </v>
      </c>
      <c r="AW19" s="78" t="str">
        <f>IF(SUM(COUNTIFS('Planificación 2026-1'!E:E,"SUNAMPE",'Planificación 2026-1'!W:W,C19,'Planificación 2026-1'!G:G,"CA"))&gt;0,"P07"," ")</f>
        <v xml:space="preserve"> </v>
      </c>
      <c r="AX19" s="78" t="str">
        <f>IF(SUM(COUNTIFS('Planificación 2026-1'!E:E,"SUNAMPE",'Planificación 2026-1'!W:W,C19,'Planificación 2026-1'!G:G,"DE"))&gt;0,"P08"," ")</f>
        <v xml:space="preserve"> </v>
      </c>
      <c r="AY19" s="78" t="str">
        <f>IF(SUM(COUNTIFS('Planificación 2026-1'!E:E,"SUNAMPE",'Planificación 2026-1'!W:W,C19,'Planificación 2026-1'!G:G,"OB"))&gt;0,"P09"," ")</f>
        <v xml:space="preserve"> </v>
      </c>
      <c r="AZ19" s="78" t="str">
        <f>IF(SUM(COUNTIFS('Planificación 2026-1'!E:E,"SUNAMPE",'Planificación 2026-1'!W:W,C19,'Planificación 2026-1'!G:G,"MH"))&gt;0,"P31"," ")</f>
        <v xml:space="preserve"> </v>
      </c>
      <c r="BA19" s="78" t="str">
        <f>IF(SUM(COUNTIFS('Planificación 2026-1'!E:E,"SUNAMPE",'Planificación 2026-1'!W:W,C19,'Planificación 2026-1'!G:G,"IC"))&gt;0,"P32"," ")</f>
        <v xml:space="preserve"> </v>
      </c>
      <c r="BB19" s="78" t="str">
        <f>IF(SUM(COUNTIFS('Planificación 2026-1'!E:E,"SUNAMPE",'Planificación 2026-1'!W:W,C19,'Planificación 2026-1'!G:G,"AR"))&gt;0,"P34"," ")</f>
        <v xml:space="preserve"> </v>
      </c>
      <c r="BC19" s="78" t="str">
        <f>IF(SUM(COUNTIFS('Planificación 2026-1'!E:E,"SUNAMPE",'Planificación 2026-1'!W:W,C19,'Planificación 2026-1'!G:G,"T1"))&gt;0,"P35"," ")</f>
        <v xml:space="preserve"> </v>
      </c>
      <c r="BD19" s="78" t="str">
        <f>IF(SUM(COUNTIFS('Planificación 2026-1'!E:E,"SUNAMPE",'Planificación 2026-1'!W:W,C19,'Planificación 2026-1'!G:G,"T3"))&gt;0,"P36"," ")</f>
        <v xml:space="preserve"> </v>
      </c>
      <c r="BE19" s="78" t="str">
        <f>IF(SUM(COUNTIFS('Planificación 2026-1'!E:E,"SUNAMPE",'Planificación 2026-1'!W:W,C19,'Planificación 2026-1'!G:G,"T2"))&gt;0,"P37"," ")</f>
        <v xml:space="preserve"> </v>
      </c>
      <c r="BF19" s="78" t="str">
        <f>IF(SUM(COUNTIFS('Planificación 2026-1'!E:E,"SUNAMPE",'Planificación 2026-1'!W:W,C19,'Planificación 2026-1'!G:G,"AE"))&gt;0,"P38"," ")</f>
        <v xml:space="preserve"> </v>
      </c>
      <c r="BG19" s="78" t="str">
        <f>IF(SUM(COUNTIFS('Planificación 2026-1'!E:E,"SUNAMPE",'Planificación 2026-1'!W:W,C19,'Planificación 2026-1'!G:G,"T4"))&gt;0,"P55"," ")</f>
        <v xml:space="preserve"> </v>
      </c>
      <c r="BH19" s="78" t="str">
        <f>IF(SUM(COUNTIFS('Planificación 2026-1'!E:E,"HUAURA",'Planificación 2026-1'!W:W,C19,'Planificación 2026-1'!G:G,"AF"))&gt;0," P01"," ")</f>
        <v xml:space="preserve"> </v>
      </c>
      <c r="BI19" s="78" t="str">
        <f>IF(SUM(COUNTIFS('Planificación 2026-1'!E:E,"HUAURA",'Planificación 2026-1'!W:W,C19,'Planificación 2026-1'!G:G,"EN"))&gt;0,"P02"," ")</f>
        <v xml:space="preserve"> </v>
      </c>
      <c r="BJ19" s="78" t="str">
        <f>IF(SUM(COUNTIFS('Planificación 2026-1'!E:E,"HUAURA",'Planificación 2026-1'!W:W,C19,'Planificación 2026-1'!G:G,"IS"))&gt;0,"P03"," ")</f>
        <v xml:space="preserve"> </v>
      </c>
      <c r="BK19" s="78" t="str">
        <f>IF(SUM(COUNTIFS('Planificación 2026-1'!E:E,"HUAURA",'Planificación 2026-1'!W:W,C19,'Planificación 2026-1'!G:G,"PS"))&gt;0,"P04"," ")</f>
        <v xml:space="preserve"> </v>
      </c>
      <c r="BL19" s="78"/>
      <c r="BM19" s="78" t="str">
        <f>IF(SUM(COUNTIFS('Planificación 2026-1'!E:E,"HUAURA",'Planificación 2026-1'!W:W,C19,'Planificación 2026-1'!G:G,"IN"))&gt;0,"P06"," ")</f>
        <v xml:space="preserve"> </v>
      </c>
      <c r="BN19" s="78" t="str">
        <f>IF(SUM(COUNTIFS('Planificación 2026-1'!E:E,"HUAURA",'Planificación 2026-1'!W:W,C19,'Planificación 2026-1'!G:G,"CA"))&gt;0,"P07"," ")</f>
        <v xml:space="preserve"> </v>
      </c>
      <c r="BO19" s="78" t="str">
        <f>IF(SUM(COUNTIFS('Planificación 2026-1'!E:E,"HUAURA",'Planificación 2026-1'!W:W,C19,'Planificación 2026-1'!G:G,"DE"))&gt;0,"P08"," ")</f>
        <v xml:space="preserve"> </v>
      </c>
      <c r="BP19" s="78" t="str">
        <f>IF(SUM(COUNTIFS('Planificación 2026-1'!E:E,"HUAURA",'Planificación 2026-1'!W:W,C19,'Planificación 2026-1'!G:G,"OB"))&gt;0,"P09"," ")</f>
        <v xml:space="preserve"> </v>
      </c>
      <c r="BQ19" s="78" t="str">
        <f>IF(SUM(COUNTIFS('Planificación 2026-1'!E:E,"HUAURA",'Planificación 2026-1'!W:W,C19,'Planificación 2026-1'!G:G,"MH"))&gt;0,"P31"," ")</f>
        <v xml:space="preserve"> </v>
      </c>
      <c r="BR19" s="78" t="str">
        <f>IF(SUM(COUNTIFS('Planificación 2026-1'!E:E,"HUAURA",'Planificación 2026-1'!W:W,C19,'Planificación 2026-1'!G:G,"IC"))&gt;0,"P32"," ")</f>
        <v xml:space="preserve"> </v>
      </c>
      <c r="BS19" s="78" t="str">
        <f>IF(SUM(COUNTIFS('Planificación 2026-1'!E:E,"HUAURA",'Planificación 2026-1'!W:W,C19,'Planificación 2026-1'!G:G,"AR"))&gt;0,"P34"," ")</f>
        <v xml:space="preserve"> </v>
      </c>
      <c r="BT19" s="78" t="str">
        <f>IF(SUM(COUNTIFS('Planificación 2026-1'!E:E,"HUAURA",'Planificación 2026-1'!W:W,C19,'Planificación 2026-1'!G:G,"T1"))&gt;0,"P35"," ")</f>
        <v xml:space="preserve"> </v>
      </c>
      <c r="BU19" s="78" t="str">
        <f>IF(SUM(COUNTIFS('Planificación 2026-1'!E:E,"HUAURA",'Planificación 2026-1'!W:W,C19,'Planificación 2026-1'!G:G,"T3"))&gt;0,"P36"," ")</f>
        <v xml:space="preserve"> </v>
      </c>
      <c r="BV19" s="78" t="str">
        <f>IF(SUM(COUNTIFS('Planificación 2026-1'!E:E,"HUAURA",'Planificación 2026-1'!W:W,C19,'Planificación 2026-1'!G:G,"T2"))&gt;0,"P37"," ")</f>
        <v xml:space="preserve"> </v>
      </c>
      <c r="BW19" s="78" t="str">
        <f>IF(SUM(COUNTIFS('Planificación 2026-1'!E:E,"HUAURA",'Planificación 2026-1'!W:W,C19,'Planificación 2026-1'!G:G,"AE"))&gt;0,"P38"," ")</f>
        <v xml:space="preserve"> </v>
      </c>
      <c r="BX19" s="78" t="str">
        <f>IF(SUM(COUNTIFS('Planificación 2026-1'!E:E,"HUAURA",'Planificación 2026-1'!W:W,C19,'Planificación 2026-1'!G:G,"T4"))&gt;0,"P55"," ")</f>
        <v xml:space="preserve"> </v>
      </c>
      <c r="BY19" s="79">
        <f>SUMIFS('Planificación 2026-1'!R:R,'Planificación 2026-1'!W:W,C19,'Planificación 2026-1'!G:G,"AF",'Planificación 2026-1'!H:H,"&gt;2")</f>
        <v>0</v>
      </c>
      <c r="BZ19" s="79">
        <f>SUMIFS('Planificación 2026-1'!R:R,'Planificación 2026-1'!W:W,C19,'Planificación 2026-1'!G:G,"EN",'Planificación 2026-1'!H:H,"&gt;2")</f>
        <v>0</v>
      </c>
      <c r="CA19" s="79">
        <f>SUMIFS('Planificación 2026-1'!R:R,'Planificación 2026-1'!W:W,C19,'Planificación 2026-1'!G:G,"IS",'Planificación 2026-1'!H:H,"&gt;2")</f>
        <v>0</v>
      </c>
      <c r="CB19" s="79">
        <f>SUMIFS('Planificación 2026-1'!R:R,'Planificación 2026-1'!W:W,C19,'Planificación 2026-1'!G:G,"PS",'Planificación 2026-1'!H:H,"&gt;2")</f>
        <v>14</v>
      </c>
      <c r="CC19" s="79">
        <f>SUMIFS('Planificación 2026-1'!R:R,'Planificación 2026-1'!W:W,C19,'Planificación 2026-1'!G:G,"IN",'Planificación 2026-1'!H:H,"&gt;2")</f>
        <v>0</v>
      </c>
      <c r="CD19" s="79">
        <f>SUMIFS('Planificación 2026-1'!R:R,'Planificación 2026-1'!W:W,C19,'Planificación 2026-1'!G:G,"CA",'Planificación 2026-1'!H:H,"&gt;2")</f>
        <v>0</v>
      </c>
      <c r="CE19" s="79">
        <f>SUMIFS('Planificación 2026-1'!R:R,'Planificación 2026-1'!W:W,C19,'Planificación 2026-1'!G:G,"DE",'Planificación 2026-1'!H:H,"&gt;2")</f>
        <v>0</v>
      </c>
      <c r="CF19" s="79">
        <f>SUMIFS('Planificación 2026-1'!R:R,'Planificación 2026-1'!W:W,C19,'Planificación 2026-1'!G:G,"OB",'Planificación 2026-1'!H:H,"&gt;2")</f>
        <v>0</v>
      </c>
      <c r="CG19" s="79">
        <f>SUMIFS('Planificación 2026-1'!R:R,'Planificación 2026-1'!W:W,C19,'Planificación 2026-1'!G:G,"MH",'Planificación 2026-1'!H:H,"&gt;2")</f>
        <v>0</v>
      </c>
      <c r="CH19" s="79">
        <f>SUMIFS('Planificación 2026-1'!R:R,'Planificación 2026-1'!W:W,C19,'Planificación 2026-1'!G:G,"IC",'Planificación 2026-1'!H:H,"&gt;2")</f>
        <v>0</v>
      </c>
      <c r="CI19" s="79">
        <f>SUMIFS('Planificación 2026-1'!R:R,'Planificación 2026-1'!W:W,C19,'Planificación 2026-1'!G:G,"AR",'Planificación 2026-1'!H:H,"&gt;2")</f>
        <v>0</v>
      </c>
      <c r="CJ19" s="79">
        <f>SUMIFS('Planificación 2026-1'!R:R,'Planificación 2026-1'!W:W,C19,'Planificación 2026-1'!G:G,"T1",'Planificación 2026-1'!H:H,"&gt;2")</f>
        <v>0</v>
      </c>
      <c r="CK19" s="79">
        <f>SUMIFS('Planificación 2026-1'!R:R,'Planificación 2026-1'!W:W,C19,'Planificación 2026-1'!G:G,"T3",'Planificación 2026-1'!H:H,"&gt;2")</f>
        <v>0</v>
      </c>
      <c r="CL19" s="79">
        <f>SUMIFS('Planificación 2026-1'!R:R,'Planificación 2026-1'!W:W,C19,'Planificación 2026-1'!G:G,"T2",'Planificación 2026-1'!H:H,"&gt;2")</f>
        <v>0</v>
      </c>
      <c r="CM19" s="79">
        <f>SUMIFS('Planificación 2026-1'!R:R,'Planificación 2026-1'!W:W,C19,'Planificación 2026-1'!G:G,"AE",'Planificación 2026-1'!H:H,"&gt;2")</f>
        <v>0</v>
      </c>
      <c r="CN19" s="79">
        <f>SUMIFS('Planificación 2026-1'!R:R,'Planificación 2026-1'!W:W,C19,'Planificación 2026-1'!G:G,"T4",'Planificación 2026-1'!H:H,"&gt;2")</f>
        <v>0</v>
      </c>
      <c r="CO19" s="79">
        <f>SUMIFS('Planificación 2026-1'!R:R,'Planificación 2026-1'!W:W,C19,'Planificación 2026-1'!G:G,"AF",'Planificación 2026-1'!H:H,"&lt;3")</f>
        <v>0</v>
      </c>
      <c r="CP19" s="79">
        <f>SUMIFS('Planificación 2026-1'!R:R,'Planificación 2026-1'!W:W,C19,'Planificación 2026-1'!G:G,"EN",'Planificación 2026-1'!H:H,"&lt;3")</f>
        <v>0</v>
      </c>
      <c r="CQ19" s="79">
        <f>SUMIFS('Planificación 2026-1'!R:R,'Planificación 2026-1'!W:W,C19,'Planificación 2026-1'!G:G,"IS",'Planificación 2026-1'!H:H,"&lt;3")</f>
        <v>0</v>
      </c>
      <c r="CR19" s="79">
        <f>SUMIFS('Planificación 2026-1'!R:R,'Planificación 2026-1'!W:W,C19,'Planificación 2026-1'!G:G,"PS",'Planificación 2026-1'!H:H,"&lt;3")</f>
        <v>0</v>
      </c>
      <c r="CS19" s="79">
        <f>SUMIFS('Planificación 2026-1'!R:R,'Planificación 2026-1'!W:W,C19,'Planificación 2026-1'!G:G,"IN",'Planificación 2026-1'!H:H,"&lt;3")</f>
        <v>0</v>
      </c>
      <c r="CT19" s="79">
        <f>SUMIFS('Planificación 2026-1'!R:R,'Planificación 2026-1'!W:W,C19,'Planificación 2026-1'!G:G,"CA",'Planificación 2026-1'!H:H,"&lt;3")</f>
        <v>0</v>
      </c>
      <c r="CU19" s="79">
        <f>SUMIFS('Planificación 2026-1'!R:R,'Planificación 2026-1'!W:W,C19,'Planificación 2026-1'!G:G,"DE",'Planificación 2026-1'!H:H,"&lt;3")</f>
        <v>0</v>
      </c>
      <c r="CV19" s="79">
        <f>SUMIFS('Planificación 2026-1'!R:R,'Planificación 2026-1'!W:W,C19,'Planificación 2026-1'!G:G,"OB",'Planificación 2026-1'!H:H,"&lt;3")</f>
        <v>0</v>
      </c>
      <c r="CW19" s="79">
        <f>SUMIFS('Planificación 2026-1'!R:R,'Planificación 2026-1'!W:W,C19,'Planificación 2026-1'!G:G,"MH",'Planificación 2026-1'!H:H,"&lt;3")</f>
        <v>0</v>
      </c>
      <c r="CX19" s="79">
        <f>SUMIFS('Planificación 2026-1'!R:R,'Planificación 2026-1'!W:W,C19,'Planificación 2026-1'!G:G,"IC",'Planificación 2026-1'!H:H,"&lt;3")</f>
        <v>0</v>
      </c>
      <c r="CY19" s="79">
        <f>SUMIFS('Planificación 2026-1'!R:R,'Planificación 2026-1'!W:W,C19,'Planificación 2026-1'!G:G,"AR",'Planificación 2026-1'!H:H,"&lt;3")</f>
        <v>0</v>
      </c>
      <c r="CZ19" s="79">
        <f>SUMIFS('Planificación 2026-1'!R:R,'Planificación 2026-1'!W:W,C19,'Planificación 2026-1'!G:G,"T1",'Planificación 2026-1'!H:H,"&lt;3")</f>
        <v>0</v>
      </c>
      <c r="DA19" s="79">
        <f>SUMIFS('Planificación 2026-1'!R:R,'Planificación 2026-1'!W:W,C19,'Planificación 2026-1'!G:G,"T3",'Planificación 2026-1'!H:H,"&lt;3")</f>
        <v>0</v>
      </c>
      <c r="DB19" s="79">
        <f>SUMIFS('Planificación 2026-1'!R:R,'Planificación 2026-1'!W:W,C19,'Planificación 2026-1'!G:G,"T2",'Planificación 2026-1'!H:H,"&lt;3")</f>
        <v>0</v>
      </c>
      <c r="DC19" s="79">
        <f>SUMIFS('Planificación 2026-1'!R:R,'Planificación 2026-1'!W:W,C19,'Planificación 2026-1'!G:G,"AE",'Planificación 2026-1'!H:H,"&lt;3")</f>
        <v>0</v>
      </c>
      <c r="DD19" s="79">
        <f>SUMIFS('Planificación 2026-1'!R:R,'Planificación 2026-1'!W:W,C19,'Planificación 2026-1'!G:G,"T4",'Planificación 2026-1'!H:H,"&lt;3")</f>
        <v>0</v>
      </c>
      <c r="DE19" s="78" t="str">
        <f t="shared" si="4"/>
        <v>P04</v>
      </c>
      <c r="DF19" s="30">
        <f>IF(C19="","",SUMIFS('Planificación 2026-1'!R:R,'Planificación 2026-1'!W:W,C19,'Planificación 2026-1'!E:E,"PRINCIPAL",'Planificación 2026-1'!X:X,"VIRTUAL"))</f>
        <v>0</v>
      </c>
      <c r="DG19" s="30">
        <f>IF(C19="","",SUMIFS('Planificación 2026-1'!R:R,'Planificación 2026-1'!W:W,C19,'Planificación 2026-1'!E:E,"PRINCIPAL",'Planificación 2026-1'!X:X,"PRESENCIAL"))</f>
        <v>14</v>
      </c>
      <c r="DH19" s="30">
        <f>IF(C19="","",SUMIFS('Planificación 2026-1'!R:R,'Planificación 2026-1'!W:W,C19,'Planificación 2026-1'!E:E,"PRINCIPAL",'Planificación 2026-1'!X:X,"HIBRIDO PRESENCIAL"))</f>
        <v>0</v>
      </c>
      <c r="DI19" s="78" t="str">
        <f t="shared" si="5"/>
        <v/>
      </c>
      <c r="DJ19" s="78">
        <f>IF(C19="","",SUMIFS('Planificación 2026-1'!R:R,'Planificación 2026-1'!W:W,C19,'Planificación 2026-1'!E:E,"FILIAL",'Planificación 2026-1'!X:X,"VIRTUAL"))</f>
        <v>0</v>
      </c>
      <c r="DK19" s="80">
        <f>IF(C19="","",SUMIFS('Planificación 2026-1'!R:R,'Planificación 2026-1'!W:W,C19,'Planificación 2026-1'!E:E,"FILIAL",'Planificación 2026-1'!X:X,"PRESENCIAL"))</f>
        <v>0</v>
      </c>
      <c r="DL19" s="42">
        <f>IF(C19="","",SUMIFS('Planificación 2026-1'!R:R,'Planificación 2026-1'!W:W,C19,'Planificación 2026-1'!E:E,"FILIAL",'Planificación 2026-1'!X:X,"HIBRIDO PRESENCIAL"))</f>
        <v>0</v>
      </c>
      <c r="DM19" s="81" t="str">
        <f t="shared" si="6"/>
        <v/>
      </c>
      <c r="DN19" s="78">
        <f>IF(C19="","",SUMIFS('Planificación 2026-1'!R:R,'Planificación 2026-1'!W:W,C19,'Planificación 2026-1'!E:E,"SUNAMPE",'Planificación 2026-1'!X:X,"VIRTUAL"))</f>
        <v>0</v>
      </c>
      <c r="DO19" s="42">
        <f>IF(C19="","",SUMIFS('Planificación 2026-1'!R:R,'Planificación 2026-1'!W:W,C19,'Planificación 2026-1'!E:E,"SUNAMPE",'Planificación 2026-1'!X:X,"PRESENCIAL"))</f>
        <v>0</v>
      </c>
      <c r="DP19" s="81" t="str">
        <f t="shared" si="7"/>
        <v/>
      </c>
      <c r="DQ19" s="78">
        <f>IF(C19="","",SUMIFS('Planificación 2026-1'!R:R,'Planificación 2026-1'!W:W,C19,'Planificación 2026-1'!E:E,"HUAURA",'Planificación 2026-1'!X:X,"VIRTUAL"))</f>
        <v>0</v>
      </c>
      <c r="DR19" s="42">
        <f>IF(C19="","",SUMIFS('Planificación 2026-1'!R:R,'Planificación 2026-1'!W:W,C19,'Planificación 2026-1'!E:E,"HUAURA",'Planificación 2026-1'!X:X,"PRESENCIAL"))</f>
        <v>0</v>
      </c>
      <c r="DS19" s="48">
        <f>SUMIFS('Planificación 2026-1'!R:R,'Planificación 2026-1'!W:W,C19,'Planificación 2026-1'!E:E,"PRINCIPAL",'Planificación 2026-1'!X:X,"VIRTUAL",'Planificación 2026-1'!H:H,"&gt;2")</f>
        <v>0</v>
      </c>
      <c r="DT19" s="48">
        <f>SUMIFS('Planificación 2026-1'!R:R,'Planificación 2026-1'!W:W,C19,'Planificación 2026-1'!E:E,"PRINCIPAL",'Planificación 2026-1'!X:X,"&lt;&gt;VIRTUAL",'Planificación 2026-1'!H:H,"&gt;2")</f>
        <v>14</v>
      </c>
      <c r="DU19" s="48">
        <f>SUMIFS('Planificación 2026-1'!R:R,'Planificación 2026-1'!W:W,C19,'Planificación 2026-1'!E:E,"SUNAMPE",'Planificación 2026-1'!X:X,"VIRTUAL",'Planificación 2026-1'!H:H,"&gt;2")</f>
        <v>0</v>
      </c>
      <c r="DV19" s="48">
        <f>SUMIFS('Planificación 2026-1'!R:R,'Planificación 2026-1'!W:W,C19,'Planificación 2026-1'!E:E,"SUNAMPE",'Planificación 2026-1'!X:X,"&lt;&gt;VIRTUAL",'Planificación 2026-1'!H:H,"&gt;2")</f>
        <v>0</v>
      </c>
      <c r="DW19" s="48">
        <f>SUMIFS('Planificación 2026-1'!R:R,'Planificación 2026-1'!W:W,C19,'Planificación 2026-1'!E:E,"FILIAL",'Planificación 2026-1'!X:X,"VIRTUAL",'Planificación 2026-1'!H:H,"&gt;2")</f>
        <v>0</v>
      </c>
      <c r="DX19" s="48">
        <f>SUMIFS('Planificación 2026-1'!R:R,'Planificación 2026-1'!W:W,C19,'Planificación 2026-1'!E:E,"FILIAL",'Planificación 2026-1'!X:X,"&lt;&gt;VIRTUAL",'Planificación 2026-1'!H:H,"&gt;2")</f>
        <v>0</v>
      </c>
      <c r="DY19" s="48">
        <f>SUMIFS('Planificación 2026-1'!R:R,'Planificación 2026-1'!W:W,C19,'Planificación 2026-1'!E:E,"PORUMA",'Planificación 2026-1'!X:X,"VIRTUAL",'Planificación 2026-1'!H:H,"&gt;2")</f>
        <v>0</v>
      </c>
      <c r="DZ19" s="48">
        <f>SUMIFS('Planificación 2026-1'!R:R,'Planificación 2026-1'!W:W,C19,'Planificación 2026-1'!E:E,"PORUMA",'Planificación 2026-1'!X:X,"&lt;&gt;VIRTUAL",'Planificación 2026-1'!H:H,"&gt;2")</f>
        <v>0</v>
      </c>
      <c r="EA19" s="48">
        <f>SUMIFS('Planificación 2026-1'!R:R,'Planificación 2026-1'!W:W,C19,'Planificación 2026-1'!E:E,"HUAURA",'Planificación 2026-1'!X:X,"VIRTUAL",'Planificación 2026-1'!H:H,"&gt;2")</f>
        <v>0</v>
      </c>
      <c r="EB19" s="48">
        <f>SUMIFS('Planificación 2026-1'!R:R,'Planificación 2026-1'!W:W,C19,'Planificación 2026-1'!E:E,"HUAURA",'Planificación 2026-1'!X:X,"&lt;&gt;VIRTUAL",'Planificación 2026-1'!H:H,"&gt;2")</f>
        <v>0</v>
      </c>
      <c r="EC19" s="48">
        <f>SUMIFS('Planificación 2026-1'!R:R,'Planificación 2026-1'!W:W,C19,'Planificación 2026-1'!E:E,"PRINCIPAL",'Planificación 2026-1'!X:X,"VIRTUAL",'Planificación 2026-1'!H:H,"&lt;3")</f>
        <v>0</v>
      </c>
      <c r="ED19" s="48">
        <f>SUMIFS('Planificación 2026-1'!R:R,'Planificación 2026-1'!W:W,C19,'Planificación 2026-1'!E:E,"PRINCIPAL",'Planificación 2026-1'!X:X,"&lt;&gt;VIRTUAL",'Planificación 2026-1'!H:H,"&lt;3")</f>
        <v>0</v>
      </c>
      <c r="EE19" s="48">
        <f>SUMIFS('Planificación 2026-1'!R:R,'Planificación 2026-1'!W:W,C19,'Planificación 2026-1'!E:E,"SUNAMPE",'Planificación 2026-1'!X:X,"VIRTUAL",'Planificación 2026-1'!H:H,"&lt;3")</f>
        <v>0</v>
      </c>
      <c r="EF19" s="48">
        <f>SUMIFS('Planificación 2026-1'!R:R,'Planificación 2026-1'!W:W,C19,'Planificación 2026-1'!E:E,"SUNAMPE",'Planificación 2026-1'!X:X,"&lt;&gt;VIRTUAL",'Planificación 2026-1'!H:H,"&lt;3")</f>
        <v>0</v>
      </c>
      <c r="EG19" s="48">
        <f>SUMIFS('Planificación 2026-1'!R:R,'Planificación 2026-1'!W:W,C19,'Planificación 2026-1'!E:E,"FILIAL",'Planificación 2026-1'!X:X,"VIRTUAL",'Planificación 2026-1'!H:H,"&lt;3")</f>
        <v>0</v>
      </c>
      <c r="EH19" s="48">
        <f>SUMIFS('Planificación 2026-1'!R:R,'Planificación 2026-1'!W:W,C19,'Planificación 2026-1'!E:E,"FILIAL",'Planificación 2026-1'!X:X,"&lt;&gt;VIRTUAL",'Planificación 2026-1'!H:H,"&lt;3")</f>
        <v>0</v>
      </c>
      <c r="EI19" s="48">
        <f>SUMIFS('Planificación 2026-1'!R:R,'Planificación 2026-1'!W:W,C19,'Planificación 2026-1'!E:E,"PORUMA",'Planificación 2026-1'!X:X,"VIRTUAL",'Planificación 2026-1'!H:H,"&lt;3")</f>
        <v>0</v>
      </c>
      <c r="EJ19" s="48">
        <f>SUMIFS('Planificación 2026-1'!R:R,'Planificación 2026-1'!W:W,C19,'Planificación 2026-1'!E:E,"PORUMA",'Planificación 2026-1'!X:X,"&lt;&gt;VIRTUAL",'Planificación 2026-1'!H:H,"&lt;3")</f>
        <v>0</v>
      </c>
      <c r="EK19" s="48">
        <f>SUMIFS('Planificación 2026-1'!R:R,'Planificación 2026-1'!W:W,C19,'Planificación 2026-1'!E:E,"HUAURA",'Planificación 2026-1'!X:X,"VIRTUAL",'Planificación 2026-1'!H:H,"&lt;3")</f>
        <v>0</v>
      </c>
      <c r="EL19" s="48">
        <f>SUMIFS('Planificación 2026-1'!R:R,'Planificación 2026-1'!W:W,C19,'Planificación 2026-1'!E:E,"HUAURA",'Planificación 2026-1'!X:X,"&lt;&gt;VIRTUAL",'Planificación 2026-1'!H:H,"&lt;3")</f>
        <v>0</v>
      </c>
      <c r="EM19" s="48">
        <f t="shared" si="8"/>
        <v>0</v>
      </c>
      <c r="EN19" s="48">
        <f t="shared" si="9"/>
        <v>0</v>
      </c>
      <c r="EO19" s="48">
        <f t="shared" si="10"/>
        <v>0</v>
      </c>
      <c r="EP19" s="48">
        <f t="shared" si="11"/>
        <v>14</v>
      </c>
      <c r="EQ19" s="48">
        <f t="shared" si="12"/>
        <v>0</v>
      </c>
      <c r="ER19" s="48"/>
      <c r="ES19" s="48">
        <f t="shared" si="13"/>
        <v>0</v>
      </c>
      <c r="ET19" s="48">
        <f t="shared" si="14"/>
        <v>14</v>
      </c>
      <c r="EU19" s="48" t="b">
        <f t="shared" si="15"/>
        <v>1</v>
      </c>
      <c r="EV19" s="48" t="str">
        <f t="shared" si="16"/>
        <v>SEDE</v>
      </c>
      <c r="EW19" s="48" t="str">
        <f t="shared" si="17"/>
        <v>PRESENCIAL</v>
      </c>
    </row>
    <row r="20" spans="1:153" x14ac:dyDescent="0.3">
      <c r="A20" s="53"/>
      <c r="B20" s="383">
        <v>17</v>
      </c>
      <c r="C20" s="107" t="s">
        <v>24</v>
      </c>
      <c r="D20" s="82">
        <f>SUMIF('Planificación 2026-1'!W:W,C20,'Planificación 2026-1'!R:R)</f>
        <v>34</v>
      </c>
      <c r="E20" s="384" t="s">
        <v>341</v>
      </c>
      <c r="F20" s="107" t="s">
        <v>430</v>
      </c>
      <c r="G20" s="107" t="s">
        <v>431</v>
      </c>
      <c r="H20" s="388" t="s">
        <v>438</v>
      </c>
      <c r="I20" s="77" t="str">
        <f>IF(SUM(COUNTIFS('Planificación 2026-1'!E:E,"PRINCIPAL",'Planificación 2026-1'!W:W,C20,'Planificación 2026-1'!G:G,"AF"))&gt;0,"P01"," ")</f>
        <v xml:space="preserve"> </v>
      </c>
      <c r="J20" s="78" t="str">
        <f>IF(SUM(COUNTIFS('Planificación 2026-1'!E:E,"PRINCIPAL",'Planificación 2026-1'!W:W,C20,'Planificación 2026-1'!G:G,"EN"))&gt;0,"P02"," ")</f>
        <v xml:space="preserve"> </v>
      </c>
      <c r="K20" s="78" t="str">
        <f>IF(SUM(COUNTIFS('Planificación 2026-1'!E:E,"PRINCIPAL",'Planificación 2026-1'!W:W,C20,'Planificación 2026-1'!G:G,"IS"))&gt;0,"P03"," ")</f>
        <v xml:space="preserve"> </v>
      </c>
      <c r="L20" s="78" t="str">
        <f>IF(SUM(COUNTIFS('Planificación 2026-1'!E:E,"PRINCIPAL",'Planificación 2026-1'!W:W,C20,'Planificación 2026-1'!G:G,"PS"))&gt;0,"P04"," ")</f>
        <v>P04</v>
      </c>
      <c r="M20" s="78"/>
      <c r="N20" s="78" t="str">
        <f>IF(SUM(COUNTIFS('Planificación 2026-1'!E:E,"PRINCIPAL",'Planificación 2026-1'!W:W,C20,'Planificación 2026-1'!G:G,"IN"))&gt;0,"P06"," ")</f>
        <v xml:space="preserve"> </v>
      </c>
      <c r="O20" s="78" t="str">
        <f>IF(SUM(COUNTIFS('Planificación 2026-1'!E:E,"PRINCIPAL",'Planificación 2026-1'!W:W,C20,'Planificación 2026-1'!G:G,"CA"))&gt;0,"P07"," ")</f>
        <v xml:space="preserve"> </v>
      </c>
      <c r="P20" s="78" t="str">
        <f>IF(SUM(COUNTIFS('Planificación 2026-1'!E:E,"PRINCIPAL",'Planificación 2026-1'!W:W,C20,'Planificación 2026-1'!G:G,"DE"))&gt;0,"P08"," ")</f>
        <v xml:space="preserve"> </v>
      </c>
      <c r="Q20" s="78" t="str">
        <f>IF(SUM(COUNTIFS('Planificación 2026-1'!E:E,"PRINCIPAL",'Planificación 2026-1'!W:W,C20,'Planificación 2026-1'!G:G,"OB"))&gt;0,"P09"," ")</f>
        <v>P09</v>
      </c>
      <c r="R20" s="78" t="str">
        <f>IF(SUM(COUNTIFS('Planificación 2026-1'!E:E,"PRINCIPAL",'Planificación 2026-1'!W:W,C20,'Planificación 2026-1'!G:G,"MH"))&gt;0,"P31"," ")</f>
        <v xml:space="preserve"> </v>
      </c>
      <c r="S20" s="78" t="str">
        <f>IF(SUM(COUNTIFS('Planificación 2026-1'!E:E,"PRINCIPAL",'Planificación 2026-1'!W:W,C20,'Planificación 2026-1'!G:G,"IC"))&gt;0,"P32"," ")</f>
        <v xml:space="preserve"> </v>
      </c>
      <c r="T20" s="78" t="str">
        <f>IF(SUM(COUNTIFS('Planificación 2026-1'!E:E,"PRINCIPAL",'Planificación 2026-1'!W:W,C20,'Planificación 2026-1'!G:G,"AR"))&gt;0,"P34"," ")</f>
        <v xml:space="preserve"> </v>
      </c>
      <c r="U20" s="78" t="str">
        <f>IF(SUM(COUNTIFS('Planificación 2026-1'!E:E,"PRINCIPAL",'Planificación 2026-1'!W:W,C20,'Planificación 2026-1'!G:G,"T1"))&gt;0,"P35"," ")</f>
        <v xml:space="preserve"> </v>
      </c>
      <c r="V20" s="78" t="str">
        <f>IF(SUM(COUNTIFS('Planificación 2026-1'!E:E,"PRINCIPAL",'Planificación 2026-1'!W:W,C20,'Planificación 2026-1'!G:G,"T3"))&gt;0,"P36"," ")</f>
        <v xml:space="preserve"> </v>
      </c>
      <c r="W20" s="78" t="str">
        <f>IF(SUM(COUNTIFS('Planificación 2026-1'!E:E,"PRINCIPAL",'Planificación 2026-1'!W:W,C20,'Planificación 2026-1'!G:G,"T2"))&gt;0,"P37"," ")</f>
        <v xml:space="preserve"> </v>
      </c>
      <c r="X20" s="78" t="str">
        <f>IF(SUM(COUNTIFS('Planificación 2026-1'!E:E,"PRINCIPAL",'Planificación 2026-1'!W:W,C20,'Planificación 2026-1'!G:G,"AE"))&gt;0,"P38"," ")</f>
        <v xml:space="preserve"> </v>
      </c>
      <c r="Y20" s="78" t="str">
        <f>IF(SUM(COUNTIFS('Planificación 2026-1'!E:E,"PRINCIPAL",'Planificación 2026-1'!W:W,C20,'Planificación 2026-1'!G:G,"T4"))&gt;0,"P55"," ")</f>
        <v xml:space="preserve"> </v>
      </c>
      <c r="Z20" s="78" t="str">
        <f>IF(SUM(COUNTIFS('Planificación 2026-1'!E:E,"FILIAL",'Planificación 2026-1'!W:W,C20,'Planificación 2026-1'!G:G,"AF"))&gt;0," P01"," ")</f>
        <v xml:space="preserve"> </v>
      </c>
      <c r="AA20" s="78" t="str">
        <f>IF(SUM(COUNTIFS('Planificación 2026-1'!E:E,"FILIAL",'Planificación 2026-1'!W:W,C20,'Planificación 2026-1'!G:G,"EN"))&gt;0,"P02"," ")</f>
        <v xml:space="preserve"> </v>
      </c>
      <c r="AB20" s="78" t="str">
        <f>IF(SUM(COUNTIFS('Planificación 2026-1'!E:E,"FILIAL",'Planificación 2026-1'!W:W,C20,'Planificación 2026-1'!G:G,"IS"))&gt;0,"P03"," ")</f>
        <v xml:space="preserve"> </v>
      </c>
      <c r="AC20" s="78" t="str">
        <f>IF(SUM(COUNTIFS('Planificación 2026-1'!E:E,"FILIAL",'Planificación 2026-1'!W:W,C20,'Planificación 2026-1'!G:G,"PS"))&gt;0,"P04"," ")</f>
        <v xml:space="preserve"> </v>
      </c>
      <c r="AD20" s="78"/>
      <c r="AE20" s="78" t="str">
        <f>IF(SUM(COUNTIFS('Planificación 2026-1'!E:E,"FILIAL",'Planificación 2026-1'!W:W,C20,'Planificación 2026-1'!G:G,"IN"))&gt;0,"P06"," ")</f>
        <v xml:space="preserve"> </v>
      </c>
      <c r="AF20" s="78" t="str">
        <f>IF(SUM(COUNTIFS('Planificación 2026-1'!E:E,"FILIAL",'Planificación 2026-1'!W:W,C20,'Planificación 2026-1'!G:G,"CA"))&gt;0,"P07"," ")</f>
        <v xml:space="preserve"> </v>
      </c>
      <c r="AG20" s="78" t="str">
        <f>IF(SUM(COUNTIFS('Planificación 2026-1'!E:E,"FILIAL",'Planificación 2026-1'!W:W,C20,'Planificación 2026-1'!G:G,"DE"))&gt;0,"P08"," ")</f>
        <v xml:space="preserve"> </v>
      </c>
      <c r="AH20" s="78" t="str">
        <f>IF(SUM(COUNTIFS('Planificación 2026-1'!E:E,"FILIAL",'Planificación 2026-1'!W:W,C20,'Planificación 2026-1'!G:G,"OB"))&gt;0,"P09"," ")</f>
        <v xml:space="preserve"> </v>
      </c>
      <c r="AI20" s="78" t="str">
        <f>IF(SUM(COUNTIFS('Planificación 2026-1'!E:E,"FILIAL",'Planificación 2026-1'!W:W,C20,'Planificación 2026-1'!G:G,"MH"))&gt;0,"P31"," ")</f>
        <v xml:space="preserve"> </v>
      </c>
      <c r="AJ20" s="78" t="str">
        <f>IF(SUM(COUNTIFS('Planificación 2026-1'!E:E,"FILIAL",'Planificación 2026-1'!W:W,C20,'Planificación 2026-1'!G:G,"IC"))&gt;0,"P32"," ")</f>
        <v xml:space="preserve"> </v>
      </c>
      <c r="AK20" s="78" t="str">
        <f>IF(SUM(COUNTIFS('Planificación 2026-1'!E:E,"FILIAL",'Planificación 2026-1'!W:W,C20,'Planificación 2026-1'!G:G,"AR"))&gt;0,"P34"," ")</f>
        <v xml:space="preserve"> </v>
      </c>
      <c r="AL20" s="78" t="str">
        <f>IF(SUM(COUNTIFS('Planificación 2026-1'!E:E,"FILIAL",'Planificación 2026-1'!W:W,C20,'Planificación 2026-1'!G:G,"T1"))&gt;0,"P35"," ")</f>
        <v xml:space="preserve"> </v>
      </c>
      <c r="AM20" s="78" t="str">
        <f>IF(SUM(COUNTIFS('Planificación 2026-1'!E:E,"FILIAL",'Planificación 2026-1'!W:W,C20,'Planificación 2026-1'!G:G,"T3"))&gt;0,"P36"," ")</f>
        <v xml:space="preserve"> </v>
      </c>
      <c r="AN20" s="78" t="str">
        <f>IF(SUM(COUNTIFS('Planificación 2026-1'!E:E,"FILIAL",'Planificación 2026-1'!W:W,C20,'Planificación 2026-1'!G:G,"T2"))&gt;0,"P37"," ")</f>
        <v xml:space="preserve"> </v>
      </c>
      <c r="AO20" s="78" t="str">
        <f>IF(SUM(COUNTIFS('Planificación 2026-1'!E:E,"FILIAL",'Planificación 2026-1'!W:W,C20,'Planificación 2026-1'!G:G,"AE"))&gt;0,"P38"," ")</f>
        <v xml:space="preserve"> </v>
      </c>
      <c r="AP20" s="78" t="str">
        <f>IF(SUM(COUNTIFS('Planificación 2026-1'!E:E,"FILIAL",'Planificación 2026-1'!W:W,C20,'Planificación 2026-1'!G:G,"T4"))&gt;0,"P55"," ")</f>
        <v xml:space="preserve"> </v>
      </c>
      <c r="AQ20" s="78" t="str">
        <f>IF(SUM(COUNTIFS('Planificación 2026-1'!E:E,"SUNAMPE",'Planificación 2026-1'!W:W,C20,'Planificación 2026-1'!G:G,"AF"))&gt;0," P01"," ")</f>
        <v xml:space="preserve"> </v>
      </c>
      <c r="AR20" s="78" t="str">
        <f>IF(SUM(COUNTIFS('Planificación 2026-1'!E:E,"SUNAMPE",'Planificación 2026-1'!W:W,C20,'Planificación 2026-1'!G:G,"EN"))&gt;0,"P02"," ")</f>
        <v xml:space="preserve"> </v>
      </c>
      <c r="AS20" s="78" t="str">
        <f>IF(SUM(COUNTIFS('Planificación 2026-1'!E:E,"SUNAMPE",'Planificación 2026-1'!W:W,C20,'Planificación 2026-1'!G:G,"IS"))&gt;0,"P03"," ")</f>
        <v xml:space="preserve"> </v>
      </c>
      <c r="AT20" s="78" t="str">
        <f>IF(SUM(COUNTIFS('Planificación 2026-1'!E:E,"SUNAMPE",'Planificación 2026-1'!W:W,C20,'Planificación 2026-1'!G:G,"PS"))&gt;0,"P04"," ")</f>
        <v xml:space="preserve"> </v>
      </c>
      <c r="AU20" s="78"/>
      <c r="AV20" s="78" t="str">
        <f>IF(SUM(COUNTIFS('Planificación 2026-1'!E:E,"SUNAMPE",'Planificación 2026-1'!W:W,C20,'Planificación 2026-1'!G:G,"IN"))&gt;0,"P06"," ")</f>
        <v xml:space="preserve"> </v>
      </c>
      <c r="AW20" s="78" t="str">
        <f>IF(SUM(COUNTIFS('Planificación 2026-1'!E:E,"SUNAMPE",'Planificación 2026-1'!W:W,C20,'Planificación 2026-1'!G:G,"CA"))&gt;0,"P07"," ")</f>
        <v xml:space="preserve"> </v>
      </c>
      <c r="AX20" s="78" t="str">
        <f>IF(SUM(COUNTIFS('Planificación 2026-1'!E:E,"SUNAMPE",'Planificación 2026-1'!W:W,C20,'Planificación 2026-1'!G:G,"DE"))&gt;0,"P08"," ")</f>
        <v xml:space="preserve"> </v>
      </c>
      <c r="AY20" s="78" t="str">
        <f>IF(SUM(COUNTIFS('Planificación 2026-1'!E:E,"SUNAMPE",'Planificación 2026-1'!W:W,C20,'Planificación 2026-1'!G:G,"OB"))&gt;0,"P09"," ")</f>
        <v xml:space="preserve"> </v>
      </c>
      <c r="AZ20" s="78" t="str">
        <f>IF(SUM(COUNTIFS('Planificación 2026-1'!E:E,"SUNAMPE",'Planificación 2026-1'!W:W,C20,'Planificación 2026-1'!G:G,"MH"))&gt;0,"P31"," ")</f>
        <v xml:space="preserve"> </v>
      </c>
      <c r="BA20" s="78" t="str">
        <f>IF(SUM(COUNTIFS('Planificación 2026-1'!E:E,"SUNAMPE",'Planificación 2026-1'!W:W,C20,'Planificación 2026-1'!G:G,"IC"))&gt;0,"P32"," ")</f>
        <v xml:space="preserve"> </v>
      </c>
      <c r="BB20" s="78" t="str">
        <f>IF(SUM(COUNTIFS('Planificación 2026-1'!E:E,"SUNAMPE",'Planificación 2026-1'!W:W,C20,'Planificación 2026-1'!G:G,"AR"))&gt;0,"P34"," ")</f>
        <v xml:space="preserve"> </v>
      </c>
      <c r="BC20" s="78" t="str">
        <f>IF(SUM(COUNTIFS('Planificación 2026-1'!E:E,"SUNAMPE",'Planificación 2026-1'!W:W,C20,'Planificación 2026-1'!G:G,"T1"))&gt;0,"P35"," ")</f>
        <v>P35</v>
      </c>
      <c r="BD20" s="78" t="str">
        <f>IF(SUM(COUNTIFS('Planificación 2026-1'!E:E,"SUNAMPE",'Planificación 2026-1'!W:W,C20,'Planificación 2026-1'!G:G,"T3"))&gt;0,"P36"," ")</f>
        <v>P36</v>
      </c>
      <c r="BE20" s="78" t="str">
        <f>IF(SUM(COUNTIFS('Planificación 2026-1'!E:E,"SUNAMPE",'Planificación 2026-1'!W:W,C20,'Planificación 2026-1'!G:G,"T2"))&gt;0,"P37"," ")</f>
        <v xml:space="preserve"> </v>
      </c>
      <c r="BF20" s="78" t="str">
        <f>IF(SUM(COUNTIFS('Planificación 2026-1'!E:E,"SUNAMPE",'Planificación 2026-1'!W:W,C20,'Planificación 2026-1'!G:G,"AE"))&gt;0,"P38"," ")</f>
        <v xml:space="preserve"> </v>
      </c>
      <c r="BG20" s="78" t="str">
        <f>IF(SUM(COUNTIFS('Planificación 2026-1'!E:E,"SUNAMPE",'Planificación 2026-1'!W:W,C20,'Planificación 2026-1'!G:G,"T4"))&gt;0,"P55"," ")</f>
        <v>P55</v>
      </c>
      <c r="BH20" s="78" t="str">
        <f>IF(SUM(COUNTIFS('Planificación 2026-1'!E:E,"HUAURA",'Planificación 2026-1'!W:W,C20,'Planificación 2026-1'!G:G,"AF"))&gt;0," P01"," ")</f>
        <v xml:space="preserve"> </v>
      </c>
      <c r="BI20" s="78" t="str">
        <f>IF(SUM(COUNTIFS('Planificación 2026-1'!E:E,"HUAURA",'Planificación 2026-1'!W:W,C20,'Planificación 2026-1'!G:G,"EN"))&gt;0,"P02"," ")</f>
        <v xml:space="preserve"> </v>
      </c>
      <c r="BJ20" s="78" t="str">
        <f>IF(SUM(COUNTIFS('Planificación 2026-1'!E:E,"HUAURA",'Planificación 2026-1'!W:W,C20,'Planificación 2026-1'!G:G,"IS"))&gt;0,"P03"," ")</f>
        <v xml:space="preserve"> </v>
      </c>
      <c r="BK20" s="78" t="str">
        <f>IF(SUM(COUNTIFS('Planificación 2026-1'!E:E,"HUAURA",'Planificación 2026-1'!W:W,C20,'Planificación 2026-1'!G:G,"PS"))&gt;0,"P04"," ")</f>
        <v xml:space="preserve"> </v>
      </c>
      <c r="BL20" s="78"/>
      <c r="BM20" s="78" t="str">
        <f>IF(SUM(COUNTIFS('Planificación 2026-1'!E:E,"HUAURA",'Planificación 2026-1'!W:W,C20,'Planificación 2026-1'!G:G,"IN"))&gt;0,"P06"," ")</f>
        <v xml:space="preserve"> </v>
      </c>
      <c r="BN20" s="78" t="str">
        <f>IF(SUM(COUNTIFS('Planificación 2026-1'!E:E,"HUAURA",'Planificación 2026-1'!W:W,C20,'Planificación 2026-1'!G:G,"CA"))&gt;0,"P07"," ")</f>
        <v xml:space="preserve"> </v>
      </c>
      <c r="BO20" s="78" t="str">
        <f>IF(SUM(COUNTIFS('Planificación 2026-1'!E:E,"HUAURA",'Planificación 2026-1'!W:W,C20,'Planificación 2026-1'!G:G,"DE"))&gt;0,"P08"," ")</f>
        <v xml:space="preserve"> </v>
      </c>
      <c r="BP20" s="78" t="str">
        <f>IF(SUM(COUNTIFS('Planificación 2026-1'!E:E,"HUAURA",'Planificación 2026-1'!W:W,C20,'Planificación 2026-1'!G:G,"OB"))&gt;0,"P09"," ")</f>
        <v xml:space="preserve"> </v>
      </c>
      <c r="BQ20" s="78" t="str">
        <f>IF(SUM(COUNTIFS('Planificación 2026-1'!E:E,"HUAURA",'Planificación 2026-1'!W:W,C20,'Planificación 2026-1'!G:G,"MH"))&gt;0,"P31"," ")</f>
        <v xml:space="preserve"> </v>
      </c>
      <c r="BR20" s="78" t="str">
        <f>IF(SUM(COUNTIFS('Planificación 2026-1'!E:E,"HUAURA",'Planificación 2026-1'!W:W,C20,'Planificación 2026-1'!G:G,"IC"))&gt;0,"P32"," ")</f>
        <v xml:space="preserve"> </v>
      </c>
      <c r="BS20" s="78" t="str">
        <f>IF(SUM(COUNTIFS('Planificación 2026-1'!E:E,"HUAURA",'Planificación 2026-1'!W:W,C20,'Planificación 2026-1'!G:G,"AR"))&gt;0,"P34"," ")</f>
        <v xml:space="preserve"> </v>
      </c>
      <c r="BT20" s="78" t="str">
        <f>IF(SUM(COUNTIFS('Planificación 2026-1'!E:E,"HUAURA",'Planificación 2026-1'!W:W,C20,'Planificación 2026-1'!G:G,"T1"))&gt;0,"P35"," ")</f>
        <v xml:space="preserve"> </v>
      </c>
      <c r="BU20" s="78" t="str">
        <f>IF(SUM(COUNTIFS('Planificación 2026-1'!E:E,"HUAURA",'Planificación 2026-1'!W:W,C20,'Planificación 2026-1'!G:G,"T3"))&gt;0,"P36"," ")</f>
        <v xml:space="preserve"> </v>
      </c>
      <c r="BV20" s="78" t="str">
        <f>IF(SUM(COUNTIFS('Planificación 2026-1'!E:E,"HUAURA",'Planificación 2026-1'!W:W,C20,'Planificación 2026-1'!G:G,"T2"))&gt;0,"P37"," ")</f>
        <v xml:space="preserve"> </v>
      </c>
      <c r="BW20" s="78" t="str">
        <f>IF(SUM(COUNTIFS('Planificación 2026-1'!E:E,"HUAURA",'Planificación 2026-1'!W:W,C20,'Planificación 2026-1'!G:G,"AE"))&gt;0,"P38"," ")</f>
        <v xml:space="preserve"> </v>
      </c>
      <c r="BX20" s="78" t="str">
        <f>IF(SUM(COUNTIFS('Planificación 2026-1'!E:E,"HUAURA",'Planificación 2026-1'!W:W,C20,'Planificación 2026-1'!G:G,"T4"))&gt;0,"P55"," ")</f>
        <v xml:space="preserve"> </v>
      </c>
      <c r="BY20" s="79">
        <f>SUMIFS('Planificación 2026-1'!R:R,'Planificación 2026-1'!W:W,C20,'Planificación 2026-1'!G:G,"AF",'Planificación 2026-1'!H:H,"&gt;2")</f>
        <v>0</v>
      </c>
      <c r="BZ20" s="79">
        <f>SUMIFS('Planificación 2026-1'!R:R,'Planificación 2026-1'!W:W,C20,'Planificación 2026-1'!G:G,"EN",'Planificación 2026-1'!H:H,"&gt;2")</f>
        <v>0</v>
      </c>
      <c r="CA20" s="79">
        <f>SUMIFS('Planificación 2026-1'!R:R,'Planificación 2026-1'!W:W,C20,'Planificación 2026-1'!G:G,"IS",'Planificación 2026-1'!H:H,"&gt;2")</f>
        <v>0</v>
      </c>
      <c r="CB20" s="79">
        <f>SUMIFS('Planificación 2026-1'!R:R,'Planificación 2026-1'!W:W,C20,'Planificación 2026-1'!G:G,"PS",'Planificación 2026-1'!H:H,"&gt;2")</f>
        <v>12</v>
      </c>
      <c r="CC20" s="79">
        <f>SUMIFS('Planificación 2026-1'!R:R,'Planificación 2026-1'!W:W,C20,'Planificación 2026-1'!G:G,"IN",'Planificación 2026-1'!H:H,"&gt;2")</f>
        <v>0</v>
      </c>
      <c r="CD20" s="79">
        <f>SUMIFS('Planificación 2026-1'!R:R,'Planificación 2026-1'!W:W,C20,'Planificación 2026-1'!G:G,"CA",'Planificación 2026-1'!H:H,"&gt;2")</f>
        <v>0</v>
      </c>
      <c r="CE20" s="79">
        <f>SUMIFS('Planificación 2026-1'!R:R,'Planificación 2026-1'!W:W,C20,'Planificación 2026-1'!G:G,"DE",'Planificación 2026-1'!H:H,"&gt;2")</f>
        <v>0</v>
      </c>
      <c r="CF20" s="79">
        <f>SUMIFS('Planificación 2026-1'!R:R,'Planificación 2026-1'!W:W,C20,'Planificación 2026-1'!G:G,"OB",'Planificación 2026-1'!H:H,"&gt;2")</f>
        <v>12</v>
      </c>
      <c r="CG20" s="79">
        <f>SUMIFS('Planificación 2026-1'!R:R,'Planificación 2026-1'!W:W,C20,'Planificación 2026-1'!G:G,"MH",'Planificación 2026-1'!H:H,"&gt;2")</f>
        <v>0</v>
      </c>
      <c r="CH20" s="79">
        <f>SUMIFS('Planificación 2026-1'!R:R,'Planificación 2026-1'!W:W,C20,'Planificación 2026-1'!G:G,"IC",'Planificación 2026-1'!H:H,"&gt;2")</f>
        <v>0</v>
      </c>
      <c r="CI20" s="79">
        <f>SUMIFS('Planificación 2026-1'!R:R,'Planificación 2026-1'!W:W,C20,'Planificación 2026-1'!G:G,"AR",'Planificación 2026-1'!H:H,"&gt;2")</f>
        <v>0</v>
      </c>
      <c r="CJ20" s="79">
        <f>SUMIFS('Planificación 2026-1'!R:R,'Planificación 2026-1'!W:W,C20,'Planificación 2026-1'!G:G,"T1",'Planificación 2026-1'!H:H,"&gt;2")</f>
        <v>5</v>
      </c>
      <c r="CK20" s="79">
        <f>SUMIFS('Planificación 2026-1'!R:R,'Planificación 2026-1'!W:W,C20,'Planificación 2026-1'!G:G,"T3",'Planificación 2026-1'!H:H,"&gt;2")</f>
        <v>0</v>
      </c>
      <c r="CL20" s="79">
        <f>SUMIFS('Planificación 2026-1'!R:R,'Planificación 2026-1'!W:W,C20,'Planificación 2026-1'!G:G,"T2",'Planificación 2026-1'!H:H,"&gt;2")</f>
        <v>0</v>
      </c>
      <c r="CM20" s="79">
        <f>SUMIFS('Planificación 2026-1'!R:R,'Planificación 2026-1'!W:W,C20,'Planificación 2026-1'!G:G,"AE",'Planificación 2026-1'!H:H,"&gt;2")</f>
        <v>0</v>
      </c>
      <c r="CN20" s="79">
        <f>SUMIFS('Planificación 2026-1'!R:R,'Planificación 2026-1'!W:W,C20,'Planificación 2026-1'!G:G,"T4",'Planificación 2026-1'!H:H,"&gt;2")</f>
        <v>5</v>
      </c>
      <c r="CO20" s="79">
        <f>SUMIFS('Planificación 2026-1'!R:R,'Planificación 2026-1'!W:W,C20,'Planificación 2026-1'!G:G,"AF",'Planificación 2026-1'!H:H,"&lt;3")</f>
        <v>0</v>
      </c>
      <c r="CP20" s="79">
        <f>SUMIFS('Planificación 2026-1'!R:R,'Planificación 2026-1'!W:W,C20,'Planificación 2026-1'!G:G,"EN",'Planificación 2026-1'!H:H,"&lt;3")</f>
        <v>0</v>
      </c>
      <c r="CQ20" s="79">
        <f>SUMIFS('Planificación 2026-1'!R:R,'Planificación 2026-1'!W:W,C20,'Planificación 2026-1'!G:G,"IS",'Planificación 2026-1'!H:H,"&lt;3")</f>
        <v>0</v>
      </c>
      <c r="CR20" s="79">
        <f>SUMIFS('Planificación 2026-1'!R:R,'Planificación 2026-1'!W:W,C20,'Planificación 2026-1'!G:G,"PS",'Planificación 2026-1'!H:H,"&lt;3")</f>
        <v>0</v>
      </c>
      <c r="CS20" s="79">
        <f>SUMIFS('Planificación 2026-1'!R:R,'Planificación 2026-1'!W:W,C20,'Planificación 2026-1'!G:G,"IN",'Planificación 2026-1'!H:H,"&lt;3")</f>
        <v>0</v>
      </c>
      <c r="CT20" s="79">
        <f>SUMIFS('Planificación 2026-1'!R:R,'Planificación 2026-1'!W:W,C20,'Planificación 2026-1'!G:G,"CA",'Planificación 2026-1'!H:H,"&lt;3")</f>
        <v>0</v>
      </c>
      <c r="CU20" s="79">
        <f>SUMIFS('Planificación 2026-1'!R:R,'Planificación 2026-1'!W:W,C20,'Planificación 2026-1'!G:G,"DE",'Planificación 2026-1'!H:H,"&lt;3")</f>
        <v>0</v>
      </c>
      <c r="CV20" s="79">
        <f>SUMIFS('Planificación 2026-1'!R:R,'Planificación 2026-1'!W:W,C20,'Planificación 2026-1'!G:G,"OB",'Planificación 2026-1'!H:H,"&lt;3")</f>
        <v>0</v>
      </c>
      <c r="CW20" s="79">
        <f>SUMIFS('Planificación 2026-1'!R:R,'Planificación 2026-1'!W:W,C20,'Planificación 2026-1'!G:G,"MH",'Planificación 2026-1'!H:H,"&lt;3")</f>
        <v>0</v>
      </c>
      <c r="CX20" s="79">
        <f>SUMIFS('Planificación 2026-1'!R:R,'Planificación 2026-1'!W:W,C20,'Planificación 2026-1'!G:G,"IC",'Planificación 2026-1'!H:H,"&lt;3")</f>
        <v>0</v>
      </c>
      <c r="CY20" s="79">
        <f>SUMIFS('Planificación 2026-1'!R:R,'Planificación 2026-1'!W:W,C20,'Planificación 2026-1'!G:G,"AR",'Planificación 2026-1'!H:H,"&lt;3")</f>
        <v>0</v>
      </c>
      <c r="CZ20" s="79">
        <f>SUMIFS('Planificación 2026-1'!R:R,'Planificación 2026-1'!W:W,C20,'Planificación 2026-1'!G:G,"T1",'Planificación 2026-1'!H:H,"&lt;3")</f>
        <v>0</v>
      </c>
      <c r="DA20" s="79">
        <f>SUMIFS('Planificación 2026-1'!R:R,'Planificación 2026-1'!W:W,C20,'Planificación 2026-1'!G:G,"T3",'Planificación 2026-1'!H:H,"&lt;3")</f>
        <v>0</v>
      </c>
      <c r="DB20" s="79">
        <f>SUMIFS('Planificación 2026-1'!R:R,'Planificación 2026-1'!W:W,C20,'Planificación 2026-1'!G:G,"T2",'Planificación 2026-1'!H:H,"&lt;3")</f>
        <v>0</v>
      </c>
      <c r="DC20" s="79">
        <f>SUMIFS('Planificación 2026-1'!R:R,'Planificación 2026-1'!W:W,C20,'Planificación 2026-1'!G:G,"AE",'Planificación 2026-1'!H:H,"&lt;3")</f>
        <v>0</v>
      </c>
      <c r="DD20" s="79">
        <f>SUMIFS('Planificación 2026-1'!R:R,'Planificación 2026-1'!W:W,C20,'Planificación 2026-1'!G:G,"T4",'Planificación 2026-1'!H:H,"&lt;3")</f>
        <v>0</v>
      </c>
      <c r="DE20" s="78" t="str">
        <f t="shared" si="4"/>
        <v>P04 P09</v>
      </c>
      <c r="DF20" s="30">
        <f>IF(C20="","",SUMIFS('Planificación 2026-1'!R:R,'Planificación 2026-1'!W:W,C20,'Planificación 2026-1'!E:E,"PRINCIPAL",'Planificación 2026-1'!X:X,"VIRTUAL"))</f>
        <v>0</v>
      </c>
      <c r="DG20" s="30">
        <f>IF(C20="","",SUMIFS('Planificación 2026-1'!R:R,'Planificación 2026-1'!W:W,C20,'Planificación 2026-1'!E:E,"PRINCIPAL",'Planificación 2026-1'!X:X,"PRESENCIAL"))</f>
        <v>24</v>
      </c>
      <c r="DH20" s="30">
        <f>IF(C20="","",SUMIFS('Planificación 2026-1'!R:R,'Planificación 2026-1'!W:W,C20,'Planificación 2026-1'!E:E,"PRINCIPAL",'Planificación 2026-1'!X:X,"HIBRIDO PRESENCIAL"))</f>
        <v>0</v>
      </c>
      <c r="DI20" s="78" t="str">
        <f t="shared" si="5"/>
        <v/>
      </c>
      <c r="DJ20" s="78">
        <f>IF(C20="","",SUMIFS('Planificación 2026-1'!R:R,'Planificación 2026-1'!W:W,C20,'Planificación 2026-1'!E:E,"FILIAL",'Planificación 2026-1'!X:X,"VIRTUAL"))</f>
        <v>0</v>
      </c>
      <c r="DK20" s="80">
        <f>IF(C20="","",SUMIFS('Planificación 2026-1'!R:R,'Planificación 2026-1'!W:W,C20,'Planificación 2026-1'!E:E,"FILIAL",'Planificación 2026-1'!X:X,"PRESENCIAL"))</f>
        <v>0</v>
      </c>
      <c r="DL20" s="42">
        <f>IF(C20="","",SUMIFS('Planificación 2026-1'!R:R,'Planificación 2026-1'!W:W,C20,'Planificación 2026-1'!E:E,"FILIAL",'Planificación 2026-1'!X:X,"HIBRIDO PRESENCIAL"))</f>
        <v>0</v>
      </c>
      <c r="DM20" s="81" t="str">
        <f t="shared" si="6"/>
        <v>P35P36 P55</v>
      </c>
      <c r="DN20" s="78">
        <f>IF(C20="","",SUMIFS('Planificación 2026-1'!R:R,'Planificación 2026-1'!W:W,C20,'Planificación 2026-1'!E:E,"SUNAMPE",'Planificación 2026-1'!X:X,"VIRTUAL"))</f>
        <v>10</v>
      </c>
      <c r="DO20" s="42">
        <f>IF(C20="","",SUMIFS('Planificación 2026-1'!R:R,'Planificación 2026-1'!W:W,C20,'Planificación 2026-1'!E:E,"SUNAMPE",'Planificación 2026-1'!X:X,"PRESENCIAL"))</f>
        <v>0</v>
      </c>
      <c r="DP20" s="81" t="str">
        <f t="shared" si="7"/>
        <v/>
      </c>
      <c r="DQ20" s="78">
        <f>IF(C20="","",SUMIFS('Planificación 2026-1'!R:R,'Planificación 2026-1'!W:W,C20,'Planificación 2026-1'!E:E,"HUAURA",'Planificación 2026-1'!X:X,"VIRTUAL"))</f>
        <v>0</v>
      </c>
      <c r="DR20" s="42">
        <f>IF(C20="","",SUMIFS('Planificación 2026-1'!R:R,'Planificación 2026-1'!W:W,C20,'Planificación 2026-1'!E:E,"HUAURA",'Planificación 2026-1'!X:X,"PRESENCIAL"))</f>
        <v>0</v>
      </c>
      <c r="DS20" s="48">
        <f>SUMIFS('Planificación 2026-1'!R:R,'Planificación 2026-1'!W:W,C20,'Planificación 2026-1'!E:E,"PRINCIPAL",'Planificación 2026-1'!X:X,"VIRTUAL",'Planificación 2026-1'!H:H,"&gt;2")</f>
        <v>0</v>
      </c>
      <c r="DT20" s="48">
        <f>SUMIFS('Planificación 2026-1'!R:R,'Planificación 2026-1'!W:W,C20,'Planificación 2026-1'!E:E,"PRINCIPAL",'Planificación 2026-1'!X:X,"&lt;&gt;VIRTUAL",'Planificación 2026-1'!H:H,"&gt;2")</f>
        <v>24</v>
      </c>
      <c r="DU20" s="48">
        <f>SUMIFS('Planificación 2026-1'!R:R,'Planificación 2026-1'!W:W,C20,'Planificación 2026-1'!E:E,"SUNAMPE",'Planificación 2026-1'!X:X,"VIRTUAL",'Planificación 2026-1'!H:H,"&gt;2")</f>
        <v>10</v>
      </c>
      <c r="DV20" s="48">
        <f>SUMIFS('Planificación 2026-1'!R:R,'Planificación 2026-1'!W:W,C20,'Planificación 2026-1'!E:E,"SUNAMPE",'Planificación 2026-1'!X:X,"&lt;&gt;VIRTUAL",'Planificación 2026-1'!H:H,"&gt;2")</f>
        <v>0</v>
      </c>
      <c r="DW20" s="48">
        <f>SUMIFS('Planificación 2026-1'!R:R,'Planificación 2026-1'!W:W,C20,'Planificación 2026-1'!E:E,"FILIAL",'Planificación 2026-1'!X:X,"VIRTUAL",'Planificación 2026-1'!H:H,"&gt;2")</f>
        <v>0</v>
      </c>
      <c r="DX20" s="48">
        <f>SUMIFS('Planificación 2026-1'!R:R,'Planificación 2026-1'!W:W,C20,'Planificación 2026-1'!E:E,"FILIAL",'Planificación 2026-1'!X:X,"&lt;&gt;VIRTUAL",'Planificación 2026-1'!H:H,"&gt;2")</f>
        <v>0</v>
      </c>
      <c r="DY20" s="48">
        <f>SUMIFS('Planificación 2026-1'!R:R,'Planificación 2026-1'!W:W,C20,'Planificación 2026-1'!E:E,"PORUMA",'Planificación 2026-1'!X:X,"VIRTUAL",'Planificación 2026-1'!H:H,"&gt;2")</f>
        <v>0</v>
      </c>
      <c r="DZ20" s="48">
        <f>SUMIFS('Planificación 2026-1'!R:R,'Planificación 2026-1'!W:W,C20,'Planificación 2026-1'!E:E,"PORUMA",'Planificación 2026-1'!X:X,"&lt;&gt;VIRTUAL",'Planificación 2026-1'!H:H,"&gt;2")</f>
        <v>0</v>
      </c>
      <c r="EA20" s="48">
        <f>SUMIFS('Planificación 2026-1'!R:R,'Planificación 2026-1'!W:W,C20,'Planificación 2026-1'!E:E,"HUAURA",'Planificación 2026-1'!X:X,"VIRTUAL",'Planificación 2026-1'!H:H,"&gt;2")</f>
        <v>0</v>
      </c>
      <c r="EB20" s="48">
        <f>SUMIFS('Planificación 2026-1'!R:R,'Planificación 2026-1'!W:W,C20,'Planificación 2026-1'!E:E,"HUAURA",'Planificación 2026-1'!X:X,"&lt;&gt;VIRTUAL",'Planificación 2026-1'!H:H,"&gt;2")</f>
        <v>0</v>
      </c>
      <c r="EC20" s="48">
        <f>SUMIFS('Planificación 2026-1'!R:R,'Planificación 2026-1'!W:W,C20,'Planificación 2026-1'!E:E,"PRINCIPAL",'Planificación 2026-1'!X:X,"VIRTUAL",'Planificación 2026-1'!H:H,"&lt;3")</f>
        <v>0</v>
      </c>
      <c r="ED20" s="48">
        <f>SUMIFS('Planificación 2026-1'!R:R,'Planificación 2026-1'!W:W,C20,'Planificación 2026-1'!E:E,"PRINCIPAL",'Planificación 2026-1'!X:X,"&lt;&gt;VIRTUAL",'Planificación 2026-1'!H:H,"&lt;3")</f>
        <v>0</v>
      </c>
      <c r="EE20" s="48">
        <f>SUMIFS('Planificación 2026-1'!R:R,'Planificación 2026-1'!W:W,C20,'Planificación 2026-1'!E:E,"SUNAMPE",'Planificación 2026-1'!X:X,"VIRTUAL",'Planificación 2026-1'!H:H,"&lt;3")</f>
        <v>0</v>
      </c>
      <c r="EF20" s="48">
        <f>SUMIFS('Planificación 2026-1'!R:R,'Planificación 2026-1'!W:W,C20,'Planificación 2026-1'!E:E,"SUNAMPE",'Planificación 2026-1'!X:X,"&lt;&gt;VIRTUAL",'Planificación 2026-1'!H:H,"&lt;3")</f>
        <v>0</v>
      </c>
      <c r="EG20" s="48">
        <f>SUMIFS('Planificación 2026-1'!R:R,'Planificación 2026-1'!W:W,C20,'Planificación 2026-1'!E:E,"FILIAL",'Planificación 2026-1'!X:X,"VIRTUAL",'Planificación 2026-1'!H:H,"&lt;3")</f>
        <v>0</v>
      </c>
      <c r="EH20" s="48">
        <f>SUMIFS('Planificación 2026-1'!R:R,'Planificación 2026-1'!W:W,C20,'Planificación 2026-1'!E:E,"FILIAL",'Planificación 2026-1'!X:X,"&lt;&gt;VIRTUAL",'Planificación 2026-1'!H:H,"&lt;3")</f>
        <v>0</v>
      </c>
      <c r="EI20" s="48">
        <f>SUMIFS('Planificación 2026-1'!R:R,'Planificación 2026-1'!W:W,C20,'Planificación 2026-1'!E:E,"PORUMA",'Planificación 2026-1'!X:X,"VIRTUAL",'Planificación 2026-1'!H:H,"&lt;3")</f>
        <v>0</v>
      </c>
      <c r="EJ20" s="48">
        <f>SUMIFS('Planificación 2026-1'!R:R,'Planificación 2026-1'!W:W,C20,'Planificación 2026-1'!E:E,"PORUMA",'Planificación 2026-1'!X:X,"&lt;&gt;VIRTUAL",'Planificación 2026-1'!H:H,"&lt;3")</f>
        <v>0</v>
      </c>
      <c r="EK20" s="48">
        <f>SUMIFS('Planificación 2026-1'!R:R,'Planificación 2026-1'!W:W,C20,'Planificación 2026-1'!E:E,"HUAURA",'Planificación 2026-1'!X:X,"VIRTUAL",'Planificación 2026-1'!H:H,"&lt;3")</f>
        <v>0</v>
      </c>
      <c r="EL20" s="48">
        <f>SUMIFS('Planificación 2026-1'!R:R,'Planificación 2026-1'!W:W,C20,'Planificación 2026-1'!E:E,"HUAURA",'Planificación 2026-1'!X:X,"&lt;&gt;VIRTUAL",'Planificación 2026-1'!H:H,"&lt;3")</f>
        <v>0</v>
      </c>
      <c r="EM20" s="48">
        <f t="shared" si="8"/>
        <v>0</v>
      </c>
      <c r="EN20" s="48">
        <f t="shared" si="9"/>
        <v>0</v>
      </c>
      <c r="EO20" s="48">
        <f t="shared" si="10"/>
        <v>0</v>
      </c>
      <c r="EP20" s="48">
        <f t="shared" si="11"/>
        <v>24</v>
      </c>
      <c r="EQ20" s="48">
        <f t="shared" si="12"/>
        <v>10</v>
      </c>
      <c r="ER20" s="48"/>
      <c r="ES20" s="48">
        <f t="shared" si="13"/>
        <v>10</v>
      </c>
      <c r="ET20" s="48">
        <f t="shared" si="14"/>
        <v>24</v>
      </c>
      <c r="EU20" s="48" t="b">
        <f t="shared" si="15"/>
        <v>1</v>
      </c>
      <c r="EV20" s="48" t="str">
        <f t="shared" si="16"/>
        <v>FILIAL-HUAURA</v>
      </c>
      <c r="EW20" s="48" t="str">
        <f t="shared" si="17"/>
        <v>MAS PRESENCIAL</v>
      </c>
    </row>
    <row r="21" spans="1:153" x14ac:dyDescent="0.3">
      <c r="A21" s="53"/>
      <c r="B21" s="383">
        <v>18</v>
      </c>
      <c r="C21" s="107" t="s">
        <v>25</v>
      </c>
      <c r="D21" s="82">
        <f>SUMIF('Planificación 2026-1'!W:W,C21,'Planificación 2026-1'!R:R)</f>
        <v>39</v>
      </c>
      <c r="E21" s="384" t="s">
        <v>341</v>
      </c>
      <c r="F21" s="107" t="s">
        <v>430</v>
      </c>
      <c r="G21" s="107" t="s">
        <v>431</v>
      </c>
      <c r="H21" s="107" t="s">
        <v>446</v>
      </c>
      <c r="I21" s="77" t="str">
        <f>IF(SUM(COUNTIFS('Planificación 2026-1'!E:E,"PRINCIPAL",'Planificación 2026-1'!W:W,C21,'Planificación 2026-1'!G:G,"AF"))&gt;0,"P01"," ")</f>
        <v xml:space="preserve"> </v>
      </c>
      <c r="J21" s="78" t="str">
        <f>IF(SUM(COUNTIFS('Planificación 2026-1'!E:E,"PRINCIPAL",'Planificación 2026-1'!W:W,C21,'Planificación 2026-1'!G:G,"EN"))&gt;0,"P02"," ")</f>
        <v>P02</v>
      </c>
      <c r="K21" s="78" t="str">
        <f>IF(SUM(COUNTIFS('Planificación 2026-1'!E:E,"PRINCIPAL",'Planificación 2026-1'!W:W,C21,'Planificación 2026-1'!G:G,"IS"))&gt;0,"P03"," ")</f>
        <v xml:space="preserve"> </v>
      </c>
      <c r="L21" s="78" t="str">
        <f>IF(SUM(COUNTIFS('Planificación 2026-1'!E:E,"PRINCIPAL",'Planificación 2026-1'!W:W,C21,'Planificación 2026-1'!G:G,"PS"))&gt;0,"P04"," ")</f>
        <v>P04</v>
      </c>
      <c r="M21" s="78"/>
      <c r="N21" s="78" t="str">
        <f>IF(SUM(COUNTIFS('Planificación 2026-1'!E:E,"PRINCIPAL",'Planificación 2026-1'!W:W,C21,'Planificación 2026-1'!G:G,"IN"))&gt;0,"P06"," ")</f>
        <v xml:space="preserve"> </v>
      </c>
      <c r="O21" s="78" t="str">
        <f>IF(SUM(COUNTIFS('Planificación 2026-1'!E:E,"PRINCIPAL",'Planificación 2026-1'!W:W,C21,'Planificación 2026-1'!G:G,"CA"))&gt;0,"P07"," ")</f>
        <v xml:space="preserve"> </v>
      </c>
      <c r="P21" s="78" t="str">
        <f>IF(SUM(COUNTIFS('Planificación 2026-1'!E:E,"PRINCIPAL",'Planificación 2026-1'!W:W,C21,'Planificación 2026-1'!G:G,"DE"))&gt;0,"P08"," ")</f>
        <v xml:space="preserve"> </v>
      </c>
      <c r="Q21" s="78" t="str">
        <f>IF(SUM(COUNTIFS('Planificación 2026-1'!E:E,"PRINCIPAL",'Planificación 2026-1'!W:W,C21,'Planificación 2026-1'!G:G,"OB"))&gt;0,"P09"," ")</f>
        <v>P09</v>
      </c>
      <c r="R21" s="78" t="str">
        <f>IF(SUM(COUNTIFS('Planificación 2026-1'!E:E,"PRINCIPAL",'Planificación 2026-1'!W:W,C21,'Planificación 2026-1'!G:G,"MH"))&gt;0,"P31"," ")</f>
        <v xml:space="preserve"> </v>
      </c>
      <c r="S21" s="78" t="str">
        <f>IF(SUM(COUNTIFS('Planificación 2026-1'!E:E,"PRINCIPAL",'Planificación 2026-1'!W:W,C21,'Planificación 2026-1'!G:G,"IC"))&gt;0,"P32"," ")</f>
        <v xml:space="preserve"> </v>
      </c>
      <c r="T21" s="78" t="str">
        <f>IF(SUM(COUNTIFS('Planificación 2026-1'!E:E,"PRINCIPAL",'Planificación 2026-1'!W:W,C21,'Planificación 2026-1'!G:G,"AR"))&gt;0,"P34"," ")</f>
        <v xml:space="preserve"> </v>
      </c>
      <c r="U21" s="78" t="str">
        <f>IF(SUM(COUNTIFS('Planificación 2026-1'!E:E,"PRINCIPAL",'Planificación 2026-1'!W:W,C21,'Planificación 2026-1'!G:G,"T1"))&gt;0,"P35"," ")</f>
        <v xml:space="preserve"> </v>
      </c>
      <c r="V21" s="78" t="str">
        <f>IF(SUM(COUNTIFS('Planificación 2026-1'!E:E,"PRINCIPAL",'Planificación 2026-1'!W:W,C21,'Planificación 2026-1'!G:G,"T3"))&gt;0,"P36"," ")</f>
        <v xml:space="preserve"> </v>
      </c>
      <c r="W21" s="78" t="str">
        <f>IF(SUM(COUNTIFS('Planificación 2026-1'!E:E,"PRINCIPAL",'Planificación 2026-1'!W:W,C21,'Planificación 2026-1'!G:G,"T2"))&gt;0,"P37"," ")</f>
        <v xml:space="preserve"> </v>
      </c>
      <c r="X21" s="78" t="str">
        <f>IF(SUM(COUNTIFS('Planificación 2026-1'!E:E,"PRINCIPAL",'Planificación 2026-1'!W:W,C21,'Planificación 2026-1'!G:G,"AE"))&gt;0,"P38"," ")</f>
        <v xml:space="preserve"> </v>
      </c>
      <c r="Y21" s="78" t="str">
        <f>IF(SUM(COUNTIFS('Planificación 2026-1'!E:E,"PRINCIPAL",'Planificación 2026-1'!W:W,C21,'Planificación 2026-1'!G:G,"T4"))&gt;0,"P55"," ")</f>
        <v xml:space="preserve"> </v>
      </c>
      <c r="Z21" s="78" t="str">
        <f>IF(SUM(COUNTIFS('Planificación 2026-1'!E:E,"FILIAL",'Planificación 2026-1'!W:W,C21,'Planificación 2026-1'!G:G,"AF"))&gt;0," P01"," ")</f>
        <v xml:space="preserve"> </v>
      </c>
      <c r="AA21" s="78" t="str">
        <f>IF(SUM(COUNTIFS('Planificación 2026-1'!E:E,"FILIAL",'Planificación 2026-1'!W:W,C21,'Planificación 2026-1'!G:G,"EN"))&gt;0,"P02"," ")</f>
        <v xml:space="preserve"> </v>
      </c>
      <c r="AB21" s="78" t="str">
        <f>IF(SUM(COUNTIFS('Planificación 2026-1'!E:E,"FILIAL",'Planificación 2026-1'!W:W,C21,'Planificación 2026-1'!G:G,"IS"))&gt;0,"P03"," ")</f>
        <v xml:space="preserve"> </v>
      </c>
      <c r="AC21" s="78" t="str">
        <f>IF(SUM(COUNTIFS('Planificación 2026-1'!E:E,"FILIAL",'Planificación 2026-1'!W:W,C21,'Planificación 2026-1'!G:G,"PS"))&gt;0,"P04"," ")</f>
        <v xml:space="preserve"> </v>
      </c>
      <c r="AD21" s="78"/>
      <c r="AE21" s="78" t="str">
        <f>IF(SUM(COUNTIFS('Planificación 2026-1'!E:E,"FILIAL",'Planificación 2026-1'!W:W,C21,'Planificación 2026-1'!G:G,"IN"))&gt;0,"P06"," ")</f>
        <v xml:space="preserve"> </v>
      </c>
      <c r="AF21" s="78" t="str">
        <f>IF(SUM(COUNTIFS('Planificación 2026-1'!E:E,"FILIAL",'Planificación 2026-1'!W:W,C21,'Planificación 2026-1'!G:G,"CA"))&gt;0,"P07"," ")</f>
        <v xml:space="preserve"> </v>
      </c>
      <c r="AG21" s="78" t="str">
        <f>IF(SUM(COUNTIFS('Planificación 2026-1'!E:E,"FILIAL",'Planificación 2026-1'!W:W,C21,'Planificación 2026-1'!G:G,"DE"))&gt;0,"P08"," ")</f>
        <v xml:space="preserve"> </v>
      </c>
      <c r="AH21" s="78" t="str">
        <f>IF(SUM(COUNTIFS('Planificación 2026-1'!E:E,"FILIAL",'Planificación 2026-1'!W:W,C21,'Planificación 2026-1'!G:G,"OB"))&gt;0,"P09"," ")</f>
        <v xml:space="preserve"> </v>
      </c>
      <c r="AI21" s="78" t="str">
        <f>IF(SUM(COUNTIFS('Planificación 2026-1'!E:E,"FILIAL",'Planificación 2026-1'!W:W,C21,'Planificación 2026-1'!G:G,"MH"))&gt;0,"P31"," ")</f>
        <v xml:space="preserve"> </v>
      </c>
      <c r="AJ21" s="78" t="str">
        <f>IF(SUM(COUNTIFS('Planificación 2026-1'!E:E,"FILIAL",'Planificación 2026-1'!W:W,C21,'Planificación 2026-1'!G:G,"IC"))&gt;0,"P32"," ")</f>
        <v xml:space="preserve"> </v>
      </c>
      <c r="AK21" s="78" t="str">
        <f>IF(SUM(COUNTIFS('Planificación 2026-1'!E:E,"FILIAL",'Planificación 2026-1'!W:W,C21,'Planificación 2026-1'!G:G,"AR"))&gt;0,"P34"," ")</f>
        <v xml:space="preserve"> </v>
      </c>
      <c r="AL21" s="78" t="str">
        <f>IF(SUM(COUNTIFS('Planificación 2026-1'!E:E,"FILIAL",'Planificación 2026-1'!W:W,C21,'Planificación 2026-1'!G:G,"T1"))&gt;0,"P35"," ")</f>
        <v xml:space="preserve"> </v>
      </c>
      <c r="AM21" s="78" t="str">
        <f>IF(SUM(COUNTIFS('Planificación 2026-1'!E:E,"FILIAL",'Planificación 2026-1'!W:W,C21,'Planificación 2026-1'!G:G,"T3"))&gt;0,"P36"," ")</f>
        <v xml:space="preserve"> </v>
      </c>
      <c r="AN21" s="78" t="str">
        <f>IF(SUM(COUNTIFS('Planificación 2026-1'!E:E,"FILIAL",'Planificación 2026-1'!W:W,C21,'Planificación 2026-1'!G:G,"T2"))&gt;0,"P37"," ")</f>
        <v xml:space="preserve"> </v>
      </c>
      <c r="AO21" s="78" t="str">
        <f>IF(SUM(COUNTIFS('Planificación 2026-1'!E:E,"FILIAL",'Planificación 2026-1'!W:W,C21,'Planificación 2026-1'!G:G,"AE"))&gt;0,"P38"," ")</f>
        <v xml:space="preserve"> </v>
      </c>
      <c r="AP21" s="78" t="str">
        <f>IF(SUM(COUNTIFS('Planificación 2026-1'!E:E,"FILIAL",'Planificación 2026-1'!W:W,C21,'Planificación 2026-1'!G:G,"T4"))&gt;0,"P55"," ")</f>
        <v xml:space="preserve"> </v>
      </c>
      <c r="AQ21" s="78" t="str">
        <f>IF(SUM(COUNTIFS('Planificación 2026-1'!E:E,"SUNAMPE",'Planificación 2026-1'!W:W,C21,'Planificación 2026-1'!G:G,"AF"))&gt;0," P01"," ")</f>
        <v xml:space="preserve"> </v>
      </c>
      <c r="AR21" s="78" t="str">
        <f>IF(SUM(COUNTIFS('Planificación 2026-1'!E:E,"SUNAMPE",'Planificación 2026-1'!W:W,C21,'Planificación 2026-1'!G:G,"EN"))&gt;0,"P02"," ")</f>
        <v xml:space="preserve"> </v>
      </c>
      <c r="AS21" s="78" t="str">
        <f>IF(SUM(COUNTIFS('Planificación 2026-1'!E:E,"SUNAMPE",'Planificación 2026-1'!W:W,C21,'Planificación 2026-1'!G:G,"IS"))&gt;0,"P03"," ")</f>
        <v xml:space="preserve"> </v>
      </c>
      <c r="AT21" s="78" t="str">
        <f>IF(SUM(COUNTIFS('Planificación 2026-1'!E:E,"SUNAMPE",'Planificación 2026-1'!W:W,C21,'Planificación 2026-1'!G:G,"PS"))&gt;0,"P04"," ")</f>
        <v xml:space="preserve"> </v>
      </c>
      <c r="AU21" s="78"/>
      <c r="AV21" s="78" t="str">
        <f>IF(SUM(COUNTIFS('Planificación 2026-1'!E:E,"SUNAMPE",'Planificación 2026-1'!W:W,C21,'Planificación 2026-1'!G:G,"IN"))&gt;0,"P06"," ")</f>
        <v xml:space="preserve"> </v>
      </c>
      <c r="AW21" s="78" t="str">
        <f>IF(SUM(COUNTIFS('Planificación 2026-1'!E:E,"SUNAMPE",'Planificación 2026-1'!W:W,C21,'Planificación 2026-1'!G:G,"CA"))&gt;0,"P07"," ")</f>
        <v xml:space="preserve"> </v>
      </c>
      <c r="AX21" s="78" t="str">
        <f>IF(SUM(COUNTIFS('Planificación 2026-1'!E:E,"SUNAMPE",'Planificación 2026-1'!W:W,C21,'Planificación 2026-1'!G:G,"DE"))&gt;0,"P08"," ")</f>
        <v xml:space="preserve"> </v>
      </c>
      <c r="AY21" s="78" t="str">
        <f>IF(SUM(COUNTIFS('Planificación 2026-1'!E:E,"SUNAMPE",'Planificación 2026-1'!W:W,C21,'Planificación 2026-1'!G:G,"OB"))&gt;0,"P09"," ")</f>
        <v xml:space="preserve"> </v>
      </c>
      <c r="AZ21" s="78" t="str">
        <f>IF(SUM(COUNTIFS('Planificación 2026-1'!E:E,"SUNAMPE",'Planificación 2026-1'!W:W,C21,'Planificación 2026-1'!G:G,"MH"))&gt;0,"P31"," ")</f>
        <v>P31</v>
      </c>
      <c r="BA21" s="78" t="str">
        <f>IF(SUM(COUNTIFS('Planificación 2026-1'!E:E,"SUNAMPE",'Planificación 2026-1'!W:W,C21,'Planificación 2026-1'!G:G,"IC"))&gt;0,"P32"," ")</f>
        <v xml:space="preserve"> </v>
      </c>
      <c r="BB21" s="78" t="str">
        <f>IF(SUM(COUNTIFS('Planificación 2026-1'!E:E,"SUNAMPE",'Planificación 2026-1'!W:W,C21,'Planificación 2026-1'!G:G,"AR"))&gt;0,"P34"," ")</f>
        <v xml:space="preserve"> </v>
      </c>
      <c r="BC21" s="78" t="str">
        <f>IF(SUM(COUNTIFS('Planificación 2026-1'!E:E,"SUNAMPE",'Planificación 2026-1'!W:W,C21,'Planificación 2026-1'!G:G,"T1"))&gt;0,"P35"," ")</f>
        <v xml:space="preserve"> </v>
      </c>
      <c r="BD21" s="78" t="str">
        <f>IF(SUM(COUNTIFS('Planificación 2026-1'!E:E,"SUNAMPE",'Planificación 2026-1'!W:W,C21,'Planificación 2026-1'!G:G,"T3"))&gt;0,"P36"," ")</f>
        <v>P36</v>
      </c>
      <c r="BE21" s="78" t="str">
        <f>IF(SUM(COUNTIFS('Planificación 2026-1'!E:E,"SUNAMPE",'Planificación 2026-1'!W:W,C21,'Planificación 2026-1'!G:G,"T2"))&gt;0,"P37"," ")</f>
        <v xml:space="preserve"> </v>
      </c>
      <c r="BF21" s="78" t="str">
        <f>IF(SUM(COUNTIFS('Planificación 2026-1'!E:E,"SUNAMPE",'Planificación 2026-1'!W:W,C21,'Planificación 2026-1'!G:G,"AE"))&gt;0,"P38"," ")</f>
        <v xml:space="preserve"> </v>
      </c>
      <c r="BG21" s="78" t="str">
        <f>IF(SUM(COUNTIFS('Planificación 2026-1'!E:E,"SUNAMPE",'Planificación 2026-1'!W:W,C21,'Planificación 2026-1'!G:G,"T4"))&gt;0,"P55"," ")</f>
        <v xml:space="preserve"> </v>
      </c>
      <c r="BH21" s="78" t="str">
        <f>IF(SUM(COUNTIFS('Planificación 2026-1'!E:E,"HUAURA",'Planificación 2026-1'!W:W,C21,'Planificación 2026-1'!G:G,"AF"))&gt;0," P01"," ")</f>
        <v xml:space="preserve"> </v>
      </c>
      <c r="BI21" s="78" t="str">
        <f>IF(SUM(COUNTIFS('Planificación 2026-1'!E:E,"HUAURA",'Planificación 2026-1'!W:W,C21,'Planificación 2026-1'!G:G,"EN"))&gt;0,"P02"," ")</f>
        <v xml:space="preserve"> </v>
      </c>
      <c r="BJ21" s="78" t="str">
        <f>IF(SUM(COUNTIFS('Planificación 2026-1'!E:E,"HUAURA",'Planificación 2026-1'!W:W,C21,'Planificación 2026-1'!G:G,"IS"))&gt;0,"P03"," ")</f>
        <v xml:space="preserve"> </v>
      </c>
      <c r="BK21" s="78" t="str">
        <f>IF(SUM(COUNTIFS('Planificación 2026-1'!E:E,"HUAURA",'Planificación 2026-1'!W:W,C21,'Planificación 2026-1'!G:G,"PS"))&gt;0,"P04"," ")</f>
        <v xml:space="preserve"> </v>
      </c>
      <c r="BL21" s="78"/>
      <c r="BM21" s="78" t="str">
        <f>IF(SUM(COUNTIFS('Planificación 2026-1'!E:E,"HUAURA",'Planificación 2026-1'!W:W,C21,'Planificación 2026-1'!G:G,"IN"))&gt;0,"P06"," ")</f>
        <v xml:space="preserve"> </v>
      </c>
      <c r="BN21" s="78" t="str">
        <f>IF(SUM(COUNTIFS('Planificación 2026-1'!E:E,"HUAURA",'Planificación 2026-1'!W:W,C21,'Planificación 2026-1'!G:G,"CA"))&gt;0,"P07"," ")</f>
        <v xml:space="preserve"> </v>
      </c>
      <c r="BO21" s="78" t="str">
        <f>IF(SUM(COUNTIFS('Planificación 2026-1'!E:E,"HUAURA",'Planificación 2026-1'!W:W,C21,'Planificación 2026-1'!G:G,"DE"))&gt;0,"P08"," ")</f>
        <v xml:space="preserve"> </v>
      </c>
      <c r="BP21" s="78" t="str">
        <f>IF(SUM(COUNTIFS('Planificación 2026-1'!E:E,"HUAURA",'Planificación 2026-1'!W:W,C21,'Planificación 2026-1'!G:G,"OB"))&gt;0,"P09"," ")</f>
        <v xml:space="preserve"> </v>
      </c>
      <c r="BQ21" s="78" t="str">
        <f>IF(SUM(COUNTIFS('Planificación 2026-1'!E:E,"HUAURA",'Planificación 2026-1'!W:W,C21,'Planificación 2026-1'!G:G,"MH"))&gt;0,"P31"," ")</f>
        <v xml:space="preserve"> </v>
      </c>
      <c r="BR21" s="78" t="str">
        <f>IF(SUM(COUNTIFS('Planificación 2026-1'!E:E,"HUAURA",'Planificación 2026-1'!W:W,C21,'Planificación 2026-1'!G:G,"IC"))&gt;0,"P32"," ")</f>
        <v xml:space="preserve"> </v>
      </c>
      <c r="BS21" s="78" t="str">
        <f>IF(SUM(COUNTIFS('Planificación 2026-1'!E:E,"HUAURA",'Planificación 2026-1'!W:W,C21,'Planificación 2026-1'!G:G,"AR"))&gt;0,"P34"," ")</f>
        <v xml:space="preserve"> </v>
      </c>
      <c r="BT21" s="78" t="str">
        <f>IF(SUM(COUNTIFS('Planificación 2026-1'!E:E,"HUAURA",'Planificación 2026-1'!W:W,C21,'Planificación 2026-1'!G:G,"T1"))&gt;0,"P35"," ")</f>
        <v xml:space="preserve"> </v>
      </c>
      <c r="BU21" s="78" t="str">
        <f>IF(SUM(COUNTIFS('Planificación 2026-1'!E:E,"HUAURA",'Planificación 2026-1'!W:W,C21,'Planificación 2026-1'!G:G,"T3"))&gt;0,"P36"," ")</f>
        <v xml:space="preserve"> </v>
      </c>
      <c r="BV21" s="78" t="str">
        <f>IF(SUM(COUNTIFS('Planificación 2026-1'!E:E,"HUAURA",'Planificación 2026-1'!W:W,C21,'Planificación 2026-1'!G:G,"T2"))&gt;0,"P37"," ")</f>
        <v xml:space="preserve"> </v>
      </c>
      <c r="BW21" s="78" t="str">
        <f>IF(SUM(COUNTIFS('Planificación 2026-1'!E:E,"HUAURA",'Planificación 2026-1'!W:W,C21,'Planificación 2026-1'!G:G,"AE"))&gt;0,"P38"," ")</f>
        <v xml:space="preserve"> </v>
      </c>
      <c r="BX21" s="78" t="str">
        <f>IF(SUM(COUNTIFS('Planificación 2026-1'!E:E,"HUAURA",'Planificación 2026-1'!W:W,C21,'Planificación 2026-1'!G:G,"T4"))&gt;0,"P55"," ")</f>
        <v xml:space="preserve"> </v>
      </c>
      <c r="BY21" s="79">
        <f>SUMIFS('Planificación 2026-1'!R:R,'Planificación 2026-1'!W:W,C21,'Planificación 2026-1'!G:G,"AF",'Planificación 2026-1'!H:H,"&gt;2")</f>
        <v>0</v>
      </c>
      <c r="BZ21" s="79">
        <f>SUMIFS('Planificación 2026-1'!R:R,'Planificación 2026-1'!W:W,C21,'Planificación 2026-1'!G:G,"EN",'Planificación 2026-1'!H:H,"&gt;2")</f>
        <v>0</v>
      </c>
      <c r="CA21" s="79">
        <f>SUMIFS('Planificación 2026-1'!R:R,'Planificación 2026-1'!W:W,C21,'Planificación 2026-1'!G:G,"IS",'Planificación 2026-1'!H:H,"&gt;2")</f>
        <v>0</v>
      </c>
      <c r="CB21" s="79">
        <f>SUMIFS('Planificación 2026-1'!R:R,'Planificación 2026-1'!W:W,C21,'Planificación 2026-1'!G:G,"PS",'Planificación 2026-1'!H:H,"&gt;2")</f>
        <v>0</v>
      </c>
      <c r="CC21" s="79">
        <f>SUMIFS('Planificación 2026-1'!R:R,'Planificación 2026-1'!W:W,C21,'Planificación 2026-1'!G:G,"IN",'Planificación 2026-1'!H:H,"&gt;2")</f>
        <v>0</v>
      </c>
      <c r="CD21" s="79">
        <f>SUMIFS('Planificación 2026-1'!R:R,'Planificación 2026-1'!W:W,C21,'Planificación 2026-1'!G:G,"CA",'Planificación 2026-1'!H:H,"&gt;2")</f>
        <v>0</v>
      </c>
      <c r="CE21" s="79">
        <f>SUMIFS('Planificación 2026-1'!R:R,'Planificación 2026-1'!W:W,C21,'Planificación 2026-1'!G:G,"DE",'Planificación 2026-1'!H:H,"&gt;2")</f>
        <v>0</v>
      </c>
      <c r="CF21" s="79">
        <f>SUMIFS('Planificación 2026-1'!R:R,'Planificación 2026-1'!W:W,C21,'Planificación 2026-1'!G:G,"OB",'Planificación 2026-1'!H:H,"&gt;2")</f>
        <v>0</v>
      </c>
      <c r="CG21" s="79">
        <f>SUMIFS('Planificación 2026-1'!R:R,'Planificación 2026-1'!W:W,C21,'Planificación 2026-1'!G:G,"MH",'Planificación 2026-1'!H:H,"&gt;2")</f>
        <v>0</v>
      </c>
      <c r="CH21" s="79">
        <f>SUMIFS('Planificación 2026-1'!R:R,'Planificación 2026-1'!W:W,C21,'Planificación 2026-1'!G:G,"IC",'Planificación 2026-1'!H:H,"&gt;2")</f>
        <v>0</v>
      </c>
      <c r="CI21" s="79">
        <f>SUMIFS('Planificación 2026-1'!R:R,'Planificación 2026-1'!W:W,C21,'Planificación 2026-1'!G:G,"AR",'Planificación 2026-1'!H:H,"&gt;2")</f>
        <v>0</v>
      </c>
      <c r="CJ21" s="79">
        <f>SUMIFS('Planificación 2026-1'!R:R,'Planificación 2026-1'!W:W,C21,'Planificación 2026-1'!G:G,"T1",'Planificación 2026-1'!H:H,"&gt;2")</f>
        <v>0</v>
      </c>
      <c r="CK21" s="79">
        <f>SUMIFS('Planificación 2026-1'!R:R,'Planificación 2026-1'!W:W,C21,'Planificación 2026-1'!G:G,"T3",'Planificación 2026-1'!H:H,"&gt;2")</f>
        <v>0</v>
      </c>
      <c r="CL21" s="79">
        <f>SUMIFS('Planificación 2026-1'!R:R,'Planificación 2026-1'!W:W,C21,'Planificación 2026-1'!G:G,"T2",'Planificación 2026-1'!H:H,"&gt;2")</f>
        <v>0</v>
      </c>
      <c r="CM21" s="79">
        <f>SUMIFS('Planificación 2026-1'!R:R,'Planificación 2026-1'!W:W,C21,'Planificación 2026-1'!G:G,"AE",'Planificación 2026-1'!H:H,"&gt;2")</f>
        <v>0</v>
      </c>
      <c r="CN21" s="79">
        <f>SUMIFS('Planificación 2026-1'!R:R,'Planificación 2026-1'!W:W,C21,'Planificación 2026-1'!G:G,"T4",'Planificación 2026-1'!H:H,"&gt;2")</f>
        <v>0</v>
      </c>
      <c r="CO21" s="79">
        <f>SUMIFS('Planificación 2026-1'!R:R,'Planificación 2026-1'!W:W,C21,'Planificación 2026-1'!G:G,"AF",'Planificación 2026-1'!H:H,"&lt;3")</f>
        <v>0</v>
      </c>
      <c r="CP21" s="79">
        <f>SUMIFS('Planificación 2026-1'!R:R,'Planificación 2026-1'!W:W,C21,'Planificación 2026-1'!G:G,"EN",'Planificación 2026-1'!H:H,"&lt;3")</f>
        <v>20</v>
      </c>
      <c r="CQ21" s="79">
        <f>SUMIFS('Planificación 2026-1'!R:R,'Planificación 2026-1'!W:W,C21,'Planificación 2026-1'!G:G,"IS",'Planificación 2026-1'!H:H,"&lt;3")</f>
        <v>0</v>
      </c>
      <c r="CR21" s="79">
        <f>SUMIFS('Planificación 2026-1'!R:R,'Planificación 2026-1'!W:W,C21,'Planificación 2026-1'!G:G,"PS",'Planificación 2026-1'!H:H,"&lt;3")</f>
        <v>5</v>
      </c>
      <c r="CS21" s="79">
        <f>SUMIFS('Planificación 2026-1'!R:R,'Planificación 2026-1'!W:W,C21,'Planificación 2026-1'!G:G,"IN",'Planificación 2026-1'!H:H,"&lt;3")</f>
        <v>0</v>
      </c>
      <c r="CT21" s="79">
        <f>SUMIFS('Planificación 2026-1'!R:R,'Planificación 2026-1'!W:W,C21,'Planificación 2026-1'!G:G,"CA",'Planificación 2026-1'!H:H,"&lt;3")</f>
        <v>0</v>
      </c>
      <c r="CU21" s="79">
        <f>SUMIFS('Planificación 2026-1'!R:R,'Planificación 2026-1'!W:W,C21,'Planificación 2026-1'!G:G,"DE",'Planificación 2026-1'!H:H,"&lt;3")</f>
        <v>0</v>
      </c>
      <c r="CV21" s="79">
        <f>SUMIFS('Planificación 2026-1'!R:R,'Planificación 2026-1'!W:W,C21,'Planificación 2026-1'!G:G,"OB",'Planificación 2026-1'!H:H,"&lt;3")</f>
        <v>4</v>
      </c>
      <c r="CW21" s="79">
        <f>SUMIFS('Planificación 2026-1'!R:R,'Planificación 2026-1'!W:W,C21,'Planificación 2026-1'!G:G,"MH",'Planificación 2026-1'!H:H,"&lt;3")</f>
        <v>5</v>
      </c>
      <c r="CX21" s="79">
        <f>SUMIFS('Planificación 2026-1'!R:R,'Planificación 2026-1'!W:W,C21,'Planificación 2026-1'!G:G,"IC",'Planificación 2026-1'!H:H,"&lt;3")</f>
        <v>0</v>
      </c>
      <c r="CY21" s="79">
        <f>SUMIFS('Planificación 2026-1'!R:R,'Planificación 2026-1'!W:W,C21,'Planificación 2026-1'!G:G,"AR",'Planificación 2026-1'!H:H,"&lt;3")</f>
        <v>0</v>
      </c>
      <c r="CZ21" s="79">
        <f>SUMIFS('Planificación 2026-1'!R:R,'Planificación 2026-1'!W:W,C21,'Planificación 2026-1'!G:G,"T1",'Planificación 2026-1'!H:H,"&lt;3")</f>
        <v>0</v>
      </c>
      <c r="DA21" s="79">
        <f>SUMIFS('Planificación 2026-1'!R:R,'Planificación 2026-1'!W:W,C21,'Planificación 2026-1'!G:G,"T3",'Planificación 2026-1'!H:H,"&lt;3")</f>
        <v>5</v>
      </c>
      <c r="DB21" s="79">
        <f>SUMIFS('Planificación 2026-1'!R:R,'Planificación 2026-1'!W:W,C21,'Planificación 2026-1'!G:G,"T2",'Planificación 2026-1'!H:H,"&lt;3")</f>
        <v>0</v>
      </c>
      <c r="DC21" s="79">
        <f>SUMIFS('Planificación 2026-1'!R:R,'Planificación 2026-1'!W:W,C21,'Planificación 2026-1'!G:G,"AE",'Planificación 2026-1'!H:H,"&lt;3")</f>
        <v>0</v>
      </c>
      <c r="DD21" s="79">
        <f>SUMIFS('Planificación 2026-1'!R:R,'Planificación 2026-1'!W:W,C21,'Planificación 2026-1'!G:G,"T4",'Planificación 2026-1'!H:H,"&lt;3")</f>
        <v>0</v>
      </c>
      <c r="DE21" s="78" t="str">
        <f t="shared" si="4"/>
        <v>P02 P04 P09</v>
      </c>
      <c r="DF21" s="30">
        <f>IF(C21="","",SUMIFS('Planificación 2026-1'!R:R,'Planificación 2026-1'!W:W,C21,'Planificación 2026-1'!E:E,"PRINCIPAL",'Planificación 2026-1'!X:X,"VIRTUAL"))</f>
        <v>0</v>
      </c>
      <c r="DG21" s="30">
        <f>IF(C21="","",SUMIFS('Planificación 2026-1'!R:R,'Planificación 2026-1'!W:W,C21,'Planificación 2026-1'!E:E,"PRINCIPAL",'Planificación 2026-1'!X:X,"PRESENCIAL"))</f>
        <v>29</v>
      </c>
      <c r="DH21" s="30">
        <f>IF(C21="","",SUMIFS('Planificación 2026-1'!R:R,'Planificación 2026-1'!W:W,C21,'Planificación 2026-1'!E:E,"PRINCIPAL",'Planificación 2026-1'!X:X,"HIBRIDO PRESENCIAL"))</f>
        <v>0</v>
      </c>
      <c r="DI21" s="78" t="str">
        <f t="shared" si="5"/>
        <v/>
      </c>
      <c r="DJ21" s="78">
        <f>IF(C21="","",SUMIFS('Planificación 2026-1'!R:R,'Planificación 2026-1'!W:W,C21,'Planificación 2026-1'!E:E,"FILIAL",'Planificación 2026-1'!X:X,"VIRTUAL"))</f>
        <v>0</v>
      </c>
      <c r="DK21" s="80">
        <f>IF(C21="","",SUMIFS('Planificación 2026-1'!R:R,'Planificación 2026-1'!W:W,C21,'Planificación 2026-1'!E:E,"FILIAL",'Planificación 2026-1'!X:X,"PRESENCIAL"))</f>
        <v>0</v>
      </c>
      <c r="DL21" s="42">
        <f>IF(C21="","",SUMIFS('Planificación 2026-1'!R:R,'Planificación 2026-1'!W:W,C21,'Planificación 2026-1'!E:E,"FILIAL",'Planificación 2026-1'!X:X,"HIBRIDO PRESENCIAL"))</f>
        <v>0</v>
      </c>
      <c r="DM21" s="81" t="str">
        <f t="shared" si="6"/>
        <v>P31 P36</v>
      </c>
      <c r="DN21" s="78">
        <f>IF(C21="","",SUMIFS('Planificación 2026-1'!R:R,'Planificación 2026-1'!W:W,C21,'Planificación 2026-1'!E:E,"SUNAMPE",'Planificación 2026-1'!X:X,"VIRTUAL"))</f>
        <v>5</v>
      </c>
      <c r="DO21" s="42">
        <f>IF(C21="","",SUMIFS('Planificación 2026-1'!R:R,'Planificación 2026-1'!W:W,C21,'Planificación 2026-1'!E:E,"SUNAMPE",'Planificación 2026-1'!X:X,"PRESENCIAL"))</f>
        <v>5</v>
      </c>
      <c r="DP21" s="81" t="str">
        <f t="shared" si="7"/>
        <v/>
      </c>
      <c r="DQ21" s="78">
        <f>IF(C21="","",SUMIFS('Planificación 2026-1'!R:R,'Planificación 2026-1'!W:W,C21,'Planificación 2026-1'!E:E,"HUAURA",'Planificación 2026-1'!X:X,"VIRTUAL"))</f>
        <v>0</v>
      </c>
      <c r="DR21" s="42">
        <f>IF(C21="","",SUMIFS('Planificación 2026-1'!R:R,'Planificación 2026-1'!W:W,C21,'Planificación 2026-1'!E:E,"HUAURA",'Planificación 2026-1'!X:X,"PRESENCIAL"))</f>
        <v>0</v>
      </c>
      <c r="DS21" s="48">
        <f>SUMIFS('Planificación 2026-1'!R:R,'Planificación 2026-1'!W:W,C21,'Planificación 2026-1'!E:E,"PRINCIPAL",'Planificación 2026-1'!X:X,"VIRTUAL",'Planificación 2026-1'!H:H,"&gt;2")</f>
        <v>0</v>
      </c>
      <c r="DT21" s="48">
        <f>SUMIFS('Planificación 2026-1'!R:R,'Planificación 2026-1'!W:W,C21,'Planificación 2026-1'!E:E,"PRINCIPAL",'Planificación 2026-1'!X:X,"&lt;&gt;VIRTUAL",'Planificación 2026-1'!H:H,"&gt;2")</f>
        <v>0</v>
      </c>
      <c r="DU21" s="48">
        <f>SUMIFS('Planificación 2026-1'!R:R,'Planificación 2026-1'!W:W,C21,'Planificación 2026-1'!E:E,"SUNAMPE",'Planificación 2026-1'!X:X,"VIRTUAL",'Planificación 2026-1'!H:H,"&gt;2")</f>
        <v>0</v>
      </c>
      <c r="DV21" s="48">
        <f>SUMIFS('Planificación 2026-1'!R:R,'Planificación 2026-1'!W:W,C21,'Planificación 2026-1'!E:E,"SUNAMPE",'Planificación 2026-1'!X:X,"&lt;&gt;VIRTUAL",'Planificación 2026-1'!H:H,"&gt;2")</f>
        <v>0</v>
      </c>
      <c r="DW21" s="48">
        <f>SUMIFS('Planificación 2026-1'!R:R,'Planificación 2026-1'!W:W,C21,'Planificación 2026-1'!E:E,"FILIAL",'Planificación 2026-1'!X:X,"VIRTUAL",'Planificación 2026-1'!H:H,"&gt;2")</f>
        <v>0</v>
      </c>
      <c r="DX21" s="48">
        <f>SUMIFS('Planificación 2026-1'!R:R,'Planificación 2026-1'!W:W,C21,'Planificación 2026-1'!E:E,"FILIAL",'Planificación 2026-1'!X:X,"&lt;&gt;VIRTUAL",'Planificación 2026-1'!H:H,"&gt;2")</f>
        <v>0</v>
      </c>
      <c r="DY21" s="48">
        <f>SUMIFS('Planificación 2026-1'!R:R,'Planificación 2026-1'!W:W,C21,'Planificación 2026-1'!E:E,"PORUMA",'Planificación 2026-1'!X:X,"VIRTUAL",'Planificación 2026-1'!H:H,"&gt;2")</f>
        <v>0</v>
      </c>
      <c r="DZ21" s="48">
        <f>SUMIFS('Planificación 2026-1'!R:R,'Planificación 2026-1'!W:W,C21,'Planificación 2026-1'!E:E,"PORUMA",'Planificación 2026-1'!X:X,"&lt;&gt;VIRTUAL",'Planificación 2026-1'!H:H,"&gt;2")</f>
        <v>0</v>
      </c>
      <c r="EA21" s="48">
        <f>SUMIFS('Planificación 2026-1'!R:R,'Planificación 2026-1'!W:W,C21,'Planificación 2026-1'!E:E,"HUAURA",'Planificación 2026-1'!X:X,"VIRTUAL",'Planificación 2026-1'!H:H,"&gt;2")</f>
        <v>0</v>
      </c>
      <c r="EB21" s="48">
        <f>SUMIFS('Planificación 2026-1'!R:R,'Planificación 2026-1'!W:W,C21,'Planificación 2026-1'!E:E,"HUAURA",'Planificación 2026-1'!X:X,"&lt;&gt;VIRTUAL",'Planificación 2026-1'!H:H,"&gt;2")</f>
        <v>0</v>
      </c>
      <c r="EC21" s="48">
        <f>SUMIFS('Planificación 2026-1'!R:R,'Planificación 2026-1'!W:W,C21,'Planificación 2026-1'!E:E,"PRINCIPAL",'Planificación 2026-1'!X:X,"VIRTUAL",'Planificación 2026-1'!H:H,"&lt;3")</f>
        <v>0</v>
      </c>
      <c r="ED21" s="48">
        <f>SUMIFS('Planificación 2026-1'!R:R,'Planificación 2026-1'!W:W,C21,'Planificación 2026-1'!E:E,"PRINCIPAL",'Planificación 2026-1'!X:X,"&lt;&gt;VIRTUAL",'Planificación 2026-1'!H:H,"&lt;3")</f>
        <v>29</v>
      </c>
      <c r="EE21" s="48">
        <f>SUMIFS('Planificación 2026-1'!R:R,'Planificación 2026-1'!W:W,C21,'Planificación 2026-1'!E:E,"SUNAMPE",'Planificación 2026-1'!X:X,"VIRTUAL",'Planificación 2026-1'!H:H,"&lt;3")</f>
        <v>5</v>
      </c>
      <c r="EF21" s="48">
        <f>SUMIFS('Planificación 2026-1'!R:R,'Planificación 2026-1'!W:W,C21,'Planificación 2026-1'!E:E,"SUNAMPE",'Planificación 2026-1'!X:X,"&lt;&gt;VIRTUAL",'Planificación 2026-1'!H:H,"&lt;3")</f>
        <v>5</v>
      </c>
      <c r="EG21" s="48">
        <f>SUMIFS('Planificación 2026-1'!R:R,'Planificación 2026-1'!W:W,C21,'Planificación 2026-1'!E:E,"FILIAL",'Planificación 2026-1'!X:X,"VIRTUAL",'Planificación 2026-1'!H:H,"&lt;3")</f>
        <v>0</v>
      </c>
      <c r="EH21" s="48">
        <f>SUMIFS('Planificación 2026-1'!R:R,'Planificación 2026-1'!W:W,C21,'Planificación 2026-1'!E:E,"FILIAL",'Planificación 2026-1'!X:X,"&lt;&gt;VIRTUAL",'Planificación 2026-1'!H:H,"&lt;3")</f>
        <v>0</v>
      </c>
      <c r="EI21" s="48">
        <f>SUMIFS('Planificación 2026-1'!R:R,'Planificación 2026-1'!W:W,C21,'Planificación 2026-1'!E:E,"PORUMA",'Planificación 2026-1'!X:X,"VIRTUAL",'Planificación 2026-1'!H:H,"&lt;3")</f>
        <v>0</v>
      </c>
      <c r="EJ21" s="48">
        <f>SUMIFS('Planificación 2026-1'!R:R,'Planificación 2026-1'!W:W,C21,'Planificación 2026-1'!E:E,"PORUMA",'Planificación 2026-1'!X:X,"&lt;&gt;VIRTUAL",'Planificación 2026-1'!H:H,"&lt;3")</f>
        <v>0</v>
      </c>
      <c r="EK21" s="48">
        <f>SUMIFS('Planificación 2026-1'!R:R,'Planificación 2026-1'!W:W,C21,'Planificación 2026-1'!E:E,"HUAURA",'Planificación 2026-1'!X:X,"VIRTUAL",'Planificación 2026-1'!H:H,"&lt;3")</f>
        <v>0</v>
      </c>
      <c r="EL21" s="48">
        <f>SUMIFS('Planificación 2026-1'!R:R,'Planificación 2026-1'!W:W,C21,'Planificación 2026-1'!E:E,"HUAURA",'Planificación 2026-1'!X:X,"&lt;&gt;VIRTUAL",'Planificación 2026-1'!H:H,"&lt;3")</f>
        <v>0</v>
      </c>
      <c r="EM21" s="48">
        <f t="shared" si="8"/>
        <v>0</v>
      </c>
      <c r="EN21" s="48">
        <f t="shared" si="9"/>
        <v>0</v>
      </c>
      <c r="EO21" s="48">
        <f t="shared" si="10"/>
        <v>0</v>
      </c>
      <c r="EP21" s="48">
        <f t="shared" si="11"/>
        <v>29</v>
      </c>
      <c r="EQ21" s="48">
        <f t="shared" si="12"/>
        <v>10</v>
      </c>
      <c r="ER21" s="48"/>
      <c r="ES21" s="48">
        <f t="shared" si="13"/>
        <v>5</v>
      </c>
      <c r="ET21" s="48">
        <f t="shared" si="14"/>
        <v>34</v>
      </c>
      <c r="EU21" s="48" t="b">
        <f t="shared" si="15"/>
        <v>1</v>
      </c>
      <c r="EV21" s="48" t="str">
        <f t="shared" si="16"/>
        <v/>
      </c>
      <c r="EW21" s="48" t="str">
        <f t="shared" si="17"/>
        <v>MAS PRESENCIAL</v>
      </c>
    </row>
    <row r="22" spans="1:153" x14ac:dyDescent="0.3">
      <c r="A22" s="53"/>
      <c r="B22" s="383">
        <v>19</v>
      </c>
      <c r="C22" s="107" t="s">
        <v>27</v>
      </c>
      <c r="D22" s="82">
        <f>SUMIF('Planificación 2026-1'!W:W,C22,'Planificación 2026-1'!R:R)</f>
        <v>14</v>
      </c>
      <c r="E22" s="384" t="s">
        <v>319</v>
      </c>
      <c r="F22" s="107" t="s">
        <v>430</v>
      </c>
      <c r="G22" s="107" t="s">
        <v>431</v>
      </c>
      <c r="H22" s="107" t="s">
        <v>434</v>
      </c>
      <c r="I22" s="77" t="str">
        <f>IF(SUM(COUNTIFS('Planificación 2026-1'!E:E,"PRINCIPAL",'Planificación 2026-1'!W:W,C22,'Planificación 2026-1'!G:G,"AF"))&gt;0,"P01"," ")</f>
        <v xml:space="preserve"> </v>
      </c>
      <c r="J22" s="78" t="str">
        <f>IF(SUM(COUNTIFS('Planificación 2026-1'!E:E,"PRINCIPAL",'Planificación 2026-1'!W:W,C22,'Planificación 2026-1'!G:G,"EN"))&gt;0,"P02"," ")</f>
        <v xml:space="preserve"> </v>
      </c>
      <c r="K22" s="78" t="str">
        <f>IF(SUM(COUNTIFS('Planificación 2026-1'!E:E,"PRINCIPAL",'Planificación 2026-1'!W:W,C22,'Planificación 2026-1'!G:G,"IS"))&gt;0,"P03"," ")</f>
        <v xml:space="preserve"> </v>
      </c>
      <c r="L22" s="78" t="str">
        <f>IF(SUM(COUNTIFS('Planificación 2026-1'!E:E,"PRINCIPAL",'Planificación 2026-1'!W:W,C22,'Planificación 2026-1'!G:G,"PS"))&gt;0,"P04"," ")</f>
        <v>P04</v>
      </c>
      <c r="M22" s="78"/>
      <c r="N22" s="78" t="str">
        <f>IF(SUM(COUNTIFS('Planificación 2026-1'!E:E,"PRINCIPAL",'Planificación 2026-1'!W:W,C22,'Planificación 2026-1'!G:G,"IN"))&gt;0,"P06"," ")</f>
        <v xml:space="preserve"> </v>
      </c>
      <c r="O22" s="78" t="str">
        <f>IF(SUM(COUNTIFS('Planificación 2026-1'!E:E,"PRINCIPAL",'Planificación 2026-1'!W:W,C22,'Planificación 2026-1'!G:G,"CA"))&gt;0,"P07"," ")</f>
        <v xml:space="preserve"> </v>
      </c>
      <c r="P22" s="78" t="str">
        <f>IF(SUM(COUNTIFS('Planificación 2026-1'!E:E,"PRINCIPAL",'Planificación 2026-1'!W:W,C22,'Planificación 2026-1'!G:G,"DE"))&gt;0,"P08"," ")</f>
        <v xml:space="preserve"> </v>
      </c>
      <c r="Q22" s="78" t="str">
        <f>IF(SUM(COUNTIFS('Planificación 2026-1'!E:E,"PRINCIPAL",'Planificación 2026-1'!W:W,C22,'Planificación 2026-1'!G:G,"OB"))&gt;0,"P09"," ")</f>
        <v xml:space="preserve"> </v>
      </c>
      <c r="R22" s="78" t="str">
        <f>IF(SUM(COUNTIFS('Planificación 2026-1'!E:E,"PRINCIPAL",'Planificación 2026-1'!W:W,C22,'Planificación 2026-1'!G:G,"MH"))&gt;0,"P31"," ")</f>
        <v xml:space="preserve"> </v>
      </c>
      <c r="S22" s="78" t="str">
        <f>IF(SUM(COUNTIFS('Planificación 2026-1'!E:E,"PRINCIPAL",'Planificación 2026-1'!W:W,C22,'Planificación 2026-1'!G:G,"IC"))&gt;0,"P32"," ")</f>
        <v xml:space="preserve"> </v>
      </c>
      <c r="T22" s="78" t="str">
        <f>IF(SUM(COUNTIFS('Planificación 2026-1'!E:E,"PRINCIPAL",'Planificación 2026-1'!W:W,C22,'Planificación 2026-1'!G:G,"AR"))&gt;0,"P34"," ")</f>
        <v xml:space="preserve"> </v>
      </c>
      <c r="U22" s="78" t="str">
        <f>IF(SUM(COUNTIFS('Planificación 2026-1'!E:E,"PRINCIPAL",'Planificación 2026-1'!W:W,C22,'Planificación 2026-1'!G:G,"T1"))&gt;0,"P35"," ")</f>
        <v xml:space="preserve"> </v>
      </c>
      <c r="V22" s="78" t="str">
        <f>IF(SUM(COUNTIFS('Planificación 2026-1'!E:E,"PRINCIPAL",'Planificación 2026-1'!W:W,C22,'Planificación 2026-1'!G:G,"T3"))&gt;0,"P36"," ")</f>
        <v xml:space="preserve"> </v>
      </c>
      <c r="W22" s="78" t="str">
        <f>IF(SUM(COUNTIFS('Planificación 2026-1'!E:E,"PRINCIPAL",'Planificación 2026-1'!W:W,C22,'Planificación 2026-1'!G:G,"T2"))&gt;0,"P37"," ")</f>
        <v xml:space="preserve"> </v>
      </c>
      <c r="X22" s="78" t="str">
        <f>IF(SUM(COUNTIFS('Planificación 2026-1'!E:E,"PRINCIPAL",'Planificación 2026-1'!W:W,C22,'Planificación 2026-1'!G:G,"AE"))&gt;0,"P38"," ")</f>
        <v xml:space="preserve"> </v>
      </c>
      <c r="Y22" s="78" t="str">
        <f>IF(SUM(COUNTIFS('Planificación 2026-1'!E:E,"PRINCIPAL",'Planificación 2026-1'!W:W,C22,'Planificación 2026-1'!G:G,"T4"))&gt;0,"P55"," ")</f>
        <v xml:space="preserve"> </v>
      </c>
      <c r="Z22" s="78" t="str">
        <f>IF(SUM(COUNTIFS('Planificación 2026-1'!E:E,"FILIAL",'Planificación 2026-1'!W:W,C22,'Planificación 2026-1'!G:G,"AF"))&gt;0," P01"," ")</f>
        <v xml:space="preserve"> </v>
      </c>
      <c r="AA22" s="78" t="str">
        <f>IF(SUM(COUNTIFS('Planificación 2026-1'!E:E,"FILIAL",'Planificación 2026-1'!W:W,C22,'Planificación 2026-1'!G:G,"EN"))&gt;0,"P02"," ")</f>
        <v xml:space="preserve"> </v>
      </c>
      <c r="AB22" s="78" t="str">
        <f>IF(SUM(COUNTIFS('Planificación 2026-1'!E:E,"FILIAL",'Planificación 2026-1'!W:W,C22,'Planificación 2026-1'!G:G,"IS"))&gt;0,"P03"," ")</f>
        <v xml:space="preserve"> </v>
      </c>
      <c r="AC22" s="78" t="str">
        <f>IF(SUM(COUNTIFS('Planificación 2026-1'!E:E,"FILIAL",'Planificación 2026-1'!W:W,C22,'Planificación 2026-1'!G:G,"PS"))&gt;0,"P04"," ")</f>
        <v xml:space="preserve"> </v>
      </c>
      <c r="AD22" s="78"/>
      <c r="AE22" s="78" t="str">
        <f>IF(SUM(COUNTIFS('Planificación 2026-1'!E:E,"FILIAL",'Planificación 2026-1'!W:W,C22,'Planificación 2026-1'!G:G,"IN"))&gt;0,"P06"," ")</f>
        <v xml:space="preserve"> </v>
      </c>
      <c r="AF22" s="78" t="str">
        <f>IF(SUM(COUNTIFS('Planificación 2026-1'!E:E,"FILIAL",'Planificación 2026-1'!W:W,C22,'Planificación 2026-1'!G:G,"CA"))&gt;0,"P07"," ")</f>
        <v xml:space="preserve"> </v>
      </c>
      <c r="AG22" s="78" t="str">
        <f>IF(SUM(COUNTIFS('Planificación 2026-1'!E:E,"FILIAL",'Planificación 2026-1'!W:W,C22,'Planificación 2026-1'!G:G,"DE"))&gt;0,"P08"," ")</f>
        <v xml:space="preserve"> </v>
      </c>
      <c r="AH22" s="78" t="str">
        <f>IF(SUM(COUNTIFS('Planificación 2026-1'!E:E,"FILIAL",'Planificación 2026-1'!W:W,C22,'Planificación 2026-1'!G:G,"OB"))&gt;0,"P09"," ")</f>
        <v xml:space="preserve"> </v>
      </c>
      <c r="AI22" s="78" t="str">
        <f>IF(SUM(COUNTIFS('Planificación 2026-1'!E:E,"FILIAL",'Planificación 2026-1'!W:W,C22,'Planificación 2026-1'!G:G,"MH"))&gt;0,"P31"," ")</f>
        <v xml:space="preserve"> </v>
      </c>
      <c r="AJ22" s="78" t="str">
        <f>IF(SUM(COUNTIFS('Planificación 2026-1'!E:E,"FILIAL",'Planificación 2026-1'!W:W,C22,'Planificación 2026-1'!G:G,"IC"))&gt;0,"P32"," ")</f>
        <v xml:space="preserve"> </v>
      </c>
      <c r="AK22" s="78" t="str">
        <f>IF(SUM(COUNTIFS('Planificación 2026-1'!E:E,"FILIAL",'Planificación 2026-1'!W:W,C22,'Planificación 2026-1'!G:G,"AR"))&gt;0,"P34"," ")</f>
        <v xml:space="preserve"> </v>
      </c>
      <c r="AL22" s="78" t="str">
        <f>IF(SUM(COUNTIFS('Planificación 2026-1'!E:E,"FILIAL",'Planificación 2026-1'!W:W,C22,'Planificación 2026-1'!G:G,"T1"))&gt;0,"P35"," ")</f>
        <v xml:space="preserve"> </v>
      </c>
      <c r="AM22" s="78" t="str">
        <f>IF(SUM(COUNTIFS('Planificación 2026-1'!E:E,"FILIAL",'Planificación 2026-1'!W:W,C22,'Planificación 2026-1'!G:G,"T3"))&gt;0,"P36"," ")</f>
        <v xml:space="preserve"> </v>
      </c>
      <c r="AN22" s="78" t="str">
        <f>IF(SUM(COUNTIFS('Planificación 2026-1'!E:E,"FILIAL",'Planificación 2026-1'!W:W,C22,'Planificación 2026-1'!G:G,"T2"))&gt;0,"P37"," ")</f>
        <v xml:space="preserve"> </v>
      </c>
      <c r="AO22" s="78" t="str">
        <f>IF(SUM(COUNTIFS('Planificación 2026-1'!E:E,"FILIAL",'Planificación 2026-1'!W:W,C22,'Planificación 2026-1'!G:G,"AE"))&gt;0,"P38"," ")</f>
        <v xml:space="preserve"> </v>
      </c>
      <c r="AP22" s="78" t="str">
        <f>IF(SUM(COUNTIFS('Planificación 2026-1'!E:E,"FILIAL",'Planificación 2026-1'!W:W,C22,'Planificación 2026-1'!G:G,"T4"))&gt;0,"P55"," ")</f>
        <v xml:space="preserve"> </v>
      </c>
      <c r="AQ22" s="78" t="str">
        <f>IF(SUM(COUNTIFS('Planificación 2026-1'!E:E,"SUNAMPE",'Planificación 2026-1'!W:W,C22,'Planificación 2026-1'!G:G,"AF"))&gt;0," P01"," ")</f>
        <v xml:space="preserve"> </v>
      </c>
      <c r="AR22" s="78" t="str">
        <f>IF(SUM(COUNTIFS('Planificación 2026-1'!E:E,"SUNAMPE",'Planificación 2026-1'!W:W,C22,'Planificación 2026-1'!G:G,"EN"))&gt;0,"P02"," ")</f>
        <v xml:space="preserve"> </v>
      </c>
      <c r="AS22" s="78" t="str">
        <f>IF(SUM(COUNTIFS('Planificación 2026-1'!E:E,"SUNAMPE",'Planificación 2026-1'!W:W,C22,'Planificación 2026-1'!G:G,"IS"))&gt;0,"P03"," ")</f>
        <v xml:space="preserve"> </v>
      </c>
      <c r="AT22" s="78" t="str">
        <f>IF(SUM(COUNTIFS('Planificación 2026-1'!E:E,"SUNAMPE",'Planificación 2026-1'!W:W,C22,'Planificación 2026-1'!G:G,"PS"))&gt;0,"P04"," ")</f>
        <v xml:space="preserve"> </v>
      </c>
      <c r="AU22" s="78"/>
      <c r="AV22" s="78" t="str">
        <f>IF(SUM(COUNTIFS('Planificación 2026-1'!E:E,"SUNAMPE",'Planificación 2026-1'!W:W,C22,'Planificación 2026-1'!G:G,"IN"))&gt;0,"P06"," ")</f>
        <v xml:space="preserve"> </v>
      </c>
      <c r="AW22" s="78" t="str">
        <f>IF(SUM(COUNTIFS('Planificación 2026-1'!E:E,"SUNAMPE",'Planificación 2026-1'!W:W,C22,'Planificación 2026-1'!G:G,"CA"))&gt;0,"P07"," ")</f>
        <v xml:space="preserve"> </v>
      </c>
      <c r="AX22" s="78" t="str">
        <f>IF(SUM(COUNTIFS('Planificación 2026-1'!E:E,"SUNAMPE",'Planificación 2026-1'!W:W,C22,'Planificación 2026-1'!G:G,"DE"))&gt;0,"P08"," ")</f>
        <v xml:space="preserve"> </v>
      </c>
      <c r="AY22" s="78" t="str">
        <f>IF(SUM(COUNTIFS('Planificación 2026-1'!E:E,"SUNAMPE",'Planificación 2026-1'!W:W,C22,'Planificación 2026-1'!G:G,"OB"))&gt;0,"P09"," ")</f>
        <v xml:space="preserve"> </v>
      </c>
      <c r="AZ22" s="78" t="str">
        <f>IF(SUM(COUNTIFS('Planificación 2026-1'!E:E,"SUNAMPE",'Planificación 2026-1'!W:W,C22,'Planificación 2026-1'!G:G,"MH"))&gt;0,"P31"," ")</f>
        <v xml:space="preserve"> </v>
      </c>
      <c r="BA22" s="78" t="str">
        <f>IF(SUM(COUNTIFS('Planificación 2026-1'!E:E,"SUNAMPE",'Planificación 2026-1'!W:W,C22,'Planificación 2026-1'!G:G,"IC"))&gt;0,"P32"," ")</f>
        <v xml:space="preserve"> </v>
      </c>
      <c r="BB22" s="78" t="str">
        <f>IF(SUM(COUNTIFS('Planificación 2026-1'!E:E,"SUNAMPE",'Planificación 2026-1'!W:W,C22,'Planificación 2026-1'!G:G,"AR"))&gt;0,"P34"," ")</f>
        <v xml:space="preserve"> </v>
      </c>
      <c r="BC22" s="78" t="str">
        <f>IF(SUM(COUNTIFS('Planificación 2026-1'!E:E,"SUNAMPE",'Planificación 2026-1'!W:W,C22,'Planificación 2026-1'!G:G,"T1"))&gt;0,"P35"," ")</f>
        <v xml:space="preserve"> </v>
      </c>
      <c r="BD22" s="78" t="str">
        <f>IF(SUM(COUNTIFS('Planificación 2026-1'!E:E,"SUNAMPE",'Planificación 2026-1'!W:W,C22,'Planificación 2026-1'!G:G,"T3"))&gt;0,"P36"," ")</f>
        <v xml:space="preserve"> </v>
      </c>
      <c r="BE22" s="78" t="str">
        <f>IF(SUM(COUNTIFS('Planificación 2026-1'!E:E,"SUNAMPE",'Planificación 2026-1'!W:W,C22,'Planificación 2026-1'!G:G,"T2"))&gt;0,"P37"," ")</f>
        <v xml:space="preserve"> </v>
      </c>
      <c r="BF22" s="78" t="str">
        <f>IF(SUM(COUNTIFS('Planificación 2026-1'!E:E,"SUNAMPE",'Planificación 2026-1'!W:W,C22,'Planificación 2026-1'!G:G,"AE"))&gt;0,"P38"," ")</f>
        <v xml:space="preserve"> </v>
      </c>
      <c r="BG22" s="78" t="str">
        <f>IF(SUM(COUNTIFS('Planificación 2026-1'!E:E,"SUNAMPE",'Planificación 2026-1'!W:W,C22,'Planificación 2026-1'!G:G,"T4"))&gt;0,"P55"," ")</f>
        <v xml:space="preserve"> </v>
      </c>
      <c r="BH22" s="78" t="str">
        <f>IF(SUM(COUNTIFS('Planificación 2026-1'!E:E,"HUAURA",'Planificación 2026-1'!W:W,C22,'Planificación 2026-1'!G:G,"AF"))&gt;0," P01"," ")</f>
        <v xml:space="preserve"> </v>
      </c>
      <c r="BI22" s="78" t="str">
        <f>IF(SUM(COUNTIFS('Planificación 2026-1'!E:E,"HUAURA",'Planificación 2026-1'!W:W,C22,'Planificación 2026-1'!G:G,"EN"))&gt;0,"P02"," ")</f>
        <v xml:space="preserve"> </v>
      </c>
      <c r="BJ22" s="78" t="str">
        <f>IF(SUM(COUNTIFS('Planificación 2026-1'!E:E,"HUAURA",'Planificación 2026-1'!W:W,C22,'Planificación 2026-1'!G:G,"IS"))&gt;0,"P03"," ")</f>
        <v xml:space="preserve"> </v>
      </c>
      <c r="BK22" s="78" t="str">
        <f>IF(SUM(COUNTIFS('Planificación 2026-1'!E:E,"HUAURA",'Planificación 2026-1'!W:W,C22,'Planificación 2026-1'!G:G,"PS"))&gt;0,"P04"," ")</f>
        <v xml:space="preserve"> </v>
      </c>
      <c r="BL22" s="78"/>
      <c r="BM22" s="78" t="str">
        <f>IF(SUM(COUNTIFS('Planificación 2026-1'!E:E,"HUAURA",'Planificación 2026-1'!W:W,C22,'Planificación 2026-1'!G:G,"IN"))&gt;0,"P06"," ")</f>
        <v xml:space="preserve"> </v>
      </c>
      <c r="BN22" s="78" t="str">
        <f>IF(SUM(COUNTIFS('Planificación 2026-1'!E:E,"HUAURA",'Planificación 2026-1'!W:W,C22,'Planificación 2026-1'!G:G,"CA"))&gt;0,"P07"," ")</f>
        <v xml:space="preserve"> </v>
      </c>
      <c r="BO22" s="78" t="str">
        <f>IF(SUM(COUNTIFS('Planificación 2026-1'!E:E,"HUAURA",'Planificación 2026-1'!W:W,C22,'Planificación 2026-1'!G:G,"DE"))&gt;0,"P08"," ")</f>
        <v xml:space="preserve"> </v>
      </c>
      <c r="BP22" s="78" t="str">
        <f>IF(SUM(COUNTIFS('Planificación 2026-1'!E:E,"HUAURA",'Planificación 2026-1'!W:W,C22,'Planificación 2026-1'!G:G,"OB"))&gt;0,"P09"," ")</f>
        <v xml:space="preserve"> </v>
      </c>
      <c r="BQ22" s="78" t="str">
        <f>IF(SUM(COUNTIFS('Planificación 2026-1'!E:E,"HUAURA",'Planificación 2026-1'!W:W,C22,'Planificación 2026-1'!G:G,"MH"))&gt;0,"P31"," ")</f>
        <v xml:space="preserve"> </v>
      </c>
      <c r="BR22" s="78" t="str">
        <f>IF(SUM(COUNTIFS('Planificación 2026-1'!E:E,"HUAURA",'Planificación 2026-1'!W:W,C22,'Planificación 2026-1'!G:G,"IC"))&gt;0,"P32"," ")</f>
        <v xml:space="preserve"> </v>
      </c>
      <c r="BS22" s="78" t="str">
        <f>IF(SUM(COUNTIFS('Planificación 2026-1'!E:E,"HUAURA",'Planificación 2026-1'!W:W,C22,'Planificación 2026-1'!G:G,"AR"))&gt;0,"P34"," ")</f>
        <v xml:space="preserve"> </v>
      </c>
      <c r="BT22" s="78" t="str">
        <f>IF(SUM(COUNTIFS('Planificación 2026-1'!E:E,"HUAURA",'Planificación 2026-1'!W:W,C22,'Planificación 2026-1'!G:G,"T1"))&gt;0,"P35"," ")</f>
        <v xml:space="preserve"> </v>
      </c>
      <c r="BU22" s="78" t="str">
        <f>IF(SUM(COUNTIFS('Planificación 2026-1'!E:E,"HUAURA",'Planificación 2026-1'!W:W,C22,'Planificación 2026-1'!G:G,"T3"))&gt;0,"P36"," ")</f>
        <v xml:space="preserve"> </v>
      </c>
      <c r="BV22" s="78" t="str">
        <f>IF(SUM(COUNTIFS('Planificación 2026-1'!E:E,"HUAURA",'Planificación 2026-1'!W:W,C22,'Planificación 2026-1'!G:G,"T2"))&gt;0,"P37"," ")</f>
        <v xml:space="preserve"> </v>
      </c>
      <c r="BW22" s="78" t="str">
        <f>IF(SUM(COUNTIFS('Planificación 2026-1'!E:E,"HUAURA",'Planificación 2026-1'!W:W,C22,'Planificación 2026-1'!G:G,"AE"))&gt;0,"P38"," ")</f>
        <v xml:space="preserve"> </v>
      </c>
      <c r="BX22" s="78" t="str">
        <f>IF(SUM(COUNTIFS('Planificación 2026-1'!E:E,"HUAURA",'Planificación 2026-1'!W:W,C22,'Planificación 2026-1'!G:G,"T4"))&gt;0,"P55"," ")</f>
        <v xml:space="preserve"> </v>
      </c>
      <c r="BY22" s="79">
        <f>SUMIFS('Planificación 2026-1'!R:R,'Planificación 2026-1'!W:W,C22,'Planificación 2026-1'!G:G,"AF",'Planificación 2026-1'!H:H,"&gt;2")</f>
        <v>0</v>
      </c>
      <c r="BZ22" s="79">
        <f>SUMIFS('Planificación 2026-1'!R:R,'Planificación 2026-1'!W:W,C22,'Planificación 2026-1'!G:G,"EN",'Planificación 2026-1'!H:H,"&gt;2")</f>
        <v>0</v>
      </c>
      <c r="CA22" s="79">
        <f>SUMIFS('Planificación 2026-1'!R:R,'Planificación 2026-1'!W:W,C22,'Planificación 2026-1'!G:G,"IS",'Planificación 2026-1'!H:H,"&gt;2")</f>
        <v>0</v>
      </c>
      <c r="CB22" s="79">
        <f>SUMIFS('Planificación 2026-1'!R:R,'Planificación 2026-1'!W:W,C22,'Planificación 2026-1'!G:G,"PS",'Planificación 2026-1'!H:H,"&gt;2")</f>
        <v>14</v>
      </c>
      <c r="CC22" s="79">
        <f>SUMIFS('Planificación 2026-1'!R:R,'Planificación 2026-1'!W:W,C22,'Planificación 2026-1'!G:G,"IN",'Planificación 2026-1'!H:H,"&gt;2")</f>
        <v>0</v>
      </c>
      <c r="CD22" s="79">
        <f>SUMIFS('Planificación 2026-1'!R:R,'Planificación 2026-1'!W:W,C22,'Planificación 2026-1'!G:G,"CA",'Planificación 2026-1'!H:H,"&gt;2")</f>
        <v>0</v>
      </c>
      <c r="CE22" s="79">
        <f>SUMIFS('Planificación 2026-1'!R:R,'Planificación 2026-1'!W:W,C22,'Planificación 2026-1'!G:G,"DE",'Planificación 2026-1'!H:H,"&gt;2")</f>
        <v>0</v>
      </c>
      <c r="CF22" s="79">
        <f>SUMIFS('Planificación 2026-1'!R:R,'Planificación 2026-1'!W:W,C22,'Planificación 2026-1'!G:G,"OB",'Planificación 2026-1'!H:H,"&gt;2")</f>
        <v>0</v>
      </c>
      <c r="CG22" s="79">
        <f>SUMIFS('Planificación 2026-1'!R:R,'Planificación 2026-1'!W:W,C22,'Planificación 2026-1'!G:G,"MH",'Planificación 2026-1'!H:H,"&gt;2")</f>
        <v>0</v>
      </c>
      <c r="CH22" s="79">
        <f>SUMIFS('Planificación 2026-1'!R:R,'Planificación 2026-1'!W:W,C22,'Planificación 2026-1'!G:G,"IC",'Planificación 2026-1'!H:H,"&gt;2")</f>
        <v>0</v>
      </c>
      <c r="CI22" s="79">
        <f>SUMIFS('Planificación 2026-1'!R:R,'Planificación 2026-1'!W:W,C22,'Planificación 2026-1'!G:G,"AR",'Planificación 2026-1'!H:H,"&gt;2")</f>
        <v>0</v>
      </c>
      <c r="CJ22" s="79">
        <f>SUMIFS('Planificación 2026-1'!R:R,'Planificación 2026-1'!W:W,C22,'Planificación 2026-1'!G:G,"T1",'Planificación 2026-1'!H:H,"&gt;2")</f>
        <v>0</v>
      </c>
      <c r="CK22" s="79">
        <f>SUMIFS('Planificación 2026-1'!R:R,'Planificación 2026-1'!W:W,C22,'Planificación 2026-1'!G:G,"T3",'Planificación 2026-1'!H:H,"&gt;2")</f>
        <v>0</v>
      </c>
      <c r="CL22" s="79">
        <f>SUMIFS('Planificación 2026-1'!R:R,'Planificación 2026-1'!W:W,C22,'Planificación 2026-1'!G:G,"T2",'Planificación 2026-1'!H:H,"&gt;2")</f>
        <v>0</v>
      </c>
      <c r="CM22" s="79">
        <f>SUMIFS('Planificación 2026-1'!R:R,'Planificación 2026-1'!W:W,C22,'Planificación 2026-1'!G:G,"AE",'Planificación 2026-1'!H:H,"&gt;2")</f>
        <v>0</v>
      </c>
      <c r="CN22" s="79">
        <f>SUMIFS('Planificación 2026-1'!R:R,'Planificación 2026-1'!W:W,C22,'Planificación 2026-1'!G:G,"T4",'Planificación 2026-1'!H:H,"&gt;2")</f>
        <v>0</v>
      </c>
      <c r="CO22" s="79">
        <f>SUMIFS('Planificación 2026-1'!R:R,'Planificación 2026-1'!W:W,C22,'Planificación 2026-1'!G:G,"AF",'Planificación 2026-1'!H:H,"&lt;3")</f>
        <v>0</v>
      </c>
      <c r="CP22" s="79">
        <f>SUMIFS('Planificación 2026-1'!R:R,'Planificación 2026-1'!W:W,C22,'Planificación 2026-1'!G:G,"EN",'Planificación 2026-1'!H:H,"&lt;3")</f>
        <v>0</v>
      </c>
      <c r="CQ22" s="79">
        <f>SUMIFS('Planificación 2026-1'!R:R,'Planificación 2026-1'!W:W,C22,'Planificación 2026-1'!G:G,"IS",'Planificación 2026-1'!H:H,"&lt;3")</f>
        <v>0</v>
      </c>
      <c r="CR22" s="79">
        <f>SUMIFS('Planificación 2026-1'!R:R,'Planificación 2026-1'!W:W,C22,'Planificación 2026-1'!G:G,"PS",'Planificación 2026-1'!H:H,"&lt;3")</f>
        <v>0</v>
      </c>
      <c r="CS22" s="79">
        <f>SUMIFS('Planificación 2026-1'!R:R,'Planificación 2026-1'!W:W,C22,'Planificación 2026-1'!G:G,"IN",'Planificación 2026-1'!H:H,"&lt;3")</f>
        <v>0</v>
      </c>
      <c r="CT22" s="79">
        <f>SUMIFS('Planificación 2026-1'!R:R,'Planificación 2026-1'!W:W,C22,'Planificación 2026-1'!G:G,"CA",'Planificación 2026-1'!H:H,"&lt;3")</f>
        <v>0</v>
      </c>
      <c r="CU22" s="79">
        <f>SUMIFS('Planificación 2026-1'!R:R,'Planificación 2026-1'!W:W,C22,'Planificación 2026-1'!G:G,"DE",'Planificación 2026-1'!H:H,"&lt;3")</f>
        <v>0</v>
      </c>
      <c r="CV22" s="79">
        <f>SUMIFS('Planificación 2026-1'!R:R,'Planificación 2026-1'!W:W,C22,'Planificación 2026-1'!G:G,"OB",'Planificación 2026-1'!H:H,"&lt;3")</f>
        <v>0</v>
      </c>
      <c r="CW22" s="79">
        <f>SUMIFS('Planificación 2026-1'!R:R,'Planificación 2026-1'!W:W,C22,'Planificación 2026-1'!G:G,"MH",'Planificación 2026-1'!H:H,"&lt;3")</f>
        <v>0</v>
      </c>
      <c r="CX22" s="79">
        <f>SUMIFS('Planificación 2026-1'!R:R,'Planificación 2026-1'!W:W,C22,'Planificación 2026-1'!G:G,"IC",'Planificación 2026-1'!H:H,"&lt;3")</f>
        <v>0</v>
      </c>
      <c r="CY22" s="79">
        <f>SUMIFS('Planificación 2026-1'!R:R,'Planificación 2026-1'!W:W,C22,'Planificación 2026-1'!G:G,"AR",'Planificación 2026-1'!H:H,"&lt;3")</f>
        <v>0</v>
      </c>
      <c r="CZ22" s="79">
        <f>SUMIFS('Planificación 2026-1'!R:R,'Planificación 2026-1'!W:W,C22,'Planificación 2026-1'!G:G,"T1",'Planificación 2026-1'!H:H,"&lt;3")</f>
        <v>0</v>
      </c>
      <c r="DA22" s="79">
        <f>SUMIFS('Planificación 2026-1'!R:R,'Planificación 2026-1'!W:W,C22,'Planificación 2026-1'!G:G,"T3",'Planificación 2026-1'!H:H,"&lt;3")</f>
        <v>0</v>
      </c>
      <c r="DB22" s="79">
        <f>SUMIFS('Planificación 2026-1'!R:R,'Planificación 2026-1'!W:W,C22,'Planificación 2026-1'!G:G,"T2",'Planificación 2026-1'!H:H,"&lt;3")</f>
        <v>0</v>
      </c>
      <c r="DC22" s="79">
        <f>SUMIFS('Planificación 2026-1'!R:R,'Planificación 2026-1'!W:W,C22,'Planificación 2026-1'!G:G,"AE",'Planificación 2026-1'!H:H,"&lt;3")</f>
        <v>0</v>
      </c>
      <c r="DD22" s="79">
        <f>SUMIFS('Planificación 2026-1'!R:R,'Planificación 2026-1'!W:W,C22,'Planificación 2026-1'!G:G,"T4",'Planificación 2026-1'!H:H,"&lt;3")</f>
        <v>0</v>
      </c>
      <c r="DE22" s="78" t="str">
        <f t="shared" si="4"/>
        <v>P04</v>
      </c>
      <c r="DF22" s="30">
        <f>IF(C22="","",SUMIFS('Planificación 2026-1'!R:R,'Planificación 2026-1'!W:W,C22,'Planificación 2026-1'!E:E,"PRINCIPAL",'Planificación 2026-1'!X:X,"VIRTUAL"))</f>
        <v>0</v>
      </c>
      <c r="DG22" s="30">
        <f>IF(C22="","",SUMIFS('Planificación 2026-1'!R:R,'Planificación 2026-1'!W:W,C22,'Planificación 2026-1'!E:E,"PRINCIPAL",'Planificación 2026-1'!X:X,"PRESENCIAL"))</f>
        <v>14</v>
      </c>
      <c r="DH22" s="30">
        <f>IF(C22="","",SUMIFS('Planificación 2026-1'!R:R,'Planificación 2026-1'!W:W,C22,'Planificación 2026-1'!E:E,"PRINCIPAL",'Planificación 2026-1'!X:X,"HIBRIDO PRESENCIAL"))</f>
        <v>0</v>
      </c>
      <c r="DI22" s="78" t="str">
        <f t="shared" si="5"/>
        <v/>
      </c>
      <c r="DJ22" s="78">
        <f>IF(C22="","",SUMIFS('Planificación 2026-1'!R:R,'Planificación 2026-1'!W:W,C22,'Planificación 2026-1'!E:E,"FILIAL",'Planificación 2026-1'!X:X,"VIRTUAL"))</f>
        <v>0</v>
      </c>
      <c r="DK22" s="80">
        <f>IF(C22="","",SUMIFS('Planificación 2026-1'!R:R,'Planificación 2026-1'!W:W,C22,'Planificación 2026-1'!E:E,"FILIAL",'Planificación 2026-1'!X:X,"PRESENCIAL"))</f>
        <v>0</v>
      </c>
      <c r="DL22" s="42">
        <f>IF(C22="","",SUMIFS('Planificación 2026-1'!R:R,'Planificación 2026-1'!W:W,C22,'Planificación 2026-1'!E:E,"FILIAL",'Planificación 2026-1'!X:X,"HIBRIDO PRESENCIAL"))</f>
        <v>0</v>
      </c>
      <c r="DM22" s="81" t="str">
        <f t="shared" si="6"/>
        <v/>
      </c>
      <c r="DN22" s="78">
        <f>IF(C22="","",SUMIFS('Planificación 2026-1'!R:R,'Planificación 2026-1'!W:W,C22,'Planificación 2026-1'!E:E,"SUNAMPE",'Planificación 2026-1'!X:X,"VIRTUAL"))</f>
        <v>0</v>
      </c>
      <c r="DO22" s="42">
        <f>IF(C22="","",SUMIFS('Planificación 2026-1'!R:R,'Planificación 2026-1'!W:W,C22,'Planificación 2026-1'!E:E,"SUNAMPE",'Planificación 2026-1'!X:X,"PRESENCIAL"))</f>
        <v>0</v>
      </c>
      <c r="DP22" s="81" t="str">
        <f t="shared" si="7"/>
        <v/>
      </c>
      <c r="DQ22" s="78">
        <f>IF(C22="","",SUMIFS('Planificación 2026-1'!R:R,'Planificación 2026-1'!W:W,C22,'Planificación 2026-1'!E:E,"HUAURA",'Planificación 2026-1'!X:X,"VIRTUAL"))</f>
        <v>0</v>
      </c>
      <c r="DR22" s="42">
        <f>IF(C22="","",SUMIFS('Planificación 2026-1'!R:R,'Planificación 2026-1'!W:W,C22,'Planificación 2026-1'!E:E,"HUAURA",'Planificación 2026-1'!X:X,"PRESENCIAL"))</f>
        <v>0</v>
      </c>
      <c r="DS22" s="48">
        <f>SUMIFS('Planificación 2026-1'!R:R,'Planificación 2026-1'!W:W,C22,'Planificación 2026-1'!E:E,"PRINCIPAL",'Planificación 2026-1'!X:X,"VIRTUAL",'Planificación 2026-1'!H:H,"&gt;2")</f>
        <v>0</v>
      </c>
      <c r="DT22" s="48">
        <f>SUMIFS('Planificación 2026-1'!R:R,'Planificación 2026-1'!W:W,C22,'Planificación 2026-1'!E:E,"PRINCIPAL",'Planificación 2026-1'!X:X,"&lt;&gt;VIRTUAL",'Planificación 2026-1'!H:H,"&gt;2")</f>
        <v>14</v>
      </c>
      <c r="DU22" s="48">
        <f>SUMIFS('Planificación 2026-1'!R:R,'Planificación 2026-1'!W:W,C22,'Planificación 2026-1'!E:E,"SUNAMPE",'Planificación 2026-1'!X:X,"VIRTUAL",'Planificación 2026-1'!H:H,"&gt;2")</f>
        <v>0</v>
      </c>
      <c r="DV22" s="48">
        <f>SUMIFS('Planificación 2026-1'!R:R,'Planificación 2026-1'!W:W,C22,'Planificación 2026-1'!E:E,"SUNAMPE",'Planificación 2026-1'!X:X,"&lt;&gt;VIRTUAL",'Planificación 2026-1'!H:H,"&gt;2")</f>
        <v>0</v>
      </c>
      <c r="DW22" s="48">
        <f>SUMIFS('Planificación 2026-1'!R:R,'Planificación 2026-1'!W:W,C22,'Planificación 2026-1'!E:E,"FILIAL",'Planificación 2026-1'!X:X,"VIRTUAL",'Planificación 2026-1'!H:H,"&gt;2")</f>
        <v>0</v>
      </c>
      <c r="DX22" s="48">
        <f>SUMIFS('Planificación 2026-1'!R:R,'Planificación 2026-1'!W:W,C22,'Planificación 2026-1'!E:E,"FILIAL",'Planificación 2026-1'!X:X,"&lt;&gt;VIRTUAL",'Planificación 2026-1'!H:H,"&gt;2")</f>
        <v>0</v>
      </c>
      <c r="DY22" s="48">
        <f>SUMIFS('Planificación 2026-1'!R:R,'Planificación 2026-1'!W:W,C22,'Planificación 2026-1'!E:E,"PORUMA",'Planificación 2026-1'!X:X,"VIRTUAL",'Planificación 2026-1'!H:H,"&gt;2")</f>
        <v>0</v>
      </c>
      <c r="DZ22" s="48">
        <f>SUMIFS('Planificación 2026-1'!R:R,'Planificación 2026-1'!W:W,C22,'Planificación 2026-1'!E:E,"PORUMA",'Planificación 2026-1'!X:X,"&lt;&gt;VIRTUAL",'Planificación 2026-1'!H:H,"&gt;2")</f>
        <v>0</v>
      </c>
      <c r="EA22" s="48">
        <f>SUMIFS('Planificación 2026-1'!R:R,'Planificación 2026-1'!W:W,C22,'Planificación 2026-1'!E:E,"HUAURA",'Planificación 2026-1'!X:X,"VIRTUAL",'Planificación 2026-1'!H:H,"&gt;2")</f>
        <v>0</v>
      </c>
      <c r="EB22" s="48">
        <f>SUMIFS('Planificación 2026-1'!R:R,'Planificación 2026-1'!W:W,C22,'Planificación 2026-1'!E:E,"HUAURA",'Planificación 2026-1'!X:X,"&lt;&gt;VIRTUAL",'Planificación 2026-1'!H:H,"&gt;2")</f>
        <v>0</v>
      </c>
      <c r="EC22" s="48">
        <f>SUMIFS('Planificación 2026-1'!R:R,'Planificación 2026-1'!W:W,C22,'Planificación 2026-1'!E:E,"PRINCIPAL",'Planificación 2026-1'!X:X,"VIRTUAL",'Planificación 2026-1'!H:H,"&lt;3")</f>
        <v>0</v>
      </c>
      <c r="ED22" s="48">
        <f>SUMIFS('Planificación 2026-1'!R:R,'Planificación 2026-1'!W:W,C22,'Planificación 2026-1'!E:E,"PRINCIPAL",'Planificación 2026-1'!X:X,"&lt;&gt;VIRTUAL",'Planificación 2026-1'!H:H,"&lt;3")</f>
        <v>0</v>
      </c>
      <c r="EE22" s="48">
        <f>SUMIFS('Planificación 2026-1'!R:R,'Planificación 2026-1'!W:W,C22,'Planificación 2026-1'!E:E,"SUNAMPE",'Planificación 2026-1'!X:X,"VIRTUAL",'Planificación 2026-1'!H:H,"&lt;3")</f>
        <v>0</v>
      </c>
      <c r="EF22" s="48">
        <f>SUMIFS('Planificación 2026-1'!R:R,'Planificación 2026-1'!W:W,C22,'Planificación 2026-1'!E:E,"SUNAMPE",'Planificación 2026-1'!X:X,"&lt;&gt;VIRTUAL",'Planificación 2026-1'!H:H,"&lt;3")</f>
        <v>0</v>
      </c>
      <c r="EG22" s="48">
        <f>SUMIFS('Planificación 2026-1'!R:R,'Planificación 2026-1'!W:W,C22,'Planificación 2026-1'!E:E,"FILIAL",'Planificación 2026-1'!X:X,"VIRTUAL",'Planificación 2026-1'!H:H,"&lt;3")</f>
        <v>0</v>
      </c>
      <c r="EH22" s="48">
        <f>SUMIFS('Planificación 2026-1'!R:R,'Planificación 2026-1'!W:W,C22,'Planificación 2026-1'!E:E,"FILIAL",'Planificación 2026-1'!X:X,"&lt;&gt;VIRTUAL",'Planificación 2026-1'!H:H,"&lt;3")</f>
        <v>0</v>
      </c>
      <c r="EI22" s="48">
        <f>SUMIFS('Planificación 2026-1'!R:R,'Planificación 2026-1'!W:W,C22,'Planificación 2026-1'!E:E,"PORUMA",'Planificación 2026-1'!X:X,"VIRTUAL",'Planificación 2026-1'!H:H,"&lt;3")</f>
        <v>0</v>
      </c>
      <c r="EJ22" s="48">
        <f>SUMIFS('Planificación 2026-1'!R:R,'Planificación 2026-1'!W:W,C22,'Planificación 2026-1'!E:E,"PORUMA",'Planificación 2026-1'!X:X,"&lt;&gt;VIRTUAL",'Planificación 2026-1'!H:H,"&lt;3")</f>
        <v>0</v>
      </c>
      <c r="EK22" s="48">
        <f>SUMIFS('Planificación 2026-1'!R:R,'Planificación 2026-1'!W:W,C22,'Planificación 2026-1'!E:E,"HUAURA",'Planificación 2026-1'!X:X,"VIRTUAL",'Planificación 2026-1'!H:H,"&lt;3")</f>
        <v>0</v>
      </c>
      <c r="EL22" s="48">
        <f>SUMIFS('Planificación 2026-1'!R:R,'Planificación 2026-1'!W:W,C22,'Planificación 2026-1'!E:E,"HUAURA",'Planificación 2026-1'!X:X,"&lt;&gt;VIRTUAL",'Planificación 2026-1'!H:H,"&lt;3")</f>
        <v>0</v>
      </c>
      <c r="EM22" s="48">
        <f t="shared" si="8"/>
        <v>0</v>
      </c>
      <c r="EN22" s="48">
        <f t="shared" si="9"/>
        <v>0</v>
      </c>
      <c r="EO22" s="48">
        <f t="shared" si="10"/>
        <v>0</v>
      </c>
      <c r="EP22" s="48">
        <f t="shared" si="11"/>
        <v>14</v>
      </c>
      <c r="EQ22" s="48">
        <f t="shared" si="12"/>
        <v>0</v>
      </c>
      <c r="ER22" s="48"/>
      <c r="ES22" s="48">
        <f t="shared" si="13"/>
        <v>0</v>
      </c>
      <c r="ET22" s="48">
        <f t="shared" si="14"/>
        <v>14</v>
      </c>
      <c r="EU22" s="48" t="b">
        <f t="shared" si="15"/>
        <v>1</v>
      </c>
      <c r="EV22" s="48" t="str">
        <f t="shared" si="16"/>
        <v>SEDE</v>
      </c>
      <c r="EW22" s="48" t="str">
        <f t="shared" si="17"/>
        <v>PRESENCIAL</v>
      </c>
    </row>
    <row r="23" spans="1:153" x14ac:dyDescent="0.3">
      <c r="A23" s="53"/>
      <c r="B23" s="383">
        <v>20</v>
      </c>
      <c r="C23" s="107" t="s">
        <v>28</v>
      </c>
      <c r="D23" s="82">
        <f>SUMIF('Planificación 2026-1'!W:W,C23,'Planificación 2026-1'!R:R)</f>
        <v>19</v>
      </c>
      <c r="E23" s="384" t="s">
        <v>319</v>
      </c>
      <c r="F23" s="107" t="s">
        <v>430</v>
      </c>
      <c r="G23" s="107" t="s">
        <v>276</v>
      </c>
      <c r="H23" s="107" t="s">
        <v>434</v>
      </c>
      <c r="I23" s="77" t="str">
        <f>IF(SUM(COUNTIFS('Planificación 2026-1'!E:E,"PRINCIPAL",'Planificación 2026-1'!W:W,C23,'Planificación 2026-1'!G:G,"AF"))&gt;0,"P01"," ")</f>
        <v xml:space="preserve"> </v>
      </c>
      <c r="J23" s="78" t="str">
        <f>IF(SUM(COUNTIFS('Planificación 2026-1'!E:E,"PRINCIPAL",'Planificación 2026-1'!W:W,C23,'Planificación 2026-1'!G:G,"EN"))&gt;0,"P02"," ")</f>
        <v xml:space="preserve"> </v>
      </c>
      <c r="K23" s="78" t="str">
        <f>IF(SUM(COUNTIFS('Planificación 2026-1'!E:E,"PRINCIPAL",'Planificación 2026-1'!W:W,C23,'Planificación 2026-1'!G:G,"IS"))&gt;0,"P03"," ")</f>
        <v xml:space="preserve"> </v>
      </c>
      <c r="L23" s="78" t="str">
        <f>IF(SUM(COUNTIFS('Planificación 2026-1'!E:E,"PRINCIPAL",'Planificación 2026-1'!W:W,C23,'Planificación 2026-1'!G:G,"PS"))&gt;0,"P04"," ")</f>
        <v xml:space="preserve"> </v>
      </c>
      <c r="M23" s="78"/>
      <c r="N23" s="78" t="str">
        <f>IF(SUM(COUNTIFS('Planificación 2026-1'!E:E,"PRINCIPAL",'Planificación 2026-1'!W:W,C23,'Planificación 2026-1'!G:G,"IN"))&gt;0,"P06"," ")</f>
        <v xml:space="preserve"> </v>
      </c>
      <c r="O23" s="78" t="str">
        <f>IF(SUM(COUNTIFS('Planificación 2026-1'!E:E,"PRINCIPAL",'Planificación 2026-1'!W:W,C23,'Planificación 2026-1'!G:G,"CA"))&gt;0,"P07"," ")</f>
        <v xml:space="preserve"> </v>
      </c>
      <c r="P23" s="78" t="str">
        <f>IF(SUM(COUNTIFS('Planificación 2026-1'!E:E,"PRINCIPAL",'Planificación 2026-1'!W:W,C23,'Planificación 2026-1'!G:G,"DE"))&gt;0,"P08"," ")</f>
        <v xml:space="preserve"> </v>
      </c>
      <c r="Q23" s="78" t="str">
        <f>IF(SUM(COUNTIFS('Planificación 2026-1'!E:E,"PRINCIPAL",'Planificación 2026-1'!W:W,C23,'Planificación 2026-1'!G:G,"OB"))&gt;0,"P09"," ")</f>
        <v xml:space="preserve"> </v>
      </c>
      <c r="R23" s="78" t="str">
        <f>IF(SUM(COUNTIFS('Planificación 2026-1'!E:E,"PRINCIPAL",'Planificación 2026-1'!W:W,C23,'Planificación 2026-1'!G:G,"MH"))&gt;0,"P31"," ")</f>
        <v xml:space="preserve"> </v>
      </c>
      <c r="S23" s="78" t="str">
        <f>IF(SUM(COUNTIFS('Planificación 2026-1'!E:E,"PRINCIPAL",'Planificación 2026-1'!W:W,C23,'Planificación 2026-1'!G:G,"IC"))&gt;0,"P32"," ")</f>
        <v xml:space="preserve"> </v>
      </c>
      <c r="T23" s="78" t="str">
        <f>IF(SUM(COUNTIFS('Planificación 2026-1'!E:E,"PRINCIPAL",'Planificación 2026-1'!W:W,C23,'Planificación 2026-1'!G:G,"AR"))&gt;0,"P34"," ")</f>
        <v xml:space="preserve"> </v>
      </c>
      <c r="U23" s="78" t="str">
        <f>IF(SUM(COUNTIFS('Planificación 2026-1'!E:E,"PRINCIPAL",'Planificación 2026-1'!W:W,C23,'Planificación 2026-1'!G:G,"T1"))&gt;0,"P35"," ")</f>
        <v xml:space="preserve"> </v>
      </c>
      <c r="V23" s="78" t="str">
        <f>IF(SUM(COUNTIFS('Planificación 2026-1'!E:E,"PRINCIPAL",'Planificación 2026-1'!W:W,C23,'Planificación 2026-1'!G:G,"T3"))&gt;0,"P36"," ")</f>
        <v xml:space="preserve"> </v>
      </c>
      <c r="W23" s="78" t="str">
        <f>IF(SUM(COUNTIFS('Planificación 2026-1'!E:E,"PRINCIPAL",'Planificación 2026-1'!W:W,C23,'Planificación 2026-1'!G:G,"T2"))&gt;0,"P37"," ")</f>
        <v xml:space="preserve"> </v>
      </c>
      <c r="X23" s="78" t="str">
        <f>IF(SUM(COUNTIFS('Planificación 2026-1'!E:E,"PRINCIPAL",'Planificación 2026-1'!W:W,C23,'Planificación 2026-1'!G:G,"AE"))&gt;0,"P38"," ")</f>
        <v xml:space="preserve"> </v>
      </c>
      <c r="Y23" s="78" t="str">
        <f>IF(SUM(COUNTIFS('Planificación 2026-1'!E:E,"PRINCIPAL",'Planificación 2026-1'!W:W,C23,'Planificación 2026-1'!G:G,"T4"))&gt;0,"P55"," ")</f>
        <v xml:space="preserve"> </v>
      </c>
      <c r="Z23" s="78" t="str">
        <f>IF(SUM(COUNTIFS('Planificación 2026-1'!E:E,"FILIAL",'Planificación 2026-1'!W:W,C23,'Planificación 2026-1'!G:G,"AF"))&gt;0," P01"," ")</f>
        <v xml:space="preserve"> </v>
      </c>
      <c r="AA23" s="78" t="str">
        <f>IF(SUM(COUNTIFS('Planificación 2026-1'!E:E,"FILIAL",'Planificación 2026-1'!W:W,C23,'Planificación 2026-1'!G:G,"EN"))&gt;0,"P02"," ")</f>
        <v xml:space="preserve"> </v>
      </c>
      <c r="AB23" s="78" t="str">
        <f>IF(SUM(COUNTIFS('Planificación 2026-1'!E:E,"FILIAL",'Planificación 2026-1'!W:W,C23,'Planificación 2026-1'!G:G,"IS"))&gt;0,"P03"," ")</f>
        <v xml:space="preserve"> </v>
      </c>
      <c r="AC23" s="78" t="str">
        <f>IF(SUM(COUNTIFS('Planificación 2026-1'!E:E,"FILIAL",'Planificación 2026-1'!W:W,C23,'Planificación 2026-1'!G:G,"PS"))&gt;0,"P04"," ")</f>
        <v>P04</v>
      </c>
      <c r="AD23" s="78"/>
      <c r="AE23" s="78" t="str">
        <f>IF(SUM(COUNTIFS('Planificación 2026-1'!E:E,"FILIAL",'Planificación 2026-1'!W:W,C23,'Planificación 2026-1'!G:G,"IN"))&gt;0,"P06"," ")</f>
        <v xml:space="preserve"> </v>
      </c>
      <c r="AF23" s="78" t="str">
        <f>IF(SUM(COUNTIFS('Planificación 2026-1'!E:E,"FILIAL",'Planificación 2026-1'!W:W,C23,'Planificación 2026-1'!G:G,"CA"))&gt;0,"P07"," ")</f>
        <v xml:space="preserve"> </v>
      </c>
      <c r="AG23" s="78" t="str">
        <f>IF(SUM(COUNTIFS('Planificación 2026-1'!E:E,"FILIAL",'Planificación 2026-1'!W:W,C23,'Planificación 2026-1'!G:G,"DE"))&gt;0,"P08"," ")</f>
        <v xml:space="preserve"> </v>
      </c>
      <c r="AH23" s="78" t="str">
        <f>IF(SUM(COUNTIFS('Planificación 2026-1'!E:E,"FILIAL",'Planificación 2026-1'!W:W,C23,'Planificación 2026-1'!G:G,"OB"))&gt;0,"P09"," ")</f>
        <v xml:space="preserve"> </v>
      </c>
      <c r="AI23" s="78" t="str">
        <f>IF(SUM(COUNTIFS('Planificación 2026-1'!E:E,"FILIAL",'Planificación 2026-1'!W:W,C23,'Planificación 2026-1'!G:G,"MH"))&gt;0,"P31"," ")</f>
        <v xml:space="preserve"> </v>
      </c>
      <c r="AJ23" s="78" t="str">
        <f>IF(SUM(COUNTIFS('Planificación 2026-1'!E:E,"FILIAL",'Planificación 2026-1'!W:W,C23,'Planificación 2026-1'!G:G,"IC"))&gt;0,"P32"," ")</f>
        <v xml:space="preserve"> </v>
      </c>
      <c r="AK23" s="78" t="str">
        <f>IF(SUM(COUNTIFS('Planificación 2026-1'!E:E,"FILIAL",'Planificación 2026-1'!W:W,C23,'Planificación 2026-1'!G:G,"AR"))&gt;0,"P34"," ")</f>
        <v xml:space="preserve"> </v>
      </c>
      <c r="AL23" s="78" t="str">
        <f>IF(SUM(COUNTIFS('Planificación 2026-1'!E:E,"FILIAL",'Planificación 2026-1'!W:W,C23,'Planificación 2026-1'!G:G,"T1"))&gt;0,"P35"," ")</f>
        <v xml:space="preserve"> </v>
      </c>
      <c r="AM23" s="78" t="str">
        <f>IF(SUM(COUNTIFS('Planificación 2026-1'!E:E,"FILIAL",'Planificación 2026-1'!W:W,C23,'Planificación 2026-1'!G:G,"T3"))&gt;0,"P36"," ")</f>
        <v xml:space="preserve"> </v>
      </c>
      <c r="AN23" s="78" t="str">
        <f>IF(SUM(COUNTIFS('Planificación 2026-1'!E:E,"FILIAL",'Planificación 2026-1'!W:W,C23,'Planificación 2026-1'!G:G,"T2"))&gt;0,"P37"," ")</f>
        <v xml:space="preserve"> </v>
      </c>
      <c r="AO23" s="78" t="str">
        <f>IF(SUM(COUNTIFS('Planificación 2026-1'!E:E,"FILIAL",'Planificación 2026-1'!W:W,C23,'Planificación 2026-1'!G:G,"AE"))&gt;0,"P38"," ")</f>
        <v xml:space="preserve"> </v>
      </c>
      <c r="AP23" s="78" t="str">
        <f>IF(SUM(COUNTIFS('Planificación 2026-1'!E:E,"FILIAL",'Planificación 2026-1'!W:W,C23,'Planificación 2026-1'!G:G,"T4"))&gt;0,"P55"," ")</f>
        <v xml:space="preserve"> </v>
      </c>
      <c r="AQ23" s="78" t="str">
        <f>IF(SUM(COUNTIFS('Planificación 2026-1'!E:E,"SUNAMPE",'Planificación 2026-1'!W:W,C23,'Planificación 2026-1'!G:G,"AF"))&gt;0," P01"," ")</f>
        <v xml:space="preserve"> </v>
      </c>
      <c r="AR23" s="78" t="str">
        <f>IF(SUM(COUNTIFS('Planificación 2026-1'!E:E,"SUNAMPE",'Planificación 2026-1'!W:W,C23,'Planificación 2026-1'!G:G,"EN"))&gt;0,"P02"," ")</f>
        <v xml:space="preserve"> </v>
      </c>
      <c r="AS23" s="78" t="str">
        <f>IF(SUM(COUNTIFS('Planificación 2026-1'!E:E,"SUNAMPE",'Planificación 2026-1'!W:W,C23,'Planificación 2026-1'!G:G,"IS"))&gt;0,"P03"," ")</f>
        <v xml:space="preserve"> </v>
      </c>
      <c r="AT23" s="78" t="str">
        <f>IF(SUM(COUNTIFS('Planificación 2026-1'!E:E,"SUNAMPE",'Planificación 2026-1'!W:W,C23,'Planificación 2026-1'!G:G,"PS"))&gt;0,"P04"," ")</f>
        <v xml:space="preserve"> </v>
      </c>
      <c r="AU23" s="78"/>
      <c r="AV23" s="78" t="str">
        <f>IF(SUM(COUNTIFS('Planificación 2026-1'!E:E,"SUNAMPE",'Planificación 2026-1'!W:W,C23,'Planificación 2026-1'!G:G,"IN"))&gt;0,"P06"," ")</f>
        <v xml:space="preserve"> </v>
      </c>
      <c r="AW23" s="78" t="str">
        <f>IF(SUM(COUNTIFS('Planificación 2026-1'!E:E,"SUNAMPE",'Planificación 2026-1'!W:W,C23,'Planificación 2026-1'!G:G,"CA"))&gt;0,"P07"," ")</f>
        <v xml:space="preserve"> </v>
      </c>
      <c r="AX23" s="78" t="str">
        <f>IF(SUM(COUNTIFS('Planificación 2026-1'!E:E,"SUNAMPE",'Planificación 2026-1'!W:W,C23,'Planificación 2026-1'!G:G,"DE"))&gt;0,"P08"," ")</f>
        <v xml:space="preserve"> </v>
      </c>
      <c r="AY23" s="78" t="str">
        <f>IF(SUM(COUNTIFS('Planificación 2026-1'!E:E,"SUNAMPE",'Planificación 2026-1'!W:W,C23,'Planificación 2026-1'!G:G,"OB"))&gt;0,"P09"," ")</f>
        <v xml:space="preserve"> </v>
      </c>
      <c r="AZ23" s="78" t="str">
        <f>IF(SUM(COUNTIFS('Planificación 2026-1'!E:E,"SUNAMPE",'Planificación 2026-1'!W:W,C23,'Planificación 2026-1'!G:G,"MH"))&gt;0,"P31"," ")</f>
        <v xml:space="preserve"> </v>
      </c>
      <c r="BA23" s="78" t="str">
        <f>IF(SUM(COUNTIFS('Planificación 2026-1'!E:E,"SUNAMPE",'Planificación 2026-1'!W:W,C23,'Planificación 2026-1'!G:G,"IC"))&gt;0,"P32"," ")</f>
        <v xml:space="preserve"> </v>
      </c>
      <c r="BB23" s="78" t="str">
        <f>IF(SUM(COUNTIFS('Planificación 2026-1'!E:E,"SUNAMPE",'Planificación 2026-1'!W:W,C23,'Planificación 2026-1'!G:G,"AR"))&gt;0,"P34"," ")</f>
        <v xml:space="preserve"> </v>
      </c>
      <c r="BC23" s="78" t="str">
        <f>IF(SUM(COUNTIFS('Planificación 2026-1'!E:E,"SUNAMPE",'Planificación 2026-1'!W:W,C23,'Planificación 2026-1'!G:G,"T1"))&gt;0,"P35"," ")</f>
        <v xml:space="preserve"> </v>
      </c>
      <c r="BD23" s="78" t="str">
        <f>IF(SUM(COUNTIFS('Planificación 2026-1'!E:E,"SUNAMPE",'Planificación 2026-1'!W:W,C23,'Planificación 2026-1'!G:G,"T3"))&gt;0,"P36"," ")</f>
        <v xml:space="preserve"> </v>
      </c>
      <c r="BE23" s="78" t="str">
        <f>IF(SUM(COUNTIFS('Planificación 2026-1'!E:E,"SUNAMPE",'Planificación 2026-1'!W:W,C23,'Planificación 2026-1'!G:G,"T2"))&gt;0,"P37"," ")</f>
        <v xml:space="preserve"> </v>
      </c>
      <c r="BF23" s="78" t="str">
        <f>IF(SUM(COUNTIFS('Planificación 2026-1'!E:E,"SUNAMPE",'Planificación 2026-1'!W:W,C23,'Planificación 2026-1'!G:G,"AE"))&gt;0,"P38"," ")</f>
        <v xml:space="preserve"> </v>
      </c>
      <c r="BG23" s="78" t="str">
        <f>IF(SUM(COUNTIFS('Planificación 2026-1'!E:E,"SUNAMPE",'Planificación 2026-1'!W:W,C23,'Planificación 2026-1'!G:G,"T4"))&gt;0,"P55"," ")</f>
        <v xml:space="preserve"> </v>
      </c>
      <c r="BH23" s="78" t="str">
        <f>IF(SUM(COUNTIFS('Planificación 2026-1'!E:E,"HUAURA",'Planificación 2026-1'!W:W,C23,'Planificación 2026-1'!G:G,"AF"))&gt;0," P01"," ")</f>
        <v xml:space="preserve"> </v>
      </c>
      <c r="BI23" s="78" t="str">
        <f>IF(SUM(COUNTIFS('Planificación 2026-1'!E:E,"HUAURA",'Planificación 2026-1'!W:W,C23,'Planificación 2026-1'!G:G,"EN"))&gt;0,"P02"," ")</f>
        <v xml:space="preserve"> </v>
      </c>
      <c r="BJ23" s="78" t="str">
        <f>IF(SUM(COUNTIFS('Planificación 2026-1'!E:E,"HUAURA",'Planificación 2026-1'!W:W,C23,'Planificación 2026-1'!G:G,"IS"))&gt;0,"P03"," ")</f>
        <v xml:space="preserve"> </v>
      </c>
      <c r="BK23" s="78" t="str">
        <f>IF(SUM(COUNTIFS('Planificación 2026-1'!E:E,"HUAURA",'Planificación 2026-1'!W:W,C23,'Planificación 2026-1'!G:G,"PS"))&gt;0,"P04"," ")</f>
        <v>P04</v>
      </c>
      <c r="BL23" s="78"/>
      <c r="BM23" s="78" t="str">
        <f>IF(SUM(COUNTIFS('Planificación 2026-1'!E:E,"HUAURA",'Planificación 2026-1'!W:W,C23,'Planificación 2026-1'!G:G,"IN"))&gt;0,"P06"," ")</f>
        <v xml:space="preserve"> </v>
      </c>
      <c r="BN23" s="78" t="str">
        <f>IF(SUM(COUNTIFS('Planificación 2026-1'!E:E,"HUAURA",'Planificación 2026-1'!W:W,C23,'Planificación 2026-1'!G:G,"CA"))&gt;0,"P07"," ")</f>
        <v xml:space="preserve"> </v>
      </c>
      <c r="BO23" s="78" t="str">
        <f>IF(SUM(COUNTIFS('Planificación 2026-1'!E:E,"HUAURA",'Planificación 2026-1'!W:W,C23,'Planificación 2026-1'!G:G,"DE"))&gt;0,"P08"," ")</f>
        <v xml:space="preserve"> </v>
      </c>
      <c r="BP23" s="78" t="str">
        <f>IF(SUM(COUNTIFS('Planificación 2026-1'!E:E,"HUAURA",'Planificación 2026-1'!W:W,C23,'Planificación 2026-1'!G:G,"OB"))&gt;0,"P09"," ")</f>
        <v xml:space="preserve"> </v>
      </c>
      <c r="BQ23" s="78" t="str">
        <f>IF(SUM(COUNTIFS('Planificación 2026-1'!E:E,"HUAURA",'Planificación 2026-1'!W:W,C23,'Planificación 2026-1'!G:G,"MH"))&gt;0,"P31"," ")</f>
        <v xml:space="preserve"> </v>
      </c>
      <c r="BR23" s="78" t="str">
        <f>IF(SUM(COUNTIFS('Planificación 2026-1'!E:E,"HUAURA",'Planificación 2026-1'!W:W,C23,'Planificación 2026-1'!G:G,"IC"))&gt;0,"P32"," ")</f>
        <v xml:space="preserve"> </v>
      </c>
      <c r="BS23" s="78" t="str">
        <f>IF(SUM(COUNTIFS('Planificación 2026-1'!E:E,"HUAURA",'Planificación 2026-1'!W:W,C23,'Planificación 2026-1'!G:G,"AR"))&gt;0,"P34"," ")</f>
        <v xml:space="preserve"> </v>
      </c>
      <c r="BT23" s="78" t="str">
        <f>IF(SUM(COUNTIFS('Planificación 2026-1'!E:E,"HUAURA",'Planificación 2026-1'!W:W,C23,'Planificación 2026-1'!G:G,"T1"))&gt;0,"P35"," ")</f>
        <v xml:space="preserve"> </v>
      </c>
      <c r="BU23" s="78" t="str">
        <f>IF(SUM(COUNTIFS('Planificación 2026-1'!E:E,"HUAURA",'Planificación 2026-1'!W:W,C23,'Planificación 2026-1'!G:G,"T3"))&gt;0,"P36"," ")</f>
        <v xml:space="preserve"> </v>
      </c>
      <c r="BV23" s="78" t="str">
        <f>IF(SUM(COUNTIFS('Planificación 2026-1'!E:E,"HUAURA",'Planificación 2026-1'!W:W,C23,'Planificación 2026-1'!G:G,"T2"))&gt;0,"P37"," ")</f>
        <v xml:space="preserve"> </v>
      </c>
      <c r="BW23" s="78" t="str">
        <f>IF(SUM(COUNTIFS('Planificación 2026-1'!E:E,"HUAURA",'Planificación 2026-1'!W:W,C23,'Planificación 2026-1'!G:G,"AE"))&gt;0,"P38"," ")</f>
        <v xml:space="preserve"> </v>
      </c>
      <c r="BX23" s="78" t="str">
        <f>IF(SUM(COUNTIFS('Planificación 2026-1'!E:E,"HUAURA",'Planificación 2026-1'!W:W,C23,'Planificación 2026-1'!G:G,"T4"))&gt;0,"P55"," ")</f>
        <v xml:space="preserve"> </v>
      </c>
      <c r="BY23" s="79">
        <f>SUMIFS('Planificación 2026-1'!R:R,'Planificación 2026-1'!W:W,C23,'Planificación 2026-1'!G:G,"AF",'Planificación 2026-1'!H:H,"&gt;2")</f>
        <v>0</v>
      </c>
      <c r="BZ23" s="79">
        <f>SUMIFS('Planificación 2026-1'!R:R,'Planificación 2026-1'!W:W,C23,'Planificación 2026-1'!G:G,"EN",'Planificación 2026-1'!H:H,"&gt;2")</f>
        <v>0</v>
      </c>
      <c r="CA23" s="79">
        <f>SUMIFS('Planificación 2026-1'!R:R,'Planificación 2026-1'!W:W,C23,'Planificación 2026-1'!G:G,"IS",'Planificación 2026-1'!H:H,"&gt;2")</f>
        <v>0</v>
      </c>
      <c r="CB23" s="79">
        <f>SUMIFS('Planificación 2026-1'!R:R,'Planificación 2026-1'!W:W,C23,'Planificación 2026-1'!G:G,"PS",'Planificación 2026-1'!H:H,"&gt;2")</f>
        <v>19</v>
      </c>
      <c r="CC23" s="79">
        <f>SUMIFS('Planificación 2026-1'!R:R,'Planificación 2026-1'!W:W,C23,'Planificación 2026-1'!G:G,"IN",'Planificación 2026-1'!H:H,"&gt;2")</f>
        <v>0</v>
      </c>
      <c r="CD23" s="79">
        <f>SUMIFS('Planificación 2026-1'!R:R,'Planificación 2026-1'!W:W,C23,'Planificación 2026-1'!G:G,"CA",'Planificación 2026-1'!H:H,"&gt;2")</f>
        <v>0</v>
      </c>
      <c r="CE23" s="79">
        <f>SUMIFS('Planificación 2026-1'!R:R,'Planificación 2026-1'!W:W,C23,'Planificación 2026-1'!G:G,"DE",'Planificación 2026-1'!H:H,"&gt;2")</f>
        <v>0</v>
      </c>
      <c r="CF23" s="79">
        <f>SUMIFS('Planificación 2026-1'!R:R,'Planificación 2026-1'!W:W,C23,'Planificación 2026-1'!G:G,"OB",'Planificación 2026-1'!H:H,"&gt;2")</f>
        <v>0</v>
      </c>
      <c r="CG23" s="79">
        <f>SUMIFS('Planificación 2026-1'!R:R,'Planificación 2026-1'!W:W,C23,'Planificación 2026-1'!G:G,"MH",'Planificación 2026-1'!H:H,"&gt;2")</f>
        <v>0</v>
      </c>
      <c r="CH23" s="79">
        <f>SUMIFS('Planificación 2026-1'!R:R,'Planificación 2026-1'!W:W,C23,'Planificación 2026-1'!G:G,"IC",'Planificación 2026-1'!H:H,"&gt;2")</f>
        <v>0</v>
      </c>
      <c r="CI23" s="79">
        <f>SUMIFS('Planificación 2026-1'!R:R,'Planificación 2026-1'!W:W,C23,'Planificación 2026-1'!G:G,"AR",'Planificación 2026-1'!H:H,"&gt;2")</f>
        <v>0</v>
      </c>
      <c r="CJ23" s="79">
        <f>SUMIFS('Planificación 2026-1'!R:R,'Planificación 2026-1'!W:W,C23,'Planificación 2026-1'!G:G,"T1",'Planificación 2026-1'!H:H,"&gt;2")</f>
        <v>0</v>
      </c>
      <c r="CK23" s="79">
        <f>SUMIFS('Planificación 2026-1'!R:R,'Planificación 2026-1'!W:W,C23,'Planificación 2026-1'!G:G,"T3",'Planificación 2026-1'!H:H,"&gt;2")</f>
        <v>0</v>
      </c>
      <c r="CL23" s="79">
        <f>SUMIFS('Planificación 2026-1'!R:R,'Planificación 2026-1'!W:W,C23,'Planificación 2026-1'!G:G,"T2",'Planificación 2026-1'!H:H,"&gt;2")</f>
        <v>0</v>
      </c>
      <c r="CM23" s="79">
        <f>SUMIFS('Planificación 2026-1'!R:R,'Planificación 2026-1'!W:W,C23,'Planificación 2026-1'!G:G,"AE",'Planificación 2026-1'!H:H,"&gt;2")</f>
        <v>0</v>
      </c>
      <c r="CN23" s="79">
        <f>SUMIFS('Planificación 2026-1'!R:R,'Planificación 2026-1'!W:W,C23,'Planificación 2026-1'!G:G,"T4",'Planificación 2026-1'!H:H,"&gt;2")</f>
        <v>0</v>
      </c>
      <c r="CO23" s="79">
        <f>SUMIFS('Planificación 2026-1'!R:R,'Planificación 2026-1'!W:W,C23,'Planificación 2026-1'!G:G,"AF",'Planificación 2026-1'!H:H,"&lt;3")</f>
        <v>0</v>
      </c>
      <c r="CP23" s="79">
        <f>SUMIFS('Planificación 2026-1'!R:R,'Planificación 2026-1'!W:W,C23,'Planificación 2026-1'!G:G,"EN",'Planificación 2026-1'!H:H,"&lt;3")</f>
        <v>0</v>
      </c>
      <c r="CQ23" s="79">
        <f>SUMIFS('Planificación 2026-1'!R:R,'Planificación 2026-1'!W:W,C23,'Planificación 2026-1'!G:G,"IS",'Planificación 2026-1'!H:H,"&lt;3")</f>
        <v>0</v>
      </c>
      <c r="CR23" s="79">
        <f>SUMIFS('Planificación 2026-1'!R:R,'Planificación 2026-1'!W:W,C23,'Planificación 2026-1'!G:G,"PS",'Planificación 2026-1'!H:H,"&lt;3")</f>
        <v>0</v>
      </c>
      <c r="CS23" s="79">
        <f>SUMIFS('Planificación 2026-1'!R:R,'Planificación 2026-1'!W:W,C23,'Planificación 2026-1'!G:G,"IN",'Planificación 2026-1'!H:H,"&lt;3")</f>
        <v>0</v>
      </c>
      <c r="CT23" s="79">
        <f>SUMIFS('Planificación 2026-1'!R:R,'Planificación 2026-1'!W:W,C23,'Planificación 2026-1'!G:G,"CA",'Planificación 2026-1'!H:H,"&lt;3")</f>
        <v>0</v>
      </c>
      <c r="CU23" s="79">
        <f>SUMIFS('Planificación 2026-1'!R:R,'Planificación 2026-1'!W:W,C23,'Planificación 2026-1'!G:G,"DE",'Planificación 2026-1'!H:H,"&lt;3")</f>
        <v>0</v>
      </c>
      <c r="CV23" s="79">
        <f>SUMIFS('Planificación 2026-1'!R:R,'Planificación 2026-1'!W:W,C23,'Planificación 2026-1'!G:G,"OB",'Planificación 2026-1'!H:H,"&lt;3")</f>
        <v>0</v>
      </c>
      <c r="CW23" s="79">
        <f>SUMIFS('Planificación 2026-1'!R:R,'Planificación 2026-1'!W:W,C23,'Planificación 2026-1'!G:G,"MH",'Planificación 2026-1'!H:H,"&lt;3")</f>
        <v>0</v>
      </c>
      <c r="CX23" s="79">
        <f>SUMIFS('Planificación 2026-1'!R:R,'Planificación 2026-1'!W:W,C23,'Planificación 2026-1'!G:G,"IC",'Planificación 2026-1'!H:H,"&lt;3")</f>
        <v>0</v>
      </c>
      <c r="CY23" s="79">
        <f>SUMIFS('Planificación 2026-1'!R:R,'Planificación 2026-1'!W:W,C23,'Planificación 2026-1'!G:G,"AR",'Planificación 2026-1'!H:H,"&lt;3")</f>
        <v>0</v>
      </c>
      <c r="CZ23" s="79">
        <f>SUMIFS('Planificación 2026-1'!R:R,'Planificación 2026-1'!W:W,C23,'Planificación 2026-1'!G:G,"T1",'Planificación 2026-1'!H:H,"&lt;3")</f>
        <v>0</v>
      </c>
      <c r="DA23" s="79">
        <f>SUMIFS('Planificación 2026-1'!R:R,'Planificación 2026-1'!W:W,C23,'Planificación 2026-1'!G:G,"T3",'Planificación 2026-1'!H:H,"&lt;3")</f>
        <v>0</v>
      </c>
      <c r="DB23" s="79">
        <f>SUMIFS('Planificación 2026-1'!R:R,'Planificación 2026-1'!W:W,C23,'Planificación 2026-1'!G:G,"T2",'Planificación 2026-1'!H:H,"&lt;3")</f>
        <v>0</v>
      </c>
      <c r="DC23" s="79">
        <f>SUMIFS('Planificación 2026-1'!R:R,'Planificación 2026-1'!W:W,C23,'Planificación 2026-1'!G:G,"AE",'Planificación 2026-1'!H:H,"&lt;3")</f>
        <v>0</v>
      </c>
      <c r="DD23" s="79">
        <f>SUMIFS('Planificación 2026-1'!R:R,'Planificación 2026-1'!W:W,C23,'Planificación 2026-1'!G:G,"T4",'Planificación 2026-1'!H:H,"&lt;3")</f>
        <v>0</v>
      </c>
      <c r="DE23" s="78" t="str">
        <f t="shared" si="4"/>
        <v/>
      </c>
      <c r="DF23" s="30">
        <f>IF(C23="","",SUMIFS('Planificación 2026-1'!R:R,'Planificación 2026-1'!W:W,C23,'Planificación 2026-1'!E:E,"PRINCIPAL",'Planificación 2026-1'!X:X,"VIRTUAL"))</f>
        <v>0</v>
      </c>
      <c r="DG23" s="30">
        <f>IF(C23="","",SUMIFS('Planificación 2026-1'!R:R,'Planificación 2026-1'!W:W,C23,'Planificación 2026-1'!E:E,"PRINCIPAL",'Planificación 2026-1'!X:X,"PRESENCIAL"))</f>
        <v>0</v>
      </c>
      <c r="DH23" s="30">
        <f>IF(C23="","",SUMIFS('Planificación 2026-1'!R:R,'Planificación 2026-1'!W:W,C23,'Planificación 2026-1'!E:E,"PRINCIPAL",'Planificación 2026-1'!X:X,"HIBRIDO PRESENCIAL"))</f>
        <v>0</v>
      </c>
      <c r="DI23" s="78" t="str">
        <f t="shared" si="5"/>
        <v>P04</v>
      </c>
      <c r="DJ23" s="78">
        <f>IF(C23="","",SUMIFS('Planificación 2026-1'!R:R,'Planificación 2026-1'!W:W,C23,'Planificación 2026-1'!E:E,"FILIAL",'Planificación 2026-1'!X:X,"VIRTUAL"))</f>
        <v>5</v>
      </c>
      <c r="DK23" s="80">
        <f>IF(C23="","",SUMIFS('Planificación 2026-1'!R:R,'Planificación 2026-1'!W:W,C23,'Planificación 2026-1'!E:E,"FILIAL",'Planificación 2026-1'!X:X,"PRESENCIAL"))</f>
        <v>10</v>
      </c>
      <c r="DL23" s="42">
        <f>IF(C23="","",SUMIFS('Planificación 2026-1'!R:R,'Planificación 2026-1'!W:W,C23,'Planificación 2026-1'!E:E,"FILIAL",'Planificación 2026-1'!X:X,"HIBRIDO PRESENCIAL"))</f>
        <v>0</v>
      </c>
      <c r="DM23" s="81" t="str">
        <f t="shared" si="6"/>
        <v/>
      </c>
      <c r="DN23" s="78">
        <f>IF(C23="","",SUMIFS('Planificación 2026-1'!R:R,'Planificación 2026-1'!W:W,C23,'Planificación 2026-1'!E:E,"SUNAMPE",'Planificación 2026-1'!X:X,"VIRTUAL"))</f>
        <v>0</v>
      </c>
      <c r="DO23" s="42">
        <f>IF(C23="","",SUMIFS('Planificación 2026-1'!R:R,'Planificación 2026-1'!W:W,C23,'Planificación 2026-1'!E:E,"SUNAMPE",'Planificación 2026-1'!X:X,"PRESENCIAL"))</f>
        <v>0</v>
      </c>
      <c r="DP23" s="81" t="str">
        <f t="shared" si="7"/>
        <v>P04</v>
      </c>
      <c r="DQ23" s="78">
        <f>IF(C23="","",SUMIFS('Planificación 2026-1'!R:R,'Planificación 2026-1'!W:W,C23,'Planificación 2026-1'!E:E,"HUAURA",'Planificación 2026-1'!X:X,"VIRTUAL"))</f>
        <v>4</v>
      </c>
      <c r="DR23" s="42">
        <f>IF(C23="","",SUMIFS('Planificación 2026-1'!R:R,'Planificación 2026-1'!W:W,C23,'Planificación 2026-1'!E:E,"HUAURA",'Planificación 2026-1'!X:X,"PRESENCIAL"))</f>
        <v>0</v>
      </c>
      <c r="DS23" s="48">
        <f>SUMIFS('Planificación 2026-1'!R:R,'Planificación 2026-1'!W:W,C23,'Planificación 2026-1'!E:E,"PRINCIPAL",'Planificación 2026-1'!X:X,"VIRTUAL",'Planificación 2026-1'!H:H,"&gt;2")</f>
        <v>0</v>
      </c>
      <c r="DT23" s="48">
        <f>SUMIFS('Planificación 2026-1'!R:R,'Planificación 2026-1'!W:W,C23,'Planificación 2026-1'!E:E,"PRINCIPAL",'Planificación 2026-1'!X:X,"&lt;&gt;VIRTUAL",'Planificación 2026-1'!H:H,"&gt;2")</f>
        <v>0</v>
      </c>
      <c r="DU23" s="48">
        <f>SUMIFS('Planificación 2026-1'!R:R,'Planificación 2026-1'!W:W,C23,'Planificación 2026-1'!E:E,"SUNAMPE",'Planificación 2026-1'!X:X,"VIRTUAL",'Planificación 2026-1'!H:H,"&gt;2")</f>
        <v>0</v>
      </c>
      <c r="DV23" s="48">
        <f>SUMIFS('Planificación 2026-1'!R:R,'Planificación 2026-1'!W:W,C23,'Planificación 2026-1'!E:E,"SUNAMPE",'Planificación 2026-1'!X:X,"&lt;&gt;VIRTUAL",'Planificación 2026-1'!H:H,"&gt;2")</f>
        <v>0</v>
      </c>
      <c r="DW23" s="48">
        <f>SUMIFS('Planificación 2026-1'!R:R,'Planificación 2026-1'!W:W,C23,'Planificación 2026-1'!E:E,"FILIAL",'Planificación 2026-1'!X:X,"VIRTUAL",'Planificación 2026-1'!H:H,"&gt;2")</f>
        <v>5</v>
      </c>
      <c r="DX23" s="48">
        <f>SUMIFS('Planificación 2026-1'!R:R,'Planificación 2026-1'!W:W,C23,'Planificación 2026-1'!E:E,"FILIAL",'Planificación 2026-1'!X:X,"&lt;&gt;VIRTUAL",'Planificación 2026-1'!H:H,"&gt;2")</f>
        <v>10</v>
      </c>
      <c r="DY23" s="48">
        <f>SUMIFS('Planificación 2026-1'!R:R,'Planificación 2026-1'!W:W,C23,'Planificación 2026-1'!E:E,"PORUMA",'Planificación 2026-1'!X:X,"VIRTUAL",'Planificación 2026-1'!H:H,"&gt;2")</f>
        <v>0</v>
      </c>
      <c r="DZ23" s="48">
        <f>SUMIFS('Planificación 2026-1'!R:R,'Planificación 2026-1'!W:W,C23,'Planificación 2026-1'!E:E,"PORUMA",'Planificación 2026-1'!X:X,"&lt;&gt;VIRTUAL",'Planificación 2026-1'!H:H,"&gt;2")</f>
        <v>0</v>
      </c>
      <c r="EA23" s="48">
        <f>SUMIFS('Planificación 2026-1'!R:R,'Planificación 2026-1'!W:W,C23,'Planificación 2026-1'!E:E,"HUAURA",'Planificación 2026-1'!X:X,"VIRTUAL",'Planificación 2026-1'!H:H,"&gt;2")</f>
        <v>4</v>
      </c>
      <c r="EB23" s="48">
        <f>SUMIFS('Planificación 2026-1'!R:R,'Planificación 2026-1'!W:W,C23,'Planificación 2026-1'!E:E,"HUAURA",'Planificación 2026-1'!X:X,"&lt;&gt;VIRTUAL",'Planificación 2026-1'!H:H,"&gt;2")</f>
        <v>0</v>
      </c>
      <c r="EC23" s="48">
        <f>SUMIFS('Planificación 2026-1'!R:R,'Planificación 2026-1'!W:W,C23,'Planificación 2026-1'!E:E,"PRINCIPAL",'Planificación 2026-1'!X:X,"VIRTUAL",'Planificación 2026-1'!H:H,"&lt;3")</f>
        <v>0</v>
      </c>
      <c r="ED23" s="48">
        <f>SUMIFS('Planificación 2026-1'!R:R,'Planificación 2026-1'!W:W,C23,'Planificación 2026-1'!E:E,"PRINCIPAL",'Planificación 2026-1'!X:X,"&lt;&gt;VIRTUAL",'Planificación 2026-1'!H:H,"&lt;3")</f>
        <v>0</v>
      </c>
      <c r="EE23" s="48">
        <f>SUMIFS('Planificación 2026-1'!R:R,'Planificación 2026-1'!W:W,C23,'Planificación 2026-1'!E:E,"SUNAMPE",'Planificación 2026-1'!X:X,"VIRTUAL",'Planificación 2026-1'!H:H,"&lt;3")</f>
        <v>0</v>
      </c>
      <c r="EF23" s="48">
        <f>SUMIFS('Planificación 2026-1'!R:R,'Planificación 2026-1'!W:W,C23,'Planificación 2026-1'!E:E,"SUNAMPE",'Planificación 2026-1'!X:X,"&lt;&gt;VIRTUAL",'Planificación 2026-1'!H:H,"&lt;3")</f>
        <v>0</v>
      </c>
      <c r="EG23" s="48">
        <f>SUMIFS('Planificación 2026-1'!R:R,'Planificación 2026-1'!W:W,C23,'Planificación 2026-1'!E:E,"FILIAL",'Planificación 2026-1'!X:X,"VIRTUAL",'Planificación 2026-1'!H:H,"&lt;3")</f>
        <v>0</v>
      </c>
      <c r="EH23" s="48">
        <f>SUMIFS('Planificación 2026-1'!R:R,'Planificación 2026-1'!W:W,C23,'Planificación 2026-1'!E:E,"FILIAL",'Planificación 2026-1'!X:X,"&lt;&gt;VIRTUAL",'Planificación 2026-1'!H:H,"&lt;3")</f>
        <v>0</v>
      </c>
      <c r="EI23" s="48">
        <f>SUMIFS('Planificación 2026-1'!R:R,'Planificación 2026-1'!W:W,C23,'Planificación 2026-1'!E:E,"PORUMA",'Planificación 2026-1'!X:X,"VIRTUAL",'Planificación 2026-1'!H:H,"&lt;3")</f>
        <v>0</v>
      </c>
      <c r="EJ23" s="48">
        <f>SUMIFS('Planificación 2026-1'!R:R,'Planificación 2026-1'!W:W,C23,'Planificación 2026-1'!E:E,"PORUMA",'Planificación 2026-1'!X:X,"&lt;&gt;VIRTUAL",'Planificación 2026-1'!H:H,"&lt;3")</f>
        <v>0</v>
      </c>
      <c r="EK23" s="48">
        <f>SUMIFS('Planificación 2026-1'!R:R,'Planificación 2026-1'!W:W,C23,'Planificación 2026-1'!E:E,"HUAURA",'Planificación 2026-1'!X:X,"VIRTUAL",'Planificación 2026-1'!H:H,"&lt;3")</f>
        <v>0</v>
      </c>
      <c r="EL23" s="48">
        <f>SUMIFS('Planificación 2026-1'!R:R,'Planificación 2026-1'!W:W,C23,'Planificación 2026-1'!E:E,"HUAURA",'Planificación 2026-1'!X:X,"&lt;&gt;VIRTUAL",'Planificación 2026-1'!H:H,"&lt;3")</f>
        <v>0</v>
      </c>
      <c r="EM23" s="48">
        <f t="shared" si="8"/>
        <v>15</v>
      </c>
      <c r="EN23" s="48">
        <f t="shared" si="9"/>
        <v>4</v>
      </c>
      <c r="EO23" s="48">
        <f t="shared" si="10"/>
        <v>0</v>
      </c>
      <c r="EP23" s="48">
        <f t="shared" si="11"/>
        <v>0</v>
      </c>
      <c r="EQ23" s="48">
        <f t="shared" si="12"/>
        <v>0</v>
      </c>
      <c r="ER23" s="48"/>
      <c r="ES23" s="48">
        <f t="shared" si="13"/>
        <v>9</v>
      </c>
      <c r="ET23" s="48">
        <f t="shared" si="14"/>
        <v>10</v>
      </c>
      <c r="EU23" s="48" t="b">
        <f t="shared" si="15"/>
        <v>1</v>
      </c>
      <c r="EV23" s="48" t="str">
        <f t="shared" si="16"/>
        <v>SEDE-FILIAL-HUAURA</v>
      </c>
      <c r="EW23" s="48" t="str">
        <f t="shared" si="17"/>
        <v>MAS PRESENCIAL</v>
      </c>
    </row>
    <row r="24" spans="1:153" x14ac:dyDescent="0.3">
      <c r="A24" s="53"/>
      <c r="B24" s="383">
        <v>21</v>
      </c>
      <c r="C24" s="107" t="s">
        <v>29</v>
      </c>
      <c r="D24" s="82">
        <f>SUMIF('Planificación 2026-1'!W:W,C24,'Planificación 2026-1'!R:R)</f>
        <v>15</v>
      </c>
      <c r="E24" s="384" t="s">
        <v>319</v>
      </c>
      <c r="F24" s="107" t="s">
        <v>430</v>
      </c>
      <c r="G24" s="107" t="s">
        <v>276</v>
      </c>
      <c r="H24" s="107" t="s">
        <v>432</v>
      </c>
      <c r="I24" s="77" t="str">
        <f>IF(SUM(COUNTIFS('Planificación 2026-1'!E:E,"PRINCIPAL",'Planificación 2026-1'!W:W,C24,'Planificación 2026-1'!G:G,"AF"))&gt;0,"P01"," ")</f>
        <v xml:space="preserve"> </v>
      </c>
      <c r="J24" s="78" t="str">
        <f>IF(SUM(COUNTIFS('Planificación 2026-1'!E:E,"PRINCIPAL",'Planificación 2026-1'!W:W,C24,'Planificación 2026-1'!G:G,"EN"))&gt;0,"P02"," ")</f>
        <v xml:space="preserve"> </v>
      </c>
      <c r="K24" s="78" t="str">
        <f>IF(SUM(COUNTIFS('Planificación 2026-1'!E:E,"PRINCIPAL",'Planificación 2026-1'!W:W,C24,'Planificación 2026-1'!G:G,"IS"))&gt;0,"P03"," ")</f>
        <v xml:space="preserve"> </v>
      </c>
      <c r="L24" s="78" t="str">
        <f>IF(SUM(COUNTIFS('Planificación 2026-1'!E:E,"PRINCIPAL",'Planificación 2026-1'!W:W,C24,'Planificación 2026-1'!G:G,"PS"))&gt;0,"P04"," ")</f>
        <v xml:space="preserve"> </v>
      </c>
      <c r="M24" s="78"/>
      <c r="N24" s="78" t="str">
        <f>IF(SUM(COUNTIFS('Planificación 2026-1'!E:E,"PRINCIPAL",'Planificación 2026-1'!W:W,C24,'Planificación 2026-1'!G:G,"IN"))&gt;0,"P06"," ")</f>
        <v xml:space="preserve"> </v>
      </c>
      <c r="O24" s="78" t="str">
        <f>IF(SUM(COUNTIFS('Planificación 2026-1'!E:E,"PRINCIPAL",'Planificación 2026-1'!W:W,C24,'Planificación 2026-1'!G:G,"CA"))&gt;0,"P07"," ")</f>
        <v xml:space="preserve"> </v>
      </c>
      <c r="P24" s="78" t="str">
        <f>IF(SUM(COUNTIFS('Planificación 2026-1'!E:E,"PRINCIPAL",'Planificación 2026-1'!W:W,C24,'Planificación 2026-1'!G:G,"DE"))&gt;0,"P08"," ")</f>
        <v xml:space="preserve"> </v>
      </c>
      <c r="Q24" s="78" t="str">
        <f>IF(SUM(COUNTIFS('Planificación 2026-1'!E:E,"PRINCIPAL",'Planificación 2026-1'!W:W,C24,'Planificación 2026-1'!G:G,"OB"))&gt;0,"P09"," ")</f>
        <v xml:space="preserve"> </v>
      </c>
      <c r="R24" s="78" t="str">
        <f>IF(SUM(COUNTIFS('Planificación 2026-1'!E:E,"PRINCIPAL",'Planificación 2026-1'!W:W,C24,'Planificación 2026-1'!G:G,"MH"))&gt;0,"P31"," ")</f>
        <v xml:space="preserve"> </v>
      </c>
      <c r="S24" s="78" t="str">
        <f>IF(SUM(COUNTIFS('Planificación 2026-1'!E:E,"PRINCIPAL",'Planificación 2026-1'!W:W,C24,'Planificación 2026-1'!G:G,"IC"))&gt;0,"P32"," ")</f>
        <v xml:space="preserve"> </v>
      </c>
      <c r="T24" s="78" t="str">
        <f>IF(SUM(COUNTIFS('Planificación 2026-1'!E:E,"PRINCIPAL",'Planificación 2026-1'!W:W,C24,'Planificación 2026-1'!G:G,"AR"))&gt;0,"P34"," ")</f>
        <v xml:space="preserve"> </v>
      </c>
      <c r="U24" s="78" t="str">
        <f>IF(SUM(COUNTIFS('Planificación 2026-1'!E:E,"PRINCIPAL",'Planificación 2026-1'!W:W,C24,'Planificación 2026-1'!G:G,"T1"))&gt;0,"P35"," ")</f>
        <v xml:space="preserve"> </v>
      </c>
      <c r="V24" s="78" t="str">
        <f>IF(SUM(COUNTIFS('Planificación 2026-1'!E:E,"PRINCIPAL",'Planificación 2026-1'!W:W,C24,'Planificación 2026-1'!G:G,"T3"))&gt;0,"P36"," ")</f>
        <v xml:space="preserve"> </v>
      </c>
      <c r="W24" s="78" t="str">
        <f>IF(SUM(COUNTIFS('Planificación 2026-1'!E:E,"PRINCIPAL",'Planificación 2026-1'!W:W,C24,'Planificación 2026-1'!G:G,"T2"))&gt;0,"P37"," ")</f>
        <v xml:space="preserve"> </v>
      </c>
      <c r="X24" s="78" t="str">
        <f>IF(SUM(COUNTIFS('Planificación 2026-1'!E:E,"PRINCIPAL",'Planificación 2026-1'!W:W,C24,'Planificación 2026-1'!G:G,"AE"))&gt;0,"P38"," ")</f>
        <v xml:space="preserve"> </v>
      </c>
      <c r="Y24" s="78" t="str">
        <f>IF(SUM(COUNTIFS('Planificación 2026-1'!E:E,"PRINCIPAL",'Planificación 2026-1'!W:W,C24,'Planificación 2026-1'!G:G,"T4"))&gt;0,"P55"," ")</f>
        <v xml:space="preserve"> </v>
      </c>
      <c r="Z24" s="78" t="str">
        <f>IF(SUM(COUNTIFS('Planificación 2026-1'!E:E,"FILIAL",'Planificación 2026-1'!W:W,C24,'Planificación 2026-1'!G:G,"AF"))&gt;0," P01"," ")</f>
        <v xml:space="preserve"> </v>
      </c>
      <c r="AA24" s="78" t="str">
        <f>IF(SUM(COUNTIFS('Planificación 2026-1'!E:E,"FILIAL",'Planificación 2026-1'!W:W,C24,'Planificación 2026-1'!G:G,"EN"))&gt;0,"P02"," ")</f>
        <v>P02</v>
      </c>
      <c r="AB24" s="78" t="str">
        <f>IF(SUM(COUNTIFS('Planificación 2026-1'!E:E,"FILIAL",'Planificación 2026-1'!W:W,C24,'Planificación 2026-1'!G:G,"IS"))&gt;0,"P03"," ")</f>
        <v xml:space="preserve"> </v>
      </c>
      <c r="AC24" s="78" t="str">
        <f>IF(SUM(COUNTIFS('Planificación 2026-1'!E:E,"FILIAL",'Planificación 2026-1'!W:W,C24,'Planificación 2026-1'!G:G,"PS"))&gt;0,"P04"," ")</f>
        <v xml:space="preserve"> </v>
      </c>
      <c r="AD24" s="78"/>
      <c r="AE24" s="78" t="str">
        <f>IF(SUM(COUNTIFS('Planificación 2026-1'!E:E,"FILIAL",'Planificación 2026-1'!W:W,C24,'Planificación 2026-1'!G:G,"IN"))&gt;0,"P06"," ")</f>
        <v xml:space="preserve"> </v>
      </c>
      <c r="AF24" s="78" t="str">
        <f>IF(SUM(COUNTIFS('Planificación 2026-1'!E:E,"FILIAL",'Planificación 2026-1'!W:W,C24,'Planificación 2026-1'!G:G,"CA"))&gt;0,"P07"," ")</f>
        <v xml:space="preserve"> </v>
      </c>
      <c r="AG24" s="78" t="str">
        <f>IF(SUM(COUNTIFS('Planificación 2026-1'!E:E,"FILIAL",'Planificación 2026-1'!W:W,C24,'Planificación 2026-1'!G:G,"DE"))&gt;0,"P08"," ")</f>
        <v xml:space="preserve"> </v>
      </c>
      <c r="AH24" s="78" t="str">
        <f>IF(SUM(COUNTIFS('Planificación 2026-1'!E:E,"FILIAL",'Planificación 2026-1'!W:W,C24,'Planificación 2026-1'!G:G,"OB"))&gt;0,"P09"," ")</f>
        <v xml:space="preserve"> </v>
      </c>
      <c r="AI24" s="78" t="str">
        <f>IF(SUM(COUNTIFS('Planificación 2026-1'!E:E,"FILIAL",'Planificación 2026-1'!W:W,C24,'Planificación 2026-1'!G:G,"MH"))&gt;0,"P31"," ")</f>
        <v xml:space="preserve"> </v>
      </c>
      <c r="AJ24" s="78" t="str">
        <f>IF(SUM(COUNTIFS('Planificación 2026-1'!E:E,"FILIAL",'Planificación 2026-1'!W:W,C24,'Planificación 2026-1'!G:G,"IC"))&gt;0,"P32"," ")</f>
        <v xml:space="preserve"> </v>
      </c>
      <c r="AK24" s="78" t="str">
        <f>IF(SUM(COUNTIFS('Planificación 2026-1'!E:E,"FILIAL",'Planificación 2026-1'!W:W,C24,'Planificación 2026-1'!G:G,"AR"))&gt;0,"P34"," ")</f>
        <v xml:space="preserve"> </v>
      </c>
      <c r="AL24" s="78" t="str">
        <f>IF(SUM(COUNTIFS('Planificación 2026-1'!E:E,"FILIAL",'Planificación 2026-1'!W:W,C24,'Planificación 2026-1'!G:G,"T1"))&gt;0,"P35"," ")</f>
        <v xml:space="preserve"> </v>
      </c>
      <c r="AM24" s="78" t="str">
        <f>IF(SUM(COUNTIFS('Planificación 2026-1'!E:E,"FILIAL",'Planificación 2026-1'!W:W,C24,'Planificación 2026-1'!G:G,"T3"))&gt;0,"P36"," ")</f>
        <v xml:space="preserve"> </v>
      </c>
      <c r="AN24" s="78" t="str">
        <f>IF(SUM(COUNTIFS('Planificación 2026-1'!E:E,"FILIAL",'Planificación 2026-1'!W:W,C24,'Planificación 2026-1'!G:G,"T2"))&gt;0,"P37"," ")</f>
        <v xml:space="preserve"> </v>
      </c>
      <c r="AO24" s="78" t="str">
        <f>IF(SUM(COUNTIFS('Planificación 2026-1'!E:E,"FILIAL",'Planificación 2026-1'!W:W,C24,'Planificación 2026-1'!G:G,"AE"))&gt;0,"P38"," ")</f>
        <v xml:space="preserve"> </v>
      </c>
      <c r="AP24" s="78" t="str">
        <f>IF(SUM(COUNTIFS('Planificación 2026-1'!E:E,"FILIAL",'Planificación 2026-1'!W:W,C24,'Planificación 2026-1'!G:G,"T4"))&gt;0,"P55"," ")</f>
        <v xml:space="preserve"> </v>
      </c>
      <c r="AQ24" s="78" t="str">
        <f>IF(SUM(COUNTIFS('Planificación 2026-1'!E:E,"SUNAMPE",'Planificación 2026-1'!W:W,C24,'Planificación 2026-1'!G:G,"AF"))&gt;0," P01"," ")</f>
        <v xml:space="preserve"> </v>
      </c>
      <c r="AR24" s="78" t="str">
        <f>IF(SUM(COUNTIFS('Planificación 2026-1'!E:E,"SUNAMPE",'Planificación 2026-1'!W:W,C24,'Planificación 2026-1'!G:G,"EN"))&gt;0,"P02"," ")</f>
        <v xml:space="preserve"> </v>
      </c>
      <c r="AS24" s="78" t="str">
        <f>IF(SUM(COUNTIFS('Planificación 2026-1'!E:E,"SUNAMPE",'Planificación 2026-1'!W:W,C24,'Planificación 2026-1'!G:G,"IS"))&gt;0,"P03"," ")</f>
        <v xml:space="preserve"> </v>
      </c>
      <c r="AT24" s="78" t="str">
        <f>IF(SUM(COUNTIFS('Planificación 2026-1'!E:E,"SUNAMPE",'Planificación 2026-1'!W:W,C24,'Planificación 2026-1'!G:G,"PS"))&gt;0,"P04"," ")</f>
        <v xml:space="preserve"> </v>
      </c>
      <c r="AU24" s="78"/>
      <c r="AV24" s="78" t="str">
        <f>IF(SUM(COUNTIFS('Planificación 2026-1'!E:E,"SUNAMPE",'Planificación 2026-1'!W:W,C24,'Planificación 2026-1'!G:G,"IN"))&gt;0,"P06"," ")</f>
        <v xml:space="preserve"> </v>
      </c>
      <c r="AW24" s="78" t="str">
        <f>IF(SUM(COUNTIFS('Planificación 2026-1'!E:E,"SUNAMPE",'Planificación 2026-1'!W:W,C24,'Planificación 2026-1'!G:G,"CA"))&gt;0,"P07"," ")</f>
        <v xml:space="preserve"> </v>
      </c>
      <c r="AX24" s="78" t="str">
        <f>IF(SUM(COUNTIFS('Planificación 2026-1'!E:E,"SUNAMPE",'Planificación 2026-1'!W:W,C24,'Planificación 2026-1'!G:G,"DE"))&gt;0,"P08"," ")</f>
        <v xml:space="preserve"> </v>
      </c>
      <c r="AY24" s="78" t="str">
        <f>IF(SUM(COUNTIFS('Planificación 2026-1'!E:E,"SUNAMPE",'Planificación 2026-1'!W:W,C24,'Planificación 2026-1'!G:G,"OB"))&gt;0,"P09"," ")</f>
        <v xml:space="preserve"> </v>
      </c>
      <c r="AZ24" s="78" t="str">
        <f>IF(SUM(COUNTIFS('Planificación 2026-1'!E:E,"SUNAMPE",'Planificación 2026-1'!W:W,C24,'Planificación 2026-1'!G:G,"MH"))&gt;0,"P31"," ")</f>
        <v xml:space="preserve"> </v>
      </c>
      <c r="BA24" s="78" t="str">
        <f>IF(SUM(COUNTIFS('Planificación 2026-1'!E:E,"SUNAMPE",'Planificación 2026-1'!W:W,C24,'Planificación 2026-1'!G:G,"IC"))&gt;0,"P32"," ")</f>
        <v xml:space="preserve"> </v>
      </c>
      <c r="BB24" s="78" t="str">
        <f>IF(SUM(COUNTIFS('Planificación 2026-1'!E:E,"SUNAMPE",'Planificación 2026-1'!W:W,C24,'Planificación 2026-1'!G:G,"AR"))&gt;0,"P34"," ")</f>
        <v xml:space="preserve"> </v>
      </c>
      <c r="BC24" s="78" t="str">
        <f>IF(SUM(COUNTIFS('Planificación 2026-1'!E:E,"SUNAMPE",'Planificación 2026-1'!W:W,C24,'Planificación 2026-1'!G:G,"T1"))&gt;0,"P35"," ")</f>
        <v xml:space="preserve"> </v>
      </c>
      <c r="BD24" s="78" t="str">
        <f>IF(SUM(COUNTIFS('Planificación 2026-1'!E:E,"SUNAMPE",'Planificación 2026-1'!W:W,C24,'Planificación 2026-1'!G:G,"T3"))&gt;0,"P36"," ")</f>
        <v xml:space="preserve"> </v>
      </c>
      <c r="BE24" s="78" t="str">
        <f>IF(SUM(COUNTIFS('Planificación 2026-1'!E:E,"SUNAMPE",'Planificación 2026-1'!W:W,C24,'Planificación 2026-1'!G:G,"T2"))&gt;0,"P37"," ")</f>
        <v xml:space="preserve"> </v>
      </c>
      <c r="BF24" s="78" t="str">
        <f>IF(SUM(COUNTIFS('Planificación 2026-1'!E:E,"SUNAMPE",'Planificación 2026-1'!W:W,C24,'Planificación 2026-1'!G:G,"AE"))&gt;0,"P38"," ")</f>
        <v xml:space="preserve"> </v>
      </c>
      <c r="BG24" s="78" t="str">
        <f>IF(SUM(COUNTIFS('Planificación 2026-1'!E:E,"SUNAMPE",'Planificación 2026-1'!W:W,C24,'Planificación 2026-1'!G:G,"T4"))&gt;0,"P55"," ")</f>
        <v xml:space="preserve"> </v>
      </c>
      <c r="BH24" s="78" t="str">
        <f>IF(SUM(COUNTIFS('Planificación 2026-1'!E:E,"HUAURA",'Planificación 2026-1'!W:W,C24,'Planificación 2026-1'!G:G,"AF"))&gt;0," P01"," ")</f>
        <v xml:space="preserve"> </v>
      </c>
      <c r="BI24" s="78" t="str">
        <f>IF(SUM(COUNTIFS('Planificación 2026-1'!E:E,"HUAURA",'Planificación 2026-1'!W:W,C24,'Planificación 2026-1'!G:G,"EN"))&gt;0,"P02"," ")</f>
        <v xml:space="preserve"> </v>
      </c>
      <c r="BJ24" s="78" t="str">
        <f>IF(SUM(COUNTIFS('Planificación 2026-1'!E:E,"HUAURA",'Planificación 2026-1'!W:W,C24,'Planificación 2026-1'!G:G,"IS"))&gt;0,"P03"," ")</f>
        <v xml:space="preserve"> </v>
      </c>
      <c r="BK24" s="78" t="str">
        <f>IF(SUM(COUNTIFS('Planificación 2026-1'!E:E,"HUAURA",'Planificación 2026-1'!W:W,C24,'Planificación 2026-1'!G:G,"PS"))&gt;0,"P04"," ")</f>
        <v xml:space="preserve"> </v>
      </c>
      <c r="BL24" s="78"/>
      <c r="BM24" s="78" t="str">
        <f>IF(SUM(COUNTIFS('Planificación 2026-1'!E:E,"HUAURA",'Planificación 2026-1'!W:W,C24,'Planificación 2026-1'!G:G,"IN"))&gt;0,"P06"," ")</f>
        <v xml:space="preserve"> </v>
      </c>
      <c r="BN24" s="78" t="str">
        <f>IF(SUM(COUNTIFS('Planificación 2026-1'!E:E,"HUAURA",'Planificación 2026-1'!W:W,C24,'Planificación 2026-1'!G:G,"CA"))&gt;0,"P07"," ")</f>
        <v xml:space="preserve"> </v>
      </c>
      <c r="BO24" s="78" t="str">
        <f>IF(SUM(COUNTIFS('Planificación 2026-1'!E:E,"HUAURA",'Planificación 2026-1'!W:W,C24,'Planificación 2026-1'!G:G,"DE"))&gt;0,"P08"," ")</f>
        <v xml:space="preserve"> </v>
      </c>
      <c r="BP24" s="78" t="str">
        <f>IF(SUM(COUNTIFS('Planificación 2026-1'!E:E,"HUAURA",'Planificación 2026-1'!W:W,C24,'Planificación 2026-1'!G:G,"OB"))&gt;0,"P09"," ")</f>
        <v xml:space="preserve"> </v>
      </c>
      <c r="BQ24" s="78" t="str">
        <f>IF(SUM(COUNTIFS('Planificación 2026-1'!E:E,"HUAURA",'Planificación 2026-1'!W:W,C24,'Planificación 2026-1'!G:G,"MH"))&gt;0,"P31"," ")</f>
        <v xml:space="preserve"> </v>
      </c>
      <c r="BR24" s="78" t="str">
        <f>IF(SUM(COUNTIFS('Planificación 2026-1'!E:E,"HUAURA",'Planificación 2026-1'!W:W,C24,'Planificación 2026-1'!G:G,"IC"))&gt;0,"P32"," ")</f>
        <v xml:space="preserve"> </v>
      </c>
      <c r="BS24" s="78" t="str">
        <f>IF(SUM(COUNTIFS('Planificación 2026-1'!E:E,"HUAURA",'Planificación 2026-1'!W:W,C24,'Planificación 2026-1'!G:G,"AR"))&gt;0,"P34"," ")</f>
        <v xml:space="preserve"> </v>
      </c>
      <c r="BT24" s="78" t="str">
        <f>IF(SUM(COUNTIFS('Planificación 2026-1'!E:E,"HUAURA",'Planificación 2026-1'!W:W,C24,'Planificación 2026-1'!G:G,"T1"))&gt;0,"P35"," ")</f>
        <v xml:space="preserve"> </v>
      </c>
      <c r="BU24" s="78" t="str">
        <f>IF(SUM(COUNTIFS('Planificación 2026-1'!E:E,"HUAURA",'Planificación 2026-1'!W:W,C24,'Planificación 2026-1'!G:G,"T3"))&gt;0,"P36"," ")</f>
        <v xml:space="preserve"> </v>
      </c>
      <c r="BV24" s="78" t="str">
        <f>IF(SUM(COUNTIFS('Planificación 2026-1'!E:E,"HUAURA",'Planificación 2026-1'!W:W,C24,'Planificación 2026-1'!G:G,"T2"))&gt;0,"P37"," ")</f>
        <v xml:space="preserve"> </v>
      </c>
      <c r="BW24" s="78" t="str">
        <f>IF(SUM(COUNTIFS('Planificación 2026-1'!E:E,"HUAURA",'Planificación 2026-1'!W:W,C24,'Planificación 2026-1'!G:G,"AE"))&gt;0,"P38"," ")</f>
        <v xml:space="preserve"> </v>
      </c>
      <c r="BX24" s="78" t="str">
        <f>IF(SUM(COUNTIFS('Planificación 2026-1'!E:E,"HUAURA",'Planificación 2026-1'!W:W,C24,'Planificación 2026-1'!G:G,"T4"))&gt;0,"P55"," ")</f>
        <v xml:space="preserve"> </v>
      </c>
      <c r="BY24" s="79">
        <f>SUMIFS('Planificación 2026-1'!R:R,'Planificación 2026-1'!W:W,C24,'Planificación 2026-1'!G:G,"AF",'Planificación 2026-1'!H:H,"&gt;2")</f>
        <v>0</v>
      </c>
      <c r="BZ24" s="79">
        <f>SUMIFS('Planificación 2026-1'!R:R,'Planificación 2026-1'!W:W,C24,'Planificación 2026-1'!G:G,"EN",'Planificación 2026-1'!H:H,"&gt;2")</f>
        <v>15</v>
      </c>
      <c r="CA24" s="79">
        <f>SUMIFS('Planificación 2026-1'!R:R,'Planificación 2026-1'!W:W,C24,'Planificación 2026-1'!G:G,"IS",'Planificación 2026-1'!H:H,"&gt;2")</f>
        <v>0</v>
      </c>
      <c r="CB24" s="79">
        <f>SUMIFS('Planificación 2026-1'!R:R,'Planificación 2026-1'!W:W,C24,'Planificación 2026-1'!G:G,"PS",'Planificación 2026-1'!H:H,"&gt;2")</f>
        <v>0</v>
      </c>
      <c r="CC24" s="79">
        <f>SUMIFS('Planificación 2026-1'!R:R,'Planificación 2026-1'!W:W,C24,'Planificación 2026-1'!G:G,"IN",'Planificación 2026-1'!H:H,"&gt;2")</f>
        <v>0</v>
      </c>
      <c r="CD24" s="79">
        <f>SUMIFS('Planificación 2026-1'!R:R,'Planificación 2026-1'!W:W,C24,'Planificación 2026-1'!G:G,"CA",'Planificación 2026-1'!H:H,"&gt;2")</f>
        <v>0</v>
      </c>
      <c r="CE24" s="79">
        <f>SUMIFS('Planificación 2026-1'!R:R,'Planificación 2026-1'!W:W,C24,'Planificación 2026-1'!G:G,"DE",'Planificación 2026-1'!H:H,"&gt;2")</f>
        <v>0</v>
      </c>
      <c r="CF24" s="79">
        <f>SUMIFS('Planificación 2026-1'!R:R,'Planificación 2026-1'!W:W,C24,'Planificación 2026-1'!G:G,"OB",'Planificación 2026-1'!H:H,"&gt;2")</f>
        <v>0</v>
      </c>
      <c r="CG24" s="79">
        <f>SUMIFS('Planificación 2026-1'!R:R,'Planificación 2026-1'!W:W,C24,'Planificación 2026-1'!G:G,"MH",'Planificación 2026-1'!H:H,"&gt;2")</f>
        <v>0</v>
      </c>
      <c r="CH24" s="79">
        <f>SUMIFS('Planificación 2026-1'!R:R,'Planificación 2026-1'!W:W,C24,'Planificación 2026-1'!G:G,"IC",'Planificación 2026-1'!H:H,"&gt;2")</f>
        <v>0</v>
      </c>
      <c r="CI24" s="79">
        <f>SUMIFS('Planificación 2026-1'!R:R,'Planificación 2026-1'!W:W,C24,'Planificación 2026-1'!G:G,"AR",'Planificación 2026-1'!H:H,"&gt;2")</f>
        <v>0</v>
      </c>
      <c r="CJ24" s="79">
        <f>SUMIFS('Planificación 2026-1'!R:R,'Planificación 2026-1'!W:W,C24,'Planificación 2026-1'!G:G,"T1",'Planificación 2026-1'!H:H,"&gt;2")</f>
        <v>0</v>
      </c>
      <c r="CK24" s="79">
        <f>SUMIFS('Planificación 2026-1'!R:R,'Planificación 2026-1'!W:W,C24,'Planificación 2026-1'!G:G,"T3",'Planificación 2026-1'!H:H,"&gt;2")</f>
        <v>0</v>
      </c>
      <c r="CL24" s="79">
        <f>SUMIFS('Planificación 2026-1'!R:R,'Planificación 2026-1'!W:W,C24,'Planificación 2026-1'!G:G,"T2",'Planificación 2026-1'!H:H,"&gt;2")</f>
        <v>0</v>
      </c>
      <c r="CM24" s="79">
        <f>SUMIFS('Planificación 2026-1'!R:R,'Planificación 2026-1'!W:W,C24,'Planificación 2026-1'!G:G,"AE",'Planificación 2026-1'!H:H,"&gt;2")</f>
        <v>0</v>
      </c>
      <c r="CN24" s="79">
        <f>SUMIFS('Planificación 2026-1'!R:R,'Planificación 2026-1'!W:W,C24,'Planificación 2026-1'!G:G,"T4",'Planificación 2026-1'!H:H,"&gt;2")</f>
        <v>0</v>
      </c>
      <c r="CO24" s="79">
        <f>SUMIFS('Planificación 2026-1'!R:R,'Planificación 2026-1'!W:W,C24,'Planificación 2026-1'!G:G,"AF",'Planificación 2026-1'!H:H,"&lt;3")</f>
        <v>0</v>
      </c>
      <c r="CP24" s="79">
        <f>SUMIFS('Planificación 2026-1'!R:R,'Planificación 2026-1'!W:W,C24,'Planificación 2026-1'!G:G,"EN",'Planificación 2026-1'!H:H,"&lt;3")</f>
        <v>0</v>
      </c>
      <c r="CQ24" s="79">
        <f>SUMIFS('Planificación 2026-1'!R:R,'Planificación 2026-1'!W:W,C24,'Planificación 2026-1'!G:G,"IS",'Planificación 2026-1'!H:H,"&lt;3")</f>
        <v>0</v>
      </c>
      <c r="CR24" s="79">
        <f>SUMIFS('Planificación 2026-1'!R:R,'Planificación 2026-1'!W:W,C24,'Planificación 2026-1'!G:G,"PS",'Planificación 2026-1'!H:H,"&lt;3")</f>
        <v>0</v>
      </c>
      <c r="CS24" s="79">
        <f>SUMIFS('Planificación 2026-1'!R:R,'Planificación 2026-1'!W:W,C24,'Planificación 2026-1'!G:G,"IN",'Planificación 2026-1'!H:H,"&lt;3")</f>
        <v>0</v>
      </c>
      <c r="CT24" s="79">
        <f>SUMIFS('Planificación 2026-1'!R:R,'Planificación 2026-1'!W:W,C24,'Planificación 2026-1'!G:G,"CA",'Planificación 2026-1'!H:H,"&lt;3")</f>
        <v>0</v>
      </c>
      <c r="CU24" s="79">
        <f>SUMIFS('Planificación 2026-1'!R:R,'Planificación 2026-1'!W:W,C24,'Planificación 2026-1'!G:G,"DE",'Planificación 2026-1'!H:H,"&lt;3")</f>
        <v>0</v>
      </c>
      <c r="CV24" s="79">
        <f>SUMIFS('Planificación 2026-1'!R:R,'Planificación 2026-1'!W:W,C24,'Planificación 2026-1'!G:G,"OB",'Planificación 2026-1'!H:H,"&lt;3")</f>
        <v>0</v>
      </c>
      <c r="CW24" s="79">
        <f>SUMIFS('Planificación 2026-1'!R:R,'Planificación 2026-1'!W:W,C24,'Planificación 2026-1'!G:G,"MH",'Planificación 2026-1'!H:H,"&lt;3")</f>
        <v>0</v>
      </c>
      <c r="CX24" s="79">
        <f>SUMIFS('Planificación 2026-1'!R:R,'Planificación 2026-1'!W:W,C24,'Planificación 2026-1'!G:G,"IC",'Planificación 2026-1'!H:H,"&lt;3")</f>
        <v>0</v>
      </c>
      <c r="CY24" s="79">
        <f>SUMIFS('Planificación 2026-1'!R:R,'Planificación 2026-1'!W:W,C24,'Planificación 2026-1'!G:G,"AR",'Planificación 2026-1'!H:H,"&lt;3")</f>
        <v>0</v>
      </c>
      <c r="CZ24" s="79">
        <f>SUMIFS('Planificación 2026-1'!R:R,'Planificación 2026-1'!W:W,C24,'Planificación 2026-1'!G:G,"T1",'Planificación 2026-1'!H:H,"&lt;3")</f>
        <v>0</v>
      </c>
      <c r="DA24" s="79">
        <f>SUMIFS('Planificación 2026-1'!R:R,'Planificación 2026-1'!W:W,C24,'Planificación 2026-1'!G:G,"T3",'Planificación 2026-1'!H:H,"&lt;3")</f>
        <v>0</v>
      </c>
      <c r="DB24" s="79">
        <f>SUMIFS('Planificación 2026-1'!R:R,'Planificación 2026-1'!W:W,C24,'Planificación 2026-1'!G:G,"T2",'Planificación 2026-1'!H:H,"&lt;3")</f>
        <v>0</v>
      </c>
      <c r="DC24" s="79">
        <f>SUMIFS('Planificación 2026-1'!R:R,'Planificación 2026-1'!W:W,C24,'Planificación 2026-1'!G:G,"AE",'Planificación 2026-1'!H:H,"&lt;3")</f>
        <v>0</v>
      </c>
      <c r="DD24" s="79">
        <f>SUMIFS('Planificación 2026-1'!R:R,'Planificación 2026-1'!W:W,C24,'Planificación 2026-1'!G:G,"T4",'Planificación 2026-1'!H:H,"&lt;3")</f>
        <v>0</v>
      </c>
      <c r="DE24" s="78" t="str">
        <f t="shared" si="4"/>
        <v/>
      </c>
      <c r="DF24" s="30">
        <f>IF(C24="","",SUMIFS('Planificación 2026-1'!R:R,'Planificación 2026-1'!W:W,C24,'Planificación 2026-1'!E:E,"PRINCIPAL",'Planificación 2026-1'!X:X,"VIRTUAL"))</f>
        <v>0</v>
      </c>
      <c r="DG24" s="30">
        <f>IF(C24="","",SUMIFS('Planificación 2026-1'!R:R,'Planificación 2026-1'!W:W,C24,'Planificación 2026-1'!E:E,"PRINCIPAL",'Planificación 2026-1'!X:X,"PRESENCIAL"))</f>
        <v>0</v>
      </c>
      <c r="DH24" s="30">
        <f>IF(C24="","",SUMIFS('Planificación 2026-1'!R:R,'Planificación 2026-1'!W:W,C24,'Planificación 2026-1'!E:E,"PRINCIPAL",'Planificación 2026-1'!X:X,"HIBRIDO PRESENCIAL"))</f>
        <v>0</v>
      </c>
      <c r="DI24" s="78" t="str">
        <f t="shared" si="5"/>
        <v>P02</v>
      </c>
      <c r="DJ24" s="78">
        <f>IF(C24="","",SUMIFS('Planificación 2026-1'!R:R,'Planificación 2026-1'!W:W,C24,'Planificación 2026-1'!E:E,"FILIAL",'Planificación 2026-1'!X:X,"VIRTUAL"))</f>
        <v>15</v>
      </c>
      <c r="DK24" s="80">
        <f>IF(C24="","",SUMIFS('Planificación 2026-1'!R:R,'Planificación 2026-1'!W:W,C24,'Planificación 2026-1'!E:E,"FILIAL",'Planificación 2026-1'!X:X,"PRESENCIAL"))</f>
        <v>0</v>
      </c>
      <c r="DL24" s="42">
        <f>IF(C24="","",SUMIFS('Planificación 2026-1'!R:R,'Planificación 2026-1'!W:W,C24,'Planificación 2026-1'!E:E,"FILIAL",'Planificación 2026-1'!X:X,"HIBRIDO PRESENCIAL"))</f>
        <v>0</v>
      </c>
      <c r="DM24" s="81" t="str">
        <f t="shared" si="6"/>
        <v/>
      </c>
      <c r="DN24" s="78">
        <f>IF(C24="","",SUMIFS('Planificación 2026-1'!R:R,'Planificación 2026-1'!W:W,C24,'Planificación 2026-1'!E:E,"SUNAMPE",'Planificación 2026-1'!X:X,"VIRTUAL"))</f>
        <v>0</v>
      </c>
      <c r="DO24" s="42">
        <f>IF(C24="","",SUMIFS('Planificación 2026-1'!R:R,'Planificación 2026-1'!W:W,C24,'Planificación 2026-1'!E:E,"SUNAMPE",'Planificación 2026-1'!X:X,"PRESENCIAL"))</f>
        <v>0</v>
      </c>
      <c r="DP24" s="81" t="str">
        <f t="shared" si="7"/>
        <v/>
      </c>
      <c r="DQ24" s="78">
        <f>IF(C24="","",SUMIFS('Planificación 2026-1'!R:R,'Planificación 2026-1'!W:W,C24,'Planificación 2026-1'!E:E,"HUAURA",'Planificación 2026-1'!X:X,"VIRTUAL"))</f>
        <v>0</v>
      </c>
      <c r="DR24" s="42">
        <f>IF(C24="","",SUMIFS('Planificación 2026-1'!R:R,'Planificación 2026-1'!W:W,C24,'Planificación 2026-1'!E:E,"HUAURA",'Planificación 2026-1'!X:X,"PRESENCIAL"))</f>
        <v>0</v>
      </c>
      <c r="DS24" s="48">
        <f>SUMIFS('Planificación 2026-1'!R:R,'Planificación 2026-1'!W:W,C24,'Planificación 2026-1'!E:E,"PRINCIPAL",'Planificación 2026-1'!X:X,"VIRTUAL",'Planificación 2026-1'!H:H,"&gt;2")</f>
        <v>0</v>
      </c>
      <c r="DT24" s="48">
        <f>SUMIFS('Planificación 2026-1'!R:R,'Planificación 2026-1'!W:W,C24,'Planificación 2026-1'!E:E,"PRINCIPAL",'Planificación 2026-1'!X:X,"&lt;&gt;VIRTUAL",'Planificación 2026-1'!H:H,"&gt;2")</f>
        <v>0</v>
      </c>
      <c r="DU24" s="48">
        <f>SUMIFS('Planificación 2026-1'!R:R,'Planificación 2026-1'!W:W,C24,'Planificación 2026-1'!E:E,"SUNAMPE",'Planificación 2026-1'!X:X,"VIRTUAL",'Planificación 2026-1'!H:H,"&gt;2")</f>
        <v>0</v>
      </c>
      <c r="DV24" s="48">
        <f>SUMIFS('Planificación 2026-1'!R:R,'Planificación 2026-1'!W:W,C24,'Planificación 2026-1'!E:E,"SUNAMPE",'Planificación 2026-1'!X:X,"&lt;&gt;VIRTUAL",'Planificación 2026-1'!H:H,"&gt;2")</f>
        <v>0</v>
      </c>
      <c r="DW24" s="48">
        <f>SUMIFS('Planificación 2026-1'!R:R,'Planificación 2026-1'!W:W,C24,'Planificación 2026-1'!E:E,"FILIAL",'Planificación 2026-1'!X:X,"VIRTUAL",'Planificación 2026-1'!H:H,"&gt;2")</f>
        <v>15</v>
      </c>
      <c r="DX24" s="48">
        <f>SUMIFS('Planificación 2026-1'!R:R,'Planificación 2026-1'!W:W,C24,'Planificación 2026-1'!E:E,"FILIAL",'Planificación 2026-1'!X:X,"&lt;&gt;VIRTUAL",'Planificación 2026-1'!H:H,"&gt;2")</f>
        <v>0</v>
      </c>
      <c r="DY24" s="48">
        <f>SUMIFS('Planificación 2026-1'!R:R,'Planificación 2026-1'!W:W,C24,'Planificación 2026-1'!E:E,"PORUMA",'Planificación 2026-1'!X:X,"VIRTUAL",'Planificación 2026-1'!H:H,"&gt;2")</f>
        <v>0</v>
      </c>
      <c r="DZ24" s="48">
        <f>SUMIFS('Planificación 2026-1'!R:R,'Planificación 2026-1'!W:W,C24,'Planificación 2026-1'!E:E,"PORUMA",'Planificación 2026-1'!X:X,"&lt;&gt;VIRTUAL",'Planificación 2026-1'!H:H,"&gt;2")</f>
        <v>0</v>
      </c>
      <c r="EA24" s="48">
        <f>SUMIFS('Planificación 2026-1'!R:R,'Planificación 2026-1'!W:W,C24,'Planificación 2026-1'!E:E,"HUAURA",'Planificación 2026-1'!X:X,"VIRTUAL",'Planificación 2026-1'!H:H,"&gt;2")</f>
        <v>0</v>
      </c>
      <c r="EB24" s="48">
        <f>SUMIFS('Planificación 2026-1'!R:R,'Planificación 2026-1'!W:W,C24,'Planificación 2026-1'!E:E,"HUAURA",'Planificación 2026-1'!X:X,"&lt;&gt;VIRTUAL",'Planificación 2026-1'!H:H,"&gt;2")</f>
        <v>0</v>
      </c>
      <c r="EC24" s="48">
        <f>SUMIFS('Planificación 2026-1'!R:R,'Planificación 2026-1'!W:W,C24,'Planificación 2026-1'!E:E,"PRINCIPAL",'Planificación 2026-1'!X:X,"VIRTUAL",'Planificación 2026-1'!H:H,"&lt;3")</f>
        <v>0</v>
      </c>
      <c r="ED24" s="48">
        <f>SUMIFS('Planificación 2026-1'!R:R,'Planificación 2026-1'!W:W,C24,'Planificación 2026-1'!E:E,"PRINCIPAL",'Planificación 2026-1'!X:X,"&lt;&gt;VIRTUAL",'Planificación 2026-1'!H:H,"&lt;3")</f>
        <v>0</v>
      </c>
      <c r="EE24" s="48">
        <f>SUMIFS('Planificación 2026-1'!R:R,'Planificación 2026-1'!W:W,C24,'Planificación 2026-1'!E:E,"SUNAMPE",'Planificación 2026-1'!X:X,"VIRTUAL",'Planificación 2026-1'!H:H,"&lt;3")</f>
        <v>0</v>
      </c>
      <c r="EF24" s="48">
        <f>SUMIFS('Planificación 2026-1'!R:R,'Planificación 2026-1'!W:W,C24,'Planificación 2026-1'!E:E,"SUNAMPE",'Planificación 2026-1'!X:X,"&lt;&gt;VIRTUAL",'Planificación 2026-1'!H:H,"&lt;3")</f>
        <v>0</v>
      </c>
      <c r="EG24" s="48">
        <f>SUMIFS('Planificación 2026-1'!R:R,'Planificación 2026-1'!W:W,C24,'Planificación 2026-1'!E:E,"FILIAL",'Planificación 2026-1'!X:X,"VIRTUAL",'Planificación 2026-1'!H:H,"&lt;3")</f>
        <v>0</v>
      </c>
      <c r="EH24" s="48">
        <f>SUMIFS('Planificación 2026-1'!R:R,'Planificación 2026-1'!W:W,C24,'Planificación 2026-1'!E:E,"FILIAL",'Planificación 2026-1'!X:X,"&lt;&gt;VIRTUAL",'Planificación 2026-1'!H:H,"&lt;3")</f>
        <v>0</v>
      </c>
      <c r="EI24" s="48">
        <f>SUMIFS('Planificación 2026-1'!R:R,'Planificación 2026-1'!W:W,C24,'Planificación 2026-1'!E:E,"PORUMA",'Planificación 2026-1'!X:X,"VIRTUAL",'Planificación 2026-1'!H:H,"&lt;3")</f>
        <v>0</v>
      </c>
      <c r="EJ24" s="48">
        <f>SUMIFS('Planificación 2026-1'!R:R,'Planificación 2026-1'!W:W,C24,'Planificación 2026-1'!E:E,"PORUMA",'Planificación 2026-1'!X:X,"&lt;&gt;VIRTUAL",'Planificación 2026-1'!H:H,"&lt;3")</f>
        <v>0</v>
      </c>
      <c r="EK24" s="48">
        <f>SUMIFS('Planificación 2026-1'!R:R,'Planificación 2026-1'!W:W,C24,'Planificación 2026-1'!E:E,"HUAURA",'Planificación 2026-1'!X:X,"VIRTUAL",'Planificación 2026-1'!H:H,"&lt;3")</f>
        <v>0</v>
      </c>
      <c r="EL24" s="48">
        <f>SUMIFS('Planificación 2026-1'!R:R,'Planificación 2026-1'!W:W,C24,'Planificación 2026-1'!E:E,"HUAURA",'Planificación 2026-1'!X:X,"&lt;&gt;VIRTUAL",'Planificación 2026-1'!H:H,"&lt;3")</f>
        <v>0</v>
      </c>
      <c r="EM24" s="48">
        <f t="shared" si="8"/>
        <v>15</v>
      </c>
      <c r="EN24" s="48">
        <f t="shared" si="9"/>
        <v>0</v>
      </c>
      <c r="EO24" s="48">
        <f t="shared" si="10"/>
        <v>0</v>
      </c>
      <c r="EP24" s="48">
        <f t="shared" si="11"/>
        <v>0</v>
      </c>
      <c r="EQ24" s="48">
        <f t="shared" si="12"/>
        <v>0</v>
      </c>
      <c r="ER24" s="48"/>
      <c r="ES24" s="48">
        <f t="shared" si="13"/>
        <v>15</v>
      </c>
      <c r="ET24" s="48">
        <f t="shared" si="14"/>
        <v>0</v>
      </c>
      <c r="EU24" s="48" t="b">
        <f t="shared" si="15"/>
        <v>1</v>
      </c>
      <c r="EV24" s="48" t="str">
        <f t="shared" si="16"/>
        <v/>
      </c>
      <c r="EW24" s="48" t="str">
        <f t="shared" si="17"/>
        <v>VIRTUAL</v>
      </c>
    </row>
    <row r="25" spans="1:153" x14ac:dyDescent="0.3">
      <c r="A25" s="53"/>
      <c r="B25" s="383">
        <v>22</v>
      </c>
      <c r="C25" s="107" t="s">
        <v>30</v>
      </c>
      <c r="D25" s="82">
        <f>SUMIF('Planificación 2026-1'!W:W,C25,'Planificación 2026-1'!R:R)</f>
        <v>35</v>
      </c>
      <c r="E25" s="384" t="s">
        <v>341</v>
      </c>
      <c r="F25" s="107" t="s">
        <v>430</v>
      </c>
      <c r="G25" s="389" t="s">
        <v>328</v>
      </c>
      <c r="H25" s="389" t="s">
        <v>448</v>
      </c>
      <c r="I25" s="77" t="str">
        <f>IF(SUM(COUNTIFS('Planificación 2026-1'!E:E,"PRINCIPAL",'Planificación 2026-1'!W:W,C25,'Planificación 2026-1'!G:G,"AF"))&gt;0,"P01"," ")</f>
        <v xml:space="preserve"> </v>
      </c>
      <c r="J25" s="78" t="str">
        <f>IF(SUM(COUNTIFS('Planificación 2026-1'!E:E,"PRINCIPAL",'Planificación 2026-1'!W:W,C25,'Planificación 2026-1'!G:G,"EN"))&gt;0,"P02"," ")</f>
        <v xml:space="preserve"> </v>
      </c>
      <c r="K25" s="78" t="str">
        <f>IF(SUM(COUNTIFS('Planificación 2026-1'!E:E,"PRINCIPAL",'Planificación 2026-1'!W:W,C25,'Planificación 2026-1'!G:G,"IS"))&gt;0,"P03"," ")</f>
        <v xml:space="preserve"> </v>
      </c>
      <c r="L25" s="78" t="str">
        <f>IF(SUM(COUNTIFS('Planificación 2026-1'!E:E,"PRINCIPAL",'Planificación 2026-1'!W:W,C25,'Planificación 2026-1'!G:G,"PS"))&gt;0,"P04"," ")</f>
        <v xml:space="preserve"> </v>
      </c>
      <c r="M25" s="78"/>
      <c r="N25" s="78" t="str">
        <f>IF(SUM(COUNTIFS('Planificación 2026-1'!E:E,"PRINCIPAL",'Planificación 2026-1'!W:W,C25,'Planificación 2026-1'!G:G,"IN"))&gt;0,"P06"," ")</f>
        <v xml:space="preserve"> </v>
      </c>
      <c r="O25" s="78" t="str">
        <f>IF(SUM(COUNTIFS('Planificación 2026-1'!E:E,"PRINCIPAL",'Planificación 2026-1'!W:W,C25,'Planificación 2026-1'!G:G,"CA"))&gt;0,"P07"," ")</f>
        <v xml:space="preserve"> </v>
      </c>
      <c r="P25" s="78" t="str">
        <f>IF(SUM(COUNTIFS('Planificación 2026-1'!E:E,"PRINCIPAL",'Planificación 2026-1'!W:W,C25,'Planificación 2026-1'!G:G,"DE"))&gt;0,"P08"," ")</f>
        <v xml:space="preserve"> </v>
      </c>
      <c r="Q25" s="78" t="str">
        <f>IF(SUM(COUNTIFS('Planificación 2026-1'!E:E,"PRINCIPAL",'Planificación 2026-1'!W:W,C25,'Planificación 2026-1'!G:G,"OB"))&gt;0,"P09"," ")</f>
        <v xml:space="preserve"> </v>
      </c>
      <c r="R25" s="78" t="str">
        <f>IF(SUM(COUNTIFS('Planificación 2026-1'!E:E,"PRINCIPAL",'Planificación 2026-1'!W:W,C25,'Planificación 2026-1'!G:G,"MH"))&gt;0,"P31"," ")</f>
        <v xml:space="preserve"> </v>
      </c>
      <c r="S25" s="78" t="str">
        <f>IF(SUM(COUNTIFS('Planificación 2026-1'!E:E,"PRINCIPAL",'Planificación 2026-1'!W:W,C25,'Planificación 2026-1'!G:G,"IC"))&gt;0,"P32"," ")</f>
        <v xml:space="preserve"> </v>
      </c>
      <c r="T25" s="78" t="str">
        <f>IF(SUM(COUNTIFS('Planificación 2026-1'!E:E,"PRINCIPAL",'Planificación 2026-1'!W:W,C25,'Planificación 2026-1'!G:G,"AR"))&gt;0,"P34"," ")</f>
        <v xml:space="preserve"> </v>
      </c>
      <c r="U25" s="78" t="str">
        <f>IF(SUM(COUNTIFS('Planificación 2026-1'!E:E,"PRINCIPAL",'Planificación 2026-1'!W:W,C25,'Planificación 2026-1'!G:G,"T1"))&gt;0,"P35"," ")</f>
        <v xml:space="preserve"> </v>
      </c>
      <c r="V25" s="78" t="str">
        <f>IF(SUM(COUNTIFS('Planificación 2026-1'!E:E,"PRINCIPAL",'Planificación 2026-1'!W:W,C25,'Planificación 2026-1'!G:G,"T3"))&gt;0,"P36"," ")</f>
        <v xml:space="preserve"> </v>
      </c>
      <c r="W25" s="78" t="str">
        <f>IF(SUM(COUNTIFS('Planificación 2026-1'!E:E,"PRINCIPAL",'Planificación 2026-1'!W:W,C25,'Planificación 2026-1'!G:G,"T2"))&gt;0,"P37"," ")</f>
        <v xml:space="preserve"> </v>
      </c>
      <c r="X25" s="78" t="str">
        <f>IF(SUM(COUNTIFS('Planificación 2026-1'!E:E,"PRINCIPAL",'Planificación 2026-1'!W:W,C25,'Planificación 2026-1'!G:G,"AE"))&gt;0,"P38"," ")</f>
        <v xml:space="preserve"> </v>
      </c>
      <c r="Y25" s="78" t="str">
        <f>IF(SUM(COUNTIFS('Planificación 2026-1'!E:E,"PRINCIPAL",'Planificación 2026-1'!W:W,C25,'Planificación 2026-1'!G:G,"T4"))&gt;0,"P55"," ")</f>
        <v xml:space="preserve"> </v>
      </c>
      <c r="Z25" s="78" t="str">
        <f>IF(SUM(COUNTIFS('Planificación 2026-1'!E:E,"FILIAL",'Planificación 2026-1'!W:W,C25,'Planificación 2026-1'!G:G,"AF"))&gt;0," P01"," ")</f>
        <v xml:space="preserve"> </v>
      </c>
      <c r="AA25" s="78" t="str">
        <f>IF(SUM(COUNTIFS('Planificación 2026-1'!E:E,"FILIAL",'Planificación 2026-1'!W:W,C25,'Planificación 2026-1'!G:G,"EN"))&gt;0,"P02"," ")</f>
        <v>P02</v>
      </c>
      <c r="AB25" s="78" t="str">
        <f>IF(SUM(COUNTIFS('Planificación 2026-1'!E:E,"FILIAL",'Planificación 2026-1'!W:W,C25,'Planificación 2026-1'!G:G,"IS"))&gt;0,"P03"," ")</f>
        <v xml:space="preserve"> </v>
      </c>
      <c r="AC25" s="78" t="str">
        <f>IF(SUM(COUNTIFS('Planificación 2026-1'!E:E,"FILIAL",'Planificación 2026-1'!W:W,C25,'Planificación 2026-1'!G:G,"PS"))&gt;0,"P04"," ")</f>
        <v>P04</v>
      </c>
      <c r="AD25" s="78"/>
      <c r="AE25" s="78" t="str">
        <f>IF(SUM(COUNTIFS('Planificación 2026-1'!E:E,"FILIAL",'Planificación 2026-1'!W:W,C25,'Planificación 2026-1'!G:G,"IN"))&gt;0,"P06"," ")</f>
        <v xml:space="preserve"> </v>
      </c>
      <c r="AF25" s="78" t="str">
        <f>IF(SUM(COUNTIFS('Planificación 2026-1'!E:E,"FILIAL",'Planificación 2026-1'!W:W,C25,'Planificación 2026-1'!G:G,"CA"))&gt;0,"P07"," ")</f>
        <v xml:space="preserve"> </v>
      </c>
      <c r="AG25" s="78" t="str">
        <f>IF(SUM(COUNTIFS('Planificación 2026-1'!E:E,"FILIAL",'Planificación 2026-1'!W:W,C25,'Planificación 2026-1'!G:G,"DE"))&gt;0,"P08"," ")</f>
        <v xml:space="preserve"> </v>
      </c>
      <c r="AH25" s="78" t="str">
        <f>IF(SUM(COUNTIFS('Planificación 2026-1'!E:E,"FILIAL",'Planificación 2026-1'!W:W,C25,'Planificación 2026-1'!G:G,"OB"))&gt;0,"P09"," ")</f>
        <v>P09</v>
      </c>
      <c r="AI25" s="78" t="str">
        <f>IF(SUM(COUNTIFS('Planificación 2026-1'!E:E,"FILIAL",'Planificación 2026-1'!W:W,C25,'Planificación 2026-1'!G:G,"MH"))&gt;0,"P31"," ")</f>
        <v xml:space="preserve"> </v>
      </c>
      <c r="AJ25" s="78" t="str">
        <f>IF(SUM(COUNTIFS('Planificación 2026-1'!E:E,"FILIAL",'Planificación 2026-1'!W:W,C25,'Planificación 2026-1'!G:G,"IC"))&gt;0,"P32"," ")</f>
        <v xml:space="preserve"> </v>
      </c>
      <c r="AK25" s="78" t="str">
        <f>IF(SUM(COUNTIFS('Planificación 2026-1'!E:E,"FILIAL",'Planificación 2026-1'!W:W,C25,'Planificación 2026-1'!G:G,"AR"))&gt;0,"P34"," ")</f>
        <v xml:space="preserve"> </v>
      </c>
      <c r="AL25" s="78" t="str">
        <f>IF(SUM(COUNTIFS('Planificación 2026-1'!E:E,"FILIAL",'Planificación 2026-1'!W:W,C25,'Planificación 2026-1'!G:G,"T1"))&gt;0,"P35"," ")</f>
        <v xml:space="preserve"> </v>
      </c>
      <c r="AM25" s="78" t="str">
        <f>IF(SUM(COUNTIFS('Planificación 2026-1'!E:E,"FILIAL",'Planificación 2026-1'!W:W,C25,'Planificación 2026-1'!G:G,"T3"))&gt;0,"P36"," ")</f>
        <v xml:space="preserve"> </v>
      </c>
      <c r="AN25" s="78" t="str">
        <f>IF(SUM(COUNTIFS('Planificación 2026-1'!E:E,"FILIAL",'Planificación 2026-1'!W:W,C25,'Planificación 2026-1'!G:G,"T2"))&gt;0,"P37"," ")</f>
        <v xml:space="preserve"> </v>
      </c>
      <c r="AO25" s="78" t="str">
        <f>IF(SUM(COUNTIFS('Planificación 2026-1'!E:E,"FILIAL",'Planificación 2026-1'!W:W,C25,'Planificación 2026-1'!G:G,"AE"))&gt;0,"P38"," ")</f>
        <v xml:space="preserve"> </v>
      </c>
      <c r="AP25" s="78" t="str">
        <f>IF(SUM(COUNTIFS('Planificación 2026-1'!E:E,"FILIAL",'Planificación 2026-1'!W:W,C25,'Planificación 2026-1'!G:G,"T4"))&gt;0,"P55"," ")</f>
        <v xml:space="preserve"> </v>
      </c>
      <c r="AQ25" s="78" t="str">
        <f>IF(SUM(COUNTIFS('Planificación 2026-1'!E:E,"SUNAMPE",'Planificación 2026-1'!W:W,C25,'Planificación 2026-1'!G:G,"AF"))&gt;0," P01"," ")</f>
        <v xml:space="preserve"> </v>
      </c>
      <c r="AR25" s="78" t="str">
        <f>IF(SUM(COUNTIFS('Planificación 2026-1'!E:E,"SUNAMPE",'Planificación 2026-1'!W:W,C25,'Planificación 2026-1'!G:G,"EN"))&gt;0,"P02"," ")</f>
        <v xml:space="preserve"> </v>
      </c>
      <c r="AS25" s="78" t="str">
        <f>IF(SUM(COUNTIFS('Planificación 2026-1'!E:E,"SUNAMPE",'Planificación 2026-1'!W:W,C25,'Planificación 2026-1'!G:G,"IS"))&gt;0,"P03"," ")</f>
        <v xml:space="preserve"> </v>
      </c>
      <c r="AT25" s="78" t="str">
        <f>IF(SUM(COUNTIFS('Planificación 2026-1'!E:E,"SUNAMPE",'Planificación 2026-1'!W:W,C25,'Planificación 2026-1'!G:G,"PS"))&gt;0,"P04"," ")</f>
        <v xml:space="preserve"> </v>
      </c>
      <c r="AU25" s="78"/>
      <c r="AV25" s="78" t="str">
        <f>IF(SUM(COUNTIFS('Planificación 2026-1'!E:E,"SUNAMPE",'Planificación 2026-1'!W:W,C25,'Planificación 2026-1'!G:G,"IN"))&gt;0,"P06"," ")</f>
        <v xml:space="preserve"> </v>
      </c>
      <c r="AW25" s="78" t="str">
        <f>IF(SUM(COUNTIFS('Planificación 2026-1'!E:E,"SUNAMPE",'Planificación 2026-1'!W:W,C25,'Planificación 2026-1'!G:G,"CA"))&gt;0,"P07"," ")</f>
        <v xml:space="preserve"> </v>
      </c>
      <c r="AX25" s="78" t="str">
        <f>IF(SUM(COUNTIFS('Planificación 2026-1'!E:E,"SUNAMPE",'Planificación 2026-1'!W:W,C25,'Planificación 2026-1'!G:G,"DE"))&gt;0,"P08"," ")</f>
        <v xml:space="preserve"> </v>
      </c>
      <c r="AY25" s="78" t="str">
        <f>IF(SUM(COUNTIFS('Planificación 2026-1'!E:E,"SUNAMPE",'Planificación 2026-1'!W:W,C25,'Planificación 2026-1'!G:G,"OB"))&gt;0,"P09"," ")</f>
        <v xml:space="preserve"> </v>
      </c>
      <c r="AZ25" s="78" t="str">
        <f>IF(SUM(COUNTIFS('Planificación 2026-1'!E:E,"SUNAMPE",'Planificación 2026-1'!W:W,C25,'Planificación 2026-1'!G:G,"MH"))&gt;0,"P31"," ")</f>
        <v xml:space="preserve"> </v>
      </c>
      <c r="BA25" s="78" t="str">
        <f>IF(SUM(COUNTIFS('Planificación 2026-1'!E:E,"SUNAMPE",'Planificación 2026-1'!W:W,C25,'Planificación 2026-1'!G:G,"IC"))&gt;0,"P32"," ")</f>
        <v xml:space="preserve"> </v>
      </c>
      <c r="BB25" s="78" t="str">
        <f>IF(SUM(COUNTIFS('Planificación 2026-1'!E:E,"SUNAMPE",'Planificación 2026-1'!W:W,C25,'Planificación 2026-1'!G:G,"AR"))&gt;0,"P34"," ")</f>
        <v xml:space="preserve"> </v>
      </c>
      <c r="BC25" s="78" t="str">
        <f>IF(SUM(COUNTIFS('Planificación 2026-1'!E:E,"SUNAMPE",'Planificación 2026-1'!W:W,C25,'Planificación 2026-1'!G:G,"T1"))&gt;0,"P35"," ")</f>
        <v xml:space="preserve"> </v>
      </c>
      <c r="BD25" s="78" t="str">
        <f>IF(SUM(COUNTIFS('Planificación 2026-1'!E:E,"SUNAMPE",'Planificación 2026-1'!W:W,C25,'Planificación 2026-1'!G:G,"T3"))&gt;0,"P36"," ")</f>
        <v xml:space="preserve"> </v>
      </c>
      <c r="BE25" s="78" t="str">
        <f>IF(SUM(COUNTIFS('Planificación 2026-1'!E:E,"SUNAMPE",'Planificación 2026-1'!W:W,C25,'Planificación 2026-1'!G:G,"T2"))&gt;0,"P37"," ")</f>
        <v xml:space="preserve"> </v>
      </c>
      <c r="BF25" s="78" t="str">
        <f>IF(SUM(COUNTIFS('Planificación 2026-1'!E:E,"SUNAMPE",'Planificación 2026-1'!W:W,C25,'Planificación 2026-1'!G:G,"AE"))&gt;0,"P38"," ")</f>
        <v xml:space="preserve"> </v>
      </c>
      <c r="BG25" s="78" t="str">
        <f>IF(SUM(COUNTIFS('Planificación 2026-1'!E:E,"SUNAMPE",'Planificación 2026-1'!W:W,C25,'Planificación 2026-1'!G:G,"T4"))&gt;0,"P55"," ")</f>
        <v xml:space="preserve"> </v>
      </c>
      <c r="BH25" s="78" t="str">
        <f>IF(SUM(COUNTIFS('Planificación 2026-1'!E:E,"HUAURA",'Planificación 2026-1'!W:W,C25,'Planificación 2026-1'!G:G,"AF"))&gt;0," P01"," ")</f>
        <v xml:space="preserve"> </v>
      </c>
      <c r="BI25" s="78" t="str">
        <f>IF(SUM(COUNTIFS('Planificación 2026-1'!E:E,"HUAURA",'Planificación 2026-1'!W:W,C25,'Planificación 2026-1'!G:G,"EN"))&gt;0,"P02"," ")</f>
        <v xml:space="preserve"> </v>
      </c>
      <c r="BJ25" s="78" t="str">
        <f>IF(SUM(COUNTIFS('Planificación 2026-1'!E:E,"HUAURA",'Planificación 2026-1'!W:W,C25,'Planificación 2026-1'!G:G,"IS"))&gt;0,"P03"," ")</f>
        <v xml:space="preserve"> </v>
      </c>
      <c r="BK25" s="78" t="str">
        <f>IF(SUM(COUNTIFS('Planificación 2026-1'!E:E,"HUAURA",'Planificación 2026-1'!W:W,C25,'Planificación 2026-1'!G:G,"PS"))&gt;0,"P04"," ")</f>
        <v xml:space="preserve"> </v>
      </c>
      <c r="BL25" s="78"/>
      <c r="BM25" s="78" t="str">
        <f>IF(SUM(COUNTIFS('Planificación 2026-1'!E:E,"HUAURA",'Planificación 2026-1'!W:W,C25,'Planificación 2026-1'!G:G,"IN"))&gt;0,"P06"," ")</f>
        <v xml:space="preserve"> </v>
      </c>
      <c r="BN25" s="78" t="str">
        <f>IF(SUM(COUNTIFS('Planificación 2026-1'!E:E,"HUAURA",'Planificación 2026-1'!W:W,C25,'Planificación 2026-1'!G:G,"CA"))&gt;0,"P07"," ")</f>
        <v xml:space="preserve"> </v>
      </c>
      <c r="BO25" s="78" t="str">
        <f>IF(SUM(COUNTIFS('Planificación 2026-1'!E:E,"HUAURA",'Planificación 2026-1'!W:W,C25,'Planificación 2026-1'!G:G,"DE"))&gt;0,"P08"," ")</f>
        <v xml:space="preserve"> </v>
      </c>
      <c r="BP25" s="78" t="str">
        <f>IF(SUM(COUNTIFS('Planificación 2026-1'!E:E,"HUAURA",'Planificación 2026-1'!W:W,C25,'Planificación 2026-1'!G:G,"OB"))&gt;0,"P09"," ")</f>
        <v xml:space="preserve"> </v>
      </c>
      <c r="BQ25" s="78" t="str">
        <f>IF(SUM(COUNTIFS('Planificación 2026-1'!E:E,"HUAURA",'Planificación 2026-1'!W:W,C25,'Planificación 2026-1'!G:G,"MH"))&gt;0,"P31"," ")</f>
        <v xml:space="preserve"> </v>
      </c>
      <c r="BR25" s="78" t="str">
        <f>IF(SUM(COUNTIFS('Planificación 2026-1'!E:E,"HUAURA",'Planificación 2026-1'!W:W,C25,'Planificación 2026-1'!G:G,"IC"))&gt;0,"P32"," ")</f>
        <v xml:space="preserve"> </v>
      </c>
      <c r="BS25" s="78" t="str">
        <f>IF(SUM(COUNTIFS('Planificación 2026-1'!E:E,"HUAURA",'Planificación 2026-1'!W:W,C25,'Planificación 2026-1'!G:G,"AR"))&gt;0,"P34"," ")</f>
        <v xml:space="preserve"> </v>
      </c>
      <c r="BT25" s="78" t="str">
        <f>IF(SUM(COUNTIFS('Planificación 2026-1'!E:E,"HUAURA",'Planificación 2026-1'!W:W,C25,'Planificación 2026-1'!G:G,"T1"))&gt;0,"P35"," ")</f>
        <v xml:space="preserve"> </v>
      </c>
      <c r="BU25" s="78" t="str">
        <f>IF(SUM(COUNTIFS('Planificación 2026-1'!E:E,"HUAURA",'Planificación 2026-1'!W:W,C25,'Planificación 2026-1'!G:G,"T3"))&gt;0,"P36"," ")</f>
        <v xml:space="preserve"> </v>
      </c>
      <c r="BV25" s="78" t="str">
        <f>IF(SUM(COUNTIFS('Planificación 2026-1'!E:E,"HUAURA",'Planificación 2026-1'!W:W,C25,'Planificación 2026-1'!G:G,"T2"))&gt;0,"P37"," ")</f>
        <v xml:space="preserve"> </v>
      </c>
      <c r="BW25" s="78" t="str">
        <f>IF(SUM(COUNTIFS('Planificación 2026-1'!E:E,"HUAURA",'Planificación 2026-1'!W:W,C25,'Planificación 2026-1'!G:G,"AE"))&gt;0,"P38"," ")</f>
        <v xml:space="preserve"> </v>
      </c>
      <c r="BX25" s="78" t="str">
        <f>IF(SUM(COUNTIFS('Planificación 2026-1'!E:E,"HUAURA",'Planificación 2026-1'!W:W,C25,'Planificación 2026-1'!G:G,"T4"))&gt;0,"P55"," ")</f>
        <v xml:space="preserve"> </v>
      </c>
      <c r="BY25" s="79">
        <f>SUMIFS('Planificación 2026-1'!R:R,'Planificación 2026-1'!W:W,C25,'Planificación 2026-1'!G:G,"AF",'Planificación 2026-1'!H:H,"&gt;2")</f>
        <v>0</v>
      </c>
      <c r="BZ25" s="79">
        <f>SUMIFS('Planificación 2026-1'!R:R,'Planificación 2026-1'!W:W,C25,'Planificación 2026-1'!G:G,"EN",'Planificación 2026-1'!H:H,"&gt;2")</f>
        <v>0</v>
      </c>
      <c r="CA25" s="79">
        <f>SUMIFS('Planificación 2026-1'!R:R,'Planificación 2026-1'!W:W,C25,'Planificación 2026-1'!G:G,"IS",'Planificación 2026-1'!H:H,"&gt;2")</f>
        <v>0</v>
      </c>
      <c r="CB25" s="79">
        <f>SUMIFS('Planificación 2026-1'!R:R,'Planificación 2026-1'!W:W,C25,'Planificación 2026-1'!G:G,"PS",'Planificación 2026-1'!H:H,"&gt;2")</f>
        <v>0</v>
      </c>
      <c r="CC25" s="79">
        <f>SUMIFS('Planificación 2026-1'!R:R,'Planificación 2026-1'!W:W,C25,'Planificación 2026-1'!G:G,"IN",'Planificación 2026-1'!H:H,"&gt;2")</f>
        <v>0</v>
      </c>
      <c r="CD25" s="79">
        <f>SUMIFS('Planificación 2026-1'!R:R,'Planificación 2026-1'!W:W,C25,'Planificación 2026-1'!G:G,"CA",'Planificación 2026-1'!H:H,"&gt;2")</f>
        <v>0</v>
      </c>
      <c r="CE25" s="79">
        <f>SUMIFS('Planificación 2026-1'!R:R,'Planificación 2026-1'!W:W,C25,'Planificación 2026-1'!G:G,"DE",'Planificación 2026-1'!H:H,"&gt;2")</f>
        <v>0</v>
      </c>
      <c r="CF25" s="79">
        <f>SUMIFS('Planificación 2026-1'!R:R,'Planificación 2026-1'!W:W,C25,'Planificación 2026-1'!G:G,"OB",'Planificación 2026-1'!H:H,"&gt;2")</f>
        <v>0</v>
      </c>
      <c r="CG25" s="79">
        <f>SUMIFS('Planificación 2026-1'!R:R,'Planificación 2026-1'!W:W,C25,'Planificación 2026-1'!G:G,"MH",'Planificación 2026-1'!H:H,"&gt;2")</f>
        <v>0</v>
      </c>
      <c r="CH25" s="79">
        <f>SUMIFS('Planificación 2026-1'!R:R,'Planificación 2026-1'!W:W,C25,'Planificación 2026-1'!G:G,"IC",'Planificación 2026-1'!H:H,"&gt;2")</f>
        <v>0</v>
      </c>
      <c r="CI25" s="79">
        <f>SUMIFS('Planificación 2026-1'!R:R,'Planificación 2026-1'!W:W,C25,'Planificación 2026-1'!G:G,"AR",'Planificación 2026-1'!H:H,"&gt;2")</f>
        <v>0</v>
      </c>
      <c r="CJ25" s="79">
        <f>SUMIFS('Planificación 2026-1'!R:R,'Planificación 2026-1'!W:W,C25,'Planificación 2026-1'!G:G,"T1",'Planificación 2026-1'!H:H,"&gt;2")</f>
        <v>0</v>
      </c>
      <c r="CK25" s="79">
        <f>SUMIFS('Planificación 2026-1'!R:R,'Planificación 2026-1'!W:W,C25,'Planificación 2026-1'!G:G,"T3",'Planificación 2026-1'!H:H,"&gt;2")</f>
        <v>0</v>
      </c>
      <c r="CL25" s="79">
        <f>SUMIFS('Planificación 2026-1'!R:R,'Planificación 2026-1'!W:W,C25,'Planificación 2026-1'!G:G,"T2",'Planificación 2026-1'!H:H,"&gt;2")</f>
        <v>0</v>
      </c>
      <c r="CM25" s="79">
        <f>SUMIFS('Planificación 2026-1'!R:R,'Planificación 2026-1'!W:W,C25,'Planificación 2026-1'!G:G,"AE",'Planificación 2026-1'!H:H,"&gt;2")</f>
        <v>0</v>
      </c>
      <c r="CN25" s="79">
        <f>SUMIFS('Planificación 2026-1'!R:R,'Planificación 2026-1'!W:W,C25,'Planificación 2026-1'!G:G,"T4",'Planificación 2026-1'!H:H,"&gt;2")</f>
        <v>0</v>
      </c>
      <c r="CO25" s="79">
        <f>SUMIFS('Planificación 2026-1'!R:R,'Planificación 2026-1'!W:W,C25,'Planificación 2026-1'!G:G,"AF",'Planificación 2026-1'!H:H,"&lt;3")</f>
        <v>0</v>
      </c>
      <c r="CP25" s="79">
        <f>SUMIFS('Planificación 2026-1'!R:R,'Planificación 2026-1'!W:W,C25,'Planificación 2026-1'!G:G,"EN",'Planificación 2026-1'!H:H,"&lt;3")</f>
        <v>5</v>
      </c>
      <c r="CQ25" s="79">
        <f>SUMIFS('Planificación 2026-1'!R:R,'Planificación 2026-1'!W:W,C25,'Planificación 2026-1'!G:G,"IS",'Planificación 2026-1'!H:H,"&lt;3")</f>
        <v>0</v>
      </c>
      <c r="CR25" s="79">
        <f>SUMIFS('Planificación 2026-1'!R:R,'Planificación 2026-1'!W:W,C25,'Planificación 2026-1'!G:G,"PS",'Planificación 2026-1'!H:H,"&lt;3")</f>
        <v>5</v>
      </c>
      <c r="CS25" s="79">
        <f>SUMIFS('Planificación 2026-1'!R:R,'Planificación 2026-1'!W:W,C25,'Planificación 2026-1'!G:G,"IN",'Planificación 2026-1'!H:H,"&lt;3")</f>
        <v>0</v>
      </c>
      <c r="CT25" s="79">
        <f>SUMIFS('Planificación 2026-1'!R:R,'Planificación 2026-1'!W:W,C25,'Planificación 2026-1'!G:G,"CA",'Planificación 2026-1'!H:H,"&lt;3")</f>
        <v>0</v>
      </c>
      <c r="CU25" s="79">
        <f>SUMIFS('Planificación 2026-1'!R:R,'Planificación 2026-1'!W:W,C25,'Planificación 2026-1'!G:G,"DE",'Planificación 2026-1'!H:H,"&lt;3")</f>
        <v>0</v>
      </c>
      <c r="CV25" s="79">
        <f>SUMIFS('Planificación 2026-1'!R:R,'Planificación 2026-1'!W:W,C25,'Planificación 2026-1'!G:G,"OB",'Planificación 2026-1'!H:H,"&lt;3")</f>
        <v>10</v>
      </c>
      <c r="CW25" s="79">
        <f>SUMIFS('Planificación 2026-1'!R:R,'Planificación 2026-1'!W:W,C25,'Planificación 2026-1'!G:G,"MH",'Planificación 2026-1'!H:H,"&lt;3")</f>
        <v>15</v>
      </c>
      <c r="CX25" s="79">
        <f>SUMIFS('Planificación 2026-1'!R:R,'Planificación 2026-1'!W:W,C25,'Planificación 2026-1'!G:G,"IC",'Planificación 2026-1'!H:H,"&lt;3")</f>
        <v>0</v>
      </c>
      <c r="CY25" s="79">
        <f>SUMIFS('Planificación 2026-1'!R:R,'Planificación 2026-1'!W:W,C25,'Planificación 2026-1'!G:G,"AR",'Planificación 2026-1'!H:H,"&lt;3")</f>
        <v>0</v>
      </c>
      <c r="CZ25" s="79">
        <f>SUMIFS('Planificación 2026-1'!R:R,'Planificación 2026-1'!W:W,C25,'Planificación 2026-1'!G:G,"T1",'Planificación 2026-1'!H:H,"&lt;3")</f>
        <v>0</v>
      </c>
      <c r="DA25" s="79">
        <f>SUMIFS('Planificación 2026-1'!R:R,'Planificación 2026-1'!W:W,C25,'Planificación 2026-1'!G:G,"T3",'Planificación 2026-1'!H:H,"&lt;3")</f>
        <v>0</v>
      </c>
      <c r="DB25" s="79">
        <f>SUMIFS('Planificación 2026-1'!R:R,'Planificación 2026-1'!W:W,C25,'Planificación 2026-1'!G:G,"T2",'Planificación 2026-1'!H:H,"&lt;3")</f>
        <v>0</v>
      </c>
      <c r="DC25" s="79">
        <f>SUMIFS('Planificación 2026-1'!R:R,'Planificación 2026-1'!W:W,C25,'Planificación 2026-1'!G:G,"AE",'Planificación 2026-1'!H:H,"&lt;3")</f>
        <v>0</v>
      </c>
      <c r="DD25" s="79">
        <f>SUMIFS('Planificación 2026-1'!R:R,'Planificación 2026-1'!W:W,C25,'Planificación 2026-1'!G:G,"T4",'Planificación 2026-1'!H:H,"&lt;3")</f>
        <v>0</v>
      </c>
      <c r="DE25" s="78" t="str">
        <f t="shared" si="4"/>
        <v/>
      </c>
      <c r="DF25" s="30">
        <f>IF(C25="","",SUMIFS('Planificación 2026-1'!R:R,'Planificación 2026-1'!W:W,C25,'Planificación 2026-1'!E:E,"PRINCIPAL",'Planificación 2026-1'!X:X,"VIRTUAL"))</f>
        <v>0</v>
      </c>
      <c r="DG25" s="30">
        <f>IF(C25="","",SUMIFS('Planificación 2026-1'!R:R,'Planificación 2026-1'!W:W,C25,'Planificación 2026-1'!E:E,"PRINCIPAL",'Planificación 2026-1'!X:X,"PRESENCIAL"))</f>
        <v>0</v>
      </c>
      <c r="DH25" s="30">
        <f>IF(C25="","",SUMIFS('Planificación 2026-1'!R:R,'Planificación 2026-1'!W:W,C25,'Planificación 2026-1'!E:E,"PRINCIPAL",'Planificación 2026-1'!X:X,"HIBRIDO PRESENCIAL"))</f>
        <v>0</v>
      </c>
      <c r="DI25" s="78" t="str">
        <f t="shared" si="5"/>
        <v>P02 P04 P09</v>
      </c>
      <c r="DJ25" s="78">
        <f>IF(C25="","",SUMIFS('Planificación 2026-1'!R:R,'Planificación 2026-1'!W:W,C25,'Planificación 2026-1'!E:E,"FILIAL",'Planificación 2026-1'!X:X,"VIRTUAL"))</f>
        <v>0</v>
      </c>
      <c r="DK25" s="80">
        <f>IF(C25="","",SUMIFS('Planificación 2026-1'!R:R,'Planificación 2026-1'!W:W,C25,'Planificación 2026-1'!E:E,"FILIAL",'Planificación 2026-1'!X:X,"PRESENCIAL"))</f>
        <v>20</v>
      </c>
      <c r="DL25" s="42">
        <f>IF(C25="","",SUMIFS('Planificación 2026-1'!R:R,'Planificación 2026-1'!W:W,C25,'Planificación 2026-1'!E:E,"FILIAL",'Planificación 2026-1'!X:X,"HIBRIDO PRESENCIAL"))</f>
        <v>0</v>
      </c>
      <c r="DM25" s="81" t="str">
        <f t="shared" si="6"/>
        <v/>
      </c>
      <c r="DN25" s="78">
        <f>IF(C25="","",SUMIFS('Planificación 2026-1'!R:R,'Planificación 2026-1'!W:W,C25,'Planificación 2026-1'!E:E,"SUNAMPE",'Planificación 2026-1'!X:X,"VIRTUAL"))</f>
        <v>0</v>
      </c>
      <c r="DO25" s="42">
        <f>IF(C25="","",SUMIFS('Planificación 2026-1'!R:R,'Planificación 2026-1'!W:W,C25,'Planificación 2026-1'!E:E,"SUNAMPE",'Planificación 2026-1'!X:X,"PRESENCIAL"))</f>
        <v>0</v>
      </c>
      <c r="DP25" s="81" t="str">
        <f t="shared" si="7"/>
        <v/>
      </c>
      <c r="DQ25" s="78">
        <f>IF(C25="","",SUMIFS('Planificación 2026-1'!R:R,'Planificación 2026-1'!W:W,C25,'Planificación 2026-1'!E:E,"HUAURA",'Planificación 2026-1'!X:X,"VIRTUAL"))</f>
        <v>0</v>
      </c>
      <c r="DR25" s="42">
        <f>IF(C25="","",SUMIFS('Planificación 2026-1'!R:R,'Planificación 2026-1'!W:W,C25,'Planificación 2026-1'!E:E,"HUAURA",'Planificación 2026-1'!X:X,"PRESENCIAL"))</f>
        <v>0</v>
      </c>
      <c r="DS25" s="48">
        <f>SUMIFS('Planificación 2026-1'!R:R,'Planificación 2026-1'!W:W,C25,'Planificación 2026-1'!E:E,"PRINCIPAL",'Planificación 2026-1'!X:X,"VIRTUAL",'Planificación 2026-1'!H:H,"&gt;2")</f>
        <v>0</v>
      </c>
      <c r="DT25" s="48">
        <f>SUMIFS('Planificación 2026-1'!R:R,'Planificación 2026-1'!W:W,C25,'Planificación 2026-1'!E:E,"PRINCIPAL",'Planificación 2026-1'!X:X,"&lt;&gt;VIRTUAL",'Planificación 2026-1'!H:H,"&gt;2")</f>
        <v>0</v>
      </c>
      <c r="DU25" s="48">
        <f>SUMIFS('Planificación 2026-1'!R:R,'Planificación 2026-1'!W:W,C25,'Planificación 2026-1'!E:E,"SUNAMPE",'Planificación 2026-1'!X:X,"VIRTUAL",'Planificación 2026-1'!H:H,"&gt;2")</f>
        <v>0</v>
      </c>
      <c r="DV25" s="48">
        <f>SUMIFS('Planificación 2026-1'!R:R,'Planificación 2026-1'!W:W,C25,'Planificación 2026-1'!E:E,"SUNAMPE",'Planificación 2026-1'!X:X,"&lt;&gt;VIRTUAL",'Planificación 2026-1'!H:H,"&gt;2")</f>
        <v>0</v>
      </c>
      <c r="DW25" s="48">
        <f>SUMIFS('Planificación 2026-1'!R:R,'Planificación 2026-1'!W:W,C25,'Planificación 2026-1'!E:E,"FILIAL",'Planificación 2026-1'!X:X,"VIRTUAL",'Planificación 2026-1'!H:H,"&gt;2")</f>
        <v>0</v>
      </c>
      <c r="DX25" s="48">
        <f>SUMIFS('Planificación 2026-1'!R:R,'Planificación 2026-1'!W:W,C25,'Planificación 2026-1'!E:E,"FILIAL",'Planificación 2026-1'!X:X,"&lt;&gt;VIRTUAL",'Planificación 2026-1'!H:H,"&gt;2")</f>
        <v>0</v>
      </c>
      <c r="DY25" s="48">
        <f>SUMIFS('Planificación 2026-1'!R:R,'Planificación 2026-1'!W:W,C25,'Planificación 2026-1'!E:E,"PORUMA",'Planificación 2026-1'!X:X,"VIRTUAL",'Planificación 2026-1'!H:H,"&gt;2")</f>
        <v>0</v>
      </c>
      <c r="DZ25" s="48">
        <f>SUMIFS('Planificación 2026-1'!R:R,'Planificación 2026-1'!W:W,C25,'Planificación 2026-1'!E:E,"PORUMA",'Planificación 2026-1'!X:X,"&lt;&gt;VIRTUAL",'Planificación 2026-1'!H:H,"&gt;2")</f>
        <v>0</v>
      </c>
      <c r="EA25" s="48">
        <f>SUMIFS('Planificación 2026-1'!R:R,'Planificación 2026-1'!W:W,C25,'Planificación 2026-1'!E:E,"HUAURA",'Planificación 2026-1'!X:X,"VIRTUAL",'Planificación 2026-1'!H:H,"&gt;2")</f>
        <v>0</v>
      </c>
      <c r="EB25" s="48">
        <f>SUMIFS('Planificación 2026-1'!R:R,'Planificación 2026-1'!W:W,C25,'Planificación 2026-1'!E:E,"HUAURA",'Planificación 2026-1'!X:X,"&lt;&gt;VIRTUAL",'Planificación 2026-1'!H:H,"&gt;2")</f>
        <v>0</v>
      </c>
      <c r="EC25" s="48">
        <f>SUMIFS('Planificación 2026-1'!R:R,'Planificación 2026-1'!W:W,C25,'Planificación 2026-1'!E:E,"PRINCIPAL",'Planificación 2026-1'!X:X,"VIRTUAL",'Planificación 2026-1'!H:H,"&lt;3")</f>
        <v>0</v>
      </c>
      <c r="ED25" s="48">
        <f>SUMIFS('Planificación 2026-1'!R:R,'Planificación 2026-1'!W:W,C25,'Planificación 2026-1'!E:E,"PRINCIPAL",'Planificación 2026-1'!X:X,"&lt;&gt;VIRTUAL",'Planificación 2026-1'!H:H,"&lt;3")</f>
        <v>0</v>
      </c>
      <c r="EE25" s="48">
        <f>SUMIFS('Planificación 2026-1'!R:R,'Planificación 2026-1'!W:W,C25,'Planificación 2026-1'!E:E,"SUNAMPE",'Planificación 2026-1'!X:X,"VIRTUAL",'Planificación 2026-1'!H:H,"&lt;3")</f>
        <v>0</v>
      </c>
      <c r="EF25" s="48">
        <f>SUMIFS('Planificación 2026-1'!R:R,'Planificación 2026-1'!W:W,C25,'Planificación 2026-1'!E:E,"SUNAMPE",'Planificación 2026-1'!X:X,"&lt;&gt;VIRTUAL",'Planificación 2026-1'!H:H,"&lt;3")</f>
        <v>0</v>
      </c>
      <c r="EG25" s="48">
        <f>SUMIFS('Planificación 2026-1'!R:R,'Planificación 2026-1'!W:W,C25,'Planificación 2026-1'!E:E,"FILIAL",'Planificación 2026-1'!X:X,"VIRTUAL",'Planificación 2026-1'!H:H,"&lt;3")</f>
        <v>0</v>
      </c>
      <c r="EH25" s="48">
        <f>SUMIFS('Planificación 2026-1'!R:R,'Planificación 2026-1'!W:W,C25,'Planificación 2026-1'!E:E,"FILIAL",'Planificación 2026-1'!X:X,"&lt;&gt;VIRTUAL",'Planificación 2026-1'!H:H,"&lt;3")</f>
        <v>20</v>
      </c>
      <c r="EI25" s="48">
        <f>SUMIFS('Planificación 2026-1'!R:R,'Planificación 2026-1'!W:W,C25,'Planificación 2026-1'!E:E,"PORUMA",'Planificación 2026-1'!X:X,"VIRTUAL",'Planificación 2026-1'!H:H,"&lt;3")</f>
        <v>0</v>
      </c>
      <c r="EJ25" s="48">
        <f>SUMIFS('Planificación 2026-1'!R:R,'Planificación 2026-1'!W:W,C25,'Planificación 2026-1'!E:E,"PORUMA",'Planificación 2026-1'!X:X,"&lt;&gt;VIRTUAL",'Planificación 2026-1'!H:H,"&lt;3")</f>
        <v>15</v>
      </c>
      <c r="EK25" s="48">
        <f>SUMIFS('Planificación 2026-1'!R:R,'Planificación 2026-1'!W:W,C25,'Planificación 2026-1'!E:E,"HUAURA",'Planificación 2026-1'!X:X,"VIRTUAL",'Planificación 2026-1'!H:H,"&lt;3")</f>
        <v>0</v>
      </c>
      <c r="EL25" s="48">
        <f>SUMIFS('Planificación 2026-1'!R:R,'Planificación 2026-1'!W:W,C25,'Planificación 2026-1'!E:E,"HUAURA",'Planificación 2026-1'!X:X,"&lt;&gt;VIRTUAL",'Planificación 2026-1'!H:H,"&lt;3")</f>
        <v>0</v>
      </c>
      <c r="EM25" s="48">
        <f t="shared" si="8"/>
        <v>20</v>
      </c>
      <c r="EN25" s="48">
        <f t="shared" si="9"/>
        <v>0</v>
      </c>
      <c r="EO25" s="48">
        <f t="shared" si="10"/>
        <v>15</v>
      </c>
      <c r="EP25" s="48">
        <f t="shared" si="11"/>
        <v>0</v>
      </c>
      <c r="EQ25" s="48">
        <f t="shared" si="12"/>
        <v>0</v>
      </c>
      <c r="ER25" s="48"/>
      <c r="ES25" s="48">
        <f t="shared" si="13"/>
        <v>0</v>
      </c>
      <c r="ET25" s="48">
        <f t="shared" si="14"/>
        <v>20</v>
      </c>
      <c r="EU25" s="48" t="b">
        <f t="shared" si="15"/>
        <v>0</v>
      </c>
      <c r="EV25" s="48" t="str">
        <f t="shared" si="16"/>
        <v/>
      </c>
      <c r="EW25" s="48" t="str">
        <f t="shared" si="17"/>
        <v>PRESENCIAL</v>
      </c>
    </row>
    <row r="26" spans="1:153" x14ac:dyDescent="0.3">
      <c r="A26" s="53"/>
      <c r="B26" s="383">
        <v>23</v>
      </c>
      <c r="C26" s="107" t="s">
        <v>31</v>
      </c>
      <c r="D26" s="82">
        <f>SUMIF('Planificación 2026-1'!W:W,C26,'Planificación 2026-1'!R:R)</f>
        <v>30</v>
      </c>
      <c r="E26" s="384" t="s">
        <v>341</v>
      </c>
      <c r="F26" s="107" t="s">
        <v>430</v>
      </c>
      <c r="G26" s="107" t="s">
        <v>279</v>
      </c>
      <c r="H26" s="107" t="s">
        <v>446</v>
      </c>
      <c r="I26" s="77" t="str">
        <f>IF(SUM(COUNTIFS('Planificación 2026-1'!E:E,"PRINCIPAL",'Planificación 2026-1'!W:W,C26,'Planificación 2026-1'!G:G,"AF"))&gt;0,"P01"," ")</f>
        <v xml:space="preserve"> </v>
      </c>
      <c r="J26" s="78" t="str">
        <f>IF(SUM(COUNTIFS('Planificación 2026-1'!E:E,"PRINCIPAL",'Planificación 2026-1'!W:W,C26,'Planificación 2026-1'!G:G,"EN"))&gt;0,"P02"," ")</f>
        <v xml:space="preserve"> </v>
      </c>
      <c r="K26" s="78" t="str">
        <f>IF(SUM(COUNTIFS('Planificación 2026-1'!E:E,"PRINCIPAL",'Planificación 2026-1'!W:W,C26,'Planificación 2026-1'!G:G,"IS"))&gt;0,"P03"," ")</f>
        <v xml:space="preserve"> </v>
      </c>
      <c r="L26" s="78" t="str">
        <f>IF(SUM(COUNTIFS('Planificación 2026-1'!E:E,"PRINCIPAL",'Planificación 2026-1'!W:W,C26,'Planificación 2026-1'!G:G,"PS"))&gt;0,"P04"," ")</f>
        <v xml:space="preserve"> </v>
      </c>
      <c r="M26" s="78"/>
      <c r="N26" s="78" t="str">
        <f>IF(SUM(COUNTIFS('Planificación 2026-1'!E:E,"PRINCIPAL",'Planificación 2026-1'!W:W,C26,'Planificación 2026-1'!G:G,"IN"))&gt;0,"P06"," ")</f>
        <v xml:space="preserve"> </v>
      </c>
      <c r="O26" s="78" t="str">
        <f>IF(SUM(COUNTIFS('Planificación 2026-1'!E:E,"PRINCIPAL",'Planificación 2026-1'!W:W,C26,'Planificación 2026-1'!G:G,"CA"))&gt;0,"P07"," ")</f>
        <v xml:space="preserve"> </v>
      </c>
      <c r="P26" s="78" t="str">
        <f>IF(SUM(COUNTIFS('Planificación 2026-1'!E:E,"PRINCIPAL",'Planificación 2026-1'!W:W,C26,'Planificación 2026-1'!G:G,"DE"))&gt;0,"P08"," ")</f>
        <v xml:space="preserve"> </v>
      </c>
      <c r="Q26" s="78" t="str">
        <f>IF(SUM(COUNTIFS('Planificación 2026-1'!E:E,"PRINCIPAL",'Planificación 2026-1'!W:W,C26,'Planificación 2026-1'!G:G,"OB"))&gt;0,"P09"," ")</f>
        <v xml:space="preserve"> </v>
      </c>
      <c r="R26" s="78" t="str">
        <f>IF(SUM(COUNTIFS('Planificación 2026-1'!E:E,"PRINCIPAL",'Planificación 2026-1'!W:W,C26,'Planificación 2026-1'!G:G,"MH"))&gt;0,"P31"," ")</f>
        <v xml:space="preserve"> </v>
      </c>
      <c r="S26" s="78" t="str">
        <f>IF(SUM(COUNTIFS('Planificación 2026-1'!E:E,"PRINCIPAL",'Planificación 2026-1'!W:W,C26,'Planificación 2026-1'!G:G,"IC"))&gt;0,"P32"," ")</f>
        <v xml:space="preserve"> </v>
      </c>
      <c r="T26" s="78" t="str">
        <f>IF(SUM(COUNTIFS('Planificación 2026-1'!E:E,"PRINCIPAL",'Planificación 2026-1'!W:W,C26,'Planificación 2026-1'!G:G,"AR"))&gt;0,"P34"," ")</f>
        <v xml:space="preserve"> </v>
      </c>
      <c r="U26" s="78" t="str">
        <f>IF(SUM(COUNTIFS('Planificación 2026-1'!E:E,"PRINCIPAL",'Planificación 2026-1'!W:W,C26,'Planificación 2026-1'!G:G,"T1"))&gt;0,"P35"," ")</f>
        <v xml:space="preserve"> </v>
      </c>
      <c r="V26" s="78" t="str">
        <f>IF(SUM(COUNTIFS('Planificación 2026-1'!E:E,"PRINCIPAL",'Planificación 2026-1'!W:W,C26,'Planificación 2026-1'!G:G,"T3"))&gt;0,"P36"," ")</f>
        <v xml:space="preserve"> </v>
      </c>
      <c r="W26" s="78" t="str">
        <f>IF(SUM(COUNTIFS('Planificación 2026-1'!E:E,"PRINCIPAL",'Planificación 2026-1'!W:W,C26,'Planificación 2026-1'!G:G,"T2"))&gt;0,"P37"," ")</f>
        <v xml:space="preserve"> </v>
      </c>
      <c r="X26" s="78" t="str">
        <f>IF(SUM(COUNTIFS('Planificación 2026-1'!E:E,"PRINCIPAL",'Planificación 2026-1'!W:W,C26,'Planificación 2026-1'!G:G,"AE"))&gt;0,"P38"," ")</f>
        <v xml:space="preserve"> </v>
      </c>
      <c r="Y26" s="78" t="str">
        <f>IF(SUM(COUNTIFS('Planificación 2026-1'!E:E,"PRINCIPAL",'Planificación 2026-1'!W:W,C26,'Planificación 2026-1'!G:G,"T4"))&gt;0,"P55"," ")</f>
        <v xml:space="preserve"> </v>
      </c>
      <c r="Z26" s="78" t="str">
        <f>IF(SUM(COUNTIFS('Planificación 2026-1'!E:E,"FILIAL",'Planificación 2026-1'!W:W,C26,'Planificación 2026-1'!G:G,"AF"))&gt;0," P01"," ")</f>
        <v xml:space="preserve"> </v>
      </c>
      <c r="AA26" s="78" t="str">
        <f>IF(SUM(COUNTIFS('Planificación 2026-1'!E:E,"FILIAL",'Planificación 2026-1'!W:W,C26,'Planificación 2026-1'!G:G,"EN"))&gt;0,"P02"," ")</f>
        <v xml:space="preserve"> </v>
      </c>
      <c r="AB26" s="78" t="str">
        <f>IF(SUM(COUNTIFS('Planificación 2026-1'!E:E,"FILIAL",'Planificación 2026-1'!W:W,C26,'Planificación 2026-1'!G:G,"IS"))&gt;0,"P03"," ")</f>
        <v xml:space="preserve"> </v>
      </c>
      <c r="AC26" s="78" t="str">
        <f>IF(SUM(COUNTIFS('Planificación 2026-1'!E:E,"FILIAL",'Planificación 2026-1'!W:W,C26,'Planificación 2026-1'!G:G,"PS"))&gt;0,"P04"," ")</f>
        <v xml:space="preserve"> </v>
      </c>
      <c r="AD26" s="78"/>
      <c r="AE26" s="78" t="str">
        <f>IF(SUM(COUNTIFS('Planificación 2026-1'!E:E,"FILIAL",'Planificación 2026-1'!W:W,C26,'Planificación 2026-1'!G:G,"IN"))&gt;0,"P06"," ")</f>
        <v xml:space="preserve"> </v>
      </c>
      <c r="AF26" s="78" t="str">
        <f>IF(SUM(COUNTIFS('Planificación 2026-1'!E:E,"FILIAL",'Planificación 2026-1'!W:W,C26,'Planificación 2026-1'!G:G,"CA"))&gt;0,"P07"," ")</f>
        <v xml:space="preserve"> </v>
      </c>
      <c r="AG26" s="78" t="str">
        <f>IF(SUM(COUNTIFS('Planificación 2026-1'!E:E,"FILIAL",'Planificación 2026-1'!W:W,C26,'Planificación 2026-1'!G:G,"DE"))&gt;0,"P08"," ")</f>
        <v xml:space="preserve"> </v>
      </c>
      <c r="AH26" s="78" t="str">
        <f>IF(SUM(COUNTIFS('Planificación 2026-1'!E:E,"FILIAL",'Planificación 2026-1'!W:W,C26,'Planificación 2026-1'!G:G,"OB"))&gt;0,"P09"," ")</f>
        <v xml:space="preserve"> </v>
      </c>
      <c r="AI26" s="78" t="str">
        <f>IF(SUM(COUNTIFS('Planificación 2026-1'!E:E,"FILIAL",'Planificación 2026-1'!W:W,C26,'Planificación 2026-1'!G:G,"MH"))&gt;0,"P31"," ")</f>
        <v xml:space="preserve"> </v>
      </c>
      <c r="AJ26" s="78" t="str">
        <f>IF(SUM(COUNTIFS('Planificación 2026-1'!E:E,"FILIAL",'Planificación 2026-1'!W:W,C26,'Planificación 2026-1'!G:G,"IC"))&gt;0,"P32"," ")</f>
        <v xml:space="preserve"> </v>
      </c>
      <c r="AK26" s="78" t="str">
        <f>IF(SUM(COUNTIFS('Planificación 2026-1'!E:E,"FILIAL",'Planificación 2026-1'!W:W,C26,'Planificación 2026-1'!G:G,"AR"))&gt;0,"P34"," ")</f>
        <v xml:space="preserve"> </v>
      </c>
      <c r="AL26" s="78" t="str">
        <f>IF(SUM(COUNTIFS('Planificación 2026-1'!E:E,"FILIAL",'Planificación 2026-1'!W:W,C26,'Planificación 2026-1'!G:G,"T1"))&gt;0,"P35"," ")</f>
        <v xml:space="preserve"> </v>
      </c>
      <c r="AM26" s="78" t="str">
        <f>IF(SUM(COUNTIFS('Planificación 2026-1'!E:E,"FILIAL",'Planificación 2026-1'!W:W,C26,'Planificación 2026-1'!G:G,"T3"))&gt;0,"P36"," ")</f>
        <v xml:space="preserve"> </v>
      </c>
      <c r="AN26" s="78" t="str">
        <f>IF(SUM(COUNTIFS('Planificación 2026-1'!E:E,"FILIAL",'Planificación 2026-1'!W:W,C26,'Planificación 2026-1'!G:G,"T2"))&gt;0,"P37"," ")</f>
        <v xml:space="preserve"> </v>
      </c>
      <c r="AO26" s="78" t="str">
        <f>IF(SUM(COUNTIFS('Planificación 2026-1'!E:E,"FILIAL",'Planificación 2026-1'!W:W,C26,'Planificación 2026-1'!G:G,"AE"))&gt;0,"P38"," ")</f>
        <v xml:space="preserve"> </v>
      </c>
      <c r="AP26" s="78" t="str">
        <f>IF(SUM(COUNTIFS('Planificación 2026-1'!E:E,"FILIAL",'Planificación 2026-1'!W:W,C26,'Planificación 2026-1'!G:G,"T4"))&gt;0,"P55"," ")</f>
        <v xml:space="preserve"> </v>
      </c>
      <c r="AQ26" s="78" t="str">
        <f>IF(SUM(COUNTIFS('Planificación 2026-1'!E:E,"SUNAMPE",'Planificación 2026-1'!W:W,C26,'Planificación 2026-1'!G:G,"AF"))&gt;0," P01"," ")</f>
        <v xml:space="preserve"> </v>
      </c>
      <c r="AR26" s="78" t="str">
        <f>IF(SUM(COUNTIFS('Planificación 2026-1'!E:E,"SUNAMPE",'Planificación 2026-1'!W:W,C26,'Planificación 2026-1'!G:G,"EN"))&gt;0,"P02"," ")</f>
        <v xml:space="preserve"> </v>
      </c>
      <c r="AS26" s="78" t="str">
        <f>IF(SUM(COUNTIFS('Planificación 2026-1'!E:E,"SUNAMPE",'Planificación 2026-1'!W:W,C26,'Planificación 2026-1'!G:G,"IS"))&gt;0,"P03"," ")</f>
        <v xml:space="preserve"> </v>
      </c>
      <c r="AT26" s="78" t="str">
        <f>IF(SUM(COUNTIFS('Planificación 2026-1'!E:E,"SUNAMPE",'Planificación 2026-1'!W:W,C26,'Planificación 2026-1'!G:G,"PS"))&gt;0,"P04"," ")</f>
        <v xml:space="preserve"> </v>
      </c>
      <c r="AU26" s="78"/>
      <c r="AV26" s="78" t="str">
        <f>IF(SUM(COUNTIFS('Planificación 2026-1'!E:E,"SUNAMPE",'Planificación 2026-1'!W:W,C26,'Planificación 2026-1'!G:G,"IN"))&gt;0,"P06"," ")</f>
        <v xml:space="preserve"> </v>
      </c>
      <c r="AW26" s="78" t="str">
        <f>IF(SUM(COUNTIFS('Planificación 2026-1'!E:E,"SUNAMPE",'Planificación 2026-1'!W:W,C26,'Planificación 2026-1'!G:G,"CA"))&gt;0,"P07"," ")</f>
        <v xml:space="preserve"> </v>
      </c>
      <c r="AX26" s="78" t="str">
        <f>IF(SUM(COUNTIFS('Planificación 2026-1'!E:E,"SUNAMPE",'Planificación 2026-1'!W:W,C26,'Planificación 2026-1'!G:G,"DE"))&gt;0,"P08"," ")</f>
        <v xml:space="preserve"> </v>
      </c>
      <c r="AY26" s="78" t="str">
        <f>IF(SUM(COUNTIFS('Planificación 2026-1'!E:E,"SUNAMPE",'Planificación 2026-1'!W:W,C26,'Planificación 2026-1'!G:G,"OB"))&gt;0,"P09"," ")</f>
        <v xml:space="preserve"> </v>
      </c>
      <c r="AZ26" s="78" t="str">
        <f>IF(SUM(COUNTIFS('Planificación 2026-1'!E:E,"SUNAMPE",'Planificación 2026-1'!W:W,C26,'Planificación 2026-1'!G:G,"MH"))&gt;0,"P31"," ")</f>
        <v xml:space="preserve"> </v>
      </c>
      <c r="BA26" s="78" t="str">
        <f>IF(SUM(COUNTIFS('Planificación 2026-1'!E:E,"SUNAMPE",'Planificación 2026-1'!W:W,C26,'Planificación 2026-1'!G:G,"IC"))&gt;0,"P32"," ")</f>
        <v xml:space="preserve"> </v>
      </c>
      <c r="BB26" s="78" t="str">
        <f>IF(SUM(COUNTIFS('Planificación 2026-1'!E:E,"SUNAMPE",'Planificación 2026-1'!W:W,C26,'Planificación 2026-1'!G:G,"AR"))&gt;0,"P34"," ")</f>
        <v xml:space="preserve"> </v>
      </c>
      <c r="BC26" s="78" t="str">
        <f>IF(SUM(COUNTIFS('Planificación 2026-1'!E:E,"SUNAMPE",'Planificación 2026-1'!W:W,C26,'Planificación 2026-1'!G:G,"T1"))&gt;0,"P35"," ")</f>
        <v xml:space="preserve"> </v>
      </c>
      <c r="BD26" s="78" t="str">
        <f>IF(SUM(COUNTIFS('Planificación 2026-1'!E:E,"SUNAMPE",'Planificación 2026-1'!W:W,C26,'Planificación 2026-1'!G:G,"T3"))&gt;0,"P36"," ")</f>
        <v xml:space="preserve"> </v>
      </c>
      <c r="BE26" s="78" t="str">
        <f>IF(SUM(COUNTIFS('Planificación 2026-1'!E:E,"SUNAMPE",'Planificación 2026-1'!W:W,C26,'Planificación 2026-1'!G:G,"T2"))&gt;0,"P37"," ")</f>
        <v xml:space="preserve"> </v>
      </c>
      <c r="BF26" s="78" t="str">
        <f>IF(SUM(COUNTIFS('Planificación 2026-1'!E:E,"SUNAMPE",'Planificación 2026-1'!W:W,C26,'Planificación 2026-1'!G:G,"AE"))&gt;0,"P38"," ")</f>
        <v xml:space="preserve"> </v>
      </c>
      <c r="BG26" s="78" t="str">
        <f>IF(SUM(COUNTIFS('Planificación 2026-1'!E:E,"SUNAMPE",'Planificación 2026-1'!W:W,C26,'Planificación 2026-1'!G:G,"T4"))&gt;0,"P55"," ")</f>
        <v xml:space="preserve"> </v>
      </c>
      <c r="BH26" s="78" t="str">
        <f>IF(SUM(COUNTIFS('Planificación 2026-1'!E:E,"HUAURA",'Planificación 2026-1'!W:W,C26,'Planificación 2026-1'!G:G,"AF"))&gt;0," P01"," ")</f>
        <v xml:space="preserve"> </v>
      </c>
      <c r="BI26" s="78" t="str">
        <f>IF(SUM(COUNTIFS('Planificación 2026-1'!E:E,"HUAURA",'Planificación 2026-1'!W:W,C26,'Planificación 2026-1'!G:G,"EN"))&gt;0,"P02"," ")</f>
        <v>P02</v>
      </c>
      <c r="BJ26" s="78" t="str">
        <f>IF(SUM(COUNTIFS('Planificación 2026-1'!E:E,"HUAURA",'Planificación 2026-1'!W:W,C26,'Planificación 2026-1'!G:G,"IS"))&gt;0,"P03"," ")</f>
        <v xml:space="preserve"> </v>
      </c>
      <c r="BK26" s="78" t="str">
        <f>IF(SUM(COUNTIFS('Planificación 2026-1'!E:E,"HUAURA",'Planificación 2026-1'!W:W,C26,'Planificación 2026-1'!G:G,"PS"))&gt;0,"P04"," ")</f>
        <v>P04</v>
      </c>
      <c r="BL26" s="78"/>
      <c r="BM26" s="78" t="str">
        <f>IF(SUM(COUNTIFS('Planificación 2026-1'!E:E,"HUAURA",'Planificación 2026-1'!W:W,C26,'Planificación 2026-1'!G:G,"IN"))&gt;0,"P06"," ")</f>
        <v xml:space="preserve"> </v>
      </c>
      <c r="BN26" s="78" t="str">
        <f>IF(SUM(COUNTIFS('Planificación 2026-1'!E:E,"HUAURA",'Planificación 2026-1'!W:W,C26,'Planificación 2026-1'!G:G,"CA"))&gt;0,"P07"," ")</f>
        <v xml:space="preserve"> </v>
      </c>
      <c r="BO26" s="78" t="str">
        <f>IF(SUM(COUNTIFS('Planificación 2026-1'!E:E,"HUAURA",'Planificación 2026-1'!W:W,C26,'Planificación 2026-1'!G:G,"DE"))&gt;0,"P08"," ")</f>
        <v xml:space="preserve"> </v>
      </c>
      <c r="BP26" s="78" t="str">
        <f>IF(SUM(COUNTIFS('Planificación 2026-1'!E:E,"HUAURA",'Planificación 2026-1'!W:W,C26,'Planificación 2026-1'!G:G,"OB"))&gt;0,"P09"," ")</f>
        <v>P09</v>
      </c>
      <c r="BQ26" s="78" t="str">
        <f>IF(SUM(COUNTIFS('Planificación 2026-1'!E:E,"HUAURA",'Planificación 2026-1'!W:W,C26,'Planificación 2026-1'!G:G,"MH"))&gt;0,"P31"," ")</f>
        <v xml:space="preserve"> </v>
      </c>
      <c r="BR26" s="78" t="str">
        <f>IF(SUM(COUNTIFS('Planificación 2026-1'!E:E,"HUAURA",'Planificación 2026-1'!W:W,C26,'Planificación 2026-1'!G:G,"IC"))&gt;0,"P32"," ")</f>
        <v xml:space="preserve"> </v>
      </c>
      <c r="BS26" s="78" t="str">
        <f>IF(SUM(COUNTIFS('Planificación 2026-1'!E:E,"HUAURA",'Planificación 2026-1'!W:W,C26,'Planificación 2026-1'!G:G,"AR"))&gt;0,"P34"," ")</f>
        <v xml:space="preserve"> </v>
      </c>
      <c r="BT26" s="78" t="str">
        <f>IF(SUM(COUNTIFS('Planificación 2026-1'!E:E,"HUAURA",'Planificación 2026-1'!W:W,C26,'Planificación 2026-1'!G:G,"T1"))&gt;0,"P35"," ")</f>
        <v xml:space="preserve"> </v>
      </c>
      <c r="BU26" s="78" t="str">
        <f>IF(SUM(COUNTIFS('Planificación 2026-1'!E:E,"HUAURA",'Planificación 2026-1'!W:W,C26,'Planificación 2026-1'!G:G,"T3"))&gt;0,"P36"," ")</f>
        <v xml:space="preserve"> </v>
      </c>
      <c r="BV26" s="78" t="str">
        <f>IF(SUM(COUNTIFS('Planificación 2026-1'!E:E,"HUAURA",'Planificación 2026-1'!W:W,C26,'Planificación 2026-1'!G:G,"T2"))&gt;0,"P37"," ")</f>
        <v xml:space="preserve"> </v>
      </c>
      <c r="BW26" s="78" t="str">
        <f>IF(SUM(COUNTIFS('Planificación 2026-1'!E:E,"HUAURA",'Planificación 2026-1'!W:W,C26,'Planificación 2026-1'!G:G,"AE"))&gt;0,"P38"," ")</f>
        <v xml:space="preserve"> </v>
      </c>
      <c r="BX26" s="78" t="str">
        <f>IF(SUM(COUNTIFS('Planificación 2026-1'!E:E,"HUAURA",'Planificación 2026-1'!W:W,C26,'Planificación 2026-1'!G:G,"T4"))&gt;0,"P55"," ")</f>
        <v xml:space="preserve"> </v>
      </c>
      <c r="BY26" s="79">
        <f>SUMIFS('Planificación 2026-1'!R:R,'Planificación 2026-1'!W:W,C26,'Planificación 2026-1'!G:G,"AF",'Planificación 2026-1'!H:H,"&gt;2")</f>
        <v>0</v>
      </c>
      <c r="BZ26" s="79">
        <f>SUMIFS('Planificación 2026-1'!R:R,'Planificación 2026-1'!W:W,C26,'Planificación 2026-1'!G:G,"EN",'Planificación 2026-1'!H:H,"&gt;2")</f>
        <v>0</v>
      </c>
      <c r="CA26" s="79">
        <f>SUMIFS('Planificación 2026-1'!R:R,'Planificación 2026-1'!W:W,C26,'Planificación 2026-1'!G:G,"IS",'Planificación 2026-1'!H:H,"&gt;2")</f>
        <v>0</v>
      </c>
      <c r="CB26" s="79">
        <f>SUMIFS('Planificación 2026-1'!R:R,'Planificación 2026-1'!W:W,C26,'Planificación 2026-1'!G:G,"PS",'Planificación 2026-1'!H:H,"&gt;2")</f>
        <v>0</v>
      </c>
      <c r="CC26" s="79">
        <f>SUMIFS('Planificación 2026-1'!R:R,'Planificación 2026-1'!W:W,C26,'Planificación 2026-1'!G:G,"IN",'Planificación 2026-1'!H:H,"&gt;2")</f>
        <v>0</v>
      </c>
      <c r="CD26" s="79">
        <f>SUMIFS('Planificación 2026-1'!R:R,'Planificación 2026-1'!W:W,C26,'Planificación 2026-1'!G:G,"CA",'Planificación 2026-1'!H:H,"&gt;2")</f>
        <v>0</v>
      </c>
      <c r="CE26" s="79">
        <f>SUMIFS('Planificación 2026-1'!R:R,'Planificación 2026-1'!W:W,C26,'Planificación 2026-1'!G:G,"DE",'Planificación 2026-1'!H:H,"&gt;2")</f>
        <v>0</v>
      </c>
      <c r="CF26" s="79">
        <f>SUMIFS('Planificación 2026-1'!R:R,'Planificación 2026-1'!W:W,C26,'Planificación 2026-1'!G:G,"OB",'Planificación 2026-1'!H:H,"&gt;2")</f>
        <v>0</v>
      </c>
      <c r="CG26" s="79">
        <f>SUMIFS('Planificación 2026-1'!R:R,'Planificación 2026-1'!W:W,C26,'Planificación 2026-1'!G:G,"MH",'Planificación 2026-1'!H:H,"&gt;2")</f>
        <v>0</v>
      </c>
      <c r="CH26" s="79">
        <f>SUMIFS('Planificación 2026-1'!R:R,'Planificación 2026-1'!W:W,C26,'Planificación 2026-1'!G:G,"IC",'Planificación 2026-1'!H:H,"&gt;2")</f>
        <v>0</v>
      </c>
      <c r="CI26" s="79">
        <f>SUMIFS('Planificación 2026-1'!R:R,'Planificación 2026-1'!W:W,C26,'Planificación 2026-1'!G:G,"AR",'Planificación 2026-1'!H:H,"&gt;2")</f>
        <v>0</v>
      </c>
      <c r="CJ26" s="79">
        <f>SUMIFS('Planificación 2026-1'!R:R,'Planificación 2026-1'!W:W,C26,'Planificación 2026-1'!G:G,"T1",'Planificación 2026-1'!H:H,"&gt;2")</f>
        <v>0</v>
      </c>
      <c r="CK26" s="79">
        <f>SUMIFS('Planificación 2026-1'!R:R,'Planificación 2026-1'!W:W,C26,'Planificación 2026-1'!G:G,"T3",'Planificación 2026-1'!H:H,"&gt;2")</f>
        <v>0</v>
      </c>
      <c r="CL26" s="79">
        <f>SUMIFS('Planificación 2026-1'!R:R,'Planificación 2026-1'!W:W,C26,'Planificación 2026-1'!G:G,"T2",'Planificación 2026-1'!H:H,"&gt;2")</f>
        <v>0</v>
      </c>
      <c r="CM26" s="79">
        <f>SUMIFS('Planificación 2026-1'!R:R,'Planificación 2026-1'!W:W,C26,'Planificación 2026-1'!G:G,"AE",'Planificación 2026-1'!H:H,"&gt;2")</f>
        <v>0</v>
      </c>
      <c r="CN26" s="79">
        <f>SUMIFS('Planificación 2026-1'!R:R,'Planificación 2026-1'!W:W,C26,'Planificación 2026-1'!G:G,"T4",'Planificación 2026-1'!H:H,"&gt;2")</f>
        <v>0</v>
      </c>
      <c r="CO26" s="79">
        <f>SUMIFS('Planificación 2026-1'!R:R,'Planificación 2026-1'!W:W,C26,'Planificación 2026-1'!G:G,"AF",'Planificación 2026-1'!H:H,"&lt;3")</f>
        <v>0</v>
      </c>
      <c r="CP26" s="79">
        <f>SUMIFS('Planificación 2026-1'!R:R,'Planificación 2026-1'!W:W,C26,'Planificación 2026-1'!G:G,"EN",'Planificación 2026-1'!H:H,"&lt;3")</f>
        <v>19</v>
      </c>
      <c r="CQ26" s="79">
        <f>SUMIFS('Planificación 2026-1'!R:R,'Planificación 2026-1'!W:W,C26,'Planificación 2026-1'!G:G,"IS",'Planificación 2026-1'!H:H,"&lt;3")</f>
        <v>0</v>
      </c>
      <c r="CR26" s="79">
        <f>SUMIFS('Planificación 2026-1'!R:R,'Planificación 2026-1'!W:W,C26,'Planificación 2026-1'!G:G,"PS",'Planificación 2026-1'!H:H,"&lt;3")</f>
        <v>7</v>
      </c>
      <c r="CS26" s="79">
        <f>SUMIFS('Planificación 2026-1'!R:R,'Planificación 2026-1'!W:W,C26,'Planificación 2026-1'!G:G,"IN",'Planificación 2026-1'!H:H,"&lt;3")</f>
        <v>0</v>
      </c>
      <c r="CT26" s="79">
        <f>SUMIFS('Planificación 2026-1'!R:R,'Planificación 2026-1'!W:W,C26,'Planificación 2026-1'!G:G,"CA",'Planificación 2026-1'!H:H,"&lt;3")</f>
        <v>0</v>
      </c>
      <c r="CU26" s="79">
        <f>SUMIFS('Planificación 2026-1'!R:R,'Planificación 2026-1'!W:W,C26,'Planificación 2026-1'!G:G,"DE",'Planificación 2026-1'!H:H,"&lt;3")</f>
        <v>0</v>
      </c>
      <c r="CV26" s="79">
        <f>SUMIFS('Planificación 2026-1'!R:R,'Planificación 2026-1'!W:W,C26,'Planificación 2026-1'!G:G,"OB",'Planificación 2026-1'!H:H,"&lt;3")</f>
        <v>4</v>
      </c>
      <c r="CW26" s="79">
        <f>SUMIFS('Planificación 2026-1'!R:R,'Planificación 2026-1'!W:W,C26,'Planificación 2026-1'!G:G,"MH",'Planificación 2026-1'!H:H,"&lt;3")</f>
        <v>0</v>
      </c>
      <c r="CX26" s="79">
        <f>SUMIFS('Planificación 2026-1'!R:R,'Planificación 2026-1'!W:W,C26,'Planificación 2026-1'!G:G,"IC",'Planificación 2026-1'!H:H,"&lt;3")</f>
        <v>0</v>
      </c>
      <c r="CY26" s="79">
        <f>SUMIFS('Planificación 2026-1'!R:R,'Planificación 2026-1'!W:W,C26,'Planificación 2026-1'!G:G,"AR",'Planificación 2026-1'!H:H,"&lt;3")</f>
        <v>0</v>
      </c>
      <c r="CZ26" s="79">
        <f>SUMIFS('Planificación 2026-1'!R:R,'Planificación 2026-1'!W:W,C26,'Planificación 2026-1'!G:G,"T1",'Planificación 2026-1'!H:H,"&lt;3")</f>
        <v>0</v>
      </c>
      <c r="DA26" s="79">
        <f>SUMIFS('Planificación 2026-1'!R:R,'Planificación 2026-1'!W:W,C26,'Planificación 2026-1'!G:G,"T3",'Planificación 2026-1'!H:H,"&lt;3")</f>
        <v>0</v>
      </c>
      <c r="DB26" s="79">
        <f>SUMIFS('Planificación 2026-1'!R:R,'Planificación 2026-1'!W:W,C26,'Planificación 2026-1'!G:G,"T2",'Planificación 2026-1'!H:H,"&lt;3")</f>
        <v>0</v>
      </c>
      <c r="DC26" s="79">
        <f>SUMIFS('Planificación 2026-1'!R:R,'Planificación 2026-1'!W:W,C26,'Planificación 2026-1'!G:G,"AE",'Planificación 2026-1'!H:H,"&lt;3")</f>
        <v>0</v>
      </c>
      <c r="DD26" s="79">
        <f>SUMIFS('Planificación 2026-1'!R:R,'Planificación 2026-1'!W:W,C26,'Planificación 2026-1'!G:G,"T4",'Planificación 2026-1'!H:H,"&lt;3")</f>
        <v>0</v>
      </c>
      <c r="DE26" s="78" t="str">
        <f t="shared" si="4"/>
        <v/>
      </c>
      <c r="DF26" s="30">
        <f>IF(C26="","",SUMIFS('Planificación 2026-1'!R:R,'Planificación 2026-1'!W:W,C26,'Planificación 2026-1'!E:E,"PRINCIPAL",'Planificación 2026-1'!X:X,"VIRTUAL"))</f>
        <v>0</v>
      </c>
      <c r="DG26" s="30">
        <f>IF(C26="","",SUMIFS('Planificación 2026-1'!R:R,'Planificación 2026-1'!W:W,C26,'Planificación 2026-1'!E:E,"PRINCIPAL",'Planificación 2026-1'!X:X,"PRESENCIAL"))</f>
        <v>0</v>
      </c>
      <c r="DH26" s="30">
        <f>IF(C26="","",SUMIFS('Planificación 2026-1'!R:R,'Planificación 2026-1'!W:W,C26,'Planificación 2026-1'!E:E,"PRINCIPAL",'Planificación 2026-1'!X:X,"HIBRIDO PRESENCIAL"))</f>
        <v>0</v>
      </c>
      <c r="DI26" s="78" t="str">
        <f t="shared" si="5"/>
        <v/>
      </c>
      <c r="DJ26" s="78">
        <f>IF(C26="","",SUMIFS('Planificación 2026-1'!R:R,'Planificación 2026-1'!W:W,C26,'Planificación 2026-1'!E:E,"FILIAL",'Planificación 2026-1'!X:X,"VIRTUAL"))</f>
        <v>0</v>
      </c>
      <c r="DK26" s="80">
        <f>IF(C26="","",SUMIFS('Planificación 2026-1'!R:R,'Planificación 2026-1'!W:W,C26,'Planificación 2026-1'!E:E,"FILIAL",'Planificación 2026-1'!X:X,"PRESENCIAL"))</f>
        <v>0</v>
      </c>
      <c r="DL26" s="42">
        <f>IF(C26="","",SUMIFS('Planificación 2026-1'!R:R,'Planificación 2026-1'!W:W,C26,'Planificación 2026-1'!E:E,"FILIAL",'Planificación 2026-1'!X:X,"HIBRIDO PRESENCIAL"))</f>
        <v>0</v>
      </c>
      <c r="DM26" s="81" t="str">
        <f t="shared" si="6"/>
        <v/>
      </c>
      <c r="DN26" s="78">
        <f>IF(C26="","",SUMIFS('Planificación 2026-1'!R:R,'Planificación 2026-1'!W:W,C26,'Planificación 2026-1'!E:E,"SUNAMPE",'Planificación 2026-1'!X:X,"VIRTUAL"))</f>
        <v>0</v>
      </c>
      <c r="DO26" s="42">
        <f>IF(C26="","",SUMIFS('Planificación 2026-1'!R:R,'Planificación 2026-1'!W:W,C26,'Planificación 2026-1'!E:E,"SUNAMPE",'Planificación 2026-1'!X:X,"PRESENCIAL"))</f>
        <v>0</v>
      </c>
      <c r="DP26" s="81" t="str">
        <f t="shared" si="7"/>
        <v>P02 P04 P09</v>
      </c>
      <c r="DQ26" s="78">
        <f>IF(C26="","",SUMIFS('Planificación 2026-1'!R:R,'Planificación 2026-1'!W:W,C26,'Planificación 2026-1'!E:E,"HUAURA",'Planificación 2026-1'!X:X,"VIRTUAL"))</f>
        <v>0</v>
      </c>
      <c r="DR26" s="42">
        <f>IF(C26="","",SUMIFS('Planificación 2026-1'!R:R,'Planificación 2026-1'!W:W,C26,'Planificación 2026-1'!E:E,"HUAURA",'Planificación 2026-1'!X:X,"PRESENCIAL"))</f>
        <v>30</v>
      </c>
      <c r="DS26" s="48">
        <f>SUMIFS('Planificación 2026-1'!R:R,'Planificación 2026-1'!W:W,C26,'Planificación 2026-1'!E:E,"PRINCIPAL",'Planificación 2026-1'!X:X,"VIRTUAL",'Planificación 2026-1'!H:H,"&gt;2")</f>
        <v>0</v>
      </c>
      <c r="DT26" s="48">
        <f>SUMIFS('Planificación 2026-1'!R:R,'Planificación 2026-1'!W:W,C26,'Planificación 2026-1'!E:E,"PRINCIPAL",'Planificación 2026-1'!X:X,"&lt;&gt;VIRTUAL",'Planificación 2026-1'!H:H,"&gt;2")</f>
        <v>0</v>
      </c>
      <c r="DU26" s="48">
        <f>SUMIFS('Planificación 2026-1'!R:R,'Planificación 2026-1'!W:W,C26,'Planificación 2026-1'!E:E,"SUNAMPE",'Planificación 2026-1'!X:X,"VIRTUAL",'Planificación 2026-1'!H:H,"&gt;2")</f>
        <v>0</v>
      </c>
      <c r="DV26" s="48">
        <f>SUMIFS('Planificación 2026-1'!R:R,'Planificación 2026-1'!W:W,C26,'Planificación 2026-1'!E:E,"SUNAMPE",'Planificación 2026-1'!X:X,"&lt;&gt;VIRTUAL",'Planificación 2026-1'!H:H,"&gt;2")</f>
        <v>0</v>
      </c>
      <c r="DW26" s="48">
        <f>SUMIFS('Planificación 2026-1'!R:R,'Planificación 2026-1'!W:W,C26,'Planificación 2026-1'!E:E,"FILIAL",'Planificación 2026-1'!X:X,"VIRTUAL",'Planificación 2026-1'!H:H,"&gt;2")</f>
        <v>0</v>
      </c>
      <c r="DX26" s="48">
        <f>SUMIFS('Planificación 2026-1'!R:R,'Planificación 2026-1'!W:W,C26,'Planificación 2026-1'!E:E,"FILIAL",'Planificación 2026-1'!X:X,"&lt;&gt;VIRTUAL",'Planificación 2026-1'!H:H,"&gt;2")</f>
        <v>0</v>
      </c>
      <c r="DY26" s="48">
        <f>SUMIFS('Planificación 2026-1'!R:R,'Planificación 2026-1'!W:W,C26,'Planificación 2026-1'!E:E,"PORUMA",'Planificación 2026-1'!X:X,"VIRTUAL",'Planificación 2026-1'!H:H,"&gt;2")</f>
        <v>0</v>
      </c>
      <c r="DZ26" s="48">
        <f>SUMIFS('Planificación 2026-1'!R:R,'Planificación 2026-1'!W:W,C26,'Planificación 2026-1'!E:E,"PORUMA",'Planificación 2026-1'!X:X,"&lt;&gt;VIRTUAL",'Planificación 2026-1'!H:H,"&gt;2")</f>
        <v>0</v>
      </c>
      <c r="EA26" s="48">
        <f>SUMIFS('Planificación 2026-1'!R:R,'Planificación 2026-1'!W:W,C26,'Planificación 2026-1'!E:E,"HUAURA",'Planificación 2026-1'!X:X,"VIRTUAL",'Planificación 2026-1'!H:H,"&gt;2")</f>
        <v>0</v>
      </c>
      <c r="EB26" s="48">
        <f>SUMIFS('Planificación 2026-1'!R:R,'Planificación 2026-1'!W:W,C26,'Planificación 2026-1'!E:E,"HUAURA",'Planificación 2026-1'!X:X,"&lt;&gt;VIRTUAL",'Planificación 2026-1'!H:H,"&gt;2")</f>
        <v>0</v>
      </c>
      <c r="EC26" s="48">
        <f>SUMIFS('Planificación 2026-1'!R:R,'Planificación 2026-1'!W:W,C26,'Planificación 2026-1'!E:E,"PRINCIPAL",'Planificación 2026-1'!X:X,"VIRTUAL",'Planificación 2026-1'!H:H,"&lt;3")</f>
        <v>0</v>
      </c>
      <c r="ED26" s="48">
        <f>SUMIFS('Planificación 2026-1'!R:R,'Planificación 2026-1'!W:W,C26,'Planificación 2026-1'!E:E,"PRINCIPAL",'Planificación 2026-1'!X:X,"&lt;&gt;VIRTUAL",'Planificación 2026-1'!H:H,"&lt;3")</f>
        <v>0</v>
      </c>
      <c r="EE26" s="48">
        <f>SUMIFS('Planificación 2026-1'!R:R,'Planificación 2026-1'!W:W,C26,'Planificación 2026-1'!E:E,"SUNAMPE",'Planificación 2026-1'!X:X,"VIRTUAL",'Planificación 2026-1'!H:H,"&lt;3")</f>
        <v>0</v>
      </c>
      <c r="EF26" s="48">
        <f>SUMIFS('Planificación 2026-1'!R:R,'Planificación 2026-1'!W:W,C26,'Planificación 2026-1'!E:E,"SUNAMPE",'Planificación 2026-1'!X:X,"&lt;&gt;VIRTUAL",'Planificación 2026-1'!H:H,"&lt;3")</f>
        <v>0</v>
      </c>
      <c r="EG26" s="48">
        <f>SUMIFS('Planificación 2026-1'!R:R,'Planificación 2026-1'!W:W,C26,'Planificación 2026-1'!E:E,"FILIAL",'Planificación 2026-1'!X:X,"VIRTUAL",'Planificación 2026-1'!H:H,"&lt;3")</f>
        <v>0</v>
      </c>
      <c r="EH26" s="48">
        <f>SUMIFS('Planificación 2026-1'!R:R,'Planificación 2026-1'!W:W,C26,'Planificación 2026-1'!E:E,"FILIAL",'Planificación 2026-1'!X:X,"&lt;&gt;VIRTUAL",'Planificación 2026-1'!H:H,"&lt;3")</f>
        <v>0</v>
      </c>
      <c r="EI26" s="48">
        <f>SUMIFS('Planificación 2026-1'!R:R,'Planificación 2026-1'!W:W,C26,'Planificación 2026-1'!E:E,"PORUMA",'Planificación 2026-1'!X:X,"VIRTUAL",'Planificación 2026-1'!H:H,"&lt;3")</f>
        <v>0</v>
      </c>
      <c r="EJ26" s="48">
        <f>SUMIFS('Planificación 2026-1'!R:R,'Planificación 2026-1'!W:W,C26,'Planificación 2026-1'!E:E,"PORUMA",'Planificación 2026-1'!X:X,"&lt;&gt;VIRTUAL",'Planificación 2026-1'!H:H,"&lt;3")</f>
        <v>0</v>
      </c>
      <c r="EK26" s="48">
        <f>SUMIFS('Planificación 2026-1'!R:R,'Planificación 2026-1'!W:W,C26,'Planificación 2026-1'!E:E,"HUAURA",'Planificación 2026-1'!X:X,"VIRTUAL",'Planificación 2026-1'!H:H,"&lt;3")</f>
        <v>0</v>
      </c>
      <c r="EL26" s="48">
        <f>SUMIFS('Planificación 2026-1'!R:R,'Planificación 2026-1'!W:W,C26,'Planificación 2026-1'!E:E,"HUAURA",'Planificación 2026-1'!X:X,"&lt;&gt;VIRTUAL",'Planificación 2026-1'!H:H,"&lt;3")</f>
        <v>30</v>
      </c>
      <c r="EM26" s="48">
        <f t="shared" si="8"/>
        <v>0</v>
      </c>
      <c r="EN26" s="48">
        <f t="shared" si="9"/>
        <v>30</v>
      </c>
      <c r="EO26" s="48">
        <f t="shared" si="10"/>
        <v>0</v>
      </c>
      <c r="EP26" s="48">
        <f t="shared" si="11"/>
        <v>0</v>
      </c>
      <c r="EQ26" s="48">
        <f t="shared" si="12"/>
        <v>0</v>
      </c>
      <c r="ER26" s="48"/>
      <c r="ES26" s="48">
        <f t="shared" si="13"/>
        <v>0</v>
      </c>
      <c r="ET26" s="48">
        <f t="shared" si="14"/>
        <v>30</v>
      </c>
      <c r="EU26" s="48" t="b">
        <f t="shared" si="15"/>
        <v>1</v>
      </c>
      <c r="EV26" s="48" t="str">
        <f t="shared" si="16"/>
        <v/>
      </c>
      <c r="EW26" s="48" t="str">
        <f t="shared" si="17"/>
        <v>PRESENCIAL</v>
      </c>
    </row>
    <row r="27" spans="1:153" x14ac:dyDescent="0.3">
      <c r="A27" s="53"/>
      <c r="B27" s="383">
        <v>24</v>
      </c>
      <c r="C27" s="107" t="s">
        <v>32</v>
      </c>
      <c r="D27" s="82">
        <f>SUMIF('Planificación 2026-1'!W:W,C27,'Planificación 2026-1'!R:R)</f>
        <v>31</v>
      </c>
      <c r="E27" s="384" t="s">
        <v>341</v>
      </c>
      <c r="F27" s="107" t="s">
        <v>430</v>
      </c>
      <c r="G27" s="107" t="s">
        <v>431</v>
      </c>
      <c r="H27" s="107" t="s">
        <v>432</v>
      </c>
      <c r="I27" s="77" t="str">
        <f>IF(SUM(COUNTIFS('Planificación 2026-1'!E:E,"PRINCIPAL",'Planificación 2026-1'!W:W,C27,'Planificación 2026-1'!G:G,"AF"))&gt;0,"P01"," ")</f>
        <v xml:space="preserve"> </v>
      </c>
      <c r="J27" s="78" t="str">
        <f>IF(SUM(COUNTIFS('Planificación 2026-1'!E:E,"PRINCIPAL",'Planificación 2026-1'!W:W,C27,'Planificación 2026-1'!G:G,"EN"))&gt;0,"P02"," ")</f>
        <v>P02</v>
      </c>
      <c r="K27" s="78" t="str">
        <f>IF(SUM(COUNTIFS('Planificación 2026-1'!E:E,"PRINCIPAL",'Planificación 2026-1'!W:W,C27,'Planificación 2026-1'!G:G,"IS"))&gt;0,"P03"," ")</f>
        <v xml:space="preserve"> </v>
      </c>
      <c r="L27" s="78" t="str">
        <f>IF(SUM(COUNTIFS('Planificación 2026-1'!E:E,"PRINCIPAL",'Planificación 2026-1'!W:W,C27,'Planificación 2026-1'!G:G,"PS"))&gt;0,"P04"," ")</f>
        <v xml:space="preserve"> </v>
      </c>
      <c r="M27" s="78"/>
      <c r="N27" s="78" t="str">
        <f>IF(SUM(COUNTIFS('Planificación 2026-1'!E:E,"PRINCIPAL",'Planificación 2026-1'!W:W,C27,'Planificación 2026-1'!G:G,"IN"))&gt;0,"P06"," ")</f>
        <v xml:space="preserve"> </v>
      </c>
      <c r="O27" s="78" t="str">
        <f>IF(SUM(COUNTIFS('Planificación 2026-1'!E:E,"PRINCIPAL",'Planificación 2026-1'!W:W,C27,'Planificación 2026-1'!G:G,"CA"))&gt;0,"P07"," ")</f>
        <v xml:space="preserve"> </v>
      </c>
      <c r="P27" s="78" t="str">
        <f>IF(SUM(COUNTIFS('Planificación 2026-1'!E:E,"PRINCIPAL",'Planificación 2026-1'!W:W,C27,'Planificación 2026-1'!G:G,"DE"))&gt;0,"P08"," ")</f>
        <v xml:space="preserve"> </v>
      </c>
      <c r="Q27" s="78" t="str">
        <f>IF(SUM(COUNTIFS('Planificación 2026-1'!E:E,"PRINCIPAL",'Planificación 2026-1'!W:W,C27,'Planificación 2026-1'!G:G,"OB"))&gt;0,"P09"," ")</f>
        <v>P09</v>
      </c>
      <c r="R27" s="78" t="str">
        <f>IF(SUM(COUNTIFS('Planificación 2026-1'!E:E,"PRINCIPAL",'Planificación 2026-1'!W:W,C27,'Planificación 2026-1'!G:G,"MH"))&gt;0,"P31"," ")</f>
        <v xml:space="preserve"> </v>
      </c>
      <c r="S27" s="78" t="str">
        <f>IF(SUM(COUNTIFS('Planificación 2026-1'!E:E,"PRINCIPAL",'Planificación 2026-1'!W:W,C27,'Planificación 2026-1'!G:G,"IC"))&gt;0,"P32"," ")</f>
        <v xml:space="preserve"> </v>
      </c>
      <c r="T27" s="78" t="str">
        <f>IF(SUM(COUNTIFS('Planificación 2026-1'!E:E,"PRINCIPAL",'Planificación 2026-1'!W:W,C27,'Planificación 2026-1'!G:G,"AR"))&gt;0,"P34"," ")</f>
        <v xml:space="preserve"> </v>
      </c>
      <c r="U27" s="78" t="str">
        <f>IF(SUM(COUNTIFS('Planificación 2026-1'!E:E,"PRINCIPAL",'Planificación 2026-1'!W:W,C27,'Planificación 2026-1'!G:G,"T1"))&gt;0,"P35"," ")</f>
        <v xml:space="preserve"> </v>
      </c>
      <c r="V27" s="78" t="str">
        <f>IF(SUM(COUNTIFS('Planificación 2026-1'!E:E,"PRINCIPAL",'Planificación 2026-1'!W:W,C27,'Planificación 2026-1'!G:G,"T3"))&gt;0,"P36"," ")</f>
        <v xml:space="preserve"> </v>
      </c>
      <c r="W27" s="78" t="str">
        <f>IF(SUM(COUNTIFS('Planificación 2026-1'!E:E,"PRINCIPAL",'Planificación 2026-1'!W:W,C27,'Planificación 2026-1'!G:G,"T2"))&gt;0,"P37"," ")</f>
        <v xml:space="preserve"> </v>
      </c>
      <c r="X27" s="78" t="str">
        <f>IF(SUM(COUNTIFS('Planificación 2026-1'!E:E,"PRINCIPAL",'Planificación 2026-1'!W:W,C27,'Planificación 2026-1'!G:G,"AE"))&gt;0,"P38"," ")</f>
        <v xml:space="preserve"> </v>
      </c>
      <c r="Y27" s="78" t="str">
        <f>IF(SUM(COUNTIFS('Planificación 2026-1'!E:E,"PRINCIPAL",'Planificación 2026-1'!W:W,C27,'Planificación 2026-1'!G:G,"T4"))&gt;0,"P55"," ")</f>
        <v xml:space="preserve"> </v>
      </c>
      <c r="Z27" s="78" t="str">
        <f>IF(SUM(COUNTIFS('Planificación 2026-1'!E:E,"FILIAL",'Planificación 2026-1'!W:W,C27,'Planificación 2026-1'!G:G,"AF"))&gt;0," P01"," ")</f>
        <v xml:space="preserve"> </v>
      </c>
      <c r="AA27" s="78" t="str">
        <f>IF(SUM(COUNTIFS('Planificación 2026-1'!E:E,"FILIAL",'Planificación 2026-1'!W:W,C27,'Planificación 2026-1'!G:G,"EN"))&gt;0,"P02"," ")</f>
        <v>P02</v>
      </c>
      <c r="AB27" s="78" t="str">
        <f>IF(SUM(COUNTIFS('Planificación 2026-1'!E:E,"FILIAL",'Planificación 2026-1'!W:W,C27,'Planificación 2026-1'!G:G,"IS"))&gt;0,"P03"," ")</f>
        <v xml:space="preserve"> </v>
      </c>
      <c r="AC27" s="78" t="str">
        <f>IF(SUM(COUNTIFS('Planificación 2026-1'!E:E,"FILIAL",'Planificación 2026-1'!W:W,C27,'Planificación 2026-1'!G:G,"PS"))&gt;0,"P04"," ")</f>
        <v xml:space="preserve"> </v>
      </c>
      <c r="AD27" s="78"/>
      <c r="AE27" s="78" t="str">
        <f>IF(SUM(COUNTIFS('Planificación 2026-1'!E:E,"FILIAL",'Planificación 2026-1'!W:W,C27,'Planificación 2026-1'!G:G,"IN"))&gt;0,"P06"," ")</f>
        <v xml:space="preserve"> </v>
      </c>
      <c r="AF27" s="78" t="str">
        <f>IF(SUM(COUNTIFS('Planificación 2026-1'!E:E,"FILIAL",'Planificación 2026-1'!W:W,C27,'Planificación 2026-1'!G:G,"CA"))&gt;0,"P07"," ")</f>
        <v xml:space="preserve"> </v>
      </c>
      <c r="AG27" s="78" t="str">
        <f>IF(SUM(COUNTIFS('Planificación 2026-1'!E:E,"FILIAL",'Planificación 2026-1'!W:W,C27,'Planificación 2026-1'!G:G,"DE"))&gt;0,"P08"," ")</f>
        <v xml:space="preserve"> </v>
      </c>
      <c r="AH27" s="78" t="str">
        <f>IF(SUM(COUNTIFS('Planificación 2026-1'!E:E,"FILIAL",'Planificación 2026-1'!W:W,C27,'Planificación 2026-1'!G:G,"OB"))&gt;0,"P09"," ")</f>
        <v xml:space="preserve"> </v>
      </c>
      <c r="AI27" s="78" t="str">
        <f>IF(SUM(COUNTIFS('Planificación 2026-1'!E:E,"FILIAL",'Planificación 2026-1'!W:W,C27,'Planificación 2026-1'!G:G,"MH"))&gt;0,"P31"," ")</f>
        <v xml:space="preserve"> </v>
      </c>
      <c r="AJ27" s="78" t="str">
        <f>IF(SUM(COUNTIFS('Planificación 2026-1'!E:E,"FILIAL",'Planificación 2026-1'!W:W,C27,'Planificación 2026-1'!G:G,"IC"))&gt;0,"P32"," ")</f>
        <v xml:space="preserve"> </v>
      </c>
      <c r="AK27" s="78" t="str">
        <f>IF(SUM(COUNTIFS('Planificación 2026-1'!E:E,"FILIAL",'Planificación 2026-1'!W:W,C27,'Planificación 2026-1'!G:G,"AR"))&gt;0,"P34"," ")</f>
        <v xml:space="preserve"> </v>
      </c>
      <c r="AL27" s="78" t="str">
        <f>IF(SUM(COUNTIFS('Planificación 2026-1'!E:E,"FILIAL",'Planificación 2026-1'!W:W,C27,'Planificación 2026-1'!G:G,"T1"))&gt;0,"P35"," ")</f>
        <v xml:space="preserve"> </v>
      </c>
      <c r="AM27" s="78" t="str">
        <f>IF(SUM(COUNTIFS('Planificación 2026-1'!E:E,"FILIAL",'Planificación 2026-1'!W:W,C27,'Planificación 2026-1'!G:G,"T3"))&gt;0,"P36"," ")</f>
        <v xml:space="preserve"> </v>
      </c>
      <c r="AN27" s="78" t="str">
        <f>IF(SUM(COUNTIFS('Planificación 2026-1'!E:E,"FILIAL",'Planificación 2026-1'!W:W,C27,'Planificación 2026-1'!G:G,"T2"))&gt;0,"P37"," ")</f>
        <v xml:space="preserve"> </v>
      </c>
      <c r="AO27" s="78" t="str">
        <f>IF(SUM(COUNTIFS('Planificación 2026-1'!E:E,"FILIAL",'Planificación 2026-1'!W:W,C27,'Planificación 2026-1'!G:G,"AE"))&gt;0,"P38"," ")</f>
        <v xml:space="preserve"> </v>
      </c>
      <c r="AP27" s="78" t="str">
        <f>IF(SUM(COUNTIFS('Planificación 2026-1'!E:E,"FILIAL",'Planificación 2026-1'!W:W,C27,'Planificación 2026-1'!G:G,"T4"))&gt;0,"P55"," ")</f>
        <v xml:space="preserve"> </v>
      </c>
      <c r="AQ27" s="78" t="str">
        <f>IF(SUM(COUNTIFS('Planificación 2026-1'!E:E,"SUNAMPE",'Planificación 2026-1'!W:W,C27,'Planificación 2026-1'!G:G,"AF"))&gt;0," P01"," ")</f>
        <v xml:space="preserve"> </v>
      </c>
      <c r="AR27" s="78" t="str">
        <f>IF(SUM(COUNTIFS('Planificación 2026-1'!E:E,"SUNAMPE",'Planificación 2026-1'!W:W,C27,'Planificación 2026-1'!G:G,"EN"))&gt;0,"P02"," ")</f>
        <v xml:space="preserve"> </v>
      </c>
      <c r="AS27" s="78" t="str">
        <f>IF(SUM(COUNTIFS('Planificación 2026-1'!E:E,"SUNAMPE",'Planificación 2026-1'!W:W,C27,'Planificación 2026-1'!G:G,"IS"))&gt;0,"P03"," ")</f>
        <v xml:space="preserve"> </v>
      </c>
      <c r="AT27" s="78" t="str">
        <f>IF(SUM(COUNTIFS('Planificación 2026-1'!E:E,"SUNAMPE",'Planificación 2026-1'!W:W,C27,'Planificación 2026-1'!G:G,"PS"))&gt;0,"P04"," ")</f>
        <v xml:space="preserve"> </v>
      </c>
      <c r="AU27" s="78"/>
      <c r="AV27" s="78" t="str">
        <f>IF(SUM(COUNTIFS('Planificación 2026-1'!E:E,"SUNAMPE",'Planificación 2026-1'!W:W,C27,'Planificación 2026-1'!G:G,"IN"))&gt;0,"P06"," ")</f>
        <v xml:space="preserve"> </v>
      </c>
      <c r="AW27" s="78" t="str">
        <f>IF(SUM(COUNTIFS('Planificación 2026-1'!E:E,"SUNAMPE",'Planificación 2026-1'!W:W,C27,'Planificación 2026-1'!G:G,"CA"))&gt;0,"P07"," ")</f>
        <v xml:space="preserve"> </v>
      </c>
      <c r="AX27" s="78" t="str">
        <f>IF(SUM(COUNTIFS('Planificación 2026-1'!E:E,"SUNAMPE",'Planificación 2026-1'!W:W,C27,'Planificación 2026-1'!G:G,"DE"))&gt;0,"P08"," ")</f>
        <v xml:space="preserve"> </v>
      </c>
      <c r="AY27" s="78" t="str">
        <f>IF(SUM(COUNTIFS('Planificación 2026-1'!E:E,"SUNAMPE",'Planificación 2026-1'!W:W,C27,'Planificación 2026-1'!G:G,"OB"))&gt;0,"P09"," ")</f>
        <v xml:space="preserve"> </v>
      </c>
      <c r="AZ27" s="78" t="str">
        <f>IF(SUM(COUNTIFS('Planificación 2026-1'!E:E,"SUNAMPE",'Planificación 2026-1'!W:W,C27,'Planificación 2026-1'!G:G,"MH"))&gt;0,"P31"," ")</f>
        <v xml:space="preserve"> </v>
      </c>
      <c r="BA27" s="78" t="str">
        <f>IF(SUM(COUNTIFS('Planificación 2026-1'!E:E,"SUNAMPE",'Planificación 2026-1'!W:W,C27,'Planificación 2026-1'!G:G,"IC"))&gt;0,"P32"," ")</f>
        <v xml:space="preserve"> </v>
      </c>
      <c r="BB27" s="78" t="str">
        <f>IF(SUM(COUNTIFS('Planificación 2026-1'!E:E,"SUNAMPE",'Planificación 2026-1'!W:W,C27,'Planificación 2026-1'!G:G,"AR"))&gt;0,"P34"," ")</f>
        <v xml:space="preserve"> </v>
      </c>
      <c r="BC27" s="78" t="str">
        <f>IF(SUM(COUNTIFS('Planificación 2026-1'!E:E,"SUNAMPE",'Planificación 2026-1'!W:W,C27,'Planificación 2026-1'!G:G,"T1"))&gt;0,"P35"," ")</f>
        <v xml:space="preserve"> </v>
      </c>
      <c r="BD27" s="78" t="str">
        <f>IF(SUM(COUNTIFS('Planificación 2026-1'!E:E,"SUNAMPE",'Planificación 2026-1'!W:W,C27,'Planificación 2026-1'!G:G,"T3"))&gt;0,"P36"," ")</f>
        <v xml:space="preserve"> </v>
      </c>
      <c r="BE27" s="78" t="str">
        <f>IF(SUM(COUNTIFS('Planificación 2026-1'!E:E,"SUNAMPE",'Planificación 2026-1'!W:W,C27,'Planificación 2026-1'!G:G,"T2"))&gt;0,"P37"," ")</f>
        <v xml:space="preserve"> </v>
      </c>
      <c r="BF27" s="78" t="str">
        <f>IF(SUM(COUNTIFS('Planificación 2026-1'!E:E,"SUNAMPE",'Planificación 2026-1'!W:W,C27,'Planificación 2026-1'!G:G,"AE"))&gt;0,"P38"," ")</f>
        <v xml:space="preserve"> </v>
      </c>
      <c r="BG27" s="78" t="str">
        <f>IF(SUM(COUNTIFS('Planificación 2026-1'!E:E,"SUNAMPE",'Planificación 2026-1'!W:W,C27,'Planificación 2026-1'!G:G,"T4"))&gt;0,"P55"," ")</f>
        <v xml:space="preserve"> </v>
      </c>
      <c r="BH27" s="78" t="str">
        <f>IF(SUM(COUNTIFS('Planificación 2026-1'!E:E,"HUAURA",'Planificación 2026-1'!W:W,C27,'Planificación 2026-1'!G:G,"AF"))&gt;0," P01"," ")</f>
        <v xml:space="preserve"> </v>
      </c>
      <c r="BI27" s="78" t="str">
        <f>IF(SUM(COUNTIFS('Planificación 2026-1'!E:E,"HUAURA",'Planificación 2026-1'!W:W,C27,'Planificación 2026-1'!G:G,"EN"))&gt;0,"P02"," ")</f>
        <v xml:space="preserve"> </v>
      </c>
      <c r="BJ27" s="78" t="str">
        <f>IF(SUM(COUNTIFS('Planificación 2026-1'!E:E,"HUAURA",'Planificación 2026-1'!W:W,C27,'Planificación 2026-1'!G:G,"IS"))&gt;0,"P03"," ")</f>
        <v xml:space="preserve"> </v>
      </c>
      <c r="BK27" s="78" t="str">
        <f>IF(SUM(COUNTIFS('Planificación 2026-1'!E:E,"HUAURA",'Planificación 2026-1'!W:W,C27,'Planificación 2026-1'!G:G,"PS"))&gt;0,"P04"," ")</f>
        <v xml:space="preserve"> </v>
      </c>
      <c r="BL27" s="78"/>
      <c r="BM27" s="78" t="str">
        <f>IF(SUM(COUNTIFS('Planificación 2026-1'!E:E,"HUAURA",'Planificación 2026-1'!W:W,C27,'Planificación 2026-1'!G:G,"IN"))&gt;0,"P06"," ")</f>
        <v xml:space="preserve"> </v>
      </c>
      <c r="BN27" s="78" t="str">
        <f>IF(SUM(COUNTIFS('Planificación 2026-1'!E:E,"HUAURA",'Planificación 2026-1'!W:W,C27,'Planificación 2026-1'!G:G,"CA"))&gt;0,"P07"," ")</f>
        <v xml:space="preserve"> </v>
      </c>
      <c r="BO27" s="78" t="str">
        <f>IF(SUM(COUNTIFS('Planificación 2026-1'!E:E,"HUAURA",'Planificación 2026-1'!W:W,C27,'Planificación 2026-1'!G:G,"DE"))&gt;0,"P08"," ")</f>
        <v xml:space="preserve"> </v>
      </c>
      <c r="BP27" s="78" t="str">
        <f>IF(SUM(COUNTIFS('Planificación 2026-1'!E:E,"HUAURA",'Planificación 2026-1'!W:W,C27,'Planificación 2026-1'!G:G,"OB"))&gt;0,"P09"," ")</f>
        <v xml:space="preserve"> </v>
      </c>
      <c r="BQ27" s="78" t="str">
        <f>IF(SUM(COUNTIFS('Planificación 2026-1'!E:E,"HUAURA",'Planificación 2026-1'!W:W,C27,'Planificación 2026-1'!G:G,"MH"))&gt;0,"P31"," ")</f>
        <v xml:space="preserve"> </v>
      </c>
      <c r="BR27" s="78" t="str">
        <f>IF(SUM(COUNTIFS('Planificación 2026-1'!E:E,"HUAURA",'Planificación 2026-1'!W:W,C27,'Planificación 2026-1'!G:G,"IC"))&gt;0,"P32"," ")</f>
        <v xml:space="preserve"> </v>
      </c>
      <c r="BS27" s="78" t="str">
        <f>IF(SUM(COUNTIFS('Planificación 2026-1'!E:E,"HUAURA",'Planificación 2026-1'!W:W,C27,'Planificación 2026-1'!G:G,"AR"))&gt;0,"P34"," ")</f>
        <v xml:space="preserve"> </v>
      </c>
      <c r="BT27" s="78" t="str">
        <f>IF(SUM(COUNTIFS('Planificación 2026-1'!E:E,"HUAURA",'Planificación 2026-1'!W:W,C27,'Planificación 2026-1'!G:G,"T1"))&gt;0,"P35"," ")</f>
        <v xml:space="preserve"> </v>
      </c>
      <c r="BU27" s="78" t="str">
        <f>IF(SUM(COUNTIFS('Planificación 2026-1'!E:E,"HUAURA",'Planificación 2026-1'!W:W,C27,'Planificación 2026-1'!G:G,"T3"))&gt;0,"P36"," ")</f>
        <v xml:space="preserve"> </v>
      </c>
      <c r="BV27" s="78" t="str">
        <f>IF(SUM(COUNTIFS('Planificación 2026-1'!E:E,"HUAURA",'Planificación 2026-1'!W:W,C27,'Planificación 2026-1'!G:G,"T2"))&gt;0,"P37"," ")</f>
        <v xml:space="preserve"> </v>
      </c>
      <c r="BW27" s="78" t="str">
        <f>IF(SUM(COUNTIFS('Planificación 2026-1'!E:E,"HUAURA",'Planificación 2026-1'!W:W,C27,'Planificación 2026-1'!G:G,"AE"))&gt;0,"P38"," ")</f>
        <v xml:space="preserve"> </v>
      </c>
      <c r="BX27" s="78" t="str">
        <f>IF(SUM(COUNTIFS('Planificación 2026-1'!E:E,"HUAURA",'Planificación 2026-1'!W:W,C27,'Planificación 2026-1'!G:G,"T4"))&gt;0,"P55"," ")</f>
        <v xml:space="preserve"> </v>
      </c>
      <c r="BY27" s="79">
        <f>SUMIFS('Planificación 2026-1'!R:R,'Planificación 2026-1'!W:W,C27,'Planificación 2026-1'!G:G,"AF",'Planificación 2026-1'!H:H,"&gt;2")</f>
        <v>0</v>
      </c>
      <c r="BZ27" s="79">
        <f>SUMIFS('Planificación 2026-1'!R:R,'Planificación 2026-1'!W:W,C27,'Planificación 2026-1'!G:G,"EN",'Planificación 2026-1'!H:H,"&gt;2")</f>
        <v>25</v>
      </c>
      <c r="CA27" s="79">
        <f>SUMIFS('Planificación 2026-1'!R:R,'Planificación 2026-1'!W:W,C27,'Planificación 2026-1'!G:G,"IS",'Planificación 2026-1'!H:H,"&gt;2")</f>
        <v>0</v>
      </c>
      <c r="CB27" s="79">
        <f>SUMIFS('Planificación 2026-1'!R:R,'Planificación 2026-1'!W:W,C27,'Planificación 2026-1'!G:G,"PS",'Planificación 2026-1'!H:H,"&gt;2")</f>
        <v>0</v>
      </c>
      <c r="CC27" s="79">
        <f>SUMIFS('Planificación 2026-1'!R:R,'Planificación 2026-1'!W:W,C27,'Planificación 2026-1'!G:G,"IN",'Planificación 2026-1'!H:H,"&gt;2")</f>
        <v>0</v>
      </c>
      <c r="CD27" s="79">
        <f>SUMIFS('Planificación 2026-1'!R:R,'Planificación 2026-1'!W:W,C27,'Planificación 2026-1'!G:G,"CA",'Planificación 2026-1'!H:H,"&gt;2")</f>
        <v>0</v>
      </c>
      <c r="CE27" s="79">
        <f>SUMIFS('Planificación 2026-1'!R:R,'Planificación 2026-1'!W:W,C27,'Planificación 2026-1'!G:G,"DE",'Planificación 2026-1'!H:H,"&gt;2")</f>
        <v>0</v>
      </c>
      <c r="CF27" s="79">
        <f>SUMIFS('Planificación 2026-1'!R:R,'Planificación 2026-1'!W:W,C27,'Planificación 2026-1'!G:G,"OB",'Planificación 2026-1'!H:H,"&gt;2")</f>
        <v>6</v>
      </c>
      <c r="CG27" s="79">
        <f>SUMIFS('Planificación 2026-1'!R:R,'Planificación 2026-1'!W:W,C27,'Planificación 2026-1'!G:G,"MH",'Planificación 2026-1'!H:H,"&gt;2")</f>
        <v>0</v>
      </c>
      <c r="CH27" s="79">
        <f>SUMIFS('Planificación 2026-1'!R:R,'Planificación 2026-1'!W:W,C27,'Planificación 2026-1'!G:G,"IC",'Planificación 2026-1'!H:H,"&gt;2")</f>
        <v>0</v>
      </c>
      <c r="CI27" s="79">
        <f>SUMIFS('Planificación 2026-1'!R:R,'Planificación 2026-1'!W:W,C27,'Planificación 2026-1'!G:G,"AR",'Planificación 2026-1'!H:H,"&gt;2")</f>
        <v>0</v>
      </c>
      <c r="CJ27" s="79">
        <f>SUMIFS('Planificación 2026-1'!R:R,'Planificación 2026-1'!W:W,C27,'Planificación 2026-1'!G:G,"T1",'Planificación 2026-1'!H:H,"&gt;2")</f>
        <v>0</v>
      </c>
      <c r="CK27" s="79">
        <f>SUMIFS('Planificación 2026-1'!R:R,'Planificación 2026-1'!W:W,C27,'Planificación 2026-1'!G:G,"T3",'Planificación 2026-1'!H:H,"&gt;2")</f>
        <v>0</v>
      </c>
      <c r="CL27" s="79">
        <f>SUMIFS('Planificación 2026-1'!R:R,'Planificación 2026-1'!W:W,C27,'Planificación 2026-1'!G:G,"T2",'Planificación 2026-1'!H:H,"&gt;2")</f>
        <v>0</v>
      </c>
      <c r="CM27" s="79">
        <f>SUMIFS('Planificación 2026-1'!R:R,'Planificación 2026-1'!W:W,C27,'Planificación 2026-1'!G:G,"AE",'Planificación 2026-1'!H:H,"&gt;2")</f>
        <v>0</v>
      </c>
      <c r="CN27" s="79">
        <f>SUMIFS('Planificación 2026-1'!R:R,'Planificación 2026-1'!W:W,C27,'Planificación 2026-1'!G:G,"T4",'Planificación 2026-1'!H:H,"&gt;2")</f>
        <v>0</v>
      </c>
      <c r="CO27" s="79">
        <f>SUMIFS('Planificación 2026-1'!R:R,'Planificación 2026-1'!W:W,C27,'Planificación 2026-1'!G:G,"AF",'Planificación 2026-1'!H:H,"&lt;3")</f>
        <v>0</v>
      </c>
      <c r="CP27" s="79">
        <f>SUMIFS('Planificación 2026-1'!R:R,'Planificación 2026-1'!W:W,C27,'Planificación 2026-1'!G:G,"EN",'Planificación 2026-1'!H:H,"&lt;3")</f>
        <v>0</v>
      </c>
      <c r="CQ27" s="79">
        <f>SUMIFS('Planificación 2026-1'!R:R,'Planificación 2026-1'!W:W,C27,'Planificación 2026-1'!G:G,"IS",'Planificación 2026-1'!H:H,"&lt;3")</f>
        <v>0</v>
      </c>
      <c r="CR27" s="79">
        <f>SUMIFS('Planificación 2026-1'!R:R,'Planificación 2026-1'!W:W,C27,'Planificación 2026-1'!G:G,"PS",'Planificación 2026-1'!H:H,"&lt;3")</f>
        <v>0</v>
      </c>
      <c r="CS27" s="79">
        <f>SUMIFS('Planificación 2026-1'!R:R,'Planificación 2026-1'!W:W,C27,'Planificación 2026-1'!G:G,"IN",'Planificación 2026-1'!H:H,"&lt;3")</f>
        <v>0</v>
      </c>
      <c r="CT27" s="79">
        <f>SUMIFS('Planificación 2026-1'!R:R,'Planificación 2026-1'!W:W,C27,'Planificación 2026-1'!G:G,"CA",'Planificación 2026-1'!H:H,"&lt;3")</f>
        <v>0</v>
      </c>
      <c r="CU27" s="79">
        <f>SUMIFS('Planificación 2026-1'!R:R,'Planificación 2026-1'!W:W,C27,'Planificación 2026-1'!G:G,"DE",'Planificación 2026-1'!H:H,"&lt;3")</f>
        <v>0</v>
      </c>
      <c r="CV27" s="79">
        <f>SUMIFS('Planificación 2026-1'!R:R,'Planificación 2026-1'!W:W,C27,'Planificación 2026-1'!G:G,"OB",'Planificación 2026-1'!H:H,"&lt;3")</f>
        <v>0</v>
      </c>
      <c r="CW27" s="79">
        <f>SUMIFS('Planificación 2026-1'!R:R,'Planificación 2026-1'!W:W,C27,'Planificación 2026-1'!G:G,"MH",'Planificación 2026-1'!H:H,"&lt;3")</f>
        <v>0</v>
      </c>
      <c r="CX27" s="79">
        <f>SUMIFS('Planificación 2026-1'!R:R,'Planificación 2026-1'!W:W,C27,'Planificación 2026-1'!G:G,"IC",'Planificación 2026-1'!H:H,"&lt;3")</f>
        <v>0</v>
      </c>
      <c r="CY27" s="79">
        <f>SUMIFS('Planificación 2026-1'!R:R,'Planificación 2026-1'!W:W,C27,'Planificación 2026-1'!G:G,"AR",'Planificación 2026-1'!H:H,"&lt;3")</f>
        <v>0</v>
      </c>
      <c r="CZ27" s="79">
        <f>SUMIFS('Planificación 2026-1'!R:R,'Planificación 2026-1'!W:W,C27,'Planificación 2026-1'!G:G,"T1",'Planificación 2026-1'!H:H,"&lt;3")</f>
        <v>0</v>
      </c>
      <c r="DA27" s="79">
        <f>SUMIFS('Planificación 2026-1'!R:R,'Planificación 2026-1'!W:W,C27,'Planificación 2026-1'!G:G,"T3",'Planificación 2026-1'!H:H,"&lt;3")</f>
        <v>0</v>
      </c>
      <c r="DB27" s="79">
        <f>SUMIFS('Planificación 2026-1'!R:R,'Planificación 2026-1'!W:W,C27,'Planificación 2026-1'!G:G,"T2",'Planificación 2026-1'!H:H,"&lt;3")</f>
        <v>0</v>
      </c>
      <c r="DC27" s="79">
        <f>SUMIFS('Planificación 2026-1'!R:R,'Planificación 2026-1'!W:W,C27,'Planificación 2026-1'!G:G,"AE",'Planificación 2026-1'!H:H,"&lt;3")</f>
        <v>0</v>
      </c>
      <c r="DD27" s="79">
        <f>SUMIFS('Planificación 2026-1'!R:R,'Planificación 2026-1'!W:W,C27,'Planificación 2026-1'!G:G,"T4",'Planificación 2026-1'!H:H,"&lt;3")</f>
        <v>0</v>
      </c>
      <c r="DE27" s="78" t="str">
        <f t="shared" si="4"/>
        <v>P02 P09</v>
      </c>
      <c r="DF27" s="30">
        <f>IF(C27="","",SUMIFS('Planificación 2026-1'!R:R,'Planificación 2026-1'!W:W,C27,'Planificación 2026-1'!E:E,"PRINCIPAL",'Planificación 2026-1'!X:X,"VIRTUAL"))</f>
        <v>0</v>
      </c>
      <c r="DG27" s="30">
        <f>IF(C27="","",SUMIFS('Planificación 2026-1'!R:R,'Planificación 2026-1'!W:W,C27,'Planificación 2026-1'!E:E,"PRINCIPAL",'Planificación 2026-1'!X:X,"PRESENCIAL"))</f>
        <v>24</v>
      </c>
      <c r="DH27" s="30">
        <f>IF(C27="","",SUMIFS('Planificación 2026-1'!R:R,'Planificación 2026-1'!W:W,C27,'Planificación 2026-1'!E:E,"PRINCIPAL",'Planificación 2026-1'!X:X,"HIBRIDO PRESENCIAL"))</f>
        <v>0</v>
      </c>
      <c r="DI27" s="78" t="str">
        <f t="shared" si="5"/>
        <v>P02</v>
      </c>
      <c r="DJ27" s="78">
        <f>IF(C27="","",SUMIFS('Planificación 2026-1'!R:R,'Planificación 2026-1'!W:W,C27,'Planificación 2026-1'!E:E,"FILIAL",'Planificación 2026-1'!X:X,"VIRTUAL"))</f>
        <v>0</v>
      </c>
      <c r="DK27" s="80">
        <f>IF(C27="","",SUMIFS('Planificación 2026-1'!R:R,'Planificación 2026-1'!W:W,C27,'Planificación 2026-1'!E:E,"FILIAL",'Planificación 2026-1'!X:X,"PRESENCIAL"))</f>
        <v>7</v>
      </c>
      <c r="DL27" s="42">
        <f>IF(C27="","",SUMIFS('Planificación 2026-1'!R:R,'Planificación 2026-1'!W:W,C27,'Planificación 2026-1'!E:E,"FILIAL",'Planificación 2026-1'!X:X,"HIBRIDO PRESENCIAL"))</f>
        <v>0</v>
      </c>
      <c r="DM27" s="81" t="str">
        <f t="shared" si="6"/>
        <v/>
      </c>
      <c r="DN27" s="78">
        <f>IF(C27="","",SUMIFS('Planificación 2026-1'!R:R,'Planificación 2026-1'!W:W,C27,'Planificación 2026-1'!E:E,"SUNAMPE",'Planificación 2026-1'!X:X,"VIRTUAL"))</f>
        <v>0</v>
      </c>
      <c r="DO27" s="42">
        <f>IF(C27="","",SUMIFS('Planificación 2026-1'!R:R,'Planificación 2026-1'!W:W,C27,'Planificación 2026-1'!E:E,"SUNAMPE",'Planificación 2026-1'!X:X,"PRESENCIAL"))</f>
        <v>0</v>
      </c>
      <c r="DP27" s="81" t="str">
        <f t="shared" si="7"/>
        <v/>
      </c>
      <c r="DQ27" s="78">
        <f>IF(C27="","",SUMIFS('Planificación 2026-1'!R:R,'Planificación 2026-1'!W:W,C27,'Planificación 2026-1'!E:E,"HUAURA",'Planificación 2026-1'!X:X,"VIRTUAL"))</f>
        <v>0</v>
      </c>
      <c r="DR27" s="42">
        <f>IF(C27="","",SUMIFS('Planificación 2026-1'!R:R,'Planificación 2026-1'!W:W,C27,'Planificación 2026-1'!E:E,"HUAURA",'Planificación 2026-1'!X:X,"PRESENCIAL"))</f>
        <v>0</v>
      </c>
      <c r="DS27" s="48">
        <f>SUMIFS('Planificación 2026-1'!R:R,'Planificación 2026-1'!W:W,C27,'Planificación 2026-1'!E:E,"PRINCIPAL",'Planificación 2026-1'!X:X,"VIRTUAL",'Planificación 2026-1'!H:H,"&gt;2")</f>
        <v>0</v>
      </c>
      <c r="DT27" s="48">
        <f>SUMIFS('Planificación 2026-1'!R:R,'Planificación 2026-1'!W:W,C27,'Planificación 2026-1'!E:E,"PRINCIPAL",'Planificación 2026-1'!X:X,"&lt;&gt;VIRTUAL",'Planificación 2026-1'!H:H,"&gt;2")</f>
        <v>24</v>
      </c>
      <c r="DU27" s="48">
        <f>SUMIFS('Planificación 2026-1'!R:R,'Planificación 2026-1'!W:W,C27,'Planificación 2026-1'!E:E,"SUNAMPE",'Planificación 2026-1'!X:X,"VIRTUAL",'Planificación 2026-1'!H:H,"&gt;2")</f>
        <v>0</v>
      </c>
      <c r="DV27" s="48">
        <f>SUMIFS('Planificación 2026-1'!R:R,'Planificación 2026-1'!W:W,C27,'Planificación 2026-1'!E:E,"SUNAMPE",'Planificación 2026-1'!X:X,"&lt;&gt;VIRTUAL",'Planificación 2026-1'!H:H,"&gt;2")</f>
        <v>0</v>
      </c>
      <c r="DW27" s="48">
        <f>SUMIFS('Planificación 2026-1'!R:R,'Planificación 2026-1'!W:W,C27,'Planificación 2026-1'!E:E,"FILIAL",'Planificación 2026-1'!X:X,"VIRTUAL",'Planificación 2026-1'!H:H,"&gt;2")</f>
        <v>0</v>
      </c>
      <c r="DX27" s="48">
        <f>SUMIFS('Planificación 2026-1'!R:R,'Planificación 2026-1'!W:W,C27,'Planificación 2026-1'!E:E,"FILIAL",'Planificación 2026-1'!X:X,"&lt;&gt;VIRTUAL",'Planificación 2026-1'!H:H,"&gt;2")</f>
        <v>7</v>
      </c>
      <c r="DY27" s="48">
        <f>SUMIFS('Planificación 2026-1'!R:R,'Planificación 2026-1'!W:W,C27,'Planificación 2026-1'!E:E,"PORUMA",'Planificación 2026-1'!X:X,"VIRTUAL",'Planificación 2026-1'!H:H,"&gt;2")</f>
        <v>0</v>
      </c>
      <c r="DZ27" s="48">
        <f>SUMIFS('Planificación 2026-1'!R:R,'Planificación 2026-1'!W:W,C27,'Planificación 2026-1'!E:E,"PORUMA",'Planificación 2026-1'!X:X,"&lt;&gt;VIRTUAL",'Planificación 2026-1'!H:H,"&gt;2")</f>
        <v>0</v>
      </c>
      <c r="EA27" s="48">
        <f>SUMIFS('Planificación 2026-1'!R:R,'Planificación 2026-1'!W:W,C27,'Planificación 2026-1'!E:E,"HUAURA",'Planificación 2026-1'!X:X,"VIRTUAL",'Planificación 2026-1'!H:H,"&gt;2")</f>
        <v>0</v>
      </c>
      <c r="EB27" s="48">
        <f>SUMIFS('Planificación 2026-1'!R:R,'Planificación 2026-1'!W:W,C27,'Planificación 2026-1'!E:E,"HUAURA",'Planificación 2026-1'!X:X,"&lt;&gt;VIRTUAL",'Planificación 2026-1'!H:H,"&gt;2")</f>
        <v>0</v>
      </c>
      <c r="EC27" s="48">
        <f>SUMIFS('Planificación 2026-1'!R:R,'Planificación 2026-1'!W:W,C27,'Planificación 2026-1'!E:E,"PRINCIPAL",'Planificación 2026-1'!X:X,"VIRTUAL",'Planificación 2026-1'!H:H,"&lt;3")</f>
        <v>0</v>
      </c>
      <c r="ED27" s="48">
        <f>SUMIFS('Planificación 2026-1'!R:R,'Planificación 2026-1'!W:W,C27,'Planificación 2026-1'!E:E,"PRINCIPAL",'Planificación 2026-1'!X:X,"&lt;&gt;VIRTUAL",'Planificación 2026-1'!H:H,"&lt;3")</f>
        <v>0</v>
      </c>
      <c r="EE27" s="48">
        <f>SUMIFS('Planificación 2026-1'!R:R,'Planificación 2026-1'!W:W,C27,'Planificación 2026-1'!E:E,"SUNAMPE",'Planificación 2026-1'!X:X,"VIRTUAL",'Planificación 2026-1'!H:H,"&lt;3")</f>
        <v>0</v>
      </c>
      <c r="EF27" s="48">
        <f>SUMIFS('Planificación 2026-1'!R:R,'Planificación 2026-1'!W:W,C27,'Planificación 2026-1'!E:E,"SUNAMPE",'Planificación 2026-1'!X:X,"&lt;&gt;VIRTUAL",'Planificación 2026-1'!H:H,"&lt;3")</f>
        <v>0</v>
      </c>
      <c r="EG27" s="48">
        <f>SUMIFS('Planificación 2026-1'!R:R,'Planificación 2026-1'!W:W,C27,'Planificación 2026-1'!E:E,"FILIAL",'Planificación 2026-1'!X:X,"VIRTUAL",'Planificación 2026-1'!H:H,"&lt;3")</f>
        <v>0</v>
      </c>
      <c r="EH27" s="48">
        <f>SUMIFS('Planificación 2026-1'!R:R,'Planificación 2026-1'!W:W,C27,'Planificación 2026-1'!E:E,"FILIAL",'Planificación 2026-1'!X:X,"&lt;&gt;VIRTUAL",'Planificación 2026-1'!H:H,"&lt;3")</f>
        <v>0</v>
      </c>
      <c r="EI27" s="48">
        <f>SUMIFS('Planificación 2026-1'!R:R,'Planificación 2026-1'!W:W,C27,'Planificación 2026-1'!E:E,"PORUMA",'Planificación 2026-1'!X:X,"VIRTUAL",'Planificación 2026-1'!H:H,"&lt;3")</f>
        <v>0</v>
      </c>
      <c r="EJ27" s="48">
        <f>SUMIFS('Planificación 2026-1'!R:R,'Planificación 2026-1'!W:W,C27,'Planificación 2026-1'!E:E,"PORUMA",'Planificación 2026-1'!X:X,"&lt;&gt;VIRTUAL",'Planificación 2026-1'!H:H,"&lt;3")</f>
        <v>0</v>
      </c>
      <c r="EK27" s="48">
        <f>SUMIFS('Planificación 2026-1'!R:R,'Planificación 2026-1'!W:W,C27,'Planificación 2026-1'!E:E,"HUAURA",'Planificación 2026-1'!X:X,"VIRTUAL",'Planificación 2026-1'!H:H,"&lt;3")</f>
        <v>0</v>
      </c>
      <c r="EL27" s="48">
        <f>SUMIFS('Planificación 2026-1'!R:R,'Planificación 2026-1'!W:W,C27,'Planificación 2026-1'!E:E,"HUAURA",'Planificación 2026-1'!X:X,"&lt;&gt;VIRTUAL",'Planificación 2026-1'!H:H,"&lt;3")</f>
        <v>0</v>
      </c>
      <c r="EM27" s="48">
        <f t="shared" si="8"/>
        <v>7</v>
      </c>
      <c r="EN27" s="48">
        <f t="shared" si="9"/>
        <v>0</v>
      </c>
      <c r="EO27" s="48">
        <f t="shared" si="10"/>
        <v>0</v>
      </c>
      <c r="EP27" s="48">
        <f t="shared" si="11"/>
        <v>24</v>
      </c>
      <c r="EQ27" s="48">
        <f t="shared" si="12"/>
        <v>0</v>
      </c>
      <c r="ER27" s="48"/>
      <c r="ES27" s="48">
        <f t="shared" si="13"/>
        <v>0</v>
      </c>
      <c r="ET27" s="48">
        <f t="shared" si="14"/>
        <v>31</v>
      </c>
      <c r="EU27" s="48" t="b">
        <f t="shared" si="15"/>
        <v>1</v>
      </c>
      <c r="EV27" s="48" t="str">
        <f t="shared" si="16"/>
        <v>SEDE-FILIAL</v>
      </c>
      <c r="EW27" s="48" t="str">
        <f t="shared" si="17"/>
        <v>PRESENCIAL</v>
      </c>
    </row>
    <row r="28" spans="1:153" x14ac:dyDescent="0.3">
      <c r="A28" s="53"/>
      <c r="B28" s="383">
        <v>25</v>
      </c>
      <c r="C28" s="107" t="s">
        <v>33</v>
      </c>
      <c r="D28" s="82">
        <f>SUMIF('Planificación 2026-1'!W:W,C28,'Planificación 2026-1'!R:R)</f>
        <v>32</v>
      </c>
      <c r="E28" s="384" t="s">
        <v>341</v>
      </c>
      <c r="F28" s="107" t="s">
        <v>430</v>
      </c>
      <c r="G28" s="107" t="s">
        <v>431</v>
      </c>
      <c r="H28" s="107" t="s">
        <v>432</v>
      </c>
      <c r="I28" s="77" t="str">
        <f>IF(SUM(COUNTIFS('Planificación 2026-1'!E:E,"PRINCIPAL",'Planificación 2026-1'!W:W,C28,'Planificación 2026-1'!G:G,"AF"))&gt;0,"P01"," ")</f>
        <v xml:space="preserve"> </v>
      </c>
      <c r="J28" s="78" t="str">
        <f>IF(SUM(COUNTIFS('Planificación 2026-1'!E:E,"PRINCIPAL",'Planificación 2026-1'!W:W,C28,'Planificación 2026-1'!G:G,"EN"))&gt;0,"P02"," ")</f>
        <v>P02</v>
      </c>
      <c r="K28" s="78" t="str">
        <f>IF(SUM(COUNTIFS('Planificación 2026-1'!E:E,"PRINCIPAL",'Planificación 2026-1'!W:W,C28,'Planificación 2026-1'!G:G,"IS"))&gt;0,"P03"," ")</f>
        <v xml:space="preserve"> </v>
      </c>
      <c r="L28" s="78" t="str">
        <f>IF(SUM(COUNTIFS('Planificación 2026-1'!E:E,"PRINCIPAL",'Planificación 2026-1'!W:W,C28,'Planificación 2026-1'!G:G,"PS"))&gt;0,"P04"," ")</f>
        <v xml:space="preserve"> </v>
      </c>
      <c r="M28" s="78"/>
      <c r="N28" s="78" t="str">
        <f>IF(SUM(COUNTIFS('Planificación 2026-1'!E:E,"PRINCIPAL",'Planificación 2026-1'!W:W,C28,'Planificación 2026-1'!G:G,"IN"))&gt;0,"P06"," ")</f>
        <v xml:space="preserve"> </v>
      </c>
      <c r="O28" s="78" t="str">
        <f>IF(SUM(COUNTIFS('Planificación 2026-1'!E:E,"PRINCIPAL",'Planificación 2026-1'!W:W,C28,'Planificación 2026-1'!G:G,"CA"))&gt;0,"P07"," ")</f>
        <v xml:space="preserve"> </v>
      </c>
      <c r="P28" s="78" t="str">
        <f>IF(SUM(COUNTIFS('Planificación 2026-1'!E:E,"PRINCIPAL",'Planificación 2026-1'!W:W,C28,'Planificación 2026-1'!G:G,"DE"))&gt;0,"P08"," ")</f>
        <v xml:space="preserve"> </v>
      </c>
      <c r="Q28" s="78" t="str">
        <f>IF(SUM(COUNTIFS('Planificación 2026-1'!E:E,"PRINCIPAL",'Planificación 2026-1'!W:W,C28,'Planificación 2026-1'!G:G,"OB"))&gt;0,"P09"," ")</f>
        <v xml:space="preserve"> </v>
      </c>
      <c r="R28" s="78" t="str">
        <f>IF(SUM(COUNTIFS('Planificación 2026-1'!E:E,"PRINCIPAL",'Planificación 2026-1'!W:W,C28,'Planificación 2026-1'!G:G,"MH"))&gt;0,"P31"," ")</f>
        <v xml:space="preserve"> </v>
      </c>
      <c r="S28" s="78" t="str">
        <f>IF(SUM(COUNTIFS('Planificación 2026-1'!E:E,"PRINCIPAL",'Planificación 2026-1'!W:W,C28,'Planificación 2026-1'!G:G,"IC"))&gt;0,"P32"," ")</f>
        <v xml:space="preserve"> </v>
      </c>
      <c r="T28" s="78" t="str">
        <f>IF(SUM(COUNTIFS('Planificación 2026-1'!E:E,"PRINCIPAL",'Planificación 2026-1'!W:W,C28,'Planificación 2026-1'!G:G,"AR"))&gt;0,"P34"," ")</f>
        <v xml:space="preserve"> </v>
      </c>
      <c r="U28" s="78" t="str">
        <f>IF(SUM(COUNTIFS('Planificación 2026-1'!E:E,"PRINCIPAL",'Planificación 2026-1'!W:W,C28,'Planificación 2026-1'!G:G,"T1"))&gt;0,"P35"," ")</f>
        <v xml:space="preserve"> </v>
      </c>
      <c r="V28" s="78" t="str">
        <f>IF(SUM(COUNTIFS('Planificación 2026-1'!E:E,"PRINCIPAL",'Planificación 2026-1'!W:W,C28,'Planificación 2026-1'!G:G,"T3"))&gt;0,"P36"," ")</f>
        <v xml:space="preserve"> </v>
      </c>
      <c r="W28" s="78" t="str">
        <f>IF(SUM(COUNTIFS('Planificación 2026-1'!E:E,"PRINCIPAL",'Planificación 2026-1'!W:W,C28,'Planificación 2026-1'!G:G,"T2"))&gt;0,"P37"," ")</f>
        <v xml:space="preserve"> </v>
      </c>
      <c r="X28" s="78" t="str">
        <f>IF(SUM(COUNTIFS('Planificación 2026-1'!E:E,"PRINCIPAL",'Planificación 2026-1'!W:W,C28,'Planificación 2026-1'!G:G,"AE"))&gt;0,"P38"," ")</f>
        <v xml:space="preserve"> </v>
      </c>
      <c r="Y28" s="78" t="str">
        <f>IF(SUM(COUNTIFS('Planificación 2026-1'!E:E,"PRINCIPAL",'Planificación 2026-1'!W:W,C28,'Planificación 2026-1'!G:G,"T4"))&gt;0,"P55"," ")</f>
        <v xml:space="preserve"> </v>
      </c>
      <c r="Z28" s="78" t="str">
        <f>IF(SUM(COUNTIFS('Planificación 2026-1'!E:E,"FILIAL",'Planificación 2026-1'!W:W,C28,'Planificación 2026-1'!G:G,"AF"))&gt;0," P01"," ")</f>
        <v xml:space="preserve"> </v>
      </c>
      <c r="AA28" s="78" t="str">
        <f>IF(SUM(COUNTIFS('Planificación 2026-1'!E:E,"FILIAL",'Planificación 2026-1'!W:W,C28,'Planificación 2026-1'!G:G,"EN"))&gt;0,"P02"," ")</f>
        <v>P02</v>
      </c>
      <c r="AB28" s="78" t="str">
        <f>IF(SUM(COUNTIFS('Planificación 2026-1'!E:E,"FILIAL",'Planificación 2026-1'!W:W,C28,'Planificación 2026-1'!G:G,"IS"))&gt;0,"P03"," ")</f>
        <v xml:space="preserve"> </v>
      </c>
      <c r="AC28" s="78" t="str">
        <f>IF(SUM(COUNTIFS('Planificación 2026-1'!E:E,"FILIAL",'Planificación 2026-1'!W:W,C28,'Planificación 2026-1'!G:G,"PS"))&gt;0,"P04"," ")</f>
        <v xml:space="preserve"> </v>
      </c>
      <c r="AD28" s="78"/>
      <c r="AE28" s="78" t="str">
        <f>IF(SUM(COUNTIFS('Planificación 2026-1'!E:E,"FILIAL",'Planificación 2026-1'!W:W,C28,'Planificación 2026-1'!G:G,"IN"))&gt;0,"P06"," ")</f>
        <v xml:space="preserve"> </v>
      </c>
      <c r="AF28" s="78" t="str">
        <f>IF(SUM(COUNTIFS('Planificación 2026-1'!E:E,"FILIAL",'Planificación 2026-1'!W:W,C28,'Planificación 2026-1'!G:G,"CA"))&gt;0,"P07"," ")</f>
        <v xml:space="preserve"> </v>
      </c>
      <c r="AG28" s="78" t="str">
        <f>IF(SUM(COUNTIFS('Planificación 2026-1'!E:E,"FILIAL",'Planificación 2026-1'!W:W,C28,'Planificación 2026-1'!G:G,"DE"))&gt;0,"P08"," ")</f>
        <v xml:space="preserve"> </v>
      </c>
      <c r="AH28" s="78" t="str">
        <f>IF(SUM(COUNTIFS('Planificación 2026-1'!E:E,"FILIAL",'Planificación 2026-1'!W:W,C28,'Planificación 2026-1'!G:G,"OB"))&gt;0,"P09"," ")</f>
        <v xml:space="preserve"> </v>
      </c>
      <c r="AI28" s="78" t="str">
        <f>IF(SUM(COUNTIFS('Planificación 2026-1'!E:E,"FILIAL",'Planificación 2026-1'!W:W,C28,'Planificación 2026-1'!G:G,"MH"))&gt;0,"P31"," ")</f>
        <v xml:space="preserve"> </v>
      </c>
      <c r="AJ28" s="78" t="str">
        <f>IF(SUM(COUNTIFS('Planificación 2026-1'!E:E,"FILIAL",'Planificación 2026-1'!W:W,C28,'Planificación 2026-1'!G:G,"IC"))&gt;0,"P32"," ")</f>
        <v xml:space="preserve"> </v>
      </c>
      <c r="AK28" s="78" t="str">
        <f>IF(SUM(COUNTIFS('Planificación 2026-1'!E:E,"FILIAL",'Planificación 2026-1'!W:W,C28,'Planificación 2026-1'!G:G,"AR"))&gt;0,"P34"," ")</f>
        <v xml:space="preserve"> </v>
      </c>
      <c r="AL28" s="78" t="str">
        <f>IF(SUM(COUNTIFS('Planificación 2026-1'!E:E,"FILIAL",'Planificación 2026-1'!W:W,C28,'Planificación 2026-1'!G:G,"T1"))&gt;0,"P35"," ")</f>
        <v xml:space="preserve"> </v>
      </c>
      <c r="AM28" s="78" t="str">
        <f>IF(SUM(COUNTIFS('Planificación 2026-1'!E:E,"FILIAL",'Planificación 2026-1'!W:W,C28,'Planificación 2026-1'!G:G,"T3"))&gt;0,"P36"," ")</f>
        <v xml:space="preserve"> </v>
      </c>
      <c r="AN28" s="78" t="str">
        <f>IF(SUM(COUNTIFS('Planificación 2026-1'!E:E,"FILIAL",'Planificación 2026-1'!W:W,C28,'Planificación 2026-1'!G:G,"T2"))&gt;0,"P37"," ")</f>
        <v xml:space="preserve"> </v>
      </c>
      <c r="AO28" s="78" t="str">
        <f>IF(SUM(COUNTIFS('Planificación 2026-1'!E:E,"FILIAL",'Planificación 2026-1'!W:W,C28,'Planificación 2026-1'!G:G,"AE"))&gt;0,"P38"," ")</f>
        <v xml:space="preserve"> </v>
      </c>
      <c r="AP28" s="78" t="str">
        <f>IF(SUM(COUNTIFS('Planificación 2026-1'!E:E,"FILIAL",'Planificación 2026-1'!W:W,C28,'Planificación 2026-1'!G:G,"T4"))&gt;0,"P55"," ")</f>
        <v xml:space="preserve"> </v>
      </c>
      <c r="AQ28" s="78" t="str">
        <f>IF(SUM(COUNTIFS('Planificación 2026-1'!E:E,"SUNAMPE",'Planificación 2026-1'!W:W,C28,'Planificación 2026-1'!G:G,"AF"))&gt;0," P01"," ")</f>
        <v xml:space="preserve"> </v>
      </c>
      <c r="AR28" s="78" t="str">
        <f>IF(SUM(COUNTIFS('Planificación 2026-1'!E:E,"SUNAMPE",'Planificación 2026-1'!W:W,C28,'Planificación 2026-1'!G:G,"EN"))&gt;0,"P02"," ")</f>
        <v xml:space="preserve"> </v>
      </c>
      <c r="AS28" s="78" t="str">
        <f>IF(SUM(COUNTIFS('Planificación 2026-1'!E:E,"SUNAMPE",'Planificación 2026-1'!W:W,C28,'Planificación 2026-1'!G:G,"IS"))&gt;0,"P03"," ")</f>
        <v xml:space="preserve"> </v>
      </c>
      <c r="AT28" s="78" t="str">
        <f>IF(SUM(COUNTIFS('Planificación 2026-1'!E:E,"SUNAMPE",'Planificación 2026-1'!W:W,C28,'Planificación 2026-1'!G:G,"PS"))&gt;0,"P04"," ")</f>
        <v xml:space="preserve"> </v>
      </c>
      <c r="AU28" s="78"/>
      <c r="AV28" s="78" t="str">
        <f>IF(SUM(COUNTIFS('Planificación 2026-1'!E:E,"SUNAMPE",'Planificación 2026-1'!W:W,C28,'Planificación 2026-1'!G:G,"IN"))&gt;0,"P06"," ")</f>
        <v xml:space="preserve"> </v>
      </c>
      <c r="AW28" s="78" t="str">
        <f>IF(SUM(COUNTIFS('Planificación 2026-1'!E:E,"SUNAMPE",'Planificación 2026-1'!W:W,C28,'Planificación 2026-1'!G:G,"CA"))&gt;0,"P07"," ")</f>
        <v xml:space="preserve"> </v>
      </c>
      <c r="AX28" s="78" t="str">
        <f>IF(SUM(COUNTIFS('Planificación 2026-1'!E:E,"SUNAMPE",'Planificación 2026-1'!W:W,C28,'Planificación 2026-1'!G:G,"DE"))&gt;0,"P08"," ")</f>
        <v xml:space="preserve"> </v>
      </c>
      <c r="AY28" s="78" t="str">
        <f>IF(SUM(COUNTIFS('Planificación 2026-1'!E:E,"SUNAMPE",'Planificación 2026-1'!W:W,C28,'Planificación 2026-1'!G:G,"OB"))&gt;0,"P09"," ")</f>
        <v xml:space="preserve"> </v>
      </c>
      <c r="AZ28" s="78" t="str">
        <f>IF(SUM(COUNTIFS('Planificación 2026-1'!E:E,"SUNAMPE",'Planificación 2026-1'!W:W,C28,'Planificación 2026-1'!G:G,"MH"))&gt;0,"P31"," ")</f>
        <v xml:space="preserve"> </v>
      </c>
      <c r="BA28" s="78" t="str">
        <f>IF(SUM(COUNTIFS('Planificación 2026-1'!E:E,"SUNAMPE",'Planificación 2026-1'!W:W,C28,'Planificación 2026-1'!G:G,"IC"))&gt;0,"P32"," ")</f>
        <v xml:space="preserve"> </v>
      </c>
      <c r="BB28" s="78" t="str">
        <f>IF(SUM(COUNTIFS('Planificación 2026-1'!E:E,"SUNAMPE",'Planificación 2026-1'!W:W,C28,'Planificación 2026-1'!G:G,"AR"))&gt;0,"P34"," ")</f>
        <v xml:space="preserve"> </v>
      </c>
      <c r="BC28" s="78" t="str">
        <f>IF(SUM(COUNTIFS('Planificación 2026-1'!E:E,"SUNAMPE",'Planificación 2026-1'!W:W,C28,'Planificación 2026-1'!G:G,"T1"))&gt;0,"P35"," ")</f>
        <v xml:space="preserve"> </v>
      </c>
      <c r="BD28" s="78" t="str">
        <f>IF(SUM(COUNTIFS('Planificación 2026-1'!E:E,"SUNAMPE",'Planificación 2026-1'!W:W,C28,'Planificación 2026-1'!G:G,"T3"))&gt;0,"P36"," ")</f>
        <v xml:space="preserve"> </v>
      </c>
      <c r="BE28" s="78" t="str">
        <f>IF(SUM(COUNTIFS('Planificación 2026-1'!E:E,"SUNAMPE",'Planificación 2026-1'!W:W,C28,'Planificación 2026-1'!G:G,"T2"))&gt;0,"P37"," ")</f>
        <v xml:space="preserve"> </v>
      </c>
      <c r="BF28" s="78" t="str">
        <f>IF(SUM(COUNTIFS('Planificación 2026-1'!E:E,"SUNAMPE",'Planificación 2026-1'!W:W,C28,'Planificación 2026-1'!G:G,"AE"))&gt;0,"P38"," ")</f>
        <v xml:space="preserve"> </v>
      </c>
      <c r="BG28" s="78" t="str">
        <f>IF(SUM(COUNTIFS('Planificación 2026-1'!E:E,"SUNAMPE",'Planificación 2026-1'!W:W,C28,'Planificación 2026-1'!G:G,"T4"))&gt;0,"P55"," ")</f>
        <v xml:space="preserve"> </v>
      </c>
      <c r="BH28" s="78" t="str">
        <f>IF(SUM(COUNTIFS('Planificación 2026-1'!E:E,"HUAURA",'Planificación 2026-1'!W:W,C28,'Planificación 2026-1'!G:G,"AF"))&gt;0," P01"," ")</f>
        <v xml:space="preserve"> </v>
      </c>
      <c r="BI28" s="78" t="str">
        <f>IF(SUM(COUNTIFS('Planificación 2026-1'!E:E,"HUAURA",'Planificación 2026-1'!W:W,C28,'Planificación 2026-1'!G:G,"EN"))&gt;0,"P02"," ")</f>
        <v xml:space="preserve"> </v>
      </c>
      <c r="BJ28" s="78" t="str">
        <f>IF(SUM(COUNTIFS('Planificación 2026-1'!E:E,"HUAURA",'Planificación 2026-1'!W:W,C28,'Planificación 2026-1'!G:G,"IS"))&gt;0,"P03"," ")</f>
        <v xml:space="preserve"> </v>
      </c>
      <c r="BK28" s="78" t="str">
        <f>IF(SUM(COUNTIFS('Planificación 2026-1'!E:E,"HUAURA",'Planificación 2026-1'!W:W,C28,'Planificación 2026-1'!G:G,"PS"))&gt;0,"P04"," ")</f>
        <v xml:space="preserve"> </v>
      </c>
      <c r="BL28" s="78"/>
      <c r="BM28" s="78" t="str">
        <f>IF(SUM(COUNTIFS('Planificación 2026-1'!E:E,"HUAURA",'Planificación 2026-1'!W:W,C28,'Planificación 2026-1'!G:G,"IN"))&gt;0,"P06"," ")</f>
        <v xml:space="preserve"> </v>
      </c>
      <c r="BN28" s="78" t="str">
        <f>IF(SUM(COUNTIFS('Planificación 2026-1'!E:E,"HUAURA",'Planificación 2026-1'!W:W,C28,'Planificación 2026-1'!G:G,"CA"))&gt;0,"P07"," ")</f>
        <v xml:space="preserve"> </v>
      </c>
      <c r="BO28" s="78" t="str">
        <f>IF(SUM(COUNTIFS('Planificación 2026-1'!E:E,"HUAURA",'Planificación 2026-1'!W:W,C28,'Planificación 2026-1'!G:G,"DE"))&gt;0,"P08"," ")</f>
        <v xml:space="preserve"> </v>
      </c>
      <c r="BP28" s="78" t="str">
        <f>IF(SUM(COUNTIFS('Planificación 2026-1'!E:E,"HUAURA",'Planificación 2026-1'!W:W,C28,'Planificación 2026-1'!G:G,"OB"))&gt;0,"P09"," ")</f>
        <v xml:space="preserve"> </v>
      </c>
      <c r="BQ28" s="78" t="str">
        <f>IF(SUM(COUNTIFS('Planificación 2026-1'!E:E,"HUAURA",'Planificación 2026-1'!W:W,C28,'Planificación 2026-1'!G:G,"MH"))&gt;0,"P31"," ")</f>
        <v xml:space="preserve"> </v>
      </c>
      <c r="BR28" s="78" t="str">
        <f>IF(SUM(COUNTIFS('Planificación 2026-1'!E:E,"HUAURA",'Planificación 2026-1'!W:W,C28,'Planificación 2026-1'!G:G,"IC"))&gt;0,"P32"," ")</f>
        <v xml:space="preserve"> </v>
      </c>
      <c r="BS28" s="78" t="str">
        <f>IF(SUM(COUNTIFS('Planificación 2026-1'!E:E,"HUAURA",'Planificación 2026-1'!W:W,C28,'Planificación 2026-1'!G:G,"AR"))&gt;0,"P34"," ")</f>
        <v xml:space="preserve"> </v>
      </c>
      <c r="BT28" s="78" t="str">
        <f>IF(SUM(COUNTIFS('Planificación 2026-1'!E:E,"HUAURA",'Planificación 2026-1'!W:W,C28,'Planificación 2026-1'!G:G,"T1"))&gt;0,"P35"," ")</f>
        <v xml:space="preserve"> </v>
      </c>
      <c r="BU28" s="78" t="str">
        <f>IF(SUM(COUNTIFS('Planificación 2026-1'!E:E,"HUAURA",'Planificación 2026-1'!W:W,C28,'Planificación 2026-1'!G:G,"T3"))&gt;0,"P36"," ")</f>
        <v xml:space="preserve"> </v>
      </c>
      <c r="BV28" s="78" t="str">
        <f>IF(SUM(COUNTIFS('Planificación 2026-1'!E:E,"HUAURA",'Planificación 2026-1'!W:W,C28,'Planificación 2026-1'!G:G,"T2"))&gt;0,"P37"," ")</f>
        <v xml:space="preserve"> </v>
      </c>
      <c r="BW28" s="78" t="str">
        <f>IF(SUM(COUNTIFS('Planificación 2026-1'!E:E,"HUAURA",'Planificación 2026-1'!W:W,C28,'Planificación 2026-1'!G:G,"AE"))&gt;0,"P38"," ")</f>
        <v xml:space="preserve"> </v>
      </c>
      <c r="BX28" s="78" t="str">
        <f>IF(SUM(COUNTIFS('Planificación 2026-1'!E:E,"HUAURA",'Planificación 2026-1'!W:W,C28,'Planificación 2026-1'!G:G,"T4"))&gt;0,"P55"," ")</f>
        <v xml:space="preserve"> </v>
      </c>
      <c r="BY28" s="79">
        <f>SUMIFS('Planificación 2026-1'!R:R,'Planificación 2026-1'!W:W,C28,'Planificación 2026-1'!G:G,"AF",'Planificación 2026-1'!H:H,"&gt;2")</f>
        <v>0</v>
      </c>
      <c r="BZ28" s="79">
        <f>SUMIFS('Planificación 2026-1'!R:R,'Planificación 2026-1'!W:W,C28,'Planificación 2026-1'!G:G,"EN",'Planificación 2026-1'!H:H,"&gt;2")</f>
        <v>28</v>
      </c>
      <c r="CA28" s="79">
        <f>SUMIFS('Planificación 2026-1'!R:R,'Planificación 2026-1'!W:W,C28,'Planificación 2026-1'!G:G,"IS",'Planificación 2026-1'!H:H,"&gt;2")</f>
        <v>0</v>
      </c>
      <c r="CB28" s="79">
        <f>SUMIFS('Planificación 2026-1'!R:R,'Planificación 2026-1'!W:W,C28,'Planificación 2026-1'!G:G,"PS",'Planificación 2026-1'!H:H,"&gt;2")</f>
        <v>0</v>
      </c>
      <c r="CC28" s="79">
        <f>SUMIFS('Planificación 2026-1'!R:R,'Planificación 2026-1'!W:W,C28,'Planificación 2026-1'!G:G,"IN",'Planificación 2026-1'!H:H,"&gt;2")</f>
        <v>0</v>
      </c>
      <c r="CD28" s="79">
        <f>SUMIFS('Planificación 2026-1'!R:R,'Planificación 2026-1'!W:W,C28,'Planificación 2026-1'!G:G,"CA",'Planificación 2026-1'!H:H,"&gt;2")</f>
        <v>0</v>
      </c>
      <c r="CE28" s="79">
        <f>SUMIFS('Planificación 2026-1'!R:R,'Planificación 2026-1'!W:W,C28,'Planificación 2026-1'!G:G,"DE",'Planificación 2026-1'!H:H,"&gt;2")</f>
        <v>0</v>
      </c>
      <c r="CF28" s="79">
        <f>SUMIFS('Planificación 2026-1'!R:R,'Planificación 2026-1'!W:W,C28,'Planificación 2026-1'!G:G,"OB",'Planificación 2026-1'!H:H,"&gt;2")</f>
        <v>0</v>
      </c>
      <c r="CG28" s="79">
        <f>SUMIFS('Planificación 2026-1'!R:R,'Planificación 2026-1'!W:W,C28,'Planificación 2026-1'!G:G,"MH",'Planificación 2026-1'!H:H,"&gt;2")</f>
        <v>4</v>
      </c>
      <c r="CH28" s="79">
        <f>SUMIFS('Planificación 2026-1'!R:R,'Planificación 2026-1'!W:W,C28,'Planificación 2026-1'!G:G,"IC",'Planificación 2026-1'!H:H,"&gt;2")</f>
        <v>0</v>
      </c>
      <c r="CI28" s="79">
        <f>SUMIFS('Planificación 2026-1'!R:R,'Planificación 2026-1'!W:W,C28,'Planificación 2026-1'!G:G,"AR",'Planificación 2026-1'!H:H,"&gt;2")</f>
        <v>0</v>
      </c>
      <c r="CJ28" s="79">
        <f>SUMIFS('Planificación 2026-1'!R:R,'Planificación 2026-1'!W:W,C28,'Planificación 2026-1'!G:G,"T1",'Planificación 2026-1'!H:H,"&gt;2")</f>
        <v>0</v>
      </c>
      <c r="CK28" s="79">
        <f>SUMIFS('Planificación 2026-1'!R:R,'Planificación 2026-1'!W:W,C28,'Planificación 2026-1'!G:G,"T3",'Planificación 2026-1'!H:H,"&gt;2")</f>
        <v>0</v>
      </c>
      <c r="CL28" s="79">
        <f>SUMIFS('Planificación 2026-1'!R:R,'Planificación 2026-1'!W:W,C28,'Planificación 2026-1'!G:G,"T2",'Planificación 2026-1'!H:H,"&gt;2")</f>
        <v>0</v>
      </c>
      <c r="CM28" s="79">
        <f>SUMIFS('Planificación 2026-1'!R:R,'Planificación 2026-1'!W:W,C28,'Planificación 2026-1'!G:G,"AE",'Planificación 2026-1'!H:H,"&gt;2")</f>
        <v>0</v>
      </c>
      <c r="CN28" s="79">
        <f>SUMIFS('Planificación 2026-1'!R:R,'Planificación 2026-1'!W:W,C28,'Planificación 2026-1'!G:G,"T4",'Planificación 2026-1'!H:H,"&gt;2")</f>
        <v>0</v>
      </c>
      <c r="CO28" s="79">
        <f>SUMIFS('Planificación 2026-1'!R:R,'Planificación 2026-1'!W:W,C28,'Planificación 2026-1'!G:G,"AF",'Planificación 2026-1'!H:H,"&lt;3")</f>
        <v>0</v>
      </c>
      <c r="CP28" s="79">
        <f>SUMIFS('Planificación 2026-1'!R:R,'Planificación 2026-1'!W:W,C28,'Planificación 2026-1'!G:G,"EN",'Planificación 2026-1'!H:H,"&lt;3")</f>
        <v>0</v>
      </c>
      <c r="CQ28" s="79">
        <f>SUMIFS('Planificación 2026-1'!R:R,'Planificación 2026-1'!W:W,C28,'Planificación 2026-1'!G:G,"IS",'Planificación 2026-1'!H:H,"&lt;3")</f>
        <v>0</v>
      </c>
      <c r="CR28" s="79">
        <f>SUMIFS('Planificación 2026-1'!R:R,'Planificación 2026-1'!W:W,C28,'Planificación 2026-1'!G:G,"PS",'Planificación 2026-1'!H:H,"&lt;3")</f>
        <v>0</v>
      </c>
      <c r="CS28" s="79">
        <f>SUMIFS('Planificación 2026-1'!R:R,'Planificación 2026-1'!W:W,C28,'Planificación 2026-1'!G:G,"IN",'Planificación 2026-1'!H:H,"&lt;3")</f>
        <v>0</v>
      </c>
      <c r="CT28" s="79">
        <f>SUMIFS('Planificación 2026-1'!R:R,'Planificación 2026-1'!W:W,C28,'Planificación 2026-1'!G:G,"CA",'Planificación 2026-1'!H:H,"&lt;3")</f>
        <v>0</v>
      </c>
      <c r="CU28" s="79">
        <f>SUMIFS('Planificación 2026-1'!R:R,'Planificación 2026-1'!W:W,C28,'Planificación 2026-1'!G:G,"DE",'Planificación 2026-1'!H:H,"&lt;3")</f>
        <v>0</v>
      </c>
      <c r="CV28" s="79">
        <f>SUMIFS('Planificación 2026-1'!R:R,'Planificación 2026-1'!W:W,C28,'Planificación 2026-1'!G:G,"OB",'Planificación 2026-1'!H:H,"&lt;3")</f>
        <v>0</v>
      </c>
      <c r="CW28" s="79">
        <f>SUMIFS('Planificación 2026-1'!R:R,'Planificación 2026-1'!W:W,C28,'Planificación 2026-1'!G:G,"MH",'Planificación 2026-1'!H:H,"&lt;3")</f>
        <v>0</v>
      </c>
      <c r="CX28" s="79">
        <f>SUMIFS('Planificación 2026-1'!R:R,'Planificación 2026-1'!W:W,C28,'Planificación 2026-1'!G:G,"IC",'Planificación 2026-1'!H:H,"&lt;3")</f>
        <v>0</v>
      </c>
      <c r="CY28" s="79">
        <f>SUMIFS('Planificación 2026-1'!R:R,'Planificación 2026-1'!W:W,C28,'Planificación 2026-1'!G:G,"AR",'Planificación 2026-1'!H:H,"&lt;3")</f>
        <v>0</v>
      </c>
      <c r="CZ28" s="79">
        <f>SUMIFS('Planificación 2026-1'!R:R,'Planificación 2026-1'!W:W,C28,'Planificación 2026-1'!G:G,"T1",'Planificación 2026-1'!H:H,"&lt;3")</f>
        <v>0</v>
      </c>
      <c r="DA28" s="79">
        <f>SUMIFS('Planificación 2026-1'!R:R,'Planificación 2026-1'!W:W,C28,'Planificación 2026-1'!G:G,"T3",'Planificación 2026-1'!H:H,"&lt;3")</f>
        <v>0</v>
      </c>
      <c r="DB28" s="79">
        <f>SUMIFS('Planificación 2026-1'!R:R,'Planificación 2026-1'!W:W,C28,'Planificación 2026-1'!G:G,"T2",'Planificación 2026-1'!H:H,"&lt;3")</f>
        <v>0</v>
      </c>
      <c r="DC28" s="79">
        <f>SUMIFS('Planificación 2026-1'!R:R,'Planificación 2026-1'!W:W,C28,'Planificación 2026-1'!G:G,"AE",'Planificación 2026-1'!H:H,"&lt;3")</f>
        <v>0</v>
      </c>
      <c r="DD28" s="79">
        <f>SUMIFS('Planificación 2026-1'!R:R,'Planificación 2026-1'!W:W,C28,'Planificación 2026-1'!G:G,"T4",'Planificación 2026-1'!H:H,"&lt;3")</f>
        <v>0</v>
      </c>
      <c r="DE28" s="78" t="str">
        <f t="shared" si="4"/>
        <v>P02</v>
      </c>
      <c r="DF28" s="30">
        <f>IF(C28="","",SUMIFS('Planificación 2026-1'!R:R,'Planificación 2026-1'!W:W,C28,'Planificación 2026-1'!E:E,"PRINCIPAL",'Planificación 2026-1'!X:X,"VIRTUAL"))</f>
        <v>12</v>
      </c>
      <c r="DG28" s="30">
        <f>IF(C28="","",SUMIFS('Planificación 2026-1'!R:R,'Planificación 2026-1'!W:W,C28,'Planificación 2026-1'!E:E,"PRINCIPAL",'Planificación 2026-1'!X:X,"PRESENCIAL"))</f>
        <v>4</v>
      </c>
      <c r="DH28" s="30">
        <f>IF(C28="","",SUMIFS('Planificación 2026-1'!R:R,'Planificación 2026-1'!W:W,C28,'Planificación 2026-1'!E:E,"PRINCIPAL",'Planificación 2026-1'!X:X,"HIBRIDO PRESENCIAL"))</f>
        <v>0</v>
      </c>
      <c r="DI28" s="78" t="str">
        <f t="shared" si="5"/>
        <v>P02</v>
      </c>
      <c r="DJ28" s="78">
        <f>IF(C28="","",SUMIFS('Planificación 2026-1'!R:R,'Planificación 2026-1'!W:W,C28,'Planificación 2026-1'!E:E,"FILIAL",'Planificación 2026-1'!X:X,"VIRTUAL"))</f>
        <v>0</v>
      </c>
      <c r="DK28" s="80">
        <f>IF(C28="","",SUMIFS('Planificación 2026-1'!R:R,'Planificación 2026-1'!W:W,C28,'Planificación 2026-1'!E:E,"FILIAL",'Planificación 2026-1'!X:X,"PRESENCIAL"))</f>
        <v>12</v>
      </c>
      <c r="DL28" s="42">
        <f>IF(C28="","",SUMIFS('Planificación 2026-1'!R:R,'Planificación 2026-1'!W:W,C28,'Planificación 2026-1'!E:E,"FILIAL",'Planificación 2026-1'!X:X,"HIBRIDO PRESENCIAL"))</f>
        <v>0</v>
      </c>
      <c r="DM28" s="81" t="str">
        <f t="shared" si="6"/>
        <v/>
      </c>
      <c r="DN28" s="78">
        <f>IF(C28="","",SUMIFS('Planificación 2026-1'!R:R,'Planificación 2026-1'!W:W,C28,'Planificación 2026-1'!E:E,"SUNAMPE",'Planificación 2026-1'!X:X,"VIRTUAL"))</f>
        <v>0</v>
      </c>
      <c r="DO28" s="42">
        <f>IF(C28="","",SUMIFS('Planificación 2026-1'!R:R,'Planificación 2026-1'!W:W,C28,'Planificación 2026-1'!E:E,"SUNAMPE",'Planificación 2026-1'!X:X,"PRESENCIAL"))</f>
        <v>0</v>
      </c>
      <c r="DP28" s="81" t="str">
        <f t="shared" si="7"/>
        <v/>
      </c>
      <c r="DQ28" s="78">
        <f>IF(C28="","",SUMIFS('Planificación 2026-1'!R:R,'Planificación 2026-1'!W:W,C28,'Planificación 2026-1'!E:E,"HUAURA",'Planificación 2026-1'!X:X,"VIRTUAL"))</f>
        <v>0</v>
      </c>
      <c r="DR28" s="42">
        <f>IF(C28="","",SUMIFS('Planificación 2026-1'!R:R,'Planificación 2026-1'!W:W,C28,'Planificación 2026-1'!E:E,"HUAURA",'Planificación 2026-1'!X:X,"PRESENCIAL"))</f>
        <v>0</v>
      </c>
      <c r="DS28" s="48">
        <f>SUMIFS('Planificación 2026-1'!R:R,'Planificación 2026-1'!W:W,C28,'Planificación 2026-1'!E:E,"PRINCIPAL",'Planificación 2026-1'!X:X,"VIRTUAL",'Planificación 2026-1'!H:H,"&gt;2")</f>
        <v>12</v>
      </c>
      <c r="DT28" s="48">
        <f>SUMIFS('Planificación 2026-1'!R:R,'Planificación 2026-1'!W:W,C28,'Planificación 2026-1'!E:E,"PRINCIPAL",'Planificación 2026-1'!X:X,"&lt;&gt;VIRTUAL",'Planificación 2026-1'!H:H,"&gt;2")</f>
        <v>4</v>
      </c>
      <c r="DU28" s="48">
        <f>SUMIFS('Planificación 2026-1'!R:R,'Planificación 2026-1'!W:W,C28,'Planificación 2026-1'!E:E,"SUNAMPE",'Planificación 2026-1'!X:X,"VIRTUAL",'Planificación 2026-1'!H:H,"&gt;2")</f>
        <v>0</v>
      </c>
      <c r="DV28" s="48">
        <f>SUMIFS('Planificación 2026-1'!R:R,'Planificación 2026-1'!W:W,C28,'Planificación 2026-1'!E:E,"SUNAMPE",'Planificación 2026-1'!X:X,"&lt;&gt;VIRTUAL",'Planificación 2026-1'!H:H,"&gt;2")</f>
        <v>0</v>
      </c>
      <c r="DW28" s="48">
        <f>SUMIFS('Planificación 2026-1'!R:R,'Planificación 2026-1'!W:W,C28,'Planificación 2026-1'!E:E,"FILIAL",'Planificación 2026-1'!X:X,"VIRTUAL",'Planificación 2026-1'!H:H,"&gt;2")</f>
        <v>0</v>
      </c>
      <c r="DX28" s="48">
        <f>SUMIFS('Planificación 2026-1'!R:R,'Planificación 2026-1'!W:W,C28,'Planificación 2026-1'!E:E,"FILIAL",'Planificación 2026-1'!X:X,"&lt;&gt;VIRTUAL",'Planificación 2026-1'!H:H,"&gt;2")</f>
        <v>12</v>
      </c>
      <c r="DY28" s="48">
        <f>SUMIFS('Planificación 2026-1'!R:R,'Planificación 2026-1'!W:W,C28,'Planificación 2026-1'!E:E,"PORUMA",'Planificación 2026-1'!X:X,"VIRTUAL",'Planificación 2026-1'!H:H,"&gt;2")</f>
        <v>4</v>
      </c>
      <c r="DZ28" s="48">
        <f>SUMIFS('Planificación 2026-1'!R:R,'Planificación 2026-1'!W:W,C28,'Planificación 2026-1'!E:E,"PORUMA",'Planificación 2026-1'!X:X,"&lt;&gt;VIRTUAL",'Planificación 2026-1'!H:H,"&gt;2")</f>
        <v>0</v>
      </c>
      <c r="EA28" s="48">
        <f>SUMIFS('Planificación 2026-1'!R:R,'Planificación 2026-1'!W:W,C28,'Planificación 2026-1'!E:E,"HUAURA",'Planificación 2026-1'!X:X,"VIRTUAL",'Planificación 2026-1'!H:H,"&gt;2")</f>
        <v>0</v>
      </c>
      <c r="EB28" s="48">
        <f>SUMIFS('Planificación 2026-1'!R:R,'Planificación 2026-1'!W:W,C28,'Planificación 2026-1'!E:E,"HUAURA",'Planificación 2026-1'!X:X,"&lt;&gt;VIRTUAL",'Planificación 2026-1'!H:H,"&gt;2")</f>
        <v>0</v>
      </c>
      <c r="EC28" s="48">
        <f>SUMIFS('Planificación 2026-1'!R:R,'Planificación 2026-1'!W:W,C28,'Planificación 2026-1'!E:E,"PRINCIPAL",'Planificación 2026-1'!X:X,"VIRTUAL",'Planificación 2026-1'!H:H,"&lt;3")</f>
        <v>0</v>
      </c>
      <c r="ED28" s="48">
        <f>SUMIFS('Planificación 2026-1'!R:R,'Planificación 2026-1'!W:W,C28,'Planificación 2026-1'!E:E,"PRINCIPAL",'Planificación 2026-1'!X:X,"&lt;&gt;VIRTUAL",'Planificación 2026-1'!H:H,"&lt;3")</f>
        <v>0</v>
      </c>
      <c r="EE28" s="48">
        <f>SUMIFS('Planificación 2026-1'!R:R,'Planificación 2026-1'!W:W,C28,'Planificación 2026-1'!E:E,"SUNAMPE",'Planificación 2026-1'!X:X,"VIRTUAL",'Planificación 2026-1'!H:H,"&lt;3")</f>
        <v>0</v>
      </c>
      <c r="EF28" s="48">
        <f>SUMIFS('Planificación 2026-1'!R:R,'Planificación 2026-1'!W:W,C28,'Planificación 2026-1'!E:E,"SUNAMPE",'Planificación 2026-1'!X:X,"&lt;&gt;VIRTUAL",'Planificación 2026-1'!H:H,"&lt;3")</f>
        <v>0</v>
      </c>
      <c r="EG28" s="48">
        <f>SUMIFS('Planificación 2026-1'!R:R,'Planificación 2026-1'!W:W,C28,'Planificación 2026-1'!E:E,"FILIAL",'Planificación 2026-1'!X:X,"VIRTUAL",'Planificación 2026-1'!H:H,"&lt;3")</f>
        <v>0</v>
      </c>
      <c r="EH28" s="48">
        <f>SUMIFS('Planificación 2026-1'!R:R,'Planificación 2026-1'!W:W,C28,'Planificación 2026-1'!E:E,"FILIAL",'Planificación 2026-1'!X:X,"&lt;&gt;VIRTUAL",'Planificación 2026-1'!H:H,"&lt;3")</f>
        <v>0</v>
      </c>
      <c r="EI28" s="48">
        <f>SUMIFS('Planificación 2026-1'!R:R,'Planificación 2026-1'!W:W,C28,'Planificación 2026-1'!E:E,"PORUMA",'Planificación 2026-1'!X:X,"VIRTUAL",'Planificación 2026-1'!H:H,"&lt;3")</f>
        <v>0</v>
      </c>
      <c r="EJ28" s="48">
        <f>SUMIFS('Planificación 2026-1'!R:R,'Planificación 2026-1'!W:W,C28,'Planificación 2026-1'!E:E,"PORUMA",'Planificación 2026-1'!X:X,"&lt;&gt;VIRTUAL",'Planificación 2026-1'!H:H,"&lt;3")</f>
        <v>0</v>
      </c>
      <c r="EK28" s="48">
        <f>SUMIFS('Planificación 2026-1'!R:R,'Planificación 2026-1'!W:W,C28,'Planificación 2026-1'!E:E,"HUAURA",'Planificación 2026-1'!X:X,"VIRTUAL",'Planificación 2026-1'!H:H,"&lt;3")</f>
        <v>0</v>
      </c>
      <c r="EL28" s="48">
        <f>SUMIFS('Planificación 2026-1'!R:R,'Planificación 2026-1'!W:W,C28,'Planificación 2026-1'!E:E,"HUAURA",'Planificación 2026-1'!X:X,"&lt;&gt;VIRTUAL",'Planificación 2026-1'!H:H,"&lt;3")</f>
        <v>0</v>
      </c>
      <c r="EM28" s="48">
        <f t="shared" si="8"/>
        <v>12</v>
      </c>
      <c r="EN28" s="48">
        <f t="shared" si="9"/>
        <v>0</v>
      </c>
      <c r="EO28" s="48">
        <f t="shared" si="10"/>
        <v>4</v>
      </c>
      <c r="EP28" s="48">
        <f t="shared" si="11"/>
        <v>16</v>
      </c>
      <c r="EQ28" s="48">
        <f t="shared" si="12"/>
        <v>0</v>
      </c>
      <c r="ER28" s="48"/>
      <c r="ES28" s="48">
        <f t="shared" si="13"/>
        <v>12</v>
      </c>
      <c r="ET28" s="48">
        <f t="shared" si="14"/>
        <v>16</v>
      </c>
      <c r="EU28" s="48" t="b">
        <f t="shared" si="15"/>
        <v>0</v>
      </c>
      <c r="EV28" s="48" t="str">
        <f t="shared" si="16"/>
        <v>SEDE-FILIAL-HUAURA</v>
      </c>
      <c r="EW28" s="48" t="str">
        <f t="shared" si="17"/>
        <v>MAS PRESENCIAL</v>
      </c>
    </row>
    <row r="29" spans="1:153" x14ac:dyDescent="0.3">
      <c r="A29" s="53"/>
      <c r="B29" s="383">
        <v>26</v>
      </c>
      <c r="C29" s="107" t="s">
        <v>34</v>
      </c>
      <c r="D29" s="82">
        <f>SUMIF('Planificación 2026-1'!W:W,C29,'Planificación 2026-1'!R:R)</f>
        <v>33</v>
      </c>
      <c r="E29" s="384" t="s">
        <v>341</v>
      </c>
      <c r="F29" s="107" t="s">
        <v>430</v>
      </c>
      <c r="G29" s="387" t="s">
        <v>328</v>
      </c>
      <c r="H29" s="107" t="s">
        <v>448</v>
      </c>
      <c r="I29" s="77" t="str">
        <f>IF(SUM(COUNTIFS('Planificación 2026-1'!E:E,"PRINCIPAL",'Planificación 2026-1'!W:W,C29,'Planificación 2026-1'!G:G,"AF"))&gt;0,"P01"," ")</f>
        <v xml:space="preserve"> </v>
      </c>
      <c r="J29" s="78" t="str">
        <f>IF(SUM(COUNTIFS('Planificación 2026-1'!E:E,"PRINCIPAL",'Planificación 2026-1'!W:W,C29,'Planificación 2026-1'!G:G,"EN"))&gt;0,"P02"," ")</f>
        <v xml:space="preserve"> </v>
      </c>
      <c r="K29" s="78" t="str">
        <f>IF(SUM(COUNTIFS('Planificación 2026-1'!E:E,"PRINCIPAL",'Planificación 2026-1'!W:W,C29,'Planificación 2026-1'!G:G,"IS"))&gt;0,"P03"," ")</f>
        <v xml:space="preserve"> </v>
      </c>
      <c r="L29" s="78" t="str">
        <f>IF(SUM(COUNTIFS('Planificación 2026-1'!E:E,"PRINCIPAL",'Planificación 2026-1'!W:W,C29,'Planificación 2026-1'!G:G,"PS"))&gt;0,"P04"," ")</f>
        <v xml:space="preserve"> </v>
      </c>
      <c r="M29" s="78"/>
      <c r="N29" s="78" t="str">
        <f>IF(SUM(COUNTIFS('Planificación 2026-1'!E:E,"PRINCIPAL",'Planificación 2026-1'!W:W,C29,'Planificación 2026-1'!G:G,"IN"))&gt;0,"P06"," ")</f>
        <v xml:space="preserve"> </v>
      </c>
      <c r="O29" s="78" t="str">
        <f>IF(SUM(COUNTIFS('Planificación 2026-1'!E:E,"PRINCIPAL",'Planificación 2026-1'!W:W,C29,'Planificación 2026-1'!G:G,"CA"))&gt;0,"P07"," ")</f>
        <v xml:space="preserve"> </v>
      </c>
      <c r="P29" s="78" t="str">
        <f>IF(SUM(COUNTIFS('Planificación 2026-1'!E:E,"PRINCIPAL",'Planificación 2026-1'!W:W,C29,'Planificación 2026-1'!G:G,"DE"))&gt;0,"P08"," ")</f>
        <v xml:space="preserve"> </v>
      </c>
      <c r="Q29" s="78" t="str">
        <f>IF(SUM(COUNTIFS('Planificación 2026-1'!E:E,"PRINCIPAL",'Planificación 2026-1'!W:W,C29,'Planificación 2026-1'!G:G,"OB"))&gt;0,"P09"," ")</f>
        <v xml:space="preserve"> </v>
      </c>
      <c r="R29" s="78" t="str">
        <f>IF(SUM(COUNTIFS('Planificación 2026-1'!E:E,"PRINCIPAL",'Planificación 2026-1'!W:W,C29,'Planificación 2026-1'!G:G,"MH"))&gt;0,"P31"," ")</f>
        <v xml:space="preserve"> </v>
      </c>
      <c r="S29" s="78" t="str">
        <f>IF(SUM(COUNTIFS('Planificación 2026-1'!E:E,"PRINCIPAL",'Planificación 2026-1'!W:W,C29,'Planificación 2026-1'!G:G,"IC"))&gt;0,"P32"," ")</f>
        <v xml:space="preserve"> </v>
      </c>
      <c r="T29" s="78" t="str">
        <f>IF(SUM(COUNTIFS('Planificación 2026-1'!E:E,"PRINCIPAL",'Planificación 2026-1'!W:W,C29,'Planificación 2026-1'!G:G,"AR"))&gt;0,"P34"," ")</f>
        <v xml:space="preserve"> </v>
      </c>
      <c r="U29" s="78" t="str">
        <f>IF(SUM(COUNTIFS('Planificación 2026-1'!E:E,"PRINCIPAL",'Planificación 2026-1'!W:W,C29,'Planificación 2026-1'!G:G,"T1"))&gt;0,"P35"," ")</f>
        <v xml:space="preserve"> </v>
      </c>
      <c r="V29" s="78" t="str">
        <f>IF(SUM(COUNTIFS('Planificación 2026-1'!E:E,"PRINCIPAL",'Planificación 2026-1'!W:W,C29,'Planificación 2026-1'!G:G,"T3"))&gt;0,"P36"," ")</f>
        <v xml:space="preserve"> </v>
      </c>
      <c r="W29" s="78" t="str">
        <f>IF(SUM(COUNTIFS('Planificación 2026-1'!E:E,"PRINCIPAL",'Planificación 2026-1'!W:W,C29,'Planificación 2026-1'!G:G,"T2"))&gt;0,"P37"," ")</f>
        <v xml:space="preserve"> </v>
      </c>
      <c r="X29" s="78" t="str">
        <f>IF(SUM(COUNTIFS('Planificación 2026-1'!E:E,"PRINCIPAL",'Planificación 2026-1'!W:W,C29,'Planificación 2026-1'!G:G,"AE"))&gt;0,"P38"," ")</f>
        <v xml:space="preserve"> </v>
      </c>
      <c r="Y29" s="78" t="str">
        <f>IF(SUM(COUNTIFS('Planificación 2026-1'!E:E,"PRINCIPAL",'Planificación 2026-1'!W:W,C29,'Planificación 2026-1'!G:G,"T4"))&gt;0,"P55"," ")</f>
        <v xml:space="preserve"> </v>
      </c>
      <c r="Z29" s="78" t="str">
        <f>IF(SUM(COUNTIFS('Planificación 2026-1'!E:E,"FILIAL",'Planificación 2026-1'!W:W,C29,'Planificación 2026-1'!G:G,"AF"))&gt;0," P01"," ")</f>
        <v xml:space="preserve"> </v>
      </c>
      <c r="AA29" s="78" t="str">
        <f>IF(SUM(COUNTIFS('Planificación 2026-1'!E:E,"FILIAL",'Planificación 2026-1'!W:W,C29,'Planificación 2026-1'!G:G,"EN"))&gt;0,"P02"," ")</f>
        <v>P02</v>
      </c>
      <c r="AB29" s="78" t="str">
        <f>IF(SUM(COUNTIFS('Planificación 2026-1'!E:E,"FILIAL",'Planificación 2026-1'!W:W,C29,'Planificación 2026-1'!G:G,"IS"))&gt;0,"P03"," ")</f>
        <v xml:space="preserve"> </v>
      </c>
      <c r="AC29" s="78" t="str">
        <f>IF(SUM(COUNTIFS('Planificación 2026-1'!E:E,"FILIAL",'Planificación 2026-1'!W:W,C29,'Planificación 2026-1'!G:G,"PS"))&gt;0,"P04"," ")</f>
        <v>P04</v>
      </c>
      <c r="AD29" s="78"/>
      <c r="AE29" s="78" t="str">
        <f>IF(SUM(COUNTIFS('Planificación 2026-1'!E:E,"FILIAL",'Planificación 2026-1'!W:W,C29,'Planificación 2026-1'!G:G,"IN"))&gt;0,"P06"," ")</f>
        <v xml:space="preserve"> </v>
      </c>
      <c r="AF29" s="78" t="str">
        <f>IF(SUM(COUNTIFS('Planificación 2026-1'!E:E,"FILIAL",'Planificación 2026-1'!W:W,C29,'Planificación 2026-1'!G:G,"CA"))&gt;0,"P07"," ")</f>
        <v xml:space="preserve"> </v>
      </c>
      <c r="AG29" s="78" t="str">
        <f>IF(SUM(COUNTIFS('Planificación 2026-1'!E:E,"FILIAL",'Planificación 2026-1'!W:W,C29,'Planificación 2026-1'!G:G,"DE"))&gt;0,"P08"," ")</f>
        <v xml:space="preserve"> </v>
      </c>
      <c r="AH29" s="78" t="str">
        <f>IF(SUM(COUNTIFS('Planificación 2026-1'!E:E,"FILIAL",'Planificación 2026-1'!W:W,C29,'Planificación 2026-1'!G:G,"OB"))&gt;0,"P09"," ")</f>
        <v>P09</v>
      </c>
      <c r="AI29" s="78" t="str">
        <f>IF(SUM(COUNTIFS('Planificación 2026-1'!E:E,"FILIAL",'Planificación 2026-1'!W:W,C29,'Planificación 2026-1'!G:G,"MH"))&gt;0,"P31"," ")</f>
        <v xml:space="preserve"> </v>
      </c>
      <c r="AJ29" s="78" t="str">
        <f>IF(SUM(COUNTIFS('Planificación 2026-1'!E:E,"FILIAL",'Planificación 2026-1'!W:W,C29,'Planificación 2026-1'!G:G,"IC"))&gt;0,"P32"," ")</f>
        <v xml:space="preserve"> </v>
      </c>
      <c r="AK29" s="78" t="str">
        <f>IF(SUM(COUNTIFS('Planificación 2026-1'!E:E,"FILIAL",'Planificación 2026-1'!W:W,C29,'Planificación 2026-1'!G:G,"AR"))&gt;0,"P34"," ")</f>
        <v xml:space="preserve"> </v>
      </c>
      <c r="AL29" s="78" t="str">
        <f>IF(SUM(COUNTIFS('Planificación 2026-1'!E:E,"FILIAL",'Planificación 2026-1'!W:W,C29,'Planificación 2026-1'!G:G,"T1"))&gt;0,"P35"," ")</f>
        <v xml:space="preserve"> </v>
      </c>
      <c r="AM29" s="78" t="str">
        <f>IF(SUM(COUNTIFS('Planificación 2026-1'!E:E,"FILIAL",'Planificación 2026-1'!W:W,C29,'Planificación 2026-1'!G:G,"T3"))&gt;0,"P36"," ")</f>
        <v xml:space="preserve"> </v>
      </c>
      <c r="AN29" s="78" t="str">
        <f>IF(SUM(COUNTIFS('Planificación 2026-1'!E:E,"FILIAL",'Planificación 2026-1'!W:W,C29,'Planificación 2026-1'!G:G,"T2"))&gt;0,"P37"," ")</f>
        <v xml:space="preserve"> </v>
      </c>
      <c r="AO29" s="78" t="str">
        <f>IF(SUM(COUNTIFS('Planificación 2026-1'!E:E,"FILIAL",'Planificación 2026-1'!W:W,C29,'Planificación 2026-1'!G:G,"AE"))&gt;0,"P38"," ")</f>
        <v xml:space="preserve"> </v>
      </c>
      <c r="AP29" s="78" t="str">
        <f>IF(SUM(COUNTIFS('Planificación 2026-1'!E:E,"FILIAL",'Planificación 2026-1'!W:W,C29,'Planificación 2026-1'!G:G,"T4"))&gt;0,"P55"," ")</f>
        <v xml:space="preserve"> </v>
      </c>
      <c r="AQ29" s="78" t="str">
        <f>IF(SUM(COUNTIFS('Planificación 2026-1'!E:E,"SUNAMPE",'Planificación 2026-1'!W:W,C29,'Planificación 2026-1'!G:G,"AF"))&gt;0," P01"," ")</f>
        <v xml:space="preserve"> </v>
      </c>
      <c r="AR29" s="78" t="str">
        <f>IF(SUM(COUNTIFS('Planificación 2026-1'!E:E,"SUNAMPE",'Planificación 2026-1'!W:W,C29,'Planificación 2026-1'!G:G,"EN"))&gt;0,"P02"," ")</f>
        <v xml:space="preserve"> </v>
      </c>
      <c r="AS29" s="78" t="str">
        <f>IF(SUM(COUNTIFS('Planificación 2026-1'!E:E,"SUNAMPE",'Planificación 2026-1'!W:W,C29,'Planificación 2026-1'!G:G,"IS"))&gt;0,"P03"," ")</f>
        <v xml:space="preserve"> </v>
      </c>
      <c r="AT29" s="78" t="str">
        <f>IF(SUM(COUNTIFS('Planificación 2026-1'!E:E,"SUNAMPE",'Planificación 2026-1'!W:W,C29,'Planificación 2026-1'!G:G,"PS"))&gt;0,"P04"," ")</f>
        <v xml:space="preserve"> </v>
      </c>
      <c r="AU29" s="78"/>
      <c r="AV29" s="78" t="str">
        <f>IF(SUM(COUNTIFS('Planificación 2026-1'!E:E,"SUNAMPE",'Planificación 2026-1'!W:W,C29,'Planificación 2026-1'!G:G,"IN"))&gt;0,"P06"," ")</f>
        <v xml:space="preserve"> </v>
      </c>
      <c r="AW29" s="78" t="str">
        <f>IF(SUM(COUNTIFS('Planificación 2026-1'!E:E,"SUNAMPE",'Planificación 2026-1'!W:W,C29,'Planificación 2026-1'!G:G,"CA"))&gt;0,"P07"," ")</f>
        <v xml:space="preserve"> </v>
      </c>
      <c r="AX29" s="78" t="str">
        <f>IF(SUM(COUNTIFS('Planificación 2026-1'!E:E,"SUNAMPE",'Planificación 2026-1'!W:W,C29,'Planificación 2026-1'!G:G,"DE"))&gt;0,"P08"," ")</f>
        <v xml:space="preserve"> </v>
      </c>
      <c r="AY29" s="78" t="str">
        <f>IF(SUM(COUNTIFS('Planificación 2026-1'!E:E,"SUNAMPE",'Planificación 2026-1'!W:W,C29,'Planificación 2026-1'!G:G,"OB"))&gt;0,"P09"," ")</f>
        <v xml:space="preserve"> </v>
      </c>
      <c r="AZ29" s="78" t="str">
        <f>IF(SUM(COUNTIFS('Planificación 2026-1'!E:E,"SUNAMPE",'Planificación 2026-1'!W:W,C29,'Planificación 2026-1'!G:G,"MH"))&gt;0,"P31"," ")</f>
        <v xml:space="preserve"> </v>
      </c>
      <c r="BA29" s="78" t="str">
        <f>IF(SUM(COUNTIFS('Planificación 2026-1'!E:E,"SUNAMPE",'Planificación 2026-1'!W:W,C29,'Planificación 2026-1'!G:G,"IC"))&gt;0,"P32"," ")</f>
        <v xml:space="preserve"> </v>
      </c>
      <c r="BB29" s="78" t="str">
        <f>IF(SUM(COUNTIFS('Planificación 2026-1'!E:E,"SUNAMPE",'Planificación 2026-1'!W:W,C29,'Planificación 2026-1'!G:G,"AR"))&gt;0,"P34"," ")</f>
        <v xml:space="preserve"> </v>
      </c>
      <c r="BC29" s="78" t="str">
        <f>IF(SUM(COUNTIFS('Planificación 2026-1'!E:E,"SUNAMPE",'Planificación 2026-1'!W:W,C29,'Planificación 2026-1'!G:G,"T1"))&gt;0,"P35"," ")</f>
        <v xml:space="preserve"> </v>
      </c>
      <c r="BD29" s="78" t="str">
        <f>IF(SUM(COUNTIFS('Planificación 2026-1'!E:E,"SUNAMPE",'Planificación 2026-1'!W:W,C29,'Planificación 2026-1'!G:G,"T3"))&gt;0,"P36"," ")</f>
        <v>P36</v>
      </c>
      <c r="BE29" s="78" t="str">
        <f>IF(SUM(COUNTIFS('Planificación 2026-1'!E:E,"SUNAMPE",'Planificación 2026-1'!W:W,C29,'Planificación 2026-1'!G:G,"T2"))&gt;0,"P37"," ")</f>
        <v xml:space="preserve"> </v>
      </c>
      <c r="BF29" s="78" t="str">
        <f>IF(SUM(COUNTIFS('Planificación 2026-1'!E:E,"SUNAMPE",'Planificación 2026-1'!W:W,C29,'Planificación 2026-1'!G:G,"AE"))&gt;0,"P38"," ")</f>
        <v xml:space="preserve"> </v>
      </c>
      <c r="BG29" s="78" t="str">
        <f>IF(SUM(COUNTIFS('Planificación 2026-1'!E:E,"SUNAMPE",'Planificación 2026-1'!W:W,C29,'Planificación 2026-1'!G:G,"T4"))&gt;0,"P55"," ")</f>
        <v>P55</v>
      </c>
      <c r="BH29" s="78" t="str">
        <f>IF(SUM(COUNTIFS('Planificación 2026-1'!E:E,"HUAURA",'Planificación 2026-1'!W:W,C29,'Planificación 2026-1'!G:G,"AF"))&gt;0," P01"," ")</f>
        <v xml:space="preserve"> </v>
      </c>
      <c r="BI29" s="78" t="str">
        <f>IF(SUM(COUNTIFS('Planificación 2026-1'!E:E,"HUAURA",'Planificación 2026-1'!W:W,C29,'Planificación 2026-1'!G:G,"EN"))&gt;0,"P02"," ")</f>
        <v xml:space="preserve"> </v>
      </c>
      <c r="BJ29" s="78" t="str">
        <f>IF(SUM(COUNTIFS('Planificación 2026-1'!E:E,"HUAURA",'Planificación 2026-1'!W:W,C29,'Planificación 2026-1'!G:G,"IS"))&gt;0,"P03"," ")</f>
        <v xml:space="preserve"> </v>
      </c>
      <c r="BK29" s="78" t="str">
        <f>IF(SUM(COUNTIFS('Planificación 2026-1'!E:E,"HUAURA",'Planificación 2026-1'!W:W,C29,'Planificación 2026-1'!G:G,"PS"))&gt;0,"P04"," ")</f>
        <v xml:space="preserve"> </v>
      </c>
      <c r="BL29" s="78"/>
      <c r="BM29" s="78" t="str">
        <f>IF(SUM(COUNTIFS('Planificación 2026-1'!E:E,"HUAURA",'Planificación 2026-1'!W:W,C29,'Planificación 2026-1'!G:G,"IN"))&gt;0,"P06"," ")</f>
        <v xml:space="preserve"> </v>
      </c>
      <c r="BN29" s="78" t="str">
        <f>IF(SUM(COUNTIFS('Planificación 2026-1'!E:E,"HUAURA",'Planificación 2026-1'!W:W,C29,'Planificación 2026-1'!G:G,"CA"))&gt;0,"P07"," ")</f>
        <v xml:space="preserve"> </v>
      </c>
      <c r="BO29" s="78" t="str">
        <f>IF(SUM(COUNTIFS('Planificación 2026-1'!E:E,"HUAURA",'Planificación 2026-1'!W:W,C29,'Planificación 2026-1'!G:G,"DE"))&gt;0,"P08"," ")</f>
        <v xml:space="preserve"> </v>
      </c>
      <c r="BP29" s="78" t="str">
        <f>IF(SUM(COUNTIFS('Planificación 2026-1'!E:E,"HUAURA",'Planificación 2026-1'!W:W,C29,'Planificación 2026-1'!G:G,"OB"))&gt;0,"P09"," ")</f>
        <v xml:space="preserve"> </v>
      </c>
      <c r="BQ29" s="78" t="str">
        <f>IF(SUM(COUNTIFS('Planificación 2026-1'!E:E,"HUAURA",'Planificación 2026-1'!W:W,C29,'Planificación 2026-1'!G:G,"MH"))&gt;0,"P31"," ")</f>
        <v xml:space="preserve"> </v>
      </c>
      <c r="BR29" s="78" t="str">
        <f>IF(SUM(COUNTIFS('Planificación 2026-1'!E:E,"HUAURA",'Planificación 2026-1'!W:W,C29,'Planificación 2026-1'!G:G,"IC"))&gt;0,"P32"," ")</f>
        <v xml:space="preserve"> </v>
      </c>
      <c r="BS29" s="78" t="str">
        <f>IF(SUM(COUNTIFS('Planificación 2026-1'!E:E,"HUAURA",'Planificación 2026-1'!W:W,C29,'Planificación 2026-1'!G:G,"AR"))&gt;0,"P34"," ")</f>
        <v xml:space="preserve"> </v>
      </c>
      <c r="BT29" s="78" t="str">
        <f>IF(SUM(COUNTIFS('Planificación 2026-1'!E:E,"HUAURA",'Planificación 2026-1'!W:W,C29,'Planificación 2026-1'!G:G,"T1"))&gt;0,"P35"," ")</f>
        <v xml:space="preserve"> </v>
      </c>
      <c r="BU29" s="78" t="str">
        <f>IF(SUM(COUNTIFS('Planificación 2026-1'!E:E,"HUAURA",'Planificación 2026-1'!W:W,C29,'Planificación 2026-1'!G:G,"T3"))&gt;0,"P36"," ")</f>
        <v xml:space="preserve"> </v>
      </c>
      <c r="BV29" s="78" t="str">
        <f>IF(SUM(COUNTIFS('Planificación 2026-1'!E:E,"HUAURA",'Planificación 2026-1'!W:W,C29,'Planificación 2026-1'!G:G,"T2"))&gt;0,"P37"," ")</f>
        <v xml:space="preserve"> </v>
      </c>
      <c r="BW29" s="78" t="str">
        <f>IF(SUM(COUNTIFS('Planificación 2026-1'!E:E,"HUAURA",'Planificación 2026-1'!W:W,C29,'Planificación 2026-1'!G:G,"AE"))&gt;0,"P38"," ")</f>
        <v xml:space="preserve"> </v>
      </c>
      <c r="BX29" s="78" t="str">
        <f>IF(SUM(COUNTIFS('Planificación 2026-1'!E:E,"HUAURA",'Planificación 2026-1'!W:W,C29,'Planificación 2026-1'!G:G,"T4"))&gt;0,"P55"," ")</f>
        <v xml:space="preserve"> </v>
      </c>
      <c r="BY29" s="79">
        <f>SUMIFS('Planificación 2026-1'!R:R,'Planificación 2026-1'!W:W,C29,'Planificación 2026-1'!G:G,"AF",'Planificación 2026-1'!H:H,"&gt;2")</f>
        <v>0</v>
      </c>
      <c r="BZ29" s="79">
        <f>SUMIFS('Planificación 2026-1'!R:R,'Planificación 2026-1'!W:W,C29,'Planificación 2026-1'!G:G,"EN",'Planificación 2026-1'!H:H,"&gt;2")</f>
        <v>0</v>
      </c>
      <c r="CA29" s="79">
        <f>SUMIFS('Planificación 2026-1'!R:R,'Planificación 2026-1'!W:W,C29,'Planificación 2026-1'!G:G,"IS",'Planificación 2026-1'!H:H,"&gt;2")</f>
        <v>0</v>
      </c>
      <c r="CB29" s="79">
        <f>SUMIFS('Planificación 2026-1'!R:R,'Planificación 2026-1'!W:W,C29,'Planificación 2026-1'!G:G,"PS",'Planificación 2026-1'!H:H,"&gt;2")</f>
        <v>0</v>
      </c>
      <c r="CC29" s="79">
        <f>SUMIFS('Planificación 2026-1'!R:R,'Planificación 2026-1'!W:W,C29,'Planificación 2026-1'!G:G,"IN",'Planificación 2026-1'!H:H,"&gt;2")</f>
        <v>0</v>
      </c>
      <c r="CD29" s="79">
        <f>SUMIFS('Planificación 2026-1'!R:R,'Planificación 2026-1'!W:W,C29,'Planificación 2026-1'!G:G,"CA",'Planificación 2026-1'!H:H,"&gt;2")</f>
        <v>0</v>
      </c>
      <c r="CE29" s="79">
        <f>SUMIFS('Planificación 2026-1'!R:R,'Planificación 2026-1'!W:W,C29,'Planificación 2026-1'!G:G,"DE",'Planificación 2026-1'!H:H,"&gt;2")</f>
        <v>0</v>
      </c>
      <c r="CF29" s="79">
        <f>SUMIFS('Planificación 2026-1'!R:R,'Planificación 2026-1'!W:W,C29,'Planificación 2026-1'!G:G,"OB",'Planificación 2026-1'!H:H,"&gt;2")</f>
        <v>0</v>
      </c>
      <c r="CG29" s="79">
        <f>SUMIFS('Planificación 2026-1'!R:R,'Planificación 2026-1'!W:W,C29,'Planificación 2026-1'!G:G,"MH",'Planificación 2026-1'!H:H,"&gt;2")</f>
        <v>0</v>
      </c>
      <c r="CH29" s="79">
        <f>SUMIFS('Planificación 2026-1'!R:R,'Planificación 2026-1'!W:W,C29,'Planificación 2026-1'!G:G,"IC",'Planificación 2026-1'!H:H,"&gt;2")</f>
        <v>0</v>
      </c>
      <c r="CI29" s="79">
        <f>SUMIFS('Planificación 2026-1'!R:R,'Planificación 2026-1'!W:W,C29,'Planificación 2026-1'!G:G,"AR",'Planificación 2026-1'!H:H,"&gt;2")</f>
        <v>0</v>
      </c>
      <c r="CJ29" s="79">
        <f>SUMIFS('Planificación 2026-1'!R:R,'Planificación 2026-1'!W:W,C29,'Planificación 2026-1'!G:G,"T1",'Planificación 2026-1'!H:H,"&gt;2")</f>
        <v>0</v>
      </c>
      <c r="CK29" s="79">
        <f>SUMIFS('Planificación 2026-1'!R:R,'Planificación 2026-1'!W:W,C29,'Planificación 2026-1'!G:G,"T3",'Planificación 2026-1'!H:H,"&gt;2")</f>
        <v>0</v>
      </c>
      <c r="CL29" s="79">
        <f>SUMIFS('Planificación 2026-1'!R:R,'Planificación 2026-1'!W:W,C29,'Planificación 2026-1'!G:G,"T2",'Planificación 2026-1'!H:H,"&gt;2")</f>
        <v>0</v>
      </c>
      <c r="CM29" s="79">
        <f>SUMIFS('Planificación 2026-1'!R:R,'Planificación 2026-1'!W:W,C29,'Planificación 2026-1'!G:G,"AE",'Planificación 2026-1'!H:H,"&gt;2")</f>
        <v>0</v>
      </c>
      <c r="CN29" s="79">
        <f>SUMIFS('Planificación 2026-1'!R:R,'Planificación 2026-1'!W:W,C29,'Planificación 2026-1'!G:G,"T4",'Planificación 2026-1'!H:H,"&gt;2")</f>
        <v>0</v>
      </c>
      <c r="CO29" s="79">
        <f>SUMIFS('Planificación 2026-1'!R:R,'Planificación 2026-1'!W:W,C29,'Planificación 2026-1'!G:G,"AF",'Planificación 2026-1'!H:H,"&lt;3")</f>
        <v>0</v>
      </c>
      <c r="CP29" s="79">
        <f>SUMIFS('Planificación 2026-1'!R:R,'Planificación 2026-1'!W:W,C29,'Planificación 2026-1'!G:G,"EN",'Planificación 2026-1'!H:H,"&lt;3")</f>
        <v>5</v>
      </c>
      <c r="CQ29" s="79">
        <f>SUMIFS('Planificación 2026-1'!R:R,'Planificación 2026-1'!W:W,C29,'Planificación 2026-1'!G:G,"IS",'Planificación 2026-1'!H:H,"&lt;3")</f>
        <v>0</v>
      </c>
      <c r="CR29" s="79">
        <f>SUMIFS('Planificación 2026-1'!R:R,'Planificación 2026-1'!W:W,C29,'Planificación 2026-1'!G:G,"PS",'Planificación 2026-1'!H:H,"&lt;3")</f>
        <v>5</v>
      </c>
      <c r="CS29" s="79">
        <f>SUMIFS('Planificación 2026-1'!R:R,'Planificación 2026-1'!W:W,C29,'Planificación 2026-1'!G:G,"IN",'Planificación 2026-1'!H:H,"&lt;3")</f>
        <v>0</v>
      </c>
      <c r="CT29" s="79">
        <f>SUMIFS('Planificación 2026-1'!R:R,'Planificación 2026-1'!W:W,C29,'Planificación 2026-1'!G:G,"CA",'Planificación 2026-1'!H:H,"&lt;3")</f>
        <v>0</v>
      </c>
      <c r="CU29" s="79">
        <f>SUMIFS('Planificación 2026-1'!R:R,'Planificación 2026-1'!W:W,C29,'Planificación 2026-1'!G:G,"DE",'Planificación 2026-1'!H:H,"&lt;3")</f>
        <v>0</v>
      </c>
      <c r="CV29" s="79">
        <f>SUMIFS('Planificación 2026-1'!R:R,'Planificación 2026-1'!W:W,C29,'Planificación 2026-1'!G:G,"OB",'Planificación 2026-1'!H:H,"&lt;3")</f>
        <v>5</v>
      </c>
      <c r="CW29" s="79">
        <f>SUMIFS('Planificación 2026-1'!R:R,'Planificación 2026-1'!W:W,C29,'Planificación 2026-1'!G:G,"MH",'Planificación 2026-1'!H:H,"&lt;3")</f>
        <v>8</v>
      </c>
      <c r="CX29" s="79">
        <f>SUMIFS('Planificación 2026-1'!R:R,'Planificación 2026-1'!W:W,C29,'Planificación 2026-1'!G:G,"IC",'Planificación 2026-1'!H:H,"&lt;3")</f>
        <v>0</v>
      </c>
      <c r="CY29" s="79">
        <f>SUMIFS('Planificación 2026-1'!R:R,'Planificación 2026-1'!W:W,C29,'Planificación 2026-1'!G:G,"AR",'Planificación 2026-1'!H:H,"&lt;3")</f>
        <v>0</v>
      </c>
      <c r="CZ29" s="79">
        <f>SUMIFS('Planificación 2026-1'!R:R,'Planificación 2026-1'!W:W,C29,'Planificación 2026-1'!G:G,"T1",'Planificación 2026-1'!H:H,"&lt;3")</f>
        <v>0</v>
      </c>
      <c r="DA29" s="79">
        <f>SUMIFS('Planificación 2026-1'!R:R,'Planificación 2026-1'!W:W,C29,'Planificación 2026-1'!G:G,"T3",'Planificación 2026-1'!H:H,"&lt;3")</f>
        <v>5</v>
      </c>
      <c r="DB29" s="79">
        <f>SUMIFS('Planificación 2026-1'!R:R,'Planificación 2026-1'!W:W,C29,'Planificación 2026-1'!G:G,"T2",'Planificación 2026-1'!H:H,"&lt;3")</f>
        <v>0</v>
      </c>
      <c r="DC29" s="79">
        <f>SUMIFS('Planificación 2026-1'!R:R,'Planificación 2026-1'!W:W,C29,'Planificación 2026-1'!G:G,"AE",'Planificación 2026-1'!H:H,"&lt;3")</f>
        <v>0</v>
      </c>
      <c r="DD29" s="79">
        <f>SUMIFS('Planificación 2026-1'!R:R,'Planificación 2026-1'!W:W,C29,'Planificación 2026-1'!G:G,"T4",'Planificación 2026-1'!H:H,"&lt;3")</f>
        <v>5</v>
      </c>
      <c r="DE29" s="78" t="str">
        <f t="shared" si="4"/>
        <v/>
      </c>
      <c r="DF29" s="30">
        <f>IF(C29="","",SUMIFS('Planificación 2026-1'!R:R,'Planificación 2026-1'!W:W,C29,'Planificación 2026-1'!E:E,"PRINCIPAL",'Planificación 2026-1'!X:X,"VIRTUAL"))</f>
        <v>0</v>
      </c>
      <c r="DG29" s="30">
        <f>IF(C29="","",SUMIFS('Planificación 2026-1'!R:R,'Planificación 2026-1'!W:W,C29,'Planificación 2026-1'!E:E,"PRINCIPAL",'Planificación 2026-1'!X:X,"PRESENCIAL"))</f>
        <v>0</v>
      </c>
      <c r="DH29" s="30">
        <f>IF(C29="","",SUMIFS('Planificación 2026-1'!R:R,'Planificación 2026-1'!W:W,C29,'Planificación 2026-1'!E:E,"PRINCIPAL",'Planificación 2026-1'!X:X,"HIBRIDO PRESENCIAL"))</f>
        <v>0</v>
      </c>
      <c r="DI29" s="78" t="str">
        <f t="shared" si="5"/>
        <v>P02 P04 P09</v>
      </c>
      <c r="DJ29" s="78">
        <f>IF(C29="","",SUMIFS('Planificación 2026-1'!R:R,'Planificación 2026-1'!W:W,C29,'Planificación 2026-1'!E:E,"FILIAL",'Planificación 2026-1'!X:X,"VIRTUAL"))</f>
        <v>0</v>
      </c>
      <c r="DK29" s="80">
        <f>IF(C29="","",SUMIFS('Planificación 2026-1'!R:R,'Planificación 2026-1'!W:W,C29,'Planificación 2026-1'!E:E,"FILIAL",'Planificación 2026-1'!X:X,"PRESENCIAL"))</f>
        <v>15</v>
      </c>
      <c r="DL29" s="42">
        <f>IF(C29="","",SUMIFS('Planificación 2026-1'!R:R,'Planificación 2026-1'!W:W,C29,'Planificación 2026-1'!E:E,"FILIAL",'Planificación 2026-1'!X:X,"HIBRIDO PRESENCIAL"))</f>
        <v>0</v>
      </c>
      <c r="DM29" s="81" t="str">
        <f t="shared" si="6"/>
        <v>P36 P55</v>
      </c>
      <c r="DN29" s="78">
        <f>IF(C29="","",SUMIFS('Planificación 2026-1'!R:R,'Planificación 2026-1'!W:W,C29,'Planificación 2026-1'!E:E,"SUNAMPE",'Planificación 2026-1'!X:X,"VIRTUAL"))</f>
        <v>10</v>
      </c>
      <c r="DO29" s="42">
        <f>IF(C29="","",SUMIFS('Planificación 2026-1'!R:R,'Planificación 2026-1'!W:W,C29,'Planificación 2026-1'!E:E,"SUNAMPE",'Planificación 2026-1'!X:X,"PRESENCIAL"))</f>
        <v>0</v>
      </c>
      <c r="DP29" s="81" t="str">
        <f t="shared" si="7"/>
        <v/>
      </c>
      <c r="DQ29" s="78">
        <f>IF(C29="","",SUMIFS('Planificación 2026-1'!R:R,'Planificación 2026-1'!W:W,C29,'Planificación 2026-1'!E:E,"HUAURA",'Planificación 2026-1'!X:X,"VIRTUAL"))</f>
        <v>0</v>
      </c>
      <c r="DR29" s="42">
        <f>IF(C29="","",SUMIFS('Planificación 2026-1'!R:R,'Planificación 2026-1'!W:W,C29,'Planificación 2026-1'!E:E,"HUAURA",'Planificación 2026-1'!X:X,"PRESENCIAL"))</f>
        <v>0</v>
      </c>
      <c r="DS29" s="48">
        <f>SUMIFS('Planificación 2026-1'!R:R,'Planificación 2026-1'!W:W,C29,'Planificación 2026-1'!E:E,"PRINCIPAL",'Planificación 2026-1'!X:X,"VIRTUAL",'Planificación 2026-1'!H:H,"&gt;2")</f>
        <v>0</v>
      </c>
      <c r="DT29" s="48">
        <f>SUMIFS('Planificación 2026-1'!R:R,'Planificación 2026-1'!W:W,C29,'Planificación 2026-1'!E:E,"PRINCIPAL",'Planificación 2026-1'!X:X,"&lt;&gt;VIRTUAL",'Planificación 2026-1'!H:H,"&gt;2")</f>
        <v>0</v>
      </c>
      <c r="DU29" s="48">
        <f>SUMIFS('Planificación 2026-1'!R:R,'Planificación 2026-1'!W:W,C29,'Planificación 2026-1'!E:E,"SUNAMPE",'Planificación 2026-1'!X:X,"VIRTUAL",'Planificación 2026-1'!H:H,"&gt;2")</f>
        <v>0</v>
      </c>
      <c r="DV29" s="48">
        <f>SUMIFS('Planificación 2026-1'!R:R,'Planificación 2026-1'!W:W,C29,'Planificación 2026-1'!E:E,"SUNAMPE",'Planificación 2026-1'!X:X,"&lt;&gt;VIRTUAL",'Planificación 2026-1'!H:H,"&gt;2")</f>
        <v>0</v>
      </c>
      <c r="DW29" s="48">
        <f>SUMIFS('Planificación 2026-1'!R:R,'Planificación 2026-1'!W:W,C29,'Planificación 2026-1'!E:E,"FILIAL",'Planificación 2026-1'!X:X,"VIRTUAL",'Planificación 2026-1'!H:H,"&gt;2")</f>
        <v>0</v>
      </c>
      <c r="DX29" s="48">
        <f>SUMIFS('Planificación 2026-1'!R:R,'Planificación 2026-1'!W:W,C29,'Planificación 2026-1'!E:E,"FILIAL",'Planificación 2026-1'!X:X,"&lt;&gt;VIRTUAL",'Planificación 2026-1'!H:H,"&gt;2")</f>
        <v>0</v>
      </c>
      <c r="DY29" s="48">
        <f>SUMIFS('Planificación 2026-1'!R:R,'Planificación 2026-1'!W:W,C29,'Planificación 2026-1'!E:E,"PORUMA",'Planificación 2026-1'!X:X,"VIRTUAL",'Planificación 2026-1'!H:H,"&gt;2")</f>
        <v>0</v>
      </c>
      <c r="DZ29" s="48">
        <f>SUMIFS('Planificación 2026-1'!R:R,'Planificación 2026-1'!W:W,C29,'Planificación 2026-1'!E:E,"PORUMA",'Planificación 2026-1'!X:X,"&lt;&gt;VIRTUAL",'Planificación 2026-1'!H:H,"&gt;2")</f>
        <v>0</v>
      </c>
      <c r="EA29" s="48">
        <f>SUMIFS('Planificación 2026-1'!R:R,'Planificación 2026-1'!W:W,C29,'Planificación 2026-1'!E:E,"HUAURA",'Planificación 2026-1'!X:X,"VIRTUAL",'Planificación 2026-1'!H:H,"&gt;2")</f>
        <v>0</v>
      </c>
      <c r="EB29" s="48">
        <f>SUMIFS('Planificación 2026-1'!R:R,'Planificación 2026-1'!W:W,C29,'Planificación 2026-1'!E:E,"HUAURA",'Planificación 2026-1'!X:X,"&lt;&gt;VIRTUAL",'Planificación 2026-1'!H:H,"&gt;2")</f>
        <v>0</v>
      </c>
      <c r="EC29" s="48">
        <f>SUMIFS('Planificación 2026-1'!R:R,'Planificación 2026-1'!W:W,C29,'Planificación 2026-1'!E:E,"PRINCIPAL",'Planificación 2026-1'!X:X,"VIRTUAL",'Planificación 2026-1'!H:H,"&lt;3")</f>
        <v>0</v>
      </c>
      <c r="ED29" s="48">
        <f>SUMIFS('Planificación 2026-1'!R:R,'Planificación 2026-1'!W:W,C29,'Planificación 2026-1'!E:E,"PRINCIPAL",'Planificación 2026-1'!X:X,"&lt;&gt;VIRTUAL",'Planificación 2026-1'!H:H,"&lt;3")</f>
        <v>0</v>
      </c>
      <c r="EE29" s="48">
        <f>SUMIFS('Planificación 2026-1'!R:R,'Planificación 2026-1'!W:W,C29,'Planificación 2026-1'!E:E,"SUNAMPE",'Planificación 2026-1'!X:X,"VIRTUAL",'Planificación 2026-1'!H:H,"&lt;3")</f>
        <v>10</v>
      </c>
      <c r="EF29" s="48">
        <f>SUMIFS('Planificación 2026-1'!R:R,'Planificación 2026-1'!W:W,C29,'Planificación 2026-1'!E:E,"SUNAMPE",'Planificación 2026-1'!X:X,"&lt;&gt;VIRTUAL",'Planificación 2026-1'!H:H,"&lt;3")</f>
        <v>0</v>
      </c>
      <c r="EG29" s="48">
        <f>SUMIFS('Planificación 2026-1'!R:R,'Planificación 2026-1'!W:W,C29,'Planificación 2026-1'!E:E,"FILIAL",'Planificación 2026-1'!X:X,"VIRTUAL",'Planificación 2026-1'!H:H,"&lt;3")</f>
        <v>0</v>
      </c>
      <c r="EH29" s="48">
        <f>SUMIFS('Planificación 2026-1'!R:R,'Planificación 2026-1'!W:W,C29,'Planificación 2026-1'!E:E,"FILIAL",'Planificación 2026-1'!X:X,"&lt;&gt;VIRTUAL",'Planificación 2026-1'!H:H,"&lt;3")</f>
        <v>15</v>
      </c>
      <c r="EI29" s="48">
        <f>SUMIFS('Planificación 2026-1'!R:R,'Planificación 2026-1'!W:W,C29,'Planificación 2026-1'!E:E,"PORUMA",'Planificación 2026-1'!X:X,"VIRTUAL",'Planificación 2026-1'!H:H,"&lt;3")</f>
        <v>0</v>
      </c>
      <c r="EJ29" s="48">
        <f>SUMIFS('Planificación 2026-1'!R:R,'Planificación 2026-1'!W:W,C29,'Planificación 2026-1'!E:E,"PORUMA",'Planificación 2026-1'!X:X,"&lt;&gt;VIRTUAL",'Planificación 2026-1'!H:H,"&lt;3")</f>
        <v>8</v>
      </c>
      <c r="EK29" s="48">
        <f>SUMIFS('Planificación 2026-1'!R:R,'Planificación 2026-1'!W:W,C29,'Planificación 2026-1'!E:E,"HUAURA",'Planificación 2026-1'!X:X,"VIRTUAL",'Planificación 2026-1'!H:H,"&lt;3")</f>
        <v>0</v>
      </c>
      <c r="EL29" s="48">
        <f>SUMIFS('Planificación 2026-1'!R:R,'Planificación 2026-1'!W:W,C29,'Planificación 2026-1'!E:E,"HUAURA",'Planificación 2026-1'!X:X,"&lt;&gt;VIRTUAL",'Planificación 2026-1'!H:H,"&lt;3")</f>
        <v>0</v>
      </c>
      <c r="EM29" s="48">
        <f t="shared" si="8"/>
        <v>15</v>
      </c>
      <c r="EN29" s="48">
        <f t="shared" si="9"/>
        <v>0</v>
      </c>
      <c r="EO29" s="48">
        <f t="shared" si="10"/>
        <v>8</v>
      </c>
      <c r="EP29" s="48">
        <f t="shared" si="11"/>
        <v>0</v>
      </c>
      <c r="EQ29" s="48">
        <f t="shared" si="12"/>
        <v>10</v>
      </c>
      <c r="ER29" s="48"/>
      <c r="ES29" s="48">
        <f t="shared" si="13"/>
        <v>10</v>
      </c>
      <c r="ET29" s="48">
        <f t="shared" si="14"/>
        <v>15</v>
      </c>
      <c r="EU29" s="48" t="b">
        <f t="shared" si="15"/>
        <v>0</v>
      </c>
      <c r="EV29" s="48" t="str">
        <f t="shared" si="16"/>
        <v/>
      </c>
      <c r="EW29" s="48" t="str">
        <f t="shared" si="17"/>
        <v>MAS PRESENCIAL</v>
      </c>
    </row>
    <row r="30" spans="1:153" x14ac:dyDescent="0.3">
      <c r="A30" s="53"/>
      <c r="B30" s="383">
        <v>27</v>
      </c>
      <c r="C30" s="107" t="s">
        <v>35</v>
      </c>
      <c r="D30" s="82">
        <f>SUMIF('Planificación 2026-1'!W:W,C30,'Planificación 2026-1'!R:R)</f>
        <v>18</v>
      </c>
      <c r="E30" s="384" t="s">
        <v>319</v>
      </c>
      <c r="F30" s="107" t="s">
        <v>430</v>
      </c>
      <c r="G30" s="107" t="s">
        <v>276</v>
      </c>
      <c r="H30" s="107" t="s">
        <v>438</v>
      </c>
      <c r="I30" s="77" t="str">
        <f>IF(SUM(COUNTIFS('Planificación 2026-1'!E:E,"PRINCIPAL",'Planificación 2026-1'!W:W,C30,'Planificación 2026-1'!G:G,"AF"))&gt;0,"P01"," ")</f>
        <v xml:space="preserve"> </v>
      </c>
      <c r="J30" s="78" t="str">
        <f>IF(SUM(COUNTIFS('Planificación 2026-1'!E:E,"PRINCIPAL",'Planificación 2026-1'!W:W,C30,'Planificación 2026-1'!G:G,"EN"))&gt;0,"P02"," ")</f>
        <v xml:space="preserve"> </v>
      </c>
      <c r="K30" s="78" t="str">
        <f>IF(SUM(COUNTIFS('Planificación 2026-1'!E:E,"PRINCIPAL",'Planificación 2026-1'!W:W,C30,'Planificación 2026-1'!G:G,"IS"))&gt;0,"P03"," ")</f>
        <v xml:space="preserve"> </v>
      </c>
      <c r="L30" s="78" t="str">
        <f>IF(SUM(COUNTIFS('Planificación 2026-1'!E:E,"PRINCIPAL",'Planificación 2026-1'!W:W,C30,'Planificación 2026-1'!G:G,"PS"))&gt;0,"P04"," ")</f>
        <v xml:space="preserve"> </v>
      </c>
      <c r="M30" s="78"/>
      <c r="N30" s="78" t="str">
        <f>IF(SUM(COUNTIFS('Planificación 2026-1'!E:E,"PRINCIPAL",'Planificación 2026-1'!W:W,C30,'Planificación 2026-1'!G:G,"IN"))&gt;0,"P06"," ")</f>
        <v xml:space="preserve"> </v>
      </c>
      <c r="O30" s="78" t="str">
        <f>IF(SUM(COUNTIFS('Planificación 2026-1'!E:E,"PRINCIPAL",'Planificación 2026-1'!W:W,C30,'Planificación 2026-1'!G:G,"CA"))&gt;0,"P07"," ")</f>
        <v xml:space="preserve"> </v>
      </c>
      <c r="P30" s="78" t="str">
        <f>IF(SUM(COUNTIFS('Planificación 2026-1'!E:E,"PRINCIPAL",'Planificación 2026-1'!W:W,C30,'Planificación 2026-1'!G:G,"DE"))&gt;0,"P08"," ")</f>
        <v xml:space="preserve"> </v>
      </c>
      <c r="Q30" s="78" t="str">
        <f>IF(SUM(COUNTIFS('Planificación 2026-1'!E:E,"PRINCIPAL",'Planificación 2026-1'!W:W,C30,'Planificación 2026-1'!G:G,"OB"))&gt;0,"P09"," ")</f>
        <v xml:space="preserve"> </v>
      </c>
      <c r="R30" s="78" t="str">
        <f>IF(SUM(COUNTIFS('Planificación 2026-1'!E:E,"PRINCIPAL",'Planificación 2026-1'!W:W,C30,'Planificación 2026-1'!G:G,"MH"))&gt;0,"P31"," ")</f>
        <v xml:space="preserve"> </v>
      </c>
      <c r="S30" s="78" t="str">
        <f>IF(SUM(COUNTIFS('Planificación 2026-1'!E:E,"PRINCIPAL",'Planificación 2026-1'!W:W,C30,'Planificación 2026-1'!G:G,"IC"))&gt;0,"P32"," ")</f>
        <v xml:space="preserve"> </v>
      </c>
      <c r="T30" s="78" t="str">
        <f>IF(SUM(COUNTIFS('Planificación 2026-1'!E:E,"PRINCIPAL",'Planificación 2026-1'!W:W,C30,'Planificación 2026-1'!G:G,"AR"))&gt;0,"P34"," ")</f>
        <v xml:space="preserve"> </v>
      </c>
      <c r="U30" s="78" t="str">
        <f>IF(SUM(COUNTIFS('Planificación 2026-1'!E:E,"PRINCIPAL",'Planificación 2026-1'!W:W,C30,'Planificación 2026-1'!G:G,"T1"))&gt;0,"P35"," ")</f>
        <v xml:space="preserve"> </v>
      </c>
      <c r="V30" s="78" t="str">
        <f>IF(SUM(COUNTIFS('Planificación 2026-1'!E:E,"PRINCIPAL",'Planificación 2026-1'!W:W,C30,'Planificación 2026-1'!G:G,"T3"))&gt;0,"P36"," ")</f>
        <v xml:space="preserve"> </v>
      </c>
      <c r="W30" s="78" t="str">
        <f>IF(SUM(COUNTIFS('Planificación 2026-1'!E:E,"PRINCIPAL",'Planificación 2026-1'!W:W,C30,'Planificación 2026-1'!G:G,"T2"))&gt;0,"P37"," ")</f>
        <v xml:space="preserve"> </v>
      </c>
      <c r="X30" s="78" t="str">
        <f>IF(SUM(COUNTIFS('Planificación 2026-1'!E:E,"PRINCIPAL",'Planificación 2026-1'!W:W,C30,'Planificación 2026-1'!G:G,"AE"))&gt;0,"P38"," ")</f>
        <v xml:space="preserve"> </v>
      </c>
      <c r="Y30" s="78" t="str">
        <f>IF(SUM(COUNTIFS('Planificación 2026-1'!E:E,"PRINCIPAL",'Planificación 2026-1'!W:W,C30,'Planificación 2026-1'!G:G,"T4"))&gt;0,"P55"," ")</f>
        <v xml:space="preserve"> </v>
      </c>
      <c r="Z30" s="78" t="str">
        <f>IF(SUM(COUNTIFS('Planificación 2026-1'!E:E,"FILIAL",'Planificación 2026-1'!W:W,C30,'Planificación 2026-1'!G:G,"AF"))&gt;0," P01"," ")</f>
        <v xml:space="preserve"> </v>
      </c>
      <c r="AA30" s="78" t="str">
        <f>IF(SUM(COUNTIFS('Planificación 2026-1'!E:E,"FILIAL",'Planificación 2026-1'!W:W,C30,'Planificación 2026-1'!G:G,"EN"))&gt;0,"P02"," ")</f>
        <v xml:space="preserve"> </v>
      </c>
      <c r="AB30" s="78" t="str">
        <f>IF(SUM(COUNTIFS('Planificación 2026-1'!E:E,"FILIAL",'Planificación 2026-1'!W:W,C30,'Planificación 2026-1'!G:G,"IS"))&gt;0,"P03"," ")</f>
        <v xml:space="preserve"> </v>
      </c>
      <c r="AC30" s="78" t="str">
        <f>IF(SUM(COUNTIFS('Planificación 2026-1'!E:E,"FILIAL",'Planificación 2026-1'!W:W,C30,'Planificación 2026-1'!G:G,"PS"))&gt;0,"P04"," ")</f>
        <v xml:space="preserve"> </v>
      </c>
      <c r="AD30" s="78"/>
      <c r="AE30" s="78" t="str">
        <f>IF(SUM(COUNTIFS('Planificación 2026-1'!E:E,"FILIAL",'Planificación 2026-1'!W:W,C30,'Planificación 2026-1'!G:G,"IN"))&gt;0,"P06"," ")</f>
        <v xml:space="preserve"> </v>
      </c>
      <c r="AF30" s="78" t="str">
        <f>IF(SUM(COUNTIFS('Planificación 2026-1'!E:E,"FILIAL",'Planificación 2026-1'!W:W,C30,'Planificación 2026-1'!G:G,"CA"))&gt;0,"P07"," ")</f>
        <v xml:space="preserve"> </v>
      </c>
      <c r="AG30" s="78" t="str">
        <f>IF(SUM(COUNTIFS('Planificación 2026-1'!E:E,"FILIAL",'Planificación 2026-1'!W:W,C30,'Planificación 2026-1'!G:G,"DE"))&gt;0,"P08"," ")</f>
        <v xml:space="preserve"> </v>
      </c>
      <c r="AH30" s="78" t="str">
        <f>IF(SUM(COUNTIFS('Planificación 2026-1'!E:E,"FILIAL",'Planificación 2026-1'!W:W,C30,'Planificación 2026-1'!G:G,"OB"))&gt;0,"P09"," ")</f>
        <v>P09</v>
      </c>
      <c r="AI30" s="78" t="str">
        <f>IF(SUM(COUNTIFS('Planificación 2026-1'!E:E,"FILIAL",'Planificación 2026-1'!W:W,C30,'Planificación 2026-1'!G:G,"MH"))&gt;0,"P31"," ")</f>
        <v xml:space="preserve"> </v>
      </c>
      <c r="AJ30" s="78" t="str">
        <f>IF(SUM(COUNTIFS('Planificación 2026-1'!E:E,"FILIAL",'Planificación 2026-1'!W:W,C30,'Planificación 2026-1'!G:G,"IC"))&gt;0,"P32"," ")</f>
        <v xml:space="preserve"> </v>
      </c>
      <c r="AK30" s="78" t="str">
        <f>IF(SUM(COUNTIFS('Planificación 2026-1'!E:E,"FILIAL",'Planificación 2026-1'!W:W,C30,'Planificación 2026-1'!G:G,"AR"))&gt;0,"P34"," ")</f>
        <v xml:space="preserve"> </v>
      </c>
      <c r="AL30" s="78" t="str">
        <f>IF(SUM(COUNTIFS('Planificación 2026-1'!E:E,"FILIAL",'Planificación 2026-1'!W:W,C30,'Planificación 2026-1'!G:G,"T1"))&gt;0,"P35"," ")</f>
        <v xml:space="preserve"> </v>
      </c>
      <c r="AM30" s="78" t="str">
        <f>IF(SUM(COUNTIFS('Planificación 2026-1'!E:E,"FILIAL",'Planificación 2026-1'!W:W,C30,'Planificación 2026-1'!G:G,"T3"))&gt;0,"P36"," ")</f>
        <v xml:space="preserve"> </v>
      </c>
      <c r="AN30" s="78" t="str">
        <f>IF(SUM(COUNTIFS('Planificación 2026-1'!E:E,"FILIAL",'Planificación 2026-1'!W:W,C30,'Planificación 2026-1'!G:G,"T2"))&gt;0,"P37"," ")</f>
        <v xml:space="preserve"> </v>
      </c>
      <c r="AO30" s="78" t="str">
        <f>IF(SUM(COUNTIFS('Planificación 2026-1'!E:E,"FILIAL",'Planificación 2026-1'!W:W,C30,'Planificación 2026-1'!G:G,"AE"))&gt;0,"P38"," ")</f>
        <v xml:space="preserve"> </v>
      </c>
      <c r="AP30" s="78" t="str">
        <f>IF(SUM(COUNTIFS('Planificación 2026-1'!E:E,"FILIAL",'Planificación 2026-1'!W:W,C30,'Planificación 2026-1'!G:G,"T4"))&gt;0,"P55"," ")</f>
        <v xml:space="preserve"> </v>
      </c>
      <c r="AQ30" s="78" t="str">
        <f>IF(SUM(COUNTIFS('Planificación 2026-1'!E:E,"SUNAMPE",'Planificación 2026-1'!W:W,C30,'Planificación 2026-1'!G:G,"AF"))&gt;0," P01"," ")</f>
        <v xml:space="preserve"> </v>
      </c>
      <c r="AR30" s="78" t="str">
        <f>IF(SUM(COUNTIFS('Planificación 2026-1'!E:E,"SUNAMPE",'Planificación 2026-1'!W:W,C30,'Planificación 2026-1'!G:G,"EN"))&gt;0,"P02"," ")</f>
        <v xml:space="preserve"> </v>
      </c>
      <c r="AS30" s="78" t="str">
        <f>IF(SUM(COUNTIFS('Planificación 2026-1'!E:E,"SUNAMPE",'Planificación 2026-1'!W:W,C30,'Planificación 2026-1'!G:G,"IS"))&gt;0,"P03"," ")</f>
        <v xml:space="preserve"> </v>
      </c>
      <c r="AT30" s="78" t="str">
        <f>IF(SUM(COUNTIFS('Planificación 2026-1'!E:E,"SUNAMPE",'Planificación 2026-1'!W:W,C30,'Planificación 2026-1'!G:G,"PS"))&gt;0,"P04"," ")</f>
        <v xml:space="preserve"> </v>
      </c>
      <c r="AU30" s="78"/>
      <c r="AV30" s="78" t="str">
        <f>IF(SUM(COUNTIFS('Planificación 2026-1'!E:E,"SUNAMPE",'Planificación 2026-1'!W:W,C30,'Planificación 2026-1'!G:G,"IN"))&gt;0,"P06"," ")</f>
        <v xml:space="preserve"> </v>
      </c>
      <c r="AW30" s="78" t="str">
        <f>IF(SUM(COUNTIFS('Planificación 2026-1'!E:E,"SUNAMPE",'Planificación 2026-1'!W:W,C30,'Planificación 2026-1'!G:G,"CA"))&gt;0,"P07"," ")</f>
        <v xml:space="preserve"> </v>
      </c>
      <c r="AX30" s="78" t="str">
        <f>IF(SUM(COUNTIFS('Planificación 2026-1'!E:E,"SUNAMPE",'Planificación 2026-1'!W:W,C30,'Planificación 2026-1'!G:G,"DE"))&gt;0,"P08"," ")</f>
        <v xml:space="preserve"> </v>
      </c>
      <c r="AY30" s="78" t="str">
        <f>IF(SUM(COUNTIFS('Planificación 2026-1'!E:E,"SUNAMPE",'Planificación 2026-1'!W:W,C30,'Planificación 2026-1'!G:G,"OB"))&gt;0,"P09"," ")</f>
        <v xml:space="preserve"> </v>
      </c>
      <c r="AZ30" s="78" t="str">
        <f>IF(SUM(COUNTIFS('Planificación 2026-1'!E:E,"SUNAMPE",'Planificación 2026-1'!W:W,C30,'Planificación 2026-1'!G:G,"MH"))&gt;0,"P31"," ")</f>
        <v xml:space="preserve"> </v>
      </c>
      <c r="BA30" s="78" t="str">
        <f>IF(SUM(COUNTIFS('Planificación 2026-1'!E:E,"SUNAMPE",'Planificación 2026-1'!W:W,C30,'Planificación 2026-1'!G:G,"IC"))&gt;0,"P32"," ")</f>
        <v xml:space="preserve"> </v>
      </c>
      <c r="BB30" s="78" t="str">
        <f>IF(SUM(COUNTIFS('Planificación 2026-1'!E:E,"SUNAMPE",'Planificación 2026-1'!W:W,C30,'Planificación 2026-1'!G:G,"AR"))&gt;0,"P34"," ")</f>
        <v xml:space="preserve"> </v>
      </c>
      <c r="BC30" s="78" t="str">
        <f>IF(SUM(COUNTIFS('Planificación 2026-1'!E:E,"SUNAMPE",'Planificación 2026-1'!W:W,C30,'Planificación 2026-1'!G:G,"T1"))&gt;0,"P35"," ")</f>
        <v xml:space="preserve"> </v>
      </c>
      <c r="BD30" s="78" t="str">
        <f>IF(SUM(COUNTIFS('Planificación 2026-1'!E:E,"SUNAMPE",'Planificación 2026-1'!W:W,C30,'Planificación 2026-1'!G:G,"T3"))&gt;0,"P36"," ")</f>
        <v xml:space="preserve"> </v>
      </c>
      <c r="BE30" s="78" t="str">
        <f>IF(SUM(COUNTIFS('Planificación 2026-1'!E:E,"SUNAMPE",'Planificación 2026-1'!W:W,C30,'Planificación 2026-1'!G:G,"T2"))&gt;0,"P37"," ")</f>
        <v xml:space="preserve"> </v>
      </c>
      <c r="BF30" s="78" t="str">
        <f>IF(SUM(COUNTIFS('Planificación 2026-1'!E:E,"SUNAMPE",'Planificación 2026-1'!W:W,C30,'Planificación 2026-1'!G:G,"AE"))&gt;0,"P38"," ")</f>
        <v xml:space="preserve"> </v>
      </c>
      <c r="BG30" s="78" t="str">
        <f>IF(SUM(COUNTIFS('Planificación 2026-1'!E:E,"SUNAMPE",'Planificación 2026-1'!W:W,C30,'Planificación 2026-1'!G:G,"T4"))&gt;0,"P55"," ")</f>
        <v xml:space="preserve"> </v>
      </c>
      <c r="BH30" s="78" t="str">
        <f>IF(SUM(COUNTIFS('Planificación 2026-1'!E:E,"HUAURA",'Planificación 2026-1'!W:W,C30,'Planificación 2026-1'!G:G,"AF"))&gt;0," P01"," ")</f>
        <v xml:space="preserve"> </v>
      </c>
      <c r="BI30" s="78" t="str">
        <f>IF(SUM(COUNTIFS('Planificación 2026-1'!E:E,"HUAURA",'Planificación 2026-1'!W:W,C30,'Planificación 2026-1'!G:G,"EN"))&gt;0,"P02"," ")</f>
        <v xml:space="preserve"> </v>
      </c>
      <c r="BJ30" s="78" t="str">
        <f>IF(SUM(COUNTIFS('Planificación 2026-1'!E:E,"HUAURA",'Planificación 2026-1'!W:W,C30,'Planificación 2026-1'!G:G,"IS"))&gt;0,"P03"," ")</f>
        <v xml:space="preserve"> </v>
      </c>
      <c r="BK30" s="78" t="str">
        <f>IF(SUM(COUNTIFS('Planificación 2026-1'!E:E,"HUAURA",'Planificación 2026-1'!W:W,C30,'Planificación 2026-1'!G:G,"PS"))&gt;0,"P04"," ")</f>
        <v xml:space="preserve"> </v>
      </c>
      <c r="BL30" s="78"/>
      <c r="BM30" s="78" t="str">
        <f>IF(SUM(COUNTIFS('Planificación 2026-1'!E:E,"HUAURA",'Planificación 2026-1'!W:W,C30,'Planificación 2026-1'!G:G,"IN"))&gt;0,"P06"," ")</f>
        <v xml:space="preserve"> </v>
      </c>
      <c r="BN30" s="78" t="str">
        <f>IF(SUM(COUNTIFS('Planificación 2026-1'!E:E,"HUAURA",'Planificación 2026-1'!W:W,C30,'Planificación 2026-1'!G:G,"CA"))&gt;0,"P07"," ")</f>
        <v xml:space="preserve"> </v>
      </c>
      <c r="BO30" s="78" t="str">
        <f>IF(SUM(COUNTIFS('Planificación 2026-1'!E:E,"HUAURA",'Planificación 2026-1'!W:W,C30,'Planificación 2026-1'!G:G,"DE"))&gt;0,"P08"," ")</f>
        <v xml:space="preserve"> </v>
      </c>
      <c r="BP30" s="78" t="str">
        <f>IF(SUM(COUNTIFS('Planificación 2026-1'!E:E,"HUAURA",'Planificación 2026-1'!W:W,C30,'Planificación 2026-1'!G:G,"OB"))&gt;0,"P09"," ")</f>
        <v xml:space="preserve"> </v>
      </c>
      <c r="BQ30" s="78" t="str">
        <f>IF(SUM(COUNTIFS('Planificación 2026-1'!E:E,"HUAURA",'Planificación 2026-1'!W:W,C30,'Planificación 2026-1'!G:G,"MH"))&gt;0,"P31"," ")</f>
        <v xml:space="preserve"> </v>
      </c>
      <c r="BR30" s="78" t="str">
        <f>IF(SUM(COUNTIFS('Planificación 2026-1'!E:E,"HUAURA",'Planificación 2026-1'!W:W,C30,'Planificación 2026-1'!G:G,"IC"))&gt;0,"P32"," ")</f>
        <v xml:space="preserve"> </v>
      </c>
      <c r="BS30" s="78" t="str">
        <f>IF(SUM(COUNTIFS('Planificación 2026-1'!E:E,"HUAURA",'Planificación 2026-1'!W:W,C30,'Planificación 2026-1'!G:G,"AR"))&gt;0,"P34"," ")</f>
        <v xml:space="preserve"> </v>
      </c>
      <c r="BT30" s="78" t="str">
        <f>IF(SUM(COUNTIFS('Planificación 2026-1'!E:E,"HUAURA",'Planificación 2026-1'!W:W,C30,'Planificación 2026-1'!G:G,"T1"))&gt;0,"P35"," ")</f>
        <v xml:space="preserve"> </v>
      </c>
      <c r="BU30" s="78" t="str">
        <f>IF(SUM(COUNTIFS('Planificación 2026-1'!E:E,"HUAURA",'Planificación 2026-1'!W:W,C30,'Planificación 2026-1'!G:G,"T3"))&gt;0,"P36"," ")</f>
        <v xml:space="preserve"> </v>
      </c>
      <c r="BV30" s="78" t="str">
        <f>IF(SUM(COUNTIFS('Planificación 2026-1'!E:E,"HUAURA",'Planificación 2026-1'!W:W,C30,'Planificación 2026-1'!G:G,"T2"))&gt;0,"P37"," ")</f>
        <v xml:space="preserve"> </v>
      </c>
      <c r="BW30" s="78" t="str">
        <f>IF(SUM(COUNTIFS('Planificación 2026-1'!E:E,"HUAURA",'Planificación 2026-1'!W:W,C30,'Planificación 2026-1'!G:G,"AE"))&gt;0,"P38"," ")</f>
        <v xml:space="preserve"> </v>
      </c>
      <c r="BX30" s="78" t="str">
        <f>IF(SUM(COUNTIFS('Planificación 2026-1'!E:E,"HUAURA",'Planificación 2026-1'!W:W,C30,'Planificación 2026-1'!G:G,"T4"))&gt;0,"P55"," ")</f>
        <v xml:space="preserve"> </v>
      </c>
      <c r="BY30" s="79">
        <f>SUMIFS('Planificación 2026-1'!R:R,'Planificación 2026-1'!W:W,C30,'Planificación 2026-1'!G:G,"AF",'Planificación 2026-1'!H:H,"&gt;2")</f>
        <v>0</v>
      </c>
      <c r="BZ30" s="79">
        <f>SUMIFS('Planificación 2026-1'!R:R,'Planificación 2026-1'!W:W,C30,'Planificación 2026-1'!G:G,"EN",'Planificación 2026-1'!H:H,"&gt;2")</f>
        <v>0</v>
      </c>
      <c r="CA30" s="79">
        <f>SUMIFS('Planificación 2026-1'!R:R,'Planificación 2026-1'!W:W,C30,'Planificación 2026-1'!G:G,"IS",'Planificación 2026-1'!H:H,"&gt;2")</f>
        <v>0</v>
      </c>
      <c r="CB30" s="79">
        <f>SUMIFS('Planificación 2026-1'!R:R,'Planificación 2026-1'!W:W,C30,'Planificación 2026-1'!G:G,"PS",'Planificación 2026-1'!H:H,"&gt;2")</f>
        <v>0</v>
      </c>
      <c r="CC30" s="79">
        <f>SUMIFS('Planificación 2026-1'!R:R,'Planificación 2026-1'!W:W,C30,'Planificación 2026-1'!G:G,"IN",'Planificación 2026-1'!H:H,"&gt;2")</f>
        <v>0</v>
      </c>
      <c r="CD30" s="79">
        <f>SUMIFS('Planificación 2026-1'!R:R,'Planificación 2026-1'!W:W,C30,'Planificación 2026-1'!G:G,"CA",'Planificación 2026-1'!H:H,"&gt;2")</f>
        <v>0</v>
      </c>
      <c r="CE30" s="79">
        <f>SUMIFS('Planificación 2026-1'!R:R,'Planificación 2026-1'!W:W,C30,'Planificación 2026-1'!G:G,"DE",'Planificación 2026-1'!H:H,"&gt;2")</f>
        <v>0</v>
      </c>
      <c r="CF30" s="79">
        <f>SUMIFS('Planificación 2026-1'!R:R,'Planificación 2026-1'!W:W,C30,'Planificación 2026-1'!G:G,"OB",'Planificación 2026-1'!H:H,"&gt;2")</f>
        <v>18</v>
      </c>
      <c r="CG30" s="79">
        <f>SUMIFS('Planificación 2026-1'!R:R,'Planificación 2026-1'!W:W,C30,'Planificación 2026-1'!G:G,"MH",'Planificación 2026-1'!H:H,"&gt;2")</f>
        <v>0</v>
      </c>
      <c r="CH30" s="79">
        <f>SUMIFS('Planificación 2026-1'!R:R,'Planificación 2026-1'!W:W,C30,'Planificación 2026-1'!G:G,"IC",'Planificación 2026-1'!H:H,"&gt;2")</f>
        <v>0</v>
      </c>
      <c r="CI30" s="79">
        <f>SUMIFS('Planificación 2026-1'!R:R,'Planificación 2026-1'!W:W,C30,'Planificación 2026-1'!G:G,"AR",'Planificación 2026-1'!H:H,"&gt;2")</f>
        <v>0</v>
      </c>
      <c r="CJ30" s="79">
        <f>SUMIFS('Planificación 2026-1'!R:R,'Planificación 2026-1'!W:W,C30,'Planificación 2026-1'!G:G,"T1",'Planificación 2026-1'!H:H,"&gt;2")</f>
        <v>0</v>
      </c>
      <c r="CK30" s="79">
        <f>SUMIFS('Planificación 2026-1'!R:R,'Planificación 2026-1'!W:W,C30,'Planificación 2026-1'!G:G,"T3",'Planificación 2026-1'!H:H,"&gt;2")</f>
        <v>0</v>
      </c>
      <c r="CL30" s="79">
        <f>SUMIFS('Planificación 2026-1'!R:R,'Planificación 2026-1'!W:W,C30,'Planificación 2026-1'!G:G,"T2",'Planificación 2026-1'!H:H,"&gt;2")</f>
        <v>0</v>
      </c>
      <c r="CM30" s="79">
        <f>SUMIFS('Planificación 2026-1'!R:R,'Planificación 2026-1'!W:W,C30,'Planificación 2026-1'!G:G,"AE",'Planificación 2026-1'!H:H,"&gt;2")</f>
        <v>0</v>
      </c>
      <c r="CN30" s="79">
        <f>SUMIFS('Planificación 2026-1'!R:R,'Planificación 2026-1'!W:W,C30,'Planificación 2026-1'!G:G,"T4",'Planificación 2026-1'!H:H,"&gt;2")</f>
        <v>0</v>
      </c>
      <c r="CO30" s="79">
        <f>SUMIFS('Planificación 2026-1'!R:R,'Planificación 2026-1'!W:W,C30,'Planificación 2026-1'!G:G,"AF",'Planificación 2026-1'!H:H,"&lt;3")</f>
        <v>0</v>
      </c>
      <c r="CP30" s="79">
        <f>SUMIFS('Planificación 2026-1'!R:R,'Planificación 2026-1'!W:W,C30,'Planificación 2026-1'!G:G,"EN",'Planificación 2026-1'!H:H,"&lt;3")</f>
        <v>0</v>
      </c>
      <c r="CQ30" s="79">
        <f>SUMIFS('Planificación 2026-1'!R:R,'Planificación 2026-1'!W:W,C30,'Planificación 2026-1'!G:G,"IS",'Planificación 2026-1'!H:H,"&lt;3")</f>
        <v>0</v>
      </c>
      <c r="CR30" s="79">
        <f>SUMIFS('Planificación 2026-1'!R:R,'Planificación 2026-1'!W:W,C30,'Planificación 2026-1'!G:G,"PS",'Planificación 2026-1'!H:H,"&lt;3")</f>
        <v>0</v>
      </c>
      <c r="CS30" s="79">
        <f>SUMIFS('Planificación 2026-1'!R:R,'Planificación 2026-1'!W:W,C30,'Planificación 2026-1'!G:G,"IN",'Planificación 2026-1'!H:H,"&lt;3")</f>
        <v>0</v>
      </c>
      <c r="CT30" s="79">
        <f>SUMIFS('Planificación 2026-1'!R:R,'Planificación 2026-1'!W:W,C30,'Planificación 2026-1'!G:G,"CA",'Planificación 2026-1'!H:H,"&lt;3")</f>
        <v>0</v>
      </c>
      <c r="CU30" s="79">
        <f>SUMIFS('Planificación 2026-1'!R:R,'Planificación 2026-1'!W:W,C30,'Planificación 2026-1'!G:G,"DE",'Planificación 2026-1'!H:H,"&lt;3")</f>
        <v>0</v>
      </c>
      <c r="CV30" s="79">
        <f>SUMIFS('Planificación 2026-1'!R:R,'Planificación 2026-1'!W:W,C30,'Planificación 2026-1'!G:G,"OB",'Planificación 2026-1'!H:H,"&lt;3")</f>
        <v>0</v>
      </c>
      <c r="CW30" s="79">
        <f>SUMIFS('Planificación 2026-1'!R:R,'Planificación 2026-1'!W:W,C30,'Planificación 2026-1'!G:G,"MH",'Planificación 2026-1'!H:H,"&lt;3")</f>
        <v>0</v>
      </c>
      <c r="CX30" s="79">
        <f>SUMIFS('Planificación 2026-1'!R:R,'Planificación 2026-1'!W:W,C30,'Planificación 2026-1'!G:G,"IC",'Planificación 2026-1'!H:H,"&lt;3")</f>
        <v>0</v>
      </c>
      <c r="CY30" s="79">
        <f>SUMIFS('Planificación 2026-1'!R:R,'Planificación 2026-1'!W:W,C30,'Planificación 2026-1'!G:G,"AR",'Planificación 2026-1'!H:H,"&lt;3")</f>
        <v>0</v>
      </c>
      <c r="CZ30" s="79">
        <f>SUMIFS('Planificación 2026-1'!R:R,'Planificación 2026-1'!W:W,C30,'Planificación 2026-1'!G:G,"T1",'Planificación 2026-1'!H:H,"&lt;3")</f>
        <v>0</v>
      </c>
      <c r="DA30" s="79">
        <f>SUMIFS('Planificación 2026-1'!R:R,'Planificación 2026-1'!W:W,C30,'Planificación 2026-1'!G:G,"T3",'Planificación 2026-1'!H:H,"&lt;3")</f>
        <v>0</v>
      </c>
      <c r="DB30" s="79">
        <f>SUMIFS('Planificación 2026-1'!R:R,'Planificación 2026-1'!W:W,C30,'Planificación 2026-1'!G:G,"T2",'Planificación 2026-1'!H:H,"&lt;3")</f>
        <v>0</v>
      </c>
      <c r="DC30" s="79">
        <f>SUMIFS('Planificación 2026-1'!R:R,'Planificación 2026-1'!W:W,C30,'Planificación 2026-1'!G:G,"AE",'Planificación 2026-1'!H:H,"&lt;3")</f>
        <v>0</v>
      </c>
      <c r="DD30" s="79">
        <f>SUMIFS('Planificación 2026-1'!R:R,'Planificación 2026-1'!W:W,C30,'Planificación 2026-1'!G:G,"T4",'Planificación 2026-1'!H:H,"&lt;3")</f>
        <v>0</v>
      </c>
      <c r="DE30" s="78" t="str">
        <f t="shared" si="4"/>
        <v/>
      </c>
      <c r="DF30" s="30">
        <f>IF(C30="","",SUMIFS('Planificación 2026-1'!R:R,'Planificación 2026-1'!W:W,C30,'Planificación 2026-1'!E:E,"PRINCIPAL",'Planificación 2026-1'!X:X,"VIRTUAL"))</f>
        <v>0</v>
      </c>
      <c r="DG30" s="30">
        <f>IF(C30="","",SUMIFS('Planificación 2026-1'!R:R,'Planificación 2026-1'!W:W,C30,'Planificación 2026-1'!E:E,"PRINCIPAL",'Planificación 2026-1'!X:X,"PRESENCIAL"))</f>
        <v>0</v>
      </c>
      <c r="DH30" s="30">
        <f>IF(C30="","",SUMIFS('Planificación 2026-1'!R:R,'Planificación 2026-1'!W:W,C30,'Planificación 2026-1'!E:E,"PRINCIPAL",'Planificación 2026-1'!X:X,"HIBRIDO PRESENCIAL"))</f>
        <v>0</v>
      </c>
      <c r="DI30" s="78" t="str">
        <f t="shared" si="5"/>
        <v>P09</v>
      </c>
      <c r="DJ30" s="78">
        <f>IF(C30="","",SUMIFS('Planificación 2026-1'!R:R,'Planificación 2026-1'!W:W,C30,'Planificación 2026-1'!E:E,"FILIAL",'Planificación 2026-1'!X:X,"VIRTUAL"))</f>
        <v>4</v>
      </c>
      <c r="DK30" s="80">
        <f>IF(C30="","",SUMIFS('Planificación 2026-1'!R:R,'Planificación 2026-1'!W:W,C30,'Planificación 2026-1'!E:E,"FILIAL",'Planificación 2026-1'!X:X,"PRESENCIAL"))</f>
        <v>14</v>
      </c>
      <c r="DL30" s="42">
        <f>IF(C30="","",SUMIFS('Planificación 2026-1'!R:R,'Planificación 2026-1'!W:W,C30,'Planificación 2026-1'!E:E,"FILIAL",'Planificación 2026-1'!X:X,"HIBRIDO PRESENCIAL"))</f>
        <v>0</v>
      </c>
      <c r="DM30" s="81" t="str">
        <f t="shared" si="6"/>
        <v/>
      </c>
      <c r="DN30" s="78">
        <f>IF(C30="","",SUMIFS('Planificación 2026-1'!R:R,'Planificación 2026-1'!W:W,C30,'Planificación 2026-1'!E:E,"SUNAMPE",'Planificación 2026-1'!X:X,"VIRTUAL"))</f>
        <v>0</v>
      </c>
      <c r="DO30" s="42">
        <f>IF(C30="","",SUMIFS('Planificación 2026-1'!R:R,'Planificación 2026-1'!W:W,C30,'Planificación 2026-1'!E:E,"SUNAMPE",'Planificación 2026-1'!X:X,"PRESENCIAL"))</f>
        <v>0</v>
      </c>
      <c r="DP30" s="81" t="str">
        <f t="shared" si="7"/>
        <v/>
      </c>
      <c r="DQ30" s="78">
        <f>IF(C30="","",SUMIFS('Planificación 2026-1'!R:R,'Planificación 2026-1'!W:W,C30,'Planificación 2026-1'!E:E,"HUAURA",'Planificación 2026-1'!X:X,"VIRTUAL"))</f>
        <v>0</v>
      </c>
      <c r="DR30" s="42">
        <f>IF(C30="","",SUMIFS('Planificación 2026-1'!R:R,'Planificación 2026-1'!W:W,C30,'Planificación 2026-1'!E:E,"HUAURA",'Planificación 2026-1'!X:X,"PRESENCIAL"))</f>
        <v>0</v>
      </c>
      <c r="DS30" s="48">
        <f>SUMIFS('Planificación 2026-1'!R:R,'Planificación 2026-1'!W:W,C30,'Planificación 2026-1'!E:E,"PRINCIPAL",'Planificación 2026-1'!X:X,"VIRTUAL",'Planificación 2026-1'!H:H,"&gt;2")</f>
        <v>0</v>
      </c>
      <c r="DT30" s="48">
        <f>SUMIFS('Planificación 2026-1'!R:R,'Planificación 2026-1'!W:W,C30,'Planificación 2026-1'!E:E,"PRINCIPAL",'Planificación 2026-1'!X:X,"&lt;&gt;VIRTUAL",'Planificación 2026-1'!H:H,"&gt;2")</f>
        <v>0</v>
      </c>
      <c r="DU30" s="48">
        <f>SUMIFS('Planificación 2026-1'!R:R,'Planificación 2026-1'!W:W,C30,'Planificación 2026-1'!E:E,"SUNAMPE",'Planificación 2026-1'!X:X,"VIRTUAL",'Planificación 2026-1'!H:H,"&gt;2")</f>
        <v>0</v>
      </c>
      <c r="DV30" s="48">
        <f>SUMIFS('Planificación 2026-1'!R:R,'Planificación 2026-1'!W:W,C30,'Planificación 2026-1'!E:E,"SUNAMPE",'Planificación 2026-1'!X:X,"&lt;&gt;VIRTUAL",'Planificación 2026-1'!H:H,"&gt;2")</f>
        <v>0</v>
      </c>
      <c r="DW30" s="48">
        <f>SUMIFS('Planificación 2026-1'!R:R,'Planificación 2026-1'!W:W,C30,'Planificación 2026-1'!E:E,"FILIAL",'Planificación 2026-1'!X:X,"VIRTUAL",'Planificación 2026-1'!H:H,"&gt;2")</f>
        <v>4</v>
      </c>
      <c r="DX30" s="48">
        <f>SUMIFS('Planificación 2026-1'!R:R,'Planificación 2026-1'!W:W,C30,'Planificación 2026-1'!E:E,"FILIAL",'Planificación 2026-1'!X:X,"&lt;&gt;VIRTUAL",'Planificación 2026-1'!H:H,"&gt;2")</f>
        <v>14</v>
      </c>
      <c r="DY30" s="48">
        <f>SUMIFS('Planificación 2026-1'!R:R,'Planificación 2026-1'!W:W,C30,'Planificación 2026-1'!E:E,"PORUMA",'Planificación 2026-1'!X:X,"VIRTUAL",'Planificación 2026-1'!H:H,"&gt;2")</f>
        <v>0</v>
      </c>
      <c r="DZ30" s="48">
        <f>SUMIFS('Planificación 2026-1'!R:R,'Planificación 2026-1'!W:W,C30,'Planificación 2026-1'!E:E,"PORUMA",'Planificación 2026-1'!X:X,"&lt;&gt;VIRTUAL",'Planificación 2026-1'!H:H,"&gt;2")</f>
        <v>0</v>
      </c>
      <c r="EA30" s="48">
        <f>SUMIFS('Planificación 2026-1'!R:R,'Planificación 2026-1'!W:W,C30,'Planificación 2026-1'!E:E,"HUAURA",'Planificación 2026-1'!X:X,"VIRTUAL",'Planificación 2026-1'!H:H,"&gt;2")</f>
        <v>0</v>
      </c>
      <c r="EB30" s="48">
        <f>SUMIFS('Planificación 2026-1'!R:R,'Planificación 2026-1'!W:W,C30,'Planificación 2026-1'!E:E,"HUAURA",'Planificación 2026-1'!X:X,"&lt;&gt;VIRTUAL",'Planificación 2026-1'!H:H,"&gt;2")</f>
        <v>0</v>
      </c>
      <c r="EC30" s="48">
        <f>SUMIFS('Planificación 2026-1'!R:R,'Planificación 2026-1'!W:W,C30,'Planificación 2026-1'!E:E,"PRINCIPAL",'Planificación 2026-1'!X:X,"VIRTUAL",'Planificación 2026-1'!H:H,"&lt;3")</f>
        <v>0</v>
      </c>
      <c r="ED30" s="48">
        <f>SUMIFS('Planificación 2026-1'!R:R,'Planificación 2026-1'!W:W,C30,'Planificación 2026-1'!E:E,"PRINCIPAL",'Planificación 2026-1'!X:X,"&lt;&gt;VIRTUAL",'Planificación 2026-1'!H:H,"&lt;3")</f>
        <v>0</v>
      </c>
      <c r="EE30" s="48">
        <f>SUMIFS('Planificación 2026-1'!R:R,'Planificación 2026-1'!W:W,C30,'Planificación 2026-1'!E:E,"SUNAMPE",'Planificación 2026-1'!X:X,"VIRTUAL",'Planificación 2026-1'!H:H,"&lt;3")</f>
        <v>0</v>
      </c>
      <c r="EF30" s="48">
        <f>SUMIFS('Planificación 2026-1'!R:R,'Planificación 2026-1'!W:W,C30,'Planificación 2026-1'!E:E,"SUNAMPE",'Planificación 2026-1'!X:X,"&lt;&gt;VIRTUAL",'Planificación 2026-1'!H:H,"&lt;3")</f>
        <v>0</v>
      </c>
      <c r="EG30" s="48">
        <f>SUMIFS('Planificación 2026-1'!R:R,'Planificación 2026-1'!W:W,C30,'Planificación 2026-1'!E:E,"FILIAL",'Planificación 2026-1'!X:X,"VIRTUAL",'Planificación 2026-1'!H:H,"&lt;3")</f>
        <v>0</v>
      </c>
      <c r="EH30" s="48">
        <f>SUMIFS('Planificación 2026-1'!R:R,'Planificación 2026-1'!W:W,C30,'Planificación 2026-1'!E:E,"FILIAL",'Planificación 2026-1'!X:X,"&lt;&gt;VIRTUAL",'Planificación 2026-1'!H:H,"&lt;3")</f>
        <v>0</v>
      </c>
      <c r="EI30" s="48">
        <f>SUMIFS('Planificación 2026-1'!R:R,'Planificación 2026-1'!W:W,C30,'Planificación 2026-1'!E:E,"PORUMA",'Planificación 2026-1'!X:X,"VIRTUAL",'Planificación 2026-1'!H:H,"&lt;3")</f>
        <v>0</v>
      </c>
      <c r="EJ30" s="48">
        <f>SUMIFS('Planificación 2026-1'!R:R,'Planificación 2026-1'!W:W,C30,'Planificación 2026-1'!E:E,"PORUMA",'Planificación 2026-1'!X:X,"&lt;&gt;VIRTUAL",'Planificación 2026-1'!H:H,"&lt;3")</f>
        <v>0</v>
      </c>
      <c r="EK30" s="48">
        <f>SUMIFS('Planificación 2026-1'!R:R,'Planificación 2026-1'!W:W,C30,'Planificación 2026-1'!E:E,"HUAURA",'Planificación 2026-1'!X:X,"VIRTUAL",'Planificación 2026-1'!H:H,"&lt;3")</f>
        <v>0</v>
      </c>
      <c r="EL30" s="48">
        <f>SUMIFS('Planificación 2026-1'!R:R,'Planificación 2026-1'!W:W,C30,'Planificación 2026-1'!E:E,"HUAURA",'Planificación 2026-1'!X:X,"&lt;&gt;VIRTUAL",'Planificación 2026-1'!H:H,"&lt;3")</f>
        <v>0</v>
      </c>
      <c r="EM30" s="48">
        <f t="shared" si="8"/>
        <v>18</v>
      </c>
      <c r="EN30" s="48">
        <f t="shared" si="9"/>
        <v>0</v>
      </c>
      <c r="EO30" s="48">
        <f t="shared" si="10"/>
        <v>0</v>
      </c>
      <c r="EP30" s="48">
        <f t="shared" si="11"/>
        <v>0</v>
      </c>
      <c r="EQ30" s="48">
        <f t="shared" si="12"/>
        <v>0</v>
      </c>
      <c r="ER30" s="48"/>
      <c r="ES30" s="48">
        <f t="shared" si="13"/>
        <v>4</v>
      </c>
      <c r="ET30" s="48">
        <f t="shared" si="14"/>
        <v>14</v>
      </c>
      <c r="EU30" s="48" t="b">
        <f t="shared" si="15"/>
        <v>1</v>
      </c>
      <c r="EV30" s="48" t="str">
        <f t="shared" si="16"/>
        <v>FILIAL-HUAURA</v>
      </c>
      <c r="EW30" s="48" t="str">
        <f t="shared" si="17"/>
        <v>MAS PRESENCIAL</v>
      </c>
    </row>
    <row r="31" spans="1:153" x14ac:dyDescent="0.3">
      <c r="A31" s="53"/>
      <c r="B31" s="383">
        <v>28</v>
      </c>
      <c r="C31" s="107" t="s">
        <v>36</v>
      </c>
      <c r="D31" s="82">
        <f>SUMIF('Planificación 2026-1'!W:W,C31,'Planificación 2026-1'!R:R)</f>
        <v>30</v>
      </c>
      <c r="E31" s="384" t="s">
        <v>341</v>
      </c>
      <c r="F31" s="107" t="s">
        <v>430</v>
      </c>
      <c r="G31" s="107" t="s">
        <v>276</v>
      </c>
      <c r="H31" s="107" t="s">
        <v>432</v>
      </c>
      <c r="I31" s="77" t="str">
        <f>IF(SUM(COUNTIFS('Planificación 2026-1'!E:E,"PRINCIPAL",'Planificación 2026-1'!W:W,C31,'Planificación 2026-1'!G:G,"AF"))&gt;0,"P01"," ")</f>
        <v xml:space="preserve"> </v>
      </c>
      <c r="J31" s="78" t="str">
        <f>IF(SUM(COUNTIFS('Planificación 2026-1'!E:E,"PRINCIPAL",'Planificación 2026-1'!W:W,C31,'Planificación 2026-1'!G:G,"EN"))&gt;0,"P02"," ")</f>
        <v>P02</v>
      </c>
      <c r="K31" s="78" t="str">
        <f>IF(SUM(COUNTIFS('Planificación 2026-1'!E:E,"PRINCIPAL",'Planificación 2026-1'!W:W,C31,'Planificación 2026-1'!G:G,"IS"))&gt;0,"P03"," ")</f>
        <v xml:space="preserve"> </v>
      </c>
      <c r="L31" s="78" t="str">
        <f>IF(SUM(COUNTIFS('Planificación 2026-1'!E:E,"PRINCIPAL",'Planificación 2026-1'!W:W,C31,'Planificación 2026-1'!G:G,"PS"))&gt;0,"P04"," ")</f>
        <v xml:space="preserve"> </v>
      </c>
      <c r="M31" s="78"/>
      <c r="N31" s="78" t="str">
        <f>IF(SUM(COUNTIFS('Planificación 2026-1'!E:E,"PRINCIPAL",'Planificación 2026-1'!W:W,C31,'Planificación 2026-1'!G:G,"IN"))&gt;0,"P06"," ")</f>
        <v xml:space="preserve"> </v>
      </c>
      <c r="O31" s="78" t="str">
        <f>IF(SUM(COUNTIFS('Planificación 2026-1'!E:E,"PRINCIPAL",'Planificación 2026-1'!W:W,C31,'Planificación 2026-1'!G:G,"CA"))&gt;0,"P07"," ")</f>
        <v xml:space="preserve"> </v>
      </c>
      <c r="P31" s="78" t="str">
        <f>IF(SUM(COUNTIFS('Planificación 2026-1'!E:E,"PRINCIPAL",'Planificación 2026-1'!W:W,C31,'Planificación 2026-1'!G:G,"DE"))&gt;0,"P08"," ")</f>
        <v xml:space="preserve"> </v>
      </c>
      <c r="Q31" s="78" t="str">
        <f>IF(SUM(COUNTIFS('Planificación 2026-1'!E:E,"PRINCIPAL",'Planificación 2026-1'!W:W,C31,'Planificación 2026-1'!G:G,"OB"))&gt;0,"P09"," ")</f>
        <v xml:space="preserve"> </v>
      </c>
      <c r="R31" s="78" t="str">
        <f>IF(SUM(COUNTIFS('Planificación 2026-1'!E:E,"PRINCIPAL",'Planificación 2026-1'!W:W,C31,'Planificación 2026-1'!G:G,"MH"))&gt;0,"P31"," ")</f>
        <v xml:space="preserve"> </v>
      </c>
      <c r="S31" s="78" t="str">
        <f>IF(SUM(COUNTIFS('Planificación 2026-1'!E:E,"PRINCIPAL",'Planificación 2026-1'!W:W,C31,'Planificación 2026-1'!G:G,"IC"))&gt;0,"P32"," ")</f>
        <v xml:space="preserve"> </v>
      </c>
      <c r="T31" s="78" t="str">
        <f>IF(SUM(COUNTIFS('Planificación 2026-1'!E:E,"PRINCIPAL",'Planificación 2026-1'!W:W,C31,'Planificación 2026-1'!G:G,"AR"))&gt;0,"P34"," ")</f>
        <v xml:space="preserve"> </v>
      </c>
      <c r="U31" s="78" t="str">
        <f>IF(SUM(COUNTIFS('Planificación 2026-1'!E:E,"PRINCIPAL",'Planificación 2026-1'!W:W,C31,'Planificación 2026-1'!G:G,"T1"))&gt;0,"P35"," ")</f>
        <v xml:space="preserve"> </v>
      </c>
      <c r="V31" s="78" t="str">
        <f>IF(SUM(COUNTIFS('Planificación 2026-1'!E:E,"PRINCIPAL",'Planificación 2026-1'!W:W,C31,'Planificación 2026-1'!G:G,"T3"))&gt;0,"P36"," ")</f>
        <v xml:space="preserve"> </v>
      </c>
      <c r="W31" s="78" t="str">
        <f>IF(SUM(COUNTIFS('Planificación 2026-1'!E:E,"PRINCIPAL",'Planificación 2026-1'!W:W,C31,'Planificación 2026-1'!G:G,"T2"))&gt;0,"P37"," ")</f>
        <v xml:space="preserve"> </v>
      </c>
      <c r="X31" s="78" t="str">
        <f>IF(SUM(COUNTIFS('Planificación 2026-1'!E:E,"PRINCIPAL",'Planificación 2026-1'!W:W,C31,'Planificación 2026-1'!G:G,"AE"))&gt;0,"P38"," ")</f>
        <v xml:space="preserve"> </v>
      </c>
      <c r="Y31" s="78" t="str">
        <f>IF(SUM(COUNTIFS('Planificación 2026-1'!E:E,"PRINCIPAL",'Planificación 2026-1'!W:W,C31,'Planificación 2026-1'!G:G,"T4"))&gt;0,"P55"," ")</f>
        <v xml:space="preserve"> </v>
      </c>
      <c r="Z31" s="78" t="str">
        <f>IF(SUM(COUNTIFS('Planificación 2026-1'!E:E,"FILIAL",'Planificación 2026-1'!W:W,C31,'Planificación 2026-1'!G:G,"AF"))&gt;0," P01"," ")</f>
        <v xml:space="preserve"> </v>
      </c>
      <c r="AA31" s="78" t="str">
        <f>IF(SUM(COUNTIFS('Planificación 2026-1'!E:E,"FILIAL",'Planificación 2026-1'!W:W,C31,'Planificación 2026-1'!G:G,"EN"))&gt;0,"P02"," ")</f>
        <v>P02</v>
      </c>
      <c r="AB31" s="78" t="str">
        <f>IF(SUM(COUNTIFS('Planificación 2026-1'!E:E,"FILIAL",'Planificación 2026-1'!W:W,C31,'Planificación 2026-1'!G:G,"IS"))&gt;0,"P03"," ")</f>
        <v xml:space="preserve"> </v>
      </c>
      <c r="AC31" s="78" t="str">
        <f>IF(SUM(COUNTIFS('Planificación 2026-1'!E:E,"FILIAL",'Planificación 2026-1'!W:W,C31,'Planificación 2026-1'!G:G,"PS"))&gt;0,"P04"," ")</f>
        <v xml:space="preserve"> </v>
      </c>
      <c r="AD31" s="78"/>
      <c r="AE31" s="78" t="str">
        <f>IF(SUM(COUNTIFS('Planificación 2026-1'!E:E,"FILIAL",'Planificación 2026-1'!W:W,C31,'Planificación 2026-1'!G:G,"IN"))&gt;0,"P06"," ")</f>
        <v xml:space="preserve"> </v>
      </c>
      <c r="AF31" s="78" t="str">
        <f>IF(SUM(COUNTIFS('Planificación 2026-1'!E:E,"FILIAL",'Planificación 2026-1'!W:W,C31,'Planificación 2026-1'!G:G,"CA"))&gt;0,"P07"," ")</f>
        <v xml:space="preserve"> </v>
      </c>
      <c r="AG31" s="78" t="str">
        <f>IF(SUM(COUNTIFS('Planificación 2026-1'!E:E,"FILIAL",'Planificación 2026-1'!W:W,C31,'Planificación 2026-1'!G:G,"DE"))&gt;0,"P08"," ")</f>
        <v xml:space="preserve"> </v>
      </c>
      <c r="AH31" s="78" t="str">
        <f>IF(SUM(COUNTIFS('Planificación 2026-1'!E:E,"FILIAL",'Planificación 2026-1'!W:W,C31,'Planificación 2026-1'!G:G,"OB"))&gt;0,"P09"," ")</f>
        <v xml:space="preserve"> </v>
      </c>
      <c r="AI31" s="78" t="str">
        <f>IF(SUM(COUNTIFS('Planificación 2026-1'!E:E,"FILIAL",'Planificación 2026-1'!W:W,C31,'Planificación 2026-1'!G:G,"MH"))&gt;0,"P31"," ")</f>
        <v xml:space="preserve"> </v>
      </c>
      <c r="AJ31" s="78" t="str">
        <f>IF(SUM(COUNTIFS('Planificación 2026-1'!E:E,"FILIAL",'Planificación 2026-1'!W:W,C31,'Planificación 2026-1'!G:G,"IC"))&gt;0,"P32"," ")</f>
        <v xml:space="preserve"> </v>
      </c>
      <c r="AK31" s="78" t="str">
        <f>IF(SUM(COUNTIFS('Planificación 2026-1'!E:E,"FILIAL",'Planificación 2026-1'!W:W,C31,'Planificación 2026-1'!G:G,"AR"))&gt;0,"P34"," ")</f>
        <v xml:space="preserve"> </v>
      </c>
      <c r="AL31" s="78" t="str">
        <f>IF(SUM(COUNTIFS('Planificación 2026-1'!E:E,"FILIAL",'Planificación 2026-1'!W:W,C31,'Planificación 2026-1'!G:G,"T1"))&gt;0,"P35"," ")</f>
        <v xml:space="preserve"> </v>
      </c>
      <c r="AM31" s="78" t="str">
        <f>IF(SUM(COUNTIFS('Planificación 2026-1'!E:E,"FILIAL",'Planificación 2026-1'!W:W,C31,'Planificación 2026-1'!G:G,"T3"))&gt;0,"P36"," ")</f>
        <v xml:space="preserve"> </v>
      </c>
      <c r="AN31" s="78" t="str">
        <f>IF(SUM(COUNTIFS('Planificación 2026-1'!E:E,"FILIAL",'Planificación 2026-1'!W:W,C31,'Planificación 2026-1'!G:G,"T2"))&gt;0,"P37"," ")</f>
        <v xml:space="preserve"> </v>
      </c>
      <c r="AO31" s="78" t="str">
        <f>IF(SUM(COUNTIFS('Planificación 2026-1'!E:E,"FILIAL",'Planificación 2026-1'!W:W,C31,'Planificación 2026-1'!G:G,"AE"))&gt;0,"P38"," ")</f>
        <v xml:space="preserve"> </v>
      </c>
      <c r="AP31" s="78" t="str">
        <f>IF(SUM(COUNTIFS('Planificación 2026-1'!E:E,"FILIAL",'Planificación 2026-1'!W:W,C31,'Planificación 2026-1'!G:G,"T4"))&gt;0,"P55"," ")</f>
        <v xml:space="preserve"> </v>
      </c>
      <c r="AQ31" s="78" t="str">
        <f>IF(SUM(COUNTIFS('Planificación 2026-1'!E:E,"SUNAMPE",'Planificación 2026-1'!W:W,C31,'Planificación 2026-1'!G:G,"AF"))&gt;0," P01"," ")</f>
        <v xml:space="preserve"> </v>
      </c>
      <c r="AR31" s="78" t="str">
        <f>IF(SUM(COUNTIFS('Planificación 2026-1'!E:E,"SUNAMPE",'Planificación 2026-1'!W:W,C31,'Planificación 2026-1'!G:G,"EN"))&gt;0,"P02"," ")</f>
        <v xml:space="preserve"> </v>
      </c>
      <c r="AS31" s="78" t="str">
        <f>IF(SUM(COUNTIFS('Planificación 2026-1'!E:E,"SUNAMPE",'Planificación 2026-1'!W:W,C31,'Planificación 2026-1'!G:G,"IS"))&gt;0,"P03"," ")</f>
        <v xml:space="preserve"> </v>
      </c>
      <c r="AT31" s="78" t="str">
        <f>IF(SUM(COUNTIFS('Planificación 2026-1'!E:E,"SUNAMPE",'Planificación 2026-1'!W:W,C31,'Planificación 2026-1'!G:G,"PS"))&gt;0,"P04"," ")</f>
        <v xml:space="preserve"> </v>
      </c>
      <c r="AU31" s="78"/>
      <c r="AV31" s="78" t="str">
        <f>IF(SUM(COUNTIFS('Planificación 2026-1'!E:E,"SUNAMPE",'Planificación 2026-1'!W:W,C31,'Planificación 2026-1'!G:G,"IN"))&gt;0,"P06"," ")</f>
        <v xml:space="preserve"> </v>
      </c>
      <c r="AW31" s="78" t="str">
        <f>IF(SUM(COUNTIFS('Planificación 2026-1'!E:E,"SUNAMPE",'Planificación 2026-1'!W:W,C31,'Planificación 2026-1'!G:G,"CA"))&gt;0,"P07"," ")</f>
        <v xml:space="preserve"> </v>
      </c>
      <c r="AX31" s="78" t="str">
        <f>IF(SUM(COUNTIFS('Planificación 2026-1'!E:E,"SUNAMPE",'Planificación 2026-1'!W:W,C31,'Planificación 2026-1'!G:G,"DE"))&gt;0,"P08"," ")</f>
        <v xml:space="preserve"> </v>
      </c>
      <c r="AY31" s="78" t="str">
        <f>IF(SUM(COUNTIFS('Planificación 2026-1'!E:E,"SUNAMPE",'Planificación 2026-1'!W:W,C31,'Planificación 2026-1'!G:G,"OB"))&gt;0,"P09"," ")</f>
        <v xml:space="preserve"> </v>
      </c>
      <c r="AZ31" s="78" t="str">
        <f>IF(SUM(COUNTIFS('Planificación 2026-1'!E:E,"SUNAMPE",'Planificación 2026-1'!W:W,C31,'Planificación 2026-1'!G:G,"MH"))&gt;0,"P31"," ")</f>
        <v xml:space="preserve"> </v>
      </c>
      <c r="BA31" s="78" t="str">
        <f>IF(SUM(COUNTIFS('Planificación 2026-1'!E:E,"SUNAMPE",'Planificación 2026-1'!W:W,C31,'Planificación 2026-1'!G:G,"IC"))&gt;0,"P32"," ")</f>
        <v xml:space="preserve"> </v>
      </c>
      <c r="BB31" s="78" t="str">
        <f>IF(SUM(COUNTIFS('Planificación 2026-1'!E:E,"SUNAMPE",'Planificación 2026-1'!W:W,C31,'Planificación 2026-1'!G:G,"AR"))&gt;0,"P34"," ")</f>
        <v xml:space="preserve"> </v>
      </c>
      <c r="BC31" s="78" t="str">
        <f>IF(SUM(COUNTIFS('Planificación 2026-1'!E:E,"SUNAMPE",'Planificación 2026-1'!W:W,C31,'Planificación 2026-1'!G:G,"T1"))&gt;0,"P35"," ")</f>
        <v xml:space="preserve"> </v>
      </c>
      <c r="BD31" s="78" t="str">
        <f>IF(SUM(COUNTIFS('Planificación 2026-1'!E:E,"SUNAMPE",'Planificación 2026-1'!W:W,C31,'Planificación 2026-1'!G:G,"T3"))&gt;0,"P36"," ")</f>
        <v xml:space="preserve"> </v>
      </c>
      <c r="BE31" s="78" t="str">
        <f>IF(SUM(COUNTIFS('Planificación 2026-1'!E:E,"SUNAMPE",'Planificación 2026-1'!W:W,C31,'Planificación 2026-1'!G:G,"T2"))&gt;0,"P37"," ")</f>
        <v xml:space="preserve"> </v>
      </c>
      <c r="BF31" s="78" t="str">
        <f>IF(SUM(COUNTIFS('Planificación 2026-1'!E:E,"SUNAMPE",'Planificación 2026-1'!W:W,C31,'Planificación 2026-1'!G:G,"AE"))&gt;0,"P38"," ")</f>
        <v xml:space="preserve"> </v>
      </c>
      <c r="BG31" s="78" t="str">
        <f>IF(SUM(COUNTIFS('Planificación 2026-1'!E:E,"SUNAMPE",'Planificación 2026-1'!W:W,C31,'Planificación 2026-1'!G:G,"T4"))&gt;0,"P55"," ")</f>
        <v xml:space="preserve"> </v>
      </c>
      <c r="BH31" s="78" t="str">
        <f>IF(SUM(COUNTIFS('Planificación 2026-1'!E:E,"HUAURA",'Planificación 2026-1'!W:W,C31,'Planificación 2026-1'!G:G,"AF"))&gt;0," P01"," ")</f>
        <v xml:space="preserve"> </v>
      </c>
      <c r="BI31" s="78" t="str">
        <f>IF(SUM(COUNTIFS('Planificación 2026-1'!E:E,"HUAURA",'Planificación 2026-1'!W:W,C31,'Planificación 2026-1'!G:G,"EN"))&gt;0,"P02"," ")</f>
        <v xml:space="preserve"> </v>
      </c>
      <c r="BJ31" s="78" t="str">
        <f>IF(SUM(COUNTIFS('Planificación 2026-1'!E:E,"HUAURA",'Planificación 2026-1'!W:W,C31,'Planificación 2026-1'!G:G,"IS"))&gt;0,"P03"," ")</f>
        <v xml:space="preserve"> </v>
      </c>
      <c r="BK31" s="78" t="str">
        <f>IF(SUM(COUNTIFS('Planificación 2026-1'!E:E,"HUAURA",'Planificación 2026-1'!W:W,C31,'Planificación 2026-1'!G:G,"PS"))&gt;0,"P04"," ")</f>
        <v xml:space="preserve"> </v>
      </c>
      <c r="BL31" s="78"/>
      <c r="BM31" s="78" t="str">
        <f>IF(SUM(COUNTIFS('Planificación 2026-1'!E:E,"HUAURA",'Planificación 2026-1'!W:W,C31,'Planificación 2026-1'!G:G,"IN"))&gt;0,"P06"," ")</f>
        <v xml:space="preserve"> </v>
      </c>
      <c r="BN31" s="78" t="str">
        <f>IF(SUM(COUNTIFS('Planificación 2026-1'!E:E,"HUAURA",'Planificación 2026-1'!W:W,C31,'Planificación 2026-1'!G:G,"CA"))&gt;0,"P07"," ")</f>
        <v xml:space="preserve"> </v>
      </c>
      <c r="BO31" s="78" t="str">
        <f>IF(SUM(COUNTIFS('Planificación 2026-1'!E:E,"HUAURA",'Planificación 2026-1'!W:W,C31,'Planificación 2026-1'!G:G,"DE"))&gt;0,"P08"," ")</f>
        <v xml:space="preserve"> </v>
      </c>
      <c r="BP31" s="78" t="str">
        <f>IF(SUM(COUNTIFS('Planificación 2026-1'!E:E,"HUAURA",'Planificación 2026-1'!W:W,C31,'Planificación 2026-1'!G:G,"OB"))&gt;0,"P09"," ")</f>
        <v xml:space="preserve"> </v>
      </c>
      <c r="BQ31" s="78" t="str">
        <f>IF(SUM(COUNTIFS('Planificación 2026-1'!E:E,"HUAURA",'Planificación 2026-1'!W:W,C31,'Planificación 2026-1'!G:G,"MH"))&gt;0,"P31"," ")</f>
        <v xml:space="preserve"> </v>
      </c>
      <c r="BR31" s="78" t="str">
        <f>IF(SUM(COUNTIFS('Planificación 2026-1'!E:E,"HUAURA",'Planificación 2026-1'!W:W,C31,'Planificación 2026-1'!G:G,"IC"))&gt;0,"P32"," ")</f>
        <v xml:space="preserve"> </v>
      </c>
      <c r="BS31" s="78" t="str">
        <f>IF(SUM(COUNTIFS('Planificación 2026-1'!E:E,"HUAURA",'Planificación 2026-1'!W:W,C31,'Planificación 2026-1'!G:G,"AR"))&gt;0,"P34"," ")</f>
        <v xml:space="preserve"> </v>
      </c>
      <c r="BT31" s="78" t="str">
        <f>IF(SUM(COUNTIFS('Planificación 2026-1'!E:E,"HUAURA",'Planificación 2026-1'!W:W,C31,'Planificación 2026-1'!G:G,"T1"))&gt;0,"P35"," ")</f>
        <v xml:space="preserve"> </v>
      </c>
      <c r="BU31" s="78" t="str">
        <f>IF(SUM(COUNTIFS('Planificación 2026-1'!E:E,"HUAURA",'Planificación 2026-1'!W:W,C31,'Planificación 2026-1'!G:G,"T3"))&gt;0,"P36"," ")</f>
        <v xml:space="preserve"> </v>
      </c>
      <c r="BV31" s="78" t="str">
        <f>IF(SUM(COUNTIFS('Planificación 2026-1'!E:E,"HUAURA",'Planificación 2026-1'!W:W,C31,'Planificación 2026-1'!G:G,"T2"))&gt;0,"P37"," ")</f>
        <v xml:space="preserve"> </v>
      </c>
      <c r="BW31" s="78" t="str">
        <f>IF(SUM(COUNTIFS('Planificación 2026-1'!E:E,"HUAURA",'Planificación 2026-1'!W:W,C31,'Planificación 2026-1'!G:G,"AE"))&gt;0,"P38"," ")</f>
        <v xml:space="preserve"> </v>
      </c>
      <c r="BX31" s="78" t="str">
        <f>IF(SUM(COUNTIFS('Planificación 2026-1'!E:E,"HUAURA",'Planificación 2026-1'!W:W,C31,'Planificación 2026-1'!G:G,"T4"))&gt;0,"P55"," ")</f>
        <v xml:space="preserve"> </v>
      </c>
      <c r="BY31" s="79">
        <f>SUMIFS('Planificación 2026-1'!R:R,'Planificación 2026-1'!W:W,C31,'Planificación 2026-1'!G:G,"AF",'Planificación 2026-1'!H:H,"&gt;2")</f>
        <v>0</v>
      </c>
      <c r="BZ31" s="79">
        <f>SUMIFS('Planificación 2026-1'!R:R,'Planificación 2026-1'!W:W,C31,'Planificación 2026-1'!G:G,"EN",'Planificación 2026-1'!H:H,"&gt;2")</f>
        <v>30</v>
      </c>
      <c r="CA31" s="79">
        <f>SUMIFS('Planificación 2026-1'!R:R,'Planificación 2026-1'!W:W,C31,'Planificación 2026-1'!G:G,"IS",'Planificación 2026-1'!H:H,"&gt;2")</f>
        <v>0</v>
      </c>
      <c r="CB31" s="79">
        <f>SUMIFS('Planificación 2026-1'!R:R,'Planificación 2026-1'!W:W,C31,'Planificación 2026-1'!G:G,"PS",'Planificación 2026-1'!H:H,"&gt;2")</f>
        <v>0</v>
      </c>
      <c r="CC31" s="79">
        <f>SUMIFS('Planificación 2026-1'!R:R,'Planificación 2026-1'!W:W,C31,'Planificación 2026-1'!G:G,"IN",'Planificación 2026-1'!H:H,"&gt;2")</f>
        <v>0</v>
      </c>
      <c r="CD31" s="79">
        <f>SUMIFS('Planificación 2026-1'!R:R,'Planificación 2026-1'!W:W,C31,'Planificación 2026-1'!G:G,"CA",'Planificación 2026-1'!H:H,"&gt;2")</f>
        <v>0</v>
      </c>
      <c r="CE31" s="79">
        <f>SUMIFS('Planificación 2026-1'!R:R,'Planificación 2026-1'!W:W,C31,'Planificación 2026-1'!G:G,"DE",'Planificación 2026-1'!H:H,"&gt;2")</f>
        <v>0</v>
      </c>
      <c r="CF31" s="79">
        <f>SUMIFS('Planificación 2026-1'!R:R,'Planificación 2026-1'!W:W,C31,'Planificación 2026-1'!G:G,"OB",'Planificación 2026-1'!H:H,"&gt;2")</f>
        <v>0</v>
      </c>
      <c r="CG31" s="79">
        <f>SUMIFS('Planificación 2026-1'!R:R,'Planificación 2026-1'!W:W,C31,'Planificación 2026-1'!G:G,"MH",'Planificación 2026-1'!H:H,"&gt;2")</f>
        <v>0</v>
      </c>
      <c r="CH31" s="79">
        <f>SUMIFS('Planificación 2026-1'!R:R,'Planificación 2026-1'!W:W,C31,'Planificación 2026-1'!G:G,"IC",'Planificación 2026-1'!H:H,"&gt;2")</f>
        <v>0</v>
      </c>
      <c r="CI31" s="79">
        <f>SUMIFS('Planificación 2026-1'!R:R,'Planificación 2026-1'!W:W,C31,'Planificación 2026-1'!G:G,"AR",'Planificación 2026-1'!H:H,"&gt;2")</f>
        <v>0</v>
      </c>
      <c r="CJ31" s="79">
        <f>SUMIFS('Planificación 2026-1'!R:R,'Planificación 2026-1'!W:W,C31,'Planificación 2026-1'!G:G,"T1",'Planificación 2026-1'!H:H,"&gt;2")</f>
        <v>0</v>
      </c>
      <c r="CK31" s="79">
        <f>SUMIFS('Planificación 2026-1'!R:R,'Planificación 2026-1'!W:W,C31,'Planificación 2026-1'!G:G,"T3",'Planificación 2026-1'!H:H,"&gt;2")</f>
        <v>0</v>
      </c>
      <c r="CL31" s="79">
        <f>SUMIFS('Planificación 2026-1'!R:R,'Planificación 2026-1'!W:W,C31,'Planificación 2026-1'!G:G,"T2",'Planificación 2026-1'!H:H,"&gt;2")</f>
        <v>0</v>
      </c>
      <c r="CM31" s="79">
        <f>SUMIFS('Planificación 2026-1'!R:R,'Planificación 2026-1'!W:W,C31,'Planificación 2026-1'!G:G,"AE",'Planificación 2026-1'!H:H,"&gt;2")</f>
        <v>0</v>
      </c>
      <c r="CN31" s="79">
        <f>SUMIFS('Planificación 2026-1'!R:R,'Planificación 2026-1'!W:W,C31,'Planificación 2026-1'!G:G,"T4",'Planificación 2026-1'!H:H,"&gt;2")</f>
        <v>0</v>
      </c>
      <c r="CO31" s="79">
        <f>SUMIFS('Planificación 2026-1'!R:R,'Planificación 2026-1'!W:W,C31,'Planificación 2026-1'!G:G,"AF",'Planificación 2026-1'!H:H,"&lt;3")</f>
        <v>0</v>
      </c>
      <c r="CP31" s="79">
        <f>SUMIFS('Planificación 2026-1'!R:R,'Planificación 2026-1'!W:W,C31,'Planificación 2026-1'!G:G,"EN",'Planificación 2026-1'!H:H,"&lt;3")</f>
        <v>0</v>
      </c>
      <c r="CQ31" s="79">
        <f>SUMIFS('Planificación 2026-1'!R:R,'Planificación 2026-1'!W:W,C31,'Planificación 2026-1'!G:G,"IS",'Planificación 2026-1'!H:H,"&lt;3")</f>
        <v>0</v>
      </c>
      <c r="CR31" s="79">
        <f>SUMIFS('Planificación 2026-1'!R:R,'Planificación 2026-1'!W:W,C31,'Planificación 2026-1'!G:G,"PS",'Planificación 2026-1'!H:H,"&lt;3")</f>
        <v>0</v>
      </c>
      <c r="CS31" s="79">
        <f>SUMIFS('Planificación 2026-1'!R:R,'Planificación 2026-1'!W:W,C31,'Planificación 2026-1'!G:G,"IN",'Planificación 2026-1'!H:H,"&lt;3")</f>
        <v>0</v>
      </c>
      <c r="CT31" s="79">
        <f>SUMIFS('Planificación 2026-1'!R:R,'Planificación 2026-1'!W:W,C31,'Planificación 2026-1'!G:G,"CA",'Planificación 2026-1'!H:H,"&lt;3")</f>
        <v>0</v>
      </c>
      <c r="CU31" s="79">
        <f>SUMIFS('Planificación 2026-1'!R:R,'Planificación 2026-1'!W:W,C31,'Planificación 2026-1'!G:G,"DE",'Planificación 2026-1'!H:H,"&lt;3")</f>
        <v>0</v>
      </c>
      <c r="CV31" s="79">
        <f>SUMIFS('Planificación 2026-1'!R:R,'Planificación 2026-1'!W:W,C31,'Planificación 2026-1'!G:G,"OB",'Planificación 2026-1'!H:H,"&lt;3")</f>
        <v>0</v>
      </c>
      <c r="CW31" s="79">
        <f>SUMIFS('Planificación 2026-1'!R:R,'Planificación 2026-1'!W:W,C31,'Planificación 2026-1'!G:G,"MH",'Planificación 2026-1'!H:H,"&lt;3")</f>
        <v>0</v>
      </c>
      <c r="CX31" s="79">
        <f>SUMIFS('Planificación 2026-1'!R:R,'Planificación 2026-1'!W:W,C31,'Planificación 2026-1'!G:G,"IC",'Planificación 2026-1'!H:H,"&lt;3")</f>
        <v>0</v>
      </c>
      <c r="CY31" s="79">
        <f>SUMIFS('Planificación 2026-1'!R:R,'Planificación 2026-1'!W:W,C31,'Planificación 2026-1'!G:G,"AR",'Planificación 2026-1'!H:H,"&lt;3")</f>
        <v>0</v>
      </c>
      <c r="CZ31" s="79">
        <f>SUMIFS('Planificación 2026-1'!R:R,'Planificación 2026-1'!W:W,C31,'Planificación 2026-1'!G:G,"T1",'Planificación 2026-1'!H:H,"&lt;3")</f>
        <v>0</v>
      </c>
      <c r="DA31" s="79">
        <f>SUMIFS('Planificación 2026-1'!R:R,'Planificación 2026-1'!W:W,C31,'Planificación 2026-1'!G:G,"T3",'Planificación 2026-1'!H:H,"&lt;3")</f>
        <v>0</v>
      </c>
      <c r="DB31" s="79">
        <f>SUMIFS('Planificación 2026-1'!R:R,'Planificación 2026-1'!W:W,C31,'Planificación 2026-1'!G:G,"T2",'Planificación 2026-1'!H:H,"&lt;3")</f>
        <v>0</v>
      </c>
      <c r="DC31" s="79">
        <f>SUMIFS('Planificación 2026-1'!R:R,'Planificación 2026-1'!W:W,C31,'Planificación 2026-1'!G:G,"AE",'Planificación 2026-1'!H:H,"&lt;3")</f>
        <v>0</v>
      </c>
      <c r="DD31" s="79">
        <f>SUMIFS('Planificación 2026-1'!R:R,'Planificación 2026-1'!W:W,C31,'Planificación 2026-1'!G:G,"T4",'Planificación 2026-1'!H:H,"&lt;3")</f>
        <v>0</v>
      </c>
      <c r="DE31" s="78" t="str">
        <f t="shared" si="4"/>
        <v>P02</v>
      </c>
      <c r="DF31" s="30">
        <f>IF(C31="","",SUMIFS('Planificación 2026-1'!R:R,'Planificación 2026-1'!W:W,C31,'Planificación 2026-1'!E:E,"PRINCIPAL",'Planificación 2026-1'!X:X,"VIRTUAL"))</f>
        <v>8</v>
      </c>
      <c r="DG31" s="30">
        <f>IF(C31="","",SUMIFS('Planificación 2026-1'!R:R,'Planificación 2026-1'!W:W,C31,'Planificación 2026-1'!E:E,"PRINCIPAL",'Planificación 2026-1'!X:X,"PRESENCIAL"))</f>
        <v>0</v>
      </c>
      <c r="DH31" s="30">
        <f>IF(C31="","",SUMIFS('Planificación 2026-1'!R:R,'Planificación 2026-1'!W:W,C31,'Planificación 2026-1'!E:E,"PRINCIPAL",'Planificación 2026-1'!X:X,"HIBRIDO PRESENCIAL"))</f>
        <v>0</v>
      </c>
      <c r="DI31" s="78" t="str">
        <f t="shared" si="5"/>
        <v>P02</v>
      </c>
      <c r="DJ31" s="78">
        <f>IF(C31="","",SUMIFS('Planificación 2026-1'!R:R,'Planificación 2026-1'!W:W,C31,'Planificación 2026-1'!E:E,"FILIAL",'Planificación 2026-1'!X:X,"VIRTUAL"))</f>
        <v>8</v>
      </c>
      <c r="DK31" s="80">
        <f>IF(C31="","",SUMIFS('Planificación 2026-1'!R:R,'Planificación 2026-1'!W:W,C31,'Planificación 2026-1'!E:E,"FILIAL",'Planificación 2026-1'!X:X,"PRESENCIAL"))</f>
        <v>14</v>
      </c>
      <c r="DL31" s="42">
        <f>IF(C31="","",SUMIFS('Planificación 2026-1'!R:R,'Planificación 2026-1'!W:W,C31,'Planificación 2026-1'!E:E,"FILIAL",'Planificación 2026-1'!X:X,"HIBRIDO PRESENCIAL"))</f>
        <v>0</v>
      </c>
      <c r="DM31" s="81" t="str">
        <f t="shared" si="6"/>
        <v/>
      </c>
      <c r="DN31" s="78">
        <f>IF(C31="","",SUMIFS('Planificación 2026-1'!R:R,'Planificación 2026-1'!W:W,C31,'Planificación 2026-1'!E:E,"SUNAMPE",'Planificación 2026-1'!X:X,"VIRTUAL"))</f>
        <v>0</v>
      </c>
      <c r="DO31" s="42">
        <f>IF(C31="","",SUMIFS('Planificación 2026-1'!R:R,'Planificación 2026-1'!W:W,C31,'Planificación 2026-1'!E:E,"SUNAMPE",'Planificación 2026-1'!X:X,"PRESENCIAL"))</f>
        <v>0</v>
      </c>
      <c r="DP31" s="81" t="str">
        <f t="shared" si="7"/>
        <v/>
      </c>
      <c r="DQ31" s="78">
        <f>IF(C31="","",SUMIFS('Planificación 2026-1'!R:R,'Planificación 2026-1'!W:W,C31,'Planificación 2026-1'!E:E,"HUAURA",'Planificación 2026-1'!X:X,"VIRTUAL"))</f>
        <v>0</v>
      </c>
      <c r="DR31" s="42">
        <f>IF(C31="","",SUMIFS('Planificación 2026-1'!R:R,'Planificación 2026-1'!W:W,C31,'Planificación 2026-1'!E:E,"HUAURA",'Planificación 2026-1'!X:X,"PRESENCIAL"))</f>
        <v>0</v>
      </c>
      <c r="DS31" s="48">
        <f>SUMIFS('Planificación 2026-1'!R:R,'Planificación 2026-1'!W:W,C31,'Planificación 2026-1'!E:E,"PRINCIPAL",'Planificación 2026-1'!X:X,"VIRTUAL",'Planificación 2026-1'!H:H,"&gt;2")</f>
        <v>8</v>
      </c>
      <c r="DT31" s="48">
        <f>SUMIFS('Planificación 2026-1'!R:R,'Planificación 2026-1'!W:W,C31,'Planificación 2026-1'!E:E,"PRINCIPAL",'Planificación 2026-1'!X:X,"&lt;&gt;VIRTUAL",'Planificación 2026-1'!H:H,"&gt;2")</f>
        <v>0</v>
      </c>
      <c r="DU31" s="48">
        <f>SUMIFS('Planificación 2026-1'!R:R,'Planificación 2026-1'!W:W,C31,'Planificación 2026-1'!E:E,"SUNAMPE",'Planificación 2026-1'!X:X,"VIRTUAL",'Planificación 2026-1'!H:H,"&gt;2")</f>
        <v>0</v>
      </c>
      <c r="DV31" s="48">
        <f>SUMIFS('Planificación 2026-1'!R:R,'Planificación 2026-1'!W:W,C31,'Planificación 2026-1'!E:E,"SUNAMPE",'Planificación 2026-1'!X:X,"&lt;&gt;VIRTUAL",'Planificación 2026-1'!H:H,"&gt;2")</f>
        <v>0</v>
      </c>
      <c r="DW31" s="48">
        <f>SUMIFS('Planificación 2026-1'!R:R,'Planificación 2026-1'!W:W,C31,'Planificación 2026-1'!E:E,"FILIAL",'Planificación 2026-1'!X:X,"VIRTUAL",'Planificación 2026-1'!H:H,"&gt;2")</f>
        <v>8</v>
      </c>
      <c r="DX31" s="48">
        <f>SUMIFS('Planificación 2026-1'!R:R,'Planificación 2026-1'!W:W,C31,'Planificación 2026-1'!E:E,"FILIAL",'Planificación 2026-1'!X:X,"&lt;&gt;VIRTUAL",'Planificación 2026-1'!H:H,"&gt;2")</f>
        <v>14</v>
      </c>
      <c r="DY31" s="48">
        <f>SUMIFS('Planificación 2026-1'!R:R,'Planificación 2026-1'!W:W,C31,'Planificación 2026-1'!E:E,"PORUMA",'Planificación 2026-1'!X:X,"VIRTUAL",'Planificación 2026-1'!H:H,"&gt;2")</f>
        <v>0</v>
      </c>
      <c r="DZ31" s="48">
        <f>SUMIFS('Planificación 2026-1'!R:R,'Planificación 2026-1'!W:W,C31,'Planificación 2026-1'!E:E,"PORUMA",'Planificación 2026-1'!X:X,"&lt;&gt;VIRTUAL",'Planificación 2026-1'!H:H,"&gt;2")</f>
        <v>0</v>
      </c>
      <c r="EA31" s="48">
        <f>SUMIFS('Planificación 2026-1'!R:R,'Planificación 2026-1'!W:W,C31,'Planificación 2026-1'!E:E,"HUAURA",'Planificación 2026-1'!X:X,"VIRTUAL",'Planificación 2026-1'!H:H,"&gt;2")</f>
        <v>0</v>
      </c>
      <c r="EB31" s="48">
        <f>SUMIFS('Planificación 2026-1'!R:R,'Planificación 2026-1'!W:W,C31,'Planificación 2026-1'!E:E,"HUAURA",'Planificación 2026-1'!X:X,"&lt;&gt;VIRTUAL",'Planificación 2026-1'!H:H,"&gt;2")</f>
        <v>0</v>
      </c>
      <c r="EC31" s="48">
        <f>SUMIFS('Planificación 2026-1'!R:R,'Planificación 2026-1'!W:W,C31,'Planificación 2026-1'!E:E,"PRINCIPAL",'Planificación 2026-1'!X:X,"VIRTUAL",'Planificación 2026-1'!H:H,"&lt;3")</f>
        <v>0</v>
      </c>
      <c r="ED31" s="48">
        <f>SUMIFS('Planificación 2026-1'!R:R,'Planificación 2026-1'!W:W,C31,'Planificación 2026-1'!E:E,"PRINCIPAL",'Planificación 2026-1'!X:X,"&lt;&gt;VIRTUAL",'Planificación 2026-1'!H:H,"&lt;3")</f>
        <v>0</v>
      </c>
      <c r="EE31" s="48">
        <f>SUMIFS('Planificación 2026-1'!R:R,'Planificación 2026-1'!W:W,C31,'Planificación 2026-1'!E:E,"SUNAMPE",'Planificación 2026-1'!X:X,"VIRTUAL",'Planificación 2026-1'!H:H,"&lt;3")</f>
        <v>0</v>
      </c>
      <c r="EF31" s="48">
        <f>SUMIFS('Planificación 2026-1'!R:R,'Planificación 2026-1'!W:W,C31,'Planificación 2026-1'!E:E,"SUNAMPE",'Planificación 2026-1'!X:X,"&lt;&gt;VIRTUAL",'Planificación 2026-1'!H:H,"&lt;3")</f>
        <v>0</v>
      </c>
      <c r="EG31" s="48">
        <f>SUMIFS('Planificación 2026-1'!R:R,'Planificación 2026-1'!W:W,C31,'Planificación 2026-1'!E:E,"FILIAL",'Planificación 2026-1'!X:X,"VIRTUAL",'Planificación 2026-1'!H:H,"&lt;3")</f>
        <v>0</v>
      </c>
      <c r="EH31" s="48">
        <f>SUMIFS('Planificación 2026-1'!R:R,'Planificación 2026-1'!W:W,C31,'Planificación 2026-1'!E:E,"FILIAL",'Planificación 2026-1'!X:X,"&lt;&gt;VIRTUAL",'Planificación 2026-1'!H:H,"&lt;3")</f>
        <v>0</v>
      </c>
      <c r="EI31" s="48">
        <f>SUMIFS('Planificación 2026-1'!R:R,'Planificación 2026-1'!W:W,C31,'Planificación 2026-1'!E:E,"PORUMA",'Planificación 2026-1'!X:X,"VIRTUAL",'Planificación 2026-1'!H:H,"&lt;3")</f>
        <v>0</v>
      </c>
      <c r="EJ31" s="48">
        <f>SUMIFS('Planificación 2026-1'!R:R,'Planificación 2026-1'!W:W,C31,'Planificación 2026-1'!E:E,"PORUMA",'Planificación 2026-1'!X:X,"&lt;&gt;VIRTUAL",'Planificación 2026-1'!H:H,"&lt;3")</f>
        <v>0</v>
      </c>
      <c r="EK31" s="48">
        <f>SUMIFS('Planificación 2026-1'!R:R,'Planificación 2026-1'!W:W,C31,'Planificación 2026-1'!E:E,"HUAURA",'Planificación 2026-1'!X:X,"VIRTUAL",'Planificación 2026-1'!H:H,"&lt;3")</f>
        <v>0</v>
      </c>
      <c r="EL31" s="48">
        <f>SUMIFS('Planificación 2026-1'!R:R,'Planificación 2026-1'!W:W,C31,'Planificación 2026-1'!E:E,"HUAURA",'Planificación 2026-1'!X:X,"&lt;&gt;VIRTUAL",'Planificación 2026-1'!H:H,"&lt;3")</f>
        <v>0</v>
      </c>
      <c r="EM31" s="48">
        <f t="shared" si="8"/>
        <v>22</v>
      </c>
      <c r="EN31" s="48">
        <f t="shared" si="9"/>
        <v>0</v>
      </c>
      <c r="EO31" s="48">
        <f t="shared" si="10"/>
        <v>0</v>
      </c>
      <c r="EP31" s="48">
        <f t="shared" si="11"/>
        <v>8</v>
      </c>
      <c r="EQ31" s="48">
        <f t="shared" si="12"/>
        <v>0</v>
      </c>
      <c r="ER31" s="48"/>
      <c r="ES31" s="48">
        <f t="shared" si="13"/>
        <v>16</v>
      </c>
      <c r="ET31" s="48">
        <f t="shared" si="14"/>
        <v>14</v>
      </c>
      <c r="EU31" s="48" t="b">
        <f t="shared" si="15"/>
        <v>1</v>
      </c>
      <c r="EV31" s="48" t="str">
        <f t="shared" si="16"/>
        <v>SEDE-FILIAL-HUAURA</v>
      </c>
      <c r="EW31" s="48" t="str">
        <f t="shared" si="17"/>
        <v>MAS VIRTUAL</v>
      </c>
    </row>
    <row r="32" spans="1:153" x14ac:dyDescent="0.3">
      <c r="A32" s="53"/>
      <c r="B32" s="383">
        <v>29</v>
      </c>
      <c r="C32" s="107" t="s">
        <v>38</v>
      </c>
      <c r="D32" s="82">
        <f>SUMIF('Planificación 2026-1'!W:W,C32,'Planificación 2026-1'!R:R)</f>
        <v>16</v>
      </c>
      <c r="E32" s="384" t="s">
        <v>319</v>
      </c>
      <c r="F32" s="107" t="s">
        <v>430</v>
      </c>
      <c r="G32" s="107" t="s">
        <v>328</v>
      </c>
      <c r="H32" s="107" t="s">
        <v>435</v>
      </c>
      <c r="I32" s="77" t="str">
        <f>IF(SUM(COUNTIFS('Planificación 2026-1'!E:E,"PRINCIPAL",'Planificación 2026-1'!W:W,C32,'Planificación 2026-1'!G:G,"AF"))&gt;0,"P01"," ")</f>
        <v xml:space="preserve"> </v>
      </c>
      <c r="J32" s="78" t="str">
        <f>IF(SUM(COUNTIFS('Planificación 2026-1'!E:E,"PRINCIPAL",'Planificación 2026-1'!W:W,C32,'Planificación 2026-1'!G:G,"EN"))&gt;0,"P02"," ")</f>
        <v xml:space="preserve"> </v>
      </c>
      <c r="K32" s="78" t="str">
        <f>IF(SUM(COUNTIFS('Planificación 2026-1'!E:E,"PRINCIPAL",'Planificación 2026-1'!W:W,C32,'Planificación 2026-1'!G:G,"IS"))&gt;0,"P03"," ")</f>
        <v xml:space="preserve"> </v>
      </c>
      <c r="L32" s="78" t="str">
        <f>IF(SUM(COUNTIFS('Planificación 2026-1'!E:E,"PRINCIPAL",'Planificación 2026-1'!W:W,C32,'Planificación 2026-1'!G:G,"PS"))&gt;0,"P04"," ")</f>
        <v xml:space="preserve"> </v>
      </c>
      <c r="M32" s="78"/>
      <c r="N32" s="78" t="str">
        <f>IF(SUM(COUNTIFS('Planificación 2026-1'!E:E,"PRINCIPAL",'Planificación 2026-1'!W:W,C32,'Planificación 2026-1'!G:G,"IN"))&gt;0,"P06"," ")</f>
        <v xml:space="preserve"> </v>
      </c>
      <c r="O32" s="78" t="str">
        <f>IF(SUM(COUNTIFS('Planificación 2026-1'!E:E,"PRINCIPAL",'Planificación 2026-1'!W:W,C32,'Planificación 2026-1'!G:G,"CA"))&gt;0,"P07"," ")</f>
        <v xml:space="preserve"> </v>
      </c>
      <c r="P32" s="78" t="str">
        <f>IF(SUM(COUNTIFS('Planificación 2026-1'!E:E,"PRINCIPAL",'Planificación 2026-1'!W:W,C32,'Planificación 2026-1'!G:G,"DE"))&gt;0,"P08"," ")</f>
        <v xml:space="preserve"> </v>
      </c>
      <c r="Q32" s="78" t="str">
        <f>IF(SUM(COUNTIFS('Planificación 2026-1'!E:E,"PRINCIPAL",'Planificación 2026-1'!W:W,C32,'Planificación 2026-1'!G:G,"OB"))&gt;0,"P09"," ")</f>
        <v xml:space="preserve"> </v>
      </c>
      <c r="R32" s="78" t="str">
        <f>IF(SUM(COUNTIFS('Planificación 2026-1'!E:E,"PRINCIPAL",'Planificación 2026-1'!W:W,C32,'Planificación 2026-1'!G:G,"MH"))&gt;0,"P31"," ")</f>
        <v xml:space="preserve"> </v>
      </c>
      <c r="S32" s="78" t="str">
        <f>IF(SUM(COUNTIFS('Planificación 2026-1'!E:E,"PRINCIPAL",'Planificación 2026-1'!W:W,C32,'Planificación 2026-1'!G:G,"IC"))&gt;0,"P32"," ")</f>
        <v xml:space="preserve"> </v>
      </c>
      <c r="T32" s="78" t="str">
        <f>IF(SUM(COUNTIFS('Planificación 2026-1'!E:E,"PRINCIPAL",'Planificación 2026-1'!W:W,C32,'Planificación 2026-1'!G:G,"AR"))&gt;0,"P34"," ")</f>
        <v xml:space="preserve"> </v>
      </c>
      <c r="U32" s="78" t="str">
        <f>IF(SUM(COUNTIFS('Planificación 2026-1'!E:E,"PRINCIPAL",'Planificación 2026-1'!W:W,C32,'Planificación 2026-1'!G:G,"T1"))&gt;0,"P35"," ")</f>
        <v xml:space="preserve"> </v>
      </c>
      <c r="V32" s="78" t="str">
        <f>IF(SUM(COUNTIFS('Planificación 2026-1'!E:E,"PRINCIPAL",'Planificación 2026-1'!W:W,C32,'Planificación 2026-1'!G:G,"T3"))&gt;0,"P36"," ")</f>
        <v xml:space="preserve"> </v>
      </c>
      <c r="W32" s="78" t="str">
        <f>IF(SUM(COUNTIFS('Planificación 2026-1'!E:E,"PRINCIPAL",'Planificación 2026-1'!W:W,C32,'Planificación 2026-1'!G:G,"T2"))&gt;0,"P37"," ")</f>
        <v xml:space="preserve"> </v>
      </c>
      <c r="X32" s="78" t="str">
        <f>IF(SUM(COUNTIFS('Planificación 2026-1'!E:E,"PRINCIPAL",'Planificación 2026-1'!W:W,C32,'Planificación 2026-1'!G:G,"AE"))&gt;0,"P38"," ")</f>
        <v xml:space="preserve"> </v>
      </c>
      <c r="Y32" s="78" t="str">
        <f>IF(SUM(COUNTIFS('Planificación 2026-1'!E:E,"PRINCIPAL",'Planificación 2026-1'!W:W,C32,'Planificación 2026-1'!G:G,"T4"))&gt;0,"P55"," ")</f>
        <v xml:space="preserve"> </v>
      </c>
      <c r="Z32" s="78" t="str">
        <f>IF(SUM(COUNTIFS('Planificación 2026-1'!E:E,"FILIAL",'Planificación 2026-1'!W:W,C32,'Planificación 2026-1'!G:G,"AF"))&gt;0," P01"," ")</f>
        <v xml:space="preserve"> </v>
      </c>
      <c r="AA32" s="78" t="str">
        <f>IF(SUM(COUNTIFS('Planificación 2026-1'!E:E,"FILIAL",'Planificación 2026-1'!W:W,C32,'Planificación 2026-1'!G:G,"EN"))&gt;0,"P02"," ")</f>
        <v xml:space="preserve"> </v>
      </c>
      <c r="AB32" s="78" t="str">
        <f>IF(SUM(COUNTIFS('Planificación 2026-1'!E:E,"FILIAL",'Planificación 2026-1'!W:W,C32,'Planificación 2026-1'!G:G,"IS"))&gt;0,"P03"," ")</f>
        <v xml:space="preserve"> </v>
      </c>
      <c r="AC32" s="78" t="str">
        <f>IF(SUM(COUNTIFS('Planificación 2026-1'!E:E,"FILIAL",'Planificación 2026-1'!W:W,C32,'Planificación 2026-1'!G:G,"PS"))&gt;0,"P04"," ")</f>
        <v xml:space="preserve"> </v>
      </c>
      <c r="AD32" s="78"/>
      <c r="AE32" s="78" t="str">
        <f>IF(SUM(COUNTIFS('Planificación 2026-1'!E:E,"FILIAL",'Planificación 2026-1'!W:W,C32,'Planificación 2026-1'!G:G,"IN"))&gt;0,"P06"," ")</f>
        <v xml:space="preserve"> </v>
      </c>
      <c r="AF32" s="78" t="str">
        <f>IF(SUM(COUNTIFS('Planificación 2026-1'!E:E,"FILIAL",'Planificación 2026-1'!W:W,C32,'Planificación 2026-1'!G:G,"CA"))&gt;0,"P07"," ")</f>
        <v xml:space="preserve"> </v>
      </c>
      <c r="AG32" s="78" t="str">
        <f>IF(SUM(COUNTIFS('Planificación 2026-1'!E:E,"FILIAL",'Planificación 2026-1'!W:W,C32,'Planificación 2026-1'!G:G,"DE"))&gt;0,"P08"," ")</f>
        <v xml:space="preserve"> </v>
      </c>
      <c r="AH32" s="78" t="str">
        <f>IF(SUM(COUNTIFS('Planificación 2026-1'!E:E,"FILIAL",'Planificación 2026-1'!W:W,C32,'Planificación 2026-1'!G:G,"OB"))&gt;0,"P09"," ")</f>
        <v xml:space="preserve"> </v>
      </c>
      <c r="AI32" s="78" t="str">
        <f>IF(SUM(COUNTIFS('Planificación 2026-1'!E:E,"FILIAL",'Planificación 2026-1'!W:W,C32,'Planificación 2026-1'!G:G,"MH"))&gt;0,"P31"," ")</f>
        <v xml:space="preserve"> </v>
      </c>
      <c r="AJ32" s="78" t="str">
        <f>IF(SUM(COUNTIFS('Planificación 2026-1'!E:E,"FILIAL",'Planificación 2026-1'!W:W,C32,'Planificación 2026-1'!G:G,"IC"))&gt;0,"P32"," ")</f>
        <v xml:space="preserve"> </v>
      </c>
      <c r="AK32" s="78" t="str">
        <f>IF(SUM(COUNTIFS('Planificación 2026-1'!E:E,"FILIAL",'Planificación 2026-1'!W:W,C32,'Planificación 2026-1'!G:G,"AR"))&gt;0,"P34"," ")</f>
        <v xml:space="preserve"> </v>
      </c>
      <c r="AL32" s="78" t="str">
        <f>IF(SUM(COUNTIFS('Planificación 2026-1'!E:E,"FILIAL",'Planificación 2026-1'!W:W,C32,'Planificación 2026-1'!G:G,"T1"))&gt;0,"P35"," ")</f>
        <v xml:space="preserve"> </v>
      </c>
      <c r="AM32" s="78" t="str">
        <f>IF(SUM(COUNTIFS('Planificación 2026-1'!E:E,"FILIAL",'Planificación 2026-1'!W:W,C32,'Planificación 2026-1'!G:G,"T3"))&gt;0,"P36"," ")</f>
        <v xml:space="preserve"> </v>
      </c>
      <c r="AN32" s="78" t="str">
        <f>IF(SUM(COUNTIFS('Planificación 2026-1'!E:E,"FILIAL",'Planificación 2026-1'!W:W,C32,'Planificación 2026-1'!G:G,"T2"))&gt;0,"P37"," ")</f>
        <v xml:space="preserve"> </v>
      </c>
      <c r="AO32" s="78" t="str">
        <f>IF(SUM(COUNTIFS('Planificación 2026-1'!E:E,"FILIAL",'Planificación 2026-1'!W:W,C32,'Planificación 2026-1'!G:G,"AE"))&gt;0,"P38"," ")</f>
        <v xml:space="preserve"> </v>
      </c>
      <c r="AP32" s="78" t="str">
        <f>IF(SUM(COUNTIFS('Planificación 2026-1'!E:E,"FILIAL",'Planificación 2026-1'!W:W,C32,'Planificación 2026-1'!G:G,"T4"))&gt;0,"P55"," ")</f>
        <v xml:space="preserve"> </v>
      </c>
      <c r="AQ32" s="78" t="str">
        <f>IF(SUM(COUNTIFS('Planificación 2026-1'!E:E,"SUNAMPE",'Planificación 2026-1'!W:W,C32,'Planificación 2026-1'!G:G,"AF"))&gt;0," P01"," ")</f>
        <v xml:space="preserve"> </v>
      </c>
      <c r="AR32" s="78" t="str">
        <f>IF(SUM(COUNTIFS('Planificación 2026-1'!E:E,"SUNAMPE",'Planificación 2026-1'!W:W,C32,'Planificación 2026-1'!G:G,"EN"))&gt;0,"P02"," ")</f>
        <v xml:space="preserve"> </v>
      </c>
      <c r="AS32" s="78" t="str">
        <f>IF(SUM(COUNTIFS('Planificación 2026-1'!E:E,"SUNAMPE",'Planificación 2026-1'!W:W,C32,'Planificación 2026-1'!G:G,"IS"))&gt;0,"P03"," ")</f>
        <v xml:space="preserve"> </v>
      </c>
      <c r="AT32" s="78" t="str">
        <f>IF(SUM(COUNTIFS('Planificación 2026-1'!E:E,"SUNAMPE",'Planificación 2026-1'!W:W,C32,'Planificación 2026-1'!G:G,"PS"))&gt;0,"P04"," ")</f>
        <v xml:space="preserve"> </v>
      </c>
      <c r="AU32" s="78"/>
      <c r="AV32" s="78" t="str">
        <f>IF(SUM(COUNTIFS('Planificación 2026-1'!E:E,"SUNAMPE",'Planificación 2026-1'!W:W,C32,'Planificación 2026-1'!G:G,"IN"))&gt;0,"P06"," ")</f>
        <v xml:space="preserve"> </v>
      </c>
      <c r="AW32" s="78" t="str">
        <f>IF(SUM(COUNTIFS('Planificación 2026-1'!E:E,"SUNAMPE",'Planificación 2026-1'!W:W,C32,'Planificación 2026-1'!G:G,"CA"))&gt;0,"P07"," ")</f>
        <v xml:space="preserve"> </v>
      </c>
      <c r="AX32" s="78" t="str">
        <f>IF(SUM(COUNTIFS('Planificación 2026-1'!E:E,"SUNAMPE",'Planificación 2026-1'!W:W,C32,'Planificación 2026-1'!G:G,"DE"))&gt;0,"P08"," ")</f>
        <v xml:space="preserve"> </v>
      </c>
      <c r="AY32" s="78" t="str">
        <f>IF(SUM(COUNTIFS('Planificación 2026-1'!E:E,"SUNAMPE",'Planificación 2026-1'!W:W,C32,'Planificación 2026-1'!G:G,"OB"))&gt;0,"P09"," ")</f>
        <v xml:space="preserve"> </v>
      </c>
      <c r="AZ32" s="78" t="str">
        <f>IF(SUM(COUNTIFS('Planificación 2026-1'!E:E,"SUNAMPE",'Planificación 2026-1'!W:W,C32,'Planificación 2026-1'!G:G,"MH"))&gt;0,"P31"," ")</f>
        <v xml:space="preserve"> </v>
      </c>
      <c r="BA32" s="78" t="str">
        <f>IF(SUM(COUNTIFS('Planificación 2026-1'!E:E,"SUNAMPE",'Planificación 2026-1'!W:W,C32,'Planificación 2026-1'!G:G,"IC"))&gt;0,"P32"," ")</f>
        <v xml:space="preserve"> </v>
      </c>
      <c r="BB32" s="78" t="str">
        <f>IF(SUM(COUNTIFS('Planificación 2026-1'!E:E,"SUNAMPE",'Planificación 2026-1'!W:W,C32,'Planificación 2026-1'!G:G,"AR"))&gt;0,"P34"," ")</f>
        <v xml:space="preserve"> </v>
      </c>
      <c r="BC32" s="78" t="str">
        <f>IF(SUM(COUNTIFS('Planificación 2026-1'!E:E,"SUNAMPE",'Planificación 2026-1'!W:W,C32,'Planificación 2026-1'!G:G,"T1"))&gt;0,"P35"," ")</f>
        <v xml:space="preserve"> </v>
      </c>
      <c r="BD32" s="78" t="str">
        <f>IF(SUM(COUNTIFS('Planificación 2026-1'!E:E,"SUNAMPE",'Planificación 2026-1'!W:W,C32,'Planificación 2026-1'!G:G,"T3"))&gt;0,"P36"," ")</f>
        <v xml:space="preserve"> </v>
      </c>
      <c r="BE32" s="78" t="str">
        <f>IF(SUM(COUNTIFS('Planificación 2026-1'!E:E,"SUNAMPE",'Planificación 2026-1'!W:W,C32,'Planificación 2026-1'!G:G,"T2"))&gt;0,"P37"," ")</f>
        <v xml:space="preserve"> </v>
      </c>
      <c r="BF32" s="78" t="str">
        <f>IF(SUM(COUNTIFS('Planificación 2026-1'!E:E,"SUNAMPE",'Planificación 2026-1'!W:W,C32,'Planificación 2026-1'!G:G,"AE"))&gt;0,"P38"," ")</f>
        <v xml:space="preserve"> </v>
      </c>
      <c r="BG32" s="78" t="str">
        <f>IF(SUM(COUNTIFS('Planificación 2026-1'!E:E,"SUNAMPE",'Planificación 2026-1'!W:W,C32,'Planificación 2026-1'!G:G,"T4"))&gt;0,"P55"," ")</f>
        <v xml:space="preserve"> </v>
      </c>
      <c r="BH32" s="78" t="str">
        <f>IF(SUM(COUNTIFS('Planificación 2026-1'!E:E,"HUAURA",'Planificación 2026-1'!W:W,C32,'Planificación 2026-1'!G:G,"AF"))&gt;0," P01"," ")</f>
        <v xml:space="preserve"> </v>
      </c>
      <c r="BI32" s="78" t="str">
        <f>IF(SUM(COUNTIFS('Planificación 2026-1'!E:E,"HUAURA",'Planificación 2026-1'!W:W,C32,'Planificación 2026-1'!G:G,"EN"))&gt;0,"P02"," ")</f>
        <v xml:space="preserve"> </v>
      </c>
      <c r="BJ32" s="78" t="str">
        <f>IF(SUM(COUNTIFS('Planificación 2026-1'!E:E,"HUAURA",'Planificación 2026-1'!W:W,C32,'Planificación 2026-1'!G:G,"IS"))&gt;0,"P03"," ")</f>
        <v xml:space="preserve"> </v>
      </c>
      <c r="BK32" s="78" t="str">
        <f>IF(SUM(COUNTIFS('Planificación 2026-1'!E:E,"HUAURA",'Planificación 2026-1'!W:W,C32,'Planificación 2026-1'!G:G,"PS"))&gt;0,"P04"," ")</f>
        <v xml:space="preserve"> </v>
      </c>
      <c r="BL32" s="78"/>
      <c r="BM32" s="78" t="str">
        <f>IF(SUM(COUNTIFS('Planificación 2026-1'!E:E,"HUAURA",'Planificación 2026-1'!W:W,C32,'Planificación 2026-1'!G:G,"IN"))&gt;0,"P06"," ")</f>
        <v xml:space="preserve"> </v>
      </c>
      <c r="BN32" s="78" t="str">
        <f>IF(SUM(COUNTIFS('Planificación 2026-1'!E:E,"HUAURA",'Planificación 2026-1'!W:W,C32,'Planificación 2026-1'!G:G,"CA"))&gt;0,"P07"," ")</f>
        <v xml:space="preserve"> </v>
      </c>
      <c r="BO32" s="78" t="str">
        <f>IF(SUM(COUNTIFS('Planificación 2026-1'!E:E,"HUAURA",'Planificación 2026-1'!W:W,C32,'Planificación 2026-1'!G:G,"DE"))&gt;0,"P08"," ")</f>
        <v xml:space="preserve"> </v>
      </c>
      <c r="BP32" s="78" t="str">
        <f>IF(SUM(COUNTIFS('Planificación 2026-1'!E:E,"HUAURA",'Planificación 2026-1'!W:W,C32,'Planificación 2026-1'!G:G,"OB"))&gt;0,"P09"," ")</f>
        <v xml:space="preserve"> </v>
      </c>
      <c r="BQ32" s="78" t="str">
        <f>IF(SUM(COUNTIFS('Planificación 2026-1'!E:E,"HUAURA",'Planificación 2026-1'!W:W,C32,'Planificación 2026-1'!G:G,"MH"))&gt;0,"P31"," ")</f>
        <v xml:space="preserve"> </v>
      </c>
      <c r="BR32" s="78" t="str">
        <f>IF(SUM(COUNTIFS('Planificación 2026-1'!E:E,"HUAURA",'Planificación 2026-1'!W:W,C32,'Planificación 2026-1'!G:G,"IC"))&gt;0,"P32"," ")</f>
        <v xml:space="preserve"> </v>
      </c>
      <c r="BS32" s="78" t="str">
        <f>IF(SUM(COUNTIFS('Planificación 2026-1'!E:E,"HUAURA",'Planificación 2026-1'!W:W,C32,'Planificación 2026-1'!G:G,"AR"))&gt;0,"P34"," ")</f>
        <v xml:space="preserve"> </v>
      </c>
      <c r="BT32" s="78" t="str">
        <f>IF(SUM(COUNTIFS('Planificación 2026-1'!E:E,"HUAURA",'Planificación 2026-1'!W:W,C32,'Planificación 2026-1'!G:G,"T1"))&gt;0,"P35"," ")</f>
        <v xml:space="preserve"> </v>
      </c>
      <c r="BU32" s="78" t="str">
        <f>IF(SUM(COUNTIFS('Planificación 2026-1'!E:E,"HUAURA",'Planificación 2026-1'!W:W,C32,'Planificación 2026-1'!G:G,"T3"))&gt;0,"P36"," ")</f>
        <v xml:space="preserve"> </v>
      </c>
      <c r="BV32" s="78" t="str">
        <f>IF(SUM(COUNTIFS('Planificación 2026-1'!E:E,"HUAURA",'Planificación 2026-1'!W:W,C32,'Planificación 2026-1'!G:G,"T2"))&gt;0,"P37"," ")</f>
        <v xml:space="preserve"> </v>
      </c>
      <c r="BW32" s="78" t="str">
        <f>IF(SUM(COUNTIFS('Planificación 2026-1'!E:E,"HUAURA",'Planificación 2026-1'!W:W,C32,'Planificación 2026-1'!G:G,"AE"))&gt;0,"P38"," ")</f>
        <v xml:space="preserve"> </v>
      </c>
      <c r="BX32" s="78" t="str">
        <f>IF(SUM(COUNTIFS('Planificación 2026-1'!E:E,"HUAURA",'Planificación 2026-1'!W:W,C32,'Planificación 2026-1'!G:G,"T4"))&gt;0,"P55"," ")</f>
        <v xml:space="preserve"> </v>
      </c>
      <c r="BY32" s="79">
        <f>SUMIFS('Planificación 2026-1'!R:R,'Planificación 2026-1'!W:W,C32,'Planificación 2026-1'!G:G,"AF",'Planificación 2026-1'!H:H,"&gt;2")</f>
        <v>0</v>
      </c>
      <c r="BZ32" s="79">
        <f>SUMIFS('Planificación 2026-1'!R:R,'Planificación 2026-1'!W:W,C32,'Planificación 2026-1'!G:G,"EN",'Planificación 2026-1'!H:H,"&gt;2")</f>
        <v>0</v>
      </c>
      <c r="CA32" s="79">
        <f>SUMIFS('Planificación 2026-1'!R:R,'Planificación 2026-1'!W:W,C32,'Planificación 2026-1'!G:G,"IS",'Planificación 2026-1'!H:H,"&gt;2")</f>
        <v>0</v>
      </c>
      <c r="CB32" s="79">
        <f>SUMIFS('Planificación 2026-1'!R:R,'Planificación 2026-1'!W:W,C32,'Planificación 2026-1'!G:G,"PS",'Planificación 2026-1'!H:H,"&gt;2")</f>
        <v>0</v>
      </c>
      <c r="CC32" s="79">
        <f>SUMIFS('Planificación 2026-1'!R:R,'Planificación 2026-1'!W:W,C32,'Planificación 2026-1'!G:G,"IN",'Planificación 2026-1'!H:H,"&gt;2")</f>
        <v>0</v>
      </c>
      <c r="CD32" s="79">
        <f>SUMIFS('Planificación 2026-1'!R:R,'Planificación 2026-1'!W:W,C32,'Planificación 2026-1'!G:G,"CA",'Planificación 2026-1'!H:H,"&gt;2")</f>
        <v>0</v>
      </c>
      <c r="CE32" s="79">
        <f>SUMIFS('Planificación 2026-1'!R:R,'Planificación 2026-1'!W:W,C32,'Planificación 2026-1'!G:G,"DE",'Planificación 2026-1'!H:H,"&gt;2")</f>
        <v>0</v>
      </c>
      <c r="CF32" s="79">
        <f>SUMIFS('Planificación 2026-1'!R:R,'Planificación 2026-1'!W:W,C32,'Planificación 2026-1'!G:G,"OB",'Planificación 2026-1'!H:H,"&gt;2")</f>
        <v>0</v>
      </c>
      <c r="CG32" s="79">
        <f>SUMIFS('Planificación 2026-1'!R:R,'Planificación 2026-1'!W:W,C32,'Planificación 2026-1'!G:G,"MH",'Planificación 2026-1'!H:H,"&gt;2")</f>
        <v>16</v>
      </c>
      <c r="CH32" s="79">
        <f>SUMIFS('Planificación 2026-1'!R:R,'Planificación 2026-1'!W:W,C32,'Planificación 2026-1'!G:G,"IC",'Planificación 2026-1'!H:H,"&gt;2")</f>
        <v>0</v>
      </c>
      <c r="CI32" s="79">
        <f>SUMIFS('Planificación 2026-1'!R:R,'Planificación 2026-1'!W:W,C32,'Planificación 2026-1'!G:G,"AR",'Planificación 2026-1'!H:H,"&gt;2")</f>
        <v>0</v>
      </c>
      <c r="CJ32" s="79">
        <f>SUMIFS('Planificación 2026-1'!R:R,'Planificación 2026-1'!W:W,C32,'Planificación 2026-1'!G:G,"T1",'Planificación 2026-1'!H:H,"&gt;2")</f>
        <v>0</v>
      </c>
      <c r="CK32" s="79">
        <f>SUMIFS('Planificación 2026-1'!R:R,'Planificación 2026-1'!W:W,C32,'Planificación 2026-1'!G:G,"T3",'Planificación 2026-1'!H:H,"&gt;2")</f>
        <v>0</v>
      </c>
      <c r="CL32" s="79">
        <f>SUMIFS('Planificación 2026-1'!R:R,'Planificación 2026-1'!W:W,C32,'Planificación 2026-1'!G:G,"T2",'Planificación 2026-1'!H:H,"&gt;2")</f>
        <v>0</v>
      </c>
      <c r="CM32" s="79">
        <f>SUMIFS('Planificación 2026-1'!R:R,'Planificación 2026-1'!W:W,C32,'Planificación 2026-1'!G:G,"AE",'Planificación 2026-1'!H:H,"&gt;2")</f>
        <v>0</v>
      </c>
      <c r="CN32" s="79">
        <f>SUMIFS('Planificación 2026-1'!R:R,'Planificación 2026-1'!W:W,C32,'Planificación 2026-1'!G:G,"T4",'Planificación 2026-1'!H:H,"&gt;2")</f>
        <v>0</v>
      </c>
      <c r="CO32" s="79">
        <f>SUMIFS('Planificación 2026-1'!R:R,'Planificación 2026-1'!W:W,C32,'Planificación 2026-1'!G:G,"AF",'Planificación 2026-1'!H:H,"&lt;3")</f>
        <v>0</v>
      </c>
      <c r="CP32" s="79">
        <f>SUMIFS('Planificación 2026-1'!R:R,'Planificación 2026-1'!W:W,C32,'Planificación 2026-1'!G:G,"EN",'Planificación 2026-1'!H:H,"&lt;3")</f>
        <v>0</v>
      </c>
      <c r="CQ32" s="79">
        <f>SUMIFS('Planificación 2026-1'!R:R,'Planificación 2026-1'!W:W,C32,'Planificación 2026-1'!G:G,"IS",'Planificación 2026-1'!H:H,"&lt;3")</f>
        <v>0</v>
      </c>
      <c r="CR32" s="79">
        <f>SUMIFS('Planificación 2026-1'!R:R,'Planificación 2026-1'!W:W,C32,'Planificación 2026-1'!G:G,"PS",'Planificación 2026-1'!H:H,"&lt;3")</f>
        <v>0</v>
      </c>
      <c r="CS32" s="79">
        <f>SUMIFS('Planificación 2026-1'!R:R,'Planificación 2026-1'!W:W,C32,'Planificación 2026-1'!G:G,"IN",'Planificación 2026-1'!H:H,"&lt;3")</f>
        <v>0</v>
      </c>
      <c r="CT32" s="79">
        <f>SUMIFS('Planificación 2026-1'!R:R,'Planificación 2026-1'!W:W,C32,'Planificación 2026-1'!G:G,"CA",'Planificación 2026-1'!H:H,"&lt;3")</f>
        <v>0</v>
      </c>
      <c r="CU32" s="79">
        <f>SUMIFS('Planificación 2026-1'!R:R,'Planificación 2026-1'!W:W,C32,'Planificación 2026-1'!G:G,"DE",'Planificación 2026-1'!H:H,"&lt;3")</f>
        <v>0</v>
      </c>
      <c r="CV32" s="79">
        <f>SUMIFS('Planificación 2026-1'!R:R,'Planificación 2026-1'!W:W,C32,'Planificación 2026-1'!G:G,"OB",'Planificación 2026-1'!H:H,"&lt;3")</f>
        <v>0</v>
      </c>
      <c r="CW32" s="79">
        <f>SUMIFS('Planificación 2026-1'!R:R,'Planificación 2026-1'!W:W,C32,'Planificación 2026-1'!G:G,"MH",'Planificación 2026-1'!H:H,"&lt;3")</f>
        <v>0</v>
      </c>
      <c r="CX32" s="79">
        <f>SUMIFS('Planificación 2026-1'!R:R,'Planificación 2026-1'!W:W,C32,'Planificación 2026-1'!G:G,"IC",'Planificación 2026-1'!H:H,"&lt;3")</f>
        <v>0</v>
      </c>
      <c r="CY32" s="79">
        <f>SUMIFS('Planificación 2026-1'!R:R,'Planificación 2026-1'!W:W,C32,'Planificación 2026-1'!G:G,"AR",'Planificación 2026-1'!H:H,"&lt;3")</f>
        <v>0</v>
      </c>
      <c r="CZ32" s="79">
        <f>SUMIFS('Planificación 2026-1'!R:R,'Planificación 2026-1'!W:W,C32,'Planificación 2026-1'!G:G,"T1",'Planificación 2026-1'!H:H,"&lt;3")</f>
        <v>0</v>
      </c>
      <c r="DA32" s="79">
        <f>SUMIFS('Planificación 2026-1'!R:R,'Planificación 2026-1'!W:W,C32,'Planificación 2026-1'!G:G,"T3",'Planificación 2026-1'!H:H,"&lt;3")</f>
        <v>0</v>
      </c>
      <c r="DB32" s="79">
        <f>SUMIFS('Planificación 2026-1'!R:R,'Planificación 2026-1'!W:W,C32,'Planificación 2026-1'!G:G,"T2",'Planificación 2026-1'!H:H,"&lt;3")</f>
        <v>0</v>
      </c>
      <c r="DC32" s="79">
        <f>SUMIFS('Planificación 2026-1'!R:R,'Planificación 2026-1'!W:W,C32,'Planificación 2026-1'!G:G,"AE",'Planificación 2026-1'!H:H,"&lt;3")</f>
        <v>0</v>
      </c>
      <c r="DD32" s="79">
        <f>SUMIFS('Planificación 2026-1'!R:R,'Planificación 2026-1'!W:W,C32,'Planificación 2026-1'!G:G,"T4",'Planificación 2026-1'!H:H,"&lt;3")</f>
        <v>0</v>
      </c>
      <c r="DE32" s="78" t="str">
        <f t="shared" si="4"/>
        <v/>
      </c>
      <c r="DF32" s="30">
        <f>IF(C32="","",SUMIFS('Planificación 2026-1'!R:R,'Planificación 2026-1'!W:W,C32,'Planificación 2026-1'!E:E,"PRINCIPAL",'Planificación 2026-1'!X:X,"VIRTUAL"))</f>
        <v>0</v>
      </c>
      <c r="DG32" s="30">
        <f>IF(C32="","",SUMIFS('Planificación 2026-1'!R:R,'Planificación 2026-1'!W:W,C32,'Planificación 2026-1'!E:E,"PRINCIPAL",'Planificación 2026-1'!X:X,"PRESENCIAL"))</f>
        <v>0</v>
      </c>
      <c r="DH32" s="30">
        <f>IF(C32="","",SUMIFS('Planificación 2026-1'!R:R,'Planificación 2026-1'!W:W,C32,'Planificación 2026-1'!E:E,"PRINCIPAL",'Planificación 2026-1'!X:X,"HIBRIDO PRESENCIAL"))</f>
        <v>0</v>
      </c>
      <c r="DI32" s="78" t="str">
        <f t="shared" si="5"/>
        <v/>
      </c>
      <c r="DJ32" s="78">
        <f>IF(C32="","",SUMIFS('Planificación 2026-1'!R:R,'Planificación 2026-1'!W:W,C32,'Planificación 2026-1'!E:E,"FILIAL",'Planificación 2026-1'!X:X,"VIRTUAL"))</f>
        <v>0</v>
      </c>
      <c r="DK32" s="80">
        <f>IF(C32="","",SUMIFS('Planificación 2026-1'!R:R,'Planificación 2026-1'!W:W,C32,'Planificación 2026-1'!E:E,"FILIAL",'Planificación 2026-1'!X:X,"PRESENCIAL"))</f>
        <v>0</v>
      </c>
      <c r="DL32" s="42">
        <f>IF(C32="","",SUMIFS('Planificación 2026-1'!R:R,'Planificación 2026-1'!W:W,C32,'Planificación 2026-1'!E:E,"FILIAL",'Planificación 2026-1'!X:X,"HIBRIDO PRESENCIAL"))</f>
        <v>0</v>
      </c>
      <c r="DM32" s="81" t="str">
        <f t="shared" si="6"/>
        <v/>
      </c>
      <c r="DN32" s="78">
        <f>IF(C32="","",SUMIFS('Planificación 2026-1'!R:R,'Planificación 2026-1'!W:W,C32,'Planificación 2026-1'!E:E,"SUNAMPE",'Planificación 2026-1'!X:X,"VIRTUAL"))</f>
        <v>0</v>
      </c>
      <c r="DO32" s="42">
        <f>IF(C32="","",SUMIFS('Planificación 2026-1'!R:R,'Planificación 2026-1'!W:W,C32,'Planificación 2026-1'!E:E,"SUNAMPE",'Planificación 2026-1'!X:X,"PRESENCIAL"))</f>
        <v>0</v>
      </c>
      <c r="DP32" s="81" t="str">
        <f t="shared" si="7"/>
        <v/>
      </c>
      <c r="DQ32" s="78">
        <f>IF(C32="","",SUMIFS('Planificación 2026-1'!R:R,'Planificación 2026-1'!W:W,C32,'Planificación 2026-1'!E:E,"HUAURA",'Planificación 2026-1'!X:X,"VIRTUAL"))</f>
        <v>0</v>
      </c>
      <c r="DR32" s="42">
        <f>IF(C32="","",SUMIFS('Planificación 2026-1'!R:R,'Planificación 2026-1'!W:W,C32,'Planificación 2026-1'!E:E,"HUAURA",'Planificación 2026-1'!X:X,"PRESENCIAL"))</f>
        <v>0</v>
      </c>
      <c r="DS32" s="48">
        <f>SUMIFS('Planificación 2026-1'!R:R,'Planificación 2026-1'!W:W,C32,'Planificación 2026-1'!E:E,"PRINCIPAL",'Planificación 2026-1'!X:X,"VIRTUAL",'Planificación 2026-1'!H:H,"&gt;2")</f>
        <v>0</v>
      </c>
      <c r="DT32" s="48">
        <f>SUMIFS('Planificación 2026-1'!R:R,'Planificación 2026-1'!W:W,C32,'Planificación 2026-1'!E:E,"PRINCIPAL",'Planificación 2026-1'!X:X,"&lt;&gt;VIRTUAL",'Planificación 2026-1'!H:H,"&gt;2")</f>
        <v>0</v>
      </c>
      <c r="DU32" s="48">
        <f>SUMIFS('Planificación 2026-1'!R:R,'Planificación 2026-1'!W:W,C32,'Planificación 2026-1'!E:E,"SUNAMPE",'Planificación 2026-1'!X:X,"VIRTUAL",'Planificación 2026-1'!H:H,"&gt;2")</f>
        <v>0</v>
      </c>
      <c r="DV32" s="48">
        <f>SUMIFS('Planificación 2026-1'!R:R,'Planificación 2026-1'!W:W,C32,'Planificación 2026-1'!E:E,"SUNAMPE",'Planificación 2026-1'!X:X,"&lt;&gt;VIRTUAL",'Planificación 2026-1'!H:H,"&gt;2")</f>
        <v>0</v>
      </c>
      <c r="DW32" s="48">
        <f>SUMIFS('Planificación 2026-1'!R:R,'Planificación 2026-1'!W:W,C32,'Planificación 2026-1'!E:E,"FILIAL",'Planificación 2026-1'!X:X,"VIRTUAL",'Planificación 2026-1'!H:H,"&gt;2")</f>
        <v>0</v>
      </c>
      <c r="DX32" s="48">
        <f>SUMIFS('Planificación 2026-1'!R:R,'Planificación 2026-1'!W:W,C32,'Planificación 2026-1'!E:E,"FILIAL",'Planificación 2026-1'!X:X,"&lt;&gt;VIRTUAL",'Planificación 2026-1'!H:H,"&gt;2")</f>
        <v>0</v>
      </c>
      <c r="DY32" s="48">
        <f>SUMIFS('Planificación 2026-1'!R:R,'Planificación 2026-1'!W:W,C32,'Planificación 2026-1'!E:E,"PORUMA",'Planificación 2026-1'!X:X,"VIRTUAL",'Planificación 2026-1'!H:H,"&gt;2")</f>
        <v>0</v>
      </c>
      <c r="DZ32" s="48">
        <f>SUMIFS('Planificación 2026-1'!R:R,'Planificación 2026-1'!W:W,C32,'Planificación 2026-1'!E:E,"PORUMA",'Planificación 2026-1'!X:X,"&lt;&gt;VIRTUAL",'Planificación 2026-1'!H:H,"&gt;2")</f>
        <v>16</v>
      </c>
      <c r="EA32" s="48">
        <f>SUMIFS('Planificación 2026-1'!R:R,'Planificación 2026-1'!W:W,C32,'Planificación 2026-1'!E:E,"HUAURA",'Planificación 2026-1'!X:X,"VIRTUAL",'Planificación 2026-1'!H:H,"&gt;2")</f>
        <v>0</v>
      </c>
      <c r="EB32" s="48">
        <f>SUMIFS('Planificación 2026-1'!R:R,'Planificación 2026-1'!W:W,C32,'Planificación 2026-1'!E:E,"HUAURA",'Planificación 2026-1'!X:X,"&lt;&gt;VIRTUAL",'Planificación 2026-1'!H:H,"&gt;2")</f>
        <v>0</v>
      </c>
      <c r="EC32" s="48">
        <f>SUMIFS('Planificación 2026-1'!R:R,'Planificación 2026-1'!W:W,C32,'Planificación 2026-1'!E:E,"PRINCIPAL",'Planificación 2026-1'!X:X,"VIRTUAL",'Planificación 2026-1'!H:H,"&lt;3")</f>
        <v>0</v>
      </c>
      <c r="ED32" s="48">
        <f>SUMIFS('Planificación 2026-1'!R:R,'Planificación 2026-1'!W:W,C32,'Planificación 2026-1'!E:E,"PRINCIPAL",'Planificación 2026-1'!X:X,"&lt;&gt;VIRTUAL",'Planificación 2026-1'!H:H,"&lt;3")</f>
        <v>0</v>
      </c>
      <c r="EE32" s="48">
        <f>SUMIFS('Planificación 2026-1'!R:R,'Planificación 2026-1'!W:W,C32,'Planificación 2026-1'!E:E,"SUNAMPE",'Planificación 2026-1'!X:X,"VIRTUAL",'Planificación 2026-1'!H:H,"&lt;3")</f>
        <v>0</v>
      </c>
      <c r="EF32" s="48">
        <f>SUMIFS('Planificación 2026-1'!R:R,'Planificación 2026-1'!W:W,C32,'Planificación 2026-1'!E:E,"SUNAMPE",'Planificación 2026-1'!X:X,"&lt;&gt;VIRTUAL",'Planificación 2026-1'!H:H,"&lt;3")</f>
        <v>0</v>
      </c>
      <c r="EG32" s="48">
        <f>SUMIFS('Planificación 2026-1'!R:R,'Planificación 2026-1'!W:W,C32,'Planificación 2026-1'!E:E,"FILIAL",'Planificación 2026-1'!X:X,"VIRTUAL",'Planificación 2026-1'!H:H,"&lt;3")</f>
        <v>0</v>
      </c>
      <c r="EH32" s="48">
        <f>SUMIFS('Planificación 2026-1'!R:R,'Planificación 2026-1'!W:W,C32,'Planificación 2026-1'!E:E,"FILIAL",'Planificación 2026-1'!X:X,"&lt;&gt;VIRTUAL",'Planificación 2026-1'!H:H,"&lt;3")</f>
        <v>0</v>
      </c>
      <c r="EI32" s="48">
        <f>SUMIFS('Planificación 2026-1'!R:R,'Planificación 2026-1'!W:W,C32,'Planificación 2026-1'!E:E,"PORUMA",'Planificación 2026-1'!X:X,"VIRTUAL",'Planificación 2026-1'!H:H,"&lt;3")</f>
        <v>0</v>
      </c>
      <c r="EJ32" s="48">
        <f>SUMIFS('Planificación 2026-1'!R:R,'Planificación 2026-1'!W:W,C32,'Planificación 2026-1'!E:E,"PORUMA",'Planificación 2026-1'!X:X,"&lt;&gt;VIRTUAL",'Planificación 2026-1'!H:H,"&lt;3")</f>
        <v>0</v>
      </c>
      <c r="EK32" s="48">
        <f>SUMIFS('Planificación 2026-1'!R:R,'Planificación 2026-1'!W:W,C32,'Planificación 2026-1'!E:E,"HUAURA",'Planificación 2026-1'!X:X,"VIRTUAL",'Planificación 2026-1'!H:H,"&lt;3")</f>
        <v>0</v>
      </c>
      <c r="EL32" s="48">
        <f>SUMIFS('Planificación 2026-1'!R:R,'Planificación 2026-1'!W:W,C32,'Planificación 2026-1'!E:E,"HUAURA",'Planificación 2026-1'!X:X,"&lt;&gt;VIRTUAL",'Planificación 2026-1'!H:H,"&lt;3")</f>
        <v>0</v>
      </c>
      <c r="EM32" s="48">
        <f t="shared" si="8"/>
        <v>0</v>
      </c>
      <c r="EN32" s="48">
        <f t="shared" si="9"/>
        <v>0</v>
      </c>
      <c r="EO32" s="48">
        <f t="shared" si="10"/>
        <v>16</v>
      </c>
      <c r="EP32" s="48">
        <f t="shared" si="11"/>
        <v>0</v>
      </c>
      <c r="EQ32" s="48">
        <f t="shared" si="12"/>
        <v>0</v>
      </c>
      <c r="ER32" s="48"/>
      <c r="ES32" s="48">
        <f t="shared" si="13"/>
        <v>0</v>
      </c>
      <c r="ET32" s="48">
        <f t="shared" si="14"/>
        <v>0</v>
      </c>
      <c r="EU32" s="48" t="b">
        <f t="shared" si="15"/>
        <v>0</v>
      </c>
      <c r="EV32" s="48" t="str">
        <f t="shared" si="16"/>
        <v/>
      </c>
      <c r="EW32" s="48" t="str">
        <f t="shared" si="17"/>
        <v>PRESENCIAL</v>
      </c>
    </row>
    <row r="33" spans="1:153" x14ac:dyDescent="0.3">
      <c r="A33" s="53"/>
      <c r="B33" s="383">
        <v>30</v>
      </c>
      <c r="C33" s="107" t="s">
        <v>39</v>
      </c>
      <c r="D33" s="82">
        <f>SUMIF('Planificación 2026-1'!W:W,C33,'Planificación 2026-1'!R:R)</f>
        <v>37</v>
      </c>
      <c r="E33" s="384" t="s">
        <v>341</v>
      </c>
      <c r="F33" s="107" t="s">
        <v>430</v>
      </c>
      <c r="G33" s="387" t="s">
        <v>328</v>
      </c>
      <c r="H33" s="387" t="s">
        <v>448</v>
      </c>
      <c r="I33" s="77" t="str">
        <f>IF(SUM(COUNTIFS('Planificación 2026-1'!E:E,"PRINCIPAL",'Planificación 2026-1'!W:W,C33,'Planificación 2026-1'!G:G,"AF"))&gt;0,"P01"," ")</f>
        <v xml:space="preserve"> </v>
      </c>
      <c r="J33" s="78" t="str">
        <f>IF(SUM(COUNTIFS('Planificación 2026-1'!E:E,"PRINCIPAL",'Planificación 2026-1'!W:W,C33,'Planificación 2026-1'!G:G,"EN"))&gt;0,"P02"," ")</f>
        <v>P02</v>
      </c>
      <c r="K33" s="78" t="str">
        <f>IF(SUM(COUNTIFS('Planificación 2026-1'!E:E,"PRINCIPAL",'Planificación 2026-1'!W:W,C33,'Planificación 2026-1'!G:G,"IS"))&gt;0,"P03"," ")</f>
        <v xml:space="preserve"> </v>
      </c>
      <c r="L33" s="78" t="str">
        <f>IF(SUM(COUNTIFS('Planificación 2026-1'!E:E,"PRINCIPAL",'Planificación 2026-1'!W:W,C33,'Planificación 2026-1'!G:G,"PS"))&gt;0,"P04"," ")</f>
        <v xml:space="preserve"> </v>
      </c>
      <c r="M33" s="78"/>
      <c r="N33" s="78" t="str">
        <f>IF(SUM(COUNTIFS('Planificación 2026-1'!E:E,"PRINCIPAL",'Planificación 2026-1'!W:W,C33,'Planificación 2026-1'!G:G,"IN"))&gt;0,"P06"," ")</f>
        <v xml:space="preserve"> </v>
      </c>
      <c r="O33" s="78" t="str">
        <f>IF(SUM(COUNTIFS('Planificación 2026-1'!E:E,"PRINCIPAL",'Planificación 2026-1'!W:W,C33,'Planificación 2026-1'!G:G,"CA"))&gt;0,"P07"," ")</f>
        <v xml:space="preserve"> </v>
      </c>
      <c r="P33" s="78" t="str">
        <f>IF(SUM(COUNTIFS('Planificación 2026-1'!E:E,"PRINCIPAL",'Planificación 2026-1'!W:W,C33,'Planificación 2026-1'!G:G,"DE"))&gt;0,"P08"," ")</f>
        <v xml:space="preserve"> </v>
      </c>
      <c r="Q33" s="78" t="str">
        <f>IF(SUM(COUNTIFS('Planificación 2026-1'!E:E,"PRINCIPAL",'Planificación 2026-1'!W:W,C33,'Planificación 2026-1'!G:G,"OB"))&gt;0,"P09"," ")</f>
        <v xml:space="preserve"> </v>
      </c>
      <c r="R33" s="78" t="str">
        <f>IF(SUM(COUNTIFS('Planificación 2026-1'!E:E,"PRINCIPAL",'Planificación 2026-1'!W:W,C33,'Planificación 2026-1'!G:G,"MH"))&gt;0,"P31"," ")</f>
        <v xml:space="preserve"> </v>
      </c>
      <c r="S33" s="78" t="str">
        <f>IF(SUM(COUNTIFS('Planificación 2026-1'!E:E,"PRINCIPAL",'Planificación 2026-1'!W:W,C33,'Planificación 2026-1'!G:G,"IC"))&gt;0,"P32"," ")</f>
        <v xml:space="preserve"> </v>
      </c>
      <c r="T33" s="78" t="str">
        <f>IF(SUM(COUNTIFS('Planificación 2026-1'!E:E,"PRINCIPAL",'Planificación 2026-1'!W:W,C33,'Planificación 2026-1'!G:G,"AR"))&gt;0,"P34"," ")</f>
        <v xml:space="preserve"> </v>
      </c>
      <c r="U33" s="78" t="str">
        <f>IF(SUM(COUNTIFS('Planificación 2026-1'!E:E,"PRINCIPAL",'Planificación 2026-1'!W:W,C33,'Planificación 2026-1'!G:G,"T1"))&gt;0,"P35"," ")</f>
        <v xml:space="preserve"> </v>
      </c>
      <c r="V33" s="78" t="str">
        <f>IF(SUM(COUNTIFS('Planificación 2026-1'!E:E,"PRINCIPAL",'Planificación 2026-1'!W:W,C33,'Planificación 2026-1'!G:G,"T3"))&gt;0,"P36"," ")</f>
        <v xml:space="preserve"> </v>
      </c>
      <c r="W33" s="78" t="str">
        <f>IF(SUM(COUNTIFS('Planificación 2026-1'!E:E,"PRINCIPAL",'Planificación 2026-1'!W:W,C33,'Planificación 2026-1'!G:G,"T2"))&gt;0,"P37"," ")</f>
        <v xml:space="preserve"> </v>
      </c>
      <c r="X33" s="78" t="str">
        <f>IF(SUM(COUNTIFS('Planificación 2026-1'!E:E,"PRINCIPAL",'Planificación 2026-1'!W:W,C33,'Planificación 2026-1'!G:G,"AE"))&gt;0,"P38"," ")</f>
        <v xml:space="preserve"> </v>
      </c>
      <c r="Y33" s="78" t="str">
        <f>IF(SUM(COUNTIFS('Planificación 2026-1'!E:E,"PRINCIPAL",'Planificación 2026-1'!W:W,C33,'Planificación 2026-1'!G:G,"T4"))&gt;0,"P55"," ")</f>
        <v xml:space="preserve"> </v>
      </c>
      <c r="Z33" s="78" t="str">
        <f>IF(SUM(COUNTIFS('Planificación 2026-1'!E:E,"FILIAL",'Planificación 2026-1'!W:W,C33,'Planificación 2026-1'!G:G,"AF"))&gt;0," P01"," ")</f>
        <v xml:space="preserve"> </v>
      </c>
      <c r="AA33" s="78" t="str">
        <f>IF(SUM(COUNTIFS('Planificación 2026-1'!E:E,"FILIAL",'Planificación 2026-1'!W:W,C33,'Planificación 2026-1'!G:G,"EN"))&gt;0,"P02"," ")</f>
        <v>P02</v>
      </c>
      <c r="AB33" s="78" t="str">
        <f>IF(SUM(COUNTIFS('Planificación 2026-1'!E:E,"FILIAL",'Planificación 2026-1'!W:W,C33,'Planificación 2026-1'!G:G,"IS"))&gt;0,"P03"," ")</f>
        <v xml:space="preserve"> </v>
      </c>
      <c r="AC33" s="78" t="str">
        <f>IF(SUM(COUNTIFS('Planificación 2026-1'!E:E,"FILIAL",'Planificación 2026-1'!W:W,C33,'Planificación 2026-1'!G:G,"PS"))&gt;0,"P04"," ")</f>
        <v xml:space="preserve"> </v>
      </c>
      <c r="AD33" s="78"/>
      <c r="AE33" s="78" t="str">
        <f>IF(SUM(COUNTIFS('Planificación 2026-1'!E:E,"FILIAL",'Planificación 2026-1'!W:W,C33,'Planificación 2026-1'!G:G,"IN"))&gt;0,"P06"," ")</f>
        <v xml:space="preserve"> </v>
      </c>
      <c r="AF33" s="78" t="str">
        <f>IF(SUM(COUNTIFS('Planificación 2026-1'!E:E,"FILIAL",'Planificación 2026-1'!W:W,C33,'Planificación 2026-1'!G:G,"CA"))&gt;0,"P07"," ")</f>
        <v xml:space="preserve"> </v>
      </c>
      <c r="AG33" s="78" t="str">
        <f>IF(SUM(COUNTIFS('Planificación 2026-1'!E:E,"FILIAL",'Planificación 2026-1'!W:W,C33,'Planificación 2026-1'!G:G,"DE"))&gt;0,"P08"," ")</f>
        <v xml:space="preserve"> </v>
      </c>
      <c r="AH33" s="78" t="str">
        <f>IF(SUM(COUNTIFS('Planificación 2026-1'!E:E,"FILIAL",'Planificación 2026-1'!W:W,C33,'Planificación 2026-1'!G:G,"OB"))&gt;0,"P09"," ")</f>
        <v>P09</v>
      </c>
      <c r="AI33" s="78" t="str">
        <f>IF(SUM(COUNTIFS('Planificación 2026-1'!E:E,"FILIAL",'Planificación 2026-1'!W:W,C33,'Planificación 2026-1'!G:G,"MH"))&gt;0,"P31"," ")</f>
        <v xml:space="preserve"> </v>
      </c>
      <c r="AJ33" s="78" t="str">
        <f>IF(SUM(COUNTIFS('Planificación 2026-1'!E:E,"FILIAL",'Planificación 2026-1'!W:W,C33,'Planificación 2026-1'!G:G,"IC"))&gt;0,"P32"," ")</f>
        <v xml:space="preserve"> </v>
      </c>
      <c r="AK33" s="78" t="str">
        <f>IF(SUM(COUNTIFS('Planificación 2026-1'!E:E,"FILIAL",'Planificación 2026-1'!W:W,C33,'Planificación 2026-1'!G:G,"AR"))&gt;0,"P34"," ")</f>
        <v xml:space="preserve"> </v>
      </c>
      <c r="AL33" s="78" t="str">
        <f>IF(SUM(COUNTIFS('Planificación 2026-1'!E:E,"FILIAL",'Planificación 2026-1'!W:W,C33,'Planificación 2026-1'!G:G,"T1"))&gt;0,"P35"," ")</f>
        <v xml:space="preserve"> </v>
      </c>
      <c r="AM33" s="78" t="str">
        <f>IF(SUM(COUNTIFS('Planificación 2026-1'!E:E,"FILIAL",'Planificación 2026-1'!W:W,C33,'Planificación 2026-1'!G:G,"T3"))&gt;0,"P36"," ")</f>
        <v xml:space="preserve"> </v>
      </c>
      <c r="AN33" s="78" t="str">
        <f>IF(SUM(COUNTIFS('Planificación 2026-1'!E:E,"FILIAL",'Planificación 2026-1'!W:W,C33,'Planificación 2026-1'!G:G,"T2"))&gt;0,"P37"," ")</f>
        <v xml:space="preserve"> </v>
      </c>
      <c r="AO33" s="78" t="str">
        <f>IF(SUM(COUNTIFS('Planificación 2026-1'!E:E,"FILIAL",'Planificación 2026-1'!W:W,C33,'Planificación 2026-1'!G:G,"AE"))&gt;0,"P38"," ")</f>
        <v xml:space="preserve"> </v>
      </c>
      <c r="AP33" s="78" t="str">
        <f>IF(SUM(COUNTIFS('Planificación 2026-1'!E:E,"FILIAL",'Planificación 2026-1'!W:W,C33,'Planificación 2026-1'!G:G,"T4"))&gt;0,"P55"," ")</f>
        <v xml:space="preserve"> </v>
      </c>
      <c r="AQ33" s="78" t="str">
        <f>IF(SUM(COUNTIFS('Planificación 2026-1'!E:E,"SUNAMPE",'Planificación 2026-1'!W:W,C33,'Planificación 2026-1'!G:G,"AF"))&gt;0," P01"," ")</f>
        <v xml:space="preserve"> </v>
      </c>
      <c r="AR33" s="78" t="str">
        <f>IF(SUM(COUNTIFS('Planificación 2026-1'!E:E,"SUNAMPE",'Planificación 2026-1'!W:W,C33,'Planificación 2026-1'!G:G,"EN"))&gt;0,"P02"," ")</f>
        <v xml:space="preserve"> </v>
      </c>
      <c r="AS33" s="78" t="str">
        <f>IF(SUM(COUNTIFS('Planificación 2026-1'!E:E,"SUNAMPE",'Planificación 2026-1'!W:W,C33,'Planificación 2026-1'!G:G,"IS"))&gt;0,"P03"," ")</f>
        <v xml:space="preserve"> </v>
      </c>
      <c r="AT33" s="78" t="str">
        <f>IF(SUM(COUNTIFS('Planificación 2026-1'!E:E,"SUNAMPE",'Planificación 2026-1'!W:W,C33,'Planificación 2026-1'!G:G,"PS"))&gt;0,"P04"," ")</f>
        <v xml:space="preserve"> </v>
      </c>
      <c r="AU33" s="78"/>
      <c r="AV33" s="78" t="str">
        <f>IF(SUM(COUNTIFS('Planificación 2026-1'!E:E,"SUNAMPE",'Planificación 2026-1'!W:W,C33,'Planificación 2026-1'!G:G,"IN"))&gt;0,"P06"," ")</f>
        <v xml:space="preserve"> </v>
      </c>
      <c r="AW33" s="78" t="str">
        <f>IF(SUM(COUNTIFS('Planificación 2026-1'!E:E,"SUNAMPE",'Planificación 2026-1'!W:W,C33,'Planificación 2026-1'!G:G,"CA"))&gt;0,"P07"," ")</f>
        <v xml:space="preserve"> </v>
      </c>
      <c r="AX33" s="78" t="str">
        <f>IF(SUM(COUNTIFS('Planificación 2026-1'!E:E,"SUNAMPE",'Planificación 2026-1'!W:W,C33,'Planificación 2026-1'!G:G,"DE"))&gt;0,"P08"," ")</f>
        <v xml:space="preserve"> </v>
      </c>
      <c r="AY33" s="78" t="str">
        <f>IF(SUM(COUNTIFS('Planificación 2026-1'!E:E,"SUNAMPE",'Planificación 2026-1'!W:W,C33,'Planificación 2026-1'!G:G,"OB"))&gt;0,"P09"," ")</f>
        <v xml:space="preserve"> </v>
      </c>
      <c r="AZ33" s="78" t="str">
        <f>IF(SUM(COUNTIFS('Planificación 2026-1'!E:E,"SUNAMPE",'Planificación 2026-1'!W:W,C33,'Planificación 2026-1'!G:G,"MH"))&gt;0,"P31"," ")</f>
        <v xml:space="preserve"> </v>
      </c>
      <c r="BA33" s="78" t="str">
        <f>IF(SUM(COUNTIFS('Planificación 2026-1'!E:E,"SUNAMPE",'Planificación 2026-1'!W:W,C33,'Planificación 2026-1'!G:G,"IC"))&gt;0,"P32"," ")</f>
        <v xml:space="preserve"> </v>
      </c>
      <c r="BB33" s="78" t="str">
        <f>IF(SUM(COUNTIFS('Planificación 2026-1'!E:E,"SUNAMPE",'Planificación 2026-1'!W:W,C33,'Planificación 2026-1'!G:G,"AR"))&gt;0,"P34"," ")</f>
        <v xml:space="preserve"> </v>
      </c>
      <c r="BC33" s="78" t="str">
        <f>IF(SUM(COUNTIFS('Planificación 2026-1'!E:E,"SUNAMPE",'Planificación 2026-1'!W:W,C33,'Planificación 2026-1'!G:G,"T1"))&gt;0,"P35"," ")</f>
        <v xml:space="preserve"> </v>
      </c>
      <c r="BD33" s="78" t="str">
        <f>IF(SUM(COUNTIFS('Planificación 2026-1'!E:E,"SUNAMPE",'Planificación 2026-1'!W:W,C33,'Planificación 2026-1'!G:G,"T3"))&gt;0,"P36"," ")</f>
        <v>P36</v>
      </c>
      <c r="BE33" s="78" t="str">
        <f>IF(SUM(COUNTIFS('Planificación 2026-1'!E:E,"SUNAMPE",'Planificación 2026-1'!W:W,C33,'Planificación 2026-1'!G:G,"T2"))&gt;0,"P37"," ")</f>
        <v xml:space="preserve"> </v>
      </c>
      <c r="BF33" s="78" t="str">
        <f>IF(SUM(COUNTIFS('Planificación 2026-1'!E:E,"SUNAMPE",'Planificación 2026-1'!W:W,C33,'Planificación 2026-1'!G:G,"AE"))&gt;0,"P38"," ")</f>
        <v xml:space="preserve"> </v>
      </c>
      <c r="BG33" s="78" t="str">
        <f>IF(SUM(COUNTIFS('Planificación 2026-1'!E:E,"SUNAMPE",'Planificación 2026-1'!W:W,C33,'Planificación 2026-1'!G:G,"T4"))&gt;0,"P55"," ")</f>
        <v xml:space="preserve"> </v>
      </c>
      <c r="BH33" s="78" t="str">
        <f>IF(SUM(COUNTIFS('Planificación 2026-1'!E:E,"HUAURA",'Planificación 2026-1'!W:W,C33,'Planificación 2026-1'!G:G,"AF"))&gt;0," P01"," ")</f>
        <v xml:space="preserve"> </v>
      </c>
      <c r="BI33" s="78" t="str">
        <f>IF(SUM(COUNTIFS('Planificación 2026-1'!E:E,"HUAURA",'Planificación 2026-1'!W:W,C33,'Planificación 2026-1'!G:G,"EN"))&gt;0,"P02"," ")</f>
        <v xml:space="preserve"> </v>
      </c>
      <c r="BJ33" s="78" t="str">
        <f>IF(SUM(COUNTIFS('Planificación 2026-1'!E:E,"HUAURA",'Planificación 2026-1'!W:W,C33,'Planificación 2026-1'!G:G,"IS"))&gt;0,"P03"," ")</f>
        <v xml:space="preserve"> </v>
      </c>
      <c r="BK33" s="78" t="str">
        <f>IF(SUM(COUNTIFS('Planificación 2026-1'!E:E,"HUAURA",'Planificación 2026-1'!W:W,C33,'Planificación 2026-1'!G:G,"PS"))&gt;0,"P04"," ")</f>
        <v xml:space="preserve"> </v>
      </c>
      <c r="BL33" s="78"/>
      <c r="BM33" s="78" t="str">
        <f>IF(SUM(COUNTIFS('Planificación 2026-1'!E:E,"HUAURA",'Planificación 2026-1'!W:W,C33,'Planificación 2026-1'!G:G,"IN"))&gt;0,"P06"," ")</f>
        <v xml:space="preserve"> </v>
      </c>
      <c r="BN33" s="78" t="str">
        <f>IF(SUM(COUNTIFS('Planificación 2026-1'!E:E,"HUAURA",'Planificación 2026-1'!W:W,C33,'Planificación 2026-1'!G:G,"CA"))&gt;0,"P07"," ")</f>
        <v xml:space="preserve"> </v>
      </c>
      <c r="BO33" s="78" t="str">
        <f>IF(SUM(COUNTIFS('Planificación 2026-1'!E:E,"HUAURA",'Planificación 2026-1'!W:W,C33,'Planificación 2026-1'!G:G,"DE"))&gt;0,"P08"," ")</f>
        <v xml:space="preserve"> </v>
      </c>
      <c r="BP33" s="78" t="str">
        <f>IF(SUM(COUNTIFS('Planificación 2026-1'!E:E,"HUAURA",'Planificación 2026-1'!W:W,C33,'Planificación 2026-1'!G:G,"OB"))&gt;0,"P09"," ")</f>
        <v xml:space="preserve"> </v>
      </c>
      <c r="BQ33" s="78" t="str">
        <f>IF(SUM(COUNTIFS('Planificación 2026-1'!E:E,"HUAURA",'Planificación 2026-1'!W:W,C33,'Planificación 2026-1'!G:G,"MH"))&gt;0,"P31"," ")</f>
        <v xml:space="preserve"> </v>
      </c>
      <c r="BR33" s="78" t="str">
        <f>IF(SUM(COUNTIFS('Planificación 2026-1'!E:E,"HUAURA",'Planificación 2026-1'!W:W,C33,'Planificación 2026-1'!G:G,"IC"))&gt;0,"P32"," ")</f>
        <v xml:space="preserve"> </v>
      </c>
      <c r="BS33" s="78" t="str">
        <f>IF(SUM(COUNTIFS('Planificación 2026-1'!E:E,"HUAURA",'Planificación 2026-1'!W:W,C33,'Planificación 2026-1'!G:G,"AR"))&gt;0,"P34"," ")</f>
        <v xml:space="preserve"> </v>
      </c>
      <c r="BT33" s="78" t="str">
        <f>IF(SUM(COUNTIFS('Planificación 2026-1'!E:E,"HUAURA",'Planificación 2026-1'!W:W,C33,'Planificación 2026-1'!G:G,"T1"))&gt;0,"P35"," ")</f>
        <v xml:space="preserve"> </v>
      </c>
      <c r="BU33" s="78" t="str">
        <f>IF(SUM(COUNTIFS('Planificación 2026-1'!E:E,"HUAURA",'Planificación 2026-1'!W:W,C33,'Planificación 2026-1'!G:G,"T3"))&gt;0,"P36"," ")</f>
        <v xml:space="preserve"> </v>
      </c>
      <c r="BV33" s="78" t="str">
        <f>IF(SUM(COUNTIFS('Planificación 2026-1'!E:E,"HUAURA",'Planificación 2026-1'!W:W,C33,'Planificación 2026-1'!G:G,"T2"))&gt;0,"P37"," ")</f>
        <v xml:space="preserve"> </v>
      </c>
      <c r="BW33" s="78" t="str">
        <f>IF(SUM(COUNTIFS('Planificación 2026-1'!E:E,"HUAURA",'Planificación 2026-1'!W:W,C33,'Planificación 2026-1'!G:G,"AE"))&gt;0,"P38"," ")</f>
        <v xml:space="preserve"> </v>
      </c>
      <c r="BX33" s="78" t="str">
        <f>IF(SUM(COUNTIFS('Planificación 2026-1'!E:E,"HUAURA",'Planificación 2026-1'!W:W,C33,'Planificación 2026-1'!G:G,"T4"))&gt;0,"P55"," ")</f>
        <v xml:space="preserve"> </v>
      </c>
      <c r="BY33" s="79">
        <f>SUMIFS('Planificación 2026-1'!R:R,'Planificación 2026-1'!W:W,C33,'Planificación 2026-1'!G:G,"AF",'Planificación 2026-1'!H:H,"&gt;2")</f>
        <v>0</v>
      </c>
      <c r="BZ33" s="79">
        <f>SUMIFS('Planificación 2026-1'!R:R,'Planificación 2026-1'!W:W,C33,'Planificación 2026-1'!G:G,"EN",'Planificación 2026-1'!H:H,"&gt;2")</f>
        <v>4</v>
      </c>
      <c r="CA33" s="79">
        <f>SUMIFS('Planificación 2026-1'!R:R,'Planificación 2026-1'!W:W,C33,'Planificación 2026-1'!G:G,"IS",'Planificación 2026-1'!H:H,"&gt;2")</f>
        <v>0</v>
      </c>
      <c r="CB33" s="79">
        <f>SUMIFS('Planificación 2026-1'!R:R,'Planificación 2026-1'!W:W,C33,'Planificación 2026-1'!G:G,"PS",'Planificación 2026-1'!H:H,"&gt;2")</f>
        <v>0</v>
      </c>
      <c r="CC33" s="79">
        <f>SUMIFS('Planificación 2026-1'!R:R,'Planificación 2026-1'!W:W,C33,'Planificación 2026-1'!G:G,"IN",'Planificación 2026-1'!H:H,"&gt;2")</f>
        <v>0</v>
      </c>
      <c r="CD33" s="79">
        <f>SUMIFS('Planificación 2026-1'!R:R,'Planificación 2026-1'!W:W,C33,'Planificación 2026-1'!G:G,"CA",'Planificación 2026-1'!H:H,"&gt;2")</f>
        <v>0</v>
      </c>
      <c r="CE33" s="79">
        <f>SUMIFS('Planificación 2026-1'!R:R,'Planificación 2026-1'!W:W,C33,'Planificación 2026-1'!G:G,"DE",'Planificación 2026-1'!H:H,"&gt;2")</f>
        <v>0</v>
      </c>
      <c r="CF33" s="79">
        <f>SUMIFS('Planificación 2026-1'!R:R,'Planificación 2026-1'!W:W,C33,'Planificación 2026-1'!G:G,"OB",'Planificación 2026-1'!H:H,"&gt;2")</f>
        <v>0</v>
      </c>
      <c r="CG33" s="79">
        <f>SUMIFS('Planificación 2026-1'!R:R,'Planificación 2026-1'!W:W,C33,'Planificación 2026-1'!G:G,"MH",'Planificación 2026-1'!H:H,"&gt;2")</f>
        <v>4</v>
      </c>
      <c r="CH33" s="79">
        <f>SUMIFS('Planificación 2026-1'!R:R,'Planificación 2026-1'!W:W,C33,'Planificación 2026-1'!G:G,"IC",'Planificación 2026-1'!H:H,"&gt;2")</f>
        <v>0</v>
      </c>
      <c r="CI33" s="79">
        <f>SUMIFS('Planificación 2026-1'!R:R,'Planificación 2026-1'!W:W,C33,'Planificación 2026-1'!G:G,"AR",'Planificación 2026-1'!H:H,"&gt;2")</f>
        <v>0</v>
      </c>
      <c r="CJ33" s="79">
        <f>SUMIFS('Planificación 2026-1'!R:R,'Planificación 2026-1'!W:W,C33,'Planificación 2026-1'!G:G,"T1",'Planificación 2026-1'!H:H,"&gt;2")</f>
        <v>0</v>
      </c>
      <c r="CK33" s="79">
        <f>SUMIFS('Planificación 2026-1'!R:R,'Planificación 2026-1'!W:W,C33,'Planificación 2026-1'!G:G,"T3",'Planificación 2026-1'!H:H,"&gt;2")</f>
        <v>0</v>
      </c>
      <c r="CL33" s="79">
        <f>SUMIFS('Planificación 2026-1'!R:R,'Planificación 2026-1'!W:W,C33,'Planificación 2026-1'!G:G,"T2",'Planificación 2026-1'!H:H,"&gt;2")</f>
        <v>0</v>
      </c>
      <c r="CM33" s="79">
        <f>SUMIFS('Planificación 2026-1'!R:R,'Planificación 2026-1'!W:W,C33,'Planificación 2026-1'!G:G,"AE",'Planificación 2026-1'!H:H,"&gt;2")</f>
        <v>0</v>
      </c>
      <c r="CN33" s="79">
        <f>SUMIFS('Planificación 2026-1'!R:R,'Planificación 2026-1'!W:W,C33,'Planificación 2026-1'!G:G,"T4",'Planificación 2026-1'!H:H,"&gt;2")</f>
        <v>0</v>
      </c>
      <c r="CO33" s="79">
        <f>SUMIFS('Planificación 2026-1'!R:R,'Planificación 2026-1'!W:W,C33,'Planificación 2026-1'!G:G,"AF",'Planificación 2026-1'!H:H,"&lt;3")</f>
        <v>0</v>
      </c>
      <c r="CP33" s="79">
        <f>SUMIFS('Planificación 2026-1'!R:R,'Planificación 2026-1'!W:W,C33,'Planificación 2026-1'!G:G,"EN",'Planificación 2026-1'!H:H,"&lt;3")</f>
        <v>16</v>
      </c>
      <c r="CQ33" s="79">
        <f>SUMIFS('Planificación 2026-1'!R:R,'Planificación 2026-1'!W:W,C33,'Planificación 2026-1'!G:G,"IS",'Planificación 2026-1'!H:H,"&lt;3")</f>
        <v>0</v>
      </c>
      <c r="CR33" s="79">
        <f>SUMIFS('Planificación 2026-1'!R:R,'Planificación 2026-1'!W:W,C33,'Planificación 2026-1'!G:G,"PS",'Planificación 2026-1'!H:H,"&lt;3")</f>
        <v>0</v>
      </c>
      <c r="CS33" s="79">
        <f>SUMIFS('Planificación 2026-1'!R:R,'Planificación 2026-1'!W:W,C33,'Planificación 2026-1'!G:G,"IN",'Planificación 2026-1'!H:H,"&lt;3")</f>
        <v>0</v>
      </c>
      <c r="CT33" s="79">
        <f>SUMIFS('Planificación 2026-1'!R:R,'Planificación 2026-1'!W:W,C33,'Planificación 2026-1'!G:G,"CA",'Planificación 2026-1'!H:H,"&lt;3")</f>
        <v>0</v>
      </c>
      <c r="CU33" s="79">
        <f>SUMIFS('Planificación 2026-1'!R:R,'Planificación 2026-1'!W:W,C33,'Planificación 2026-1'!G:G,"DE",'Planificación 2026-1'!H:H,"&lt;3")</f>
        <v>0</v>
      </c>
      <c r="CV33" s="79">
        <f>SUMIFS('Planificación 2026-1'!R:R,'Planificación 2026-1'!W:W,C33,'Planificación 2026-1'!G:G,"OB",'Planificación 2026-1'!H:H,"&lt;3")</f>
        <v>4</v>
      </c>
      <c r="CW33" s="79">
        <f>SUMIFS('Planificación 2026-1'!R:R,'Planificación 2026-1'!W:W,C33,'Planificación 2026-1'!G:G,"MH",'Planificación 2026-1'!H:H,"&lt;3")</f>
        <v>4</v>
      </c>
      <c r="CX33" s="79">
        <f>SUMIFS('Planificación 2026-1'!R:R,'Planificación 2026-1'!W:W,C33,'Planificación 2026-1'!G:G,"IC",'Planificación 2026-1'!H:H,"&lt;3")</f>
        <v>0</v>
      </c>
      <c r="CY33" s="79">
        <f>SUMIFS('Planificación 2026-1'!R:R,'Planificación 2026-1'!W:W,C33,'Planificación 2026-1'!G:G,"AR",'Planificación 2026-1'!H:H,"&lt;3")</f>
        <v>0</v>
      </c>
      <c r="CZ33" s="79">
        <f>SUMIFS('Planificación 2026-1'!R:R,'Planificación 2026-1'!W:W,C33,'Planificación 2026-1'!G:G,"T1",'Planificación 2026-1'!H:H,"&lt;3")</f>
        <v>0</v>
      </c>
      <c r="DA33" s="79">
        <f>SUMIFS('Planificación 2026-1'!R:R,'Planificación 2026-1'!W:W,C33,'Planificación 2026-1'!G:G,"T3",'Planificación 2026-1'!H:H,"&lt;3")</f>
        <v>5</v>
      </c>
      <c r="DB33" s="79">
        <f>SUMIFS('Planificación 2026-1'!R:R,'Planificación 2026-1'!W:W,C33,'Planificación 2026-1'!G:G,"T2",'Planificación 2026-1'!H:H,"&lt;3")</f>
        <v>0</v>
      </c>
      <c r="DC33" s="79">
        <f>SUMIFS('Planificación 2026-1'!R:R,'Planificación 2026-1'!W:W,C33,'Planificación 2026-1'!G:G,"AE",'Planificación 2026-1'!H:H,"&lt;3")</f>
        <v>0</v>
      </c>
      <c r="DD33" s="79">
        <f>SUMIFS('Planificación 2026-1'!R:R,'Planificación 2026-1'!W:W,C33,'Planificación 2026-1'!G:G,"T4",'Planificación 2026-1'!H:H,"&lt;3")</f>
        <v>0</v>
      </c>
      <c r="DE33" s="78" t="str">
        <f t="shared" si="4"/>
        <v>P02</v>
      </c>
      <c r="DF33" s="30">
        <f>IF(C33="","",SUMIFS('Planificación 2026-1'!R:R,'Planificación 2026-1'!W:W,C33,'Planificación 2026-1'!E:E,"PRINCIPAL",'Planificación 2026-1'!X:X,"VIRTUAL"))</f>
        <v>4</v>
      </c>
      <c r="DG33" s="30">
        <f>IF(C33="","",SUMIFS('Planificación 2026-1'!R:R,'Planificación 2026-1'!W:W,C33,'Planificación 2026-1'!E:E,"PRINCIPAL",'Planificación 2026-1'!X:X,"PRESENCIAL"))</f>
        <v>0</v>
      </c>
      <c r="DH33" s="30">
        <f>IF(C33="","",SUMIFS('Planificación 2026-1'!R:R,'Planificación 2026-1'!W:W,C33,'Planificación 2026-1'!E:E,"PRINCIPAL",'Planificación 2026-1'!X:X,"HIBRIDO PRESENCIAL"))</f>
        <v>0</v>
      </c>
      <c r="DI33" s="78" t="str">
        <f t="shared" si="5"/>
        <v>P02 P09</v>
      </c>
      <c r="DJ33" s="78">
        <f>IF(C33="","",SUMIFS('Planificación 2026-1'!R:R,'Planificación 2026-1'!W:W,C33,'Planificación 2026-1'!E:E,"FILIAL",'Planificación 2026-1'!X:X,"VIRTUAL"))</f>
        <v>0</v>
      </c>
      <c r="DK33" s="80">
        <f>IF(C33="","",SUMIFS('Planificación 2026-1'!R:R,'Planificación 2026-1'!W:W,C33,'Planificación 2026-1'!E:E,"FILIAL",'Planificación 2026-1'!X:X,"PRESENCIAL"))</f>
        <v>20</v>
      </c>
      <c r="DL33" s="42">
        <f>IF(C33="","",SUMIFS('Planificación 2026-1'!R:R,'Planificación 2026-1'!W:W,C33,'Planificación 2026-1'!E:E,"FILIAL",'Planificación 2026-1'!X:X,"HIBRIDO PRESENCIAL"))</f>
        <v>0</v>
      </c>
      <c r="DM33" s="81" t="str">
        <f t="shared" si="6"/>
        <v>P36</v>
      </c>
      <c r="DN33" s="78">
        <f>IF(C33="","",SUMIFS('Planificación 2026-1'!R:R,'Planificación 2026-1'!W:W,C33,'Planificación 2026-1'!E:E,"SUNAMPE",'Planificación 2026-1'!X:X,"VIRTUAL"))</f>
        <v>5</v>
      </c>
      <c r="DO33" s="42">
        <f>IF(C33="","",SUMIFS('Planificación 2026-1'!R:R,'Planificación 2026-1'!W:W,C33,'Planificación 2026-1'!E:E,"SUNAMPE",'Planificación 2026-1'!X:X,"PRESENCIAL"))</f>
        <v>0</v>
      </c>
      <c r="DP33" s="81" t="str">
        <f t="shared" si="7"/>
        <v/>
      </c>
      <c r="DQ33" s="78">
        <f>IF(C33="","",SUMIFS('Planificación 2026-1'!R:R,'Planificación 2026-1'!W:W,C33,'Planificación 2026-1'!E:E,"HUAURA",'Planificación 2026-1'!X:X,"VIRTUAL"))</f>
        <v>0</v>
      </c>
      <c r="DR33" s="42">
        <f>IF(C33="","",SUMIFS('Planificación 2026-1'!R:R,'Planificación 2026-1'!W:W,C33,'Planificación 2026-1'!E:E,"HUAURA",'Planificación 2026-1'!X:X,"PRESENCIAL"))</f>
        <v>0</v>
      </c>
      <c r="DS33" s="48">
        <f>SUMIFS('Planificación 2026-1'!R:R,'Planificación 2026-1'!W:W,C33,'Planificación 2026-1'!E:E,"PRINCIPAL",'Planificación 2026-1'!X:X,"VIRTUAL",'Planificación 2026-1'!H:H,"&gt;2")</f>
        <v>4</v>
      </c>
      <c r="DT33" s="48">
        <f>SUMIFS('Planificación 2026-1'!R:R,'Planificación 2026-1'!W:W,C33,'Planificación 2026-1'!E:E,"PRINCIPAL",'Planificación 2026-1'!X:X,"&lt;&gt;VIRTUAL",'Planificación 2026-1'!H:H,"&gt;2")</f>
        <v>0</v>
      </c>
      <c r="DU33" s="48">
        <f>SUMIFS('Planificación 2026-1'!R:R,'Planificación 2026-1'!W:W,C33,'Planificación 2026-1'!E:E,"SUNAMPE",'Planificación 2026-1'!X:X,"VIRTUAL",'Planificación 2026-1'!H:H,"&gt;2")</f>
        <v>0</v>
      </c>
      <c r="DV33" s="48">
        <f>SUMIFS('Planificación 2026-1'!R:R,'Planificación 2026-1'!W:W,C33,'Planificación 2026-1'!E:E,"SUNAMPE",'Planificación 2026-1'!X:X,"&lt;&gt;VIRTUAL",'Planificación 2026-1'!H:H,"&gt;2")</f>
        <v>0</v>
      </c>
      <c r="DW33" s="48">
        <f>SUMIFS('Planificación 2026-1'!R:R,'Planificación 2026-1'!W:W,C33,'Planificación 2026-1'!E:E,"FILIAL",'Planificación 2026-1'!X:X,"VIRTUAL",'Planificación 2026-1'!H:H,"&gt;2")</f>
        <v>0</v>
      </c>
      <c r="DX33" s="48">
        <f>SUMIFS('Planificación 2026-1'!R:R,'Planificación 2026-1'!W:W,C33,'Planificación 2026-1'!E:E,"FILIAL",'Planificación 2026-1'!X:X,"&lt;&gt;VIRTUAL",'Planificación 2026-1'!H:H,"&gt;2")</f>
        <v>0</v>
      </c>
      <c r="DY33" s="48">
        <f>SUMIFS('Planificación 2026-1'!R:R,'Planificación 2026-1'!W:W,C33,'Planificación 2026-1'!E:E,"PORUMA",'Planificación 2026-1'!X:X,"VIRTUAL",'Planificación 2026-1'!H:H,"&gt;2")</f>
        <v>4</v>
      </c>
      <c r="DZ33" s="48">
        <f>SUMIFS('Planificación 2026-1'!R:R,'Planificación 2026-1'!W:W,C33,'Planificación 2026-1'!E:E,"PORUMA",'Planificación 2026-1'!X:X,"&lt;&gt;VIRTUAL",'Planificación 2026-1'!H:H,"&gt;2")</f>
        <v>0</v>
      </c>
      <c r="EA33" s="48">
        <f>SUMIFS('Planificación 2026-1'!R:R,'Planificación 2026-1'!W:W,C33,'Planificación 2026-1'!E:E,"HUAURA",'Planificación 2026-1'!X:X,"VIRTUAL",'Planificación 2026-1'!H:H,"&gt;2")</f>
        <v>0</v>
      </c>
      <c r="EB33" s="48">
        <f>SUMIFS('Planificación 2026-1'!R:R,'Planificación 2026-1'!W:W,C33,'Planificación 2026-1'!E:E,"HUAURA",'Planificación 2026-1'!X:X,"&lt;&gt;VIRTUAL",'Planificación 2026-1'!H:H,"&gt;2")</f>
        <v>0</v>
      </c>
      <c r="EC33" s="48">
        <f>SUMIFS('Planificación 2026-1'!R:R,'Planificación 2026-1'!W:W,C33,'Planificación 2026-1'!E:E,"PRINCIPAL",'Planificación 2026-1'!X:X,"VIRTUAL",'Planificación 2026-1'!H:H,"&lt;3")</f>
        <v>0</v>
      </c>
      <c r="ED33" s="48">
        <f>SUMIFS('Planificación 2026-1'!R:R,'Planificación 2026-1'!W:W,C33,'Planificación 2026-1'!E:E,"PRINCIPAL",'Planificación 2026-1'!X:X,"&lt;&gt;VIRTUAL",'Planificación 2026-1'!H:H,"&lt;3")</f>
        <v>0</v>
      </c>
      <c r="EE33" s="48">
        <f>SUMIFS('Planificación 2026-1'!R:R,'Planificación 2026-1'!W:W,C33,'Planificación 2026-1'!E:E,"SUNAMPE",'Planificación 2026-1'!X:X,"VIRTUAL",'Planificación 2026-1'!H:H,"&lt;3")</f>
        <v>5</v>
      </c>
      <c r="EF33" s="48">
        <f>SUMIFS('Planificación 2026-1'!R:R,'Planificación 2026-1'!W:W,C33,'Planificación 2026-1'!E:E,"SUNAMPE",'Planificación 2026-1'!X:X,"&lt;&gt;VIRTUAL",'Planificación 2026-1'!H:H,"&lt;3")</f>
        <v>0</v>
      </c>
      <c r="EG33" s="48">
        <f>SUMIFS('Planificación 2026-1'!R:R,'Planificación 2026-1'!W:W,C33,'Planificación 2026-1'!E:E,"FILIAL",'Planificación 2026-1'!X:X,"VIRTUAL",'Planificación 2026-1'!H:H,"&lt;3")</f>
        <v>0</v>
      </c>
      <c r="EH33" s="48">
        <f>SUMIFS('Planificación 2026-1'!R:R,'Planificación 2026-1'!W:W,C33,'Planificación 2026-1'!E:E,"FILIAL",'Planificación 2026-1'!X:X,"&lt;&gt;VIRTUAL",'Planificación 2026-1'!H:H,"&lt;3")</f>
        <v>20</v>
      </c>
      <c r="EI33" s="48">
        <f>SUMIFS('Planificación 2026-1'!R:R,'Planificación 2026-1'!W:W,C33,'Planificación 2026-1'!E:E,"PORUMA",'Planificación 2026-1'!X:X,"VIRTUAL",'Planificación 2026-1'!H:H,"&lt;3")</f>
        <v>0</v>
      </c>
      <c r="EJ33" s="48">
        <f>SUMIFS('Planificación 2026-1'!R:R,'Planificación 2026-1'!W:W,C33,'Planificación 2026-1'!E:E,"PORUMA",'Planificación 2026-1'!X:X,"&lt;&gt;VIRTUAL",'Planificación 2026-1'!H:H,"&lt;3")</f>
        <v>4</v>
      </c>
      <c r="EK33" s="48">
        <f>SUMIFS('Planificación 2026-1'!R:R,'Planificación 2026-1'!W:W,C33,'Planificación 2026-1'!E:E,"HUAURA",'Planificación 2026-1'!X:X,"VIRTUAL",'Planificación 2026-1'!H:H,"&lt;3")</f>
        <v>0</v>
      </c>
      <c r="EL33" s="48">
        <f>SUMIFS('Planificación 2026-1'!R:R,'Planificación 2026-1'!W:W,C33,'Planificación 2026-1'!E:E,"HUAURA",'Planificación 2026-1'!X:X,"&lt;&gt;VIRTUAL",'Planificación 2026-1'!H:H,"&lt;3")</f>
        <v>0</v>
      </c>
      <c r="EM33" s="48">
        <f t="shared" si="8"/>
        <v>20</v>
      </c>
      <c r="EN33" s="48">
        <f t="shared" si="9"/>
        <v>0</v>
      </c>
      <c r="EO33" s="48">
        <f t="shared" si="10"/>
        <v>8</v>
      </c>
      <c r="EP33" s="48">
        <f t="shared" si="11"/>
        <v>4</v>
      </c>
      <c r="EQ33" s="48">
        <f t="shared" si="12"/>
        <v>5</v>
      </c>
      <c r="ER33" s="48"/>
      <c r="ES33" s="48">
        <f t="shared" si="13"/>
        <v>9</v>
      </c>
      <c r="ET33" s="48">
        <f t="shared" si="14"/>
        <v>20</v>
      </c>
      <c r="EU33" s="48" t="b">
        <f t="shared" si="15"/>
        <v>0</v>
      </c>
      <c r="EV33" s="48" t="str">
        <f t="shared" si="16"/>
        <v/>
      </c>
      <c r="EW33" s="48" t="str">
        <f t="shared" si="17"/>
        <v>MAS PRESENCIAL</v>
      </c>
    </row>
    <row r="34" spans="1:153" x14ac:dyDescent="0.3">
      <c r="A34" s="53"/>
      <c r="B34" s="383">
        <v>31</v>
      </c>
      <c r="C34" s="107" t="s">
        <v>40</v>
      </c>
      <c r="D34" s="82">
        <f>SUMIF('Planificación 2026-1'!W:W,C34,'Planificación 2026-1'!R:R)</f>
        <v>12</v>
      </c>
      <c r="E34" s="384" t="s">
        <v>319</v>
      </c>
      <c r="F34" s="107" t="s">
        <v>430</v>
      </c>
      <c r="G34" s="107" t="s">
        <v>276</v>
      </c>
      <c r="H34" s="107" t="s">
        <v>438</v>
      </c>
      <c r="I34" s="77" t="str">
        <f>IF(SUM(COUNTIFS('Planificación 2026-1'!E:E,"PRINCIPAL",'Planificación 2026-1'!W:W,C34,'Planificación 2026-1'!G:G,"AF"))&gt;0,"P01"," ")</f>
        <v xml:space="preserve"> </v>
      </c>
      <c r="J34" s="78" t="str">
        <f>IF(SUM(COUNTIFS('Planificación 2026-1'!E:E,"PRINCIPAL",'Planificación 2026-1'!W:W,C34,'Planificación 2026-1'!G:G,"EN"))&gt;0,"P02"," ")</f>
        <v xml:space="preserve"> </v>
      </c>
      <c r="K34" s="78" t="str">
        <f>IF(SUM(COUNTIFS('Planificación 2026-1'!E:E,"PRINCIPAL",'Planificación 2026-1'!W:W,C34,'Planificación 2026-1'!G:G,"IS"))&gt;0,"P03"," ")</f>
        <v xml:space="preserve"> </v>
      </c>
      <c r="L34" s="78" t="str">
        <f>IF(SUM(COUNTIFS('Planificación 2026-1'!E:E,"PRINCIPAL",'Planificación 2026-1'!W:W,C34,'Planificación 2026-1'!G:G,"PS"))&gt;0,"P04"," ")</f>
        <v xml:space="preserve"> </v>
      </c>
      <c r="M34" s="78"/>
      <c r="N34" s="78" t="str">
        <f>IF(SUM(COUNTIFS('Planificación 2026-1'!E:E,"PRINCIPAL",'Planificación 2026-1'!W:W,C34,'Planificación 2026-1'!G:G,"IN"))&gt;0,"P06"," ")</f>
        <v xml:space="preserve"> </v>
      </c>
      <c r="O34" s="78" t="str">
        <f>IF(SUM(COUNTIFS('Planificación 2026-1'!E:E,"PRINCIPAL",'Planificación 2026-1'!W:W,C34,'Planificación 2026-1'!G:G,"CA"))&gt;0,"P07"," ")</f>
        <v xml:space="preserve"> </v>
      </c>
      <c r="P34" s="78" t="str">
        <f>IF(SUM(COUNTIFS('Planificación 2026-1'!E:E,"PRINCIPAL",'Planificación 2026-1'!W:W,C34,'Planificación 2026-1'!G:G,"DE"))&gt;0,"P08"," ")</f>
        <v xml:space="preserve"> </v>
      </c>
      <c r="Q34" s="78" t="str">
        <f>IF(SUM(COUNTIFS('Planificación 2026-1'!E:E,"PRINCIPAL",'Planificación 2026-1'!W:W,C34,'Planificación 2026-1'!G:G,"OB"))&gt;0,"P09"," ")</f>
        <v xml:space="preserve"> </v>
      </c>
      <c r="R34" s="78" t="str">
        <f>IF(SUM(COUNTIFS('Planificación 2026-1'!E:E,"PRINCIPAL",'Planificación 2026-1'!W:W,C34,'Planificación 2026-1'!G:G,"MH"))&gt;0,"P31"," ")</f>
        <v xml:space="preserve"> </v>
      </c>
      <c r="S34" s="78" t="str">
        <f>IF(SUM(COUNTIFS('Planificación 2026-1'!E:E,"PRINCIPAL",'Planificación 2026-1'!W:W,C34,'Planificación 2026-1'!G:G,"IC"))&gt;0,"P32"," ")</f>
        <v xml:space="preserve"> </v>
      </c>
      <c r="T34" s="78" t="str">
        <f>IF(SUM(COUNTIFS('Planificación 2026-1'!E:E,"PRINCIPAL",'Planificación 2026-1'!W:W,C34,'Planificación 2026-1'!G:G,"AR"))&gt;0,"P34"," ")</f>
        <v xml:space="preserve"> </v>
      </c>
      <c r="U34" s="78" t="str">
        <f>IF(SUM(COUNTIFS('Planificación 2026-1'!E:E,"PRINCIPAL",'Planificación 2026-1'!W:W,C34,'Planificación 2026-1'!G:G,"T1"))&gt;0,"P35"," ")</f>
        <v xml:space="preserve"> </v>
      </c>
      <c r="V34" s="78" t="str">
        <f>IF(SUM(COUNTIFS('Planificación 2026-1'!E:E,"PRINCIPAL",'Planificación 2026-1'!W:W,C34,'Planificación 2026-1'!G:G,"T3"))&gt;0,"P36"," ")</f>
        <v xml:space="preserve"> </v>
      </c>
      <c r="W34" s="78" t="str">
        <f>IF(SUM(COUNTIFS('Planificación 2026-1'!E:E,"PRINCIPAL",'Planificación 2026-1'!W:W,C34,'Planificación 2026-1'!G:G,"T2"))&gt;0,"P37"," ")</f>
        <v xml:space="preserve"> </v>
      </c>
      <c r="X34" s="78" t="str">
        <f>IF(SUM(COUNTIFS('Planificación 2026-1'!E:E,"PRINCIPAL",'Planificación 2026-1'!W:W,C34,'Planificación 2026-1'!G:G,"AE"))&gt;0,"P38"," ")</f>
        <v xml:space="preserve"> </v>
      </c>
      <c r="Y34" s="78" t="str">
        <f>IF(SUM(COUNTIFS('Planificación 2026-1'!E:E,"PRINCIPAL",'Planificación 2026-1'!W:W,C34,'Planificación 2026-1'!G:G,"T4"))&gt;0,"P55"," ")</f>
        <v xml:space="preserve"> </v>
      </c>
      <c r="Z34" s="78" t="str">
        <f>IF(SUM(COUNTIFS('Planificación 2026-1'!E:E,"FILIAL",'Planificación 2026-1'!W:W,C34,'Planificación 2026-1'!G:G,"AF"))&gt;0," P01"," ")</f>
        <v xml:space="preserve"> </v>
      </c>
      <c r="AA34" s="78" t="str">
        <f>IF(SUM(COUNTIFS('Planificación 2026-1'!E:E,"FILIAL",'Planificación 2026-1'!W:W,C34,'Planificación 2026-1'!G:G,"EN"))&gt;0,"P02"," ")</f>
        <v xml:space="preserve"> </v>
      </c>
      <c r="AB34" s="78" t="str">
        <f>IF(SUM(COUNTIFS('Planificación 2026-1'!E:E,"FILIAL",'Planificación 2026-1'!W:W,C34,'Planificación 2026-1'!G:G,"IS"))&gt;0,"P03"," ")</f>
        <v xml:space="preserve"> </v>
      </c>
      <c r="AC34" s="78" t="str">
        <f>IF(SUM(COUNTIFS('Planificación 2026-1'!E:E,"FILIAL",'Planificación 2026-1'!W:W,C34,'Planificación 2026-1'!G:G,"PS"))&gt;0,"P04"," ")</f>
        <v xml:space="preserve"> </v>
      </c>
      <c r="AD34" s="78"/>
      <c r="AE34" s="78" t="str">
        <f>IF(SUM(COUNTIFS('Planificación 2026-1'!E:E,"FILIAL",'Planificación 2026-1'!W:W,C34,'Planificación 2026-1'!G:G,"IN"))&gt;0,"P06"," ")</f>
        <v xml:space="preserve"> </v>
      </c>
      <c r="AF34" s="78" t="str">
        <f>IF(SUM(COUNTIFS('Planificación 2026-1'!E:E,"FILIAL",'Planificación 2026-1'!W:W,C34,'Planificación 2026-1'!G:G,"CA"))&gt;0,"P07"," ")</f>
        <v xml:space="preserve"> </v>
      </c>
      <c r="AG34" s="78" t="str">
        <f>IF(SUM(COUNTIFS('Planificación 2026-1'!E:E,"FILIAL",'Planificación 2026-1'!W:W,C34,'Planificación 2026-1'!G:G,"DE"))&gt;0,"P08"," ")</f>
        <v xml:space="preserve"> </v>
      </c>
      <c r="AH34" s="78" t="str">
        <f>IF(SUM(COUNTIFS('Planificación 2026-1'!E:E,"FILIAL",'Planificación 2026-1'!W:W,C34,'Planificación 2026-1'!G:G,"OB"))&gt;0,"P09"," ")</f>
        <v>P09</v>
      </c>
      <c r="AI34" s="78" t="str">
        <f>IF(SUM(COUNTIFS('Planificación 2026-1'!E:E,"FILIAL",'Planificación 2026-1'!W:W,C34,'Planificación 2026-1'!G:G,"MH"))&gt;0,"P31"," ")</f>
        <v xml:space="preserve"> </v>
      </c>
      <c r="AJ34" s="78" t="str">
        <f>IF(SUM(COUNTIFS('Planificación 2026-1'!E:E,"FILIAL",'Planificación 2026-1'!W:W,C34,'Planificación 2026-1'!G:G,"IC"))&gt;0,"P32"," ")</f>
        <v xml:space="preserve"> </v>
      </c>
      <c r="AK34" s="78" t="str">
        <f>IF(SUM(COUNTIFS('Planificación 2026-1'!E:E,"FILIAL",'Planificación 2026-1'!W:W,C34,'Planificación 2026-1'!G:G,"AR"))&gt;0,"P34"," ")</f>
        <v xml:space="preserve"> </v>
      </c>
      <c r="AL34" s="78" t="str">
        <f>IF(SUM(COUNTIFS('Planificación 2026-1'!E:E,"FILIAL",'Planificación 2026-1'!W:W,C34,'Planificación 2026-1'!G:G,"T1"))&gt;0,"P35"," ")</f>
        <v xml:space="preserve"> </v>
      </c>
      <c r="AM34" s="78" t="str">
        <f>IF(SUM(COUNTIFS('Planificación 2026-1'!E:E,"FILIAL",'Planificación 2026-1'!W:W,C34,'Planificación 2026-1'!G:G,"T3"))&gt;0,"P36"," ")</f>
        <v xml:space="preserve"> </v>
      </c>
      <c r="AN34" s="78" t="str">
        <f>IF(SUM(COUNTIFS('Planificación 2026-1'!E:E,"FILIAL",'Planificación 2026-1'!W:W,C34,'Planificación 2026-1'!G:G,"T2"))&gt;0,"P37"," ")</f>
        <v xml:space="preserve"> </v>
      </c>
      <c r="AO34" s="78" t="str">
        <f>IF(SUM(COUNTIFS('Planificación 2026-1'!E:E,"FILIAL",'Planificación 2026-1'!W:W,C34,'Planificación 2026-1'!G:G,"AE"))&gt;0,"P38"," ")</f>
        <v xml:space="preserve"> </v>
      </c>
      <c r="AP34" s="78" t="str">
        <f>IF(SUM(COUNTIFS('Planificación 2026-1'!E:E,"FILIAL",'Planificación 2026-1'!W:W,C34,'Planificación 2026-1'!G:G,"T4"))&gt;0,"P55"," ")</f>
        <v xml:space="preserve"> </v>
      </c>
      <c r="AQ34" s="78" t="str">
        <f>IF(SUM(COUNTIFS('Planificación 2026-1'!E:E,"SUNAMPE",'Planificación 2026-1'!W:W,C34,'Planificación 2026-1'!G:G,"AF"))&gt;0," P01"," ")</f>
        <v xml:space="preserve"> </v>
      </c>
      <c r="AR34" s="78" t="str">
        <f>IF(SUM(COUNTIFS('Planificación 2026-1'!E:E,"SUNAMPE",'Planificación 2026-1'!W:W,C34,'Planificación 2026-1'!G:G,"EN"))&gt;0,"P02"," ")</f>
        <v xml:space="preserve"> </v>
      </c>
      <c r="AS34" s="78" t="str">
        <f>IF(SUM(COUNTIFS('Planificación 2026-1'!E:E,"SUNAMPE",'Planificación 2026-1'!W:W,C34,'Planificación 2026-1'!G:G,"IS"))&gt;0,"P03"," ")</f>
        <v xml:space="preserve"> </v>
      </c>
      <c r="AT34" s="78" t="str">
        <f>IF(SUM(COUNTIFS('Planificación 2026-1'!E:E,"SUNAMPE",'Planificación 2026-1'!W:W,C34,'Planificación 2026-1'!G:G,"PS"))&gt;0,"P04"," ")</f>
        <v xml:space="preserve"> </v>
      </c>
      <c r="AU34" s="78"/>
      <c r="AV34" s="78" t="str">
        <f>IF(SUM(COUNTIFS('Planificación 2026-1'!E:E,"SUNAMPE",'Planificación 2026-1'!W:W,C34,'Planificación 2026-1'!G:G,"IN"))&gt;0,"P06"," ")</f>
        <v xml:space="preserve"> </v>
      </c>
      <c r="AW34" s="78" t="str">
        <f>IF(SUM(COUNTIFS('Planificación 2026-1'!E:E,"SUNAMPE",'Planificación 2026-1'!W:W,C34,'Planificación 2026-1'!G:G,"CA"))&gt;0,"P07"," ")</f>
        <v xml:space="preserve"> </v>
      </c>
      <c r="AX34" s="78" t="str">
        <f>IF(SUM(COUNTIFS('Planificación 2026-1'!E:E,"SUNAMPE",'Planificación 2026-1'!W:W,C34,'Planificación 2026-1'!G:G,"DE"))&gt;0,"P08"," ")</f>
        <v xml:space="preserve"> </v>
      </c>
      <c r="AY34" s="78" t="str">
        <f>IF(SUM(COUNTIFS('Planificación 2026-1'!E:E,"SUNAMPE",'Planificación 2026-1'!W:W,C34,'Planificación 2026-1'!G:G,"OB"))&gt;0,"P09"," ")</f>
        <v xml:space="preserve"> </v>
      </c>
      <c r="AZ34" s="78" t="str">
        <f>IF(SUM(COUNTIFS('Planificación 2026-1'!E:E,"SUNAMPE",'Planificación 2026-1'!W:W,C34,'Planificación 2026-1'!G:G,"MH"))&gt;0,"P31"," ")</f>
        <v xml:space="preserve"> </v>
      </c>
      <c r="BA34" s="78" t="str">
        <f>IF(SUM(COUNTIFS('Planificación 2026-1'!E:E,"SUNAMPE",'Planificación 2026-1'!W:W,C34,'Planificación 2026-1'!G:G,"IC"))&gt;0,"P32"," ")</f>
        <v xml:space="preserve"> </v>
      </c>
      <c r="BB34" s="78" t="str">
        <f>IF(SUM(COUNTIFS('Planificación 2026-1'!E:E,"SUNAMPE",'Planificación 2026-1'!W:W,C34,'Planificación 2026-1'!G:G,"AR"))&gt;0,"P34"," ")</f>
        <v xml:space="preserve"> </v>
      </c>
      <c r="BC34" s="78" t="str">
        <f>IF(SUM(COUNTIFS('Planificación 2026-1'!E:E,"SUNAMPE",'Planificación 2026-1'!W:W,C34,'Planificación 2026-1'!G:G,"T1"))&gt;0,"P35"," ")</f>
        <v xml:space="preserve"> </v>
      </c>
      <c r="BD34" s="78" t="str">
        <f>IF(SUM(COUNTIFS('Planificación 2026-1'!E:E,"SUNAMPE",'Planificación 2026-1'!W:W,C34,'Planificación 2026-1'!G:G,"T3"))&gt;0,"P36"," ")</f>
        <v xml:space="preserve"> </v>
      </c>
      <c r="BE34" s="78" t="str">
        <f>IF(SUM(COUNTIFS('Planificación 2026-1'!E:E,"SUNAMPE",'Planificación 2026-1'!W:W,C34,'Planificación 2026-1'!G:G,"T2"))&gt;0,"P37"," ")</f>
        <v xml:space="preserve"> </v>
      </c>
      <c r="BF34" s="78" t="str">
        <f>IF(SUM(COUNTIFS('Planificación 2026-1'!E:E,"SUNAMPE",'Planificación 2026-1'!W:W,C34,'Planificación 2026-1'!G:G,"AE"))&gt;0,"P38"," ")</f>
        <v xml:space="preserve"> </v>
      </c>
      <c r="BG34" s="78" t="str">
        <f>IF(SUM(COUNTIFS('Planificación 2026-1'!E:E,"SUNAMPE",'Planificación 2026-1'!W:W,C34,'Planificación 2026-1'!G:G,"T4"))&gt;0,"P55"," ")</f>
        <v xml:space="preserve"> </v>
      </c>
      <c r="BH34" s="78" t="str">
        <f>IF(SUM(COUNTIFS('Planificación 2026-1'!E:E,"HUAURA",'Planificación 2026-1'!W:W,C34,'Planificación 2026-1'!G:G,"AF"))&gt;0," P01"," ")</f>
        <v xml:space="preserve"> </v>
      </c>
      <c r="BI34" s="78" t="str">
        <f>IF(SUM(COUNTIFS('Planificación 2026-1'!E:E,"HUAURA",'Planificación 2026-1'!W:W,C34,'Planificación 2026-1'!G:G,"EN"))&gt;0,"P02"," ")</f>
        <v xml:space="preserve"> </v>
      </c>
      <c r="BJ34" s="78" t="str">
        <f>IF(SUM(COUNTIFS('Planificación 2026-1'!E:E,"HUAURA",'Planificación 2026-1'!W:W,C34,'Planificación 2026-1'!G:G,"IS"))&gt;0,"P03"," ")</f>
        <v xml:space="preserve"> </v>
      </c>
      <c r="BK34" s="78" t="str">
        <f>IF(SUM(COUNTIFS('Planificación 2026-1'!E:E,"HUAURA",'Planificación 2026-1'!W:W,C34,'Planificación 2026-1'!G:G,"PS"))&gt;0,"P04"," ")</f>
        <v xml:space="preserve"> </v>
      </c>
      <c r="BL34" s="78"/>
      <c r="BM34" s="78" t="str">
        <f>IF(SUM(COUNTIFS('Planificación 2026-1'!E:E,"HUAURA",'Planificación 2026-1'!W:W,C34,'Planificación 2026-1'!G:G,"IN"))&gt;0,"P06"," ")</f>
        <v xml:space="preserve"> </v>
      </c>
      <c r="BN34" s="78" t="str">
        <f>IF(SUM(COUNTIFS('Planificación 2026-1'!E:E,"HUAURA",'Planificación 2026-1'!W:W,C34,'Planificación 2026-1'!G:G,"CA"))&gt;0,"P07"," ")</f>
        <v xml:space="preserve"> </v>
      </c>
      <c r="BO34" s="78" t="str">
        <f>IF(SUM(COUNTIFS('Planificación 2026-1'!E:E,"HUAURA",'Planificación 2026-1'!W:W,C34,'Planificación 2026-1'!G:G,"DE"))&gt;0,"P08"," ")</f>
        <v xml:space="preserve"> </v>
      </c>
      <c r="BP34" s="78" t="str">
        <f>IF(SUM(COUNTIFS('Planificación 2026-1'!E:E,"HUAURA",'Planificación 2026-1'!W:W,C34,'Planificación 2026-1'!G:G,"OB"))&gt;0,"P09"," ")</f>
        <v xml:space="preserve"> </v>
      </c>
      <c r="BQ34" s="78" t="str">
        <f>IF(SUM(COUNTIFS('Planificación 2026-1'!E:E,"HUAURA",'Planificación 2026-1'!W:W,C34,'Planificación 2026-1'!G:G,"MH"))&gt;0,"P31"," ")</f>
        <v xml:space="preserve"> </v>
      </c>
      <c r="BR34" s="78" t="str">
        <f>IF(SUM(COUNTIFS('Planificación 2026-1'!E:E,"HUAURA",'Planificación 2026-1'!W:W,C34,'Planificación 2026-1'!G:G,"IC"))&gt;0,"P32"," ")</f>
        <v xml:space="preserve"> </v>
      </c>
      <c r="BS34" s="78" t="str">
        <f>IF(SUM(COUNTIFS('Planificación 2026-1'!E:E,"HUAURA",'Planificación 2026-1'!W:W,C34,'Planificación 2026-1'!G:G,"AR"))&gt;0,"P34"," ")</f>
        <v xml:space="preserve"> </v>
      </c>
      <c r="BT34" s="78" t="str">
        <f>IF(SUM(COUNTIFS('Planificación 2026-1'!E:E,"HUAURA",'Planificación 2026-1'!W:W,C34,'Planificación 2026-1'!G:G,"T1"))&gt;0,"P35"," ")</f>
        <v xml:space="preserve"> </v>
      </c>
      <c r="BU34" s="78" t="str">
        <f>IF(SUM(COUNTIFS('Planificación 2026-1'!E:E,"HUAURA",'Planificación 2026-1'!W:W,C34,'Planificación 2026-1'!G:G,"T3"))&gt;0,"P36"," ")</f>
        <v xml:space="preserve"> </v>
      </c>
      <c r="BV34" s="78" t="str">
        <f>IF(SUM(COUNTIFS('Planificación 2026-1'!E:E,"HUAURA",'Planificación 2026-1'!W:W,C34,'Planificación 2026-1'!G:G,"T2"))&gt;0,"P37"," ")</f>
        <v xml:space="preserve"> </v>
      </c>
      <c r="BW34" s="78" t="str">
        <f>IF(SUM(COUNTIFS('Planificación 2026-1'!E:E,"HUAURA",'Planificación 2026-1'!W:W,C34,'Planificación 2026-1'!G:G,"AE"))&gt;0,"P38"," ")</f>
        <v xml:space="preserve"> </v>
      </c>
      <c r="BX34" s="78" t="str">
        <f>IF(SUM(COUNTIFS('Planificación 2026-1'!E:E,"HUAURA",'Planificación 2026-1'!W:W,C34,'Planificación 2026-1'!G:G,"T4"))&gt;0,"P55"," ")</f>
        <v xml:space="preserve"> </v>
      </c>
      <c r="BY34" s="79">
        <f>SUMIFS('Planificación 2026-1'!R:R,'Planificación 2026-1'!W:W,C34,'Planificación 2026-1'!G:G,"AF",'Planificación 2026-1'!H:H,"&gt;2")</f>
        <v>0</v>
      </c>
      <c r="BZ34" s="79">
        <f>SUMIFS('Planificación 2026-1'!R:R,'Planificación 2026-1'!W:W,C34,'Planificación 2026-1'!G:G,"EN",'Planificación 2026-1'!H:H,"&gt;2")</f>
        <v>0</v>
      </c>
      <c r="CA34" s="79">
        <f>SUMIFS('Planificación 2026-1'!R:R,'Planificación 2026-1'!W:W,C34,'Planificación 2026-1'!G:G,"IS",'Planificación 2026-1'!H:H,"&gt;2")</f>
        <v>0</v>
      </c>
      <c r="CB34" s="79">
        <f>SUMIFS('Planificación 2026-1'!R:R,'Planificación 2026-1'!W:W,C34,'Planificación 2026-1'!G:G,"PS",'Planificación 2026-1'!H:H,"&gt;2")</f>
        <v>0</v>
      </c>
      <c r="CC34" s="79">
        <f>SUMIFS('Planificación 2026-1'!R:R,'Planificación 2026-1'!W:W,C34,'Planificación 2026-1'!G:G,"IN",'Planificación 2026-1'!H:H,"&gt;2")</f>
        <v>0</v>
      </c>
      <c r="CD34" s="79">
        <f>SUMIFS('Planificación 2026-1'!R:R,'Planificación 2026-1'!W:W,C34,'Planificación 2026-1'!G:G,"CA",'Planificación 2026-1'!H:H,"&gt;2")</f>
        <v>0</v>
      </c>
      <c r="CE34" s="79">
        <f>SUMIFS('Planificación 2026-1'!R:R,'Planificación 2026-1'!W:W,C34,'Planificación 2026-1'!G:G,"DE",'Planificación 2026-1'!H:H,"&gt;2")</f>
        <v>0</v>
      </c>
      <c r="CF34" s="79">
        <f>SUMIFS('Planificación 2026-1'!R:R,'Planificación 2026-1'!W:W,C34,'Planificación 2026-1'!G:G,"OB",'Planificación 2026-1'!H:H,"&gt;2")</f>
        <v>12</v>
      </c>
      <c r="CG34" s="79">
        <f>SUMIFS('Planificación 2026-1'!R:R,'Planificación 2026-1'!W:W,C34,'Planificación 2026-1'!G:G,"MH",'Planificación 2026-1'!H:H,"&gt;2")</f>
        <v>0</v>
      </c>
      <c r="CH34" s="79">
        <f>SUMIFS('Planificación 2026-1'!R:R,'Planificación 2026-1'!W:W,C34,'Planificación 2026-1'!G:G,"IC",'Planificación 2026-1'!H:H,"&gt;2")</f>
        <v>0</v>
      </c>
      <c r="CI34" s="79">
        <f>SUMIFS('Planificación 2026-1'!R:R,'Planificación 2026-1'!W:W,C34,'Planificación 2026-1'!G:G,"AR",'Planificación 2026-1'!H:H,"&gt;2")</f>
        <v>0</v>
      </c>
      <c r="CJ34" s="79">
        <f>SUMIFS('Planificación 2026-1'!R:R,'Planificación 2026-1'!W:W,C34,'Planificación 2026-1'!G:G,"T1",'Planificación 2026-1'!H:H,"&gt;2")</f>
        <v>0</v>
      </c>
      <c r="CK34" s="79">
        <f>SUMIFS('Planificación 2026-1'!R:R,'Planificación 2026-1'!W:W,C34,'Planificación 2026-1'!G:G,"T3",'Planificación 2026-1'!H:H,"&gt;2")</f>
        <v>0</v>
      </c>
      <c r="CL34" s="79">
        <f>SUMIFS('Planificación 2026-1'!R:R,'Planificación 2026-1'!W:W,C34,'Planificación 2026-1'!G:G,"T2",'Planificación 2026-1'!H:H,"&gt;2")</f>
        <v>0</v>
      </c>
      <c r="CM34" s="79">
        <f>SUMIFS('Planificación 2026-1'!R:R,'Planificación 2026-1'!W:W,C34,'Planificación 2026-1'!G:G,"AE",'Planificación 2026-1'!H:H,"&gt;2")</f>
        <v>0</v>
      </c>
      <c r="CN34" s="79">
        <f>SUMIFS('Planificación 2026-1'!R:R,'Planificación 2026-1'!W:W,C34,'Planificación 2026-1'!G:G,"T4",'Planificación 2026-1'!H:H,"&gt;2")</f>
        <v>0</v>
      </c>
      <c r="CO34" s="79">
        <f>SUMIFS('Planificación 2026-1'!R:R,'Planificación 2026-1'!W:W,C34,'Planificación 2026-1'!G:G,"AF",'Planificación 2026-1'!H:H,"&lt;3")</f>
        <v>0</v>
      </c>
      <c r="CP34" s="79">
        <f>SUMIFS('Planificación 2026-1'!R:R,'Planificación 2026-1'!W:W,C34,'Planificación 2026-1'!G:G,"EN",'Planificación 2026-1'!H:H,"&lt;3")</f>
        <v>0</v>
      </c>
      <c r="CQ34" s="79">
        <f>SUMIFS('Planificación 2026-1'!R:R,'Planificación 2026-1'!W:W,C34,'Planificación 2026-1'!G:G,"IS",'Planificación 2026-1'!H:H,"&lt;3")</f>
        <v>0</v>
      </c>
      <c r="CR34" s="79">
        <f>SUMIFS('Planificación 2026-1'!R:R,'Planificación 2026-1'!W:W,C34,'Planificación 2026-1'!G:G,"PS",'Planificación 2026-1'!H:H,"&lt;3")</f>
        <v>0</v>
      </c>
      <c r="CS34" s="79">
        <f>SUMIFS('Planificación 2026-1'!R:R,'Planificación 2026-1'!W:W,C34,'Planificación 2026-1'!G:G,"IN",'Planificación 2026-1'!H:H,"&lt;3")</f>
        <v>0</v>
      </c>
      <c r="CT34" s="79">
        <f>SUMIFS('Planificación 2026-1'!R:R,'Planificación 2026-1'!W:W,C34,'Planificación 2026-1'!G:G,"CA",'Planificación 2026-1'!H:H,"&lt;3")</f>
        <v>0</v>
      </c>
      <c r="CU34" s="79">
        <f>SUMIFS('Planificación 2026-1'!R:R,'Planificación 2026-1'!W:W,C34,'Planificación 2026-1'!G:G,"DE",'Planificación 2026-1'!H:H,"&lt;3")</f>
        <v>0</v>
      </c>
      <c r="CV34" s="79">
        <f>SUMIFS('Planificación 2026-1'!R:R,'Planificación 2026-1'!W:W,C34,'Planificación 2026-1'!G:G,"OB",'Planificación 2026-1'!H:H,"&lt;3")</f>
        <v>0</v>
      </c>
      <c r="CW34" s="79">
        <f>SUMIFS('Planificación 2026-1'!R:R,'Planificación 2026-1'!W:W,C34,'Planificación 2026-1'!G:G,"MH",'Planificación 2026-1'!H:H,"&lt;3")</f>
        <v>0</v>
      </c>
      <c r="CX34" s="79">
        <f>SUMIFS('Planificación 2026-1'!R:R,'Planificación 2026-1'!W:W,C34,'Planificación 2026-1'!G:G,"IC",'Planificación 2026-1'!H:H,"&lt;3")</f>
        <v>0</v>
      </c>
      <c r="CY34" s="79">
        <f>SUMIFS('Planificación 2026-1'!R:R,'Planificación 2026-1'!W:W,C34,'Planificación 2026-1'!G:G,"AR",'Planificación 2026-1'!H:H,"&lt;3")</f>
        <v>0</v>
      </c>
      <c r="CZ34" s="79">
        <f>SUMIFS('Planificación 2026-1'!R:R,'Planificación 2026-1'!W:W,C34,'Planificación 2026-1'!G:G,"T1",'Planificación 2026-1'!H:H,"&lt;3")</f>
        <v>0</v>
      </c>
      <c r="DA34" s="79">
        <f>SUMIFS('Planificación 2026-1'!R:R,'Planificación 2026-1'!W:W,C34,'Planificación 2026-1'!G:G,"T3",'Planificación 2026-1'!H:H,"&lt;3")</f>
        <v>0</v>
      </c>
      <c r="DB34" s="79">
        <f>SUMIFS('Planificación 2026-1'!R:R,'Planificación 2026-1'!W:W,C34,'Planificación 2026-1'!G:G,"T2",'Planificación 2026-1'!H:H,"&lt;3")</f>
        <v>0</v>
      </c>
      <c r="DC34" s="79">
        <f>SUMIFS('Planificación 2026-1'!R:R,'Planificación 2026-1'!W:W,C34,'Planificación 2026-1'!G:G,"AE",'Planificación 2026-1'!H:H,"&lt;3")</f>
        <v>0</v>
      </c>
      <c r="DD34" s="79">
        <f>SUMIFS('Planificación 2026-1'!R:R,'Planificación 2026-1'!W:W,C34,'Planificación 2026-1'!G:G,"T4",'Planificación 2026-1'!H:H,"&lt;3")</f>
        <v>0</v>
      </c>
      <c r="DE34" s="78" t="str">
        <f t="shared" si="4"/>
        <v/>
      </c>
      <c r="DF34" s="30">
        <f>IF(C34="","",SUMIFS('Planificación 2026-1'!R:R,'Planificación 2026-1'!W:W,C34,'Planificación 2026-1'!E:E,"PRINCIPAL",'Planificación 2026-1'!X:X,"VIRTUAL"))</f>
        <v>0</v>
      </c>
      <c r="DG34" s="30">
        <f>IF(C34="","",SUMIFS('Planificación 2026-1'!R:R,'Planificación 2026-1'!W:W,C34,'Planificación 2026-1'!E:E,"PRINCIPAL",'Planificación 2026-1'!X:X,"PRESENCIAL"))</f>
        <v>0</v>
      </c>
      <c r="DH34" s="30">
        <f>IF(C34="","",SUMIFS('Planificación 2026-1'!R:R,'Planificación 2026-1'!W:W,C34,'Planificación 2026-1'!E:E,"PRINCIPAL",'Planificación 2026-1'!X:X,"HIBRIDO PRESENCIAL"))</f>
        <v>0</v>
      </c>
      <c r="DI34" s="78" t="str">
        <f t="shared" si="5"/>
        <v>P09</v>
      </c>
      <c r="DJ34" s="78">
        <f>IF(C34="","",SUMIFS('Planificación 2026-1'!R:R,'Planificación 2026-1'!W:W,C34,'Planificación 2026-1'!E:E,"FILIAL",'Planificación 2026-1'!X:X,"VIRTUAL"))</f>
        <v>5</v>
      </c>
      <c r="DK34" s="80">
        <f>IF(C34="","",SUMIFS('Planificación 2026-1'!R:R,'Planificación 2026-1'!W:W,C34,'Planificación 2026-1'!E:E,"FILIAL",'Planificación 2026-1'!X:X,"PRESENCIAL"))</f>
        <v>7</v>
      </c>
      <c r="DL34" s="42">
        <f>IF(C34="","",SUMIFS('Planificación 2026-1'!R:R,'Planificación 2026-1'!W:W,C34,'Planificación 2026-1'!E:E,"FILIAL",'Planificación 2026-1'!X:X,"HIBRIDO PRESENCIAL"))</f>
        <v>0</v>
      </c>
      <c r="DM34" s="81" t="str">
        <f t="shared" si="6"/>
        <v/>
      </c>
      <c r="DN34" s="78">
        <f>IF(C34="","",SUMIFS('Planificación 2026-1'!R:R,'Planificación 2026-1'!W:W,C34,'Planificación 2026-1'!E:E,"SUNAMPE",'Planificación 2026-1'!X:X,"VIRTUAL"))</f>
        <v>0</v>
      </c>
      <c r="DO34" s="42">
        <f>IF(C34="","",SUMIFS('Planificación 2026-1'!R:R,'Planificación 2026-1'!W:W,C34,'Planificación 2026-1'!E:E,"SUNAMPE",'Planificación 2026-1'!X:X,"PRESENCIAL"))</f>
        <v>0</v>
      </c>
      <c r="DP34" s="81" t="str">
        <f t="shared" si="7"/>
        <v/>
      </c>
      <c r="DQ34" s="78">
        <f>IF(C34="","",SUMIFS('Planificación 2026-1'!R:R,'Planificación 2026-1'!W:W,C34,'Planificación 2026-1'!E:E,"HUAURA",'Planificación 2026-1'!X:X,"VIRTUAL"))</f>
        <v>0</v>
      </c>
      <c r="DR34" s="42">
        <f>IF(C34="","",SUMIFS('Planificación 2026-1'!R:R,'Planificación 2026-1'!W:W,C34,'Planificación 2026-1'!E:E,"HUAURA",'Planificación 2026-1'!X:X,"PRESENCIAL"))</f>
        <v>0</v>
      </c>
      <c r="DS34" s="48">
        <f>SUMIFS('Planificación 2026-1'!R:R,'Planificación 2026-1'!W:W,C34,'Planificación 2026-1'!E:E,"PRINCIPAL",'Planificación 2026-1'!X:X,"VIRTUAL",'Planificación 2026-1'!H:H,"&gt;2")</f>
        <v>0</v>
      </c>
      <c r="DT34" s="48">
        <f>SUMIFS('Planificación 2026-1'!R:R,'Planificación 2026-1'!W:W,C34,'Planificación 2026-1'!E:E,"PRINCIPAL",'Planificación 2026-1'!X:X,"&lt;&gt;VIRTUAL",'Planificación 2026-1'!H:H,"&gt;2")</f>
        <v>0</v>
      </c>
      <c r="DU34" s="48">
        <f>SUMIFS('Planificación 2026-1'!R:R,'Planificación 2026-1'!W:W,C34,'Planificación 2026-1'!E:E,"SUNAMPE",'Planificación 2026-1'!X:X,"VIRTUAL",'Planificación 2026-1'!H:H,"&gt;2")</f>
        <v>0</v>
      </c>
      <c r="DV34" s="48">
        <f>SUMIFS('Planificación 2026-1'!R:R,'Planificación 2026-1'!W:W,C34,'Planificación 2026-1'!E:E,"SUNAMPE",'Planificación 2026-1'!X:X,"&lt;&gt;VIRTUAL",'Planificación 2026-1'!H:H,"&gt;2")</f>
        <v>0</v>
      </c>
      <c r="DW34" s="48">
        <f>SUMIFS('Planificación 2026-1'!R:R,'Planificación 2026-1'!W:W,C34,'Planificación 2026-1'!E:E,"FILIAL",'Planificación 2026-1'!X:X,"VIRTUAL",'Planificación 2026-1'!H:H,"&gt;2")</f>
        <v>5</v>
      </c>
      <c r="DX34" s="48">
        <f>SUMIFS('Planificación 2026-1'!R:R,'Planificación 2026-1'!W:W,C34,'Planificación 2026-1'!E:E,"FILIAL",'Planificación 2026-1'!X:X,"&lt;&gt;VIRTUAL",'Planificación 2026-1'!H:H,"&gt;2")</f>
        <v>7</v>
      </c>
      <c r="DY34" s="48">
        <f>SUMIFS('Planificación 2026-1'!R:R,'Planificación 2026-1'!W:W,C34,'Planificación 2026-1'!E:E,"PORUMA",'Planificación 2026-1'!X:X,"VIRTUAL",'Planificación 2026-1'!H:H,"&gt;2")</f>
        <v>0</v>
      </c>
      <c r="DZ34" s="48">
        <f>SUMIFS('Planificación 2026-1'!R:R,'Planificación 2026-1'!W:W,C34,'Planificación 2026-1'!E:E,"PORUMA",'Planificación 2026-1'!X:X,"&lt;&gt;VIRTUAL",'Planificación 2026-1'!H:H,"&gt;2")</f>
        <v>0</v>
      </c>
      <c r="EA34" s="48">
        <f>SUMIFS('Planificación 2026-1'!R:R,'Planificación 2026-1'!W:W,C34,'Planificación 2026-1'!E:E,"HUAURA",'Planificación 2026-1'!X:X,"VIRTUAL",'Planificación 2026-1'!H:H,"&gt;2")</f>
        <v>0</v>
      </c>
      <c r="EB34" s="48">
        <f>SUMIFS('Planificación 2026-1'!R:R,'Planificación 2026-1'!W:W,C34,'Planificación 2026-1'!E:E,"HUAURA",'Planificación 2026-1'!X:X,"&lt;&gt;VIRTUAL",'Planificación 2026-1'!H:H,"&gt;2")</f>
        <v>0</v>
      </c>
      <c r="EC34" s="48">
        <f>SUMIFS('Planificación 2026-1'!R:R,'Planificación 2026-1'!W:W,C34,'Planificación 2026-1'!E:E,"PRINCIPAL",'Planificación 2026-1'!X:X,"VIRTUAL",'Planificación 2026-1'!H:H,"&lt;3")</f>
        <v>0</v>
      </c>
      <c r="ED34" s="48">
        <f>SUMIFS('Planificación 2026-1'!R:R,'Planificación 2026-1'!W:W,C34,'Planificación 2026-1'!E:E,"PRINCIPAL",'Planificación 2026-1'!X:X,"&lt;&gt;VIRTUAL",'Planificación 2026-1'!H:H,"&lt;3")</f>
        <v>0</v>
      </c>
      <c r="EE34" s="48">
        <f>SUMIFS('Planificación 2026-1'!R:R,'Planificación 2026-1'!W:W,C34,'Planificación 2026-1'!E:E,"SUNAMPE",'Planificación 2026-1'!X:X,"VIRTUAL",'Planificación 2026-1'!H:H,"&lt;3")</f>
        <v>0</v>
      </c>
      <c r="EF34" s="48">
        <f>SUMIFS('Planificación 2026-1'!R:R,'Planificación 2026-1'!W:W,C34,'Planificación 2026-1'!E:E,"SUNAMPE",'Planificación 2026-1'!X:X,"&lt;&gt;VIRTUAL",'Planificación 2026-1'!H:H,"&lt;3")</f>
        <v>0</v>
      </c>
      <c r="EG34" s="48">
        <f>SUMIFS('Planificación 2026-1'!R:R,'Planificación 2026-1'!W:W,C34,'Planificación 2026-1'!E:E,"FILIAL",'Planificación 2026-1'!X:X,"VIRTUAL",'Planificación 2026-1'!H:H,"&lt;3")</f>
        <v>0</v>
      </c>
      <c r="EH34" s="48">
        <f>SUMIFS('Planificación 2026-1'!R:R,'Planificación 2026-1'!W:W,C34,'Planificación 2026-1'!E:E,"FILIAL",'Planificación 2026-1'!X:X,"&lt;&gt;VIRTUAL",'Planificación 2026-1'!H:H,"&lt;3")</f>
        <v>0</v>
      </c>
      <c r="EI34" s="48">
        <f>SUMIFS('Planificación 2026-1'!R:R,'Planificación 2026-1'!W:W,C34,'Planificación 2026-1'!E:E,"PORUMA",'Planificación 2026-1'!X:X,"VIRTUAL",'Planificación 2026-1'!H:H,"&lt;3")</f>
        <v>0</v>
      </c>
      <c r="EJ34" s="48">
        <f>SUMIFS('Planificación 2026-1'!R:R,'Planificación 2026-1'!W:W,C34,'Planificación 2026-1'!E:E,"PORUMA",'Planificación 2026-1'!X:X,"&lt;&gt;VIRTUAL",'Planificación 2026-1'!H:H,"&lt;3")</f>
        <v>0</v>
      </c>
      <c r="EK34" s="48">
        <f>SUMIFS('Planificación 2026-1'!R:R,'Planificación 2026-1'!W:W,C34,'Planificación 2026-1'!E:E,"HUAURA",'Planificación 2026-1'!X:X,"VIRTUAL",'Planificación 2026-1'!H:H,"&lt;3")</f>
        <v>0</v>
      </c>
      <c r="EL34" s="48">
        <f>SUMIFS('Planificación 2026-1'!R:R,'Planificación 2026-1'!W:W,C34,'Planificación 2026-1'!E:E,"HUAURA",'Planificación 2026-1'!X:X,"&lt;&gt;VIRTUAL",'Planificación 2026-1'!H:H,"&lt;3")</f>
        <v>0</v>
      </c>
      <c r="EM34" s="48">
        <f t="shared" si="8"/>
        <v>12</v>
      </c>
      <c r="EN34" s="48">
        <f t="shared" si="9"/>
        <v>0</v>
      </c>
      <c r="EO34" s="48">
        <f t="shared" si="10"/>
        <v>0</v>
      </c>
      <c r="EP34" s="48">
        <f t="shared" si="11"/>
        <v>0</v>
      </c>
      <c r="EQ34" s="48">
        <f t="shared" si="12"/>
        <v>0</v>
      </c>
      <c r="ER34" s="48"/>
      <c r="ES34" s="48">
        <f t="shared" si="13"/>
        <v>5</v>
      </c>
      <c r="ET34" s="48">
        <f t="shared" si="14"/>
        <v>7</v>
      </c>
      <c r="EU34" s="48" t="b">
        <f t="shared" si="15"/>
        <v>1</v>
      </c>
      <c r="EV34" s="48" t="str">
        <f t="shared" si="16"/>
        <v>FILIAL-HUAURA</v>
      </c>
      <c r="EW34" s="48" t="str">
        <f t="shared" si="17"/>
        <v>MAS PRESENCIAL</v>
      </c>
    </row>
    <row r="35" spans="1:153" x14ac:dyDescent="0.3">
      <c r="A35" s="53"/>
      <c r="B35" s="383">
        <v>32</v>
      </c>
      <c r="C35" s="107" t="s">
        <v>41</v>
      </c>
      <c r="D35" s="82">
        <f>SUMIF('Planificación 2026-1'!W:W,C35,'Planificación 2026-1'!R:R)</f>
        <v>32</v>
      </c>
      <c r="E35" s="384" t="s">
        <v>341</v>
      </c>
      <c r="F35" s="107" t="s">
        <v>430</v>
      </c>
      <c r="G35" s="107" t="s">
        <v>276</v>
      </c>
      <c r="H35" s="107" t="s">
        <v>438</v>
      </c>
      <c r="I35" s="77" t="str">
        <f>IF(SUM(COUNTIFS('Planificación 2026-1'!E:E,"PRINCIPAL",'Planificación 2026-1'!W:W,C35,'Planificación 2026-1'!G:G,"AF"))&gt;0,"P01"," ")</f>
        <v xml:space="preserve"> </v>
      </c>
      <c r="J35" s="78" t="str">
        <f>IF(SUM(COUNTIFS('Planificación 2026-1'!E:E,"PRINCIPAL",'Planificación 2026-1'!W:W,C35,'Planificación 2026-1'!G:G,"EN"))&gt;0,"P02"," ")</f>
        <v xml:space="preserve"> </v>
      </c>
      <c r="K35" s="78" t="str">
        <f>IF(SUM(COUNTIFS('Planificación 2026-1'!E:E,"PRINCIPAL",'Planificación 2026-1'!W:W,C35,'Planificación 2026-1'!G:G,"IS"))&gt;0,"P03"," ")</f>
        <v xml:space="preserve"> </v>
      </c>
      <c r="L35" s="78" t="str">
        <f>IF(SUM(COUNTIFS('Planificación 2026-1'!E:E,"PRINCIPAL",'Planificación 2026-1'!W:W,C35,'Planificación 2026-1'!G:G,"PS"))&gt;0,"P04"," ")</f>
        <v xml:space="preserve"> </v>
      </c>
      <c r="M35" s="78"/>
      <c r="N35" s="78" t="str">
        <f>IF(SUM(COUNTIFS('Planificación 2026-1'!E:E,"PRINCIPAL",'Planificación 2026-1'!W:W,C35,'Planificación 2026-1'!G:G,"IN"))&gt;0,"P06"," ")</f>
        <v xml:space="preserve"> </v>
      </c>
      <c r="O35" s="78" t="str">
        <f>IF(SUM(COUNTIFS('Planificación 2026-1'!E:E,"PRINCIPAL",'Planificación 2026-1'!W:W,C35,'Planificación 2026-1'!G:G,"CA"))&gt;0,"P07"," ")</f>
        <v xml:space="preserve"> </v>
      </c>
      <c r="P35" s="78" t="str">
        <f>IF(SUM(COUNTIFS('Planificación 2026-1'!E:E,"PRINCIPAL",'Planificación 2026-1'!W:W,C35,'Planificación 2026-1'!G:G,"DE"))&gt;0,"P08"," ")</f>
        <v xml:space="preserve"> </v>
      </c>
      <c r="Q35" s="78" t="str">
        <f>IF(SUM(COUNTIFS('Planificación 2026-1'!E:E,"PRINCIPAL",'Planificación 2026-1'!W:W,C35,'Planificación 2026-1'!G:G,"OB"))&gt;0,"P09"," ")</f>
        <v xml:space="preserve"> </v>
      </c>
      <c r="R35" s="78" t="str">
        <f>IF(SUM(COUNTIFS('Planificación 2026-1'!E:E,"PRINCIPAL",'Planificación 2026-1'!W:W,C35,'Planificación 2026-1'!G:G,"MH"))&gt;0,"P31"," ")</f>
        <v xml:space="preserve"> </v>
      </c>
      <c r="S35" s="78" t="str">
        <f>IF(SUM(COUNTIFS('Planificación 2026-1'!E:E,"PRINCIPAL",'Planificación 2026-1'!W:W,C35,'Planificación 2026-1'!G:G,"IC"))&gt;0,"P32"," ")</f>
        <v xml:space="preserve"> </v>
      </c>
      <c r="T35" s="78" t="str">
        <f>IF(SUM(COUNTIFS('Planificación 2026-1'!E:E,"PRINCIPAL",'Planificación 2026-1'!W:W,C35,'Planificación 2026-1'!G:G,"AR"))&gt;0,"P34"," ")</f>
        <v xml:space="preserve"> </v>
      </c>
      <c r="U35" s="78" t="str">
        <f>IF(SUM(COUNTIFS('Planificación 2026-1'!E:E,"PRINCIPAL",'Planificación 2026-1'!W:W,C35,'Planificación 2026-1'!G:G,"T1"))&gt;0,"P35"," ")</f>
        <v xml:space="preserve"> </v>
      </c>
      <c r="V35" s="78" t="str">
        <f>IF(SUM(COUNTIFS('Planificación 2026-1'!E:E,"PRINCIPAL",'Planificación 2026-1'!W:W,C35,'Planificación 2026-1'!G:G,"T3"))&gt;0,"P36"," ")</f>
        <v xml:space="preserve"> </v>
      </c>
      <c r="W35" s="78" t="str">
        <f>IF(SUM(COUNTIFS('Planificación 2026-1'!E:E,"PRINCIPAL",'Planificación 2026-1'!W:W,C35,'Planificación 2026-1'!G:G,"T2"))&gt;0,"P37"," ")</f>
        <v xml:space="preserve"> </v>
      </c>
      <c r="X35" s="78" t="str">
        <f>IF(SUM(COUNTIFS('Planificación 2026-1'!E:E,"PRINCIPAL",'Planificación 2026-1'!W:W,C35,'Planificación 2026-1'!G:G,"AE"))&gt;0,"P38"," ")</f>
        <v xml:space="preserve"> </v>
      </c>
      <c r="Y35" s="78" t="str">
        <f>IF(SUM(COUNTIFS('Planificación 2026-1'!E:E,"PRINCIPAL",'Planificación 2026-1'!W:W,C35,'Planificación 2026-1'!G:G,"T4"))&gt;0,"P55"," ")</f>
        <v xml:space="preserve"> </v>
      </c>
      <c r="Z35" s="78" t="str">
        <f>IF(SUM(COUNTIFS('Planificación 2026-1'!E:E,"FILIAL",'Planificación 2026-1'!W:W,C35,'Planificación 2026-1'!G:G,"AF"))&gt;0," P01"," ")</f>
        <v xml:space="preserve"> </v>
      </c>
      <c r="AA35" s="78" t="str">
        <f>IF(SUM(COUNTIFS('Planificación 2026-1'!E:E,"FILIAL",'Planificación 2026-1'!W:W,C35,'Planificación 2026-1'!G:G,"EN"))&gt;0,"P02"," ")</f>
        <v xml:space="preserve"> </v>
      </c>
      <c r="AB35" s="78" t="str">
        <f>IF(SUM(COUNTIFS('Planificación 2026-1'!E:E,"FILIAL",'Planificación 2026-1'!W:W,C35,'Planificación 2026-1'!G:G,"IS"))&gt;0,"P03"," ")</f>
        <v xml:space="preserve"> </v>
      </c>
      <c r="AC35" s="78" t="str">
        <f>IF(SUM(COUNTIFS('Planificación 2026-1'!E:E,"FILIAL",'Planificación 2026-1'!W:W,C35,'Planificación 2026-1'!G:G,"PS"))&gt;0,"P04"," ")</f>
        <v xml:space="preserve"> </v>
      </c>
      <c r="AD35" s="78"/>
      <c r="AE35" s="78" t="str">
        <f>IF(SUM(COUNTIFS('Planificación 2026-1'!E:E,"FILIAL",'Planificación 2026-1'!W:W,C35,'Planificación 2026-1'!G:G,"IN"))&gt;0,"P06"," ")</f>
        <v xml:space="preserve"> </v>
      </c>
      <c r="AF35" s="78" t="str">
        <f>IF(SUM(COUNTIFS('Planificación 2026-1'!E:E,"FILIAL",'Planificación 2026-1'!W:W,C35,'Planificación 2026-1'!G:G,"CA"))&gt;0,"P07"," ")</f>
        <v xml:space="preserve"> </v>
      </c>
      <c r="AG35" s="78" t="str">
        <f>IF(SUM(COUNTIFS('Planificación 2026-1'!E:E,"FILIAL",'Planificación 2026-1'!W:W,C35,'Planificación 2026-1'!G:G,"DE"))&gt;0,"P08"," ")</f>
        <v xml:space="preserve"> </v>
      </c>
      <c r="AH35" s="78" t="str">
        <f>IF(SUM(COUNTIFS('Planificación 2026-1'!E:E,"FILIAL",'Planificación 2026-1'!W:W,C35,'Planificación 2026-1'!G:G,"OB"))&gt;0,"P09"," ")</f>
        <v>P09</v>
      </c>
      <c r="AI35" s="78" t="str">
        <f>IF(SUM(COUNTIFS('Planificación 2026-1'!E:E,"FILIAL",'Planificación 2026-1'!W:W,C35,'Planificación 2026-1'!G:G,"MH"))&gt;0,"P31"," ")</f>
        <v xml:space="preserve"> </v>
      </c>
      <c r="AJ35" s="78" t="str">
        <f>IF(SUM(COUNTIFS('Planificación 2026-1'!E:E,"FILIAL",'Planificación 2026-1'!W:W,C35,'Planificación 2026-1'!G:G,"IC"))&gt;0,"P32"," ")</f>
        <v xml:space="preserve"> </v>
      </c>
      <c r="AK35" s="78" t="str">
        <f>IF(SUM(COUNTIFS('Planificación 2026-1'!E:E,"FILIAL",'Planificación 2026-1'!W:W,C35,'Planificación 2026-1'!G:G,"AR"))&gt;0,"P34"," ")</f>
        <v xml:space="preserve"> </v>
      </c>
      <c r="AL35" s="78" t="str">
        <f>IF(SUM(COUNTIFS('Planificación 2026-1'!E:E,"FILIAL",'Planificación 2026-1'!W:W,C35,'Planificación 2026-1'!G:G,"T1"))&gt;0,"P35"," ")</f>
        <v xml:space="preserve"> </v>
      </c>
      <c r="AM35" s="78" t="str">
        <f>IF(SUM(COUNTIFS('Planificación 2026-1'!E:E,"FILIAL",'Planificación 2026-1'!W:W,C35,'Planificación 2026-1'!G:G,"T3"))&gt;0,"P36"," ")</f>
        <v xml:space="preserve"> </v>
      </c>
      <c r="AN35" s="78" t="str">
        <f>IF(SUM(COUNTIFS('Planificación 2026-1'!E:E,"FILIAL",'Planificación 2026-1'!W:W,C35,'Planificación 2026-1'!G:G,"T2"))&gt;0,"P37"," ")</f>
        <v xml:space="preserve"> </v>
      </c>
      <c r="AO35" s="78" t="str">
        <f>IF(SUM(COUNTIFS('Planificación 2026-1'!E:E,"FILIAL",'Planificación 2026-1'!W:W,C35,'Planificación 2026-1'!G:G,"AE"))&gt;0,"P38"," ")</f>
        <v xml:space="preserve"> </v>
      </c>
      <c r="AP35" s="78" t="str">
        <f>IF(SUM(COUNTIFS('Planificación 2026-1'!E:E,"FILIAL",'Planificación 2026-1'!W:W,C35,'Planificación 2026-1'!G:G,"T4"))&gt;0,"P55"," ")</f>
        <v xml:space="preserve"> </v>
      </c>
      <c r="AQ35" s="78" t="str">
        <f>IF(SUM(COUNTIFS('Planificación 2026-1'!E:E,"SUNAMPE",'Planificación 2026-1'!W:W,C35,'Planificación 2026-1'!G:G,"AF"))&gt;0," P01"," ")</f>
        <v xml:space="preserve"> </v>
      </c>
      <c r="AR35" s="78" t="str">
        <f>IF(SUM(COUNTIFS('Planificación 2026-1'!E:E,"SUNAMPE",'Planificación 2026-1'!W:W,C35,'Planificación 2026-1'!G:G,"EN"))&gt;0,"P02"," ")</f>
        <v xml:space="preserve"> </v>
      </c>
      <c r="AS35" s="78" t="str">
        <f>IF(SUM(COUNTIFS('Planificación 2026-1'!E:E,"SUNAMPE",'Planificación 2026-1'!W:W,C35,'Planificación 2026-1'!G:G,"IS"))&gt;0,"P03"," ")</f>
        <v xml:space="preserve"> </v>
      </c>
      <c r="AT35" s="78" t="str">
        <f>IF(SUM(COUNTIFS('Planificación 2026-1'!E:E,"SUNAMPE",'Planificación 2026-1'!W:W,C35,'Planificación 2026-1'!G:G,"PS"))&gt;0,"P04"," ")</f>
        <v xml:space="preserve"> </v>
      </c>
      <c r="AU35" s="78"/>
      <c r="AV35" s="78" t="str">
        <f>IF(SUM(COUNTIFS('Planificación 2026-1'!E:E,"SUNAMPE",'Planificación 2026-1'!W:W,C35,'Planificación 2026-1'!G:G,"IN"))&gt;0,"P06"," ")</f>
        <v xml:space="preserve"> </v>
      </c>
      <c r="AW35" s="78" t="str">
        <f>IF(SUM(COUNTIFS('Planificación 2026-1'!E:E,"SUNAMPE",'Planificación 2026-1'!W:W,C35,'Planificación 2026-1'!G:G,"CA"))&gt;0,"P07"," ")</f>
        <v xml:space="preserve"> </v>
      </c>
      <c r="AX35" s="78" t="str">
        <f>IF(SUM(COUNTIFS('Planificación 2026-1'!E:E,"SUNAMPE",'Planificación 2026-1'!W:W,C35,'Planificación 2026-1'!G:G,"DE"))&gt;0,"P08"," ")</f>
        <v xml:space="preserve"> </v>
      </c>
      <c r="AY35" s="78" t="str">
        <f>IF(SUM(COUNTIFS('Planificación 2026-1'!E:E,"SUNAMPE",'Planificación 2026-1'!W:W,C35,'Planificación 2026-1'!G:G,"OB"))&gt;0,"P09"," ")</f>
        <v xml:space="preserve"> </v>
      </c>
      <c r="AZ35" s="78" t="str">
        <f>IF(SUM(COUNTIFS('Planificación 2026-1'!E:E,"SUNAMPE",'Planificación 2026-1'!W:W,C35,'Planificación 2026-1'!G:G,"MH"))&gt;0,"P31"," ")</f>
        <v xml:space="preserve"> </v>
      </c>
      <c r="BA35" s="78" t="str">
        <f>IF(SUM(COUNTIFS('Planificación 2026-1'!E:E,"SUNAMPE",'Planificación 2026-1'!W:W,C35,'Planificación 2026-1'!G:G,"IC"))&gt;0,"P32"," ")</f>
        <v xml:space="preserve"> </v>
      </c>
      <c r="BB35" s="78" t="str">
        <f>IF(SUM(COUNTIFS('Planificación 2026-1'!E:E,"SUNAMPE",'Planificación 2026-1'!W:W,C35,'Planificación 2026-1'!G:G,"AR"))&gt;0,"P34"," ")</f>
        <v xml:space="preserve"> </v>
      </c>
      <c r="BC35" s="78" t="str">
        <f>IF(SUM(COUNTIFS('Planificación 2026-1'!E:E,"SUNAMPE",'Planificación 2026-1'!W:W,C35,'Planificación 2026-1'!G:G,"T1"))&gt;0,"P35"," ")</f>
        <v xml:space="preserve"> </v>
      </c>
      <c r="BD35" s="78" t="str">
        <f>IF(SUM(COUNTIFS('Planificación 2026-1'!E:E,"SUNAMPE",'Planificación 2026-1'!W:W,C35,'Planificación 2026-1'!G:G,"T3"))&gt;0,"P36"," ")</f>
        <v xml:space="preserve"> </v>
      </c>
      <c r="BE35" s="78" t="str">
        <f>IF(SUM(COUNTIFS('Planificación 2026-1'!E:E,"SUNAMPE",'Planificación 2026-1'!W:W,C35,'Planificación 2026-1'!G:G,"T2"))&gt;0,"P37"," ")</f>
        <v xml:space="preserve"> </v>
      </c>
      <c r="BF35" s="78" t="str">
        <f>IF(SUM(COUNTIFS('Planificación 2026-1'!E:E,"SUNAMPE",'Planificación 2026-1'!W:W,C35,'Planificación 2026-1'!G:G,"AE"))&gt;0,"P38"," ")</f>
        <v xml:space="preserve"> </v>
      </c>
      <c r="BG35" s="78" t="str">
        <f>IF(SUM(COUNTIFS('Planificación 2026-1'!E:E,"SUNAMPE",'Planificación 2026-1'!W:W,C35,'Planificación 2026-1'!G:G,"T4"))&gt;0,"P55"," ")</f>
        <v xml:space="preserve"> </v>
      </c>
      <c r="BH35" s="78" t="str">
        <f>IF(SUM(COUNTIFS('Planificación 2026-1'!E:E,"HUAURA",'Planificación 2026-1'!W:W,C35,'Planificación 2026-1'!G:G,"AF"))&gt;0," P01"," ")</f>
        <v xml:space="preserve"> </v>
      </c>
      <c r="BI35" s="78" t="str">
        <f>IF(SUM(COUNTIFS('Planificación 2026-1'!E:E,"HUAURA",'Planificación 2026-1'!W:W,C35,'Planificación 2026-1'!G:G,"EN"))&gt;0,"P02"," ")</f>
        <v xml:space="preserve"> </v>
      </c>
      <c r="BJ35" s="78" t="str">
        <f>IF(SUM(COUNTIFS('Planificación 2026-1'!E:E,"HUAURA",'Planificación 2026-1'!W:W,C35,'Planificación 2026-1'!G:G,"IS"))&gt;0,"P03"," ")</f>
        <v xml:space="preserve"> </v>
      </c>
      <c r="BK35" s="78" t="str">
        <f>IF(SUM(COUNTIFS('Planificación 2026-1'!E:E,"HUAURA",'Planificación 2026-1'!W:W,C35,'Planificación 2026-1'!G:G,"PS"))&gt;0,"P04"," ")</f>
        <v xml:space="preserve"> </v>
      </c>
      <c r="BL35" s="78"/>
      <c r="BM35" s="78" t="str">
        <f>IF(SUM(COUNTIFS('Planificación 2026-1'!E:E,"HUAURA",'Planificación 2026-1'!W:W,C35,'Planificación 2026-1'!G:G,"IN"))&gt;0,"P06"," ")</f>
        <v xml:space="preserve"> </v>
      </c>
      <c r="BN35" s="78" t="str">
        <f>IF(SUM(COUNTIFS('Planificación 2026-1'!E:E,"HUAURA",'Planificación 2026-1'!W:W,C35,'Planificación 2026-1'!G:G,"CA"))&gt;0,"P07"," ")</f>
        <v xml:space="preserve"> </v>
      </c>
      <c r="BO35" s="78" t="str">
        <f>IF(SUM(COUNTIFS('Planificación 2026-1'!E:E,"HUAURA",'Planificación 2026-1'!W:W,C35,'Planificación 2026-1'!G:G,"DE"))&gt;0,"P08"," ")</f>
        <v xml:space="preserve"> </v>
      </c>
      <c r="BP35" s="78" t="str">
        <f>IF(SUM(COUNTIFS('Planificación 2026-1'!E:E,"HUAURA",'Planificación 2026-1'!W:W,C35,'Planificación 2026-1'!G:G,"OB"))&gt;0,"P09"," ")</f>
        <v xml:space="preserve"> </v>
      </c>
      <c r="BQ35" s="78" t="str">
        <f>IF(SUM(COUNTIFS('Planificación 2026-1'!E:E,"HUAURA",'Planificación 2026-1'!W:W,C35,'Planificación 2026-1'!G:G,"MH"))&gt;0,"P31"," ")</f>
        <v xml:space="preserve"> </v>
      </c>
      <c r="BR35" s="78" t="str">
        <f>IF(SUM(COUNTIFS('Planificación 2026-1'!E:E,"HUAURA",'Planificación 2026-1'!W:W,C35,'Planificación 2026-1'!G:G,"IC"))&gt;0,"P32"," ")</f>
        <v xml:space="preserve"> </v>
      </c>
      <c r="BS35" s="78" t="str">
        <f>IF(SUM(COUNTIFS('Planificación 2026-1'!E:E,"HUAURA",'Planificación 2026-1'!W:W,C35,'Planificación 2026-1'!G:G,"AR"))&gt;0,"P34"," ")</f>
        <v xml:space="preserve"> </v>
      </c>
      <c r="BT35" s="78" t="str">
        <f>IF(SUM(COUNTIFS('Planificación 2026-1'!E:E,"HUAURA",'Planificación 2026-1'!W:W,C35,'Planificación 2026-1'!G:G,"T1"))&gt;0,"P35"," ")</f>
        <v xml:space="preserve"> </v>
      </c>
      <c r="BU35" s="78" t="str">
        <f>IF(SUM(COUNTIFS('Planificación 2026-1'!E:E,"HUAURA",'Planificación 2026-1'!W:W,C35,'Planificación 2026-1'!G:G,"T3"))&gt;0,"P36"," ")</f>
        <v xml:space="preserve"> </v>
      </c>
      <c r="BV35" s="78" t="str">
        <f>IF(SUM(COUNTIFS('Planificación 2026-1'!E:E,"HUAURA",'Planificación 2026-1'!W:W,C35,'Planificación 2026-1'!G:G,"T2"))&gt;0,"P37"," ")</f>
        <v xml:space="preserve"> </v>
      </c>
      <c r="BW35" s="78" t="str">
        <f>IF(SUM(COUNTIFS('Planificación 2026-1'!E:E,"HUAURA",'Planificación 2026-1'!W:W,C35,'Planificación 2026-1'!G:G,"AE"))&gt;0,"P38"," ")</f>
        <v xml:space="preserve"> </v>
      </c>
      <c r="BX35" s="78" t="str">
        <f>IF(SUM(COUNTIFS('Planificación 2026-1'!E:E,"HUAURA",'Planificación 2026-1'!W:W,C35,'Planificación 2026-1'!G:G,"T4"))&gt;0,"P55"," ")</f>
        <v xml:space="preserve"> </v>
      </c>
      <c r="BY35" s="79">
        <f>SUMIFS('Planificación 2026-1'!R:R,'Planificación 2026-1'!W:W,C35,'Planificación 2026-1'!G:G,"AF",'Planificación 2026-1'!H:H,"&gt;2")</f>
        <v>0</v>
      </c>
      <c r="BZ35" s="79">
        <f>SUMIFS('Planificación 2026-1'!R:R,'Planificación 2026-1'!W:W,C35,'Planificación 2026-1'!G:G,"EN",'Planificación 2026-1'!H:H,"&gt;2")</f>
        <v>0</v>
      </c>
      <c r="CA35" s="79">
        <f>SUMIFS('Planificación 2026-1'!R:R,'Planificación 2026-1'!W:W,C35,'Planificación 2026-1'!G:G,"IS",'Planificación 2026-1'!H:H,"&gt;2")</f>
        <v>0</v>
      </c>
      <c r="CB35" s="79">
        <f>SUMIFS('Planificación 2026-1'!R:R,'Planificación 2026-1'!W:W,C35,'Planificación 2026-1'!G:G,"PS",'Planificación 2026-1'!H:H,"&gt;2")</f>
        <v>0</v>
      </c>
      <c r="CC35" s="79">
        <f>SUMIFS('Planificación 2026-1'!R:R,'Planificación 2026-1'!W:W,C35,'Planificación 2026-1'!G:G,"IN",'Planificación 2026-1'!H:H,"&gt;2")</f>
        <v>0</v>
      </c>
      <c r="CD35" s="79">
        <f>SUMIFS('Planificación 2026-1'!R:R,'Planificación 2026-1'!W:W,C35,'Planificación 2026-1'!G:G,"CA",'Planificación 2026-1'!H:H,"&gt;2")</f>
        <v>0</v>
      </c>
      <c r="CE35" s="79">
        <f>SUMIFS('Planificación 2026-1'!R:R,'Planificación 2026-1'!W:W,C35,'Planificación 2026-1'!G:G,"DE",'Planificación 2026-1'!H:H,"&gt;2")</f>
        <v>0</v>
      </c>
      <c r="CF35" s="79">
        <f>SUMIFS('Planificación 2026-1'!R:R,'Planificación 2026-1'!W:W,C35,'Planificación 2026-1'!G:G,"OB",'Planificación 2026-1'!H:H,"&gt;2")</f>
        <v>32</v>
      </c>
      <c r="CG35" s="79">
        <f>SUMIFS('Planificación 2026-1'!R:R,'Planificación 2026-1'!W:W,C35,'Planificación 2026-1'!G:G,"MH",'Planificación 2026-1'!H:H,"&gt;2")</f>
        <v>0</v>
      </c>
      <c r="CH35" s="79">
        <f>SUMIFS('Planificación 2026-1'!R:R,'Planificación 2026-1'!W:W,C35,'Planificación 2026-1'!G:G,"IC",'Planificación 2026-1'!H:H,"&gt;2")</f>
        <v>0</v>
      </c>
      <c r="CI35" s="79">
        <f>SUMIFS('Planificación 2026-1'!R:R,'Planificación 2026-1'!W:W,C35,'Planificación 2026-1'!G:G,"AR",'Planificación 2026-1'!H:H,"&gt;2")</f>
        <v>0</v>
      </c>
      <c r="CJ35" s="79">
        <f>SUMIFS('Planificación 2026-1'!R:R,'Planificación 2026-1'!W:W,C35,'Planificación 2026-1'!G:G,"T1",'Planificación 2026-1'!H:H,"&gt;2")</f>
        <v>0</v>
      </c>
      <c r="CK35" s="79">
        <f>SUMIFS('Planificación 2026-1'!R:R,'Planificación 2026-1'!W:W,C35,'Planificación 2026-1'!G:G,"T3",'Planificación 2026-1'!H:H,"&gt;2")</f>
        <v>0</v>
      </c>
      <c r="CL35" s="79">
        <f>SUMIFS('Planificación 2026-1'!R:R,'Planificación 2026-1'!W:W,C35,'Planificación 2026-1'!G:G,"T2",'Planificación 2026-1'!H:H,"&gt;2")</f>
        <v>0</v>
      </c>
      <c r="CM35" s="79">
        <f>SUMIFS('Planificación 2026-1'!R:R,'Planificación 2026-1'!W:W,C35,'Planificación 2026-1'!G:G,"AE",'Planificación 2026-1'!H:H,"&gt;2")</f>
        <v>0</v>
      </c>
      <c r="CN35" s="79">
        <f>SUMIFS('Planificación 2026-1'!R:R,'Planificación 2026-1'!W:W,C35,'Planificación 2026-1'!G:G,"T4",'Planificación 2026-1'!H:H,"&gt;2")</f>
        <v>0</v>
      </c>
      <c r="CO35" s="79">
        <f>SUMIFS('Planificación 2026-1'!R:R,'Planificación 2026-1'!W:W,C35,'Planificación 2026-1'!G:G,"AF",'Planificación 2026-1'!H:H,"&lt;3")</f>
        <v>0</v>
      </c>
      <c r="CP35" s="79">
        <f>SUMIFS('Planificación 2026-1'!R:R,'Planificación 2026-1'!W:W,C35,'Planificación 2026-1'!G:G,"EN",'Planificación 2026-1'!H:H,"&lt;3")</f>
        <v>0</v>
      </c>
      <c r="CQ35" s="79">
        <f>SUMIFS('Planificación 2026-1'!R:R,'Planificación 2026-1'!W:W,C35,'Planificación 2026-1'!G:G,"IS",'Planificación 2026-1'!H:H,"&lt;3")</f>
        <v>0</v>
      </c>
      <c r="CR35" s="79">
        <f>SUMIFS('Planificación 2026-1'!R:R,'Planificación 2026-1'!W:W,C35,'Planificación 2026-1'!G:G,"PS",'Planificación 2026-1'!H:H,"&lt;3")</f>
        <v>0</v>
      </c>
      <c r="CS35" s="79">
        <f>SUMIFS('Planificación 2026-1'!R:R,'Planificación 2026-1'!W:W,C35,'Planificación 2026-1'!G:G,"IN",'Planificación 2026-1'!H:H,"&lt;3")</f>
        <v>0</v>
      </c>
      <c r="CT35" s="79">
        <f>SUMIFS('Planificación 2026-1'!R:R,'Planificación 2026-1'!W:W,C35,'Planificación 2026-1'!G:G,"CA",'Planificación 2026-1'!H:H,"&lt;3")</f>
        <v>0</v>
      </c>
      <c r="CU35" s="79">
        <f>SUMIFS('Planificación 2026-1'!R:R,'Planificación 2026-1'!W:W,C35,'Planificación 2026-1'!G:G,"DE",'Planificación 2026-1'!H:H,"&lt;3")</f>
        <v>0</v>
      </c>
      <c r="CV35" s="79">
        <f>SUMIFS('Planificación 2026-1'!R:R,'Planificación 2026-1'!W:W,C35,'Planificación 2026-1'!G:G,"OB",'Planificación 2026-1'!H:H,"&lt;3")</f>
        <v>0</v>
      </c>
      <c r="CW35" s="79">
        <f>SUMIFS('Planificación 2026-1'!R:R,'Planificación 2026-1'!W:W,C35,'Planificación 2026-1'!G:G,"MH",'Planificación 2026-1'!H:H,"&lt;3")</f>
        <v>0</v>
      </c>
      <c r="CX35" s="79">
        <f>SUMIFS('Planificación 2026-1'!R:R,'Planificación 2026-1'!W:W,C35,'Planificación 2026-1'!G:G,"IC",'Planificación 2026-1'!H:H,"&lt;3")</f>
        <v>0</v>
      </c>
      <c r="CY35" s="79">
        <f>SUMIFS('Planificación 2026-1'!R:R,'Planificación 2026-1'!W:W,C35,'Planificación 2026-1'!G:G,"AR",'Planificación 2026-1'!H:H,"&lt;3")</f>
        <v>0</v>
      </c>
      <c r="CZ35" s="79">
        <f>SUMIFS('Planificación 2026-1'!R:R,'Planificación 2026-1'!W:W,C35,'Planificación 2026-1'!G:G,"T1",'Planificación 2026-1'!H:H,"&lt;3")</f>
        <v>0</v>
      </c>
      <c r="DA35" s="79">
        <f>SUMIFS('Planificación 2026-1'!R:R,'Planificación 2026-1'!W:W,C35,'Planificación 2026-1'!G:G,"T3",'Planificación 2026-1'!H:H,"&lt;3")</f>
        <v>0</v>
      </c>
      <c r="DB35" s="79">
        <f>SUMIFS('Planificación 2026-1'!R:R,'Planificación 2026-1'!W:W,C35,'Planificación 2026-1'!G:G,"T2",'Planificación 2026-1'!H:H,"&lt;3")</f>
        <v>0</v>
      </c>
      <c r="DC35" s="79">
        <f>SUMIFS('Planificación 2026-1'!R:R,'Planificación 2026-1'!W:W,C35,'Planificación 2026-1'!G:G,"AE",'Planificación 2026-1'!H:H,"&lt;3")</f>
        <v>0</v>
      </c>
      <c r="DD35" s="79">
        <f>SUMIFS('Planificación 2026-1'!R:R,'Planificación 2026-1'!W:W,C35,'Planificación 2026-1'!G:G,"T4",'Planificación 2026-1'!H:H,"&lt;3")</f>
        <v>0</v>
      </c>
      <c r="DE35" s="78" t="str">
        <f t="shared" si="4"/>
        <v/>
      </c>
      <c r="DF35" s="30">
        <f>IF(C35="","",SUMIFS('Planificación 2026-1'!R:R,'Planificación 2026-1'!W:W,C35,'Planificación 2026-1'!E:E,"PRINCIPAL",'Planificación 2026-1'!X:X,"VIRTUAL"))</f>
        <v>0</v>
      </c>
      <c r="DG35" s="30">
        <f>IF(C35="","",SUMIFS('Planificación 2026-1'!R:R,'Planificación 2026-1'!W:W,C35,'Planificación 2026-1'!E:E,"PRINCIPAL",'Planificación 2026-1'!X:X,"PRESENCIAL"))</f>
        <v>0</v>
      </c>
      <c r="DH35" s="30">
        <f>IF(C35="","",SUMIFS('Planificación 2026-1'!R:R,'Planificación 2026-1'!W:W,C35,'Planificación 2026-1'!E:E,"PRINCIPAL",'Planificación 2026-1'!X:X,"HIBRIDO PRESENCIAL"))</f>
        <v>0</v>
      </c>
      <c r="DI35" s="78" t="str">
        <f t="shared" si="5"/>
        <v>P09</v>
      </c>
      <c r="DJ35" s="78">
        <f>IF(C35="","",SUMIFS('Planificación 2026-1'!R:R,'Planificación 2026-1'!W:W,C35,'Planificación 2026-1'!E:E,"FILIAL",'Planificación 2026-1'!X:X,"VIRTUAL"))</f>
        <v>0</v>
      </c>
      <c r="DK35" s="80">
        <f>IF(C35="","",SUMIFS('Planificación 2026-1'!R:R,'Planificación 2026-1'!W:W,C35,'Planificación 2026-1'!E:E,"FILIAL",'Planificación 2026-1'!X:X,"PRESENCIAL"))</f>
        <v>32</v>
      </c>
      <c r="DL35" s="42">
        <f>IF(C35="","",SUMIFS('Planificación 2026-1'!R:R,'Planificación 2026-1'!W:W,C35,'Planificación 2026-1'!E:E,"FILIAL",'Planificación 2026-1'!X:X,"HIBRIDO PRESENCIAL"))</f>
        <v>0</v>
      </c>
      <c r="DM35" s="81" t="str">
        <f t="shared" si="6"/>
        <v/>
      </c>
      <c r="DN35" s="78">
        <f>IF(C35="","",SUMIFS('Planificación 2026-1'!R:R,'Planificación 2026-1'!W:W,C35,'Planificación 2026-1'!E:E,"SUNAMPE",'Planificación 2026-1'!X:X,"VIRTUAL"))</f>
        <v>0</v>
      </c>
      <c r="DO35" s="42">
        <f>IF(C35="","",SUMIFS('Planificación 2026-1'!R:R,'Planificación 2026-1'!W:W,C35,'Planificación 2026-1'!E:E,"SUNAMPE",'Planificación 2026-1'!X:X,"PRESENCIAL"))</f>
        <v>0</v>
      </c>
      <c r="DP35" s="81" t="str">
        <f t="shared" si="7"/>
        <v/>
      </c>
      <c r="DQ35" s="78">
        <f>IF(C35="","",SUMIFS('Planificación 2026-1'!R:R,'Planificación 2026-1'!W:W,C35,'Planificación 2026-1'!E:E,"HUAURA",'Planificación 2026-1'!X:X,"VIRTUAL"))</f>
        <v>0</v>
      </c>
      <c r="DR35" s="42">
        <f>IF(C35="","",SUMIFS('Planificación 2026-1'!R:R,'Planificación 2026-1'!W:W,C35,'Planificación 2026-1'!E:E,"HUAURA",'Planificación 2026-1'!X:X,"PRESENCIAL"))</f>
        <v>0</v>
      </c>
      <c r="DS35" s="48">
        <f>SUMIFS('Planificación 2026-1'!R:R,'Planificación 2026-1'!W:W,C35,'Planificación 2026-1'!E:E,"PRINCIPAL",'Planificación 2026-1'!X:X,"VIRTUAL",'Planificación 2026-1'!H:H,"&gt;2")</f>
        <v>0</v>
      </c>
      <c r="DT35" s="48">
        <f>SUMIFS('Planificación 2026-1'!R:R,'Planificación 2026-1'!W:W,C35,'Planificación 2026-1'!E:E,"PRINCIPAL",'Planificación 2026-1'!X:X,"&lt;&gt;VIRTUAL",'Planificación 2026-1'!H:H,"&gt;2")</f>
        <v>0</v>
      </c>
      <c r="DU35" s="48">
        <f>SUMIFS('Planificación 2026-1'!R:R,'Planificación 2026-1'!W:W,C35,'Planificación 2026-1'!E:E,"SUNAMPE",'Planificación 2026-1'!X:X,"VIRTUAL",'Planificación 2026-1'!H:H,"&gt;2")</f>
        <v>0</v>
      </c>
      <c r="DV35" s="48">
        <f>SUMIFS('Planificación 2026-1'!R:R,'Planificación 2026-1'!W:W,C35,'Planificación 2026-1'!E:E,"SUNAMPE",'Planificación 2026-1'!X:X,"&lt;&gt;VIRTUAL",'Planificación 2026-1'!H:H,"&gt;2")</f>
        <v>0</v>
      </c>
      <c r="DW35" s="48">
        <f>SUMIFS('Planificación 2026-1'!R:R,'Planificación 2026-1'!W:W,C35,'Planificación 2026-1'!E:E,"FILIAL",'Planificación 2026-1'!X:X,"VIRTUAL",'Planificación 2026-1'!H:H,"&gt;2")</f>
        <v>0</v>
      </c>
      <c r="DX35" s="48">
        <f>SUMIFS('Planificación 2026-1'!R:R,'Planificación 2026-1'!W:W,C35,'Planificación 2026-1'!E:E,"FILIAL",'Planificación 2026-1'!X:X,"&lt;&gt;VIRTUAL",'Planificación 2026-1'!H:H,"&gt;2")</f>
        <v>32</v>
      </c>
      <c r="DY35" s="48">
        <f>SUMIFS('Planificación 2026-1'!R:R,'Planificación 2026-1'!W:W,C35,'Planificación 2026-1'!E:E,"PORUMA",'Planificación 2026-1'!X:X,"VIRTUAL",'Planificación 2026-1'!H:H,"&gt;2")</f>
        <v>0</v>
      </c>
      <c r="DZ35" s="48">
        <f>SUMIFS('Planificación 2026-1'!R:R,'Planificación 2026-1'!W:W,C35,'Planificación 2026-1'!E:E,"PORUMA",'Planificación 2026-1'!X:X,"&lt;&gt;VIRTUAL",'Planificación 2026-1'!H:H,"&gt;2")</f>
        <v>0</v>
      </c>
      <c r="EA35" s="48">
        <f>SUMIFS('Planificación 2026-1'!R:R,'Planificación 2026-1'!W:W,C35,'Planificación 2026-1'!E:E,"HUAURA",'Planificación 2026-1'!X:X,"VIRTUAL",'Planificación 2026-1'!H:H,"&gt;2")</f>
        <v>0</v>
      </c>
      <c r="EB35" s="48">
        <f>SUMIFS('Planificación 2026-1'!R:R,'Planificación 2026-1'!W:W,C35,'Planificación 2026-1'!E:E,"HUAURA",'Planificación 2026-1'!X:X,"&lt;&gt;VIRTUAL",'Planificación 2026-1'!H:H,"&gt;2")</f>
        <v>0</v>
      </c>
      <c r="EC35" s="48">
        <f>SUMIFS('Planificación 2026-1'!R:R,'Planificación 2026-1'!W:W,C35,'Planificación 2026-1'!E:E,"PRINCIPAL",'Planificación 2026-1'!X:X,"VIRTUAL",'Planificación 2026-1'!H:H,"&lt;3")</f>
        <v>0</v>
      </c>
      <c r="ED35" s="48">
        <f>SUMIFS('Planificación 2026-1'!R:R,'Planificación 2026-1'!W:W,C35,'Planificación 2026-1'!E:E,"PRINCIPAL",'Planificación 2026-1'!X:X,"&lt;&gt;VIRTUAL",'Planificación 2026-1'!H:H,"&lt;3")</f>
        <v>0</v>
      </c>
      <c r="EE35" s="48">
        <f>SUMIFS('Planificación 2026-1'!R:R,'Planificación 2026-1'!W:W,C35,'Planificación 2026-1'!E:E,"SUNAMPE",'Planificación 2026-1'!X:X,"VIRTUAL",'Planificación 2026-1'!H:H,"&lt;3")</f>
        <v>0</v>
      </c>
      <c r="EF35" s="48">
        <f>SUMIFS('Planificación 2026-1'!R:R,'Planificación 2026-1'!W:W,C35,'Planificación 2026-1'!E:E,"SUNAMPE",'Planificación 2026-1'!X:X,"&lt;&gt;VIRTUAL",'Planificación 2026-1'!H:H,"&lt;3")</f>
        <v>0</v>
      </c>
      <c r="EG35" s="48">
        <f>SUMIFS('Planificación 2026-1'!R:R,'Planificación 2026-1'!W:W,C35,'Planificación 2026-1'!E:E,"FILIAL",'Planificación 2026-1'!X:X,"VIRTUAL",'Planificación 2026-1'!H:H,"&lt;3")</f>
        <v>0</v>
      </c>
      <c r="EH35" s="48">
        <f>SUMIFS('Planificación 2026-1'!R:R,'Planificación 2026-1'!W:W,C35,'Planificación 2026-1'!E:E,"FILIAL",'Planificación 2026-1'!X:X,"&lt;&gt;VIRTUAL",'Planificación 2026-1'!H:H,"&lt;3")</f>
        <v>0</v>
      </c>
      <c r="EI35" s="48">
        <f>SUMIFS('Planificación 2026-1'!R:R,'Planificación 2026-1'!W:W,C35,'Planificación 2026-1'!E:E,"PORUMA",'Planificación 2026-1'!X:X,"VIRTUAL",'Planificación 2026-1'!H:H,"&lt;3")</f>
        <v>0</v>
      </c>
      <c r="EJ35" s="48">
        <f>SUMIFS('Planificación 2026-1'!R:R,'Planificación 2026-1'!W:W,C35,'Planificación 2026-1'!E:E,"PORUMA",'Planificación 2026-1'!X:X,"&lt;&gt;VIRTUAL",'Planificación 2026-1'!H:H,"&lt;3")</f>
        <v>0</v>
      </c>
      <c r="EK35" s="48">
        <f>SUMIFS('Planificación 2026-1'!R:R,'Planificación 2026-1'!W:W,C35,'Planificación 2026-1'!E:E,"HUAURA",'Planificación 2026-1'!X:X,"VIRTUAL",'Planificación 2026-1'!H:H,"&lt;3")</f>
        <v>0</v>
      </c>
      <c r="EL35" s="48">
        <f>SUMIFS('Planificación 2026-1'!R:R,'Planificación 2026-1'!W:W,C35,'Planificación 2026-1'!E:E,"HUAURA",'Planificación 2026-1'!X:X,"&lt;&gt;VIRTUAL",'Planificación 2026-1'!H:H,"&lt;3")</f>
        <v>0</v>
      </c>
      <c r="EM35" s="48">
        <f t="shared" si="8"/>
        <v>32</v>
      </c>
      <c r="EN35" s="48">
        <f t="shared" si="9"/>
        <v>0</v>
      </c>
      <c r="EO35" s="48">
        <f t="shared" si="10"/>
        <v>0</v>
      </c>
      <c r="EP35" s="48">
        <f t="shared" si="11"/>
        <v>0</v>
      </c>
      <c r="EQ35" s="48">
        <f t="shared" si="12"/>
        <v>0</v>
      </c>
      <c r="ER35" s="48"/>
      <c r="ES35" s="48">
        <f t="shared" si="13"/>
        <v>0</v>
      </c>
      <c r="ET35" s="48">
        <f t="shared" si="14"/>
        <v>32</v>
      </c>
      <c r="EU35" s="48" t="b">
        <f t="shared" si="15"/>
        <v>1</v>
      </c>
      <c r="EV35" s="48" t="str">
        <f t="shared" si="16"/>
        <v>FILIAL</v>
      </c>
      <c r="EW35" s="48" t="str">
        <f t="shared" si="17"/>
        <v>PRESENCIAL</v>
      </c>
    </row>
    <row r="36" spans="1:153" x14ac:dyDescent="0.3">
      <c r="A36" s="53"/>
      <c r="B36" s="383">
        <v>33</v>
      </c>
      <c r="C36" s="107" t="s">
        <v>42</v>
      </c>
      <c r="D36" s="82">
        <f>SUMIF('Planificación 2026-1'!W:W,C36,'Planificación 2026-1'!R:R)</f>
        <v>26</v>
      </c>
      <c r="E36" s="384" t="s">
        <v>341</v>
      </c>
      <c r="F36" s="107" t="s">
        <v>430</v>
      </c>
      <c r="G36" s="107" t="s">
        <v>302</v>
      </c>
      <c r="H36" s="107" t="s">
        <v>435</v>
      </c>
      <c r="I36" s="77" t="str">
        <f>IF(SUM(COUNTIFS('Planificación 2026-1'!E:E,"PRINCIPAL",'Planificación 2026-1'!W:W,C36,'Planificación 2026-1'!G:G,"AF"))&gt;0,"P01"," ")</f>
        <v xml:space="preserve"> </v>
      </c>
      <c r="J36" s="78" t="str">
        <f>IF(SUM(COUNTIFS('Planificación 2026-1'!E:E,"PRINCIPAL",'Planificación 2026-1'!W:W,C36,'Planificación 2026-1'!G:G,"EN"))&gt;0,"P02"," ")</f>
        <v xml:space="preserve"> </v>
      </c>
      <c r="K36" s="78" t="str">
        <f>IF(SUM(COUNTIFS('Planificación 2026-1'!E:E,"PRINCIPAL",'Planificación 2026-1'!W:W,C36,'Planificación 2026-1'!G:G,"IS"))&gt;0,"P03"," ")</f>
        <v xml:space="preserve"> </v>
      </c>
      <c r="L36" s="78" t="str">
        <f>IF(SUM(COUNTIFS('Planificación 2026-1'!E:E,"PRINCIPAL",'Planificación 2026-1'!W:W,C36,'Planificación 2026-1'!G:G,"PS"))&gt;0,"P04"," ")</f>
        <v>P04</v>
      </c>
      <c r="M36" s="78"/>
      <c r="N36" s="78" t="str">
        <f>IF(SUM(COUNTIFS('Planificación 2026-1'!E:E,"PRINCIPAL",'Planificación 2026-1'!W:W,C36,'Planificación 2026-1'!G:G,"IN"))&gt;0,"P06"," ")</f>
        <v xml:space="preserve"> </v>
      </c>
      <c r="O36" s="78" t="str">
        <f>IF(SUM(COUNTIFS('Planificación 2026-1'!E:E,"PRINCIPAL",'Planificación 2026-1'!W:W,C36,'Planificación 2026-1'!G:G,"CA"))&gt;0,"P07"," ")</f>
        <v xml:space="preserve"> </v>
      </c>
      <c r="P36" s="78" t="str">
        <f>IF(SUM(COUNTIFS('Planificación 2026-1'!E:E,"PRINCIPAL",'Planificación 2026-1'!W:W,C36,'Planificación 2026-1'!G:G,"DE"))&gt;0,"P08"," ")</f>
        <v xml:space="preserve"> </v>
      </c>
      <c r="Q36" s="78" t="str">
        <f>IF(SUM(COUNTIFS('Planificación 2026-1'!E:E,"PRINCIPAL",'Planificación 2026-1'!W:W,C36,'Planificación 2026-1'!G:G,"OB"))&gt;0,"P09"," ")</f>
        <v xml:space="preserve"> </v>
      </c>
      <c r="R36" s="78" t="str">
        <f>IF(SUM(COUNTIFS('Planificación 2026-1'!E:E,"PRINCIPAL",'Planificación 2026-1'!W:W,C36,'Planificación 2026-1'!G:G,"MH"))&gt;0,"P31"," ")</f>
        <v xml:space="preserve"> </v>
      </c>
      <c r="S36" s="78" t="str">
        <f>IF(SUM(COUNTIFS('Planificación 2026-1'!E:E,"PRINCIPAL",'Planificación 2026-1'!W:W,C36,'Planificación 2026-1'!G:G,"IC"))&gt;0,"P32"," ")</f>
        <v xml:space="preserve"> </v>
      </c>
      <c r="T36" s="78" t="str">
        <f>IF(SUM(COUNTIFS('Planificación 2026-1'!E:E,"PRINCIPAL",'Planificación 2026-1'!W:W,C36,'Planificación 2026-1'!G:G,"AR"))&gt;0,"P34"," ")</f>
        <v xml:space="preserve"> </v>
      </c>
      <c r="U36" s="78" t="str">
        <f>IF(SUM(COUNTIFS('Planificación 2026-1'!E:E,"PRINCIPAL",'Planificación 2026-1'!W:W,C36,'Planificación 2026-1'!G:G,"T1"))&gt;0,"P35"," ")</f>
        <v xml:space="preserve"> </v>
      </c>
      <c r="V36" s="78" t="str">
        <f>IF(SUM(COUNTIFS('Planificación 2026-1'!E:E,"PRINCIPAL",'Planificación 2026-1'!W:W,C36,'Planificación 2026-1'!G:G,"T3"))&gt;0,"P36"," ")</f>
        <v xml:space="preserve"> </v>
      </c>
      <c r="W36" s="78" t="str">
        <f>IF(SUM(COUNTIFS('Planificación 2026-1'!E:E,"PRINCIPAL",'Planificación 2026-1'!W:W,C36,'Planificación 2026-1'!G:G,"T2"))&gt;0,"P37"," ")</f>
        <v xml:space="preserve"> </v>
      </c>
      <c r="X36" s="78" t="str">
        <f>IF(SUM(COUNTIFS('Planificación 2026-1'!E:E,"PRINCIPAL",'Planificación 2026-1'!W:W,C36,'Planificación 2026-1'!G:G,"AE"))&gt;0,"P38"," ")</f>
        <v xml:space="preserve"> </v>
      </c>
      <c r="Y36" s="78" t="str">
        <f>IF(SUM(COUNTIFS('Planificación 2026-1'!E:E,"PRINCIPAL",'Planificación 2026-1'!W:W,C36,'Planificación 2026-1'!G:G,"T4"))&gt;0,"P55"," ")</f>
        <v xml:space="preserve"> </v>
      </c>
      <c r="Z36" s="78" t="str">
        <f>IF(SUM(COUNTIFS('Planificación 2026-1'!E:E,"FILIAL",'Planificación 2026-1'!W:W,C36,'Planificación 2026-1'!G:G,"AF"))&gt;0," P01"," ")</f>
        <v xml:space="preserve"> </v>
      </c>
      <c r="AA36" s="78" t="str">
        <f>IF(SUM(COUNTIFS('Planificación 2026-1'!E:E,"FILIAL",'Planificación 2026-1'!W:W,C36,'Planificación 2026-1'!G:G,"EN"))&gt;0,"P02"," ")</f>
        <v xml:space="preserve"> </v>
      </c>
      <c r="AB36" s="78" t="str">
        <f>IF(SUM(COUNTIFS('Planificación 2026-1'!E:E,"FILIAL",'Planificación 2026-1'!W:W,C36,'Planificación 2026-1'!G:G,"IS"))&gt;0,"P03"," ")</f>
        <v xml:space="preserve"> </v>
      </c>
      <c r="AC36" s="78" t="str">
        <f>IF(SUM(COUNTIFS('Planificación 2026-1'!E:E,"FILIAL",'Planificación 2026-1'!W:W,C36,'Planificación 2026-1'!G:G,"PS"))&gt;0,"P04"," ")</f>
        <v>P04</v>
      </c>
      <c r="AD36" s="78"/>
      <c r="AE36" s="78" t="str">
        <f>IF(SUM(COUNTIFS('Planificación 2026-1'!E:E,"FILIAL",'Planificación 2026-1'!W:W,C36,'Planificación 2026-1'!G:G,"IN"))&gt;0,"P06"," ")</f>
        <v xml:space="preserve"> </v>
      </c>
      <c r="AF36" s="78" t="str">
        <f>IF(SUM(COUNTIFS('Planificación 2026-1'!E:E,"FILIAL",'Planificación 2026-1'!W:W,C36,'Planificación 2026-1'!G:G,"CA"))&gt;0,"P07"," ")</f>
        <v xml:space="preserve"> </v>
      </c>
      <c r="AG36" s="78" t="str">
        <f>IF(SUM(COUNTIFS('Planificación 2026-1'!E:E,"FILIAL",'Planificación 2026-1'!W:W,C36,'Planificación 2026-1'!G:G,"DE"))&gt;0,"P08"," ")</f>
        <v xml:space="preserve"> </v>
      </c>
      <c r="AH36" s="78" t="str">
        <f>IF(SUM(COUNTIFS('Planificación 2026-1'!E:E,"FILIAL",'Planificación 2026-1'!W:W,C36,'Planificación 2026-1'!G:G,"OB"))&gt;0,"P09"," ")</f>
        <v xml:space="preserve"> </v>
      </c>
      <c r="AI36" s="78" t="str">
        <f>IF(SUM(COUNTIFS('Planificación 2026-1'!E:E,"FILIAL",'Planificación 2026-1'!W:W,C36,'Planificación 2026-1'!G:G,"MH"))&gt;0,"P31"," ")</f>
        <v xml:space="preserve"> </v>
      </c>
      <c r="AJ36" s="78" t="str">
        <f>IF(SUM(COUNTIFS('Planificación 2026-1'!E:E,"FILIAL",'Planificación 2026-1'!W:W,C36,'Planificación 2026-1'!G:G,"IC"))&gt;0,"P32"," ")</f>
        <v xml:space="preserve"> </v>
      </c>
      <c r="AK36" s="78" t="str">
        <f>IF(SUM(COUNTIFS('Planificación 2026-1'!E:E,"FILIAL",'Planificación 2026-1'!W:W,C36,'Planificación 2026-1'!G:G,"AR"))&gt;0,"P34"," ")</f>
        <v xml:space="preserve"> </v>
      </c>
      <c r="AL36" s="78" t="str">
        <f>IF(SUM(COUNTIFS('Planificación 2026-1'!E:E,"FILIAL",'Planificación 2026-1'!W:W,C36,'Planificación 2026-1'!G:G,"T1"))&gt;0,"P35"," ")</f>
        <v xml:space="preserve"> </v>
      </c>
      <c r="AM36" s="78" t="str">
        <f>IF(SUM(COUNTIFS('Planificación 2026-1'!E:E,"FILIAL",'Planificación 2026-1'!W:W,C36,'Planificación 2026-1'!G:G,"T3"))&gt;0,"P36"," ")</f>
        <v xml:space="preserve"> </v>
      </c>
      <c r="AN36" s="78" t="str">
        <f>IF(SUM(COUNTIFS('Planificación 2026-1'!E:E,"FILIAL",'Planificación 2026-1'!W:W,C36,'Planificación 2026-1'!G:G,"T2"))&gt;0,"P37"," ")</f>
        <v xml:space="preserve"> </v>
      </c>
      <c r="AO36" s="78" t="str">
        <f>IF(SUM(COUNTIFS('Planificación 2026-1'!E:E,"FILIAL",'Planificación 2026-1'!W:W,C36,'Planificación 2026-1'!G:G,"AE"))&gt;0,"P38"," ")</f>
        <v xml:space="preserve"> </v>
      </c>
      <c r="AP36" s="78" t="str">
        <f>IF(SUM(COUNTIFS('Planificación 2026-1'!E:E,"FILIAL",'Planificación 2026-1'!W:W,C36,'Planificación 2026-1'!G:G,"T4"))&gt;0,"P55"," ")</f>
        <v xml:space="preserve"> </v>
      </c>
      <c r="AQ36" s="78" t="str">
        <f>IF(SUM(COUNTIFS('Planificación 2026-1'!E:E,"SUNAMPE",'Planificación 2026-1'!W:W,C36,'Planificación 2026-1'!G:G,"AF"))&gt;0," P01"," ")</f>
        <v xml:space="preserve"> </v>
      </c>
      <c r="AR36" s="78" t="str">
        <f>IF(SUM(COUNTIFS('Planificación 2026-1'!E:E,"SUNAMPE",'Planificación 2026-1'!W:W,C36,'Planificación 2026-1'!G:G,"EN"))&gt;0,"P02"," ")</f>
        <v xml:space="preserve"> </v>
      </c>
      <c r="AS36" s="78" t="str">
        <f>IF(SUM(COUNTIFS('Planificación 2026-1'!E:E,"SUNAMPE",'Planificación 2026-1'!W:W,C36,'Planificación 2026-1'!G:G,"IS"))&gt;0,"P03"," ")</f>
        <v xml:space="preserve"> </v>
      </c>
      <c r="AT36" s="78" t="str">
        <f>IF(SUM(COUNTIFS('Planificación 2026-1'!E:E,"SUNAMPE",'Planificación 2026-1'!W:W,C36,'Planificación 2026-1'!G:G,"PS"))&gt;0,"P04"," ")</f>
        <v xml:space="preserve"> </v>
      </c>
      <c r="AU36" s="78"/>
      <c r="AV36" s="78" t="str">
        <f>IF(SUM(COUNTIFS('Planificación 2026-1'!E:E,"SUNAMPE",'Planificación 2026-1'!W:W,C36,'Planificación 2026-1'!G:G,"IN"))&gt;0,"P06"," ")</f>
        <v xml:space="preserve"> </v>
      </c>
      <c r="AW36" s="78" t="str">
        <f>IF(SUM(COUNTIFS('Planificación 2026-1'!E:E,"SUNAMPE",'Planificación 2026-1'!W:W,C36,'Planificación 2026-1'!G:G,"CA"))&gt;0,"P07"," ")</f>
        <v xml:space="preserve"> </v>
      </c>
      <c r="AX36" s="78" t="str">
        <f>IF(SUM(COUNTIFS('Planificación 2026-1'!E:E,"SUNAMPE",'Planificación 2026-1'!W:W,C36,'Planificación 2026-1'!G:G,"DE"))&gt;0,"P08"," ")</f>
        <v xml:space="preserve"> </v>
      </c>
      <c r="AY36" s="78" t="str">
        <f>IF(SUM(COUNTIFS('Planificación 2026-1'!E:E,"SUNAMPE",'Planificación 2026-1'!W:W,C36,'Planificación 2026-1'!G:G,"OB"))&gt;0,"P09"," ")</f>
        <v xml:space="preserve"> </v>
      </c>
      <c r="AZ36" s="78" t="str">
        <f>IF(SUM(COUNTIFS('Planificación 2026-1'!E:E,"SUNAMPE",'Planificación 2026-1'!W:W,C36,'Planificación 2026-1'!G:G,"MH"))&gt;0,"P31"," ")</f>
        <v>P31</v>
      </c>
      <c r="BA36" s="78" t="str">
        <f>IF(SUM(COUNTIFS('Planificación 2026-1'!E:E,"SUNAMPE",'Planificación 2026-1'!W:W,C36,'Planificación 2026-1'!G:G,"IC"))&gt;0,"P32"," ")</f>
        <v xml:space="preserve"> </v>
      </c>
      <c r="BB36" s="78" t="str">
        <f>IF(SUM(COUNTIFS('Planificación 2026-1'!E:E,"SUNAMPE",'Planificación 2026-1'!W:W,C36,'Planificación 2026-1'!G:G,"AR"))&gt;0,"P34"," ")</f>
        <v xml:space="preserve"> </v>
      </c>
      <c r="BC36" s="78" t="str">
        <f>IF(SUM(COUNTIFS('Planificación 2026-1'!E:E,"SUNAMPE",'Planificación 2026-1'!W:W,C36,'Planificación 2026-1'!G:G,"T1"))&gt;0,"P35"," ")</f>
        <v xml:space="preserve"> </v>
      </c>
      <c r="BD36" s="78" t="str">
        <f>IF(SUM(COUNTIFS('Planificación 2026-1'!E:E,"SUNAMPE",'Planificación 2026-1'!W:W,C36,'Planificación 2026-1'!G:G,"T3"))&gt;0,"P36"," ")</f>
        <v xml:space="preserve"> </v>
      </c>
      <c r="BE36" s="78" t="str">
        <f>IF(SUM(COUNTIFS('Planificación 2026-1'!E:E,"SUNAMPE",'Planificación 2026-1'!W:W,C36,'Planificación 2026-1'!G:G,"T2"))&gt;0,"P37"," ")</f>
        <v xml:space="preserve"> </v>
      </c>
      <c r="BF36" s="78" t="str">
        <f>IF(SUM(COUNTIFS('Planificación 2026-1'!E:E,"SUNAMPE",'Planificación 2026-1'!W:W,C36,'Planificación 2026-1'!G:G,"AE"))&gt;0,"P38"," ")</f>
        <v xml:space="preserve"> </v>
      </c>
      <c r="BG36" s="78" t="str">
        <f>IF(SUM(COUNTIFS('Planificación 2026-1'!E:E,"SUNAMPE",'Planificación 2026-1'!W:W,C36,'Planificación 2026-1'!G:G,"T4"))&gt;0,"P55"," ")</f>
        <v xml:space="preserve"> </v>
      </c>
      <c r="BH36" s="78" t="str">
        <f>IF(SUM(COUNTIFS('Planificación 2026-1'!E:E,"HUAURA",'Planificación 2026-1'!W:W,C36,'Planificación 2026-1'!G:G,"AF"))&gt;0," P01"," ")</f>
        <v xml:space="preserve"> </v>
      </c>
      <c r="BI36" s="78" t="str">
        <f>IF(SUM(COUNTIFS('Planificación 2026-1'!E:E,"HUAURA",'Planificación 2026-1'!W:W,C36,'Planificación 2026-1'!G:G,"EN"))&gt;0,"P02"," ")</f>
        <v xml:space="preserve"> </v>
      </c>
      <c r="BJ36" s="78" t="str">
        <f>IF(SUM(COUNTIFS('Planificación 2026-1'!E:E,"HUAURA",'Planificación 2026-1'!W:W,C36,'Planificación 2026-1'!G:G,"IS"))&gt;0,"P03"," ")</f>
        <v xml:space="preserve"> </v>
      </c>
      <c r="BK36" s="78" t="str">
        <f>IF(SUM(COUNTIFS('Planificación 2026-1'!E:E,"HUAURA",'Planificación 2026-1'!W:W,C36,'Planificación 2026-1'!G:G,"PS"))&gt;0,"P04"," ")</f>
        <v xml:space="preserve"> </v>
      </c>
      <c r="BL36" s="78"/>
      <c r="BM36" s="78" t="str">
        <f>IF(SUM(COUNTIFS('Planificación 2026-1'!E:E,"HUAURA",'Planificación 2026-1'!W:W,C36,'Planificación 2026-1'!G:G,"IN"))&gt;0,"P06"," ")</f>
        <v xml:space="preserve"> </v>
      </c>
      <c r="BN36" s="78" t="str">
        <f>IF(SUM(COUNTIFS('Planificación 2026-1'!E:E,"HUAURA",'Planificación 2026-1'!W:W,C36,'Planificación 2026-1'!G:G,"CA"))&gt;0,"P07"," ")</f>
        <v xml:space="preserve"> </v>
      </c>
      <c r="BO36" s="78" t="str">
        <f>IF(SUM(COUNTIFS('Planificación 2026-1'!E:E,"HUAURA",'Planificación 2026-1'!W:W,C36,'Planificación 2026-1'!G:G,"DE"))&gt;0,"P08"," ")</f>
        <v xml:space="preserve"> </v>
      </c>
      <c r="BP36" s="78" t="str">
        <f>IF(SUM(COUNTIFS('Planificación 2026-1'!E:E,"HUAURA",'Planificación 2026-1'!W:W,C36,'Planificación 2026-1'!G:G,"OB"))&gt;0,"P09"," ")</f>
        <v xml:space="preserve"> </v>
      </c>
      <c r="BQ36" s="78" t="str">
        <f>IF(SUM(COUNTIFS('Planificación 2026-1'!E:E,"HUAURA",'Planificación 2026-1'!W:W,C36,'Planificación 2026-1'!G:G,"MH"))&gt;0,"P31"," ")</f>
        <v xml:space="preserve"> </v>
      </c>
      <c r="BR36" s="78" t="str">
        <f>IF(SUM(COUNTIFS('Planificación 2026-1'!E:E,"HUAURA",'Planificación 2026-1'!W:W,C36,'Planificación 2026-1'!G:G,"IC"))&gt;0,"P32"," ")</f>
        <v xml:space="preserve"> </v>
      </c>
      <c r="BS36" s="78" t="str">
        <f>IF(SUM(COUNTIFS('Planificación 2026-1'!E:E,"HUAURA",'Planificación 2026-1'!W:W,C36,'Planificación 2026-1'!G:G,"AR"))&gt;0,"P34"," ")</f>
        <v xml:space="preserve"> </v>
      </c>
      <c r="BT36" s="78" t="str">
        <f>IF(SUM(COUNTIFS('Planificación 2026-1'!E:E,"HUAURA",'Planificación 2026-1'!W:W,C36,'Planificación 2026-1'!G:G,"T1"))&gt;0,"P35"," ")</f>
        <v xml:space="preserve"> </v>
      </c>
      <c r="BU36" s="78" t="str">
        <f>IF(SUM(COUNTIFS('Planificación 2026-1'!E:E,"HUAURA",'Planificación 2026-1'!W:W,C36,'Planificación 2026-1'!G:G,"T3"))&gt;0,"P36"," ")</f>
        <v xml:space="preserve"> </v>
      </c>
      <c r="BV36" s="78" t="str">
        <f>IF(SUM(COUNTIFS('Planificación 2026-1'!E:E,"HUAURA",'Planificación 2026-1'!W:W,C36,'Planificación 2026-1'!G:G,"T2"))&gt;0,"P37"," ")</f>
        <v xml:space="preserve"> </v>
      </c>
      <c r="BW36" s="78" t="str">
        <f>IF(SUM(COUNTIFS('Planificación 2026-1'!E:E,"HUAURA",'Planificación 2026-1'!W:W,C36,'Planificación 2026-1'!G:G,"AE"))&gt;0,"P38"," ")</f>
        <v xml:space="preserve"> </v>
      </c>
      <c r="BX36" s="78" t="str">
        <f>IF(SUM(COUNTIFS('Planificación 2026-1'!E:E,"HUAURA",'Planificación 2026-1'!W:W,C36,'Planificación 2026-1'!G:G,"T4"))&gt;0,"P55"," ")</f>
        <v xml:space="preserve"> </v>
      </c>
      <c r="BY36" s="79">
        <f>SUMIFS('Planificación 2026-1'!R:R,'Planificación 2026-1'!W:W,C36,'Planificación 2026-1'!G:G,"AF",'Planificación 2026-1'!H:H,"&gt;2")</f>
        <v>0</v>
      </c>
      <c r="BZ36" s="79">
        <f>SUMIFS('Planificación 2026-1'!R:R,'Planificación 2026-1'!W:W,C36,'Planificación 2026-1'!G:G,"EN",'Planificación 2026-1'!H:H,"&gt;2")</f>
        <v>0</v>
      </c>
      <c r="CA36" s="79">
        <f>SUMIFS('Planificación 2026-1'!R:R,'Planificación 2026-1'!W:W,C36,'Planificación 2026-1'!G:G,"IS",'Planificación 2026-1'!H:H,"&gt;2")</f>
        <v>0</v>
      </c>
      <c r="CB36" s="79">
        <f>SUMIFS('Planificación 2026-1'!R:R,'Planificación 2026-1'!W:W,C36,'Planificación 2026-1'!G:G,"PS",'Planificación 2026-1'!H:H,"&gt;2")</f>
        <v>10</v>
      </c>
      <c r="CC36" s="79">
        <f>SUMIFS('Planificación 2026-1'!R:R,'Planificación 2026-1'!W:W,C36,'Planificación 2026-1'!G:G,"IN",'Planificación 2026-1'!H:H,"&gt;2")</f>
        <v>0</v>
      </c>
      <c r="CD36" s="79">
        <f>SUMIFS('Planificación 2026-1'!R:R,'Planificación 2026-1'!W:W,C36,'Planificación 2026-1'!G:G,"CA",'Planificación 2026-1'!H:H,"&gt;2")</f>
        <v>0</v>
      </c>
      <c r="CE36" s="79">
        <f>SUMIFS('Planificación 2026-1'!R:R,'Planificación 2026-1'!W:W,C36,'Planificación 2026-1'!G:G,"DE",'Planificación 2026-1'!H:H,"&gt;2")</f>
        <v>0</v>
      </c>
      <c r="CF36" s="79">
        <f>SUMIFS('Planificación 2026-1'!R:R,'Planificación 2026-1'!W:W,C36,'Planificación 2026-1'!G:G,"OB",'Planificación 2026-1'!H:H,"&gt;2")</f>
        <v>0</v>
      </c>
      <c r="CG36" s="79">
        <f>SUMIFS('Planificación 2026-1'!R:R,'Planificación 2026-1'!W:W,C36,'Planificación 2026-1'!G:G,"MH",'Planificación 2026-1'!H:H,"&gt;2")</f>
        <v>16</v>
      </c>
      <c r="CH36" s="79">
        <f>SUMIFS('Planificación 2026-1'!R:R,'Planificación 2026-1'!W:W,C36,'Planificación 2026-1'!G:G,"IC",'Planificación 2026-1'!H:H,"&gt;2")</f>
        <v>0</v>
      </c>
      <c r="CI36" s="79">
        <f>SUMIFS('Planificación 2026-1'!R:R,'Planificación 2026-1'!W:W,C36,'Planificación 2026-1'!G:G,"AR",'Planificación 2026-1'!H:H,"&gt;2")</f>
        <v>0</v>
      </c>
      <c r="CJ36" s="79">
        <f>SUMIFS('Planificación 2026-1'!R:R,'Planificación 2026-1'!W:W,C36,'Planificación 2026-1'!G:G,"T1",'Planificación 2026-1'!H:H,"&gt;2")</f>
        <v>0</v>
      </c>
      <c r="CK36" s="79">
        <f>SUMIFS('Planificación 2026-1'!R:R,'Planificación 2026-1'!W:W,C36,'Planificación 2026-1'!G:G,"T3",'Planificación 2026-1'!H:H,"&gt;2")</f>
        <v>0</v>
      </c>
      <c r="CL36" s="79">
        <f>SUMIFS('Planificación 2026-1'!R:R,'Planificación 2026-1'!W:W,C36,'Planificación 2026-1'!G:G,"T2",'Planificación 2026-1'!H:H,"&gt;2")</f>
        <v>0</v>
      </c>
      <c r="CM36" s="79">
        <f>SUMIFS('Planificación 2026-1'!R:R,'Planificación 2026-1'!W:W,C36,'Planificación 2026-1'!G:G,"AE",'Planificación 2026-1'!H:H,"&gt;2")</f>
        <v>0</v>
      </c>
      <c r="CN36" s="79">
        <f>SUMIFS('Planificación 2026-1'!R:R,'Planificación 2026-1'!W:W,C36,'Planificación 2026-1'!G:G,"T4",'Planificación 2026-1'!H:H,"&gt;2")</f>
        <v>0</v>
      </c>
      <c r="CO36" s="79">
        <f>SUMIFS('Planificación 2026-1'!R:R,'Planificación 2026-1'!W:W,C36,'Planificación 2026-1'!G:G,"AF",'Planificación 2026-1'!H:H,"&lt;3")</f>
        <v>0</v>
      </c>
      <c r="CP36" s="79">
        <f>SUMIFS('Planificación 2026-1'!R:R,'Planificación 2026-1'!W:W,C36,'Planificación 2026-1'!G:G,"EN",'Planificación 2026-1'!H:H,"&lt;3")</f>
        <v>0</v>
      </c>
      <c r="CQ36" s="79">
        <f>SUMIFS('Planificación 2026-1'!R:R,'Planificación 2026-1'!W:W,C36,'Planificación 2026-1'!G:G,"IS",'Planificación 2026-1'!H:H,"&lt;3")</f>
        <v>0</v>
      </c>
      <c r="CR36" s="79">
        <f>SUMIFS('Planificación 2026-1'!R:R,'Planificación 2026-1'!W:W,C36,'Planificación 2026-1'!G:G,"PS",'Planificación 2026-1'!H:H,"&lt;3")</f>
        <v>0</v>
      </c>
      <c r="CS36" s="79">
        <f>SUMIFS('Planificación 2026-1'!R:R,'Planificación 2026-1'!W:W,C36,'Planificación 2026-1'!G:G,"IN",'Planificación 2026-1'!H:H,"&lt;3")</f>
        <v>0</v>
      </c>
      <c r="CT36" s="79">
        <f>SUMIFS('Planificación 2026-1'!R:R,'Planificación 2026-1'!W:W,C36,'Planificación 2026-1'!G:G,"CA",'Planificación 2026-1'!H:H,"&lt;3")</f>
        <v>0</v>
      </c>
      <c r="CU36" s="79">
        <f>SUMIFS('Planificación 2026-1'!R:R,'Planificación 2026-1'!W:W,C36,'Planificación 2026-1'!G:G,"DE",'Planificación 2026-1'!H:H,"&lt;3")</f>
        <v>0</v>
      </c>
      <c r="CV36" s="79">
        <f>SUMIFS('Planificación 2026-1'!R:R,'Planificación 2026-1'!W:W,C36,'Planificación 2026-1'!G:G,"OB",'Planificación 2026-1'!H:H,"&lt;3")</f>
        <v>0</v>
      </c>
      <c r="CW36" s="79">
        <f>SUMIFS('Planificación 2026-1'!R:R,'Planificación 2026-1'!W:W,C36,'Planificación 2026-1'!G:G,"MH",'Planificación 2026-1'!H:H,"&lt;3")</f>
        <v>0</v>
      </c>
      <c r="CX36" s="79">
        <f>SUMIFS('Planificación 2026-1'!R:R,'Planificación 2026-1'!W:W,C36,'Planificación 2026-1'!G:G,"IC",'Planificación 2026-1'!H:H,"&lt;3")</f>
        <v>0</v>
      </c>
      <c r="CY36" s="79">
        <f>SUMIFS('Planificación 2026-1'!R:R,'Planificación 2026-1'!W:W,C36,'Planificación 2026-1'!G:G,"AR",'Planificación 2026-1'!H:H,"&lt;3")</f>
        <v>0</v>
      </c>
      <c r="CZ36" s="79">
        <f>SUMIFS('Planificación 2026-1'!R:R,'Planificación 2026-1'!W:W,C36,'Planificación 2026-1'!G:G,"T1",'Planificación 2026-1'!H:H,"&lt;3")</f>
        <v>0</v>
      </c>
      <c r="DA36" s="79">
        <f>SUMIFS('Planificación 2026-1'!R:R,'Planificación 2026-1'!W:W,C36,'Planificación 2026-1'!G:G,"T3",'Planificación 2026-1'!H:H,"&lt;3")</f>
        <v>0</v>
      </c>
      <c r="DB36" s="79">
        <f>SUMIFS('Planificación 2026-1'!R:R,'Planificación 2026-1'!W:W,C36,'Planificación 2026-1'!G:G,"T2",'Planificación 2026-1'!H:H,"&lt;3")</f>
        <v>0</v>
      </c>
      <c r="DC36" s="79">
        <f>SUMIFS('Planificación 2026-1'!R:R,'Planificación 2026-1'!W:W,C36,'Planificación 2026-1'!G:G,"AE",'Planificación 2026-1'!H:H,"&lt;3")</f>
        <v>0</v>
      </c>
      <c r="DD36" s="79">
        <f>SUMIFS('Planificación 2026-1'!R:R,'Planificación 2026-1'!W:W,C36,'Planificación 2026-1'!G:G,"T4",'Planificación 2026-1'!H:H,"&lt;3")</f>
        <v>0</v>
      </c>
      <c r="DE36" s="78" t="str">
        <f t="shared" si="4"/>
        <v>P04</v>
      </c>
      <c r="DF36" s="30">
        <f>IF(C36="","",SUMIFS('Planificación 2026-1'!R:R,'Planificación 2026-1'!W:W,C36,'Planificación 2026-1'!E:E,"PRINCIPAL",'Planificación 2026-1'!X:X,"VIRTUAL"))</f>
        <v>0</v>
      </c>
      <c r="DG36" s="30">
        <f>IF(C36="","",SUMIFS('Planificación 2026-1'!R:R,'Planificación 2026-1'!W:W,C36,'Planificación 2026-1'!E:E,"PRINCIPAL",'Planificación 2026-1'!X:X,"PRESENCIAL"))</f>
        <v>5</v>
      </c>
      <c r="DH36" s="30">
        <f>IF(C36="","",SUMIFS('Planificación 2026-1'!R:R,'Planificación 2026-1'!W:W,C36,'Planificación 2026-1'!E:E,"PRINCIPAL",'Planificación 2026-1'!X:X,"HIBRIDO PRESENCIAL"))</f>
        <v>0</v>
      </c>
      <c r="DI36" s="78" t="str">
        <f t="shared" si="5"/>
        <v>P04</v>
      </c>
      <c r="DJ36" s="78">
        <f>IF(C36="","",SUMIFS('Planificación 2026-1'!R:R,'Planificación 2026-1'!W:W,C36,'Planificación 2026-1'!E:E,"FILIAL",'Planificación 2026-1'!X:X,"VIRTUAL"))</f>
        <v>0</v>
      </c>
      <c r="DK36" s="80">
        <f>IF(C36="","",SUMIFS('Planificación 2026-1'!R:R,'Planificación 2026-1'!W:W,C36,'Planificación 2026-1'!E:E,"FILIAL",'Planificación 2026-1'!X:X,"PRESENCIAL"))</f>
        <v>5</v>
      </c>
      <c r="DL36" s="42">
        <f>IF(C36="","",SUMIFS('Planificación 2026-1'!R:R,'Planificación 2026-1'!W:W,C36,'Planificación 2026-1'!E:E,"FILIAL",'Planificación 2026-1'!X:X,"HIBRIDO PRESENCIAL"))</f>
        <v>0</v>
      </c>
      <c r="DM36" s="81" t="str">
        <f t="shared" si="6"/>
        <v>P31</v>
      </c>
      <c r="DN36" s="78">
        <f>IF(C36="","",SUMIFS('Planificación 2026-1'!R:R,'Planificación 2026-1'!W:W,C36,'Planificación 2026-1'!E:E,"SUNAMPE",'Planificación 2026-1'!X:X,"VIRTUAL"))</f>
        <v>12</v>
      </c>
      <c r="DO36" s="42">
        <f>IF(C36="","",SUMIFS('Planificación 2026-1'!R:R,'Planificación 2026-1'!W:W,C36,'Planificación 2026-1'!E:E,"SUNAMPE",'Planificación 2026-1'!X:X,"PRESENCIAL"))</f>
        <v>0</v>
      </c>
      <c r="DP36" s="81" t="str">
        <f t="shared" si="7"/>
        <v/>
      </c>
      <c r="DQ36" s="78">
        <f>IF(C36="","",SUMIFS('Planificación 2026-1'!R:R,'Planificación 2026-1'!W:W,C36,'Planificación 2026-1'!E:E,"HUAURA",'Planificación 2026-1'!X:X,"VIRTUAL"))</f>
        <v>0</v>
      </c>
      <c r="DR36" s="42">
        <f>IF(C36="","",SUMIFS('Planificación 2026-1'!R:R,'Planificación 2026-1'!W:W,C36,'Planificación 2026-1'!E:E,"HUAURA",'Planificación 2026-1'!X:X,"PRESENCIAL"))</f>
        <v>0</v>
      </c>
      <c r="DS36" s="48">
        <f>SUMIFS('Planificación 2026-1'!R:R,'Planificación 2026-1'!W:W,C36,'Planificación 2026-1'!E:E,"PRINCIPAL",'Planificación 2026-1'!X:X,"VIRTUAL",'Planificación 2026-1'!H:H,"&gt;2")</f>
        <v>0</v>
      </c>
      <c r="DT36" s="48">
        <f>SUMIFS('Planificación 2026-1'!R:R,'Planificación 2026-1'!W:W,C36,'Planificación 2026-1'!E:E,"PRINCIPAL",'Planificación 2026-1'!X:X,"&lt;&gt;VIRTUAL",'Planificación 2026-1'!H:H,"&gt;2")</f>
        <v>5</v>
      </c>
      <c r="DU36" s="48">
        <f>SUMIFS('Planificación 2026-1'!R:R,'Planificación 2026-1'!W:W,C36,'Planificación 2026-1'!E:E,"SUNAMPE",'Planificación 2026-1'!X:X,"VIRTUAL",'Planificación 2026-1'!H:H,"&gt;2")</f>
        <v>12</v>
      </c>
      <c r="DV36" s="48">
        <f>SUMIFS('Planificación 2026-1'!R:R,'Planificación 2026-1'!W:W,C36,'Planificación 2026-1'!E:E,"SUNAMPE",'Planificación 2026-1'!X:X,"&lt;&gt;VIRTUAL",'Planificación 2026-1'!H:H,"&gt;2")</f>
        <v>0</v>
      </c>
      <c r="DW36" s="48">
        <f>SUMIFS('Planificación 2026-1'!R:R,'Planificación 2026-1'!W:W,C36,'Planificación 2026-1'!E:E,"FILIAL",'Planificación 2026-1'!X:X,"VIRTUAL",'Planificación 2026-1'!H:H,"&gt;2")</f>
        <v>0</v>
      </c>
      <c r="DX36" s="48">
        <f>SUMIFS('Planificación 2026-1'!R:R,'Planificación 2026-1'!W:W,C36,'Planificación 2026-1'!E:E,"FILIAL",'Planificación 2026-1'!X:X,"&lt;&gt;VIRTUAL",'Planificación 2026-1'!H:H,"&gt;2")</f>
        <v>5</v>
      </c>
      <c r="DY36" s="48">
        <f>SUMIFS('Planificación 2026-1'!R:R,'Planificación 2026-1'!W:W,C36,'Planificación 2026-1'!E:E,"PORUMA",'Planificación 2026-1'!X:X,"VIRTUAL",'Planificación 2026-1'!H:H,"&gt;2")</f>
        <v>4</v>
      </c>
      <c r="DZ36" s="48">
        <f>SUMIFS('Planificación 2026-1'!R:R,'Planificación 2026-1'!W:W,C36,'Planificación 2026-1'!E:E,"PORUMA",'Planificación 2026-1'!X:X,"&lt;&gt;VIRTUAL",'Planificación 2026-1'!H:H,"&gt;2")</f>
        <v>0</v>
      </c>
      <c r="EA36" s="48">
        <f>SUMIFS('Planificación 2026-1'!R:R,'Planificación 2026-1'!W:W,C36,'Planificación 2026-1'!E:E,"HUAURA",'Planificación 2026-1'!X:X,"VIRTUAL",'Planificación 2026-1'!H:H,"&gt;2")</f>
        <v>0</v>
      </c>
      <c r="EB36" s="48">
        <f>SUMIFS('Planificación 2026-1'!R:R,'Planificación 2026-1'!W:W,C36,'Planificación 2026-1'!E:E,"HUAURA",'Planificación 2026-1'!X:X,"&lt;&gt;VIRTUAL",'Planificación 2026-1'!H:H,"&gt;2")</f>
        <v>0</v>
      </c>
      <c r="EC36" s="48">
        <f>SUMIFS('Planificación 2026-1'!R:R,'Planificación 2026-1'!W:W,C36,'Planificación 2026-1'!E:E,"PRINCIPAL",'Planificación 2026-1'!X:X,"VIRTUAL",'Planificación 2026-1'!H:H,"&lt;3")</f>
        <v>0</v>
      </c>
      <c r="ED36" s="48">
        <f>SUMIFS('Planificación 2026-1'!R:R,'Planificación 2026-1'!W:W,C36,'Planificación 2026-1'!E:E,"PRINCIPAL",'Planificación 2026-1'!X:X,"&lt;&gt;VIRTUAL",'Planificación 2026-1'!H:H,"&lt;3")</f>
        <v>0</v>
      </c>
      <c r="EE36" s="48">
        <f>SUMIFS('Planificación 2026-1'!R:R,'Planificación 2026-1'!W:W,C36,'Planificación 2026-1'!E:E,"SUNAMPE",'Planificación 2026-1'!X:X,"VIRTUAL",'Planificación 2026-1'!H:H,"&lt;3")</f>
        <v>0</v>
      </c>
      <c r="EF36" s="48">
        <f>SUMIFS('Planificación 2026-1'!R:R,'Planificación 2026-1'!W:W,C36,'Planificación 2026-1'!E:E,"SUNAMPE",'Planificación 2026-1'!X:X,"&lt;&gt;VIRTUAL",'Planificación 2026-1'!H:H,"&lt;3")</f>
        <v>0</v>
      </c>
      <c r="EG36" s="48">
        <f>SUMIFS('Planificación 2026-1'!R:R,'Planificación 2026-1'!W:W,C36,'Planificación 2026-1'!E:E,"FILIAL",'Planificación 2026-1'!X:X,"VIRTUAL",'Planificación 2026-1'!H:H,"&lt;3")</f>
        <v>0</v>
      </c>
      <c r="EH36" s="48">
        <f>SUMIFS('Planificación 2026-1'!R:R,'Planificación 2026-1'!W:W,C36,'Planificación 2026-1'!E:E,"FILIAL",'Planificación 2026-1'!X:X,"&lt;&gt;VIRTUAL",'Planificación 2026-1'!H:H,"&lt;3")</f>
        <v>0</v>
      </c>
      <c r="EI36" s="48">
        <f>SUMIFS('Planificación 2026-1'!R:R,'Planificación 2026-1'!W:W,C36,'Planificación 2026-1'!E:E,"PORUMA",'Planificación 2026-1'!X:X,"VIRTUAL",'Planificación 2026-1'!H:H,"&lt;3")</f>
        <v>0</v>
      </c>
      <c r="EJ36" s="48">
        <f>SUMIFS('Planificación 2026-1'!R:R,'Planificación 2026-1'!W:W,C36,'Planificación 2026-1'!E:E,"PORUMA",'Planificación 2026-1'!X:X,"&lt;&gt;VIRTUAL",'Planificación 2026-1'!H:H,"&lt;3")</f>
        <v>0</v>
      </c>
      <c r="EK36" s="48">
        <f>SUMIFS('Planificación 2026-1'!R:R,'Planificación 2026-1'!W:W,C36,'Planificación 2026-1'!E:E,"HUAURA",'Planificación 2026-1'!X:X,"VIRTUAL",'Planificación 2026-1'!H:H,"&lt;3")</f>
        <v>0</v>
      </c>
      <c r="EL36" s="48">
        <f>SUMIFS('Planificación 2026-1'!R:R,'Planificación 2026-1'!W:W,C36,'Planificación 2026-1'!E:E,"HUAURA",'Planificación 2026-1'!X:X,"&lt;&gt;VIRTUAL",'Planificación 2026-1'!H:H,"&lt;3")</f>
        <v>0</v>
      </c>
      <c r="EM36" s="48">
        <f t="shared" si="8"/>
        <v>5</v>
      </c>
      <c r="EN36" s="48">
        <f t="shared" si="9"/>
        <v>0</v>
      </c>
      <c r="EO36" s="48">
        <f t="shared" si="10"/>
        <v>4</v>
      </c>
      <c r="EP36" s="48">
        <f t="shared" si="11"/>
        <v>5</v>
      </c>
      <c r="EQ36" s="48">
        <f t="shared" si="12"/>
        <v>12</v>
      </c>
      <c r="ER36" s="48"/>
      <c r="ES36" s="48">
        <f t="shared" si="13"/>
        <v>12</v>
      </c>
      <c r="ET36" s="48">
        <f t="shared" si="14"/>
        <v>10</v>
      </c>
      <c r="EU36" s="48" t="b">
        <f t="shared" si="15"/>
        <v>0</v>
      </c>
      <c r="EV36" s="48" t="str">
        <f t="shared" si="16"/>
        <v>SEDE-FILIAL-HUAURA</v>
      </c>
      <c r="EW36" s="48" t="str">
        <f t="shared" si="17"/>
        <v>MAS VIRTUAL</v>
      </c>
    </row>
    <row r="37" spans="1:153" x14ac:dyDescent="0.3">
      <c r="A37" s="53"/>
      <c r="B37" s="383">
        <v>34</v>
      </c>
      <c r="C37" s="107" t="s">
        <v>45</v>
      </c>
      <c r="D37" s="82">
        <f>SUMIF('Planificación 2026-1'!W:W,C37,'Planificación 2026-1'!R:R)</f>
        <v>14</v>
      </c>
      <c r="E37" s="384" t="s">
        <v>319</v>
      </c>
      <c r="F37" s="107" t="s">
        <v>430</v>
      </c>
      <c r="G37" s="107" t="s">
        <v>302</v>
      </c>
      <c r="H37" s="107" t="s">
        <v>448</v>
      </c>
      <c r="I37" s="77" t="str">
        <f>IF(SUM(COUNTIFS('Planificación 2026-1'!E:E,"PRINCIPAL",'Planificación 2026-1'!W:W,C37,'Planificación 2026-1'!G:G,"AF"))&gt;0,"P01"," ")</f>
        <v xml:space="preserve"> </v>
      </c>
      <c r="J37" s="78" t="str">
        <f>IF(SUM(COUNTIFS('Planificación 2026-1'!E:E,"PRINCIPAL",'Planificación 2026-1'!W:W,C37,'Planificación 2026-1'!G:G,"EN"))&gt;0,"P02"," ")</f>
        <v xml:space="preserve"> </v>
      </c>
      <c r="K37" s="78" t="str">
        <f>IF(SUM(COUNTIFS('Planificación 2026-1'!E:E,"PRINCIPAL",'Planificación 2026-1'!W:W,C37,'Planificación 2026-1'!G:G,"IS"))&gt;0,"P03"," ")</f>
        <v xml:space="preserve"> </v>
      </c>
      <c r="L37" s="78" t="str">
        <f>IF(SUM(COUNTIFS('Planificación 2026-1'!E:E,"PRINCIPAL",'Planificación 2026-1'!W:W,C37,'Planificación 2026-1'!G:G,"PS"))&gt;0,"P04"," ")</f>
        <v xml:space="preserve"> </v>
      </c>
      <c r="M37" s="78"/>
      <c r="N37" s="78" t="str">
        <f>IF(SUM(COUNTIFS('Planificación 2026-1'!E:E,"PRINCIPAL",'Planificación 2026-1'!W:W,C37,'Planificación 2026-1'!G:G,"IN"))&gt;0,"P06"," ")</f>
        <v xml:space="preserve"> </v>
      </c>
      <c r="O37" s="78" t="str">
        <f>IF(SUM(COUNTIFS('Planificación 2026-1'!E:E,"PRINCIPAL",'Planificación 2026-1'!W:W,C37,'Planificación 2026-1'!G:G,"CA"))&gt;0,"P07"," ")</f>
        <v xml:space="preserve"> </v>
      </c>
      <c r="P37" s="78" t="str">
        <f>IF(SUM(COUNTIFS('Planificación 2026-1'!E:E,"PRINCIPAL",'Planificación 2026-1'!W:W,C37,'Planificación 2026-1'!G:G,"DE"))&gt;0,"P08"," ")</f>
        <v xml:space="preserve"> </v>
      </c>
      <c r="Q37" s="78" t="str">
        <f>IF(SUM(COUNTIFS('Planificación 2026-1'!E:E,"PRINCIPAL",'Planificación 2026-1'!W:W,C37,'Planificación 2026-1'!G:G,"OB"))&gt;0,"P09"," ")</f>
        <v xml:space="preserve"> </v>
      </c>
      <c r="R37" s="78" t="str">
        <f>IF(SUM(COUNTIFS('Planificación 2026-1'!E:E,"PRINCIPAL",'Planificación 2026-1'!W:W,C37,'Planificación 2026-1'!G:G,"MH"))&gt;0,"P31"," ")</f>
        <v xml:space="preserve"> </v>
      </c>
      <c r="S37" s="78" t="str">
        <f>IF(SUM(COUNTIFS('Planificación 2026-1'!E:E,"PRINCIPAL",'Planificación 2026-1'!W:W,C37,'Planificación 2026-1'!G:G,"IC"))&gt;0,"P32"," ")</f>
        <v xml:space="preserve"> </v>
      </c>
      <c r="T37" s="78" t="str">
        <f>IF(SUM(COUNTIFS('Planificación 2026-1'!E:E,"PRINCIPAL",'Planificación 2026-1'!W:W,C37,'Planificación 2026-1'!G:G,"AR"))&gt;0,"P34"," ")</f>
        <v xml:space="preserve"> </v>
      </c>
      <c r="U37" s="78" t="str">
        <f>IF(SUM(COUNTIFS('Planificación 2026-1'!E:E,"PRINCIPAL",'Planificación 2026-1'!W:W,C37,'Planificación 2026-1'!G:G,"T1"))&gt;0,"P35"," ")</f>
        <v xml:space="preserve"> </v>
      </c>
      <c r="V37" s="78" t="str">
        <f>IF(SUM(COUNTIFS('Planificación 2026-1'!E:E,"PRINCIPAL",'Planificación 2026-1'!W:W,C37,'Planificación 2026-1'!G:G,"T3"))&gt;0,"P36"," ")</f>
        <v xml:space="preserve"> </v>
      </c>
      <c r="W37" s="78" t="str">
        <f>IF(SUM(COUNTIFS('Planificación 2026-1'!E:E,"PRINCIPAL",'Planificación 2026-1'!W:W,C37,'Planificación 2026-1'!G:G,"T2"))&gt;0,"P37"," ")</f>
        <v xml:space="preserve"> </v>
      </c>
      <c r="X37" s="78" t="str">
        <f>IF(SUM(COUNTIFS('Planificación 2026-1'!E:E,"PRINCIPAL",'Planificación 2026-1'!W:W,C37,'Planificación 2026-1'!G:G,"AE"))&gt;0,"P38"," ")</f>
        <v xml:space="preserve"> </v>
      </c>
      <c r="Y37" s="78" t="str">
        <f>IF(SUM(COUNTIFS('Planificación 2026-1'!E:E,"PRINCIPAL",'Planificación 2026-1'!W:W,C37,'Planificación 2026-1'!G:G,"T4"))&gt;0,"P55"," ")</f>
        <v xml:space="preserve"> </v>
      </c>
      <c r="Z37" s="78" t="str">
        <f>IF(SUM(COUNTIFS('Planificación 2026-1'!E:E,"FILIAL",'Planificación 2026-1'!W:W,C37,'Planificación 2026-1'!G:G,"AF"))&gt;0," P01"," ")</f>
        <v xml:space="preserve"> </v>
      </c>
      <c r="AA37" s="78" t="str">
        <f>IF(SUM(COUNTIFS('Planificación 2026-1'!E:E,"FILIAL",'Planificación 2026-1'!W:W,C37,'Planificación 2026-1'!G:G,"EN"))&gt;0,"P02"," ")</f>
        <v xml:space="preserve"> </v>
      </c>
      <c r="AB37" s="78" t="str">
        <f>IF(SUM(COUNTIFS('Planificación 2026-1'!E:E,"FILIAL",'Planificación 2026-1'!W:W,C37,'Planificación 2026-1'!G:G,"IS"))&gt;0,"P03"," ")</f>
        <v xml:space="preserve"> </v>
      </c>
      <c r="AC37" s="78" t="str">
        <f>IF(SUM(COUNTIFS('Planificación 2026-1'!E:E,"FILIAL",'Planificación 2026-1'!W:W,C37,'Planificación 2026-1'!G:G,"PS"))&gt;0,"P04"," ")</f>
        <v xml:space="preserve"> </v>
      </c>
      <c r="AD37" s="78"/>
      <c r="AE37" s="78" t="str">
        <f>IF(SUM(COUNTIFS('Planificación 2026-1'!E:E,"FILIAL",'Planificación 2026-1'!W:W,C37,'Planificación 2026-1'!G:G,"IN"))&gt;0,"P06"," ")</f>
        <v xml:space="preserve"> </v>
      </c>
      <c r="AF37" s="78" t="str">
        <f>IF(SUM(COUNTIFS('Planificación 2026-1'!E:E,"FILIAL",'Planificación 2026-1'!W:W,C37,'Planificación 2026-1'!G:G,"CA"))&gt;0,"P07"," ")</f>
        <v xml:space="preserve"> </v>
      </c>
      <c r="AG37" s="78" t="str">
        <f>IF(SUM(COUNTIFS('Planificación 2026-1'!E:E,"FILIAL",'Planificación 2026-1'!W:W,C37,'Planificación 2026-1'!G:G,"DE"))&gt;0,"P08"," ")</f>
        <v xml:space="preserve"> </v>
      </c>
      <c r="AH37" s="78" t="str">
        <f>IF(SUM(COUNTIFS('Planificación 2026-1'!E:E,"FILIAL",'Planificación 2026-1'!W:W,C37,'Planificación 2026-1'!G:G,"OB"))&gt;0,"P09"," ")</f>
        <v xml:space="preserve"> </v>
      </c>
      <c r="AI37" s="78" t="str">
        <f>IF(SUM(COUNTIFS('Planificación 2026-1'!E:E,"FILIAL",'Planificación 2026-1'!W:W,C37,'Planificación 2026-1'!G:G,"MH"))&gt;0,"P31"," ")</f>
        <v xml:space="preserve"> </v>
      </c>
      <c r="AJ37" s="78" t="str">
        <f>IF(SUM(COUNTIFS('Planificación 2026-1'!E:E,"FILIAL",'Planificación 2026-1'!W:W,C37,'Planificación 2026-1'!G:G,"IC"))&gt;0,"P32"," ")</f>
        <v xml:space="preserve"> </v>
      </c>
      <c r="AK37" s="78" t="str">
        <f>IF(SUM(COUNTIFS('Planificación 2026-1'!E:E,"FILIAL",'Planificación 2026-1'!W:W,C37,'Planificación 2026-1'!G:G,"AR"))&gt;0,"P34"," ")</f>
        <v xml:space="preserve"> </v>
      </c>
      <c r="AL37" s="78" t="str">
        <f>IF(SUM(COUNTIFS('Planificación 2026-1'!E:E,"FILIAL",'Planificación 2026-1'!W:W,C37,'Planificación 2026-1'!G:G,"T1"))&gt;0,"P35"," ")</f>
        <v xml:space="preserve"> </v>
      </c>
      <c r="AM37" s="78" t="str">
        <f>IF(SUM(COUNTIFS('Planificación 2026-1'!E:E,"FILIAL",'Planificación 2026-1'!W:W,C37,'Planificación 2026-1'!G:G,"T3"))&gt;0,"P36"," ")</f>
        <v xml:space="preserve"> </v>
      </c>
      <c r="AN37" s="78" t="str">
        <f>IF(SUM(COUNTIFS('Planificación 2026-1'!E:E,"FILIAL",'Planificación 2026-1'!W:W,C37,'Planificación 2026-1'!G:G,"T2"))&gt;0,"P37"," ")</f>
        <v xml:space="preserve"> </v>
      </c>
      <c r="AO37" s="78" t="str">
        <f>IF(SUM(COUNTIFS('Planificación 2026-1'!E:E,"FILIAL",'Planificación 2026-1'!W:W,C37,'Planificación 2026-1'!G:G,"AE"))&gt;0,"P38"," ")</f>
        <v xml:space="preserve"> </v>
      </c>
      <c r="AP37" s="78" t="str">
        <f>IF(SUM(COUNTIFS('Planificación 2026-1'!E:E,"FILIAL",'Planificación 2026-1'!W:W,C37,'Planificación 2026-1'!G:G,"T4"))&gt;0,"P55"," ")</f>
        <v xml:space="preserve"> </v>
      </c>
      <c r="AQ37" s="78" t="str">
        <f>IF(SUM(COUNTIFS('Planificación 2026-1'!E:E,"SUNAMPE",'Planificación 2026-1'!W:W,C37,'Planificación 2026-1'!G:G,"AF"))&gt;0," P01"," ")</f>
        <v xml:space="preserve"> </v>
      </c>
      <c r="AR37" s="78" t="str">
        <f>IF(SUM(COUNTIFS('Planificación 2026-1'!E:E,"SUNAMPE",'Planificación 2026-1'!W:W,C37,'Planificación 2026-1'!G:G,"EN"))&gt;0,"P02"," ")</f>
        <v xml:space="preserve"> </v>
      </c>
      <c r="AS37" s="78" t="str">
        <f>IF(SUM(COUNTIFS('Planificación 2026-1'!E:E,"SUNAMPE",'Planificación 2026-1'!W:W,C37,'Planificación 2026-1'!G:G,"IS"))&gt;0,"P03"," ")</f>
        <v xml:space="preserve"> </v>
      </c>
      <c r="AT37" s="78" t="str">
        <f>IF(SUM(COUNTIFS('Planificación 2026-1'!E:E,"SUNAMPE",'Planificación 2026-1'!W:W,C37,'Planificación 2026-1'!G:G,"PS"))&gt;0,"P04"," ")</f>
        <v xml:space="preserve"> </v>
      </c>
      <c r="AU37" s="78"/>
      <c r="AV37" s="78" t="str">
        <f>IF(SUM(COUNTIFS('Planificación 2026-1'!E:E,"SUNAMPE",'Planificación 2026-1'!W:W,C37,'Planificación 2026-1'!G:G,"IN"))&gt;0,"P06"," ")</f>
        <v xml:space="preserve"> </v>
      </c>
      <c r="AW37" s="78" t="str">
        <f>IF(SUM(COUNTIFS('Planificación 2026-1'!E:E,"SUNAMPE",'Planificación 2026-1'!W:W,C37,'Planificación 2026-1'!G:G,"CA"))&gt;0,"P07"," ")</f>
        <v xml:space="preserve"> </v>
      </c>
      <c r="AX37" s="78" t="str">
        <f>IF(SUM(COUNTIFS('Planificación 2026-1'!E:E,"SUNAMPE",'Planificación 2026-1'!W:W,C37,'Planificación 2026-1'!G:G,"DE"))&gt;0,"P08"," ")</f>
        <v xml:space="preserve"> </v>
      </c>
      <c r="AY37" s="78" t="str">
        <f>IF(SUM(COUNTIFS('Planificación 2026-1'!E:E,"SUNAMPE",'Planificación 2026-1'!W:W,C37,'Planificación 2026-1'!G:G,"OB"))&gt;0,"P09"," ")</f>
        <v xml:space="preserve"> </v>
      </c>
      <c r="AZ37" s="78" t="str">
        <f>IF(SUM(COUNTIFS('Planificación 2026-1'!E:E,"SUNAMPE",'Planificación 2026-1'!W:W,C37,'Planificación 2026-1'!G:G,"MH"))&gt;0,"P31"," ")</f>
        <v>P31</v>
      </c>
      <c r="BA37" s="78" t="str">
        <f>IF(SUM(COUNTIFS('Planificación 2026-1'!E:E,"SUNAMPE",'Planificación 2026-1'!W:W,C37,'Planificación 2026-1'!G:G,"IC"))&gt;0,"P32"," ")</f>
        <v xml:space="preserve"> </v>
      </c>
      <c r="BB37" s="78" t="str">
        <f>IF(SUM(COUNTIFS('Planificación 2026-1'!E:E,"SUNAMPE",'Planificación 2026-1'!W:W,C37,'Planificación 2026-1'!G:G,"AR"))&gt;0,"P34"," ")</f>
        <v xml:space="preserve"> </v>
      </c>
      <c r="BC37" s="78" t="str">
        <f>IF(SUM(COUNTIFS('Planificación 2026-1'!E:E,"SUNAMPE",'Planificación 2026-1'!W:W,C37,'Planificación 2026-1'!G:G,"T1"))&gt;0,"P35"," ")</f>
        <v xml:space="preserve"> </v>
      </c>
      <c r="BD37" s="78" t="str">
        <f>IF(SUM(COUNTIFS('Planificación 2026-1'!E:E,"SUNAMPE",'Planificación 2026-1'!W:W,C37,'Planificación 2026-1'!G:G,"T3"))&gt;0,"P36"," ")</f>
        <v xml:space="preserve"> </v>
      </c>
      <c r="BE37" s="78" t="str">
        <f>IF(SUM(COUNTIFS('Planificación 2026-1'!E:E,"SUNAMPE",'Planificación 2026-1'!W:W,C37,'Planificación 2026-1'!G:G,"T2"))&gt;0,"P37"," ")</f>
        <v xml:space="preserve"> </v>
      </c>
      <c r="BF37" s="78" t="str">
        <f>IF(SUM(COUNTIFS('Planificación 2026-1'!E:E,"SUNAMPE",'Planificación 2026-1'!W:W,C37,'Planificación 2026-1'!G:G,"AE"))&gt;0,"P38"," ")</f>
        <v xml:space="preserve"> </v>
      </c>
      <c r="BG37" s="78" t="str">
        <f>IF(SUM(COUNTIFS('Planificación 2026-1'!E:E,"SUNAMPE",'Planificación 2026-1'!W:W,C37,'Planificación 2026-1'!G:G,"T4"))&gt;0,"P55"," ")</f>
        <v xml:space="preserve"> </v>
      </c>
      <c r="BH37" s="78" t="str">
        <f>IF(SUM(COUNTIFS('Planificación 2026-1'!E:E,"HUAURA",'Planificación 2026-1'!W:W,C37,'Planificación 2026-1'!G:G,"AF"))&gt;0," P01"," ")</f>
        <v xml:space="preserve"> </v>
      </c>
      <c r="BI37" s="78" t="str">
        <f>IF(SUM(COUNTIFS('Planificación 2026-1'!E:E,"HUAURA",'Planificación 2026-1'!W:W,C37,'Planificación 2026-1'!G:G,"EN"))&gt;0,"P02"," ")</f>
        <v xml:space="preserve"> </v>
      </c>
      <c r="BJ37" s="78" t="str">
        <f>IF(SUM(COUNTIFS('Planificación 2026-1'!E:E,"HUAURA",'Planificación 2026-1'!W:W,C37,'Planificación 2026-1'!G:G,"IS"))&gt;0,"P03"," ")</f>
        <v xml:space="preserve"> </v>
      </c>
      <c r="BK37" s="78" t="str">
        <f>IF(SUM(COUNTIFS('Planificación 2026-1'!E:E,"HUAURA",'Planificación 2026-1'!W:W,C37,'Planificación 2026-1'!G:G,"PS"))&gt;0,"P04"," ")</f>
        <v xml:space="preserve"> </v>
      </c>
      <c r="BL37" s="78"/>
      <c r="BM37" s="78" t="str">
        <f>IF(SUM(COUNTIFS('Planificación 2026-1'!E:E,"HUAURA",'Planificación 2026-1'!W:W,C37,'Planificación 2026-1'!G:G,"IN"))&gt;0,"P06"," ")</f>
        <v xml:space="preserve"> </v>
      </c>
      <c r="BN37" s="78" t="str">
        <f>IF(SUM(COUNTIFS('Planificación 2026-1'!E:E,"HUAURA",'Planificación 2026-1'!W:W,C37,'Planificación 2026-1'!G:G,"CA"))&gt;0,"P07"," ")</f>
        <v xml:space="preserve"> </v>
      </c>
      <c r="BO37" s="78" t="str">
        <f>IF(SUM(COUNTIFS('Planificación 2026-1'!E:E,"HUAURA",'Planificación 2026-1'!W:W,C37,'Planificación 2026-1'!G:G,"DE"))&gt;0,"P08"," ")</f>
        <v xml:space="preserve"> </v>
      </c>
      <c r="BP37" s="78" t="str">
        <f>IF(SUM(COUNTIFS('Planificación 2026-1'!E:E,"HUAURA",'Planificación 2026-1'!W:W,C37,'Planificación 2026-1'!G:G,"OB"))&gt;0,"P09"," ")</f>
        <v xml:space="preserve"> </v>
      </c>
      <c r="BQ37" s="78" t="str">
        <f>IF(SUM(COUNTIFS('Planificación 2026-1'!E:E,"HUAURA",'Planificación 2026-1'!W:W,C37,'Planificación 2026-1'!G:G,"MH"))&gt;0,"P31"," ")</f>
        <v xml:space="preserve"> </v>
      </c>
      <c r="BR37" s="78" t="str">
        <f>IF(SUM(COUNTIFS('Planificación 2026-1'!E:E,"HUAURA",'Planificación 2026-1'!W:W,C37,'Planificación 2026-1'!G:G,"IC"))&gt;0,"P32"," ")</f>
        <v xml:space="preserve"> </v>
      </c>
      <c r="BS37" s="78" t="str">
        <f>IF(SUM(COUNTIFS('Planificación 2026-1'!E:E,"HUAURA",'Planificación 2026-1'!W:W,C37,'Planificación 2026-1'!G:G,"AR"))&gt;0,"P34"," ")</f>
        <v xml:space="preserve"> </v>
      </c>
      <c r="BT37" s="78" t="str">
        <f>IF(SUM(COUNTIFS('Planificación 2026-1'!E:E,"HUAURA",'Planificación 2026-1'!W:W,C37,'Planificación 2026-1'!G:G,"T1"))&gt;0,"P35"," ")</f>
        <v xml:space="preserve"> </v>
      </c>
      <c r="BU37" s="78" t="str">
        <f>IF(SUM(COUNTIFS('Planificación 2026-1'!E:E,"HUAURA",'Planificación 2026-1'!W:W,C37,'Planificación 2026-1'!G:G,"T3"))&gt;0,"P36"," ")</f>
        <v xml:space="preserve"> </v>
      </c>
      <c r="BV37" s="78" t="str">
        <f>IF(SUM(COUNTIFS('Planificación 2026-1'!E:E,"HUAURA",'Planificación 2026-1'!W:W,C37,'Planificación 2026-1'!G:G,"T2"))&gt;0,"P37"," ")</f>
        <v xml:space="preserve"> </v>
      </c>
      <c r="BW37" s="78" t="str">
        <f>IF(SUM(COUNTIFS('Planificación 2026-1'!E:E,"HUAURA",'Planificación 2026-1'!W:W,C37,'Planificación 2026-1'!G:G,"AE"))&gt;0,"P38"," ")</f>
        <v xml:space="preserve"> </v>
      </c>
      <c r="BX37" s="78" t="str">
        <f>IF(SUM(COUNTIFS('Planificación 2026-1'!E:E,"HUAURA",'Planificación 2026-1'!W:W,C37,'Planificación 2026-1'!G:G,"T4"))&gt;0,"P55"," ")</f>
        <v xml:space="preserve"> </v>
      </c>
      <c r="BY37" s="79">
        <f>SUMIFS('Planificación 2026-1'!R:R,'Planificación 2026-1'!W:W,C37,'Planificación 2026-1'!G:G,"AF",'Planificación 2026-1'!H:H,"&gt;2")</f>
        <v>0</v>
      </c>
      <c r="BZ37" s="79">
        <f>SUMIFS('Planificación 2026-1'!R:R,'Planificación 2026-1'!W:W,C37,'Planificación 2026-1'!G:G,"EN",'Planificación 2026-1'!H:H,"&gt;2")</f>
        <v>0</v>
      </c>
      <c r="CA37" s="79">
        <f>SUMIFS('Planificación 2026-1'!R:R,'Planificación 2026-1'!W:W,C37,'Planificación 2026-1'!G:G,"IS",'Planificación 2026-1'!H:H,"&gt;2")</f>
        <v>0</v>
      </c>
      <c r="CB37" s="79">
        <f>SUMIFS('Planificación 2026-1'!R:R,'Planificación 2026-1'!W:W,C37,'Planificación 2026-1'!G:G,"PS",'Planificación 2026-1'!H:H,"&gt;2")</f>
        <v>0</v>
      </c>
      <c r="CC37" s="79">
        <f>SUMIFS('Planificación 2026-1'!R:R,'Planificación 2026-1'!W:W,C37,'Planificación 2026-1'!G:G,"IN",'Planificación 2026-1'!H:H,"&gt;2")</f>
        <v>0</v>
      </c>
      <c r="CD37" s="79">
        <f>SUMIFS('Planificación 2026-1'!R:R,'Planificación 2026-1'!W:W,C37,'Planificación 2026-1'!G:G,"CA",'Planificación 2026-1'!H:H,"&gt;2")</f>
        <v>0</v>
      </c>
      <c r="CE37" s="79">
        <f>SUMIFS('Planificación 2026-1'!R:R,'Planificación 2026-1'!W:W,C37,'Planificación 2026-1'!G:G,"DE",'Planificación 2026-1'!H:H,"&gt;2")</f>
        <v>0</v>
      </c>
      <c r="CF37" s="79">
        <f>SUMIFS('Planificación 2026-1'!R:R,'Planificación 2026-1'!W:W,C37,'Planificación 2026-1'!G:G,"OB",'Planificación 2026-1'!H:H,"&gt;2")</f>
        <v>0</v>
      </c>
      <c r="CG37" s="79">
        <f>SUMIFS('Planificación 2026-1'!R:R,'Planificación 2026-1'!W:W,C37,'Planificación 2026-1'!G:G,"MH",'Planificación 2026-1'!H:H,"&gt;2")</f>
        <v>0</v>
      </c>
      <c r="CH37" s="79">
        <f>SUMIFS('Planificación 2026-1'!R:R,'Planificación 2026-1'!W:W,C37,'Planificación 2026-1'!G:G,"IC",'Planificación 2026-1'!H:H,"&gt;2")</f>
        <v>0</v>
      </c>
      <c r="CI37" s="79">
        <f>SUMIFS('Planificación 2026-1'!R:R,'Planificación 2026-1'!W:W,C37,'Planificación 2026-1'!G:G,"AR",'Planificación 2026-1'!H:H,"&gt;2")</f>
        <v>0</v>
      </c>
      <c r="CJ37" s="79">
        <f>SUMIFS('Planificación 2026-1'!R:R,'Planificación 2026-1'!W:W,C37,'Planificación 2026-1'!G:G,"T1",'Planificación 2026-1'!H:H,"&gt;2")</f>
        <v>0</v>
      </c>
      <c r="CK37" s="79">
        <f>SUMIFS('Planificación 2026-1'!R:R,'Planificación 2026-1'!W:W,C37,'Planificación 2026-1'!G:G,"T3",'Planificación 2026-1'!H:H,"&gt;2")</f>
        <v>0</v>
      </c>
      <c r="CL37" s="79">
        <f>SUMIFS('Planificación 2026-1'!R:R,'Planificación 2026-1'!W:W,C37,'Planificación 2026-1'!G:G,"T2",'Planificación 2026-1'!H:H,"&gt;2")</f>
        <v>0</v>
      </c>
      <c r="CM37" s="79">
        <f>SUMIFS('Planificación 2026-1'!R:R,'Planificación 2026-1'!W:W,C37,'Planificación 2026-1'!G:G,"AE",'Planificación 2026-1'!H:H,"&gt;2")</f>
        <v>0</v>
      </c>
      <c r="CN37" s="79">
        <f>SUMIFS('Planificación 2026-1'!R:R,'Planificación 2026-1'!W:W,C37,'Planificación 2026-1'!G:G,"T4",'Planificación 2026-1'!H:H,"&gt;2")</f>
        <v>0</v>
      </c>
      <c r="CO37" s="79">
        <f>SUMIFS('Planificación 2026-1'!R:R,'Planificación 2026-1'!W:W,C37,'Planificación 2026-1'!G:G,"AF",'Planificación 2026-1'!H:H,"&lt;3")</f>
        <v>0</v>
      </c>
      <c r="CP37" s="79">
        <f>SUMIFS('Planificación 2026-1'!R:R,'Planificación 2026-1'!W:W,C37,'Planificación 2026-1'!G:G,"EN",'Planificación 2026-1'!H:H,"&lt;3")</f>
        <v>0</v>
      </c>
      <c r="CQ37" s="79">
        <f>SUMIFS('Planificación 2026-1'!R:R,'Planificación 2026-1'!W:W,C37,'Planificación 2026-1'!G:G,"IS",'Planificación 2026-1'!H:H,"&lt;3")</f>
        <v>0</v>
      </c>
      <c r="CR37" s="79">
        <f>SUMIFS('Planificación 2026-1'!R:R,'Planificación 2026-1'!W:W,C37,'Planificación 2026-1'!G:G,"PS",'Planificación 2026-1'!H:H,"&lt;3")</f>
        <v>0</v>
      </c>
      <c r="CS37" s="79">
        <f>SUMIFS('Planificación 2026-1'!R:R,'Planificación 2026-1'!W:W,C37,'Planificación 2026-1'!G:G,"IN",'Planificación 2026-1'!H:H,"&lt;3")</f>
        <v>0</v>
      </c>
      <c r="CT37" s="79">
        <f>SUMIFS('Planificación 2026-1'!R:R,'Planificación 2026-1'!W:W,C37,'Planificación 2026-1'!G:G,"CA",'Planificación 2026-1'!H:H,"&lt;3")</f>
        <v>0</v>
      </c>
      <c r="CU37" s="79">
        <f>SUMIFS('Planificación 2026-1'!R:R,'Planificación 2026-1'!W:W,C37,'Planificación 2026-1'!G:G,"DE",'Planificación 2026-1'!H:H,"&lt;3")</f>
        <v>0</v>
      </c>
      <c r="CV37" s="79">
        <f>SUMIFS('Planificación 2026-1'!R:R,'Planificación 2026-1'!W:W,C37,'Planificación 2026-1'!G:G,"OB",'Planificación 2026-1'!H:H,"&lt;3")</f>
        <v>0</v>
      </c>
      <c r="CW37" s="79">
        <f>SUMIFS('Planificación 2026-1'!R:R,'Planificación 2026-1'!W:W,C37,'Planificación 2026-1'!G:G,"MH",'Planificación 2026-1'!H:H,"&lt;3")</f>
        <v>14</v>
      </c>
      <c r="CX37" s="79">
        <f>SUMIFS('Planificación 2026-1'!R:R,'Planificación 2026-1'!W:W,C37,'Planificación 2026-1'!G:G,"IC",'Planificación 2026-1'!H:H,"&lt;3")</f>
        <v>0</v>
      </c>
      <c r="CY37" s="79">
        <f>SUMIFS('Planificación 2026-1'!R:R,'Planificación 2026-1'!W:W,C37,'Planificación 2026-1'!G:G,"AR",'Planificación 2026-1'!H:H,"&lt;3")</f>
        <v>0</v>
      </c>
      <c r="CZ37" s="79">
        <f>SUMIFS('Planificación 2026-1'!R:R,'Planificación 2026-1'!W:W,C37,'Planificación 2026-1'!G:G,"T1",'Planificación 2026-1'!H:H,"&lt;3")</f>
        <v>0</v>
      </c>
      <c r="DA37" s="79">
        <f>SUMIFS('Planificación 2026-1'!R:R,'Planificación 2026-1'!W:W,C37,'Planificación 2026-1'!G:G,"T3",'Planificación 2026-1'!H:H,"&lt;3")</f>
        <v>0</v>
      </c>
      <c r="DB37" s="79">
        <f>SUMIFS('Planificación 2026-1'!R:R,'Planificación 2026-1'!W:W,C37,'Planificación 2026-1'!G:G,"T2",'Planificación 2026-1'!H:H,"&lt;3")</f>
        <v>0</v>
      </c>
      <c r="DC37" s="79">
        <f>SUMIFS('Planificación 2026-1'!R:R,'Planificación 2026-1'!W:W,C37,'Planificación 2026-1'!G:G,"AE",'Planificación 2026-1'!H:H,"&lt;3")</f>
        <v>0</v>
      </c>
      <c r="DD37" s="79">
        <f>SUMIFS('Planificación 2026-1'!R:R,'Planificación 2026-1'!W:W,C37,'Planificación 2026-1'!G:G,"T4",'Planificación 2026-1'!H:H,"&lt;3")</f>
        <v>0</v>
      </c>
      <c r="DE37" s="78" t="str">
        <f t="shared" si="4"/>
        <v/>
      </c>
      <c r="DF37" s="30">
        <f>IF(C37="","",SUMIFS('Planificación 2026-1'!R:R,'Planificación 2026-1'!W:W,C37,'Planificación 2026-1'!E:E,"PRINCIPAL",'Planificación 2026-1'!X:X,"VIRTUAL"))</f>
        <v>0</v>
      </c>
      <c r="DG37" s="30">
        <f>IF(C37="","",SUMIFS('Planificación 2026-1'!R:R,'Planificación 2026-1'!W:W,C37,'Planificación 2026-1'!E:E,"PRINCIPAL",'Planificación 2026-1'!X:X,"PRESENCIAL"))</f>
        <v>0</v>
      </c>
      <c r="DH37" s="30">
        <f>IF(C37="","",SUMIFS('Planificación 2026-1'!R:R,'Planificación 2026-1'!W:W,C37,'Planificación 2026-1'!E:E,"PRINCIPAL",'Planificación 2026-1'!X:X,"HIBRIDO PRESENCIAL"))</f>
        <v>0</v>
      </c>
      <c r="DI37" s="78" t="str">
        <f t="shared" si="5"/>
        <v/>
      </c>
      <c r="DJ37" s="78">
        <f>IF(C37="","",SUMIFS('Planificación 2026-1'!R:R,'Planificación 2026-1'!W:W,C37,'Planificación 2026-1'!E:E,"FILIAL",'Planificación 2026-1'!X:X,"VIRTUAL"))</f>
        <v>0</v>
      </c>
      <c r="DK37" s="80">
        <f>IF(C37="","",SUMIFS('Planificación 2026-1'!R:R,'Planificación 2026-1'!W:W,C37,'Planificación 2026-1'!E:E,"FILIAL",'Planificación 2026-1'!X:X,"PRESENCIAL"))</f>
        <v>0</v>
      </c>
      <c r="DL37" s="42">
        <f>IF(C37="","",SUMIFS('Planificación 2026-1'!R:R,'Planificación 2026-1'!W:W,C37,'Planificación 2026-1'!E:E,"FILIAL",'Planificación 2026-1'!X:X,"HIBRIDO PRESENCIAL"))</f>
        <v>0</v>
      </c>
      <c r="DM37" s="81" t="str">
        <f t="shared" si="6"/>
        <v>P31</v>
      </c>
      <c r="DN37" s="78">
        <f>IF(C37="","",SUMIFS('Planificación 2026-1'!R:R,'Planificación 2026-1'!W:W,C37,'Planificación 2026-1'!E:E,"SUNAMPE",'Planificación 2026-1'!X:X,"VIRTUAL"))</f>
        <v>0</v>
      </c>
      <c r="DO37" s="42">
        <f>IF(C37="","",SUMIFS('Planificación 2026-1'!R:R,'Planificación 2026-1'!W:W,C37,'Planificación 2026-1'!E:E,"SUNAMPE",'Planificación 2026-1'!X:X,"PRESENCIAL"))</f>
        <v>14</v>
      </c>
      <c r="DP37" s="81" t="str">
        <f t="shared" si="7"/>
        <v/>
      </c>
      <c r="DQ37" s="78">
        <f>IF(C37="","",SUMIFS('Planificación 2026-1'!R:R,'Planificación 2026-1'!W:W,C37,'Planificación 2026-1'!E:E,"HUAURA",'Planificación 2026-1'!X:X,"VIRTUAL"))</f>
        <v>0</v>
      </c>
      <c r="DR37" s="42">
        <f>IF(C37="","",SUMIFS('Planificación 2026-1'!R:R,'Planificación 2026-1'!W:W,C37,'Planificación 2026-1'!E:E,"HUAURA",'Planificación 2026-1'!X:X,"PRESENCIAL"))</f>
        <v>0</v>
      </c>
      <c r="DS37" s="48">
        <f>SUMIFS('Planificación 2026-1'!R:R,'Planificación 2026-1'!W:W,C37,'Planificación 2026-1'!E:E,"PRINCIPAL",'Planificación 2026-1'!X:X,"VIRTUAL",'Planificación 2026-1'!H:H,"&gt;2")</f>
        <v>0</v>
      </c>
      <c r="DT37" s="48">
        <f>SUMIFS('Planificación 2026-1'!R:R,'Planificación 2026-1'!W:W,C37,'Planificación 2026-1'!E:E,"PRINCIPAL",'Planificación 2026-1'!X:X,"&lt;&gt;VIRTUAL",'Planificación 2026-1'!H:H,"&gt;2")</f>
        <v>0</v>
      </c>
      <c r="DU37" s="48">
        <f>SUMIFS('Planificación 2026-1'!R:R,'Planificación 2026-1'!W:W,C37,'Planificación 2026-1'!E:E,"SUNAMPE",'Planificación 2026-1'!X:X,"VIRTUAL",'Planificación 2026-1'!H:H,"&gt;2")</f>
        <v>0</v>
      </c>
      <c r="DV37" s="48">
        <f>SUMIFS('Planificación 2026-1'!R:R,'Planificación 2026-1'!W:W,C37,'Planificación 2026-1'!E:E,"SUNAMPE",'Planificación 2026-1'!X:X,"&lt;&gt;VIRTUAL",'Planificación 2026-1'!H:H,"&gt;2")</f>
        <v>0</v>
      </c>
      <c r="DW37" s="48">
        <f>SUMIFS('Planificación 2026-1'!R:R,'Planificación 2026-1'!W:W,C37,'Planificación 2026-1'!E:E,"FILIAL",'Planificación 2026-1'!X:X,"VIRTUAL",'Planificación 2026-1'!H:H,"&gt;2")</f>
        <v>0</v>
      </c>
      <c r="DX37" s="48">
        <f>SUMIFS('Planificación 2026-1'!R:R,'Planificación 2026-1'!W:W,C37,'Planificación 2026-1'!E:E,"FILIAL",'Planificación 2026-1'!X:X,"&lt;&gt;VIRTUAL",'Planificación 2026-1'!H:H,"&gt;2")</f>
        <v>0</v>
      </c>
      <c r="DY37" s="48">
        <f>SUMIFS('Planificación 2026-1'!R:R,'Planificación 2026-1'!W:W,C37,'Planificación 2026-1'!E:E,"PORUMA",'Planificación 2026-1'!X:X,"VIRTUAL",'Planificación 2026-1'!H:H,"&gt;2")</f>
        <v>0</v>
      </c>
      <c r="DZ37" s="48">
        <f>SUMIFS('Planificación 2026-1'!R:R,'Planificación 2026-1'!W:W,C37,'Planificación 2026-1'!E:E,"PORUMA",'Planificación 2026-1'!X:X,"&lt;&gt;VIRTUAL",'Planificación 2026-1'!H:H,"&gt;2")</f>
        <v>0</v>
      </c>
      <c r="EA37" s="48">
        <f>SUMIFS('Planificación 2026-1'!R:R,'Planificación 2026-1'!W:W,C37,'Planificación 2026-1'!E:E,"HUAURA",'Planificación 2026-1'!X:X,"VIRTUAL",'Planificación 2026-1'!H:H,"&gt;2")</f>
        <v>0</v>
      </c>
      <c r="EB37" s="48">
        <f>SUMIFS('Planificación 2026-1'!R:R,'Planificación 2026-1'!W:W,C37,'Planificación 2026-1'!E:E,"HUAURA",'Planificación 2026-1'!X:X,"&lt;&gt;VIRTUAL",'Planificación 2026-1'!H:H,"&gt;2")</f>
        <v>0</v>
      </c>
      <c r="EC37" s="48">
        <f>SUMIFS('Planificación 2026-1'!R:R,'Planificación 2026-1'!W:W,C37,'Planificación 2026-1'!E:E,"PRINCIPAL",'Planificación 2026-1'!X:X,"VIRTUAL",'Planificación 2026-1'!H:H,"&lt;3")</f>
        <v>0</v>
      </c>
      <c r="ED37" s="48">
        <f>SUMIFS('Planificación 2026-1'!R:R,'Planificación 2026-1'!W:W,C37,'Planificación 2026-1'!E:E,"PRINCIPAL",'Planificación 2026-1'!X:X,"&lt;&gt;VIRTUAL",'Planificación 2026-1'!H:H,"&lt;3")</f>
        <v>0</v>
      </c>
      <c r="EE37" s="48">
        <f>SUMIFS('Planificación 2026-1'!R:R,'Planificación 2026-1'!W:W,C37,'Planificación 2026-1'!E:E,"SUNAMPE",'Planificación 2026-1'!X:X,"VIRTUAL",'Planificación 2026-1'!H:H,"&lt;3")</f>
        <v>0</v>
      </c>
      <c r="EF37" s="48">
        <f>SUMIFS('Planificación 2026-1'!R:R,'Planificación 2026-1'!W:W,C37,'Planificación 2026-1'!E:E,"SUNAMPE",'Planificación 2026-1'!X:X,"&lt;&gt;VIRTUAL",'Planificación 2026-1'!H:H,"&lt;3")</f>
        <v>14</v>
      </c>
      <c r="EG37" s="48">
        <f>SUMIFS('Planificación 2026-1'!R:R,'Planificación 2026-1'!W:W,C37,'Planificación 2026-1'!E:E,"FILIAL",'Planificación 2026-1'!X:X,"VIRTUAL",'Planificación 2026-1'!H:H,"&lt;3")</f>
        <v>0</v>
      </c>
      <c r="EH37" s="48">
        <f>SUMIFS('Planificación 2026-1'!R:R,'Planificación 2026-1'!W:W,C37,'Planificación 2026-1'!E:E,"FILIAL",'Planificación 2026-1'!X:X,"&lt;&gt;VIRTUAL",'Planificación 2026-1'!H:H,"&lt;3")</f>
        <v>0</v>
      </c>
      <c r="EI37" s="48">
        <f>SUMIFS('Planificación 2026-1'!R:R,'Planificación 2026-1'!W:W,C37,'Planificación 2026-1'!E:E,"PORUMA",'Planificación 2026-1'!X:X,"VIRTUAL",'Planificación 2026-1'!H:H,"&lt;3")</f>
        <v>0</v>
      </c>
      <c r="EJ37" s="48">
        <f>SUMIFS('Planificación 2026-1'!R:R,'Planificación 2026-1'!W:W,C37,'Planificación 2026-1'!E:E,"PORUMA",'Planificación 2026-1'!X:X,"&lt;&gt;VIRTUAL",'Planificación 2026-1'!H:H,"&lt;3")</f>
        <v>0</v>
      </c>
      <c r="EK37" s="48">
        <f>SUMIFS('Planificación 2026-1'!R:R,'Planificación 2026-1'!W:W,C37,'Planificación 2026-1'!E:E,"HUAURA",'Planificación 2026-1'!X:X,"VIRTUAL",'Planificación 2026-1'!H:H,"&lt;3")</f>
        <v>0</v>
      </c>
      <c r="EL37" s="48">
        <f>SUMIFS('Planificación 2026-1'!R:R,'Planificación 2026-1'!W:W,C37,'Planificación 2026-1'!E:E,"HUAURA",'Planificación 2026-1'!X:X,"&lt;&gt;VIRTUAL",'Planificación 2026-1'!H:H,"&lt;3")</f>
        <v>0</v>
      </c>
      <c r="EM37" s="48">
        <f t="shared" si="8"/>
        <v>0</v>
      </c>
      <c r="EN37" s="48">
        <f t="shared" si="9"/>
        <v>0</v>
      </c>
      <c r="EO37" s="48">
        <f t="shared" si="10"/>
        <v>0</v>
      </c>
      <c r="EP37" s="48">
        <f t="shared" si="11"/>
        <v>0</v>
      </c>
      <c r="EQ37" s="48">
        <f t="shared" si="12"/>
        <v>14</v>
      </c>
      <c r="ER37" s="48"/>
      <c r="ES37" s="48">
        <f t="shared" si="13"/>
        <v>0</v>
      </c>
      <c r="ET37" s="48">
        <f t="shared" si="14"/>
        <v>14</v>
      </c>
      <c r="EU37" s="48" t="b">
        <f t="shared" si="15"/>
        <v>1</v>
      </c>
      <c r="EV37" s="48" t="str">
        <f t="shared" si="16"/>
        <v/>
      </c>
      <c r="EW37" s="48" t="str">
        <f t="shared" si="17"/>
        <v>PRESENCIAL</v>
      </c>
    </row>
    <row r="38" spans="1:153" x14ac:dyDescent="0.3">
      <c r="A38" s="53"/>
      <c r="B38" s="383">
        <v>35</v>
      </c>
      <c r="C38" s="107" t="s">
        <v>43</v>
      </c>
      <c r="D38" s="82">
        <f>SUMIF('Planificación 2026-1'!W:W,C38,'Planificación 2026-1'!R:R)</f>
        <v>30</v>
      </c>
      <c r="E38" s="384" t="s">
        <v>341</v>
      </c>
      <c r="F38" s="107" t="s">
        <v>430</v>
      </c>
      <c r="G38" s="107" t="s">
        <v>431</v>
      </c>
      <c r="H38" s="107" t="s">
        <v>432</v>
      </c>
      <c r="I38" s="77" t="str">
        <f>IF(SUM(COUNTIFS('Planificación 2026-1'!E:E,"PRINCIPAL",'Planificación 2026-1'!W:W,C38,'Planificación 2026-1'!G:G,"AF"))&gt;0,"P01"," ")</f>
        <v xml:space="preserve"> </v>
      </c>
      <c r="J38" s="78" t="str">
        <f>IF(SUM(COUNTIFS('Planificación 2026-1'!E:E,"PRINCIPAL",'Planificación 2026-1'!W:W,C38,'Planificación 2026-1'!G:G,"EN"))&gt;0,"P02"," ")</f>
        <v>P02</v>
      </c>
      <c r="K38" s="78" t="str">
        <f>IF(SUM(COUNTIFS('Planificación 2026-1'!E:E,"PRINCIPAL",'Planificación 2026-1'!W:W,C38,'Planificación 2026-1'!G:G,"IS"))&gt;0,"P03"," ")</f>
        <v xml:space="preserve"> </v>
      </c>
      <c r="L38" s="78" t="str">
        <f>IF(SUM(COUNTIFS('Planificación 2026-1'!E:E,"PRINCIPAL",'Planificación 2026-1'!W:W,C38,'Planificación 2026-1'!G:G,"PS"))&gt;0,"P04"," ")</f>
        <v xml:space="preserve"> </v>
      </c>
      <c r="M38" s="78"/>
      <c r="N38" s="78" t="str">
        <f>IF(SUM(COUNTIFS('Planificación 2026-1'!E:E,"PRINCIPAL",'Planificación 2026-1'!W:W,C38,'Planificación 2026-1'!G:G,"IN"))&gt;0,"P06"," ")</f>
        <v xml:space="preserve"> </v>
      </c>
      <c r="O38" s="78" t="str">
        <f>IF(SUM(COUNTIFS('Planificación 2026-1'!E:E,"PRINCIPAL",'Planificación 2026-1'!W:W,C38,'Planificación 2026-1'!G:G,"CA"))&gt;0,"P07"," ")</f>
        <v xml:space="preserve"> </v>
      </c>
      <c r="P38" s="78" t="str">
        <f>IF(SUM(COUNTIFS('Planificación 2026-1'!E:E,"PRINCIPAL",'Planificación 2026-1'!W:W,C38,'Planificación 2026-1'!G:G,"DE"))&gt;0,"P08"," ")</f>
        <v xml:space="preserve"> </v>
      </c>
      <c r="Q38" s="78" t="str">
        <f>IF(SUM(COUNTIFS('Planificación 2026-1'!E:E,"PRINCIPAL",'Planificación 2026-1'!W:W,C38,'Planificación 2026-1'!G:G,"OB"))&gt;0,"P09"," ")</f>
        <v xml:space="preserve"> </v>
      </c>
      <c r="R38" s="78" t="str">
        <f>IF(SUM(COUNTIFS('Planificación 2026-1'!E:E,"PRINCIPAL",'Planificación 2026-1'!W:W,C38,'Planificación 2026-1'!G:G,"MH"))&gt;0,"P31"," ")</f>
        <v xml:space="preserve"> </v>
      </c>
      <c r="S38" s="78" t="str">
        <f>IF(SUM(COUNTIFS('Planificación 2026-1'!E:E,"PRINCIPAL",'Planificación 2026-1'!W:W,C38,'Planificación 2026-1'!G:G,"IC"))&gt;0,"P32"," ")</f>
        <v xml:space="preserve"> </v>
      </c>
      <c r="T38" s="78" t="str">
        <f>IF(SUM(COUNTIFS('Planificación 2026-1'!E:E,"PRINCIPAL",'Planificación 2026-1'!W:W,C38,'Planificación 2026-1'!G:G,"AR"))&gt;0,"P34"," ")</f>
        <v xml:space="preserve"> </v>
      </c>
      <c r="U38" s="78" t="str">
        <f>IF(SUM(COUNTIFS('Planificación 2026-1'!E:E,"PRINCIPAL",'Planificación 2026-1'!W:W,C38,'Planificación 2026-1'!G:G,"T1"))&gt;0,"P35"," ")</f>
        <v xml:space="preserve"> </v>
      </c>
      <c r="V38" s="78" t="str">
        <f>IF(SUM(COUNTIFS('Planificación 2026-1'!E:E,"PRINCIPAL",'Planificación 2026-1'!W:W,C38,'Planificación 2026-1'!G:G,"T3"))&gt;0,"P36"," ")</f>
        <v xml:space="preserve"> </v>
      </c>
      <c r="W38" s="78" t="str">
        <f>IF(SUM(COUNTIFS('Planificación 2026-1'!E:E,"PRINCIPAL",'Planificación 2026-1'!W:W,C38,'Planificación 2026-1'!G:G,"T2"))&gt;0,"P37"," ")</f>
        <v xml:space="preserve"> </v>
      </c>
      <c r="X38" s="78" t="str">
        <f>IF(SUM(COUNTIFS('Planificación 2026-1'!E:E,"PRINCIPAL",'Planificación 2026-1'!W:W,C38,'Planificación 2026-1'!G:G,"AE"))&gt;0,"P38"," ")</f>
        <v xml:space="preserve"> </v>
      </c>
      <c r="Y38" s="78" t="str">
        <f>IF(SUM(COUNTIFS('Planificación 2026-1'!E:E,"PRINCIPAL",'Planificación 2026-1'!W:W,C38,'Planificación 2026-1'!G:G,"T4"))&gt;0,"P55"," ")</f>
        <v xml:space="preserve"> </v>
      </c>
      <c r="Z38" s="78" t="str">
        <f>IF(SUM(COUNTIFS('Planificación 2026-1'!E:E,"FILIAL",'Planificación 2026-1'!W:W,C38,'Planificación 2026-1'!G:G,"AF"))&gt;0," P01"," ")</f>
        <v xml:space="preserve"> </v>
      </c>
      <c r="AA38" s="78" t="str">
        <f>IF(SUM(COUNTIFS('Planificación 2026-1'!E:E,"FILIAL",'Planificación 2026-1'!W:W,C38,'Planificación 2026-1'!G:G,"EN"))&gt;0,"P02"," ")</f>
        <v xml:space="preserve"> </v>
      </c>
      <c r="AB38" s="78" t="str">
        <f>IF(SUM(COUNTIFS('Planificación 2026-1'!E:E,"FILIAL",'Planificación 2026-1'!W:W,C38,'Planificación 2026-1'!G:G,"IS"))&gt;0,"P03"," ")</f>
        <v xml:space="preserve"> </v>
      </c>
      <c r="AC38" s="78" t="str">
        <f>IF(SUM(COUNTIFS('Planificación 2026-1'!E:E,"FILIAL",'Planificación 2026-1'!W:W,C38,'Planificación 2026-1'!G:G,"PS"))&gt;0,"P04"," ")</f>
        <v xml:space="preserve"> </v>
      </c>
      <c r="AD38" s="78"/>
      <c r="AE38" s="78" t="str">
        <f>IF(SUM(COUNTIFS('Planificación 2026-1'!E:E,"FILIAL",'Planificación 2026-1'!W:W,C38,'Planificación 2026-1'!G:G,"IN"))&gt;0,"P06"," ")</f>
        <v xml:space="preserve"> </v>
      </c>
      <c r="AF38" s="78" t="str">
        <f>IF(SUM(COUNTIFS('Planificación 2026-1'!E:E,"FILIAL",'Planificación 2026-1'!W:W,C38,'Planificación 2026-1'!G:G,"CA"))&gt;0,"P07"," ")</f>
        <v xml:space="preserve"> </v>
      </c>
      <c r="AG38" s="78" t="str">
        <f>IF(SUM(COUNTIFS('Planificación 2026-1'!E:E,"FILIAL",'Planificación 2026-1'!W:W,C38,'Planificación 2026-1'!G:G,"DE"))&gt;0,"P08"," ")</f>
        <v xml:space="preserve"> </v>
      </c>
      <c r="AH38" s="78" t="str">
        <f>IF(SUM(COUNTIFS('Planificación 2026-1'!E:E,"FILIAL",'Planificación 2026-1'!W:W,C38,'Planificación 2026-1'!G:G,"OB"))&gt;0,"P09"," ")</f>
        <v xml:space="preserve"> </v>
      </c>
      <c r="AI38" s="78" t="str">
        <f>IF(SUM(COUNTIFS('Planificación 2026-1'!E:E,"FILIAL",'Planificación 2026-1'!W:W,C38,'Planificación 2026-1'!G:G,"MH"))&gt;0,"P31"," ")</f>
        <v xml:space="preserve"> </v>
      </c>
      <c r="AJ38" s="78" t="str">
        <f>IF(SUM(COUNTIFS('Planificación 2026-1'!E:E,"FILIAL",'Planificación 2026-1'!W:W,C38,'Planificación 2026-1'!G:G,"IC"))&gt;0,"P32"," ")</f>
        <v xml:space="preserve"> </v>
      </c>
      <c r="AK38" s="78" t="str">
        <f>IF(SUM(COUNTIFS('Planificación 2026-1'!E:E,"FILIAL",'Planificación 2026-1'!W:W,C38,'Planificación 2026-1'!G:G,"AR"))&gt;0,"P34"," ")</f>
        <v xml:space="preserve"> </v>
      </c>
      <c r="AL38" s="78" t="str">
        <f>IF(SUM(COUNTIFS('Planificación 2026-1'!E:E,"FILIAL",'Planificación 2026-1'!W:W,C38,'Planificación 2026-1'!G:G,"T1"))&gt;0,"P35"," ")</f>
        <v xml:space="preserve"> </v>
      </c>
      <c r="AM38" s="78" t="str">
        <f>IF(SUM(COUNTIFS('Planificación 2026-1'!E:E,"FILIAL",'Planificación 2026-1'!W:W,C38,'Planificación 2026-1'!G:G,"T3"))&gt;0,"P36"," ")</f>
        <v xml:space="preserve"> </v>
      </c>
      <c r="AN38" s="78" t="str">
        <f>IF(SUM(COUNTIFS('Planificación 2026-1'!E:E,"FILIAL",'Planificación 2026-1'!W:W,C38,'Planificación 2026-1'!G:G,"T2"))&gt;0,"P37"," ")</f>
        <v xml:space="preserve"> </v>
      </c>
      <c r="AO38" s="78" t="str">
        <f>IF(SUM(COUNTIFS('Planificación 2026-1'!E:E,"FILIAL",'Planificación 2026-1'!W:W,C38,'Planificación 2026-1'!G:G,"AE"))&gt;0,"P38"," ")</f>
        <v xml:space="preserve"> </v>
      </c>
      <c r="AP38" s="78" t="str">
        <f>IF(SUM(COUNTIFS('Planificación 2026-1'!E:E,"FILIAL",'Planificación 2026-1'!W:W,C38,'Planificación 2026-1'!G:G,"T4"))&gt;0,"P55"," ")</f>
        <v xml:space="preserve"> </v>
      </c>
      <c r="AQ38" s="78" t="str">
        <f>IF(SUM(COUNTIFS('Planificación 2026-1'!E:E,"SUNAMPE",'Planificación 2026-1'!W:W,C38,'Planificación 2026-1'!G:G,"AF"))&gt;0," P01"," ")</f>
        <v xml:space="preserve"> </v>
      </c>
      <c r="AR38" s="78" t="str">
        <f>IF(SUM(COUNTIFS('Planificación 2026-1'!E:E,"SUNAMPE",'Planificación 2026-1'!W:W,C38,'Planificación 2026-1'!G:G,"EN"))&gt;0,"P02"," ")</f>
        <v xml:space="preserve"> </v>
      </c>
      <c r="AS38" s="78" t="str">
        <f>IF(SUM(COUNTIFS('Planificación 2026-1'!E:E,"SUNAMPE",'Planificación 2026-1'!W:W,C38,'Planificación 2026-1'!G:G,"IS"))&gt;0,"P03"," ")</f>
        <v xml:space="preserve"> </v>
      </c>
      <c r="AT38" s="78" t="str">
        <f>IF(SUM(COUNTIFS('Planificación 2026-1'!E:E,"SUNAMPE",'Planificación 2026-1'!W:W,C38,'Planificación 2026-1'!G:G,"PS"))&gt;0,"P04"," ")</f>
        <v xml:space="preserve"> </v>
      </c>
      <c r="AU38" s="78"/>
      <c r="AV38" s="78" t="str">
        <f>IF(SUM(COUNTIFS('Planificación 2026-1'!E:E,"SUNAMPE",'Planificación 2026-1'!W:W,C38,'Planificación 2026-1'!G:G,"IN"))&gt;0,"P06"," ")</f>
        <v xml:space="preserve"> </v>
      </c>
      <c r="AW38" s="78" t="str">
        <f>IF(SUM(COUNTIFS('Planificación 2026-1'!E:E,"SUNAMPE",'Planificación 2026-1'!W:W,C38,'Planificación 2026-1'!G:G,"CA"))&gt;0,"P07"," ")</f>
        <v xml:space="preserve"> </v>
      </c>
      <c r="AX38" s="78" t="str">
        <f>IF(SUM(COUNTIFS('Planificación 2026-1'!E:E,"SUNAMPE",'Planificación 2026-1'!W:W,C38,'Planificación 2026-1'!G:G,"DE"))&gt;0,"P08"," ")</f>
        <v xml:space="preserve"> </v>
      </c>
      <c r="AY38" s="78" t="str">
        <f>IF(SUM(COUNTIFS('Planificación 2026-1'!E:E,"SUNAMPE",'Planificación 2026-1'!W:W,C38,'Planificación 2026-1'!G:G,"OB"))&gt;0,"P09"," ")</f>
        <v xml:space="preserve"> </v>
      </c>
      <c r="AZ38" s="78" t="str">
        <f>IF(SUM(COUNTIFS('Planificación 2026-1'!E:E,"SUNAMPE",'Planificación 2026-1'!W:W,C38,'Planificación 2026-1'!G:G,"MH"))&gt;0,"P31"," ")</f>
        <v xml:space="preserve"> </v>
      </c>
      <c r="BA38" s="78" t="str">
        <f>IF(SUM(COUNTIFS('Planificación 2026-1'!E:E,"SUNAMPE",'Planificación 2026-1'!W:W,C38,'Planificación 2026-1'!G:G,"IC"))&gt;0,"P32"," ")</f>
        <v xml:space="preserve"> </v>
      </c>
      <c r="BB38" s="78" t="str">
        <f>IF(SUM(COUNTIFS('Planificación 2026-1'!E:E,"SUNAMPE",'Planificación 2026-1'!W:W,C38,'Planificación 2026-1'!G:G,"AR"))&gt;0,"P34"," ")</f>
        <v xml:space="preserve"> </v>
      </c>
      <c r="BC38" s="78" t="str">
        <f>IF(SUM(COUNTIFS('Planificación 2026-1'!E:E,"SUNAMPE",'Planificación 2026-1'!W:W,C38,'Planificación 2026-1'!G:G,"T1"))&gt;0,"P35"," ")</f>
        <v xml:space="preserve"> </v>
      </c>
      <c r="BD38" s="78" t="str">
        <f>IF(SUM(COUNTIFS('Planificación 2026-1'!E:E,"SUNAMPE",'Planificación 2026-1'!W:W,C38,'Planificación 2026-1'!G:G,"T3"))&gt;0,"P36"," ")</f>
        <v xml:space="preserve"> </v>
      </c>
      <c r="BE38" s="78" t="str">
        <f>IF(SUM(COUNTIFS('Planificación 2026-1'!E:E,"SUNAMPE",'Planificación 2026-1'!W:W,C38,'Planificación 2026-1'!G:G,"T2"))&gt;0,"P37"," ")</f>
        <v xml:space="preserve"> </v>
      </c>
      <c r="BF38" s="78" t="str">
        <f>IF(SUM(COUNTIFS('Planificación 2026-1'!E:E,"SUNAMPE",'Planificación 2026-1'!W:W,C38,'Planificación 2026-1'!G:G,"AE"))&gt;0,"P38"," ")</f>
        <v xml:space="preserve"> </v>
      </c>
      <c r="BG38" s="78" t="str">
        <f>IF(SUM(COUNTIFS('Planificación 2026-1'!E:E,"SUNAMPE",'Planificación 2026-1'!W:W,C38,'Planificación 2026-1'!G:G,"T4"))&gt;0,"P55"," ")</f>
        <v xml:space="preserve"> </v>
      </c>
      <c r="BH38" s="78" t="str">
        <f>IF(SUM(COUNTIFS('Planificación 2026-1'!E:E,"HUAURA",'Planificación 2026-1'!W:W,C38,'Planificación 2026-1'!G:G,"AF"))&gt;0," P01"," ")</f>
        <v xml:space="preserve"> </v>
      </c>
      <c r="BI38" s="78" t="str">
        <f>IF(SUM(COUNTIFS('Planificación 2026-1'!E:E,"HUAURA",'Planificación 2026-1'!W:W,C38,'Planificación 2026-1'!G:G,"EN"))&gt;0,"P02"," ")</f>
        <v xml:space="preserve"> </v>
      </c>
      <c r="BJ38" s="78" t="str">
        <f>IF(SUM(COUNTIFS('Planificación 2026-1'!E:E,"HUAURA",'Planificación 2026-1'!W:W,C38,'Planificación 2026-1'!G:G,"IS"))&gt;0,"P03"," ")</f>
        <v xml:space="preserve"> </v>
      </c>
      <c r="BK38" s="78" t="str">
        <f>IF(SUM(COUNTIFS('Planificación 2026-1'!E:E,"HUAURA",'Planificación 2026-1'!W:W,C38,'Planificación 2026-1'!G:G,"PS"))&gt;0,"P04"," ")</f>
        <v xml:space="preserve"> </v>
      </c>
      <c r="BL38" s="78"/>
      <c r="BM38" s="78" t="str">
        <f>IF(SUM(COUNTIFS('Planificación 2026-1'!E:E,"HUAURA",'Planificación 2026-1'!W:W,C38,'Planificación 2026-1'!G:G,"IN"))&gt;0,"P06"," ")</f>
        <v xml:space="preserve"> </v>
      </c>
      <c r="BN38" s="78" t="str">
        <f>IF(SUM(COUNTIFS('Planificación 2026-1'!E:E,"HUAURA",'Planificación 2026-1'!W:W,C38,'Planificación 2026-1'!G:G,"CA"))&gt;0,"P07"," ")</f>
        <v xml:space="preserve"> </v>
      </c>
      <c r="BO38" s="78" t="str">
        <f>IF(SUM(COUNTIFS('Planificación 2026-1'!E:E,"HUAURA",'Planificación 2026-1'!W:W,C38,'Planificación 2026-1'!G:G,"DE"))&gt;0,"P08"," ")</f>
        <v xml:space="preserve"> </v>
      </c>
      <c r="BP38" s="78" t="str">
        <f>IF(SUM(COUNTIFS('Planificación 2026-1'!E:E,"HUAURA",'Planificación 2026-1'!W:W,C38,'Planificación 2026-1'!G:G,"OB"))&gt;0,"P09"," ")</f>
        <v xml:space="preserve"> </v>
      </c>
      <c r="BQ38" s="78" t="str">
        <f>IF(SUM(COUNTIFS('Planificación 2026-1'!E:E,"HUAURA",'Planificación 2026-1'!W:W,C38,'Planificación 2026-1'!G:G,"MH"))&gt;0,"P31"," ")</f>
        <v xml:space="preserve"> </v>
      </c>
      <c r="BR38" s="78" t="str">
        <f>IF(SUM(COUNTIFS('Planificación 2026-1'!E:E,"HUAURA",'Planificación 2026-1'!W:W,C38,'Planificación 2026-1'!G:G,"IC"))&gt;0,"P32"," ")</f>
        <v xml:space="preserve"> </v>
      </c>
      <c r="BS38" s="78" t="str">
        <f>IF(SUM(COUNTIFS('Planificación 2026-1'!E:E,"HUAURA",'Planificación 2026-1'!W:W,C38,'Planificación 2026-1'!G:G,"AR"))&gt;0,"P34"," ")</f>
        <v xml:space="preserve"> </v>
      </c>
      <c r="BT38" s="78" t="str">
        <f>IF(SUM(COUNTIFS('Planificación 2026-1'!E:E,"HUAURA",'Planificación 2026-1'!W:W,C38,'Planificación 2026-1'!G:G,"T1"))&gt;0,"P35"," ")</f>
        <v xml:space="preserve"> </v>
      </c>
      <c r="BU38" s="78" t="str">
        <f>IF(SUM(COUNTIFS('Planificación 2026-1'!E:E,"HUAURA",'Planificación 2026-1'!W:W,C38,'Planificación 2026-1'!G:G,"T3"))&gt;0,"P36"," ")</f>
        <v xml:space="preserve"> </v>
      </c>
      <c r="BV38" s="78" t="str">
        <f>IF(SUM(COUNTIFS('Planificación 2026-1'!E:E,"HUAURA",'Planificación 2026-1'!W:W,C38,'Planificación 2026-1'!G:G,"T2"))&gt;0,"P37"," ")</f>
        <v xml:space="preserve"> </v>
      </c>
      <c r="BW38" s="78" t="str">
        <f>IF(SUM(COUNTIFS('Planificación 2026-1'!E:E,"HUAURA",'Planificación 2026-1'!W:W,C38,'Planificación 2026-1'!G:G,"AE"))&gt;0,"P38"," ")</f>
        <v xml:space="preserve"> </v>
      </c>
      <c r="BX38" s="78" t="str">
        <f>IF(SUM(COUNTIFS('Planificación 2026-1'!E:E,"HUAURA",'Planificación 2026-1'!W:W,C38,'Planificación 2026-1'!G:G,"T4"))&gt;0,"P55"," ")</f>
        <v xml:space="preserve"> </v>
      </c>
      <c r="BY38" s="79">
        <f>SUMIFS('Planificación 2026-1'!R:R,'Planificación 2026-1'!W:W,C38,'Planificación 2026-1'!G:G,"AF",'Planificación 2026-1'!H:H,"&gt;2")</f>
        <v>0</v>
      </c>
      <c r="BZ38" s="79">
        <f>SUMIFS('Planificación 2026-1'!R:R,'Planificación 2026-1'!W:W,C38,'Planificación 2026-1'!G:G,"EN",'Planificación 2026-1'!H:H,"&gt;2")</f>
        <v>30</v>
      </c>
      <c r="CA38" s="79">
        <f>SUMIFS('Planificación 2026-1'!R:R,'Planificación 2026-1'!W:W,C38,'Planificación 2026-1'!G:G,"IS",'Planificación 2026-1'!H:H,"&gt;2")</f>
        <v>0</v>
      </c>
      <c r="CB38" s="79">
        <f>SUMIFS('Planificación 2026-1'!R:R,'Planificación 2026-1'!W:W,C38,'Planificación 2026-1'!G:G,"PS",'Planificación 2026-1'!H:H,"&gt;2")</f>
        <v>0</v>
      </c>
      <c r="CC38" s="79">
        <f>SUMIFS('Planificación 2026-1'!R:R,'Planificación 2026-1'!W:W,C38,'Planificación 2026-1'!G:G,"IN",'Planificación 2026-1'!H:H,"&gt;2")</f>
        <v>0</v>
      </c>
      <c r="CD38" s="79">
        <f>SUMIFS('Planificación 2026-1'!R:R,'Planificación 2026-1'!W:W,C38,'Planificación 2026-1'!G:G,"CA",'Planificación 2026-1'!H:H,"&gt;2")</f>
        <v>0</v>
      </c>
      <c r="CE38" s="79">
        <f>SUMIFS('Planificación 2026-1'!R:R,'Planificación 2026-1'!W:W,C38,'Planificación 2026-1'!G:G,"DE",'Planificación 2026-1'!H:H,"&gt;2")</f>
        <v>0</v>
      </c>
      <c r="CF38" s="79">
        <f>SUMIFS('Planificación 2026-1'!R:R,'Planificación 2026-1'!W:W,C38,'Planificación 2026-1'!G:G,"OB",'Planificación 2026-1'!H:H,"&gt;2")</f>
        <v>0</v>
      </c>
      <c r="CG38" s="79">
        <f>SUMIFS('Planificación 2026-1'!R:R,'Planificación 2026-1'!W:W,C38,'Planificación 2026-1'!G:G,"MH",'Planificación 2026-1'!H:H,"&gt;2")</f>
        <v>0</v>
      </c>
      <c r="CH38" s="79">
        <f>SUMIFS('Planificación 2026-1'!R:R,'Planificación 2026-1'!W:W,C38,'Planificación 2026-1'!G:G,"IC",'Planificación 2026-1'!H:H,"&gt;2")</f>
        <v>0</v>
      </c>
      <c r="CI38" s="79">
        <f>SUMIFS('Planificación 2026-1'!R:R,'Planificación 2026-1'!W:W,C38,'Planificación 2026-1'!G:G,"AR",'Planificación 2026-1'!H:H,"&gt;2")</f>
        <v>0</v>
      </c>
      <c r="CJ38" s="79">
        <f>SUMIFS('Planificación 2026-1'!R:R,'Planificación 2026-1'!W:W,C38,'Planificación 2026-1'!G:G,"T1",'Planificación 2026-1'!H:H,"&gt;2")</f>
        <v>0</v>
      </c>
      <c r="CK38" s="79">
        <f>SUMIFS('Planificación 2026-1'!R:R,'Planificación 2026-1'!W:W,C38,'Planificación 2026-1'!G:G,"T3",'Planificación 2026-1'!H:H,"&gt;2")</f>
        <v>0</v>
      </c>
      <c r="CL38" s="79">
        <f>SUMIFS('Planificación 2026-1'!R:R,'Planificación 2026-1'!W:W,C38,'Planificación 2026-1'!G:G,"T2",'Planificación 2026-1'!H:H,"&gt;2")</f>
        <v>0</v>
      </c>
      <c r="CM38" s="79">
        <f>SUMIFS('Planificación 2026-1'!R:R,'Planificación 2026-1'!W:W,C38,'Planificación 2026-1'!G:G,"AE",'Planificación 2026-1'!H:H,"&gt;2")</f>
        <v>0</v>
      </c>
      <c r="CN38" s="79">
        <f>SUMIFS('Planificación 2026-1'!R:R,'Planificación 2026-1'!W:W,C38,'Planificación 2026-1'!G:G,"T4",'Planificación 2026-1'!H:H,"&gt;2")</f>
        <v>0</v>
      </c>
      <c r="CO38" s="79">
        <f>SUMIFS('Planificación 2026-1'!R:R,'Planificación 2026-1'!W:W,C38,'Planificación 2026-1'!G:G,"AF",'Planificación 2026-1'!H:H,"&lt;3")</f>
        <v>0</v>
      </c>
      <c r="CP38" s="79">
        <f>SUMIFS('Planificación 2026-1'!R:R,'Planificación 2026-1'!W:W,C38,'Planificación 2026-1'!G:G,"EN",'Planificación 2026-1'!H:H,"&lt;3")</f>
        <v>0</v>
      </c>
      <c r="CQ38" s="79">
        <f>SUMIFS('Planificación 2026-1'!R:R,'Planificación 2026-1'!W:W,C38,'Planificación 2026-1'!G:G,"IS",'Planificación 2026-1'!H:H,"&lt;3")</f>
        <v>0</v>
      </c>
      <c r="CR38" s="79">
        <f>SUMIFS('Planificación 2026-1'!R:R,'Planificación 2026-1'!W:W,C38,'Planificación 2026-1'!G:G,"PS",'Planificación 2026-1'!H:H,"&lt;3")</f>
        <v>0</v>
      </c>
      <c r="CS38" s="79">
        <f>SUMIFS('Planificación 2026-1'!R:R,'Planificación 2026-1'!W:W,C38,'Planificación 2026-1'!G:G,"IN",'Planificación 2026-1'!H:H,"&lt;3")</f>
        <v>0</v>
      </c>
      <c r="CT38" s="79">
        <f>SUMIFS('Planificación 2026-1'!R:R,'Planificación 2026-1'!W:W,C38,'Planificación 2026-1'!G:G,"CA",'Planificación 2026-1'!H:H,"&lt;3")</f>
        <v>0</v>
      </c>
      <c r="CU38" s="79">
        <f>SUMIFS('Planificación 2026-1'!R:R,'Planificación 2026-1'!W:W,C38,'Planificación 2026-1'!G:G,"DE",'Planificación 2026-1'!H:H,"&lt;3")</f>
        <v>0</v>
      </c>
      <c r="CV38" s="79">
        <f>SUMIFS('Planificación 2026-1'!R:R,'Planificación 2026-1'!W:W,C38,'Planificación 2026-1'!G:G,"OB",'Planificación 2026-1'!H:H,"&lt;3")</f>
        <v>0</v>
      </c>
      <c r="CW38" s="79">
        <f>SUMIFS('Planificación 2026-1'!R:R,'Planificación 2026-1'!W:W,C38,'Planificación 2026-1'!G:G,"MH",'Planificación 2026-1'!H:H,"&lt;3")</f>
        <v>0</v>
      </c>
      <c r="CX38" s="79">
        <f>SUMIFS('Planificación 2026-1'!R:R,'Planificación 2026-1'!W:W,C38,'Planificación 2026-1'!G:G,"IC",'Planificación 2026-1'!H:H,"&lt;3")</f>
        <v>0</v>
      </c>
      <c r="CY38" s="79">
        <f>SUMIFS('Planificación 2026-1'!R:R,'Planificación 2026-1'!W:W,C38,'Planificación 2026-1'!G:G,"AR",'Planificación 2026-1'!H:H,"&lt;3")</f>
        <v>0</v>
      </c>
      <c r="CZ38" s="79">
        <f>SUMIFS('Planificación 2026-1'!R:R,'Planificación 2026-1'!W:W,C38,'Planificación 2026-1'!G:G,"T1",'Planificación 2026-1'!H:H,"&lt;3")</f>
        <v>0</v>
      </c>
      <c r="DA38" s="79">
        <f>SUMIFS('Planificación 2026-1'!R:R,'Planificación 2026-1'!W:W,C38,'Planificación 2026-1'!G:G,"T3",'Planificación 2026-1'!H:H,"&lt;3")</f>
        <v>0</v>
      </c>
      <c r="DB38" s="79">
        <f>SUMIFS('Planificación 2026-1'!R:R,'Planificación 2026-1'!W:W,C38,'Planificación 2026-1'!G:G,"T2",'Planificación 2026-1'!H:H,"&lt;3")</f>
        <v>0</v>
      </c>
      <c r="DC38" s="79">
        <f>SUMIFS('Planificación 2026-1'!R:R,'Planificación 2026-1'!W:W,C38,'Planificación 2026-1'!G:G,"AE",'Planificación 2026-1'!H:H,"&lt;3")</f>
        <v>0</v>
      </c>
      <c r="DD38" s="79">
        <f>SUMIFS('Planificación 2026-1'!R:R,'Planificación 2026-1'!W:W,C38,'Planificación 2026-1'!G:G,"T4",'Planificación 2026-1'!H:H,"&lt;3")</f>
        <v>0</v>
      </c>
      <c r="DE38" s="78" t="str">
        <f t="shared" si="4"/>
        <v>P02</v>
      </c>
      <c r="DF38" s="30">
        <f>IF(C38="","",SUMIFS('Planificación 2026-1'!R:R,'Planificación 2026-1'!W:W,C38,'Planificación 2026-1'!E:E,"PRINCIPAL",'Planificación 2026-1'!X:X,"VIRTUAL"))</f>
        <v>20</v>
      </c>
      <c r="DG38" s="30">
        <f>IF(C38="","",SUMIFS('Planificación 2026-1'!R:R,'Planificación 2026-1'!W:W,C38,'Planificación 2026-1'!E:E,"PRINCIPAL",'Planificación 2026-1'!X:X,"PRESENCIAL"))</f>
        <v>10</v>
      </c>
      <c r="DH38" s="30">
        <f>IF(C38="","",SUMIFS('Planificación 2026-1'!R:R,'Planificación 2026-1'!W:W,C38,'Planificación 2026-1'!E:E,"PRINCIPAL",'Planificación 2026-1'!X:X,"HIBRIDO PRESENCIAL"))</f>
        <v>0</v>
      </c>
      <c r="DI38" s="78" t="str">
        <f t="shared" si="5"/>
        <v/>
      </c>
      <c r="DJ38" s="78">
        <f>IF(C38="","",SUMIFS('Planificación 2026-1'!R:R,'Planificación 2026-1'!W:W,C38,'Planificación 2026-1'!E:E,"FILIAL",'Planificación 2026-1'!X:X,"VIRTUAL"))</f>
        <v>0</v>
      </c>
      <c r="DK38" s="80">
        <f>IF(C38="","",SUMIFS('Planificación 2026-1'!R:R,'Planificación 2026-1'!W:W,C38,'Planificación 2026-1'!E:E,"FILIAL",'Planificación 2026-1'!X:X,"PRESENCIAL"))</f>
        <v>0</v>
      </c>
      <c r="DL38" s="42">
        <f>IF(C38="","",SUMIFS('Planificación 2026-1'!R:R,'Planificación 2026-1'!W:W,C38,'Planificación 2026-1'!E:E,"FILIAL",'Planificación 2026-1'!X:X,"HIBRIDO PRESENCIAL"))</f>
        <v>0</v>
      </c>
      <c r="DM38" s="81" t="str">
        <f t="shared" si="6"/>
        <v/>
      </c>
      <c r="DN38" s="78">
        <f>IF(C38="","",SUMIFS('Planificación 2026-1'!R:R,'Planificación 2026-1'!W:W,C38,'Planificación 2026-1'!E:E,"SUNAMPE",'Planificación 2026-1'!X:X,"VIRTUAL"))</f>
        <v>0</v>
      </c>
      <c r="DO38" s="42">
        <f>IF(C38="","",SUMIFS('Planificación 2026-1'!R:R,'Planificación 2026-1'!W:W,C38,'Planificación 2026-1'!E:E,"SUNAMPE",'Planificación 2026-1'!X:X,"PRESENCIAL"))</f>
        <v>0</v>
      </c>
      <c r="DP38" s="81" t="str">
        <f t="shared" si="7"/>
        <v/>
      </c>
      <c r="DQ38" s="78">
        <f>IF(C38="","",SUMIFS('Planificación 2026-1'!R:R,'Planificación 2026-1'!W:W,C38,'Planificación 2026-1'!E:E,"HUAURA",'Planificación 2026-1'!X:X,"VIRTUAL"))</f>
        <v>0</v>
      </c>
      <c r="DR38" s="42">
        <f>IF(C38="","",SUMIFS('Planificación 2026-1'!R:R,'Planificación 2026-1'!W:W,C38,'Planificación 2026-1'!E:E,"HUAURA",'Planificación 2026-1'!X:X,"PRESENCIAL"))</f>
        <v>0</v>
      </c>
      <c r="DS38" s="48">
        <f>SUMIFS('Planificación 2026-1'!R:R,'Planificación 2026-1'!W:W,C38,'Planificación 2026-1'!E:E,"PRINCIPAL",'Planificación 2026-1'!X:X,"VIRTUAL",'Planificación 2026-1'!H:H,"&gt;2")</f>
        <v>20</v>
      </c>
      <c r="DT38" s="48">
        <f>SUMIFS('Planificación 2026-1'!R:R,'Planificación 2026-1'!W:W,C38,'Planificación 2026-1'!E:E,"PRINCIPAL",'Planificación 2026-1'!X:X,"&lt;&gt;VIRTUAL",'Planificación 2026-1'!H:H,"&gt;2")</f>
        <v>10</v>
      </c>
      <c r="DU38" s="48">
        <f>SUMIFS('Planificación 2026-1'!R:R,'Planificación 2026-1'!W:W,C38,'Planificación 2026-1'!E:E,"SUNAMPE",'Planificación 2026-1'!X:X,"VIRTUAL",'Planificación 2026-1'!H:H,"&gt;2")</f>
        <v>0</v>
      </c>
      <c r="DV38" s="48">
        <f>SUMIFS('Planificación 2026-1'!R:R,'Planificación 2026-1'!W:W,C38,'Planificación 2026-1'!E:E,"SUNAMPE",'Planificación 2026-1'!X:X,"&lt;&gt;VIRTUAL",'Planificación 2026-1'!H:H,"&gt;2")</f>
        <v>0</v>
      </c>
      <c r="DW38" s="48">
        <f>SUMIFS('Planificación 2026-1'!R:R,'Planificación 2026-1'!W:W,C38,'Planificación 2026-1'!E:E,"FILIAL",'Planificación 2026-1'!X:X,"VIRTUAL",'Planificación 2026-1'!H:H,"&gt;2")</f>
        <v>0</v>
      </c>
      <c r="DX38" s="48">
        <f>SUMIFS('Planificación 2026-1'!R:R,'Planificación 2026-1'!W:W,C38,'Planificación 2026-1'!E:E,"FILIAL",'Planificación 2026-1'!X:X,"&lt;&gt;VIRTUAL",'Planificación 2026-1'!H:H,"&gt;2")</f>
        <v>0</v>
      </c>
      <c r="DY38" s="48">
        <f>SUMIFS('Planificación 2026-1'!R:R,'Planificación 2026-1'!W:W,C38,'Planificación 2026-1'!E:E,"PORUMA",'Planificación 2026-1'!X:X,"VIRTUAL",'Planificación 2026-1'!H:H,"&gt;2")</f>
        <v>0</v>
      </c>
      <c r="DZ38" s="48">
        <f>SUMIFS('Planificación 2026-1'!R:R,'Planificación 2026-1'!W:W,C38,'Planificación 2026-1'!E:E,"PORUMA",'Planificación 2026-1'!X:X,"&lt;&gt;VIRTUAL",'Planificación 2026-1'!H:H,"&gt;2")</f>
        <v>0</v>
      </c>
      <c r="EA38" s="48">
        <f>SUMIFS('Planificación 2026-1'!R:R,'Planificación 2026-1'!W:W,C38,'Planificación 2026-1'!E:E,"HUAURA",'Planificación 2026-1'!X:X,"VIRTUAL",'Planificación 2026-1'!H:H,"&gt;2")</f>
        <v>0</v>
      </c>
      <c r="EB38" s="48">
        <f>SUMIFS('Planificación 2026-1'!R:R,'Planificación 2026-1'!W:W,C38,'Planificación 2026-1'!E:E,"HUAURA",'Planificación 2026-1'!X:X,"&lt;&gt;VIRTUAL",'Planificación 2026-1'!H:H,"&gt;2")</f>
        <v>0</v>
      </c>
      <c r="EC38" s="48">
        <f>SUMIFS('Planificación 2026-1'!R:R,'Planificación 2026-1'!W:W,C38,'Planificación 2026-1'!E:E,"PRINCIPAL",'Planificación 2026-1'!X:X,"VIRTUAL",'Planificación 2026-1'!H:H,"&lt;3")</f>
        <v>0</v>
      </c>
      <c r="ED38" s="48">
        <f>SUMIFS('Planificación 2026-1'!R:R,'Planificación 2026-1'!W:W,C38,'Planificación 2026-1'!E:E,"PRINCIPAL",'Planificación 2026-1'!X:X,"&lt;&gt;VIRTUAL",'Planificación 2026-1'!H:H,"&lt;3")</f>
        <v>0</v>
      </c>
      <c r="EE38" s="48">
        <f>SUMIFS('Planificación 2026-1'!R:R,'Planificación 2026-1'!W:W,C38,'Planificación 2026-1'!E:E,"SUNAMPE",'Planificación 2026-1'!X:X,"VIRTUAL",'Planificación 2026-1'!H:H,"&lt;3")</f>
        <v>0</v>
      </c>
      <c r="EF38" s="48">
        <f>SUMIFS('Planificación 2026-1'!R:R,'Planificación 2026-1'!W:W,C38,'Planificación 2026-1'!E:E,"SUNAMPE",'Planificación 2026-1'!X:X,"&lt;&gt;VIRTUAL",'Planificación 2026-1'!H:H,"&lt;3")</f>
        <v>0</v>
      </c>
      <c r="EG38" s="48">
        <f>SUMIFS('Planificación 2026-1'!R:R,'Planificación 2026-1'!W:W,C38,'Planificación 2026-1'!E:E,"FILIAL",'Planificación 2026-1'!X:X,"VIRTUAL",'Planificación 2026-1'!H:H,"&lt;3")</f>
        <v>0</v>
      </c>
      <c r="EH38" s="48">
        <f>SUMIFS('Planificación 2026-1'!R:R,'Planificación 2026-1'!W:W,C38,'Planificación 2026-1'!E:E,"FILIAL",'Planificación 2026-1'!X:X,"&lt;&gt;VIRTUAL",'Planificación 2026-1'!H:H,"&lt;3")</f>
        <v>0</v>
      </c>
      <c r="EI38" s="48">
        <f>SUMIFS('Planificación 2026-1'!R:R,'Planificación 2026-1'!W:W,C38,'Planificación 2026-1'!E:E,"PORUMA",'Planificación 2026-1'!X:X,"VIRTUAL",'Planificación 2026-1'!H:H,"&lt;3")</f>
        <v>0</v>
      </c>
      <c r="EJ38" s="48">
        <f>SUMIFS('Planificación 2026-1'!R:R,'Planificación 2026-1'!W:W,C38,'Planificación 2026-1'!E:E,"PORUMA",'Planificación 2026-1'!X:X,"&lt;&gt;VIRTUAL",'Planificación 2026-1'!H:H,"&lt;3")</f>
        <v>0</v>
      </c>
      <c r="EK38" s="48">
        <f>SUMIFS('Planificación 2026-1'!R:R,'Planificación 2026-1'!W:W,C38,'Planificación 2026-1'!E:E,"HUAURA",'Planificación 2026-1'!X:X,"VIRTUAL",'Planificación 2026-1'!H:H,"&lt;3")</f>
        <v>0</v>
      </c>
      <c r="EL38" s="48">
        <f>SUMIFS('Planificación 2026-1'!R:R,'Planificación 2026-1'!W:W,C38,'Planificación 2026-1'!E:E,"HUAURA",'Planificación 2026-1'!X:X,"&lt;&gt;VIRTUAL",'Planificación 2026-1'!H:H,"&lt;3")</f>
        <v>0</v>
      </c>
      <c r="EM38" s="48">
        <f t="shared" si="8"/>
        <v>0</v>
      </c>
      <c r="EN38" s="48">
        <f t="shared" si="9"/>
        <v>0</v>
      </c>
      <c r="EO38" s="48">
        <f t="shared" si="10"/>
        <v>0</v>
      </c>
      <c r="EP38" s="48">
        <f t="shared" si="11"/>
        <v>30</v>
      </c>
      <c r="EQ38" s="48">
        <f t="shared" si="12"/>
        <v>0</v>
      </c>
      <c r="ER38" s="48"/>
      <c r="ES38" s="48">
        <f t="shared" si="13"/>
        <v>20</v>
      </c>
      <c r="ET38" s="48">
        <f t="shared" si="14"/>
        <v>10</v>
      </c>
      <c r="EU38" s="48" t="b">
        <f t="shared" si="15"/>
        <v>1</v>
      </c>
      <c r="EV38" s="48" t="str">
        <f t="shared" si="16"/>
        <v>FILIAL-HUAURA</v>
      </c>
      <c r="EW38" s="48" t="str">
        <f t="shared" si="17"/>
        <v>MAS VIRTUAL</v>
      </c>
    </row>
    <row r="39" spans="1:153" x14ac:dyDescent="0.3">
      <c r="A39" s="53"/>
      <c r="B39" s="383">
        <v>36</v>
      </c>
      <c r="C39" s="107" t="s">
        <v>48</v>
      </c>
      <c r="D39" s="82">
        <f>SUMIF('Planificación 2026-1'!W:W,C39,'Planificación 2026-1'!R:R)</f>
        <v>12</v>
      </c>
      <c r="E39" s="384" t="s">
        <v>319</v>
      </c>
      <c r="F39" s="107" t="s">
        <v>430</v>
      </c>
      <c r="G39" s="107" t="s">
        <v>279</v>
      </c>
      <c r="H39" s="387" t="s">
        <v>446</v>
      </c>
      <c r="I39" s="77" t="str">
        <f>IF(SUM(COUNTIFS('Planificación 2026-1'!E:E,"PRINCIPAL",'Planificación 2026-1'!W:W,C39,'Planificación 2026-1'!G:G,"AF"))&gt;0,"P01"," ")</f>
        <v xml:space="preserve"> </v>
      </c>
      <c r="J39" s="78" t="str">
        <f>IF(SUM(COUNTIFS('Planificación 2026-1'!E:E,"PRINCIPAL",'Planificación 2026-1'!W:W,C39,'Planificación 2026-1'!G:G,"EN"))&gt;0,"P02"," ")</f>
        <v xml:space="preserve"> </v>
      </c>
      <c r="K39" s="78" t="str">
        <f>IF(SUM(COUNTIFS('Planificación 2026-1'!E:E,"PRINCIPAL",'Planificación 2026-1'!W:W,C39,'Planificación 2026-1'!G:G,"IS"))&gt;0,"P03"," ")</f>
        <v xml:space="preserve"> </v>
      </c>
      <c r="L39" s="78" t="str">
        <f>IF(SUM(COUNTIFS('Planificación 2026-1'!E:E,"PRINCIPAL",'Planificación 2026-1'!W:W,C39,'Planificación 2026-1'!G:G,"PS"))&gt;0,"P04"," ")</f>
        <v xml:space="preserve"> </v>
      </c>
      <c r="M39" s="78"/>
      <c r="N39" s="78" t="str">
        <f>IF(SUM(COUNTIFS('Planificación 2026-1'!E:E,"PRINCIPAL",'Planificación 2026-1'!W:W,C39,'Planificación 2026-1'!G:G,"IN"))&gt;0,"P06"," ")</f>
        <v xml:space="preserve"> </v>
      </c>
      <c r="O39" s="78" t="str">
        <f>IF(SUM(COUNTIFS('Planificación 2026-1'!E:E,"PRINCIPAL",'Planificación 2026-1'!W:W,C39,'Planificación 2026-1'!G:G,"CA"))&gt;0,"P07"," ")</f>
        <v xml:space="preserve"> </v>
      </c>
      <c r="P39" s="78" t="str">
        <f>IF(SUM(COUNTIFS('Planificación 2026-1'!E:E,"PRINCIPAL",'Planificación 2026-1'!W:W,C39,'Planificación 2026-1'!G:G,"DE"))&gt;0,"P08"," ")</f>
        <v xml:space="preserve"> </v>
      </c>
      <c r="Q39" s="78" t="str">
        <f>IF(SUM(COUNTIFS('Planificación 2026-1'!E:E,"PRINCIPAL",'Planificación 2026-1'!W:W,C39,'Planificación 2026-1'!G:G,"OB"))&gt;0,"P09"," ")</f>
        <v xml:space="preserve"> </v>
      </c>
      <c r="R39" s="78" t="str">
        <f>IF(SUM(COUNTIFS('Planificación 2026-1'!E:E,"PRINCIPAL",'Planificación 2026-1'!W:W,C39,'Planificación 2026-1'!G:G,"MH"))&gt;0,"P31"," ")</f>
        <v xml:space="preserve"> </v>
      </c>
      <c r="S39" s="78" t="str">
        <f>IF(SUM(COUNTIFS('Planificación 2026-1'!E:E,"PRINCIPAL",'Planificación 2026-1'!W:W,C39,'Planificación 2026-1'!G:G,"IC"))&gt;0,"P32"," ")</f>
        <v xml:space="preserve"> </v>
      </c>
      <c r="T39" s="78" t="str">
        <f>IF(SUM(COUNTIFS('Planificación 2026-1'!E:E,"PRINCIPAL",'Planificación 2026-1'!W:W,C39,'Planificación 2026-1'!G:G,"AR"))&gt;0,"P34"," ")</f>
        <v xml:space="preserve"> </v>
      </c>
      <c r="U39" s="78" t="str">
        <f>IF(SUM(COUNTIFS('Planificación 2026-1'!E:E,"PRINCIPAL",'Planificación 2026-1'!W:W,C39,'Planificación 2026-1'!G:G,"T1"))&gt;0,"P35"," ")</f>
        <v xml:space="preserve"> </v>
      </c>
      <c r="V39" s="78" t="str">
        <f>IF(SUM(COUNTIFS('Planificación 2026-1'!E:E,"PRINCIPAL",'Planificación 2026-1'!W:W,C39,'Planificación 2026-1'!G:G,"T3"))&gt;0,"P36"," ")</f>
        <v xml:space="preserve"> </v>
      </c>
      <c r="W39" s="78" t="str">
        <f>IF(SUM(COUNTIFS('Planificación 2026-1'!E:E,"PRINCIPAL",'Planificación 2026-1'!W:W,C39,'Planificación 2026-1'!G:G,"T2"))&gt;0,"P37"," ")</f>
        <v xml:space="preserve"> </v>
      </c>
      <c r="X39" s="78" t="str">
        <f>IF(SUM(COUNTIFS('Planificación 2026-1'!E:E,"PRINCIPAL",'Planificación 2026-1'!W:W,C39,'Planificación 2026-1'!G:G,"AE"))&gt;0,"P38"," ")</f>
        <v xml:space="preserve"> </v>
      </c>
      <c r="Y39" s="78" t="str">
        <f>IF(SUM(COUNTIFS('Planificación 2026-1'!E:E,"PRINCIPAL",'Planificación 2026-1'!W:W,C39,'Planificación 2026-1'!G:G,"T4"))&gt;0,"P55"," ")</f>
        <v xml:space="preserve"> </v>
      </c>
      <c r="Z39" s="78" t="str">
        <f>IF(SUM(COUNTIFS('Planificación 2026-1'!E:E,"FILIAL",'Planificación 2026-1'!W:W,C39,'Planificación 2026-1'!G:G,"AF"))&gt;0," P01"," ")</f>
        <v xml:space="preserve"> </v>
      </c>
      <c r="AA39" s="78" t="str">
        <f>IF(SUM(COUNTIFS('Planificación 2026-1'!E:E,"FILIAL",'Planificación 2026-1'!W:W,C39,'Planificación 2026-1'!G:G,"EN"))&gt;0,"P02"," ")</f>
        <v xml:space="preserve"> </v>
      </c>
      <c r="AB39" s="78" t="str">
        <f>IF(SUM(COUNTIFS('Planificación 2026-1'!E:E,"FILIAL",'Planificación 2026-1'!W:W,C39,'Planificación 2026-1'!G:G,"IS"))&gt;0,"P03"," ")</f>
        <v xml:space="preserve"> </v>
      </c>
      <c r="AC39" s="78" t="str">
        <f>IF(SUM(COUNTIFS('Planificación 2026-1'!E:E,"FILIAL",'Planificación 2026-1'!W:W,C39,'Planificación 2026-1'!G:G,"PS"))&gt;0,"P04"," ")</f>
        <v xml:space="preserve"> </v>
      </c>
      <c r="AD39" s="78"/>
      <c r="AE39" s="78" t="str">
        <f>IF(SUM(COUNTIFS('Planificación 2026-1'!E:E,"FILIAL",'Planificación 2026-1'!W:W,C39,'Planificación 2026-1'!G:G,"IN"))&gt;0,"P06"," ")</f>
        <v xml:space="preserve"> </v>
      </c>
      <c r="AF39" s="78" t="str">
        <f>IF(SUM(COUNTIFS('Planificación 2026-1'!E:E,"FILIAL",'Planificación 2026-1'!W:W,C39,'Planificación 2026-1'!G:G,"CA"))&gt;0,"P07"," ")</f>
        <v xml:space="preserve"> </v>
      </c>
      <c r="AG39" s="78" t="str">
        <f>IF(SUM(COUNTIFS('Planificación 2026-1'!E:E,"FILIAL",'Planificación 2026-1'!W:W,C39,'Planificación 2026-1'!G:G,"DE"))&gt;0,"P08"," ")</f>
        <v xml:space="preserve"> </v>
      </c>
      <c r="AH39" s="78" t="str">
        <f>IF(SUM(COUNTIFS('Planificación 2026-1'!E:E,"FILIAL",'Planificación 2026-1'!W:W,C39,'Planificación 2026-1'!G:G,"OB"))&gt;0,"P09"," ")</f>
        <v xml:space="preserve"> </v>
      </c>
      <c r="AI39" s="78" t="str">
        <f>IF(SUM(COUNTIFS('Planificación 2026-1'!E:E,"FILIAL",'Planificación 2026-1'!W:W,C39,'Planificación 2026-1'!G:G,"MH"))&gt;0,"P31"," ")</f>
        <v xml:space="preserve"> </v>
      </c>
      <c r="AJ39" s="78" t="str">
        <f>IF(SUM(COUNTIFS('Planificación 2026-1'!E:E,"FILIAL",'Planificación 2026-1'!W:W,C39,'Planificación 2026-1'!G:G,"IC"))&gt;0,"P32"," ")</f>
        <v xml:space="preserve"> </v>
      </c>
      <c r="AK39" s="78" t="str">
        <f>IF(SUM(COUNTIFS('Planificación 2026-1'!E:E,"FILIAL",'Planificación 2026-1'!W:W,C39,'Planificación 2026-1'!G:G,"AR"))&gt;0,"P34"," ")</f>
        <v xml:space="preserve"> </v>
      </c>
      <c r="AL39" s="78" t="str">
        <f>IF(SUM(COUNTIFS('Planificación 2026-1'!E:E,"FILIAL",'Planificación 2026-1'!W:W,C39,'Planificación 2026-1'!G:G,"T1"))&gt;0,"P35"," ")</f>
        <v xml:space="preserve"> </v>
      </c>
      <c r="AM39" s="78" t="str">
        <f>IF(SUM(COUNTIFS('Planificación 2026-1'!E:E,"FILIAL",'Planificación 2026-1'!W:W,C39,'Planificación 2026-1'!G:G,"T3"))&gt;0,"P36"," ")</f>
        <v xml:space="preserve"> </v>
      </c>
      <c r="AN39" s="78" t="str">
        <f>IF(SUM(COUNTIFS('Planificación 2026-1'!E:E,"FILIAL",'Planificación 2026-1'!W:W,C39,'Planificación 2026-1'!G:G,"T2"))&gt;0,"P37"," ")</f>
        <v xml:space="preserve"> </v>
      </c>
      <c r="AO39" s="78" t="str">
        <f>IF(SUM(COUNTIFS('Planificación 2026-1'!E:E,"FILIAL",'Planificación 2026-1'!W:W,C39,'Planificación 2026-1'!G:G,"AE"))&gt;0,"P38"," ")</f>
        <v xml:space="preserve"> </v>
      </c>
      <c r="AP39" s="78" t="str">
        <f>IF(SUM(COUNTIFS('Planificación 2026-1'!E:E,"FILIAL",'Planificación 2026-1'!W:W,C39,'Planificación 2026-1'!G:G,"T4"))&gt;0,"P55"," ")</f>
        <v xml:space="preserve"> </v>
      </c>
      <c r="AQ39" s="78" t="str">
        <f>IF(SUM(COUNTIFS('Planificación 2026-1'!E:E,"SUNAMPE",'Planificación 2026-1'!W:W,C39,'Planificación 2026-1'!G:G,"AF"))&gt;0," P01"," ")</f>
        <v xml:space="preserve"> </v>
      </c>
      <c r="AR39" s="78" t="str">
        <f>IF(SUM(COUNTIFS('Planificación 2026-1'!E:E,"SUNAMPE",'Planificación 2026-1'!W:W,C39,'Planificación 2026-1'!G:G,"EN"))&gt;0,"P02"," ")</f>
        <v xml:space="preserve"> </v>
      </c>
      <c r="AS39" s="78" t="str">
        <f>IF(SUM(COUNTIFS('Planificación 2026-1'!E:E,"SUNAMPE",'Planificación 2026-1'!W:W,C39,'Planificación 2026-1'!G:G,"IS"))&gt;0,"P03"," ")</f>
        <v xml:space="preserve"> </v>
      </c>
      <c r="AT39" s="78" t="str">
        <f>IF(SUM(COUNTIFS('Planificación 2026-1'!E:E,"SUNAMPE",'Planificación 2026-1'!W:W,C39,'Planificación 2026-1'!G:G,"PS"))&gt;0,"P04"," ")</f>
        <v xml:space="preserve"> </v>
      </c>
      <c r="AU39" s="78"/>
      <c r="AV39" s="78" t="str">
        <f>IF(SUM(COUNTIFS('Planificación 2026-1'!E:E,"SUNAMPE",'Planificación 2026-1'!W:W,C39,'Planificación 2026-1'!G:G,"IN"))&gt;0,"P06"," ")</f>
        <v xml:space="preserve"> </v>
      </c>
      <c r="AW39" s="78" t="str">
        <f>IF(SUM(COUNTIFS('Planificación 2026-1'!E:E,"SUNAMPE",'Planificación 2026-1'!W:W,C39,'Planificación 2026-1'!G:G,"CA"))&gt;0,"P07"," ")</f>
        <v xml:space="preserve"> </v>
      </c>
      <c r="AX39" s="78" t="str">
        <f>IF(SUM(COUNTIFS('Planificación 2026-1'!E:E,"SUNAMPE",'Planificación 2026-1'!W:W,C39,'Planificación 2026-1'!G:G,"DE"))&gt;0,"P08"," ")</f>
        <v xml:space="preserve"> </v>
      </c>
      <c r="AY39" s="78" t="str">
        <f>IF(SUM(COUNTIFS('Planificación 2026-1'!E:E,"SUNAMPE",'Planificación 2026-1'!W:W,C39,'Planificación 2026-1'!G:G,"OB"))&gt;0,"P09"," ")</f>
        <v xml:space="preserve"> </v>
      </c>
      <c r="AZ39" s="78" t="str">
        <f>IF(SUM(COUNTIFS('Planificación 2026-1'!E:E,"SUNAMPE",'Planificación 2026-1'!W:W,C39,'Planificación 2026-1'!G:G,"MH"))&gt;0,"P31"," ")</f>
        <v xml:space="preserve"> </v>
      </c>
      <c r="BA39" s="78" t="str">
        <f>IF(SUM(COUNTIFS('Planificación 2026-1'!E:E,"SUNAMPE",'Planificación 2026-1'!W:W,C39,'Planificación 2026-1'!G:G,"IC"))&gt;0,"P32"," ")</f>
        <v xml:space="preserve"> </v>
      </c>
      <c r="BB39" s="78" t="str">
        <f>IF(SUM(COUNTIFS('Planificación 2026-1'!E:E,"SUNAMPE",'Planificación 2026-1'!W:W,C39,'Planificación 2026-1'!G:G,"AR"))&gt;0,"P34"," ")</f>
        <v xml:space="preserve"> </v>
      </c>
      <c r="BC39" s="78" t="str">
        <f>IF(SUM(COUNTIFS('Planificación 2026-1'!E:E,"SUNAMPE",'Planificación 2026-1'!W:W,C39,'Planificación 2026-1'!G:G,"T1"))&gt;0,"P35"," ")</f>
        <v xml:space="preserve"> </v>
      </c>
      <c r="BD39" s="78" t="str">
        <f>IF(SUM(COUNTIFS('Planificación 2026-1'!E:E,"SUNAMPE",'Planificación 2026-1'!W:W,C39,'Planificación 2026-1'!G:G,"T3"))&gt;0,"P36"," ")</f>
        <v xml:space="preserve"> </v>
      </c>
      <c r="BE39" s="78" t="str">
        <f>IF(SUM(COUNTIFS('Planificación 2026-1'!E:E,"SUNAMPE",'Planificación 2026-1'!W:W,C39,'Planificación 2026-1'!G:G,"T2"))&gt;0,"P37"," ")</f>
        <v xml:space="preserve"> </v>
      </c>
      <c r="BF39" s="78" t="str">
        <f>IF(SUM(COUNTIFS('Planificación 2026-1'!E:E,"SUNAMPE",'Planificación 2026-1'!W:W,C39,'Planificación 2026-1'!G:G,"AE"))&gt;0,"P38"," ")</f>
        <v xml:space="preserve"> </v>
      </c>
      <c r="BG39" s="78" t="str">
        <f>IF(SUM(COUNTIFS('Planificación 2026-1'!E:E,"SUNAMPE",'Planificación 2026-1'!W:W,C39,'Planificación 2026-1'!G:G,"T4"))&gt;0,"P55"," ")</f>
        <v xml:space="preserve"> </v>
      </c>
      <c r="BH39" s="78" t="str">
        <f>IF(SUM(COUNTIFS('Planificación 2026-1'!E:E,"HUAURA",'Planificación 2026-1'!W:W,C39,'Planificación 2026-1'!G:G,"AF"))&gt;0," P01"," ")</f>
        <v xml:space="preserve"> </v>
      </c>
      <c r="BI39" s="78" t="str">
        <f>IF(SUM(COUNTIFS('Planificación 2026-1'!E:E,"HUAURA",'Planificación 2026-1'!W:W,C39,'Planificación 2026-1'!G:G,"EN"))&gt;0,"P02"," ")</f>
        <v>P02</v>
      </c>
      <c r="BJ39" s="78" t="str">
        <f>IF(SUM(COUNTIFS('Planificación 2026-1'!E:E,"HUAURA",'Planificación 2026-1'!W:W,C39,'Planificación 2026-1'!G:G,"IS"))&gt;0,"P03"," ")</f>
        <v xml:space="preserve"> </v>
      </c>
      <c r="BK39" s="78" t="str">
        <f>IF(SUM(COUNTIFS('Planificación 2026-1'!E:E,"HUAURA",'Planificación 2026-1'!W:W,C39,'Planificación 2026-1'!G:G,"PS"))&gt;0,"P04"," ")</f>
        <v>P04</v>
      </c>
      <c r="BL39" s="78"/>
      <c r="BM39" s="78" t="str">
        <f>IF(SUM(COUNTIFS('Planificación 2026-1'!E:E,"HUAURA",'Planificación 2026-1'!W:W,C39,'Planificación 2026-1'!G:G,"IN"))&gt;0,"P06"," ")</f>
        <v xml:space="preserve"> </v>
      </c>
      <c r="BN39" s="78" t="str">
        <f>IF(SUM(COUNTIFS('Planificación 2026-1'!E:E,"HUAURA",'Planificación 2026-1'!W:W,C39,'Planificación 2026-1'!G:G,"CA"))&gt;0,"P07"," ")</f>
        <v xml:space="preserve"> </v>
      </c>
      <c r="BO39" s="78" t="str">
        <f>IF(SUM(COUNTIFS('Planificación 2026-1'!E:E,"HUAURA",'Planificación 2026-1'!W:W,C39,'Planificación 2026-1'!G:G,"DE"))&gt;0,"P08"," ")</f>
        <v xml:space="preserve"> </v>
      </c>
      <c r="BP39" s="78" t="str">
        <f>IF(SUM(COUNTIFS('Planificación 2026-1'!E:E,"HUAURA",'Planificación 2026-1'!W:W,C39,'Planificación 2026-1'!G:G,"OB"))&gt;0,"P09"," ")</f>
        <v xml:space="preserve"> </v>
      </c>
      <c r="BQ39" s="78" t="str">
        <f>IF(SUM(COUNTIFS('Planificación 2026-1'!E:E,"HUAURA",'Planificación 2026-1'!W:W,C39,'Planificación 2026-1'!G:G,"MH"))&gt;0,"P31"," ")</f>
        <v xml:space="preserve"> </v>
      </c>
      <c r="BR39" s="78" t="str">
        <f>IF(SUM(COUNTIFS('Planificación 2026-1'!E:E,"HUAURA",'Planificación 2026-1'!W:W,C39,'Planificación 2026-1'!G:G,"IC"))&gt;0,"P32"," ")</f>
        <v xml:space="preserve"> </v>
      </c>
      <c r="BS39" s="78" t="str">
        <f>IF(SUM(COUNTIFS('Planificación 2026-1'!E:E,"HUAURA",'Planificación 2026-1'!W:W,C39,'Planificación 2026-1'!G:G,"AR"))&gt;0,"P34"," ")</f>
        <v xml:space="preserve"> </v>
      </c>
      <c r="BT39" s="78" t="str">
        <f>IF(SUM(COUNTIFS('Planificación 2026-1'!E:E,"HUAURA",'Planificación 2026-1'!W:W,C39,'Planificación 2026-1'!G:G,"T1"))&gt;0,"P35"," ")</f>
        <v xml:space="preserve"> </v>
      </c>
      <c r="BU39" s="78" t="str">
        <f>IF(SUM(COUNTIFS('Planificación 2026-1'!E:E,"HUAURA",'Planificación 2026-1'!W:W,C39,'Planificación 2026-1'!G:G,"T3"))&gt;0,"P36"," ")</f>
        <v xml:space="preserve"> </v>
      </c>
      <c r="BV39" s="78" t="str">
        <f>IF(SUM(COUNTIFS('Planificación 2026-1'!E:E,"HUAURA",'Planificación 2026-1'!W:W,C39,'Planificación 2026-1'!G:G,"T2"))&gt;0,"P37"," ")</f>
        <v xml:space="preserve"> </v>
      </c>
      <c r="BW39" s="78" t="str">
        <f>IF(SUM(COUNTIFS('Planificación 2026-1'!E:E,"HUAURA",'Planificación 2026-1'!W:W,C39,'Planificación 2026-1'!G:G,"AE"))&gt;0,"P38"," ")</f>
        <v xml:space="preserve"> </v>
      </c>
      <c r="BX39" s="78" t="str">
        <f>IF(SUM(COUNTIFS('Planificación 2026-1'!E:E,"HUAURA",'Planificación 2026-1'!W:W,C39,'Planificación 2026-1'!G:G,"T4"))&gt;0,"P55"," ")</f>
        <v xml:space="preserve"> </v>
      </c>
      <c r="BY39" s="79">
        <f>SUMIFS('Planificación 2026-1'!R:R,'Planificación 2026-1'!W:W,C39,'Planificación 2026-1'!G:G,"AF",'Planificación 2026-1'!H:H,"&gt;2")</f>
        <v>0</v>
      </c>
      <c r="BZ39" s="79">
        <f>SUMIFS('Planificación 2026-1'!R:R,'Planificación 2026-1'!W:W,C39,'Planificación 2026-1'!G:G,"EN",'Planificación 2026-1'!H:H,"&gt;2")</f>
        <v>0</v>
      </c>
      <c r="CA39" s="79">
        <f>SUMIFS('Planificación 2026-1'!R:R,'Planificación 2026-1'!W:W,C39,'Planificación 2026-1'!G:G,"IS",'Planificación 2026-1'!H:H,"&gt;2")</f>
        <v>0</v>
      </c>
      <c r="CB39" s="79">
        <f>SUMIFS('Planificación 2026-1'!R:R,'Planificación 2026-1'!W:W,C39,'Planificación 2026-1'!G:G,"PS",'Planificación 2026-1'!H:H,"&gt;2")</f>
        <v>0</v>
      </c>
      <c r="CC39" s="79">
        <f>SUMIFS('Planificación 2026-1'!R:R,'Planificación 2026-1'!W:W,C39,'Planificación 2026-1'!G:G,"IN",'Planificación 2026-1'!H:H,"&gt;2")</f>
        <v>0</v>
      </c>
      <c r="CD39" s="79">
        <f>SUMIFS('Planificación 2026-1'!R:R,'Planificación 2026-1'!W:W,C39,'Planificación 2026-1'!G:G,"CA",'Planificación 2026-1'!H:H,"&gt;2")</f>
        <v>0</v>
      </c>
      <c r="CE39" s="79">
        <f>SUMIFS('Planificación 2026-1'!R:R,'Planificación 2026-1'!W:W,C39,'Planificación 2026-1'!G:G,"DE",'Planificación 2026-1'!H:H,"&gt;2")</f>
        <v>0</v>
      </c>
      <c r="CF39" s="79">
        <f>SUMIFS('Planificación 2026-1'!R:R,'Planificación 2026-1'!W:W,C39,'Planificación 2026-1'!G:G,"OB",'Planificación 2026-1'!H:H,"&gt;2")</f>
        <v>0</v>
      </c>
      <c r="CG39" s="79">
        <f>SUMIFS('Planificación 2026-1'!R:R,'Planificación 2026-1'!W:W,C39,'Planificación 2026-1'!G:G,"MH",'Planificación 2026-1'!H:H,"&gt;2")</f>
        <v>0</v>
      </c>
      <c r="CH39" s="79">
        <f>SUMIFS('Planificación 2026-1'!R:R,'Planificación 2026-1'!W:W,C39,'Planificación 2026-1'!G:G,"IC",'Planificación 2026-1'!H:H,"&gt;2")</f>
        <v>0</v>
      </c>
      <c r="CI39" s="79">
        <f>SUMIFS('Planificación 2026-1'!R:R,'Planificación 2026-1'!W:W,C39,'Planificación 2026-1'!G:G,"AR",'Planificación 2026-1'!H:H,"&gt;2")</f>
        <v>0</v>
      </c>
      <c r="CJ39" s="79">
        <f>SUMIFS('Planificación 2026-1'!R:R,'Planificación 2026-1'!W:W,C39,'Planificación 2026-1'!G:G,"T1",'Planificación 2026-1'!H:H,"&gt;2")</f>
        <v>0</v>
      </c>
      <c r="CK39" s="79">
        <f>SUMIFS('Planificación 2026-1'!R:R,'Planificación 2026-1'!W:W,C39,'Planificación 2026-1'!G:G,"T3",'Planificación 2026-1'!H:H,"&gt;2")</f>
        <v>0</v>
      </c>
      <c r="CL39" s="79">
        <f>SUMIFS('Planificación 2026-1'!R:R,'Planificación 2026-1'!W:W,C39,'Planificación 2026-1'!G:G,"T2",'Planificación 2026-1'!H:H,"&gt;2")</f>
        <v>0</v>
      </c>
      <c r="CM39" s="79">
        <f>SUMIFS('Planificación 2026-1'!R:R,'Planificación 2026-1'!W:W,C39,'Planificación 2026-1'!G:G,"AE",'Planificación 2026-1'!H:H,"&gt;2")</f>
        <v>0</v>
      </c>
      <c r="CN39" s="79">
        <f>SUMIFS('Planificación 2026-1'!R:R,'Planificación 2026-1'!W:W,C39,'Planificación 2026-1'!G:G,"T4",'Planificación 2026-1'!H:H,"&gt;2")</f>
        <v>0</v>
      </c>
      <c r="CO39" s="79">
        <f>SUMIFS('Planificación 2026-1'!R:R,'Planificación 2026-1'!W:W,C39,'Planificación 2026-1'!G:G,"AF",'Planificación 2026-1'!H:H,"&lt;3")</f>
        <v>0</v>
      </c>
      <c r="CP39" s="79">
        <f>SUMIFS('Planificación 2026-1'!R:R,'Planificación 2026-1'!W:W,C39,'Planificación 2026-1'!G:G,"EN",'Planificación 2026-1'!H:H,"&lt;3")</f>
        <v>4</v>
      </c>
      <c r="CQ39" s="79">
        <f>SUMIFS('Planificación 2026-1'!R:R,'Planificación 2026-1'!W:W,C39,'Planificación 2026-1'!G:G,"IS",'Planificación 2026-1'!H:H,"&lt;3")</f>
        <v>0</v>
      </c>
      <c r="CR39" s="79">
        <f>SUMIFS('Planificación 2026-1'!R:R,'Planificación 2026-1'!W:W,C39,'Planificación 2026-1'!G:G,"PS",'Planificación 2026-1'!H:H,"&lt;3")</f>
        <v>8</v>
      </c>
      <c r="CS39" s="79">
        <f>SUMIFS('Planificación 2026-1'!R:R,'Planificación 2026-1'!W:W,C39,'Planificación 2026-1'!G:G,"IN",'Planificación 2026-1'!H:H,"&lt;3")</f>
        <v>0</v>
      </c>
      <c r="CT39" s="79">
        <f>SUMIFS('Planificación 2026-1'!R:R,'Planificación 2026-1'!W:W,C39,'Planificación 2026-1'!G:G,"CA",'Planificación 2026-1'!H:H,"&lt;3")</f>
        <v>0</v>
      </c>
      <c r="CU39" s="79">
        <f>SUMIFS('Planificación 2026-1'!R:R,'Planificación 2026-1'!W:W,C39,'Planificación 2026-1'!G:G,"DE",'Planificación 2026-1'!H:H,"&lt;3")</f>
        <v>0</v>
      </c>
      <c r="CV39" s="79">
        <f>SUMIFS('Planificación 2026-1'!R:R,'Planificación 2026-1'!W:W,C39,'Planificación 2026-1'!G:G,"OB",'Planificación 2026-1'!H:H,"&lt;3")</f>
        <v>0</v>
      </c>
      <c r="CW39" s="79">
        <f>SUMIFS('Planificación 2026-1'!R:R,'Planificación 2026-1'!W:W,C39,'Planificación 2026-1'!G:G,"MH",'Planificación 2026-1'!H:H,"&lt;3")</f>
        <v>0</v>
      </c>
      <c r="CX39" s="79">
        <f>SUMIFS('Planificación 2026-1'!R:R,'Planificación 2026-1'!W:W,C39,'Planificación 2026-1'!G:G,"IC",'Planificación 2026-1'!H:H,"&lt;3")</f>
        <v>0</v>
      </c>
      <c r="CY39" s="79">
        <f>SUMIFS('Planificación 2026-1'!R:R,'Planificación 2026-1'!W:W,C39,'Planificación 2026-1'!G:G,"AR",'Planificación 2026-1'!H:H,"&lt;3")</f>
        <v>0</v>
      </c>
      <c r="CZ39" s="79">
        <f>SUMIFS('Planificación 2026-1'!R:R,'Planificación 2026-1'!W:W,C39,'Planificación 2026-1'!G:G,"T1",'Planificación 2026-1'!H:H,"&lt;3")</f>
        <v>0</v>
      </c>
      <c r="DA39" s="79">
        <f>SUMIFS('Planificación 2026-1'!R:R,'Planificación 2026-1'!W:W,C39,'Planificación 2026-1'!G:G,"T3",'Planificación 2026-1'!H:H,"&lt;3")</f>
        <v>0</v>
      </c>
      <c r="DB39" s="79">
        <f>SUMIFS('Planificación 2026-1'!R:R,'Planificación 2026-1'!W:W,C39,'Planificación 2026-1'!G:G,"T2",'Planificación 2026-1'!H:H,"&lt;3")</f>
        <v>0</v>
      </c>
      <c r="DC39" s="79">
        <f>SUMIFS('Planificación 2026-1'!R:R,'Planificación 2026-1'!W:W,C39,'Planificación 2026-1'!G:G,"AE",'Planificación 2026-1'!H:H,"&lt;3")</f>
        <v>0</v>
      </c>
      <c r="DD39" s="79">
        <f>SUMIFS('Planificación 2026-1'!R:R,'Planificación 2026-1'!W:W,C39,'Planificación 2026-1'!G:G,"T4",'Planificación 2026-1'!H:H,"&lt;3")</f>
        <v>0</v>
      </c>
      <c r="DE39" s="78" t="str">
        <f t="shared" si="4"/>
        <v/>
      </c>
      <c r="DF39" s="30">
        <f>IF(C39="","",SUMIFS('Planificación 2026-1'!R:R,'Planificación 2026-1'!W:W,C39,'Planificación 2026-1'!E:E,"PRINCIPAL",'Planificación 2026-1'!X:X,"VIRTUAL"))</f>
        <v>0</v>
      </c>
      <c r="DG39" s="30">
        <f>IF(C39="","",SUMIFS('Planificación 2026-1'!R:R,'Planificación 2026-1'!W:W,C39,'Planificación 2026-1'!E:E,"PRINCIPAL",'Planificación 2026-1'!X:X,"PRESENCIAL"))</f>
        <v>0</v>
      </c>
      <c r="DH39" s="30">
        <f>IF(C39="","",SUMIFS('Planificación 2026-1'!R:R,'Planificación 2026-1'!W:W,C39,'Planificación 2026-1'!E:E,"PRINCIPAL",'Planificación 2026-1'!X:X,"HIBRIDO PRESENCIAL"))</f>
        <v>0</v>
      </c>
      <c r="DI39" s="78" t="str">
        <f t="shared" si="5"/>
        <v/>
      </c>
      <c r="DJ39" s="78">
        <f>IF(C39="","",SUMIFS('Planificación 2026-1'!R:R,'Planificación 2026-1'!W:W,C39,'Planificación 2026-1'!E:E,"FILIAL",'Planificación 2026-1'!X:X,"VIRTUAL"))</f>
        <v>0</v>
      </c>
      <c r="DK39" s="80">
        <f>IF(C39="","",SUMIFS('Planificación 2026-1'!R:R,'Planificación 2026-1'!W:W,C39,'Planificación 2026-1'!E:E,"FILIAL",'Planificación 2026-1'!X:X,"PRESENCIAL"))</f>
        <v>0</v>
      </c>
      <c r="DL39" s="42">
        <f>IF(C39="","",SUMIFS('Planificación 2026-1'!R:R,'Planificación 2026-1'!W:W,C39,'Planificación 2026-1'!E:E,"FILIAL",'Planificación 2026-1'!X:X,"HIBRIDO PRESENCIAL"))</f>
        <v>0</v>
      </c>
      <c r="DM39" s="81" t="str">
        <f t="shared" si="6"/>
        <v/>
      </c>
      <c r="DN39" s="78">
        <f>IF(C39="","",SUMIFS('Planificación 2026-1'!R:R,'Planificación 2026-1'!W:W,C39,'Planificación 2026-1'!E:E,"SUNAMPE",'Planificación 2026-1'!X:X,"VIRTUAL"))</f>
        <v>0</v>
      </c>
      <c r="DO39" s="42">
        <f>IF(C39="","",SUMIFS('Planificación 2026-1'!R:R,'Planificación 2026-1'!W:W,C39,'Planificación 2026-1'!E:E,"SUNAMPE",'Planificación 2026-1'!X:X,"PRESENCIAL"))</f>
        <v>0</v>
      </c>
      <c r="DP39" s="81" t="str">
        <f t="shared" si="7"/>
        <v>P02 P04</v>
      </c>
      <c r="DQ39" s="78">
        <f>IF(C39="","",SUMIFS('Planificación 2026-1'!R:R,'Planificación 2026-1'!W:W,C39,'Planificación 2026-1'!E:E,"HUAURA",'Planificación 2026-1'!X:X,"VIRTUAL"))</f>
        <v>4</v>
      </c>
      <c r="DR39" s="42">
        <f>IF(C39="","",SUMIFS('Planificación 2026-1'!R:R,'Planificación 2026-1'!W:W,C39,'Planificación 2026-1'!E:E,"HUAURA",'Planificación 2026-1'!X:X,"PRESENCIAL"))</f>
        <v>8</v>
      </c>
      <c r="DS39" s="48">
        <f>SUMIFS('Planificación 2026-1'!R:R,'Planificación 2026-1'!W:W,C39,'Planificación 2026-1'!E:E,"PRINCIPAL",'Planificación 2026-1'!X:X,"VIRTUAL",'Planificación 2026-1'!H:H,"&gt;2")</f>
        <v>0</v>
      </c>
      <c r="DT39" s="48">
        <f>SUMIFS('Planificación 2026-1'!R:R,'Planificación 2026-1'!W:W,C39,'Planificación 2026-1'!E:E,"PRINCIPAL",'Planificación 2026-1'!X:X,"&lt;&gt;VIRTUAL",'Planificación 2026-1'!H:H,"&gt;2")</f>
        <v>0</v>
      </c>
      <c r="DU39" s="48">
        <f>SUMIFS('Planificación 2026-1'!R:R,'Planificación 2026-1'!W:W,C39,'Planificación 2026-1'!E:E,"SUNAMPE",'Planificación 2026-1'!X:X,"VIRTUAL",'Planificación 2026-1'!H:H,"&gt;2")</f>
        <v>0</v>
      </c>
      <c r="DV39" s="48">
        <f>SUMIFS('Planificación 2026-1'!R:R,'Planificación 2026-1'!W:W,C39,'Planificación 2026-1'!E:E,"SUNAMPE",'Planificación 2026-1'!X:X,"&lt;&gt;VIRTUAL",'Planificación 2026-1'!H:H,"&gt;2")</f>
        <v>0</v>
      </c>
      <c r="DW39" s="48">
        <f>SUMIFS('Planificación 2026-1'!R:R,'Planificación 2026-1'!W:W,C39,'Planificación 2026-1'!E:E,"FILIAL",'Planificación 2026-1'!X:X,"VIRTUAL",'Planificación 2026-1'!H:H,"&gt;2")</f>
        <v>0</v>
      </c>
      <c r="DX39" s="48">
        <f>SUMIFS('Planificación 2026-1'!R:R,'Planificación 2026-1'!W:W,C39,'Planificación 2026-1'!E:E,"FILIAL",'Planificación 2026-1'!X:X,"&lt;&gt;VIRTUAL",'Planificación 2026-1'!H:H,"&gt;2")</f>
        <v>0</v>
      </c>
      <c r="DY39" s="48">
        <f>SUMIFS('Planificación 2026-1'!R:R,'Planificación 2026-1'!W:W,C39,'Planificación 2026-1'!E:E,"PORUMA",'Planificación 2026-1'!X:X,"VIRTUAL",'Planificación 2026-1'!H:H,"&gt;2")</f>
        <v>0</v>
      </c>
      <c r="DZ39" s="48">
        <f>SUMIFS('Planificación 2026-1'!R:R,'Planificación 2026-1'!W:W,C39,'Planificación 2026-1'!E:E,"PORUMA",'Planificación 2026-1'!X:X,"&lt;&gt;VIRTUAL",'Planificación 2026-1'!H:H,"&gt;2")</f>
        <v>0</v>
      </c>
      <c r="EA39" s="48">
        <f>SUMIFS('Planificación 2026-1'!R:R,'Planificación 2026-1'!W:W,C39,'Planificación 2026-1'!E:E,"HUAURA",'Planificación 2026-1'!X:X,"VIRTUAL",'Planificación 2026-1'!H:H,"&gt;2")</f>
        <v>0</v>
      </c>
      <c r="EB39" s="48">
        <f>SUMIFS('Planificación 2026-1'!R:R,'Planificación 2026-1'!W:W,C39,'Planificación 2026-1'!E:E,"HUAURA",'Planificación 2026-1'!X:X,"&lt;&gt;VIRTUAL",'Planificación 2026-1'!H:H,"&gt;2")</f>
        <v>0</v>
      </c>
      <c r="EC39" s="48">
        <f>SUMIFS('Planificación 2026-1'!R:R,'Planificación 2026-1'!W:W,C39,'Planificación 2026-1'!E:E,"PRINCIPAL",'Planificación 2026-1'!X:X,"VIRTUAL",'Planificación 2026-1'!H:H,"&lt;3")</f>
        <v>0</v>
      </c>
      <c r="ED39" s="48">
        <f>SUMIFS('Planificación 2026-1'!R:R,'Planificación 2026-1'!W:W,C39,'Planificación 2026-1'!E:E,"PRINCIPAL",'Planificación 2026-1'!X:X,"&lt;&gt;VIRTUAL",'Planificación 2026-1'!H:H,"&lt;3")</f>
        <v>0</v>
      </c>
      <c r="EE39" s="48">
        <f>SUMIFS('Planificación 2026-1'!R:R,'Planificación 2026-1'!W:W,C39,'Planificación 2026-1'!E:E,"SUNAMPE",'Planificación 2026-1'!X:X,"VIRTUAL",'Planificación 2026-1'!H:H,"&lt;3")</f>
        <v>0</v>
      </c>
      <c r="EF39" s="48">
        <f>SUMIFS('Planificación 2026-1'!R:R,'Planificación 2026-1'!W:W,C39,'Planificación 2026-1'!E:E,"SUNAMPE",'Planificación 2026-1'!X:X,"&lt;&gt;VIRTUAL",'Planificación 2026-1'!H:H,"&lt;3")</f>
        <v>0</v>
      </c>
      <c r="EG39" s="48">
        <f>SUMIFS('Planificación 2026-1'!R:R,'Planificación 2026-1'!W:W,C39,'Planificación 2026-1'!E:E,"FILIAL",'Planificación 2026-1'!X:X,"VIRTUAL",'Planificación 2026-1'!H:H,"&lt;3")</f>
        <v>0</v>
      </c>
      <c r="EH39" s="48">
        <f>SUMIFS('Planificación 2026-1'!R:R,'Planificación 2026-1'!W:W,C39,'Planificación 2026-1'!E:E,"FILIAL",'Planificación 2026-1'!X:X,"&lt;&gt;VIRTUAL",'Planificación 2026-1'!H:H,"&lt;3")</f>
        <v>0</v>
      </c>
      <c r="EI39" s="48">
        <f>SUMIFS('Planificación 2026-1'!R:R,'Planificación 2026-1'!W:W,C39,'Planificación 2026-1'!E:E,"PORUMA",'Planificación 2026-1'!X:X,"VIRTUAL",'Planificación 2026-1'!H:H,"&lt;3")</f>
        <v>0</v>
      </c>
      <c r="EJ39" s="48">
        <f>SUMIFS('Planificación 2026-1'!R:R,'Planificación 2026-1'!W:W,C39,'Planificación 2026-1'!E:E,"PORUMA",'Planificación 2026-1'!X:X,"&lt;&gt;VIRTUAL",'Planificación 2026-1'!H:H,"&lt;3")</f>
        <v>0</v>
      </c>
      <c r="EK39" s="48">
        <f>SUMIFS('Planificación 2026-1'!R:R,'Planificación 2026-1'!W:W,C39,'Planificación 2026-1'!E:E,"HUAURA",'Planificación 2026-1'!X:X,"VIRTUAL",'Planificación 2026-1'!H:H,"&lt;3")</f>
        <v>4</v>
      </c>
      <c r="EL39" s="48">
        <f>SUMIFS('Planificación 2026-1'!R:R,'Planificación 2026-1'!W:W,C39,'Planificación 2026-1'!E:E,"HUAURA",'Planificación 2026-1'!X:X,"&lt;&gt;VIRTUAL",'Planificación 2026-1'!H:H,"&lt;3")</f>
        <v>8</v>
      </c>
      <c r="EM39" s="48">
        <f t="shared" si="8"/>
        <v>0</v>
      </c>
      <c r="EN39" s="48">
        <f t="shared" si="9"/>
        <v>12</v>
      </c>
      <c r="EO39" s="48">
        <f t="shared" si="10"/>
        <v>0</v>
      </c>
      <c r="EP39" s="48">
        <f t="shared" si="11"/>
        <v>0</v>
      </c>
      <c r="EQ39" s="48">
        <f t="shared" si="12"/>
        <v>0</v>
      </c>
      <c r="ER39" s="48"/>
      <c r="ES39" s="48">
        <f t="shared" si="13"/>
        <v>4</v>
      </c>
      <c r="ET39" s="48">
        <f t="shared" si="14"/>
        <v>8</v>
      </c>
      <c r="EU39" s="48" t="b">
        <f t="shared" si="15"/>
        <v>1</v>
      </c>
      <c r="EV39" s="48" t="str">
        <f t="shared" si="16"/>
        <v/>
      </c>
      <c r="EW39" s="48" t="str">
        <f t="shared" si="17"/>
        <v>MAS PRESENCIAL</v>
      </c>
    </row>
    <row r="40" spans="1:153" x14ac:dyDescent="0.3">
      <c r="A40" s="53"/>
      <c r="B40" s="383">
        <v>37</v>
      </c>
      <c r="C40" s="107" t="s">
        <v>44</v>
      </c>
      <c r="D40" s="82">
        <f>SUMIF('Planificación 2026-1'!W:W,C40,'Planificación 2026-1'!R:R)</f>
        <v>14</v>
      </c>
      <c r="E40" s="384" t="s">
        <v>319</v>
      </c>
      <c r="F40" s="107" t="s">
        <v>430</v>
      </c>
      <c r="G40" s="107" t="s">
        <v>431</v>
      </c>
      <c r="H40" s="107" t="s">
        <v>434</v>
      </c>
      <c r="I40" s="77" t="str">
        <f>IF(SUM(COUNTIFS('Planificación 2026-1'!E:E,"PRINCIPAL",'Planificación 2026-1'!W:W,C40,'Planificación 2026-1'!G:G,"AF"))&gt;0,"P01"," ")</f>
        <v xml:space="preserve"> </v>
      </c>
      <c r="J40" s="78" t="str">
        <f>IF(SUM(COUNTIFS('Planificación 2026-1'!E:E,"PRINCIPAL",'Planificación 2026-1'!W:W,C40,'Planificación 2026-1'!G:G,"EN"))&gt;0,"P02"," ")</f>
        <v xml:space="preserve"> </v>
      </c>
      <c r="K40" s="78" t="str">
        <f>IF(SUM(COUNTIFS('Planificación 2026-1'!E:E,"PRINCIPAL",'Planificación 2026-1'!W:W,C40,'Planificación 2026-1'!G:G,"IS"))&gt;0,"P03"," ")</f>
        <v xml:space="preserve"> </v>
      </c>
      <c r="L40" s="78" t="str">
        <f>IF(SUM(COUNTIFS('Planificación 2026-1'!E:E,"PRINCIPAL",'Planificación 2026-1'!W:W,C40,'Planificación 2026-1'!G:G,"PS"))&gt;0,"P04"," ")</f>
        <v>P04</v>
      </c>
      <c r="M40" s="78"/>
      <c r="N40" s="78" t="str">
        <f>IF(SUM(COUNTIFS('Planificación 2026-1'!E:E,"PRINCIPAL",'Planificación 2026-1'!W:W,C40,'Planificación 2026-1'!G:G,"IN"))&gt;0,"P06"," ")</f>
        <v xml:space="preserve"> </v>
      </c>
      <c r="O40" s="78" t="str">
        <f>IF(SUM(COUNTIFS('Planificación 2026-1'!E:E,"PRINCIPAL",'Planificación 2026-1'!W:W,C40,'Planificación 2026-1'!G:G,"CA"))&gt;0,"P07"," ")</f>
        <v xml:space="preserve"> </v>
      </c>
      <c r="P40" s="78" t="str">
        <f>IF(SUM(COUNTIFS('Planificación 2026-1'!E:E,"PRINCIPAL",'Planificación 2026-1'!W:W,C40,'Planificación 2026-1'!G:G,"DE"))&gt;0,"P08"," ")</f>
        <v xml:space="preserve"> </v>
      </c>
      <c r="Q40" s="78" t="str">
        <f>IF(SUM(COUNTIFS('Planificación 2026-1'!E:E,"PRINCIPAL",'Planificación 2026-1'!W:W,C40,'Planificación 2026-1'!G:G,"OB"))&gt;0,"P09"," ")</f>
        <v xml:space="preserve"> </v>
      </c>
      <c r="R40" s="78" t="str">
        <f>IF(SUM(COUNTIFS('Planificación 2026-1'!E:E,"PRINCIPAL",'Planificación 2026-1'!W:W,C40,'Planificación 2026-1'!G:G,"MH"))&gt;0,"P31"," ")</f>
        <v xml:space="preserve"> </v>
      </c>
      <c r="S40" s="78" t="str">
        <f>IF(SUM(COUNTIFS('Planificación 2026-1'!E:E,"PRINCIPAL",'Planificación 2026-1'!W:W,C40,'Planificación 2026-1'!G:G,"IC"))&gt;0,"P32"," ")</f>
        <v xml:space="preserve"> </v>
      </c>
      <c r="T40" s="78" t="str">
        <f>IF(SUM(COUNTIFS('Planificación 2026-1'!E:E,"PRINCIPAL",'Planificación 2026-1'!W:W,C40,'Planificación 2026-1'!G:G,"AR"))&gt;0,"P34"," ")</f>
        <v xml:space="preserve"> </v>
      </c>
      <c r="U40" s="78" t="str">
        <f>IF(SUM(COUNTIFS('Planificación 2026-1'!E:E,"PRINCIPAL",'Planificación 2026-1'!W:W,C40,'Planificación 2026-1'!G:G,"T1"))&gt;0,"P35"," ")</f>
        <v xml:space="preserve"> </v>
      </c>
      <c r="V40" s="78" t="str">
        <f>IF(SUM(COUNTIFS('Planificación 2026-1'!E:E,"PRINCIPAL",'Planificación 2026-1'!W:W,C40,'Planificación 2026-1'!G:G,"T3"))&gt;0,"P36"," ")</f>
        <v xml:space="preserve"> </v>
      </c>
      <c r="W40" s="78" t="str">
        <f>IF(SUM(COUNTIFS('Planificación 2026-1'!E:E,"PRINCIPAL",'Planificación 2026-1'!W:W,C40,'Planificación 2026-1'!G:G,"T2"))&gt;0,"P37"," ")</f>
        <v xml:space="preserve"> </v>
      </c>
      <c r="X40" s="78" t="str">
        <f>IF(SUM(COUNTIFS('Planificación 2026-1'!E:E,"PRINCIPAL",'Planificación 2026-1'!W:W,C40,'Planificación 2026-1'!G:G,"AE"))&gt;0,"P38"," ")</f>
        <v xml:space="preserve"> </v>
      </c>
      <c r="Y40" s="78" t="str">
        <f>IF(SUM(COUNTIFS('Planificación 2026-1'!E:E,"PRINCIPAL",'Planificación 2026-1'!W:W,C40,'Planificación 2026-1'!G:G,"T4"))&gt;0,"P55"," ")</f>
        <v xml:space="preserve"> </v>
      </c>
      <c r="Z40" s="78" t="str">
        <f>IF(SUM(COUNTIFS('Planificación 2026-1'!E:E,"FILIAL",'Planificación 2026-1'!W:W,C40,'Planificación 2026-1'!G:G,"AF"))&gt;0," P01"," ")</f>
        <v xml:space="preserve"> </v>
      </c>
      <c r="AA40" s="78" t="str">
        <f>IF(SUM(COUNTIFS('Planificación 2026-1'!E:E,"FILIAL",'Planificación 2026-1'!W:W,C40,'Planificación 2026-1'!G:G,"EN"))&gt;0,"P02"," ")</f>
        <v xml:space="preserve"> </v>
      </c>
      <c r="AB40" s="78" t="str">
        <f>IF(SUM(COUNTIFS('Planificación 2026-1'!E:E,"FILIAL",'Planificación 2026-1'!W:W,C40,'Planificación 2026-1'!G:G,"IS"))&gt;0,"P03"," ")</f>
        <v xml:space="preserve"> </v>
      </c>
      <c r="AC40" s="78" t="str">
        <f>IF(SUM(COUNTIFS('Planificación 2026-1'!E:E,"FILIAL",'Planificación 2026-1'!W:W,C40,'Planificación 2026-1'!G:G,"PS"))&gt;0,"P04"," ")</f>
        <v xml:space="preserve"> </v>
      </c>
      <c r="AD40" s="78"/>
      <c r="AE40" s="78" t="str">
        <f>IF(SUM(COUNTIFS('Planificación 2026-1'!E:E,"FILIAL",'Planificación 2026-1'!W:W,C40,'Planificación 2026-1'!G:G,"IN"))&gt;0,"P06"," ")</f>
        <v xml:space="preserve"> </v>
      </c>
      <c r="AF40" s="78" t="str">
        <f>IF(SUM(COUNTIFS('Planificación 2026-1'!E:E,"FILIAL",'Planificación 2026-1'!W:W,C40,'Planificación 2026-1'!G:G,"CA"))&gt;0,"P07"," ")</f>
        <v xml:space="preserve"> </v>
      </c>
      <c r="AG40" s="78" t="str">
        <f>IF(SUM(COUNTIFS('Planificación 2026-1'!E:E,"FILIAL",'Planificación 2026-1'!W:W,C40,'Planificación 2026-1'!G:G,"DE"))&gt;0,"P08"," ")</f>
        <v xml:space="preserve"> </v>
      </c>
      <c r="AH40" s="78" t="str">
        <f>IF(SUM(COUNTIFS('Planificación 2026-1'!E:E,"FILIAL",'Planificación 2026-1'!W:W,C40,'Planificación 2026-1'!G:G,"OB"))&gt;0,"P09"," ")</f>
        <v xml:space="preserve"> </v>
      </c>
      <c r="AI40" s="78" t="str">
        <f>IF(SUM(COUNTIFS('Planificación 2026-1'!E:E,"FILIAL",'Planificación 2026-1'!W:W,C40,'Planificación 2026-1'!G:G,"MH"))&gt;0,"P31"," ")</f>
        <v xml:space="preserve"> </v>
      </c>
      <c r="AJ40" s="78" t="str">
        <f>IF(SUM(COUNTIFS('Planificación 2026-1'!E:E,"FILIAL",'Planificación 2026-1'!W:W,C40,'Planificación 2026-1'!G:G,"IC"))&gt;0,"P32"," ")</f>
        <v xml:space="preserve"> </v>
      </c>
      <c r="AK40" s="78" t="str">
        <f>IF(SUM(COUNTIFS('Planificación 2026-1'!E:E,"FILIAL",'Planificación 2026-1'!W:W,C40,'Planificación 2026-1'!G:G,"AR"))&gt;0,"P34"," ")</f>
        <v xml:space="preserve"> </v>
      </c>
      <c r="AL40" s="78" t="str">
        <f>IF(SUM(COUNTIFS('Planificación 2026-1'!E:E,"FILIAL",'Planificación 2026-1'!W:W,C40,'Planificación 2026-1'!G:G,"T1"))&gt;0,"P35"," ")</f>
        <v xml:space="preserve"> </v>
      </c>
      <c r="AM40" s="78" t="str">
        <f>IF(SUM(COUNTIFS('Planificación 2026-1'!E:E,"FILIAL",'Planificación 2026-1'!W:W,C40,'Planificación 2026-1'!G:G,"T3"))&gt;0,"P36"," ")</f>
        <v xml:space="preserve"> </v>
      </c>
      <c r="AN40" s="78" t="str">
        <f>IF(SUM(COUNTIFS('Planificación 2026-1'!E:E,"FILIAL",'Planificación 2026-1'!W:W,C40,'Planificación 2026-1'!G:G,"T2"))&gt;0,"P37"," ")</f>
        <v xml:space="preserve"> </v>
      </c>
      <c r="AO40" s="78" t="str">
        <f>IF(SUM(COUNTIFS('Planificación 2026-1'!E:E,"FILIAL",'Planificación 2026-1'!W:W,C40,'Planificación 2026-1'!G:G,"AE"))&gt;0,"P38"," ")</f>
        <v xml:space="preserve"> </v>
      </c>
      <c r="AP40" s="78" t="str">
        <f>IF(SUM(COUNTIFS('Planificación 2026-1'!E:E,"FILIAL",'Planificación 2026-1'!W:W,C40,'Planificación 2026-1'!G:G,"T4"))&gt;0,"P55"," ")</f>
        <v xml:space="preserve"> </v>
      </c>
      <c r="AQ40" s="78" t="str">
        <f>IF(SUM(COUNTIFS('Planificación 2026-1'!E:E,"SUNAMPE",'Planificación 2026-1'!W:W,C40,'Planificación 2026-1'!G:G,"AF"))&gt;0," P01"," ")</f>
        <v xml:space="preserve"> </v>
      </c>
      <c r="AR40" s="78" t="str">
        <f>IF(SUM(COUNTIFS('Planificación 2026-1'!E:E,"SUNAMPE",'Planificación 2026-1'!W:W,C40,'Planificación 2026-1'!G:G,"EN"))&gt;0,"P02"," ")</f>
        <v xml:space="preserve"> </v>
      </c>
      <c r="AS40" s="78" t="str">
        <f>IF(SUM(COUNTIFS('Planificación 2026-1'!E:E,"SUNAMPE",'Planificación 2026-1'!W:W,C40,'Planificación 2026-1'!G:G,"IS"))&gt;0,"P03"," ")</f>
        <v xml:space="preserve"> </v>
      </c>
      <c r="AT40" s="78" t="str">
        <f>IF(SUM(COUNTIFS('Planificación 2026-1'!E:E,"SUNAMPE",'Planificación 2026-1'!W:W,C40,'Planificación 2026-1'!G:G,"PS"))&gt;0,"P04"," ")</f>
        <v xml:space="preserve"> </v>
      </c>
      <c r="AU40" s="78"/>
      <c r="AV40" s="78" t="str">
        <f>IF(SUM(COUNTIFS('Planificación 2026-1'!E:E,"SUNAMPE",'Planificación 2026-1'!W:W,C40,'Planificación 2026-1'!G:G,"IN"))&gt;0,"P06"," ")</f>
        <v xml:space="preserve"> </v>
      </c>
      <c r="AW40" s="78" t="str">
        <f>IF(SUM(COUNTIFS('Planificación 2026-1'!E:E,"SUNAMPE",'Planificación 2026-1'!W:W,C40,'Planificación 2026-1'!G:G,"CA"))&gt;0,"P07"," ")</f>
        <v xml:space="preserve"> </v>
      </c>
      <c r="AX40" s="78" t="str">
        <f>IF(SUM(COUNTIFS('Planificación 2026-1'!E:E,"SUNAMPE",'Planificación 2026-1'!W:W,C40,'Planificación 2026-1'!G:G,"DE"))&gt;0,"P08"," ")</f>
        <v xml:space="preserve"> </v>
      </c>
      <c r="AY40" s="78" t="str">
        <f>IF(SUM(COUNTIFS('Planificación 2026-1'!E:E,"SUNAMPE",'Planificación 2026-1'!W:W,C40,'Planificación 2026-1'!G:G,"OB"))&gt;0,"P09"," ")</f>
        <v xml:space="preserve"> </v>
      </c>
      <c r="AZ40" s="78" t="str">
        <f>IF(SUM(COUNTIFS('Planificación 2026-1'!E:E,"SUNAMPE",'Planificación 2026-1'!W:W,C40,'Planificación 2026-1'!G:G,"MH"))&gt;0,"P31"," ")</f>
        <v xml:space="preserve"> </v>
      </c>
      <c r="BA40" s="78" t="str">
        <f>IF(SUM(COUNTIFS('Planificación 2026-1'!E:E,"SUNAMPE",'Planificación 2026-1'!W:W,C40,'Planificación 2026-1'!G:G,"IC"))&gt;0,"P32"," ")</f>
        <v xml:space="preserve"> </v>
      </c>
      <c r="BB40" s="78" t="str">
        <f>IF(SUM(COUNTIFS('Planificación 2026-1'!E:E,"SUNAMPE",'Planificación 2026-1'!W:W,C40,'Planificación 2026-1'!G:G,"AR"))&gt;0,"P34"," ")</f>
        <v xml:space="preserve"> </v>
      </c>
      <c r="BC40" s="78" t="str">
        <f>IF(SUM(COUNTIFS('Planificación 2026-1'!E:E,"SUNAMPE",'Planificación 2026-1'!W:W,C40,'Planificación 2026-1'!G:G,"T1"))&gt;0,"P35"," ")</f>
        <v xml:space="preserve"> </v>
      </c>
      <c r="BD40" s="78" t="str">
        <f>IF(SUM(COUNTIFS('Planificación 2026-1'!E:E,"SUNAMPE",'Planificación 2026-1'!W:W,C40,'Planificación 2026-1'!G:G,"T3"))&gt;0,"P36"," ")</f>
        <v xml:space="preserve"> </v>
      </c>
      <c r="BE40" s="78" t="str">
        <f>IF(SUM(COUNTIFS('Planificación 2026-1'!E:E,"SUNAMPE",'Planificación 2026-1'!W:W,C40,'Planificación 2026-1'!G:G,"T2"))&gt;0,"P37"," ")</f>
        <v xml:space="preserve"> </v>
      </c>
      <c r="BF40" s="78" t="str">
        <f>IF(SUM(COUNTIFS('Planificación 2026-1'!E:E,"SUNAMPE",'Planificación 2026-1'!W:W,C40,'Planificación 2026-1'!G:G,"AE"))&gt;0,"P38"," ")</f>
        <v xml:space="preserve"> </v>
      </c>
      <c r="BG40" s="78" t="str">
        <f>IF(SUM(COUNTIFS('Planificación 2026-1'!E:E,"SUNAMPE",'Planificación 2026-1'!W:W,C40,'Planificación 2026-1'!G:G,"T4"))&gt;0,"P55"," ")</f>
        <v xml:space="preserve"> </v>
      </c>
      <c r="BH40" s="78" t="str">
        <f>IF(SUM(COUNTIFS('Planificación 2026-1'!E:E,"HUAURA",'Planificación 2026-1'!W:W,C40,'Planificación 2026-1'!G:G,"AF"))&gt;0," P01"," ")</f>
        <v xml:space="preserve"> </v>
      </c>
      <c r="BI40" s="78" t="str">
        <f>IF(SUM(COUNTIFS('Planificación 2026-1'!E:E,"HUAURA",'Planificación 2026-1'!W:W,C40,'Planificación 2026-1'!G:G,"EN"))&gt;0,"P02"," ")</f>
        <v xml:space="preserve"> </v>
      </c>
      <c r="BJ40" s="78" t="str">
        <f>IF(SUM(COUNTIFS('Planificación 2026-1'!E:E,"HUAURA",'Planificación 2026-1'!W:W,C40,'Planificación 2026-1'!G:G,"IS"))&gt;0,"P03"," ")</f>
        <v xml:space="preserve"> </v>
      </c>
      <c r="BK40" s="78" t="str">
        <f>IF(SUM(COUNTIFS('Planificación 2026-1'!E:E,"HUAURA",'Planificación 2026-1'!W:W,C40,'Planificación 2026-1'!G:G,"PS"))&gt;0,"P04"," ")</f>
        <v xml:space="preserve"> </v>
      </c>
      <c r="BL40" s="78"/>
      <c r="BM40" s="78" t="str">
        <f>IF(SUM(COUNTIFS('Planificación 2026-1'!E:E,"HUAURA",'Planificación 2026-1'!W:W,C40,'Planificación 2026-1'!G:G,"IN"))&gt;0,"P06"," ")</f>
        <v xml:space="preserve"> </v>
      </c>
      <c r="BN40" s="78" t="str">
        <f>IF(SUM(COUNTIFS('Planificación 2026-1'!E:E,"HUAURA",'Planificación 2026-1'!W:W,C40,'Planificación 2026-1'!G:G,"CA"))&gt;0,"P07"," ")</f>
        <v xml:space="preserve"> </v>
      </c>
      <c r="BO40" s="78" t="str">
        <f>IF(SUM(COUNTIFS('Planificación 2026-1'!E:E,"HUAURA",'Planificación 2026-1'!W:W,C40,'Planificación 2026-1'!G:G,"DE"))&gt;0,"P08"," ")</f>
        <v xml:space="preserve"> </v>
      </c>
      <c r="BP40" s="78" t="str">
        <f>IF(SUM(COUNTIFS('Planificación 2026-1'!E:E,"HUAURA",'Planificación 2026-1'!W:W,C40,'Planificación 2026-1'!G:G,"OB"))&gt;0,"P09"," ")</f>
        <v xml:space="preserve"> </v>
      </c>
      <c r="BQ40" s="78" t="str">
        <f>IF(SUM(COUNTIFS('Planificación 2026-1'!E:E,"HUAURA",'Planificación 2026-1'!W:W,C40,'Planificación 2026-1'!G:G,"MH"))&gt;0,"P31"," ")</f>
        <v xml:space="preserve"> </v>
      </c>
      <c r="BR40" s="78" t="str">
        <f>IF(SUM(COUNTIFS('Planificación 2026-1'!E:E,"HUAURA",'Planificación 2026-1'!W:W,C40,'Planificación 2026-1'!G:G,"IC"))&gt;0,"P32"," ")</f>
        <v xml:space="preserve"> </v>
      </c>
      <c r="BS40" s="78" t="str">
        <f>IF(SUM(COUNTIFS('Planificación 2026-1'!E:E,"HUAURA",'Planificación 2026-1'!W:W,C40,'Planificación 2026-1'!G:G,"AR"))&gt;0,"P34"," ")</f>
        <v xml:space="preserve"> </v>
      </c>
      <c r="BT40" s="78" t="str">
        <f>IF(SUM(COUNTIFS('Planificación 2026-1'!E:E,"HUAURA",'Planificación 2026-1'!W:W,C40,'Planificación 2026-1'!G:G,"T1"))&gt;0,"P35"," ")</f>
        <v xml:space="preserve"> </v>
      </c>
      <c r="BU40" s="78" t="str">
        <f>IF(SUM(COUNTIFS('Planificación 2026-1'!E:E,"HUAURA",'Planificación 2026-1'!W:W,C40,'Planificación 2026-1'!G:G,"T3"))&gt;0,"P36"," ")</f>
        <v xml:space="preserve"> </v>
      </c>
      <c r="BV40" s="78" t="str">
        <f>IF(SUM(COUNTIFS('Planificación 2026-1'!E:E,"HUAURA",'Planificación 2026-1'!W:W,C40,'Planificación 2026-1'!G:G,"T2"))&gt;0,"P37"," ")</f>
        <v xml:space="preserve"> </v>
      </c>
      <c r="BW40" s="78" t="str">
        <f>IF(SUM(COUNTIFS('Planificación 2026-1'!E:E,"HUAURA",'Planificación 2026-1'!W:W,C40,'Planificación 2026-1'!G:G,"AE"))&gt;0,"P38"," ")</f>
        <v xml:space="preserve"> </v>
      </c>
      <c r="BX40" s="78" t="str">
        <f>IF(SUM(COUNTIFS('Planificación 2026-1'!E:E,"HUAURA",'Planificación 2026-1'!W:W,C40,'Planificación 2026-1'!G:G,"T4"))&gt;0,"P55"," ")</f>
        <v xml:space="preserve"> </v>
      </c>
      <c r="BY40" s="79">
        <f>SUMIFS('Planificación 2026-1'!R:R,'Planificación 2026-1'!W:W,C40,'Planificación 2026-1'!G:G,"AF",'Planificación 2026-1'!H:H,"&gt;2")</f>
        <v>0</v>
      </c>
      <c r="BZ40" s="79">
        <f>SUMIFS('Planificación 2026-1'!R:R,'Planificación 2026-1'!W:W,C40,'Planificación 2026-1'!G:G,"EN",'Planificación 2026-1'!H:H,"&gt;2")</f>
        <v>0</v>
      </c>
      <c r="CA40" s="79">
        <f>SUMIFS('Planificación 2026-1'!R:R,'Planificación 2026-1'!W:W,C40,'Planificación 2026-1'!G:G,"IS",'Planificación 2026-1'!H:H,"&gt;2")</f>
        <v>0</v>
      </c>
      <c r="CB40" s="79">
        <f>SUMIFS('Planificación 2026-1'!R:R,'Planificación 2026-1'!W:W,C40,'Planificación 2026-1'!G:G,"PS",'Planificación 2026-1'!H:H,"&gt;2")</f>
        <v>14</v>
      </c>
      <c r="CC40" s="79">
        <f>SUMIFS('Planificación 2026-1'!R:R,'Planificación 2026-1'!W:W,C40,'Planificación 2026-1'!G:G,"IN",'Planificación 2026-1'!H:H,"&gt;2")</f>
        <v>0</v>
      </c>
      <c r="CD40" s="79">
        <f>SUMIFS('Planificación 2026-1'!R:R,'Planificación 2026-1'!W:W,C40,'Planificación 2026-1'!G:G,"CA",'Planificación 2026-1'!H:H,"&gt;2")</f>
        <v>0</v>
      </c>
      <c r="CE40" s="79">
        <f>SUMIFS('Planificación 2026-1'!R:R,'Planificación 2026-1'!W:W,C40,'Planificación 2026-1'!G:G,"DE",'Planificación 2026-1'!H:H,"&gt;2")</f>
        <v>0</v>
      </c>
      <c r="CF40" s="79">
        <f>SUMIFS('Planificación 2026-1'!R:R,'Planificación 2026-1'!W:W,C40,'Planificación 2026-1'!G:G,"OB",'Planificación 2026-1'!H:H,"&gt;2")</f>
        <v>0</v>
      </c>
      <c r="CG40" s="79">
        <f>SUMIFS('Planificación 2026-1'!R:R,'Planificación 2026-1'!W:W,C40,'Planificación 2026-1'!G:G,"MH",'Planificación 2026-1'!H:H,"&gt;2")</f>
        <v>0</v>
      </c>
      <c r="CH40" s="79">
        <f>SUMIFS('Planificación 2026-1'!R:R,'Planificación 2026-1'!W:W,C40,'Planificación 2026-1'!G:G,"IC",'Planificación 2026-1'!H:H,"&gt;2")</f>
        <v>0</v>
      </c>
      <c r="CI40" s="79">
        <f>SUMIFS('Planificación 2026-1'!R:R,'Planificación 2026-1'!W:W,C40,'Planificación 2026-1'!G:G,"AR",'Planificación 2026-1'!H:H,"&gt;2")</f>
        <v>0</v>
      </c>
      <c r="CJ40" s="79">
        <f>SUMIFS('Planificación 2026-1'!R:R,'Planificación 2026-1'!W:W,C40,'Planificación 2026-1'!G:G,"T1",'Planificación 2026-1'!H:H,"&gt;2")</f>
        <v>0</v>
      </c>
      <c r="CK40" s="79">
        <f>SUMIFS('Planificación 2026-1'!R:R,'Planificación 2026-1'!W:W,C40,'Planificación 2026-1'!G:G,"T3",'Planificación 2026-1'!H:H,"&gt;2")</f>
        <v>0</v>
      </c>
      <c r="CL40" s="79">
        <f>SUMIFS('Planificación 2026-1'!R:R,'Planificación 2026-1'!W:W,C40,'Planificación 2026-1'!G:G,"T2",'Planificación 2026-1'!H:H,"&gt;2")</f>
        <v>0</v>
      </c>
      <c r="CM40" s="79">
        <f>SUMIFS('Planificación 2026-1'!R:R,'Planificación 2026-1'!W:W,C40,'Planificación 2026-1'!G:G,"AE",'Planificación 2026-1'!H:H,"&gt;2")</f>
        <v>0</v>
      </c>
      <c r="CN40" s="79">
        <f>SUMIFS('Planificación 2026-1'!R:R,'Planificación 2026-1'!W:W,C40,'Planificación 2026-1'!G:G,"T4",'Planificación 2026-1'!H:H,"&gt;2")</f>
        <v>0</v>
      </c>
      <c r="CO40" s="79">
        <f>SUMIFS('Planificación 2026-1'!R:R,'Planificación 2026-1'!W:W,C40,'Planificación 2026-1'!G:G,"AF",'Planificación 2026-1'!H:H,"&lt;3")</f>
        <v>0</v>
      </c>
      <c r="CP40" s="79">
        <f>SUMIFS('Planificación 2026-1'!R:R,'Planificación 2026-1'!W:W,C40,'Planificación 2026-1'!G:G,"EN",'Planificación 2026-1'!H:H,"&lt;3")</f>
        <v>0</v>
      </c>
      <c r="CQ40" s="79">
        <f>SUMIFS('Planificación 2026-1'!R:R,'Planificación 2026-1'!W:W,C40,'Planificación 2026-1'!G:G,"IS",'Planificación 2026-1'!H:H,"&lt;3")</f>
        <v>0</v>
      </c>
      <c r="CR40" s="79">
        <f>SUMIFS('Planificación 2026-1'!R:R,'Planificación 2026-1'!W:W,C40,'Planificación 2026-1'!G:G,"PS",'Planificación 2026-1'!H:H,"&lt;3")</f>
        <v>0</v>
      </c>
      <c r="CS40" s="79">
        <f>SUMIFS('Planificación 2026-1'!R:R,'Planificación 2026-1'!W:W,C40,'Planificación 2026-1'!G:G,"IN",'Planificación 2026-1'!H:H,"&lt;3")</f>
        <v>0</v>
      </c>
      <c r="CT40" s="79">
        <f>SUMIFS('Planificación 2026-1'!R:R,'Planificación 2026-1'!W:W,C40,'Planificación 2026-1'!G:G,"CA",'Planificación 2026-1'!H:H,"&lt;3")</f>
        <v>0</v>
      </c>
      <c r="CU40" s="79">
        <f>SUMIFS('Planificación 2026-1'!R:R,'Planificación 2026-1'!W:W,C40,'Planificación 2026-1'!G:G,"DE",'Planificación 2026-1'!H:H,"&lt;3")</f>
        <v>0</v>
      </c>
      <c r="CV40" s="79">
        <f>SUMIFS('Planificación 2026-1'!R:R,'Planificación 2026-1'!W:W,C40,'Planificación 2026-1'!G:G,"OB",'Planificación 2026-1'!H:H,"&lt;3")</f>
        <v>0</v>
      </c>
      <c r="CW40" s="79">
        <f>SUMIFS('Planificación 2026-1'!R:R,'Planificación 2026-1'!W:W,C40,'Planificación 2026-1'!G:G,"MH",'Planificación 2026-1'!H:H,"&lt;3")</f>
        <v>0</v>
      </c>
      <c r="CX40" s="79">
        <f>SUMIFS('Planificación 2026-1'!R:R,'Planificación 2026-1'!W:W,C40,'Planificación 2026-1'!G:G,"IC",'Planificación 2026-1'!H:H,"&lt;3")</f>
        <v>0</v>
      </c>
      <c r="CY40" s="79">
        <f>SUMIFS('Planificación 2026-1'!R:R,'Planificación 2026-1'!W:W,C40,'Planificación 2026-1'!G:G,"AR",'Planificación 2026-1'!H:H,"&lt;3")</f>
        <v>0</v>
      </c>
      <c r="CZ40" s="79">
        <f>SUMIFS('Planificación 2026-1'!R:R,'Planificación 2026-1'!W:W,C40,'Planificación 2026-1'!G:G,"T1",'Planificación 2026-1'!H:H,"&lt;3")</f>
        <v>0</v>
      </c>
      <c r="DA40" s="79">
        <f>SUMIFS('Planificación 2026-1'!R:R,'Planificación 2026-1'!W:W,C40,'Planificación 2026-1'!G:G,"T3",'Planificación 2026-1'!H:H,"&lt;3")</f>
        <v>0</v>
      </c>
      <c r="DB40" s="79">
        <f>SUMIFS('Planificación 2026-1'!R:R,'Planificación 2026-1'!W:W,C40,'Planificación 2026-1'!G:G,"T2",'Planificación 2026-1'!H:H,"&lt;3")</f>
        <v>0</v>
      </c>
      <c r="DC40" s="79">
        <f>SUMIFS('Planificación 2026-1'!R:R,'Planificación 2026-1'!W:W,C40,'Planificación 2026-1'!G:G,"AE",'Planificación 2026-1'!H:H,"&lt;3")</f>
        <v>0</v>
      </c>
      <c r="DD40" s="79">
        <f>SUMIFS('Planificación 2026-1'!R:R,'Planificación 2026-1'!W:W,C40,'Planificación 2026-1'!G:G,"T4",'Planificación 2026-1'!H:H,"&lt;3")</f>
        <v>0</v>
      </c>
      <c r="DE40" s="78" t="str">
        <f t="shared" si="4"/>
        <v>P04</v>
      </c>
      <c r="DF40" s="30">
        <f>IF(C40="","",SUMIFS('Planificación 2026-1'!R:R,'Planificación 2026-1'!W:W,C40,'Planificación 2026-1'!E:E,"PRINCIPAL",'Planificación 2026-1'!X:X,"VIRTUAL"))</f>
        <v>4</v>
      </c>
      <c r="DG40" s="30">
        <f>IF(C40="","",SUMIFS('Planificación 2026-1'!R:R,'Planificación 2026-1'!W:W,C40,'Planificación 2026-1'!E:E,"PRINCIPAL",'Planificación 2026-1'!X:X,"PRESENCIAL"))</f>
        <v>10</v>
      </c>
      <c r="DH40" s="30">
        <f>IF(C40="","",SUMIFS('Planificación 2026-1'!R:R,'Planificación 2026-1'!W:W,C40,'Planificación 2026-1'!E:E,"PRINCIPAL",'Planificación 2026-1'!X:X,"HIBRIDO PRESENCIAL"))</f>
        <v>0</v>
      </c>
      <c r="DI40" s="78" t="str">
        <f t="shared" si="5"/>
        <v/>
      </c>
      <c r="DJ40" s="78">
        <f>IF(C40="","",SUMIFS('Planificación 2026-1'!R:R,'Planificación 2026-1'!W:W,C40,'Planificación 2026-1'!E:E,"FILIAL",'Planificación 2026-1'!X:X,"VIRTUAL"))</f>
        <v>0</v>
      </c>
      <c r="DK40" s="80">
        <f>IF(C40="","",SUMIFS('Planificación 2026-1'!R:R,'Planificación 2026-1'!W:W,C40,'Planificación 2026-1'!E:E,"FILIAL",'Planificación 2026-1'!X:X,"PRESENCIAL"))</f>
        <v>0</v>
      </c>
      <c r="DL40" s="42">
        <f>IF(C40="","",SUMIFS('Planificación 2026-1'!R:R,'Planificación 2026-1'!W:W,C40,'Planificación 2026-1'!E:E,"FILIAL",'Planificación 2026-1'!X:X,"HIBRIDO PRESENCIAL"))</f>
        <v>0</v>
      </c>
      <c r="DM40" s="81" t="str">
        <f t="shared" si="6"/>
        <v/>
      </c>
      <c r="DN40" s="78">
        <f>IF(C40="","",SUMIFS('Planificación 2026-1'!R:R,'Planificación 2026-1'!W:W,C40,'Planificación 2026-1'!E:E,"SUNAMPE",'Planificación 2026-1'!X:X,"VIRTUAL"))</f>
        <v>0</v>
      </c>
      <c r="DO40" s="42">
        <f>IF(C40="","",SUMIFS('Planificación 2026-1'!R:R,'Planificación 2026-1'!W:W,C40,'Planificación 2026-1'!E:E,"SUNAMPE",'Planificación 2026-1'!X:X,"PRESENCIAL"))</f>
        <v>0</v>
      </c>
      <c r="DP40" s="81" t="str">
        <f t="shared" si="7"/>
        <v/>
      </c>
      <c r="DQ40" s="78">
        <f>IF(C40="","",SUMIFS('Planificación 2026-1'!R:R,'Planificación 2026-1'!W:W,C40,'Planificación 2026-1'!E:E,"HUAURA",'Planificación 2026-1'!X:X,"VIRTUAL"))</f>
        <v>0</v>
      </c>
      <c r="DR40" s="42">
        <f>IF(C40="","",SUMIFS('Planificación 2026-1'!R:R,'Planificación 2026-1'!W:W,C40,'Planificación 2026-1'!E:E,"HUAURA",'Planificación 2026-1'!X:X,"PRESENCIAL"))</f>
        <v>0</v>
      </c>
      <c r="DS40" s="48">
        <f>SUMIFS('Planificación 2026-1'!R:R,'Planificación 2026-1'!W:W,C40,'Planificación 2026-1'!E:E,"PRINCIPAL",'Planificación 2026-1'!X:X,"VIRTUAL",'Planificación 2026-1'!H:H,"&gt;2")</f>
        <v>4</v>
      </c>
      <c r="DT40" s="48">
        <f>SUMIFS('Planificación 2026-1'!R:R,'Planificación 2026-1'!W:W,C40,'Planificación 2026-1'!E:E,"PRINCIPAL",'Planificación 2026-1'!X:X,"&lt;&gt;VIRTUAL",'Planificación 2026-1'!H:H,"&gt;2")</f>
        <v>10</v>
      </c>
      <c r="DU40" s="48">
        <f>SUMIFS('Planificación 2026-1'!R:R,'Planificación 2026-1'!W:W,C40,'Planificación 2026-1'!E:E,"SUNAMPE",'Planificación 2026-1'!X:X,"VIRTUAL",'Planificación 2026-1'!H:H,"&gt;2")</f>
        <v>0</v>
      </c>
      <c r="DV40" s="48">
        <f>SUMIFS('Planificación 2026-1'!R:R,'Planificación 2026-1'!W:W,C40,'Planificación 2026-1'!E:E,"SUNAMPE",'Planificación 2026-1'!X:X,"&lt;&gt;VIRTUAL",'Planificación 2026-1'!H:H,"&gt;2")</f>
        <v>0</v>
      </c>
      <c r="DW40" s="48">
        <f>SUMIFS('Planificación 2026-1'!R:R,'Planificación 2026-1'!W:W,C40,'Planificación 2026-1'!E:E,"FILIAL",'Planificación 2026-1'!X:X,"VIRTUAL",'Planificación 2026-1'!H:H,"&gt;2")</f>
        <v>0</v>
      </c>
      <c r="DX40" s="48">
        <f>SUMIFS('Planificación 2026-1'!R:R,'Planificación 2026-1'!W:W,C40,'Planificación 2026-1'!E:E,"FILIAL",'Planificación 2026-1'!X:X,"&lt;&gt;VIRTUAL",'Planificación 2026-1'!H:H,"&gt;2")</f>
        <v>0</v>
      </c>
      <c r="DY40" s="48">
        <f>SUMIFS('Planificación 2026-1'!R:R,'Planificación 2026-1'!W:W,C40,'Planificación 2026-1'!E:E,"PORUMA",'Planificación 2026-1'!X:X,"VIRTUAL",'Planificación 2026-1'!H:H,"&gt;2")</f>
        <v>0</v>
      </c>
      <c r="DZ40" s="48">
        <f>SUMIFS('Planificación 2026-1'!R:R,'Planificación 2026-1'!W:W,C40,'Planificación 2026-1'!E:E,"PORUMA",'Planificación 2026-1'!X:X,"&lt;&gt;VIRTUAL",'Planificación 2026-1'!H:H,"&gt;2")</f>
        <v>0</v>
      </c>
      <c r="EA40" s="48">
        <f>SUMIFS('Planificación 2026-1'!R:R,'Planificación 2026-1'!W:W,C40,'Planificación 2026-1'!E:E,"HUAURA",'Planificación 2026-1'!X:X,"VIRTUAL",'Planificación 2026-1'!H:H,"&gt;2")</f>
        <v>0</v>
      </c>
      <c r="EB40" s="48">
        <f>SUMIFS('Planificación 2026-1'!R:R,'Planificación 2026-1'!W:W,C40,'Planificación 2026-1'!E:E,"HUAURA",'Planificación 2026-1'!X:X,"&lt;&gt;VIRTUAL",'Planificación 2026-1'!H:H,"&gt;2")</f>
        <v>0</v>
      </c>
      <c r="EC40" s="48">
        <f>SUMIFS('Planificación 2026-1'!R:R,'Planificación 2026-1'!W:W,C40,'Planificación 2026-1'!E:E,"PRINCIPAL",'Planificación 2026-1'!X:X,"VIRTUAL",'Planificación 2026-1'!H:H,"&lt;3")</f>
        <v>0</v>
      </c>
      <c r="ED40" s="48">
        <f>SUMIFS('Planificación 2026-1'!R:R,'Planificación 2026-1'!W:W,C40,'Planificación 2026-1'!E:E,"PRINCIPAL",'Planificación 2026-1'!X:X,"&lt;&gt;VIRTUAL",'Planificación 2026-1'!H:H,"&lt;3")</f>
        <v>0</v>
      </c>
      <c r="EE40" s="48">
        <f>SUMIFS('Planificación 2026-1'!R:R,'Planificación 2026-1'!W:W,C40,'Planificación 2026-1'!E:E,"SUNAMPE",'Planificación 2026-1'!X:X,"VIRTUAL",'Planificación 2026-1'!H:H,"&lt;3")</f>
        <v>0</v>
      </c>
      <c r="EF40" s="48">
        <f>SUMIFS('Planificación 2026-1'!R:R,'Planificación 2026-1'!W:W,C40,'Planificación 2026-1'!E:E,"SUNAMPE",'Planificación 2026-1'!X:X,"&lt;&gt;VIRTUAL",'Planificación 2026-1'!H:H,"&lt;3")</f>
        <v>0</v>
      </c>
      <c r="EG40" s="48">
        <f>SUMIFS('Planificación 2026-1'!R:R,'Planificación 2026-1'!W:W,C40,'Planificación 2026-1'!E:E,"FILIAL",'Planificación 2026-1'!X:X,"VIRTUAL",'Planificación 2026-1'!H:H,"&lt;3")</f>
        <v>0</v>
      </c>
      <c r="EH40" s="48">
        <f>SUMIFS('Planificación 2026-1'!R:R,'Planificación 2026-1'!W:W,C40,'Planificación 2026-1'!E:E,"FILIAL",'Planificación 2026-1'!X:X,"&lt;&gt;VIRTUAL",'Planificación 2026-1'!H:H,"&lt;3")</f>
        <v>0</v>
      </c>
      <c r="EI40" s="48">
        <f>SUMIFS('Planificación 2026-1'!R:R,'Planificación 2026-1'!W:W,C40,'Planificación 2026-1'!E:E,"PORUMA",'Planificación 2026-1'!X:X,"VIRTUAL",'Planificación 2026-1'!H:H,"&lt;3")</f>
        <v>0</v>
      </c>
      <c r="EJ40" s="48">
        <f>SUMIFS('Planificación 2026-1'!R:R,'Planificación 2026-1'!W:W,C40,'Planificación 2026-1'!E:E,"PORUMA",'Planificación 2026-1'!X:X,"&lt;&gt;VIRTUAL",'Planificación 2026-1'!H:H,"&lt;3")</f>
        <v>0</v>
      </c>
      <c r="EK40" s="48">
        <f>SUMIFS('Planificación 2026-1'!R:R,'Planificación 2026-1'!W:W,C40,'Planificación 2026-1'!E:E,"HUAURA",'Planificación 2026-1'!X:X,"VIRTUAL",'Planificación 2026-1'!H:H,"&lt;3")</f>
        <v>0</v>
      </c>
      <c r="EL40" s="48">
        <f>SUMIFS('Planificación 2026-1'!R:R,'Planificación 2026-1'!W:W,C40,'Planificación 2026-1'!E:E,"HUAURA",'Planificación 2026-1'!X:X,"&lt;&gt;VIRTUAL",'Planificación 2026-1'!H:H,"&lt;3")</f>
        <v>0</v>
      </c>
      <c r="EM40" s="48">
        <f t="shared" si="8"/>
        <v>0</v>
      </c>
      <c r="EN40" s="48">
        <f t="shared" si="9"/>
        <v>0</v>
      </c>
      <c r="EO40" s="48">
        <f t="shared" si="10"/>
        <v>0</v>
      </c>
      <c r="EP40" s="48">
        <f t="shared" si="11"/>
        <v>14</v>
      </c>
      <c r="EQ40" s="48">
        <f t="shared" si="12"/>
        <v>0</v>
      </c>
      <c r="ER40" s="48"/>
      <c r="ES40" s="48">
        <f t="shared" si="13"/>
        <v>4</v>
      </c>
      <c r="ET40" s="48">
        <f t="shared" si="14"/>
        <v>10</v>
      </c>
      <c r="EU40" s="48" t="b">
        <f t="shared" si="15"/>
        <v>1</v>
      </c>
      <c r="EV40" s="48" t="str">
        <f t="shared" si="16"/>
        <v>FILIAL-HUAURA</v>
      </c>
      <c r="EW40" s="48" t="str">
        <f t="shared" si="17"/>
        <v>MAS PRESENCIAL</v>
      </c>
    </row>
    <row r="41" spans="1:153" x14ac:dyDescent="0.3">
      <c r="A41" s="53"/>
      <c r="B41" s="383">
        <v>38</v>
      </c>
      <c r="C41" s="107" t="s">
        <v>46</v>
      </c>
      <c r="D41" s="82">
        <f>SUMIF('Planificación 2026-1'!W:W,C41,'Planificación 2026-1'!R:R)</f>
        <v>24</v>
      </c>
      <c r="E41" s="384" t="s">
        <v>341</v>
      </c>
      <c r="F41" s="107" t="s">
        <v>430</v>
      </c>
      <c r="G41" s="107" t="s">
        <v>276</v>
      </c>
      <c r="H41" s="107" t="s">
        <v>432</v>
      </c>
      <c r="I41" s="77" t="str">
        <f>IF(SUM(COUNTIFS('Planificación 2026-1'!E:E,"PRINCIPAL",'Planificación 2026-1'!W:W,C41,'Planificación 2026-1'!G:G,"AF"))&gt;0,"P01"," ")</f>
        <v xml:space="preserve"> </v>
      </c>
      <c r="J41" s="78" t="str">
        <f>IF(SUM(COUNTIFS('Planificación 2026-1'!E:E,"PRINCIPAL",'Planificación 2026-1'!W:W,C41,'Planificación 2026-1'!G:G,"EN"))&gt;0,"P02"," ")</f>
        <v xml:space="preserve"> </v>
      </c>
      <c r="K41" s="78" t="str">
        <f>IF(SUM(COUNTIFS('Planificación 2026-1'!E:E,"PRINCIPAL",'Planificación 2026-1'!W:W,C41,'Planificación 2026-1'!G:G,"IS"))&gt;0,"P03"," ")</f>
        <v xml:space="preserve"> </v>
      </c>
      <c r="L41" s="78" t="str">
        <f>IF(SUM(COUNTIFS('Planificación 2026-1'!E:E,"PRINCIPAL",'Planificación 2026-1'!W:W,C41,'Planificación 2026-1'!G:G,"PS"))&gt;0,"P04"," ")</f>
        <v xml:space="preserve"> </v>
      </c>
      <c r="M41" s="78"/>
      <c r="N41" s="78" t="str">
        <f>IF(SUM(COUNTIFS('Planificación 2026-1'!E:E,"PRINCIPAL",'Planificación 2026-1'!W:W,C41,'Planificación 2026-1'!G:G,"IN"))&gt;0,"P06"," ")</f>
        <v xml:space="preserve"> </v>
      </c>
      <c r="O41" s="78" t="str">
        <f>IF(SUM(COUNTIFS('Planificación 2026-1'!E:E,"PRINCIPAL",'Planificación 2026-1'!W:W,C41,'Planificación 2026-1'!G:G,"CA"))&gt;0,"P07"," ")</f>
        <v xml:space="preserve"> </v>
      </c>
      <c r="P41" s="78" t="str">
        <f>IF(SUM(COUNTIFS('Planificación 2026-1'!E:E,"PRINCIPAL",'Planificación 2026-1'!W:W,C41,'Planificación 2026-1'!G:G,"DE"))&gt;0,"P08"," ")</f>
        <v xml:space="preserve"> </v>
      </c>
      <c r="Q41" s="78" t="str">
        <f>IF(SUM(COUNTIFS('Planificación 2026-1'!E:E,"PRINCIPAL",'Planificación 2026-1'!W:W,C41,'Planificación 2026-1'!G:G,"OB"))&gt;0,"P09"," ")</f>
        <v xml:space="preserve"> </v>
      </c>
      <c r="R41" s="78" t="str">
        <f>IF(SUM(COUNTIFS('Planificación 2026-1'!E:E,"PRINCIPAL",'Planificación 2026-1'!W:W,C41,'Planificación 2026-1'!G:G,"MH"))&gt;0,"P31"," ")</f>
        <v xml:space="preserve"> </v>
      </c>
      <c r="S41" s="78" t="str">
        <f>IF(SUM(COUNTIFS('Planificación 2026-1'!E:E,"PRINCIPAL",'Planificación 2026-1'!W:W,C41,'Planificación 2026-1'!G:G,"IC"))&gt;0,"P32"," ")</f>
        <v xml:space="preserve"> </v>
      </c>
      <c r="T41" s="78" t="str">
        <f>IF(SUM(COUNTIFS('Planificación 2026-1'!E:E,"PRINCIPAL",'Planificación 2026-1'!W:W,C41,'Planificación 2026-1'!G:G,"AR"))&gt;0,"P34"," ")</f>
        <v xml:space="preserve"> </v>
      </c>
      <c r="U41" s="78" t="str">
        <f>IF(SUM(COUNTIFS('Planificación 2026-1'!E:E,"PRINCIPAL",'Planificación 2026-1'!W:W,C41,'Planificación 2026-1'!G:G,"T1"))&gt;0,"P35"," ")</f>
        <v xml:space="preserve"> </v>
      </c>
      <c r="V41" s="78" t="str">
        <f>IF(SUM(COUNTIFS('Planificación 2026-1'!E:E,"PRINCIPAL",'Planificación 2026-1'!W:W,C41,'Planificación 2026-1'!G:G,"T3"))&gt;0,"P36"," ")</f>
        <v xml:space="preserve"> </v>
      </c>
      <c r="W41" s="78" t="str">
        <f>IF(SUM(COUNTIFS('Planificación 2026-1'!E:E,"PRINCIPAL",'Planificación 2026-1'!W:W,C41,'Planificación 2026-1'!G:G,"T2"))&gt;0,"P37"," ")</f>
        <v xml:space="preserve"> </v>
      </c>
      <c r="X41" s="78" t="str">
        <f>IF(SUM(COUNTIFS('Planificación 2026-1'!E:E,"PRINCIPAL",'Planificación 2026-1'!W:W,C41,'Planificación 2026-1'!G:G,"AE"))&gt;0,"P38"," ")</f>
        <v xml:space="preserve"> </v>
      </c>
      <c r="Y41" s="78" t="str">
        <f>IF(SUM(COUNTIFS('Planificación 2026-1'!E:E,"PRINCIPAL",'Planificación 2026-1'!W:W,C41,'Planificación 2026-1'!G:G,"T4"))&gt;0,"P55"," ")</f>
        <v xml:space="preserve"> </v>
      </c>
      <c r="Z41" s="78" t="str">
        <f>IF(SUM(COUNTIFS('Planificación 2026-1'!E:E,"FILIAL",'Planificación 2026-1'!W:W,C41,'Planificación 2026-1'!G:G,"AF"))&gt;0," P01"," ")</f>
        <v xml:space="preserve"> </v>
      </c>
      <c r="AA41" s="78" t="str">
        <f>IF(SUM(COUNTIFS('Planificación 2026-1'!E:E,"FILIAL",'Planificación 2026-1'!W:W,C41,'Planificación 2026-1'!G:G,"EN"))&gt;0,"P02"," ")</f>
        <v>P02</v>
      </c>
      <c r="AB41" s="78" t="str">
        <f>IF(SUM(COUNTIFS('Planificación 2026-1'!E:E,"FILIAL",'Planificación 2026-1'!W:W,C41,'Planificación 2026-1'!G:G,"IS"))&gt;0,"P03"," ")</f>
        <v xml:space="preserve"> </v>
      </c>
      <c r="AC41" s="78" t="str">
        <f>IF(SUM(COUNTIFS('Planificación 2026-1'!E:E,"FILIAL",'Planificación 2026-1'!W:W,C41,'Planificación 2026-1'!G:G,"PS"))&gt;0,"P04"," ")</f>
        <v xml:space="preserve"> </v>
      </c>
      <c r="AD41" s="78"/>
      <c r="AE41" s="78" t="str">
        <f>IF(SUM(COUNTIFS('Planificación 2026-1'!E:E,"FILIAL",'Planificación 2026-1'!W:W,C41,'Planificación 2026-1'!G:G,"IN"))&gt;0,"P06"," ")</f>
        <v xml:space="preserve"> </v>
      </c>
      <c r="AF41" s="78" t="str">
        <f>IF(SUM(COUNTIFS('Planificación 2026-1'!E:E,"FILIAL",'Planificación 2026-1'!W:W,C41,'Planificación 2026-1'!G:G,"CA"))&gt;0,"P07"," ")</f>
        <v xml:space="preserve"> </v>
      </c>
      <c r="AG41" s="78" t="str">
        <f>IF(SUM(COUNTIFS('Planificación 2026-1'!E:E,"FILIAL",'Planificación 2026-1'!W:W,C41,'Planificación 2026-1'!G:G,"DE"))&gt;0,"P08"," ")</f>
        <v xml:space="preserve"> </v>
      </c>
      <c r="AH41" s="78" t="str">
        <f>IF(SUM(COUNTIFS('Planificación 2026-1'!E:E,"FILIAL",'Planificación 2026-1'!W:W,C41,'Planificación 2026-1'!G:G,"OB"))&gt;0,"P09"," ")</f>
        <v xml:space="preserve"> </v>
      </c>
      <c r="AI41" s="78" t="str">
        <f>IF(SUM(COUNTIFS('Planificación 2026-1'!E:E,"FILIAL",'Planificación 2026-1'!W:W,C41,'Planificación 2026-1'!G:G,"MH"))&gt;0,"P31"," ")</f>
        <v xml:space="preserve"> </v>
      </c>
      <c r="AJ41" s="78" t="str">
        <f>IF(SUM(COUNTIFS('Planificación 2026-1'!E:E,"FILIAL",'Planificación 2026-1'!W:W,C41,'Planificación 2026-1'!G:G,"IC"))&gt;0,"P32"," ")</f>
        <v xml:space="preserve"> </v>
      </c>
      <c r="AK41" s="78" t="str">
        <f>IF(SUM(COUNTIFS('Planificación 2026-1'!E:E,"FILIAL",'Planificación 2026-1'!W:W,C41,'Planificación 2026-1'!G:G,"AR"))&gt;0,"P34"," ")</f>
        <v xml:space="preserve"> </v>
      </c>
      <c r="AL41" s="78" t="str">
        <f>IF(SUM(COUNTIFS('Planificación 2026-1'!E:E,"FILIAL",'Planificación 2026-1'!W:W,C41,'Planificación 2026-1'!G:G,"T1"))&gt;0,"P35"," ")</f>
        <v xml:space="preserve"> </v>
      </c>
      <c r="AM41" s="78" t="str">
        <f>IF(SUM(COUNTIFS('Planificación 2026-1'!E:E,"FILIAL",'Planificación 2026-1'!W:W,C41,'Planificación 2026-1'!G:G,"T3"))&gt;0,"P36"," ")</f>
        <v xml:space="preserve"> </v>
      </c>
      <c r="AN41" s="78" t="str">
        <f>IF(SUM(COUNTIFS('Planificación 2026-1'!E:E,"FILIAL",'Planificación 2026-1'!W:W,C41,'Planificación 2026-1'!G:G,"T2"))&gt;0,"P37"," ")</f>
        <v xml:space="preserve"> </v>
      </c>
      <c r="AO41" s="78" t="str">
        <f>IF(SUM(COUNTIFS('Planificación 2026-1'!E:E,"FILIAL",'Planificación 2026-1'!W:W,C41,'Planificación 2026-1'!G:G,"AE"))&gt;0,"P38"," ")</f>
        <v xml:space="preserve"> </v>
      </c>
      <c r="AP41" s="78" t="str">
        <f>IF(SUM(COUNTIFS('Planificación 2026-1'!E:E,"FILIAL",'Planificación 2026-1'!W:W,C41,'Planificación 2026-1'!G:G,"T4"))&gt;0,"P55"," ")</f>
        <v xml:space="preserve"> </v>
      </c>
      <c r="AQ41" s="78" t="str">
        <f>IF(SUM(COUNTIFS('Planificación 2026-1'!E:E,"SUNAMPE",'Planificación 2026-1'!W:W,C41,'Planificación 2026-1'!G:G,"AF"))&gt;0," P01"," ")</f>
        <v xml:space="preserve"> </v>
      </c>
      <c r="AR41" s="78" t="str">
        <f>IF(SUM(COUNTIFS('Planificación 2026-1'!E:E,"SUNAMPE",'Planificación 2026-1'!W:W,C41,'Planificación 2026-1'!G:G,"EN"))&gt;0,"P02"," ")</f>
        <v xml:space="preserve"> </v>
      </c>
      <c r="AS41" s="78" t="str">
        <f>IF(SUM(COUNTIFS('Planificación 2026-1'!E:E,"SUNAMPE",'Planificación 2026-1'!W:W,C41,'Planificación 2026-1'!G:G,"IS"))&gt;0,"P03"," ")</f>
        <v xml:space="preserve"> </v>
      </c>
      <c r="AT41" s="78" t="str">
        <f>IF(SUM(COUNTIFS('Planificación 2026-1'!E:E,"SUNAMPE",'Planificación 2026-1'!W:W,C41,'Planificación 2026-1'!G:G,"PS"))&gt;0,"P04"," ")</f>
        <v xml:space="preserve"> </v>
      </c>
      <c r="AU41" s="78"/>
      <c r="AV41" s="78" t="str">
        <f>IF(SUM(COUNTIFS('Planificación 2026-1'!E:E,"SUNAMPE",'Planificación 2026-1'!W:W,C41,'Planificación 2026-1'!G:G,"IN"))&gt;0,"P06"," ")</f>
        <v xml:space="preserve"> </v>
      </c>
      <c r="AW41" s="78" t="str">
        <f>IF(SUM(COUNTIFS('Planificación 2026-1'!E:E,"SUNAMPE",'Planificación 2026-1'!W:W,C41,'Planificación 2026-1'!G:G,"CA"))&gt;0,"P07"," ")</f>
        <v xml:space="preserve"> </v>
      </c>
      <c r="AX41" s="78" t="str">
        <f>IF(SUM(COUNTIFS('Planificación 2026-1'!E:E,"SUNAMPE",'Planificación 2026-1'!W:W,C41,'Planificación 2026-1'!G:G,"DE"))&gt;0,"P08"," ")</f>
        <v xml:space="preserve"> </v>
      </c>
      <c r="AY41" s="78" t="str">
        <f>IF(SUM(COUNTIFS('Planificación 2026-1'!E:E,"SUNAMPE",'Planificación 2026-1'!W:W,C41,'Planificación 2026-1'!G:G,"OB"))&gt;0,"P09"," ")</f>
        <v xml:space="preserve"> </v>
      </c>
      <c r="AZ41" s="78" t="str">
        <f>IF(SUM(COUNTIFS('Planificación 2026-1'!E:E,"SUNAMPE",'Planificación 2026-1'!W:W,C41,'Planificación 2026-1'!G:G,"MH"))&gt;0,"P31"," ")</f>
        <v xml:space="preserve"> </v>
      </c>
      <c r="BA41" s="78" t="str">
        <f>IF(SUM(COUNTIFS('Planificación 2026-1'!E:E,"SUNAMPE",'Planificación 2026-1'!W:W,C41,'Planificación 2026-1'!G:G,"IC"))&gt;0,"P32"," ")</f>
        <v xml:space="preserve"> </v>
      </c>
      <c r="BB41" s="78" t="str">
        <f>IF(SUM(COUNTIFS('Planificación 2026-1'!E:E,"SUNAMPE",'Planificación 2026-1'!W:W,C41,'Planificación 2026-1'!G:G,"AR"))&gt;0,"P34"," ")</f>
        <v xml:space="preserve"> </v>
      </c>
      <c r="BC41" s="78" t="str">
        <f>IF(SUM(COUNTIFS('Planificación 2026-1'!E:E,"SUNAMPE",'Planificación 2026-1'!W:W,C41,'Planificación 2026-1'!G:G,"T1"))&gt;0,"P35"," ")</f>
        <v xml:space="preserve"> </v>
      </c>
      <c r="BD41" s="78" t="str">
        <f>IF(SUM(COUNTIFS('Planificación 2026-1'!E:E,"SUNAMPE",'Planificación 2026-1'!W:W,C41,'Planificación 2026-1'!G:G,"T3"))&gt;0,"P36"," ")</f>
        <v xml:space="preserve"> </v>
      </c>
      <c r="BE41" s="78" t="str">
        <f>IF(SUM(COUNTIFS('Planificación 2026-1'!E:E,"SUNAMPE",'Planificación 2026-1'!W:W,C41,'Planificación 2026-1'!G:G,"T2"))&gt;0,"P37"," ")</f>
        <v xml:space="preserve"> </v>
      </c>
      <c r="BF41" s="78" t="str">
        <f>IF(SUM(COUNTIFS('Planificación 2026-1'!E:E,"SUNAMPE",'Planificación 2026-1'!W:W,C41,'Planificación 2026-1'!G:G,"AE"))&gt;0,"P38"," ")</f>
        <v xml:space="preserve"> </v>
      </c>
      <c r="BG41" s="78" t="str">
        <f>IF(SUM(COUNTIFS('Planificación 2026-1'!E:E,"SUNAMPE",'Planificación 2026-1'!W:W,C41,'Planificación 2026-1'!G:G,"T4"))&gt;0,"P55"," ")</f>
        <v xml:space="preserve"> </v>
      </c>
      <c r="BH41" s="78" t="str">
        <f>IF(SUM(COUNTIFS('Planificación 2026-1'!E:E,"HUAURA",'Planificación 2026-1'!W:W,C41,'Planificación 2026-1'!G:G,"AF"))&gt;0," P01"," ")</f>
        <v xml:space="preserve"> </v>
      </c>
      <c r="BI41" s="78" t="str">
        <f>IF(SUM(COUNTIFS('Planificación 2026-1'!E:E,"HUAURA",'Planificación 2026-1'!W:W,C41,'Planificación 2026-1'!G:G,"EN"))&gt;0,"P02"," ")</f>
        <v xml:space="preserve"> </v>
      </c>
      <c r="BJ41" s="78" t="str">
        <f>IF(SUM(COUNTIFS('Planificación 2026-1'!E:E,"HUAURA",'Planificación 2026-1'!W:W,C41,'Planificación 2026-1'!G:G,"IS"))&gt;0,"P03"," ")</f>
        <v xml:space="preserve"> </v>
      </c>
      <c r="BK41" s="78" t="str">
        <f>IF(SUM(COUNTIFS('Planificación 2026-1'!E:E,"HUAURA",'Planificación 2026-1'!W:W,C41,'Planificación 2026-1'!G:G,"PS"))&gt;0,"P04"," ")</f>
        <v xml:space="preserve"> </v>
      </c>
      <c r="BL41" s="78"/>
      <c r="BM41" s="78" t="str">
        <f>IF(SUM(COUNTIFS('Planificación 2026-1'!E:E,"HUAURA",'Planificación 2026-1'!W:W,C41,'Planificación 2026-1'!G:G,"IN"))&gt;0,"P06"," ")</f>
        <v xml:space="preserve"> </v>
      </c>
      <c r="BN41" s="78" t="str">
        <f>IF(SUM(COUNTIFS('Planificación 2026-1'!E:E,"HUAURA",'Planificación 2026-1'!W:W,C41,'Planificación 2026-1'!G:G,"CA"))&gt;0,"P07"," ")</f>
        <v xml:space="preserve"> </v>
      </c>
      <c r="BO41" s="78" t="str">
        <f>IF(SUM(COUNTIFS('Planificación 2026-1'!E:E,"HUAURA",'Planificación 2026-1'!W:W,C41,'Planificación 2026-1'!G:G,"DE"))&gt;0,"P08"," ")</f>
        <v xml:space="preserve"> </v>
      </c>
      <c r="BP41" s="78" t="str">
        <f>IF(SUM(COUNTIFS('Planificación 2026-1'!E:E,"HUAURA",'Planificación 2026-1'!W:W,C41,'Planificación 2026-1'!G:G,"OB"))&gt;0,"P09"," ")</f>
        <v xml:space="preserve"> </v>
      </c>
      <c r="BQ41" s="78" t="str">
        <f>IF(SUM(COUNTIFS('Planificación 2026-1'!E:E,"HUAURA",'Planificación 2026-1'!W:W,C41,'Planificación 2026-1'!G:G,"MH"))&gt;0,"P31"," ")</f>
        <v xml:space="preserve"> </v>
      </c>
      <c r="BR41" s="78" t="str">
        <f>IF(SUM(COUNTIFS('Planificación 2026-1'!E:E,"HUAURA",'Planificación 2026-1'!W:W,C41,'Planificación 2026-1'!G:G,"IC"))&gt;0,"P32"," ")</f>
        <v xml:space="preserve"> </v>
      </c>
      <c r="BS41" s="78" t="str">
        <f>IF(SUM(COUNTIFS('Planificación 2026-1'!E:E,"HUAURA",'Planificación 2026-1'!W:W,C41,'Planificación 2026-1'!G:G,"AR"))&gt;0,"P34"," ")</f>
        <v xml:space="preserve"> </v>
      </c>
      <c r="BT41" s="78" t="str">
        <f>IF(SUM(COUNTIFS('Planificación 2026-1'!E:E,"HUAURA",'Planificación 2026-1'!W:W,C41,'Planificación 2026-1'!G:G,"T1"))&gt;0,"P35"," ")</f>
        <v xml:space="preserve"> </v>
      </c>
      <c r="BU41" s="78" t="str">
        <f>IF(SUM(COUNTIFS('Planificación 2026-1'!E:E,"HUAURA",'Planificación 2026-1'!W:W,C41,'Planificación 2026-1'!G:G,"T3"))&gt;0,"P36"," ")</f>
        <v xml:space="preserve"> </v>
      </c>
      <c r="BV41" s="78" t="str">
        <f>IF(SUM(COUNTIFS('Planificación 2026-1'!E:E,"HUAURA",'Planificación 2026-1'!W:W,C41,'Planificación 2026-1'!G:G,"T2"))&gt;0,"P37"," ")</f>
        <v xml:space="preserve"> </v>
      </c>
      <c r="BW41" s="78" t="str">
        <f>IF(SUM(COUNTIFS('Planificación 2026-1'!E:E,"HUAURA",'Planificación 2026-1'!W:W,C41,'Planificación 2026-1'!G:G,"AE"))&gt;0,"P38"," ")</f>
        <v xml:space="preserve"> </v>
      </c>
      <c r="BX41" s="78" t="str">
        <f>IF(SUM(COUNTIFS('Planificación 2026-1'!E:E,"HUAURA",'Planificación 2026-1'!W:W,C41,'Planificación 2026-1'!G:G,"T4"))&gt;0,"P55"," ")</f>
        <v xml:space="preserve"> </v>
      </c>
      <c r="BY41" s="79">
        <f>SUMIFS('Planificación 2026-1'!R:R,'Planificación 2026-1'!W:W,C41,'Planificación 2026-1'!G:G,"AF",'Planificación 2026-1'!H:H,"&gt;2")</f>
        <v>0</v>
      </c>
      <c r="BZ41" s="79">
        <f>SUMIFS('Planificación 2026-1'!R:R,'Planificación 2026-1'!W:W,C41,'Planificación 2026-1'!G:G,"EN",'Planificación 2026-1'!H:H,"&gt;2")</f>
        <v>24</v>
      </c>
      <c r="CA41" s="79">
        <f>SUMIFS('Planificación 2026-1'!R:R,'Planificación 2026-1'!W:W,C41,'Planificación 2026-1'!G:G,"IS",'Planificación 2026-1'!H:H,"&gt;2")</f>
        <v>0</v>
      </c>
      <c r="CB41" s="79">
        <f>SUMIFS('Planificación 2026-1'!R:R,'Planificación 2026-1'!W:W,C41,'Planificación 2026-1'!G:G,"PS",'Planificación 2026-1'!H:H,"&gt;2")</f>
        <v>0</v>
      </c>
      <c r="CC41" s="79">
        <f>SUMIFS('Planificación 2026-1'!R:R,'Planificación 2026-1'!W:W,C41,'Planificación 2026-1'!G:G,"IN",'Planificación 2026-1'!H:H,"&gt;2")</f>
        <v>0</v>
      </c>
      <c r="CD41" s="79">
        <f>SUMIFS('Planificación 2026-1'!R:R,'Planificación 2026-1'!W:W,C41,'Planificación 2026-1'!G:G,"CA",'Planificación 2026-1'!H:H,"&gt;2")</f>
        <v>0</v>
      </c>
      <c r="CE41" s="79">
        <f>SUMIFS('Planificación 2026-1'!R:R,'Planificación 2026-1'!W:W,C41,'Planificación 2026-1'!G:G,"DE",'Planificación 2026-1'!H:H,"&gt;2")</f>
        <v>0</v>
      </c>
      <c r="CF41" s="79">
        <f>SUMIFS('Planificación 2026-1'!R:R,'Planificación 2026-1'!W:W,C41,'Planificación 2026-1'!G:G,"OB",'Planificación 2026-1'!H:H,"&gt;2")</f>
        <v>0</v>
      </c>
      <c r="CG41" s="79">
        <f>SUMIFS('Planificación 2026-1'!R:R,'Planificación 2026-1'!W:W,C41,'Planificación 2026-1'!G:G,"MH",'Planificación 2026-1'!H:H,"&gt;2")</f>
        <v>0</v>
      </c>
      <c r="CH41" s="79">
        <f>SUMIFS('Planificación 2026-1'!R:R,'Planificación 2026-1'!W:W,C41,'Planificación 2026-1'!G:G,"IC",'Planificación 2026-1'!H:H,"&gt;2")</f>
        <v>0</v>
      </c>
      <c r="CI41" s="79">
        <f>SUMIFS('Planificación 2026-1'!R:R,'Planificación 2026-1'!W:W,C41,'Planificación 2026-1'!G:G,"AR",'Planificación 2026-1'!H:H,"&gt;2")</f>
        <v>0</v>
      </c>
      <c r="CJ41" s="79">
        <f>SUMIFS('Planificación 2026-1'!R:R,'Planificación 2026-1'!W:W,C41,'Planificación 2026-1'!G:G,"T1",'Planificación 2026-1'!H:H,"&gt;2")</f>
        <v>0</v>
      </c>
      <c r="CK41" s="79">
        <f>SUMIFS('Planificación 2026-1'!R:R,'Planificación 2026-1'!W:W,C41,'Planificación 2026-1'!G:G,"T3",'Planificación 2026-1'!H:H,"&gt;2")</f>
        <v>0</v>
      </c>
      <c r="CL41" s="79">
        <f>SUMIFS('Planificación 2026-1'!R:R,'Planificación 2026-1'!W:W,C41,'Planificación 2026-1'!G:G,"T2",'Planificación 2026-1'!H:H,"&gt;2")</f>
        <v>0</v>
      </c>
      <c r="CM41" s="79">
        <f>SUMIFS('Planificación 2026-1'!R:R,'Planificación 2026-1'!W:W,C41,'Planificación 2026-1'!G:G,"AE",'Planificación 2026-1'!H:H,"&gt;2")</f>
        <v>0</v>
      </c>
      <c r="CN41" s="79">
        <f>SUMIFS('Planificación 2026-1'!R:R,'Planificación 2026-1'!W:W,C41,'Planificación 2026-1'!G:G,"T4",'Planificación 2026-1'!H:H,"&gt;2")</f>
        <v>0</v>
      </c>
      <c r="CO41" s="79">
        <f>SUMIFS('Planificación 2026-1'!R:R,'Planificación 2026-1'!W:W,C41,'Planificación 2026-1'!G:G,"AF",'Planificación 2026-1'!H:H,"&lt;3")</f>
        <v>0</v>
      </c>
      <c r="CP41" s="79">
        <f>SUMIFS('Planificación 2026-1'!R:R,'Planificación 2026-1'!W:W,C41,'Planificación 2026-1'!G:G,"EN",'Planificación 2026-1'!H:H,"&lt;3")</f>
        <v>0</v>
      </c>
      <c r="CQ41" s="79">
        <f>SUMIFS('Planificación 2026-1'!R:R,'Planificación 2026-1'!W:W,C41,'Planificación 2026-1'!G:G,"IS",'Planificación 2026-1'!H:H,"&lt;3")</f>
        <v>0</v>
      </c>
      <c r="CR41" s="79">
        <f>SUMIFS('Planificación 2026-1'!R:R,'Planificación 2026-1'!W:W,C41,'Planificación 2026-1'!G:G,"PS",'Planificación 2026-1'!H:H,"&lt;3")</f>
        <v>0</v>
      </c>
      <c r="CS41" s="79">
        <f>SUMIFS('Planificación 2026-1'!R:R,'Planificación 2026-1'!W:W,C41,'Planificación 2026-1'!G:G,"IN",'Planificación 2026-1'!H:H,"&lt;3")</f>
        <v>0</v>
      </c>
      <c r="CT41" s="79">
        <f>SUMIFS('Planificación 2026-1'!R:R,'Planificación 2026-1'!W:W,C41,'Planificación 2026-1'!G:G,"CA",'Planificación 2026-1'!H:H,"&lt;3")</f>
        <v>0</v>
      </c>
      <c r="CU41" s="79">
        <f>SUMIFS('Planificación 2026-1'!R:R,'Planificación 2026-1'!W:W,C41,'Planificación 2026-1'!G:G,"DE",'Planificación 2026-1'!H:H,"&lt;3")</f>
        <v>0</v>
      </c>
      <c r="CV41" s="79">
        <f>SUMIFS('Planificación 2026-1'!R:R,'Planificación 2026-1'!W:W,C41,'Planificación 2026-1'!G:G,"OB",'Planificación 2026-1'!H:H,"&lt;3")</f>
        <v>0</v>
      </c>
      <c r="CW41" s="79">
        <f>SUMIFS('Planificación 2026-1'!R:R,'Planificación 2026-1'!W:W,C41,'Planificación 2026-1'!G:G,"MH",'Planificación 2026-1'!H:H,"&lt;3")</f>
        <v>0</v>
      </c>
      <c r="CX41" s="79">
        <f>SUMIFS('Planificación 2026-1'!R:R,'Planificación 2026-1'!W:W,C41,'Planificación 2026-1'!G:G,"IC",'Planificación 2026-1'!H:H,"&lt;3")</f>
        <v>0</v>
      </c>
      <c r="CY41" s="79">
        <f>SUMIFS('Planificación 2026-1'!R:R,'Planificación 2026-1'!W:W,C41,'Planificación 2026-1'!G:G,"AR",'Planificación 2026-1'!H:H,"&lt;3")</f>
        <v>0</v>
      </c>
      <c r="CZ41" s="79">
        <f>SUMIFS('Planificación 2026-1'!R:R,'Planificación 2026-1'!W:W,C41,'Planificación 2026-1'!G:G,"T1",'Planificación 2026-1'!H:H,"&lt;3")</f>
        <v>0</v>
      </c>
      <c r="DA41" s="79">
        <f>SUMIFS('Planificación 2026-1'!R:R,'Planificación 2026-1'!W:W,C41,'Planificación 2026-1'!G:G,"T3",'Planificación 2026-1'!H:H,"&lt;3")</f>
        <v>0</v>
      </c>
      <c r="DB41" s="79">
        <f>SUMIFS('Planificación 2026-1'!R:R,'Planificación 2026-1'!W:W,C41,'Planificación 2026-1'!G:G,"T2",'Planificación 2026-1'!H:H,"&lt;3")</f>
        <v>0</v>
      </c>
      <c r="DC41" s="79">
        <f>SUMIFS('Planificación 2026-1'!R:R,'Planificación 2026-1'!W:W,C41,'Planificación 2026-1'!G:G,"AE",'Planificación 2026-1'!H:H,"&lt;3")</f>
        <v>0</v>
      </c>
      <c r="DD41" s="79">
        <f>SUMIFS('Planificación 2026-1'!R:R,'Planificación 2026-1'!W:W,C41,'Planificación 2026-1'!G:G,"T4",'Planificación 2026-1'!H:H,"&lt;3")</f>
        <v>0</v>
      </c>
      <c r="DE41" s="78" t="str">
        <f t="shared" si="4"/>
        <v/>
      </c>
      <c r="DF41" s="30">
        <f>IF(C41="","",SUMIFS('Planificación 2026-1'!R:R,'Planificación 2026-1'!W:W,C41,'Planificación 2026-1'!E:E,"PRINCIPAL",'Planificación 2026-1'!X:X,"VIRTUAL"))</f>
        <v>0</v>
      </c>
      <c r="DG41" s="30">
        <f>IF(C41="","",SUMIFS('Planificación 2026-1'!R:R,'Planificación 2026-1'!W:W,C41,'Planificación 2026-1'!E:E,"PRINCIPAL",'Planificación 2026-1'!X:X,"PRESENCIAL"))</f>
        <v>0</v>
      </c>
      <c r="DH41" s="30">
        <f>IF(C41="","",SUMIFS('Planificación 2026-1'!R:R,'Planificación 2026-1'!W:W,C41,'Planificación 2026-1'!E:E,"PRINCIPAL",'Planificación 2026-1'!X:X,"HIBRIDO PRESENCIAL"))</f>
        <v>0</v>
      </c>
      <c r="DI41" s="78" t="str">
        <f t="shared" si="5"/>
        <v>P02</v>
      </c>
      <c r="DJ41" s="78">
        <f>IF(C41="","",SUMIFS('Planificación 2026-1'!R:R,'Planificación 2026-1'!W:W,C41,'Planificación 2026-1'!E:E,"FILIAL",'Planificación 2026-1'!X:X,"VIRTUAL"))</f>
        <v>24</v>
      </c>
      <c r="DK41" s="80">
        <f>IF(C41="","",SUMIFS('Planificación 2026-1'!R:R,'Planificación 2026-1'!W:W,C41,'Planificación 2026-1'!E:E,"FILIAL",'Planificación 2026-1'!X:X,"PRESENCIAL"))</f>
        <v>0</v>
      </c>
      <c r="DL41" s="42">
        <f>IF(C41="","",SUMIFS('Planificación 2026-1'!R:R,'Planificación 2026-1'!W:W,C41,'Planificación 2026-1'!E:E,"FILIAL",'Planificación 2026-1'!X:X,"HIBRIDO PRESENCIAL"))</f>
        <v>0</v>
      </c>
      <c r="DM41" s="81" t="str">
        <f t="shared" si="6"/>
        <v/>
      </c>
      <c r="DN41" s="78">
        <f>IF(C41="","",SUMIFS('Planificación 2026-1'!R:R,'Planificación 2026-1'!W:W,C41,'Planificación 2026-1'!E:E,"SUNAMPE",'Planificación 2026-1'!X:X,"VIRTUAL"))</f>
        <v>0</v>
      </c>
      <c r="DO41" s="42">
        <f>IF(C41="","",SUMIFS('Planificación 2026-1'!R:R,'Planificación 2026-1'!W:W,C41,'Planificación 2026-1'!E:E,"SUNAMPE",'Planificación 2026-1'!X:X,"PRESENCIAL"))</f>
        <v>0</v>
      </c>
      <c r="DP41" s="81" t="str">
        <f t="shared" si="7"/>
        <v/>
      </c>
      <c r="DQ41" s="78">
        <f>IF(C41="","",SUMIFS('Planificación 2026-1'!R:R,'Planificación 2026-1'!W:W,C41,'Planificación 2026-1'!E:E,"HUAURA",'Planificación 2026-1'!X:X,"VIRTUAL"))</f>
        <v>0</v>
      </c>
      <c r="DR41" s="42">
        <f>IF(C41="","",SUMIFS('Planificación 2026-1'!R:R,'Planificación 2026-1'!W:W,C41,'Planificación 2026-1'!E:E,"HUAURA",'Planificación 2026-1'!X:X,"PRESENCIAL"))</f>
        <v>0</v>
      </c>
      <c r="DS41" s="48">
        <f>SUMIFS('Planificación 2026-1'!R:R,'Planificación 2026-1'!W:W,C41,'Planificación 2026-1'!E:E,"PRINCIPAL",'Planificación 2026-1'!X:X,"VIRTUAL",'Planificación 2026-1'!H:H,"&gt;2")</f>
        <v>0</v>
      </c>
      <c r="DT41" s="48">
        <f>SUMIFS('Planificación 2026-1'!R:R,'Planificación 2026-1'!W:W,C41,'Planificación 2026-1'!E:E,"PRINCIPAL",'Planificación 2026-1'!X:X,"&lt;&gt;VIRTUAL",'Planificación 2026-1'!H:H,"&gt;2")</f>
        <v>0</v>
      </c>
      <c r="DU41" s="48">
        <f>SUMIFS('Planificación 2026-1'!R:R,'Planificación 2026-1'!W:W,C41,'Planificación 2026-1'!E:E,"SUNAMPE",'Planificación 2026-1'!X:X,"VIRTUAL",'Planificación 2026-1'!H:H,"&gt;2")</f>
        <v>0</v>
      </c>
      <c r="DV41" s="48">
        <f>SUMIFS('Planificación 2026-1'!R:R,'Planificación 2026-1'!W:W,C41,'Planificación 2026-1'!E:E,"SUNAMPE",'Planificación 2026-1'!X:X,"&lt;&gt;VIRTUAL",'Planificación 2026-1'!H:H,"&gt;2")</f>
        <v>0</v>
      </c>
      <c r="DW41" s="48">
        <f>SUMIFS('Planificación 2026-1'!R:R,'Planificación 2026-1'!W:W,C41,'Planificación 2026-1'!E:E,"FILIAL",'Planificación 2026-1'!X:X,"VIRTUAL",'Planificación 2026-1'!H:H,"&gt;2")</f>
        <v>24</v>
      </c>
      <c r="DX41" s="48">
        <f>SUMIFS('Planificación 2026-1'!R:R,'Planificación 2026-1'!W:W,C41,'Planificación 2026-1'!E:E,"FILIAL",'Planificación 2026-1'!X:X,"&lt;&gt;VIRTUAL",'Planificación 2026-1'!H:H,"&gt;2")</f>
        <v>0</v>
      </c>
      <c r="DY41" s="48">
        <f>SUMIFS('Planificación 2026-1'!R:R,'Planificación 2026-1'!W:W,C41,'Planificación 2026-1'!E:E,"PORUMA",'Planificación 2026-1'!X:X,"VIRTUAL",'Planificación 2026-1'!H:H,"&gt;2")</f>
        <v>0</v>
      </c>
      <c r="DZ41" s="48">
        <f>SUMIFS('Planificación 2026-1'!R:R,'Planificación 2026-1'!W:W,C41,'Planificación 2026-1'!E:E,"PORUMA",'Planificación 2026-1'!X:X,"&lt;&gt;VIRTUAL",'Planificación 2026-1'!H:H,"&gt;2")</f>
        <v>0</v>
      </c>
      <c r="EA41" s="48">
        <f>SUMIFS('Planificación 2026-1'!R:R,'Planificación 2026-1'!W:W,C41,'Planificación 2026-1'!E:E,"HUAURA",'Planificación 2026-1'!X:X,"VIRTUAL",'Planificación 2026-1'!H:H,"&gt;2")</f>
        <v>0</v>
      </c>
      <c r="EB41" s="48">
        <f>SUMIFS('Planificación 2026-1'!R:R,'Planificación 2026-1'!W:W,C41,'Planificación 2026-1'!E:E,"HUAURA",'Planificación 2026-1'!X:X,"&lt;&gt;VIRTUAL",'Planificación 2026-1'!H:H,"&gt;2")</f>
        <v>0</v>
      </c>
      <c r="EC41" s="48">
        <f>SUMIFS('Planificación 2026-1'!R:R,'Planificación 2026-1'!W:W,C41,'Planificación 2026-1'!E:E,"PRINCIPAL",'Planificación 2026-1'!X:X,"VIRTUAL",'Planificación 2026-1'!H:H,"&lt;3")</f>
        <v>0</v>
      </c>
      <c r="ED41" s="48">
        <f>SUMIFS('Planificación 2026-1'!R:R,'Planificación 2026-1'!W:W,C41,'Planificación 2026-1'!E:E,"PRINCIPAL",'Planificación 2026-1'!X:X,"&lt;&gt;VIRTUAL",'Planificación 2026-1'!H:H,"&lt;3")</f>
        <v>0</v>
      </c>
      <c r="EE41" s="48">
        <f>SUMIFS('Planificación 2026-1'!R:R,'Planificación 2026-1'!W:W,C41,'Planificación 2026-1'!E:E,"SUNAMPE",'Planificación 2026-1'!X:X,"VIRTUAL",'Planificación 2026-1'!H:H,"&lt;3")</f>
        <v>0</v>
      </c>
      <c r="EF41" s="48">
        <f>SUMIFS('Planificación 2026-1'!R:R,'Planificación 2026-1'!W:W,C41,'Planificación 2026-1'!E:E,"SUNAMPE",'Planificación 2026-1'!X:X,"&lt;&gt;VIRTUAL",'Planificación 2026-1'!H:H,"&lt;3")</f>
        <v>0</v>
      </c>
      <c r="EG41" s="48">
        <f>SUMIFS('Planificación 2026-1'!R:R,'Planificación 2026-1'!W:W,C41,'Planificación 2026-1'!E:E,"FILIAL",'Planificación 2026-1'!X:X,"VIRTUAL",'Planificación 2026-1'!H:H,"&lt;3")</f>
        <v>0</v>
      </c>
      <c r="EH41" s="48">
        <f>SUMIFS('Planificación 2026-1'!R:R,'Planificación 2026-1'!W:W,C41,'Planificación 2026-1'!E:E,"FILIAL",'Planificación 2026-1'!X:X,"&lt;&gt;VIRTUAL",'Planificación 2026-1'!H:H,"&lt;3")</f>
        <v>0</v>
      </c>
      <c r="EI41" s="48">
        <f>SUMIFS('Planificación 2026-1'!R:R,'Planificación 2026-1'!W:W,C41,'Planificación 2026-1'!E:E,"PORUMA",'Planificación 2026-1'!X:X,"VIRTUAL",'Planificación 2026-1'!H:H,"&lt;3")</f>
        <v>0</v>
      </c>
      <c r="EJ41" s="48">
        <f>SUMIFS('Planificación 2026-1'!R:R,'Planificación 2026-1'!W:W,C41,'Planificación 2026-1'!E:E,"PORUMA",'Planificación 2026-1'!X:X,"&lt;&gt;VIRTUAL",'Planificación 2026-1'!H:H,"&lt;3")</f>
        <v>0</v>
      </c>
      <c r="EK41" s="48">
        <f>SUMIFS('Planificación 2026-1'!R:R,'Planificación 2026-1'!W:W,C41,'Planificación 2026-1'!E:E,"HUAURA",'Planificación 2026-1'!X:X,"VIRTUAL",'Planificación 2026-1'!H:H,"&lt;3")</f>
        <v>0</v>
      </c>
      <c r="EL41" s="48">
        <f>SUMIFS('Planificación 2026-1'!R:R,'Planificación 2026-1'!W:W,C41,'Planificación 2026-1'!E:E,"HUAURA",'Planificación 2026-1'!X:X,"&lt;&gt;VIRTUAL",'Planificación 2026-1'!H:H,"&lt;3")</f>
        <v>0</v>
      </c>
      <c r="EM41" s="48">
        <f t="shared" si="8"/>
        <v>24</v>
      </c>
      <c r="EN41" s="48">
        <f t="shared" si="9"/>
        <v>0</v>
      </c>
      <c r="EO41" s="48">
        <f t="shared" si="10"/>
        <v>0</v>
      </c>
      <c r="EP41" s="48">
        <f t="shared" si="11"/>
        <v>0</v>
      </c>
      <c r="EQ41" s="48">
        <f t="shared" si="12"/>
        <v>0</v>
      </c>
      <c r="ER41" s="48"/>
      <c r="ES41" s="48">
        <f t="shared" si="13"/>
        <v>24</v>
      </c>
      <c r="ET41" s="48">
        <f t="shared" si="14"/>
        <v>0</v>
      </c>
      <c r="EU41" s="48" t="b">
        <f t="shared" si="15"/>
        <v>1</v>
      </c>
      <c r="EV41" s="48" t="str">
        <f t="shared" si="16"/>
        <v/>
      </c>
      <c r="EW41" s="48" t="str">
        <f t="shared" si="17"/>
        <v>VIRTUAL</v>
      </c>
    </row>
    <row r="42" spans="1:153" x14ac:dyDescent="0.3">
      <c r="A42" s="53"/>
      <c r="B42" s="383">
        <v>39</v>
      </c>
      <c r="C42" s="107" t="s">
        <v>47</v>
      </c>
      <c r="D42" s="82">
        <f>SUMIF('Planificación 2026-1'!W:W,C42,'Planificación 2026-1'!R:R)</f>
        <v>11</v>
      </c>
      <c r="E42" s="384" t="s">
        <v>319</v>
      </c>
      <c r="F42" s="107" t="s">
        <v>430</v>
      </c>
      <c r="G42" s="107" t="s">
        <v>328</v>
      </c>
      <c r="H42" s="107" t="s">
        <v>435</v>
      </c>
      <c r="I42" s="77" t="str">
        <f>IF(SUM(COUNTIFS('Planificación 2026-1'!E:E,"PRINCIPAL",'Planificación 2026-1'!W:W,C42,'Planificación 2026-1'!G:G,"AF"))&gt;0,"P01"," ")</f>
        <v xml:space="preserve"> </v>
      </c>
      <c r="J42" s="78" t="str">
        <f>IF(SUM(COUNTIFS('Planificación 2026-1'!E:E,"PRINCIPAL",'Planificación 2026-1'!W:W,C42,'Planificación 2026-1'!G:G,"EN"))&gt;0,"P02"," ")</f>
        <v xml:space="preserve"> </v>
      </c>
      <c r="K42" s="78" t="str">
        <f>IF(SUM(COUNTIFS('Planificación 2026-1'!E:E,"PRINCIPAL",'Planificación 2026-1'!W:W,C42,'Planificación 2026-1'!G:G,"IS"))&gt;0,"P03"," ")</f>
        <v xml:space="preserve"> </v>
      </c>
      <c r="L42" s="78" t="str">
        <f>IF(SUM(COUNTIFS('Planificación 2026-1'!E:E,"PRINCIPAL",'Planificación 2026-1'!W:W,C42,'Planificación 2026-1'!G:G,"PS"))&gt;0,"P04"," ")</f>
        <v xml:space="preserve"> </v>
      </c>
      <c r="M42" s="78"/>
      <c r="N42" s="78" t="str">
        <f>IF(SUM(COUNTIFS('Planificación 2026-1'!E:E,"PRINCIPAL",'Planificación 2026-1'!W:W,C42,'Planificación 2026-1'!G:G,"IN"))&gt;0,"P06"," ")</f>
        <v xml:space="preserve"> </v>
      </c>
      <c r="O42" s="78" t="str">
        <f>IF(SUM(COUNTIFS('Planificación 2026-1'!E:E,"PRINCIPAL",'Planificación 2026-1'!W:W,C42,'Planificación 2026-1'!G:G,"CA"))&gt;0,"P07"," ")</f>
        <v xml:space="preserve"> </v>
      </c>
      <c r="P42" s="78" t="str">
        <f>IF(SUM(COUNTIFS('Planificación 2026-1'!E:E,"PRINCIPAL",'Planificación 2026-1'!W:W,C42,'Planificación 2026-1'!G:G,"DE"))&gt;0,"P08"," ")</f>
        <v xml:space="preserve"> </v>
      </c>
      <c r="Q42" s="78" t="str">
        <f>IF(SUM(COUNTIFS('Planificación 2026-1'!E:E,"PRINCIPAL",'Planificación 2026-1'!W:W,C42,'Planificación 2026-1'!G:G,"OB"))&gt;0,"P09"," ")</f>
        <v xml:space="preserve"> </v>
      </c>
      <c r="R42" s="78" t="str">
        <f>IF(SUM(COUNTIFS('Planificación 2026-1'!E:E,"PRINCIPAL",'Planificación 2026-1'!W:W,C42,'Planificación 2026-1'!G:G,"MH"))&gt;0,"P31"," ")</f>
        <v xml:space="preserve"> </v>
      </c>
      <c r="S42" s="78" t="str">
        <f>IF(SUM(COUNTIFS('Planificación 2026-1'!E:E,"PRINCIPAL",'Planificación 2026-1'!W:W,C42,'Planificación 2026-1'!G:G,"IC"))&gt;0,"P32"," ")</f>
        <v xml:space="preserve"> </v>
      </c>
      <c r="T42" s="78" t="str">
        <f>IF(SUM(COUNTIFS('Planificación 2026-1'!E:E,"PRINCIPAL",'Planificación 2026-1'!W:W,C42,'Planificación 2026-1'!G:G,"AR"))&gt;0,"P34"," ")</f>
        <v xml:space="preserve"> </v>
      </c>
      <c r="U42" s="78" t="str">
        <f>IF(SUM(COUNTIFS('Planificación 2026-1'!E:E,"PRINCIPAL",'Planificación 2026-1'!W:W,C42,'Planificación 2026-1'!G:G,"T1"))&gt;0,"P35"," ")</f>
        <v xml:space="preserve"> </v>
      </c>
      <c r="V42" s="78" t="str">
        <f>IF(SUM(COUNTIFS('Planificación 2026-1'!E:E,"PRINCIPAL",'Planificación 2026-1'!W:W,C42,'Planificación 2026-1'!G:G,"T3"))&gt;0,"P36"," ")</f>
        <v xml:space="preserve"> </v>
      </c>
      <c r="W42" s="78" t="str">
        <f>IF(SUM(COUNTIFS('Planificación 2026-1'!E:E,"PRINCIPAL",'Planificación 2026-1'!W:W,C42,'Planificación 2026-1'!G:G,"T2"))&gt;0,"P37"," ")</f>
        <v xml:space="preserve"> </v>
      </c>
      <c r="X42" s="78" t="str">
        <f>IF(SUM(COUNTIFS('Planificación 2026-1'!E:E,"PRINCIPAL",'Planificación 2026-1'!W:W,C42,'Planificación 2026-1'!G:G,"AE"))&gt;0,"P38"," ")</f>
        <v xml:space="preserve"> </v>
      </c>
      <c r="Y42" s="78" t="str">
        <f>IF(SUM(COUNTIFS('Planificación 2026-1'!E:E,"PRINCIPAL",'Planificación 2026-1'!W:W,C42,'Planificación 2026-1'!G:G,"T4"))&gt;0,"P55"," ")</f>
        <v xml:space="preserve"> </v>
      </c>
      <c r="Z42" s="78" t="str">
        <f>IF(SUM(COUNTIFS('Planificación 2026-1'!E:E,"FILIAL",'Planificación 2026-1'!W:W,C42,'Planificación 2026-1'!G:G,"AF"))&gt;0," P01"," ")</f>
        <v xml:space="preserve"> </v>
      </c>
      <c r="AA42" s="78" t="str">
        <f>IF(SUM(COUNTIFS('Planificación 2026-1'!E:E,"FILIAL",'Planificación 2026-1'!W:W,C42,'Planificación 2026-1'!G:G,"EN"))&gt;0,"P02"," ")</f>
        <v xml:space="preserve"> </v>
      </c>
      <c r="AB42" s="78" t="str">
        <f>IF(SUM(COUNTIFS('Planificación 2026-1'!E:E,"FILIAL",'Planificación 2026-1'!W:W,C42,'Planificación 2026-1'!G:G,"IS"))&gt;0,"P03"," ")</f>
        <v xml:space="preserve"> </v>
      </c>
      <c r="AC42" s="78" t="str">
        <f>IF(SUM(COUNTIFS('Planificación 2026-1'!E:E,"FILIAL",'Planificación 2026-1'!W:W,C42,'Planificación 2026-1'!G:G,"PS"))&gt;0,"P04"," ")</f>
        <v xml:space="preserve"> </v>
      </c>
      <c r="AD42" s="78"/>
      <c r="AE42" s="78" t="str">
        <f>IF(SUM(COUNTIFS('Planificación 2026-1'!E:E,"FILIAL",'Planificación 2026-1'!W:W,C42,'Planificación 2026-1'!G:G,"IN"))&gt;0,"P06"," ")</f>
        <v xml:space="preserve"> </v>
      </c>
      <c r="AF42" s="78" t="str">
        <f>IF(SUM(COUNTIFS('Planificación 2026-1'!E:E,"FILIAL",'Planificación 2026-1'!W:W,C42,'Planificación 2026-1'!G:G,"CA"))&gt;0,"P07"," ")</f>
        <v xml:space="preserve"> </v>
      </c>
      <c r="AG42" s="78" t="str">
        <f>IF(SUM(COUNTIFS('Planificación 2026-1'!E:E,"FILIAL",'Planificación 2026-1'!W:W,C42,'Planificación 2026-1'!G:G,"DE"))&gt;0,"P08"," ")</f>
        <v xml:space="preserve"> </v>
      </c>
      <c r="AH42" s="78" t="str">
        <f>IF(SUM(COUNTIFS('Planificación 2026-1'!E:E,"FILIAL",'Planificación 2026-1'!W:W,C42,'Planificación 2026-1'!G:G,"OB"))&gt;0,"P09"," ")</f>
        <v xml:space="preserve"> </v>
      </c>
      <c r="AI42" s="78" t="str">
        <f>IF(SUM(COUNTIFS('Planificación 2026-1'!E:E,"FILIAL",'Planificación 2026-1'!W:W,C42,'Planificación 2026-1'!G:G,"MH"))&gt;0,"P31"," ")</f>
        <v xml:space="preserve"> </v>
      </c>
      <c r="AJ42" s="78" t="str">
        <f>IF(SUM(COUNTIFS('Planificación 2026-1'!E:E,"FILIAL",'Planificación 2026-1'!W:W,C42,'Planificación 2026-1'!G:G,"IC"))&gt;0,"P32"," ")</f>
        <v xml:space="preserve"> </v>
      </c>
      <c r="AK42" s="78" t="str">
        <f>IF(SUM(COUNTIFS('Planificación 2026-1'!E:E,"FILIAL",'Planificación 2026-1'!W:W,C42,'Planificación 2026-1'!G:G,"AR"))&gt;0,"P34"," ")</f>
        <v xml:space="preserve"> </v>
      </c>
      <c r="AL42" s="78" t="str">
        <f>IF(SUM(COUNTIFS('Planificación 2026-1'!E:E,"FILIAL",'Planificación 2026-1'!W:W,C42,'Planificación 2026-1'!G:G,"T1"))&gt;0,"P35"," ")</f>
        <v xml:space="preserve"> </v>
      </c>
      <c r="AM42" s="78" t="str">
        <f>IF(SUM(COUNTIFS('Planificación 2026-1'!E:E,"FILIAL",'Planificación 2026-1'!W:W,C42,'Planificación 2026-1'!G:G,"T3"))&gt;0,"P36"," ")</f>
        <v xml:space="preserve"> </v>
      </c>
      <c r="AN42" s="78" t="str">
        <f>IF(SUM(COUNTIFS('Planificación 2026-1'!E:E,"FILIAL",'Planificación 2026-1'!W:W,C42,'Planificación 2026-1'!G:G,"T2"))&gt;0,"P37"," ")</f>
        <v xml:space="preserve"> </v>
      </c>
      <c r="AO42" s="78" t="str">
        <f>IF(SUM(COUNTIFS('Planificación 2026-1'!E:E,"FILIAL",'Planificación 2026-1'!W:W,C42,'Planificación 2026-1'!G:G,"AE"))&gt;0,"P38"," ")</f>
        <v xml:space="preserve"> </v>
      </c>
      <c r="AP42" s="78" t="str">
        <f>IF(SUM(COUNTIFS('Planificación 2026-1'!E:E,"FILIAL",'Planificación 2026-1'!W:W,C42,'Planificación 2026-1'!G:G,"T4"))&gt;0,"P55"," ")</f>
        <v xml:space="preserve"> </v>
      </c>
      <c r="AQ42" s="78" t="str">
        <f>IF(SUM(COUNTIFS('Planificación 2026-1'!E:E,"SUNAMPE",'Planificación 2026-1'!W:W,C42,'Planificación 2026-1'!G:G,"AF"))&gt;0," P01"," ")</f>
        <v xml:space="preserve"> </v>
      </c>
      <c r="AR42" s="78" t="str">
        <f>IF(SUM(COUNTIFS('Planificación 2026-1'!E:E,"SUNAMPE",'Planificación 2026-1'!W:W,C42,'Planificación 2026-1'!G:G,"EN"))&gt;0,"P02"," ")</f>
        <v xml:space="preserve"> </v>
      </c>
      <c r="AS42" s="78" t="str">
        <f>IF(SUM(COUNTIFS('Planificación 2026-1'!E:E,"SUNAMPE",'Planificación 2026-1'!W:W,C42,'Planificación 2026-1'!G:G,"IS"))&gt;0,"P03"," ")</f>
        <v xml:space="preserve"> </v>
      </c>
      <c r="AT42" s="78" t="str">
        <f>IF(SUM(COUNTIFS('Planificación 2026-1'!E:E,"SUNAMPE",'Planificación 2026-1'!W:W,C42,'Planificación 2026-1'!G:G,"PS"))&gt;0,"P04"," ")</f>
        <v xml:space="preserve"> </v>
      </c>
      <c r="AU42" s="78"/>
      <c r="AV42" s="78" t="str">
        <f>IF(SUM(COUNTIFS('Planificación 2026-1'!E:E,"SUNAMPE",'Planificación 2026-1'!W:W,C42,'Planificación 2026-1'!G:G,"IN"))&gt;0,"P06"," ")</f>
        <v xml:space="preserve"> </v>
      </c>
      <c r="AW42" s="78" t="str">
        <f>IF(SUM(COUNTIFS('Planificación 2026-1'!E:E,"SUNAMPE",'Planificación 2026-1'!W:W,C42,'Planificación 2026-1'!G:G,"CA"))&gt;0,"P07"," ")</f>
        <v xml:space="preserve"> </v>
      </c>
      <c r="AX42" s="78" t="str">
        <f>IF(SUM(COUNTIFS('Planificación 2026-1'!E:E,"SUNAMPE",'Planificación 2026-1'!W:W,C42,'Planificación 2026-1'!G:G,"DE"))&gt;0,"P08"," ")</f>
        <v xml:space="preserve"> </v>
      </c>
      <c r="AY42" s="78" t="str">
        <f>IF(SUM(COUNTIFS('Planificación 2026-1'!E:E,"SUNAMPE",'Planificación 2026-1'!W:W,C42,'Planificación 2026-1'!G:G,"OB"))&gt;0,"P09"," ")</f>
        <v xml:space="preserve"> </v>
      </c>
      <c r="AZ42" s="78" t="str">
        <f>IF(SUM(COUNTIFS('Planificación 2026-1'!E:E,"SUNAMPE",'Planificación 2026-1'!W:W,C42,'Planificación 2026-1'!G:G,"MH"))&gt;0,"P31"," ")</f>
        <v xml:space="preserve"> </v>
      </c>
      <c r="BA42" s="78" t="str">
        <f>IF(SUM(COUNTIFS('Planificación 2026-1'!E:E,"SUNAMPE",'Planificación 2026-1'!W:W,C42,'Planificación 2026-1'!G:G,"IC"))&gt;0,"P32"," ")</f>
        <v xml:space="preserve"> </v>
      </c>
      <c r="BB42" s="78" t="str">
        <f>IF(SUM(COUNTIFS('Planificación 2026-1'!E:E,"SUNAMPE",'Planificación 2026-1'!W:W,C42,'Planificación 2026-1'!G:G,"AR"))&gt;0,"P34"," ")</f>
        <v xml:space="preserve"> </v>
      </c>
      <c r="BC42" s="78" t="str">
        <f>IF(SUM(COUNTIFS('Planificación 2026-1'!E:E,"SUNAMPE",'Planificación 2026-1'!W:W,C42,'Planificación 2026-1'!G:G,"T1"))&gt;0,"P35"," ")</f>
        <v xml:space="preserve"> </v>
      </c>
      <c r="BD42" s="78" t="str">
        <f>IF(SUM(COUNTIFS('Planificación 2026-1'!E:E,"SUNAMPE",'Planificación 2026-1'!W:W,C42,'Planificación 2026-1'!G:G,"T3"))&gt;0,"P36"," ")</f>
        <v xml:space="preserve"> </v>
      </c>
      <c r="BE42" s="78" t="str">
        <f>IF(SUM(COUNTIFS('Planificación 2026-1'!E:E,"SUNAMPE",'Planificación 2026-1'!W:W,C42,'Planificación 2026-1'!G:G,"T2"))&gt;0,"P37"," ")</f>
        <v xml:space="preserve"> </v>
      </c>
      <c r="BF42" s="78" t="str">
        <f>IF(SUM(COUNTIFS('Planificación 2026-1'!E:E,"SUNAMPE",'Planificación 2026-1'!W:W,C42,'Planificación 2026-1'!G:G,"AE"))&gt;0,"P38"," ")</f>
        <v xml:space="preserve"> </v>
      </c>
      <c r="BG42" s="78" t="str">
        <f>IF(SUM(COUNTIFS('Planificación 2026-1'!E:E,"SUNAMPE",'Planificación 2026-1'!W:W,C42,'Planificación 2026-1'!G:G,"T4"))&gt;0,"P55"," ")</f>
        <v xml:space="preserve"> </v>
      </c>
      <c r="BH42" s="78" t="str">
        <f>IF(SUM(COUNTIFS('Planificación 2026-1'!E:E,"HUAURA",'Planificación 2026-1'!W:W,C42,'Planificación 2026-1'!G:G,"AF"))&gt;0," P01"," ")</f>
        <v xml:space="preserve"> </v>
      </c>
      <c r="BI42" s="78" t="str">
        <f>IF(SUM(COUNTIFS('Planificación 2026-1'!E:E,"HUAURA",'Planificación 2026-1'!W:W,C42,'Planificación 2026-1'!G:G,"EN"))&gt;0,"P02"," ")</f>
        <v xml:space="preserve"> </v>
      </c>
      <c r="BJ42" s="78" t="str">
        <f>IF(SUM(COUNTIFS('Planificación 2026-1'!E:E,"HUAURA",'Planificación 2026-1'!W:W,C42,'Planificación 2026-1'!G:G,"IS"))&gt;0,"P03"," ")</f>
        <v xml:space="preserve"> </v>
      </c>
      <c r="BK42" s="78" t="str">
        <f>IF(SUM(COUNTIFS('Planificación 2026-1'!E:E,"HUAURA",'Planificación 2026-1'!W:W,C42,'Planificación 2026-1'!G:G,"PS"))&gt;0,"P04"," ")</f>
        <v xml:space="preserve"> </v>
      </c>
      <c r="BL42" s="78"/>
      <c r="BM42" s="78" t="str">
        <f>IF(SUM(COUNTIFS('Planificación 2026-1'!E:E,"HUAURA",'Planificación 2026-1'!W:W,C42,'Planificación 2026-1'!G:G,"IN"))&gt;0,"P06"," ")</f>
        <v xml:space="preserve"> </v>
      </c>
      <c r="BN42" s="78" t="str">
        <f>IF(SUM(COUNTIFS('Planificación 2026-1'!E:E,"HUAURA",'Planificación 2026-1'!W:W,C42,'Planificación 2026-1'!G:G,"CA"))&gt;0,"P07"," ")</f>
        <v xml:space="preserve"> </v>
      </c>
      <c r="BO42" s="78" t="str">
        <f>IF(SUM(COUNTIFS('Planificación 2026-1'!E:E,"HUAURA",'Planificación 2026-1'!W:W,C42,'Planificación 2026-1'!G:G,"DE"))&gt;0,"P08"," ")</f>
        <v xml:space="preserve"> </v>
      </c>
      <c r="BP42" s="78" t="str">
        <f>IF(SUM(COUNTIFS('Planificación 2026-1'!E:E,"HUAURA",'Planificación 2026-1'!W:W,C42,'Planificación 2026-1'!G:G,"OB"))&gt;0,"P09"," ")</f>
        <v xml:space="preserve"> </v>
      </c>
      <c r="BQ42" s="78" t="str">
        <f>IF(SUM(COUNTIFS('Planificación 2026-1'!E:E,"HUAURA",'Planificación 2026-1'!W:W,C42,'Planificación 2026-1'!G:G,"MH"))&gt;0,"P31"," ")</f>
        <v xml:space="preserve"> </v>
      </c>
      <c r="BR42" s="78" t="str">
        <f>IF(SUM(COUNTIFS('Planificación 2026-1'!E:E,"HUAURA",'Planificación 2026-1'!W:W,C42,'Planificación 2026-1'!G:G,"IC"))&gt;0,"P32"," ")</f>
        <v xml:space="preserve"> </v>
      </c>
      <c r="BS42" s="78" t="str">
        <f>IF(SUM(COUNTIFS('Planificación 2026-1'!E:E,"HUAURA",'Planificación 2026-1'!W:W,C42,'Planificación 2026-1'!G:G,"AR"))&gt;0,"P34"," ")</f>
        <v xml:space="preserve"> </v>
      </c>
      <c r="BT42" s="78" t="str">
        <f>IF(SUM(COUNTIFS('Planificación 2026-1'!E:E,"HUAURA",'Planificación 2026-1'!W:W,C42,'Planificación 2026-1'!G:G,"T1"))&gt;0,"P35"," ")</f>
        <v xml:space="preserve"> </v>
      </c>
      <c r="BU42" s="78" t="str">
        <f>IF(SUM(COUNTIFS('Planificación 2026-1'!E:E,"HUAURA",'Planificación 2026-1'!W:W,C42,'Planificación 2026-1'!G:G,"T3"))&gt;0,"P36"," ")</f>
        <v xml:space="preserve"> </v>
      </c>
      <c r="BV42" s="78" t="str">
        <f>IF(SUM(COUNTIFS('Planificación 2026-1'!E:E,"HUAURA",'Planificación 2026-1'!W:W,C42,'Planificación 2026-1'!G:G,"T2"))&gt;0,"P37"," ")</f>
        <v xml:space="preserve"> </v>
      </c>
      <c r="BW42" s="78" t="str">
        <f>IF(SUM(COUNTIFS('Planificación 2026-1'!E:E,"HUAURA",'Planificación 2026-1'!W:W,C42,'Planificación 2026-1'!G:G,"AE"))&gt;0,"P38"," ")</f>
        <v xml:space="preserve"> </v>
      </c>
      <c r="BX42" s="78" t="str">
        <f>IF(SUM(COUNTIFS('Planificación 2026-1'!E:E,"HUAURA",'Planificación 2026-1'!W:W,C42,'Planificación 2026-1'!G:G,"T4"))&gt;0,"P55"," ")</f>
        <v xml:space="preserve"> </v>
      </c>
      <c r="BY42" s="79">
        <f>SUMIFS('Planificación 2026-1'!R:R,'Planificación 2026-1'!W:W,C42,'Planificación 2026-1'!G:G,"AF",'Planificación 2026-1'!H:H,"&gt;2")</f>
        <v>0</v>
      </c>
      <c r="BZ42" s="79">
        <f>SUMIFS('Planificación 2026-1'!R:R,'Planificación 2026-1'!W:W,C42,'Planificación 2026-1'!G:G,"EN",'Planificación 2026-1'!H:H,"&gt;2")</f>
        <v>0</v>
      </c>
      <c r="CA42" s="79">
        <f>SUMIFS('Planificación 2026-1'!R:R,'Planificación 2026-1'!W:W,C42,'Planificación 2026-1'!G:G,"IS",'Planificación 2026-1'!H:H,"&gt;2")</f>
        <v>0</v>
      </c>
      <c r="CB42" s="79">
        <f>SUMIFS('Planificación 2026-1'!R:R,'Planificación 2026-1'!W:W,C42,'Planificación 2026-1'!G:G,"PS",'Planificación 2026-1'!H:H,"&gt;2")</f>
        <v>0</v>
      </c>
      <c r="CC42" s="79">
        <f>SUMIFS('Planificación 2026-1'!R:R,'Planificación 2026-1'!W:W,C42,'Planificación 2026-1'!G:G,"IN",'Planificación 2026-1'!H:H,"&gt;2")</f>
        <v>0</v>
      </c>
      <c r="CD42" s="79">
        <f>SUMIFS('Planificación 2026-1'!R:R,'Planificación 2026-1'!W:W,C42,'Planificación 2026-1'!G:G,"CA",'Planificación 2026-1'!H:H,"&gt;2")</f>
        <v>0</v>
      </c>
      <c r="CE42" s="79">
        <f>SUMIFS('Planificación 2026-1'!R:R,'Planificación 2026-1'!W:W,C42,'Planificación 2026-1'!G:G,"DE",'Planificación 2026-1'!H:H,"&gt;2")</f>
        <v>0</v>
      </c>
      <c r="CF42" s="79">
        <f>SUMIFS('Planificación 2026-1'!R:R,'Planificación 2026-1'!W:W,C42,'Planificación 2026-1'!G:G,"OB",'Planificación 2026-1'!H:H,"&gt;2")</f>
        <v>0</v>
      </c>
      <c r="CG42" s="79">
        <f>SUMIFS('Planificación 2026-1'!R:R,'Planificación 2026-1'!W:W,C42,'Planificación 2026-1'!G:G,"MH",'Planificación 2026-1'!H:H,"&gt;2")</f>
        <v>11</v>
      </c>
      <c r="CH42" s="79">
        <f>SUMIFS('Planificación 2026-1'!R:R,'Planificación 2026-1'!W:W,C42,'Planificación 2026-1'!G:G,"IC",'Planificación 2026-1'!H:H,"&gt;2")</f>
        <v>0</v>
      </c>
      <c r="CI42" s="79">
        <f>SUMIFS('Planificación 2026-1'!R:R,'Planificación 2026-1'!W:W,C42,'Planificación 2026-1'!G:G,"AR",'Planificación 2026-1'!H:H,"&gt;2")</f>
        <v>0</v>
      </c>
      <c r="CJ42" s="79">
        <f>SUMIFS('Planificación 2026-1'!R:R,'Planificación 2026-1'!W:W,C42,'Planificación 2026-1'!G:G,"T1",'Planificación 2026-1'!H:H,"&gt;2")</f>
        <v>0</v>
      </c>
      <c r="CK42" s="79">
        <f>SUMIFS('Planificación 2026-1'!R:R,'Planificación 2026-1'!W:W,C42,'Planificación 2026-1'!G:G,"T3",'Planificación 2026-1'!H:H,"&gt;2")</f>
        <v>0</v>
      </c>
      <c r="CL42" s="79">
        <f>SUMIFS('Planificación 2026-1'!R:R,'Planificación 2026-1'!W:W,C42,'Planificación 2026-1'!G:G,"T2",'Planificación 2026-1'!H:H,"&gt;2")</f>
        <v>0</v>
      </c>
      <c r="CM42" s="79">
        <f>SUMIFS('Planificación 2026-1'!R:R,'Planificación 2026-1'!W:W,C42,'Planificación 2026-1'!G:G,"AE",'Planificación 2026-1'!H:H,"&gt;2")</f>
        <v>0</v>
      </c>
      <c r="CN42" s="79">
        <f>SUMIFS('Planificación 2026-1'!R:R,'Planificación 2026-1'!W:W,C42,'Planificación 2026-1'!G:G,"T4",'Planificación 2026-1'!H:H,"&gt;2")</f>
        <v>0</v>
      </c>
      <c r="CO42" s="79">
        <f>SUMIFS('Planificación 2026-1'!R:R,'Planificación 2026-1'!W:W,C42,'Planificación 2026-1'!G:G,"AF",'Planificación 2026-1'!H:H,"&lt;3")</f>
        <v>0</v>
      </c>
      <c r="CP42" s="79">
        <f>SUMIFS('Planificación 2026-1'!R:R,'Planificación 2026-1'!W:W,C42,'Planificación 2026-1'!G:G,"EN",'Planificación 2026-1'!H:H,"&lt;3")</f>
        <v>0</v>
      </c>
      <c r="CQ42" s="79">
        <f>SUMIFS('Planificación 2026-1'!R:R,'Planificación 2026-1'!W:W,C42,'Planificación 2026-1'!G:G,"IS",'Planificación 2026-1'!H:H,"&lt;3")</f>
        <v>0</v>
      </c>
      <c r="CR42" s="79">
        <f>SUMIFS('Planificación 2026-1'!R:R,'Planificación 2026-1'!W:W,C42,'Planificación 2026-1'!G:G,"PS",'Planificación 2026-1'!H:H,"&lt;3")</f>
        <v>0</v>
      </c>
      <c r="CS42" s="79">
        <f>SUMIFS('Planificación 2026-1'!R:R,'Planificación 2026-1'!W:W,C42,'Planificación 2026-1'!G:G,"IN",'Planificación 2026-1'!H:H,"&lt;3")</f>
        <v>0</v>
      </c>
      <c r="CT42" s="79">
        <f>SUMIFS('Planificación 2026-1'!R:R,'Planificación 2026-1'!W:W,C42,'Planificación 2026-1'!G:G,"CA",'Planificación 2026-1'!H:H,"&lt;3")</f>
        <v>0</v>
      </c>
      <c r="CU42" s="79">
        <f>SUMIFS('Planificación 2026-1'!R:R,'Planificación 2026-1'!W:W,C42,'Planificación 2026-1'!G:G,"DE",'Planificación 2026-1'!H:H,"&lt;3")</f>
        <v>0</v>
      </c>
      <c r="CV42" s="79">
        <f>SUMIFS('Planificación 2026-1'!R:R,'Planificación 2026-1'!W:W,C42,'Planificación 2026-1'!G:G,"OB",'Planificación 2026-1'!H:H,"&lt;3")</f>
        <v>0</v>
      </c>
      <c r="CW42" s="79">
        <f>SUMIFS('Planificación 2026-1'!R:R,'Planificación 2026-1'!W:W,C42,'Planificación 2026-1'!G:G,"MH",'Planificación 2026-1'!H:H,"&lt;3")</f>
        <v>0</v>
      </c>
      <c r="CX42" s="79">
        <f>SUMIFS('Planificación 2026-1'!R:R,'Planificación 2026-1'!W:W,C42,'Planificación 2026-1'!G:G,"IC",'Planificación 2026-1'!H:H,"&lt;3")</f>
        <v>0</v>
      </c>
      <c r="CY42" s="79">
        <f>SUMIFS('Planificación 2026-1'!R:R,'Planificación 2026-1'!W:W,C42,'Planificación 2026-1'!G:G,"AR",'Planificación 2026-1'!H:H,"&lt;3")</f>
        <v>0</v>
      </c>
      <c r="CZ42" s="79">
        <f>SUMIFS('Planificación 2026-1'!R:R,'Planificación 2026-1'!W:W,C42,'Planificación 2026-1'!G:G,"T1",'Planificación 2026-1'!H:H,"&lt;3")</f>
        <v>0</v>
      </c>
      <c r="DA42" s="79">
        <f>SUMIFS('Planificación 2026-1'!R:R,'Planificación 2026-1'!W:W,C42,'Planificación 2026-1'!G:G,"T3",'Planificación 2026-1'!H:H,"&lt;3")</f>
        <v>0</v>
      </c>
      <c r="DB42" s="79">
        <f>SUMIFS('Planificación 2026-1'!R:R,'Planificación 2026-1'!W:W,C42,'Planificación 2026-1'!G:G,"T2",'Planificación 2026-1'!H:H,"&lt;3")</f>
        <v>0</v>
      </c>
      <c r="DC42" s="79">
        <f>SUMIFS('Planificación 2026-1'!R:R,'Planificación 2026-1'!W:W,C42,'Planificación 2026-1'!G:G,"AE",'Planificación 2026-1'!H:H,"&lt;3")</f>
        <v>0</v>
      </c>
      <c r="DD42" s="79">
        <f>SUMIFS('Planificación 2026-1'!R:R,'Planificación 2026-1'!W:W,C42,'Planificación 2026-1'!G:G,"T4",'Planificación 2026-1'!H:H,"&lt;3")</f>
        <v>0</v>
      </c>
      <c r="DE42" s="78" t="str">
        <f t="shared" si="4"/>
        <v/>
      </c>
      <c r="DF42" s="30">
        <f>IF(C42="","",SUMIFS('Planificación 2026-1'!R:R,'Planificación 2026-1'!W:W,C42,'Planificación 2026-1'!E:E,"PRINCIPAL",'Planificación 2026-1'!X:X,"VIRTUAL"))</f>
        <v>0</v>
      </c>
      <c r="DG42" s="30">
        <f>IF(C42="","",SUMIFS('Planificación 2026-1'!R:R,'Planificación 2026-1'!W:W,C42,'Planificación 2026-1'!E:E,"PRINCIPAL",'Planificación 2026-1'!X:X,"PRESENCIAL"))</f>
        <v>0</v>
      </c>
      <c r="DH42" s="30">
        <f>IF(C42="","",SUMIFS('Planificación 2026-1'!R:R,'Planificación 2026-1'!W:W,C42,'Planificación 2026-1'!E:E,"PRINCIPAL",'Planificación 2026-1'!X:X,"HIBRIDO PRESENCIAL"))</f>
        <v>0</v>
      </c>
      <c r="DI42" s="78" t="str">
        <f t="shared" si="5"/>
        <v/>
      </c>
      <c r="DJ42" s="78">
        <f>IF(C42="","",SUMIFS('Planificación 2026-1'!R:R,'Planificación 2026-1'!W:W,C42,'Planificación 2026-1'!E:E,"FILIAL",'Planificación 2026-1'!X:X,"VIRTUAL"))</f>
        <v>0</v>
      </c>
      <c r="DK42" s="80">
        <f>IF(C42="","",SUMIFS('Planificación 2026-1'!R:R,'Planificación 2026-1'!W:W,C42,'Planificación 2026-1'!E:E,"FILIAL",'Planificación 2026-1'!X:X,"PRESENCIAL"))</f>
        <v>0</v>
      </c>
      <c r="DL42" s="42">
        <f>IF(C42="","",SUMIFS('Planificación 2026-1'!R:R,'Planificación 2026-1'!W:W,C42,'Planificación 2026-1'!E:E,"FILIAL",'Planificación 2026-1'!X:X,"HIBRIDO PRESENCIAL"))</f>
        <v>0</v>
      </c>
      <c r="DM42" s="81" t="str">
        <f t="shared" si="6"/>
        <v/>
      </c>
      <c r="DN42" s="78">
        <f>IF(C42="","",SUMIFS('Planificación 2026-1'!R:R,'Planificación 2026-1'!W:W,C42,'Planificación 2026-1'!E:E,"SUNAMPE",'Planificación 2026-1'!X:X,"VIRTUAL"))</f>
        <v>0</v>
      </c>
      <c r="DO42" s="42">
        <f>IF(C42="","",SUMIFS('Planificación 2026-1'!R:R,'Planificación 2026-1'!W:W,C42,'Planificación 2026-1'!E:E,"SUNAMPE",'Planificación 2026-1'!X:X,"PRESENCIAL"))</f>
        <v>0</v>
      </c>
      <c r="DP42" s="81" t="str">
        <f t="shared" si="7"/>
        <v/>
      </c>
      <c r="DQ42" s="78">
        <f>IF(C42="","",SUMIFS('Planificación 2026-1'!R:R,'Planificación 2026-1'!W:W,C42,'Planificación 2026-1'!E:E,"HUAURA",'Planificación 2026-1'!X:X,"VIRTUAL"))</f>
        <v>0</v>
      </c>
      <c r="DR42" s="42">
        <f>IF(C42="","",SUMIFS('Planificación 2026-1'!R:R,'Planificación 2026-1'!W:W,C42,'Planificación 2026-1'!E:E,"HUAURA",'Planificación 2026-1'!X:X,"PRESENCIAL"))</f>
        <v>0</v>
      </c>
      <c r="DS42" s="48">
        <f>SUMIFS('Planificación 2026-1'!R:R,'Planificación 2026-1'!W:W,C42,'Planificación 2026-1'!E:E,"PRINCIPAL",'Planificación 2026-1'!X:X,"VIRTUAL",'Planificación 2026-1'!H:H,"&gt;2")</f>
        <v>0</v>
      </c>
      <c r="DT42" s="48">
        <f>SUMIFS('Planificación 2026-1'!R:R,'Planificación 2026-1'!W:W,C42,'Planificación 2026-1'!E:E,"PRINCIPAL",'Planificación 2026-1'!X:X,"&lt;&gt;VIRTUAL",'Planificación 2026-1'!H:H,"&gt;2")</f>
        <v>0</v>
      </c>
      <c r="DU42" s="48">
        <f>SUMIFS('Planificación 2026-1'!R:R,'Planificación 2026-1'!W:W,C42,'Planificación 2026-1'!E:E,"SUNAMPE",'Planificación 2026-1'!X:X,"VIRTUAL",'Planificación 2026-1'!H:H,"&gt;2")</f>
        <v>0</v>
      </c>
      <c r="DV42" s="48">
        <f>SUMIFS('Planificación 2026-1'!R:R,'Planificación 2026-1'!W:W,C42,'Planificación 2026-1'!E:E,"SUNAMPE",'Planificación 2026-1'!X:X,"&lt;&gt;VIRTUAL",'Planificación 2026-1'!H:H,"&gt;2")</f>
        <v>0</v>
      </c>
      <c r="DW42" s="48">
        <f>SUMIFS('Planificación 2026-1'!R:R,'Planificación 2026-1'!W:W,C42,'Planificación 2026-1'!E:E,"FILIAL",'Planificación 2026-1'!X:X,"VIRTUAL",'Planificación 2026-1'!H:H,"&gt;2")</f>
        <v>0</v>
      </c>
      <c r="DX42" s="48">
        <f>SUMIFS('Planificación 2026-1'!R:R,'Planificación 2026-1'!W:W,C42,'Planificación 2026-1'!E:E,"FILIAL",'Planificación 2026-1'!X:X,"&lt;&gt;VIRTUAL",'Planificación 2026-1'!H:H,"&gt;2")</f>
        <v>0</v>
      </c>
      <c r="DY42" s="48">
        <f>SUMIFS('Planificación 2026-1'!R:R,'Planificación 2026-1'!W:W,C42,'Planificación 2026-1'!E:E,"PORUMA",'Planificación 2026-1'!X:X,"VIRTUAL",'Planificación 2026-1'!H:H,"&gt;2")</f>
        <v>0</v>
      </c>
      <c r="DZ42" s="48">
        <f>SUMIFS('Planificación 2026-1'!R:R,'Planificación 2026-1'!W:W,C42,'Planificación 2026-1'!E:E,"PORUMA",'Planificación 2026-1'!X:X,"&lt;&gt;VIRTUAL",'Planificación 2026-1'!H:H,"&gt;2")</f>
        <v>11</v>
      </c>
      <c r="EA42" s="48">
        <f>SUMIFS('Planificación 2026-1'!R:R,'Planificación 2026-1'!W:W,C42,'Planificación 2026-1'!E:E,"HUAURA",'Planificación 2026-1'!X:X,"VIRTUAL",'Planificación 2026-1'!H:H,"&gt;2")</f>
        <v>0</v>
      </c>
      <c r="EB42" s="48">
        <f>SUMIFS('Planificación 2026-1'!R:R,'Planificación 2026-1'!W:W,C42,'Planificación 2026-1'!E:E,"HUAURA",'Planificación 2026-1'!X:X,"&lt;&gt;VIRTUAL",'Planificación 2026-1'!H:H,"&gt;2")</f>
        <v>0</v>
      </c>
      <c r="EC42" s="48">
        <f>SUMIFS('Planificación 2026-1'!R:R,'Planificación 2026-1'!W:W,C42,'Planificación 2026-1'!E:E,"PRINCIPAL",'Planificación 2026-1'!X:X,"VIRTUAL",'Planificación 2026-1'!H:H,"&lt;3")</f>
        <v>0</v>
      </c>
      <c r="ED42" s="48">
        <f>SUMIFS('Planificación 2026-1'!R:R,'Planificación 2026-1'!W:W,C42,'Planificación 2026-1'!E:E,"PRINCIPAL",'Planificación 2026-1'!X:X,"&lt;&gt;VIRTUAL",'Planificación 2026-1'!H:H,"&lt;3")</f>
        <v>0</v>
      </c>
      <c r="EE42" s="48">
        <f>SUMIFS('Planificación 2026-1'!R:R,'Planificación 2026-1'!W:W,C42,'Planificación 2026-1'!E:E,"SUNAMPE",'Planificación 2026-1'!X:X,"VIRTUAL",'Planificación 2026-1'!H:H,"&lt;3")</f>
        <v>0</v>
      </c>
      <c r="EF42" s="48">
        <f>SUMIFS('Planificación 2026-1'!R:R,'Planificación 2026-1'!W:W,C42,'Planificación 2026-1'!E:E,"SUNAMPE",'Planificación 2026-1'!X:X,"&lt;&gt;VIRTUAL",'Planificación 2026-1'!H:H,"&lt;3")</f>
        <v>0</v>
      </c>
      <c r="EG42" s="48">
        <f>SUMIFS('Planificación 2026-1'!R:R,'Planificación 2026-1'!W:W,C42,'Planificación 2026-1'!E:E,"FILIAL",'Planificación 2026-1'!X:X,"VIRTUAL",'Planificación 2026-1'!H:H,"&lt;3")</f>
        <v>0</v>
      </c>
      <c r="EH42" s="48">
        <f>SUMIFS('Planificación 2026-1'!R:R,'Planificación 2026-1'!W:W,C42,'Planificación 2026-1'!E:E,"FILIAL",'Planificación 2026-1'!X:X,"&lt;&gt;VIRTUAL",'Planificación 2026-1'!H:H,"&lt;3")</f>
        <v>0</v>
      </c>
      <c r="EI42" s="48">
        <f>SUMIFS('Planificación 2026-1'!R:R,'Planificación 2026-1'!W:W,C42,'Planificación 2026-1'!E:E,"PORUMA",'Planificación 2026-1'!X:X,"VIRTUAL",'Planificación 2026-1'!H:H,"&lt;3")</f>
        <v>0</v>
      </c>
      <c r="EJ42" s="48">
        <f>SUMIFS('Planificación 2026-1'!R:R,'Planificación 2026-1'!W:W,C42,'Planificación 2026-1'!E:E,"PORUMA",'Planificación 2026-1'!X:X,"&lt;&gt;VIRTUAL",'Planificación 2026-1'!H:H,"&lt;3")</f>
        <v>0</v>
      </c>
      <c r="EK42" s="48">
        <f>SUMIFS('Planificación 2026-1'!R:R,'Planificación 2026-1'!W:W,C42,'Planificación 2026-1'!E:E,"HUAURA",'Planificación 2026-1'!X:X,"VIRTUAL",'Planificación 2026-1'!H:H,"&lt;3")</f>
        <v>0</v>
      </c>
      <c r="EL42" s="48">
        <f>SUMIFS('Planificación 2026-1'!R:R,'Planificación 2026-1'!W:W,C42,'Planificación 2026-1'!E:E,"HUAURA",'Planificación 2026-1'!X:X,"&lt;&gt;VIRTUAL",'Planificación 2026-1'!H:H,"&lt;3")</f>
        <v>0</v>
      </c>
      <c r="EM42" s="48">
        <f t="shared" si="8"/>
        <v>0</v>
      </c>
      <c r="EN42" s="48">
        <f t="shared" si="9"/>
        <v>0</v>
      </c>
      <c r="EO42" s="48">
        <f t="shared" si="10"/>
        <v>11</v>
      </c>
      <c r="EP42" s="48">
        <f t="shared" si="11"/>
        <v>0</v>
      </c>
      <c r="EQ42" s="48">
        <f t="shared" si="12"/>
        <v>0</v>
      </c>
      <c r="ER42" s="48"/>
      <c r="ES42" s="48">
        <f t="shared" si="13"/>
        <v>0</v>
      </c>
      <c r="ET42" s="48">
        <f t="shared" si="14"/>
        <v>0</v>
      </c>
      <c r="EU42" s="48" t="b">
        <f t="shared" si="15"/>
        <v>0</v>
      </c>
      <c r="EV42" s="48" t="str">
        <f t="shared" si="16"/>
        <v/>
      </c>
      <c r="EW42" s="48" t="str">
        <f t="shared" si="17"/>
        <v>PRESENCIAL</v>
      </c>
    </row>
    <row r="43" spans="1:153" x14ac:dyDescent="0.3">
      <c r="A43" s="53"/>
      <c r="B43" s="383">
        <v>40</v>
      </c>
      <c r="C43" s="107" t="s">
        <v>49</v>
      </c>
      <c r="D43" s="82">
        <f>SUMIF('Planificación 2026-1'!W:W,C43,'Planificación 2026-1'!R:R)</f>
        <v>12</v>
      </c>
      <c r="E43" s="384" t="s">
        <v>319</v>
      </c>
      <c r="F43" s="107" t="s">
        <v>430</v>
      </c>
      <c r="G43" s="107" t="s">
        <v>431</v>
      </c>
      <c r="H43" s="107" t="s">
        <v>432</v>
      </c>
      <c r="I43" s="77" t="str">
        <f>IF(SUM(COUNTIFS('Planificación 2026-1'!E:E,"PRINCIPAL",'Planificación 2026-1'!W:W,C43,'Planificación 2026-1'!G:G,"AF"))&gt;0,"P01"," ")</f>
        <v xml:space="preserve"> </v>
      </c>
      <c r="J43" s="78" t="str">
        <f>IF(SUM(COUNTIFS('Planificación 2026-1'!E:E,"PRINCIPAL",'Planificación 2026-1'!W:W,C43,'Planificación 2026-1'!G:G,"EN"))&gt;0,"P02"," ")</f>
        <v>P02</v>
      </c>
      <c r="K43" s="78" t="str">
        <f>IF(SUM(COUNTIFS('Planificación 2026-1'!E:E,"PRINCIPAL",'Planificación 2026-1'!W:W,C43,'Planificación 2026-1'!G:G,"IS"))&gt;0,"P03"," ")</f>
        <v xml:space="preserve"> </v>
      </c>
      <c r="L43" s="78" t="str">
        <f>IF(SUM(COUNTIFS('Planificación 2026-1'!E:E,"PRINCIPAL",'Planificación 2026-1'!W:W,C43,'Planificación 2026-1'!G:G,"PS"))&gt;0,"P04"," ")</f>
        <v xml:space="preserve"> </v>
      </c>
      <c r="M43" s="78"/>
      <c r="N43" s="78" t="str">
        <f>IF(SUM(COUNTIFS('Planificación 2026-1'!E:E,"PRINCIPAL",'Planificación 2026-1'!W:W,C43,'Planificación 2026-1'!G:G,"IN"))&gt;0,"P06"," ")</f>
        <v xml:space="preserve"> </v>
      </c>
      <c r="O43" s="78" t="str">
        <f>IF(SUM(COUNTIFS('Planificación 2026-1'!E:E,"PRINCIPAL",'Planificación 2026-1'!W:W,C43,'Planificación 2026-1'!G:G,"CA"))&gt;0,"P07"," ")</f>
        <v xml:space="preserve"> </v>
      </c>
      <c r="P43" s="78" t="str">
        <f>IF(SUM(COUNTIFS('Planificación 2026-1'!E:E,"PRINCIPAL",'Planificación 2026-1'!W:W,C43,'Planificación 2026-1'!G:G,"DE"))&gt;0,"P08"," ")</f>
        <v xml:space="preserve"> </v>
      </c>
      <c r="Q43" s="78" t="str">
        <f>IF(SUM(COUNTIFS('Planificación 2026-1'!E:E,"PRINCIPAL",'Planificación 2026-1'!W:W,C43,'Planificación 2026-1'!G:G,"OB"))&gt;0,"P09"," ")</f>
        <v xml:space="preserve"> </v>
      </c>
      <c r="R43" s="78" t="str">
        <f>IF(SUM(COUNTIFS('Planificación 2026-1'!E:E,"PRINCIPAL",'Planificación 2026-1'!W:W,C43,'Planificación 2026-1'!G:G,"MH"))&gt;0,"P31"," ")</f>
        <v xml:space="preserve"> </v>
      </c>
      <c r="S43" s="78" t="str">
        <f>IF(SUM(COUNTIFS('Planificación 2026-1'!E:E,"PRINCIPAL",'Planificación 2026-1'!W:W,C43,'Planificación 2026-1'!G:G,"IC"))&gt;0,"P32"," ")</f>
        <v xml:space="preserve"> </v>
      </c>
      <c r="T43" s="78" t="str">
        <f>IF(SUM(COUNTIFS('Planificación 2026-1'!E:E,"PRINCIPAL",'Planificación 2026-1'!W:W,C43,'Planificación 2026-1'!G:G,"AR"))&gt;0,"P34"," ")</f>
        <v xml:space="preserve"> </v>
      </c>
      <c r="U43" s="78" t="str">
        <f>IF(SUM(COUNTIFS('Planificación 2026-1'!E:E,"PRINCIPAL",'Planificación 2026-1'!W:W,C43,'Planificación 2026-1'!G:G,"T1"))&gt;0,"P35"," ")</f>
        <v xml:space="preserve"> </v>
      </c>
      <c r="V43" s="78" t="str">
        <f>IF(SUM(COUNTIFS('Planificación 2026-1'!E:E,"PRINCIPAL",'Planificación 2026-1'!W:W,C43,'Planificación 2026-1'!G:G,"T3"))&gt;0,"P36"," ")</f>
        <v xml:space="preserve"> </v>
      </c>
      <c r="W43" s="78" t="str">
        <f>IF(SUM(COUNTIFS('Planificación 2026-1'!E:E,"PRINCIPAL",'Planificación 2026-1'!W:W,C43,'Planificación 2026-1'!G:G,"T2"))&gt;0,"P37"," ")</f>
        <v xml:space="preserve"> </v>
      </c>
      <c r="X43" s="78" t="str">
        <f>IF(SUM(COUNTIFS('Planificación 2026-1'!E:E,"PRINCIPAL",'Planificación 2026-1'!W:W,C43,'Planificación 2026-1'!G:G,"AE"))&gt;0,"P38"," ")</f>
        <v xml:space="preserve"> </v>
      </c>
      <c r="Y43" s="78" t="str">
        <f>IF(SUM(COUNTIFS('Planificación 2026-1'!E:E,"PRINCIPAL",'Planificación 2026-1'!W:W,C43,'Planificación 2026-1'!G:G,"T4"))&gt;0,"P55"," ")</f>
        <v xml:space="preserve"> </v>
      </c>
      <c r="Z43" s="78" t="str">
        <f>IF(SUM(COUNTIFS('Planificación 2026-1'!E:E,"FILIAL",'Planificación 2026-1'!W:W,C43,'Planificación 2026-1'!G:G,"AF"))&gt;0," P01"," ")</f>
        <v xml:space="preserve"> </v>
      </c>
      <c r="AA43" s="78" t="str">
        <f>IF(SUM(COUNTIFS('Planificación 2026-1'!E:E,"FILIAL",'Planificación 2026-1'!W:W,C43,'Planificación 2026-1'!G:G,"EN"))&gt;0,"P02"," ")</f>
        <v xml:space="preserve"> </v>
      </c>
      <c r="AB43" s="78" t="str">
        <f>IF(SUM(COUNTIFS('Planificación 2026-1'!E:E,"FILIAL",'Planificación 2026-1'!W:W,C43,'Planificación 2026-1'!G:G,"IS"))&gt;0,"P03"," ")</f>
        <v xml:space="preserve"> </v>
      </c>
      <c r="AC43" s="78" t="str">
        <f>IF(SUM(COUNTIFS('Planificación 2026-1'!E:E,"FILIAL",'Planificación 2026-1'!W:W,C43,'Planificación 2026-1'!G:G,"PS"))&gt;0,"P04"," ")</f>
        <v xml:space="preserve"> </v>
      </c>
      <c r="AD43" s="78"/>
      <c r="AE43" s="78" t="str">
        <f>IF(SUM(COUNTIFS('Planificación 2026-1'!E:E,"FILIAL",'Planificación 2026-1'!W:W,C43,'Planificación 2026-1'!G:G,"IN"))&gt;0,"P06"," ")</f>
        <v xml:space="preserve"> </v>
      </c>
      <c r="AF43" s="78" t="str">
        <f>IF(SUM(COUNTIFS('Planificación 2026-1'!E:E,"FILIAL",'Planificación 2026-1'!W:W,C43,'Planificación 2026-1'!G:G,"CA"))&gt;0,"P07"," ")</f>
        <v xml:space="preserve"> </v>
      </c>
      <c r="AG43" s="78" t="str">
        <f>IF(SUM(COUNTIFS('Planificación 2026-1'!E:E,"FILIAL",'Planificación 2026-1'!W:W,C43,'Planificación 2026-1'!G:G,"DE"))&gt;0,"P08"," ")</f>
        <v xml:space="preserve"> </v>
      </c>
      <c r="AH43" s="78" t="str">
        <f>IF(SUM(COUNTIFS('Planificación 2026-1'!E:E,"FILIAL",'Planificación 2026-1'!W:W,C43,'Planificación 2026-1'!G:G,"OB"))&gt;0,"P09"," ")</f>
        <v xml:space="preserve"> </v>
      </c>
      <c r="AI43" s="78" t="str">
        <f>IF(SUM(COUNTIFS('Planificación 2026-1'!E:E,"FILIAL",'Planificación 2026-1'!W:W,C43,'Planificación 2026-1'!G:G,"MH"))&gt;0,"P31"," ")</f>
        <v xml:space="preserve"> </v>
      </c>
      <c r="AJ43" s="78" t="str">
        <f>IF(SUM(COUNTIFS('Planificación 2026-1'!E:E,"FILIAL",'Planificación 2026-1'!W:W,C43,'Planificación 2026-1'!G:G,"IC"))&gt;0,"P32"," ")</f>
        <v xml:space="preserve"> </v>
      </c>
      <c r="AK43" s="78" t="str">
        <f>IF(SUM(COUNTIFS('Planificación 2026-1'!E:E,"FILIAL",'Planificación 2026-1'!W:W,C43,'Planificación 2026-1'!G:G,"AR"))&gt;0,"P34"," ")</f>
        <v xml:space="preserve"> </v>
      </c>
      <c r="AL43" s="78" t="str">
        <f>IF(SUM(COUNTIFS('Planificación 2026-1'!E:E,"FILIAL",'Planificación 2026-1'!W:W,C43,'Planificación 2026-1'!G:G,"T1"))&gt;0,"P35"," ")</f>
        <v xml:space="preserve"> </v>
      </c>
      <c r="AM43" s="78" t="str">
        <f>IF(SUM(COUNTIFS('Planificación 2026-1'!E:E,"FILIAL",'Planificación 2026-1'!W:W,C43,'Planificación 2026-1'!G:G,"T3"))&gt;0,"P36"," ")</f>
        <v xml:space="preserve"> </v>
      </c>
      <c r="AN43" s="78" t="str">
        <f>IF(SUM(COUNTIFS('Planificación 2026-1'!E:E,"FILIAL",'Planificación 2026-1'!W:W,C43,'Planificación 2026-1'!G:G,"T2"))&gt;0,"P37"," ")</f>
        <v xml:space="preserve"> </v>
      </c>
      <c r="AO43" s="78" t="str">
        <f>IF(SUM(COUNTIFS('Planificación 2026-1'!E:E,"FILIAL",'Planificación 2026-1'!W:W,C43,'Planificación 2026-1'!G:G,"AE"))&gt;0,"P38"," ")</f>
        <v xml:space="preserve"> </v>
      </c>
      <c r="AP43" s="78" t="str">
        <f>IF(SUM(COUNTIFS('Planificación 2026-1'!E:E,"FILIAL",'Planificación 2026-1'!W:W,C43,'Planificación 2026-1'!G:G,"T4"))&gt;0,"P55"," ")</f>
        <v xml:space="preserve"> </v>
      </c>
      <c r="AQ43" s="78" t="str">
        <f>IF(SUM(COUNTIFS('Planificación 2026-1'!E:E,"SUNAMPE",'Planificación 2026-1'!W:W,C43,'Planificación 2026-1'!G:G,"AF"))&gt;0," P01"," ")</f>
        <v xml:space="preserve"> </v>
      </c>
      <c r="AR43" s="78" t="str">
        <f>IF(SUM(COUNTIFS('Planificación 2026-1'!E:E,"SUNAMPE",'Planificación 2026-1'!W:W,C43,'Planificación 2026-1'!G:G,"EN"))&gt;0,"P02"," ")</f>
        <v xml:space="preserve"> </v>
      </c>
      <c r="AS43" s="78" t="str">
        <f>IF(SUM(COUNTIFS('Planificación 2026-1'!E:E,"SUNAMPE",'Planificación 2026-1'!W:W,C43,'Planificación 2026-1'!G:G,"IS"))&gt;0,"P03"," ")</f>
        <v xml:space="preserve"> </v>
      </c>
      <c r="AT43" s="78" t="str">
        <f>IF(SUM(COUNTIFS('Planificación 2026-1'!E:E,"SUNAMPE",'Planificación 2026-1'!W:W,C43,'Planificación 2026-1'!G:G,"PS"))&gt;0,"P04"," ")</f>
        <v xml:space="preserve"> </v>
      </c>
      <c r="AU43" s="78"/>
      <c r="AV43" s="78" t="str">
        <f>IF(SUM(COUNTIFS('Planificación 2026-1'!E:E,"SUNAMPE",'Planificación 2026-1'!W:W,C43,'Planificación 2026-1'!G:G,"IN"))&gt;0,"P06"," ")</f>
        <v xml:space="preserve"> </v>
      </c>
      <c r="AW43" s="78" t="str">
        <f>IF(SUM(COUNTIFS('Planificación 2026-1'!E:E,"SUNAMPE",'Planificación 2026-1'!W:W,C43,'Planificación 2026-1'!G:G,"CA"))&gt;0,"P07"," ")</f>
        <v xml:space="preserve"> </v>
      </c>
      <c r="AX43" s="78" t="str">
        <f>IF(SUM(COUNTIFS('Planificación 2026-1'!E:E,"SUNAMPE",'Planificación 2026-1'!W:W,C43,'Planificación 2026-1'!G:G,"DE"))&gt;0,"P08"," ")</f>
        <v xml:space="preserve"> </v>
      </c>
      <c r="AY43" s="78" t="str">
        <f>IF(SUM(COUNTIFS('Planificación 2026-1'!E:E,"SUNAMPE",'Planificación 2026-1'!W:W,C43,'Planificación 2026-1'!G:G,"OB"))&gt;0,"P09"," ")</f>
        <v xml:space="preserve"> </v>
      </c>
      <c r="AZ43" s="78" t="str">
        <f>IF(SUM(COUNTIFS('Planificación 2026-1'!E:E,"SUNAMPE",'Planificación 2026-1'!W:W,C43,'Planificación 2026-1'!G:G,"MH"))&gt;0,"P31"," ")</f>
        <v xml:space="preserve"> </v>
      </c>
      <c r="BA43" s="78" t="str">
        <f>IF(SUM(COUNTIFS('Planificación 2026-1'!E:E,"SUNAMPE",'Planificación 2026-1'!W:W,C43,'Planificación 2026-1'!G:G,"IC"))&gt;0,"P32"," ")</f>
        <v xml:space="preserve"> </v>
      </c>
      <c r="BB43" s="78" t="str">
        <f>IF(SUM(COUNTIFS('Planificación 2026-1'!E:E,"SUNAMPE",'Planificación 2026-1'!W:W,C43,'Planificación 2026-1'!G:G,"AR"))&gt;0,"P34"," ")</f>
        <v xml:space="preserve"> </v>
      </c>
      <c r="BC43" s="78" t="str">
        <f>IF(SUM(COUNTIFS('Planificación 2026-1'!E:E,"SUNAMPE",'Planificación 2026-1'!W:W,C43,'Planificación 2026-1'!G:G,"T1"))&gt;0,"P35"," ")</f>
        <v xml:space="preserve"> </v>
      </c>
      <c r="BD43" s="78" t="str">
        <f>IF(SUM(COUNTIFS('Planificación 2026-1'!E:E,"SUNAMPE",'Planificación 2026-1'!W:W,C43,'Planificación 2026-1'!G:G,"T3"))&gt;0,"P36"," ")</f>
        <v xml:space="preserve"> </v>
      </c>
      <c r="BE43" s="78" t="str">
        <f>IF(SUM(COUNTIFS('Planificación 2026-1'!E:E,"SUNAMPE",'Planificación 2026-1'!W:W,C43,'Planificación 2026-1'!G:G,"T2"))&gt;0,"P37"," ")</f>
        <v xml:space="preserve"> </v>
      </c>
      <c r="BF43" s="78" t="str">
        <f>IF(SUM(COUNTIFS('Planificación 2026-1'!E:E,"SUNAMPE",'Planificación 2026-1'!W:W,C43,'Planificación 2026-1'!G:G,"AE"))&gt;0,"P38"," ")</f>
        <v xml:space="preserve"> </v>
      </c>
      <c r="BG43" s="78" t="str">
        <f>IF(SUM(COUNTIFS('Planificación 2026-1'!E:E,"SUNAMPE",'Planificación 2026-1'!W:W,C43,'Planificación 2026-1'!G:G,"T4"))&gt;0,"P55"," ")</f>
        <v xml:space="preserve"> </v>
      </c>
      <c r="BH43" s="78" t="str">
        <f>IF(SUM(COUNTIFS('Planificación 2026-1'!E:E,"HUAURA",'Planificación 2026-1'!W:W,C43,'Planificación 2026-1'!G:G,"AF"))&gt;0," P01"," ")</f>
        <v xml:space="preserve"> </v>
      </c>
      <c r="BI43" s="78" t="str">
        <f>IF(SUM(COUNTIFS('Planificación 2026-1'!E:E,"HUAURA",'Planificación 2026-1'!W:W,C43,'Planificación 2026-1'!G:G,"EN"))&gt;0,"P02"," ")</f>
        <v xml:space="preserve"> </v>
      </c>
      <c r="BJ43" s="78" t="str">
        <f>IF(SUM(COUNTIFS('Planificación 2026-1'!E:E,"HUAURA",'Planificación 2026-1'!W:W,C43,'Planificación 2026-1'!G:G,"IS"))&gt;0,"P03"," ")</f>
        <v xml:space="preserve"> </v>
      </c>
      <c r="BK43" s="78" t="str">
        <f>IF(SUM(COUNTIFS('Planificación 2026-1'!E:E,"HUAURA",'Planificación 2026-1'!W:W,C43,'Planificación 2026-1'!G:G,"PS"))&gt;0,"P04"," ")</f>
        <v xml:space="preserve"> </v>
      </c>
      <c r="BL43" s="78"/>
      <c r="BM43" s="78" t="str">
        <f>IF(SUM(COUNTIFS('Planificación 2026-1'!E:E,"HUAURA",'Planificación 2026-1'!W:W,C43,'Planificación 2026-1'!G:G,"IN"))&gt;0,"P06"," ")</f>
        <v xml:space="preserve"> </v>
      </c>
      <c r="BN43" s="78" t="str">
        <f>IF(SUM(COUNTIFS('Planificación 2026-1'!E:E,"HUAURA",'Planificación 2026-1'!W:W,C43,'Planificación 2026-1'!G:G,"CA"))&gt;0,"P07"," ")</f>
        <v xml:space="preserve"> </v>
      </c>
      <c r="BO43" s="78" t="str">
        <f>IF(SUM(COUNTIFS('Planificación 2026-1'!E:E,"HUAURA",'Planificación 2026-1'!W:W,C43,'Planificación 2026-1'!G:G,"DE"))&gt;0,"P08"," ")</f>
        <v xml:space="preserve"> </v>
      </c>
      <c r="BP43" s="78" t="str">
        <f>IF(SUM(COUNTIFS('Planificación 2026-1'!E:E,"HUAURA",'Planificación 2026-1'!W:W,C43,'Planificación 2026-1'!G:G,"OB"))&gt;0,"P09"," ")</f>
        <v xml:space="preserve"> </v>
      </c>
      <c r="BQ43" s="78" t="str">
        <f>IF(SUM(COUNTIFS('Planificación 2026-1'!E:E,"HUAURA",'Planificación 2026-1'!W:W,C43,'Planificación 2026-1'!G:G,"MH"))&gt;0,"P31"," ")</f>
        <v xml:space="preserve"> </v>
      </c>
      <c r="BR43" s="78" t="str">
        <f>IF(SUM(COUNTIFS('Planificación 2026-1'!E:E,"HUAURA",'Planificación 2026-1'!W:W,C43,'Planificación 2026-1'!G:G,"IC"))&gt;0,"P32"," ")</f>
        <v xml:space="preserve"> </v>
      </c>
      <c r="BS43" s="78" t="str">
        <f>IF(SUM(COUNTIFS('Planificación 2026-1'!E:E,"HUAURA",'Planificación 2026-1'!W:W,C43,'Planificación 2026-1'!G:G,"AR"))&gt;0,"P34"," ")</f>
        <v xml:space="preserve"> </v>
      </c>
      <c r="BT43" s="78" t="str">
        <f>IF(SUM(COUNTIFS('Planificación 2026-1'!E:E,"HUAURA",'Planificación 2026-1'!W:W,C43,'Planificación 2026-1'!G:G,"T1"))&gt;0,"P35"," ")</f>
        <v xml:space="preserve"> </v>
      </c>
      <c r="BU43" s="78" t="str">
        <f>IF(SUM(COUNTIFS('Planificación 2026-1'!E:E,"HUAURA",'Planificación 2026-1'!W:W,C43,'Planificación 2026-1'!G:G,"T3"))&gt;0,"P36"," ")</f>
        <v xml:space="preserve"> </v>
      </c>
      <c r="BV43" s="78" t="str">
        <f>IF(SUM(COUNTIFS('Planificación 2026-1'!E:E,"HUAURA",'Planificación 2026-1'!W:W,C43,'Planificación 2026-1'!G:G,"T2"))&gt;0,"P37"," ")</f>
        <v xml:space="preserve"> </v>
      </c>
      <c r="BW43" s="78" t="str">
        <f>IF(SUM(COUNTIFS('Planificación 2026-1'!E:E,"HUAURA",'Planificación 2026-1'!W:W,C43,'Planificación 2026-1'!G:G,"AE"))&gt;0,"P38"," ")</f>
        <v xml:space="preserve"> </v>
      </c>
      <c r="BX43" s="78" t="str">
        <f>IF(SUM(COUNTIFS('Planificación 2026-1'!E:E,"HUAURA",'Planificación 2026-1'!W:W,C43,'Planificación 2026-1'!G:G,"T4"))&gt;0,"P55"," ")</f>
        <v xml:space="preserve"> </v>
      </c>
      <c r="BY43" s="79">
        <f>SUMIFS('Planificación 2026-1'!R:R,'Planificación 2026-1'!W:W,C43,'Planificación 2026-1'!G:G,"AF",'Planificación 2026-1'!H:H,"&gt;2")</f>
        <v>0</v>
      </c>
      <c r="BZ43" s="79">
        <f>SUMIFS('Planificación 2026-1'!R:R,'Planificación 2026-1'!W:W,C43,'Planificación 2026-1'!G:G,"EN",'Planificación 2026-1'!H:H,"&gt;2")</f>
        <v>12</v>
      </c>
      <c r="CA43" s="79">
        <f>SUMIFS('Planificación 2026-1'!R:R,'Planificación 2026-1'!W:W,C43,'Planificación 2026-1'!G:G,"IS",'Planificación 2026-1'!H:H,"&gt;2")</f>
        <v>0</v>
      </c>
      <c r="CB43" s="79">
        <f>SUMIFS('Planificación 2026-1'!R:R,'Planificación 2026-1'!W:W,C43,'Planificación 2026-1'!G:G,"PS",'Planificación 2026-1'!H:H,"&gt;2")</f>
        <v>0</v>
      </c>
      <c r="CC43" s="79">
        <f>SUMIFS('Planificación 2026-1'!R:R,'Planificación 2026-1'!W:W,C43,'Planificación 2026-1'!G:G,"IN",'Planificación 2026-1'!H:H,"&gt;2")</f>
        <v>0</v>
      </c>
      <c r="CD43" s="79">
        <f>SUMIFS('Planificación 2026-1'!R:R,'Planificación 2026-1'!W:W,C43,'Planificación 2026-1'!G:G,"CA",'Planificación 2026-1'!H:H,"&gt;2")</f>
        <v>0</v>
      </c>
      <c r="CE43" s="79">
        <f>SUMIFS('Planificación 2026-1'!R:R,'Planificación 2026-1'!W:W,C43,'Planificación 2026-1'!G:G,"DE",'Planificación 2026-1'!H:H,"&gt;2")</f>
        <v>0</v>
      </c>
      <c r="CF43" s="79">
        <f>SUMIFS('Planificación 2026-1'!R:R,'Planificación 2026-1'!W:W,C43,'Planificación 2026-1'!G:G,"OB",'Planificación 2026-1'!H:H,"&gt;2")</f>
        <v>0</v>
      </c>
      <c r="CG43" s="79">
        <f>SUMIFS('Planificación 2026-1'!R:R,'Planificación 2026-1'!W:W,C43,'Planificación 2026-1'!G:G,"MH",'Planificación 2026-1'!H:H,"&gt;2")</f>
        <v>0</v>
      </c>
      <c r="CH43" s="79">
        <f>SUMIFS('Planificación 2026-1'!R:R,'Planificación 2026-1'!W:W,C43,'Planificación 2026-1'!G:G,"IC",'Planificación 2026-1'!H:H,"&gt;2")</f>
        <v>0</v>
      </c>
      <c r="CI43" s="79">
        <f>SUMIFS('Planificación 2026-1'!R:R,'Planificación 2026-1'!W:W,C43,'Planificación 2026-1'!G:G,"AR",'Planificación 2026-1'!H:H,"&gt;2")</f>
        <v>0</v>
      </c>
      <c r="CJ43" s="79">
        <f>SUMIFS('Planificación 2026-1'!R:R,'Planificación 2026-1'!W:W,C43,'Planificación 2026-1'!G:G,"T1",'Planificación 2026-1'!H:H,"&gt;2")</f>
        <v>0</v>
      </c>
      <c r="CK43" s="79">
        <f>SUMIFS('Planificación 2026-1'!R:R,'Planificación 2026-1'!W:W,C43,'Planificación 2026-1'!G:G,"T3",'Planificación 2026-1'!H:H,"&gt;2")</f>
        <v>0</v>
      </c>
      <c r="CL43" s="79">
        <f>SUMIFS('Planificación 2026-1'!R:R,'Planificación 2026-1'!W:W,C43,'Planificación 2026-1'!G:G,"T2",'Planificación 2026-1'!H:H,"&gt;2")</f>
        <v>0</v>
      </c>
      <c r="CM43" s="79">
        <f>SUMIFS('Planificación 2026-1'!R:R,'Planificación 2026-1'!W:W,C43,'Planificación 2026-1'!G:G,"AE",'Planificación 2026-1'!H:H,"&gt;2")</f>
        <v>0</v>
      </c>
      <c r="CN43" s="79">
        <f>SUMIFS('Planificación 2026-1'!R:R,'Planificación 2026-1'!W:W,C43,'Planificación 2026-1'!G:G,"T4",'Planificación 2026-1'!H:H,"&gt;2")</f>
        <v>0</v>
      </c>
      <c r="CO43" s="79">
        <f>SUMIFS('Planificación 2026-1'!R:R,'Planificación 2026-1'!W:W,C43,'Planificación 2026-1'!G:G,"AF",'Planificación 2026-1'!H:H,"&lt;3")</f>
        <v>0</v>
      </c>
      <c r="CP43" s="79">
        <f>SUMIFS('Planificación 2026-1'!R:R,'Planificación 2026-1'!W:W,C43,'Planificación 2026-1'!G:G,"EN",'Planificación 2026-1'!H:H,"&lt;3")</f>
        <v>0</v>
      </c>
      <c r="CQ43" s="79">
        <f>SUMIFS('Planificación 2026-1'!R:R,'Planificación 2026-1'!W:W,C43,'Planificación 2026-1'!G:G,"IS",'Planificación 2026-1'!H:H,"&lt;3")</f>
        <v>0</v>
      </c>
      <c r="CR43" s="79">
        <f>SUMIFS('Planificación 2026-1'!R:R,'Planificación 2026-1'!W:W,C43,'Planificación 2026-1'!G:G,"PS",'Planificación 2026-1'!H:H,"&lt;3")</f>
        <v>0</v>
      </c>
      <c r="CS43" s="79">
        <f>SUMIFS('Planificación 2026-1'!R:R,'Planificación 2026-1'!W:W,C43,'Planificación 2026-1'!G:G,"IN",'Planificación 2026-1'!H:H,"&lt;3")</f>
        <v>0</v>
      </c>
      <c r="CT43" s="79">
        <f>SUMIFS('Planificación 2026-1'!R:R,'Planificación 2026-1'!W:W,C43,'Planificación 2026-1'!G:G,"CA",'Planificación 2026-1'!H:H,"&lt;3")</f>
        <v>0</v>
      </c>
      <c r="CU43" s="79">
        <f>SUMIFS('Planificación 2026-1'!R:R,'Planificación 2026-1'!W:W,C43,'Planificación 2026-1'!G:G,"DE",'Planificación 2026-1'!H:H,"&lt;3")</f>
        <v>0</v>
      </c>
      <c r="CV43" s="79">
        <f>SUMIFS('Planificación 2026-1'!R:R,'Planificación 2026-1'!W:W,C43,'Planificación 2026-1'!G:G,"OB",'Planificación 2026-1'!H:H,"&lt;3")</f>
        <v>0</v>
      </c>
      <c r="CW43" s="79">
        <f>SUMIFS('Planificación 2026-1'!R:R,'Planificación 2026-1'!W:W,C43,'Planificación 2026-1'!G:G,"MH",'Planificación 2026-1'!H:H,"&lt;3")</f>
        <v>0</v>
      </c>
      <c r="CX43" s="79">
        <f>SUMIFS('Planificación 2026-1'!R:R,'Planificación 2026-1'!W:W,C43,'Planificación 2026-1'!G:G,"IC",'Planificación 2026-1'!H:H,"&lt;3")</f>
        <v>0</v>
      </c>
      <c r="CY43" s="79">
        <f>SUMIFS('Planificación 2026-1'!R:R,'Planificación 2026-1'!W:W,C43,'Planificación 2026-1'!G:G,"AR",'Planificación 2026-1'!H:H,"&lt;3")</f>
        <v>0</v>
      </c>
      <c r="CZ43" s="79">
        <f>SUMIFS('Planificación 2026-1'!R:R,'Planificación 2026-1'!W:W,C43,'Planificación 2026-1'!G:G,"T1",'Planificación 2026-1'!H:H,"&lt;3")</f>
        <v>0</v>
      </c>
      <c r="DA43" s="79">
        <f>SUMIFS('Planificación 2026-1'!R:R,'Planificación 2026-1'!W:W,C43,'Planificación 2026-1'!G:G,"T3",'Planificación 2026-1'!H:H,"&lt;3")</f>
        <v>0</v>
      </c>
      <c r="DB43" s="79">
        <f>SUMIFS('Planificación 2026-1'!R:R,'Planificación 2026-1'!W:W,C43,'Planificación 2026-1'!G:G,"T2",'Planificación 2026-1'!H:H,"&lt;3")</f>
        <v>0</v>
      </c>
      <c r="DC43" s="79">
        <f>SUMIFS('Planificación 2026-1'!R:R,'Planificación 2026-1'!W:W,C43,'Planificación 2026-1'!G:G,"AE",'Planificación 2026-1'!H:H,"&lt;3")</f>
        <v>0</v>
      </c>
      <c r="DD43" s="79">
        <f>SUMIFS('Planificación 2026-1'!R:R,'Planificación 2026-1'!W:W,C43,'Planificación 2026-1'!G:G,"T4",'Planificación 2026-1'!H:H,"&lt;3")</f>
        <v>0</v>
      </c>
      <c r="DE43" s="78" t="str">
        <f t="shared" si="4"/>
        <v>P02</v>
      </c>
      <c r="DF43" s="30">
        <f>IF(C43="","",SUMIFS('Planificación 2026-1'!R:R,'Planificación 2026-1'!W:W,C43,'Planificación 2026-1'!E:E,"PRINCIPAL",'Planificación 2026-1'!X:X,"VIRTUAL"))</f>
        <v>12</v>
      </c>
      <c r="DG43" s="30">
        <f>IF(C43="","",SUMIFS('Planificación 2026-1'!R:R,'Planificación 2026-1'!W:W,C43,'Planificación 2026-1'!E:E,"PRINCIPAL",'Planificación 2026-1'!X:X,"PRESENCIAL"))</f>
        <v>0</v>
      </c>
      <c r="DH43" s="30">
        <f>IF(C43="","",SUMIFS('Planificación 2026-1'!R:R,'Planificación 2026-1'!W:W,C43,'Planificación 2026-1'!E:E,"PRINCIPAL",'Planificación 2026-1'!X:X,"HIBRIDO PRESENCIAL"))</f>
        <v>0</v>
      </c>
      <c r="DI43" s="78" t="str">
        <f t="shared" si="5"/>
        <v/>
      </c>
      <c r="DJ43" s="78">
        <f>IF(C43="","",SUMIFS('Planificación 2026-1'!R:R,'Planificación 2026-1'!W:W,C43,'Planificación 2026-1'!E:E,"FILIAL",'Planificación 2026-1'!X:X,"VIRTUAL"))</f>
        <v>0</v>
      </c>
      <c r="DK43" s="80">
        <f>IF(C43="","",SUMIFS('Planificación 2026-1'!R:R,'Planificación 2026-1'!W:W,C43,'Planificación 2026-1'!E:E,"FILIAL",'Planificación 2026-1'!X:X,"PRESENCIAL"))</f>
        <v>0</v>
      </c>
      <c r="DL43" s="42">
        <f>IF(C43="","",SUMIFS('Planificación 2026-1'!R:R,'Planificación 2026-1'!W:W,C43,'Planificación 2026-1'!E:E,"FILIAL",'Planificación 2026-1'!X:X,"HIBRIDO PRESENCIAL"))</f>
        <v>0</v>
      </c>
      <c r="DM43" s="81" t="str">
        <f t="shared" si="6"/>
        <v/>
      </c>
      <c r="DN43" s="78">
        <f>IF(C43="","",SUMIFS('Planificación 2026-1'!R:R,'Planificación 2026-1'!W:W,C43,'Planificación 2026-1'!E:E,"SUNAMPE",'Planificación 2026-1'!X:X,"VIRTUAL"))</f>
        <v>0</v>
      </c>
      <c r="DO43" s="42">
        <f>IF(C43="","",SUMIFS('Planificación 2026-1'!R:R,'Planificación 2026-1'!W:W,C43,'Planificación 2026-1'!E:E,"SUNAMPE",'Planificación 2026-1'!X:X,"PRESENCIAL"))</f>
        <v>0</v>
      </c>
      <c r="DP43" s="81" t="str">
        <f t="shared" si="7"/>
        <v/>
      </c>
      <c r="DQ43" s="78">
        <f>IF(C43="","",SUMIFS('Planificación 2026-1'!R:R,'Planificación 2026-1'!W:W,C43,'Planificación 2026-1'!E:E,"HUAURA",'Planificación 2026-1'!X:X,"VIRTUAL"))</f>
        <v>0</v>
      </c>
      <c r="DR43" s="42">
        <f>IF(C43="","",SUMIFS('Planificación 2026-1'!R:R,'Planificación 2026-1'!W:W,C43,'Planificación 2026-1'!E:E,"HUAURA",'Planificación 2026-1'!X:X,"PRESENCIAL"))</f>
        <v>0</v>
      </c>
      <c r="DS43" s="48">
        <f>SUMIFS('Planificación 2026-1'!R:R,'Planificación 2026-1'!W:W,C43,'Planificación 2026-1'!E:E,"PRINCIPAL",'Planificación 2026-1'!X:X,"VIRTUAL",'Planificación 2026-1'!H:H,"&gt;2")</f>
        <v>12</v>
      </c>
      <c r="DT43" s="48">
        <f>SUMIFS('Planificación 2026-1'!R:R,'Planificación 2026-1'!W:W,C43,'Planificación 2026-1'!E:E,"PRINCIPAL",'Planificación 2026-1'!X:X,"&lt;&gt;VIRTUAL",'Planificación 2026-1'!H:H,"&gt;2")</f>
        <v>0</v>
      </c>
      <c r="DU43" s="48">
        <f>SUMIFS('Planificación 2026-1'!R:R,'Planificación 2026-1'!W:W,C43,'Planificación 2026-1'!E:E,"SUNAMPE",'Planificación 2026-1'!X:X,"VIRTUAL",'Planificación 2026-1'!H:H,"&gt;2")</f>
        <v>0</v>
      </c>
      <c r="DV43" s="48">
        <f>SUMIFS('Planificación 2026-1'!R:R,'Planificación 2026-1'!W:W,C43,'Planificación 2026-1'!E:E,"SUNAMPE",'Planificación 2026-1'!X:X,"&lt;&gt;VIRTUAL",'Planificación 2026-1'!H:H,"&gt;2")</f>
        <v>0</v>
      </c>
      <c r="DW43" s="48">
        <f>SUMIFS('Planificación 2026-1'!R:R,'Planificación 2026-1'!W:W,C43,'Planificación 2026-1'!E:E,"FILIAL",'Planificación 2026-1'!X:X,"VIRTUAL",'Planificación 2026-1'!H:H,"&gt;2")</f>
        <v>0</v>
      </c>
      <c r="DX43" s="48">
        <f>SUMIFS('Planificación 2026-1'!R:R,'Planificación 2026-1'!W:W,C43,'Planificación 2026-1'!E:E,"FILIAL",'Planificación 2026-1'!X:X,"&lt;&gt;VIRTUAL",'Planificación 2026-1'!H:H,"&gt;2")</f>
        <v>0</v>
      </c>
      <c r="DY43" s="48">
        <f>SUMIFS('Planificación 2026-1'!R:R,'Planificación 2026-1'!W:W,C43,'Planificación 2026-1'!E:E,"PORUMA",'Planificación 2026-1'!X:X,"VIRTUAL",'Planificación 2026-1'!H:H,"&gt;2")</f>
        <v>0</v>
      </c>
      <c r="DZ43" s="48">
        <f>SUMIFS('Planificación 2026-1'!R:R,'Planificación 2026-1'!W:W,C43,'Planificación 2026-1'!E:E,"PORUMA",'Planificación 2026-1'!X:X,"&lt;&gt;VIRTUAL",'Planificación 2026-1'!H:H,"&gt;2")</f>
        <v>0</v>
      </c>
      <c r="EA43" s="48">
        <f>SUMIFS('Planificación 2026-1'!R:R,'Planificación 2026-1'!W:W,C43,'Planificación 2026-1'!E:E,"HUAURA",'Planificación 2026-1'!X:X,"VIRTUAL",'Planificación 2026-1'!H:H,"&gt;2")</f>
        <v>0</v>
      </c>
      <c r="EB43" s="48">
        <f>SUMIFS('Planificación 2026-1'!R:R,'Planificación 2026-1'!W:W,C43,'Planificación 2026-1'!E:E,"HUAURA",'Planificación 2026-1'!X:X,"&lt;&gt;VIRTUAL",'Planificación 2026-1'!H:H,"&gt;2")</f>
        <v>0</v>
      </c>
      <c r="EC43" s="48">
        <f>SUMIFS('Planificación 2026-1'!R:R,'Planificación 2026-1'!W:W,C43,'Planificación 2026-1'!E:E,"PRINCIPAL",'Planificación 2026-1'!X:X,"VIRTUAL",'Planificación 2026-1'!H:H,"&lt;3")</f>
        <v>0</v>
      </c>
      <c r="ED43" s="48">
        <f>SUMIFS('Planificación 2026-1'!R:R,'Planificación 2026-1'!W:W,C43,'Planificación 2026-1'!E:E,"PRINCIPAL",'Planificación 2026-1'!X:X,"&lt;&gt;VIRTUAL",'Planificación 2026-1'!H:H,"&lt;3")</f>
        <v>0</v>
      </c>
      <c r="EE43" s="48">
        <f>SUMIFS('Planificación 2026-1'!R:R,'Planificación 2026-1'!W:W,C43,'Planificación 2026-1'!E:E,"SUNAMPE",'Planificación 2026-1'!X:X,"VIRTUAL",'Planificación 2026-1'!H:H,"&lt;3")</f>
        <v>0</v>
      </c>
      <c r="EF43" s="48">
        <f>SUMIFS('Planificación 2026-1'!R:R,'Planificación 2026-1'!W:W,C43,'Planificación 2026-1'!E:E,"SUNAMPE",'Planificación 2026-1'!X:X,"&lt;&gt;VIRTUAL",'Planificación 2026-1'!H:H,"&lt;3")</f>
        <v>0</v>
      </c>
      <c r="EG43" s="48">
        <f>SUMIFS('Planificación 2026-1'!R:R,'Planificación 2026-1'!W:W,C43,'Planificación 2026-1'!E:E,"FILIAL",'Planificación 2026-1'!X:X,"VIRTUAL",'Planificación 2026-1'!H:H,"&lt;3")</f>
        <v>0</v>
      </c>
      <c r="EH43" s="48">
        <f>SUMIFS('Planificación 2026-1'!R:R,'Planificación 2026-1'!W:W,C43,'Planificación 2026-1'!E:E,"FILIAL",'Planificación 2026-1'!X:X,"&lt;&gt;VIRTUAL",'Planificación 2026-1'!H:H,"&lt;3")</f>
        <v>0</v>
      </c>
      <c r="EI43" s="48">
        <f>SUMIFS('Planificación 2026-1'!R:R,'Planificación 2026-1'!W:W,C43,'Planificación 2026-1'!E:E,"PORUMA",'Planificación 2026-1'!X:X,"VIRTUAL",'Planificación 2026-1'!H:H,"&lt;3")</f>
        <v>0</v>
      </c>
      <c r="EJ43" s="48">
        <f>SUMIFS('Planificación 2026-1'!R:R,'Planificación 2026-1'!W:W,C43,'Planificación 2026-1'!E:E,"PORUMA",'Planificación 2026-1'!X:X,"&lt;&gt;VIRTUAL",'Planificación 2026-1'!H:H,"&lt;3")</f>
        <v>0</v>
      </c>
      <c r="EK43" s="48">
        <f>SUMIFS('Planificación 2026-1'!R:R,'Planificación 2026-1'!W:W,C43,'Planificación 2026-1'!E:E,"HUAURA",'Planificación 2026-1'!X:X,"VIRTUAL",'Planificación 2026-1'!H:H,"&lt;3")</f>
        <v>0</v>
      </c>
      <c r="EL43" s="48">
        <f>SUMIFS('Planificación 2026-1'!R:R,'Planificación 2026-1'!W:W,C43,'Planificación 2026-1'!E:E,"HUAURA",'Planificación 2026-1'!X:X,"&lt;&gt;VIRTUAL",'Planificación 2026-1'!H:H,"&lt;3")</f>
        <v>0</v>
      </c>
      <c r="EM43" s="48">
        <f t="shared" si="8"/>
        <v>0</v>
      </c>
      <c r="EN43" s="48">
        <f t="shared" si="9"/>
        <v>0</v>
      </c>
      <c r="EO43" s="48">
        <f t="shared" si="10"/>
        <v>0</v>
      </c>
      <c r="EP43" s="48">
        <f t="shared" si="11"/>
        <v>12</v>
      </c>
      <c r="EQ43" s="48">
        <f t="shared" si="12"/>
        <v>0</v>
      </c>
      <c r="ER43" s="48"/>
      <c r="ES43" s="48">
        <f t="shared" si="13"/>
        <v>12</v>
      </c>
      <c r="ET43" s="48">
        <f t="shared" si="14"/>
        <v>0</v>
      </c>
      <c r="EU43" s="48" t="b">
        <f t="shared" si="15"/>
        <v>1</v>
      </c>
      <c r="EV43" s="48" t="str">
        <f t="shared" si="16"/>
        <v/>
      </c>
      <c r="EW43" s="48" t="str">
        <f t="shared" si="17"/>
        <v>VIRTUAL</v>
      </c>
    </row>
    <row r="44" spans="1:153" x14ac:dyDescent="0.3">
      <c r="A44" s="53"/>
      <c r="B44" s="383">
        <v>41</v>
      </c>
      <c r="C44" s="107" t="s">
        <v>50</v>
      </c>
      <c r="D44" s="82">
        <f>SUMIF('Planificación 2026-1'!W:W,C44,'Planificación 2026-1'!R:R)</f>
        <v>15</v>
      </c>
      <c r="E44" s="384" t="s">
        <v>319</v>
      </c>
      <c r="F44" s="107" t="s">
        <v>430</v>
      </c>
      <c r="G44" s="107" t="s">
        <v>302</v>
      </c>
      <c r="H44" s="107" t="s">
        <v>435</v>
      </c>
      <c r="I44" s="77" t="str">
        <f>IF(SUM(COUNTIFS('Planificación 2026-1'!E:E,"PRINCIPAL",'Planificación 2026-1'!W:W,C44,'Planificación 2026-1'!G:G,"AF"))&gt;0,"P01"," ")</f>
        <v xml:space="preserve"> </v>
      </c>
      <c r="J44" s="78" t="str">
        <f>IF(SUM(COUNTIFS('Planificación 2026-1'!E:E,"PRINCIPAL",'Planificación 2026-1'!W:W,C44,'Planificación 2026-1'!G:G,"EN"))&gt;0,"P02"," ")</f>
        <v xml:space="preserve"> </v>
      </c>
      <c r="K44" s="78" t="str">
        <f>IF(SUM(COUNTIFS('Planificación 2026-1'!E:E,"PRINCIPAL",'Planificación 2026-1'!W:W,C44,'Planificación 2026-1'!G:G,"IS"))&gt;0,"P03"," ")</f>
        <v xml:space="preserve"> </v>
      </c>
      <c r="L44" s="78" t="str">
        <f>IF(SUM(COUNTIFS('Planificación 2026-1'!E:E,"PRINCIPAL",'Planificación 2026-1'!W:W,C44,'Planificación 2026-1'!G:G,"PS"))&gt;0,"P04"," ")</f>
        <v xml:space="preserve"> </v>
      </c>
      <c r="M44" s="78"/>
      <c r="N44" s="78" t="str">
        <f>IF(SUM(COUNTIFS('Planificación 2026-1'!E:E,"PRINCIPAL",'Planificación 2026-1'!W:W,C44,'Planificación 2026-1'!G:G,"IN"))&gt;0,"P06"," ")</f>
        <v xml:space="preserve"> </v>
      </c>
      <c r="O44" s="78" t="str">
        <f>IF(SUM(COUNTIFS('Planificación 2026-1'!E:E,"PRINCIPAL",'Planificación 2026-1'!W:W,C44,'Planificación 2026-1'!G:G,"CA"))&gt;0,"P07"," ")</f>
        <v xml:space="preserve"> </v>
      </c>
      <c r="P44" s="78" t="str">
        <f>IF(SUM(COUNTIFS('Planificación 2026-1'!E:E,"PRINCIPAL",'Planificación 2026-1'!W:W,C44,'Planificación 2026-1'!G:G,"DE"))&gt;0,"P08"," ")</f>
        <v xml:space="preserve"> </v>
      </c>
      <c r="Q44" s="78" t="str">
        <f>IF(SUM(COUNTIFS('Planificación 2026-1'!E:E,"PRINCIPAL",'Planificación 2026-1'!W:W,C44,'Planificación 2026-1'!G:G,"OB"))&gt;0,"P09"," ")</f>
        <v xml:space="preserve"> </v>
      </c>
      <c r="R44" s="78" t="str">
        <f>IF(SUM(COUNTIFS('Planificación 2026-1'!E:E,"PRINCIPAL",'Planificación 2026-1'!W:W,C44,'Planificación 2026-1'!G:G,"MH"))&gt;0,"P31"," ")</f>
        <v xml:space="preserve"> </v>
      </c>
      <c r="S44" s="78" t="str">
        <f>IF(SUM(COUNTIFS('Planificación 2026-1'!E:E,"PRINCIPAL",'Planificación 2026-1'!W:W,C44,'Planificación 2026-1'!G:G,"IC"))&gt;0,"P32"," ")</f>
        <v xml:space="preserve"> </v>
      </c>
      <c r="T44" s="78" t="str">
        <f>IF(SUM(COUNTIFS('Planificación 2026-1'!E:E,"PRINCIPAL",'Planificación 2026-1'!W:W,C44,'Planificación 2026-1'!G:G,"AR"))&gt;0,"P34"," ")</f>
        <v xml:space="preserve"> </v>
      </c>
      <c r="U44" s="78" t="str">
        <f>IF(SUM(COUNTIFS('Planificación 2026-1'!E:E,"PRINCIPAL",'Planificación 2026-1'!W:W,C44,'Planificación 2026-1'!G:G,"T1"))&gt;0,"P35"," ")</f>
        <v xml:space="preserve"> </v>
      </c>
      <c r="V44" s="78" t="str">
        <f>IF(SUM(COUNTIFS('Planificación 2026-1'!E:E,"PRINCIPAL",'Planificación 2026-1'!W:W,C44,'Planificación 2026-1'!G:G,"T3"))&gt;0,"P36"," ")</f>
        <v xml:space="preserve"> </v>
      </c>
      <c r="W44" s="78" t="str">
        <f>IF(SUM(COUNTIFS('Planificación 2026-1'!E:E,"PRINCIPAL",'Planificación 2026-1'!W:W,C44,'Planificación 2026-1'!G:G,"T2"))&gt;0,"P37"," ")</f>
        <v xml:space="preserve"> </v>
      </c>
      <c r="X44" s="78" t="str">
        <f>IF(SUM(COUNTIFS('Planificación 2026-1'!E:E,"PRINCIPAL",'Planificación 2026-1'!W:W,C44,'Planificación 2026-1'!G:G,"AE"))&gt;0,"P38"," ")</f>
        <v xml:space="preserve"> </v>
      </c>
      <c r="Y44" s="78" t="str">
        <f>IF(SUM(COUNTIFS('Planificación 2026-1'!E:E,"PRINCIPAL",'Planificación 2026-1'!W:W,C44,'Planificación 2026-1'!G:G,"T4"))&gt;0,"P55"," ")</f>
        <v xml:space="preserve"> </v>
      </c>
      <c r="Z44" s="78" t="str">
        <f>IF(SUM(COUNTIFS('Planificación 2026-1'!E:E,"FILIAL",'Planificación 2026-1'!W:W,C44,'Planificación 2026-1'!G:G,"AF"))&gt;0," P01"," ")</f>
        <v xml:space="preserve"> </v>
      </c>
      <c r="AA44" s="78" t="str">
        <f>IF(SUM(COUNTIFS('Planificación 2026-1'!E:E,"FILIAL",'Planificación 2026-1'!W:W,C44,'Planificación 2026-1'!G:G,"EN"))&gt;0,"P02"," ")</f>
        <v xml:space="preserve"> </v>
      </c>
      <c r="AB44" s="78" t="str">
        <f>IF(SUM(COUNTIFS('Planificación 2026-1'!E:E,"FILIAL",'Planificación 2026-1'!W:W,C44,'Planificación 2026-1'!G:G,"IS"))&gt;0,"P03"," ")</f>
        <v xml:space="preserve"> </v>
      </c>
      <c r="AC44" s="78" t="str">
        <f>IF(SUM(COUNTIFS('Planificación 2026-1'!E:E,"FILIAL",'Planificación 2026-1'!W:W,C44,'Planificación 2026-1'!G:G,"PS"))&gt;0,"P04"," ")</f>
        <v xml:space="preserve"> </v>
      </c>
      <c r="AD44" s="78"/>
      <c r="AE44" s="78" t="str">
        <f>IF(SUM(COUNTIFS('Planificación 2026-1'!E:E,"FILIAL",'Planificación 2026-1'!W:W,C44,'Planificación 2026-1'!G:G,"IN"))&gt;0,"P06"," ")</f>
        <v xml:space="preserve"> </v>
      </c>
      <c r="AF44" s="78" t="str">
        <f>IF(SUM(COUNTIFS('Planificación 2026-1'!E:E,"FILIAL",'Planificación 2026-1'!W:W,C44,'Planificación 2026-1'!G:G,"CA"))&gt;0,"P07"," ")</f>
        <v xml:space="preserve"> </v>
      </c>
      <c r="AG44" s="78" t="str">
        <f>IF(SUM(COUNTIFS('Planificación 2026-1'!E:E,"FILIAL",'Planificación 2026-1'!W:W,C44,'Planificación 2026-1'!G:G,"DE"))&gt;0,"P08"," ")</f>
        <v xml:space="preserve"> </v>
      </c>
      <c r="AH44" s="78" t="str">
        <f>IF(SUM(COUNTIFS('Planificación 2026-1'!E:E,"FILIAL",'Planificación 2026-1'!W:W,C44,'Planificación 2026-1'!G:G,"OB"))&gt;0,"P09"," ")</f>
        <v xml:space="preserve"> </v>
      </c>
      <c r="AI44" s="78" t="str">
        <f>IF(SUM(COUNTIFS('Planificación 2026-1'!E:E,"FILIAL",'Planificación 2026-1'!W:W,C44,'Planificación 2026-1'!G:G,"MH"))&gt;0,"P31"," ")</f>
        <v xml:space="preserve"> </v>
      </c>
      <c r="AJ44" s="78" t="str">
        <f>IF(SUM(COUNTIFS('Planificación 2026-1'!E:E,"FILIAL",'Planificación 2026-1'!W:W,C44,'Planificación 2026-1'!G:G,"IC"))&gt;0,"P32"," ")</f>
        <v xml:space="preserve"> </v>
      </c>
      <c r="AK44" s="78" t="str">
        <f>IF(SUM(COUNTIFS('Planificación 2026-1'!E:E,"FILIAL",'Planificación 2026-1'!W:W,C44,'Planificación 2026-1'!G:G,"AR"))&gt;0,"P34"," ")</f>
        <v xml:space="preserve"> </v>
      </c>
      <c r="AL44" s="78" t="str">
        <f>IF(SUM(COUNTIFS('Planificación 2026-1'!E:E,"FILIAL",'Planificación 2026-1'!W:W,C44,'Planificación 2026-1'!G:G,"T1"))&gt;0,"P35"," ")</f>
        <v xml:space="preserve"> </v>
      </c>
      <c r="AM44" s="78" t="str">
        <f>IF(SUM(COUNTIFS('Planificación 2026-1'!E:E,"FILIAL",'Planificación 2026-1'!W:W,C44,'Planificación 2026-1'!G:G,"T3"))&gt;0,"P36"," ")</f>
        <v xml:space="preserve"> </v>
      </c>
      <c r="AN44" s="78" t="str">
        <f>IF(SUM(COUNTIFS('Planificación 2026-1'!E:E,"FILIAL",'Planificación 2026-1'!W:W,C44,'Planificación 2026-1'!G:G,"T2"))&gt;0,"P37"," ")</f>
        <v xml:space="preserve"> </v>
      </c>
      <c r="AO44" s="78" t="str">
        <f>IF(SUM(COUNTIFS('Planificación 2026-1'!E:E,"FILIAL",'Planificación 2026-1'!W:W,C44,'Planificación 2026-1'!G:G,"AE"))&gt;0,"P38"," ")</f>
        <v xml:space="preserve"> </v>
      </c>
      <c r="AP44" s="78" t="str">
        <f>IF(SUM(COUNTIFS('Planificación 2026-1'!E:E,"FILIAL",'Planificación 2026-1'!W:W,C44,'Planificación 2026-1'!G:G,"T4"))&gt;0,"P55"," ")</f>
        <v xml:space="preserve"> </v>
      </c>
      <c r="AQ44" s="78" t="str">
        <f>IF(SUM(COUNTIFS('Planificación 2026-1'!E:E,"SUNAMPE",'Planificación 2026-1'!W:W,C44,'Planificación 2026-1'!G:G,"AF"))&gt;0," P01"," ")</f>
        <v xml:space="preserve"> </v>
      </c>
      <c r="AR44" s="78" t="str">
        <f>IF(SUM(COUNTIFS('Planificación 2026-1'!E:E,"SUNAMPE",'Planificación 2026-1'!W:W,C44,'Planificación 2026-1'!G:G,"EN"))&gt;0,"P02"," ")</f>
        <v xml:space="preserve"> </v>
      </c>
      <c r="AS44" s="78" t="str">
        <f>IF(SUM(COUNTIFS('Planificación 2026-1'!E:E,"SUNAMPE",'Planificación 2026-1'!W:W,C44,'Planificación 2026-1'!G:G,"IS"))&gt;0,"P03"," ")</f>
        <v xml:space="preserve"> </v>
      </c>
      <c r="AT44" s="78" t="str">
        <f>IF(SUM(COUNTIFS('Planificación 2026-1'!E:E,"SUNAMPE",'Planificación 2026-1'!W:W,C44,'Planificación 2026-1'!G:G,"PS"))&gt;0,"P04"," ")</f>
        <v xml:space="preserve"> </v>
      </c>
      <c r="AU44" s="78"/>
      <c r="AV44" s="78" t="str">
        <f>IF(SUM(COUNTIFS('Planificación 2026-1'!E:E,"SUNAMPE",'Planificación 2026-1'!W:W,C44,'Planificación 2026-1'!G:G,"IN"))&gt;0,"P06"," ")</f>
        <v xml:space="preserve"> </v>
      </c>
      <c r="AW44" s="78" t="str">
        <f>IF(SUM(COUNTIFS('Planificación 2026-1'!E:E,"SUNAMPE",'Planificación 2026-1'!W:W,C44,'Planificación 2026-1'!G:G,"CA"))&gt;0,"P07"," ")</f>
        <v xml:space="preserve"> </v>
      </c>
      <c r="AX44" s="78" t="str">
        <f>IF(SUM(COUNTIFS('Planificación 2026-1'!E:E,"SUNAMPE",'Planificación 2026-1'!W:W,C44,'Planificación 2026-1'!G:G,"DE"))&gt;0,"P08"," ")</f>
        <v xml:space="preserve"> </v>
      </c>
      <c r="AY44" s="78" t="str">
        <f>IF(SUM(COUNTIFS('Planificación 2026-1'!E:E,"SUNAMPE",'Planificación 2026-1'!W:W,C44,'Planificación 2026-1'!G:G,"OB"))&gt;0,"P09"," ")</f>
        <v xml:space="preserve"> </v>
      </c>
      <c r="AZ44" s="78" t="str">
        <f>IF(SUM(COUNTIFS('Planificación 2026-1'!E:E,"SUNAMPE",'Planificación 2026-1'!W:W,C44,'Planificación 2026-1'!G:G,"MH"))&gt;0,"P31"," ")</f>
        <v>P31</v>
      </c>
      <c r="BA44" s="78" t="str">
        <f>IF(SUM(COUNTIFS('Planificación 2026-1'!E:E,"SUNAMPE",'Planificación 2026-1'!W:W,C44,'Planificación 2026-1'!G:G,"IC"))&gt;0,"P32"," ")</f>
        <v xml:space="preserve"> </v>
      </c>
      <c r="BB44" s="78" t="str">
        <f>IF(SUM(COUNTIFS('Planificación 2026-1'!E:E,"SUNAMPE",'Planificación 2026-1'!W:W,C44,'Planificación 2026-1'!G:G,"AR"))&gt;0,"P34"," ")</f>
        <v xml:space="preserve"> </v>
      </c>
      <c r="BC44" s="78" t="str">
        <f>IF(SUM(COUNTIFS('Planificación 2026-1'!E:E,"SUNAMPE",'Planificación 2026-1'!W:W,C44,'Planificación 2026-1'!G:G,"T1"))&gt;0,"P35"," ")</f>
        <v xml:space="preserve"> </v>
      </c>
      <c r="BD44" s="78" t="str">
        <f>IF(SUM(COUNTIFS('Planificación 2026-1'!E:E,"SUNAMPE",'Planificación 2026-1'!W:W,C44,'Planificación 2026-1'!G:G,"T3"))&gt;0,"P36"," ")</f>
        <v xml:space="preserve"> </v>
      </c>
      <c r="BE44" s="78" t="str">
        <f>IF(SUM(COUNTIFS('Planificación 2026-1'!E:E,"SUNAMPE",'Planificación 2026-1'!W:W,C44,'Planificación 2026-1'!G:G,"T2"))&gt;0,"P37"," ")</f>
        <v xml:space="preserve"> </v>
      </c>
      <c r="BF44" s="78" t="str">
        <f>IF(SUM(COUNTIFS('Planificación 2026-1'!E:E,"SUNAMPE",'Planificación 2026-1'!W:W,C44,'Planificación 2026-1'!G:G,"AE"))&gt;0,"P38"," ")</f>
        <v xml:space="preserve"> </v>
      </c>
      <c r="BG44" s="78" t="str">
        <f>IF(SUM(COUNTIFS('Planificación 2026-1'!E:E,"SUNAMPE",'Planificación 2026-1'!W:W,C44,'Planificación 2026-1'!G:G,"T4"))&gt;0,"P55"," ")</f>
        <v xml:space="preserve"> </v>
      </c>
      <c r="BH44" s="78" t="str">
        <f>IF(SUM(COUNTIFS('Planificación 2026-1'!E:E,"HUAURA",'Planificación 2026-1'!W:W,C44,'Planificación 2026-1'!G:G,"AF"))&gt;0," P01"," ")</f>
        <v xml:space="preserve"> </v>
      </c>
      <c r="BI44" s="78" t="str">
        <f>IF(SUM(COUNTIFS('Planificación 2026-1'!E:E,"HUAURA",'Planificación 2026-1'!W:W,C44,'Planificación 2026-1'!G:G,"EN"))&gt;0,"P02"," ")</f>
        <v xml:space="preserve"> </v>
      </c>
      <c r="BJ44" s="78" t="str">
        <f>IF(SUM(COUNTIFS('Planificación 2026-1'!E:E,"HUAURA",'Planificación 2026-1'!W:W,C44,'Planificación 2026-1'!G:G,"IS"))&gt;0,"P03"," ")</f>
        <v xml:space="preserve"> </v>
      </c>
      <c r="BK44" s="78" t="str">
        <f>IF(SUM(COUNTIFS('Planificación 2026-1'!E:E,"HUAURA",'Planificación 2026-1'!W:W,C44,'Planificación 2026-1'!G:G,"PS"))&gt;0,"P04"," ")</f>
        <v xml:space="preserve"> </v>
      </c>
      <c r="BL44" s="78"/>
      <c r="BM44" s="78" t="str">
        <f>IF(SUM(COUNTIFS('Planificación 2026-1'!E:E,"HUAURA",'Planificación 2026-1'!W:W,C44,'Planificación 2026-1'!G:G,"IN"))&gt;0,"P06"," ")</f>
        <v xml:space="preserve"> </v>
      </c>
      <c r="BN44" s="78" t="str">
        <f>IF(SUM(COUNTIFS('Planificación 2026-1'!E:E,"HUAURA",'Planificación 2026-1'!W:W,C44,'Planificación 2026-1'!G:G,"CA"))&gt;0,"P07"," ")</f>
        <v xml:space="preserve"> </v>
      </c>
      <c r="BO44" s="78" t="str">
        <f>IF(SUM(COUNTIFS('Planificación 2026-1'!E:E,"HUAURA",'Planificación 2026-1'!W:W,C44,'Planificación 2026-1'!G:G,"DE"))&gt;0,"P08"," ")</f>
        <v xml:space="preserve"> </v>
      </c>
      <c r="BP44" s="78" t="str">
        <f>IF(SUM(COUNTIFS('Planificación 2026-1'!E:E,"HUAURA",'Planificación 2026-1'!W:W,C44,'Planificación 2026-1'!G:G,"OB"))&gt;0,"P09"," ")</f>
        <v xml:space="preserve"> </v>
      </c>
      <c r="BQ44" s="78" t="str">
        <f>IF(SUM(COUNTIFS('Planificación 2026-1'!E:E,"HUAURA",'Planificación 2026-1'!W:W,C44,'Planificación 2026-1'!G:G,"MH"))&gt;0,"P31"," ")</f>
        <v xml:space="preserve"> </v>
      </c>
      <c r="BR44" s="78" t="str">
        <f>IF(SUM(COUNTIFS('Planificación 2026-1'!E:E,"HUAURA",'Planificación 2026-1'!W:W,C44,'Planificación 2026-1'!G:G,"IC"))&gt;0,"P32"," ")</f>
        <v xml:space="preserve"> </v>
      </c>
      <c r="BS44" s="78" t="str">
        <f>IF(SUM(COUNTIFS('Planificación 2026-1'!E:E,"HUAURA",'Planificación 2026-1'!W:W,C44,'Planificación 2026-1'!G:G,"AR"))&gt;0,"P34"," ")</f>
        <v xml:space="preserve"> </v>
      </c>
      <c r="BT44" s="78" t="str">
        <f>IF(SUM(COUNTIFS('Planificación 2026-1'!E:E,"HUAURA",'Planificación 2026-1'!W:W,C44,'Planificación 2026-1'!G:G,"T1"))&gt;0,"P35"," ")</f>
        <v xml:space="preserve"> </v>
      </c>
      <c r="BU44" s="78" t="str">
        <f>IF(SUM(COUNTIFS('Planificación 2026-1'!E:E,"HUAURA",'Planificación 2026-1'!W:W,C44,'Planificación 2026-1'!G:G,"T3"))&gt;0,"P36"," ")</f>
        <v xml:space="preserve"> </v>
      </c>
      <c r="BV44" s="78" t="str">
        <f>IF(SUM(COUNTIFS('Planificación 2026-1'!E:E,"HUAURA",'Planificación 2026-1'!W:W,C44,'Planificación 2026-1'!G:G,"T2"))&gt;0,"P37"," ")</f>
        <v xml:space="preserve"> </v>
      </c>
      <c r="BW44" s="78" t="str">
        <f>IF(SUM(COUNTIFS('Planificación 2026-1'!E:E,"HUAURA",'Planificación 2026-1'!W:W,C44,'Planificación 2026-1'!G:G,"AE"))&gt;0,"P38"," ")</f>
        <v xml:space="preserve"> </v>
      </c>
      <c r="BX44" s="78" t="str">
        <f>IF(SUM(COUNTIFS('Planificación 2026-1'!E:E,"HUAURA",'Planificación 2026-1'!W:W,C44,'Planificación 2026-1'!G:G,"T4"))&gt;0,"P55"," ")</f>
        <v xml:space="preserve"> </v>
      </c>
      <c r="BY44" s="79">
        <f>SUMIFS('Planificación 2026-1'!R:R,'Planificación 2026-1'!W:W,C44,'Planificación 2026-1'!G:G,"AF",'Planificación 2026-1'!H:H,"&gt;2")</f>
        <v>0</v>
      </c>
      <c r="BZ44" s="79">
        <f>SUMIFS('Planificación 2026-1'!R:R,'Planificación 2026-1'!W:W,C44,'Planificación 2026-1'!G:G,"EN",'Planificación 2026-1'!H:H,"&gt;2")</f>
        <v>0</v>
      </c>
      <c r="CA44" s="79">
        <f>SUMIFS('Planificación 2026-1'!R:R,'Planificación 2026-1'!W:W,C44,'Planificación 2026-1'!G:G,"IS",'Planificación 2026-1'!H:H,"&gt;2")</f>
        <v>0</v>
      </c>
      <c r="CB44" s="79">
        <f>SUMIFS('Planificación 2026-1'!R:R,'Planificación 2026-1'!W:W,C44,'Planificación 2026-1'!G:G,"PS",'Planificación 2026-1'!H:H,"&gt;2")</f>
        <v>0</v>
      </c>
      <c r="CC44" s="79">
        <f>SUMIFS('Planificación 2026-1'!R:R,'Planificación 2026-1'!W:W,C44,'Planificación 2026-1'!G:G,"IN",'Planificación 2026-1'!H:H,"&gt;2")</f>
        <v>0</v>
      </c>
      <c r="CD44" s="79">
        <f>SUMIFS('Planificación 2026-1'!R:R,'Planificación 2026-1'!W:W,C44,'Planificación 2026-1'!G:G,"CA",'Planificación 2026-1'!H:H,"&gt;2")</f>
        <v>0</v>
      </c>
      <c r="CE44" s="79">
        <f>SUMIFS('Planificación 2026-1'!R:R,'Planificación 2026-1'!W:W,C44,'Planificación 2026-1'!G:G,"DE",'Planificación 2026-1'!H:H,"&gt;2")</f>
        <v>0</v>
      </c>
      <c r="CF44" s="79">
        <f>SUMIFS('Planificación 2026-1'!R:R,'Planificación 2026-1'!W:W,C44,'Planificación 2026-1'!G:G,"OB",'Planificación 2026-1'!H:H,"&gt;2")</f>
        <v>0</v>
      </c>
      <c r="CG44" s="79">
        <f>SUMIFS('Planificación 2026-1'!R:R,'Planificación 2026-1'!W:W,C44,'Planificación 2026-1'!G:G,"MH",'Planificación 2026-1'!H:H,"&gt;2")</f>
        <v>15</v>
      </c>
      <c r="CH44" s="79">
        <f>SUMIFS('Planificación 2026-1'!R:R,'Planificación 2026-1'!W:W,C44,'Planificación 2026-1'!G:G,"IC",'Planificación 2026-1'!H:H,"&gt;2")</f>
        <v>0</v>
      </c>
      <c r="CI44" s="79">
        <f>SUMIFS('Planificación 2026-1'!R:R,'Planificación 2026-1'!W:W,C44,'Planificación 2026-1'!G:G,"AR",'Planificación 2026-1'!H:H,"&gt;2")</f>
        <v>0</v>
      </c>
      <c r="CJ44" s="79">
        <f>SUMIFS('Planificación 2026-1'!R:R,'Planificación 2026-1'!W:W,C44,'Planificación 2026-1'!G:G,"T1",'Planificación 2026-1'!H:H,"&gt;2")</f>
        <v>0</v>
      </c>
      <c r="CK44" s="79">
        <f>SUMIFS('Planificación 2026-1'!R:R,'Planificación 2026-1'!W:W,C44,'Planificación 2026-1'!G:G,"T3",'Planificación 2026-1'!H:H,"&gt;2")</f>
        <v>0</v>
      </c>
      <c r="CL44" s="79">
        <f>SUMIFS('Planificación 2026-1'!R:R,'Planificación 2026-1'!W:W,C44,'Planificación 2026-1'!G:G,"T2",'Planificación 2026-1'!H:H,"&gt;2")</f>
        <v>0</v>
      </c>
      <c r="CM44" s="79">
        <f>SUMIFS('Planificación 2026-1'!R:R,'Planificación 2026-1'!W:W,C44,'Planificación 2026-1'!G:G,"AE",'Planificación 2026-1'!H:H,"&gt;2")</f>
        <v>0</v>
      </c>
      <c r="CN44" s="79">
        <f>SUMIFS('Planificación 2026-1'!R:R,'Planificación 2026-1'!W:W,C44,'Planificación 2026-1'!G:G,"T4",'Planificación 2026-1'!H:H,"&gt;2")</f>
        <v>0</v>
      </c>
      <c r="CO44" s="79">
        <f>SUMIFS('Planificación 2026-1'!R:R,'Planificación 2026-1'!W:W,C44,'Planificación 2026-1'!G:G,"AF",'Planificación 2026-1'!H:H,"&lt;3")</f>
        <v>0</v>
      </c>
      <c r="CP44" s="79">
        <f>SUMIFS('Planificación 2026-1'!R:R,'Planificación 2026-1'!W:W,C44,'Planificación 2026-1'!G:G,"EN",'Planificación 2026-1'!H:H,"&lt;3")</f>
        <v>0</v>
      </c>
      <c r="CQ44" s="79">
        <f>SUMIFS('Planificación 2026-1'!R:R,'Planificación 2026-1'!W:W,C44,'Planificación 2026-1'!G:G,"IS",'Planificación 2026-1'!H:H,"&lt;3")</f>
        <v>0</v>
      </c>
      <c r="CR44" s="79">
        <f>SUMIFS('Planificación 2026-1'!R:R,'Planificación 2026-1'!W:W,C44,'Planificación 2026-1'!G:G,"PS",'Planificación 2026-1'!H:H,"&lt;3")</f>
        <v>0</v>
      </c>
      <c r="CS44" s="79">
        <f>SUMIFS('Planificación 2026-1'!R:R,'Planificación 2026-1'!W:W,C44,'Planificación 2026-1'!G:G,"IN",'Planificación 2026-1'!H:H,"&lt;3")</f>
        <v>0</v>
      </c>
      <c r="CT44" s="79">
        <f>SUMIFS('Planificación 2026-1'!R:R,'Planificación 2026-1'!W:W,C44,'Planificación 2026-1'!G:G,"CA",'Planificación 2026-1'!H:H,"&lt;3")</f>
        <v>0</v>
      </c>
      <c r="CU44" s="79">
        <f>SUMIFS('Planificación 2026-1'!R:R,'Planificación 2026-1'!W:W,C44,'Planificación 2026-1'!G:G,"DE",'Planificación 2026-1'!H:H,"&lt;3")</f>
        <v>0</v>
      </c>
      <c r="CV44" s="79">
        <f>SUMIFS('Planificación 2026-1'!R:R,'Planificación 2026-1'!W:W,C44,'Planificación 2026-1'!G:G,"OB",'Planificación 2026-1'!H:H,"&lt;3")</f>
        <v>0</v>
      </c>
      <c r="CW44" s="79">
        <f>SUMIFS('Planificación 2026-1'!R:R,'Planificación 2026-1'!W:W,C44,'Planificación 2026-1'!G:G,"MH",'Planificación 2026-1'!H:H,"&lt;3")</f>
        <v>0</v>
      </c>
      <c r="CX44" s="79">
        <f>SUMIFS('Planificación 2026-1'!R:R,'Planificación 2026-1'!W:W,C44,'Planificación 2026-1'!G:G,"IC",'Planificación 2026-1'!H:H,"&lt;3")</f>
        <v>0</v>
      </c>
      <c r="CY44" s="79">
        <f>SUMIFS('Planificación 2026-1'!R:R,'Planificación 2026-1'!W:W,C44,'Planificación 2026-1'!G:G,"AR",'Planificación 2026-1'!H:H,"&lt;3")</f>
        <v>0</v>
      </c>
      <c r="CZ44" s="79">
        <f>SUMIFS('Planificación 2026-1'!R:R,'Planificación 2026-1'!W:W,C44,'Planificación 2026-1'!G:G,"T1",'Planificación 2026-1'!H:H,"&lt;3")</f>
        <v>0</v>
      </c>
      <c r="DA44" s="79">
        <f>SUMIFS('Planificación 2026-1'!R:R,'Planificación 2026-1'!W:W,C44,'Planificación 2026-1'!G:G,"T3",'Planificación 2026-1'!H:H,"&lt;3")</f>
        <v>0</v>
      </c>
      <c r="DB44" s="79">
        <f>SUMIFS('Planificación 2026-1'!R:R,'Planificación 2026-1'!W:W,C44,'Planificación 2026-1'!G:G,"T2",'Planificación 2026-1'!H:H,"&lt;3")</f>
        <v>0</v>
      </c>
      <c r="DC44" s="79">
        <f>SUMIFS('Planificación 2026-1'!R:R,'Planificación 2026-1'!W:W,C44,'Planificación 2026-1'!G:G,"AE",'Planificación 2026-1'!H:H,"&lt;3")</f>
        <v>0</v>
      </c>
      <c r="DD44" s="79">
        <f>SUMIFS('Planificación 2026-1'!R:R,'Planificación 2026-1'!W:W,C44,'Planificación 2026-1'!G:G,"T4",'Planificación 2026-1'!H:H,"&lt;3")</f>
        <v>0</v>
      </c>
      <c r="DE44" s="78" t="str">
        <f t="shared" si="4"/>
        <v/>
      </c>
      <c r="DF44" s="30">
        <f>IF(C44="","",SUMIFS('Planificación 2026-1'!R:R,'Planificación 2026-1'!W:W,C44,'Planificación 2026-1'!E:E,"PRINCIPAL",'Planificación 2026-1'!X:X,"VIRTUAL"))</f>
        <v>0</v>
      </c>
      <c r="DG44" s="30">
        <f>IF(C44="","",SUMIFS('Planificación 2026-1'!R:R,'Planificación 2026-1'!W:W,C44,'Planificación 2026-1'!E:E,"PRINCIPAL",'Planificación 2026-1'!X:X,"PRESENCIAL"))</f>
        <v>0</v>
      </c>
      <c r="DH44" s="30">
        <f>IF(C44="","",SUMIFS('Planificación 2026-1'!R:R,'Planificación 2026-1'!W:W,C44,'Planificación 2026-1'!E:E,"PRINCIPAL",'Planificación 2026-1'!X:X,"HIBRIDO PRESENCIAL"))</f>
        <v>0</v>
      </c>
      <c r="DI44" s="78" t="str">
        <f t="shared" si="5"/>
        <v/>
      </c>
      <c r="DJ44" s="78">
        <f>IF(C44="","",SUMIFS('Planificación 2026-1'!R:R,'Planificación 2026-1'!W:W,C44,'Planificación 2026-1'!E:E,"FILIAL",'Planificación 2026-1'!X:X,"VIRTUAL"))</f>
        <v>0</v>
      </c>
      <c r="DK44" s="80">
        <f>IF(C44="","",SUMIFS('Planificación 2026-1'!R:R,'Planificación 2026-1'!W:W,C44,'Planificación 2026-1'!E:E,"FILIAL",'Planificación 2026-1'!X:X,"PRESENCIAL"))</f>
        <v>0</v>
      </c>
      <c r="DL44" s="42">
        <f>IF(C44="","",SUMIFS('Planificación 2026-1'!R:R,'Planificación 2026-1'!W:W,C44,'Planificación 2026-1'!E:E,"FILIAL",'Planificación 2026-1'!X:X,"HIBRIDO PRESENCIAL"))</f>
        <v>0</v>
      </c>
      <c r="DM44" s="81" t="str">
        <f t="shared" si="6"/>
        <v>P31</v>
      </c>
      <c r="DN44" s="78">
        <f>IF(C44="","",SUMIFS('Planificación 2026-1'!R:R,'Planificación 2026-1'!W:W,C44,'Planificación 2026-1'!E:E,"SUNAMPE",'Planificación 2026-1'!X:X,"VIRTUAL"))</f>
        <v>0</v>
      </c>
      <c r="DO44" s="42">
        <f>IF(C44="","",SUMIFS('Planificación 2026-1'!R:R,'Planificación 2026-1'!W:W,C44,'Planificación 2026-1'!E:E,"SUNAMPE",'Planificación 2026-1'!X:X,"PRESENCIAL"))</f>
        <v>15</v>
      </c>
      <c r="DP44" s="81" t="str">
        <f t="shared" si="7"/>
        <v/>
      </c>
      <c r="DQ44" s="78">
        <f>IF(C44="","",SUMIFS('Planificación 2026-1'!R:R,'Planificación 2026-1'!W:W,C44,'Planificación 2026-1'!E:E,"HUAURA",'Planificación 2026-1'!X:X,"VIRTUAL"))</f>
        <v>0</v>
      </c>
      <c r="DR44" s="42">
        <f>IF(C44="","",SUMIFS('Planificación 2026-1'!R:R,'Planificación 2026-1'!W:W,C44,'Planificación 2026-1'!E:E,"HUAURA",'Planificación 2026-1'!X:X,"PRESENCIAL"))</f>
        <v>0</v>
      </c>
      <c r="DS44" s="48">
        <f>SUMIFS('Planificación 2026-1'!R:R,'Planificación 2026-1'!W:W,C44,'Planificación 2026-1'!E:E,"PRINCIPAL",'Planificación 2026-1'!X:X,"VIRTUAL",'Planificación 2026-1'!H:H,"&gt;2")</f>
        <v>0</v>
      </c>
      <c r="DT44" s="48">
        <f>SUMIFS('Planificación 2026-1'!R:R,'Planificación 2026-1'!W:W,C44,'Planificación 2026-1'!E:E,"PRINCIPAL",'Planificación 2026-1'!X:X,"&lt;&gt;VIRTUAL",'Planificación 2026-1'!H:H,"&gt;2")</f>
        <v>0</v>
      </c>
      <c r="DU44" s="48">
        <f>SUMIFS('Planificación 2026-1'!R:R,'Planificación 2026-1'!W:W,C44,'Planificación 2026-1'!E:E,"SUNAMPE",'Planificación 2026-1'!X:X,"VIRTUAL",'Planificación 2026-1'!H:H,"&gt;2")</f>
        <v>0</v>
      </c>
      <c r="DV44" s="48">
        <f>SUMIFS('Planificación 2026-1'!R:R,'Planificación 2026-1'!W:W,C44,'Planificación 2026-1'!E:E,"SUNAMPE",'Planificación 2026-1'!X:X,"&lt;&gt;VIRTUAL",'Planificación 2026-1'!H:H,"&gt;2")</f>
        <v>15</v>
      </c>
      <c r="DW44" s="48">
        <f>SUMIFS('Planificación 2026-1'!R:R,'Planificación 2026-1'!W:W,C44,'Planificación 2026-1'!E:E,"FILIAL",'Planificación 2026-1'!X:X,"VIRTUAL",'Planificación 2026-1'!H:H,"&gt;2")</f>
        <v>0</v>
      </c>
      <c r="DX44" s="48">
        <f>SUMIFS('Planificación 2026-1'!R:R,'Planificación 2026-1'!W:W,C44,'Planificación 2026-1'!E:E,"FILIAL",'Planificación 2026-1'!X:X,"&lt;&gt;VIRTUAL",'Planificación 2026-1'!H:H,"&gt;2")</f>
        <v>0</v>
      </c>
      <c r="DY44" s="48">
        <f>SUMIFS('Planificación 2026-1'!R:R,'Planificación 2026-1'!W:W,C44,'Planificación 2026-1'!E:E,"PORUMA",'Planificación 2026-1'!X:X,"VIRTUAL",'Planificación 2026-1'!H:H,"&gt;2")</f>
        <v>0</v>
      </c>
      <c r="DZ44" s="48">
        <f>SUMIFS('Planificación 2026-1'!R:R,'Planificación 2026-1'!W:W,C44,'Planificación 2026-1'!E:E,"PORUMA",'Planificación 2026-1'!X:X,"&lt;&gt;VIRTUAL",'Planificación 2026-1'!H:H,"&gt;2")</f>
        <v>0</v>
      </c>
      <c r="EA44" s="48">
        <f>SUMIFS('Planificación 2026-1'!R:R,'Planificación 2026-1'!W:W,C44,'Planificación 2026-1'!E:E,"HUAURA",'Planificación 2026-1'!X:X,"VIRTUAL",'Planificación 2026-1'!H:H,"&gt;2")</f>
        <v>0</v>
      </c>
      <c r="EB44" s="48">
        <f>SUMIFS('Planificación 2026-1'!R:R,'Planificación 2026-1'!W:W,C44,'Planificación 2026-1'!E:E,"HUAURA",'Planificación 2026-1'!X:X,"&lt;&gt;VIRTUAL",'Planificación 2026-1'!H:H,"&gt;2")</f>
        <v>0</v>
      </c>
      <c r="EC44" s="48">
        <f>SUMIFS('Planificación 2026-1'!R:R,'Planificación 2026-1'!W:W,C44,'Planificación 2026-1'!E:E,"PRINCIPAL",'Planificación 2026-1'!X:X,"VIRTUAL",'Planificación 2026-1'!H:H,"&lt;3")</f>
        <v>0</v>
      </c>
      <c r="ED44" s="48">
        <f>SUMIFS('Planificación 2026-1'!R:R,'Planificación 2026-1'!W:W,C44,'Planificación 2026-1'!E:E,"PRINCIPAL",'Planificación 2026-1'!X:X,"&lt;&gt;VIRTUAL",'Planificación 2026-1'!H:H,"&lt;3")</f>
        <v>0</v>
      </c>
      <c r="EE44" s="48">
        <f>SUMIFS('Planificación 2026-1'!R:R,'Planificación 2026-1'!W:W,C44,'Planificación 2026-1'!E:E,"SUNAMPE",'Planificación 2026-1'!X:X,"VIRTUAL",'Planificación 2026-1'!H:H,"&lt;3")</f>
        <v>0</v>
      </c>
      <c r="EF44" s="48">
        <f>SUMIFS('Planificación 2026-1'!R:R,'Planificación 2026-1'!W:W,C44,'Planificación 2026-1'!E:E,"SUNAMPE",'Planificación 2026-1'!X:X,"&lt;&gt;VIRTUAL",'Planificación 2026-1'!H:H,"&lt;3")</f>
        <v>0</v>
      </c>
      <c r="EG44" s="48">
        <f>SUMIFS('Planificación 2026-1'!R:R,'Planificación 2026-1'!W:W,C44,'Planificación 2026-1'!E:E,"FILIAL",'Planificación 2026-1'!X:X,"VIRTUAL",'Planificación 2026-1'!H:H,"&lt;3")</f>
        <v>0</v>
      </c>
      <c r="EH44" s="48">
        <f>SUMIFS('Planificación 2026-1'!R:R,'Planificación 2026-1'!W:W,C44,'Planificación 2026-1'!E:E,"FILIAL",'Planificación 2026-1'!X:X,"&lt;&gt;VIRTUAL",'Planificación 2026-1'!H:H,"&lt;3")</f>
        <v>0</v>
      </c>
      <c r="EI44" s="48">
        <f>SUMIFS('Planificación 2026-1'!R:R,'Planificación 2026-1'!W:W,C44,'Planificación 2026-1'!E:E,"PORUMA",'Planificación 2026-1'!X:X,"VIRTUAL",'Planificación 2026-1'!H:H,"&lt;3")</f>
        <v>0</v>
      </c>
      <c r="EJ44" s="48">
        <f>SUMIFS('Planificación 2026-1'!R:R,'Planificación 2026-1'!W:W,C44,'Planificación 2026-1'!E:E,"PORUMA",'Planificación 2026-1'!X:X,"&lt;&gt;VIRTUAL",'Planificación 2026-1'!H:H,"&lt;3")</f>
        <v>0</v>
      </c>
      <c r="EK44" s="48">
        <f>SUMIFS('Planificación 2026-1'!R:R,'Planificación 2026-1'!W:W,C44,'Planificación 2026-1'!E:E,"HUAURA",'Planificación 2026-1'!X:X,"VIRTUAL",'Planificación 2026-1'!H:H,"&lt;3")</f>
        <v>0</v>
      </c>
      <c r="EL44" s="48">
        <f>SUMIFS('Planificación 2026-1'!R:R,'Planificación 2026-1'!W:W,C44,'Planificación 2026-1'!E:E,"HUAURA",'Planificación 2026-1'!X:X,"&lt;&gt;VIRTUAL",'Planificación 2026-1'!H:H,"&lt;3")</f>
        <v>0</v>
      </c>
      <c r="EM44" s="48">
        <f t="shared" si="8"/>
        <v>0</v>
      </c>
      <c r="EN44" s="48">
        <f t="shared" si="9"/>
        <v>0</v>
      </c>
      <c r="EO44" s="48">
        <f t="shared" si="10"/>
        <v>0</v>
      </c>
      <c r="EP44" s="48">
        <f t="shared" si="11"/>
        <v>0</v>
      </c>
      <c r="EQ44" s="48">
        <f t="shared" si="12"/>
        <v>15</v>
      </c>
      <c r="ER44" s="48"/>
      <c r="ES44" s="48">
        <f t="shared" si="13"/>
        <v>0</v>
      </c>
      <c r="ET44" s="48">
        <f t="shared" si="14"/>
        <v>15</v>
      </c>
      <c r="EU44" s="48" t="b">
        <f t="shared" si="15"/>
        <v>1</v>
      </c>
      <c r="EV44" s="48" t="str">
        <f t="shared" si="16"/>
        <v/>
      </c>
      <c r="EW44" s="48" t="str">
        <f t="shared" si="17"/>
        <v>PRESENCIAL</v>
      </c>
    </row>
    <row r="45" spans="1:153" x14ac:dyDescent="0.3">
      <c r="A45" s="53"/>
      <c r="B45" s="383">
        <v>42</v>
      </c>
      <c r="C45" s="107" t="s">
        <v>51</v>
      </c>
      <c r="D45" s="82">
        <f>SUMIF('Planificación 2026-1'!W:W,C45,'Planificación 2026-1'!R:R)</f>
        <v>15</v>
      </c>
      <c r="E45" s="384" t="s">
        <v>319</v>
      </c>
      <c r="F45" s="107" t="s">
        <v>430</v>
      </c>
      <c r="G45" s="107" t="s">
        <v>276</v>
      </c>
      <c r="H45" s="107" t="s">
        <v>434</v>
      </c>
      <c r="I45" s="77" t="str">
        <f>IF(SUM(COUNTIFS('Planificación 2026-1'!E:E,"PRINCIPAL",'Planificación 2026-1'!W:W,C45,'Planificación 2026-1'!G:G,"AF"))&gt;0,"P01"," ")</f>
        <v xml:space="preserve"> </v>
      </c>
      <c r="J45" s="78" t="str">
        <f>IF(SUM(COUNTIFS('Planificación 2026-1'!E:E,"PRINCIPAL",'Planificación 2026-1'!W:W,C45,'Planificación 2026-1'!G:G,"EN"))&gt;0,"P02"," ")</f>
        <v xml:space="preserve"> </v>
      </c>
      <c r="K45" s="78" t="str">
        <f>IF(SUM(COUNTIFS('Planificación 2026-1'!E:E,"PRINCIPAL",'Planificación 2026-1'!W:W,C45,'Planificación 2026-1'!G:G,"IS"))&gt;0,"P03"," ")</f>
        <v xml:space="preserve"> </v>
      </c>
      <c r="L45" s="78" t="str">
        <f>IF(SUM(COUNTIFS('Planificación 2026-1'!E:E,"PRINCIPAL",'Planificación 2026-1'!W:W,C45,'Planificación 2026-1'!G:G,"PS"))&gt;0,"P04"," ")</f>
        <v xml:space="preserve"> </v>
      </c>
      <c r="M45" s="78"/>
      <c r="N45" s="78" t="str">
        <f>IF(SUM(COUNTIFS('Planificación 2026-1'!E:E,"PRINCIPAL",'Planificación 2026-1'!W:W,C45,'Planificación 2026-1'!G:G,"IN"))&gt;0,"P06"," ")</f>
        <v xml:space="preserve"> </v>
      </c>
      <c r="O45" s="78" t="str">
        <f>IF(SUM(COUNTIFS('Planificación 2026-1'!E:E,"PRINCIPAL",'Planificación 2026-1'!W:W,C45,'Planificación 2026-1'!G:G,"CA"))&gt;0,"P07"," ")</f>
        <v xml:space="preserve"> </v>
      </c>
      <c r="P45" s="78" t="str">
        <f>IF(SUM(COUNTIFS('Planificación 2026-1'!E:E,"PRINCIPAL",'Planificación 2026-1'!W:W,C45,'Planificación 2026-1'!G:G,"DE"))&gt;0,"P08"," ")</f>
        <v xml:space="preserve"> </v>
      </c>
      <c r="Q45" s="78" t="str">
        <f>IF(SUM(COUNTIFS('Planificación 2026-1'!E:E,"PRINCIPAL",'Planificación 2026-1'!W:W,C45,'Planificación 2026-1'!G:G,"OB"))&gt;0,"P09"," ")</f>
        <v xml:space="preserve"> </v>
      </c>
      <c r="R45" s="78" t="str">
        <f>IF(SUM(COUNTIFS('Planificación 2026-1'!E:E,"PRINCIPAL",'Planificación 2026-1'!W:W,C45,'Planificación 2026-1'!G:G,"MH"))&gt;0,"P31"," ")</f>
        <v xml:space="preserve"> </v>
      </c>
      <c r="S45" s="78" t="str">
        <f>IF(SUM(COUNTIFS('Planificación 2026-1'!E:E,"PRINCIPAL",'Planificación 2026-1'!W:W,C45,'Planificación 2026-1'!G:G,"IC"))&gt;0,"P32"," ")</f>
        <v xml:space="preserve"> </v>
      </c>
      <c r="T45" s="78" t="str">
        <f>IF(SUM(COUNTIFS('Planificación 2026-1'!E:E,"PRINCIPAL",'Planificación 2026-1'!W:W,C45,'Planificación 2026-1'!G:G,"AR"))&gt;0,"P34"," ")</f>
        <v xml:space="preserve"> </v>
      </c>
      <c r="U45" s="78" t="str">
        <f>IF(SUM(COUNTIFS('Planificación 2026-1'!E:E,"PRINCIPAL",'Planificación 2026-1'!W:W,C45,'Planificación 2026-1'!G:G,"T1"))&gt;0,"P35"," ")</f>
        <v xml:space="preserve"> </v>
      </c>
      <c r="V45" s="78" t="str">
        <f>IF(SUM(COUNTIFS('Planificación 2026-1'!E:E,"PRINCIPAL",'Planificación 2026-1'!W:W,C45,'Planificación 2026-1'!G:G,"T3"))&gt;0,"P36"," ")</f>
        <v xml:space="preserve"> </v>
      </c>
      <c r="W45" s="78" t="str">
        <f>IF(SUM(COUNTIFS('Planificación 2026-1'!E:E,"PRINCIPAL",'Planificación 2026-1'!W:W,C45,'Planificación 2026-1'!G:G,"T2"))&gt;0,"P37"," ")</f>
        <v xml:space="preserve"> </v>
      </c>
      <c r="X45" s="78" t="str">
        <f>IF(SUM(COUNTIFS('Planificación 2026-1'!E:E,"PRINCIPAL",'Planificación 2026-1'!W:W,C45,'Planificación 2026-1'!G:G,"AE"))&gt;0,"P38"," ")</f>
        <v xml:space="preserve"> </v>
      </c>
      <c r="Y45" s="78" t="str">
        <f>IF(SUM(COUNTIFS('Planificación 2026-1'!E:E,"PRINCIPAL",'Planificación 2026-1'!W:W,C45,'Planificación 2026-1'!G:G,"T4"))&gt;0,"P55"," ")</f>
        <v xml:space="preserve"> </v>
      </c>
      <c r="Z45" s="78" t="str">
        <f>IF(SUM(COUNTIFS('Planificación 2026-1'!E:E,"FILIAL",'Planificación 2026-1'!W:W,C45,'Planificación 2026-1'!G:G,"AF"))&gt;0," P01"," ")</f>
        <v xml:space="preserve"> </v>
      </c>
      <c r="AA45" s="78" t="str">
        <f>IF(SUM(COUNTIFS('Planificación 2026-1'!E:E,"FILIAL",'Planificación 2026-1'!W:W,C45,'Planificación 2026-1'!G:G,"EN"))&gt;0,"P02"," ")</f>
        <v xml:space="preserve"> </v>
      </c>
      <c r="AB45" s="78" t="str">
        <f>IF(SUM(COUNTIFS('Planificación 2026-1'!E:E,"FILIAL",'Planificación 2026-1'!W:W,C45,'Planificación 2026-1'!G:G,"IS"))&gt;0,"P03"," ")</f>
        <v xml:space="preserve"> </v>
      </c>
      <c r="AC45" s="78" t="str">
        <f>IF(SUM(COUNTIFS('Planificación 2026-1'!E:E,"FILIAL",'Planificación 2026-1'!W:W,C45,'Planificación 2026-1'!G:G,"PS"))&gt;0,"P04"," ")</f>
        <v>P04</v>
      </c>
      <c r="AD45" s="78"/>
      <c r="AE45" s="78" t="str">
        <f>IF(SUM(COUNTIFS('Planificación 2026-1'!E:E,"FILIAL",'Planificación 2026-1'!W:W,C45,'Planificación 2026-1'!G:G,"IN"))&gt;0,"P06"," ")</f>
        <v xml:space="preserve"> </v>
      </c>
      <c r="AF45" s="78" t="str">
        <f>IF(SUM(COUNTIFS('Planificación 2026-1'!E:E,"FILIAL",'Planificación 2026-1'!W:W,C45,'Planificación 2026-1'!G:G,"CA"))&gt;0,"P07"," ")</f>
        <v xml:space="preserve"> </v>
      </c>
      <c r="AG45" s="78" t="str">
        <f>IF(SUM(COUNTIFS('Planificación 2026-1'!E:E,"FILIAL",'Planificación 2026-1'!W:W,C45,'Planificación 2026-1'!G:G,"DE"))&gt;0,"P08"," ")</f>
        <v xml:space="preserve"> </v>
      </c>
      <c r="AH45" s="78" t="str">
        <f>IF(SUM(COUNTIFS('Planificación 2026-1'!E:E,"FILIAL",'Planificación 2026-1'!W:W,C45,'Planificación 2026-1'!G:G,"OB"))&gt;0,"P09"," ")</f>
        <v xml:space="preserve"> </v>
      </c>
      <c r="AI45" s="78" t="str">
        <f>IF(SUM(COUNTIFS('Planificación 2026-1'!E:E,"FILIAL",'Planificación 2026-1'!W:W,C45,'Planificación 2026-1'!G:G,"MH"))&gt;0,"P31"," ")</f>
        <v xml:space="preserve"> </v>
      </c>
      <c r="AJ45" s="78" t="str">
        <f>IF(SUM(COUNTIFS('Planificación 2026-1'!E:E,"FILIAL",'Planificación 2026-1'!W:W,C45,'Planificación 2026-1'!G:G,"IC"))&gt;0,"P32"," ")</f>
        <v xml:space="preserve"> </v>
      </c>
      <c r="AK45" s="78" t="str">
        <f>IF(SUM(COUNTIFS('Planificación 2026-1'!E:E,"FILIAL",'Planificación 2026-1'!W:W,C45,'Planificación 2026-1'!G:G,"AR"))&gt;0,"P34"," ")</f>
        <v xml:space="preserve"> </v>
      </c>
      <c r="AL45" s="78" t="str">
        <f>IF(SUM(COUNTIFS('Planificación 2026-1'!E:E,"FILIAL",'Planificación 2026-1'!W:W,C45,'Planificación 2026-1'!G:G,"T1"))&gt;0,"P35"," ")</f>
        <v xml:space="preserve"> </v>
      </c>
      <c r="AM45" s="78" t="str">
        <f>IF(SUM(COUNTIFS('Planificación 2026-1'!E:E,"FILIAL",'Planificación 2026-1'!W:W,C45,'Planificación 2026-1'!G:G,"T3"))&gt;0,"P36"," ")</f>
        <v xml:space="preserve"> </v>
      </c>
      <c r="AN45" s="78" t="str">
        <f>IF(SUM(COUNTIFS('Planificación 2026-1'!E:E,"FILIAL",'Planificación 2026-1'!W:W,C45,'Planificación 2026-1'!G:G,"T2"))&gt;0,"P37"," ")</f>
        <v xml:space="preserve"> </v>
      </c>
      <c r="AO45" s="78" t="str">
        <f>IF(SUM(COUNTIFS('Planificación 2026-1'!E:E,"FILIAL",'Planificación 2026-1'!W:W,C45,'Planificación 2026-1'!G:G,"AE"))&gt;0,"P38"," ")</f>
        <v xml:space="preserve"> </v>
      </c>
      <c r="AP45" s="78" t="str">
        <f>IF(SUM(COUNTIFS('Planificación 2026-1'!E:E,"FILIAL",'Planificación 2026-1'!W:W,C45,'Planificación 2026-1'!G:G,"T4"))&gt;0,"P55"," ")</f>
        <v xml:space="preserve"> </v>
      </c>
      <c r="AQ45" s="78" t="str">
        <f>IF(SUM(COUNTIFS('Planificación 2026-1'!E:E,"SUNAMPE",'Planificación 2026-1'!W:W,C45,'Planificación 2026-1'!G:G,"AF"))&gt;0," P01"," ")</f>
        <v xml:space="preserve"> </v>
      </c>
      <c r="AR45" s="78" t="str">
        <f>IF(SUM(COUNTIFS('Planificación 2026-1'!E:E,"SUNAMPE",'Planificación 2026-1'!W:W,C45,'Planificación 2026-1'!G:G,"EN"))&gt;0,"P02"," ")</f>
        <v xml:space="preserve"> </v>
      </c>
      <c r="AS45" s="78" t="str">
        <f>IF(SUM(COUNTIFS('Planificación 2026-1'!E:E,"SUNAMPE",'Planificación 2026-1'!W:W,C45,'Planificación 2026-1'!G:G,"IS"))&gt;0,"P03"," ")</f>
        <v xml:space="preserve"> </v>
      </c>
      <c r="AT45" s="78" t="str">
        <f>IF(SUM(COUNTIFS('Planificación 2026-1'!E:E,"SUNAMPE",'Planificación 2026-1'!W:W,C45,'Planificación 2026-1'!G:G,"PS"))&gt;0,"P04"," ")</f>
        <v xml:space="preserve"> </v>
      </c>
      <c r="AU45" s="78"/>
      <c r="AV45" s="78" t="str">
        <f>IF(SUM(COUNTIFS('Planificación 2026-1'!E:E,"SUNAMPE",'Planificación 2026-1'!W:W,C45,'Planificación 2026-1'!G:G,"IN"))&gt;0,"P06"," ")</f>
        <v xml:space="preserve"> </v>
      </c>
      <c r="AW45" s="78" t="str">
        <f>IF(SUM(COUNTIFS('Planificación 2026-1'!E:E,"SUNAMPE",'Planificación 2026-1'!W:W,C45,'Planificación 2026-1'!G:G,"CA"))&gt;0,"P07"," ")</f>
        <v xml:space="preserve"> </v>
      </c>
      <c r="AX45" s="78" t="str">
        <f>IF(SUM(COUNTIFS('Planificación 2026-1'!E:E,"SUNAMPE",'Planificación 2026-1'!W:W,C45,'Planificación 2026-1'!G:G,"DE"))&gt;0,"P08"," ")</f>
        <v xml:space="preserve"> </v>
      </c>
      <c r="AY45" s="78" t="str">
        <f>IF(SUM(COUNTIFS('Planificación 2026-1'!E:E,"SUNAMPE",'Planificación 2026-1'!W:W,C45,'Planificación 2026-1'!G:G,"OB"))&gt;0,"P09"," ")</f>
        <v xml:space="preserve"> </v>
      </c>
      <c r="AZ45" s="78" t="str">
        <f>IF(SUM(COUNTIFS('Planificación 2026-1'!E:E,"SUNAMPE",'Planificación 2026-1'!W:W,C45,'Planificación 2026-1'!G:G,"MH"))&gt;0,"P31"," ")</f>
        <v xml:space="preserve"> </v>
      </c>
      <c r="BA45" s="78" t="str">
        <f>IF(SUM(COUNTIFS('Planificación 2026-1'!E:E,"SUNAMPE",'Planificación 2026-1'!W:W,C45,'Planificación 2026-1'!G:G,"IC"))&gt;0,"P32"," ")</f>
        <v xml:space="preserve"> </v>
      </c>
      <c r="BB45" s="78" t="str">
        <f>IF(SUM(COUNTIFS('Planificación 2026-1'!E:E,"SUNAMPE",'Planificación 2026-1'!W:W,C45,'Planificación 2026-1'!G:G,"AR"))&gt;0,"P34"," ")</f>
        <v xml:space="preserve"> </v>
      </c>
      <c r="BC45" s="78" t="str">
        <f>IF(SUM(COUNTIFS('Planificación 2026-1'!E:E,"SUNAMPE",'Planificación 2026-1'!W:W,C45,'Planificación 2026-1'!G:G,"T1"))&gt;0,"P35"," ")</f>
        <v xml:space="preserve"> </v>
      </c>
      <c r="BD45" s="78" t="str">
        <f>IF(SUM(COUNTIFS('Planificación 2026-1'!E:E,"SUNAMPE",'Planificación 2026-1'!W:W,C45,'Planificación 2026-1'!G:G,"T3"))&gt;0,"P36"," ")</f>
        <v xml:space="preserve"> </v>
      </c>
      <c r="BE45" s="78" t="str">
        <f>IF(SUM(COUNTIFS('Planificación 2026-1'!E:E,"SUNAMPE",'Planificación 2026-1'!W:W,C45,'Planificación 2026-1'!G:G,"T2"))&gt;0,"P37"," ")</f>
        <v xml:space="preserve"> </v>
      </c>
      <c r="BF45" s="78" t="str">
        <f>IF(SUM(COUNTIFS('Planificación 2026-1'!E:E,"SUNAMPE",'Planificación 2026-1'!W:W,C45,'Planificación 2026-1'!G:G,"AE"))&gt;0,"P38"," ")</f>
        <v xml:space="preserve"> </v>
      </c>
      <c r="BG45" s="78" t="str">
        <f>IF(SUM(COUNTIFS('Planificación 2026-1'!E:E,"SUNAMPE",'Planificación 2026-1'!W:W,C45,'Planificación 2026-1'!G:G,"T4"))&gt;0,"P55"," ")</f>
        <v xml:space="preserve"> </v>
      </c>
      <c r="BH45" s="78" t="str">
        <f>IF(SUM(COUNTIFS('Planificación 2026-1'!E:E,"HUAURA",'Planificación 2026-1'!W:W,C45,'Planificación 2026-1'!G:G,"AF"))&gt;0," P01"," ")</f>
        <v xml:space="preserve"> </v>
      </c>
      <c r="BI45" s="78" t="str">
        <f>IF(SUM(COUNTIFS('Planificación 2026-1'!E:E,"HUAURA",'Planificación 2026-1'!W:W,C45,'Planificación 2026-1'!G:G,"EN"))&gt;0,"P02"," ")</f>
        <v xml:space="preserve"> </v>
      </c>
      <c r="BJ45" s="78" t="str">
        <f>IF(SUM(COUNTIFS('Planificación 2026-1'!E:E,"HUAURA",'Planificación 2026-1'!W:W,C45,'Planificación 2026-1'!G:G,"IS"))&gt;0,"P03"," ")</f>
        <v xml:space="preserve"> </v>
      </c>
      <c r="BK45" s="78" t="str">
        <f>IF(SUM(COUNTIFS('Planificación 2026-1'!E:E,"HUAURA",'Planificación 2026-1'!W:W,C45,'Planificación 2026-1'!G:G,"PS"))&gt;0,"P04"," ")</f>
        <v xml:space="preserve"> </v>
      </c>
      <c r="BL45" s="78"/>
      <c r="BM45" s="78" t="str">
        <f>IF(SUM(COUNTIFS('Planificación 2026-1'!E:E,"HUAURA",'Planificación 2026-1'!W:W,C45,'Planificación 2026-1'!G:G,"IN"))&gt;0,"P06"," ")</f>
        <v xml:space="preserve"> </v>
      </c>
      <c r="BN45" s="78" t="str">
        <f>IF(SUM(COUNTIFS('Planificación 2026-1'!E:E,"HUAURA",'Planificación 2026-1'!W:W,C45,'Planificación 2026-1'!G:G,"CA"))&gt;0,"P07"," ")</f>
        <v xml:space="preserve"> </v>
      </c>
      <c r="BO45" s="78" t="str">
        <f>IF(SUM(COUNTIFS('Planificación 2026-1'!E:E,"HUAURA",'Planificación 2026-1'!W:W,C45,'Planificación 2026-1'!G:G,"DE"))&gt;0,"P08"," ")</f>
        <v xml:space="preserve"> </v>
      </c>
      <c r="BP45" s="78" t="str">
        <f>IF(SUM(COUNTIFS('Planificación 2026-1'!E:E,"HUAURA",'Planificación 2026-1'!W:W,C45,'Planificación 2026-1'!G:G,"OB"))&gt;0,"P09"," ")</f>
        <v xml:space="preserve"> </v>
      </c>
      <c r="BQ45" s="78" t="str">
        <f>IF(SUM(COUNTIFS('Planificación 2026-1'!E:E,"HUAURA",'Planificación 2026-1'!W:W,C45,'Planificación 2026-1'!G:G,"MH"))&gt;0,"P31"," ")</f>
        <v xml:space="preserve"> </v>
      </c>
      <c r="BR45" s="78" t="str">
        <f>IF(SUM(COUNTIFS('Planificación 2026-1'!E:E,"HUAURA",'Planificación 2026-1'!W:W,C45,'Planificación 2026-1'!G:G,"IC"))&gt;0,"P32"," ")</f>
        <v xml:space="preserve"> </v>
      </c>
      <c r="BS45" s="78" t="str">
        <f>IF(SUM(COUNTIFS('Planificación 2026-1'!E:E,"HUAURA",'Planificación 2026-1'!W:W,C45,'Planificación 2026-1'!G:G,"AR"))&gt;0,"P34"," ")</f>
        <v xml:space="preserve"> </v>
      </c>
      <c r="BT45" s="78" t="str">
        <f>IF(SUM(COUNTIFS('Planificación 2026-1'!E:E,"HUAURA",'Planificación 2026-1'!W:W,C45,'Planificación 2026-1'!G:G,"T1"))&gt;0,"P35"," ")</f>
        <v xml:space="preserve"> </v>
      </c>
      <c r="BU45" s="78" t="str">
        <f>IF(SUM(COUNTIFS('Planificación 2026-1'!E:E,"HUAURA",'Planificación 2026-1'!W:W,C45,'Planificación 2026-1'!G:G,"T3"))&gt;0,"P36"," ")</f>
        <v xml:space="preserve"> </v>
      </c>
      <c r="BV45" s="78" t="str">
        <f>IF(SUM(COUNTIFS('Planificación 2026-1'!E:E,"HUAURA",'Planificación 2026-1'!W:W,C45,'Planificación 2026-1'!G:G,"T2"))&gt;0,"P37"," ")</f>
        <v xml:space="preserve"> </v>
      </c>
      <c r="BW45" s="78" t="str">
        <f>IF(SUM(COUNTIFS('Planificación 2026-1'!E:E,"HUAURA",'Planificación 2026-1'!W:W,C45,'Planificación 2026-1'!G:G,"AE"))&gt;0,"P38"," ")</f>
        <v xml:space="preserve"> </v>
      </c>
      <c r="BX45" s="78" t="str">
        <f>IF(SUM(COUNTIFS('Planificación 2026-1'!E:E,"HUAURA",'Planificación 2026-1'!W:W,C45,'Planificación 2026-1'!G:G,"T4"))&gt;0,"P55"," ")</f>
        <v xml:space="preserve"> </v>
      </c>
      <c r="BY45" s="79">
        <f>SUMIFS('Planificación 2026-1'!R:R,'Planificación 2026-1'!W:W,C45,'Planificación 2026-1'!G:G,"AF",'Planificación 2026-1'!H:H,"&gt;2")</f>
        <v>0</v>
      </c>
      <c r="BZ45" s="79">
        <f>SUMIFS('Planificación 2026-1'!R:R,'Planificación 2026-1'!W:W,C45,'Planificación 2026-1'!G:G,"EN",'Planificación 2026-1'!H:H,"&gt;2")</f>
        <v>0</v>
      </c>
      <c r="CA45" s="79">
        <f>SUMIFS('Planificación 2026-1'!R:R,'Planificación 2026-1'!W:W,C45,'Planificación 2026-1'!G:G,"IS",'Planificación 2026-1'!H:H,"&gt;2")</f>
        <v>0</v>
      </c>
      <c r="CB45" s="79">
        <f>SUMIFS('Planificación 2026-1'!R:R,'Planificación 2026-1'!W:W,C45,'Planificación 2026-1'!G:G,"PS",'Planificación 2026-1'!H:H,"&gt;2")</f>
        <v>15</v>
      </c>
      <c r="CC45" s="79">
        <f>SUMIFS('Planificación 2026-1'!R:R,'Planificación 2026-1'!W:W,C45,'Planificación 2026-1'!G:G,"IN",'Planificación 2026-1'!H:H,"&gt;2")</f>
        <v>0</v>
      </c>
      <c r="CD45" s="79">
        <f>SUMIFS('Planificación 2026-1'!R:R,'Planificación 2026-1'!W:W,C45,'Planificación 2026-1'!G:G,"CA",'Planificación 2026-1'!H:H,"&gt;2")</f>
        <v>0</v>
      </c>
      <c r="CE45" s="79">
        <f>SUMIFS('Planificación 2026-1'!R:R,'Planificación 2026-1'!W:W,C45,'Planificación 2026-1'!G:G,"DE",'Planificación 2026-1'!H:H,"&gt;2")</f>
        <v>0</v>
      </c>
      <c r="CF45" s="79">
        <f>SUMIFS('Planificación 2026-1'!R:R,'Planificación 2026-1'!W:W,C45,'Planificación 2026-1'!G:G,"OB",'Planificación 2026-1'!H:H,"&gt;2")</f>
        <v>0</v>
      </c>
      <c r="CG45" s="79">
        <f>SUMIFS('Planificación 2026-1'!R:R,'Planificación 2026-1'!W:W,C45,'Planificación 2026-1'!G:G,"MH",'Planificación 2026-1'!H:H,"&gt;2")</f>
        <v>0</v>
      </c>
      <c r="CH45" s="79">
        <f>SUMIFS('Planificación 2026-1'!R:R,'Planificación 2026-1'!W:W,C45,'Planificación 2026-1'!G:G,"IC",'Planificación 2026-1'!H:H,"&gt;2")</f>
        <v>0</v>
      </c>
      <c r="CI45" s="79">
        <f>SUMIFS('Planificación 2026-1'!R:R,'Planificación 2026-1'!W:W,C45,'Planificación 2026-1'!G:G,"AR",'Planificación 2026-1'!H:H,"&gt;2")</f>
        <v>0</v>
      </c>
      <c r="CJ45" s="79">
        <f>SUMIFS('Planificación 2026-1'!R:R,'Planificación 2026-1'!W:W,C45,'Planificación 2026-1'!G:G,"T1",'Planificación 2026-1'!H:H,"&gt;2")</f>
        <v>0</v>
      </c>
      <c r="CK45" s="79">
        <f>SUMIFS('Planificación 2026-1'!R:R,'Planificación 2026-1'!W:W,C45,'Planificación 2026-1'!G:G,"T3",'Planificación 2026-1'!H:H,"&gt;2")</f>
        <v>0</v>
      </c>
      <c r="CL45" s="79">
        <f>SUMIFS('Planificación 2026-1'!R:R,'Planificación 2026-1'!W:W,C45,'Planificación 2026-1'!G:G,"T2",'Planificación 2026-1'!H:H,"&gt;2")</f>
        <v>0</v>
      </c>
      <c r="CM45" s="79">
        <f>SUMIFS('Planificación 2026-1'!R:R,'Planificación 2026-1'!W:W,C45,'Planificación 2026-1'!G:G,"AE",'Planificación 2026-1'!H:H,"&gt;2")</f>
        <v>0</v>
      </c>
      <c r="CN45" s="79">
        <f>SUMIFS('Planificación 2026-1'!R:R,'Planificación 2026-1'!W:W,C45,'Planificación 2026-1'!G:G,"T4",'Planificación 2026-1'!H:H,"&gt;2")</f>
        <v>0</v>
      </c>
      <c r="CO45" s="79">
        <f>SUMIFS('Planificación 2026-1'!R:R,'Planificación 2026-1'!W:W,C45,'Planificación 2026-1'!G:G,"AF",'Planificación 2026-1'!H:H,"&lt;3")</f>
        <v>0</v>
      </c>
      <c r="CP45" s="79">
        <f>SUMIFS('Planificación 2026-1'!R:R,'Planificación 2026-1'!W:W,C45,'Planificación 2026-1'!G:G,"EN",'Planificación 2026-1'!H:H,"&lt;3")</f>
        <v>0</v>
      </c>
      <c r="CQ45" s="79">
        <f>SUMIFS('Planificación 2026-1'!R:R,'Planificación 2026-1'!W:W,C45,'Planificación 2026-1'!G:G,"IS",'Planificación 2026-1'!H:H,"&lt;3")</f>
        <v>0</v>
      </c>
      <c r="CR45" s="79">
        <f>SUMIFS('Planificación 2026-1'!R:R,'Planificación 2026-1'!W:W,C45,'Planificación 2026-1'!G:G,"PS",'Planificación 2026-1'!H:H,"&lt;3")</f>
        <v>0</v>
      </c>
      <c r="CS45" s="79">
        <f>SUMIFS('Planificación 2026-1'!R:R,'Planificación 2026-1'!W:W,C45,'Planificación 2026-1'!G:G,"IN",'Planificación 2026-1'!H:H,"&lt;3")</f>
        <v>0</v>
      </c>
      <c r="CT45" s="79">
        <f>SUMIFS('Planificación 2026-1'!R:R,'Planificación 2026-1'!W:W,C45,'Planificación 2026-1'!G:G,"CA",'Planificación 2026-1'!H:H,"&lt;3")</f>
        <v>0</v>
      </c>
      <c r="CU45" s="79">
        <f>SUMIFS('Planificación 2026-1'!R:R,'Planificación 2026-1'!W:W,C45,'Planificación 2026-1'!G:G,"DE",'Planificación 2026-1'!H:H,"&lt;3")</f>
        <v>0</v>
      </c>
      <c r="CV45" s="79">
        <f>SUMIFS('Planificación 2026-1'!R:R,'Planificación 2026-1'!W:W,C45,'Planificación 2026-1'!G:G,"OB",'Planificación 2026-1'!H:H,"&lt;3")</f>
        <v>0</v>
      </c>
      <c r="CW45" s="79">
        <f>SUMIFS('Planificación 2026-1'!R:R,'Planificación 2026-1'!W:W,C45,'Planificación 2026-1'!G:G,"MH",'Planificación 2026-1'!H:H,"&lt;3")</f>
        <v>0</v>
      </c>
      <c r="CX45" s="79">
        <f>SUMIFS('Planificación 2026-1'!R:R,'Planificación 2026-1'!W:W,C45,'Planificación 2026-1'!G:G,"IC",'Planificación 2026-1'!H:H,"&lt;3")</f>
        <v>0</v>
      </c>
      <c r="CY45" s="79">
        <f>SUMIFS('Planificación 2026-1'!R:R,'Planificación 2026-1'!W:W,C45,'Planificación 2026-1'!G:G,"AR",'Planificación 2026-1'!H:H,"&lt;3")</f>
        <v>0</v>
      </c>
      <c r="CZ45" s="79">
        <f>SUMIFS('Planificación 2026-1'!R:R,'Planificación 2026-1'!W:W,C45,'Planificación 2026-1'!G:G,"T1",'Planificación 2026-1'!H:H,"&lt;3")</f>
        <v>0</v>
      </c>
      <c r="DA45" s="79">
        <f>SUMIFS('Planificación 2026-1'!R:R,'Planificación 2026-1'!W:W,C45,'Planificación 2026-1'!G:G,"T3",'Planificación 2026-1'!H:H,"&lt;3")</f>
        <v>0</v>
      </c>
      <c r="DB45" s="79">
        <f>SUMIFS('Planificación 2026-1'!R:R,'Planificación 2026-1'!W:W,C45,'Planificación 2026-1'!G:G,"T2",'Planificación 2026-1'!H:H,"&lt;3")</f>
        <v>0</v>
      </c>
      <c r="DC45" s="79">
        <f>SUMIFS('Planificación 2026-1'!R:R,'Planificación 2026-1'!W:W,C45,'Planificación 2026-1'!G:G,"AE",'Planificación 2026-1'!H:H,"&lt;3")</f>
        <v>0</v>
      </c>
      <c r="DD45" s="79">
        <f>SUMIFS('Planificación 2026-1'!R:R,'Planificación 2026-1'!W:W,C45,'Planificación 2026-1'!G:G,"T4",'Planificación 2026-1'!H:H,"&lt;3")</f>
        <v>0</v>
      </c>
      <c r="DE45" s="78" t="str">
        <f t="shared" si="4"/>
        <v/>
      </c>
      <c r="DF45" s="30">
        <f>IF(C45="","",SUMIFS('Planificación 2026-1'!R:R,'Planificación 2026-1'!W:W,C45,'Planificación 2026-1'!E:E,"PRINCIPAL",'Planificación 2026-1'!X:X,"VIRTUAL"))</f>
        <v>0</v>
      </c>
      <c r="DG45" s="30">
        <f>IF(C45="","",SUMIFS('Planificación 2026-1'!R:R,'Planificación 2026-1'!W:W,C45,'Planificación 2026-1'!E:E,"PRINCIPAL",'Planificación 2026-1'!X:X,"PRESENCIAL"))</f>
        <v>0</v>
      </c>
      <c r="DH45" s="30">
        <f>IF(C45="","",SUMIFS('Planificación 2026-1'!R:R,'Planificación 2026-1'!W:W,C45,'Planificación 2026-1'!E:E,"PRINCIPAL",'Planificación 2026-1'!X:X,"HIBRIDO PRESENCIAL"))</f>
        <v>0</v>
      </c>
      <c r="DI45" s="78" t="str">
        <f t="shared" si="5"/>
        <v>P04</v>
      </c>
      <c r="DJ45" s="78">
        <f>IF(C45="","",SUMIFS('Planificación 2026-1'!R:R,'Planificación 2026-1'!W:W,C45,'Planificación 2026-1'!E:E,"FILIAL",'Planificación 2026-1'!X:X,"VIRTUAL"))</f>
        <v>0</v>
      </c>
      <c r="DK45" s="80">
        <f>IF(C45="","",SUMIFS('Planificación 2026-1'!R:R,'Planificación 2026-1'!W:W,C45,'Planificación 2026-1'!E:E,"FILIAL",'Planificación 2026-1'!X:X,"PRESENCIAL"))</f>
        <v>15</v>
      </c>
      <c r="DL45" s="42">
        <f>IF(C45="","",SUMIFS('Planificación 2026-1'!R:R,'Planificación 2026-1'!W:W,C45,'Planificación 2026-1'!E:E,"FILIAL",'Planificación 2026-1'!X:X,"HIBRIDO PRESENCIAL"))</f>
        <v>0</v>
      </c>
      <c r="DM45" s="81" t="str">
        <f t="shared" si="6"/>
        <v/>
      </c>
      <c r="DN45" s="78">
        <f>IF(C45="","",SUMIFS('Planificación 2026-1'!R:R,'Planificación 2026-1'!W:W,C45,'Planificación 2026-1'!E:E,"SUNAMPE",'Planificación 2026-1'!X:X,"VIRTUAL"))</f>
        <v>0</v>
      </c>
      <c r="DO45" s="42">
        <f>IF(C45="","",SUMIFS('Planificación 2026-1'!R:R,'Planificación 2026-1'!W:W,C45,'Planificación 2026-1'!E:E,"SUNAMPE",'Planificación 2026-1'!X:X,"PRESENCIAL"))</f>
        <v>0</v>
      </c>
      <c r="DP45" s="81" t="str">
        <f t="shared" si="7"/>
        <v/>
      </c>
      <c r="DQ45" s="78">
        <f>IF(C45="","",SUMIFS('Planificación 2026-1'!R:R,'Planificación 2026-1'!W:W,C45,'Planificación 2026-1'!E:E,"HUAURA",'Planificación 2026-1'!X:X,"VIRTUAL"))</f>
        <v>0</v>
      </c>
      <c r="DR45" s="42">
        <f>IF(C45="","",SUMIFS('Planificación 2026-1'!R:R,'Planificación 2026-1'!W:W,C45,'Planificación 2026-1'!E:E,"HUAURA",'Planificación 2026-1'!X:X,"PRESENCIAL"))</f>
        <v>0</v>
      </c>
      <c r="DS45" s="48">
        <f>SUMIFS('Planificación 2026-1'!R:R,'Planificación 2026-1'!W:W,C45,'Planificación 2026-1'!E:E,"PRINCIPAL",'Planificación 2026-1'!X:X,"VIRTUAL",'Planificación 2026-1'!H:H,"&gt;2")</f>
        <v>0</v>
      </c>
      <c r="DT45" s="48">
        <f>SUMIFS('Planificación 2026-1'!R:R,'Planificación 2026-1'!W:W,C45,'Planificación 2026-1'!E:E,"PRINCIPAL",'Planificación 2026-1'!X:X,"&lt;&gt;VIRTUAL",'Planificación 2026-1'!H:H,"&gt;2")</f>
        <v>0</v>
      </c>
      <c r="DU45" s="48">
        <f>SUMIFS('Planificación 2026-1'!R:R,'Planificación 2026-1'!W:W,C45,'Planificación 2026-1'!E:E,"SUNAMPE",'Planificación 2026-1'!X:X,"VIRTUAL",'Planificación 2026-1'!H:H,"&gt;2")</f>
        <v>0</v>
      </c>
      <c r="DV45" s="48">
        <f>SUMIFS('Planificación 2026-1'!R:R,'Planificación 2026-1'!W:W,C45,'Planificación 2026-1'!E:E,"SUNAMPE",'Planificación 2026-1'!X:X,"&lt;&gt;VIRTUAL",'Planificación 2026-1'!H:H,"&gt;2")</f>
        <v>0</v>
      </c>
      <c r="DW45" s="48">
        <f>SUMIFS('Planificación 2026-1'!R:R,'Planificación 2026-1'!W:W,C45,'Planificación 2026-1'!E:E,"FILIAL",'Planificación 2026-1'!X:X,"VIRTUAL",'Planificación 2026-1'!H:H,"&gt;2")</f>
        <v>0</v>
      </c>
      <c r="DX45" s="48">
        <f>SUMIFS('Planificación 2026-1'!R:R,'Planificación 2026-1'!W:W,C45,'Planificación 2026-1'!E:E,"FILIAL",'Planificación 2026-1'!X:X,"&lt;&gt;VIRTUAL",'Planificación 2026-1'!H:H,"&gt;2")</f>
        <v>15</v>
      </c>
      <c r="DY45" s="48">
        <f>SUMIFS('Planificación 2026-1'!R:R,'Planificación 2026-1'!W:W,C45,'Planificación 2026-1'!E:E,"PORUMA",'Planificación 2026-1'!X:X,"VIRTUAL",'Planificación 2026-1'!H:H,"&gt;2")</f>
        <v>0</v>
      </c>
      <c r="DZ45" s="48">
        <f>SUMIFS('Planificación 2026-1'!R:R,'Planificación 2026-1'!W:W,C45,'Planificación 2026-1'!E:E,"PORUMA",'Planificación 2026-1'!X:X,"&lt;&gt;VIRTUAL",'Planificación 2026-1'!H:H,"&gt;2")</f>
        <v>0</v>
      </c>
      <c r="EA45" s="48">
        <f>SUMIFS('Planificación 2026-1'!R:R,'Planificación 2026-1'!W:W,C45,'Planificación 2026-1'!E:E,"HUAURA",'Planificación 2026-1'!X:X,"VIRTUAL",'Planificación 2026-1'!H:H,"&gt;2")</f>
        <v>0</v>
      </c>
      <c r="EB45" s="48">
        <f>SUMIFS('Planificación 2026-1'!R:R,'Planificación 2026-1'!W:W,C45,'Planificación 2026-1'!E:E,"HUAURA",'Planificación 2026-1'!X:X,"&lt;&gt;VIRTUAL",'Planificación 2026-1'!H:H,"&gt;2")</f>
        <v>0</v>
      </c>
      <c r="EC45" s="48">
        <f>SUMIFS('Planificación 2026-1'!R:R,'Planificación 2026-1'!W:W,C45,'Planificación 2026-1'!E:E,"PRINCIPAL",'Planificación 2026-1'!X:X,"VIRTUAL",'Planificación 2026-1'!H:H,"&lt;3")</f>
        <v>0</v>
      </c>
      <c r="ED45" s="48">
        <f>SUMIFS('Planificación 2026-1'!R:R,'Planificación 2026-1'!W:W,C45,'Planificación 2026-1'!E:E,"PRINCIPAL",'Planificación 2026-1'!X:X,"&lt;&gt;VIRTUAL",'Planificación 2026-1'!H:H,"&lt;3")</f>
        <v>0</v>
      </c>
      <c r="EE45" s="48">
        <f>SUMIFS('Planificación 2026-1'!R:R,'Planificación 2026-1'!W:W,C45,'Planificación 2026-1'!E:E,"SUNAMPE",'Planificación 2026-1'!X:X,"VIRTUAL",'Planificación 2026-1'!H:H,"&lt;3")</f>
        <v>0</v>
      </c>
      <c r="EF45" s="48">
        <f>SUMIFS('Planificación 2026-1'!R:R,'Planificación 2026-1'!W:W,C45,'Planificación 2026-1'!E:E,"SUNAMPE",'Planificación 2026-1'!X:X,"&lt;&gt;VIRTUAL",'Planificación 2026-1'!H:H,"&lt;3")</f>
        <v>0</v>
      </c>
      <c r="EG45" s="48">
        <f>SUMIFS('Planificación 2026-1'!R:R,'Planificación 2026-1'!W:W,C45,'Planificación 2026-1'!E:E,"FILIAL",'Planificación 2026-1'!X:X,"VIRTUAL",'Planificación 2026-1'!H:H,"&lt;3")</f>
        <v>0</v>
      </c>
      <c r="EH45" s="48">
        <f>SUMIFS('Planificación 2026-1'!R:R,'Planificación 2026-1'!W:W,C45,'Planificación 2026-1'!E:E,"FILIAL",'Planificación 2026-1'!X:X,"&lt;&gt;VIRTUAL",'Planificación 2026-1'!H:H,"&lt;3")</f>
        <v>0</v>
      </c>
      <c r="EI45" s="48">
        <f>SUMIFS('Planificación 2026-1'!R:R,'Planificación 2026-1'!W:W,C45,'Planificación 2026-1'!E:E,"PORUMA",'Planificación 2026-1'!X:X,"VIRTUAL",'Planificación 2026-1'!H:H,"&lt;3")</f>
        <v>0</v>
      </c>
      <c r="EJ45" s="48">
        <f>SUMIFS('Planificación 2026-1'!R:R,'Planificación 2026-1'!W:W,C45,'Planificación 2026-1'!E:E,"PORUMA",'Planificación 2026-1'!X:X,"&lt;&gt;VIRTUAL",'Planificación 2026-1'!H:H,"&lt;3")</f>
        <v>0</v>
      </c>
      <c r="EK45" s="48">
        <f>SUMIFS('Planificación 2026-1'!R:R,'Planificación 2026-1'!W:W,C45,'Planificación 2026-1'!E:E,"HUAURA",'Planificación 2026-1'!X:X,"VIRTUAL",'Planificación 2026-1'!H:H,"&lt;3")</f>
        <v>0</v>
      </c>
      <c r="EL45" s="48">
        <f>SUMIFS('Planificación 2026-1'!R:R,'Planificación 2026-1'!W:W,C45,'Planificación 2026-1'!E:E,"HUAURA",'Planificación 2026-1'!X:X,"&lt;&gt;VIRTUAL",'Planificación 2026-1'!H:H,"&lt;3")</f>
        <v>0</v>
      </c>
      <c r="EM45" s="48">
        <f t="shared" si="8"/>
        <v>15</v>
      </c>
      <c r="EN45" s="48">
        <f t="shared" si="9"/>
        <v>0</v>
      </c>
      <c r="EO45" s="48">
        <f t="shared" si="10"/>
        <v>0</v>
      </c>
      <c r="EP45" s="48">
        <f t="shared" si="11"/>
        <v>0</v>
      </c>
      <c r="EQ45" s="48">
        <f t="shared" si="12"/>
        <v>0</v>
      </c>
      <c r="ER45" s="48"/>
      <c r="ES45" s="48">
        <f t="shared" si="13"/>
        <v>0</v>
      </c>
      <c r="ET45" s="48">
        <f t="shared" si="14"/>
        <v>15</v>
      </c>
      <c r="EU45" s="48" t="b">
        <f t="shared" si="15"/>
        <v>1</v>
      </c>
      <c r="EV45" s="48" t="str">
        <f t="shared" si="16"/>
        <v>FILIAL</v>
      </c>
      <c r="EW45" s="48" t="str">
        <f t="shared" si="17"/>
        <v>PRESENCIAL</v>
      </c>
    </row>
    <row r="46" spans="1:153" x14ac:dyDescent="0.3">
      <c r="A46" s="53"/>
      <c r="B46" s="383">
        <v>43</v>
      </c>
      <c r="C46" s="107" t="s">
        <v>52</v>
      </c>
      <c r="D46" s="82">
        <f>SUMIF('Planificación 2026-1'!W:W,C46,'Planificación 2026-1'!R:R)</f>
        <v>38</v>
      </c>
      <c r="E46" s="384" t="s">
        <v>341</v>
      </c>
      <c r="F46" s="107" t="s">
        <v>430</v>
      </c>
      <c r="G46" s="107" t="s">
        <v>431</v>
      </c>
      <c r="H46" s="107" t="s">
        <v>438</v>
      </c>
      <c r="I46" s="77" t="str">
        <f>IF(SUM(COUNTIFS('Planificación 2026-1'!E:E,"PRINCIPAL",'Planificación 2026-1'!W:W,C46,'Planificación 2026-1'!G:G,"AF"))&gt;0,"P01"," ")</f>
        <v xml:space="preserve"> </v>
      </c>
      <c r="J46" s="78" t="str">
        <f>IF(SUM(COUNTIFS('Planificación 2026-1'!E:E,"PRINCIPAL",'Planificación 2026-1'!W:W,C46,'Planificación 2026-1'!G:G,"EN"))&gt;0,"P02"," ")</f>
        <v xml:space="preserve"> </v>
      </c>
      <c r="K46" s="78" t="str">
        <f>IF(SUM(COUNTIFS('Planificación 2026-1'!E:E,"PRINCIPAL",'Planificación 2026-1'!W:W,C46,'Planificación 2026-1'!G:G,"IS"))&gt;0,"P03"," ")</f>
        <v xml:space="preserve"> </v>
      </c>
      <c r="L46" s="78" t="str">
        <f>IF(SUM(COUNTIFS('Planificación 2026-1'!E:E,"PRINCIPAL",'Planificación 2026-1'!W:W,C46,'Planificación 2026-1'!G:G,"PS"))&gt;0,"P04"," ")</f>
        <v xml:space="preserve"> </v>
      </c>
      <c r="M46" s="78"/>
      <c r="N46" s="78" t="str">
        <f>IF(SUM(COUNTIFS('Planificación 2026-1'!E:E,"PRINCIPAL",'Planificación 2026-1'!W:W,C46,'Planificación 2026-1'!G:G,"IN"))&gt;0,"P06"," ")</f>
        <v xml:space="preserve"> </v>
      </c>
      <c r="O46" s="78" t="str">
        <f>IF(SUM(COUNTIFS('Planificación 2026-1'!E:E,"PRINCIPAL",'Planificación 2026-1'!W:W,C46,'Planificación 2026-1'!G:G,"CA"))&gt;0,"P07"," ")</f>
        <v xml:space="preserve"> </v>
      </c>
      <c r="P46" s="78" t="str">
        <f>IF(SUM(COUNTIFS('Planificación 2026-1'!E:E,"PRINCIPAL",'Planificación 2026-1'!W:W,C46,'Planificación 2026-1'!G:G,"DE"))&gt;0,"P08"," ")</f>
        <v xml:space="preserve"> </v>
      </c>
      <c r="Q46" s="78" t="str">
        <f>IF(SUM(COUNTIFS('Planificación 2026-1'!E:E,"PRINCIPAL",'Planificación 2026-1'!W:W,C46,'Planificación 2026-1'!G:G,"OB"))&gt;0,"P09"," ")</f>
        <v>P09</v>
      </c>
      <c r="R46" s="78" t="str">
        <f>IF(SUM(COUNTIFS('Planificación 2026-1'!E:E,"PRINCIPAL",'Planificación 2026-1'!W:W,C46,'Planificación 2026-1'!G:G,"MH"))&gt;0,"P31"," ")</f>
        <v xml:space="preserve"> </v>
      </c>
      <c r="S46" s="78" t="str">
        <f>IF(SUM(COUNTIFS('Planificación 2026-1'!E:E,"PRINCIPAL",'Planificación 2026-1'!W:W,C46,'Planificación 2026-1'!G:G,"IC"))&gt;0,"P32"," ")</f>
        <v xml:space="preserve"> </v>
      </c>
      <c r="T46" s="78" t="str">
        <f>IF(SUM(COUNTIFS('Planificación 2026-1'!E:E,"PRINCIPAL",'Planificación 2026-1'!W:W,C46,'Planificación 2026-1'!G:G,"AR"))&gt;0,"P34"," ")</f>
        <v xml:space="preserve"> </v>
      </c>
      <c r="U46" s="78" t="str">
        <f>IF(SUM(COUNTIFS('Planificación 2026-1'!E:E,"PRINCIPAL",'Planificación 2026-1'!W:W,C46,'Planificación 2026-1'!G:G,"T1"))&gt;0,"P35"," ")</f>
        <v xml:space="preserve"> </v>
      </c>
      <c r="V46" s="78" t="str">
        <f>IF(SUM(COUNTIFS('Planificación 2026-1'!E:E,"PRINCIPAL",'Planificación 2026-1'!W:W,C46,'Planificación 2026-1'!G:G,"T3"))&gt;0,"P36"," ")</f>
        <v xml:space="preserve"> </v>
      </c>
      <c r="W46" s="78" t="str">
        <f>IF(SUM(COUNTIFS('Planificación 2026-1'!E:E,"PRINCIPAL",'Planificación 2026-1'!W:W,C46,'Planificación 2026-1'!G:G,"T2"))&gt;0,"P37"," ")</f>
        <v xml:space="preserve"> </v>
      </c>
      <c r="X46" s="78" t="str">
        <f>IF(SUM(COUNTIFS('Planificación 2026-1'!E:E,"PRINCIPAL",'Planificación 2026-1'!W:W,C46,'Planificación 2026-1'!G:G,"AE"))&gt;0,"P38"," ")</f>
        <v xml:space="preserve"> </v>
      </c>
      <c r="Y46" s="78" t="str">
        <f>IF(SUM(COUNTIFS('Planificación 2026-1'!E:E,"PRINCIPAL",'Planificación 2026-1'!W:W,C46,'Planificación 2026-1'!G:G,"T4"))&gt;0,"P55"," ")</f>
        <v xml:space="preserve"> </v>
      </c>
      <c r="Z46" s="78" t="str">
        <f>IF(SUM(COUNTIFS('Planificación 2026-1'!E:E,"FILIAL",'Planificación 2026-1'!W:W,C46,'Planificación 2026-1'!G:G,"AF"))&gt;0," P01"," ")</f>
        <v xml:space="preserve"> </v>
      </c>
      <c r="AA46" s="78" t="str">
        <f>IF(SUM(COUNTIFS('Planificación 2026-1'!E:E,"FILIAL",'Planificación 2026-1'!W:W,C46,'Planificación 2026-1'!G:G,"EN"))&gt;0,"P02"," ")</f>
        <v xml:space="preserve"> </v>
      </c>
      <c r="AB46" s="78" t="str">
        <f>IF(SUM(COUNTIFS('Planificación 2026-1'!E:E,"FILIAL",'Planificación 2026-1'!W:W,C46,'Planificación 2026-1'!G:G,"IS"))&gt;0,"P03"," ")</f>
        <v xml:space="preserve"> </v>
      </c>
      <c r="AC46" s="78" t="str">
        <f>IF(SUM(COUNTIFS('Planificación 2026-1'!E:E,"FILIAL",'Planificación 2026-1'!W:W,C46,'Planificación 2026-1'!G:G,"PS"))&gt;0,"P04"," ")</f>
        <v xml:space="preserve"> </v>
      </c>
      <c r="AD46" s="78"/>
      <c r="AE46" s="78" t="str">
        <f>IF(SUM(COUNTIFS('Planificación 2026-1'!E:E,"FILIAL",'Planificación 2026-1'!W:W,C46,'Planificación 2026-1'!G:G,"IN"))&gt;0,"P06"," ")</f>
        <v xml:space="preserve"> </v>
      </c>
      <c r="AF46" s="78" t="str">
        <f>IF(SUM(COUNTIFS('Planificación 2026-1'!E:E,"FILIAL",'Planificación 2026-1'!W:W,C46,'Planificación 2026-1'!G:G,"CA"))&gt;0,"P07"," ")</f>
        <v xml:space="preserve"> </v>
      </c>
      <c r="AG46" s="78" t="str">
        <f>IF(SUM(COUNTIFS('Planificación 2026-1'!E:E,"FILIAL",'Planificación 2026-1'!W:W,C46,'Planificación 2026-1'!G:G,"DE"))&gt;0,"P08"," ")</f>
        <v xml:space="preserve"> </v>
      </c>
      <c r="AH46" s="78" t="str">
        <f>IF(SUM(COUNTIFS('Planificación 2026-1'!E:E,"FILIAL",'Planificación 2026-1'!W:W,C46,'Planificación 2026-1'!G:G,"OB"))&gt;0,"P09"," ")</f>
        <v>P09</v>
      </c>
      <c r="AI46" s="78" t="str">
        <f>IF(SUM(COUNTIFS('Planificación 2026-1'!E:E,"FILIAL",'Planificación 2026-1'!W:W,C46,'Planificación 2026-1'!G:G,"MH"))&gt;0,"P31"," ")</f>
        <v xml:space="preserve"> </v>
      </c>
      <c r="AJ46" s="78" t="str">
        <f>IF(SUM(COUNTIFS('Planificación 2026-1'!E:E,"FILIAL",'Planificación 2026-1'!W:W,C46,'Planificación 2026-1'!G:G,"IC"))&gt;0,"P32"," ")</f>
        <v xml:space="preserve"> </v>
      </c>
      <c r="AK46" s="78" t="str">
        <f>IF(SUM(COUNTIFS('Planificación 2026-1'!E:E,"FILIAL",'Planificación 2026-1'!W:W,C46,'Planificación 2026-1'!G:G,"AR"))&gt;0,"P34"," ")</f>
        <v xml:space="preserve"> </v>
      </c>
      <c r="AL46" s="78" t="str">
        <f>IF(SUM(COUNTIFS('Planificación 2026-1'!E:E,"FILIAL",'Planificación 2026-1'!W:W,C46,'Planificación 2026-1'!G:G,"T1"))&gt;0,"P35"," ")</f>
        <v>P35</v>
      </c>
      <c r="AM46" s="78" t="str">
        <f>IF(SUM(COUNTIFS('Planificación 2026-1'!E:E,"FILIAL",'Planificación 2026-1'!W:W,C46,'Planificación 2026-1'!G:G,"T3"))&gt;0,"P36"," ")</f>
        <v>P36</v>
      </c>
      <c r="AN46" s="78" t="str">
        <f>IF(SUM(COUNTIFS('Planificación 2026-1'!E:E,"FILIAL",'Planificación 2026-1'!W:W,C46,'Planificación 2026-1'!G:G,"T2"))&gt;0,"P37"," ")</f>
        <v xml:space="preserve"> </v>
      </c>
      <c r="AO46" s="78" t="str">
        <f>IF(SUM(COUNTIFS('Planificación 2026-1'!E:E,"FILIAL",'Planificación 2026-1'!W:W,C46,'Planificación 2026-1'!G:G,"AE"))&gt;0,"P38"," ")</f>
        <v xml:space="preserve"> </v>
      </c>
      <c r="AP46" s="78" t="str">
        <f>IF(SUM(COUNTIFS('Planificación 2026-1'!E:E,"FILIAL",'Planificación 2026-1'!W:W,C46,'Planificación 2026-1'!G:G,"T4"))&gt;0,"P55"," ")</f>
        <v xml:space="preserve"> </v>
      </c>
      <c r="AQ46" s="78" t="str">
        <f>IF(SUM(COUNTIFS('Planificación 2026-1'!E:E,"SUNAMPE",'Planificación 2026-1'!W:W,C46,'Planificación 2026-1'!G:G,"AF"))&gt;0," P01"," ")</f>
        <v xml:space="preserve"> </v>
      </c>
      <c r="AR46" s="78" t="str">
        <f>IF(SUM(COUNTIFS('Planificación 2026-1'!E:E,"SUNAMPE",'Planificación 2026-1'!W:W,C46,'Planificación 2026-1'!G:G,"EN"))&gt;0,"P02"," ")</f>
        <v xml:space="preserve"> </v>
      </c>
      <c r="AS46" s="78" t="str">
        <f>IF(SUM(COUNTIFS('Planificación 2026-1'!E:E,"SUNAMPE",'Planificación 2026-1'!W:W,C46,'Planificación 2026-1'!G:G,"IS"))&gt;0,"P03"," ")</f>
        <v xml:space="preserve"> </v>
      </c>
      <c r="AT46" s="78" t="str">
        <f>IF(SUM(COUNTIFS('Planificación 2026-1'!E:E,"SUNAMPE",'Planificación 2026-1'!W:W,C46,'Planificación 2026-1'!G:G,"PS"))&gt;0,"P04"," ")</f>
        <v xml:space="preserve"> </v>
      </c>
      <c r="AU46" s="78"/>
      <c r="AV46" s="78" t="str">
        <f>IF(SUM(COUNTIFS('Planificación 2026-1'!E:E,"SUNAMPE",'Planificación 2026-1'!W:W,C46,'Planificación 2026-1'!G:G,"IN"))&gt;0,"P06"," ")</f>
        <v xml:space="preserve"> </v>
      </c>
      <c r="AW46" s="78" t="str">
        <f>IF(SUM(COUNTIFS('Planificación 2026-1'!E:E,"SUNAMPE",'Planificación 2026-1'!W:W,C46,'Planificación 2026-1'!G:G,"CA"))&gt;0,"P07"," ")</f>
        <v xml:space="preserve"> </v>
      </c>
      <c r="AX46" s="78" t="str">
        <f>IF(SUM(COUNTIFS('Planificación 2026-1'!E:E,"SUNAMPE",'Planificación 2026-1'!W:W,C46,'Planificación 2026-1'!G:G,"DE"))&gt;0,"P08"," ")</f>
        <v xml:space="preserve"> </v>
      </c>
      <c r="AY46" s="78" t="str">
        <f>IF(SUM(COUNTIFS('Planificación 2026-1'!E:E,"SUNAMPE",'Planificación 2026-1'!W:W,C46,'Planificación 2026-1'!G:G,"OB"))&gt;0,"P09"," ")</f>
        <v xml:space="preserve"> </v>
      </c>
      <c r="AZ46" s="78" t="str">
        <f>IF(SUM(COUNTIFS('Planificación 2026-1'!E:E,"SUNAMPE",'Planificación 2026-1'!W:W,C46,'Planificación 2026-1'!G:G,"MH"))&gt;0,"P31"," ")</f>
        <v xml:space="preserve"> </v>
      </c>
      <c r="BA46" s="78" t="str">
        <f>IF(SUM(COUNTIFS('Planificación 2026-1'!E:E,"SUNAMPE",'Planificación 2026-1'!W:W,C46,'Planificación 2026-1'!G:G,"IC"))&gt;0,"P32"," ")</f>
        <v xml:space="preserve"> </v>
      </c>
      <c r="BB46" s="78" t="str">
        <f>IF(SUM(COUNTIFS('Planificación 2026-1'!E:E,"SUNAMPE",'Planificación 2026-1'!W:W,C46,'Planificación 2026-1'!G:G,"AR"))&gt;0,"P34"," ")</f>
        <v xml:space="preserve"> </v>
      </c>
      <c r="BC46" s="78" t="str">
        <f>IF(SUM(COUNTIFS('Planificación 2026-1'!E:E,"SUNAMPE",'Planificación 2026-1'!W:W,C46,'Planificación 2026-1'!G:G,"T1"))&gt;0,"P35"," ")</f>
        <v xml:space="preserve"> </v>
      </c>
      <c r="BD46" s="78" t="str">
        <f>IF(SUM(COUNTIFS('Planificación 2026-1'!E:E,"SUNAMPE",'Planificación 2026-1'!W:W,C46,'Planificación 2026-1'!G:G,"T3"))&gt;0,"P36"," ")</f>
        <v xml:space="preserve"> </v>
      </c>
      <c r="BE46" s="78" t="str">
        <f>IF(SUM(COUNTIFS('Planificación 2026-1'!E:E,"SUNAMPE",'Planificación 2026-1'!W:W,C46,'Planificación 2026-1'!G:G,"T2"))&gt;0,"P37"," ")</f>
        <v xml:space="preserve"> </v>
      </c>
      <c r="BF46" s="78" t="str">
        <f>IF(SUM(COUNTIFS('Planificación 2026-1'!E:E,"SUNAMPE",'Planificación 2026-1'!W:W,C46,'Planificación 2026-1'!G:G,"AE"))&gt;0,"P38"," ")</f>
        <v xml:space="preserve"> </v>
      </c>
      <c r="BG46" s="78" t="str">
        <f>IF(SUM(COUNTIFS('Planificación 2026-1'!E:E,"SUNAMPE",'Planificación 2026-1'!W:W,C46,'Planificación 2026-1'!G:G,"T4"))&gt;0,"P55"," ")</f>
        <v xml:space="preserve"> </v>
      </c>
      <c r="BH46" s="78" t="str">
        <f>IF(SUM(COUNTIFS('Planificación 2026-1'!E:E,"HUAURA",'Planificación 2026-1'!W:W,C46,'Planificación 2026-1'!G:G,"AF"))&gt;0," P01"," ")</f>
        <v xml:space="preserve"> </v>
      </c>
      <c r="BI46" s="78" t="str">
        <f>IF(SUM(COUNTIFS('Planificación 2026-1'!E:E,"HUAURA",'Planificación 2026-1'!W:W,C46,'Planificación 2026-1'!G:G,"EN"))&gt;0,"P02"," ")</f>
        <v xml:space="preserve"> </v>
      </c>
      <c r="BJ46" s="78" t="str">
        <f>IF(SUM(COUNTIFS('Planificación 2026-1'!E:E,"HUAURA",'Planificación 2026-1'!W:W,C46,'Planificación 2026-1'!G:G,"IS"))&gt;0,"P03"," ")</f>
        <v xml:space="preserve"> </v>
      </c>
      <c r="BK46" s="78" t="str">
        <f>IF(SUM(COUNTIFS('Planificación 2026-1'!E:E,"HUAURA",'Planificación 2026-1'!W:W,C46,'Planificación 2026-1'!G:G,"PS"))&gt;0,"P04"," ")</f>
        <v xml:space="preserve"> </v>
      </c>
      <c r="BL46" s="78"/>
      <c r="BM46" s="78" t="str">
        <f>IF(SUM(COUNTIFS('Planificación 2026-1'!E:E,"HUAURA",'Planificación 2026-1'!W:W,C46,'Planificación 2026-1'!G:G,"IN"))&gt;0,"P06"," ")</f>
        <v xml:space="preserve"> </v>
      </c>
      <c r="BN46" s="78" t="str">
        <f>IF(SUM(COUNTIFS('Planificación 2026-1'!E:E,"HUAURA",'Planificación 2026-1'!W:W,C46,'Planificación 2026-1'!G:G,"CA"))&gt;0,"P07"," ")</f>
        <v xml:space="preserve"> </v>
      </c>
      <c r="BO46" s="78" t="str">
        <f>IF(SUM(COUNTIFS('Planificación 2026-1'!E:E,"HUAURA",'Planificación 2026-1'!W:W,C46,'Planificación 2026-1'!G:G,"DE"))&gt;0,"P08"," ")</f>
        <v xml:space="preserve"> </v>
      </c>
      <c r="BP46" s="78" t="str">
        <f>IF(SUM(COUNTIFS('Planificación 2026-1'!E:E,"HUAURA",'Planificación 2026-1'!W:W,C46,'Planificación 2026-1'!G:G,"OB"))&gt;0,"P09"," ")</f>
        <v xml:space="preserve"> </v>
      </c>
      <c r="BQ46" s="78" t="str">
        <f>IF(SUM(COUNTIFS('Planificación 2026-1'!E:E,"HUAURA",'Planificación 2026-1'!W:W,C46,'Planificación 2026-1'!G:G,"MH"))&gt;0,"P31"," ")</f>
        <v xml:space="preserve"> </v>
      </c>
      <c r="BR46" s="78" t="str">
        <f>IF(SUM(COUNTIFS('Planificación 2026-1'!E:E,"HUAURA",'Planificación 2026-1'!W:W,C46,'Planificación 2026-1'!G:G,"IC"))&gt;0,"P32"," ")</f>
        <v xml:space="preserve"> </v>
      </c>
      <c r="BS46" s="78" t="str">
        <f>IF(SUM(COUNTIFS('Planificación 2026-1'!E:E,"HUAURA",'Planificación 2026-1'!W:W,C46,'Planificación 2026-1'!G:G,"AR"))&gt;0,"P34"," ")</f>
        <v xml:space="preserve"> </v>
      </c>
      <c r="BT46" s="78" t="str">
        <f>IF(SUM(COUNTIFS('Planificación 2026-1'!E:E,"HUAURA",'Planificación 2026-1'!W:W,C46,'Planificación 2026-1'!G:G,"T1"))&gt;0,"P35"," ")</f>
        <v xml:space="preserve"> </v>
      </c>
      <c r="BU46" s="78" t="str">
        <f>IF(SUM(COUNTIFS('Planificación 2026-1'!E:E,"HUAURA",'Planificación 2026-1'!W:W,C46,'Planificación 2026-1'!G:G,"T3"))&gt;0,"P36"," ")</f>
        <v xml:space="preserve"> </v>
      </c>
      <c r="BV46" s="78" t="str">
        <f>IF(SUM(COUNTIFS('Planificación 2026-1'!E:E,"HUAURA",'Planificación 2026-1'!W:W,C46,'Planificación 2026-1'!G:G,"T2"))&gt;0,"P37"," ")</f>
        <v xml:space="preserve"> </v>
      </c>
      <c r="BW46" s="78" t="str">
        <f>IF(SUM(COUNTIFS('Planificación 2026-1'!E:E,"HUAURA",'Planificación 2026-1'!W:W,C46,'Planificación 2026-1'!G:G,"AE"))&gt;0,"P38"," ")</f>
        <v xml:space="preserve"> </v>
      </c>
      <c r="BX46" s="78" t="str">
        <f>IF(SUM(COUNTIFS('Planificación 2026-1'!E:E,"HUAURA",'Planificación 2026-1'!W:W,C46,'Planificación 2026-1'!G:G,"T4"))&gt;0,"P55"," ")</f>
        <v xml:space="preserve"> </v>
      </c>
      <c r="BY46" s="79">
        <f>SUMIFS('Planificación 2026-1'!R:R,'Planificación 2026-1'!W:W,C46,'Planificación 2026-1'!G:G,"AF",'Planificación 2026-1'!H:H,"&gt;2")</f>
        <v>0</v>
      </c>
      <c r="BZ46" s="79">
        <f>SUMIFS('Planificación 2026-1'!R:R,'Planificación 2026-1'!W:W,C46,'Planificación 2026-1'!G:G,"EN",'Planificación 2026-1'!H:H,"&gt;2")</f>
        <v>0</v>
      </c>
      <c r="CA46" s="79">
        <f>SUMIFS('Planificación 2026-1'!R:R,'Planificación 2026-1'!W:W,C46,'Planificación 2026-1'!G:G,"IS",'Planificación 2026-1'!H:H,"&gt;2")</f>
        <v>0</v>
      </c>
      <c r="CB46" s="79">
        <f>SUMIFS('Planificación 2026-1'!R:R,'Planificación 2026-1'!W:W,C46,'Planificación 2026-1'!G:G,"PS",'Planificación 2026-1'!H:H,"&gt;2")</f>
        <v>0</v>
      </c>
      <c r="CC46" s="79">
        <f>SUMIFS('Planificación 2026-1'!R:R,'Planificación 2026-1'!W:W,C46,'Planificación 2026-1'!G:G,"IN",'Planificación 2026-1'!H:H,"&gt;2")</f>
        <v>0</v>
      </c>
      <c r="CD46" s="79">
        <f>SUMIFS('Planificación 2026-1'!R:R,'Planificación 2026-1'!W:W,C46,'Planificación 2026-1'!G:G,"CA",'Planificación 2026-1'!H:H,"&gt;2")</f>
        <v>0</v>
      </c>
      <c r="CE46" s="79">
        <f>SUMIFS('Planificación 2026-1'!R:R,'Planificación 2026-1'!W:W,C46,'Planificación 2026-1'!G:G,"DE",'Planificación 2026-1'!H:H,"&gt;2")</f>
        <v>0</v>
      </c>
      <c r="CF46" s="79">
        <f>SUMIFS('Planificación 2026-1'!R:R,'Planificación 2026-1'!W:W,C46,'Planificación 2026-1'!G:G,"OB",'Planificación 2026-1'!H:H,"&gt;2")</f>
        <v>32</v>
      </c>
      <c r="CG46" s="79">
        <f>SUMIFS('Planificación 2026-1'!R:R,'Planificación 2026-1'!W:W,C46,'Planificación 2026-1'!G:G,"MH",'Planificación 2026-1'!H:H,"&gt;2")</f>
        <v>0</v>
      </c>
      <c r="CH46" s="79">
        <f>SUMIFS('Planificación 2026-1'!R:R,'Planificación 2026-1'!W:W,C46,'Planificación 2026-1'!G:G,"IC",'Planificación 2026-1'!H:H,"&gt;2")</f>
        <v>0</v>
      </c>
      <c r="CI46" s="79">
        <f>SUMIFS('Planificación 2026-1'!R:R,'Planificación 2026-1'!W:W,C46,'Planificación 2026-1'!G:G,"AR",'Planificación 2026-1'!H:H,"&gt;2")</f>
        <v>0</v>
      </c>
      <c r="CJ46" s="79">
        <f>SUMIFS('Planificación 2026-1'!R:R,'Planificación 2026-1'!W:W,C46,'Planificación 2026-1'!G:G,"T1",'Planificación 2026-1'!H:H,"&gt;2")</f>
        <v>0</v>
      </c>
      <c r="CK46" s="79">
        <f>SUMIFS('Planificación 2026-1'!R:R,'Planificación 2026-1'!W:W,C46,'Planificación 2026-1'!G:G,"T3",'Planificación 2026-1'!H:H,"&gt;2")</f>
        <v>0</v>
      </c>
      <c r="CL46" s="79">
        <f>SUMIFS('Planificación 2026-1'!R:R,'Planificación 2026-1'!W:W,C46,'Planificación 2026-1'!G:G,"T2",'Planificación 2026-1'!H:H,"&gt;2")</f>
        <v>0</v>
      </c>
      <c r="CM46" s="79">
        <f>SUMIFS('Planificación 2026-1'!R:R,'Planificación 2026-1'!W:W,C46,'Planificación 2026-1'!G:G,"AE",'Planificación 2026-1'!H:H,"&gt;2")</f>
        <v>0</v>
      </c>
      <c r="CN46" s="79">
        <f>SUMIFS('Planificación 2026-1'!R:R,'Planificación 2026-1'!W:W,C46,'Planificación 2026-1'!G:G,"T4",'Planificación 2026-1'!H:H,"&gt;2")</f>
        <v>0</v>
      </c>
      <c r="CO46" s="79">
        <f>SUMIFS('Planificación 2026-1'!R:R,'Planificación 2026-1'!W:W,C46,'Planificación 2026-1'!G:G,"AF",'Planificación 2026-1'!H:H,"&lt;3")</f>
        <v>0</v>
      </c>
      <c r="CP46" s="79">
        <f>SUMIFS('Planificación 2026-1'!R:R,'Planificación 2026-1'!W:W,C46,'Planificación 2026-1'!G:G,"EN",'Planificación 2026-1'!H:H,"&lt;3")</f>
        <v>0</v>
      </c>
      <c r="CQ46" s="79">
        <f>SUMIFS('Planificación 2026-1'!R:R,'Planificación 2026-1'!W:W,C46,'Planificación 2026-1'!G:G,"IS",'Planificación 2026-1'!H:H,"&lt;3")</f>
        <v>0</v>
      </c>
      <c r="CR46" s="79">
        <f>SUMIFS('Planificación 2026-1'!R:R,'Planificación 2026-1'!W:W,C46,'Planificación 2026-1'!G:G,"PS",'Planificación 2026-1'!H:H,"&lt;3")</f>
        <v>0</v>
      </c>
      <c r="CS46" s="79">
        <f>SUMIFS('Planificación 2026-1'!R:R,'Planificación 2026-1'!W:W,C46,'Planificación 2026-1'!G:G,"IN",'Planificación 2026-1'!H:H,"&lt;3")</f>
        <v>0</v>
      </c>
      <c r="CT46" s="79">
        <f>SUMIFS('Planificación 2026-1'!R:R,'Planificación 2026-1'!W:W,C46,'Planificación 2026-1'!G:G,"CA",'Planificación 2026-1'!H:H,"&lt;3")</f>
        <v>0</v>
      </c>
      <c r="CU46" s="79">
        <f>SUMIFS('Planificación 2026-1'!R:R,'Planificación 2026-1'!W:W,C46,'Planificación 2026-1'!G:G,"DE",'Planificación 2026-1'!H:H,"&lt;3")</f>
        <v>0</v>
      </c>
      <c r="CV46" s="79">
        <f>SUMIFS('Planificación 2026-1'!R:R,'Planificación 2026-1'!W:W,C46,'Planificación 2026-1'!G:G,"OB",'Planificación 2026-1'!H:H,"&lt;3")</f>
        <v>0</v>
      </c>
      <c r="CW46" s="79">
        <f>SUMIFS('Planificación 2026-1'!R:R,'Planificación 2026-1'!W:W,C46,'Planificación 2026-1'!G:G,"MH",'Planificación 2026-1'!H:H,"&lt;3")</f>
        <v>0</v>
      </c>
      <c r="CX46" s="79">
        <f>SUMIFS('Planificación 2026-1'!R:R,'Planificación 2026-1'!W:W,C46,'Planificación 2026-1'!G:G,"IC",'Planificación 2026-1'!H:H,"&lt;3")</f>
        <v>0</v>
      </c>
      <c r="CY46" s="79">
        <f>SUMIFS('Planificación 2026-1'!R:R,'Planificación 2026-1'!W:W,C46,'Planificación 2026-1'!G:G,"AR",'Planificación 2026-1'!H:H,"&lt;3")</f>
        <v>0</v>
      </c>
      <c r="CZ46" s="79">
        <f>SUMIFS('Planificación 2026-1'!R:R,'Planificación 2026-1'!W:W,C46,'Planificación 2026-1'!G:G,"T1",'Planificación 2026-1'!H:H,"&lt;3")</f>
        <v>6</v>
      </c>
      <c r="DA46" s="79">
        <f>SUMIFS('Planificación 2026-1'!R:R,'Planificación 2026-1'!W:W,C46,'Planificación 2026-1'!G:G,"T3",'Planificación 2026-1'!H:H,"&lt;3")</f>
        <v>0</v>
      </c>
      <c r="DB46" s="79">
        <f>SUMIFS('Planificación 2026-1'!R:R,'Planificación 2026-1'!W:W,C46,'Planificación 2026-1'!G:G,"T2",'Planificación 2026-1'!H:H,"&lt;3")</f>
        <v>0</v>
      </c>
      <c r="DC46" s="79">
        <f>SUMIFS('Planificación 2026-1'!R:R,'Planificación 2026-1'!W:W,C46,'Planificación 2026-1'!G:G,"AE",'Planificación 2026-1'!H:H,"&lt;3")</f>
        <v>0</v>
      </c>
      <c r="DD46" s="79">
        <f>SUMIFS('Planificación 2026-1'!R:R,'Planificación 2026-1'!W:W,C46,'Planificación 2026-1'!G:G,"T4",'Planificación 2026-1'!H:H,"&lt;3")</f>
        <v>0</v>
      </c>
      <c r="DE46" s="78" t="str">
        <f t="shared" si="4"/>
        <v>P09</v>
      </c>
      <c r="DF46" s="30">
        <f>IF(C46="","",SUMIFS('Planificación 2026-1'!R:R,'Planificación 2026-1'!W:W,C46,'Planificación 2026-1'!E:E,"PRINCIPAL",'Planificación 2026-1'!X:X,"VIRTUAL"))</f>
        <v>0</v>
      </c>
      <c r="DG46" s="30">
        <f>IF(C46="","",SUMIFS('Planificación 2026-1'!R:R,'Planificación 2026-1'!W:W,C46,'Planificación 2026-1'!E:E,"PRINCIPAL",'Planificación 2026-1'!X:X,"PRESENCIAL"))</f>
        <v>24</v>
      </c>
      <c r="DH46" s="30">
        <f>IF(C46="","",SUMIFS('Planificación 2026-1'!R:R,'Planificación 2026-1'!W:W,C46,'Planificación 2026-1'!E:E,"PRINCIPAL",'Planificación 2026-1'!X:X,"HIBRIDO PRESENCIAL"))</f>
        <v>0</v>
      </c>
      <c r="DI46" s="78" t="str">
        <f t="shared" si="5"/>
        <v>P09 P35P36</v>
      </c>
      <c r="DJ46" s="78">
        <f>IF(C46="","",SUMIFS('Planificación 2026-1'!R:R,'Planificación 2026-1'!W:W,C46,'Planificación 2026-1'!E:E,"FILIAL",'Planificación 2026-1'!X:X,"VIRTUAL"))</f>
        <v>0</v>
      </c>
      <c r="DK46" s="80">
        <f>IF(C46="","",SUMIFS('Planificación 2026-1'!R:R,'Planificación 2026-1'!W:W,C46,'Planificación 2026-1'!E:E,"FILIAL",'Planificación 2026-1'!X:X,"PRESENCIAL"))</f>
        <v>14</v>
      </c>
      <c r="DL46" s="42">
        <f>IF(C46="","",SUMIFS('Planificación 2026-1'!R:R,'Planificación 2026-1'!W:W,C46,'Planificación 2026-1'!E:E,"FILIAL",'Planificación 2026-1'!X:X,"HIBRIDO PRESENCIAL"))</f>
        <v>0</v>
      </c>
      <c r="DM46" s="81" t="str">
        <f t="shared" si="6"/>
        <v/>
      </c>
      <c r="DN46" s="78">
        <f>IF(C46="","",SUMIFS('Planificación 2026-1'!R:R,'Planificación 2026-1'!W:W,C46,'Planificación 2026-1'!E:E,"SUNAMPE",'Planificación 2026-1'!X:X,"VIRTUAL"))</f>
        <v>0</v>
      </c>
      <c r="DO46" s="42">
        <f>IF(C46="","",SUMIFS('Planificación 2026-1'!R:R,'Planificación 2026-1'!W:W,C46,'Planificación 2026-1'!E:E,"SUNAMPE",'Planificación 2026-1'!X:X,"PRESENCIAL"))</f>
        <v>0</v>
      </c>
      <c r="DP46" s="81" t="str">
        <f t="shared" si="7"/>
        <v/>
      </c>
      <c r="DQ46" s="78">
        <f>IF(C46="","",SUMIFS('Planificación 2026-1'!R:R,'Planificación 2026-1'!W:W,C46,'Planificación 2026-1'!E:E,"HUAURA",'Planificación 2026-1'!X:X,"VIRTUAL"))</f>
        <v>0</v>
      </c>
      <c r="DR46" s="42">
        <f>IF(C46="","",SUMIFS('Planificación 2026-1'!R:R,'Planificación 2026-1'!W:W,C46,'Planificación 2026-1'!E:E,"HUAURA",'Planificación 2026-1'!X:X,"PRESENCIAL"))</f>
        <v>0</v>
      </c>
      <c r="DS46" s="48">
        <f>SUMIFS('Planificación 2026-1'!R:R,'Planificación 2026-1'!W:W,C46,'Planificación 2026-1'!E:E,"PRINCIPAL",'Planificación 2026-1'!X:X,"VIRTUAL",'Planificación 2026-1'!H:H,"&gt;2")</f>
        <v>0</v>
      </c>
      <c r="DT46" s="48">
        <f>SUMIFS('Planificación 2026-1'!R:R,'Planificación 2026-1'!W:W,C46,'Planificación 2026-1'!E:E,"PRINCIPAL",'Planificación 2026-1'!X:X,"&lt;&gt;VIRTUAL",'Planificación 2026-1'!H:H,"&gt;2")</f>
        <v>24</v>
      </c>
      <c r="DU46" s="48">
        <f>SUMIFS('Planificación 2026-1'!R:R,'Planificación 2026-1'!W:W,C46,'Planificación 2026-1'!E:E,"SUNAMPE",'Planificación 2026-1'!X:X,"VIRTUAL",'Planificación 2026-1'!H:H,"&gt;2")</f>
        <v>0</v>
      </c>
      <c r="DV46" s="48">
        <f>SUMIFS('Planificación 2026-1'!R:R,'Planificación 2026-1'!W:W,C46,'Planificación 2026-1'!E:E,"SUNAMPE",'Planificación 2026-1'!X:X,"&lt;&gt;VIRTUAL",'Planificación 2026-1'!H:H,"&gt;2")</f>
        <v>0</v>
      </c>
      <c r="DW46" s="48">
        <f>SUMIFS('Planificación 2026-1'!R:R,'Planificación 2026-1'!W:W,C46,'Planificación 2026-1'!E:E,"FILIAL",'Planificación 2026-1'!X:X,"VIRTUAL",'Planificación 2026-1'!H:H,"&gt;2")</f>
        <v>0</v>
      </c>
      <c r="DX46" s="48">
        <f>SUMIFS('Planificación 2026-1'!R:R,'Planificación 2026-1'!W:W,C46,'Planificación 2026-1'!E:E,"FILIAL",'Planificación 2026-1'!X:X,"&lt;&gt;VIRTUAL",'Planificación 2026-1'!H:H,"&gt;2")</f>
        <v>8</v>
      </c>
      <c r="DY46" s="48">
        <f>SUMIFS('Planificación 2026-1'!R:R,'Planificación 2026-1'!W:W,C46,'Planificación 2026-1'!E:E,"PORUMA",'Planificación 2026-1'!X:X,"VIRTUAL",'Planificación 2026-1'!H:H,"&gt;2")</f>
        <v>0</v>
      </c>
      <c r="DZ46" s="48">
        <f>SUMIFS('Planificación 2026-1'!R:R,'Planificación 2026-1'!W:W,C46,'Planificación 2026-1'!E:E,"PORUMA",'Planificación 2026-1'!X:X,"&lt;&gt;VIRTUAL",'Planificación 2026-1'!H:H,"&gt;2")</f>
        <v>0</v>
      </c>
      <c r="EA46" s="48">
        <f>SUMIFS('Planificación 2026-1'!R:R,'Planificación 2026-1'!W:W,C46,'Planificación 2026-1'!E:E,"HUAURA",'Planificación 2026-1'!X:X,"VIRTUAL",'Planificación 2026-1'!H:H,"&gt;2")</f>
        <v>0</v>
      </c>
      <c r="EB46" s="48">
        <f>SUMIFS('Planificación 2026-1'!R:R,'Planificación 2026-1'!W:W,C46,'Planificación 2026-1'!E:E,"HUAURA",'Planificación 2026-1'!X:X,"&lt;&gt;VIRTUAL",'Planificación 2026-1'!H:H,"&gt;2")</f>
        <v>0</v>
      </c>
      <c r="EC46" s="48">
        <f>SUMIFS('Planificación 2026-1'!R:R,'Planificación 2026-1'!W:W,C46,'Planificación 2026-1'!E:E,"PRINCIPAL",'Planificación 2026-1'!X:X,"VIRTUAL",'Planificación 2026-1'!H:H,"&lt;3")</f>
        <v>0</v>
      </c>
      <c r="ED46" s="48">
        <f>SUMIFS('Planificación 2026-1'!R:R,'Planificación 2026-1'!W:W,C46,'Planificación 2026-1'!E:E,"PRINCIPAL",'Planificación 2026-1'!X:X,"&lt;&gt;VIRTUAL",'Planificación 2026-1'!H:H,"&lt;3")</f>
        <v>0</v>
      </c>
      <c r="EE46" s="48">
        <f>SUMIFS('Planificación 2026-1'!R:R,'Planificación 2026-1'!W:W,C46,'Planificación 2026-1'!E:E,"SUNAMPE",'Planificación 2026-1'!X:X,"VIRTUAL",'Planificación 2026-1'!H:H,"&lt;3")</f>
        <v>0</v>
      </c>
      <c r="EF46" s="48">
        <f>SUMIFS('Planificación 2026-1'!R:R,'Planificación 2026-1'!W:W,C46,'Planificación 2026-1'!E:E,"SUNAMPE",'Planificación 2026-1'!X:X,"&lt;&gt;VIRTUAL",'Planificación 2026-1'!H:H,"&lt;3")</f>
        <v>0</v>
      </c>
      <c r="EG46" s="48">
        <f>SUMIFS('Planificación 2026-1'!R:R,'Planificación 2026-1'!W:W,C46,'Planificación 2026-1'!E:E,"FILIAL",'Planificación 2026-1'!X:X,"VIRTUAL",'Planificación 2026-1'!H:H,"&lt;3")</f>
        <v>0</v>
      </c>
      <c r="EH46" s="48">
        <f>SUMIFS('Planificación 2026-1'!R:R,'Planificación 2026-1'!W:W,C46,'Planificación 2026-1'!E:E,"FILIAL",'Planificación 2026-1'!X:X,"&lt;&gt;VIRTUAL",'Planificación 2026-1'!H:H,"&lt;3")</f>
        <v>6</v>
      </c>
      <c r="EI46" s="48">
        <f>SUMIFS('Planificación 2026-1'!R:R,'Planificación 2026-1'!W:W,C46,'Planificación 2026-1'!E:E,"PORUMA",'Planificación 2026-1'!X:X,"VIRTUAL",'Planificación 2026-1'!H:H,"&lt;3")</f>
        <v>0</v>
      </c>
      <c r="EJ46" s="48">
        <f>SUMIFS('Planificación 2026-1'!R:R,'Planificación 2026-1'!W:W,C46,'Planificación 2026-1'!E:E,"PORUMA",'Planificación 2026-1'!X:X,"&lt;&gt;VIRTUAL",'Planificación 2026-1'!H:H,"&lt;3")</f>
        <v>0</v>
      </c>
      <c r="EK46" s="48">
        <f>SUMIFS('Planificación 2026-1'!R:R,'Planificación 2026-1'!W:W,C46,'Planificación 2026-1'!E:E,"HUAURA",'Planificación 2026-1'!X:X,"VIRTUAL",'Planificación 2026-1'!H:H,"&lt;3")</f>
        <v>0</v>
      </c>
      <c r="EL46" s="48">
        <f>SUMIFS('Planificación 2026-1'!R:R,'Planificación 2026-1'!W:W,C46,'Planificación 2026-1'!E:E,"HUAURA",'Planificación 2026-1'!X:X,"&lt;&gt;VIRTUAL",'Planificación 2026-1'!H:H,"&lt;3")</f>
        <v>0</v>
      </c>
      <c r="EM46" s="48">
        <f t="shared" si="8"/>
        <v>14</v>
      </c>
      <c r="EN46" s="48">
        <f t="shared" si="9"/>
        <v>0</v>
      </c>
      <c r="EO46" s="48">
        <f t="shared" si="10"/>
        <v>0</v>
      </c>
      <c r="EP46" s="48">
        <f t="shared" si="11"/>
        <v>24</v>
      </c>
      <c r="EQ46" s="48">
        <f t="shared" si="12"/>
        <v>0</v>
      </c>
      <c r="ER46" s="48"/>
      <c r="ES46" s="48">
        <f t="shared" si="13"/>
        <v>0</v>
      </c>
      <c r="ET46" s="48">
        <f t="shared" si="14"/>
        <v>38</v>
      </c>
      <c r="EU46" s="48" t="b">
        <f t="shared" si="15"/>
        <v>1</v>
      </c>
      <c r="EV46" s="48" t="str">
        <f t="shared" si="16"/>
        <v>SEDE-FILIAL</v>
      </c>
      <c r="EW46" s="48" t="str">
        <f t="shared" si="17"/>
        <v>PRESENCIAL</v>
      </c>
    </row>
    <row r="47" spans="1:153" x14ac:dyDescent="0.3">
      <c r="A47" s="53"/>
      <c r="B47" s="383">
        <v>44</v>
      </c>
      <c r="C47" s="107" t="s">
        <v>57</v>
      </c>
      <c r="D47" s="82">
        <f>SUMIF('Planificación 2026-1'!W:W,C47,'Planificación 2026-1'!R:R)</f>
        <v>12</v>
      </c>
      <c r="E47" s="384" t="s">
        <v>319</v>
      </c>
      <c r="F47" s="107" t="s">
        <v>430</v>
      </c>
      <c r="G47" s="107" t="s">
        <v>431</v>
      </c>
      <c r="H47" s="107" t="s">
        <v>438</v>
      </c>
      <c r="I47" s="77" t="str">
        <f>IF(SUM(COUNTIFS('Planificación 2026-1'!E:E,"PRINCIPAL",'Planificación 2026-1'!W:W,C47,'Planificación 2026-1'!G:G,"AF"))&gt;0,"P01"," ")</f>
        <v xml:space="preserve"> </v>
      </c>
      <c r="J47" s="78" t="str">
        <f>IF(SUM(COUNTIFS('Planificación 2026-1'!E:E,"PRINCIPAL",'Planificación 2026-1'!W:W,C47,'Planificación 2026-1'!G:G,"EN"))&gt;0,"P02"," ")</f>
        <v xml:space="preserve"> </v>
      </c>
      <c r="K47" s="78" t="str">
        <f>IF(SUM(COUNTIFS('Planificación 2026-1'!E:E,"PRINCIPAL",'Planificación 2026-1'!W:W,C47,'Planificación 2026-1'!G:G,"IS"))&gt;0,"P03"," ")</f>
        <v xml:space="preserve"> </v>
      </c>
      <c r="L47" s="78" t="str">
        <f>IF(SUM(COUNTIFS('Planificación 2026-1'!E:E,"PRINCIPAL",'Planificación 2026-1'!W:W,C47,'Planificación 2026-1'!G:G,"PS"))&gt;0,"P04"," ")</f>
        <v xml:space="preserve"> </v>
      </c>
      <c r="M47" s="78"/>
      <c r="N47" s="78" t="str">
        <f>IF(SUM(COUNTIFS('Planificación 2026-1'!E:E,"PRINCIPAL",'Planificación 2026-1'!W:W,C47,'Planificación 2026-1'!G:G,"IN"))&gt;0,"P06"," ")</f>
        <v xml:space="preserve"> </v>
      </c>
      <c r="O47" s="78" t="str">
        <f>IF(SUM(COUNTIFS('Planificación 2026-1'!E:E,"PRINCIPAL",'Planificación 2026-1'!W:W,C47,'Planificación 2026-1'!G:G,"CA"))&gt;0,"P07"," ")</f>
        <v xml:space="preserve"> </v>
      </c>
      <c r="P47" s="78" t="str">
        <f>IF(SUM(COUNTIFS('Planificación 2026-1'!E:E,"PRINCIPAL",'Planificación 2026-1'!W:W,C47,'Planificación 2026-1'!G:G,"DE"))&gt;0,"P08"," ")</f>
        <v xml:space="preserve"> </v>
      </c>
      <c r="Q47" s="78" t="str">
        <f>IF(SUM(COUNTIFS('Planificación 2026-1'!E:E,"PRINCIPAL",'Planificación 2026-1'!W:W,C47,'Planificación 2026-1'!G:G,"OB"))&gt;0,"P09"," ")</f>
        <v>P09</v>
      </c>
      <c r="R47" s="78" t="str">
        <f>IF(SUM(COUNTIFS('Planificación 2026-1'!E:E,"PRINCIPAL",'Planificación 2026-1'!W:W,C47,'Planificación 2026-1'!G:G,"MH"))&gt;0,"P31"," ")</f>
        <v xml:space="preserve"> </v>
      </c>
      <c r="S47" s="78" t="str">
        <f>IF(SUM(COUNTIFS('Planificación 2026-1'!E:E,"PRINCIPAL",'Planificación 2026-1'!W:W,C47,'Planificación 2026-1'!G:G,"IC"))&gt;0,"P32"," ")</f>
        <v xml:space="preserve"> </v>
      </c>
      <c r="T47" s="78" t="str">
        <f>IF(SUM(COUNTIFS('Planificación 2026-1'!E:E,"PRINCIPAL",'Planificación 2026-1'!W:W,C47,'Planificación 2026-1'!G:G,"AR"))&gt;0,"P34"," ")</f>
        <v xml:space="preserve"> </v>
      </c>
      <c r="U47" s="78" t="str">
        <f>IF(SUM(COUNTIFS('Planificación 2026-1'!E:E,"PRINCIPAL",'Planificación 2026-1'!W:W,C47,'Planificación 2026-1'!G:G,"T1"))&gt;0,"P35"," ")</f>
        <v xml:space="preserve"> </v>
      </c>
      <c r="V47" s="78" t="str">
        <f>IF(SUM(COUNTIFS('Planificación 2026-1'!E:E,"PRINCIPAL",'Planificación 2026-1'!W:W,C47,'Planificación 2026-1'!G:G,"T3"))&gt;0,"P36"," ")</f>
        <v xml:space="preserve"> </v>
      </c>
      <c r="W47" s="78" t="str">
        <f>IF(SUM(COUNTIFS('Planificación 2026-1'!E:E,"PRINCIPAL",'Planificación 2026-1'!W:W,C47,'Planificación 2026-1'!G:G,"T2"))&gt;0,"P37"," ")</f>
        <v xml:space="preserve"> </v>
      </c>
      <c r="X47" s="78" t="str">
        <f>IF(SUM(COUNTIFS('Planificación 2026-1'!E:E,"PRINCIPAL",'Planificación 2026-1'!W:W,C47,'Planificación 2026-1'!G:G,"AE"))&gt;0,"P38"," ")</f>
        <v xml:space="preserve"> </v>
      </c>
      <c r="Y47" s="78" t="str">
        <f>IF(SUM(COUNTIFS('Planificación 2026-1'!E:E,"PRINCIPAL",'Planificación 2026-1'!W:W,C47,'Planificación 2026-1'!G:G,"T4"))&gt;0,"P55"," ")</f>
        <v xml:space="preserve"> </v>
      </c>
      <c r="Z47" s="78" t="str">
        <f>IF(SUM(COUNTIFS('Planificación 2026-1'!E:E,"FILIAL",'Planificación 2026-1'!W:W,C47,'Planificación 2026-1'!G:G,"AF"))&gt;0," P01"," ")</f>
        <v xml:space="preserve"> </v>
      </c>
      <c r="AA47" s="78" t="str">
        <f>IF(SUM(COUNTIFS('Planificación 2026-1'!E:E,"FILIAL",'Planificación 2026-1'!W:W,C47,'Planificación 2026-1'!G:G,"EN"))&gt;0,"P02"," ")</f>
        <v xml:space="preserve"> </v>
      </c>
      <c r="AB47" s="78" t="str">
        <f>IF(SUM(COUNTIFS('Planificación 2026-1'!E:E,"FILIAL",'Planificación 2026-1'!W:W,C47,'Planificación 2026-1'!G:G,"IS"))&gt;0,"P03"," ")</f>
        <v xml:space="preserve"> </v>
      </c>
      <c r="AC47" s="78" t="str">
        <f>IF(SUM(COUNTIFS('Planificación 2026-1'!E:E,"FILIAL",'Planificación 2026-1'!W:W,C47,'Planificación 2026-1'!G:G,"PS"))&gt;0,"P04"," ")</f>
        <v xml:space="preserve"> </v>
      </c>
      <c r="AD47" s="78"/>
      <c r="AE47" s="78" t="str">
        <f>IF(SUM(COUNTIFS('Planificación 2026-1'!E:E,"FILIAL",'Planificación 2026-1'!W:W,C47,'Planificación 2026-1'!G:G,"IN"))&gt;0,"P06"," ")</f>
        <v xml:space="preserve"> </v>
      </c>
      <c r="AF47" s="78" t="str">
        <f>IF(SUM(COUNTIFS('Planificación 2026-1'!E:E,"FILIAL",'Planificación 2026-1'!W:W,C47,'Planificación 2026-1'!G:G,"CA"))&gt;0,"P07"," ")</f>
        <v xml:space="preserve"> </v>
      </c>
      <c r="AG47" s="78" t="str">
        <f>IF(SUM(COUNTIFS('Planificación 2026-1'!E:E,"FILIAL",'Planificación 2026-1'!W:W,C47,'Planificación 2026-1'!G:G,"DE"))&gt;0,"P08"," ")</f>
        <v xml:space="preserve"> </v>
      </c>
      <c r="AH47" s="78" t="str">
        <f>IF(SUM(COUNTIFS('Planificación 2026-1'!E:E,"FILIAL",'Planificación 2026-1'!W:W,C47,'Planificación 2026-1'!G:G,"OB"))&gt;0,"P09"," ")</f>
        <v xml:space="preserve"> </v>
      </c>
      <c r="AI47" s="78" t="str">
        <f>IF(SUM(COUNTIFS('Planificación 2026-1'!E:E,"FILIAL",'Planificación 2026-1'!W:W,C47,'Planificación 2026-1'!G:G,"MH"))&gt;0,"P31"," ")</f>
        <v xml:space="preserve"> </v>
      </c>
      <c r="AJ47" s="78" t="str">
        <f>IF(SUM(COUNTIFS('Planificación 2026-1'!E:E,"FILIAL",'Planificación 2026-1'!W:W,C47,'Planificación 2026-1'!G:G,"IC"))&gt;0,"P32"," ")</f>
        <v xml:space="preserve"> </v>
      </c>
      <c r="AK47" s="78" t="str">
        <f>IF(SUM(COUNTIFS('Planificación 2026-1'!E:E,"FILIAL",'Planificación 2026-1'!W:W,C47,'Planificación 2026-1'!G:G,"AR"))&gt;0,"P34"," ")</f>
        <v xml:space="preserve"> </v>
      </c>
      <c r="AL47" s="78" t="str">
        <f>IF(SUM(COUNTIFS('Planificación 2026-1'!E:E,"FILIAL",'Planificación 2026-1'!W:W,C47,'Planificación 2026-1'!G:G,"T1"))&gt;0,"P35"," ")</f>
        <v xml:space="preserve"> </v>
      </c>
      <c r="AM47" s="78" t="str">
        <f>IF(SUM(COUNTIFS('Planificación 2026-1'!E:E,"FILIAL",'Planificación 2026-1'!W:W,C47,'Planificación 2026-1'!G:G,"T3"))&gt;0,"P36"," ")</f>
        <v xml:space="preserve"> </v>
      </c>
      <c r="AN47" s="78" t="str">
        <f>IF(SUM(COUNTIFS('Planificación 2026-1'!E:E,"FILIAL",'Planificación 2026-1'!W:W,C47,'Planificación 2026-1'!G:G,"T2"))&gt;0,"P37"," ")</f>
        <v xml:space="preserve"> </v>
      </c>
      <c r="AO47" s="78" t="str">
        <f>IF(SUM(COUNTIFS('Planificación 2026-1'!E:E,"FILIAL",'Planificación 2026-1'!W:W,C47,'Planificación 2026-1'!G:G,"AE"))&gt;0,"P38"," ")</f>
        <v xml:space="preserve"> </v>
      </c>
      <c r="AP47" s="78" t="str">
        <f>IF(SUM(COUNTIFS('Planificación 2026-1'!E:E,"FILIAL",'Planificación 2026-1'!W:W,C47,'Planificación 2026-1'!G:G,"T4"))&gt;0,"P55"," ")</f>
        <v xml:space="preserve"> </v>
      </c>
      <c r="AQ47" s="78" t="str">
        <f>IF(SUM(COUNTIFS('Planificación 2026-1'!E:E,"SUNAMPE",'Planificación 2026-1'!W:W,C47,'Planificación 2026-1'!G:G,"AF"))&gt;0," P01"," ")</f>
        <v xml:space="preserve"> </v>
      </c>
      <c r="AR47" s="78" t="str">
        <f>IF(SUM(COUNTIFS('Planificación 2026-1'!E:E,"SUNAMPE",'Planificación 2026-1'!W:W,C47,'Planificación 2026-1'!G:G,"EN"))&gt;0,"P02"," ")</f>
        <v xml:space="preserve"> </v>
      </c>
      <c r="AS47" s="78" t="str">
        <f>IF(SUM(COUNTIFS('Planificación 2026-1'!E:E,"SUNAMPE",'Planificación 2026-1'!W:W,C47,'Planificación 2026-1'!G:G,"IS"))&gt;0,"P03"," ")</f>
        <v xml:space="preserve"> </v>
      </c>
      <c r="AT47" s="78" t="str">
        <f>IF(SUM(COUNTIFS('Planificación 2026-1'!E:E,"SUNAMPE",'Planificación 2026-1'!W:W,C47,'Planificación 2026-1'!G:G,"PS"))&gt;0,"P04"," ")</f>
        <v xml:space="preserve"> </v>
      </c>
      <c r="AU47" s="78"/>
      <c r="AV47" s="78" t="str">
        <f>IF(SUM(COUNTIFS('Planificación 2026-1'!E:E,"SUNAMPE",'Planificación 2026-1'!W:W,C47,'Planificación 2026-1'!G:G,"IN"))&gt;0,"P06"," ")</f>
        <v xml:space="preserve"> </v>
      </c>
      <c r="AW47" s="78" t="str">
        <f>IF(SUM(COUNTIFS('Planificación 2026-1'!E:E,"SUNAMPE",'Planificación 2026-1'!W:W,C47,'Planificación 2026-1'!G:G,"CA"))&gt;0,"P07"," ")</f>
        <v xml:space="preserve"> </v>
      </c>
      <c r="AX47" s="78" t="str">
        <f>IF(SUM(COUNTIFS('Planificación 2026-1'!E:E,"SUNAMPE",'Planificación 2026-1'!W:W,C47,'Planificación 2026-1'!G:G,"DE"))&gt;0,"P08"," ")</f>
        <v xml:space="preserve"> </v>
      </c>
      <c r="AY47" s="78" t="str">
        <f>IF(SUM(COUNTIFS('Planificación 2026-1'!E:E,"SUNAMPE",'Planificación 2026-1'!W:W,C47,'Planificación 2026-1'!G:G,"OB"))&gt;0,"P09"," ")</f>
        <v xml:space="preserve"> </v>
      </c>
      <c r="AZ47" s="78" t="str">
        <f>IF(SUM(COUNTIFS('Planificación 2026-1'!E:E,"SUNAMPE",'Planificación 2026-1'!W:W,C47,'Planificación 2026-1'!G:G,"MH"))&gt;0,"P31"," ")</f>
        <v xml:space="preserve"> </v>
      </c>
      <c r="BA47" s="78" t="str">
        <f>IF(SUM(COUNTIFS('Planificación 2026-1'!E:E,"SUNAMPE",'Planificación 2026-1'!W:W,C47,'Planificación 2026-1'!G:G,"IC"))&gt;0,"P32"," ")</f>
        <v xml:space="preserve"> </v>
      </c>
      <c r="BB47" s="78" t="str">
        <f>IF(SUM(COUNTIFS('Planificación 2026-1'!E:E,"SUNAMPE",'Planificación 2026-1'!W:W,C47,'Planificación 2026-1'!G:G,"AR"))&gt;0,"P34"," ")</f>
        <v xml:space="preserve"> </v>
      </c>
      <c r="BC47" s="78" t="str">
        <f>IF(SUM(COUNTIFS('Planificación 2026-1'!E:E,"SUNAMPE",'Planificación 2026-1'!W:W,C47,'Planificación 2026-1'!G:G,"T1"))&gt;0,"P35"," ")</f>
        <v xml:space="preserve"> </v>
      </c>
      <c r="BD47" s="78" t="str">
        <f>IF(SUM(COUNTIFS('Planificación 2026-1'!E:E,"SUNAMPE",'Planificación 2026-1'!W:W,C47,'Planificación 2026-1'!G:G,"T3"))&gt;0,"P36"," ")</f>
        <v xml:space="preserve"> </v>
      </c>
      <c r="BE47" s="78" t="str">
        <f>IF(SUM(COUNTIFS('Planificación 2026-1'!E:E,"SUNAMPE",'Planificación 2026-1'!W:W,C47,'Planificación 2026-1'!G:G,"T2"))&gt;0,"P37"," ")</f>
        <v xml:space="preserve"> </v>
      </c>
      <c r="BF47" s="78" t="str">
        <f>IF(SUM(COUNTIFS('Planificación 2026-1'!E:E,"SUNAMPE",'Planificación 2026-1'!W:W,C47,'Planificación 2026-1'!G:G,"AE"))&gt;0,"P38"," ")</f>
        <v xml:space="preserve"> </v>
      </c>
      <c r="BG47" s="78" t="str">
        <f>IF(SUM(COUNTIFS('Planificación 2026-1'!E:E,"SUNAMPE",'Planificación 2026-1'!W:W,C47,'Planificación 2026-1'!G:G,"T4"))&gt;0,"P55"," ")</f>
        <v xml:space="preserve"> </v>
      </c>
      <c r="BH47" s="78" t="str">
        <f>IF(SUM(COUNTIFS('Planificación 2026-1'!E:E,"HUAURA",'Planificación 2026-1'!W:W,C47,'Planificación 2026-1'!G:G,"AF"))&gt;0," P01"," ")</f>
        <v xml:space="preserve"> </v>
      </c>
      <c r="BI47" s="78" t="str">
        <f>IF(SUM(COUNTIFS('Planificación 2026-1'!E:E,"HUAURA",'Planificación 2026-1'!W:W,C47,'Planificación 2026-1'!G:G,"EN"))&gt;0,"P02"," ")</f>
        <v xml:space="preserve"> </v>
      </c>
      <c r="BJ47" s="78" t="str">
        <f>IF(SUM(COUNTIFS('Planificación 2026-1'!E:E,"HUAURA",'Planificación 2026-1'!W:W,C47,'Planificación 2026-1'!G:G,"IS"))&gt;0,"P03"," ")</f>
        <v xml:space="preserve"> </v>
      </c>
      <c r="BK47" s="78" t="str">
        <f>IF(SUM(COUNTIFS('Planificación 2026-1'!E:E,"HUAURA",'Planificación 2026-1'!W:W,C47,'Planificación 2026-1'!G:G,"PS"))&gt;0,"P04"," ")</f>
        <v xml:space="preserve"> </v>
      </c>
      <c r="BL47" s="78"/>
      <c r="BM47" s="78" t="str">
        <f>IF(SUM(COUNTIFS('Planificación 2026-1'!E:E,"HUAURA",'Planificación 2026-1'!W:W,C47,'Planificación 2026-1'!G:G,"IN"))&gt;0,"P06"," ")</f>
        <v xml:space="preserve"> </v>
      </c>
      <c r="BN47" s="78" t="str">
        <f>IF(SUM(COUNTIFS('Planificación 2026-1'!E:E,"HUAURA",'Planificación 2026-1'!W:W,C47,'Planificación 2026-1'!G:G,"CA"))&gt;0,"P07"," ")</f>
        <v xml:space="preserve"> </v>
      </c>
      <c r="BO47" s="78" t="str">
        <f>IF(SUM(COUNTIFS('Planificación 2026-1'!E:E,"HUAURA",'Planificación 2026-1'!W:W,C47,'Planificación 2026-1'!G:G,"DE"))&gt;0,"P08"," ")</f>
        <v xml:space="preserve"> </v>
      </c>
      <c r="BP47" s="78" t="str">
        <f>IF(SUM(COUNTIFS('Planificación 2026-1'!E:E,"HUAURA",'Planificación 2026-1'!W:W,C47,'Planificación 2026-1'!G:G,"OB"))&gt;0,"P09"," ")</f>
        <v xml:space="preserve"> </v>
      </c>
      <c r="BQ47" s="78" t="str">
        <f>IF(SUM(COUNTIFS('Planificación 2026-1'!E:E,"HUAURA",'Planificación 2026-1'!W:W,C47,'Planificación 2026-1'!G:G,"MH"))&gt;0,"P31"," ")</f>
        <v xml:space="preserve"> </v>
      </c>
      <c r="BR47" s="78" t="str">
        <f>IF(SUM(COUNTIFS('Planificación 2026-1'!E:E,"HUAURA",'Planificación 2026-1'!W:W,C47,'Planificación 2026-1'!G:G,"IC"))&gt;0,"P32"," ")</f>
        <v xml:space="preserve"> </v>
      </c>
      <c r="BS47" s="78" t="str">
        <f>IF(SUM(COUNTIFS('Planificación 2026-1'!E:E,"HUAURA",'Planificación 2026-1'!W:W,C47,'Planificación 2026-1'!G:G,"AR"))&gt;0,"P34"," ")</f>
        <v xml:space="preserve"> </v>
      </c>
      <c r="BT47" s="78" t="str">
        <f>IF(SUM(COUNTIFS('Planificación 2026-1'!E:E,"HUAURA",'Planificación 2026-1'!W:W,C47,'Planificación 2026-1'!G:G,"T1"))&gt;0,"P35"," ")</f>
        <v xml:space="preserve"> </v>
      </c>
      <c r="BU47" s="78" t="str">
        <f>IF(SUM(COUNTIFS('Planificación 2026-1'!E:E,"HUAURA",'Planificación 2026-1'!W:W,C47,'Planificación 2026-1'!G:G,"T3"))&gt;0,"P36"," ")</f>
        <v xml:space="preserve"> </v>
      </c>
      <c r="BV47" s="78" t="str">
        <f>IF(SUM(COUNTIFS('Planificación 2026-1'!E:E,"HUAURA",'Planificación 2026-1'!W:W,C47,'Planificación 2026-1'!G:G,"T2"))&gt;0,"P37"," ")</f>
        <v xml:space="preserve"> </v>
      </c>
      <c r="BW47" s="78" t="str">
        <f>IF(SUM(COUNTIFS('Planificación 2026-1'!E:E,"HUAURA",'Planificación 2026-1'!W:W,C47,'Planificación 2026-1'!G:G,"AE"))&gt;0,"P38"," ")</f>
        <v xml:space="preserve"> </v>
      </c>
      <c r="BX47" s="78" t="str">
        <f>IF(SUM(COUNTIFS('Planificación 2026-1'!E:E,"HUAURA",'Planificación 2026-1'!W:W,C47,'Planificación 2026-1'!G:G,"T4"))&gt;0,"P55"," ")</f>
        <v xml:space="preserve"> </v>
      </c>
      <c r="BY47" s="79">
        <f>SUMIFS('Planificación 2026-1'!R:R,'Planificación 2026-1'!W:W,C47,'Planificación 2026-1'!G:G,"AF",'Planificación 2026-1'!H:H,"&gt;2")</f>
        <v>0</v>
      </c>
      <c r="BZ47" s="79">
        <f>SUMIFS('Planificación 2026-1'!R:R,'Planificación 2026-1'!W:W,C47,'Planificación 2026-1'!G:G,"EN",'Planificación 2026-1'!H:H,"&gt;2")</f>
        <v>0</v>
      </c>
      <c r="CA47" s="79">
        <f>SUMIFS('Planificación 2026-1'!R:R,'Planificación 2026-1'!W:W,C47,'Planificación 2026-1'!G:G,"IS",'Planificación 2026-1'!H:H,"&gt;2")</f>
        <v>0</v>
      </c>
      <c r="CB47" s="79">
        <f>SUMIFS('Planificación 2026-1'!R:R,'Planificación 2026-1'!W:W,C47,'Planificación 2026-1'!G:G,"PS",'Planificación 2026-1'!H:H,"&gt;2")</f>
        <v>0</v>
      </c>
      <c r="CC47" s="79">
        <f>SUMIFS('Planificación 2026-1'!R:R,'Planificación 2026-1'!W:W,C47,'Planificación 2026-1'!G:G,"IN",'Planificación 2026-1'!H:H,"&gt;2")</f>
        <v>0</v>
      </c>
      <c r="CD47" s="79">
        <f>SUMIFS('Planificación 2026-1'!R:R,'Planificación 2026-1'!W:W,C47,'Planificación 2026-1'!G:G,"CA",'Planificación 2026-1'!H:H,"&gt;2")</f>
        <v>0</v>
      </c>
      <c r="CE47" s="79">
        <f>SUMIFS('Planificación 2026-1'!R:R,'Planificación 2026-1'!W:W,C47,'Planificación 2026-1'!G:G,"DE",'Planificación 2026-1'!H:H,"&gt;2")</f>
        <v>0</v>
      </c>
      <c r="CF47" s="79">
        <f>SUMIFS('Planificación 2026-1'!R:R,'Planificación 2026-1'!W:W,C47,'Planificación 2026-1'!G:G,"OB",'Planificación 2026-1'!H:H,"&gt;2")</f>
        <v>12</v>
      </c>
      <c r="CG47" s="79">
        <f>SUMIFS('Planificación 2026-1'!R:R,'Planificación 2026-1'!W:W,C47,'Planificación 2026-1'!G:G,"MH",'Planificación 2026-1'!H:H,"&gt;2")</f>
        <v>0</v>
      </c>
      <c r="CH47" s="79">
        <f>SUMIFS('Planificación 2026-1'!R:R,'Planificación 2026-1'!W:W,C47,'Planificación 2026-1'!G:G,"IC",'Planificación 2026-1'!H:H,"&gt;2")</f>
        <v>0</v>
      </c>
      <c r="CI47" s="79">
        <f>SUMIFS('Planificación 2026-1'!R:R,'Planificación 2026-1'!W:W,C47,'Planificación 2026-1'!G:G,"AR",'Planificación 2026-1'!H:H,"&gt;2")</f>
        <v>0</v>
      </c>
      <c r="CJ47" s="79">
        <f>SUMIFS('Planificación 2026-1'!R:R,'Planificación 2026-1'!W:W,C47,'Planificación 2026-1'!G:G,"T1",'Planificación 2026-1'!H:H,"&gt;2")</f>
        <v>0</v>
      </c>
      <c r="CK47" s="79">
        <f>SUMIFS('Planificación 2026-1'!R:R,'Planificación 2026-1'!W:W,C47,'Planificación 2026-1'!G:G,"T3",'Planificación 2026-1'!H:H,"&gt;2")</f>
        <v>0</v>
      </c>
      <c r="CL47" s="79">
        <f>SUMIFS('Planificación 2026-1'!R:R,'Planificación 2026-1'!W:W,C47,'Planificación 2026-1'!G:G,"T2",'Planificación 2026-1'!H:H,"&gt;2")</f>
        <v>0</v>
      </c>
      <c r="CM47" s="79">
        <f>SUMIFS('Planificación 2026-1'!R:R,'Planificación 2026-1'!W:W,C47,'Planificación 2026-1'!G:G,"AE",'Planificación 2026-1'!H:H,"&gt;2")</f>
        <v>0</v>
      </c>
      <c r="CN47" s="79">
        <f>SUMIFS('Planificación 2026-1'!R:R,'Planificación 2026-1'!W:W,C47,'Planificación 2026-1'!G:G,"T4",'Planificación 2026-1'!H:H,"&gt;2")</f>
        <v>0</v>
      </c>
      <c r="CO47" s="79">
        <f>SUMIFS('Planificación 2026-1'!R:R,'Planificación 2026-1'!W:W,C47,'Planificación 2026-1'!G:G,"AF",'Planificación 2026-1'!H:H,"&lt;3")</f>
        <v>0</v>
      </c>
      <c r="CP47" s="79">
        <f>SUMIFS('Planificación 2026-1'!R:R,'Planificación 2026-1'!W:W,C47,'Planificación 2026-1'!G:G,"EN",'Planificación 2026-1'!H:H,"&lt;3")</f>
        <v>0</v>
      </c>
      <c r="CQ47" s="79">
        <f>SUMIFS('Planificación 2026-1'!R:R,'Planificación 2026-1'!W:W,C47,'Planificación 2026-1'!G:G,"IS",'Planificación 2026-1'!H:H,"&lt;3")</f>
        <v>0</v>
      </c>
      <c r="CR47" s="79">
        <f>SUMIFS('Planificación 2026-1'!R:R,'Planificación 2026-1'!W:W,C47,'Planificación 2026-1'!G:G,"PS",'Planificación 2026-1'!H:H,"&lt;3")</f>
        <v>0</v>
      </c>
      <c r="CS47" s="79">
        <f>SUMIFS('Planificación 2026-1'!R:R,'Planificación 2026-1'!W:W,C47,'Planificación 2026-1'!G:G,"IN",'Planificación 2026-1'!H:H,"&lt;3")</f>
        <v>0</v>
      </c>
      <c r="CT47" s="79">
        <f>SUMIFS('Planificación 2026-1'!R:R,'Planificación 2026-1'!W:W,C47,'Planificación 2026-1'!G:G,"CA",'Planificación 2026-1'!H:H,"&lt;3")</f>
        <v>0</v>
      </c>
      <c r="CU47" s="79">
        <f>SUMIFS('Planificación 2026-1'!R:R,'Planificación 2026-1'!W:W,C47,'Planificación 2026-1'!G:G,"DE",'Planificación 2026-1'!H:H,"&lt;3")</f>
        <v>0</v>
      </c>
      <c r="CV47" s="79">
        <f>SUMIFS('Planificación 2026-1'!R:R,'Planificación 2026-1'!W:W,C47,'Planificación 2026-1'!G:G,"OB",'Planificación 2026-1'!H:H,"&lt;3")</f>
        <v>0</v>
      </c>
      <c r="CW47" s="79">
        <f>SUMIFS('Planificación 2026-1'!R:R,'Planificación 2026-1'!W:W,C47,'Planificación 2026-1'!G:G,"MH",'Planificación 2026-1'!H:H,"&lt;3")</f>
        <v>0</v>
      </c>
      <c r="CX47" s="79">
        <f>SUMIFS('Planificación 2026-1'!R:R,'Planificación 2026-1'!W:W,C47,'Planificación 2026-1'!G:G,"IC",'Planificación 2026-1'!H:H,"&lt;3")</f>
        <v>0</v>
      </c>
      <c r="CY47" s="79">
        <f>SUMIFS('Planificación 2026-1'!R:R,'Planificación 2026-1'!W:W,C47,'Planificación 2026-1'!G:G,"AR",'Planificación 2026-1'!H:H,"&lt;3")</f>
        <v>0</v>
      </c>
      <c r="CZ47" s="79">
        <f>SUMIFS('Planificación 2026-1'!R:R,'Planificación 2026-1'!W:W,C47,'Planificación 2026-1'!G:G,"T1",'Planificación 2026-1'!H:H,"&lt;3")</f>
        <v>0</v>
      </c>
      <c r="DA47" s="79">
        <f>SUMIFS('Planificación 2026-1'!R:R,'Planificación 2026-1'!W:W,C47,'Planificación 2026-1'!G:G,"T3",'Planificación 2026-1'!H:H,"&lt;3")</f>
        <v>0</v>
      </c>
      <c r="DB47" s="79">
        <f>SUMIFS('Planificación 2026-1'!R:R,'Planificación 2026-1'!W:W,C47,'Planificación 2026-1'!G:G,"T2",'Planificación 2026-1'!H:H,"&lt;3")</f>
        <v>0</v>
      </c>
      <c r="DC47" s="79">
        <f>SUMIFS('Planificación 2026-1'!R:R,'Planificación 2026-1'!W:W,C47,'Planificación 2026-1'!G:G,"AE",'Planificación 2026-1'!H:H,"&lt;3")</f>
        <v>0</v>
      </c>
      <c r="DD47" s="79">
        <f>SUMIFS('Planificación 2026-1'!R:R,'Planificación 2026-1'!W:W,C47,'Planificación 2026-1'!G:G,"T4",'Planificación 2026-1'!H:H,"&lt;3")</f>
        <v>0</v>
      </c>
      <c r="DE47" s="78" t="str">
        <f t="shared" si="4"/>
        <v>P09</v>
      </c>
      <c r="DF47" s="30">
        <f>IF(C47="","",SUMIFS('Planificación 2026-1'!R:R,'Planificación 2026-1'!W:W,C47,'Planificación 2026-1'!E:E,"PRINCIPAL",'Planificación 2026-1'!X:X,"VIRTUAL"))</f>
        <v>0</v>
      </c>
      <c r="DG47" s="30">
        <f>IF(C47="","",SUMIFS('Planificación 2026-1'!R:R,'Planificación 2026-1'!W:W,C47,'Planificación 2026-1'!E:E,"PRINCIPAL",'Planificación 2026-1'!X:X,"PRESENCIAL"))</f>
        <v>12</v>
      </c>
      <c r="DH47" s="30">
        <f>IF(C47="","",SUMIFS('Planificación 2026-1'!R:R,'Planificación 2026-1'!W:W,C47,'Planificación 2026-1'!E:E,"PRINCIPAL",'Planificación 2026-1'!X:X,"HIBRIDO PRESENCIAL"))</f>
        <v>0</v>
      </c>
      <c r="DI47" s="78" t="str">
        <f t="shared" si="5"/>
        <v/>
      </c>
      <c r="DJ47" s="78">
        <f>IF(C47="","",SUMIFS('Planificación 2026-1'!R:R,'Planificación 2026-1'!W:W,C47,'Planificación 2026-1'!E:E,"FILIAL",'Planificación 2026-1'!X:X,"VIRTUAL"))</f>
        <v>0</v>
      </c>
      <c r="DK47" s="80">
        <f>IF(C47="","",SUMIFS('Planificación 2026-1'!R:R,'Planificación 2026-1'!W:W,C47,'Planificación 2026-1'!E:E,"FILIAL",'Planificación 2026-1'!X:X,"PRESENCIAL"))</f>
        <v>0</v>
      </c>
      <c r="DL47" s="42">
        <f>IF(C47="","",SUMIFS('Planificación 2026-1'!R:R,'Planificación 2026-1'!W:W,C47,'Planificación 2026-1'!E:E,"FILIAL",'Planificación 2026-1'!X:X,"HIBRIDO PRESENCIAL"))</f>
        <v>0</v>
      </c>
      <c r="DM47" s="81" t="str">
        <f t="shared" si="6"/>
        <v/>
      </c>
      <c r="DN47" s="78">
        <f>IF(C47="","",SUMIFS('Planificación 2026-1'!R:R,'Planificación 2026-1'!W:W,C47,'Planificación 2026-1'!E:E,"SUNAMPE",'Planificación 2026-1'!X:X,"VIRTUAL"))</f>
        <v>0</v>
      </c>
      <c r="DO47" s="42">
        <f>IF(C47="","",SUMIFS('Planificación 2026-1'!R:R,'Planificación 2026-1'!W:W,C47,'Planificación 2026-1'!E:E,"SUNAMPE",'Planificación 2026-1'!X:X,"PRESENCIAL"))</f>
        <v>0</v>
      </c>
      <c r="DP47" s="81" t="str">
        <f t="shared" si="7"/>
        <v/>
      </c>
      <c r="DQ47" s="78">
        <f>IF(C47="","",SUMIFS('Planificación 2026-1'!R:R,'Planificación 2026-1'!W:W,C47,'Planificación 2026-1'!E:E,"HUAURA",'Planificación 2026-1'!X:X,"VIRTUAL"))</f>
        <v>0</v>
      </c>
      <c r="DR47" s="42">
        <f>IF(C47="","",SUMIFS('Planificación 2026-1'!R:R,'Planificación 2026-1'!W:W,C47,'Planificación 2026-1'!E:E,"HUAURA",'Planificación 2026-1'!X:X,"PRESENCIAL"))</f>
        <v>0</v>
      </c>
      <c r="DS47" s="48">
        <f>SUMIFS('Planificación 2026-1'!R:R,'Planificación 2026-1'!W:W,C47,'Planificación 2026-1'!E:E,"PRINCIPAL",'Planificación 2026-1'!X:X,"VIRTUAL",'Planificación 2026-1'!H:H,"&gt;2")</f>
        <v>0</v>
      </c>
      <c r="DT47" s="48">
        <f>SUMIFS('Planificación 2026-1'!R:R,'Planificación 2026-1'!W:W,C47,'Planificación 2026-1'!E:E,"PRINCIPAL",'Planificación 2026-1'!X:X,"&lt;&gt;VIRTUAL",'Planificación 2026-1'!H:H,"&gt;2")</f>
        <v>12</v>
      </c>
      <c r="DU47" s="48">
        <f>SUMIFS('Planificación 2026-1'!R:R,'Planificación 2026-1'!W:W,C47,'Planificación 2026-1'!E:E,"SUNAMPE",'Planificación 2026-1'!X:X,"VIRTUAL",'Planificación 2026-1'!H:H,"&gt;2")</f>
        <v>0</v>
      </c>
      <c r="DV47" s="48">
        <f>SUMIFS('Planificación 2026-1'!R:R,'Planificación 2026-1'!W:W,C47,'Planificación 2026-1'!E:E,"SUNAMPE",'Planificación 2026-1'!X:X,"&lt;&gt;VIRTUAL",'Planificación 2026-1'!H:H,"&gt;2")</f>
        <v>0</v>
      </c>
      <c r="DW47" s="48">
        <f>SUMIFS('Planificación 2026-1'!R:R,'Planificación 2026-1'!W:W,C47,'Planificación 2026-1'!E:E,"FILIAL",'Planificación 2026-1'!X:X,"VIRTUAL",'Planificación 2026-1'!H:H,"&gt;2")</f>
        <v>0</v>
      </c>
      <c r="DX47" s="48">
        <f>SUMIFS('Planificación 2026-1'!R:R,'Planificación 2026-1'!W:W,C47,'Planificación 2026-1'!E:E,"FILIAL",'Planificación 2026-1'!X:X,"&lt;&gt;VIRTUAL",'Planificación 2026-1'!H:H,"&gt;2")</f>
        <v>0</v>
      </c>
      <c r="DY47" s="48">
        <f>SUMIFS('Planificación 2026-1'!R:R,'Planificación 2026-1'!W:W,C47,'Planificación 2026-1'!E:E,"PORUMA",'Planificación 2026-1'!X:X,"VIRTUAL",'Planificación 2026-1'!H:H,"&gt;2")</f>
        <v>0</v>
      </c>
      <c r="DZ47" s="48">
        <f>SUMIFS('Planificación 2026-1'!R:R,'Planificación 2026-1'!W:W,C47,'Planificación 2026-1'!E:E,"PORUMA",'Planificación 2026-1'!X:X,"&lt;&gt;VIRTUAL",'Planificación 2026-1'!H:H,"&gt;2")</f>
        <v>0</v>
      </c>
      <c r="EA47" s="48">
        <f>SUMIFS('Planificación 2026-1'!R:R,'Planificación 2026-1'!W:W,C47,'Planificación 2026-1'!E:E,"HUAURA",'Planificación 2026-1'!X:X,"VIRTUAL",'Planificación 2026-1'!H:H,"&gt;2")</f>
        <v>0</v>
      </c>
      <c r="EB47" s="48">
        <f>SUMIFS('Planificación 2026-1'!R:R,'Planificación 2026-1'!W:W,C47,'Planificación 2026-1'!E:E,"HUAURA",'Planificación 2026-1'!X:X,"&lt;&gt;VIRTUAL",'Planificación 2026-1'!H:H,"&gt;2")</f>
        <v>0</v>
      </c>
      <c r="EC47" s="48">
        <f>SUMIFS('Planificación 2026-1'!R:R,'Planificación 2026-1'!W:W,C47,'Planificación 2026-1'!E:E,"PRINCIPAL",'Planificación 2026-1'!X:X,"VIRTUAL",'Planificación 2026-1'!H:H,"&lt;3")</f>
        <v>0</v>
      </c>
      <c r="ED47" s="48">
        <f>SUMIFS('Planificación 2026-1'!R:R,'Planificación 2026-1'!W:W,C47,'Planificación 2026-1'!E:E,"PRINCIPAL",'Planificación 2026-1'!X:X,"&lt;&gt;VIRTUAL",'Planificación 2026-1'!H:H,"&lt;3")</f>
        <v>0</v>
      </c>
      <c r="EE47" s="48">
        <f>SUMIFS('Planificación 2026-1'!R:R,'Planificación 2026-1'!W:W,C47,'Planificación 2026-1'!E:E,"SUNAMPE",'Planificación 2026-1'!X:X,"VIRTUAL",'Planificación 2026-1'!H:H,"&lt;3")</f>
        <v>0</v>
      </c>
      <c r="EF47" s="48">
        <f>SUMIFS('Planificación 2026-1'!R:R,'Planificación 2026-1'!W:W,C47,'Planificación 2026-1'!E:E,"SUNAMPE",'Planificación 2026-1'!X:X,"&lt;&gt;VIRTUAL",'Planificación 2026-1'!H:H,"&lt;3")</f>
        <v>0</v>
      </c>
      <c r="EG47" s="48">
        <f>SUMIFS('Planificación 2026-1'!R:R,'Planificación 2026-1'!W:W,C47,'Planificación 2026-1'!E:E,"FILIAL",'Planificación 2026-1'!X:X,"VIRTUAL",'Planificación 2026-1'!H:H,"&lt;3")</f>
        <v>0</v>
      </c>
      <c r="EH47" s="48">
        <f>SUMIFS('Planificación 2026-1'!R:R,'Planificación 2026-1'!W:W,C47,'Planificación 2026-1'!E:E,"FILIAL",'Planificación 2026-1'!X:X,"&lt;&gt;VIRTUAL",'Planificación 2026-1'!H:H,"&lt;3")</f>
        <v>0</v>
      </c>
      <c r="EI47" s="48">
        <f>SUMIFS('Planificación 2026-1'!R:R,'Planificación 2026-1'!W:W,C47,'Planificación 2026-1'!E:E,"PORUMA",'Planificación 2026-1'!X:X,"VIRTUAL",'Planificación 2026-1'!H:H,"&lt;3")</f>
        <v>0</v>
      </c>
      <c r="EJ47" s="48">
        <f>SUMIFS('Planificación 2026-1'!R:R,'Planificación 2026-1'!W:W,C47,'Planificación 2026-1'!E:E,"PORUMA",'Planificación 2026-1'!X:X,"&lt;&gt;VIRTUAL",'Planificación 2026-1'!H:H,"&lt;3")</f>
        <v>0</v>
      </c>
      <c r="EK47" s="48">
        <f>SUMIFS('Planificación 2026-1'!R:R,'Planificación 2026-1'!W:W,C47,'Planificación 2026-1'!E:E,"HUAURA",'Planificación 2026-1'!X:X,"VIRTUAL",'Planificación 2026-1'!H:H,"&lt;3")</f>
        <v>0</v>
      </c>
      <c r="EL47" s="48">
        <f>SUMIFS('Planificación 2026-1'!R:R,'Planificación 2026-1'!W:W,C47,'Planificación 2026-1'!E:E,"HUAURA",'Planificación 2026-1'!X:X,"&lt;&gt;VIRTUAL",'Planificación 2026-1'!H:H,"&lt;3")</f>
        <v>0</v>
      </c>
      <c r="EM47" s="48">
        <f t="shared" si="8"/>
        <v>0</v>
      </c>
      <c r="EN47" s="48">
        <f t="shared" si="9"/>
        <v>0</v>
      </c>
      <c r="EO47" s="48">
        <f t="shared" si="10"/>
        <v>0</v>
      </c>
      <c r="EP47" s="48">
        <f t="shared" si="11"/>
        <v>12</v>
      </c>
      <c r="EQ47" s="48">
        <f t="shared" si="12"/>
        <v>0</v>
      </c>
      <c r="ER47" s="48"/>
      <c r="ES47" s="48">
        <f t="shared" si="13"/>
        <v>0</v>
      </c>
      <c r="ET47" s="48">
        <f t="shared" si="14"/>
        <v>12</v>
      </c>
      <c r="EU47" s="48" t="b">
        <f t="shared" si="15"/>
        <v>1</v>
      </c>
      <c r="EV47" s="48" t="str">
        <f t="shared" si="16"/>
        <v>SEDE</v>
      </c>
      <c r="EW47" s="48" t="str">
        <f t="shared" si="17"/>
        <v>PRESENCIAL</v>
      </c>
    </row>
    <row r="48" spans="1:153" x14ac:dyDescent="0.3">
      <c r="A48" s="53"/>
      <c r="B48" s="383">
        <v>45</v>
      </c>
      <c r="C48" s="107" t="s">
        <v>53</v>
      </c>
      <c r="D48" s="82">
        <f>SUMIF('Planificación 2026-1'!W:W,C48,'Planificación 2026-1'!R:R)</f>
        <v>15</v>
      </c>
      <c r="E48" s="384" t="s">
        <v>319</v>
      </c>
      <c r="F48" s="107" t="s">
        <v>430</v>
      </c>
      <c r="G48" s="107" t="s">
        <v>302</v>
      </c>
      <c r="H48" s="107" t="s">
        <v>435</v>
      </c>
      <c r="I48" s="77" t="str">
        <f>IF(SUM(COUNTIFS('Planificación 2026-1'!E:E,"PRINCIPAL",'Planificación 2026-1'!W:W,C48,'Planificación 2026-1'!G:G,"AF"))&gt;0,"P01"," ")</f>
        <v xml:space="preserve"> </v>
      </c>
      <c r="J48" s="78" t="str">
        <f>IF(SUM(COUNTIFS('Planificación 2026-1'!E:E,"PRINCIPAL",'Planificación 2026-1'!W:W,C48,'Planificación 2026-1'!G:G,"EN"))&gt;0,"P02"," ")</f>
        <v xml:space="preserve"> </v>
      </c>
      <c r="K48" s="78" t="str">
        <f>IF(SUM(COUNTIFS('Planificación 2026-1'!E:E,"PRINCIPAL",'Planificación 2026-1'!W:W,C48,'Planificación 2026-1'!G:G,"IS"))&gt;0,"P03"," ")</f>
        <v xml:space="preserve"> </v>
      </c>
      <c r="L48" s="78" t="str">
        <f>IF(SUM(COUNTIFS('Planificación 2026-1'!E:E,"PRINCIPAL",'Planificación 2026-1'!W:W,C48,'Planificación 2026-1'!G:G,"PS"))&gt;0,"P04"," ")</f>
        <v xml:space="preserve"> </v>
      </c>
      <c r="M48" s="78"/>
      <c r="N48" s="78" t="str">
        <f>IF(SUM(COUNTIFS('Planificación 2026-1'!E:E,"PRINCIPAL",'Planificación 2026-1'!W:W,C48,'Planificación 2026-1'!G:G,"IN"))&gt;0,"P06"," ")</f>
        <v xml:space="preserve"> </v>
      </c>
      <c r="O48" s="78" t="str">
        <f>IF(SUM(COUNTIFS('Planificación 2026-1'!E:E,"PRINCIPAL",'Planificación 2026-1'!W:W,C48,'Planificación 2026-1'!G:G,"CA"))&gt;0,"P07"," ")</f>
        <v xml:space="preserve"> </v>
      </c>
      <c r="P48" s="78" t="str">
        <f>IF(SUM(COUNTIFS('Planificación 2026-1'!E:E,"PRINCIPAL",'Planificación 2026-1'!W:W,C48,'Planificación 2026-1'!G:G,"DE"))&gt;0,"P08"," ")</f>
        <v xml:space="preserve"> </v>
      </c>
      <c r="Q48" s="78" t="str">
        <f>IF(SUM(COUNTIFS('Planificación 2026-1'!E:E,"PRINCIPAL",'Planificación 2026-1'!W:W,C48,'Planificación 2026-1'!G:G,"OB"))&gt;0,"P09"," ")</f>
        <v xml:space="preserve"> </v>
      </c>
      <c r="R48" s="78" t="str">
        <f>IF(SUM(COUNTIFS('Planificación 2026-1'!E:E,"PRINCIPAL",'Planificación 2026-1'!W:W,C48,'Planificación 2026-1'!G:G,"MH"))&gt;0,"P31"," ")</f>
        <v xml:space="preserve"> </v>
      </c>
      <c r="S48" s="78" t="str">
        <f>IF(SUM(COUNTIFS('Planificación 2026-1'!E:E,"PRINCIPAL",'Planificación 2026-1'!W:W,C48,'Planificación 2026-1'!G:G,"IC"))&gt;0,"P32"," ")</f>
        <v xml:space="preserve"> </v>
      </c>
      <c r="T48" s="78" t="str">
        <f>IF(SUM(COUNTIFS('Planificación 2026-1'!E:E,"PRINCIPAL",'Planificación 2026-1'!W:W,C48,'Planificación 2026-1'!G:G,"AR"))&gt;0,"P34"," ")</f>
        <v xml:space="preserve"> </v>
      </c>
      <c r="U48" s="78" t="str">
        <f>IF(SUM(COUNTIFS('Planificación 2026-1'!E:E,"PRINCIPAL",'Planificación 2026-1'!W:W,C48,'Planificación 2026-1'!G:G,"T1"))&gt;0,"P35"," ")</f>
        <v xml:space="preserve"> </v>
      </c>
      <c r="V48" s="78" t="str">
        <f>IF(SUM(COUNTIFS('Planificación 2026-1'!E:E,"PRINCIPAL",'Planificación 2026-1'!W:W,C48,'Planificación 2026-1'!G:G,"T3"))&gt;0,"P36"," ")</f>
        <v xml:space="preserve"> </v>
      </c>
      <c r="W48" s="78" t="str">
        <f>IF(SUM(COUNTIFS('Planificación 2026-1'!E:E,"PRINCIPAL",'Planificación 2026-1'!W:W,C48,'Planificación 2026-1'!G:G,"T2"))&gt;0,"P37"," ")</f>
        <v xml:space="preserve"> </v>
      </c>
      <c r="X48" s="78" t="str">
        <f>IF(SUM(COUNTIFS('Planificación 2026-1'!E:E,"PRINCIPAL",'Planificación 2026-1'!W:W,C48,'Planificación 2026-1'!G:G,"AE"))&gt;0,"P38"," ")</f>
        <v xml:space="preserve"> </v>
      </c>
      <c r="Y48" s="78" t="str">
        <f>IF(SUM(COUNTIFS('Planificación 2026-1'!E:E,"PRINCIPAL",'Planificación 2026-1'!W:W,C48,'Planificación 2026-1'!G:G,"T4"))&gt;0,"P55"," ")</f>
        <v xml:space="preserve"> </v>
      </c>
      <c r="Z48" s="78" t="str">
        <f>IF(SUM(COUNTIFS('Planificación 2026-1'!E:E,"FILIAL",'Planificación 2026-1'!W:W,C48,'Planificación 2026-1'!G:G,"AF"))&gt;0," P01"," ")</f>
        <v xml:space="preserve"> </v>
      </c>
      <c r="AA48" s="78" t="str">
        <f>IF(SUM(COUNTIFS('Planificación 2026-1'!E:E,"FILIAL",'Planificación 2026-1'!W:W,C48,'Planificación 2026-1'!G:G,"EN"))&gt;0,"P02"," ")</f>
        <v xml:space="preserve"> </v>
      </c>
      <c r="AB48" s="78" t="str">
        <f>IF(SUM(COUNTIFS('Planificación 2026-1'!E:E,"FILIAL",'Planificación 2026-1'!W:W,C48,'Planificación 2026-1'!G:G,"IS"))&gt;0,"P03"," ")</f>
        <v xml:space="preserve"> </v>
      </c>
      <c r="AC48" s="78" t="str">
        <f>IF(SUM(COUNTIFS('Planificación 2026-1'!E:E,"FILIAL",'Planificación 2026-1'!W:W,C48,'Planificación 2026-1'!G:G,"PS"))&gt;0,"P04"," ")</f>
        <v xml:space="preserve"> </v>
      </c>
      <c r="AD48" s="78"/>
      <c r="AE48" s="78" t="str">
        <f>IF(SUM(COUNTIFS('Planificación 2026-1'!E:E,"FILIAL",'Planificación 2026-1'!W:W,C48,'Planificación 2026-1'!G:G,"IN"))&gt;0,"P06"," ")</f>
        <v xml:space="preserve"> </v>
      </c>
      <c r="AF48" s="78" t="str">
        <f>IF(SUM(COUNTIFS('Planificación 2026-1'!E:E,"FILIAL",'Planificación 2026-1'!W:W,C48,'Planificación 2026-1'!G:G,"CA"))&gt;0,"P07"," ")</f>
        <v xml:space="preserve"> </v>
      </c>
      <c r="AG48" s="78" t="str">
        <f>IF(SUM(COUNTIFS('Planificación 2026-1'!E:E,"FILIAL",'Planificación 2026-1'!W:W,C48,'Planificación 2026-1'!G:G,"DE"))&gt;0,"P08"," ")</f>
        <v xml:space="preserve"> </v>
      </c>
      <c r="AH48" s="78" t="str">
        <f>IF(SUM(COUNTIFS('Planificación 2026-1'!E:E,"FILIAL",'Planificación 2026-1'!W:W,C48,'Planificación 2026-1'!G:G,"OB"))&gt;0,"P09"," ")</f>
        <v xml:space="preserve"> </v>
      </c>
      <c r="AI48" s="78" t="str">
        <f>IF(SUM(COUNTIFS('Planificación 2026-1'!E:E,"FILIAL",'Planificación 2026-1'!W:W,C48,'Planificación 2026-1'!G:G,"MH"))&gt;0,"P31"," ")</f>
        <v xml:space="preserve"> </v>
      </c>
      <c r="AJ48" s="78" t="str">
        <f>IF(SUM(COUNTIFS('Planificación 2026-1'!E:E,"FILIAL",'Planificación 2026-1'!W:W,C48,'Planificación 2026-1'!G:G,"IC"))&gt;0,"P32"," ")</f>
        <v xml:space="preserve"> </v>
      </c>
      <c r="AK48" s="78" t="str">
        <f>IF(SUM(COUNTIFS('Planificación 2026-1'!E:E,"FILIAL",'Planificación 2026-1'!W:W,C48,'Planificación 2026-1'!G:G,"AR"))&gt;0,"P34"," ")</f>
        <v xml:space="preserve"> </v>
      </c>
      <c r="AL48" s="78" t="str">
        <f>IF(SUM(COUNTIFS('Planificación 2026-1'!E:E,"FILIAL",'Planificación 2026-1'!W:W,C48,'Planificación 2026-1'!G:G,"T1"))&gt;0,"P35"," ")</f>
        <v xml:space="preserve"> </v>
      </c>
      <c r="AM48" s="78" t="str">
        <f>IF(SUM(COUNTIFS('Planificación 2026-1'!E:E,"FILIAL",'Planificación 2026-1'!W:W,C48,'Planificación 2026-1'!G:G,"T3"))&gt;0,"P36"," ")</f>
        <v xml:space="preserve"> </v>
      </c>
      <c r="AN48" s="78" t="str">
        <f>IF(SUM(COUNTIFS('Planificación 2026-1'!E:E,"FILIAL",'Planificación 2026-1'!W:W,C48,'Planificación 2026-1'!G:G,"T2"))&gt;0,"P37"," ")</f>
        <v xml:space="preserve"> </v>
      </c>
      <c r="AO48" s="78" t="str">
        <f>IF(SUM(COUNTIFS('Planificación 2026-1'!E:E,"FILIAL",'Planificación 2026-1'!W:W,C48,'Planificación 2026-1'!G:G,"AE"))&gt;0,"P38"," ")</f>
        <v xml:space="preserve"> </v>
      </c>
      <c r="AP48" s="78" t="str">
        <f>IF(SUM(COUNTIFS('Planificación 2026-1'!E:E,"FILIAL",'Planificación 2026-1'!W:W,C48,'Planificación 2026-1'!G:G,"T4"))&gt;0,"P55"," ")</f>
        <v xml:space="preserve"> </v>
      </c>
      <c r="AQ48" s="78" t="str">
        <f>IF(SUM(COUNTIFS('Planificación 2026-1'!E:E,"SUNAMPE",'Planificación 2026-1'!W:W,C48,'Planificación 2026-1'!G:G,"AF"))&gt;0," P01"," ")</f>
        <v xml:space="preserve"> </v>
      </c>
      <c r="AR48" s="78" t="str">
        <f>IF(SUM(COUNTIFS('Planificación 2026-1'!E:E,"SUNAMPE",'Planificación 2026-1'!W:W,C48,'Planificación 2026-1'!G:G,"EN"))&gt;0,"P02"," ")</f>
        <v xml:space="preserve"> </v>
      </c>
      <c r="AS48" s="78" t="str">
        <f>IF(SUM(COUNTIFS('Planificación 2026-1'!E:E,"SUNAMPE",'Planificación 2026-1'!W:W,C48,'Planificación 2026-1'!G:G,"IS"))&gt;0,"P03"," ")</f>
        <v xml:space="preserve"> </v>
      </c>
      <c r="AT48" s="78" t="str">
        <f>IF(SUM(COUNTIFS('Planificación 2026-1'!E:E,"SUNAMPE",'Planificación 2026-1'!W:W,C48,'Planificación 2026-1'!G:G,"PS"))&gt;0,"P04"," ")</f>
        <v xml:space="preserve"> </v>
      </c>
      <c r="AU48" s="78"/>
      <c r="AV48" s="78" t="str">
        <f>IF(SUM(COUNTIFS('Planificación 2026-1'!E:E,"SUNAMPE",'Planificación 2026-1'!W:W,C48,'Planificación 2026-1'!G:G,"IN"))&gt;0,"P06"," ")</f>
        <v xml:space="preserve"> </v>
      </c>
      <c r="AW48" s="78" t="str">
        <f>IF(SUM(COUNTIFS('Planificación 2026-1'!E:E,"SUNAMPE",'Planificación 2026-1'!W:W,C48,'Planificación 2026-1'!G:G,"CA"))&gt;0,"P07"," ")</f>
        <v xml:space="preserve"> </v>
      </c>
      <c r="AX48" s="78" t="str">
        <f>IF(SUM(COUNTIFS('Planificación 2026-1'!E:E,"SUNAMPE",'Planificación 2026-1'!W:W,C48,'Planificación 2026-1'!G:G,"DE"))&gt;0,"P08"," ")</f>
        <v xml:space="preserve"> </v>
      </c>
      <c r="AY48" s="78" t="str">
        <f>IF(SUM(COUNTIFS('Planificación 2026-1'!E:E,"SUNAMPE",'Planificación 2026-1'!W:W,C48,'Planificación 2026-1'!G:G,"OB"))&gt;0,"P09"," ")</f>
        <v xml:space="preserve"> </v>
      </c>
      <c r="AZ48" s="78" t="str">
        <f>IF(SUM(COUNTIFS('Planificación 2026-1'!E:E,"SUNAMPE",'Planificación 2026-1'!W:W,C48,'Planificación 2026-1'!G:G,"MH"))&gt;0,"P31"," ")</f>
        <v>P31</v>
      </c>
      <c r="BA48" s="78" t="str">
        <f>IF(SUM(COUNTIFS('Planificación 2026-1'!E:E,"SUNAMPE",'Planificación 2026-1'!W:W,C48,'Planificación 2026-1'!G:G,"IC"))&gt;0,"P32"," ")</f>
        <v xml:space="preserve"> </v>
      </c>
      <c r="BB48" s="78" t="str">
        <f>IF(SUM(COUNTIFS('Planificación 2026-1'!E:E,"SUNAMPE",'Planificación 2026-1'!W:W,C48,'Planificación 2026-1'!G:G,"AR"))&gt;0,"P34"," ")</f>
        <v xml:space="preserve"> </v>
      </c>
      <c r="BC48" s="78" t="str">
        <f>IF(SUM(COUNTIFS('Planificación 2026-1'!E:E,"SUNAMPE",'Planificación 2026-1'!W:W,C48,'Planificación 2026-1'!G:G,"T1"))&gt;0,"P35"," ")</f>
        <v xml:space="preserve"> </v>
      </c>
      <c r="BD48" s="78" t="str">
        <f>IF(SUM(COUNTIFS('Planificación 2026-1'!E:E,"SUNAMPE",'Planificación 2026-1'!W:W,C48,'Planificación 2026-1'!G:G,"T3"))&gt;0,"P36"," ")</f>
        <v xml:space="preserve"> </v>
      </c>
      <c r="BE48" s="78" t="str">
        <f>IF(SUM(COUNTIFS('Planificación 2026-1'!E:E,"SUNAMPE",'Planificación 2026-1'!W:W,C48,'Planificación 2026-1'!G:G,"T2"))&gt;0,"P37"," ")</f>
        <v xml:space="preserve"> </v>
      </c>
      <c r="BF48" s="78" t="str">
        <f>IF(SUM(COUNTIFS('Planificación 2026-1'!E:E,"SUNAMPE",'Planificación 2026-1'!W:W,C48,'Planificación 2026-1'!G:G,"AE"))&gt;0,"P38"," ")</f>
        <v xml:space="preserve"> </v>
      </c>
      <c r="BG48" s="78" t="str">
        <f>IF(SUM(COUNTIFS('Planificación 2026-1'!E:E,"SUNAMPE",'Planificación 2026-1'!W:W,C48,'Planificación 2026-1'!G:G,"T4"))&gt;0,"P55"," ")</f>
        <v xml:space="preserve"> </v>
      </c>
      <c r="BH48" s="78" t="str">
        <f>IF(SUM(COUNTIFS('Planificación 2026-1'!E:E,"HUAURA",'Planificación 2026-1'!W:W,C48,'Planificación 2026-1'!G:G,"AF"))&gt;0," P01"," ")</f>
        <v xml:space="preserve"> </v>
      </c>
      <c r="BI48" s="78" t="str">
        <f>IF(SUM(COUNTIFS('Planificación 2026-1'!E:E,"HUAURA",'Planificación 2026-1'!W:W,C48,'Planificación 2026-1'!G:G,"EN"))&gt;0,"P02"," ")</f>
        <v xml:space="preserve"> </v>
      </c>
      <c r="BJ48" s="78" t="str">
        <f>IF(SUM(COUNTIFS('Planificación 2026-1'!E:E,"HUAURA",'Planificación 2026-1'!W:W,C48,'Planificación 2026-1'!G:G,"IS"))&gt;0,"P03"," ")</f>
        <v xml:space="preserve"> </v>
      </c>
      <c r="BK48" s="78" t="str">
        <f>IF(SUM(COUNTIFS('Planificación 2026-1'!E:E,"HUAURA",'Planificación 2026-1'!W:W,C48,'Planificación 2026-1'!G:G,"PS"))&gt;0,"P04"," ")</f>
        <v xml:space="preserve"> </v>
      </c>
      <c r="BL48" s="78"/>
      <c r="BM48" s="78" t="str">
        <f>IF(SUM(COUNTIFS('Planificación 2026-1'!E:E,"HUAURA",'Planificación 2026-1'!W:W,C48,'Planificación 2026-1'!G:G,"IN"))&gt;0,"P06"," ")</f>
        <v xml:space="preserve"> </v>
      </c>
      <c r="BN48" s="78" t="str">
        <f>IF(SUM(COUNTIFS('Planificación 2026-1'!E:E,"HUAURA",'Planificación 2026-1'!W:W,C48,'Planificación 2026-1'!G:G,"CA"))&gt;0,"P07"," ")</f>
        <v xml:space="preserve"> </v>
      </c>
      <c r="BO48" s="78" t="str">
        <f>IF(SUM(COUNTIFS('Planificación 2026-1'!E:E,"HUAURA",'Planificación 2026-1'!W:W,C48,'Planificación 2026-1'!G:G,"DE"))&gt;0,"P08"," ")</f>
        <v xml:space="preserve"> </v>
      </c>
      <c r="BP48" s="78" t="str">
        <f>IF(SUM(COUNTIFS('Planificación 2026-1'!E:E,"HUAURA",'Planificación 2026-1'!W:W,C48,'Planificación 2026-1'!G:G,"OB"))&gt;0,"P09"," ")</f>
        <v xml:space="preserve"> </v>
      </c>
      <c r="BQ48" s="78" t="str">
        <f>IF(SUM(COUNTIFS('Planificación 2026-1'!E:E,"HUAURA",'Planificación 2026-1'!W:W,C48,'Planificación 2026-1'!G:G,"MH"))&gt;0,"P31"," ")</f>
        <v xml:space="preserve"> </v>
      </c>
      <c r="BR48" s="78" t="str">
        <f>IF(SUM(COUNTIFS('Planificación 2026-1'!E:E,"HUAURA",'Planificación 2026-1'!W:W,C48,'Planificación 2026-1'!G:G,"IC"))&gt;0,"P32"," ")</f>
        <v xml:space="preserve"> </v>
      </c>
      <c r="BS48" s="78" t="str">
        <f>IF(SUM(COUNTIFS('Planificación 2026-1'!E:E,"HUAURA",'Planificación 2026-1'!W:W,C48,'Planificación 2026-1'!G:G,"AR"))&gt;0,"P34"," ")</f>
        <v xml:space="preserve"> </v>
      </c>
      <c r="BT48" s="78" t="str">
        <f>IF(SUM(COUNTIFS('Planificación 2026-1'!E:E,"HUAURA",'Planificación 2026-1'!W:W,C48,'Planificación 2026-1'!G:G,"T1"))&gt;0,"P35"," ")</f>
        <v xml:space="preserve"> </v>
      </c>
      <c r="BU48" s="78" t="str">
        <f>IF(SUM(COUNTIFS('Planificación 2026-1'!E:E,"HUAURA",'Planificación 2026-1'!W:W,C48,'Planificación 2026-1'!G:G,"T3"))&gt;0,"P36"," ")</f>
        <v xml:space="preserve"> </v>
      </c>
      <c r="BV48" s="78" t="str">
        <f>IF(SUM(COUNTIFS('Planificación 2026-1'!E:E,"HUAURA",'Planificación 2026-1'!W:W,C48,'Planificación 2026-1'!G:G,"T2"))&gt;0,"P37"," ")</f>
        <v xml:space="preserve"> </v>
      </c>
      <c r="BW48" s="78" t="str">
        <f>IF(SUM(COUNTIFS('Planificación 2026-1'!E:E,"HUAURA",'Planificación 2026-1'!W:W,C48,'Planificación 2026-1'!G:G,"AE"))&gt;0,"P38"," ")</f>
        <v xml:space="preserve"> </v>
      </c>
      <c r="BX48" s="78" t="str">
        <f>IF(SUM(COUNTIFS('Planificación 2026-1'!E:E,"HUAURA",'Planificación 2026-1'!W:W,C48,'Planificación 2026-1'!G:G,"T4"))&gt;0,"P55"," ")</f>
        <v xml:space="preserve"> </v>
      </c>
      <c r="BY48" s="79">
        <f>SUMIFS('Planificación 2026-1'!R:R,'Planificación 2026-1'!W:W,C48,'Planificación 2026-1'!G:G,"AF",'Planificación 2026-1'!H:H,"&gt;2")</f>
        <v>0</v>
      </c>
      <c r="BZ48" s="79">
        <f>SUMIFS('Planificación 2026-1'!R:R,'Planificación 2026-1'!W:W,C48,'Planificación 2026-1'!G:G,"EN",'Planificación 2026-1'!H:H,"&gt;2")</f>
        <v>0</v>
      </c>
      <c r="CA48" s="79">
        <f>SUMIFS('Planificación 2026-1'!R:R,'Planificación 2026-1'!W:W,C48,'Planificación 2026-1'!G:G,"IS",'Planificación 2026-1'!H:H,"&gt;2")</f>
        <v>0</v>
      </c>
      <c r="CB48" s="79">
        <f>SUMIFS('Planificación 2026-1'!R:R,'Planificación 2026-1'!W:W,C48,'Planificación 2026-1'!G:G,"PS",'Planificación 2026-1'!H:H,"&gt;2")</f>
        <v>0</v>
      </c>
      <c r="CC48" s="79">
        <f>SUMIFS('Planificación 2026-1'!R:R,'Planificación 2026-1'!W:W,C48,'Planificación 2026-1'!G:G,"IN",'Planificación 2026-1'!H:H,"&gt;2")</f>
        <v>0</v>
      </c>
      <c r="CD48" s="79">
        <f>SUMIFS('Planificación 2026-1'!R:R,'Planificación 2026-1'!W:W,C48,'Planificación 2026-1'!G:G,"CA",'Planificación 2026-1'!H:H,"&gt;2")</f>
        <v>0</v>
      </c>
      <c r="CE48" s="79">
        <f>SUMIFS('Planificación 2026-1'!R:R,'Planificación 2026-1'!W:W,C48,'Planificación 2026-1'!G:G,"DE",'Planificación 2026-1'!H:H,"&gt;2")</f>
        <v>0</v>
      </c>
      <c r="CF48" s="79">
        <f>SUMIFS('Planificación 2026-1'!R:R,'Planificación 2026-1'!W:W,C48,'Planificación 2026-1'!G:G,"OB",'Planificación 2026-1'!H:H,"&gt;2")</f>
        <v>0</v>
      </c>
      <c r="CG48" s="79">
        <f>SUMIFS('Planificación 2026-1'!R:R,'Planificación 2026-1'!W:W,C48,'Planificación 2026-1'!G:G,"MH",'Planificación 2026-1'!H:H,"&gt;2")</f>
        <v>15</v>
      </c>
      <c r="CH48" s="79">
        <f>SUMIFS('Planificación 2026-1'!R:R,'Planificación 2026-1'!W:W,C48,'Planificación 2026-1'!G:G,"IC",'Planificación 2026-1'!H:H,"&gt;2")</f>
        <v>0</v>
      </c>
      <c r="CI48" s="79">
        <f>SUMIFS('Planificación 2026-1'!R:R,'Planificación 2026-1'!W:W,C48,'Planificación 2026-1'!G:G,"AR",'Planificación 2026-1'!H:H,"&gt;2")</f>
        <v>0</v>
      </c>
      <c r="CJ48" s="79">
        <f>SUMIFS('Planificación 2026-1'!R:R,'Planificación 2026-1'!W:W,C48,'Planificación 2026-1'!G:G,"T1",'Planificación 2026-1'!H:H,"&gt;2")</f>
        <v>0</v>
      </c>
      <c r="CK48" s="79">
        <f>SUMIFS('Planificación 2026-1'!R:R,'Planificación 2026-1'!W:W,C48,'Planificación 2026-1'!G:G,"T3",'Planificación 2026-1'!H:H,"&gt;2")</f>
        <v>0</v>
      </c>
      <c r="CL48" s="79">
        <f>SUMIFS('Planificación 2026-1'!R:R,'Planificación 2026-1'!W:W,C48,'Planificación 2026-1'!G:G,"T2",'Planificación 2026-1'!H:H,"&gt;2")</f>
        <v>0</v>
      </c>
      <c r="CM48" s="79">
        <f>SUMIFS('Planificación 2026-1'!R:R,'Planificación 2026-1'!W:W,C48,'Planificación 2026-1'!G:G,"AE",'Planificación 2026-1'!H:H,"&gt;2")</f>
        <v>0</v>
      </c>
      <c r="CN48" s="79">
        <f>SUMIFS('Planificación 2026-1'!R:R,'Planificación 2026-1'!W:W,C48,'Planificación 2026-1'!G:G,"T4",'Planificación 2026-1'!H:H,"&gt;2")</f>
        <v>0</v>
      </c>
      <c r="CO48" s="79">
        <f>SUMIFS('Planificación 2026-1'!R:R,'Planificación 2026-1'!W:W,C48,'Planificación 2026-1'!G:G,"AF",'Planificación 2026-1'!H:H,"&lt;3")</f>
        <v>0</v>
      </c>
      <c r="CP48" s="79">
        <f>SUMIFS('Planificación 2026-1'!R:R,'Planificación 2026-1'!W:W,C48,'Planificación 2026-1'!G:G,"EN",'Planificación 2026-1'!H:H,"&lt;3")</f>
        <v>0</v>
      </c>
      <c r="CQ48" s="79">
        <f>SUMIFS('Planificación 2026-1'!R:R,'Planificación 2026-1'!W:W,C48,'Planificación 2026-1'!G:G,"IS",'Planificación 2026-1'!H:H,"&lt;3")</f>
        <v>0</v>
      </c>
      <c r="CR48" s="79">
        <f>SUMIFS('Planificación 2026-1'!R:R,'Planificación 2026-1'!W:W,C48,'Planificación 2026-1'!G:G,"PS",'Planificación 2026-1'!H:H,"&lt;3")</f>
        <v>0</v>
      </c>
      <c r="CS48" s="79">
        <f>SUMIFS('Planificación 2026-1'!R:R,'Planificación 2026-1'!W:W,C48,'Planificación 2026-1'!G:G,"IN",'Planificación 2026-1'!H:H,"&lt;3")</f>
        <v>0</v>
      </c>
      <c r="CT48" s="79">
        <f>SUMIFS('Planificación 2026-1'!R:R,'Planificación 2026-1'!W:W,C48,'Planificación 2026-1'!G:G,"CA",'Planificación 2026-1'!H:H,"&lt;3")</f>
        <v>0</v>
      </c>
      <c r="CU48" s="79">
        <f>SUMIFS('Planificación 2026-1'!R:R,'Planificación 2026-1'!W:W,C48,'Planificación 2026-1'!G:G,"DE",'Planificación 2026-1'!H:H,"&lt;3")</f>
        <v>0</v>
      </c>
      <c r="CV48" s="79">
        <f>SUMIFS('Planificación 2026-1'!R:R,'Planificación 2026-1'!W:W,C48,'Planificación 2026-1'!G:G,"OB",'Planificación 2026-1'!H:H,"&lt;3")</f>
        <v>0</v>
      </c>
      <c r="CW48" s="79">
        <f>SUMIFS('Planificación 2026-1'!R:R,'Planificación 2026-1'!W:W,C48,'Planificación 2026-1'!G:G,"MH",'Planificación 2026-1'!H:H,"&lt;3")</f>
        <v>0</v>
      </c>
      <c r="CX48" s="79">
        <f>SUMIFS('Planificación 2026-1'!R:R,'Planificación 2026-1'!W:W,C48,'Planificación 2026-1'!G:G,"IC",'Planificación 2026-1'!H:H,"&lt;3")</f>
        <v>0</v>
      </c>
      <c r="CY48" s="79">
        <f>SUMIFS('Planificación 2026-1'!R:R,'Planificación 2026-1'!W:W,C48,'Planificación 2026-1'!G:G,"AR",'Planificación 2026-1'!H:H,"&lt;3")</f>
        <v>0</v>
      </c>
      <c r="CZ48" s="79">
        <f>SUMIFS('Planificación 2026-1'!R:R,'Planificación 2026-1'!W:W,C48,'Planificación 2026-1'!G:G,"T1",'Planificación 2026-1'!H:H,"&lt;3")</f>
        <v>0</v>
      </c>
      <c r="DA48" s="79">
        <f>SUMIFS('Planificación 2026-1'!R:R,'Planificación 2026-1'!W:W,C48,'Planificación 2026-1'!G:G,"T3",'Planificación 2026-1'!H:H,"&lt;3")</f>
        <v>0</v>
      </c>
      <c r="DB48" s="79">
        <f>SUMIFS('Planificación 2026-1'!R:R,'Planificación 2026-1'!W:W,C48,'Planificación 2026-1'!G:G,"T2",'Planificación 2026-1'!H:H,"&lt;3")</f>
        <v>0</v>
      </c>
      <c r="DC48" s="79">
        <f>SUMIFS('Planificación 2026-1'!R:R,'Planificación 2026-1'!W:W,C48,'Planificación 2026-1'!G:G,"AE",'Planificación 2026-1'!H:H,"&lt;3")</f>
        <v>0</v>
      </c>
      <c r="DD48" s="79">
        <f>SUMIFS('Planificación 2026-1'!R:R,'Planificación 2026-1'!W:W,C48,'Planificación 2026-1'!G:G,"T4",'Planificación 2026-1'!H:H,"&lt;3")</f>
        <v>0</v>
      </c>
      <c r="DE48" s="78" t="str">
        <f t="shared" si="4"/>
        <v/>
      </c>
      <c r="DF48" s="30">
        <f>IF(C48="","",SUMIFS('Planificación 2026-1'!R:R,'Planificación 2026-1'!W:W,C48,'Planificación 2026-1'!E:E,"PRINCIPAL",'Planificación 2026-1'!X:X,"VIRTUAL"))</f>
        <v>0</v>
      </c>
      <c r="DG48" s="30">
        <f>IF(C48="","",SUMIFS('Planificación 2026-1'!R:R,'Planificación 2026-1'!W:W,C48,'Planificación 2026-1'!E:E,"PRINCIPAL",'Planificación 2026-1'!X:X,"PRESENCIAL"))</f>
        <v>0</v>
      </c>
      <c r="DH48" s="30">
        <f>IF(C48="","",SUMIFS('Planificación 2026-1'!R:R,'Planificación 2026-1'!W:W,C48,'Planificación 2026-1'!E:E,"PRINCIPAL",'Planificación 2026-1'!X:X,"HIBRIDO PRESENCIAL"))</f>
        <v>0</v>
      </c>
      <c r="DI48" s="78" t="str">
        <f t="shared" si="5"/>
        <v/>
      </c>
      <c r="DJ48" s="78">
        <f>IF(C48="","",SUMIFS('Planificación 2026-1'!R:R,'Planificación 2026-1'!W:W,C48,'Planificación 2026-1'!E:E,"FILIAL",'Planificación 2026-1'!X:X,"VIRTUAL"))</f>
        <v>0</v>
      </c>
      <c r="DK48" s="80">
        <f>IF(C48="","",SUMIFS('Planificación 2026-1'!R:R,'Planificación 2026-1'!W:W,C48,'Planificación 2026-1'!E:E,"FILIAL",'Planificación 2026-1'!X:X,"PRESENCIAL"))</f>
        <v>0</v>
      </c>
      <c r="DL48" s="42">
        <f>IF(C48="","",SUMIFS('Planificación 2026-1'!R:R,'Planificación 2026-1'!W:W,C48,'Planificación 2026-1'!E:E,"FILIAL",'Planificación 2026-1'!X:X,"HIBRIDO PRESENCIAL"))</f>
        <v>0</v>
      </c>
      <c r="DM48" s="81" t="str">
        <f t="shared" si="6"/>
        <v>P31</v>
      </c>
      <c r="DN48" s="78">
        <f>IF(C48="","",SUMIFS('Planificación 2026-1'!R:R,'Planificación 2026-1'!W:W,C48,'Planificación 2026-1'!E:E,"SUNAMPE",'Planificación 2026-1'!X:X,"VIRTUAL"))</f>
        <v>0</v>
      </c>
      <c r="DO48" s="42">
        <f>IF(C48="","",SUMIFS('Planificación 2026-1'!R:R,'Planificación 2026-1'!W:W,C48,'Planificación 2026-1'!E:E,"SUNAMPE",'Planificación 2026-1'!X:X,"PRESENCIAL"))</f>
        <v>15</v>
      </c>
      <c r="DP48" s="81" t="str">
        <f t="shared" si="7"/>
        <v/>
      </c>
      <c r="DQ48" s="78">
        <f>IF(C48="","",SUMIFS('Planificación 2026-1'!R:R,'Planificación 2026-1'!W:W,C48,'Planificación 2026-1'!E:E,"HUAURA",'Planificación 2026-1'!X:X,"VIRTUAL"))</f>
        <v>0</v>
      </c>
      <c r="DR48" s="42">
        <f>IF(C48="","",SUMIFS('Planificación 2026-1'!R:R,'Planificación 2026-1'!W:W,C48,'Planificación 2026-1'!E:E,"HUAURA",'Planificación 2026-1'!X:X,"PRESENCIAL"))</f>
        <v>0</v>
      </c>
      <c r="DS48" s="48">
        <f>SUMIFS('Planificación 2026-1'!R:R,'Planificación 2026-1'!W:W,C48,'Planificación 2026-1'!E:E,"PRINCIPAL",'Planificación 2026-1'!X:X,"VIRTUAL",'Planificación 2026-1'!H:H,"&gt;2")</f>
        <v>0</v>
      </c>
      <c r="DT48" s="48">
        <f>SUMIFS('Planificación 2026-1'!R:R,'Planificación 2026-1'!W:W,C48,'Planificación 2026-1'!E:E,"PRINCIPAL",'Planificación 2026-1'!X:X,"&lt;&gt;VIRTUAL",'Planificación 2026-1'!H:H,"&gt;2")</f>
        <v>0</v>
      </c>
      <c r="DU48" s="48">
        <f>SUMIFS('Planificación 2026-1'!R:R,'Planificación 2026-1'!W:W,C48,'Planificación 2026-1'!E:E,"SUNAMPE",'Planificación 2026-1'!X:X,"VIRTUAL",'Planificación 2026-1'!H:H,"&gt;2")</f>
        <v>0</v>
      </c>
      <c r="DV48" s="48">
        <f>SUMIFS('Planificación 2026-1'!R:R,'Planificación 2026-1'!W:W,C48,'Planificación 2026-1'!E:E,"SUNAMPE",'Planificación 2026-1'!X:X,"&lt;&gt;VIRTUAL",'Planificación 2026-1'!H:H,"&gt;2")</f>
        <v>15</v>
      </c>
      <c r="DW48" s="48">
        <f>SUMIFS('Planificación 2026-1'!R:R,'Planificación 2026-1'!W:W,C48,'Planificación 2026-1'!E:E,"FILIAL",'Planificación 2026-1'!X:X,"VIRTUAL",'Planificación 2026-1'!H:H,"&gt;2")</f>
        <v>0</v>
      </c>
      <c r="DX48" s="48">
        <f>SUMIFS('Planificación 2026-1'!R:R,'Planificación 2026-1'!W:W,C48,'Planificación 2026-1'!E:E,"FILIAL",'Planificación 2026-1'!X:X,"&lt;&gt;VIRTUAL",'Planificación 2026-1'!H:H,"&gt;2")</f>
        <v>0</v>
      </c>
      <c r="DY48" s="48">
        <f>SUMIFS('Planificación 2026-1'!R:R,'Planificación 2026-1'!W:W,C48,'Planificación 2026-1'!E:E,"PORUMA",'Planificación 2026-1'!X:X,"VIRTUAL",'Planificación 2026-1'!H:H,"&gt;2")</f>
        <v>0</v>
      </c>
      <c r="DZ48" s="48">
        <f>SUMIFS('Planificación 2026-1'!R:R,'Planificación 2026-1'!W:W,C48,'Planificación 2026-1'!E:E,"PORUMA",'Planificación 2026-1'!X:X,"&lt;&gt;VIRTUAL",'Planificación 2026-1'!H:H,"&gt;2")</f>
        <v>0</v>
      </c>
      <c r="EA48" s="48">
        <f>SUMIFS('Planificación 2026-1'!R:R,'Planificación 2026-1'!W:W,C48,'Planificación 2026-1'!E:E,"HUAURA",'Planificación 2026-1'!X:X,"VIRTUAL",'Planificación 2026-1'!H:H,"&gt;2")</f>
        <v>0</v>
      </c>
      <c r="EB48" s="48">
        <f>SUMIFS('Planificación 2026-1'!R:R,'Planificación 2026-1'!W:W,C48,'Planificación 2026-1'!E:E,"HUAURA",'Planificación 2026-1'!X:X,"&lt;&gt;VIRTUAL",'Planificación 2026-1'!H:H,"&gt;2")</f>
        <v>0</v>
      </c>
      <c r="EC48" s="48">
        <f>SUMIFS('Planificación 2026-1'!R:R,'Planificación 2026-1'!W:W,C48,'Planificación 2026-1'!E:E,"PRINCIPAL",'Planificación 2026-1'!X:X,"VIRTUAL",'Planificación 2026-1'!H:H,"&lt;3")</f>
        <v>0</v>
      </c>
      <c r="ED48" s="48">
        <f>SUMIFS('Planificación 2026-1'!R:R,'Planificación 2026-1'!W:W,C48,'Planificación 2026-1'!E:E,"PRINCIPAL",'Planificación 2026-1'!X:X,"&lt;&gt;VIRTUAL",'Planificación 2026-1'!H:H,"&lt;3")</f>
        <v>0</v>
      </c>
      <c r="EE48" s="48">
        <f>SUMIFS('Planificación 2026-1'!R:R,'Planificación 2026-1'!W:W,C48,'Planificación 2026-1'!E:E,"SUNAMPE",'Planificación 2026-1'!X:X,"VIRTUAL",'Planificación 2026-1'!H:H,"&lt;3")</f>
        <v>0</v>
      </c>
      <c r="EF48" s="48">
        <f>SUMIFS('Planificación 2026-1'!R:R,'Planificación 2026-1'!W:W,C48,'Planificación 2026-1'!E:E,"SUNAMPE",'Planificación 2026-1'!X:X,"&lt;&gt;VIRTUAL",'Planificación 2026-1'!H:H,"&lt;3")</f>
        <v>0</v>
      </c>
      <c r="EG48" s="48">
        <f>SUMIFS('Planificación 2026-1'!R:R,'Planificación 2026-1'!W:W,C48,'Planificación 2026-1'!E:E,"FILIAL",'Planificación 2026-1'!X:X,"VIRTUAL",'Planificación 2026-1'!H:H,"&lt;3")</f>
        <v>0</v>
      </c>
      <c r="EH48" s="48">
        <f>SUMIFS('Planificación 2026-1'!R:R,'Planificación 2026-1'!W:W,C48,'Planificación 2026-1'!E:E,"FILIAL",'Planificación 2026-1'!X:X,"&lt;&gt;VIRTUAL",'Planificación 2026-1'!H:H,"&lt;3")</f>
        <v>0</v>
      </c>
      <c r="EI48" s="48">
        <f>SUMIFS('Planificación 2026-1'!R:R,'Planificación 2026-1'!W:W,C48,'Planificación 2026-1'!E:E,"PORUMA",'Planificación 2026-1'!X:X,"VIRTUAL",'Planificación 2026-1'!H:H,"&lt;3")</f>
        <v>0</v>
      </c>
      <c r="EJ48" s="48">
        <f>SUMIFS('Planificación 2026-1'!R:R,'Planificación 2026-1'!W:W,C48,'Planificación 2026-1'!E:E,"PORUMA",'Planificación 2026-1'!X:X,"&lt;&gt;VIRTUAL",'Planificación 2026-1'!H:H,"&lt;3")</f>
        <v>0</v>
      </c>
      <c r="EK48" s="48">
        <f>SUMIFS('Planificación 2026-1'!R:R,'Planificación 2026-1'!W:W,C48,'Planificación 2026-1'!E:E,"HUAURA",'Planificación 2026-1'!X:X,"VIRTUAL",'Planificación 2026-1'!H:H,"&lt;3")</f>
        <v>0</v>
      </c>
      <c r="EL48" s="48">
        <f>SUMIFS('Planificación 2026-1'!R:R,'Planificación 2026-1'!W:W,C48,'Planificación 2026-1'!E:E,"HUAURA",'Planificación 2026-1'!X:X,"&lt;&gt;VIRTUAL",'Planificación 2026-1'!H:H,"&lt;3")</f>
        <v>0</v>
      </c>
      <c r="EM48" s="48">
        <f t="shared" si="8"/>
        <v>0</v>
      </c>
      <c r="EN48" s="48">
        <f t="shared" si="9"/>
        <v>0</v>
      </c>
      <c r="EO48" s="48">
        <f t="shared" si="10"/>
        <v>0</v>
      </c>
      <c r="EP48" s="48">
        <f t="shared" si="11"/>
        <v>0</v>
      </c>
      <c r="EQ48" s="48">
        <f t="shared" si="12"/>
        <v>15</v>
      </c>
      <c r="ER48" s="48"/>
      <c r="ES48" s="48">
        <f t="shared" si="13"/>
        <v>0</v>
      </c>
      <c r="ET48" s="48">
        <f t="shared" si="14"/>
        <v>15</v>
      </c>
      <c r="EU48" s="48" t="b">
        <f t="shared" si="15"/>
        <v>1</v>
      </c>
      <c r="EV48" s="48" t="str">
        <f t="shared" si="16"/>
        <v/>
      </c>
      <c r="EW48" s="48" t="str">
        <f t="shared" si="17"/>
        <v>PRESENCIAL</v>
      </c>
    </row>
    <row r="49" spans="1:153" x14ac:dyDescent="0.3">
      <c r="A49" s="53"/>
      <c r="B49" s="383">
        <v>46</v>
      </c>
      <c r="C49" s="107" t="s">
        <v>55</v>
      </c>
      <c r="D49" s="82">
        <f>SUMIF('Planificación 2026-1'!W:W,C49,'Planificación 2026-1'!R:R)</f>
        <v>12</v>
      </c>
      <c r="E49" s="384" t="s">
        <v>319</v>
      </c>
      <c r="F49" s="107" t="s">
        <v>430</v>
      </c>
      <c r="G49" s="107" t="s">
        <v>276</v>
      </c>
      <c r="H49" s="107" t="s">
        <v>438</v>
      </c>
      <c r="I49" s="77" t="str">
        <f>IF(SUM(COUNTIFS('Planificación 2026-1'!E:E,"PRINCIPAL",'Planificación 2026-1'!W:W,C49,'Planificación 2026-1'!G:G,"AF"))&gt;0,"P01"," ")</f>
        <v xml:space="preserve"> </v>
      </c>
      <c r="J49" s="78" t="str">
        <f>IF(SUM(COUNTIFS('Planificación 2026-1'!E:E,"PRINCIPAL",'Planificación 2026-1'!W:W,C49,'Planificación 2026-1'!G:G,"EN"))&gt;0,"P02"," ")</f>
        <v xml:space="preserve"> </v>
      </c>
      <c r="K49" s="78" t="str">
        <f>IF(SUM(COUNTIFS('Planificación 2026-1'!E:E,"PRINCIPAL",'Planificación 2026-1'!W:W,C49,'Planificación 2026-1'!G:G,"IS"))&gt;0,"P03"," ")</f>
        <v xml:space="preserve"> </v>
      </c>
      <c r="L49" s="78" t="str">
        <f>IF(SUM(COUNTIFS('Planificación 2026-1'!E:E,"PRINCIPAL",'Planificación 2026-1'!W:W,C49,'Planificación 2026-1'!G:G,"PS"))&gt;0,"P04"," ")</f>
        <v xml:space="preserve"> </v>
      </c>
      <c r="M49" s="78"/>
      <c r="N49" s="78" t="str">
        <f>IF(SUM(COUNTIFS('Planificación 2026-1'!E:E,"PRINCIPAL",'Planificación 2026-1'!W:W,C49,'Planificación 2026-1'!G:G,"IN"))&gt;0,"P06"," ")</f>
        <v xml:space="preserve"> </v>
      </c>
      <c r="O49" s="78" t="str">
        <f>IF(SUM(COUNTIFS('Planificación 2026-1'!E:E,"PRINCIPAL",'Planificación 2026-1'!W:W,C49,'Planificación 2026-1'!G:G,"CA"))&gt;0,"P07"," ")</f>
        <v xml:space="preserve"> </v>
      </c>
      <c r="P49" s="78" t="str">
        <f>IF(SUM(COUNTIFS('Planificación 2026-1'!E:E,"PRINCIPAL",'Planificación 2026-1'!W:W,C49,'Planificación 2026-1'!G:G,"DE"))&gt;0,"P08"," ")</f>
        <v xml:space="preserve"> </v>
      </c>
      <c r="Q49" s="78" t="str">
        <f>IF(SUM(COUNTIFS('Planificación 2026-1'!E:E,"PRINCIPAL",'Planificación 2026-1'!W:W,C49,'Planificación 2026-1'!G:G,"OB"))&gt;0,"P09"," ")</f>
        <v xml:space="preserve"> </v>
      </c>
      <c r="R49" s="78" t="str">
        <f>IF(SUM(COUNTIFS('Planificación 2026-1'!E:E,"PRINCIPAL",'Planificación 2026-1'!W:W,C49,'Planificación 2026-1'!G:G,"MH"))&gt;0,"P31"," ")</f>
        <v xml:space="preserve"> </v>
      </c>
      <c r="S49" s="78" t="str">
        <f>IF(SUM(COUNTIFS('Planificación 2026-1'!E:E,"PRINCIPAL",'Planificación 2026-1'!W:W,C49,'Planificación 2026-1'!G:G,"IC"))&gt;0,"P32"," ")</f>
        <v xml:space="preserve"> </v>
      </c>
      <c r="T49" s="78" t="str">
        <f>IF(SUM(COUNTIFS('Planificación 2026-1'!E:E,"PRINCIPAL",'Planificación 2026-1'!W:W,C49,'Planificación 2026-1'!G:G,"AR"))&gt;0,"P34"," ")</f>
        <v xml:space="preserve"> </v>
      </c>
      <c r="U49" s="78" t="str">
        <f>IF(SUM(COUNTIFS('Planificación 2026-1'!E:E,"PRINCIPAL",'Planificación 2026-1'!W:W,C49,'Planificación 2026-1'!G:G,"T1"))&gt;0,"P35"," ")</f>
        <v xml:space="preserve"> </v>
      </c>
      <c r="V49" s="78" t="str">
        <f>IF(SUM(COUNTIFS('Planificación 2026-1'!E:E,"PRINCIPAL",'Planificación 2026-1'!W:W,C49,'Planificación 2026-1'!G:G,"T3"))&gt;0,"P36"," ")</f>
        <v xml:space="preserve"> </v>
      </c>
      <c r="W49" s="78" t="str">
        <f>IF(SUM(COUNTIFS('Planificación 2026-1'!E:E,"PRINCIPAL",'Planificación 2026-1'!W:W,C49,'Planificación 2026-1'!G:G,"T2"))&gt;0,"P37"," ")</f>
        <v xml:space="preserve"> </v>
      </c>
      <c r="X49" s="78" t="str">
        <f>IF(SUM(COUNTIFS('Planificación 2026-1'!E:E,"PRINCIPAL",'Planificación 2026-1'!W:W,C49,'Planificación 2026-1'!G:G,"AE"))&gt;0,"P38"," ")</f>
        <v xml:space="preserve"> </v>
      </c>
      <c r="Y49" s="78" t="str">
        <f>IF(SUM(COUNTIFS('Planificación 2026-1'!E:E,"PRINCIPAL",'Planificación 2026-1'!W:W,C49,'Planificación 2026-1'!G:G,"T4"))&gt;0,"P55"," ")</f>
        <v xml:space="preserve"> </v>
      </c>
      <c r="Z49" s="78" t="str">
        <f>IF(SUM(COUNTIFS('Planificación 2026-1'!E:E,"FILIAL",'Planificación 2026-1'!W:W,C49,'Planificación 2026-1'!G:G,"AF"))&gt;0," P01"," ")</f>
        <v xml:space="preserve"> </v>
      </c>
      <c r="AA49" s="78" t="str">
        <f>IF(SUM(COUNTIFS('Planificación 2026-1'!E:E,"FILIAL",'Planificación 2026-1'!W:W,C49,'Planificación 2026-1'!G:G,"EN"))&gt;0,"P02"," ")</f>
        <v xml:space="preserve"> </v>
      </c>
      <c r="AB49" s="78" t="str">
        <f>IF(SUM(COUNTIFS('Planificación 2026-1'!E:E,"FILIAL",'Planificación 2026-1'!W:W,C49,'Planificación 2026-1'!G:G,"IS"))&gt;0,"P03"," ")</f>
        <v xml:space="preserve"> </v>
      </c>
      <c r="AC49" s="78" t="str">
        <f>IF(SUM(COUNTIFS('Planificación 2026-1'!E:E,"FILIAL",'Planificación 2026-1'!W:W,C49,'Planificación 2026-1'!G:G,"PS"))&gt;0,"P04"," ")</f>
        <v xml:space="preserve"> </v>
      </c>
      <c r="AD49" s="78"/>
      <c r="AE49" s="78" t="str">
        <f>IF(SUM(COUNTIFS('Planificación 2026-1'!E:E,"FILIAL",'Planificación 2026-1'!W:W,C49,'Planificación 2026-1'!G:G,"IN"))&gt;0,"P06"," ")</f>
        <v xml:space="preserve"> </v>
      </c>
      <c r="AF49" s="78" t="str">
        <f>IF(SUM(COUNTIFS('Planificación 2026-1'!E:E,"FILIAL",'Planificación 2026-1'!W:W,C49,'Planificación 2026-1'!G:G,"CA"))&gt;0,"P07"," ")</f>
        <v xml:space="preserve"> </v>
      </c>
      <c r="AG49" s="78" t="str">
        <f>IF(SUM(COUNTIFS('Planificación 2026-1'!E:E,"FILIAL",'Planificación 2026-1'!W:W,C49,'Planificación 2026-1'!G:G,"DE"))&gt;0,"P08"," ")</f>
        <v xml:space="preserve"> </v>
      </c>
      <c r="AH49" s="78" t="str">
        <f>IF(SUM(COUNTIFS('Planificación 2026-1'!E:E,"FILIAL",'Planificación 2026-1'!W:W,C49,'Planificación 2026-1'!G:G,"OB"))&gt;0,"P09"," ")</f>
        <v>P09</v>
      </c>
      <c r="AI49" s="78" t="str">
        <f>IF(SUM(COUNTIFS('Planificación 2026-1'!E:E,"FILIAL",'Planificación 2026-1'!W:W,C49,'Planificación 2026-1'!G:G,"MH"))&gt;0,"P31"," ")</f>
        <v xml:space="preserve"> </v>
      </c>
      <c r="AJ49" s="78" t="str">
        <f>IF(SUM(COUNTIFS('Planificación 2026-1'!E:E,"FILIAL",'Planificación 2026-1'!W:W,C49,'Planificación 2026-1'!G:G,"IC"))&gt;0,"P32"," ")</f>
        <v xml:space="preserve"> </v>
      </c>
      <c r="AK49" s="78" t="str">
        <f>IF(SUM(COUNTIFS('Planificación 2026-1'!E:E,"FILIAL",'Planificación 2026-1'!W:W,C49,'Planificación 2026-1'!G:G,"AR"))&gt;0,"P34"," ")</f>
        <v xml:space="preserve"> </v>
      </c>
      <c r="AL49" s="78" t="str">
        <f>IF(SUM(COUNTIFS('Planificación 2026-1'!E:E,"FILIAL",'Planificación 2026-1'!W:W,C49,'Planificación 2026-1'!G:G,"T1"))&gt;0,"P35"," ")</f>
        <v xml:space="preserve"> </v>
      </c>
      <c r="AM49" s="78" t="str">
        <f>IF(SUM(COUNTIFS('Planificación 2026-1'!E:E,"FILIAL",'Planificación 2026-1'!W:W,C49,'Planificación 2026-1'!G:G,"T3"))&gt;0,"P36"," ")</f>
        <v xml:space="preserve"> </v>
      </c>
      <c r="AN49" s="78" t="str">
        <f>IF(SUM(COUNTIFS('Planificación 2026-1'!E:E,"FILIAL",'Planificación 2026-1'!W:W,C49,'Planificación 2026-1'!G:G,"T2"))&gt;0,"P37"," ")</f>
        <v xml:space="preserve"> </v>
      </c>
      <c r="AO49" s="78" t="str">
        <f>IF(SUM(COUNTIFS('Planificación 2026-1'!E:E,"FILIAL",'Planificación 2026-1'!W:W,C49,'Planificación 2026-1'!G:G,"AE"))&gt;0,"P38"," ")</f>
        <v xml:space="preserve"> </v>
      </c>
      <c r="AP49" s="78" t="str">
        <f>IF(SUM(COUNTIFS('Planificación 2026-1'!E:E,"FILIAL",'Planificación 2026-1'!W:W,C49,'Planificación 2026-1'!G:G,"T4"))&gt;0,"P55"," ")</f>
        <v xml:space="preserve"> </v>
      </c>
      <c r="AQ49" s="78" t="str">
        <f>IF(SUM(COUNTIFS('Planificación 2026-1'!E:E,"SUNAMPE",'Planificación 2026-1'!W:W,C49,'Planificación 2026-1'!G:G,"AF"))&gt;0," P01"," ")</f>
        <v xml:space="preserve"> </v>
      </c>
      <c r="AR49" s="78" t="str">
        <f>IF(SUM(COUNTIFS('Planificación 2026-1'!E:E,"SUNAMPE",'Planificación 2026-1'!W:W,C49,'Planificación 2026-1'!G:G,"EN"))&gt;0,"P02"," ")</f>
        <v xml:space="preserve"> </v>
      </c>
      <c r="AS49" s="78" t="str">
        <f>IF(SUM(COUNTIFS('Planificación 2026-1'!E:E,"SUNAMPE",'Planificación 2026-1'!W:W,C49,'Planificación 2026-1'!G:G,"IS"))&gt;0,"P03"," ")</f>
        <v xml:space="preserve"> </v>
      </c>
      <c r="AT49" s="78" t="str">
        <f>IF(SUM(COUNTIFS('Planificación 2026-1'!E:E,"SUNAMPE",'Planificación 2026-1'!W:W,C49,'Planificación 2026-1'!G:G,"PS"))&gt;0,"P04"," ")</f>
        <v xml:space="preserve"> </v>
      </c>
      <c r="AU49" s="78"/>
      <c r="AV49" s="78" t="str">
        <f>IF(SUM(COUNTIFS('Planificación 2026-1'!E:E,"SUNAMPE",'Planificación 2026-1'!W:W,C49,'Planificación 2026-1'!G:G,"IN"))&gt;0,"P06"," ")</f>
        <v xml:space="preserve"> </v>
      </c>
      <c r="AW49" s="78" t="str">
        <f>IF(SUM(COUNTIFS('Planificación 2026-1'!E:E,"SUNAMPE",'Planificación 2026-1'!W:W,C49,'Planificación 2026-1'!G:G,"CA"))&gt;0,"P07"," ")</f>
        <v xml:space="preserve"> </v>
      </c>
      <c r="AX49" s="78" t="str">
        <f>IF(SUM(COUNTIFS('Planificación 2026-1'!E:E,"SUNAMPE",'Planificación 2026-1'!W:W,C49,'Planificación 2026-1'!G:G,"DE"))&gt;0,"P08"," ")</f>
        <v xml:space="preserve"> </v>
      </c>
      <c r="AY49" s="78" t="str">
        <f>IF(SUM(COUNTIFS('Planificación 2026-1'!E:E,"SUNAMPE",'Planificación 2026-1'!W:W,C49,'Planificación 2026-1'!G:G,"OB"))&gt;0,"P09"," ")</f>
        <v xml:space="preserve"> </v>
      </c>
      <c r="AZ49" s="78" t="str">
        <f>IF(SUM(COUNTIFS('Planificación 2026-1'!E:E,"SUNAMPE",'Planificación 2026-1'!W:W,C49,'Planificación 2026-1'!G:G,"MH"))&gt;0,"P31"," ")</f>
        <v xml:space="preserve"> </v>
      </c>
      <c r="BA49" s="78" t="str">
        <f>IF(SUM(COUNTIFS('Planificación 2026-1'!E:E,"SUNAMPE",'Planificación 2026-1'!W:W,C49,'Planificación 2026-1'!G:G,"IC"))&gt;0,"P32"," ")</f>
        <v xml:space="preserve"> </v>
      </c>
      <c r="BB49" s="78" t="str">
        <f>IF(SUM(COUNTIFS('Planificación 2026-1'!E:E,"SUNAMPE",'Planificación 2026-1'!W:W,C49,'Planificación 2026-1'!G:G,"AR"))&gt;0,"P34"," ")</f>
        <v xml:space="preserve"> </v>
      </c>
      <c r="BC49" s="78" t="str">
        <f>IF(SUM(COUNTIFS('Planificación 2026-1'!E:E,"SUNAMPE",'Planificación 2026-1'!W:W,C49,'Planificación 2026-1'!G:G,"T1"))&gt;0,"P35"," ")</f>
        <v xml:space="preserve"> </v>
      </c>
      <c r="BD49" s="78" t="str">
        <f>IF(SUM(COUNTIFS('Planificación 2026-1'!E:E,"SUNAMPE",'Planificación 2026-1'!W:W,C49,'Planificación 2026-1'!G:G,"T3"))&gt;0,"P36"," ")</f>
        <v xml:space="preserve"> </v>
      </c>
      <c r="BE49" s="78" t="str">
        <f>IF(SUM(COUNTIFS('Planificación 2026-1'!E:E,"SUNAMPE",'Planificación 2026-1'!W:W,C49,'Planificación 2026-1'!G:G,"T2"))&gt;0,"P37"," ")</f>
        <v xml:space="preserve"> </v>
      </c>
      <c r="BF49" s="78" t="str">
        <f>IF(SUM(COUNTIFS('Planificación 2026-1'!E:E,"SUNAMPE",'Planificación 2026-1'!W:W,C49,'Planificación 2026-1'!G:G,"AE"))&gt;0,"P38"," ")</f>
        <v xml:space="preserve"> </v>
      </c>
      <c r="BG49" s="78" t="str">
        <f>IF(SUM(COUNTIFS('Planificación 2026-1'!E:E,"SUNAMPE",'Planificación 2026-1'!W:W,C49,'Planificación 2026-1'!G:G,"T4"))&gt;0,"P55"," ")</f>
        <v xml:space="preserve"> </v>
      </c>
      <c r="BH49" s="78" t="str">
        <f>IF(SUM(COUNTIFS('Planificación 2026-1'!E:E,"HUAURA",'Planificación 2026-1'!W:W,C49,'Planificación 2026-1'!G:G,"AF"))&gt;0," P01"," ")</f>
        <v xml:space="preserve"> </v>
      </c>
      <c r="BI49" s="78" t="str">
        <f>IF(SUM(COUNTIFS('Planificación 2026-1'!E:E,"HUAURA",'Planificación 2026-1'!W:W,C49,'Planificación 2026-1'!G:G,"EN"))&gt;0,"P02"," ")</f>
        <v xml:space="preserve"> </v>
      </c>
      <c r="BJ49" s="78" t="str">
        <f>IF(SUM(COUNTIFS('Planificación 2026-1'!E:E,"HUAURA",'Planificación 2026-1'!W:W,C49,'Planificación 2026-1'!G:G,"IS"))&gt;0,"P03"," ")</f>
        <v xml:space="preserve"> </v>
      </c>
      <c r="BK49" s="78" t="str">
        <f>IF(SUM(COUNTIFS('Planificación 2026-1'!E:E,"HUAURA",'Planificación 2026-1'!W:W,C49,'Planificación 2026-1'!G:G,"PS"))&gt;0,"P04"," ")</f>
        <v xml:space="preserve"> </v>
      </c>
      <c r="BL49" s="78"/>
      <c r="BM49" s="78" t="str">
        <f>IF(SUM(COUNTIFS('Planificación 2026-1'!E:E,"HUAURA",'Planificación 2026-1'!W:W,C49,'Planificación 2026-1'!G:G,"IN"))&gt;0,"P06"," ")</f>
        <v xml:space="preserve"> </v>
      </c>
      <c r="BN49" s="78" t="str">
        <f>IF(SUM(COUNTIFS('Planificación 2026-1'!E:E,"HUAURA",'Planificación 2026-1'!W:W,C49,'Planificación 2026-1'!G:G,"CA"))&gt;0,"P07"," ")</f>
        <v xml:space="preserve"> </v>
      </c>
      <c r="BO49" s="78" t="str">
        <f>IF(SUM(COUNTIFS('Planificación 2026-1'!E:E,"HUAURA",'Planificación 2026-1'!W:W,C49,'Planificación 2026-1'!G:G,"DE"))&gt;0,"P08"," ")</f>
        <v xml:space="preserve"> </v>
      </c>
      <c r="BP49" s="78" t="str">
        <f>IF(SUM(COUNTIFS('Planificación 2026-1'!E:E,"HUAURA",'Planificación 2026-1'!W:W,C49,'Planificación 2026-1'!G:G,"OB"))&gt;0,"P09"," ")</f>
        <v xml:space="preserve"> </v>
      </c>
      <c r="BQ49" s="78" t="str">
        <f>IF(SUM(COUNTIFS('Planificación 2026-1'!E:E,"HUAURA",'Planificación 2026-1'!W:W,C49,'Planificación 2026-1'!G:G,"MH"))&gt;0,"P31"," ")</f>
        <v xml:space="preserve"> </v>
      </c>
      <c r="BR49" s="78" t="str">
        <f>IF(SUM(COUNTIFS('Planificación 2026-1'!E:E,"HUAURA",'Planificación 2026-1'!W:W,C49,'Planificación 2026-1'!G:G,"IC"))&gt;0,"P32"," ")</f>
        <v xml:space="preserve"> </v>
      </c>
      <c r="BS49" s="78" t="str">
        <f>IF(SUM(COUNTIFS('Planificación 2026-1'!E:E,"HUAURA",'Planificación 2026-1'!W:W,C49,'Planificación 2026-1'!G:G,"AR"))&gt;0,"P34"," ")</f>
        <v xml:space="preserve"> </v>
      </c>
      <c r="BT49" s="78" t="str">
        <f>IF(SUM(COUNTIFS('Planificación 2026-1'!E:E,"HUAURA",'Planificación 2026-1'!W:W,C49,'Planificación 2026-1'!G:G,"T1"))&gt;0,"P35"," ")</f>
        <v xml:space="preserve"> </v>
      </c>
      <c r="BU49" s="78" t="str">
        <f>IF(SUM(COUNTIFS('Planificación 2026-1'!E:E,"HUAURA",'Planificación 2026-1'!W:W,C49,'Planificación 2026-1'!G:G,"T3"))&gt;0,"P36"," ")</f>
        <v xml:space="preserve"> </v>
      </c>
      <c r="BV49" s="78" t="str">
        <f>IF(SUM(COUNTIFS('Planificación 2026-1'!E:E,"HUAURA",'Planificación 2026-1'!W:W,C49,'Planificación 2026-1'!G:G,"T2"))&gt;0,"P37"," ")</f>
        <v xml:space="preserve"> </v>
      </c>
      <c r="BW49" s="78" t="str">
        <f>IF(SUM(COUNTIFS('Planificación 2026-1'!E:E,"HUAURA",'Planificación 2026-1'!W:W,C49,'Planificación 2026-1'!G:G,"AE"))&gt;0,"P38"," ")</f>
        <v xml:space="preserve"> </v>
      </c>
      <c r="BX49" s="78" t="str">
        <f>IF(SUM(COUNTIFS('Planificación 2026-1'!E:E,"HUAURA",'Planificación 2026-1'!W:W,C49,'Planificación 2026-1'!G:G,"T4"))&gt;0,"P55"," ")</f>
        <v xml:space="preserve"> </v>
      </c>
      <c r="BY49" s="79">
        <f>SUMIFS('Planificación 2026-1'!R:R,'Planificación 2026-1'!W:W,C49,'Planificación 2026-1'!G:G,"AF",'Planificación 2026-1'!H:H,"&gt;2")</f>
        <v>0</v>
      </c>
      <c r="BZ49" s="79">
        <f>SUMIFS('Planificación 2026-1'!R:R,'Planificación 2026-1'!W:W,C49,'Planificación 2026-1'!G:G,"EN",'Planificación 2026-1'!H:H,"&gt;2")</f>
        <v>0</v>
      </c>
      <c r="CA49" s="79">
        <f>SUMIFS('Planificación 2026-1'!R:R,'Planificación 2026-1'!W:W,C49,'Planificación 2026-1'!G:G,"IS",'Planificación 2026-1'!H:H,"&gt;2")</f>
        <v>0</v>
      </c>
      <c r="CB49" s="79">
        <f>SUMIFS('Planificación 2026-1'!R:R,'Planificación 2026-1'!W:W,C49,'Planificación 2026-1'!G:G,"PS",'Planificación 2026-1'!H:H,"&gt;2")</f>
        <v>0</v>
      </c>
      <c r="CC49" s="79">
        <f>SUMIFS('Planificación 2026-1'!R:R,'Planificación 2026-1'!W:W,C49,'Planificación 2026-1'!G:G,"IN",'Planificación 2026-1'!H:H,"&gt;2")</f>
        <v>0</v>
      </c>
      <c r="CD49" s="79">
        <f>SUMIFS('Planificación 2026-1'!R:R,'Planificación 2026-1'!W:W,C49,'Planificación 2026-1'!G:G,"CA",'Planificación 2026-1'!H:H,"&gt;2")</f>
        <v>0</v>
      </c>
      <c r="CE49" s="79">
        <f>SUMIFS('Planificación 2026-1'!R:R,'Planificación 2026-1'!W:W,C49,'Planificación 2026-1'!G:G,"DE",'Planificación 2026-1'!H:H,"&gt;2")</f>
        <v>0</v>
      </c>
      <c r="CF49" s="79">
        <f>SUMIFS('Planificación 2026-1'!R:R,'Planificación 2026-1'!W:W,C49,'Planificación 2026-1'!G:G,"OB",'Planificación 2026-1'!H:H,"&gt;2")</f>
        <v>12</v>
      </c>
      <c r="CG49" s="79">
        <f>SUMIFS('Planificación 2026-1'!R:R,'Planificación 2026-1'!W:W,C49,'Planificación 2026-1'!G:G,"MH",'Planificación 2026-1'!H:H,"&gt;2")</f>
        <v>0</v>
      </c>
      <c r="CH49" s="79">
        <f>SUMIFS('Planificación 2026-1'!R:R,'Planificación 2026-1'!W:W,C49,'Planificación 2026-1'!G:G,"IC",'Planificación 2026-1'!H:H,"&gt;2")</f>
        <v>0</v>
      </c>
      <c r="CI49" s="79">
        <f>SUMIFS('Planificación 2026-1'!R:R,'Planificación 2026-1'!W:W,C49,'Planificación 2026-1'!G:G,"AR",'Planificación 2026-1'!H:H,"&gt;2")</f>
        <v>0</v>
      </c>
      <c r="CJ49" s="79">
        <f>SUMIFS('Planificación 2026-1'!R:R,'Planificación 2026-1'!W:W,C49,'Planificación 2026-1'!G:G,"T1",'Planificación 2026-1'!H:H,"&gt;2")</f>
        <v>0</v>
      </c>
      <c r="CK49" s="79">
        <f>SUMIFS('Planificación 2026-1'!R:R,'Planificación 2026-1'!W:W,C49,'Planificación 2026-1'!G:G,"T3",'Planificación 2026-1'!H:H,"&gt;2")</f>
        <v>0</v>
      </c>
      <c r="CL49" s="79">
        <f>SUMIFS('Planificación 2026-1'!R:R,'Planificación 2026-1'!W:W,C49,'Planificación 2026-1'!G:G,"T2",'Planificación 2026-1'!H:H,"&gt;2")</f>
        <v>0</v>
      </c>
      <c r="CM49" s="79">
        <f>SUMIFS('Planificación 2026-1'!R:R,'Planificación 2026-1'!W:W,C49,'Planificación 2026-1'!G:G,"AE",'Planificación 2026-1'!H:H,"&gt;2")</f>
        <v>0</v>
      </c>
      <c r="CN49" s="79">
        <f>SUMIFS('Planificación 2026-1'!R:R,'Planificación 2026-1'!W:W,C49,'Planificación 2026-1'!G:G,"T4",'Planificación 2026-1'!H:H,"&gt;2")</f>
        <v>0</v>
      </c>
      <c r="CO49" s="79">
        <f>SUMIFS('Planificación 2026-1'!R:R,'Planificación 2026-1'!W:W,C49,'Planificación 2026-1'!G:G,"AF",'Planificación 2026-1'!H:H,"&lt;3")</f>
        <v>0</v>
      </c>
      <c r="CP49" s="79">
        <f>SUMIFS('Planificación 2026-1'!R:R,'Planificación 2026-1'!W:W,C49,'Planificación 2026-1'!G:G,"EN",'Planificación 2026-1'!H:H,"&lt;3")</f>
        <v>0</v>
      </c>
      <c r="CQ49" s="79">
        <f>SUMIFS('Planificación 2026-1'!R:R,'Planificación 2026-1'!W:W,C49,'Planificación 2026-1'!G:G,"IS",'Planificación 2026-1'!H:H,"&lt;3")</f>
        <v>0</v>
      </c>
      <c r="CR49" s="79">
        <f>SUMIFS('Planificación 2026-1'!R:R,'Planificación 2026-1'!W:W,C49,'Planificación 2026-1'!G:G,"PS",'Planificación 2026-1'!H:H,"&lt;3")</f>
        <v>0</v>
      </c>
      <c r="CS49" s="79">
        <f>SUMIFS('Planificación 2026-1'!R:R,'Planificación 2026-1'!W:W,C49,'Planificación 2026-1'!G:G,"IN",'Planificación 2026-1'!H:H,"&lt;3")</f>
        <v>0</v>
      </c>
      <c r="CT49" s="79">
        <f>SUMIFS('Planificación 2026-1'!R:R,'Planificación 2026-1'!W:W,C49,'Planificación 2026-1'!G:G,"CA",'Planificación 2026-1'!H:H,"&lt;3")</f>
        <v>0</v>
      </c>
      <c r="CU49" s="79">
        <f>SUMIFS('Planificación 2026-1'!R:R,'Planificación 2026-1'!W:W,C49,'Planificación 2026-1'!G:G,"DE",'Planificación 2026-1'!H:H,"&lt;3")</f>
        <v>0</v>
      </c>
      <c r="CV49" s="79">
        <f>SUMIFS('Planificación 2026-1'!R:R,'Planificación 2026-1'!W:W,C49,'Planificación 2026-1'!G:G,"OB",'Planificación 2026-1'!H:H,"&lt;3")</f>
        <v>0</v>
      </c>
      <c r="CW49" s="79">
        <f>SUMIFS('Planificación 2026-1'!R:R,'Planificación 2026-1'!W:W,C49,'Planificación 2026-1'!G:G,"MH",'Planificación 2026-1'!H:H,"&lt;3")</f>
        <v>0</v>
      </c>
      <c r="CX49" s="79">
        <f>SUMIFS('Planificación 2026-1'!R:R,'Planificación 2026-1'!W:W,C49,'Planificación 2026-1'!G:G,"IC",'Planificación 2026-1'!H:H,"&lt;3")</f>
        <v>0</v>
      </c>
      <c r="CY49" s="79">
        <f>SUMIFS('Planificación 2026-1'!R:R,'Planificación 2026-1'!W:W,C49,'Planificación 2026-1'!G:G,"AR",'Planificación 2026-1'!H:H,"&lt;3")</f>
        <v>0</v>
      </c>
      <c r="CZ49" s="79">
        <f>SUMIFS('Planificación 2026-1'!R:R,'Planificación 2026-1'!W:W,C49,'Planificación 2026-1'!G:G,"T1",'Planificación 2026-1'!H:H,"&lt;3")</f>
        <v>0</v>
      </c>
      <c r="DA49" s="79">
        <f>SUMIFS('Planificación 2026-1'!R:R,'Planificación 2026-1'!W:W,C49,'Planificación 2026-1'!G:G,"T3",'Planificación 2026-1'!H:H,"&lt;3")</f>
        <v>0</v>
      </c>
      <c r="DB49" s="79">
        <f>SUMIFS('Planificación 2026-1'!R:R,'Planificación 2026-1'!W:W,C49,'Planificación 2026-1'!G:G,"T2",'Planificación 2026-1'!H:H,"&lt;3")</f>
        <v>0</v>
      </c>
      <c r="DC49" s="79">
        <f>SUMIFS('Planificación 2026-1'!R:R,'Planificación 2026-1'!W:W,C49,'Planificación 2026-1'!G:G,"AE",'Planificación 2026-1'!H:H,"&lt;3")</f>
        <v>0</v>
      </c>
      <c r="DD49" s="79">
        <f>SUMIFS('Planificación 2026-1'!R:R,'Planificación 2026-1'!W:W,C49,'Planificación 2026-1'!G:G,"T4",'Planificación 2026-1'!H:H,"&lt;3")</f>
        <v>0</v>
      </c>
      <c r="DE49" s="78" t="str">
        <f t="shared" si="4"/>
        <v/>
      </c>
      <c r="DF49" s="30">
        <f>IF(C49="","",SUMIFS('Planificación 2026-1'!R:R,'Planificación 2026-1'!W:W,C49,'Planificación 2026-1'!E:E,"PRINCIPAL",'Planificación 2026-1'!X:X,"VIRTUAL"))</f>
        <v>0</v>
      </c>
      <c r="DG49" s="30">
        <f>IF(C49="","",SUMIFS('Planificación 2026-1'!R:R,'Planificación 2026-1'!W:W,C49,'Planificación 2026-1'!E:E,"PRINCIPAL",'Planificación 2026-1'!X:X,"PRESENCIAL"))</f>
        <v>0</v>
      </c>
      <c r="DH49" s="30">
        <f>IF(C49="","",SUMIFS('Planificación 2026-1'!R:R,'Planificación 2026-1'!W:W,C49,'Planificación 2026-1'!E:E,"PRINCIPAL",'Planificación 2026-1'!X:X,"HIBRIDO PRESENCIAL"))</f>
        <v>0</v>
      </c>
      <c r="DI49" s="78" t="str">
        <f t="shared" si="5"/>
        <v>P09</v>
      </c>
      <c r="DJ49" s="78">
        <f>IF(C49="","",SUMIFS('Planificación 2026-1'!R:R,'Planificación 2026-1'!W:W,C49,'Planificación 2026-1'!E:E,"FILIAL",'Planificación 2026-1'!X:X,"VIRTUAL"))</f>
        <v>0</v>
      </c>
      <c r="DK49" s="80">
        <f>IF(C49="","",SUMIFS('Planificación 2026-1'!R:R,'Planificación 2026-1'!W:W,C49,'Planificación 2026-1'!E:E,"FILIAL",'Planificación 2026-1'!X:X,"PRESENCIAL"))</f>
        <v>12</v>
      </c>
      <c r="DL49" s="42">
        <f>IF(C49="","",SUMIFS('Planificación 2026-1'!R:R,'Planificación 2026-1'!W:W,C49,'Planificación 2026-1'!E:E,"FILIAL",'Planificación 2026-1'!X:X,"HIBRIDO PRESENCIAL"))</f>
        <v>0</v>
      </c>
      <c r="DM49" s="81" t="str">
        <f t="shared" si="6"/>
        <v/>
      </c>
      <c r="DN49" s="78">
        <f>IF(C49="","",SUMIFS('Planificación 2026-1'!R:R,'Planificación 2026-1'!W:W,C49,'Planificación 2026-1'!E:E,"SUNAMPE",'Planificación 2026-1'!X:X,"VIRTUAL"))</f>
        <v>0</v>
      </c>
      <c r="DO49" s="42">
        <f>IF(C49="","",SUMIFS('Planificación 2026-1'!R:R,'Planificación 2026-1'!W:W,C49,'Planificación 2026-1'!E:E,"SUNAMPE",'Planificación 2026-1'!X:X,"PRESENCIAL"))</f>
        <v>0</v>
      </c>
      <c r="DP49" s="81" t="str">
        <f t="shared" si="7"/>
        <v/>
      </c>
      <c r="DQ49" s="78">
        <f>IF(C49="","",SUMIFS('Planificación 2026-1'!R:R,'Planificación 2026-1'!W:W,C49,'Planificación 2026-1'!E:E,"HUAURA",'Planificación 2026-1'!X:X,"VIRTUAL"))</f>
        <v>0</v>
      </c>
      <c r="DR49" s="42">
        <f>IF(C49="","",SUMIFS('Planificación 2026-1'!R:R,'Planificación 2026-1'!W:W,C49,'Planificación 2026-1'!E:E,"HUAURA",'Planificación 2026-1'!X:X,"PRESENCIAL"))</f>
        <v>0</v>
      </c>
      <c r="DS49" s="48">
        <f>SUMIFS('Planificación 2026-1'!R:R,'Planificación 2026-1'!W:W,C49,'Planificación 2026-1'!E:E,"PRINCIPAL",'Planificación 2026-1'!X:X,"VIRTUAL",'Planificación 2026-1'!H:H,"&gt;2")</f>
        <v>0</v>
      </c>
      <c r="DT49" s="48">
        <f>SUMIFS('Planificación 2026-1'!R:R,'Planificación 2026-1'!W:W,C49,'Planificación 2026-1'!E:E,"PRINCIPAL",'Planificación 2026-1'!X:X,"&lt;&gt;VIRTUAL",'Planificación 2026-1'!H:H,"&gt;2")</f>
        <v>0</v>
      </c>
      <c r="DU49" s="48">
        <f>SUMIFS('Planificación 2026-1'!R:R,'Planificación 2026-1'!W:W,C49,'Planificación 2026-1'!E:E,"SUNAMPE",'Planificación 2026-1'!X:X,"VIRTUAL",'Planificación 2026-1'!H:H,"&gt;2")</f>
        <v>0</v>
      </c>
      <c r="DV49" s="48">
        <f>SUMIFS('Planificación 2026-1'!R:R,'Planificación 2026-1'!W:W,C49,'Planificación 2026-1'!E:E,"SUNAMPE",'Planificación 2026-1'!X:X,"&lt;&gt;VIRTUAL",'Planificación 2026-1'!H:H,"&gt;2")</f>
        <v>0</v>
      </c>
      <c r="DW49" s="48">
        <f>SUMIFS('Planificación 2026-1'!R:R,'Planificación 2026-1'!W:W,C49,'Planificación 2026-1'!E:E,"FILIAL",'Planificación 2026-1'!X:X,"VIRTUAL",'Planificación 2026-1'!H:H,"&gt;2")</f>
        <v>0</v>
      </c>
      <c r="DX49" s="48">
        <f>SUMIFS('Planificación 2026-1'!R:R,'Planificación 2026-1'!W:W,C49,'Planificación 2026-1'!E:E,"FILIAL",'Planificación 2026-1'!X:X,"&lt;&gt;VIRTUAL",'Planificación 2026-1'!H:H,"&gt;2")</f>
        <v>12</v>
      </c>
      <c r="DY49" s="48">
        <f>SUMIFS('Planificación 2026-1'!R:R,'Planificación 2026-1'!W:W,C49,'Planificación 2026-1'!E:E,"PORUMA",'Planificación 2026-1'!X:X,"VIRTUAL",'Planificación 2026-1'!H:H,"&gt;2")</f>
        <v>0</v>
      </c>
      <c r="DZ49" s="48">
        <f>SUMIFS('Planificación 2026-1'!R:R,'Planificación 2026-1'!W:W,C49,'Planificación 2026-1'!E:E,"PORUMA",'Planificación 2026-1'!X:X,"&lt;&gt;VIRTUAL",'Planificación 2026-1'!H:H,"&gt;2")</f>
        <v>0</v>
      </c>
      <c r="EA49" s="48">
        <f>SUMIFS('Planificación 2026-1'!R:R,'Planificación 2026-1'!W:W,C49,'Planificación 2026-1'!E:E,"HUAURA",'Planificación 2026-1'!X:X,"VIRTUAL",'Planificación 2026-1'!H:H,"&gt;2")</f>
        <v>0</v>
      </c>
      <c r="EB49" s="48">
        <f>SUMIFS('Planificación 2026-1'!R:R,'Planificación 2026-1'!W:W,C49,'Planificación 2026-1'!E:E,"HUAURA",'Planificación 2026-1'!X:X,"&lt;&gt;VIRTUAL",'Planificación 2026-1'!H:H,"&gt;2")</f>
        <v>0</v>
      </c>
      <c r="EC49" s="48">
        <f>SUMIFS('Planificación 2026-1'!R:R,'Planificación 2026-1'!W:W,C49,'Planificación 2026-1'!E:E,"PRINCIPAL",'Planificación 2026-1'!X:X,"VIRTUAL",'Planificación 2026-1'!H:H,"&lt;3")</f>
        <v>0</v>
      </c>
      <c r="ED49" s="48">
        <f>SUMIFS('Planificación 2026-1'!R:R,'Planificación 2026-1'!W:W,C49,'Planificación 2026-1'!E:E,"PRINCIPAL",'Planificación 2026-1'!X:X,"&lt;&gt;VIRTUAL",'Planificación 2026-1'!H:H,"&lt;3")</f>
        <v>0</v>
      </c>
      <c r="EE49" s="48">
        <f>SUMIFS('Planificación 2026-1'!R:R,'Planificación 2026-1'!W:W,C49,'Planificación 2026-1'!E:E,"SUNAMPE",'Planificación 2026-1'!X:X,"VIRTUAL",'Planificación 2026-1'!H:H,"&lt;3")</f>
        <v>0</v>
      </c>
      <c r="EF49" s="48">
        <f>SUMIFS('Planificación 2026-1'!R:R,'Planificación 2026-1'!W:W,C49,'Planificación 2026-1'!E:E,"SUNAMPE",'Planificación 2026-1'!X:X,"&lt;&gt;VIRTUAL",'Planificación 2026-1'!H:H,"&lt;3")</f>
        <v>0</v>
      </c>
      <c r="EG49" s="48">
        <f>SUMIFS('Planificación 2026-1'!R:R,'Planificación 2026-1'!W:W,C49,'Planificación 2026-1'!E:E,"FILIAL",'Planificación 2026-1'!X:X,"VIRTUAL",'Planificación 2026-1'!H:H,"&lt;3")</f>
        <v>0</v>
      </c>
      <c r="EH49" s="48">
        <f>SUMIFS('Planificación 2026-1'!R:R,'Planificación 2026-1'!W:W,C49,'Planificación 2026-1'!E:E,"FILIAL",'Planificación 2026-1'!X:X,"&lt;&gt;VIRTUAL",'Planificación 2026-1'!H:H,"&lt;3")</f>
        <v>0</v>
      </c>
      <c r="EI49" s="48">
        <f>SUMIFS('Planificación 2026-1'!R:R,'Planificación 2026-1'!W:W,C49,'Planificación 2026-1'!E:E,"PORUMA",'Planificación 2026-1'!X:X,"VIRTUAL",'Planificación 2026-1'!H:H,"&lt;3")</f>
        <v>0</v>
      </c>
      <c r="EJ49" s="48">
        <f>SUMIFS('Planificación 2026-1'!R:R,'Planificación 2026-1'!W:W,C49,'Planificación 2026-1'!E:E,"PORUMA",'Planificación 2026-1'!X:X,"&lt;&gt;VIRTUAL",'Planificación 2026-1'!H:H,"&lt;3")</f>
        <v>0</v>
      </c>
      <c r="EK49" s="48">
        <f>SUMIFS('Planificación 2026-1'!R:R,'Planificación 2026-1'!W:W,C49,'Planificación 2026-1'!E:E,"HUAURA",'Planificación 2026-1'!X:X,"VIRTUAL",'Planificación 2026-1'!H:H,"&lt;3")</f>
        <v>0</v>
      </c>
      <c r="EL49" s="48">
        <f>SUMIFS('Planificación 2026-1'!R:R,'Planificación 2026-1'!W:W,C49,'Planificación 2026-1'!E:E,"HUAURA",'Planificación 2026-1'!X:X,"&lt;&gt;VIRTUAL",'Planificación 2026-1'!H:H,"&lt;3")</f>
        <v>0</v>
      </c>
      <c r="EM49" s="48">
        <f t="shared" si="8"/>
        <v>12</v>
      </c>
      <c r="EN49" s="48">
        <f t="shared" si="9"/>
        <v>0</v>
      </c>
      <c r="EO49" s="48">
        <f t="shared" si="10"/>
        <v>0</v>
      </c>
      <c r="EP49" s="48">
        <f t="shared" si="11"/>
        <v>0</v>
      </c>
      <c r="EQ49" s="48">
        <f t="shared" si="12"/>
        <v>0</v>
      </c>
      <c r="ER49" s="48"/>
      <c r="ES49" s="48">
        <f t="shared" si="13"/>
        <v>0</v>
      </c>
      <c r="ET49" s="48">
        <f t="shared" si="14"/>
        <v>12</v>
      </c>
      <c r="EU49" s="48" t="b">
        <f t="shared" si="15"/>
        <v>1</v>
      </c>
      <c r="EV49" s="48" t="str">
        <f t="shared" si="16"/>
        <v>FILIAL</v>
      </c>
      <c r="EW49" s="48" t="str">
        <f t="shared" si="17"/>
        <v>PRESENCIAL</v>
      </c>
    </row>
    <row r="50" spans="1:153" x14ac:dyDescent="0.3">
      <c r="A50" s="53"/>
      <c r="B50" s="383">
        <v>47</v>
      </c>
      <c r="C50" s="107" t="s">
        <v>56</v>
      </c>
      <c r="D50" s="82">
        <f>SUMIF('Planificación 2026-1'!W:W,C50,'Planificación 2026-1'!R:R)</f>
        <v>35</v>
      </c>
      <c r="E50" s="384" t="s">
        <v>341</v>
      </c>
      <c r="F50" s="107" t="s">
        <v>430</v>
      </c>
      <c r="G50" s="387" t="s">
        <v>431</v>
      </c>
      <c r="H50" s="387" t="s">
        <v>452</v>
      </c>
      <c r="I50" s="77" t="str">
        <f>IF(SUM(COUNTIFS('Planificación 2026-1'!E:E,"PRINCIPAL",'Planificación 2026-1'!W:W,C50,'Planificación 2026-1'!G:G,"AF"))&gt;0,"P01"," ")</f>
        <v xml:space="preserve"> </v>
      </c>
      <c r="J50" s="78" t="str">
        <f>IF(SUM(COUNTIFS('Planificación 2026-1'!E:E,"PRINCIPAL",'Planificación 2026-1'!W:W,C50,'Planificación 2026-1'!G:G,"EN"))&gt;0,"P02"," ")</f>
        <v>P02</v>
      </c>
      <c r="K50" s="78" t="str">
        <f>IF(SUM(COUNTIFS('Planificación 2026-1'!E:E,"PRINCIPAL",'Planificación 2026-1'!W:W,C50,'Planificación 2026-1'!G:G,"IS"))&gt;0,"P03"," ")</f>
        <v xml:space="preserve"> </v>
      </c>
      <c r="L50" s="78" t="str">
        <f>IF(SUM(COUNTIFS('Planificación 2026-1'!E:E,"PRINCIPAL",'Planificación 2026-1'!W:W,C50,'Planificación 2026-1'!G:G,"PS"))&gt;0,"P04"," ")</f>
        <v xml:space="preserve"> </v>
      </c>
      <c r="M50" s="78"/>
      <c r="N50" s="78" t="str">
        <f>IF(SUM(COUNTIFS('Planificación 2026-1'!E:E,"PRINCIPAL",'Planificación 2026-1'!W:W,C50,'Planificación 2026-1'!G:G,"IN"))&gt;0,"P06"," ")</f>
        <v xml:space="preserve"> </v>
      </c>
      <c r="O50" s="78" t="str">
        <f>IF(SUM(COUNTIFS('Planificación 2026-1'!E:E,"PRINCIPAL",'Planificación 2026-1'!W:W,C50,'Planificación 2026-1'!G:G,"CA"))&gt;0,"P07"," ")</f>
        <v xml:space="preserve"> </v>
      </c>
      <c r="P50" s="78" t="str">
        <f>IF(SUM(COUNTIFS('Planificación 2026-1'!E:E,"PRINCIPAL",'Planificación 2026-1'!W:W,C50,'Planificación 2026-1'!G:G,"DE"))&gt;0,"P08"," ")</f>
        <v xml:space="preserve"> </v>
      </c>
      <c r="Q50" s="78" t="str">
        <f>IF(SUM(COUNTIFS('Planificación 2026-1'!E:E,"PRINCIPAL",'Planificación 2026-1'!W:W,C50,'Planificación 2026-1'!G:G,"OB"))&gt;0,"P09"," ")</f>
        <v xml:space="preserve"> </v>
      </c>
      <c r="R50" s="78" t="str">
        <f>IF(SUM(COUNTIFS('Planificación 2026-1'!E:E,"PRINCIPAL",'Planificación 2026-1'!W:W,C50,'Planificación 2026-1'!G:G,"MH"))&gt;0,"P31"," ")</f>
        <v xml:space="preserve"> </v>
      </c>
      <c r="S50" s="78" t="str">
        <f>IF(SUM(COUNTIFS('Planificación 2026-1'!E:E,"PRINCIPAL",'Planificación 2026-1'!W:W,C50,'Planificación 2026-1'!G:G,"IC"))&gt;0,"P32"," ")</f>
        <v xml:space="preserve"> </v>
      </c>
      <c r="T50" s="78" t="str">
        <f>IF(SUM(COUNTIFS('Planificación 2026-1'!E:E,"PRINCIPAL",'Planificación 2026-1'!W:W,C50,'Planificación 2026-1'!G:G,"AR"))&gt;0,"P34"," ")</f>
        <v xml:space="preserve"> </v>
      </c>
      <c r="U50" s="78" t="str">
        <f>IF(SUM(COUNTIFS('Planificación 2026-1'!E:E,"PRINCIPAL",'Planificación 2026-1'!W:W,C50,'Planificación 2026-1'!G:G,"T1"))&gt;0,"P35"," ")</f>
        <v xml:space="preserve"> </v>
      </c>
      <c r="V50" s="78" t="str">
        <f>IF(SUM(COUNTIFS('Planificación 2026-1'!E:E,"PRINCIPAL",'Planificación 2026-1'!W:W,C50,'Planificación 2026-1'!G:G,"T3"))&gt;0,"P36"," ")</f>
        <v xml:space="preserve"> </v>
      </c>
      <c r="W50" s="78" t="str">
        <f>IF(SUM(COUNTIFS('Planificación 2026-1'!E:E,"PRINCIPAL",'Planificación 2026-1'!W:W,C50,'Planificación 2026-1'!G:G,"T2"))&gt;0,"P37"," ")</f>
        <v xml:space="preserve"> </v>
      </c>
      <c r="X50" s="78" t="str">
        <f>IF(SUM(COUNTIFS('Planificación 2026-1'!E:E,"PRINCIPAL",'Planificación 2026-1'!W:W,C50,'Planificación 2026-1'!G:G,"AE"))&gt;0,"P38"," ")</f>
        <v xml:space="preserve"> </v>
      </c>
      <c r="Y50" s="78" t="str">
        <f>IF(SUM(COUNTIFS('Planificación 2026-1'!E:E,"PRINCIPAL",'Planificación 2026-1'!W:W,C50,'Planificación 2026-1'!G:G,"T4"))&gt;0,"P55"," ")</f>
        <v xml:space="preserve"> </v>
      </c>
      <c r="Z50" s="78" t="str">
        <f>IF(SUM(COUNTIFS('Planificación 2026-1'!E:E,"FILIAL",'Planificación 2026-1'!W:W,C50,'Planificación 2026-1'!G:G,"AF"))&gt;0," P01"," ")</f>
        <v xml:space="preserve"> </v>
      </c>
      <c r="AA50" s="78" t="str">
        <f>IF(SUM(COUNTIFS('Planificación 2026-1'!E:E,"FILIAL",'Planificación 2026-1'!W:W,C50,'Planificación 2026-1'!G:G,"EN"))&gt;0,"P02"," ")</f>
        <v xml:space="preserve"> </v>
      </c>
      <c r="AB50" s="78" t="str">
        <f>IF(SUM(COUNTIFS('Planificación 2026-1'!E:E,"FILIAL",'Planificación 2026-1'!W:W,C50,'Planificación 2026-1'!G:G,"IS"))&gt;0,"P03"," ")</f>
        <v xml:space="preserve"> </v>
      </c>
      <c r="AC50" s="78" t="str">
        <f>IF(SUM(COUNTIFS('Planificación 2026-1'!E:E,"FILIAL",'Planificación 2026-1'!W:W,C50,'Planificación 2026-1'!G:G,"PS"))&gt;0,"P04"," ")</f>
        <v xml:space="preserve"> </v>
      </c>
      <c r="AD50" s="78"/>
      <c r="AE50" s="78" t="str">
        <f>IF(SUM(COUNTIFS('Planificación 2026-1'!E:E,"FILIAL",'Planificación 2026-1'!W:W,C50,'Planificación 2026-1'!G:G,"IN"))&gt;0,"P06"," ")</f>
        <v xml:space="preserve"> </v>
      </c>
      <c r="AF50" s="78" t="str">
        <f>IF(SUM(COUNTIFS('Planificación 2026-1'!E:E,"FILIAL",'Planificación 2026-1'!W:W,C50,'Planificación 2026-1'!G:G,"CA"))&gt;0,"P07"," ")</f>
        <v xml:space="preserve"> </v>
      </c>
      <c r="AG50" s="78" t="str">
        <f>IF(SUM(COUNTIFS('Planificación 2026-1'!E:E,"FILIAL",'Planificación 2026-1'!W:W,C50,'Planificación 2026-1'!G:G,"DE"))&gt;0,"P08"," ")</f>
        <v xml:space="preserve"> </v>
      </c>
      <c r="AH50" s="78" t="str">
        <f>IF(SUM(COUNTIFS('Planificación 2026-1'!E:E,"FILIAL",'Planificación 2026-1'!W:W,C50,'Planificación 2026-1'!G:G,"OB"))&gt;0,"P09"," ")</f>
        <v xml:space="preserve"> </v>
      </c>
      <c r="AI50" s="78" t="str">
        <f>IF(SUM(COUNTIFS('Planificación 2026-1'!E:E,"FILIAL",'Planificación 2026-1'!W:W,C50,'Planificación 2026-1'!G:G,"MH"))&gt;0,"P31"," ")</f>
        <v xml:space="preserve"> </v>
      </c>
      <c r="AJ50" s="78" t="str">
        <f>IF(SUM(COUNTIFS('Planificación 2026-1'!E:E,"FILIAL",'Planificación 2026-1'!W:W,C50,'Planificación 2026-1'!G:G,"IC"))&gt;0,"P32"," ")</f>
        <v xml:space="preserve"> </v>
      </c>
      <c r="AK50" s="78" t="str">
        <f>IF(SUM(COUNTIFS('Planificación 2026-1'!E:E,"FILIAL",'Planificación 2026-1'!W:W,C50,'Planificación 2026-1'!G:G,"AR"))&gt;0,"P34"," ")</f>
        <v xml:space="preserve"> </v>
      </c>
      <c r="AL50" s="78" t="str">
        <f>IF(SUM(COUNTIFS('Planificación 2026-1'!E:E,"FILIAL",'Planificación 2026-1'!W:W,C50,'Planificación 2026-1'!G:G,"T1"))&gt;0,"P35"," ")</f>
        <v xml:space="preserve"> </v>
      </c>
      <c r="AM50" s="78" t="str">
        <f>IF(SUM(COUNTIFS('Planificación 2026-1'!E:E,"FILIAL",'Planificación 2026-1'!W:W,C50,'Planificación 2026-1'!G:G,"T3"))&gt;0,"P36"," ")</f>
        <v xml:space="preserve"> </v>
      </c>
      <c r="AN50" s="78" t="str">
        <f>IF(SUM(COUNTIFS('Planificación 2026-1'!E:E,"FILIAL",'Planificación 2026-1'!W:W,C50,'Planificación 2026-1'!G:G,"T2"))&gt;0,"P37"," ")</f>
        <v xml:space="preserve"> </v>
      </c>
      <c r="AO50" s="78" t="str">
        <f>IF(SUM(COUNTIFS('Planificación 2026-1'!E:E,"FILIAL",'Planificación 2026-1'!W:W,C50,'Planificación 2026-1'!G:G,"AE"))&gt;0,"P38"," ")</f>
        <v xml:space="preserve"> </v>
      </c>
      <c r="AP50" s="78" t="str">
        <f>IF(SUM(COUNTIFS('Planificación 2026-1'!E:E,"FILIAL",'Planificación 2026-1'!W:W,C50,'Planificación 2026-1'!G:G,"T4"))&gt;0,"P55"," ")</f>
        <v xml:space="preserve"> </v>
      </c>
      <c r="AQ50" s="78" t="str">
        <f>IF(SUM(COUNTIFS('Planificación 2026-1'!E:E,"SUNAMPE",'Planificación 2026-1'!W:W,C50,'Planificación 2026-1'!G:G,"AF"))&gt;0," P01"," ")</f>
        <v xml:space="preserve"> </v>
      </c>
      <c r="AR50" s="78" t="str">
        <f>IF(SUM(COUNTIFS('Planificación 2026-1'!E:E,"SUNAMPE",'Planificación 2026-1'!W:W,C50,'Planificación 2026-1'!G:G,"EN"))&gt;0,"P02"," ")</f>
        <v xml:space="preserve"> </v>
      </c>
      <c r="AS50" s="78" t="str">
        <f>IF(SUM(COUNTIFS('Planificación 2026-1'!E:E,"SUNAMPE",'Planificación 2026-1'!W:W,C50,'Planificación 2026-1'!G:G,"IS"))&gt;0,"P03"," ")</f>
        <v xml:space="preserve"> </v>
      </c>
      <c r="AT50" s="78" t="str">
        <f>IF(SUM(COUNTIFS('Planificación 2026-1'!E:E,"SUNAMPE",'Planificación 2026-1'!W:W,C50,'Planificación 2026-1'!G:G,"PS"))&gt;0,"P04"," ")</f>
        <v xml:space="preserve"> </v>
      </c>
      <c r="AU50" s="78"/>
      <c r="AV50" s="78" t="str">
        <f>IF(SUM(COUNTIFS('Planificación 2026-1'!E:E,"SUNAMPE",'Planificación 2026-1'!W:W,C50,'Planificación 2026-1'!G:G,"IN"))&gt;0,"P06"," ")</f>
        <v xml:space="preserve"> </v>
      </c>
      <c r="AW50" s="78" t="str">
        <f>IF(SUM(COUNTIFS('Planificación 2026-1'!E:E,"SUNAMPE",'Planificación 2026-1'!W:W,C50,'Planificación 2026-1'!G:G,"CA"))&gt;0,"P07"," ")</f>
        <v xml:space="preserve"> </v>
      </c>
      <c r="AX50" s="78" t="str">
        <f>IF(SUM(COUNTIFS('Planificación 2026-1'!E:E,"SUNAMPE",'Planificación 2026-1'!W:W,C50,'Planificación 2026-1'!G:G,"DE"))&gt;0,"P08"," ")</f>
        <v xml:space="preserve"> </v>
      </c>
      <c r="AY50" s="78" t="str">
        <f>IF(SUM(COUNTIFS('Planificación 2026-1'!E:E,"SUNAMPE",'Planificación 2026-1'!W:W,C50,'Planificación 2026-1'!G:G,"OB"))&gt;0,"P09"," ")</f>
        <v>P09</v>
      </c>
      <c r="AZ50" s="78" t="str">
        <f>IF(SUM(COUNTIFS('Planificación 2026-1'!E:E,"SUNAMPE",'Planificación 2026-1'!W:W,C50,'Planificación 2026-1'!G:G,"MH"))&gt;0,"P31"," ")</f>
        <v>P31</v>
      </c>
      <c r="BA50" s="78" t="str">
        <f>IF(SUM(COUNTIFS('Planificación 2026-1'!E:E,"SUNAMPE",'Planificación 2026-1'!W:W,C50,'Planificación 2026-1'!G:G,"IC"))&gt;0,"P32"," ")</f>
        <v xml:space="preserve"> </v>
      </c>
      <c r="BB50" s="78" t="str">
        <f>IF(SUM(COUNTIFS('Planificación 2026-1'!E:E,"SUNAMPE",'Planificación 2026-1'!W:W,C50,'Planificación 2026-1'!G:G,"AR"))&gt;0,"P34"," ")</f>
        <v xml:space="preserve"> </v>
      </c>
      <c r="BC50" s="78" t="str">
        <f>IF(SUM(COUNTIFS('Planificación 2026-1'!E:E,"SUNAMPE",'Planificación 2026-1'!W:W,C50,'Planificación 2026-1'!G:G,"T1"))&gt;0,"P35"," ")</f>
        <v xml:space="preserve"> </v>
      </c>
      <c r="BD50" s="78" t="str">
        <f>IF(SUM(COUNTIFS('Planificación 2026-1'!E:E,"SUNAMPE",'Planificación 2026-1'!W:W,C50,'Planificación 2026-1'!G:G,"T3"))&gt;0,"P36"," ")</f>
        <v xml:space="preserve"> </v>
      </c>
      <c r="BE50" s="78" t="str">
        <f>IF(SUM(COUNTIFS('Planificación 2026-1'!E:E,"SUNAMPE",'Planificación 2026-1'!W:W,C50,'Planificación 2026-1'!G:G,"T2"))&gt;0,"P37"," ")</f>
        <v xml:space="preserve"> </v>
      </c>
      <c r="BF50" s="78" t="str">
        <f>IF(SUM(COUNTIFS('Planificación 2026-1'!E:E,"SUNAMPE",'Planificación 2026-1'!W:W,C50,'Planificación 2026-1'!G:G,"AE"))&gt;0,"P38"," ")</f>
        <v xml:space="preserve"> </v>
      </c>
      <c r="BG50" s="78" t="str">
        <f>IF(SUM(COUNTIFS('Planificación 2026-1'!E:E,"SUNAMPE",'Planificación 2026-1'!W:W,C50,'Planificación 2026-1'!G:G,"T4"))&gt;0,"P55"," ")</f>
        <v xml:space="preserve"> </v>
      </c>
      <c r="BH50" s="78" t="str">
        <f>IF(SUM(COUNTIFS('Planificación 2026-1'!E:E,"HUAURA",'Planificación 2026-1'!W:W,C50,'Planificación 2026-1'!G:G,"AF"))&gt;0," P01"," ")</f>
        <v xml:space="preserve"> </v>
      </c>
      <c r="BI50" s="78" t="str">
        <f>IF(SUM(COUNTIFS('Planificación 2026-1'!E:E,"HUAURA",'Planificación 2026-1'!W:W,C50,'Planificación 2026-1'!G:G,"EN"))&gt;0,"P02"," ")</f>
        <v xml:space="preserve"> </v>
      </c>
      <c r="BJ50" s="78" t="str">
        <f>IF(SUM(COUNTIFS('Planificación 2026-1'!E:E,"HUAURA",'Planificación 2026-1'!W:W,C50,'Planificación 2026-1'!G:G,"IS"))&gt;0,"P03"," ")</f>
        <v xml:space="preserve"> </v>
      </c>
      <c r="BK50" s="78" t="str">
        <f>IF(SUM(COUNTIFS('Planificación 2026-1'!E:E,"HUAURA",'Planificación 2026-1'!W:W,C50,'Planificación 2026-1'!G:G,"PS"))&gt;0,"P04"," ")</f>
        <v xml:space="preserve"> </v>
      </c>
      <c r="BL50" s="78"/>
      <c r="BM50" s="78" t="str">
        <f>IF(SUM(COUNTIFS('Planificación 2026-1'!E:E,"HUAURA",'Planificación 2026-1'!W:W,C50,'Planificación 2026-1'!G:G,"IN"))&gt;0,"P06"," ")</f>
        <v xml:space="preserve"> </v>
      </c>
      <c r="BN50" s="78" t="str">
        <f>IF(SUM(COUNTIFS('Planificación 2026-1'!E:E,"HUAURA",'Planificación 2026-1'!W:W,C50,'Planificación 2026-1'!G:G,"CA"))&gt;0,"P07"," ")</f>
        <v xml:space="preserve"> </v>
      </c>
      <c r="BO50" s="78" t="str">
        <f>IF(SUM(COUNTIFS('Planificación 2026-1'!E:E,"HUAURA",'Planificación 2026-1'!W:W,C50,'Planificación 2026-1'!G:G,"DE"))&gt;0,"P08"," ")</f>
        <v xml:space="preserve"> </v>
      </c>
      <c r="BP50" s="78" t="str">
        <f>IF(SUM(COUNTIFS('Planificación 2026-1'!E:E,"HUAURA",'Planificación 2026-1'!W:W,C50,'Planificación 2026-1'!G:G,"OB"))&gt;0,"P09"," ")</f>
        <v xml:space="preserve"> </v>
      </c>
      <c r="BQ50" s="78" t="str">
        <f>IF(SUM(COUNTIFS('Planificación 2026-1'!E:E,"HUAURA",'Planificación 2026-1'!W:W,C50,'Planificación 2026-1'!G:G,"MH"))&gt;0,"P31"," ")</f>
        <v xml:space="preserve"> </v>
      </c>
      <c r="BR50" s="78" t="str">
        <f>IF(SUM(COUNTIFS('Planificación 2026-1'!E:E,"HUAURA",'Planificación 2026-1'!W:W,C50,'Planificación 2026-1'!G:G,"IC"))&gt;0,"P32"," ")</f>
        <v xml:space="preserve"> </v>
      </c>
      <c r="BS50" s="78" t="str">
        <f>IF(SUM(COUNTIFS('Planificación 2026-1'!E:E,"HUAURA",'Planificación 2026-1'!W:W,C50,'Planificación 2026-1'!G:G,"AR"))&gt;0,"P34"," ")</f>
        <v xml:space="preserve"> </v>
      </c>
      <c r="BT50" s="78" t="str">
        <f>IF(SUM(COUNTIFS('Planificación 2026-1'!E:E,"HUAURA",'Planificación 2026-1'!W:W,C50,'Planificación 2026-1'!G:G,"T1"))&gt;0,"P35"," ")</f>
        <v xml:space="preserve"> </v>
      </c>
      <c r="BU50" s="78" t="str">
        <f>IF(SUM(COUNTIFS('Planificación 2026-1'!E:E,"HUAURA",'Planificación 2026-1'!W:W,C50,'Planificación 2026-1'!G:G,"T3"))&gt;0,"P36"," ")</f>
        <v xml:space="preserve"> </v>
      </c>
      <c r="BV50" s="78" t="str">
        <f>IF(SUM(COUNTIFS('Planificación 2026-1'!E:E,"HUAURA",'Planificación 2026-1'!W:W,C50,'Planificación 2026-1'!G:G,"T2"))&gt;0,"P37"," ")</f>
        <v xml:space="preserve"> </v>
      </c>
      <c r="BW50" s="78" t="str">
        <f>IF(SUM(COUNTIFS('Planificación 2026-1'!E:E,"HUAURA",'Planificación 2026-1'!W:W,C50,'Planificación 2026-1'!G:G,"AE"))&gt;0,"P38"," ")</f>
        <v xml:space="preserve"> </v>
      </c>
      <c r="BX50" s="78" t="str">
        <f>IF(SUM(COUNTIFS('Planificación 2026-1'!E:E,"HUAURA",'Planificación 2026-1'!W:W,C50,'Planificación 2026-1'!G:G,"T4"))&gt;0,"P55"," ")</f>
        <v xml:space="preserve"> </v>
      </c>
      <c r="BY50" s="79">
        <f>SUMIFS('Planificación 2026-1'!R:R,'Planificación 2026-1'!W:W,C50,'Planificación 2026-1'!G:G,"AF",'Planificación 2026-1'!H:H,"&gt;2")</f>
        <v>0</v>
      </c>
      <c r="BZ50" s="79">
        <f>SUMIFS('Planificación 2026-1'!R:R,'Planificación 2026-1'!W:W,C50,'Planificación 2026-1'!G:G,"EN",'Planificación 2026-1'!H:H,"&gt;2")</f>
        <v>0</v>
      </c>
      <c r="CA50" s="79">
        <f>SUMIFS('Planificación 2026-1'!R:R,'Planificación 2026-1'!W:W,C50,'Planificación 2026-1'!G:G,"IS",'Planificación 2026-1'!H:H,"&gt;2")</f>
        <v>0</v>
      </c>
      <c r="CB50" s="79">
        <f>SUMIFS('Planificación 2026-1'!R:R,'Planificación 2026-1'!W:W,C50,'Planificación 2026-1'!G:G,"PS",'Planificación 2026-1'!H:H,"&gt;2")</f>
        <v>0</v>
      </c>
      <c r="CC50" s="79">
        <f>SUMIFS('Planificación 2026-1'!R:R,'Planificación 2026-1'!W:W,C50,'Planificación 2026-1'!G:G,"IN",'Planificación 2026-1'!H:H,"&gt;2")</f>
        <v>0</v>
      </c>
      <c r="CD50" s="79">
        <f>SUMIFS('Planificación 2026-1'!R:R,'Planificación 2026-1'!W:W,C50,'Planificación 2026-1'!G:G,"CA",'Planificación 2026-1'!H:H,"&gt;2")</f>
        <v>0</v>
      </c>
      <c r="CE50" s="79">
        <f>SUMIFS('Planificación 2026-1'!R:R,'Planificación 2026-1'!W:W,C50,'Planificación 2026-1'!G:G,"DE",'Planificación 2026-1'!H:H,"&gt;2")</f>
        <v>0</v>
      </c>
      <c r="CF50" s="79">
        <f>SUMIFS('Planificación 2026-1'!R:R,'Planificación 2026-1'!W:W,C50,'Planificación 2026-1'!G:G,"OB",'Planificación 2026-1'!H:H,"&gt;2")</f>
        <v>0</v>
      </c>
      <c r="CG50" s="79">
        <f>SUMIFS('Planificación 2026-1'!R:R,'Planificación 2026-1'!W:W,C50,'Planificación 2026-1'!G:G,"MH",'Planificación 2026-1'!H:H,"&gt;2")</f>
        <v>0</v>
      </c>
      <c r="CH50" s="79">
        <f>SUMIFS('Planificación 2026-1'!R:R,'Planificación 2026-1'!W:W,C50,'Planificación 2026-1'!G:G,"IC",'Planificación 2026-1'!H:H,"&gt;2")</f>
        <v>0</v>
      </c>
      <c r="CI50" s="79">
        <f>SUMIFS('Planificación 2026-1'!R:R,'Planificación 2026-1'!W:W,C50,'Planificación 2026-1'!G:G,"AR",'Planificación 2026-1'!H:H,"&gt;2")</f>
        <v>0</v>
      </c>
      <c r="CJ50" s="79">
        <f>SUMIFS('Planificación 2026-1'!R:R,'Planificación 2026-1'!W:W,C50,'Planificación 2026-1'!G:G,"T1",'Planificación 2026-1'!H:H,"&gt;2")</f>
        <v>0</v>
      </c>
      <c r="CK50" s="79">
        <f>SUMIFS('Planificación 2026-1'!R:R,'Planificación 2026-1'!W:W,C50,'Planificación 2026-1'!G:G,"T3",'Planificación 2026-1'!H:H,"&gt;2")</f>
        <v>0</v>
      </c>
      <c r="CL50" s="79">
        <f>SUMIFS('Planificación 2026-1'!R:R,'Planificación 2026-1'!W:W,C50,'Planificación 2026-1'!G:G,"T2",'Planificación 2026-1'!H:H,"&gt;2")</f>
        <v>0</v>
      </c>
      <c r="CM50" s="79">
        <f>SUMIFS('Planificación 2026-1'!R:R,'Planificación 2026-1'!W:W,C50,'Planificación 2026-1'!G:G,"AE",'Planificación 2026-1'!H:H,"&gt;2")</f>
        <v>0</v>
      </c>
      <c r="CN50" s="79">
        <f>SUMIFS('Planificación 2026-1'!R:R,'Planificación 2026-1'!W:W,C50,'Planificación 2026-1'!G:G,"T4",'Planificación 2026-1'!H:H,"&gt;2")</f>
        <v>0</v>
      </c>
      <c r="CO50" s="79">
        <f>SUMIFS('Planificación 2026-1'!R:R,'Planificación 2026-1'!W:W,C50,'Planificación 2026-1'!G:G,"AF",'Planificación 2026-1'!H:H,"&lt;3")</f>
        <v>0</v>
      </c>
      <c r="CP50" s="79">
        <f>SUMIFS('Planificación 2026-1'!R:R,'Planificación 2026-1'!W:W,C50,'Planificación 2026-1'!G:G,"EN",'Planificación 2026-1'!H:H,"&lt;3")</f>
        <v>15</v>
      </c>
      <c r="CQ50" s="79">
        <f>SUMIFS('Planificación 2026-1'!R:R,'Planificación 2026-1'!W:W,C50,'Planificación 2026-1'!G:G,"IS",'Planificación 2026-1'!H:H,"&lt;3")</f>
        <v>0</v>
      </c>
      <c r="CR50" s="79">
        <f>SUMIFS('Planificación 2026-1'!R:R,'Planificación 2026-1'!W:W,C50,'Planificación 2026-1'!G:G,"PS",'Planificación 2026-1'!H:H,"&lt;3")</f>
        <v>0</v>
      </c>
      <c r="CS50" s="79">
        <f>SUMIFS('Planificación 2026-1'!R:R,'Planificación 2026-1'!W:W,C50,'Planificación 2026-1'!G:G,"IN",'Planificación 2026-1'!H:H,"&lt;3")</f>
        <v>0</v>
      </c>
      <c r="CT50" s="79">
        <f>SUMIFS('Planificación 2026-1'!R:R,'Planificación 2026-1'!W:W,C50,'Planificación 2026-1'!G:G,"CA",'Planificación 2026-1'!H:H,"&lt;3")</f>
        <v>0</v>
      </c>
      <c r="CU50" s="79">
        <f>SUMIFS('Planificación 2026-1'!R:R,'Planificación 2026-1'!W:W,C50,'Planificación 2026-1'!G:G,"DE",'Planificación 2026-1'!H:H,"&lt;3")</f>
        <v>0</v>
      </c>
      <c r="CV50" s="79">
        <f>SUMIFS('Planificación 2026-1'!R:R,'Planificación 2026-1'!W:W,C50,'Planificación 2026-1'!G:G,"OB",'Planificación 2026-1'!H:H,"&lt;3")</f>
        <v>15</v>
      </c>
      <c r="CW50" s="79">
        <f>SUMIFS('Planificación 2026-1'!R:R,'Planificación 2026-1'!W:W,C50,'Planificación 2026-1'!G:G,"MH",'Planificación 2026-1'!H:H,"&lt;3")</f>
        <v>5</v>
      </c>
      <c r="CX50" s="79">
        <f>SUMIFS('Planificación 2026-1'!R:R,'Planificación 2026-1'!W:W,C50,'Planificación 2026-1'!G:G,"IC",'Planificación 2026-1'!H:H,"&lt;3")</f>
        <v>0</v>
      </c>
      <c r="CY50" s="79">
        <f>SUMIFS('Planificación 2026-1'!R:R,'Planificación 2026-1'!W:W,C50,'Planificación 2026-1'!G:G,"AR",'Planificación 2026-1'!H:H,"&lt;3")</f>
        <v>0</v>
      </c>
      <c r="CZ50" s="79">
        <f>SUMIFS('Planificación 2026-1'!R:R,'Planificación 2026-1'!W:W,C50,'Planificación 2026-1'!G:G,"T1",'Planificación 2026-1'!H:H,"&lt;3")</f>
        <v>0</v>
      </c>
      <c r="DA50" s="79">
        <f>SUMIFS('Planificación 2026-1'!R:R,'Planificación 2026-1'!W:W,C50,'Planificación 2026-1'!G:G,"T3",'Planificación 2026-1'!H:H,"&lt;3")</f>
        <v>0</v>
      </c>
      <c r="DB50" s="79">
        <f>SUMIFS('Planificación 2026-1'!R:R,'Planificación 2026-1'!W:W,C50,'Planificación 2026-1'!G:G,"T2",'Planificación 2026-1'!H:H,"&lt;3")</f>
        <v>0</v>
      </c>
      <c r="DC50" s="79">
        <f>SUMIFS('Planificación 2026-1'!R:R,'Planificación 2026-1'!W:W,C50,'Planificación 2026-1'!G:G,"AE",'Planificación 2026-1'!H:H,"&lt;3")</f>
        <v>0</v>
      </c>
      <c r="DD50" s="79">
        <f>SUMIFS('Planificación 2026-1'!R:R,'Planificación 2026-1'!W:W,C50,'Planificación 2026-1'!G:G,"T4",'Planificación 2026-1'!H:H,"&lt;3")</f>
        <v>0</v>
      </c>
      <c r="DE50" s="78" t="str">
        <f t="shared" si="4"/>
        <v>P02</v>
      </c>
      <c r="DF50" s="30">
        <f>IF(C50="","",SUMIFS('Planificación 2026-1'!R:R,'Planificación 2026-1'!W:W,C50,'Planificación 2026-1'!E:E,"PRINCIPAL",'Planificación 2026-1'!X:X,"VIRTUAL"))</f>
        <v>0</v>
      </c>
      <c r="DG50" s="30">
        <f>IF(C50="","",SUMIFS('Planificación 2026-1'!R:R,'Planificación 2026-1'!W:W,C50,'Planificación 2026-1'!E:E,"PRINCIPAL",'Planificación 2026-1'!X:X,"PRESENCIAL"))</f>
        <v>15</v>
      </c>
      <c r="DH50" s="30">
        <f>IF(C50="","",SUMIFS('Planificación 2026-1'!R:R,'Planificación 2026-1'!W:W,C50,'Planificación 2026-1'!E:E,"PRINCIPAL",'Planificación 2026-1'!X:X,"HIBRIDO PRESENCIAL"))</f>
        <v>0</v>
      </c>
      <c r="DI50" s="78" t="str">
        <f t="shared" si="5"/>
        <v/>
      </c>
      <c r="DJ50" s="78">
        <f>IF(C50="","",SUMIFS('Planificación 2026-1'!R:R,'Planificación 2026-1'!W:W,C50,'Planificación 2026-1'!E:E,"FILIAL",'Planificación 2026-1'!X:X,"VIRTUAL"))</f>
        <v>0</v>
      </c>
      <c r="DK50" s="80">
        <f>IF(C50="","",SUMIFS('Planificación 2026-1'!R:R,'Planificación 2026-1'!W:W,C50,'Planificación 2026-1'!E:E,"FILIAL",'Planificación 2026-1'!X:X,"PRESENCIAL"))</f>
        <v>0</v>
      </c>
      <c r="DL50" s="42">
        <f>IF(C50="","",SUMIFS('Planificación 2026-1'!R:R,'Planificación 2026-1'!W:W,C50,'Planificación 2026-1'!E:E,"FILIAL",'Planificación 2026-1'!X:X,"HIBRIDO PRESENCIAL"))</f>
        <v>0</v>
      </c>
      <c r="DM50" s="81" t="str">
        <f t="shared" si="6"/>
        <v>P09P31</v>
      </c>
      <c r="DN50" s="78">
        <f>IF(C50="","",SUMIFS('Planificación 2026-1'!R:R,'Planificación 2026-1'!W:W,C50,'Planificación 2026-1'!E:E,"SUNAMPE",'Planificación 2026-1'!X:X,"VIRTUAL"))</f>
        <v>0</v>
      </c>
      <c r="DO50" s="42">
        <f>IF(C50="","",SUMIFS('Planificación 2026-1'!R:R,'Planificación 2026-1'!W:W,C50,'Planificación 2026-1'!E:E,"SUNAMPE",'Planificación 2026-1'!X:X,"PRESENCIAL"))</f>
        <v>20</v>
      </c>
      <c r="DP50" s="81" t="str">
        <f t="shared" si="7"/>
        <v/>
      </c>
      <c r="DQ50" s="78">
        <f>IF(C50="","",SUMIFS('Planificación 2026-1'!R:R,'Planificación 2026-1'!W:W,C50,'Planificación 2026-1'!E:E,"HUAURA",'Planificación 2026-1'!X:X,"VIRTUAL"))</f>
        <v>0</v>
      </c>
      <c r="DR50" s="42">
        <f>IF(C50="","",SUMIFS('Planificación 2026-1'!R:R,'Planificación 2026-1'!W:W,C50,'Planificación 2026-1'!E:E,"HUAURA",'Planificación 2026-1'!X:X,"PRESENCIAL"))</f>
        <v>0</v>
      </c>
      <c r="DS50" s="48">
        <f>SUMIFS('Planificación 2026-1'!R:R,'Planificación 2026-1'!W:W,C50,'Planificación 2026-1'!E:E,"PRINCIPAL",'Planificación 2026-1'!X:X,"VIRTUAL",'Planificación 2026-1'!H:H,"&gt;2")</f>
        <v>0</v>
      </c>
      <c r="DT50" s="48">
        <f>SUMIFS('Planificación 2026-1'!R:R,'Planificación 2026-1'!W:W,C50,'Planificación 2026-1'!E:E,"PRINCIPAL",'Planificación 2026-1'!X:X,"&lt;&gt;VIRTUAL",'Planificación 2026-1'!H:H,"&gt;2")</f>
        <v>0</v>
      </c>
      <c r="DU50" s="48">
        <f>SUMIFS('Planificación 2026-1'!R:R,'Planificación 2026-1'!W:W,C50,'Planificación 2026-1'!E:E,"SUNAMPE",'Planificación 2026-1'!X:X,"VIRTUAL",'Planificación 2026-1'!H:H,"&gt;2")</f>
        <v>0</v>
      </c>
      <c r="DV50" s="48">
        <f>SUMIFS('Planificación 2026-1'!R:R,'Planificación 2026-1'!W:W,C50,'Planificación 2026-1'!E:E,"SUNAMPE",'Planificación 2026-1'!X:X,"&lt;&gt;VIRTUAL",'Planificación 2026-1'!H:H,"&gt;2")</f>
        <v>0</v>
      </c>
      <c r="DW50" s="48">
        <f>SUMIFS('Planificación 2026-1'!R:R,'Planificación 2026-1'!W:W,C50,'Planificación 2026-1'!E:E,"FILIAL",'Planificación 2026-1'!X:X,"VIRTUAL",'Planificación 2026-1'!H:H,"&gt;2")</f>
        <v>0</v>
      </c>
      <c r="DX50" s="48">
        <f>SUMIFS('Planificación 2026-1'!R:R,'Planificación 2026-1'!W:W,C50,'Planificación 2026-1'!E:E,"FILIAL",'Planificación 2026-1'!X:X,"&lt;&gt;VIRTUAL",'Planificación 2026-1'!H:H,"&gt;2")</f>
        <v>0</v>
      </c>
      <c r="DY50" s="48">
        <f>SUMIFS('Planificación 2026-1'!R:R,'Planificación 2026-1'!W:W,C50,'Planificación 2026-1'!E:E,"PORUMA",'Planificación 2026-1'!X:X,"VIRTUAL",'Planificación 2026-1'!H:H,"&gt;2")</f>
        <v>0</v>
      </c>
      <c r="DZ50" s="48">
        <f>SUMIFS('Planificación 2026-1'!R:R,'Planificación 2026-1'!W:W,C50,'Planificación 2026-1'!E:E,"PORUMA",'Planificación 2026-1'!X:X,"&lt;&gt;VIRTUAL",'Planificación 2026-1'!H:H,"&gt;2")</f>
        <v>0</v>
      </c>
      <c r="EA50" s="48">
        <f>SUMIFS('Planificación 2026-1'!R:R,'Planificación 2026-1'!W:W,C50,'Planificación 2026-1'!E:E,"HUAURA",'Planificación 2026-1'!X:X,"VIRTUAL",'Planificación 2026-1'!H:H,"&gt;2")</f>
        <v>0</v>
      </c>
      <c r="EB50" s="48">
        <f>SUMIFS('Planificación 2026-1'!R:R,'Planificación 2026-1'!W:W,C50,'Planificación 2026-1'!E:E,"HUAURA",'Planificación 2026-1'!X:X,"&lt;&gt;VIRTUAL",'Planificación 2026-1'!H:H,"&gt;2")</f>
        <v>0</v>
      </c>
      <c r="EC50" s="48">
        <f>SUMIFS('Planificación 2026-1'!R:R,'Planificación 2026-1'!W:W,C50,'Planificación 2026-1'!E:E,"PRINCIPAL",'Planificación 2026-1'!X:X,"VIRTUAL",'Planificación 2026-1'!H:H,"&lt;3")</f>
        <v>0</v>
      </c>
      <c r="ED50" s="48">
        <f>SUMIFS('Planificación 2026-1'!R:R,'Planificación 2026-1'!W:W,C50,'Planificación 2026-1'!E:E,"PRINCIPAL",'Planificación 2026-1'!X:X,"&lt;&gt;VIRTUAL",'Planificación 2026-1'!H:H,"&lt;3")</f>
        <v>15</v>
      </c>
      <c r="EE50" s="48">
        <f>SUMIFS('Planificación 2026-1'!R:R,'Planificación 2026-1'!W:W,C50,'Planificación 2026-1'!E:E,"SUNAMPE",'Planificación 2026-1'!X:X,"VIRTUAL",'Planificación 2026-1'!H:H,"&lt;3")</f>
        <v>0</v>
      </c>
      <c r="EF50" s="48">
        <f>SUMIFS('Planificación 2026-1'!R:R,'Planificación 2026-1'!W:W,C50,'Planificación 2026-1'!E:E,"SUNAMPE",'Planificación 2026-1'!X:X,"&lt;&gt;VIRTUAL",'Planificación 2026-1'!H:H,"&lt;3")</f>
        <v>20</v>
      </c>
      <c r="EG50" s="48">
        <f>SUMIFS('Planificación 2026-1'!R:R,'Planificación 2026-1'!W:W,C50,'Planificación 2026-1'!E:E,"FILIAL",'Planificación 2026-1'!X:X,"VIRTUAL",'Planificación 2026-1'!H:H,"&lt;3")</f>
        <v>0</v>
      </c>
      <c r="EH50" s="48">
        <f>SUMIFS('Planificación 2026-1'!R:R,'Planificación 2026-1'!W:W,C50,'Planificación 2026-1'!E:E,"FILIAL",'Planificación 2026-1'!X:X,"&lt;&gt;VIRTUAL",'Planificación 2026-1'!H:H,"&lt;3")</f>
        <v>0</v>
      </c>
      <c r="EI50" s="48">
        <f>SUMIFS('Planificación 2026-1'!R:R,'Planificación 2026-1'!W:W,C50,'Planificación 2026-1'!E:E,"PORUMA",'Planificación 2026-1'!X:X,"VIRTUAL",'Planificación 2026-1'!H:H,"&lt;3")</f>
        <v>0</v>
      </c>
      <c r="EJ50" s="48">
        <f>SUMIFS('Planificación 2026-1'!R:R,'Planificación 2026-1'!W:W,C50,'Planificación 2026-1'!E:E,"PORUMA",'Planificación 2026-1'!X:X,"&lt;&gt;VIRTUAL",'Planificación 2026-1'!H:H,"&lt;3")</f>
        <v>0</v>
      </c>
      <c r="EK50" s="48">
        <f>SUMIFS('Planificación 2026-1'!R:R,'Planificación 2026-1'!W:W,C50,'Planificación 2026-1'!E:E,"HUAURA",'Planificación 2026-1'!X:X,"VIRTUAL",'Planificación 2026-1'!H:H,"&lt;3")</f>
        <v>0</v>
      </c>
      <c r="EL50" s="48">
        <f>SUMIFS('Planificación 2026-1'!R:R,'Planificación 2026-1'!W:W,C50,'Planificación 2026-1'!E:E,"HUAURA",'Planificación 2026-1'!X:X,"&lt;&gt;VIRTUAL",'Planificación 2026-1'!H:H,"&lt;3")</f>
        <v>0</v>
      </c>
      <c r="EM50" s="48">
        <f t="shared" si="8"/>
        <v>0</v>
      </c>
      <c r="EN50" s="48">
        <f t="shared" si="9"/>
        <v>0</v>
      </c>
      <c r="EO50" s="48">
        <f t="shared" si="10"/>
        <v>0</v>
      </c>
      <c r="EP50" s="48">
        <f t="shared" si="11"/>
        <v>15</v>
      </c>
      <c r="EQ50" s="48">
        <f t="shared" si="12"/>
        <v>20</v>
      </c>
      <c r="ER50" s="48"/>
      <c r="ES50" s="48">
        <f t="shared" si="13"/>
        <v>0</v>
      </c>
      <c r="ET50" s="48">
        <f t="shared" si="14"/>
        <v>35</v>
      </c>
      <c r="EU50" s="48" t="b">
        <f t="shared" si="15"/>
        <v>1</v>
      </c>
      <c r="EV50" s="48" t="str">
        <f t="shared" si="16"/>
        <v/>
      </c>
      <c r="EW50" s="48" t="str">
        <f t="shared" si="17"/>
        <v>PRESENCIAL</v>
      </c>
    </row>
    <row r="51" spans="1:153" x14ac:dyDescent="0.3">
      <c r="A51" s="53"/>
      <c r="B51" s="383">
        <v>48</v>
      </c>
      <c r="C51" s="107" t="s">
        <v>58</v>
      </c>
      <c r="D51" s="82">
        <f>SUMIF('Planificación 2026-1'!W:W,C51,'Planificación 2026-1'!R:R)</f>
        <v>34</v>
      </c>
      <c r="E51" s="384" t="s">
        <v>341</v>
      </c>
      <c r="F51" s="407" t="s">
        <v>430</v>
      </c>
      <c r="G51" s="107" t="s">
        <v>276</v>
      </c>
      <c r="H51" s="107" t="s">
        <v>432</v>
      </c>
      <c r="I51" s="77" t="str">
        <f>IF(SUM(COUNTIFS('Planificación 2026-1'!E:E,"PRINCIPAL",'Planificación 2026-1'!W:W,C51,'Planificación 2026-1'!G:G,"AF"))&gt;0,"P01"," ")</f>
        <v xml:space="preserve"> </v>
      </c>
      <c r="J51" s="78" t="str">
        <f>IF(SUM(COUNTIFS('Planificación 2026-1'!E:E,"PRINCIPAL",'Planificación 2026-1'!W:W,C51,'Planificación 2026-1'!G:G,"EN"))&gt;0,"P02"," ")</f>
        <v>P02</v>
      </c>
      <c r="K51" s="78" t="str">
        <f>IF(SUM(COUNTIFS('Planificación 2026-1'!E:E,"PRINCIPAL",'Planificación 2026-1'!W:W,C51,'Planificación 2026-1'!G:G,"IS"))&gt;0,"P03"," ")</f>
        <v xml:space="preserve"> </v>
      </c>
      <c r="L51" s="78" t="str">
        <f>IF(SUM(COUNTIFS('Planificación 2026-1'!E:E,"PRINCIPAL",'Planificación 2026-1'!W:W,C51,'Planificación 2026-1'!G:G,"PS"))&gt;0,"P04"," ")</f>
        <v xml:space="preserve"> </v>
      </c>
      <c r="M51" s="78"/>
      <c r="N51" s="78" t="str">
        <f>IF(SUM(COUNTIFS('Planificación 2026-1'!E:E,"PRINCIPAL",'Planificación 2026-1'!W:W,C51,'Planificación 2026-1'!G:G,"IN"))&gt;0,"P06"," ")</f>
        <v xml:space="preserve"> </v>
      </c>
      <c r="O51" s="78" t="str">
        <f>IF(SUM(COUNTIFS('Planificación 2026-1'!E:E,"PRINCIPAL",'Planificación 2026-1'!W:W,C51,'Planificación 2026-1'!G:G,"CA"))&gt;0,"P07"," ")</f>
        <v xml:space="preserve"> </v>
      </c>
      <c r="P51" s="78" t="str">
        <f>IF(SUM(COUNTIFS('Planificación 2026-1'!E:E,"PRINCIPAL",'Planificación 2026-1'!W:W,C51,'Planificación 2026-1'!G:G,"DE"))&gt;0,"P08"," ")</f>
        <v xml:space="preserve"> </v>
      </c>
      <c r="Q51" s="78" t="str">
        <f>IF(SUM(COUNTIFS('Planificación 2026-1'!E:E,"PRINCIPAL",'Planificación 2026-1'!W:W,C51,'Planificación 2026-1'!G:G,"OB"))&gt;0,"P09"," ")</f>
        <v xml:space="preserve"> </v>
      </c>
      <c r="R51" s="78" t="str">
        <f>IF(SUM(COUNTIFS('Planificación 2026-1'!E:E,"PRINCIPAL",'Planificación 2026-1'!W:W,C51,'Planificación 2026-1'!G:G,"MH"))&gt;0,"P31"," ")</f>
        <v xml:space="preserve"> </v>
      </c>
      <c r="S51" s="78" t="str">
        <f>IF(SUM(COUNTIFS('Planificación 2026-1'!E:E,"PRINCIPAL",'Planificación 2026-1'!W:W,C51,'Planificación 2026-1'!G:G,"IC"))&gt;0,"P32"," ")</f>
        <v xml:space="preserve"> </v>
      </c>
      <c r="T51" s="78" t="str">
        <f>IF(SUM(COUNTIFS('Planificación 2026-1'!E:E,"PRINCIPAL",'Planificación 2026-1'!W:W,C51,'Planificación 2026-1'!G:G,"AR"))&gt;0,"P34"," ")</f>
        <v xml:space="preserve"> </v>
      </c>
      <c r="U51" s="78" t="str">
        <f>IF(SUM(COUNTIFS('Planificación 2026-1'!E:E,"PRINCIPAL",'Planificación 2026-1'!W:W,C51,'Planificación 2026-1'!G:G,"T1"))&gt;0,"P35"," ")</f>
        <v xml:space="preserve"> </v>
      </c>
      <c r="V51" s="78" t="str">
        <f>IF(SUM(COUNTIFS('Planificación 2026-1'!E:E,"PRINCIPAL",'Planificación 2026-1'!W:W,C51,'Planificación 2026-1'!G:G,"T3"))&gt;0,"P36"," ")</f>
        <v xml:space="preserve"> </v>
      </c>
      <c r="W51" s="78" t="str">
        <f>IF(SUM(COUNTIFS('Planificación 2026-1'!E:E,"PRINCIPAL",'Planificación 2026-1'!W:W,C51,'Planificación 2026-1'!G:G,"T2"))&gt;0,"P37"," ")</f>
        <v xml:space="preserve"> </v>
      </c>
      <c r="X51" s="78" t="str">
        <f>IF(SUM(COUNTIFS('Planificación 2026-1'!E:E,"PRINCIPAL",'Planificación 2026-1'!W:W,C51,'Planificación 2026-1'!G:G,"AE"))&gt;0,"P38"," ")</f>
        <v xml:space="preserve"> </v>
      </c>
      <c r="Y51" s="78" t="str">
        <f>IF(SUM(COUNTIFS('Planificación 2026-1'!E:E,"PRINCIPAL",'Planificación 2026-1'!W:W,C51,'Planificación 2026-1'!G:G,"T4"))&gt;0,"P55"," ")</f>
        <v xml:space="preserve"> </v>
      </c>
      <c r="Z51" s="78" t="str">
        <f>IF(SUM(COUNTIFS('Planificación 2026-1'!E:E,"FILIAL",'Planificación 2026-1'!W:W,C51,'Planificación 2026-1'!G:G,"AF"))&gt;0," P01"," ")</f>
        <v xml:space="preserve"> </v>
      </c>
      <c r="AA51" s="78" t="str">
        <f>IF(SUM(COUNTIFS('Planificación 2026-1'!E:E,"FILIAL",'Planificación 2026-1'!W:W,C51,'Planificación 2026-1'!G:G,"EN"))&gt;0,"P02"," ")</f>
        <v>P02</v>
      </c>
      <c r="AB51" s="78" t="str">
        <f>IF(SUM(COUNTIFS('Planificación 2026-1'!E:E,"FILIAL",'Planificación 2026-1'!W:W,C51,'Planificación 2026-1'!G:G,"IS"))&gt;0,"P03"," ")</f>
        <v xml:space="preserve"> </v>
      </c>
      <c r="AC51" s="78" t="str">
        <f>IF(SUM(COUNTIFS('Planificación 2026-1'!E:E,"FILIAL",'Planificación 2026-1'!W:W,C51,'Planificación 2026-1'!G:G,"PS"))&gt;0,"P04"," ")</f>
        <v xml:space="preserve"> </v>
      </c>
      <c r="AD51" s="78"/>
      <c r="AE51" s="78" t="str">
        <f>IF(SUM(COUNTIFS('Planificación 2026-1'!E:E,"FILIAL",'Planificación 2026-1'!W:W,C51,'Planificación 2026-1'!G:G,"IN"))&gt;0,"P06"," ")</f>
        <v xml:space="preserve"> </v>
      </c>
      <c r="AF51" s="78" t="str">
        <f>IF(SUM(COUNTIFS('Planificación 2026-1'!E:E,"FILIAL",'Planificación 2026-1'!W:W,C51,'Planificación 2026-1'!G:G,"CA"))&gt;0,"P07"," ")</f>
        <v xml:space="preserve"> </v>
      </c>
      <c r="AG51" s="78" t="str">
        <f>IF(SUM(COUNTIFS('Planificación 2026-1'!E:E,"FILIAL",'Planificación 2026-1'!W:W,C51,'Planificación 2026-1'!G:G,"DE"))&gt;0,"P08"," ")</f>
        <v xml:space="preserve"> </v>
      </c>
      <c r="AH51" s="78" t="str">
        <f>IF(SUM(COUNTIFS('Planificación 2026-1'!E:E,"FILIAL",'Planificación 2026-1'!W:W,C51,'Planificación 2026-1'!G:G,"OB"))&gt;0,"P09"," ")</f>
        <v xml:space="preserve"> </v>
      </c>
      <c r="AI51" s="78" t="str">
        <f>IF(SUM(COUNTIFS('Planificación 2026-1'!E:E,"FILIAL",'Planificación 2026-1'!W:W,C51,'Planificación 2026-1'!G:G,"MH"))&gt;0,"P31"," ")</f>
        <v xml:space="preserve"> </v>
      </c>
      <c r="AJ51" s="78" t="str">
        <f>IF(SUM(COUNTIFS('Planificación 2026-1'!E:E,"FILIAL",'Planificación 2026-1'!W:W,C51,'Planificación 2026-1'!G:G,"IC"))&gt;0,"P32"," ")</f>
        <v xml:space="preserve"> </v>
      </c>
      <c r="AK51" s="78" t="str">
        <f>IF(SUM(COUNTIFS('Planificación 2026-1'!E:E,"FILIAL",'Planificación 2026-1'!W:W,C51,'Planificación 2026-1'!G:G,"AR"))&gt;0,"P34"," ")</f>
        <v xml:space="preserve"> </v>
      </c>
      <c r="AL51" s="78" t="str">
        <f>IF(SUM(COUNTIFS('Planificación 2026-1'!E:E,"FILIAL",'Planificación 2026-1'!W:W,C51,'Planificación 2026-1'!G:G,"T1"))&gt;0,"P35"," ")</f>
        <v xml:space="preserve"> </v>
      </c>
      <c r="AM51" s="78" t="str">
        <f>IF(SUM(COUNTIFS('Planificación 2026-1'!E:E,"FILIAL",'Planificación 2026-1'!W:W,C51,'Planificación 2026-1'!G:G,"T3"))&gt;0,"P36"," ")</f>
        <v xml:space="preserve"> </v>
      </c>
      <c r="AN51" s="78" t="str">
        <f>IF(SUM(COUNTIFS('Planificación 2026-1'!E:E,"FILIAL",'Planificación 2026-1'!W:W,C51,'Planificación 2026-1'!G:G,"T2"))&gt;0,"P37"," ")</f>
        <v xml:space="preserve"> </v>
      </c>
      <c r="AO51" s="78" t="str">
        <f>IF(SUM(COUNTIFS('Planificación 2026-1'!E:E,"FILIAL",'Planificación 2026-1'!W:W,C51,'Planificación 2026-1'!G:G,"AE"))&gt;0,"P38"," ")</f>
        <v xml:space="preserve"> </v>
      </c>
      <c r="AP51" s="78" t="str">
        <f>IF(SUM(COUNTIFS('Planificación 2026-1'!E:E,"FILIAL",'Planificación 2026-1'!W:W,C51,'Planificación 2026-1'!G:G,"T4"))&gt;0,"P55"," ")</f>
        <v xml:space="preserve"> </v>
      </c>
      <c r="AQ51" s="78" t="str">
        <f>IF(SUM(COUNTIFS('Planificación 2026-1'!E:E,"SUNAMPE",'Planificación 2026-1'!W:W,C51,'Planificación 2026-1'!G:G,"AF"))&gt;0," P01"," ")</f>
        <v xml:space="preserve"> </v>
      </c>
      <c r="AR51" s="78" t="str">
        <f>IF(SUM(COUNTIFS('Planificación 2026-1'!E:E,"SUNAMPE",'Planificación 2026-1'!W:W,C51,'Planificación 2026-1'!G:G,"EN"))&gt;0,"P02"," ")</f>
        <v xml:space="preserve"> </v>
      </c>
      <c r="AS51" s="78" t="str">
        <f>IF(SUM(COUNTIFS('Planificación 2026-1'!E:E,"SUNAMPE",'Planificación 2026-1'!W:W,C51,'Planificación 2026-1'!G:G,"IS"))&gt;0,"P03"," ")</f>
        <v xml:space="preserve"> </v>
      </c>
      <c r="AT51" s="78" t="str">
        <f>IF(SUM(COUNTIFS('Planificación 2026-1'!E:E,"SUNAMPE",'Planificación 2026-1'!W:W,C51,'Planificación 2026-1'!G:G,"PS"))&gt;0,"P04"," ")</f>
        <v xml:space="preserve"> </v>
      </c>
      <c r="AU51" s="78"/>
      <c r="AV51" s="78" t="str">
        <f>IF(SUM(COUNTIFS('Planificación 2026-1'!E:E,"SUNAMPE",'Planificación 2026-1'!W:W,C51,'Planificación 2026-1'!G:G,"IN"))&gt;0,"P06"," ")</f>
        <v xml:space="preserve"> </v>
      </c>
      <c r="AW51" s="78" t="str">
        <f>IF(SUM(COUNTIFS('Planificación 2026-1'!E:E,"SUNAMPE",'Planificación 2026-1'!W:W,C51,'Planificación 2026-1'!G:G,"CA"))&gt;0,"P07"," ")</f>
        <v xml:space="preserve"> </v>
      </c>
      <c r="AX51" s="78" t="str">
        <f>IF(SUM(COUNTIFS('Planificación 2026-1'!E:E,"SUNAMPE",'Planificación 2026-1'!W:W,C51,'Planificación 2026-1'!G:G,"DE"))&gt;0,"P08"," ")</f>
        <v xml:space="preserve"> </v>
      </c>
      <c r="AY51" s="78" t="str">
        <f>IF(SUM(COUNTIFS('Planificación 2026-1'!E:E,"SUNAMPE",'Planificación 2026-1'!W:W,C51,'Planificación 2026-1'!G:G,"OB"))&gt;0,"P09"," ")</f>
        <v xml:space="preserve"> </v>
      </c>
      <c r="AZ51" s="78" t="str">
        <f>IF(SUM(COUNTIFS('Planificación 2026-1'!E:E,"SUNAMPE",'Planificación 2026-1'!W:W,C51,'Planificación 2026-1'!G:G,"MH"))&gt;0,"P31"," ")</f>
        <v xml:space="preserve"> </v>
      </c>
      <c r="BA51" s="78" t="str">
        <f>IF(SUM(COUNTIFS('Planificación 2026-1'!E:E,"SUNAMPE",'Planificación 2026-1'!W:W,C51,'Planificación 2026-1'!G:G,"IC"))&gt;0,"P32"," ")</f>
        <v xml:space="preserve"> </v>
      </c>
      <c r="BB51" s="78" t="str">
        <f>IF(SUM(COUNTIFS('Planificación 2026-1'!E:E,"SUNAMPE",'Planificación 2026-1'!W:W,C51,'Planificación 2026-1'!G:G,"AR"))&gt;0,"P34"," ")</f>
        <v xml:space="preserve"> </v>
      </c>
      <c r="BC51" s="78" t="str">
        <f>IF(SUM(COUNTIFS('Planificación 2026-1'!E:E,"SUNAMPE",'Planificación 2026-1'!W:W,C51,'Planificación 2026-1'!G:G,"T1"))&gt;0,"P35"," ")</f>
        <v xml:space="preserve"> </v>
      </c>
      <c r="BD51" s="78" t="str">
        <f>IF(SUM(COUNTIFS('Planificación 2026-1'!E:E,"SUNAMPE",'Planificación 2026-1'!W:W,C51,'Planificación 2026-1'!G:G,"T3"))&gt;0,"P36"," ")</f>
        <v xml:space="preserve"> </v>
      </c>
      <c r="BE51" s="78" t="str">
        <f>IF(SUM(COUNTIFS('Planificación 2026-1'!E:E,"SUNAMPE",'Planificación 2026-1'!W:W,C51,'Planificación 2026-1'!G:G,"T2"))&gt;0,"P37"," ")</f>
        <v xml:space="preserve"> </v>
      </c>
      <c r="BF51" s="78" t="str">
        <f>IF(SUM(COUNTIFS('Planificación 2026-1'!E:E,"SUNAMPE",'Planificación 2026-1'!W:W,C51,'Planificación 2026-1'!G:G,"AE"))&gt;0,"P38"," ")</f>
        <v xml:space="preserve"> </v>
      </c>
      <c r="BG51" s="78" t="str">
        <f>IF(SUM(COUNTIFS('Planificación 2026-1'!E:E,"SUNAMPE",'Planificación 2026-1'!W:W,C51,'Planificación 2026-1'!G:G,"T4"))&gt;0,"P55"," ")</f>
        <v xml:space="preserve"> </v>
      </c>
      <c r="BH51" s="78" t="str">
        <f>IF(SUM(COUNTIFS('Planificación 2026-1'!E:E,"HUAURA",'Planificación 2026-1'!W:W,C51,'Planificación 2026-1'!G:G,"AF"))&gt;0," P01"," ")</f>
        <v xml:space="preserve"> </v>
      </c>
      <c r="BI51" s="78" t="str">
        <f>IF(SUM(COUNTIFS('Planificación 2026-1'!E:E,"HUAURA",'Planificación 2026-1'!W:W,C51,'Planificación 2026-1'!G:G,"EN"))&gt;0,"P02"," ")</f>
        <v xml:space="preserve"> </v>
      </c>
      <c r="BJ51" s="78" t="str">
        <f>IF(SUM(COUNTIFS('Planificación 2026-1'!E:E,"HUAURA",'Planificación 2026-1'!W:W,C51,'Planificación 2026-1'!G:G,"IS"))&gt;0,"P03"," ")</f>
        <v xml:space="preserve"> </v>
      </c>
      <c r="BK51" s="78" t="str">
        <f>IF(SUM(COUNTIFS('Planificación 2026-1'!E:E,"HUAURA",'Planificación 2026-1'!W:W,C51,'Planificación 2026-1'!G:G,"PS"))&gt;0,"P04"," ")</f>
        <v xml:space="preserve"> </v>
      </c>
      <c r="BL51" s="78"/>
      <c r="BM51" s="78" t="str">
        <f>IF(SUM(COUNTIFS('Planificación 2026-1'!E:E,"HUAURA",'Planificación 2026-1'!W:W,C51,'Planificación 2026-1'!G:G,"IN"))&gt;0,"P06"," ")</f>
        <v xml:space="preserve"> </v>
      </c>
      <c r="BN51" s="78" t="str">
        <f>IF(SUM(COUNTIFS('Planificación 2026-1'!E:E,"HUAURA",'Planificación 2026-1'!W:W,C51,'Planificación 2026-1'!G:G,"CA"))&gt;0,"P07"," ")</f>
        <v xml:space="preserve"> </v>
      </c>
      <c r="BO51" s="78" t="str">
        <f>IF(SUM(COUNTIFS('Planificación 2026-1'!E:E,"HUAURA",'Planificación 2026-1'!W:W,C51,'Planificación 2026-1'!G:G,"DE"))&gt;0,"P08"," ")</f>
        <v xml:space="preserve"> </v>
      </c>
      <c r="BP51" s="78" t="str">
        <f>IF(SUM(COUNTIFS('Planificación 2026-1'!E:E,"HUAURA",'Planificación 2026-1'!W:W,C51,'Planificación 2026-1'!G:G,"OB"))&gt;0,"P09"," ")</f>
        <v xml:space="preserve"> </v>
      </c>
      <c r="BQ51" s="78" t="str">
        <f>IF(SUM(COUNTIFS('Planificación 2026-1'!E:E,"HUAURA",'Planificación 2026-1'!W:W,C51,'Planificación 2026-1'!G:G,"MH"))&gt;0,"P31"," ")</f>
        <v xml:space="preserve"> </v>
      </c>
      <c r="BR51" s="78" t="str">
        <f>IF(SUM(COUNTIFS('Planificación 2026-1'!E:E,"HUAURA",'Planificación 2026-1'!W:W,C51,'Planificación 2026-1'!G:G,"IC"))&gt;0,"P32"," ")</f>
        <v xml:space="preserve"> </v>
      </c>
      <c r="BS51" s="78" t="str">
        <f>IF(SUM(COUNTIFS('Planificación 2026-1'!E:E,"HUAURA",'Planificación 2026-1'!W:W,C51,'Planificación 2026-1'!G:G,"AR"))&gt;0,"P34"," ")</f>
        <v xml:space="preserve"> </v>
      </c>
      <c r="BT51" s="78" t="str">
        <f>IF(SUM(COUNTIFS('Planificación 2026-1'!E:E,"HUAURA",'Planificación 2026-1'!W:W,C51,'Planificación 2026-1'!G:G,"T1"))&gt;0,"P35"," ")</f>
        <v xml:space="preserve"> </v>
      </c>
      <c r="BU51" s="78" t="str">
        <f>IF(SUM(COUNTIFS('Planificación 2026-1'!E:E,"HUAURA",'Planificación 2026-1'!W:W,C51,'Planificación 2026-1'!G:G,"T3"))&gt;0,"P36"," ")</f>
        <v xml:space="preserve"> </v>
      </c>
      <c r="BV51" s="78" t="str">
        <f>IF(SUM(COUNTIFS('Planificación 2026-1'!E:E,"HUAURA",'Planificación 2026-1'!W:W,C51,'Planificación 2026-1'!G:G,"T2"))&gt;0,"P37"," ")</f>
        <v xml:space="preserve"> </v>
      </c>
      <c r="BW51" s="78" t="str">
        <f>IF(SUM(COUNTIFS('Planificación 2026-1'!E:E,"HUAURA",'Planificación 2026-1'!W:W,C51,'Planificación 2026-1'!G:G,"AE"))&gt;0,"P38"," ")</f>
        <v xml:space="preserve"> </v>
      </c>
      <c r="BX51" s="78" t="str">
        <f>IF(SUM(COUNTIFS('Planificación 2026-1'!E:E,"HUAURA",'Planificación 2026-1'!W:W,C51,'Planificación 2026-1'!G:G,"T4"))&gt;0,"P55"," ")</f>
        <v xml:space="preserve"> </v>
      </c>
      <c r="BY51" s="79">
        <f>SUMIFS('Planificación 2026-1'!R:R,'Planificación 2026-1'!W:W,C51,'Planificación 2026-1'!G:G,"AF",'Planificación 2026-1'!H:H,"&gt;2")</f>
        <v>0</v>
      </c>
      <c r="BZ51" s="79">
        <f>SUMIFS('Planificación 2026-1'!R:R,'Planificación 2026-1'!W:W,C51,'Planificación 2026-1'!G:G,"EN",'Planificación 2026-1'!H:H,"&gt;2")</f>
        <v>34</v>
      </c>
      <c r="CA51" s="79">
        <f>SUMIFS('Planificación 2026-1'!R:R,'Planificación 2026-1'!W:W,C51,'Planificación 2026-1'!G:G,"IS",'Planificación 2026-1'!H:H,"&gt;2")</f>
        <v>0</v>
      </c>
      <c r="CB51" s="79">
        <f>SUMIFS('Planificación 2026-1'!R:R,'Planificación 2026-1'!W:W,C51,'Planificación 2026-1'!G:G,"PS",'Planificación 2026-1'!H:H,"&gt;2")</f>
        <v>0</v>
      </c>
      <c r="CC51" s="79">
        <f>SUMIFS('Planificación 2026-1'!R:R,'Planificación 2026-1'!W:W,C51,'Planificación 2026-1'!G:G,"IN",'Planificación 2026-1'!H:H,"&gt;2")</f>
        <v>0</v>
      </c>
      <c r="CD51" s="79">
        <f>SUMIFS('Planificación 2026-1'!R:R,'Planificación 2026-1'!W:W,C51,'Planificación 2026-1'!G:G,"CA",'Planificación 2026-1'!H:H,"&gt;2")</f>
        <v>0</v>
      </c>
      <c r="CE51" s="79">
        <f>SUMIFS('Planificación 2026-1'!R:R,'Planificación 2026-1'!W:W,C51,'Planificación 2026-1'!G:G,"DE",'Planificación 2026-1'!H:H,"&gt;2")</f>
        <v>0</v>
      </c>
      <c r="CF51" s="79">
        <f>SUMIFS('Planificación 2026-1'!R:R,'Planificación 2026-1'!W:W,C51,'Planificación 2026-1'!G:G,"OB",'Planificación 2026-1'!H:H,"&gt;2")</f>
        <v>0</v>
      </c>
      <c r="CG51" s="79">
        <f>SUMIFS('Planificación 2026-1'!R:R,'Planificación 2026-1'!W:W,C51,'Planificación 2026-1'!G:G,"MH",'Planificación 2026-1'!H:H,"&gt;2")</f>
        <v>0</v>
      </c>
      <c r="CH51" s="79">
        <f>SUMIFS('Planificación 2026-1'!R:R,'Planificación 2026-1'!W:W,C51,'Planificación 2026-1'!G:G,"IC",'Planificación 2026-1'!H:H,"&gt;2")</f>
        <v>0</v>
      </c>
      <c r="CI51" s="79">
        <f>SUMIFS('Planificación 2026-1'!R:R,'Planificación 2026-1'!W:W,C51,'Planificación 2026-1'!G:G,"AR",'Planificación 2026-1'!H:H,"&gt;2")</f>
        <v>0</v>
      </c>
      <c r="CJ51" s="79">
        <f>SUMIFS('Planificación 2026-1'!R:R,'Planificación 2026-1'!W:W,C51,'Planificación 2026-1'!G:G,"T1",'Planificación 2026-1'!H:H,"&gt;2")</f>
        <v>0</v>
      </c>
      <c r="CK51" s="79">
        <f>SUMIFS('Planificación 2026-1'!R:R,'Planificación 2026-1'!W:W,C51,'Planificación 2026-1'!G:G,"T3",'Planificación 2026-1'!H:H,"&gt;2")</f>
        <v>0</v>
      </c>
      <c r="CL51" s="79">
        <f>SUMIFS('Planificación 2026-1'!R:R,'Planificación 2026-1'!W:W,C51,'Planificación 2026-1'!G:G,"T2",'Planificación 2026-1'!H:H,"&gt;2")</f>
        <v>0</v>
      </c>
      <c r="CM51" s="79">
        <f>SUMIFS('Planificación 2026-1'!R:R,'Planificación 2026-1'!W:W,C51,'Planificación 2026-1'!G:G,"AE",'Planificación 2026-1'!H:H,"&gt;2")</f>
        <v>0</v>
      </c>
      <c r="CN51" s="79">
        <f>SUMIFS('Planificación 2026-1'!R:R,'Planificación 2026-1'!W:W,C51,'Planificación 2026-1'!G:G,"T4",'Planificación 2026-1'!H:H,"&gt;2")</f>
        <v>0</v>
      </c>
      <c r="CO51" s="79">
        <f>SUMIFS('Planificación 2026-1'!R:R,'Planificación 2026-1'!W:W,C51,'Planificación 2026-1'!G:G,"AF",'Planificación 2026-1'!H:H,"&lt;3")</f>
        <v>0</v>
      </c>
      <c r="CP51" s="79">
        <f>SUMIFS('Planificación 2026-1'!R:R,'Planificación 2026-1'!W:W,C51,'Planificación 2026-1'!G:G,"EN",'Planificación 2026-1'!H:H,"&lt;3")</f>
        <v>0</v>
      </c>
      <c r="CQ51" s="79">
        <f>SUMIFS('Planificación 2026-1'!R:R,'Planificación 2026-1'!W:W,C51,'Planificación 2026-1'!G:G,"IS",'Planificación 2026-1'!H:H,"&lt;3")</f>
        <v>0</v>
      </c>
      <c r="CR51" s="79">
        <f>SUMIFS('Planificación 2026-1'!R:R,'Planificación 2026-1'!W:W,C51,'Planificación 2026-1'!G:G,"PS",'Planificación 2026-1'!H:H,"&lt;3")</f>
        <v>0</v>
      </c>
      <c r="CS51" s="79">
        <f>SUMIFS('Planificación 2026-1'!R:R,'Planificación 2026-1'!W:W,C51,'Planificación 2026-1'!G:G,"IN",'Planificación 2026-1'!H:H,"&lt;3")</f>
        <v>0</v>
      </c>
      <c r="CT51" s="79">
        <f>SUMIFS('Planificación 2026-1'!R:R,'Planificación 2026-1'!W:W,C51,'Planificación 2026-1'!G:G,"CA",'Planificación 2026-1'!H:H,"&lt;3")</f>
        <v>0</v>
      </c>
      <c r="CU51" s="79">
        <f>SUMIFS('Planificación 2026-1'!R:R,'Planificación 2026-1'!W:W,C51,'Planificación 2026-1'!G:G,"DE",'Planificación 2026-1'!H:H,"&lt;3")</f>
        <v>0</v>
      </c>
      <c r="CV51" s="79">
        <f>SUMIFS('Planificación 2026-1'!R:R,'Planificación 2026-1'!W:W,C51,'Planificación 2026-1'!G:G,"OB",'Planificación 2026-1'!H:H,"&lt;3")</f>
        <v>0</v>
      </c>
      <c r="CW51" s="79">
        <f>SUMIFS('Planificación 2026-1'!R:R,'Planificación 2026-1'!W:W,C51,'Planificación 2026-1'!G:G,"MH",'Planificación 2026-1'!H:H,"&lt;3")</f>
        <v>0</v>
      </c>
      <c r="CX51" s="79">
        <f>SUMIFS('Planificación 2026-1'!R:R,'Planificación 2026-1'!W:W,C51,'Planificación 2026-1'!G:G,"IC",'Planificación 2026-1'!H:H,"&lt;3")</f>
        <v>0</v>
      </c>
      <c r="CY51" s="79">
        <f>SUMIFS('Planificación 2026-1'!R:R,'Planificación 2026-1'!W:W,C51,'Planificación 2026-1'!G:G,"AR",'Planificación 2026-1'!H:H,"&lt;3")</f>
        <v>0</v>
      </c>
      <c r="CZ51" s="79">
        <f>SUMIFS('Planificación 2026-1'!R:R,'Planificación 2026-1'!W:W,C51,'Planificación 2026-1'!G:G,"T1",'Planificación 2026-1'!H:H,"&lt;3")</f>
        <v>0</v>
      </c>
      <c r="DA51" s="79">
        <f>SUMIFS('Planificación 2026-1'!R:R,'Planificación 2026-1'!W:W,C51,'Planificación 2026-1'!G:G,"T3",'Planificación 2026-1'!H:H,"&lt;3")</f>
        <v>0</v>
      </c>
      <c r="DB51" s="79">
        <f>SUMIFS('Planificación 2026-1'!R:R,'Planificación 2026-1'!W:W,C51,'Planificación 2026-1'!G:G,"T2",'Planificación 2026-1'!H:H,"&lt;3")</f>
        <v>0</v>
      </c>
      <c r="DC51" s="79">
        <f>SUMIFS('Planificación 2026-1'!R:R,'Planificación 2026-1'!W:W,C51,'Planificación 2026-1'!G:G,"AE",'Planificación 2026-1'!H:H,"&lt;3")</f>
        <v>0</v>
      </c>
      <c r="DD51" s="79">
        <f>SUMIFS('Planificación 2026-1'!R:R,'Planificación 2026-1'!W:W,C51,'Planificación 2026-1'!G:G,"T4",'Planificación 2026-1'!H:H,"&lt;3")</f>
        <v>0</v>
      </c>
      <c r="DE51" s="78" t="str">
        <f t="shared" si="4"/>
        <v>P02</v>
      </c>
      <c r="DF51" s="30">
        <f>IF(C51="","",SUMIFS('Planificación 2026-1'!R:R,'Planificación 2026-1'!W:W,C51,'Planificación 2026-1'!E:E,"PRINCIPAL",'Planificación 2026-1'!X:X,"VIRTUAL"))</f>
        <v>12</v>
      </c>
      <c r="DG51" s="30">
        <f>IF(C51="","",SUMIFS('Planificación 2026-1'!R:R,'Planificación 2026-1'!W:W,C51,'Planificación 2026-1'!E:E,"PRINCIPAL",'Planificación 2026-1'!X:X,"PRESENCIAL"))</f>
        <v>0</v>
      </c>
      <c r="DH51" s="30">
        <f>IF(C51="","",SUMIFS('Planificación 2026-1'!R:R,'Planificación 2026-1'!W:W,C51,'Planificación 2026-1'!E:E,"PRINCIPAL",'Planificación 2026-1'!X:X,"HIBRIDO PRESENCIAL"))</f>
        <v>0</v>
      </c>
      <c r="DI51" s="78" t="str">
        <f t="shared" si="5"/>
        <v>P02</v>
      </c>
      <c r="DJ51" s="78">
        <f>IF(C51="","",SUMIFS('Planificación 2026-1'!R:R,'Planificación 2026-1'!W:W,C51,'Planificación 2026-1'!E:E,"FILIAL",'Planificación 2026-1'!X:X,"VIRTUAL"))</f>
        <v>10</v>
      </c>
      <c r="DK51" s="80">
        <f>IF(C51="","",SUMIFS('Planificación 2026-1'!R:R,'Planificación 2026-1'!W:W,C51,'Planificación 2026-1'!E:E,"FILIAL",'Planificación 2026-1'!X:X,"PRESENCIAL"))</f>
        <v>12</v>
      </c>
      <c r="DL51" s="42">
        <f>IF(C51="","",SUMIFS('Planificación 2026-1'!R:R,'Planificación 2026-1'!W:W,C51,'Planificación 2026-1'!E:E,"FILIAL",'Planificación 2026-1'!X:X,"HIBRIDO PRESENCIAL"))</f>
        <v>0</v>
      </c>
      <c r="DM51" s="81" t="str">
        <f t="shared" si="6"/>
        <v/>
      </c>
      <c r="DN51" s="78">
        <f>IF(C51="","",SUMIFS('Planificación 2026-1'!R:R,'Planificación 2026-1'!W:W,C51,'Planificación 2026-1'!E:E,"SUNAMPE",'Planificación 2026-1'!X:X,"VIRTUAL"))</f>
        <v>0</v>
      </c>
      <c r="DO51" s="42">
        <f>IF(C51="","",SUMIFS('Planificación 2026-1'!R:R,'Planificación 2026-1'!W:W,C51,'Planificación 2026-1'!E:E,"SUNAMPE",'Planificación 2026-1'!X:X,"PRESENCIAL"))</f>
        <v>0</v>
      </c>
      <c r="DP51" s="81" t="str">
        <f t="shared" si="7"/>
        <v/>
      </c>
      <c r="DQ51" s="78">
        <f>IF(C51="","",SUMIFS('Planificación 2026-1'!R:R,'Planificación 2026-1'!W:W,C51,'Planificación 2026-1'!E:E,"HUAURA",'Planificación 2026-1'!X:X,"VIRTUAL"))</f>
        <v>0</v>
      </c>
      <c r="DR51" s="42">
        <f>IF(C51="","",SUMIFS('Planificación 2026-1'!R:R,'Planificación 2026-1'!W:W,C51,'Planificación 2026-1'!E:E,"HUAURA",'Planificación 2026-1'!X:X,"PRESENCIAL"))</f>
        <v>0</v>
      </c>
      <c r="DS51" s="48">
        <f>SUMIFS('Planificación 2026-1'!R:R,'Planificación 2026-1'!W:W,C51,'Planificación 2026-1'!E:E,"PRINCIPAL",'Planificación 2026-1'!X:X,"VIRTUAL",'Planificación 2026-1'!H:H,"&gt;2")</f>
        <v>12</v>
      </c>
      <c r="DT51" s="48">
        <f>SUMIFS('Planificación 2026-1'!R:R,'Planificación 2026-1'!W:W,C51,'Planificación 2026-1'!E:E,"PRINCIPAL",'Planificación 2026-1'!X:X,"&lt;&gt;VIRTUAL",'Planificación 2026-1'!H:H,"&gt;2")</f>
        <v>0</v>
      </c>
      <c r="DU51" s="48">
        <f>SUMIFS('Planificación 2026-1'!R:R,'Planificación 2026-1'!W:W,C51,'Planificación 2026-1'!E:E,"SUNAMPE",'Planificación 2026-1'!X:X,"VIRTUAL",'Planificación 2026-1'!H:H,"&gt;2")</f>
        <v>0</v>
      </c>
      <c r="DV51" s="48">
        <f>SUMIFS('Planificación 2026-1'!R:R,'Planificación 2026-1'!W:W,C51,'Planificación 2026-1'!E:E,"SUNAMPE",'Planificación 2026-1'!X:X,"&lt;&gt;VIRTUAL",'Planificación 2026-1'!H:H,"&gt;2")</f>
        <v>0</v>
      </c>
      <c r="DW51" s="48">
        <f>SUMIFS('Planificación 2026-1'!R:R,'Planificación 2026-1'!W:W,C51,'Planificación 2026-1'!E:E,"FILIAL",'Planificación 2026-1'!X:X,"VIRTUAL",'Planificación 2026-1'!H:H,"&gt;2")</f>
        <v>10</v>
      </c>
      <c r="DX51" s="48">
        <f>SUMIFS('Planificación 2026-1'!R:R,'Planificación 2026-1'!W:W,C51,'Planificación 2026-1'!E:E,"FILIAL",'Planificación 2026-1'!X:X,"&lt;&gt;VIRTUAL",'Planificación 2026-1'!H:H,"&gt;2")</f>
        <v>12</v>
      </c>
      <c r="DY51" s="48">
        <f>SUMIFS('Planificación 2026-1'!R:R,'Planificación 2026-1'!W:W,C51,'Planificación 2026-1'!E:E,"PORUMA",'Planificación 2026-1'!X:X,"VIRTUAL",'Planificación 2026-1'!H:H,"&gt;2")</f>
        <v>0</v>
      </c>
      <c r="DZ51" s="48">
        <f>SUMIFS('Planificación 2026-1'!R:R,'Planificación 2026-1'!W:W,C51,'Planificación 2026-1'!E:E,"PORUMA",'Planificación 2026-1'!X:X,"&lt;&gt;VIRTUAL",'Planificación 2026-1'!H:H,"&gt;2")</f>
        <v>0</v>
      </c>
      <c r="EA51" s="48">
        <f>SUMIFS('Planificación 2026-1'!R:R,'Planificación 2026-1'!W:W,C51,'Planificación 2026-1'!E:E,"HUAURA",'Planificación 2026-1'!X:X,"VIRTUAL",'Planificación 2026-1'!H:H,"&gt;2")</f>
        <v>0</v>
      </c>
      <c r="EB51" s="48">
        <f>SUMIFS('Planificación 2026-1'!R:R,'Planificación 2026-1'!W:W,C51,'Planificación 2026-1'!E:E,"HUAURA",'Planificación 2026-1'!X:X,"&lt;&gt;VIRTUAL",'Planificación 2026-1'!H:H,"&gt;2")</f>
        <v>0</v>
      </c>
      <c r="EC51" s="48">
        <f>SUMIFS('Planificación 2026-1'!R:R,'Planificación 2026-1'!W:W,C51,'Planificación 2026-1'!E:E,"PRINCIPAL",'Planificación 2026-1'!X:X,"VIRTUAL",'Planificación 2026-1'!H:H,"&lt;3")</f>
        <v>0</v>
      </c>
      <c r="ED51" s="48">
        <f>SUMIFS('Planificación 2026-1'!R:R,'Planificación 2026-1'!W:W,C51,'Planificación 2026-1'!E:E,"PRINCIPAL",'Planificación 2026-1'!X:X,"&lt;&gt;VIRTUAL",'Planificación 2026-1'!H:H,"&lt;3")</f>
        <v>0</v>
      </c>
      <c r="EE51" s="48">
        <f>SUMIFS('Planificación 2026-1'!R:R,'Planificación 2026-1'!W:W,C51,'Planificación 2026-1'!E:E,"SUNAMPE",'Planificación 2026-1'!X:X,"VIRTUAL",'Planificación 2026-1'!H:H,"&lt;3")</f>
        <v>0</v>
      </c>
      <c r="EF51" s="48">
        <f>SUMIFS('Planificación 2026-1'!R:R,'Planificación 2026-1'!W:W,C51,'Planificación 2026-1'!E:E,"SUNAMPE",'Planificación 2026-1'!X:X,"&lt;&gt;VIRTUAL",'Planificación 2026-1'!H:H,"&lt;3")</f>
        <v>0</v>
      </c>
      <c r="EG51" s="48">
        <f>SUMIFS('Planificación 2026-1'!R:R,'Planificación 2026-1'!W:W,C51,'Planificación 2026-1'!E:E,"FILIAL",'Planificación 2026-1'!X:X,"VIRTUAL",'Planificación 2026-1'!H:H,"&lt;3")</f>
        <v>0</v>
      </c>
      <c r="EH51" s="48">
        <f>SUMIFS('Planificación 2026-1'!R:R,'Planificación 2026-1'!W:W,C51,'Planificación 2026-1'!E:E,"FILIAL",'Planificación 2026-1'!X:X,"&lt;&gt;VIRTUAL",'Planificación 2026-1'!H:H,"&lt;3")</f>
        <v>0</v>
      </c>
      <c r="EI51" s="48">
        <f>SUMIFS('Planificación 2026-1'!R:R,'Planificación 2026-1'!W:W,C51,'Planificación 2026-1'!E:E,"PORUMA",'Planificación 2026-1'!X:X,"VIRTUAL",'Planificación 2026-1'!H:H,"&lt;3")</f>
        <v>0</v>
      </c>
      <c r="EJ51" s="48">
        <f>SUMIFS('Planificación 2026-1'!R:R,'Planificación 2026-1'!W:W,C51,'Planificación 2026-1'!E:E,"PORUMA",'Planificación 2026-1'!X:X,"&lt;&gt;VIRTUAL",'Planificación 2026-1'!H:H,"&lt;3")</f>
        <v>0</v>
      </c>
      <c r="EK51" s="48">
        <f>SUMIFS('Planificación 2026-1'!R:R,'Planificación 2026-1'!W:W,C51,'Planificación 2026-1'!E:E,"HUAURA",'Planificación 2026-1'!X:X,"VIRTUAL",'Planificación 2026-1'!H:H,"&lt;3")</f>
        <v>0</v>
      </c>
      <c r="EL51" s="48">
        <f>SUMIFS('Planificación 2026-1'!R:R,'Planificación 2026-1'!W:W,C51,'Planificación 2026-1'!E:E,"HUAURA",'Planificación 2026-1'!X:X,"&lt;&gt;VIRTUAL",'Planificación 2026-1'!H:H,"&lt;3")</f>
        <v>0</v>
      </c>
      <c r="EM51" s="48">
        <f t="shared" si="8"/>
        <v>22</v>
      </c>
      <c r="EN51" s="48">
        <f t="shared" si="9"/>
        <v>0</v>
      </c>
      <c r="EO51" s="48">
        <f t="shared" si="10"/>
        <v>0</v>
      </c>
      <c r="EP51" s="48">
        <f t="shared" si="11"/>
        <v>12</v>
      </c>
      <c r="EQ51" s="48">
        <f t="shared" si="12"/>
        <v>0</v>
      </c>
      <c r="ER51" s="48"/>
      <c r="ES51" s="48">
        <f t="shared" si="13"/>
        <v>22</v>
      </c>
      <c r="ET51" s="48">
        <f t="shared" si="14"/>
        <v>12</v>
      </c>
      <c r="EU51" s="48" t="b">
        <f t="shared" si="15"/>
        <v>1</v>
      </c>
      <c r="EV51" s="48" t="str">
        <f t="shared" si="16"/>
        <v>SEDE-FILIAL-HUAURA</v>
      </c>
      <c r="EW51" s="48" t="str">
        <f t="shared" si="17"/>
        <v>MAS VIRTUAL</v>
      </c>
    </row>
    <row r="52" spans="1:153" x14ac:dyDescent="0.3">
      <c r="A52" s="53"/>
      <c r="B52" s="383">
        <v>49</v>
      </c>
      <c r="C52" s="107" t="s">
        <v>59</v>
      </c>
      <c r="D52" s="82">
        <f>SUMIF('Planificación 2026-1'!W:W,C52,'Planificación 2026-1'!R:R)</f>
        <v>32</v>
      </c>
      <c r="E52" s="384" t="s">
        <v>341</v>
      </c>
      <c r="F52" s="107" t="s">
        <v>430</v>
      </c>
      <c r="G52" s="107" t="s">
        <v>276</v>
      </c>
      <c r="H52" s="107" t="s">
        <v>432</v>
      </c>
      <c r="I52" s="77" t="str">
        <f>IF(SUM(COUNTIFS('Planificación 2026-1'!E:E,"PRINCIPAL",'Planificación 2026-1'!W:W,C52,'Planificación 2026-1'!G:G,"AF"))&gt;0,"P01"," ")</f>
        <v xml:space="preserve"> </v>
      </c>
      <c r="J52" s="78" t="str">
        <f>IF(SUM(COUNTIFS('Planificación 2026-1'!E:E,"PRINCIPAL",'Planificación 2026-1'!W:W,C52,'Planificación 2026-1'!G:G,"EN"))&gt;0,"P02"," ")</f>
        <v xml:space="preserve"> </v>
      </c>
      <c r="K52" s="78" t="str">
        <f>IF(SUM(COUNTIFS('Planificación 2026-1'!E:E,"PRINCIPAL",'Planificación 2026-1'!W:W,C52,'Planificación 2026-1'!G:G,"IS"))&gt;0,"P03"," ")</f>
        <v xml:space="preserve"> </v>
      </c>
      <c r="L52" s="78" t="str">
        <f>IF(SUM(COUNTIFS('Planificación 2026-1'!E:E,"PRINCIPAL",'Planificación 2026-1'!W:W,C52,'Planificación 2026-1'!G:G,"PS"))&gt;0,"P04"," ")</f>
        <v xml:space="preserve"> </v>
      </c>
      <c r="M52" s="78"/>
      <c r="N52" s="78" t="str">
        <f>IF(SUM(COUNTIFS('Planificación 2026-1'!E:E,"PRINCIPAL",'Planificación 2026-1'!W:W,C52,'Planificación 2026-1'!G:G,"IN"))&gt;0,"P06"," ")</f>
        <v xml:space="preserve"> </v>
      </c>
      <c r="O52" s="78" t="str">
        <f>IF(SUM(COUNTIFS('Planificación 2026-1'!E:E,"PRINCIPAL",'Planificación 2026-1'!W:W,C52,'Planificación 2026-1'!G:G,"CA"))&gt;0,"P07"," ")</f>
        <v xml:space="preserve"> </v>
      </c>
      <c r="P52" s="78" t="str">
        <f>IF(SUM(COUNTIFS('Planificación 2026-1'!E:E,"PRINCIPAL",'Planificación 2026-1'!W:W,C52,'Planificación 2026-1'!G:G,"DE"))&gt;0,"P08"," ")</f>
        <v xml:space="preserve"> </v>
      </c>
      <c r="Q52" s="78" t="str">
        <f>IF(SUM(COUNTIFS('Planificación 2026-1'!E:E,"PRINCIPAL",'Planificación 2026-1'!W:W,C52,'Planificación 2026-1'!G:G,"OB"))&gt;0,"P09"," ")</f>
        <v xml:space="preserve"> </v>
      </c>
      <c r="R52" s="78" t="str">
        <f>IF(SUM(COUNTIFS('Planificación 2026-1'!E:E,"PRINCIPAL",'Planificación 2026-1'!W:W,C52,'Planificación 2026-1'!G:G,"MH"))&gt;0,"P31"," ")</f>
        <v xml:space="preserve"> </v>
      </c>
      <c r="S52" s="78" t="str">
        <f>IF(SUM(COUNTIFS('Planificación 2026-1'!E:E,"PRINCIPAL",'Planificación 2026-1'!W:W,C52,'Planificación 2026-1'!G:G,"IC"))&gt;0,"P32"," ")</f>
        <v xml:space="preserve"> </v>
      </c>
      <c r="T52" s="78" t="str">
        <f>IF(SUM(COUNTIFS('Planificación 2026-1'!E:E,"PRINCIPAL",'Planificación 2026-1'!W:W,C52,'Planificación 2026-1'!G:G,"AR"))&gt;0,"P34"," ")</f>
        <v xml:space="preserve"> </v>
      </c>
      <c r="U52" s="78" t="str">
        <f>IF(SUM(COUNTIFS('Planificación 2026-1'!E:E,"PRINCIPAL",'Planificación 2026-1'!W:W,C52,'Planificación 2026-1'!G:G,"T1"))&gt;0,"P35"," ")</f>
        <v xml:space="preserve"> </v>
      </c>
      <c r="V52" s="78" t="str">
        <f>IF(SUM(COUNTIFS('Planificación 2026-1'!E:E,"PRINCIPAL",'Planificación 2026-1'!W:W,C52,'Planificación 2026-1'!G:G,"T3"))&gt;0,"P36"," ")</f>
        <v xml:space="preserve"> </v>
      </c>
      <c r="W52" s="78" t="str">
        <f>IF(SUM(COUNTIFS('Planificación 2026-1'!E:E,"PRINCIPAL",'Planificación 2026-1'!W:W,C52,'Planificación 2026-1'!G:G,"T2"))&gt;0,"P37"," ")</f>
        <v xml:space="preserve"> </v>
      </c>
      <c r="X52" s="78" t="str">
        <f>IF(SUM(COUNTIFS('Planificación 2026-1'!E:E,"PRINCIPAL",'Planificación 2026-1'!W:W,C52,'Planificación 2026-1'!G:G,"AE"))&gt;0,"P38"," ")</f>
        <v xml:space="preserve"> </v>
      </c>
      <c r="Y52" s="78" t="str">
        <f>IF(SUM(COUNTIFS('Planificación 2026-1'!E:E,"PRINCIPAL",'Planificación 2026-1'!W:W,C52,'Planificación 2026-1'!G:G,"T4"))&gt;0,"P55"," ")</f>
        <v xml:space="preserve"> </v>
      </c>
      <c r="Z52" s="78" t="str">
        <f>IF(SUM(COUNTIFS('Planificación 2026-1'!E:E,"FILIAL",'Planificación 2026-1'!W:W,C52,'Planificación 2026-1'!G:G,"AF"))&gt;0," P01"," ")</f>
        <v xml:space="preserve"> </v>
      </c>
      <c r="AA52" s="78" t="str">
        <f>IF(SUM(COUNTIFS('Planificación 2026-1'!E:E,"FILIAL",'Planificación 2026-1'!W:W,C52,'Planificación 2026-1'!G:G,"EN"))&gt;0,"P02"," ")</f>
        <v>P02</v>
      </c>
      <c r="AB52" s="78" t="str">
        <f>IF(SUM(COUNTIFS('Planificación 2026-1'!E:E,"FILIAL",'Planificación 2026-1'!W:W,C52,'Planificación 2026-1'!G:G,"IS"))&gt;0,"P03"," ")</f>
        <v xml:space="preserve"> </v>
      </c>
      <c r="AC52" s="78" t="str">
        <f>IF(SUM(COUNTIFS('Planificación 2026-1'!E:E,"FILIAL",'Planificación 2026-1'!W:W,C52,'Planificación 2026-1'!G:G,"PS"))&gt;0,"P04"," ")</f>
        <v xml:space="preserve"> </v>
      </c>
      <c r="AD52" s="78"/>
      <c r="AE52" s="78" t="str">
        <f>IF(SUM(COUNTIFS('Planificación 2026-1'!E:E,"FILIAL",'Planificación 2026-1'!W:W,C52,'Planificación 2026-1'!G:G,"IN"))&gt;0,"P06"," ")</f>
        <v xml:space="preserve"> </v>
      </c>
      <c r="AF52" s="78" t="str">
        <f>IF(SUM(COUNTIFS('Planificación 2026-1'!E:E,"FILIAL",'Planificación 2026-1'!W:W,C52,'Planificación 2026-1'!G:G,"CA"))&gt;0,"P07"," ")</f>
        <v xml:space="preserve"> </v>
      </c>
      <c r="AG52" s="78" t="str">
        <f>IF(SUM(COUNTIFS('Planificación 2026-1'!E:E,"FILIAL",'Planificación 2026-1'!W:W,C52,'Planificación 2026-1'!G:G,"DE"))&gt;0,"P08"," ")</f>
        <v xml:space="preserve"> </v>
      </c>
      <c r="AH52" s="78" t="str">
        <f>IF(SUM(COUNTIFS('Planificación 2026-1'!E:E,"FILIAL",'Planificación 2026-1'!W:W,C52,'Planificación 2026-1'!G:G,"OB"))&gt;0,"P09"," ")</f>
        <v xml:space="preserve"> </v>
      </c>
      <c r="AI52" s="78" t="str">
        <f>IF(SUM(COUNTIFS('Planificación 2026-1'!E:E,"FILIAL",'Planificación 2026-1'!W:W,C52,'Planificación 2026-1'!G:G,"MH"))&gt;0,"P31"," ")</f>
        <v xml:space="preserve"> </v>
      </c>
      <c r="AJ52" s="78" t="str">
        <f>IF(SUM(COUNTIFS('Planificación 2026-1'!E:E,"FILIAL",'Planificación 2026-1'!W:W,C52,'Planificación 2026-1'!G:G,"IC"))&gt;0,"P32"," ")</f>
        <v xml:space="preserve"> </v>
      </c>
      <c r="AK52" s="78" t="str">
        <f>IF(SUM(COUNTIFS('Planificación 2026-1'!E:E,"FILIAL",'Planificación 2026-1'!W:W,C52,'Planificación 2026-1'!G:G,"AR"))&gt;0,"P34"," ")</f>
        <v xml:space="preserve"> </v>
      </c>
      <c r="AL52" s="78" t="str">
        <f>IF(SUM(COUNTIFS('Planificación 2026-1'!E:E,"FILIAL",'Planificación 2026-1'!W:W,C52,'Planificación 2026-1'!G:G,"T1"))&gt;0,"P35"," ")</f>
        <v xml:space="preserve"> </v>
      </c>
      <c r="AM52" s="78" t="str">
        <f>IF(SUM(COUNTIFS('Planificación 2026-1'!E:E,"FILIAL",'Planificación 2026-1'!W:W,C52,'Planificación 2026-1'!G:G,"T3"))&gt;0,"P36"," ")</f>
        <v xml:space="preserve"> </v>
      </c>
      <c r="AN52" s="78" t="str">
        <f>IF(SUM(COUNTIFS('Planificación 2026-1'!E:E,"FILIAL",'Planificación 2026-1'!W:W,C52,'Planificación 2026-1'!G:G,"T2"))&gt;0,"P37"," ")</f>
        <v xml:space="preserve"> </v>
      </c>
      <c r="AO52" s="78" t="str">
        <f>IF(SUM(COUNTIFS('Planificación 2026-1'!E:E,"FILIAL",'Planificación 2026-1'!W:W,C52,'Planificación 2026-1'!G:G,"AE"))&gt;0,"P38"," ")</f>
        <v xml:space="preserve"> </v>
      </c>
      <c r="AP52" s="78" t="str">
        <f>IF(SUM(COUNTIFS('Planificación 2026-1'!E:E,"FILIAL",'Planificación 2026-1'!W:W,C52,'Planificación 2026-1'!G:G,"T4"))&gt;0,"P55"," ")</f>
        <v xml:space="preserve"> </v>
      </c>
      <c r="AQ52" s="78" t="str">
        <f>IF(SUM(COUNTIFS('Planificación 2026-1'!E:E,"SUNAMPE",'Planificación 2026-1'!W:W,C52,'Planificación 2026-1'!G:G,"AF"))&gt;0," P01"," ")</f>
        <v xml:space="preserve"> </v>
      </c>
      <c r="AR52" s="78" t="str">
        <f>IF(SUM(COUNTIFS('Planificación 2026-1'!E:E,"SUNAMPE",'Planificación 2026-1'!W:W,C52,'Planificación 2026-1'!G:G,"EN"))&gt;0,"P02"," ")</f>
        <v xml:space="preserve"> </v>
      </c>
      <c r="AS52" s="78" t="str">
        <f>IF(SUM(COUNTIFS('Planificación 2026-1'!E:E,"SUNAMPE",'Planificación 2026-1'!W:W,C52,'Planificación 2026-1'!G:G,"IS"))&gt;0,"P03"," ")</f>
        <v xml:space="preserve"> </v>
      </c>
      <c r="AT52" s="78" t="str">
        <f>IF(SUM(COUNTIFS('Planificación 2026-1'!E:E,"SUNAMPE",'Planificación 2026-1'!W:W,C52,'Planificación 2026-1'!G:G,"PS"))&gt;0,"P04"," ")</f>
        <v xml:space="preserve"> </v>
      </c>
      <c r="AU52" s="78"/>
      <c r="AV52" s="78" t="str">
        <f>IF(SUM(COUNTIFS('Planificación 2026-1'!E:E,"SUNAMPE",'Planificación 2026-1'!W:W,C52,'Planificación 2026-1'!G:G,"IN"))&gt;0,"P06"," ")</f>
        <v xml:space="preserve"> </v>
      </c>
      <c r="AW52" s="78" t="str">
        <f>IF(SUM(COUNTIFS('Planificación 2026-1'!E:E,"SUNAMPE",'Planificación 2026-1'!W:W,C52,'Planificación 2026-1'!G:G,"CA"))&gt;0,"P07"," ")</f>
        <v xml:space="preserve"> </v>
      </c>
      <c r="AX52" s="78" t="str">
        <f>IF(SUM(COUNTIFS('Planificación 2026-1'!E:E,"SUNAMPE",'Planificación 2026-1'!W:W,C52,'Planificación 2026-1'!G:G,"DE"))&gt;0,"P08"," ")</f>
        <v xml:space="preserve"> </v>
      </c>
      <c r="AY52" s="78" t="str">
        <f>IF(SUM(COUNTIFS('Planificación 2026-1'!E:E,"SUNAMPE",'Planificación 2026-1'!W:W,C52,'Planificación 2026-1'!G:G,"OB"))&gt;0,"P09"," ")</f>
        <v xml:space="preserve"> </v>
      </c>
      <c r="AZ52" s="78" t="str">
        <f>IF(SUM(COUNTIFS('Planificación 2026-1'!E:E,"SUNAMPE",'Planificación 2026-1'!W:W,C52,'Planificación 2026-1'!G:G,"MH"))&gt;0,"P31"," ")</f>
        <v xml:space="preserve"> </v>
      </c>
      <c r="BA52" s="78" t="str">
        <f>IF(SUM(COUNTIFS('Planificación 2026-1'!E:E,"SUNAMPE",'Planificación 2026-1'!W:W,C52,'Planificación 2026-1'!G:G,"IC"))&gt;0,"P32"," ")</f>
        <v xml:space="preserve"> </v>
      </c>
      <c r="BB52" s="78" t="str">
        <f>IF(SUM(COUNTIFS('Planificación 2026-1'!E:E,"SUNAMPE",'Planificación 2026-1'!W:W,C52,'Planificación 2026-1'!G:G,"AR"))&gt;0,"P34"," ")</f>
        <v xml:space="preserve"> </v>
      </c>
      <c r="BC52" s="78" t="str">
        <f>IF(SUM(COUNTIFS('Planificación 2026-1'!E:E,"SUNAMPE",'Planificación 2026-1'!W:W,C52,'Planificación 2026-1'!G:G,"T1"))&gt;0,"P35"," ")</f>
        <v xml:space="preserve"> </v>
      </c>
      <c r="BD52" s="78" t="str">
        <f>IF(SUM(COUNTIFS('Planificación 2026-1'!E:E,"SUNAMPE",'Planificación 2026-1'!W:W,C52,'Planificación 2026-1'!G:G,"T3"))&gt;0,"P36"," ")</f>
        <v xml:space="preserve"> </v>
      </c>
      <c r="BE52" s="78" t="str">
        <f>IF(SUM(COUNTIFS('Planificación 2026-1'!E:E,"SUNAMPE",'Planificación 2026-1'!W:W,C52,'Planificación 2026-1'!G:G,"T2"))&gt;0,"P37"," ")</f>
        <v xml:space="preserve"> </v>
      </c>
      <c r="BF52" s="78" t="str">
        <f>IF(SUM(COUNTIFS('Planificación 2026-1'!E:E,"SUNAMPE",'Planificación 2026-1'!W:W,C52,'Planificación 2026-1'!G:G,"AE"))&gt;0,"P38"," ")</f>
        <v xml:space="preserve"> </v>
      </c>
      <c r="BG52" s="78" t="str">
        <f>IF(SUM(COUNTIFS('Planificación 2026-1'!E:E,"SUNAMPE",'Planificación 2026-1'!W:W,C52,'Planificación 2026-1'!G:G,"T4"))&gt;0,"P55"," ")</f>
        <v xml:space="preserve"> </v>
      </c>
      <c r="BH52" s="78" t="str">
        <f>IF(SUM(COUNTIFS('Planificación 2026-1'!E:E,"HUAURA",'Planificación 2026-1'!W:W,C52,'Planificación 2026-1'!G:G,"AF"))&gt;0," P01"," ")</f>
        <v xml:space="preserve"> </v>
      </c>
      <c r="BI52" s="78" t="str">
        <f>IF(SUM(COUNTIFS('Planificación 2026-1'!E:E,"HUAURA",'Planificación 2026-1'!W:W,C52,'Planificación 2026-1'!G:G,"EN"))&gt;0,"P02"," ")</f>
        <v xml:space="preserve"> </v>
      </c>
      <c r="BJ52" s="78" t="str">
        <f>IF(SUM(COUNTIFS('Planificación 2026-1'!E:E,"HUAURA",'Planificación 2026-1'!W:W,C52,'Planificación 2026-1'!G:G,"IS"))&gt;0,"P03"," ")</f>
        <v xml:space="preserve"> </v>
      </c>
      <c r="BK52" s="78" t="str">
        <f>IF(SUM(COUNTIFS('Planificación 2026-1'!E:E,"HUAURA",'Planificación 2026-1'!W:W,C52,'Planificación 2026-1'!G:G,"PS"))&gt;0,"P04"," ")</f>
        <v xml:space="preserve"> </v>
      </c>
      <c r="BL52" s="78"/>
      <c r="BM52" s="78" t="str">
        <f>IF(SUM(COUNTIFS('Planificación 2026-1'!E:E,"HUAURA",'Planificación 2026-1'!W:W,C52,'Planificación 2026-1'!G:G,"IN"))&gt;0,"P06"," ")</f>
        <v xml:space="preserve"> </v>
      </c>
      <c r="BN52" s="78" t="str">
        <f>IF(SUM(COUNTIFS('Planificación 2026-1'!E:E,"HUAURA",'Planificación 2026-1'!W:W,C52,'Planificación 2026-1'!G:G,"CA"))&gt;0,"P07"," ")</f>
        <v xml:space="preserve"> </v>
      </c>
      <c r="BO52" s="78" t="str">
        <f>IF(SUM(COUNTIFS('Planificación 2026-1'!E:E,"HUAURA",'Planificación 2026-1'!W:W,C52,'Planificación 2026-1'!G:G,"DE"))&gt;0,"P08"," ")</f>
        <v xml:space="preserve"> </v>
      </c>
      <c r="BP52" s="78" t="str">
        <f>IF(SUM(COUNTIFS('Planificación 2026-1'!E:E,"HUAURA",'Planificación 2026-1'!W:W,C52,'Planificación 2026-1'!G:G,"OB"))&gt;0,"P09"," ")</f>
        <v xml:space="preserve"> </v>
      </c>
      <c r="BQ52" s="78" t="str">
        <f>IF(SUM(COUNTIFS('Planificación 2026-1'!E:E,"HUAURA",'Planificación 2026-1'!W:W,C52,'Planificación 2026-1'!G:G,"MH"))&gt;0,"P31"," ")</f>
        <v xml:space="preserve"> </v>
      </c>
      <c r="BR52" s="78" t="str">
        <f>IF(SUM(COUNTIFS('Planificación 2026-1'!E:E,"HUAURA",'Planificación 2026-1'!W:W,C52,'Planificación 2026-1'!G:G,"IC"))&gt;0,"P32"," ")</f>
        <v xml:space="preserve"> </v>
      </c>
      <c r="BS52" s="78" t="str">
        <f>IF(SUM(COUNTIFS('Planificación 2026-1'!E:E,"HUAURA",'Planificación 2026-1'!W:W,C52,'Planificación 2026-1'!G:G,"AR"))&gt;0,"P34"," ")</f>
        <v xml:space="preserve"> </v>
      </c>
      <c r="BT52" s="78" t="str">
        <f>IF(SUM(COUNTIFS('Planificación 2026-1'!E:E,"HUAURA",'Planificación 2026-1'!W:W,C52,'Planificación 2026-1'!G:G,"T1"))&gt;0,"P35"," ")</f>
        <v xml:space="preserve"> </v>
      </c>
      <c r="BU52" s="78" t="str">
        <f>IF(SUM(COUNTIFS('Planificación 2026-1'!E:E,"HUAURA",'Planificación 2026-1'!W:W,C52,'Planificación 2026-1'!G:G,"T3"))&gt;0,"P36"," ")</f>
        <v xml:space="preserve"> </v>
      </c>
      <c r="BV52" s="78" t="str">
        <f>IF(SUM(COUNTIFS('Planificación 2026-1'!E:E,"HUAURA",'Planificación 2026-1'!W:W,C52,'Planificación 2026-1'!G:G,"T2"))&gt;0,"P37"," ")</f>
        <v xml:space="preserve"> </v>
      </c>
      <c r="BW52" s="78" t="str">
        <f>IF(SUM(COUNTIFS('Planificación 2026-1'!E:E,"HUAURA",'Planificación 2026-1'!W:W,C52,'Planificación 2026-1'!G:G,"AE"))&gt;0,"P38"," ")</f>
        <v xml:space="preserve"> </v>
      </c>
      <c r="BX52" s="78" t="str">
        <f>IF(SUM(COUNTIFS('Planificación 2026-1'!E:E,"HUAURA",'Planificación 2026-1'!W:W,C52,'Planificación 2026-1'!G:G,"T4"))&gt;0,"P55"," ")</f>
        <v xml:space="preserve"> </v>
      </c>
      <c r="BY52" s="79">
        <f>SUMIFS('Planificación 2026-1'!R:R,'Planificación 2026-1'!W:W,C52,'Planificación 2026-1'!G:G,"AF",'Planificación 2026-1'!H:H,"&gt;2")</f>
        <v>0</v>
      </c>
      <c r="BZ52" s="79">
        <f>SUMIFS('Planificación 2026-1'!R:R,'Planificación 2026-1'!W:W,C52,'Planificación 2026-1'!G:G,"EN",'Planificación 2026-1'!H:H,"&gt;2")</f>
        <v>32</v>
      </c>
      <c r="CA52" s="79">
        <f>SUMIFS('Planificación 2026-1'!R:R,'Planificación 2026-1'!W:W,C52,'Planificación 2026-1'!G:G,"IS",'Planificación 2026-1'!H:H,"&gt;2")</f>
        <v>0</v>
      </c>
      <c r="CB52" s="79">
        <f>SUMIFS('Planificación 2026-1'!R:R,'Planificación 2026-1'!W:W,C52,'Planificación 2026-1'!G:G,"PS",'Planificación 2026-1'!H:H,"&gt;2")</f>
        <v>0</v>
      </c>
      <c r="CC52" s="79">
        <f>SUMIFS('Planificación 2026-1'!R:R,'Planificación 2026-1'!W:W,C52,'Planificación 2026-1'!G:G,"IN",'Planificación 2026-1'!H:H,"&gt;2")</f>
        <v>0</v>
      </c>
      <c r="CD52" s="79">
        <f>SUMIFS('Planificación 2026-1'!R:R,'Planificación 2026-1'!W:W,C52,'Planificación 2026-1'!G:G,"CA",'Planificación 2026-1'!H:H,"&gt;2")</f>
        <v>0</v>
      </c>
      <c r="CE52" s="79">
        <f>SUMIFS('Planificación 2026-1'!R:R,'Planificación 2026-1'!W:W,C52,'Planificación 2026-1'!G:G,"DE",'Planificación 2026-1'!H:H,"&gt;2")</f>
        <v>0</v>
      </c>
      <c r="CF52" s="79">
        <f>SUMIFS('Planificación 2026-1'!R:R,'Planificación 2026-1'!W:W,C52,'Planificación 2026-1'!G:G,"OB",'Planificación 2026-1'!H:H,"&gt;2")</f>
        <v>0</v>
      </c>
      <c r="CG52" s="79">
        <f>SUMIFS('Planificación 2026-1'!R:R,'Planificación 2026-1'!W:W,C52,'Planificación 2026-1'!G:G,"MH",'Planificación 2026-1'!H:H,"&gt;2")</f>
        <v>0</v>
      </c>
      <c r="CH52" s="79">
        <f>SUMIFS('Planificación 2026-1'!R:R,'Planificación 2026-1'!W:W,C52,'Planificación 2026-1'!G:G,"IC",'Planificación 2026-1'!H:H,"&gt;2")</f>
        <v>0</v>
      </c>
      <c r="CI52" s="79">
        <f>SUMIFS('Planificación 2026-1'!R:R,'Planificación 2026-1'!W:W,C52,'Planificación 2026-1'!G:G,"AR",'Planificación 2026-1'!H:H,"&gt;2")</f>
        <v>0</v>
      </c>
      <c r="CJ52" s="79">
        <f>SUMIFS('Planificación 2026-1'!R:R,'Planificación 2026-1'!W:W,C52,'Planificación 2026-1'!G:G,"T1",'Planificación 2026-1'!H:H,"&gt;2")</f>
        <v>0</v>
      </c>
      <c r="CK52" s="79">
        <f>SUMIFS('Planificación 2026-1'!R:R,'Planificación 2026-1'!W:W,C52,'Planificación 2026-1'!G:G,"T3",'Planificación 2026-1'!H:H,"&gt;2")</f>
        <v>0</v>
      </c>
      <c r="CL52" s="79">
        <f>SUMIFS('Planificación 2026-1'!R:R,'Planificación 2026-1'!W:W,C52,'Planificación 2026-1'!G:G,"T2",'Planificación 2026-1'!H:H,"&gt;2")</f>
        <v>0</v>
      </c>
      <c r="CM52" s="79">
        <f>SUMIFS('Planificación 2026-1'!R:R,'Planificación 2026-1'!W:W,C52,'Planificación 2026-1'!G:G,"AE",'Planificación 2026-1'!H:H,"&gt;2")</f>
        <v>0</v>
      </c>
      <c r="CN52" s="79">
        <f>SUMIFS('Planificación 2026-1'!R:R,'Planificación 2026-1'!W:W,C52,'Planificación 2026-1'!G:G,"T4",'Planificación 2026-1'!H:H,"&gt;2")</f>
        <v>0</v>
      </c>
      <c r="CO52" s="79">
        <f>SUMIFS('Planificación 2026-1'!R:R,'Planificación 2026-1'!W:W,C52,'Planificación 2026-1'!G:G,"AF",'Planificación 2026-1'!H:H,"&lt;3")</f>
        <v>0</v>
      </c>
      <c r="CP52" s="79">
        <f>SUMIFS('Planificación 2026-1'!R:R,'Planificación 2026-1'!W:W,C52,'Planificación 2026-1'!G:G,"EN",'Planificación 2026-1'!H:H,"&lt;3")</f>
        <v>0</v>
      </c>
      <c r="CQ52" s="79">
        <f>SUMIFS('Planificación 2026-1'!R:R,'Planificación 2026-1'!W:W,C52,'Planificación 2026-1'!G:G,"IS",'Planificación 2026-1'!H:H,"&lt;3")</f>
        <v>0</v>
      </c>
      <c r="CR52" s="79">
        <f>SUMIFS('Planificación 2026-1'!R:R,'Planificación 2026-1'!W:W,C52,'Planificación 2026-1'!G:G,"PS",'Planificación 2026-1'!H:H,"&lt;3")</f>
        <v>0</v>
      </c>
      <c r="CS52" s="79">
        <f>SUMIFS('Planificación 2026-1'!R:R,'Planificación 2026-1'!W:W,C52,'Planificación 2026-1'!G:G,"IN",'Planificación 2026-1'!H:H,"&lt;3")</f>
        <v>0</v>
      </c>
      <c r="CT52" s="79">
        <f>SUMIFS('Planificación 2026-1'!R:R,'Planificación 2026-1'!W:W,C52,'Planificación 2026-1'!G:G,"CA",'Planificación 2026-1'!H:H,"&lt;3")</f>
        <v>0</v>
      </c>
      <c r="CU52" s="79">
        <f>SUMIFS('Planificación 2026-1'!R:R,'Planificación 2026-1'!W:W,C52,'Planificación 2026-1'!G:G,"DE",'Planificación 2026-1'!H:H,"&lt;3")</f>
        <v>0</v>
      </c>
      <c r="CV52" s="79">
        <f>SUMIFS('Planificación 2026-1'!R:R,'Planificación 2026-1'!W:W,C52,'Planificación 2026-1'!G:G,"OB",'Planificación 2026-1'!H:H,"&lt;3")</f>
        <v>0</v>
      </c>
      <c r="CW52" s="79">
        <f>SUMIFS('Planificación 2026-1'!R:R,'Planificación 2026-1'!W:W,C52,'Planificación 2026-1'!G:G,"MH",'Planificación 2026-1'!H:H,"&lt;3")</f>
        <v>0</v>
      </c>
      <c r="CX52" s="79">
        <f>SUMIFS('Planificación 2026-1'!R:R,'Planificación 2026-1'!W:W,C52,'Planificación 2026-1'!G:G,"IC",'Planificación 2026-1'!H:H,"&lt;3")</f>
        <v>0</v>
      </c>
      <c r="CY52" s="79">
        <f>SUMIFS('Planificación 2026-1'!R:R,'Planificación 2026-1'!W:W,C52,'Planificación 2026-1'!G:G,"AR",'Planificación 2026-1'!H:H,"&lt;3")</f>
        <v>0</v>
      </c>
      <c r="CZ52" s="79">
        <f>SUMIFS('Planificación 2026-1'!R:R,'Planificación 2026-1'!W:W,C52,'Planificación 2026-1'!G:G,"T1",'Planificación 2026-1'!H:H,"&lt;3")</f>
        <v>0</v>
      </c>
      <c r="DA52" s="79">
        <f>SUMIFS('Planificación 2026-1'!R:R,'Planificación 2026-1'!W:W,C52,'Planificación 2026-1'!G:G,"T3",'Planificación 2026-1'!H:H,"&lt;3")</f>
        <v>0</v>
      </c>
      <c r="DB52" s="79">
        <f>SUMIFS('Planificación 2026-1'!R:R,'Planificación 2026-1'!W:W,C52,'Planificación 2026-1'!G:G,"T2",'Planificación 2026-1'!H:H,"&lt;3")</f>
        <v>0</v>
      </c>
      <c r="DC52" s="79">
        <f>SUMIFS('Planificación 2026-1'!R:R,'Planificación 2026-1'!W:W,C52,'Planificación 2026-1'!G:G,"AE",'Planificación 2026-1'!H:H,"&lt;3")</f>
        <v>0</v>
      </c>
      <c r="DD52" s="79">
        <f>SUMIFS('Planificación 2026-1'!R:R,'Planificación 2026-1'!W:W,C52,'Planificación 2026-1'!G:G,"T4",'Planificación 2026-1'!H:H,"&lt;3")</f>
        <v>0</v>
      </c>
      <c r="DE52" s="78" t="str">
        <f t="shared" si="4"/>
        <v/>
      </c>
      <c r="DF52" s="30">
        <f>IF(C52="","",SUMIFS('Planificación 2026-1'!R:R,'Planificación 2026-1'!W:W,C52,'Planificación 2026-1'!E:E,"PRINCIPAL",'Planificación 2026-1'!X:X,"VIRTUAL"))</f>
        <v>0</v>
      </c>
      <c r="DG52" s="30">
        <f>IF(C52="","",SUMIFS('Planificación 2026-1'!R:R,'Planificación 2026-1'!W:W,C52,'Planificación 2026-1'!E:E,"PRINCIPAL",'Planificación 2026-1'!X:X,"PRESENCIAL"))</f>
        <v>0</v>
      </c>
      <c r="DH52" s="30">
        <f>IF(C52="","",SUMIFS('Planificación 2026-1'!R:R,'Planificación 2026-1'!W:W,C52,'Planificación 2026-1'!E:E,"PRINCIPAL",'Planificación 2026-1'!X:X,"HIBRIDO PRESENCIAL"))</f>
        <v>0</v>
      </c>
      <c r="DI52" s="78" t="str">
        <f t="shared" si="5"/>
        <v>P02</v>
      </c>
      <c r="DJ52" s="78">
        <f>IF(C52="","",SUMIFS('Planificación 2026-1'!R:R,'Planificación 2026-1'!W:W,C52,'Planificación 2026-1'!E:E,"FILIAL",'Planificación 2026-1'!X:X,"VIRTUAL"))</f>
        <v>8</v>
      </c>
      <c r="DK52" s="80">
        <f>IF(C52="","",SUMIFS('Planificación 2026-1'!R:R,'Planificación 2026-1'!W:W,C52,'Planificación 2026-1'!E:E,"FILIAL",'Planificación 2026-1'!X:X,"PRESENCIAL"))</f>
        <v>24</v>
      </c>
      <c r="DL52" s="42">
        <f>IF(C52="","",SUMIFS('Planificación 2026-1'!R:R,'Planificación 2026-1'!W:W,C52,'Planificación 2026-1'!E:E,"FILIAL",'Planificación 2026-1'!X:X,"HIBRIDO PRESENCIAL"))</f>
        <v>0</v>
      </c>
      <c r="DM52" s="81" t="str">
        <f t="shared" si="6"/>
        <v/>
      </c>
      <c r="DN52" s="78">
        <f>IF(C52="","",SUMIFS('Planificación 2026-1'!R:R,'Planificación 2026-1'!W:W,C52,'Planificación 2026-1'!E:E,"SUNAMPE",'Planificación 2026-1'!X:X,"VIRTUAL"))</f>
        <v>0</v>
      </c>
      <c r="DO52" s="42">
        <f>IF(C52="","",SUMIFS('Planificación 2026-1'!R:R,'Planificación 2026-1'!W:W,C52,'Planificación 2026-1'!E:E,"SUNAMPE",'Planificación 2026-1'!X:X,"PRESENCIAL"))</f>
        <v>0</v>
      </c>
      <c r="DP52" s="81" t="str">
        <f t="shared" si="7"/>
        <v/>
      </c>
      <c r="DQ52" s="78">
        <f>IF(C52="","",SUMIFS('Planificación 2026-1'!R:R,'Planificación 2026-1'!W:W,C52,'Planificación 2026-1'!E:E,"HUAURA",'Planificación 2026-1'!X:X,"VIRTUAL"))</f>
        <v>0</v>
      </c>
      <c r="DR52" s="42">
        <f>IF(C52="","",SUMIFS('Planificación 2026-1'!R:R,'Planificación 2026-1'!W:W,C52,'Planificación 2026-1'!E:E,"HUAURA",'Planificación 2026-1'!X:X,"PRESENCIAL"))</f>
        <v>0</v>
      </c>
      <c r="DS52" s="48">
        <f>SUMIFS('Planificación 2026-1'!R:R,'Planificación 2026-1'!W:W,C52,'Planificación 2026-1'!E:E,"PRINCIPAL",'Planificación 2026-1'!X:X,"VIRTUAL",'Planificación 2026-1'!H:H,"&gt;2")</f>
        <v>0</v>
      </c>
      <c r="DT52" s="48">
        <f>SUMIFS('Planificación 2026-1'!R:R,'Planificación 2026-1'!W:W,C52,'Planificación 2026-1'!E:E,"PRINCIPAL",'Planificación 2026-1'!X:X,"&lt;&gt;VIRTUAL",'Planificación 2026-1'!H:H,"&gt;2")</f>
        <v>0</v>
      </c>
      <c r="DU52" s="48">
        <f>SUMIFS('Planificación 2026-1'!R:R,'Planificación 2026-1'!W:W,C52,'Planificación 2026-1'!E:E,"SUNAMPE",'Planificación 2026-1'!X:X,"VIRTUAL",'Planificación 2026-1'!H:H,"&gt;2")</f>
        <v>0</v>
      </c>
      <c r="DV52" s="48">
        <f>SUMIFS('Planificación 2026-1'!R:R,'Planificación 2026-1'!W:W,C52,'Planificación 2026-1'!E:E,"SUNAMPE",'Planificación 2026-1'!X:X,"&lt;&gt;VIRTUAL",'Planificación 2026-1'!H:H,"&gt;2")</f>
        <v>0</v>
      </c>
      <c r="DW52" s="48">
        <f>SUMIFS('Planificación 2026-1'!R:R,'Planificación 2026-1'!W:W,C52,'Planificación 2026-1'!E:E,"FILIAL",'Planificación 2026-1'!X:X,"VIRTUAL",'Planificación 2026-1'!H:H,"&gt;2")</f>
        <v>8</v>
      </c>
      <c r="DX52" s="48">
        <f>SUMIFS('Planificación 2026-1'!R:R,'Planificación 2026-1'!W:W,C52,'Planificación 2026-1'!E:E,"FILIAL",'Planificación 2026-1'!X:X,"&lt;&gt;VIRTUAL",'Planificación 2026-1'!H:H,"&gt;2")</f>
        <v>24</v>
      </c>
      <c r="DY52" s="48">
        <f>SUMIFS('Planificación 2026-1'!R:R,'Planificación 2026-1'!W:W,C52,'Planificación 2026-1'!E:E,"PORUMA",'Planificación 2026-1'!X:X,"VIRTUAL",'Planificación 2026-1'!H:H,"&gt;2")</f>
        <v>0</v>
      </c>
      <c r="DZ52" s="48">
        <f>SUMIFS('Planificación 2026-1'!R:R,'Planificación 2026-1'!W:W,C52,'Planificación 2026-1'!E:E,"PORUMA",'Planificación 2026-1'!X:X,"&lt;&gt;VIRTUAL",'Planificación 2026-1'!H:H,"&gt;2")</f>
        <v>0</v>
      </c>
      <c r="EA52" s="48">
        <f>SUMIFS('Planificación 2026-1'!R:R,'Planificación 2026-1'!W:W,C52,'Planificación 2026-1'!E:E,"HUAURA",'Planificación 2026-1'!X:X,"VIRTUAL",'Planificación 2026-1'!H:H,"&gt;2")</f>
        <v>0</v>
      </c>
      <c r="EB52" s="48">
        <f>SUMIFS('Planificación 2026-1'!R:R,'Planificación 2026-1'!W:W,C52,'Planificación 2026-1'!E:E,"HUAURA",'Planificación 2026-1'!X:X,"&lt;&gt;VIRTUAL",'Planificación 2026-1'!H:H,"&gt;2")</f>
        <v>0</v>
      </c>
      <c r="EC52" s="48">
        <f>SUMIFS('Planificación 2026-1'!R:R,'Planificación 2026-1'!W:W,C52,'Planificación 2026-1'!E:E,"PRINCIPAL",'Planificación 2026-1'!X:X,"VIRTUAL",'Planificación 2026-1'!H:H,"&lt;3")</f>
        <v>0</v>
      </c>
      <c r="ED52" s="48">
        <f>SUMIFS('Planificación 2026-1'!R:R,'Planificación 2026-1'!W:W,C52,'Planificación 2026-1'!E:E,"PRINCIPAL",'Planificación 2026-1'!X:X,"&lt;&gt;VIRTUAL",'Planificación 2026-1'!H:H,"&lt;3")</f>
        <v>0</v>
      </c>
      <c r="EE52" s="48">
        <f>SUMIFS('Planificación 2026-1'!R:R,'Planificación 2026-1'!W:W,C52,'Planificación 2026-1'!E:E,"SUNAMPE",'Planificación 2026-1'!X:X,"VIRTUAL",'Planificación 2026-1'!H:H,"&lt;3")</f>
        <v>0</v>
      </c>
      <c r="EF52" s="48">
        <f>SUMIFS('Planificación 2026-1'!R:R,'Planificación 2026-1'!W:W,C52,'Planificación 2026-1'!E:E,"SUNAMPE",'Planificación 2026-1'!X:X,"&lt;&gt;VIRTUAL",'Planificación 2026-1'!H:H,"&lt;3")</f>
        <v>0</v>
      </c>
      <c r="EG52" s="48">
        <f>SUMIFS('Planificación 2026-1'!R:R,'Planificación 2026-1'!W:W,C52,'Planificación 2026-1'!E:E,"FILIAL",'Planificación 2026-1'!X:X,"VIRTUAL",'Planificación 2026-1'!H:H,"&lt;3")</f>
        <v>0</v>
      </c>
      <c r="EH52" s="48">
        <f>SUMIFS('Planificación 2026-1'!R:R,'Planificación 2026-1'!W:W,C52,'Planificación 2026-1'!E:E,"FILIAL",'Planificación 2026-1'!X:X,"&lt;&gt;VIRTUAL",'Planificación 2026-1'!H:H,"&lt;3")</f>
        <v>0</v>
      </c>
      <c r="EI52" s="48">
        <f>SUMIFS('Planificación 2026-1'!R:R,'Planificación 2026-1'!W:W,C52,'Planificación 2026-1'!E:E,"PORUMA",'Planificación 2026-1'!X:X,"VIRTUAL",'Planificación 2026-1'!H:H,"&lt;3")</f>
        <v>0</v>
      </c>
      <c r="EJ52" s="48">
        <f>SUMIFS('Planificación 2026-1'!R:R,'Planificación 2026-1'!W:W,C52,'Planificación 2026-1'!E:E,"PORUMA",'Planificación 2026-1'!X:X,"&lt;&gt;VIRTUAL",'Planificación 2026-1'!H:H,"&lt;3")</f>
        <v>0</v>
      </c>
      <c r="EK52" s="48">
        <f>SUMIFS('Planificación 2026-1'!R:R,'Planificación 2026-1'!W:W,C52,'Planificación 2026-1'!E:E,"HUAURA",'Planificación 2026-1'!X:X,"VIRTUAL",'Planificación 2026-1'!H:H,"&lt;3")</f>
        <v>0</v>
      </c>
      <c r="EL52" s="48">
        <f>SUMIFS('Planificación 2026-1'!R:R,'Planificación 2026-1'!W:W,C52,'Planificación 2026-1'!E:E,"HUAURA",'Planificación 2026-1'!X:X,"&lt;&gt;VIRTUAL",'Planificación 2026-1'!H:H,"&lt;3")</f>
        <v>0</v>
      </c>
      <c r="EM52" s="48">
        <f t="shared" si="8"/>
        <v>32</v>
      </c>
      <c r="EN52" s="48">
        <f t="shared" si="9"/>
        <v>0</v>
      </c>
      <c r="EO52" s="48">
        <f t="shared" si="10"/>
        <v>0</v>
      </c>
      <c r="EP52" s="48">
        <f t="shared" si="11"/>
        <v>0</v>
      </c>
      <c r="EQ52" s="48">
        <f t="shared" si="12"/>
        <v>0</v>
      </c>
      <c r="ER52" s="48"/>
      <c r="ES52" s="48">
        <f t="shared" si="13"/>
        <v>8</v>
      </c>
      <c r="ET52" s="48">
        <f t="shared" si="14"/>
        <v>24</v>
      </c>
      <c r="EU52" s="48" t="b">
        <f t="shared" si="15"/>
        <v>1</v>
      </c>
      <c r="EV52" s="48" t="str">
        <f t="shared" si="16"/>
        <v>FILIAL-HUAURA</v>
      </c>
      <c r="EW52" s="48" t="str">
        <f t="shared" si="17"/>
        <v>MAS PRESENCIAL</v>
      </c>
    </row>
    <row r="53" spans="1:153" x14ac:dyDescent="0.3">
      <c r="A53" s="53"/>
      <c r="B53" s="383">
        <v>50</v>
      </c>
      <c r="C53" s="107" t="s">
        <v>60</v>
      </c>
      <c r="D53" s="82">
        <f>SUMIF('Planificación 2026-1'!W:W,C53,'Planificación 2026-1'!R:R)</f>
        <v>16</v>
      </c>
      <c r="E53" s="384" t="s">
        <v>319</v>
      </c>
      <c r="F53" s="107" t="s">
        <v>430</v>
      </c>
      <c r="G53" s="107" t="s">
        <v>276</v>
      </c>
      <c r="H53" s="107" t="s">
        <v>438</v>
      </c>
      <c r="I53" s="77" t="str">
        <f>IF(SUM(COUNTIFS('Planificación 2026-1'!E:E,"PRINCIPAL",'Planificación 2026-1'!W:W,C53,'Planificación 2026-1'!G:G,"AF"))&gt;0,"P01"," ")</f>
        <v xml:space="preserve"> </v>
      </c>
      <c r="J53" s="78" t="str">
        <f>IF(SUM(COUNTIFS('Planificación 2026-1'!E:E,"PRINCIPAL",'Planificación 2026-1'!W:W,C53,'Planificación 2026-1'!G:G,"EN"))&gt;0,"P02"," ")</f>
        <v xml:space="preserve"> </v>
      </c>
      <c r="K53" s="78" t="str">
        <f>IF(SUM(COUNTIFS('Planificación 2026-1'!E:E,"PRINCIPAL",'Planificación 2026-1'!W:W,C53,'Planificación 2026-1'!G:G,"IS"))&gt;0,"P03"," ")</f>
        <v xml:space="preserve"> </v>
      </c>
      <c r="L53" s="78" t="str">
        <f>IF(SUM(COUNTIFS('Planificación 2026-1'!E:E,"PRINCIPAL",'Planificación 2026-1'!W:W,C53,'Planificación 2026-1'!G:G,"PS"))&gt;0,"P04"," ")</f>
        <v xml:space="preserve"> </v>
      </c>
      <c r="M53" s="78"/>
      <c r="N53" s="78" t="str">
        <f>IF(SUM(COUNTIFS('Planificación 2026-1'!E:E,"PRINCIPAL",'Planificación 2026-1'!W:W,C53,'Planificación 2026-1'!G:G,"IN"))&gt;0,"P06"," ")</f>
        <v xml:space="preserve"> </v>
      </c>
      <c r="O53" s="78" t="str">
        <f>IF(SUM(COUNTIFS('Planificación 2026-1'!E:E,"PRINCIPAL",'Planificación 2026-1'!W:W,C53,'Planificación 2026-1'!G:G,"CA"))&gt;0,"P07"," ")</f>
        <v xml:space="preserve"> </v>
      </c>
      <c r="P53" s="78" t="str">
        <f>IF(SUM(COUNTIFS('Planificación 2026-1'!E:E,"PRINCIPAL",'Planificación 2026-1'!W:W,C53,'Planificación 2026-1'!G:G,"DE"))&gt;0,"P08"," ")</f>
        <v xml:space="preserve"> </v>
      </c>
      <c r="Q53" s="78" t="str">
        <f>IF(SUM(COUNTIFS('Planificación 2026-1'!E:E,"PRINCIPAL",'Planificación 2026-1'!W:W,C53,'Planificación 2026-1'!G:G,"OB"))&gt;0,"P09"," ")</f>
        <v xml:space="preserve"> </v>
      </c>
      <c r="R53" s="78" t="str">
        <f>IF(SUM(COUNTIFS('Planificación 2026-1'!E:E,"PRINCIPAL",'Planificación 2026-1'!W:W,C53,'Planificación 2026-1'!G:G,"MH"))&gt;0,"P31"," ")</f>
        <v xml:space="preserve"> </v>
      </c>
      <c r="S53" s="78" t="str">
        <f>IF(SUM(COUNTIFS('Planificación 2026-1'!E:E,"PRINCIPAL",'Planificación 2026-1'!W:W,C53,'Planificación 2026-1'!G:G,"IC"))&gt;0,"P32"," ")</f>
        <v xml:space="preserve"> </v>
      </c>
      <c r="T53" s="78" t="str">
        <f>IF(SUM(COUNTIFS('Planificación 2026-1'!E:E,"PRINCIPAL",'Planificación 2026-1'!W:W,C53,'Planificación 2026-1'!G:G,"AR"))&gt;0,"P34"," ")</f>
        <v xml:space="preserve"> </v>
      </c>
      <c r="U53" s="78" t="str">
        <f>IF(SUM(COUNTIFS('Planificación 2026-1'!E:E,"PRINCIPAL",'Planificación 2026-1'!W:W,C53,'Planificación 2026-1'!G:G,"T1"))&gt;0,"P35"," ")</f>
        <v xml:space="preserve"> </v>
      </c>
      <c r="V53" s="78" t="str">
        <f>IF(SUM(COUNTIFS('Planificación 2026-1'!E:E,"PRINCIPAL",'Planificación 2026-1'!W:W,C53,'Planificación 2026-1'!G:G,"T3"))&gt;0,"P36"," ")</f>
        <v xml:space="preserve"> </v>
      </c>
      <c r="W53" s="78" t="str">
        <f>IF(SUM(COUNTIFS('Planificación 2026-1'!E:E,"PRINCIPAL",'Planificación 2026-1'!W:W,C53,'Planificación 2026-1'!G:G,"T2"))&gt;0,"P37"," ")</f>
        <v xml:space="preserve"> </v>
      </c>
      <c r="X53" s="78" t="str">
        <f>IF(SUM(COUNTIFS('Planificación 2026-1'!E:E,"PRINCIPAL",'Planificación 2026-1'!W:W,C53,'Planificación 2026-1'!G:G,"AE"))&gt;0,"P38"," ")</f>
        <v xml:space="preserve"> </v>
      </c>
      <c r="Y53" s="78" t="str">
        <f>IF(SUM(COUNTIFS('Planificación 2026-1'!E:E,"PRINCIPAL",'Planificación 2026-1'!W:W,C53,'Planificación 2026-1'!G:G,"T4"))&gt;0,"P55"," ")</f>
        <v xml:space="preserve"> </v>
      </c>
      <c r="Z53" s="78" t="str">
        <f>IF(SUM(COUNTIFS('Planificación 2026-1'!E:E,"FILIAL",'Planificación 2026-1'!W:W,C53,'Planificación 2026-1'!G:G,"AF"))&gt;0," P01"," ")</f>
        <v xml:space="preserve"> </v>
      </c>
      <c r="AA53" s="78" t="str">
        <f>IF(SUM(COUNTIFS('Planificación 2026-1'!E:E,"FILIAL",'Planificación 2026-1'!W:W,C53,'Planificación 2026-1'!G:G,"EN"))&gt;0,"P02"," ")</f>
        <v xml:space="preserve"> </v>
      </c>
      <c r="AB53" s="78" t="str">
        <f>IF(SUM(COUNTIFS('Planificación 2026-1'!E:E,"FILIAL",'Planificación 2026-1'!W:W,C53,'Planificación 2026-1'!G:G,"IS"))&gt;0,"P03"," ")</f>
        <v xml:space="preserve"> </v>
      </c>
      <c r="AC53" s="78" t="str">
        <f>IF(SUM(COUNTIFS('Planificación 2026-1'!E:E,"FILIAL",'Planificación 2026-1'!W:W,C53,'Planificación 2026-1'!G:G,"PS"))&gt;0,"P04"," ")</f>
        <v xml:space="preserve"> </v>
      </c>
      <c r="AD53" s="78"/>
      <c r="AE53" s="78" t="str">
        <f>IF(SUM(COUNTIFS('Planificación 2026-1'!E:E,"FILIAL",'Planificación 2026-1'!W:W,C53,'Planificación 2026-1'!G:G,"IN"))&gt;0,"P06"," ")</f>
        <v xml:space="preserve"> </v>
      </c>
      <c r="AF53" s="78" t="str">
        <f>IF(SUM(COUNTIFS('Planificación 2026-1'!E:E,"FILIAL",'Planificación 2026-1'!W:W,C53,'Planificación 2026-1'!G:G,"CA"))&gt;0,"P07"," ")</f>
        <v xml:space="preserve"> </v>
      </c>
      <c r="AG53" s="78" t="str">
        <f>IF(SUM(COUNTIFS('Planificación 2026-1'!E:E,"FILIAL",'Planificación 2026-1'!W:W,C53,'Planificación 2026-1'!G:G,"DE"))&gt;0,"P08"," ")</f>
        <v xml:space="preserve"> </v>
      </c>
      <c r="AH53" s="78" t="str">
        <f>IF(SUM(COUNTIFS('Planificación 2026-1'!E:E,"FILIAL",'Planificación 2026-1'!W:W,C53,'Planificación 2026-1'!G:G,"OB"))&gt;0,"P09"," ")</f>
        <v>P09</v>
      </c>
      <c r="AI53" s="78" t="str">
        <f>IF(SUM(COUNTIFS('Planificación 2026-1'!E:E,"FILIAL",'Planificación 2026-1'!W:W,C53,'Planificación 2026-1'!G:G,"MH"))&gt;0,"P31"," ")</f>
        <v xml:space="preserve"> </v>
      </c>
      <c r="AJ53" s="78" t="str">
        <f>IF(SUM(COUNTIFS('Planificación 2026-1'!E:E,"FILIAL",'Planificación 2026-1'!W:W,C53,'Planificación 2026-1'!G:G,"IC"))&gt;0,"P32"," ")</f>
        <v xml:space="preserve"> </v>
      </c>
      <c r="AK53" s="78" t="str">
        <f>IF(SUM(COUNTIFS('Planificación 2026-1'!E:E,"FILIAL",'Planificación 2026-1'!W:W,C53,'Planificación 2026-1'!G:G,"AR"))&gt;0,"P34"," ")</f>
        <v xml:space="preserve"> </v>
      </c>
      <c r="AL53" s="78" t="str">
        <f>IF(SUM(COUNTIFS('Planificación 2026-1'!E:E,"FILIAL",'Planificación 2026-1'!W:W,C53,'Planificación 2026-1'!G:G,"T1"))&gt;0,"P35"," ")</f>
        <v xml:space="preserve"> </v>
      </c>
      <c r="AM53" s="78" t="str">
        <f>IF(SUM(COUNTIFS('Planificación 2026-1'!E:E,"FILIAL",'Planificación 2026-1'!W:W,C53,'Planificación 2026-1'!G:G,"T3"))&gt;0,"P36"," ")</f>
        <v xml:space="preserve"> </v>
      </c>
      <c r="AN53" s="78" t="str">
        <f>IF(SUM(COUNTIFS('Planificación 2026-1'!E:E,"FILIAL",'Planificación 2026-1'!W:W,C53,'Planificación 2026-1'!G:G,"T2"))&gt;0,"P37"," ")</f>
        <v xml:space="preserve"> </v>
      </c>
      <c r="AO53" s="78" t="str">
        <f>IF(SUM(COUNTIFS('Planificación 2026-1'!E:E,"FILIAL",'Planificación 2026-1'!W:W,C53,'Planificación 2026-1'!G:G,"AE"))&gt;0,"P38"," ")</f>
        <v xml:space="preserve"> </v>
      </c>
      <c r="AP53" s="78" t="str">
        <f>IF(SUM(COUNTIFS('Planificación 2026-1'!E:E,"FILIAL",'Planificación 2026-1'!W:W,C53,'Planificación 2026-1'!G:G,"T4"))&gt;0,"P55"," ")</f>
        <v xml:space="preserve"> </v>
      </c>
      <c r="AQ53" s="78" t="str">
        <f>IF(SUM(COUNTIFS('Planificación 2026-1'!E:E,"SUNAMPE",'Planificación 2026-1'!W:W,C53,'Planificación 2026-1'!G:G,"AF"))&gt;0," P01"," ")</f>
        <v xml:space="preserve"> </v>
      </c>
      <c r="AR53" s="78" t="str">
        <f>IF(SUM(COUNTIFS('Planificación 2026-1'!E:E,"SUNAMPE",'Planificación 2026-1'!W:W,C53,'Planificación 2026-1'!G:G,"EN"))&gt;0,"P02"," ")</f>
        <v xml:space="preserve"> </v>
      </c>
      <c r="AS53" s="78" t="str">
        <f>IF(SUM(COUNTIFS('Planificación 2026-1'!E:E,"SUNAMPE",'Planificación 2026-1'!W:W,C53,'Planificación 2026-1'!G:G,"IS"))&gt;0,"P03"," ")</f>
        <v xml:space="preserve"> </v>
      </c>
      <c r="AT53" s="78" t="str">
        <f>IF(SUM(COUNTIFS('Planificación 2026-1'!E:E,"SUNAMPE",'Planificación 2026-1'!W:W,C53,'Planificación 2026-1'!G:G,"PS"))&gt;0,"P04"," ")</f>
        <v xml:space="preserve"> </v>
      </c>
      <c r="AU53" s="78"/>
      <c r="AV53" s="78" t="str">
        <f>IF(SUM(COUNTIFS('Planificación 2026-1'!E:E,"SUNAMPE",'Planificación 2026-1'!W:W,C53,'Planificación 2026-1'!G:G,"IN"))&gt;0,"P06"," ")</f>
        <v xml:space="preserve"> </v>
      </c>
      <c r="AW53" s="78" t="str">
        <f>IF(SUM(COUNTIFS('Planificación 2026-1'!E:E,"SUNAMPE",'Planificación 2026-1'!W:W,C53,'Planificación 2026-1'!G:G,"CA"))&gt;0,"P07"," ")</f>
        <v xml:space="preserve"> </v>
      </c>
      <c r="AX53" s="78" t="str">
        <f>IF(SUM(COUNTIFS('Planificación 2026-1'!E:E,"SUNAMPE",'Planificación 2026-1'!W:W,C53,'Planificación 2026-1'!G:G,"DE"))&gt;0,"P08"," ")</f>
        <v xml:space="preserve"> </v>
      </c>
      <c r="AY53" s="78" t="str">
        <f>IF(SUM(COUNTIFS('Planificación 2026-1'!E:E,"SUNAMPE",'Planificación 2026-1'!W:W,C53,'Planificación 2026-1'!G:G,"OB"))&gt;0,"P09"," ")</f>
        <v xml:space="preserve"> </v>
      </c>
      <c r="AZ53" s="78" t="str">
        <f>IF(SUM(COUNTIFS('Planificación 2026-1'!E:E,"SUNAMPE",'Planificación 2026-1'!W:W,C53,'Planificación 2026-1'!G:G,"MH"))&gt;0,"P31"," ")</f>
        <v xml:space="preserve"> </v>
      </c>
      <c r="BA53" s="78" t="str">
        <f>IF(SUM(COUNTIFS('Planificación 2026-1'!E:E,"SUNAMPE",'Planificación 2026-1'!W:W,C53,'Planificación 2026-1'!G:G,"IC"))&gt;0,"P32"," ")</f>
        <v xml:space="preserve"> </v>
      </c>
      <c r="BB53" s="78" t="str">
        <f>IF(SUM(COUNTIFS('Planificación 2026-1'!E:E,"SUNAMPE",'Planificación 2026-1'!W:W,C53,'Planificación 2026-1'!G:G,"AR"))&gt;0,"P34"," ")</f>
        <v xml:space="preserve"> </v>
      </c>
      <c r="BC53" s="78" t="str">
        <f>IF(SUM(COUNTIFS('Planificación 2026-1'!E:E,"SUNAMPE",'Planificación 2026-1'!W:W,C53,'Planificación 2026-1'!G:G,"T1"))&gt;0,"P35"," ")</f>
        <v xml:space="preserve"> </v>
      </c>
      <c r="BD53" s="78" t="str">
        <f>IF(SUM(COUNTIFS('Planificación 2026-1'!E:E,"SUNAMPE",'Planificación 2026-1'!W:W,C53,'Planificación 2026-1'!G:G,"T3"))&gt;0,"P36"," ")</f>
        <v xml:space="preserve"> </v>
      </c>
      <c r="BE53" s="78" t="str">
        <f>IF(SUM(COUNTIFS('Planificación 2026-1'!E:E,"SUNAMPE",'Planificación 2026-1'!W:W,C53,'Planificación 2026-1'!G:G,"T2"))&gt;0,"P37"," ")</f>
        <v xml:space="preserve"> </v>
      </c>
      <c r="BF53" s="78" t="str">
        <f>IF(SUM(COUNTIFS('Planificación 2026-1'!E:E,"SUNAMPE",'Planificación 2026-1'!W:W,C53,'Planificación 2026-1'!G:G,"AE"))&gt;0,"P38"," ")</f>
        <v xml:space="preserve"> </v>
      </c>
      <c r="BG53" s="78" t="str">
        <f>IF(SUM(COUNTIFS('Planificación 2026-1'!E:E,"SUNAMPE",'Planificación 2026-1'!W:W,C53,'Planificación 2026-1'!G:G,"T4"))&gt;0,"P55"," ")</f>
        <v xml:space="preserve"> </v>
      </c>
      <c r="BH53" s="78" t="str">
        <f>IF(SUM(COUNTIFS('Planificación 2026-1'!E:E,"HUAURA",'Planificación 2026-1'!W:W,C53,'Planificación 2026-1'!G:G,"AF"))&gt;0," P01"," ")</f>
        <v xml:space="preserve"> </v>
      </c>
      <c r="BI53" s="78" t="str">
        <f>IF(SUM(COUNTIFS('Planificación 2026-1'!E:E,"HUAURA",'Planificación 2026-1'!W:W,C53,'Planificación 2026-1'!G:G,"EN"))&gt;0,"P02"," ")</f>
        <v xml:space="preserve"> </v>
      </c>
      <c r="BJ53" s="78" t="str">
        <f>IF(SUM(COUNTIFS('Planificación 2026-1'!E:E,"HUAURA",'Planificación 2026-1'!W:W,C53,'Planificación 2026-1'!G:G,"IS"))&gt;0,"P03"," ")</f>
        <v xml:space="preserve"> </v>
      </c>
      <c r="BK53" s="78" t="str">
        <f>IF(SUM(COUNTIFS('Planificación 2026-1'!E:E,"HUAURA",'Planificación 2026-1'!W:W,C53,'Planificación 2026-1'!G:G,"PS"))&gt;0,"P04"," ")</f>
        <v xml:space="preserve"> </v>
      </c>
      <c r="BL53" s="78"/>
      <c r="BM53" s="78" t="str">
        <f>IF(SUM(COUNTIFS('Planificación 2026-1'!E:E,"HUAURA",'Planificación 2026-1'!W:W,C53,'Planificación 2026-1'!G:G,"IN"))&gt;0,"P06"," ")</f>
        <v xml:space="preserve"> </v>
      </c>
      <c r="BN53" s="78" t="str">
        <f>IF(SUM(COUNTIFS('Planificación 2026-1'!E:E,"HUAURA",'Planificación 2026-1'!W:W,C53,'Planificación 2026-1'!G:G,"CA"))&gt;0,"P07"," ")</f>
        <v xml:space="preserve"> </v>
      </c>
      <c r="BO53" s="78" t="str">
        <f>IF(SUM(COUNTIFS('Planificación 2026-1'!E:E,"HUAURA",'Planificación 2026-1'!W:W,C53,'Planificación 2026-1'!G:G,"DE"))&gt;0,"P08"," ")</f>
        <v xml:space="preserve"> </v>
      </c>
      <c r="BP53" s="78" t="str">
        <f>IF(SUM(COUNTIFS('Planificación 2026-1'!E:E,"HUAURA",'Planificación 2026-1'!W:W,C53,'Planificación 2026-1'!G:G,"OB"))&gt;0,"P09"," ")</f>
        <v xml:space="preserve"> </v>
      </c>
      <c r="BQ53" s="78" t="str">
        <f>IF(SUM(COUNTIFS('Planificación 2026-1'!E:E,"HUAURA",'Planificación 2026-1'!W:W,C53,'Planificación 2026-1'!G:G,"MH"))&gt;0,"P31"," ")</f>
        <v xml:space="preserve"> </v>
      </c>
      <c r="BR53" s="78" t="str">
        <f>IF(SUM(COUNTIFS('Planificación 2026-1'!E:E,"HUAURA",'Planificación 2026-1'!W:W,C53,'Planificación 2026-1'!G:G,"IC"))&gt;0,"P32"," ")</f>
        <v xml:space="preserve"> </v>
      </c>
      <c r="BS53" s="78" t="str">
        <f>IF(SUM(COUNTIFS('Planificación 2026-1'!E:E,"HUAURA",'Planificación 2026-1'!W:W,C53,'Planificación 2026-1'!G:G,"AR"))&gt;0,"P34"," ")</f>
        <v xml:space="preserve"> </v>
      </c>
      <c r="BT53" s="78" t="str">
        <f>IF(SUM(COUNTIFS('Planificación 2026-1'!E:E,"HUAURA",'Planificación 2026-1'!W:W,C53,'Planificación 2026-1'!G:G,"T1"))&gt;0,"P35"," ")</f>
        <v xml:space="preserve"> </v>
      </c>
      <c r="BU53" s="78" t="str">
        <f>IF(SUM(COUNTIFS('Planificación 2026-1'!E:E,"HUAURA",'Planificación 2026-1'!W:W,C53,'Planificación 2026-1'!G:G,"T3"))&gt;0,"P36"," ")</f>
        <v xml:space="preserve"> </v>
      </c>
      <c r="BV53" s="78" t="str">
        <f>IF(SUM(COUNTIFS('Planificación 2026-1'!E:E,"HUAURA",'Planificación 2026-1'!W:W,C53,'Planificación 2026-1'!G:G,"T2"))&gt;0,"P37"," ")</f>
        <v xml:space="preserve"> </v>
      </c>
      <c r="BW53" s="78" t="str">
        <f>IF(SUM(COUNTIFS('Planificación 2026-1'!E:E,"HUAURA",'Planificación 2026-1'!W:W,C53,'Planificación 2026-1'!G:G,"AE"))&gt;0,"P38"," ")</f>
        <v xml:space="preserve"> </v>
      </c>
      <c r="BX53" s="78" t="str">
        <f>IF(SUM(COUNTIFS('Planificación 2026-1'!E:E,"HUAURA",'Planificación 2026-1'!W:W,C53,'Planificación 2026-1'!G:G,"T4"))&gt;0,"P55"," ")</f>
        <v xml:space="preserve"> </v>
      </c>
      <c r="BY53" s="79">
        <f>SUMIFS('Planificación 2026-1'!R:R,'Planificación 2026-1'!W:W,C53,'Planificación 2026-1'!G:G,"AF",'Planificación 2026-1'!H:H,"&gt;2")</f>
        <v>0</v>
      </c>
      <c r="BZ53" s="79">
        <f>SUMIFS('Planificación 2026-1'!R:R,'Planificación 2026-1'!W:W,C53,'Planificación 2026-1'!G:G,"EN",'Planificación 2026-1'!H:H,"&gt;2")</f>
        <v>0</v>
      </c>
      <c r="CA53" s="79">
        <f>SUMIFS('Planificación 2026-1'!R:R,'Planificación 2026-1'!W:W,C53,'Planificación 2026-1'!G:G,"IS",'Planificación 2026-1'!H:H,"&gt;2")</f>
        <v>0</v>
      </c>
      <c r="CB53" s="79">
        <f>SUMIFS('Planificación 2026-1'!R:R,'Planificación 2026-1'!W:W,C53,'Planificación 2026-1'!G:G,"PS",'Planificación 2026-1'!H:H,"&gt;2")</f>
        <v>0</v>
      </c>
      <c r="CC53" s="79">
        <f>SUMIFS('Planificación 2026-1'!R:R,'Planificación 2026-1'!W:W,C53,'Planificación 2026-1'!G:G,"IN",'Planificación 2026-1'!H:H,"&gt;2")</f>
        <v>0</v>
      </c>
      <c r="CD53" s="79">
        <f>SUMIFS('Planificación 2026-1'!R:R,'Planificación 2026-1'!W:W,C53,'Planificación 2026-1'!G:G,"CA",'Planificación 2026-1'!H:H,"&gt;2")</f>
        <v>0</v>
      </c>
      <c r="CE53" s="79">
        <f>SUMIFS('Planificación 2026-1'!R:R,'Planificación 2026-1'!W:W,C53,'Planificación 2026-1'!G:G,"DE",'Planificación 2026-1'!H:H,"&gt;2")</f>
        <v>0</v>
      </c>
      <c r="CF53" s="79">
        <f>SUMIFS('Planificación 2026-1'!R:R,'Planificación 2026-1'!W:W,C53,'Planificación 2026-1'!G:G,"OB",'Planificación 2026-1'!H:H,"&gt;2")</f>
        <v>16</v>
      </c>
      <c r="CG53" s="79">
        <f>SUMIFS('Planificación 2026-1'!R:R,'Planificación 2026-1'!W:W,C53,'Planificación 2026-1'!G:G,"MH",'Planificación 2026-1'!H:H,"&gt;2")</f>
        <v>0</v>
      </c>
      <c r="CH53" s="79">
        <f>SUMIFS('Planificación 2026-1'!R:R,'Planificación 2026-1'!W:W,C53,'Planificación 2026-1'!G:G,"IC",'Planificación 2026-1'!H:H,"&gt;2")</f>
        <v>0</v>
      </c>
      <c r="CI53" s="79">
        <f>SUMIFS('Planificación 2026-1'!R:R,'Planificación 2026-1'!W:W,C53,'Planificación 2026-1'!G:G,"AR",'Planificación 2026-1'!H:H,"&gt;2")</f>
        <v>0</v>
      </c>
      <c r="CJ53" s="79">
        <f>SUMIFS('Planificación 2026-1'!R:R,'Planificación 2026-1'!W:W,C53,'Planificación 2026-1'!G:G,"T1",'Planificación 2026-1'!H:H,"&gt;2")</f>
        <v>0</v>
      </c>
      <c r="CK53" s="79">
        <f>SUMIFS('Planificación 2026-1'!R:R,'Planificación 2026-1'!W:W,C53,'Planificación 2026-1'!G:G,"T3",'Planificación 2026-1'!H:H,"&gt;2")</f>
        <v>0</v>
      </c>
      <c r="CL53" s="79">
        <f>SUMIFS('Planificación 2026-1'!R:R,'Planificación 2026-1'!W:W,C53,'Planificación 2026-1'!G:G,"T2",'Planificación 2026-1'!H:H,"&gt;2")</f>
        <v>0</v>
      </c>
      <c r="CM53" s="79">
        <f>SUMIFS('Planificación 2026-1'!R:R,'Planificación 2026-1'!W:W,C53,'Planificación 2026-1'!G:G,"AE",'Planificación 2026-1'!H:H,"&gt;2")</f>
        <v>0</v>
      </c>
      <c r="CN53" s="79">
        <f>SUMIFS('Planificación 2026-1'!R:R,'Planificación 2026-1'!W:W,C53,'Planificación 2026-1'!G:G,"T4",'Planificación 2026-1'!H:H,"&gt;2")</f>
        <v>0</v>
      </c>
      <c r="CO53" s="79">
        <f>SUMIFS('Planificación 2026-1'!R:R,'Planificación 2026-1'!W:W,C53,'Planificación 2026-1'!G:G,"AF",'Planificación 2026-1'!H:H,"&lt;3")</f>
        <v>0</v>
      </c>
      <c r="CP53" s="79">
        <f>SUMIFS('Planificación 2026-1'!R:R,'Planificación 2026-1'!W:W,C53,'Planificación 2026-1'!G:G,"EN",'Planificación 2026-1'!H:H,"&lt;3")</f>
        <v>0</v>
      </c>
      <c r="CQ53" s="79">
        <f>SUMIFS('Planificación 2026-1'!R:R,'Planificación 2026-1'!W:W,C53,'Planificación 2026-1'!G:G,"IS",'Planificación 2026-1'!H:H,"&lt;3")</f>
        <v>0</v>
      </c>
      <c r="CR53" s="79">
        <f>SUMIFS('Planificación 2026-1'!R:R,'Planificación 2026-1'!W:W,C53,'Planificación 2026-1'!G:G,"PS",'Planificación 2026-1'!H:H,"&lt;3")</f>
        <v>0</v>
      </c>
      <c r="CS53" s="79">
        <f>SUMIFS('Planificación 2026-1'!R:R,'Planificación 2026-1'!W:W,C53,'Planificación 2026-1'!G:G,"IN",'Planificación 2026-1'!H:H,"&lt;3")</f>
        <v>0</v>
      </c>
      <c r="CT53" s="79">
        <f>SUMIFS('Planificación 2026-1'!R:R,'Planificación 2026-1'!W:W,C53,'Planificación 2026-1'!G:G,"CA",'Planificación 2026-1'!H:H,"&lt;3")</f>
        <v>0</v>
      </c>
      <c r="CU53" s="79">
        <f>SUMIFS('Planificación 2026-1'!R:R,'Planificación 2026-1'!W:W,C53,'Planificación 2026-1'!G:G,"DE",'Planificación 2026-1'!H:H,"&lt;3")</f>
        <v>0</v>
      </c>
      <c r="CV53" s="79">
        <f>SUMIFS('Planificación 2026-1'!R:R,'Planificación 2026-1'!W:W,C53,'Planificación 2026-1'!G:G,"OB",'Planificación 2026-1'!H:H,"&lt;3")</f>
        <v>0</v>
      </c>
      <c r="CW53" s="79">
        <f>SUMIFS('Planificación 2026-1'!R:R,'Planificación 2026-1'!W:W,C53,'Planificación 2026-1'!G:G,"MH",'Planificación 2026-1'!H:H,"&lt;3")</f>
        <v>0</v>
      </c>
      <c r="CX53" s="79">
        <f>SUMIFS('Planificación 2026-1'!R:R,'Planificación 2026-1'!W:W,C53,'Planificación 2026-1'!G:G,"IC",'Planificación 2026-1'!H:H,"&lt;3")</f>
        <v>0</v>
      </c>
      <c r="CY53" s="79">
        <f>SUMIFS('Planificación 2026-1'!R:R,'Planificación 2026-1'!W:W,C53,'Planificación 2026-1'!G:G,"AR",'Planificación 2026-1'!H:H,"&lt;3")</f>
        <v>0</v>
      </c>
      <c r="CZ53" s="79">
        <f>SUMIFS('Planificación 2026-1'!R:R,'Planificación 2026-1'!W:W,C53,'Planificación 2026-1'!G:G,"T1",'Planificación 2026-1'!H:H,"&lt;3")</f>
        <v>0</v>
      </c>
      <c r="DA53" s="79">
        <f>SUMIFS('Planificación 2026-1'!R:R,'Planificación 2026-1'!W:W,C53,'Planificación 2026-1'!G:G,"T3",'Planificación 2026-1'!H:H,"&lt;3")</f>
        <v>0</v>
      </c>
      <c r="DB53" s="79">
        <f>SUMIFS('Planificación 2026-1'!R:R,'Planificación 2026-1'!W:W,C53,'Planificación 2026-1'!G:G,"T2",'Planificación 2026-1'!H:H,"&lt;3")</f>
        <v>0</v>
      </c>
      <c r="DC53" s="79">
        <f>SUMIFS('Planificación 2026-1'!R:R,'Planificación 2026-1'!W:W,C53,'Planificación 2026-1'!G:G,"AE",'Planificación 2026-1'!H:H,"&lt;3")</f>
        <v>0</v>
      </c>
      <c r="DD53" s="79">
        <f>SUMIFS('Planificación 2026-1'!R:R,'Planificación 2026-1'!W:W,C53,'Planificación 2026-1'!G:G,"T4",'Planificación 2026-1'!H:H,"&lt;3")</f>
        <v>0</v>
      </c>
      <c r="DE53" s="78" t="str">
        <f t="shared" si="4"/>
        <v/>
      </c>
      <c r="DF53" s="30">
        <f>IF(C53="","",SUMIFS('Planificación 2026-1'!R:R,'Planificación 2026-1'!W:W,C53,'Planificación 2026-1'!E:E,"PRINCIPAL",'Planificación 2026-1'!X:X,"VIRTUAL"))</f>
        <v>0</v>
      </c>
      <c r="DG53" s="30">
        <f>IF(C53="","",SUMIFS('Planificación 2026-1'!R:R,'Planificación 2026-1'!W:W,C53,'Planificación 2026-1'!E:E,"PRINCIPAL",'Planificación 2026-1'!X:X,"PRESENCIAL"))</f>
        <v>0</v>
      </c>
      <c r="DH53" s="30">
        <f>IF(C53="","",SUMIFS('Planificación 2026-1'!R:R,'Planificación 2026-1'!W:W,C53,'Planificación 2026-1'!E:E,"PRINCIPAL",'Planificación 2026-1'!X:X,"HIBRIDO PRESENCIAL"))</f>
        <v>0</v>
      </c>
      <c r="DI53" s="78" t="str">
        <f t="shared" si="5"/>
        <v>P09</v>
      </c>
      <c r="DJ53" s="78">
        <f>IF(C53="","",SUMIFS('Planificación 2026-1'!R:R,'Planificación 2026-1'!W:W,C53,'Planificación 2026-1'!E:E,"FILIAL",'Planificación 2026-1'!X:X,"VIRTUAL"))</f>
        <v>0</v>
      </c>
      <c r="DK53" s="80">
        <f>IF(C53="","",SUMIFS('Planificación 2026-1'!R:R,'Planificación 2026-1'!W:W,C53,'Planificación 2026-1'!E:E,"FILIAL",'Planificación 2026-1'!X:X,"PRESENCIAL"))</f>
        <v>16</v>
      </c>
      <c r="DL53" s="42">
        <f>IF(C53="","",SUMIFS('Planificación 2026-1'!R:R,'Planificación 2026-1'!W:W,C53,'Planificación 2026-1'!E:E,"FILIAL",'Planificación 2026-1'!X:X,"HIBRIDO PRESENCIAL"))</f>
        <v>0</v>
      </c>
      <c r="DM53" s="81" t="str">
        <f t="shared" si="6"/>
        <v/>
      </c>
      <c r="DN53" s="78">
        <f>IF(C53="","",SUMIFS('Planificación 2026-1'!R:R,'Planificación 2026-1'!W:W,C53,'Planificación 2026-1'!E:E,"SUNAMPE",'Planificación 2026-1'!X:X,"VIRTUAL"))</f>
        <v>0</v>
      </c>
      <c r="DO53" s="42">
        <f>IF(C53="","",SUMIFS('Planificación 2026-1'!R:R,'Planificación 2026-1'!W:W,C53,'Planificación 2026-1'!E:E,"SUNAMPE",'Planificación 2026-1'!X:X,"PRESENCIAL"))</f>
        <v>0</v>
      </c>
      <c r="DP53" s="81" t="str">
        <f t="shared" si="7"/>
        <v/>
      </c>
      <c r="DQ53" s="78">
        <f>IF(C53="","",SUMIFS('Planificación 2026-1'!R:R,'Planificación 2026-1'!W:W,C53,'Planificación 2026-1'!E:E,"HUAURA",'Planificación 2026-1'!X:X,"VIRTUAL"))</f>
        <v>0</v>
      </c>
      <c r="DR53" s="42">
        <f>IF(C53="","",SUMIFS('Planificación 2026-1'!R:R,'Planificación 2026-1'!W:W,C53,'Planificación 2026-1'!E:E,"HUAURA",'Planificación 2026-1'!X:X,"PRESENCIAL"))</f>
        <v>0</v>
      </c>
      <c r="DS53" s="48">
        <f>SUMIFS('Planificación 2026-1'!R:R,'Planificación 2026-1'!W:W,C53,'Planificación 2026-1'!E:E,"PRINCIPAL",'Planificación 2026-1'!X:X,"VIRTUAL",'Planificación 2026-1'!H:H,"&gt;2")</f>
        <v>0</v>
      </c>
      <c r="DT53" s="48">
        <f>SUMIFS('Planificación 2026-1'!R:R,'Planificación 2026-1'!W:W,C53,'Planificación 2026-1'!E:E,"PRINCIPAL",'Planificación 2026-1'!X:X,"&lt;&gt;VIRTUAL",'Planificación 2026-1'!H:H,"&gt;2")</f>
        <v>0</v>
      </c>
      <c r="DU53" s="48">
        <f>SUMIFS('Planificación 2026-1'!R:R,'Planificación 2026-1'!W:W,C53,'Planificación 2026-1'!E:E,"SUNAMPE",'Planificación 2026-1'!X:X,"VIRTUAL",'Planificación 2026-1'!H:H,"&gt;2")</f>
        <v>0</v>
      </c>
      <c r="DV53" s="48">
        <f>SUMIFS('Planificación 2026-1'!R:R,'Planificación 2026-1'!W:W,C53,'Planificación 2026-1'!E:E,"SUNAMPE",'Planificación 2026-1'!X:X,"&lt;&gt;VIRTUAL",'Planificación 2026-1'!H:H,"&gt;2")</f>
        <v>0</v>
      </c>
      <c r="DW53" s="48">
        <f>SUMIFS('Planificación 2026-1'!R:R,'Planificación 2026-1'!W:W,C53,'Planificación 2026-1'!E:E,"FILIAL",'Planificación 2026-1'!X:X,"VIRTUAL",'Planificación 2026-1'!H:H,"&gt;2")</f>
        <v>0</v>
      </c>
      <c r="DX53" s="48">
        <f>SUMIFS('Planificación 2026-1'!R:R,'Planificación 2026-1'!W:W,C53,'Planificación 2026-1'!E:E,"FILIAL",'Planificación 2026-1'!X:X,"&lt;&gt;VIRTUAL",'Planificación 2026-1'!H:H,"&gt;2")</f>
        <v>16</v>
      </c>
      <c r="DY53" s="48">
        <f>SUMIFS('Planificación 2026-1'!R:R,'Planificación 2026-1'!W:W,C53,'Planificación 2026-1'!E:E,"PORUMA",'Planificación 2026-1'!X:X,"VIRTUAL",'Planificación 2026-1'!H:H,"&gt;2")</f>
        <v>0</v>
      </c>
      <c r="DZ53" s="48">
        <f>SUMIFS('Planificación 2026-1'!R:R,'Planificación 2026-1'!W:W,C53,'Planificación 2026-1'!E:E,"PORUMA",'Planificación 2026-1'!X:X,"&lt;&gt;VIRTUAL",'Planificación 2026-1'!H:H,"&gt;2")</f>
        <v>0</v>
      </c>
      <c r="EA53" s="48">
        <f>SUMIFS('Planificación 2026-1'!R:R,'Planificación 2026-1'!W:W,C53,'Planificación 2026-1'!E:E,"HUAURA",'Planificación 2026-1'!X:X,"VIRTUAL",'Planificación 2026-1'!H:H,"&gt;2")</f>
        <v>0</v>
      </c>
      <c r="EB53" s="48">
        <f>SUMIFS('Planificación 2026-1'!R:R,'Planificación 2026-1'!W:W,C53,'Planificación 2026-1'!E:E,"HUAURA",'Planificación 2026-1'!X:X,"&lt;&gt;VIRTUAL",'Planificación 2026-1'!H:H,"&gt;2")</f>
        <v>0</v>
      </c>
      <c r="EC53" s="48">
        <f>SUMIFS('Planificación 2026-1'!R:R,'Planificación 2026-1'!W:W,C53,'Planificación 2026-1'!E:E,"PRINCIPAL",'Planificación 2026-1'!X:X,"VIRTUAL",'Planificación 2026-1'!H:H,"&lt;3")</f>
        <v>0</v>
      </c>
      <c r="ED53" s="48">
        <f>SUMIFS('Planificación 2026-1'!R:R,'Planificación 2026-1'!W:W,C53,'Planificación 2026-1'!E:E,"PRINCIPAL",'Planificación 2026-1'!X:X,"&lt;&gt;VIRTUAL",'Planificación 2026-1'!H:H,"&lt;3")</f>
        <v>0</v>
      </c>
      <c r="EE53" s="48">
        <f>SUMIFS('Planificación 2026-1'!R:R,'Planificación 2026-1'!W:W,C53,'Planificación 2026-1'!E:E,"SUNAMPE",'Planificación 2026-1'!X:X,"VIRTUAL",'Planificación 2026-1'!H:H,"&lt;3")</f>
        <v>0</v>
      </c>
      <c r="EF53" s="48">
        <f>SUMIFS('Planificación 2026-1'!R:R,'Planificación 2026-1'!W:W,C53,'Planificación 2026-1'!E:E,"SUNAMPE",'Planificación 2026-1'!X:X,"&lt;&gt;VIRTUAL",'Planificación 2026-1'!H:H,"&lt;3")</f>
        <v>0</v>
      </c>
      <c r="EG53" s="48">
        <f>SUMIFS('Planificación 2026-1'!R:R,'Planificación 2026-1'!W:W,C53,'Planificación 2026-1'!E:E,"FILIAL",'Planificación 2026-1'!X:X,"VIRTUAL",'Planificación 2026-1'!H:H,"&lt;3")</f>
        <v>0</v>
      </c>
      <c r="EH53" s="48">
        <f>SUMIFS('Planificación 2026-1'!R:R,'Planificación 2026-1'!W:W,C53,'Planificación 2026-1'!E:E,"FILIAL",'Planificación 2026-1'!X:X,"&lt;&gt;VIRTUAL",'Planificación 2026-1'!H:H,"&lt;3")</f>
        <v>0</v>
      </c>
      <c r="EI53" s="48">
        <f>SUMIFS('Planificación 2026-1'!R:R,'Planificación 2026-1'!W:W,C53,'Planificación 2026-1'!E:E,"PORUMA",'Planificación 2026-1'!X:X,"VIRTUAL",'Planificación 2026-1'!H:H,"&lt;3")</f>
        <v>0</v>
      </c>
      <c r="EJ53" s="48">
        <f>SUMIFS('Planificación 2026-1'!R:R,'Planificación 2026-1'!W:W,C53,'Planificación 2026-1'!E:E,"PORUMA",'Planificación 2026-1'!X:X,"&lt;&gt;VIRTUAL",'Planificación 2026-1'!H:H,"&lt;3")</f>
        <v>0</v>
      </c>
      <c r="EK53" s="48">
        <f>SUMIFS('Planificación 2026-1'!R:R,'Planificación 2026-1'!W:W,C53,'Planificación 2026-1'!E:E,"HUAURA",'Planificación 2026-1'!X:X,"VIRTUAL",'Planificación 2026-1'!H:H,"&lt;3")</f>
        <v>0</v>
      </c>
      <c r="EL53" s="48">
        <f>SUMIFS('Planificación 2026-1'!R:R,'Planificación 2026-1'!W:W,C53,'Planificación 2026-1'!E:E,"HUAURA",'Planificación 2026-1'!X:X,"&lt;&gt;VIRTUAL",'Planificación 2026-1'!H:H,"&lt;3")</f>
        <v>0</v>
      </c>
      <c r="EM53" s="48">
        <f t="shared" si="8"/>
        <v>16</v>
      </c>
      <c r="EN53" s="48">
        <f t="shared" si="9"/>
        <v>0</v>
      </c>
      <c r="EO53" s="48">
        <f t="shared" si="10"/>
        <v>0</v>
      </c>
      <c r="EP53" s="48">
        <f t="shared" si="11"/>
        <v>0</v>
      </c>
      <c r="EQ53" s="48">
        <f t="shared" si="12"/>
        <v>0</v>
      </c>
      <c r="ER53" s="48"/>
      <c r="ES53" s="48">
        <f t="shared" si="13"/>
        <v>0</v>
      </c>
      <c r="ET53" s="48">
        <f t="shared" si="14"/>
        <v>16</v>
      </c>
      <c r="EU53" s="48" t="b">
        <f t="shared" si="15"/>
        <v>1</v>
      </c>
      <c r="EV53" s="48" t="str">
        <f t="shared" si="16"/>
        <v>FILIAL</v>
      </c>
      <c r="EW53" s="48" t="str">
        <f t="shared" si="17"/>
        <v>PRESENCIAL</v>
      </c>
    </row>
    <row r="54" spans="1:153" x14ac:dyDescent="0.3">
      <c r="A54" s="53"/>
      <c r="B54" s="383">
        <v>51</v>
      </c>
      <c r="C54" s="107" t="s">
        <v>61</v>
      </c>
      <c r="D54" s="82">
        <f>SUMIF('Planificación 2026-1'!W:W,C54,'Planificación 2026-1'!R:R)</f>
        <v>18</v>
      </c>
      <c r="E54" s="384" t="s">
        <v>319</v>
      </c>
      <c r="F54" s="107" t="s">
        <v>430</v>
      </c>
      <c r="G54" s="107" t="s">
        <v>302</v>
      </c>
      <c r="H54" s="107" t="s">
        <v>435</v>
      </c>
      <c r="I54" s="77" t="str">
        <f>IF(SUM(COUNTIFS('Planificación 2026-1'!E:E,"PRINCIPAL",'Planificación 2026-1'!W:W,C54,'Planificación 2026-1'!G:G,"AF"))&gt;0,"P01"," ")</f>
        <v xml:space="preserve"> </v>
      </c>
      <c r="J54" s="78" t="str">
        <f>IF(SUM(COUNTIFS('Planificación 2026-1'!E:E,"PRINCIPAL",'Planificación 2026-1'!W:W,C54,'Planificación 2026-1'!G:G,"EN"))&gt;0,"P02"," ")</f>
        <v xml:space="preserve"> </v>
      </c>
      <c r="K54" s="78" t="str">
        <f>IF(SUM(COUNTIFS('Planificación 2026-1'!E:E,"PRINCIPAL",'Planificación 2026-1'!W:W,C54,'Planificación 2026-1'!G:G,"IS"))&gt;0,"P03"," ")</f>
        <v xml:space="preserve"> </v>
      </c>
      <c r="L54" s="78" t="str">
        <f>IF(SUM(COUNTIFS('Planificación 2026-1'!E:E,"PRINCIPAL",'Planificación 2026-1'!W:W,C54,'Planificación 2026-1'!G:G,"PS"))&gt;0,"P04"," ")</f>
        <v xml:space="preserve"> </v>
      </c>
      <c r="M54" s="78"/>
      <c r="N54" s="78" t="str">
        <f>IF(SUM(COUNTIFS('Planificación 2026-1'!E:E,"PRINCIPAL",'Planificación 2026-1'!W:W,C54,'Planificación 2026-1'!G:G,"IN"))&gt;0,"P06"," ")</f>
        <v xml:space="preserve"> </v>
      </c>
      <c r="O54" s="78" t="str">
        <f>IF(SUM(COUNTIFS('Planificación 2026-1'!E:E,"PRINCIPAL",'Planificación 2026-1'!W:W,C54,'Planificación 2026-1'!G:G,"CA"))&gt;0,"P07"," ")</f>
        <v xml:space="preserve"> </v>
      </c>
      <c r="P54" s="78" t="str">
        <f>IF(SUM(COUNTIFS('Planificación 2026-1'!E:E,"PRINCIPAL",'Planificación 2026-1'!W:W,C54,'Planificación 2026-1'!G:G,"DE"))&gt;0,"P08"," ")</f>
        <v xml:space="preserve"> </v>
      </c>
      <c r="Q54" s="78" t="str">
        <f>IF(SUM(COUNTIFS('Planificación 2026-1'!E:E,"PRINCIPAL",'Planificación 2026-1'!W:W,C54,'Planificación 2026-1'!G:G,"OB"))&gt;0,"P09"," ")</f>
        <v xml:space="preserve"> </v>
      </c>
      <c r="R54" s="78" t="str">
        <f>IF(SUM(COUNTIFS('Planificación 2026-1'!E:E,"PRINCIPAL",'Planificación 2026-1'!W:W,C54,'Planificación 2026-1'!G:G,"MH"))&gt;0,"P31"," ")</f>
        <v xml:space="preserve"> </v>
      </c>
      <c r="S54" s="78" t="str">
        <f>IF(SUM(COUNTIFS('Planificación 2026-1'!E:E,"PRINCIPAL",'Planificación 2026-1'!W:W,C54,'Planificación 2026-1'!G:G,"IC"))&gt;0,"P32"," ")</f>
        <v xml:space="preserve"> </v>
      </c>
      <c r="T54" s="78" t="str">
        <f>IF(SUM(COUNTIFS('Planificación 2026-1'!E:E,"PRINCIPAL",'Planificación 2026-1'!W:W,C54,'Planificación 2026-1'!G:G,"AR"))&gt;0,"P34"," ")</f>
        <v xml:space="preserve"> </v>
      </c>
      <c r="U54" s="78" t="str">
        <f>IF(SUM(COUNTIFS('Planificación 2026-1'!E:E,"PRINCIPAL",'Planificación 2026-1'!W:W,C54,'Planificación 2026-1'!G:G,"T1"))&gt;0,"P35"," ")</f>
        <v xml:space="preserve"> </v>
      </c>
      <c r="V54" s="78" t="str">
        <f>IF(SUM(COUNTIFS('Planificación 2026-1'!E:E,"PRINCIPAL",'Planificación 2026-1'!W:W,C54,'Planificación 2026-1'!G:G,"T3"))&gt;0,"P36"," ")</f>
        <v xml:space="preserve"> </v>
      </c>
      <c r="W54" s="78" t="str">
        <f>IF(SUM(COUNTIFS('Planificación 2026-1'!E:E,"PRINCIPAL",'Planificación 2026-1'!W:W,C54,'Planificación 2026-1'!G:G,"T2"))&gt;0,"P37"," ")</f>
        <v xml:space="preserve"> </v>
      </c>
      <c r="X54" s="78" t="str">
        <f>IF(SUM(COUNTIFS('Planificación 2026-1'!E:E,"PRINCIPAL",'Planificación 2026-1'!W:W,C54,'Planificación 2026-1'!G:G,"AE"))&gt;0,"P38"," ")</f>
        <v xml:space="preserve"> </v>
      </c>
      <c r="Y54" s="78" t="str">
        <f>IF(SUM(COUNTIFS('Planificación 2026-1'!E:E,"PRINCIPAL",'Planificación 2026-1'!W:W,C54,'Planificación 2026-1'!G:G,"T4"))&gt;0,"P55"," ")</f>
        <v xml:space="preserve"> </v>
      </c>
      <c r="Z54" s="78" t="str">
        <f>IF(SUM(COUNTIFS('Planificación 2026-1'!E:E,"FILIAL",'Planificación 2026-1'!W:W,C54,'Planificación 2026-1'!G:G,"AF"))&gt;0," P01"," ")</f>
        <v xml:space="preserve"> </v>
      </c>
      <c r="AA54" s="78" t="str">
        <f>IF(SUM(COUNTIFS('Planificación 2026-1'!E:E,"FILIAL",'Planificación 2026-1'!W:W,C54,'Planificación 2026-1'!G:G,"EN"))&gt;0,"P02"," ")</f>
        <v xml:space="preserve"> </v>
      </c>
      <c r="AB54" s="78" t="str">
        <f>IF(SUM(COUNTIFS('Planificación 2026-1'!E:E,"FILIAL",'Planificación 2026-1'!W:W,C54,'Planificación 2026-1'!G:G,"IS"))&gt;0,"P03"," ")</f>
        <v xml:space="preserve"> </v>
      </c>
      <c r="AC54" s="78" t="str">
        <f>IF(SUM(COUNTIFS('Planificación 2026-1'!E:E,"FILIAL",'Planificación 2026-1'!W:W,C54,'Planificación 2026-1'!G:G,"PS"))&gt;0,"P04"," ")</f>
        <v xml:space="preserve"> </v>
      </c>
      <c r="AD54" s="78"/>
      <c r="AE54" s="78" t="str">
        <f>IF(SUM(COUNTIFS('Planificación 2026-1'!E:E,"FILIAL",'Planificación 2026-1'!W:W,C54,'Planificación 2026-1'!G:G,"IN"))&gt;0,"P06"," ")</f>
        <v xml:space="preserve"> </v>
      </c>
      <c r="AF54" s="78" t="str">
        <f>IF(SUM(COUNTIFS('Planificación 2026-1'!E:E,"FILIAL",'Planificación 2026-1'!W:W,C54,'Planificación 2026-1'!G:G,"CA"))&gt;0,"P07"," ")</f>
        <v xml:space="preserve"> </v>
      </c>
      <c r="AG54" s="78" t="str">
        <f>IF(SUM(COUNTIFS('Planificación 2026-1'!E:E,"FILIAL",'Planificación 2026-1'!W:W,C54,'Planificación 2026-1'!G:G,"DE"))&gt;0,"P08"," ")</f>
        <v xml:space="preserve"> </v>
      </c>
      <c r="AH54" s="78" t="str">
        <f>IF(SUM(COUNTIFS('Planificación 2026-1'!E:E,"FILIAL",'Planificación 2026-1'!W:W,C54,'Planificación 2026-1'!G:G,"OB"))&gt;0,"P09"," ")</f>
        <v xml:space="preserve"> </v>
      </c>
      <c r="AI54" s="78" t="str">
        <f>IF(SUM(COUNTIFS('Planificación 2026-1'!E:E,"FILIAL",'Planificación 2026-1'!W:W,C54,'Planificación 2026-1'!G:G,"MH"))&gt;0,"P31"," ")</f>
        <v xml:space="preserve"> </v>
      </c>
      <c r="AJ54" s="78" t="str">
        <f>IF(SUM(COUNTIFS('Planificación 2026-1'!E:E,"FILIAL",'Planificación 2026-1'!W:W,C54,'Planificación 2026-1'!G:G,"IC"))&gt;0,"P32"," ")</f>
        <v xml:space="preserve"> </v>
      </c>
      <c r="AK54" s="78" t="str">
        <f>IF(SUM(COUNTIFS('Planificación 2026-1'!E:E,"FILIAL",'Planificación 2026-1'!W:W,C54,'Planificación 2026-1'!G:G,"AR"))&gt;0,"P34"," ")</f>
        <v xml:space="preserve"> </v>
      </c>
      <c r="AL54" s="78" t="str">
        <f>IF(SUM(COUNTIFS('Planificación 2026-1'!E:E,"FILIAL",'Planificación 2026-1'!W:W,C54,'Planificación 2026-1'!G:G,"T1"))&gt;0,"P35"," ")</f>
        <v xml:space="preserve"> </v>
      </c>
      <c r="AM54" s="78" t="str">
        <f>IF(SUM(COUNTIFS('Planificación 2026-1'!E:E,"FILIAL",'Planificación 2026-1'!W:W,C54,'Planificación 2026-1'!G:G,"T3"))&gt;0,"P36"," ")</f>
        <v xml:space="preserve"> </v>
      </c>
      <c r="AN54" s="78" t="str">
        <f>IF(SUM(COUNTIFS('Planificación 2026-1'!E:E,"FILIAL",'Planificación 2026-1'!W:W,C54,'Planificación 2026-1'!G:G,"T2"))&gt;0,"P37"," ")</f>
        <v xml:space="preserve"> </v>
      </c>
      <c r="AO54" s="78" t="str">
        <f>IF(SUM(COUNTIFS('Planificación 2026-1'!E:E,"FILIAL",'Planificación 2026-1'!W:W,C54,'Planificación 2026-1'!G:G,"AE"))&gt;0,"P38"," ")</f>
        <v xml:space="preserve"> </v>
      </c>
      <c r="AP54" s="78" t="str">
        <f>IF(SUM(COUNTIFS('Planificación 2026-1'!E:E,"FILIAL",'Planificación 2026-1'!W:W,C54,'Planificación 2026-1'!G:G,"T4"))&gt;0,"P55"," ")</f>
        <v xml:space="preserve"> </v>
      </c>
      <c r="AQ54" s="78" t="str">
        <f>IF(SUM(COUNTIFS('Planificación 2026-1'!E:E,"SUNAMPE",'Planificación 2026-1'!W:W,C54,'Planificación 2026-1'!G:G,"AF"))&gt;0," P01"," ")</f>
        <v xml:space="preserve"> </v>
      </c>
      <c r="AR54" s="78" t="str">
        <f>IF(SUM(COUNTIFS('Planificación 2026-1'!E:E,"SUNAMPE",'Planificación 2026-1'!W:W,C54,'Planificación 2026-1'!G:G,"EN"))&gt;0,"P02"," ")</f>
        <v xml:space="preserve"> </v>
      </c>
      <c r="AS54" s="78" t="str">
        <f>IF(SUM(COUNTIFS('Planificación 2026-1'!E:E,"SUNAMPE",'Planificación 2026-1'!W:W,C54,'Planificación 2026-1'!G:G,"IS"))&gt;0,"P03"," ")</f>
        <v xml:space="preserve"> </v>
      </c>
      <c r="AT54" s="78" t="str">
        <f>IF(SUM(COUNTIFS('Planificación 2026-1'!E:E,"SUNAMPE",'Planificación 2026-1'!W:W,C54,'Planificación 2026-1'!G:G,"PS"))&gt;0,"P04"," ")</f>
        <v xml:space="preserve"> </v>
      </c>
      <c r="AU54" s="78"/>
      <c r="AV54" s="78" t="str">
        <f>IF(SUM(COUNTIFS('Planificación 2026-1'!E:E,"SUNAMPE",'Planificación 2026-1'!W:W,C54,'Planificación 2026-1'!G:G,"IN"))&gt;0,"P06"," ")</f>
        <v xml:space="preserve"> </v>
      </c>
      <c r="AW54" s="78" t="str">
        <f>IF(SUM(COUNTIFS('Planificación 2026-1'!E:E,"SUNAMPE",'Planificación 2026-1'!W:W,C54,'Planificación 2026-1'!G:G,"CA"))&gt;0,"P07"," ")</f>
        <v xml:space="preserve"> </v>
      </c>
      <c r="AX54" s="78" t="str">
        <f>IF(SUM(COUNTIFS('Planificación 2026-1'!E:E,"SUNAMPE",'Planificación 2026-1'!W:W,C54,'Planificación 2026-1'!G:G,"DE"))&gt;0,"P08"," ")</f>
        <v xml:space="preserve"> </v>
      </c>
      <c r="AY54" s="78" t="str">
        <f>IF(SUM(COUNTIFS('Planificación 2026-1'!E:E,"SUNAMPE",'Planificación 2026-1'!W:W,C54,'Planificación 2026-1'!G:G,"OB"))&gt;0,"P09"," ")</f>
        <v xml:space="preserve"> </v>
      </c>
      <c r="AZ54" s="78" t="str">
        <f>IF(SUM(COUNTIFS('Planificación 2026-1'!E:E,"SUNAMPE",'Planificación 2026-1'!W:W,C54,'Planificación 2026-1'!G:G,"MH"))&gt;0,"P31"," ")</f>
        <v>P31</v>
      </c>
      <c r="BA54" s="78" t="str">
        <f>IF(SUM(COUNTIFS('Planificación 2026-1'!E:E,"SUNAMPE",'Planificación 2026-1'!W:W,C54,'Planificación 2026-1'!G:G,"IC"))&gt;0,"P32"," ")</f>
        <v xml:space="preserve"> </v>
      </c>
      <c r="BB54" s="78" t="str">
        <f>IF(SUM(COUNTIFS('Planificación 2026-1'!E:E,"SUNAMPE",'Planificación 2026-1'!W:W,C54,'Planificación 2026-1'!G:G,"AR"))&gt;0,"P34"," ")</f>
        <v xml:space="preserve"> </v>
      </c>
      <c r="BC54" s="78" t="str">
        <f>IF(SUM(COUNTIFS('Planificación 2026-1'!E:E,"SUNAMPE",'Planificación 2026-1'!W:W,C54,'Planificación 2026-1'!G:G,"T1"))&gt;0,"P35"," ")</f>
        <v xml:space="preserve"> </v>
      </c>
      <c r="BD54" s="78" t="str">
        <f>IF(SUM(COUNTIFS('Planificación 2026-1'!E:E,"SUNAMPE",'Planificación 2026-1'!W:W,C54,'Planificación 2026-1'!G:G,"T3"))&gt;0,"P36"," ")</f>
        <v xml:space="preserve"> </v>
      </c>
      <c r="BE54" s="78" t="str">
        <f>IF(SUM(COUNTIFS('Planificación 2026-1'!E:E,"SUNAMPE",'Planificación 2026-1'!W:W,C54,'Planificación 2026-1'!G:G,"T2"))&gt;0,"P37"," ")</f>
        <v xml:space="preserve"> </v>
      </c>
      <c r="BF54" s="78" t="str">
        <f>IF(SUM(COUNTIFS('Planificación 2026-1'!E:E,"SUNAMPE",'Planificación 2026-1'!W:W,C54,'Planificación 2026-1'!G:G,"AE"))&gt;0,"P38"," ")</f>
        <v xml:space="preserve"> </v>
      </c>
      <c r="BG54" s="78" t="str">
        <f>IF(SUM(COUNTIFS('Planificación 2026-1'!E:E,"SUNAMPE",'Planificación 2026-1'!W:W,C54,'Planificación 2026-1'!G:G,"T4"))&gt;0,"P55"," ")</f>
        <v xml:space="preserve"> </v>
      </c>
      <c r="BH54" s="78" t="str">
        <f>IF(SUM(COUNTIFS('Planificación 2026-1'!E:E,"HUAURA",'Planificación 2026-1'!W:W,C54,'Planificación 2026-1'!G:G,"AF"))&gt;0," P01"," ")</f>
        <v xml:space="preserve"> </v>
      </c>
      <c r="BI54" s="78" t="str">
        <f>IF(SUM(COUNTIFS('Planificación 2026-1'!E:E,"HUAURA",'Planificación 2026-1'!W:W,C54,'Planificación 2026-1'!G:G,"EN"))&gt;0,"P02"," ")</f>
        <v xml:space="preserve"> </v>
      </c>
      <c r="BJ54" s="78" t="str">
        <f>IF(SUM(COUNTIFS('Planificación 2026-1'!E:E,"HUAURA",'Planificación 2026-1'!W:W,C54,'Planificación 2026-1'!G:G,"IS"))&gt;0,"P03"," ")</f>
        <v xml:space="preserve"> </v>
      </c>
      <c r="BK54" s="78" t="str">
        <f>IF(SUM(COUNTIFS('Planificación 2026-1'!E:E,"HUAURA",'Planificación 2026-1'!W:W,C54,'Planificación 2026-1'!G:G,"PS"))&gt;0,"P04"," ")</f>
        <v xml:space="preserve"> </v>
      </c>
      <c r="BL54" s="78"/>
      <c r="BM54" s="78" t="str">
        <f>IF(SUM(COUNTIFS('Planificación 2026-1'!E:E,"HUAURA",'Planificación 2026-1'!W:W,C54,'Planificación 2026-1'!G:G,"IN"))&gt;0,"P06"," ")</f>
        <v xml:space="preserve"> </v>
      </c>
      <c r="BN54" s="78" t="str">
        <f>IF(SUM(COUNTIFS('Planificación 2026-1'!E:E,"HUAURA",'Planificación 2026-1'!W:W,C54,'Planificación 2026-1'!G:G,"CA"))&gt;0,"P07"," ")</f>
        <v xml:space="preserve"> </v>
      </c>
      <c r="BO54" s="78" t="str">
        <f>IF(SUM(COUNTIFS('Planificación 2026-1'!E:E,"HUAURA",'Planificación 2026-1'!W:W,C54,'Planificación 2026-1'!G:G,"DE"))&gt;0,"P08"," ")</f>
        <v xml:space="preserve"> </v>
      </c>
      <c r="BP54" s="78" t="str">
        <f>IF(SUM(COUNTIFS('Planificación 2026-1'!E:E,"HUAURA",'Planificación 2026-1'!W:W,C54,'Planificación 2026-1'!G:G,"OB"))&gt;0,"P09"," ")</f>
        <v xml:space="preserve"> </v>
      </c>
      <c r="BQ54" s="78" t="str">
        <f>IF(SUM(COUNTIFS('Planificación 2026-1'!E:E,"HUAURA",'Planificación 2026-1'!W:W,C54,'Planificación 2026-1'!G:G,"MH"))&gt;0,"P31"," ")</f>
        <v xml:space="preserve"> </v>
      </c>
      <c r="BR54" s="78" t="str">
        <f>IF(SUM(COUNTIFS('Planificación 2026-1'!E:E,"HUAURA",'Planificación 2026-1'!W:W,C54,'Planificación 2026-1'!G:G,"IC"))&gt;0,"P32"," ")</f>
        <v xml:space="preserve"> </v>
      </c>
      <c r="BS54" s="78" t="str">
        <f>IF(SUM(COUNTIFS('Planificación 2026-1'!E:E,"HUAURA",'Planificación 2026-1'!W:W,C54,'Planificación 2026-1'!G:G,"AR"))&gt;0,"P34"," ")</f>
        <v xml:space="preserve"> </v>
      </c>
      <c r="BT54" s="78" t="str">
        <f>IF(SUM(COUNTIFS('Planificación 2026-1'!E:E,"HUAURA",'Planificación 2026-1'!W:W,C54,'Planificación 2026-1'!G:G,"T1"))&gt;0,"P35"," ")</f>
        <v xml:space="preserve"> </v>
      </c>
      <c r="BU54" s="78" t="str">
        <f>IF(SUM(COUNTIFS('Planificación 2026-1'!E:E,"HUAURA",'Planificación 2026-1'!W:W,C54,'Planificación 2026-1'!G:G,"T3"))&gt;0,"P36"," ")</f>
        <v xml:space="preserve"> </v>
      </c>
      <c r="BV54" s="78" t="str">
        <f>IF(SUM(COUNTIFS('Planificación 2026-1'!E:E,"HUAURA",'Planificación 2026-1'!W:W,C54,'Planificación 2026-1'!G:G,"T2"))&gt;0,"P37"," ")</f>
        <v xml:space="preserve"> </v>
      </c>
      <c r="BW54" s="78" t="str">
        <f>IF(SUM(COUNTIFS('Planificación 2026-1'!E:E,"HUAURA",'Planificación 2026-1'!W:W,C54,'Planificación 2026-1'!G:G,"AE"))&gt;0,"P38"," ")</f>
        <v xml:space="preserve"> </v>
      </c>
      <c r="BX54" s="78" t="str">
        <f>IF(SUM(COUNTIFS('Planificación 2026-1'!E:E,"HUAURA",'Planificación 2026-1'!W:W,C54,'Planificación 2026-1'!G:G,"T4"))&gt;0,"P55"," ")</f>
        <v xml:space="preserve"> </v>
      </c>
      <c r="BY54" s="79">
        <f>SUMIFS('Planificación 2026-1'!R:R,'Planificación 2026-1'!W:W,C54,'Planificación 2026-1'!G:G,"AF",'Planificación 2026-1'!H:H,"&gt;2")</f>
        <v>0</v>
      </c>
      <c r="BZ54" s="79">
        <f>SUMIFS('Planificación 2026-1'!R:R,'Planificación 2026-1'!W:W,C54,'Planificación 2026-1'!G:G,"EN",'Planificación 2026-1'!H:H,"&gt;2")</f>
        <v>0</v>
      </c>
      <c r="CA54" s="79">
        <f>SUMIFS('Planificación 2026-1'!R:R,'Planificación 2026-1'!W:W,C54,'Planificación 2026-1'!G:G,"IS",'Planificación 2026-1'!H:H,"&gt;2")</f>
        <v>0</v>
      </c>
      <c r="CB54" s="79">
        <f>SUMIFS('Planificación 2026-1'!R:R,'Planificación 2026-1'!W:W,C54,'Planificación 2026-1'!G:G,"PS",'Planificación 2026-1'!H:H,"&gt;2")</f>
        <v>0</v>
      </c>
      <c r="CC54" s="79">
        <f>SUMIFS('Planificación 2026-1'!R:R,'Planificación 2026-1'!W:W,C54,'Planificación 2026-1'!G:G,"IN",'Planificación 2026-1'!H:H,"&gt;2")</f>
        <v>0</v>
      </c>
      <c r="CD54" s="79">
        <f>SUMIFS('Planificación 2026-1'!R:R,'Planificación 2026-1'!W:W,C54,'Planificación 2026-1'!G:G,"CA",'Planificación 2026-1'!H:H,"&gt;2")</f>
        <v>0</v>
      </c>
      <c r="CE54" s="79">
        <f>SUMIFS('Planificación 2026-1'!R:R,'Planificación 2026-1'!W:W,C54,'Planificación 2026-1'!G:G,"DE",'Planificación 2026-1'!H:H,"&gt;2")</f>
        <v>0</v>
      </c>
      <c r="CF54" s="79">
        <f>SUMIFS('Planificación 2026-1'!R:R,'Planificación 2026-1'!W:W,C54,'Planificación 2026-1'!G:G,"OB",'Planificación 2026-1'!H:H,"&gt;2")</f>
        <v>0</v>
      </c>
      <c r="CG54" s="79">
        <f>SUMIFS('Planificación 2026-1'!R:R,'Planificación 2026-1'!W:W,C54,'Planificación 2026-1'!G:G,"MH",'Planificación 2026-1'!H:H,"&gt;2")</f>
        <v>18</v>
      </c>
      <c r="CH54" s="79">
        <f>SUMIFS('Planificación 2026-1'!R:R,'Planificación 2026-1'!W:W,C54,'Planificación 2026-1'!G:G,"IC",'Planificación 2026-1'!H:H,"&gt;2")</f>
        <v>0</v>
      </c>
      <c r="CI54" s="79">
        <f>SUMIFS('Planificación 2026-1'!R:R,'Planificación 2026-1'!W:W,C54,'Planificación 2026-1'!G:G,"AR",'Planificación 2026-1'!H:H,"&gt;2")</f>
        <v>0</v>
      </c>
      <c r="CJ54" s="79">
        <f>SUMIFS('Planificación 2026-1'!R:R,'Planificación 2026-1'!W:W,C54,'Planificación 2026-1'!G:G,"T1",'Planificación 2026-1'!H:H,"&gt;2")</f>
        <v>0</v>
      </c>
      <c r="CK54" s="79">
        <f>SUMIFS('Planificación 2026-1'!R:R,'Planificación 2026-1'!W:W,C54,'Planificación 2026-1'!G:G,"T3",'Planificación 2026-1'!H:H,"&gt;2")</f>
        <v>0</v>
      </c>
      <c r="CL54" s="79">
        <f>SUMIFS('Planificación 2026-1'!R:R,'Planificación 2026-1'!W:W,C54,'Planificación 2026-1'!G:G,"T2",'Planificación 2026-1'!H:H,"&gt;2")</f>
        <v>0</v>
      </c>
      <c r="CM54" s="79">
        <f>SUMIFS('Planificación 2026-1'!R:R,'Planificación 2026-1'!W:W,C54,'Planificación 2026-1'!G:G,"AE",'Planificación 2026-1'!H:H,"&gt;2")</f>
        <v>0</v>
      </c>
      <c r="CN54" s="79">
        <f>SUMIFS('Planificación 2026-1'!R:R,'Planificación 2026-1'!W:W,C54,'Planificación 2026-1'!G:G,"T4",'Planificación 2026-1'!H:H,"&gt;2")</f>
        <v>0</v>
      </c>
      <c r="CO54" s="79">
        <f>SUMIFS('Planificación 2026-1'!R:R,'Planificación 2026-1'!W:W,C54,'Planificación 2026-1'!G:G,"AF",'Planificación 2026-1'!H:H,"&lt;3")</f>
        <v>0</v>
      </c>
      <c r="CP54" s="79">
        <f>SUMIFS('Planificación 2026-1'!R:R,'Planificación 2026-1'!W:W,C54,'Planificación 2026-1'!G:G,"EN",'Planificación 2026-1'!H:H,"&lt;3")</f>
        <v>0</v>
      </c>
      <c r="CQ54" s="79">
        <f>SUMIFS('Planificación 2026-1'!R:R,'Planificación 2026-1'!W:W,C54,'Planificación 2026-1'!G:G,"IS",'Planificación 2026-1'!H:H,"&lt;3")</f>
        <v>0</v>
      </c>
      <c r="CR54" s="79">
        <f>SUMIFS('Planificación 2026-1'!R:R,'Planificación 2026-1'!W:W,C54,'Planificación 2026-1'!G:G,"PS",'Planificación 2026-1'!H:H,"&lt;3")</f>
        <v>0</v>
      </c>
      <c r="CS54" s="79">
        <f>SUMIFS('Planificación 2026-1'!R:R,'Planificación 2026-1'!W:W,C54,'Planificación 2026-1'!G:G,"IN",'Planificación 2026-1'!H:H,"&lt;3")</f>
        <v>0</v>
      </c>
      <c r="CT54" s="79">
        <f>SUMIFS('Planificación 2026-1'!R:R,'Planificación 2026-1'!W:W,C54,'Planificación 2026-1'!G:G,"CA",'Planificación 2026-1'!H:H,"&lt;3")</f>
        <v>0</v>
      </c>
      <c r="CU54" s="79">
        <f>SUMIFS('Planificación 2026-1'!R:R,'Planificación 2026-1'!W:W,C54,'Planificación 2026-1'!G:G,"DE",'Planificación 2026-1'!H:H,"&lt;3")</f>
        <v>0</v>
      </c>
      <c r="CV54" s="79">
        <f>SUMIFS('Planificación 2026-1'!R:R,'Planificación 2026-1'!W:W,C54,'Planificación 2026-1'!G:G,"OB",'Planificación 2026-1'!H:H,"&lt;3")</f>
        <v>0</v>
      </c>
      <c r="CW54" s="79">
        <f>SUMIFS('Planificación 2026-1'!R:R,'Planificación 2026-1'!W:W,C54,'Planificación 2026-1'!G:G,"MH",'Planificación 2026-1'!H:H,"&lt;3")</f>
        <v>0</v>
      </c>
      <c r="CX54" s="79">
        <f>SUMIFS('Planificación 2026-1'!R:R,'Planificación 2026-1'!W:W,C54,'Planificación 2026-1'!G:G,"IC",'Planificación 2026-1'!H:H,"&lt;3")</f>
        <v>0</v>
      </c>
      <c r="CY54" s="79">
        <f>SUMIFS('Planificación 2026-1'!R:R,'Planificación 2026-1'!W:W,C54,'Planificación 2026-1'!G:G,"AR",'Planificación 2026-1'!H:H,"&lt;3")</f>
        <v>0</v>
      </c>
      <c r="CZ54" s="79">
        <f>SUMIFS('Planificación 2026-1'!R:R,'Planificación 2026-1'!W:W,C54,'Planificación 2026-1'!G:G,"T1",'Planificación 2026-1'!H:H,"&lt;3")</f>
        <v>0</v>
      </c>
      <c r="DA54" s="79">
        <f>SUMIFS('Planificación 2026-1'!R:R,'Planificación 2026-1'!W:W,C54,'Planificación 2026-1'!G:G,"T3",'Planificación 2026-1'!H:H,"&lt;3")</f>
        <v>0</v>
      </c>
      <c r="DB54" s="79">
        <f>SUMIFS('Planificación 2026-1'!R:R,'Planificación 2026-1'!W:W,C54,'Planificación 2026-1'!G:G,"T2",'Planificación 2026-1'!H:H,"&lt;3")</f>
        <v>0</v>
      </c>
      <c r="DC54" s="79">
        <f>SUMIFS('Planificación 2026-1'!R:R,'Planificación 2026-1'!W:W,C54,'Planificación 2026-1'!G:G,"AE",'Planificación 2026-1'!H:H,"&lt;3")</f>
        <v>0</v>
      </c>
      <c r="DD54" s="79">
        <f>SUMIFS('Planificación 2026-1'!R:R,'Planificación 2026-1'!W:W,C54,'Planificación 2026-1'!G:G,"T4",'Planificación 2026-1'!H:H,"&lt;3")</f>
        <v>0</v>
      </c>
      <c r="DE54" s="78" t="str">
        <f t="shared" si="4"/>
        <v/>
      </c>
      <c r="DF54" s="30">
        <f>IF(C54="","",SUMIFS('Planificación 2026-1'!R:R,'Planificación 2026-1'!W:W,C54,'Planificación 2026-1'!E:E,"PRINCIPAL",'Planificación 2026-1'!X:X,"VIRTUAL"))</f>
        <v>0</v>
      </c>
      <c r="DG54" s="30">
        <f>IF(C54="","",SUMIFS('Planificación 2026-1'!R:R,'Planificación 2026-1'!W:W,C54,'Planificación 2026-1'!E:E,"PRINCIPAL",'Planificación 2026-1'!X:X,"PRESENCIAL"))</f>
        <v>0</v>
      </c>
      <c r="DH54" s="30">
        <f>IF(C54="","",SUMIFS('Planificación 2026-1'!R:R,'Planificación 2026-1'!W:W,C54,'Planificación 2026-1'!E:E,"PRINCIPAL",'Planificación 2026-1'!X:X,"HIBRIDO PRESENCIAL"))</f>
        <v>0</v>
      </c>
      <c r="DI54" s="78" t="str">
        <f t="shared" si="5"/>
        <v/>
      </c>
      <c r="DJ54" s="78">
        <f>IF(C54="","",SUMIFS('Planificación 2026-1'!R:R,'Planificación 2026-1'!W:W,C54,'Planificación 2026-1'!E:E,"FILIAL",'Planificación 2026-1'!X:X,"VIRTUAL"))</f>
        <v>0</v>
      </c>
      <c r="DK54" s="80">
        <f>IF(C54="","",SUMIFS('Planificación 2026-1'!R:R,'Planificación 2026-1'!W:W,C54,'Planificación 2026-1'!E:E,"FILIAL",'Planificación 2026-1'!X:X,"PRESENCIAL"))</f>
        <v>0</v>
      </c>
      <c r="DL54" s="42">
        <f>IF(C54="","",SUMIFS('Planificación 2026-1'!R:R,'Planificación 2026-1'!W:W,C54,'Planificación 2026-1'!E:E,"FILIAL",'Planificación 2026-1'!X:X,"HIBRIDO PRESENCIAL"))</f>
        <v>0</v>
      </c>
      <c r="DM54" s="81" t="str">
        <f t="shared" si="6"/>
        <v>P31</v>
      </c>
      <c r="DN54" s="78">
        <f>IF(C54="","",SUMIFS('Planificación 2026-1'!R:R,'Planificación 2026-1'!W:W,C54,'Planificación 2026-1'!E:E,"SUNAMPE",'Planificación 2026-1'!X:X,"VIRTUAL"))</f>
        <v>0</v>
      </c>
      <c r="DO54" s="42">
        <f>IF(C54="","",SUMIFS('Planificación 2026-1'!R:R,'Planificación 2026-1'!W:W,C54,'Planificación 2026-1'!E:E,"SUNAMPE",'Planificación 2026-1'!X:X,"PRESENCIAL"))</f>
        <v>18</v>
      </c>
      <c r="DP54" s="81" t="str">
        <f t="shared" si="7"/>
        <v/>
      </c>
      <c r="DQ54" s="78">
        <f>IF(C54="","",SUMIFS('Planificación 2026-1'!R:R,'Planificación 2026-1'!W:W,C54,'Planificación 2026-1'!E:E,"HUAURA",'Planificación 2026-1'!X:X,"VIRTUAL"))</f>
        <v>0</v>
      </c>
      <c r="DR54" s="42">
        <f>IF(C54="","",SUMIFS('Planificación 2026-1'!R:R,'Planificación 2026-1'!W:W,C54,'Planificación 2026-1'!E:E,"HUAURA",'Planificación 2026-1'!X:X,"PRESENCIAL"))</f>
        <v>0</v>
      </c>
      <c r="DS54" s="48">
        <f>SUMIFS('Planificación 2026-1'!R:R,'Planificación 2026-1'!W:W,C54,'Planificación 2026-1'!E:E,"PRINCIPAL",'Planificación 2026-1'!X:X,"VIRTUAL",'Planificación 2026-1'!H:H,"&gt;2")</f>
        <v>0</v>
      </c>
      <c r="DT54" s="48">
        <f>SUMIFS('Planificación 2026-1'!R:R,'Planificación 2026-1'!W:W,C54,'Planificación 2026-1'!E:E,"PRINCIPAL",'Planificación 2026-1'!X:X,"&lt;&gt;VIRTUAL",'Planificación 2026-1'!H:H,"&gt;2")</f>
        <v>0</v>
      </c>
      <c r="DU54" s="48">
        <f>SUMIFS('Planificación 2026-1'!R:R,'Planificación 2026-1'!W:W,C54,'Planificación 2026-1'!E:E,"SUNAMPE",'Planificación 2026-1'!X:X,"VIRTUAL",'Planificación 2026-1'!H:H,"&gt;2")</f>
        <v>0</v>
      </c>
      <c r="DV54" s="48">
        <f>SUMIFS('Planificación 2026-1'!R:R,'Planificación 2026-1'!W:W,C54,'Planificación 2026-1'!E:E,"SUNAMPE",'Planificación 2026-1'!X:X,"&lt;&gt;VIRTUAL",'Planificación 2026-1'!H:H,"&gt;2")</f>
        <v>18</v>
      </c>
      <c r="DW54" s="48">
        <f>SUMIFS('Planificación 2026-1'!R:R,'Planificación 2026-1'!W:W,C54,'Planificación 2026-1'!E:E,"FILIAL",'Planificación 2026-1'!X:X,"VIRTUAL",'Planificación 2026-1'!H:H,"&gt;2")</f>
        <v>0</v>
      </c>
      <c r="DX54" s="48">
        <f>SUMIFS('Planificación 2026-1'!R:R,'Planificación 2026-1'!W:W,C54,'Planificación 2026-1'!E:E,"FILIAL",'Planificación 2026-1'!X:X,"&lt;&gt;VIRTUAL",'Planificación 2026-1'!H:H,"&gt;2")</f>
        <v>0</v>
      </c>
      <c r="DY54" s="48">
        <f>SUMIFS('Planificación 2026-1'!R:R,'Planificación 2026-1'!W:W,C54,'Planificación 2026-1'!E:E,"PORUMA",'Planificación 2026-1'!X:X,"VIRTUAL",'Planificación 2026-1'!H:H,"&gt;2")</f>
        <v>0</v>
      </c>
      <c r="DZ54" s="48">
        <f>SUMIFS('Planificación 2026-1'!R:R,'Planificación 2026-1'!W:W,C54,'Planificación 2026-1'!E:E,"PORUMA",'Planificación 2026-1'!X:X,"&lt;&gt;VIRTUAL",'Planificación 2026-1'!H:H,"&gt;2")</f>
        <v>0</v>
      </c>
      <c r="EA54" s="48">
        <f>SUMIFS('Planificación 2026-1'!R:R,'Planificación 2026-1'!W:W,C54,'Planificación 2026-1'!E:E,"HUAURA",'Planificación 2026-1'!X:X,"VIRTUAL",'Planificación 2026-1'!H:H,"&gt;2")</f>
        <v>0</v>
      </c>
      <c r="EB54" s="48">
        <f>SUMIFS('Planificación 2026-1'!R:R,'Planificación 2026-1'!W:W,C54,'Planificación 2026-1'!E:E,"HUAURA",'Planificación 2026-1'!X:X,"&lt;&gt;VIRTUAL",'Planificación 2026-1'!H:H,"&gt;2")</f>
        <v>0</v>
      </c>
      <c r="EC54" s="48">
        <f>SUMIFS('Planificación 2026-1'!R:R,'Planificación 2026-1'!W:W,C54,'Planificación 2026-1'!E:E,"PRINCIPAL",'Planificación 2026-1'!X:X,"VIRTUAL",'Planificación 2026-1'!H:H,"&lt;3")</f>
        <v>0</v>
      </c>
      <c r="ED54" s="48">
        <f>SUMIFS('Planificación 2026-1'!R:R,'Planificación 2026-1'!W:W,C54,'Planificación 2026-1'!E:E,"PRINCIPAL",'Planificación 2026-1'!X:X,"&lt;&gt;VIRTUAL",'Planificación 2026-1'!H:H,"&lt;3")</f>
        <v>0</v>
      </c>
      <c r="EE54" s="48">
        <f>SUMIFS('Planificación 2026-1'!R:R,'Planificación 2026-1'!W:W,C54,'Planificación 2026-1'!E:E,"SUNAMPE",'Planificación 2026-1'!X:X,"VIRTUAL",'Planificación 2026-1'!H:H,"&lt;3")</f>
        <v>0</v>
      </c>
      <c r="EF54" s="48">
        <f>SUMIFS('Planificación 2026-1'!R:R,'Planificación 2026-1'!W:W,C54,'Planificación 2026-1'!E:E,"SUNAMPE",'Planificación 2026-1'!X:X,"&lt;&gt;VIRTUAL",'Planificación 2026-1'!H:H,"&lt;3")</f>
        <v>0</v>
      </c>
      <c r="EG54" s="48">
        <f>SUMIFS('Planificación 2026-1'!R:R,'Planificación 2026-1'!W:W,C54,'Planificación 2026-1'!E:E,"FILIAL",'Planificación 2026-1'!X:X,"VIRTUAL",'Planificación 2026-1'!H:H,"&lt;3")</f>
        <v>0</v>
      </c>
      <c r="EH54" s="48">
        <f>SUMIFS('Planificación 2026-1'!R:R,'Planificación 2026-1'!W:W,C54,'Planificación 2026-1'!E:E,"FILIAL",'Planificación 2026-1'!X:X,"&lt;&gt;VIRTUAL",'Planificación 2026-1'!H:H,"&lt;3")</f>
        <v>0</v>
      </c>
      <c r="EI54" s="48">
        <f>SUMIFS('Planificación 2026-1'!R:R,'Planificación 2026-1'!W:W,C54,'Planificación 2026-1'!E:E,"PORUMA",'Planificación 2026-1'!X:X,"VIRTUAL",'Planificación 2026-1'!H:H,"&lt;3")</f>
        <v>0</v>
      </c>
      <c r="EJ54" s="48">
        <f>SUMIFS('Planificación 2026-1'!R:R,'Planificación 2026-1'!W:W,C54,'Planificación 2026-1'!E:E,"PORUMA",'Planificación 2026-1'!X:X,"&lt;&gt;VIRTUAL",'Planificación 2026-1'!H:H,"&lt;3")</f>
        <v>0</v>
      </c>
      <c r="EK54" s="48">
        <f>SUMIFS('Planificación 2026-1'!R:R,'Planificación 2026-1'!W:W,C54,'Planificación 2026-1'!E:E,"HUAURA",'Planificación 2026-1'!X:X,"VIRTUAL",'Planificación 2026-1'!H:H,"&lt;3")</f>
        <v>0</v>
      </c>
      <c r="EL54" s="48">
        <f>SUMIFS('Planificación 2026-1'!R:R,'Planificación 2026-1'!W:W,C54,'Planificación 2026-1'!E:E,"HUAURA",'Planificación 2026-1'!X:X,"&lt;&gt;VIRTUAL",'Planificación 2026-1'!H:H,"&lt;3")</f>
        <v>0</v>
      </c>
      <c r="EM54" s="48">
        <f t="shared" si="8"/>
        <v>0</v>
      </c>
      <c r="EN54" s="48">
        <f t="shared" si="9"/>
        <v>0</v>
      </c>
      <c r="EO54" s="48">
        <f t="shared" si="10"/>
        <v>0</v>
      </c>
      <c r="EP54" s="48">
        <f t="shared" si="11"/>
        <v>0</v>
      </c>
      <c r="EQ54" s="48">
        <f t="shared" si="12"/>
        <v>18</v>
      </c>
      <c r="ER54" s="48"/>
      <c r="ES54" s="48">
        <f t="shared" si="13"/>
        <v>0</v>
      </c>
      <c r="ET54" s="48">
        <f t="shared" si="14"/>
        <v>18</v>
      </c>
      <c r="EU54" s="48" t="b">
        <f t="shared" si="15"/>
        <v>1</v>
      </c>
      <c r="EV54" s="48" t="str">
        <f t="shared" si="16"/>
        <v/>
      </c>
      <c r="EW54" s="48" t="str">
        <f t="shared" si="17"/>
        <v>PRESENCIAL</v>
      </c>
    </row>
    <row r="55" spans="1:153" x14ac:dyDescent="0.3">
      <c r="A55" s="53"/>
      <c r="B55" s="383">
        <v>52</v>
      </c>
      <c r="C55" s="107" t="s">
        <v>62</v>
      </c>
      <c r="D55" s="82">
        <f>SUMIF('Planificación 2026-1'!W:W,C55,'Planificación 2026-1'!R:R)</f>
        <v>13</v>
      </c>
      <c r="E55" s="384" t="s">
        <v>319</v>
      </c>
      <c r="F55" s="107" t="s">
        <v>430</v>
      </c>
      <c r="G55" s="107" t="s">
        <v>276</v>
      </c>
      <c r="H55" s="107" t="s">
        <v>434</v>
      </c>
      <c r="I55" s="77" t="str">
        <f>IF(SUM(COUNTIFS('Planificación 2026-1'!E:E,"PRINCIPAL",'Planificación 2026-1'!W:W,C55,'Planificación 2026-1'!G:G,"AF"))&gt;0,"P01"," ")</f>
        <v xml:space="preserve"> </v>
      </c>
      <c r="J55" s="78" t="str">
        <f>IF(SUM(COUNTIFS('Planificación 2026-1'!E:E,"PRINCIPAL",'Planificación 2026-1'!W:W,C55,'Planificación 2026-1'!G:G,"EN"))&gt;0,"P02"," ")</f>
        <v xml:space="preserve"> </v>
      </c>
      <c r="K55" s="78" t="str">
        <f>IF(SUM(COUNTIFS('Planificación 2026-1'!E:E,"PRINCIPAL",'Planificación 2026-1'!W:W,C55,'Planificación 2026-1'!G:G,"IS"))&gt;0,"P03"," ")</f>
        <v xml:space="preserve"> </v>
      </c>
      <c r="L55" s="78" t="str">
        <f>IF(SUM(COUNTIFS('Planificación 2026-1'!E:E,"PRINCIPAL",'Planificación 2026-1'!W:W,C55,'Planificación 2026-1'!G:G,"PS"))&gt;0,"P04"," ")</f>
        <v xml:space="preserve"> </v>
      </c>
      <c r="M55" s="78"/>
      <c r="N55" s="78" t="str">
        <f>IF(SUM(COUNTIFS('Planificación 2026-1'!E:E,"PRINCIPAL",'Planificación 2026-1'!W:W,C55,'Planificación 2026-1'!G:G,"IN"))&gt;0,"P06"," ")</f>
        <v xml:space="preserve"> </v>
      </c>
      <c r="O55" s="78" t="str">
        <f>IF(SUM(COUNTIFS('Planificación 2026-1'!E:E,"PRINCIPAL",'Planificación 2026-1'!W:W,C55,'Planificación 2026-1'!G:G,"CA"))&gt;0,"P07"," ")</f>
        <v xml:space="preserve"> </v>
      </c>
      <c r="P55" s="78" t="str">
        <f>IF(SUM(COUNTIFS('Planificación 2026-1'!E:E,"PRINCIPAL",'Planificación 2026-1'!W:W,C55,'Planificación 2026-1'!G:G,"DE"))&gt;0,"P08"," ")</f>
        <v xml:space="preserve"> </v>
      </c>
      <c r="Q55" s="78" t="str">
        <f>IF(SUM(COUNTIFS('Planificación 2026-1'!E:E,"PRINCIPAL",'Planificación 2026-1'!W:W,C55,'Planificación 2026-1'!G:G,"OB"))&gt;0,"P09"," ")</f>
        <v xml:space="preserve"> </v>
      </c>
      <c r="R55" s="78" t="str">
        <f>IF(SUM(COUNTIFS('Planificación 2026-1'!E:E,"PRINCIPAL",'Planificación 2026-1'!W:W,C55,'Planificación 2026-1'!G:G,"MH"))&gt;0,"P31"," ")</f>
        <v xml:space="preserve"> </v>
      </c>
      <c r="S55" s="78" t="str">
        <f>IF(SUM(COUNTIFS('Planificación 2026-1'!E:E,"PRINCIPAL",'Planificación 2026-1'!W:W,C55,'Planificación 2026-1'!G:G,"IC"))&gt;0,"P32"," ")</f>
        <v xml:space="preserve"> </v>
      </c>
      <c r="T55" s="78" t="str">
        <f>IF(SUM(COUNTIFS('Planificación 2026-1'!E:E,"PRINCIPAL",'Planificación 2026-1'!W:W,C55,'Planificación 2026-1'!G:G,"AR"))&gt;0,"P34"," ")</f>
        <v xml:space="preserve"> </v>
      </c>
      <c r="U55" s="78" t="str">
        <f>IF(SUM(COUNTIFS('Planificación 2026-1'!E:E,"PRINCIPAL",'Planificación 2026-1'!W:W,C55,'Planificación 2026-1'!G:G,"T1"))&gt;0,"P35"," ")</f>
        <v xml:space="preserve"> </v>
      </c>
      <c r="V55" s="78" t="str">
        <f>IF(SUM(COUNTIFS('Planificación 2026-1'!E:E,"PRINCIPAL",'Planificación 2026-1'!W:W,C55,'Planificación 2026-1'!G:G,"T3"))&gt;0,"P36"," ")</f>
        <v xml:space="preserve"> </v>
      </c>
      <c r="W55" s="78" t="str">
        <f>IF(SUM(COUNTIFS('Planificación 2026-1'!E:E,"PRINCIPAL",'Planificación 2026-1'!W:W,C55,'Planificación 2026-1'!G:G,"T2"))&gt;0,"P37"," ")</f>
        <v xml:space="preserve"> </v>
      </c>
      <c r="X55" s="78" t="str">
        <f>IF(SUM(COUNTIFS('Planificación 2026-1'!E:E,"PRINCIPAL",'Planificación 2026-1'!W:W,C55,'Planificación 2026-1'!G:G,"AE"))&gt;0,"P38"," ")</f>
        <v xml:space="preserve"> </v>
      </c>
      <c r="Y55" s="78" t="str">
        <f>IF(SUM(COUNTIFS('Planificación 2026-1'!E:E,"PRINCIPAL",'Planificación 2026-1'!W:W,C55,'Planificación 2026-1'!G:G,"T4"))&gt;0,"P55"," ")</f>
        <v xml:space="preserve"> </v>
      </c>
      <c r="Z55" s="78" t="str">
        <f>IF(SUM(COUNTIFS('Planificación 2026-1'!E:E,"FILIAL",'Planificación 2026-1'!W:W,C55,'Planificación 2026-1'!G:G,"AF"))&gt;0," P01"," ")</f>
        <v xml:space="preserve"> </v>
      </c>
      <c r="AA55" s="78" t="str">
        <f>IF(SUM(COUNTIFS('Planificación 2026-1'!E:E,"FILIAL",'Planificación 2026-1'!W:W,C55,'Planificación 2026-1'!G:G,"EN"))&gt;0,"P02"," ")</f>
        <v xml:space="preserve"> </v>
      </c>
      <c r="AB55" s="78" t="str">
        <f>IF(SUM(COUNTIFS('Planificación 2026-1'!E:E,"FILIAL",'Planificación 2026-1'!W:W,C55,'Planificación 2026-1'!G:G,"IS"))&gt;0,"P03"," ")</f>
        <v xml:space="preserve"> </v>
      </c>
      <c r="AC55" s="78" t="str">
        <f>IF(SUM(COUNTIFS('Planificación 2026-1'!E:E,"FILIAL",'Planificación 2026-1'!W:W,C55,'Planificación 2026-1'!G:G,"PS"))&gt;0,"P04"," ")</f>
        <v>P04</v>
      </c>
      <c r="AD55" s="78"/>
      <c r="AE55" s="78" t="str">
        <f>IF(SUM(COUNTIFS('Planificación 2026-1'!E:E,"FILIAL",'Planificación 2026-1'!W:W,C55,'Planificación 2026-1'!G:G,"IN"))&gt;0,"P06"," ")</f>
        <v xml:space="preserve"> </v>
      </c>
      <c r="AF55" s="78" t="str">
        <f>IF(SUM(COUNTIFS('Planificación 2026-1'!E:E,"FILIAL",'Planificación 2026-1'!W:W,C55,'Planificación 2026-1'!G:G,"CA"))&gt;0,"P07"," ")</f>
        <v xml:space="preserve"> </v>
      </c>
      <c r="AG55" s="78" t="str">
        <f>IF(SUM(COUNTIFS('Planificación 2026-1'!E:E,"FILIAL",'Planificación 2026-1'!W:W,C55,'Planificación 2026-1'!G:G,"DE"))&gt;0,"P08"," ")</f>
        <v xml:space="preserve"> </v>
      </c>
      <c r="AH55" s="78" t="str">
        <f>IF(SUM(COUNTIFS('Planificación 2026-1'!E:E,"FILIAL",'Planificación 2026-1'!W:W,C55,'Planificación 2026-1'!G:G,"OB"))&gt;0,"P09"," ")</f>
        <v xml:space="preserve"> </v>
      </c>
      <c r="AI55" s="78" t="str">
        <f>IF(SUM(COUNTIFS('Planificación 2026-1'!E:E,"FILIAL",'Planificación 2026-1'!W:W,C55,'Planificación 2026-1'!G:G,"MH"))&gt;0,"P31"," ")</f>
        <v xml:space="preserve"> </v>
      </c>
      <c r="AJ55" s="78" t="str">
        <f>IF(SUM(COUNTIFS('Planificación 2026-1'!E:E,"FILIAL",'Planificación 2026-1'!W:W,C55,'Planificación 2026-1'!G:G,"IC"))&gt;0,"P32"," ")</f>
        <v xml:space="preserve"> </v>
      </c>
      <c r="AK55" s="78" t="str">
        <f>IF(SUM(COUNTIFS('Planificación 2026-1'!E:E,"FILIAL",'Planificación 2026-1'!W:W,C55,'Planificación 2026-1'!G:G,"AR"))&gt;0,"P34"," ")</f>
        <v xml:space="preserve"> </v>
      </c>
      <c r="AL55" s="78" t="str">
        <f>IF(SUM(COUNTIFS('Planificación 2026-1'!E:E,"FILIAL",'Planificación 2026-1'!W:W,C55,'Planificación 2026-1'!G:G,"T1"))&gt;0,"P35"," ")</f>
        <v xml:space="preserve"> </v>
      </c>
      <c r="AM55" s="78" t="str">
        <f>IF(SUM(COUNTIFS('Planificación 2026-1'!E:E,"FILIAL",'Planificación 2026-1'!W:W,C55,'Planificación 2026-1'!G:G,"T3"))&gt;0,"P36"," ")</f>
        <v xml:space="preserve"> </v>
      </c>
      <c r="AN55" s="78" t="str">
        <f>IF(SUM(COUNTIFS('Planificación 2026-1'!E:E,"FILIAL",'Planificación 2026-1'!W:W,C55,'Planificación 2026-1'!G:G,"T2"))&gt;0,"P37"," ")</f>
        <v xml:space="preserve"> </v>
      </c>
      <c r="AO55" s="78" t="str">
        <f>IF(SUM(COUNTIFS('Planificación 2026-1'!E:E,"FILIAL",'Planificación 2026-1'!W:W,C55,'Planificación 2026-1'!G:G,"AE"))&gt;0,"P38"," ")</f>
        <v xml:space="preserve"> </v>
      </c>
      <c r="AP55" s="78" t="str">
        <f>IF(SUM(COUNTIFS('Planificación 2026-1'!E:E,"FILIAL",'Planificación 2026-1'!W:W,C55,'Planificación 2026-1'!G:G,"T4"))&gt;0,"P55"," ")</f>
        <v xml:space="preserve"> </v>
      </c>
      <c r="AQ55" s="78" t="str">
        <f>IF(SUM(COUNTIFS('Planificación 2026-1'!E:E,"SUNAMPE",'Planificación 2026-1'!W:W,C55,'Planificación 2026-1'!G:G,"AF"))&gt;0," P01"," ")</f>
        <v xml:space="preserve"> </v>
      </c>
      <c r="AR55" s="78" t="str">
        <f>IF(SUM(COUNTIFS('Planificación 2026-1'!E:E,"SUNAMPE",'Planificación 2026-1'!W:W,C55,'Planificación 2026-1'!G:G,"EN"))&gt;0,"P02"," ")</f>
        <v xml:space="preserve"> </v>
      </c>
      <c r="AS55" s="78" t="str">
        <f>IF(SUM(COUNTIFS('Planificación 2026-1'!E:E,"SUNAMPE",'Planificación 2026-1'!W:W,C55,'Planificación 2026-1'!G:G,"IS"))&gt;0,"P03"," ")</f>
        <v xml:space="preserve"> </v>
      </c>
      <c r="AT55" s="78" t="str">
        <f>IF(SUM(COUNTIFS('Planificación 2026-1'!E:E,"SUNAMPE",'Planificación 2026-1'!W:W,C55,'Planificación 2026-1'!G:G,"PS"))&gt;0,"P04"," ")</f>
        <v xml:space="preserve"> </v>
      </c>
      <c r="AU55" s="78"/>
      <c r="AV55" s="78" t="str">
        <f>IF(SUM(COUNTIFS('Planificación 2026-1'!E:E,"SUNAMPE",'Planificación 2026-1'!W:W,C55,'Planificación 2026-1'!G:G,"IN"))&gt;0,"P06"," ")</f>
        <v xml:space="preserve"> </v>
      </c>
      <c r="AW55" s="78" t="str">
        <f>IF(SUM(COUNTIFS('Planificación 2026-1'!E:E,"SUNAMPE",'Planificación 2026-1'!W:W,C55,'Planificación 2026-1'!G:G,"CA"))&gt;0,"P07"," ")</f>
        <v xml:space="preserve"> </v>
      </c>
      <c r="AX55" s="78" t="str">
        <f>IF(SUM(COUNTIFS('Planificación 2026-1'!E:E,"SUNAMPE",'Planificación 2026-1'!W:W,C55,'Planificación 2026-1'!G:G,"DE"))&gt;0,"P08"," ")</f>
        <v xml:space="preserve"> </v>
      </c>
      <c r="AY55" s="78" t="str">
        <f>IF(SUM(COUNTIFS('Planificación 2026-1'!E:E,"SUNAMPE",'Planificación 2026-1'!W:W,C55,'Planificación 2026-1'!G:G,"OB"))&gt;0,"P09"," ")</f>
        <v xml:space="preserve"> </v>
      </c>
      <c r="AZ55" s="78" t="str">
        <f>IF(SUM(COUNTIFS('Planificación 2026-1'!E:E,"SUNAMPE",'Planificación 2026-1'!W:W,C55,'Planificación 2026-1'!G:G,"MH"))&gt;0,"P31"," ")</f>
        <v xml:space="preserve"> </v>
      </c>
      <c r="BA55" s="78" t="str">
        <f>IF(SUM(COUNTIFS('Planificación 2026-1'!E:E,"SUNAMPE",'Planificación 2026-1'!W:W,C55,'Planificación 2026-1'!G:G,"IC"))&gt;0,"P32"," ")</f>
        <v xml:space="preserve"> </v>
      </c>
      <c r="BB55" s="78" t="str">
        <f>IF(SUM(COUNTIFS('Planificación 2026-1'!E:E,"SUNAMPE",'Planificación 2026-1'!W:W,C55,'Planificación 2026-1'!G:G,"AR"))&gt;0,"P34"," ")</f>
        <v xml:space="preserve"> </v>
      </c>
      <c r="BC55" s="78" t="str">
        <f>IF(SUM(COUNTIFS('Planificación 2026-1'!E:E,"SUNAMPE",'Planificación 2026-1'!W:W,C55,'Planificación 2026-1'!G:G,"T1"))&gt;0,"P35"," ")</f>
        <v xml:space="preserve"> </v>
      </c>
      <c r="BD55" s="78" t="str">
        <f>IF(SUM(COUNTIFS('Planificación 2026-1'!E:E,"SUNAMPE",'Planificación 2026-1'!W:W,C55,'Planificación 2026-1'!G:G,"T3"))&gt;0,"P36"," ")</f>
        <v xml:space="preserve"> </v>
      </c>
      <c r="BE55" s="78" t="str">
        <f>IF(SUM(COUNTIFS('Planificación 2026-1'!E:E,"SUNAMPE",'Planificación 2026-1'!W:W,C55,'Planificación 2026-1'!G:G,"T2"))&gt;0,"P37"," ")</f>
        <v xml:space="preserve"> </v>
      </c>
      <c r="BF55" s="78" t="str">
        <f>IF(SUM(COUNTIFS('Planificación 2026-1'!E:E,"SUNAMPE",'Planificación 2026-1'!W:W,C55,'Planificación 2026-1'!G:G,"AE"))&gt;0,"P38"," ")</f>
        <v xml:space="preserve"> </v>
      </c>
      <c r="BG55" s="78" t="str">
        <f>IF(SUM(COUNTIFS('Planificación 2026-1'!E:E,"SUNAMPE",'Planificación 2026-1'!W:W,C55,'Planificación 2026-1'!G:G,"T4"))&gt;0,"P55"," ")</f>
        <v xml:space="preserve"> </v>
      </c>
      <c r="BH55" s="78" t="str">
        <f>IF(SUM(COUNTIFS('Planificación 2026-1'!E:E,"HUAURA",'Planificación 2026-1'!W:W,C55,'Planificación 2026-1'!G:G,"AF"))&gt;0," P01"," ")</f>
        <v xml:space="preserve"> </v>
      </c>
      <c r="BI55" s="78" t="str">
        <f>IF(SUM(COUNTIFS('Planificación 2026-1'!E:E,"HUAURA",'Planificación 2026-1'!W:W,C55,'Planificación 2026-1'!G:G,"EN"))&gt;0,"P02"," ")</f>
        <v xml:space="preserve"> </v>
      </c>
      <c r="BJ55" s="78" t="str">
        <f>IF(SUM(COUNTIFS('Planificación 2026-1'!E:E,"HUAURA",'Planificación 2026-1'!W:W,C55,'Planificación 2026-1'!G:G,"IS"))&gt;0,"P03"," ")</f>
        <v xml:space="preserve"> </v>
      </c>
      <c r="BK55" s="78" t="str">
        <f>IF(SUM(COUNTIFS('Planificación 2026-1'!E:E,"HUAURA",'Planificación 2026-1'!W:W,C55,'Planificación 2026-1'!G:G,"PS"))&gt;0,"P04"," ")</f>
        <v xml:space="preserve"> </v>
      </c>
      <c r="BL55" s="78"/>
      <c r="BM55" s="78" t="str">
        <f>IF(SUM(COUNTIFS('Planificación 2026-1'!E:E,"HUAURA",'Planificación 2026-1'!W:W,C55,'Planificación 2026-1'!G:G,"IN"))&gt;0,"P06"," ")</f>
        <v xml:space="preserve"> </v>
      </c>
      <c r="BN55" s="78" t="str">
        <f>IF(SUM(COUNTIFS('Planificación 2026-1'!E:E,"HUAURA",'Planificación 2026-1'!W:W,C55,'Planificación 2026-1'!G:G,"CA"))&gt;0,"P07"," ")</f>
        <v xml:space="preserve"> </v>
      </c>
      <c r="BO55" s="78" t="str">
        <f>IF(SUM(COUNTIFS('Planificación 2026-1'!E:E,"HUAURA",'Planificación 2026-1'!W:W,C55,'Planificación 2026-1'!G:G,"DE"))&gt;0,"P08"," ")</f>
        <v xml:space="preserve"> </v>
      </c>
      <c r="BP55" s="78" t="str">
        <f>IF(SUM(COUNTIFS('Planificación 2026-1'!E:E,"HUAURA",'Planificación 2026-1'!W:W,C55,'Planificación 2026-1'!G:G,"OB"))&gt;0,"P09"," ")</f>
        <v xml:space="preserve"> </v>
      </c>
      <c r="BQ55" s="78" t="str">
        <f>IF(SUM(COUNTIFS('Planificación 2026-1'!E:E,"HUAURA",'Planificación 2026-1'!W:W,C55,'Planificación 2026-1'!G:G,"MH"))&gt;0,"P31"," ")</f>
        <v xml:space="preserve"> </v>
      </c>
      <c r="BR55" s="78" t="str">
        <f>IF(SUM(COUNTIFS('Planificación 2026-1'!E:E,"HUAURA",'Planificación 2026-1'!W:W,C55,'Planificación 2026-1'!G:G,"IC"))&gt;0,"P32"," ")</f>
        <v xml:space="preserve"> </v>
      </c>
      <c r="BS55" s="78" t="str">
        <f>IF(SUM(COUNTIFS('Planificación 2026-1'!E:E,"HUAURA",'Planificación 2026-1'!W:W,C55,'Planificación 2026-1'!G:G,"AR"))&gt;0,"P34"," ")</f>
        <v xml:space="preserve"> </v>
      </c>
      <c r="BT55" s="78" t="str">
        <f>IF(SUM(COUNTIFS('Planificación 2026-1'!E:E,"HUAURA",'Planificación 2026-1'!W:W,C55,'Planificación 2026-1'!G:G,"T1"))&gt;0,"P35"," ")</f>
        <v xml:space="preserve"> </v>
      </c>
      <c r="BU55" s="78" t="str">
        <f>IF(SUM(COUNTIFS('Planificación 2026-1'!E:E,"HUAURA",'Planificación 2026-1'!W:W,C55,'Planificación 2026-1'!G:G,"T3"))&gt;0,"P36"," ")</f>
        <v xml:space="preserve"> </v>
      </c>
      <c r="BV55" s="78" t="str">
        <f>IF(SUM(COUNTIFS('Planificación 2026-1'!E:E,"HUAURA",'Planificación 2026-1'!W:W,C55,'Planificación 2026-1'!G:G,"T2"))&gt;0,"P37"," ")</f>
        <v xml:space="preserve"> </v>
      </c>
      <c r="BW55" s="78" t="str">
        <f>IF(SUM(COUNTIFS('Planificación 2026-1'!E:E,"HUAURA",'Planificación 2026-1'!W:W,C55,'Planificación 2026-1'!G:G,"AE"))&gt;0,"P38"," ")</f>
        <v xml:space="preserve"> </v>
      </c>
      <c r="BX55" s="78" t="str">
        <f>IF(SUM(COUNTIFS('Planificación 2026-1'!E:E,"HUAURA",'Planificación 2026-1'!W:W,C55,'Planificación 2026-1'!G:G,"T4"))&gt;0,"P55"," ")</f>
        <v xml:space="preserve"> </v>
      </c>
      <c r="BY55" s="79">
        <f>SUMIFS('Planificación 2026-1'!R:R,'Planificación 2026-1'!W:W,C55,'Planificación 2026-1'!G:G,"AF",'Planificación 2026-1'!H:H,"&gt;2")</f>
        <v>0</v>
      </c>
      <c r="BZ55" s="79">
        <f>SUMIFS('Planificación 2026-1'!R:R,'Planificación 2026-1'!W:W,C55,'Planificación 2026-1'!G:G,"EN",'Planificación 2026-1'!H:H,"&gt;2")</f>
        <v>0</v>
      </c>
      <c r="CA55" s="79">
        <f>SUMIFS('Planificación 2026-1'!R:R,'Planificación 2026-1'!W:W,C55,'Planificación 2026-1'!G:G,"IS",'Planificación 2026-1'!H:H,"&gt;2")</f>
        <v>0</v>
      </c>
      <c r="CB55" s="79">
        <f>SUMIFS('Planificación 2026-1'!R:R,'Planificación 2026-1'!W:W,C55,'Planificación 2026-1'!G:G,"PS",'Planificación 2026-1'!H:H,"&gt;2")</f>
        <v>13</v>
      </c>
      <c r="CC55" s="79">
        <f>SUMIFS('Planificación 2026-1'!R:R,'Planificación 2026-1'!W:W,C55,'Planificación 2026-1'!G:G,"IN",'Planificación 2026-1'!H:H,"&gt;2")</f>
        <v>0</v>
      </c>
      <c r="CD55" s="79">
        <f>SUMIFS('Planificación 2026-1'!R:R,'Planificación 2026-1'!W:W,C55,'Planificación 2026-1'!G:G,"CA",'Planificación 2026-1'!H:H,"&gt;2")</f>
        <v>0</v>
      </c>
      <c r="CE55" s="79">
        <f>SUMIFS('Planificación 2026-1'!R:R,'Planificación 2026-1'!W:W,C55,'Planificación 2026-1'!G:G,"DE",'Planificación 2026-1'!H:H,"&gt;2")</f>
        <v>0</v>
      </c>
      <c r="CF55" s="79">
        <f>SUMIFS('Planificación 2026-1'!R:R,'Planificación 2026-1'!W:W,C55,'Planificación 2026-1'!G:G,"OB",'Planificación 2026-1'!H:H,"&gt;2")</f>
        <v>0</v>
      </c>
      <c r="CG55" s="79">
        <f>SUMIFS('Planificación 2026-1'!R:R,'Planificación 2026-1'!W:W,C55,'Planificación 2026-1'!G:G,"MH",'Planificación 2026-1'!H:H,"&gt;2")</f>
        <v>0</v>
      </c>
      <c r="CH55" s="79">
        <f>SUMIFS('Planificación 2026-1'!R:R,'Planificación 2026-1'!W:W,C55,'Planificación 2026-1'!G:G,"IC",'Planificación 2026-1'!H:H,"&gt;2")</f>
        <v>0</v>
      </c>
      <c r="CI55" s="79">
        <f>SUMIFS('Planificación 2026-1'!R:R,'Planificación 2026-1'!W:W,C55,'Planificación 2026-1'!G:G,"AR",'Planificación 2026-1'!H:H,"&gt;2")</f>
        <v>0</v>
      </c>
      <c r="CJ55" s="79">
        <f>SUMIFS('Planificación 2026-1'!R:R,'Planificación 2026-1'!W:W,C55,'Planificación 2026-1'!G:G,"T1",'Planificación 2026-1'!H:H,"&gt;2")</f>
        <v>0</v>
      </c>
      <c r="CK55" s="79">
        <f>SUMIFS('Planificación 2026-1'!R:R,'Planificación 2026-1'!W:W,C55,'Planificación 2026-1'!G:G,"T3",'Planificación 2026-1'!H:H,"&gt;2")</f>
        <v>0</v>
      </c>
      <c r="CL55" s="79">
        <f>SUMIFS('Planificación 2026-1'!R:R,'Planificación 2026-1'!W:W,C55,'Planificación 2026-1'!G:G,"T2",'Planificación 2026-1'!H:H,"&gt;2")</f>
        <v>0</v>
      </c>
      <c r="CM55" s="79">
        <f>SUMIFS('Planificación 2026-1'!R:R,'Planificación 2026-1'!W:W,C55,'Planificación 2026-1'!G:G,"AE",'Planificación 2026-1'!H:H,"&gt;2")</f>
        <v>0</v>
      </c>
      <c r="CN55" s="79">
        <f>SUMIFS('Planificación 2026-1'!R:R,'Planificación 2026-1'!W:W,C55,'Planificación 2026-1'!G:G,"T4",'Planificación 2026-1'!H:H,"&gt;2")</f>
        <v>0</v>
      </c>
      <c r="CO55" s="79">
        <f>SUMIFS('Planificación 2026-1'!R:R,'Planificación 2026-1'!W:W,C55,'Planificación 2026-1'!G:G,"AF",'Planificación 2026-1'!H:H,"&lt;3")</f>
        <v>0</v>
      </c>
      <c r="CP55" s="79">
        <f>SUMIFS('Planificación 2026-1'!R:R,'Planificación 2026-1'!W:W,C55,'Planificación 2026-1'!G:G,"EN",'Planificación 2026-1'!H:H,"&lt;3")</f>
        <v>0</v>
      </c>
      <c r="CQ55" s="79">
        <f>SUMIFS('Planificación 2026-1'!R:R,'Planificación 2026-1'!W:W,C55,'Planificación 2026-1'!G:G,"IS",'Planificación 2026-1'!H:H,"&lt;3")</f>
        <v>0</v>
      </c>
      <c r="CR55" s="79">
        <f>SUMIFS('Planificación 2026-1'!R:R,'Planificación 2026-1'!W:W,C55,'Planificación 2026-1'!G:G,"PS",'Planificación 2026-1'!H:H,"&lt;3")</f>
        <v>0</v>
      </c>
      <c r="CS55" s="79">
        <f>SUMIFS('Planificación 2026-1'!R:R,'Planificación 2026-1'!W:W,C55,'Planificación 2026-1'!G:G,"IN",'Planificación 2026-1'!H:H,"&lt;3")</f>
        <v>0</v>
      </c>
      <c r="CT55" s="79">
        <f>SUMIFS('Planificación 2026-1'!R:R,'Planificación 2026-1'!W:W,C55,'Planificación 2026-1'!G:G,"CA",'Planificación 2026-1'!H:H,"&lt;3")</f>
        <v>0</v>
      </c>
      <c r="CU55" s="79">
        <f>SUMIFS('Planificación 2026-1'!R:R,'Planificación 2026-1'!W:W,C55,'Planificación 2026-1'!G:G,"DE",'Planificación 2026-1'!H:H,"&lt;3")</f>
        <v>0</v>
      </c>
      <c r="CV55" s="79">
        <f>SUMIFS('Planificación 2026-1'!R:R,'Planificación 2026-1'!W:W,C55,'Planificación 2026-1'!G:G,"OB",'Planificación 2026-1'!H:H,"&lt;3")</f>
        <v>0</v>
      </c>
      <c r="CW55" s="79">
        <f>SUMIFS('Planificación 2026-1'!R:R,'Planificación 2026-1'!W:W,C55,'Planificación 2026-1'!G:G,"MH",'Planificación 2026-1'!H:H,"&lt;3")</f>
        <v>0</v>
      </c>
      <c r="CX55" s="79">
        <f>SUMIFS('Planificación 2026-1'!R:R,'Planificación 2026-1'!W:W,C55,'Planificación 2026-1'!G:G,"IC",'Planificación 2026-1'!H:H,"&lt;3")</f>
        <v>0</v>
      </c>
      <c r="CY55" s="79">
        <f>SUMIFS('Planificación 2026-1'!R:R,'Planificación 2026-1'!W:W,C55,'Planificación 2026-1'!G:G,"AR",'Planificación 2026-1'!H:H,"&lt;3")</f>
        <v>0</v>
      </c>
      <c r="CZ55" s="79">
        <f>SUMIFS('Planificación 2026-1'!R:R,'Planificación 2026-1'!W:W,C55,'Planificación 2026-1'!G:G,"T1",'Planificación 2026-1'!H:H,"&lt;3")</f>
        <v>0</v>
      </c>
      <c r="DA55" s="79">
        <f>SUMIFS('Planificación 2026-1'!R:R,'Planificación 2026-1'!W:W,C55,'Planificación 2026-1'!G:G,"T3",'Planificación 2026-1'!H:H,"&lt;3")</f>
        <v>0</v>
      </c>
      <c r="DB55" s="79">
        <f>SUMIFS('Planificación 2026-1'!R:R,'Planificación 2026-1'!W:W,C55,'Planificación 2026-1'!G:G,"T2",'Planificación 2026-1'!H:H,"&lt;3")</f>
        <v>0</v>
      </c>
      <c r="DC55" s="79">
        <f>SUMIFS('Planificación 2026-1'!R:R,'Planificación 2026-1'!W:W,C55,'Planificación 2026-1'!G:G,"AE",'Planificación 2026-1'!H:H,"&lt;3")</f>
        <v>0</v>
      </c>
      <c r="DD55" s="79">
        <f>SUMIFS('Planificación 2026-1'!R:R,'Planificación 2026-1'!W:W,C55,'Planificación 2026-1'!G:G,"T4",'Planificación 2026-1'!H:H,"&lt;3")</f>
        <v>0</v>
      </c>
      <c r="DE55" s="78" t="str">
        <f t="shared" si="4"/>
        <v/>
      </c>
      <c r="DF55" s="30">
        <f>IF(C55="","",SUMIFS('Planificación 2026-1'!R:R,'Planificación 2026-1'!W:W,C55,'Planificación 2026-1'!E:E,"PRINCIPAL",'Planificación 2026-1'!X:X,"VIRTUAL"))</f>
        <v>0</v>
      </c>
      <c r="DG55" s="30">
        <f>IF(C55="","",SUMIFS('Planificación 2026-1'!R:R,'Planificación 2026-1'!W:W,C55,'Planificación 2026-1'!E:E,"PRINCIPAL",'Planificación 2026-1'!X:X,"PRESENCIAL"))</f>
        <v>0</v>
      </c>
      <c r="DH55" s="30">
        <f>IF(C55="","",SUMIFS('Planificación 2026-1'!R:R,'Planificación 2026-1'!W:W,C55,'Planificación 2026-1'!E:E,"PRINCIPAL",'Planificación 2026-1'!X:X,"HIBRIDO PRESENCIAL"))</f>
        <v>0</v>
      </c>
      <c r="DI55" s="78" t="str">
        <f t="shared" si="5"/>
        <v>P04</v>
      </c>
      <c r="DJ55" s="78">
        <f>IF(C55="","",SUMIFS('Planificación 2026-1'!R:R,'Planificación 2026-1'!W:W,C55,'Planificación 2026-1'!E:E,"FILIAL",'Planificación 2026-1'!X:X,"VIRTUAL"))</f>
        <v>0</v>
      </c>
      <c r="DK55" s="80">
        <f>IF(C55="","",SUMIFS('Planificación 2026-1'!R:R,'Planificación 2026-1'!W:W,C55,'Planificación 2026-1'!E:E,"FILIAL",'Planificación 2026-1'!X:X,"PRESENCIAL"))</f>
        <v>13</v>
      </c>
      <c r="DL55" s="42">
        <f>IF(C55="","",SUMIFS('Planificación 2026-1'!R:R,'Planificación 2026-1'!W:W,C55,'Planificación 2026-1'!E:E,"FILIAL",'Planificación 2026-1'!X:X,"HIBRIDO PRESENCIAL"))</f>
        <v>0</v>
      </c>
      <c r="DM55" s="81" t="str">
        <f t="shared" si="6"/>
        <v/>
      </c>
      <c r="DN55" s="78">
        <f>IF(C55="","",SUMIFS('Planificación 2026-1'!R:R,'Planificación 2026-1'!W:W,C55,'Planificación 2026-1'!E:E,"SUNAMPE",'Planificación 2026-1'!X:X,"VIRTUAL"))</f>
        <v>0</v>
      </c>
      <c r="DO55" s="42">
        <f>IF(C55="","",SUMIFS('Planificación 2026-1'!R:R,'Planificación 2026-1'!W:W,C55,'Planificación 2026-1'!E:E,"SUNAMPE",'Planificación 2026-1'!X:X,"PRESENCIAL"))</f>
        <v>0</v>
      </c>
      <c r="DP55" s="81" t="str">
        <f t="shared" si="7"/>
        <v/>
      </c>
      <c r="DQ55" s="78">
        <f>IF(C55="","",SUMIFS('Planificación 2026-1'!R:R,'Planificación 2026-1'!W:W,C55,'Planificación 2026-1'!E:E,"HUAURA",'Planificación 2026-1'!X:X,"VIRTUAL"))</f>
        <v>0</v>
      </c>
      <c r="DR55" s="42">
        <f>IF(C55="","",SUMIFS('Planificación 2026-1'!R:R,'Planificación 2026-1'!W:W,C55,'Planificación 2026-1'!E:E,"HUAURA",'Planificación 2026-1'!X:X,"PRESENCIAL"))</f>
        <v>0</v>
      </c>
      <c r="DS55" s="48">
        <f>SUMIFS('Planificación 2026-1'!R:R,'Planificación 2026-1'!W:W,C55,'Planificación 2026-1'!E:E,"PRINCIPAL",'Planificación 2026-1'!X:X,"VIRTUAL",'Planificación 2026-1'!H:H,"&gt;2")</f>
        <v>0</v>
      </c>
      <c r="DT55" s="48">
        <f>SUMIFS('Planificación 2026-1'!R:R,'Planificación 2026-1'!W:W,C55,'Planificación 2026-1'!E:E,"PRINCIPAL",'Planificación 2026-1'!X:X,"&lt;&gt;VIRTUAL",'Planificación 2026-1'!H:H,"&gt;2")</f>
        <v>0</v>
      </c>
      <c r="DU55" s="48">
        <f>SUMIFS('Planificación 2026-1'!R:R,'Planificación 2026-1'!W:W,C55,'Planificación 2026-1'!E:E,"SUNAMPE",'Planificación 2026-1'!X:X,"VIRTUAL",'Planificación 2026-1'!H:H,"&gt;2")</f>
        <v>0</v>
      </c>
      <c r="DV55" s="48">
        <f>SUMIFS('Planificación 2026-1'!R:R,'Planificación 2026-1'!W:W,C55,'Planificación 2026-1'!E:E,"SUNAMPE",'Planificación 2026-1'!X:X,"&lt;&gt;VIRTUAL",'Planificación 2026-1'!H:H,"&gt;2")</f>
        <v>0</v>
      </c>
      <c r="DW55" s="48">
        <f>SUMIFS('Planificación 2026-1'!R:R,'Planificación 2026-1'!W:W,C55,'Planificación 2026-1'!E:E,"FILIAL",'Planificación 2026-1'!X:X,"VIRTUAL",'Planificación 2026-1'!H:H,"&gt;2")</f>
        <v>0</v>
      </c>
      <c r="DX55" s="48">
        <f>SUMIFS('Planificación 2026-1'!R:R,'Planificación 2026-1'!W:W,C55,'Planificación 2026-1'!E:E,"FILIAL",'Planificación 2026-1'!X:X,"&lt;&gt;VIRTUAL",'Planificación 2026-1'!H:H,"&gt;2")</f>
        <v>13</v>
      </c>
      <c r="DY55" s="48">
        <f>SUMIFS('Planificación 2026-1'!R:R,'Planificación 2026-1'!W:W,C55,'Planificación 2026-1'!E:E,"PORUMA",'Planificación 2026-1'!X:X,"VIRTUAL",'Planificación 2026-1'!H:H,"&gt;2")</f>
        <v>0</v>
      </c>
      <c r="DZ55" s="48">
        <f>SUMIFS('Planificación 2026-1'!R:R,'Planificación 2026-1'!W:W,C55,'Planificación 2026-1'!E:E,"PORUMA",'Planificación 2026-1'!X:X,"&lt;&gt;VIRTUAL",'Planificación 2026-1'!H:H,"&gt;2")</f>
        <v>0</v>
      </c>
      <c r="EA55" s="48">
        <f>SUMIFS('Planificación 2026-1'!R:R,'Planificación 2026-1'!W:W,C55,'Planificación 2026-1'!E:E,"HUAURA",'Planificación 2026-1'!X:X,"VIRTUAL",'Planificación 2026-1'!H:H,"&gt;2")</f>
        <v>0</v>
      </c>
      <c r="EB55" s="48">
        <f>SUMIFS('Planificación 2026-1'!R:R,'Planificación 2026-1'!W:W,C55,'Planificación 2026-1'!E:E,"HUAURA",'Planificación 2026-1'!X:X,"&lt;&gt;VIRTUAL",'Planificación 2026-1'!H:H,"&gt;2")</f>
        <v>0</v>
      </c>
      <c r="EC55" s="48">
        <f>SUMIFS('Planificación 2026-1'!R:R,'Planificación 2026-1'!W:W,C55,'Planificación 2026-1'!E:E,"PRINCIPAL",'Planificación 2026-1'!X:X,"VIRTUAL",'Planificación 2026-1'!H:H,"&lt;3")</f>
        <v>0</v>
      </c>
      <c r="ED55" s="48">
        <f>SUMIFS('Planificación 2026-1'!R:R,'Planificación 2026-1'!W:W,C55,'Planificación 2026-1'!E:E,"PRINCIPAL",'Planificación 2026-1'!X:X,"&lt;&gt;VIRTUAL",'Planificación 2026-1'!H:H,"&lt;3")</f>
        <v>0</v>
      </c>
      <c r="EE55" s="48">
        <f>SUMIFS('Planificación 2026-1'!R:R,'Planificación 2026-1'!W:W,C55,'Planificación 2026-1'!E:E,"SUNAMPE",'Planificación 2026-1'!X:X,"VIRTUAL",'Planificación 2026-1'!H:H,"&lt;3")</f>
        <v>0</v>
      </c>
      <c r="EF55" s="48">
        <f>SUMIFS('Planificación 2026-1'!R:R,'Planificación 2026-1'!W:W,C55,'Planificación 2026-1'!E:E,"SUNAMPE",'Planificación 2026-1'!X:X,"&lt;&gt;VIRTUAL",'Planificación 2026-1'!H:H,"&lt;3")</f>
        <v>0</v>
      </c>
      <c r="EG55" s="48">
        <f>SUMIFS('Planificación 2026-1'!R:R,'Planificación 2026-1'!W:W,C55,'Planificación 2026-1'!E:E,"FILIAL",'Planificación 2026-1'!X:X,"VIRTUAL",'Planificación 2026-1'!H:H,"&lt;3")</f>
        <v>0</v>
      </c>
      <c r="EH55" s="48">
        <f>SUMIFS('Planificación 2026-1'!R:R,'Planificación 2026-1'!W:W,C55,'Planificación 2026-1'!E:E,"FILIAL",'Planificación 2026-1'!X:X,"&lt;&gt;VIRTUAL",'Planificación 2026-1'!H:H,"&lt;3")</f>
        <v>0</v>
      </c>
      <c r="EI55" s="48">
        <f>SUMIFS('Planificación 2026-1'!R:R,'Planificación 2026-1'!W:W,C55,'Planificación 2026-1'!E:E,"PORUMA",'Planificación 2026-1'!X:X,"VIRTUAL",'Planificación 2026-1'!H:H,"&lt;3")</f>
        <v>0</v>
      </c>
      <c r="EJ55" s="48">
        <f>SUMIFS('Planificación 2026-1'!R:R,'Planificación 2026-1'!W:W,C55,'Planificación 2026-1'!E:E,"PORUMA",'Planificación 2026-1'!X:X,"&lt;&gt;VIRTUAL",'Planificación 2026-1'!H:H,"&lt;3")</f>
        <v>0</v>
      </c>
      <c r="EK55" s="48">
        <f>SUMIFS('Planificación 2026-1'!R:R,'Planificación 2026-1'!W:W,C55,'Planificación 2026-1'!E:E,"HUAURA",'Planificación 2026-1'!X:X,"VIRTUAL",'Planificación 2026-1'!H:H,"&lt;3")</f>
        <v>0</v>
      </c>
      <c r="EL55" s="48">
        <f>SUMIFS('Planificación 2026-1'!R:R,'Planificación 2026-1'!W:W,C55,'Planificación 2026-1'!E:E,"HUAURA",'Planificación 2026-1'!X:X,"&lt;&gt;VIRTUAL",'Planificación 2026-1'!H:H,"&lt;3")</f>
        <v>0</v>
      </c>
      <c r="EM55" s="48">
        <f t="shared" si="8"/>
        <v>13</v>
      </c>
      <c r="EN55" s="48">
        <f t="shared" si="9"/>
        <v>0</v>
      </c>
      <c r="EO55" s="48">
        <f t="shared" si="10"/>
        <v>0</v>
      </c>
      <c r="EP55" s="48">
        <f t="shared" si="11"/>
        <v>0</v>
      </c>
      <c r="EQ55" s="48">
        <f t="shared" si="12"/>
        <v>0</v>
      </c>
      <c r="ER55" s="48"/>
      <c r="ES55" s="48">
        <f t="shared" si="13"/>
        <v>0</v>
      </c>
      <c r="ET55" s="48">
        <f t="shared" si="14"/>
        <v>13</v>
      </c>
      <c r="EU55" s="48" t="b">
        <f t="shared" si="15"/>
        <v>1</v>
      </c>
      <c r="EV55" s="48" t="str">
        <f t="shared" si="16"/>
        <v>FILIAL</v>
      </c>
      <c r="EW55" s="48" t="str">
        <f t="shared" si="17"/>
        <v>PRESENCIAL</v>
      </c>
    </row>
    <row r="56" spans="1:153" x14ac:dyDescent="0.3">
      <c r="A56" s="53"/>
      <c r="B56" s="383">
        <v>53</v>
      </c>
      <c r="C56" s="107" t="s">
        <v>64</v>
      </c>
      <c r="D56" s="82">
        <f>SUMIF('Planificación 2026-1'!W:W,C56,'Planificación 2026-1'!R:R)</f>
        <v>14</v>
      </c>
      <c r="E56" s="384" t="s">
        <v>319</v>
      </c>
      <c r="F56" s="107" t="s">
        <v>430</v>
      </c>
      <c r="G56" s="107" t="s">
        <v>276</v>
      </c>
      <c r="H56" s="388" t="s">
        <v>446</v>
      </c>
      <c r="I56" s="77" t="str">
        <f>IF(SUM(COUNTIFS('Planificación 2026-1'!E:E,"PRINCIPAL",'Planificación 2026-1'!W:W,C56,'Planificación 2026-1'!G:G,"AF"))&gt;0,"P01"," ")</f>
        <v xml:space="preserve"> </v>
      </c>
      <c r="J56" s="78" t="str">
        <f>IF(SUM(COUNTIFS('Planificación 2026-1'!E:E,"PRINCIPAL",'Planificación 2026-1'!W:W,C56,'Planificación 2026-1'!G:G,"EN"))&gt;0,"P02"," ")</f>
        <v xml:space="preserve"> </v>
      </c>
      <c r="K56" s="78" t="str">
        <f>IF(SUM(COUNTIFS('Planificación 2026-1'!E:E,"PRINCIPAL",'Planificación 2026-1'!W:W,C56,'Planificación 2026-1'!G:G,"IS"))&gt;0,"P03"," ")</f>
        <v xml:space="preserve"> </v>
      </c>
      <c r="L56" s="78" t="str">
        <f>IF(SUM(COUNTIFS('Planificación 2026-1'!E:E,"PRINCIPAL",'Planificación 2026-1'!W:W,C56,'Planificación 2026-1'!G:G,"PS"))&gt;0,"P04"," ")</f>
        <v xml:space="preserve"> </v>
      </c>
      <c r="M56" s="78"/>
      <c r="N56" s="78" t="str">
        <f>IF(SUM(COUNTIFS('Planificación 2026-1'!E:E,"PRINCIPAL",'Planificación 2026-1'!W:W,C56,'Planificación 2026-1'!G:G,"IN"))&gt;0,"P06"," ")</f>
        <v xml:space="preserve"> </v>
      </c>
      <c r="O56" s="78" t="str">
        <f>IF(SUM(COUNTIFS('Planificación 2026-1'!E:E,"PRINCIPAL",'Planificación 2026-1'!W:W,C56,'Planificación 2026-1'!G:G,"CA"))&gt;0,"P07"," ")</f>
        <v xml:space="preserve"> </v>
      </c>
      <c r="P56" s="78" t="str">
        <f>IF(SUM(COUNTIFS('Planificación 2026-1'!E:E,"PRINCIPAL",'Planificación 2026-1'!W:W,C56,'Planificación 2026-1'!G:G,"DE"))&gt;0,"P08"," ")</f>
        <v xml:space="preserve"> </v>
      </c>
      <c r="Q56" s="78" t="str">
        <f>IF(SUM(COUNTIFS('Planificación 2026-1'!E:E,"PRINCIPAL",'Planificación 2026-1'!W:W,C56,'Planificación 2026-1'!G:G,"OB"))&gt;0,"P09"," ")</f>
        <v xml:space="preserve"> </v>
      </c>
      <c r="R56" s="78" t="str">
        <f>IF(SUM(COUNTIFS('Planificación 2026-1'!E:E,"PRINCIPAL",'Planificación 2026-1'!W:W,C56,'Planificación 2026-1'!G:G,"MH"))&gt;0,"P31"," ")</f>
        <v xml:space="preserve"> </v>
      </c>
      <c r="S56" s="78" t="str">
        <f>IF(SUM(COUNTIFS('Planificación 2026-1'!E:E,"PRINCIPAL",'Planificación 2026-1'!W:W,C56,'Planificación 2026-1'!G:G,"IC"))&gt;0,"P32"," ")</f>
        <v xml:space="preserve"> </v>
      </c>
      <c r="T56" s="78" t="str">
        <f>IF(SUM(COUNTIFS('Planificación 2026-1'!E:E,"PRINCIPAL",'Planificación 2026-1'!W:W,C56,'Planificación 2026-1'!G:G,"AR"))&gt;0,"P34"," ")</f>
        <v xml:space="preserve"> </v>
      </c>
      <c r="U56" s="78" t="str">
        <f>IF(SUM(COUNTIFS('Planificación 2026-1'!E:E,"PRINCIPAL",'Planificación 2026-1'!W:W,C56,'Planificación 2026-1'!G:G,"T1"))&gt;0,"P35"," ")</f>
        <v xml:space="preserve"> </v>
      </c>
      <c r="V56" s="78" t="str">
        <f>IF(SUM(COUNTIFS('Planificación 2026-1'!E:E,"PRINCIPAL",'Planificación 2026-1'!W:W,C56,'Planificación 2026-1'!G:G,"T3"))&gt;0,"P36"," ")</f>
        <v xml:space="preserve"> </v>
      </c>
      <c r="W56" s="78" t="str">
        <f>IF(SUM(COUNTIFS('Planificación 2026-1'!E:E,"PRINCIPAL",'Planificación 2026-1'!W:W,C56,'Planificación 2026-1'!G:G,"T2"))&gt;0,"P37"," ")</f>
        <v xml:space="preserve"> </v>
      </c>
      <c r="X56" s="78" t="str">
        <f>IF(SUM(COUNTIFS('Planificación 2026-1'!E:E,"PRINCIPAL",'Planificación 2026-1'!W:W,C56,'Planificación 2026-1'!G:G,"AE"))&gt;0,"P38"," ")</f>
        <v xml:space="preserve"> </v>
      </c>
      <c r="Y56" s="78" t="str">
        <f>IF(SUM(COUNTIFS('Planificación 2026-1'!E:E,"PRINCIPAL",'Planificación 2026-1'!W:W,C56,'Planificación 2026-1'!G:G,"T4"))&gt;0,"P55"," ")</f>
        <v xml:space="preserve"> </v>
      </c>
      <c r="Z56" s="78" t="str">
        <f>IF(SUM(COUNTIFS('Planificación 2026-1'!E:E,"FILIAL",'Planificación 2026-1'!W:W,C56,'Planificación 2026-1'!G:G,"AF"))&gt;0," P01"," ")</f>
        <v xml:space="preserve"> </v>
      </c>
      <c r="AA56" s="78" t="str">
        <f>IF(SUM(COUNTIFS('Planificación 2026-1'!E:E,"FILIAL",'Planificación 2026-1'!W:W,C56,'Planificación 2026-1'!G:G,"EN"))&gt;0,"P02"," ")</f>
        <v>P02</v>
      </c>
      <c r="AB56" s="78" t="str">
        <f>IF(SUM(COUNTIFS('Planificación 2026-1'!E:E,"FILIAL",'Planificación 2026-1'!W:W,C56,'Planificación 2026-1'!G:G,"IS"))&gt;0,"P03"," ")</f>
        <v xml:space="preserve"> </v>
      </c>
      <c r="AC56" s="78" t="str">
        <f>IF(SUM(COUNTIFS('Planificación 2026-1'!E:E,"FILIAL",'Planificación 2026-1'!W:W,C56,'Planificación 2026-1'!G:G,"PS"))&gt;0,"P04"," ")</f>
        <v>P04</v>
      </c>
      <c r="AD56" s="78"/>
      <c r="AE56" s="78" t="str">
        <f>IF(SUM(COUNTIFS('Planificación 2026-1'!E:E,"FILIAL",'Planificación 2026-1'!W:W,C56,'Planificación 2026-1'!G:G,"IN"))&gt;0,"P06"," ")</f>
        <v xml:space="preserve"> </v>
      </c>
      <c r="AF56" s="78" t="str">
        <f>IF(SUM(COUNTIFS('Planificación 2026-1'!E:E,"FILIAL",'Planificación 2026-1'!W:W,C56,'Planificación 2026-1'!G:G,"CA"))&gt;0,"P07"," ")</f>
        <v xml:space="preserve"> </v>
      </c>
      <c r="AG56" s="78" t="str">
        <f>IF(SUM(COUNTIFS('Planificación 2026-1'!E:E,"FILIAL",'Planificación 2026-1'!W:W,C56,'Planificación 2026-1'!G:G,"DE"))&gt;0,"P08"," ")</f>
        <v xml:space="preserve"> </v>
      </c>
      <c r="AH56" s="78" t="str">
        <f>IF(SUM(COUNTIFS('Planificación 2026-1'!E:E,"FILIAL",'Planificación 2026-1'!W:W,C56,'Planificación 2026-1'!G:G,"OB"))&gt;0,"P09"," ")</f>
        <v xml:space="preserve"> </v>
      </c>
      <c r="AI56" s="78" t="str">
        <f>IF(SUM(COUNTIFS('Planificación 2026-1'!E:E,"FILIAL",'Planificación 2026-1'!W:W,C56,'Planificación 2026-1'!G:G,"MH"))&gt;0,"P31"," ")</f>
        <v xml:space="preserve"> </v>
      </c>
      <c r="AJ56" s="78" t="str">
        <f>IF(SUM(COUNTIFS('Planificación 2026-1'!E:E,"FILIAL",'Planificación 2026-1'!W:W,C56,'Planificación 2026-1'!G:G,"IC"))&gt;0,"P32"," ")</f>
        <v xml:space="preserve"> </v>
      </c>
      <c r="AK56" s="78" t="str">
        <f>IF(SUM(COUNTIFS('Planificación 2026-1'!E:E,"FILIAL",'Planificación 2026-1'!W:W,C56,'Planificación 2026-1'!G:G,"AR"))&gt;0,"P34"," ")</f>
        <v xml:space="preserve"> </v>
      </c>
      <c r="AL56" s="78" t="str">
        <f>IF(SUM(COUNTIFS('Planificación 2026-1'!E:E,"FILIAL",'Planificación 2026-1'!W:W,C56,'Planificación 2026-1'!G:G,"T1"))&gt;0,"P35"," ")</f>
        <v xml:space="preserve"> </v>
      </c>
      <c r="AM56" s="78" t="str">
        <f>IF(SUM(COUNTIFS('Planificación 2026-1'!E:E,"FILIAL",'Planificación 2026-1'!W:W,C56,'Planificación 2026-1'!G:G,"T3"))&gt;0,"P36"," ")</f>
        <v xml:space="preserve"> </v>
      </c>
      <c r="AN56" s="78" t="str">
        <f>IF(SUM(COUNTIFS('Planificación 2026-1'!E:E,"FILIAL",'Planificación 2026-1'!W:W,C56,'Planificación 2026-1'!G:G,"T2"))&gt;0,"P37"," ")</f>
        <v xml:space="preserve"> </v>
      </c>
      <c r="AO56" s="78" t="str">
        <f>IF(SUM(COUNTIFS('Planificación 2026-1'!E:E,"FILIAL",'Planificación 2026-1'!W:W,C56,'Planificación 2026-1'!G:G,"AE"))&gt;0,"P38"," ")</f>
        <v xml:space="preserve"> </v>
      </c>
      <c r="AP56" s="78" t="str">
        <f>IF(SUM(COUNTIFS('Planificación 2026-1'!E:E,"FILIAL",'Planificación 2026-1'!W:W,C56,'Planificación 2026-1'!G:G,"T4"))&gt;0,"P55"," ")</f>
        <v xml:space="preserve"> </v>
      </c>
      <c r="AQ56" s="78" t="str">
        <f>IF(SUM(COUNTIFS('Planificación 2026-1'!E:E,"SUNAMPE",'Planificación 2026-1'!W:W,C56,'Planificación 2026-1'!G:G,"AF"))&gt;0," P01"," ")</f>
        <v xml:space="preserve"> </v>
      </c>
      <c r="AR56" s="78" t="str">
        <f>IF(SUM(COUNTIFS('Planificación 2026-1'!E:E,"SUNAMPE",'Planificación 2026-1'!W:W,C56,'Planificación 2026-1'!G:G,"EN"))&gt;0,"P02"," ")</f>
        <v xml:space="preserve"> </v>
      </c>
      <c r="AS56" s="78" t="str">
        <f>IF(SUM(COUNTIFS('Planificación 2026-1'!E:E,"SUNAMPE",'Planificación 2026-1'!W:W,C56,'Planificación 2026-1'!G:G,"IS"))&gt;0,"P03"," ")</f>
        <v xml:space="preserve"> </v>
      </c>
      <c r="AT56" s="78" t="str">
        <f>IF(SUM(COUNTIFS('Planificación 2026-1'!E:E,"SUNAMPE",'Planificación 2026-1'!W:W,C56,'Planificación 2026-1'!G:G,"PS"))&gt;0,"P04"," ")</f>
        <v xml:space="preserve"> </v>
      </c>
      <c r="AU56" s="78"/>
      <c r="AV56" s="78" t="str">
        <f>IF(SUM(COUNTIFS('Planificación 2026-1'!E:E,"SUNAMPE",'Planificación 2026-1'!W:W,C56,'Planificación 2026-1'!G:G,"IN"))&gt;0,"P06"," ")</f>
        <v xml:space="preserve"> </v>
      </c>
      <c r="AW56" s="78" t="str">
        <f>IF(SUM(COUNTIFS('Planificación 2026-1'!E:E,"SUNAMPE",'Planificación 2026-1'!W:W,C56,'Planificación 2026-1'!G:G,"CA"))&gt;0,"P07"," ")</f>
        <v xml:space="preserve"> </v>
      </c>
      <c r="AX56" s="78" t="str">
        <f>IF(SUM(COUNTIFS('Planificación 2026-1'!E:E,"SUNAMPE",'Planificación 2026-1'!W:W,C56,'Planificación 2026-1'!G:G,"DE"))&gt;0,"P08"," ")</f>
        <v xml:space="preserve"> </v>
      </c>
      <c r="AY56" s="78" t="str">
        <f>IF(SUM(COUNTIFS('Planificación 2026-1'!E:E,"SUNAMPE",'Planificación 2026-1'!W:W,C56,'Planificación 2026-1'!G:G,"OB"))&gt;0,"P09"," ")</f>
        <v xml:space="preserve"> </v>
      </c>
      <c r="AZ56" s="78" t="str">
        <f>IF(SUM(COUNTIFS('Planificación 2026-1'!E:E,"SUNAMPE",'Planificación 2026-1'!W:W,C56,'Planificación 2026-1'!G:G,"MH"))&gt;0,"P31"," ")</f>
        <v xml:space="preserve"> </v>
      </c>
      <c r="BA56" s="78" t="str">
        <f>IF(SUM(COUNTIFS('Planificación 2026-1'!E:E,"SUNAMPE",'Planificación 2026-1'!W:W,C56,'Planificación 2026-1'!G:G,"IC"))&gt;0,"P32"," ")</f>
        <v xml:space="preserve"> </v>
      </c>
      <c r="BB56" s="78" t="str">
        <f>IF(SUM(COUNTIFS('Planificación 2026-1'!E:E,"SUNAMPE",'Planificación 2026-1'!W:W,C56,'Planificación 2026-1'!G:G,"AR"))&gt;0,"P34"," ")</f>
        <v xml:space="preserve"> </v>
      </c>
      <c r="BC56" s="78" t="str">
        <f>IF(SUM(COUNTIFS('Planificación 2026-1'!E:E,"SUNAMPE",'Planificación 2026-1'!W:W,C56,'Planificación 2026-1'!G:G,"T1"))&gt;0,"P35"," ")</f>
        <v xml:space="preserve"> </v>
      </c>
      <c r="BD56" s="78" t="str">
        <f>IF(SUM(COUNTIFS('Planificación 2026-1'!E:E,"SUNAMPE",'Planificación 2026-1'!W:W,C56,'Planificación 2026-1'!G:G,"T3"))&gt;0,"P36"," ")</f>
        <v xml:space="preserve"> </v>
      </c>
      <c r="BE56" s="78" t="str">
        <f>IF(SUM(COUNTIFS('Planificación 2026-1'!E:E,"SUNAMPE",'Planificación 2026-1'!W:W,C56,'Planificación 2026-1'!G:G,"T2"))&gt;0,"P37"," ")</f>
        <v xml:space="preserve"> </v>
      </c>
      <c r="BF56" s="78" t="str">
        <f>IF(SUM(COUNTIFS('Planificación 2026-1'!E:E,"SUNAMPE",'Planificación 2026-1'!W:W,C56,'Planificación 2026-1'!G:G,"AE"))&gt;0,"P38"," ")</f>
        <v xml:space="preserve"> </v>
      </c>
      <c r="BG56" s="78" t="str">
        <f>IF(SUM(COUNTIFS('Planificación 2026-1'!E:E,"SUNAMPE",'Planificación 2026-1'!W:W,C56,'Planificación 2026-1'!G:G,"T4"))&gt;0,"P55"," ")</f>
        <v xml:space="preserve"> </v>
      </c>
      <c r="BH56" s="78" t="str">
        <f>IF(SUM(COUNTIFS('Planificación 2026-1'!E:E,"HUAURA",'Planificación 2026-1'!W:W,C56,'Planificación 2026-1'!G:G,"AF"))&gt;0," P01"," ")</f>
        <v xml:space="preserve"> </v>
      </c>
      <c r="BI56" s="78" t="str">
        <f>IF(SUM(COUNTIFS('Planificación 2026-1'!E:E,"HUAURA",'Planificación 2026-1'!W:W,C56,'Planificación 2026-1'!G:G,"EN"))&gt;0,"P02"," ")</f>
        <v xml:space="preserve"> </v>
      </c>
      <c r="BJ56" s="78" t="str">
        <f>IF(SUM(COUNTIFS('Planificación 2026-1'!E:E,"HUAURA",'Planificación 2026-1'!W:W,C56,'Planificación 2026-1'!G:G,"IS"))&gt;0,"P03"," ")</f>
        <v xml:space="preserve"> </v>
      </c>
      <c r="BK56" s="78" t="str">
        <f>IF(SUM(COUNTIFS('Planificación 2026-1'!E:E,"HUAURA",'Planificación 2026-1'!W:W,C56,'Planificación 2026-1'!G:G,"PS"))&gt;0,"P04"," ")</f>
        <v xml:space="preserve"> </v>
      </c>
      <c r="BL56" s="78"/>
      <c r="BM56" s="78" t="str">
        <f>IF(SUM(COUNTIFS('Planificación 2026-1'!E:E,"HUAURA",'Planificación 2026-1'!W:W,C56,'Planificación 2026-1'!G:G,"IN"))&gt;0,"P06"," ")</f>
        <v xml:space="preserve"> </v>
      </c>
      <c r="BN56" s="78" t="str">
        <f>IF(SUM(COUNTIFS('Planificación 2026-1'!E:E,"HUAURA",'Planificación 2026-1'!W:W,C56,'Planificación 2026-1'!G:G,"CA"))&gt;0,"P07"," ")</f>
        <v xml:space="preserve"> </v>
      </c>
      <c r="BO56" s="78" t="str">
        <f>IF(SUM(COUNTIFS('Planificación 2026-1'!E:E,"HUAURA",'Planificación 2026-1'!W:W,C56,'Planificación 2026-1'!G:G,"DE"))&gt;0,"P08"," ")</f>
        <v xml:space="preserve"> </v>
      </c>
      <c r="BP56" s="78" t="str">
        <f>IF(SUM(COUNTIFS('Planificación 2026-1'!E:E,"HUAURA",'Planificación 2026-1'!W:W,C56,'Planificación 2026-1'!G:G,"OB"))&gt;0,"P09"," ")</f>
        <v xml:space="preserve"> </v>
      </c>
      <c r="BQ56" s="78" t="str">
        <f>IF(SUM(COUNTIFS('Planificación 2026-1'!E:E,"HUAURA",'Planificación 2026-1'!W:W,C56,'Planificación 2026-1'!G:G,"MH"))&gt;0,"P31"," ")</f>
        <v xml:space="preserve"> </v>
      </c>
      <c r="BR56" s="78" t="str">
        <f>IF(SUM(COUNTIFS('Planificación 2026-1'!E:E,"HUAURA",'Planificación 2026-1'!W:W,C56,'Planificación 2026-1'!G:G,"IC"))&gt;0,"P32"," ")</f>
        <v xml:space="preserve"> </v>
      </c>
      <c r="BS56" s="78" t="str">
        <f>IF(SUM(COUNTIFS('Planificación 2026-1'!E:E,"HUAURA",'Planificación 2026-1'!W:W,C56,'Planificación 2026-1'!G:G,"AR"))&gt;0,"P34"," ")</f>
        <v xml:space="preserve"> </v>
      </c>
      <c r="BT56" s="78" t="str">
        <f>IF(SUM(COUNTIFS('Planificación 2026-1'!E:E,"HUAURA",'Planificación 2026-1'!W:W,C56,'Planificación 2026-1'!G:G,"T1"))&gt;0,"P35"," ")</f>
        <v xml:space="preserve"> </v>
      </c>
      <c r="BU56" s="78" t="str">
        <f>IF(SUM(COUNTIFS('Planificación 2026-1'!E:E,"HUAURA",'Planificación 2026-1'!W:W,C56,'Planificación 2026-1'!G:G,"T3"))&gt;0,"P36"," ")</f>
        <v xml:space="preserve"> </v>
      </c>
      <c r="BV56" s="78" t="str">
        <f>IF(SUM(COUNTIFS('Planificación 2026-1'!E:E,"HUAURA",'Planificación 2026-1'!W:W,C56,'Planificación 2026-1'!G:G,"T2"))&gt;0,"P37"," ")</f>
        <v xml:space="preserve"> </v>
      </c>
      <c r="BW56" s="78" t="str">
        <f>IF(SUM(COUNTIFS('Planificación 2026-1'!E:E,"HUAURA",'Planificación 2026-1'!W:W,C56,'Planificación 2026-1'!G:G,"AE"))&gt;0,"P38"," ")</f>
        <v xml:space="preserve"> </v>
      </c>
      <c r="BX56" s="78" t="str">
        <f>IF(SUM(COUNTIFS('Planificación 2026-1'!E:E,"HUAURA",'Planificación 2026-1'!W:W,C56,'Planificación 2026-1'!G:G,"T4"))&gt;0,"P55"," ")</f>
        <v xml:space="preserve"> </v>
      </c>
      <c r="BY56" s="79">
        <f>SUMIFS('Planificación 2026-1'!R:R,'Planificación 2026-1'!W:W,C56,'Planificación 2026-1'!G:G,"AF",'Planificación 2026-1'!H:H,"&gt;2")</f>
        <v>0</v>
      </c>
      <c r="BZ56" s="79">
        <f>SUMIFS('Planificación 2026-1'!R:R,'Planificación 2026-1'!W:W,C56,'Planificación 2026-1'!G:G,"EN",'Planificación 2026-1'!H:H,"&gt;2")</f>
        <v>0</v>
      </c>
      <c r="CA56" s="79">
        <f>SUMIFS('Planificación 2026-1'!R:R,'Planificación 2026-1'!W:W,C56,'Planificación 2026-1'!G:G,"IS",'Planificación 2026-1'!H:H,"&gt;2")</f>
        <v>0</v>
      </c>
      <c r="CB56" s="79">
        <f>SUMIFS('Planificación 2026-1'!R:R,'Planificación 2026-1'!W:W,C56,'Planificación 2026-1'!G:G,"PS",'Planificación 2026-1'!H:H,"&gt;2")</f>
        <v>0</v>
      </c>
      <c r="CC56" s="79">
        <f>SUMIFS('Planificación 2026-1'!R:R,'Planificación 2026-1'!W:W,C56,'Planificación 2026-1'!G:G,"IN",'Planificación 2026-1'!H:H,"&gt;2")</f>
        <v>0</v>
      </c>
      <c r="CD56" s="79">
        <f>SUMIFS('Planificación 2026-1'!R:R,'Planificación 2026-1'!W:W,C56,'Planificación 2026-1'!G:G,"CA",'Planificación 2026-1'!H:H,"&gt;2")</f>
        <v>0</v>
      </c>
      <c r="CE56" s="79">
        <f>SUMIFS('Planificación 2026-1'!R:R,'Planificación 2026-1'!W:W,C56,'Planificación 2026-1'!G:G,"DE",'Planificación 2026-1'!H:H,"&gt;2")</f>
        <v>0</v>
      </c>
      <c r="CF56" s="79">
        <f>SUMIFS('Planificación 2026-1'!R:R,'Planificación 2026-1'!W:W,C56,'Planificación 2026-1'!G:G,"OB",'Planificación 2026-1'!H:H,"&gt;2")</f>
        <v>0</v>
      </c>
      <c r="CG56" s="79">
        <f>SUMIFS('Planificación 2026-1'!R:R,'Planificación 2026-1'!W:W,C56,'Planificación 2026-1'!G:G,"MH",'Planificación 2026-1'!H:H,"&gt;2")</f>
        <v>0</v>
      </c>
      <c r="CH56" s="79">
        <f>SUMIFS('Planificación 2026-1'!R:R,'Planificación 2026-1'!W:W,C56,'Planificación 2026-1'!G:G,"IC",'Planificación 2026-1'!H:H,"&gt;2")</f>
        <v>0</v>
      </c>
      <c r="CI56" s="79">
        <f>SUMIFS('Planificación 2026-1'!R:R,'Planificación 2026-1'!W:W,C56,'Planificación 2026-1'!G:G,"AR",'Planificación 2026-1'!H:H,"&gt;2")</f>
        <v>0</v>
      </c>
      <c r="CJ56" s="79">
        <f>SUMIFS('Planificación 2026-1'!R:R,'Planificación 2026-1'!W:W,C56,'Planificación 2026-1'!G:G,"T1",'Planificación 2026-1'!H:H,"&gt;2")</f>
        <v>0</v>
      </c>
      <c r="CK56" s="79">
        <f>SUMIFS('Planificación 2026-1'!R:R,'Planificación 2026-1'!W:W,C56,'Planificación 2026-1'!G:G,"T3",'Planificación 2026-1'!H:H,"&gt;2")</f>
        <v>0</v>
      </c>
      <c r="CL56" s="79">
        <f>SUMIFS('Planificación 2026-1'!R:R,'Planificación 2026-1'!W:W,C56,'Planificación 2026-1'!G:G,"T2",'Planificación 2026-1'!H:H,"&gt;2")</f>
        <v>0</v>
      </c>
      <c r="CM56" s="79">
        <f>SUMIFS('Planificación 2026-1'!R:R,'Planificación 2026-1'!W:W,C56,'Planificación 2026-1'!G:G,"AE",'Planificación 2026-1'!H:H,"&gt;2")</f>
        <v>0</v>
      </c>
      <c r="CN56" s="79">
        <f>SUMIFS('Planificación 2026-1'!R:R,'Planificación 2026-1'!W:W,C56,'Planificación 2026-1'!G:G,"T4",'Planificación 2026-1'!H:H,"&gt;2")</f>
        <v>0</v>
      </c>
      <c r="CO56" s="79">
        <f>SUMIFS('Planificación 2026-1'!R:R,'Planificación 2026-1'!W:W,C56,'Planificación 2026-1'!G:G,"AF",'Planificación 2026-1'!H:H,"&lt;3")</f>
        <v>0</v>
      </c>
      <c r="CP56" s="79">
        <f>SUMIFS('Planificación 2026-1'!R:R,'Planificación 2026-1'!W:W,C56,'Planificación 2026-1'!G:G,"EN",'Planificación 2026-1'!H:H,"&lt;3")</f>
        <v>5</v>
      </c>
      <c r="CQ56" s="79">
        <f>SUMIFS('Planificación 2026-1'!R:R,'Planificación 2026-1'!W:W,C56,'Planificación 2026-1'!G:G,"IS",'Planificación 2026-1'!H:H,"&lt;3")</f>
        <v>0</v>
      </c>
      <c r="CR56" s="79">
        <f>SUMIFS('Planificación 2026-1'!R:R,'Planificación 2026-1'!W:W,C56,'Planificación 2026-1'!G:G,"PS",'Planificación 2026-1'!H:H,"&lt;3")</f>
        <v>5</v>
      </c>
      <c r="CS56" s="79">
        <f>SUMIFS('Planificación 2026-1'!R:R,'Planificación 2026-1'!W:W,C56,'Planificación 2026-1'!G:G,"IN",'Planificación 2026-1'!H:H,"&lt;3")</f>
        <v>0</v>
      </c>
      <c r="CT56" s="79">
        <f>SUMIFS('Planificación 2026-1'!R:R,'Planificación 2026-1'!W:W,C56,'Planificación 2026-1'!G:G,"CA",'Planificación 2026-1'!H:H,"&lt;3")</f>
        <v>0</v>
      </c>
      <c r="CU56" s="79">
        <f>SUMIFS('Planificación 2026-1'!R:R,'Planificación 2026-1'!W:W,C56,'Planificación 2026-1'!G:G,"DE",'Planificación 2026-1'!H:H,"&lt;3")</f>
        <v>0</v>
      </c>
      <c r="CV56" s="79">
        <f>SUMIFS('Planificación 2026-1'!R:R,'Planificación 2026-1'!W:W,C56,'Planificación 2026-1'!G:G,"OB",'Planificación 2026-1'!H:H,"&lt;3")</f>
        <v>0</v>
      </c>
      <c r="CW56" s="79">
        <f>SUMIFS('Planificación 2026-1'!R:R,'Planificación 2026-1'!W:W,C56,'Planificación 2026-1'!G:G,"MH",'Planificación 2026-1'!H:H,"&lt;3")</f>
        <v>4</v>
      </c>
      <c r="CX56" s="79">
        <f>SUMIFS('Planificación 2026-1'!R:R,'Planificación 2026-1'!W:W,C56,'Planificación 2026-1'!G:G,"IC",'Planificación 2026-1'!H:H,"&lt;3")</f>
        <v>0</v>
      </c>
      <c r="CY56" s="79">
        <f>SUMIFS('Planificación 2026-1'!R:R,'Planificación 2026-1'!W:W,C56,'Planificación 2026-1'!G:G,"AR",'Planificación 2026-1'!H:H,"&lt;3")</f>
        <v>0</v>
      </c>
      <c r="CZ56" s="79">
        <f>SUMIFS('Planificación 2026-1'!R:R,'Planificación 2026-1'!W:W,C56,'Planificación 2026-1'!G:G,"T1",'Planificación 2026-1'!H:H,"&lt;3")</f>
        <v>0</v>
      </c>
      <c r="DA56" s="79">
        <f>SUMIFS('Planificación 2026-1'!R:R,'Planificación 2026-1'!W:W,C56,'Planificación 2026-1'!G:G,"T3",'Planificación 2026-1'!H:H,"&lt;3")</f>
        <v>0</v>
      </c>
      <c r="DB56" s="79">
        <f>SUMIFS('Planificación 2026-1'!R:R,'Planificación 2026-1'!W:W,C56,'Planificación 2026-1'!G:G,"T2",'Planificación 2026-1'!H:H,"&lt;3")</f>
        <v>0</v>
      </c>
      <c r="DC56" s="79">
        <f>SUMIFS('Planificación 2026-1'!R:R,'Planificación 2026-1'!W:W,C56,'Planificación 2026-1'!G:G,"AE",'Planificación 2026-1'!H:H,"&lt;3")</f>
        <v>0</v>
      </c>
      <c r="DD56" s="79">
        <f>SUMIFS('Planificación 2026-1'!R:R,'Planificación 2026-1'!W:W,C56,'Planificación 2026-1'!G:G,"T4",'Planificación 2026-1'!H:H,"&lt;3")</f>
        <v>0</v>
      </c>
      <c r="DE56" s="78" t="str">
        <f t="shared" si="4"/>
        <v/>
      </c>
      <c r="DF56" s="30">
        <f>IF(C56="","",SUMIFS('Planificación 2026-1'!R:R,'Planificación 2026-1'!W:W,C56,'Planificación 2026-1'!E:E,"PRINCIPAL",'Planificación 2026-1'!X:X,"VIRTUAL"))</f>
        <v>0</v>
      </c>
      <c r="DG56" s="30">
        <f>IF(C56="","",SUMIFS('Planificación 2026-1'!R:R,'Planificación 2026-1'!W:W,C56,'Planificación 2026-1'!E:E,"PRINCIPAL",'Planificación 2026-1'!X:X,"PRESENCIAL"))</f>
        <v>0</v>
      </c>
      <c r="DH56" s="30">
        <f>IF(C56="","",SUMIFS('Planificación 2026-1'!R:R,'Planificación 2026-1'!W:W,C56,'Planificación 2026-1'!E:E,"PRINCIPAL",'Planificación 2026-1'!X:X,"HIBRIDO PRESENCIAL"))</f>
        <v>0</v>
      </c>
      <c r="DI56" s="78" t="str">
        <f t="shared" si="5"/>
        <v>P02 P04</v>
      </c>
      <c r="DJ56" s="78">
        <f>IF(C56="","",SUMIFS('Planificación 2026-1'!R:R,'Planificación 2026-1'!W:W,C56,'Planificación 2026-1'!E:E,"FILIAL",'Planificación 2026-1'!X:X,"VIRTUAL"))</f>
        <v>0</v>
      </c>
      <c r="DK56" s="80">
        <f>IF(C56="","",SUMIFS('Planificación 2026-1'!R:R,'Planificación 2026-1'!W:W,C56,'Planificación 2026-1'!E:E,"FILIAL",'Planificación 2026-1'!X:X,"PRESENCIAL"))</f>
        <v>10</v>
      </c>
      <c r="DL56" s="42">
        <f>IF(C56="","",SUMIFS('Planificación 2026-1'!R:R,'Planificación 2026-1'!W:W,C56,'Planificación 2026-1'!E:E,"FILIAL",'Planificación 2026-1'!X:X,"HIBRIDO PRESENCIAL"))</f>
        <v>0</v>
      </c>
      <c r="DM56" s="81" t="str">
        <f t="shared" si="6"/>
        <v/>
      </c>
      <c r="DN56" s="78">
        <f>IF(C56="","",SUMIFS('Planificación 2026-1'!R:R,'Planificación 2026-1'!W:W,C56,'Planificación 2026-1'!E:E,"SUNAMPE",'Planificación 2026-1'!X:X,"VIRTUAL"))</f>
        <v>0</v>
      </c>
      <c r="DO56" s="42">
        <f>IF(C56="","",SUMIFS('Planificación 2026-1'!R:R,'Planificación 2026-1'!W:W,C56,'Planificación 2026-1'!E:E,"SUNAMPE",'Planificación 2026-1'!X:X,"PRESENCIAL"))</f>
        <v>0</v>
      </c>
      <c r="DP56" s="81" t="str">
        <f t="shared" si="7"/>
        <v/>
      </c>
      <c r="DQ56" s="78">
        <f>IF(C56="","",SUMIFS('Planificación 2026-1'!R:R,'Planificación 2026-1'!W:W,C56,'Planificación 2026-1'!E:E,"HUAURA",'Planificación 2026-1'!X:X,"VIRTUAL"))</f>
        <v>0</v>
      </c>
      <c r="DR56" s="42">
        <f>IF(C56="","",SUMIFS('Planificación 2026-1'!R:R,'Planificación 2026-1'!W:W,C56,'Planificación 2026-1'!E:E,"HUAURA",'Planificación 2026-1'!X:X,"PRESENCIAL"))</f>
        <v>0</v>
      </c>
      <c r="DS56" s="48">
        <f>SUMIFS('Planificación 2026-1'!R:R,'Planificación 2026-1'!W:W,C56,'Planificación 2026-1'!E:E,"PRINCIPAL",'Planificación 2026-1'!X:X,"VIRTUAL",'Planificación 2026-1'!H:H,"&gt;2")</f>
        <v>0</v>
      </c>
      <c r="DT56" s="48">
        <f>SUMIFS('Planificación 2026-1'!R:R,'Planificación 2026-1'!W:W,C56,'Planificación 2026-1'!E:E,"PRINCIPAL",'Planificación 2026-1'!X:X,"&lt;&gt;VIRTUAL",'Planificación 2026-1'!H:H,"&gt;2")</f>
        <v>0</v>
      </c>
      <c r="DU56" s="48">
        <f>SUMIFS('Planificación 2026-1'!R:R,'Planificación 2026-1'!W:W,C56,'Planificación 2026-1'!E:E,"SUNAMPE",'Planificación 2026-1'!X:X,"VIRTUAL",'Planificación 2026-1'!H:H,"&gt;2")</f>
        <v>0</v>
      </c>
      <c r="DV56" s="48">
        <f>SUMIFS('Planificación 2026-1'!R:R,'Planificación 2026-1'!W:W,C56,'Planificación 2026-1'!E:E,"SUNAMPE",'Planificación 2026-1'!X:X,"&lt;&gt;VIRTUAL",'Planificación 2026-1'!H:H,"&gt;2")</f>
        <v>0</v>
      </c>
      <c r="DW56" s="48">
        <f>SUMIFS('Planificación 2026-1'!R:R,'Planificación 2026-1'!W:W,C56,'Planificación 2026-1'!E:E,"FILIAL",'Planificación 2026-1'!X:X,"VIRTUAL",'Planificación 2026-1'!H:H,"&gt;2")</f>
        <v>0</v>
      </c>
      <c r="DX56" s="48">
        <f>SUMIFS('Planificación 2026-1'!R:R,'Planificación 2026-1'!W:W,C56,'Planificación 2026-1'!E:E,"FILIAL",'Planificación 2026-1'!X:X,"&lt;&gt;VIRTUAL",'Planificación 2026-1'!H:H,"&gt;2")</f>
        <v>0</v>
      </c>
      <c r="DY56" s="48">
        <f>SUMIFS('Planificación 2026-1'!R:R,'Planificación 2026-1'!W:W,C56,'Planificación 2026-1'!E:E,"PORUMA",'Planificación 2026-1'!X:X,"VIRTUAL",'Planificación 2026-1'!H:H,"&gt;2")</f>
        <v>0</v>
      </c>
      <c r="DZ56" s="48">
        <f>SUMIFS('Planificación 2026-1'!R:R,'Planificación 2026-1'!W:W,C56,'Planificación 2026-1'!E:E,"PORUMA",'Planificación 2026-1'!X:X,"&lt;&gt;VIRTUAL",'Planificación 2026-1'!H:H,"&gt;2")</f>
        <v>0</v>
      </c>
      <c r="EA56" s="48">
        <f>SUMIFS('Planificación 2026-1'!R:R,'Planificación 2026-1'!W:W,C56,'Planificación 2026-1'!E:E,"HUAURA",'Planificación 2026-1'!X:X,"VIRTUAL",'Planificación 2026-1'!H:H,"&gt;2")</f>
        <v>0</v>
      </c>
      <c r="EB56" s="48">
        <f>SUMIFS('Planificación 2026-1'!R:R,'Planificación 2026-1'!W:W,C56,'Planificación 2026-1'!E:E,"HUAURA",'Planificación 2026-1'!X:X,"&lt;&gt;VIRTUAL",'Planificación 2026-1'!H:H,"&gt;2")</f>
        <v>0</v>
      </c>
      <c r="EC56" s="48">
        <f>SUMIFS('Planificación 2026-1'!R:R,'Planificación 2026-1'!W:W,C56,'Planificación 2026-1'!E:E,"PRINCIPAL",'Planificación 2026-1'!X:X,"VIRTUAL",'Planificación 2026-1'!H:H,"&lt;3")</f>
        <v>0</v>
      </c>
      <c r="ED56" s="48">
        <f>SUMIFS('Planificación 2026-1'!R:R,'Planificación 2026-1'!W:W,C56,'Planificación 2026-1'!E:E,"PRINCIPAL",'Planificación 2026-1'!X:X,"&lt;&gt;VIRTUAL",'Planificación 2026-1'!H:H,"&lt;3")</f>
        <v>0</v>
      </c>
      <c r="EE56" s="48">
        <f>SUMIFS('Planificación 2026-1'!R:R,'Planificación 2026-1'!W:W,C56,'Planificación 2026-1'!E:E,"SUNAMPE",'Planificación 2026-1'!X:X,"VIRTUAL",'Planificación 2026-1'!H:H,"&lt;3")</f>
        <v>0</v>
      </c>
      <c r="EF56" s="48">
        <f>SUMIFS('Planificación 2026-1'!R:R,'Planificación 2026-1'!W:W,C56,'Planificación 2026-1'!E:E,"SUNAMPE",'Planificación 2026-1'!X:X,"&lt;&gt;VIRTUAL",'Planificación 2026-1'!H:H,"&lt;3")</f>
        <v>0</v>
      </c>
      <c r="EG56" s="48">
        <f>SUMIFS('Planificación 2026-1'!R:R,'Planificación 2026-1'!W:W,C56,'Planificación 2026-1'!E:E,"FILIAL",'Planificación 2026-1'!X:X,"VIRTUAL",'Planificación 2026-1'!H:H,"&lt;3")</f>
        <v>0</v>
      </c>
      <c r="EH56" s="48">
        <f>SUMIFS('Planificación 2026-1'!R:R,'Planificación 2026-1'!W:W,C56,'Planificación 2026-1'!E:E,"FILIAL",'Planificación 2026-1'!X:X,"&lt;&gt;VIRTUAL",'Planificación 2026-1'!H:H,"&lt;3")</f>
        <v>10</v>
      </c>
      <c r="EI56" s="48">
        <f>SUMIFS('Planificación 2026-1'!R:R,'Planificación 2026-1'!W:W,C56,'Planificación 2026-1'!E:E,"PORUMA",'Planificación 2026-1'!X:X,"VIRTUAL",'Planificación 2026-1'!H:H,"&lt;3")</f>
        <v>0</v>
      </c>
      <c r="EJ56" s="48">
        <f>SUMIFS('Planificación 2026-1'!R:R,'Planificación 2026-1'!W:W,C56,'Planificación 2026-1'!E:E,"PORUMA",'Planificación 2026-1'!X:X,"&lt;&gt;VIRTUAL",'Planificación 2026-1'!H:H,"&lt;3")</f>
        <v>4</v>
      </c>
      <c r="EK56" s="48">
        <f>SUMIFS('Planificación 2026-1'!R:R,'Planificación 2026-1'!W:W,C56,'Planificación 2026-1'!E:E,"HUAURA",'Planificación 2026-1'!X:X,"VIRTUAL",'Planificación 2026-1'!H:H,"&lt;3")</f>
        <v>0</v>
      </c>
      <c r="EL56" s="48">
        <f>SUMIFS('Planificación 2026-1'!R:R,'Planificación 2026-1'!W:W,C56,'Planificación 2026-1'!E:E,"HUAURA",'Planificación 2026-1'!X:X,"&lt;&gt;VIRTUAL",'Planificación 2026-1'!H:H,"&lt;3")</f>
        <v>0</v>
      </c>
      <c r="EM56" s="48">
        <f t="shared" si="8"/>
        <v>10</v>
      </c>
      <c r="EN56" s="48">
        <f t="shared" si="9"/>
        <v>0</v>
      </c>
      <c r="EO56" s="48">
        <f t="shared" si="10"/>
        <v>4</v>
      </c>
      <c r="EP56" s="48">
        <f t="shared" si="11"/>
        <v>0</v>
      </c>
      <c r="EQ56" s="48">
        <f t="shared" si="12"/>
        <v>0</v>
      </c>
      <c r="ER56" s="48"/>
      <c r="ES56" s="48">
        <f t="shared" si="13"/>
        <v>0</v>
      </c>
      <c r="ET56" s="48">
        <f t="shared" si="14"/>
        <v>10</v>
      </c>
      <c r="EU56" s="48" t="b">
        <f t="shared" si="15"/>
        <v>0</v>
      </c>
      <c r="EV56" s="48" t="str">
        <f t="shared" si="16"/>
        <v/>
      </c>
      <c r="EW56" s="48" t="str">
        <f t="shared" si="17"/>
        <v>PRESENCIAL</v>
      </c>
    </row>
    <row r="57" spans="1:153" x14ac:dyDescent="0.3">
      <c r="A57" s="53"/>
      <c r="B57" s="383">
        <v>54</v>
      </c>
      <c r="C57" s="107" t="s">
        <v>70</v>
      </c>
      <c r="D57" s="82">
        <f>SUMIF('Planificación 2026-1'!W:W,C57,'Planificación 2026-1'!R:R)</f>
        <v>37</v>
      </c>
      <c r="E57" s="384" t="s">
        <v>341</v>
      </c>
      <c r="F57" s="107" t="s">
        <v>430</v>
      </c>
      <c r="G57" s="107" t="s">
        <v>279</v>
      </c>
      <c r="H57" s="107" t="s">
        <v>446</v>
      </c>
      <c r="I57" s="77" t="str">
        <f>IF(SUM(COUNTIFS('Planificación 2026-1'!E:E,"PRINCIPAL",'Planificación 2026-1'!W:W,C57,'Planificación 2026-1'!G:G,"AF"))&gt;0,"P01"," ")</f>
        <v xml:space="preserve"> </v>
      </c>
      <c r="J57" s="78" t="str">
        <f>IF(SUM(COUNTIFS('Planificación 2026-1'!E:E,"PRINCIPAL",'Planificación 2026-1'!W:W,C57,'Planificación 2026-1'!G:G,"EN"))&gt;0,"P02"," ")</f>
        <v xml:space="preserve"> </v>
      </c>
      <c r="K57" s="78" t="str">
        <f>IF(SUM(COUNTIFS('Planificación 2026-1'!E:E,"PRINCIPAL",'Planificación 2026-1'!W:W,C57,'Planificación 2026-1'!G:G,"IS"))&gt;0,"P03"," ")</f>
        <v xml:space="preserve"> </v>
      </c>
      <c r="L57" s="78" t="str">
        <f>IF(SUM(COUNTIFS('Planificación 2026-1'!E:E,"PRINCIPAL",'Planificación 2026-1'!W:W,C57,'Planificación 2026-1'!G:G,"PS"))&gt;0,"P04"," ")</f>
        <v xml:space="preserve"> </v>
      </c>
      <c r="M57" s="78"/>
      <c r="N57" s="78" t="str">
        <f>IF(SUM(COUNTIFS('Planificación 2026-1'!E:E,"PRINCIPAL",'Planificación 2026-1'!W:W,C57,'Planificación 2026-1'!G:G,"IN"))&gt;0,"P06"," ")</f>
        <v xml:space="preserve"> </v>
      </c>
      <c r="O57" s="78" t="str">
        <f>IF(SUM(COUNTIFS('Planificación 2026-1'!E:E,"PRINCIPAL",'Planificación 2026-1'!W:W,C57,'Planificación 2026-1'!G:G,"CA"))&gt;0,"P07"," ")</f>
        <v xml:space="preserve"> </v>
      </c>
      <c r="P57" s="78" t="str">
        <f>IF(SUM(COUNTIFS('Planificación 2026-1'!E:E,"PRINCIPAL",'Planificación 2026-1'!W:W,C57,'Planificación 2026-1'!G:G,"DE"))&gt;0,"P08"," ")</f>
        <v xml:space="preserve"> </v>
      </c>
      <c r="Q57" s="78" t="str">
        <f>IF(SUM(COUNTIFS('Planificación 2026-1'!E:E,"PRINCIPAL",'Planificación 2026-1'!W:W,C57,'Planificación 2026-1'!G:G,"OB"))&gt;0,"P09"," ")</f>
        <v xml:space="preserve"> </v>
      </c>
      <c r="R57" s="78" t="str">
        <f>IF(SUM(COUNTIFS('Planificación 2026-1'!E:E,"PRINCIPAL",'Planificación 2026-1'!W:W,C57,'Planificación 2026-1'!G:G,"MH"))&gt;0,"P31"," ")</f>
        <v xml:space="preserve"> </v>
      </c>
      <c r="S57" s="78" t="str">
        <f>IF(SUM(COUNTIFS('Planificación 2026-1'!E:E,"PRINCIPAL",'Planificación 2026-1'!W:W,C57,'Planificación 2026-1'!G:G,"IC"))&gt;0,"P32"," ")</f>
        <v xml:space="preserve"> </v>
      </c>
      <c r="T57" s="78" t="str">
        <f>IF(SUM(COUNTIFS('Planificación 2026-1'!E:E,"PRINCIPAL",'Planificación 2026-1'!W:W,C57,'Planificación 2026-1'!G:G,"AR"))&gt;0,"P34"," ")</f>
        <v xml:space="preserve"> </v>
      </c>
      <c r="U57" s="78" t="str">
        <f>IF(SUM(COUNTIFS('Planificación 2026-1'!E:E,"PRINCIPAL",'Planificación 2026-1'!W:W,C57,'Planificación 2026-1'!G:G,"T1"))&gt;0,"P35"," ")</f>
        <v xml:space="preserve"> </v>
      </c>
      <c r="V57" s="78" t="str">
        <f>IF(SUM(COUNTIFS('Planificación 2026-1'!E:E,"PRINCIPAL",'Planificación 2026-1'!W:W,C57,'Planificación 2026-1'!G:G,"T3"))&gt;0,"P36"," ")</f>
        <v xml:space="preserve"> </v>
      </c>
      <c r="W57" s="78" t="str">
        <f>IF(SUM(COUNTIFS('Planificación 2026-1'!E:E,"PRINCIPAL",'Planificación 2026-1'!W:W,C57,'Planificación 2026-1'!G:G,"T2"))&gt;0,"P37"," ")</f>
        <v xml:space="preserve"> </v>
      </c>
      <c r="X57" s="78" t="str">
        <f>IF(SUM(COUNTIFS('Planificación 2026-1'!E:E,"PRINCIPAL",'Planificación 2026-1'!W:W,C57,'Planificación 2026-1'!G:G,"AE"))&gt;0,"P38"," ")</f>
        <v xml:space="preserve"> </v>
      </c>
      <c r="Y57" s="78" t="str">
        <f>IF(SUM(COUNTIFS('Planificación 2026-1'!E:E,"PRINCIPAL",'Planificación 2026-1'!W:W,C57,'Planificación 2026-1'!G:G,"T4"))&gt;0,"P55"," ")</f>
        <v xml:space="preserve"> </v>
      </c>
      <c r="Z57" s="78" t="str">
        <f>IF(SUM(COUNTIFS('Planificación 2026-1'!E:E,"FILIAL",'Planificación 2026-1'!W:W,C57,'Planificación 2026-1'!G:G,"AF"))&gt;0," P01"," ")</f>
        <v xml:space="preserve"> </v>
      </c>
      <c r="AA57" s="78" t="str">
        <f>IF(SUM(COUNTIFS('Planificación 2026-1'!E:E,"FILIAL",'Planificación 2026-1'!W:W,C57,'Planificación 2026-1'!G:G,"EN"))&gt;0,"P02"," ")</f>
        <v xml:space="preserve"> </v>
      </c>
      <c r="AB57" s="78" t="str">
        <f>IF(SUM(COUNTIFS('Planificación 2026-1'!E:E,"FILIAL",'Planificación 2026-1'!W:W,C57,'Planificación 2026-1'!G:G,"IS"))&gt;0,"P03"," ")</f>
        <v xml:space="preserve"> </v>
      </c>
      <c r="AC57" s="78" t="str">
        <f>IF(SUM(COUNTIFS('Planificación 2026-1'!E:E,"FILIAL",'Planificación 2026-1'!W:W,C57,'Planificación 2026-1'!G:G,"PS"))&gt;0,"P04"," ")</f>
        <v xml:space="preserve"> </v>
      </c>
      <c r="AD57" s="78"/>
      <c r="AE57" s="78" t="str">
        <f>IF(SUM(COUNTIFS('Planificación 2026-1'!E:E,"FILIAL",'Planificación 2026-1'!W:W,C57,'Planificación 2026-1'!G:G,"IN"))&gt;0,"P06"," ")</f>
        <v xml:space="preserve"> </v>
      </c>
      <c r="AF57" s="78" t="str">
        <f>IF(SUM(COUNTIFS('Planificación 2026-1'!E:E,"FILIAL",'Planificación 2026-1'!W:W,C57,'Planificación 2026-1'!G:G,"CA"))&gt;0,"P07"," ")</f>
        <v xml:space="preserve"> </v>
      </c>
      <c r="AG57" s="78" t="str">
        <f>IF(SUM(COUNTIFS('Planificación 2026-1'!E:E,"FILIAL",'Planificación 2026-1'!W:W,C57,'Planificación 2026-1'!G:G,"DE"))&gt;0,"P08"," ")</f>
        <v xml:space="preserve"> </v>
      </c>
      <c r="AH57" s="78" t="str">
        <f>IF(SUM(COUNTIFS('Planificación 2026-1'!E:E,"FILIAL",'Planificación 2026-1'!W:W,C57,'Planificación 2026-1'!G:G,"OB"))&gt;0,"P09"," ")</f>
        <v xml:space="preserve"> </v>
      </c>
      <c r="AI57" s="78" t="str">
        <f>IF(SUM(COUNTIFS('Planificación 2026-1'!E:E,"FILIAL",'Planificación 2026-1'!W:W,C57,'Planificación 2026-1'!G:G,"MH"))&gt;0,"P31"," ")</f>
        <v xml:space="preserve"> </v>
      </c>
      <c r="AJ57" s="78" t="str">
        <f>IF(SUM(COUNTIFS('Planificación 2026-1'!E:E,"FILIAL",'Planificación 2026-1'!W:W,C57,'Planificación 2026-1'!G:G,"IC"))&gt;0,"P32"," ")</f>
        <v xml:space="preserve"> </v>
      </c>
      <c r="AK57" s="78" t="str">
        <f>IF(SUM(COUNTIFS('Planificación 2026-1'!E:E,"FILIAL",'Planificación 2026-1'!W:W,C57,'Planificación 2026-1'!G:G,"AR"))&gt;0,"P34"," ")</f>
        <v xml:space="preserve"> </v>
      </c>
      <c r="AL57" s="78" t="str">
        <f>IF(SUM(COUNTIFS('Planificación 2026-1'!E:E,"FILIAL",'Planificación 2026-1'!W:W,C57,'Planificación 2026-1'!G:G,"T1"))&gt;0,"P35"," ")</f>
        <v xml:space="preserve"> </v>
      </c>
      <c r="AM57" s="78" t="str">
        <f>IF(SUM(COUNTIFS('Planificación 2026-1'!E:E,"FILIAL",'Planificación 2026-1'!W:W,C57,'Planificación 2026-1'!G:G,"T3"))&gt;0,"P36"," ")</f>
        <v xml:space="preserve"> </v>
      </c>
      <c r="AN57" s="78" t="str">
        <f>IF(SUM(COUNTIFS('Planificación 2026-1'!E:E,"FILIAL",'Planificación 2026-1'!W:W,C57,'Planificación 2026-1'!G:G,"T2"))&gt;0,"P37"," ")</f>
        <v xml:space="preserve"> </v>
      </c>
      <c r="AO57" s="78" t="str">
        <f>IF(SUM(COUNTIFS('Planificación 2026-1'!E:E,"FILIAL",'Planificación 2026-1'!W:W,C57,'Planificación 2026-1'!G:G,"AE"))&gt;0,"P38"," ")</f>
        <v xml:space="preserve"> </v>
      </c>
      <c r="AP57" s="78" t="str">
        <f>IF(SUM(COUNTIFS('Planificación 2026-1'!E:E,"FILIAL",'Planificación 2026-1'!W:W,C57,'Planificación 2026-1'!G:G,"T4"))&gt;0,"P55"," ")</f>
        <v xml:space="preserve"> </v>
      </c>
      <c r="AQ57" s="78" t="str">
        <f>IF(SUM(COUNTIFS('Planificación 2026-1'!E:E,"SUNAMPE",'Planificación 2026-1'!W:W,C57,'Planificación 2026-1'!G:G,"AF"))&gt;0," P01"," ")</f>
        <v xml:space="preserve"> </v>
      </c>
      <c r="AR57" s="78" t="str">
        <f>IF(SUM(COUNTIFS('Planificación 2026-1'!E:E,"SUNAMPE",'Planificación 2026-1'!W:W,C57,'Planificación 2026-1'!G:G,"EN"))&gt;0,"P02"," ")</f>
        <v xml:space="preserve"> </v>
      </c>
      <c r="AS57" s="78" t="str">
        <f>IF(SUM(COUNTIFS('Planificación 2026-1'!E:E,"SUNAMPE",'Planificación 2026-1'!W:W,C57,'Planificación 2026-1'!G:G,"IS"))&gt;0,"P03"," ")</f>
        <v xml:space="preserve"> </v>
      </c>
      <c r="AT57" s="78" t="str">
        <f>IF(SUM(COUNTIFS('Planificación 2026-1'!E:E,"SUNAMPE",'Planificación 2026-1'!W:W,C57,'Planificación 2026-1'!G:G,"PS"))&gt;0,"P04"," ")</f>
        <v xml:space="preserve"> </v>
      </c>
      <c r="AU57" s="78"/>
      <c r="AV57" s="78" t="str">
        <f>IF(SUM(COUNTIFS('Planificación 2026-1'!E:E,"SUNAMPE",'Planificación 2026-1'!W:W,C57,'Planificación 2026-1'!G:G,"IN"))&gt;0,"P06"," ")</f>
        <v xml:space="preserve"> </v>
      </c>
      <c r="AW57" s="78" t="str">
        <f>IF(SUM(COUNTIFS('Planificación 2026-1'!E:E,"SUNAMPE",'Planificación 2026-1'!W:W,C57,'Planificación 2026-1'!G:G,"CA"))&gt;0,"P07"," ")</f>
        <v xml:space="preserve"> </v>
      </c>
      <c r="AX57" s="78" t="str">
        <f>IF(SUM(COUNTIFS('Planificación 2026-1'!E:E,"SUNAMPE",'Planificación 2026-1'!W:W,C57,'Planificación 2026-1'!G:G,"DE"))&gt;0,"P08"," ")</f>
        <v xml:space="preserve"> </v>
      </c>
      <c r="AY57" s="78" t="str">
        <f>IF(SUM(COUNTIFS('Planificación 2026-1'!E:E,"SUNAMPE",'Planificación 2026-1'!W:W,C57,'Planificación 2026-1'!G:G,"OB"))&gt;0,"P09"," ")</f>
        <v xml:space="preserve"> </v>
      </c>
      <c r="AZ57" s="78" t="str">
        <f>IF(SUM(COUNTIFS('Planificación 2026-1'!E:E,"SUNAMPE",'Planificación 2026-1'!W:W,C57,'Planificación 2026-1'!G:G,"MH"))&gt;0,"P31"," ")</f>
        <v xml:space="preserve"> </v>
      </c>
      <c r="BA57" s="78" t="str">
        <f>IF(SUM(COUNTIFS('Planificación 2026-1'!E:E,"SUNAMPE",'Planificación 2026-1'!W:W,C57,'Planificación 2026-1'!G:G,"IC"))&gt;0,"P32"," ")</f>
        <v xml:space="preserve"> </v>
      </c>
      <c r="BB57" s="78" t="str">
        <f>IF(SUM(COUNTIFS('Planificación 2026-1'!E:E,"SUNAMPE",'Planificación 2026-1'!W:W,C57,'Planificación 2026-1'!G:G,"AR"))&gt;0,"P34"," ")</f>
        <v xml:space="preserve"> </v>
      </c>
      <c r="BC57" s="78" t="str">
        <f>IF(SUM(COUNTIFS('Planificación 2026-1'!E:E,"SUNAMPE",'Planificación 2026-1'!W:W,C57,'Planificación 2026-1'!G:G,"T1"))&gt;0,"P35"," ")</f>
        <v xml:space="preserve"> </v>
      </c>
      <c r="BD57" s="78" t="str">
        <f>IF(SUM(COUNTIFS('Planificación 2026-1'!E:E,"SUNAMPE",'Planificación 2026-1'!W:W,C57,'Planificación 2026-1'!G:G,"T3"))&gt;0,"P36"," ")</f>
        <v xml:space="preserve"> </v>
      </c>
      <c r="BE57" s="78" t="str">
        <f>IF(SUM(COUNTIFS('Planificación 2026-1'!E:E,"SUNAMPE",'Planificación 2026-1'!W:W,C57,'Planificación 2026-1'!G:G,"T2"))&gt;0,"P37"," ")</f>
        <v xml:space="preserve"> </v>
      </c>
      <c r="BF57" s="78" t="str">
        <f>IF(SUM(COUNTIFS('Planificación 2026-1'!E:E,"SUNAMPE",'Planificación 2026-1'!W:W,C57,'Planificación 2026-1'!G:G,"AE"))&gt;0,"P38"," ")</f>
        <v xml:space="preserve"> </v>
      </c>
      <c r="BG57" s="78" t="str">
        <f>IF(SUM(COUNTIFS('Planificación 2026-1'!E:E,"SUNAMPE",'Planificación 2026-1'!W:W,C57,'Planificación 2026-1'!G:G,"T4"))&gt;0,"P55"," ")</f>
        <v xml:space="preserve"> </v>
      </c>
      <c r="BH57" s="78" t="str">
        <f>IF(SUM(COUNTIFS('Planificación 2026-1'!E:E,"HUAURA",'Planificación 2026-1'!W:W,C57,'Planificación 2026-1'!G:G,"AF"))&gt;0," P01"," ")</f>
        <v xml:space="preserve"> </v>
      </c>
      <c r="BI57" s="78" t="str">
        <f>IF(SUM(COUNTIFS('Planificación 2026-1'!E:E,"HUAURA",'Planificación 2026-1'!W:W,C57,'Planificación 2026-1'!G:G,"EN"))&gt;0,"P02"," ")</f>
        <v>P02</v>
      </c>
      <c r="BJ57" s="78" t="str">
        <f>IF(SUM(COUNTIFS('Planificación 2026-1'!E:E,"HUAURA",'Planificación 2026-1'!W:W,C57,'Planificación 2026-1'!G:G,"IS"))&gt;0,"P03"," ")</f>
        <v xml:space="preserve"> </v>
      </c>
      <c r="BK57" s="78" t="str">
        <f>IF(SUM(COUNTIFS('Planificación 2026-1'!E:E,"HUAURA",'Planificación 2026-1'!W:W,C57,'Planificación 2026-1'!G:G,"PS"))&gt;0,"P04"," ")</f>
        <v>P04</v>
      </c>
      <c r="BL57" s="78"/>
      <c r="BM57" s="78" t="str">
        <f>IF(SUM(COUNTIFS('Planificación 2026-1'!E:E,"HUAURA",'Planificación 2026-1'!W:W,C57,'Planificación 2026-1'!G:G,"IN"))&gt;0,"P06"," ")</f>
        <v xml:space="preserve"> </v>
      </c>
      <c r="BN57" s="78" t="str">
        <f>IF(SUM(COUNTIFS('Planificación 2026-1'!E:E,"HUAURA",'Planificación 2026-1'!W:W,C57,'Planificación 2026-1'!G:G,"CA"))&gt;0,"P07"," ")</f>
        <v xml:space="preserve"> </v>
      </c>
      <c r="BO57" s="78" t="str">
        <f>IF(SUM(COUNTIFS('Planificación 2026-1'!E:E,"HUAURA",'Planificación 2026-1'!W:W,C57,'Planificación 2026-1'!G:G,"DE"))&gt;0,"P08"," ")</f>
        <v xml:space="preserve"> </v>
      </c>
      <c r="BP57" s="78" t="str">
        <f>IF(SUM(COUNTIFS('Planificación 2026-1'!E:E,"HUAURA",'Planificación 2026-1'!W:W,C57,'Planificación 2026-1'!G:G,"OB"))&gt;0,"P09"," ")</f>
        <v xml:space="preserve"> </v>
      </c>
      <c r="BQ57" s="78" t="str">
        <f>IF(SUM(COUNTIFS('Planificación 2026-1'!E:E,"HUAURA",'Planificación 2026-1'!W:W,C57,'Planificación 2026-1'!G:G,"MH"))&gt;0,"P31"," ")</f>
        <v xml:space="preserve"> </v>
      </c>
      <c r="BR57" s="78" t="str">
        <f>IF(SUM(COUNTIFS('Planificación 2026-1'!E:E,"HUAURA",'Planificación 2026-1'!W:W,C57,'Planificación 2026-1'!G:G,"IC"))&gt;0,"P32"," ")</f>
        <v xml:space="preserve"> </v>
      </c>
      <c r="BS57" s="78" t="str">
        <f>IF(SUM(COUNTIFS('Planificación 2026-1'!E:E,"HUAURA",'Planificación 2026-1'!W:W,C57,'Planificación 2026-1'!G:G,"AR"))&gt;0,"P34"," ")</f>
        <v xml:space="preserve"> </v>
      </c>
      <c r="BT57" s="78" t="str">
        <f>IF(SUM(COUNTIFS('Planificación 2026-1'!E:E,"HUAURA",'Planificación 2026-1'!W:W,C57,'Planificación 2026-1'!G:G,"T1"))&gt;0,"P35"," ")</f>
        <v xml:space="preserve"> </v>
      </c>
      <c r="BU57" s="78" t="str">
        <f>IF(SUM(COUNTIFS('Planificación 2026-1'!E:E,"HUAURA",'Planificación 2026-1'!W:W,C57,'Planificación 2026-1'!G:G,"T3"))&gt;0,"P36"," ")</f>
        <v xml:space="preserve"> </v>
      </c>
      <c r="BV57" s="78" t="str">
        <f>IF(SUM(COUNTIFS('Planificación 2026-1'!E:E,"HUAURA",'Planificación 2026-1'!W:W,C57,'Planificación 2026-1'!G:G,"T2"))&gt;0,"P37"," ")</f>
        <v xml:space="preserve"> </v>
      </c>
      <c r="BW57" s="78" t="str">
        <f>IF(SUM(COUNTIFS('Planificación 2026-1'!E:E,"HUAURA",'Planificación 2026-1'!W:W,C57,'Planificación 2026-1'!G:G,"AE"))&gt;0,"P38"," ")</f>
        <v xml:space="preserve"> </v>
      </c>
      <c r="BX57" s="78" t="str">
        <f>IF(SUM(COUNTIFS('Planificación 2026-1'!E:E,"HUAURA",'Planificación 2026-1'!W:W,C57,'Planificación 2026-1'!G:G,"T4"))&gt;0,"P55"," ")</f>
        <v xml:space="preserve"> </v>
      </c>
      <c r="BY57" s="79">
        <f>SUMIFS('Planificación 2026-1'!R:R,'Planificación 2026-1'!W:W,C57,'Planificación 2026-1'!G:G,"AF",'Planificación 2026-1'!H:H,"&gt;2")</f>
        <v>0</v>
      </c>
      <c r="BZ57" s="79">
        <f>SUMIFS('Planificación 2026-1'!R:R,'Planificación 2026-1'!W:W,C57,'Planificación 2026-1'!G:G,"EN",'Planificación 2026-1'!H:H,"&gt;2")</f>
        <v>0</v>
      </c>
      <c r="CA57" s="79">
        <f>SUMIFS('Planificación 2026-1'!R:R,'Planificación 2026-1'!W:W,C57,'Planificación 2026-1'!G:G,"IS",'Planificación 2026-1'!H:H,"&gt;2")</f>
        <v>0</v>
      </c>
      <c r="CB57" s="79">
        <f>SUMIFS('Planificación 2026-1'!R:R,'Planificación 2026-1'!W:W,C57,'Planificación 2026-1'!G:G,"PS",'Planificación 2026-1'!H:H,"&gt;2")</f>
        <v>0</v>
      </c>
      <c r="CC57" s="79">
        <f>SUMIFS('Planificación 2026-1'!R:R,'Planificación 2026-1'!W:W,C57,'Planificación 2026-1'!G:G,"IN",'Planificación 2026-1'!H:H,"&gt;2")</f>
        <v>0</v>
      </c>
      <c r="CD57" s="79">
        <f>SUMIFS('Planificación 2026-1'!R:R,'Planificación 2026-1'!W:W,C57,'Planificación 2026-1'!G:G,"CA",'Planificación 2026-1'!H:H,"&gt;2")</f>
        <v>0</v>
      </c>
      <c r="CE57" s="79">
        <f>SUMIFS('Planificación 2026-1'!R:R,'Planificación 2026-1'!W:W,C57,'Planificación 2026-1'!G:G,"DE",'Planificación 2026-1'!H:H,"&gt;2")</f>
        <v>0</v>
      </c>
      <c r="CF57" s="79">
        <f>SUMIFS('Planificación 2026-1'!R:R,'Planificación 2026-1'!W:W,C57,'Planificación 2026-1'!G:G,"OB",'Planificación 2026-1'!H:H,"&gt;2")</f>
        <v>0</v>
      </c>
      <c r="CG57" s="79">
        <f>SUMIFS('Planificación 2026-1'!R:R,'Planificación 2026-1'!W:W,C57,'Planificación 2026-1'!G:G,"MH",'Planificación 2026-1'!H:H,"&gt;2")</f>
        <v>0</v>
      </c>
      <c r="CH57" s="79">
        <f>SUMIFS('Planificación 2026-1'!R:R,'Planificación 2026-1'!W:W,C57,'Planificación 2026-1'!G:G,"IC",'Planificación 2026-1'!H:H,"&gt;2")</f>
        <v>0</v>
      </c>
      <c r="CI57" s="79">
        <f>SUMIFS('Planificación 2026-1'!R:R,'Planificación 2026-1'!W:W,C57,'Planificación 2026-1'!G:G,"AR",'Planificación 2026-1'!H:H,"&gt;2")</f>
        <v>0</v>
      </c>
      <c r="CJ57" s="79">
        <f>SUMIFS('Planificación 2026-1'!R:R,'Planificación 2026-1'!W:W,C57,'Planificación 2026-1'!G:G,"T1",'Planificación 2026-1'!H:H,"&gt;2")</f>
        <v>0</v>
      </c>
      <c r="CK57" s="79">
        <f>SUMIFS('Planificación 2026-1'!R:R,'Planificación 2026-1'!W:W,C57,'Planificación 2026-1'!G:G,"T3",'Planificación 2026-1'!H:H,"&gt;2")</f>
        <v>0</v>
      </c>
      <c r="CL57" s="79">
        <f>SUMIFS('Planificación 2026-1'!R:R,'Planificación 2026-1'!W:W,C57,'Planificación 2026-1'!G:G,"T2",'Planificación 2026-1'!H:H,"&gt;2")</f>
        <v>0</v>
      </c>
      <c r="CM57" s="79">
        <f>SUMIFS('Planificación 2026-1'!R:R,'Planificación 2026-1'!W:W,C57,'Planificación 2026-1'!G:G,"AE",'Planificación 2026-1'!H:H,"&gt;2")</f>
        <v>0</v>
      </c>
      <c r="CN57" s="79">
        <f>SUMIFS('Planificación 2026-1'!R:R,'Planificación 2026-1'!W:W,C57,'Planificación 2026-1'!G:G,"T4",'Planificación 2026-1'!H:H,"&gt;2")</f>
        <v>0</v>
      </c>
      <c r="CO57" s="79">
        <f>SUMIFS('Planificación 2026-1'!R:R,'Planificación 2026-1'!W:W,C57,'Planificación 2026-1'!G:G,"AF",'Planificación 2026-1'!H:H,"&lt;3")</f>
        <v>0</v>
      </c>
      <c r="CP57" s="79">
        <f>SUMIFS('Planificación 2026-1'!R:R,'Planificación 2026-1'!W:W,C57,'Planificación 2026-1'!G:G,"EN",'Planificación 2026-1'!H:H,"&lt;3")</f>
        <v>31</v>
      </c>
      <c r="CQ57" s="79">
        <f>SUMIFS('Planificación 2026-1'!R:R,'Planificación 2026-1'!W:W,C57,'Planificación 2026-1'!G:G,"IS",'Planificación 2026-1'!H:H,"&lt;3")</f>
        <v>0</v>
      </c>
      <c r="CR57" s="79">
        <f>SUMIFS('Planificación 2026-1'!R:R,'Planificación 2026-1'!W:W,C57,'Planificación 2026-1'!G:G,"PS",'Planificación 2026-1'!H:H,"&lt;3")</f>
        <v>6</v>
      </c>
      <c r="CS57" s="79">
        <f>SUMIFS('Planificación 2026-1'!R:R,'Planificación 2026-1'!W:W,C57,'Planificación 2026-1'!G:G,"IN",'Planificación 2026-1'!H:H,"&lt;3")</f>
        <v>0</v>
      </c>
      <c r="CT57" s="79">
        <f>SUMIFS('Planificación 2026-1'!R:R,'Planificación 2026-1'!W:W,C57,'Planificación 2026-1'!G:G,"CA",'Planificación 2026-1'!H:H,"&lt;3")</f>
        <v>0</v>
      </c>
      <c r="CU57" s="79">
        <f>SUMIFS('Planificación 2026-1'!R:R,'Planificación 2026-1'!W:W,C57,'Planificación 2026-1'!G:G,"DE",'Planificación 2026-1'!H:H,"&lt;3")</f>
        <v>0</v>
      </c>
      <c r="CV57" s="79">
        <f>SUMIFS('Planificación 2026-1'!R:R,'Planificación 2026-1'!W:W,C57,'Planificación 2026-1'!G:G,"OB",'Planificación 2026-1'!H:H,"&lt;3")</f>
        <v>0</v>
      </c>
      <c r="CW57" s="79">
        <f>SUMIFS('Planificación 2026-1'!R:R,'Planificación 2026-1'!W:W,C57,'Planificación 2026-1'!G:G,"MH",'Planificación 2026-1'!H:H,"&lt;3")</f>
        <v>0</v>
      </c>
      <c r="CX57" s="79">
        <f>SUMIFS('Planificación 2026-1'!R:R,'Planificación 2026-1'!W:W,C57,'Planificación 2026-1'!G:G,"IC",'Planificación 2026-1'!H:H,"&lt;3")</f>
        <v>0</v>
      </c>
      <c r="CY57" s="79">
        <f>SUMIFS('Planificación 2026-1'!R:R,'Planificación 2026-1'!W:W,C57,'Planificación 2026-1'!G:G,"AR",'Planificación 2026-1'!H:H,"&lt;3")</f>
        <v>0</v>
      </c>
      <c r="CZ57" s="79">
        <f>SUMIFS('Planificación 2026-1'!R:R,'Planificación 2026-1'!W:W,C57,'Planificación 2026-1'!G:G,"T1",'Planificación 2026-1'!H:H,"&lt;3")</f>
        <v>0</v>
      </c>
      <c r="DA57" s="79">
        <f>SUMIFS('Planificación 2026-1'!R:R,'Planificación 2026-1'!W:W,C57,'Planificación 2026-1'!G:G,"T3",'Planificación 2026-1'!H:H,"&lt;3")</f>
        <v>0</v>
      </c>
      <c r="DB57" s="79">
        <f>SUMIFS('Planificación 2026-1'!R:R,'Planificación 2026-1'!W:W,C57,'Planificación 2026-1'!G:G,"T2",'Planificación 2026-1'!H:H,"&lt;3")</f>
        <v>0</v>
      </c>
      <c r="DC57" s="79">
        <f>SUMIFS('Planificación 2026-1'!R:R,'Planificación 2026-1'!W:W,C57,'Planificación 2026-1'!G:G,"AE",'Planificación 2026-1'!H:H,"&lt;3")</f>
        <v>0</v>
      </c>
      <c r="DD57" s="79">
        <f>SUMIFS('Planificación 2026-1'!R:R,'Planificación 2026-1'!W:W,C57,'Planificación 2026-1'!G:G,"T4",'Planificación 2026-1'!H:H,"&lt;3")</f>
        <v>0</v>
      </c>
      <c r="DE57" s="78" t="str">
        <f t="shared" si="4"/>
        <v/>
      </c>
      <c r="DF57" s="30">
        <f>IF(C57="","",SUMIFS('Planificación 2026-1'!R:R,'Planificación 2026-1'!W:W,C57,'Planificación 2026-1'!E:E,"PRINCIPAL",'Planificación 2026-1'!X:X,"VIRTUAL"))</f>
        <v>0</v>
      </c>
      <c r="DG57" s="30">
        <f>IF(C57="","",SUMIFS('Planificación 2026-1'!R:R,'Planificación 2026-1'!W:W,C57,'Planificación 2026-1'!E:E,"PRINCIPAL",'Planificación 2026-1'!X:X,"PRESENCIAL"))</f>
        <v>0</v>
      </c>
      <c r="DH57" s="30">
        <f>IF(C57="","",SUMIFS('Planificación 2026-1'!R:R,'Planificación 2026-1'!W:W,C57,'Planificación 2026-1'!E:E,"PRINCIPAL",'Planificación 2026-1'!X:X,"HIBRIDO PRESENCIAL"))</f>
        <v>0</v>
      </c>
      <c r="DI57" s="78" t="str">
        <f t="shared" si="5"/>
        <v/>
      </c>
      <c r="DJ57" s="78">
        <f>IF(C57="","",SUMIFS('Planificación 2026-1'!R:R,'Planificación 2026-1'!W:W,C57,'Planificación 2026-1'!E:E,"FILIAL",'Planificación 2026-1'!X:X,"VIRTUAL"))</f>
        <v>0</v>
      </c>
      <c r="DK57" s="80">
        <f>IF(C57="","",SUMIFS('Planificación 2026-1'!R:R,'Planificación 2026-1'!W:W,C57,'Planificación 2026-1'!E:E,"FILIAL",'Planificación 2026-1'!X:X,"PRESENCIAL"))</f>
        <v>0</v>
      </c>
      <c r="DL57" s="42">
        <f>IF(C57="","",SUMIFS('Planificación 2026-1'!R:R,'Planificación 2026-1'!W:W,C57,'Planificación 2026-1'!E:E,"FILIAL",'Planificación 2026-1'!X:X,"HIBRIDO PRESENCIAL"))</f>
        <v>0</v>
      </c>
      <c r="DM57" s="81" t="str">
        <f t="shared" si="6"/>
        <v/>
      </c>
      <c r="DN57" s="78">
        <f>IF(C57="","",SUMIFS('Planificación 2026-1'!R:R,'Planificación 2026-1'!W:W,C57,'Planificación 2026-1'!E:E,"SUNAMPE",'Planificación 2026-1'!X:X,"VIRTUAL"))</f>
        <v>0</v>
      </c>
      <c r="DO57" s="42">
        <f>IF(C57="","",SUMIFS('Planificación 2026-1'!R:R,'Planificación 2026-1'!W:W,C57,'Planificación 2026-1'!E:E,"SUNAMPE",'Planificación 2026-1'!X:X,"PRESENCIAL"))</f>
        <v>0</v>
      </c>
      <c r="DP57" s="81" t="str">
        <f t="shared" si="7"/>
        <v>P02 P04</v>
      </c>
      <c r="DQ57" s="78">
        <f>IF(C57="","",SUMIFS('Planificación 2026-1'!R:R,'Planificación 2026-1'!W:W,C57,'Planificación 2026-1'!E:E,"HUAURA",'Planificación 2026-1'!X:X,"VIRTUAL"))</f>
        <v>0</v>
      </c>
      <c r="DR57" s="42">
        <f>IF(C57="","",SUMIFS('Planificación 2026-1'!R:R,'Planificación 2026-1'!W:W,C57,'Planificación 2026-1'!E:E,"HUAURA",'Planificación 2026-1'!X:X,"PRESENCIAL"))</f>
        <v>37</v>
      </c>
      <c r="DS57" s="48">
        <f>SUMIFS('Planificación 2026-1'!R:R,'Planificación 2026-1'!W:W,C57,'Planificación 2026-1'!E:E,"PRINCIPAL",'Planificación 2026-1'!X:X,"VIRTUAL",'Planificación 2026-1'!H:H,"&gt;2")</f>
        <v>0</v>
      </c>
      <c r="DT57" s="48">
        <f>SUMIFS('Planificación 2026-1'!R:R,'Planificación 2026-1'!W:W,C57,'Planificación 2026-1'!E:E,"PRINCIPAL",'Planificación 2026-1'!X:X,"&lt;&gt;VIRTUAL",'Planificación 2026-1'!H:H,"&gt;2")</f>
        <v>0</v>
      </c>
      <c r="DU57" s="48">
        <f>SUMIFS('Planificación 2026-1'!R:R,'Planificación 2026-1'!W:W,C57,'Planificación 2026-1'!E:E,"SUNAMPE",'Planificación 2026-1'!X:X,"VIRTUAL",'Planificación 2026-1'!H:H,"&gt;2")</f>
        <v>0</v>
      </c>
      <c r="DV57" s="48">
        <f>SUMIFS('Planificación 2026-1'!R:R,'Planificación 2026-1'!W:W,C57,'Planificación 2026-1'!E:E,"SUNAMPE",'Planificación 2026-1'!X:X,"&lt;&gt;VIRTUAL",'Planificación 2026-1'!H:H,"&gt;2")</f>
        <v>0</v>
      </c>
      <c r="DW57" s="48">
        <f>SUMIFS('Planificación 2026-1'!R:R,'Planificación 2026-1'!W:W,C57,'Planificación 2026-1'!E:E,"FILIAL",'Planificación 2026-1'!X:X,"VIRTUAL",'Planificación 2026-1'!H:H,"&gt;2")</f>
        <v>0</v>
      </c>
      <c r="DX57" s="48">
        <f>SUMIFS('Planificación 2026-1'!R:R,'Planificación 2026-1'!W:W,C57,'Planificación 2026-1'!E:E,"FILIAL",'Planificación 2026-1'!X:X,"&lt;&gt;VIRTUAL",'Planificación 2026-1'!H:H,"&gt;2")</f>
        <v>0</v>
      </c>
      <c r="DY57" s="48">
        <f>SUMIFS('Planificación 2026-1'!R:R,'Planificación 2026-1'!W:W,C57,'Planificación 2026-1'!E:E,"PORUMA",'Planificación 2026-1'!X:X,"VIRTUAL",'Planificación 2026-1'!H:H,"&gt;2")</f>
        <v>0</v>
      </c>
      <c r="DZ57" s="48">
        <f>SUMIFS('Planificación 2026-1'!R:R,'Planificación 2026-1'!W:W,C57,'Planificación 2026-1'!E:E,"PORUMA",'Planificación 2026-1'!X:X,"&lt;&gt;VIRTUAL",'Planificación 2026-1'!H:H,"&gt;2")</f>
        <v>0</v>
      </c>
      <c r="EA57" s="48">
        <f>SUMIFS('Planificación 2026-1'!R:R,'Planificación 2026-1'!W:W,C57,'Planificación 2026-1'!E:E,"HUAURA",'Planificación 2026-1'!X:X,"VIRTUAL",'Planificación 2026-1'!H:H,"&gt;2")</f>
        <v>0</v>
      </c>
      <c r="EB57" s="48">
        <f>SUMIFS('Planificación 2026-1'!R:R,'Planificación 2026-1'!W:W,C57,'Planificación 2026-1'!E:E,"HUAURA",'Planificación 2026-1'!X:X,"&lt;&gt;VIRTUAL",'Planificación 2026-1'!H:H,"&gt;2")</f>
        <v>0</v>
      </c>
      <c r="EC57" s="48">
        <f>SUMIFS('Planificación 2026-1'!R:R,'Planificación 2026-1'!W:W,C57,'Planificación 2026-1'!E:E,"PRINCIPAL",'Planificación 2026-1'!X:X,"VIRTUAL",'Planificación 2026-1'!H:H,"&lt;3")</f>
        <v>0</v>
      </c>
      <c r="ED57" s="48">
        <f>SUMIFS('Planificación 2026-1'!R:R,'Planificación 2026-1'!W:W,C57,'Planificación 2026-1'!E:E,"PRINCIPAL",'Planificación 2026-1'!X:X,"&lt;&gt;VIRTUAL",'Planificación 2026-1'!H:H,"&lt;3")</f>
        <v>0</v>
      </c>
      <c r="EE57" s="48">
        <f>SUMIFS('Planificación 2026-1'!R:R,'Planificación 2026-1'!W:W,C57,'Planificación 2026-1'!E:E,"SUNAMPE",'Planificación 2026-1'!X:X,"VIRTUAL",'Planificación 2026-1'!H:H,"&lt;3")</f>
        <v>0</v>
      </c>
      <c r="EF57" s="48">
        <f>SUMIFS('Planificación 2026-1'!R:R,'Planificación 2026-1'!W:W,C57,'Planificación 2026-1'!E:E,"SUNAMPE",'Planificación 2026-1'!X:X,"&lt;&gt;VIRTUAL",'Planificación 2026-1'!H:H,"&lt;3")</f>
        <v>0</v>
      </c>
      <c r="EG57" s="48">
        <f>SUMIFS('Planificación 2026-1'!R:R,'Planificación 2026-1'!W:W,C57,'Planificación 2026-1'!E:E,"FILIAL",'Planificación 2026-1'!X:X,"VIRTUAL",'Planificación 2026-1'!H:H,"&lt;3")</f>
        <v>0</v>
      </c>
      <c r="EH57" s="48">
        <f>SUMIFS('Planificación 2026-1'!R:R,'Planificación 2026-1'!W:W,C57,'Planificación 2026-1'!E:E,"FILIAL",'Planificación 2026-1'!X:X,"&lt;&gt;VIRTUAL",'Planificación 2026-1'!H:H,"&lt;3")</f>
        <v>0</v>
      </c>
      <c r="EI57" s="48">
        <f>SUMIFS('Planificación 2026-1'!R:R,'Planificación 2026-1'!W:W,C57,'Planificación 2026-1'!E:E,"PORUMA",'Planificación 2026-1'!X:X,"VIRTUAL",'Planificación 2026-1'!H:H,"&lt;3")</f>
        <v>0</v>
      </c>
      <c r="EJ57" s="48">
        <f>SUMIFS('Planificación 2026-1'!R:R,'Planificación 2026-1'!W:W,C57,'Planificación 2026-1'!E:E,"PORUMA",'Planificación 2026-1'!X:X,"&lt;&gt;VIRTUAL",'Planificación 2026-1'!H:H,"&lt;3")</f>
        <v>0</v>
      </c>
      <c r="EK57" s="48">
        <f>SUMIFS('Planificación 2026-1'!R:R,'Planificación 2026-1'!W:W,C57,'Planificación 2026-1'!E:E,"HUAURA",'Planificación 2026-1'!X:X,"VIRTUAL",'Planificación 2026-1'!H:H,"&lt;3")</f>
        <v>0</v>
      </c>
      <c r="EL57" s="48">
        <f>SUMIFS('Planificación 2026-1'!R:R,'Planificación 2026-1'!W:W,C57,'Planificación 2026-1'!E:E,"HUAURA",'Planificación 2026-1'!X:X,"&lt;&gt;VIRTUAL",'Planificación 2026-1'!H:H,"&lt;3")</f>
        <v>37</v>
      </c>
      <c r="EM57" s="48">
        <f t="shared" si="8"/>
        <v>0</v>
      </c>
      <c r="EN57" s="48">
        <f t="shared" si="9"/>
        <v>37</v>
      </c>
      <c r="EO57" s="48">
        <f t="shared" si="10"/>
        <v>0</v>
      </c>
      <c r="EP57" s="48">
        <f t="shared" si="11"/>
        <v>0</v>
      </c>
      <c r="EQ57" s="48">
        <f t="shared" si="12"/>
        <v>0</v>
      </c>
      <c r="ER57" s="48"/>
      <c r="ES57" s="48">
        <f t="shared" si="13"/>
        <v>0</v>
      </c>
      <c r="ET57" s="48">
        <f t="shared" si="14"/>
        <v>37</v>
      </c>
      <c r="EU57" s="48" t="b">
        <f t="shared" si="15"/>
        <v>1</v>
      </c>
      <c r="EV57" s="48" t="str">
        <f t="shared" si="16"/>
        <v/>
      </c>
      <c r="EW57" s="48" t="str">
        <f t="shared" si="17"/>
        <v>PRESENCIAL</v>
      </c>
    </row>
    <row r="58" spans="1:153" x14ac:dyDescent="0.3">
      <c r="A58" s="53"/>
      <c r="B58" s="383">
        <v>55</v>
      </c>
      <c r="C58" s="107" t="s">
        <v>72</v>
      </c>
      <c r="D58" s="82">
        <f>SUMIF('Planificación 2026-1'!W:W,C58,'Planificación 2026-1'!R:R)</f>
        <v>20</v>
      </c>
      <c r="E58" s="384" t="s">
        <v>319</v>
      </c>
      <c r="F58" s="107" t="s">
        <v>430</v>
      </c>
      <c r="G58" s="387" t="s">
        <v>431</v>
      </c>
      <c r="H58" s="107" t="s">
        <v>446</v>
      </c>
      <c r="I58" s="77" t="str">
        <f>IF(SUM(COUNTIFS('Planificación 2026-1'!E:E,"PRINCIPAL",'Planificación 2026-1'!W:W,C58,'Planificación 2026-1'!G:G,"AF"))&gt;0,"P01"," ")</f>
        <v xml:space="preserve"> </v>
      </c>
      <c r="J58" s="78" t="str">
        <f>IF(SUM(COUNTIFS('Planificación 2026-1'!E:E,"PRINCIPAL",'Planificación 2026-1'!W:W,C58,'Planificación 2026-1'!G:G,"EN"))&gt;0,"P02"," ")</f>
        <v>P02</v>
      </c>
      <c r="K58" s="78" t="str">
        <f>IF(SUM(COUNTIFS('Planificación 2026-1'!E:E,"PRINCIPAL",'Planificación 2026-1'!W:W,C58,'Planificación 2026-1'!G:G,"IS"))&gt;0,"P03"," ")</f>
        <v xml:space="preserve"> </v>
      </c>
      <c r="L58" s="78" t="str">
        <f>IF(SUM(COUNTIFS('Planificación 2026-1'!E:E,"PRINCIPAL",'Planificación 2026-1'!W:W,C58,'Planificación 2026-1'!G:G,"PS"))&gt;0,"P04"," ")</f>
        <v xml:space="preserve"> </v>
      </c>
      <c r="M58" s="78"/>
      <c r="N58" s="78" t="str">
        <f>IF(SUM(COUNTIFS('Planificación 2026-1'!E:E,"PRINCIPAL",'Planificación 2026-1'!W:W,C58,'Planificación 2026-1'!G:G,"IN"))&gt;0,"P06"," ")</f>
        <v xml:space="preserve"> </v>
      </c>
      <c r="O58" s="78" t="str">
        <f>IF(SUM(COUNTIFS('Planificación 2026-1'!E:E,"PRINCIPAL",'Planificación 2026-1'!W:W,C58,'Planificación 2026-1'!G:G,"CA"))&gt;0,"P07"," ")</f>
        <v xml:space="preserve"> </v>
      </c>
      <c r="P58" s="78" t="str">
        <f>IF(SUM(COUNTIFS('Planificación 2026-1'!E:E,"PRINCIPAL",'Planificación 2026-1'!W:W,C58,'Planificación 2026-1'!G:G,"DE"))&gt;0,"P08"," ")</f>
        <v xml:space="preserve"> </v>
      </c>
      <c r="Q58" s="78" t="str">
        <f>IF(SUM(COUNTIFS('Planificación 2026-1'!E:E,"PRINCIPAL",'Planificación 2026-1'!W:W,C58,'Planificación 2026-1'!G:G,"OB"))&gt;0,"P09"," ")</f>
        <v xml:space="preserve"> </v>
      </c>
      <c r="R58" s="78" t="str">
        <f>IF(SUM(COUNTIFS('Planificación 2026-1'!E:E,"PRINCIPAL",'Planificación 2026-1'!W:W,C58,'Planificación 2026-1'!G:G,"MH"))&gt;0,"P31"," ")</f>
        <v xml:space="preserve"> </v>
      </c>
      <c r="S58" s="78" t="str">
        <f>IF(SUM(COUNTIFS('Planificación 2026-1'!E:E,"PRINCIPAL",'Planificación 2026-1'!W:W,C58,'Planificación 2026-1'!G:G,"IC"))&gt;0,"P32"," ")</f>
        <v xml:space="preserve"> </v>
      </c>
      <c r="T58" s="78" t="str">
        <f>IF(SUM(COUNTIFS('Planificación 2026-1'!E:E,"PRINCIPAL",'Planificación 2026-1'!W:W,C58,'Planificación 2026-1'!G:G,"AR"))&gt;0,"P34"," ")</f>
        <v xml:space="preserve"> </v>
      </c>
      <c r="U58" s="78" t="str">
        <f>IF(SUM(COUNTIFS('Planificación 2026-1'!E:E,"PRINCIPAL",'Planificación 2026-1'!W:W,C58,'Planificación 2026-1'!G:G,"T1"))&gt;0,"P35"," ")</f>
        <v xml:space="preserve"> </v>
      </c>
      <c r="V58" s="78" t="str">
        <f>IF(SUM(COUNTIFS('Planificación 2026-1'!E:E,"PRINCIPAL",'Planificación 2026-1'!W:W,C58,'Planificación 2026-1'!G:G,"T3"))&gt;0,"P36"," ")</f>
        <v xml:space="preserve"> </v>
      </c>
      <c r="W58" s="78" t="str">
        <f>IF(SUM(COUNTIFS('Planificación 2026-1'!E:E,"PRINCIPAL",'Planificación 2026-1'!W:W,C58,'Planificación 2026-1'!G:G,"T2"))&gt;0,"P37"," ")</f>
        <v xml:space="preserve"> </v>
      </c>
      <c r="X58" s="78" t="str">
        <f>IF(SUM(COUNTIFS('Planificación 2026-1'!E:E,"PRINCIPAL",'Planificación 2026-1'!W:W,C58,'Planificación 2026-1'!G:G,"AE"))&gt;0,"P38"," ")</f>
        <v xml:space="preserve"> </v>
      </c>
      <c r="Y58" s="78" t="str">
        <f>IF(SUM(COUNTIFS('Planificación 2026-1'!E:E,"PRINCIPAL",'Planificación 2026-1'!W:W,C58,'Planificación 2026-1'!G:G,"T4"))&gt;0,"P55"," ")</f>
        <v xml:space="preserve"> </v>
      </c>
      <c r="Z58" s="78" t="str">
        <f>IF(SUM(COUNTIFS('Planificación 2026-1'!E:E,"FILIAL",'Planificación 2026-1'!W:W,C58,'Planificación 2026-1'!G:G,"AF"))&gt;0," P01"," ")</f>
        <v xml:space="preserve"> </v>
      </c>
      <c r="AA58" s="78" t="str">
        <f>IF(SUM(COUNTIFS('Planificación 2026-1'!E:E,"FILIAL",'Planificación 2026-1'!W:W,C58,'Planificación 2026-1'!G:G,"EN"))&gt;0,"P02"," ")</f>
        <v xml:space="preserve"> </v>
      </c>
      <c r="AB58" s="78" t="str">
        <f>IF(SUM(COUNTIFS('Planificación 2026-1'!E:E,"FILIAL",'Planificación 2026-1'!W:W,C58,'Planificación 2026-1'!G:G,"IS"))&gt;0,"P03"," ")</f>
        <v xml:space="preserve"> </v>
      </c>
      <c r="AC58" s="78" t="str">
        <f>IF(SUM(COUNTIFS('Planificación 2026-1'!E:E,"FILIAL",'Planificación 2026-1'!W:W,C58,'Planificación 2026-1'!G:G,"PS"))&gt;0,"P04"," ")</f>
        <v xml:space="preserve"> </v>
      </c>
      <c r="AD58" s="78"/>
      <c r="AE58" s="78" t="str">
        <f>IF(SUM(COUNTIFS('Planificación 2026-1'!E:E,"FILIAL",'Planificación 2026-1'!W:W,C58,'Planificación 2026-1'!G:G,"IN"))&gt;0,"P06"," ")</f>
        <v xml:space="preserve"> </v>
      </c>
      <c r="AF58" s="78" t="str">
        <f>IF(SUM(COUNTIFS('Planificación 2026-1'!E:E,"FILIAL",'Planificación 2026-1'!W:W,C58,'Planificación 2026-1'!G:G,"CA"))&gt;0,"P07"," ")</f>
        <v xml:space="preserve"> </v>
      </c>
      <c r="AG58" s="78" t="str">
        <f>IF(SUM(COUNTIFS('Planificación 2026-1'!E:E,"FILIAL",'Planificación 2026-1'!W:W,C58,'Planificación 2026-1'!G:G,"DE"))&gt;0,"P08"," ")</f>
        <v xml:space="preserve"> </v>
      </c>
      <c r="AH58" s="78" t="str">
        <f>IF(SUM(COUNTIFS('Planificación 2026-1'!E:E,"FILIAL",'Planificación 2026-1'!W:W,C58,'Planificación 2026-1'!G:G,"OB"))&gt;0,"P09"," ")</f>
        <v xml:space="preserve"> </v>
      </c>
      <c r="AI58" s="78" t="str">
        <f>IF(SUM(COUNTIFS('Planificación 2026-1'!E:E,"FILIAL",'Planificación 2026-1'!W:W,C58,'Planificación 2026-1'!G:G,"MH"))&gt;0,"P31"," ")</f>
        <v xml:space="preserve"> </v>
      </c>
      <c r="AJ58" s="78" t="str">
        <f>IF(SUM(COUNTIFS('Planificación 2026-1'!E:E,"FILIAL",'Planificación 2026-1'!W:W,C58,'Planificación 2026-1'!G:G,"IC"))&gt;0,"P32"," ")</f>
        <v xml:space="preserve"> </v>
      </c>
      <c r="AK58" s="78" t="str">
        <f>IF(SUM(COUNTIFS('Planificación 2026-1'!E:E,"FILIAL",'Planificación 2026-1'!W:W,C58,'Planificación 2026-1'!G:G,"AR"))&gt;0,"P34"," ")</f>
        <v xml:space="preserve"> </v>
      </c>
      <c r="AL58" s="78" t="str">
        <f>IF(SUM(COUNTIFS('Planificación 2026-1'!E:E,"FILIAL",'Planificación 2026-1'!W:W,C58,'Planificación 2026-1'!G:G,"T1"))&gt;0,"P35"," ")</f>
        <v xml:space="preserve"> </v>
      </c>
      <c r="AM58" s="78" t="str">
        <f>IF(SUM(COUNTIFS('Planificación 2026-1'!E:E,"FILIAL",'Planificación 2026-1'!W:W,C58,'Planificación 2026-1'!G:G,"T3"))&gt;0,"P36"," ")</f>
        <v xml:space="preserve"> </v>
      </c>
      <c r="AN58" s="78" t="str">
        <f>IF(SUM(COUNTIFS('Planificación 2026-1'!E:E,"FILIAL",'Planificación 2026-1'!W:W,C58,'Planificación 2026-1'!G:G,"T2"))&gt;0,"P37"," ")</f>
        <v xml:space="preserve"> </v>
      </c>
      <c r="AO58" s="78" t="str">
        <f>IF(SUM(COUNTIFS('Planificación 2026-1'!E:E,"FILIAL",'Planificación 2026-1'!W:W,C58,'Planificación 2026-1'!G:G,"AE"))&gt;0,"P38"," ")</f>
        <v xml:space="preserve"> </v>
      </c>
      <c r="AP58" s="78" t="str">
        <f>IF(SUM(COUNTIFS('Planificación 2026-1'!E:E,"FILIAL",'Planificación 2026-1'!W:W,C58,'Planificación 2026-1'!G:G,"T4"))&gt;0,"P55"," ")</f>
        <v xml:space="preserve"> </v>
      </c>
      <c r="AQ58" s="78" t="str">
        <f>IF(SUM(COUNTIFS('Planificación 2026-1'!E:E,"SUNAMPE",'Planificación 2026-1'!W:W,C58,'Planificación 2026-1'!G:G,"AF"))&gt;0," P01"," ")</f>
        <v xml:space="preserve"> </v>
      </c>
      <c r="AR58" s="78" t="str">
        <f>IF(SUM(COUNTIFS('Planificación 2026-1'!E:E,"SUNAMPE",'Planificación 2026-1'!W:W,C58,'Planificación 2026-1'!G:G,"EN"))&gt;0,"P02"," ")</f>
        <v xml:space="preserve"> </v>
      </c>
      <c r="AS58" s="78" t="str">
        <f>IF(SUM(COUNTIFS('Planificación 2026-1'!E:E,"SUNAMPE",'Planificación 2026-1'!W:W,C58,'Planificación 2026-1'!G:G,"IS"))&gt;0,"P03"," ")</f>
        <v xml:space="preserve"> </v>
      </c>
      <c r="AT58" s="78" t="str">
        <f>IF(SUM(COUNTIFS('Planificación 2026-1'!E:E,"SUNAMPE",'Planificación 2026-1'!W:W,C58,'Planificación 2026-1'!G:G,"PS"))&gt;0,"P04"," ")</f>
        <v>P04</v>
      </c>
      <c r="AU58" s="78"/>
      <c r="AV58" s="78" t="str">
        <f>IF(SUM(COUNTIFS('Planificación 2026-1'!E:E,"SUNAMPE",'Planificación 2026-1'!W:W,C58,'Planificación 2026-1'!G:G,"IN"))&gt;0,"P06"," ")</f>
        <v xml:space="preserve"> </v>
      </c>
      <c r="AW58" s="78" t="str">
        <f>IF(SUM(COUNTIFS('Planificación 2026-1'!E:E,"SUNAMPE",'Planificación 2026-1'!W:W,C58,'Planificación 2026-1'!G:G,"CA"))&gt;0,"P07"," ")</f>
        <v xml:space="preserve"> </v>
      </c>
      <c r="AX58" s="78" t="str">
        <f>IF(SUM(COUNTIFS('Planificación 2026-1'!E:E,"SUNAMPE",'Planificación 2026-1'!W:W,C58,'Planificación 2026-1'!G:G,"DE"))&gt;0,"P08"," ")</f>
        <v xml:space="preserve"> </v>
      </c>
      <c r="AY58" s="78" t="str">
        <f>IF(SUM(COUNTIFS('Planificación 2026-1'!E:E,"SUNAMPE",'Planificación 2026-1'!W:W,C58,'Planificación 2026-1'!G:G,"OB"))&gt;0,"P09"," ")</f>
        <v>P09</v>
      </c>
      <c r="AZ58" s="78" t="str">
        <f>IF(SUM(COUNTIFS('Planificación 2026-1'!E:E,"SUNAMPE",'Planificación 2026-1'!W:W,C58,'Planificación 2026-1'!G:G,"MH"))&gt;0,"P31"," ")</f>
        <v xml:space="preserve"> </v>
      </c>
      <c r="BA58" s="78" t="str">
        <f>IF(SUM(COUNTIFS('Planificación 2026-1'!E:E,"SUNAMPE",'Planificación 2026-1'!W:W,C58,'Planificación 2026-1'!G:G,"IC"))&gt;0,"P32"," ")</f>
        <v xml:space="preserve"> </v>
      </c>
      <c r="BB58" s="78" t="str">
        <f>IF(SUM(COUNTIFS('Planificación 2026-1'!E:E,"SUNAMPE",'Planificación 2026-1'!W:W,C58,'Planificación 2026-1'!G:G,"AR"))&gt;0,"P34"," ")</f>
        <v xml:space="preserve"> </v>
      </c>
      <c r="BC58" s="78" t="str">
        <f>IF(SUM(COUNTIFS('Planificación 2026-1'!E:E,"SUNAMPE",'Planificación 2026-1'!W:W,C58,'Planificación 2026-1'!G:G,"T1"))&gt;0,"P35"," ")</f>
        <v xml:space="preserve"> </v>
      </c>
      <c r="BD58" s="78" t="str">
        <f>IF(SUM(COUNTIFS('Planificación 2026-1'!E:E,"SUNAMPE",'Planificación 2026-1'!W:W,C58,'Planificación 2026-1'!G:G,"T3"))&gt;0,"P36"," ")</f>
        <v xml:space="preserve"> </v>
      </c>
      <c r="BE58" s="78" t="str">
        <f>IF(SUM(COUNTIFS('Planificación 2026-1'!E:E,"SUNAMPE",'Planificación 2026-1'!W:W,C58,'Planificación 2026-1'!G:G,"T2"))&gt;0,"P37"," ")</f>
        <v xml:space="preserve"> </v>
      </c>
      <c r="BF58" s="78" t="str">
        <f>IF(SUM(COUNTIFS('Planificación 2026-1'!E:E,"SUNAMPE",'Planificación 2026-1'!W:W,C58,'Planificación 2026-1'!G:G,"AE"))&gt;0,"P38"," ")</f>
        <v xml:space="preserve"> </v>
      </c>
      <c r="BG58" s="78" t="str">
        <f>IF(SUM(COUNTIFS('Planificación 2026-1'!E:E,"SUNAMPE",'Planificación 2026-1'!W:W,C58,'Planificación 2026-1'!G:G,"T4"))&gt;0,"P55"," ")</f>
        <v xml:space="preserve"> </v>
      </c>
      <c r="BH58" s="78" t="str">
        <f>IF(SUM(COUNTIFS('Planificación 2026-1'!E:E,"HUAURA",'Planificación 2026-1'!W:W,C58,'Planificación 2026-1'!G:G,"AF"))&gt;0," P01"," ")</f>
        <v xml:space="preserve"> </v>
      </c>
      <c r="BI58" s="78" t="str">
        <f>IF(SUM(COUNTIFS('Planificación 2026-1'!E:E,"HUAURA",'Planificación 2026-1'!W:W,C58,'Planificación 2026-1'!G:G,"EN"))&gt;0,"P02"," ")</f>
        <v xml:space="preserve"> </v>
      </c>
      <c r="BJ58" s="78" t="str">
        <f>IF(SUM(COUNTIFS('Planificación 2026-1'!E:E,"HUAURA",'Planificación 2026-1'!W:W,C58,'Planificación 2026-1'!G:G,"IS"))&gt;0,"P03"," ")</f>
        <v xml:space="preserve"> </v>
      </c>
      <c r="BK58" s="78" t="str">
        <f>IF(SUM(COUNTIFS('Planificación 2026-1'!E:E,"HUAURA",'Planificación 2026-1'!W:W,C58,'Planificación 2026-1'!G:G,"PS"))&gt;0,"P04"," ")</f>
        <v xml:space="preserve"> </v>
      </c>
      <c r="BL58" s="78"/>
      <c r="BM58" s="78" t="str">
        <f>IF(SUM(COUNTIFS('Planificación 2026-1'!E:E,"HUAURA",'Planificación 2026-1'!W:W,C58,'Planificación 2026-1'!G:G,"IN"))&gt;0,"P06"," ")</f>
        <v xml:space="preserve"> </v>
      </c>
      <c r="BN58" s="78" t="str">
        <f>IF(SUM(COUNTIFS('Planificación 2026-1'!E:E,"HUAURA",'Planificación 2026-1'!W:W,C58,'Planificación 2026-1'!G:G,"CA"))&gt;0,"P07"," ")</f>
        <v xml:space="preserve"> </v>
      </c>
      <c r="BO58" s="78" t="str">
        <f>IF(SUM(COUNTIFS('Planificación 2026-1'!E:E,"HUAURA",'Planificación 2026-1'!W:W,C58,'Planificación 2026-1'!G:G,"DE"))&gt;0,"P08"," ")</f>
        <v xml:space="preserve"> </v>
      </c>
      <c r="BP58" s="78" t="str">
        <f>IF(SUM(COUNTIFS('Planificación 2026-1'!E:E,"HUAURA",'Planificación 2026-1'!W:W,C58,'Planificación 2026-1'!G:G,"OB"))&gt;0,"P09"," ")</f>
        <v xml:space="preserve"> </v>
      </c>
      <c r="BQ58" s="78" t="str">
        <f>IF(SUM(COUNTIFS('Planificación 2026-1'!E:E,"HUAURA",'Planificación 2026-1'!W:W,C58,'Planificación 2026-1'!G:G,"MH"))&gt;0,"P31"," ")</f>
        <v xml:space="preserve"> </v>
      </c>
      <c r="BR58" s="78" t="str">
        <f>IF(SUM(COUNTIFS('Planificación 2026-1'!E:E,"HUAURA",'Planificación 2026-1'!W:W,C58,'Planificación 2026-1'!G:G,"IC"))&gt;0,"P32"," ")</f>
        <v xml:space="preserve"> </v>
      </c>
      <c r="BS58" s="78" t="str">
        <f>IF(SUM(COUNTIFS('Planificación 2026-1'!E:E,"HUAURA",'Planificación 2026-1'!W:W,C58,'Planificación 2026-1'!G:G,"AR"))&gt;0,"P34"," ")</f>
        <v xml:space="preserve"> </v>
      </c>
      <c r="BT58" s="78" t="str">
        <f>IF(SUM(COUNTIFS('Planificación 2026-1'!E:E,"HUAURA",'Planificación 2026-1'!W:W,C58,'Planificación 2026-1'!G:G,"T1"))&gt;0,"P35"," ")</f>
        <v xml:space="preserve"> </v>
      </c>
      <c r="BU58" s="78" t="str">
        <f>IF(SUM(COUNTIFS('Planificación 2026-1'!E:E,"HUAURA",'Planificación 2026-1'!W:W,C58,'Planificación 2026-1'!G:G,"T3"))&gt;0,"P36"," ")</f>
        <v xml:space="preserve"> </v>
      </c>
      <c r="BV58" s="78" t="str">
        <f>IF(SUM(COUNTIFS('Planificación 2026-1'!E:E,"HUAURA",'Planificación 2026-1'!W:W,C58,'Planificación 2026-1'!G:G,"T2"))&gt;0,"P37"," ")</f>
        <v xml:space="preserve"> </v>
      </c>
      <c r="BW58" s="78" t="str">
        <f>IF(SUM(COUNTIFS('Planificación 2026-1'!E:E,"HUAURA",'Planificación 2026-1'!W:W,C58,'Planificación 2026-1'!G:G,"AE"))&gt;0,"P38"," ")</f>
        <v xml:space="preserve"> </v>
      </c>
      <c r="BX58" s="78" t="str">
        <f>IF(SUM(COUNTIFS('Planificación 2026-1'!E:E,"HUAURA",'Planificación 2026-1'!W:W,C58,'Planificación 2026-1'!G:G,"T4"))&gt;0,"P55"," ")</f>
        <v xml:space="preserve"> </v>
      </c>
      <c r="BY58" s="79">
        <f>SUMIFS('Planificación 2026-1'!R:R,'Planificación 2026-1'!W:W,C58,'Planificación 2026-1'!G:G,"AF",'Planificación 2026-1'!H:H,"&gt;2")</f>
        <v>0</v>
      </c>
      <c r="BZ58" s="79">
        <f>SUMIFS('Planificación 2026-1'!R:R,'Planificación 2026-1'!W:W,C58,'Planificación 2026-1'!G:G,"EN",'Planificación 2026-1'!H:H,"&gt;2")</f>
        <v>0</v>
      </c>
      <c r="CA58" s="79">
        <f>SUMIFS('Planificación 2026-1'!R:R,'Planificación 2026-1'!W:W,C58,'Planificación 2026-1'!G:G,"IS",'Planificación 2026-1'!H:H,"&gt;2")</f>
        <v>0</v>
      </c>
      <c r="CB58" s="79">
        <f>SUMIFS('Planificación 2026-1'!R:R,'Planificación 2026-1'!W:W,C58,'Planificación 2026-1'!G:G,"PS",'Planificación 2026-1'!H:H,"&gt;2")</f>
        <v>0</v>
      </c>
      <c r="CC58" s="79">
        <f>SUMIFS('Planificación 2026-1'!R:R,'Planificación 2026-1'!W:W,C58,'Planificación 2026-1'!G:G,"IN",'Planificación 2026-1'!H:H,"&gt;2")</f>
        <v>0</v>
      </c>
      <c r="CD58" s="79">
        <f>SUMIFS('Planificación 2026-1'!R:R,'Planificación 2026-1'!W:W,C58,'Planificación 2026-1'!G:G,"CA",'Planificación 2026-1'!H:H,"&gt;2")</f>
        <v>0</v>
      </c>
      <c r="CE58" s="79">
        <f>SUMIFS('Planificación 2026-1'!R:R,'Planificación 2026-1'!W:W,C58,'Planificación 2026-1'!G:G,"DE",'Planificación 2026-1'!H:H,"&gt;2")</f>
        <v>0</v>
      </c>
      <c r="CF58" s="79">
        <f>SUMIFS('Planificación 2026-1'!R:R,'Planificación 2026-1'!W:W,C58,'Planificación 2026-1'!G:G,"OB",'Planificación 2026-1'!H:H,"&gt;2")</f>
        <v>0</v>
      </c>
      <c r="CG58" s="79">
        <f>SUMIFS('Planificación 2026-1'!R:R,'Planificación 2026-1'!W:W,C58,'Planificación 2026-1'!G:G,"MH",'Planificación 2026-1'!H:H,"&gt;2")</f>
        <v>0</v>
      </c>
      <c r="CH58" s="79">
        <f>SUMIFS('Planificación 2026-1'!R:R,'Planificación 2026-1'!W:W,C58,'Planificación 2026-1'!G:G,"IC",'Planificación 2026-1'!H:H,"&gt;2")</f>
        <v>0</v>
      </c>
      <c r="CI58" s="79">
        <f>SUMIFS('Planificación 2026-1'!R:R,'Planificación 2026-1'!W:W,C58,'Planificación 2026-1'!G:G,"AR",'Planificación 2026-1'!H:H,"&gt;2")</f>
        <v>0</v>
      </c>
      <c r="CJ58" s="79">
        <f>SUMIFS('Planificación 2026-1'!R:R,'Planificación 2026-1'!W:W,C58,'Planificación 2026-1'!G:G,"T1",'Planificación 2026-1'!H:H,"&gt;2")</f>
        <v>0</v>
      </c>
      <c r="CK58" s="79">
        <f>SUMIFS('Planificación 2026-1'!R:R,'Planificación 2026-1'!W:W,C58,'Planificación 2026-1'!G:G,"T3",'Planificación 2026-1'!H:H,"&gt;2")</f>
        <v>0</v>
      </c>
      <c r="CL58" s="79">
        <f>SUMIFS('Planificación 2026-1'!R:R,'Planificación 2026-1'!W:W,C58,'Planificación 2026-1'!G:G,"T2",'Planificación 2026-1'!H:H,"&gt;2")</f>
        <v>0</v>
      </c>
      <c r="CM58" s="79">
        <f>SUMIFS('Planificación 2026-1'!R:R,'Planificación 2026-1'!W:W,C58,'Planificación 2026-1'!G:G,"AE",'Planificación 2026-1'!H:H,"&gt;2")</f>
        <v>0</v>
      </c>
      <c r="CN58" s="79">
        <f>SUMIFS('Planificación 2026-1'!R:R,'Planificación 2026-1'!W:W,C58,'Planificación 2026-1'!G:G,"T4",'Planificación 2026-1'!H:H,"&gt;2")</f>
        <v>0</v>
      </c>
      <c r="CO58" s="79">
        <f>SUMIFS('Planificación 2026-1'!R:R,'Planificación 2026-1'!W:W,C58,'Planificación 2026-1'!G:G,"AF",'Planificación 2026-1'!H:H,"&lt;3")</f>
        <v>0</v>
      </c>
      <c r="CP58" s="79">
        <f>SUMIFS('Planificación 2026-1'!R:R,'Planificación 2026-1'!W:W,C58,'Planificación 2026-1'!G:G,"EN",'Planificación 2026-1'!H:H,"&lt;3")</f>
        <v>10</v>
      </c>
      <c r="CQ58" s="79">
        <f>SUMIFS('Planificación 2026-1'!R:R,'Planificación 2026-1'!W:W,C58,'Planificación 2026-1'!G:G,"IS",'Planificación 2026-1'!H:H,"&lt;3")</f>
        <v>0</v>
      </c>
      <c r="CR58" s="79">
        <f>SUMIFS('Planificación 2026-1'!R:R,'Planificación 2026-1'!W:W,C58,'Planificación 2026-1'!G:G,"PS",'Planificación 2026-1'!H:H,"&lt;3")</f>
        <v>5</v>
      </c>
      <c r="CS58" s="79">
        <f>SUMIFS('Planificación 2026-1'!R:R,'Planificación 2026-1'!W:W,C58,'Planificación 2026-1'!G:G,"IN",'Planificación 2026-1'!H:H,"&lt;3")</f>
        <v>0</v>
      </c>
      <c r="CT58" s="79">
        <f>SUMIFS('Planificación 2026-1'!R:R,'Planificación 2026-1'!W:W,C58,'Planificación 2026-1'!G:G,"CA",'Planificación 2026-1'!H:H,"&lt;3")</f>
        <v>0</v>
      </c>
      <c r="CU58" s="79">
        <f>SUMIFS('Planificación 2026-1'!R:R,'Planificación 2026-1'!W:W,C58,'Planificación 2026-1'!G:G,"DE",'Planificación 2026-1'!H:H,"&lt;3")</f>
        <v>0</v>
      </c>
      <c r="CV58" s="79">
        <f>SUMIFS('Planificación 2026-1'!R:R,'Planificación 2026-1'!W:W,C58,'Planificación 2026-1'!G:G,"OB",'Planificación 2026-1'!H:H,"&lt;3")</f>
        <v>5</v>
      </c>
      <c r="CW58" s="79">
        <f>SUMIFS('Planificación 2026-1'!R:R,'Planificación 2026-1'!W:W,C58,'Planificación 2026-1'!G:G,"MH",'Planificación 2026-1'!H:H,"&lt;3")</f>
        <v>0</v>
      </c>
      <c r="CX58" s="79">
        <f>SUMIFS('Planificación 2026-1'!R:R,'Planificación 2026-1'!W:W,C58,'Planificación 2026-1'!G:G,"IC",'Planificación 2026-1'!H:H,"&lt;3")</f>
        <v>0</v>
      </c>
      <c r="CY58" s="79">
        <f>SUMIFS('Planificación 2026-1'!R:R,'Planificación 2026-1'!W:W,C58,'Planificación 2026-1'!G:G,"AR",'Planificación 2026-1'!H:H,"&lt;3")</f>
        <v>0</v>
      </c>
      <c r="CZ58" s="79">
        <f>SUMIFS('Planificación 2026-1'!R:R,'Planificación 2026-1'!W:W,C58,'Planificación 2026-1'!G:G,"T1",'Planificación 2026-1'!H:H,"&lt;3")</f>
        <v>0</v>
      </c>
      <c r="DA58" s="79">
        <f>SUMIFS('Planificación 2026-1'!R:R,'Planificación 2026-1'!W:W,C58,'Planificación 2026-1'!G:G,"T3",'Planificación 2026-1'!H:H,"&lt;3")</f>
        <v>0</v>
      </c>
      <c r="DB58" s="79">
        <f>SUMIFS('Planificación 2026-1'!R:R,'Planificación 2026-1'!W:W,C58,'Planificación 2026-1'!G:G,"T2",'Planificación 2026-1'!H:H,"&lt;3")</f>
        <v>0</v>
      </c>
      <c r="DC58" s="79">
        <f>SUMIFS('Planificación 2026-1'!R:R,'Planificación 2026-1'!W:W,C58,'Planificación 2026-1'!G:G,"AE",'Planificación 2026-1'!H:H,"&lt;3")</f>
        <v>0</v>
      </c>
      <c r="DD58" s="79">
        <f>SUMIFS('Planificación 2026-1'!R:R,'Planificación 2026-1'!W:W,C58,'Planificación 2026-1'!G:G,"T4",'Planificación 2026-1'!H:H,"&lt;3")</f>
        <v>0</v>
      </c>
      <c r="DE58" s="78" t="str">
        <f t="shared" si="4"/>
        <v>P02</v>
      </c>
      <c r="DF58" s="30">
        <f>IF(C58="","",SUMIFS('Planificación 2026-1'!R:R,'Planificación 2026-1'!W:W,C58,'Planificación 2026-1'!E:E,"PRINCIPAL",'Planificación 2026-1'!X:X,"VIRTUAL"))</f>
        <v>0</v>
      </c>
      <c r="DG58" s="30">
        <f>IF(C58="","",SUMIFS('Planificación 2026-1'!R:R,'Planificación 2026-1'!W:W,C58,'Planificación 2026-1'!E:E,"PRINCIPAL",'Planificación 2026-1'!X:X,"PRESENCIAL"))</f>
        <v>10</v>
      </c>
      <c r="DH58" s="30">
        <f>IF(C58="","",SUMIFS('Planificación 2026-1'!R:R,'Planificación 2026-1'!W:W,C58,'Planificación 2026-1'!E:E,"PRINCIPAL",'Planificación 2026-1'!X:X,"HIBRIDO PRESENCIAL"))</f>
        <v>0</v>
      </c>
      <c r="DI58" s="78" t="str">
        <f t="shared" si="5"/>
        <v/>
      </c>
      <c r="DJ58" s="78">
        <f>IF(C58="","",SUMIFS('Planificación 2026-1'!R:R,'Planificación 2026-1'!W:W,C58,'Planificación 2026-1'!E:E,"FILIAL",'Planificación 2026-1'!X:X,"VIRTUAL"))</f>
        <v>0</v>
      </c>
      <c r="DK58" s="80">
        <f>IF(C58="","",SUMIFS('Planificación 2026-1'!R:R,'Planificación 2026-1'!W:W,C58,'Planificación 2026-1'!E:E,"FILIAL",'Planificación 2026-1'!X:X,"PRESENCIAL"))</f>
        <v>0</v>
      </c>
      <c r="DL58" s="42">
        <f>IF(C58="","",SUMIFS('Planificación 2026-1'!R:R,'Planificación 2026-1'!W:W,C58,'Planificación 2026-1'!E:E,"FILIAL",'Planificación 2026-1'!X:X,"HIBRIDO PRESENCIAL"))</f>
        <v>0</v>
      </c>
      <c r="DM58" s="81" t="str">
        <f t="shared" si="6"/>
        <v>P04 P09</v>
      </c>
      <c r="DN58" s="78">
        <f>IF(C58="","",SUMIFS('Planificación 2026-1'!R:R,'Planificación 2026-1'!W:W,C58,'Planificación 2026-1'!E:E,"SUNAMPE",'Planificación 2026-1'!X:X,"VIRTUAL"))</f>
        <v>0</v>
      </c>
      <c r="DO58" s="42">
        <f>IF(C58="","",SUMIFS('Planificación 2026-1'!R:R,'Planificación 2026-1'!W:W,C58,'Planificación 2026-1'!E:E,"SUNAMPE",'Planificación 2026-1'!X:X,"PRESENCIAL"))</f>
        <v>10</v>
      </c>
      <c r="DP58" s="81" t="str">
        <f t="shared" si="7"/>
        <v/>
      </c>
      <c r="DQ58" s="78">
        <f>IF(C58="","",SUMIFS('Planificación 2026-1'!R:R,'Planificación 2026-1'!W:W,C58,'Planificación 2026-1'!E:E,"HUAURA",'Planificación 2026-1'!X:X,"VIRTUAL"))</f>
        <v>0</v>
      </c>
      <c r="DR58" s="42">
        <f>IF(C58="","",SUMIFS('Planificación 2026-1'!R:R,'Planificación 2026-1'!W:W,C58,'Planificación 2026-1'!E:E,"HUAURA",'Planificación 2026-1'!X:X,"PRESENCIAL"))</f>
        <v>0</v>
      </c>
      <c r="DS58" s="48">
        <f>SUMIFS('Planificación 2026-1'!R:R,'Planificación 2026-1'!W:W,C58,'Planificación 2026-1'!E:E,"PRINCIPAL",'Planificación 2026-1'!X:X,"VIRTUAL",'Planificación 2026-1'!H:H,"&gt;2")</f>
        <v>0</v>
      </c>
      <c r="DT58" s="48">
        <f>SUMIFS('Planificación 2026-1'!R:R,'Planificación 2026-1'!W:W,C58,'Planificación 2026-1'!E:E,"PRINCIPAL",'Planificación 2026-1'!X:X,"&lt;&gt;VIRTUAL",'Planificación 2026-1'!H:H,"&gt;2")</f>
        <v>0</v>
      </c>
      <c r="DU58" s="48">
        <f>SUMIFS('Planificación 2026-1'!R:R,'Planificación 2026-1'!W:W,C58,'Planificación 2026-1'!E:E,"SUNAMPE",'Planificación 2026-1'!X:X,"VIRTUAL",'Planificación 2026-1'!H:H,"&gt;2")</f>
        <v>0</v>
      </c>
      <c r="DV58" s="48">
        <f>SUMIFS('Planificación 2026-1'!R:R,'Planificación 2026-1'!W:W,C58,'Planificación 2026-1'!E:E,"SUNAMPE",'Planificación 2026-1'!X:X,"&lt;&gt;VIRTUAL",'Planificación 2026-1'!H:H,"&gt;2")</f>
        <v>0</v>
      </c>
      <c r="DW58" s="48">
        <f>SUMIFS('Planificación 2026-1'!R:R,'Planificación 2026-1'!W:W,C58,'Planificación 2026-1'!E:E,"FILIAL",'Planificación 2026-1'!X:X,"VIRTUAL",'Planificación 2026-1'!H:H,"&gt;2")</f>
        <v>0</v>
      </c>
      <c r="DX58" s="48">
        <f>SUMIFS('Planificación 2026-1'!R:R,'Planificación 2026-1'!W:W,C58,'Planificación 2026-1'!E:E,"FILIAL",'Planificación 2026-1'!X:X,"&lt;&gt;VIRTUAL",'Planificación 2026-1'!H:H,"&gt;2")</f>
        <v>0</v>
      </c>
      <c r="DY58" s="48">
        <f>SUMIFS('Planificación 2026-1'!R:R,'Planificación 2026-1'!W:W,C58,'Planificación 2026-1'!E:E,"PORUMA",'Planificación 2026-1'!X:X,"VIRTUAL",'Planificación 2026-1'!H:H,"&gt;2")</f>
        <v>0</v>
      </c>
      <c r="DZ58" s="48">
        <f>SUMIFS('Planificación 2026-1'!R:R,'Planificación 2026-1'!W:W,C58,'Planificación 2026-1'!E:E,"PORUMA",'Planificación 2026-1'!X:X,"&lt;&gt;VIRTUAL",'Planificación 2026-1'!H:H,"&gt;2")</f>
        <v>0</v>
      </c>
      <c r="EA58" s="48">
        <f>SUMIFS('Planificación 2026-1'!R:R,'Planificación 2026-1'!W:W,C58,'Planificación 2026-1'!E:E,"HUAURA",'Planificación 2026-1'!X:X,"VIRTUAL",'Planificación 2026-1'!H:H,"&gt;2")</f>
        <v>0</v>
      </c>
      <c r="EB58" s="48">
        <f>SUMIFS('Planificación 2026-1'!R:R,'Planificación 2026-1'!W:W,C58,'Planificación 2026-1'!E:E,"HUAURA",'Planificación 2026-1'!X:X,"&lt;&gt;VIRTUAL",'Planificación 2026-1'!H:H,"&gt;2")</f>
        <v>0</v>
      </c>
      <c r="EC58" s="48">
        <f>SUMIFS('Planificación 2026-1'!R:R,'Planificación 2026-1'!W:W,C58,'Planificación 2026-1'!E:E,"PRINCIPAL",'Planificación 2026-1'!X:X,"VIRTUAL",'Planificación 2026-1'!H:H,"&lt;3")</f>
        <v>0</v>
      </c>
      <c r="ED58" s="48">
        <f>SUMIFS('Planificación 2026-1'!R:R,'Planificación 2026-1'!W:W,C58,'Planificación 2026-1'!E:E,"PRINCIPAL",'Planificación 2026-1'!X:X,"&lt;&gt;VIRTUAL",'Planificación 2026-1'!H:H,"&lt;3")</f>
        <v>10</v>
      </c>
      <c r="EE58" s="48">
        <f>SUMIFS('Planificación 2026-1'!R:R,'Planificación 2026-1'!W:W,C58,'Planificación 2026-1'!E:E,"SUNAMPE",'Planificación 2026-1'!X:X,"VIRTUAL",'Planificación 2026-1'!H:H,"&lt;3")</f>
        <v>0</v>
      </c>
      <c r="EF58" s="48">
        <f>SUMIFS('Planificación 2026-1'!R:R,'Planificación 2026-1'!W:W,C58,'Planificación 2026-1'!E:E,"SUNAMPE",'Planificación 2026-1'!X:X,"&lt;&gt;VIRTUAL",'Planificación 2026-1'!H:H,"&lt;3")</f>
        <v>10</v>
      </c>
      <c r="EG58" s="48">
        <f>SUMIFS('Planificación 2026-1'!R:R,'Planificación 2026-1'!W:W,C58,'Planificación 2026-1'!E:E,"FILIAL",'Planificación 2026-1'!X:X,"VIRTUAL",'Planificación 2026-1'!H:H,"&lt;3")</f>
        <v>0</v>
      </c>
      <c r="EH58" s="48">
        <f>SUMIFS('Planificación 2026-1'!R:R,'Planificación 2026-1'!W:W,C58,'Planificación 2026-1'!E:E,"FILIAL",'Planificación 2026-1'!X:X,"&lt;&gt;VIRTUAL",'Planificación 2026-1'!H:H,"&lt;3")</f>
        <v>0</v>
      </c>
      <c r="EI58" s="48">
        <f>SUMIFS('Planificación 2026-1'!R:R,'Planificación 2026-1'!W:W,C58,'Planificación 2026-1'!E:E,"PORUMA",'Planificación 2026-1'!X:X,"VIRTUAL",'Planificación 2026-1'!H:H,"&lt;3")</f>
        <v>0</v>
      </c>
      <c r="EJ58" s="48">
        <f>SUMIFS('Planificación 2026-1'!R:R,'Planificación 2026-1'!W:W,C58,'Planificación 2026-1'!E:E,"PORUMA",'Planificación 2026-1'!X:X,"&lt;&gt;VIRTUAL",'Planificación 2026-1'!H:H,"&lt;3")</f>
        <v>0</v>
      </c>
      <c r="EK58" s="48">
        <f>SUMIFS('Planificación 2026-1'!R:R,'Planificación 2026-1'!W:W,C58,'Planificación 2026-1'!E:E,"HUAURA",'Planificación 2026-1'!X:X,"VIRTUAL",'Planificación 2026-1'!H:H,"&lt;3")</f>
        <v>0</v>
      </c>
      <c r="EL58" s="48">
        <f>SUMIFS('Planificación 2026-1'!R:R,'Planificación 2026-1'!W:W,C58,'Planificación 2026-1'!E:E,"HUAURA",'Planificación 2026-1'!X:X,"&lt;&gt;VIRTUAL",'Planificación 2026-1'!H:H,"&lt;3")</f>
        <v>0</v>
      </c>
      <c r="EM58" s="48">
        <f t="shared" si="8"/>
        <v>0</v>
      </c>
      <c r="EN58" s="48">
        <f t="shared" si="9"/>
        <v>0</v>
      </c>
      <c r="EO58" s="48">
        <f t="shared" si="10"/>
        <v>0</v>
      </c>
      <c r="EP58" s="48">
        <f t="shared" si="11"/>
        <v>10</v>
      </c>
      <c r="EQ58" s="48">
        <f t="shared" si="12"/>
        <v>10</v>
      </c>
      <c r="ER58" s="48"/>
      <c r="ES58" s="48">
        <f t="shared" si="13"/>
        <v>0</v>
      </c>
      <c r="ET58" s="48">
        <f t="shared" si="14"/>
        <v>20</v>
      </c>
      <c r="EU58" s="48" t="b">
        <f t="shared" si="15"/>
        <v>1</v>
      </c>
      <c r="EV58" s="48" t="str">
        <f t="shared" si="16"/>
        <v/>
      </c>
      <c r="EW58" s="48" t="str">
        <f t="shared" si="17"/>
        <v>PRESENCIAL</v>
      </c>
    </row>
    <row r="59" spans="1:153" x14ac:dyDescent="0.3">
      <c r="A59" s="53"/>
      <c r="B59" s="383">
        <v>56</v>
      </c>
      <c r="C59" s="107" t="s">
        <v>65</v>
      </c>
      <c r="D59" s="82">
        <f>SUMIF('Planificación 2026-1'!W:W,C59,'Planificación 2026-1'!R:R)</f>
        <v>39</v>
      </c>
      <c r="E59" s="384" t="s">
        <v>341</v>
      </c>
      <c r="F59" s="107" t="s">
        <v>430</v>
      </c>
      <c r="G59" s="107" t="s">
        <v>302</v>
      </c>
      <c r="H59" s="107" t="s">
        <v>435</v>
      </c>
      <c r="I59" s="77" t="str">
        <f>IF(SUM(COUNTIFS('Planificación 2026-1'!E:E,"PRINCIPAL",'Planificación 2026-1'!W:W,C59,'Planificación 2026-1'!G:G,"AF"))&gt;0,"P01"," ")</f>
        <v xml:space="preserve"> </v>
      </c>
      <c r="J59" s="78" t="str">
        <f>IF(SUM(COUNTIFS('Planificación 2026-1'!E:E,"PRINCIPAL",'Planificación 2026-1'!W:W,C59,'Planificación 2026-1'!G:G,"EN"))&gt;0,"P02"," ")</f>
        <v xml:space="preserve"> </v>
      </c>
      <c r="K59" s="78" t="str">
        <f>IF(SUM(COUNTIFS('Planificación 2026-1'!E:E,"PRINCIPAL",'Planificación 2026-1'!W:W,C59,'Planificación 2026-1'!G:G,"IS"))&gt;0,"P03"," ")</f>
        <v xml:space="preserve"> </v>
      </c>
      <c r="L59" s="78" t="str">
        <f>IF(SUM(COUNTIFS('Planificación 2026-1'!E:E,"PRINCIPAL",'Planificación 2026-1'!W:W,C59,'Planificación 2026-1'!G:G,"PS"))&gt;0,"P04"," ")</f>
        <v xml:space="preserve"> </v>
      </c>
      <c r="M59" s="78"/>
      <c r="N59" s="78" t="str">
        <f>IF(SUM(COUNTIFS('Planificación 2026-1'!E:E,"PRINCIPAL",'Planificación 2026-1'!W:W,C59,'Planificación 2026-1'!G:G,"IN"))&gt;0,"P06"," ")</f>
        <v xml:space="preserve"> </v>
      </c>
      <c r="O59" s="78" t="str">
        <f>IF(SUM(COUNTIFS('Planificación 2026-1'!E:E,"PRINCIPAL",'Planificación 2026-1'!W:W,C59,'Planificación 2026-1'!G:G,"CA"))&gt;0,"P07"," ")</f>
        <v xml:space="preserve"> </v>
      </c>
      <c r="P59" s="78" t="str">
        <f>IF(SUM(COUNTIFS('Planificación 2026-1'!E:E,"PRINCIPAL",'Planificación 2026-1'!W:W,C59,'Planificación 2026-1'!G:G,"DE"))&gt;0,"P08"," ")</f>
        <v xml:space="preserve"> </v>
      </c>
      <c r="Q59" s="78" t="str">
        <f>IF(SUM(COUNTIFS('Planificación 2026-1'!E:E,"PRINCIPAL",'Planificación 2026-1'!W:W,C59,'Planificación 2026-1'!G:G,"OB"))&gt;0,"P09"," ")</f>
        <v xml:space="preserve"> </v>
      </c>
      <c r="R59" s="78" t="str">
        <f>IF(SUM(COUNTIFS('Planificación 2026-1'!E:E,"PRINCIPAL",'Planificación 2026-1'!W:W,C59,'Planificación 2026-1'!G:G,"MH"))&gt;0,"P31"," ")</f>
        <v xml:space="preserve"> </v>
      </c>
      <c r="S59" s="78" t="str">
        <f>IF(SUM(COUNTIFS('Planificación 2026-1'!E:E,"PRINCIPAL",'Planificación 2026-1'!W:W,C59,'Planificación 2026-1'!G:G,"IC"))&gt;0,"P32"," ")</f>
        <v xml:space="preserve"> </v>
      </c>
      <c r="T59" s="78" t="str">
        <f>IF(SUM(COUNTIFS('Planificación 2026-1'!E:E,"PRINCIPAL",'Planificación 2026-1'!W:W,C59,'Planificación 2026-1'!G:G,"AR"))&gt;0,"P34"," ")</f>
        <v xml:space="preserve"> </v>
      </c>
      <c r="U59" s="78" t="str">
        <f>IF(SUM(COUNTIFS('Planificación 2026-1'!E:E,"PRINCIPAL",'Planificación 2026-1'!W:W,C59,'Planificación 2026-1'!G:G,"T1"))&gt;0,"P35"," ")</f>
        <v xml:space="preserve"> </v>
      </c>
      <c r="V59" s="78" t="str">
        <f>IF(SUM(COUNTIFS('Planificación 2026-1'!E:E,"PRINCIPAL",'Planificación 2026-1'!W:W,C59,'Planificación 2026-1'!G:G,"T3"))&gt;0,"P36"," ")</f>
        <v xml:space="preserve"> </v>
      </c>
      <c r="W59" s="78" t="str">
        <f>IF(SUM(COUNTIFS('Planificación 2026-1'!E:E,"PRINCIPAL",'Planificación 2026-1'!W:W,C59,'Planificación 2026-1'!G:G,"T2"))&gt;0,"P37"," ")</f>
        <v xml:space="preserve"> </v>
      </c>
      <c r="X59" s="78" t="str">
        <f>IF(SUM(COUNTIFS('Planificación 2026-1'!E:E,"PRINCIPAL",'Planificación 2026-1'!W:W,C59,'Planificación 2026-1'!G:G,"AE"))&gt;0,"P38"," ")</f>
        <v xml:space="preserve"> </v>
      </c>
      <c r="Y59" s="78" t="str">
        <f>IF(SUM(COUNTIFS('Planificación 2026-1'!E:E,"PRINCIPAL",'Planificación 2026-1'!W:W,C59,'Planificación 2026-1'!G:G,"T4"))&gt;0,"P55"," ")</f>
        <v xml:space="preserve"> </v>
      </c>
      <c r="Z59" s="78" t="str">
        <f>IF(SUM(COUNTIFS('Planificación 2026-1'!E:E,"FILIAL",'Planificación 2026-1'!W:W,C59,'Planificación 2026-1'!G:G,"AF"))&gt;0," P01"," ")</f>
        <v xml:space="preserve"> </v>
      </c>
      <c r="AA59" s="78" t="str">
        <f>IF(SUM(COUNTIFS('Planificación 2026-1'!E:E,"FILIAL",'Planificación 2026-1'!W:W,C59,'Planificación 2026-1'!G:G,"EN"))&gt;0,"P02"," ")</f>
        <v xml:space="preserve"> </v>
      </c>
      <c r="AB59" s="78" t="str">
        <f>IF(SUM(COUNTIFS('Planificación 2026-1'!E:E,"FILIAL",'Planificación 2026-1'!W:W,C59,'Planificación 2026-1'!G:G,"IS"))&gt;0,"P03"," ")</f>
        <v xml:space="preserve"> </v>
      </c>
      <c r="AC59" s="78" t="str">
        <f>IF(SUM(COUNTIFS('Planificación 2026-1'!E:E,"FILIAL",'Planificación 2026-1'!W:W,C59,'Planificación 2026-1'!G:G,"PS"))&gt;0,"P04"," ")</f>
        <v xml:space="preserve"> </v>
      </c>
      <c r="AD59" s="78"/>
      <c r="AE59" s="78" t="str">
        <f>IF(SUM(COUNTIFS('Planificación 2026-1'!E:E,"FILIAL",'Planificación 2026-1'!W:W,C59,'Planificación 2026-1'!G:G,"IN"))&gt;0,"P06"," ")</f>
        <v xml:space="preserve"> </v>
      </c>
      <c r="AF59" s="78" t="str">
        <f>IF(SUM(COUNTIFS('Planificación 2026-1'!E:E,"FILIAL",'Planificación 2026-1'!W:W,C59,'Planificación 2026-1'!G:G,"CA"))&gt;0,"P07"," ")</f>
        <v xml:space="preserve"> </v>
      </c>
      <c r="AG59" s="78" t="str">
        <f>IF(SUM(COUNTIFS('Planificación 2026-1'!E:E,"FILIAL",'Planificación 2026-1'!W:W,C59,'Planificación 2026-1'!G:G,"DE"))&gt;0,"P08"," ")</f>
        <v xml:space="preserve"> </v>
      </c>
      <c r="AH59" s="78" t="str">
        <f>IF(SUM(COUNTIFS('Planificación 2026-1'!E:E,"FILIAL",'Planificación 2026-1'!W:W,C59,'Planificación 2026-1'!G:G,"OB"))&gt;0,"P09"," ")</f>
        <v xml:space="preserve"> </v>
      </c>
      <c r="AI59" s="78" t="str">
        <f>IF(SUM(COUNTIFS('Planificación 2026-1'!E:E,"FILIAL",'Planificación 2026-1'!W:W,C59,'Planificación 2026-1'!G:G,"MH"))&gt;0,"P31"," ")</f>
        <v xml:space="preserve"> </v>
      </c>
      <c r="AJ59" s="78" t="str">
        <f>IF(SUM(COUNTIFS('Planificación 2026-1'!E:E,"FILIAL",'Planificación 2026-1'!W:W,C59,'Planificación 2026-1'!G:G,"IC"))&gt;0,"P32"," ")</f>
        <v xml:space="preserve"> </v>
      </c>
      <c r="AK59" s="78" t="str">
        <f>IF(SUM(COUNTIFS('Planificación 2026-1'!E:E,"FILIAL",'Planificación 2026-1'!W:W,C59,'Planificación 2026-1'!G:G,"AR"))&gt;0,"P34"," ")</f>
        <v xml:space="preserve"> </v>
      </c>
      <c r="AL59" s="78" t="str">
        <f>IF(SUM(COUNTIFS('Planificación 2026-1'!E:E,"FILIAL",'Planificación 2026-1'!W:W,C59,'Planificación 2026-1'!G:G,"T1"))&gt;0,"P35"," ")</f>
        <v xml:space="preserve"> </v>
      </c>
      <c r="AM59" s="78" t="str">
        <f>IF(SUM(COUNTIFS('Planificación 2026-1'!E:E,"FILIAL",'Planificación 2026-1'!W:W,C59,'Planificación 2026-1'!G:G,"T3"))&gt;0,"P36"," ")</f>
        <v xml:space="preserve"> </v>
      </c>
      <c r="AN59" s="78" t="str">
        <f>IF(SUM(COUNTIFS('Planificación 2026-1'!E:E,"FILIAL",'Planificación 2026-1'!W:W,C59,'Planificación 2026-1'!G:G,"T2"))&gt;0,"P37"," ")</f>
        <v xml:space="preserve"> </v>
      </c>
      <c r="AO59" s="78" t="str">
        <f>IF(SUM(COUNTIFS('Planificación 2026-1'!E:E,"FILIAL",'Planificación 2026-1'!W:W,C59,'Planificación 2026-1'!G:G,"AE"))&gt;0,"P38"," ")</f>
        <v xml:space="preserve"> </v>
      </c>
      <c r="AP59" s="78" t="str">
        <f>IF(SUM(COUNTIFS('Planificación 2026-1'!E:E,"FILIAL",'Planificación 2026-1'!W:W,C59,'Planificación 2026-1'!G:G,"T4"))&gt;0,"P55"," ")</f>
        <v xml:space="preserve"> </v>
      </c>
      <c r="AQ59" s="78" t="str">
        <f>IF(SUM(COUNTIFS('Planificación 2026-1'!E:E,"SUNAMPE",'Planificación 2026-1'!W:W,C59,'Planificación 2026-1'!G:G,"AF"))&gt;0," P01"," ")</f>
        <v xml:space="preserve"> </v>
      </c>
      <c r="AR59" s="78" t="str">
        <f>IF(SUM(COUNTIFS('Planificación 2026-1'!E:E,"SUNAMPE",'Planificación 2026-1'!W:W,C59,'Planificación 2026-1'!G:G,"EN"))&gt;0,"P02"," ")</f>
        <v xml:space="preserve"> </v>
      </c>
      <c r="AS59" s="78" t="str">
        <f>IF(SUM(COUNTIFS('Planificación 2026-1'!E:E,"SUNAMPE",'Planificación 2026-1'!W:W,C59,'Planificación 2026-1'!G:G,"IS"))&gt;0,"P03"," ")</f>
        <v xml:space="preserve"> </v>
      </c>
      <c r="AT59" s="78" t="str">
        <f>IF(SUM(COUNTIFS('Planificación 2026-1'!E:E,"SUNAMPE",'Planificación 2026-1'!W:W,C59,'Planificación 2026-1'!G:G,"PS"))&gt;0,"P04"," ")</f>
        <v xml:space="preserve"> </v>
      </c>
      <c r="AU59" s="78"/>
      <c r="AV59" s="78" t="str">
        <f>IF(SUM(COUNTIFS('Planificación 2026-1'!E:E,"SUNAMPE",'Planificación 2026-1'!W:W,C59,'Planificación 2026-1'!G:G,"IN"))&gt;0,"P06"," ")</f>
        <v xml:space="preserve"> </v>
      </c>
      <c r="AW59" s="78" t="str">
        <f>IF(SUM(COUNTIFS('Planificación 2026-1'!E:E,"SUNAMPE",'Planificación 2026-1'!W:W,C59,'Planificación 2026-1'!G:G,"CA"))&gt;0,"P07"," ")</f>
        <v xml:space="preserve"> </v>
      </c>
      <c r="AX59" s="78" t="str">
        <f>IF(SUM(COUNTIFS('Planificación 2026-1'!E:E,"SUNAMPE",'Planificación 2026-1'!W:W,C59,'Planificación 2026-1'!G:G,"DE"))&gt;0,"P08"," ")</f>
        <v xml:space="preserve"> </v>
      </c>
      <c r="AY59" s="78" t="str">
        <f>IF(SUM(COUNTIFS('Planificación 2026-1'!E:E,"SUNAMPE",'Planificación 2026-1'!W:W,C59,'Planificación 2026-1'!G:G,"OB"))&gt;0,"P09"," ")</f>
        <v xml:space="preserve"> </v>
      </c>
      <c r="AZ59" s="78" t="str">
        <f>IF(SUM(COUNTIFS('Planificación 2026-1'!E:E,"SUNAMPE",'Planificación 2026-1'!W:W,C59,'Planificación 2026-1'!G:G,"MH"))&gt;0,"P31"," ")</f>
        <v>P31</v>
      </c>
      <c r="BA59" s="78" t="str">
        <f>IF(SUM(COUNTIFS('Planificación 2026-1'!E:E,"SUNAMPE",'Planificación 2026-1'!W:W,C59,'Planificación 2026-1'!G:G,"IC"))&gt;0,"P32"," ")</f>
        <v xml:space="preserve"> </v>
      </c>
      <c r="BB59" s="78" t="str">
        <f>IF(SUM(COUNTIFS('Planificación 2026-1'!E:E,"SUNAMPE",'Planificación 2026-1'!W:W,C59,'Planificación 2026-1'!G:G,"AR"))&gt;0,"P34"," ")</f>
        <v xml:space="preserve"> </v>
      </c>
      <c r="BC59" s="78" t="str">
        <f>IF(SUM(COUNTIFS('Planificación 2026-1'!E:E,"SUNAMPE",'Planificación 2026-1'!W:W,C59,'Planificación 2026-1'!G:G,"T1"))&gt;0,"P35"," ")</f>
        <v xml:space="preserve"> </v>
      </c>
      <c r="BD59" s="78" t="str">
        <f>IF(SUM(COUNTIFS('Planificación 2026-1'!E:E,"SUNAMPE",'Planificación 2026-1'!W:W,C59,'Planificación 2026-1'!G:G,"T3"))&gt;0,"P36"," ")</f>
        <v xml:space="preserve"> </v>
      </c>
      <c r="BE59" s="78" t="str">
        <f>IF(SUM(COUNTIFS('Planificación 2026-1'!E:E,"SUNAMPE",'Planificación 2026-1'!W:W,C59,'Planificación 2026-1'!G:G,"T2"))&gt;0,"P37"," ")</f>
        <v xml:space="preserve"> </v>
      </c>
      <c r="BF59" s="78" t="str">
        <f>IF(SUM(COUNTIFS('Planificación 2026-1'!E:E,"SUNAMPE",'Planificación 2026-1'!W:W,C59,'Planificación 2026-1'!G:G,"AE"))&gt;0,"P38"," ")</f>
        <v xml:space="preserve"> </v>
      </c>
      <c r="BG59" s="78" t="str">
        <f>IF(SUM(COUNTIFS('Planificación 2026-1'!E:E,"SUNAMPE",'Planificación 2026-1'!W:W,C59,'Planificación 2026-1'!G:G,"T4"))&gt;0,"P55"," ")</f>
        <v>P55</v>
      </c>
      <c r="BH59" s="78" t="str">
        <f>IF(SUM(COUNTIFS('Planificación 2026-1'!E:E,"HUAURA",'Planificación 2026-1'!W:W,C59,'Planificación 2026-1'!G:G,"AF"))&gt;0," P01"," ")</f>
        <v xml:space="preserve"> </v>
      </c>
      <c r="BI59" s="78" t="str">
        <f>IF(SUM(COUNTIFS('Planificación 2026-1'!E:E,"HUAURA",'Planificación 2026-1'!W:W,C59,'Planificación 2026-1'!G:G,"EN"))&gt;0,"P02"," ")</f>
        <v xml:space="preserve"> </v>
      </c>
      <c r="BJ59" s="78" t="str">
        <f>IF(SUM(COUNTIFS('Planificación 2026-1'!E:E,"HUAURA",'Planificación 2026-1'!W:W,C59,'Planificación 2026-1'!G:G,"IS"))&gt;0,"P03"," ")</f>
        <v xml:space="preserve"> </v>
      </c>
      <c r="BK59" s="78" t="str">
        <f>IF(SUM(COUNTIFS('Planificación 2026-1'!E:E,"HUAURA",'Planificación 2026-1'!W:W,C59,'Planificación 2026-1'!G:G,"PS"))&gt;0,"P04"," ")</f>
        <v xml:space="preserve"> </v>
      </c>
      <c r="BL59" s="78"/>
      <c r="BM59" s="78" t="str">
        <f>IF(SUM(COUNTIFS('Planificación 2026-1'!E:E,"HUAURA",'Planificación 2026-1'!W:W,C59,'Planificación 2026-1'!G:G,"IN"))&gt;0,"P06"," ")</f>
        <v xml:space="preserve"> </v>
      </c>
      <c r="BN59" s="78" t="str">
        <f>IF(SUM(COUNTIFS('Planificación 2026-1'!E:E,"HUAURA",'Planificación 2026-1'!W:W,C59,'Planificación 2026-1'!G:G,"CA"))&gt;0,"P07"," ")</f>
        <v xml:space="preserve"> </v>
      </c>
      <c r="BO59" s="78" t="str">
        <f>IF(SUM(COUNTIFS('Planificación 2026-1'!E:E,"HUAURA",'Planificación 2026-1'!W:W,C59,'Planificación 2026-1'!G:G,"DE"))&gt;0,"P08"," ")</f>
        <v xml:space="preserve"> </v>
      </c>
      <c r="BP59" s="78" t="str">
        <f>IF(SUM(COUNTIFS('Planificación 2026-1'!E:E,"HUAURA",'Planificación 2026-1'!W:W,C59,'Planificación 2026-1'!G:G,"OB"))&gt;0,"P09"," ")</f>
        <v xml:space="preserve"> </v>
      </c>
      <c r="BQ59" s="78" t="str">
        <f>IF(SUM(COUNTIFS('Planificación 2026-1'!E:E,"HUAURA",'Planificación 2026-1'!W:W,C59,'Planificación 2026-1'!G:G,"MH"))&gt;0,"P31"," ")</f>
        <v xml:space="preserve"> </v>
      </c>
      <c r="BR59" s="78" t="str">
        <f>IF(SUM(COUNTIFS('Planificación 2026-1'!E:E,"HUAURA",'Planificación 2026-1'!W:W,C59,'Planificación 2026-1'!G:G,"IC"))&gt;0,"P32"," ")</f>
        <v xml:space="preserve"> </v>
      </c>
      <c r="BS59" s="78" t="str">
        <f>IF(SUM(COUNTIFS('Planificación 2026-1'!E:E,"HUAURA",'Planificación 2026-1'!W:W,C59,'Planificación 2026-1'!G:G,"AR"))&gt;0,"P34"," ")</f>
        <v xml:space="preserve"> </v>
      </c>
      <c r="BT59" s="78" t="str">
        <f>IF(SUM(COUNTIFS('Planificación 2026-1'!E:E,"HUAURA",'Planificación 2026-1'!W:W,C59,'Planificación 2026-1'!G:G,"T1"))&gt;0,"P35"," ")</f>
        <v xml:space="preserve"> </v>
      </c>
      <c r="BU59" s="78" t="str">
        <f>IF(SUM(COUNTIFS('Planificación 2026-1'!E:E,"HUAURA",'Planificación 2026-1'!W:W,C59,'Planificación 2026-1'!G:G,"T3"))&gt;0,"P36"," ")</f>
        <v xml:space="preserve"> </v>
      </c>
      <c r="BV59" s="78" t="str">
        <f>IF(SUM(COUNTIFS('Planificación 2026-1'!E:E,"HUAURA",'Planificación 2026-1'!W:W,C59,'Planificación 2026-1'!G:G,"T2"))&gt;0,"P37"," ")</f>
        <v xml:space="preserve"> </v>
      </c>
      <c r="BW59" s="78" t="str">
        <f>IF(SUM(COUNTIFS('Planificación 2026-1'!E:E,"HUAURA",'Planificación 2026-1'!W:W,C59,'Planificación 2026-1'!G:G,"AE"))&gt;0,"P38"," ")</f>
        <v xml:space="preserve"> </v>
      </c>
      <c r="BX59" s="78" t="str">
        <f>IF(SUM(COUNTIFS('Planificación 2026-1'!E:E,"HUAURA",'Planificación 2026-1'!W:W,C59,'Planificación 2026-1'!G:G,"T4"))&gt;0,"P55"," ")</f>
        <v xml:space="preserve"> </v>
      </c>
      <c r="BY59" s="79">
        <f>SUMIFS('Planificación 2026-1'!R:R,'Planificación 2026-1'!W:W,C59,'Planificación 2026-1'!G:G,"AF",'Planificación 2026-1'!H:H,"&gt;2")</f>
        <v>0</v>
      </c>
      <c r="BZ59" s="79">
        <f>SUMIFS('Planificación 2026-1'!R:R,'Planificación 2026-1'!W:W,C59,'Planificación 2026-1'!G:G,"EN",'Planificación 2026-1'!H:H,"&gt;2")</f>
        <v>0</v>
      </c>
      <c r="CA59" s="79">
        <f>SUMIFS('Planificación 2026-1'!R:R,'Planificación 2026-1'!W:W,C59,'Planificación 2026-1'!G:G,"IS",'Planificación 2026-1'!H:H,"&gt;2")</f>
        <v>0</v>
      </c>
      <c r="CB59" s="79">
        <f>SUMIFS('Planificación 2026-1'!R:R,'Planificación 2026-1'!W:W,C59,'Planificación 2026-1'!G:G,"PS",'Planificación 2026-1'!H:H,"&gt;2")</f>
        <v>0</v>
      </c>
      <c r="CC59" s="79">
        <f>SUMIFS('Planificación 2026-1'!R:R,'Planificación 2026-1'!W:W,C59,'Planificación 2026-1'!G:G,"IN",'Planificación 2026-1'!H:H,"&gt;2")</f>
        <v>0</v>
      </c>
      <c r="CD59" s="79">
        <f>SUMIFS('Planificación 2026-1'!R:R,'Planificación 2026-1'!W:W,C59,'Planificación 2026-1'!G:G,"CA",'Planificación 2026-1'!H:H,"&gt;2")</f>
        <v>0</v>
      </c>
      <c r="CE59" s="79">
        <f>SUMIFS('Planificación 2026-1'!R:R,'Planificación 2026-1'!W:W,C59,'Planificación 2026-1'!G:G,"DE",'Planificación 2026-1'!H:H,"&gt;2")</f>
        <v>0</v>
      </c>
      <c r="CF59" s="79">
        <f>SUMIFS('Planificación 2026-1'!R:R,'Planificación 2026-1'!W:W,C59,'Planificación 2026-1'!G:G,"OB",'Planificación 2026-1'!H:H,"&gt;2")</f>
        <v>0</v>
      </c>
      <c r="CG59" s="79">
        <f>SUMIFS('Planificación 2026-1'!R:R,'Planificación 2026-1'!W:W,C59,'Planificación 2026-1'!G:G,"MH",'Planificación 2026-1'!H:H,"&gt;2")</f>
        <v>27</v>
      </c>
      <c r="CH59" s="79">
        <f>SUMIFS('Planificación 2026-1'!R:R,'Planificación 2026-1'!W:W,C59,'Planificación 2026-1'!G:G,"IC",'Planificación 2026-1'!H:H,"&gt;2")</f>
        <v>0</v>
      </c>
      <c r="CI59" s="79">
        <f>SUMIFS('Planificación 2026-1'!R:R,'Planificación 2026-1'!W:W,C59,'Planificación 2026-1'!G:G,"AR",'Planificación 2026-1'!H:H,"&gt;2")</f>
        <v>0</v>
      </c>
      <c r="CJ59" s="79">
        <f>SUMIFS('Planificación 2026-1'!R:R,'Planificación 2026-1'!W:W,C59,'Planificación 2026-1'!G:G,"T1",'Planificación 2026-1'!H:H,"&gt;2")</f>
        <v>0</v>
      </c>
      <c r="CK59" s="79">
        <f>SUMIFS('Planificación 2026-1'!R:R,'Planificación 2026-1'!W:W,C59,'Planificación 2026-1'!G:G,"T3",'Planificación 2026-1'!H:H,"&gt;2")</f>
        <v>0</v>
      </c>
      <c r="CL59" s="79">
        <f>SUMIFS('Planificación 2026-1'!R:R,'Planificación 2026-1'!W:W,C59,'Planificación 2026-1'!G:G,"T2",'Planificación 2026-1'!H:H,"&gt;2")</f>
        <v>0</v>
      </c>
      <c r="CM59" s="79">
        <f>SUMIFS('Planificación 2026-1'!R:R,'Planificación 2026-1'!W:W,C59,'Planificación 2026-1'!G:G,"AE",'Planificación 2026-1'!H:H,"&gt;2")</f>
        <v>0</v>
      </c>
      <c r="CN59" s="79">
        <f>SUMIFS('Planificación 2026-1'!R:R,'Planificación 2026-1'!W:W,C59,'Planificación 2026-1'!G:G,"T4",'Planificación 2026-1'!H:H,"&gt;2")</f>
        <v>12</v>
      </c>
      <c r="CO59" s="79">
        <f>SUMIFS('Planificación 2026-1'!R:R,'Planificación 2026-1'!W:W,C59,'Planificación 2026-1'!G:G,"AF",'Planificación 2026-1'!H:H,"&lt;3")</f>
        <v>0</v>
      </c>
      <c r="CP59" s="79">
        <f>SUMIFS('Planificación 2026-1'!R:R,'Planificación 2026-1'!W:W,C59,'Planificación 2026-1'!G:G,"EN",'Planificación 2026-1'!H:H,"&lt;3")</f>
        <v>0</v>
      </c>
      <c r="CQ59" s="79">
        <f>SUMIFS('Planificación 2026-1'!R:R,'Planificación 2026-1'!W:W,C59,'Planificación 2026-1'!G:G,"IS",'Planificación 2026-1'!H:H,"&lt;3")</f>
        <v>0</v>
      </c>
      <c r="CR59" s="79">
        <f>SUMIFS('Planificación 2026-1'!R:R,'Planificación 2026-1'!W:W,C59,'Planificación 2026-1'!G:G,"PS",'Planificación 2026-1'!H:H,"&lt;3")</f>
        <v>0</v>
      </c>
      <c r="CS59" s="79">
        <f>SUMIFS('Planificación 2026-1'!R:R,'Planificación 2026-1'!W:W,C59,'Planificación 2026-1'!G:G,"IN",'Planificación 2026-1'!H:H,"&lt;3")</f>
        <v>0</v>
      </c>
      <c r="CT59" s="79">
        <f>SUMIFS('Planificación 2026-1'!R:R,'Planificación 2026-1'!W:W,C59,'Planificación 2026-1'!G:G,"CA",'Planificación 2026-1'!H:H,"&lt;3")</f>
        <v>0</v>
      </c>
      <c r="CU59" s="79">
        <f>SUMIFS('Planificación 2026-1'!R:R,'Planificación 2026-1'!W:W,C59,'Planificación 2026-1'!G:G,"DE",'Planificación 2026-1'!H:H,"&lt;3")</f>
        <v>0</v>
      </c>
      <c r="CV59" s="79">
        <f>SUMIFS('Planificación 2026-1'!R:R,'Planificación 2026-1'!W:W,C59,'Planificación 2026-1'!G:G,"OB",'Planificación 2026-1'!H:H,"&lt;3")</f>
        <v>0</v>
      </c>
      <c r="CW59" s="79">
        <f>SUMIFS('Planificación 2026-1'!R:R,'Planificación 2026-1'!W:W,C59,'Planificación 2026-1'!G:G,"MH",'Planificación 2026-1'!H:H,"&lt;3")</f>
        <v>0</v>
      </c>
      <c r="CX59" s="79">
        <f>SUMIFS('Planificación 2026-1'!R:R,'Planificación 2026-1'!W:W,C59,'Planificación 2026-1'!G:G,"IC",'Planificación 2026-1'!H:H,"&lt;3")</f>
        <v>0</v>
      </c>
      <c r="CY59" s="79">
        <f>SUMIFS('Planificación 2026-1'!R:R,'Planificación 2026-1'!W:W,C59,'Planificación 2026-1'!G:G,"AR",'Planificación 2026-1'!H:H,"&lt;3")</f>
        <v>0</v>
      </c>
      <c r="CZ59" s="79">
        <f>SUMIFS('Planificación 2026-1'!R:R,'Planificación 2026-1'!W:W,C59,'Planificación 2026-1'!G:G,"T1",'Planificación 2026-1'!H:H,"&lt;3")</f>
        <v>0</v>
      </c>
      <c r="DA59" s="79">
        <f>SUMIFS('Planificación 2026-1'!R:R,'Planificación 2026-1'!W:W,C59,'Planificación 2026-1'!G:G,"T3",'Planificación 2026-1'!H:H,"&lt;3")</f>
        <v>0</v>
      </c>
      <c r="DB59" s="79">
        <f>SUMIFS('Planificación 2026-1'!R:R,'Planificación 2026-1'!W:W,C59,'Planificación 2026-1'!G:G,"T2",'Planificación 2026-1'!H:H,"&lt;3")</f>
        <v>0</v>
      </c>
      <c r="DC59" s="79">
        <f>SUMIFS('Planificación 2026-1'!R:R,'Planificación 2026-1'!W:W,C59,'Planificación 2026-1'!G:G,"AE",'Planificación 2026-1'!H:H,"&lt;3")</f>
        <v>0</v>
      </c>
      <c r="DD59" s="79">
        <f>SUMIFS('Planificación 2026-1'!R:R,'Planificación 2026-1'!W:W,C59,'Planificación 2026-1'!G:G,"T4",'Planificación 2026-1'!H:H,"&lt;3")</f>
        <v>0</v>
      </c>
      <c r="DE59" s="78" t="str">
        <f t="shared" si="4"/>
        <v/>
      </c>
      <c r="DF59" s="30">
        <f>IF(C59="","",SUMIFS('Planificación 2026-1'!R:R,'Planificación 2026-1'!W:W,C59,'Planificación 2026-1'!E:E,"PRINCIPAL",'Planificación 2026-1'!X:X,"VIRTUAL"))</f>
        <v>0</v>
      </c>
      <c r="DG59" s="30">
        <f>IF(C59="","",SUMIFS('Planificación 2026-1'!R:R,'Planificación 2026-1'!W:W,C59,'Planificación 2026-1'!E:E,"PRINCIPAL",'Planificación 2026-1'!X:X,"PRESENCIAL"))</f>
        <v>0</v>
      </c>
      <c r="DH59" s="30">
        <f>IF(C59="","",SUMIFS('Planificación 2026-1'!R:R,'Planificación 2026-1'!W:W,C59,'Planificación 2026-1'!E:E,"PRINCIPAL",'Planificación 2026-1'!X:X,"HIBRIDO PRESENCIAL"))</f>
        <v>0</v>
      </c>
      <c r="DI59" s="78" t="str">
        <f t="shared" si="5"/>
        <v/>
      </c>
      <c r="DJ59" s="78">
        <f>IF(C59="","",SUMIFS('Planificación 2026-1'!R:R,'Planificación 2026-1'!W:W,C59,'Planificación 2026-1'!E:E,"FILIAL",'Planificación 2026-1'!X:X,"VIRTUAL"))</f>
        <v>0</v>
      </c>
      <c r="DK59" s="80">
        <f>IF(C59="","",SUMIFS('Planificación 2026-1'!R:R,'Planificación 2026-1'!W:W,C59,'Planificación 2026-1'!E:E,"FILIAL",'Planificación 2026-1'!X:X,"PRESENCIAL"))</f>
        <v>0</v>
      </c>
      <c r="DL59" s="42">
        <f>IF(C59="","",SUMIFS('Planificación 2026-1'!R:R,'Planificación 2026-1'!W:W,C59,'Planificación 2026-1'!E:E,"FILIAL",'Planificación 2026-1'!X:X,"HIBRIDO PRESENCIAL"))</f>
        <v>0</v>
      </c>
      <c r="DM59" s="81" t="str">
        <f t="shared" si="6"/>
        <v>P31 P55</v>
      </c>
      <c r="DN59" s="78">
        <f>IF(C59="","",SUMIFS('Planificación 2026-1'!R:R,'Planificación 2026-1'!W:W,C59,'Planificación 2026-1'!E:E,"SUNAMPE",'Planificación 2026-1'!X:X,"VIRTUAL"))</f>
        <v>4</v>
      </c>
      <c r="DO59" s="42">
        <f>IF(C59="","",SUMIFS('Planificación 2026-1'!R:R,'Planificación 2026-1'!W:W,C59,'Planificación 2026-1'!E:E,"SUNAMPE",'Planificación 2026-1'!X:X,"PRESENCIAL"))</f>
        <v>35</v>
      </c>
      <c r="DP59" s="81" t="str">
        <f t="shared" si="7"/>
        <v/>
      </c>
      <c r="DQ59" s="78">
        <f>IF(C59="","",SUMIFS('Planificación 2026-1'!R:R,'Planificación 2026-1'!W:W,C59,'Planificación 2026-1'!E:E,"HUAURA",'Planificación 2026-1'!X:X,"VIRTUAL"))</f>
        <v>0</v>
      </c>
      <c r="DR59" s="42">
        <f>IF(C59="","",SUMIFS('Planificación 2026-1'!R:R,'Planificación 2026-1'!W:W,C59,'Planificación 2026-1'!E:E,"HUAURA",'Planificación 2026-1'!X:X,"PRESENCIAL"))</f>
        <v>0</v>
      </c>
      <c r="DS59" s="48">
        <f>SUMIFS('Planificación 2026-1'!R:R,'Planificación 2026-1'!W:W,C59,'Planificación 2026-1'!E:E,"PRINCIPAL",'Planificación 2026-1'!X:X,"VIRTUAL",'Planificación 2026-1'!H:H,"&gt;2")</f>
        <v>0</v>
      </c>
      <c r="DT59" s="48">
        <f>SUMIFS('Planificación 2026-1'!R:R,'Planificación 2026-1'!W:W,C59,'Planificación 2026-1'!E:E,"PRINCIPAL",'Planificación 2026-1'!X:X,"&lt;&gt;VIRTUAL",'Planificación 2026-1'!H:H,"&gt;2")</f>
        <v>0</v>
      </c>
      <c r="DU59" s="48">
        <f>SUMIFS('Planificación 2026-1'!R:R,'Planificación 2026-1'!W:W,C59,'Planificación 2026-1'!E:E,"SUNAMPE",'Planificación 2026-1'!X:X,"VIRTUAL",'Planificación 2026-1'!H:H,"&gt;2")</f>
        <v>4</v>
      </c>
      <c r="DV59" s="48">
        <f>SUMIFS('Planificación 2026-1'!R:R,'Planificación 2026-1'!W:W,C59,'Planificación 2026-1'!E:E,"SUNAMPE",'Planificación 2026-1'!X:X,"&lt;&gt;VIRTUAL",'Planificación 2026-1'!H:H,"&gt;2")</f>
        <v>35</v>
      </c>
      <c r="DW59" s="48">
        <f>SUMIFS('Planificación 2026-1'!R:R,'Planificación 2026-1'!W:W,C59,'Planificación 2026-1'!E:E,"FILIAL",'Planificación 2026-1'!X:X,"VIRTUAL",'Planificación 2026-1'!H:H,"&gt;2")</f>
        <v>0</v>
      </c>
      <c r="DX59" s="48">
        <f>SUMIFS('Planificación 2026-1'!R:R,'Planificación 2026-1'!W:W,C59,'Planificación 2026-1'!E:E,"FILIAL",'Planificación 2026-1'!X:X,"&lt;&gt;VIRTUAL",'Planificación 2026-1'!H:H,"&gt;2")</f>
        <v>0</v>
      </c>
      <c r="DY59" s="48">
        <f>SUMIFS('Planificación 2026-1'!R:R,'Planificación 2026-1'!W:W,C59,'Planificación 2026-1'!E:E,"PORUMA",'Planificación 2026-1'!X:X,"VIRTUAL",'Planificación 2026-1'!H:H,"&gt;2")</f>
        <v>0</v>
      </c>
      <c r="DZ59" s="48">
        <f>SUMIFS('Planificación 2026-1'!R:R,'Planificación 2026-1'!W:W,C59,'Planificación 2026-1'!E:E,"PORUMA",'Planificación 2026-1'!X:X,"&lt;&gt;VIRTUAL",'Planificación 2026-1'!H:H,"&gt;2")</f>
        <v>0</v>
      </c>
      <c r="EA59" s="48">
        <f>SUMIFS('Planificación 2026-1'!R:R,'Planificación 2026-1'!W:W,C59,'Planificación 2026-1'!E:E,"HUAURA",'Planificación 2026-1'!X:X,"VIRTUAL",'Planificación 2026-1'!H:H,"&gt;2")</f>
        <v>0</v>
      </c>
      <c r="EB59" s="48">
        <f>SUMIFS('Planificación 2026-1'!R:R,'Planificación 2026-1'!W:W,C59,'Planificación 2026-1'!E:E,"HUAURA",'Planificación 2026-1'!X:X,"&lt;&gt;VIRTUAL",'Planificación 2026-1'!H:H,"&gt;2")</f>
        <v>0</v>
      </c>
      <c r="EC59" s="48">
        <f>SUMIFS('Planificación 2026-1'!R:R,'Planificación 2026-1'!W:W,C59,'Planificación 2026-1'!E:E,"PRINCIPAL",'Planificación 2026-1'!X:X,"VIRTUAL",'Planificación 2026-1'!H:H,"&lt;3")</f>
        <v>0</v>
      </c>
      <c r="ED59" s="48">
        <f>SUMIFS('Planificación 2026-1'!R:R,'Planificación 2026-1'!W:W,C59,'Planificación 2026-1'!E:E,"PRINCIPAL",'Planificación 2026-1'!X:X,"&lt;&gt;VIRTUAL",'Planificación 2026-1'!H:H,"&lt;3")</f>
        <v>0</v>
      </c>
      <c r="EE59" s="48">
        <f>SUMIFS('Planificación 2026-1'!R:R,'Planificación 2026-1'!W:W,C59,'Planificación 2026-1'!E:E,"SUNAMPE",'Planificación 2026-1'!X:X,"VIRTUAL",'Planificación 2026-1'!H:H,"&lt;3")</f>
        <v>0</v>
      </c>
      <c r="EF59" s="48">
        <f>SUMIFS('Planificación 2026-1'!R:R,'Planificación 2026-1'!W:W,C59,'Planificación 2026-1'!E:E,"SUNAMPE",'Planificación 2026-1'!X:X,"&lt;&gt;VIRTUAL",'Planificación 2026-1'!H:H,"&lt;3")</f>
        <v>0</v>
      </c>
      <c r="EG59" s="48">
        <f>SUMIFS('Planificación 2026-1'!R:R,'Planificación 2026-1'!W:W,C59,'Planificación 2026-1'!E:E,"FILIAL",'Planificación 2026-1'!X:X,"VIRTUAL",'Planificación 2026-1'!H:H,"&lt;3")</f>
        <v>0</v>
      </c>
      <c r="EH59" s="48">
        <f>SUMIFS('Planificación 2026-1'!R:R,'Planificación 2026-1'!W:W,C59,'Planificación 2026-1'!E:E,"FILIAL",'Planificación 2026-1'!X:X,"&lt;&gt;VIRTUAL",'Planificación 2026-1'!H:H,"&lt;3")</f>
        <v>0</v>
      </c>
      <c r="EI59" s="48">
        <f>SUMIFS('Planificación 2026-1'!R:R,'Planificación 2026-1'!W:W,C59,'Planificación 2026-1'!E:E,"PORUMA",'Planificación 2026-1'!X:X,"VIRTUAL",'Planificación 2026-1'!H:H,"&lt;3")</f>
        <v>0</v>
      </c>
      <c r="EJ59" s="48">
        <f>SUMIFS('Planificación 2026-1'!R:R,'Planificación 2026-1'!W:W,C59,'Planificación 2026-1'!E:E,"PORUMA",'Planificación 2026-1'!X:X,"&lt;&gt;VIRTUAL",'Planificación 2026-1'!H:H,"&lt;3")</f>
        <v>0</v>
      </c>
      <c r="EK59" s="48">
        <f>SUMIFS('Planificación 2026-1'!R:R,'Planificación 2026-1'!W:W,C59,'Planificación 2026-1'!E:E,"HUAURA",'Planificación 2026-1'!X:X,"VIRTUAL",'Planificación 2026-1'!H:H,"&lt;3")</f>
        <v>0</v>
      </c>
      <c r="EL59" s="48">
        <f>SUMIFS('Planificación 2026-1'!R:R,'Planificación 2026-1'!W:W,C59,'Planificación 2026-1'!E:E,"HUAURA",'Planificación 2026-1'!X:X,"&lt;&gt;VIRTUAL",'Planificación 2026-1'!H:H,"&lt;3")</f>
        <v>0</v>
      </c>
      <c r="EM59" s="48">
        <f t="shared" si="8"/>
        <v>0</v>
      </c>
      <c r="EN59" s="48">
        <f t="shared" si="9"/>
        <v>0</v>
      </c>
      <c r="EO59" s="48">
        <f t="shared" si="10"/>
        <v>0</v>
      </c>
      <c r="EP59" s="48">
        <f t="shared" si="11"/>
        <v>0</v>
      </c>
      <c r="EQ59" s="48">
        <f t="shared" si="12"/>
        <v>39</v>
      </c>
      <c r="ER59" s="48"/>
      <c r="ES59" s="48">
        <f t="shared" si="13"/>
        <v>4</v>
      </c>
      <c r="ET59" s="48">
        <f t="shared" si="14"/>
        <v>35</v>
      </c>
      <c r="EU59" s="48" t="b">
        <f t="shared" si="15"/>
        <v>1</v>
      </c>
      <c r="EV59" s="48" t="str">
        <f t="shared" si="16"/>
        <v/>
      </c>
      <c r="EW59" s="48" t="str">
        <f t="shared" si="17"/>
        <v>MAS PRESENCIAL</v>
      </c>
    </row>
    <row r="60" spans="1:153" x14ac:dyDescent="0.3">
      <c r="A60" s="53"/>
      <c r="B60" s="383">
        <v>57</v>
      </c>
      <c r="C60" s="107" t="s">
        <v>454</v>
      </c>
      <c r="D60" s="82">
        <f>SUMIF('Planificación 2026-1'!W:W,C60,'Planificación 2026-1'!R:R)</f>
        <v>32</v>
      </c>
      <c r="E60" s="384" t="s">
        <v>341</v>
      </c>
      <c r="F60" s="107" t="s">
        <v>430</v>
      </c>
      <c r="G60" s="107" t="s">
        <v>302</v>
      </c>
      <c r="H60" s="107" t="s">
        <v>1138</v>
      </c>
      <c r="I60" s="77" t="str">
        <f>IF(SUM(COUNTIFS('Planificación 2026-1'!E:E,"PRINCIPAL",'Planificación 2026-1'!W:W,C60,'Planificación 2026-1'!G:G,"AF"))&gt;0,"P01"," ")</f>
        <v xml:space="preserve"> </v>
      </c>
      <c r="J60" s="78" t="str">
        <f>IF(SUM(COUNTIFS('Planificación 2026-1'!E:E,"PRINCIPAL",'Planificación 2026-1'!W:W,C60,'Planificación 2026-1'!G:G,"EN"))&gt;0,"P02"," ")</f>
        <v xml:space="preserve"> </v>
      </c>
      <c r="K60" s="78" t="str">
        <f>IF(SUM(COUNTIFS('Planificación 2026-1'!E:E,"PRINCIPAL",'Planificación 2026-1'!W:W,C60,'Planificación 2026-1'!G:G,"IS"))&gt;0,"P03"," ")</f>
        <v xml:space="preserve"> </v>
      </c>
      <c r="L60" s="78" t="str">
        <f>IF(SUM(COUNTIFS('Planificación 2026-1'!E:E,"PRINCIPAL",'Planificación 2026-1'!W:W,C60,'Planificación 2026-1'!G:G,"PS"))&gt;0,"P04"," ")</f>
        <v xml:space="preserve"> </v>
      </c>
      <c r="M60" s="78"/>
      <c r="N60" s="78" t="str">
        <f>IF(SUM(COUNTIFS('Planificación 2026-1'!E:E,"PRINCIPAL",'Planificación 2026-1'!W:W,C60,'Planificación 2026-1'!G:G,"IN"))&gt;0,"P06"," ")</f>
        <v xml:space="preserve"> </v>
      </c>
      <c r="O60" s="78" t="str">
        <f>IF(SUM(COUNTIFS('Planificación 2026-1'!E:E,"PRINCIPAL",'Planificación 2026-1'!W:W,C60,'Planificación 2026-1'!G:G,"CA"))&gt;0,"P07"," ")</f>
        <v xml:space="preserve"> </v>
      </c>
      <c r="P60" s="78" t="str">
        <f>IF(SUM(COUNTIFS('Planificación 2026-1'!E:E,"PRINCIPAL",'Planificación 2026-1'!W:W,C60,'Planificación 2026-1'!G:G,"DE"))&gt;0,"P08"," ")</f>
        <v xml:space="preserve"> </v>
      </c>
      <c r="Q60" s="78" t="str">
        <f>IF(SUM(COUNTIFS('Planificación 2026-1'!E:E,"PRINCIPAL",'Planificación 2026-1'!W:W,C60,'Planificación 2026-1'!G:G,"OB"))&gt;0,"P09"," ")</f>
        <v xml:space="preserve"> </v>
      </c>
      <c r="R60" s="78" t="str">
        <f>IF(SUM(COUNTIFS('Planificación 2026-1'!E:E,"PRINCIPAL",'Planificación 2026-1'!W:W,C60,'Planificación 2026-1'!G:G,"MH"))&gt;0,"P31"," ")</f>
        <v xml:space="preserve"> </v>
      </c>
      <c r="S60" s="78" t="str">
        <f>IF(SUM(COUNTIFS('Planificación 2026-1'!E:E,"PRINCIPAL",'Planificación 2026-1'!W:W,C60,'Planificación 2026-1'!G:G,"IC"))&gt;0,"P32"," ")</f>
        <v xml:space="preserve"> </v>
      </c>
      <c r="T60" s="78" t="str">
        <f>IF(SUM(COUNTIFS('Planificación 2026-1'!E:E,"PRINCIPAL",'Planificación 2026-1'!W:W,C60,'Planificación 2026-1'!G:G,"AR"))&gt;0,"P34"," ")</f>
        <v xml:space="preserve"> </v>
      </c>
      <c r="U60" s="78" t="str">
        <f>IF(SUM(COUNTIFS('Planificación 2026-1'!E:E,"PRINCIPAL",'Planificación 2026-1'!W:W,C60,'Planificación 2026-1'!G:G,"T1"))&gt;0,"P35"," ")</f>
        <v xml:space="preserve"> </v>
      </c>
      <c r="V60" s="78" t="str">
        <f>IF(SUM(COUNTIFS('Planificación 2026-1'!E:E,"PRINCIPAL",'Planificación 2026-1'!W:W,C60,'Planificación 2026-1'!G:G,"T3"))&gt;0,"P36"," ")</f>
        <v xml:space="preserve"> </v>
      </c>
      <c r="W60" s="78" t="str">
        <f>IF(SUM(COUNTIFS('Planificación 2026-1'!E:E,"PRINCIPAL",'Planificación 2026-1'!W:W,C60,'Planificación 2026-1'!G:G,"T2"))&gt;0,"P37"," ")</f>
        <v xml:space="preserve"> </v>
      </c>
      <c r="X60" s="78" t="str">
        <f>IF(SUM(COUNTIFS('Planificación 2026-1'!E:E,"PRINCIPAL",'Planificación 2026-1'!W:W,C60,'Planificación 2026-1'!G:G,"AE"))&gt;0,"P38"," ")</f>
        <v xml:space="preserve"> </v>
      </c>
      <c r="Y60" s="78" t="str">
        <f>IF(SUM(COUNTIFS('Planificación 2026-1'!E:E,"PRINCIPAL",'Planificación 2026-1'!W:W,C60,'Planificación 2026-1'!G:G,"T4"))&gt;0,"P55"," ")</f>
        <v xml:space="preserve"> </v>
      </c>
      <c r="Z60" s="78" t="str">
        <f>IF(SUM(COUNTIFS('Planificación 2026-1'!E:E,"FILIAL",'Planificación 2026-1'!W:W,C60,'Planificación 2026-1'!G:G,"AF"))&gt;0," P01"," ")</f>
        <v xml:space="preserve"> </v>
      </c>
      <c r="AA60" s="78" t="str">
        <f>IF(SUM(COUNTIFS('Planificación 2026-1'!E:E,"FILIAL",'Planificación 2026-1'!W:W,C60,'Planificación 2026-1'!G:G,"EN"))&gt;0,"P02"," ")</f>
        <v xml:space="preserve"> </v>
      </c>
      <c r="AB60" s="78" t="str">
        <f>IF(SUM(COUNTIFS('Planificación 2026-1'!E:E,"FILIAL",'Planificación 2026-1'!W:W,C60,'Planificación 2026-1'!G:G,"IS"))&gt;0,"P03"," ")</f>
        <v xml:space="preserve"> </v>
      </c>
      <c r="AC60" s="78" t="str">
        <f>IF(SUM(COUNTIFS('Planificación 2026-1'!E:E,"FILIAL",'Planificación 2026-1'!W:W,C60,'Planificación 2026-1'!G:G,"PS"))&gt;0,"P04"," ")</f>
        <v xml:space="preserve"> </v>
      </c>
      <c r="AD60" s="78"/>
      <c r="AE60" s="78" t="str">
        <f>IF(SUM(COUNTIFS('Planificación 2026-1'!E:E,"FILIAL",'Planificación 2026-1'!W:W,C60,'Planificación 2026-1'!G:G,"IN"))&gt;0,"P06"," ")</f>
        <v xml:space="preserve"> </v>
      </c>
      <c r="AF60" s="78" t="str">
        <f>IF(SUM(COUNTIFS('Planificación 2026-1'!E:E,"FILIAL",'Planificación 2026-1'!W:W,C60,'Planificación 2026-1'!G:G,"CA"))&gt;0,"P07"," ")</f>
        <v xml:space="preserve"> </v>
      </c>
      <c r="AG60" s="78" t="str">
        <f>IF(SUM(COUNTIFS('Planificación 2026-1'!E:E,"FILIAL",'Planificación 2026-1'!W:W,C60,'Planificación 2026-1'!G:G,"DE"))&gt;0,"P08"," ")</f>
        <v xml:space="preserve"> </v>
      </c>
      <c r="AH60" s="78" t="str">
        <f>IF(SUM(COUNTIFS('Planificación 2026-1'!E:E,"FILIAL",'Planificación 2026-1'!W:W,C60,'Planificación 2026-1'!G:G,"OB"))&gt;0,"P09"," ")</f>
        <v xml:space="preserve"> </v>
      </c>
      <c r="AI60" s="78" t="str">
        <f>IF(SUM(COUNTIFS('Planificación 2026-1'!E:E,"FILIAL",'Planificación 2026-1'!W:W,C60,'Planificación 2026-1'!G:G,"MH"))&gt;0,"P31"," ")</f>
        <v xml:space="preserve"> </v>
      </c>
      <c r="AJ60" s="78" t="str">
        <f>IF(SUM(COUNTIFS('Planificación 2026-1'!E:E,"FILIAL",'Planificación 2026-1'!W:W,C60,'Planificación 2026-1'!G:G,"IC"))&gt;0,"P32"," ")</f>
        <v xml:space="preserve"> </v>
      </c>
      <c r="AK60" s="78" t="str">
        <f>IF(SUM(COUNTIFS('Planificación 2026-1'!E:E,"FILIAL",'Planificación 2026-1'!W:W,C60,'Planificación 2026-1'!G:G,"AR"))&gt;0,"P34"," ")</f>
        <v xml:space="preserve"> </v>
      </c>
      <c r="AL60" s="78" t="str">
        <f>IF(SUM(COUNTIFS('Planificación 2026-1'!E:E,"FILIAL",'Planificación 2026-1'!W:W,C60,'Planificación 2026-1'!G:G,"T1"))&gt;0,"P35"," ")</f>
        <v xml:space="preserve"> </v>
      </c>
      <c r="AM60" s="78" t="str">
        <f>IF(SUM(COUNTIFS('Planificación 2026-1'!E:E,"FILIAL",'Planificación 2026-1'!W:W,C60,'Planificación 2026-1'!G:G,"T3"))&gt;0,"P36"," ")</f>
        <v xml:space="preserve"> </v>
      </c>
      <c r="AN60" s="78" t="str">
        <f>IF(SUM(COUNTIFS('Planificación 2026-1'!E:E,"FILIAL",'Planificación 2026-1'!W:W,C60,'Planificación 2026-1'!G:G,"T2"))&gt;0,"P37"," ")</f>
        <v xml:space="preserve"> </v>
      </c>
      <c r="AO60" s="78" t="str">
        <f>IF(SUM(COUNTIFS('Planificación 2026-1'!E:E,"FILIAL",'Planificación 2026-1'!W:W,C60,'Planificación 2026-1'!G:G,"AE"))&gt;0,"P38"," ")</f>
        <v xml:space="preserve"> </v>
      </c>
      <c r="AP60" s="78" t="str">
        <f>IF(SUM(COUNTIFS('Planificación 2026-1'!E:E,"FILIAL",'Planificación 2026-1'!W:W,C60,'Planificación 2026-1'!G:G,"T4"))&gt;0,"P55"," ")</f>
        <v xml:space="preserve"> </v>
      </c>
      <c r="AQ60" s="78" t="str">
        <f>IF(SUM(COUNTIFS('Planificación 2026-1'!E:E,"SUNAMPE",'Planificación 2026-1'!W:W,C60,'Planificación 2026-1'!G:G,"AF"))&gt;0," P01"," ")</f>
        <v xml:space="preserve"> </v>
      </c>
      <c r="AR60" s="78" t="str">
        <f>IF(SUM(COUNTIFS('Planificación 2026-1'!E:E,"SUNAMPE",'Planificación 2026-1'!W:W,C60,'Planificación 2026-1'!G:G,"EN"))&gt;0,"P02"," ")</f>
        <v xml:space="preserve"> </v>
      </c>
      <c r="AS60" s="78" t="str">
        <f>IF(SUM(COUNTIFS('Planificación 2026-1'!E:E,"SUNAMPE",'Planificación 2026-1'!W:W,C60,'Planificación 2026-1'!G:G,"IS"))&gt;0,"P03"," ")</f>
        <v xml:space="preserve"> </v>
      </c>
      <c r="AT60" s="78" t="str">
        <f>IF(SUM(COUNTIFS('Planificación 2026-1'!E:E,"SUNAMPE",'Planificación 2026-1'!W:W,C60,'Planificación 2026-1'!G:G,"PS"))&gt;0,"P04"," ")</f>
        <v xml:space="preserve"> </v>
      </c>
      <c r="AU60" s="78"/>
      <c r="AV60" s="78" t="str">
        <f>IF(SUM(COUNTIFS('Planificación 2026-1'!E:E,"SUNAMPE",'Planificación 2026-1'!W:W,C60,'Planificación 2026-1'!G:G,"IN"))&gt;0,"P06"," ")</f>
        <v xml:space="preserve"> </v>
      </c>
      <c r="AW60" s="78" t="str">
        <f>IF(SUM(COUNTIFS('Planificación 2026-1'!E:E,"SUNAMPE",'Planificación 2026-1'!W:W,C60,'Planificación 2026-1'!G:G,"CA"))&gt;0,"P07"," ")</f>
        <v xml:space="preserve"> </v>
      </c>
      <c r="AX60" s="78" t="str">
        <f>IF(SUM(COUNTIFS('Planificación 2026-1'!E:E,"SUNAMPE",'Planificación 2026-1'!W:W,C60,'Planificación 2026-1'!G:G,"DE"))&gt;0,"P08"," ")</f>
        <v xml:space="preserve"> </v>
      </c>
      <c r="AY60" s="78" t="str">
        <f>IF(SUM(COUNTIFS('Planificación 2026-1'!E:E,"SUNAMPE",'Planificación 2026-1'!W:W,C60,'Planificación 2026-1'!G:G,"OB"))&gt;0,"P09"," ")</f>
        <v xml:space="preserve"> </v>
      </c>
      <c r="AZ60" s="78" t="str">
        <f>IF(SUM(COUNTIFS('Planificación 2026-1'!E:E,"SUNAMPE",'Planificación 2026-1'!W:W,C60,'Planificación 2026-1'!G:G,"MH"))&gt;0,"P31"," ")</f>
        <v>P31</v>
      </c>
      <c r="BA60" s="78" t="str">
        <f>IF(SUM(COUNTIFS('Planificación 2026-1'!E:E,"SUNAMPE",'Planificación 2026-1'!W:W,C60,'Planificación 2026-1'!G:G,"IC"))&gt;0,"P32"," ")</f>
        <v xml:space="preserve"> </v>
      </c>
      <c r="BB60" s="78" t="str">
        <f>IF(SUM(COUNTIFS('Planificación 2026-1'!E:E,"SUNAMPE",'Planificación 2026-1'!W:W,C60,'Planificación 2026-1'!G:G,"AR"))&gt;0,"P34"," ")</f>
        <v xml:space="preserve"> </v>
      </c>
      <c r="BC60" s="78" t="str">
        <f>IF(SUM(COUNTIFS('Planificación 2026-1'!E:E,"SUNAMPE",'Planificación 2026-1'!W:W,C60,'Planificación 2026-1'!G:G,"T1"))&gt;0,"P35"," ")</f>
        <v xml:space="preserve"> </v>
      </c>
      <c r="BD60" s="78" t="str">
        <f>IF(SUM(COUNTIFS('Planificación 2026-1'!E:E,"SUNAMPE",'Planificación 2026-1'!W:W,C60,'Planificación 2026-1'!G:G,"T3"))&gt;0,"P36"," ")</f>
        <v>P36</v>
      </c>
      <c r="BE60" s="78" t="str">
        <f>IF(SUM(COUNTIFS('Planificación 2026-1'!E:E,"SUNAMPE",'Planificación 2026-1'!W:W,C60,'Planificación 2026-1'!G:G,"T2"))&gt;0,"P37"," ")</f>
        <v xml:space="preserve"> </v>
      </c>
      <c r="BF60" s="78" t="str">
        <f>IF(SUM(COUNTIFS('Planificación 2026-1'!E:E,"SUNAMPE",'Planificación 2026-1'!W:W,C60,'Planificación 2026-1'!G:G,"AE"))&gt;0,"P38"," ")</f>
        <v xml:space="preserve"> </v>
      </c>
      <c r="BG60" s="78" t="str">
        <f>IF(SUM(COUNTIFS('Planificación 2026-1'!E:E,"SUNAMPE",'Planificación 2026-1'!W:W,C60,'Planificación 2026-1'!G:G,"T4"))&gt;0,"P55"," ")</f>
        <v>P55</v>
      </c>
      <c r="BH60" s="78" t="str">
        <f>IF(SUM(COUNTIFS('Planificación 2026-1'!E:E,"HUAURA",'Planificación 2026-1'!W:W,C60,'Planificación 2026-1'!G:G,"AF"))&gt;0," P01"," ")</f>
        <v xml:space="preserve"> </v>
      </c>
      <c r="BI60" s="78" t="str">
        <f>IF(SUM(COUNTIFS('Planificación 2026-1'!E:E,"HUAURA",'Planificación 2026-1'!W:W,C60,'Planificación 2026-1'!G:G,"EN"))&gt;0,"P02"," ")</f>
        <v xml:space="preserve"> </v>
      </c>
      <c r="BJ60" s="78" t="str">
        <f>IF(SUM(COUNTIFS('Planificación 2026-1'!E:E,"HUAURA",'Planificación 2026-1'!W:W,C60,'Planificación 2026-1'!G:G,"IS"))&gt;0,"P03"," ")</f>
        <v xml:space="preserve"> </v>
      </c>
      <c r="BK60" s="78" t="str">
        <f>IF(SUM(COUNTIFS('Planificación 2026-1'!E:E,"HUAURA",'Planificación 2026-1'!W:W,C60,'Planificación 2026-1'!G:G,"PS"))&gt;0,"P04"," ")</f>
        <v xml:space="preserve"> </v>
      </c>
      <c r="BL60" s="78"/>
      <c r="BM60" s="78" t="str">
        <f>IF(SUM(COUNTIFS('Planificación 2026-1'!E:E,"HUAURA",'Planificación 2026-1'!W:W,C60,'Planificación 2026-1'!G:G,"IN"))&gt;0,"P06"," ")</f>
        <v xml:space="preserve"> </v>
      </c>
      <c r="BN60" s="78" t="str">
        <f>IF(SUM(COUNTIFS('Planificación 2026-1'!E:E,"HUAURA",'Planificación 2026-1'!W:W,C60,'Planificación 2026-1'!G:G,"CA"))&gt;0,"P07"," ")</f>
        <v xml:space="preserve"> </v>
      </c>
      <c r="BO60" s="78" t="str">
        <f>IF(SUM(COUNTIFS('Planificación 2026-1'!E:E,"HUAURA",'Planificación 2026-1'!W:W,C60,'Planificación 2026-1'!G:G,"DE"))&gt;0,"P08"," ")</f>
        <v xml:space="preserve"> </v>
      </c>
      <c r="BP60" s="78" t="str">
        <f>IF(SUM(COUNTIFS('Planificación 2026-1'!E:E,"HUAURA",'Planificación 2026-1'!W:W,C60,'Planificación 2026-1'!G:G,"OB"))&gt;0,"P09"," ")</f>
        <v xml:space="preserve"> </v>
      </c>
      <c r="BQ60" s="78" t="str">
        <f>IF(SUM(COUNTIFS('Planificación 2026-1'!E:E,"HUAURA",'Planificación 2026-1'!W:W,C60,'Planificación 2026-1'!G:G,"MH"))&gt;0,"P31"," ")</f>
        <v xml:space="preserve"> </v>
      </c>
      <c r="BR60" s="78" t="str">
        <f>IF(SUM(COUNTIFS('Planificación 2026-1'!E:E,"HUAURA",'Planificación 2026-1'!W:W,C60,'Planificación 2026-1'!G:G,"IC"))&gt;0,"P32"," ")</f>
        <v xml:space="preserve"> </v>
      </c>
      <c r="BS60" s="78" t="str">
        <f>IF(SUM(COUNTIFS('Planificación 2026-1'!E:E,"HUAURA",'Planificación 2026-1'!W:W,C60,'Planificación 2026-1'!G:G,"AR"))&gt;0,"P34"," ")</f>
        <v xml:space="preserve"> </v>
      </c>
      <c r="BT60" s="78" t="str">
        <f>IF(SUM(COUNTIFS('Planificación 2026-1'!E:E,"HUAURA",'Planificación 2026-1'!W:W,C60,'Planificación 2026-1'!G:G,"T1"))&gt;0,"P35"," ")</f>
        <v xml:space="preserve"> </v>
      </c>
      <c r="BU60" s="78" t="str">
        <f>IF(SUM(COUNTIFS('Planificación 2026-1'!E:E,"HUAURA",'Planificación 2026-1'!W:W,C60,'Planificación 2026-1'!G:G,"T3"))&gt;0,"P36"," ")</f>
        <v xml:space="preserve"> </v>
      </c>
      <c r="BV60" s="78" t="str">
        <f>IF(SUM(COUNTIFS('Planificación 2026-1'!E:E,"HUAURA",'Planificación 2026-1'!W:W,C60,'Planificación 2026-1'!G:G,"T2"))&gt;0,"P37"," ")</f>
        <v xml:space="preserve"> </v>
      </c>
      <c r="BW60" s="78" t="str">
        <f>IF(SUM(COUNTIFS('Planificación 2026-1'!E:E,"HUAURA",'Planificación 2026-1'!W:W,C60,'Planificación 2026-1'!G:G,"AE"))&gt;0,"P38"," ")</f>
        <v xml:space="preserve"> </v>
      </c>
      <c r="BX60" s="78" t="str">
        <f>IF(SUM(COUNTIFS('Planificación 2026-1'!E:E,"HUAURA",'Planificación 2026-1'!W:W,C60,'Planificación 2026-1'!G:G,"T4"))&gt;0,"P55"," ")</f>
        <v xml:space="preserve"> </v>
      </c>
      <c r="BY60" s="79">
        <f>SUMIFS('Planificación 2026-1'!R:R,'Planificación 2026-1'!W:W,C60,'Planificación 2026-1'!G:G,"AF",'Planificación 2026-1'!H:H,"&gt;2")</f>
        <v>0</v>
      </c>
      <c r="BZ60" s="79">
        <f>SUMIFS('Planificación 2026-1'!R:R,'Planificación 2026-1'!W:W,C60,'Planificación 2026-1'!G:G,"EN",'Planificación 2026-1'!H:H,"&gt;2")</f>
        <v>0</v>
      </c>
      <c r="CA60" s="79">
        <f>SUMIFS('Planificación 2026-1'!R:R,'Planificación 2026-1'!W:W,C60,'Planificación 2026-1'!G:G,"IS",'Planificación 2026-1'!H:H,"&gt;2")</f>
        <v>0</v>
      </c>
      <c r="CB60" s="79">
        <f>SUMIFS('Planificación 2026-1'!R:R,'Planificación 2026-1'!W:W,C60,'Planificación 2026-1'!G:G,"PS",'Planificación 2026-1'!H:H,"&gt;2")</f>
        <v>0</v>
      </c>
      <c r="CC60" s="79">
        <f>SUMIFS('Planificación 2026-1'!R:R,'Planificación 2026-1'!W:W,C60,'Planificación 2026-1'!G:G,"IN",'Planificación 2026-1'!H:H,"&gt;2")</f>
        <v>0</v>
      </c>
      <c r="CD60" s="79">
        <f>SUMIFS('Planificación 2026-1'!R:R,'Planificación 2026-1'!W:W,C60,'Planificación 2026-1'!G:G,"CA",'Planificación 2026-1'!H:H,"&gt;2")</f>
        <v>0</v>
      </c>
      <c r="CE60" s="79">
        <f>SUMIFS('Planificación 2026-1'!R:R,'Planificación 2026-1'!W:W,C60,'Planificación 2026-1'!G:G,"DE",'Planificación 2026-1'!H:H,"&gt;2")</f>
        <v>0</v>
      </c>
      <c r="CF60" s="79">
        <f>SUMIFS('Planificación 2026-1'!R:R,'Planificación 2026-1'!W:W,C60,'Planificación 2026-1'!G:G,"OB",'Planificación 2026-1'!H:H,"&gt;2")</f>
        <v>0</v>
      </c>
      <c r="CG60" s="79">
        <f>SUMIFS('Planificación 2026-1'!R:R,'Planificación 2026-1'!W:W,C60,'Planificación 2026-1'!G:G,"MH",'Planificación 2026-1'!H:H,"&gt;2")</f>
        <v>8</v>
      </c>
      <c r="CH60" s="79">
        <f>SUMIFS('Planificación 2026-1'!R:R,'Planificación 2026-1'!W:W,C60,'Planificación 2026-1'!G:G,"IC",'Planificación 2026-1'!H:H,"&gt;2")</f>
        <v>0</v>
      </c>
      <c r="CI60" s="79">
        <f>SUMIFS('Planificación 2026-1'!R:R,'Planificación 2026-1'!W:W,C60,'Planificación 2026-1'!G:G,"AR",'Planificación 2026-1'!H:H,"&gt;2")</f>
        <v>0</v>
      </c>
      <c r="CJ60" s="79">
        <f>SUMIFS('Planificación 2026-1'!R:R,'Planificación 2026-1'!W:W,C60,'Planificación 2026-1'!G:G,"T1",'Planificación 2026-1'!H:H,"&gt;2")</f>
        <v>4</v>
      </c>
      <c r="CK60" s="79">
        <f>SUMIFS('Planificación 2026-1'!R:R,'Planificación 2026-1'!W:W,C60,'Planificación 2026-1'!G:G,"T3",'Planificación 2026-1'!H:H,"&gt;2")</f>
        <v>12</v>
      </c>
      <c r="CL60" s="79">
        <f>SUMIFS('Planificación 2026-1'!R:R,'Planificación 2026-1'!W:W,C60,'Planificación 2026-1'!G:G,"T2",'Planificación 2026-1'!H:H,"&gt;2")</f>
        <v>0</v>
      </c>
      <c r="CM60" s="79">
        <f>SUMIFS('Planificación 2026-1'!R:R,'Planificación 2026-1'!W:W,C60,'Planificación 2026-1'!G:G,"AE",'Planificación 2026-1'!H:H,"&gt;2")</f>
        <v>0</v>
      </c>
      <c r="CN60" s="79">
        <f>SUMIFS('Planificación 2026-1'!R:R,'Planificación 2026-1'!W:W,C60,'Planificación 2026-1'!G:G,"T4",'Planificación 2026-1'!H:H,"&gt;2")</f>
        <v>0</v>
      </c>
      <c r="CO60" s="79">
        <f>SUMIFS('Planificación 2026-1'!R:R,'Planificación 2026-1'!W:W,C60,'Planificación 2026-1'!G:G,"AF",'Planificación 2026-1'!H:H,"&lt;3")</f>
        <v>0</v>
      </c>
      <c r="CP60" s="79">
        <f>SUMIFS('Planificación 2026-1'!R:R,'Planificación 2026-1'!W:W,C60,'Planificación 2026-1'!G:G,"EN",'Planificación 2026-1'!H:H,"&lt;3")</f>
        <v>0</v>
      </c>
      <c r="CQ60" s="79">
        <f>SUMIFS('Planificación 2026-1'!R:R,'Planificación 2026-1'!W:W,C60,'Planificación 2026-1'!G:G,"IS",'Planificación 2026-1'!H:H,"&lt;3")</f>
        <v>0</v>
      </c>
      <c r="CR60" s="79">
        <f>SUMIFS('Planificación 2026-1'!R:R,'Planificación 2026-1'!W:W,C60,'Planificación 2026-1'!G:G,"PS",'Planificación 2026-1'!H:H,"&lt;3")</f>
        <v>0</v>
      </c>
      <c r="CS60" s="79">
        <f>SUMIFS('Planificación 2026-1'!R:R,'Planificación 2026-1'!W:W,C60,'Planificación 2026-1'!G:G,"IN",'Planificación 2026-1'!H:H,"&lt;3")</f>
        <v>0</v>
      </c>
      <c r="CT60" s="79">
        <f>SUMIFS('Planificación 2026-1'!R:R,'Planificación 2026-1'!W:W,C60,'Planificación 2026-1'!G:G,"CA",'Planificación 2026-1'!H:H,"&lt;3")</f>
        <v>0</v>
      </c>
      <c r="CU60" s="79">
        <f>SUMIFS('Planificación 2026-1'!R:R,'Planificación 2026-1'!W:W,C60,'Planificación 2026-1'!G:G,"DE",'Planificación 2026-1'!H:H,"&lt;3")</f>
        <v>0</v>
      </c>
      <c r="CV60" s="79">
        <f>SUMIFS('Planificación 2026-1'!R:R,'Planificación 2026-1'!W:W,C60,'Planificación 2026-1'!G:G,"OB",'Planificación 2026-1'!H:H,"&lt;3")</f>
        <v>0</v>
      </c>
      <c r="CW60" s="79">
        <f>SUMIFS('Planificación 2026-1'!R:R,'Planificación 2026-1'!W:W,C60,'Planificación 2026-1'!G:G,"MH",'Planificación 2026-1'!H:H,"&lt;3")</f>
        <v>0</v>
      </c>
      <c r="CX60" s="79">
        <f>SUMIFS('Planificación 2026-1'!R:R,'Planificación 2026-1'!W:W,C60,'Planificación 2026-1'!G:G,"IC",'Planificación 2026-1'!H:H,"&lt;3")</f>
        <v>0</v>
      </c>
      <c r="CY60" s="79">
        <f>SUMIFS('Planificación 2026-1'!R:R,'Planificación 2026-1'!W:W,C60,'Planificación 2026-1'!G:G,"AR",'Planificación 2026-1'!H:H,"&lt;3")</f>
        <v>0</v>
      </c>
      <c r="CZ60" s="79">
        <f>SUMIFS('Planificación 2026-1'!R:R,'Planificación 2026-1'!W:W,C60,'Planificación 2026-1'!G:G,"T1",'Planificación 2026-1'!H:H,"&lt;3")</f>
        <v>0</v>
      </c>
      <c r="DA60" s="79">
        <f>SUMIFS('Planificación 2026-1'!R:R,'Planificación 2026-1'!W:W,C60,'Planificación 2026-1'!G:G,"T3",'Planificación 2026-1'!H:H,"&lt;3")</f>
        <v>4</v>
      </c>
      <c r="DB60" s="79">
        <f>SUMIFS('Planificación 2026-1'!R:R,'Planificación 2026-1'!W:W,C60,'Planificación 2026-1'!G:G,"T2",'Planificación 2026-1'!H:H,"&lt;3")</f>
        <v>0</v>
      </c>
      <c r="DC60" s="79">
        <f>SUMIFS('Planificación 2026-1'!R:R,'Planificación 2026-1'!W:W,C60,'Planificación 2026-1'!G:G,"AE",'Planificación 2026-1'!H:H,"&lt;3")</f>
        <v>0</v>
      </c>
      <c r="DD60" s="79">
        <f>SUMIFS('Planificación 2026-1'!R:R,'Planificación 2026-1'!W:W,C60,'Planificación 2026-1'!G:G,"T4",'Planificación 2026-1'!H:H,"&lt;3")</f>
        <v>4</v>
      </c>
      <c r="DE60" s="78" t="str">
        <f t="shared" si="4"/>
        <v/>
      </c>
      <c r="DF60" s="30">
        <f>IF(C60="","",SUMIFS('Planificación 2026-1'!R:R,'Planificación 2026-1'!W:W,C60,'Planificación 2026-1'!E:E,"PRINCIPAL",'Planificación 2026-1'!X:X,"VIRTUAL"))</f>
        <v>0</v>
      </c>
      <c r="DG60" s="30">
        <f>IF(C60="","",SUMIFS('Planificación 2026-1'!R:R,'Planificación 2026-1'!W:W,C60,'Planificación 2026-1'!E:E,"PRINCIPAL",'Planificación 2026-1'!X:X,"PRESENCIAL"))</f>
        <v>0</v>
      </c>
      <c r="DH60" s="30">
        <f>IF(C60="","",SUMIFS('Planificación 2026-1'!R:R,'Planificación 2026-1'!W:W,C60,'Planificación 2026-1'!E:E,"PRINCIPAL",'Planificación 2026-1'!X:X,"HIBRIDO PRESENCIAL"))</f>
        <v>0</v>
      </c>
      <c r="DI60" s="78" t="str">
        <f t="shared" si="5"/>
        <v/>
      </c>
      <c r="DJ60" s="78">
        <f>IF(C60="","",SUMIFS('Planificación 2026-1'!R:R,'Planificación 2026-1'!W:W,C60,'Planificación 2026-1'!E:E,"FILIAL",'Planificación 2026-1'!X:X,"VIRTUAL"))</f>
        <v>0</v>
      </c>
      <c r="DK60" s="80">
        <f>IF(C60="","",SUMIFS('Planificación 2026-1'!R:R,'Planificación 2026-1'!W:W,C60,'Planificación 2026-1'!E:E,"FILIAL",'Planificación 2026-1'!X:X,"PRESENCIAL"))</f>
        <v>0</v>
      </c>
      <c r="DL60" s="42">
        <f>IF(C60="","",SUMIFS('Planificación 2026-1'!R:R,'Planificación 2026-1'!W:W,C60,'Planificación 2026-1'!E:E,"FILIAL",'Planificación 2026-1'!X:X,"HIBRIDO PRESENCIAL"))</f>
        <v>0</v>
      </c>
      <c r="DM60" s="81" t="str">
        <f t="shared" si="6"/>
        <v>P31 P36 P55</v>
      </c>
      <c r="DN60" s="78">
        <f>IF(C60="","",SUMIFS('Planificación 2026-1'!R:R,'Planificación 2026-1'!W:W,C60,'Planificación 2026-1'!E:E,"SUNAMPE",'Planificación 2026-1'!X:X,"VIRTUAL"))</f>
        <v>8</v>
      </c>
      <c r="DO60" s="42">
        <f>IF(C60="","",SUMIFS('Planificación 2026-1'!R:R,'Planificación 2026-1'!W:W,C60,'Planificación 2026-1'!E:E,"SUNAMPE",'Planificación 2026-1'!X:X,"PRESENCIAL"))</f>
        <v>14</v>
      </c>
      <c r="DP60" s="81" t="str">
        <f t="shared" si="7"/>
        <v/>
      </c>
      <c r="DQ60" s="78">
        <f>IF(C60="","",SUMIFS('Planificación 2026-1'!R:R,'Planificación 2026-1'!W:W,C60,'Planificación 2026-1'!E:E,"HUAURA",'Planificación 2026-1'!X:X,"VIRTUAL"))</f>
        <v>0</v>
      </c>
      <c r="DR60" s="42">
        <f>IF(C60="","",SUMIFS('Planificación 2026-1'!R:R,'Planificación 2026-1'!W:W,C60,'Planificación 2026-1'!E:E,"HUAURA",'Planificación 2026-1'!X:X,"PRESENCIAL"))</f>
        <v>0</v>
      </c>
      <c r="DS60" s="48">
        <f>SUMIFS('Planificación 2026-1'!R:R,'Planificación 2026-1'!W:W,C60,'Planificación 2026-1'!E:E,"PRINCIPAL",'Planificación 2026-1'!X:X,"VIRTUAL",'Planificación 2026-1'!H:H,"&gt;2")</f>
        <v>0</v>
      </c>
      <c r="DT60" s="48">
        <f>SUMIFS('Planificación 2026-1'!R:R,'Planificación 2026-1'!W:W,C60,'Planificación 2026-1'!E:E,"PRINCIPAL",'Planificación 2026-1'!X:X,"&lt;&gt;VIRTUAL",'Planificación 2026-1'!H:H,"&gt;2")</f>
        <v>0</v>
      </c>
      <c r="DU60" s="48">
        <f>SUMIFS('Planificación 2026-1'!R:R,'Planificación 2026-1'!W:W,C60,'Planificación 2026-1'!E:E,"SUNAMPE",'Planificación 2026-1'!X:X,"VIRTUAL",'Planificación 2026-1'!H:H,"&gt;2")</f>
        <v>8</v>
      </c>
      <c r="DV60" s="48">
        <f>SUMIFS('Planificación 2026-1'!R:R,'Planificación 2026-1'!W:W,C60,'Planificación 2026-1'!E:E,"SUNAMPE",'Planificación 2026-1'!X:X,"&lt;&gt;VIRTUAL",'Planificación 2026-1'!H:H,"&gt;2")</f>
        <v>6</v>
      </c>
      <c r="DW60" s="48">
        <f>SUMIFS('Planificación 2026-1'!R:R,'Planificación 2026-1'!W:W,C60,'Planificación 2026-1'!E:E,"FILIAL",'Planificación 2026-1'!X:X,"VIRTUAL",'Planificación 2026-1'!H:H,"&gt;2")</f>
        <v>0</v>
      </c>
      <c r="DX60" s="48">
        <f>SUMIFS('Planificación 2026-1'!R:R,'Planificación 2026-1'!W:W,C60,'Planificación 2026-1'!E:E,"FILIAL",'Planificación 2026-1'!X:X,"&lt;&gt;VIRTUAL",'Planificación 2026-1'!H:H,"&gt;2")</f>
        <v>0</v>
      </c>
      <c r="DY60" s="48">
        <f>SUMIFS('Planificación 2026-1'!R:R,'Planificación 2026-1'!W:W,C60,'Planificación 2026-1'!E:E,"PORUMA",'Planificación 2026-1'!X:X,"VIRTUAL",'Planificación 2026-1'!H:H,"&gt;2")</f>
        <v>4</v>
      </c>
      <c r="DZ60" s="48">
        <f>SUMIFS('Planificación 2026-1'!R:R,'Planificación 2026-1'!W:W,C60,'Planificación 2026-1'!E:E,"PORUMA",'Planificación 2026-1'!X:X,"&lt;&gt;VIRTUAL",'Planificación 2026-1'!H:H,"&gt;2")</f>
        <v>6</v>
      </c>
      <c r="EA60" s="48">
        <f>SUMIFS('Planificación 2026-1'!R:R,'Planificación 2026-1'!W:W,C60,'Planificación 2026-1'!E:E,"HUAURA",'Planificación 2026-1'!X:X,"VIRTUAL",'Planificación 2026-1'!H:H,"&gt;2")</f>
        <v>0</v>
      </c>
      <c r="EB60" s="48">
        <f>SUMIFS('Planificación 2026-1'!R:R,'Planificación 2026-1'!W:W,C60,'Planificación 2026-1'!E:E,"HUAURA",'Planificación 2026-1'!X:X,"&lt;&gt;VIRTUAL",'Planificación 2026-1'!H:H,"&gt;2")</f>
        <v>0</v>
      </c>
      <c r="EC60" s="48">
        <f>SUMIFS('Planificación 2026-1'!R:R,'Planificación 2026-1'!W:W,C60,'Planificación 2026-1'!E:E,"PRINCIPAL",'Planificación 2026-1'!X:X,"VIRTUAL",'Planificación 2026-1'!H:H,"&lt;3")</f>
        <v>0</v>
      </c>
      <c r="ED60" s="48">
        <f>SUMIFS('Planificación 2026-1'!R:R,'Planificación 2026-1'!W:W,C60,'Planificación 2026-1'!E:E,"PRINCIPAL",'Planificación 2026-1'!X:X,"&lt;&gt;VIRTUAL",'Planificación 2026-1'!H:H,"&lt;3")</f>
        <v>0</v>
      </c>
      <c r="EE60" s="48">
        <f>SUMIFS('Planificación 2026-1'!R:R,'Planificación 2026-1'!W:W,C60,'Planificación 2026-1'!E:E,"SUNAMPE",'Planificación 2026-1'!X:X,"VIRTUAL",'Planificación 2026-1'!H:H,"&lt;3")</f>
        <v>0</v>
      </c>
      <c r="EF60" s="48">
        <f>SUMIFS('Planificación 2026-1'!R:R,'Planificación 2026-1'!W:W,C60,'Planificación 2026-1'!E:E,"SUNAMPE",'Planificación 2026-1'!X:X,"&lt;&gt;VIRTUAL",'Planificación 2026-1'!H:H,"&lt;3")</f>
        <v>8</v>
      </c>
      <c r="EG60" s="48">
        <f>SUMIFS('Planificación 2026-1'!R:R,'Planificación 2026-1'!W:W,C60,'Planificación 2026-1'!E:E,"FILIAL",'Planificación 2026-1'!X:X,"VIRTUAL",'Planificación 2026-1'!H:H,"&lt;3")</f>
        <v>0</v>
      </c>
      <c r="EH60" s="48">
        <f>SUMIFS('Planificación 2026-1'!R:R,'Planificación 2026-1'!W:W,C60,'Planificación 2026-1'!E:E,"FILIAL",'Planificación 2026-1'!X:X,"&lt;&gt;VIRTUAL",'Planificación 2026-1'!H:H,"&lt;3")</f>
        <v>0</v>
      </c>
      <c r="EI60" s="48">
        <f>SUMIFS('Planificación 2026-1'!R:R,'Planificación 2026-1'!W:W,C60,'Planificación 2026-1'!E:E,"PORUMA",'Planificación 2026-1'!X:X,"VIRTUAL",'Planificación 2026-1'!H:H,"&lt;3")</f>
        <v>0</v>
      </c>
      <c r="EJ60" s="48">
        <f>SUMIFS('Planificación 2026-1'!R:R,'Planificación 2026-1'!W:W,C60,'Planificación 2026-1'!E:E,"PORUMA",'Planificación 2026-1'!X:X,"&lt;&gt;VIRTUAL",'Planificación 2026-1'!H:H,"&lt;3")</f>
        <v>0</v>
      </c>
      <c r="EK60" s="48">
        <f>SUMIFS('Planificación 2026-1'!R:R,'Planificación 2026-1'!W:W,C60,'Planificación 2026-1'!E:E,"HUAURA",'Planificación 2026-1'!X:X,"VIRTUAL",'Planificación 2026-1'!H:H,"&lt;3")</f>
        <v>0</v>
      </c>
      <c r="EL60" s="48">
        <f>SUMIFS('Planificación 2026-1'!R:R,'Planificación 2026-1'!W:W,C60,'Planificación 2026-1'!E:E,"HUAURA",'Planificación 2026-1'!X:X,"&lt;&gt;VIRTUAL",'Planificación 2026-1'!H:H,"&lt;3")</f>
        <v>0</v>
      </c>
      <c r="EM60" s="48">
        <f t="shared" si="8"/>
        <v>0</v>
      </c>
      <c r="EN60" s="48">
        <f t="shared" si="9"/>
        <v>0</v>
      </c>
      <c r="EO60" s="48">
        <f t="shared" si="10"/>
        <v>10</v>
      </c>
      <c r="EP60" s="48">
        <f t="shared" si="11"/>
        <v>0</v>
      </c>
      <c r="EQ60" s="48">
        <f t="shared" si="12"/>
        <v>22</v>
      </c>
      <c r="ER60" s="48"/>
      <c r="ES60" s="48">
        <f t="shared" si="13"/>
        <v>8</v>
      </c>
      <c r="ET60" s="48">
        <f t="shared" si="14"/>
        <v>14</v>
      </c>
      <c r="EU60" s="48" t="b">
        <f t="shared" si="15"/>
        <v>0</v>
      </c>
      <c r="EV60" s="48" t="str">
        <f t="shared" si="16"/>
        <v/>
      </c>
      <c r="EW60" s="48" t="str">
        <f t="shared" si="17"/>
        <v>MAS PRESENCIAL</v>
      </c>
    </row>
    <row r="61" spans="1:153" x14ac:dyDescent="0.3">
      <c r="A61" s="53"/>
      <c r="B61" s="383">
        <v>58</v>
      </c>
      <c r="C61" s="107" t="s">
        <v>66</v>
      </c>
      <c r="D61" s="82">
        <f>SUMIF('Planificación 2026-1'!W:W,C61,'Planificación 2026-1'!R:R)</f>
        <v>12</v>
      </c>
      <c r="E61" s="384" t="s">
        <v>319</v>
      </c>
      <c r="F61" s="107" t="s">
        <v>430</v>
      </c>
      <c r="G61" s="107" t="s">
        <v>276</v>
      </c>
      <c r="H61" s="390" t="s">
        <v>433</v>
      </c>
      <c r="I61" s="77" t="str">
        <f>IF(SUM(COUNTIFS('Planificación 2026-1'!E:E,"PRINCIPAL",'Planificación 2026-1'!W:W,C61,'Planificación 2026-1'!G:G,"AF"))&gt;0,"P01"," ")</f>
        <v xml:space="preserve"> </v>
      </c>
      <c r="J61" s="78" t="str">
        <f>IF(SUM(COUNTIFS('Planificación 2026-1'!E:E,"PRINCIPAL",'Planificación 2026-1'!W:W,C61,'Planificación 2026-1'!G:G,"EN"))&gt;0,"P02"," ")</f>
        <v xml:space="preserve"> </v>
      </c>
      <c r="K61" s="78" t="str">
        <f>IF(SUM(COUNTIFS('Planificación 2026-1'!E:E,"PRINCIPAL",'Planificación 2026-1'!W:W,C61,'Planificación 2026-1'!G:G,"IS"))&gt;0,"P03"," ")</f>
        <v xml:space="preserve"> </v>
      </c>
      <c r="L61" s="78" t="str">
        <f>IF(SUM(COUNTIFS('Planificación 2026-1'!E:E,"PRINCIPAL",'Planificación 2026-1'!W:W,C61,'Planificación 2026-1'!G:G,"PS"))&gt;0,"P04"," ")</f>
        <v xml:space="preserve"> </v>
      </c>
      <c r="M61" s="78"/>
      <c r="N61" s="78" t="str">
        <f>IF(SUM(COUNTIFS('Planificación 2026-1'!E:E,"PRINCIPAL",'Planificación 2026-1'!W:W,C61,'Planificación 2026-1'!G:G,"IN"))&gt;0,"P06"," ")</f>
        <v xml:space="preserve"> </v>
      </c>
      <c r="O61" s="78" t="str">
        <f>IF(SUM(COUNTIFS('Planificación 2026-1'!E:E,"PRINCIPAL",'Planificación 2026-1'!W:W,C61,'Planificación 2026-1'!G:G,"CA"))&gt;0,"P07"," ")</f>
        <v xml:space="preserve"> </v>
      </c>
      <c r="P61" s="78" t="str">
        <f>IF(SUM(COUNTIFS('Planificación 2026-1'!E:E,"PRINCIPAL",'Planificación 2026-1'!W:W,C61,'Planificación 2026-1'!G:G,"DE"))&gt;0,"P08"," ")</f>
        <v xml:space="preserve"> </v>
      </c>
      <c r="Q61" s="78" t="str">
        <f>IF(SUM(COUNTIFS('Planificación 2026-1'!E:E,"PRINCIPAL",'Planificación 2026-1'!W:W,C61,'Planificación 2026-1'!G:G,"OB"))&gt;0,"P09"," ")</f>
        <v xml:space="preserve"> </v>
      </c>
      <c r="R61" s="78" t="str">
        <f>IF(SUM(COUNTIFS('Planificación 2026-1'!E:E,"PRINCIPAL",'Planificación 2026-1'!W:W,C61,'Planificación 2026-1'!G:G,"MH"))&gt;0,"P31"," ")</f>
        <v xml:space="preserve"> </v>
      </c>
      <c r="S61" s="78" t="str">
        <f>IF(SUM(COUNTIFS('Planificación 2026-1'!E:E,"PRINCIPAL",'Planificación 2026-1'!W:W,C61,'Planificación 2026-1'!G:G,"IC"))&gt;0,"P32"," ")</f>
        <v xml:space="preserve"> </v>
      </c>
      <c r="T61" s="78" t="str">
        <f>IF(SUM(COUNTIFS('Planificación 2026-1'!E:E,"PRINCIPAL",'Planificación 2026-1'!W:W,C61,'Planificación 2026-1'!G:G,"AR"))&gt;0,"P34"," ")</f>
        <v xml:space="preserve"> </v>
      </c>
      <c r="U61" s="78" t="str">
        <f>IF(SUM(COUNTIFS('Planificación 2026-1'!E:E,"PRINCIPAL",'Planificación 2026-1'!W:W,C61,'Planificación 2026-1'!G:G,"T1"))&gt;0,"P35"," ")</f>
        <v xml:space="preserve"> </v>
      </c>
      <c r="V61" s="78" t="str">
        <f>IF(SUM(COUNTIFS('Planificación 2026-1'!E:E,"PRINCIPAL",'Planificación 2026-1'!W:W,C61,'Planificación 2026-1'!G:G,"T3"))&gt;0,"P36"," ")</f>
        <v xml:space="preserve"> </v>
      </c>
      <c r="W61" s="78" t="str">
        <f>IF(SUM(COUNTIFS('Planificación 2026-1'!E:E,"PRINCIPAL",'Planificación 2026-1'!W:W,C61,'Planificación 2026-1'!G:G,"T2"))&gt;0,"P37"," ")</f>
        <v xml:space="preserve"> </v>
      </c>
      <c r="X61" s="78" t="str">
        <f>IF(SUM(COUNTIFS('Planificación 2026-1'!E:E,"PRINCIPAL",'Planificación 2026-1'!W:W,C61,'Planificación 2026-1'!G:G,"AE"))&gt;0,"P38"," ")</f>
        <v xml:space="preserve"> </v>
      </c>
      <c r="Y61" s="78" t="str">
        <f>IF(SUM(COUNTIFS('Planificación 2026-1'!E:E,"PRINCIPAL",'Planificación 2026-1'!W:W,C61,'Planificación 2026-1'!G:G,"T4"))&gt;0,"P55"," ")</f>
        <v xml:space="preserve"> </v>
      </c>
      <c r="Z61" s="78" t="str">
        <f>IF(SUM(COUNTIFS('Planificación 2026-1'!E:E,"FILIAL",'Planificación 2026-1'!W:W,C61,'Planificación 2026-1'!G:G,"AF"))&gt;0," P01"," ")</f>
        <v xml:space="preserve"> </v>
      </c>
      <c r="AA61" s="78" t="str">
        <f>IF(SUM(COUNTIFS('Planificación 2026-1'!E:E,"FILIAL",'Planificación 2026-1'!W:W,C61,'Planificación 2026-1'!G:G,"EN"))&gt;0,"P02"," ")</f>
        <v xml:space="preserve"> </v>
      </c>
      <c r="AB61" s="78" t="str">
        <f>IF(SUM(COUNTIFS('Planificación 2026-1'!E:E,"FILIAL",'Planificación 2026-1'!W:W,C61,'Planificación 2026-1'!G:G,"IS"))&gt;0,"P03"," ")</f>
        <v xml:space="preserve"> </v>
      </c>
      <c r="AC61" s="78" t="str">
        <f>IF(SUM(COUNTIFS('Planificación 2026-1'!E:E,"FILIAL",'Planificación 2026-1'!W:W,C61,'Planificación 2026-1'!G:G,"PS"))&gt;0,"P04"," ")</f>
        <v>P04</v>
      </c>
      <c r="AD61" s="78"/>
      <c r="AE61" s="78" t="str">
        <f>IF(SUM(COUNTIFS('Planificación 2026-1'!E:E,"FILIAL",'Planificación 2026-1'!W:W,C61,'Planificación 2026-1'!G:G,"IN"))&gt;0,"P06"," ")</f>
        <v xml:space="preserve"> </v>
      </c>
      <c r="AF61" s="78" t="str">
        <f>IF(SUM(COUNTIFS('Planificación 2026-1'!E:E,"FILIAL",'Planificación 2026-1'!W:W,C61,'Planificación 2026-1'!G:G,"CA"))&gt;0,"P07"," ")</f>
        <v xml:space="preserve"> </v>
      </c>
      <c r="AG61" s="78" t="str">
        <f>IF(SUM(COUNTIFS('Planificación 2026-1'!E:E,"FILIAL",'Planificación 2026-1'!W:W,C61,'Planificación 2026-1'!G:G,"DE"))&gt;0,"P08"," ")</f>
        <v xml:space="preserve"> </v>
      </c>
      <c r="AH61" s="78" t="str">
        <f>IF(SUM(COUNTIFS('Planificación 2026-1'!E:E,"FILIAL",'Planificación 2026-1'!W:W,C61,'Planificación 2026-1'!G:G,"OB"))&gt;0,"P09"," ")</f>
        <v>P09</v>
      </c>
      <c r="AI61" s="78" t="str">
        <f>IF(SUM(COUNTIFS('Planificación 2026-1'!E:E,"FILIAL",'Planificación 2026-1'!W:W,C61,'Planificación 2026-1'!G:G,"MH"))&gt;0,"P31"," ")</f>
        <v xml:space="preserve"> </v>
      </c>
      <c r="AJ61" s="78" t="str">
        <f>IF(SUM(COUNTIFS('Planificación 2026-1'!E:E,"FILIAL",'Planificación 2026-1'!W:W,C61,'Planificación 2026-1'!G:G,"IC"))&gt;0,"P32"," ")</f>
        <v xml:space="preserve"> </v>
      </c>
      <c r="AK61" s="78" t="str">
        <f>IF(SUM(COUNTIFS('Planificación 2026-1'!E:E,"FILIAL",'Planificación 2026-1'!W:W,C61,'Planificación 2026-1'!G:G,"AR"))&gt;0,"P34"," ")</f>
        <v xml:space="preserve"> </v>
      </c>
      <c r="AL61" s="78" t="str">
        <f>IF(SUM(COUNTIFS('Planificación 2026-1'!E:E,"FILIAL",'Planificación 2026-1'!W:W,C61,'Planificación 2026-1'!G:G,"T1"))&gt;0,"P35"," ")</f>
        <v xml:space="preserve"> </v>
      </c>
      <c r="AM61" s="78" t="str">
        <f>IF(SUM(COUNTIFS('Planificación 2026-1'!E:E,"FILIAL",'Planificación 2026-1'!W:W,C61,'Planificación 2026-1'!G:G,"T3"))&gt;0,"P36"," ")</f>
        <v xml:space="preserve"> </v>
      </c>
      <c r="AN61" s="78" t="str">
        <f>IF(SUM(COUNTIFS('Planificación 2026-1'!E:E,"FILIAL",'Planificación 2026-1'!W:W,C61,'Planificación 2026-1'!G:G,"T2"))&gt;0,"P37"," ")</f>
        <v xml:space="preserve"> </v>
      </c>
      <c r="AO61" s="78" t="str">
        <f>IF(SUM(COUNTIFS('Planificación 2026-1'!E:E,"FILIAL",'Planificación 2026-1'!W:W,C61,'Planificación 2026-1'!G:G,"AE"))&gt;0,"P38"," ")</f>
        <v xml:space="preserve"> </v>
      </c>
      <c r="AP61" s="78" t="str">
        <f>IF(SUM(COUNTIFS('Planificación 2026-1'!E:E,"FILIAL",'Planificación 2026-1'!W:W,C61,'Planificación 2026-1'!G:G,"T4"))&gt;0,"P55"," ")</f>
        <v xml:space="preserve"> </v>
      </c>
      <c r="AQ61" s="78" t="str">
        <f>IF(SUM(COUNTIFS('Planificación 2026-1'!E:E,"SUNAMPE",'Planificación 2026-1'!W:W,C61,'Planificación 2026-1'!G:G,"AF"))&gt;0," P01"," ")</f>
        <v xml:space="preserve"> </v>
      </c>
      <c r="AR61" s="78" t="str">
        <f>IF(SUM(COUNTIFS('Planificación 2026-1'!E:E,"SUNAMPE",'Planificación 2026-1'!W:W,C61,'Planificación 2026-1'!G:G,"EN"))&gt;0,"P02"," ")</f>
        <v xml:space="preserve"> </v>
      </c>
      <c r="AS61" s="78" t="str">
        <f>IF(SUM(COUNTIFS('Planificación 2026-1'!E:E,"SUNAMPE",'Planificación 2026-1'!W:W,C61,'Planificación 2026-1'!G:G,"IS"))&gt;0,"P03"," ")</f>
        <v xml:space="preserve"> </v>
      </c>
      <c r="AT61" s="78" t="str">
        <f>IF(SUM(COUNTIFS('Planificación 2026-1'!E:E,"SUNAMPE",'Planificación 2026-1'!W:W,C61,'Planificación 2026-1'!G:G,"PS"))&gt;0,"P04"," ")</f>
        <v xml:space="preserve"> </v>
      </c>
      <c r="AU61" s="78"/>
      <c r="AV61" s="78" t="str">
        <f>IF(SUM(COUNTIFS('Planificación 2026-1'!E:E,"SUNAMPE",'Planificación 2026-1'!W:W,C61,'Planificación 2026-1'!G:G,"IN"))&gt;0,"P06"," ")</f>
        <v xml:space="preserve"> </v>
      </c>
      <c r="AW61" s="78" t="str">
        <f>IF(SUM(COUNTIFS('Planificación 2026-1'!E:E,"SUNAMPE",'Planificación 2026-1'!W:W,C61,'Planificación 2026-1'!G:G,"CA"))&gt;0,"P07"," ")</f>
        <v xml:space="preserve"> </v>
      </c>
      <c r="AX61" s="78" t="str">
        <f>IF(SUM(COUNTIFS('Planificación 2026-1'!E:E,"SUNAMPE",'Planificación 2026-1'!W:W,C61,'Planificación 2026-1'!G:G,"DE"))&gt;0,"P08"," ")</f>
        <v xml:space="preserve"> </v>
      </c>
      <c r="AY61" s="78" t="str">
        <f>IF(SUM(COUNTIFS('Planificación 2026-1'!E:E,"SUNAMPE",'Planificación 2026-1'!W:W,C61,'Planificación 2026-1'!G:G,"OB"))&gt;0,"P09"," ")</f>
        <v xml:space="preserve"> </v>
      </c>
      <c r="AZ61" s="78" t="str">
        <f>IF(SUM(COUNTIFS('Planificación 2026-1'!E:E,"SUNAMPE",'Planificación 2026-1'!W:W,C61,'Planificación 2026-1'!G:G,"MH"))&gt;0,"P31"," ")</f>
        <v xml:space="preserve"> </v>
      </c>
      <c r="BA61" s="78" t="str">
        <f>IF(SUM(COUNTIFS('Planificación 2026-1'!E:E,"SUNAMPE",'Planificación 2026-1'!W:W,C61,'Planificación 2026-1'!G:G,"IC"))&gt;0,"P32"," ")</f>
        <v xml:space="preserve"> </v>
      </c>
      <c r="BB61" s="78" t="str">
        <f>IF(SUM(COUNTIFS('Planificación 2026-1'!E:E,"SUNAMPE",'Planificación 2026-1'!W:W,C61,'Planificación 2026-1'!G:G,"AR"))&gt;0,"P34"," ")</f>
        <v xml:space="preserve"> </v>
      </c>
      <c r="BC61" s="78" t="str">
        <f>IF(SUM(COUNTIFS('Planificación 2026-1'!E:E,"SUNAMPE",'Planificación 2026-1'!W:W,C61,'Planificación 2026-1'!G:G,"T1"))&gt;0,"P35"," ")</f>
        <v xml:space="preserve"> </v>
      </c>
      <c r="BD61" s="78" t="str">
        <f>IF(SUM(COUNTIFS('Planificación 2026-1'!E:E,"SUNAMPE",'Planificación 2026-1'!W:W,C61,'Planificación 2026-1'!G:G,"T3"))&gt;0,"P36"," ")</f>
        <v xml:space="preserve"> </v>
      </c>
      <c r="BE61" s="78" t="str">
        <f>IF(SUM(COUNTIFS('Planificación 2026-1'!E:E,"SUNAMPE",'Planificación 2026-1'!W:W,C61,'Planificación 2026-1'!G:G,"T2"))&gt;0,"P37"," ")</f>
        <v xml:space="preserve"> </v>
      </c>
      <c r="BF61" s="78" t="str">
        <f>IF(SUM(COUNTIFS('Planificación 2026-1'!E:E,"SUNAMPE",'Planificación 2026-1'!W:W,C61,'Planificación 2026-1'!G:G,"AE"))&gt;0,"P38"," ")</f>
        <v xml:space="preserve"> </v>
      </c>
      <c r="BG61" s="78" t="str">
        <f>IF(SUM(COUNTIFS('Planificación 2026-1'!E:E,"SUNAMPE",'Planificación 2026-1'!W:W,C61,'Planificación 2026-1'!G:G,"T4"))&gt;0,"P55"," ")</f>
        <v xml:space="preserve"> </v>
      </c>
      <c r="BH61" s="78" t="str">
        <f>IF(SUM(COUNTIFS('Planificación 2026-1'!E:E,"HUAURA",'Planificación 2026-1'!W:W,C61,'Planificación 2026-1'!G:G,"AF"))&gt;0," P01"," ")</f>
        <v xml:space="preserve"> </v>
      </c>
      <c r="BI61" s="78" t="str">
        <f>IF(SUM(COUNTIFS('Planificación 2026-1'!E:E,"HUAURA",'Planificación 2026-1'!W:W,C61,'Planificación 2026-1'!G:G,"EN"))&gt;0,"P02"," ")</f>
        <v xml:space="preserve"> </v>
      </c>
      <c r="BJ61" s="78" t="str">
        <f>IF(SUM(COUNTIFS('Planificación 2026-1'!E:E,"HUAURA",'Planificación 2026-1'!W:W,C61,'Planificación 2026-1'!G:G,"IS"))&gt;0,"P03"," ")</f>
        <v xml:space="preserve"> </v>
      </c>
      <c r="BK61" s="78" t="str">
        <f>IF(SUM(COUNTIFS('Planificación 2026-1'!E:E,"HUAURA",'Planificación 2026-1'!W:W,C61,'Planificación 2026-1'!G:G,"PS"))&gt;0,"P04"," ")</f>
        <v xml:space="preserve"> </v>
      </c>
      <c r="BL61" s="78"/>
      <c r="BM61" s="78" t="str">
        <f>IF(SUM(COUNTIFS('Planificación 2026-1'!E:E,"HUAURA",'Planificación 2026-1'!W:W,C61,'Planificación 2026-1'!G:G,"IN"))&gt;0,"P06"," ")</f>
        <v xml:space="preserve"> </v>
      </c>
      <c r="BN61" s="78" t="str">
        <f>IF(SUM(COUNTIFS('Planificación 2026-1'!E:E,"HUAURA",'Planificación 2026-1'!W:W,C61,'Planificación 2026-1'!G:G,"CA"))&gt;0,"P07"," ")</f>
        <v xml:space="preserve"> </v>
      </c>
      <c r="BO61" s="78" t="str">
        <f>IF(SUM(COUNTIFS('Planificación 2026-1'!E:E,"HUAURA",'Planificación 2026-1'!W:W,C61,'Planificación 2026-1'!G:G,"DE"))&gt;0,"P08"," ")</f>
        <v xml:space="preserve"> </v>
      </c>
      <c r="BP61" s="78" t="str">
        <f>IF(SUM(COUNTIFS('Planificación 2026-1'!E:E,"HUAURA",'Planificación 2026-1'!W:W,C61,'Planificación 2026-1'!G:G,"OB"))&gt;0,"P09"," ")</f>
        <v xml:space="preserve"> </v>
      </c>
      <c r="BQ61" s="78" t="str">
        <f>IF(SUM(COUNTIFS('Planificación 2026-1'!E:E,"HUAURA",'Planificación 2026-1'!W:W,C61,'Planificación 2026-1'!G:G,"MH"))&gt;0,"P31"," ")</f>
        <v xml:space="preserve"> </v>
      </c>
      <c r="BR61" s="78" t="str">
        <f>IF(SUM(COUNTIFS('Planificación 2026-1'!E:E,"HUAURA",'Planificación 2026-1'!W:W,C61,'Planificación 2026-1'!G:G,"IC"))&gt;0,"P32"," ")</f>
        <v xml:space="preserve"> </v>
      </c>
      <c r="BS61" s="78" t="str">
        <f>IF(SUM(COUNTIFS('Planificación 2026-1'!E:E,"HUAURA",'Planificación 2026-1'!W:W,C61,'Planificación 2026-1'!G:G,"AR"))&gt;0,"P34"," ")</f>
        <v xml:space="preserve"> </v>
      </c>
      <c r="BT61" s="78" t="str">
        <f>IF(SUM(COUNTIFS('Planificación 2026-1'!E:E,"HUAURA",'Planificación 2026-1'!W:W,C61,'Planificación 2026-1'!G:G,"T1"))&gt;0,"P35"," ")</f>
        <v xml:space="preserve"> </v>
      </c>
      <c r="BU61" s="78" t="str">
        <f>IF(SUM(COUNTIFS('Planificación 2026-1'!E:E,"HUAURA",'Planificación 2026-1'!W:W,C61,'Planificación 2026-1'!G:G,"T3"))&gt;0,"P36"," ")</f>
        <v xml:space="preserve"> </v>
      </c>
      <c r="BV61" s="78" t="str">
        <f>IF(SUM(COUNTIFS('Planificación 2026-1'!E:E,"HUAURA",'Planificación 2026-1'!W:W,C61,'Planificación 2026-1'!G:G,"T2"))&gt;0,"P37"," ")</f>
        <v xml:space="preserve"> </v>
      </c>
      <c r="BW61" s="78" t="str">
        <f>IF(SUM(COUNTIFS('Planificación 2026-1'!E:E,"HUAURA",'Planificación 2026-1'!W:W,C61,'Planificación 2026-1'!G:G,"AE"))&gt;0,"P38"," ")</f>
        <v xml:space="preserve"> </v>
      </c>
      <c r="BX61" s="78" t="str">
        <f>IF(SUM(COUNTIFS('Planificación 2026-1'!E:E,"HUAURA",'Planificación 2026-1'!W:W,C61,'Planificación 2026-1'!G:G,"T4"))&gt;0,"P55"," ")</f>
        <v xml:space="preserve"> </v>
      </c>
      <c r="BY61" s="79">
        <f>SUMIFS('Planificación 2026-1'!R:R,'Planificación 2026-1'!W:W,C61,'Planificación 2026-1'!G:G,"AF",'Planificación 2026-1'!H:H,"&gt;2")</f>
        <v>0</v>
      </c>
      <c r="BZ61" s="79">
        <f>SUMIFS('Planificación 2026-1'!R:R,'Planificación 2026-1'!W:W,C61,'Planificación 2026-1'!G:G,"EN",'Planificación 2026-1'!H:H,"&gt;2")</f>
        <v>0</v>
      </c>
      <c r="CA61" s="79">
        <f>SUMIFS('Planificación 2026-1'!R:R,'Planificación 2026-1'!W:W,C61,'Planificación 2026-1'!G:G,"IS",'Planificación 2026-1'!H:H,"&gt;2")</f>
        <v>0</v>
      </c>
      <c r="CB61" s="79">
        <f>SUMIFS('Planificación 2026-1'!R:R,'Planificación 2026-1'!W:W,C61,'Planificación 2026-1'!G:G,"PS",'Planificación 2026-1'!H:H,"&gt;2")</f>
        <v>0</v>
      </c>
      <c r="CC61" s="79">
        <f>SUMIFS('Planificación 2026-1'!R:R,'Planificación 2026-1'!W:W,C61,'Planificación 2026-1'!G:G,"IN",'Planificación 2026-1'!H:H,"&gt;2")</f>
        <v>0</v>
      </c>
      <c r="CD61" s="79">
        <f>SUMIFS('Planificación 2026-1'!R:R,'Planificación 2026-1'!W:W,C61,'Planificación 2026-1'!G:G,"CA",'Planificación 2026-1'!H:H,"&gt;2")</f>
        <v>0</v>
      </c>
      <c r="CE61" s="79">
        <f>SUMIFS('Planificación 2026-1'!R:R,'Planificación 2026-1'!W:W,C61,'Planificación 2026-1'!G:G,"DE",'Planificación 2026-1'!H:H,"&gt;2")</f>
        <v>0</v>
      </c>
      <c r="CF61" s="79">
        <f>SUMIFS('Planificación 2026-1'!R:R,'Planificación 2026-1'!W:W,C61,'Planificación 2026-1'!G:G,"OB",'Planificación 2026-1'!H:H,"&gt;2")</f>
        <v>0</v>
      </c>
      <c r="CG61" s="79">
        <f>SUMIFS('Planificación 2026-1'!R:R,'Planificación 2026-1'!W:W,C61,'Planificación 2026-1'!G:G,"MH",'Planificación 2026-1'!H:H,"&gt;2")</f>
        <v>0</v>
      </c>
      <c r="CH61" s="79">
        <f>SUMIFS('Planificación 2026-1'!R:R,'Planificación 2026-1'!W:W,C61,'Planificación 2026-1'!G:G,"IC",'Planificación 2026-1'!H:H,"&gt;2")</f>
        <v>0</v>
      </c>
      <c r="CI61" s="79">
        <f>SUMIFS('Planificación 2026-1'!R:R,'Planificación 2026-1'!W:W,C61,'Planificación 2026-1'!G:G,"AR",'Planificación 2026-1'!H:H,"&gt;2")</f>
        <v>0</v>
      </c>
      <c r="CJ61" s="79">
        <f>SUMIFS('Planificación 2026-1'!R:R,'Planificación 2026-1'!W:W,C61,'Planificación 2026-1'!G:G,"T1",'Planificación 2026-1'!H:H,"&gt;2")</f>
        <v>0</v>
      </c>
      <c r="CK61" s="79">
        <f>SUMIFS('Planificación 2026-1'!R:R,'Planificación 2026-1'!W:W,C61,'Planificación 2026-1'!G:G,"T3",'Planificación 2026-1'!H:H,"&gt;2")</f>
        <v>0</v>
      </c>
      <c r="CL61" s="79">
        <f>SUMIFS('Planificación 2026-1'!R:R,'Planificación 2026-1'!W:W,C61,'Planificación 2026-1'!G:G,"T2",'Planificación 2026-1'!H:H,"&gt;2")</f>
        <v>0</v>
      </c>
      <c r="CM61" s="79">
        <f>SUMIFS('Planificación 2026-1'!R:R,'Planificación 2026-1'!W:W,C61,'Planificación 2026-1'!G:G,"AE",'Planificación 2026-1'!H:H,"&gt;2")</f>
        <v>0</v>
      </c>
      <c r="CN61" s="79">
        <f>SUMIFS('Planificación 2026-1'!R:R,'Planificación 2026-1'!W:W,C61,'Planificación 2026-1'!G:G,"T4",'Planificación 2026-1'!H:H,"&gt;2")</f>
        <v>0</v>
      </c>
      <c r="CO61" s="79">
        <f>SUMIFS('Planificación 2026-1'!R:R,'Planificación 2026-1'!W:W,C61,'Planificación 2026-1'!G:G,"AF",'Planificación 2026-1'!H:H,"&lt;3")</f>
        <v>0</v>
      </c>
      <c r="CP61" s="79">
        <f>SUMIFS('Planificación 2026-1'!R:R,'Planificación 2026-1'!W:W,C61,'Planificación 2026-1'!G:G,"EN",'Planificación 2026-1'!H:H,"&lt;3")</f>
        <v>0</v>
      </c>
      <c r="CQ61" s="79">
        <f>SUMIFS('Planificación 2026-1'!R:R,'Planificación 2026-1'!W:W,C61,'Planificación 2026-1'!G:G,"IS",'Planificación 2026-1'!H:H,"&lt;3")</f>
        <v>0</v>
      </c>
      <c r="CR61" s="79">
        <f>SUMIFS('Planificación 2026-1'!R:R,'Planificación 2026-1'!W:W,C61,'Planificación 2026-1'!G:G,"PS",'Planificación 2026-1'!H:H,"&lt;3")</f>
        <v>4</v>
      </c>
      <c r="CS61" s="79">
        <f>SUMIFS('Planificación 2026-1'!R:R,'Planificación 2026-1'!W:W,C61,'Planificación 2026-1'!G:G,"IN",'Planificación 2026-1'!H:H,"&lt;3")</f>
        <v>0</v>
      </c>
      <c r="CT61" s="79">
        <f>SUMIFS('Planificación 2026-1'!R:R,'Planificación 2026-1'!W:W,C61,'Planificación 2026-1'!G:G,"CA",'Planificación 2026-1'!H:H,"&lt;3")</f>
        <v>0</v>
      </c>
      <c r="CU61" s="79">
        <f>SUMIFS('Planificación 2026-1'!R:R,'Planificación 2026-1'!W:W,C61,'Planificación 2026-1'!G:G,"DE",'Planificación 2026-1'!H:H,"&lt;3")</f>
        <v>0</v>
      </c>
      <c r="CV61" s="79">
        <f>SUMIFS('Planificación 2026-1'!R:R,'Planificación 2026-1'!W:W,C61,'Planificación 2026-1'!G:G,"OB",'Planificación 2026-1'!H:H,"&lt;3")</f>
        <v>4</v>
      </c>
      <c r="CW61" s="79">
        <f>SUMIFS('Planificación 2026-1'!R:R,'Planificación 2026-1'!W:W,C61,'Planificación 2026-1'!G:G,"MH",'Planificación 2026-1'!H:H,"&lt;3")</f>
        <v>4</v>
      </c>
      <c r="CX61" s="79">
        <f>SUMIFS('Planificación 2026-1'!R:R,'Planificación 2026-1'!W:W,C61,'Planificación 2026-1'!G:G,"IC",'Planificación 2026-1'!H:H,"&lt;3")</f>
        <v>0</v>
      </c>
      <c r="CY61" s="79">
        <f>SUMIFS('Planificación 2026-1'!R:R,'Planificación 2026-1'!W:W,C61,'Planificación 2026-1'!G:G,"AR",'Planificación 2026-1'!H:H,"&lt;3")</f>
        <v>0</v>
      </c>
      <c r="CZ61" s="79">
        <f>SUMIFS('Planificación 2026-1'!R:R,'Planificación 2026-1'!W:W,C61,'Planificación 2026-1'!G:G,"T1",'Planificación 2026-1'!H:H,"&lt;3")</f>
        <v>0</v>
      </c>
      <c r="DA61" s="79">
        <f>SUMIFS('Planificación 2026-1'!R:R,'Planificación 2026-1'!W:W,C61,'Planificación 2026-1'!G:G,"T3",'Planificación 2026-1'!H:H,"&lt;3")</f>
        <v>0</v>
      </c>
      <c r="DB61" s="79">
        <f>SUMIFS('Planificación 2026-1'!R:R,'Planificación 2026-1'!W:W,C61,'Planificación 2026-1'!G:G,"T2",'Planificación 2026-1'!H:H,"&lt;3")</f>
        <v>0</v>
      </c>
      <c r="DC61" s="79">
        <f>SUMIFS('Planificación 2026-1'!R:R,'Planificación 2026-1'!W:W,C61,'Planificación 2026-1'!G:G,"AE",'Planificación 2026-1'!H:H,"&lt;3")</f>
        <v>0</v>
      </c>
      <c r="DD61" s="79">
        <f>SUMIFS('Planificación 2026-1'!R:R,'Planificación 2026-1'!W:W,C61,'Planificación 2026-1'!G:G,"T4",'Planificación 2026-1'!H:H,"&lt;3")</f>
        <v>0</v>
      </c>
      <c r="DE61" s="78" t="str">
        <f t="shared" si="4"/>
        <v/>
      </c>
      <c r="DF61" s="30">
        <f>IF(C61="","",SUMIFS('Planificación 2026-1'!R:R,'Planificación 2026-1'!W:W,C61,'Planificación 2026-1'!E:E,"PRINCIPAL",'Planificación 2026-1'!X:X,"VIRTUAL"))</f>
        <v>0</v>
      </c>
      <c r="DG61" s="30">
        <f>IF(C61="","",SUMIFS('Planificación 2026-1'!R:R,'Planificación 2026-1'!W:W,C61,'Planificación 2026-1'!E:E,"PRINCIPAL",'Planificación 2026-1'!X:X,"PRESENCIAL"))</f>
        <v>0</v>
      </c>
      <c r="DH61" s="30">
        <f>IF(C61="","",SUMIFS('Planificación 2026-1'!R:R,'Planificación 2026-1'!W:W,C61,'Planificación 2026-1'!E:E,"PRINCIPAL",'Planificación 2026-1'!X:X,"HIBRIDO PRESENCIAL"))</f>
        <v>0</v>
      </c>
      <c r="DI61" s="78" t="str">
        <f t="shared" si="5"/>
        <v>P04 P09</v>
      </c>
      <c r="DJ61" s="78">
        <f>IF(C61="","",SUMIFS('Planificación 2026-1'!R:R,'Planificación 2026-1'!W:W,C61,'Planificación 2026-1'!E:E,"FILIAL",'Planificación 2026-1'!X:X,"VIRTUAL"))</f>
        <v>0</v>
      </c>
      <c r="DK61" s="80">
        <f>IF(C61="","",SUMIFS('Planificación 2026-1'!R:R,'Planificación 2026-1'!W:W,C61,'Planificación 2026-1'!E:E,"FILIAL",'Planificación 2026-1'!X:X,"PRESENCIAL"))</f>
        <v>8</v>
      </c>
      <c r="DL61" s="42">
        <f>IF(C61="","",SUMIFS('Planificación 2026-1'!R:R,'Planificación 2026-1'!W:W,C61,'Planificación 2026-1'!E:E,"FILIAL",'Planificación 2026-1'!X:X,"HIBRIDO PRESENCIAL"))</f>
        <v>0</v>
      </c>
      <c r="DM61" s="81" t="str">
        <f t="shared" si="6"/>
        <v/>
      </c>
      <c r="DN61" s="78">
        <f>IF(C61="","",SUMIFS('Planificación 2026-1'!R:R,'Planificación 2026-1'!W:W,C61,'Planificación 2026-1'!E:E,"SUNAMPE",'Planificación 2026-1'!X:X,"VIRTUAL"))</f>
        <v>0</v>
      </c>
      <c r="DO61" s="42">
        <f>IF(C61="","",SUMIFS('Planificación 2026-1'!R:R,'Planificación 2026-1'!W:W,C61,'Planificación 2026-1'!E:E,"SUNAMPE",'Planificación 2026-1'!X:X,"PRESENCIAL"))</f>
        <v>0</v>
      </c>
      <c r="DP61" s="81" t="str">
        <f t="shared" si="7"/>
        <v/>
      </c>
      <c r="DQ61" s="78">
        <f>IF(C61="","",SUMIFS('Planificación 2026-1'!R:R,'Planificación 2026-1'!W:W,C61,'Planificación 2026-1'!E:E,"HUAURA",'Planificación 2026-1'!X:X,"VIRTUAL"))</f>
        <v>0</v>
      </c>
      <c r="DR61" s="42">
        <f>IF(C61="","",SUMIFS('Planificación 2026-1'!R:R,'Planificación 2026-1'!W:W,C61,'Planificación 2026-1'!E:E,"HUAURA",'Planificación 2026-1'!X:X,"PRESENCIAL"))</f>
        <v>0</v>
      </c>
      <c r="DS61" s="48">
        <f>SUMIFS('Planificación 2026-1'!R:R,'Planificación 2026-1'!W:W,C61,'Planificación 2026-1'!E:E,"PRINCIPAL",'Planificación 2026-1'!X:X,"VIRTUAL",'Planificación 2026-1'!H:H,"&gt;2")</f>
        <v>0</v>
      </c>
      <c r="DT61" s="48">
        <f>SUMIFS('Planificación 2026-1'!R:R,'Planificación 2026-1'!W:W,C61,'Planificación 2026-1'!E:E,"PRINCIPAL",'Planificación 2026-1'!X:X,"&lt;&gt;VIRTUAL",'Planificación 2026-1'!H:H,"&gt;2")</f>
        <v>0</v>
      </c>
      <c r="DU61" s="48">
        <f>SUMIFS('Planificación 2026-1'!R:R,'Planificación 2026-1'!W:W,C61,'Planificación 2026-1'!E:E,"SUNAMPE",'Planificación 2026-1'!X:X,"VIRTUAL",'Planificación 2026-1'!H:H,"&gt;2")</f>
        <v>0</v>
      </c>
      <c r="DV61" s="48">
        <f>SUMIFS('Planificación 2026-1'!R:R,'Planificación 2026-1'!W:W,C61,'Planificación 2026-1'!E:E,"SUNAMPE",'Planificación 2026-1'!X:X,"&lt;&gt;VIRTUAL",'Planificación 2026-1'!H:H,"&gt;2")</f>
        <v>0</v>
      </c>
      <c r="DW61" s="48">
        <f>SUMIFS('Planificación 2026-1'!R:R,'Planificación 2026-1'!W:W,C61,'Planificación 2026-1'!E:E,"FILIAL",'Planificación 2026-1'!X:X,"VIRTUAL",'Planificación 2026-1'!H:H,"&gt;2")</f>
        <v>0</v>
      </c>
      <c r="DX61" s="48">
        <f>SUMIFS('Planificación 2026-1'!R:R,'Planificación 2026-1'!W:W,C61,'Planificación 2026-1'!E:E,"FILIAL",'Planificación 2026-1'!X:X,"&lt;&gt;VIRTUAL",'Planificación 2026-1'!H:H,"&gt;2")</f>
        <v>0</v>
      </c>
      <c r="DY61" s="48">
        <f>SUMIFS('Planificación 2026-1'!R:R,'Planificación 2026-1'!W:W,C61,'Planificación 2026-1'!E:E,"PORUMA",'Planificación 2026-1'!X:X,"VIRTUAL",'Planificación 2026-1'!H:H,"&gt;2")</f>
        <v>0</v>
      </c>
      <c r="DZ61" s="48">
        <f>SUMIFS('Planificación 2026-1'!R:R,'Planificación 2026-1'!W:W,C61,'Planificación 2026-1'!E:E,"PORUMA",'Planificación 2026-1'!X:X,"&lt;&gt;VIRTUAL",'Planificación 2026-1'!H:H,"&gt;2")</f>
        <v>0</v>
      </c>
      <c r="EA61" s="48">
        <f>SUMIFS('Planificación 2026-1'!R:R,'Planificación 2026-1'!W:W,C61,'Planificación 2026-1'!E:E,"HUAURA",'Planificación 2026-1'!X:X,"VIRTUAL",'Planificación 2026-1'!H:H,"&gt;2")</f>
        <v>0</v>
      </c>
      <c r="EB61" s="48">
        <f>SUMIFS('Planificación 2026-1'!R:R,'Planificación 2026-1'!W:W,C61,'Planificación 2026-1'!E:E,"HUAURA",'Planificación 2026-1'!X:X,"&lt;&gt;VIRTUAL",'Planificación 2026-1'!H:H,"&gt;2")</f>
        <v>0</v>
      </c>
      <c r="EC61" s="48">
        <f>SUMIFS('Planificación 2026-1'!R:R,'Planificación 2026-1'!W:W,C61,'Planificación 2026-1'!E:E,"PRINCIPAL",'Planificación 2026-1'!X:X,"VIRTUAL",'Planificación 2026-1'!H:H,"&lt;3")</f>
        <v>0</v>
      </c>
      <c r="ED61" s="48">
        <f>SUMIFS('Planificación 2026-1'!R:R,'Planificación 2026-1'!W:W,C61,'Planificación 2026-1'!E:E,"PRINCIPAL",'Planificación 2026-1'!X:X,"&lt;&gt;VIRTUAL",'Planificación 2026-1'!H:H,"&lt;3")</f>
        <v>0</v>
      </c>
      <c r="EE61" s="48">
        <f>SUMIFS('Planificación 2026-1'!R:R,'Planificación 2026-1'!W:W,C61,'Planificación 2026-1'!E:E,"SUNAMPE",'Planificación 2026-1'!X:X,"VIRTUAL",'Planificación 2026-1'!H:H,"&lt;3")</f>
        <v>0</v>
      </c>
      <c r="EF61" s="48">
        <f>SUMIFS('Planificación 2026-1'!R:R,'Planificación 2026-1'!W:W,C61,'Planificación 2026-1'!E:E,"SUNAMPE",'Planificación 2026-1'!X:X,"&lt;&gt;VIRTUAL",'Planificación 2026-1'!H:H,"&lt;3")</f>
        <v>0</v>
      </c>
      <c r="EG61" s="48">
        <f>SUMIFS('Planificación 2026-1'!R:R,'Planificación 2026-1'!W:W,C61,'Planificación 2026-1'!E:E,"FILIAL",'Planificación 2026-1'!X:X,"VIRTUAL",'Planificación 2026-1'!H:H,"&lt;3")</f>
        <v>0</v>
      </c>
      <c r="EH61" s="48">
        <f>SUMIFS('Planificación 2026-1'!R:R,'Planificación 2026-1'!W:W,C61,'Planificación 2026-1'!E:E,"FILIAL",'Planificación 2026-1'!X:X,"&lt;&gt;VIRTUAL",'Planificación 2026-1'!H:H,"&lt;3")</f>
        <v>8</v>
      </c>
      <c r="EI61" s="48">
        <f>SUMIFS('Planificación 2026-1'!R:R,'Planificación 2026-1'!W:W,C61,'Planificación 2026-1'!E:E,"PORUMA",'Planificación 2026-1'!X:X,"VIRTUAL",'Planificación 2026-1'!H:H,"&lt;3")</f>
        <v>0</v>
      </c>
      <c r="EJ61" s="48">
        <f>SUMIFS('Planificación 2026-1'!R:R,'Planificación 2026-1'!W:W,C61,'Planificación 2026-1'!E:E,"PORUMA",'Planificación 2026-1'!X:X,"&lt;&gt;VIRTUAL",'Planificación 2026-1'!H:H,"&lt;3")</f>
        <v>4</v>
      </c>
      <c r="EK61" s="48">
        <f>SUMIFS('Planificación 2026-1'!R:R,'Planificación 2026-1'!W:W,C61,'Planificación 2026-1'!E:E,"HUAURA",'Planificación 2026-1'!X:X,"VIRTUAL",'Planificación 2026-1'!H:H,"&lt;3")</f>
        <v>0</v>
      </c>
      <c r="EL61" s="48">
        <f>SUMIFS('Planificación 2026-1'!R:R,'Planificación 2026-1'!W:W,C61,'Planificación 2026-1'!E:E,"HUAURA",'Planificación 2026-1'!X:X,"&lt;&gt;VIRTUAL",'Planificación 2026-1'!H:H,"&lt;3")</f>
        <v>0</v>
      </c>
      <c r="EM61" s="48">
        <f t="shared" si="8"/>
        <v>8</v>
      </c>
      <c r="EN61" s="48">
        <f t="shared" si="9"/>
        <v>0</v>
      </c>
      <c r="EO61" s="48">
        <f t="shared" si="10"/>
        <v>4</v>
      </c>
      <c r="EP61" s="48">
        <f t="shared" si="11"/>
        <v>0</v>
      </c>
      <c r="EQ61" s="48">
        <f t="shared" si="12"/>
        <v>0</v>
      </c>
      <c r="ER61" s="48"/>
      <c r="ES61" s="48">
        <f t="shared" si="13"/>
        <v>0</v>
      </c>
      <c r="ET61" s="48">
        <f t="shared" si="14"/>
        <v>8</v>
      </c>
      <c r="EU61" s="48" t="b">
        <f t="shared" si="15"/>
        <v>0</v>
      </c>
      <c r="EV61" s="48" t="str">
        <f t="shared" si="16"/>
        <v/>
      </c>
      <c r="EW61" s="48" t="str">
        <f t="shared" si="17"/>
        <v>PRESENCIAL</v>
      </c>
    </row>
    <row r="62" spans="1:153" x14ac:dyDescent="0.3">
      <c r="A62" s="53"/>
      <c r="B62" s="383">
        <v>59</v>
      </c>
      <c r="C62" s="107" t="s">
        <v>67</v>
      </c>
      <c r="D62" s="82">
        <f>SUMIF('Planificación 2026-1'!W:W,C62,'Planificación 2026-1'!R:R)</f>
        <v>11</v>
      </c>
      <c r="E62" s="384" t="s">
        <v>319</v>
      </c>
      <c r="F62" s="107" t="s">
        <v>430</v>
      </c>
      <c r="G62" s="107" t="s">
        <v>328</v>
      </c>
      <c r="H62" s="107" t="s">
        <v>435</v>
      </c>
      <c r="I62" s="77" t="str">
        <f>IF(SUM(COUNTIFS('Planificación 2026-1'!E:E,"PRINCIPAL",'Planificación 2026-1'!W:W,C62,'Planificación 2026-1'!G:G,"AF"))&gt;0,"P01"," ")</f>
        <v xml:space="preserve"> </v>
      </c>
      <c r="J62" s="78" t="str">
        <f>IF(SUM(COUNTIFS('Planificación 2026-1'!E:E,"PRINCIPAL",'Planificación 2026-1'!W:W,C62,'Planificación 2026-1'!G:G,"EN"))&gt;0,"P02"," ")</f>
        <v xml:space="preserve"> </v>
      </c>
      <c r="K62" s="78" t="str">
        <f>IF(SUM(COUNTIFS('Planificación 2026-1'!E:E,"PRINCIPAL",'Planificación 2026-1'!W:W,C62,'Planificación 2026-1'!G:G,"IS"))&gt;0,"P03"," ")</f>
        <v xml:space="preserve"> </v>
      </c>
      <c r="L62" s="78" t="str">
        <f>IF(SUM(COUNTIFS('Planificación 2026-1'!E:E,"PRINCIPAL",'Planificación 2026-1'!W:W,C62,'Planificación 2026-1'!G:G,"PS"))&gt;0,"P04"," ")</f>
        <v xml:space="preserve"> </v>
      </c>
      <c r="M62" s="78"/>
      <c r="N62" s="78" t="str">
        <f>IF(SUM(COUNTIFS('Planificación 2026-1'!E:E,"PRINCIPAL",'Planificación 2026-1'!W:W,C62,'Planificación 2026-1'!G:G,"IN"))&gt;0,"P06"," ")</f>
        <v xml:space="preserve"> </v>
      </c>
      <c r="O62" s="78" t="str">
        <f>IF(SUM(COUNTIFS('Planificación 2026-1'!E:E,"PRINCIPAL",'Planificación 2026-1'!W:W,C62,'Planificación 2026-1'!G:G,"CA"))&gt;0,"P07"," ")</f>
        <v xml:space="preserve"> </v>
      </c>
      <c r="P62" s="78" t="str">
        <f>IF(SUM(COUNTIFS('Planificación 2026-1'!E:E,"PRINCIPAL",'Planificación 2026-1'!W:W,C62,'Planificación 2026-1'!G:G,"DE"))&gt;0,"P08"," ")</f>
        <v xml:space="preserve"> </v>
      </c>
      <c r="Q62" s="78" t="str">
        <f>IF(SUM(COUNTIFS('Planificación 2026-1'!E:E,"PRINCIPAL",'Planificación 2026-1'!W:W,C62,'Planificación 2026-1'!G:G,"OB"))&gt;0,"P09"," ")</f>
        <v xml:space="preserve"> </v>
      </c>
      <c r="R62" s="78" t="str">
        <f>IF(SUM(COUNTIFS('Planificación 2026-1'!E:E,"PRINCIPAL",'Planificación 2026-1'!W:W,C62,'Planificación 2026-1'!G:G,"MH"))&gt;0,"P31"," ")</f>
        <v xml:space="preserve"> </v>
      </c>
      <c r="S62" s="78" t="str">
        <f>IF(SUM(COUNTIFS('Planificación 2026-1'!E:E,"PRINCIPAL",'Planificación 2026-1'!W:W,C62,'Planificación 2026-1'!G:G,"IC"))&gt;0,"P32"," ")</f>
        <v xml:space="preserve"> </v>
      </c>
      <c r="T62" s="78" t="str">
        <f>IF(SUM(COUNTIFS('Planificación 2026-1'!E:E,"PRINCIPAL",'Planificación 2026-1'!W:W,C62,'Planificación 2026-1'!G:G,"AR"))&gt;0,"P34"," ")</f>
        <v xml:space="preserve"> </v>
      </c>
      <c r="U62" s="78" t="str">
        <f>IF(SUM(COUNTIFS('Planificación 2026-1'!E:E,"PRINCIPAL",'Planificación 2026-1'!W:W,C62,'Planificación 2026-1'!G:G,"T1"))&gt;0,"P35"," ")</f>
        <v xml:space="preserve"> </v>
      </c>
      <c r="V62" s="78" t="str">
        <f>IF(SUM(COUNTIFS('Planificación 2026-1'!E:E,"PRINCIPAL",'Planificación 2026-1'!W:W,C62,'Planificación 2026-1'!G:G,"T3"))&gt;0,"P36"," ")</f>
        <v xml:space="preserve"> </v>
      </c>
      <c r="W62" s="78" t="str">
        <f>IF(SUM(COUNTIFS('Planificación 2026-1'!E:E,"PRINCIPAL",'Planificación 2026-1'!W:W,C62,'Planificación 2026-1'!G:G,"T2"))&gt;0,"P37"," ")</f>
        <v xml:space="preserve"> </v>
      </c>
      <c r="X62" s="78" t="str">
        <f>IF(SUM(COUNTIFS('Planificación 2026-1'!E:E,"PRINCIPAL",'Planificación 2026-1'!W:W,C62,'Planificación 2026-1'!G:G,"AE"))&gt;0,"P38"," ")</f>
        <v xml:space="preserve"> </v>
      </c>
      <c r="Y62" s="78" t="str">
        <f>IF(SUM(COUNTIFS('Planificación 2026-1'!E:E,"PRINCIPAL",'Planificación 2026-1'!W:W,C62,'Planificación 2026-1'!G:G,"T4"))&gt;0,"P55"," ")</f>
        <v xml:space="preserve"> </v>
      </c>
      <c r="Z62" s="78" t="str">
        <f>IF(SUM(COUNTIFS('Planificación 2026-1'!E:E,"FILIAL",'Planificación 2026-1'!W:W,C62,'Planificación 2026-1'!G:G,"AF"))&gt;0," P01"," ")</f>
        <v xml:space="preserve"> </v>
      </c>
      <c r="AA62" s="78" t="str">
        <f>IF(SUM(COUNTIFS('Planificación 2026-1'!E:E,"FILIAL",'Planificación 2026-1'!W:W,C62,'Planificación 2026-1'!G:G,"EN"))&gt;0,"P02"," ")</f>
        <v xml:space="preserve"> </v>
      </c>
      <c r="AB62" s="78" t="str">
        <f>IF(SUM(COUNTIFS('Planificación 2026-1'!E:E,"FILIAL",'Planificación 2026-1'!W:W,C62,'Planificación 2026-1'!G:G,"IS"))&gt;0,"P03"," ")</f>
        <v xml:space="preserve"> </v>
      </c>
      <c r="AC62" s="78" t="str">
        <f>IF(SUM(COUNTIFS('Planificación 2026-1'!E:E,"FILIAL",'Planificación 2026-1'!W:W,C62,'Planificación 2026-1'!G:G,"PS"))&gt;0,"P04"," ")</f>
        <v xml:space="preserve"> </v>
      </c>
      <c r="AD62" s="78"/>
      <c r="AE62" s="78" t="str">
        <f>IF(SUM(COUNTIFS('Planificación 2026-1'!E:E,"FILIAL",'Planificación 2026-1'!W:W,C62,'Planificación 2026-1'!G:G,"IN"))&gt;0,"P06"," ")</f>
        <v xml:space="preserve"> </v>
      </c>
      <c r="AF62" s="78" t="str">
        <f>IF(SUM(COUNTIFS('Planificación 2026-1'!E:E,"FILIAL",'Planificación 2026-1'!W:W,C62,'Planificación 2026-1'!G:G,"CA"))&gt;0,"P07"," ")</f>
        <v xml:space="preserve"> </v>
      </c>
      <c r="AG62" s="78" t="str">
        <f>IF(SUM(COUNTIFS('Planificación 2026-1'!E:E,"FILIAL",'Planificación 2026-1'!W:W,C62,'Planificación 2026-1'!G:G,"DE"))&gt;0,"P08"," ")</f>
        <v xml:space="preserve"> </v>
      </c>
      <c r="AH62" s="78" t="str">
        <f>IF(SUM(COUNTIFS('Planificación 2026-1'!E:E,"FILIAL",'Planificación 2026-1'!W:W,C62,'Planificación 2026-1'!G:G,"OB"))&gt;0,"P09"," ")</f>
        <v xml:space="preserve"> </v>
      </c>
      <c r="AI62" s="78" t="str">
        <f>IF(SUM(COUNTIFS('Planificación 2026-1'!E:E,"FILIAL",'Planificación 2026-1'!W:W,C62,'Planificación 2026-1'!G:G,"MH"))&gt;0,"P31"," ")</f>
        <v xml:space="preserve"> </v>
      </c>
      <c r="AJ62" s="78" t="str">
        <f>IF(SUM(COUNTIFS('Planificación 2026-1'!E:E,"FILIAL",'Planificación 2026-1'!W:W,C62,'Planificación 2026-1'!G:G,"IC"))&gt;0,"P32"," ")</f>
        <v xml:space="preserve"> </v>
      </c>
      <c r="AK62" s="78" t="str">
        <f>IF(SUM(COUNTIFS('Planificación 2026-1'!E:E,"FILIAL",'Planificación 2026-1'!W:W,C62,'Planificación 2026-1'!G:G,"AR"))&gt;0,"P34"," ")</f>
        <v xml:space="preserve"> </v>
      </c>
      <c r="AL62" s="78" t="str">
        <f>IF(SUM(COUNTIFS('Planificación 2026-1'!E:E,"FILIAL",'Planificación 2026-1'!W:W,C62,'Planificación 2026-1'!G:G,"T1"))&gt;0,"P35"," ")</f>
        <v xml:space="preserve"> </v>
      </c>
      <c r="AM62" s="78" t="str">
        <f>IF(SUM(COUNTIFS('Planificación 2026-1'!E:E,"FILIAL",'Planificación 2026-1'!W:W,C62,'Planificación 2026-1'!G:G,"T3"))&gt;0,"P36"," ")</f>
        <v xml:space="preserve"> </v>
      </c>
      <c r="AN62" s="78" t="str">
        <f>IF(SUM(COUNTIFS('Planificación 2026-1'!E:E,"FILIAL",'Planificación 2026-1'!W:W,C62,'Planificación 2026-1'!G:G,"T2"))&gt;0,"P37"," ")</f>
        <v xml:space="preserve"> </v>
      </c>
      <c r="AO62" s="78" t="str">
        <f>IF(SUM(COUNTIFS('Planificación 2026-1'!E:E,"FILIAL",'Planificación 2026-1'!W:W,C62,'Planificación 2026-1'!G:G,"AE"))&gt;0,"P38"," ")</f>
        <v xml:space="preserve"> </v>
      </c>
      <c r="AP62" s="78" t="str">
        <f>IF(SUM(COUNTIFS('Planificación 2026-1'!E:E,"FILIAL",'Planificación 2026-1'!W:W,C62,'Planificación 2026-1'!G:G,"T4"))&gt;0,"P55"," ")</f>
        <v xml:space="preserve"> </v>
      </c>
      <c r="AQ62" s="78" t="str">
        <f>IF(SUM(COUNTIFS('Planificación 2026-1'!E:E,"SUNAMPE",'Planificación 2026-1'!W:W,C62,'Planificación 2026-1'!G:G,"AF"))&gt;0," P01"," ")</f>
        <v xml:space="preserve"> </v>
      </c>
      <c r="AR62" s="78" t="str">
        <f>IF(SUM(COUNTIFS('Planificación 2026-1'!E:E,"SUNAMPE",'Planificación 2026-1'!W:W,C62,'Planificación 2026-1'!G:G,"EN"))&gt;0,"P02"," ")</f>
        <v xml:space="preserve"> </v>
      </c>
      <c r="AS62" s="78" t="str">
        <f>IF(SUM(COUNTIFS('Planificación 2026-1'!E:E,"SUNAMPE",'Planificación 2026-1'!W:W,C62,'Planificación 2026-1'!G:G,"IS"))&gt;0,"P03"," ")</f>
        <v xml:space="preserve"> </v>
      </c>
      <c r="AT62" s="78" t="str">
        <f>IF(SUM(COUNTIFS('Planificación 2026-1'!E:E,"SUNAMPE",'Planificación 2026-1'!W:W,C62,'Planificación 2026-1'!G:G,"PS"))&gt;0,"P04"," ")</f>
        <v xml:space="preserve"> </v>
      </c>
      <c r="AU62" s="78"/>
      <c r="AV62" s="78" t="str">
        <f>IF(SUM(COUNTIFS('Planificación 2026-1'!E:E,"SUNAMPE",'Planificación 2026-1'!W:W,C62,'Planificación 2026-1'!G:G,"IN"))&gt;0,"P06"," ")</f>
        <v xml:space="preserve"> </v>
      </c>
      <c r="AW62" s="78" t="str">
        <f>IF(SUM(COUNTIFS('Planificación 2026-1'!E:E,"SUNAMPE",'Planificación 2026-1'!W:W,C62,'Planificación 2026-1'!G:G,"CA"))&gt;0,"P07"," ")</f>
        <v xml:space="preserve"> </v>
      </c>
      <c r="AX62" s="78" t="str">
        <f>IF(SUM(COUNTIFS('Planificación 2026-1'!E:E,"SUNAMPE",'Planificación 2026-1'!W:W,C62,'Planificación 2026-1'!G:G,"DE"))&gt;0,"P08"," ")</f>
        <v xml:space="preserve"> </v>
      </c>
      <c r="AY62" s="78" t="str">
        <f>IF(SUM(COUNTIFS('Planificación 2026-1'!E:E,"SUNAMPE",'Planificación 2026-1'!W:W,C62,'Planificación 2026-1'!G:G,"OB"))&gt;0,"P09"," ")</f>
        <v xml:space="preserve"> </v>
      </c>
      <c r="AZ62" s="78" t="str">
        <f>IF(SUM(COUNTIFS('Planificación 2026-1'!E:E,"SUNAMPE",'Planificación 2026-1'!W:W,C62,'Planificación 2026-1'!G:G,"MH"))&gt;0,"P31"," ")</f>
        <v xml:space="preserve"> </v>
      </c>
      <c r="BA62" s="78" t="str">
        <f>IF(SUM(COUNTIFS('Planificación 2026-1'!E:E,"SUNAMPE",'Planificación 2026-1'!W:W,C62,'Planificación 2026-1'!G:G,"IC"))&gt;0,"P32"," ")</f>
        <v xml:space="preserve"> </v>
      </c>
      <c r="BB62" s="78" t="str">
        <f>IF(SUM(COUNTIFS('Planificación 2026-1'!E:E,"SUNAMPE",'Planificación 2026-1'!W:W,C62,'Planificación 2026-1'!G:G,"AR"))&gt;0,"P34"," ")</f>
        <v xml:space="preserve"> </v>
      </c>
      <c r="BC62" s="78" t="str">
        <f>IF(SUM(COUNTIFS('Planificación 2026-1'!E:E,"SUNAMPE",'Planificación 2026-1'!W:W,C62,'Planificación 2026-1'!G:G,"T1"))&gt;0,"P35"," ")</f>
        <v xml:space="preserve"> </v>
      </c>
      <c r="BD62" s="78" t="str">
        <f>IF(SUM(COUNTIFS('Planificación 2026-1'!E:E,"SUNAMPE",'Planificación 2026-1'!W:W,C62,'Planificación 2026-1'!G:G,"T3"))&gt;0,"P36"," ")</f>
        <v xml:space="preserve"> </v>
      </c>
      <c r="BE62" s="78" t="str">
        <f>IF(SUM(COUNTIFS('Planificación 2026-1'!E:E,"SUNAMPE",'Planificación 2026-1'!W:W,C62,'Planificación 2026-1'!G:G,"T2"))&gt;0,"P37"," ")</f>
        <v xml:space="preserve"> </v>
      </c>
      <c r="BF62" s="78" t="str">
        <f>IF(SUM(COUNTIFS('Planificación 2026-1'!E:E,"SUNAMPE",'Planificación 2026-1'!W:W,C62,'Planificación 2026-1'!G:G,"AE"))&gt;0,"P38"," ")</f>
        <v xml:space="preserve"> </v>
      </c>
      <c r="BG62" s="78" t="str">
        <f>IF(SUM(COUNTIFS('Planificación 2026-1'!E:E,"SUNAMPE",'Planificación 2026-1'!W:W,C62,'Planificación 2026-1'!G:G,"T4"))&gt;0,"P55"," ")</f>
        <v xml:space="preserve"> </v>
      </c>
      <c r="BH62" s="78" t="str">
        <f>IF(SUM(COUNTIFS('Planificación 2026-1'!E:E,"HUAURA",'Planificación 2026-1'!W:W,C62,'Planificación 2026-1'!G:G,"AF"))&gt;0," P01"," ")</f>
        <v xml:space="preserve"> </v>
      </c>
      <c r="BI62" s="78" t="str">
        <f>IF(SUM(COUNTIFS('Planificación 2026-1'!E:E,"HUAURA",'Planificación 2026-1'!W:W,C62,'Planificación 2026-1'!G:G,"EN"))&gt;0,"P02"," ")</f>
        <v xml:space="preserve"> </v>
      </c>
      <c r="BJ62" s="78" t="str">
        <f>IF(SUM(COUNTIFS('Planificación 2026-1'!E:E,"HUAURA",'Planificación 2026-1'!W:W,C62,'Planificación 2026-1'!G:G,"IS"))&gt;0,"P03"," ")</f>
        <v xml:space="preserve"> </v>
      </c>
      <c r="BK62" s="78" t="str">
        <f>IF(SUM(COUNTIFS('Planificación 2026-1'!E:E,"HUAURA",'Planificación 2026-1'!W:W,C62,'Planificación 2026-1'!G:G,"PS"))&gt;0,"P04"," ")</f>
        <v xml:space="preserve"> </v>
      </c>
      <c r="BL62" s="78"/>
      <c r="BM62" s="78" t="str">
        <f>IF(SUM(COUNTIFS('Planificación 2026-1'!E:E,"HUAURA",'Planificación 2026-1'!W:W,C62,'Planificación 2026-1'!G:G,"IN"))&gt;0,"P06"," ")</f>
        <v xml:space="preserve"> </v>
      </c>
      <c r="BN62" s="78" t="str">
        <f>IF(SUM(COUNTIFS('Planificación 2026-1'!E:E,"HUAURA",'Planificación 2026-1'!W:W,C62,'Planificación 2026-1'!G:G,"CA"))&gt;0,"P07"," ")</f>
        <v xml:space="preserve"> </v>
      </c>
      <c r="BO62" s="78" t="str">
        <f>IF(SUM(COUNTIFS('Planificación 2026-1'!E:E,"HUAURA",'Planificación 2026-1'!W:W,C62,'Planificación 2026-1'!G:G,"DE"))&gt;0,"P08"," ")</f>
        <v xml:space="preserve"> </v>
      </c>
      <c r="BP62" s="78" t="str">
        <f>IF(SUM(COUNTIFS('Planificación 2026-1'!E:E,"HUAURA",'Planificación 2026-1'!W:W,C62,'Planificación 2026-1'!G:G,"OB"))&gt;0,"P09"," ")</f>
        <v xml:space="preserve"> </v>
      </c>
      <c r="BQ62" s="78" t="str">
        <f>IF(SUM(COUNTIFS('Planificación 2026-1'!E:E,"HUAURA",'Planificación 2026-1'!W:W,C62,'Planificación 2026-1'!G:G,"MH"))&gt;0,"P31"," ")</f>
        <v xml:space="preserve"> </v>
      </c>
      <c r="BR62" s="78" t="str">
        <f>IF(SUM(COUNTIFS('Planificación 2026-1'!E:E,"HUAURA",'Planificación 2026-1'!W:W,C62,'Planificación 2026-1'!G:G,"IC"))&gt;0,"P32"," ")</f>
        <v xml:space="preserve"> </v>
      </c>
      <c r="BS62" s="78" t="str">
        <f>IF(SUM(COUNTIFS('Planificación 2026-1'!E:E,"HUAURA",'Planificación 2026-1'!W:W,C62,'Planificación 2026-1'!G:G,"AR"))&gt;0,"P34"," ")</f>
        <v xml:space="preserve"> </v>
      </c>
      <c r="BT62" s="78" t="str">
        <f>IF(SUM(COUNTIFS('Planificación 2026-1'!E:E,"HUAURA",'Planificación 2026-1'!W:W,C62,'Planificación 2026-1'!G:G,"T1"))&gt;0,"P35"," ")</f>
        <v xml:space="preserve"> </v>
      </c>
      <c r="BU62" s="78" t="str">
        <f>IF(SUM(COUNTIFS('Planificación 2026-1'!E:E,"HUAURA",'Planificación 2026-1'!W:W,C62,'Planificación 2026-1'!G:G,"T3"))&gt;0,"P36"," ")</f>
        <v xml:space="preserve"> </v>
      </c>
      <c r="BV62" s="78" t="str">
        <f>IF(SUM(COUNTIFS('Planificación 2026-1'!E:E,"HUAURA",'Planificación 2026-1'!W:W,C62,'Planificación 2026-1'!G:G,"T2"))&gt;0,"P37"," ")</f>
        <v xml:space="preserve"> </v>
      </c>
      <c r="BW62" s="78" t="str">
        <f>IF(SUM(COUNTIFS('Planificación 2026-1'!E:E,"HUAURA",'Planificación 2026-1'!W:W,C62,'Planificación 2026-1'!G:G,"AE"))&gt;0,"P38"," ")</f>
        <v xml:space="preserve"> </v>
      </c>
      <c r="BX62" s="78" t="str">
        <f>IF(SUM(COUNTIFS('Planificación 2026-1'!E:E,"HUAURA",'Planificación 2026-1'!W:W,C62,'Planificación 2026-1'!G:G,"T4"))&gt;0,"P55"," ")</f>
        <v xml:space="preserve"> </v>
      </c>
      <c r="BY62" s="79">
        <f>SUMIFS('Planificación 2026-1'!R:R,'Planificación 2026-1'!W:W,C62,'Planificación 2026-1'!G:G,"AF",'Planificación 2026-1'!H:H,"&gt;2")</f>
        <v>0</v>
      </c>
      <c r="BZ62" s="79">
        <f>SUMIFS('Planificación 2026-1'!R:R,'Planificación 2026-1'!W:W,C62,'Planificación 2026-1'!G:G,"EN",'Planificación 2026-1'!H:H,"&gt;2")</f>
        <v>0</v>
      </c>
      <c r="CA62" s="79">
        <f>SUMIFS('Planificación 2026-1'!R:R,'Planificación 2026-1'!W:W,C62,'Planificación 2026-1'!G:G,"IS",'Planificación 2026-1'!H:H,"&gt;2")</f>
        <v>0</v>
      </c>
      <c r="CB62" s="79">
        <f>SUMIFS('Planificación 2026-1'!R:R,'Planificación 2026-1'!W:W,C62,'Planificación 2026-1'!G:G,"PS",'Planificación 2026-1'!H:H,"&gt;2")</f>
        <v>0</v>
      </c>
      <c r="CC62" s="79">
        <f>SUMIFS('Planificación 2026-1'!R:R,'Planificación 2026-1'!W:W,C62,'Planificación 2026-1'!G:G,"IN",'Planificación 2026-1'!H:H,"&gt;2")</f>
        <v>0</v>
      </c>
      <c r="CD62" s="79">
        <f>SUMIFS('Planificación 2026-1'!R:R,'Planificación 2026-1'!W:W,C62,'Planificación 2026-1'!G:G,"CA",'Planificación 2026-1'!H:H,"&gt;2")</f>
        <v>0</v>
      </c>
      <c r="CE62" s="79">
        <f>SUMIFS('Planificación 2026-1'!R:R,'Planificación 2026-1'!W:W,C62,'Planificación 2026-1'!G:G,"DE",'Planificación 2026-1'!H:H,"&gt;2")</f>
        <v>0</v>
      </c>
      <c r="CF62" s="79">
        <f>SUMIFS('Planificación 2026-1'!R:R,'Planificación 2026-1'!W:W,C62,'Planificación 2026-1'!G:G,"OB",'Planificación 2026-1'!H:H,"&gt;2")</f>
        <v>0</v>
      </c>
      <c r="CG62" s="79">
        <f>SUMIFS('Planificación 2026-1'!R:R,'Planificación 2026-1'!W:W,C62,'Planificación 2026-1'!G:G,"MH",'Planificación 2026-1'!H:H,"&gt;2")</f>
        <v>6</v>
      </c>
      <c r="CH62" s="79">
        <f>SUMIFS('Planificación 2026-1'!R:R,'Planificación 2026-1'!W:W,C62,'Planificación 2026-1'!G:G,"IC",'Planificación 2026-1'!H:H,"&gt;2")</f>
        <v>0</v>
      </c>
      <c r="CI62" s="79">
        <f>SUMIFS('Planificación 2026-1'!R:R,'Planificación 2026-1'!W:W,C62,'Planificación 2026-1'!G:G,"AR",'Planificación 2026-1'!H:H,"&gt;2")</f>
        <v>0</v>
      </c>
      <c r="CJ62" s="79">
        <f>SUMIFS('Planificación 2026-1'!R:R,'Planificación 2026-1'!W:W,C62,'Planificación 2026-1'!G:G,"T1",'Planificación 2026-1'!H:H,"&gt;2")</f>
        <v>5</v>
      </c>
      <c r="CK62" s="79">
        <f>SUMIFS('Planificación 2026-1'!R:R,'Planificación 2026-1'!W:W,C62,'Planificación 2026-1'!G:G,"T3",'Planificación 2026-1'!H:H,"&gt;2")</f>
        <v>0</v>
      </c>
      <c r="CL62" s="79">
        <f>SUMIFS('Planificación 2026-1'!R:R,'Planificación 2026-1'!W:W,C62,'Planificación 2026-1'!G:G,"T2",'Planificación 2026-1'!H:H,"&gt;2")</f>
        <v>0</v>
      </c>
      <c r="CM62" s="79">
        <f>SUMIFS('Planificación 2026-1'!R:R,'Planificación 2026-1'!W:W,C62,'Planificación 2026-1'!G:G,"AE",'Planificación 2026-1'!H:H,"&gt;2")</f>
        <v>0</v>
      </c>
      <c r="CN62" s="79">
        <f>SUMIFS('Planificación 2026-1'!R:R,'Planificación 2026-1'!W:W,C62,'Planificación 2026-1'!G:G,"T4",'Planificación 2026-1'!H:H,"&gt;2")</f>
        <v>0</v>
      </c>
      <c r="CO62" s="79">
        <f>SUMIFS('Planificación 2026-1'!R:R,'Planificación 2026-1'!W:W,C62,'Planificación 2026-1'!G:G,"AF",'Planificación 2026-1'!H:H,"&lt;3")</f>
        <v>0</v>
      </c>
      <c r="CP62" s="79">
        <f>SUMIFS('Planificación 2026-1'!R:R,'Planificación 2026-1'!W:W,C62,'Planificación 2026-1'!G:G,"EN",'Planificación 2026-1'!H:H,"&lt;3")</f>
        <v>0</v>
      </c>
      <c r="CQ62" s="79">
        <f>SUMIFS('Planificación 2026-1'!R:R,'Planificación 2026-1'!W:W,C62,'Planificación 2026-1'!G:G,"IS",'Planificación 2026-1'!H:H,"&lt;3")</f>
        <v>0</v>
      </c>
      <c r="CR62" s="79">
        <f>SUMIFS('Planificación 2026-1'!R:R,'Planificación 2026-1'!W:W,C62,'Planificación 2026-1'!G:G,"PS",'Planificación 2026-1'!H:H,"&lt;3")</f>
        <v>0</v>
      </c>
      <c r="CS62" s="79">
        <f>SUMIFS('Planificación 2026-1'!R:R,'Planificación 2026-1'!W:W,C62,'Planificación 2026-1'!G:G,"IN",'Planificación 2026-1'!H:H,"&lt;3")</f>
        <v>0</v>
      </c>
      <c r="CT62" s="79">
        <f>SUMIFS('Planificación 2026-1'!R:R,'Planificación 2026-1'!W:W,C62,'Planificación 2026-1'!G:G,"CA",'Planificación 2026-1'!H:H,"&lt;3")</f>
        <v>0</v>
      </c>
      <c r="CU62" s="79">
        <f>SUMIFS('Planificación 2026-1'!R:R,'Planificación 2026-1'!W:W,C62,'Planificación 2026-1'!G:G,"DE",'Planificación 2026-1'!H:H,"&lt;3")</f>
        <v>0</v>
      </c>
      <c r="CV62" s="79">
        <f>SUMIFS('Planificación 2026-1'!R:R,'Planificación 2026-1'!W:W,C62,'Planificación 2026-1'!G:G,"OB",'Planificación 2026-1'!H:H,"&lt;3")</f>
        <v>0</v>
      </c>
      <c r="CW62" s="79">
        <f>SUMIFS('Planificación 2026-1'!R:R,'Planificación 2026-1'!W:W,C62,'Planificación 2026-1'!G:G,"MH",'Planificación 2026-1'!H:H,"&lt;3")</f>
        <v>0</v>
      </c>
      <c r="CX62" s="79">
        <f>SUMIFS('Planificación 2026-1'!R:R,'Planificación 2026-1'!W:W,C62,'Planificación 2026-1'!G:G,"IC",'Planificación 2026-1'!H:H,"&lt;3")</f>
        <v>0</v>
      </c>
      <c r="CY62" s="79">
        <f>SUMIFS('Planificación 2026-1'!R:R,'Planificación 2026-1'!W:W,C62,'Planificación 2026-1'!G:G,"AR",'Planificación 2026-1'!H:H,"&lt;3")</f>
        <v>0</v>
      </c>
      <c r="CZ62" s="79">
        <f>SUMIFS('Planificación 2026-1'!R:R,'Planificación 2026-1'!W:W,C62,'Planificación 2026-1'!G:G,"T1",'Planificación 2026-1'!H:H,"&lt;3")</f>
        <v>0</v>
      </c>
      <c r="DA62" s="79">
        <f>SUMIFS('Planificación 2026-1'!R:R,'Planificación 2026-1'!W:W,C62,'Planificación 2026-1'!G:G,"T3",'Planificación 2026-1'!H:H,"&lt;3")</f>
        <v>0</v>
      </c>
      <c r="DB62" s="79">
        <f>SUMIFS('Planificación 2026-1'!R:R,'Planificación 2026-1'!W:W,C62,'Planificación 2026-1'!G:G,"T2",'Planificación 2026-1'!H:H,"&lt;3")</f>
        <v>0</v>
      </c>
      <c r="DC62" s="79">
        <f>SUMIFS('Planificación 2026-1'!R:R,'Planificación 2026-1'!W:W,C62,'Planificación 2026-1'!G:G,"AE",'Planificación 2026-1'!H:H,"&lt;3")</f>
        <v>0</v>
      </c>
      <c r="DD62" s="79">
        <f>SUMIFS('Planificación 2026-1'!R:R,'Planificación 2026-1'!W:W,C62,'Planificación 2026-1'!G:G,"T4",'Planificación 2026-1'!H:H,"&lt;3")</f>
        <v>0</v>
      </c>
      <c r="DE62" s="78" t="str">
        <f t="shared" si="4"/>
        <v/>
      </c>
      <c r="DF62" s="30">
        <f>IF(C62="","",SUMIFS('Planificación 2026-1'!R:R,'Planificación 2026-1'!W:W,C62,'Planificación 2026-1'!E:E,"PRINCIPAL",'Planificación 2026-1'!X:X,"VIRTUAL"))</f>
        <v>0</v>
      </c>
      <c r="DG62" s="30">
        <f>IF(C62="","",SUMIFS('Planificación 2026-1'!R:R,'Planificación 2026-1'!W:W,C62,'Planificación 2026-1'!E:E,"PRINCIPAL",'Planificación 2026-1'!X:X,"PRESENCIAL"))</f>
        <v>0</v>
      </c>
      <c r="DH62" s="30">
        <f>IF(C62="","",SUMIFS('Planificación 2026-1'!R:R,'Planificación 2026-1'!W:W,C62,'Planificación 2026-1'!E:E,"PRINCIPAL",'Planificación 2026-1'!X:X,"HIBRIDO PRESENCIAL"))</f>
        <v>0</v>
      </c>
      <c r="DI62" s="78" t="str">
        <f t="shared" si="5"/>
        <v/>
      </c>
      <c r="DJ62" s="78">
        <f>IF(C62="","",SUMIFS('Planificación 2026-1'!R:R,'Planificación 2026-1'!W:W,C62,'Planificación 2026-1'!E:E,"FILIAL",'Planificación 2026-1'!X:X,"VIRTUAL"))</f>
        <v>0</v>
      </c>
      <c r="DK62" s="80">
        <f>IF(C62="","",SUMIFS('Planificación 2026-1'!R:R,'Planificación 2026-1'!W:W,C62,'Planificación 2026-1'!E:E,"FILIAL",'Planificación 2026-1'!X:X,"PRESENCIAL"))</f>
        <v>0</v>
      </c>
      <c r="DL62" s="42">
        <f>IF(C62="","",SUMIFS('Planificación 2026-1'!R:R,'Planificación 2026-1'!W:W,C62,'Planificación 2026-1'!E:E,"FILIAL",'Planificación 2026-1'!X:X,"HIBRIDO PRESENCIAL"))</f>
        <v>0</v>
      </c>
      <c r="DM62" s="81" t="str">
        <f t="shared" si="6"/>
        <v/>
      </c>
      <c r="DN62" s="78">
        <f>IF(C62="","",SUMIFS('Planificación 2026-1'!R:R,'Planificación 2026-1'!W:W,C62,'Planificación 2026-1'!E:E,"SUNAMPE",'Planificación 2026-1'!X:X,"VIRTUAL"))</f>
        <v>0</v>
      </c>
      <c r="DO62" s="42">
        <f>IF(C62="","",SUMIFS('Planificación 2026-1'!R:R,'Planificación 2026-1'!W:W,C62,'Planificación 2026-1'!E:E,"SUNAMPE",'Planificación 2026-1'!X:X,"PRESENCIAL"))</f>
        <v>0</v>
      </c>
      <c r="DP62" s="81" t="str">
        <f t="shared" si="7"/>
        <v/>
      </c>
      <c r="DQ62" s="78">
        <f>IF(C62="","",SUMIFS('Planificación 2026-1'!R:R,'Planificación 2026-1'!W:W,C62,'Planificación 2026-1'!E:E,"HUAURA",'Planificación 2026-1'!X:X,"VIRTUAL"))</f>
        <v>0</v>
      </c>
      <c r="DR62" s="42">
        <f>IF(C62="","",SUMIFS('Planificación 2026-1'!R:R,'Planificación 2026-1'!W:W,C62,'Planificación 2026-1'!E:E,"HUAURA",'Planificación 2026-1'!X:X,"PRESENCIAL"))</f>
        <v>0</v>
      </c>
      <c r="DS62" s="48">
        <f>SUMIFS('Planificación 2026-1'!R:R,'Planificación 2026-1'!W:W,C62,'Planificación 2026-1'!E:E,"PRINCIPAL",'Planificación 2026-1'!X:X,"VIRTUAL",'Planificación 2026-1'!H:H,"&gt;2")</f>
        <v>0</v>
      </c>
      <c r="DT62" s="48">
        <f>SUMIFS('Planificación 2026-1'!R:R,'Planificación 2026-1'!W:W,C62,'Planificación 2026-1'!E:E,"PRINCIPAL",'Planificación 2026-1'!X:X,"&lt;&gt;VIRTUAL",'Planificación 2026-1'!H:H,"&gt;2")</f>
        <v>0</v>
      </c>
      <c r="DU62" s="48">
        <f>SUMIFS('Planificación 2026-1'!R:R,'Planificación 2026-1'!W:W,C62,'Planificación 2026-1'!E:E,"SUNAMPE",'Planificación 2026-1'!X:X,"VIRTUAL",'Planificación 2026-1'!H:H,"&gt;2")</f>
        <v>0</v>
      </c>
      <c r="DV62" s="48">
        <f>SUMIFS('Planificación 2026-1'!R:R,'Planificación 2026-1'!W:W,C62,'Planificación 2026-1'!E:E,"SUNAMPE",'Planificación 2026-1'!X:X,"&lt;&gt;VIRTUAL",'Planificación 2026-1'!H:H,"&gt;2")</f>
        <v>0</v>
      </c>
      <c r="DW62" s="48">
        <f>SUMIFS('Planificación 2026-1'!R:R,'Planificación 2026-1'!W:W,C62,'Planificación 2026-1'!E:E,"FILIAL",'Planificación 2026-1'!X:X,"VIRTUAL",'Planificación 2026-1'!H:H,"&gt;2")</f>
        <v>0</v>
      </c>
      <c r="DX62" s="48">
        <f>SUMIFS('Planificación 2026-1'!R:R,'Planificación 2026-1'!W:W,C62,'Planificación 2026-1'!E:E,"FILIAL",'Planificación 2026-1'!X:X,"&lt;&gt;VIRTUAL",'Planificación 2026-1'!H:H,"&gt;2")</f>
        <v>0</v>
      </c>
      <c r="DY62" s="48">
        <f>SUMIFS('Planificación 2026-1'!R:R,'Planificación 2026-1'!W:W,C62,'Planificación 2026-1'!E:E,"PORUMA",'Planificación 2026-1'!X:X,"VIRTUAL",'Planificación 2026-1'!H:H,"&gt;2")</f>
        <v>5</v>
      </c>
      <c r="DZ62" s="48">
        <f>SUMIFS('Planificación 2026-1'!R:R,'Planificación 2026-1'!W:W,C62,'Planificación 2026-1'!E:E,"PORUMA",'Planificación 2026-1'!X:X,"&lt;&gt;VIRTUAL",'Planificación 2026-1'!H:H,"&gt;2")</f>
        <v>6</v>
      </c>
      <c r="EA62" s="48">
        <f>SUMIFS('Planificación 2026-1'!R:R,'Planificación 2026-1'!W:W,C62,'Planificación 2026-1'!E:E,"HUAURA",'Planificación 2026-1'!X:X,"VIRTUAL",'Planificación 2026-1'!H:H,"&gt;2")</f>
        <v>0</v>
      </c>
      <c r="EB62" s="48">
        <f>SUMIFS('Planificación 2026-1'!R:R,'Planificación 2026-1'!W:W,C62,'Planificación 2026-1'!E:E,"HUAURA",'Planificación 2026-1'!X:X,"&lt;&gt;VIRTUAL",'Planificación 2026-1'!H:H,"&gt;2")</f>
        <v>0</v>
      </c>
      <c r="EC62" s="48">
        <f>SUMIFS('Planificación 2026-1'!R:R,'Planificación 2026-1'!W:W,C62,'Planificación 2026-1'!E:E,"PRINCIPAL",'Planificación 2026-1'!X:X,"VIRTUAL",'Planificación 2026-1'!H:H,"&lt;3")</f>
        <v>0</v>
      </c>
      <c r="ED62" s="48">
        <f>SUMIFS('Planificación 2026-1'!R:R,'Planificación 2026-1'!W:W,C62,'Planificación 2026-1'!E:E,"PRINCIPAL",'Planificación 2026-1'!X:X,"&lt;&gt;VIRTUAL",'Planificación 2026-1'!H:H,"&lt;3")</f>
        <v>0</v>
      </c>
      <c r="EE62" s="48">
        <f>SUMIFS('Planificación 2026-1'!R:R,'Planificación 2026-1'!W:W,C62,'Planificación 2026-1'!E:E,"SUNAMPE",'Planificación 2026-1'!X:X,"VIRTUAL",'Planificación 2026-1'!H:H,"&lt;3")</f>
        <v>0</v>
      </c>
      <c r="EF62" s="48">
        <f>SUMIFS('Planificación 2026-1'!R:R,'Planificación 2026-1'!W:W,C62,'Planificación 2026-1'!E:E,"SUNAMPE",'Planificación 2026-1'!X:X,"&lt;&gt;VIRTUAL",'Planificación 2026-1'!H:H,"&lt;3")</f>
        <v>0</v>
      </c>
      <c r="EG62" s="48">
        <f>SUMIFS('Planificación 2026-1'!R:R,'Planificación 2026-1'!W:W,C62,'Planificación 2026-1'!E:E,"FILIAL",'Planificación 2026-1'!X:X,"VIRTUAL",'Planificación 2026-1'!H:H,"&lt;3")</f>
        <v>0</v>
      </c>
      <c r="EH62" s="48">
        <f>SUMIFS('Planificación 2026-1'!R:R,'Planificación 2026-1'!W:W,C62,'Planificación 2026-1'!E:E,"FILIAL",'Planificación 2026-1'!X:X,"&lt;&gt;VIRTUAL",'Planificación 2026-1'!H:H,"&lt;3")</f>
        <v>0</v>
      </c>
      <c r="EI62" s="48">
        <f>SUMIFS('Planificación 2026-1'!R:R,'Planificación 2026-1'!W:W,C62,'Planificación 2026-1'!E:E,"PORUMA",'Planificación 2026-1'!X:X,"VIRTUAL",'Planificación 2026-1'!H:H,"&lt;3")</f>
        <v>0</v>
      </c>
      <c r="EJ62" s="48">
        <f>SUMIFS('Planificación 2026-1'!R:R,'Planificación 2026-1'!W:W,C62,'Planificación 2026-1'!E:E,"PORUMA",'Planificación 2026-1'!X:X,"&lt;&gt;VIRTUAL",'Planificación 2026-1'!H:H,"&lt;3")</f>
        <v>0</v>
      </c>
      <c r="EK62" s="48">
        <f>SUMIFS('Planificación 2026-1'!R:R,'Planificación 2026-1'!W:W,C62,'Planificación 2026-1'!E:E,"HUAURA",'Planificación 2026-1'!X:X,"VIRTUAL",'Planificación 2026-1'!H:H,"&lt;3")</f>
        <v>0</v>
      </c>
      <c r="EL62" s="48">
        <f>SUMIFS('Planificación 2026-1'!R:R,'Planificación 2026-1'!W:W,C62,'Planificación 2026-1'!E:E,"HUAURA",'Planificación 2026-1'!X:X,"&lt;&gt;VIRTUAL",'Planificación 2026-1'!H:H,"&lt;3")</f>
        <v>0</v>
      </c>
      <c r="EM62" s="48">
        <f t="shared" si="8"/>
        <v>0</v>
      </c>
      <c r="EN62" s="48">
        <f t="shared" si="9"/>
        <v>0</v>
      </c>
      <c r="EO62" s="48">
        <f t="shared" si="10"/>
        <v>11</v>
      </c>
      <c r="EP62" s="48">
        <f t="shared" si="11"/>
        <v>0</v>
      </c>
      <c r="EQ62" s="48">
        <f t="shared" si="12"/>
        <v>0</v>
      </c>
      <c r="ER62" s="48"/>
      <c r="ES62" s="48">
        <f t="shared" si="13"/>
        <v>0</v>
      </c>
      <c r="ET62" s="48">
        <f t="shared" si="14"/>
        <v>0</v>
      </c>
      <c r="EU62" s="48" t="b">
        <f t="shared" si="15"/>
        <v>0</v>
      </c>
      <c r="EV62" s="48" t="str">
        <f t="shared" si="16"/>
        <v/>
      </c>
      <c r="EW62" s="48" t="str">
        <f t="shared" si="17"/>
        <v>PRESENCIAL</v>
      </c>
    </row>
    <row r="63" spans="1:153" x14ac:dyDescent="0.3">
      <c r="A63" s="53"/>
      <c r="B63" s="383">
        <v>60</v>
      </c>
      <c r="C63" s="107" t="s">
        <v>69</v>
      </c>
      <c r="D63" s="82">
        <f>SUMIF('Planificación 2026-1'!W:W,C63,'Planificación 2026-1'!R:R)</f>
        <v>20</v>
      </c>
      <c r="E63" s="384" t="s">
        <v>319</v>
      </c>
      <c r="F63" s="107" t="s">
        <v>430</v>
      </c>
      <c r="G63" s="107" t="s">
        <v>276</v>
      </c>
      <c r="H63" s="107" t="s">
        <v>433</v>
      </c>
      <c r="I63" s="77" t="str">
        <f>IF(SUM(COUNTIFS('Planificación 2026-1'!E:E,"PRINCIPAL",'Planificación 2026-1'!W:W,C63,'Planificación 2026-1'!G:G,"AF"))&gt;0,"P01"," ")</f>
        <v xml:space="preserve"> </v>
      </c>
      <c r="J63" s="78" t="str">
        <f>IF(SUM(COUNTIFS('Planificación 2026-1'!E:E,"PRINCIPAL",'Planificación 2026-1'!W:W,C63,'Planificación 2026-1'!G:G,"EN"))&gt;0,"P02"," ")</f>
        <v xml:space="preserve"> </v>
      </c>
      <c r="K63" s="78" t="str">
        <f>IF(SUM(COUNTIFS('Planificación 2026-1'!E:E,"PRINCIPAL",'Planificación 2026-1'!W:W,C63,'Planificación 2026-1'!G:G,"IS"))&gt;0,"P03"," ")</f>
        <v xml:space="preserve"> </v>
      </c>
      <c r="L63" s="78" t="str">
        <f>IF(SUM(COUNTIFS('Planificación 2026-1'!E:E,"PRINCIPAL",'Planificación 2026-1'!W:W,C63,'Planificación 2026-1'!G:G,"PS"))&gt;0,"P04"," ")</f>
        <v xml:space="preserve"> </v>
      </c>
      <c r="M63" s="78"/>
      <c r="N63" s="78" t="str">
        <f>IF(SUM(COUNTIFS('Planificación 2026-1'!E:E,"PRINCIPAL",'Planificación 2026-1'!W:W,C63,'Planificación 2026-1'!G:G,"IN"))&gt;0,"P06"," ")</f>
        <v xml:space="preserve"> </v>
      </c>
      <c r="O63" s="78" t="str">
        <f>IF(SUM(COUNTIFS('Planificación 2026-1'!E:E,"PRINCIPAL",'Planificación 2026-1'!W:W,C63,'Planificación 2026-1'!G:G,"CA"))&gt;0,"P07"," ")</f>
        <v xml:space="preserve"> </v>
      </c>
      <c r="P63" s="78" t="str">
        <f>IF(SUM(COUNTIFS('Planificación 2026-1'!E:E,"PRINCIPAL",'Planificación 2026-1'!W:W,C63,'Planificación 2026-1'!G:G,"DE"))&gt;0,"P08"," ")</f>
        <v xml:space="preserve"> </v>
      </c>
      <c r="Q63" s="78" t="str">
        <f>IF(SUM(COUNTIFS('Planificación 2026-1'!E:E,"PRINCIPAL",'Planificación 2026-1'!W:W,C63,'Planificación 2026-1'!G:G,"OB"))&gt;0,"P09"," ")</f>
        <v xml:space="preserve"> </v>
      </c>
      <c r="R63" s="78" t="str">
        <f>IF(SUM(COUNTIFS('Planificación 2026-1'!E:E,"PRINCIPAL",'Planificación 2026-1'!W:W,C63,'Planificación 2026-1'!G:G,"MH"))&gt;0,"P31"," ")</f>
        <v xml:space="preserve"> </v>
      </c>
      <c r="S63" s="78" t="str">
        <f>IF(SUM(COUNTIFS('Planificación 2026-1'!E:E,"PRINCIPAL",'Planificación 2026-1'!W:W,C63,'Planificación 2026-1'!G:G,"IC"))&gt;0,"P32"," ")</f>
        <v xml:space="preserve"> </v>
      </c>
      <c r="T63" s="78" t="str">
        <f>IF(SUM(COUNTIFS('Planificación 2026-1'!E:E,"PRINCIPAL",'Planificación 2026-1'!W:W,C63,'Planificación 2026-1'!G:G,"AR"))&gt;0,"P34"," ")</f>
        <v xml:space="preserve"> </v>
      </c>
      <c r="U63" s="78" t="str">
        <f>IF(SUM(COUNTIFS('Planificación 2026-1'!E:E,"PRINCIPAL",'Planificación 2026-1'!W:W,C63,'Planificación 2026-1'!G:G,"T1"))&gt;0,"P35"," ")</f>
        <v xml:space="preserve"> </v>
      </c>
      <c r="V63" s="78" t="str">
        <f>IF(SUM(COUNTIFS('Planificación 2026-1'!E:E,"PRINCIPAL",'Planificación 2026-1'!W:W,C63,'Planificación 2026-1'!G:G,"T3"))&gt;0,"P36"," ")</f>
        <v xml:space="preserve"> </v>
      </c>
      <c r="W63" s="78" t="str">
        <f>IF(SUM(COUNTIFS('Planificación 2026-1'!E:E,"PRINCIPAL",'Planificación 2026-1'!W:W,C63,'Planificación 2026-1'!G:G,"T2"))&gt;0,"P37"," ")</f>
        <v xml:space="preserve"> </v>
      </c>
      <c r="X63" s="78" t="str">
        <f>IF(SUM(COUNTIFS('Planificación 2026-1'!E:E,"PRINCIPAL",'Planificación 2026-1'!W:W,C63,'Planificación 2026-1'!G:G,"AE"))&gt;0,"P38"," ")</f>
        <v xml:space="preserve"> </v>
      </c>
      <c r="Y63" s="78" t="str">
        <f>IF(SUM(COUNTIFS('Planificación 2026-1'!E:E,"PRINCIPAL",'Planificación 2026-1'!W:W,C63,'Planificación 2026-1'!G:G,"T4"))&gt;0,"P55"," ")</f>
        <v xml:space="preserve"> </v>
      </c>
      <c r="Z63" s="78" t="str">
        <f>IF(SUM(COUNTIFS('Planificación 2026-1'!E:E,"FILIAL",'Planificación 2026-1'!W:W,C63,'Planificación 2026-1'!G:G,"AF"))&gt;0," P01"," ")</f>
        <v xml:space="preserve"> </v>
      </c>
      <c r="AA63" s="78" t="str">
        <f>IF(SUM(COUNTIFS('Planificación 2026-1'!E:E,"FILIAL",'Planificación 2026-1'!W:W,C63,'Planificación 2026-1'!G:G,"EN"))&gt;0,"P02"," ")</f>
        <v xml:space="preserve"> </v>
      </c>
      <c r="AB63" s="78" t="str">
        <f>IF(SUM(COUNTIFS('Planificación 2026-1'!E:E,"FILIAL",'Planificación 2026-1'!W:W,C63,'Planificación 2026-1'!G:G,"IS"))&gt;0,"P03"," ")</f>
        <v xml:space="preserve"> </v>
      </c>
      <c r="AC63" s="78" t="str">
        <f>IF(SUM(COUNTIFS('Planificación 2026-1'!E:E,"FILIAL",'Planificación 2026-1'!W:W,C63,'Planificación 2026-1'!G:G,"PS"))&gt;0,"P04"," ")</f>
        <v>P04</v>
      </c>
      <c r="AD63" s="78"/>
      <c r="AE63" s="78" t="str">
        <f>IF(SUM(COUNTIFS('Planificación 2026-1'!E:E,"FILIAL",'Planificación 2026-1'!W:W,C63,'Planificación 2026-1'!G:G,"IN"))&gt;0,"P06"," ")</f>
        <v xml:space="preserve"> </v>
      </c>
      <c r="AF63" s="78" t="str">
        <f>IF(SUM(COUNTIFS('Planificación 2026-1'!E:E,"FILIAL",'Planificación 2026-1'!W:W,C63,'Planificación 2026-1'!G:G,"CA"))&gt;0,"P07"," ")</f>
        <v xml:space="preserve"> </v>
      </c>
      <c r="AG63" s="78" t="str">
        <f>IF(SUM(COUNTIFS('Planificación 2026-1'!E:E,"FILIAL",'Planificación 2026-1'!W:W,C63,'Planificación 2026-1'!G:G,"DE"))&gt;0,"P08"," ")</f>
        <v xml:space="preserve"> </v>
      </c>
      <c r="AH63" s="78" t="str">
        <f>IF(SUM(COUNTIFS('Planificación 2026-1'!E:E,"FILIAL",'Planificación 2026-1'!W:W,C63,'Planificación 2026-1'!G:G,"OB"))&gt;0,"P09"," ")</f>
        <v xml:space="preserve"> </v>
      </c>
      <c r="AI63" s="78" t="str">
        <f>IF(SUM(COUNTIFS('Planificación 2026-1'!E:E,"FILIAL",'Planificación 2026-1'!W:W,C63,'Planificación 2026-1'!G:G,"MH"))&gt;0,"P31"," ")</f>
        <v xml:space="preserve"> </v>
      </c>
      <c r="AJ63" s="78" t="str">
        <f>IF(SUM(COUNTIFS('Planificación 2026-1'!E:E,"FILIAL",'Planificación 2026-1'!W:W,C63,'Planificación 2026-1'!G:G,"IC"))&gt;0,"P32"," ")</f>
        <v xml:space="preserve"> </v>
      </c>
      <c r="AK63" s="78" t="str">
        <f>IF(SUM(COUNTIFS('Planificación 2026-1'!E:E,"FILIAL",'Planificación 2026-1'!W:W,C63,'Planificación 2026-1'!G:G,"AR"))&gt;0,"P34"," ")</f>
        <v xml:space="preserve"> </v>
      </c>
      <c r="AL63" s="78" t="str">
        <f>IF(SUM(COUNTIFS('Planificación 2026-1'!E:E,"FILIAL",'Planificación 2026-1'!W:W,C63,'Planificación 2026-1'!G:G,"T1"))&gt;0,"P35"," ")</f>
        <v xml:space="preserve"> </v>
      </c>
      <c r="AM63" s="78" t="str">
        <f>IF(SUM(COUNTIFS('Planificación 2026-1'!E:E,"FILIAL",'Planificación 2026-1'!W:W,C63,'Planificación 2026-1'!G:G,"T3"))&gt;0,"P36"," ")</f>
        <v xml:space="preserve"> </v>
      </c>
      <c r="AN63" s="78" t="str">
        <f>IF(SUM(COUNTIFS('Planificación 2026-1'!E:E,"FILIAL",'Planificación 2026-1'!W:W,C63,'Planificación 2026-1'!G:G,"T2"))&gt;0,"P37"," ")</f>
        <v xml:space="preserve"> </v>
      </c>
      <c r="AO63" s="78" t="str">
        <f>IF(SUM(COUNTIFS('Planificación 2026-1'!E:E,"FILIAL",'Planificación 2026-1'!W:W,C63,'Planificación 2026-1'!G:G,"AE"))&gt;0,"P38"," ")</f>
        <v xml:space="preserve"> </v>
      </c>
      <c r="AP63" s="78" t="str">
        <f>IF(SUM(COUNTIFS('Planificación 2026-1'!E:E,"FILIAL",'Planificación 2026-1'!W:W,C63,'Planificación 2026-1'!G:G,"T4"))&gt;0,"P55"," ")</f>
        <v xml:space="preserve"> </v>
      </c>
      <c r="AQ63" s="78" t="str">
        <f>IF(SUM(COUNTIFS('Planificación 2026-1'!E:E,"SUNAMPE",'Planificación 2026-1'!W:W,C63,'Planificación 2026-1'!G:G,"AF"))&gt;0," P01"," ")</f>
        <v xml:space="preserve"> </v>
      </c>
      <c r="AR63" s="78" t="str">
        <f>IF(SUM(COUNTIFS('Planificación 2026-1'!E:E,"SUNAMPE",'Planificación 2026-1'!W:W,C63,'Planificación 2026-1'!G:G,"EN"))&gt;0,"P02"," ")</f>
        <v xml:space="preserve"> </v>
      </c>
      <c r="AS63" s="78" t="str">
        <f>IF(SUM(COUNTIFS('Planificación 2026-1'!E:E,"SUNAMPE",'Planificación 2026-1'!W:W,C63,'Planificación 2026-1'!G:G,"IS"))&gt;0,"P03"," ")</f>
        <v xml:space="preserve"> </v>
      </c>
      <c r="AT63" s="78" t="str">
        <f>IF(SUM(COUNTIFS('Planificación 2026-1'!E:E,"SUNAMPE",'Planificación 2026-1'!W:W,C63,'Planificación 2026-1'!G:G,"PS"))&gt;0,"P04"," ")</f>
        <v xml:space="preserve"> </v>
      </c>
      <c r="AU63" s="78"/>
      <c r="AV63" s="78" t="str">
        <f>IF(SUM(COUNTIFS('Planificación 2026-1'!E:E,"SUNAMPE",'Planificación 2026-1'!W:W,C63,'Planificación 2026-1'!G:G,"IN"))&gt;0,"P06"," ")</f>
        <v xml:space="preserve"> </v>
      </c>
      <c r="AW63" s="78" t="str">
        <f>IF(SUM(COUNTIFS('Planificación 2026-1'!E:E,"SUNAMPE",'Planificación 2026-1'!W:W,C63,'Planificación 2026-1'!G:G,"CA"))&gt;0,"P07"," ")</f>
        <v xml:space="preserve"> </v>
      </c>
      <c r="AX63" s="78" t="str">
        <f>IF(SUM(COUNTIFS('Planificación 2026-1'!E:E,"SUNAMPE",'Planificación 2026-1'!W:W,C63,'Planificación 2026-1'!G:G,"DE"))&gt;0,"P08"," ")</f>
        <v xml:space="preserve"> </v>
      </c>
      <c r="AY63" s="78" t="str">
        <f>IF(SUM(COUNTIFS('Planificación 2026-1'!E:E,"SUNAMPE",'Planificación 2026-1'!W:W,C63,'Planificación 2026-1'!G:G,"OB"))&gt;0,"P09"," ")</f>
        <v xml:space="preserve"> </v>
      </c>
      <c r="AZ63" s="78" t="str">
        <f>IF(SUM(COUNTIFS('Planificación 2026-1'!E:E,"SUNAMPE",'Planificación 2026-1'!W:W,C63,'Planificación 2026-1'!G:G,"MH"))&gt;0,"P31"," ")</f>
        <v xml:space="preserve"> </v>
      </c>
      <c r="BA63" s="78" t="str">
        <f>IF(SUM(COUNTIFS('Planificación 2026-1'!E:E,"SUNAMPE",'Planificación 2026-1'!W:W,C63,'Planificación 2026-1'!G:G,"IC"))&gt;0,"P32"," ")</f>
        <v xml:space="preserve"> </v>
      </c>
      <c r="BB63" s="78" t="str">
        <f>IF(SUM(COUNTIFS('Planificación 2026-1'!E:E,"SUNAMPE",'Planificación 2026-1'!W:W,C63,'Planificación 2026-1'!G:G,"AR"))&gt;0,"P34"," ")</f>
        <v xml:space="preserve"> </v>
      </c>
      <c r="BC63" s="78" t="str">
        <f>IF(SUM(COUNTIFS('Planificación 2026-1'!E:E,"SUNAMPE",'Planificación 2026-1'!W:W,C63,'Planificación 2026-1'!G:G,"T1"))&gt;0,"P35"," ")</f>
        <v xml:space="preserve"> </v>
      </c>
      <c r="BD63" s="78" t="str">
        <f>IF(SUM(COUNTIFS('Planificación 2026-1'!E:E,"SUNAMPE",'Planificación 2026-1'!W:W,C63,'Planificación 2026-1'!G:G,"T3"))&gt;0,"P36"," ")</f>
        <v xml:space="preserve"> </v>
      </c>
      <c r="BE63" s="78" t="str">
        <f>IF(SUM(COUNTIFS('Planificación 2026-1'!E:E,"SUNAMPE",'Planificación 2026-1'!W:W,C63,'Planificación 2026-1'!G:G,"T2"))&gt;0,"P37"," ")</f>
        <v xml:space="preserve"> </v>
      </c>
      <c r="BF63" s="78" t="str">
        <f>IF(SUM(COUNTIFS('Planificación 2026-1'!E:E,"SUNAMPE",'Planificación 2026-1'!W:W,C63,'Planificación 2026-1'!G:G,"AE"))&gt;0,"P38"," ")</f>
        <v xml:space="preserve"> </v>
      </c>
      <c r="BG63" s="78" t="str">
        <f>IF(SUM(COUNTIFS('Planificación 2026-1'!E:E,"SUNAMPE",'Planificación 2026-1'!W:W,C63,'Planificación 2026-1'!G:G,"T4"))&gt;0,"P55"," ")</f>
        <v xml:space="preserve"> </v>
      </c>
      <c r="BH63" s="78" t="str">
        <f>IF(SUM(COUNTIFS('Planificación 2026-1'!E:E,"HUAURA",'Planificación 2026-1'!W:W,C63,'Planificación 2026-1'!G:G,"AF"))&gt;0," P01"," ")</f>
        <v xml:space="preserve"> </v>
      </c>
      <c r="BI63" s="78" t="str">
        <f>IF(SUM(COUNTIFS('Planificación 2026-1'!E:E,"HUAURA",'Planificación 2026-1'!W:W,C63,'Planificación 2026-1'!G:G,"EN"))&gt;0,"P02"," ")</f>
        <v xml:space="preserve"> </v>
      </c>
      <c r="BJ63" s="78" t="str">
        <f>IF(SUM(COUNTIFS('Planificación 2026-1'!E:E,"HUAURA",'Planificación 2026-1'!W:W,C63,'Planificación 2026-1'!G:G,"IS"))&gt;0,"P03"," ")</f>
        <v xml:space="preserve"> </v>
      </c>
      <c r="BK63" s="78" t="str">
        <f>IF(SUM(COUNTIFS('Planificación 2026-1'!E:E,"HUAURA",'Planificación 2026-1'!W:W,C63,'Planificación 2026-1'!G:G,"PS"))&gt;0,"P04"," ")</f>
        <v xml:space="preserve"> </v>
      </c>
      <c r="BL63" s="78"/>
      <c r="BM63" s="78" t="str">
        <f>IF(SUM(COUNTIFS('Planificación 2026-1'!E:E,"HUAURA",'Planificación 2026-1'!W:W,C63,'Planificación 2026-1'!G:G,"IN"))&gt;0,"P06"," ")</f>
        <v xml:space="preserve"> </v>
      </c>
      <c r="BN63" s="78" t="str">
        <f>IF(SUM(COUNTIFS('Planificación 2026-1'!E:E,"HUAURA",'Planificación 2026-1'!W:W,C63,'Planificación 2026-1'!G:G,"CA"))&gt;0,"P07"," ")</f>
        <v xml:space="preserve"> </v>
      </c>
      <c r="BO63" s="78" t="str">
        <f>IF(SUM(COUNTIFS('Planificación 2026-1'!E:E,"HUAURA",'Planificación 2026-1'!W:W,C63,'Planificación 2026-1'!G:G,"DE"))&gt;0,"P08"," ")</f>
        <v xml:space="preserve"> </v>
      </c>
      <c r="BP63" s="78" t="str">
        <f>IF(SUM(COUNTIFS('Planificación 2026-1'!E:E,"HUAURA",'Planificación 2026-1'!W:W,C63,'Planificación 2026-1'!G:G,"OB"))&gt;0,"P09"," ")</f>
        <v xml:space="preserve"> </v>
      </c>
      <c r="BQ63" s="78" t="str">
        <f>IF(SUM(COUNTIFS('Planificación 2026-1'!E:E,"HUAURA",'Planificación 2026-1'!W:W,C63,'Planificación 2026-1'!G:G,"MH"))&gt;0,"P31"," ")</f>
        <v xml:space="preserve"> </v>
      </c>
      <c r="BR63" s="78" t="str">
        <f>IF(SUM(COUNTIFS('Planificación 2026-1'!E:E,"HUAURA",'Planificación 2026-1'!W:W,C63,'Planificación 2026-1'!G:G,"IC"))&gt;0,"P32"," ")</f>
        <v xml:space="preserve"> </v>
      </c>
      <c r="BS63" s="78" t="str">
        <f>IF(SUM(COUNTIFS('Planificación 2026-1'!E:E,"HUAURA",'Planificación 2026-1'!W:W,C63,'Planificación 2026-1'!G:G,"AR"))&gt;0,"P34"," ")</f>
        <v xml:space="preserve"> </v>
      </c>
      <c r="BT63" s="78" t="str">
        <f>IF(SUM(COUNTIFS('Planificación 2026-1'!E:E,"HUAURA",'Planificación 2026-1'!W:W,C63,'Planificación 2026-1'!G:G,"T1"))&gt;0,"P35"," ")</f>
        <v xml:space="preserve"> </v>
      </c>
      <c r="BU63" s="78" t="str">
        <f>IF(SUM(COUNTIFS('Planificación 2026-1'!E:E,"HUAURA",'Planificación 2026-1'!W:W,C63,'Planificación 2026-1'!G:G,"T3"))&gt;0,"P36"," ")</f>
        <v xml:space="preserve"> </v>
      </c>
      <c r="BV63" s="78" t="str">
        <f>IF(SUM(COUNTIFS('Planificación 2026-1'!E:E,"HUAURA",'Planificación 2026-1'!W:W,C63,'Planificación 2026-1'!G:G,"T2"))&gt;0,"P37"," ")</f>
        <v xml:space="preserve"> </v>
      </c>
      <c r="BW63" s="78" t="str">
        <f>IF(SUM(COUNTIFS('Planificación 2026-1'!E:E,"HUAURA",'Planificación 2026-1'!W:W,C63,'Planificación 2026-1'!G:G,"AE"))&gt;0,"P38"," ")</f>
        <v xml:space="preserve"> </v>
      </c>
      <c r="BX63" s="78" t="str">
        <f>IF(SUM(COUNTIFS('Planificación 2026-1'!E:E,"HUAURA",'Planificación 2026-1'!W:W,C63,'Planificación 2026-1'!G:G,"T4"))&gt;0,"P55"," ")</f>
        <v xml:space="preserve"> </v>
      </c>
      <c r="BY63" s="79">
        <f>SUMIFS('Planificación 2026-1'!R:R,'Planificación 2026-1'!W:W,C63,'Planificación 2026-1'!G:G,"AF",'Planificación 2026-1'!H:H,"&gt;2")</f>
        <v>0</v>
      </c>
      <c r="BZ63" s="79">
        <f>SUMIFS('Planificación 2026-1'!R:R,'Planificación 2026-1'!W:W,C63,'Planificación 2026-1'!G:G,"EN",'Planificación 2026-1'!H:H,"&gt;2")</f>
        <v>0</v>
      </c>
      <c r="CA63" s="79">
        <f>SUMIFS('Planificación 2026-1'!R:R,'Planificación 2026-1'!W:W,C63,'Planificación 2026-1'!G:G,"IS",'Planificación 2026-1'!H:H,"&gt;2")</f>
        <v>0</v>
      </c>
      <c r="CB63" s="79">
        <f>SUMIFS('Planificación 2026-1'!R:R,'Planificación 2026-1'!W:W,C63,'Planificación 2026-1'!G:G,"PS",'Planificación 2026-1'!H:H,"&gt;2")</f>
        <v>8</v>
      </c>
      <c r="CC63" s="79">
        <f>SUMIFS('Planificación 2026-1'!R:R,'Planificación 2026-1'!W:W,C63,'Planificación 2026-1'!G:G,"IN",'Planificación 2026-1'!H:H,"&gt;2")</f>
        <v>0</v>
      </c>
      <c r="CD63" s="79">
        <f>SUMIFS('Planificación 2026-1'!R:R,'Planificación 2026-1'!W:W,C63,'Planificación 2026-1'!G:G,"CA",'Planificación 2026-1'!H:H,"&gt;2")</f>
        <v>0</v>
      </c>
      <c r="CE63" s="79">
        <f>SUMIFS('Planificación 2026-1'!R:R,'Planificación 2026-1'!W:W,C63,'Planificación 2026-1'!G:G,"DE",'Planificación 2026-1'!H:H,"&gt;2")</f>
        <v>0</v>
      </c>
      <c r="CF63" s="79">
        <f>SUMIFS('Planificación 2026-1'!R:R,'Planificación 2026-1'!W:W,C63,'Planificación 2026-1'!G:G,"OB",'Planificación 2026-1'!H:H,"&gt;2")</f>
        <v>0</v>
      </c>
      <c r="CG63" s="79">
        <f>SUMIFS('Planificación 2026-1'!R:R,'Planificación 2026-1'!W:W,C63,'Planificación 2026-1'!G:G,"MH",'Planificación 2026-1'!H:H,"&gt;2")</f>
        <v>0</v>
      </c>
      <c r="CH63" s="79">
        <f>SUMIFS('Planificación 2026-1'!R:R,'Planificación 2026-1'!W:W,C63,'Planificación 2026-1'!G:G,"IC",'Planificación 2026-1'!H:H,"&gt;2")</f>
        <v>0</v>
      </c>
      <c r="CI63" s="79">
        <f>SUMIFS('Planificación 2026-1'!R:R,'Planificación 2026-1'!W:W,C63,'Planificación 2026-1'!G:G,"AR",'Planificación 2026-1'!H:H,"&gt;2")</f>
        <v>0</v>
      </c>
      <c r="CJ63" s="79">
        <f>SUMIFS('Planificación 2026-1'!R:R,'Planificación 2026-1'!W:W,C63,'Planificación 2026-1'!G:G,"T1",'Planificación 2026-1'!H:H,"&gt;2")</f>
        <v>0</v>
      </c>
      <c r="CK63" s="79">
        <f>SUMIFS('Planificación 2026-1'!R:R,'Planificación 2026-1'!W:W,C63,'Planificación 2026-1'!G:G,"T3",'Planificación 2026-1'!H:H,"&gt;2")</f>
        <v>0</v>
      </c>
      <c r="CL63" s="79">
        <f>SUMIFS('Planificación 2026-1'!R:R,'Planificación 2026-1'!W:W,C63,'Planificación 2026-1'!G:G,"T2",'Planificación 2026-1'!H:H,"&gt;2")</f>
        <v>0</v>
      </c>
      <c r="CM63" s="79">
        <f>SUMIFS('Planificación 2026-1'!R:R,'Planificación 2026-1'!W:W,C63,'Planificación 2026-1'!G:G,"AE",'Planificación 2026-1'!H:H,"&gt;2")</f>
        <v>0</v>
      </c>
      <c r="CN63" s="79">
        <f>SUMIFS('Planificación 2026-1'!R:R,'Planificación 2026-1'!W:W,C63,'Planificación 2026-1'!G:G,"T4",'Planificación 2026-1'!H:H,"&gt;2")</f>
        <v>0</v>
      </c>
      <c r="CO63" s="79">
        <f>SUMIFS('Planificación 2026-1'!R:R,'Planificación 2026-1'!W:W,C63,'Planificación 2026-1'!G:G,"AF",'Planificación 2026-1'!H:H,"&lt;3")</f>
        <v>0</v>
      </c>
      <c r="CP63" s="79">
        <f>SUMIFS('Planificación 2026-1'!R:R,'Planificación 2026-1'!W:W,C63,'Planificación 2026-1'!G:G,"EN",'Planificación 2026-1'!H:H,"&lt;3")</f>
        <v>0</v>
      </c>
      <c r="CQ63" s="79">
        <f>SUMIFS('Planificación 2026-1'!R:R,'Planificación 2026-1'!W:W,C63,'Planificación 2026-1'!G:G,"IS",'Planificación 2026-1'!H:H,"&lt;3")</f>
        <v>0</v>
      </c>
      <c r="CR63" s="79">
        <f>SUMIFS('Planificación 2026-1'!R:R,'Planificación 2026-1'!W:W,C63,'Planificación 2026-1'!G:G,"PS",'Planificación 2026-1'!H:H,"&lt;3")</f>
        <v>12</v>
      </c>
      <c r="CS63" s="79">
        <f>SUMIFS('Planificación 2026-1'!R:R,'Planificación 2026-1'!W:W,C63,'Planificación 2026-1'!G:G,"IN",'Planificación 2026-1'!H:H,"&lt;3")</f>
        <v>0</v>
      </c>
      <c r="CT63" s="79">
        <f>SUMIFS('Planificación 2026-1'!R:R,'Planificación 2026-1'!W:W,C63,'Planificación 2026-1'!G:G,"CA",'Planificación 2026-1'!H:H,"&lt;3")</f>
        <v>0</v>
      </c>
      <c r="CU63" s="79">
        <f>SUMIFS('Planificación 2026-1'!R:R,'Planificación 2026-1'!W:W,C63,'Planificación 2026-1'!G:G,"DE",'Planificación 2026-1'!H:H,"&lt;3")</f>
        <v>0</v>
      </c>
      <c r="CV63" s="79">
        <f>SUMIFS('Planificación 2026-1'!R:R,'Planificación 2026-1'!W:W,C63,'Planificación 2026-1'!G:G,"OB",'Planificación 2026-1'!H:H,"&lt;3")</f>
        <v>0</v>
      </c>
      <c r="CW63" s="79">
        <f>SUMIFS('Planificación 2026-1'!R:R,'Planificación 2026-1'!W:W,C63,'Planificación 2026-1'!G:G,"MH",'Planificación 2026-1'!H:H,"&lt;3")</f>
        <v>0</v>
      </c>
      <c r="CX63" s="79">
        <f>SUMIFS('Planificación 2026-1'!R:R,'Planificación 2026-1'!W:W,C63,'Planificación 2026-1'!G:G,"IC",'Planificación 2026-1'!H:H,"&lt;3")</f>
        <v>0</v>
      </c>
      <c r="CY63" s="79">
        <f>SUMIFS('Planificación 2026-1'!R:R,'Planificación 2026-1'!W:W,C63,'Planificación 2026-1'!G:G,"AR",'Planificación 2026-1'!H:H,"&lt;3")</f>
        <v>0</v>
      </c>
      <c r="CZ63" s="79">
        <f>SUMIFS('Planificación 2026-1'!R:R,'Planificación 2026-1'!W:W,C63,'Planificación 2026-1'!G:G,"T1",'Planificación 2026-1'!H:H,"&lt;3")</f>
        <v>0</v>
      </c>
      <c r="DA63" s="79">
        <f>SUMIFS('Planificación 2026-1'!R:R,'Planificación 2026-1'!W:W,C63,'Planificación 2026-1'!G:G,"T3",'Planificación 2026-1'!H:H,"&lt;3")</f>
        <v>0</v>
      </c>
      <c r="DB63" s="79">
        <f>SUMIFS('Planificación 2026-1'!R:R,'Planificación 2026-1'!W:W,C63,'Planificación 2026-1'!G:G,"T2",'Planificación 2026-1'!H:H,"&lt;3")</f>
        <v>0</v>
      </c>
      <c r="DC63" s="79">
        <f>SUMIFS('Planificación 2026-1'!R:R,'Planificación 2026-1'!W:W,C63,'Planificación 2026-1'!G:G,"AE",'Planificación 2026-1'!H:H,"&lt;3")</f>
        <v>0</v>
      </c>
      <c r="DD63" s="79">
        <f>SUMIFS('Planificación 2026-1'!R:R,'Planificación 2026-1'!W:W,C63,'Planificación 2026-1'!G:G,"T4",'Planificación 2026-1'!H:H,"&lt;3")</f>
        <v>0</v>
      </c>
      <c r="DE63" s="78" t="str">
        <f t="shared" si="4"/>
        <v/>
      </c>
      <c r="DF63" s="30">
        <f>IF(C63="","",SUMIFS('Planificación 2026-1'!R:R,'Planificación 2026-1'!W:W,C63,'Planificación 2026-1'!E:E,"PRINCIPAL",'Planificación 2026-1'!X:X,"VIRTUAL"))</f>
        <v>0</v>
      </c>
      <c r="DG63" s="30">
        <f>IF(C63="","",SUMIFS('Planificación 2026-1'!R:R,'Planificación 2026-1'!W:W,C63,'Planificación 2026-1'!E:E,"PRINCIPAL",'Planificación 2026-1'!X:X,"PRESENCIAL"))</f>
        <v>0</v>
      </c>
      <c r="DH63" s="30">
        <f>IF(C63="","",SUMIFS('Planificación 2026-1'!R:R,'Planificación 2026-1'!W:W,C63,'Planificación 2026-1'!E:E,"PRINCIPAL",'Planificación 2026-1'!X:X,"HIBRIDO PRESENCIAL"))</f>
        <v>0</v>
      </c>
      <c r="DI63" s="78" t="str">
        <f t="shared" si="5"/>
        <v>P04</v>
      </c>
      <c r="DJ63" s="78">
        <f>IF(C63="","",SUMIFS('Planificación 2026-1'!R:R,'Planificación 2026-1'!W:W,C63,'Planificación 2026-1'!E:E,"FILIAL",'Planificación 2026-1'!X:X,"VIRTUAL"))</f>
        <v>4</v>
      </c>
      <c r="DK63" s="80">
        <f>IF(C63="","",SUMIFS('Planificación 2026-1'!R:R,'Planificación 2026-1'!W:W,C63,'Planificación 2026-1'!E:E,"FILIAL",'Planificación 2026-1'!X:X,"PRESENCIAL"))</f>
        <v>16</v>
      </c>
      <c r="DL63" s="42">
        <f>IF(C63="","",SUMIFS('Planificación 2026-1'!R:R,'Planificación 2026-1'!W:W,C63,'Planificación 2026-1'!E:E,"FILIAL",'Planificación 2026-1'!X:X,"HIBRIDO PRESENCIAL"))</f>
        <v>0</v>
      </c>
      <c r="DM63" s="81" t="str">
        <f t="shared" si="6"/>
        <v/>
      </c>
      <c r="DN63" s="78">
        <f>IF(C63="","",SUMIFS('Planificación 2026-1'!R:R,'Planificación 2026-1'!W:W,C63,'Planificación 2026-1'!E:E,"SUNAMPE",'Planificación 2026-1'!X:X,"VIRTUAL"))</f>
        <v>0</v>
      </c>
      <c r="DO63" s="42">
        <f>IF(C63="","",SUMIFS('Planificación 2026-1'!R:R,'Planificación 2026-1'!W:W,C63,'Planificación 2026-1'!E:E,"SUNAMPE",'Planificación 2026-1'!X:X,"PRESENCIAL"))</f>
        <v>0</v>
      </c>
      <c r="DP63" s="81" t="str">
        <f t="shared" si="7"/>
        <v/>
      </c>
      <c r="DQ63" s="78">
        <f>IF(C63="","",SUMIFS('Planificación 2026-1'!R:R,'Planificación 2026-1'!W:W,C63,'Planificación 2026-1'!E:E,"HUAURA",'Planificación 2026-1'!X:X,"VIRTUAL"))</f>
        <v>0</v>
      </c>
      <c r="DR63" s="42">
        <f>IF(C63="","",SUMIFS('Planificación 2026-1'!R:R,'Planificación 2026-1'!W:W,C63,'Planificación 2026-1'!E:E,"HUAURA",'Planificación 2026-1'!X:X,"PRESENCIAL"))</f>
        <v>0</v>
      </c>
      <c r="DS63" s="48">
        <f>SUMIFS('Planificación 2026-1'!R:R,'Planificación 2026-1'!W:W,C63,'Planificación 2026-1'!E:E,"PRINCIPAL",'Planificación 2026-1'!X:X,"VIRTUAL",'Planificación 2026-1'!H:H,"&gt;2")</f>
        <v>0</v>
      </c>
      <c r="DT63" s="48">
        <f>SUMIFS('Planificación 2026-1'!R:R,'Planificación 2026-1'!W:W,C63,'Planificación 2026-1'!E:E,"PRINCIPAL",'Planificación 2026-1'!X:X,"&lt;&gt;VIRTUAL",'Planificación 2026-1'!H:H,"&gt;2")</f>
        <v>0</v>
      </c>
      <c r="DU63" s="48">
        <f>SUMIFS('Planificación 2026-1'!R:R,'Planificación 2026-1'!W:W,C63,'Planificación 2026-1'!E:E,"SUNAMPE",'Planificación 2026-1'!X:X,"VIRTUAL",'Planificación 2026-1'!H:H,"&gt;2")</f>
        <v>0</v>
      </c>
      <c r="DV63" s="48">
        <f>SUMIFS('Planificación 2026-1'!R:R,'Planificación 2026-1'!W:W,C63,'Planificación 2026-1'!E:E,"SUNAMPE",'Planificación 2026-1'!X:X,"&lt;&gt;VIRTUAL",'Planificación 2026-1'!H:H,"&gt;2")</f>
        <v>0</v>
      </c>
      <c r="DW63" s="48">
        <f>SUMIFS('Planificación 2026-1'!R:R,'Planificación 2026-1'!W:W,C63,'Planificación 2026-1'!E:E,"FILIAL",'Planificación 2026-1'!X:X,"VIRTUAL",'Planificación 2026-1'!H:H,"&gt;2")</f>
        <v>0</v>
      </c>
      <c r="DX63" s="48">
        <f>SUMIFS('Planificación 2026-1'!R:R,'Planificación 2026-1'!W:W,C63,'Planificación 2026-1'!E:E,"FILIAL",'Planificación 2026-1'!X:X,"&lt;&gt;VIRTUAL",'Planificación 2026-1'!H:H,"&gt;2")</f>
        <v>8</v>
      </c>
      <c r="DY63" s="48">
        <f>SUMIFS('Planificación 2026-1'!R:R,'Planificación 2026-1'!W:W,C63,'Planificación 2026-1'!E:E,"PORUMA",'Planificación 2026-1'!X:X,"VIRTUAL",'Planificación 2026-1'!H:H,"&gt;2")</f>
        <v>0</v>
      </c>
      <c r="DZ63" s="48">
        <f>SUMIFS('Planificación 2026-1'!R:R,'Planificación 2026-1'!W:W,C63,'Planificación 2026-1'!E:E,"PORUMA",'Planificación 2026-1'!X:X,"&lt;&gt;VIRTUAL",'Planificación 2026-1'!H:H,"&gt;2")</f>
        <v>0</v>
      </c>
      <c r="EA63" s="48">
        <f>SUMIFS('Planificación 2026-1'!R:R,'Planificación 2026-1'!W:W,C63,'Planificación 2026-1'!E:E,"HUAURA",'Planificación 2026-1'!X:X,"VIRTUAL",'Planificación 2026-1'!H:H,"&gt;2")</f>
        <v>0</v>
      </c>
      <c r="EB63" s="48">
        <f>SUMIFS('Planificación 2026-1'!R:R,'Planificación 2026-1'!W:W,C63,'Planificación 2026-1'!E:E,"HUAURA",'Planificación 2026-1'!X:X,"&lt;&gt;VIRTUAL",'Planificación 2026-1'!H:H,"&gt;2")</f>
        <v>0</v>
      </c>
      <c r="EC63" s="48">
        <f>SUMIFS('Planificación 2026-1'!R:R,'Planificación 2026-1'!W:W,C63,'Planificación 2026-1'!E:E,"PRINCIPAL",'Planificación 2026-1'!X:X,"VIRTUAL",'Planificación 2026-1'!H:H,"&lt;3")</f>
        <v>0</v>
      </c>
      <c r="ED63" s="48">
        <f>SUMIFS('Planificación 2026-1'!R:R,'Planificación 2026-1'!W:W,C63,'Planificación 2026-1'!E:E,"PRINCIPAL",'Planificación 2026-1'!X:X,"&lt;&gt;VIRTUAL",'Planificación 2026-1'!H:H,"&lt;3")</f>
        <v>0</v>
      </c>
      <c r="EE63" s="48">
        <f>SUMIFS('Planificación 2026-1'!R:R,'Planificación 2026-1'!W:W,C63,'Planificación 2026-1'!E:E,"SUNAMPE",'Planificación 2026-1'!X:X,"VIRTUAL",'Planificación 2026-1'!H:H,"&lt;3")</f>
        <v>0</v>
      </c>
      <c r="EF63" s="48">
        <f>SUMIFS('Planificación 2026-1'!R:R,'Planificación 2026-1'!W:W,C63,'Planificación 2026-1'!E:E,"SUNAMPE",'Planificación 2026-1'!X:X,"&lt;&gt;VIRTUAL",'Planificación 2026-1'!H:H,"&lt;3")</f>
        <v>0</v>
      </c>
      <c r="EG63" s="48">
        <f>SUMIFS('Planificación 2026-1'!R:R,'Planificación 2026-1'!W:W,C63,'Planificación 2026-1'!E:E,"FILIAL",'Planificación 2026-1'!X:X,"VIRTUAL",'Planificación 2026-1'!H:H,"&lt;3")</f>
        <v>4</v>
      </c>
      <c r="EH63" s="48">
        <f>SUMIFS('Planificación 2026-1'!R:R,'Planificación 2026-1'!W:W,C63,'Planificación 2026-1'!E:E,"FILIAL",'Planificación 2026-1'!X:X,"&lt;&gt;VIRTUAL",'Planificación 2026-1'!H:H,"&lt;3")</f>
        <v>8</v>
      </c>
      <c r="EI63" s="48">
        <f>SUMIFS('Planificación 2026-1'!R:R,'Planificación 2026-1'!W:W,C63,'Planificación 2026-1'!E:E,"PORUMA",'Planificación 2026-1'!X:X,"VIRTUAL",'Planificación 2026-1'!H:H,"&lt;3")</f>
        <v>0</v>
      </c>
      <c r="EJ63" s="48">
        <f>SUMIFS('Planificación 2026-1'!R:R,'Planificación 2026-1'!W:W,C63,'Planificación 2026-1'!E:E,"PORUMA",'Planificación 2026-1'!X:X,"&lt;&gt;VIRTUAL",'Planificación 2026-1'!H:H,"&lt;3")</f>
        <v>0</v>
      </c>
      <c r="EK63" s="48">
        <f>SUMIFS('Planificación 2026-1'!R:R,'Planificación 2026-1'!W:W,C63,'Planificación 2026-1'!E:E,"HUAURA",'Planificación 2026-1'!X:X,"VIRTUAL",'Planificación 2026-1'!H:H,"&lt;3")</f>
        <v>0</v>
      </c>
      <c r="EL63" s="48">
        <f>SUMIFS('Planificación 2026-1'!R:R,'Planificación 2026-1'!W:W,C63,'Planificación 2026-1'!E:E,"HUAURA",'Planificación 2026-1'!X:X,"&lt;&gt;VIRTUAL",'Planificación 2026-1'!H:H,"&lt;3")</f>
        <v>0</v>
      </c>
      <c r="EM63" s="48">
        <f t="shared" si="8"/>
        <v>20</v>
      </c>
      <c r="EN63" s="48">
        <f t="shared" si="9"/>
        <v>0</v>
      </c>
      <c r="EO63" s="48">
        <f t="shared" si="10"/>
        <v>0</v>
      </c>
      <c r="EP63" s="48">
        <f t="shared" si="11"/>
        <v>0</v>
      </c>
      <c r="EQ63" s="48">
        <f t="shared" si="12"/>
        <v>0</v>
      </c>
      <c r="ER63" s="48"/>
      <c r="ES63" s="48">
        <f t="shared" si="13"/>
        <v>4</v>
      </c>
      <c r="ET63" s="48">
        <f t="shared" si="14"/>
        <v>16</v>
      </c>
      <c r="EU63" s="48" t="b">
        <f t="shared" si="15"/>
        <v>1</v>
      </c>
      <c r="EV63" s="48" t="str">
        <f t="shared" si="16"/>
        <v>FILIAL</v>
      </c>
      <c r="EW63" s="48" t="str">
        <f t="shared" si="17"/>
        <v>MAS PRESENCIAL</v>
      </c>
    </row>
    <row r="64" spans="1:153" x14ac:dyDescent="0.3">
      <c r="A64" s="53"/>
      <c r="B64" s="383">
        <v>61</v>
      </c>
      <c r="C64" s="107" t="s">
        <v>71</v>
      </c>
      <c r="D64" s="82">
        <f>SUMIF('Planificación 2026-1'!W:W,C64,'Planificación 2026-1'!R:R)</f>
        <v>16</v>
      </c>
      <c r="E64" s="384" t="s">
        <v>319</v>
      </c>
      <c r="F64" s="107" t="s">
        <v>430</v>
      </c>
      <c r="G64" s="107" t="s">
        <v>328</v>
      </c>
      <c r="H64" s="107" t="s">
        <v>435</v>
      </c>
      <c r="I64" s="77" t="str">
        <f>IF(SUM(COUNTIFS('Planificación 2026-1'!E:E,"PRINCIPAL",'Planificación 2026-1'!W:W,C64,'Planificación 2026-1'!G:G,"AF"))&gt;0,"P01"," ")</f>
        <v xml:space="preserve"> </v>
      </c>
      <c r="J64" s="78" t="str">
        <f>IF(SUM(COUNTIFS('Planificación 2026-1'!E:E,"PRINCIPAL",'Planificación 2026-1'!W:W,C64,'Planificación 2026-1'!G:G,"EN"))&gt;0,"P02"," ")</f>
        <v xml:space="preserve"> </v>
      </c>
      <c r="K64" s="78" t="str">
        <f>IF(SUM(COUNTIFS('Planificación 2026-1'!E:E,"PRINCIPAL",'Planificación 2026-1'!W:W,C64,'Planificación 2026-1'!G:G,"IS"))&gt;0,"P03"," ")</f>
        <v xml:space="preserve"> </v>
      </c>
      <c r="L64" s="78" t="str">
        <f>IF(SUM(COUNTIFS('Planificación 2026-1'!E:E,"PRINCIPAL",'Planificación 2026-1'!W:W,C64,'Planificación 2026-1'!G:G,"PS"))&gt;0,"P04"," ")</f>
        <v xml:space="preserve"> </v>
      </c>
      <c r="M64" s="78"/>
      <c r="N64" s="78" t="str">
        <f>IF(SUM(COUNTIFS('Planificación 2026-1'!E:E,"PRINCIPAL",'Planificación 2026-1'!W:W,C64,'Planificación 2026-1'!G:G,"IN"))&gt;0,"P06"," ")</f>
        <v xml:space="preserve"> </v>
      </c>
      <c r="O64" s="78" t="str">
        <f>IF(SUM(COUNTIFS('Planificación 2026-1'!E:E,"PRINCIPAL",'Planificación 2026-1'!W:W,C64,'Planificación 2026-1'!G:G,"CA"))&gt;0,"P07"," ")</f>
        <v xml:space="preserve"> </v>
      </c>
      <c r="P64" s="78" t="str">
        <f>IF(SUM(COUNTIFS('Planificación 2026-1'!E:E,"PRINCIPAL",'Planificación 2026-1'!W:W,C64,'Planificación 2026-1'!G:G,"DE"))&gt;0,"P08"," ")</f>
        <v xml:space="preserve"> </v>
      </c>
      <c r="Q64" s="78" t="str">
        <f>IF(SUM(COUNTIFS('Planificación 2026-1'!E:E,"PRINCIPAL",'Planificación 2026-1'!W:W,C64,'Planificación 2026-1'!G:G,"OB"))&gt;0,"P09"," ")</f>
        <v xml:space="preserve"> </v>
      </c>
      <c r="R64" s="78" t="str">
        <f>IF(SUM(COUNTIFS('Planificación 2026-1'!E:E,"PRINCIPAL",'Planificación 2026-1'!W:W,C64,'Planificación 2026-1'!G:G,"MH"))&gt;0,"P31"," ")</f>
        <v xml:space="preserve"> </v>
      </c>
      <c r="S64" s="78" t="str">
        <f>IF(SUM(COUNTIFS('Planificación 2026-1'!E:E,"PRINCIPAL",'Planificación 2026-1'!W:W,C64,'Planificación 2026-1'!G:G,"IC"))&gt;0,"P32"," ")</f>
        <v xml:space="preserve"> </v>
      </c>
      <c r="T64" s="78" t="str">
        <f>IF(SUM(COUNTIFS('Planificación 2026-1'!E:E,"PRINCIPAL",'Planificación 2026-1'!W:W,C64,'Planificación 2026-1'!G:G,"AR"))&gt;0,"P34"," ")</f>
        <v xml:space="preserve"> </v>
      </c>
      <c r="U64" s="78" t="str">
        <f>IF(SUM(COUNTIFS('Planificación 2026-1'!E:E,"PRINCIPAL",'Planificación 2026-1'!W:W,C64,'Planificación 2026-1'!G:G,"T1"))&gt;0,"P35"," ")</f>
        <v xml:space="preserve"> </v>
      </c>
      <c r="V64" s="78" t="str">
        <f>IF(SUM(COUNTIFS('Planificación 2026-1'!E:E,"PRINCIPAL",'Planificación 2026-1'!W:W,C64,'Planificación 2026-1'!G:G,"T3"))&gt;0,"P36"," ")</f>
        <v xml:space="preserve"> </v>
      </c>
      <c r="W64" s="78" t="str">
        <f>IF(SUM(COUNTIFS('Planificación 2026-1'!E:E,"PRINCIPAL",'Planificación 2026-1'!W:W,C64,'Planificación 2026-1'!G:G,"T2"))&gt;0,"P37"," ")</f>
        <v xml:space="preserve"> </v>
      </c>
      <c r="X64" s="78" t="str">
        <f>IF(SUM(COUNTIFS('Planificación 2026-1'!E:E,"PRINCIPAL",'Planificación 2026-1'!W:W,C64,'Planificación 2026-1'!G:G,"AE"))&gt;0,"P38"," ")</f>
        <v xml:space="preserve"> </v>
      </c>
      <c r="Y64" s="78" t="str">
        <f>IF(SUM(COUNTIFS('Planificación 2026-1'!E:E,"PRINCIPAL",'Planificación 2026-1'!W:W,C64,'Planificación 2026-1'!G:G,"T4"))&gt;0,"P55"," ")</f>
        <v xml:space="preserve"> </v>
      </c>
      <c r="Z64" s="78" t="str">
        <f>IF(SUM(COUNTIFS('Planificación 2026-1'!E:E,"FILIAL",'Planificación 2026-1'!W:W,C64,'Planificación 2026-1'!G:G,"AF"))&gt;0," P01"," ")</f>
        <v xml:space="preserve"> </v>
      </c>
      <c r="AA64" s="78" t="str">
        <f>IF(SUM(COUNTIFS('Planificación 2026-1'!E:E,"FILIAL",'Planificación 2026-1'!W:W,C64,'Planificación 2026-1'!G:G,"EN"))&gt;0,"P02"," ")</f>
        <v xml:space="preserve"> </v>
      </c>
      <c r="AB64" s="78" t="str">
        <f>IF(SUM(COUNTIFS('Planificación 2026-1'!E:E,"FILIAL",'Planificación 2026-1'!W:W,C64,'Planificación 2026-1'!G:G,"IS"))&gt;0,"P03"," ")</f>
        <v xml:space="preserve"> </v>
      </c>
      <c r="AC64" s="78" t="str">
        <f>IF(SUM(COUNTIFS('Planificación 2026-1'!E:E,"FILIAL",'Planificación 2026-1'!W:W,C64,'Planificación 2026-1'!G:G,"PS"))&gt;0,"P04"," ")</f>
        <v xml:space="preserve"> </v>
      </c>
      <c r="AD64" s="78"/>
      <c r="AE64" s="78" t="str">
        <f>IF(SUM(COUNTIFS('Planificación 2026-1'!E:E,"FILIAL",'Planificación 2026-1'!W:W,C64,'Planificación 2026-1'!G:G,"IN"))&gt;0,"P06"," ")</f>
        <v xml:space="preserve"> </v>
      </c>
      <c r="AF64" s="78" t="str">
        <f>IF(SUM(COUNTIFS('Planificación 2026-1'!E:E,"FILIAL",'Planificación 2026-1'!W:W,C64,'Planificación 2026-1'!G:G,"CA"))&gt;0,"P07"," ")</f>
        <v xml:space="preserve"> </v>
      </c>
      <c r="AG64" s="78" t="str">
        <f>IF(SUM(COUNTIFS('Planificación 2026-1'!E:E,"FILIAL",'Planificación 2026-1'!W:W,C64,'Planificación 2026-1'!G:G,"DE"))&gt;0,"P08"," ")</f>
        <v xml:space="preserve"> </v>
      </c>
      <c r="AH64" s="78" t="str">
        <f>IF(SUM(COUNTIFS('Planificación 2026-1'!E:E,"FILIAL",'Planificación 2026-1'!W:W,C64,'Planificación 2026-1'!G:G,"OB"))&gt;0,"P09"," ")</f>
        <v xml:space="preserve"> </v>
      </c>
      <c r="AI64" s="78" t="str">
        <f>IF(SUM(COUNTIFS('Planificación 2026-1'!E:E,"FILIAL",'Planificación 2026-1'!W:W,C64,'Planificación 2026-1'!G:G,"MH"))&gt;0,"P31"," ")</f>
        <v xml:space="preserve"> </v>
      </c>
      <c r="AJ64" s="78" t="str">
        <f>IF(SUM(COUNTIFS('Planificación 2026-1'!E:E,"FILIAL",'Planificación 2026-1'!W:W,C64,'Planificación 2026-1'!G:G,"IC"))&gt;0,"P32"," ")</f>
        <v xml:space="preserve"> </v>
      </c>
      <c r="AK64" s="78" t="str">
        <f>IF(SUM(COUNTIFS('Planificación 2026-1'!E:E,"FILIAL",'Planificación 2026-1'!W:W,C64,'Planificación 2026-1'!G:G,"AR"))&gt;0,"P34"," ")</f>
        <v xml:space="preserve"> </v>
      </c>
      <c r="AL64" s="78" t="str">
        <f>IF(SUM(COUNTIFS('Planificación 2026-1'!E:E,"FILIAL",'Planificación 2026-1'!W:W,C64,'Planificación 2026-1'!G:G,"T1"))&gt;0,"P35"," ")</f>
        <v xml:space="preserve"> </v>
      </c>
      <c r="AM64" s="78" t="str">
        <f>IF(SUM(COUNTIFS('Planificación 2026-1'!E:E,"FILIAL",'Planificación 2026-1'!W:W,C64,'Planificación 2026-1'!G:G,"T3"))&gt;0,"P36"," ")</f>
        <v xml:space="preserve"> </v>
      </c>
      <c r="AN64" s="78" t="str">
        <f>IF(SUM(COUNTIFS('Planificación 2026-1'!E:E,"FILIAL",'Planificación 2026-1'!W:W,C64,'Planificación 2026-1'!G:G,"T2"))&gt;0,"P37"," ")</f>
        <v xml:space="preserve"> </v>
      </c>
      <c r="AO64" s="78" t="str">
        <f>IF(SUM(COUNTIFS('Planificación 2026-1'!E:E,"FILIAL",'Planificación 2026-1'!W:W,C64,'Planificación 2026-1'!G:G,"AE"))&gt;0,"P38"," ")</f>
        <v xml:space="preserve"> </v>
      </c>
      <c r="AP64" s="78" t="str">
        <f>IF(SUM(COUNTIFS('Planificación 2026-1'!E:E,"FILIAL",'Planificación 2026-1'!W:W,C64,'Planificación 2026-1'!G:G,"T4"))&gt;0,"P55"," ")</f>
        <v xml:space="preserve"> </v>
      </c>
      <c r="AQ64" s="78" t="str">
        <f>IF(SUM(COUNTIFS('Planificación 2026-1'!E:E,"SUNAMPE",'Planificación 2026-1'!W:W,C64,'Planificación 2026-1'!G:G,"AF"))&gt;0," P01"," ")</f>
        <v xml:space="preserve"> </v>
      </c>
      <c r="AR64" s="78" t="str">
        <f>IF(SUM(COUNTIFS('Planificación 2026-1'!E:E,"SUNAMPE",'Planificación 2026-1'!W:W,C64,'Planificación 2026-1'!G:G,"EN"))&gt;0,"P02"," ")</f>
        <v xml:space="preserve"> </v>
      </c>
      <c r="AS64" s="78" t="str">
        <f>IF(SUM(COUNTIFS('Planificación 2026-1'!E:E,"SUNAMPE",'Planificación 2026-1'!W:W,C64,'Planificación 2026-1'!G:G,"IS"))&gt;0,"P03"," ")</f>
        <v xml:space="preserve"> </v>
      </c>
      <c r="AT64" s="78" t="str">
        <f>IF(SUM(COUNTIFS('Planificación 2026-1'!E:E,"SUNAMPE",'Planificación 2026-1'!W:W,C64,'Planificación 2026-1'!G:G,"PS"))&gt;0,"P04"," ")</f>
        <v xml:space="preserve"> </v>
      </c>
      <c r="AU64" s="78"/>
      <c r="AV64" s="78" t="str">
        <f>IF(SUM(COUNTIFS('Planificación 2026-1'!E:E,"SUNAMPE",'Planificación 2026-1'!W:W,C64,'Planificación 2026-1'!G:G,"IN"))&gt;0,"P06"," ")</f>
        <v xml:space="preserve"> </v>
      </c>
      <c r="AW64" s="78" t="str">
        <f>IF(SUM(COUNTIFS('Planificación 2026-1'!E:E,"SUNAMPE",'Planificación 2026-1'!W:W,C64,'Planificación 2026-1'!G:G,"CA"))&gt;0,"P07"," ")</f>
        <v xml:space="preserve"> </v>
      </c>
      <c r="AX64" s="78" t="str">
        <f>IF(SUM(COUNTIFS('Planificación 2026-1'!E:E,"SUNAMPE",'Planificación 2026-1'!W:W,C64,'Planificación 2026-1'!G:G,"DE"))&gt;0,"P08"," ")</f>
        <v xml:space="preserve"> </v>
      </c>
      <c r="AY64" s="78" t="str">
        <f>IF(SUM(COUNTIFS('Planificación 2026-1'!E:E,"SUNAMPE",'Planificación 2026-1'!W:W,C64,'Planificación 2026-1'!G:G,"OB"))&gt;0,"P09"," ")</f>
        <v xml:space="preserve"> </v>
      </c>
      <c r="AZ64" s="78" t="str">
        <f>IF(SUM(COUNTIFS('Planificación 2026-1'!E:E,"SUNAMPE",'Planificación 2026-1'!W:W,C64,'Planificación 2026-1'!G:G,"MH"))&gt;0,"P31"," ")</f>
        <v xml:space="preserve"> </v>
      </c>
      <c r="BA64" s="78" t="str">
        <f>IF(SUM(COUNTIFS('Planificación 2026-1'!E:E,"SUNAMPE",'Planificación 2026-1'!W:W,C64,'Planificación 2026-1'!G:G,"IC"))&gt;0,"P32"," ")</f>
        <v xml:space="preserve"> </v>
      </c>
      <c r="BB64" s="78" t="str">
        <f>IF(SUM(COUNTIFS('Planificación 2026-1'!E:E,"SUNAMPE",'Planificación 2026-1'!W:W,C64,'Planificación 2026-1'!G:G,"AR"))&gt;0,"P34"," ")</f>
        <v xml:space="preserve"> </v>
      </c>
      <c r="BC64" s="78" t="str">
        <f>IF(SUM(COUNTIFS('Planificación 2026-1'!E:E,"SUNAMPE",'Planificación 2026-1'!W:W,C64,'Planificación 2026-1'!G:G,"T1"))&gt;0,"P35"," ")</f>
        <v xml:space="preserve"> </v>
      </c>
      <c r="BD64" s="78" t="str">
        <f>IF(SUM(COUNTIFS('Planificación 2026-1'!E:E,"SUNAMPE",'Planificación 2026-1'!W:W,C64,'Planificación 2026-1'!G:G,"T3"))&gt;0,"P36"," ")</f>
        <v xml:space="preserve"> </v>
      </c>
      <c r="BE64" s="78" t="str">
        <f>IF(SUM(COUNTIFS('Planificación 2026-1'!E:E,"SUNAMPE",'Planificación 2026-1'!W:W,C64,'Planificación 2026-1'!G:G,"T2"))&gt;0,"P37"," ")</f>
        <v xml:space="preserve"> </v>
      </c>
      <c r="BF64" s="78" t="str">
        <f>IF(SUM(COUNTIFS('Planificación 2026-1'!E:E,"SUNAMPE",'Planificación 2026-1'!W:W,C64,'Planificación 2026-1'!G:G,"AE"))&gt;0,"P38"," ")</f>
        <v xml:space="preserve"> </v>
      </c>
      <c r="BG64" s="78" t="str">
        <f>IF(SUM(COUNTIFS('Planificación 2026-1'!E:E,"SUNAMPE",'Planificación 2026-1'!W:W,C64,'Planificación 2026-1'!G:G,"T4"))&gt;0,"P55"," ")</f>
        <v xml:space="preserve"> </v>
      </c>
      <c r="BH64" s="78" t="str">
        <f>IF(SUM(COUNTIFS('Planificación 2026-1'!E:E,"HUAURA",'Planificación 2026-1'!W:W,C64,'Planificación 2026-1'!G:G,"AF"))&gt;0," P01"," ")</f>
        <v xml:space="preserve"> </v>
      </c>
      <c r="BI64" s="78" t="str">
        <f>IF(SUM(COUNTIFS('Planificación 2026-1'!E:E,"HUAURA",'Planificación 2026-1'!W:W,C64,'Planificación 2026-1'!G:G,"EN"))&gt;0,"P02"," ")</f>
        <v xml:space="preserve"> </v>
      </c>
      <c r="BJ64" s="78" t="str">
        <f>IF(SUM(COUNTIFS('Planificación 2026-1'!E:E,"HUAURA",'Planificación 2026-1'!W:W,C64,'Planificación 2026-1'!G:G,"IS"))&gt;0,"P03"," ")</f>
        <v xml:space="preserve"> </v>
      </c>
      <c r="BK64" s="78" t="str">
        <f>IF(SUM(COUNTIFS('Planificación 2026-1'!E:E,"HUAURA",'Planificación 2026-1'!W:W,C64,'Planificación 2026-1'!G:G,"PS"))&gt;0,"P04"," ")</f>
        <v xml:space="preserve"> </v>
      </c>
      <c r="BL64" s="78"/>
      <c r="BM64" s="78" t="str">
        <f>IF(SUM(COUNTIFS('Planificación 2026-1'!E:E,"HUAURA",'Planificación 2026-1'!W:W,C64,'Planificación 2026-1'!G:G,"IN"))&gt;0,"P06"," ")</f>
        <v xml:space="preserve"> </v>
      </c>
      <c r="BN64" s="78" t="str">
        <f>IF(SUM(COUNTIFS('Planificación 2026-1'!E:E,"HUAURA",'Planificación 2026-1'!W:W,C64,'Planificación 2026-1'!G:G,"CA"))&gt;0,"P07"," ")</f>
        <v xml:space="preserve"> </v>
      </c>
      <c r="BO64" s="78" t="str">
        <f>IF(SUM(COUNTIFS('Planificación 2026-1'!E:E,"HUAURA",'Planificación 2026-1'!W:W,C64,'Planificación 2026-1'!G:G,"DE"))&gt;0,"P08"," ")</f>
        <v xml:space="preserve"> </v>
      </c>
      <c r="BP64" s="78" t="str">
        <f>IF(SUM(COUNTIFS('Planificación 2026-1'!E:E,"HUAURA",'Planificación 2026-1'!W:W,C64,'Planificación 2026-1'!G:G,"OB"))&gt;0,"P09"," ")</f>
        <v xml:space="preserve"> </v>
      </c>
      <c r="BQ64" s="78" t="str">
        <f>IF(SUM(COUNTIFS('Planificación 2026-1'!E:E,"HUAURA",'Planificación 2026-1'!W:W,C64,'Planificación 2026-1'!G:G,"MH"))&gt;0,"P31"," ")</f>
        <v xml:space="preserve"> </v>
      </c>
      <c r="BR64" s="78" t="str">
        <f>IF(SUM(COUNTIFS('Planificación 2026-1'!E:E,"HUAURA",'Planificación 2026-1'!W:W,C64,'Planificación 2026-1'!G:G,"IC"))&gt;0,"P32"," ")</f>
        <v xml:space="preserve"> </v>
      </c>
      <c r="BS64" s="78" t="str">
        <f>IF(SUM(COUNTIFS('Planificación 2026-1'!E:E,"HUAURA",'Planificación 2026-1'!W:W,C64,'Planificación 2026-1'!G:G,"AR"))&gt;0,"P34"," ")</f>
        <v xml:space="preserve"> </v>
      </c>
      <c r="BT64" s="78" t="str">
        <f>IF(SUM(COUNTIFS('Planificación 2026-1'!E:E,"HUAURA",'Planificación 2026-1'!W:W,C64,'Planificación 2026-1'!G:G,"T1"))&gt;0,"P35"," ")</f>
        <v xml:space="preserve"> </v>
      </c>
      <c r="BU64" s="78" t="str">
        <f>IF(SUM(COUNTIFS('Planificación 2026-1'!E:E,"HUAURA",'Planificación 2026-1'!W:W,C64,'Planificación 2026-1'!G:G,"T3"))&gt;0,"P36"," ")</f>
        <v xml:space="preserve"> </v>
      </c>
      <c r="BV64" s="78" t="str">
        <f>IF(SUM(COUNTIFS('Planificación 2026-1'!E:E,"HUAURA",'Planificación 2026-1'!W:W,C64,'Planificación 2026-1'!G:G,"T2"))&gt;0,"P37"," ")</f>
        <v xml:space="preserve"> </v>
      </c>
      <c r="BW64" s="78" t="str">
        <f>IF(SUM(COUNTIFS('Planificación 2026-1'!E:E,"HUAURA",'Planificación 2026-1'!W:W,C64,'Planificación 2026-1'!G:G,"AE"))&gt;0,"P38"," ")</f>
        <v xml:space="preserve"> </v>
      </c>
      <c r="BX64" s="78" t="str">
        <f>IF(SUM(COUNTIFS('Planificación 2026-1'!E:E,"HUAURA",'Planificación 2026-1'!W:W,C64,'Planificación 2026-1'!G:G,"T4"))&gt;0,"P55"," ")</f>
        <v xml:space="preserve"> </v>
      </c>
      <c r="BY64" s="79">
        <f>SUMIFS('Planificación 2026-1'!R:R,'Planificación 2026-1'!W:W,C64,'Planificación 2026-1'!G:G,"AF",'Planificación 2026-1'!H:H,"&gt;2")</f>
        <v>0</v>
      </c>
      <c r="BZ64" s="79">
        <f>SUMIFS('Planificación 2026-1'!R:R,'Planificación 2026-1'!W:W,C64,'Planificación 2026-1'!G:G,"EN",'Planificación 2026-1'!H:H,"&gt;2")</f>
        <v>0</v>
      </c>
      <c r="CA64" s="79">
        <f>SUMIFS('Planificación 2026-1'!R:R,'Planificación 2026-1'!W:W,C64,'Planificación 2026-1'!G:G,"IS",'Planificación 2026-1'!H:H,"&gt;2")</f>
        <v>0</v>
      </c>
      <c r="CB64" s="79">
        <f>SUMIFS('Planificación 2026-1'!R:R,'Planificación 2026-1'!W:W,C64,'Planificación 2026-1'!G:G,"PS",'Planificación 2026-1'!H:H,"&gt;2")</f>
        <v>0</v>
      </c>
      <c r="CC64" s="79">
        <f>SUMIFS('Planificación 2026-1'!R:R,'Planificación 2026-1'!W:W,C64,'Planificación 2026-1'!G:G,"IN",'Planificación 2026-1'!H:H,"&gt;2")</f>
        <v>0</v>
      </c>
      <c r="CD64" s="79">
        <f>SUMIFS('Planificación 2026-1'!R:R,'Planificación 2026-1'!W:W,C64,'Planificación 2026-1'!G:G,"CA",'Planificación 2026-1'!H:H,"&gt;2")</f>
        <v>0</v>
      </c>
      <c r="CE64" s="79">
        <f>SUMIFS('Planificación 2026-1'!R:R,'Planificación 2026-1'!W:W,C64,'Planificación 2026-1'!G:G,"DE",'Planificación 2026-1'!H:H,"&gt;2")</f>
        <v>0</v>
      </c>
      <c r="CF64" s="79">
        <f>SUMIFS('Planificación 2026-1'!R:R,'Planificación 2026-1'!W:W,C64,'Planificación 2026-1'!G:G,"OB",'Planificación 2026-1'!H:H,"&gt;2")</f>
        <v>0</v>
      </c>
      <c r="CG64" s="79">
        <f>SUMIFS('Planificación 2026-1'!R:R,'Planificación 2026-1'!W:W,C64,'Planificación 2026-1'!G:G,"MH",'Planificación 2026-1'!H:H,"&gt;2")</f>
        <v>11</v>
      </c>
      <c r="CH64" s="79">
        <f>SUMIFS('Planificación 2026-1'!R:R,'Planificación 2026-1'!W:W,C64,'Planificación 2026-1'!G:G,"IC",'Planificación 2026-1'!H:H,"&gt;2")</f>
        <v>0</v>
      </c>
      <c r="CI64" s="79">
        <f>SUMIFS('Planificación 2026-1'!R:R,'Planificación 2026-1'!W:W,C64,'Planificación 2026-1'!G:G,"AR",'Planificación 2026-1'!H:H,"&gt;2")</f>
        <v>0</v>
      </c>
      <c r="CJ64" s="79">
        <f>SUMIFS('Planificación 2026-1'!R:R,'Planificación 2026-1'!W:W,C64,'Planificación 2026-1'!G:G,"T1",'Planificación 2026-1'!H:H,"&gt;2")</f>
        <v>0</v>
      </c>
      <c r="CK64" s="79">
        <f>SUMIFS('Planificación 2026-1'!R:R,'Planificación 2026-1'!W:W,C64,'Planificación 2026-1'!G:G,"T3",'Planificación 2026-1'!H:H,"&gt;2")</f>
        <v>0</v>
      </c>
      <c r="CL64" s="79">
        <f>SUMIFS('Planificación 2026-1'!R:R,'Planificación 2026-1'!W:W,C64,'Planificación 2026-1'!G:G,"T2",'Planificación 2026-1'!H:H,"&gt;2")</f>
        <v>5</v>
      </c>
      <c r="CM64" s="79">
        <f>SUMIFS('Planificación 2026-1'!R:R,'Planificación 2026-1'!W:W,C64,'Planificación 2026-1'!G:G,"AE",'Planificación 2026-1'!H:H,"&gt;2")</f>
        <v>0</v>
      </c>
      <c r="CN64" s="79">
        <f>SUMIFS('Planificación 2026-1'!R:R,'Planificación 2026-1'!W:W,C64,'Planificación 2026-1'!G:G,"T4",'Planificación 2026-1'!H:H,"&gt;2")</f>
        <v>0</v>
      </c>
      <c r="CO64" s="79">
        <f>SUMIFS('Planificación 2026-1'!R:R,'Planificación 2026-1'!W:W,C64,'Planificación 2026-1'!G:G,"AF",'Planificación 2026-1'!H:H,"&lt;3")</f>
        <v>0</v>
      </c>
      <c r="CP64" s="79">
        <f>SUMIFS('Planificación 2026-1'!R:R,'Planificación 2026-1'!W:W,C64,'Planificación 2026-1'!G:G,"EN",'Planificación 2026-1'!H:H,"&lt;3")</f>
        <v>0</v>
      </c>
      <c r="CQ64" s="79">
        <f>SUMIFS('Planificación 2026-1'!R:R,'Planificación 2026-1'!W:W,C64,'Planificación 2026-1'!G:G,"IS",'Planificación 2026-1'!H:H,"&lt;3")</f>
        <v>0</v>
      </c>
      <c r="CR64" s="79">
        <f>SUMIFS('Planificación 2026-1'!R:R,'Planificación 2026-1'!W:W,C64,'Planificación 2026-1'!G:G,"PS",'Planificación 2026-1'!H:H,"&lt;3")</f>
        <v>0</v>
      </c>
      <c r="CS64" s="79">
        <f>SUMIFS('Planificación 2026-1'!R:R,'Planificación 2026-1'!W:W,C64,'Planificación 2026-1'!G:G,"IN",'Planificación 2026-1'!H:H,"&lt;3")</f>
        <v>0</v>
      </c>
      <c r="CT64" s="79">
        <f>SUMIFS('Planificación 2026-1'!R:R,'Planificación 2026-1'!W:W,C64,'Planificación 2026-1'!G:G,"CA",'Planificación 2026-1'!H:H,"&lt;3")</f>
        <v>0</v>
      </c>
      <c r="CU64" s="79">
        <f>SUMIFS('Planificación 2026-1'!R:R,'Planificación 2026-1'!W:W,C64,'Planificación 2026-1'!G:G,"DE",'Planificación 2026-1'!H:H,"&lt;3")</f>
        <v>0</v>
      </c>
      <c r="CV64" s="79">
        <f>SUMIFS('Planificación 2026-1'!R:R,'Planificación 2026-1'!W:W,C64,'Planificación 2026-1'!G:G,"OB",'Planificación 2026-1'!H:H,"&lt;3")</f>
        <v>0</v>
      </c>
      <c r="CW64" s="79">
        <f>SUMIFS('Planificación 2026-1'!R:R,'Planificación 2026-1'!W:W,C64,'Planificación 2026-1'!G:G,"MH",'Planificación 2026-1'!H:H,"&lt;3")</f>
        <v>0</v>
      </c>
      <c r="CX64" s="79">
        <f>SUMIFS('Planificación 2026-1'!R:R,'Planificación 2026-1'!W:W,C64,'Planificación 2026-1'!G:G,"IC",'Planificación 2026-1'!H:H,"&lt;3")</f>
        <v>0</v>
      </c>
      <c r="CY64" s="79">
        <f>SUMIFS('Planificación 2026-1'!R:R,'Planificación 2026-1'!W:W,C64,'Planificación 2026-1'!G:G,"AR",'Planificación 2026-1'!H:H,"&lt;3")</f>
        <v>0</v>
      </c>
      <c r="CZ64" s="79">
        <f>SUMIFS('Planificación 2026-1'!R:R,'Planificación 2026-1'!W:W,C64,'Planificación 2026-1'!G:G,"T1",'Planificación 2026-1'!H:H,"&lt;3")</f>
        <v>0</v>
      </c>
      <c r="DA64" s="79">
        <f>SUMIFS('Planificación 2026-1'!R:R,'Planificación 2026-1'!W:W,C64,'Planificación 2026-1'!G:G,"T3",'Planificación 2026-1'!H:H,"&lt;3")</f>
        <v>0</v>
      </c>
      <c r="DB64" s="79">
        <f>SUMIFS('Planificación 2026-1'!R:R,'Planificación 2026-1'!W:W,C64,'Planificación 2026-1'!G:G,"T2",'Planificación 2026-1'!H:H,"&lt;3")</f>
        <v>0</v>
      </c>
      <c r="DC64" s="79">
        <f>SUMIFS('Planificación 2026-1'!R:R,'Planificación 2026-1'!W:W,C64,'Planificación 2026-1'!G:G,"AE",'Planificación 2026-1'!H:H,"&lt;3")</f>
        <v>0</v>
      </c>
      <c r="DD64" s="79">
        <f>SUMIFS('Planificación 2026-1'!R:R,'Planificación 2026-1'!W:W,C64,'Planificación 2026-1'!G:G,"T4",'Planificación 2026-1'!H:H,"&lt;3")</f>
        <v>0</v>
      </c>
      <c r="DE64" s="78" t="str">
        <f t="shared" si="4"/>
        <v/>
      </c>
      <c r="DF64" s="30">
        <f>IF(C64="","",SUMIFS('Planificación 2026-1'!R:R,'Planificación 2026-1'!W:W,C64,'Planificación 2026-1'!E:E,"PRINCIPAL",'Planificación 2026-1'!X:X,"VIRTUAL"))</f>
        <v>0</v>
      </c>
      <c r="DG64" s="30">
        <f>IF(C64="","",SUMIFS('Planificación 2026-1'!R:R,'Planificación 2026-1'!W:W,C64,'Planificación 2026-1'!E:E,"PRINCIPAL",'Planificación 2026-1'!X:X,"PRESENCIAL"))</f>
        <v>0</v>
      </c>
      <c r="DH64" s="30">
        <f>IF(C64="","",SUMIFS('Planificación 2026-1'!R:R,'Planificación 2026-1'!W:W,C64,'Planificación 2026-1'!E:E,"PRINCIPAL",'Planificación 2026-1'!X:X,"HIBRIDO PRESENCIAL"))</f>
        <v>0</v>
      </c>
      <c r="DI64" s="78" t="str">
        <f t="shared" si="5"/>
        <v/>
      </c>
      <c r="DJ64" s="78">
        <f>IF(C64="","",SUMIFS('Planificación 2026-1'!R:R,'Planificación 2026-1'!W:W,C64,'Planificación 2026-1'!E:E,"FILIAL",'Planificación 2026-1'!X:X,"VIRTUAL"))</f>
        <v>0</v>
      </c>
      <c r="DK64" s="80">
        <f>IF(C64="","",SUMIFS('Planificación 2026-1'!R:R,'Planificación 2026-1'!W:W,C64,'Planificación 2026-1'!E:E,"FILIAL",'Planificación 2026-1'!X:X,"PRESENCIAL"))</f>
        <v>0</v>
      </c>
      <c r="DL64" s="42">
        <f>IF(C64="","",SUMIFS('Planificación 2026-1'!R:R,'Planificación 2026-1'!W:W,C64,'Planificación 2026-1'!E:E,"FILIAL",'Planificación 2026-1'!X:X,"HIBRIDO PRESENCIAL"))</f>
        <v>0</v>
      </c>
      <c r="DM64" s="81" t="str">
        <f t="shared" si="6"/>
        <v/>
      </c>
      <c r="DN64" s="78">
        <f>IF(C64="","",SUMIFS('Planificación 2026-1'!R:R,'Planificación 2026-1'!W:W,C64,'Planificación 2026-1'!E:E,"SUNAMPE",'Planificación 2026-1'!X:X,"VIRTUAL"))</f>
        <v>0</v>
      </c>
      <c r="DO64" s="42">
        <f>IF(C64="","",SUMIFS('Planificación 2026-1'!R:R,'Planificación 2026-1'!W:W,C64,'Planificación 2026-1'!E:E,"SUNAMPE",'Planificación 2026-1'!X:X,"PRESENCIAL"))</f>
        <v>0</v>
      </c>
      <c r="DP64" s="81" t="str">
        <f t="shared" si="7"/>
        <v/>
      </c>
      <c r="DQ64" s="78">
        <f>IF(C64="","",SUMIFS('Planificación 2026-1'!R:R,'Planificación 2026-1'!W:W,C64,'Planificación 2026-1'!E:E,"HUAURA",'Planificación 2026-1'!X:X,"VIRTUAL"))</f>
        <v>0</v>
      </c>
      <c r="DR64" s="42">
        <f>IF(C64="","",SUMIFS('Planificación 2026-1'!R:R,'Planificación 2026-1'!W:W,C64,'Planificación 2026-1'!E:E,"HUAURA",'Planificación 2026-1'!X:X,"PRESENCIAL"))</f>
        <v>0</v>
      </c>
      <c r="DS64" s="48">
        <f>SUMIFS('Planificación 2026-1'!R:R,'Planificación 2026-1'!W:W,C64,'Planificación 2026-1'!E:E,"PRINCIPAL",'Planificación 2026-1'!X:X,"VIRTUAL",'Planificación 2026-1'!H:H,"&gt;2")</f>
        <v>0</v>
      </c>
      <c r="DT64" s="48">
        <f>SUMIFS('Planificación 2026-1'!R:R,'Planificación 2026-1'!W:W,C64,'Planificación 2026-1'!E:E,"PRINCIPAL",'Planificación 2026-1'!X:X,"&lt;&gt;VIRTUAL",'Planificación 2026-1'!H:H,"&gt;2")</f>
        <v>0</v>
      </c>
      <c r="DU64" s="48">
        <f>SUMIFS('Planificación 2026-1'!R:R,'Planificación 2026-1'!W:W,C64,'Planificación 2026-1'!E:E,"SUNAMPE",'Planificación 2026-1'!X:X,"VIRTUAL",'Planificación 2026-1'!H:H,"&gt;2")</f>
        <v>0</v>
      </c>
      <c r="DV64" s="48">
        <f>SUMIFS('Planificación 2026-1'!R:R,'Planificación 2026-1'!W:W,C64,'Planificación 2026-1'!E:E,"SUNAMPE",'Planificación 2026-1'!X:X,"&lt;&gt;VIRTUAL",'Planificación 2026-1'!H:H,"&gt;2")</f>
        <v>0</v>
      </c>
      <c r="DW64" s="48">
        <f>SUMIFS('Planificación 2026-1'!R:R,'Planificación 2026-1'!W:W,C64,'Planificación 2026-1'!E:E,"FILIAL",'Planificación 2026-1'!X:X,"VIRTUAL",'Planificación 2026-1'!H:H,"&gt;2")</f>
        <v>0</v>
      </c>
      <c r="DX64" s="48">
        <f>SUMIFS('Planificación 2026-1'!R:R,'Planificación 2026-1'!W:W,C64,'Planificación 2026-1'!E:E,"FILIAL",'Planificación 2026-1'!X:X,"&lt;&gt;VIRTUAL",'Planificación 2026-1'!H:H,"&gt;2")</f>
        <v>0</v>
      </c>
      <c r="DY64" s="48">
        <f>SUMIFS('Planificación 2026-1'!R:R,'Planificación 2026-1'!W:W,C64,'Planificación 2026-1'!E:E,"PORUMA",'Planificación 2026-1'!X:X,"VIRTUAL",'Planificación 2026-1'!H:H,"&gt;2")</f>
        <v>0</v>
      </c>
      <c r="DZ64" s="48">
        <f>SUMIFS('Planificación 2026-1'!R:R,'Planificación 2026-1'!W:W,C64,'Planificación 2026-1'!E:E,"PORUMA",'Planificación 2026-1'!X:X,"&lt;&gt;VIRTUAL",'Planificación 2026-1'!H:H,"&gt;2")</f>
        <v>16</v>
      </c>
      <c r="EA64" s="48">
        <f>SUMIFS('Planificación 2026-1'!R:R,'Planificación 2026-1'!W:W,C64,'Planificación 2026-1'!E:E,"HUAURA",'Planificación 2026-1'!X:X,"VIRTUAL",'Planificación 2026-1'!H:H,"&gt;2")</f>
        <v>0</v>
      </c>
      <c r="EB64" s="48">
        <f>SUMIFS('Planificación 2026-1'!R:R,'Planificación 2026-1'!W:W,C64,'Planificación 2026-1'!E:E,"HUAURA",'Planificación 2026-1'!X:X,"&lt;&gt;VIRTUAL",'Planificación 2026-1'!H:H,"&gt;2")</f>
        <v>0</v>
      </c>
      <c r="EC64" s="48">
        <f>SUMIFS('Planificación 2026-1'!R:R,'Planificación 2026-1'!W:W,C64,'Planificación 2026-1'!E:E,"PRINCIPAL",'Planificación 2026-1'!X:X,"VIRTUAL",'Planificación 2026-1'!H:H,"&lt;3")</f>
        <v>0</v>
      </c>
      <c r="ED64" s="48">
        <f>SUMIFS('Planificación 2026-1'!R:R,'Planificación 2026-1'!W:W,C64,'Planificación 2026-1'!E:E,"PRINCIPAL",'Planificación 2026-1'!X:X,"&lt;&gt;VIRTUAL",'Planificación 2026-1'!H:H,"&lt;3")</f>
        <v>0</v>
      </c>
      <c r="EE64" s="48">
        <f>SUMIFS('Planificación 2026-1'!R:R,'Planificación 2026-1'!W:W,C64,'Planificación 2026-1'!E:E,"SUNAMPE",'Planificación 2026-1'!X:X,"VIRTUAL",'Planificación 2026-1'!H:H,"&lt;3")</f>
        <v>0</v>
      </c>
      <c r="EF64" s="48">
        <f>SUMIFS('Planificación 2026-1'!R:R,'Planificación 2026-1'!W:W,C64,'Planificación 2026-1'!E:E,"SUNAMPE",'Planificación 2026-1'!X:X,"&lt;&gt;VIRTUAL",'Planificación 2026-1'!H:H,"&lt;3")</f>
        <v>0</v>
      </c>
      <c r="EG64" s="48">
        <f>SUMIFS('Planificación 2026-1'!R:R,'Planificación 2026-1'!W:W,C64,'Planificación 2026-1'!E:E,"FILIAL",'Planificación 2026-1'!X:X,"VIRTUAL",'Planificación 2026-1'!H:H,"&lt;3")</f>
        <v>0</v>
      </c>
      <c r="EH64" s="48">
        <f>SUMIFS('Planificación 2026-1'!R:R,'Planificación 2026-1'!W:W,C64,'Planificación 2026-1'!E:E,"FILIAL",'Planificación 2026-1'!X:X,"&lt;&gt;VIRTUAL",'Planificación 2026-1'!H:H,"&lt;3")</f>
        <v>0</v>
      </c>
      <c r="EI64" s="48">
        <f>SUMIFS('Planificación 2026-1'!R:R,'Planificación 2026-1'!W:W,C64,'Planificación 2026-1'!E:E,"PORUMA",'Planificación 2026-1'!X:X,"VIRTUAL",'Planificación 2026-1'!H:H,"&lt;3")</f>
        <v>0</v>
      </c>
      <c r="EJ64" s="48">
        <f>SUMIFS('Planificación 2026-1'!R:R,'Planificación 2026-1'!W:W,C64,'Planificación 2026-1'!E:E,"PORUMA",'Planificación 2026-1'!X:X,"&lt;&gt;VIRTUAL",'Planificación 2026-1'!H:H,"&lt;3")</f>
        <v>0</v>
      </c>
      <c r="EK64" s="48">
        <f>SUMIFS('Planificación 2026-1'!R:R,'Planificación 2026-1'!W:W,C64,'Planificación 2026-1'!E:E,"HUAURA",'Planificación 2026-1'!X:X,"VIRTUAL",'Planificación 2026-1'!H:H,"&lt;3")</f>
        <v>0</v>
      </c>
      <c r="EL64" s="48">
        <f>SUMIFS('Planificación 2026-1'!R:R,'Planificación 2026-1'!W:W,C64,'Planificación 2026-1'!E:E,"HUAURA",'Planificación 2026-1'!X:X,"&lt;&gt;VIRTUAL",'Planificación 2026-1'!H:H,"&lt;3")</f>
        <v>0</v>
      </c>
      <c r="EM64" s="48">
        <f t="shared" si="8"/>
        <v>0</v>
      </c>
      <c r="EN64" s="48">
        <f t="shared" si="9"/>
        <v>0</v>
      </c>
      <c r="EO64" s="48">
        <f t="shared" si="10"/>
        <v>16</v>
      </c>
      <c r="EP64" s="48">
        <f t="shared" si="11"/>
        <v>0</v>
      </c>
      <c r="EQ64" s="48">
        <f t="shared" si="12"/>
        <v>0</v>
      </c>
      <c r="ER64" s="48"/>
      <c r="ES64" s="48">
        <f t="shared" si="13"/>
        <v>0</v>
      </c>
      <c r="ET64" s="48">
        <f t="shared" si="14"/>
        <v>0</v>
      </c>
      <c r="EU64" s="48" t="b">
        <f t="shared" si="15"/>
        <v>0</v>
      </c>
      <c r="EV64" s="48" t="str">
        <f t="shared" si="16"/>
        <v/>
      </c>
      <c r="EW64" s="48" t="str">
        <f t="shared" si="17"/>
        <v>PRESENCIAL</v>
      </c>
    </row>
    <row r="65" spans="1:153" x14ac:dyDescent="0.3">
      <c r="A65" s="53"/>
      <c r="B65" s="383">
        <v>62</v>
      </c>
      <c r="C65" s="107" t="s">
        <v>73</v>
      </c>
      <c r="D65" s="82">
        <f>SUMIF('Planificación 2026-1'!W:W,C65,'Planificación 2026-1'!R:R)</f>
        <v>16</v>
      </c>
      <c r="E65" s="384" t="s">
        <v>319</v>
      </c>
      <c r="F65" s="107" t="s">
        <v>430</v>
      </c>
      <c r="G65" s="107" t="s">
        <v>276</v>
      </c>
      <c r="H65" s="107" t="s">
        <v>438</v>
      </c>
      <c r="I65" s="77" t="str">
        <f>IF(SUM(COUNTIFS('Planificación 2026-1'!E:E,"PRINCIPAL",'Planificación 2026-1'!W:W,C65,'Planificación 2026-1'!G:G,"AF"))&gt;0,"P01"," ")</f>
        <v xml:space="preserve"> </v>
      </c>
      <c r="J65" s="78" t="str">
        <f>IF(SUM(COUNTIFS('Planificación 2026-1'!E:E,"PRINCIPAL",'Planificación 2026-1'!W:W,C65,'Planificación 2026-1'!G:G,"EN"))&gt;0,"P02"," ")</f>
        <v xml:space="preserve"> </v>
      </c>
      <c r="K65" s="78" t="str">
        <f>IF(SUM(COUNTIFS('Planificación 2026-1'!E:E,"PRINCIPAL",'Planificación 2026-1'!W:W,C65,'Planificación 2026-1'!G:G,"IS"))&gt;0,"P03"," ")</f>
        <v xml:space="preserve"> </v>
      </c>
      <c r="L65" s="78" t="str">
        <f>IF(SUM(COUNTIFS('Planificación 2026-1'!E:E,"PRINCIPAL",'Planificación 2026-1'!W:W,C65,'Planificación 2026-1'!G:G,"PS"))&gt;0,"P04"," ")</f>
        <v xml:space="preserve"> </v>
      </c>
      <c r="M65" s="78"/>
      <c r="N65" s="78" t="str">
        <f>IF(SUM(COUNTIFS('Planificación 2026-1'!E:E,"PRINCIPAL",'Planificación 2026-1'!W:W,C65,'Planificación 2026-1'!G:G,"IN"))&gt;0,"P06"," ")</f>
        <v xml:space="preserve"> </v>
      </c>
      <c r="O65" s="78" t="str">
        <f>IF(SUM(COUNTIFS('Planificación 2026-1'!E:E,"PRINCIPAL",'Planificación 2026-1'!W:W,C65,'Planificación 2026-1'!G:G,"CA"))&gt;0,"P07"," ")</f>
        <v xml:space="preserve"> </v>
      </c>
      <c r="P65" s="78" t="str">
        <f>IF(SUM(COUNTIFS('Planificación 2026-1'!E:E,"PRINCIPAL",'Planificación 2026-1'!W:W,C65,'Planificación 2026-1'!G:G,"DE"))&gt;0,"P08"," ")</f>
        <v xml:space="preserve"> </v>
      </c>
      <c r="Q65" s="78" t="str">
        <f>IF(SUM(COUNTIFS('Planificación 2026-1'!E:E,"PRINCIPAL",'Planificación 2026-1'!W:W,C65,'Planificación 2026-1'!G:G,"OB"))&gt;0,"P09"," ")</f>
        <v>P09</v>
      </c>
      <c r="R65" s="78" t="str">
        <f>IF(SUM(COUNTIFS('Planificación 2026-1'!E:E,"PRINCIPAL",'Planificación 2026-1'!W:W,C65,'Planificación 2026-1'!G:G,"MH"))&gt;0,"P31"," ")</f>
        <v xml:space="preserve"> </v>
      </c>
      <c r="S65" s="78" t="str">
        <f>IF(SUM(COUNTIFS('Planificación 2026-1'!E:E,"PRINCIPAL",'Planificación 2026-1'!W:W,C65,'Planificación 2026-1'!G:G,"IC"))&gt;0,"P32"," ")</f>
        <v xml:space="preserve"> </v>
      </c>
      <c r="T65" s="78" t="str">
        <f>IF(SUM(COUNTIFS('Planificación 2026-1'!E:E,"PRINCIPAL",'Planificación 2026-1'!W:W,C65,'Planificación 2026-1'!G:G,"AR"))&gt;0,"P34"," ")</f>
        <v xml:space="preserve"> </v>
      </c>
      <c r="U65" s="78" t="str">
        <f>IF(SUM(COUNTIFS('Planificación 2026-1'!E:E,"PRINCIPAL",'Planificación 2026-1'!W:W,C65,'Planificación 2026-1'!G:G,"T1"))&gt;0,"P35"," ")</f>
        <v xml:space="preserve"> </v>
      </c>
      <c r="V65" s="78" t="str">
        <f>IF(SUM(COUNTIFS('Planificación 2026-1'!E:E,"PRINCIPAL",'Planificación 2026-1'!W:W,C65,'Planificación 2026-1'!G:G,"T3"))&gt;0,"P36"," ")</f>
        <v xml:space="preserve"> </v>
      </c>
      <c r="W65" s="78" t="str">
        <f>IF(SUM(COUNTIFS('Planificación 2026-1'!E:E,"PRINCIPAL",'Planificación 2026-1'!W:W,C65,'Planificación 2026-1'!G:G,"T2"))&gt;0,"P37"," ")</f>
        <v xml:space="preserve"> </v>
      </c>
      <c r="X65" s="78" t="str">
        <f>IF(SUM(COUNTIFS('Planificación 2026-1'!E:E,"PRINCIPAL",'Planificación 2026-1'!W:W,C65,'Planificación 2026-1'!G:G,"AE"))&gt;0,"P38"," ")</f>
        <v xml:space="preserve"> </v>
      </c>
      <c r="Y65" s="78" t="str">
        <f>IF(SUM(COUNTIFS('Planificación 2026-1'!E:E,"PRINCIPAL",'Planificación 2026-1'!W:W,C65,'Planificación 2026-1'!G:G,"T4"))&gt;0,"P55"," ")</f>
        <v xml:space="preserve"> </v>
      </c>
      <c r="Z65" s="78" t="str">
        <f>IF(SUM(COUNTIFS('Planificación 2026-1'!E:E,"FILIAL",'Planificación 2026-1'!W:W,C65,'Planificación 2026-1'!G:G,"AF"))&gt;0," P01"," ")</f>
        <v xml:space="preserve"> </v>
      </c>
      <c r="AA65" s="78" t="str">
        <f>IF(SUM(COUNTIFS('Planificación 2026-1'!E:E,"FILIAL",'Planificación 2026-1'!W:W,C65,'Planificación 2026-1'!G:G,"EN"))&gt;0,"P02"," ")</f>
        <v xml:space="preserve"> </v>
      </c>
      <c r="AB65" s="78" t="str">
        <f>IF(SUM(COUNTIFS('Planificación 2026-1'!E:E,"FILIAL",'Planificación 2026-1'!W:W,C65,'Planificación 2026-1'!G:G,"IS"))&gt;0,"P03"," ")</f>
        <v xml:space="preserve"> </v>
      </c>
      <c r="AC65" s="78" t="str">
        <f>IF(SUM(COUNTIFS('Planificación 2026-1'!E:E,"FILIAL",'Planificación 2026-1'!W:W,C65,'Planificación 2026-1'!G:G,"PS"))&gt;0,"P04"," ")</f>
        <v xml:space="preserve"> </v>
      </c>
      <c r="AD65" s="78"/>
      <c r="AE65" s="78" t="str">
        <f>IF(SUM(COUNTIFS('Planificación 2026-1'!E:E,"FILIAL",'Planificación 2026-1'!W:W,C65,'Planificación 2026-1'!G:G,"IN"))&gt;0,"P06"," ")</f>
        <v xml:space="preserve"> </v>
      </c>
      <c r="AF65" s="78" t="str">
        <f>IF(SUM(COUNTIFS('Planificación 2026-1'!E:E,"FILIAL",'Planificación 2026-1'!W:W,C65,'Planificación 2026-1'!G:G,"CA"))&gt;0,"P07"," ")</f>
        <v xml:space="preserve"> </v>
      </c>
      <c r="AG65" s="78" t="str">
        <f>IF(SUM(COUNTIFS('Planificación 2026-1'!E:E,"FILIAL",'Planificación 2026-1'!W:W,C65,'Planificación 2026-1'!G:G,"DE"))&gt;0,"P08"," ")</f>
        <v xml:space="preserve"> </v>
      </c>
      <c r="AH65" s="78" t="str">
        <f>IF(SUM(COUNTIFS('Planificación 2026-1'!E:E,"FILIAL",'Planificación 2026-1'!W:W,C65,'Planificación 2026-1'!G:G,"OB"))&gt;0,"P09"," ")</f>
        <v>P09</v>
      </c>
      <c r="AI65" s="78" t="str">
        <f>IF(SUM(COUNTIFS('Planificación 2026-1'!E:E,"FILIAL",'Planificación 2026-1'!W:W,C65,'Planificación 2026-1'!G:G,"MH"))&gt;0,"P31"," ")</f>
        <v xml:space="preserve"> </v>
      </c>
      <c r="AJ65" s="78" t="str">
        <f>IF(SUM(COUNTIFS('Planificación 2026-1'!E:E,"FILIAL",'Planificación 2026-1'!W:W,C65,'Planificación 2026-1'!G:G,"IC"))&gt;0,"P32"," ")</f>
        <v xml:space="preserve"> </v>
      </c>
      <c r="AK65" s="78" t="str">
        <f>IF(SUM(COUNTIFS('Planificación 2026-1'!E:E,"FILIAL",'Planificación 2026-1'!W:W,C65,'Planificación 2026-1'!G:G,"AR"))&gt;0,"P34"," ")</f>
        <v xml:space="preserve"> </v>
      </c>
      <c r="AL65" s="78" t="str">
        <f>IF(SUM(COUNTIFS('Planificación 2026-1'!E:E,"FILIAL",'Planificación 2026-1'!W:W,C65,'Planificación 2026-1'!G:G,"T1"))&gt;0,"P35"," ")</f>
        <v xml:space="preserve"> </v>
      </c>
      <c r="AM65" s="78" t="str">
        <f>IF(SUM(COUNTIFS('Planificación 2026-1'!E:E,"FILIAL",'Planificación 2026-1'!W:W,C65,'Planificación 2026-1'!G:G,"T3"))&gt;0,"P36"," ")</f>
        <v xml:space="preserve"> </v>
      </c>
      <c r="AN65" s="78" t="str">
        <f>IF(SUM(COUNTIFS('Planificación 2026-1'!E:E,"FILIAL",'Planificación 2026-1'!W:W,C65,'Planificación 2026-1'!G:G,"T2"))&gt;0,"P37"," ")</f>
        <v xml:space="preserve"> </v>
      </c>
      <c r="AO65" s="78" t="str">
        <f>IF(SUM(COUNTIFS('Planificación 2026-1'!E:E,"FILIAL",'Planificación 2026-1'!W:W,C65,'Planificación 2026-1'!G:G,"AE"))&gt;0,"P38"," ")</f>
        <v xml:space="preserve"> </v>
      </c>
      <c r="AP65" s="78" t="str">
        <f>IF(SUM(COUNTIFS('Planificación 2026-1'!E:E,"FILIAL",'Planificación 2026-1'!W:W,C65,'Planificación 2026-1'!G:G,"T4"))&gt;0,"P55"," ")</f>
        <v xml:space="preserve"> </v>
      </c>
      <c r="AQ65" s="78" t="str">
        <f>IF(SUM(COUNTIFS('Planificación 2026-1'!E:E,"SUNAMPE",'Planificación 2026-1'!W:W,C65,'Planificación 2026-1'!G:G,"AF"))&gt;0," P01"," ")</f>
        <v xml:space="preserve"> </v>
      </c>
      <c r="AR65" s="78" t="str">
        <f>IF(SUM(COUNTIFS('Planificación 2026-1'!E:E,"SUNAMPE",'Planificación 2026-1'!W:W,C65,'Planificación 2026-1'!G:G,"EN"))&gt;0,"P02"," ")</f>
        <v xml:space="preserve"> </v>
      </c>
      <c r="AS65" s="78" t="str">
        <f>IF(SUM(COUNTIFS('Planificación 2026-1'!E:E,"SUNAMPE",'Planificación 2026-1'!W:W,C65,'Planificación 2026-1'!G:G,"IS"))&gt;0,"P03"," ")</f>
        <v xml:space="preserve"> </v>
      </c>
      <c r="AT65" s="78" t="str">
        <f>IF(SUM(COUNTIFS('Planificación 2026-1'!E:E,"SUNAMPE",'Planificación 2026-1'!W:W,C65,'Planificación 2026-1'!G:G,"PS"))&gt;0,"P04"," ")</f>
        <v xml:space="preserve"> </v>
      </c>
      <c r="AU65" s="78"/>
      <c r="AV65" s="78" t="str">
        <f>IF(SUM(COUNTIFS('Planificación 2026-1'!E:E,"SUNAMPE",'Planificación 2026-1'!W:W,C65,'Planificación 2026-1'!G:G,"IN"))&gt;0,"P06"," ")</f>
        <v xml:space="preserve"> </v>
      </c>
      <c r="AW65" s="78" t="str">
        <f>IF(SUM(COUNTIFS('Planificación 2026-1'!E:E,"SUNAMPE",'Planificación 2026-1'!W:W,C65,'Planificación 2026-1'!G:G,"CA"))&gt;0,"P07"," ")</f>
        <v xml:space="preserve"> </v>
      </c>
      <c r="AX65" s="78" t="str">
        <f>IF(SUM(COUNTIFS('Planificación 2026-1'!E:E,"SUNAMPE",'Planificación 2026-1'!W:W,C65,'Planificación 2026-1'!G:G,"DE"))&gt;0,"P08"," ")</f>
        <v xml:space="preserve"> </v>
      </c>
      <c r="AY65" s="78" t="str">
        <f>IF(SUM(COUNTIFS('Planificación 2026-1'!E:E,"SUNAMPE",'Planificación 2026-1'!W:W,C65,'Planificación 2026-1'!G:G,"OB"))&gt;0,"P09"," ")</f>
        <v xml:space="preserve"> </v>
      </c>
      <c r="AZ65" s="78" t="str">
        <f>IF(SUM(COUNTIFS('Planificación 2026-1'!E:E,"SUNAMPE",'Planificación 2026-1'!W:W,C65,'Planificación 2026-1'!G:G,"MH"))&gt;0,"P31"," ")</f>
        <v xml:space="preserve"> </v>
      </c>
      <c r="BA65" s="78" t="str">
        <f>IF(SUM(COUNTIFS('Planificación 2026-1'!E:E,"SUNAMPE",'Planificación 2026-1'!W:W,C65,'Planificación 2026-1'!G:G,"IC"))&gt;0,"P32"," ")</f>
        <v xml:space="preserve"> </v>
      </c>
      <c r="BB65" s="78" t="str">
        <f>IF(SUM(COUNTIFS('Planificación 2026-1'!E:E,"SUNAMPE",'Planificación 2026-1'!W:W,C65,'Planificación 2026-1'!G:G,"AR"))&gt;0,"P34"," ")</f>
        <v xml:space="preserve"> </v>
      </c>
      <c r="BC65" s="78" t="str">
        <f>IF(SUM(COUNTIFS('Planificación 2026-1'!E:E,"SUNAMPE",'Planificación 2026-1'!W:W,C65,'Planificación 2026-1'!G:G,"T1"))&gt;0,"P35"," ")</f>
        <v xml:space="preserve"> </v>
      </c>
      <c r="BD65" s="78" t="str">
        <f>IF(SUM(COUNTIFS('Planificación 2026-1'!E:E,"SUNAMPE",'Planificación 2026-1'!W:W,C65,'Planificación 2026-1'!G:G,"T3"))&gt;0,"P36"," ")</f>
        <v xml:space="preserve"> </v>
      </c>
      <c r="BE65" s="78" t="str">
        <f>IF(SUM(COUNTIFS('Planificación 2026-1'!E:E,"SUNAMPE",'Planificación 2026-1'!W:W,C65,'Planificación 2026-1'!G:G,"T2"))&gt;0,"P37"," ")</f>
        <v xml:space="preserve"> </v>
      </c>
      <c r="BF65" s="78" t="str">
        <f>IF(SUM(COUNTIFS('Planificación 2026-1'!E:E,"SUNAMPE",'Planificación 2026-1'!W:W,C65,'Planificación 2026-1'!G:G,"AE"))&gt;0,"P38"," ")</f>
        <v xml:space="preserve"> </v>
      </c>
      <c r="BG65" s="78" t="str">
        <f>IF(SUM(COUNTIFS('Planificación 2026-1'!E:E,"SUNAMPE",'Planificación 2026-1'!W:W,C65,'Planificación 2026-1'!G:G,"T4"))&gt;0,"P55"," ")</f>
        <v xml:space="preserve"> </v>
      </c>
      <c r="BH65" s="78" t="str">
        <f>IF(SUM(COUNTIFS('Planificación 2026-1'!E:E,"HUAURA",'Planificación 2026-1'!W:W,C65,'Planificación 2026-1'!G:G,"AF"))&gt;0," P01"," ")</f>
        <v xml:space="preserve"> </v>
      </c>
      <c r="BI65" s="78" t="str">
        <f>IF(SUM(COUNTIFS('Planificación 2026-1'!E:E,"HUAURA",'Planificación 2026-1'!W:W,C65,'Planificación 2026-1'!G:G,"EN"))&gt;0,"P02"," ")</f>
        <v xml:space="preserve"> </v>
      </c>
      <c r="BJ65" s="78" t="str">
        <f>IF(SUM(COUNTIFS('Planificación 2026-1'!E:E,"HUAURA",'Planificación 2026-1'!W:W,C65,'Planificación 2026-1'!G:G,"IS"))&gt;0,"P03"," ")</f>
        <v xml:space="preserve"> </v>
      </c>
      <c r="BK65" s="78" t="str">
        <f>IF(SUM(COUNTIFS('Planificación 2026-1'!E:E,"HUAURA",'Planificación 2026-1'!W:W,C65,'Planificación 2026-1'!G:G,"PS"))&gt;0,"P04"," ")</f>
        <v xml:space="preserve"> </v>
      </c>
      <c r="BL65" s="78"/>
      <c r="BM65" s="78" t="str">
        <f>IF(SUM(COUNTIFS('Planificación 2026-1'!E:E,"HUAURA",'Planificación 2026-1'!W:W,C65,'Planificación 2026-1'!G:G,"IN"))&gt;0,"P06"," ")</f>
        <v xml:space="preserve"> </v>
      </c>
      <c r="BN65" s="78" t="str">
        <f>IF(SUM(COUNTIFS('Planificación 2026-1'!E:E,"HUAURA",'Planificación 2026-1'!W:W,C65,'Planificación 2026-1'!G:G,"CA"))&gt;0,"P07"," ")</f>
        <v xml:space="preserve"> </v>
      </c>
      <c r="BO65" s="78" t="str">
        <f>IF(SUM(COUNTIFS('Planificación 2026-1'!E:E,"HUAURA",'Planificación 2026-1'!W:W,C65,'Planificación 2026-1'!G:G,"DE"))&gt;0,"P08"," ")</f>
        <v xml:space="preserve"> </v>
      </c>
      <c r="BP65" s="78" t="str">
        <f>IF(SUM(COUNTIFS('Planificación 2026-1'!E:E,"HUAURA",'Planificación 2026-1'!W:W,C65,'Planificación 2026-1'!G:G,"OB"))&gt;0,"P09"," ")</f>
        <v xml:space="preserve"> </v>
      </c>
      <c r="BQ65" s="78" t="str">
        <f>IF(SUM(COUNTIFS('Planificación 2026-1'!E:E,"HUAURA",'Planificación 2026-1'!W:W,C65,'Planificación 2026-1'!G:G,"MH"))&gt;0,"P31"," ")</f>
        <v xml:space="preserve"> </v>
      </c>
      <c r="BR65" s="78" t="str">
        <f>IF(SUM(COUNTIFS('Planificación 2026-1'!E:E,"HUAURA",'Planificación 2026-1'!W:W,C65,'Planificación 2026-1'!G:G,"IC"))&gt;0,"P32"," ")</f>
        <v xml:space="preserve"> </v>
      </c>
      <c r="BS65" s="78" t="str">
        <f>IF(SUM(COUNTIFS('Planificación 2026-1'!E:E,"HUAURA",'Planificación 2026-1'!W:W,C65,'Planificación 2026-1'!G:G,"AR"))&gt;0,"P34"," ")</f>
        <v xml:space="preserve"> </v>
      </c>
      <c r="BT65" s="78" t="str">
        <f>IF(SUM(COUNTIFS('Planificación 2026-1'!E:E,"HUAURA",'Planificación 2026-1'!W:W,C65,'Planificación 2026-1'!G:G,"T1"))&gt;0,"P35"," ")</f>
        <v xml:space="preserve"> </v>
      </c>
      <c r="BU65" s="78" t="str">
        <f>IF(SUM(COUNTIFS('Planificación 2026-1'!E:E,"HUAURA",'Planificación 2026-1'!W:W,C65,'Planificación 2026-1'!G:G,"T3"))&gt;0,"P36"," ")</f>
        <v xml:space="preserve"> </v>
      </c>
      <c r="BV65" s="78" t="str">
        <f>IF(SUM(COUNTIFS('Planificación 2026-1'!E:E,"HUAURA",'Planificación 2026-1'!W:W,C65,'Planificación 2026-1'!G:G,"T2"))&gt;0,"P37"," ")</f>
        <v xml:space="preserve"> </v>
      </c>
      <c r="BW65" s="78" t="str">
        <f>IF(SUM(COUNTIFS('Planificación 2026-1'!E:E,"HUAURA",'Planificación 2026-1'!W:W,C65,'Planificación 2026-1'!G:G,"AE"))&gt;0,"P38"," ")</f>
        <v xml:space="preserve"> </v>
      </c>
      <c r="BX65" s="78" t="str">
        <f>IF(SUM(COUNTIFS('Planificación 2026-1'!E:E,"HUAURA",'Planificación 2026-1'!W:W,C65,'Planificación 2026-1'!G:G,"T4"))&gt;0,"P55"," ")</f>
        <v xml:space="preserve"> </v>
      </c>
      <c r="BY65" s="79">
        <f>SUMIFS('Planificación 2026-1'!R:R,'Planificación 2026-1'!W:W,C65,'Planificación 2026-1'!G:G,"AF",'Planificación 2026-1'!H:H,"&gt;2")</f>
        <v>0</v>
      </c>
      <c r="BZ65" s="79">
        <f>SUMIFS('Planificación 2026-1'!R:R,'Planificación 2026-1'!W:W,C65,'Planificación 2026-1'!G:G,"EN",'Planificación 2026-1'!H:H,"&gt;2")</f>
        <v>0</v>
      </c>
      <c r="CA65" s="79">
        <f>SUMIFS('Planificación 2026-1'!R:R,'Planificación 2026-1'!W:W,C65,'Planificación 2026-1'!G:G,"IS",'Planificación 2026-1'!H:H,"&gt;2")</f>
        <v>0</v>
      </c>
      <c r="CB65" s="79">
        <f>SUMIFS('Planificación 2026-1'!R:R,'Planificación 2026-1'!W:W,C65,'Planificación 2026-1'!G:G,"PS",'Planificación 2026-1'!H:H,"&gt;2")</f>
        <v>0</v>
      </c>
      <c r="CC65" s="79">
        <f>SUMIFS('Planificación 2026-1'!R:R,'Planificación 2026-1'!W:W,C65,'Planificación 2026-1'!G:G,"IN",'Planificación 2026-1'!H:H,"&gt;2")</f>
        <v>0</v>
      </c>
      <c r="CD65" s="79">
        <f>SUMIFS('Planificación 2026-1'!R:R,'Planificación 2026-1'!W:W,C65,'Planificación 2026-1'!G:G,"CA",'Planificación 2026-1'!H:H,"&gt;2")</f>
        <v>0</v>
      </c>
      <c r="CE65" s="79">
        <f>SUMIFS('Planificación 2026-1'!R:R,'Planificación 2026-1'!W:W,C65,'Planificación 2026-1'!G:G,"DE",'Planificación 2026-1'!H:H,"&gt;2")</f>
        <v>0</v>
      </c>
      <c r="CF65" s="79">
        <f>SUMIFS('Planificación 2026-1'!R:R,'Planificación 2026-1'!W:W,C65,'Planificación 2026-1'!G:G,"OB",'Planificación 2026-1'!H:H,"&gt;2")</f>
        <v>16</v>
      </c>
      <c r="CG65" s="79">
        <f>SUMIFS('Planificación 2026-1'!R:R,'Planificación 2026-1'!W:W,C65,'Planificación 2026-1'!G:G,"MH",'Planificación 2026-1'!H:H,"&gt;2")</f>
        <v>0</v>
      </c>
      <c r="CH65" s="79">
        <f>SUMIFS('Planificación 2026-1'!R:R,'Planificación 2026-1'!W:W,C65,'Planificación 2026-1'!G:G,"IC",'Planificación 2026-1'!H:H,"&gt;2")</f>
        <v>0</v>
      </c>
      <c r="CI65" s="79">
        <f>SUMIFS('Planificación 2026-1'!R:R,'Planificación 2026-1'!W:W,C65,'Planificación 2026-1'!G:G,"AR",'Planificación 2026-1'!H:H,"&gt;2")</f>
        <v>0</v>
      </c>
      <c r="CJ65" s="79">
        <f>SUMIFS('Planificación 2026-1'!R:R,'Planificación 2026-1'!W:W,C65,'Planificación 2026-1'!G:G,"T1",'Planificación 2026-1'!H:H,"&gt;2")</f>
        <v>0</v>
      </c>
      <c r="CK65" s="79">
        <f>SUMIFS('Planificación 2026-1'!R:R,'Planificación 2026-1'!W:W,C65,'Planificación 2026-1'!G:G,"T3",'Planificación 2026-1'!H:H,"&gt;2")</f>
        <v>0</v>
      </c>
      <c r="CL65" s="79">
        <f>SUMIFS('Planificación 2026-1'!R:R,'Planificación 2026-1'!W:W,C65,'Planificación 2026-1'!G:G,"T2",'Planificación 2026-1'!H:H,"&gt;2")</f>
        <v>0</v>
      </c>
      <c r="CM65" s="79">
        <f>SUMIFS('Planificación 2026-1'!R:R,'Planificación 2026-1'!W:W,C65,'Planificación 2026-1'!G:G,"AE",'Planificación 2026-1'!H:H,"&gt;2")</f>
        <v>0</v>
      </c>
      <c r="CN65" s="79">
        <f>SUMIFS('Planificación 2026-1'!R:R,'Planificación 2026-1'!W:W,C65,'Planificación 2026-1'!G:G,"T4",'Planificación 2026-1'!H:H,"&gt;2")</f>
        <v>0</v>
      </c>
      <c r="CO65" s="79">
        <f>SUMIFS('Planificación 2026-1'!R:R,'Planificación 2026-1'!W:W,C65,'Planificación 2026-1'!G:G,"AF",'Planificación 2026-1'!H:H,"&lt;3")</f>
        <v>0</v>
      </c>
      <c r="CP65" s="79">
        <f>SUMIFS('Planificación 2026-1'!R:R,'Planificación 2026-1'!W:W,C65,'Planificación 2026-1'!G:G,"EN",'Planificación 2026-1'!H:H,"&lt;3")</f>
        <v>0</v>
      </c>
      <c r="CQ65" s="79">
        <f>SUMIFS('Planificación 2026-1'!R:R,'Planificación 2026-1'!W:W,C65,'Planificación 2026-1'!G:G,"IS",'Planificación 2026-1'!H:H,"&lt;3")</f>
        <v>0</v>
      </c>
      <c r="CR65" s="79">
        <f>SUMIFS('Planificación 2026-1'!R:R,'Planificación 2026-1'!W:W,C65,'Planificación 2026-1'!G:G,"PS",'Planificación 2026-1'!H:H,"&lt;3")</f>
        <v>0</v>
      </c>
      <c r="CS65" s="79">
        <f>SUMIFS('Planificación 2026-1'!R:R,'Planificación 2026-1'!W:W,C65,'Planificación 2026-1'!G:G,"IN",'Planificación 2026-1'!H:H,"&lt;3")</f>
        <v>0</v>
      </c>
      <c r="CT65" s="79">
        <f>SUMIFS('Planificación 2026-1'!R:R,'Planificación 2026-1'!W:W,C65,'Planificación 2026-1'!G:G,"CA",'Planificación 2026-1'!H:H,"&lt;3")</f>
        <v>0</v>
      </c>
      <c r="CU65" s="79">
        <f>SUMIFS('Planificación 2026-1'!R:R,'Planificación 2026-1'!W:W,C65,'Planificación 2026-1'!G:G,"DE",'Planificación 2026-1'!H:H,"&lt;3")</f>
        <v>0</v>
      </c>
      <c r="CV65" s="79">
        <f>SUMIFS('Planificación 2026-1'!R:R,'Planificación 2026-1'!W:W,C65,'Planificación 2026-1'!G:G,"OB",'Planificación 2026-1'!H:H,"&lt;3")</f>
        <v>0</v>
      </c>
      <c r="CW65" s="79">
        <f>SUMIFS('Planificación 2026-1'!R:R,'Planificación 2026-1'!W:W,C65,'Planificación 2026-1'!G:G,"MH",'Planificación 2026-1'!H:H,"&lt;3")</f>
        <v>0</v>
      </c>
      <c r="CX65" s="79">
        <f>SUMIFS('Planificación 2026-1'!R:R,'Planificación 2026-1'!W:W,C65,'Planificación 2026-1'!G:G,"IC",'Planificación 2026-1'!H:H,"&lt;3")</f>
        <v>0</v>
      </c>
      <c r="CY65" s="79">
        <f>SUMIFS('Planificación 2026-1'!R:R,'Planificación 2026-1'!W:W,C65,'Planificación 2026-1'!G:G,"AR",'Planificación 2026-1'!H:H,"&lt;3")</f>
        <v>0</v>
      </c>
      <c r="CZ65" s="79">
        <f>SUMIFS('Planificación 2026-1'!R:R,'Planificación 2026-1'!W:W,C65,'Planificación 2026-1'!G:G,"T1",'Planificación 2026-1'!H:H,"&lt;3")</f>
        <v>0</v>
      </c>
      <c r="DA65" s="79">
        <f>SUMIFS('Planificación 2026-1'!R:R,'Planificación 2026-1'!W:W,C65,'Planificación 2026-1'!G:G,"T3",'Planificación 2026-1'!H:H,"&lt;3")</f>
        <v>0</v>
      </c>
      <c r="DB65" s="79">
        <f>SUMIFS('Planificación 2026-1'!R:R,'Planificación 2026-1'!W:W,C65,'Planificación 2026-1'!G:G,"T2",'Planificación 2026-1'!H:H,"&lt;3")</f>
        <v>0</v>
      </c>
      <c r="DC65" s="79">
        <f>SUMIFS('Planificación 2026-1'!R:R,'Planificación 2026-1'!W:W,C65,'Planificación 2026-1'!G:G,"AE",'Planificación 2026-1'!H:H,"&lt;3")</f>
        <v>0</v>
      </c>
      <c r="DD65" s="79">
        <f>SUMIFS('Planificación 2026-1'!R:R,'Planificación 2026-1'!W:W,C65,'Planificación 2026-1'!G:G,"T4",'Planificación 2026-1'!H:H,"&lt;3")</f>
        <v>0</v>
      </c>
      <c r="DE65" s="78" t="str">
        <f t="shared" si="4"/>
        <v>P09</v>
      </c>
      <c r="DF65" s="30">
        <f>IF(C65="","",SUMIFS('Planificación 2026-1'!R:R,'Planificación 2026-1'!W:W,C65,'Planificación 2026-1'!E:E,"PRINCIPAL",'Planificación 2026-1'!X:X,"VIRTUAL"))</f>
        <v>6</v>
      </c>
      <c r="DG65" s="30">
        <f>IF(C65="","",SUMIFS('Planificación 2026-1'!R:R,'Planificación 2026-1'!W:W,C65,'Planificación 2026-1'!E:E,"PRINCIPAL",'Planificación 2026-1'!X:X,"PRESENCIAL"))</f>
        <v>0</v>
      </c>
      <c r="DH65" s="30">
        <f>IF(C65="","",SUMIFS('Planificación 2026-1'!R:R,'Planificación 2026-1'!W:W,C65,'Planificación 2026-1'!E:E,"PRINCIPAL",'Planificación 2026-1'!X:X,"HIBRIDO PRESENCIAL"))</f>
        <v>0</v>
      </c>
      <c r="DI65" s="78" t="str">
        <f t="shared" si="5"/>
        <v>P09</v>
      </c>
      <c r="DJ65" s="78">
        <f>IF(C65="","",SUMIFS('Planificación 2026-1'!R:R,'Planificación 2026-1'!W:W,C65,'Planificación 2026-1'!E:E,"FILIAL",'Planificación 2026-1'!X:X,"VIRTUAL"))</f>
        <v>0</v>
      </c>
      <c r="DK65" s="80">
        <f>IF(C65="","",SUMIFS('Planificación 2026-1'!R:R,'Planificación 2026-1'!W:W,C65,'Planificación 2026-1'!E:E,"FILIAL",'Planificación 2026-1'!X:X,"PRESENCIAL"))</f>
        <v>10</v>
      </c>
      <c r="DL65" s="42">
        <f>IF(C65="","",SUMIFS('Planificación 2026-1'!R:R,'Planificación 2026-1'!W:W,C65,'Planificación 2026-1'!E:E,"FILIAL",'Planificación 2026-1'!X:X,"HIBRIDO PRESENCIAL"))</f>
        <v>0</v>
      </c>
      <c r="DM65" s="81" t="str">
        <f t="shared" si="6"/>
        <v/>
      </c>
      <c r="DN65" s="78">
        <f>IF(C65="","",SUMIFS('Planificación 2026-1'!R:R,'Planificación 2026-1'!W:W,C65,'Planificación 2026-1'!E:E,"SUNAMPE",'Planificación 2026-1'!X:X,"VIRTUAL"))</f>
        <v>0</v>
      </c>
      <c r="DO65" s="42">
        <f>IF(C65="","",SUMIFS('Planificación 2026-1'!R:R,'Planificación 2026-1'!W:W,C65,'Planificación 2026-1'!E:E,"SUNAMPE",'Planificación 2026-1'!X:X,"PRESENCIAL"))</f>
        <v>0</v>
      </c>
      <c r="DP65" s="81" t="str">
        <f t="shared" si="7"/>
        <v/>
      </c>
      <c r="DQ65" s="78">
        <f>IF(C65="","",SUMIFS('Planificación 2026-1'!R:R,'Planificación 2026-1'!W:W,C65,'Planificación 2026-1'!E:E,"HUAURA",'Planificación 2026-1'!X:X,"VIRTUAL"))</f>
        <v>0</v>
      </c>
      <c r="DR65" s="42">
        <f>IF(C65="","",SUMIFS('Planificación 2026-1'!R:R,'Planificación 2026-1'!W:W,C65,'Planificación 2026-1'!E:E,"HUAURA",'Planificación 2026-1'!X:X,"PRESENCIAL"))</f>
        <v>0</v>
      </c>
      <c r="DS65" s="48">
        <f>SUMIFS('Planificación 2026-1'!R:R,'Planificación 2026-1'!W:W,C65,'Planificación 2026-1'!E:E,"PRINCIPAL",'Planificación 2026-1'!X:X,"VIRTUAL",'Planificación 2026-1'!H:H,"&gt;2")</f>
        <v>6</v>
      </c>
      <c r="DT65" s="48">
        <f>SUMIFS('Planificación 2026-1'!R:R,'Planificación 2026-1'!W:W,C65,'Planificación 2026-1'!E:E,"PRINCIPAL",'Planificación 2026-1'!X:X,"&lt;&gt;VIRTUAL",'Planificación 2026-1'!H:H,"&gt;2")</f>
        <v>0</v>
      </c>
      <c r="DU65" s="48">
        <f>SUMIFS('Planificación 2026-1'!R:R,'Planificación 2026-1'!W:W,C65,'Planificación 2026-1'!E:E,"SUNAMPE",'Planificación 2026-1'!X:X,"VIRTUAL",'Planificación 2026-1'!H:H,"&gt;2")</f>
        <v>0</v>
      </c>
      <c r="DV65" s="48">
        <f>SUMIFS('Planificación 2026-1'!R:R,'Planificación 2026-1'!W:W,C65,'Planificación 2026-1'!E:E,"SUNAMPE",'Planificación 2026-1'!X:X,"&lt;&gt;VIRTUAL",'Planificación 2026-1'!H:H,"&gt;2")</f>
        <v>0</v>
      </c>
      <c r="DW65" s="48">
        <f>SUMIFS('Planificación 2026-1'!R:R,'Planificación 2026-1'!W:W,C65,'Planificación 2026-1'!E:E,"FILIAL",'Planificación 2026-1'!X:X,"VIRTUAL",'Planificación 2026-1'!H:H,"&gt;2")</f>
        <v>0</v>
      </c>
      <c r="DX65" s="48">
        <f>SUMIFS('Planificación 2026-1'!R:R,'Planificación 2026-1'!W:W,C65,'Planificación 2026-1'!E:E,"FILIAL",'Planificación 2026-1'!X:X,"&lt;&gt;VIRTUAL",'Planificación 2026-1'!H:H,"&gt;2")</f>
        <v>10</v>
      </c>
      <c r="DY65" s="48">
        <f>SUMIFS('Planificación 2026-1'!R:R,'Planificación 2026-1'!W:W,C65,'Planificación 2026-1'!E:E,"PORUMA",'Planificación 2026-1'!X:X,"VIRTUAL",'Planificación 2026-1'!H:H,"&gt;2")</f>
        <v>0</v>
      </c>
      <c r="DZ65" s="48">
        <f>SUMIFS('Planificación 2026-1'!R:R,'Planificación 2026-1'!W:W,C65,'Planificación 2026-1'!E:E,"PORUMA",'Planificación 2026-1'!X:X,"&lt;&gt;VIRTUAL",'Planificación 2026-1'!H:H,"&gt;2")</f>
        <v>0</v>
      </c>
      <c r="EA65" s="48">
        <f>SUMIFS('Planificación 2026-1'!R:R,'Planificación 2026-1'!W:W,C65,'Planificación 2026-1'!E:E,"HUAURA",'Planificación 2026-1'!X:X,"VIRTUAL",'Planificación 2026-1'!H:H,"&gt;2")</f>
        <v>0</v>
      </c>
      <c r="EB65" s="48">
        <f>SUMIFS('Planificación 2026-1'!R:R,'Planificación 2026-1'!W:W,C65,'Planificación 2026-1'!E:E,"HUAURA",'Planificación 2026-1'!X:X,"&lt;&gt;VIRTUAL",'Planificación 2026-1'!H:H,"&gt;2")</f>
        <v>0</v>
      </c>
      <c r="EC65" s="48">
        <f>SUMIFS('Planificación 2026-1'!R:R,'Planificación 2026-1'!W:W,C65,'Planificación 2026-1'!E:E,"PRINCIPAL",'Planificación 2026-1'!X:X,"VIRTUAL",'Planificación 2026-1'!H:H,"&lt;3")</f>
        <v>0</v>
      </c>
      <c r="ED65" s="48">
        <f>SUMIFS('Planificación 2026-1'!R:R,'Planificación 2026-1'!W:W,C65,'Planificación 2026-1'!E:E,"PRINCIPAL",'Planificación 2026-1'!X:X,"&lt;&gt;VIRTUAL",'Planificación 2026-1'!H:H,"&lt;3")</f>
        <v>0</v>
      </c>
      <c r="EE65" s="48">
        <f>SUMIFS('Planificación 2026-1'!R:R,'Planificación 2026-1'!W:W,C65,'Planificación 2026-1'!E:E,"SUNAMPE",'Planificación 2026-1'!X:X,"VIRTUAL",'Planificación 2026-1'!H:H,"&lt;3")</f>
        <v>0</v>
      </c>
      <c r="EF65" s="48">
        <f>SUMIFS('Planificación 2026-1'!R:R,'Planificación 2026-1'!W:W,C65,'Planificación 2026-1'!E:E,"SUNAMPE",'Planificación 2026-1'!X:X,"&lt;&gt;VIRTUAL",'Planificación 2026-1'!H:H,"&lt;3")</f>
        <v>0</v>
      </c>
      <c r="EG65" s="48">
        <f>SUMIFS('Planificación 2026-1'!R:R,'Planificación 2026-1'!W:W,C65,'Planificación 2026-1'!E:E,"FILIAL",'Planificación 2026-1'!X:X,"VIRTUAL",'Planificación 2026-1'!H:H,"&lt;3")</f>
        <v>0</v>
      </c>
      <c r="EH65" s="48">
        <f>SUMIFS('Planificación 2026-1'!R:R,'Planificación 2026-1'!W:W,C65,'Planificación 2026-1'!E:E,"FILIAL",'Planificación 2026-1'!X:X,"&lt;&gt;VIRTUAL",'Planificación 2026-1'!H:H,"&lt;3")</f>
        <v>0</v>
      </c>
      <c r="EI65" s="48">
        <f>SUMIFS('Planificación 2026-1'!R:R,'Planificación 2026-1'!W:W,C65,'Planificación 2026-1'!E:E,"PORUMA",'Planificación 2026-1'!X:X,"VIRTUAL",'Planificación 2026-1'!H:H,"&lt;3")</f>
        <v>0</v>
      </c>
      <c r="EJ65" s="48">
        <f>SUMIFS('Planificación 2026-1'!R:R,'Planificación 2026-1'!W:W,C65,'Planificación 2026-1'!E:E,"PORUMA",'Planificación 2026-1'!X:X,"&lt;&gt;VIRTUAL",'Planificación 2026-1'!H:H,"&lt;3")</f>
        <v>0</v>
      </c>
      <c r="EK65" s="48">
        <f>SUMIFS('Planificación 2026-1'!R:R,'Planificación 2026-1'!W:W,C65,'Planificación 2026-1'!E:E,"HUAURA",'Planificación 2026-1'!X:X,"VIRTUAL",'Planificación 2026-1'!H:H,"&lt;3")</f>
        <v>0</v>
      </c>
      <c r="EL65" s="48">
        <f>SUMIFS('Planificación 2026-1'!R:R,'Planificación 2026-1'!W:W,C65,'Planificación 2026-1'!E:E,"HUAURA",'Planificación 2026-1'!X:X,"&lt;&gt;VIRTUAL",'Planificación 2026-1'!H:H,"&lt;3")</f>
        <v>0</v>
      </c>
      <c r="EM65" s="48">
        <f t="shared" si="8"/>
        <v>10</v>
      </c>
      <c r="EN65" s="48">
        <f t="shared" si="9"/>
        <v>0</v>
      </c>
      <c r="EO65" s="48">
        <f t="shared" si="10"/>
        <v>0</v>
      </c>
      <c r="EP65" s="48">
        <f t="shared" si="11"/>
        <v>6</v>
      </c>
      <c r="EQ65" s="48">
        <f t="shared" si="12"/>
        <v>0</v>
      </c>
      <c r="ER65" s="48"/>
      <c r="ES65" s="48">
        <f t="shared" si="13"/>
        <v>6</v>
      </c>
      <c r="ET65" s="48">
        <f t="shared" si="14"/>
        <v>10</v>
      </c>
      <c r="EU65" s="48" t="b">
        <f t="shared" si="15"/>
        <v>1</v>
      </c>
      <c r="EV65" s="48" t="str">
        <f t="shared" si="16"/>
        <v>SEDE-FILIAL</v>
      </c>
      <c r="EW65" s="48" t="str">
        <f t="shared" si="17"/>
        <v>MAS PRESENCIAL</v>
      </c>
    </row>
    <row r="66" spans="1:153" x14ac:dyDescent="0.3">
      <c r="A66" s="53"/>
      <c r="B66" s="383">
        <v>63</v>
      </c>
      <c r="C66" s="107" t="s">
        <v>74</v>
      </c>
      <c r="D66" s="82">
        <f>SUMIF('Planificación 2026-1'!W:W,C66,'Planificación 2026-1'!R:R)</f>
        <v>33</v>
      </c>
      <c r="E66" s="384" t="s">
        <v>341</v>
      </c>
      <c r="F66" s="107" t="s">
        <v>430</v>
      </c>
      <c r="G66" s="107" t="s">
        <v>431</v>
      </c>
      <c r="H66" s="107" t="s">
        <v>432</v>
      </c>
      <c r="I66" s="77" t="str">
        <f>IF(SUM(COUNTIFS('Planificación 2026-1'!E:E,"PRINCIPAL",'Planificación 2026-1'!W:W,C66,'Planificación 2026-1'!G:G,"AF"))&gt;0,"P01"," ")</f>
        <v xml:space="preserve"> </v>
      </c>
      <c r="J66" s="78" t="str">
        <f>IF(SUM(COUNTIFS('Planificación 2026-1'!E:E,"PRINCIPAL",'Planificación 2026-1'!W:W,C66,'Planificación 2026-1'!G:G,"EN"))&gt;0,"P02"," ")</f>
        <v>P02</v>
      </c>
      <c r="K66" s="78" t="str">
        <f>IF(SUM(COUNTIFS('Planificación 2026-1'!E:E,"PRINCIPAL",'Planificación 2026-1'!W:W,C66,'Planificación 2026-1'!G:G,"IS"))&gt;0,"P03"," ")</f>
        <v xml:space="preserve"> </v>
      </c>
      <c r="L66" s="78" t="str">
        <f>IF(SUM(COUNTIFS('Planificación 2026-1'!E:E,"PRINCIPAL",'Planificación 2026-1'!W:W,C66,'Planificación 2026-1'!G:G,"PS"))&gt;0,"P04"," ")</f>
        <v xml:space="preserve"> </v>
      </c>
      <c r="M66" s="78"/>
      <c r="N66" s="78" t="str">
        <f>IF(SUM(COUNTIFS('Planificación 2026-1'!E:E,"PRINCIPAL",'Planificación 2026-1'!W:W,C66,'Planificación 2026-1'!G:G,"IN"))&gt;0,"P06"," ")</f>
        <v xml:space="preserve"> </v>
      </c>
      <c r="O66" s="78" t="str">
        <f>IF(SUM(COUNTIFS('Planificación 2026-1'!E:E,"PRINCIPAL",'Planificación 2026-1'!W:W,C66,'Planificación 2026-1'!G:G,"CA"))&gt;0,"P07"," ")</f>
        <v xml:space="preserve"> </v>
      </c>
      <c r="P66" s="78" t="str">
        <f>IF(SUM(COUNTIFS('Planificación 2026-1'!E:E,"PRINCIPAL",'Planificación 2026-1'!W:W,C66,'Planificación 2026-1'!G:G,"DE"))&gt;0,"P08"," ")</f>
        <v xml:space="preserve"> </v>
      </c>
      <c r="Q66" s="78" t="str">
        <f>IF(SUM(COUNTIFS('Planificación 2026-1'!E:E,"PRINCIPAL",'Planificación 2026-1'!W:W,C66,'Planificación 2026-1'!G:G,"OB"))&gt;0,"P09"," ")</f>
        <v xml:space="preserve"> </v>
      </c>
      <c r="R66" s="78" t="str">
        <f>IF(SUM(COUNTIFS('Planificación 2026-1'!E:E,"PRINCIPAL",'Planificación 2026-1'!W:W,C66,'Planificación 2026-1'!G:G,"MH"))&gt;0,"P31"," ")</f>
        <v xml:space="preserve"> </v>
      </c>
      <c r="S66" s="78" t="str">
        <f>IF(SUM(COUNTIFS('Planificación 2026-1'!E:E,"PRINCIPAL",'Planificación 2026-1'!W:W,C66,'Planificación 2026-1'!G:G,"IC"))&gt;0,"P32"," ")</f>
        <v xml:space="preserve"> </v>
      </c>
      <c r="T66" s="78" t="str">
        <f>IF(SUM(COUNTIFS('Planificación 2026-1'!E:E,"PRINCIPAL",'Planificación 2026-1'!W:W,C66,'Planificación 2026-1'!G:G,"AR"))&gt;0,"P34"," ")</f>
        <v xml:space="preserve"> </v>
      </c>
      <c r="U66" s="78" t="str">
        <f>IF(SUM(COUNTIFS('Planificación 2026-1'!E:E,"PRINCIPAL",'Planificación 2026-1'!W:W,C66,'Planificación 2026-1'!G:G,"T1"))&gt;0,"P35"," ")</f>
        <v xml:space="preserve"> </v>
      </c>
      <c r="V66" s="78" t="str">
        <f>IF(SUM(COUNTIFS('Planificación 2026-1'!E:E,"PRINCIPAL",'Planificación 2026-1'!W:W,C66,'Planificación 2026-1'!G:G,"T3"))&gt;0,"P36"," ")</f>
        <v xml:space="preserve"> </v>
      </c>
      <c r="W66" s="78" t="str">
        <f>IF(SUM(COUNTIFS('Planificación 2026-1'!E:E,"PRINCIPAL",'Planificación 2026-1'!W:W,C66,'Planificación 2026-1'!G:G,"T2"))&gt;0,"P37"," ")</f>
        <v xml:space="preserve"> </v>
      </c>
      <c r="X66" s="78" t="str">
        <f>IF(SUM(COUNTIFS('Planificación 2026-1'!E:E,"PRINCIPAL",'Planificación 2026-1'!W:W,C66,'Planificación 2026-1'!G:G,"AE"))&gt;0,"P38"," ")</f>
        <v xml:space="preserve"> </v>
      </c>
      <c r="Y66" s="78" t="str">
        <f>IF(SUM(COUNTIFS('Planificación 2026-1'!E:E,"PRINCIPAL",'Planificación 2026-1'!W:W,C66,'Planificación 2026-1'!G:G,"T4"))&gt;0,"P55"," ")</f>
        <v xml:space="preserve"> </v>
      </c>
      <c r="Z66" s="78" t="str">
        <f>IF(SUM(COUNTIFS('Planificación 2026-1'!E:E,"FILIAL",'Planificación 2026-1'!W:W,C66,'Planificación 2026-1'!G:G,"AF"))&gt;0," P01"," ")</f>
        <v xml:space="preserve"> </v>
      </c>
      <c r="AA66" s="78" t="str">
        <f>IF(SUM(COUNTIFS('Planificación 2026-1'!E:E,"FILIAL",'Planificación 2026-1'!W:W,C66,'Planificación 2026-1'!G:G,"EN"))&gt;0,"P02"," ")</f>
        <v>P02</v>
      </c>
      <c r="AB66" s="78" t="str">
        <f>IF(SUM(COUNTIFS('Planificación 2026-1'!E:E,"FILIAL",'Planificación 2026-1'!W:W,C66,'Planificación 2026-1'!G:G,"IS"))&gt;0,"P03"," ")</f>
        <v xml:space="preserve"> </v>
      </c>
      <c r="AC66" s="78" t="str">
        <f>IF(SUM(COUNTIFS('Planificación 2026-1'!E:E,"FILIAL",'Planificación 2026-1'!W:W,C66,'Planificación 2026-1'!G:G,"PS"))&gt;0,"P04"," ")</f>
        <v xml:space="preserve"> </v>
      </c>
      <c r="AD66" s="78"/>
      <c r="AE66" s="78" t="str">
        <f>IF(SUM(COUNTIFS('Planificación 2026-1'!E:E,"FILIAL",'Planificación 2026-1'!W:W,C66,'Planificación 2026-1'!G:G,"IN"))&gt;0,"P06"," ")</f>
        <v xml:space="preserve"> </v>
      </c>
      <c r="AF66" s="78" t="str">
        <f>IF(SUM(COUNTIFS('Planificación 2026-1'!E:E,"FILIAL",'Planificación 2026-1'!W:W,C66,'Planificación 2026-1'!G:G,"CA"))&gt;0,"P07"," ")</f>
        <v xml:space="preserve"> </v>
      </c>
      <c r="AG66" s="78" t="str">
        <f>IF(SUM(COUNTIFS('Planificación 2026-1'!E:E,"FILIAL",'Planificación 2026-1'!W:W,C66,'Planificación 2026-1'!G:G,"DE"))&gt;0,"P08"," ")</f>
        <v xml:space="preserve"> </v>
      </c>
      <c r="AH66" s="78" t="str">
        <f>IF(SUM(COUNTIFS('Planificación 2026-1'!E:E,"FILIAL",'Planificación 2026-1'!W:W,C66,'Planificación 2026-1'!G:G,"OB"))&gt;0,"P09"," ")</f>
        <v xml:space="preserve"> </v>
      </c>
      <c r="AI66" s="78" t="str">
        <f>IF(SUM(COUNTIFS('Planificación 2026-1'!E:E,"FILIAL",'Planificación 2026-1'!W:W,C66,'Planificación 2026-1'!G:G,"MH"))&gt;0,"P31"," ")</f>
        <v xml:space="preserve"> </v>
      </c>
      <c r="AJ66" s="78" t="str">
        <f>IF(SUM(COUNTIFS('Planificación 2026-1'!E:E,"FILIAL",'Planificación 2026-1'!W:W,C66,'Planificación 2026-1'!G:G,"IC"))&gt;0,"P32"," ")</f>
        <v xml:space="preserve"> </v>
      </c>
      <c r="AK66" s="78" t="str">
        <f>IF(SUM(COUNTIFS('Planificación 2026-1'!E:E,"FILIAL",'Planificación 2026-1'!W:W,C66,'Planificación 2026-1'!G:G,"AR"))&gt;0,"P34"," ")</f>
        <v xml:space="preserve"> </v>
      </c>
      <c r="AL66" s="78" t="str">
        <f>IF(SUM(COUNTIFS('Planificación 2026-1'!E:E,"FILIAL",'Planificación 2026-1'!W:W,C66,'Planificación 2026-1'!G:G,"T1"))&gt;0,"P35"," ")</f>
        <v xml:space="preserve"> </v>
      </c>
      <c r="AM66" s="78" t="str">
        <f>IF(SUM(COUNTIFS('Planificación 2026-1'!E:E,"FILIAL",'Planificación 2026-1'!W:W,C66,'Planificación 2026-1'!G:G,"T3"))&gt;0,"P36"," ")</f>
        <v xml:space="preserve"> </v>
      </c>
      <c r="AN66" s="78" t="str">
        <f>IF(SUM(COUNTIFS('Planificación 2026-1'!E:E,"FILIAL",'Planificación 2026-1'!W:W,C66,'Planificación 2026-1'!G:G,"T2"))&gt;0,"P37"," ")</f>
        <v xml:space="preserve"> </v>
      </c>
      <c r="AO66" s="78" t="str">
        <f>IF(SUM(COUNTIFS('Planificación 2026-1'!E:E,"FILIAL",'Planificación 2026-1'!W:W,C66,'Planificación 2026-1'!G:G,"AE"))&gt;0,"P38"," ")</f>
        <v xml:space="preserve"> </v>
      </c>
      <c r="AP66" s="78" t="str">
        <f>IF(SUM(COUNTIFS('Planificación 2026-1'!E:E,"FILIAL",'Planificación 2026-1'!W:W,C66,'Planificación 2026-1'!G:G,"T4"))&gt;0,"P55"," ")</f>
        <v xml:space="preserve"> </v>
      </c>
      <c r="AQ66" s="78" t="str">
        <f>IF(SUM(COUNTIFS('Planificación 2026-1'!E:E,"SUNAMPE",'Planificación 2026-1'!W:W,C66,'Planificación 2026-1'!G:G,"AF"))&gt;0," P01"," ")</f>
        <v xml:space="preserve"> </v>
      </c>
      <c r="AR66" s="78" t="str">
        <f>IF(SUM(COUNTIFS('Planificación 2026-1'!E:E,"SUNAMPE",'Planificación 2026-1'!W:W,C66,'Planificación 2026-1'!G:G,"EN"))&gt;0,"P02"," ")</f>
        <v xml:space="preserve"> </v>
      </c>
      <c r="AS66" s="78" t="str">
        <f>IF(SUM(COUNTIFS('Planificación 2026-1'!E:E,"SUNAMPE",'Planificación 2026-1'!W:W,C66,'Planificación 2026-1'!G:G,"IS"))&gt;0,"P03"," ")</f>
        <v xml:space="preserve"> </v>
      </c>
      <c r="AT66" s="78" t="str">
        <f>IF(SUM(COUNTIFS('Planificación 2026-1'!E:E,"SUNAMPE",'Planificación 2026-1'!W:W,C66,'Planificación 2026-1'!G:G,"PS"))&gt;0,"P04"," ")</f>
        <v xml:space="preserve"> </v>
      </c>
      <c r="AU66" s="78"/>
      <c r="AV66" s="78" t="str">
        <f>IF(SUM(COUNTIFS('Planificación 2026-1'!E:E,"SUNAMPE",'Planificación 2026-1'!W:W,C66,'Planificación 2026-1'!G:G,"IN"))&gt;0,"P06"," ")</f>
        <v xml:space="preserve"> </v>
      </c>
      <c r="AW66" s="78" t="str">
        <f>IF(SUM(COUNTIFS('Planificación 2026-1'!E:E,"SUNAMPE",'Planificación 2026-1'!W:W,C66,'Planificación 2026-1'!G:G,"CA"))&gt;0,"P07"," ")</f>
        <v xml:space="preserve"> </v>
      </c>
      <c r="AX66" s="78" t="str">
        <f>IF(SUM(COUNTIFS('Planificación 2026-1'!E:E,"SUNAMPE",'Planificación 2026-1'!W:W,C66,'Planificación 2026-1'!G:G,"DE"))&gt;0,"P08"," ")</f>
        <v xml:space="preserve"> </v>
      </c>
      <c r="AY66" s="78" t="str">
        <f>IF(SUM(COUNTIFS('Planificación 2026-1'!E:E,"SUNAMPE",'Planificación 2026-1'!W:W,C66,'Planificación 2026-1'!G:G,"OB"))&gt;0,"P09"," ")</f>
        <v xml:space="preserve"> </v>
      </c>
      <c r="AZ66" s="78" t="str">
        <f>IF(SUM(COUNTIFS('Planificación 2026-1'!E:E,"SUNAMPE",'Planificación 2026-1'!W:W,C66,'Planificación 2026-1'!G:G,"MH"))&gt;0,"P31"," ")</f>
        <v xml:space="preserve"> </v>
      </c>
      <c r="BA66" s="78" t="str">
        <f>IF(SUM(COUNTIFS('Planificación 2026-1'!E:E,"SUNAMPE",'Planificación 2026-1'!W:W,C66,'Planificación 2026-1'!G:G,"IC"))&gt;0,"P32"," ")</f>
        <v xml:space="preserve"> </v>
      </c>
      <c r="BB66" s="78" t="str">
        <f>IF(SUM(COUNTIFS('Planificación 2026-1'!E:E,"SUNAMPE",'Planificación 2026-1'!W:W,C66,'Planificación 2026-1'!G:G,"AR"))&gt;0,"P34"," ")</f>
        <v xml:space="preserve"> </v>
      </c>
      <c r="BC66" s="78" t="str">
        <f>IF(SUM(COUNTIFS('Planificación 2026-1'!E:E,"SUNAMPE",'Planificación 2026-1'!W:W,C66,'Planificación 2026-1'!G:G,"T1"))&gt;0,"P35"," ")</f>
        <v xml:space="preserve"> </v>
      </c>
      <c r="BD66" s="78" t="str">
        <f>IF(SUM(COUNTIFS('Planificación 2026-1'!E:E,"SUNAMPE",'Planificación 2026-1'!W:W,C66,'Planificación 2026-1'!G:G,"T3"))&gt;0,"P36"," ")</f>
        <v xml:space="preserve"> </v>
      </c>
      <c r="BE66" s="78" t="str">
        <f>IF(SUM(COUNTIFS('Planificación 2026-1'!E:E,"SUNAMPE",'Planificación 2026-1'!W:W,C66,'Planificación 2026-1'!G:G,"T2"))&gt;0,"P37"," ")</f>
        <v xml:space="preserve"> </v>
      </c>
      <c r="BF66" s="78" t="str">
        <f>IF(SUM(COUNTIFS('Planificación 2026-1'!E:E,"SUNAMPE",'Planificación 2026-1'!W:W,C66,'Planificación 2026-1'!G:G,"AE"))&gt;0,"P38"," ")</f>
        <v xml:space="preserve"> </v>
      </c>
      <c r="BG66" s="78" t="str">
        <f>IF(SUM(COUNTIFS('Planificación 2026-1'!E:E,"SUNAMPE",'Planificación 2026-1'!W:W,C66,'Planificación 2026-1'!G:G,"T4"))&gt;0,"P55"," ")</f>
        <v xml:space="preserve"> </v>
      </c>
      <c r="BH66" s="78" t="str">
        <f>IF(SUM(COUNTIFS('Planificación 2026-1'!E:E,"HUAURA",'Planificación 2026-1'!W:W,C66,'Planificación 2026-1'!G:G,"AF"))&gt;0," P01"," ")</f>
        <v xml:space="preserve"> </v>
      </c>
      <c r="BI66" s="78" t="str">
        <f>IF(SUM(COUNTIFS('Planificación 2026-1'!E:E,"HUAURA",'Planificación 2026-1'!W:W,C66,'Planificación 2026-1'!G:G,"EN"))&gt;0,"P02"," ")</f>
        <v xml:space="preserve"> </v>
      </c>
      <c r="BJ66" s="78" t="str">
        <f>IF(SUM(COUNTIFS('Planificación 2026-1'!E:E,"HUAURA",'Planificación 2026-1'!W:W,C66,'Planificación 2026-1'!G:G,"IS"))&gt;0,"P03"," ")</f>
        <v xml:space="preserve"> </v>
      </c>
      <c r="BK66" s="78" t="str">
        <f>IF(SUM(COUNTIFS('Planificación 2026-1'!E:E,"HUAURA",'Planificación 2026-1'!W:W,C66,'Planificación 2026-1'!G:G,"PS"))&gt;0,"P04"," ")</f>
        <v xml:space="preserve"> </v>
      </c>
      <c r="BL66" s="78"/>
      <c r="BM66" s="78" t="str">
        <f>IF(SUM(COUNTIFS('Planificación 2026-1'!E:E,"HUAURA",'Planificación 2026-1'!W:W,C66,'Planificación 2026-1'!G:G,"IN"))&gt;0,"P06"," ")</f>
        <v xml:space="preserve"> </v>
      </c>
      <c r="BN66" s="78" t="str">
        <f>IF(SUM(COUNTIFS('Planificación 2026-1'!E:E,"HUAURA",'Planificación 2026-1'!W:W,C66,'Planificación 2026-1'!G:G,"CA"))&gt;0,"P07"," ")</f>
        <v xml:space="preserve"> </v>
      </c>
      <c r="BO66" s="78" t="str">
        <f>IF(SUM(COUNTIFS('Planificación 2026-1'!E:E,"HUAURA",'Planificación 2026-1'!W:W,C66,'Planificación 2026-1'!G:G,"DE"))&gt;0,"P08"," ")</f>
        <v xml:space="preserve"> </v>
      </c>
      <c r="BP66" s="78" t="str">
        <f>IF(SUM(COUNTIFS('Planificación 2026-1'!E:E,"HUAURA",'Planificación 2026-1'!W:W,C66,'Planificación 2026-1'!G:G,"OB"))&gt;0,"P09"," ")</f>
        <v xml:space="preserve"> </v>
      </c>
      <c r="BQ66" s="78" t="str">
        <f>IF(SUM(COUNTIFS('Planificación 2026-1'!E:E,"HUAURA",'Planificación 2026-1'!W:W,C66,'Planificación 2026-1'!G:G,"MH"))&gt;0,"P31"," ")</f>
        <v xml:space="preserve"> </v>
      </c>
      <c r="BR66" s="78" t="str">
        <f>IF(SUM(COUNTIFS('Planificación 2026-1'!E:E,"HUAURA",'Planificación 2026-1'!W:W,C66,'Planificación 2026-1'!G:G,"IC"))&gt;0,"P32"," ")</f>
        <v xml:space="preserve"> </v>
      </c>
      <c r="BS66" s="78" t="str">
        <f>IF(SUM(COUNTIFS('Planificación 2026-1'!E:E,"HUAURA",'Planificación 2026-1'!W:W,C66,'Planificación 2026-1'!G:G,"AR"))&gt;0,"P34"," ")</f>
        <v xml:space="preserve"> </v>
      </c>
      <c r="BT66" s="78" t="str">
        <f>IF(SUM(COUNTIFS('Planificación 2026-1'!E:E,"HUAURA",'Planificación 2026-1'!W:W,C66,'Planificación 2026-1'!G:G,"T1"))&gt;0,"P35"," ")</f>
        <v xml:space="preserve"> </v>
      </c>
      <c r="BU66" s="78" t="str">
        <f>IF(SUM(COUNTIFS('Planificación 2026-1'!E:E,"HUAURA",'Planificación 2026-1'!W:W,C66,'Planificación 2026-1'!G:G,"T3"))&gt;0,"P36"," ")</f>
        <v xml:space="preserve"> </v>
      </c>
      <c r="BV66" s="78" t="str">
        <f>IF(SUM(COUNTIFS('Planificación 2026-1'!E:E,"HUAURA",'Planificación 2026-1'!W:W,C66,'Planificación 2026-1'!G:G,"T2"))&gt;0,"P37"," ")</f>
        <v xml:space="preserve"> </v>
      </c>
      <c r="BW66" s="78" t="str">
        <f>IF(SUM(COUNTIFS('Planificación 2026-1'!E:E,"HUAURA",'Planificación 2026-1'!W:W,C66,'Planificación 2026-1'!G:G,"AE"))&gt;0,"P38"," ")</f>
        <v xml:space="preserve"> </v>
      </c>
      <c r="BX66" s="78" t="str">
        <f>IF(SUM(COUNTIFS('Planificación 2026-1'!E:E,"HUAURA",'Planificación 2026-1'!W:W,C66,'Planificación 2026-1'!G:G,"T4"))&gt;0,"P55"," ")</f>
        <v xml:space="preserve"> </v>
      </c>
      <c r="BY66" s="79">
        <f>SUMIFS('Planificación 2026-1'!R:R,'Planificación 2026-1'!W:W,C66,'Planificación 2026-1'!G:G,"AF",'Planificación 2026-1'!H:H,"&gt;2")</f>
        <v>0</v>
      </c>
      <c r="BZ66" s="79">
        <f>SUMIFS('Planificación 2026-1'!R:R,'Planificación 2026-1'!W:W,C66,'Planificación 2026-1'!G:G,"EN",'Planificación 2026-1'!H:H,"&gt;2")</f>
        <v>33</v>
      </c>
      <c r="CA66" s="79">
        <f>SUMIFS('Planificación 2026-1'!R:R,'Planificación 2026-1'!W:W,C66,'Planificación 2026-1'!G:G,"IS",'Planificación 2026-1'!H:H,"&gt;2")</f>
        <v>0</v>
      </c>
      <c r="CB66" s="79">
        <f>SUMIFS('Planificación 2026-1'!R:R,'Planificación 2026-1'!W:W,C66,'Planificación 2026-1'!G:G,"PS",'Planificación 2026-1'!H:H,"&gt;2")</f>
        <v>0</v>
      </c>
      <c r="CC66" s="79">
        <f>SUMIFS('Planificación 2026-1'!R:R,'Planificación 2026-1'!W:W,C66,'Planificación 2026-1'!G:G,"IN",'Planificación 2026-1'!H:H,"&gt;2")</f>
        <v>0</v>
      </c>
      <c r="CD66" s="79">
        <f>SUMIFS('Planificación 2026-1'!R:R,'Planificación 2026-1'!W:W,C66,'Planificación 2026-1'!G:G,"CA",'Planificación 2026-1'!H:H,"&gt;2")</f>
        <v>0</v>
      </c>
      <c r="CE66" s="79">
        <f>SUMIFS('Planificación 2026-1'!R:R,'Planificación 2026-1'!W:W,C66,'Planificación 2026-1'!G:G,"DE",'Planificación 2026-1'!H:H,"&gt;2")</f>
        <v>0</v>
      </c>
      <c r="CF66" s="79">
        <f>SUMIFS('Planificación 2026-1'!R:R,'Planificación 2026-1'!W:W,C66,'Planificación 2026-1'!G:G,"OB",'Planificación 2026-1'!H:H,"&gt;2")</f>
        <v>0</v>
      </c>
      <c r="CG66" s="79">
        <f>SUMIFS('Planificación 2026-1'!R:R,'Planificación 2026-1'!W:W,C66,'Planificación 2026-1'!G:G,"MH",'Planificación 2026-1'!H:H,"&gt;2")</f>
        <v>0</v>
      </c>
      <c r="CH66" s="79">
        <f>SUMIFS('Planificación 2026-1'!R:R,'Planificación 2026-1'!W:W,C66,'Planificación 2026-1'!G:G,"IC",'Planificación 2026-1'!H:H,"&gt;2")</f>
        <v>0</v>
      </c>
      <c r="CI66" s="79">
        <f>SUMIFS('Planificación 2026-1'!R:R,'Planificación 2026-1'!W:W,C66,'Planificación 2026-1'!G:G,"AR",'Planificación 2026-1'!H:H,"&gt;2")</f>
        <v>0</v>
      </c>
      <c r="CJ66" s="79">
        <f>SUMIFS('Planificación 2026-1'!R:R,'Planificación 2026-1'!W:W,C66,'Planificación 2026-1'!G:G,"T1",'Planificación 2026-1'!H:H,"&gt;2")</f>
        <v>0</v>
      </c>
      <c r="CK66" s="79">
        <f>SUMIFS('Planificación 2026-1'!R:R,'Planificación 2026-1'!W:W,C66,'Planificación 2026-1'!G:G,"T3",'Planificación 2026-1'!H:H,"&gt;2")</f>
        <v>0</v>
      </c>
      <c r="CL66" s="79">
        <f>SUMIFS('Planificación 2026-1'!R:R,'Planificación 2026-1'!W:W,C66,'Planificación 2026-1'!G:G,"T2",'Planificación 2026-1'!H:H,"&gt;2")</f>
        <v>0</v>
      </c>
      <c r="CM66" s="79">
        <f>SUMIFS('Planificación 2026-1'!R:R,'Planificación 2026-1'!W:W,C66,'Planificación 2026-1'!G:G,"AE",'Planificación 2026-1'!H:H,"&gt;2")</f>
        <v>0</v>
      </c>
      <c r="CN66" s="79">
        <f>SUMIFS('Planificación 2026-1'!R:R,'Planificación 2026-1'!W:W,C66,'Planificación 2026-1'!G:G,"T4",'Planificación 2026-1'!H:H,"&gt;2")</f>
        <v>0</v>
      </c>
      <c r="CO66" s="79">
        <f>SUMIFS('Planificación 2026-1'!R:R,'Planificación 2026-1'!W:W,C66,'Planificación 2026-1'!G:G,"AF",'Planificación 2026-1'!H:H,"&lt;3")</f>
        <v>0</v>
      </c>
      <c r="CP66" s="79">
        <f>SUMIFS('Planificación 2026-1'!R:R,'Planificación 2026-1'!W:W,C66,'Planificación 2026-1'!G:G,"EN",'Planificación 2026-1'!H:H,"&lt;3")</f>
        <v>0</v>
      </c>
      <c r="CQ66" s="79">
        <f>SUMIFS('Planificación 2026-1'!R:R,'Planificación 2026-1'!W:W,C66,'Planificación 2026-1'!G:G,"IS",'Planificación 2026-1'!H:H,"&lt;3")</f>
        <v>0</v>
      </c>
      <c r="CR66" s="79">
        <f>SUMIFS('Planificación 2026-1'!R:R,'Planificación 2026-1'!W:W,C66,'Planificación 2026-1'!G:G,"PS",'Planificación 2026-1'!H:H,"&lt;3")</f>
        <v>0</v>
      </c>
      <c r="CS66" s="79">
        <f>SUMIFS('Planificación 2026-1'!R:R,'Planificación 2026-1'!W:W,C66,'Planificación 2026-1'!G:G,"IN",'Planificación 2026-1'!H:H,"&lt;3")</f>
        <v>0</v>
      </c>
      <c r="CT66" s="79">
        <f>SUMIFS('Planificación 2026-1'!R:R,'Planificación 2026-1'!W:W,C66,'Planificación 2026-1'!G:G,"CA",'Planificación 2026-1'!H:H,"&lt;3")</f>
        <v>0</v>
      </c>
      <c r="CU66" s="79">
        <f>SUMIFS('Planificación 2026-1'!R:R,'Planificación 2026-1'!W:W,C66,'Planificación 2026-1'!G:G,"DE",'Planificación 2026-1'!H:H,"&lt;3")</f>
        <v>0</v>
      </c>
      <c r="CV66" s="79">
        <f>SUMIFS('Planificación 2026-1'!R:R,'Planificación 2026-1'!W:W,C66,'Planificación 2026-1'!G:G,"OB",'Planificación 2026-1'!H:H,"&lt;3")</f>
        <v>0</v>
      </c>
      <c r="CW66" s="79">
        <f>SUMIFS('Planificación 2026-1'!R:R,'Planificación 2026-1'!W:W,C66,'Planificación 2026-1'!G:G,"MH",'Planificación 2026-1'!H:H,"&lt;3")</f>
        <v>0</v>
      </c>
      <c r="CX66" s="79">
        <f>SUMIFS('Planificación 2026-1'!R:R,'Planificación 2026-1'!W:W,C66,'Planificación 2026-1'!G:G,"IC",'Planificación 2026-1'!H:H,"&lt;3")</f>
        <v>0</v>
      </c>
      <c r="CY66" s="79">
        <f>SUMIFS('Planificación 2026-1'!R:R,'Planificación 2026-1'!W:W,C66,'Planificación 2026-1'!G:G,"AR",'Planificación 2026-1'!H:H,"&lt;3")</f>
        <v>0</v>
      </c>
      <c r="CZ66" s="79">
        <f>SUMIFS('Planificación 2026-1'!R:R,'Planificación 2026-1'!W:W,C66,'Planificación 2026-1'!G:G,"T1",'Planificación 2026-1'!H:H,"&lt;3")</f>
        <v>0</v>
      </c>
      <c r="DA66" s="79">
        <f>SUMIFS('Planificación 2026-1'!R:R,'Planificación 2026-1'!W:W,C66,'Planificación 2026-1'!G:G,"T3",'Planificación 2026-1'!H:H,"&lt;3")</f>
        <v>0</v>
      </c>
      <c r="DB66" s="79">
        <f>SUMIFS('Planificación 2026-1'!R:R,'Planificación 2026-1'!W:W,C66,'Planificación 2026-1'!G:G,"T2",'Planificación 2026-1'!H:H,"&lt;3")</f>
        <v>0</v>
      </c>
      <c r="DC66" s="79">
        <f>SUMIFS('Planificación 2026-1'!R:R,'Planificación 2026-1'!W:W,C66,'Planificación 2026-1'!G:G,"AE",'Planificación 2026-1'!H:H,"&lt;3")</f>
        <v>0</v>
      </c>
      <c r="DD66" s="79">
        <f>SUMIFS('Planificación 2026-1'!R:R,'Planificación 2026-1'!W:W,C66,'Planificación 2026-1'!G:G,"T4",'Planificación 2026-1'!H:H,"&lt;3")</f>
        <v>0</v>
      </c>
      <c r="DE66" s="78" t="str">
        <f t="shared" si="4"/>
        <v>P02</v>
      </c>
      <c r="DF66" s="30">
        <f>IF(C66="","",SUMIFS('Planificación 2026-1'!R:R,'Planificación 2026-1'!W:W,C66,'Planificación 2026-1'!E:E,"PRINCIPAL",'Planificación 2026-1'!X:X,"VIRTUAL"))</f>
        <v>12</v>
      </c>
      <c r="DG66" s="30">
        <f>IF(C66="","",SUMIFS('Planificación 2026-1'!R:R,'Planificación 2026-1'!W:W,C66,'Planificación 2026-1'!E:E,"PRINCIPAL",'Planificación 2026-1'!X:X,"PRESENCIAL"))</f>
        <v>7</v>
      </c>
      <c r="DH66" s="30">
        <f>IF(C66="","",SUMIFS('Planificación 2026-1'!R:R,'Planificación 2026-1'!W:W,C66,'Planificación 2026-1'!E:E,"PRINCIPAL",'Planificación 2026-1'!X:X,"HIBRIDO PRESENCIAL"))</f>
        <v>0</v>
      </c>
      <c r="DI66" s="78" t="str">
        <f t="shared" si="5"/>
        <v>P02</v>
      </c>
      <c r="DJ66" s="78">
        <f>IF(C66="","",SUMIFS('Planificación 2026-1'!R:R,'Planificación 2026-1'!W:W,C66,'Planificación 2026-1'!E:E,"FILIAL",'Planificación 2026-1'!X:X,"VIRTUAL"))</f>
        <v>8</v>
      </c>
      <c r="DK66" s="80">
        <f>IF(C66="","",SUMIFS('Planificación 2026-1'!R:R,'Planificación 2026-1'!W:W,C66,'Planificación 2026-1'!E:E,"FILIAL",'Planificación 2026-1'!X:X,"PRESENCIAL"))</f>
        <v>6</v>
      </c>
      <c r="DL66" s="42">
        <f>IF(C66="","",SUMIFS('Planificación 2026-1'!R:R,'Planificación 2026-1'!W:W,C66,'Planificación 2026-1'!E:E,"FILIAL",'Planificación 2026-1'!X:X,"HIBRIDO PRESENCIAL"))</f>
        <v>0</v>
      </c>
      <c r="DM66" s="81" t="str">
        <f t="shared" si="6"/>
        <v/>
      </c>
      <c r="DN66" s="78">
        <f>IF(C66="","",SUMIFS('Planificación 2026-1'!R:R,'Planificación 2026-1'!W:W,C66,'Planificación 2026-1'!E:E,"SUNAMPE",'Planificación 2026-1'!X:X,"VIRTUAL"))</f>
        <v>0</v>
      </c>
      <c r="DO66" s="42">
        <f>IF(C66="","",SUMIFS('Planificación 2026-1'!R:R,'Planificación 2026-1'!W:W,C66,'Planificación 2026-1'!E:E,"SUNAMPE",'Planificación 2026-1'!X:X,"PRESENCIAL"))</f>
        <v>0</v>
      </c>
      <c r="DP66" s="81" t="str">
        <f t="shared" si="7"/>
        <v/>
      </c>
      <c r="DQ66" s="78">
        <f>IF(C66="","",SUMIFS('Planificación 2026-1'!R:R,'Planificación 2026-1'!W:W,C66,'Planificación 2026-1'!E:E,"HUAURA",'Planificación 2026-1'!X:X,"VIRTUAL"))</f>
        <v>0</v>
      </c>
      <c r="DR66" s="42">
        <f>IF(C66="","",SUMIFS('Planificación 2026-1'!R:R,'Planificación 2026-1'!W:W,C66,'Planificación 2026-1'!E:E,"HUAURA",'Planificación 2026-1'!X:X,"PRESENCIAL"))</f>
        <v>0</v>
      </c>
      <c r="DS66" s="48">
        <f>SUMIFS('Planificación 2026-1'!R:R,'Planificación 2026-1'!W:W,C66,'Planificación 2026-1'!E:E,"PRINCIPAL",'Planificación 2026-1'!X:X,"VIRTUAL",'Planificación 2026-1'!H:H,"&gt;2")</f>
        <v>12</v>
      </c>
      <c r="DT66" s="48">
        <f>SUMIFS('Planificación 2026-1'!R:R,'Planificación 2026-1'!W:W,C66,'Planificación 2026-1'!E:E,"PRINCIPAL",'Planificación 2026-1'!X:X,"&lt;&gt;VIRTUAL",'Planificación 2026-1'!H:H,"&gt;2")</f>
        <v>7</v>
      </c>
      <c r="DU66" s="48">
        <f>SUMIFS('Planificación 2026-1'!R:R,'Planificación 2026-1'!W:W,C66,'Planificación 2026-1'!E:E,"SUNAMPE",'Planificación 2026-1'!X:X,"VIRTUAL",'Planificación 2026-1'!H:H,"&gt;2")</f>
        <v>0</v>
      </c>
      <c r="DV66" s="48">
        <f>SUMIFS('Planificación 2026-1'!R:R,'Planificación 2026-1'!W:W,C66,'Planificación 2026-1'!E:E,"SUNAMPE",'Planificación 2026-1'!X:X,"&lt;&gt;VIRTUAL",'Planificación 2026-1'!H:H,"&gt;2")</f>
        <v>0</v>
      </c>
      <c r="DW66" s="48">
        <f>SUMIFS('Planificación 2026-1'!R:R,'Planificación 2026-1'!W:W,C66,'Planificación 2026-1'!E:E,"FILIAL",'Planificación 2026-1'!X:X,"VIRTUAL",'Planificación 2026-1'!H:H,"&gt;2")</f>
        <v>8</v>
      </c>
      <c r="DX66" s="48">
        <f>SUMIFS('Planificación 2026-1'!R:R,'Planificación 2026-1'!W:W,C66,'Planificación 2026-1'!E:E,"FILIAL",'Planificación 2026-1'!X:X,"&lt;&gt;VIRTUAL",'Planificación 2026-1'!H:H,"&gt;2")</f>
        <v>6</v>
      </c>
      <c r="DY66" s="48">
        <f>SUMIFS('Planificación 2026-1'!R:R,'Planificación 2026-1'!W:W,C66,'Planificación 2026-1'!E:E,"PORUMA",'Planificación 2026-1'!X:X,"VIRTUAL",'Planificación 2026-1'!H:H,"&gt;2")</f>
        <v>0</v>
      </c>
      <c r="DZ66" s="48">
        <f>SUMIFS('Planificación 2026-1'!R:R,'Planificación 2026-1'!W:W,C66,'Planificación 2026-1'!E:E,"PORUMA",'Planificación 2026-1'!X:X,"&lt;&gt;VIRTUAL",'Planificación 2026-1'!H:H,"&gt;2")</f>
        <v>0</v>
      </c>
      <c r="EA66" s="48">
        <f>SUMIFS('Planificación 2026-1'!R:R,'Planificación 2026-1'!W:W,C66,'Planificación 2026-1'!E:E,"HUAURA",'Planificación 2026-1'!X:X,"VIRTUAL",'Planificación 2026-1'!H:H,"&gt;2")</f>
        <v>0</v>
      </c>
      <c r="EB66" s="48">
        <f>SUMIFS('Planificación 2026-1'!R:R,'Planificación 2026-1'!W:W,C66,'Planificación 2026-1'!E:E,"HUAURA",'Planificación 2026-1'!X:X,"&lt;&gt;VIRTUAL",'Planificación 2026-1'!H:H,"&gt;2")</f>
        <v>0</v>
      </c>
      <c r="EC66" s="48">
        <f>SUMIFS('Planificación 2026-1'!R:R,'Planificación 2026-1'!W:W,C66,'Planificación 2026-1'!E:E,"PRINCIPAL",'Planificación 2026-1'!X:X,"VIRTUAL",'Planificación 2026-1'!H:H,"&lt;3")</f>
        <v>0</v>
      </c>
      <c r="ED66" s="48">
        <f>SUMIFS('Planificación 2026-1'!R:R,'Planificación 2026-1'!W:W,C66,'Planificación 2026-1'!E:E,"PRINCIPAL",'Planificación 2026-1'!X:X,"&lt;&gt;VIRTUAL",'Planificación 2026-1'!H:H,"&lt;3")</f>
        <v>0</v>
      </c>
      <c r="EE66" s="48">
        <f>SUMIFS('Planificación 2026-1'!R:R,'Planificación 2026-1'!W:W,C66,'Planificación 2026-1'!E:E,"SUNAMPE",'Planificación 2026-1'!X:X,"VIRTUAL",'Planificación 2026-1'!H:H,"&lt;3")</f>
        <v>0</v>
      </c>
      <c r="EF66" s="48">
        <f>SUMIFS('Planificación 2026-1'!R:R,'Planificación 2026-1'!W:W,C66,'Planificación 2026-1'!E:E,"SUNAMPE",'Planificación 2026-1'!X:X,"&lt;&gt;VIRTUAL",'Planificación 2026-1'!H:H,"&lt;3")</f>
        <v>0</v>
      </c>
      <c r="EG66" s="48">
        <f>SUMIFS('Planificación 2026-1'!R:R,'Planificación 2026-1'!W:W,C66,'Planificación 2026-1'!E:E,"FILIAL",'Planificación 2026-1'!X:X,"VIRTUAL",'Planificación 2026-1'!H:H,"&lt;3")</f>
        <v>0</v>
      </c>
      <c r="EH66" s="48">
        <f>SUMIFS('Planificación 2026-1'!R:R,'Planificación 2026-1'!W:W,C66,'Planificación 2026-1'!E:E,"FILIAL",'Planificación 2026-1'!X:X,"&lt;&gt;VIRTUAL",'Planificación 2026-1'!H:H,"&lt;3")</f>
        <v>0</v>
      </c>
      <c r="EI66" s="48">
        <f>SUMIFS('Planificación 2026-1'!R:R,'Planificación 2026-1'!W:W,C66,'Planificación 2026-1'!E:E,"PORUMA",'Planificación 2026-1'!X:X,"VIRTUAL",'Planificación 2026-1'!H:H,"&lt;3")</f>
        <v>0</v>
      </c>
      <c r="EJ66" s="48">
        <f>SUMIFS('Planificación 2026-1'!R:R,'Planificación 2026-1'!W:W,C66,'Planificación 2026-1'!E:E,"PORUMA",'Planificación 2026-1'!X:X,"&lt;&gt;VIRTUAL",'Planificación 2026-1'!H:H,"&lt;3")</f>
        <v>0</v>
      </c>
      <c r="EK66" s="48">
        <f>SUMIFS('Planificación 2026-1'!R:R,'Planificación 2026-1'!W:W,C66,'Planificación 2026-1'!E:E,"HUAURA",'Planificación 2026-1'!X:X,"VIRTUAL",'Planificación 2026-1'!H:H,"&lt;3")</f>
        <v>0</v>
      </c>
      <c r="EL66" s="48">
        <f>SUMIFS('Planificación 2026-1'!R:R,'Planificación 2026-1'!W:W,C66,'Planificación 2026-1'!E:E,"HUAURA",'Planificación 2026-1'!X:X,"&lt;&gt;VIRTUAL",'Planificación 2026-1'!H:H,"&lt;3")</f>
        <v>0</v>
      </c>
      <c r="EM66" s="48">
        <f t="shared" si="8"/>
        <v>14</v>
      </c>
      <c r="EN66" s="48">
        <f t="shared" si="9"/>
        <v>0</v>
      </c>
      <c r="EO66" s="48">
        <f t="shared" si="10"/>
        <v>0</v>
      </c>
      <c r="EP66" s="48">
        <f t="shared" si="11"/>
        <v>19</v>
      </c>
      <c r="EQ66" s="48">
        <f t="shared" si="12"/>
        <v>0</v>
      </c>
      <c r="ER66" s="48"/>
      <c r="ES66" s="48">
        <f t="shared" si="13"/>
        <v>20</v>
      </c>
      <c r="ET66" s="48">
        <f t="shared" si="14"/>
        <v>13</v>
      </c>
      <c r="EU66" s="48" t="b">
        <f t="shared" si="15"/>
        <v>1</v>
      </c>
      <c r="EV66" s="48" t="str">
        <f t="shared" si="16"/>
        <v>SEDE-FILIAL-HUAURA</v>
      </c>
      <c r="EW66" s="48" t="str">
        <f t="shared" si="17"/>
        <v>MAS VIRTUAL</v>
      </c>
    </row>
    <row r="67" spans="1:153" x14ac:dyDescent="0.3">
      <c r="A67" s="53"/>
      <c r="B67" s="383">
        <v>64</v>
      </c>
      <c r="C67" s="107" t="s">
        <v>75</v>
      </c>
      <c r="D67" s="82">
        <f>SUMIF('Planificación 2026-1'!W:W,C67,'Planificación 2026-1'!R:R)</f>
        <v>0</v>
      </c>
      <c r="E67" s="384" t="s">
        <v>341</v>
      </c>
      <c r="F67" s="107" t="s">
        <v>430</v>
      </c>
      <c r="G67" s="387" t="s">
        <v>328</v>
      </c>
      <c r="H67" s="388" t="s">
        <v>435</v>
      </c>
      <c r="I67" s="77" t="str">
        <f>IF(SUM(COUNTIFS('Planificación 2026-1'!E:E,"PRINCIPAL",'Planificación 2026-1'!W:W,C67,'Planificación 2026-1'!G:G,"AF"))&gt;0,"P01"," ")</f>
        <v xml:space="preserve"> </v>
      </c>
      <c r="J67" s="78" t="str">
        <f>IF(SUM(COUNTIFS('Planificación 2026-1'!E:E,"PRINCIPAL",'Planificación 2026-1'!W:W,C67,'Planificación 2026-1'!G:G,"EN"))&gt;0,"P02"," ")</f>
        <v xml:space="preserve"> </v>
      </c>
      <c r="K67" s="78" t="str">
        <f>IF(SUM(COUNTIFS('Planificación 2026-1'!E:E,"PRINCIPAL",'Planificación 2026-1'!W:W,C67,'Planificación 2026-1'!G:G,"IS"))&gt;0,"P03"," ")</f>
        <v xml:space="preserve"> </v>
      </c>
      <c r="L67" s="78" t="str">
        <f>IF(SUM(COUNTIFS('Planificación 2026-1'!E:E,"PRINCIPAL",'Planificación 2026-1'!W:W,C67,'Planificación 2026-1'!G:G,"PS"))&gt;0,"P04"," ")</f>
        <v xml:space="preserve"> </v>
      </c>
      <c r="M67" s="78"/>
      <c r="N67" s="78" t="str">
        <f>IF(SUM(COUNTIFS('Planificación 2026-1'!E:E,"PRINCIPAL",'Planificación 2026-1'!W:W,C67,'Planificación 2026-1'!G:G,"IN"))&gt;0,"P06"," ")</f>
        <v xml:space="preserve"> </v>
      </c>
      <c r="O67" s="78" t="str">
        <f>IF(SUM(COUNTIFS('Planificación 2026-1'!E:E,"PRINCIPAL",'Planificación 2026-1'!W:W,C67,'Planificación 2026-1'!G:G,"CA"))&gt;0,"P07"," ")</f>
        <v xml:space="preserve"> </v>
      </c>
      <c r="P67" s="78" t="str">
        <f>IF(SUM(COUNTIFS('Planificación 2026-1'!E:E,"PRINCIPAL",'Planificación 2026-1'!W:W,C67,'Planificación 2026-1'!G:G,"DE"))&gt;0,"P08"," ")</f>
        <v xml:space="preserve"> </v>
      </c>
      <c r="Q67" s="78" t="str">
        <f>IF(SUM(COUNTIFS('Planificación 2026-1'!E:E,"PRINCIPAL",'Planificación 2026-1'!W:W,C67,'Planificación 2026-1'!G:G,"OB"))&gt;0,"P09"," ")</f>
        <v xml:space="preserve"> </v>
      </c>
      <c r="R67" s="78" t="str">
        <f>IF(SUM(COUNTIFS('Planificación 2026-1'!E:E,"PRINCIPAL",'Planificación 2026-1'!W:W,C67,'Planificación 2026-1'!G:G,"MH"))&gt;0,"P31"," ")</f>
        <v xml:space="preserve"> </v>
      </c>
      <c r="S67" s="78" t="str">
        <f>IF(SUM(COUNTIFS('Planificación 2026-1'!E:E,"PRINCIPAL",'Planificación 2026-1'!W:W,C67,'Planificación 2026-1'!G:G,"IC"))&gt;0,"P32"," ")</f>
        <v xml:space="preserve"> </v>
      </c>
      <c r="T67" s="78" t="str">
        <f>IF(SUM(COUNTIFS('Planificación 2026-1'!E:E,"PRINCIPAL",'Planificación 2026-1'!W:W,C67,'Planificación 2026-1'!G:G,"AR"))&gt;0,"P34"," ")</f>
        <v xml:space="preserve"> </v>
      </c>
      <c r="U67" s="78" t="str">
        <f>IF(SUM(COUNTIFS('Planificación 2026-1'!E:E,"PRINCIPAL",'Planificación 2026-1'!W:W,C67,'Planificación 2026-1'!G:G,"T1"))&gt;0,"P35"," ")</f>
        <v xml:space="preserve"> </v>
      </c>
      <c r="V67" s="78" t="str">
        <f>IF(SUM(COUNTIFS('Planificación 2026-1'!E:E,"PRINCIPAL",'Planificación 2026-1'!W:W,C67,'Planificación 2026-1'!G:G,"T3"))&gt;0,"P36"," ")</f>
        <v xml:space="preserve"> </v>
      </c>
      <c r="W67" s="78" t="str">
        <f>IF(SUM(COUNTIFS('Planificación 2026-1'!E:E,"PRINCIPAL",'Planificación 2026-1'!W:W,C67,'Planificación 2026-1'!G:G,"T2"))&gt;0,"P37"," ")</f>
        <v xml:space="preserve"> </v>
      </c>
      <c r="X67" s="78" t="str">
        <f>IF(SUM(COUNTIFS('Planificación 2026-1'!E:E,"PRINCIPAL",'Planificación 2026-1'!W:W,C67,'Planificación 2026-1'!G:G,"AE"))&gt;0,"P38"," ")</f>
        <v xml:space="preserve"> </v>
      </c>
      <c r="Y67" s="78" t="str">
        <f>IF(SUM(COUNTIFS('Planificación 2026-1'!E:E,"PRINCIPAL",'Planificación 2026-1'!W:W,C67,'Planificación 2026-1'!G:G,"T4"))&gt;0,"P55"," ")</f>
        <v xml:space="preserve"> </v>
      </c>
      <c r="Z67" s="78" t="str">
        <f>IF(SUM(COUNTIFS('Planificación 2026-1'!E:E,"FILIAL",'Planificación 2026-1'!W:W,C67,'Planificación 2026-1'!G:G,"AF"))&gt;0," P01"," ")</f>
        <v xml:space="preserve"> </v>
      </c>
      <c r="AA67" s="78" t="str">
        <f>IF(SUM(COUNTIFS('Planificación 2026-1'!E:E,"FILIAL",'Planificación 2026-1'!W:W,C67,'Planificación 2026-1'!G:G,"EN"))&gt;0,"P02"," ")</f>
        <v xml:space="preserve"> </v>
      </c>
      <c r="AB67" s="78" t="str">
        <f>IF(SUM(COUNTIFS('Planificación 2026-1'!E:E,"FILIAL",'Planificación 2026-1'!W:W,C67,'Planificación 2026-1'!G:G,"IS"))&gt;0,"P03"," ")</f>
        <v xml:space="preserve"> </v>
      </c>
      <c r="AC67" s="78" t="str">
        <f>IF(SUM(COUNTIFS('Planificación 2026-1'!E:E,"FILIAL",'Planificación 2026-1'!W:W,C67,'Planificación 2026-1'!G:G,"PS"))&gt;0,"P04"," ")</f>
        <v xml:space="preserve"> </v>
      </c>
      <c r="AD67" s="78"/>
      <c r="AE67" s="78" t="str">
        <f>IF(SUM(COUNTIFS('Planificación 2026-1'!E:E,"FILIAL",'Planificación 2026-1'!W:W,C67,'Planificación 2026-1'!G:G,"IN"))&gt;0,"P06"," ")</f>
        <v xml:space="preserve"> </v>
      </c>
      <c r="AF67" s="78" t="str">
        <f>IF(SUM(COUNTIFS('Planificación 2026-1'!E:E,"FILIAL",'Planificación 2026-1'!W:W,C67,'Planificación 2026-1'!G:G,"CA"))&gt;0,"P07"," ")</f>
        <v xml:space="preserve"> </v>
      </c>
      <c r="AG67" s="78" t="str">
        <f>IF(SUM(COUNTIFS('Planificación 2026-1'!E:E,"FILIAL",'Planificación 2026-1'!W:W,C67,'Planificación 2026-1'!G:G,"DE"))&gt;0,"P08"," ")</f>
        <v xml:space="preserve"> </v>
      </c>
      <c r="AH67" s="78" t="str">
        <f>IF(SUM(COUNTIFS('Planificación 2026-1'!E:E,"FILIAL",'Planificación 2026-1'!W:W,C67,'Planificación 2026-1'!G:G,"OB"))&gt;0,"P09"," ")</f>
        <v xml:space="preserve"> </v>
      </c>
      <c r="AI67" s="78" t="str">
        <f>IF(SUM(COUNTIFS('Planificación 2026-1'!E:E,"FILIAL",'Planificación 2026-1'!W:W,C67,'Planificación 2026-1'!G:G,"MH"))&gt;0,"P31"," ")</f>
        <v xml:space="preserve"> </v>
      </c>
      <c r="AJ67" s="78" t="str">
        <f>IF(SUM(COUNTIFS('Planificación 2026-1'!E:E,"FILIAL",'Planificación 2026-1'!W:W,C67,'Planificación 2026-1'!G:G,"IC"))&gt;0,"P32"," ")</f>
        <v xml:space="preserve"> </v>
      </c>
      <c r="AK67" s="78" t="str">
        <f>IF(SUM(COUNTIFS('Planificación 2026-1'!E:E,"FILIAL",'Planificación 2026-1'!W:W,C67,'Planificación 2026-1'!G:G,"AR"))&gt;0,"P34"," ")</f>
        <v xml:space="preserve"> </v>
      </c>
      <c r="AL67" s="78" t="str">
        <f>IF(SUM(COUNTIFS('Planificación 2026-1'!E:E,"FILIAL",'Planificación 2026-1'!W:W,C67,'Planificación 2026-1'!G:G,"T1"))&gt;0,"P35"," ")</f>
        <v xml:space="preserve"> </v>
      </c>
      <c r="AM67" s="78" t="str">
        <f>IF(SUM(COUNTIFS('Planificación 2026-1'!E:E,"FILIAL",'Planificación 2026-1'!W:W,C67,'Planificación 2026-1'!G:G,"T3"))&gt;0,"P36"," ")</f>
        <v xml:space="preserve"> </v>
      </c>
      <c r="AN67" s="78" t="str">
        <f>IF(SUM(COUNTIFS('Planificación 2026-1'!E:E,"FILIAL",'Planificación 2026-1'!W:W,C67,'Planificación 2026-1'!G:G,"T2"))&gt;0,"P37"," ")</f>
        <v xml:space="preserve"> </v>
      </c>
      <c r="AO67" s="78" t="str">
        <f>IF(SUM(COUNTIFS('Planificación 2026-1'!E:E,"FILIAL",'Planificación 2026-1'!W:W,C67,'Planificación 2026-1'!G:G,"AE"))&gt;0,"P38"," ")</f>
        <v xml:space="preserve"> </v>
      </c>
      <c r="AP67" s="78" t="str">
        <f>IF(SUM(COUNTIFS('Planificación 2026-1'!E:E,"FILIAL",'Planificación 2026-1'!W:W,C67,'Planificación 2026-1'!G:G,"T4"))&gt;0,"P55"," ")</f>
        <v xml:space="preserve"> </v>
      </c>
      <c r="AQ67" s="78" t="str">
        <f>IF(SUM(COUNTIFS('Planificación 2026-1'!E:E,"SUNAMPE",'Planificación 2026-1'!W:W,C67,'Planificación 2026-1'!G:G,"AF"))&gt;0," P01"," ")</f>
        <v xml:space="preserve"> </v>
      </c>
      <c r="AR67" s="78" t="str">
        <f>IF(SUM(COUNTIFS('Planificación 2026-1'!E:E,"SUNAMPE",'Planificación 2026-1'!W:W,C67,'Planificación 2026-1'!G:G,"EN"))&gt;0,"P02"," ")</f>
        <v xml:space="preserve"> </v>
      </c>
      <c r="AS67" s="78" t="str">
        <f>IF(SUM(COUNTIFS('Planificación 2026-1'!E:E,"SUNAMPE",'Planificación 2026-1'!W:W,C67,'Planificación 2026-1'!G:G,"IS"))&gt;0,"P03"," ")</f>
        <v xml:space="preserve"> </v>
      </c>
      <c r="AT67" s="78" t="str">
        <f>IF(SUM(COUNTIFS('Planificación 2026-1'!E:E,"SUNAMPE",'Planificación 2026-1'!W:W,C67,'Planificación 2026-1'!G:G,"PS"))&gt;0,"P04"," ")</f>
        <v xml:space="preserve"> </v>
      </c>
      <c r="AU67" s="78"/>
      <c r="AV67" s="78" t="str">
        <f>IF(SUM(COUNTIFS('Planificación 2026-1'!E:E,"SUNAMPE",'Planificación 2026-1'!W:W,C67,'Planificación 2026-1'!G:G,"IN"))&gt;0,"P06"," ")</f>
        <v xml:space="preserve"> </v>
      </c>
      <c r="AW67" s="78" t="str">
        <f>IF(SUM(COUNTIFS('Planificación 2026-1'!E:E,"SUNAMPE",'Planificación 2026-1'!W:W,C67,'Planificación 2026-1'!G:G,"CA"))&gt;0,"P07"," ")</f>
        <v xml:space="preserve"> </v>
      </c>
      <c r="AX67" s="78" t="str">
        <f>IF(SUM(COUNTIFS('Planificación 2026-1'!E:E,"SUNAMPE",'Planificación 2026-1'!W:W,C67,'Planificación 2026-1'!G:G,"DE"))&gt;0,"P08"," ")</f>
        <v xml:space="preserve"> </v>
      </c>
      <c r="AY67" s="78" t="str">
        <f>IF(SUM(COUNTIFS('Planificación 2026-1'!E:E,"SUNAMPE",'Planificación 2026-1'!W:W,C67,'Planificación 2026-1'!G:G,"OB"))&gt;0,"P09"," ")</f>
        <v xml:space="preserve"> </v>
      </c>
      <c r="AZ67" s="78" t="str">
        <f>IF(SUM(COUNTIFS('Planificación 2026-1'!E:E,"SUNAMPE",'Planificación 2026-1'!W:W,C67,'Planificación 2026-1'!G:G,"MH"))&gt;0,"P31"," ")</f>
        <v xml:space="preserve"> </v>
      </c>
      <c r="BA67" s="78" t="str">
        <f>IF(SUM(COUNTIFS('Planificación 2026-1'!E:E,"SUNAMPE",'Planificación 2026-1'!W:W,C67,'Planificación 2026-1'!G:G,"IC"))&gt;0,"P32"," ")</f>
        <v xml:space="preserve"> </v>
      </c>
      <c r="BB67" s="78" t="str">
        <f>IF(SUM(COUNTIFS('Planificación 2026-1'!E:E,"SUNAMPE",'Planificación 2026-1'!W:W,C67,'Planificación 2026-1'!G:G,"AR"))&gt;0,"P34"," ")</f>
        <v xml:space="preserve"> </v>
      </c>
      <c r="BC67" s="78" t="str">
        <f>IF(SUM(COUNTIFS('Planificación 2026-1'!E:E,"SUNAMPE",'Planificación 2026-1'!W:W,C67,'Planificación 2026-1'!G:G,"T1"))&gt;0,"P35"," ")</f>
        <v xml:space="preserve"> </v>
      </c>
      <c r="BD67" s="78" t="str">
        <f>IF(SUM(COUNTIFS('Planificación 2026-1'!E:E,"SUNAMPE",'Planificación 2026-1'!W:W,C67,'Planificación 2026-1'!G:G,"T3"))&gt;0,"P36"," ")</f>
        <v xml:space="preserve"> </v>
      </c>
      <c r="BE67" s="78" t="str">
        <f>IF(SUM(COUNTIFS('Planificación 2026-1'!E:E,"SUNAMPE",'Planificación 2026-1'!W:W,C67,'Planificación 2026-1'!G:G,"T2"))&gt;0,"P37"," ")</f>
        <v xml:space="preserve"> </v>
      </c>
      <c r="BF67" s="78" t="str">
        <f>IF(SUM(COUNTIFS('Planificación 2026-1'!E:E,"SUNAMPE",'Planificación 2026-1'!W:W,C67,'Planificación 2026-1'!G:G,"AE"))&gt;0,"P38"," ")</f>
        <v xml:space="preserve"> </v>
      </c>
      <c r="BG67" s="78" t="str">
        <f>IF(SUM(COUNTIFS('Planificación 2026-1'!E:E,"SUNAMPE",'Planificación 2026-1'!W:W,C67,'Planificación 2026-1'!G:G,"T4"))&gt;0,"P55"," ")</f>
        <v xml:space="preserve"> </v>
      </c>
      <c r="BH67" s="78" t="str">
        <f>IF(SUM(COUNTIFS('Planificación 2026-1'!E:E,"HUAURA",'Planificación 2026-1'!W:W,C67,'Planificación 2026-1'!G:G,"AF"))&gt;0," P01"," ")</f>
        <v xml:space="preserve"> </v>
      </c>
      <c r="BI67" s="78" t="str">
        <f>IF(SUM(COUNTIFS('Planificación 2026-1'!E:E,"HUAURA",'Planificación 2026-1'!W:W,C67,'Planificación 2026-1'!G:G,"EN"))&gt;0,"P02"," ")</f>
        <v xml:space="preserve"> </v>
      </c>
      <c r="BJ67" s="78" t="str">
        <f>IF(SUM(COUNTIFS('Planificación 2026-1'!E:E,"HUAURA",'Planificación 2026-1'!W:W,C67,'Planificación 2026-1'!G:G,"IS"))&gt;0,"P03"," ")</f>
        <v xml:space="preserve"> </v>
      </c>
      <c r="BK67" s="78" t="str">
        <f>IF(SUM(COUNTIFS('Planificación 2026-1'!E:E,"HUAURA",'Planificación 2026-1'!W:W,C67,'Planificación 2026-1'!G:G,"PS"))&gt;0,"P04"," ")</f>
        <v xml:space="preserve"> </v>
      </c>
      <c r="BL67" s="78"/>
      <c r="BM67" s="78" t="str">
        <f>IF(SUM(COUNTIFS('Planificación 2026-1'!E:E,"HUAURA",'Planificación 2026-1'!W:W,C67,'Planificación 2026-1'!G:G,"IN"))&gt;0,"P06"," ")</f>
        <v xml:space="preserve"> </v>
      </c>
      <c r="BN67" s="78" t="str">
        <f>IF(SUM(COUNTIFS('Planificación 2026-1'!E:E,"HUAURA",'Planificación 2026-1'!W:W,C67,'Planificación 2026-1'!G:G,"CA"))&gt;0,"P07"," ")</f>
        <v xml:space="preserve"> </v>
      </c>
      <c r="BO67" s="78" t="str">
        <f>IF(SUM(COUNTIFS('Planificación 2026-1'!E:E,"HUAURA",'Planificación 2026-1'!W:W,C67,'Planificación 2026-1'!G:G,"DE"))&gt;0,"P08"," ")</f>
        <v xml:space="preserve"> </v>
      </c>
      <c r="BP67" s="78" t="str">
        <f>IF(SUM(COUNTIFS('Planificación 2026-1'!E:E,"HUAURA",'Planificación 2026-1'!W:W,C67,'Planificación 2026-1'!G:G,"OB"))&gt;0,"P09"," ")</f>
        <v xml:space="preserve"> </v>
      </c>
      <c r="BQ67" s="78" t="str">
        <f>IF(SUM(COUNTIFS('Planificación 2026-1'!E:E,"HUAURA",'Planificación 2026-1'!W:W,C67,'Planificación 2026-1'!G:G,"MH"))&gt;0,"P31"," ")</f>
        <v xml:space="preserve"> </v>
      </c>
      <c r="BR67" s="78" t="str">
        <f>IF(SUM(COUNTIFS('Planificación 2026-1'!E:E,"HUAURA",'Planificación 2026-1'!W:W,C67,'Planificación 2026-1'!G:G,"IC"))&gt;0,"P32"," ")</f>
        <v xml:space="preserve"> </v>
      </c>
      <c r="BS67" s="78" t="str">
        <f>IF(SUM(COUNTIFS('Planificación 2026-1'!E:E,"HUAURA",'Planificación 2026-1'!W:W,C67,'Planificación 2026-1'!G:G,"AR"))&gt;0,"P34"," ")</f>
        <v xml:space="preserve"> </v>
      </c>
      <c r="BT67" s="78" t="str">
        <f>IF(SUM(COUNTIFS('Planificación 2026-1'!E:E,"HUAURA",'Planificación 2026-1'!W:W,C67,'Planificación 2026-1'!G:G,"T1"))&gt;0,"P35"," ")</f>
        <v xml:space="preserve"> </v>
      </c>
      <c r="BU67" s="78" t="str">
        <f>IF(SUM(COUNTIFS('Planificación 2026-1'!E:E,"HUAURA",'Planificación 2026-1'!W:W,C67,'Planificación 2026-1'!G:G,"T3"))&gt;0,"P36"," ")</f>
        <v xml:space="preserve"> </v>
      </c>
      <c r="BV67" s="78" t="str">
        <f>IF(SUM(COUNTIFS('Planificación 2026-1'!E:E,"HUAURA",'Planificación 2026-1'!W:W,C67,'Planificación 2026-1'!G:G,"T2"))&gt;0,"P37"," ")</f>
        <v xml:space="preserve"> </v>
      </c>
      <c r="BW67" s="78" t="str">
        <f>IF(SUM(COUNTIFS('Planificación 2026-1'!E:E,"HUAURA",'Planificación 2026-1'!W:W,C67,'Planificación 2026-1'!G:G,"AE"))&gt;0,"P38"," ")</f>
        <v xml:space="preserve"> </v>
      </c>
      <c r="BX67" s="78" t="str">
        <f>IF(SUM(COUNTIFS('Planificación 2026-1'!E:E,"HUAURA",'Planificación 2026-1'!W:W,C67,'Planificación 2026-1'!G:G,"T4"))&gt;0,"P55"," ")</f>
        <v xml:space="preserve"> </v>
      </c>
      <c r="BY67" s="79">
        <f>SUMIFS('Planificación 2026-1'!R:R,'Planificación 2026-1'!W:W,C67,'Planificación 2026-1'!G:G,"AF",'Planificación 2026-1'!H:H,"&gt;2")</f>
        <v>0</v>
      </c>
      <c r="BZ67" s="79">
        <f>SUMIFS('Planificación 2026-1'!R:R,'Planificación 2026-1'!W:W,C67,'Planificación 2026-1'!G:G,"EN",'Planificación 2026-1'!H:H,"&gt;2")</f>
        <v>0</v>
      </c>
      <c r="CA67" s="79">
        <f>SUMIFS('Planificación 2026-1'!R:R,'Planificación 2026-1'!W:W,C67,'Planificación 2026-1'!G:G,"IS",'Planificación 2026-1'!H:H,"&gt;2")</f>
        <v>0</v>
      </c>
      <c r="CB67" s="79">
        <f>SUMIFS('Planificación 2026-1'!R:R,'Planificación 2026-1'!W:W,C67,'Planificación 2026-1'!G:G,"PS",'Planificación 2026-1'!H:H,"&gt;2")</f>
        <v>0</v>
      </c>
      <c r="CC67" s="79">
        <f>SUMIFS('Planificación 2026-1'!R:R,'Planificación 2026-1'!W:W,C67,'Planificación 2026-1'!G:G,"IN",'Planificación 2026-1'!H:H,"&gt;2")</f>
        <v>0</v>
      </c>
      <c r="CD67" s="79">
        <f>SUMIFS('Planificación 2026-1'!R:R,'Planificación 2026-1'!W:W,C67,'Planificación 2026-1'!G:G,"CA",'Planificación 2026-1'!H:H,"&gt;2")</f>
        <v>0</v>
      </c>
      <c r="CE67" s="79">
        <f>SUMIFS('Planificación 2026-1'!R:R,'Planificación 2026-1'!W:W,C67,'Planificación 2026-1'!G:G,"DE",'Planificación 2026-1'!H:H,"&gt;2")</f>
        <v>0</v>
      </c>
      <c r="CF67" s="79">
        <f>SUMIFS('Planificación 2026-1'!R:R,'Planificación 2026-1'!W:W,C67,'Planificación 2026-1'!G:G,"OB",'Planificación 2026-1'!H:H,"&gt;2")</f>
        <v>0</v>
      </c>
      <c r="CG67" s="79">
        <f>SUMIFS('Planificación 2026-1'!R:R,'Planificación 2026-1'!W:W,C67,'Planificación 2026-1'!G:G,"MH",'Planificación 2026-1'!H:H,"&gt;2")</f>
        <v>0</v>
      </c>
      <c r="CH67" s="79">
        <f>SUMIFS('Planificación 2026-1'!R:R,'Planificación 2026-1'!W:W,C67,'Planificación 2026-1'!G:G,"IC",'Planificación 2026-1'!H:H,"&gt;2")</f>
        <v>0</v>
      </c>
      <c r="CI67" s="79">
        <f>SUMIFS('Planificación 2026-1'!R:R,'Planificación 2026-1'!W:W,C67,'Planificación 2026-1'!G:G,"AR",'Planificación 2026-1'!H:H,"&gt;2")</f>
        <v>0</v>
      </c>
      <c r="CJ67" s="79">
        <f>SUMIFS('Planificación 2026-1'!R:R,'Planificación 2026-1'!W:W,C67,'Planificación 2026-1'!G:G,"T1",'Planificación 2026-1'!H:H,"&gt;2")</f>
        <v>0</v>
      </c>
      <c r="CK67" s="79">
        <f>SUMIFS('Planificación 2026-1'!R:R,'Planificación 2026-1'!W:W,C67,'Planificación 2026-1'!G:G,"T3",'Planificación 2026-1'!H:H,"&gt;2")</f>
        <v>0</v>
      </c>
      <c r="CL67" s="79">
        <f>SUMIFS('Planificación 2026-1'!R:R,'Planificación 2026-1'!W:W,C67,'Planificación 2026-1'!G:G,"T2",'Planificación 2026-1'!H:H,"&gt;2")</f>
        <v>0</v>
      </c>
      <c r="CM67" s="79">
        <f>SUMIFS('Planificación 2026-1'!R:R,'Planificación 2026-1'!W:W,C67,'Planificación 2026-1'!G:G,"AE",'Planificación 2026-1'!H:H,"&gt;2")</f>
        <v>0</v>
      </c>
      <c r="CN67" s="79">
        <f>SUMIFS('Planificación 2026-1'!R:R,'Planificación 2026-1'!W:W,C67,'Planificación 2026-1'!G:G,"T4",'Planificación 2026-1'!H:H,"&gt;2")</f>
        <v>0</v>
      </c>
      <c r="CO67" s="79">
        <f>SUMIFS('Planificación 2026-1'!R:R,'Planificación 2026-1'!W:W,C67,'Planificación 2026-1'!G:G,"AF",'Planificación 2026-1'!H:H,"&lt;3")</f>
        <v>0</v>
      </c>
      <c r="CP67" s="79">
        <f>SUMIFS('Planificación 2026-1'!R:R,'Planificación 2026-1'!W:W,C67,'Planificación 2026-1'!G:G,"EN",'Planificación 2026-1'!H:H,"&lt;3")</f>
        <v>0</v>
      </c>
      <c r="CQ67" s="79">
        <f>SUMIFS('Planificación 2026-1'!R:R,'Planificación 2026-1'!W:W,C67,'Planificación 2026-1'!G:G,"IS",'Planificación 2026-1'!H:H,"&lt;3")</f>
        <v>0</v>
      </c>
      <c r="CR67" s="79">
        <f>SUMIFS('Planificación 2026-1'!R:R,'Planificación 2026-1'!W:W,C67,'Planificación 2026-1'!G:G,"PS",'Planificación 2026-1'!H:H,"&lt;3")</f>
        <v>0</v>
      </c>
      <c r="CS67" s="79">
        <f>SUMIFS('Planificación 2026-1'!R:R,'Planificación 2026-1'!W:W,C67,'Planificación 2026-1'!G:G,"IN",'Planificación 2026-1'!H:H,"&lt;3")</f>
        <v>0</v>
      </c>
      <c r="CT67" s="79">
        <f>SUMIFS('Planificación 2026-1'!R:R,'Planificación 2026-1'!W:W,C67,'Planificación 2026-1'!G:G,"CA",'Planificación 2026-1'!H:H,"&lt;3")</f>
        <v>0</v>
      </c>
      <c r="CU67" s="79">
        <f>SUMIFS('Planificación 2026-1'!R:R,'Planificación 2026-1'!W:W,C67,'Planificación 2026-1'!G:G,"DE",'Planificación 2026-1'!H:H,"&lt;3")</f>
        <v>0</v>
      </c>
      <c r="CV67" s="79">
        <f>SUMIFS('Planificación 2026-1'!R:R,'Planificación 2026-1'!W:W,C67,'Planificación 2026-1'!G:G,"OB",'Planificación 2026-1'!H:H,"&lt;3")</f>
        <v>0</v>
      </c>
      <c r="CW67" s="79">
        <f>SUMIFS('Planificación 2026-1'!R:R,'Planificación 2026-1'!W:W,C67,'Planificación 2026-1'!G:G,"MH",'Planificación 2026-1'!H:H,"&lt;3")</f>
        <v>0</v>
      </c>
      <c r="CX67" s="79">
        <f>SUMIFS('Planificación 2026-1'!R:R,'Planificación 2026-1'!W:W,C67,'Planificación 2026-1'!G:G,"IC",'Planificación 2026-1'!H:H,"&lt;3")</f>
        <v>0</v>
      </c>
      <c r="CY67" s="79">
        <f>SUMIFS('Planificación 2026-1'!R:R,'Planificación 2026-1'!W:W,C67,'Planificación 2026-1'!G:G,"AR",'Planificación 2026-1'!H:H,"&lt;3")</f>
        <v>0</v>
      </c>
      <c r="CZ67" s="79">
        <f>SUMIFS('Planificación 2026-1'!R:R,'Planificación 2026-1'!W:W,C67,'Planificación 2026-1'!G:G,"T1",'Planificación 2026-1'!H:H,"&lt;3")</f>
        <v>0</v>
      </c>
      <c r="DA67" s="79">
        <f>SUMIFS('Planificación 2026-1'!R:R,'Planificación 2026-1'!W:W,C67,'Planificación 2026-1'!G:G,"T3",'Planificación 2026-1'!H:H,"&lt;3")</f>
        <v>0</v>
      </c>
      <c r="DB67" s="79">
        <f>SUMIFS('Planificación 2026-1'!R:R,'Planificación 2026-1'!W:W,C67,'Planificación 2026-1'!G:G,"T2",'Planificación 2026-1'!H:H,"&lt;3")</f>
        <v>0</v>
      </c>
      <c r="DC67" s="79">
        <f>SUMIFS('Planificación 2026-1'!R:R,'Planificación 2026-1'!W:W,C67,'Planificación 2026-1'!G:G,"AE",'Planificación 2026-1'!H:H,"&lt;3")</f>
        <v>0</v>
      </c>
      <c r="DD67" s="79">
        <f>SUMIFS('Planificación 2026-1'!R:R,'Planificación 2026-1'!W:W,C67,'Planificación 2026-1'!G:G,"T4",'Planificación 2026-1'!H:H,"&lt;3")</f>
        <v>0</v>
      </c>
      <c r="DE67" s="78" t="str">
        <f t="shared" si="4"/>
        <v/>
      </c>
      <c r="DF67" s="30">
        <f>IF(C67="","",SUMIFS('Planificación 2026-1'!R:R,'Planificación 2026-1'!W:W,C67,'Planificación 2026-1'!E:E,"PRINCIPAL",'Planificación 2026-1'!X:X,"VIRTUAL"))</f>
        <v>0</v>
      </c>
      <c r="DG67" s="30">
        <f>IF(C67="","",SUMIFS('Planificación 2026-1'!R:R,'Planificación 2026-1'!W:W,C67,'Planificación 2026-1'!E:E,"PRINCIPAL",'Planificación 2026-1'!X:X,"PRESENCIAL"))</f>
        <v>0</v>
      </c>
      <c r="DH67" s="30">
        <f>IF(C67="","",SUMIFS('Planificación 2026-1'!R:R,'Planificación 2026-1'!W:W,C67,'Planificación 2026-1'!E:E,"PRINCIPAL",'Planificación 2026-1'!X:X,"HIBRIDO PRESENCIAL"))</f>
        <v>0</v>
      </c>
      <c r="DI67" s="78" t="str">
        <f t="shared" si="5"/>
        <v/>
      </c>
      <c r="DJ67" s="78">
        <f>IF(C67="","",SUMIFS('Planificación 2026-1'!R:R,'Planificación 2026-1'!W:W,C67,'Planificación 2026-1'!E:E,"FILIAL",'Planificación 2026-1'!X:X,"VIRTUAL"))</f>
        <v>0</v>
      </c>
      <c r="DK67" s="80">
        <f>IF(C67="","",SUMIFS('Planificación 2026-1'!R:R,'Planificación 2026-1'!W:W,C67,'Planificación 2026-1'!E:E,"FILIAL",'Planificación 2026-1'!X:X,"PRESENCIAL"))</f>
        <v>0</v>
      </c>
      <c r="DL67" s="42">
        <f>IF(C67="","",SUMIFS('Planificación 2026-1'!R:R,'Planificación 2026-1'!W:W,C67,'Planificación 2026-1'!E:E,"FILIAL",'Planificación 2026-1'!X:X,"HIBRIDO PRESENCIAL"))</f>
        <v>0</v>
      </c>
      <c r="DM67" s="81" t="str">
        <f t="shared" si="6"/>
        <v/>
      </c>
      <c r="DN67" s="78">
        <f>IF(C67="","",SUMIFS('Planificación 2026-1'!R:R,'Planificación 2026-1'!W:W,C67,'Planificación 2026-1'!E:E,"SUNAMPE",'Planificación 2026-1'!X:X,"VIRTUAL"))</f>
        <v>0</v>
      </c>
      <c r="DO67" s="42">
        <f>IF(C67="","",SUMIFS('Planificación 2026-1'!R:R,'Planificación 2026-1'!W:W,C67,'Planificación 2026-1'!E:E,"SUNAMPE",'Planificación 2026-1'!X:X,"PRESENCIAL"))</f>
        <v>0</v>
      </c>
      <c r="DP67" s="81" t="str">
        <f t="shared" si="7"/>
        <v/>
      </c>
      <c r="DQ67" s="78">
        <f>IF(C67="","",SUMIFS('Planificación 2026-1'!R:R,'Planificación 2026-1'!W:W,C67,'Planificación 2026-1'!E:E,"HUAURA",'Planificación 2026-1'!X:X,"VIRTUAL"))</f>
        <v>0</v>
      </c>
      <c r="DR67" s="42">
        <f>IF(C67="","",SUMIFS('Planificación 2026-1'!R:R,'Planificación 2026-1'!W:W,C67,'Planificación 2026-1'!E:E,"HUAURA",'Planificación 2026-1'!X:X,"PRESENCIAL"))</f>
        <v>0</v>
      </c>
      <c r="DS67" s="48">
        <f>SUMIFS('Planificación 2026-1'!R:R,'Planificación 2026-1'!W:W,C67,'Planificación 2026-1'!E:E,"PRINCIPAL",'Planificación 2026-1'!X:X,"VIRTUAL",'Planificación 2026-1'!H:H,"&gt;2")</f>
        <v>0</v>
      </c>
      <c r="DT67" s="48">
        <f>SUMIFS('Planificación 2026-1'!R:R,'Planificación 2026-1'!W:W,C67,'Planificación 2026-1'!E:E,"PRINCIPAL",'Planificación 2026-1'!X:X,"&lt;&gt;VIRTUAL",'Planificación 2026-1'!H:H,"&gt;2")</f>
        <v>0</v>
      </c>
      <c r="DU67" s="48">
        <f>SUMIFS('Planificación 2026-1'!R:R,'Planificación 2026-1'!W:W,C67,'Planificación 2026-1'!E:E,"SUNAMPE",'Planificación 2026-1'!X:X,"VIRTUAL",'Planificación 2026-1'!H:H,"&gt;2")</f>
        <v>0</v>
      </c>
      <c r="DV67" s="48">
        <f>SUMIFS('Planificación 2026-1'!R:R,'Planificación 2026-1'!W:W,C67,'Planificación 2026-1'!E:E,"SUNAMPE",'Planificación 2026-1'!X:X,"&lt;&gt;VIRTUAL",'Planificación 2026-1'!H:H,"&gt;2")</f>
        <v>0</v>
      </c>
      <c r="DW67" s="48">
        <f>SUMIFS('Planificación 2026-1'!R:R,'Planificación 2026-1'!W:W,C67,'Planificación 2026-1'!E:E,"FILIAL",'Planificación 2026-1'!X:X,"VIRTUAL",'Planificación 2026-1'!H:H,"&gt;2")</f>
        <v>0</v>
      </c>
      <c r="DX67" s="48">
        <f>SUMIFS('Planificación 2026-1'!R:R,'Planificación 2026-1'!W:W,C67,'Planificación 2026-1'!E:E,"FILIAL",'Planificación 2026-1'!X:X,"&lt;&gt;VIRTUAL",'Planificación 2026-1'!H:H,"&gt;2")</f>
        <v>0</v>
      </c>
      <c r="DY67" s="48">
        <f>SUMIFS('Planificación 2026-1'!R:R,'Planificación 2026-1'!W:W,C67,'Planificación 2026-1'!E:E,"PORUMA",'Planificación 2026-1'!X:X,"VIRTUAL",'Planificación 2026-1'!H:H,"&gt;2")</f>
        <v>0</v>
      </c>
      <c r="DZ67" s="48">
        <f>SUMIFS('Planificación 2026-1'!R:R,'Planificación 2026-1'!W:W,C67,'Planificación 2026-1'!E:E,"PORUMA",'Planificación 2026-1'!X:X,"&lt;&gt;VIRTUAL",'Planificación 2026-1'!H:H,"&gt;2")</f>
        <v>0</v>
      </c>
      <c r="EA67" s="48">
        <f>SUMIFS('Planificación 2026-1'!R:R,'Planificación 2026-1'!W:W,C67,'Planificación 2026-1'!E:E,"HUAURA",'Planificación 2026-1'!X:X,"VIRTUAL",'Planificación 2026-1'!H:H,"&gt;2")</f>
        <v>0</v>
      </c>
      <c r="EB67" s="48">
        <f>SUMIFS('Planificación 2026-1'!R:R,'Planificación 2026-1'!W:W,C67,'Planificación 2026-1'!E:E,"HUAURA",'Planificación 2026-1'!X:X,"&lt;&gt;VIRTUAL",'Planificación 2026-1'!H:H,"&gt;2")</f>
        <v>0</v>
      </c>
      <c r="EC67" s="48">
        <f>SUMIFS('Planificación 2026-1'!R:R,'Planificación 2026-1'!W:W,C67,'Planificación 2026-1'!E:E,"PRINCIPAL",'Planificación 2026-1'!X:X,"VIRTUAL",'Planificación 2026-1'!H:H,"&lt;3")</f>
        <v>0</v>
      </c>
      <c r="ED67" s="48">
        <f>SUMIFS('Planificación 2026-1'!R:R,'Planificación 2026-1'!W:W,C67,'Planificación 2026-1'!E:E,"PRINCIPAL",'Planificación 2026-1'!X:X,"&lt;&gt;VIRTUAL",'Planificación 2026-1'!H:H,"&lt;3")</f>
        <v>0</v>
      </c>
      <c r="EE67" s="48">
        <f>SUMIFS('Planificación 2026-1'!R:R,'Planificación 2026-1'!W:W,C67,'Planificación 2026-1'!E:E,"SUNAMPE",'Planificación 2026-1'!X:X,"VIRTUAL",'Planificación 2026-1'!H:H,"&lt;3")</f>
        <v>0</v>
      </c>
      <c r="EF67" s="48">
        <f>SUMIFS('Planificación 2026-1'!R:R,'Planificación 2026-1'!W:W,C67,'Planificación 2026-1'!E:E,"SUNAMPE",'Planificación 2026-1'!X:X,"&lt;&gt;VIRTUAL",'Planificación 2026-1'!H:H,"&lt;3")</f>
        <v>0</v>
      </c>
      <c r="EG67" s="48">
        <f>SUMIFS('Planificación 2026-1'!R:R,'Planificación 2026-1'!W:W,C67,'Planificación 2026-1'!E:E,"FILIAL",'Planificación 2026-1'!X:X,"VIRTUAL",'Planificación 2026-1'!H:H,"&lt;3")</f>
        <v>0</v>
      </c>
      <c r="EH67" s="48">
        <f>SUMIFS('Planificación 2026-1'!R:R,'Planificación 2026-1'!W:W,C67,'Planificación 2026-1'!E:E,"FILIAL",'Planificación 2026-1'!X:X,"&lt;&gt;VIRTUAL",'Planificación 2026-1'!H:H,"&lt;3")</f>
        <v>0</v>
      </c>
      <c r="EI67" s="48">
        <f>SUMIFS('Planificación 2026-1'!R:R,'Planificación 2026-1'!W:W,C67,'Planificación 2026-1'!E:E,"PORUMA",'Planificación 2026-1'!X:X,"VIRTUAL",'Planificación 2026-1'!H:H,"&lt;3")</f>
        <v>0</v>
      </c>
      <c r="EJ67" s="48">
        <f>SUMIFS('Planificación 2026-1'!R:R,'Planificación 2026-1'!W:W,C67,'Planificación 2026-1'!E:E,"PORUMA",'Planificación 2026-1'!X:X,"&lt;&gt;VIRTUAL",'Planificación 2026-1'!H:H,"&lt;3")</f>
        <v>0</v>
      </c>
      <c r="EK67" s="48">
        <f>SUMIFS('Planificación 2026-1'!R:R,'Planificación 2026-1'!W:W,C67,'Planificación 2026-1'!E:E,"HUAURA",'Planificación 2026-1'!X:X,"VIRTUAL",'Planificación 2026-1'!H:H,"&lt;3")</f>
        <v>0</v>
      </c>
      <c r="EL67" s="48">
        <f>SUMIFS('Planificación 2026-1'!R:R,'Planificación 2026-1'!W:W,C67,'Planificación 2026-1'!E:E,"HUAURA",'Planificación 2026-1'!X:X,"&lt;&gt;VIRTUAL",'Planificación 2026-1'!H:H,"&lt;3")</f>
        <v>0</v>
      </c>
      <c r="EM67" s="48">
        <f t="shared" si="8"/>
        <v>0</v>
      </c>
      <c r="EN67" s="48">
        <f t="shared" si="9"/>
        <v>0</v>
      </c>
      <c r="EO67" s="48">
        <f t="shared" si="10"/>
        <v>0</v>
      </c>
      <c r="EP67" s="48">
        <f t="shared" si="11"/>
        <v>0</v>
      </c>
      <c r="EQ67" s="48">
        <f t="shared" si="12"/>
        <v>0</v>
      </c>
      <c r="ER67" s="48"/>
      <c r="ES67" s="48">
        <f t="shared" si="13"/>
        <v>0</v>
      </c>
      <c r="ET67" s="48">
        <f t="shared" si="14"/>
        <v>0</v>
      </c>
      <c r="EU67" s="48" t="b">
        <f t="shared" si="15"/>
        <v>1</v>
      </c>
      <c r="EV67" s="48" t="str">
        <f t="shared" si="16"/>
        <v/>
      </c>
      <c r="EW67" s="48" t="str">
        <f t="shared" si="17"/>
        <v>PRESENCIAL</v>
      </c>
    </row>
    <row r="68" spans="1:153" x14ac:dyDescent="0.3">
      <c r="A68" s="53"/>
      <c r="B68" s="383">
        <v>65</v>
      </c>
      <c r="C68" s="107" t="s">
        <v>76</v>
      </c>
      <c r="D68" s="82">
        <f>SUMIF('Planificación 2026-1'!W:W,C68,'Planificación 2026-1'!R:R)</f>
        <v>8</v>
      </c>
      <c r="E68" s="384" t="s">
        <v>319</v>
      </c>
      <c r="F68" s="107" t="s">
        <v>430</v>
      </c>
      <c r="G68" s="107" t="s">
        <v>328</v>
      </c>
      <c r="H68" s="107" t="s">
        <v>448</v>
      </c>
      <c r="I68" s="77" t="str">
        <f>IF(SUM(COUNTIFS('Planificación 2026-1'!E:E,"PRINCIPAL",'Planificación 2026-1'!W:W,C68,'Planificación 2026-1'!G:G,"AF"))&gt;0,"P01"," ")</f>
        <v xml:space="preserve"> </v>
      </c>
      <c r="J68" s="78" t="str">
        <f>IF(SUM(COUNTIFS('Planificación 2026-1'!E:E,"PRINCIPAL",'Planificación 2026-1'!W:W,C68,'Planificación 2026-1'!G:G,"EN"))&gt;0,"P02"," ")</f>
        <v xml:space="preserve"> </v>
      </c>
      <c r="K68" s="78" t="str">
        <f>IF(SUM(COUNTIFS('Planificación 2026-1'!E:E,"PRINCIPAL",'Planificación 2026-1'!W:W,C68,'Planificación 2026-1'!G:G,"IS"))&gt;0,"P03"," ")</f>
        <v xml:space="preserve"> </v>
      </c>
      <c r="L68" s="78" t="str">
        <f>IF(SUM(COUNTIFS('Planificación 2026-1'!E:E,"PRINCIPAL",'Planificación 2026-1'!W:W,C68,'Planificación 2026-1'!G:G,"PS"))&gt;0,"P04"," ")</f>
        <v xml:space="preserve"> </v>
      </c>
      <c r="M68" s="78"/>
      <c r="N68" s="78" t="str">
        <f>IF(SUM(COUNTIFS('Planificación 2026-1'!E:E,"PRINCIPAL",'Planificación 2026-1'!W:W,C68,'Planificación 2026-1'!G:G,"IN"))&gt;0,"P06"," ")</f>
        <v xml:space="preserve"> </v>
      </c>
      <c r="O68" s="78" t="str">
        <f>IF(SUM(COUNTIFS('Planificación 2026-1'!E:E,"PRINCIPAL",'Planificación 2026-1'!W:W,C68,'Planificación 2026-1'!G:G,"CA"))&gt;0,"P07"," ")</f>
        <v xml:space="preserve"> </v>
      </c>
      <c r="P68" s="78" t="str">
        <f>IF(SUM(COUNTIFS('Planificación 2026-1'!E:E,"PRINCIPAL",'Planificación 2026-1'!W:W,C68,'Planificación 2026-1'!G:G,"DE"))&gt;0,"P08"," ")</f>
        <v xml:space="preserve"> </v>
      </c>
      <c r="Q68" s="78" t="str">
        <f>IF(SUM(COUNTIFS('Planificación 2026-1'!E:E,"PRINCIPAL",'Planificación 2026-1'!W:W,C68,'Planificación 2026-1'!G:G,"OB"))&gt;0,"P09"," ")</f>
        <v xml:space="preserve"> </v>
      </c>
      <c r="R68" s="78" t="str">
        <f>IF(SUM(COUNTIFS('Planificación 2026-1'!E:E,"PRINCIPAL",'Planificación 2026-1'!W:W,C68,'Planificación 2026-1'!G:G,"MH"))&gt;0,"P31"," ")</f>
        <v xml:space="preserve"> </v>
      </c>
      <c r="S68" s="78" t="str">
        <f>IF(SUM(COUNTIFS('Planificación 2026-1'!E:E,"PRINCIPAL",'Planificación 2026-1'!W:W,C68,'Planificación 2026-1'!G:G,"IC"))&gt;0,"P32"," ")</f>
        <v xml:space="preserve"> </v>
      </c>
      <c r="T68" s="78" t="str">
        <f>IF(SUM(COUNTIFS('Planificación 2026-1'!E:E,"PRINCIPAL",'Planificación 2026-1'!W:W,C68,'Planificación 2026-1'!G:G,"AR"))&gt;0,"P34"," ")</f>
        <v xml:space="preserve"> </v>
      </c>
      <c r="U68" s="78" t="str">
        <f>IF(SUM(COUNTIFS('Planificación 2026-1'!E:E,"PRINCIPAL",'Planificación 2026-1'!W:W,C68,'Planificación 2026-1'!G:G,"T1"))&gt;0,"P35"," ")</f>
        <v xml:space="preserve"> </v>
      </c>
      <c r="V68" s="78" t="str">
        <f>IF(SUM(COUNTIFS('Planificación 2026-1'!E:E,"PRINCIPAL",'Planificación 2026-1'!W:W,C68,'Planificación 2026-1'!G:G,"T3"))&gt;0,"P36"," ")</f>
        <v xml:space="preserve"> </v>
      </c>
      <c r="W68" s="78" t="str">
        <f>IF(SUM(COUNTIFS('Planificación 2026-1'!E:E,"PRINCIPAL",'Planificación 2026-1'!W:W,C68,'Planificación 2026-1'!G:G,"T2"))&gt;0,"P37"," ")</f>
        <v xml:space="preserve"> </v>
      </c>
      <c r="X68" s="78" t="str">
        <f>IF(SUM(COUNTIFS('Planificación 2026-1'!E:E,"PRINCIPAL",'Planificación 2026-1'!W:W,C68,'Planificación 2026-1'!G:G,"AE"))&gt;0,"P38"," ")</f>
        <v xml:space="preserve"> </v>
      </c>
      <c r="Y68" s="78" t="str">
        <f>IF(SUM(COUNTIFS('Planificación 2026-1'!E:E,"PRINCIPAL",'Planificación 2026-1'!W:W,C68,'Planificación 2026-1'!G:G,"T4"))&gt;0,"P55"," ")</f>
        <v xml:space="preserve"> </v>
      </c>
      <c r="Z68" s="78" t="str">
        <f>IF(SUM(COUNTIFS('Planificación 2026-1'!E:E,"FILIAL",'Planificación 2026-1'!W:W,C68,'Planificación 2026-1'!G:G,"AF"))&gt;0," P01"," ")</f>
        <v xml:space="preserve"> </v>
      </c>
      <c r="AA68" s="78" t="str">
        <f>IF(SUM(COUNTIFS('Planificación 2026-1'!E:E,"FILIAL",'Planificación 2026-1'!W:W,C68,'Planificación 2026-1'!G:G,"EN"))&gt;0,"P02"," ")</f>
        <v xml:space="preserve"> </v>
      </c>
      <c r="AB68" s="78" t="str">
        <f>IF(SUM(COUNTIFS('Planificación 2026-1'!E:E,"FILIAL",'Planificación 2026-1'!W:W,C68,'Planificación 2026-1'!G:G,"IS"))&gt;0,"P03"," ")</f>
        <v xml:space="preserve"> </v>
      </c>
      <c r="AC68" s="78" t="str">
        <f>IF(SUM(COUNTIFS('Planificación 2026-1'!E:E,"FILIAL",'Planificación 2026-1'!W:W,C68,'Planificación 2026-1'!G:G,"PS"))&gt;0,"P04"," ")</f>
        <v xml:space="preserve"> </v>
      </c>
      <c r="AD68" s="78"/>
      <c r="AE68" s="78" t="str">
        <f>IF(SUM(COUNTIFS('Planificación 2026-1'!E:E,"FILIAL",'Planificación 2026-1'!W:W,C68,'Planificación 2026-1'!G:G,"IN"))&gt;0,"P06"," ")</f>
        <v xml:space="preserve"> </v>
      </c>
      <c r="AF68" s="78" t="str">
        <f>IF(SUM(COUNTIFS('Planificación 2026-1'!E:E,"FILIAL",'Planificación 2026-1'!W:W,C68,'Planificación 2026-1'!G:G,"CA"))&gt;0,"P07"," ")</f>
        <v xml:space="preserve"> </v>
      </c>
      <c r="AG68" s="78" t="str">
        <f>IF(SUM(COUNTIFS('Planificación 2026-1'!E:E,"FILIAL",'Planificación 2026-1'!W:W,C68,'Planificación 2026-1'!G:G,"DE"))&gt;0,"P08"," ")</f>
        <v xml:space="preserve"> </v>
      </c>
      <c r="AH68" s="78" t="str">
        <f>IF(SUM(COUNTIFS('Planificación 2026-1'!E:E,"FILIAL",'Planificación 2026-1'!W:W,C68,'Planificación 2026-1'!G:G,"OB"))&gt;0,"P09"," ")</f>
        <v xml:space="preserve"> </v>
      </c>
      <c r="AI68" s="78" t="str">
        <f>IF(SUM(COUNTIFS('Planificación 2026-1'!E:E,"FILIAL",'Planificación 2026-1'!W:W,C68,'Planificación 2026-1'!G:G,"MH"))&gt;0,"P31"," ")</f>
        <v xml:space="preserve"> </v>
      </c>
      <c r="AJ68" s="78" t="str">
        <f>IF(SUM(COUNTIFS('Planificación 2026-1'!E:E,"FILIAL",'Planificación 2026-1'!W:W,C68,'Planificación 2026-1'!G:G,"IC"))&gt;0,"P32"," ")</f>
        <v xml:space="preserve"> </v>
      </c>
      <c r="AK68" s="78" t="str">
        <f>IF(SUM(COUNTIFS('Planificación 2026-1'!E:E,"FILIAL",'Planificación 2026-1'!W:W,C68,'Planificación 2026-1'!G:G,"AR"))&gt;0,"P34"," ")</f>
        <v xml:space="preserve"> </v>
      </c>
      <c r="AL68" s="78" t="str">
        <f>IF(SUM(COUNTIFS('Planificación 2026-1'!E:E,"FILIAL",'Planificación 2026-1'!W:W,C68,'Planificación 2026-1'!G:G,"T1"))&gt;0,"P35"," ")</f>
        <v xml:space="preserve"> </v>
      </c>
      <c r="AM68" s="78" t="str">
        <f>IF(SUM(COUNTIFS('Planificación 2026-1'!E:E,"FILIAL",'Planificación 2026-1'!W:W,C68,'Planificación 2026-1'!G:G,"T3"))&gt;0,"P36"," ")</f>
        <v xml:space="preserve"> </v>
      </c>
      <c r="AN68" s="78" t="str">
        <f>IF(SUM(COUNTIFS('Planificación 2026-1'!E:E,"FILIAL",'Planificación 2026-1'!W:W,C68,'Planificación 2026-1'!G:G,"T2"))&gt;0,"P37"," ")</f>
        <v xml:space="preserve"> </v>
      </c>
      <c r="AO68" s="78" t="str">
        <f>IF(SUM(COUNTIFS('Planificación 2026-1'!E:E,"FILIAL",'Planificación 2026-1'!W:W,C68,'Planificación 2026-1'!G:G,"AE"))&gt;0,"P38"," ")</f>
        <v xml:space="preserve"> </v>
      </c>
      <c r="AP68" s="78" t="str">
        <f>IF(SUM(COUNTIFS('Planificación 2026-1'!E:E,"FILIAL",'Planificación 2026-1'!W:W,C68,'Planificación 2026-1'!G:G,"T4"))&gt;0,"P55"," ")</f>
        <v xml:space="preserve"> </v>
      </c>
      <c r="AQ68" s="78" t="str">
        <f>IF(SUM(COUNTIFS('Planificación 2026-1'!E:E,"SUNAMPE",'Planificación 2026-1'!W:W,C68,'Planificación 2026-1'!G:G,"AF"))&gt;0," P01"," ")</f>
        <v xml:space="preserve"> </v>
      </c>
      <c r="AR68" s="78" t="str">
        <f>IF(SUM(COUNTIFS('Planificación 2026-1'!E:E,"SUNAMPE",'Planificación 2026-1'!W:W,C68,'Planificación 2026-1'!G:G,"EN"))&gt;0,"P02"," ")</f>
        <v xml:space="preserve"> </v>
      </c>
      <c r="AS68" s="78" t="str">
        <f>IF(SUM(COUNTIFS('Planificación 2026-1'!E:E,"SUNAMPE",'Planificación 2026-1'!W:W,C68,'Planificación 2026-1'!G:G,"IS"))&gt;0,"P03"," ")</f>
        <v xml:space="preserve"> </v>
      </c>
      <c r="AT68" s="78" t="str">
        <f>IF(SUM(COUNTIFS('Planificación 2026-1'!E:E,"SUNAMPE",'Planificación 2026-1'!W:W,C68,'Planificación 2026-1'!G:G,"PS"))&gt;0,"P04"," ")</f>
        <v xml:space="preserve"> </v>
      </c>
      <c r="AU68" s="78"/>
      <c r="AV68" s="78" t="str">
        <f>IF(SUM(COUNTIFS('Planificación 2026-1'!E:E,"SUNAMPE",'Planificación 2026-1'!W:W,C68,'Planificación 2026-1'!G:G,"IN"))&gt;0,"P06"," ")</f>
        <v xml:space="preserve"> </v>
      </c>
      <c r="AW68" s="78" t="str">
        <f>IF(SUM(COUNTIFS('Planificación 2026-1'!E:E,"SUNAMPE",'Planificación 2026-1'!W:W,C68,'Planificación 2026-1'!G:G,"CA"))&gt;0,"P07"," ")</f>
        <v xml:space="preserve"> </v>
      </c>
      <c r="AX68" s="78" t="str">
        <f>IF(SUM(COUNTIFS('Planificación 2026-1'!E:E,"SUNAMPE",'Planificación 2026-1'!W:W,C68,'Planificación 2026-1'!G:G,"DE"))&gt;0,"P08"," ")</f>
        <v xml:space="preserve"> </v>
      </c>
      <c r="AY68" s="78" t="str">
        <f>IF(SUM(COUNTIFS('Planificación 2026-1'!E:E,"SUNAMPE",'Planificación 2026-1'!W:W,C68,'Planificación 2026-1'!G:G,"OB"))&gt;0,"P09"," ")</f>
        <v xml:space="preserve"> </v>
      </c>
      <c r="AZ68" s="78" t="str">
        <f>IF(SUM(COUNTIFS('Planificación 2026-1'!E:E,"SUNAMPE",'Planificación 2026-1'!W:W,C68,'Planificación 2026-1'!G:G,"MH"))&gt;0,"P31"," ")</f>
        <v xml:space="preserve"> </v>
      </c>
      <c r="BA68" s="78" t="str">
        <f>IF(SUM(COUNTIFS('Planificación 2026-1'!E:E,"SUNAMPE",'Planificación 2026-1'!W:W,C68,'Planificación 2026-1'!G:G,"IC"))&gt;0,"P32"," ")</f>
        <v xml:space="preserve"> </v>
      </c>
      <c r="BB68" s="78" t="str">
        <f>IF(SUM(COUNTIFS('Planificación 2026-1'!E:E,"SUNAMPE",'Planificación 2026-1'!W:W,C68,'Planificación 2026-1'!G:G,"AR"))&gt;0,"P34"," ")</f>
        <v xml:space="preserve"> </v>
      </c>
      <c r="BC68" s="78" t="str">
        <f>IF(SUM(COUNTIFS('Planificación 2026-1'!E:E,"SUNAMPE",'Planificación 2026-1'!W:W,C68,'Planificación 2026-1'!G:G,"T1"))&gt;0,"P35"," ")</f>
        <v xml:space="preserve"> </v>
      </c>
      <c r="BD68" s="78" t="str">
        <f>IF(SUM(COUNTIFS('Planificación 2026-1'!E:E,"SUNAMPE",'Planificación 2026-1'!W:W,C68,'Planificación 2026-1'!G:G,"T3"))&gt;0,"P36"," ")</f>
        <v xml:space="preserve"> </v>
      </c>
      <c r="BE68" s="78" t="str">
        <f>IF(SUM(COUNTIFS('Planificación 2026-1'!E:E,"SUNAMPE",'Planificación 2026-1'!W:W,C68,'Planificación 2026-1'!G:G,"T2"))&gt;0,"P37"," ")</f>
        <v xml:space="preserve"> </v>
      </c>
      <c r="BF68" s="78" t="str">
        <f>IF(SUM(COUNTIFS('Planificación 2026-1'!E:E,"SUNAMPE",'Planificación 2026-1'!W:W,C68,'Planificación 2026-1'!G:G,"AE"))&gt;0,"P38"," ")</f>
        <v xml:space="preserve"> </v>
      </c>
      <c r="BG68" s="78" t="str">
        <f>IF(SUM(COUNTIFS('Planificación 2026-1'!E:E,"SUNAMPE",'Planificación 2026-1'!W:W,C68,'Planificación 2026-1'!G:G,"T4"))&gt;0,"P55"," ")</f>
        <v xml:space="preserve"> </v>
      </c>
      <c r="BH68" s="78" t="str">
        <f>IF(SUM(COUNTIFS('Planificación 2026-1'!E:E,"HUAURA",'Planificación 2026-1'!W:W,C68,'Planificación 2026-1'!G:G,"AF"))&gt;0," P01"," ")</f>
        <v xml:space="preserve"> </v>
      </c>
      <c r="BI68" s="78" t="str">
        <f>IF(SUM(COUNTIFS('Planificación 2026-1'!E:E,"HUAURA",'Planificación 2026-1'!W:W,C68,'Planificación 2026-1'!G:G,"EN"))&gt;0,"P02"," ")</f>
        <v xml:space="preserve"> </v>
      </c>
      <c r="BJ68" s="78" t="str">
        <f>IF(SUM(COUNTIFS('Planificación 2026-1'!E:E,"HUAURA",'Planificación 2026-1'!W:W,C68,'Planificación 2026-1'!G:G,"IS"))&gt;0,"P03"," ")</f>
        <v xml:space="preserve"> </v>
      </c>
      <c r="BK68" s="78" t="str">
        <f>IF(SUM(COUNTIFS('Planificación 2026-1'!E:E,"HUAURA",'Planificación 2026-1'!W:W,C68,'Planificación 2026-1'!G:G,"PS"))&gt;0,"P04"," ")</f>
        <v xml:space="preserve"> </v>
      </c>
      <c r="BL68" s="78"/>
      <c r="BM68" s="78" t="str">
        <f>IF(SUM(COUNTIFS('Planificación 2026-1'!E:E,"HUAURA",'Planificación 2026-1'!W:W,C68,'Planificación 2026-1'!G:G,"IN"))&gt;0,"P06"," ")</f>
        <v xml:space="preserve"> </v>
      </c>
      <c r="BN68" s="78" t="str">
        <f>IF(SUM(COUNTIFS('Planificación 2026-1'!E:E,"HUAURA",'Planificación 2026-1'!W:W,C68,'Planificación 2026-1'!G:G,"CA"))&gt;0,"P07"," ")</f>
        <v xml:space="preserve"> </v>
      </c>
      <c r="BO68" s="78" t="str">
        <f>IF(SUM(COUNTIFS('Planificación 2026-1'!E:E,"HUAURA",'Planificación 2026-1'!W:W,C68,'Planificación 2026-1'!G:G,"DE"))&gt;0,"P08"," ")</f>
        <v xml:space="preserve"> </v>
      </c>
      <c r="BP68" s="78" t="str">
        <f>IF(SUM(COUNTIFS('Planificación 2026-1'!E:E,"HUAURA",'Planificación 2026-1'!W:W,C68,'Planificación 2026-1'!G:G,"OB"))&gt;0,"P09"," ")</f>
        <v xml:space="preserve"> </v>
      </c>
      <c r="BQ68" s="78" t="str">
        <f>IF(SUM(COUNTIFS('Planificación 2026-1'!E:E,"HUAURA",'Planificación 2026-1'!W:W,C68,'Planificación 2026-1'!G:G,"MH"))&gt;0,"P31"," ")</f>
        <v xml:space="preserve"> </v>
      </c>
      <c r="BR68" s="78" t="str">
        <f>IF(SUM(COUNTIFS('Planificación 2026-1'!E:E,"HUAURA",'Planificación 2026-1'!W:W,C68,'Planificación 2026-1'!G:G,"IC"))&gt;0,"P32"," ")</f>
        <v xml:space="preserve"> </v>
      </c>
      <c r="BS68" s="78" t="str">
        <f>IF(SUM(COUNTIFS('Planificación 2026-1'!E:E,"HUAURA",'Planificación 2026-1'!W:W,C68,'Planificación 2026-1'!G:G,"AR"))&gt;0,"P34"," ")</f>
        <v xml:space="preserve"> </v>
      </c>
      <c r="BT68" s="78" t="str">
        <f>IF(SUM(COUNTIFS('Planificación 2026-1'!E:E,"HUAURA",'Planificación 2026-1'!W:W,C68,'Planificación 2026-1'!G:G,"T1"))&gt;0,"P35"," ")</f>
        <v xml:space="preserve"> </v>
      </c>
      <c r="BU68" s="78" t="str">
        <f>IF(SUM(COUNTIFS('Planificación 2026-1'!E:E,"HUAURA",'Planificación 2026-1'!W:W,C68,'Planificación 2026-1'!G:G,"T3"))&gt;0,"P36"," ")</f>
        <v xml:space="preserve"> </v>
      </c>
      <c r="BV68" s="78" t="str">
        <f>IF(SUM(COUNTIFS('Planificación 2026-1'!E:E,"HUAURA",'Planificación 2026-1'!W:W,C68,'Planificación 2026-1'!G:G,"T2"))&gt;0,"P37"," ")</f>
        <v xml:space="preserve"> </v>
      </c>
      <c r="BW68" s="78" t="str">
        <f>IF(SUM(COUNTIFS('Planificación 2026-1'!E:E,"HUAURA",'Planificación 2026-1'!W:W,C68,'Planificación 2026-1'!G:G,"AE"))&gt;0,"P38"," ")</f>
        <v xml:space="preserve"> </v>
      </c>
      <c r="BX68" s="78" t="str">
        <f>IF(SUM(COUNTIFS('Planificación 2026-1'!E:E,"HUAURA",'Planificación 2026-1'!W:W,C68,'Planificación 2026-1'!G:G,"T4"))&gt;0,"P55"," ")</f>
        <v xml:space="preserve"> </v>
      </c>
      <c r="BY68" s="79">
        <f>SUMIFS('Planificación 2026-1'!R:R,'Planificación 2026-1'!W:W,C68,'Planificación 2026-1'!G:G,"AF",'Planificación 2026-1'!H:H,"&gt;2")</f>
        <v>0</v>
      </c>
      <c r="BZ68" s="79">
        <f>SUMIFS('Planificación 2026-1'!R:R,'Planificación 2026-1'!W:W,C68,'Planificación 2026-1'!G:G,"EN",'Planificación 2026-1'!H:H,"&gt;2")</f>
        <v>0</v>
      </c>
      <c r="CA68" s="79">
        <f>SUMIFS('Planificación 2026-1'!R:R,'Planificación 2026-1'!W:W,C68,'Planificación 2026-1'!G:G,"IS",'Planificación 2026-1'!H:H,"&gt;2")</f>
        <v>0</v>
      </c>
      <c r="CB68" s="79">
        <f>SUMIFS('Planificación 2026-1'!R:R,'Planificación 2026-1'!W:W,C68,'Planificación 2026-1'!G:G,"PS",'Planificación 2026-1'!H:H,"&gt;2")</f>
        <v>0</v>
      </c>
      <c r="CC68" s="79">
        <f>SUMIFS('Planificación 2026-1'!R:R,'Planificación 2026-1'!W:W,C68,'Planificación 2026-1'!G:G,"IN",'Planificación 2026-1'!H:H,"&gt;2")</f>
        <v>0</v>
      </c>
      <c r="CD68" s="79">
        <f>SUMIFS('Planificación 2026-1'!R:R,'Planificación 2026-1'!W:W,C68,'Planificación 2026-1'!G:G,"CA",'Planificación 2026-1'!H:H,"&gt;2")</f>
        <v>0</v>
      </c>
      <c r="CE68" s="79">
        <f>SUMIFS('Planificación 2026-1'!R:R,'Planificación 2026-1'!W:W,C68,'Planificación 2026-1'!G:G,"DE",'Planificación 2026-1'!H:H,"&gt;2")</f>
        <v>0</v>
      </c>
      <c r="CF68" s="79">
        <f>SUMIFS('Planificación 2026-1'!R:R,'Planificación 2026-1'!W:W,C68,'Planificación 2026-1'!G:G,"OB",'Planificación 2026-1'!H:H,"&gt;2")</f>
        <v>0</v>
      </c>
      <c r="CG68" s="79">
        <f>SUMIFS('Planificación 2026-1'!R:R,'Planificación 2026-1'!W:W,C68,'Planificación 2026-1'!G:G,"MH",'Planificación 2026-1'!H:H,"&gt;2")</f>
        <v>0</v>
      </c>
      <c r="CH68" s="79">
        <f>SUMIFS('Planificación 2026-1'!R:R,'Planificación 2026-1'!W:W,C68,'Planificación 2026-1'!G:G,"IC",'Planificación 2026-1'!H:H,"&gt;2")</f>
        <v>0</v>
      </c>
      <c r="CI68" s="79">
        <f>SUMIFS('Planificación 2026-1'!R:R,'Planificación 2026-1'!W:W,C68,'Planificación 2026-1'!G:G,"AR",'Planificación 2026-1'!H:H,"&gt;2")</f>
        <v>0</v>
      </c>
      <c r="CJ68" s="79">
        <f>SUMIFS('Planificación 2026-1'!R:R,'Planificación 2026-1'!W:W,C68,'Planificación 2026-1'!G:G,"T1",'Planificación 2026-1'!H:H,"&gt;2")</f>
        <v>0</v>
      </c>
      <c r="CK68" s="79">
        <f>SUMIFS('Planificación 2026-1'!R:R,'Planificación 2026-1'!W:W,C68,'Planificación 2026-1'!G:G,"T3",'Planificación 2026-1'!H:H,"&gt;2")</f>
        <v>0</v>
      </c>
      <c r="CL68" s="79">
        <f>SUMIFS('Planificación 2026-1'!R:R,'Planificación 2026-1'!W:W,C68,'Planificación 2026-1'!G:G,"T2",'Planificación 2026-1'!H:H,"&gt;2")</f>
        <v>0</v>
      </c>
      <c r="CM68" s="79">
        <f>SUMIFS('Planificación 2026-1'!R:R,'Planificación 2026-1'!W:W,C68,'Planificación 2026-1'!G:G,"AE",'Planificación 2026-1'!H:H,"&gt;2")</f>
        <v>0</v>
      </c>
      <c r="CN68" s="79">
        <f>SUMIFS('Planificación 2026-1'!R:R,'Planificación 2026-1'!W:W,C68,'Planificación 2026-1'!G:G,"T4",'Planificación 2026-1'!H:H,"&gt;2")</f>
        <v>0</v>
      </c>
      <c r="CO68" s="79">
        <f>SUMIFS('Planificación 2026-1'!R:R,'Planificación 2026-1'!W:W,C68,'Planificación 2026-1'!G:G,"AF",'Planificación 2026-1'!H:H,"&lt;3")</f>
        <v>0</v>
      </c>
      <c r="CP68" s="79">
        <f>SUMIFS('Planificación 2026-1'!R:R,'Planificación 2026-1'!W:W,C68,'Planificación 2026-1'!G:G,"EN",'Planificación 2026-1'!H:H,"&lt;3")</f>
        <v>0</v>
      </c>
      <c r="CQ68" s="79">
        <f>SUMIFS('Planificación 2026-1'!R:R,'Planificación 2026-1'!W:W,C68,'Planificación 2026-1'!G:G,"IS",'Planificación 2026-1'!H:H,"&lt;3")</f>
        <v>0</v>
      </c>
      <c r="CR68" s="79">
        <f>SUMIFS('Planificación 2026-1'!R:R,'Planificación 2026-1'!W:W,C68,'Planificación 2026-1'!G:G,"PS",'Planificación 2026-1'!H:H,"&lt;3")</f>
        <v>0</v>
      </c>
      <c r="CS68" s="79">
        <f>SUMIFS('Planificación 2026-1'!R:R,'Planificación 2026-1'!W:W,C68,'Planificación 2026-1'!G:G,"IN",'Planificación 2026-1'!H:H,"&lt;3")</f>
        <v>0</v>
      </c>
      <c r="CT68" s="79">
        <f>SUMIFS('Planificación 2026-1'!R:R,'Planificación 2026-1'!W:W,C68,'Planificación 2026-1'!G:G,"CA",'Planificación 2026-1'!H:H,"&lt;3")</f>
        <v>0</v>
      </c>
      <c r="CU68" s="79">
        <f>SUMIFS('Planificación 2026-1'!R:R,'Planificación 2026-1'!W:W,C68,'Planificación 2026-1'!G:G,"DE",'Planificación 2026-1'!H:H,"&lt;3")</f>
        <v>0</v>
      </c>
      <c r="CV68" s="79">
        <f>SUMIFS('Planificación 2026-1'!R:R,'Planificación 2026-1'!W:W,C68,'Planificación 2026-1'!G:G,"OB",'Planificación 2026-1'!H:H,"&lt;3")</f>
        <v>0</v>
      </c>
      <c r="CW68" s="79">
        <f>SUMIFS('Planificación 2026-1'!R:R,'Planificación 2026-1'!W:W,C68,'Planificación 2026-1'!G:G,"MH",'Planificación 2026-1'!H:H,"&lt;3")</f>
        <v>8</v>
      </c>
      <c r="CX68" s="79">
        <f>SUMIFS('Planificación 2026-1'!R:R,'Planificación 2026-1'!W:W,C68,'Planificación 2026-1'!G:G,"IC",'Planificación 2026-1'!H:H,"&lt;3")</f>
        <v>0</v>
      </c>
      <c r="CY68" s="79">
        <f>SUMIFS('Planificación 2026-1'!R:R,'Planificación 2026-1'!W:W,C68,'Planificación 2026-1'!G:G,"AR",'Planificación 2026-1'!H:H,"&lt;3")</f>
        <v>0</v>
      </c>
      <c r="CZ68" s="79">
        <f>SUMIFS('Planificación 2026-1'!R:R,'Planificación 2026-1'!W:W,C68,'Planificación 2026-1'!G:G,"T1",'Planificación 2026-1'!H:H,"&lt;3")</f>
        <v>0</v>
      </c>
      <c r="DA68" s="79">
        <f>SUMIFS('Planificación 2026-1'!R:R,'Planificación 2026-1'!W:W,C68,'Planificación 2026-1'!G:G,"T3",'Planificación 2026-1'!H:H,"&lt;3")</f>
        <v>0</v>
      </c>
      <c r="DB68" s="79">
        <f>SUMIFS('Planificación 2026-1'!R:R,'Planificación 2026-1'!W:W,C68,'Planificación 2026-1'!G:G,"T2",'Planificación 2026-1'!H:H,"&lt;3")</f>
        <v>0</v>
      </c>
      <c r="DC68" s="79">
        <f>SUMIFS('Planificación 2026-1'!R:R,'Planificación 2026-1'!W:W,C68,'Planificación 2026-1'!G:G,"AE",'Planificación 2026-1'!H:H,"&lt;3")</f>
        <v>0</v>
      </c>
      <c r="DD68" s="79">
        <f>SUMIFS('Planificación 2026-1'!R:R,'Planificación 2026-1'!W:W,C68,'Planificación 2026-1'!G:G,"T4",'Planificación 2026-1'!H:H,"&lt;3")</f>
        <v>0</v>
      </c>
      <c r="DE68" s="78" t="str">
        <f t="shared" ref="DE68:DE131" si="18">TRIM(CONCATENATE(I68,J68,K68,L68,M68,N68,O68,P68,Q68,R68,S68,T68,U68,V68,W68,X68,Y68))</f>
        <v/>
      </c>
      <c r="DF68" s="30">
        <f>IF(C68="","",SUMIFS('Planificación 2026-1'!R:R,'Planificación 2026-1'!W:W,C68,'Planificación 2026-1'!E:E,"PRINCIPAL",'Planificación 2026-1'!X:X,"VIRTUAL"))</f>
        <v>0</v>
      </c>
      <c r="DG68" s="30">
        <f>IF(C68="","",SUMIFS('Planificación 2026-1'!R:R,'Planificación 2026-1'!W:W,C68,'Planificación 2026-1'!E:E,"PRINCIPAL",'Planificación 2026-1'!X:X,"PRESENCIAL"))</f>
        <v>0</v>
      </c>
      <c r="DH68" s="30">
        <f>IF(C68="","",SUMIFS('Planificación 2026-1'!R:R,'Planificación 2026-1'!W:W,C68,'Planificación 2026-1'!E:E,"PRINCIPAL",'Planificación 2026-1'!X:X,"HIBRIDO PRESENCIAL"))</f>
        <v>0</v>
      </c>
      <c r="DI68" s="78" t="str">
        <f t="shared" ref="DI68:DI131" si="19">TRIM(CONCATENATE(Z68,AA68,AB68,AC68,AD68,AE68,AF68,AG68,AH68,AI68,AJ68,AK68,AL68,AM68,AN68,AO68,AP68))</f>
        <v/>
      </c>
      <c r="DJ68" s="78">
        <f>IF(C68="","",SUMIFS('Planificación 2026-1'!R:R,'Planificación 2026-1'!W:W,C68,'Planificación 2026-1'!E:E,"FILIAL",'Planificación 2026-1'!X:X,"VIRTUAL"))</f>
        <v>0</v>
      </c>
      <c r="DK68" s="80">
        <f>IF(C68="","",SUMIFS('Planificación 2026-1'!R:R,'Planificación 2026-1'!W:W,C68,'Planificación 2026-1'!E:E,"FILIAL",'Planificación 2026-1'!X:X,"PRESENCIAL"))</f>
        <v>0</v>
      </c>
      <c r="DL68" s="42">
        <f>IF(C68="","",SUMIFS('Planificación 2026-1'!R:R,'Planificación 2026-1'!W:W,C68,'Planificación 2026-1'!E:E,"FILIAL",'Planificación 2026-1'!X:X,"HIBRIDO PRESENCIAL"))</f>
        <v>0</v>
      </c>
      <c r="DM68" s="81" t="str">
        <f t="shared" ref="DM68:DM131" si="20">TRIM(CONCATENATE(AQ68,AR68,AS68,AT68,AU68,AV68,AW68,AX68,AY68,AZ68,BA68,BB68,BC68,BD68,BE68,BF68,BG68))</f>
        <v/>
      </c>
      <c r="DN68" s="78">
        <f>IF(C68="","",SUMIFS('Planificación 2026-1'!R:R,'Planificación 2026-1'!W:W,C68,'Planificación 2026-1'!E:E,"SUNAMPE",'Planificación 2026-1'!X:X,"VIRTUAL"))</f>
        <v>0</v>
      </c>
      <c r="DO68" s="42">
        <f>IF(C68="","",SUMIFS('Planificación 2026-1'!R:R,'Planificación 2026-1'!W:W,C68,'Planificación 2026-1'!E:E,"SUNAMPE",'Planificación 2026-1'!X:X,"PRESENCIAL"))</f>
        <v>0</v>
      </c>
      <c r="DP68" s="81" t="str">
        <f t="shared" ref="DP68:DP131" si="21">TRIM(CONCATENATE(BH68,BI68,BJ68,BK68,BL68,BM68,BN68,BO68,BP68,BQ68,BR68,BS68,BT68,BU68,BV68,BW68,BX68))</f>
        <v/>
      </c>
      <c r="DQ68" s="78">
        <f>IF(C68="","",SUMIFS('Planificación 2026-1'!R:R,'Planificación 2026-1'!W:W,C68,'Planificación 2026-1'!E:E,"HUAURA",'Planificación 2026-1'!X:X,"VIRTUAL"))</f>
        <v>0</v>
      </c>
      <c r="DR68" s="42">
        <f>IF(C68="","",SUMIFS('Planificación 2026-1'!R:R,'Planificación 2026-1'!W:W,C68,'Planificación 2026-1'!E:E,"HUAURA",'Planificación 2026-1'!X:X,"PRESENCIAL"))</f>
        <v>0</v>
      </c>
      <c r="DS68" s="48">
        <f>SUMIFS('Planificación 2026-1'!R:R,'Planificación 2026-1'!W:W,C68,'Planificación 2026-1'!E:E,"PRINCIPAL",'Planificación 2026-1'!X:X,"VIRTUAL",'Planificación 2026-1'!H:H,"&gt;2")</f>
        <v>0</v>
      </c>
      <c r="DT68" s="48">
        <f>SUMIFS('Planificación 2026-1'!R:R,'Planificación 2026-1'!W:W,C68,'Planificación 2026-1'!E:E,"PRINCIPAL",'Planificación 2026-1'!X:X,"&lt;&gt;VIRTUAL",'Planificación 2026-1'!H:H,"&gt;2")</f>
        <v>0</v>
      </c>
      <c r="DU68" s="48">
        <f>SUMIFS('Planificación 2026-1'!R:R,'Planificación 2026-1'!W:W,C68,'Planificación 2026-1'!E:E,"SUNAMPE",'Planificación 2026-1'!X:X,"VIRTUAL",'Planificación 2026-1'!H:H,"&gt;2")</f>
        <v>0</v>
      </c>
      <c r="DV68" s="48">
        <f>SUMIFS('Planificación 2026-1'!R:R,'Planificación 2026-1'!W:W,C68,'Planificación 2026-1'!E:E,"SUNAMPE",'Planificación 2026-1'!X:X,"&lt;&gt;VIRTUAL",'Planificación 2026-1'!H:H,"&gt;2")</f>
        <v>0</v>
      </c>
      <c r="DW68" s="48">
        <f>SUMIFS('Planificación 2026-1'!R:R,'Planificación 2026-1'!W:W,C68,'Planificación 2026-1'!E:E,"FILIAL",'Planificación 2026-1'!X:X,"VIRTUAL",'Planificación 2026-1'!H:H,"&gt;2")</f>
        <v>0</v>
      </c>
      <c r="DX68" s="48">
        <f>SUMIFS('Planificación 2026-1'!R:R,'Planificación 2026-1'!W:W,C68,'Planificación 2026-1'!E:E,"FILIAL",'Planificación 2026-1'!X:X,"&lt;&gt;VIRTUAL",'Planificación 2026-1'!H:H,"&gt;2")</f>
        <v>0</v>
      </c>
      <c r="DY68" s="48">
        <f>SUMIFS('Planificación 2026-1'!R:R,'Planificación 2026-1'!W:W,C68,'Planificación 2026-1'!E:E,"PORUMA",'Planificación 2026-1'!X:X,"VIRTUAL",'Planificación 2026-1'!H:H,"&gt;2")</f>
        <v>0</v>
      </c>
      <c r="DZ68" s="48">
        <f>SUMIFS('Planificación 2026-1'!R:R,'Planificación 2026-1'!W:W,C68,'Planificación 2026-1'!E:E,"PORUMA",'Planificación 2026-1'!X:X,"&lt;&gt;VIRTUAL",'Planificación 2026-1'!H:H,"&gt;2")</f>
        <v>0</v>
      </c>
      <c r="EA68" s="48">
        <f>SUMIFS('Planificación 2026-1'!R:R,'Planificación 2026-1'!W:W,C68,'Planificación 2026-1'!E:E,"HUAURA",'Planificación 2026-1'!X:X,"VIRTUAL",'Planificación 2026-1'!H:H,"&gt;2")</f>
        <v>0</v>
      </c>
      <c r="EB68" s="48">
        <f>SUMIFS('Planificación 2026-1'!R:R,'Planificación 2026-1'!W:W,C68,'Planificación 2026-1'!E:E,"HUAURA",'Planificación 2026-1'!X:X,"&lt;&gt;VIRTUAL",'Planificación 2026-1'!H:H,"&gt;2")</f>
        <v>0</v>
      </c>
      <c r="EC68" s="48">
        <f>SUMIFS('Planificación 2026-1'!R:R,'Planificación 2026-1'!W:W,C68,'Planificación 2026-1'!E:E,"PRINCIPAL",'Planificación 2026-1'!X:X,"VIRTUAL",'Planificación 2026-1'!H:H,"&lt;3")</f>
        <v>0</v>
      </c>
      <c r="ED68" s="48">
        <f>SUMIFS('Planificación 2026-1'!R:R,'Planificación 2026-1'!W:W,C68,'Planificación 2026-1'!E:E,"PRINCIPAL",'Planificación 2026-1'!X:X,"&lt;&gt;VIRTUAL",'Planificación 2026-1'!H:H,"&lt;3")</f>
        <v>0</v>
      </c>
      <c r="EE68" s="48">
        <f>SUMIFS('Planificación 2026-1'!R:R,'Planificación 2026-1'!W:W,C68,'Planificación 2026-1'!E:E,"SUNAMPE",'Planificación 2026-1'!X:X,"VIRTUAL",'Planificación 2026-1'!H:H,"&lt;3")</f>
        <v>0</v>
      </c>
      <c r="EF68" s="48">
        <f>SUMIFS('Planificación 2026-1'!R:R,'Planificación 2026-1'!W:W,C68,'Planificación 2026-1'!E:E,"SUNAMPE",'Planificación 2026-1'!X:X,"&lt;&gt;VIRTUAL",'Planificación 2026-1'!H:H,"&lt;3")</f>
        <v>0</v>
      </c>
      <c r="EG68" s="48">
        <f>SUMIFS('Planificación 2026-1'!R:R,'Planificación 2026-1'!W:W,C68,'Planificación 2026-1'!E:E,"FILIAL",'Planificación 2026-1'!X:X,"VIRTUAL",'Planificación 2026-1'!H:H,"&lt;3")</f>
        <v>0</v>
      </c>
      <c r="EH68" s="48">
        <f>SUMIFS('Planificación 2026-1'!R:R,'Planificación 2026-1'!W:W,C68,'Planificación 2026-1'!E:E,"FILIAL",'Planificación 2026-1'!X:X,"&lt;&gt;VIRTUAL",'Planificación 2026-1'!H:H,"&lt;3")</f>
        <v>0</v>
      </c>
      <c r="EI68" s="48">
        <f>SUMIFS('Planificación 2026-1'!R:R,'Planificación 2026-1'!W:W,C68,'Planificación 2026-1'!E:E,"PORUMA",'Planificación 2026-1'!X:X,"VIRTUAL",'Planificación 2026-1'!H:H,"&lt;3")</f>
        <v>0</v>
      </c>
      <c r="EJ68" s="48">
        <f>SUMIFS('Planificación 2026-1'!R:R,'Planificación 2026-1'!W:W,C68,'Planificación 2026-1'!E:E,"PORUMA",'Planificación 2026-1'!X:X,"&lt;&gt;VIRTUAL",'Planificación 2026-1'!H:H,"&lt;3")</f>
        <v>8</v>
      </c>
      <c r="EK68" s="48">
        <f>SUMIFS('Planificación 2026-1'!R:R,'Planificación 2026-1'!W:W,C68,'Planificación 2026-1'!E:E,"HUAURA",'Planificación 2026-1'!X:X,"VIRTUAL",'Planificación 2026-1'!H:H,"&lt;3")</f>
        <v>0</v>
      </c>
      <c r="EL68" s="48">
        <f>SUMIFS('Planificación 2026-1'!R:R,'Planificación 2026-1'!W:W,C68,'Planificación 2026-1'!E:E,"HUAURA",'Planificación 2026-1'!X:X,"&lt;&gt;VIRTUAL",'Planificación 2026-1'!H:H,"&lt;3")</f>
        <v>0</v>
      </c>
      <c r="EM68" s="48">
        <f t="shared" ref="EM68:EM131" si="22">EG68+DW68+DX68+EH68</f>
        <v>0</v>
      </c>
      <c r="EN68" s="48">
        <f t="shared" ref="EN68:EN131" si="23">EL68+EK68+EB68+EA68</f>
        <v>0</v>
      </c>
      <c r="EO68" s="48">
        <f t="shared" ref="EO68:EO131" si="24">EI68+EJ68+DZ68+DY68</f>
        <v>8</v>
      </c>
      <c r="EP68" s="48">
        <f t="shared" ref="EP68:EP131" si="25">ED68+EC68+DT68+DS68</f>
        <v>0</v>
      </c>
      <c r="EQ68" s="48">
        <f t="shared" ref="EQ68:EQ131" si="26">EF68+EE68+DV68+DU68</f>
        <v>0</v>
      </c>
      <c r="ER68" s="48"/>
      <c r="ES68" s="48">
        <f t="shared" ref="ES68:ES131" si="27">DS68+DW68+EA68+EC68+EG68+EK68+DU68+EE68</f>
        <v>0</v>
      </c>
      <c r="ET68" s="48">
        <f t="shared" ref="ET68:ET131" si="28">DT68+DX68+EB68+ED68+EH68+EL68+DV68+EF68</f>
        <v>0</v>
      </c>
      <c r="EU68" s="48" t="b">
        <f t="shared" ref="EU68:EU131" si="29">EXACT(SUM(ES68:ET68),D68)</f>
        <v>0</v>
      </c>
      <c r="EV68" s="48" t="str">
        <f t="shared" ref="EV68:EV131" si="30">IF(AND(DT68=0,DX68=0,EB68=0),"",IF(COUNTIF(DS68:EB68,"&gt;0")=1,IF(DT68+DS68&gt;0,"SEDE",IF(DX68+DW68&gt;0,"FILIAL","HUAURA")),IF(COUNTIF(DS68:EB68,"&gt;0")=2,IF(AND(DT68+DS68&gt;0,DX68+DW68&gt;0),"SEDE-FILIAL",IF(AND(DT68&gt;0,EB68&gt;0),"SEDE-HUAURA","FILIAL-HUAURA")),"SEDE-FILIAL-HUAURA")))</f>
        <v/>
      </c>
      <c r="EW68" s="48" t="str">
        <f t="shared" ref="EW68:EW131" si="31">IF(ES68=0,"PRESENCIAL",IF(ET68=0,"VIRTUAL",IF(ES68&gt;ET68,"MAS VIRTUAL",IF(ET68&gt;ES68,"MAS PRESENCIAL","AMBOS"))))</f>
        <v>PRESENCIAL</v>
      </c>
    </row>
    <row r="69" spans="1:153" x14ac:dyDescent="0.3">
      <c r="A69" s="53"/>
      <c r="B69" s="383">
        <v>66</v>
      </c>
      <c r="C69" s="107" t="s">
        <v>77</v>
      </c>
      <c r="D69" s="82">
        <f>SUMIF('Planificación 2026-1'!W:W,C69,'Planificación 2026-1'!R:R)</f>
        <v>14</v>
      </c>
      <c r="E69" s="384" t="s">
        <v>319</v>
      </c>
      <c r="F69" s="107" t="s">
        <v>430</v>
      </c>
      <c r="G69" s="107" t="s">
        <v>431</v>
      </c>
      <c r="H69" s="107" t="s">
        <v>434</v>
      </c>
      <c r="I69" s="77" t="str">
        <f>IF(SUM(COUNTIFS('Planificación 2026-1'!E:E,"PRINCIPAL",'Planificación 2026-1'!W:W,C69,'Planificación 2026-1'!G:G,"AF"))&gt;0,"P01"," ")</f>
        <v xml:space="preserve"> </v>
      </c>
      <c r="J69" s="78" t="str">
        <f>IF(SUM(COUNTIFS('Planificación 2026-1'!E:E,"PRINCIPAL",'Planificación 2026-1'!W:W,C69,'Planificación 2026-1'!G:G,"EN"))&gt;0,"P02"," ")</f>
        <v xml:space="preserve"> </v>
      </c>
      <c r="K69" s="78" t="str">
        <f>IF(SUM(COUNTIFS('Planificación 2026-1'!E:E,"PRINCIPAL",'Planificación 2026-1'!W:W,C69,'Planificación 2026-1'!G:G,"IS"))&gt;0,"P03"," ")</f>
        <v xml:space="preserve"> </v>
      </c>
      <c r="L69" s="78" t="str">
        <f>IF(SUM(COUNTIFS('Planificación 2026-1'!E:E,"PRINCIPAL",'Planificación 2026-1'!W:W,C69,'Planificación 2026-1'!G:G,"PS"))&gt;0,"P04"," ")</f>
        <v>P04</v>
      </c>
      <c r="M69" s="78"/>
      <c r="N69" s="78" t="str">
        <f>IF(SUM(COUNTIFS('Planificación 2026-1'!E:E,"PRINCIPAL",'Planificación 2026-1'!W:W,C69,'Planificación 2026-1'!G:G,"IN"))&gt;0,"P06"," ")</f>
        <v xml:space="preserve"> </v>
      </c>
      <c r="O69" s="78" t="str">
        <f>IF(SUM(COUNTIFS('Planificación 2026-1'!E:E,"PRINCIPAL",'Planificación 2026-1'!W:W,C69,'Planificación 2026-1'!G:G,"CA"))&gt;0,"P07"," ")</f>
        <v xml:space="preserve"> </v>
      </c>
      <c r="P69" s="78" t="str">
        <f>IF(SUM(COUNTIFS('Planificación 2026-1'!E:E,"PRINCIPAL",'Planificación 2026-1'!W:W,C69,'Planificación 2026-1'!G:G,"DE"))&gt;0,"P08"," ")</f>
        <v xml:space="preserve"> </v>
      </c>
      <c r="Q69" s="78" t="str">
        <f>IF(SUM(COUNTIFS('Planificación 2026-1'!E:E,"PRINCIPAL",'Planificación 2026-1'!W:W,C69,'Planificación 2026-1'!G:G,"OB"))&gt;0,"P09"," ")</f>
        <v xml:space="preserve"> </v>
      </c>
      <c r="R69" s="78" t="str">
        <f>IF(SUM(COUNTIFS('Planificación 2026-1'!E:E,"PRINCIPAL",'Planificación 2026-1'!W:W,C69,'Planificación 2026-1'!G:G,"MH"))&gt;0,"P31"," ")</f>
        <v xml:space="preserve"> </v>
      </c>
      <c r="S69" s="78" t="str">
        <f>IF(SUM(COUNTIFS('Planificación 2026-1'!E:E,"PRINCIPAL",'Planificación 2026-1'!W:W,C69,'Planificación 2026-1'!G:G,"IC"))&gt;0,"P32"," ")</f>
        <v xml:space="preserve"> </v>
      </c>
      <c r="T69" s="78" t="str">
        <f>IF(SUM(COUNTIFS('Planificación 2026-1'!E:E,"PRINCIPAL",'Planificación 2026-1'!W:W,C69,'Planificación 2026-1'!G:G,"AR"))&gt;0,"P34"," ")</f>
        <v xml:space="preserve"> </v>
      </c>
      <c r="U69" s="78" t="str">
        <f>IF(SUM(COUNTIFS('Planificación 2026-1'!E:E,"PRINCIPAL",'Planificación 2026-1'!W:W,C69,'Planificación 2026-1'!G:G,"T1"))&gt;0,"P35"," ")</f>
        <v xml:space="preserve"> </v>
      </c>
      <c r="V69" s="78" t="str">
        <f>IF(SUM(COUNTIFS('Planificación 2026-1'!E:E,"PRINCIPAL",'Planificación 2026-1'!W:W,C69,'Planificación 2026-1'!G:G,"T3"))&gt;0,"P36"," ")</f>
        <v xml:space="preserve"> </v>
      </c>
      <c r="W69" s="78" t="str">
        <f>IF(SUM(COUNTIFS('Planificación 2026-1'!E:E,"PRINCIPAL",'Planificación 2026-1'!W:W,C69,'Planificación 2026-1'!G:G,"T2"))&gt;0,"P37"," ")</f>
        <v xml:space="preserve"> </v>
      </c>
      <c r="X69" s="78" t="str">
        <f>IF(SUM(COUNTIFS('Planificación 2026-1'!E:E,"PRINCIPAL",'Planificación 2026-1'!W:W,C69,'Planificación 2026-1'!G:G,"AE"))&gt;0,"P38"," ")</f>
        <v xml:space="preserve"> </v>
      </c>
      <c r="Y69" s="78" t="str">
        <f>IF(SUM(COUNTIFS('Planificación 2026-1'!E:E,"PRINCIPAL",'Planificación 2026-1'!W:W,C69,'Planificación 2026-1'!G:G,"T4"))&gt;0,"P55"," ")</f>
        <v xml:space="preserve"> </v>
      </c>
      <c r="Z69" s="78" t="str">
        <f>IF(SUM(COUNTIFS('Planificación 2026-1'!E:E,"FILIAL",'Planificación 2026-1'!W:W,C69,'Planificación 2026-1'!G:G,"AF"))&gt;0," P01"," ")</f>
        <v xml:space="preserve"> </v>
      </c>
      <c r="AA69" s="78" t="str">
        <f>IF(SUM(COUNTIFS('Planificación 2026-1'!E:E,"FILIAL",'Planificación 2026-1'!W:W,C69,'Planificación 2026-1'!G:G,"EN"))&gt;0,"P02"," ")</f>
        <v>P02</v>
      </c>
      <c r="AB69" s="78" t="str">
        <f>IF(SUM(COUNTIFS('Planificación 2026-1'!E:E,"FILIAL",'Planificación 2026-1'!W:W,C69,'Planificación 2026-1'!G:G,"IS"))&gt;0,"P03"," ")</f>
        <v xml:space="preserve"> </v>
      </c>
      <c r="AC69" s="78" t="str">
        <f>IF(SUM(COUNTIFS('Planificación 2026-1'!E:E,"FILIAL",'Planificación 2026-1'!W:W,C69,'Planificación 2026-1'!G:G,"PS"))&gt;0,"P04"," ")</f>
        <v>P04</v>
      </c>
      <c r="AD69" s="78"/>
      <c r="AE69" s="78" t="str">
        <f>IF(SUM(COUNTIFS('Planificación 2026-1'!E:E,"FILIAL",'Planificación 2026-1'!W:W,C69,'Planificación 2026-1'!G:G,"IN"))&gt;0,"P06"," ")</f>
        <v xml:space="preserve"> </v>
      </c>
      <c r="AF69" s="78" t="str">
        <f>IF(SUM(COUNTIFS('Planificación 2026-1'!E:E,"FILIAL",'Planificación 2026-1'!W:W,C69,'Planificación 2026-1'!G:G,"CA"))&gt;0,"P07"," ")</f>
        <v xml:space="preserve"> </v>
      </c>
      <c r="AG69" s="78" t="str">
        <f>IF(SUM(COUNTIFS('Planificación 2026-1'!E:E,"FILIAL",'Planificación 2026-1'!W:W,C69,'Planificación 2026-1'!G:G,"DE"))&gt;0,"P08"," ")</f>
        <v xml:space="preserve"> </v>
      </c>
      <c r="AH69" s="78" t="str">
        <f>IF(SUM(COUNTIFS('Planificación 2026-1'!E:E,"FILIAL",'Planificación 2026-1'!W:W,C69,'Planificación 2026-1'!G:G,"OB"))&gt;0,"P09"," ")</f>
        <v xml:space="preserve"> </v>
      </c>
      <c r="AI69" s="78" t="str">
        <f>IF(SUM(COUNTIFS('Planificación 2026-1'!E:E,"FILIAL",'Planificación 2026-1'!W:W,C69,'Planificación 2026-1'!G:G,"MH"))&gt;0,"P31"," ")</f>
        <v xml:space="preserve"> </v>
      </c>
      <c r="AJ69" s="78" t="str">
        <f>IF(SUM(COUNTIFS('Planificación 2026-1'!E:E,"FILIAL",'Planificación 2026-1'!W:W,C69,'Planificación 2026-1'!G:G,"IC"))&gt;0,"P32"," ")</f>
        <v xml:space="preserve"> </v>
      </c>
      <c r="AK69" s="78" t="str">
        <f>IF(SUM(COUNTIFS('Planificación 2026-1'!E:E,"FILIAL",'Planificación 2026-1'!W:W,C69,'Planificación 2026-1'!G:G,"AR"))&gt;0,"P34"," ")</f>
        <v xml:space="preserve"> </v>
      </c>
      <c r="AL69" s="78" t="str">
        <f>IF(SUM(COUNTIFS('Planificación 2026-1'!E:E,"FILIAL",'Planificación 2026-1'!W:W,C69,'Planificación 2026-1'!G:G,"T1"))&gt;0,"P35"," ")</f>
        <v xml:space="preserve"> </v>
      </c>
      <c r="AM69" s="78" t="str">
        <f>IF(SUM(COUNTIFS('Planificación 2026-1'!E:E,"FILIAL",'Planificación 2026-1'!W:W,C69,'Planificación 2026-1'!G:G,"T3"))&gt;0,"P36"," ")</f>
        <v xml:space="preserve"> </v>
      </c>
      <c r="AN69" s="78" t="str">
        <f>IF(SUM(COUNTIFS('Planificación 2026-1'!E:E,"FILIAL",'Planificación 2026-1'!W:W,C69,'Planificación 2026-1'!G:G,"T2"))&gt;0,"P37"," ")</f>
        <v xml:space="preserve"> </v>
      </c>
      <c r="AO69" s="78" t="str">
        <f>IF(SUM(COUNTIFS('Planificación 2026-1'!E:E,"FILIAL",'Planificación 2026-1'!W:W,C69,'Planificación 2026-1'!G:G,"AE"))&gt;0,"P38"," ")</f>
        <v xml:space="preserve"> </v>
      </c>
      <c r="AP69" s="78" t="str">
        <f>IF(SUM(COUNTIFS('Planificación 2026-1'!E:E,"FILIAL",'Planificación 2026-1'!W:W,C69,'Planificación 2026-1'!G:G,"T4"))&gt;0,"P55"," ")</f>
        <v xml:space="preserve"> </v>
      </c>
      <c r="AQ69" s="78" t="str">
        <f>IF(SUM(COUNTIFS('Planificación 2026-1'!E:E,"SUNAMPE",'Planificación 2026-1'!W:W,C69,'Planificación 2026-1'!G:G,"AF"))&gt;0," P01"," ")</f>
        <v xml:space="preserve"> </v>
      </c>
      <c r="AR69" s="78" t="str">
        <f>IF(SUM(COUNTIFS('Planificación 2026-1'!E:E,"SUNAMPE",'Planificación 2026-1'!W:W,C69,'Planificación 2026-1'!G:G,"EN"))&gt;0,"P02"," ")</f>
        <v xml:space="preserve"> </v>
      </c>
      <c r="AS69" s="78" t="str">
        <f>IF(SUM(COUNTIFS('Planificación 2026-1'!E:E,"SUNAMPE",'Planificación 2026-1'!W:W,C69,'Planificación 2026-1'!G:G,"IS"))&gt;0,"P03"," ")</f>
        <v xml:space="preserve"> </v>
      </c>
      <c r="AT69" s="78" t="str">
        <f>IF(SUM(COUNTIFS('Planificación 2026-1'!E:E,"SUNAMPE",'Planificación 2026-1'!W:W,C69,'Planificación 2026-1'!G:G,"PS"))&gt;0,"P04"," ")</f>
        <v xml:space="preserve"> </v>
      </c>
      <c r="AU69" s="78"/>
      <c r="AV69" s="78" t="str">
        <f>IF(SUM(COUNTIFS('Planificación 2026-1'!E:E,"SUNAMPE",'Planificación 2026-1'!W:W,C69,'Planificación 2026-1'!G:G,"IN"))&gt;0,"P06"," ")</f>
        <v xml:space="preserve"> </v>
      </c>
      <c r="AW69" s="78" t="str">
        <f>IF(SUM(COUNTIFS('Planificación 2026-1'!E:E,"SUNAMPE",'Planificación 2026-1'!W:W,C69,'Planificación 2026-1'!G:G,"CA"))&gt;0,"P07"," ")</f>
        <v xml:space="preserve"> </v>
      </c>
      <c r="AX69" s="78" t="str">
        <f>IF(SUM(COUNTIFS('Planificación 2026-1'!E:E,"SUNAMPE",'Planificación 2026-1'!W:W,C69,'Planificación 2026-1'!G:G,"DE"))&gt;0,"P08"," ")</f>
        <v xml:space="preserve"> </v>
      </c>
      <c r="AY69" s="78" t="str">
        <f>IF(SUM(COUNTIFS('Planificación 2026-1'!E:E,"SUNAMPE",'Planificación 2026-1'!W:W,C69,'Planificación 2026-1'!G:G,"OB"))&gt;0,"P09"," ")</f>
        <v xml:space="preserve"> </v>
      </c>
      <c r="AZ69" s="78" t="str">
        <f>IF(SUM(COUNTIFS('Planificación 2026-1'!E:E,"SUNAMPE",'Planificación 2026-1'!W:W,C69,'Planificación 2026-1'!G:G,"MH"))&gt;0,"P31"," ")</f>
        <v xml:space="preserve"> </v>
      </c>
      <c r="BA69" s="78" t="str">
        <f>IF(SUM(COUNTIFS('Planificación 2026-1'!E:E,"SUNAMPE",'Planificación 2026-1'!W:W,C69,'Planificación 2026-1'!G:G,"IC"))&gt;0,"P32"," ")</f>
        <v xml:space="preserve"> </v>
      </c>
      <c r="BB69" s="78" t="str">
        <f>IF(SUM(COUNTIFS('Planificación 2026-1'!E:E,"SUNAMPE",'Planificación 2026-1'!W:W,C69,'Planificación 2026-1'!G:G,"AR"))&gt;0,"P34"," ")</f>
        <v xml:space="preserve"> </v>
      </c>
      <c r="BC69" s="78" t="str">
        <f>IF(SUM(COUNTIFS('Planificación 2026-1'!E:E,"SUNAMPE",'Planificación 2026-1'!W:W,C69,'Planificación 2026-1'!G:G,"T1"))&gt;0,"P35"," ")</f>
        <v xml:space="preserve"> </v>
      </c>
      <c r="BD69" s="78" t="str">
        <f>IF(SUM(COUNTIFS('Planificación 2026-1'!E:E,"SUNAMPE",'Planificación 2026-1'!W:W,C69,'Planificación 2026-1'!G:G,"T3"))&gt;0,"P36"," ")</f>
        <v xml:space="preserve"> </v>
      </c>
      <c r="BE69" s="78" t="str">
        <f>IF(SUM(COUNTIFS('Planificación 2026-1'!E:E,"SUNAMPE",'Planificación 2026-1'!W:W,C69,'Planificación 2026-1'!G:G,"T2"))&gt;0,"P37"," ")</f>
        <v xml:space="preserve"> </v>
      </c>
      <c r="BF69" s="78" t="str">
        <f>IF(SUM(COUNTIFS('Planificación 2026-1'!E:E,"SUNAMPE",'Planificación 2026-1'!W:W,C69,'Planificación 2026-1'!G:G,"AE"))&gt;0,"P38"," ")</f>
        <v xml:space="preserve"> </v>
      </c>
      <c r="BG69" s="78" t="str">
        <f>IF(SUM(COUNTIFS('Planificación 2026-1'!E:E,"SUNAMPE",'Planificación 2026-1'!W:W,C69,'Planificación 2026-1'!G:G,"T4"))&gt;0,"P55"," ")</f>
        <v xml:space="preserve"> </v>
      </c>
      <c r="BH69" s="78" t="str">
        <f>IF(SUM(COUNTIFS('Planificación 2026-1'!E:E,"HUAURA",'Planificación 2026-1'!W:W,C69,'Planificación 2026-1'!G:G,"AF"))&gt;0," P01"," ")</f>
        <v xml:space="preserve"> </v>
      </c>
      <c r="BI69" s="78" t="str">
        <f>IF(SUM(COUNTIFS('Planificación 2026-1'!E:E,"HUAURA",'Planificación 2026-1'!W:W,C69,'Planificación 2026-1'!G:G,"EN"))&gt;0,"P02"," ")</f>
        <v xml:space="preserve"> </v>
      </c>
      <c r="BJ69" s="78" t="str">
        <f>IF(SUM(COUNTIFS('Planificación 2026-1'!E:E,"HUAURA",'Planificación 2026-1'!W:W,C69,'Planificación 2026-1'!G:G,"IS"))&gt;0,"P03"," ")</f>
        <v xml:space="preserve"> </v>
      </c>
      <c r="BK69" s="78" t="str">
        <f>IF(SUM(COUNTIFS('Planificación 2026-1'!E:E,"HUAURA",'Planificación 2026-1'!W:W,C69,'Planificación 2026-1'!G:G,"PS"))&gt;0,"P04"," ")</f>
        <v xml:space="preserve"> </v>
      </c>
      <c r="BL69" s="78"/>
      <c r="BM69" s="78" t="str">
        <f>IF(SUM(COUNTIFS('Planificación 2026-1'!E:E,"HUAURA",'Planificación 2026-1'!W:W,C69,'Planificación 2026-1'!G:G,"IN"))&gt;0,"P06"," ")</f>
        <v xml:space="preserve"> </v>
      </c>
      <c r="BN69" s="78" t="str">
        <f>IF(SUM(COUNTIFS('Planificación 2026-1'!E:E,"HUAURA",'Planificación 2026-1'!W:W,C69,'Planificación 2026-1'!G:G,"CA"))&gt;0,"P07"," ")</f>
        <v xml:space="preserve"> </v>
      </c>
      <c r="BO69" s="78" t="str">
        <f>IF(SUM(COUNTIFS('Planificación 2026-1'!E:E,"HUAURA",'Planificación 2026-1'!W:W,C69,'Planificación 2026-1'!G:G,"DE"))&gt;0,"P08"," ")</f>
        <v xml:space="preserve"> </v>
      </c>
      <c r="BP69" s="78" t="str">
        <f>IF(SUM(COUNTIFS('Planificación 2026-1'!E:E,"HUAURA",'Planificación 2026-1'!W:W,C69,'Planificación 2026-1'!G:G,"OB"))&gt;0,"P09"," ")</f>
        <v xml:space="preserve"> </v>
      </c>
      <c r="BQ69" s="78" t="str">
        <f>IF(SUM(COUNTIFS('Planificación 2026-1'!E:E,"HUAURA",'Planificación 2026-1'!W:W,C69,'Planificación 2026-1'!G:G,"MH"))&gt;0,"P31"," ")</f>
        <v xml:space="preserve"> </v>
      </c>
      <c r="BR69" s="78" t="str">
        <f>IF(SUM(COUNTIFS('Planificación 2026-1'!E:E,"HUAURA",'Planificación 2026-1'!W:W,C69,'Planificación 2026-1'!G:G,"IC"))&gt;0,"P32"," ")</f>
        <v xml:space="preserve"> </v>
      </c>
      <c r="BS69" s="78" t="str">
        <f>IF(SUM(COUNTIFS('Planificación 2026-1'!E:E,"HUAURA",'Planificación 2026-1'!W:W,C69,'Planificación 2026-1'!G:G,"AR"))&gt;0,"P34"," ")</f>
        <v xml:space="preserve"> </v>
      </c>
      <c r="BT69" s="78" t="str">
        <f>IF(SUM(COUNTIFS('Planificación 2026-1'!E:E,"HUAURA",'Planificación 2026-1'!W:W,C69,'Planificación 2026-1'!G:G,"T1"))&gt;0,"P35"," ")</f>
        <v xml:space="preserve"> </v>
      </c>
      <c r="BU69" s="78" t="str">
        <f>IF(SUM(COUNTIFS('Planificación 2026-1'!E:E,"HUAURA",'Planificación 2026-1'!W:W,C69,'Planificación 2026-1'!G:G,"T3"))&gt;0,"P36"," ")</f>
        <v xml:space="preserve"> </v>
      </c>
      <c r="BV69" s="78" t="str">
        <f>IF(SUM(COUNTIFS('Planificación 2026-1'!E:E,"HUAURA",'Planificación 2026-1'!W:W,C69,'Planificación 2026-1'!G:G,"T2"))&gt;0,"P37"," ")</f>
        <v xml:space="preserve"> </v>
      </c>
      <c r="BW69" s="78" t="str">
        <f>IF(SUM(COUNTIFS('Planificación 2026-1'!E:E,"HUAURA",'Planificación 2026-1'!W:W,C69,'Planificación 2026-1'!G:G,"AE"))&gt;0,"P38"," ")</f>
        <v xml:space="preserve"> </v>
      </c>
      <c r="BX69" s="78" t="str">
        <f>IF(SUM(COUNTIFS('Planificación 2026-1'!E:E,"HUAURA",'Planificación 2026-1'!W:W,C69,'Planificación 2026-1'!G:G,"T4"))&gt;0,"P55"," ")</f>
        <v xml:space="preserve"> </v>
      </c>
      <c r="BY69" s="79">
        <f>SUMIFS('Planificación 2026-1'!R:R,'Planificación 2026-1'!W:W,C69,'Planificación 2026-1'!G:G,"AF",'Planificación 2026-1'!H:H,"&gt;2")</f>
        <v>0</v>
      </c>
      <c r="BZ69" s="79">
        <f>SUMIFS('Planificación 2026-1'!R:R,'Planificación 2026-1'!W:W,C69,'Planificación 2026-1'!G:G,"EN",'Planificación 2026-1'!H:H,"&gt;2")</f>
        <v>4</v>
      </c>
      <c r="CA69" s="79">
        <f>SUMIFS('Planificación 2026-1'!R:R,'Planificación 2026-1'!W:W,C69,'Planificación 2026-1'!G:G,"IS",'Planificación 2026-1'!H:H,"&gt;2")</f>
        <v>0</v>
      </c>
      <c r="CB69" s="79">
        <f>SUMIFS('Planificación 2026-1'!R:R,'Planificación 2026-1'!W:W,C69,'Planificación 2026-1'!G:G,"PS",'Planificación 2026-1'!H:H,"&gt;2")</f>
        <v>10</v>
      </c>
      <c r="CC69" s="79">
        <f>SUMIFS('Planificación 2026-1'!R:R,'Planificación 2026-1'!W:W,C69,'Planificación 2026-1'!G:G,"IN",'Planificación 2026-1'!H:H,"&gt;2")</f>
        <v>0</v>
      </c>
      <c r="CD69" s="79">
        <f>SUMIFS('Planificación 2026-1'!R:R,'Planificación 2026-1'!W:W,C69,'Planificación 2026-1'!G:G,"CA",'Planificación 2026-1'!H:H,"&gt;2")</f>
        <v>0</v>
      </c>
      <c r="CE69" s="79">
        <f>SUMIFS('Planificación 2026-1'!R:R,'Planificación 2026-1'!W:W,C69,'Planificación 2026-1'!G:G,"DE",'Planificación 2026-1'!H:H,"&gt;2")</f>
        <v>0</v>
      </c>
      <c r="CF69" s="79">
        <f>SUMIFS('Planificación 2026-1'!R:R,'Planificación 2026-1'!W:W,C69,'Planificación 2026-1'!G:G,"OB",'Planificación 2026-1'!H:H,"&gt;2")</f>
        <v>0</v>
      </c>
      <c r="CG69" s="79">
        <f>SUMIFS('Planificación 2026-1'!R:R,'Planificación 2026-1'!W:W,C69,'Planificación 2026-1'!G:G,"MH",'Planificación 2026-1'!H:H,"&gt;2")</f>
        <v>0</v>
      </c>
      <c r="CH69" s="79">
        <f>SUMIFS('Planificación 2026-1'!R:R,'Planificación 2026-1'!W:W,C69,'Planificación 2026-1'!G:G,"IC",'Planificación 2026-1'!H:H,"&gt;2")</f>
        <v>0</v>
      </c>
      <c r="CI69" s="79">
        <f>SUMIFS('Planificación 2026-1'!R:R,'Planificación 2026-1'!W:W,C69,'Planificación 2026-1'!G:G,"AR",'Planificación 2026-1'!H:H,"&gt;2")</f>
        <v>0</v>
      </c>
      <c r="CJ69" s="79">
        <f>SUMIFS('Planificación 2026-1'!R:R,'Planificación 2026-1'!W:W,C69,'Planificación 2026-1'!G:G,"T1",'Planificación 2026-1'!H:H,"&gt;2")</f>
        <v>0</v>
      </c>
      <c r="CK69" s="79">
        <f>SUMIFS('Planificación 2026-1'!R:R,'Planificación 2026-1'!W:W,C69,'Planificación 2026-1'!G:G,"T3",'Planificación 2026-1'!H:H,"&gt;2")</f>
        <v>0</v>
      </c>
      <c r="CL69" s="79">
        <f>SUMIFS('Planificación 2026-1'!R:R,'Planificación 2026-1'!W:W,C69,'Planificación 2026-1'!G:G,"T2",'Planificación 2026-1'!H:H,"&gt;2")</f>
        <v>0</v>
      </c>
      <c r="CM69" s="79">
        <f>SUMIFS('Planificación 2026-1'!R:R,'Planificación 2026-1'!W:W,C69,'Planificación 2026-1'!G:G,"AE",'Planificación 2026-1'!H:H,"&gt;2")</f>
        <v>0</v>
      </c>
      <c r="CN69" s="79">
        <f>SUMIFS('Planificación 2026-1'!R:R,'Planificación 2026-1'!W:W,C69,'Planificación 2026-1'!G:G,"T4",'Planificación 2026-1'!H:H,"&gt;2")</f>
        <v>0</v>
      </c>
      <c r="CO69" s="79">
        <f>SUMIFS('Planificación 2026-1'!R:R,'Planificación 2026-1'!W:W,C69,'Planificación 2026-1'!G:G,"AF",'Planificación 2026-1'!H:H,"&lt;3")</f>
        <v>0</v>
      </c>
      <c r="CP69" s="79">
        <f>SUMIFS('Planificación 2026-1'!R:R,'Planificación 2026-1'!W:W,C69,'Planificación 2026-1'!G:G,"EN",'Planificación 2026-1'!H:H,"&lt;3")</f>
        <v>0</v>
      </c>
      <c r="CQ69" s="79">
        <f>SUMIFS('Planificación 2026-1'!R:R,'Planificación 2026-1'!W:W,C69,'Planificación 2026-1'!G:G,"IS",'Planificación 2026-1'!H:H,"&lt;3")</f>
        <v>0</v>
      </c>
      <c r="CR69" s="79">
        <f>SUMIFS('Planificación 2026-1'!R:R,'Planificación 2026-1'!W:W,C69,'Planificación 2026-1'!G:G,"PS",'Planificación 2026-1'!H:H,"&lt;3")</f>
        <v>0</v>
      </c>
      <c r="CS69" s="79">
        <f>SUMIFS('Planificación 2026-1'!R:R,'Planificación 2026-1'!W:W,C69,'Planificación 2026-1'!G:G,"IN",'Planificación 2026-1'!H:H,"&lt;3")</f>
        <v>0</v>
      </c>
      <c r="CT69" s="79">
        <f>SUMIFS('Planificación 2026-1'!R:R,'Planificación 2026-1'!W:W,C69,'Planificación 2026-1'!G:G,"CA",'Planificación 2026-1'!H:H,"&lt;3")</f>
        <v>0</v>
      </c>
      <c r="CU69" s="79">
        <f>SUMIFS('Planificación 2026-1'!R:R,'Planificación 2026-1'!W:W,C69,'Planificación 2026-1'!G:G,"DE",'Planificación 2026-1'!H:H,"&lt;3")</f>
        <v>0</v>
      </c>
      <c r="CV69" s="79">
        <f>SUMIFS('Planificación 2026-1'!R:R,'Planificación 2026-1'!W:W,C69,'Planificación 2026-1'!G:G,"OB",'Planificación 2026-1'!H:H,"&lt;3")</f>
        <v>0</v>
      </c>
      <c r="CW69" s="79">
        <f>SUMIFS('Planificación 2026-1'!R:R,'Planificación 2026-1'!W:W,C69,'Planificación 2026-1'!G:G,"MH",'Planificación 2026-1'!H:H,"&lt;3")</f>
        <v>0</v>
      </c>
      <c r="CX69" s="79">
        <f>SUMIFS('Planificación 2026-1'!R:R,'Planificación 2026-1'!W:W,C69,'Planificación 2026-1'!G:G,"IC",'Planificación 2026-1'!H:H,"&lt;3")</f>
        <v>0</v>
      </c>
      <c r="CY69" s="79">
        <f>SUMIFS('Planificación 2026-1'!R:R,'Planificación 2026-1'!W:W,C69,'Planificación 2026-1'!G:G,"AR",'Planificación 2026-1'!H:H,"&lt;3")</f>
        <v>0</v>
      </c>
      <c r="CZ69" s="79">
        <f>SUMIFS('Planificación 2026-1'!R:R,'Planificación 2026-1'!W:W,C69,'Planificación 2026-1'!G:G,"T1",'Planificación 2026-1'!H:H,"&lt;3")</f>
        <v>0</v>
      </c>
      <c r="DA69" s="79">
        <f>SUMIFS('Planificación 2026-1'!R:R,'Planificación 2026-1'!W:W,C69,'Planificación 2026-1'!G:G,"T3",'Planificación 2026-1'!H:H,"&lt;3")</f>
        <v>0</v>
      </c>
      <c r="DB69" s="79">
        <f>SUMIFS('Planificación 2026-1'!R:R,'Planificación 2026-1'!W:W,C69,'Planificación 2026-1'!G:G,"T2",'Planificación 2026-1'!H:H,"&lt;3")</f>
        <v>0</v>
      </c>
      <c r="DC69" s="79">
        <f>SUMIFS('Planificación 2026-1'!R:R,'Planificación 2026-1'!W:W,C69,'Planificación 2026-1'!G:G,"AE",'Planificación 2026-1'!H:H,"&lt;3")</f>
        <v>0</v>
      </c>
      <c r="DD69" s="79">
        <f>SUMIFS('Planificación 2026-1'!R:R,'Planificación 2026-1'!W:W,C69,'Planificación 2026-1'!G:G,"T4",'Planificación 2026-1'!H:H,"&lt;3")</f>
        <v>0</v>
      </c>
      <c r="DE69" s="78" t="str">
        <f t="shared" si="18"/>
        <v>P04</v>
      </c>
      <c r="DF69" s="30">
        <f>IF(C69="","",SUMIFS('Planificación 2026-1'!R:R,'Planificación 2026-1'!W:W,C69,'Planificación 2026-1'!E:E,"PRINCIPAL",'Planificación 2026-1'!X:X,"VIRTUAL"))</f>
        <v>5</v>
      </c>
      <c r="DG69" s="30">
        <f>IF(C69="","",SUMIFS('Planificación 2026-1'!R:R,'Planificación 2026-1'!W:W,C69,'Planificación 2026-1'!E:E,"PRINCIPAL",'Planificación 2026-1'!X:X,"PRESENCIAL"))</f>
        <v>0</v>
      </c>
      <c r="DH69" s="30">
        <f>IF(C69="","",SUMIFS('Planificación 2026-1'!R:R,'Planificación 2026-1'!W:W,C69,'Planificación 2026-1'!E:E,"PRINCIPAL",'Planificación 2026-1'!X:X,"HIBRIDO PRESENCIAL"))</f>
        <v>0</v>
      </c>
      <c r="DI69" s="78" t="str">
        <f t="shared" si="19"/>
        <v>P02 P04</v>
      </c>
      <c r="DJ69" s="78">
        <f>IF(C69="","",SUMIFS('Planificación 2026-1'!R:R,'Planificación 2026-1'!W:W,C69,'Planificación 2026-1'!E:E,"FILIAL",'Planificación 2026-1'!X:X,"VIRTUAL"))</f>
        <v>9</v>
      </c>
      <c r="DK69" s="80">
        <f>IF(C69="","",SUMIFS('Planificación 2026-1'!R:R,'Planificación 2026-1'!W:W,C69,'Planificación 2026-1'!E:E,"FILIAL",'Planificación 2026-1'!X:X,"PRESENCIAL"))</f>
        <v>0</v>
      </c>
      <c r="DL69" s="42">
        <f>IF(C69="","",SUMIFS('Planificación 2026-1'!R:R,'Planificación 2026-1'!W:W,C69,'Planificación 2026-1'!E:E,"FILIAL",'Planificación 2026-1'!X:X,"HIBRIDO PRESENCIAL"))</f>
        <v>0</v>
      </c>
      <c r="DM69" s="81" t="str">
        <f t="shared" si="20"/>
        <v/>
      </c>
      <c r="DN69" s="78">
        <f>IF(C69="","",SUMIFS('Planificación 2026-1'!R:R,'Planificación 2026-1'!W:W,C69,'Planificación 2026-1'!E:E,"SUNAMPE",'Planificación 2026-1'!X:X,"VIRTUAL"))</f>
        <v>0</v>
      </c>
      <c r="DO69" s="42">
        <f>IF(C69="","",SUMIFS('Planificación 2026-1'!R:R,'Planificación 2026-1'!W:W,C69,'Planificación 2026-1'!E:E,"SUNAMPE",'Planificación 2026-1'!X:X,"PRESENCIAL"))</f>
        <v>0</v>
      </c>
      <c r="DP69" s="81" t="str">
        <f t="shared" si="21"/>
        <v/>
      </c>
      <c r="DQ69" s="78">
        <f>IF(C69="","",SUMIFS('Planificación 2026-1'!R:R,'Planificación 2026-1'!W:W,C69,'Planificación 2026-1'!E:E,"HUAURA",'Planificación 2026-1'!X:X,"VIRTUAL"))</f>
        <v>0</v>
      </c>
      <c r="DR69" s="42">
        <f>IF(C69="","",SUMIFS('Planificación 2026-1'!R:R,'Planificación 2026-1'!W:W,C69,'Planificación 2026-1'!E:E,"HUAURA",'Planificación 2026-1'!X:X,"PRESENCIAL"))</f>
        <v>0</v>
      </c>
      <c r="DS69" s="48">
        <f>SUMIFS('Planificación 2026-1'!R:R,'Planificación 2026-1'!W:W,C69,'Planificación 2026-1'!E:E,"PRINCIPAL",'Planificación 2026-1'!X:X,"VIRTUAL",'Planificación 2026-1'!H:H,"&gt;2")</f>
        <v>5</v>
      </c>
      <c r="DT69" s="48">
        <f>SUMIFS('Planificación 2026-1'!R:R,'Planificación 2026-1'!W:W,C69,'Planificación 2026-1'!E:E,"PRINCIPAL",'Planificación 2026-1'!X:X,"&lt;&gt;VIRTUAL",'Planificación 2026-1'!H:H,"&gt;2")</f>
        <v>0</v>
      </c>
      <c r="DU69" s="48">
        <f>SUMIFS('Planificación 2026-1'!R:R,'Planificación 2026-1'!W:W,C69,'Planificación 2026-1'!E:E,"SUNAMPE",'Planificación 2026-1'!X:X,"VIRTUAL",'Planificación 2026-1'!H:H,"&gt;2")</f>
        <v>0</v>
      </c>
      <c r="DV69" s="48">
        <f>SUMIFS('Planificación 2026-1'!R:R,'Planificación 2026-1'!W:W,C69,'Planificación 2026-1'!E:E,"SUNAMPE",'Planificación 2026-1'!X:X,"&lt;&gt;VIRTUAL",'Planificación 2026-1'!H:H,"&gt;2")</f>
        <v>0</v>
      </c>
      <c r="DW69" s="48">
        <f>SUMIFS('Planificación 2026-1'!R:R,'Planificación 2026-1'!W:W,C69,'Planificación 2026-1'!E:E,"FILIAL",'Planificación 2026-1'!X:X,"VIRTUAL",'Planificación 2026-1'!H:H,"&gt;2")</f>
        <v>9</v>
      </c>
      <c r="DX69" s="48">
        <f>SUMIFS('Planificación 2026-1'!R:R,'Planificación 2026-1'!W:W,C69,'Planificación 2026-1'!E:E,"FILIAL",'Planificación 2026-1'!X:X,"&lt;&gt;VIRTUAL",'Planificación 2026-1'!H:H,"&gt;2")</f>
        <v>0</v>
      </c>
      <c r="DY69" s="48">
        <f>SUMIFS('Planificación 2026-1'!R:R,'Planificación 2026-1'!W:W,C69,'Planificación 2026-1'!E:E,"PORUMA",'Planificación 2026-1'!X:X,"VIRTUAL",'Planificación 2026-1'!H:H,"&gt;2")</f>
        <v>0</v>
      </c>
      <c r="DZ69" s="48">
        <f>SUMIFS('Planificación 2026-1'!R:R,'Planificación 2026-1'!W:W,C69,'Planificación 2026-1'!E:E,"PORUMA",'Planificación 2026-1'!X:X,"&lt;&gt;VIRTUAL",'Planificación 2026-1'!H:H,"&gt;2")</f>
        <v>0</v>
      </c>
      <c r="EA69" s="48">
        <f>SUMIFS('Planificación 2026-1'!R:R,'Planificación 2026-1'!W:W,C69,'Planificación 2026-1'!E:E,"HUAURA",'Planificación 2026-1'!X:X,"VIRTUAL",'Planificación 2026-1'!H:H,"&gt;2")</f>
        <v>0</v>
      </c>
      <c r="EB69" s="48">
        <f>SUMIFS('Planificación 2026-1'!R:R,'Planificación 2026-1'!W:W,C69,'Planificación 2026-1'!E:E,"HUAURA",'Planificación 2026-1'!X:X,"&lt;&gt;VIRTUAL",'Planificación 2026-1'!H:H,"&gt;2")</f>
        <v>0</v>
      </c>
      <c r="EC69" s="48">
        <f>SUMIFS('Planificación 2026-1'!R:R,'Planificación 2026-1'!W:W,C69,'Planificación 2026-1'!E:E,"PRINCIPAL",'Planificación 2026-1'!X:X,"VIRTUAL",'Planificación 2026-1'!H:H,"&lt;3")</f>
        <v>0</v>
      </c>
      <c r="ED69" s="48">
        <f>SUMIFS('Planificación 2026-1'!R:R,'Planificación 2026-1'!W:W,C69,'Planificación 2026-1'!E:E,"PRINCIPAL",'Planificación 2026-1'!X:X,"&lt;&gt;VIRTUAL",'Planificación 2026-1'!H:H,"&lt;3")</f>
        <v>0</v>
      </c>
      <c r="EE69" s="48">
        <f>SUMIFS('Planificación 2026-1'!R:R,'Planificación 2026-1'!W:W,C69,'Planificación 2026-1'!E:E,"SUNAMPE",'Planificación 2026-1'!X:X,"VIRTUAL",'Planificación 2026-1'!H:H,"&lt;3")</f>
        <v>0</v>
      </c>
      <c r="EF69" s="48">
        <f>SUMIFS('Planificación 2026-1'!R:R,'Planificación 2026-1'!W:W,C69,'Planificación 2026-1'!E:E,"SUNAMPE",'Planificación 2026-1'!X:X,"&lt;&gt;VIRTUAL",'Planificación 2026-1'!H:H,"&lt;3")</f>
        <v>0</v>
      </c>
      <c r="EG69" s="48">
        <f>SUMIFS('Planificación 2026-1'!R:R,'Planificación 2026-1'!W:W,C69,'Planificación 2026-1'!E:E,"FILIAL",'Planificación 2026-1'!X:X,"VIRTUAL",'Planificación 2026-1'!H:H,"&lt;3")</f>
        <v>0</v>
      </c>
      <c r="EH69" s="48">
        <f>SUMIFS('Planificación 2026-1'!R:R,'Planificación 2026-1'!W:W,C69,'Planificación 2026-1'!E:E,"FILIAL",'Planificación 2026-1'!X:X,"&lt;&gt;VIRTUAL",'Planificación 2026-1'!H:H,"&lt;3")</f>
        <v>0</v>
      </c>
      <c r="EI69" s="48">
        <f>SUMIFS('Planificación 2026-1'!R:R,'Planificación 2026-1'!W:W,C69,'Planificación 2026-1'!E:E,"PORUMA",'Planificación 2026-1'!X:X,"VIRTUAL",'Planificación 2026-1'!H:H,"&lt;3")</f>
        <v>0</v>
      </c>
      <c r="EJ69" s="48">
        <f>SUMIFS('Planificación 2026-1'!R:R,'Planificación 2026-1'!W:W,C69,'Planificación 2026-1'!E:E,"PORUMA",'Planificación 2026-1'!X:X,"&lt;&gt;VIRTUAL",'Planificación 2026-1'!H:H,"&lt;3")</f>
        <v>0</v>
      </c>
      <c r="EK69" s="48">
        <f>SUMIFS('Planificación 2026-1'!R:R,'Planificación 2026-1'!W:W,C69,'Planificación 2026-1'!E:E,"HUAURA",'Planificación 2026-1'!X:X,"VIRTUAL",'Planificación 2026-1'!H:H,"&lt;3")</f>
        <v>0</v>
      </c>
      <c r="EL69" s="48">
        <f>SUMIFS('Planificación 2026-1'!R:R,'Planificación 2026-1'!W:W,C69,'Planificación 2026-1'!E:E,"HUAURA",'Planificación 2026-1'!X:X,"&lt;&gt;VIRTUAL",'Planificación 2026-1'!H:H,"&lt;3")</f>
        <v>0</v>
      </c>
      <c r="EM69" s="48">
        <f t="shared" si="22"/>
        <v>9</v>
      </c>
      <c r="EN69" s="48">
        <f t="shared" si="23"/>
        <v>0</v>
      </c>
      <c r="EO69" s="48">
        <f t="shared" si="24"/>
        <v>0</v>
      </c>
      <c r="EP69" s="48">
        <f t="shared" si="25"/>
        <v>5</v>
      </c>
      <c r="EQ69" s="48">
        <f t="shared" si="26"/>
        <v>0</v>
      </c>
      <c r="ER69" s="48"/>
      <c r="ES69" s="48">
        <f t="shared" si="27"/>
        <v>14</v>
      </c>
      <c r="ET69" s="48">
        <f t="shared" si="28"/>
        <v>0</v>
      </c>
      <c r="EU69" s="48" t="b">
        <f t="shared" si="29"/>
        <v>1</v>
      </c>
      <c r="EV69" s="48" t="str">
        <f t="shared" si="30"/>
        <v/>
      </c>
      <c r="EW69" s="48" t="str">
        <f t="shared" si="31"/>
        <v>VIRTUAL</v>
      </c>
    </row>
    <row r="70" spans="1:153" x14ac:dyDescent="0.3">
      <c r="A70" s="53"/>
      <c r="B70" s="383">
        <v>67</v>
      </c>
      <c r="C70" s="107" t="s">
        <v>78</v>
      </c>
      <c r="D70" s="82">
        <f>SUMIF('Planificación 2026-1'!W:W,C70,'Planificación 2026-1'!R:R)</f>
        <v>4</v>
      </c>
      <c r="E70" s="384" t="s">
        <v>319</v>
      </c>
      <c r="F70" s="107" t="s">
        <v>430</v>
      </c>
      <c r="G70" s="107" t="s">
        <v>276</v>
      </c>
      <c r="H70" s="107" t="s">
        <v>433</v>
      </c>
      <c r="I70" s="77" t="str">
        <f>IF(SUM(COUNTIFS('Planificación 2026-1'!E:E,"PRINCIPAL",'Planificación 2026-1'!W:W,C70,'Planificación 2026-1'!G:G,"AF"))&gt;0,"P01"," ")</f>
        <v xml:space="preserve"> </v>
      </c>
      <c r="J70" s="78" t="str">
        <f>IF(SUM(COUNTIFS('Planificación 2026-1'!E:E,"PRINCIPAL",'Planificación 2026-1'!W:W,C70,'Planificación 2026-1'!G:G,"EN"))&gt;0,"P02"," ")</f>
        <v xml:space="preserve"> </v>
      </c>
      <c r="K70" s="78" t="str">
        <f>IF(SUM(COUNTIFS('Planificación 2026-1'!E:E,"PRINCIPAL",'Planificación 2026-1'!W:W,C70,'Planificación 2026-1'!G:G,"IS"))&gt;0,"P03"," ")</f>
        <v xml:space="preserve"> </v>
      </c>
      <c r="L70" s="78" t="str">
        <f>IF(SUM(COUNTIFS('Planificación 2026-1'!E:E,"PRINCIPAL",'Planificación 2026-1'!W:W,C70,'Planificación 2026-1'!G:G,"PS"))&gt;0,"P04"," ")</f>
        <v xml:space="preserve"> </v>
      </c>
      <c r="M70" s="78"/>
      <c r="N70" s="78" t="str">
        <f>IF(SUM(COUNTIFS('Planificación 2026-1'!E:E,"PRINCIPAL",'Planificación 2026-1'!W:W,C70,'Planificación 2026-1'!G:G,"IN"))&gt;0,"P06"," ")</f>
        <v xml:space="preserve"> </v>
      </c>
      <c r="O70" s="78" t="str">
        <f>IF(SUM(COUNTIFS('Planificación 2026-1'!E:E,"PRINCIPAL",'Planificación 2026-1'!W:W,C70,'Planificación 2026-1'!G:G,"CA"))&gt;0,"P07"," ")</f>
        <v xml:space="preserve"> </v>
      </c>
      <c r="P70" s="78" t="str">
        <f>IF(SUM(COUNTIFS('Planificación 2026-1'!E:E,"PRINCIPAL",'Planificación 2026-1'!W:W,C70,'Planificación 2026-1'!G:G,"DE"))&gt;0,"P08"," ")</f>
        <v xml:space="preserve"> </v>
      </c>
      <c r="Q70" s="78" t="str">
        <f>IF(SUM(COUNTIFS('Planificación 2026-1'!E:E,"PRINCIPAL",'Planificación 2026-1'!W:W,C70,'Planificación 2026-1'!G:G,"OB"))&gt;0,"P09"," ")</f>
        <v xml:space="preserve"> </v>
      </c>
      <c r="R70" s="78" t="str">
        <f>IF(SUM(COUNTIFS('Planificación 2026-1'!E:E,"PRINCIPAL",'Planificación 2026-1'!W:W,C70,'Planificación 2026-1'!G:G,"MH"))&gt;0,"P31"," ")</f>
        <v xml:space="preserve"> </v>
      </c>
      <c r="S70" s="78" t="str">
        <f>IF(SUM(COUNTIFS('Planificación 2026-1'!E:E,"PRINCIPAL",'Planificación 2026-1'!W:W,C70,'Planificación 2026-1'!G:G,"IC"))&gt;0,"P32"," ")</f>
        <v xml:space="preserve"> </v>
      </c>
      <c r="T70" s="78" t="str">
        <f>IF(SUM(COUNTIFS('Planificación 2026-1'!E:E,"PRINCIPAL",'Planificación 2026-1'!W:W,C70,'Planificación 2026-1'!G:G,"AR"))&gt;0,"P34"," ")</f>
        <v xml:space="preserve"> </v>
      </c>
      <c r="U70" s="78" t="str">
        <f>IF(SUM(COUNTIFS('Planificación 2026-1'!E:E,"PRINCIPAL",'Planificación 2026-1'!W:W,C70,'Planificación 2026-1'!G:G,"T1"))&gt;0,"P35"," ")</f>
        <v xml:space="preserve"> </v>
      </c>
      <c r="V70" s="78" t="str">
        <f>IF(SUM(COUNTIFS('Planificación 2026-1'!E:E,"PRINCIPAL",'Planificación 2026-1'!W:W,C70,'Planificación 2026-1'!G:G,"T3"))&gt;0,"P36"," ")</f>
        <v xml:space="preserve"> </v>
      </c>
      <c r="W70" s="78" t="str">
        <f>IF(SUM(COUNTIFS('Planificación 2026-1'!E:E,"PRINCIPAL",'Planificación 2026-1'!W:W,C70,'Planificación 2026-1'!G:G,"T2"))&gt;0,"P37"," ")</f>
        <v xml:space="preserve"> </v>
      </c>
      <c r="X70" s="78" t="str">
        <f>IF(SUM(COUNTIFS('Planificación 2026-1'!E:E,"PRINCIPAL",'Planificación 2026-1'!W:W,C70,'Planificación 2026-1'!G:G,"AE"))&gt;0,"P38"," ")</f>
        <v xml:space="preserve"> </v>
      </c>
      <c r="Y70" s="78" t="str">
        <f>IF(SUM(COUNTIFS('Planificación 2026-1'!E:E,"PRINCIPAL",'Planificación 2026-1'!W:W,C70,'Planificación 2026-1'!G:G,"T4"))&gt;0,"P55"," ")</f>
        <v xml:space="preserve"> </v>
      </c>
      <c r="Z70" s="78" t="str">
        <f>IF(SUM(COUNTIFS('Planificación 2026-1'!E:E,"FILIAL",'Planificación 2026-1'!W:W,C70,'Planificación 2026-1'!G:G,"AF"))&gt;0," P01"," ")</f>
        <v xml:space="preserve"> </v>
      </c>
      <c r="AA70" s="78" t="str">
        <f>IF(SUM(COUNTIFS('Planificación 2026-1'!E:E,"FILIAL",'Planificación 2026-1'!W:W,C70,'Planificación 2026-1'!G:G,"EN"))&gt;0,"P02"," ")</f>
        <v>P02</v>
      </c>
      <c r="AB70" s="78" t="str">
        <f>IF(SUM(COUNTIFS('Planificación 2026-1'!E:E,"FILIAL",'Planificación 2026-1'!W:W,C70,'Planificación 2026-1'!G:G,"IS"))&gt;0,"P03"," ")</f>
        <v xml:space="preserve"> </v>
      </c>
      <c r="AC70" s="78" t="str">
        <f>IF(SUM(COUNTIFS('Planificación 2026-1'!E:E,"FILIAL",'Planificación 2026-1'!W:W,C70,'Planificación 2026-1'!G:G,"PS"))&gt;0,"P04"," ")</f>
        <v xml:space="preserve"> </v>
      </c>
      <c r="AD70" s="78"/>
      <c r="AE70" s="78" t="str">
        <f>IF(SUM(COUNTIFS('Planificación 2026-1'!E:E,"FILIAL",'Planificación 2026-1'!W:W,C70,'Planificación 2026-1'!G:G,"IN"))&gt;0,"P06"," ")</f>
        <v xml:space="preserve"> </v>
      </c>
      <c r="AF70" s="78" t="str">
        <f>IF(SUM(COUNTIFS('Planificación 2026-1'!E:E,"FILIAL",'Planificación 2026-1'!W:W,C70,'Planificación 2026-1'!G:G,"CA"))&gt;0,"P07"," ")</f>
        <v xml:space="preserve"> </v>
      </c>
      <c r="AG70" s="78" t="str">
        <f>IF(SUM(COUNTIFS('Planificación 2026-1'!E:E,"FILIAL",'Planificación 2026-1'!W:W,C70,'Planificación 2026-1'!G:G,"DE"))&gt;0,"P08"," ")</f>
        <v xml:space="preserve"> </v>
      </c>
      <c r="AH70" s="78" t="str">
        <f>IF(SUM(COUNTIFS('Planificación 2026-1'!E:E,"FILIAL",'Planificación 2026-1'!W:W,C70,'Planificación 2026-1'!G:G,"OB"))&gt;0,"P09"," ")</f>
        <v xml:space="preserve"> </v>
      </c>
      <c r="AI70" s="78" t="str">
        <f>IF(SUM(COUNTIFS('Planificación 2026-1'!E:E,"FILIAL",'Planificación 2026-1'!W:W,C70,'Planificación 2026-1'!G:G,"MH"))&gt;0,"P31"," ")</f>
        <v xml:space="preserve"> </v>
      </c>
      <c r="AJ70" s="78" t="str">
        <f>IF(SUM(COUNTIFS('Planificación 2026-1'!E:E,"FILIAL",'Planificación 2026-1'!W:W,C70,'Planificación 2026-1'!G:G,"IC"))&gt;0,"P32"," ")</f>
        <v xml:space="preserve"> </v>
      </c>
      <c r="AK70" s="78" t="str">
        <f>IF(SUM(COUNTIFS('Planificación 2026-1'!E:E,"FILIAL",'Planificación 2026-1'!W:W,C70,'Planificación 2026-1'!G:G,"AR"))&gt;0,"P34"," ")</f>
        <v xml:space="preserve"> </v>
      </c>
      <c r="AL70" s="78" t="str">
        <f>IF(SUM(COUNTIFS('Planificación 2026-1'!E:E,"FILIAL",'Planificación 2026-1'!W:W,C70,'Planificación 2026-1'!G:G,"T1"))&gt;0,"P35"," ")</f>
        <v xml:space="preserve"> </v>
      </c>
      <c r="AM70" s="78" t="str">
        <f>IF(SUM(COUNTIFS('Planificación 2026-1'!E:E,"FILIAL",'Planificación 2026-1'!W:W,C70,'Planificación 2026-1'!G:G,"T3"))&gt;0,"P36"," ")</f>
        <v xml:space="preserve"> </v>
      </c>
      <c r="AN70" s="78" t="str">
        <f>IF(SUM(COUNTIFS('Planificación 2026-1'!E:E,"FILIAL",'Planificación 2026-1'!W:W,C70,'Planificación 2026-1'!G:G,"T2"))&gt;0,"P37"," ")</f>
        <v xml:space="preserve"> </v>
      </c>
      <c r="AO70" s="78" t="str">
        <f>IF(SUM(COUNTIFS('Planificación 2026-1'!E:E,"FILIAL",'Planificación 2026-1'!W:W,C70,'Planificación 2026-1'!G:G,"AE"))&gt;0,"P38"," ")</f>
        <v xml:space="preserve"> </v>
      </c>
      <c r="AP70" s="78" t="str">
        <f>IF(SUM(COUNTIFS('Planificación 2026-1'!E:E,"FILIAL",'Planificación 2026-1'!W:W,C70,'Planificación 2026-1'!G:G,"T4"))&gt;0,"P55"," ")</f>
        <v xml:space="preserve"> </v>
      </c>
      <c r="AQ70" s="78" t="str">
        <f>IF(SUM(COUNTIFS('Planificación 2026-1'!E:E,"SUNAMPE",'Planificación 2026-1'!W:W,C70,'Planificación 2026-1'!G:G,"AF"))&gt;0," P01"," ")</f>
        <v xml:space="preserve"> </v>
      </c>
      <c r="AR70" s="78" t="str">
        <f>IF(SUM(COUNTIFS('Planificación 2026-1'!E:E,"SUNAMPE",'Planificación 2026-1'!W:W,C70,'Planificación 2026-1'!G:G,"EN"))&gt;0,"P02"," ")</f>
        <v xml:space="preserve"> </v>
      </c>
      <c r="AS70" s="78" t="str">
        <f>IF(SUM(COUNTIFS('Planificación 2026-1'!E:E,"SUNAMPE",'Planificación 2026-1'!W:W,C70,'Planificación 2026-1'!G:G,"IS"))&gt;0,"P03"," ")</f>
        <v xml:space="preserve"> </v>
      </c>
      <c r="AT70" s="78" t="str">
        <f>IF(SUM(COUNTIFS('Planificación 2026-1'!E:E,"SUNAMPE",'Planificación 2026-1'!W:W,C70,'Planificación 2026-1'!G:G,"PS"))&gt;0,"P04"," ")</f>
        <v xml:space="preserve"> </v>
      </c>
      <c r="AU70" s="78"/>
      <c r="AV70" s="78" t="str">
        <f>IF(SUM(COUNTIFS('Planificación 2026-1'!E:E,"SUNAMPE",'Planificación 2026-1'!W:W,C70,'Planificación 2026-1'!G:G,"IN"))&gt;0,"P06"," ")</f>
        <v xml:space="preserve"> </v>
      </c>
      <c r="AW70" s="78" t="str">
        <f>IF(SUM(COUNTIFS('Planificación 2026-1'!E:E,"SUNAMPE",'Planificación 2026-1'!W:W,C70,'Planificación 2026-1'!G:G,"CA"))&gt;0,"P07"," ")</f>
        <v xml:space="preserve"> </v>
      </c>
      <c r="AX70" s="78" t="str">
        <f>IF(SUM(COUNTIFS('Planificación 2026-1'!E:E,"SUNAMPE",'Planificación 2026-1'!W:W,C70,'Planificación 2026-1'!G:G,"DE"))&gt;0,"P08"," ")</f>
        <v xml:space="preserve"> </v>
      </c>
      <c r="AY70" s="78" t="str">
        <f>IF(SUM(COUNTIFS('Planificación 2026-1'!E:E,"SUNAMPE",'Planificación 2026-1'!W:W,C70,'Planificación 2026-1'!G:G,"OB"))&gt;0,"P09"," ")</f>
        <v xml:space="preserve"> </v>
      </c>
      <c r="AZ70" s="78" t="str">
        <f>IF(SUM(COUNTIFS('Planificación 2026-1'!E:E,"SUNAMPE",'Planificación 2026-1'!W:W,C70,'Planificación 2026-1'!G:G,"MH"))&gt;0,"P31"," ")</f>
        <v xml:space="preserve"> </v>
      </c>
      <c r="BA70" s="78" t="str">
        <f>IF(SUM(COUNTIFS('Planificación 2026-1'!E:E,"SUNAMPE",'Planificación 2026-1'!W:W,C70,'Planificación 2026-1'!G:G,"IC"))&gt;0,"P32"," ")</f>
        <v xml:space="preserve"> </v>
      </c>
      <c r="BB70" s="78" t="str">
        <f>IF(SUM(COUNTIFS('Planificación 2026-1'!E:E,"SUNAMPE",'Planificación 2026-1'!W:W,C70,'Planificación 2026-1'!G:G,"AR"))&gt;0,"P34"," ")</f>
        <v xml:space="preserve"> </v>
      </c>
      <c r="BC70" s="78" t="str">
        <f>IF(SUM(COUNTIFS('Planificación 2026-1'!E:E,"SUNAMPE",'Planificación 2026-1'!W:W,C70,'Planificación 2026-1'!G:G,"T1"))&gt;0,"P35"," ")</f>
        <v xml:space="preserve"> </v>
      </c>
      <c r="BD70" s="78" t="str">
        <f>IF(SUM(COUNTIFS('Planificación 2026-1'!E:E,"SUNAMPE",'Planificación 2026-1'!W:W,C70,'Planificación 2026-1'!G:G,"T3"))&gt;0,"P36"," ")</f>
        <v xml:space="preserve"> </v>
      </c>
      <c r="BE70" s="78" t="str">
        <f>IF(SUM(COUNTIFS('Planificación 2026-1'!E:E,"SUNAMPE",'Planificación 2026-1'!W:W,C70,'Planificación 2026-1'!G:G,"T2"))&gt;0,"P37"," ")</f>
        <v xml:space="preserve"> </v>
      </c>
      <c r="BF70" s="78" t="str">
        <f>IF(SUM(COUNTIFS('Planificación 2026-1'!E:E,"SUNAMPE",'Planificación 2026-1'!W:W,C70,'Planificación 2026-1'!G:G,"AE"))&gt;0,"P38"," ")</f>
        <v xml:space="preserve"> </v>
      </c>
      <c r="BG70" s="78" t="str">
        <f>IF(SUM(COUNTIFS('Planificación 2026-1'!E:E,"SUNAMPE",'Planificación 2026-1'!W:W,C70,'Planificación 2026-1'!G:G,"T4"))&gt;0,"P55"," ")</f>
        <v xml:space="preserve"> </v>
      </c>
      <c r="BH70" s="78" t="str">
        <f>IF(SUM(COUNTIFS('Planificación 2026-1'!E:E,"HUAURA",'Planificación 2026-1'!W:W,C70,'Planificación 2026-1'!G:G,"AF"))&gt;0," P01"," ")</f>
        <v xml:space="preserve"> </v>
      </c>
      <c r="BI70" s="78" t="str">
        <f>IF(SUM(COUNTIFS('Planificación 2026-1'!E:E,"HUAURA",'Planificación 2026-1'!W:W,C70,'Planificación 2026-1'!G:G,"EN"))&gt;0,"P02"," ")</f>
        <v xml:space="preserve"> </v>
      </c>
      <c r="BJ70" s="78" t="str">
        <f>IF(SUM(COUNTIFS('Planificación 2026-1'!E:E,"HUAURA",'Planificación 2026-1'!W:W,C70,'Planificación 2026-1'!G:G,"IS"))&gt;0,"P03"," ")</f>
        <v xml:space="preserve"> </v>
      </c>
      <c r="BK70" s="78" t="str">
        <f>IF(SUM(COUNTIFS('Planificación 2026-1'!E:E,"HUAURA",'Planificación 2026-1'!W:W,C70,'Planificación 2026-1'!G:G,"PS"))&gt;0,"P04"," ")</f>
        <v xml:space="preserve"> </v>
      </c>
      <c r="BL70" s="78"/>
      <c r="BM70" s="78" t="str">
        <f>IF(SUM(COUNTIFS('Planificación 2026-1'!E:E,"HUAURA",'Planificación 2026-1'!W:W,C70,'Planificación 2026-1'!G:G,"IN"))&gt;0,"P06"," ")</f>
        <v xml:space="preserve"> </v>
      </c>
      <c r="BN70" s="78" t="str">
        <f>IF(SUM(COUNTIFS('Planificación 2026-1'!E:E,"HUAURA",'Planificación 2026-1'!W:W,C70,'Planificación 2026-1'!G:G,"CA"))&gt;0,"P07"," ")</f>
        <v xml:space="preserve"> </v>
      </c>
      <c r="BO70" s="78" t="str">
        <f>IF(SUM(COUNTIFS('Planificación 2026-1'!E:E,"HUAURA",'Planificación 2026-1'!W:W,C70,'Planificación 2026-1'!G:G,"DE"))&gt;0,"P08"," ")</f>
        <v xml:space="preserve"> </v>
      </c>
      <c r="BP70" s="78" t="str">
        <f>IF(SUM(COUNTIFS('Planificación 2026-1'!E:E,"HUAURA",'Planificación 2026-1'!W:W,C70,'Planificación 2026-1'!G:G,"OB"))&gt;0,"P09"," ")</f>
        <v xml:space="preserve"> </v>
      </c>
      <c r="BQ70" s="78" t="str">
        <f>IF(SUM(COUNTIFS('Planificación 2026-1'!E:E,"HUAURA",'Planificación 2026-1'!W:W,C70,'Planificación 2026-1'!G:G,"MH"))&gt;0,"P31"," ")</f>
        <v xml:space="preserve"> </v>
      </c>
      <c r="BR70" s="78" t="str">
        <f>IF(SUM(COUNTIFS('Planificación 2026-1'!E:E,"HUAURA",'Planificación 2026-1'!W:W,C70,'Planificación 2026-1'!G:G,"IC"))&gt;0,"P32"," ")</f>
        <v xml:space="preserve"> </v>
      </c>
      <c r="BS70" s="78" t="str">
        <f>IF(SUM(COUNTIFS('Planificación 2026-1'!E:E,"HUAURA",'Planificación 2026-1'!W:W,C70,'Planificación 2026-1'!G:G,"AR"))&gt;0,"P34"," ")</f>
        <v xml:space="preserve"> </v>
      </c>
      <c r="BT70" s="78" t="str">
        <f>IF(SUM(COUNTIFS('Planificación 2026-1'!E:E,"HUAURA",'Planificación 2026-1'!W:W,C70,'Planificación 2026-1'!G:G,"T1"))&gt;0,"P35"," ")</f>
        <v xml:space="preserve"> </v>
      </c>
      <c r="BU70" s="78" t="str">
        <f>IF(SUM(COUNTIFS('Planificación 2026-1'!E:E,"HUAURA",'Planificación 2026-1'!W:W,C70,'Planificación 2026-1'!G:G,"T3"))&gt;0,"P36"," ")</f>
        <v xml:space="preserve"> </v>
      </c>
      <c r="BV70" s="78" t="str">
        <f>IF(SUM(COUNTIFS('Planificación 2026-1'!E:E,"HUAURA",'Planificación 2026-1'!W:W,C70,'Planificación 2026-1'!G:G,"T2"))&gt;0,"P37"," ")</f>
        <v xml:space="preserve"> </v>
      </c>
      <c r="BW70" s="78" t="str">
        <f>IF(SUM(COUNTIFS('Planificación 2026-1'!E:E,"HUAURA",'Planificación 2026-1'!W:W,C70,'Planificación 2026-1'!G:G,"AE"))&gt;0,"P38"," ")</f>
        <v xml:space="preserve"> </v>
      </c>
      <c r="BX70" s="78" t="str">
        <f>IF(SUM(COUNTIFS('Planificación 2026-1'!E:E,"HUAURA",'Planificación 2026-1'!W:W,C70,'Planificación 2026-1'!G:G,"T4"))&gt;0,"P55"," ")</f>
        <v xml:space="preserve"> </v>
      </c>
      <c r="BY70" s="79">
        <f>SUMIFS('Planificación 2026-1'!R:R,'Planificación 2026-1'!W:W,C70,'Planificación 2026-1'!G:G,"AF",'Planificación 2026-1'!H:H,"&gt;2")</f>
        <v>0</v>
      </c>
      <c r="BZ70" s="79">
        <f>SUMIFS('Planificación 2026-1'!R:R,'Planificación 2026-1'!W:W,C70,'Planificación 2026-1'!G:G,"EN",'Planificación 2026-1'!H:H,"&gt;2")</f>
        <v>4</v>
      </c>
      <c r="CA70" s="79">
        <f>SUMIFS('Planificación 2026-1'!R:R,'Planificación 2026-1'!W:W,C70,'Planificación 2026-1'!G:G,"IS",'Planificación 2026-1'!H:H,"&gt;2")</f>
        <v>0</v>
      </c>
      <c r="CB70" s="79">
        <f>SUMIFS('Planificación 2026-1'!R:R,'Planificación 2026-1'!W:W,C70,'Planificación 2026-1'!G:G,"PS",'Planificación 2026-1'!H:H,"&gt;2")</f>
        <v>0</v>
      </c>
      <c r="CC70" s="79">
        <f>SUMIFS('Planificación 2026-1'!R:R,'Planificación 2026-1'!W:W,C70,'Planificación 2026-1'!G:G,"IN",'Planificación 2026-1'!H:H,"&gt;2")</f>
        <v>0</v>
      </c>
      <c r="CD70" s="79">
        <f>SUMIFS('Planificación 2026-1'!R:R,'Planificación 2026-1'!W:W,C70,'Planificación 2026-1'!G:G,"CA",'Planificación 2026-1'!H:H,"&gt;2")</f>
        <v>0</v>
      </c>
      <c r="CE70" s="79">
        <f>SUMIFS('Planificación 2026-1'!R:R,'Planificación 2026-1'!W:W,C70,'Planificación 2026-1'!G:G,"DE",'Planificación 2026-1'!H:H,"&gt;2")</f>
        <v>0</v>
      </c>
      <c r="CF70" s="79">
        <f>SUMIFS('Planificación 2026-1'!R:R,'Planificación 2026-1'!W:W,C70,'Planificación 2026-1'!G:G,"OB",'Planificación 2026-1'!H:H,"&gt;2")</f>
        <v>0</v>
      </c>
      <c r="CG70" s="79">
        <f>SUMIFS('Planificación 2026-1'!R:R,'Planificación 2026-1'!W:W,C70,'Planificación 2026-1'!G:G,"MH",'Planificación 2026-1'!H:H,"&gt;2")</f>
        <v>0</v>
      </c>
      <c r="CH70" s="79">
        <f>SUMIFS('Planificación 2026-1'!R:R,'Planificación 2026-1'!W:W,C70,'Planificación 2026-1'!G:G,"IC",'Planificación 2026-1'!H:H,"&gt;2")</f>
        <v>0</v>
      </c>
      <c r="CI70" s="79">
        <f>SUMIFS('Planificación 2026-1'!R:R,'Planificación 2026-1'!W:W,C70,'Planificación 2026-1'!G:G,"AR",'Planificación 2026-1'!H:H,"&gt;2")</f>
        <v>0</v>
      </c>
      <c r="CJ70" s="79">
        <f>SUMIFS('Planificación 2026-1'!R:R,'Planificación 2026-1'!W:W,C70,'Planificación 2026-1'!G:G,"T1",'Planificación 2026-1'!H:H,"&gt;2")</f>
        <v>0</v>
      </c>
      <c r="CK70" s="79">
        <f>SUMIFS('Planificación 2026-1'!R:R,'Planificación 2026-1'!W:W,C70,'Planificación 2026-1'!G:G,"T3",'Planificación 2026-1'!H:H,"&gt;2")</f>
        <v>0</v>
      </c>
      <c r="CL70" s="79">
        <f>SUMIFS('Planificación 2026-1'!R:R,'Planificación 2026-1'!W:W,C70,'Planificación 2026-1'!G:G,"T2",'Planificación 2026-1'!H:H,"&gt;2")</f>
        <v>0</v>
      </c>
      <c r="CM70" s="79">
        <f>SUMIFS('Planificación 2026-1'!R:R,'Planificación 2026-1'!W:W,C70,'Planificación 2026-1'!G:G,"AE",'Planificación 2026-1'!H:H,"&gt;2")</f>
        <v>0</v>
      </c>
      <c r="CN70" s="79">
        <f>SUMIFS('Planificación 2026-1'!R:R,'Planificación 2026-1'!W:W,C70,'Planificación 2026-1'!G:G,"T4",'Planificación 2026-1'!H:H,"&gt;2")</f>
        <v>0</v>
      </c>
      <c r="CO70" s="79">
        <f>SUMIFS('Planificación 2026-1'!R:R,'Planificación 2026-1'!W:W,C70,'Planificación 2026-1'!G:G,"AF",'Planificación 2026-1'!H:H,"&lt;3")</f>
        <v>0</v>
      </c>
      <c r="CP70" s="79">
        <f>SUMIFS('Planificación 2026-1'!R:R,'Planificación 2026-1'!W:W,C70,'Planificación 2026-1'!G:G,"EN",'Planificación 2026-1'!H:H,"&lt;3")</f>
        <v>0</v>
      </c>
      <c r="CQ70" s="79">
        <f>SUMIFS('Planificación 2026-1'!R:R,'Planificación 2026-1'!W:W,C70,'Planificación 2026-1'!G:G,"IS",'Planificación 2026-1'!H:H,"&lt;3")</f>
        <v>0</v>
      </c>
      <c r="CR70" s="79">
        <f>SUMIFS('Planificación 2026-1'!R:R,'Planificación 2026-1'!W:W,C70,'Planificación 2026-1'!G:G,"PS",'Planificación 2026-1'!H:H,"&lt;3")</f>
        <v>0</v>
      </c>
      <c r="CS70" s="79">
        <f>SUMIFS('Planificación 2026-1'!R:R,'Planificación 2026-1'!W:W,C70,'Planificación 2026-1'!G:G,"IN",'Planificación 2026-1'!H:H,"&lt;3")</f>
        <v>0</v>
      </c>
      <c r="CT70" s="79">
        <f>SUMIFS('Planificación 2026-1'!R:R,'Planificación 2026-1'!W:W,C70,'Planificación 2026-1'!G:G,"CA",'Planificación 2026-1'!H:H,"&lt;3")</f>
        <v>0</v>
      </c>
      <c r="CU70" s="79">
        <f>SUMIFS('Planificación 2026-1'!R:R,'Planificación 2026-1'!W:W,C70,'Planificación 2026-1'!G:G,"DE",'Planificación 2026-1'!H:H,"&lt;3")</f>
        <v>0</v>
      </c>
      <c r="CV70" s="79">
        <f>SUMIFS('Planificación 2026-1'!R:R,'Planificación 2026-1'!W:W,C70,'Planificación 2026-1'!G:G,"OB",'Planificación 2026-1'!H:H,"&lt;3")</f>
        <v>0</v>
      </c>
      <c r="CW70" s="79">
        <f>SUMIFS('Planificación 2026-1'!R:R,'Planificación 2026-1'!W:W,C70,'Planificación 2026-1'!G:G,"MH",'Planificación 2026-1'!H:H,"&lt;3")</f>
        <v>0</v>
      </c>
      <c r="CX70" s="79">
        <f>SUMIFS('Planificación 2026-1'!R:R,'Planificación 2026-1'!W:W,C70,'Planificación 2026-1'!G:G,"IC",'Planificación 2026-1'!H:H,"&lt;3")</f>
        <v>0</v>
      </c>
      <c r="CY70" s="79">
        <f>SUMIFS('Planificación 2026-1'!R:R,'Planificación 2026-1'!W:W,C70,'Planificación 2026-1'!G:G,"AR",'Planificación 2026-1'!H:H,"&lt;3")</f>
        <v>0</v>
      </c>
      <c r="CZ70" s="79">
        <f>SUMIFS('Planificación 2026-1'!R:R,'Planificación 2026-1'!W:W,C70,'Planificación 2026-1'!G:G,"T1",'Planificación 2026-1'!H:H,"&lt;3")</f>
        <v>0</v>
      </c>
      <c r="DA70" s="79">
        <f>SUMIFS('Planificación 2026-1'!R:R,'Planificación 2026-1'!W:W,C70,'Planificación 2026-1'!G:G,"T3",'Planificación 2026-1'!H:H,"&lt;3")</f>
        <v>0</v>
      </c>
      <c r="DB70" s="79">
        <f>SUMIFS('Planificación 2026-1'!R:R,'Planificación 2026-1'!W:W,C70,'Planificación 2026-1'!G:G,"T2",'Planificación 2026-1'!H:H,"&lt;3")</f>
        <v>0</v>
      </c>
      <c r="DC70" s="79">
        <f>SUMIFS('Planificación 2026-1'!R:R,'Planificación 2026-1'!W:W,C70,'Planificación 2026-1'!G:G,"AE",'Planificación 2026-1'!H:H,"&lt;3")</f>
        <v>0</v>
      </c>
      <c r="DD70" s="79">
        <f>SUMIFS('Planificación 2026-1'!R:R,'Planificación 2026-1'!W:W,C70,'Planificación 2026-1'!G:G,"T4",'Planificación 2026-1'!H:H,"&lt;3")</f>
        <v>0</v>
      </c>
      <c r="DE70" s="78" t="str">
        <f t="shared" si="18"/>
        <v/>
      </c>
      <c r="DF70" s="30">
        <f>IF(C70="","",SUMIFS('Planificación 2026-1'!R:R,'Planificación 2026-1'!W:W,C70,'Planificación 2026-1'!E:E,"PRINCIPAL",'Planificación 2026-1'!X:X,"VIRTUAL"))</f>
        <v>0</v>
      </c>
      <c r="DG70" s="30">
        <f>IF(C70="","",SUMIFS('Planificación 2026-1'!R:R,'Planificación 2026-1'!W:W,C70,'Planificación 2026-1'!E:E,"PRINCIPAL",'Planificación 2026-1'!X:X,"PRESENCIAL"))</f>
        <v>0</v>
      </c>
      <c r="DH70" s="30">
        <f>IF(C70="","",SUMIFS('Planificación 2026-1'!R:R,'Planificación 2026-1'!W:W,C70,'Planificación 2026-1'!E:E,"PRINCIPAL",'Planificación 2026-1'!X:X,"HIBRIDO PRESENCIAL"))</f>
        <v>0</v>
      </c>
      <c r="DI70" s="78" t="str">
        <f t="shared" si="19"/>
        <v>P02</v>
      </c>
      <c r="DJ70" s="78">
        <f>IF(C70="","",SUMIFS('Planificación 2026-1'!R:R,'Planificación 2026-1'!W:W,C70,'Planificación 2026-1'!E:E,"FILIAL",'Planificación 2026-1'!X:X,"VIRTUAL"))</f>
        <v>4</v>
      </c>
      <c r="DK70" s="80">
        <f>IF(C70="","",SUMIFS('Planificación 2026-1'!R:R,'Planificación 2026-1'!W:W,C70,'Planificación 2026-1'!E:E,"FILIAL",'Planificación 2026-1'!X:X,"PRESENCIAL"))</f>
        <v>0</v>
      </c>
      <c r="DL70" s="42">
        <f>IF(C70="","",SUMIFS('Planificación 2026-1'!R:R,'Planificación 2026-1'!W:W,C70,'Planificación 2026-1'!E:E,"FILIAL",'Planificación 2026-1'!X:X,"HIBRIDO PRESENCIAL"))</f>
        <v>0</v>
      </c>
      <c r="DM70" s="81" t="str">
        <f t="shared" si="20"/>
        <v/>
      </c>
      <c r="DN70" s="78">
        <f>IF(C70="","",SUMIFS('Planificación 2026-1'!R:R,'Planificación 2026-1'!W:W,C70,'Planificación 2026-1'!E:E,"SUNAMPE",'Planificación 2026-1'!X:X,"VIRTUAL"))</f>
        <v>0</v>
      </c>
      <c r="DO70" s="42">
        <f>IF(C70="","",SUMIFS('Planificación 2026-1'!R:R,'Planificación 2026-1'!W:W,C70,'Planificación 2026-1'!E:E,"SUNAMPE",'Planificación 2026-1'!X:X,"PRESENCIAL"))</f>
        <v>0</v>
      </c>
      <c r="DP70" s="81" t="str">
        <f t="shared" si="21"/>
        <v/>
      </c>
      <c r="DQ70" s="78">
        <f>IF(C70="","",SUMIFS('Planificación 2026-1'!R:R,'Planificación 2026-1'!W:W,C70,'Planificación 2026-1'!E:E,"HUAURA",'Planificación 2026-1'!X:X,"VIRTUAL"))</f>
        <v>0</v>
      </c>
      <c r="DR70" s="42">
        <f>IF(C70="","",SUMIFS('Planificación 2026-1'!R:R,'Planificación 2026-1'!W:W,C70,'Planificación 2026-1'!E:E,"HUAURA",'Planificación 2026-1'!X:X,"PRESENCIAL"))</f>
        <v>0</v>
      </c>
      <c r="DS70" s="48">
        <f>SUMIFS('Planificación 2026-1'!R:R,'Planificación 2026-1'!W:W,C70,'Planificación 2026-1'!E:E,"PRINCIPAL",'Planificación 2026-1'!X:X,"VIRTUAL",'Planificación 2026-1'!H:H,"&gt;2")</f>
        <v>0</v>
      </c>
      <c r="DT70" s="48">
        <f>SUMIFS('Planificación 2026-1'!R:R,'Planificación 2026-1'!W:W,C70,'Planificación 2026-1'!E:E,"PRINCIPAL",'Planificación 2026-1'!X:X,"&lt;&gt;VIRTUAL",'Planificación 2026-1'!H:H,"&gt;2")</f>
        <v>0</v>
      </c>
      <c r="DU70" s="48">
        <f>SUMIFS('Planificación 2026-1'!R:R,'Planificación 2026-1'!W:W,C70,'Planificación 2026-1'!E:E,"SUNAMPE",'Planificación 2026-1'!X:X,"VIRTUAL",'Planificación 2026-1'!H:H,"&gt;2")</f>
        <v>0</v>
      </c>
      <c r="DV70" s="48">
        <f>SUMIFS('Planificación 2026-1'!R:R,'Planificación 2026-1'!W:W,C70,'Planificación 2026-1'!E:E,"SUNAMPE",'Planificación 2026-1'!X:X,"&lt;&gt;VIRTUAL",'Planificación 2026-1'!H:H,"&gt;2")</f>
        <v>0</v>
      </c>
      <c r="DW70" s="48">
        <f>SUMIFS('Planificación 2026-1'!R:R,'Planificación 2026-1'!W:W,C70,'Planificación 2026-1'!E:E,"FILIAL",'Planificación 2026-1'!X:X,"VIRTUAL",'Planificación 2026-1'!H:H,"&gt;2")</f>
        <v>4</v>
      </c>
      <c r="DX70" s="48">
        <f>SUMIFS('Planificación 2026-1'!R:R,'Planificación 2026-1'!W:W,C70,'Planificación 2026-1'!E:E,"FILIAL",'Planificación 2026-1'!X:X,"&lt;&gt;VIRTUAL",'Planificación 2026-1'!H:H,"&gt;2")</f>
        <v>0</v>
      </c>
      <c r="DY70" s="48">
        <f>SUMIFS('Planificación 2026-1'!R:R,'Planificación 2026-1'!W:W,C70,'Planificación 2026-1'!E:E,"PORUMA",'Planificación 2026-1'!X:X,"VIRTUAL",'Planificación 2026-1'!H:H,"&gt;2")</f>
        <v>0</v>
      </c>
      <c r="DZ70" s="48">
        <f>SUMIFS('Planificación 2026-1'!R:R,'Planificación 2026-1'!W:W,C70,'Planificación 2026-1'!E:E,"PORUMA",'Planificación 2026-1'!X:X,"&lt;&gt;VIRTUAL",'Planificación 2026-1'!H:H,"&gt;2")</f>
        <v>0</v>
      </c>
      <c r="EA70" s="48">
        <f>SUMIFS('Planificación 2026-1'!R:R,'Planificación 2026-1'!W:W,C70,'Planificación 2026-1'!E:E,"HUAURA",'Planificación 2026-1'!X:X,"VIRTUAL",'Planificación 2026-1'!H:H,"&gt;2")</f>
        <v>0</v>
      </c>
      <c r="EB70" s="48">
        <f>SUMIFS('Planificación 2026-1'!R:R,'Planificación 2026-1'!W:W,C70,'Planificación 2026-1'!E:E,"HUAURA",'Planificación 2026-1'!X:X,"&lt;&gt;VIRTUAL",'Planificación 2026-1'!H:H,"&gt;2")</f>
        <v>0</v>
      </c>
      <c r="EC70" s="48">
        <f>SUMIFS('Planificación 2026-1'!R:R,'Planificación 2026-1'!W:W,C70,'Planificación 2026-1'!E:E,"PRINCIPAL",'Planificación 2026-1'!X:X,"VIRTUAL",'Planificación 2026-1'!H:H,"&lt;3")</f>
        <v>0</v>
      </c>
      <c r="ED70" s="48">
        <f>SUMIFS('Planificación 2026-1'!R:R,'Planificación 2026-1'!W:W,C70,'Planificación 2026-1'!E:E,"PRINCIPAL",'Planificación 2026-1'!X:X,"&lt;&gt;VIRTUAL",'Planificación 2026-1'!H:H,"&lt;3")</f>
        <v>0</v>
      </c>
      <c r="EE70" s="48">
        <f>SUMIFS('Planificación 2026-1'!R:R,'Planificación 2026-1'!W:W,C70,'Planificación 2026-1'!E:E,"SUNAMPE",'Planificación 2026-1'!X:X,"VIRTUAL",'Planificación 2026-1'!H:H,"&lt;3")</f>
        <v>0</v>
      </c>
      <c r="EF70" s="48">
        <f>SUMIFS('Planificación 2026-1'!R:R,'Planificación 2026-1'!W:W,C70,'Planificación 2026-1'!E:E,"SUNAMPE",'Planificación 2026-1'!X:X,"&lt;&gt;VIRTUAL",'Planificación 2026-1'!H:H,"&lt;3")</f>
        <v>0</v>
      </c>
      <c r="EG70" s="48">
        <f>SUMIFS('Planificación 2026-1'!R:R,'Planificación 2026-1'!W:W,C70,'Planificación 2026-1'!E:E,"FILIAL",'Planificación 2026-1'!X:X,"VIRTUAL",'Planificación 2026-1'!H:H,"&lt;3")</f>
        <v>0</v>
      </c>
      <c r="EH70" s="48">
        <f>SUMIFS('Planificación 2026-1'!R:R,'Planificación 2026-1'!W:W,C70,'Planificación 2026-1'!E:E,"FILIAL",'Planificación 2026-1'!X:X,"&lt;&gt;VIRTUAL",'Planificación 2026-1'!H:H,"&lt;3")</f>
        <v>0</v>
      </c>
      <c r="EI70" s="48">
        <f>SUMIFS('Planificación 2026-1'!R:R,'Planificación 2026-1'!W:W,C70,'Planificación 2026-1'!E:E,"PORUMA",'Planificación 2026-1'!X:X,"VIRTUAL",'Planificación 2026-1'!H:H,"&lt;3")</f>
        <v>0</v>
      </c>
      <c r="EJ70" s="48">
        <f>SUMIFS('Planificación 2026-1'!R:R,'Planificación 2026-1'!W:W,C70,'Planificación 2026-1'!E:E,"PORUMA",'Planificación 2026-1'!X:X,"&lt;&gt;VIRTUAL",'Planificación 2026-1'!H:H,"&lt;3")</f>
        <v>0</v>
      </c>
      <c r="EK70" s="48">
        <f>SUMIFS('Planificación 2026-1'!R:R,'Planificación 2026-1'!W:W,C70,'Planificación 2026-1'!E:E,"HUAURA",'Planificación 2026-1'!X:X,"VIRTUAL",'Planificación 2026-1'!H:H,"&lt;3")</f>
        <v>0</v>
      </c>
      <c r="EL70" s="48">
        <f>SUMIFS('Planificación 2026-1'!R:R,'Planificación 2026-1'!W:W,C70,'Planificación 2026-1'!E:E,"HUAURA",'Planificación 2026-1'!X:X,"&lt;&gt;VIRTUAL",'Planificación 2026-1'!H:H,"&lt;3")</f>
        <v>0</v>
      </c>
      <c r="EM70" s="48">
        <f t="shared" si="22"/>
        <v>4</v>
      </c>
      <c r="EN70" s="48">
        <f t="shared" si="23"/>
        <v>0</v>
      </c>
      <c r="EO70" s="48">
        <f t="shared" si="24"/>
        <v>0</v>
      </c>
      <c r="EP70" s="48">
        <f t="shared" si="25"/>
        <v>0</v>
      </c>
      <c r="EQ70" s="48">
        <f t="shared" si="26"/>
        <v>0</v>
      </c>
      <c r="ER70" s="48"/>
      <c r="ES70" s="48">
        <f t="shared" si="27"/>
        <v>4</v>
      </c>
      <c r="ET70" s="48">
        <f t="shared" si="28"/>
        <v>0</v>
      </c>
      <c r="EU70" s="48" t="b">
        <f t="shared" si="29"/>
        <v>1</v>
      </c>
      <c r="EV70" s="48" t="str">
        <f t="shared" si="30"/>
        <v/>
      </c>
      <c r="EW70" s="48" t="str">
        <f t="shared" si="31"/>
        <v>VIRTUAL</v>
      </c>
    </row>
    <row r="71" spans="1:153" x14ac:dyDescent="0.3">
      <c r="A71" s="53"/>
      <c r="B71" s="383">
        <v>68</v>
      </c>
      <c r="C71" s="107" t="s">
        <v>79</v>
      </c>
      <c r="D71" s="82">
        <f>SUMIF('Planificación 2026-1'!W:W,C71,'Planificación 2026-1'!R:R)</f>
        <v>39</v>
      </c>
      <c r="E71" s="384" t="s">
        <v>341</v>
      </c>
      <c r="F71" s="107" t="s">
        <v>430</v>
      </c>
      <c r="G71" s="107" t="s">
        <v>276</v>
      </c>
      <c r="H71" s="107" t="s">
        <v>434</v>
      </c>
      <c r="I71" s="77" t="str">
        <f>IF(SUM(COUNTIFS('Planificación 2026-1'!E:E,"PRINCIPAL",'Planificación 2026-1'!W:W,C71,'Planificación 2026-1'!G:G,"AF"))&gt;0,"P01"," ")</f>
        <v xml:space="preserve"> </v>
      </c>
      <c r="J71" s="78" t="str">
        <f>IF(SUM(COUNTIFS('Planificación 2026-1'!E:E,"PRINCIPAL",'Planificación 2026-1'!W:W,C71,'Planificación 2026-1'!G:G,"EN"))&gt;0,"P02"," ")</f>
        <v>P02</v>
      </c>
      <c r="K71" s="78" t="str">
        <f>IF(SUM(COUNTIFS('Planificación 2026-1'!E:E,"PRINCIPAL",'Planificación 2026-1'!W:W,C71,'Planificación 2026-1'!G:G,"IS"))&gt;0,"P03"," ")</f>
        <v xml:space="preserve"> </v>
      </c>
      <c r="L71" s="78" t="str">
        <f>IF(SUM(COUNTIFS('Planificación 2026-1'!E:E,"PRINCIPAL",'Planificación 2026-1'!W:W,C71,'Planificación 2026-1'!G:G,"PS"))&gt;0,"P04"," ")</f>
        <v>P04</v>
      </c>
      <c r="M71" s="78"/>
      <c r="N71" s="78" t="str">
        <f>IF(SUM(COUNTIFS('Planificación 2026-1'!E:E,"PRINCIPAL",'Planificación 2026-1'!W:W,C71,'Planificación 2026-1'!G:G,"IN"))&gt;0,"P06"," ")</f>
        <v xml:space="preserve"> </v>
      </c>
      <c r="O71" s="78" t="str">
        <f>IF(SUM(COUNTIFS('Planificación 2026-1'!E:E,"PRINCIPAL",'Planificación 2026-1'!W:W,C71,'Planificación 2026-1'!G:G,"CA"))&gt;0,"P07"," ")</f>
        <v xml:space="preserve"> </v>
      </c>
      <c r="P71" s="78" t="str">
        <f>IF(SUM(COUNTIFS('Planificación 2026-1'!E:E,"PRINCIPAL",'Planificación 2026-1'!W:W,C71,'Planificación 2026-1'!G:G,"DE"))&gt;0,"P08"," ")</f>
        <v xml:space="preserve"> </v>
      </c>
      <c r="Q71" s="78" t="str">
        <f>IF(SUM(COUNTIFS('Planificación 2026-1'!E:E,"PRINCIPAL",'Planificación 2026-1'!W:W,C71,'Planificación 2026-1'!G:G,"OB"))&gt;0,"P09"," ")</f>
        <v xml:space="preserve"> </v>
      </c>
      <c r="R71" s="78" t="str">
        <f>IF(SUM(COUNTIFS('Planificación 2026-1'!E:E,"PRINCIPAL",'Planificación 2026-1'!W:W,C71,'Planificación 2026-1'!G:G,"MH"))&gt;0,"P31"," ")</f>
        <v xml:space="preserve"> </v>
      </c>
      <c r="S71" s="78" t="str">
        <f>IF(SUM(COUNTIFS('Planificación 2026-1'!E:E,"PRINCIPAL",'Planificación 2026-1'!W:W,C71,'Planificación 2026-1'!G:G,"IC"))&gt;0,"P32"," ")</f>
        <v xml:space="preserve"> </v>
      </c>
      <c r="T71" s="78" t="str">
        <f>IF(SUM(COUNTIFS('Planificación 2026-1'!E:E,"PRINCIPAL",'Planificación 2026-1'!W:W,C71,'Planificación 2026-1'!G:G,"AR"))&gt;0,"P34"," ")</f>
        <v xml:space="preserve"> </v>
      </c>
      <c r="U71" s="78" t="str">
        <f>IF(SUM(COUNTIFS('Planificación 2026-1'!E:E,"PRINCIPAL",'Planificación 2026-1'!W:W,C71,'Planificación 2026-1'!G:G,"T1"))&gt;0,"P35"," ")</f>
        <v xml:space="preserve"> </v>
      </c>
      <c r="V71" s="78" t="str">
        <f>IF(SUM(COUNTIFS('Planificación 2026-1'!E:E,"PRINCIPAL",'Planificación 2026-1'!W:W,C71,'Planificación 2026-1'!G:G,"T3"))&gt;0,"P36"," ")</f>
        <v xml:space="preserve"> </v>
      </c>
      <c r="W71" s="78" t="str">
        <f>IF(SUM(COUNTIFS('Planificación 2026-1'!E:E,"PRINCIPAL",'Planificación 2026-1'!W:W,C71,'Planificación 2026-1'!G:G,"T2"))&gt;0,"P37"," ")</f>
        <v xml:space="preserve"> </v>
      </c>
      <c r="X71" s="78" t="str">
        <f>IF(SUM(COUNTIFS('Planificación 2026-1'!E:E,"PRINCIPAL",'Planificación 2026-1'!W:W,C71,'Planificación 2026-1'!G:G,"AE"))&gt;0,"P38"," ")</f>
        <v xml:space="preserve"> </v>
      </c>
      <c r="Y71" s="78" t="str">
        <f>IF(SUM(COUNTIFS('Planificación 2026-1'!E:E,"PRINCIPAL",'Planificación 2026-1'!W:W,C71,'Planificación 2026-1'!G:G,"T4"))&gt;0,"P55"," ")</f>
        <v xml:space="preserve"> </v>
      </c>
      <c r="Z71" s="78" t="str">
        <f>IF(SUM(COUNTIFS('Planificación 2026-1'!E:E,"FILIAL",'Planificación 2026-1'!W:W,C71,'Planificación 2026-1'!G:G,"AF"))&gt;0," P01"," ")</f>
        <v xml:space="preserve"> </v>
      </c>
      <c r="AA71" s="78" t="str">
        <f>IF(SUM(COUNTIFS('Planificación 2026-1'!E:E,"FILIAL",'Planificación 2026-1'!W:W,C71,'Planificación 2026-1'!G:G,"EN"))&gt;0,"P02"," ")</f>
        <v>P02</v>
      </c>
      <c r="AB71" s="78" t="str">
        <f>IF(SUM(COUNTIFS('Planificación 2026-1'!E:E,"FILIAL",'Planificación 2026-1'!W:W,C71,'Planificación 2026-1'!G:G,"IS"))&gt;0,"P03"," ")</f>
        <v xml:space="preserve"> </v>
      </c>
      <c r="AC71" s="78" t="str">
        <f>IF(SUM(COUNTIFS('Planificación 2026-1'!E:E,"FILIAL",'Planificación 2026-1'!W:W,C71,'Planificación 2026-1'!G:G,"PS"))&gt;0,"P04"," ")</f>
        <v>P04</v>
      </c>
      <c r="AD71" s="78"/>
      <c r="AE71" s="78" t="str">
        <f>IF(SUM(COUNTIFS('Planificación 2026-1'!E:E,"FILIAL",'Planificación 2026-1'!W:W,C71,'Planificación 2026-1'!G:G,"IN"))&gt;0,"P06"," ")</f>
        <v xml:space="preserve"> </v>
      </c>
      <c r="AF71" s="78" t="str">
        <f>IF(SUM(COUNTIFS('Planificación 2026-1'!E:E,"FILIAL",'Planificación 2026-1'!W:W,C71,'Planificación 2026-1'!G:G,"CA"))&gt;0,"P07"," ")</f>
        <v xml:space="preserve"> </v>
      </c>
      <c r="AG71" s="78" t="str">
        <f>IF(SUM(COUNTIFS('Planificación 2026-1'!E:E,"FILIAL",'Planificación 2026-1'!W:W,C71,'Planificación 2026-1'!G:G,"DE"))&gt;0,"P08"," ")</f>
        <v xml:space="preserve"> </v>
      </c>
      <c r="AH71" s="78" t="str">
        <f>IF(SUM(COUNTIFS('Planificación 2026-1'!E:E,"FILIAL",'Planificación 2026-1'!W:W,C71,'Planificación 2026-1'!G:G,"OB"))&gt;0,"P09"," ")</f>
        <v xml:space="preserve"> </v>
      </c>
      <c r="AI71" s="78" t="str">
        <f>IF(SUM(COUNTIFS('Planificación 2026-1'!E:E,"FILIAL",'Planificación 2026-1'!W:W,C71,'Planificación 2026-1'!G:G,"MH"))&gt;0,"P31"," ")</f>
        <v xml:space="preserve"> </v>
      </c>
      <c r="AJ71" s="78" t="str">
        <f>IF(SUM(COUNTIFS('Planificación 2026-1'!E:E,"FILIAL",'Planificación 2026-1'!W:W,C71,'Planificación 2026-1'!G:G,"IC"))&gt;0,"P32"," ")</f>
        <v xml:space="preserve"> </v>
      </c>
      <c r="AK71" s="78" t="str">
        <f>IF(SUM(COUNTIFS('Planificación 2026-1'!E:E,"FILIAL",'Planificación 2026-1'!W:W,C71,'Planificación 2026-1'!G:G,"AR"))&gt;0,"P34"," ")</f>
        <v xml:space="preserve"> </v>
      </c>
      <c r="AL71" s="78" t="str">
        <f>IF(SUM(COUNTIFS('Planificación 2026-1'!E:E,"FILIAL",'Planificación 2026-1'!W:W,C71,'Planificación 2026-1'!G:G,"T1"))&gt;0,"P35"," ")</f>
        <v xml:space="preserve"> </v>
      </c>
      <c r="AM71" s="78" t="str">
        <f>IF(SUM(COUNTIFS('Planificación 2026-1'!E:E,"FILIAL",'Planificación 2026-1'!W:W,C71,'Planificación 2026-1'!G:G,"T3"))&gt;0,"P36"," ")</f>
        <v xml:space="preserve"> </v>
      </c>
      <c r="AN71" s="78" t="str">
        <f>IF(SUM(COUNTIFS('Planificación 2026-1'!E:E,"FILIAL",'Planificación 2026-1'!W:W,C71,'Planificación 2026-1'!G:G,"T2"))&gt;0,"P37"," ")</f>
        <v xml:space="preserve"> </v>
      </c>
      <c r="AO71" s="78" t="str">
        <f>IF(SUM(COUNTIFS('Planificación 2026-1'!E:E,"FILIAL",'Planificación 2026-1'!W:W,C71,'Planificación 2026-1'!G:G,"AE"))&gt;0,"P38"," ")</f>
        <v xml:space="preserve"> </v>
      </c>
      <c r="AP71" s="78" t="str">
        <f>IF(SUM(COUNTIFS('Planificación 2026-1'!E:E,"FILIAL",'Planificación 2026-1'!W:W,C71,'Planificación 2026-1'!G:G,"T4"))&gt;0,"P55"," ")</f>
        <v xml:space="preserve"> </v>
      </c>
      <c r="AQ71" s="78" t="str">
        <f>IF(SUM(COUNTIFS('Planificación 2026-1'!E:E,"SUNAMPE",'Planificación 2026-1'!W:W,C71,'Planificación 2026-1'!G:G,"AF"))&gt;0," P01"," ")</f>
        <v xml:space="preserve"> </v>
      </c>
      <c r="AR71" s="78" t="str">
        <f>IF(SUM(COUNTIFS('Planificación 2026-1'!E:E,"SUNAMPE",'Planificación 2026-1'!W:W,C71,'Planificación 2026-1'!G:G,"EN"))&gt;0,"P02"," ")</f>
        <v xml:space="preserve"> </v>
      </c>
      <c r="AS71" s="78" t="str">
        <f>IF(SUM(COUNTIFS('Planificación 2026-1'!E:E,"SUNAMPE",'Planificación 2026-1'!W:W,C71,'Planificación 2026-1'!G:G,"IS"))&gt;0,"P03"," ")</f>
        <v xml:space="preserve"> </v>
      </c>
      <c r="AT71" s="78" t="str">
        <f>IF(SUM(COUNTIFS('Planificación 2026-1'!E:E,"SUNAMPE",'Planificación 2026-1'!W:W,C71,'Planificación 2026-1'!G:G,"PS"))&gt;0,"P04"," ")</f>
        <v xml:space="preserve"> </v>
      </c>
      <c r="AU71" s="78"/>
      <c r="AV71" s="78" t="str">
        <f>IF(SUM(COUNTIFS('Planificación 2026-1'!E:E,"SUNAMPE",'Planificación 2026-1'!W:W,C71,'Planificación 2026-1'!G:G,"IN"))&gt;0,"P06"," ")</f>
        <v xml:space="preserve"> </v>
      </c>
      <c r="AW71" s="78" t="str">
        <f>IF(SUM(COUNTIFS('Planificación 2026-1'!E:E,"SUNAMPE",'Planificación 2026-1'!W:W,C71,'Planificación 2026-1'!G:G,"CA"))&gt;0,"P07"," ")</f>
        <v xml:space="preserve"> </v>
      </c>
      <c r="AX71" s="78" t="str">
        <f>IF(SUM(COUNTIFS('Planificación 2026-1'!E:E,"SUNAMPE",'Planificación 2026-1'!W:W,C71,'Planificación 2026-1'!G:G,"DE"))&gt;0,"P08"," ")</f>
        <v xml:space="preserve"> </v>
      </c>
      <c r="AY71" s="78" t="str">
        <f>IF(SUM(COUNTIFS('Planificación 2026-1'!E:E,"SUNAMPE",'Planificación 2026-1'!W:W,C71,'Planificación 2026-1'!G:G,"OB"))&gt;0,"P09"," ")</f>
        <v xml:space="preserve"> </v>
      </c>
      <c r="AZ71" s="78" t="str">
        <f>IF(SUM(COUNTIFS('Planificación 2026-1'!E:E,"SUNAMPE",'Planificación 2026-1'!W:W,C71,'Planificación 2026-1'!G:G,"MH"))&gt;0,"P31"," ")</f>
        <v xml:space="preserve"> </v>
      </c>
      <c r="BA71" s="78" t="str">
        <f>IF(SUM(COUNTIFS('Planificación 2026-1'!E:E,"SUNAMPE",'Planificación 2026-1'!W:W,C71,'Planificación 2026-1'!G:G,"IC"))&gt;0,"P32"," ")</f>
        <v xml:space="preserve"> </v>
      </c>
      <c r="BB71" s="78" t="str">
        <f>IF(SUM(COUNTIFS('Planificación 2026-1'!E:E,"SUNAMPE",'Planificación 2026-1'!W:W,C71,'Planificación 2026-1'!G:G,"AR"))&gt;0,"P34"," ")</f>
        <v xml:space="preserve"> </v>
      </c>
      <c r="BC71" s="78" t="str">
        <f>IF(SUM(COUNTIFS('Planificación 2026-1'!E:E,"SUNAMPE",'Planificación 2026-1'!W:W,C71,'Planificación 2026-1'!G:G,"T1"))&gt;0,"P35"," ")</f>
        <v xml:space="preserve"> </v>
      </c>
      <c r="BD71" s="78" t="str">
        <f>IF(SUM(COUNTIFS('Planificación 2026-1'!E:E,"SUNAMPE",'Planificación 2026-1'!W:W,C71,'Planificación 2026-1'!G:G,"T3"))&gt;0,"P36"," ")</f>
        <v xml:space="preserve"> </v>
      </c>
      <c r="BE71" s="78" t="str">
        <f>IF(SUM(COUNTIFS('Planificación 2026-1'!E:E,"SUNAMPE",'Planificación 2026-1'!W:W,C71,'Planificación 2026-1'!G:G,"T2"))&gt;0,"P37"," ")</f>
        <v xml:space="preserve"> </v>
      </c>
      <c r="BF71" s="78" t="str">
        <f>IF(SUM(COUNTIFS('Planificación 2026-1'!E:E,"SUNAMPE",'Planificación 2026-1'!W:W,C71,'Planificación 2026-1'!G:G,"AE"))&gt;0,"P38"," ")</f>
        <v xml:space="preserve"> </v>
      </c>
      <c r="BG71" s="78" t="str">
        <f>IF(SUM(COUNTIFS('Planificación 2026-1'!E:E,"SUNAMPE",'Planificación 2026-1'!W:W,C71,'Planificación 2026-1'!G:G,"T4"))&gt;0,"P55"," ")</f>
        <v xml:space="preserve"> </v>
      </c>
      <c r="BH71" s="78" t="str">
        <f>IF(SUM(COUNTIFS('Planificación 2026-1'!E:E,"HUAURA",'Planificación 2026-1'!W:W,C71,'Planificación 2026-1'!G:G,"AF"))&gt;0," P01"," ")</f>
        <v xml:space="preserve"> </v>
      </c>
      <c r="BI71" s="78" t="str">
        <f>IF(SUM(COUNTIFS('Planificación 2026-1'!E:E,"HUAURA",'Planificación 2026-1'!W:W,C71,'Planificación 2026-1'!G:G,"EN"))&gt;0,"P02"," ")</f>
        <v xml:space="preserve"> </v>
      </c>
      <c r="BJ71" s="78" t="str">
        <f>IF(SUM(COUNTIFS('Planificación 2026-1'!E:E,"HUAURA",'Planificación 2026-1'!W:W,C71,'Planificación 2026-1'!G:G,"IS"))&gt;0,"P03"," ")</f>
        <v xml:space="preserve"> </v>
      </c>
      <c r="BK71" s="78" t="str">
        <f>IF(SUM(COUNTIFS('Planificación 2026-1'!E:E,"HUAURA",'Planificación 2026-1'!W:W,C71,'Planificación 2026-1'!G:G,"PS"))&gt;0,"P04"," ")</f>
        <v xml:space="preserve"> </v>
      </c>
      <c r="BL71" s="78"/>
      <c r="BM71" s="78" t="str">
        <f>IF(SUM(COUNTIFS('Planificación 2026-1'!E:E,"HUAURA",'Planificación 2026-1'!W:W,C71,'Planificación 2026-1'!G:G,"IN"))&gt;0,"P06"," ")</f>
        <v xml:space="preserve"> </v>
      </c>
      <c r="BN71" s="78" t="str">
        <f>IF(SUM(COUNTIFS('Planificación 2026-1'!E:E,"HUAURA",'Planificación 2026-1'!W:W,C71,'Planificación 2026-1'!G:G,"CA"))&gt;0,"P07"," ")</f>
        <v xml:space="preserve"> </v>
      </c>
      <c r="BO71" s="78" t="str">
        <f>IF(SUM(COUNTIFS('Planificación 2026-1'!E:E,"HUAURA",'Planificación 2026-1'!W:W,C71,'Planificación 2026-1'!G:G,"DE"))&gt;0,"P08"," ")</f>
        <v xml:space="preserve"> </v>
      </c>
      <c r="BP71" s="78" t="str">
        <f>IF(SUM(COUNTIFS('Planificación 2026-1'!E:E,"HUAURA",'Planificación 2026-1'!W:W,C71,'Planificación 2026-1'!G:G,"OB"))&gt;0,"P09"," ")</f>
        <v xml:space="preserve"> </v>
      </c>
      <c r="BQ71" s="78" t="str">
        <f>IF(SUM(COUNTIFS('Planificación 2026-1'!E:E,"HUAURA",'Planificación 2026-1'!W:W,C71,'Planificación 2026-1'!G:G,"MH"))&gt;0,"P31"," ")</f>
        <v xml:space="preserve"> </v>
      </c>
      <c r="BR71" s="78" t="str">
        <f>IF(SUM(COUNTIFS('Planificación 2026-1'!E:E,"HUAURA",'Planificación 2026-1'!W:W,C71,'Planificación 2026-1'!G:G,"IC"))&gt;0,"P32"," ")</f>
        <v xml:space="preserve"> </v>
      </c>
      <c r="BS71" s="78" t="str">
        <f>IF(SUM(COUNTIFS('Planificación 2026-1'!E:E,"HUAURA",'Planificación 2026-1'!W:W,C71,'Planificación 2026-1'!G:G,"AR"))&gt;0,"P34"," ")</f>
        <v xml:space="preserve"> </v>
      </c>
      <c r="BT71" s="78" t="str">
        <f>IF(SUM(COUNTIFS('Planificación 2026-1'!E:E,"HUAURA",'Planificación 2026-1'!W:W,C71,'Planificación 2026-1'!G:G,"T1"))&gt;0,"P35"," ")</f>
        <v xml:space="preserve"> </v>
      </c>
      <c r="BU71" s="78" t="str">
        <f>IF(SUM(COUNTIFS('Planificación 2026-1'!E:E,"HUAURA",'Planificación 2026-1'!W:W,C71,'Planificación 2026-1'!G:G,"T3"))&gt;0,"P36"," ")</f>
        <v xml:space="preserve"> </v>
      </c>
      <c r="BV71" s="78" t="str">
        <f>IF(SUM(COUNTIFS('Planificación 2026-1'!E:E,"HUAURA",'Planificación 2026-1'!W:W,C71,'Planificación 2026-1'!G:G,"T2"))&gt;0,"P37"," ")</f>
        <v xml:space="preserve"> </v>
      </c>
      <c r="BW71" s="78" t="str">
        <f>IF(SUM(COUNTIFS('Planificación 2026-1'!E:E,"HUAURA",'Planificación 2026-1'!W:W,C71,'Planificación 2026-1'!G:G,"AE"))&gt;0,"P38"," ")</f>
        <v xml:space="preserve"> </v>
      </c>
      <c r="BX71" s="78" t="str">
        <f>IF(SUM(COUNTIFS('Planificación 2026-1'!E:E,"HUAURA",'Planificación 2026-1'!W:W,C71,'Planificación 2026-1'!G:G,"T4"))&gt;0,"P55"," ")</f>
        <v xml:space="preserve"> </v>
      </c>
      <c r="BY71" s="79">
        <f>SUMIFS('Planificación 2026-1'!R:R,'Planificación 2026-1'!W:W,C71,'Planificación 2026-1'!G:G,"AF",'Planificación 2026-1'!H:H,"&gt;2")</f>
        <v>0</v>
      </c>
      <c r="BZ71" s="79">
        <f>SUMIFS('Planificación 2026-1'!R:R,'Planificación 2026-1'!W:W,C71,'Planificación 2026-1'!G:G,"EN",'Planificación 2026-1'!H:H,"&gt;2")</f>
        <v>33</v>
      </c>
      <c r="CA71" s="79">
        <f>SUMIFS('Planificación 2026-1'!R:R,'Planificación 2026-1'!W:W,C71,'Planificación 2026-1'!G:G,"IS",'Planificación 2026-1'!H:H,"&gt;2")</f>
        <v>0</v>
      </c>
      <c r="CB71" s="79">
        <f>SUMIFS('Planificación 2026-1'!R:R,'Planificación 2026-1'!W:W,C71,'Planificación 2026-1'!G:G,"PS",'Planificación 2026-1'!H:H,"&gt;2")</f>
        <v>6</v>
      </c>
      <c r="CC71" s="79">
        <f>SUMIFS('Planificación 2026-1'!R:R,'Planificación 2026-1'!W:W,C71,'Planificación 2026-1'!G:G,"IN",'Planificación 2026-1'!H:H,"&gt;2")</f>
        <v>0</v>
      </c>
      <c r="CD71" s="79">
        <f>SUMIFS('Planificación 2026-1'!R:R,'Planificación 2026-1'!W:W,C71,'Planificación 2026-1'!G:G,"CA",'Planificación 2026-1'!H:H,"&gt;2")</f>
        <v>0</v>
      </c>
      <c r="CE71" s="79">
        <f>SUMIFS('Planificación 2026-1'!R:R,'Planificación 2026-1'!W:W,C71,'Planificación 2026-1'!G:G,"DE",'Planificación 2026-1'!H:H,"&gt;2")</f>
        <v>0</v>
      </c>
      <c r="CF71" s="79">
        <f>SUMIFS('Planificación 2026-1'!R:R,'Planificación 2026-1'!W:W,C71,'Planificación 2026-1'!G:G,"OB",'Planificación 2026-1'!H:H,"&gt;2")</f>
        <v>0</v>
      </c>
      <c r="CG71" s="79">
        <f>SUMIFS('Planificación 2026-1'!R:R,'Planificación 2026-1'!W:W,C71,'Planificación 2026-1'!G:G,"MH",'Planificación 2026-1'!H:H,"&gt;2")</f>
        <v>0</v>
      </c>
      <c r="CH71" s="79">
        <f>SUMIFS('Planificación 2026-1'!R:R,'Planificación 2026-1'!W:W,C71,'Planificación 2026-1'!G:G,"IC",'Planificación 2026-1'!H:H,"&gt;2")</f>
        <v>0</v>
      </c>
      <c r="CI71" s="79">
        <f>SUMIFS('Planificación 2026-1'!R:R,'Planificación 2026-1'!W:W,C71,'Planificación 2026-1'!G:G,"AR",'Planificación 2026-1'!H:H,"&gt;2")</f>
        <v>0</v>
      </c>
      <c r="CJ71" s="79">
        <f>SUMIFS('Planificación 2026-1'!R:R,'Planificación 2026-1'!W:W,C71,'Planificación 2026-1'!G:G,"T1",'Planificación 2026-1'!H:H,"&gt;2")</f>
        <v>0</v>
      </c>
      <c r="CK71" s="79">
        <f>SUMIFS('Planificación 2026-1'!R:R,'Planificación 2026-1'!W:W,C71,'Planificación 2026-1'!G:G,"T3",'Planificación 2026-1'!H:H,"&gt;2")</f>
        <v>0</v>
      </c>
      <c r="CL71" s="79">
        <f>SUMIFS('Planificación 2026-1'!R:R,'Planificación 2026-1'!W:W,C71,'Planificación 2026-1'!G:G,"T2",'Planificación 2026-1'!H:H,"&gt;2")</f>
        <v>0</v>
      </c>
      <c r="CM71" s="79">
        <f>SUMIFS('Planificación 2026-1'!R:R,'Planificación 2026-1'!W:W,C71,'Planificación 2026-1'!G:G,"AE",'Planificación 2026-1'!H:H,"&gt;2")</f>
        <v>0</v>
      </c>
      <c r="CN71" s="79">
        <f>SUMIFS('Planificación 2026-1'!R:R,'Planificación 2026-1'!W:W,C71,'Planificación 2026-1'!G:G,"T4",'Planificación 2026-1'!H:H,"&gt;2")</f>
        <v>0</v>
      </c>
      <c r="CO71" s="79">
        <f>SUMIFS('Planificación 2026-1'!R:R,'Planificación 2026-1'!W:W,C71,'Planificación 2026-1'!G:G,"AF",'Planificación 2026-1'!H:H,"&lt;3")</f>
        <v>0</v>
      </c>
      <c r="CP71" s="79">
        <f>SUMIFS('Planificación 2026-1'!R:R,'Planificación 2026-1'!W:W,C71,'Planificación 2026-1'!G:G,"EN",'Planificación 2026-1'!H:H,"&lt;3")</f>
        <v>0</v>
      </c>
      <c r="CQ71" s="79">
        <f>SUMIFS('Planificación 2026-1'!R:R,'Planificación 2026-1'!W:W,C71,'Planificación 2026-1'!G:G,"IS",'Planificación 2026-1'!H:H,"&lt;3")</f>
        <v>0</v>
      </c>
      <c r="CR71" s="79">
        <f>SUMIFS('Planificación 2026-1'!R:R,'Planificación 2026-1'!W:W,C71,'Planificación 2026-1'!G:G,"PS",'Planificación 2026-1'!H:H,"&lt;3")</f>
        <v>0</v>
      </c>
      <c r="CS71" s="79">
        <f>SUMIFS('Planificación 2026-1'!R:R,'Planificación 2026-1'!W:W,C71,'Planificación 2026-1'!G:G,"IN",'Planificación 2026-1'!H:H,"&lt;3")</f>
        <v>0</v>
      </c>
      <c r="CT71" s="79">
        <f>SUMIFS('Planificación 2026-1'!R:R,'Planificación 2026-1'!W:W,C71,'Planificación 2026-1'!G:G,"CA",'Planificación 2026-1'!H:H,"&lt;3")</f>
        <v>0</v>
      </c>
      <c r="CU71" s="79">
        <f>SUMIFS('Planificación 2026-1'!R:R,'Planificación 2026-1'!W:W,C71,'Planificación 2026-1'!G:G,"DE",'Planificación 2026-1'!H:H,"&lt;3")</f>
        <v>0</v>
      </c>
      <c r="CV71" s="79">
        <f>SUMIFS('Planificación 2026-1'!R:R,'Planificación 2026-1'!W:W,C71,'Planificación 2026-1'!G:G,"OB",'Planificación 2026-1'!H:H,"&lt;3")</f>
        <v>0</v>
      </c>
      <c r="CW71" s="79">
        <f>SUMIFS('Planificación 2026-1'!R:R,'Planificación 2026-1'!W:W,C71,'Planificación 2026-1'!G:G,"MH",'Planificación 2026-1'!H:H,"&lt;3")</f>
        <v>0</v>
      </c>
      <c r="CX71" s="79">
        <f>SUMIFS('Planificación 2026-1'!R:R,'Planificación 2026-1'!W:W,C71,'Planificación 2026-1'!G:G,"IC",'Planificación 2026-1'!H:H,"&lt;3")</f>
        <v>0</v>
      </c>
      <c r="CY71" s="79">
        <f>SUMIFS('Planificación 2026-1'!R:R,'Planificación 2026-1'!W:W,C71,'Planificación 2026-1'!G:G,"AR",'Planificación 2026-1'!H:H,"&lt;3")</f>
        <v>0</v>
      </c>
      <c r="CZ71" s="79">
        <f>SUMIFS('Planificación 2026-1'!R:R,'Planificación 2026-1'!W:W,C71,'Planificación 2026-1'!G:G,"T1",'Planificación 2026-1'!H:H,"&lt;3")</f>
        <v>0</v>
      </c>
      <c r="DA71" s="79">
        <f>SUMIFS('Planificación 2026-1'!R:R,'Planificación 2026-1'!W:W,C71,'Planificación 2026-1'!G:G,"T3",'Planificación 2026-1'!H:H,"&lt;3")</f>
        <v>0</v>
      </c>
      <c r="DB71" s="79">
        <f>SUMIFS('Planificación 2026-1'!R:R,'Planificación 2026-1'!W:W,C71,'Planificación 2026-1'!G:G,"T2",'Planificación 2026-1'!H:H,"&lt;3")</f>
        <v>0</v>
      </c>
      <c r="DC71" s="79">
        <f>SUMIFS('Planificación 2026-1'!R:R,'Planificación 2026-1'!W:W,C71,'Planificación 2026-1'!G:G,"AE",'Planificación 2026-1'!H:H,"&lt;3")</f>
        <v>0</v>
      </c>
      <c r="DD71" s="79">
        <f>SUMIFS('Planificación 2026-1'!R:R,'Planificación 2026-1'!W:W,C71,'Planificación 2026-1'!G:G,"T4",'Planificación 2026-1'!H:H,"&lt;3")</f>
        <v>0</v>
      </c>
      <c r="DE71" s="78" t="str">
        <f t="shared" si="18"/>
        <v>P02 P04</v>
      </c>
      <c r="DF71" s="30">
        <f>IF(C71="","",SUMIFS('Planificación 2026-1'!R:R,'Planificación 2026-1'!W:W,C71,'Planificación 2026-1'!E:E,"PRINCIPAL",'Planificación 2026-1'!X:X,"VIRTUAL"))</f>
        <v>15</v>
      </c>
      <c r="DG71" s="30">
        <f>IF(C71="","",SUMIFS('Planificación 2026-1'!R:R,'Planificación 2026-1'!W:W,C71,'Planificación 2026-1'!E:E,"PRINCIPAL",'Planificación 2026-1'!X:X,"PRESENCIAL"))</f>
        <v>0</v>
      </c>
      <c r="DH71" s="30">
        <f>IF(C71="","",SUMIFS('Planificación 2026-1'!R:R,'Planificación 2026-1'!W:W,C71,'Planificación 2026-1'!E:E,"PRINCIPAL",'Planificación 2026-1'!X:X,"HIBRIDO PRESENCIAL"))</f>
        <v>0</v>
      </c>
      <c r="DI71" s="78" t="str">
        <f t="shared" si="19"/>
        <v>P02 P04</v>
      </c>
      <c r="DJ71" s="78">
        <f>IF(C71="","",SUMIFS('Planificación 2026-1'!R:R,'Planificación 2026-1'!W:W,C71,'Planificación 2026-1'!E:E,"FILIAL",'Planificación 2026-1'!X:X,"VIRTUAL"))</f>
        <v>24</v>
      </c>
      <c r="DK71" s="80">
        <f>IF(C71="","",SUMIFS('Planificación 2026-1'!R:R,'Planificación 2026-1'!W:W,C71,'Planificación 2026-1'!E:E,"FILIAL",'Planificación 2026-1'!X:X,"PRESENCIAL"))</f>
        <v>0</v>
      </c>
      <c r="DL71" s="42">
        <f>IF(C71="","",SUMIFS('Planificación 2026-1'!R:R,'Planificación 2026-1'!W:W,C71,'Planificación 2026-1'!E:E,"FILIAL",'Planificación 2026-1'!X:X,"HIBRIDO PRESENCIAL"))</f>
        <v>0</v>
      </c>
      <c r="DM71" s="81" t="str">
        <f t="shared" si="20"/>
        <v/>
      </c>
      <c r="DN71" s="78">
        <f>IF(C71="","",SUMIFS('Planificación 2026-1'!R:R,'Planificación 2026-1'!W:W,C71,'Planificación 2026-1'!E:E,"SUNAMPE",'Planificación 2026-1'!X:X,"VIRTUAL"))</f>
        <v>0</v>
      </c>
      <c r="DO71" s="42">
        <f>IF(C71="","",SUMIFS('Planificación 2026-1'!R:R,'Planificación 2026-1'!W:W,C71,'Planificación 2026-1'!E:E,"SUNAMPE",'Planificación 2026-1'!X:X,"PRESENCIAL"))</f>
        <v>0</v>
      </c>
      <c r="DP71" s="81" t="str">
        <f t="shared" si="21"/>
        <v/>
      </c>
      <c r="DQ71" s="78">
        <f>IF(C71="","",SUMIFS('Planificación 2026-1'!R:R,'Planificación 2026-1'!W:W,C71,'Planificación 2026-1'!E:E,"HUAURA",'Planificación 2026-1'!X:X,"VIRTUAL"))</f>
        <v>0</v>
      </c>
      <c r="DR71" s="42">
        <f>IF(C71="","",SUMIFS('Planificación 2026-1'!R:R,'Planificación 2026-1'!W:W,C71,'Planificación 2026-1'!E:E,"HUAURA",'Planificación 2026-1'!X:X,"PRESENCIAL"))</f>
        <v>0</v>
      </c>
      <c r="DS71" s="48">
        <f>SUMIFS('Planificación 2026-1'!R:R,'Planificación 2026-1'!W:W,C71,'Planificación 2026-1'!E:E,"PRINCIPAL",'Planificación 2026-1'!X:X,"VIRTUAL",'Planificación 2026-1'!H:H,"&gt;2")</f>
        <v>15</v>
      </c>
      <c r="DT71" s="48">
        <f>SUMIFS('Planificación 2026-1'!R:R,'Planificación 2026-1'!W:W,C71,'Planificación 2026-1'!E:E,"PRINCIPAL",'Planificación 2026-1'!X:X,"&lt;&gt;VIRTUAL",'Planificación 2026-1'!H:H,"&gt;2")</f>
        <v>0</v>
      </c>
      <c r="DU71" s="48">
        <f>SUMIFS('Planificación 2026-1'!R:R,'Planificación 2026-1'!W:W,C71,'Planificación 2026-1'!E:E,"SUNAMPE",'Planificación 2026-1'!X:X,"VIRTUAL",'Planificación 2026-1'!H:H,"&gt;2")</f>
        <v>0</v>
      </c>
      <c r="DV71" s="48">
        <f>SUMIFS('Planificación 2026-1'!R:R,'Planificación 2026-1'!W:W,C71,'Planificación 2026-1'!E:E,"SUNAMPE",'Planificación 2026-1'!X:X,"&lt;&gt;VIRTUAL",'Planificación 2026-1'!H:H,"&gt;2")</f>
        <v>0</v>
      </c>
      <c r="DW71" s="48">
        <f>SUMIFS('Planificación 2026-1'!R:R,'Planificación 2026-1'!W:W,C71,'Planificación 2026-1'!E:E,"FILIAL",'Planificación 2026-1'!X:X,"VIRTUAL",'Planificación 2026-1'!H:H,"&gt;2")</f>
        <v>24</v>
      </c>
      <c r="DX71" s="48">
        <f>SUMIFS('Planificación 2026-1'!R:R,'Planificación 2026-1'!W:W,C71,'Planificación 2026-1'!E:E,"FILIAL",'Planificación 2026-1'!X:X,"&lt;&gt;VIRTUAL",'Planificación 2026-1'!H:H,"&gt;2")</f>
        <v>0</v>
      </c>
      <c r="DY71" s="48">
        <f>SUMIFS('Planificación 2026-1'!R:R,'Planificación 2026-1'!W:W,C71,'Planificación 2026-1'!E:E,"PORUMA",'Planificación 2026-1'!X:X,"VIRTUAL",'Planificación 2026-1'!H:H,"&gt;2")</f>
        <v>0</v>
      </c>
      <c r="DZ71" s="48">
        <f>SUMIFS('Planificación 2026-1'!R:R,'Planificación 2026-1'!W:W,C71,'Planificación 2026-1'!E:E,"PORUMA",'Planificación 2026-1'!X:X,"&lt;&gt;VIRTUAL",'Planificación 2026-1'!H:H,"&gt;2")</f>
        <v>0</v>
      </c>
      <c r="EA71" s="48">
        <f>SUMIFS('Planificación 2026-1'!R:R,'Planificación 2026-1'!W:W,C71,'Planificación 2026-1'!E:E,"HUAURA",'Planificación 2026-1'!X:X,"VIRTUAL",'Planificación 2026-1'!H:H,"&gt;2")</f>
        <v>0</v>
      </c>
      <c r="EB71" s="48">
        <f>SUMIFS('Planificación 2026-1'!R:R,'Planificación 2026-1'!W:W,C71,'Planificación 2026-1'!E:E,"HUAURA",'Planificación 2026-1'!X:X,"&lt;&gt;VIRTUAL",'Planificación 2026-1'!H:H,"&gt;2")</f>
        <v>0</v>
      </c>
      <c r="EC71" s="48">
        <f>SUMIFS('Planificación 2026-1'!R:R,'Planificación 2026-1'!W:W,C71,'Planificación 2026-1'!E:E,"PRINCIPAL",'Planificación 2026-1'!X:X,"VIRTUAL",'Planificación 2026-1'!H:H,"&lt;3")</f>
        <v>0</v>
      </c>
      <c r="ED71" s="48">
        <f>SUMIFS('Planificación 2026-1'!R:R,'Planificación 2026-1'!W:W,C71,'Planificación 2026-1'!E:E,"PRINCIPAL",'Planificación 2026-1'!X:X,"&lt;&gt;VIRTUAL",'Planificación 2026-1'!H:H,"&lt;3")</f>
        <v>0</v>
      </c>
      <c r="EE71" s="48">
        <f>SUMIFS('Planificación 2026-1'!R:R,'Planificación 2026-1'!W:W,C71,'Planificación 2026-1'!E:E,"SUNAMPE",'Planificación 2026-1'!X:X,"VIRTUAL",'Planificación 2026-1'!H:H,"&lt;3")</f>
        <v>0</v>
      </c>
      <c r="EF71" s="48">
        <f>SUMIFS('Planificación 2026-1'!R:R,'Planificación 2026-1'!W:W,C71,'Planificación 2026-1'!E:E,"SUNAMPE",'Planificación 2026-1'!X:X,"&lt;&gt;VIRTUAL",'Planificación 2026-1'!H:H,"&lt;3")</f>
        <v>0</v>
      </c>
      <c r="EG71" s="48">
        <f>SUMIFS('Planificación 2026-1'!R:R,'Planificación 2026-1'!W:W,C71,'Planificación 2026-1'!E:E,"FILIAL",'Planificación 2026-1'!X:X,"VIRTUAL",'Planificación 2026-1'!H:H,"&lt;3")</f>
        <v>0</v>
      </c>
      <c r="EH71" s="48">
        <f>SUMIFS('Planificación 2026-1'!R:R,'Planificación 2026-1'!W:W,C71,'Planificación 2026-1'!E:E,"FILIAL",'Planificación 2026-1'!X:X,"&lt;&gt;VIRTUAL",'Planificación 2026-1'!H:H,"&lt;3")</f>
        <v>0</v>
      </c>
      <c r="EI71" s="48">
        <f>SUMIFS('Planificación 2026-1'!R:R,'Planificación 2026-1'!W:W,C71,'Planificación 2026-1'!E:E,"PORUMA",'Planificación 2026-1'!X:X,"VIRTUAL",'Planificación 2026-1'!H:H,"&lt;3")</f>
        <v>0</v>
      </c>
      <c r="EJ71" s="48">
        <f>SUMIFS('Planificación 2026-1'!R:R,'Planificación 2026-1'!W:W,C71,'Planificación 2026-1'!E:E,"PORUMA",'Planificación 2026-1'!X:X,"&lt;&gt;VIRTUAL",'Planificación 2026-1'!H:H,"&lt;3")</f>
        <v>0</v>
      </c>
      <c r="EK71" s="48">
        <f>SUMIFS('Planificación 2026-1'!R:R,'Planificación 2026-1'!W:W,C71,'Planificación 2026-1'!E:E,"HUAURA",'Planificación 2026-1'!X:X,"VIRTUAL",'Planificación 2026-1'!H:H,"&lt;3")</f>
        <v>0</v>
      </c>
      <c r="EL71" s="48">
        <f>SUMIFS('Planificación 2026-1'!R:R,'Planificación 2026-1'!W:W,C71,'Planificación 2026-1'!E:E,"HUAURA",'Planificación 2026-1'!X:X,"&lt;&gt;VIRTUAL",'Planificación 2026-1'!H:H,"&lt;3")</f>
        <v>0</v>
      </c>
      <c r="EM71" s="48">
        <f t="shared" si="22"/>
        <v>24</v>
      </c>
      <c r="EN71" s="48">
        <f t="shared" si="23"/>
        <v>0</v>
      </c>
      <c r="EO71" s="48">
        <f t="shared" si="24"/>
        <v>0</v>
      </c>
      <c r="EP71" s="48">
        <f t="shared" si="25"/>
        <v>15</v>
      </c>
      <c r="EQ71" s="48">
        <f t="shared" si="26"/>
        <v>0</v>
      </c>
      <c r="ER71" s="48"/>
      <c r="ES71" s="48">
        <f t="shared" si="27"/>
        <v>39</v>
      </c>
      <c r="ET71" s="48">
        <f t="shared" si="28"/>
        <v>0</v>
      </c>
      <c r="EU71" s="48" t="b">
        <f t="shared" si="29"/>
        <v>1</v>
      </c>
      <c r="EV71" s="48" t="str">
        <f t="shared" si="30"/>
        <v/>
      </c>
      <c r="EW71" s="48" t="str">
        <f t="shared" si="31"/>
        <v>VIRTUAL</v>
      </c>
    </row>
    <row r="72" spans="1:153" x14ac:dyDescent="0.3">
      <c r="A72" s="53"/>
      <c r="B72" s="383">
        <v>69</v>
      </c>
      <c r="C72" s="107" t="s">
        <v>80</v>
      </c>
      <c r="D72" s="82">
        <f>SUMIF('Planificación 2026-1'!W:W,C72,'Planificación 2026-1'!R:R)</f>
        <v>11</v>
      </c>
      <c r="E72" s="384" t="s">
        <v>319</v>
      </c>
      <c r="F72" s="107" t="s">
        <v>430</v>
      </c>
      <c r="G72" s="107" t="s">
        <v>328</v>
      </c>
      <c r="H72" s="107" t="s">
        <v>435</v>
      </c>
      <c r="I72" s="77" t="str">
        <f>IF(SUM(COUNTIFS('Planificación 2026-1'!E:E,"PRINCIPAL",'Planificación 2026-1'!W:W,C72,'Planificación 2026-1'!G:G,"AF"))&gt;0,"P01"," ")</f>
        <v xml:space="preserve"> </v>
      </c>
      <c r="J72" s="78" t="str">
        <f>IF(SUM(COUNTIFS('Planificación 2026-1'!E:E,"PRINCIPAL",'Planificación 2026-1'!W:W,C72,'Planificación 2026-1'!G:G,"EN"))&gt;0,"P02"," ")</f>
        <v xml:space="preserve"> </v>
      </c>
      <c r="K72" s="78" t="str">
        <f>IF(SUM(COUNTIFS('Planificación 2026-1'!E:E,"PRINCIPAL",'Planificación 2026-1'!W:W,C72,'Planificación 2026-1'!G:G,"IS"))&gt;0,"P03"," ")</f>
        <v xml:space="preserve"> </v>
      </c>
      <c r="L72" s="78" t="str">
        <f>IF(SUM(COUNTIFS('Planificación 2026-1'!E:E,"PRINCIPAL",'Planificación 2026-1'!W:W,C72,'Planificación 2026-1'!G:G,"PS"))&gt;0,"P04"," ")</f>
        <v xml:space="preserve"> </v>
      </c>
      <c r="M72" s="78"/>
      <c r="N72" s="78" t="str">
        <f>IF(SUM(COUNTIFS('Planificación 2026-1'!E:E,"PRINCIPAL",'Planificación 2026-1'!W:W,C72,'Planificación 2026-1'!G:G,"IN"))&gt;0,"P06"," ")</f>
        <v xml:space="preserve"> </v>
      </c>
      <c r="O72" s="78" t="str">
        <f>IF(SUM(COUNTIFS('Planificación 2026-1'!E:E,"PRINCIPAL",'Planificación 2026-1'!W:W,C72,'Planificación 2026-1'!G:G,"CA"))&gt;0,"P07"," ")</f>
        <v xml:space="preserve"> </v>
      </c>
      <c r="P72" s="78" t="str">
        <f>IF(SUM(COUNTIFS('Planificación 2026-1'!E:E,"PRINCIPAL",'Planificación 2026-1'!W:W,C72,'Planificación 2026-1'!G:G,"DE"))&gt;0,"P08"," ")</f>
        <v xml:space="preserve"> </v>
      </c>
      <c r="Q72" s="78" t="str">
        <f>IF(SUM(COUNTIFS('Planificación 2026-1'!E:E,"PRINCIPAL",'Planificación 2026-1'!W:W,C72,'Planificación 2026-1'!G:G,"OB"))&gt;0,"P09"," ")</f>
        <v xml:space="preserve"> </v>
      </c>
      <c r="R72" s="78" t="str">
        <f>IF(SUM(COUNTIFS('Planificación 2026-1'!E:E,"PRINCIPAL",'Planificación 2026-1'!W:W,C72,'Planificación 2026-1'!G:G,"MH"))&gt;0,"P31"," ")</f>
        <v xml:space="preserve"> </v>
      </c>
      <c r="S72" s="78" t="str">
        <f>IF(SUM(COUNTIFS('Planificación 2026-1'!E:E,"PRINCIPAL",'Planificación 2026-1'!W:W,C72,'Planificación 2026-1'!G:G,"IC"))&gt;0,"P32"," ")</f>
        <v xml:space="preserve"> </v>
      </c>
      <c r="T72" s="78" t="str">
        <f>IF(SUM(COUNTIFS('Planificación 2026-1'!E:E,"PRINCIPAL",'Planificación 2026-1'!W:W,C72,'Planificación 2026-1'!G:G,"AR"))&gt;0,"P34"," ")</f>
        <v xml:space="preserve"> </v>
      </c>
      <c r="U72" s="78" t="str">
        <f>IF(SUM(COUNTIFS('Planificación 2026-1'!E:E,"PRINCIPAL",'Planificación 2026-1'!W:W,C72,'Planificación 2026-1'!G:G,"T1"))&gt;0,"P35"," ")</f>
        <v xml:space="preserve"> </v>
      </c>
      <c r="V72" s="78" t="str">
        <f>IF(SUM(COUNTIFS('Planificación 2026-1'!E:E,"PRINCIPAL",'Planificación 2026-1'!W:W,C72,'Planificación 2026-1'!G:G,"T3"))&gt;0,"P36"," ")</f>
        <v xml:space="preserve"> </v>
      </c>
      <c r="W72" s="78" t="str">
        <f>IF(SUM(COUNTIFS('Planificación 2026-1'!E:E,"PRINCIPAL",'Planificación 2026-1'!W:W,C72,'Planificación 2026-1'!G:G,"T2"))&gt;0,"P37"," ")</f>
        <v xml:space="preserve"> </v>
      </c>
      <c r="X72" s="78" t="str">
        <f>IF(SUM(COUNTIFS('Planificación 2026-1'!E:E,"PRINCIPAL",'Planificación 2026-1'!W:W,C72,'Planificación 2026-1'!G:G,"AE"))&gt;0,"P38"," ")</f>
        <v xml:space="preserve"> </v>
      </c>
      <c r="Y72" s="78" t="str">
        <f>IF(SUM(COUNTIFS('Planificación 2026-1'!E:E,"PRINCIPAL",'Planificación 2026-1'!W:W,C72,'Planificación 2026-1'!G:G,"T4"))&gt;0,"P55"," ")</f>
        <v xml:space="preserve"> </v>
      </c>
      <c r="Z72" s="78" t="str">
        <f>IF(SUM(COUNTIFS('Planificación 2026-1'!E:E,"FILIAL",'Planificación 2026-1'!W:W,C72,'Planificación 2026-1'!G:G,"AF"))&gt;0," P01"," ")</f>
        <v xml:space="preserve"> </v>
      </c>
      <c r="AA72" s="78" t="str">
        <f>IF(SUM(COUNTIFS('Planificación 2026-1'!E:E,"FILIAL",'Planificación 2026-1'!W:W,C72,'Planificación 2026-1'!G:G,"EN"))&gt;0,"P02"," ")</f>
        <v xml:space="preserve"> </v>
      </c>
      <c r="AB72" s="78" t="str">
        <f>IF(SUM(COUNTIFS('Planificación 2026-1'!E:E,"FILIAL",'Planificación 2026-1'!W:W,C72,'Planificación 2026-1'!G:G,"IS"))&gt;0,"P03"," ")</f>
        <v xml:space="preserve"> </v>
      </c>
      <c r="AC72" s="78" t="str">
        <f>IF(SUM(COUNTIFS('Planificación 2026-1'!E:E,"FILIAL",'Planificación 2026-1'!W:W,C72,'Planificación 2026-1'!G:G,"PS"))&gt;0,"P04"," ")</f>
        <v xml:space="preserve"> </v>
      </c>
      <c r="AD72" s="78"/>
      <c r="AE72" s="78" t="str">
        <f>IF(SUM(COUNTIFS('Planificación 2026-1'!E:E,"FILIAL",'Planificación 2026-1'!W:W,C72,'Planificación 2026-1'!G:G,"IN"))&gt;0,"P06"," ")</f>
        <v xml:space="preserve"> </v>
      </c>
      <c r="AF72" s="78" t="str">
        <f>IF(SUM(COUNTIFS('Planificación 2026-1'!E:E,"FILIAL",'Planificación 2026-1'!W:W,C72,'Planificación 2026-1'!G:G,"CA"))&gt;0,"P07"," ")</f>
        <v xml:space="preserve"> </v>
      </c>
      <c r="AG72" s="78" t="str">
        <f>IF(SUM(COUNTIFS('Planificación 2026-1'!E:E,"FILIAL",'Planificación 2026-1'!W:W,C72,'Planificación 2026-1'!G:G,"DE"))&gt;0,"P08"," ")</f>
        <v xml:space="preserve"> </v>
      </c>
      <c r="AH72" s="78" t="str">
        <f>IF(SUM(COUNTIFS('Planificación 2026-1'!E:E,"FILIAL",'Planificación 2026-1'!W:W,C72,'Planificación 2026-1'!G:G,"OB"))&gt;0,"P09"," ")</f>
        <v xml:space="preserve"> </v>
      </c>
      <c r="AI72" s="78" t="str">
        <f>IF(SUM(COUNTIFS('Planificación 2026-1'!E:E,"FILIAL",'Planificación 2026-1'!W:W,C72,'Planificación 2026-1'!G:G,"MH"))&gt;0,"P31"," ")</f>
        <v xml:space="preserve"> </v>
      </c>
      <c r="AJ72" s="78" t="str">
        <f>IF(SUM(COUNTIFS('Planificación 2026-1'!E:E,"FILIAL",'Planificación 2026-1'!W:W,C72,'Planificación 2026-1'!G:G,"IC"))&gt;0,"P32"," ")</f>
        <v xml:space="preserve"> </v>
      </c>
      <c r="AK72" s="78" t="str">
        <f>IF(SUM(COUNTIFS('Planificación 2026-1'!E:E,"FILIAL",'Planificación 2026-1'!W:W,C72,'Planificación 2026-1'!G:G,"AR"))&gt;0,"P34"," ")</f>
        <v xml:space="preserve"> </v>
      </c>
      <c r="AL72" s="78" t="str">
        <f>IF(SUM(COUNTIFS('Planificación 2026-1'!E:E,"FILIAL",'Planificación 2026-1'!W:W,C72,'Planificación 2026-1'!G:G,"T1"))&gt;0,"P35"," ")</f>
        <v xml:space="preserve"> </v>
      </c>
      <c r="AM72" s="78" t="str">
        <f>IF(SUM(COUNTIFS('Planificación 2026-1'!E:E,"FILIAL",'Planificación 2026-1'!W:W,C72,'Planificación 2026-1'!G:G,"T3"))&gt;0,"P36"," ")</f>
        <v xml:space="preserve"> </v>
      </c>
      <c r="AN72" s="78" t="str">
        <f>IF(SUM(COUNTIFS('Planificación 2026-1'!E:E,"FILIAL",'Planificación 2026-1'!W:W,C72,'Planificación 2026-1'!G:G,"T2"))&gt;0,"P37"," ")</f>
        <v xml:space="preserve"> </v>
      </c>
      <c r="AO72" s="78" t="str">
        <f>IF(SUM(COUNTIFS('Planificación 2026-1'!E:E,"FILIAL",'Planificación 2026-1'!W:W,C72,'Planificación 2026-1'!G:G,"AE"))&gt;0,"P38"," ")</f>
        <v xml:space="preserve"> </v>
      </c>
      <c r="AP72" s="78" t="str">
        <f>IF(SUM(COUNTIFS('Planificación 2026-1'!E:E,"FILIAL",'Planificación 2026-1'!W:W,C72,'Planificación 2026-1'!G:G,"T4"))&gt;0,"P55"," ")</f>
        <v xml:space="preserve"> </v>
      </c>
      <c r="AQ72" s="78" t="str">
        <f>IF(SUM(COUNTIFS('Planificación 2026-1'!E:E,"SUNAMPE",'Planificación 2026-1'!W:W,C72,'Planificación 2026-1'!G:G,"AF"))&gt;0," P01"," ")</f>
        <v xml:space="preserve"> </v>
      </c>
      <c r="AR72" s="78" t="str">
        <f>IF(SUM(COUNTIFS('Planificación 2026-1'!E:E,"SUNAMPE",'Planificación 2026-1'!W:W,C72,'Planificación 2026-1'!G:G,"EN"))&gt;0,"P02"," ")</f>
        <v xml:space="preserve"> </v>
      </c>
      <c r="AS72" s="78" t="str">
        <f>IF(SUM(COUNTIFS('Planificación 2026-1'!E:E,"SUNAMPE",'Planificación 2026-1'!W:W,C72,'Planificación 2026-1'!G:G,"IS"))&gt;0,"P03"," ")</f>
        <v xml:space="preserve"> </v>
      </c>
      <c r="AT72" s="78" t="str">
        <f>IF(SUM(COUNTIFS('Planificación 2026-1'!E:E,"SUNAMPE",'Planificación 2026-1'!W:W,C72,'Planificación 2026-1'!G:G,"PS"))&gt;0,"P04"," ")</f>
        <v xml:space="preserve"> </v>
      </c>
      <c r="AU72" s="78"/>
      <c r="AV72" s="78" t="str">
        <f>IF(SUM(COUNTIFS('Planificación 2026-1'!E:E,"SUNAMPE",'Planificación 2026-1'!W:W,C72,'Planificación 2026-1'!G:G,"IN"))&gt;0,"P06"," ")</f>
        <v xml:space="preserve"> </v>
      </c>
      <c r="AW72" s="78" t="str">
        <f>IF(SUM(COUNTIFS('Planificación 2026-1'!E:E,"SUNAMPE",'Planificación 2026-1'!W:W,C72,'Planificación 2026-1'!G:G,"CA"))&gt;0,"P07"," ")</f>
        <v xml:space="preserve"> </v>
      </c>
      <c r="AX72" s="78" t="str">
        <f>IF(SUM(COUNTIFS('Planificación 2026-1'!E:E,"SUNAMPE",'Planificación 2026-1'!W:W,C72,'Planificación 2026-1'!G:G,"DE"))&gt;0,"P08"," ")</f>
        <v xml:space="preserve"> </v>
      </c>
      <c r="AY72" s="78" t="str">
        <f>IF(SUM(COUNTIFS('Planificación 2026-1'!E:E,"SUNAMPE",'Planificación 2026-1'!W:W,C72,'Planificación 2026-1'!G:G,"OB"))&gt;0,"P09"," ")</f>
        <v xml:space="preserve"> </v>
      </c>
      <c r="AZ72" s="78" t="str">
        <f>IF(SUM(COUNTIFS('Planificación 2026-1'!E:E,"SUNAMPE",'Planificación 2026-1'!W:W,C72,'Planificación 2026-1'!G:G,"MH"))&gt;0,"P31"," ")</f>
        <v xml:space="preserve"> </v>
      </c>
      <c r="BA72" s="78" t="str">
        <f>IF(SUM(COUNTIFS('Planificación 2026-1'!E:E,"SUNAMPE",'Planificación 2026-1'!W:W,C72,'Planificación 2026-1'!G:G,"IC"))&gt;0,"P32"," ")</f>
        <v xml:space="preserve"> </v>
      </c>
      <c r="BB72" s="78" t="str">
        <f>IF(SUM(COUNTIFS('Planificación 2026-1'!E:E,"SUNAMPE",'Planificación 2026-1'!W:W,C72,'Planificación 2026-1'!G:G,"AR"))&gt;0,"P34"," ")</f>
        <v xml:space="preserve"> </v>
      </c>
      <c r="BC72" s="78" t="str">
        <f>IF(SUM(COUNTIFS('Planificación 2026-1'!E:E,"SUNAMPE",'Planificación 2026-1'!W:W,C72,'Planificación 2026-1'!G:G,"T1"))&gt;0,"P35"," ")</f>
        <v xml:space="preserve"> </v>
      </c>
      <c r="BD72" s="78" t="str">
        <f>IF(SUM(COUNTIFS('Planificación 2026-1'!E:E,"SUNAMPE",'Planificación 2026-1'!W:W,C72,'Planificación 2026-1'!G:G,"T3"))&gt;0,"P36"," ")</f>
        <v xml:space="preserve"> </v>
      </c>
      <c r="BE72" s="78" t="str">
        <f>IF(SUM(COUNTIFS('Planificación 2026-1'!E:E,"SUNAMPE",'Planificación 2026-1'!W:W,C72,'Planificación 2026-1'!G:G,"T2"))&gt;0,"P37"," ")</f>
        <v xml:space="preserve"> </v>
      </c>
      <c r="BF72" s="78" t="str">
        <f>IF(SUM(COUNTIFS('Planificación 2026-1'!E:E,"SUNAMPE",'Planificación 2026-1'!W:W,C72,'Planificación 2026-1'!G:G,"AE"))&gt;0,"P38"," ")</f>
        <v xml:space="preserve"> </v>
      </c>
      <c r="BG72" s="78" t="str">
        <f>IF(SUM(COUNTIFS('Planificación 2026-1'!E:E,"SUNAMPE",'Planificación 2026-1'!W:W,C72,'Planificación 2026-1'!G:G,"T4"))&gt;0,"P55"," ")</f>
        <v xml:space="preserve"> </v>
      </c>
      <c r="BH72" s="78" t="str">
        <f>IF(SUM(COUNTIFS('Planificación 2026-1'!E:E,"HUAURA",'Planificación 2026-1'!W:W,C72,'Planificación 2026-1'!G:G,"AF"))&gt;0," P01"," ")</f>
        <v xml:space="preserve"> </v>
      </c>
      <c r="BI72" s="78" t="str">
        <f>IF(SUM(COUNTIFS('Planificación 2026-1'!E:E,"HUAURA",'Planificación 2026-1'!W:W,C72,'Planificación 2026-1'!G:G,"EN"))&gt;0,"P02"," ")</f>
        <v xml:space="preserve"> </v>
      </c>
      <c r="BJ72" s="78" t="str">
        <f>IF(SUM(COUNTIFS('Planificación 2026-1'!E:E,"HUAURA",'Planificación 2026-1'!W:W,C72,'Planificación 2026-1'!G:G,"IS"))&gt;0,"P03"," ")</f>
        <v xml:space="preserve"> </v>
      </c>
      <c r="BK72" s="78" t="str">
        <f>IF(SUM(COUNTIFS('Planificación 2026-1'!E:E,"HUAURA",'Planificación 2026-1'!W:W,C72,'Planificación 2026-1'!G:G,"PS"))&gt;0,"P04"," ")</f>
        <v xml:space="preserve"> </v>
      </c>
      <c r="BL72" s="78"/>
      <c r="BM72" s="78" t="str">
        <f>IF(SUM(COUNTIFS('Planificación 2026-1'!E:E,"HUAURA",'Planificación 2026-1'!W:W,C72,'Planificación 2026-1'!G:G,"IN"))&gt;0,"P06"," ")</f>
        <v xml:space="preserve"> </v>
      </c>
      <c r="BN72" s="78" t="str">
        <f>IF(SUM(COUNTIFS('Planificación 2026-1'!E:E,"HUAURA",'Planificación 2026-1'!W:W,C72,'Planificación 2026-1'!G:G,"CA"))&gt;0,"P07"," ")</f>
        <v xml:space="preserve"> </v>
      </c>
      <c r="BO72" s="78" t="str">
        <f>IF(SUM(COUNTIFS('Planificación 2026-1'!E:E,"HUAURA",'Planificación 2026-1'!W:W,C72,'Planificación 2026-1'!G:G,"DE"))&gt;0,"P08"," ")</f>
        <v xml:space="preserve"> </v>
      </c>
      <c r="BP72" s="78" t="str">
        <f>IF(SUM(COUNTIFS('Planificación 2026-1'!E:E,"HUAURA",'Planificación 2026-1'!W:W,C72,'Planificación 2026-1'!G:G,"OB"))&gt;0,"P09"," ")</f>
        <v xml:space="preserve"> </v>
      </c>
      <c r="BQ72" s="78" t="str">
        <f>IF(SUM(COUNTIFS('Planificación 2026-1'!E:E,"HUAURA",'Planificación 2026-1'!W:W,C72,'Planificación 2026-1'!G:G,"MH"))&gt;0,"P31"," ")</f>
        <v xml:space="preserve"> </v>
      </c>
      <c r="BR72" s="78" t="str">
        <f>IF(SUM(COUNTIFS('Planificación 2026-1'!E:E,"HUAURA",'Planificación 2026-1'!W:W,C72,'Planificación 2026-1'!G:G,"IC"))&gt;0,"P32"," ")</f>
        <v xml:space="preserve"> </v>
      </c>
      <c r="BS72" s="78" t="str">
        <f>IF(SUM(COUNTIFS('Planificación 2026-1'!E:E,"HUAURA",'Planificación 2026-1'!W:W,C72,'Planificación 2026-1'!G:G,"AR"))&gt;0,"P34"," ")</f>
        <v xml:space="preserve"> </v>
      </c>
      <c r="BT72" s="78" t="str">
        <f>IF(SUM(COUNTIFS('Planificación 2026-1'!E:E,"HUAURA",'Planificación 2026-1'!W:W,C72,'Planificación 2026-1'!G:G,"T1"))&gt;0,"P35"," ")</f>
        <v xml:space="preserve"> </v>
      </c>
      <c r="BU72" s="78" t="str">
        <f>IF(SUM(COUNTIFS('Planificación 2026-1'!E:E,"HUAURA",'Planificación 2026-1'!W:W,C72,'Planificación 2026-1'!G:G,"T3"))&gt;0,"P36"," ")</f>
        <v xml:space="preserve"> </v>
      </c>
      <c r="BV72" s="78" t="str">
        <f>IF(SUM(COUNTIFS('Planificación 2026-1'!E:E,"HUAURA",'Planificación 2026-1'!W:W,C72,'Planificación 2026-1'!G:G,"T2"))&gt;0,"P37"," ")</f>
        <v xml:space="preserve"> </v>
      </c>
      <c r="BW72" s="78" t="str">
        <f>IF(SUM(COUNTIFS('Planificación 2026-1'!E:E,"HUAURA",'Planificación 2026-1'!W:W,C72,'Planificación 2026-1'!G:G,"AE"))&gt;0,"P38"," ")</f>
        <v xml:space="preserve"> </v>
      </c>
      <c r="BX72" s="78" t="str">
        <f>IF(SUM(COUNTIFS('Planificación 2026-1'!E:E,"HUAURA",'Planificación 2026-1'!W:W,C72,'Planificación 2026-1'!G:G,"T4"))&gt;0,"P55"," ")</f>
        <v xml:space="preserve"> </v>
      </c>
      <c r="BY72" s="79">
        <f>SUMIFS('Planificación 2026-1'!R:R,'Planificación 2026-1'!W:W,C72,'Planificación 2026-1'!G:G,"AF",'Planificación 2026-1'!H:H,"&gt;2")</f>
        <v>0</v>
      </c>
      <c r="BZ72" s="79">
        <f>SUMIFS('Planificación 2026-1'!R:R,'Planificación 2026-1'!W:W,C72,'Planificación 2026-1'!G:G,"EN",'Planificación 2026-1'!H:H,"&gt;2")</f>
        <v>0</v>
      </c>
      <c r="CA72" s="79">
        <f>SUMIFS('Planificación 2026-1'!R:R,'Planificación 2026-1'!W:W,C72,'Planificación 2026-1'!G:G,"IS",'Planificación 2026-1'!H:H,"&gt;2")</f>
        <v>0</v>
      </c>
      <c r="CB72" s="79">
        <f>SUMIFS('Planificación 2026-1'!R:R,'Planificación 2026-1'!W:W,C72,'Planificación 2026-1'!G:G,"PS",'Planificación 2026-1'!H:H,"&gt;2")</f>
        <v>0</v>
      </c>
      <c r="CC72" s="79">
        <f>SUMIFS('Planificación 2026-1'!R:R,'Planificación 2026-1'!W:W,C72,'Planificación 2026-1'!G:G,"IN",'Planificación 2026-1'!H:H,"&gt;2")</f>
        <v>0</v>
      </c>
      <c r="CD72" s="79">
        <f>SUMIFS('Planificación 2026-1'!R:R,'Planificación 2026-1'!W:W,C72,'Planificación 2026-1'!G:G,"CA",'Planificación 2026-1'!H:H,"&gt;2")</f>
        <v>0</v>
      </c>
      <c r="CE72" s="79">
        <f>SUMIFS('Planificación 2026-1'!R:R,'Planificación 2026-1'!W:W,C72,'Planificación 2026-1'!G:G,"DE",'Planificación 2026-1'!H:H,"&gt;2")</f>
        <v>0</v>
      </c>
      <c r="CF72" s="79">
        <f>SUMIFS('Planificación 2026-1'!R:R,'Planificación 2026-1'!W:W,C72,'Planificación 2026-1'!G:G,"OB",'Planificación 2026-1'!H:H,"&gt;2")</f>
        <v>0</v>
      </c>
      <c r="CG72" s="79">
        <f>SUMIFS('Planificación 2026-1'!R:R,'Planificación 2026-1'!W:W,C72,'Planificación 2026-1'!G:G,"MH",'Planificación 2026-1'!H:H,"&gt;2")</f>
        <v>11</v>
      </c>
      <c r="CH72" s="79">
        <f>SUMIFS('Planificación 2026-1'!R:R,'Planificación 2026-1'!W:W,C72,'Planificación 2026-1'!G:G,"IC",'Planificación 2026-1'!H:H,"&gt;2")</f>
        <v>0</v>
      </c>
      <c r="CI72" s="79">
        <f>SUMIFS('Planificación 2026-1'!R:R,'Planificación 2026-1'!W:W,C72,'Planificación 2026-1'!G:G,"AR",'Planificación 2026-1'!H:H,"&gt;2")</f>
        <v>0</v>
      </c>
      <c r="CJ72" s="79">
        <f>SUMIFS('Planificación 2026-1'!R:R,'Planificación 2026-1'!W:W,C72,'Planificación 2026-1'!G:G,"T1",'Planificación 2026-1'!H:H,"&gt;2")</f>
        <v>0</v>
      </c>
      <c r="CK72" s="79">
        <f>SUMIFS('Planificación 2026-1'!R:R,'Planificación 2026-1'!W:W,C72,'Planificación 2026-1'!G:G,"T3",'Planificación 2026-1'!H:H,"&gt;2")</f>
        <v>0</v>
      </c>
      <c r="CL72" s="79">
        <f>SUMIFS('Planificación 2026-1'!R:R,'Planificación 2026-1'!W:W,C72,'Planificación 2026-1'!G:G,"T2",'Planificación 2026-1'!H:H,"&gt;2")</f>
        <v>0</v>
      </c>
      <c r="CM72" s="79">
        <f>SUMIFS('Planificación 2026-1'!R:R,'Planificación 2026-1'!W:W,C72,'Planificación 2026-1'!G:G,"AE",'Planificación 2026-1'!H:H,"&gt;2")</f>
        <v>0</v>
      </c>
      <c r="CN72" s="79">
        <f>SUMIFS('Planificación 2026-1'!R:R,'Planificación 2026-1'!W:W,C72,'Planificación 2026-1'!G:G,"T4",'Planificación 2026-1'!H:H,"&gt;2")</f>
        <v>0</v>
      </c>
      <c r="CO72" s="79">
        <f>SUMIFS('Planificación 2026-1'!R:R,'Planificación 2026-1'!W:W,C72,'Planificación 2026-1'!G:G,"AF",'Planificación 2026-1'!H:H,"&lt;3")</f>
        <v>0</v>
      </c>
      <c r="CP72" s="79">
        <f>SUMIFS('Planificación 2026-1'!R:R,'Planificación 2026-1'!W:W,C72,'Planificación 2026-1'!G:G,"EN",'Planificación 2026-1'!H:H,"&lt;3")</f>
        <v>0</v>
      </c>
      <c r="CQ72" s="79">
        <f>SUMIFS('Planificación 2026-1'!R:R,'Planificación 2026-1'!W:W,C72,'Planificación 2026-1'!G:G,"IS",'Planificación 2026-1'!H:H,"&lt;3")</f>
        <v>0</v>
      </c>
      <c r="CR72" s="79">
        <f>SUMIFS('Planificación 2026-1'!R:R,'Planificación 2026-1'!W:W,C72,'Planificación 2026-1'!G:G,"PS",'Planificación 2026-1'!H:H,"&lt;3")</f>
        <v>0</v>
      </c>
      <c r="CS72" s="79">
        <f>SUMIFS('Planificación 2026-1'!R:R,'Planificación 2026-1'!W:W,C72,'Planificación 2026-1'!G:G,"IN",'Planificación 2026-1'!H:H,"&lt;3")</f>
        <v>0</v>
      </c>
      <c r="CT72" s="79">
        <f>SUMIFS('Planificación 2026-1'!R:R,'Planificación 2026-1'!W:W,C72,'Planificación 2026-1'!G:G,"CA",'Planificación 2026-1'!H:H,"&lt;3")</f>
        <v>0</v>
      </c>
      <c r="CU72" s="79">
        <f>SUMIFS('Planificación 2026-1'!R:R,'Planificación 2026-1'!W:W,C72,'Planificación 2026-1'!G:G,"DE",'Planificación 2026-1'!H:H,"&lt;3")</f>
        <v>0</v>
      </c>
      <c r="CV72" s="79">
        <f>SUMIFS('Planificación 2026-1'!R:R,'Planificación 2026-1'!W:W,C72,'Planificación 2026-1'!G:G,"OB",'Planificación 2026-1'!H:H,"&lt;3")</f>
        <v>0</v>
      </c>
      <c r="CW72" s="79">
        <f>SUMIFS('Planificación 2026-1'!R:R,'Planificación 2026-1'!W:W,C72,'Planificación 2026-1'!G:G,"MH",'Planificación 2026-1'!H:H,"&lt;3")</f>
        <v>0</v>
      </c>
      <c r="CX72" s="79">
        <f>SUMIFS('Planificación 2026-1'!R:R,'Planificación 2026-1'!W:W,C72,'Planificación 2026-1'!G:G,"IC",'Planificación 2026-1'!H:H,"&lt;3")</f>
        <v>0</v>
      </c>
      <c r="CY72" s="79">
        <f>SUMIFS('Planificación 2026-1'!R:R,'Planificación 2026-1'!W:W,C72,'Planificación 2026-1'!G:G,"AR",'Planificación 2026-1'!H:H,"&lt;3")</f>
        <v>0</v>
      </c>
      <c r="CZ72" s="79">
        <f>SUMIFS('Planificación 2026-1'!R:R,'Planificación 2026-1'!W:W,C72,'Planificación 2026-1'!G:G,"T1",'Planificación 2026-1'!H:H,"&lt;3")</f>
        <v>0</v>
      </c>
      <c r="DA72" s="79">
        <f>SUMIFS('Planificación 2026-1'!R:R,'Planificación 2026-1'!W:W,C72,'Planificación 2026-1'!G:G,"T3",'Planificación 2026-1'!H:H,"&lt;3")</f>
        <v>0</v>
      </c>
      <c r="DB72" s="79">
        <f>SUMIFS('Planificación 2026-1'!R:R,'Planificación 2026-1'!W:W,C72,'Planificación 2026-1'!G:G,"T2",'Planificación 2026-1'!H:H,"&lt;3")</f>
        <v>0</v>
      </c>
      <c r="DC72" s="79">
        <f>SUMIFS('Planificación 2026-1'!R:R,'Planificación 2026-1'!W:W,C72,'Planificación 2026-1'!G:G,"AE",'Planificación 2026-1'!H:H,"&lt;3")</f>
        <v>0</v>
      </c>
      <c r="DD72" s="79">
        <f>SUMIFS('Planificación 2026-1'!R:R,'Planificación 2026-1'!W:W,C72,'Planificación 2026-1'!G:G,"T4",'Planificación 2026-1'!H:H,"&lt;3")</f>
        <v>0</v>
      </c>
      <c r="DE72" s="78" t="str">
        <f t="shared" si="18"/>
        <v/>
      </c>
      <c r="DF72" s="30">
        <f>IF(C72="","",SUMIFS('Planificación 2026-1'!R:R,'Planificación 2026-1'!W:W,C72,'Planificación 2026-1'!E:E,"PRINCIPAL",'Planificación 2026-1'!X:X,"VIRTUAL"))</f>
        <v>0</v>
      </c>
      <c r="DG72" s="30">
        <f>IF(C72="","",SUMIFS('Planificación 2026-1'!R:R,'Planificación 2026-1'!W:W,C72,'Planificación 2026-1'!E:E,"PRINCIPAL",'Planificación 2026-1'!X:X,"PRESENCIAL"))</f>
        <v>0</v>
      </c>
      <c r="DH72" s="30">
        <f>IF(C72="","",SUMIFS('Planificación 2026-1'!R:R,'Planificación 2026-1'!W:W,C72,'Planificación 2026-1'!E:E,"PRINCIPAL",'Planificación 2026-1'!X:X,"HIBRIDO PRESENCIAL"))</f>
        <v>0</v>
      </c>
      <c r="DI72" s="78" t="str">
        <f t="shared" si="19"/>
        <v/>
      </c>
      <c r="DJ72" s="78">
        <f>IF(C72="","",SUMIFS('Planificación 2026-1'!R:R,'Planificación 2026-1'!W:W,C72,'Planificación 2026-1'!E:E,"FILIAL",'Planificación 2026-1'!X:X,"VIRTUAL"))</f>
        <v>0</v>
      </c>
      <c r="DK72" s="80">
        <f>IF(C72="","",SUMIFS('Planificación 2026-1'!R:R,'Planificación 2026-1'!W:W,C72,'Planificación 2026-1'!E:E,"FILIAL",'Planificación 2026-1'!X:X,"PRESENCIAL"))</f>
        <v>0</v>
      </c>
      <c r="DL72" s="42">
        <f>IF(C72="","",SUMIFS('Planificación 2026-1'!R:R,'Planificación 2026-1'!W:W,C72,'Planificación 2026-1'!E:E,"FILIAL",'Planificación 2026-1'!X:X,"HIBRIDO PRESENCIAL"))</f>
        <v>0</v>
      </c>
      <c r="DM72" s="81" t="str">
        <f t="shared" si="20"/>
        <v/>
      </c>
      <c r="DN72" s="78">
        <f>IF(C72="","",SUMIFS('Planificación 2026-1'!R:R,'Planificación 2026-1'!W:W,C72,'Planificación 2026-1'!E:E,"SUNAMPE",'Planificación 2026-1'!X:X,"VIRTUAL"))</f>
        <v>0</v>
      </c>
      <c r="DO72" s="42">
        <f>IF(C72="","",SUMIFS('Planificación 2026-1'!R:R,'Planificación 2026-1'!W:W,C72,'Planificación 2026-1'!E:E,"SUNAMPE",'Planificación 2026-1'!X:X,"PRESENCIAL"))</f>
        <v>0</v>
      </c>
      <c r="DP72" s="81" t="str">
        <f t="shared" si="21"/>
        <v/>
      </c>
      <c r="DQ72" s="78">
        <f>IF(C72="","",SUMIFS('Planificación 2026-1'!R:R,'Planificación 2026-1'!W:W,C72,'Planificación 2026-1'!E:E,"HUAURA",'Planificación 2026-1'!X:X,"VIRTUAL"))</f>
        <v>0</v>
      </c>
      <c r="DR72" s="42">
        <f>IF(C72="","",SUMIFS('Planificación 2026-1'!R:R,'Planificación 2026-1'!W:W,C72,'Planificación 2026-1'!E:E,"HUAURA",'Planificación 2026-1'!X:X,"PRESENCIAL"))</f>
        <v>0</v>
      </c>
      <c r="DS72" s="48">
        <f>SUMIFS('Planificación 2026-1'!R:R,'Planificación 2026-1'!W:W,C72,'Planificación 2026-1'!E:E,"PRINCIPAL",'Planificación 2026-1'!X:X,"VIRTUAL",'Planificación 2026-1'!H:H,"&gt;2")</f>
        <v>0</v>
      </c>
      <c r="DT72" s="48">
        <f>SUMIFS('Planificación 2026-1'!R:R,'Planificación 2026-1'!W:W,C72,'Planificación 2026-1'!E:E,"PRINCIPAL",'Planificación 2026-1'!X:X,"&lt;&gt;VIRTUAL",'Planificación 2026-1'!H:H,"&gt;2")</f>
        <v>0</v>
      </c>
      <c r="DU72" s="48">
        <f>SUMIFS('Planificación 2026-1'!R:R,'Planificación 2026-1'!W:W,C72,'Planificación 2026-1'!E:E,"SUNAMPE",'Planificación 2026-1'!X:X,"VIRTUAL",'Planificación 2026-1'!H:H,"&gt;2")</f>
        <v>0</v>
      </c>
      <c r="DV72" s="48">
        <f>SUMIFS('Planificación 2026-1'!R:R,'Planificación 2026-1'!W:W,C72,'Planificación 2026-1'!E:E,"SUNAMPE",'Planificación 2026-1'!X:X,"&lt;&gt;VIRTUAL",'Planificación 2026-1'!H:H,"&gt;2")</f>
        <v>0</v>
      </c>
      <c r="DW72" s="48">
        <f>SUMIFS('Planificación 2026-1'!R:R,'Planificación 2026-1'!W:W,C72,'Planificación 2026-1'!E:E,"FILIAL",'Planificación 2026-1'!X:X,"VIRTUAL",'Planificación 2026-1'!H:H,"&gt;2")</f>
        <v>0</v>
      </c>
      <c r="DX72" s="48">
        <f>SUMIFS('Planificación 2026-1'!R:R,'Planificación 2026-1'!W:W,C72,'Planificación 2026-1'!E:E,"FILIAL",'Planificación 2026-1'!X:X,"&lt;&gt;VIRTUAL",'Planificación 2026-1'!H:H,"&gt;2")</f>
        <v>0</v>
      </c>
      <c r="DY72" s="48">
        <f>SUMIFS('Planificación 2026-1'!R:R,'Planificación 2026-1'!W:W,C72,'Planificación 2026-1'!E:E,"PORUMA",'Planificación 2026-1'!X:X,"VIRTUAL",'Planificación 2026-1'!H:H,"&gt;2")</f>
        <v>0</v>
      </c>
      <c r="DZ72" s="48">
        <f>SUMIFS('Planificación 2026-1'!R:R,'Planificación 2026-1'!W:W,C72,'Planificación 2026-1'!E:E,"PORUMA",'Planificación 2026-1'!X:X,"&lt;&gt;VIRTUAL",'Planificación 2026-1'!H:H,"&gt;2")</f>
        <v>11</v>
      </c>
      <c r="EA72" s="48">
        <f>SUMIFS('Planificación 2026-1'!R:R,'Planificación 2026-1'!W:W,C72,'Planificación 2026-1'!E:E,"HUAURA",'Planificación 2026-1'!X:X,"VIRTUAL",'Planificación 2026-1'!H:H,"&gt;2")</f>
        <v>0</v>
      </c>
      <c r="EB72" s="48">
        <f>SUMIFS('Planificación 2026-1'!R:R,'Planificación 2026-1'!W:W,C72,'Planificación 2026-1'!E:E,"HUAURA",'Planificación 2026-1'!X:X,"&lt;&gt;VIRTUAL",'Planificación 2026-1'!H:H,"&gt;2")</f>
        <v>0</v>
      </c>
      <c r="EC72" s="48">
        <f>SUMIFS('Planificación 2026-1'!R:R,'Planificación 2026-1'!W:W,C72,'Planificación 2026-1'!E:E,"PRINCIPAL",'Planificación 2026-1'!X:X,"VIRTUAL",'Planificación 2026-1'!H:H,"&lt;3")</f>
        <v>0</v>
      </c>
      <c r="ED72" s="48">
        <f>SUMIFS('Planificación 2026-1'!R:R,'Planificación 2026-1'!W:W,C72,'Planificación 2026-1'!E:E,"PRINCIPAL",'Planificación 2026-1'!X:X,"&lt;&gt;VIRTUAL",'Planificación 2026-1'!H:H,"&lt;3")</f>
        <v>0</v>
      </c>
      <c r="EE72" s="48">
        <f>SUMIFS('Planificación 2026-1'!R:R,'Planificación 2026-1'!W:W,C72,'Planificación 2026-1'!E:E,"SUNAMPE",'Planificación 2026-1'!X:X,"VIRTUAL",'Planificación 2026-1'!H:H,"&lt;3")</f>
        <v>0</v>
      </c>
      <c r="EF72" s="48">
        <f>SUMIFS('Planificación 2026-1'!R:R,'Planificación 2026-1'!W:W,C72,'Planificación 2026-1'!E:E,"SUNAMPE",'Planificación 2026-1'!X:X,"&lt;&gt;VIRTUAL",'Planificación 2026-1'!H:H,"&lt;3")</f>
        <v>0</v>
      </c>
      <c r="EG72" s="48">
        <f>SUMIFS('Planificación 2026-1'!R:R,'Planificación 2026-1'!W:W,C72,'Planificación 2026-1'!E:E,"FILIAL",'Planificación 2026-1'!X:X,"VIRTUAL",'Planificación 2026-1'!H:H,"&lt;3")</f>
        <v>0</v>
      </c>
      <c r="EH72" s="48">
        <f>SUMIFS('Planificación 2026-1'!R:R,'Planificación 2026-1'!W:W,C72,'Planificación 2026-1'!E:E,"FILIAL",'Planificación 2026-1'!X:X,"&lt;&gt;VIRTUAL",'Planificación 2026-1'!H:H,"&lt;3")</f>
        <v>0</v>
      </c>
      <c r="EI72" s="48">
        <f>SUMIFS('Planificación 2026-1'!R:R,'Planificación 2026-1'!W:W,C72,'Planificación 2026-1'!E:E,"PORUMA",'Planificación 2026-1'!X:X,"VIRTUAL",'Planificación 2026-1'!H:H,"&lt;3")</f>
        <v>0</v>
      </c>
      <c r="EJ72" s="48">
        <f>SUMIFS('Planificación 2026-1'!R:R,'Planificación 2026-1'!W:W,C72,'Planificación 2026-1'!E:E,"PORUMA",'Planificación 2026-1'!X:X,"&lt;&gt;VIRTUAL",'Planificación 2026-1'!H:H,"&lt;3")</f>
        <v>0</v>
      </c>
      <c r="EK72" s="48">
        <f>SUMIFS('Planificación 2026-1'!R:R,'Planificación 2026-1'!W:W,C72,'Planificación 2026-1'!E:E,"HUAURA",'Planificación 2026-1'!X:X,"VIRTUAL",'Planificación 2026-1'!H:H,"&lt;3")</f>
        <v>0</v>
      </c>
      <c r="EL72" s="48">
        <f>SUMIFS('Planificación 2026-1'!R:R,'Planificación 2026-1'!W:W,C72,'Planificación 2026-1'!E:E,"HUAURA",'Planificación 2026-1'!X:X,"&lt;&gt;VIRTUAL",'Planificación 2026-1'!H:H,"&lt;3")</f>
        <v>0</v>
      </c>
      <c r="EM72" s="48">
        <f t="shared" si="22"/>
        <v>0</v>
      </c>
      <c r="EN72" s="48">
        <f t="shared" si="23"/>
        <v>0</v>
      </c>
      <c r="EO72" s="48">
        <f t="shared" si="24"/>
        <v>11</v>
      </c>
      <c r="EP72" s="48">
        <f t="shared" si="25"/>
        <v>0</v>
      </c>
      <c r="EQ72" s="48">
        <f t="shared" si="26"/>
        <v>0</v>
      </c>
      <c r="ER72" s="48"/>
      <c r="ES72" s="48">
        <f t="shared" si="27"/>
        <v>0</v>
      </c>
      <c r="ET72" s="48">
        <f t="shared" si="28"/>
        <v>0</v>
      </c>
      <c r="EU72" s="48" t="b">
        <f t="shared" si="29"/>
        <v>0</v>
      </c>
      <c r="EV72" s="48" t="str">
        <f t="shared" si="30"/>
        <v/>
      </c>
      <c r="EW72" s="48" t="str">
        <f t="shared" si="31"/>
        <v>PRESENCIAL</v>
      </c>
    </row>
    <row r="73" spans="1:153" x14ac:dyDescent="0.3">
      <c r="A73" s="53"/>
      <c r="B73" s="383">
        <v>70</v>
      </c>
      <c r="C73" s="107" t="s">
        <v>81</v>
      </c>
      <c r="D73" s="82">
        <f>SUMIF('Planificación 2026-1'!W:W,C73,'Planificación 2026-1'!R:R)</f>
        <v>16</v>
      </c>
      <c r="E73" s="384" t="s">
        <v>319</v>
      </c>
      <c r="F73" s="386" t="s">
        <v>1139</v>
      </c>
      <c r="G73" s="107" t="s">
        <v>1139</v>
      </c>
      <c r="H73" s="107" t="s">
        <v>1139</v>
      </c>
      <c r="I73" s="77" t="str">
        <f>IF(SUM(COUNTIFS('Planificación 2026-1'!E:E,"PRINCIPAL",'Planificación 2026-1'!W:W,C73,'Planificación 2026-1'!G:G,"AF"))&gt;0,"P01"," ")</f>
        <v xml:space="preserve"> </v>
      </c>
      <c r="J73" s="78" t="str">
        <f>IF(SUM(COUNTIFS('Planificación 2026-1'!E:E,"PRINCIPAL",'Planificación 2026-1'!W:W,C73,'Planificación 2026-1'!G:G,"EN"))&gt;0,"P02"," ")</f>
        <v xml:space="preserve"> </v>
      </c>
      <c r="K73" s="78" t="str">
        <f>IF(SUM(COUNTIFS('Planificación 2026-1'!E:E,"PRINCIPAL",'Planificación 2026-1'!W:W,C73,'Planificación 2026-1'!G:G,"IS"))&gt;0,"P03"," ")</f>
        <v xml:space="preserve"> </v>
      </c>
      <c r="L73" s="78" t="str">
        <f>IF(SUM(COUNTIFS('Planificación 2026-1'!E:E,"PRINCIPAL",'Planificación 2026-1'!W:W,C73,'Planificación 2026-1'!G:G,"PS"))&gt;0,"P04"," ")</f>
        <v>P04</v>
      </c>
      <c r="M73" s="78"/>
      <c r="N73" s="78" t="str">
        <f>IF(SUM(COUNTIFS('Planificación 2026-1'!E:E,"PRINCIPAL",'Planificación 2026-1'!W:W,C73,'Planificación 2026-1'!G:G,"IN"))&gt;0,"P06"," ")</f>
        <v xml:space="preserve"> </v>
      </c>
      <c r="O73" s="78" t="str">
        <f>IF(SUM(COUNTIFS('Planificación 2026-1'!E:E,"PRINCIPAL",'Planificación 2026-1'!W:W,C73,'Planificación 2026-1'!G:G,"CA"))&gt;0,"P07"," ")</f>
        <v xml:space="preserve"> </v>
      </c>
      <c r="P73" s="78" t="str">
        <f>IF(SUM(COUNTIFS('Planificación 2026-1'!E:E,"PRINCIPAL",'Planificación 2026-1'!W:W,C73,'Planificación 2026-1'!G:G,"DE"))&gt;0,"P08"," ")</f>
        <v xml:space="preserve"> </v>
      </c>
      <c r="Q73" s="78" t="str">
        <f>IF(SUM(COUNTIFS('Planificación 2026-1'!E:E,"PRINCIPAL",'Planificación 2026-1'!W:W,C73,'Planificación 2026-1'!G:G,"OB"))&gt;0,"P09"," ")</f>
        <v xml:space="preserve"> </v>
      </c>
      <c r="R73" s="78" t="str">
        <f>IF(SUM(COUNTIFS('Planificación 2026-1'!E:E,"PRINCIPAL",'Planificación 2026-1'!W:W,C73,'Planificación 2026-1'!G:G,"MH"))&gt;0,"P31"," ")</f>
        <v xml:space="preserve"> </v>
      </c>
      <c r="S73" s="78" t="str">
        <f>IF(SUM(COUNTIFS('Planificación 2026-1'!E:E,"PRINCIPAL",'Planificación 2026-1'!W:W,C73,'Planificación 2026-1'!G:G,"IC"))&gt;0,"P32"," ")</f>
        <v xml:space="preserve"> </v>
      </c>
      <c r="T73" s="78" t="str">
        <f>IF(SUM(COUNTIFS('Planificación 2026-1'!E:E,"PRINCIPAL",'Planificación 2026-1'!W:W,C73,'Planificación 2026-1'!G:G,"AR"))&gt;0,"P34"," ")</f>
        <v xml:space="preserve"> </v>
      </c>
      <c r="U73" s="78" t="str">
        <f>IF(SUM(COUNTIFS('Planificación 2026-1'!E:E,"PRINCIPAL",'Planificación 2026-1'!W:W,C73,'Planificación 2026-1'!G:G,"T1"))&gt;0,"P35"," ")</f>
        <v xml:space="preserve"> </v>
      </c>
      <c r="V73" s="78" t="str">
        <f>IF(SUM(COUNTIFS('Planificación 2026-1'!E:E,"PRINCIPAL",'Planificación 2026-1'!W:W,C73,'Planificación 2026-1'!G:G,"T3"))&gt;0,"P36"," ")</f>
        <v xml:space="preserve"> </v>
      </c>
      <c r="W73" s="78" t="str">
        <f>IF(SUM(COUNTIFS('Planificación 2026-1'!E:E,"PRINCIPAL",'Planificación 2026-1'!W:W,C73,'Planificación 2026-1'!G:G,"T2"))&gt;0,"P37"," ")</f>
        <v xml:space="preserve"> </v>
      </c>
      <c r="X73" s="78" t="str">
        <f>IF(SUM(COUNTIFS('Planificación 2026-1'!E:E,"PRINCIPAL",'Planificación 2026-1'!W:W,C73,'Planificación 2026-1'!G:G,"AE"))&gt;0,"P38"," ")</f>
        <v xml:space="preserve"> </v>
      </c>
      <c r="Y73" s="78" t="str">
        <f>IF(SUM(COUNTIFS('Planificación 2026-1'!E:E,"PRINCIPAL",'Planificación 2026-1'!W:W,C73,'Planificación 2026-1'!G:G,"T4"))&gt;0,"P55"," ")</f>
        <v xml:space="preserve"> </v>
      </c>
      <c r="Z73" s="78" t="str">
        <f>IF(SUM(COUNTIFS('Planificación 2026-1'!E:E,"FILIAL",'Planificación 2026-1'!W:W,C73,'Planificación 2026-1'!G:G,"AF"))&gt;0," P01"," ")</f>
        <v xml:space="preserve"> </v>
      </c>
      <c r="AA73" s="78" t="str">
        <f>IF(SUM(COUNTIFS('Planificación 2026-1'!E:E,"FILIAL",'Planificación 2026-1'!W:W,C73,'Planificación 2026-1'!G:G,"EN"))&gt;0,"P02"," ")</f>
        <v xml:space="preserve"> </v>
      </c>
      <c r="AB73" s="78" t="str">
        <f>IF(SUM(COUNTIFS('Planificación 2026-1'!E:E,"FILIAL",'Planificación 2026-1'!W:W,C73,'Planificación 2026-1'!G:G,"IS"))&gt;0,"P03"," ")</f>
        <v xml:space="preserve"> </v>
      </c>
      <c r="AC73" s="78" t="str">
        <f>IF(SUM(COUNTIFS('Planificación 2026-1'!E:E,"FILIAL",'Planificación 2026-1'!W:W,C73,'Planificación 2026-1'!G:G,"PS"))&gt;0,"P04"," ")</f>
        <v xml:space="preserve"> </v>
      </c>
      <c r="AD73" s="78"/>
      <c r="AE73" s="78" t="str">
        <f>IF(SUM(COUNTIFS('Planificación 2026-1'!E:E,"FILIAL",'Planificación 2026-1'!W:W,C73,'Planificación 2026-1'!G:G,"IN"))&gt;0,"P06"," ")</f>
        <v xml:space="preserve"> </v>
      </c>
      <c r="AF73" s="78" t="str">
        <f>IF(SUM(COUNTIFS('Planificación 2026-1'!E:E,"FILIAL",'Planificación 2026-1'!W:W,C73,'Planificación 2026-1'!G:G,"CA"))&gt;0,"P07"," ")</f>
        <v xml:space="preserve"> </v>
      </c>
      <c r="AG73" s="78" t="str">
        <f>IF(SUM(COUNTIFS('Planificación 2026-1'!E:E,"FILIAL",'Planificación 2026-1'!W:W,C73,'Planificación 2026-1'!G:G,"DE"))&gt;0,"P08"," ")</f>
        <v xml:space="preserve"> </v>
      </c>
      <c r="AH73" s="78" t="str">
        <f>IF(SUM(COUNTIFS('Planificación 2026-1'!E:E,"FILIAL",'Planificación 2026-1'!W:W,C73,'Planificación 2026-1'!G:G,"OB"))&gt;0,"P09"," ")</f>
        <v xml:space="preserve"> </v>
      </c>
      <c r="AI73" s="78" t="str">
        <f>IF(SUM(COUNTIFS('Planificación 2026-1'!E:E,"FILIAL",'Planificación 2026-1'!W:W,C73,'Planificación 2026-1'!G:G,"MH"))&gt;0,"P31"," ")</f>
        <v xml:space="preserve"> </v>
      </c>
      <c r="AJ73" s="78" t="str">
        <f>IF(SUM(COUNTIFS('Planificación 2026-1'!E:E,"FILIAL",'Planificación 2026-1'!W:W,C73,'Planificación 2026-1'!G:G,"IC"))&gt;0,"P32"," ")</f>
        <v xml:space="preserve"> </v>
      </c>
      <c r="AK73" s="78" t="str">
        <f>IF(SUM(COUNTIFS('Planificación 2026-1'!E:E,"FILIAL",'Planificación 2026-1'!W:W,C73,'Planificación 2026-1'!G:G,"AR"))&gt;0,"P34"," ")</f>
        <v xml:space="preserve"> </v>
      </c>
      <c r="AL73" s="78" t="str">
        <f>IF(SUM(COUNTIFS('Planificación 2026-1'!E:E,"FILIAL",'Planificación 2026-1'!W:W,C73,'Planificación 2026-1'!G:G,"T1"))&gt;0,"P35"," ")</f>
        <v xml:space="preserve"> </v>
      </c>
      <c r="AM73" s="78" t="str">
        <f>IF(SUM(COUNTIFS('Planificación 2026-1'!E:E,"FILIAL",'Planificación 2026-1'!W:W,C73,'Planificación 2026-1'!G:G,"T3"))&gt;0,"P36"," ")</f>
        <v xml:space="preserve"> </v>
      </c>
      <c r="AN73" s="78" t="str">
        <f>IF(SUM(COUNTIFS('Planificación 2026-1'!E:E,"FILIAL",'Planificación 2026-1'!W:W,C73,'Planificación 2026-1'!G:G,"T2"))&gt;0,"P37"," ")</f>
        <v xml:space="preserve"> </v>
      </c>
      <c r="AO73" s="78" t="str">
        <f>IF(SUM(COUNTIFS('Planificación 2026-1'!E:E,"FILIAL",'Planificación 2026-1'!W:W,C73,'Planificación 2026-1'!G:G,"AE"))&gt;0,"P38"," ")</f>
        <v xml:space="preserve"> </v>
      </c>
      <c r="AP73" s="78" t="str">
        <f>IF(SUM(COUNTIFS('Planificación 2026-1'!E:E,"FILIAL",'Planificación 2026-1'!W:W,C73,'Planificación 2026-1'!G:G,"T4"))&gt;0,"P55"," ")</f>
        <v xml:space="preserve"> </v>
      </c>
      <c r="AQ73" s="78" t="str">
        <f>IF(SUM(COUNTIFS('Planificación 2026-1'!E:E,"SUNAMPE",'Planificación 2026-1'!W:W,C73,'Planificación 2026-1'!G:G,"AF"))&gt;0," P01"," ")</f>
        <v xml:space="preserve"> </v>
      </c>
      <c r="AR73" s="78" t="str">
        <f>IF(SUM(COUNTIFS('Planificación 2026-1'!E:E,"SUNAMPE",'Planificación 2026-1'!W:W,C73,'Planificación 2026-1'!G:G,"EN"))&gt;0,"P02"," ")</f>
        <v xml:space="preserve"> </v>
      </c>
      <c r="AS73" s="78" t="str">
        <f>IF(SUM(COUNTIFS('Planificación 2026-1'!E:E,"SUNAMPE",'Planificación 2026-1'!W:W,C73,'Planificación 2026-1'!G:G,"IS"))&gt;0,"P03"," ")</f>
        <v xml:space="preserve"> </v>
      </c>
      <c r="AT73" s="78" t="str">
        <f>IF(SUM(COUNTIFS('Planificación 2026-1'!E:E,"SUNAMPE",'Planificación 2026-1'!W:W,C73,'Planificación 2026-1'!G:G,"PS"))&gt;0,"P04"," ")</f>
        <v xml:space="preserve"> </v>
      </c>
      <c r="AU73" s="78"/>
      <c r="AV73" s="78" t="str">
        <f>IF(SUM(COUNTIFS('Planificación 2026-1'!E:E,"SUNAMPE",'Planificación 2026-1'!W:W,C73,'Planificación 2026-1'!G:G,"IN"))&gt;0,"P06"," ")</f>
        <v xml:space="preserve"> </v>
      </c>
      <c r="AW73" s="78" t="str">
        <f>IF(SUM(COUNTIFS('Planificación 2026-1'!E:E,"SUNAMPE",'Planificación 2026-1'!W:W,C73,'Planificación 2026-1'!G:G,"CA"))&gt;0,"P07"," ")</f>
        <v xml:space="preserve"> </v>
      </c>
      <c r="AX73" s="78" t="str">
        <f>IF(SUM(COUNTIFS('Planificación 2026-1'!E:E,"SUNAMPE",'Planificación 2026-1'!W:W,C73,'Planificación 2026-1'!G:G,"DE"))&gt;0,"P08"," ")</f>
        <v xml:space="preserve"> </v>
      </c>
      <c r="AY73" s="78" t="str">
        <f>IF(SUM(COUNTIFS('Planificación 2026-1'!E:E,"SUNAMPE",'Planificación 2026-1'!W:W,C73,'Planificación 2026-1'!G:G,"OB"))&gt;0,"P09"," ")</f>
        <v xml:space="preserve"> </v>
      </c>
      <c r="AZ73" s="78" t="str">
        <f>IF(SUM(COUNTIFS('Planificación 2026-1'!E:E,"SUNAMPE",'Planificación 2026-1'!W:W,C73,'Planificación 2026-1'!G:G,"MH"))&gt;0,"P31"," ")</f>
        <v xml:space="preserve"> </v>
      </c>
      <c r="BA73" s="78" t="str">
        <f>IF(SUM(COUNTIFS('Planificación 2026-1'!E:E,"SUNAMPE",'Planificación 2026-1'!W:W,C73,'Planificación 2026-1'!G:G,"IC"))&gt;0,"P32"," ")</f>
        <v xml:space="preserve"> </v>
      </c>
      <c r="BB73" s="78" t="str">
        <f>IF(SUM(COUNTIFS('Planificación 2026-1'!E:E,"SUNAMPE",'Planificación 2026-1'!W:W,C73,'Planificación 2026-1'!G:G,"AR"))&gt;0,"P34"," ")</f>
        <v xml:space="preserve"> </v>
      </c>
      <c r="BC73" s="78" t="str">
        <f>IF(SUM(COUNTIFS('Planificación 2026-1'!E:E,"SUNAMPE",'Planificación 2026-1'!W:W,C73,'Planificación 2026-1'!G:G,"T1"))&gt;0,"P35"," ")</f>
        <v xml:space="preserve"> </v>
      </c>
      <c r="BD73" s="78" t="str">
        <f>IF(SUM(COUNTIFS('Planificación 2026-1'!E:E,"SUNAMPE",'Planificación 2026-1'!W:W,C73,'Planificación 2026-1'!G:G,"T3"))&gt;0,"P36"," ")</f>
        <v xml:space="preserve"> </v>
      </c>
      <c r="BE73" s="78" t="str">
        <f>IF(SUM(COUNTIFS('Planificación 2026-1'!E:E,"SUNAMPE",'Planificación 2026-1'!W:W,C73,'Planificación 2026-1'!G:G,"T2"))&gt;0,"P37"," ")</f>
        <v xml:space="preserve"> </v>
      </c>
      <c r="BF73" s="78" t="str">
        <f>IF(SUM(COUNTIFS('Planificación 2026-1'!E:E,"SUNAMPE",'Planificación 2026-1'!W:W,C73,'Planificación 2026-1'!G:G,"AE"))&gt;0,"P38"," ")</f>
        <v xml:space="preserve"> </v>
      </c>
      <c r="BG73" s="78" t="str">
        <f>IF(SUM(COUNTIFS('Planificación 2026-1'!E:E,"SUNAMPE",'Planificación 2026-1'!W:W,C73,'Planificación 2026-1'!G:G,"T4"))&gt;0,"P55"," ")</f>
        <v xml:space="preserve"> </v>
      </c>
      <c r="BH73" s="78" t="str">
        <f>IF(SUM(COUNTIFS('Planificación 2026-1'!E:E,"HUAURA",'Planificación 2026-1'!W:W,C73,'Planificación 2026-1'!G:G,"AF"))&gt;0," P01"," ")</f>
        <v xml:space="preserve"> </v>
      </c>
      <c r="BI73" s="78" t="str">
        <f>IF(SUM(COUNTIFS('Planificación 2026-1'!E:E,"HUAURA",'Planificación 2026-1'!W:W,C73,'Planificación 2026-1'!G:G,"EN"))&gt;0,"P02"," ")</f>
        <v xml:space="preserve"> </v>
      </c>
      <c r="BJ73" s="78" t="str">
        <f>IF(SUM(COUNTIFS('Planificación 2026-1'!E:E,"HUAURA",'Planificación 2026-1'!W:W,C73,'Planificación 2026-1'!G:G,"IS"))&gt;0,"P03"," ")</f>
        <v xml:space="preserve"> </v>
      </c>
      <c r="BK73" s="78" t="str">
        <f>IF(SUM(COUNTIFS('Planificación 2026-1'!E:E,"HUAURA",'Planificación 2026-1'!W:W,C73,'Planificación 2026-1'!G:G,"PS"))&gt;0,"P04"," ")</f>
        <v xml:space="preserve"> </v>
      </c>
      <c r="BL73" s="78"/>
      <c r="BM73" s="78" t="str">
        <f>IF(SUM(COUNTIFS('Planificación 2026-1'!E:E,"HUAURA",'Planificación 2026-1'!W:W,C73,'Planificación 2026-1'!G:G,"IN"))&gt;0,"P06"," ")</f>
        <v xml:space="preserve"> </v>
      </c>
      <c r="BN73" s="78" t="str">
        <f>IF(SUM(COUNTIFS('Planificación 2026-1'!E:E,"HUAURA",'Planificación 2026-1'!W:W,C73,'Planificación 2026-1'!G:G,"CA"))&gt;0,"P07"," ")</f>
        <v xml:space="preserve"> </v>
      </c>
      <c r="BO73" s="78" t="str">
        <f>IF(SUM(COUNTIFS('Planificación 2026-1'!E:E,"HUAURA",'Planificación 2026-1'!W:W,C73,'Planificación 2026-1'!G:G,"DE"))&gt;0,"P08"," ")</f>
        <v xml:space="preserve"> </v>
      </c>
      <c r="BP73" s="78" t="str">
        <f>IF(SUM(COUNTIFS('Planificación 2026-1'!E:E,"HUAURA",'Planificación 2026-1'!W:W,C73,'Planificación 2026-1'!G:G,"OB"))&gt;0,"P09"," ")</f>
        <v xml:space="preserve"> </v>
      </c>
      <c r="BQ73" s="78" t="str">
        <f>IF(SUM(COUNTIFS('Planificación 2026-1'!E:E,"HUAURA",'Planificación 2026-1'!W:W,C73,'Planificación 2026-1'!G:G,"MH"))&gt;0,"P31"," ")</f>
        <v xml:space="preserve"> </v>
      </c>
      <c r="BR73" s="78" t="str">
        <f>IF(SUM(COUNTIFS('Planificación 2026-1'!E:E,"HUAURA",'Planificación 2026-1'!W:W,C73,'Planificación 2026-1'!G:G,"IC"))&gt;0,"P32"," ")</f>
        <v xml:space="preserve"> </v>
      </c>
      <c r="BS73" s="78" t="str">
        <f>IF(SUM(COUNTIFS('Planificación 2026-1'!E:E,"HUAURA",'Planificación 2026-1'!W:W,C73,'Planificación 2026-1'!G:G,"AR"))&gt;0,"P34"," ")</f>
        <v xml:space="preserve"> </v>
      </c>
      <c r="BT73" s="78" t="str">
        <f>IF(SUM(COUNTIFS('Planificación 2026-1'!E:E,"HUAURA",'Planificación 2026-1'!W:W,C73,'Planificación 2026-1'!G:G,"T1"))&gt;0,"P35"," ")</f>
        <v xml:space="preserve"> </v>
      </c>
      <c r="BU73" s="78" t="str">
        <f>IF(SUM(COUNTIFS('Planificación 2026-1'!E:E,"HUAURA",'Planificación 2026-1'!W:W,C73,'Planificación 2026-1'!G:G,"T3"))&gt;0,"P36"," ")</f>
        <v xml:space="preserve"> </v>
      </c>
      <c r="BV73" s="78" t="str">
        <f>IF(SUM(COUNTIFS('Planificación 2026-1'!E:E,"HUAURA",'Planificación 2026-1'!W:W,C73,'Planificación 2026-1'!G:G,"T2"))&gt;0,"P37"," ")</f>
        <v xml:space="preserve"> </v>
      </c>
      <c r="BW73" s="78" t="str">
        <f>IF(SUM(COUNTIFS('Planificación 2026-1'!E:E,"HUAURA",'Planificación 2026-1'!W:W,C73,'Planificación 2026-1'!G:G,"AE"))&gt;0,"P38"," ")</f>
        <v xml:space="preserve"> </v>
      </c>
      <c r="BX73" s="78" t="str">
        <f>IF(SUM(COUNTIFS('Planificación 2026-1'!E:E,"HUAURA",'Planificación 2026-1'!W:W,C73,'Planificación 2026-1'!G:G,"T4"))&gt;0,"P55"," ")</f>
        <v xml:space="preserve"> </v>
      </c>
      <c r="BY73" s="79">
        <f>SUMIFS('Planificación 2026-1'!R:R,'Planificación 2026-1'!W:W,C73,'Planificación 2026-1'!G:G,"AF",'Planificación 2026-1'!H:H,"&gt;2")</f>
        <v>0</v>
      </c>
      <c r="BZ73" s="79">
        <f>SUMIFS('Planificación 2026-1'!R:R,'Planificación 2026-1'!W:W,C73,'Planificación 2026-1'!G:G,"EN",'Planificación 2026-1'!H:H,"&gt;2")</f>
        <v>0</v>
      </c>
      <c r="CA73" s="79">
        <f>SUMIFS('Planificación 2026-1'!R:R,'Planificación 2026-1'!W:W,C73,'Planificación 2026-1'!G:G,"IS",'Planificación 2026-1'!H:H,"&gt;2")</f>
        <v>0</v>
      </c>
      <c r="CB73" s="79">
        <f>SUMIFS('Planificación 2026-1'!R:R,'Planificación 2026-1'!W:W,C73,'Planificación 2026-1'!G:G,"PS",'Planificación 2026-1'!H:H,"&gt;2")</f>
        <v>16</v>
      </c>
      <c r="CC73" s="79">
        <f>SUMIFS('Planificación 2026-1'!R:R,'Planificación 2026-1'!W:W,C73,'Planificación 2026-1'!G:G,"IN",'Planificación 2026-1'!H:H,"&gt;2")</f>
        <v>0</v>
      </c>
      <c r="CD73" s="79">
        <f>SUMIFS('Planificación 2026-1'!R:R,'Planificación 2026-1'!W:W,C73,'Planificación 2026-1'!G:G,"CA",'Planificación 2026-1'!H:H,"&gt;2")</f>
        <v>0</v>
      </c>
      <c r="CE73" s="79">
        <f>SUMIFS('Planificación 2026-1'!R:R,'Planificación 2026-1'!W:W,C73,'Planificación 2026-1'!G:G,"DE",'Planificación 2026-1'!H:H,"&gt;2")</f>
        <v>0</v>
      </c>
      <c r="CF73" s="79">
        <f>SUMIFS('Planificación 2026-1'!R:R,'Planificación 2026-1'!W:W,C73,'Planificación 2026-1'!G:G,"OB",'Planificación 2026-1'!H:H,"&gt;2")</f>
        <v>0</v>
      </c>
      <c r="CG73" s="79">
        <f>SUMIFS('Planificación 2026-1'!R:R,'Planificación 2026-1'!W:W,C73,'Planificación 2026-1'!G:G,"MH",'Planificación 2026-1'!H:H,"&gt;2")</f>
        <v>0</v>
      </c>
      <c r="CH73" s="79">
        <f>SUMIFS('Planificación 2026-1'!R:R,'Planificación 2026-1'!W:W,C73,'Planificación 2026-1'!G:G,"IC",'Planificación 2026-1'!H:H,"&gt;2")</f>
        <v>0</v>
      </c>
      <c r="CI73" s="79">
        <f>SUMIFS('Planificación 2026-1'!R:R,'Planificación 2026-1'!W:W,C73,'Planificación 2026-1'!G:G,"AR",'Planificación 2026-1'!H:H,"&gt;2")</f>
        <v>0</v>
      </c>
      <c r="CJ73" s="79">
        <f>SUMIFS('Planificación 2026-1'!R:R,'Planificación 2026-1'!W:W,C73,'Planificación 2026-1'!G:G,"T1",'Planificación 2026-1'!H:H,"&gt;2")</f>
        <v>0</v>
      </c>
      <c r="CK73" s="79">
        <f>SUMIFS('Planificación 2026-1'!R:R,'Planificación 2026-1'!W:W,C73,'Planificación 2026-1'!G:G,"T3",'Planificación 2026-1'!H:H,"&gt;2")</f>
        <v>0</v>
      </c>
      <c r="CL73" s="79">
        <f>SUMIFS('Planificación 2026-1'!R:R,'Planificación 2026-1'!W:W,C73,'Planificación 2026-1'!G:G,"T2",'Planificación 2026-1'!H:H,"&gt;2")</f>
        <v>0</v>
      </c>
      <c r="CM73" s="79">
        <f>SUMIFS('Planificación 2026-1'!R:R,'Planificación 2026-1'!W:W,C73,'Planificación 2026-1'!G:G,"AE",'Planificación 2026-1'!H:H,"&gt;2")</f>
        <v>0</v>
      </c>
      <c r="CN73" s="79">
        <f>SUMIFS('Planificación 2026-1'!R:R,'Planificación 2026-1'!W:W,C73,'Planificación 2026-1'!G:G,"T4",'Planificación 2026-1'!H:H,"&gt;2")</f>
        <v>0</v>
      </c>
      <c r="CO73" s="79">
        <f>SUMIFS('Planificación 2026-1'!R:R,'Planificación 2026-1'!W:W,C73,'Planificación 2026-1'!G:G,"AF",'Planificación 2026-1'!H:H,"&lt;3")</f>
        <v>0</v>
      </c>
      <c r="CP73" s="79">
        <f>SUMIFS('Planificación 2026-1'!R:R,'Planificación 2026-1'!W:W,C73,'Planificación 2026-1'!G:G,"EN",'Planificación 2026-1'!H:H,"&lt;3")</f>
        <v>0</v>
      </c>
      <c r="CQ73" s="79">
        <f>SUMIFS('Planificación 2026-1'!R:R,'Planificación 2026-1'!W:W,C73,'Planificación 2026-1'!G:G,"IS",'Planificación 2026-1'!H:H,"&lt;3")</f>
        <v>0</v>
      </c>
      <c r="CR73" s="79">
        <f>SUMIFS('Planificación 2026-1'!R:R,'Planificación 2026-1'!W:W,C73,'Planificación 2026-1'!G:G,"PS",'Planificación 2026-1'!H:H,"&lt;3")</f>
        <v>0</v>
      </c>
      <c r="CS73" s="79">
        <f>SUMIFS('Planificación 2026-1'!R:R,'Planificación 2026-1'!W:W,C73,'Planificación 2026-1'!G:G,"IN",'Planificación 2026-1'!H:H,"&lt;3")</f>
        <v>0</v>
      </c>
      <c r="CT73" s="79">
        <f>SUMIFS('Planificación 2026-1'!R:R,'Planificación 2026-1'!W:W,C73,'Planificación 2026-1'!G:G,"CA",'Planificación 2026-1'!H:H,"&lt;3")</f>
        <v>0</v>
      </c>
      <c r="CU73" s="79">
        <f>SUMIFS('Planificación 2026-1'!R:R,'Planificación 2026-1'!W:W,C73,'Planificación 2026-1'!G:G,"DE",'Planificación 2026-1'!H:H,"&lt;3")</f>
        <v>0</v>
      </c>
      <c r="CV73" s="79">
        <f>SUMIFS('Planificación 2026-1'!R:R,'Planificación 2026-1'!W:W,C73,'Planificación 2026-1'!G:G,"OB",'Planificación 2026-1'!H:H,"&lt;3")</f>
        <v>0</v>
      </c>
      <c r="CW73" s="79">
        <f>SUMIFS('Planificación 2026-1'!R:R,'Planificación 2026-1'!W:W,C73,'Planificación 2026-1'!G:G,"MH",'Planificación 2026-1'!H:H,"&lt;3")</f>
        <v>0</v>
      </c>
      <c r="CX73" s="79">
        <f>SUMIFS('Planificación 2026-1'!R:R,'Planificación 2026-1'!W:W,C73,'Planificación 2026-1'!G:G,"IC",'Planificación 2026-1'!H:H,"&lt;3")</f>
        <v>0</v>
      </c>
      <c r="CY73" s="79">
        <f>SUMIFS('Planificación 2026-1'!R:R,'Planificación 2026-1'!W:W,C73,'Planificación 2026-1'!G:G,"AR",'Planificación 2026-1'!H:H,"&lt;3")</f>
        <v>0</v>
      </c>
      <c r="CZ73" s="79">
        <f>SUMIFS('Planificación 2026-1'!R:R,'Planificación 2026-1'!W:W,C73,'Planificación 2026-1'!G:G,"T1",'Planificación 2026-1'!H:H,"&lt;3")</f>
        <v>0</v>
      </c>
      <c r="DA73" s="79">
        <f>SUMIFS('Planificación 2026-1'!R:R,'Planificación 2026-1'!W:W,C73,'Planificación 2026-1'!G:G,"T3",'Planificación 2026-1'!H:H,"&lt;3")</f>
        <v>0</v>
      </c>
      <c r="DB73" s="79">
        <f>SUMIFS('Planificación 2026-1'!R:R,'Planificación 2026-1'!W:W,C73,'Planificación 2026-1'!G:G,"T2",'Planificación 2026-1'!H:H,"&lt;3")</f>
        <v>0</v>
      </c>
      <c r="DC73" s="79">
        <f>SUMIFS('Planificación 2026-1'!R:R,'Planificación 2026-1'!W:W,C73,'Planificación 2026-1'!G:G,"AE",'Planificación 2026-1'!H:H,"&lt;3")</f>
        <v>0</v>
      </c>
      <c r="DD73" s="79">
        <f>SUMIFS('Planificación 2026-1'!R:R,'Planificación 2026-1'!W:W,C73,'Planificación 2026-1'!G:G,"T4",'Planificación 2026-1'!H:H,"&lt;3")</f>
        <v>0</v>
      </c>
      <c r="DE73" s="78" t="str">
        <f t="shared" si="18"/>
        <v>P04</v>
      </c>
      <c r="DF73" s="30">
        <f>IF(C73="","",SUMIFS('Planificación 2026-1'!R:R,'Planificación 2026-1'!W:W,C73,'Planificación 2026-1'!E:E,"PRINCIPAL",'Planificación 2026-1'!X:X,"VIRTUAL"))</f>
        <v>0</v>
      </c>
      <c r="DG73" s="30">
        <f>IF(C73="","",SUMIFS('Planificación 2026-1'!R:R,'Planificación 2026-1'!W:W,C73,'Planificación 2026-1'!E:E,"PRINCIPAL",'Planificación 2026-1'!X:X,"PRESENCIAL"))</f>
        <v>16</v>
      </c>
      <c r="DH73" s="30">
        <f>IF(C73="","",SUMIFS('Planificación 2026-1'!R:R,'Planificación 2026-1'!W:W,C73,'Planificación 2026-1'!E:E,"PRINCIPAL",'Planificación 2026-1'!X:X,"HIBRIDO PRESENCIAL"))</f>
        <v>0</v>
      </c>
      <c r="DI73" s="78" t="str">
        <f t="shared" si="19"/>
        <v/>
      </c>
      <c r="DJ73" s="78">
        <f>IF(C73="","",SUMIFS('Planificación 2026-1'!R:R,'Planificación 2026-1'!W:W,C73,'Planificación 2026-1'!E:E,"FILIAL",'Planificación 2026-1'!X:X,"VIRTUAL"))</f>
        <v>0</v>
      </c>
      <c r="DK73" s="80">
        <f>IF(C73="","",SUMIFS('Planificación 2026-1'!R:R,'Planificación 2026-1'!W:W,C73,'Planificación 2026-1'!E:E,"FILIAL",'Planificación 2026-1'!X:X,"PRESENCIAL"))</f>
        <v>0</v>
      </c>
      <c r="DL73" s="42">
        <f>IF(C73="","",SUMIFS('Planificación 2026-1'!R:R,'Planificación 2026-1'!W:W,C73,'Planificación 2026-1'!E:E,"FILIAL",'Planificación 2026-1'!X:X,"HIBRIDO PRESENCIAL"))</f>
        <v>0</v>
      </c>
      <c r="DM73" s="81" t="str">
        <f t="shared" si="20"/>
        <v/>
      </c>
      <c r="DN73" s="78">
        <f>IF(C73="","",SUMIFS('Planificación 2026-1'!R:R,'Planificación 2026-1'!W:W,C73,'Planificación 2026-1'!E:E,"SUNAMPE",'Planificación 2026-1'!X:X,"VIRTUAL"))</f>
        <v>0</v>
      </c>
      <c r="DO73" s="42">
        <f>IF(C73="","",SUMIFS('Planificación 2026-1'!R:R,'Planificación 2026-1'!W:W,C73,'Planificación 2026-1'!E:E,"SUNAMPE",'Planificación 2026-1'!X:X,"PRESENCIAL"))</f>
        <v>0</v>
      </c>
      <c r="DP73" s="81" t="str">
        <f t="shared" si="21"/>
        <v/>
      </c>
      <c r="DQ73" s="78">
        <f>IF(C73="","",SUMIFS('Planificación 2026-1'!R:R,'Planificación 2026-1'!W:W,C73,'Planificación 2026-1'!E:E,"HUAURA",'Planificación 2026-1'!X:X,"VIRTUAL"))</f>
        <v>0</v>
      </c>
      <c r="DR73" s="42">
        <f>IF(C73="","",SUMIFS('Planificación 2026-1'!R:R,'Planificación 2026-1'!W:W,C73,'Planificación 2026-1'!E:E,"HUAURA",'Planificación 2026-1'!X:X,"PRESENCIAL"))</f>
        <v>0</v>
      </c>
      <c r="DS73" s="48">
        <f>SUMIFS('Planificación 2026-1'!R:R,'Planificación 2026-1'!W:W,C73,'Planificación 2026-1'!E:E,"PRINCIPAL",'Planificación 2026-1'!X:X,"VIRTUAL",'Planificación 2026-1'!H:H,"&gt;2")</f>
        <v>0</v>
      </c>
      <c r="DT73" s="48">
        <f>SUMIFS('Planificación 2026-1'!R:R,'Planificación 2026-1'!W:W,C73,'Planificación 2026-1'!E:E,"PRINCIPAL",'Planificación 2026-1'!X:X,"&lt;&gt;VIRTUAL",'Planificación 2026-1'!H:H,"&gt;2")</f>
        <v>16</v>
      </c>
      <c r="DU73" s="48">
        <f>SUMIFS('Planificación 2026-1'!R:R,'Planificación 2026-1'!W:W,C73,'Planificación 2026-1'!E:E,"SUNAMPE",'Planificación 2026-1'!X:X,"VIRTUAL",'Planificación 2026-1'!H:H,"&gt;2")</f>
        <v>0</v>
      </c>
      <c r="DV73" s="48">
        <f>SUMIFS('Planificación 2026-1'!R:R,'Planificación 2026-1'!W:W,C73,'Planificación 2026-1'!E:E,"SUNAMPE",'Planificación 2026-1'!X:X,"&lt;&gt;VIRTUAL",'Planificación 2026-1'!H:H,"&gt;2")</f>
        <v>0</v>
      </c>
      <c r="DW73" s="48">
        <f>SUMIFS('Planificación 2026-1'!R:R,'Planificación 2026-1'!W:W,C73,'Planificación 2026-1'!E:E,"FILIAL",'Planificación 2026-1'!X:X,"VIRTUAL",'Planificación 2026-1'!H:H,"&gt;2")</f>
        <v>0</v>
      </c>
      <c r="DX73" s="48">
        <f>SUMIFS('Planificación 2026-1'!R:R,'Planificación 2026-1'!W:W,C73,'Planificación 2026-1'!E:E,"FILIAL",'Planificación 2026-1'!X:X,"&lt;&gt;VIRTUAL",'Planificación 2026-1'!H:H,"&gt;2")</f>
        <v>0</v>
      </c>
      <c r="DY73" s="48">
        <f>SUMIFS('Planificación 2026-1'!R:R,'Planificación 2026-1'!W:W,C73,'Planificación 2026-1'!E:E,"PORUMA",'Planificación 2026-1'!X:X,"VIRTUAL",'Planificación 2026-1'!H:H,"&gt;2")</f>
        <v>0</v>
      </c>
      <c r="DZ73" s="48">
        <f>SUMIFS('Planificación 2026-1'!R:R,'Planificación 2026-1'!W:W,C73,'Planificación 2026-1'!E:E,"PORUMA",'Planificación 2026-1'!X:X,"&lt;&gt;VIRTUAL",'Planificación 2026-1'!H:H,"&gt;2")</f>
        <v>0</v>
      </c>
      <c r="EA73" s="48">
        <f>SUMIFS('Planificación 2026-1'!R:R,'Planificación 2026-1'!W:W,C73,'Planificación 2026-1'!E:E,"HUAURA",'Planificación 2026-1'!X:X,"VIRTUAL",'Planificación 2026-1'!H:H,"&gt;2")</f>
        <v>0</v>
      </c>
      <c r="EB73" s="48">
        <f>SUMIFS('Planificación 2026-1'!R:R,'Planificación 2026-1'!W:W,C73,'Planificación 2026-1'!E:E,"HUAURA",'Planificación 2026-1'!X:X,"&lt;&gt;VIRTUAL",'Planificación 2026-1'!H:H,"&gt;2")</f>
        <v>0</v>
      </c>
      <c r="EC73" s="48">
        <f>SUMIFS('Planificación 2026-1'!R:R,'Planificación 2026-1'!W:W,C73,'Planificación 2026-1'!E:E,"PRINCIPAL",'Planificación 2026-1'!X:X,"VIRTUAL",'Planificación 2026-1'!H:H,"&lt;3")</f>
        <v>0</v>
      </c>
      <c r="ED73" s="48">
        <f>SUMIFS('Planificación 2026-1'!R:R,'Planificación 2026-1'!W:W,C73,'Planificación 2026-1'!E:E,"PRINCIPAL",'Planificación 2026-1'!X:X,"&lt;&gt;VIRTUAL",'Planificación 2026-1'!H:H,"&lt;3")</f>
        <v>0</v>
      </c>
      <c r="EE73" s="48">
        <f>SUMIFS('Planificación 2026-1'!R:R,'Planificación 2026-1'!W:W,C73,'Planificación 2026-1'!E:E,"SUNAMPE",'Planificación 2026-1'!X:X,"VIRTUAL",'Planificación 2026-1'!H:H,"&lt;3")</f>
        <v>0</v>
      </c>
      <c r="EF73" s="48">
        <f>SUMIFS('Planificación 2026-1'!R:R,'Planificación 2026-1'!W:W,C73,'Planificación 2026-1'!E:E,"SUNAMPE",'Planificación 2026-1'!X:X,"&lt;&gt;VIRTUAL",'Planificación 2026-1'!H:H,"&lt;3")</f>
        <v>0</v>
      </c>
      <c r="EG73" s="48">
        <f>SUMIFS('Planificación 2026-1'!R:R,'Planificación 2026-1'!W:W,C73,'Planificación 2026-1'!E:E,"FILIAL",'Planificación 2026-1'!X:X,"VIRTUAL",'Planificación 2026-1'!H:H,"&lt;3")</f>
        <v>0</v>
      </c>
      <c r="EH73" s="48">
        <f>SUMIFS('Planificación 2026-1'!R:R,'Planificación 2026-1'!W:W,C73,'Planificación 2026-1'!E:E,"FILIAL",'Planificación 2026-1'!X:X,"&lt;&gt;VIRTUAL",'Planificación 2026-1'!H:H,"&lt;3")</f>
        <v>0</v>
      </c>
      <c r="EI73" s="48">
        <f>SUMIFS('Planificación 2026-1'!R:R,'Planificación 2026-1'!W:W,C73,'Planificación 2026-1'!E:E,"PORUMA",'Planificación 2026-1'!X:X,"VIRTUAL",'Planificación 2026-1'!H:H,"&lt;3")</f>
        <v>0</v>
      </c>
      <c r="EJ73" s="48">
        <f>SUMIFS('Planificación 2026-1'!R:R,'Planificación 2026-1'!W:W,C73,'Planificación 2026-1'!E:E,"PORUMA",'Planificación 2026-1'!X:X,"&lt;&gt;VIRTUAL",'Planificación 2026-1'!H:H,"&lt;3")</f>
        <v>0</v>
      </c>
      <c r="EK73" s="48">
        <f>SUMIFS('Planificación 2026-1'!R:R,'Planificación 2026-1'!W:W,C73,'Planificación 2026-1'!E:E,"HUAURA",'Planificación 2026-1'!X:X,"VIRTUAL",'Planificación 2026-1'!H:H,"&lt;3")</f>
        <v>0</v>
      </c>
      <c r="EL73" s="48">
        <f>SUMIFS('Planificación 2026-1'!R:R,'Planificación 2026-1'!W:W,C73,'Planificación 2026-1'!E:E,"HUAURA",'Planificación 2026-1'!X:X,"&lt;&gt;VIRTUAL",'Planificación 2026-1'!H:H,"&lt;3")</f>
        <v>0</v>
      </c>
      <c r="EM73" s="48">
        <f t="shared" si="22"/>
        <v>0</v>
      </c>
      <c r="EN73" s="48">
        <f t="shared" si="23"/>
        <v>0</v>
      </c>
      <c r="EO73" s="48">
        <f t="shared" si="24"/>
        <v>0</v>
      </c>
      <c r="EP73" s="48">
        <f t="shared" si="25"/>
        <v>16</v>
      </c>
      <c r="EQ73" s="48">
        <f t="shared" si="26"/>
        <v>0</v>
      </c>
      <c r="ER73" s="48"/>
      <c r="ES73" s="48">
        <f t="shared" si="27"/>
        <v>0</v>
      </c>
      <c r="ET73" s="48">
        <f t="shared" si="28"/>
        <v>16</v>
      </c>
      <c r="EU73" s="48" t="b">
        <f t="shared" si="29"/>
        <v>1</v>
      </c>
      <c r="EV73" s="48" t="str">
        <f t="shared" si="30"/>
        <v>SEDE</v>
      </c>
      <c r="EW73" s="48" t="str">
        <f t="shared" si="31"/>
        <v>PRESENCIAL</v>
      </c>
    </row>
    <row r="74" spans="1:153" x14ac:dyDescent="0.3">
      <c r="A74" s="53"/>
      <c r="B74" s="383">
        <v>71</v>
      </c>
      <c r="C74" s="107" t="s">
        <v>89</v>
      </c>
      <c r="D74" s="82">
        <f>SUMIF('Planificación 2026-1'!W:W,C74,'Planificación 2026-1'!R:R)</f>
        <v>32</v>
      </c>
      <c r="E74" s="384" t="s">
        <v>341</v>
      </c>
      <c r="F74" s="107" t="s">
        <v>430</v>
      </c>
      <c r="G74" s="107" t="s">
        <v>279</v>
      </c>
      <c r="H74" s="107" t="s">
        <v>446</v>
      </c>
      <c r="I74" s="77" t="str">
        <f>IF(SUM(COUNTIFS('Planificación 2026-1'!E:E,"PRINCIPAL",'Planificación 2026-1'!W:W,C74,'Planificación 2026-1'!G:G,"AF"))&gt;0,"P01"," ")</f>
        <v xml:space="preserve"> </v>
      </c>
      <c r="J74" s="78" t="str">
        <f>IF(SUM(COUNTIFS('Planificación 2026-1'!E:E,"PRINCIPAL",'Planificación 2026-1'!W:W,C74,'Planificación 2026-1'!G:G,"EN"))&gt;0,"P02"," ")</f>
        <v xml:space="preserve"> </v>
      </c>
      <c r="K74" s="78" t="str">
        <f>IF(SUM(COUNTIFS('Planificación 2026-1'!E:E,"PRINCIPAL",'Planificación 2026-1'!W:W,C74,'Planificación 2026-1'!G:G,"IS"))&gt;0,"P03"," ")</f>
        <v xml:space="preserve"> </v>
      </c>
      <c r="L74" s="78" t="str">
        <f>IF(SUM(COUNTIFS('Planificación 2026-1'!E:E,"PRINCIPAL",'Planificación 2026-1'!W:W,C74,'Planificación 2026-1'!G:G,"PS"))&gt;0,"P04"," ")</f>
        <v xml:space="preserve"> </v>
      </c>
      <c r="M74" s="78"/>
      <c r="N74" s="78" t="str">
        <f>IF(SUM(COUNTIFS('Planificación 2026-1'!E:E,"PRINCIPAL",'Planificación 2026-1'!W:W,C74,'Planificación 2026-1'!G:G,"IN"))&gt;0,"P06"," ")</f>
        <v xml:space="preserve"> </v>
      </c>
      <c r="O74" s="78" t="str">
        <f>IF(SUM(COUNTIFS('Planificación 2026-1'!E:E,"PRINCIPAL",'Planificación 2026-1'!W:W,C74,'Planificación 2026-1'!G:G,"CA"))&gt;0,"P07"," ")</f>
        <v xml:space="preserve"> </v>
      </c>
      <c r="P74" s="78" t="str">
        <f>IF(SUM(COUNTIFS('Planificación 2026-1'!E:E,"PRINCIPAL",'Planificación 2026-1'!W:W,C74,'Planificación 2026-1'!G:G,"DE"))&gt;0,"P08"," ")</f>
        <v xml:space="preserve"> </v>
      </c>
      <c r="Q74" s="78" t="str">
        <f>IF(SUM(COUNTIFS('Planificación 2026-1'!E:E,"PRINCIPAL",'Planificación 2026-1'!W:W,C74,'Planificación 2026-1'!G:G,"OB"))&gt;0,"P09"," ")</f>
        <v xml:space="preserve"> </v>
      </c>
      <c r="R74" s="78" t="str">
        <f>IF(SUM(COUNTIFS('Planificación 2026-1'!E:E,"PRINCIPAL",'Planificación 2026-1'!W:W,C74,'Planificación 2026-1'!G:G,"MH"))&gt;0,"P31"," ")</f>
        <v xml:space="preserve"> </v>
      </c>
      <c r="S74" s="78" t="str">
        <f>IF(SUM(COUNTIFS('Planificación 2026-1'!E:E,"PRINCIPAL",'Planificación 2026-1'!W:W,C74,'Planificación 2026-1'!G:G,"IC"))&gt;0,"P32"," ")</f>
        <v xml:space="preserve"> </v>
      </c>
      <c r="T74" s="78" t="str">
        <f>IF(SUM(COUNTIFS('Planificación 2026-1'!E:E,"PRINCIPAL",'Planificación 2026-1'!W:W,C74,'Planificación 2026-1'!G:G,"AR"))&gt;0,"P34"," ")</f>
        <v xml:space="preserve"> </v>
      </c>
      <c r="U74" s="78" t="str">
        <f>IF(SUM(COUNTIFS('Planificación 2026-1'!E:E,"PRINCIPAL",'Planificación 2026-1'!W:W,C74,'Planificación 2026-1'!G:G,"T1"))&gt;0,"P35"," ")</f>
        <v xml:space="preserve"> </v>
      </c>
      <c r="V74" s="78" t="str">
        <f>IF(SUM(COUNTIFS('Planificación 2026-1'!E:E,"PRINCIPAL",'Planificación 2026-1'!W:W,C74,'Planificación 2026-1'!G:G,"T3"))&gt;0,"P36"," ")</f>
        <v xml:space="preserve"> </v>
      </c>
      <c r="W74" s="78" t="str">
        <f>IF(SUM(COUNTIFS('Planificación 2026-1'!E:E,"PRINCIPAL",'Planificación 2026-1'!W:W,C74,'Planificación 2026-1'!G:G,"T2"))&gt;0,"P37"," ")</f>
        <v xml:space="preserve"> </v>
      </c>
      <c r="X74" s="78" t="str">
        <f>IF(SUM(COUNTIFS('Planificación 2026-1'!E:E,"PRINCIPAL",'Planificación 2026-1'!W:W,C74,'Planificación 2026-1'!G:G,"AE"))&gt;0,"P38"," ")</f>
        <v xml:space="preserve"> </v>
      </c>
      <c r="Y74" s="78" t="str">
        <f>IF(SUM(COUNTIFS('Planificación 2026-1'!E:E,"PRINCIPAL",'Planificación 2026-1'!W:W,C74,'Planificación 2026-1'!G:G,"T4"))&gt;0,"P55"," ")</f>
        <v xml:space="preserve"> </v>
      </c>
      <c r="Z74" s="78" t="str">
        <f>IF(SUM(COUNTIFS('Planificación 2026-1'!E:E,"FILIAL",'Planificación 2026-1'!W:W,C74,'Planificación 2026-1'!G:G,"AF"))&gt;0," P01"," ")</f>
        <v xml:space="preserve"> </v>
      </c>
      <c r="AA74" s="78" t="str">
        <f>IF(SUM(COUNTIFS('Planificación 2026-1'!E:E,"FILIAL",'Planificación 2026-1'!W:W,C74,'Planificación 2026-1'!G:G,"EN"))&gt;0,"P02"," ")</f>
        <v xml:space="preserve"> </v>
      </c>
      <c r="AB74" s="78" t="str">
        <f>IF(SUM(COUNTIFS('Planificación 2026-1'!E:E,"FILIAL",'Planificación 2026-1'!W:W,C74,'Planificación 2026-1'!G:G,"IS"))&gt;0,"P03"," ")</f>
        <v xml:space="preserve"> </v>
      </c>
      <c r="AC74" s="78" t="str">
        <f>IF(SUM(COUNTIFS('Planificación 2026-1'!E:E,"FILIAL",'Planificación 2026-1'!W:W,C74,'Planificación 2026-1'!G:G,"PS"))&gt;0,"P04"," ")</f>
        <v xml:space="preserve"> </v>
      </c>
      <c r="AD74" s="78"/>
      <c r="AE74" s="78" t="str">
        <f>IF(SUM(COUNTIFS('Planificación 2026-1'!E:E,"FILIAL",'Planificación 2026-1'!W:W,C74,'Planificación 2026-1'!G:G,"IN"))&gt;0,"P06"," ")</f>
        <v xml:space="preserve"> </v>
      </c>
      <c r="AF74" s="78" t="str">
        <f>IF(SUM(COUNTIFS('Planificación 2026-1'!E:E,"FILIAL",'Planificación 2026-1'!W:W,C74,'Planificación 2026-1'!G:G,"CA"))&gt;0,"P07"," ")</f>
        <v xml:space="preserve"> </v>
      </c>
      <c r="AG74" s="78" t="str">
        <f>IF(SUM(COUNTIFS('Planificación 2026-1'!E:E,"FILIAL",'Planificación 2026-1'!W:W,C74,'Planificación 2026-1'!G:G,"DE"))&gt;0,"P08"," ")</f>
        <v xml:space="preserve"> </v>
      </c>
      <c r="AH74" s="78" t="str">
        <f>IF(SUM(COUNTIFS('Planificación 2026-1'!E:E,"FILIAL",'Planificación 2026-1'!W:W,C74,'Planificación 2026-1'!G:G,"OB"))&gt;0,"P09"," ")</f>
        <v xml:space="preserve"> </v>
      </c>
      <c r="AI74" s="78" t="str">
        <f>IF(SUM(COUNTIFS('Planificación 2026-1'!E:E,"FILIAL",'Planificación 2026-1'!W:W,C74,'Planificación 2026-1'!G:G,"MH"))&gt;0,"P31"," ")</f>
        <v xml:space="preserve"> </v>
      </c>
      <c r="AJ74" s="78" t="str">
        <f>IF(SUM(COUNTIFS('Planificación 2026-1'!E:E,"FILIAL",'Planificación 2026-1'!W:W,C74,'Planificación 2026-1'!G:G,"IC"))&gt;0,"P32"," ")</f>
        <v xml:space="preserve"> </v>
      </c>
      <c r="AK74" s="78" t="str">
        <f>IF(SUM(COUNTIFS('Planificación 2026-1'!E:E,"FILIAL",'Planificación 2026-1'!W:W,C74,'Planificación 2026-1'!G:G,"AR"))&gt;0,"P34"," ")</f>
        <v xml:space="preserve"> </v>
      </c>
      <c r="AL74" s="78" t="str">
        <f>IF(SUM(COUNTIFS('Planificación 2026-1'!E:E,"FILIAL",'Planificación 2026-1'!W:W,C74,'Planificación 2026-1'!G:G,"T1"))&gt;0,"P35"," ")</f>
        <v xml:space="preserve"> </v>
      </c>
      <c r="AM74" s="78" t="str">
        <f>IF(SUM(COUNTIFS('Planificación 2026-1'!E:E,"FILIAL",'Planificación 2026-1'!W:W,C74,'Planificación 2026-1'!G:G,"T3"))&gt;0,"P36"," ")</f>
        <v xml:space="preserve"> </v>
      </c>
      <c r="AN74" s="78" t="str">
        <f>IF(SUM(COUNTIFS('Planificación 2026-1'!E:E,"FILIAL",'Planificación 2026-1'!W:W,C74,'Planificación 2026-1'!G:G,"T2"))&gt;0,"P37"," ")</f>
        <v xml:space="preserve"> </v>
      </c>
      <c r="AO74" s="78" t="str">
        <f>IF(SUM(COUNTIFS('Planificación 2026-1'!E:E,"FILIAL",'Planificación 2026-1'!W:W,C74,'Planificación 2026-1'!G:G,"AE"))&gt;0,"P38"," ")</f>
        <v xml:space="preserve"> </v>
      </c>
      <c r="AP74" s="78" t="str">
        <f>IF(SUM(COUNTIFS('Planificación 2026-1'!E:E,"FILIAL",'Planificación 2026-1'!W:W,C74,'Planificación 2026-1'!G:G,"T4"))&gt;0,"P55"," ")</f>
        <v xml:space="preserve"> </v>
      </c>
      <c r="AQ74" s="78" t="str">
        <f>IF(SUM(COUNTIFS('Planificación 2026-1'!E:E,"SUNAMPE",'Planificación 2026-1'!W:W,C74,'Planificación 2026-1'!G:G,"AF"))&gt;0," P01"," ")</f>
        <v xml:space="preserve"> </v>
      </c>
      <c r="AR74" s="78" t="str">
        <f>IF(SUM(COUNTIFS('Planificación 2026-1'!E:E,"SUNAMPE",'Planificación 2026-1'!W:W,C74,'Planificación 2026-1'!G:G,"EN"))&gt;0,"P02"," ")</f>
        <v xml:space="preserve"> </v>
      </c>
      <c r="AS74" s="78" t="str">
        <f>IF(SUM(COUNTIFS('Planificación 2026-1'!E:E,"SUNAMPE",'Planificación 2026-1'!W:W,C74,'Planificación 2026-1'!G:G,"IS"))&gt;0,"P03"," ")</f>
        <v xml:space="preserve"> </v>
      </c>
      <c r="AT74" s="78" t="str">
        <f>IF(SUM(COUNTIFS('Planificación 2026-1'!E:E,"SUNAMPE",'Planificación 2026-1'!W:W,C74,'Planificación 2026-1'!G:G,"PS"))&gt;0,"P04"," ")</f>
        <v xml:space="preserve"> </v>
      </c>
      <c r="AU74" s="78"/>
      <c r="AV74" s="78" t="str">
        <f>IF(SUM(COUNTIFS('Planificación 2026-1'!E:E,"SUNAMPE",'Planificación 2026-1'!W:W,C74,'Planificación 2026-1'!G:G,"IN"))&gt;0,"P06"," ")</f>
        <v xml:space="preserve"> </v>
      </c>
      <c r="AW74" s="78" t="str">
        <f>IF(SUM(COUNTIFS('Planificación 2026-1'!E:E,"SUNAMPE",'Planificación 2026-1'!W:W,C74,'Planificación 2026-1'!G:G,"CA"))&gt;0,"P07"," ")</f>
        <v xml:space="preserve"> </v>
      </c>
      <c r="AX74" s="78" t="str">
        <f>IF(SUM(COUNTIFS('Planificación 2026-1'!E:E,"SUNAMPE",'Planificación 2026-1'!W:W,C74,'Planificación 2026-1'!G:G,"DE"))&gt;0,"P08"," ")</f>
        <v xml:space="preserve"> </v>
      </c>
      <c r="AY74" s="78" t="str">
        <f>IF(SUM(COUNTIFS('Planificación 2026-1'!E:E,"SUNAMPE",'Planificación 2026-1'!W:W,C74,'Planificación 2026-1'!G:G,"OB"))&gt;0,"P09"," ")</f>
        <v xml:space="preserve"> </v>
      </c>
      <c r="AZ74" s="78" t="str">
        <f>IF(SUM(COUNTIFS('Planificación 2026-1'!E:E,"SUNAMPE",'Planificación 2026-1'!W:W,C74,'Planificación 2026-1'!G:G,"MH"))&gt;0,"P31"," ")</f>
        <v xml:space="preserve"> </v>
      </c>
      <c r="BA74" s="78" t="str">
        <f>IF(SUM(COUNTIFS('Planificación 2026-1'!E:E,"SUNAMPE",'Planificación 2026-1'!W:W,C74,'Planificación 2026-1'!G:G,"IC"))&gt;0,"P32"," ")</f>
        <v xml:space="preserve"> </v>
      </c>
      <c r="BB74" s="78" t="str">
        <f>IF(SUM(COUNTIFS('Planificación 2026-1'!E:E,"SUNAMPE",'Planificación 2026-1'!W:W,C74,'Planificación 2026-1'!G:G,"AR"))&gt;0,"P34"," ")</f>
        <v xml:space="preserve"> </v>
      </c>
      <c r="BC74" s="78" t="str">
        <f>IF(SUM(COUNTIFS('Planificación 2026-1'!E:E,"SUNAMPE",'Planificación 2026-1'!W:W,C74,'Planificación 2026-1'!G:G,"T1"))&gt;0,"P35"," ")</f>
        <v xml:space="preserve"> </v>
      </c>
      <c r="BD74" s="78" t="str">
        <f>IF(SUM(COUNTIFS('Planificación 2026-1'!E:E,"SUNAMPE",'Planificación 2026-1'!W:W,C74,'Planificación 2026-1'!G:G,"T3"))&gt;0,"P36"," ")</f>
        <v xml:space="preserve"> </v>
      </c>
      <c r="BE74" s="78" t="str">
        <f>IF(SUM(COUNTIFS('Planificación 2026-1'!E:E,"SUNAMPE",'Planificación 2026-1'!W:W,C74,'Planificación 2026-1'!G:G,"T2"))&gt;0,"P37"," ")</f>
        <v xml:space="preserve"> </v>
      </c>
      <c r="BF74" s="78" t="str">
        <f>IF(SUM(COUNTIFS('Planificación 2026-1'!E:E,"SUNAMPE",'Planificación 2026-1'!W:W,C74,'Planificación 2026-1'!G:G,"AE"))&gt;0,"P38"," ")</f>
        <v xml:space="preserve"> </v>
      </c>
      <c r="BG74" s="78" t="str">
        <f>IF(SUM(COUNTIFS('Planificación 2026-1'!E:E,"SUNAMPE",'Planificación 2026-1'!W:W,C74,'Planificación 2026-1'!G:G,"T4"))&gt;0,"P55"," ")</f>
        <v xml:space="preserve"> </v>
      </c>
      <c r="BH74" s="78" t="str">
        <f>IF(SUM(COUNTIFS('Planificación 2026-1'!E:E,"HUAURA",'Planificación 2026-1'!W:W,C74,'Planificación 2026-1'!G:G,"AF"))&gt;0," P01"," ")</f>
        <v xml:space="preserve"> </v>
      </c>
      <c r="BI74" s="78" t="str">
        <f>IF(SUM(COUNTIFS('Planificación 2026-1'!E:E,"HUAURA",'Planificación 2026-1'!W:W,C74,'Planificación 2026-1'!G:G,"EN"))&gt;0,"P02"," ")</f>
        <v>P02</v>
      </c>
      <c r="BJ74" s="78" t="str">
        <f>IF(SUM(COUNTIFS('Planificación 2026-1'!E:E,"HUAURA",'Planificación 2026-1'!W:W,C74,'Planificación 2026-1'!G:G,"IS"))&gt;0,"P03"," ")</f>
        <v xml:space="preserve"> </v>
      </c>
      <c r="BK74" s="78" t="str">
        <f>IF(SUM(COUNTIFS('Planificación 2026-1'!E:E,"HUAURA",'Planificación 2026-1'!W:W,C74,'Planificación 2026-1'!G:G,"PS"))&gt;0,"P04"," ")</f>
        <v>P04</v>
      </c>
      <c r="BL74" s="78"/>
      <c r="BM74" s="78" t="str">
        <f>IF(SUM(COUNTIFS('Planificación 2026-1'!E:E,"HUAURA",'Planificación 2026-1'!W:W,C74,'Planificación 2026-1'!G:G,"IN"))&gt;0,"P06"," ")</f>
        <v xml:space="preserve"> </v>
      </c>
      <c r="BN74" s="78" t="str">
        <f>IF(SUM(COUNTIFS('Planificación 2026-1'!E:E,"HUAURA",'Planificación 2026-1'!W:W,C74,'Planificación 2026-1'!G:G,"CA"))&gt;0,"P07"," ")</f>
        <v xml:space="preserve"> </v>
      </c>
      <c r="BO74" s="78" t="str">
        <f>IF(SUM(COUNTIFS('Planificación 2026-1'!E:E,"HUAURA",'Planificación 2026-1'!W:W,C74,'Planificación 2026-1'!G:G,"DE"))&gt;0,"P08"," ")</f>
        <v xml:space="preserve"> </v>
      </c>
      <c r="BP74" s="78" t="str">
        <f>IF(SUM(COUNTIFS('Planificación 2026-1'!E:E,"HUAURA",'Planificación 2026-1'!W:W,C74,'Planificación 2026-1'!G:G,"OB"))&gt;0,"P09"," ")</f>
        <v>P09</v>
      </c>
      <c r="BQ74" s="78" t="str">
        <f>IF(SUM(COUNTIFS('Planificación 2026-1'!E:E,"HUAURA",'Planificación 2026-1'!W:W,C74,'Planificación 2026-1'!G:G,"MH"))&gt;0,"P31"," ")</f>
        <v xml:space="preserve"> </v>
      </c>
      <c r="BR74" s="78" t="str">
        <f>IF(SUM(COUNTIFS('Planificación 2026-1'!E:E,"HUAURA",'Planificación 2026-1'!W:W,C74,'Planificación 2026-1'!G:G,"IC"))&gt;0,"P32"," ")</f>
        <v xml:space="preserve"> </v>
      </c>
      <c r="BS74" s="78" t="str">
        <f>IF(SUM(COUNTIFS('Planificación 2026-1'!E:E,"HUAURA",'Planificación 2026-1'!W:W,C74,'Planificación 2026-1'!G:G,"AR"))&gt;0,"P34"," ")</f>
        <v xml:space="preserve"> </v>
      </c>
      <c r="BT74" s="78" t="str">
        <f>IF(SUM(COUNTIFS('Planificación 2026-1'!E:E,"HUAURA",'Planificación 2026-1'!W:W,C74,'Planificación 2026-1'!G:G,"T1"))&gt;0,"P35"," ")</f>
        <v xml:space="preserve"> </v>
      </c>
      <c r="BU74" s="78" t="str">
        <f>IF(SUM(COUNTIFS('Planificación 2026-1'!E:E,"HUAURA",'Planificación 2026-1'!W:W,C74,'Planificación 2026-1'!G:G,"T3"))&gt;0,"P36"," ")</f>
        <v xml:space="preserve"> </v>
      </c>
      <c r="BV74" s="78" t="str">
        <f>IF(SUM(COUNTIFS('Planificación 2026-1'!E:E,"HUAURA",'Planificación 2026-1'!W:W,C74,'Planificación 2026-1'!G:G,"T2"))&gt;0,"P37"," ")</f>
        <v xml:space="preserve"> </v>
      </c>
      <c r="BW74" s="78" t="str">
        <f>IF(SUM(COUNTIFS('Planificación 2026-1'!E:E,"HUAURA",'Planificación 2026-1'!W:W,C74,'Planificación 2026-1'!G:G,"AE"))&gt;0,"P38"," ")</f>
        <v xml:space="preserve"> </v>
      </c>
      <c r="BX74" s="78" t="str">
        <f>IF(SUM(COUNTIFS('Planificación 2026-1'!E:E,"HUAURA",'Planificación 2026-1'!W:W,C74,'Planificación 2026-1'!G:G,"T4"))&gt;0,"P55"," ")</f>
        <v xml:space="preserve"> </v>
      </c>
      <c r="BY74" s="79">
        <f>SUMIFS('Planificación 2026-1'!R:R,'Planificación 2026-1'!W:W,C74,'Planificación 2026-1'!G:G,"AF",'Planificación 2026-1'!H:H,"&gt;2")</f>
        <v>0</v>
      </c>
      <c r="BZ74" s="79">
        <f>SUMIFS('Planificación 2026-1'!R:R,'Planificación 2026-1'!W:W,C74,'Planificación 2026-1'!G:G,"EN",'Planificación 2026-1'!H:H,"&gt;2")</f>
        <v>0</v>
      </c>
      <c r="CA74" s="79">
        <f>SUMIFS('Planificación 2026-1'!R:R,'Planificación 2026-1'!W:W,C74,'Planificación 2026-1'!G:G,"IS",'Planificación 2026-1'!H:H,"&gt;2")</f>
        <v>0</v>
      </c>
      <c r="CB74" s="79">
        <f>SUMIFS('Planificación 2026-1'!R:R,'Planificación 2026-1'!W:W,C74,'Planificación 2026-1'!G:G,"PS",'Planificación 2026-1'!H:H,"&gt;2")</f>
        <v>0</v>
      </c>
      <c r="CC74" s="79">
        <f>SUMIFS('Planificación 2026-1'!R:R,'Planificación 2026-1'!W:W,C74,'Planificación 2026-1'!G:G,"IN",'Planificación 2026-1'!H:H,"&gt;2")</f>
        <v>0</v>
      </c>
      <c r="CD74" s="79">
        <f>SUMIFS('Planificación 2026-1'!R:R,'Planificación 2026-1'!W:W,C74,'Planificación 2026-1'!G:G,"CA",'Planificación 2026-1'!H:H,"&gt;2")</f>
        <v>0</v>
      </c>
      <c r="CE74" s="79">
        <f>SUMIFS('Planificación 2026-1'!R:R,'Planificación 2026-1'!W:W,C74,'Planificación 2026-1'!G:G,"DE",'Planificación 2026-1'!H:H,"&gt;2")</f>
        <v>0</v>
      </c>
      <c r="CF74" s="79">
        <f>SUMIFS('Planificación 2026-1'!R:R,'Planificación 2026-1'!W:W,C74,'Planificación 2026-1'!G:G,"OB",'Planificación 2026-1'!H:H,"&gt;2")</f>
        <v>0</v>
      </c>
      <c r="CG74" s="79">
        <f>SUMIFS('Planificación 2026-1'!R:R,'Planificación 2026-1'!W:W,C74,'Planificación 2026-1'!G:G,"MH",'Planificación 2026-1'!H:H,"&gt;2")</f>
        <v>0</v>
      </c>
      <c r="CH74" s="79">
        <f>SUMIFS('Planificación 2026-1'!R:R,'Planificación 2026-1'!W:W,C74,'Planificación 2026-1'!G:G,"IC",'Planificación 2026-1'!H:H,"&gt;2")</f>
        <v>0</v>
      </c>
      <c r="CI74" s="79">
        <f>SUMIFS('Planificación 2026-1'!R:R,'Planificación 2026-1'!W:W,C74,'Planificación 2026-1'!G:G,"AR",'Planificación 2026-1'!H:H,"&gt;2")</f>
        <v>0</v>
      </c>
      <c r="CJ74" s="79">
        <f>SUMIFS('Planificación 2026-1'!R:R,'Planificación 2026-1'!W:W,C74,'Planificación 2026-1'!G:G,"T1",'Planificación 2026-1'!H:H,"&gt;2")</f>
        <v>0</v>
      </c>
      <c r="CK74" s="79">
        <f>SUMIFS('Planificación 2026-1'!R:R,'Planificación 2026-1'!W:W,C74,'Planificación 2026-1'!G:G,"T3",'Planificación 2026-1'!H:H,"&gt;2")</f>
        <v>0</v>
      </c>
      <c r="CL74" s="79">
        <f>SUMIFS('Planificación 2026-1'!R:R,'Planificación 2026-1'!W:W,C74,'Planificación 2026-1'!G:G,"T2",'Planificación 2026-1'!H:H,"&gt;2")</f>
        <v>0</v>
      </c>
      <c r="CM74" s="79">
        <f>SUMIFS('Planificación 2026-1'!R:R,'Planificación 2026-1'!W:W,C74,'Planificación 2026-1'!G:G,"AE",'Planificación 2026-1'!H:H,"&gt;2")</f>
        <v>0</v>
      </c>
      <c r="CN74" s="79">
        <f>SUMIFS('Planificación 2026-1'!R:R,'Planificación 2026-1'!W:W,C74,'Planificación 2026-1'!G:G,"T4",'Planificación 2026-1'!H:H,"&gt;2")</f>
        <v>0</v>
      </c>
      <c r="CO74" s="79">
        <f>SUMIFS('Planificación 2026-1'!R:R,'Planificación 2026-1'!W:W,C74,'Planificación 2026-1'!G:G,"AF",'Planificación 2026-1'!H:H,"&lt;3")</f>
        <v>0</v>
      </c>
      <c r="CP74" s="79">
        <f>SUMIFS('Planificación 2026-1'!R:R,'Planificación 2026-1'!W:W,C74,'Planificación 2026-1'!G:G,"EN",'Planificación 2026-1'!H:H,"&lt;3")</f>
        <v>14</v>
      </c>
      <c r="CQ74" s="79">
        <f>SUMIFS('Planificación 2026-1'!R:R,'Planificación 2026-1'!W:W,C74,'Planificación 2026-1'!G:G,"IS",'Planificación 2026-1'!H:H,"&lt;3")</f>
        <v>0</v>
      </c>
      <c r="CR74" s="79">
        <f>SUMIFS('Planificación 2026-1'!R:R,'Planificación 2026-1'!W:W,C74,'Planificación 2026-1'!G:G,"PS",'Planificación 2026-1'!H:H,"&lt;3")</f>
        <v>9</v>
      </c>
      <c r="CS74" s="79">
        <f>SUMIFS('Planificación 2026-1'!R:R,'Planificación 2026-1'!W:W,C74,'Planificación 2026-1'!G:G,"IN",'Planificación 2026-1'!H:H,"&lt;3")</f>
        <v>0</v>
      </c>
      <c r="CT74" s="79">
        <f>SUMIFS('Planificación 2026-1'!R:R,'Planificación 2026-1'!W:W,C74,'Planificación 2026-1'!G:G,"CA",'Planificación 2026-1'!H:H,"&lt;3")</f>
        <v>0</v>
      </c>
      <c r="CU74" s="79">
        <f>SUMIFS('Planificación 2026-1'!R:R,'Planificación 2026-1'!W:W,C74,'Planificación 2026-1'!G:G,"DE",'Planificación 2026-1'!H:H,"&lt;3")</f>
        <v>0</v>
      </c>
      <c r="CV74" s="79">
        <f>SUMIFS('Planificación 2026-1'!R:R,'Planificación 2026-1'!W:W,C74,'Planificación 2026-1'!G:G,"OB",'Planificación 2026-1'!H:H,"&lt;3")</f>
        <v>9</v>
      </c>
      <c r="CW74" s="79">
        <f>SUMIFS('Planificación 2026-1'!R:R,'Planificación 2026-1'!W:W,C74,'Planificación 2026-1'!G:G,"MH",'Planificación 2026-1'!H:H,"&lt;3")</f>
        <v>0</v>
      </c>
      <c r="CX74" s="79">
        <f>SUMIFS('Planificación 2026-1'!R:R,'Planificación 2026-1'!W:W,C74,'Planificación 2026-1'!G:G,"IC",'Planificación 2026-1'!H:H,"&lt;3")</f>
        <v>0</v>
      </c>
      <c r="CY74" s="79">
        <f>SUMIFS('Planificación 2026-1'!R:R,'Planificación 2026-1'!W:W,C74,'Planificación 2026-1'!G:G,"AR",'Planificación 2026-1'!H:H,"&lt;3")</f>
        <v>0</v>
      </c>
      <c r="CZ74" s="79">
        <f>SUMIFS('Planificación 2026-1'!R:R,'Planificación 2026-1'!W:W,C74,'Planificación 2026-1'!G:G,"T1",'Planificación 2026-1'!H:H,"&lt;3")</f>
        <v>0</v>
      </c>
      <c r="DA74" s="79">
        <f>SUMIFS('Planificación 2026-1'!R:R,'Planificación 2026-1'!W:W,C74,'Planificación 2026-1'!G:G,"T3",'Planificación 2026-1'!H:H,"&lt;3")</f>
        <v>0</v>
      </c>
      <c r="DB74" s="79">
        <f>SUMIFS('Planificación 2026-1'!R:R,'Planificación 2026-1'!W:W,C74,'Planificación 2026-1'!G:G,"T2",'Planificación 2026-1'!H:H,"&lt;3")</f>
        <v>0</v>
      </c>
      <c r="DC74" s="79">
        <f>SUMIFS('Planificación 2026-1'!R:R,'Planificación 2026-1'!W:W,C74,'Planificación 2026-1'!G:G,"AE",'Planificación 2026-1'!H:H,"&lt;3")</f>
        <v>0</v>
      </c>
      <c r="DD74" s="79">
        <f>SUMIFS('Planificación 2026-1'!R:R,'Planificación 2026-1'!W:W,C74,'Planificación 2026-1'!G:G,"T4",'Planificación 2026-1'!H:H,"&lt;3")</f>
        <v>0</v>
      </c>
      <c r="DE74" s="78" t="str">
        <f t="shared" si="18"/>
        <v/>
      </c>
      <c r="DF74" s="30">
        <f>IF(C74="","",SUMIFS('Planificación 2026-1'!R:R,'Planificación 2026-1'!W:W,C74,'Planificación 2026-1'!E:E,"PRINCIPAL",'Planificación 2026-1'!X:X,"VIRTUAL"))</f>
        <v>0</v>
      </c>
      <c r="DG74" s="30">
        <f>IF(C74="","",SUMIFS('Planificación 2026-1'!R:R,'Planificación 2026-1'!W:W,C74,'Planificación 2026-1'!E:E,"PRINCIPAL",'Planificación 2026-1'!X:X,"PRESENCIAL"))</f>
        <v>0</v>
      </c>
      <c r="DH74" s="30">
        <f>IF(C74="","",SUMIFS('Planificación 2026-1'!R:R,'Planificación 2026-1'!W:W,C74,'Planificación 2026-1'!E:E,"PRINCIPAL",'Planificación 2026-1'!X:X,"HIBRIDO PRESENCIAL"))</f>
        <v>0</v>
      </c>
      <c r="DI74" s="78" t="str">
        <f t="shared" si="19"/>
        <v/>
      </c>
      <c r="DJ74" s="78">
        <f>IF(C74="","",SUMIFS('Planificación 2026-1'!R:R,'Planificación 2026-1'!W:W,C74,'Planificación 2026-1'!E:E,"FILIAL",'Planificación 2026-1'!X:X,"VIRTUAL"))</f>
        <v>0</v>
      </c>
      <c r="DK74" s="80">
        <f>IF(C74="","",SUMIFS('Planificación 2026-1'!R:R,'Planificación 2026-1'!W:W,C74,'Planificación 2026-1'!E:E,"FILIAL",'Planificación 2026-1'!X:X,"PRESENCIAL"))</f>
        <v>0</v>
      </c>
      <c r="DL74" s="42">
        <f>IF(C74="","",SUMIFS('Planificación 2026-1'!R:R,'Planificación 2026-1'!W:W,C74,'Planificación 2026-1'!E:E,"FILIAL",'Planificación 2026-1'!X:X,"HIBRIDO PRESENCIAL"))</f>
        <v>0</v>
      </c>
      <c r="DM74" s="81" t="str">
        <f t="shared" si="20"/>
        <v/>
      </c>
      <c r="DN74" s="78">
        <f>IF(C74="","",SUMIFS('Planificación 2026-1'!R:R,'Planificación 2026-1'!W:W,C74,'Planificación 2026-1'!E:E,"SUNAMPE",'Planificación 2026-1'!X:X,"VIRTUAL"))</f>
        <v>0</v>
      </c>
      <c r="DO74" s="42">
        <f>IF(C74="","",SUMIFS('Planificación 2026-1'!R:R,'Planificación 2026-1'!W:W,C74,'Planificación 2026-1'!E:E,"SUNAMPE",'Planificación 2026-1'!X:X,"PRESENCIAL"))</f>
        <v>0</v>
      </c>
      <c r="DP74" s="81" t="str">
        <f t="shared" si="21"/>
        <v>P02 P04 P09</v>
      </c>
      <c r="DQ74" s="78">
        <f>IF(C74="","",SUMIFS('Planificación 2026-1'!R:R,'Planificación 2026-1'!W:W,C74,'Planificación 2026-1'!E:E,"HUAURA",'Planificación 2026-1'!X:X,"VIRTUAL"))</f>
        <v>0</v>
      </c>
      <c r="DR74" s="42">
        <f>IF(C74="","",SUMIFS('Planificación 2026-1'!R:R,'Planificación 2026-1'!W:W,C74,'Planificación 2026-1'!E:E,"HUAURA",'Planificación 2026-1'!X:X,"PRESENCIAL"))</f>
        <v>32</v>
      </c>
      <c r="DS74" s="48">
        <f>SUMIFS('Planificación 2026-1'!R:R,'Planificación 2026-1'!W:W,C74,'Planificación 2026-1'!E:E,"PRINCIPAL",'Planificación 2026-1'!X:X,"VIRTUAL",'Planificación 2026-1'!H:H,"&gt;2")</f>
        <v>0</v>
      </c>
      <c r="DT74" s="48">
        <f>SUMIFS('Planificación 2026-1'!R:R,'Planificación 2026-1'!W:W,C74,'Planificación 2026-1'!E:E,"PRINCIPAL",'Planificación 2026-1'!X:X,"&lt;&gt;VIRTUAL",'Planificación 2026-1'!H:H,"&gt;2")</f>
        <v>0</v>
      </c>
      <c r="DU74" s="48">
        <f>SUMIFS('Planificación 2026-1'!R:R,'Planificación 2026-1'!W:W,C74,'Planificación 2026-1'!E:E,"SUNAMPE",'Planificación 2026-1'!X:X,"VIRTUAL",'Planificación 2026-1'!H:H,"&gt;2")</f>
        <v>0</v>
      </c>
      <c r="DV74" s="48">
        <f>SUMIFS('Planificación 2026-1'!R:R,'Planificación 2026-1'!W:W,C74,'Planificación 2026-1'!E:E,"SUNAMPE",'Planificación 2026-1'!X:X,"&lt;&gt;VIRTUAL",'Planificación 2026-1'!H:H,"&gt;2")</f>
        <v>0</v>
      </c>
      <c r="DW74" s="48">
        <f>SUMIFS('Planificación 2026-1'!R:R,'Planificación 2026-1'!W:W,C74,'Planificación 2026-1'!E:E,"FILIAL",'Planificación 2026-1'!X:X,"VIRTUAL",'Planificación 2026-1'!H:H,"&gt;2")</f>
        <v>0</v>
      </c>
      <c r="DX74" s="48">
        <f>SUMIFS('Planificación 2026-1'!R:R,'Planificación 2026-1'!W:W,C74,'Planificación 2026-1'!E:E,"FILIAL",'Planificación 2026-1'!X:X,"&lt;&gt;VIRTUAL",'Planificación 2026-1'!H:H,"&gt;2")</f>
        <v>0</v>
      </c>
      <c r="DY74" s="48">
        <f>SUMIFS('Planificación 2026-1'!R:R,'Planificación 2026-1'!W:W,C74,'Planificación 2026-1'!E:E,"PORUMA",'Planificación 2026-1'!X:X,"VIRTUAL",'Planificación 2026-1'!H:H,"&gt;2")</f>
        <v>0</v>
      </c>
      <c r="DZ74" s="48">
        <f>SUMIFS('Planificación 2026-1'!R:R,'Planificación 2026-1'!W:W,C74,'Planificación 2026-1'!E:E,"PORUMA",'Planificación 2026-1'!X:X,"&lt;&gt;VIRTUAL",'Planificación 2026-1'!H:H,"&gt;2")</f>
        <v>0</v>
      </c>
      <c r="EA74" s="48">
        <f>SUMIFS('Planificación 2026-1'!R:R,'Planificación 2026-1'!W:W,C74,'Planificación 2026-1'!E:E,"HUAURA",'Planificación 2026-1'!X:X,"VIRTUAL",'Planificación 2026-1'!H:H,"&gt;2")</f>
        <v>0</v>
      </c>
      <c r="EB74" s="48">
        <f>SUMIFS('Planificación 2026-1'!R:R,'Planificación 2026-1'!W:W,C74,'Planificación 2026-1'!E:E,"HUAURA",'Planificación 2026-1'!X:X,"&lt;&gt;VIRTUAL",'Planificación 2026-1'!H:H,"&gt;2")</f>
        <v>0</v>
      </c>
      <c r="EC74" s="48">
        <f>SUMIFS('Planificación 2026-1'!R:R,'Planificación 2026-1'!W:W,C74,'Planificación 2026-1'!E:E,"PRINCIPAL",'Planificación 2026-1'!X:X,"VIRTUAL",'Planificación 2026-1'!H:H,"&lt;3")</f>
        <v>0</v>
      </c>
      <c r="ED74" s="48">
        <f>SUMIFS('Planificación 2026-1'!R:R,'Planificación 2026-1'!W:W,C74,'Planificación 2026-1'!E:E,"PRINCIPAL",'Planificación 2026-1'!X:X,"&lt;&gt;VIRTUAL",'Planificación 2026-1'!H:H,"&lt;3")</f>
        <v>0</v>
      </c>
      <c r="EE74" s="48">
        <f>SUMIFS('Planificación 2026-1'!R:R,'Planificación 2026-1'!W:W,C74,'Planificación 2026-1'!E:E,"SUNAMPE",'Planificación 2026-1'!X:X,"VIRTUAL",'Planificación 2026-1'!H:H,"&lt;3")</f>
        <v>0</v>
      </c>
      <c r="EF74" s="48">
        <f>SUMIFS('Planificación 2026-1'!R:R,'Planificación 2026-1'!W:W,C74,'Planificación 2026-1'!E:E,"SUNAMPE",'Planificación 2026-1'!X:X,"&lt;&gt;VIRTUAL",'Planificación 2026-1'!H:H,"&lt;3")</f>
        <v>0</v>
      </c>
      <c r="EG74" s="48">
        <f>SUMIFS('Planificación 2026-1'!R:R,'Planificación 2026-1'!W:W,C74,'Planificación 2026-1'!E:E,"FILIAL",'Planificación 2026-1'!X:X,"VIRTUAL",'Planificación 2026-1'!H:H,"&lt;3")</f>
        <v>0</v>
      </c>
      <c r="EH74" s="48">
        <f>SUMIFS('Planificación 2026-1'!R:R,'Planificación 2026-1'!W:W,C74,'Planificación 2026-1'!E:E,"FILIAL",'Planificación 2026-1'!X:X,"&lt;&gt;VIRTUAL",'Planificación 2026-1'!H:H,"&lt;3")</f>
        <v>0</v>
      </c>
      <c r="EI74" s="48">
        <f>SUMIFS('Planificación 2026-1'!R:R,'Planificación 2026-1'!W:W,C74,'Planificación 2026-1'!E:E,"PORUMA",'Planificación 2026-1'!X:X,"VIRTUAL",'Planificación 2026-1'!H:H,"&lt;3")</f>
        <v>0</v>
      </c>
      <c r="EJ74" s="48">
        <f>SUMIFS('Planificación 2026-1'!R:R,'Planificación 2026-1'!W:W,C74,'Planificación 2026-1'!E:E,"PORUMA",'Planificación 2026-1'!X:X,"&lt;&gt;VIRTUAL",'Planificación 2026-1'!H:H,"&lt;3")</f>
        <v>0</v>
      </c>
      <c r="EK74" s="48">
        <f>SUMIFS('Planificación 2026-1'!R:R,'Planificación 2026-1'!W:W,C74,'Planificación 2026-1'!E:E,"HUAURA",'Planificación 2026-1'!X:X,"VIRTUAL",'Planificación 2026-1'!H:H,"&lt;3")</f>
        <v>0</v>
      </c>
      <c r="EL74" s="48">
        <f>SUMIFS('Planificación 2026-1'!R:R,'Planificación 2026-1'!W:W,C74,'Planificación 2026-1'!E:E,"HUAURA",'Planificación 2026-1'!X:X,"&lt;&gt;VIRTUAL",'Planificación 2026-1'!H:H,"&lt;3")</f>
        <v>32</v>
      </c>
      <c r="EM74" s="48">
        <f t="shared" si="22"/>
        <v>0</v>
      </c>
      <c r="EN74" s="48">
        <f t="shared" si="23"/>
        <v>32</v>
      </c>
      <c r="EO74" s="48">
        <f t="shared" si="24"/>
        <v>0</v>
      </c>
      <c r="EP74" s="48">
        <f t="shared" si="25"/>
        <v>0</v>
      </c>
      <c r="EQ74" s="48">
        <f t="shared" si="26"/>
        <v>0</v>
      </c>
      <c r="ER74" s="48"/>
      <c r="ES74" s="48">
        <f t="shared" si="27"/>
        <v>0</v>
      </c>
      <c r="ET74" s="48">
        <f t="shared" si="28"/>
        <v>32</v>
      </c>
      <c r="EU74" s="48" t="b">
        <f t="shared" si="29"/>
        <v>1</v>
      </c>
      <c r="EV74" s="48" t="str">
        <f t="shared" si="30"/>
        <v/>
      </c>
      <c r="EW74" s="48" t="str">
        <f t="shared" si="31"/>
        <v>PRESENCIAL</v>
      </c>
    </row>
    <row r="75" spans="1:153" x14ac:dyDescent="0.3">
      <c r="A75" s="53"/>
      <c r="B75" s="383">
        <v>72</v>
      </c>
      <c r="C75" s="107" t="s">
        <v>82</v>
      </c>
      <c r="D75" s="82">
        <f>SUMIF('Planificación 2026-1'!W:W,C75,'Planificación 2026-1'!R:R)</f>
        <v>13</v>
      </c>
      <c r="E75" s="384" t="s">
        <v>319</v>
      </c>
      <c r="F75" s="107" t="s">
        <v>430</v>
      </c>
      <c r="G75" s="107" t="s">
        <v>276</v>
      </c>
      <c r="H75" s="107" t="s">
        <v>434</v>
      </c>
      <c r="I75" s="77" t="str">
        <f>IF(SUM(COUNTIFS('Planificación 2026-1'!E:E,"PRINCIPAL",'Planificación 2026-1'!W:W,C75,'Planificación 2026-1'!G:G,"AF"))&gt;0,"P01"," ")</f>
        <v xml:space="preserve"> </v>
      </c>
      <c r="J75" s="78" t="str">
        <f>IF(SUM(COUNTIFS('Planificación 2026-1'!E:E,"PRINCIPAL",'Planificación 2026-1'!W:W,C75,'Planificación 2026-1'!G:G,"EN"))&gt;0,"P02"," ")</f>
        <v xml:space="preserve"> </v>
      </c>
      <c r="K75" s="78" t="str">
        <f>IF(SUM(COUNTIFS('Planificación 2026-1'!E:E,"PRINCIPAL",'Planificación 2026-1'!W:W,C75,'Planificación 2026-1'!G:G,"IS"))&gt;0,"P03"," ")</f>
        <v xml:space="preserve"> </v>
      </c>
      <c r="L75" s="78" t="str">
        <f>IF(SUM(COUNTIFS('Planificación 2026-1'!E:E,"PRINCIPAL",'Planificación 2026-1'!W:W,C75,'Planificación 2026-1'!G:G,"PS"))&gt;0,"P04"," ")</f>
        <v xml:space="preserve"> </v>
      </c>
      <c r="M75" s="78"/>
      <c r="N75" s="78" t="str">
        <f>IF(SUM(COUNTIFS('Planificación 2026-1'!E:E,"PRINCIPAL",'Planificación 2026-1'!W:W,C75,'Planificación 2026-1'!G:G,"IN"))&gt;0,"P06"," ")</f>
        <v xml:space="preserve"> </v>
      </c>
      <c r="O75" s="78" t="str">
        <f>IF(SUM(COUNTIFS('Planificación 2026-1'!E:E,"PRINCIPAL",'Planificación 2026-1'!W:W,C75,'Planificación 2026-1'!G:G,"CA"))&gt;0,"P07"," ")</f>
        <v xml:space="preserve"> </v>
      </c>
      <c r="P75" s="78" t="str">
        <f>IF(SUM(COUNTIFS('Planificación 2026-1'!E:E,"PRINCIPAL",'Planificación 2026-1'!W:W,C75,'Planificación 2026-1'!G:G,"DE"))&gt;0,"P08"," ")</f>
        <v xml:space="preserve"> </v>
      </c>
      <c r="Q75" s="78" t="str">
        <f>IF(SUM(COUNTIFS('Planificación 2026-1'!E:E,"PRINCIPAL",'Planificación 2026-1'!W:W,C75,'Planificación 2026-1'!G:G,"OB"))&gt;0,"P09"," ")</f>
        <v xml:space="preserve"> </v>
      </c>
      <c r="R75" s="78" t="str">
        <f>IF(SUM(COUNTIFS('Planificación 2026-1'!E:E,"PRINCIPAL",'Planificación 2026-1'!W:W,C75,'Planificación 2026-1'!G:G,"MH"))&gt;0,"P31"," ")</f>
        <v xml:space="preserve"> </v>
      </c>
      <c r="S75" s="78" t="str">
        <f>IF(SUM(COUNTIFS('Planificación 2026-1'!E:E,"PRINCIPAL",'Planificación 2026-1'!W:W,C75,'Planificación 2026-1'!G:G,"IC"))&gt;0,"P32"," ")</f>
        <v xml:space="preserve"> </v>
      </c>
      <c r="T75" s="78" t="str">
        <f>IF(SUM(COUNTIFS('Planificación 2026-1'!E:E,"PRINCIPAL",'Planificación 2026-1'!W:W,C75,'Planificación 2026-1'!G:G,"AR"))&gt;0,"P34"," ")</f>
        <v xml:space="preserve"> </v>
      </c>
      <c r="U75" s="78" t="str">
        <f>IF(SUM(COUNTIFS('Planificación 2026-1'!E:E,"PRINCIPAL",'Planificación 2026-1'!W:W,C75,'Planificación 2026-1'!G:G,"T1"))&gt;0,"P35"," ")</f>
        <v xml:space="preserve"> </v>
      </c>
      <c r="V75" s="78" t="str">
        <f>IF(SUM(COUNTIFS('Planificación 2026-1'!E:E,"PRINCIPAL",'Planificación 2026-1'!W:W,C75,'Planificación 2026-1'!G:G,"T3"))&gt;0,"P36"," ")</f>
        <v xml:space="preserve"> </v>
      </c>
      <c r="W75" s="78" t="str">
        <f>IF(SUM(COUNTIFS('Planificación 2026-1'!E:E,"PRINCIPAL",'Planificación 2026-1'!W:W,C75,'Planificación 2026-1'!G:G,"T2"))&gt;0,"P37"," ")</f>
        <v xml:space="preserve"> </v>
      </c>
      <c r="X75" s="78" t="str">
        <f>IF(SUM(COUNTIFS('Planificación 2026-1'!E:E,"PRINCIPAL",'Planificación 2026-1'!W:W,C75,'Planificación 2026-1'!G:G,"AE"))&gt;0,"P38"," ")</f>
        <v xml:space="preserve"> </v>
      </c>
      <c r="Y75" s="78" t="str">
        <f>IF(SUM(COUNTIFS('Planificación 2026-1'!E:E,"PRINCIPAL",'Planificación 2026-1'!W:W,C75,'Planificación 2026-1'!G:G,"T4"))&gt;0,"P55"," ")</f>
        <v xml:space="preserve"> </v>
      </c>
      <c r="Z75" s="78" t="str">
        <f>IF(SUM(COUNTIFS('Planificación 2026-1'!E:E,"FILIAL",'Planificación 2026-1'!W:W,C75,'Planificación 2026-1'!G:G,"AF"))&gt;0," P01"," ")</f>
        <v xml:space="preserve"> </v>
      </c>
      <c r="AA75" s="78" t="str">
        <f>IF(SUM(COUNTIFS('Planificación 2026-1'!E:E,"FILIAL",'Planificación 2026-1'!W:W,C75,'Planificación 2026-1'!G:G,"EN"))&gt;0,"P02"," ")</f>
        <v xml:space="preserve"> </v>
      </c>
      <c r="AB75" s="78" t="str">
        <f>IF(SUM(COUNTIFS('Planificación 2026-1'!E:E,"FILIAL",'Planificación 2026-1'!W:W,C75,'Planificación 2026-1'!G:G,"IS"))&gt;0,"P03"," ")</f>
        <v xml:space="preserve"> </v>
      </c>
      <c r="AC75" s="78" t="str">
        <f>IF(SUM(COUNTIFS('Planificación 2026-1'!E:E,"FILIAL",'Planificación 2026-1'!W:W,C75,'Planificación 2026-1'!G:G,"PS"))&gt;0,"P04"," ")</f>
        <v>P04</v>
      </c>
      <c r="AD75" s="78"/>
      <c r="AE75" s="78" t="str">
        <f>IF(SUM(COUNTIFS('Planificación 2026-1'!E:E,"FILIAL",'Planificación 2026-1'!W:W,C75,'Planificación 2026-1'!G:G,"IN"))&gt;0,"P06"," ")</f>
        <v xml:space="preserve"> </v>
      </c>
      <c r="AF75" s="78" t="str">
        <f>IF(SUM(COUNTIFS('Planificación 2026-1'!E:E,"FILIAL",'Planificación 2026-1'!W:W,C75,'Planificación 2026-1'!G:G,"CA"))&gt;0,"P07"," ")</f>
        <v xml:space="preserve"> </v>
      </c>
      <c r="AG75" s="78" t="str">
        <f>IF(SUM(COUNTIFS('Planificación 2026-1'!E:E,"FILIAL",'Planificación 2026-1'!W:W,C75,'Planificación 2026-1'!G:G,"DE"))&gt;0,"P08"," ")</f>
        <v xml:space="preserve"> </v>
      </c>
      <c r="AH75" s="78" t="str">
        <f>IF(SUM(COUNTIFS('Planificación 2026-1'!E:E,"FILIAL",'Planificación 2026-1'!W:W,C75,'Planificación 2026-1'!G:G,"OB"))&gt;0,"P09"," ")</f>
        <v xml:space="preserve"> </v>
      </c>
      <c r="AI75" s="78" t="str">
        <f>IF(SUM(COUNTIFS('Planificación 2026-1'!E:E,"FILIAL",'Planificación 2026-1'!W:W,C75,'Planificación 2026-1'!G:G,"MH"))&gt;0,"P31"," ")</f>
        <v xml:space="preserve"> </v>
      </c>
      <c r="AJ75" s="78" t="str">
        <f>IF(SUM(COUNTIFS('Planificación 2026-1'!E:E,"FILIAL",'Planificación 2026-1'!W:W,C75,'Planificación 2026-1'!G:G,"IC"))&gt;0,"P32"," ")</f>
        <v xml:space="preserve"> </v>
      </c>
      <c r="AK75" s="78" t="str">
        <f>IF(SUM(COUNTIFS('Planificación 2026-1'!E:E,"FILIAL",'Planificación 2026-1'!W:W,C75,'Planificación 2026-1'!G:G,"AR"))&gt;0,"P34"," ")</f>
        <v xml:space="preserve"> </v>
      </c>
      <c r="AL75" s="78" t="str">
        <f>IF(SUM(COUNTIFS('Planificación 2026-1'!E:E,"FILIAL",'Planificación 2026-1'!W:W,C75,'Planificación 2026-1'!G:G,"T1"))&gt;0,"P35"," ")</f>
        <v xml:space="preserve"> </v>
      </c>
      <c r="AM75" s="78" t="str">
        <f>IF(SUM(COUNTIFS('Planificación 2026-1'!E:E,"FILIAL",'Planificación 2026-1'!W:W,C75,'Planificación 2026-1'!G:G,"T3"))&gt;0,"P36"," ")</f>
        <v xml:space="preserve"> </v>
      </c>
      <c r="AN75" s="78" t="str">
        <f>IF(SUM(COUNTIFS('Planificación 2026-1'!E:E,"FILIAL",'Planificación 2026-1'!W:W,C75,'Planificación 2026-1'!G:G,"T2"))&gt;0,"P37"," ")</f>
        <v xml:space="preserve"> </v>
      </c>
      <c r="AO75" s="78" t="str">
        <f>IF(SUM(COUNTIFS('Planificación 2026-1'!E:E,"FILIAL",'Planificación 2026-1'!W:W,C75,'Planificación 2026-1'!G:G,"AE"))&gt;0,"P38"," ")</f>
        <v xml:space="preserve"> </v>
      </c>
      <c r="AP75" s="78" t="str">
        <f>IF(SUM(COUNTIFS('Planificación 2026-1'!E:E,"FILIAL",'Planificación 2026-1'!W:W,C75,'Planificación 2026-1'!G:G,"T4"))&gt;0,"P55"," ")</f>
        <v xml:space="preserve"> </v>
      </c>
      <c r="AQ75" s="78" t="str">
        <f>IF(SUM(COUNTIFS('Planificación 2026-1'!E:E,"SUNAMPE",'Planificación 2026-1'!W:W,C75,'Planificación 2026-1'!G:G,"AF"))&gt;0," P01"," ")</f>
        <v xml:space="preserve"> </v>
      </c>
      <c r="AR75" s="78" t="str">
        <f>IF(SUM(COUNTIFS('Planificación 2026-1'!E:E,"SUNAMPE",'Planificación 2026-1'!W:W,C75,'Planificación 2026-1'!G:G,"EN"))&gt;0,"P02"," ")</f>
        <v xml:space="preserve"> </v>
      </c>
      <c r="AS75" s="78" t="str">
        <f>IF(SUM(COUNTIFS('Planificación 2026-1'!E:E,"SUNAMPE",'Planificación 2026-1'!W:W,C75,'Planificación 2026-1'!G:G,"IS"))&gt;0,"P03"," ")</f>
        <v xml:space="preserve"> </v>
      </c>
      <c r="AT75" s="78" t="str">
        <f>IF(SUM(COUNTIFS('Planificación 2026-1'!E:E,"SUNAMPE",'Planificación 2026-1'!W:W,C75,'Planificación 2026-1'!G:G,"PS"))&gt;0,"P04"," ")</f>
        <v xml:space="preserve"> </v>
      </c>
      <c r="AU75" s="78"/>
      <c r="AV75" s="78" t="str">
        <f>IF(SUM(COUNTIFS('Planificación 2026-1'!E:E,"SUNAMPE",'Planificación 2026-1'!W:W,C75,'Planificación 2026-1'!G:G,"IN"))&gt;0,"P06"," ")</f>
        <v xml:space="preserve"> </v>
      </c>
      <c r="AW75" s="78" t="str">
        <f>IF(SUM(COUNTIFS('Planificación 2026-1'!E:E,"SUNAMPE",'Planificación 2026-1'!W:W,C75,'Planificación 2026-1'!G:G,"CA"))&gt;0,"P07"," ")</f>
        <v xml:space="preserve"> </v>
      </c>
      <c r="AX75" s="78" t="str">
        <f>IF(SUM(COUNTIFS('Planificación 2026-1'!E:E,"SUNAMPE",'Planificación 2026-1'!W:W,C75,'Planificación 2026-1'!G:G,"DE"))&gt;0,"P08"," ")</f>
        <v xml:space="preserve"> </v>
      </c>
      <c r="AY75" s="78" t="str">
        <f>IF(SUM(COUNTIFS('Planificación 2026-1'!E:E,"SUNAMPE",'Planificación 2026-1'!W:W,C75,'Planificación 2026-1'!G:G,"OB"))&gt;0,"P09"," ")</f>
        <v xml:space="preserve"> </v>
      </c>
      <c r="AZ75" s="78" t="str">
        <f>IF(SUM(COUNTIFS('Planificación 2026-1'!E:E,"SUNAMPE",'Planificación 2026-1'!W:W,C75,'Planificación 2026-1'!G:G,"MH"))&gt;0,"P31"," ")</f>
        <v xml:space="preserve"> </v>
      </c>
      <c r="BA75" s="78" t="str">
        <f>IF(SUM(COUNTIFS('Planificación 2026-1'!E:E,"SUNAMPE",'Planificación 2026-1'!W:W,C75,'Planificación 2026-1'!G:G,"IC"))&gt;0,"P32"," ")</f>
        <v xml:space="preserve"> </v>
      </c>
      <c r="BB75" s="78" t="str">
        <f>IF(SUM(COUNTIFS('Planificación 2026-1'!E:E,"SUNAMPE",'Planificación 2026-1'!W:W,C75,'Planificación 2026-1'!G:G,"AR"))&gt;0,"P34"," ")</f>
        <v xml:space="preserve"> </v>
      </c>
      <c r="BC75" s="78" t="str">
        <f>IF(SUM(COUNTIFS('Planificación 2026-1'!E:E,"SUNAMPE",'Planificación 2026-1'!W:W,C75,'Planificación 2026-1'!G:G,"T1"))&gt;0,"P35"," ")</f>
        <v xml:space="preserve"> </v>
      </c>
      <c r="BD75" s="78" t="str">
        <f>IF(SUM(COUNTIFS('Planificación 2026-1'!E:E,"SUNAMPE",'Planificación 2026-1'!W:W,C75,'Planificación 2026-1'!G:G,"T3"))&gt;0,"P36"," ")</f>
        <v xml:space="preserve"> </v>
      </c>
      <c r="BE75" s="78" t="str">
        <f>IF(SUM(COUNTIFS('Planificación 2026-1'!E:E,"SUNAMPE",'Planificación 2026-1'!W:W,C75,'Planificación 2026-1'!G:G,"T2"))&gt;0,"P37"," ")</f>
        <v xml:space="preserve"> </v>
      </c>
      <c r="BF75" s="78" t="str">
        <f>IF(SUM(COUNTIFS('Planificación 2026-1'!E:E,"SUNAMPE",'Planificación 2026-1'!W:W,C75,'Planificación 2026-1'!G:G,"AE"))&gt;0,"P38"," ")</f>
        <v xml:space="preserve"> </v>
      </c>
      <c r="BG75" s="78" t="str">
        <f>IF(SUM(COUNTIFS('Planificación 2026-1'!E:E,"SUNAMPE",'Planificación 2026-1'!W:W,C75,'Planificación 2026-1'!G:G,"T4"))&gt;0,"P55"," ")</f>
        <v xml:space="preserve"> </v>
      </c>
      <c r="BH75" s="78" t="str">
        <f>IF(SUM(COUNTIFS('Planificación 2026-1'!E:E,"HUAURA",'Planificación 2026-1'!W:W,C75,'Planificación 2026-1'!G:G,"AF"))&gt;0," P01"," ")</f>
        <v xml:space="preserve"> </v>
      </c>
      <c r="BI75" s="78" t="str">
        <f>IF(SUM(COUNTIFS('Planificación 2026-1'!E:E,"HUAURA",'Planificación 2026-1'!W:W,C75,'Planificación 2026-1'!G:G,"EN"))&gt;0,"P02"," ")</f>
        <v xml:space="preserve"> </v>
      </c>
      <c r="BJ75" s="78" t="str">
        <f>IF(SUM(COUNTIFS('Planificación 2026-1'!E:E,"HUAURA",'Planificación 2026-1'!W:W,C75,'Planificación 2026-1'!G:G,"IS"))&gt;0,"P03"," ")</f>
        <v xml:space="preserve"> </v>
      </c>
      <c r="BK75" s="78" t="str">
        <f>IF(SUM(COUNTIFS('Planificación 2026-1'!E:E,"HUAURA",'Planificación 2026-1'!W:W,C75,'Planificación 2026-1'!G:G,"PS"))&gt;0,"P04"," ")</f>
        <v xml:space="preserve"> </v>
      </c>
      <c r="BL75" s="78"/>
      <c r="BM75" s="78" t="str">
        <f>IF(SUM(COUNTIFS('Planificación 2026-1'!E:E,"HUAURA",'Planificación 2026-1'!W:W,C75,'Planificación 2026-1'!G:G,"IN"))&gt;0,"P06"," ")</f>
        <v xml:space="preserve"> </v>
      </c>
      <c r="BN75" s="78" t="str">
        <f>IF(SUM(COUNTIFS('Planificación 2026-1'!E:E,"HUAURA",'Planificación 2026-1'!W:W,C75,'Planificación 2026-1'!G:G,"CA"))&gt;0,"P07"," ")</f>
        <v xml:space="preserve"> </v>
      </c>
      <c r="BO75" s="78" t="str">
        <f>IF(SUM(COUNTIFS('Planificación 2026-1'!E:E,"HUAURA",'Planificación 2026-1'!W:W,C75,'Planificación 2026-1'!G:G,"DE"))&gt;0,"P08"," ")</f>
        <v xml:space="preserve"> </v>
      </c>
      <c r="BP75" s="78" t="str">
        <f>IF(SUM(COUNTIFS('Planificación 2026-1'!E:E,"HUAURA",'Planificación 2026-1'!W:W,C75,'Planificación 2026-1'!G:G,"OB"))&gt;0,"P09"," ")</f>
        <v xml:space="preserve"> </v>
      </c>
      <c r="BQ75" s="78" t="str">
        <f>IF(SUM(COUNTIFS('Planificación 2026-1'!E:E,"HUAURA",'Planificación 2026-1'!W:W,C75,'Planificación 2026-1'!G:G,"MH"))&gt;0,"P31"," ")</f>
        <v xml:space="preserve"> </v>
      </c>
      <c r="BR75" s="78" t="str">
        <f>IF(SUM(COUNTIFS('Planificación 2026-1'!E:E,"HUAURA",'Planificación 2026-1'!W:W,C75,'Planificación 2026-1'!G:G,"IC"))&gt;0,"P32"," ")</f>
        <v xml:space="preserve"> </v>
      </c>
      <c r="BS75" s="78" t="str">
        <f>IF(SUM(COUNTIFS('Planificación 2026-1'!E:E,"HUAURA",'Planificación 2026-1'!W:W,C75,'Planificación 2026-1'!G:G,"AR"))&gt;0,"P34"," ")</f>
        <v xml:space="preserve"> </v>
      </c>
      <c r="BT75" s="78" t="str">
        <f>IF(SUM(COUNTIFS('Planificación 2026-1'!E:E,"HUAURA",'Planificación 2026-1'!W:W,C75,'Planificación 2026-1'!G:G,"T1"))&gt;0,"P35"," ")</f>
        <v xml:space="preserve"> </v>
      </c>
      <c r="BU75" s="78" t="str">
        <f>IF(SUM(COUNTIFS('Planificación 2026-1'!E:E,"HUAURA",'Planificación 2026-1'!W:W,C75,'Planificación 2026-1'!G:G,"T3"))&gt;0,"P36"," ")</f>
        <v xml:space="preserve"> </v>
      </c>
      <c r="BV75" s="78" t="str">
        <f>IF(SUM(COUNTIFS('Planificación 2026-1'!E:E,"HUAURA",'Planificación 2026-1'!W:W,C75,'Planificación 2026-1'!G:G,"T2"))&gt;0,"P37"," ")</f>
        <v xml:space="preserve"> </v>
      </c>
      <c r="BW75" s="78" t="str">
        <f>IF(SUM(COUNTIFS('Planificación 2026-1'!E:E,"HUAURA",'Planificación 2026-1'!W:W,C75,'Planificación 2026-1'!G:G,"AE"))&gt;0,"P38"," ")</f>
        <v xml:space="preserve"> </v>
      </c>
      <c r="BX75" s="78" t="str">
        <f>IF(SUM(COUNTIFS('Planificación 2026-1'!E:E,"HUAURA",'Planificación 2026-1'!W:W,C75,'Planificación 2026-1'!G:G,"T4"))&gt;0,"P55"," ")</f>
        <v xml:space="preserve"> </v>
      </c>
      <c r="BY75" s="79">
        <f>SUMIFS('Planificación 2026-1'!R:R,'Planificación 2026-1'!W:W,C75,'Planificación 2026-1'!G:G,"AF",'Planificación 2026-1'!H:H,"&gt;2")</f>
        <v>0</v>
      </c>
      <c r="BZ75" s="79">
        <f>SUMIFS('Planificación 2026-1'!R:R,'Planificación 2026-1'!W:W,C75,'Planificación 2026-1'!G:G,"EN",'Planificación 2026-1'!H:H,"&gt;2")</f>
        <v>0</v>
      </c>
      <c r="CA75" s="79">
        <f>SUMIFS('Planificación 2026-1'!R:R,'Planificación 2026-1'!W:W,C75,'Planificación 2026-1'!G:G,"IS",'Planificación 2026-1'!H:H,"&gt;2")</f>
        <v>0</v>
      </c>
      <c r="CB75" s="79">
        <f>SUMIFS('Planificación 2026-1'!R:R,'Planificación 2026-1'!W:W,C75,'Planificación 2026-1'!G:G,"PS",'Planificación 2026-1'!H:H,"&gt;2")</f>
        <v>13</v>
      </c>
      <c r="CC75" s="79">
        <f>SUMIFS('Planificación 2026-1'!R:R,'Planificación 2026-1'!W:W,C75,'Planificación 2026-1'!G:G,"IN",'Planificación 2026-1'!H:H,"&gt;2")</f>
        <v>0</v>
      </c>
      <c r="CD75" s="79">
        <f>SUMIFS('Planificación 2026-1'!R:R,'Planificación 2026-1'!W:W,C75,'Planificación 2026-1'!G:G,"CA",'Planificación 2026-1'!H:H,"&gt;2")</f>
        <v>0</v>
      </c>
      <c r="CE75" s="79">
        <f>SUMIFS('Planificación 2026-1'!R:R,'Planificación 2026-1'!W:W,C75,'Planificación 2026-1'!G:G,"DE",'Planificación 2026-1'!H:H,"&gt;2")</f>
        <v>0</v>
      </c>
      <c r="CF75" s="79">
        <f>SUMIFS('Planificación 2026-1'!R:R,'Planificación 2026-1'!W:W,C75,'Planificación 2026-1'!G:G,"OB",'Planificación 2026-1'!H:H,"&gt;2")</f>
        <v>0</v>
      </c>
      <c r="CG75" s="79">
        <f>SUMIFS('Planificación 2026-1'!R:R,'Planificación 2026-1'!W:W,C75,'Planificación 2026-1'!G:G,"MH",'Planificación 2026-1'!H:H,"&gt;2")</f>
        <v>0</v>
      </c>
      <c r="CH75" s="79">
        <f>SUMIFS('Planificación 2026-1'!R:R,'Planificación 2026-1'!W:W,C75,'Planificación 2026-1'!G:G,"IC",'Planificación 2026-1'!H:H,"&gt;2")</f>
        <v>0</v>
      </c>
      <c r="CI75" s="79">
        <f>SUMIFS('Planificación 2026-1'!R:R,'Planificación 2026-1'!W:W,C75,'Planificación 2026-1'!G:G,"AR",'Planificación 2026-1'!H:H,"&gt;2")</f>
        <v>0</v>
      </c>
      <c r="CJ75" s="79">
        <f>SUMIFS('Planificación 2026-1'!R:R,'Planificación 2026-1'!W:W,C75,'Planificación 2026-1'!G:G,"T1",'Planificación 2026-1'!H:H,"&gt;2")</f>
        <v>0</v>
      </c>
      <c r="CK75" s="79">
        <f>SUMIFS('Planificación 2026-1'!R:R,'Planificación 2026-1'!W:W,C75,'Planificación 2026-1'!G:G,"T3",'Planificación 2026-1'!H:H,"&gt;2")</f>
        <v>0</v>
      </c>
      <c r="CL75" s="79">
        <f>SUMIFS('Planificación 2026-1'!R:R,'Planificación 2026-1'!W:W,C75,'Planificación 2026-1'!G:G,"T2",'Planificación 2026-1'!H:H,"&gt;2")</f>
        <v>0</v>
      </c>
      <c r="CM75" s="79">
        <f>SUMIFS('Planificación 2026-1'!R:R,'Planificación 2026-1'!W:W,C75,'Planificación 2026-1'!G:G,"AE",'Planificación 2026-1'!H:H,"&gt;2")</f>
        <v>0</v>
      </c>
      <c r="CN75" s="79">
        <f>SUMIFS('Planificación 2026-1'!R:R,'Planificación 2026-1'!W:W,C75,'Planificación 2026-1'!G:G,"T4",'Planificación 2026-1'!H:H,"&gt;2")</f>
        <v>0</v>
      </c>
      <c r="CO75" s="79">
        <f>SUMIFS('Planificación 2026-1'!R:R,'Planificación 2026-1'!W:W,C75,'Planificación 2026-1'!G:G,"AF",'Planificación 2026-1'!H:H,"&lt;3")</f>
        <v>0</v>
      </c>
      <c r="CP75" s="79">
        <f>SUMIFS('Planificación 2026-1'!R:R,'Planificación 2026-1'!W:W,C75,'Planificación 2026-1'!G:G,"EN",'Planificación 2026-1'!H:H,"&lt;3")</f>
        <v>0</v>
      </c>
      <c r="CQ75" s="79">
        <f>SUMIFS('Planificación 2026-1'!R:R,'Planificación 2026-1'!W:W,C75,'Planificación 2026-1'!G:G,"IS",'Planificación 2026-1'!H:H,"&lt;3")</f>
        <v>0</v>
      </c>
      <c r="CR75" s="79">
        <f>SUMIFS('Planificación 2026-1'!R:R,'Planificación 2026-1'!W:W,C75,'Planificación 2026-1'!G:G,"PS",'Planificación 2026-1'!H:H,"&lt;3")</f>
        <v>0</v>
      </c>
      <c r="CS75" s="79">
        <f>SUMIFS('Planificación 2026-1'!R:R,'Planificación 2026-1'!W:W,C75,'Planificación 2026-1'!G:G,"IN",'Planificación 2026-1'!H:H,"&lt;3")</f>
        <v>0</v>
      </c>
      <c r="CT75" s="79">
        <f>SUMIFS('Planificación 2026-1'!R:R,'Planificación 2026-1'!W:W,C75,'Planificación 2026-1'!G:G,"CA",'Planificación 2026-1'!H:H,"&lt;3")</f>
        <v>0</v>
      </c>
      <c r="CU75" s="79">
        <f>SUMIFS('Planificación 2026-1'!R:R,'Planificación 2026-1'!W:W,C75,'Planificación 2026-1'!G:G,"DE",'Planificación 2026-1'!H:H,"&lt;3")</f>
        <v>0</v>
      </c>
      <c r="CV75" s="79">
        <f>SUMIFS('Planificación 2026-1'!R:R,'Planificación 2026-1'!W:W,C75,'Planificación 2026-1'!G:G,"OB",'Planificación 2026-1'!H:H,"&lt;3")</f>
        <v>0</v>
      </c>
      <c r="CW75" s="79">
        <f>SUMIFS('Planificación 2026-1'!R:R,'Planificación 2026-1'!W:W,C75,'Planificación 2026-1'!G:G,"MH",'Planificación 2026-1'!H:H,"&lt;3")</f>
        <v>0</v>
      </c>
      <c r="CX75" s="79">
        <f>SUMIFS('Planificación 2026-1'!R:R,'Planificación 2026-1'!W:W,C75,'Planificación 2026-1'!G:G,"IC",'Planificación 2026-1'!H:H,"&lt;3")</f>
        <v>0</v>
      </c>
      <c r="CY75" s="79">
        <f>SUMIFS('Planificación 2026-1'!R:R,'Planificación 2026-1'!W:W,C75,'Planificación 2026-1'!G:G,"AR",'Planificación 2026-1'!H:H,"&lt;3")</f>
        <v>0</v>
      </c>
      <c r="CZ75" s="79">
        <f>SUMIFS('Planificación 2026-1'!R:R,'Planificación 2026-1'!W:W,C75,'Planificación 2026-1'!G:G,"T1",'Planificación 2026-1'!H:H,"&lt;3")</f>
        <v>0</v>
      </c>
      <c r="DA75" s="79">
        <f>SUMIFS('Planificación 2026-1'!R:R,'Planificación 2026-1'!W:W,C75,'Planificación 2026-1'!G:G,"T3",'Planificación 2026-1'!H:H,"&lt;3")</f>
        <v>0</v>
      </c>
      <c r="DB75" s="79">
        <f>SUMIFS('Planificación 2026-1'!R:R,'Planificación 2026-1'!W:W,C75,'Planificación 2026-1'!G:G,"T2",'Planificación 2026-1'!H:H,"&lt;3")</f>
        <v>0</v>
      </c>
      <c r="DC75" s="79">
        <f>SUMIFS('Planificación 2026-1'!R:R,'Planificación 2026-1'!W:W,C75,'Planificación 2026-1'!G:G,"AE",'Planificación 2026-1'!H:H,"&lt;3")</f>
        <v>0</v>
      </c>
      <c r="DD75" s="79">
        <f>SUMIFS('Planificación 2026-1'!R:R,'Planificación 2026-1'!W:W,C75,'Planificación 2026-1'!G:G,"T4",'Planificación 2026-1'!H:H,"&lt;3")</f>
        <v>0</v>
      </c>
      <c r="DE75" s="78" t="str">
        <f t="shared" si="18"/>
        <v/>
      </c>
      <c r="DF75" s="30">
        <f>IF(C75="","",SUMIFS('Planificación 2026-1'!R:R,'Planificación 2026-1'!W:W,C75,'Planificación 2026-1'!E:E,"PRINCIPAL",'Planificación 2026-1'!X:X,"VIRTUAL"))</f>
        <v>0</v>
      </c>
      <c r="DG75" s="30">
        <f>IF(C75="","",SUMIFS('Planificación 2026-1'!R:R,'Planificación 2026-1'!W:W,C75,'Planificación 2026-1'!E:E,"PRINCIPAL",'Planificación 2026-1'!X:X,"PRESENCIAL"))</f>
        <v>0</v>
      </c>
      <c r="DH75" s="30">
        <f>IF(C75="","",SUMIFS('Planificación 2026-1'!R:R,'Planificación 2026-1'!W:W,C75,'Planificación 2026-1'!E:E,"PRINCIPAL",'Planificación 2026-1'!X:X,"HIBRIDO PRESENCIAL"))</f>
        <v>0</v>
      </c>
      <c r="DI75" s="78" t="str">
        <f t="shared" si="19"/>
        <v>P04</v>
      </c>
      <c r="DJ75" s="78">
        <f>IF(C75="","",SUMIFS('Planificación 2026-1'!R:R,'Planificación 2026-1'!W:W,C75,'Planificación 2026-1'!E:E,"FILIAL",'Planificación 2026-1'!X:X,"VIRTUAL"))</f>
        <v>8</v>
      </c>
      <c r="DK75" s="80">
        <f>IF(C75="","",SUMIFS('Planificación 2026-1'!R:R,'Planificación 2026-1'!W:W,C75,'Planificación 2026-1'!E:E,"FILIAL",'Planificación 2026-1'!X:X,"PRESENCIAL"))</f>
        <v>5</v>
      </c>
      <c r="DL75" s="42">
        <f>IF(C75="","",SUMIFS('Planificación 2026-1'!R:R,'Planificación 2026-1'!W:W,C75,'Planificación 2026-1'!E:E,"FILIAL",'Planificación 2026-1'!X:X,"HIBRIDO PRESENCIAL"))</f>
        <v>0</v>
      </c>
      <c r="DM75" s="81" t="str">
        <f t="shared" si="20"/>
        <v/>
      </c>
      <c r="DN75" s="78">
        <f>IF(C75="","",SUMIFS('Planificación 2026-1'!R:R,'Planificación 2026-1'!W:W,C75,'Planificación 2026-1'!E:E,"SUNAMPE",'Planificación 2026-1'!X:X,"VIRTUAL"))</f>
        <v>0</v>
      </c>
      <c r="DO75" s="42">
        <f>IF(C75="","",SUMIFS('Planificación 2026-1'!R:R,'Planificación 2026-1'!W:W,C75,'Planificación 2026-1'!E:E,"SUNAMPE",'Planificación 2026-1'!X:X,"PRESENCIAL"))</f>
        <v>0</v>
      </c>
      <c r="DP75" s="81" t="str">
        <f t="shared" si="21"/>
        <v/>
      </c>
      <c r="DQ75" s="78">
        <f>IF(C75="","",SUMIFS('Planificación 2026-1'!R:R,'Planificación 2026-1'!W:W,C75,'Planificación 2026-1'!E:E,"HUAURA",'Planificación 2026-1'!X:X,"VIRTUAL"))</f>
        <v>0</v>
      </c>
      <c r="DR75" s="42">
        <f>IF(C75="","",SUMIFS('Planificación 2026-1'!R:R,'Planificación 2026-1'!W:W,C75,'Planificación 2026-1'!E:E,"HUAURA",'Planificación 2026-1'!X:X,"PRESENCIAL"))</f>
        <v>0</v>
      </c>
      <c r="DS75" s="48">
        <f>SUMIFS('Planificación 2026-1'!R:R,'Planificación 2026-1'!W:W,C75,'Planificación 2026-1'!E:E,"PRINCIPAL",'Planificación 2026-1'!X:X,"VIRTUAL",'Planificación 2026-1'!H:H,"&gt;2")</f>
        <v>0</v>
      </c>
      <c r="DT75" s="48">
        <f>SUMIFS('Planificación 2026-1'!R:R,'Planificación 2026-1'!W:W,C75,'Planificación 2026-1'!E:E,"PRINCIPAL",'Planificación 2026-1'!X:X,"&lt;&gt;VIRTUAL",'Planificación 2026-1'!H:H,"&gt;2")</f>
        <v>0</v>
      </c>
      <c r="DU75" s="48">
        <f>SUMIFS('Planificación 2026-1'!R:R,'Planificación 2026-1'!W:W,C75,'Planificación 2026-1'!E:E,"SUNAMPE",'Planificación 2026-1'!X:X,"VIRTUAL",'Planificación 2026-1'!H:H,"&gt;2")</f>
        <v>0</v>
      </c>
      <c r="DV75" s="48">
        <f>SUMIFS('Planificación 2026-1'!R:R,'Planificación 2026-1'!W:W,C75,'Planificación 2026-1'!E:E,"SUNAMPE",'Planificación 2026-1'!X:X,"&lt;&gt;VIRTUAL",'Planificación 2026-1'!H:H,"&gt;2")</f>
        <v>0</v>
      </c>
      <c r="DW75" s="48">
        <f>SUMIFS('Planificación 2026-1'!R:R,'Planificación 2026-1'!W:W,C75,'Planificación 2026-1'!E:E,"FILIAL",'Planificación 2026-1'!X:X,"VIRTUAL",'Planificación 2026-1'!H:H,"&gt;2")</f>
        <v>8</v>
      </c>
      <c r="DX75" s="48">
        <f>SUMIFS('Planificación 2026-1'!R:R,'Planificación 2026-1'!W:W,C75,'Planificación 2026-1'!E:E,"FILIAL",'Planificación 2026-1'!X:X,"&lt;&gt;VIRTUAL",'Planificación 2026-1'!H:H,"&gt;2")</f>
        <v>5</v>
      </c>
      <c r="DY75" s="48">
        <f>SUMIFS('Planificación 2026-1'!R:R,'Planificación 2026-1'!W:W,C75,'Planificación 2026-1'!E:E,"PORUMA",'Planificación 2026-1'!X:X,"VIRTUAL",'Planificación 2026-1'!H:H,"&gt;2")</f>
        <v>0</v>
      </c>
      <c r="DZ75" s="48">
        <f>SUMIFS('Planificación 2026-1'!R:R,'Planificación 2026-1'!W:W,C75,'Planificación 2026-1'!E:E,"PORUMA",'Planificación 2026-1'!X:X,"&lt;&gt;VIRTUAL",'Planificación 2026-1'!H:H,"&gt;2")</f>
        <v>0</v>
      </c>
      <c r="EA75" s="48">
        <f>SUMIFS('Planificación 2026-1'!R:R,'Planificación 2026-1'!W:W,C75,'Planificación 2026-1'!E:E,"HUAURA",'Planificación 2026-1'!X:X,"VIRTUAL",'Planificación 2026-1'!H:H,"&gt;2")</f>
        <v>0</v>
      </c>
      <c r="EB75" s="48">
        <f>SUMIFS('Planificación 2026-1'!R:R,'Planificación 2026-1'!W:W,C75,'Planificación 2026-1'!E:E,"HUAURA",'Planificación 2026-1'!X:X,"&lt;&gt;VIRTUAL",'Planificación 2026-1'!H:H,"&gt;2")</f>
        <v>0</v>
      </c>
      <c r="EC75" s="48">
        <f>SUMIFS('Planificación 2026-1'!R:R,'Planificación 2026-1'!W:W,C75,'Planificación 2026-1'!E:E,"PRINCIPAL",'Planificación 2026-1'!X:X,"VIRTUAL",'Planificación 2026-1'!H:H,"&lt;3")</f>
        <v>0</v>
      </c>
      <c r="ED75" s="48">
        <f>SUMIFS('Planificación 2026-1'!R:R,'Planificación 2026-1'!W:W,C75,'Planificación 2026-1'!E:E,"PRINCIPAL",'Planificación 2026-1'!X:X,"&lt;&gt;VIRTUAL",'Planificación 2026-1'!H:H,"&lt;3")</f>
        <v>0</v>
      </c>
      <c r="EE75" s="48">
        <f>SUMIFS('Planificación 2026-1'!R:R,'Planificación 2026-1'!W:W,C75,'Planificación 2026-1'!E:E,"SUNAMPE",'Planificación 2026-1'!X:X,"VIRTUAL",'Planificación 2026-1'!H:H,"&lt;3")</f>
        <v>0</v>
      </c>
      <c r="EF75" s="48">
        <f>SUMIFS('Planificación 2026-1'!R:R,'Planificación 2026-1'!W:W,C75,'Planificación 2026-1'!E:E,"SUNAMPE",'Planificación 2026-1'!X:X,"&lt;&gt;VIRTUAL",'Planificación 2026-1'!H:H,"&lt;3")</f>
        <v>0</v>
      </c>
      <c r="EG75" s="48">
        <f>SUMIFS('Planificación 2026-1'!R:R,'Planificación 2026-1'!W:W,C75,'Planificación 2026-1'!E:E,"FILIAL",'Planificación 2026-1'!X:X,"VIRTUAL",'Planificación 2026-1'!H:H,"&lt;3")</f>
        <v>0</v>
      </c>
      <c r="EH75" s="48">
        <f>SUMIFS('Planificación 2026-1'!R:R,'Planificación 2026-1'!W:W,C75,'Planificación 2026-1'!E:E,"FILIAL",'Planificación 2026-1'!X:X,"&lt;&gt;VIRTUAL",'Planificación 2026-1'!H:H,"&lt;3")</f>
        <v>0</v>
      </c>
      <c r="EI75" s="48">
        <f>SUMIFS('Planificación 2026-1'!R:R,'Planificación 2026-1'!W:W,C75,'Planificación 2026-1'!E:E,"PORUMA",'Planificación 2026-1'!X:X,"VIRTUAL",'Planificación 2026-1'!H:H,"&lt;3")</f>
        <v>0</v>
      </c>
      <c r="EJ75" s="48">
        <f>SUMIFS('Planificación 2026-1'!R:R,'Planificación 2026-1'!W:W,C75,'Planificación 2026-1'!E:E,"PORUMA",'Planificación 2026-1'!X:X,"&lt;&gt;VIRTUAL",'Planificación 2026-1'!H:H,"&lt;3")</f>
        <v>0</v>
      </c>
      <c r="EK75" s="48">
        <f>SUMIFS('Planificación 2026-1'!R:R,'Planificación 2026-1'!W:W,C75,'Planificación 2026-1'!E:E,"HUAURA",'Planificación 2026-1'!X:X,"VIRTUAL",'Planificación 2026-1'!H:H,"&lt;3")</f>
        <v>0</v>
      </c>
      <c r="EL75" s="48">
        <f>SUMIFS('Planificación 2026-1'!R:R,'Planificación 2026-1'!W:W,C75,'Planificación 2026-1'!E:E,"HUAURA",'Planificación 2026-1'!X:X,"&lt;&gt;VIRTUAL",'Planificación 2026-1'!H:H,"&lt;3")</f>
        <v>0</v>
      </c>
      <c r="EM75" s="48">
        <f t="shared" si="22"/>
        <v>13</v>
      </c>
      <c r="EN75" s="48">
        <f t="shared" si="23"/>
        <v>0</v>
      </c>
      <c r="EO75" s="48">
        <f t="shared" si="24"/>
        <v>0</v>
      </c>
      <c r="EP75" s="48">
        <f t="shared" si="25"/>
        <v>0</v>
      </c>
      <c r="EQ75" s="48">
        <f t="shared" si="26"/>
        <v>0</v>
      </c>
      <c r="ER75" s="48"/>
      <c r="ES75" s="48">
        <f t="shared" si="27"/>
        <v>8</v>
      </c>
      <c r="ET75" s="48">
        <f t="shared" si="28"/>
        <v>5</v>
      </c>
      <c r="EU75" s="48" t="b">
        <f t="shared" si="29"/>
        <v>1</v>
      </c>
      <c r="EV75" s="48" t="str">
        <f t="shared" si="30"/>
        <v>FILIAL-HUAURA</v>
      </c>
      <c r="EW75" s="48" t="str">
        <f t="shared" si="31"/>
        <v>MAS VIRTUAL</v>
      </c>
    </row>
    <row r="76" spans="1:153" x14ac:dyDescent="0.3">
      <c r="A76" s="53"/>
      <c r="B76" s="383">
        <v>73</v>
      </c>
      <c r="C76" s="107" t="s">
        <v>93</v>
      </c>
      <c r="D76" s="82">
        <f>SUMIF('Planificación 2026-1'!W:W,C76,'Planificación 2026-1'!R:R)</f>
        <v>32</v>
      </c>
      <c r="E76" s="384" t="s">
        <v>341</v>
      </c>
      <c r="F76" s="107" t="s">
        <v>430</v>
      </c>
      <c r="G76" s="107" t="s">
        <v>279</v>
      </c>
      <c r="H76" s="107" t="s">
        <v>433</v>
      </c>
      <c r="I76" s="77" t="str">
        <f>IF(SUM(COUNTIFS('Planificación 2026-1'!E:E,"PRINCIPAL",'Planificación 2026-1'!W:W,C76,'Planificación 2026-1'!G:G,"AF"))&gt;0,"P01"," ")</f>
        <v xml:space="preserve"> </v>
      </c>
      <c r="J76" s="78" t="str">
        <f>IF(SUM(COUNTIFS('Planificación 2026-1'!E:E,"PRINCIPAL",'Planificación 2026-1'!W:W,C76,'Planificación 2026-1'!G:G,"EN"))&gt;0,"P02"," ")</f>
        <v xml:space="preserve"> </v>
      </c>
      <c r="K76" s="78" t="str">
        <f>IF(SUM(COUNTIFS('Planificación 2026-1'!E:E,"PRINCIPAL",'Planificación 2026-1'!W:W,C76,'Planificación 2026-1'!G:G,"IS"))&gt;0,"P03"," ")</f>
        <v xml:space="preserve"> </v>
      </c>
      <c r="L76" s="78" t="str">
        <f>IF(SUM(COUNTIFS('Planificación 2026-1'!E:E,"PRINCIPAL",'Planificación 2026-1'!W:W,C76,'Planificación 2026-1'!G:G,"PS"))&gt;0,"P04"," ")</f>
        <v xml:space="preserve"> </v>
      </c>
      <c r="M76" s="78"/>
      <c r="N76" s="78" t="str">
        <f>IF(SUM(COUNTIFS('Planificación 2026-1'!E:E,"PRINCIPAL",'Planificación 2026-1'!W:W,C76,'Planificación 2026-1'!G:G,"IN"))&gt;0,"P06"," ")</f>
        <v xml:space="preserve"> </v>
      </c>
      <c r="O76" s="78" t="str">
        <f>IF(SUM(COUNTIFS('Planificación 2026-1'!E:E,"PRINCIPAL",'Planificación 2026-1'!W:W,C76,'Planificación 2026-1'!G:G,"CA"))&gt;0,"P07"," ")</f>
        <v xml:space="preserve"> </v>
      </c>
      <c r="P76" s="78" t="str">
        <f>IF(SUM(COUNTIFS('Planificación 2026-1'!E:E,"PRINCIPAL",'Planificación 2026-1'!W:W,C76,'Planificación 2026-1'!G:G,"DE"))&gt;0,"P08"," ")</f>
        <v xml:space="preserve"> </v>
      </c>
      <c r="Q76" s="78" t="str">
        <f>IF(SUM(COUNTIFS('Planificación 2026-1'!E:E,"PRINCIPAL",'Planificación 2026-1'!W:W,C76,'Planificación 2026-1'!G:G,"OB"))&gt;0,"P09"," ")</f>
        <v xml:space="preserve"> </v>
      </c>
      <c r="R76" s="78" t="str">
        <f>IF(SUM(COUNTIFS('Planificación 2026-1'!E:E,"PRINCIPAL",'Planificación 2026-1'!W:W,C76,'Planificación 2026-1'!G:G,"MH"))&gt;0,"P31"," ")</f>
        <v xml:space="preserve"> </v>
      </c>
      <c r="S76" s="78" t="str">
        <f>IF(SUM(COUNTIFS('Planificación 2026-1'!E:E,"PRINCIPAL",'Planificación 2026-1'!W:W,C76,'Planificación 2026-1'!G:G,"IC"))&gt;0,"P32"," ")</f>
        <v xml:space="preserve"> </v>
      </c>
      <c r="T76" s="78" t="str">
        <f>IF(SUM(COUNTIFS('Planificación 2026-1'!E:E,"PRINCIPAL",'Planificación 2026-1'!W:W,C76,'Planificación 2026-1'!G:G,"AR"))&gt;0,"P34"," ")</f>
        <v xml:space="preserve"> </v>
      </c>
      <c r="U76" s="78" t="str">
        <f>IF(SUM(COUNTIFS('Planificación 2026-1'!E:E,"PRINCIPAL",'Planificación 2026-1'!W:W,C76,'Planificación 2026-1'!G:G,"T1"))&gt;0,"P35"," ")</f>
        <v xml:space="preserve"> </v>
      </c>
      <c r="V76" s="78" t="str">
        <f>IF(SUM(COUNTIFS('Planificación 2026-1'!E:E,"PRINCIPAL",'Planificación 2026-1'!W:W,C76,'Planificación 2026-1'!G:G,"T3"))&gt;0,"P36"," ")</f>
        <v xml:space="preserve"> </v>
      </c>
      <c r="W76" s="78" t="str">
        <f>IF(SUM(COUNTIFS('Planificación 2026-1'!E:E,"PRINCIPAL",'Planificación 2026-1'!W:W,C76,'Planificación 2026-1'!G:G,"T2"))&gt;0,"P37"," ")</f>
        <v xml:space="preserve"> </v>
      </c>
      <c r="X76" s="78" t="str">
        <f>IF(SUM(COUNTIFS('Planificación 2026-1'!E:E,"PRINCIPAL",'Planificación 2026-1'!W:W,C76,'Planificación 2026-1'!G:G,"AE"))&gt;0,"P38"," ")</f>
        <v xml:space="preserve"> </v>
      </c>
      <c r="Y76" s="78" t="str">
        <f>IF(SUM(COUNTIFS('Planificación 2026-1'!E:E,"PRINCIPAL",'Planificación 2026-1'!W:W,C76,'Planificación 2026-1'!G:G,"T4"))&gt;0,"P55"," ")</f>
        <v xml:space="preserve"> </v>
      </c>
      <c r="Z76" s="78" t="str">
        <f>IF(SUM(COUNTIFS('Planificación 2026-1'!E:E,"FILIAL",'Planificación 2026-1'!W:W,C76,'Planificación 2026-1'!G:G,"AF"))&gt;0," P01"," ")</f>
        <v xml:space="preserve"> </v>
      </c>
      <c r="AA76" s="78" t="str">
        <f>IF(SUM(COUNTIFS('Planificación 2026-1'!E:E,"FILIAL",'Planificación 2026-1'!W:W,C76,'Planificación 2026-1'!G:G,"EN"))&gt;0,"P02"," ")</f>
        <v xml:space="preserve"> </v>
      </c>
      <c r="AB76" s="78" t="str">
        <f>IF(SUM(COUNTIFS('Planificación 2026-1'!E:E,"FILIAL",'Planificación 2026-1'!W:W,C76,'Planificación 2026-1'!G:G,"IS"))&gt;0,"P03"," ")</f>
        <v xml:space="preserve"> </v>
      </c>
      <c r="AC76" s="78" t="str">
        <f>IF(SUM(COUNTIFS('Planificación 2026-1'!E:E,"FILIAL",'Planificación 2026-1'!W:W,C76,'Planificación 2026-1'!G:G,"PS"))&gt;0,"P04"," ")</f>
        <v xml:space="preserve"> </v>
      </c>
      <c r="AD76" s="78"/>
      <c r="AE76" s="78" t="str">
        <f>IF(SUM(COUNTIFS('Planificación 2026-1'!E:E,"FILIAL",'Planificación 2026-1'!W:W,C76,'Planificación 2026-1'!G:G,"IN"))&gt;0,"P06"," ")</f>
        <v xml:space="preserve"> </v>
      </c>
      <c r="AF76" s="78" t="str">
        <f>IF(SUM(COUNTIFS('Planificación 2026-1'!E:E,"FILIAL",'Planificación 2026-1'!W:W,C76,'Planificación 2026-1'!G:G,"CA"))&gt;0,"P07"," ")</f>
        <v xml:space="preserve"> </v>
      </c>
      <c r="AG76" s="78" t="str">
        <f>IF(SUM(COUNTIFS('Planificación 2026-1'!E:E,"FILIAL",'Planificación 2026-1'!W:W,C76,'Planificación 2026-1'!G:G,"DE"))&gt;0,"P08"," ")</f>
        <v xml:space="preserve"> </v>
      </c>
      <c r="AH76" s="78" t="str">
        <f>IF(SUM(COUNTIFS('Planificación 2026-1'!E:E,"FILIAL",'Planificación 2026-1'!W:W,C76,'Planificación 2026-1'!G:G,"OB"))&gt;0,"P09"," ")</f>
        <v xml:space="preserve"> </v>
      </c>
      <c r="AI76" s="78" t="str">
        <f>IF(SUM(COUNTIFS('Planificación 2026-1'!E:E,"FILIAL",'Planificación 2026-1'!W:W,C76,'Planificación 2026-1'!G:G,"MH"))&gt;0,"P31"," ")</f>
        <v xml:space="preserve"> </v>
      </c>
      <c r="AJ76" s="78" t="str">
        <f>IF(SUM(COUNTIFS('Planificación 2026-1'!E:E,"FILIAL",'Planificación 2026-1'!W:W,C76,'Planificación 2026-1'!G:G,"IC"))&gt;0,"P32"," ")</f>
        <v xml:space="preserve"> </v>
      </c>
      <c r="AK76" s="78" t="str">
        <f>IF(SUM(COUNTIFS('Planificación 2026-1'!E:E,"FILIAL",'Planificación 2026-1'!W:W,C76,'Planificación 2026-1'!G:G,"AR"))&gt;0,"P34"," ")</f>
        <v xml:space="preserve"> </v>
      </c>
      <c r="AL76" s="78" t="str">
        <f>IF(SUM(COUNTIFS('Planificación 2026-1'!E:E,"FILIAL",'Planificación 2026-1'!W:W,C76,'Planificación 2026-1'!G:G,"T1"))&gt;0,"P35"," ")</f>
        <v xml:space="preserve"> </v>
      </c>
      <c r="AM76" s="78" t="str">
        <f>IF(SUM(COUNTIFS('Planificación 2026-1'!E:E,"FILIAL",'Planificación 2026-1'!W:W,C76,'Planificación 2026-1'!G:G,"T3"))&gt;0,"P36"," ")</f>
        <v xml:space="preserve"> </v>
      </c>
      <c r="AN76" s="78" t="str">
        <f>IF(SUM(COUNTIFS('Planificación 2026-1'!E:E,"FILIAL",'Planificación 2026-1'!W:W,C76,'Planificación 2026-1'!G:G,"T2"))&gt;0,"P37"," ")</f>
        <v xml:space="preserve"> </v>
      </c>
      <c r="AO76" s="78" t="str">
        <f>IF(SUM(COUNTIFS('Planificación 2026-1'!E:E,"FILIAL",'Planificación 2026-1'!W:W,C76,'Planificación 2026-1'!G:G,"AE"))&gt;0,"P38"," ")</f>
        <v xml:space="preserve"> </v>
      </c>
      <c r="AP76" s="78" t="str">
        <f>IF(SUM(COUNTIFS('Planificación 2026-1'!E:E,"FILIAL",'Planificación 2026-1'!W:W,C76,'Planificación 2026-1'!G:G,"T4"))&gt;0,"P55"," ")</f>
        <v xml:space="preserve"> </v>
      </c>
      <c r="AQ76" s="78" t="str">
        <f>IF(SUM(COUNTIFS('Planificación 2026-1'!E:E,"SUNAMPE",'Planificación 2026-1'!W:W,C76,'Planificación 2026-1'!G:G,"AF"))&gt;0," P01"," ")</f>
        <v xml:space="preserve"> </v>
      </c>
      <c r="AR76" s="78" t="str">
        <f>IF(SUM(COUNTIFS('Planificación 2026-1'!E:E,"SUNAMPE",'Planificación 2026-1'!W:W,C76,'Planificación 2026-1'!G:G,"EN"))&gt;0,"P02"," ")</f>
        <v xml:space="preserve"> </v>
      </c>
      <c r="AS76" s="78" t="str">
        <f>IF(SUM(COUNTIFS('Planificación 2026-1'!E:E,"SUNAMPE",'Planificación 2026-1'!W:W,C76,'Planificación 2026-1'!G:G,"IS"))&gt;0,"P03"," ")</f>
        <v xml:space="preserve"> </v>
      </c>
      <c r="AT76" s="78" t="str">
        <f>IF(SUM(COUNTIFS('Planificación 2026-1'!E:E,"SUNAMPE",'Planificación 2026-1'!W:W,C76,'Planificación 2026-1'!G:G,"PS"))&gt;0,"P04"," ")</f>
        <v xml:space="preserve"> </v>
      </c>
      <c r="AU76" s="78"/>
      <c r="AV76" s="78" t="str">
        <f>IF(SUM(COUNTIFS('Planificación 2026-1'!E:E,"SUNAMPE",'Planificación 2026-1'!W:W,C76,'Planificación 2026-1'!G:G,"IN"))&gt;0,"P06"," ")</f>
        <v xml:space="preserve"> </v>
      </c>
      <c r="AW76" s="78" t="str">
        <f>IF(SUM(COUNTIFS('Planificación 2026-1'!E:E,"SUNAMPE",'Planificación 2026-1'!W:W,C76,'Planificación 2026-1'!G:G,"CA"))&gt;0,"P07"," ")</f>
        <v xml:space="preserve"> </v>
      </c>
      <c r="AX76" s="78" t="str">
        <f>IF(SUM(COUNTIFS('Planificación 2026-1'!E:E,"SUNAMPE",'Planificación 2026-1'!W:W,C76,'Planificación 2026-1'!G:G,"DE"))&gt;0,"P08"," ")</f>
        <v xml:space="preserve"> </v>
      </c>
      <c r="AY76" s="78" t="str">
        <f>IF(SUM(COUNTIFS('Planificación 2026-1'!E:E,"SUNAMPE",'Planificación 2026-1'!W:W,C76,'Planificación 2026-1'!G:G,"OB"))&gt;0,"P09"," ")</f>
        <v xml:space="preserve"> </v>
      </c>
      <c r="AZ76" s="78" t="str">
        <f>IF(SUM(COUNTIFS('Planificación 2026-1'!E:E,"SUNAMPE",'Planificación 2026-1'!W:W,C76,'Planificación 2026-1'!G:G,"MH"))&gt;0,"P31"," ")</f>
        <v xml:space="preserve"> </v>
      </c>
      <c r="BA76" s="78" t="str">
        <f>IF(SUM(COUNTIFS('Planificación 2026-1'!E:E,"SUNAMPE",'Planificación 2026-1'!W:W,C76,'Planificación 2026-1'!G:G,"IC"))&gt;0,"P32"," ")</f>
        <v xml:space="preserve"> </v>
      </c>
      <c r="BB76" s="78" t="str">
        <f>IF(SUM(COUNTIFS('Planificación 2026-1'!E:E,"SUNAMPE",'Planificación 2026-1'!W:W,C76,'Planificación 2026-1'!G:G,"AR"))&gt;0,"P34"," ")</f>
        <v xml:space="preserve"> </v>
      </c>
      <c r="BC76" s="78" t="str">
        <f>IF(SUM(COUNTIFS('Planificación 2026-1'!E:E,"SUNAMPE",'Planificación 2026-1'!W:W,C76,'Planificación 2026-1'!G:G,"T1"))&gt;0,"P35"," ")</f>
        <v xml:space="preserve"> </v>
      </c>
      <c r="BD76" s="78" t="str">
        <f>IF(SUM(COUNTIFS('Planificación 2026-1'!E:E,"SUNAMPE",'Planificación 2026-1'!W:W,C76,'Planificación 2026-1'!G:G,"T3"))&gt;0,"P36"," ")</f>
        <v xml:space="preserve"> </v>
      </c>
      <c r="BE76" s="78" t="str">
        <f>IF(SUM(COUNTIFS('Planificación 2026-1'!E:E,"SUNAMPE",'Planificación 2026-1'!W:W,C76,'Planificación 2026-1'!G:G,"T2"))&gt;0,"P37"," ")</f>
        <v xml:space="preserve"> </v>
      </c>
      <c r="BF76" s="78" t="str">
        <f>IF(SUM(COUNTIFS('Planificación 2026-1'!E:E,"SUNAMPE",'Planificación 2026-1'!W:W,C76,'Planificación 2026-1'!G:G,"AE"))&gt;0,"P38"," ")</f>
        <v xml:space="preserve"> </v>
      </c>
      <c r="BG76" s="78" t="str">
        <f>IF(SUM(COUNTIFS('Planificación 2026-1'!E:E,"SUNAMPE",'Planificación 2026-1'!W:W,C76,'Planificación 2026-1'!G:G,"T4"))&gt;0,"P55"," ")</f>
        <v xml:space="preserve"> </v>
      </c>
      <c r="BH76" s="78" t="str">
        <f>IF(SUM(COUNTIFS('Planificación 2026-1'!E:E,"HUAURA",'Planificación 2026-1'!W:W,C76,'Planificación 2026-1'!G:G,"AF"))&gt;0," P01"," ")</f>
        <v xml:space="preserve"> </v>
      </c>
      <c r="BI76" s="78" t="str">
        <f>IF(SUM(COUNTIFS('Planificación 2026-1'!E:E,"HUAURA",'Planificación 2026-1'!W:W,C76,'Planificación 2026-1'!G:G,"EN"))&gt;0,"P02"," ")</f>
        <v>P02</v>
      </c>
      <c r="BJ76" s="78" t="str">
        <f>IF(SUM(COUNTIFS('Planificación 2026-1'!E:E,"HUAURA",'Planificación 2026-1'!W:W,C76,'Planificación 2026-1'!G:G,"IS"))&gt;0,"P03"," ")</f>
        <v xml:space="preserve"> </v>
      </c>
      <c r="BK76" s="78" t="str">
        <f>IF(SUM(COUNTIFS('Planificación 2026-1'!E:E,"HUAURA",'Planificación 2026-1'!W:W,C76,'Planificación 2026-1'!G:G,"PS"))&gt;0,"P04"," ")</f>
        <v>P04</v>
      </c>
      <c r="BL76" s="78"/>
      <c r="BM76" s="78" t="str">
        <f>IF(SUM(COUNTIFS('Planificación 2026-1'!E:E,"HUAURA",'Planificación 2026-1'!W:W,C76,'Planificación 2026-1'!G:G,"IN"))&gt;0,"P06"," ")</f>
        <v xml:space="preserve"> </v>
      </c>
      <c r="BN76" s="78" t="str">
        <f>IF(SUM(COUNTIFS('Planificación 2026-1'!E:E,"HUAURA",'Planificación 2026-1'!W:W,C76,'Planificación 2026-1'!G:G,"CA"))&gt;0,"P07"," ")</f>
        <v xml:space="preserve"> </v>
      </c>
      <c r="BO76" s="78" t="str">
        <f>IF(SUM(COUNTIFS('Planificación 2026-1'!E:E,"HUAURA",'Planificación 2026-1'!W:W,C76,'Planificación 2026-1'!G:G,"DE"))&gt;0,"P08"," ")</f>
        <v xml:space="preserve"> </v>
      </c>
      <c r="BP76" s="78" t="str">
        <f>IF(SUM(COUNTIFS('Planificación 2026-1'!E:E,"HUAURA",'Planificación 2026-1'!W:W,C76,'Planificación 2026-1'!G:G,"OB"))&gt;0,"P09"," ")</f>
        <v xml:space="preserve"> </v>
      </c>
      <c r="BQ76" s="78" t="str">
        <f>IF(SUM(COUNTIFS('Planificación 2026-1'!E:E,"HUAURA",'Planificación 2026-1'!W:W,C76,'Planificación 2026-1'!G:G,"MH"))&gt;0,"P31"," ")</f>
        <v xml:space="preserve"> </v>
      </c>
      <c r="BR76" s="78" t="str">
        <f>IF(SUM(COUNTIFS('Planificación 2026-1'!E:E,"HUAURA",'Planificación 2026-1'!W:W,C76,'Planificación 2026-1'!G:G,"IC"))&gt;0,"P32"," ")</f>
        <v xml:space="preserve"> </v>
      </c>
      <c r="BS76" s="78" t="str">
        <f>IF(SUM(COUNTIFS('Planificación 2026-1'!E:E,"HUAURA",'Planificación 2026-1'!W:W,C76,'Planificación 2026-1'!G:G,"AR"))&gt;0,"P34"," ")</f>
        <v xml:space="preserve"> </v>
      </c>
      <c r="BT76" s="78" t="str">
        <f>IF(SUM(COUNTIFS('Planificación 2026-1'!E:E,"HUAURA",'Planificación 2026-1'!W:W,C76,'Planificación 2026-1'!G:G,"T1"))&gt;0,"P35"," ")</f>
        <v xml:space="preserve"> </v>
      </c>
      <c r="BU76" s="78" t="str">
        <f>IF(SUM(COUNTIFS('Planificación 2026-1'!E:E,"HUAURA",'Planificación 2026-1'!W:W,C76,'Planificación 2026-1'!G:G,"T3"))&gt;0,"P36"," ")</f>
        <v xml:space="preserve"> </v>
      </c>
      <c r="BV76" s="78" t="str">
        <f>IF(SUM(COUNTIFS('Planificación 2026-1'!E:E,"HUAURA",'Planificación 2026-1'!W:W,C76,'Planificación 2026-1'!G:G,"T2"))&gt;0,"P37"," ")</f>
        <v xml:space="preserve"> </v>
      </c>
      <c r="BW76" s="78" t="str">
        <f>IF(SUM(COUNTIFS('Planificación 2026-1'!E:E,"HUAURA",'Planificación 2026-1'!W:W,C76,'Planificación 2026-1'!G:G,"AE"))&gt;0,"P38"," ")</f>
        <v xml:space="preserve"> </v>
      </c>
      <c r="BX76" s="78" t="str">
        <f>IF(SUM(COUNTIFS('Planificación 2026-1'!E:E,"HUAURA",'Planificación 2026-1'!W:W,C76,'Planificación 2026-1'!G:G,"T4"))&gt;0,"P55"," ")</f>
        <v xml:space="preserve"> </v>
      </c>
      <c r="BY76" s="79">
        <f>SUMIFS('Planificación 2026-1'!R:R,'Planificación 2026-1'!W:W,C76,'Planificación 2026-1'!G:G,"AF",'Planificación 2026-1'!H:H,"&gt;2")</f>
        <v>0</v>
      </c>
      <c r="BZ76" s="79">
        <f>SUMIFS('Planificación 2026-1'!R:R,'Planificación 2026-1'!W:W,C76,'Planificación 2026-1'!G:G,"EN",'Planificación 2026-1'!H:H,"&gt;2")</f>
        <v>0</v>
      </c>
      <c r="CA76" s="79">
        <f>SUMIFS('Planificación 2026-1'!R:R,'Planificación 2026-1'!W:W,C76,'Planificación 2026-1'!G:G,"IS",'Planificación 2026-1'!H:H,"&gt;2")</f>
        <v>0</v>
      </c>
      <c r="CB76" s="79">
        <f>SUMIFS('Planificación 2026-1'!R:R,'Planificación 2026-1'!W:W,C76,'Planificación 2026-1'!G:G,"PS",'Planificación 2026-1'!H:H,"&gt;2")</f>
        <v>0</v>
      </c>
      <c r="CC76" s="79">
        <f>SUMIFS('Planificación 2026-1'!R:R,'Planificación 2026-1'!W:W,C76,'Planificación 2026-1'!G:G,"IN",'Planificación 2026-1'!H:H,"&gt;2")</f>
        <v>0</v>
      </c>
      <c r="CD76" s="79">
        <f>SUMIFS('Planificación 2026-1'!R:R,'Planificación 2026-1'!W:W,C76,'Planificación 2026-1'!G:G,"CA",'Planificación 2026-1'!H:H,"&gt;2")</f>
        <v>0</v>
      </c>
      <c r="CE76" s="79">
        <f>SUMIFS('Planificación 2026-1'!R:R,'Planificación 2026-1'!W:W,C76,'Planificación 2026-1'!G:G,"DE",'Planificación 2026-1'!H:H,"&gt;2")</f>
        <v>0</v>
      </c>
      <c r="CF76" s="79">
        <f>SUMIFS('Planificación 2026-1'!R:R,'Planificación 2026-1'!W:W,C76,'Planificación 2026-1'!G:G,"OB",'Planificación 2026-1'!H:H,"&gt;2")</f>
        <v>0</v>
      </c>
      <c r="CG76" s="79">
        <f>SUMIFS('Planificación 2026-1'!R:R,'Planificación 2026-1'!W:W,C76,'Planificación 2026-1'!G:G,"MH",'Planificación 2026-1'!H:H,"&gt;2")</f>
        <v>0</v>
      </c>
      <c r="CH76" s="79">
        <f>SUMIFS('Planificación 2026-1'!R:R,'Planificación 2026-1'!W:W,C76,'Planificación 2026-1'!G:G,"IC",'Planificación 2026-1'!H:H,"&gt;2")</f>
        <v>0</v>
      </c>
      <c r="CI76" s="79">
        <f>SUMIFS('Planificación 2026-1'!R:R,'Planificación 2026-1'!W:W,C76,'Planificación 2026-1'!G:G,"AR",'Planificación 2026-1'!H:H,"&gt;2")</f>
        <v>0</v>
      </c>
      <c r="CJ76" s="79">
        <f>SUMIFS('Planificación 2026-1'!R:R,'Planificación 2026-1'!W:W,C76,'Planificación 2026-1'!G:G,"T1",'Planificación 2026-1'!H:H,"&gt;2")</f>
        <v>0</v>
      </c>
      <c r="CK76" s="79">
        <f>SUMIFS('Planificación 2026-1'!R:R,'Planificación 2026-1'!W:W,C76,'Planificación 2026-1'!G:G,"T3",'Planificación 2026-1'!H:H,"&gt;2")</f>
        <v>0</v>
      </c>
      <c r="CL76" s="79">
        <f>SUMIFS('Planificación 2026-1'!R:R,'Planificación 2026-1'!W:W,C76,'Planificación 2026-1'!G:G,"T2",'Planificación 2026-1'!H:H,"&gt;2")</f>
        <v>0</v>
      </c>
      <c r="CM76" s="79">
        <f>SUMIFS('Planificación 2026-1'!R:R,'Planificación 2026-1'!W:W,C76,'Planificación 2026-1'!G:G,"AE",'Planificación 2026-1'!H:H,"&gt;2")</f>
        <v>0</v>
      </c>
      <c r="CN76" s="79">
        <f>SUMIFS('Planificación 2026-1'!R:R,'Planificación 2026-1'!W:W,C76,'Planificación 2026-1'!G:G,"T4",'Planificación 2026-1'!H:H,"&gt;2")</f>
        <v>0</v>
      </c>
      <c r="CO76" s="79">
        <f>SUMIFS('Planificación 2026-1'!R:R,'Planificación 2026-1'!W:W,C76,'Planificación 2026-1'!G:G,"AF",'Planificación 2026-1'!H:H,"&lt;3")</f>
        <v>0</v>
      </c>
      <c r="CP76" s="79">
        <f>SUMIFS('Planificación 2026-1'!R:R,'Planificación 2026-1'!W:W,C76,'Planificación 2026-1'!G:G,"EN",'Planificación 2026-1'!H:H,"&lt;3")</f>
        <v>7</v>
      </c>
      <c r="CQ76" s="79">
        <f>SUMIFS('Planificación 2026-1'!R:R,'Planificación 2026-1'!W:W,C76,'Planificación 2026-1'!G:G,"IS",'Planificación 2026-1'!H:H,"&lt;3")</f>
        <v>0</v>
      </c>
      <c r="CR76" s="79">
        <f>SUMIFS('Planificación 2026-1'!R:R,'Planificación 2026-1'!W:W,C76,'Planificación 2026-1'!G:G,"PS",'Planificación 2026-1'!H:H,"&lt;3")</f>
        <v>25</v>
      </c>
      <c r="CS76" s="79">
        <f>SUMIFS('Planificación 2026-1'!R:R,'Planificación 2026-1'!W:W,C76,'Planificación 2026-1'!G:G,"IN",'Planificación 2026-1'!H:H,"&lt;3")</f>
        <v>0</v>
      </c>
      <c r="CT76" s="79">
        <f>SUMIFS('Planificación 2026-1'!R:R,'Planificación 2026-1'!W:W,C76,'Planificación 2026-1'!G:G,"CA",'Planificación 2026-1'!H:H,"&lt;3")</f>
        <v>0</v>
      </c>
      <c r="CU76" s="79">
        <f>SUMIFS('Planificación 2026-1'!R:R,'Planificación 2026-1'!W:W,C76,'Planificación 2026-1'!G:G,"DE",'Planificación 2026-1'!H:H,"&lt;3")</f>
        <v>0</v>
      </c>
      <c r="CV76" s="79">
        <f>SUMIFS('Planificación 2026-1'!R:R,'Planificación 2026-1'!W:W,C76,'Planificación 2026-1'!G:G,"OB",'Planificación 2026-1'!H:H,"&lt;3")</f>
        <v>0</v>
      </c>
      <c r="CW76" s="79">
        <f>SUMIFS('Planificación 2026-1'!R:R,'Planificación 2026-1'!W:W,C76,'Planificación 2026-1'!G:G,"MH",'Planificación 2026-1'!H:H,"&lt;3")</f>
        <v>0</v>
      </c>
      <c r="CX76" s="79">
        <f>SUMIFS('Planificación 2026-1'!R:R,'Planificación 2026-1'!W:W,C76,'Planificación 2026-1'!G:G,"IC",'Planificación 2026-1'!H:H,"&lt;3")</f>
        <v>0</v>
      </c>
      <c r="CY76" s="79">
        <f>SUMIFS('Planificación 2026-1'!R:R,'Planificación 2026-1'!W:W,C76,'Planificación 2026-1'!G:G,"AR",'Planificación 2026-1'!H:H,"&lt;3")</f>
        <v>0</v>
      </c>
      <c r="CZ76" s="79">
        <f>SUMIFS('Planificación 2026-1'!R:R,'Planificación 2026-1'!W:W,C76,'Planificación 2026-1'!G:G,"T1",'Planificación 2026-1'!H:H,"&lt;3")</f>
        <v>0</v>
      </c>
      <c r="DA76" s="79">
        <f>SUMIFS('Planificación 2026-1'!R:R,'Planificación 2026-1'!W:W,C76,'Planificación 2026-1'!G:G,"T3",'Planificación 2026-1'!H:H,"&lt;3")</f>
        <v>0</v>
      </c>
      <c r="DB76" s="79">
        <f>SUMIFS('Planificación 2026-1'!R:R,'Planificación 2026-1'!W:W,C76,'Planificación 2026-1'!G:G,"T2",'Planificación 2026-1'!H:H,"&lt;3")</f>
        <v>0</v>
      </c>
      <c r="DC76" s="79">
        <f>SUMIFS('Planificación 2026-1'!R:R,'Planificación 2026-1'!W:W,C76,'Planificación 2026-1'!G:G,"AE",'Planificación 2026-1'!H:H,"&lt;3")</f>
        <v>0</v>
      </c>
      <c r="DD76" s="79">
        <f>SUMIFS('Planificación 2026-1'!R:R,'Planificación 2026-1'!W:W,C76,'Planificación 2026-1'!G:G,"T4",'Planificación 2026-1'!H:H,"&lt;3")</f>
        <v>0</v>
      </c>
      <c r="DE76" s="78" t="str">
        <f t="shared" si="18"/>
        <v/>
      </c>
      <c r="DF76" s="30">
        <f>IF(C76="","",SUMIFS('Planificación 2026-1'!R:R,'Planificación 2026-1'!W:W,C76,'Planificación 2026-1'!E:E,"PRINCIPAL",'Planificación 2026-1'!X:X,"VIRTUAL"))</f>
        <v>0</v>
      </c>
      <c r="DG76" s="30">
        <f>IF(C76="","",SUMIFS('Planificación 2026-1'!R:R,'Planificación 2026-1'!W:W,C76,'Planificación 2026-1'!E:E,"PRINCIPAL",'Planificación 2026-1'!X:X,"PRESENCIAL"))</f>
        <v>0</v>
      </c>
      <c r="DH76" s="30">
        <f>IF(C76="","",SUMIFS('Planificación 2026-1'!R:R,'Planificación 2026-1'!W:W,C76,'Planificación 2026-1'!E:E,"PRINCIPAL",'Planificación 2026-1'!X:X,"HIBRIDO PRESENCIAL"))</f>
        <v>0</v>
      </c>
      <c r="DI76" s="78" t="str">
        <f t="shared" si="19"/>
        <v/>
      </c>
      <c r="DJ76" s="78">
        <f>IF(C76="","",SUMIFS('Planificación 2026-1'!R:R,'Planificación 2026-1'!W:W,C76,'Planificación 2026-1'!E:E,"FILIAL",'Planificación 2026-1'!X:X,"VIRTUAL"))</f>
        <v>0</v>
      </c>
      <c r="DK76" s="80">
        <f>IF(C76="","",SUMIFS('Planificación 2026-1'!R:R,'Planificación 2026-1'!W:W,C76,'Planificación 2026-1'!E:E,"FILIAL",'Planificación 2026-1'!X:X,"PRESENCIAL"))</f>
        <v>0</v>
      </c>
      <c r="DL76" s="42">
        <f>IF(C76="","",SUMIFS('Planificación 2026-1'!R:R,'Planificación 2026-1'!W:W,C76,'Planificación 2026-1'!E:E,"FILIAL",'Planificación 2026-1'!X:X,"HIBRIDO PRESENCIAL"))</f>
        <v>0</v>
      </c>
      <c r="DM76" s="81" t="str">
        <f t="shared" si="20"/>
        <v/>
      </c>
      <c r="DN76" s="78">
        <f>IF(C76="","",SUMIFS('Planificación 2026-1'!R:R,'Planificación 2026-1'!W:W,C76,'Planificación 2026-1'!E:E,"SUNAMPE",'Planificación 2026-1'!X:X,"VIRTUAL"))</f>
        <v>0</v>
      </c>
      <c r="DO76" s="42">
        <f>IF(C76="","",SUMIFS('Planificación 2026-1'!R:R,'Planificación 2026-1'!W:W,C76,'Planificación 2026-1'!E:E,"SUNAMPE",'Planificación 2026-1'!X:X,"PRESENCIAL"))</f>
        <v>0</v>
      </c>
      <c r="DP76" s="81" t="str">
        <f t="shared" si="21"/>
        <v>P02 P04</v>
      </c>
      <c r="DQ76" s="78">
        <f>IF(C76="","",SUMIFS('Planificación 2026-1'!R:R,'Planificación 2026-1'!W:W,C76,'Planificación 2026-1'!E:E,"HUAURA",'Planificación 2026-1'!X:X,"VIRTUAL"))</f>
        <v>0</v>
      </c>
      <c r="DR76" s="42">
        <f>IF(C76="","",SUMIFS('Planificación 2026-1'!R:R,'Planificación 2026-1'!W:W,C76,'Planificación 2026-1'!E:E,"HUAURA",'Planificación 2026-1'!X:X,"PRESENCIAL"))</f>
        <v>32</v>
      </c>
      <c r="DS76" s="48">
        <f>SUMIFS('Planificación 2026-1'!R:R,'Planificación 2026-1'!W:W,C76,'Planificación 2026-1'!E:E,"PRINCIPAL",'Planificación 2026-1'!X:X,"VIRTUAL",'Planificación 2026-1'!H:H,"&gt;2")</f>
        <v>0</v>
      </c>
      <c r="DT76" s="48">
        <f>SUMIFS('Planificación 2026-1'!R:R,'Planificación 2026-1'!W:W,C76,'Planificación 2026-1'!E:E,"PRINCIPAL",'Planificación 2026-1'!X:X,"&lt;&gt;VIRTUAL",'Planificación 2026-1'!H:H,"&gt;2")</f>
        <v>0</v>
      </c>
      <c r="DU76" s="48">
        <f>SUMIFS('Planificación 2026-1'!R:R,'Planificación 2026-1'!W:W,C76,'Planificación 2026-1'!E:E,"SUNAMPE",'Planificación 2026-1'!X:X,"VIRTUAL",'Planificación 2026-1'!H:H,"&gt;2")</f>
        <v>0</v>
      </c>
      <c r="DV76" s="48">
        <f>SUMIFS('Planificación 2026-1'!R:R,'Planificación 2026-1'!W:W,C76,'Planificación 2026-1'!E:E,"SUNAMPE",'Planificación 2026-1'!X:X,"&lt;&gt;VIRTUAL",'Planificación 2026-1'!H:H,"&gt;2")</f>
        <v>0</v>
      </c>
      <c r="DW76" s="48">
        <f>SUMIFS('Planificación 2026-1'!R:R,'Planificación 2026-1'!W:W,C76,'Planificación 2026-1'!E:E,"FILIAL",'Planificación 2026-1'!X:X,"VIRTUAL",'Planificación 2026-1'!H:H,"&gt;2")</f>
        <v>0</v>
      </c>
      <c r="DX76" s="48">
        <f>SUMIFS('Planificación 2026-1'!R:R,'Planificación 2026-1'!W:W,C76,'Planificación 2026-1'!E:E,"FILIAL",'Planificación 2026-1'!X:X,"&lt;&gt;VIRTUAL",'Planificación 2026-1'!H:H,"&gt;2")</f>
        <v>0</v>
      </c>
      <c r="DY76" s="48">
        <f>SUMIFS('Planificación 2026-1'!R:R,'Planificación 2026-1'!W:W,C76,'Planificación 2026-1'!E:E,"PORUMA",'Planificación 2026-1'!X:X,"VIRTUAL",'Planificación 2026-1'!H:H,"&gt;2")</f>
        <v>0</v>
      </c>
      <c r="DZ76" s="48">
        <f>SUMIFS('Planificación 2026-1'!R:R,'Planificación 2026-1'!W:W,C76,'Planificación 2026-1'!E:E,"PORUMA",'Planificación 2026-1'!X:X,"&lt;&gt;VIRTUAL",'Planificación 2026-1'!H:H,"&gt;2")</f>
        <v>0</v>
      </c>
      <c r="EA76" s="48">
        <f>SUMIFS('Planificación 2026-1'!R:R,'Planificación 2026-1'!W:W,C76,'Planificación 2026-1'!E:E,"HUAURA",'Planificación 2026-1'!X:X,"VIRTUAL",'Planificación 2026-1'!H:H,"&gt;2")</f>
        <v>0</v>
      </c>
      <c r="EB76" s="48">
        <f>SUMIFS('Planificación 2026-1'!R:R,'Planificación 2026-1'!W:W,C76,'Planificación 2026-1'!E:E,"HUAURA",'Planificación 2026-1'!X:X,"&lt;&gt;VIRTUAL",'Planificación 2026-1'!H:H,"&gt;2")</f>
        <v>0</v>
      </c>
      <c r="EC76" s="48">
        <f>SUMIFS('Planificación 2026-1'!R:R,'Planificación 2026-1'!W:W,C76,'Planificación 2026-1'!E:E,"PRINCIPAL",'Planificación 2026-1'!X:X,"VIRTUAL",'Planificación 2026-1'!H:H,"&lt;3")</f>
        <v>0</v>
      </c>
      <c r="ED76" s="48">
        <f>SUMIFS('Planificación 2026-1'!R:R,'Planificación 2026-1'!W:W,C76,'Planificación 2026-1'!E:E,"PRINCIPAL",'Planificación 2026-1'!X:X,"&lt;&gt;VIRTUAL",'Planificación 2026-1'!H:H,"&lt;3")</f>
        <v>0</v>
      </c>
      <c r="EE76" s="48">
        <f>SUMIFS('Planificación 2026-1'!R:R,'Planificación 2026-1'!W:W,C76,'Planificación 2026-1'!E:E,"SUNAMPE",'Planificación 2026-1'!X:X,"VIRTUAL",'Planificación 2026-1'!H:H,"&lt;3")</f>
        <v>0</v>
      </c>
      <c r="EF76" s="48">
        <f>SUMIFS('Planificación 2026-1'!R:R,'Planificación 2026-1'!W:W,C76,'Planificación 2026-1'!E:E,"SUNAMPE",'Planificación 2026-1'!X:X,"&lt;&gt;VIRTUAL",'Planificación 2026-1'!H:H,"&lt;3")</f>
        <v>0</v>
      </c>
      <c r="EG76" s="48">
        <f>SUMIFS('Planificación 2026-1'!R:R,'Planificación 2026-1'!W:W,C76,'Planificación 2026-1'!E:E,"FILIAL",'Planificación 2026-1'!X:X,"VIRTUAL",'Planificación 2026-1'!H:H,"&lt;3")</f>
        <v>0</v>
      </c>
      <c r="EH76" s="48">
        <f>SUMIFS('Planificación 2026-1'!R:R,'Planificación 2026-1'!W:W,C76,'Planificación 2026-1'!E:E,"FILIAL",'Planificación 2026-1'!X:X,"&lt;&gt;VIRTUAL",'Planificación 2026-1'!H:H,"&lt;3")</f>
        <v>0</v>
      </c>
      <c r="EI76" s="48">
        <f>SUMIFS('Planificación 2026-1'!R:R,'Planificación 2026-1'!W:W,C76,'Planificación 2026-1'!E:E,"PORUMA",'Planificación 2026-1'!X:X,"VIRTUAL",'Planificación 2026-1'!H:H,"&lt;3")</f>
        <v>0</v>
      </c>
      <c r="EJ76" s="48">
        <f>SUMIFS('Planificación 2026-1'!R:R,'Planificación 2026-1'!W:W,C76,'Planificación 2026-1'!E:E,"PORUMA",'Planificación 2026-1'!X:X,"&lt;&gt;VIRTUAL",'Planificación 2026-1'!H:H,"&lt;3")</f>
        <v>0</v>
      </c>
      <c r="EK76" s="48">
        <f>SUMIFS('Planificación 2026-1'!R:R,'Planificación 2026-1'!W:W,C76,'Planificación 2026-1'!E:E,"HUAURA",'Planificación 2026-1'!X:X,"VIRTUAL",'Planificación 2026-1'!H:H,"&lt;3")</f>
        <v>0</v>
      </c>
      <c r="EL76" s="48">
        <f>SUMIFS('Planificación 2026-1'!R:R,'Planificación 2026-1'!W:W,C76,'Planificación 2026-1'!E:E,"HUAURA",'Planificación 2026-1'!X:X,"&lt;&gt;VIRTUAL",'Planificación 2026-1'!H:H,"&lt;3")</f>
        <v>32</v>
      </c>
      <c r="EM76" s="48">
        <f t="shared" si="22"/>
        <v>0</v>
      </c>
      <c r="EN76" s="48">
        <f t="shared" si="23"/>
        <v>32</v>
      </c>
      <c r="EO76" s="48">
        <f t="shared" si="24"/>
        <v>0</v>
      </c>
      <c r="EP76" s="48">
        <f t="shared" si="25"/>
        <v>0</v>
      </c>
      <c r="EQ76" s="48">
        <f t="shared" si="26"/>
        <v>0</v>
      </c>
      <c r="ER76" s="48"/>
      <c r="ES76" s="48">
        <f t="shared" si="27"/>
        <v>0</v>
      </c>
      <c r="ET76" s="48">
        <f t="shared" si="28"/>
        <v>32</v>
      </c>
      <c r="EU76" s="48" t="b">
        <f t="shared" si="29"/>
        <v>1</v>
      </c>
      <c r="EV76" s="48" t="str">
        <f t="shared" si="30"/>
        <v/>
      </c>
      <c r="EW76" s="48" t="str">
        <f t="shared" si="31"/>
        <v>PRESENCIAL</v>
      </c>
    </row>
    <row r="77" spans="1:153" x14ac:dyDescent="0.3">
      <c r="A77" s="53"/>
      <c r="B77" s="383">
        <v>74</v>
      </c>
      <c r="C77" s="107" t="s">
        <v>84</v>
      </c>
      <c r="D77" s="82">
        <f>SUMIF('Planificación 2026-1'!W:W,C77,'Planificación 2026-1'!R:R)</f>
        <v>36</v>
      </c>
      <c r="E77" s="384" t="s">
        <v>341</v>
      </c>
      <c r="F77" s="107" t="s">
        <v>430</v>
      </c>
      <c r="G77" s="107" t="s">
        <v>328</v>
      </c>
      <c r="H77" s="387" t="s">
        <v>435</v>
      </c>
      <c r="I77" s="77" t="str">
        <f>IF(SUM(COUNTIFS('Planificación 2026-1'!E:E,"PRINCIPAL",'Planificación 2026-1'!W:W,C77,'Planificación 2026-1'!G:G,"AF"))&gt;0,"P01"," ")</f>
        <v xml:space="preserve"> </v>
      </c>
      <c r="J77" s="78" t="str">
        <f>IF(SUM(COUNTIFS('Planificación 2026-1'!E:E,"PRINCIPAL",'Planificación 2026-1'!W:W,C77,'Planificación 2026-1'!G:G,"EN"))&gt;0,"P02"," ")</f>
        <v xml:space="preserve"> </v>
      </c>
      <c r="K77" s="78" t="str">
        <f>IF(SUM(COUNTIFS('Planificación 2026-1'!E:E,"PRINCIPAL",'Planificación 2026-1'!W:W,C77,'Planificación 2026-1'!G:G,"IS"))&gt;0,"P03"," ")</f>
        <v xml:space="preserve"> </v>
      </c>
      <c r="L77" s="78" t="str">
        <f>IF(SUM(COUNTIFS('Planificación 2026-1'!E:E,"PRINCIPAL",'Planificación 2026-1'!W:W,C77,'Planificación 2026-1'!G:G,"PS"))&gt;0,"P04"," ")</f>
        <v xml:space="preserve"> </v>
      </c>
      <c r="M77" s="78"/>
      <c r="N77" s="78" t="str">
        <f>IF(SUM(COUNTIFS('Planificación 2026-1'!E:E,"PRINCIPAL",'Planificación 2026-1'!W:W,C77,'Planificación 2026-1'!G:G,"IN"))&gt;0,"P06"," ")</f>
        <v xml:space="preserve"> </v>
      </c>
      <c r="O77" s="78" t="str">
        <f>IF(SUM(COUNTIFS('Planificación 2026-1'!E:E,"PRINCIPAL",'Planificación 2026-1'!W:W,C77,'Planificación 2026-1'!G:G,"CA"))&gt;0,"P07"," ")</f>
        <v xml:space="preserve"> </v>
      </c>
      <c r="P77" s="78" t="str">
        <f>IF(SUM(COUNTIFS('Planificación 2026-1'!E:E,"PRINCIPAL",'Planificación 2026-1'!W:W,C77,'Planificación 2026-1'!G:G,"DE"))&gt;0,"P08"," ")</f>
        <v xml:space="preserve"> </v>
      </c>
      <c r="Q77" s="78" t="str">
        <f>IF(SUM(COUNTIFS('Planificación 2026-1'!E:E,"PRINCIPAL",'Planificación 2026-1'!W:W,C77,'Planificación 2026-1'!G:G,"OB"))&gt;0,"P09"," ")</f>
        <v>P09</v>
      </c>
      <c r="R77" s="78" t="str">
        <f>IF(SUM(COUNTIFS('Planificación 2026-1'!E:E,"PRINCIPAL",'Planificación 2026-1'!W:W,C77,'Planificación 2026-1'!G:G,"MH"))&gt;0,"P31"," ")</f>
        <v xml:space="preserve"> </v>
      </c>
      <c r="S77" s="78" t="str">
        <f>IF(SUM(COUNTIFS('Planificación 2026-1'!E:E,"PRINCIPAL",'Planificación 2026-1'!W:W,C77,'Planificación 2026-1'!G:G,"IC"))&gt;0,"P32"," ")</f>
        <v xml:space="preserve"> </v>
      </c>
      <c r="T77" s="78" t="str">
        <f>IF(SUM(COUNTIFS('Planificación 2026-1'!E:E,"PRINCIPAL",'Planificación 2026-1'!W:W,C77,'Planificación 2026-1'!G:G,"AR"))&gt;0,"P34"," ")</f>
        <v xml:space="preserve"> </v>
      </c>
      <c r="U77" s="78" t="str">
        <f>IF(SUM(COUNTIFS('Planificación 2026-1'!E:E,"PRINCIPAL",'Planificación 2026-1'!W:W,C77,'Planificación 2026-1'!G:G,"T1"))&gt;0,"P35"," ")</f>
        <v xml:space="preserve"> </v>
      </c>
      <c r="V77" s="78" t="str">
        <f>IF(SUM(COUNTIFS('Planificación 2026-1'!E:E,"PRINCIPAL",'Planificación 2026-1'!W:W,C77,'Planificación 2026-1'!G:G,"T3"))&gt;0,"P36"," ")</f>
        <v xml:space="preserve"> </v>
      </c>
      <c r="W77" s="78" t="str">
        <f>IF(SUM(COUNTIFS('Planificación 2026-1'!E:E,"PRINCIPAL",'Planificación 2026-1'!W:W,C77,'Planificación 2026-1'!G:G,"T2"))&gt;0,"P37"," ")</f>
        <v xml:space="preserve"> </v>
      </c>
      <c r="X77" s="78" t="str">
        <f>IF(SUM(COUNTIFS('Planificación 2026-1'!E:E,"PRINCIPAL",'Planificación 2026-1'!W:W,C77,'Planificación 2026-1'!G:G,"AE"))&gt;0,"P38"," ")</f>
        <v xml:space="preserve"> </v>
      </c>
      <c r="Y77" s="78" t="str">
        <f>IF(SUM(COUNTIFS('Planificación 2026-1'!E:E,"PRINCIPAL",'Planificación 2026-1'!W:W,C77,'Planificación 2026-1'!G:G,"T4"))&gt;0,"P55"," ")</f>
        <v xml:space="preserve"> </v>
      </c>
      <c r="Z77" s="78" t="str">
        <f>IF(SUM(COUNTIFS('Planificación 2026-1'!E:E,"FILIAL",'Planificación 2026-1'!W:W,C77,'Planificación 2026-1'!G:G,"AF"))&gt;0," P01"," ")</f>
        <v xml:space="preserve"> </v>
      </c>
      <c r="AA77" s="78" t="str">
        <f>IF(SUM(COUNTIFS('Planificación 2026-1'!E:E,"FILIAL",'Planificación 2026-1'!W:W,C77,'Planificación 2026-1'!G:G,"EN"))&gt;0,"P02"," ")</f>
        <v xml:space="preserve"> </v>
      </c>
      <c r="AB77" s="78" t="str">
        <f>IF(SUM(COUNTIFS('Planificación 2026-1'!E:E,"FILIAL",'Planificación 2026-1'!W:W,C77,'Planificación 2026-1'!G:G,"IS"))&gt;0,"P03"," ")</f>
        <v xml:space="preserve"> </v>
      </c>
      <c r="AC77" s="78" t="str">
        <f>IF(SUM(COUNTIFS('Planificación 2026-1'!E:E,"FILIAL",'Planificación 2026-1'!W:W,C77,'Planificación 2026-1'!G:G,"PS"))&gt;0,"P04"," ")</f>
        <v xml:space="preserve"> </v>
      </c>
      <c r="AD77" s="78"/>
      <c r="AE77" s="78" t="str">
        <f>IF(SUM(COUNTIFS('Planificación 2026-1'!E:E,"FILIAL",'Planificación 2026-1'!W:W,C77,'Planificación 2026-1'!G:G,"IN"))&gt;0,"P06"," ")</f>
        <v xml:space="preserve"> </v>
      </c>
      <c r="AF77" s="78" t="str">
        <f>IF(SUM(COUNTIFS('Planificación 2026-1'!E:E,"FILIAL",'Planificación 2026-1'!W:W,C77,'Planificación 2026-1'!G:G,"CA"))&gt;0,"P07"," ")</f>
        <v xml:space="preserve"> </v>
      </c>
      <c r="AG77" s="78" t="str">
        <f>IF(SUM(COUNTIFS('Planificación 2026-1'!E:E,"FILIAL",'Planificación 2026-1'!W:W,C77,'Planificación 2026-1'!G:G,"DE"))&gt;0,"P08"," ")</f>
        <v xml:space="preserve"> </v>
      </c>
      <c r="AH77" s="78" t="str">
        <f>IF(SUM(COUNTIFS('Planificación 2026-1'!E:E,"FILIAL",'Planificación 2026-1'!W:W,C77,'Planificación 2026-1'!G:G,"OB"))&gt;0,"P09"," ")</f>
        <v xml:space="preserve"> </v>
      </c>
      <c r="AI77" s="78" t="str">
        <f>IF(SUM(COUNTIFS('Planificación 2026-1'!E:E,"FILIAL",'Planificación 2026-1'!W:W,C77,'Planificación 2026-1'!G:G,"MH"))&gt;0,"P31"," ")</f>
        <v xml:space="preserve"> </v>
      </c>
      <c r="AJ77" s="78" t="str">
        <f>IF(SUM(COUNTIFS('Planificación 2026-1'!E:E,"FILIAL",'Planificación 2026-1'!W:W,C77,'Planificación 2026-1'!G:G,"IC"))&gt;0,"P32"," ")</f>
        <v xml:space="preserve"> </v>
      </c>
      <c r="AK77" s="78" t="str">
        <f>IF(SUM(COUNTIFS('Planificación 2026-1'!E:E,"FILIAL",'Planificación 2026-1'!W:W,C77,'Planificación 2026-1'!G:G,"AR"))&gt;0,"P34"," ")</f>
        <v xml:space="preserve"> </v>
      </c>
      <c r="AL77" s="78" t="str">
        <f>IF(SUM(COUNTIFS('Planificación 2026-1'!E:E,"FILIAL",'Planificación 2026-1'!W:W,C77,'Planificación 2026-1'!G:G,"T1"))&gt;0,"P35"," ")</f>
        <v xml:space="preserve"> </v>
      </c>
      <c r="AM77" s="78" t="str">
        <f>IF(SUM(COUNTIFS('Planificación 2026-1'!E:E,"FILIAL",'Planificación 2026-1'!W:W,C77,'Planificación 2026-1'!G:G,"T3"))&gt;0,"P36"," ")</f>
        <v xml:space="preserve"> </v>
      </c>
      <c r="AN77" s="78" t="str">
        <f>IF(SUM(COUNTIFS('Planificación 2026-1'!E:E,"FILIAL",'Planificación 2026-1'!W:W,C77,'Planificación 2026-1'!G:G,"T2"))&gt;0,"P37"," ")</f>
        <v xml:space="preserve"> </v>
      </c>
      <c r="AO77" s="78" t="str">
        <f>IF(SUM(COUNTIFS('Planificación 2026-1'!E:E,"FILIAL",'Planificación 2026-1'!W:W,C77,'Planificación 2026-1'!G:G,"AE"))&gt;0,"P38"," ")</f>
        <v xml:space="preserve"> </v>
      </c>
      <c r="AP77" s="78" t="str">
        <f>IF(SUM(COUNTIFS('Planificación 2026-1'!E:E,"FILIAL",'Planificación 2026-1'!W:W,C77,'Planificación 2026-1'!G:G,"T4"))&gt;0,"P55"," ")</f>
        <v xml:space="preserve"> </v>
      </c>
      <c r="AQ77" s="78" t="str">
        <f>IF(SUM(COUNTIFS('Planificación 2026-1'!E:E,"SUNAMPE",'Planificación 2026-1'!W:W,C77,'Planificación 2026-1'!G:G,"AF"))&gt;0," P01"," ")</f>
        <v xml:space="preserve"> </v>
      </c>
      <c r="AR77" s="78" t="str">
        <f>IF(SUM(COUNTIFS('Planificación 2026-1'!E:E,"SUNAMPE",'Planificación 2026-1'!W:W,C77,'Planificación 2026-1'!G:G,"EN"))&gt;0,"P02"," ")</f>
        <v xml:space="preserve"> </v>
      </c>
      <c r="AS77" s="78" t="str">
        <f>IF(SUM(COUNTIFS('Planificación 2026-1'!E:E,"SUNAMPE",'Planificación 2026-1'!W:W,C77,'Planificación 2026-1'!G:G,"IS"))&gt;0,"P03"," ")</f>
        <v xml:space="preserve"> </v>
      </c>
      <c r="AT77" s="78" t="str">
        <f>IF(SUM(COUNTIFS('Planificación 2026-1'!E:E,"SUNAMPE",'Planificación 2026-1'!W:W,C77,'Planificación 2026-1'!G:G,"PS"))&gt;0,"P04"," ")</f>
        <v xml:space="preserve"> </v>
      </c>
      <c r="AU77" s="78"/>
      <c r="AV77" s="78" t="str">
        <f>IF(SUM(COUNTIFS('Planificación 2026-1'!E:E,"SUNAMPE",'Planificación 2026-1'!W:W,C77,'Planificación 2026-1'!G:G,"IN"))&gt;0,"P06"," ")</f>
        <v xml:space="preserve"> </v>
      </c>
      <c r="AW77" s="78" t="str">
        <f>IF(SUM(COUNTIFS('Planificación 2026-1'!E:E,"SUNAMPE",'Planificación 2026-1'!W:W,C77,'Planificación 2026-1'!G:G,"CA"))&gt;0,"P07"," ")</f>
        <v xml:space="preserve"> </v>
      </c>
      <c r="AX77" s="78" t="str">
        <f>IF(SUM(COUNTIFS('Planificación 2026-1'!E:E,"SUNAMPE",'Planificación 2026-1'!W:W,C77,'Planificación 2026-1'!G:G,"DE"))&gt;0,"P08"," ")</f>
        <v xml:space="preserve"> </v>
      </c>
      <c r="AY77" s="78" t="str">
        <f>IF(SUM(COUNTIFS('Planificación 2026-1'!E:E,"SUNAMPE",'Planificación 2026-1'!W:W,C77,'Planificación 2026-1'!G:G,"OB"))&gt;0,"P09"," ")</f>
        <v xml:space="preserve"> </v>
      </c>
      <c r="AZ77" s="78" t="str">
        <f>IF(SUM(COUNTIFS('Planificación 2026-1'!E:E,"SUNAMPE",'Planificación 2026-1'!W:W,C77,'Planificación 2026-1'!G:G,"MH"))&gt;0,"P31"," ")</f>
        <v xml:space="preserve"> </v>
      </c>
      <c r="BA77" s="78" t="str">
        <f>IF(SUM(COUNTIFS('Planificación 2026-1'!E:E,"SUNAMPE",'Planificación 2026-1'!W:W,C77,'Planificación 2026-1'!G:G,"IC"))&gt;0,"P32"," ")</f>
        <v xml:space="preserve"> </v>
      </c>
      <c r="BB77" s="78" t="str">
        <f>IF(SUM(COUNTIFS('Planificación 2026-1'!E:E,"SUNAMPE",'Planificación 2026-1'!W:W,C77,'Planificación 2026-1'!G:G,"AR"))&gt;0,"P34"," ")</f>
        <v xml:space="preserve"> </v>
      </c>
      <c r="BC77" s="78" t="str">
        <f>IF(SUM(COUNTIFS('Planificación 2026-1'!E:E,"SUNAMPE",'Planificación 2026-1'!W:W,C77,'Planificación 2026-1'!G:G,"T1"))&gt;0,"P35"," ")</f>
        <v>P35</v>
      </c>
      <c r="BD77" s="78" t="str">
        <f>IF(SUM(COUNTIFS('Planificación 2026-1'!E:E,"SUNAMPE",'Planificación 2026-1'!W:W,C77,'Planificación 2026-1'!G:G,"T3"))&gt;0,"P36"," ")</f>
        <v>P36</v>
      </c>
      <c r="BE77" s="78" t="str">
        <f>IF(SUM(COUNTIFS('Planificación 2026-1'!E:E,"SUNAMPE",'Planificación 2026-1'!W:W,C77,'Planificación 2026-1'!G:G,"T2"))&gt;0,"P37"," ")</f>
        <v xml:space="preserve"> </v>
      </c>
      <c r="BF77" s="78" t="str">
        <f>IF(SUM(COUNTIFS('Planificación 2026-1'!E:E,"SUNAMPE",'Planificación 2026-1'!W:W,C77,'Planificación 2026-1'!G:G,"AE"))&gt;0,"P38"," ")</f>
        <v xml:space="preserve"> </v>
      </c>
      <c r="BG77" s="78" t="str">
        <f>IF(SUM(COUNTIFS('Planificación 2026-1'!E:E,"SUNAMPE",'Planificación 2026-1'!W:W,C77,'Planificación 2026-1'!G:G,"T4"))&gt;0,"P55"," ")</f>
        <v>P55</v>
      </c>
      <c r="BH77" s="78" t="str">
        <f>IF(SUM(COUNTIFS('Planificación 2026-1'!E:E,"HUAURA",'Planificación 2026-1'!W:W,C77,'Planificación 2026-1'!G:G,"AF"))&gt;0," P01"," ")</f>
        <v xml:space="preserve"> </v>
      </c>
      <c r="BI77" s="78" t="str">
        <f>IF(SUM(COUNTIFS('Planificación 2026-1'!E:E,"HUAURA",'Planificación 2026-1'!W:W,C77,'Planificación 2026-1'!G:G,"EN"))&gt;0,"P02"," ")</f>
        <v xml:space="preserve"> </v>
      </c>
      <c r="BJ77" s="78" t="str">
        <f>IF(SUM(COUNTIFS('Planificación 2026-1'!E:E,"HUAURA",'Planificación 2026-1'!W:W,C77,'Planificación 2026-1'!G:G,"IS"))&gt;0,"P03"," ")</f>
        <v xml:space="preserve"> </v>
      </c>
      <c r="BK77" s="78" t="str">
        <f>IF(SUM(COUNTIFS('Planificación 2026-1'!E:E,"HUAURA",'Planificación 2026-1'!W:W,C77,'Planificación 2026-1'!G:G,"PS"))&gt;0,"P04"," ")</f>
        <v xml:space="preserve"> </v>
      </c>
      <c r="BL77" s="78"/>
      <c r="BM77" s="78" t="str">
        <f>IF(SUM(COUNTIFS('Planificación 2026-1'!E:E,"HUAURA",'Planificación 2026-1'!W:W,C77,'Planificación 2026-1'!G:G,"IN"))&gt;0,"P06"," ")</f>
        <v xml:space="preserve"> </v>
      </c>
      <c r="BN77" s="78" t="str">
        <f>IF(SUM(COUNTIFS('Planificación 2026-1'!E:E,"HUAURA",'Planificación 2026-1'!W:W,C77,'Planificación 2026-1'!G:G,"CA"))&gt;0,"P07"," ")</f>
        <v xml:space="preserve"> </v>
      </c>
      <c r="BO77" s="78" t="str">
        <f>IF(SUM(COUNTIFS('Planificación 2026-1'!E:E,"HUAURA",'Planificación 2026-1'!W:W,C77,'Planificación 2026-1'!G:G,"DE"))&gt;0,"P08"," ")</f>
        <v xml:space="preserve"> </v>
      </c>
      <c r="BP77" s="78" t="str">
        <f>IF(SUM(COUNTIFS('Planificación 2026-1'!E:E,"HUAURA",'Planificación 2026-1'!W:W,C77,'Planificación 2026-1'!G:G,"OB"))&gt;0,"P09"," ")</f>
        <v xml:space="preserve"> </v>
      </c>
      <c r="BQ77" s="78" t="str">
        <f>IF(SUM(COUNTIFS('Planificación 2026-1'!E:E,"HUAURA",'Planificación 2026-1'!W:W,C77,'Planificación 2026-1'!G:G,"MH"))&gt;0,"P31"," ")</f>
        <v xml:space="preserve"> </v>
      </c>
      <c r="BR77" s="78" t="str">
        <f>IF(SUM(COUNTIFS('Planificación 2026-1'!E:E,"HUAURA",'Planificación 2026-1'!W:W,C77,'Planificación 2026-1'!G:G,"IC"))&gt;0,"P32"," ")</f>
        <v xml:space="preserve"> </v>
      </c>
      <c r="BS77" s="78" t="str">
        <f>IF(SUM(COUNTIFS('Planificación 2026-1'!E:E,"HUAURA",'Planificación 2026-1'!W:W,C77,'Planificación 2026-1'!G:G,"AR"))&gt;0,"P34"," ")</f>
        <v xml:space="preserve"> </v>
      </c>
      <c r="BT77" s="78" t="str">
        <f>IF(SUM(COUNTIFS('Planificación 2026-1'!E:E,"HUAURA",'Planificación 2026-1'!W:W,C77,'Planificación 2026-1'!G:G,"T1"))&gt;0,"P35"," ")</f>
        <v xml:space="preserve"> </v>
      </c>
      <c r="BU77" s="78" t="str">
        <f>IF(SUM(COUNTIFS('Planificación 2026-1'!E:E,"HUAURA",'Planificación 2026-1'!W:W,C77,'Planificación 2026-1'!G:G,"T3"))&gt;0,"P36"," ")</f>
        <v xml:space="preserve"> </v>
      </c>
      <c r="BV77" s="78" t="str">
        <f>IF(SUM(COUNTIFS('Planificación 2026-1'!E:E,"HUAURA",'Planificación 2026-1'!W:W,C77,'Planificación 2026-1'!G:G,"T2"))&gt;0,"P37"," ")</f>
        <v xml:space="preserve"> </v>
      </c>
      <c r="BW77" s="78" t="str">
        <f>IF(SUM(COUNTIFS('Planificación 2026-1'!E:E,"HUAURA",'Planificación 2026-1'!W:W,C77,'Planificación 2026-1'!G:G,"AE"))&gt;0,"P38"," ")</f>
        <v xml:space="preserve"> </v>
      </c>
      <c r="BX77" s="78" t="str">
        <f>IF(SUM(COUNTIFS('Planificación 2026-1'!E:E,"HUAURA",'Planificación 2026-1'!W:W,C77,'Planificación 2026-1'!G:G,"T4"))&gt;0,"P55"," ")</f>
        <v xml:space="preserve"> </v>
      </c>
      <c r="BY77" s="79">
        <f>SUMIFS('Planificación 2026-1'!R:R,'Planificación 2026-1'!W:W,C77,'Planificación 2026-1'!G:G,"AF",'Planificación 2026-1'!H:H,"&gt;2")</f>
        <v>0</v>
      </c>
      <c r="BZ77" s="79">
        <f>SUMIFS('Planificación 2026-1'!R:R,'Planificación 2026-1'!W:W,C77,'Planificación 2026-1'!G:G,"EN",'Planificación 2026-1'!H:H,"&gt;2")</f>
        <v>0</v>
      </c>
      <c r="CA77" s="79">
        <f>SUMIFS('Planificación 2026-1'!R:R,'Planificación 2026-1'!W:W,C77,'Planificación 2026-1'!G:G,"IS",'Planificación 2026-1'!H:H,"&gt;2")</f>
        <v>0</v>
      </c>
      <c r="CB77" s="79">
        <f>SUMIFS('Planificación 2026-1'!R:R,'Planificación 2026-1'!W:W,C77,'Planificación 2026-1'!G:G,"PS",'Planificación 2026-1'!H:H,"&gt;2")</f>
        <v>0</v>
      </c>
      <c r="CC77" s="79">
        <f>SUMIFS('Planificación 2026-1'!R:R,'Planificación 2026-1'!W:W,C77,'Planificación 2026-1'!G:G,"IN",'Planificación 2026-1'!H:H,"&gt;2")</f>
        <v>0</v>
      </c>
      <c r="CD77" s="79">
        <f>SUMIFS('Planificación 2026-1'!R:R,'Planificación 2026-1'!W:W,C77,'Planificación 2026-1'!G:G,"CA",'Planificación 2026-1'!H:H,"&gt;2")</f>
        <v>0</v>
      </c>
      <c r="CE77" s="79">
        <f>SUMIFS('Planificación 2026-1'!R:R,'Planificación 2026-1'!W:W,C77,'Planificación 2026-1'!G:G,"DE",'Planificación 2026-1'!H:H,"&gt;2")</f>
        <v>0</v>
      </c>
      <c r="CF77" s="79">
        <f>SUMIFS('Planificación 2026-1'!R:R,'Planificación 2026-1'!W:W,C77,'Planificación 2026-1'!G:G,"OB",'Planificación 2026-1'!H:H,"&gt;2")</f>
        <v>12</v>
      </c>
      <c r="CG77" s="79">
        <f>SUMIFS('Planificación 2026-1'!R:R,'Planificación 2026-1'!W:W,C77,'Planificación 2026-1'!G:G,"MH",'Planificación 2026-1'!H:H,"&gt;2")</f>
        <v>8</v>
      </c>
      <c r="CH77" s="79">
        <f>SUMIFS('Planificación 2026-1'!R:R,'Planificación 2026-1'!W:W,C77,'Planificación 2026-1'!G:G,"IC",'Planificación 2026-1'!H:H,"&gt;2")</f>
        <v>0</v>
      </c>
      <c r="CI77" s="79">
        <f>SUMIFS('Planificación 2026-1'!R:R,'Planificación 2026-1'!W:W,C77,'Planificación 2026-1'!G:G,"AR",'Planificación 2026-1'!H:H,"&gt;2")</f>
        <v>0</v>
      </c>
      <c r="CJ77" s="79">
        <f>SUMIFS('Planificación 2026-1'!R:R,'Planificación 2026-1'!W:W,C77,'Planificación 2026-1'!G:G,"T1",'Planificación 2026-1'!H:H,"&gt;2")</f>
        <v>4</v>
      </c>
      <c r="CK77" s="79">
        <f>SUMIFS('Planificación 2026-1'!R:R,'Planificación 2026-1'!W:W,C77,'Planificación 2026-1'!G:G,"T3",'Planificación 2026-1'!H:H,"&gt;2")</f>
        <v>0</v>
      </c>
      <c r="CL77" s="79">
        <f>SUMIFS('Planificación 2026-1'!R:R,'Planificación 2026-1'!W:W,C77,'Planificación 2026-1'!G:G,"T2",'Planificación 2026-1'!H:H,"&gt;2")</f>
        <v>0</v>
      </c>
      <c r="CM77" s="79">
        <f>SUMIFS('Planificación 2026-1'!R:R,'Planificación 2026-1'!W:W,C77,'Planificación 2026-1'!G:G,"AE",'Planificación 2026-1'!H:H,"&gt;2")</f>
        <v>0</v>
      </c>
      <c r="CN77" s="79">
        <f>SUMIFS('Planificación 2026-1'!R:R,'Planificación 2026-1'!W:W,C77,'Planificación 2026-1'!G:G,"T4",'Planificación 2026-1'!H:H,"&gt;2")</f>
        <v>12</v>
      </c>
      <c r="CO77" s="79">
        <f>SUMIFS('Planificación 2026-1'!R:R,'Planificación 2026-1'!W:W,C77,'Planificación 2026-1'!G:G,"AF",'Planificación 2026-1'!H:H,"&lt;3")</f>
        <v>0</v>
      </c>
      <c r="CP77" s="79">
        <f>SUMIFS('Planificación 2026-1'!R:R,'Planificación 2026-1'!W:W,C77,'Planificación 2026-1'!G:G,"EN",'Planificación 2026-1'!H:H,"&lt;3")</f>
        <v>0</v>
      </c>
      <c r="CQ77" s="79">
        <f>SUMIFS('Planificación 2026-1'!R:R,'Planificación 2026-1'!W:W,C77,'Planificación 2026-1'!G:G,"IS",'Planificación 2026-1'!H:H,"&lt;3")</f>
        <v>0</v>
      </c>
      <c r="CR77" s="79">
        <f>SUMIFS('Planificación 2026-1'!R:R,'Planificación 2026-1'!W:W,C77,'Planificación 2026-1'!G:G,"PS",'Planificación 2026-1'!H:H,"&lt;3")</f>
        <v>0</v>
      </c>
      <c r="CS77" s="79">
        <f>SUMIFS('Planificación 2026-1'!R:R,'Planificación 2026-1'!W:W,C77,'Planificación 2026-1'!G:G,"IN",'Planificación 2026-1'!H:H,"&lt;3")</f>
        <v>0</v>
      </c>
      <c r="CT77" s="79">
        <f>SUMIFS('Planificación 2026-1'!R:R,'Planificación 2026-1'!W:W,C77,'Planificación 2026-1'!G:G,"CA",'Planificación 2026-1'!H:H,"&lt;3")</f>
        <v>0</v>
      </c>
      <c r="CU77" s="79">
        <f>SUMIFS('Planificación 2026-1'!R:R,'Planificación 2026-1'!W:W,C77,'Planificación 2026-1'!G:G,"DE",'Planificación 2026-1'!H:H,"&lt;3")</f>
        <v>0</v>
      </c>
      <c r="CV77" s="79">
        <f>SUMIFS('Planificación 2026-1'!R:R,'Planificación 2026-1'!W:W,C77,'Planificación 2026-1'!G:G,"OB",'Planificación 2026-1'!H:H,"&lt;3")</f>
        <v>0</v>
      </c>
      <c r="CW77" s="79">
        <f>SUMIFS('Planificación 2026-1'!R:R,'Planificación 2026-1'!W:W,C77,'Planificación 2026-1'!G:G,"MH",'Planificación 2026-1'!H:H,"&lt;3")</f>
        <v>0</v>
      </c>
      <c r="CX77" s="79">
        <f>SUMIFS('Planificación 2026-1'!R:R,'Planificación 2026-1'!W:W,C77,'Planificación 2026-1'!G:G,"IC",'Planificación 2026-1'!H:H,"&lt;3")</f>
        <v>0</v>
      </c>
      <c r="CY77" s="79">
        <f>SUMIFS('Planificación 2026-1'!R:R,'Planificación 2026-1'!W:W,C77,'Planificación 2026-1'!G:G,"AR",'Planificación 2026-1'!H:H,"&lt;3")</f>
        <v>0</v>
      </c>
      <c r="CZ77" s="79">
        <f>SUMIFS('Planificación 2026-1'!R:R,'Planificación 2026-1'!W:W,C77,'Planificación 2026-1'!G:G,"T1",'Planificación 2026-1'!H:H,"&lt;3")</f>
        <v>0</v>
      </c>
      <c r="DA77" s="79">
        <f>SUMIFS('Planificación 2026-1'!R:R,'Planificación 2026-1'!W:W,C77,'Planificación 2026-1'!G:G,"T3",'Planificación 2026-1'!H:H,"&lt;3")</f>
        <v>0</v>
      </c>
      <c r="DB77" s="79">
        <f>SUMIFS('Planificación 2026-1'!R:R,'Planificación 2026-1'!W:W,C77,'Planificación 2026-1'!G:G,"T2",'Planificación 2026-1'!H:H,"&lt;3")</f>
        <v>0</v>
      </c>
      <c r="DC77" s="79">
        <f>SUMIFS('Planificación 2026-1'!R:R,'Planificación 2026-1'!W:W,C77,'Planificación 2026-1'!G:G,"AE",'Planificación 2026-1'!H:H,"&lt;3")</f>
        <v>0</v>
      </c>
      <c r="DD77" s="79">
        <f>SUMIFS('Planificación 2026-1'!R:R,'Planificación 2026-1'!W:W,C77,'Planificación 2026-1'!G:G,"T4",'Planificación 2026-1'!H:H,"&lt;3")</f>
        <v>0</v>
      </c>
      <c r="DE77" s="78" t="str">
        <f t="shared" si="18"/>
        <v>P09</v>
      </c>
      <c r="DF77" s="30">
        <f>IF(C77="","",SUMIFS('Planificación 2026-1'!R:R,'Planificación 2026-1'!W:W,C77,'Planificación 2026-1'!E:E,"PRINCIPAL",'Planificación 2026-1'!X:X,"VIRTUAL"))</f>
        <v>0</v>
      </c>
      <c r="DG77" s="30">
        <f>IF(C77="","",SUMIFS('Planificación 2026-1'!R:R,'Planificación 2026-1'!W:W,C77,'Planificación 2026-1'!E:E,"PRINCIPAL",'Planificación 2026-1'!X:X,"PRESENCIAL"))</f>
        <v>12</v>
      </c>
      <c r="DH77" s="30">
        <f>IF(C77="","",SUMIFS('Planificación 2026-1'!R:R,'Planificación 2026-1'!W:W,C77,'Planificación 2026-1'!E:E,"PRINCIPAL",'Planificación 2026-1'!X:X,"HIBRIDO PRESENCIAL"))</f>
        <v>0</v>
      </c>
      <c r="DI77" s="78" t="str">
        <f t="shared" si="19"/>
        <v/>
      </c>
      <c r="DJ77" s="78">
        <f>IF(C77="","",SUMIFS('Planificación 2026-1'!R:R,'Planificación 2026-1'!W:W,C77,'Planificación 2026-1'!E:E,"FILIAL",'Planificación 2026-1'!X:X,"VIRTUAL"))</f>
        <v>0</v>
      </c>
      <c r="DK77" s="80">
        <f>IF(C77="","",SUMIFS('Planificación 2026-1'!R:R,'Planificación 2026-1'!W:W,C77,'Planificación 2026-1'!E:E,"FILIAL",'Planificación 2026-1'!X:X,"PRESENCIAL"))</f>
        <v>0</v>
      </c>
      <c r="DL77" s="42">
        <f>IF(C77="","",SUMIFS('Planificación 2026-1'!R:R,'Planificación 2026-1'!W:W,C77,'Planificación 2026-1'!E:E,"FILIAL",'Planificación 2026-1'!X:X,"HIBRIDO PRESENCIAL"))</f>
        <v>0</v>
      </c>
      <c r="DM77" s="81" t="str">
        <f t="shared" si="20"/>
        <v>P35P36 P55</v>
      </c>
      <c r="DN77" s="78">
        <f>IF(C77="","",SUMIFS('Planificación 2026-1'!R:R,'Planificación 2026-1'!W:W,C77,'Planificación 2026-1'!E:E,"SUNAMPE",'Planificación 2026-1'!X:X,"VIRTUAL"))</f>
        <v>16</v>
      </c>
      <c r="DO77" s="42">
        <f>IF(C77="","",SUMIFS('Planificación 2026-1'!R:R,'Planificación 2026-1'!W:W,C77,'Planificación 2026-1'!E:E,"SUNAMPE",'Planificación 2026-1'!X:X,"PRESENCIAL"))</f>
        <v>0</v>
      </c>
      <c r="DP77" s="81" t="str">
        <f t="shared" si="21"/>
        <v/>
      </c>
      <c r="DQ77" s="78">
        <f>IF(C77="","",SUMIFS('Planificación 2026-1'!R:R,'Planificación 2026-1'!W:W,C77,'Planificación 2026-1'!E:E,"HUAURA",'Planificación 2026-1'!X:X,"VIRTUAL"))</f>
        <v>0</v>
      </c>
      <c r="DR77" s="42">
        <f>IF(C77="","",SUMIFS('Planificación 2026-1'!R:R,'Planificación 2026-1'!W:W,C77,'Planificación 2026-1'!E:E,"HUAURA",'Planificación 2026-1'!X:X,"PRESENCIAL"))</f>
        <v>0</v>
      </c>
      <c r="DS77" s="48">
        <f>SUMIFS('Planificación 2026-1'!R:R,'Planificación 2026-1'!W:W,C77,'Planificación 2026-1'!E:E,"PRINCIPAL",'Planificación 2026-1'!X:X,"VIRTUAL",'Planificación 2026-1'!H:H,"&gt;2")</f>
        <v>0</v>
      </c>
      <c r="DT77" s="48">
        <f>SUMIFS('Planificación 2026-1'!R:R,'Planificación 2026-1'!W:W,C77,'Planificación 2026-1'!E:E,"PRINCIPAL",'Planificación 2026-1'!X:X,"&lt;&gt;VIRTUAL",'Planificación 2026-1'!H:H,"&gt;2")</f>
        <v>12</v>
      </c>
      <c r="DU77" s="48">
        <f>SUMIFS('Planificación 2026-1'!R:R,'Planificación 2026-1'!W:W,C77,'Planificación 2026-1'!E:E,"SUNAMPE",'Planificación 2026-1'!X:X,"VIRTUAL",'Planificación 2026-1'!H:H,"&gt;2")</f>
        <v>16</v>
      </c>
      <c r="DV77" s="48">
        <f>SUMIFS('Planificación 2026-1'!R:R,'Planificación 2026-1'!W:W,C77,'Planificación 2026-1'!E:E,"SUNAMPE",'Planificación 2026-1'!X:X,"&lt;&gt;VIRTUAL",'Planificación 2026-1'!H:H,"&gt;2")</f>
        <v>0</v>
      </c>
      <c r="DW77" s="48">
        <f>SUMIFS('Planificación 2026-1'!R:R,'Planificación 2026-1'!W:W,C77,'Planificación 2026-1'!E:E,"FILIAL",'Planificación 2026-1'!X:X,"VIRTUAL",'Planificación 2026-1'!H:H,"&gt;2")</f>
        <v>0</v>
      </c>
      <c r="DX77" s="48">
        <f>SUMIFS('Planificación 2026-1'!R:R,'Planificación 2026-1'!W:W,C77,'Planificación 2026-1'!E:E,"FILIAL",'Planificación 2026-1'!X:X,"&lt;&gt;VIRTUAL",'Planificación 2026-1'!H:H,"&gt;2")</f>
        <v>0</v>
      </c>
      <c r="DY77" s="48">
        <f>SUMIFS('Planificación 2026-1'!R:R,'Planificación 2026-1'!W:W,C77,'Planificación 2026-1'!E:E,"PORUMA",'Planificación 2026-1'!X:X,"VIRTUAL",'Planificación 2026-1'!H:H,"&gt;2")</f>
        <v>8</v>
      </c>
      <c r="DZ77" s="48">
        <f>SUMIFS('Planificación 2026-1'!R:R,'Planificación 2026-1'!W:W,C77,'Planificación 2026-1'!E:E,"PORUMA",'Planificación 2026-1'!X:X,"&lt;&gt;VIRTUAL",'Planificación 2026-1'!H:H,"&gt;2")</f>
        <v>0</v>
      </c>
      <c r="EA77" s="48">
        <f>SUMIFS('Planificación 2026-1'!R:R,'Planificación 2026-1'!W:W,C77,'Planificación 2026-1'!E:E,"HUAURA",'Planificación 2026-1'!X:X,"VIRTUAL",'Planificación 2026-1'!H:H,"&gt;2")</f>
        <v>0</v>
      </c>
      <c r="EB77" s="48">
        <f>SUMIFS('Planificación 2026-1'!R:R,'Planificación 2026-1'!W:W,C77,'Planificación 2026-1'!E:E,"HUAURA",'Planificación 2026-1'!X:X,"&lt;&gt;VIRTUAL",'Planificación 2026-1'!H:H,"&gt;2")</f>
        <v>0</v>
      </c>
      <c r="EC77" s="48">
        <f>SUMIFS('Planificación 2026-1'!R:R,'Planificación 2026-1'!W:W,C77,'Planificación 2026-1'!E:E,"PRINCIPAL",'Planificación 2026-1'!X:X,"VIRTUAL",'Planificación 2026-1'!H:H,"&lt;3")</f>
        <v>0</v>
      </c>
      <c r="ED77" s="48">
        <f>SUMIFS('Planificación 2026-1'!R:R,'Planificación 2026-1'!W:W,C77,'Planificación 2026-1'!E:E,"PRINCIPAL",'Planificación 2026-1'!X:X,"&lt;&gt;VIRTUAL",'Planificación 2026-1'!H:H,"&lt;3")</f>
        <v>0</v>
      </c>
      <c r="EE77" s="48">
        <f>SUMIFS('Planificación 2026-1'!R:R,'Planificación 2026-1'!W:W,C77,'Planificación 2026-1'!E:E,"SUNAMPE",'Planificación 2026-1'!X:X,"VIRTUAL",'Planificación 2026-1'!H:H,"&lt;3")</f>
        <v>0</v>
      </c>
      <c r="EF77" s="48">
        <f>SUMIFS('Planificación 2026-1'!R:R,'Planificación 2026-1'!W:W,C77,'Planificación 2026-1'!E:E,"SUNAMPE",'Planificación 2026-1'!X:X,"&lt;&gt;VIRTUAL",'Planificación 2026-1'!H:H,"&lt;3")</f>
        <v>0</v>
      </c>
      <c r="EG77" s="48">
        <f>SUMIFS('Planificación 2026-1'!R:R,'Planificación 2026-1'!W:W,C77,'Planificación 2026-1'!E:E,"FILIAL",'Planificación 2026-1'!X:X,"VIRTUAL",'Planificación 2026-1'!H:H,"&lt;3")</f>
        <v>0</v>
      </c>
      <c r="EH77" s="48">
        <f>SUMIFS('Planificación 2026-1'!R:R,'Planificación 2026-1'!W:W,C77,'Planificación 2026-1'!E:E,"FILIAL",'Planificación 2026-1'!X:X,"&lt;&gt;VIRTUAL",'Planificación 2026-1'!H:H,"&lt;3")</f>
        <v>0</v>
      </c>
      <c r="EI77" s="48">
        <f>SUMIFS('Planificación 2026-1'!R:R,'Planificación 2026-1'!W:W,C77,'Planificación 2026-1'!E:E,"PORUMA",'Planificación 2026-1'!X:X,"VIRTUAL",'Planificación 2026-1'!H:H,"&lt;3")</f>
        <v>0</v>
      </c>
      <c r="EJ77" s="48">
        <f>SUMIFS('Planificación 2026-1'!R:R,'Planificación 2026-1'!W:W,C77,'Planificación 2026-1'!E:E,"PORUMA",'Planificación 2026-1'!X:X,"&lt;&gt;VIRTUAL",'Planificación 2026-1'!H:H,"&lt;3")</f>
        <v>0</v>
      </c>
      <c r="EK77" s="48">
        <f>SUMIFS('Planificación 2026-1'!R:R,'Planificación 2026-1'!W:W,C77,'Planificación 2026-1'!E:E,"HUAURA",'Planificación 2026-1'!X:X,"VIRTUAL",'Planificación 2026-1'!H:H,"&lt;3")</f>
        <v>0</v>
      </c>
      <c r="EL77" s="48">
        <f>SUMIFS('Planificación 2026-1'!R:R,'Planificación 2026-1'!W:W,C77,'Planificación 2026-1'!E:E,"HUAURA",'Planificación 2026-1'!X:X,"&lt;&gt;VIRTUAL",'Planificación 2026-1'!H:H,"&lt;3")</f>
        <v>0</v>
      </c>
      <c r="EM77" s="48">
        <f t="shared" si="22"/>
        <v>0</v>
      </c>
      <c r="EN77" s="48">
        <f t="shared" si="23"/>
        <v>0</v>
      </c>
      <c r="EO77" s="48">
        <f t="shared" si="24"/>
        <v>8</v>
      </c>
      <c r="EP77" s="48">
        <f t="shared" si="25"/>
        <v>12</v>
      </c>
      <c r="EQ77" s="48">
        <f t="shared" si="26"/>
        <v>16</v>
      </c>
      <c r="ER77" s="48"/>
      <c r="ES77" s="48">
        <f t="shared" si="27"/>
        <v>16</v>
      </c>
      <c r="ET77" s="48">
        <f t="shared" si="28"/>
        <v>12</v>
      </c>
      <c r="EU77" s="48" t="b">
        <f t="shared" si="29"/>
        <v>0</v>
      </c>
      <c r="EV77" s="48" t="str">
        <f t="shared" si="30"/>
        <v>SEDE-FILIAL-HUAURA</v>
      </c>
      <c r="EW77" s="48" t="str">
        <f t="shared" si="31"/>
        <v>MAS VIRTUAL</v>
      </c>
    </row>
    <row r="78" spans="1:153" x14ac:dyDescent="0.3">
      <c r="A78" s="53"/>
      <c r="B78" s="383">
        <v>75</v>
      </c>
      <c r="C78" s="107" t="s">
        <v>85</v>
      </c>
      <c r="D78" s="82">
        <f>SUMIF('Planificación 2026-1'!W:W,C78,'Planificación 2026-1'!R:R)</f>
        <v>12</v>
      </c>
      <c r="E78" s="384" t="s">
        <v>319</v>
      </c>
      <c r="F78" s="107" t="s">
        <v>430</v>
      </c>
      <c r="G78" s="387" t="s">
        <v>276</v>
      </c>
      <c r="H78" s="107" t="s">
        <v>432</v>
      </c>
      <c r="I78" s="77" t="str">
        <f>IF(SUM(COUNTIFS('Planificación 2026-1'!E:E,"PRINCIPAL",'Planificación 2026-1'!W:W,C78,'Planificación 2026-1'!G:G,"AF"))&gt;0,"P01"," ")</f>
        <v xml:space="preserve"> </v>
      </c>
      <c r="J78" s="78" t="str">
        <f>IF(SUM(COUNTIFS('Planificación 2026-1'!E:E,"PRINCIPAL",'Planificación 2026-1'!W:W,C78,'Planificación 2026-1'!G:G,"EN"))&gt;0,"P02"," ")</f>
        <v xml:space="preserve"> </v>
      </c>
      <c r="K78" s="78" t="str">
        <f>IF(SUM(COUNTIFS('Planificación 2026-1'!E:E,"PRINCIPAL",'Planificación 2026-1'!W:W,C78,'Planificación 2026-1'!G:G,"IS"))&gt;0,"P03"," ")</f>
        <v xml:space="preserve"> </v>
      </c>
      <c r="L78" s="78" t="str">
        <f>IF(SUM(COUNTIFS('Planificación 2026-1'!E:E,"PRINCIPAL",'Planificación 2026-1'!W:W,C78,'Planificación 2026-1'!G:G,"PS"))&gt;0,"P04"," ")</f>
        <v xml:space="preserve"> </v>
      </c>
      <c r="M78" s="78"/>
      <c r="N78" s="78" t="str">
        <f>IF(SUM(COUNTIFS('Planificación 2026-1'!E:E,"PRINCIPAL",'Planificación 2026-1'!W:W,C78,'Planificación 2026-1'!G:G,"IN"))&gt;0,"P06"," ")</f>
        <v xml:space="preserve"> </v>
      </c>
      <c r="O78" s="78" t="str">
        <f>IF(SUM(COUNTIFS('Planificación 2026-1'!E:E,"PRINCIPAL",'Planificación 2026-1'!W:W,C78,'Planificación 2026-1'!G:G,"CA"))&gt;0,"P07"," ")</f>
        <v xml:space="preserve"> </v>
      </c>
      <c r="P78" s="78" t="str">
        <f>IF(SUM(COUNTIFS('Planificación 2026-1'!E:E,"PRINCIPAL",'Planificación 2026-1'!W:W,C78,'Planificación 2026-1'!G:G,"DE"))&gt;0,"P08"," ")</f>
        <v xml:space="preserve"> </v>
      </c>
      <c r="Q78" s="78" t="str">
        <f>IF(SUM(COUNTIFS('Planificación 2026-1'!E:E,"PRINCIPAL",'Planificación 2026-1'!W:W,C78,'Planificación 2026-1'!G:G,"OB"))&gt;0,"P09"," ")</f>
        <v xml:space="preserve"> </v>
      </c>
      <c r="R78" s="78" t="str">
        <f>IF(SUM(COUNTIFS('Planificación 2026-1'!E:E,"PRINCIPAL",'Planificación 2026-1'!W:W,C78,'Planificación 2026-1'!G:G,"MH"))&gt;0,"P31"," ")</f>
        <v xml:space="preserve"> </v>
      </c>
      <c r="S78" s="78" t="str">
        <f>IF(SUM(COUNTIFS('Planificación 2026-1'!E:E,"PRINCIPAL",'Planificación 2026-1'!W:W,C78,'Planificación 2026-1'!G:G,"IC"))&gt;0,"P32"," ")</f>
        <v xml:space="preserve"> </v>
      </c>
      <c r="T78" s="78" t="str">
        <f>IF(SUM(COUNTIFS('Planificación 2026-1'!E:E,"PRINCIPAL",'Planificación 2026-1'!W:W,C78,'Planificación 2026-1'!G:G,"AR"))&gt;0,"P34"," ")</f>
        <v xml:space="preserve"> </v>
      </c>
      <c r="U78" s="78" t="str">
        <f>IF(SUM(COUNTIFS('Planificación 2026-1'!E:E,"PRINCIPAL",'Planificación 2026-1'!W:W,C78,'Planificación 2026-1'!G:G,"T1"))&gt;0,"P35"," ")</f>
        <v xml:space="preserve"> </v>
      </c>
      <c r="V78" s="78" t="str">
        <f>IF(SUM(COUNTIFS('Planificación 2026-1'!E:E,"PRINCIPAL",'Planificación 2026-1'!W:W,C78,'Planificación 2026-1'!G:G,"T3"))&gt;0,"P36"," ")</f>
        <v xml:space="preserve"> </v>
      </c>
      <c r="W78" s="78" t="str">
        <f>IF(SUM(COUNTIFS('Planificación 2026-1'!E:E,"PRINCIPAL",'Planificación 2026-1'!W:W,C78,'Planificación 2026-1'!G:G,"T2"))&gt;0,"P37"," ")</f>
        <v xml:space="preserve"> </v>
      </c>
      <c r="X78" s="78" t="str">
        <f>IF(SUM(COUNTIFS('Planificación 2026-1'!E:E,"PRINCIPAL",'Planificación 2026-1'!W:W,C78,'Planificación 2026-1'!G:G,"AE"))&gt;0,"P38"," ")</f>
        <v xml:space="preserve"> </v>
      </c>
      <c r="Y78" s="78" t="str">
        <f>IF(SUM(COUNTIFS('Planificación 2026-1'!E:E,"PRINCIPAL",'Planificación 2026-1'!W:W,C78,'Planificación 2026-1'!G:G,"T4"))&gt;0,"P55"," ")</f>
        <v xml:space="preserve"> </v>
      </c>
      <c r="Z78" s="78" t="str">
        <f>IF(SUM(COUNTIFS('Planificación 2026-1'!E:E,"FILIAL",'Planificación 2026-1'!W:W,C78,'Planificación 2026-1'!G:G,"AF"))&gt;0," P01"," ")</f>
        <v xml:space="preserve"> </v>
      </c>
      <c r="AA78" s="78" t="str">
        <f>IF(SUM(COUNTIFS('Planificación 2026-1'!E:E,"FILIAL",'Planificación 2026-1'!W:W,C78,'Planificación 2026-1'!G:G,"EN"))&gt;0,"P02"," ")</f>
        <v>P02</v>
      </c>
      <c r="AB78" s="78" t="str">
        <f>IF(SUM(COUNTIFS('Planificación 2026-1'!E:E,"FILIAL",'Planificación 2026-1'!W:W,C78,'Planificación 2026-1'!G:G,"IS"))&gt;0,"P03"," ")</f>
        <v xml:space="preserve"> </v>
      </c>
      <c r="AC78" s="78" t="str">
        <f>IF(SUM(COUNTIFS('Planificación 2026-1'!E:E,"FILIAL",'Planificación 2026-1'!W:W,C78,'Planificación 2026-1'!G:G,"PS"))&gt;0,"P04"," ")</f>
        <v xml:space="preserve"> </v>
      </c>
      <c r="AD78" s="78"/>
      <c r="AE78" s="78" t="str">
        <f>IF(SUM(COUNTIFS('Planificación 2026-1'!E:E,"FILIAL",'Planificación 2026-1'!W:W,C78,'Planificación 2026-1'!G:G,"IN"))&gt;0,"P06"," ")</f>
        <v xml:space="preserve"> </v>
      </c>
      <c r="AF78" s="78" t="str">
        <f>IF(SUM(COUNTIFS('Planificación 2026-1'!E:E,"FILIAL",'Planificación 2026-1'!W:W,C78,'Planificación 2026-1'!G:G,"CA"))&gt;0,"P07"," ")</f>
        <v xml:space="preserve"> </v>
      </c>
      <c r="AG78" s="78" t="str">
        <f>IF(SUM(COUNTIFS('Planificación 2026-1'!E:E,"FILIAL",'Planificación 2026-1'!W:W,C78,'Planificación 2026-1'!G:G,"DE"))&gt;0,"P08"," ")</f>
        <v xml:space="preserve"> </v>
      </c>
      <c r="AH78" s="78" t="str">
        <f>IF(SUM(COUNTIFS('Planificación 2026-1'!E:E,"FILIAL",'Planificación 2026-1'!W:W,C78,'Planificación 2026-1'!G:G,"OB"))&gt;0,"P09"," ")</f>
        <v xml:space="preserve"> </v>
      </c>
      <c r="AI78" s="78" t="str">
        <f>IF(SUM(COUNTIFS('Planificación 2026-1'!E:E,"FILIAL",'Planificación 2026-1'!W:W,C78,'Planificación 2026-1'!G:G,"MH"))&gt;0,"P31"," ")</f>
        <v xml:space="preserve"> </v>
      </c>
      <c r="AJ78" s="78" t="str">
        <f>IF(SUM(COUNTIFS('Planificación 2026-1'!E:E,"FILIAL",'Planificación 2026-1'!W:W,C78,'Planificación 2026-1'!G:G,"IC"))&gt;0,"P32"," ")</f>
        <v xml:space="preserve"> </v>
      </c>
      <c r="AK78" s="78" t="str">
        <f>IF(SUM(COUNTIFS('Planificación 2026-1'!E:E,"FILIAL",'Planificación 2026-1'!W:W,C78,'Planificación 2026-1'!G:G,"AR"))&gt;0,"P34"," ")</f>
        <v xml:space="preserve"> </v>
      </c>
      <c r="AL78" s="78" t="str">
        <f>IF(SUM(COUNTIFS('Planificación 2026-1'!E:E,"FILIAL",'Planificación 2026-1'!W:W,C78,'Planificación 2026-1'!G:G,"T1"))&gt;0,"P35"," ")</f>
        <v xml:space="preserve"> </v>
      </c>
      <c r="AM78" s="78" t="str">
        <f>IF(SUM(COUNTIFS('Planificación 2026-1'!E:E,"FILIAL",'Planificación 2026-1'!W:W,C78,'Planificación 2026-1'!G:G,"T3"))&gt;0,"P36"," ")</f>
        <v xml:space="preserve"> </v>
      </c>
      <c r="AN78" s="78" t="str">
        <f>IF(SUM(COUNTIFS('Planificación 2026-1'!E:E,"FILIAL",'Planificación 2026-1'!W:W,C78,'Planificación 2026-1'!G:G,"T2"))&gt;0,"P37"," ")</f>
        <v xml:space="preserve"> </v>
      </c>
      <c r="AO78" s="78" t="str">
        <f>IF(SUM(COUNTIFS('Planificación 2026-1'!E:E,"FILIAL",'Planificación 2026-1'!W:W,C78,'Planificación 2026-1'!G:G,"AE"))&gt;0,"P38"," ")</f>
        <v xml:space="preserve"> </v>
      </c>
      <c r="AP78" s="78" t="str">
        <f>IF(SUM(COUNTIFS('Planificación 2026-1'!E:E,"FILIAL",'Planificación 2026-1'!W:W,C78,'Planificación 2026-1'!G:G,"T4"))&gt;0,"P55"," ")</f>
        <v xml:space="preserve"> </v>
      </c>
      <c r="AQ78" s="78" t="str">
        <f>IF(SUM(COUNTIFS('Planificación 2026-1'!E:E,"SUNAMPE",'Planificación 2026-1'!W:W,C78,'Planificación 2026-1'!G:G,"AF"))&gt;0," P01"," ")</f>
        <v xml:space="preserve"> </v>
      </c>
      <c r="AR78" s="78" t="str">
        <f>IF(SUM(COUNTIFS('Planificación 2026-1'!E:E,"SUNAMPE",'Planificación 2026-1'!W:W,C78,'Planificación 2026-1'!G:G,"EN"))&gt;0,"P02"," ")</f>
        <v xml:space="preserve"> </v>
      </c>
      <c r="AS78" s="78" t="str">
        <f>IF(SUM(COUNTIFS('Planificación 2026-1'!E:E,"SUNAMPE",'Planificación 2026-1'!W:W,C78,'Planificación 2026-1'!G:G,"IS"))&gt;0,"P03"," ")</f>
        <v xml:space="preserve"> </v>
      </c>
      <c r="AT78" s="78" t="str">
        <f>IF(SUM(COUNTIFS('Planificación 2026-1'!E:E,"SUNAMPE",'Planificación 2026-1'!W:W,C78,'Planificación 2026-1'!G:G,"PS"))&gt;0,"P04"," ")</f>
        <v xml:space="preserve"> </v>
      </c>
      <c r="AU78" s="78"/>
      <c r="AV78" s="78" t="str">
        <f>IF(SUM(COUNTIFS('Planificación 2026-1'!E:E,"SUNAMPE",'Planificación 2026-1'!W:W,C78,'Planificación 2026-1'!G:G,"IN"))&gt;0,"P06"," ")</f>
        <v xml:space="preserve"> </v>
      </c>
      <c r="AW78" s="78" t="str">
        <f>IF(SUM(COUNTIFS('Planificación 2026-1'!E:E,"SUNAMPE",'Planificación 2026-1'!W:W,C78,'Planificación 2026-1'!G:G,"CA"))&gt;0,"P07"," ")</f>
        <v xml:space="preserve"> </v>
      </c>
      <c r="AX78" s="78" t="str">
        <f>IF(SUM(COUNTIFS('Planificación 2026-1'!E:E,"SUNAMPE",'Planificación 2026-1'!W:W,C78,'Planificación 2026-1'!G:G,"DE"))&gt;0,"P08"," ")</f>
        <v xml:space="preserve"> </v>
      </c>
      <c r="AY78" s="78" t="str">
        <f>IF(SUM(COUNTIFS('Planificación 2026-1'!E:E,"SUNAMPE",'Planificación 2026-1'!W:W,C78,'Planificación 2026-1'!G:G,"OB"))&gt;0,"P09"," ")</f>
        <v xml:space="preserve"> </v>
      </c>
      <c r="AZ78" s="78" t="str">
        <f>IF(SUM(COUNTIFS('Planificación 2026-1'!E:E,"SUNAMPE",'Planificación 2026-1'!W:W,C78,'Planificación 2026-1'!G:G,"MH"))&gt;0,"P31"," ")</f>
        <v xml:space="preserve"> </v>
      </c>
      <c r="BA78" s="78" t="str">
        <f>IF(SUM(COUNTIFS('Planificación 2026-1'!E:E,"SUNAMPE",'Planificación 2026-1'!W:W,C78,'Planificación 2026-1'!G:G,"IC"))&gt;0,"P32"," ")</f>
        <v xml:space="preserve"> </v>
      </c>
      <c r="BB78" s="78" t="str">
        <f>IF(SUM(COUNTIFS('Planificación 2026-1'!E:E,"SUNAMPE",'Planificación 2026-1'!W:W,C78,'Planificación 2026-1'!G:G,"AR"))&gt;0,"P34"," ")</f>
        <v xml:space="preserve"> </v>
      </c>
      <c r="BC78" s="78" t="str">
        <f>IF(SUM(COUNTIFS('Planificación 2026-1'!E:E,"SUNAMPE",'Planificación 2026-1'!W:W,C78,'Planificación 2026-1'!G:G,"T1"))&gt;0,"P35"," ")</f>
        <v xml:space="preserve"> </v>
      </c>
      <c r="BD78" s="78" t="str">
        <f>IF(SUM(COUNTIFS('Planificación 2026-1'!E:E,"SUNAMPE",'Planificación 2026-1'!W:W,C78,'Planificación 2026-1'!G:G,"T3"))&gt;0,"P36"," ")</f>
        <v xml:space="preserve"> </v>
      </c>
      <c r="BE78" s="78" t="str">
        <f>IF(SUM(COUNTIFS('Planificación 2026-1'!E:E,"SUNAMPE",'Planificación 2026-1'!W:W,C78,'Planificación 2026-1'!G:G,"T2"))&gt;0,"P37"," ")</f>
        <v xml:space="preserve"> </v>
      </c>
      <c r="BF78" s="78" t="str">
        <f>IF(SUM(COUNTIFS('Planificación 2026-1'!E:E,"SUNAMPE",'Planificación 2026-1'!W:W,C78,'Planificación 2026-1'!G:G,"AE"))&gt;0,"P38"," ")</f>
        <v xml:space="preserve"> </v>
      </c>
      <c r="BG78" s="78" t="str">
        <f>IF(SUM(COUNTIFS('Planificación 2026-1'!E:E,"SUNAMPE",'Planificación 2026-1'!W:W,C78,'Planificación 2026-1'!G:G,"T4"))&gt;0,"P55"," ")</f>
        <v xml:space="preserve"> </v>
      </c>
      <c r="BH78" s="78" t="str">
        <f>IF(SUM(COUNTIFS('Planificación 2026-1'!E:E,"HUAURA",'Planificación 2026-1'!W:W,C78,'Planificación 2026-1'!G:G,"AF"))&gt;0," P01"," ")</f>
        <v xml:space="preserve"> </v>
      </c>
      <c r="BI78" s="78" t="str">
        <f>IF(SUM(COUNTIFS('Planificación 2026-1'!E:E,"HUAURA",'Planificación 2026-1'!W:W,C78,'Planificación 2026-1'!G:G,"EN"))&gt;0,"P02"," ")</f>
        <v>P02</v>
      </c>
      <c r="BJ78" s="78" t="str">
        <f>IF(SUM(COUNTIFS('Planificación 2026-1'!E:E,"HUAURA",'Planificación 2026-1'!W:W,C78,'Planificación 2026-1'!G:G,"IS"))&gt;0,"P03"," ")</f>
        <v xml:space="preserve"> </v>
      </c>
      <c r="BK78" s="78" t="str">
        <f>IF(SUM(COUNTIFS('Planificación 2026-1'!E:E,"HUAURA",'Planificación 2026-1'!W:W,C78,'Planificación 2026-1'!G:G,"PS"))&gt;0,"P04"," ")</f>
        <v xml:space="preserve"> </v>
      </c>
      <c r="BL78" s="78"/>
      <c r="BM78" s="78" t="str">
        <f>IF(SUM(COUNTIFS('Planificación 2026-1'!E:E,"HUAURA",'Planificación 2026-1'!W:W,C78,'Planificación 2026-1'!G:G,"IN"))&gt;0,"P06"," ")</f>
        <v xml:space="preserve"> </v>
      </c>
      <c r="BN78" s="78" t="str">
        <f>IF(SUM(COUNTIFS('Planificación 2026-1'!E:E,"HUAURA",'Planificación 2026-1'!W:W,C78,'Planificación 2026-1'!G:G,"CA"))&gt;0,"P07"," ")</f>
        <v xml:space="preserve"> </v>
      </c>
      <c r="BO78" s="78" t="str">
        <f>IF(SUM(COUNTIFS('Planificación 2026-1'!E:E,"HUAURA",'Planificación 2026-1'!W:W,C78,'Planificación 2026-1'!G:G,"DE"))&gt;0,"P08"," ")</f>
        <v xml:space="preserve"> </v>
      </c>
      <c r="BP78" s="78" t="str">
        <f>IF(SUM(COUNTIFS('Planificación 2026-1'!E:E,"HUAURA",'Planificación 2026-1'!W:W,C78,'Planificación 2026-1'!G:G,"OB"))&gt;0,"P09"," ")</f>
        <v xml:space="preserve"> </v>
      </c>
      <c r="BQ78" s="78" t="str">
        <f>IF(SUM(COUNTIFS('Planificación 2026-1'!E:E,"HUAURA",'Planificación 2026-1'!W:W,C78,'Planificación 2026-1'!G:G,"MH"))&gt;0,"P31"," ")</f>
        <v xml:space="preserve"> </v>
      </c>
      <c r="BR78" s="78" t="str">
        <f>IF(SUM(COUNTIFS('Planificación 2026-1'!E:E,"HUAURA",'Planificación 2026-1'!W:W,C78,'Planificación 2026-1'!G:G,"IC"))&gt;0,"P32"," ")</f>
        <v xml:space="preserve"> </v>
      </c>
      <c r="BS78" s="78" t="str">
        <f>IF(SUM(COUNTIFS('Planificación 2026-1'!E:E,"HUAURA",'Planificación 2026-1'!W:W,C78,'Planificación 2026-1'!G:G,"AR"))&gt;0,"P34"," ")</f>
        <v xml:space="preserve"> </v>
      </c>
      <c r="BT78" s="78" t="str">
        <f>IF(SUM(COUNTIFS('Planificación 2026-1'!E:E,"HUAURA",'Planificación 2026-1'!W:W,C78,'Planificación 2026-1'!G:G,"T1"))&gt;0,"P35"," ")</f>
        <v xml:space="preserve"> </v>
      </c>
      <c r="BU78" s="78" t="str">
        <f>IF(SUM(COUNTIFS('Planificación 2026-1'!E:E,"HUAURA",'Planificación 2026-1'!W:W,C78,'Planificación 2026-1'!G:G,"T3"))&gt;0,"P36"," ")</f>
        <v xml:space="preserve"> </v>
      </c>
      <c r="BV78" s="78" t="str">
        <f>IF(SUM(COUNTIFS('Planificación 2026-1'!E:E,"HUAURA",'Planificación 2026-1'!W:W,C78,'Planificación 2026-1'!G:G,"T2"))&gt;0,"P37"," ")</f>
        <v xml:space="preserve"> </v>
      </c>
      <c r="BW78" s="78" t="str">
        <f>IF(SUM(COUNTIFS('Planificación 2026-1'!E:E,"HUAURA",'Planificación 2026-1'!W:W,C78,'Planificación 2026-1'!G:G,"AE"))&gt;0,"P38"," ")</f>
        <v xml:space="preserve"> </v>
      </c>
      <c r="BX78" s="78" t="str">
        <f>IF(SUM(COUNTIFS('Planificación 2026-1'!E:E,"HUAURA",'Planificación 2026-1'!W:W,C78,'Planificación 2026-1'!G:G,"T4"))&gt;0,"P55"," ")</f>
        <v xml:space="preserve"> </v>
      </c>
      <c r="BY78" s="79">
        <f>SUMIFS('Planificación 2026-1'!R:R,'Planificación 2026-1'!W:W,C78,'Planificación 2026-1'!G:G,"AF",'Planificación 2026-1'!H:H,"&gt;2")</f>
        <v>0</v>
      </c>
      <c r="BZ78" s="79">
        <f>SUMIFS('Planificación 2026-1'!R:R,'Planificación 2026-1'!W:W,C78,'Planificación 2026-1'!G:G,"EN",'Planificación 2026-1'!H:H,"&gt;2")</f>
        <v>12</v>
      </c>
      <c r="CA78" s="79">
        <f>SUMIFS('Planificación 2026-1'!R:R,'Planificación 2026-1'!W:W,C78,'Planificación 2026-1'!G:G,"IS",'Planificación 2026-1'!H:H,"&gt;2")</f>
        <v>0</v>
      </c>
      <c r="CB78" s="79">
        <f>SUMIFS('Planificación 2026-1'!R:R,'Planificación 2026-1'!W:W,C78,'Planificación 2026-1'!G:G,"PS",'Planificación 2026-1'!H:H,"&gt;2")</f>
        <v>0</v>
      </c>
      <c r="CC78" s="79">
        <f>SUMIFS('Planificación 2026-1'!R:R,'Planificación 2026-1'!W:W,C78,'Planificación 2026-1'!G:G,"IN",'Planificación 2026-1'!H:H,"&gt;2")</f>
        <v>0</v>
      </c>
      <c r="CD78" s="79">
        <f>SUMIFS('Planificación 2026-1'!R:R,'Planificación 2026-1'!W:W,C78,'Planificación 2026-1'!G:G,"CA",'Planificación 2026-1'!H:H,"&gt;2")</f>
        <v>0</v>
      </c>
      <c r="CE78" s="79">
        <f>SUMIFS('Planificación 2026-1'!R:R,'Planificación 2026-1'!W:W,C78,'Planificación 2026-1'!G:G,"DE",'Planificación 2026-1'!H:H,"&gt;2")</f>
        <v>0</v>
      </c>
      <c r="CF78" s="79">
        <f>SUMIFS('Planificación 2026-1'!R:R,'Planificación 2026-1'!W:W,C78,'Planificación 2026-1'!G:G,"OB",'Planificación 2026-1'!H:H,"&gt;2")</f>
        <v>0</v>
      </c>
      <c r="CG78" s="79">
        <f>SUMIFS('Planificación 2026-1'!R:R,'Planificación 2026-1'!W:W,C78,'Planificación 2026-1'!G:G,"MH",'Planificación 2026-1'!H:H,"&gt;2")</f>
        <v>0</v>
      </c>
      <c r="CH78" s="79">
        <f>SUMIFS('Planificación 2026-1'!R:R,'Planificación 2026-1'!W:W,C78,'Planificación 2026-1'!G:G,"IC",'Planificación 2026-1'!H:H,"&gt;2")</f>
        <v>0</v>
      </c>
      <c r="CI78" s="79">
        <f>SUMIFS('Planificación 2026-1'!R:R,'Planificación 2026-1'!W:W,C78,'Planificación 2026-1'!G:G,"AR",'Planificación 2026-1'!H:H,"&gt;2")</f>
        <v>0</v>
      </c>
      <c r="CJ78" s="79">
        <f>SUMIFS('Planificación 2026-1'!R:R,'Planificación 2026-1'!W:W,C78,'Planificación 2026-1'!G:G,"T1",'Planificación 2026-1'!H:H,"&gt;2")</f>
        <v>0</v>
      </c>
      <c r="CK78" s="79">
        <f>SUMIFS('Planificación 2026-1'!R:R,'Planificación 2026-1'!W:W,C78,'Planificación 2026-1'!G:G,"T3",'Planificación 2026-1'!H:H,"&gt;2")</f>
        <v>0</v>
      </c>
      <c r="CL78" s="79">
        <f>SUMIFS('Planificación 2026-1'!R:R,'Planificación 2026-1'!W:W,C78,'Planificación 2026-1'!G:G,"T2",'Planificación 2026-1'!H:H,"&gt;2")</f>
        <v>0</v>
      </c>
      <c r="CM78" s="79">
        <f>SUMIFS('Planificación 2026-1'!R:R,'Planificación 2026-1'!W:W,C78,'Planificación 2026-1'!G:G,"AE",'Planificación 2026-1'!H:H,"&gt;2")</f>
        <v>0</v>
      </c>
      <c r="CN78" s="79">
        <f>SUMIFS('Planificación 2026-1'!R:R,'Planificación 2026-1'!W:W,C78,'Planificación 2026-1'!G:G,"T4",'Planificación 2026-1'!H:H,"&gt;2")</f>
        <v>0</v>
      </c>
      <c r="CO78" s="79">
        <f>SUMIFS('Planificación 2026-1'!R:R,'Planificación 2026-1'!W:W,C78,'Planificación 2026-1'!G:G,"AF",'Planificación 2026-1'!H:H,"&lt;3")</f>
        <v>0</v>
      </c>
      <c r="CP78" s="79">
        <f>SUMIFS('Planificación 2026-1'!R:R,'Planificación 2026-1'!W:W,C78,'Planificación 2026-1'!G:G,"EN",'Planificación 2026-1'!H:H,"&lt;3")</f>
        <v>0</v>
      </c>
      <c r="CQ78" s="79">
        <f>SUMIFS('Planificación 2026-1'!R:R,'Planificación 2026-1'!W:W,C78,'Planificación 2026-1'!G:G,"IS",'Planificación 2026-1'!H:H,"&lt;3")</f>
        <v>0</v>
      </c>
      <c r="CR78" s="79">
        <f>SUMIFS('Planificación 2026-1'!R:R,'Planificación 2026-1'!W:W,C78,'Planificación 2026-1'!G:G,"PS",'Planificación 2026-1'!H:H,"&lt;3")</f>
        <v>0</v>
      </c>
      <c r="CS78" s="79">
        <f>SUMIFS('Planificación 2026-1'!R:R,'Planificación 2026-1'!W:W,C78,'Planificación 2026-1'!G:G,"IN",'Planificación 2026-1'!H:H,"&lt;3")</f>
        <v>0</v>
      </c>
      <c r="CT78" s="79">
        <f>SUMIFS('Planificación 2026-1'!R:R,'Planificación 2026-1'!W:W,C78,'Planificación 2026-1'!G:G,"CA",'Planificación 2026-1'!H:H,"&lt;3")</f>
        <v>0</v>
      </c>
      <c r="CU78" s="79">
        <f>SUMIFS('Planificación 2026-1'!R:R,'Planificación 2026-1'!W:W,C78,'Planificación 2026-1'!G:G,"DE",'Planificación 2026-1'!H:H,"&lt;3")</f>
        <v>0</v>
      </c>
      <c r="CV78" s="79">
        <f>SUMIFS('Planificación 2026-1'!R:R,'Planificación 2026-1'!W:W,C78,'Planificación 2026-1'!G:G,"OB",'Planificación 2026-1'!H:H,"&lt;3")</f>
        <v>0</v>
      </c>
      <c r="CW78" s="79">
        <f>SUMIFS('Planificación 2026-1'!R:R,'Planificación 2026-1'!W:W,C78,'Planificación 2026-1'!G:G,"MH",'Planificación 2026-1'!H:H,"&lt;3")</f>
        <v>0</v>
      </c>
      <c r="CX78" s="79">
        <f>SUMIFS('Planificación 2026-1'!R:R,'Planificación 2026-1'!W:W,C78,'Planificación 2026-1'!G:G,"IC",'Planificación 2026-1'!H:H,"&lt;3")</f>
        <v>0</v>
      </c>
      <c r="CY78" s="79">
        <f>SUMIFS('Planificación 2026-1'!R:R,'Planificación 2026-1'!W:W,C78,'Planificación 2026-1'!G:G,"AR",'Planificación 2026-1'!H:H,"&lt;3")</f>
        <v>0</v>
      </c>
      <c r="CZ78" s="79">
        <f>SUMIFS('Planificación 2026-1'!R:R,'Planificación 2026-1'!W:W,C78,'Planificación 2026-1'!G:G,"T1",'Planificación 2026-1'!H:H,"&lt;3")</f>
        <v>0</v>
      </c>
      <c r="DA78" s="79">
        <f>SUMIFS('Planificación 2026-1'!R:R,'Planificación 2026-1'!W:W,C78,'Planificación 2026-1'!G:G,"T3",'Planificación 2026-1'!H:H,"&lt;3")</f>
        <v>0</v>
      </c>
      <c r="DB78" s="79">
        <f>SUMIFS('Planificación 2026-1'!R:R,'Planificación 2026-1'!W:W,C78,'Planificación 2026-1'!G:G,"T2",'Planificación 2026-1'!H:H,"&lt;3")</f>
        <v>0</v>
      </c>
      <c r="DC78" s="79">
        <f>SUMIFS('Planificación 2026-1'!R:R,'Planificación 2026-1'!W:W,C78,'Planificación 2026-1'!G:G,"AE",'Planificación 2026-1'!H:H,"&lt;3")</f>
        <v>0</v>
      </c>
      <c r="DD78" s="79">
        <f>SUMIFS('Planificación 2026-1'!R:R,'Planificación 2026-1'!W:W,C78,'Planificación 2026-1'!G:G,"T4",'Planificación 2026-1'!H:H,"&lt;3")</f>
        <v>0</v>
      </c>
      <c r="DE78" s="78" t="str">
        <f t="shared" si="18"/>
        <v/>
      </c>
      <c r="DF78" s="30">
        <f>IF(C78="","",SUMIFS('Planificación 2026-1'!R:R,'Planificación 2026-1'!W:W,C78,'Planificación 2026-1'!E:E,"PRINCIPAL",'Planificación 2026-1'!X:X,"VIRTUAL"))</f>
        <v>0</v>
      </c>
      <c r="DG78" s="30">
        <f>IF(C78="","",SUMIFS('Planificación 2026-1'!R:R,'Planificación 2026-1'!W:W,C78,'Planificación 2026-1'!E:E,"PRINCIPAL",'Planificación 2026-1'!X:X,"PRESENCIAL"))</f>
        <v>0</v>
      </c>
      <c r="DH78" s="30">
        <f>IF(C78="","",SUMIFS('Planificación 2026-1'!R:R,'Planificación 2026-1'!W:W,C78,'Planificación 2026-1'!E:E,"PRINCIPAL",'Planificación 2026-1'!X:X,"HIBRIDO PRESENCIAL"))</f>
        <v>0</v>
      </c>
      <c r="DI78" s="78" t="str">
        <f t="shared" si="19"/>
        <v>P02</v>
      </c>
      <c r="DJ78" s="78">
        <f>IF(C78="","",SUMIFS('Planificación 2026-1'!R:R,'Planificación 2026-1'!W:W,C78,'Planificación 2026-1'!E:E,"FILIAL",'Planificación 2026-1'!X:X,"VIRTUAL"))</f>
        <v>4</v>
      </c>
      <c r="DK78" s="80">
        <f>IF(C78="","",SUMIFS('Planificación 2026-1'!R:R,'Planificación 2026-1'!W:W,C78,'Planificación 2026-1'!E:E,"FILIAL",'Planificación 2026-1'!X:X,"PRESENCIAL"))</f>
        <v>0</v>
      </c>
      <c r="DL78" s="42">
        <f>IF(C78="","",SUMIFS('Planificación 2026-1'!R:R,'Planificación 2026-1'!W:W,C78,'Planificación 2026-1'!E:E,"FILIAL",'Planificación 2026-1'!X:X,"HIBRIDO PRESENCIAL"))</f>
        <v>0</v>
      </c>
      <c r="DM78" s="81" t="str">
        <f t="shared" si="20"/>
        <v/>
      </c>
      <c r="DN78" s="78">
        <f>IF(C78="","",SUMIFS('Planificación 2026-1'!R:R,'Planificación 2026-1'!W:W,C78,'Planificación 2026-1'!E:E,"SUNAMPE",'Planificación 2026-1'!X:X,"VIRTUAL"))</f>
        <v>0</v>
      </c>
      <c r="DO78" s="42">
        <f>IF(C78="","",SUMIFS('Planificación 2026-1'!R:R,'Planificación 2026-1'!W:W,C78,'Planificación 2026-1'!E:E,"SUNAMPE",'Planificación 2026-1'!X:X,"PRESENCIAL"))</f>
        <v>0</v>
      </c>
      <c r="DP78" s="81" t="str">
        <f t="shared" si="21"/>
        <v>P02</v>
      </c>
      <c r="DQ78" s="78">
        <f>IF(C78="","",SUMIFS('Planificación 2026-1'!R:R,'Planificación 2026-1'!W:W,C78,'Planificación 2026-1'!E:E,"HUAURA",'Planificación 2026-1'!X:X,"VIRTUAL"))</f>
        <v>8</v>
      </c>
      <c r="DR78" s="42">
        <f>IF(C78="","",SUMIFS('Planificación 2026-1'!R:R,'Planificación 2026-1'!W:W,C78,'Planificación 2026-1'!E:E,"HUAURA",'Planificación 2026-1'!X:X,"PRESENCIAL"))</f>
        <v>0</v>
      </c>
      <c r="DS78" s="48">
        <f>SUMIFS('Planificación 2026-1'!R:R,'Planificación 2026-1'!W:W,C78,'Planificación 2026-1'!E:E,"PRINCIPAL",'Planificación 2026-1'!X:X,"VIRTUAL",'Planificación 2026-1'!H:H,"&gt;2")</f>
        <v>0</v>
      </c>
      <c r="DT78" s="48">
        <f>SUMIFS('Planificación 2026-1'!R:R,'Planificación 2026-1'!W:W,C78,'Planificación 2026-1'!E:E,"PRINCIPAL",'Planificación 2026-1'!X:X,"&lt;&gt;VIRTUAL",'Planificación 2026-1'!H:H,"&gt;2")</f>
        <v>0</v>
      </c>
      <c r="DU78" s="48">
        <f>SUMIFS('Planificación 2026-1'!R:R,'Planificación 2026-1'!W:W,C78,'Planificación 2026-1'!E:E,"SUNAMPE",'Planificación 2026-1'!X:X,"VIRTUAL",'Planificación 2026-1'!H:H,"&gt;2")</f>
        <v>0</v>
      </c>
      <c r="DV78" s="48">
        <f>SUMIFS('Planificación 2026-1'!R:R,'Planificación 2026-1'!W:W,C78,'Planificación 2026-1'!E:E,"SUNAMPE",'Planificación 2026-1'!X:X,"&lt;&gt;VIRTUAL",'Planificación 2026-1'!H:H,"&gt;2")</f>
        <v>0</v>
      </c>
      <c r="DW78" s="48">
        <f>SUMIFS('Planificación 2026-1'!R:R,'Planificación 2026-1'!W:W,C78,'Planificación 2026-1'!E:E,"FILIAL",'Planificación 2026-1'!X:X,"VIRTUAL",'Planificación 2026-1'!H:H,"&gt;2")</f>
        <v>4</v>
      </c>
      <c r="DX78" s="48">
        <f>SUMIFS('Planificación 2026-1'!R:R,'Planificación 2026-1'!W:W,C78,'Planificación 2026-1'!E:E,"FILIAL",'Planificación 2026-1'!X:X,"&lt;&gt;VIRTUAL",'Planificación 2026-1'!H:H,"&gt;2")</f>
        <v>0</v>
      </c>
      <c r="DY78" s="48">
        <f>SUMIFS('Planificación 2026-1'!R:R,'Planificación 2026-1'!W:W,C78,'Planificación 2026-1'!E:E,"PORUMA",'Planificación 2026-1'!X:X,"VIRTUAL",'Planificación 2026-1'!H:H,"&gt;2")</f>
        <v>0</v>
      </c>
      <c r="DZ78" s="48">
        <f>SUMIFS('Planificación 2026-1'!R:R,'Planificación 2026-1'!W:W,C78,'Planificación 2026-1'!E:E,"PORUMA",'Planificación 2026-1'!X:X,"&lt;&gt;VIRTUAL",'Planificación 2026-1'!H:H,"&gt;2")</f>
        <v>0</v>
      </c>
      <c r="EA78" s="48">
        <f>SUMIFS('Planificación 2026-1'!R:R,'Planificación 2026-1'!W:W,C78,'Planificación 2026-1'!E:E,"HUAURA",'Planificación 2026-1'!X:X,"VIRTUAL",'Planificación 2026-1'!H:H,"&gt;2")</f>
        <v>8</v>
      </c>
      <c r="EB78" s="48">
        <f>SUMIFS('Planificación 2026-1'!R:R,'Planificación 2026-1'!W:W,C78,'Planificación 2026-1'!E:E,"HUAURA",'Planificación 2026-1'!X:X,"&lt;&gt;VIRTUAL",'Planificación 2026-1'!H:H,"&gt;2")</f>
        <v>0</v>
      </c>
      <c r="EC78" s="48">
        <f>SUMIFS('Planificación 2026-1'!R:R,'Planificación 2026-1'!W:W,C78,'Planificación 2026-1'!E:E,"PRINCIPAL",'Planificación 2026-1'!X:X,"VIRTUAL",'Planificación 2026-1'!H:H,"&lt;3")</f>
        <v>0</v>
      </c>
      <c r="ED78" s="48">
        <f>SUMIFS('Planificación 2026-1'!R:R,'Planificación 2026-1'!W:W,C78,'Planificación 2026-1'!E:E,"PRINCIPAL",'Planificación 2026-1'!X:X,"&lt;&gt;VIRTUAL",'Planificación 2026-1'!H:H,"&lt;3")</f>
        <v>0</v>
      </c>
      <c r="EE78" s="48">
        <f>SUMIFS('Planificación 2026-1'!R:R,'Planificación 2026-1'!W:W,C78,'Planificación 2026-1'!E:E,"SUNAMPE",'Planificación 2026-1'!X:X,"VIRTUAL",'Planificación 2026-1'!H:H,"&lt;3")</f>
        <v>0</v>
      </c>
      <c r="EF78" s="48">
        <f>SUMIFS('Planificación 2026-1'!R:R,'Planificación 2026-1'!W:W,C78,'Planificación 2026-1'!E:E,"SUNAMPE",'Planificación 2026-1'!X:X,"&lt;&gt;VIRTUAL",'Planificación 2026-1'!H:H,"&lt;3")</f>
        <v>0</v>
      </c>
      <c r="EG78" s="48">
        <f>SUMIFS('Planificación 2026-1'!R:R,'Planificación 2026-1'!W:W,C78,'Planificación 2026-1'!E:E,"FILIAL",'Planificación 2026-1'!X:X,"VIRTUAL",'Planificación 2026-1'!H:H,"&lt;3")</f>
        <v>0</v>
      </c>
      <c r="EH78" s="48">
        <f>SUMIFS('Planificación 2026-1'!R:R,'Planificación 2026-1'!W:W,C78,'Planificación 2026-1'!E:E,"FILIAL",'Planificación 2026-1'!X:X,"&lt;&gt;VIRTUAL",'Planificación 2026-1'!H:H,"&lt;3")</f>
        <v>0</v>
      </c>
      <c r="EI78" s="48">
        <f>SUMIFS('Planificación 2026-1'!R:R,'Planificación 2026-1'!W:W,C78,'Planificación 2026-1'!E:E,"PORUMA",'Planificación 2026-1'!X:X,"VIRTUAL",'Planificación 2026-1'!H:H,"&lt;3")</f>
        <v>0</v>
      </c>
      <c r="EJ78" s="48">
        <f>SUMIFS('Planificación 2026-1'!R:R,'Planificación 2026-1'!W:W,C78,'Planificación 2026-1'!E:E,"PORUMA",'Planificación 2026-1'!X:X,"&lt;&gt;VIRTUAL",'Planificación 2026-1'!H:H,"&lt;3")</f>
        <v>0</v>
      </c>
      <c r="EK78" s="48">
        <f>SUMIFS('Planificación 2026-1'!R:R,'Planificación 2026-1'!W:W,C78,'Planificación 2026-1'!E:E,"HUAURA",'Planificación 2026-1'!X:X,"VIRTUAL",'Planificación 2026-1'!H:H,"&lt;3")</f>
        <v>0</v>
      </c>
      <c r="EL78" s="48">
        <f>SUMIFS('Planificación 2026-1'!R:R,'Planificación 2026-1'!W:W,C78,'Planificación 2026-1'!E:E,"HUAURA",'Planificación 2026-1'!X:X,"&lt;&gt;VIRTUAL",'Planificación 2026-1'!H:H,"&lt;3")</f>
        <v>0</v>
      </c>
      <c r="EM78" s="48">
        <f t="shared" si="22"/>
        <v>4</v>
      </c>
      <c r="EN78" s="48">
        <f t="shared" si="23"/>
        <v>8</v>
      </c>
      <c r="EO78" s="48">
        <f t="shared" si="24"/>
        <v>0</v>
      </c>
      <c r="EP78" s="48">
        <f t="shared" si="25"/>
        <v>0</v>
      </c>
      <c r="EQ78" s="48">
        <f t="shared" si="26"/>
        <v>0</v>
      </c>
      <c r="ER78" s="48"/>
      <c r="ES78" s="48">
        <f t="shared" si="27"/>
        <v>12</v>
      </c>
      <c r="ET78" s="48">
        <f t="shared" si="28"/>
        <v>0</v>
      </c>
      <c r="EU78" s="48" t="b">
        <f t="shared" si="29"/>
        <v>1</v>
      </c>
      <c r="EV78" s="48" t="str">
        <f t="shared" si="30"/>
        <v/>
      </c>
      <c r="EW78" s="48" t="str">
        <f t="shared" si="31"/>
        <v>VIRTUAL</v>
      </c>
    </row>
    <row r="79" spans="1:153" x14ac:dyDescent="0.3">
      <c r="A79" s="53"/>
      <c r="B79" s="383">
        <v>76</v>
      </c>
      <c r="C79" s="107" t="s">
        <v>86</v>
      </c>
      <c r="D79" s="82">
        <f>SUMIF('Planificación 2026-1'!W:W,C79,'Planificación 2026-1'!R:R)</f>
        <v>40</v>
      </c>
      <c r="E79" s="384" t="s">
        <v>341</v>
      </c>
      <c r="F79" s="107" t="s">
        <v>430</v>
      </c>
      <c r="G79" s="107" t="s">
        <v>431</v>
      </c>
      <c r="H79" s="107" t="s">
        <v>432</v>
      </c>
      <c r="I79" s="77" t="str">
        <f>IF(SUM(COUNTIFS('Planificación 2026-1'!E:E,"PRINCIPAL",'Planificación 2026-1'!W:W,C79,'Planificación 2026-1'!G:G,"AF"))&gt;0,"P01"," ")</f>
        <v xml:space="preserve"> </v>
      </c>
      <c r="J79" s="78" t="str">
        <f>IF(SUM(COUNTIFS('Planificación 2026-1'!E:E,"PRINCIPAL",'Planificación 2026-1'!W:W,C79,'Planificación 2026-1'!G:G,"EN"))&gt;0,"P02"," ")</f>
        <v>P02</v>
      </c>
      <c r="K79" s="78" t="str">
        <f>IF(SUM(COUNTIFS('Planificación 2026-1'!E:E,"PRINCIPAL",'Planificación 2026-1'!W:W,C79,'Planificación 2026-1'!G:G,"IS"))&gt;0,"P03"," ")</f>
        <v xml:space="preserve"> </v>
      </c>
      <c r="L79" s="78" t="str">
        <f>IF(SUM(COUNTIFS('Planificación 2026-1'!E:E,"PRINCIPAL",'Planificación 2026-1'!W:W,C79,'Planificación 2026-1'!G:G,"PS"))&gt;0,"P04"," ")</f>
        <v xml:space="preserve"> </v>
      </c>
      <c r="M79" s="78"/>
      <c r="N79" s="78" t="str">
        <f>IF(SUM(COUNTIFS('Planificación 2026-1'!E:E,"PRINCIPAL",'Planificación 2026-1'!W:W,C79,'Planificación 2026-1'!G:G,"IN"))&gt;0,"P06"," ")</f>
        <v xml:space="preserve"> </v>
      </c>
      <c r="O79" s="78" t="str">
        <f>IF(SUM(COUNTIFS('Planificación 2026-1'!E:E,"PRINCIPAL",'Planificación 2026-1'!W:W,C79,'Planificación 2026-1'!G:G,"CA"))&gt;0,"P07"," ")</f>
        <v xml:space="preserve"> </v>
      </c>
      <c r="P79" s="78" t="str">
        <f>IF(SUM(COUNTIFS('Planificación 2026-1'!E:E,"PRINCIPAL",'Planificación 2026-1'!W:W,C79,'Planificación 2026-1'!G:G,"DE"))&gt;0,"P08"," ")</f>
        <v xml:space="preserve"> </v>
      </c>
      <c r="Q79" s="78" t="str">
        <f>IF(SUM(COUNTIFS('Planificación 2026-1'!E:E,"PRINCIPAL",'Planificación 2026-1'!W:W,C79,'Planificación 2026-1'!G:G,"OB"))&gt;0,"P09"," ")</f>
        <v xml:space="preserve"> </v>
      </c>
      <c r="R79" s="78" t="str">
        <f>IF(SUM(COUNTIFS('Planificación 2026-1'!E:E,"PRINCIPAL",'Planificación 2026-1'!W:W,C79,'Planificación 2026-1'!G:G,"MH"))&gt;0,"P31"," ")</f>
        <v xml:space="preserve"> </v>
      </c>
      <c r="S79" s="78" t="str">
        <f>IF(SUM(COUNTIFS('Planificación 2026-1'!E:E,"PRINCIPAL",'Planificación 2026-1'!W:W,C79,'Planificación 2026-1'!G:G,"IC"))&gt;0,"P32"," ")</f>
        <v xml:space="preserve"> </v>
      </c>
      <c r="T79" s="78" t="str">
        <f>IF(SUM(COUNTIFS('Planificación 2026-1'!E:E,"PRINCIPAL",'Planificación 2026-1'!W:W,C79,'Planificación 2026-1'!G:G,"AR"))&gt;0,"P34"," ")</f>
        <v xml:space="preserve"> </v>
      </c>
      <c r="U79" s="78" t="str">
        <f>IF(SUM(COUNTIFS('Planificación 2026-1'!E:E,"PRINCIPAL",'Planificación 2026-1'!W:W,C79,'Planificación 2026-1'!G:G,"T1"))&gt;0,"P35"," ")</f>
        <v xml:space="preserve"> </v>
      </c>
      <c r="V79" s="78" t="str">
        <f>IF(SUM(COUNTIFS('Planificación 2026-1'!E:E,"PRINCIPAL",'Planificación 2026-1'!W:W,C79,'Planificación 2026-1'!G:G,"T3"))&gt;0,"P36"," ")</f>
        <v xml:space="preserve"> </v>
      </c>
      <c r="W79" s="78" t="str">
        <f>IF(SUM(COUNTIFS('Planificación 2026-1'!E:E,"PRINCIPAL",'Planificación 2026-1'!W:W,C79,'Planificación 2026-1'!G:G,"T2"))&gt;0,"P37"," ")</f>
        <v xml:space="preserve"> </v>
      </c>
      <c r="X79" s="78" t="str">
        <f>IF(SUM(COUNTIFS('Planificación 2026-1'!E:E,"PRINCIPAL",'Planificación 2026-1'!W:W,C79,'Planificación 2026-1'!G:G,"AE"))&gt;0,"P38"," ")</f>
        <v xml:space="preserve"> </v>
      </c>
      <c r="Y79" s="78" t="str">
        <f>IF(SUM(COUNTIFS('Planificación 2026-1'!E:E,"PRINCIPAL",'Planificación 2026-1'!W:W,C79,'Planificación 2026-1'!G:G,"T4"))&gt;0,"P55"," ")</f>
        <v xml:space="preserve"> </v>
      </c>
      <c r="Z79" s="78" t="str">
        <f>IF(SUM(COUNTIFS('Planificación 2026-1'!E:E,"FILIAL",'Planificación 2026-1'!W:W,C79,'Planificación 2026-1'!G:G,"AF"))&gt;0," P01"," ")</f>
        <v xml:space="preserve"> </v>
      </c>
      <c r="AA79" s="78" t="str">
        <f>IF(SUM(COUNTIFS('Planificación 2026-1'!E:E,"FILIAL",'Planificación 2026-1'!W:W,C79,'Planificación 2026-1'!G:G,"EN"))&gt;0,"P02"," ")</f>
        <v xml:space="preserve"> </v>
      </c>
      <c r="AB79" s="78" t="str">
        <f>IF(SUM(COUNTIFS('Planificación 2026-1'!E:E,"FILIAL",'Planificación 2026-1'!W:W,C79,'Planificación 2026-1'!G:G,"IS"))&gt;0,"P03"," ")</f>
        <v xml:space="preserve"> </v>
      </c>
      <c r="AC79" s="78" t="str">
        <f>IF(SUM(COUNTIFS('Planificación 2026-1'!E:E,"FILIAL",'Planificación 2026-1'!W:W,C79,'Planificación 2026-1'!G:G,"PS"))&gt;0,"P04"," ")</f>
        <v xml:space="preserve"> </v>
      </c>
      <c r="AD79" s="78"/>
      <c r="AE79" s="78" t="str">
        <f>IF(SUM(COUNTIFS('Planificación 2026-1'!E:E,"FILIAL",'Planificación 2026-1'!W:W,C79,'Planificación 2026-1'!G:G,"IN"))&gt;0,"P06"," ")</f>
        <v xml:space="preserve"> </v>
      </c>
      <c r="AF79" s="78" t="str">
        <f>IF(SUM(COUNTIFS('Planificación 2026-1'!E:E,"FILIAL",'Planificación 2026-1'!W:W,C79,'Planificación 2026-1'!G:G,"CA"))&gt;0,"P07"," ")</f>
        <v xml:space="preserve"> </v>
      </c>
      <c r="AG79" s="78" t="str">
        <f>IF(SUM(COUNTIFS('Planificación 2026-1'!E:E,"FILIAL",'Planificación 2026-1'!W:W,C79,'Planificación 2026-1'!G:G,"DE"))&gt;0,"P08"," ")</f>
        <v xml:space="preserve"> </v>
      </c>
      <c r="AH79" s="78" t="str">
        <f>IF(SUM(COUNTIFS('Planificación 2026-1'!E:E,"FILIAL",'Planificación 2026-1'!W:W,C79,'Planificación 2026-1'!G:G,"OB"))&gt;0,"P09"," ")</f>
        <v xml:space="preserve"> </v>
      </c>
      <c r="AI79" s="78" t="str">
        <f>IF(SUM(COUNTIFS('Planificación 2026-1'!E:E,"FILIAL",'Planificación 2026-1'!W:W,C79,'Planificación 2026-1'!G:G,"MH"))&gt;0,"P31"," ")</f>
        <v xml:space="preserve"> </v>
      </c>
      <c r="AJ79" s="78" t="str">
        <f>IF(SUM(COUNTIFS('Planificación 2026-1'!E:E,"FILIAL",'Planificación 2026-1'!W:W,C79,'Planificación 2026-1'!G:G,"IC"))&gt;0,"P32"," ")</f>
        <v xml:space="preserve"> </v>
      </c>
      <c r="AK79" s="78" t="str">
        <f>IF(SUM(COUNTIFS('Planificación 2026-1'!E:E,"FILIAL",'Planificación 2026-1'!W:W,C79,'Planificación 2026-1'!G:G,"AR"))&gt;0,"P34"," ")</f>
        <v xml:space="preserve"> </v>
      </c>
      <c r="AL79" s="78" t="str">
        <f>IF(SUM(COUNTIFS('Planificación 2026-1'!E:E,"FILIAL",'Planificación 2026-1'!W:W,C79,'Planificación 2026-1'!G:G,"T1"))&gt;0,"P35"," ")</f>
        <v xml:space="preserve"> </v>
      </c>
      <c r="AM79" s="78" t="str">
        <f>IF(SUM(COUNTIFS('Planificación 2026-1'!E:E,"FILIAL",'Planificación 2026-1'!W:W,C79,'Planificación 2026-1'!G:G,"T3"))&gt;0,"P36"," ")</f>
        <v xml:space="preserve"> </v>
      </c>
      <c r="AN79" s="78" t="str">
        <f>IF(SUM(COUNTIFS('Planificación 2026-1'!E:E,"FILIAL",'Planificación 2026-1'!W:W,C79,'Planificación 2026-1'!G:G,"T2"))&gt;0,"P37"," ")</f>
        <v xml:space="preserve"> </v>
      </c>
      <c r="AO79" s="78" t="str">
        <f>IF(SUM(COUNTIFS('Planificación 2026-1'!E:E,"FILIAL",'Planificación 2026-1'!W:W,C79,'Planificación 2026-1'!G:G,"AE"))&gt;0,"P38"," ")</f>
        <v xml:space="preserve"> </v>
      </c>
      <c r="AP79" s="78" t="str">
        <f>IF(SUM(COUNTIFS('Planificación 2026-1'!E:E,"FILIAL",'Planificación 2026-1'!W:W,C79,'Planificación 2026-1'!G:G,"T4"))&gt;0,"P55"," ")</f>
        <v xml:space="preserve"> </v>
      </c>
      <c r="AQ79" s="78" t="str">
        <f>IF(SUM(COUNTIFS('Planificación 2026-1'!E:E,"SUNAMPE",'Planificación 2026-1'!W:W,C79,'Planificación 2026-1'!G:G,"AF"))&gt;0," P01"," ")</f>
        <v xml:space="preserve"> </v>
      </c>
      <c r="AR79" s="78" t="str">
        <f>IF(SUM(COUNTIFS('Planificación 2026-1'!E:E,"SUNAMPE",'Planificación 2026-1'!W:W,C79,'Planificación 2026-1'!G:G,"EN"))&gt;0,"P02"," ")</f>
        <v xml:space="preserve"> </v>
      </c>
      <c r="AS79" s="78" t="str">
        <f>IF(SUM(COUNTIFS('Planificación 2026-1'!E:E,"SUNAMPE",'Planificación 2026-1'!W:W,C79,'Planificación 2026-1'!G:G,"IS"))&gt;0,"P03"," ")</f>
        <v xml:space="preserve"> </v>
      </c>
      <c r="AT79" s="78" t="str">
        <f>IF(SUM(COUNTIFS('Planificación 2026-1'!E:E,"SUNAMPE",'Planificación 2026-1'!W:W,C79,'Planificación 2026-1'!G:G,"PS"))&gt;0,"P04"," ")</f>
        <v xml:space="preserve"> </v>
      </c>
      <c r="AU79" s="78"/>
      <c r="AV79" s="78" t="str">
        <f>IF(SUM(COUNTIFS('Planificación 2026-1'!E:E,"SUNAMPE",'Planificación 2026-1'!W:W,C79,'Planificación 2026-1'!G:G,"IN"))&gt;0,"P06"," ")</f>
        <v xml:space="preserve"> </v>
      </c>
      <c r="AW79" s="78" t="str">
        <f>IF(SUM(COUNTIFS('Planificación 2026-1'!E:E,"SUNAMPE",'Planificación 2026-1'!W:W,C79,'Planificación 2026-1'!G:G,"CA"))&gt;0,"P07"," ")</f>
        <v xml:space="preserve"> </v>
      </c>
      <c r="AX79" s="78" t="str">
        <f>IF(SUM(COUNTIFS('Planificación 2026-1'!E:E,"SUNAMPE",'Planificación 2026-1'!W:W,C79,'Planificación 2026-1'!G:G,"DE"))&gt;0,"P08"," ")</f>
        <v xml:space="preserve"> </v>
      </c>
      <c r="AY79" s="78" t="str">
        <f>IF(SUM(COUNTIFS('Planificación 2026-1'!E:E,"SUNAMPE",'Planificación 2026-1'!W:W,C79,'Planificación 2026-1'!G:G,"OB"))&gt;0,"P09"," ")</f>
        <v xml:space="preserve"> </v>
      </c>
      <c r="AZ79" s="78" t="str">
        <f>IF(SUM(COUNTIFS('Planificación 2026-1'!E:E,"SUNAMPE",'Planificación 2026-1'!W:W,C79,'Planificación 2026-1'!G:G,"MH"))&gt;0,"P31"," ")</f>
        <v xml:space="preserve"> </v>
      </c>
      <c r="BA79" s="78" t="str">
        <f>IF(SUM(COUNTIFS('Planificación 2026-1'!E:E,"SUNAMPE",'Planificación 2026-1'!W:W,C79,'Planificación 2026-1'!G:G,"IC"))&gt;0,"P32"," ")</f>
        <v xml:space="preserve"> </v>
      </c>
      <c r="BB79" s="78" t="str">
        <f>IF(SUM(COUNTIFS('Planificación 2026-1'!E:E,"SUNAMPE",'Planificación 2026-1'!W:W,C79,'Planificación 2026-1'!G:G,"AR"))&gt;0,"P34"," ")</f>
        <v xml:space="preserve"> </v>
      </c>
      <c r="BC79" s="78" t="str">
        <f>IF(SUM(COUNTIFS('Planificación 2026-1'!E:E,"SUNAMPE",'Planificación 2026-1'!W:W,C79,'Planificación 2026-1'!G:G,"T1"))&gt;0,"P35"," ")</f>
        <v xml:space="preserve"> </v>
      </c>
      <c r="BD79" s="78" t="str">
        <f>IF(SUM(COUNTIFS('Planificación 2026-1'!E:E,"SUNAMPE",'Planificación 2026-1'!W:W,C79,'Planificación 2026-1'!G:G,"T3"))&gt;0,"P36"," ")</f>
        <v xml:space="preserve"> </v>
      </c>
      <c r="BE79" s="78" t="str">
        <f>IF(SUM(COUNTIFS('Planificación 2026-1'!E:E,"SUNAMPE",'Planificación 2026-1'!W:W,C79,'Planificación 2026-1'!G:G,"T2"))&gt;0,"P37"," ")</f>
        <v xml:space="preserve"> </v>
      </c>
      <c r="BF79" s="78" t="str">
        <f>IF(SUM(COUNTIFS('Planificación 2026-1'!E:E,"SUNAMPE",'Planificación 2026-1'!W:W,C79,'Planificación 2026-1'!G:G,"AE"))&gt;0,"P38"," ")</f>
        <v xml:space="preserve"> </v>
      </c>
      <c r="BG79" s="78" t="str">
        <f>IF(SUM(COUNTIFS('Planificación 2026-1'!E:E,"SUNAMPE",'Planificación 2026-1'!W:W,C79,'Planificación 2026-1'!G:G,"T4"))&gt;0,"P55"," ")</f>
        <v xml:space="preserve"> </v>
      </c>
      <c r="BH79" s="78" t="str">
        <f>IF(SUM(COUNTIFS('Planificación 2026-1'!E:E,"HUAURA",'Planificación 2026-1'!W:W,C79,'Planificación 2026-1'!G:G,"AF"))&gt;0," P01"," ")</f>
        <v xml:space="preserve"> </v>
      </c>
      <c r="BI79" s="78" t="str">
        <f>IF(SUM(COUNTIFS('Planificación 2026-1'!E:E,"HUAURA",'Planificación 2026-1'!W:W,C79,'Planificación 2026-1'!G:G,"EN"))&gt;0,"P02"," ")</f>
        <v xml:space="preserve"> </v>
      </c>
      <c r="BJ79" s="78" t="str">
        <f>IF(SUM(COUNTIFS('Planificación 2026-1'!E:E,"HUAURA",'Planificación 2026-1'!W:W,C79,'Planificación 2026-1'!G:G,"IS"))&gt;0,"P03"," ")</f>
        <v xml:space="preserve"> </v>
      </c>
      <c r="BK79" s="78" t="str">
        <f>IF(SUM(COUNTIFS('Planificación 2026-1'!E:E,"HUAURA",'Planificación 2026-1'!W:W,C79,'Planificación 2026-1'!G:G,"PS"))&gt;0,"P04"," ")</f>
        <v xml:space="preserve"> </v>
      </c>
      <c r="BL79" s="78"/>
      <c r="BM79" s="78" t="str">
        <f>IF(SUM(COUNTIFS('Planificación 2026-1'!E:E,"HUAURA",'Planificación 2026-1'!W:W,C79,'Planificación 2026-1'!G:G,"IN"))&gt;0,"P06"," ")</f>
        <v xml:space="preserve"> </v>
      </c>
      <c r="BN79" s="78" t="str">
        <f>IF(SUM(COUNTIFS('Planificación 2026-1'!E:E,"HUAURA",'Planificación 2026-1'!W:W,C79,'Planificación 2026-1'!G:G,"CA"))&gt;0,"P07"," ")</f>
        <v xml:space="preserve"> </v>
      </c>
      <c r="BO79" s="78" t="str">
        <f>IF(SUM(COUNTIFS('Planificación 2026-1'!E:E,"HUAURA",'Planificación 2026-1'!W:W,C79,'Planificación 2026-1'!G:G,"DE"))&gt;0,"P08"," ")</f>
        <v xml:space="preserve"> </v>
      </c>
      <c r="BP79" s="78" t="str">
        <f>IF(SUM(COUNTIFS('Planificación 2026-1'!E:E,"HUAURA",'Planificación 2026-1'!W:W,C79,'Planificación 2026-1'!G:G,"OB"))&gt;0,"P09"," ")</f>
        <v xml:space="preserve"> </v>
      </c>
      <c r="BQ79" s="78" t="str">
        <f>IF(SUM(COUNTIFS('Planificación 2026-1'!E:E,"HUAURA",'Planificación 2026-1'!W:W,C79,'Planificación 2026-1'!G:G,"MH"))&gt;0,"P31"," ")</f>
        <v xml:space="preserve"> </v>
      </c>
      <c r="BR79" s="78" t="str">
        <f>IF(SUM(COUNTIFS('Planificación 2026-1'!E:E,"HUAURA",'Planificación 2026-1'!W:W,C79,'Planificación 2026-1'!G:G,"IC"))&gt;0,"P32"," ")</f>
        <v xml:space="preserve"> </v>
      </c>
      <c r="BS79" s="78" t="str">
        <f>IF(SUM(COUNTIFS('Planificación 2026-1'!E:E,"HUAURA",'Planificación 2026-1'!W:W,C79,'Planificación 2026-1'!G:G,"AR"))&gt;0,"P34"," ")</f>
        <v xml:space="preserve"> </v>
      </c>
      <c r="BT79" s="78" t="str">
        <f>IF(SUM(COUNTIFS('Planificación 2026-1'!E:E,"HUAURA",'Planificación 2026-1'!W:W,C79,'Planificación 2026-1'!G:G,"T1"))&gt;0,"P35"," ")</f>
        <v xml:space="preserve"> </v>
      </c>
      <c r="BU79" s="78" t="str">
        <f>IF(SUM(COUNTIFS('Planificación 2026-1'!E:E,"HUAURA",'Planificación 2026-1'!W:W,C79,'Planificación 2026-1'!G:G,"T3"))&gt;0,"P36"," ")</f>
        <v xml:space="preserve"> </v>
      </c>
      <c r="BV79" s="78" t="str">
        <f>IF(SUM(COUNTIFS('Planificación 2026-1'!E:E,"HUAURA",'Planificación 2026-1'!W:W,C79,'Planificación 2026-1'!G:G,"T2"))&gt;0,"P37"," ")</f>
        <v xml:space="preserve"> </v>
      </c>
      <c r="BW79" s="78" t="str">
        <f>IF(SUM(COUNTIFS('Planificación 2026-1'!E:E,"HUAURA",'Planificación 2026-1'!W:W,C79,'Planificación 2026-1'!G:G,"AE"))&gt;0,"P38"," ")</f>
        <v xml:space="preserve"> </v>
      </c>
      <c r="BX79" s="78" t="str">
        <f>IF(SUM(COUNTIFS('Planificación 2026-1'!E:E,"HUAURA",'Planificación 2026-1'!W:W,C79,'Planificación 2026-1'!G:G,"T4"))&gt;0,"P55"," ")</f>
        <v xml:space="preserve"> </v>
      </c>
      <c r="BY79" s="79">
        <f>SUMIFS('Planificación 2026-1'!R:R,'Planificación 2026-1'!W:W,C79,'Planificación 2026-1'!G:G,"AF",'Planificación 2026-1'!H:H,"&gt;2")</f>
        <v>0</v>
      </c>
      <c r="BZ79" s="79">
        <f>SUMIFS('Planificación 2026-1'!R:R,'Planificación 2026-1'!W:W,C79,'Planificación 2026-1'!G:G,"EN",'Planificación 2026-1'!H:H,"&gt;2")</f>
        <v>40</v>
      </c>
      <c r="CA79" s="79">
        <f>SUMIFS('Planificación 2026-1'!R:R,'Planificación 2026-1'!W:W,C79,'Planificación 2026-1'!G:G,"IS",'Planificación 2026-1'!H:H,"&gt;2")</f>
        <v>0</v>
      </c>
      <c r="CB79" s="79">
        <f>SUMIFS('Planificación 2026-1'!R:R,'Planificación 2026-1'!W:W,C79,'Planificación 2026-1'!G:G,"PS",'Planificación 2026-1'!H:H,"&gt;2")</f>
        <v>0</v>
      </c>
      <c r="CC79" s="79">
        <f>SUMIFS('Planificación 2026-1'!R:R,'Planificación 2026-1'!W:W,C79,'Planificación 2026-1'!G:G,"IN",'Planificación 2026-1'!H:H,"&gt;2")</f>
        <v>0</v>
      </c>
      <c r="CD79" s="79">
        <f>SUMIFS('Planificación 2026-1'!R:R,'Planificación 2026-1'!W:W,C79,'Planificación 2026-1'!G:G,"CA",'Planificación 2026-1'!H:H,"&gt;2")</f>
        <v>0</v>
      </c>
      <c r="CE79" s="79">
        <f>SUMIFS('Planificación 2026-1'!R:R,'Planificación 2026-1'!W:W,C79,'Planificación 2026-1'!G:G,"DE",'Planificación 2026-1'!H:H,"&gt;2")</f>
        <v>0</v>
      </c>
      <c r="CF79" s="79">
        <f>SUMIFS('Planificación 2026-1'!R:R,'Planificación 2026-1'!W:W,C79,'Planificación 2026-1'!G:G,"OB",'Planificación 2026-1'!H:H,"&gt;2")</f>
        <v>0</v>
      </c>
      <c r="CG79" s="79">
        <f>SUMIFS('Planificación 2026-1'!R:R,'Planificación 2026-1'!W:W,C79,'Planificación 2026-1'!G:G,"MH",'Planificación 2026-1'!H:H,"&gt;2")</f>
        <v>0</v>
      </c>
      <c r="CH79" s="79">
        <f>SUMIFS('Planificación 2026-1'!R:R,'Planificación 2026-1'!W:W,C79,'Planificación 2026-1'!G:G,"IC",'Planificación 2026-1'!H:H,"&gt;2")</f>
        <v>0</v>
      </c>
      <c r="CI79" s="79">
        <f>SUMIFS('Planificación 2026-1'!R:R,'Planificación 2026-1'!W:W,C79,'Planificación 2026-1'!G:G,"AR",'Planificación 2026-1'!H:H,"&gt;2")</f>
        <v>0</v>
      </c>
      <c r="CJ79" s="79">
        <f>SUMIFS('Planificación 2026-1'!R:R,'Planificación 2026-1'!W:W,C79,'Planificación 2026-1'!G:G,"T1",'Planificación 2026-1'!H:H,"&gt;2")</f>
        <v>0</v>
      </c>
      <c r="CK79" s="79">
        <f>SUMIFS('Planificación 2026-1'!R:R,'Planificación 2026-1'!W:W,C79,'Planificación 2026-1'!G:G,"T3",'Planificación 2026-1'!H:H,"&gt;2")</f>
        <v>0</v>
      </c>
      <c r="CL79" s="79">
        <f>SUMIFS('Planificación 2026-1'!R:R,'Planificación 2026-1'!W:W,C79,'Planificación 2026-1'!G:G,"T2",'Planificación 2026-1'!H:H,"&gt;2")</f>
        <v>0</v>
      </c>
      <c r="CM79" s="79">
        <f>SUMIFS('Planificación 2026-1'!R:R,'Planificación 2026-1'!W:W,C79,'Planificación 2026-1'!G:G,"AE",'Planificación 2026-1'!H:H,"&gt;2")</f>
        <v>0</v>
      </c>
      <c r="CN79" s="79">
        <f>SUMIFS('Planificación 2026-1'!R:R,'Planificación 2026-1'!W:W,C79,'Planificación 2026-1'!G:G,"T4",'Planificación 2026-1'!H:H,"&gt;2")</f>
        <v>0</v>
      </c>
      <c r="CO79" s="79">
        <f>SUMIFS('Planificación 2026-1'!R:R,'Planificación 2026-1'!W:W,C79,'Planificación 2026-1'!G:G,"AF",'Planificación 2026-1'!H:H,"&lt;3")</f>
        <v>0</v>
      </c>
      <c r="CP79" s="79">
        <f>SUMIFS('Planificación 2026-1'!R:R,'Planificación 2026-1'!W:W,C79,'Planificación 2026-1'!G:G,"EN",'Planificación 2026-1'!H:H,"&lt;3")</f>
        <v>0</v>
      </c>
      <c r="CQ79" s="79">
        <f>SUMIFS('Planificación 2026-1'!R:R,'Planificación 2026-1'!W:W,C79,'Planificación 2026-1'!G:G,"IS",'Planificación 2026-1'!H:H,"&lt;3")</f>
        <v>0</v>
      </c>
      <c r="CR79" s="79">
        <f>SUMIFS('Planificación 2026-1'!R:R,'Planificación 2026-1'!W:W,C79,'Planificación 2026-1'!G:G,"PS",'Planificación 2026-1'!H:H,"&lt;3")</f>
        <v>0</v>
      </c>
      <c r="CS79" s="79">
        <f>SUMIFS('Planificación 2026-1'!R:R,'Planificación 2026-1'!W:W,C79,'Planificación 2026-1'!G:G,"IN",'Planificación 2026-1'!H:H,"&lt;3")</f>
        <v>0</v>
      </c>
      <c r="CT79" s="79">
        <f>SUMIFS('Planificación 2026-1'!R:R,'Planificación 2026-1'!W:W,C79,'Planificación 2026-1'!G:G,"CA",'Planificación 2026-1'!H:H,"&lt;3")</f>
        <v>0</v>
      </c>
      <c r="CU79" s="79">
        <f>SUMIFS('Planificación 2026-1'!R:R,'Planificación 2026-1'!W:W,C79,'Planificación 2026-1'!G:G,"DE",'Planificación 2026-1'!H:H,"&lt;3")</f>
        <v>0</v>
      </c>
      <c r="CV79" s="79">
        <f>SUMIFS('Planificación 2026-1'!R:R,'Planificación 2026-1'!W:W,C79,'Planificación 2026-1'!G:G,"OB",'Planificación 2026-1'!H:H,"&lt;3")</f>
        <v>0</v>
      </c>
      <c r="CW79" s="79">
        <f>SUMIFS('Planificación 2026-1'!R:R,'Planificación 2026-1'!W:W,C79,'Planificación 2026-1'!G:G,"MH",'Planificación 2026-1'!H:H,"&lt;3")</f>
        <v>0</v>
      </c>
      <c r="CX79" s="79">
        <f>SUMIFS('Planificación 2026-1'!R:R,'Planificación 2026-1'!W:W,C79,'Planificación 2026-1'!G:G,"IC",'Planificación 2026-1'!H:H,"&lt;3")</f>
        <v>0</v>
      </c>
      <c r="CY79" s="79">
        <f>SUMIFS('Planificación 2026-1'!R:R,'Planificación 2026-1'!W:W,C79,'Planificación 2026-1'!G:G,"AR",'Planificación 2026-1'!H:H,"&lt;3")</f>
        <v>0</v>
      </c>
      <c r="CZ79" s="79">
        <f>SUMIFS('Planificación 2026-1'!R:R,'Planificación 2026-1'!W:W,C79,'Planificación 2026-1'!G:G,"T1",'Planificación 2026-1'!H:H,"&lt;3")</f>
        <v>0</v>
      </c>
      <c r="DA79" s="79">
        <f>SUMIFS('Planificación 2026-1'!R:R,'Planificación 2026-1'!W:W,C79,'Planificación 2026-1'!G:G,"T3",'Planificación 2026-1'!H:H,"&lt;3")</f>
        <v>0</v>
      </c>
      <c r="DB79" s="79">
        <f>SUMIFS('Planificación 2026-1'!R:R,'Planificación 2026-1'!W:W,C79,'Planificación 2026-1'!G:G,"T2",'Planificación 2026-1'!H:H,"&lt;3")</f>
        <v>0</v>
      </c>
      <c r="DC79" s="79">
        <f>SUMIFS('Planificación 2026-1'!R:R,'Planificación 2026-1'!W:W,C79,'Planificación 2026-1'!G:G,"AE",'Planificación 2026-1'!H:H,"&lt;3")</f>
        <v>0</v>
      </c>
      <c r="DD79" s="79">
        <f>SUMIFS('Planificación 2026-1'!R:R,'Planificación 2026-1'!W:W,C79,'Planificación 2026-1'!G:G,"T4",'Planificación 2026-1'!H:H,"&lt;3")</f>
        <v>0</v>
      </c>
      <c r="DE79" s="78" t="str">
        <f t="shared" si="18"/>
        <v>P02</v>
      </c>
      <c r="DF79" s="30">
        <f>IF(C79="","",SUMIFS('Planificación 2026-1'!R:R,'Planificación 2026-1'!W:W,C79,'Planificación 2026-1'!E:E,"PRINCIPAL",'Planificación 2026-1'!X:X,"VIRTUAL"))</f>
        <v>40</v>
      </c>
      <c r="DG79" s="30">
        <f>IF(C79="","",SUMIFS('Planificación 2026-1'!R:R,'Planificación 2026-1'!W:W,C79,'Planificación 2026-1'!E:E,"PRINCIPAL",'Planificación 2026-1'!X:X,"PRESENCIAL"))</f>
        <v>0</v>
      </c>
      <c r="DH79" s="30">
        <f>IF(C79="","",SUMIFS('Planificación 2026-1'!R:R,'Planificación 2026-1'!W:W,C79,'Planificación 2026-1'!E:E,"PRINCIPAL",'Planificación 2026-1'!X:X,"HIBRIDO PRESENCIAL"))</f>
        <v>0</v>
      </c>
      <c r="DI79" s="78" t="str">
        <f t="shared" si="19"/>
        <v/>
      </c>
      <c r="DJ79" s="78">
        <f>IF(C79="","",SUMIFS('Planificación 2026-1'!R:R,'Planificación 2026-1'!W:W,C79,'Planificación 2026-1'!E:E,"FILIAL",'Planificación 2026-1'!X:X,"VIRTUAL"))</f>
        <v>0</v>
      </c>
      <c r="DK79" s="80">
        <f>IF(C79="","",SUMIFS('Planificación 2026-1'!R:R,'Planificación 2026-1'!W:W,C79,'Planificación 2026-1'!E:E,"FILIAL",'Planificación 2026-1'!X:X,"PRESENCIAL"))</f>
        <v>0</v>
      </c>
      <c r="DL79" s="42">
        <f>IF(C79="","",SUMIFS('Planificación 2026-1'!R:R,'Planificación 2026-1'!W:W,C79,'Planificación 2026-1'!E:E,"FILIAL",'Planificación 2026-1'!X:X,"HIBRIDO PRESENCIAL"))</f>
        <v>0</v>
      </c>
      <c r="DM79" s="81" t="str">
        <f t="shared" si="20"/>
        <v/>
      </c>
      <c r="DN79" s="78">
        <f>IF(C79="","",SUMIFS('Planificación 2026-1'!R:R,'Planificación 2026-1'!W:W,C79,'Planificación 2026-1'!E:E,"SUNAMPE",'Planificación 2026-1'!X:X,"VIRTUAL"))</f>
        <v>0</v>
      </c>
      <c r="DO79" s="42">
        <f>IF(C79="","",SUMIFS('Planificación 2026-1'!R:R,'Planificación 2026-1'!W:W,C79,'Planificación 2026-1'!E:E,"SUNAMPE",'Planificación 2026-1'!X:X,"PRESENCIAL"))</f>
        <v>0</v>
      </c>
      <c r="DP79" s="81" t="str">
        <f t="shared" si="21"/>
        <v/>
      </c>
      <c r="DQ79" s="78">
        <f>IF(C79="","",SUMIFS('Planificación 2026-1'!R:R,'Planificación 2026-1'!W:W,C79,'Planificación 2026-1'!E:E,"HUAURA",'Planificación 2026-1'!X:X,"VIRTUAL"))</f>
        <v>0</v>
      </c>
      <c r="DR79" s="42">
        <f>IF(C79="","",SUMIFS('Planificación 2026-1'!R:R,'Planificación 2026-1'!W:W,C79,'Planificación 2026-1'!E:E,"HUAURA",'Planificación 2026-1'!X:X,"PRESENCIAL"))</f>
        <v>0</v>
      </c>
      <c r="DS79" s="48">
        <f>SUMIFS('Planificación 2026-1'!R:R,'Planificación 2026-1'!W:W,C79,'Planificación 2026-1'!E:E,"PRINCIPAL",'Planificación 2026-1'!X:X,"VIRTUAL",'Planificación 2026-1'!H:H,"&gt;2")</f>
        <v>40</v>
      </c>
      <c r="DT79" s="48">
        <f>SUMIFS('Planificación 2026-1'!R:R,'Planificación 2026-1'!W:W,C79,'Planificación 2026-1'!E:E,"PRINCIPAL",'Planificación 2026-1'!X:X,"&lt;&gt;VIRTUAL",'Planificación 2026-1'!H:H,"&gt;2")</f>
        <v>0</v>
      </c>
      <c r="DU79" s="48">
        <f>SUMIFS('Planificación 2026-1'!R:R,'Planificación 2026-1'!W:W,C79,'Planificación 2026-1'!E:E,"SUNAMPE",'Planificación 2026-1'!X:X,"VIRTUAL",'Planificación 2026-1'!H:H,"&gt;2")</f>
        <v>0</v>
      </c>
      <c r="DV79" s="48">
        <f>SUMIFS('Planificación 2026-1'!R:R,'Planificación 2026-1'!W:W,C79,'Planificación 2026-1'!E:E,"SUNAMPE",'Planificación 2026-1'!X:X,"&lt;&gt;VIRTUAL",'Planificación 2026-1'!H:H,"&gt;2")</f>
        <v>0</v>
      </c>
      <c r="DW79" s="48">
        <f>SUMIFS('Planificación 2026-1'!R:R,'Planificación 2026-1'!W:W,C79,'Planificación 2026-1'!E:E,"FILIAL",'Planificación 2026-1'!X:X,"VIRTUAL",'Planificación 2026-1'!H:H,"&gt;2")</f>
        <v>0</v>
      </c>
      <c r="DX79" s="48">
        <f>SUMIFS('Planificación 2026-1'!R:R,'Planificación 2026-1'!W:W,C79,'Planificación 2026-1'!E:E,"FILIAL",'Planificación 2026-1'!X:X,"&lt;&gt;VIRTUAL",'Planificación 2026-1'!H:H,"&gt;2")</f>
        <v>0</v>
      </c>
      <c r="DY79" s="48">
        <f>SUMIFS('Planificación 2026-1'!R:R,'Planificación 2026-1'!W:W,C79,'Planificación 2026-1'!E:E,"PORUMA",'Planificación 2026-1'!X:X,"VIRTUAL",'Planificación 2026-1'!H:H,"&gt;2")</f>
        <v>0</v>
      </c>
      <c r="DZ79" s="48">
        <f>SUMIFS('Planificación 2026-1'!R:R,'Planificación 2026-1'!W:W,C79,'Planificación 2026-1'!E:E,"PORUMA",'Planificación 2026-1'!X:X,"&lt;&gt;VIRTUAL",'Planificación 2026-1'!H:H,"&gt;2")</f>
        <v>0</v>
      </c>
      <c r="EA79" s="48">
        <f>SUMIFS('Planificación 2026-1'!R:R,'Planificación 2026-1'!W:W,C79,'Planificación 2026-1'!E:E,"HUAURA",'Planificación 2026-1'!X:X,"VIRTUAL",'Planificación 2026-1'!H:H,"&gt;2")</f>
        <v>0</v>
      </c>
      <c r="EB79" s="48">
        <f>SUMIFS('Planificación 2026-1'!R:R,'Planificación 2026-1'!W:W,C79,'Planificación 2026-1'!E:E,"HUAURA",'Planificación 2026-1'!X:X,"&lt;&gt;VIRTUAL",'Planificación 2026-1'!H:H,"&gt;2")</f>
        <v>0</v>
      </c>
      <c r="EC79" s="48">
        <f>SUMIFS('Planificación 2026-1'!R:R,'Planificación 2026-1'!W:W,C79,'Planificación 2026-1'!E:E,"PRINCIPAL",'Planificación 2026-1'!X:X,"VIRTUAL",'Planificación 2026-1'!H:H,"&lt;3")</f>
        <v>0</v>
      </c>
      <c r="ED79" s="48">
        <f>SUMIFS('Planificación 2026-1'!R:R,'Planificación 2026-1'!W:W,C79,'Planificación 2026-1'!E:E,"PRINCIPAL",'Planificación 2026-1'!X:X,"&lt;&gt;VIRTUAL",'Planificación 2026-1'!H:H,"&lt;3")</f>
        <v>0</v>
      </c>
      <c r="EE79" s="48">
        <f>SUMIFS('Planificación 2026-1'!R:R,'Planificación 2026-1'!W:W,C79,'Planificación 2026-1'!E:E,"SUNAMPE",'Planificación 2026-1'!X:X,"VIRTUAL",'Planificación 2026-1'!H:H,"&lt;3")</f>
        <v>0</v>
      </c>
      <c r="EF79" s="48">
        <f>SUMIFS('Planificación 2026-1'!R:R,'Planificación 2026-1'!W:W,C79,'Planificación 2026-1'!E:E,"SUNAMPE",'Planificación 2026-1'!X:X,"&lt;&gt;VIRTUAL",'Planificación 2026-1'!H:H,"&lt;3")</f>
        <v>0</v>
      </c>
      <c r="EG79" s="48">
        <f>SUMIFS('Planificación 2026-1'!R:R,'Planificación 2026-1'!W:W,C79,'Planificación 2026-1'!E:E,"FILIAL",'Planificación 2026-1'!X:X,"VIRTUAL",'Planificación 2026-1'!H:H,"&lt;3")</f>
        <v>0</v>
      </c>
      <c r="EH79" s="48">
        <f>SUMIFS('Planificación 2026-1'!R:R,'Planificación 2026-1'!W:W,C79,'Planificación 2026-1'!E:E,"FILIAL",'Planificación 2026-1'!X:X,"&lt;&gt;VIRTUAL",'Planificación 2026-1'!H:H,"&lt;3")</f>
        <v>0</v>
      </c>
      <c r="EI79" s="48">
        <f>SUMIFS('Planificación 2026-1'!R:R,'Planificación 2026-1'!W:W,C79,'Planificación 2026-1'!E:E,"PORUMA",'Planificación 2026-1'!X:X,"VIRTUAL",'Planificación 2026-1'!H:H,"&lt;3")</f>
        <v>0</v>
      </c>
      <c r="EJ79" s="48">
        <f>SUMIFS('Planificación 2026-1'!R:R,'Planificación 2026-1'!W:W,C79,'Planificación 2026-1'!E:E,"PORUMA",'Planificación 2026-1'!X:X,"&lt;&gt;VIRTUAL",'Planificación 2026-1'!H:H,"&lt;3")</f>
        <v>0</v>
      </c>
      <c r="EK79" s="48">
        <f>SUMIFS('Planificación 2026-1'!R:R,'Planificación 2026-1'!W:W,C79,'Planificación 2026-1'!E:E,"HUAURA",'Planificación 2026-1'!X:X,"VIRTUAL",'Planificación 2026-1'!H:H,"&lt;3")</f>
        <v>0</v>
      </c>
      <c r="EL79" s="48">
        <f>SUMIFS('Planificación 2026-1'!R:R,'Planificación 2026-1'!W:W,C79,'Planificación 2026-1'!E:E,"HUAURA",'Planificación 2026-1'!X:X,"&lt;&gt;VIRTUAL",'Planificación 2026-1'!H:H,"&lt;3")</f>
        <v>0</v>
      </c>
      <c r="EM79" s="48">
        <f t="shared" si="22"/>
        <v>0</v>
      </c>
      <c r="EN79" s="48">
        <f t="shared" si="23"/>
        <v>0</v>
      </c>
      <c r="EO79" s="48">
        <f t="shared" si="24"/>
        <v>0</v>
      </c>
      <c r="EP79" s="48">
        <f t="shared" si="25"/>
        <v>40</v>
      </c>
      <c r="EQ79" s="48">
        <f t="shared" si="26"/>
        <v>0</v>
      </c>
      <c r="ER79" s="48"/>
      <c r="ES79" s="48">
        <f t="shared" si="27"/>
        <v>40</v>
      </c>
      <c r="ET79" s="48">
        <f t="shared" si="28"/>
        <v>0</v>
      </c>
      <c r="EU79" s="48" t="b">
        <f t="shared" si="29"/>
        <v>1</v>
      </c>
      <c r="EV79" s="48" t="str">
        <f t="shared" si="30"/>
        <v/>
      </c>
      <c r="EW79" s="48" t="str">
        <f t="shared" si="31"/>
        <v>VIRTUAL</v>
      </c>
    </row>
    <row r="80" spans="1:153" x14ac:dyDescent="0.3">
      <c r="A80" s="53"/>
      <c r="B80" s="383">
        <v>77</v>
      </c>
      <c r="C80" s="107" t="s">
        <v>87</v>
      </c>
      <c r="D80" s="82">
        <f>SUMIF('Planificación 2026-1'!W:W,C80,'Planificación 2026-1'!R:R)</f>
        <v>32</v>
      </c>
      <c r="E80" s="384" t="s">
        <v>341</v>
      </c>
      <c r="F80" s="107" t="s">
        <v>430</v>
      </c>
      <c r="G80" s="107" t="s">
        <v>276</v>
      </c>
      <c r="H80" s="107" t="s">
        <v>432</v>
      </c>
      <c r="I80" s="77" t="str">
        <f>IF(SUM(COUNTIFS('Planificación 2026-1'!E:E,"PRINCIPAL",'Planificación 2026-1'!W:W,C80,'Planificación 2026-1'!G:G,"AF"))&gt;0,"P01"," ")</f>
        <v xml:space="preserve"> </v>
      </c>
      <c r="J80" s="78" t="str">
        <f>IF(SUM(COUNTIFS('Planificación 2026-1'!E:E,"PRINCIPAL",'Planificación 2026-1'!W:W,C80,'Planificación 2026-1'!G:G,"EN"))&gt;0,"P02"," ")</f>
        <v>P02</v>
      </c>
      <c r="K80" s="78" t="str">
        <f>IF(SUM(COUNTIFS('Planificación 2026-1'!E:E,"PRINCIPAL",'Planificación 2026-1'!W:W,C80,'Planificación 2026-1'!G:G,"IS"))&gt;0,"P03"," ")</f>
        <v xml:space="preserve"> </v>
      </c>
      <c r="L80" s="78" t="str">
        <f>IF(SUM(COUNTIFS('Planificación 2026-1'!E:E,"PRINCIPAL",'Planificación 2026-1'!W:W,C80,'Planificación 2026-1'!G:G,"PS"))&gt;0,"P04"," ")</f>
        <v xml:space="preserve"> </v>
      </c>
      <c r="M80" s="78"/>
      <c r="N80" s="78" t="str">
        <f>IF(SUM(COUNTIFS('Planificación 2026-1'!E:E,"PRINCIPAL",'Planificación 2026-1'!W:W,C80,'Planificación 2026-1'!G:G,"IN"))&gt;0,"P06"," ")</f>
        <v xml:space="preserve"> </v>
      </c>
      <c r="O80" s="78" t="str">
        <f>IF(SUM(COUNTIFS('Planificación 2026-1'!E:E,"PRINCIPAL",'Planificación 2026-1'!W:W,C80,'Planificación 2026-1'!G:G,"CA"))&gt;0,"P07"," ")</f>
        <v xml:space="preserve"> </v>
      </c>
      <c r="P80" s="78" t="str">
        <f>IF(SUM(COUNTIFS('Planificación 2026-1'!E:E,"PRINCIPAL",'Planificación 2026-1'!W:W,C80,'Planificación 2026-1'!G:G,"DE"))&gt;0,"P08"," ")</f>
        <v xml:space="preserve"> </v>
      </c>
      <c r="Q80" s="78" t="str">
        <f>IF(SUM(COUNTIFS('Planificación 2026-1'!E:E,"PRINCIPAL",'Planificación 2026-1'!W:W,C80,'Planificación 2026-1'!G:G,"OB"))&gt;0,"P09"," ")</f>
        <v xml:space="preserve"> </v>
      </c>
      <c r="R80" s="78" t="str">
        <f>IF(SUM(COUNTIFS('Planificación 2026-1'!E:E,"PRINCIPAL",'Planificación 2026-1'!W:W,C80,'Planificación 2026-1'!G:G,"MH"))&gt;0,"P31"," ")</f>
        <v xml:space="preserve"> </v>
      </c>
      <c r="S80" s="78" t="str">
        <f>IF(SUM(COUNTIFS('Planificación 2026-1'!E:E,"PRINCIPAL",'Planificación 2026-1'!W:W,C80,'Planificación 2026-1'!G:G,"IC"))&gt;0,"P32"," ")</f>
        <v xml:space="preserve"> </v>
      </c>
      <c r="T80" s="78" t="str">
        <f>IF(SUM(COUNTIFS('Planificación 2026-1'!E:E,"PRINCIPAL",'Planificación 2026-1'!W:W,C80,'Planificación 2026-1'!G:G,"AR"))&gt;0,"P34"," ")</f>
        <v xml:space="preserve"> </v>
      </c>
      <c r="U80" s="78" t="str">
        <f>IF(SUM(COUNTIFS('Planificación 2026-1'!E:E,"PRINCIPAL",'Planificación 2026-1'!W:W,C80,'Planificación 2026-1'!G:G,"T1"))&gt;0,"P35"," ")</f>
        <v xml:space="preserve"> </v>
      </c>
      <c r="V80" s="78" t="str">
        <f>IF(SUM(COUNTIFS('Planificación 2026-1'!E:E,"PRINCIPAL",'Planificación 2026-1'!W:W,C80,'Planificación 2026-1'!G:G,"T3"))&gt;0,"P36"," ")</f>
        <v xml:space="preserve"> </v>
      </c>
      <c r="W80" s="78" t="str">
        <f>IF(SUM(COUNTIFS('Planificación 2026-1'!E:E,"PRINCIPAL",'Planificación 2026-1'!W:W,C80,'Planificación 2026-1'!G:G,"T2"))&gt;0,"P37"," ")</f>
        <v xml:space="preserve"> </v>
      </c>
      <c r="X80" s="78" t="str">
        <f>IF(SUM(COUNTIFS('Planificación 2026-1'!E:E,"PRINCIPAL",'Planificación 2026-1'!W:W,C80,'Planificación 2026-1'!G:G,"AE"))&gt;0,"P38"," ")</f>
        <v xml:space="preserve"> </v>
      </c>
      <c r="Y80" s="78" t="str">
        <f>IF(SUM(COUNTIFS('Planificación 2026-1'!E:E,"PRINCIPAL",'Planificación 2026-1'!W:W,C80,'Planificación 2026-1'!G:G,"T4"))&gt;0,"P55"," ")</f>
        <v xml:space="preserve"> </v>
      </c>
      <c r="Z80" s="78" t="str">
        <f>IF(SUM(COUNTIFS('Planificación 2026-1'!E:E,"FILIAL",'Planificación 2026-1'!W:W,C80,'Planificación 2026-1'!G:G,"AF"))&gt;0," P01"," ")</f>
        <v xml:space="preserve"> </v>
      </c>
      <c r="AA80" s="78" t="str">
        <f>IF(SUM(COUNTIFS('Planificación 2026-1'!E:E,"FILIAL",'Planificación 2026-1'!W:W,C80,'Planificación 2026-1'!G:G,"EN"))&gt;0,"P02"," ")</f>
        <v>P02</v>
      </c>
      <c r="AB80" s="78" t="str">
        <f>IF(SUM(COUNTIFS('Planificación 2026-1'!E:E,"FILIAL",'Planificación 2026-1'!W:W,C80,'Planificación 2026-1'!G:G,"IS"))&gt;0,"P03"," ")</f>
        <v xml:space="preserve"> </v>
      </c>
      <c r="AC80" s="78" t="str">
        <f>IF(SUM(COUNTIFS('Planificación 2026-1'!E:E,"FILIAL",'Planificación 2026-1'!W:W,C80,'Planificación 2026-1'!G:G,"PS"))&gt;0,"P04"," ")</f>
        <v xml:space="preserve"> </v>
      </c>
      <c r="AD80" s="78"/>
      <c r="AE80" s="78" t="str">
        <f>IF(SUM(COUNTIFS('Planificación 2026-1'!E:E,"FILIAL",'Planificación 2026-1'!W:W,C80,'Planificación 2026-1'!G:G,"IN"))&gt;0,"P06"," ")</f>
        <v xml:space="preserve"> </v>
      </c>
      <c r="AF80" s="78" t="str">
        <f>IF(SUM(COUNTIFS('Planificación 2026-1'!E:E,"FILIAL",'Planificación 2026-1'!W:W,C80,'Planificación 2026-1'!G:G,"CA"))&gt;0,"P07"," ")</f>
        <v xml:space="preserve"> </v>
      </c>
      <c r="AG80" s="78" t="str">
        <f>IF(SUM(COUNTIFS('Planificación 2026-1'!E:E,"FILIAL",'Planificación 2026-1'!W:W,C80,'Planificación 2026-1'!G:G,"DE"))&gt;0,"P08"," ")</f>
        <v xml:space="preserve"> </v>
      </c>
      <c r="AH80" s="78" t="str">
        <f>IF(SUM(COUNTIFS('Planificación 2026-1'!E:E,"FILIAL",'Planificación 2026-1'!W:W,C80,'Planificación 2026-1'!G:G,"OB"))&gt;0,"P09"," ")</f>
        <v xml:space="preserve"> </v>
      </c>
      <c r="AI80" s="78" t="str">
        <f>IF(SUM(COUNTIFS('Planificación 2026-1'!E:E,"FILIAL",'Planificación 2026-1'!W:W,C80,'Planificación 2026-1'!G:G,"MH"))&gt;0,"P31"," ")</f>
        <v xml:space="preserve"> </v>
      </c>
      <c r="AJ80" s="78" t="str">
        <f>IF(SUM(COUNTIFS('Planificación 2026-1'!E:E,"FILIAL",'Planificación 2026-1'!W:W,C80,'Planificación 2026-1'!G:G,"IC"))&gt;0,"P32"," ")</f>
        <v xml:space="preserve"> </v>
      </c>
      <c r="AK80" s="78" t="str">
        <f>IF(SUM(COUNTIFS('Planificación 2026-1'!E:E,"FILIAL",'Planificación 2026-1'!W:W,C80,'Planificación 2026-1'!G:G,"AR"))&gt;0,"P34"," ")</f>
        <v xml:space="preserve"> </v>
      </c>
      <c r="AL80" s="78" t="str">
        <f>IF(SUM(COUNTIFS('Planificación 2026-1'!E:E,"FILIAL",'Planificación 2026-1'!W:W,C80,'Planificación 2026-1'!G:G,"T1"))&gt;0,"P35"," ")</f>
        <v xml:space="preserve"> </v>
      </c>
      <c r="AM80" s="78" t="str">
        <f>IF(SUM(COUNTIFS('Planificación 2026-1'!E:E,"FILIAL",'Planificación 2026-1'!W:W,C80,'Planificación 2026-1'!G:G,"T3"))&gt;0,"P36"," ")</f>
        <v xml:space="preserve"> </v>
      </c>
      <c r="AN80" s="78" t="str">
        <f>IF(SUM(COUNTIFS('Planificación 2026-1'!E:E,"FILIAL",'Planificación 2026-1'!W:W,C80,'Planificación 2026-1'!G:G,"T2"))&gt;0,"P37"," ")</f>
        <v xml:space="preserve"> </v>
      </c>
      <c r="AO80" s="78" t="str">
        <f>IF(SUM(COUNTIFS('Planificación 2026-1'!E:E,"FILIAL",'Planificación 2026-1'!W:W,C80,'Planificación 2026-1'!G:G,"AE"))&gt;0,"P38"," ")</f>
        <v xml:space="preserve"> </v>
      </c>
      <c r="AP80" s="78" t="str">
        <f>IF(SUM(COUNTIFS('Planificación 2026-1'!E:E,"FILIAL",'Planificación 2026-1'!W:W,C80,'Planificación 2026-1'!G:G,"T4"))&gt;0,"P55"," ")</f>
        <v xml:space="preserve"> </v>
      </c>
      <c r="AQ80" s="78" t="str">
        <f>IF(SUM(COUNTIFS('Planificación 2026-1'!E:E,"SUNAMPE",'Planificación 2026-1'!W:W,C80,'Planificación 2026-1'!G:G,"AF"))&gt;0," P01"," ")</f>
        <v xml:space="preserve"> </v>
      </c>
      <c r="AR80" s="78" t="str">
        <f>IF(SUM(COUNTIFS('Planificación 2026-1'!E:E,"SUNAMPE",'Planificación 2026-1'!W:W,C80,'Planificación 2026-1'!G:G,"EN"))&gt;0,"P02"," ")</f>
        <v xml:space="preserve"> </v>
      </c>
      <c r="AS80" s="78" t="str">
        <f>IF(SUM(COUNTIFS('Planificación 2026-1'!E:E,"SUNAMPE",'Planificación 2026-1'!W:W,C80,'Planificación 2026-1'!G:G,"IS"))&gt;0,"P03"," ")</f>
        <v xml:space="preserve"> </v>
      </c>
      <c r="AT80" s="78" t="str">
        <f>IF(SUM(COUNTIFS('Planificación 2026-1'!E:E,"SUNAMPE",'Planificación 2026-1'!W:W,C80,'Planificación 2026-1'!G:G,"PS"))&gt;0,"P04"," ")</f>
        <v xml:space="preserve"> </v>
      </c>
      <c r="AU80" s="78"/>
      <c r="AV80" s="78" t="str">
        <f>IF(SUM(COUNTIFS('Planificación 2026-1'!E:E,"SUNAMPE",'Planificación 2026-1'!W:W,C80,'Planificación 2026-1'!G:G,"IN"))&gt;0,"P06"," ")</f>
        <v xml:space="preserve"> </v>
      </c>
      <c r="AW80" s="78" t="str">
        <f>IF(SUM(COUNTIFS('Planificación 2026-1'!E:E,"SUNAMPE",'Planificación 2026-1'!W:W,C80,'Planificación 2026-1'!G:G,"CA"))&gt;0,"P07"," ")</f>
        <v xml:space="preserve"> </v>
      </c>
      <c r="AX80" s="78" t="str">
        <f>IF(SUM(COUNTIFS('Planificación 2026-1'!E:E,"SUNAMPE",'Planificación 2026-1'!W:W,C80,'Planificación 2026-1'!G:G,"DE"))&gt;0,"P08"," ")</f>
        <v xml:space="preserve"> </v>
      </c>
      <c r="AY80" s="78" t="str">
        <f>IF(SUM(COUNTIFS('Planificación 2026-1'!E:E,"SUNAMPE",'Planificación 2026-1'!W:W,C80,'Planificación 2026-1'!G:G,"OB"))&gt;0,"P09"," ")</f>
        <v xml:space="preserve"> </v>
      </c>
      <c r="AZ80" s="78" t="str">
        <f>IF(SUM(COUNTIFS('Planificación 2026-1'!E:E,"SUNAMPE",'Planificación 2026-1'!W:W,C80,'Planificación 2026-1'!G:G,"MH"))&gt;0,"P31"," ")</f>
        <v xml:space="preserve"> </v>
      </c>
      <c r="BA80" s="78" t="str">
        <f>IF(SUM(COUNTIFS('Planificación 2026-1'!E:E,"SUNAMPE",'Planificación 2026-1'!W:W,C80,'Planificación 2026-1'!G:G,"IC"))&gt;0,"P32"," ")</f>
        <v xml:space="preserve"> </v>
      </c>
      <c r="BB80" s="78" t="str">
        <f>IF(SUM(COUNTIFS('Planificación 2026-1'!E:E,"SUNAMPE",'Planificación 2026-1'!W:W,C80,'Planificación 2026-1'!G:G,"AR"))&gt;0,"P34"," ")</f>
        <v xml:space="preserve"> </v>
      </c>
      <c r="BC80" s="78" t="str">
        <f>IF(SUM(COUNTIFS('Planificación 2026-1'!E:E,"SUNAMPE",'Planificación 2026-1'!W:W,C80,'Planificación 2026-1'!G:G,"T1"))&gt;0,"P35"," ")</f>
        <v xml:space="preserve"> </v>
      </c>
      <c r="BD80" s="78" t="str">
        <f>IF(SUM(COUNTIFS('Planificación 2026-1'!E:E,"SUNAMPE",'Planificación 2026-1'!W:W,C80,'Planificación 2026-1'!G:G,"T3"))&gt;0,"P36"," ")</f>
        <v xml:space="preserve"> </v>
      </c>
      <c r="BE80" s="78" t="str">
        <f>IF(SUM(COUNTIFS('Planificación 2026-1'!E:E,"SUNAMPE",'Planificación 2026-1'!W:W,C80,'Planificación 2026-1'!G:G,"T2"))&gt;0,"P37"," ")</f>
        <v xml:space="preserve"> </v>
      </c>
      <c r="BF80" s="78" t="str">
        <f>IF(SUM(COUNTIFS('Planificación 2026-1'!E:E,"SUNAMPE",'Planificación 2026-1'!W:W,C80,'Planificación 2026-1'!G:G,"AE"))&gt;0,"P38"," ")</f>
        <v xml:space="preserve"> </v>
      </c>
      <c r="BG80" s="78" t="str">
        <f>IF(SUM(COUNTIFS('Planificación 2026-1'!E:E,"SUNAMPE",'Planificación 2026-1'!W:W,C80,'Planificación 2026-1'!G:G,"T4"))&gt;0,"P55"," ")</f>
        <v xml:space="preserve"> </v>
      </c>
      <c r="BH80" s="78" t="str">
        <f>IF(SUM(COUNTIFS('Planificación 2026-1'!E:E,"HUAURA",'Planificación 2026-1'!W:W,C80,'Planificación 2026-1'!G:G,"AF"))&gt;0," P01"," ")</f>
        <v xml:space="preserve"> </v>
      </c>
      <c r="BI80" s="78" t="str">
        <f>IF(SUM(COUNTIFS('Planificación 2026-1'!E:E,"HUAURA",'Planificación 2026-1'!W:W,C80,'Planificación 2026-1'!G:G,"EN"))&gt;0,"P02"," ")</f>
        <v xml:space="preserve"> </v>
      </c>
      <c r="BJ80" s="78" t="str">
        <f>IF(SUM(COUNTIFS('Planificación 2026-1'!E:E,"HUAURA",'Planificación 2026-1'!W:W,C80,'Planificación 2026-1'!G:G,"IS"))&gt;0,"P03"," ")</f>
        <v xml:space="preserve"> </v>
      </c>
      <c r="BK80" s="78" t="str">
        <f>IF(SUM(COUNTIFS('Planificación 2026-1'!E:E,"HUAURA",'Planificación 2026-1'!W:W,C80,'Planificación 2026-1'!G:G,"PS"))&gt;0,"P04"," ")</f>
        <v xml:space="preserve"> </v>
      </c>
      <c r="BL80" s="78"/>
      <c r="BM80" s="78" t="str">
        <f>IF(SUM(COUNTIFS('Planificación 2026-1'!E:E,"HUAURA",'Planificación 2026-1'!W:W,C80,'Planificación 2026-1'!G:G,"IN"))&gt;0,"P06"," ")</f>
        <v xml:space="preserve"> </v>
      </c>
      <c r="BN80" s="78" t="str">
        <f>IF(SUM(COUNTIFS('Planificación 2026-1'!E:E,"HUAURA",'Planificación 2026-1'!W:W,C80,'Planificación 2026-1'!G:G,"CA"))&gt;0,"P07"," ")</f>
        <v xml:space="preserve"> </v>
      </c>
      <c r="BO80" s="78" t="str">
        <f>IF(SUM(COUNTIFS('Planificación 2026-1'!E:E,"HUAURA",'Planificación 2026-1'!W:W,C80,'Planificación 2026-1'!G:G,"DE"))&gt;0,"P08"," ")</f>
        <v xml:space="preserve"> </v>
      </c>
      <c r="BP80" s="78" t="str">
        <f>IF(SUM(COUNTIFS('Planificación 2026-1'!E:E,"HUAURA",'Planificación 2026-1'!W:W,C80,'Planificación 2026-1'!G:G,"OB"))&gt;0,"P09"," ")</f>
        <v xml:space="preserve"> </v>
      </c>
      <c r="BQ80" s="78" t="str">
        <f>IF(SUM(COUNTIFS('Planificación 2026-1'!E:E,"HUAURA",'Planificación 2026-1'!W:W,C80,'Planificación 2026-1'!G:G,"MH"))&gt;0,"P31"," ")</f>
        <v xml:space="preserve"> </v>
      </c>
      <c r="BR80" s="78" t="str">
        <f>IF(SUM(COUNTIFS('Planificación 2026-1'!E:E,"HUAURA",'Planificación 2026-1'!W:W,C80,'Planificación 2026-1'!G:G,"IC"))&gt;0,"P32"," ")</f>
        <v xml:space="preserve"> </v>
      </c>
      <c r="BS80" s="78" t="str">
        <f>IF(SUM(COUNTIFS('Planificación 2026-1'!E:E,"HUAURA",'Planificación 2026-1'!W:W,C80,'Planificación 2026-1'!G:G,"AR"))&gt;0,"P34"," ")</f>
        <v xml:space="preserve"> </v>
      </c>
      <c r="BT80" s="78" t="str">
        <f>IF(SUM(COUNTIFS('Planificación 2026-1'!E:E,"HUAURA",'Planificación 2026-1'!W:W,C80,'Planificación 2026-1'!G:G,"T1"))&gt;0,"P35"," ")</f>
        <v xml:space="preserve"> </v>
      </c>
      <c r="BU80" s="78" t="str">
        <f>IF(SUM(COUNTIFS('Planificación 2026-1'!E:E,"HUAURA",'Planificación 2026-1'!W:W,C80,'Planificación 2026-1'!G:G,"T3"))&gt;0,"P36"," ")</f>
        <v xml:space="preserve"> </v>
      </c>
      <c r="BV80" s="78" t="str">
        <f>IF(SUM(COUNTIFS('Planificación 2026-1'!E:E,"HUAURA",'Planificación 2026-1'!W:W,C80,'Planificación 2026-1'!G:G,"T2"))&gt;0,"P37"," ")</f>
        <v xml:space="preserve"> </v>
      </c>
      <c r="BW80" s="78" t="str">
        <f>IF(SUM(COUNTIFS('Planificación 2026-1'!E:E,"HUAURA",'Planificación 2026-1'!W:W,C80,'Planificación 2026-1'!G:G,"AE"))&gt;0,"P38"," ")</f>
        <v xml:space="preserve"> </v>
      </c>
      <c r="BX80" s="78" t="str">
        <f>IF(SUM(COUNTIFS('Planificación 2026-1'!E:E,"HUAURA",'Planificación 2026-1'!W:W,C80,'Planificación 2026-1'!G:G,"T4"))&gt;0,"P55"," ")</f>
        <v xml:space="preserve"> </v>
      </c>
      <c r="BY80" s="79">
        <f>SUMIFS('Planificación 2026-1'!R:R,'Planificación 2026-1'!W:W,C80,'Planificación 2026-1'!G:G,"AF",'Planificación 2026-1'!H:H,"&gt;2")</f>
        <v>0</v>
      </c>
      <c r="BZ80" s="79">
        <f>SUMIFS('Planificación 2026-1'!R:R,'Planificación 2026-1'!W:W,C80,'Planificación 2026-1'!G:G,"EN",'Planificación 2026-1'!H:H,"&gt;2")</f>
        <v>32</v>
      </c>
      <c r="CA80" s="79">
        <f>SUMIFS('Planificación 2026-1'!R:R,'Planificación 2026-1'!W:W,C80,'Planificación 2026-1'!G:G,"IS",'Planificación 2026-1'!H:H,"&gt;2")</f>
        <v>0</v>
      </c>
      <c r="CB80" s="79">
        <f>SUMIFS('Planificación 2026-1'!R:R,'Planificación 2026-1'!W:W,C80,'Planificación 2026-1'!G:G,"PS",'Planificación 2026-1'!H:H,"&gt;2")</f>
        <v>0</v>
      </c>
      <c r="CC80" s="79">
        <f>SUMIFS('Planificación 2026-1'!R:R,'Planificación 2026-1'!W:W,C80,'Planificación 2026-1'!G:G,"IN",'Planificación 2026-1'!H:H,"&gt;2")</f>
        <v>0</v>
      </c>
      <c r="CD80" s="79">
        <f>SUMIFS('Planificación 2026-1'!R:R,'Planificación 2026-1'!W:W,C80,'Planificación 2026-1'!G:G,"CA",'Planificación 2026-1'!H:H,"&gt;2")</f>
        <v>0</v>
      </c>
      <c r="CE80" s="79">
        <f>SUMIFS('Planificación 2026-1'!R:R,'Planificación 2026-1'!W:W,C80,'Planificación 2026-1'!G:G,"DE",'Planificación 2026-1'!H:H,"&gt;2")</f>
        <v>0</v>
      </c>
      <c r="CF80" s="79">
        <f>SUMIFS('Planificación 2026-1'!R:R,'Planificación 2026-1'!W:W,C80,'Planificación 2026-1'!G:G,"OB",'Planificación 2026-1'!H:H,"&gt;2")</f>
        <v>0</v>
      </c>
      <c r="CG80" s="79">
        <f>SUMIFS('Planificación 2026-1'!R:R,'Planificación 2026-1'!W:W,C80,'Planificación 2026-1'!G:G,"MH",'Planificación 2026-1'!H:H,"&gt;2")</f>
        <v>0</v>
      </c>
      <c r="CH80" s="79">
        <f>SUMIFS('Planificación 2026-1'!R:R,'Planificación 2026-1'!W:W,C80,'Planificación 2026-1'!G:G,"IC",'Planificación 2026-1'!H:H,"&gt;2")</f>
        <v>0</v>
      </c>
      <c r="CI80" s="79">
        <f>SUMIFS('Planificación 2026-1'!R:R,'Planificación 2026-1'!W:W,C80,'Planificación 2026-1'!G:G,"AR",'Planificación 2026-1'!H:H,"&gt;2")</f>
        <v>0</v>
      </c>
      <c r="CJ80" s="79">
        <f>SUMIFS('Planificación 2026-1'!R:R,'Planificación 2026-1'!W:W,C80,'Planificación 2026-1'!G:G,"T1",'Planificación 2026-1'!H:H,"&gt;2")</f>
        <v>0</v>
      </c>
      <c r="CK80" s="79">
        <f>SUMIFS('Planificación 2026-1'!R:R,'Planificación 2026-1'!W:W,C80,'Planificación 2026-1'!G:G,"T3",'Planificación 2026-1'!H:H,"&gt;2")</f>
        <v>0</v>
      </c>
      <c r="CL80" s="79">
        <f>SUMIFS('Planificación 2026-1'!R:R,'Planificación 2026-1'!W:W,C80,'Planificación 2026-1'!G:G,"T2",'Planificación 2026-1'!H:H,"&gt;2")</f>
        <v>0</v>
      </c>
      <c r="CM80" s="79">
        <f>SUMIFS('Planificación 2026-1'!R:R,'Planificación 2026-1'!W:W,C80,'Planificación 2026-1'!G:G,"AE",'Planificación 2026-1'!H:H,"&gt;2")</f>
        <v>0</v>
      </c>
      <c r="CN80" s="79">
        <f>SUMIFS('Planificación 2026-1'!R:R,'Planificación 2026-1'!W:W,C80,'Planificación 2026-1'!G:G,"T4",'Planificación 2026-1'!H:H,"&gt;2")</f>
        <v>0</v>
      </c>
      <c r="CO80" s="79">
        <f>SUMIFS('Planificación 2026-1'!R:R,'Planificación 2026-1'!W:W,C80,'Planificación 2026-1'!G:G,"AF",'Planificación 2026-1'!H:H,"&lt;3")</f>
        <v>0</v>
      </c>
      <c r="CP80" s="79">
        <f>SUMIFS('Planificación 2026-1'!R:R,'Planificación 2026-1'!W:W,C80,'Planificación 2026-1'!G:G,"EN",'Planificación 2026-1'!H:H,"&lt;3")</f>
        <v>0</v>
      </c>
      <c r="CQ80" s="79">
        <f>SUMIFS('Planificación 2026-1'!R:R,'Planificación 2026-1'!W:W,C80,'Planificación 2026-1'!G:G,"IS",'Planificación 2026-1'!H:H,"&lt;3")</f>
        <v>0</v>
      </c>
      <c r="CR80" s="79">
        <f>SUMIFS('Planificación 2026-1'!R:R,'Planificación 2026-1'!W:W,C80,'Planificación 2026-1'!G:G,"PS",'Planificación 2026-1'!H:H,"&lt;3")</f>
        <v>0</v>
      </c>
      <c r="CS80" s="79">
        <f>SUMIFS('Planificación 2026-1'!R:R,'Planificación 2026-1'!W:W,C80,'Planificación 2026-1'!G:G,"IN",'Planificación 2026-1'!H:H,"&lt;3")</f>
        <v>0</v>
      </c>
      <c r="CT80" s="79">
        <f>SUMIFS('Planificación 2026-1'!R:R,'Planificación 2026-1'!W:W,C80,'Planificación 2026-1'!G:G,"CA",'Planificación 2026-1'!H:H,"&lt;3")</f>
        <v>0</v>
      </c>
      <c r="CU80" s="79">
        <f>SUMIFS('Planificación 2026-1'!R:R,'Planificación 2026-1'!W:W,C80,'Planificación 2026-1'!G:G,"DE",'Planificación 2026-1'!H:H,"&lt;3")</f>
        <v>0</v>
      </c>
      <c r="CV80" s="79">
        <f>SUMIFS('Planificación 2026-1'!R:R,'Planificación 2026-1'!W:W,C80,'Planificación 2026-1'!G:G,"OB",'Planificación 2026-1'!H:H,"&lt;3")</f>
        <v>0</v>
      </c>
      <c r="CW80" s="79">
        <f>SUMIFS('Planificación 2026-1'!R:R,'Planificación 2026-1'!W:W,C80,'Planificación 2026-1'!G:G,"MH",'Planificación 2026-1'!H:H,"&lt;3")</f>
        <v>0</v>
      </c>
      <c r="CX80" s="79">
        <f>SUMIFS('Planificación 2026-1'!R:R,'Planificación 2026-1'!W:W,C80,'Planificación 2026-1'!G:G,"IC",'Planificación 2026-1'!H:H,"&lt;3")</f>
        <v>0</v>
      </c>
      <c r="CY80" s="79">
        <f>SUMIFS('Planificación 2026-1'!R:R,'Planificación 2026-1'!W:W,C80,'Planificación 2026-1'!G:G,"AR",'Planificación 2026-1'!H:H,"&lt;3")</f>
        <v>0</v>
      </c>
      <c r="CZ80" s="79">
        <f>SUMIFS('Planificación 2026-1'!R:R,'Planificación 2026-1'!W:W,C80,'Planificación 2026-1'!G:G,"T1",'Planificación 2026-1'!H:H,"&lt;3")</f>
        <v>0</v>
      </c>
      <c r="DA80" s="79">
        <f>SUMIFS('Planificación 2026-1'!R:R,'Planificación 2026-1'!W:W,C80,'Planificación 2026-1'!G:G,"T3",'Planificación 2026-1'!H:H,"&lt;3")</f>
        <v>0</v>
      </c>
      <c r="DB80" s="79">
        <f>SUMIFS('Planificación 2026-1'!R:R,'Planificación 2026-1'!W:W,C80,'Planificación 2026-1'!G:G,"T2",'Planificación 2026-1'!H:H,"&lt;3")</f>
        <v>0</v>
      </c>
      <c r="DC80" s="79">
        <f>SUMIFS('Planificación 2026-1'!R:R,'Planificación 2026-1'!W:W,C80,'Planificación 2026-1'!G:G,"AE",'Planificación 2026-1'!H:H,"&lt;3")</f>
        <v>0</v>
      </c>
      <c r="DD80" s="79">
        <f>SUMIFS('Planificación 2026-1'!R:R,'Planificación 2026-1'!W:W,C80,'Planificación 2026-1'!G:G,"T4",'Planificación 2026-1'!H:H,"&lt;3")</f>
        <v>0</v>
      </c>
      <c r="DE80" s="78" t="str">
        <f t="shared" si="18"/>
        <v>P02</v>
      </c>
      <c r="DF80" s="30">
        <f>IF(C80="","",SUMIFS('Planificación 2026-1'!R:R,'Planificación 2026-1'!W:W,C80,'Planificación 2026-1'!E:E,"PRINCIPAL",'Planificación 2026-1'!X:X,"VIRTUAL"))</f>
        <v>18</v>
      </c>
      <c r="DG80" s="30">
        <f>IF(C80="","",SUMIFS('Planificación 2026-1'!R:R,'Planificación 2026-1'!W:W,C80,'Planificación 2026-1'!E:E,"PRINCIPAL",'Planificación 2026-1'!X:X,"PRESENCIAL"))</f>
        <v>0</v>
      </c>
      <c r="DH80" s="30">
        <f>IF(C80="","",SUMIFS('Planificación 2026-1'!R:R,'Planificación 2026-1'!W:W,C80,'Planificación 2026-1'!E:E,"PRINCIPAL",'Planificación 2026-1'!X:X,"HIBRIDO PRESENCIAL"))</f>
        <v>0</v>
      </c>
      <c r="DI80" s="78" t="str">
        <f t="shared" si="19"/>
        <v>P02</v>
      </c>
      <c r="DJ80" s="78">
        <f>IF(C80="","",SUMIFS('Planificación 2026-1'!R:R,'Planificación 2026-1'!W:W,C80,'Planificación 2026-1'!E:E,"FILIAL",'Planificación 2026-1'!X:X,"VIRTUAL"))</f>
        <v>2</v>
      </c>
      <c r="DK80" s="80">
        <f>IF(C80="","",SUMIFS('Planificación 2026-1'!R:R,'Planificación 2026-1'!W:W,C80,'Planificación 2026-1'!E:E,"FILIAL",'Planificación 2026-1'!X:X,"PRESENCIAL"))</f>
        <v>12</v>
      </c>
      <c r="DL80" s="42">
        <f>IF(C80="","",SUMIFS('Planificación 2026-1'!R:R,'Planificación 2026-1'!W:W,C80,'Planificación 2026-1'!E:E,"FILIAL",'Planificación 2026-1'!X:X,"HIBRIDO PRESENCIAL"))</f>
        <v>0</v>
      </c>
      <c r="DM80" s="81" t="str">
        <f t="shared" si="20"/>
        <v/>
      </c>
      <c r="DN80" s="78">
        <f>IF(C80="","",SUMIFS('Planificación 2026-1'!R:R,'Planificación 2026-1'!W:W,C80,'Planificación 2026-1'!E:E,"SUNAMPE",'Planificación 2026-1'!X:X,"VIRTUAL"))</f>
        <v>0</v>
      </c>
      <c r="DO80" s="42">
        <f>IF(C80="","",SUMIFS('Planificación 2026-1'!R:R,'Planificación 2026-1'!W:W,C80,'Planificación 2026-1'!E:E,"SUNAMPE",'Planificación 2026-1'!X:X,"PRESENCIAL"))</f>
        <v>0</v>
      </c>
      <c r="DP80" s="81" t="str">
        <f t="shared" si="21"/>
        <v/>
      </c>
      <c r="DQ80" s="78">
        <f>IF(C80="","",SUMIFS('Planificación 2026-1'!R:R,'Planificación 2026-1'!W:W,C80,'Planificación 2026-1'!E:E,"HUAURA",'Planificación 2026-1'!X:X,"VIRTUAL"))</f>
        <v>0</v>
      </c>
      <c r="DR80" s="42">
        <f>IF(C80="","",SUMIFS('Planificación 2026-1'!R:R,'Planificación 2026-1'!W:W,C80,'Planificación 2026-1'!E:E,"HUAURA",'Planificación 2026-1'!X:X,"PRESENCIAL"))</f>
        <v>0</v>
      </c>
      <c r="DS80" s="48">
        <f>SUMIFS('Planificación 2026-1'!R:R,'Planificación 2026-1'!W:W,C80,'Planificación 2026-1'!E:E,"PRINCIPAL",'Planificación 2026-1'!X:X,"VIRTUAL",'Planificación 2026-1'!H:H,"&gt;2")</f>
        <v>18</v>
      </c>
      <c r="DT80" s="48">
        <f>SUMIFS('Planificación 2026-1'!R:R,'Planificación 2026-1'!W:W,C80,'Planificación 2026-1'!E:E,"PRINCIPAL",'Planificación 2026-1'!X:X,"&lt;&gt;VIRTUAL",'Planificación 2026-1'!H:H,"&gt;2")</f>
        <v>0</v>
      </c>
      <c r="DU80" s="48">
        <f>SUMIFS('Planificación 2026-1'!R:R,'Planificación 2026-1'!W:W,C80,'Planificación 2026-1'!E:E,"SUNAMPE",'Planificación 2026-1'!X:X,"VIRTUAL",'Planificación 2026-1'!H:H,"&gt;2")</f>
        <v>0</v>
      </c>
      <c r="DV80" s="48">
        <f>SUMIFS('Planificación 2026-1'!R:R,'Planificación 2026-1'!W:W,C80,'Planificación 2026-1'!E:E,"SUNAMPE",'Planificación 2026-1'!X:X,"&lt;&gt;VIRTUAL",'Planificación 2026-1'!H:H,"&gt;2")</f>
        <v>0</v>
      </c>
      <c r="DW80" s="48">
        <f>SUMIFS('Planificación 2026-1'!R:R,'Planificación 2026-1'!W:W,C80,'Planificación 2026-1'!E:E,"FILIAL",'Planificación 2026-1'!X:X,"VIRTUAL",'Planificación 2026-1'!H:H,"&gt;2")</f>
        <v>2</v>
      </c>
      <c r="DX80" s="48">
        <f>SUMIFS('Planificación 2026-1'!R:R,'Planificación 2026-1'!W:W,C80,'Planificación 2026-1'!E:E,"FILIAL",'Planificación 2026-1'!X:X,"&lt;&gt;VIRTUAL",'Planificación 2026-1'!H:H,"&gt;2")</f>
        <v>12</v>
      </c>
      <c r="DY80" s="48">
        <f>SUMIFS('Planificación 2026-1'!R:R,'Planificación 2026-1'!W:W,C80,'Planificación 2026-1'!E:E,"PORUMA",'Planificación 2026-1'!X:X,"VIRTUAL",'Planificación 2026-1'!H:H,"&gt;2")</f>
        <v>0</v>
      </c>
      <c r="DZ80" s="48">
        <f>SUMIFS('Planificación 2026-1'!R:R,'Planificación 2026-1'!W:W,C80,'Planificación 2026-1'!E:E,"PORUMA",'Planificación 2026-1'!X:X,"&lt;&gt;VIRTUAL",'Planificación 2026-1'!H:H,"&gt;2")</f>
        <v>0</v>
      </c>
      <c r="EA80" s="48">
        <f>SUMIFS('Planificación 2026-1'!R:R,'Planificación 2026-1'!W:W,C80,'Planificación 2026-1'!E:E,"HUAURA",'Planificación 2026-1'!X:X,"VIRTUAL",'Planificación 2026-1'!H:H,"&gt;2")</f>
        <v>0</v>
      </c>
      <c r="EB80" s="48">
        <f>SUMIFS('Planificación 2026-1'!R:R,'Planificación 2026-1'!W:W,C80,'Planificación 2026-1'!E:E,"HUAURA",'Planificación 2026-1'!X:X,"&lt;&gt;VIRTUAL",'Planificación 2026-1'!H:H,"&gt;2")</f>
        <v>0</v>
      </c>
      <c r="EC80" s="48">
        <f>SUMIFS('Planificación 2026-1'!R:R,'Planificación 2026-1'!W:W,C80,'Planificación 2026-1'!E:E,"PRINCIPAL",'Planificación 2026-1'!X:X,"VIRTUAL",'Planificación 2026-1'!H:H,"&lt;3")</f>
        <v>0</v>
      </c>
      <c r="ED80" s="48">
        <f>SUMIFS('Planificación 2026-1'!R:R,'Planificación 2026-1'!W:W,C80,'Planificación 2026-1'!E:E,"PRINCIPAL",'Planificación 2026-1'!X:X,"&lt;&gt;VIRTUAL",'Planificación 2026-1'!H:H,"&lt;3")</f>
        <v>0</v>
      </c>
      <c r="EE80" s="48">
        <f>SUMIFS('Planificación 2026-1'!R:R,'Planificación 2026-1'!W:W,C80,'Planificación 2026-1'!E:E,"SUNAMPE",'Planificación 2026-1'!X:X,"VIRTUAL",'Planificación 2026-1'!H:H,"&lt;3")</f>
        <v>0</v>
      </c>
      <c r="EF80" s="48">
        <f>SUMIFS('Planificación 2026-1'!R:R,'Planificación 2026-1'!W:W,C80,'Planificación 2026-1'!E:E,"SUNAMPE",'Planificación 2026-1'!X:X,"&lt;&gt;VIRTUAL",'Planificación 2026-1'!H:H,"&lt;3")</f>
        <v>0</v>
      </c>
      <c r="EG80" s="48">
        <f>SUMIFS('Planificación 2026-1'!R:R,'Planificación 2026-1'!W:W,C80,'Planificación 2026-1'!E:E,"FILIAL",'Planificación 2026-1'!X:X,"VIRTUAL",'Planificación 2026-1'!H:H,"&lt;3")</f>
        <v>0</v>
      </c>
      <c r="EH80" s="48">
        <f>SUMIFS('Planificación 2026-1'!R:R,'Planificación 2026-1'!W:W,C80,'Planificación 2026-1'!E:E,"FILIAL",'Planificación 2026-1'!X:X,"&lt;&gt;VIRTUAL",'Planificación 2026-1'!H:H,"&lt;3")</f>
        <v>0</v>
      </c>
      <c r="EI80" s="48">
        <f>SUMIFS('Planificación 2026-1'!R:R,'Planificación 2026-1'!W:W,C80,'Planificación 2026-1'!E:E,"PORUMA",'Planificación 2026-1'!X:X,"VIRTUAL",'Planificación 2026-1'!H:H,"&lt;3")</f>
        <v>0</v>
      </c>
      <c r="EJ80" s="48">
        <f>SUMIFS('Planificación 2026-1'!R:R,'Planificación 2026-1'!W:W,C80,'Planificación 2026-1'!E:E,"PORUMA",'Planificación 2026-1'!X:X,"&lt;&gt;VIRTUAL",'Planificación 2026-1'!H:H,"&lt;3")</f>
        <v>0</v>
      </c>
      <c r="EK80" s="48">
        <f>SUMIFS('Planificación 2026-1'!R:R,'Planificación 2026-1'!W:W,C80,'Planificación 2026-1'!E:E,"HUAURA",'Planificación 2026-1'!X:X,"VIRTUAL",'Planificación 2026-1'!H:H,"&lt;3")</f>
        <v>0</v>
      </c>
      <c r="EL80" s="48">
        <f>SUMIFS('Planificación 2026-1'!R:R,'Planificación 2026-1'!W:W,C80,'Planificación 2026-1'!E:E,"HUAURA",'Planificación 2026-1'!X:X,"&lt;&gt;VIRTUAL",'Planificación 2026-1'!H:H,"&lt;3")</f>
        <v>0</v>
      </c>
      <c r="EM80" s="48">
        <f t="shared" si="22"/>
        <v>14</v>
      </c>
      <c r="EN80" s="48">
        <f t="shared" si="23"/>
        <v>0</v>
      </c>
      <c r="EO80" s="48">
        <f t="shared" si="24"/>
        <v>0</v>
      </c>
      <c r="EP80" s="48">
        <f t="shared" si="25"/>
        <v>18</v>
      </c>
      <c r="EQ80" s="48">
        <f t="shared" si="26"/>
        <v>0</v>
      </c>
      <c r="ER80" s="48"/>
      <c r="ES80" s="48">
        <f t="shared" si="27"/>
        <v>20</v>
      </c>
      <c r="ET80" s="48">
        <f t="shared" si="28"/>
        <v>12</v>
      </c>
      <c r="EU80" s="48" t="b">
        <f t="shared" si="29"/>
        <v>1</v>
      </c>
      <c r="EV80" s="48" t="str">
        <f t="shared" si="30"/>
        <v>SEDE-FILIAL-HUAURA</v>
      </c>
      <c r="EW80" s="48" t="str">
        <f t="shared" si="31"/>
        <v>MAS VIRTUAL</v>
      </c>
    </row>
    <row r="81" spans="1:153" x14ac:dyDescent="0.3">
      <c r="A81" s="53"/>
      <c r="B81" s="383">
        <v>78</v>
      </c>
      <c r="C81" s="107" t="s">
        <v>88</v>
      </c>
      <c r="D81" s="82">
        <f>SUMIF('Planificación 2026-1'!W:W,C81,'Planificación 2026-1'!R:R)</f>
        <v>32</v>
      </c>
      <c r="E81" s="384" t="s">
        <v>341</v>
      </c>
      <c r="F81" s="107" t="s">
        <v>430</v>
      </c>
      <c r="G81" s="107" t="s">
        <v>276</v>
      </c>
      <c r="H81" s="107" t="s">
        <v>432</v>
      </c>
      <c r="I81" s="77" t="str">
        <f>IF(SUM(COUNTIFS('Planificación 2026-1'!E:E,"PRINCIPAL",'Planificación 2026-1'!W:W,C81,'Planificación 2026-1'!G:G,"AF"))&gt;0,"P01"," ")</f>
        <v xml:space="preserve"> </v>
      </c>
      <c r="J81" s="78" t="str">
        <f>IF(SUM(COUNTIFS('Planificación 2026-1'!E:E,"PRINCIPAL",'Planificación 2026-1'!W:W,C81,'Planificación 2026-1'!G:G,"EN"))&gt;0,"P02"," ")</f>
        <v xml:space="preserve"> </v>
      </c>
      <c r="K81" s="78" t="str">
        <f>IF(SUM(COUNTIFS('Planificación 2026-1'!E:E,"PRINCIPAL",'Planificación 2026-1'!W:W,C81,'Planificación 2026-1'!G:G,"IS"))&gt;0,"P03"," ")</f>
        <v xml:space="preserve"> </v>
      </c>
      <c r="L81" s="78" t="str">
        <f>IF(SUM(COUNTIFS('Planificación 2026-1'!E:E,"PRINCIPAL",'Planificación 2026-1'!W:W,C81,'Planificación 2026-1'!G:G,"PS"))&gt;0,"P04"," ")</f>
        <v xml:space="preserve"> </v>
      </c>
      <c r="M81" s="78"/>
      <c r="N81" s="78" t="str">
        <f>IF(SUM(COUNTIFS('Planificación 2026-1'!E:E,"PRINCIPAL",'Planificación 2026-1'!W:W,C81,'Planificación 2026-1'!G:G,"IN"))&gt;0,"P06"," ")</f>
        <v xml:space="preserve"> </v>
      </c>
      <c r="O81" s="78" t="str">
        <f>IF(SUM(COUNTIFS('Planificación 2026-1'!E:E,"PRINCIPAL",'Planificación 2026-1'!W:W,C81,'Planificación 2026-1'!G:G,"CA"))&gt;0,"P07"," ")</f>
        <v xml:space="preserve"> </v>
      </c>
      <c r="P81" s="78" t="str">
        <f>IF(SUM(COUNTIFS('Planificación 2026-1'!E:E,"PRINCIPAL",'Planificación 2026-1'!W:W,C81,'Planificación 2026-1'!G:G,"DE"))&gt;0,"P08"," ")</f>
        <v xml:space="preserve"> </v>
      </c>
      <c r="Q81" s="78" t="str">
        <f>IF(SUM(COUNTIFS('Planificación 2026-1'!E:E,"PRINCIPAL",'Planificación 2026-1'!W:W,C81,'Planificación 2026-1'!G:G,"OB"))&gt;0,"P09"," ")</f>
        <v xml:space="preserve"> </v>
      </c>
      <c r="R81" s="78" t="str">
        <f>IF(SUM(COUNTIFS('Planificación 2026-1'!E:E,"PRINCIPAL",'Planificación 2026-1'!W:W,C81,'Planificación 2026-1'!G:G,"MH"))&gt;0,"P31"," ")</f>
        <v xml:space="preserve"> </v>
      </c>
      <c r="S81" s="78" t="str">
        <f>IF(SUM(COUNTIFS('Planificación 2026-1'!E:E,"PRINCIPAL",'Planificación 2026-1'!W:W,C81,'Planificación 2026-1'!G:G,"IC"))&gt;0,"P32"," ")</f>
        <v xml:space="preserve"> </v>
      </c>
      <c r="T81" s="78" t="str">
        <f>IF(SUM(COUNTIFS('Planificación 2026-1'!E:E,"PRINCIPAL",'Planificación 2026-1'!W:W,C81,'Planificación 2026-1'!G:G,"AR"))&gt;0,"P34"," ")</f>
        <v xml:space="preserve"> </v>
      </c>
      <c r="U81" s="78" t="str">
        <f>IF(SUM(COUNTIFS('Planificación 2026-1'!E:E,"PRINCIPAL",'Planificación 2026-1'!W:W,C81,'Planificación 2026-1'!G:G,"T1"))&gt;0,"P35"," ")</f>
        <v xml:space="preserve"> </v>
      </c>
      <c r="V81" s="78" t="str">
        <f>IF(SUM(COUNTIFS('Planificación 2026-1'!E:E,"PRINCIPAL",'Planificación 2026-1'!W:W,C81,'Planificación 2026-1'!G:G,"T3"))&gt;0,"P36"," ")</f>
        <v xml:space="preserve"> </v>
      </c>
      <c r="W81" s="78" t="str">
        <f>IF(SUM(COUNTIFS('Planificación 2026-1'!E:E,"PRINCIPAL",'Planificación 2026-1'!W:W,C81,'Planificación 2026-1'!G:G,"T2"))&gt;0,"P37"," ")</f>
        <v xml:space="preserve"> </v>
      </c>
      <c r="X81" s="78" t="str">
        <f>IF(SUM(COUNTIFS('Planificación 2026-1'!E:E,"PRINCIPAL",'Planificación 2026-1'!W:W,C81,'Planificación 2026-1'!G:G,"AE"))&gt;0,"P38"," ")</f>
        <v xml:space="preserve"> </v>
      </c>
      <c r="Y81" s="78" t="str">
        <f>IF(SUM(COUNTIFS('Planificación 2026-1'!E:E,"PRINCIPAL",'Planificación 2026-1'!W:W,C81,'Planificación 2026-1'!G:G,"T4"))&gt;0,"P55"," ")</f>
        <v xml:space="preserve"> </v>
      </c>
      <c r="Z81" s="78" t="str">
        <f>IF(SUM(COUNTIFS('Planificación 2026-1'!E:E,"FILIAL",'Planificación 2026-1'!W:W,C81,'Planificación 2026-1'!G:G,"AF"))&gt;0," P01"," ")</f>
        <v xml:space="preserve"> </v>
      </c>
      <c r="AA81" s="78" t="str">
        <f>IF(SUM(COUNTIFS('Planificación 2026-1'!E:E,"FILIAL",'Planificación 2026-1'!W:W,C81,'Planificación 2026-1'!G:G,"EN"))&gt;0,"P02"," ")</f>
        <v>P02</v>
      </c>
      <c r="AB81" s="78" t="str">
        <f>IF(SUM(COUNTIFS('Planificación 2026-1'!E:E,"FILIAL",'Planificación 2026-1'!W:W,C81,'Planificación 2026-1'!G:G,"IS"))&gt;0,"P03"," ")</f>
        <v xml:space="preserve"> </v>
      </c>
      <c r="AC81" s="78" t="str">
        <f>IF(SUM(COUNTIFS('Planificación 2026-1'!E:E,"FILIAL",'Planificación 2026-1'!W:W,C81,'Planificación 2026-1'!G:G,"PS"))&gt;0,"P04"," ")</f>
        <v xml:space="preserve"> </v>
      </c>
      <c r="AD81" s="78"/>
      <c r="AE81" s="78" t="str">
        <f>IF(SUM(COUNTIFS('Planificación 2026-1'!E:E,"FILIAL",'Planificación 2026-1'!W:W,C81,'Planificación 2026-1'!G:G,"IN"))&gt;0,"P06"," ")</f>
        <v xml:space="preserve"> </v>
      </c>
      <c r="AF81" s="78" t="str">
        <f>IF(SUM(COUNTIFS('Planificación 2026-1'!E:E,"FILIAL",'Planificación 2026-1'!W:W,C81,'Planificación 2026-1'!G:G,"CA"))&gt;0,"P07"," ")</f>
        <v xml:space="preserve"> </v>
      </c>
      <c r="AG81" s="78" t="str">
        <f>IF(SUM(COUNTIFS('Planificación 2026-1'!E:E,"FILIAL",'Planificación 2026-1'!W:W,C81,'Planificación 2026-1'!G:G,"DE"))&gt;0,"P08"," ")</f>
        <v xml:space="preserve"> </v>
      </c>
      <c r="AH81" s="78" t="str">
        <f>IF(SUM(COUNTIFS('Planificación 2026-1'!E:E,"FILIAL",'Planificación 2026-1'!W:W,C81,'Planificación 2026-1'!G:G,"OB"))&gt;0,"P09"," ")</f>
        <v xml:space="preserve"> </v>
      </c>
      <c r="AI81" s="78" t="str">
        <f>IF(SUM(COUNTIFS('Planificación 2026-1'!E:E,"FILIAL",'Planificación 2026-1'!W:W,C81,'Planificación 2026-1'!G:G,"MH"))&gt;0,"P31"," ")</f>
        <v xml:space="preserve"> </v>
      </c>
      <c r="AJ81" s="78" t="str">
        <f>IF(SUM(COUNTIFS('Planificación 2026-1'!E:E,"FILIAL",'Planificación 2026-1'!W:W,C81,'Planificación 2026-1'!G:G,"IC"))&gt;0,"P32"," ")</f>
        <v xml:space="preserve"> </v>
      </c>
      <c r="AK81" s="78" t="str">
        <f>IF(SUM(COUNTIFS('Planificación 2026-1'!E:E,"FILIAL",'Planificación 2026-1'!W:W,C81,'Planificación 2026-1'!G:G,"AR"))&gt;0,"P34"," ")</f>
        <v xml:space="preserve"> </v>
      </c>
      <c r="AL81" s="78" t="str">
        <f>IF(SUM(COUNTIFS('Planificación 2026-1'!E:E,"FILIAL",'Planificación 2026-1'!W:W,C81,'Planificación 2026-1'!G:G,"T1"))&gt;0,"P35"," ")</f>
        <v xml:space="preserve"> </v>
      </c>
      <c r="AM81" s="78" t="str">
        <f>IF(SUM(COUNTIFS('Planificación 2026-1'!E:E,"FILIAL",'Planificación 2026-1'!W:W,C81,'Planificación 2026-1'!G:G,"T3"))&gt;0,"P36"," ")</f>
        <v xml:space="preserve"> </v>
      </c>
      <c r="AN81" s="78" t="str">
        <f>IF(SUM(COUNTIFS('Planificación 2026-1'!E:E,"FILIAL",'Planificación 2026-1'!W:W,C81,'Planificación 2026-1'!G:G,"T2"))&gt;0,"P37"," ")</f>
        <v xml:space="preserve"> </v>
      </c>
      <c r="AO81" s="78" t="str">
        <f>IF(SUM(COUNTIFS('Planificación 2026-1'!E:E,"FILIAL",'Planificación 2026-1'!W:W,C81,'Planificación 2026-1'!G:G,"AE"))&gt;0,"P38"," ")</f>
        <v xml:space="preserve"> </v>
      </c>
      <c r="AP81" s="78" t="str">
        <f>IF(SUM(COUNTIFS('Planificación 2026-1'!E:E,"FILIAL",'Planificación 2026-1'!W:W,C81,'Planificación 2026-1'!G:G,"T4"))&gt;0,"P55"," ")</f>
        <v xml:space="preserve"> </v>
      </c>
      <c r="AQ81" s="78" t="str">
        <f>IF(SUM(COUNTIFS('Planificación 2026-1'!E:E,"SUNAMPE",'Planificación 2026-1'!W:W,C81,'Planificación 2026-1'!G:G,"AF"))&gt;0," P01"," ")</f>
        <v xml:space="preserve"> </v>
      </c>
      <c r="AR81" s="78" t="str">
        <f>IF(SUM(COUNTIFS('Planificación 2026-1'!E:E,"SUNAMPE",'Planificación 2026-1'!W:W,C81,'Planificación 2026-1'!G:G,"EN"))&gt;0,"P02"," ")</f>
        <v xml:space="preserve"> </v>
      </c>
      <c r="AS81" s="78" t="str">
        <f>IF(SUM(COUNTIFS('Planificación 2026-1'!E:E,"SUNAMPE",'Planificación 2026-1'!W:W,C81,'Planificación 2026-1'!G:G,"IS"))&gt;0,"P03"," ")</f>
        <v xml:space="preserve"> </v>
      </c>
      <c r="AT81" s="78" t="str">
        <f>IF(SUM(COUNTIFS('Planificación 2026-1'!E:E,"SUNAMPE",'Planificación 2026-1'!W:W,C81,'Planificación 2026-1'!G:G,"PS"))&gt;0,"P04"," ")</f>
        <v xml:space="preserve"> </v>
      </c>
      <c r="AU81" s="78"/>
      <c r="AV81" s="78" t="str">
        <f>IF(SUM(COUNTIFS('Planificación 2026-1'!E:E,"SUNAMPE",'Planificación 2026-1'!W:W,C81,'Planificación 2026-1'!G:G,"IN"))&gt;0,"P06"," ")</f>
        <v xml:space="preserve"> </v>
      </c>
      <c r="AW81" s="78" t="str">
        <f>IF(SUM(COUNTIFS('Planificación 2026-1'!E:E,"SUNAMPE",'Planificación 2026-1'!W:W,C81,'Planificación 2026-1'!G:G,"CA"))&gt;0,"P07"," ")</f>
        <v xml:space="preserve"> </v>
      </c>
      <c r="AX81" s="78" t="str">
        <f>IF(SUM(COUNTIFS('Planificación 2026-1'!E:E,"SUNAMPE",'Planificación 2026-1'!W:W,C81,'Planificación 2026-1'!G:G,"DE"))&gt;0,"P08"," ")</f>
        <v xml:space="preserve"> </v>
      </c>
      <c r="AY81" s="78" t="str">
        <f>IF(SUM(COUNTIFS('Planificación 2026-1'!E:E,"SUNAMPE",'Planificación 2026-1'!W:W,C81,'Planificación 2026-1'!G:G,"OB"))&gt;0,"P09"," ")</f>
        <v xml:space="preserve"> </v>
      </c>
      <c r="AZ81" s="78" t="str">
        <f>IF(SUM(COUNTIFS('Planificación 2026-1'!E:E,"SUNAMPE",'Planificación 2026-1'!W:W,C81,'Planificación 2026-1'!G:G,"MH"))&gt;0,"P31"," ")</f>
        <v xml:space="preserve"> </v>
      </c>
      <c r="BA81" s="78" t="str">
        <f>IF(SUM(COUNTIFS('Planificación 2026-1'!E:E,"SUNAMPE",'Planificación 2026-1'!W:W,C81,'Planificación 2026-1'!G:G,"IC"))&gt;0,"P32"," ")</f>
        <v xml:space="preserve"> </v>
      </c>
      <c r="BB81" s="78" t="str">
        <f>IF(SUM(COUNTIFS('Planificación 2026-1'!E:E,"SUNAMPE",'Planificación 2026-1'!W:W,C81,'Planificación 2026-1'!G:G,"AR"))&gt;0,"P34"," ")</f>
        <v xml:space="preserve"> </v>
      </c>
      <c r="BC81" s="78" t="str">
        <f>IF(SUM(COUNTIFS('Planificación 2026-1'!E:E,"SUNAMPE",'Planificación 2026-1'!W:W,C81,'Planificación 2026-1'!G:G,"T1"))&gt;0,"P35"," ")</f>
        <v xml:space="preserve"> </v>
      </c>
      <c r="BD81" s="78" t="str">
        <f>IF(SUM(COUNTIFS('Planificación 2026-1'!E:E,"SUNAMPE",'Planificación 2026-1'!W:W,C81,'Planificación 2026-1'!G:G,"T3"))&gt;0,"P36"," ")</f>
        <v xml:space="preserve"> </v>
      </c>
      <c r="BE81" s="78" t="str">
        <f>IF(SUM(COUNTIFS('Planificación 2026-1'!E:E,"SUNAMPE",'Planificación 2026-1'!W:W,C81,'Planificación 2026-1'!G:G,"T2"))&gt;0,"P37"," ")</f>
        <v xml:space="preserve"> </v>
      </c>
      <c r="BF81" s="78" t="str">
        <f>IF(SUM(COUNTIFS('Planificación 2026-1'!E:E,"SUNAMPE",'Planificación 2026-1'!W:W,C81,'Planificación 2026-1'!G:G,"AE"))&gt;0,"P38"," ")</f>
        <v xml:space="preserve"> </v>
      </c>
      <c r="BG81" s="78" t="str">
        <f>IF(SUM(COUNTIFS('Planificación 2026-1'!E:E,"SUNAMPE",'Planificación 2026-1'!W:W,C81,'Planificación 2026-1'!G:G,"T4"))&gt;0,"P55"," ")</f>
        <v xml:space="preserve"> </v>
      </c>
      <c r="BH81" s="78" t="str">
        <f>IF(SUM(COUNTIFS('Planificación 2026-1'!E:E,"HUAURA",'Planificación 2026-1'!W:W,C81,'Planificación 2026-1'!G:G,"AF"))&gt;0," P01"," ")</f>
        <v xml:space="preserve"> </v>
      </c>
      <c r="BI81" s="78" t="str">
        <f>IF(SUM(COUNTIFS('Planificación 2026-1'!E:E,"HUAURA",'Planificación 2026-1'!W:W,C81,'Planificación 2026-1'!G:G,"EN"))&gt;0,"P02"," ")</f>
        <v xml:space="preserve"> </v>
      </c>
      <c r="BJ81" s="78" t="str">
        <f>IF(SUM(COUNTIFS('Planificación 2026-1'!E:E,"HUAURA",'Planificación 2026-1'!W:W,C81,'Planificación 2026-1'!G:G,"IS"))&gt;0,"P03"," ")</f>
        <v xml:space="preserve"> </v>
      </c>
      <c r="BK81" s="78" t="str">
        <f>IF(SUM(COUNTIFS('Planificación 2026-1'!E:E,"HUAURA",'Planificación 2026-1'!W:W,C81,'Planificación 2026-1'!G:G,"PS"))&gt;0,"P04"," ")</f>
        <v xml:space="preserve"> </v>
      </c>
      <c r="BL81" s="78"/>
      <c r="BM81" s="78" t="str">
        <f>IF(SUM(COUNTIFS('Planificación 2026-1'!E:E,"HUAURA",'Planificación 2026-1'!W:W,C81,'Planificación 2026-1'!G:G,"IN"))&gt;0,"P06"," ")</f>
        <v xml:space="preserve"> </v>
      </c>
      <c r="BN81" s="78" t="str">
        <f>IF(SUM(COUNTIFS('Planificación 2026-1'!E:E,"HUAURA",'Planificación 2026-1'!W:W,C81,'Planificación 2026-1'!G:G,"CA"))&gt;0,"P07"," ")</f>
        <v xml:space="preserve"> </v>
      </c>
      <c r="BO81" s="78" t="str">
        <f>IF(SUM(COUNTIFS('Planificación 2026-1'!E:E,"HUAURA",'Planificación 2026-1'!W:W,C81,'Planificación 2026-1'!G:G,"DE"))&gt;0,"P08"," ")</f>
        <v xml:space="preserve"> </v>
      </c>
      <c r="BP81" s="78" t="str">
        <f>IF(SUM(COUNTIFS('Planificación 2026-1'!E:E,"HUAURA",'Planificación 2026-1'!W:W,C81,'Planificación 2026-1'!G:G,"OB"))&gt;0,"P09"," ")</f>
        <v xml:space="preserve"> </v>
      </c>
      <c r="BQ81" s="78" t="str">
        <f>IF(SUM(COUNTIFS('Planificación 2026-1'!E:E,"HUAURA",'Planificación 2026-1'!W:W,C81,'Planificación 2026-1'!G:G,"MH"))&gt;0,"P31"," ")</f>
        <v xml:space="preserve"> </v>
      </c>
      <c r="BR81" s="78" t="str">
        <f>IF(SUM(COUNTIFS('Planificación 2026-1'!E:E,"HUAURA",'Planificación 2026-1'!W:W,C81,'Planificación 2026-1'!G:G,"IC"))&gt;0,"P32"," ")</f>
        <v xml:space="preserve"> </v>
      </c>
      <c r="BS81" s="78" t="str">
        <f>IF(SUM(COUNTIFS('Planificación 2026-1'!E:E,"HUAURA",'Planificación 2026-1'!W:W,C81,'Planificación 2026-1'!G:G,"AR"))&gt;0,"P34"," ")</f>
        <v xml:space="preserve"> </v>
      </c>
      <c r="BT81" s="78" t="str">
        <f>IF(SUM(COUNTIFS('Planificación 2026-1'!E:E,"HUAURA",'Planificación 2026-1'!W:W,C81,'Planificación 2026-1'!G:G,"T1"))&gt;0,"P35"," ")</f>
        <v xml:space="preserve"> </v>
      </c>
      <c r="BU81" s="78" t="str">
        <f>IF(SUM(COUNTIFS('Planificación 2026-1'!E:E,"HUAURA",'Planificación 2026-1'!W:W,C81,'Planificación 2026-1'!G:G,"T3"))&gt;0,"P36"," ")</f>
        <v xml:space="preserve"> </v>
      </c>
      <c r="BV81" s="78" t="str">
        <f>IF(SUM(COUNTIFS('Planificación 2026-1'!E:E,"HUAURA",'Planificación 2026-1'!W:W,C81,'Planificación 2026-1'!G:G,"T2"))&gt;0,"P37"," ")</f>
        <v xml:space="preserve"> </v>
      </c>
      <c r="BW81" s="78" t="str">
        <f>IF(SUM(COUNTIFS('Planificación 2026-1'!E:E,"HUAURA",'Planificación 2026-1'!W:W,C81,'Planificación 2026-1'!G:G,"AE"))&gt;0,"P38"," ")</f>
        <v xml:space="preserve"> </v>
      </c>
      <c r="BX81" s="78" t="str">
        <f>IF(SUM(COUNTIFS('Planificación 2026-1'!E:E,"HUAURA",'Planificación 2026-1'!W:W,C81,'Planificación 2026-1'!G:G,"T4"))&gt;0,"P55"," ")</f>
        <v xml:space="preserve"> </v>
      </c>
      <c r="BY81" s="79">
        <f>SUMIFS('Planificación 2026-1'!R:R,'Planificación 2026-1'!W:W,C81,'Planificación 2026-1'!G:G,"AF",'Planificación 2026-1'!H:H,"&gt;2")</f>
        <v>0</v>
      </c>
      <c r="BZ81" s="79">
        <f>SUMIFS('Planificación 2026-1'!R:R,'Planificación 2026-1'!W:W,C81,'Planificación 2026-1'!G:G,"EN",'Planificación 2026-1'!H:H,"&gt;2")</f>
        <v>32</v>
      </c>
      <c r="CA81" s="79">
        <f>SUMIFS('Planificación 2026-1'!R:R,'Planificación 2026-1'!W:W,C81,'Planificación 2026-1'!G:G,"IS",'Planificación 2026-1'!H:H,"&gt;2")</f>
        <v>0</v>
      </c>
      <c r="CB81" s="79">
        <f>SUMIFS('Planificación 2026-1'!R:R,'Planificación 2026-1'!W:W,C81,'Planificación 2026-1'!G:G,"PS",'Planificación 2026-1'!H:H,"&gt;2")</f>
        <v>0</v>
      </c>
      <c r="CC81" s="79">
        <f>SUMIFS('Planificación 2026-1'!R:R,'Planificación 2026-1'!W:W,C81,'Planificación 2026-1'!G:G,"IN",'Planificación 2026-1'!H:H,"&gt;2")</f>
        <v>0</v>
      </c>
      <c r="CD81" s="79">
        <f>SUMIFS('Planificación 2026-1'!R:R,'Planificación 2026-1'!W:W,C81,'Planificación 2026-1'!G:G,"CA",'Planificación 2026-1'!H:H,"&gt;2")</f>
        <v>0</v>
      </c>
      <c r="CE81" s="79">
        <f>SUMIFS('Planificación 2026-1'!R:R,'Planificación 2026-1'!W:W,C81,'Planificación 2026-1'!G:G,"DE",'Planificación 2026-1'!H:H,"&gt;2")</f>
        <v>0</v>
      </c>
      <c r="CF81" s="79">
        <f>SUMIFS('Planificación 2026-1'!R:R,'Planificación 2026-1'!W:W,C81,'Planificación 2026-1'!G:G,"OB",'Planificación 2026-1'!H:H,"&gt;2")</f>
        <v>0</v>
      </c>
      <c r="CG81" s="79">
        <f>SUMIFS('Planificación 2026-1'!R:R,'Planificación 2026-1'!W:W,C81,'Planificación 2026-1'!G:G,"MH",'Planificación 2026-1'!H:H,"&gt;2")</f>
        <v>0</v>
      </c>
      <c r="CH81" s="79">
        <f>SUMIFS('Planificación 2026-1'!R:R,'Planificación 2026-1'!W:W,C81,'Planificación 2026-1'!G:G,"IC",'Planificación 2026-1'!H:H,"&gt;2")</f>
        <v>0</v>
      </c>
      <c r="CI81" s="79">
        <f>SUMIFS('Planificación 2026-1'!R:R,'Planificación 2026-1'!W:W,C81,'Planificación 2026-1'!G:G,"AR",'Planificación 2026-1'!H:H,"&gt;2")</f>
        <v>0</v>
      </c>
      <c r="CJ81" s="79">
        <f>SUMIFS('Planificación 2026-1'!R:R,'Planificación 2026-1'!W:W,C81,'Planificación 2026-1'!G:G,"T1",'Planificación 2026-1'!H:H,"&gt;2")</f>
        <v>0</v>
      </c>
      <c r="CK81" s="79">
        <f>SUMIFS('Planificación 2026-1'!R:R,'Planificación 2026-1'!W:W,C81,'Planificación 2026-1'!G:G,"T3",'Planificación 2026-1'!H:H,"&gt;2")</f>
        <v>0</v>
      </c>
      <c r="CL81" s="79">
        <f>SUMIFS('Planificación 2026-1'!R:R,'Planificación 2026-1'!W:W,C81,'Planificación 2026-1'!G:G,"T2",'Planificación 2026-1'!H:H,"&gt;2")</f>
        <v>0</v>
      </c>
      <c r="CM81" s="79">
        <f>SUMIFS('Planificación 2026-1'!R:R,'Planificación 2026-1'!W:W,C81,'Planificación 2026-1'!G:G,"AE",'Planificación 2026-1'!H:H,"&gt;2")</f>
        <v>0</v>
      </c>
      <c r="CN81" s="79">
        <f>SUMIFS('Planificación 2026-1'!R:R,'Planificación 2026-1'!W:W,C81,'Planificación 2026-1'!G:G,"T4",'Planificación 2026-1'!H:H,"&gt;2")</f>
        <v>0</v>
      </c>
      <c r="CO81" s="79">
        <f>SUMIFS('Planificación 2026-1'!R:R,'Planificación 2026-1'!W:W,C81,'Planificación 2026-1'!G:G,"AF",'Planificación 2026-1'!H:H,"&lt;3")</f>
        <v>0</v>
      </c>
      <c r="CP81" s="79">
        <f>SUMIFS('Planificación 2026-1'!R:R,'Planificación 2026-1'!W:W,C81,'Planificación 2026-1'!G:G,"EN",'Planificación 2026-1'!H:H,"&lt;3")</f>
        <v>0</v>
      </c>
      <c r="CQ81" s="79">
        <f>SUMIFS('Planificación 2026-1'!R:R,'Planificación 2026-1'!W:W,C81,'Planificación 2026-1'!G:G,"IS",'Planificación 2026-1'!H:H,"&lt;3")</f>
        <v>0</v>
      </c>
      <c r="CR81" s="79">
        <f>SUMIFS('Planificación 2026-1'!R:R,'Planificación 2026-1'!W:W,C81,'Planificación 2026-1'!G:G,"PS",'Planificación 2026-1'!H:H,"&lt;3")</f>
        <v>0</v>
      </c>
      <c r="CS81" s="79">
        <f>SUMIFS('Planificación 2026-1'!R:R,'Planificación 2026-1'!W:W,C81,'Planificación 2026-1'!G:G,"IN",'Planificación 2026-1'!H:H,"&lt;3")</f>
        <v>0</v>
      </c>
      <c r="CT81" s="79">
        <f>SUMIFS('Planificación 2026-1'!R:R,'Planificación 2026-1'!W:W,C81,'Planificación 2026-1'!G:G,"CA",'Planificación 2026-1'!H:H,"&lt;3")</f>
        <v>0</v>
      </c>
      <c r="CU81" s="79">
        <f>SUMIFS('Planificación 2026-1'!R:R,'Planificación 2026-1'!W:W,C81,'Planificación 2026-1'!G:G,"DE",'Planificación 2026-1'!H:H,"&lt;3")</f>
        <v>0</v>
      </c>
      <c r="CV81" s="79">
        <f>SUMIFS('Planificación 2026-1'!R:R,'Planificación 2026-1'!W:W,C81,'Planificación 2026-1'!G:G,"OB",'Planificación 2026-1'!H:H,"&lt;3")</f>
        <v>0</v>
      </c>
      <c r="CW81" s="79">
        <f>SUMIFS('Planificación 2026-1'!R:R,'Planificación 2026-1'!W:W,C81,'Planificación 2026-1'!G:G,"MH",'Planificación 2026-1'!H:H,"&lt;3")</f>
        <v>0</v>
      </c>
      <c r="CX81" s="79">
        <f>SUMIFS('Planificación 2026-1'!R:R,'Planificación 2026-1'!W:W,C81,'Planificación 2026-1'!G:G,"IC",'Planificación 2026-1'!H:H,"&lt;3")</f>
        <v>0</v>
      </c>
      <c r="CY81" s="79">
        <f>SUMIFS('Planificación 2026-1'!R:R,'Planificación 2026-1'!W:W,C81,'Planificación 2026-1'!G:G,"AR",'Planificación 2026-1'!H:H,"&lt;3")</f>
        <v>0</v>
      </c>
      <c r="CZ81" s="79">
        <f>SUMIFS('Planificación 2026-1'!R:R,'Planificación 2026-1'!W:W,C81,'Planificación 2026-1'!G:G,"T1",'Planificación 2026-1'!H:H,"&lt;3")</f>
        <v>0</v>
      </c>
      <c r="DA81" s="79">
        <f>SUMIFS('Planificación 2026-1'!R:R,'Planificación 2026-1'!W:W,C81,'Planificación 2026-1'!G:G,"T3",'Planificación 2026-1'!H:H,"&lt;3")</f>
        <v>0</v>
      </c>
      <c r="DB81" s="79">
        <f>SUMIFS('Planificación 2026-1'!R:R,'Planificación 2026-1'!W:W,C81,'Planificación 2026-1'!G:G,"T2",'Planificación 2026-1'!H:H,"&lt;3")</f>
        <v>0</v>
      </c>
      <c r="DC81" s="79">
        <f>SUMIFS('Planificación 2026-1'!R:R,'Planificación 2026-1'!W:W,C81,'Planificación 2026-1'!G:G,"AE",'Planificación 2026-1'!H:H,"&lt;3")</f>
        <v>0</v>
      </c>
      <c r="DD81" s="79">
        <f>SUMIFS('Planificación 2026-1'!R:R,'Planificación 2026-1'!W:W,C81,'Planificación 2026-1'!G:G,"T4",'Planificación 2026-1'!H:H,"&lt;3")</f>
        <v>0</v>
      </c>
      <c r="DE81" s="78" t="str">
        <f t="shared" si="18"/>
        <v/>
      </c>
      <c r="DF81" s="30">
        <f>IF(C81="","",SUMIFS('Planificación 2026-1'!R:R,'Planificación 2026-1'!W:W,C81,'Planificación 2026-1'!E:E,"PRINCIPAL",'Planificación 2026-1'!X:X,"VIRTUAL"))</f>
        <v>0</v>
      </c>
      <c r="DG81" s="30">
        <f>IF(C81="","",SUMIFS('Planificación 2026-1'!R:R,'Planificación 2026-1'!W:W,C81,'Planificación 2026-1'!E:E,"PRINCIPAL",'Planificación 2026-1'!X:X,"PRESENCIAL"))</f>
        <v>0</v>
      </c>
      <c r="DH81" s="30">
        <f>IF(C81="","",SUMIFS('Planificación 2026-1'!R:R,'Planificación 2026-1'!W:W,C81,'Planificación 2026-1'!E:E,"PRINCIPAL",'Planificación 2026-1'!X:X,"HIBRIDO PRESENCIAL"))</f>
        <v>0</v>
      </c>
      <c r="DI81" s="78" t="str">
        <f t="shared" si="19"/>
        <v>P02</v>
      </c>
      <c r="DJ81" s="78">
        <f>IF(C81="","",SUMIFS('Planificación 2026-1'!R:R,'Planificación 2026-1'!W:W,C81,'Planificación 2026-1'!E:E,"FILIAL",'Planificación 2026-1'!X:X,"VIRTUAL"))</f>
        <v>0</v>
      </c>
      <c r="DK81" s="80">
        <f>IF(C81="","",SUMIFS('Planificación 2026-1'!R:R,'Planificación 2026-1'!W:W,C81,'Planificación 2026-1'!E:E,"FILIAL",'Planificación 2026-1'!X:X,"PRESENCIAL"))</f>
        <v>32</v>
      </c>
      <c r="DL81" s="42">
        <f>IF(C81="","",SUMIFS('Planificación 2026-1'!R:R,'Planificación 2026-1'!W:W,C81,'Planificación 2026-1'!E:E,"FILIAL",'Planificación 2026-1'!X:X,"HIBRIDO PRESENCIAL"))</f>
        <v>0</v>
      </c>
      <c r="DM81" s="81" t="str">
        <f t="shared" si="20"/>
        <v/>
      </c>
      <c r="DN81" s="78">
        <f>IF(C81="","",SUMIFS('Planificación 2026-1'!R:R,'Planificación 2026-1'!W:W,C81,'Planificación 2026-1'!E:E,"SUNAMPE",'Planificación 2026-1'!X:X,"VIRTUAL"))</f>
        <v>0</v>
      </c>
      <c r="DO81" s="42">
        <f>IF(C81="","",SUMIFS('Planificación 2026-1'!R:R,'Planificación 2026-1'!W:W,C81,'Planificación 2026-1'!E:E,"SUNAMPE",'Planificación 2026-1'!X:X,"PRESENCIAL"))</f>
        <v>0</v>
      </c>
      <c r="DP81" s="81" t="str">
        <f t="shared" si="21"/>
        <v/>
      </c>
      <c r="DQ81" s="78">
        <f>IF(C81="","",SUMIFS('Planificación 2026-1'!R:R,'Planificación 2026-1'!W:W,C81,'Planificación 2026-1'!E:E,"HUAURA",'Planificación 2026-1'!X:X,"VIRTUAL"))</f>
        <v>0</v>
      </c>
      <c r="DR81" s="42">
        <f>IF(C81="","",SUMIFS('Planificación 2026-1'!R:R,'Planificación 2026-1'!W:W,C81,'Planificación 2026-1'!E:E,"HUAURA",'Planificación 2026-1'!X:X,"PRESENCIAL"))</f>
        <v>0</v>
      </c>
      <c r="DS81" s="48">
        <f>SUMIFS('Planificación 2026-1'!R:R,'Planificación 2026-1'!W:W,C81,'Planificación 2026-1'!E:E,"PRINCIPAL",'Planificación 2026-1'!X:X,"VIRTUAL",'Planificación 2026-1'!H:H,"&gt;2")</f>
        <v>0</v>
      </c>
      <c r="DT81" s="48">
        <f>SUMIFS('Planificación 2026-1'!R:R,'Planificación 2026-1'!W:W,C81,'Planificación 2026-1'!E:E,"PRINCIPAL",'Planificación 2026-1'!X:X,"&lt;&gt;VIRTUAL",'Planificación 2026-1'!H:H,"&gt;2")</f>
        <v>0</v>
      </c>
      <c r="DU81" s="48">
        <f>SUMIFS('Planificación 2026-1'!R:R,'Planificación 2026-1'!W:W,C81,'Planificación 2026-1'!E:E,"SUNAMPE",'Planificación 2026-1'!X:X,"VIRTUAL",'Planificación 2026-1'!H:H,"&gt;2")</f>
        <v>0</v>
      </c>
      <c r="DV81" s="48">
        <f>SUMIFS('Planificación 2026-1'!R:R,'Planificación 2026-1'!W:W,C81,'Planificación 2026-1'!E:E,"SUNAMPE",'Planificación 2026-1'!X:X,"&lt;&gt;VIRTUAL",'Planificación 2026-1'!H:H,"&gt;2")</f>
        <v>0</v>
      </c>
      <c r="DW81" s="48">
        <f>SUMIFS('Planificación 2026-1'!R:R,'Planificación 2026-1'!W:W,C81,'Planificación 2026-1'!E:E,"FILIAL",'Planificación 2026-1'!X:X,"VIRTUAL",'Planificación 2026-1'!H:H,"&gt;2")</f>
        <v>0</v>
      </c>
      <c r="DX81" s="48">
        <f>SUMIFS('Planificación 2026-1'!R:R,'Planificación 2026-1'!W:W,C81,'Planificación 2026-1'!E:E,"FILIAL",'Planificación 2026-1'!X:X,"&lt;&gt;VIRTUAL",'Planificación 2026-1'!H:H,"&gt;2")</f>
        <v>32</v>
      </c>
      <c r="DY81" s="48">
        <f>SUMIFS('Planificación 2026-1'!R:R,'Planificación 2026-1'!W:W,C81,'Planificación 2026-1'!E:E,"PORUMA",'Planificación 2026-1'!X:X,"VIRTUAL",'Planificación 2026-1'!H:H,"&gt;2")</f>
        <v>0</v>
      </c>
      <c r="DZ81" s="48">
        <f>SUMIFS('Planificación 2026-1'!R:R,'Planificación 2026-1'!W:W,C81,'Planificación 2026-1'!E:E,"PORUMA",'Planificación 2026-1'!X:X,"&lt;&gt;VIRTUAL",'Planificación 2026-1'!H:H,"&gt;2")</f>
        <v>0</v>
      </c>
      <c r="EA81" s="48">
        <f>SUMIFS('Planificación 2026-1'!R:R,'Planificación 2026-1'!W:W,C81,'Planificación 2026-1'!E:E,"HUAURA",'Planificación 2026-1'!X:X,"VIRTUAL",'Planificación 2026-1'!H:H,"&gt;2")</f>
        <v>0</v>
      </c>
      <c r="EB81" s="48">
        <f>SUMIFS('Planificación 2026-1'!R:R,'Planificación 2026-1'!W:W,C81,'Planificación 2026-1'!E:E,"HUAURA",'Planificación 2026-1'!X:X,"&lt;&gt;VIRTUAL",'Planificación 2026-1'!H:H,"&gt;2")</f>
        <v>0</v>
      </c>
      <c r="EC81" s="48">
        <f>SUMIFS('Planificación 2026-1'!R:R,'Planificación 2026-1'!W:W,C81,'Planificación 2026-1'!E:E,"PRINCIPAL",'Planificación 2026-1'!X:X,"VIRTUAL",'Planificación 2026-1'!H:H,"&lt;3")</f>
        <v>0</v>
      </c>
      <c r="ED81" s="48">
        <f>SUMIFS('Planificación 2026-1'!R:R,'Planificación 2026-1'!W:W,C81,'Planificación 2026-1'!E:E,"PRINCIPAL",'Planificación 2026-1'!X:X,"&lt;&gt;VIRTUAL",'Planificación 2026-1'!H:H,"&lt;3")</f>
        <v>0</v>
      </c>
      <c r="EE81" s="48">
        <f>SUMIFS('Planificación 2026-1'!R:R,'Planificación 2026-1'!W:W,C81,'Planificación 2026-1'!E:E,"SUNAMPE",'Planificación 2026-1'!X:X,"VIRTUAL",'Planificación 2026-1'!H:H,"&lt;3")</f>
        <v>0</v>
      </c>
      <c r="EF81" s="48">
        <f>SUMIFS('Planificación 2026-1'!R:R,'Planificación 2026-1'!W:W,C81,'Planificación 2026-1'!E:E,"SUNAMPE",'Planificación 2026-1'!X:X,"&lt;&gt;VIRTUAL",'Planificación 2026-1'!H:H,"&lt;3")</f>
        <v>0</v>
      </c>
      <c r="EG81" s="48">
        <f>SUMIFS('Planificación 2026-1'!R:R,'Planificación 2026-1'!W:W,C81,'Planificación 2026-1'!E:E,"FILIAL",'Planificación 2026-1'!X:X,"VIRTUAL",'Planificación 2026-1'!H:H,"&lt;3")</f>
        <v>0</v>
      </c>
      <c r="EH81" s="48">
        <f>SUMIFS('Planificación 2026-1'!R:R,'Planificación 2026-1'!W:W,C81,'Planificación 2026-1'!E:E,"FILIAL",'Planificación 2026-1'!X:X,"&lt;&gt;VIRTUAL",'Planificación 2026-1'!H:H,"&lt;3")</f>
        <v>0</v>
      </c>
      <c r="EI81" s="48">
        <f>SUMIFS('Planificación 2026-1'!R:R,'Planificación 2026-1'!W:W,C81,'Planificación 2026-1'!E:E,"PORUMA",'Planificación 2026-1'!X:X,"VIRTUAL",'Planificación 2026-1'!H:H,"&lt;3")</f>
        <v>0</v>
      </c>
      <c r="EJ81" s="48">
        <f>SUMIFS('Planificación 2026-1'!R:R,'Planificación 2026-1'!W:W,C81,'Planificación 2026-1'!E:E,"PORUMA",'Planificación 2026-1'!X:X,"&lt;&gt;VIRTUAL",'Planificación 2026-1'!H:H,"&lt;3")</f>
        <v>0</v>
      </c>
      <c r="EK81" s="48">
        <f>SUMIFS('Planificación 2026-1'!R:R,'Planificación 2026-1'!W:W,C81,'Planificación 2026-1'!E:E,"HUAURA",'Planificación 2026-1'!X:X,"VIRTUAL",'Planificación 2026-1'!H:H,"&lt;3")</f>
        <v>0</v>
      </c>
      <c r="EL81" s="48">
        <f>SUMIFS('Planificación 2026-1'!R:R,'Planificación 2026-1'!W:W,C81,'Planificación 2026-1'!E:E,"HUAURA",'Planificación 2026-1'!X:X,"&lt;&gt;VIRTUAL",'Planificación 2026-1'!H:H,"&lt;3")</f>
        <v>0</v>
      </c>
      <c r="EM81" s="48">
        <f t="shared" si="22"/>
        <v>32</v>
      </c>
      <c r="EN81" s="48">
        <f t="shared" si="23"/>
        <v>0</v>
      </c>
      <c r="EO81" s="48">
        <f t="shared" si="24"/>
        <v>0</v>
      </c>
      <c r="EP81" s="48">
        <f t="shared" si="25"/>
        <v>0</v>
      </c>
      <c r="EQ81" s="48">
        <f t="shared" si="26"/>
        <v>0</v>
      </c>
      <c r="ER81" s="48"/>
      <c r="ES81" s="48">
        <f t="shared" si="27"/>
        <v>0</v>
      </c>
      <c r="ET81" s="48">
        <f t="shared" si="28"/>
        <v>32</v>
      </c>
      <c r="EU81" s="48" t="b">
        <f t="shared" si="29"/>
        <v>1</v>
      </c>
      <c r="EV81" s="48" t="str">
        <f t="shared" si="30"/>
        <v>FILIAL</v>
      </c>
      <c r="EW81" s="48" t="str">
        <f t="shared" si="31"/>
        <v>PRESENCIAL</v>
      </c>
    </row>
    <row r="82" spans="1:153" x14ac:dyDescent="0.3">
      <c r="A82" s="53"/>
      <c r="B82" s="383">
        <v>79</v>
      </c>
      <c r="C82" s="107" t="s">
        <v>100</v>
      </c>
      <c r="D82" s="82">
        <f>SUMIF('Planificación 2026-1'!W:W,C82,'Planificación 2026-1'!R:R)</f>
        <v>14</v>
      </c>
      <c r="E82" s="384" t="s">
        <v>319</v>
      </c>
      <c r="F82" s="107" t="s">
        <v>430</v>
      </c>
      <c r="G82" s="107" t="s">
        <v>279</v>
      </c>
      <c r="H82" s="107" t="s">
        <v>446</v>
      </c>
      <c r="I82" s="77" t="str">
        <f>IF(SUM(COUNTIFS('Planificación 2026-1'!E:E,"PRINCIPAL",'Planificación 2026-1'!W:W,C82,'Planificación 2026-1'!G:G,"AF"))&gt;0,"P01"," ")</f>
        <v xml:space="preserve"> </v>
      </c>
      <c r="J82" s="78" t="str">
        <f>IF(SUM(COUNTIFS('Planificación 2026-1'!E:E,"PRINCIPAL",'Planificación 2026-1'!W:W,C82,'Planificación 2026-1'!G:G,"EN"))&gt;0,"P02"," ")</f>
        <v xml:space="preserve"> </v>
      </c>
      <c r="K82" s="78" t="str">
        <f>IF(SUM(COUNTIFS('Planificación 2026-1'!E:E,"PRINCIPAL",'Planificación 2026-1'!W:W,C82,'Planificación 2026-1'!G:G,"IS"))&gt;0,"P03"," ")</f>
        <v xml:space="preserve"> </v>
      </c>
      <c r="L82" s="78" t="str">
        <f>IF(SUM(COUNTIFS('Planificación 2026-1'!E:E,"PRINCIPAL",'Planificación 2026-1'!W:W,C82,'Planificación 2026-1'!G:G,"PS"))&gt;0,"P04"," ")</f>
        <v xml:space="preserve"> </v>
      </c>
      <c r="M82" s="78"/>
      <c r="N82" s="78" t="str">
        <f>IF(SUM(COUNTIFS('Planificación 2026-1'!E:E,"PRINCIPAL",'Planificación 2026-1'!W:W,C82,'Planificación 2026-1'!G:G,"IN"))&gt;0,"P06"," ")</f>
        <v xml:space="preserve"> </v>
      </c>
      <c r="O82" s="78" t="str">
        <f>IF(SUM(COUNTIFS('Planificación 2026-1'!E:E,"PRINCIPAL",'Planificación 2026-1'!W:W,C82,'Planificación 2026-1'!G:G,"CA"))&gt;0,"P07"," ")</f>
        <v xml:space="preserve"> </v>
      </c>
      <c r="P82" s="78" t="str">
        <f>IF(SUM(COUNTIFS('Planificación 2026-1'!E:E,"PRINCIPAL",'Planificación 2026-1'!W:W,C82,'Planificación 2026-1'!G:G,"DE"))&gt;0,"P08"," ")</f>
        <v xml:space="preserve"> </v>
      </c>
      <c r="Q82" s="78" t="str">
        <f>IF(SUM(COUNTIFS('Planificación 2026-1'!E:E,"PRINCIPAL",'Planificación 2026-1'!W:W,C82,'Planificación 2026-1'!G:G,"OB"))&gt;0,"P09"," ")</f>
        <v xml:space="preserve"> </v>
      </c>
      <c r="R82" s="78" t="str">
        <f>IF(SUM(COUNTIFS('Planificación 2026-1'!E:E,"PRINCIPAL",'Planificación 2026-1'!W:W,C82,'Planificación 2026-1'!G:G,"MH"))&gt;0,"P31"," ")</f>
        <v xml:space="preserve"> </v>
      </c>
      <c r="S82" s="78" t="str">
        <f>IF(SUM(COUNTIFS('Planificación 2026-1'!E:E,"PRINCIPAL",'Planificación 2026-1'!W:W,C82,'Planificación 2026-1'!G:G,"IC"))&gt;0,"P32"," ")</f>
        <v xml:space="preserve"> </v>
      </c>
      <c r="T82" s="78" t="str">
        <f>IF(SUM(COUNTIFS('Planificación 2026-1'!E:E,"PRINCIPAL",'Planificación 2026-1'!W:W,C82,'Planificación 2026-1'!G:G,"AR"))&gt;0,"P34"," ")</f>
        <v xml:space="preserve"> </v>
      </c>
      <c r="U82" s="78" t="str">
        <f>IF(SUM(COUNTIFS('Planificación 2026-1'!E:E,"PRINCIPAL",'Planificación 2026-1'!W:W,C82,'Planificación 2026-1'!G:G,"T1"))&gt;0,"P35"," ")</f>
        <v xml:space="preserve"> </v>
      </c>
      <c r="V82" s="78" t="str">
        <f>IF(SUM(COUNTIFS('Planificación 2026-1'!E:E,"PRINCIPAL",'Planificación 2026-1'!W:W,C82,'Planificación 2026-1'!G:G,"T3"))&gt;0,"P36"," ")</f>
        <v xml:space="preserve"> </v>
      </c>
      <c r="W82" s="78" t="str">
        <f>IF(SUM(COUNTIFS('Planificación 2026-1'!E:E,"PRINCIPAL",'Planificación 2026-1'!W:W,C82,'Planificación 2026-1'!G:G,"T2"))&gt;0,"P37"," ")</f>
        <v xml:space="preserve"> </v>
      </c>
      <c r="X82" s="78" t="str">
        <f>IF(SUM(COUNTIFS('Planificación 2026-1'!E:E,"PRINCIPAL",'Planificación 2026-1'!W:W,C82,'Planificación 2026-1'!G:G,"AE"))&gt;0,"P38"," ")</f>
        <v xml:space="preserve"> </v>
      </c>
      <c r="Y82" s="78" t="str">
        <f>IF(SUM(COUNTIFS('Planificación 2026-1'!E:E,"PRINCIPAL",'Planificación 2026-1'!W:W,C82,'Planificación 2026-1'!G:G,"T4"))&gt;0,"P55"," ")</f>
        <v xml:space="preserve"> </v>
      </c>
      <c r="Z82" s="78" t="str">
        <f>IF(SUM(COUNTIFS('Planificación 2026-1'!E:E,"FILIAL",'Planificación 2026-1'!W:W,C82,'Planificación 2026-1'!G:G,"AF"))&gt;0," P01"," ")</f>
        <v xml:space="preserve"> </v>
      </c>
      <c r="AA82" s="78" t="str">
        <f>IF(SUM(COUNTIFS('Planificación 2026-1'!E:E,"FILIAL",'Planificación 2026-1'!W:W,C82,'Planificación 2026-1'!G:G,"EN"))&gt;0,"P02"," ")</f>
        <v xml:space="preserve"> </v>
      </c>
      <c r="AB82" s="78" t="str">
        <f>IF(SUM(COUNTIFS('Planificación 2026-1'!E:E,"FILIAL",'Planificación 2026-1'!W:W,C82,'Planificación 2026-1'!G:G,"IS"))&gt;0,"P03"," ")</f>
        <v xml:space="preserve"> </v>
      </c>
      <c r="AC82" s="78" t="str">
        <f>IF(SUM(COUNTIFS('Planificación 2026-1'!E:E,"FILIAL",'Planificación 2026-1'!W:W,C82,'Planificación 2026-1'!G:G,"PS"))&gt;0,"P04"," ")</f>
        <v xml:space="preserve"> </v>
      </c>
      <c r="AD82" s="78"/>
      <c r="AE82" s="78" t="str">
        <f>IF(SUM(COUNTIFS('Planificación 2026-1'!E:E,"FILIAL",'Planificación 2026-1'!W:W,C82,'Planificación 2026-1'!G:G,"IN"))&gt;0,"P06"," ")</f>
        <v xml:space="preserve"> </v>
      </c>
      <c r="AF82" s="78" t="str">
        <f>IF(SUM(COUNTIFS('Planificación 2026-1'!E:E,"FILIAL",'Planificación 2026-1'!W:W,C82,'Planificación 2026-1'!G:G,"CA"))&gt;0,"P07"," ")</f>
        <v xml:space="preserve"> </v>
      </c>
      <c r="AG82" s="78" t="str">
        <f>IF(SUM(COUNTIFS('Planificación 2026-1'!E:E,"FILIAL",'Planificación 2026-1'!W:W,C82,'Planificación 2026-1'!G:G,"DE"))&gt;0,"P08"," ")</f>
        <v xml:space="preserve"> </v>
      </c>
      <c r="AH82" s="78" t="str">
        <f>IF(SUM(COUNTIFS('Planificación 2026-1'!E:E,"FILIAL",'Planificación 2026-1'!W:W,C82,'Planificación 2026-1'!G:G,"OB"))&gt;0,"P09"," ")</f>
        <v xml:space="preserve"> </v>
      </c>
      <c r="AI82" s="78" t="str">
        <f>IF(SUM(COUNTIFS('Planificación 2026-1'!E:E,"FILIAL",'Planificación 2026-1'!W:W,C82,'Planificación 2026-1'!G:G,"MH"))&gt;0,"P31"," ")</f>
        <v xml:space="preserve"> </v>
      </c>
      <c r="AJ82" s="78" t="str">
        <f>IF(SUM(COUNTIFS('Planificación 2026-1'!E:E,"FILIAL",'Planificación 2026-1'!W:W,C82,'Planificación 2026-1'!G:G,"IC"))&gt;0,"P32"," ")</f>
        <v xml:space="preserve"> </v>
      </c>
      <c r="AK82" s="78" t="str">
        <f>IF(SUM(COUNTIFS('Planificación 2026-1'!E:E,"FILIAL",'Planificación 2026-1'!W:W,C82,'Planificación 2026-1'!G:G,"AR"))&gt;0,"P34"," ")</f>
        <v xml:space="preserve"> </v>
      </c>
      <c r="AL82" s="78" t="str">
        <f>IF(SUM(COUNTIFS('Planificación 2026-1'!E:E,"FILIAL",'Planificación 2026-1'!W:W,C82,'Planificación 2026-1'!G:G,"T1"))&gt;0,"P35"," ")</f>
        <v xml:space="preserve"> </v>
      </c>
      <c r="AM82" s="78" t="str">
        <f>IF(SUM(COUNTIFS('Planificación 2026-1'!E:E,"FILIAL",'Planificación 2026-1'!W:W,C82,'Planificación 2026-1'!G:G,"T3"))&gt;0,"P36"," ")</f>
        <v xml:space="preserve"> </v>
      </c>
      <c r="AN82" s="78" t="str">
        <f>IF(SUM(COUNTIFS('Planificación 2026-1'!E:E,"FILIAL",'Planificación 2026-1'!W:W,C82,'Planificación 2026-1'!G:G,"T2"))&gt;0,"P37"," ")</f>
        <v xml:space="preserve"> </v>
      </c>
      <c r="AO82" s="78" t="str">
        <f>IF(SUM(COUNTIFS('Planificación 2026-1'!E:E,"FILIAL",'Planificación 2026-1'!W:W,C82,'Planificación 2026-1'!G:G,"AE"))&gt;0,"P38"," ")</f>
        <v xml:space="preserve"> </v>
      </c>
      <c r="AP82" s="78" t="str">
        <f>IF(SUM(COUNTIFS('Planificación 2026-1'!E:E,"FILIAL",'Planificación 2026-1'!W:W,C82,'Planificación 2026-1'!G:G,"T4"))&gt;0,"P55"," ")</f>
        <v xml:space="preserve"> </v>
      </c>
      <c r="AQ82" s="78" t="str">
        <f>IF(SUM(COUNTIFS('Planificación 2026-1'!E:E,"SUNAMPE",'Planificación 2026-1'!W:W,C82,'Planificación 2026-1'!G:G,"AF"))&gt;0," P01"," ")</f>
        <v xml:space="preserve"> </v>
      </c>
      <c r="AR82" s="78" t="str">
        <f>IF(SUM(COUNTIFS('Planificación 2026-1'!E:E,"SUNAMPE",'Planificación 2026-1'!W:W,C82,'Planificación 2026-1'!G:G,"EN"))&gt;0,"P02"," ")</f>
        <v xml:space="preserve"> </v>
      </c>
      <c r="AS82" s="78" t="str">
        <f>IF(SUM(COUNTIFS('Planificación 2026-1'!E:E,"SUNAMPE",'Planificación 2026-1'!W:W,C82,'Planificación 2026-1'!G:G,"IS"))&gt;0,"P03"," ")</f>
        <v xml:space="preserve"> </v>
      </c>
      <c r="AT82" s="78" t="str">
        <f>IF(SUM(COUNTIFS('Planificación 2026-1'!E:E,"SUNAMPE",'Planificación 2026-1'!W:W,C82,'Planificación 2026-1'!G:G,"PS"))&gt;0,"P04"," ")</f>
        <v xml:space="preserve"> </v>
      </c>
      <c r="AU82" s="78"/>
      <c r="AV82" s="78" t="str">
        <f>IF(SUM(COUNTIFS('Planificación 2026-1'!E:E,"SUNAMPE",'Planificación 2026-1'!W:W,C82,'Planificación 2026-1'!G:G,"IN"))&gt;0,"P06"," ")</f>
        <v xml:space="preserve"> </v>
      </c>
      <c r="AW82" s="78" t="str">
        <f>IF(SUM(COUNTIFS('Planificación 2026-1'!E:E,"SUNAMPE",'Planificación 2026-1'!W:W,C82,'Planificación 2026-1'!G:G,"CA"))&gt;0,"P07"," ")</f>
        <v xml:space="preserve"> </v>
      </c>
      <c r="AX82" s="78" t="str">
        <f>IF(SUM(COUNTIFS('Planificación 2026-1'!E:E,"SUNAMPE",'Planificación 2026-1'!W:W,C82,'Planificación 2026-1'!G:G,"DE"))&gt;0,"P08"," ")</f>
        <v xml:space="preserve"> </v>
      </c>
      <c r="AY82" s="78" t="str">
        <f>IF(SUM(COUNTIFS('Planificación 2026-1'!E:E,"SUNAMPE",'Planificación 2026-1'!W:W,C82,'Planificación 2026-1'!G:G,"OB"))&gt;0,"P09"," ")</f>
        <v xml:space="preserve"> </v>
      </c>
      <c r="AZ82" s="78" t="str">
        <f>IF(SUM(COUNTIFS('Planificación 2026-1'!E:E,"SUNAMPE",'Planificación 2026-1'!W:W,C82,'Planificación 2026-1'!G:G,"MH"))&gt;0,"P31"," ")</f>
        <v xml:space="preserve"> </v>
      </c>
      <c r="BA82" s="78" t="str">
        <f>IF(SUM(COUNTIFS('Planificación 2026-1'!E:E,"SUNAMPE",'Planificación 2026-1'!W:W,C82,'Planificación 2026-1'!G:G,"IC"))&gt;0,"P32"," ")</f>
        <v xml:space="preserve"> </v>
      </c>
      <c r="BB82" s="78" t="str">
        <f>IF(SUM(COUNTIFS('Planificación 2026-1'!E:E,"SUNAMPE",'Planificación 2026-1'!W:W,C82,'Planificación 2026-1'!G:G,"AR"))&gt;0,"P34"," ")</f>
        <v xml:space="preserve"> </v>
      </c>
      <c r="BC82" s="78" t="str">
        <f>IF(SUM(COUNTIFS('Planificación 2026-1'!E:E,"SUNAMPE",'Planificación 2026-1'!W:W,C82,'Planificación 2026-1'!G:G,"T1"))&gt;0,"P35"," ")</f>
        <v xml:space="preserve"> </v>
      </c>
      <c r="BD82" s="78" t="str">
        <f>IF(SUM(COUNTIFS('Planificación 2026-1'!E:E,"SUNAMPE",'Planificación 2026-1'!W:W,C82,'Planificación 2026-1'!G:G,"T3"))&gt;0,"P36"," ")</f>
        <v xml:space="preserve"> </v>
      </c>
      <c r="BE82" s="78" t="str">
        <f>IF(SUM(COUNTIFS('Planificación 2026-1'!E:E,"SUNAMPE",'Planificación 2026-1'!W:W,C82,'Planificación 2026-1'!G:G,"T2"))&gt;0,"P37"," ")</f>
        <v xml:space="preserve"> </v>
      </c>
      <c r="BF82" s="78" t="str">
        <f>IF(SUM(COUNTIFS('Planificación 2026-1'!E:E,"SUNAMPE",'Planificación 2026-1'!W:W,C82,'Planificación 2026-1'!G:G,"AE"))&gt;0,"P38"," ")</f>
        <v xml:space="preserve"> </v>
      </c>
      <c r="BG82" s="78" t="str">
        <f>IF(SUM(COUNTIFS('Planificación 2026-1'!E:E,"SUNAMPE",'Planificación 2026-1'!W:W,C82,'Planificación 2026-1'!G:G,"T4"))&gt;0,"P55"," ")</f>
        <v xml:space="preserve"> </v>
      </c>
      <c r="BH82" s="78" t="str">
        <f>IF(SUM(COUNTIFS('Planificación 2026-1'!E:E,"HUAURA",'Planificación 2026-1'!W:W,C82,'Planificación 2026-1'!G:G,"AF"))&gt;0," P01"," ")</f>
        <v xml:space="preserve"> </v>
      </c>
      <c r="BI82" s="78" t="str">
        <f>IF(SUM(COUNTIFS('Planificación 2026-1'!E:E,"HUAURA",'Planificación 2026-1'!W:W,C82,'Planificación 2026-1'!G:G,"EN"))&gt;0,"P02"," ")</f>
        <v>P02</v>
      </c>
      <c r="BJ82" s="78" t="str">
        <f>IF(SUM(COUNTIFS('Planificación 2026-1'!E:E,"HUAURA",'Planificación 2026-1'!W:W,C82,'Planificación 2026-1'!G:G,"IS"))&gt;0,"P03"," ")</f>
        <v xml:space="preserve"> </v>
      </c>
      <c r="BK82" s="78" t="str">
        <f>IF(SUM(COUNTIFS('Planificación 2026-1'!E:E,"HUAURA",'Planificación 2026-1'!W:W,C82,'Planificación 2026-1'!G:G,"PS"))&gt;0,"P04"," ")</f>
        <v>P04</v>
      </c>
      <c r="BL82" s="78"/>
      <c r="BM82" s="78" t="str">
        <f>IF(SUM(COUNTIFS('Planificación 2026-1'!E:E,"HUAURA",'Planificación 2026-1'!W:W,C82,'Planificación 2026-1'!G:G,"IN"))&gt;0,"P06"," ")</f>
        <v xml:space="preserve"> </v>
      </c>
      <c r="BN82" s="78" t="str">
        <f>IF(SUM(COUNTIFS('Planificación 2026-1'!E:E,"HUAURA",'Planificación 2026-1'!W:W,C82,'Planificación 2026-1'!G:G,"CA"))&gt;0,"P07"," ")</f>
        <v xml:space="preserve"> </v>
      </c>
      <c r="BO82" s="78" t="str">
        <f>IF(SUM(COUNTIFS('Planificación 2026-1'!E:E,"HUAURA",'Planificación 2026-1'!W:W,C82,'Planificación 2026-1'!G:G,"DE"))&gt;0,"P08"," ")</f>
        <v xml:space="preserve"> </v>
      </c>
      <c r="BP82" s="78" t="str">
        <f>IF(SUM(COUNTIFS('Planificación 2026-1'!E:E,"HUAURA",'Planificación 2026-1'!W:W,C82,'Planificación 2026-1'!G:G,"OB"))&gt;0,"P09"," ")</f>
        <v xml:space="preserve"> </v>
      </c>
      <c r="BQ82" s="78" t="str">
        <f>IF(SUM(COUNTIFS('Planificación 2026-1'!E:E,"HUAURA",'Planificación 2026-1'!W:W,C82,'Planificación 2026-1'!G:G,"MH"))&gt;0,"P31"," ")</f>
        <v xml:space="preserve"> </v>
      </c>
      <c r="BR82" s="78" t="str">
        <f>IF(SUM(COUNTIFS('Planificación 2026-1'!E:E,"HUAURA",'Planificación 2026-1'!W:W,C82,'Planificación 2026-1'!G:G,"IC"))&gt;0,"P32"," ")</f>
        <v xml:space="preserve"> </v>
      </c>
      <c r="BS82" s="78" t="str">
        <f>IF(SUM(COUNTIFS('Planificación 2026-1'!E:E,"HUAURA",'Planificación 2026-1'!W:W,C82,'Planificación 2026-1'!G:G,"AR"))&gt;0,"P34"," ")</f>
        <v xml:space="preserve"> </v>
      </c>
      <c r="BT82" s="78" t="str">
        <f>IF(SUM(COUNTIFS('Planificación 2026-1'!E:E,"HUAURA",'Planificación 2026-1'!W:W,C82,'Planificación 2026-1'!G:G,"T1"))&gt;0,"P35"," ")</f>
        <v xml:space="preserve"> </v>
      </c>
      <c r="BU82" s="78" t="str">
        <f>IF(SUM(COUNTIFS('Planificación 2026-1'!E:E,"HUAURA",'Planificación 2026-1'!W:W,C82,'Planificación 2026-1'!G:G,"T3"))&gt;0,"P36"," ")</f>
        <v xml:space="preserve"> </v>
      </c>
      <c r="BV82" s="78" t="str">
        <f>IF(SUM(COUNTIFS('Planificación 2026-1'!E:E,"HUAURA",'Planificación 2026-1'!W:W,C82,'Planificación 2026-1'!G:G,"T2"))&gt;0,"P37"," ")</f>
        <v xml:space="preserve"> </v>
      </c>
      <c r="BW82" s="78" t="str">
        <f>IF(SUM(COUNTIFS('Planificación 2026-1'!E:E,"HUAURA",'Planificación 2026-1'!W:W,C82,'Planificación 2026-1'!G:G,"AE"))&gt;0,"P38"," ")</f>
        <v xml:space="preserve"> </v>
      </c>
      <c r="BX82" s="78" t="str">
        <f>IF(SUM(COUNTIFS('Planificación 2026-1'!E:E,"HUAURA",'Planificación 2026-1'!W:W,C82,'Planificación 2026-1'!G:G,"T4"))&gt;0,"P55"," ")</f>
        <v xml:space="preserve"> </v>
      </c>
      <c r="BY82" s="79">
        <f>SUMIFS('Planificación 2026-1'!R:R,'Planificación 2026-1'!W:W,C82,'Planificación 2026-1'!G:G,"AF",'Planificación 2026-1'!H:H,"&gt;2")</f>
        <v>0</v>
      </c>
      <c r="BZ82" s="79">
        <f>SUMIFS('Planificación 2026-1'!R:R,'Planificación 2026-1'!W:W,C82,'Planificación 2026-1'!G:G,"EN",'Planificación 2026-1'!H:H,"&gt;2")</f>
        <v>0</v>
      </c>
      <c r="CA82" s="79">
        <f>SUMIFS('Planificación 2026-1'!R:R,'Planificación 2026-1'!W:W,C82,'Planificación 2026-1'!G:G,"IS",'Planificación 2026-1'!H:H,"&gt;2")</f>
        <v>0</v>
      </c>
      <c r="CB82" s="79">
        <f>SUMIFS('Planificación 2026-1'!R:R,'Planificación 2026-1'!W:W,C82,'Planificación 2026-1'!G:G,"PS",'Planificación 2026-1'!H:H,"&gt;2")</f>
        <v>0</v>
      </c>
      <c r="CC82" s="79">
        <f>SUMIFS('Planificación 2026-1'!R:R,'Planificación 2026-1'!W:W,C82,'Planificación 2026-1'!G:G,"IN",'Planificación 2026-1'!H:H,"&gt;2")</f>
        <v>0</v>
      </c>
      <c r="CD82" s="79">
        <f>SUMIFS('Planificación 2026-1'!R:R,'Planificación 2026-1'!W:W,C82,'Planificación 2026-1'!G:G,"CA",'Planificación 2026-1'!H:H,"&gt;2")</f>
        <v>0</v>
      </c>
      <c r="CE82" s="79">
        <f>SUMIFS('Planificación 2026-1'!R:R,'Planificación 2026-1'!W:W,C82,'Planificación 2026-1'!G:G,"DE",'Planificación 2026-1'!H:H,"&gt;2")</f>
        <v>0</v>
      </c>
      <c r="CF82" s="79">
        <f>SUMIFS('Planificación 2026-1'!R:R,'Planificación 2026-1'!W:W,C82,'Planificación 2026-1'!G:G,"OB",'Planificación 2026-1'!H:H,"&gt;2")</f>
        <v>0</v>
      </c>
      <c r="CG82" s="79">
        <f>SUMIFS('Planificación 2026-1'!R:R,'Planificación 2026-1'!W:W,C82,'Planificación 2026-1'!G:G,"MH",'Planificación 2026-1'!H:H,"&gt;2")</f>
        <v>0</v>
      </c>
      <c r="CH82" s="79">
        <f>SUMIFS('Planificación 2026-1'!R:R,'Planificación 2026-1'!W:W,C82,'Planificación 2026-1'!G:G,"IC",'Planificación 2026-1'!H:H,"&gt;2")</f>
        <v>0</v>
      </c>
      <c r="CI82" s="79">
        <f>SUMIFS('Planificación 2026-1'!R:R,'Planificación 2026-1'!W:W,C82,'Planificación 2026-1'!G:G,"AR",'Planificación 2026-1'!H:H,"&gt;2")</f>
        <v>0</v>
      </c>
      <c r="CJ82" s="79">
        <f>SUMIFS('Planificación 2026-1'!R:R,'Planificación 2026-1'!W:W,C82,'Planificación 2026-1'!G:G,"T1",'Planificación 2026-1'!H:H,"&gt;2")</f>
        <v>0</v>
      </c>
      <c r="CK82" s="79">
        <f>SUMIFS('Planificación 2026-1'!R:R,'Planificación 2026-1'!W:W,C82,'Planificación 2026-1'!G:G,"T3",'Planificación 2026-1'!H:H,"&gt;2")</f>
        <v>0</v>
      </c>
      <c r="CL82" s="79">
        <f>SUMIFS('Planificación 2026-1'!R:R,'Planificación 2026-1'!W:W,C82,'Planificación 2026-1'!G:G,"T2",'Planificación 2026-1'!H:H,"&gt;2")</f>
        <v>0</v>
      </c>
      <c r="CM82" s="79">
        <f>SUMIFS('Planificación 2026-1'!R:R,'Planificación 2026-1'!W:W,C82,'Planificación 2026-1'!G:G,"AE",'Planificación 2026-1'!H:H,"&gt;2")</f>
        <v>0</v>
      </c>
      <c r="CN82" s="79">
        <f>SUMIFS('Planificación 2026-1'!R:R,'Planificación 2026-1'!W:W,C82,'Planificación 2026-1'!G:G,"T4",'Planificación 2026-1'!H:H,"&gt;2")</f>
        <v>0</v>
      </c>
      <c r="CO82" s="79">
        <f>SUMIFS('Planificación 2026-1'!R:R,'Planificación 2026-1'!W:W,C82,'Planificación 2026-1'!G:G,"AF",'Planificación 2026-1'!H:H,"&lt;3")</f>
        <v>0</v>
      </c>
      <c r="CP82" s="79">
        <f>SUMIFS('Planificación 2026-1'!R:R,'Planificación 2026-1'!W:W,C82,'Planificación 2026-1'!G:G,"EN",'Planificación 2026-1'!H:H,"&lt;3")</f>
        <v>9</v>
      </c>
      <c r="CQ82" s="79">
        <f>SUMIFS('Planificación 2026-1'!R:R,'Planificación 2026-1'!W:W,C82,'Planificación 2026-1'!G:G,"IS",'Planificación 2026-1'!H:H,"&lt;3")</f>
        <v>0</v>
      </c>
      <c r="CR82" s="79">
        <f>SUMIFS('Planificación 2026-1'!R:R,'Planificación 2026-1'!W:W,C82,'Planificación 2026-1'!G:G,"PS",'Planificación 2026-1'!H:H,"&lt;3")</f>
        <v>5</v>
      </c>
      <c r="CS82" s="79">
        <f>SUMIFS('Planificación 2026-1'!R:R,'Planificación 2026-1'!W:W,C82,'Planificación 2026-1'!G:G,"IN",'Planificación 2026-1'!H:H,"&lt;3")</f>
        <v>0</v>
      </c>
      <c r="CT82" s="79">
        <f>SUMIFS('Planificación 2026-1'!R:R,'Planificación 2026-1'!W:W,C82,'Planificación 2026-1'!G:G,"CA",'Planificación 2026-1'!H:H,"&lt;3")</f>
        <v>0</v>
      </c>
      <c r="CU82" s="79">
        <f>SUMIFS('Planificación 2026-1'!R:R,'Planificación 2026-1'!W:W,C82,'Planificación 2026-1'!G:G,"DE",'Planificación 2026-1'!H:H,"&lt;3")</f>
        <v>0</v>
      </c>
      <c r="CV82" s="79">
        <f>SUMIFS('Planificación 2026-1'!R:R,'Planificación 2026-1'!W:W,C82,'Planificación 2026-1'!G:G,"OB",'Planificación 2026-1'!H:H,"&lt;3")</f>
        <v>0</v>
      </c>
      <c r="CW82" s="79">
        <f>SUMIFS('Planificación 2026-1'!R:R,'Planificación 2026-1'!W:W,C82,'Planificación 2026-1'!G:G,"MH",'Planificación 2026-1'!H:H,"&lt;3")</f>
        <v>0</v>
      </c>
      <c r="CX82" s="79">
        <f>SUMIFS('Planificación 2026-1'!R:R,'Planificación 2026-1'!W:W,C82,'Planificación 2026-1'!G:G,"IC",'Planificación 2026-1'!H:H,"&lt;3")</f>
        <v>0</v>
      </c>
      <c r="CY82" s="79">
        <f>SUMIFS('Planificación 2026-1'!R:R,'Planificación 2026-1'!W:W,C82,'Planificación 2026-1'!G:G,"AR",'Planificación 2026-1'!H:H,"&lt;3")</f>
        <v>0</v>
      </c>
      <c r="CZ82" s="79">
        <f>SUMIFS('Planificación 2026-1'!R:R,'Planificación 2026-1'!W:W,C82,'Planificación 2026-1'!G:G,"T1",'Planificación 2026-1'!H:H,"&lt;3")</f>
        <v>0</v>
      </c>
      <c r="DA82" s="79">
        <f>SUMIFS('Planificación 2026-1'!R:R,'Planificación 2026-1'!W:W,C82,'Planificación 2026-1'!G:G,"T3",'Planificación 2026-1'!H:H,"&lt;3")</f>
        <v>0</v>
      </c>
      <c r="DB82" s="79">
        <f>SUMIFS('Planificación 2026-1'!R:R,'Planificación 2026-1'!W:W,C82,'Planificación 2026-1'!G:G,"T2",'Planificación 2026-1'!H:H,"&lt;3")</f>
        <v>0</v>
      </c>
      <c r="DC82" s="79">
        <f>SUMIFS('Planificación 2026-1'!R:R,'Planificación 2026-1'!W:W,C82,'Planificación 2026-1'!G:G,"AE",'Planificación 2026-1'!H:H,"&lt;3")</f>
        <v>0</v>
      </c>
      <c r="DD82" s="79">
        <f>SUMIFS('Planificación 2026-1'!R:R,'Planificación 2026-1'!W:W,C82,'Planificación 2026-1'!G:G,"T4",'Planificación 2026-1'!H:H,"&lt;3")</f>
        <v>0</v>
      </c>
      <c r="DE82" s="78" t="str">
        <f t="shared" si="18"/>
        <v/>
      </c>
      <c r="DF82" s="30">
        <f>IF(C82="","",SUMIFS('Planificación 2026-1'!R:R,'Planificación 2026-1'!W:W,C82,'Planificación 2026-1'!E:E,"PRINCIPAL",'Planificación 2026-1'!X:X,"VIRTUAL"))</f>
        <v>0</v>
      </c>
      <c r="DG82" s="30">
        <f>IF(C82="","",SUMIFS('Planificación 2026-1'!R:R,'Planificación 2026-1'!W:W,C82,'Planificación 2026-1'!E:E,"PRINCIPAL",'Planificación 2026-1'!X:X,"PRESENCIAL"))</f>
        <v>0</v>
      </c>
      <c r="DH82" s="30">
        <f>IF(C82="","",SUMIFS('Planificación 2026-1'!R:R,'Planificación 2026-1'!W:W,C82,'Planificación 2026-1'!E:E,"PRINCIPAL",'Planificación 2026-1'!X:X,"HIBRIDO PRESENCIAL"))</f>
        <v>0</v>
      </c>
      <c r="DI82" s="78" t="str">
        <f t="shared" si="19"/>
        <v/>
      </c>
      <c r="DJ82" s="78">
        <f>IF(C82="","",SUMIFS('Planificación 2026-1'!R:R,'Planificación 2026-1'!W:W,C82,'Planificación 2026-1'!E:E,"FILIAL",'Planificación 2026-1'!X:X,"VIRTUAL"))</f>
        <v>0</v>
      </c>
      <c r="DK82" s="80">
        <f>IF(C82="","",SUMIFS('Planificación 2026-1'!R:R,'Planificación 2026-1'!W:W,C82,'Planificación 2026-1'!E:E,"FILIAL",'Planificación 2026-1'!X:X,"PRESENCIAL"))</f>
        <v>0</v>
      </c>
      <c r="DL82" s="42">
        <f>IF(C82="","",SUMIFS('Planificación 2026-1'!R:R,'Planificación 2026-1'!W:W,C82,'Planificación 2026-1'!E:E,"FILIAL",'Planificación 2026-1'!X:X,"HIBRIDO PRESENCIAL"))</f>
        <v>0</v>
      </c>
      <c r="DM82" s="81" t="str">
        <f t="shared" si="20"/>
        <v/>
      </c>
      <c r="DN82" s="78">
        <f>IF(C82="","",SUMIFS('Planificación 2026-1'!R:R,'Planificación 2026-1'!W:W,C82,'Planificación 2026-1'!E:E,"SUNAMPE",'Planificación 2026-1'!X:X,"VIRTUAL"))</f>
        <v>0</v>
      </c>
      <c r="DO82" s="42">
        <f>IF(C82="","",SUMIFS('Planificación 2026-1'!R:R,'Planificación 2026-1'!W:W,C82,'Planificación 2026-1'!E:E,"SUNAMPE",'Planificación 2026-1'!X:X,"PRESENCIAL"))</f>
        <v>0</v>
      </c>
      <c r="DP82" s="81" t="str">
        <f t="shared" si="21"/>
        <v>P02 P04</v>
      </c>
      <c r="DQ82" s="78">
        <f>IF(C82="","",SUMIFS('Planificación 2026-1'!R:R,'Planificación 2026-1'!W:W,C82,'Planificación 2026-1'!E:E,"HUAURA",'Planificación 2026-1'!X:X,"VIRTUAL"))</f>
        <v>0</v>
      </c>
      <c r="DR82" s="42">
        <f>IF(C82="","",SUMIFS('Planificación 2026-1'!R:R,'Planificación 2026-1'!W:W,C82,'Planificación 2026-1'!E:E,"HUAURA",'Planificación 2026-1'!X:X,"PRESENCIAL"))</f>
        <v>14</v>
      </c>
      <c r="DS82" s="48">
        <f>SUMIFS('Planificación 2026-1'!R:R,'Planificación 2026-1'!W:W,C82,'Planificación 2026-1'!E:E,"PRINCIPAL",'Planificación 2026-1'!X:X,"VIRTUAL",'Planificación 2026-1'!H:H,"&gt;2")</f>
        <v>0</v>
      </c>
      <c r="DT82" s="48">
        <f>SUMIFS('Planificación 2026-1'!R:R,'Planificación 2026-1'!W:W,C82,'Planificación 2026-1'!E:E,"PRINCIPAL",'Planificación 2026-1'!X:X,"&lt;&gt;VIRTUAL",'Planificación 2026-1'!H:H,"&gt;2")</f>
        <v>0</v>
      </c>
      <c r="DU82" s="48">
        <f>SUMIFS('Planificación 2026-1'!R:R,'Planificación 2026-1'!W:W,C82,'Planificación 2026-1'!E:E,"SUNAMPE",'Planificación 2026-1'!X:X,"VIRTUAL",'Planificación 2026-1'!H:H,"&gt;2")</f>
        <v>0</v>
      </c>
      <c r="DV82" s="48">
        <f>SUMIFS('Planificación 2026-1'!R:R,'Planificación 2026-1'!W:W,C82,'Planificación 2026-1'!E:E,"SUNAMPE",'Planificación 2026-1'!X:X,"&lt;&gt;VIRTUAL",'Planificación 2026-1'!H:H,"&gt;2")</f>
        <v>0</v>
      </c>
      <c r="DW82" s="48">
        <f>SUMIFS('Planificación 2026-1'!R:R,'Planificación 2026-1'!W:W,C82,'Planificación 2026-1'!E:E,"FILIAL",'Planificación 2026-1'!X:X,"VIRTUAL",'Planificación 2026-1'!H:H,"&gt;2")</f>
        <v>0</v>
      </c>
      <c r="DX82" s="48">
        <f>SUMIFS('Planificación 2026-1'!R:R,'Planificación 2026-1'!W:W,C82,'Planificación 2026-1'!E:E,"FILIAL",'Planificación 2026-1'!X:X,"&lt;&gt;VIRTUAL",'Planificación 2026-1'!H:H,"&gt;2")</f>
        <v>0</v>
      </c>
      <c r="DY82" s="48">
        <f>SUMIFS('Planificación 2026-1'!R:R,'Planificación 2026-1'!W:W,C82,'Planificación 2026-1'!E:E,"PORUMA",'Planificación 2026-1'!X:X,"VIRTUAL",'Planificación 2026-1'!H:H,"&gt;2")</f>
        <v>0</v>
      </c>
      <c r="DZ82" s="48">
        <f>SUMIFS('Planificación 2026-1'!R:R,'Planificación 2026-1'!W:W,C82,'Planificación 2026-1'!E:E,"PORUMA",'Planificación 2026-1'!X:X,"&lt;&gt;VIRTUAL",'Planificación 2026-1'!H:H,"&gt;2")</f>
        <v>0</v>
      </c>
      <c r="EA82" s="48">
        <f>SUMIFS('Planificación 2026-1'!R:R,'Planificación 2026-1'!W:W,C82,'Planificación 2026-1'!E:E,"HUAURA",'Planificación 2026-1'!X:X,"VIRTUAL",'Planificación 2026-1'!H:H,"&gt;2")</f>
        <v>0</v>
      </c>
      <c r="EB82" s="48">
        <f>SUMIFS('Planificación 2026-1'!R:R,'Planificación 2026-1'!W:W,C82,'Planificación 2026-1'!E:E,"HUAURA",'Planificación 2026-1'!X:X,"&lt;&gt;VIRTUAL",'Planificación 2026-1'!H:H,"&gt;2")</f>
        <v>0</v>
      </c>
      <c r="EC82" s="48">
        <f>SUMIFS('Planificación 2026-1'!R:R,'Planificación 2026-1'!W:W,C82,'Planificación 2026-1'!E:E,"PRINCIPAL",'Planificación 2026-1'!X:X,"VIRTUAL",'Planificación 2026-1'!H:H,"&lt;3")</f>
        <v>0</v>
      </c>
      <c r="ED82" s="48">
        <f>SUMIFS('Planificación 2026-1'!R:R,'Planificación 2026-1'!W:W,C82,'Planificación 2026-1'!E:E,"PRINCIPAL",'Planificación 2026-1'!X:X,"&lt;&gt;VIRTUAL",'Planificación 2026-1'!H:H,"&lt;3")</f>
        <v>0</v>
      </c>
      <c r="EE82" s="48">
        <f>SUMIFS('Planificación 2026-1'!R:R,'Planificación 2026-1'!W:W,C82,'Planificación 2026-1'!E:E,"SUNAMPE",'Planificación 2026-1'!X:X,"VIRTUAL",'Planificación 2026-1'!H:H,"&lt;3")</f>
        <v>0</v>
      </c>
      <c r="EF82" s="48">
        <f>SUMIFS('Planificación 2026-1'!R:R,'Planificación 2026-1'!W:W,C82,'Planificación 2026-1'!E:E,"SUNAMPE",'Planificación 2026-1'!X:X,"&lt;&gt;VIRTUAL",'Planificación 2026-1'!H:H,"&lt;3")</f>
        <v>0</v>
      </c>
      <c r="EG82" s="48">
        <f>SUMIFS('Planificación 2026-1'!R:R,'Planificación 2026-1'!W:W,C82,'Planificación 2026-1'!E:E,"FILIAL",'Planificación 2026-1'!X:X,"VIRTUAL",'Planificación 2026-1'!H:H,"&lt;3")</f>
        <v>0</v>
      </c>
      <c r="EH82" s="48">
        <f>SUMIFS('Planificación 2026-1'!R:R,'Planificación 2026-1'!W:W,C82,'Planificación 2026-1'!E:E,"FILIAL",'Planificación 2026-1'!X:X,"&lt;&gt;VIRTUAL",'Planificación 2026-1'!H:H,"&lt;3")</f>
        <v>0</v>
      </c>
      <c r="EI82" s="48">
        <f>SUMIFS('Planificación 2026-1'!R:R,'Planificación 2026-1'!W:W,C82,'Planificación 2026-1'!E:E,"PORUMA",'Planificación 2026-1'!X:X,"VIRTUAL",'Planificación 2026-1'!H:H,"&lt;3")</f>
        <v>0</v>
      </c>
      <c r="EJ82" s="48">
        <f>SUMIFS('Planificación 2026-1'!R:R,'Planificación 2026-1'!W:W,C82,'Planificación 2026-1'!E:E,"PORUMA",'Planificación 2026-1'!X:X,"&lt;&gt;VIRTUAL",'Planificación 2026-1'!H:H,"&lt;3")</f>
        <v>0</v>
      </c>
      <c r="EK82" s="48">
        <f>SUMIFS('Planificación 2026-1'!R:R,'Planificación 2026-1'!W:W,C82,'Planificación 2026-1'!E:E,"HUAURA",'Planificación 2026-1'!X:X,"VIRTUAL",'Planificación 2026-1'!H:H,"&lt;3")</f>
        <v>0</v>
      </c>
      <c r="EL82" s="48">
        <f>SUMIFS('Planificación 2026-1'!R:R,'Planificación 2026-1'!W:W,C82,'Planificación 2026-1'!E:E,"HUAURA",'Planificación 2026-1'!X:X,"&lt;&gt;VIRTUAL",'Planificación 2026-1'!H:H,"&lt;3")</f>
        <v>14</v>
      </c>
      <c r="EM82" s="48">
        <f t="shared" si="22"/>
        <v>0</v>
      </c>
      <c r="EN82" s="48">
        <f t="shared" si="23"/>
        <v>14</v>
      </c>
      <c r="EO82" s="48">
        <f t="shared" si="24"/>
        <v>0</v>
      </c>
      <c r="EP82" s="48">
        <f t="shared" si="25"/>
        <v>0</v>
      </c>
      <c r="EQ82" s="48">
        <f t="shared" si="26"/>
        <v>0</v>
      </c>
      <c r="ER82" s="48"/>
      <c r="ES82" s="48">
        <f t="shared" si="27"/>
        <v>0</v>
      </c>
      <c r="ET82" s="48">
        <f t="shared" si="28"/>
        <v>14</v>
      </c>
      <c r="EU82" s="48" t="b">
        <f t="shared" si="29"/>
        <v>1</v>
      </c>
      <c r="EV82" s="48" t="str">
        <f t="shared" si="30"/>
        <v/>
      </c>
      <c r="EW82" s="48" t="str">
        <f t="shared" si="31"/>
        <v>PRESENCIAL</v>
      </c>
    </row>
    <row r="83" spans="1:153" x14ac:dyDescent="0.3">
      <c r="A83" s="53"/>
      <c r="B83" s="383">
        <v>80</v>
      </c>
      <c r="C83" s="107" t="s">
        <v>458</v>
      </c>
      <c r="D83" s="82">
        <f>SUMIF('Planificación 2026-1'!W:W,C83,'Planificación 2026-1'!R:R)</f>
        <v>14</v>
      </c>
      <c r="E83" s="384" t="s">
        <v>319</v>
      </c>
      <c r="F83" s="107" t="s">
        <v>430</v>
      </c>
      <c r="G83" s="107" t="s">
        <v>276</v>
      </c>
      <c r="H83" s="107" t="s">
        <v>452</v>
      </c>
      <c r="I83" s="77" t="str">
        <f>IF(SUM(COUNTIFS('Planificación 2026-1'!E:E,"PRINCIPAL",'Planificación 2026-1'!W:W,C83,'Planificación 2026-1'!G:G,"AF"))&gt;0,"P01"," ")</f>
        <v xml:space="preserve"> </v>
      </c>
      <c r="J83" s="78" t="str">
        <f>IF(SUM(COUNTIFS('Planificación 2026-1'!E:E,"PRINCIPAL",'Planificación 2026-1'!W:W,C83,'Planificación 2026-1'!G:G,"EN"))&gt;0,"P02"," ")</f>
        <v xml:space="preserve"> </v>
      </c>
      <c r="K83" s="78" t="str">
        <f>IF(SUM(COUNTIFS('Planificación 2026-1'!E:E,"PRINCIPAL",'Planificación 2026-1'!W:W,C83,'Planificación 2026-1'!G:G,"IS"))&gt;0,"P03"," ")</f>
        <v xml:space="preserve"> </v>
      </c>
      <c r="L83" s="78" t="str">
        <f>IF(SUM(COUNTIFS('Planificación 2026-1'!E:E,"PRINCIPAL",'Planificación 2026-1'!W:W,C83,'Planificación 2026-1'!G:G,"PS"))&gt;0,"P04"," ")</f>
        <v xml:space="preserve"> </v>
      </c>
      <c r="M83" s="78"/>
      <c r="N83" s="78" t="str">
        <f>IF(SUM(COUNTIFS('Planificación 2026-1'!E:E,"PRINCIPAL",'Planificación 2026-1'!W:W,C83,'Planificación 2026-1'!G:G,"IN"))&gt;0,"P06"," ")</f>
        <v xml:space="preserve"> </v>
      </c>
      <c r="O83" s="78" t="str">
        <f>IF(SUM(COUNTIFS('Planificación 2026-1'!E:E,"PRINCIPAL",'Planificación 2026-1'!W:W,C83,'Planificación 2026-1'!G:G,"CA"))&gt;0,"P07"," ")</f>
        <v xml:space="preserve"> </v>
      </c>
      <c r="P83" s="78" t="str">
        <f>IF(SUM(COUNTIFS('Planificación 2026-1'!E:E,"PRINCIPAL",'Planificación 2026-1'!W:W,C83,'Planificación 2026-1'!G:G,"DE"))&gt;0,"P08"," ")</f>
        <v xml:space="preserve"> </v>
      </c>
      <c r="Q83" s="78" t="str">
        <f>IF(SUM(COUNTIFS('Planificación 2026-1'!E:E,"PRINCIPAL",'Planificación 2026-1'!W:W,C83,'Planificación 2026-1'!G:G,"OB"))&gt;0,"P09"," ")</f>
        <v xml:space="preserve"> </v>
      </c>
      <c r="R83" s="78" t="str">
        <f>IF(SUM(COUNTIFS('Planificación 2026-1'!E:E,"PRINCIPAL",'Planificación 2026-1'!W:W,C83,'Planificación 2026-1'!G:G,"MH"))&gt;0,"P31"," ")</f>
        <v xml:space="preserve"> </v>
      </c>
      <c r="S83" s="78" t="str">
        <f>IF(SUM(COUNTIFS('Planificación 2026-1'!E:E,"PRINCIPAL",'Planificación 2026-1'!W:W,C83,'Planificación 2026-1'!G:G,"IC"))&gt;0,"P32"," ")</f>
        <v xml:space="preserve"> </v>
      </c>
      <c r="T83" s="78" t="str">
        <f>IF(SUM(COUNTIFS('Planificación 2026-1'!E:E,"PRINCIPAL",'Planificación 2026-1'!W:W,C83,'Planificación 2026-1'!G:G,"AR"))&gt;0,"P34"," ")</f>
        <v xml:space="preserve"> </v>
      </c>
      <c r="U83" s="78" t="str">
        <f>IF(SUM(COUNTIFS('Planificación 2026-1'!E:E,"PRINCIPAL",'Planificación 2026-1'!W:W,C83,'Planificación 2026-1'!G:G,"T1"))&gt;0,"P35"," ")</f>
        <v xml:space="preserve"> </v>
      </c>
      <c r="V83" s="78" t="str">
        <f>IF(SUM(COUNTIFS('Planificación 2026-1'!E:E,"PRINCIPAL",'Planificación 2026-1'!W:W,C83,'Planificación 2026-1'!G:G,"T3"))&gt;0,"P36"," ")</f>
        <v xml:space="preserve"> </v>
      </c>
      <c r="W83" s="78" t="str">
        <f>IF(SUM(COUNTIFS('Planificación 2026-1'!E:E,"PRINCIPAL",'Planificación 2026-1'!W:W,C83,'Planificación 2026-1'!G:G,"T2"))&gt;0,"P37"," ")</f>
        <v xml:space="preserve"> </v>
      </c>
      <c r="X83" s="78" t="str">
        <f>IF(SUM(COUNTIFS('Planificación 2026-1'!E:E,"PRINCIPAL",'Planificación 2026-1'!W:W,C83,'Planificación 2026-1'!G:G,"AE"))&gt;0,"P38"," ")</f>
        <v xml:space="preserve"> </v>
      </c>
      <c r="Y83" s="78" t="str">
        <f>IF(SUM(COUNTIFS('Planificación 2026-1'!E:E,"PRINCIPAL",'Planificación 2026-1'!W:W,C83,'Planificación 2026-1'!G:G,"T4"))&gt;0,"P55"," ")</f>
        <v xml:space="preserve"> </v>
      </c>
      <c r="Z83" s="78" t="str">
        <f>IF(SUM(COUNTIFS('Planificación 2026-1'!E:E,"FILIAL",'Planificación 2026-1'!W:W,C83,'Planificación 2026-1'!G:G,"AF"))&gt;0," P01"," ")</f>
        <v xml:space="preserve"> </v>
      </c>
      <c r="AA83" s="78" t="str">
        <f>IF(SUM(COUNTIFS('Planificación 2026-1'!E:E,"FILIAL",'Planificación 2026-1'!W:W,C83,'Planificación 2026-1'!G:G,"EN"))&gt;0,"P02"," ")</f>
        <v xml:space="preserve"> </v>
      </c>
      <c r="AB83" s="78" t="str">
        <f>IF(SUM(COUNTIFS('Planificación 2026-1'!E:E,"FILIAL",'Planificación 2026-1'!W:W,C83,'Planificación 2026-1'!G:G,"IS"))&gt;0,"P03"," ")</f>
        <v xml:space="preserve"> </v>
      </c>
      <c r="AC83" s="78" t="str">
        <f>IF(SUM(COUNTIFS('Planificación 2026-1'!E:E,"FILIAL",'Planificación 2026-1'!W:W,C83,'Planificación 2026-1'!G:G,"PS"))&gt;0,"P04"," ")</f>
        <v xml:space="preserve"> </v>
      </c>
      <c r="AD83" s="78"/>
      <c r="AE83" s="78" t="str">
        <f>IF(SUM(COUNTIFS('Planificación 2026-1'!E:E,"FILIAL",'Planificación 2026-1'!W:W,C83,'Planificación 2026-1'!G:G,"IN"))&gt;0,"P06"," ")</f>
        <v xml:space="preserve"> </v>
      </c>
      <c r="AF83" s="78" t="str">
        <f>IF(SUM(COUNTIFS('Planificación 2026-1'!E:E,"FILIAL",'Planificación 2026-1'!W:W,C83,'Planificación 2026-1'!G:G,"CA"))&gt;0,"P07"," ")</f>
        <v xml:space="preserve"> </v>
      </c>
      <c r="AG83" s="78" t="str">
        <f>IF(SUM(COUNTIFS('Planificación 2026-1'!E:E,"FILIAL",'Planificación 2026-1'!W:W,C83,'Planificación 2026-1'!G:G,"DE"))&gt;0,"P08"," ")</f>
        <v xml:space="preserve"> </v>
      </c>
      <c r="AH83" s="78" t="str">
        <f>IF(SUM(COUNTIFS('Planificación 2026-1'!E:E,"FILIAL",'Planificación 2026-1'!W:W,C83,'Planificación 2026-1'!G:G,"OB"))&gt;0,"P09"," ")</f>
        <v>P09</v>
      </c>
      <c r="AI83" s="78" t="str">
        <f>IF(SUM(COUNTIFS('Planificación 2026-1'!E:E,"FILIAL",'Planificación 2026-1'!W:W,C83,'Planificación 2026-1'!G:G,"MH"))&gt;0,"P31"," ")</f>
        <v xml:space="preserve"> </v>
      </c>
      <c r="AJ83" s="78" t="str">
        <f>IF(SUM(COUNTIFS('Planificación 2026-1'!E:E,"FILIAL",'Planificación 2026-1'!W:W,C83,'Planificación 2026-1'!G:G,"IC"))&gt;0,"P32"," ")</f>
        <v xml:space="preserve"> </v>
      </c>
      <c r="AK83" s="78" t="str">
        <f>IF(SUM(COUNTIFS('Planificación 2026-1'!E:E,"FILIAL",'Planificación 2026-1'!W:W,C83,'Planificación 2026-1'!G:G,"AR"))&gt;0,"P34"," ")</f>
        <v xml:space="preserve"> </v>
      </c>
      <c r="AL83" s="78" t="str">
        <f>IF(SUM(COUNTIFS('Planificación 2026-1'!E:E,"FILIAL",'Planificación 2026-1'!W:W,C83,'Planificación 2026-1'!G:G,"T1"))&gt;0,"P35"," ")</f>
        <v xml:space="preserve"> </v>
      </c>
      <c r="AM83" s="78" t="str">
        <f>IF(SUM(COUNTIFS('Planificación 2026-1'!E:E,"FILIAL",'Planificación 2026-1'!W:W,C83,'Planificación 2026-1'!G:G,"T3"))&gt;0,"P36"," ")</f>
        <v xml:space="preserve"> </v>
      </c>
      <c r="AN83" s="78" t="str">
        <f>IF(SUM(COUNTIFS('Planificación 2026-1'!E:E,"FILIAL",'Planificación 2026-1'!W:W,C83,'Planificación 2026-1'!G:G,"T2"))&gt;0,"P37"," ")</f>
        <v xml:space="preserve"> </v>
      </c>
      <c r="AO83" s="78" t="str">
        <f>IF(SUM(COUNTIFS('Planificación 2026-1'!E:E,"FILIAL",'Planificación 2026-1'!W:W,C83,'Planificación 2026-1'!G:G,"AE"))&gt;0,"P38"," ")</f>
        <v xml:space="preserve"> </v>
      </c>
      <c r="AP83" s="78" t="str">
        <f>IF(SUM(COUNTIFS('Planificación 2026-1'!E:E,"FILIAL",'Planificación 2026-1'!W:W,C83,'Planificación 2026-1'!G:G,"T4"))&gt;0,"P55"," ")</f>
        <v xml:space="preserve"> </v>
      </c>
      <c r="AQ83" s="78" t="str">
        <f>IF(SUM(COUNTIFS('Planificación 2026-1'!E:E,"SUNAMPE",'Planificación 2026-1'!W:W,C83,'Planificación 2026-1'!G:G,"AF"))&gt;0," P01"," ")</f>
        <v xml:space="preserve"> </v>
      </c>
      <c r="AR83" s="78" t="str">
        <f>IF(SUM(COUNTIFS('Planificación 2026-1'!E:E,"SUNAMPE",'Planificación 2026-1'!W:W,C83,'Planificación 2026-1'!G:G,"EN"))&gt;0,"P02"," ")</f>
        <v xml:space="preserve"> </v>
      </c>
      <c r="AS83" s="78" t="str">
        <f>IF(SUM(COUNTIFS('Planificación 2026-1'!E:E,"SUNAMPE",'Planificación 2026-1'!W:W,C83,'Planificación 2026-1'!G:G,"IS"))&gt;0,"P03"," ")</f>
        <v xml:space="preserve"> </v>
      </c>
      <c r="AT83" s="78" t="str">
        <f>IF(SUM(COUNTIFS('Planificación 2026-1'!E:E,"SUNAMPE",'Planificación 2026-1'!W:W,C83,'Planificación 2026-1'!G:G,"PS"))&gt;0,"P04"," ")</f>
        <v xml:space="preserve"> </v>
      </c>
      <c r="AU83" s="78"/>
      <c r="AV83" s="78" t="str">
        <f>IF(SUM(COUNTIFS('Planificación 2026-1'!E:E,"SUNAMPE",'Planificación 2026-1'!W:W,C83,'Planificación 2026-1'!G:G,"IN"))&gt;0,"P06"," ")</f>
        <v xml:space="preserve"> </v>
      </c>
      <c r="AW83" s="78" t="str">
        <f>IF(SUM(COUNTIFS('Planificación 2026-1'!E:E,"SUNAMPE",'Planificación 2026-1'!W:W,C83,'Planificación 2026-1'!G:G,"CA"))&gt;0,"P07"," ")</f>
        <v xml:space="preserve"> </v>
      </c>
      <c r="AX83" s="78" t="str">
        <f>IF(SUM(COUNTIFS('Planificación 2026-1'!E:E,"SUNAMPE",'Planificación 2026-1'!W:W,C83,'Planificación 2026-1'!G:G,"DE"))&gt;0,"P08"," ")</f>
        <v xml:space="preserve"> </v>
      </c>
      <c r="AY83" s="78" t="str">
        <f>IF(SUM(COUNTIFS('Planificación 2026-1'!E:E,"SUNAMPE",'Planificación 2026-1'!W:W,C83,'Planificación 2026-1'!G:G,"OB"))&gt;0,"P09"," ")</f>
        <v xml:space="preserve"> </v>
      </c>
      <c r="AZ83" s="78" t="str">
        <f>IF(SUM(COUNTIFS('Planificación 2026-1'!E:E,"SUNAMPE",'Planificación 2026-1'!W:W,C83,'Planificación 2026-1'!G:G,"MH"))&gt;0,"P31"," ")</f>
        <v xml:space="preserve"> </v>
      </c>
      <c r="BA83" s="78" t="str">
        <f>IF(SUM(COUNTIFS('Planificación 2026-1'!E:E,"SUNAMPE",'Planificación 2026-1'!W:W,C83,'Planificación 2026-1'!G:G,"IC"))&gt;0,"P32"," ")</f>
        <v xml:space="preserve"> </v>
      </c>
      <c r="BB83" s="78" t="str">
        <f>IF(SUM(COUNTIFS('Planificación 2026-1'!E:E,"SUNAMPE",'Planificación 2026-1'!W:W,C83,'Planificación 2026-1'!G:G,"AR"))&gt;0,"P34"," ")</f>
        <v xml:space="preserve"> </v>
      </c>
      <c r="BC83" s="78" t="str">
        <f>IF(SUM(COUNTIFS('Planificación 2026-1'!E:E,"SUNAMPE",'Planificación 2026-1'!W:W,C83,'Planificación 2026-1'!G:G,"T1"))&gt;0,"P35"," ")</f>
        <v xml:space="preserve"> </v>
      </c>
      <c r="BD83" s="78" t="str">
        <f>IF(SUM(COUNTIFS('Planificación 2026-1'!E:E,"SUNAMPE",'Planificación 2026-1'!W:W,C83,'Planificación 2026-1'!G:G,"T3"))&gt;0,"P36"," ")</f>
        <v xml:space="preserve"> </v>
      </c>
      <c r="BE83" s="78" t="str">
        <f>IF(SUM(COUNTIFS('Planificación 2026-1'!E:E,"SUNAMPE",'Planificación 2026-1'!W:W,C83,'Planificación 2026-1'!G:G,"T2"))&gt;0,"P37"," ")</f>
        <v xml:space="preserve"> </v>
      </c>
      <c r="BF83" s="78" t="str">
        <f>IF(SUM(COUNTIFS('Planificación 2026-1'!E:E,"SUNAMPE",'Planificación 2026-1'!W:W,C83,'Planificación 2026-1'!G:G,"AE"))&gt;0,"P38"," ")</f>
        <v xml:space="preserve"> </v>
      </c>
      <c r="BG83" s="78" t="str">
        <f>IF(SUM(COUNTIFS('Planificación 2026-1'!E:E,"SUNAMPE",'Planificación 2026-1'!W:W,C83,'Planificación 2026-1'!G:G,"T4"))&gt;0,"P55"," ")</f>
        <v xml:space="preserve"> </v>
      </c>
      <c r="BH83" s="78" t="str">
        <f>IF(SUM(COUNTIFS('Planificación 2026-1'!E:E,"HUAURA",'Planificación 2026-1'!W:W,C83,'Planificación 2026-1'!G:G,"AF"))&gt;0," P01"," ")</f>
        <v xml:space="preserve"> </v>
      </c>
      <c r="BI83" s="78" t="str">
        <f>IF(SUM(COUNTIFS('Planificación 2026-1'!E:E,"HUAURA",'Planificación 2026-1'!W:W,C83,'Planificación 2026-1'!G:G,"EN"))&gt;0,"P02"," ")</f>
        <v xml:space="preserve"> </v>
      </c>
      <c r="BJ83" s="78" t="str">
        <f>IF(SUM(COUNTIFS('Planificación 2026-1'!E:E,"HUAURA",'Planificación 2026-1'!W:W,C83,'Planificación 2026-1'!G:G,"IS"))&gt;0,"P03"," ")</f>
        <v xml:space="preserve"> </v>
      </c>
      <c r="BK83" s="78" t="str">
        <f>IF(SUM(COUNTIFS('Planificación 2026-1'!E:E,"HUAURA",'Planificación 2026-1'!W:W,C83,'Planificación 2026-1'!G:G,"PS"))&gt;0,"P04"," ")</f>
        <v xml:space="preserve"> </v>
      </c>
      <c r="BL83" s="78"/>
      <c r="BM83" s="78" t="str">
        <f>IF(SUM(COUNTIFS('Planificación 2026-1'!E:E,"HUAURA",'Planificación 2026-1'!W:W,C83,'Planificación 2026-1'!G:G,"IN"))&gt;0,"P06"," ")</f>
        <v xml:space="preserve"> </v>
      </c>
      <c r="BN83" s="78" t="str">
        <f>IF(SUM(COUNTIFS('Planificación 2026-1'!E:E,"HUAURA",'Planificación 2026-1'!W:W,C83,'Planificación 2026-1'!G:G,"CA"))&gt;0,"P07"," ")</f>
        <v xml:space="preserve"> </v>
      </c>
      <c r="BO83" s="78" t="str">
        <f>IF(SUM(COUNTIFS('Planificación 2026-1'!E:E,"HUAURA",'Planificación 2026-1'!W:W,C83,'Planificación 2026-1'!G:G,"DE"))&gt;0,"P08"," ")</f>
        <v xml:space="preserve"> </v>
      </c>
      <c r="BP83" s="78" t="str">
        <f>IF(SUM(COUNTIFS('Planificación 2026-1'!E:E,"HUAURA",'Planificación 2026-1'!W:W,C83,'Planificación 2026-1'!G:G,"OB"))&gt;0,"P09"," ")</f>
        <v xml:space="preserve"> </v>
      </c>
      <c r="BQ83" s="78" t="str">
        <f>IF(SUM(COUNTIFS('Planificación 2026-1'!E:E,"HUAURA",'Planificación 2026-1'!W:W,C83,'Planificación 2026-1'!G:G,"MH"))&gt;0,"P31"," ")</f>
        <v xml:space="preserve"> </v>
      </c>
      <c r="BR83" s="78" t="str">
        <f>IF(SUM(COUNTIFS('Planificación 2026-1'!E:E,"HUAURA",'Planificación 2026-1'!W:W,C83,'Planificación 2026-1'!G:G,"IC"))&gt;0,"P32"," ")</f>
        <v xml:space="preserve"> </v>
      </c>
      <c r="BS83" s="78" t="str">
        <f>IF(SUM(COUNTIFS('Planificación 2026-1'!E:E,"HUAURA",'Planificación 2026-1'!W:W,C83,'Planificación 2026-1'!G:G,"AR"))&gt;0,"P34"," ")</f>
        <v xml:space="preserve"> </v>
      </c>
      <c r="BT83" s="78" t="str">
        <f>IF(SUM(COUNTIFS('Planificación 2026-1'!E:E,"HUAURA",'Planificación 2026-1'!W:W,C83,'Planificación 2026-1'!G:G,"T1"))&gt;0,"P35"," ")</f>
        <v xml:space="preserve"> </v>
      </c>
      <c r="BU83" s="78" t="str">
        <f>IF(SUM(COUNTIFS('Planificación 2026-1'!E:E,"HUAURA",'Planificación 2026-1'!W:W,C83,'Planificación 2026-1'!G:G,"T3"))&gt;0,"P36"," ")</f>
        <v xml:space="preserve"> </v>
      </c>
      <c r="BV83" s="78" t="str">
        <f>IF(SUM(COUNTIFS('Planificación 2026-1'!E:E,"HUAURA",'Planificación 2026-1'!W:W,C83,'Planificación 2026-1'!G:G,"T2"))&gt;0,"P37"," ")</f>
        <v xml:space="preserve"> </v>
      </c>
      <c r="BW83" s="78" t="str">
        <f>IF(SUM(COUNTIFS('Planificación 2026-1'!E:E,"HUAURA",'Planificación 2026-1'!W:W,C83,'Planificación 2026-1'!G:G,"AE"))&gt;0,"P38"," ")</f>
        <v xml:space="preserve"> </v>
      </c>
      <c r="BX83" s="78" t="str">
        <f>IF(SUM(COUNTIFS('Planificación 2026-1'!E:E,"HUAURA",'Planificación 2026-1'!W:W,C83,'Planificación 2026-1'!G:G,"T4"))&gt;0,"P55"," ")</f>
        <v xml:space="preserve"> </v>
      </c>
      <c r="BY83" s="79">
        <f>SUMIFS('Planificación 2026-1'!R:R,'Planificación 2026-1'!W:W,C83,'Planificación 2026-1'!G:G,"AF",'Planificación 2026-1'!H:H,"&gt;2")</f>
        <v>0</v>
      </c>
      <c r="BZ83" s="79">
        <f>SUMIFS('Planificación 2026-1'!R:R,'Planificación 2026-1'!W:W,C83,'Planificación 2026-1'!G:G,"EN",'Planificación 2026-1'!H:H,"&gt;2")</f>
        <v>0</v>
      </c>
      <c r="CA83" s="79">
        <f>SUMIFS('Planificación 2026-1'!R:R,'Planificación 2026-1'!W:W,C83,'Planificación 2026-1'!G:G,"IS",'Planificación 2026-1'!H:H,"&gt;2")</f>
        <v>0</v>
      </c>
      <c r="CB83" s="79">
        <f>SUMIFS('Planificación 2026-1'!R:R,'Planificación 2026-1'!W:W,C83,'Planificación 2026-1'!G:G,"PS",'Planificación 2026-1'!H:H,"&gt;2")</f>
        <v>0</v>
      </c>
      <c r="CC83" s="79">
        <f>SUMIFS('Planificación 2026-1'!R:R,'Planificación 2026-1'!W:W,C83,'Planificación 2026-1'!G:G,"IN",'Planificación 2026-1'!H:H,"&gt;2")</f>
        <v>0</v>
      </c>
      <c r="CD83" s="79">
        <f>SUMIFS('Planificación 2026-1'!R:R,'Planificación 2026-1'!W:W,C83,'Planificación 2026-1'!G:G,"CA",'Planificación 2026-1'!H:H,"&gt;2")</f>
        <v>0</v>
      </c>
      <c r="CE83" s="79">
        <f>SUMIFS('Planificación 2026-1'!R:R,'Planificación 2026-1'!W:W,C83,'Planificación 2026-1'!G:G,"DE",'Planificación 2026-1'!H:H,"&gt;2")</f>
        <v>0</v>
      </c>
      <c r="CF83" s="79">
        <f>SUMIFS('Planificación 2026-1'!R:R,'Planificación 2026-1'!W:W,C83,'Planificación 2026-1'!G:G,"OB",'Planificación 2026-1'!H:H,"&gt;2")</f>
        <v>0</v>
      </c>
      <c r="CG83" s="79">
        <f>SUMIFS('Planificación 2026-1'!R:R,'Planificación 2026-1'!W:W,C83,'Planificación 2026-1'!G:G,"MH",'Planificación 2026-1'!H:H,"&gt;2")</f>
        <v>0</v>
      </c>
      <c r="CH83" s="79">
        <f>SUMIFS('Planificación 2026-1'!R:R,'Planificación 2026-1'!W:W,C83,'Planificación 2026-1'!G:G,"IC",'Planificación 2026-1'!H:H,"&gt;2")</f>
        <v>0</v>
      </c>
      <c r="CI83" s="79">
        <f>SUMIFS('Planificación 2026-1'!R:R,'Planificación 2026-1'!W:W,C83,'Planificación 2026-1'!G:G,"AR",'Planificación 2026-1'!H:H,"&gt;2")</f>
        <v>0</v>
      </c>
      <c r="CJ83" s="79">
        <f>SUMIFS('Planificación 2026-1'!R:R,'Planificación 2026-1'!W:W,C83,'Planificación 2026-1'!G:G,"T1",'Planificación 2026-1'!H:H,"&gt;2")</f>
        <v>0</v>
      </c>
      <c r="CK83" s="79">
        <f>SUMIFS('Planificación 2026-1'!R:R,'Planificación 2026-1'!W:W,C83,'Planificación 2026-1'!G:G,"T3",'Planificación 2026-1'!H:H,"&gt;2")</f>
        <v>0</v>
      </c>
      <c r="CL83" s="79">
        <f>SUMIFS('Planificación 2026-1'!R:R,'Planificación 2026-1'!W:W,C83,'Planificación 2026-1'!G:G,"T2",'Planificación 2026-1'!H:H,"&gt;2")</f>
        <v>0</v>
      </c>
      <c r="CM83" s="79">
        <f>SUMIFS('Planificación 2026-1'!R:R,'Planificación 2026-1'!W:W,C83,'Planificación 2026-1'!G:G,"AE",'Planificación 2026-1'!H:H,"&gt;2")</f>
        <v>0</v>
      </c>
      <c r="CN83" s="79">
        <f>SUMIFS('Planificación 2026-1'!R:R,'Planificación 2026-1'!W:W,C83,'Planificación 2026-1'!G:G,"T4",'Planificación 2026-1'!H:H,"&gt;2")</f>
        <v>0</v>
      </c>
      <c r="CO83" s="79">
        <f>SUMIFS('Planificación 2026-1'!R:R,'Planificación 2026-1'!W:W,C83,'Planificación 2026-1'!G:G,"AF",'Planificación 2026-1'!H:H,"&lt;3")</f>
        <v>0</v>
      </c>
      <c r="CP83" s="79">
        <f>SUMIFS('Planificación 2026-1'!R:R,'Planificación 2026-1'!W:W,C83,'Planificación 2026-1'!G:G,"EN",'Planificación 2026-1'!H:H,"&lt;3")</f>
        <v>0</v>
      </c>
      <c r="CQ83" s="79">
        <f>SUMIFS('Planificación 2026-1'!R:R,'Planificación 2026-1'!W:W,C83,'Planificación 2026-1'!G:G,"IS",'Planificación 2026-1'!H:H,"&lt;3")</f>
        <v>0</v>
      </c>
      <c r="CR83" s="79">
        <f>SUMIFS('Planificación 2026-1'!R:R,'Planificación 2026-1'!W:W,C83,'Planificación 2026-1'!G:G,"PS",'Planificación 2026-1'!H:H,"&lt;3")</f>
        <v>0</v>
      </c>
      <c r="CS83" s="79">
        <f>SUMIFS('Planificación 2026-1'!R:R,'Planificación 2026-1'!W:W,C83,'Planificación 2026-1'!G:G,"IN",'Planificación 2026-1'!H:H,"&lt;3")</f>
        <v>0</v>
      </c>
      <c r="CT83" s="79">
        <f>SUMIFS('Planificación 2026-1'!R:R,'Planificación 2026-1'!W:W,C83,'Planificación 2026-1'!G:G,"CA",'Planificación 2026-1'!H:H,"&lt;3")</f>
        <v>0</v>
      </c>
      <c r="CU83" s="79">
        <f>SUMIFS('Planificación 2026-1'!R:R,'Planificación 2026-1'!W:W,C83,'Planificación 2026-1'!G:G,"DE",'Planificación 2026-1'!H:H,"&lt;3")</f>
        <v>0</v>
      </c>
      <c r="CV83" s="79">
        <f>SUMIFS('Planificación 2026-1'!R:R,'Planificación 2026-1'!W:W,C83,'Planificación 2026-1'!G:G,"OB",'Planificación 2026-1'!H:H,"&lt;3")</f>
        <v>14</v>
      </c>
      <c r="CW83" s="79">
        <f>SUMIFS('Planificación 2026-1'!R:R,'Planificación 2026-1'!W:W,C83,'Planificación 2026-1'!G:G,"MH",'Planificación 2026-1'!H:H,"&lt;3")</f>
        <v>0</v>
      </c>
      <c r="CX83" s="79">
        <f>SUMIFS('Planificación 2026-1'!R:R,'Planificación 2026-1'!W:W,C83,'Planificación 2026-1'!G:G,"IC",'Planificación 2026-1'!H:H,"&lt;3")</f>
        <v>0</v>
      </c>
      <c r="CY83" s="79">
        <f>SUMIFS('Planificación 2026-1'!R:R,'Planificación 2026-1'!W:W,C83,'Planificación 2026-1'!G:G,"AR",'Planificación 2026-1'!H:H,"&lt;3")</f>
        <v>0</v>
      </c>
      <c r="CZ83" s="79">
        <f>SUMIFS('Planificación 2026-1'!R:R,'Planificación 2026-1'!W:W,C83,'Planificación 2026-1'!G:G,"T1",'Planificación 2026-1'!H:H,"&lt;3")</f>
        <v>0</v>
      </c>
      <c r="DA83" s="79">
        <f>SUMIFS('Planificación 2026-1'!R:R,'Planificación 2026-1'!W:W,C83,'Planificación 2026-1'!G:G,"T3",'Planificación 2026-1'!H:H,"&lt;3")</f>
        <v>0</v>
      </c>
      <c r="DB83" s="79">
        <f>SUMIFS('Planificación 2026-1'!R:R,'Planificación 2026-1'!W:W,C83,'Planificación 2026-1'!G:G,"T2",'Planificación 2026-1'!H:H,"&lt;3")</f>
        <v>0</v>
      </c>
      <c r="DC83" s="79">
        <f>SUMIFS('Planificación 2026-1'!R:R,'Planificación 2026-1'!W:W,C83,'Planificación 2026-1'!G:G,"AE",'Planificación 2026-1'!H:H,"&lt;3")</f>
        <v>0</v>
      </c>
      <c r="DD83" s="79">
        <f>SUMIFS('Planificación 2026-1'!R:R,'Planificación 2026-1'!W:W,C83,'Planificación 2026-1'!G:G,"T4",'Planificación 2026-1'!H:H,"&lt;3")</f>
        <v>0</v>
      </c>
      <c r="DE83" s="78" t="str">
        <f t="shared" si="18"/>
        <v/>
      </c>
      <c r="DF83" s="30">
        <f>IF(C83="","",SUMIFS('Planificación 2026-1'!R:R,'Planificación 2026-1'!W:W,C83,'Planificación 2026-1'!E:E,"PRINCIPAL",'Planificación 2026-1'!X:X,"VIRTUAL"))</f>
        <v>0</v>
      </c>
      <c r="DG83" s="30">
        <f>IF(C83="","",SUMIFS('Planificación 2026-1'!R:R,'Planificación 2026-1'!W:W,C83,'Planificación 2026-1'!E:E,"PRINCIPAL",'Planificación 2026-1'!X:X,"PRESENCIAL"))</f>
        <v>0</v>
      </c>
      <c r="DH83" s="30">
        <f>IF(C83="","",SUMIFS('Planificación 2026-1'!R:R,'Planificación 2026-1'!W:W,C83,'Planificación 2026-1'!E:E,"PRINCIPAL",'Planificación 2026-1'!X:X,"HIBRIDO PRESENCIAL"))</f>
        <v>0</v>
      </c>
      <c r="DI83" s="78" t="str">
        <f t="shared" si="19"/>
        <v>P09</v>
      </c>
      <c r="DJ83" s="78">
        <f>IF(C83="","",SUMIFS('Planificación 2026-1'!R:R,'Planificación 2026-1'!W:W,C83,'Planificación 2026-1'!E:E,"FILIAL",'Planificación 2026-1'!X:X,"VIRTUAL"))</f>
        <v>0</v>
      </c>
      <c r="DK83" s="80">
        <f>IF(C83="","",SUMIFS('Planificación 2026-1'!R:R,'Planificación 2026-1'!W:W,C83,'Planificación 2026-1'!E:E,"FILIAL",'Planificación 2026-1'!X:X,"PRESENCIAL"))</f>
        <v>14</v>
      </c>
      <c r="DL83" s="42">
        <f>IF(C83="","",SUMIFS('Planificación 2026-1'!R:R,'Planificación 2026-1'!W:W,C83,'Planificación 2026-1'!E:E,"FILIAL",'Planificación 2026-1'!X:X,"HIBRIDO PRESENCIAL"))</f>
        <v>0</v>
      </c>
      <c r="DM83" s="81" t="str">
        <f t="shared" si="20"/>
        <v/>
      </c>
      <c r="DN83" s="78">
        <f>IF(C83="","",SUMIFS('Planificación 2026-1'!R:R,'Planificación 2026-1'!W:W,C83,'Planificación 2026-1'!E:E,"SUNAMPE",'Planificación 2026-1'!X:X,"VIRTUAL"))</f>
        <v>0</v>
      </c>
      <c r="DO83" s="42">
        <f>IF(C83="","",SUMIFS('Planificación 2026-1'!R:R,'Planificación 2026-1'!W:W,C83,'Planificación 2026-1'!E:E,"SUNAMPE",'Planificación 2026-1'!X:X,"PRESENCIAL"))</f>
        <v>0</v>
      </c>
      <c r="DP83" s="81" t="str">
        <f t="shared" si="21"/>
        <v/>
      </c>
      <c r="DQ83" s="78">
        <f>IF(C83="","",SUMIFS('Planificación 2026-1'!R:R,'Planificación 2026-1'!W:W,C83,'Planificación 2026-1'!E:E,"HUAURA",'Planificación 2026-1'!X:X,"VIRTUAL"))</f>
        <v>0</v>
      </c>
      <c r="DR83" s="42">
        <f>IF(C83="","",SUMIFS('Planificación 2026-1'!R:R,'Planificación 2026-1'!W:W,C83,'Planificación 2026-1'!E:E,"HUAURA",'Planificación 2026-1'!X:X,"PRESENCIAL"))</f>
        <v>0</v>
      </c>
      <c r="DS83" s="48">
        <f>SUMIFS('Planificación 2026-1'!R:R,'Planificación 2026-1'!W:W,C83,'Planificación 2026-1'!E:E,"PRINCIPAL",'Planificación 2026-1'!X:X,"VIRTUAL",'Planificación 2026-1'!H:H,"&gt;2")</f>
        <v>0</v>
      </c>
      <c r="DT83" s="48">
        <f>SUMIFS('Planificación 2026-1'!R:R,'Planificación 2026-1'!W:W,C83,'Planificación 2026-1'!E:E,"PRINCIPAL",'Planificación 2026-1'!X:X,"&lt;&gt;VIRTUAL",'Planificación 2026-1'!H:H,"&gt;2")</f>
        <v>0</v>
      </c>
      <c r="DU83" s="48">
        <f>SUMIFS('Planificación 2026-1'!R:R,'Planificación 2026-1'!W:W,C83,'Planificación 2026-1'!E:E,"SUNAMPE",'Planificación 2026-1'!X:X,"VIRTUAL",'Planificación 2026-1'!H:H,"&gt;2")</f>
        <v>0</v>
      </c>
      <c r="DV83" s="48">
        <f>SUMIFS('Planificación 2026-1'!R:R,'Planificación 2026-1'!W:W,C83,'Planificación 2026-1'!E:E,"SUNAMPE",'Planificación 2026-1'!X:X,"&lt;&gt;VIRTUAL",'Planificación 2026-1'!H:H,"&gt;2")</f>
        <v>0</v>
      </c>
      <c r="DW83" s="48">
        <f>SUMIFS('Planificación 2026-1'!R:R,'Planificación 2026-1'!W:W,C83,'Planificación 2026-1'!E:E,"FILIAL",'Planificación 2026-1'!X:X,"VIRTUAL",'Planificación 2026-1'!H:H,"&gt;2")</f>
        <v>0</v>
      </c>
      <c r="DX83" s="48">
        <f>SUMIFS('Planificación 2026-1'!R:R,'Planificación 2026-1'!W:W,C83,'Planificación 2026-1'!E:E,"FILIAL",'Planificación 2026-1'!X:X,"&lt;&gt;VIRTUAL",'Planificación 2026-1'!H:H,"&gt;2")</f>
        <v>0</v>
      </c>
      <c r="DY83" s="48">
        <f>SUMIFS('Planificación 2026-1'!R:R,'Planificación 2026-1'!W:W,C83,'Planificación 2026-1'!E:E,"PORUMA",'Planificación 2026-1'!X:X,"VIRTUAL",'Planificación 2026-1'!H:H,"&gt;2")</f>
        <v>0</v>
      </c>
      <c r="DZ83" s="48">
        <f>SUMIFS('Planificación 2026-1'!R:R,'Planificación 2026-1'!W:W,C83,'Planificación 2026-1'!E:E,"PORUMA",'Planificación 2026-1'!X:X,"&lt;&gt;VIRTUAL",'Planificación 2026-1'!H:H,"&gt;2")</f>
        <v>0</v>
      </c>
      <c r="EA83" s="48">
        <f>SUMIFS('Planificación 2026-1'!R:R,'Planificación 2026-1'!W:W,C83,'Planificación 2026-1'!E:E,"HUAURA",'Planificación 2026-1'!X:X,"VIRTUAL",'Planificación 2026-1'!H:H,"&gt;2")</f>
        <v>0</v>
      </c>
      <c r="EB83" s="48">
        <f>SUMIFS('Planificación 2026-1'!R:R,'Planificación 2026-1'!W:W,C83,'Planificación 2026-1'!E:E,"HUAURA",'Planificación 2026-1'!X:X,"&lt;&gt;VIRTUAL",'Planificación 2026-1'!H:H,"&gt;2")</f>
        <v>0</v>
      </c>
      <c r="EC83" s="48">
        <f>SUMIFS('Planificación 2026-1'!R:R,'Planificación 2026-1'!W:W,C83,'Planificación 2026-1'!E:E,"PRINCIPAL",'Planificación 2026-1'!X:X,"VIRTUAL",'Planificación 2026-1'!H:H,"&lt;3")</f>
        <v>0</v>
      </c>
      <c r="ED83" s="48">
        <f>SUMIFS('Planificación 2026-1'!R:R,'Planificación 2026-1'!W:W,C83,'Planificación 2026-1'!E:E,"PRINCIPAL",'Planificación 2026-1'!X:X,"&lt;&gt;VIRTUAL",'Planificación 2026-1'!H:H,"&lt;3")</f>
        <v>0</v>
      </c>
      <c r="EE83" s="48">
        <f>SUMIFS('Planificación 2026-1'!R:R,'Planificación 2026-1'!W:W,C83,'Planificación 2026-1'!E:E,"SUNAMPE",'Planificación 2026-1'!X:X,"VIRTUAL",'Planificación 2026-1'!H:H,"&lt;3")</f>
        <v>0</v>
      </c>
      <c r="EF83" s="48">
        <f>SUMIFS('Planificación 2026-1'!R:R,'Planificación 2026-1'!W:W,C83,'Planificación 2026-1'!E:E,"SUNAMPE",'Planificación 2026-1'!X:X,"&lt;&gt;VIRTUAL",'Planificación 2026-1'!H:H,"&lt;3")</f>
        <v>0</v>
      </c>
      <c r="EG83" s="48">
        <f>SUMIFS('Planificación 2026-1'!R:R,'Planificación 2026-1'!W:W,C83,'Planificación 2026-1'!E:E,"FILIAL",'Planificación 2026-1'!X:X,"VIRTUAL",'Planificación 2026-1'!H:H,"&lt;3")</f>
        <v>0</v>
      </c>
      <c r="EH83" s="48">
        <f>SUMIFS('Planificación 2026-1'!R:R,'Planificación 2026-1'!W:W,C83,'Planificación 2026-1'!E:E,"FILIAL",'Planificación 2026-1'!X:X,"&lt;&gt;VIRTUAL",'Planificación 2026-1'!H:H,"&lt;3")</f>
        <v>14</v>
      </c>
      <c r="EI83" s="48">
        <f>SUMIFS('Planificación 2026-1'!R:R,'Planificación 2026-1'!W:W,C83,'Planificación 2026-1'!E:E,"PORUMA",'Planificación 2026-1'!X:X,"VIRTUAL",'Planificación 2026-1'!H:H,"&lt;3")</f>
        <v>0</v>
      </c>
      <c r="EJ83" s="48">
        <f>SUMIFS('Planificación 2026-1'!R:R,'Planificación 2026-1'!W:W,C83,'Planificación 2026-1'!E:E,"PORUMA",'Planificación 2026-1'!X:X,"&lt;&gt;VIRTUAL",'Planificación 2026-1'!H:H,"&lt;3")</f>
        <v>0</v>
      </c>
      <c r="EK83" s="48">
        <f>SUMIFS('Planificación 2026-1'!R:R,'Planificación 2026-1'!W:W,C83,'Planificación 2026-1'!E:E,"HUAURA",'Planificación 2026-1'!X:X,"VIRTUAL",'Planificación 2026-1'!H:H,"&lt;3")</f>
        <v>0</v>
      </c>
      <c r="EL83" s="48">
        <f>SUMIFS('Planificación 2026-1'!R:R,'Planificación 2026-1'!W:W,C83,'Planificación 2026-1'!E:E,"HUAURA",'Planificación 2026-1'!X:X,"&lt;&gt;VIRTUAL",'Planificación 2026-1'!H:H,"&lt;3")</f>
        <v>0</v>
      </c>
      <c r="EM83" s="48">
        <f t="shared" si="22"/>
        <v>14</v>
      </c>
      <c r="EN83" s="48">
        <f t="shared" si="23"/>
        <v>0</v>
      </c>
      <c r="EO83" s="48">
        <f t="shared" si="24"/>
        <v>0</v>
      </c>
      <c r="EP83" s="48">
        <f t="shared" si="25"/>
        <v>0</v>
      </c>
      <c r="EQ83" s="48">
        <f t="shared" si="26"/>
        <v>0</v>
      </c>
      <c r="ER83" s="48"/>
      <c r="ES83" s="48">
        <f t="shared" si="27"/>
        <v>0</v>
      </c>
      <c r="ET83" s="48">
        <f t="shared" si="28"/>
        <v>14</v>
      </c>
      <c r="EU83" s="48" t="b">
        <f t="shared" si="29"/>
        <v>1</v>
      </c>
      <c r="EV83" s="48" t="str">
        <f t="shared" si="30"/>
        <v/>
      </c>
      <c r="EW83" s="48" t="str">
        <f t="shared" si="31"/>
        <v>PRESENCIAL</v>
      </c>
    </row>
    <row r="84" spans="1:153" x14ac:dyDescent="0.3">
      <c r="A84" s="53"/>
      <c r="B84" s="383">
        <v>81</v>
      </c>
      <c r="C84" s="107" t="s">
        <v>91</v>
      </c>
      <c r="D84" s="82">
        <f>SUMIF('Planificación 2026-1'!W:W,C84,'Planificación 2026-1'!R:R)</f>
        <v>8</v>
      </c>
      <c r="E84" s="384" t="s">
        <v>341</v>
      </c>
      <c r="F84" s="107" t="s">
        <v>459</v>
      </c>
      <c r="G84" s="107" t="s">
        <v>431</v>
      </c>
      <c r="H84" s="107" t="s">
        <v>434</v>
      </c>
      <c r="I84" s="77" t="str">
        <f>IF(SUM(COUNTIFS('Planificación 2026-1'!E:E,"PRINCIPAL",'Planificación 2026-1'!W:W,C84,'Planificación 2026-1'!G:G,"AF"))&gt;0,"P01"," ")</f>
        <v xml:space="preserve"> </v>
      </c>
      <c r="J84" s="78" t="str">
        <f>IF(SUM(COUNTIFS('Planificación 2026-1'!E:E,"PRINCIPAL",'Planificación 2026-1'!W:W,C84,'Planificación 2026-1'!G:G,"EN"))&gt;0,"P02"," ")</f>
        <v xml:space="preserve"> </v>
      </c>
      <c r="K84" s="78" t="str">
        <f>IF(SUM(COUNTIFS('Planificación 2026-1'!E:E,"PRINCIPAL",'Planificación 2026-1'!W:W,C84,'Planificación 2026-1'!G:G,"IS"))&gt;0,"P03"," ")</f>
        <v xml:space="preserve"> </v>
      </c>
      <c r="L84" s="78" t="str">
        <f>IF(SUM(COUNTIFS('Planificación 2026-1'!E:E,"PRINCIPAL",'Planificación 2026-1'!W:W,C84,'Planificación 2026-1'!G:G,"PS"))&gt;0,"P04"," ")</f>
        <v>P04</v>
      </c>
      <c r="M84" s="78"/>
      <c r="N84" s="78" t="str">
        <f>IF(SUM(COUNTIFS('Planificación 2026-1'!E:E,"PRINCIPAL",'Planificación 2026-1'!W:W,C84,'Planificación 2026-1'!G:G,"IN"))&gt;0,"P06"," ")</f>
        <v xml:space="preserve"> </v>
      </c>
      <c r="O84" s="78" t="str">
        <f>IF(SUM(COUNTIFS('Planificación 2026-1'!E:E,"PRINCIPAL",'Planificación 2026-1'!W:W,C84,'Planificación 2026-1'!G:G,"CA"))&gt;0,"P07"," ")</f>
        <v xml:space="preserve"> </v>
      </c>
      <c r="P84" s="78" t="str">
        <f>IF(SUM(COUNTIFS('Planificación 2026-1'!E:E,"PRINCIPAL",'Planificación 2026-1'!W:W,C84,'Planificación 2026-1'!G:G,"DE"))&gt;0,"P08"," ")</f>
        <v xml:space="preserve"> </v>
      </c>
      <c r="Q84" s="78" t="str">
        <f>IF(SUM(COUNTIFS('Planificación 2026-1'!E:E,"PRINCIPAL",'Planificación 2026-1'!W:W,C84,'Planificación 2026-1'!G:G,"OB"))&gt;0,"P09"," ")</f>
        <v xml:space="preserve"> </v>
      </c>
      <c r="R84" s="78" t="str">
        <f>IF(SUM(COUNTIFS('Planificación 2026-1'!E:E,"PRINCIPAL",'Planificación 2026-1'!W:W,C84,'Planificación 2026-1'!G:G,"MH"))&gt;0,"P31"," ")</f>
        <v xml:space="preserve"> </v>
      </c>
      <c r="S84" s="78" t="str">
        <f>IF(SUM(COUNTIFS('Planificación 2026-1'!E:E,"PRINCIPAL",'Planificación 2026-1'!W:W,C84,'Planificación 2026-1'!G:G,"IC"))&gt;0,"P32"," ")</f>
        <v xml:space="preserve"> </v>
      </c>
      <c r="T84" s="78" t="str">
        <f>IF(SUM(COUNTIFS('Planificación 2026-1'!E:E,"PRINCIPAL",'Planificación 2026-1'!W:W,C84,'Planificación 2026-1'!G:G,"AR"))&gt;0,"P34"," ")</f>
        <v xml:space="preserve"> </v>
      </c>
      <c r="U84" s="78" t="str">
        <f>IF(SUM(COUNTIFS('Planificación 2026-1'!E:E,"PRINCIPAL",'Planificación 2026-1'!W:W,C84,'Planificación 2026-1'!G:G,"T1"))&gt;0,"P35"," ")</f>
        <v xml:space="preserve"> </v>
      </c>
      <c r="V84" s="78" t="str">
        <f>IF(SUM(COUNTIFS('Planificación 2026-1'!E:E,"PRINCIPAL",'Planificación 2026-1'!W:W,C84,'Planificación 2026-1'!G:G,"T3"))&gt;0,"P36"," ")</f>
        <v xml:space="preserve"> </v>
      </c>
      <c r="W84" s="78" t="str">
        <f>IF(SUM(COUNTIFS('Planificación 2026-1'!E:E,"PRINCIPAL",'Planificación 2026-1'!W:W,C84,'Planificación 2026-1'!G:G,"T2"))&gt;0,"P37"," ")</f>
        <v xml:space="preserve"> </v>
      </c>
      <c r="X84" s="78" t="str">
        <f>IF(SUM(COUNTIFS('Planificación 2026-1'!E:E,"PRINCIPAL",'Planificación 2026-1'!W:W,C84,'Planificación 2026-1'!G:G,"AE"))&gt;0,"P38"," ")</f>
        <v xml:space="preserve"> </v>
      </c>
      <c r="Y84" s="78" t="str">
        <f>IF(SUM(COUNTIFS('Planificación 2026-1'!E:E,"PRINCIPAL",'Planificación 2026-1'!W:W,C84,'Planificación 2026-1'!G:G,"T4"))&gt;0,"P55"," ")</f>
        <v xml:space="preserve"> </v>
      </c>
      <c r="Z84" s="78" t="str">
        <f>IF(SUM(COUNTIFS('Planificación 2026-1'!E:E,"FILIAL",'Planificación 2026-1'!W:W,C84,'Planificación 2026-1'!G:G,"AF"))&gt;0," P01"," ")</f>
        <v xml:space="preserve"> </v>
      </c>
      <c r="AA84" s="78" t="str">
        <f>IF(SUM(COUNTIFS('Planificación 2026-1'!E:E,"FILIAL",'Planificación 2026-1'!W:W,C84,'Planificación 2026-1'!G:G,"EN"))&gt;0,"P02"," ")</f>
        <v xml:space="preserve"> </v>
      </c>
      <c r="AB84" s="78" t="str">
        <f>IF(SUM(COUNTIFS('Planificación 2026-1'!E:E,"FILIAL",'Planificación 2026-1'!W:W,C84,'Planificación 2026-1'!G:G,"IS"))&gt;0,"P03"," ")</f>
        <v xml:space="preserve"> </v>
      </c>
      <c r="AC84" s="78" t="str">
        <f>IF(SUM(COUNTIFS('Planificación 2026-1'!E:E,"FILIAL",'Planificación 2026-1'!W:W,C84,'Planificación 2026-1'!G:G,"PS"))&gt;0,"P04"," ")</f>
        <v xml:space="preserve"> </v>
      </c>
      <c r="AD84" s="78"/>
      <c r="AE84" s="78" t="str">
        <f>IF(SUM(COUNTIFS('Planificación 2026-1'!E:E,"FILIAL",'Planificación 2026-1'!W:W,C84,'Planificación 2026-1'!G:G,"IN"))&gt;0,"P06"," ")</f>
        <v xml:space="preserve"> </v>
      </c>
      <c r="AF84" s="78" t="str">
        <f>IF(SUM(COUNTIFS('Planificación 2026-1'!E:E,"FILIAL",'Planificación 2026-1'!W:W,C84,'Planificación 2026-1'!G:G,"CA"))&gt;0,"P07"," ")</f>
        <v xml:space="preserve"> </v>
      </c>
      <c r="AG84" s="78" t="str">
        <f>IF(SUM(COUNTIFS('Planificación 2026-1'!E:E,"FILIAL",'Planificación 2026-1'!W:W,C84,'Planificación 2026-1'!G:G,"DE"))&gt;0,"P08"," ")</f>
        <v xml:space="preserve"> </v>
      </c>
      <c r="AH84" s="78" t="str">
        <f>IF(SUM(COUNTIFS('Planificación 2026-1'!E:E,"FILIAL",'Planificación 2026-1'!W:W,C84,'Planificación 2026-1'!G:G,"OB"))&gt;0,"P09"," ")</f>
        <v xml:space="preserve"> </v>
      </c>
      <c r="AI84" s="78" t="str">
        <f>IF(SUM(COUNTIFS('Planificación 2026-1'!E:E,"FILIAL",'Planificación 2026-1'!W:W,C84,'Planificación 2026-1'!G:G,"MH"))&gt;0,"P31"," ")</f>
        <v xml:space="preserve"> </v>
      </c>
      <c r="AJ84" s="78" t="str">
        <f>IF(SUM(COUNTIFS('Planificación 2026-1'!E:E,"FILIAL",'Planificación 2026-1'!W:W,C84,'Planificación 2026-1'!G:G,"IC"))&gt;0,"P32"," ")</f>
        <v xml:space="preserve"> </v>
      </c>
      <c r="AK84" s="78" t="str">
        <f>IF(SUM(COUNTIFS('Planificación 2026-1'!E:E,"FILIAL",'Planificación 2026-1'!W:W,C84,'Planificación 2026-1'!G:G,"AR"))&gt;0,"P34"," ")</f>
        <v xml:space="preserve"> </v>
      </c>
      <c r="AL84" s="78" t="str">
        <f>IF(SUM(COUNTIFS('Planificación 2026-1'!E:E,"FILIAL",'Planificación 2026-1'!W:W,C84,'Planificación 2026-1'!G:G,"T1"))&gt;0,"P35"," ")</f>
        <v xml:space="preserve"> </v>
      </c>
      <c r="AM84" s="78" t="str">
        <f>IF(SUM(COUNTIFS('Planificación 2026-1'!E:E,"FILIAL",'Planificación 2026-1'!W:W,C84,'Planificación 2026-1'!G:G,"T3"))&gt;0,"P36"," ")</f>
        <v xml:space="preserve"> </v>
      </c>
      <c r="AN84" s="78" t="str">
        <f>IF(SUM(COUNTIFS('Planificación 2026-1'!E:E,"FILIAL",'Planificación 2026-1'!W:W,C84,'Planificación 2026-1'!G:G,"T2"))&gt;0,"P37"," ")</f>
        <v xml:space="preserve"> </v>
      </c>
      <c r="AO84" s="78" t="str">
        <f>IF(SUM(COUNTIFS('Planificación 2026-1'!E:E,"FILIAL",'Planificación 2026-1'!W:W,C84,'Planificación 2026-1'!G:G,"AE"))&gt;0,"P38"," ")</f>
        <v xml:space="preserve"> </v>
      </c>
      <c r="AP84" s="78" t="str">
        <f>IF(SUM(COUNTIFS('Planificación 2026-1'!E:E,"FILIAL",'Planificación 2026-1'!W:W,C84,'Planificación 2026-1'!G:G,"T4"))&gt;0,"P55"," ")</f>
        <v xml:space="preserve"> </v>
      </c>
      <c r="AQ84" s="78" t="str">
        <f>IF(SUM(COUNTIFS('Planificación 2026-1'!E:E,"SUNAMPE",'Planificación 2026-1'!W:W,C84,'Planificación 2026-1'!G:G,"AF"))&gt;0," P01"," ")</f>
        <v xml:space="preserve"> </v>
      </c>
      <c r="AR84" s="78" t="str">
        <f>IF(SUM(COUNTIFS('Planificación 2026-1'!E:E,"SUNAMPE",'Planificación 2026-1'!W:W,C84,'Planificación 2026-1'!G:G,"EN"))&gt;0,"P02"," ")</f>
        <v xml:space="preserve"> </v>
      </c>
      <c r="AS84" s="78" t="str">
        <f>IF(SUM(COUNTIFS('Planificación 2026-1'!E:E,"SUNAMPE",'Planificación 2026-1'!W:W,C84,'Planificación 2026-1'!G:G,"IS"))&gt;0,"P03"," ")</f>
        <v xml:space="preserve"> </v>
      </c>
      <c r="AT84" s="78" t="str">
        <f>IF(SUM(COUNTIFS('Planificación 2026-1'!E:E,"SUNAMPE",'Planificación 2026-1'!W:W,C84,'Planificación 2026-1'!G:G,"PS"))&gt;0,"P04"," ")</f>
        <v xml:space="preserve"> </v>
      </c>
      <c r="AU84" s="78"/>
      <c r="AV84" s="78" t="str">
        <f>IF(SUM(COUNTIFS('Planificación 2026-1'!E:E,"SUNAMPE",'Planificación 2026-1'!W:W,C84,'Planificación 2026-1'!G:G,"IN"))&gt;0,"P06"," ")</f>
        <v xml:space="preserve"> </v>
      </c>
      <c r="AW84" s="78" t="str">
        <f>IF(SUM(COUNTIFS('Planificación 2026-1'!E:E,"SUNAMPE",'Planificación 2026-1'!W:W,C84,'Planificación 2026-1'!G:G,"CA"))&gt;0,"P07"," ")</f>
        <v xml:space="preserve"> </v>
      </c>
      <c r="AX84" s="78" t="str">
        <f>IF(SUM(COUNTIFS('Planificación 2026-1'!E:E,"SUNAMPE",'Planificación 2026-1'!W:W,C84,'Planificación 2026-1'!G:G,"DE"))&gt;0,"P08"," ")</f>
        <v xml:space="preserve"> </v>
      </c>
      <c r="AY84" s="78" t="str">
        <f>IF(SUM(COUNTIFS('Planificación 2026-1'!E:E,"SUNAMPE",'Planificación 2026-1'!W:W,C84,'Planificación 2026-1'!G:G,"OB"))&gt;0,"P09"," ")</f>
        <v xml:space="preserve"> </v>
      </c>
      <c r="AZ84" s="78" t="str">
        <f>IF(SUM(COUNTIFS('Planificación 2026-1'!E:E,"SUNAMPE",'Planificación 2026-1'!W:W,C84,'Planificación 2026-1'!G:G,"MH"))&gt;0,"P31"," ")</f>
        <v xml:space="preserve"> </v>
      </c>
      <c r="BA84" s="78" t="str">
        <f>IF(SUM(COUNTIFS('Planificación 2026-1'!E:E,"SUNAMPE",'Planificación 2026-1'!W:W,C84,'Planificación 2026-1'!G:G,"IC"))&gt;0,"P32"," ")</f>
        <v xml:space="preserve"> </v>
      </c>
      <c r="BB84" s="78" t="str">
        <f>IF(SUM(COUNTIFS('Planificación 2026-1'!E:E,"SUNAMPE",'Planificación 2026-1'!W:W,C84,'Planificación 2026-1'!G:G,"AR"))&gt;0,"P34"," ")</f>
        <v xml:space="preserve"> </v>
      </c>
      <c r="BC84" s="78" t="str">
        <f>IF(SUM(COUNTIFS('Planificación 2026-1'!E:E,"SUNAMPE",'Planificación 2026-1'!W:W,C84,'Planificación 2026-1'!G:G,"T1"))&gt;0,"P35"," ")</f>
        <v xml:space="preserve"> </v>
      </c>
      <c r="BD84" s="78" t="str">
        <f>IF(SUM(COUNTIFS('Planificación 2026-1'!E:E,"SUNAMPE",'Planificación 2026-1'!W:W,C84,'Planificación 2026-1'!G:G,"T3"))&gt;0,"P36"," ")</f>
        <v xml:space="preserve"> </v>
      </c>
      <c r="BE84" s="78" t="str">
        <f>IF(SUM(COUNTIFS('Planificación 2026-1'!E:E,"SUNAMPE",'Planificación 2026-1'!W:W,C84,'Planificación 2026-1'!G:G,"T2"))&gt;0,"P37"," ")</f>
        <v xml:space="preserve"> </v>
      </c>
      <c r="BF84" s="78" t="str">
        <f>IF(SUM(COUNTIFS('Planificación 2026-1'!E:E,"SUNAMPE",'Planificación 2026-1'!W:W,C84,'Planificación 2026-1'!G:G,"AE"))&gt;0,"P38"," ")</f>
        <v xml:space="preserve"> </v>
      </c>
      <c r="BG84" s="78" t="str">
        <f>IF(SUM(COUNTIFS('Planificación 2026-1'!E:E,"SUNAMPE",'Planificación 2026-1'!W:W,C84,'Planificación 2026-1'!G:G,"T4"))&gt;0,"P55"," ")</f>
        <v xml:space="preserve"> </v>
      </c>
      <c r="BH84" s="78" t="str">
        <f>IF(SUM(COUNTIFS('Planificación 2026-1'!E:E,"HUAURA",'Planificación 2026-1'!W:W,C84,'Planificación 2026-1'!G:G,"AF"))&gt;0," P01"," ")</f>
        <v xml:space="preserve"> </v>
      </c>
      <c r="BI84" s="78" t="str">
        <f>IF(SUM(COUNTIFS('Planificación 2026-1'!E:E,"HUAURA",'Planificación 2026-1'!W:W,C84,'Planificación 2026-1'!G:G,"EN"))&gt;0,"P02"," ")</f>
        <v xml:space="preserve"> </v>
      </c>
      <c r="BJ84" s="78" t="str">
        <f>IF(SUM(COUNTIFS('Planificación 2026-1'!E:E,"HUAURA",'Planificación 2026-1'!W:W,C84,'Planificación 2026-1'!G:G,"IS"))&gt;0,"P03"," ")</f>
        <v xml:space="preserve"> </v>
      </c>
      <c r="BK84" s="78" t="str">
        <f>IF(SUM(COUNTIFS('Planificación 2026-1'!E:E,"HUAURA",'Planificación 2026-1'!W:W,C84,'Planificación 2026-1'!G:G,"PS"))&gt;0,"P04"," ")</f>
        <v xml:space="preserve"> </v>
      </c>
      <c r="BL84" s="78"/>
      <c r="BM84" s="78" t="str">
        <f>IF(SUM(COUNTIFS('Planificación 2026-1'!E:E,"HUAURA",'Planificación 2026-1'!W:W,C84,'Planificación 2026-1'!G:G,"IN"))&gt;0,"P06"," ")</f>
        <v xml:space="preserve"> </v>
      </c>
      <c r="BN84" s="78" t="str">
        <f>IF(SUM(COUNTIFS('Planificación 2026-1'!E:E,"HUAURA",'Planificación 2026-1'!W:W,C84,'Planificación 2026-1'!G:G,"CA"))&gt;0,"P07"," ")</f>
        <v xml:space="preserve"> </v>
      </c>
      <c r="BO84" s="78" t="str">
        <f>IF(SUM(COUNTIFS('Planificación 2026-1'!E:E,"HUAURA",'Planificación 2026-1'!W:W,C84,'Planificación 2026-1'!G:G,"DE"))&gt;0,"P08"," ")</f>
        <v xml:space="preserve"> </v>
      </c>
      <c r="BP84" s="78" t="str">
        <f>IF(SUM(COUNTIFS('Planificación 2026-1'!E:E,"HUAURA",'Planificación 2026-1'!W:W,C84,'Planificación 2026-1'!G:G,"OB"))&gt;0,"P09"," ")</f>
        <v xml:space="preserve"> </v>
      </c>
      <c r="BQ84" s="78" t="str">
        <f>IF(SUM(COUNTIFS('Planificación 2026-1'!E:E,"HUAURA",'Planificación 2026-1'!W:W,C84,'Planificación 2026-1'!G:G,"MH"))&gt;0,"P31"," ")</f>
        <v xml:space="preserve"> </v>
      </c>
      <c r="BR84" s="78" t="str">
        <f>IF(SUM(COUNTIFS('Planificación 2026-1'!E:E,"HUAURA",'Planificación 2026-1'!W:W,C84,'Planificación 2026-1'!G:G,"IC"))&gt;0,"P32"," ")</f>
        <v xml:space="preserve"> </v>
      </c>
      <c r="BS84" s="78" t="str">
        <f>IF(SUM(COUNTIFS('Planificación 2026-1'!E:E,"HUAURA",'Planificación 2026-1'!W:W,C84,'Planificación 2026-1'!G:G,"AR"))&gt;0,"P34"," ")</f>
        <v xml:space="preserve"> </v>
      </c>
      <c r="BT84" s="78" t="str">
        <f>IF(SUM(COUNTIFS('Planificación 2026-1'!E:E,"HUAURA",'Planificación 2026-1'!W:W,C84,'Planificación 2026-1'!G:G,"T1"))&gt;0,"P35"," ")</f>
        <v xml:space="preserve"> </v>
      </c>
      <c r="BU84" s="78" t="str">
        <f>IF(SUM(COUNTIFS('Planificación 2026-1'!E:E,"HUAURA",'Planificación 2026-1'!W:W,C84,'Planificación 2026-1'!G:G,"T3"))&gt;0,"P36"," ")</f>
        <v xml:space="preserve"> </v>
      </c>
      <c r="BV84" s="78" t="str">
        <f>IF(SUM(COUNTIFS('Planificación 2026-1'!E:E,"HUAURA",'Planificación 2026-1'!W:W,C84,'Planificación 2026-1'!G:G,"T2"))&gt;0,"P37"," ")</f>
        <v xml:space="preserve"> </v>
      </c>
      <c r="BW84" s="78" t="str">
        <f>IF(SUM(COUNTIFS('Planificación 2026-1'!E:E,"HUAURA",'Planificación 2026-1'!W:W,C84,'Planificación 2026-1'!G:G,"AE"))&gt;0,"P38"," ")</f>
        <v xml:space="preserve"> </v>
      </c>
      <c r="BX84" s="78" t="str">
        <f>IF(SUM(COUNTIFS('Planificación 2026-1'!E:E,"HUAURA",'Planificación 2026-1'!W:W,C84,'Planificación 2026-1'!G:G,"T4"))&gt;0,"P55"," ")</f>
        <v xml:space="preserve"> </v>
      </c>
      <c r="BY84" s="79">
        <f>SUMIFS('Planificación 2026-1'!R:R,'Planificación 2026-1'!W:W,C84,'Planificación 2026-1'!G:G,"AF",'Planificación 2026-1'!H:H,"&gt;2")</f>
        <v>0</v>
      </c>
      <c r="BZ84" s="79">
        <f>SUMIFS('Planificación 2026-1'!R:R,'Planificación 2026-1'!W:W,C84,'Planificación 2026-1'!G:G,"EN",'Planificación 2026-1'!H:H,"&gt;2")</f>
        <v>0</v>
      </c>
      <c r="CA84" s="79">
        <f>SUMIFS('Planificación 2026-1'!R:R,'Planificación 2026-1'!W:W,C84,'Planificación 2026-1'!G:G,"IS",'Planificación 2026-1'!H:H,"&gt;2")</f>
        <v>0</v>
      </c>
      <c r="CB84" s="79">
        <f>SUMIFS('Planificación 2026-1'!R:R,'Planificación 2026-1'!W:W,C84,'Planificación 2026-1'!G:G,"PS",'Planificación 2026-1'!H:H,"&gt;2")</f>
        <v>8</v>
      </c>
      <c r="CC84" s="79">
        <f>SUMIFS('Planificación 2026-1'!R:R,'Planificación 2026-1'!W:W,C84,'Planificación 2026-1'!G:G,"IN",'Planificación 2026-1'!H:H,"&gt;2")</f>
        <v>0</v>
      </c>
      <c r="CD84" s="79">
        <f>SUMIFS('Planificación 2026-1'!R:R,'Planificación 2026-1'!W:W,C84,'Planificación 2026-1'!G:G,"CA",'Planificación 2026-1'!H:H,"&gt;2")</f>
        <v>0</v>
      </c>
      <c r="CE84" s="79">
        <f>SUMIFS('Planificación 2026-1'!R:R,'Planificación 2026-1'!W:W,C84,'Planificación 2026-1'!G:G,"DE",'Planificación 2026-1'!H:H,"&gt;2")</f>
        <v>0</v>
      </c>
      <c r="CF84" s="79">
        <f>SUMIFS('Planificación 2026-1'!R:R,'Planificación 2026-1'!W:W,C84,'Planificación 2026-1'!G:G,"OB",'Planificación 2026-1'!H:H,"&gt;2")</f>
        <v>0</v>
      </c>
      <c r="CG84" s="79">
        <f>SUMIFS('Planificación 2026-1'!R:R,'Planificación 2026-1'!W:W,C84,'Planificación 2026-1'!G:G,"MH",'Planificación 2026-1'!H:H,"&gt;2")</f>
        <v>0</v>
      </c>
      <c r="CH84" s="79">
        <f>SUMIFS('Planificación 2026-1'!R:R,'Planificación 2026-1'!W:W,C84,'Planificación 2026-1'!G:G,"IC",'Planificación 2026-1'!H:H,"&gt;2")</f>
        <v>0</v>
      </c>
      <c r="CI84" s="79">
        <f>SUMIFS('Planificación 2026-1'!R:R,'Planificación 2026-1'!W:W,C84,'Planificación 2026-1'!G:G,"AR",'Planificación 2026-1'!H:H,"&gt;2")</f>
        <v>0</v>
      </c>
      <c r="CJ84" s="79">
        <f>SUMIFS('Planificación 2026-1'!R:R,'Planificación 2026-1'!W:W,C84,'Planificación 2026-1'!G:G,"T1",'Planificación 2026-1'!H:H,"&gt;2")</f>
        <v>0</v>
      </c>
      <c r="CK84" s="79">
        <f>SUMIFS('Planificación 2026-1'!R:R,'Planificación 2026-1'!W:W,C84,'Planificación 2026-1'!G:G,"T3",'Planificación 2026-1'!H:H,"&gt;2")</f>
        <v>0</v>
      </c>
      <c r="CL84" s="79">
        <f>SUMIFS('Planificación 2026-1'!R:R,'Planificación 2026-1'!W:W,C84,'Planificación 2026-1'!G:G,"T2",'Planificación 2026-1'!H:H,"&gt;2")</f>
        <v>0</v>
      </c>
      <c r="CM84" s="79">
        <f>SUMIFS('Planificación 2026-1'!R:R,'Planificación 2026-1'!W:W,C84,'Planificación 2026-1'!G:G,"AE",'Planificación 2026-1'!H:H,"&gt;2")</f>
        <v>0</v>
      </c>
      <c r="CN84" s="79">
        <f>SUMIFS('Planificación 2026-1'!R:R,'Planificación 2026-1'!W:W,C84,'Planificación 2026-1'!G:G,"T4",'Planificación 2026-1'!H:H,"&gt;2")</f>
        <v>0</v>
      </c>
      <c r="CO84" s="79">
        <f>SUMIFS('Planificación 2026-1'!R:R,'Planificación 2026-1'!W:W,C84,'Planificación 2026-1'!G:G,"AF",'Planificación 2026-1'!H:H,"&lt;3")</f>
        <v>0</v>
      </c>
      <c r="CP84" s="79">
        <f>SUMIFS('Planificación 2026-1'!R:R,'Planificación 2026-1'!W:W,C84,'Planificación 2026-1'!G:G,"EN",'Planificación 2026-1'!H:H,"&lt;3")</f>
        <v>0</v>
      </c>
      <c r="CQ84" s="79">
        <f>SUMIFS('Planificación 2026-1'!R:R,'Planificación 2026-1'!W:W,C84,'Planificación 2026-1'!G:G,"IS",'Planificación 2026-1'!H:H,"&lt;3")</f>
        <v>0</v>
      </c>
      <c r="CR84" s="79">
        <f>SUMIFS('Planificación 2026-1'!R:R,'Planificación 2026-1'!W:W,C84,'Planificación 2026-1'!G:G,"PS",'Planificación 2026-1'!H:H,"&lt;3")</f>
        <v>0</v>
      </c>
      <c r="CS84" s="79">
        <f>SUMIFS('Planificación 2026-1'!R:R,'Planificación 2026-1'!W:W,C84,'Planificación 2026-1'!G:G,"IN",'Planificación 2026-1'!H:H,"&lt;3")</f>
        <v>0</v>
      </c>
      <c r="CT84" s="79">
        <f>SUMIFS('Planificación 2026-1'!R:R,'Planificación 2026-1'!W:W,C84,'Planificación 2026-1'!G:G,"CA",'Planificación 2026-1'!H:H,"&lt;3")</f>
        <v>0</v>
      </c>
      <c r="CU84" s="79">
        <f>SUMIFS('Planificación 2026-1'!R:R,'Planificación 2026-1'!W:W,C84,'Planificación 2026-1'!G:G,"DE",'Planificación 2026-1'!H:H,"&lt;3")</f>
        <v>0</v>
      </c>
      <c r="CV84" s="79">
        <f>SUMIFS('Planificación 2026-1'!R:R,'Planificación 2026-1'!W:W,C84,'Planificación 2026-1'!G:G,"OB",'Planificación 2026-1'!H:H,"&lt;3")</f>
        <v>0</v>
      </c>
      <c r="CW84" s="79">
        <f>SUMIFS('Planificación 2026-1'!R:R,'Planificación 2026-1'!W:W,C84,'Planificación 2026-1'!G:G,"MH",'Planificación 2026-1'!H:H,"&lt;3")</f>
        <v>0</v>
      </c>
      <c r="CX84" s="79">
        <f>SUMIFS('Planificación 2026-1'!R:R,'Planificación 2026-1'!W:W,C84,'Planificación 2026-1'!G:G,"IC",'Planificación 2026-1'!H:H,"&lt;3")</f>
        <v>0</v>
      </c>
      <c r="CY84" s="79">
        <f>SUMIFS('Planificación 2026-1'!R:R,'Planificación 2026-1'!W:W,C84,'Planificación 2026-1'!G:G,"AR",'Planificación 2026-1'!H:H,"&lt;3")</f>
        <v>0</v>
      </c>
      <c r="CZ84" s="79">
        <f>SUMIFS('Planificación 2026-1'!R:R,'Planificación 2026-1'!W:W,C84,'Planificación 2026-1'!G:G,"T1",'Planificación 2026-1'!H:H,"&lt;3")</f>
        <v>0</v>
      </c>
      <c r="DA84" s="79">
        <f>SUMIFS('Planificación 2026-1'!R:R,'Planificación 2026-1'!W:W,C84,'Planificación 2026-1'!G:G,"T3",'Planificación 2026-1'!H:H,"&lt;3")</f>
        <v>0</v>
      </c>
      <c r="DB84" s="79">
        <f>SUMIFS('Planificación 2026-1'!R:R,'Planificación 2026-1'!W:W,C84,'Planificación 2026-1'!G:G,"T2",'Planificación 2026-1'!H:H,"&lt;3")</f>
        <v>0</v>
      </c>
      <c r="DC84" s="79">
        <f>SUMIFS('Planificación 2026-1'!R:R,'Planificación 2026-1'!W:W,C84,'Planificación 2026-1'!G:G,"AE",'Planificación 2026-1'!H:H,"&lt;3")</f>
        <v>0</v>
      </c>
      <c r="DD84" s="79">
        <f>SUMIFS('Planificación 2026-1'!R:R,'Planificación 2026-1'!W:W,C84,'Planificación 2026-1'!G:G,"T4",'Planificación 2026-1'!H:H,"&lt;3")</f>
        <v>0</v>
      </c>
      <c r="DE84" s="78" t="str">
        <f t="shared" si="18"/>
        <v>P04</v>
      </c>
      <c r="DF84" s="30">
        <f>IF(C84="","",SUMIFS('Planificación 2026-1'!R:R,'Planificación 2026-1'!W:W,C84,'Planificación 2026-1'!E:E,"PRINCIPAL",'Planificación 2026-1'!X:X,"VIRTUAL"))</f>
        <v>8</v>
      </c>
      <c r="DG84" s="30">
        <f>IF(C84="","",SUMIFS('Planificación 2026-1'!R:R,'Planificación 2026-1'!W:W,C84,'Planificación 2026-1'!E:E,"PRINCIPAL",'Planificación 2026-1'!X:X,"PRESENCIAL"))</f>
        <v>0</v>
      </c>
      <c r="DH84" s="30">
        <f>IF(C84="","",SUMIFS('Planificación 2026-1'!R:R,'Planificación 2026-1'!W:W,C84,'Planificación 2026-1'!E:E,"PRINCIPAL",'Planificación 2026-1'!X:X,"HIBRIDO PRESENCIAL"))</f>
        <v>0</v>
      </c>
      <c r="DI84" s="78" t="str">
        <f t="shared" si="19"/>
        <v/>
      </c>
      <c r="DJ84" s="78">
        <f>IF(C84="","",SUMIFS('Planificación 2026-1'!R:R,'Planificación 2026-1'!W:W,C84,'Planificación 2026-1'!E:E,"FILIAL",'Planificación 2026-1'!X:X,"VIRTUAL"))</f>
        <v>0</v>
      </c>
      <c r="DK84" s="80">
        <f>IF(C84="","",SUMIFS('Planificación 2026-1'!R:R,'Planificación 2026-1'!W:W,C84,'Planificación 2026-1'!E:E,"FILIAL",'Planificación 2026-1'!X:X,"PRESENCIAL"))</f>
        <v>0</v>
      </c>
      <c r="DL84" s="42">
        <f>IF(C84="","",SUMIFS('Planificación 2026-1'!R:R,'Planificación 2026-1'!W:W,C84,'Planificación 2026-1'!E:E,"FILIAL",'Planificación 2026-1'!X:X,"HIBRIDO PRESENCIAL"))</f>
        <v>0</v>
      </c>
      <c r="DM84" s="81" t="str">
        <f t="shared" si="20"/>
        <v/>
      </c>
      <c r="DN84" s="78">
        <f>IF(C84="","",SUMIFS('Planificación 2026-1'!R:R,'Planificación 2026-1'!W:W,C84,'Planificación 2026-1'!E:E,"SUNAMPE",'Planificación 2026-1'!X:X,"VIRTUAL"))</f>
        <v>0</v>
      </c>
      <c r="DO84" s="42">
        <f>IF(C84="","",SUMIFS('Planificación 2026-1'!R:R,'Planificación 2026-1'!W:W,C84,'Planificación 2026-1'!E:E,"SUNAMPE",'Planificación 2026-1'!X:X,"PRESENCIAL"))</f>
        <v>0</v>
      </c>
      <c r="DP84" s="81" t="str">
        <f t="shared" si="21"/>
        <v/>
      </c>
      <c r="DQ84" s="78">
        <f>IF(C84="","",SUMIFS('Planificación 2026-1'!R:R,'Planificación 2026-1'!W:W,C84,'Planificación 2026-1'!E:E,"HUAURA",'Planificación 2026-1'!X:X,"VIRTUAL"))</f>
        <v>0</v>
      </c>
      <c r="DR84" s="42">
        <f>IF(C84="","",SUMIFS('Planificación 2026-1'!R:R,'Planificación 2026-1'!W:W,C84,'Planificación 2026-1'!E:E,"HUAURA",'Planificación 2026-1'!X:X,"PRESENCIAL"))</f>
        <v>0</v>
      </c>
      <c r="DS84" s="48">
        <f>SUMIFS('Planificación 2026-1'!R:R,'Planificación 2026-1'!W:W,C84,'Planificación 2026-1'!E:E,"PRINCIPAL",'Planificación 2026-1'!X:X,"VIRTUAL",'Planificación 2026-1'!H:H,"&gt;2")</f>
        <v>8</v>
      </c>
      <c r="DT84" s="48">
        <f>SUMIFS('Planificación 2026-1'!R:R,'Planificación 2026-1'!W:W,C84,'Planificación 2026-1'!E:E,"PRINCIPAL",'Planificación 2026-1'!X:X,"&lt;&gt;VIRTUAL",'Planificación 2026-1'!H:H,"&gt;2")</f>
        <v>0</v>
      </c>
      <c r="DU84" s="48">
        <f>SUMIFS('Planificación 2026-1'!R:R,'Planificación 2026-1'!W:W,C84,'Planificación 2026-1'!E:E,"SUNAMPE",'Planificación 2026-1'!X:X,"VIRTUAL",'Planificación 2026-1'!H:H,"&gt;2")</f>
        <v>0</v>
      </c>
      <c r="DV84" s="48">
        <f>SUMIFS('Planificación 2026-1'!R:R,'Planificación 2026-1'!W:W,C84,'Planificación 2026-1'!E:E,"SUNAMPE",'Planificación 2026-1'!X:X,"&lt;&gt;VIRTUAL",'Planificación 2026-1'!H:H,"&gt;2")</f>
        <v>0</v>
      </c>
      <c r="DW84" s="48">
        <f>SUMIFS('Planificación 2026-1'!R:R,'Planificación 2026-1'!W:W,C84,'Planificación 2026-1'!E:E,"FILIAL",'Planificación 2026-1'!X:X,"VIRTUAL",'Planificación 2026-1'!H:H,"&gt;2")</f>
        <v>0</v>
      </c>
      <c r="DX84" s="48">
        <f>SUMIFS('Planificación 2026-1'!R:R,'Planificación 2026-1'!W:W,C84,'Planificación 2026-1'!E:E,"FILIAL",'Planificación 2026-1'!X:X,"&lt;&gt;VIRTUAL",'Planificación 2026-1'!H:H,"&gt;2")</f>
        <v>0</v>
      </c>
      <c r="DY84" s="48">
        <f>SUMIFS('Planificación 2026-1'!R:R,'Planificación 2026-1'!W:W,C84,'Planificación 2026-1'!E:E,"PORUMA",'Planificación 2026-1'!X:X,"VIRTUAL",'Planificación 2026-1'!H:H,"&gt;2")</f>
        <v>0</v>
      </c>
      <c r="DZ84" s="48">
        <f>SUMIFS('Planificación 2026-1'!R:R,'Planificación 2026-1'!W:W,C84,'Planificación 2026-1'!E:E,"PORUMA",'Planificación 2026-1'!X:X,"&lt;&gt;VIRTUAL",'Planificación 2026-1'!H:H,"&gt;2")</f>
        <v>0</v>
      </c>
      <c r="EA84" s="48">
        <f>SUMIFS('Planificación 2026-1'!R:R,'Planificación 2026-1'!W:W,C84,'Planificación 2026-1'!E:E,"HUAURA",'Planificación 2026-1'!X:X,"VIRTUAL",'Planificación 2026-1'!H:H,"&gt;2")</f>
        <v>0</v>
      </c>
      <c r="EB84" s="48">
        <f>SUMIFS('Planificación 2026-1'!R:R,'Planificación 2026-1'!W:W,C84,'Planificación 2026-1'!E:E,"HUAURA",'Planificación 2026-1'!X:X,"&lt;&gt;VIRTUAL",'Planificación 2026-1'!H:H,"&gt;2")</f>
        <v>0</v>
      </c>
      <c r="EC84" s="48">
        <f>SUMIFS('Planificación 2026-1'!R:R,'Planificación 2026-1'!W:W,C84,'Planificación 2026-1'!E:E,"PRINCIPAL",'Planificación 2026-1'!X:X,"VIRTUAL",'Planificación 2026-1'!H:H,"&lt;3")</f>
        <v>0</v>
      </c>
      <c r="ED84" s="48">
        <f>SUMIFS('Planificación 2026-1'!R:R,'Planificación 2026-1'!W:W,C84,'Planificación 2026-1'!E:E,"PRINCIPAL",'Planificación 2026-1'!X:X,"&lt;&gt;VIRTUAL",'Planificación 2026-1'!H:H,"&lt;3")</f>
        <v>0</v>
      </c>
      <c r="EE84" s="48">
        <f>SUMIFS('Planificación 2026-1'!R:R,'Planificación 2026-1'!W:W,C84,'Planificación 2026-1'!E:E,"SUNAMPE",'Planificación 2026-1'!X:X,"VIRTUAL",'Planificación 2026-1'!H:H,"&lt;3")</f>
        <v>0</v>
      </c>
      <c r="EF84" s="48">
        <f>SUMIFS('Planificación 2026-1'!R:R,'Planificación 2026-1'!W:W,C84,'Planificación 2026-1'!E:E,"SUNAMPE",'Planificación 2026-1'!X:X,"&lt;&gt;VIRTUAL",'Planificación 2026-1'!H:H,"&lt;3")</f>
        <v>0</v>
      </c>
      <c r="EG84" s="48">
        <f>SUMIFS('Planificación 2026-1'!R:R,'Planificación 2026-1'!W:W,C84,'Planificación 2026-1'!E:E,"FILIAL",'Planificación 2026-1'!X:X,"VIRTUAL",'Planificación 2026-1'!H:H,"&lt;3")</f>
        <v>0</v>
      </c>
      <c r="EH84" s="48">
        <f>SUMIFS('Planificación 2026-1'!R:R,'Planificación 2026-1'!W:W,C84,'Planificación 2026-1'!E:E,"FILIAL",'Planificación 2026-1'!X:X,"&lt;&gt;VIRTUAL",'Planificación 2026-1'!H:H,"&lt;3")</f>
        <v>0</v>
      </c>
      <c r="EI84" s="48">
        <f>SUMIFS('Planificación 2026-1'!R:R,'Planificación 2026-1'!W:W,C84,'Planificación 2026-1'!E:E,"PORUMA",'Planificación 2026-1'!X:X,"VIRTUAL",'Planificación 2026-1'!H:H,"&lt;3")</f>
        <v>0</v>
      </c>
      <c r="EJ84" s="48">
        <f>SUMIFS('Planificación 2026-1'!R:R,'Planificación 2026-1'!W:W,C84,'Planificación 2026-1'!E:E,"PORUMA",'Planificación 2026-1'!X:X,"&lt;&gt;VIRTUAL",'Planificación 2026-1'!H:H,"&lt;3")</f>
        <v>0</v>
      </c>
      <c r="EK84" s="48">
        <f>SUMIFS('Planificación 2026-1'!R:R,'Planificación 2026-1'!W:W,C84,'Planificación 2026-1'!E:E,"HUAURA",'Planificación 2026-1'!X:X,"VIRTUAL",'Planificación 2026-1'!H:H,"&lt;3")</f>
        <v>0</v>
      </c>
      <c r="EL84" s="48">
        <f>SUMIFS('Planificación 2026-1'!R:R,'Planificación 2026-1'!W:W,C84,'Planificación 2026-1'!E:E,"HUAURA",'Planificación 2026-1'!X:X,"&lt;&gt;VIRTUAL",'Planificación 2026-1'!H:H,"&lt;3")</f>
        <v>0</v>
      </c>
      <c r="EM84" s="48">
        <f t="shared" si="22"/>
        <v>0</v>
      </c>
      <c r="EN84" s="48">
        <f t="shared" si="23"/>
        <v>0</v>
      </c>
      <c r="EO84" s="48">
        <f t="shared" si="24"/>
        <v>0</v>
      </c>
      <c r="EP84" s="48">
        <f t="shared" si="25"/>
        <v>8</v>
      </c>
      <c r="EQ84" s="48">
        <f t="shared" si="26"/>
        <v>0</v>
      </c>
      <c r="ER84" s="48"/>
      <c r="ES84" s="48">
        <f t="shared" si="27"/>
        <v>8</v>
      </c>
      <c r="ET84" s="48">
        <f t="shared" si="28"/>
        <v>0</v>
      </c>
      <c r="EU84" s="48" t="b">
        <f t="shared" si="29"/>
        <v>1</v>
      </c>
      <c r="EV84" s="48" t="str">
        <f t="shared" si="30"/>
        <v/>
      </c>
      <c r="EW84" s="48" t="str">
        <f t="shared" si="31"/>
        <v>VIRTUAL</v>
      </c>
    </row>
    <row r="85" spans="1:153" x14ac:dyDescent="0.3">
      <c r="A85" s="53"/>
      <c r="B85" s="383">
        <v>82</v>
      </c>
      <c r="C85" s="107" t="s">
        <v>92</v>
      </c>
      <c r="D85" s="82">
        <f>SUMIF('Planificación 2026-1'!W:W,C85,'Planificación 2026-1'!R:R)</f>
        <v>14</v>
      </c>
      <c r="E85" s="384" t="s">
        <v>319</v>
      </c>
      <c r="F85" s="107" t="s">
        <v>430</v>
      </c>
      <c r="G85" s="107" t="s">
        <v>276</v>
      </c>
      <c r="H85" s="107" t="s">
        <v>432</v>
      </c>
      <c r="I85" s="77" t="str">
        <f>IF(SUM(COUNTIFS('Planificación 2026-1'!E:E,"PRINCIPAL",'Planificación 2026-1'!W:W,C85,'Planificación 2026-1'!G:G,"AF"))&gt;0,"P01"," ")</f>
        <v xml:space="preserve"> </v>
      </c>
      <c r="J85" s="78" t="str">
        <f>IF(SUM(COUNTIFS('Planificación 2026-1'!E:E,"PRINCIPAL",'Planificación 2026-1'!W:W,C85,'Planificación 2026-1'!G:G,"EN"))&gt;0,"P02"," ")</f>
        <v>P02</v>
      </c>
      <c r="K85" s="78" t="str">
        <f>IF(SUM(COUNTIFS('Planificación 2026-1'!E:E,"PRINCIPAL",'Planificación 2026-1'!W:W,C85,'Planificación 2026-1'!G:G,"IS"))&gt;0,"P03"," ")</f>
        <v xml:space="preserve"> </v>
      </c>
      <c r="L85" s="78" t="str">
        <f>IF(SUM(COUNTIFS('Planificación 2026-1'!E:E,"PRINCIPAL",'Planificación 2026-1'!W:W,C85,'Planificación 2026-1'!G:G,"PS"))&gt;0,"P04"," ")</f>
        <v xml:space="preserve"> </v>
      </c>
      <c r="M85" s="78"/>
      <c r="N85" s="78" t="str">
        <f>IF(SUM(COUNTIFS('Planificación 2026-1'!E:E,"PRINCIPAL",'Planificación 2026-1'!W:W,C85,'Planificación 2026-1'!G:G,"IN"))&gt;0,"P06"," ")</f>
        <v xml:space="preserve"> </v>
      </c>
      <c r="O85" s="78" t="str">
        <f>IF(SUM(COUNTIFS('Planificación 2026-1'!E:E,"PRINCIPAL",'Planificación 2026-1'!W:W,C85,'Planificación 2026-1'!G:G,"CA"))&gt;0,"P07"," ")</f>
        <v xml:space="preserve"> </v>
      </c>
      <c r="P85" s="78" t="str">
        <f>IF(SUM(COUNTIFS('Planificación 2026-1'!E:E,"PRINCIPAL",'Planificación 2026-1'!W:W,C85,'Planificación 2026-1'!G:G,"DE"))&gt;0,"P08"," ")</f>
        <v xml:space="preserve"> </v>
      </c>
      <c r="Q85" s="78" t="str">
        <f>IF(SUM(COUNTIFS('Planificación 2026-1'!E:E,"PRINCIPAL",'Planificación 2026-1'!W:W,C85,'Planificación 2026-1'!G:G,"OB"))&gt;0,"P09"," ")</f>
        <v xml:space="preserve"> </v>
      </c>
      <c r="R85" s="78" t="str">
        <f>IF(SUM(COUNTIFS('Planificación 2026-1'!E:E,"PRINCIPAL",'Planificación 2026-1'!W:W,C85,'Planificación 2026-1'!G:G,"MH"))&gt;0,"P31"," ")</f>
        <v xml:space="preserve"> </v>
      </c>
      <c r="S85" s="78" t="str">
        <f>IF(SUM(COUNTIFS('Planificación 2026-1'!E:E,"PRINCIPAL",'Planificación 2026-1'!W:W,C85,'Planificación 2026-1'!G:G,"IC"))&gt;0,"P32"," ")</f>
        <v xml:space="preserve"> </v>
      </c>
      <c r="T85" s="78" t="str">
        <f>IF(SUM(COUNTIFS('Planificación 2026-1'!E:E,"PRINCIPAL",'Planificación 2026-1'!W:W,C85,'Planificación 2026-1'!G:G,"AR"))&gt;0,"P34"," ")</f>
        <v xml:space="preserve"> </v>
      </c>
      <c r="U85" s="78" t="str">
        <f>IF(SUM(COUNTIFS('Planificación 2026-1'!E:E,"PRINCIPAL",'Planificación 2026-1'!W:W,C85,'Planificación 2026-1'!G:G,"T1"))&gt;0,"P35"," ")</f>
        <v xml:space="preserve"> </v>
      </c>
      <c r="V85" s="78" t="str">
        <f>IF(SUM(COUNTIFS('Planificación 2026-1'!E:E,"PRINCIPAL",'Planificación 2026-1'!W:W,C85,'Planificación 2026-1'!G:G,"T3"))&gt;0,"P36"," ")</f>
        <v xml:space="preserve"> </v>
      </c>
      <c r="W85" s="78" t="str">
        <f>IF(SUM(COUNTIFS('Planificación 2026-1'!E:E,"PRINCIPAL",'Planificación 2026-1'!W:W,C85,'Planificación 2026-1'!G:G,"T2"))&gt;0,"P37"," ")</f>
        <v xml:space="preserve"> </v>
      </c>
      <c r="X85" s="78" t="str">
        <f>IF(SUM(COUNTIFS('Planificación 2026-1'!E:E,"PRINCIPAL",'Planificación 2026-1'!W:W,C85,'Planificación 2026-1'!G:G,"AE"))&gt;0,"P38"," ")</f>
        <v xml:space="preserve"> </v>
      </c>
      <c r="Y85" s="78" t="str">
        <f>IF(SUM(COUNTIFS('Planificación 2026-1'!E:E,"PRINCIPAL",'Planificación 2026-1'!W:W,C85,'Planificación 2026-1'!G:G,"T4"))&gt;0,"P55"," ")</f>
        <v xml:space="preserve"> </v>
      </c>
      <c r="Z85" s="78" t="str">
        <f>IF(SUM(COUNTIFS('Planificación 2026-1'!E:E,"FILIAL",'Planificación 2026-1'!W:W,C85,'Planificación 2026-1'!G:G,"AF"))&gt;0," P01"," ")</f>
        <v xml:space="preserve"> </v>
      </c>
      <c r="AA85" s="78" t="str">
        <f>IF(SUM(COUNTIFS('Planificación 2026-1'!E:E,"FILIAL",'Planificación 2026-1'!W:W,C85,'Planificación 2026-1'!G:G,"EN"))&gt;0,"P02"," ")</f>
        <v>P02</v>
      </c>
      <c r="AB85" s="78" t="str">
        <f>IF(SUM(COUNTIFS('Planificación 2026-1'!E:E,"FILIAL",'Planificación 2026-1'!W:W,C85,'Planificación 2026-1'!G:G,"IS"))&gt;0,"P03"," ")</f>
        <v xml:space="preserve"> </v>
      </c>
      <c r="AC85" s="78" t="str">
        <f>IF(SUM(COUNTIFS('Planificación 2026-1'!E:E,"FILIAL",'Planificación 2026-1'!W:W,C85,'Planificación 2026-1'!G:G,"PS"))&gt;0,"P04"," ")</f>
        <v xml:space="preserve"> </v>
      </c>
      <c r="AD85" s="78"/>
      <c r="AE85" s="78" t="str">
        <f>IF(SUM(COUNTIFS('Planificación 2026-1'!E:E,"FILIAL",'Planificación 2026-1'!W:W,C85,'Planificación 2026-1'!G:G,"IN"))&gt;0,"P06"," ")</f>
        <v xml:space="preserve"> </v>
      </c>
      <c r="AF85" s="78" t="str">
        <f>IF(SUM(COUNTIFS('Planificación 2026-1'!E:E,"FILIAL",'Planificación 2026-1'!W:W,C85,'Planificación 2026-1'!G:G,"CA"))&gt;0,"P07"," ")</f>
        <v xml:space="preserve"> </v>
      </c>
      <c r="AG85" s="78" t="str">
        <f>IF(SUM(COUNTIFS('Planificación 2026-1'!E:E,"FILIAL",'Planificación 2026-1'!W:W,C85,'Planificación 2026-1'!G:G,"DE"))&gt;0,"P08"," ")</f>
        <v xml:space="preserve"> </v>
      </c>
      <c r="AH85" s="78" t="str">
        <f>IF(SUM(COUNTIFS('Planificación 2026-1'!E:E,"FILIAL",'Planificación 2026-1'!W:W,C85,'Planificación 2026-1'!G:G,"OB"))&gt;0,"P09"," ")</f>
        <v xml:space="preserve"> </v>
      </c>
      <c r="AI85" s="78" t="str">
        <f>IF(SUM(COUNTIFS('Planificación 2026-1'!E:E,"FILIAL",'Planificación 2026-1'!W:W,C85,'Planificación 2026-1'!G:G,"MH"))&gt;0,"P31"," ")</f>
        <v xml:space="preserve"> </v>
      </c>
      <c r="AJ85" s="78" t="str">
        <f>IF(SUM(COUNTIFS('Planificación 2026-1'!E:E,"FILIAL",'Planificación 2026-1'!W:W,C85,'Planificación 2026-1'!G:G,"IC"))&gt;0,"P32"," ")</f>
        <v xml:space="preserve"> </v>
      </c>
      <c r="AK85" s="78" t="str">
        <f>IF(SUM(COUNTIFS('Planificación 2026-1'!E:E,"FILIAL",'Planificación 2026-1'!W:W,C85,'Planificación 2026-1'!G:G,"AR"))&gt;0,"P34"," ")</f>
        <v xml:space="preserve"> </v>
      </c>
      <c r="AL85" s="78" t="str">
        <f>IF(SUM(COUNTIFS('Planificación 2026-1'!E:E,"FILIAL",'Planificación 2026-1'!W:W,C85,'Planificación 2026-1'!G:G,"T1"))&gt;0,"P35"," ")</f>
        <v xml:space="preserve"> </v>
      </c>
      <c r="AM85" s="78" t="str">
        <f>IF(SUM(COUNTIFS('Planificación 2026-1'!E:E,"FILIAL",'Planificación 2026-1'!W:W,C85,'Planificación 2026-1'!G:G,"T3"))&gt;0,"P36"," ")</f>
        <v xml:space="preserve"> </v>
      </c>
      <c r="AN85" s="78" t="str">
        <f>IF(SUM(COUNTIFS('Planificación 2026-1'!E:E,"FILIAL",'Planificación 2026-1'!W:W,C85,'Planificación 2026-1'!G:G,"T2"))&gt;0,"P37"," ")</f>
        <v xml:space="preserve"> </v>
      </c>
      <c r="AO85" s="78" t="str">
        <f>IF(SUM(COUNTIFS('Planificación 2026-1'!E:E,"FILIAL",'Planificación 2026-1'!W:W,C85,'Planificación 2026-1'!G:G,"AE"))&gt;0,"P38"," ")</f>
        <v xml:space="preserve"> </v>
      </c>
      <c r="AP85" s="78" t="str">
        <f>IF(SUM(COUNTIFS('Planificación 2026-1'!E:E,"FILIAL",'Planificación 2026-1'!W:W,C85,'Planificación 2026-1'!G:G,"T4"))&gt;0,"P55"," ")</f>
        <v xml:space="preserve"> </v>
      </c>
      <c r="AQ85" s="78" t="str">
        <f>IF(SUM(COUNTIFS('Planificación 2026-1'!E:E,"SUNAMPE",'Planificación 2026-1'!W:W,C85,'Planificación 2026-1'!G:G,"AF"))&gt;0," P01"," ")</f>
        <v xml:space="preserve"> </v>
      </c>
      <c r="AR85" s="78" t="str">
        <f>IF(SUM(COUNTIFS('Planificación 2026-1'!E:E,"SUNAMPE",'Planificación 2026-1'!W:W,C85,'Planificación 2026-1'!G:G,"EN"))&gt;0,"P02"," ")</f>
        <v xml:space="preserve"> </v>
      </c>
      <c r="AS85" s="78" t="str">
        <f>IF(SUM(COUNTIFS('Planificación 2026-1'!E:E,"SUNAMPE",'Planificación 2026-1'!W:W,C85,'Planificación 2026-1'!G:G,"IS"))&gt;0,"P03"," ")</f>
        <v xml:space="preserve"> </v>
      </c>
      <c r="AT85" s="78" t="str">
        <f>IF(SUM(COUNTIFS('Planificación 2026-1'!E:E,"SUNAMPE",'Planificación 2026-1'!W:W,C85,'Planificación 2026-1'!G:G,"PS"))&gt;0,"P04"," ")</f>
        <v xml:space="preserve"> </v>
      </c>
      <c r="AU85" s="78"/>
      <c r="AV85" s="78" t="str">
        <f>IF(SUM(COUNTIFS('Planificación 2026-1'!E:E,"SUNAMPE",'Planificación 2026-1'!W:W,C85,'Planificación 2026-1'!G:G,"IN"))&gt;0,"P06"," ")</f>
        <v xml:space="preserve"> </v>
      </c>
      <c r="AW85" s="78" t="str">
        <f>IF(SUM(COUNTIFS('Planificación 2026-1'!E:E,"SUNAMPE",'Planificación 2026-1'!W:W,C85,'Planificación 2026-1'!G:G,"CA"))&gt;0,"P07"," ")</f>
        <v xml:space="preserve"> </v>
      </c>
      <c r="AX85" s="78" t="str">
        <f>IF(SUM(COUNTIFS('Planificación 2026-1'!E:E,"SUNAMPE",'Planificación 2026-1'!W:W,C85,'Planificación 2026-1'!G:G,"DE"))&gt;0,"P08"," ")</f>
        <v xml:space="preserve"> </v>
      </c>
      <c r="AY85" s="78" t="str">
        <f>IF(SUM(COUNTIFS('Planificación 2026-1'!E:E,"SUNAMPE",'Planificación 2026-1'!W:W,C85,'Planificación 2026-1'!G:G,"OB"))&gt;0,"P09"," ")</f>
        <v xml:space="preserve"> </v>
      </c>
      <c r="AZ85" s="78" t="str">
        <f>IF(SUM(COUNTIFS('Planificación 2026-1'!E:E,"SUNAMPE",'Planificación 2026-1'!W:W,C85,'Planificación 2026-1'!G:G,"MH"))&gt;0,"P31"," ")</f>
        <v xml:space="preserve"> </v>
      </c>
      <c r="BA85" s="78" t="str">
        <f>IF(SUM(COUNTIFS('Planificación 2026-1'!E:E,"SUNAMPE",'Planificación 2026-1'!W:W,C85,'Planificación 2026-1'!G:G,"IC"))&gt;0,"P32"," ")</f>
        <v xml:space="preserve"> </v>
      </c>
      <c r="BB85" s="78" t="str">
        <f>IF(SUM(COUNTIFS('Planificación 2026-1'!E:E,"SUNAMPE",'Planificación 2026-1'!W:W,C85,'Planificación 2026-1'!G:G,"AR"))&gt;0,"P34"," ")</f>
        <v xml:space="preserve"> </v>
      </c>
      <c r="BC85" s="78" t="str">
        <f>IF(SUM(COUNTIFS('Planificación 2026-1'!E:E,"SUNAMPE",'Planificación 2026-1'!W:W,C85,'Planificación 2026-1'!G:G,"T1"))&gt;0,"P35"," ")</f>
        <v xml:space="preserve"> </v>
      </c>
      <c r="BD85" s="78" t="str">
        <f>IF(SUM(COUNTIFS('Planificación 2026-1'!E:E,"SUNAMPE",'Planificación 2026-1'!W:W,C85,'Planificación 2026-1'!G:G,"T3"))&gt;0,"P36"," ")</f>
        <v xml:space="preserve"> </v>
      </c>
      <c r="BE85" s="78" t="str">
        <f>IF(SUM(COUNTIFS('Planificación 2026-1'!E:E,"SUNAMPE",'Planificación 2026-1'!W:W,C85,'Planificación 2026-1'!G:G,"T2"))&gt;0,"P37"," ")</f>
        <v xml:space="preserve"> </v>
      </c>
      <c r="BF85" s="78" t="str">
        <f>IF(SUM(COUNTIFS('Planificación 2026-1'!E:E,"SUNAMPE",'Planificación 2026-1'!W:W,C85,'Planificación 2026-1'!G:G,"AE"))&gt;0,"P38"," ")</f>
        <v xml:space="preserve"> </v>
      </c>
      <c r="BG85" s="78" t="str">
        <f>IF(SUM(COUNTIFS('Planificación 2026-1'!E:E,"SUNAMPE",'Planificación 2026-1'!W:W,C85,'Planificación 2026-1'!G:G,"T4"))&gt;0,"P55"," ")</f>
        <v xml:space="preserve"> </v>
      </c>
      <c r="BH85" s="78" t="str">
        <f>IF(SUM(COUNTIFS('Planificación 2026-1'!E:E,"HUAURA",'Planificación 2026-1'!W:W,C85,'Planificación 2026-1'!G:G,"AF"))&gt;0," P01"," ")</f>
        <v xml:space="preserve"> </v>
      </c>
      <c r="BI85" s="78" t="str">
        <f>IF(SUM(COUNTIFS('Planificación 2026-1'!E:E,"HUAURA",'Planificación 2026-1'!W:W,C85,'Planificación 2026-1'!G:G,"EN"))&gt;0,"P02"," ")</f>
        <v xml:space="preserve"> </v>
      </c>
      <c r="BJ85" s="78" t="str">
        <f>IF(SUM(COUNTIFS('Planificación 2026-1'!E:E,"HUAURA",'Planificación 2026-1'!W:W,C85,'Planificación 2026-1'!G:G,"IS"))&gt;0,"P03"," ")</f>
        <v xml:space="preserve"> </v>
      </c>
      <c r="BK85" s="78" t="str">
        <f>IF(SUM(COUNTIFS('Planificación 2026-1'!E:E,"HUAURA",'Planificación 2026-1'!W:W,C85,'Planificación 2026-1'!G:G,"PS"))&gt;0,"P04"," ")</f>
        <v xml:space="preserve"> </v>
      </c>
      <c r="BL85" s="78"/>
      <c r="BM85" s="78" t="str">
        <f>IF(SUM(COUNTIFS('Planificación 2026-1'!E:E,"HUAURA",'Planificación 2026-1'!W:W,C85,'Planificación 2026-1'!G:G,"IN"))&gt;0,"P06"," ")</f>
        <v xml:space="preserve"> </v>
      </c>
      <c r="BN85" s="78" t="str">
        <f>IF(SUM(COUNTIFS('Planificación 2026-1'!E:E,"HUAURA",'Planificación 2026-1'!W:W,C85,'Planificación 2026-1'!G:G,"CA"))&gt;0,"P07"," ")</f>
        <v xml:space="preserve"> </v>
      </c>
      <c r="BO85" s="78" t="str">
        <f>IF(SUM(COUNTIFS('Planificación 2026-1'!E:E,"HUAURA",'Planificación 2026-1'!W:W,C85,'Planificación 2026-1'!G:G,"DE"))&gt;0,"P08"," ")</f>
        <v xml:space="preserve"> </v>
      </c>
      <c r="BP85" s="78" t="str">
        <f>IF(SUM(COUNTIFS('Planificación 2026-1'!E:E,"HUAURA",'Planificación 2026-1'!W:W,C85,'Planificación 2026-1'!G:G,"OB"))&gt;0,"P09"," ")</f>
        <v xml:space="preserve"> </v>
      </c>
      <c r="BQ85" s="78" t="str">
        <f>IF(SUM(COUNTIFS('Planificación 2026-1'!E:E,"HUAURA",'Planificación 2026-1'!W:W,C85,'Planificación 2026-1'!G:G,"MH"))&gt;0,"P31"," ")</f>
        <v xml:space="preserve"> </v>
      </c>
      <c r="BR85" s="78" t="str">
        <f>IF(SUM(COUNTIFS('Planificación 2026-1'!E:E,"HUAURA",'Planificación 2026-1'!W:W,C85,'Planificación 2026-1'!G:G,"IC"))&gt;0,"P32"," ")</f>
        <v xml:space="preserve"> </v>
      </c>
      <c r="BS85" s="78" t="str">
        <f>IF(SUM(COUNTIFS('Planificación 2026-1'!E:E,"HUAURA",'Planificación 2026-1'!W:W,C85,'Planificación 2026-1'!G:G,"AR"))&gt;0,"P34"," ")</f>
        <v xml:space="preserve"> </v>
      </c>
      <c r="BT85" s="78" t="str">
        <f>IF(SUM(COUNTIFS('Planificación 2026-1'!E:E,"HUAURA",'Planificación 2026-1'!W:W,C85,'Planificación 2026-1'!G:G,"T1"))&gt;0,"P35"," ")</f>
        <v xml:space="preserve"> </v>
      </c>
      <c r="BU85" s="78" t="str">
        <f>IF(SUM(COUNTIFS('Planificación 2026-1'!E:E,"HUAURA",'Planificación 2026-1'!W:W,C85,'Planificación 2026-1'!G:G,"T3"))&gt;0,"P36"," ")</f>
        <v xml:space="preserve"> </v>
      </c>
      <c r="BV85" s="78" t="str">
        <f>IF(SUM(COUNTIFS('Planificación 2026-1'!E:E,"HUAURA",'Planificación 2026-1'!W:W,C85,'Planificación 2026-1'!G:G,"T2"))&gt;0,"P37"," ")</f>
        <v xml:space="preserve"> </v>
      </c>
      <c r="BW85" s="78" t="str">
        <f>IF(SUM(COUNTIFS('Planificación 2026-1'!E:E,"HUAURA",'Planificación 2026-1'!W:W,C85,'Planificación 2026-1'!G:G,"AE"))&gt;0,"P38"," ")</f>
        <v xml:space="preserve"> </v>
      </c>
      <c r="BX85" s="78" t="str">
        <f>IF(SUM(COUNTIFS('Planificación 2026-1'!E:E,"HUAURA",'Planificación 2026-1'!W:W,C85,'Planificación 2026-1'!G:G,"T4"))&gt;0,"P55"," ")</f>
        <v xml:space="preserve"> </v>
      </c>
      <c r="BY85" s="79">
        <f>SUMIFS('Planificación 2026-1'!R:R,'Planificación 2026-1'!W:W,C85,'Planificación 2026-1'!G:G,"AF",'Planificación 2026-1'!H:H,"&gt;2")</f>
        <v>0</v>
      </c>
      <c r="BZ85" s="79">
        <f>SUMIFS('Planificación 2026-1'!R:R,'Planificación 2026-1'!W:W,C85,'Planificación 2026-1'!G:G,"EN",'Planificación 2026-1'!H:H,"&gt;2")</f>
        <v>10</v>
      </c>
      <c r="CA85" s="79">
        <f>SUMIFS('Planificación 2026-1'!R:R,'Planificación 2026-1'!W:W,C85,'Planificación 2026-1'!G:G,"IS",'Planificación 2026-1'!H:H,"&gt;2")</f>
        <v>0</v>
      </c>
      <c r="CB85" s="79">
        <f>SUMIFS('Planificación 2026-1'!R:R,'Planificación 2026-1'!W:W,C85,'Planificación 2026-1'!G:G,"PS",'Planificación 2026-1'!H:H,"&gt;2")</f>
        <v>0</v>
      </c>
      <c r="CC85" s="79">
        <f>SUMIFS('Planificación 2026-1'!R:R,'Planificación 2026-1'!W:W,C85,'Planificación 2026-1'!G:G,"IN",'Planificación 2026-1'!H:H,"&gt;2")</f>
        <v>0</v>
      </c>
      <c r="CD85" s="79">
        <f>SUMIFS('Planificación 2026-1'!R:R,'Planificación 2026-1'!W:W,C85,'Planificación 2026-1'!G:G,"CA",'Planificación 2026-1'!H:H,"&gt;2")</f>
        <v>0</v>
      </c>
      <c r="CE85" s="79">
        <f>SUMIFS('Planificación 2026-1'!R:R,'Planificación 2026-1'!W:W,C85,'Planificación 2026-1'!G:G,"DE",'Planificación 2026-1'!H:H,"&gt;2")</f>
        <v>0</v>
      </c>
      <c r="CF85" s="79">
        <f>SUMIFS('Planificación 2026-1'!R:R,'Planificación 2026-1'!W:W,C85,'Planificación 2026-1'!G:G,"OB",'Planificación 2026-1'!H:H,"&gt;2")</f>
        <v>0</v>
      </c>
      <c r="CG85" s="79">
        <f>SUMIFS('Planificación 2026-1'!R:R,'Planificación 2026-1'!W:W,C85,'Planificación 2026-1'!G:G,"MH",'Planificación 2026-1'!H:H,"&gt;2")</f>
        <v>0</v>
      </c>
      <c r="CH85" s="79">
        <f>SUMIFS('Planificación 2026-1'!R:R,'Planificación 2026-1'!W:W,C85,'Planificación 2026-1'!G:G,"IC",'Planificación 2026-1'!H:H,"&gt;2")</f>
        <v>0</v>
      </c>
      <c r="CI85" s="79">
        <f>SUMIFS('Planificación 2026-1'!R:R,'Planificación 2026-1'!W:W,C85,'Planificación 2026-1'!G:G,"AR",'Planificación 2026-1'!H:H,"&gt;2")</f>
        <v>0</v>
      </c>
      <c r="CJ85" s="79">
        <f>SUMIFS('Planificación 2026-1'!R:R,'Planificación 2026-1'!W:W,C85,'Planificación 2026-1'!G:G,"T1",'Planificación 2026-1'!H:H,"&gt;2")</f>
        <v>0</v>
      </c>
      <c r="CK85" s="79">
        <f>SUMIFS('Planificación 2026-1'!R:R,'Planificación 2026-1'!W:W,C85,'Planificación 2026-1'!G:G,"T3",'Planificación 2026-1'!H:H,"&gt;2")</f>
        <v>0</v>
      </c>
      <c r="CL85" s="79">
        <f>SUMIFS('Planificación 2026-1'!R:R,'Planificación 2026-1'!W:W,C85,'Planificación 2026-1'!G:G,"T2",'Planificación 2026-1'!H:H,"&gt;2")</f>
        <v>0</v>
      </c>
      <c r="CM85" s="79">
        <f>SUMIFS('Planificación 2026-1'!R:R,'Planificación 2026-1'!W:W,C85,'Planificación 2026-1'!G:G,"AE",'Planificación 2026-1'!H:H,"&gt;2")</f>
        <v>0</v>
      </c>
      <c r="CN85" s="79">
        <f>SUMIFS('Planificación 2026-1'!R:R,'Planificación 2026-1'!W:W,C85,'Planificación 2026-1'!G:G,"T4",'Planificación 2026-1'!H:H,"&gt;2")</f>
        <v>0</v>
      </c>
      <c r="CO85" s="79">
        <f>SUMIFS('Planificación 2026-1'!R:R,'Planificación 2026-1'!W:W,C85,'Planificación 2026-1'!G:G,"AF",'Planificación 2026-1'!H:H,"&lt;3")</f>
        <v>0</v>
      </c>
      <c r="CP85" s="79">
        <f>SUMIFS('Planificación 2026-1'!R:R,'Planificación 2026-1'!W:W,C85,'Planificación 2026-1'!G:G,"EN",'Planificación 2026-1'!H:H,"&lt;3")</f>
        <v>4</v>
      </c>
      <c r="CQ85" s="79">
        <f>SUMIFS('Planificación 2026-1'!R:R,'Planificación 2026-1'!W:W,C85,'Planificación 2026-1'!G:G,"IS",'Planificación 2026-1'!H:H,"&lt;3")</f>
        <v>0</v>
      </c>
      <c r="CR85" s="79">
        <f>SUMIFS('Planificación 2026-1'!R:R,'Planificación 2026-1'!W:W,C85,'Planificación 2026-1'!G:G,"PS",'Planificación 2026-1'!H:H,"&lt;3")</f>
        <v>0</v>
      </c>
      <c r="CS85" s="79">
        <f>SUMIFS('Planificación 2026-1'!R:R,'Planificación 2026-1'!W:W,C85,'Planificación 2026-1'!G:G,"IN",'Planificación 2026-1'!H:H,"&lt;3")</f>
        <v>0</v>
      </c>
      <c r="CT85" s="79">
        <f>SUMIFS('Planificación 2026-1'!R:R,'Planificación 2026-1'!W:W,C85,'Planificación 2026-1'!G:G,"CA",'Planificación 2026-1'!H:H,"&lt;3")</f>
        <v>0</v>
      </c>
      <c r="CU85" s="79">
        <f>SUMIFS('Planificación 2026-1'!R:R,'Planificación 2026-1'!W:W,C85,'Planificación 2026-1'!G:G,"DE",'Planificación 2026-1'!H:H,"&lt;3")</f>
        <v>0</v>
      </c>
      <c r="CV85" s="79">
        <f>SUMIFS('Planificación 2026-1'!R:R,'Planificación 2026-1'!W:W,C85,'Planificación 2026-1'!G:G,"OB",'Planificación 2026-1'!H:H,"&lt;3")</f>
        <v>0</v>
      </c>
      <c r="CW85" s="79">
        <f>SUMIFS('Planificación 2026-1'!R:R,'Planificación 2026-1'!W:W,C85,'Planificación 2026-1'!G:G,"MH",'Planificación 2026-1'!H:H,"&lt;3")</f>
        <v>0</v>
      </c>
      <c r="CX85" s="79">
        <f>SUMIFS('Planificación 2026-1'!R:R,'Planificación 2026-1'!W:W,C85,'Planificación 2026-1'!G:G,"IC",'Planificación 2026-1'!H:H,"&lt;3")</f>
        <v>0</v>
      </c>
      <c r="CY85" s="79">
        <f>SUMIFS('Planificación 2026-1'!R:R,'Planificación 2026-1'!W:W,C85,'Planificación 2026-1'!G:G,"AR",'Planificación 2026-1'!H:H,"&lt;3")</f>
        <v>0</v>
      </c>
      <c r="CZ85" s="79">
        <f>SUMIFS('Planificación 2026-1'!R:R,'Planificación 2026-1'!W:W,C85,'Planificación 2026-1'!G:G,"T1",'Planificación 2026-1'!H:H,"&lt;3")</f>
        <v>0</v>
      </c>
      <c r="DA85" s="79">
        <f>SUMIFS('Planificación 2026-1'!R:R,'Planificación 2026-1'!W:W,C85,'Planificación 2026-1'!G:G,"T3",'Planificación 2026-1'!H:H,"&lt;3")</f>
        <v>0</v>
      </c>
      <c r="DB85" s="79">
        <f>SUMIFS('Planificación 2026-1'!R:R,'Planificación 2026-1'!W:W,C85,'Planificación 2026-1'!G:G,"T2",'Planificación 2026-1'!H:H,"&lt;3")</f>
        <v>0</v>
      </c>
      <c r="DC85" s="79">
        <f>SUMIFS('Planificación 2026-1'!R:R,'Planificación 2026-1'!W:W,C85,'Planificación 2026-1'!G:G,"AE",'Planificación 2026-1'!H:H,"&lt;3")</f>
        <v>0</v>
      </c>
      <c r="DD85" s="79">
        <f>SUMIFS('Planificación 2026-1'!R:R,'Planificación 2026-1'!W:W,C85,'Planificación 2026-1'!G:G,"T4",'Planificación 2026-1'!H:H,"&lt;3")</f>
        <v>0</v>
      </c>
      <c r="DE85" s="78" t="str">
        <f t="shared" si="18"/>
        <v>P02</v>
      </c>
      <c r="DF85" s="30">
        <f>IF(C85="","",SUMIFS('Planificación 2026-1'!R:R,'Planificación 2026-1'!W:W,C85,'Planificación 2026-1'!E:E,"PRINCIPAL",'Planificación 2026-1'!X:X,"VIRTUAL"))</f>
        <v>6</v>
      </c>
      <c r="DG85" s="30">
        <f>IF(C85="","",SUMIFS('Planificación 2026-1'!R:R,'Planificación 2026-1'!W:W,C85,'Planificación 2026-1'!E:E,"PRINCIPAL",'Planificación 2026-1'!X:X,"PRESENCIAL"))</f>
        <v>0</v>
      </c>
      <c r="DH85" s="30">
        <f>IF(C85="","",SUMIFS('Planificación 2026-1'!R:R,'Planificación 2026-1'!W:W,C85,'Planificación 2026-1'!E:E,"PRINCIPAL",'Planificación 2026-1'!X:X,"HIBRIDO PRESENCIAL"))</f>
        <v>0</v>
      </c>
      <c r="DI85" s="78" t="str">
        <f t="shared" si="19"/>
        <v>P02</v>
      </c>
      <c r="DJ85" s="78">
        <f>IF(C85="","",SUMIFS('Planificación 2026-1'!R:R,'Planificación 2026-1'!W:W,C85,'Planificación 2026-1'!E:E,"FILIAL",'Planificación 2026-1'!X:X,"VIRTUAL"))</f>
        <v>0</v>
      </c>
      <c r="DK85" s="80">
        <f>IF(C85="","",SUMIFS('Planificación 2026-1'!R:R,'Planificación 2026-1'!W:W,C85,'Planificación 2026-1'!E:E,"FILIAL",'Planificación 2026-1'!X:X,"PRESENCIAL"))</f>
        <v>8</v>
      </c>
      <c r="DL85" s="42">
        <f>IF(C85="","",SUMIFS('Planificación 2026-1'!R:R,'Planificación 2026-1'!W:W,C85,'Planificación 2026-1'!E:E,"FILIAL",'Planificación 2026-1'!X:X,"HIBRIDO PRESENCIAL"))</f>
        <v>0</v>
      </c>
      <c r="DM85" s="81" t="str">
        <f t="shared" si="20"/>
        <v/>
      </c>
      <c r="DN85" s="78">
        <f>IF(C85="","",SUMIFS('Planificación 2026-1'!R:R,'Planificación 2026-1'!W:W,C85,'Planificación 2026-1'!E:E,"SUNAMPE",'Planificación 2026-1'!X:X,"VIRTUAL"))</f>
        <v>0</v>
      </c>
      <c r="DO85" s="42">
        <f>IF(C85="","",SUMIFS('Planificación 2026-1'!R:R,'Planificación 2026-1'!W:W,C85,'Planificación 2026-1'!E:E,"SUNAMPE",'Planificación 2026-1'!X:X,"PRESENCIAL"))</f>
        <v>0</v>
      </c>
      <c r="DP85" s="81" t="str">
        <f t="shared" si="21"/>
        <v/>
      </c>
      <c r="DQ85" s="78">
        <f>IF(C85="","",SUMIFS('Planificación 2026-1'!R:R,'Planificación 2026-1'!W:W,C85,'Planificación 2026-1'!E:E,"HUAURA",'Planificación 2026-1'!X:X,"VIRTUAL"))</f>
        <v>0</v>
      </c>
      <c r="DR85" s="42">
        <f>IF(C85="","",SUMIFS('Planificación 2026-1'!R:R,'Planificación 2026-1'!W:W,C85,'Planificación 2026-1'!E:E,"HUAURA",'Planificación 2026-1'!X:X,"PRESENCIAL"))</f>
        <v>0</v>
      </c>
      <c r="DS85" s="48">
        <f>SUMIFS('Planificación 2026-1'!R:R,'Planificación 2026-1'!W:W,C85,'Planificación 2026-1'!E:E,"PRINCIPAL",'Planificación 2026-1'!X:X,"VIRTUAL",'Planificación 2026-1'!H:H,"&gt;2")</f>
        <v>6</v>
      </c>
      <c r="DT85" s="48">
        <f>SUMIFS('Planificación 2026-1'!R:R,'Planificación 2026-1'!W:W,C85,'Planificación 2026-1'!E:E,"PRINCIPAL",'Planificación 2026-1'!X:X,"&lt;&gt;VIRTUAL",'Planificación 2026-1'!H:H,"&gt;2")</f>
        <v>0</v>
      </c>
      <c r="DU85" s="48">
        <f>SUMIFS('Planificación 2026-1'!R:R,'Planificación 2026-1'!W:W,C85,'Planificación 2026-1'!E:E,"SUNAMPE",'Planificación 2026-1'!X:X,"VIRTUAL",'Planificación 2026-1'!H:H,"&gt;2")</f>
        <v>0</v>
      </c>
      <c r="DV85" s="48">
        <f>SUMIFS('Planificación 2026-1'!R:R,'Planificación 2026-1'!W:W,C85,'Planificación 2026-1'!E:E,"SUNAMPE",'Planificación 2026-1'!X:X,"&lt;&gt;VIRTUAL",'Planificación 2026-1'!H:H,"&gt;2")</f>
        <v>0</v>
      </c>
      <c r="DW85" s="48">
        <f>SUMIFS('Planificación 2026-1'!R:R,'Planificación 2026-1'!W:W,C85,'Planificación 2026-1'!E:E,"FILIAL",'Planificación 2026-1'!X:X,"VIRTUAL",'Planificación 2026-1'!H:H,"&gt;2")</f>
        <v>0</v>
      </c>
      <c r="DX85" s="48">
        <f>SUMIFS('Planificación 2026-1'!R:R,'Planificación 2026-1'!W:W,C85,'Planificación 2026-1'!E:E,"FILIAL",'Planificación 2026-1'!X:X,"&lt;&gt;VIRTUAL",'Planificación 2026-1'!H:H,"&gt;2")</f>
        <v>4</v>
      </c>
      <c r="DY85" s="48">
        <f>SUMIFS('Planificación 2026-1'!R:R,'Planificación 2026-1'!W:W,C85,'Planificación 2026-1'!E:E,"PORUMA",'Planificación 2026-1'!X:X,"VIRTUAL",'Planificación 2026-1'!H:H,"&gt;2")</f>
        <v>0</v>
      </c>
      <c r="DZ85" s="48">
        <f>SUMIFS('Planificación 2026-1'!R:R,'Planificación 2026-1'!W:W,C85,'Planificación 2026-1'!E:E,"PORUMA",'Planificación 2026-1'!X:X,"&lt;&gt;VIRTUAL",'Planificación 2026-1'!H:H,"&gt;2")</f>
        <v>0</v>
      </c>
      <c r="EA85" s="48">
        <f>SUMIFS('Planificación 2026-1'!R:R,'Planificación 2026-1'!W:W,C85,'Planificación 2026-1'!E:E,"HUAURA",'Planificación 2026-1'!X:X,"VIRTUAL",'Planificación 2026-1'!H:H,"&gt;2")</f>
        <v>0</v>
      </c>
      <c r="EB85" s="48">
        <f>SUMIFS('Planificación 2026-1'!R:R,'Planificación 2026-1'!W:W,C85,'Planificación 2026-1'!E:E,"HUAURA",'Planificación 2026-1'!X:X,"&lt;&gt;VIRTUAL",'Planificación 2026-1'!H:H,"&gt;2")</f>
        <v>0</v>
      </c>
      <c r="EC85" s="48">
        <f>SUMIFS('Planificación 2026-1'!R:R,'Planificación 2026-1'!W:W,C85,'Planificación 2026-1'!E:E,"PRINCIPAL",'Planificación 2026-1'!X:X,"VIRTUAL",'Planificación 2026-1'!H:H,"&lt;3")</f>
        <v>0</v>
      </c>
      <c r="ED85" s="48">
        <f>SUMIFS('Planificación 2026-1'!R:R,'Planificación 2026-1'!W:W,C85,'Planificación 2026-1'!E:E,"PRINCIPAL",'Planificación 2026-1'!X:X,"&lt;&gt;VIRTUAL",'Planificación 2026-1'!H:H,"&lt;3")</f>
        <v>0</v>
      </c>
      <c r="EE85" s="48">
        <f>SUMIFS('Planificación 2026-1'!R:R,'Planificación 2026-1'!W:W,C85,'Planificación 2026-1'!E:E,"SUNAMPE",'Planificación 2026-1'!X:X,"VIRTUAL",'Planificación 2026-1'!H:H,"&lt;3")</f>
        <v>0</v>
      </c>
      <c r="EF85" s="48">
        <f>SUMIFS('Planificación 2026-1'!R:R,'Planificación 2026-1'!W:W,C85,'Planificación 2026-1'!E:E,"SUNAMPE",'Planificación 2026-1'!X:X,"&lt;&gt;VIRTUAL",'Planificación 2026-1'!H:H,"&lt;3")</f>
        <v>0</v>
      </c>
      <c r="EG85" s="48">
        <f>SUMIFS('Planificación 2026-1'!R:R,'Planificación 2026-1'!W:W,C85,'Planificación 2026-1'!E:E,"FILIAL",'Planificación 2026-1'!X:X,"VIRTUAL",'Planificación 2026-1'!H:H,"&lt;3")</f>
        <v>0</v>
      </c>
      <c r="EH85" s="48">
        <f>SUMIFS('Planificación 2026-1'!R:R,'Planificación 2026-1'!W:W,C85,'Planificación 2026-1'!E:E,"FILIAL",'Planificación 2026-1'!X:X,"&lt;&gt;VIRTUAL",'Planificación 2026-1'!H:H,"&lt;3")</f>
        <v>4</v>
      </c>
      <c r="EI85" s="48">
        <f>SUMIFS('Planificación 2026-1'!R:R,'Planificación 2026-1'!W:W,C85,'Planificación 2026-1'!E:E,"PORUMA",'Planificación 2026-1'!X:X,"VIRTUAL",'Planificación 2026-1'!H:H,"&lt;3")</f>
        <v>0</v>
      </c>
      <c r="EJ85" s="48">
        <f>SUMIFS('Planificación 2026-1'!R:R,'Planificación 2026-1'!W:W,C85,'Planificación 2026-1'!E:E,"PORUMA",'Planificación 2026-1'!X:X,"&lt;&gt;VIRTUAL",'Planificación 2026-1'!H:H,"&lt;3")</f>
        <v>0</v>
      </c>
      <c r="EK85" s="48">
        <f>SUMIFS('Planificación 2026-1'!R:R,'Planificación 2026-1'!W:W,C85,'Planificación 2026-1'!E:E,"HUAURA",'Planificación 2026-1'!X:X,"VIRTUAL",'Planificación 2026-1'!H:H,"&lt;3")</f>
        <v>0</v>
      </c>
      <c r="EL85" s="48">
        <f>SUMIFS('Planificación 2026-1'!R:R,'Planificación 2026-1'!W:W,C85,'Planificación 2026-1'!E:E,"HUAURA",'Planificación 2026-1'!X:X,"&lt;&gt;VIRTUAL",'Planificación 2026-1'!H:H,"&lt;3")</f>
        <v>0</v>
      </c>
      <c r="EM85" s="48">
        <f t="shared" si="22"/>
        <v>8</v>
      </c>
      <c r="EN85" s="48">
        <f t="shared" si="23"/>
        <v>0</v>
      </c>
      <c r="EO85" s="48">
        <f t="shared" si="24"/>
        <v>0</v>
      </c>
      <c r="EP85" s="48">
        <f t="shared" si="25"/>
        <v>6</v>
      </c>
      <c r="EQ85" s="48">
        <f t="shared" si="26"/>
        <v>0</v>
      </c>
      <c r="ER85" s="48"/>
      <c r="ES85" s="48">
        <f t="shared" si="27"/>
        <v>6</v>
      </c>
      <c r="ET85" s="48">
        <f t="shared" si="28"/>
        <v>8</v>
      </c>
      <c r="EU85" s="48" t="b">
        <f t="shared" si="29"/>
        <v>1</v>
      </c>
      <c r="EV85" s="48" t="str">
        <f t="shared" si="30"/>
        <v>SEDE-FILIAL</v>
      </c>
      <c r="EW85" s="48" t="str">
        <f t="shared" si="31"/>
        <v>MAS PRESENCIAL</v>
      </c>
    </row>
    <row r="86" spans="1:153" x14ac:dyDescent="0.3">
      <c r="A86" s="53"/>
      <c r="B86" s="383">
        <v>83</v>
      </c>
      <c r="C86" s="107" t="s">
        <v>94</v>
      </c>
      <c r="D86" s="82">
        <f>SUMIF('Planificación 2026-1'!W:W,C86,'Planificación 2026-1'!R:R)</f>
        <v>36</v>
      </c>
      <c r="E86" s="384" t="s">
        <v>341</v>
      </c>
      <c r="F86" s="107" t="s">
        <v>430</v>
      </c>
      <c r="G86" s="107" t="s">
        <v>431</v>
      </c>
      <c r="H86" s="107" t="s">
        <v>438</v>
      </c>
      <c r="I86" s="77" t="str">
        <f>IF(SUM(COUNTIFS('Planificación 2026-1'!E:E,"PRINCIPAL",'Planificación 2026-1'!W:W,C86,'Planificación 2026-1'!G:G,"AF"))&gt;0,"P01"," ")</f>
        <v xml:space="preserve"> </v>
      </c>
      <c r="J86" s="78" t="str">
        <f>IF(SUM(COUNTIFS('Planificación 2026-1'!E:E,"PRINCIPAL",'Planificación 2026-1'!W:W,C86,'Planificación 2026-1'!G:G,"EN"))&gt;0,"P02"," ")</f>
        <v xml:space="preserve"> </v>
      </c>
      <c r="K86" s="78" t="str">
        <f>IF(SUM(COUNTIFS('Planificación 2026-1'!E:E,"PRINCIPAL",'Planificación 2026-1'!W:W,C86,'Planificación 2026-1'!G:G,"IS"))&gt;0,"P03"," ")</f>
        <v xml:space="preserve"> </v>
      </c>
      <c r="L86" s="78" t="str">
        <f>IF(SUM(COUNTIFS('Planificación 2026-1'!E:E,"PRINCIPAL",'Planificación 2026-1'!W:W,C86,'Planificación 2026-1'!G:G,"PS"))&gt;0,"P04"," ")</f>
        <v xml:space="preserve"> </v>
      </c>
      <c r="M86" s="78"/>
      <c r="N86" s="78" t="str">
        <f>IF(SUM(COUNTIFS('Planificación 2026-1'!E:E,"PRINCIPAL",'Planificación 2026-1'!W:W,C86,'Planificación 2026-1'!G:G,"IN"))&gt;0,"P06"," ")</f>
        <v xml:space="preserve"> </v>
      </c>
      <c r="O86" s="78" t="str">
        <f>IF(SUM(COUNTIFS('Planificación 2026-1'!E:E,"PRINCIPAL",'Planificación 2026-1'!W:W,C86,'Planificación 2026-1'!G:G,"CA"))&gt;0,"P07"," ")</f>
        <v xml:space="preserve"> </v>
      </c>
      <c r="P86" s="78" t="str">
        <f>IF(SUM(COUNTIFS('Planificación 2026-1'!E:E,"PRINCIPAL",'Planificación 2026-1'!W:W,C86,'Planificación 2026-1'!G:G,"DE"))&gt;0,"P08"," ")</f>
        <v xml:space="preserve"> </v>
      </c>
      <c r="Q86" s="78" t="str">
        <f>IF(SUM(COUNTIFS('Planificación 2026-1'!E:E,"PRINCIPAL",'Planificación 2026-1'!W:W,C86,'Planificación 2026-1'!G:G,"OB"))&gt;0,"P09"," ")</f>
        <v>P09</v>
      </c>
      <c r="R86" s="78" t="str">
        <f>IF(SUM(COUNTIFS('Planificación 2026-1'!E:E,"PRINCIPAL",'Planificación 2026-1'!W:W,C86,'Planificación 2026-1'!G:G,"MH"))&gt;0,"P31"," ")</f>
        <v xml:space="preserve"> </v>
      </c>
      <c r="S86" s="78" t="str">
        <f>IF(SUM(COUNTIFS('Planificación 2026-1'!E:E,"PRINCIPAL",'Planificación 2026-1'!W:W,C86,'Planificación 2026-1'!G:G,"IC"))&gt;0,"P32"," ")</f>
        <v xml:space="preserve"> </v>
      </c>
      <c r="T86" s="78" t="str">
        <f>IF(SUM(COUNTIFS('Planificación 2026-1'!E:E,"PRINCIPAL",'Planificación 2026-1'!W:W,C86,'Planificación 2026-1'!G:G,"AR"))&gt;0,"P34"," ")</f>
        <v xml:space="preserve"> </v>
      </c>
      <c r="U86" s="78" t="str">
        <f>IF(SUM(COUNTIFS('Planificación 2026-1'!E:E,"PRINCIPAL",'Planificación 2026-1'!W:W,C86,'Planificación 2026-1'!G:G,"T1"))&gt;0,"P35"," ")</f>
        <v xml:space="preserve"> </v>
      </c>
      <c r="V86" s="78" t="str">
        <f>IF(SUM(COUNTIFS('Planificación 2026-1'!E:E,"PRINCIPAL",'Planificación 2026-1'!W:W,C86,'Planificación 2026-1'!G:G,"T3"))&gt;0,"P36"," ")</f>
        <v xml:space="preserve"> </v>
      </c>
      <c r="W86" s="78" t="str">
        <f>IF(SUM(COUNTIFS('Planificación 2026-1'!E:E,"PRINCIPAL",'Planificación 2026-1'!W:W,C86,'Planificación 2026-1'!G:G,"T2"))&gt;0,"P37"," ")</f>
        <v xml:space="preserve"> </v>
      </c>
      <c r="X86" s="78" t="str">
        <f>IF(SUM(COUNTIFS('Planificación 2026-1'!E:E,"PRINCIPAL",'Planificación 2026-1'!W:W,C86,'Planificación 2026-1'!G:G,"AE"))&gt;0,"P38"," ")</f>
        <v xml:space="preserve"> </v>
      </c>
      <c r="Y86" s="78" t="str">
        <f>IF(SUM(COUNTIFS('Planificación 2026-1'!E:E,"PRINCIPAL",'Planificación 2026-1'!W:W,C86,'Planificación 2026-1'!G:G,"T4"))&gt;0,"P55"," ")</f>
        <v xml:space="preserve"> </v>
      </c>
      <c r="Z86" s="78" t="str">
        <f>IF(SUM(COUNTIFS('Planificación 2026-1'!E:E,"FILIAL",'Planificación 2026-1'!W:W,C86,'Planificación 2026-1'!G:G,"AF"))&gt;0," P01"," ")</f>
        <v xml:space="preserve"> </v>
      </c>
      <c r="AA86" s="78" t="str">
        <f>IF(SUM(COUNTIFS('Planificación 2026-1'!E:E,"FILIAL",'Planificación 2026-1'!W:W,C86,'Planificación 2026-1'!G:G,"EN"))&gt;0,"P02"," ")</f>
        <v xml:space="preserve"> </v>
      </c>
      <c r="AB86" s="78" t="str">
        <f>IF(SUM(COUNTIFS('Planificación 2026-1'!E:E,"FILIAL",'Planificación 2026-1'!W:W,C86,'Planificación 2026-1'!G:G,"IS"))&gt;0,"P03"," ")</f>
        <v xml:space="preserve"> </v>
      </c>
      <c r="AC86" s="78" t="str">
        <f>IF(SUM(COUNTIFS('Planificación 2026-1'!E:E,"FILIAL",'Planificación 2026-1'!W:W,C86,'Planificación 2026-1'!G:G,"PS"))&gt;0,"P04"," ")</f>
        <v xml:space="preserve"> </v>
      </c>
      <c r="AD86" s="78"/>
      <c r="AE86" s="78" t="str">
        <f>IF(SUM(COUNTIFS('Planificación 2026-1'!E:E,"FILIAL",'Planificación 2026-1'!W:W,C86,'Planificación 2026-1'!G:G,"IN"))&gt;0,"P06"," ")</f>
        <v xml:space="preserve"> </v>
      </c>
      <c r="AF86" s="78" t="str">
        <f>IF(SUM(COUNTIFS('Planificación 2026-1'!E:E,"FILIAL",'Planificación 2026-1'!W:W,C86,'Planificación 2026-1'!G:G,"CA"))&gt;0,"P07"," ")</f>
        <v xml:space="preserve"> </v>
      </c>
      <c r="AG86" s="78" t="str">
        <f>IF(SUM(COUNTIFS('Planificación 2026-1'!E:E,"FILIAL",'Planificación 2026-1'!W:W,C86,'Planificación 2026-1'!G:G,"DE"))&gt;0,"P08"," ")</f>
        <v xml:space="preserve"> </v>
      </c>
      <c r="AH86" s="78" t="str">
        <f>IF(SUM(COUNTIFS('Planificación 2026-1'!E:E,"FILIAL",'Planificación 2026-1'!W:W,C86,'Planificación 2026-1'!G:G,"OB"))&gt;0,"P09"," ")</f>
        <v xml:space="preserve"> </v>
      </c>
      <c r="AI86" s="78" t="str">
        <f>IF(SUM(COUNTIFS('Planificación 2026-1'!E:E,"FILIAL",'Planificación 2026-1'!W:W,C86,'Planificación 2026-1'!G:G,"MH"))&gt;0,"P31"," ")</f>
        <v xml:space="preserve"> </v>
      </c>
      <c r="AJ86" s="78" t="str">
        <f>IF(SUM(COUNTIFS('Planificación 2026-1'!E:E,"FILIAL",'Planificación 2026-1'!W:W,C86,'Planificación 2026-1'!G:G,"IC"))&gt;0,"P32"," ")</f>
        <v xml:space="preserve"> </v>
      </c>
      <c r="AK86" s="78" t="str">
        <f>IF(SUM(COUNTIFS('Planificación 2026-1'!E:E,"FILIAL",'Planificación 2026-1'!W:W,C86,'Planificación 2026-1'!G:G,"AR"))&gt;0,"P34"," ")</f>
        <v xml:space="preserve"> </v>
      </c>
      <c r="AL86" s="78" t="str">
        <f>IF(SUM(COUNTIFS('Planificación 2026-1'!E:E,"FILIAL",'Planificación 2026-1'!W:W,C86,'Planificación 2026-1'!G:G,"T1"))&gt;0,"P35"," ")</f>
        <v xml:space="preserve"> </v>
      </c>
      <c r="AM86" s="78" t="str">
        <f>IF(SUM(COUNTIFS('Planificación 2026-1'!E:E,"FILIAL",'Planificación 2026-1'!W:W,C86,'Planificación 2026-1'!G:G,"T3"))&gt;0,"P36"," ")</f>
        <v xml:space="preserve"> </v>
      </c>
      <c r="AN86" s="78" t="str">
        <f>IF(SUM(COUNTIFS('Planificación 2026-1'!E:E,"FILIAL",'Planificación 2026-1'!W:W,C86,'Planificación 2026-1'!G:G,"T2"))&gt;0,"P37"," ")</f>
        <v xml:space="preserve"> </v>
      </c>
      <c r="AO86" s="78" t="str">
        <f>IF(SUM(COUNTIFS('Planificación 2026-1'!E:E,"FILIAL",'Planificación 2026-1'!W:W,C86,'Planificación 2026-1'!G:G,"AE"))&gt;0,"P38"," ")</f>
        <v xml:space="preserve"> </v>
      </c>
      <c r="AP86" s="78" t="str">
        <f>IF(SUM(COUNTIFS('Planificación 2026-1'!E:E,"FILIAL",'Planificación 2026-1'!W:W,C86,'Planificación 2026-1'!G:G,"T4"))&gt;0,"P55"," ")</f>
        <v xml:space="preserve"> </v>
      </c>
      <c r="AQ86" s="78" t="str">
        <f>IF(SUM(COUNTIFS('Planificación 2026-1'!E:E,"SUNAMPE",'Planificación 2026-1'!W:W,C86,'Planificación 2026-1'!G:G,"AF"))&gt;0," P01"," ")</f>
        <v xml:space="preserve"> </v>
      </c>
      <c r="AR86" s="78" t="str">
        <f>IF(SUM(COUNTIFS('Planificación 2026-1'!E:E,"SUNAMPE",'Planificación 2026-1'!W:W,C86,'Planificación 2026-1'!G:G,"EN"))&gt;0,"P02"," ")</f>
        <v xml:space="preserve"> </v>
      </c>
      <c r="AS86" s="78" t="str">
        <f>IF(SUM(COUNTIFS('Planificación 2026-1'!E:E,"SUNAMPE",'Planificación 2026-1'!W:W,C86,'Planificación 2026-1'!G:G,"IS"))&gt;0,"P03"," ")</f>
        <v xml:space="preserve"> </v>
      </c>
      <c r="AT86" s="78" t="str">
        <f>IF(SUM(COUNTIFS('Planificación 2026-1'!E:E,"SUNAMPE",'Planificación 2026-1'!W:W,C86,'Planificación 2026-1'!G:G,"PS"))&gt;0,"P04"," ")</f>
        <v xml:space="preserve"> </v>
      </c>
      <c r="AU86" s="78"/>
      <c r="AV86" s="78" t="str">
        <f>IF(SUM(COUNTIFS('Planificación 2026-1'!E:E,"SUNAMPE",'Planificación 2026-1'!W:W,C86,'Planificación 2026-1'!G:G,"IN"))&gt;0,"P06"," ")</f>
        <v xml:space="preserve"> </v>
      </c>
      <c r="AW86" s="78" t="str">
        <f>IF(SUM(COUNTIFS('Planificación 2026-1'!E:E,"SUNAMPE",'Planificación 2026-1'!W:W,C86,'Planificación 2026-1'!G:G,"CA"))&gt;0,"P07"," ")</f>
        <v xml:space="preserve"> </v>
      </c>
      <c r="AX86" s="78" t="str">
        <f>IF(SUM(COUNTIFS('Planificación 2026-1'!E:E,"SUNAMPE",'Planificación 2026-1'!W:W,C86,'Planificación 2026-1'!G:G,"DE"))&gt;0,"P08"," ")</f>
        <v xml:space="preserve"> </v>
      </c>
      <c r="AY86" s="78" t="str">
        <f>IF(SUM(COUNTIFS('Planificación 2026-1'!E:E,"SUNAMPE",'Planificación 2026-1'!W:W,C86,'Planificación 2026-1'!G:G,"OB"))&gt;0,"P09"," ")</f>
        <v xml:space="preserve"> </v>
      </c>
      <c r="AZ86" s="78" t="str">
        <f>IF(SUM(COUNTIFS('Planificación 2026-1'!E:E,"SUNAMPE",'Planificación 2026-1'!W:W,C86,'Planificación 2026-1'!G:G,"MH"))&gt;0,"P31"," ")</f>
        <v xml:space="preserve"> </v>
      </c>
      <c r="BA86" s="78" t="str">
        <f>IF(SUM(COUNTIFS('Planificación 2026-1'!E:E,"SUNAMPE",'Planificación 2026-1'!W:W,C86,'Planificación 2026-1'!G:G,"IC"))&gt;0,"P32"," ")</f>
        <v xml:space="preserve"> </v>
      </c>
      <c r="BB86" s="78" t="str">
        <f>IF(SUM(COUNTIFS('Planificación 2026-1'!E:E,"SUNAMPE",'Planificación 2026-1'!W:W,C86,'Planificación 2026-1'!G:G,"AR"))&gt;0,"P34"," ")</f>
        <v xml:space="preserve"> </v>
      </c>
      <c r="BC86" s="78" t="str">
        <f>IF(SUM(COUNTIFS('Planificación 2026-1'!E:E,"SUNAMPE",'Planificación 2026-1'!W:W,C86,'Planificación 2026-1'!G:G,"T1"))&gt;0,"P35"," ")</f>
        <v xml:space="preserve"> </v>
      </c>
      <c r="BD86" s="78" t="str">
        <f>IF(SUM(COUNTIFS('Planificación 2026-1'!E:E,"SUNAMPE",'Planificación 2026-1'!W:W,C86,'Planificación 2026-1'!G:G,"T3"))&gt;0,"P36"," ")</f>
        <v xml:space="preserve"> </v>
      </c>
      <c r="BE86" s="78" t="str">
        <f>IF(SUM(COUNTIFS('Planificación 2026-1'!E:E,"SUNAMPE",'Planificación 2026-1'!W:W,C86,'Planificación 2026-1'!G:G,"T2"))&gt;0,"P37"," ")</f>
        <v xml:space="preserve"> </v>
      </c>
      <c r="BF86" s="78" t="str">
        <f>IF(SUM(COUNTIFS('Planificación 2026-1'!E:E,"SUNAMPE",'Planificación 2026-1'!W:W,C86,'Planificación 2026-1'!G:G,"AE"))&gt;0,"P38"," ")</f>
        <v xml:space="preserve"> </v>
      </c>
      <c r="BG86" s="78" t="str">
        <f>IF(SUM(COUNTIFS('Planificación 2026-1'!E:E,"SUNAMPE",'Planificación 2026-1'!W:W,C86,'Planificación 2026-1'!G:G,"T4"))&gt;0,"P55"," ")</f>
        <v xml:space="preserve"> </v>
      </c>
      <c r="BH86" s="78" t="str">
        <f>IF(SUM(COUNTIFS('Planificación 2026-1'!E:E,"HUAURA",'Planificación 2026-1'!W:W,C86,'Planificación 2026-1'!G:G,"AF"))&gt;0," P01"," ")</f>
        <v xml:space="preserve"> </v>
      </c>
      <c r="BI86" s="78" t="str">
        <f>IF(SUM(COUNTIFS('Planificación 2026-1'!E:E,"HUAURA",'Planificación 2026-1'!W:W,C86,'Planificación 2026-1'!G:G,"EN"))&gt;0,"P02"," ")</f>
        <v xml:space="preserve"> </v>
      </c>
      <c r="BJ86" s="78" t="str">
        <f>IF(SUM(COUNTIFS('Planificación 2026-1'!E:E,"HUAURA",'Planificación 2026-1'!W:W,C86,'Planificación 2026-1'!G:G,"IS"))&gt;0,"P03"," ")</f>
        <v xml:space="preserve"> </v>
      </c>
      <c r="BK86" s="78" t="str">
        <f>IF(SUM(COUNTIFS('Planificación 2026-1'!E:E,"HUAURA",'Planificación 2026-1'!W:W,C86,'Planificación 2026-1'!G:G,"PS"))&gt;0,"P04"," ")</f>
        <v xml:space="preserve"> </v>
      </c>
      <c r="BL86" s="78"/>
      <c r="BM86" s="78" t="str">
        <f>IF(SUM(COUNTIFS('Planificación 2026-1'!E:E,"HUAURA",'Planificación 2026-1'!W:W,C86,'Planificación 2026-1'!G:G,"IN"))&gt;0,"P06"," ")</f>
        <v xml:space="preserve"> </v>
      </c>
      <c r="BN86" s="78" t="str">
        <f>IF(SUM(COUNTIFS('Planificación 2026-1'!E:E,"HUAURA",'Planificación 2026-1'!W:W,C86,'Planificación 2026-1'!G:G,"CA"))&gt;0,"P07"," ")</f>
        <v xml:space="preserve"> </v>
      </c>
      <c r="BO86" s="78" t="str">
        <f>IF(SUM(COUNTIFS('Planificación 2026-1'!E:E,"HUAURA",'Planificación 2026-1'!W:W,C86,'Planificación 2026-1'!G:G,"DE"))&gt;0,"P08"," ")</f>
        <v xml:space="preserve"> </v>
      </c>
      <c r="BP86" s="78" t="str">
        <f>IF(SUM(COUNTIFS('Planificación 2026-1'!E:E,"HUAURA",'Planificación 2026-1'!W:W,C86,'Planificación 2026-1'!G:G,"OB"))&gt;0,"P09"," ")</f>
        <v xml:space="preserve"> </v>
      </c>
      <c r="BQ86" s="78" t="str">
        <f>IF(SUM(COUNTIFS('Planificación 2026-1'!E:E,"HUAURA",'Planificación 2026-1'!W:W,C86,'Planificación 2026-1'!G:G,"MH"))&gt;0,"P31"," ")</f>
        <v xml:space="preserve"> </v>
      </c>
      <c r="BR86" s="78" t="str">
        <f>IF(SUM(COUNTIFS('Planificación 2026-1'!E:E,"HUAURA",'Planificación 2026-1'!W:W,C86,'Planificación 2026-1'!G:G,"IC"))&gt;0,"P32"," ")</f>
        <v xml:space="preserve"> </v>
      </c>
      <c r="BS86" s="78" t="str">
        <f>IF(SUM(COUNTIFS('Planificación 2026-1'!E:E,"HUAURA",'Planificación 2026-1'!W:W,C86,'Planificación 2026-1'!G:G,"AR"))&gt;0,"P34"," ")</f>
        <v xml:space="preserve"> </v>
      </c>
      <c r="BT86" s="78" t="str">
        <f>IF(SUM(COUNTIFS('Planificación 2026-1'!E:E,"HUAURA",'Planificación 2026-1'!W:W,C86,'Planificación 2026-1'!G:G,"T1"))&gt;0,"P35"," ")</f>
        <v xml:space="preserve"> </v>
      </c>
      <c r="BU86" s="78" t="str">
        <f>IF(SUM(COUNTIFS('Planificación 2026-1'!E:E,"HUAURA",'Planificación 2026-1'!W:W,C86,'Planificación 2026-1'!G:G,"T3"))&gt;0,"P36"," ")</f>
        <v xml:space="preserve"> </v>
      </c>
      <c r="BV86" s="78" t="str">
        <f>IF(SUM(COUNTIFS('Planificación 2026-1'!E:E,"HUAURA",'Planificación 2026-1'!W:W,C86,'Planificación 2026-1'!G:G,"T2"))&gt;0,"P37"," ")</f>
        <v xml:space="preserve"> </v>
      </c>
      <c r="BW86" s="78" t="str">
        <f>IF(SUM(COUNTIFS('Planificación 2026-1'!E:E,"HUAURA",'Planificación 2026-1'!W:W,C86,'Planificación 2026-1'!G:G,"AE"))&gt;0,"P38"," ")</f>
        <v xml:space="preserve"> </v>
      </c>
      <c r="BX86" s="78" t="str">
        <f>IF(SUM(COUNTIFS('Planificación 2026-1'!E:E,"HUAURA",'Planificación 2026-1'!W:W,C86,'Planificación 2026-1'!G:G,"T4"))&gt;0,"P55"," ")</f>
        <v xml:space="preserve"> </v>
      </c>
      <c r="BY86" s="79">
        <f>SUMIFS('Planificación 2026-1'!R:R,'Planificación 2026-1'!W:W,C86,'Planificación 2026-1'!G:G,"AF",'Planificación 2026-1'!H:H,"&gt;2")</f>
        <v>0</v>
      </c>
      <c r="BZ86" s="79">
        <f>SUMIFS('Planificación 2026-1'!R:R,'Planificación 2026-1'!W:W,C86,'Planificación 2026-1'!G:G,"EN",'Planificación 2026-1'!H:H,"&gt;2")</f>
        <v>0</v>
      </c>
      <c r="CA86" s="79">
        <f>SUMIFS('Planificación 2026-1'!R:R,'Planificación 2026-1'!W:W,C86,'Planificación 2026-1'!G:G,"IS",'Planificación 2026-1'!H:H,"&gt;2")</f>
        <v>0</v>
      </c>
      <c r="CB86" s="79">
        <f>SUMIFS('Planificación 2026-1'!R:R,'Planificación 2026-1'!W:W,C86,'Planificación 2026-1'!G:G,"PS",'Planificación 2026-1'!H:H,"&gt;2")</f>
        <v>0</v>
      </c>
      <c r="CC86" s="79">
        <f>SUMIFS('Planificación 2026-1'!R:R,'Planificación 2026-1'!W:W,C86,'Planificación 2026-1'!G:G,"IN",'Planificación 2026-1'!H:H,"&gt;2")</f>
        <v>0</v>
      </c>
      <c r="CD86" s="79">
        <f>SUMIFS('Planificación 2026-1'!R:R,'Planificación 2026-1'!W:W,C86,'Planificación 2026-1'!G:G,"CA",'Planificación 2026-1'!H:H,"&gt;2")</f>
        <v>0</v>
      </c>
      <c r="CE86" s="79">
        <f>SUMIFS('Planificación 2026-1'!R:R,'Planificación 2026-1'!W:W,C86,'Planificación 2026-1'!G:G,"DE",'Planificación 2026-1'!H:H,"&gt;2")</f>
        <v>0</v>
      </c>
      <c r="CF86" s="79">
        <f>SUMIFS('Planificación 2026-1'!R:R,'Planificación 2026-1'!W:W,C86,'Planificación 2026-1'!G:G,"OB",'Planificación 2026-1'!H:H,"&gt;2")</f>
        <v>36</v>
      </c>
      <c r="CG86" s="79">
        <f>SUMIFS('Planificación 2026-1'!R:R,'Planificación 2026-1'!W:W,C86,'Planificación 2026-1'!G:G,"MH",'Planificación 2026-1'!H:H,"&gt;2")</f>
        <v>0</v>
      </c>
      <c r="CH86" s="79">
        <f>SUMIFS('Planificación 2026-1'!R:R,'Planificación 2026-1'!W:W,C86,'Planificación 2026-1'!G:G,"IC",'Planificación 2026-1'!H:H,"&gt;2")</f>
        <v>0</v>
      </c>
      <c r="CI86" s="79">
        <f>SUMIFS('Planificación 2026-1'!R:R,'Planificación 2026-1'!W:W,C86,'Planificación 2026-1'!G:G,"AR",'Planificación 2026-1'!H:H,"&gt;2")</f>
        <v>0</v>
      </c>
      <c r="CJ86" s="79">
        <f>SUMIFS('Planificación 2026-1'!R:R,'Planificación 2026-1'!W:W,C86,'Planificación 2026-1'!G:G,"T1",'Planificación 2026-1'!H:H,"&gt;2")</f>
        <v>0</v>
      </c>
      <c r="CK86" s="79">
        <f>SUMIFS('Planificación 2026-1'!R:R,'Planificación 2026-1'!W:W,C86,'Planificación 2026-1'!G:G,"T3",'Planificación 2026-1'!H:H,"&gt;2")</f>
        <v>0</v>
      </c>
      <c r="CL86" s="79">
        <f>SUMIFS('Planificación 2026-1'!R:R,'Planificación 2026-1'!W:W,C86,'Planificación 2026-1'!G:G,"T2",'Planificación 2026-1'!H:H,"&gt;2")</f>
        <v>0</v>
      </c>
      <c r="CM86" s="79">
        <f>SUMIFS('Planificación 2026-1'!R:R,'Planificación 2026-1'!W:W,C86,'Planificación 2026-1'!G:G,"AE",'Planificación 2026-1'!H:H,"&gt;2")</f>
        <v>0</v>
      </c>
      <c r="CN86" s="79">
        <f>SUMIFS('Planificación 2026-1'!R:R,'Planificación 2026-1'!W:W,C86,'Planificación 2026-1'!G:G,"T4",'Planificación 2026-1'!H:H,"&gt;2")</f>
        <v>0</v>
      </c>
      <c r="CO86" s="79">
        <f>SUMIFS('Planificación 2026-1'!R:R,'Planificación 2026-1'!W:W,C86,'Planificación 2026-1'!G:G,"AF",'Planificación 2026-1'!H:H,"&lt;3")</f>
        <v>0</v>
      </c>
      <c r="CP86" s="79">
        <f>SUMIFS('Planificación 2026-1'!R:R,'Planificación 2026-1'!W:W,C86,'Planificación 2026-1'!G:G,"EN",'Planificación 2026-1'!H:H,"&lt;3")</f>
        <v>0</v>
      </c>
      <c r="CQ86" s="79">
        <f>SUMIFS('Planificación 2026-1'!R:R,'Planificación 2026-1'!W:W,C86,'Planificación 2026-1'!G:G,"IS",'Planificación 2026-1'!H:H,"&lt;3")</f>
        <v>0</v>
      </c>
      <c r="CR86" s="79">
        <f>SUMIFS('Planificación 2026-1'!R:R,'Planificación 2026-1'!W:W,C86,'Planificación 2026-1'!G:G,"PS",'Planificación 2026-1'!H:H,"&lt;3")</f>
        <v>0</v>
      </c>
      <c r="CS86" s="79">
        <f>SUMIFS('Planificación 2026-1'!R:R,'Planificación 2026-1'!W:W,C86,'Planificación 2026-1'!G:G,"IN",'Planificación 2026-1'!H:H,"&lt;3")</f>
        <v>0</v>
      </c>
      <c r="CT86" s="79">
        <f>SUMIFS('Planificación 2026-1'!R:R,'Planificación 2026-1'!W:W,C86,'Planificación 2026-1'!G:G,"CA",'Planificación 2026-1'!H:H,"&lt;3")</f>
        <v>0</v>
      </c>
      <c r="CU86" s="79">
        <f>SUMIFS('Planificación 2026-1'!R:R,'Planificación 2026-1'!W:W,C86,'Planificación 2026-1'!G:G,"DE",'Planificación 2026-1'!H:H,"&lt;3")</f>
        <v>0</v>
      </c>
      <c r="CV86" s="79">
        <f>SUMIFS('Planificación 2026-1'!R:R,'Planificación 2026-1'!W:W,C86,'Planificación 2026-1'!G:G,"OB",'Planificación 2026-1'!H:H,"&lt;3")</f>
        <v>0</v>
      </c>
      <c r="CW86" s="79">
        <f>SUMIFS('Planificación 2026-1'!R:R,'Planificación 2026-1'!W:W,C86,'Planificación 2026-1'!G:G,"MH",'Planificación 2026-1'!H:H,"&lt;3")</f>
        <v>0</v>
      </c>
      <c r="CX86" s="79">
        <f>SUMIFS('Planificación 2026-1'!R:R,'Planificación 2026-1'!W:W,C86,'Planificación 2026-1'!G:G,"IC",'Planificación 2026-1'!H:H,"&lt;3")</f>
        <v>0</v>
      </c>
      <c r="CY86" s="79">
        <f>SUMIFS('Planificación 2026-1'!R:R,'Planificación 2026-1'!W:W,C86,'Planificación 2026-1'!G:G,"AR",'Planificación 2026-1'!H:H,"&lt;3")</f>
        <v>0</v>
      </c>
      <c r="CZ86" s="79">
        <f>SUMIFS('Planificación 2026-1'!R:R,'Planificación 2026-1'!W:W,C86,'Planificación 2026-1'!G:G,"T1",'Planificación 2026-1'!H:H,"&lt;3")</f>
        <v>0</v>
      </c>
      <c r="DA86" s="79">
        <f>SUMIFS('Planificación 2026-1'!R:R,'Planificación 2026-1'!W:W,C86,'Planificación 2026-1'!G:G,"T3",'Planificación 2026-1'!H:H,"&lt;3")</f>
        <v>0</v>
      </c>
      <c r="DB86" s="79">
        <f>SUMIFS('Planificación 2026-1'!R:R,'Planificación 2026-1'!W:W,C86,'Planificación 2026-1'!G:G,"T2",'Planificación 2026-1'!H:H,"&lt;3")</f>
        <v>0</v>
      </c>
      <c r="DC86" s="79">
        <f>SUMIFS('Planificación 2026-1'!R:R,'Planificación 2026-1'!W:W,C86,'Planificación 2026-1'!G:G,"AE",'Planificación 2026-1'!H:H,"&lt;3")</f>
        <v>0</v>
      </c>
      <c r="DD86" s="79">
        <f>SUMIFS('Planificación 2026-1'!R:R,'Planificación 2026-1'!W:W,C86,'Planificación 2026-1'!G:G,"T4",'Planificación 2026-1'!H:H,"&lt;3")</f>
        <v>0</v>
      </c>
      <c r="DE86" s="78" t="str">
        <f t="shared" si="18"/>
        <v>P09</v>
      </c>
      <c r="DF86" s="30">
        <f>IF(C86="","",SUMIFS('Planificación 2026-1'!R:R,'Planificación 2026-1'!W:W,C86,'Planificación 2026-1'!E:E,"PRINCIPAL",'Planificación 2026-1'!X:X,"VIRTUAL"))</f>
        <v>0</v>
      </c>
      <c r="DG86" s="30">
        <f>IF(C86="","",SUMIFS('Planificación 2026-1'!R:R,'Planificación 2026-1'!W:W,C86,'Planificación 2026-1'!E:E,"PRINCIPAL",'Planificación 2026-1'!X:X,"PRESENCIAL"))</f>
        <v>36</v>
      </c>
      <c r="DH86" s="30">
        <f>IF(C86="","",SUMIFS('Planificación 2026-1'!R:R,'Planificación 2026-1'!W:W,C86,'Planificación 2026-1'!E:E,"PRINCIPAL",'Planificación 2026-1'!X:X,"HIBRIDO PRESENCIAL"))</f>
        <v>0</v>
      </c>
      <c r="DI86" s="78" t="str">
        <f t="shared" si="19"/>
        <v/>
      </c>
      <c r="DJ86" s="78">
        <f>IF(C86="","",SUMIFS('Planificación 2026-1'!R:R,'Planificación 2026-1'!W:W,C86,'Planificación 2026-1'!E:E,"FILIAL",'Planificación 2026-1'!X:X,"VIRTUAL"))</f>
        <v>0</v>
      </c>
      <c r="DK86" s="80">
        <f>IF(C86="","",SUMIFS('Planificación 2026-1'!R:R,'Planificación 2026-1'!W:W,C86,'Planificación 2026-1'!E:E,"FILIAL",'Planificación 2026-1'!X:X,"PRESENCIAL"))</f>
        <v>0</v>
      </c>
      <c r="DL86" s="42">
        <f>IF(C86="","",SUMIFS('Planificación 2026-1'!R:R,'Planificación 2026-1'!W:W,C86,'Planificación 2026-1'!E:E,"FILIAL",'Planificación 2026-1'!X:X,"HIBRIDO PRESENCIAL"))</f>
        <v>0</v>
      </c>
      <c r="DM86" s="81" t="str">
        <f t="shared" si="20"/>
        <v/>
      </c>
      <c r="DN86" s="78">
        <f>IF(C86="","",SUMIFS('Planificación 2026-1'!R:R,'Planificación 2026-1'!W:W,C86,'Planificación 2026-1'!E:E,"SUNAMPE",'Planificación 2026-1'!X:X,"VIRTUAL"))</f>
        <v>0</v>
      </c>
      <c r="DO86" s="42">
        <f>IF(C86="","",SUMIFS('Planificación 2026-1'!R:R,'Planificación 2026-1'!W:W,C86,'Planificación 2026-1'!E:E,"SUNAMPE",'Planificación 2026-1'!X:X,"PRESENCIAL"))</f>
        <v>0</v>
      </c>
      <c r="DP86" s="81" t="str">
        <f t="shared" si="21"/>
        <v/>
      </c>
      <c r="DQ86" s="78">
        <f>IF(C86="","",SUMIFS('Planificación 2026-1'!R:R,'Planificación 2026-1'!W:W,C86,'Planificación 2026-1'!E:E,"HUAURA",'Planificación 2026-1'!X:X,"VIRTUAL"))</f>
        <v>0</v>
      </c>
      <c r="DR86" s="42">
        <f>IF(C86="","",SUMIFS('Planificación 2026-1'!R:R,'Planificación 2026-1'!W:W,C86,'Planificación 2026-1'!E:E,"HUAURA",'Planificación 2026-1'!X:X,"PRESENCIAL"))</f>
        <v>0</v>
      </c>
      <c r="DS86" s="48">
        <f>SUMIFS('Planificación 2026-1'!R:R,'Planificación 2026-1'!W:W,C86,'Planificación 2026-1'!E:E,"PRINCIPAL",'Planificación 2026-1'!X:X,"VIRTUAL",'Planificación 2026-1'!H:H,"&gt;2")</f>
        <v>0</v>
      </c>
      <c r="DT86" s="48">
        <f>SUMIFS('Planificación 2026-1'!R:R,'Planificación 2026-1'!W:W,C86,'Planificación 2026-1'!E:E,"PRINCIPAL",'Planificación 2026-1'!X:X,"&lt;&gt;VIRTUAL",'Planificación 2026-1'!H:H,"&gt;2")</f>
        <v>36</v>
      </c>
      <c r="DU86" s="48">
        <f>SUMIFS('Planificación 2026-1'!R:R,'Planificación 2026-1'!W:W,C86,'Planificación 2026-1'!E:E,"SUNAMPE",'Planificación 2026-1'!X:X,"VIRTUAL",'Planificación 2026-1'!H:H,"&gt;2")</f>
        <v>0</v>
      </c>
      <c r="DV86" s="48">
        <f>SUMIFS('Planificación 2026-1'!R:R,'Planificación 2026-1'!W:W,C86,'Planificación 2026-1'!E:E,"SUNAMPE",'Planificación 2026-1'!X:X,"&lt;&gt;VIRTUAL",'Planificación 2026-1'!H:H,"&gt;2")</f>
        <v>0</v>
      </c>
      <c r="DW86" s="48">
        <f>SUMIFS('Planificación 2026-1'!R:R,'Planificación 2026-1'!W:W,C86,'Planificación 2026-1'!E:E,"FILIAL",'Planificación 2026-1'!X:X,"VIRTUAL",'Planificación 2026-1'!H:H,"&gt;2")</f>
        <v>0</v>
      </c>
      <c r="DX86" s="48">
        <f>SUMIFS('Planificación 2026-1'!R:R,'Planificación 2026-1'!W:W,C86,'Planificación 2026-1'!E:E,"FILIAL",'Planificación 2026-1'!X:X,"&lt;&gt;VIRTUAL",'Planificación 2026-1'!H:H,"&gt;2")</f>
        <v>0</v>
      </c>
      <c r="DY86" s="48">
        <f>SUMIFS('Planificación 2026-1'!R:R,'Planificación 2026-1'!W:W,C86,'Planificación 2026-1'!E:E,"PORUMA",'Planificación 2026-1'!X:X,"VIRTUAL",'Planificación 2026-1'!H:H,"&gt;2")</f>
        <v>0</v>
      </c>
      <c r="DZ86" s="48">
        <f>SUMIFS('Planificación 2026-1'!R:R,'Planificación 2026-1'!W:W,C86,'Planificación 2026-1'!E:E,"PORUMA",'Planificación 2026-1'!X:X,"&lt;&gt;VIRTUAL",'Planificación 2026-1'!H:H,"&gt;2")</f>
        <v>0</v>
      </c>
      <c r="EA86" s="48">
        <f>SUMIFS('Planificación 2026-1'!R:R,'Planificación 2026-1'!W:W,C86,'Planificación 2026-1'!E:E,"HUAURA",'Planificación 2026-1'!X:X,"VIRTUAL",'Planificación 2026-1'!H:H,"&gt;2")</f>
        <v>0</v>
      </c>
      <c r="EB86" s="48">
        <f>SUMIFS('Planificación 2026-1'!R:R,'Planificación 2026-1'!W:W,C86,'Planificación 2026-1'!E:E,"HUAURA",'Planificación 2026-1'!X:X,"&lt;&gt;VIRTUAL",'Planificación 2026-1'!H:H,"&gt;2")</f>
        <v>0</v>
      </c>
      <c r="EC86" s="48">
        <f>SUMIFS('Planificación 2026-1'!R:R,'Planificación 2026-1'!W:W,C86,'Planificación 2026-1'!E:E,"PRINCIPAL",'Planificación 2026-1'!X:X,"VIRTUAL",'Planificación 2026-1'!H:H,"&lt;3")</f>
        <v>0</v>
      </c>
      <c r="ED86" s="48">
        <f>SUMIFS('Planificación 2026-1'!R:R,'Planificación 2026-1'!W:W,C86,'Planificación 2026-1'!E:E,"PRINCIPAL",'Planificación 2026-1'!X:X,"&lt;&gt;VIRTUAL",'Planificación 2026-1'!H:H,"&lt;3")</f>
        <v>0</v>
      </c>
      <c r="EE86" s="48">
        <f>SUMIFS('Planificación 2026-1'!R:R,'Planificación 2026-1'!W:W,C86,'Planificación 2026-1'!E:E,"SUNAMPE",'Planificación 2026-1'!X:X,"VIRTUAL",'Planificación 2026-1'!H:H,"&lt;3")</f>
        <v>0</v>
      </c>
      <c r="EF86" s="48">
        <f>SUMIFS('Planificación 2026-1'!R:R,'Planificación 2026-1'!W:W,C86,'Planificación 2026-1'!E:E,"SUNAMPE",'Planificación 2026-1'!X:X,"&lt;&gt;VIRTUAL",'Planificación 2026-1'!H:H,"&lt;3")</f>
        <v>0</v>
      </c>
      <c r="EG86" s="48">
        <f>SUMIFS('Planificación 2026-1'!R:R,'Planificación 2026-1'!W:W,C86,'Planificación 2026-1'!E:E,"FILIAL",'Planificación 2026-1'!X:X,"VIRTUAL",'Planificación 2026-1'!H:H,"&lt;3")</f>
        <v>0</v>
      </c>
      <c r="EH86" s="48">
        <f>SUMIFS('Planificación 2026-1'!R:R,'Planificación 2026-1'!W:W,C86,'Planificación 2026-1'!E:E,"FILIAL",'Planificación 2026-1'!X:X,"&lt;&gt;VIRTUAL",'Planificación 2026-1'!H:H,"&lt;3")</f>
        <v>0</v>
      </c>
      <c r="EI86" s="48">
        <f>SUMIFS('Planificación 2026-1'!R:R,'Planificación 2026-1'!W:W,C86,'Planificación 2026-1'!E:E,"PORUMA",'Planificación 2026-1'!X:X,"VIRTUAL",'Planificación 2026-1'!H:H,"&lt;3")</f>
        <v>0</v>
      </c>
      <c r="EJ86" s="48">
        <f>SUMIFS('Planificación 2026-1'!R:R,'Planificación 2026-1'!W:W,C86,'Planificación 2026-1'!E:E,"PORUMA",'Planificación 2026-1'!X:X,"&lt;&gt;VIRTUAL",'Planificación 2026-1'!H:H,"&lt;3")</f>
        <v>0</v>
      </c>
      <c r="EK86" s="48">
        <f>SUMIFS('Planificación 2026-1'!R:R,'Planificación 2026-1'!W:W,C86,'Planificación 2026-1'!E:E,"HUAURA",'Planificación 2026-1'!X:X,"VIRTUAL",'Planificación 2026-1'!H:H,"&lt;3")</f>
        <v>0</v>
      </c>
      <c r="EL86" s="48">
        <f>SUMIFS('Planificación 2026-1'!R:R,'Planificación 2026-1'!W:W,C86,'Planificación 2026-1'!E:E,"HUAURA",'Planificación 2026-1'!X:X,"&lt;&gt;VIRTUAL",'Planificación 2026-1'!H:H,"&lt;3")</f>
        <v>0</v>
      </c>
      <c r="EM86" s="48">
        <f t="shared" si="22"/>
        <v>0</v>
      </c>
      <c r="EN86" s="48">
        <f t="shared" si="23"/>
        <v>0</v>
      </c>
      <c r="EO86" s="48">
        <f t="shared" si="24"/>
        <v>0</v>
      </c>
      <c r="EP86" s="48">
        <f t="shared" si="25"/>
        <v>36</v>
      </c>
      <c r="EQ86" s="48">
        <f t="shared" si="26"/>
        <v>0</v>
      </c>
      <c r="ER86" s="48"/>
      <c r="ES86" s="48">
        <f t="shared" si="27"/>
        <v>0</v>
      </c>
      <c r="ET86" s="48">
        <f t="shared" si="28"/>
        <v>36</v>
      </c>
      <c r="EU86" s="48" t="b">
        <f t="shared" si="29"/>
        <v>1</v>
      </c>
      <c r="EV86" s="48" t="str">
        <f t="shared" si="30"/>
        <v>SEDE</v>
      </c>
      <c r="EW86" s="48" t="str">
        <f t="shared" si="31"/>
        <v>PRESENCIAL</v>
      </c>
    </row>
    <row r="87" spans="1:153" x14ac:dyDescent="0.3">
      <c r="A87" s="53"/>
      <c r="B87" s="383">
        <v>84</v>
      </c>
      <c r="C87" s="107" t="s">
        <v>460</v>
      </c>
      <c r="D87" s="82">
        <f>SUMIF('Planificación 2026-1'!W:W,C87,'Planificación 2026-1'!R:R)</f>
        <v>15</v>
      </c>
      <c r="E87" s="384" t="s">
        <v>319</v>
      </c>
      <c r="F87" s="107" t="s">
        <v>430</v>
      </c>
      <c r="G87" s="389" t="s">
        <v>276</v>
      </c>
      <c r="H87" s="389" t="s">
        <v>446</v>
      </c>
      <c r="I87" s="77" t="str">
        <f>IF(SUM(COUNTIFS('Planificación 2026-1'!E:E,"PRINCIPAL",'Planificación 2026-1'!W:W,C87,'Planificación 2026-1'!G:G,"AF"))&gt;0,"P01"," ")</f>
        <v xml:space="preserve"> </v>
      </c>
      <c r="J87" s="78" t="str">
        <f>IF(SUM(COUNTIFS('Planificación 2026-1'!E:E,"PRINCIPAL",'Planificación 2026-1'!W:W,C87,'Planificación 2026-1'!G:G,"EN"))&gt;0,"P02"," ")</f>
        <v xml:space="preserve"> </v>
      </c>
      <c r="K87" s="78" t="str">
        <f>IF(SUM(COUNTIFS('Planificación 2026-1'!E:E,"PRINCIPAL",'Planificación 2026-1'!W:W,C87,'Planificación 2026-1'!G:G,"IS"))&gt;0,"P03"," ")</f>
        <v xml:space="preserve"> </v>
      </c>
      <c r="L87" s="78" t="str">
        <f>IF(SUM(COUNTIFS('Planificación 2026-1'!E:E,"PRINCIPAL",'Planificación 2026-1'!W:W,C87,'Planificación 2026-1'!G:G,"PS"))&gt;0,"P04"," ")</f>
        <v xml:space="preserve"> </v>
      </c>
      <c r="M87" s="78"/>
      <c r="N87" s="78" t="str">
        <f>IF(SUM(COUNTIFS('Planificación 2026-1'!E:E,"PRINCIPAL",'Planificación 2026-1'!W:W,C87,'Planificación 2026-1'!G:G,"IN"))&gt;0,"P06"," ")</f>
        <v xml:space="preserve"> </v>
      </c>
      <c r="O87" s="78" t="str">
        <f>IF(SUM(COUNTIFS('Planificación 2026-1'!E:E,"PRINCIPAL",'Planificación 2026-1'!W:W,C87,'Planificación 2026-1'!G:G,"CA"))&gt;0,"P07"," ")</f>
        <v xml:space="preserve"> </v>
      </c>
      <c r="P87" s="78" t="str">
        <f>IF(SUM(COUNTIFS('Planificación 2026-1'!E:E,"PRINCIPAL",'Planificación 2026-1'!W:W,C87,'Planificación 2026-1'!G:G,"DE"))&gt;0,"P08"," ")</f>
        <v xml:space="preserve"> </v>
      </c>
      <c r="Q87" s="78" t="str">
        <f>IF(SUM(COUNTIFS('Planificación 2026-1'!E:E,"PRINCIPAL",'Planificación 2026-1'!W:W,C87,'Planificación 2026-1'!G:G,"OB"))&gt;0,"P09"," ")</f>
        <v xml:space="preserve"> </v>
      </c>
      <c r="R87" s="78" t="str">
        <f>IF(SUM(COUNTIFS('Planificación 2026-1'!E:E,"PRINCIPAL",'Planificación 2026-1'!W:W,C87,'Planificación 2026-1'!G:G,"MH"))&gt;0,"P31"," ")</f>
        <v xml:space="preserve"> </v>
      </c>
      <c r="S87" s="78" t="str">
        <f>IF(SUM(COUNTIFS('Planificación 2026-1'!E:E,"PRINCIPAL",'Planificación 2026-1'!W:W,C87,'Planificación 2026-1'!G:G,"IC"))&gt;0,"P32"," ")</f>
        <v xml:space="preserve"> </v>
      </c>
      <c r="T87" s="78" t="str">
        <f>IF(SUM(COUNTIFS('Planificación 2026-1'!E:E,"PRINCIPAL",'Planificación 2026-1'!W:W,C87,'Planificación 2026-1'!G:G,"AR"))&gt;0,"P34"," ")</f>
        <v xml:space="preserve"> </v>
      </c>
      <c r="U87" s="78" t="str">
        <f>IF(SUM(COUNTIFS('Planificación 2026-1'!E:E,"PRINCIPAL",'Planificación 2026-1'!W:W,C87,'Planificación 2026-1'!G:G,"T1"))&gt;0,"P35"," ")</f>
        <v xml:space="preserve"> </v>
      </c>
      <c r="V87" s="78" t="str">
        <f>IF(SUM(COUNTIFS('Planificación 2026-1'!E:E,"PRINCIPAL",'Planificación 2026-1'!W:W,C87,'Planificación 2026-1'!G:G,"T3"))&gt;0,"P36"," ")</f>
        <v xml:space="preserve"> </v>
      </c>
      <c r="W87" s="78" t="str">
        <f>IF(SUM(COUNTIFS('Planificación 2026-1'!E:E,"PRINCIPAL",'Planificación 2026-1'!W:W,C87,'Planificación 2026-1'!G:G,"T2"))&gt;0,"P37"," ")</f>
        <v xml:space="preserve"> </v>
      </c>
      <c r="X87" s="78" t="str">
        <f>IF(SUM(COUNTIFS('Planificación 2026-1'!E:E,"PRINCIPAL",'Planificación 2026-1'!W:W,C87,'Planificación 2026-1'!G:G,"AE"))&gt;0,"P38"," ")</f>
        <v xml:space="preserve"> </v>
      </c>
      <c r="Y87" s="78" t="str">
        <f>IF(SUM(COUNTIFS('Planificación 2026-1'!E:E,"PRINCIPAL",'Planificación 2026-1'!W:W,C87,'Planificación 2026-1'!G:G,"T4"))&gt;0,"P55"," ")</f>
        <v xml:space="preserve"> </v>
      </c>
      <c r="Z87" s="78" t="str">
        <f>IF(SUM(COUNTIFS('Planificación 2026-1'!E:E,"FILIAL",'Planificación 2026-1'!W:W,C87,'Planificación 2026-1'!G:G,"AF"))&gt;0," P01"," ")</f>
        <v xml:space="preserve"> </v>
      </c>
      <c r="AA87" s="78" t="str">
        <f>IF(SUM(COUNTIFS('Planificación 2026-1'!E:E,"FILIAL",'Planificación 2026-1'!W:W,C87,'Planificación 2026-1'!G:G,"EN"))&gt;0,"P02"," ")</f>
        <v>P02</v>
      </c>
      <c r="AB87" s="78" t="str">
        <f>IF(SUM(COUNTIFS('Planificación 2026-1'!E:E,"FILIAL",'Planificación 2026-1'!W:W,C87,'Planificación 2026-1'!G:G,"IS"))&gt;0,"P03"," ")</f>
        <v xml:space="preserve"> </v>
      </c>
      <c r="AC87" s="78" t="str">
        <f>IF(SUM(COUNTIFS('Planificación 2026-1'!E:E,"FILIAL",'Planificación 2026-1'!W:W,C87,'Planificación 2026-1'!G:G,"PS"))&gt;0,"P04"," ")</f>
        <v>P04</v>
      </c>
      <c r="AD87" s="78"/>
      <c r="AE87" s="78" t="str">
        <f>IF(SUM(COUNTIFS('Planificación 2026-1'!E:E,"FILIAL",'Planificación 2026-1'!W:W,C87,'Planificación 2026-1'!G:G,"IN"))&gt;0,"P06"," ")</f>
        <v xml:space="preserve"> </v>
      </c>
      <c r="AF87" s="78" t="str">
        <f>IF(SUM(COUNTIFS('Planificación 2026-1'!E:E,"FILIAL",'Planificación 2026-1'!W:W,C87,'Planificación 2026-1'!G:G,"CA"))&gt;0,"P07"," ")</f>
        <v xml:space="preserve"> </v>
      </c>
      <c r="AG87" s="78" t="str">
        <f>IF(SUM(COUNTIFS('Planificación 2026-1'!E:E,"FILIAL",'Planificación 2026-1'!W:W,C87,'Planificación 2026-1'!G:G,"DE"))&gt;0,"P08"," ")</f>
        <v xml:space="preserve"> </v>
      </c>
      <c r="AH87" s="78" t="str">
        <f>IF(SUM(COUNTIFS('Planificación 2026-1'!E:E,"FILIAL",'Planificación 2026-1'!W:W,C87,'Planificación 2026-1'!G:G,"OB"))&gt;0,"P09"," ")</f>
        <v xml:space="preserve"> </v>
      </c>
      <c r="AI87" s="78" t="str">
        <f>IF(SUM(COUNTIFS('Planificación 2026-1'!E:E,"FILIAL",'Planificación 2026-1'!W:W,C87,'Planificación 2026-1'!G:G,"MH"))&gt;0,"P31"," ")</f>
        <v xml:space="preserve"> </v>
      </c>
      <c r="AJ87" s="78" t="str">
        <f>IF(SUM(COUNTIFS('Planificación 2026-1'!E:E,"FILIAL",'Planificación 2026-1'!W:W,C87,'Planificación 2026-1'!G:G,"IC"))&gt;0,"P32"," ")</f>
        <v xml:space="preserve"> </v>
      </c>
      <c r="AK87" s="78" t="str">
        <f>IF(SUM(COUNTIFS('Planificación 2026-1'!E:E,"FILIAL",'Planificación 2026-1'!W:W,C87,'Planificación 2026-1'!G:G,"AR"))&gt;0,"P34"," ")</f>
        <v xml:space="preserve"> </v>
      </c>
      <c r="AL87" s="78" t="str">
        <f>IF(SUM(COUNTIFS('Planificación 2026-1'!E:E,"FILIAL",'Planificación 2026-1'!W:W,C87,'Planificación 2026-1'!G:G,"T1"))&gt;0,"P35"," ")</f>
        <v xml:space="preserve"> </v>
      </c>
      <c r="AM87" s="78" t="str">
        <f>IF(SUM(COUNTIFS('Planificación 2026-1'!E:E,"FILIAL",'Planificación 2026-1'!W:W,C87,'Planificación 2026-1'!G:G,"T3"))&gt;0,"P36"," ")</f>
        <v xml:space="preserve"> </v>
      </c>
      <c r="AN87" s="78" t="str">
        <f>IF(SUM(COUNTIFS('Planificación 2026-1'!E:E,"FILIAL",'Planificación 2026-1'!W:W,C87,'Planificación 2026-1'!G:G,"T2"))&gt;0,"P37"," ")</f>
        <v xml:space="preserve"> </v>
      </c>
      <c r="AO87" s="78" t="str">
        <f>IF(SUM(COUNTIFS('Planificación 2026-1'!E:E,"FILIAL",'Planificación 2026-1'!W:W,C87,'Planificación 2026-1'!G:G,"AE"))&gt;0,"P38"," ")</f>
        <v xml:space="preserve"> </v>
      </c>
      <c r="AP87" s="78" t="str">
        <f>IF(SUM(COUNTIFS('Planificación 2026-1'!E:E,"FILIAL",'Planificación 2026-1'!W:W,C87,'Planificación 2026-1'!G:G,"T4"))&gt;0,"P55"," ")</f>
        <v xml:space="preserve"> </v>
      </c>
      <c r="AQ87" s="78" t="str">
        <f>IF(SUM(COUNTIFS('Planificación 2026-1'!E:E,"SUNAMPE",'Planificación 2026-1'!W:W,C87,'Planificación 2026-1'!G:G,"AF"))&gt;0," P01"," ")</f>
        <v xml:space="preserve"> </v>
      </c>
      <c r="AR87" s="78" t="str">
        <f>IF(SUM(COUNTIFS('Planificación 2026-1'!E:E,"SUNAMPE",'Planificación 2026-1'!W:W,C87,'Planificación 2026-1'!G:G,"EN"))&gt;0,"P02"," ")</f>
        <v xml:space="preserve"> </v>
      </c>
      <c r="AS87" s="78" t="str">
        <f>IF(SUM(COUNTIFS('Planificación 2026-1'!E:E,"SUNAMPE",'Planificación 2026-1'!W:W,C87,'Planificación 2026-1'!G:G,"IS"))&gt;0,"P03"," ")</f>
        <v xml:space="preserve"> </v>
      </c>
      <c r="AT87" s="78" t="str">
        <f>IF(SUM(COUNTIFS('Planificación 2026-1'!E:E,"SUNAMPE",'Planificación 2026-1'!W:W,C87,'Planificación 2026-1'!G:G,"PS"))&gt;0,"P04"," ")</f>
        <v xml:space="preserve"> </v>
      </c>
      <c r="AU87" s="78"/>
      <c r="AV87" s="78" t="str">
        <f>IF(SUM(COUNTIFS('Planificación 2026-1'!E:E,"SUNAMPE",'Planificación 2026-1'!W:W,C87,'Planificación 2026-1'!G:G,"IN"))&gt;0,"P06"," ")</f>
        <v xml:space="preserve"> </v>
      </c>
      <c r="AW87" s="78" t="str">
        <f>IF(SUM(COUNTIFS('Planificación 2026-1'!E:E,"SUNAMPE",'Planificación 2026-1'!W:W,C87,'Planificación 2026-1'!G:G,"CA"))&gt;0,"P07"," ")</f>
        <v xml:space="preserve"> </v>
      </c>
      <c r="AX87" s="78" t="str">
        <f>IF(SUM(COUNTIFS('Planificación 2026-1'!E:E,"SUNAMPE",'Planificación 2026-1'!W:W,C87,'Planificación 2026-1'!G:G,"DE"))&gt;0,"P08"," ")</f>
        <v xml:space="preserve"> </v>
      </c>
      <c r="AY87" s="78" t="str">
        <f>IF(SUM(COUNTIFS('Planificación 2026-1'!E:E,"SUNAMPE",'Planificación 2026-1'!W:W,C87,'Planificación 2026-1'!G:G,"OB"))&gt;0,"P09"," ")</f>
        <v xml:space="preserve"> </v>
      </c>
      <c r="AZ87" s="78" t="str">
        <f>IF(SUM(COUNTIFS('Planificación 2026-1'!E:E,"SUNAMPE",'Planificación 2026-1'!W:W,C87,'Planificación 2026-1'!G:G,"MH"))&gt;0,"P31"," ")</f>
        <v xml:space="preserve"> </v>
      </c>
      <c r="BA87" s="78" t="str">
        <f>IF(SUM(COUNTIFS('Planificación 2026-1'!E:E,"SUNAMPE",'Planificación 2026-1'!W:W,C87,'Planificación 2026-1'!G:G,"IC"))&gt;0,"P32"," ")</f>
        <v xml:space="preserve"> </v>
      </c>
      <c r="BB87" s="78" t="str">
        <f>IF(SUM(COUNTIFS('Planificación 2026-1'!E:E,"SUNAMPE",'Planificación 2026-1'!W:W,C87,'Planificación 2026-1'!G:G,"AR"))&gt;0,"P34"," ")</f>
        <v xml:space="preserve"> </v>
      </c>
      <c r="BC87" s="78" t="str">
        <f>IF(SUM(COUNTIFS('Planificación 2026-1'!E:E,"SUNAMPE",'Planificación 2026-1'!W:W,C87,'Planificación 2026-1'!G:G,"T1"))&gt;0,"P35"," ")</f>
        <v xml:space="preserve"> </v>
      </c>
      <c r="BD87" s="78" t="str">
        <f>IF(SUM(COUNTIFS('Planificación 2026-1'!E:E,"SUNAMPE",'Planificación 2026-1'!W:W,C87,'Planificación 2026-1'!G:G,"T3"))&gt;0,"P36"," ")</f>
        <v xml:space="preserve"> </v>
      </c>
      <c r="BE87" s="78" t="str">
        <f>IF(SUM(COUNTIFS('Planificación 2026-1'!E:E,"SUNAMPE",'Planificación 2026-1'!W:W,C87,'Planificación 2026-1'!G:G,"T2"))&gt;0,"P37"," ")</f>
        <v xml:space="preserve"> </v>
      </c>
      <c r="BF87" s="78" t="str">
        <f>IF(SUM(COUNTIFS('Planificación 2026-1'!E:E,"SUNAMPE",'Planificación 2026-1'!W:W,C87,'Planificación 2026-1'!G:G,"AE"))&gt;0,"P38"," ")</f>
        <v xml:space="preserve"> </v>
      </c>
      <c r="BG87" s="78" t="str">
        <f>IF(SUM(COUNTIFS('Planificación 2026-1'!E:E,"SUNAMPE",'Planificación 2026-1'!W:W,C87,'Planificación 2026-1'!G:G,"T4"))&gt;0,"P55"," ")</f>
        <v xml:space="preserve"> </v>
      </c>
      <c r="BH87" s="78" t="str">
        <f>IF(SUM(COUNTIFS('Planificación 2026-1'!E:E,"HUAURA",'Planificación 2026-1'!W:W,C87,'Planificación 2026-1'!G:G,"AF"))&gt;0," P01"," ")</f>
        <v xml:space="preserve"> </v>
      </c>
      <c r="BI87" s="78" t="str">
        <f>IF(SUM(COUNTIFS('Planificación 2026-1'!E:E,"HUAURA",'Planificación 2026-1'!W:W,C87,'Planificación 2026-1'!G:G,"EN"))&gt;0,"P02"," ")</f>
        <v xml:space="preserve"> </v>
      </c>
      <c r="BJ87" s="78" t="str">
        <f>IF(SUM(COUNTIFS('Planificación 2026-1'!E:E,"HUAURA",'Planificación 2026-1'!W:W,C87,'Planificación 2026-1'!G:G,"IS"))&gt;0,"P03"," ")</f>
        <v xml:space="preserve"> </v>
      </c>
      <c r="BK87" s="78" t="str">
        <f>IF(SUM(COUNTIFS('Planificación 2026-1'!E:E,"HUAURA",'Planificación 2026-1'!W:W,C87,'Planificación 2026-1'!G:G,"PS"))&gt;0,"P04"," ")</f>
        <v xml:space="preserve"> </v>
      </c>
      <c r="BL87" s="78"/>
      <c r="BM87" s="78" t="str">
        <f>IF(SUM(COUNTIFS('Planificación 2026-1'!E:E,"HUAURA",'Planificación 2026-1'!W:W,C87,'Planificación 2026-1'!G:G,"IN"))&gt;0,"P06"," ")</f>
        <v xml:space="preserve"> </v>
      </c>
      <c r="BN87" s="78" t="str">
        <f>IF(SUM(COUNTIFS('Planificación 2026-1'!E:E,"HUAURA",'Planificación 2026-1'!W:W,C87,'Planificación 2026-1'!G:G,"CA"))&gt;0,"P07"," ")</f>
        <v xml:space="preserve"> </v>
      </c>
      <c r="BO87" s="78" t="str">
        <f>IF(SUM(COUNTIFS('Planificación 2026-1'!E:E,"HUAURA",'Planificación 2026-1'!W:W,C87,'Planificación 2026-1'!G:G,"DE"))&gt;0,"P08"," ")</f>
        <v xml:space="preserve"> </v>
      </c>
      <c r="BP87" s="78" t="str">
        <f>IF(SUM(COUNTIFS('Planificación 2026-1'!E:E,"HUAURA",'Planificación 2026-1'!W:W,C87,'Planificación 2026-1'!G:G,"OB"))&gt;0,"P09"," ")</f>
        <v xml:space="preserve"> </v>
      </c>
      <c r="BQ87" s="78" t="str">
        <f>IF(SUM(COUNTIFS('Planificación 2026-1'!E:E,"HUAURA",'Planificación 2026-1'!W:W,C87,'Planificación 2026-1'!G:G,"MH"))&gt;0,"P31"," ")</f>
        <v xml:space="preserve"> </v>
      </c>
      <c r="BR87" s="78" t="str">
        <f>IF(SUM(COUNTIFS('Planificación 2026-1'!E:E,"HUAURA",'Planificación 2026-1'!W:W,C87,'Planificación 2026-1'!G:G,"IC"))&gt;0,"P32"," ")</f>
        <v xml:space="preserve"> </v>
      </c>
      <c r="BS87" s="78" t="str">
        <f>IF(SUM(COUNTIFS('Planificación 2026-1'!E:E,"HUAURA",'Planificación 2026-1'!W:W,C87,'Planificación 2026-1'!G:G,"AR"))&gt;0,"P34"," ")</f>
        <v xml:space="preserve"> </v>
      </c>
      <c r="BT87" s="78" t="str">
        <f>IF(SUM(COUNTIFS('Planificación 2026-1'!E:E,"HUAURA",'Planificación 2026-1'!W:W,C87,'Planificación 2026-1'!G:G,"T1"))&gt;0,"P35"," ")</f>
        <v xml:space="preserve"> </v>
      </c>
      <c r="BU87" s="78" t="str">
        <f>IF(SUM(COUNTIFS('Planificación 2026-1'!E:E,"HUAURA",'Planificación 2026-1'!W:W,C87,'Planificación 2026-1'!G:G,"T3"))&gt;0,"P36"," ")</f>
        <v xml:space="preserve"> </v>
      </c>
      <c r="BV87" s="78" t="str">
        <f>IF(SUM(COUNTIFS('Planificación 2026-1'!E:E,"HUAURA",'Planificación 2026-1'!W:W,C87,'Planificación 2026-1'!G:G,"T2"))&gt;0,"P37"," ")</f>
        <v xml:space="preserve"> </v>
      </c>
      <c r="BW87" s="78" t="str">
        <f>IF(SUM(COUNTIFS('Planificación 2026-1'!E:E,"HUAURA",'Planificación 2026-1'!W:W,C87,'Planificación 2026-1'!G:G,"AE"))&gt;0,"P38"," ")</f>
        <v xml:space="preserve"> </v>
      </c>
      <c r="BX87" s="78" t="str">
        <f>IF(SUM(COUNTIFS('Planificación 2026-1'!E:E,"HUAURA",'Planificación 2026-1'!W:W,C87,'Planificación 2026-1'!G:G,"T4"))&gt;0,"P55"," ")</f>
        <v xml:space="preserve"> </v>
      </c>
      <c r="BY87" s="79">
        <f>SUMIFS('Planificación 2026-1'!R:R,'Planificación 2026-1'!W:W,C87,'Planificación 2026-1'!G:G,"AF",'Planificación 2026-1'!H:H,"&gt;2")</f>
        <v>0</v>
      </c>
      <c r="BZ87" s="79">
        <f>SUMIFS('Planificación 2026-1'!R:R,'Planificación 2026-1'!W:W,C87,'Planificación 2026-1'!G:G,"EN",'Planificación 2026-1'!H:H,"&gt;2")</f>
        <v>0</v>
      </c>
      <c r="CA87" s="79">
        <f>SUMIFS('Planificación 2026-1'!R:R,'Planificación 2026-1'!W:W,C87,'Planificación 2026-1'!G:G,"IS",'Planificación 2026-1'!H:H,"&gt;2")</f>
        <v>0</v>
      </c>
      <c r="CB87" s="79">
        <f>SUMIFS('Planificación 2026-1'!R:R,'Planificación 2026-1'!W:W,C87,'Planificación 2026-1'!G:G,"PS",'Planificación 2026-1'!H:H,"&gt;2")</f>
        <v>0</v>
      </c>
      <c r="CC87" s="79">
        <f>SUMIFS('Planificación 2026-1'!R:R,'Planificación 2026-1'!W:W,C87,'Planificación 2026-1'!G:G,"IN",'Planificación 2026-1'!H:H,"&gt;2")</f>
        <v>0</v>
      </c>
      <c r="CD87" s="79">
        <f>SUMIFS('Planificación 2026-1'!R:R,'Planificación 2026-1'!W:W,C87,'Planificación 2026-1'!G:G,"CA",'Planificación 2026-1'!H:H,"&gt;2")</f>
        <v>0</v>
      </c>
      <c r="CE87" s="79">
        <f>SUMIFS('Planificación 2026-1'!R:R,'Planificación 2026-1'!W:W,C87,'Planificación 2026-1'!G:G,"DE",'Planificación 2026-1'!H:H,"&gt;2")</f>
        <v>0</v>
      </c>
      <c r="CF87" s="79">
        <f>SUMIFS('Planificación 2026-1'!R:R,'Planificación 2026-1'!W:W,C87,'Planificación 2026-1'!G:G,"OB",'Planificación 2026-1'!H:H,"&gt;2")</f>
        <v>0</v>
      </c>
      <c r="CG87" s="79">
        <f>SUMIFS('Planificación 2026-1'!R:R,'Planificación 2026-1'!W:W,C87,'Planificación 2026-1'!G:G,"MH",'Planificación 2026-1'!H:H,"&gt;2")</f>
        <v>0</v>
      </c>
      <c r="CH87" s="79">
        <f>SUMIFS('Planificación 2026-1'!R:R,'Planificación 2026-1'!W:W,C87,'Planificación 2026-1'!G:G,"IC",'Planificación 2026-1'!H:H,"&gt;2")</f>
        <v>0</v>
      </c>
      <c r="CI87" s="79">
        <f>SUMIFS('Planificación 2026-1'!R:R,'Planificación 2026-1'!W:W,C87,'Planificación 2026-1'!G:G,"AR",'Planificación 2026-1'!H:H,"&gt;2")</f>
        <v>0</v>
      </c>
      <c r="CJ87" s="79">
        <f>SUMIFS('Planificación 2026-1'!R:R,'Planificación 2026-1'!W:W,C87,'Planificación 2026-1'!G:G,"T1",'Planificación 2026-1'!H:H,"&gt;2")</f>
        <v>0</v>
      </c>
      <c r="CK87" s="79">
        <f>SUMIFS('Planificación 2026-1'!R:R,'Planificación 2026-1'!W:W,C87,'Planificación 2026-1'!G:G,"T3",'Planificación 2026-1'!H:H,"&gt;2")</f>
        <v>0</v>
      </c>
      <c r="CL87" s="79">
        <f>SUMIFS('Planificación 2026-1'!R:R,'Planificación 2026-1'!W:W,C87,'Planificación 2026-1'!G:G,"T2",'Planificación 2026-1'!H:H,"&gt;2")</f>
        <v>0</v>
      </c>
      <c r="CM87" s="79">
        <f>SUMIFS('Planificación 2026-1'!R:R,'Planificación 2026-1'!W:W,C87,'Planificación 2026-1'!G:G,"AE",'Planificación 2026-1'!H:H,"&gt;2")</f>
        <v>0</v>
      </c>
      <c r="CN87" s="79">
        <f>SUMIFS('Planificación 2026-1'!R:R,'Planificación 2026-1'!W:W,C87,'Planificación 2026-1'!G:G,"T4",'Planificación 2026-1'!H:H,"&gt;2")</f>
        <v>0</v>
      </c>
      <c r="CO87" s="79">
        <f>SUMIFS('Planificación 2026-1'!R:R,'Planificación 2026-1'!W:W,C87,'Planificación 2026-1'!G:G,"AF",'Planificación 2026-1'!H:H,"&lt;3")</f>
        <v>0</v>
      </c>
      <c r="CP87" s="79">
        <f>SUMIFS('Planificación 2026-1'!R:R,'Planificación 2026-1'!W:W,C87,'Planificación 2026-1'!G:G,"EN",'Planificación 2026-1'!H:H,"&lt;3")</f>
        <v>5</v>
      </c>
      <c r="CQ87" s="79">
        <f>SUMIFS('Planificación 2026-1'!R:R,'Planificación 2026-1'!W:W,C87,'Planificación 2026-1'!G:G,"IS",'Planificación 2026-1'!H:H,"&lt;3")</f>
        <v>0</v>
      </c>
      <c r="CR87" s="79">
        <f>SUMIFS('Planificación 2026-1'!R:R,'Planificación 2026-1'!W:W,C87,'Planificación 2026-1'!G:G,"PS",'Planificación 2026-1'!H:H,"&lt;3")</f>
        <v>5</v>
      </c>
      <c r="CS87" s="79">
        <f>SUMIFS('Planificación 2026-1'!R:R,'Planificación 2026-1'!W:W,C87,'Planificación 2026-1'!G:G,"IN",'Planificación 2026-1'!H:H,"&lt;3")</f>
        <v>0</v>
      </c>
      <c r="CT87" s="79">
        <f>SUMIFS('Planificación 2026-1'!R:R,'Planificación 2026-1'!W:W,C87,'Planificación 2026-1'!G:G,"CA",'Planificación 2026-1'!H:H,"&lt;3")</f>
        <v>0</v>
      </c>
      <c r="CU87" s="79">
        <f>SUMIFS('Planificación 2026-1'!R:R,'Planificación 2026-1'!W:W,C87,'Planificación 2026-1'!G:G,"DE",'Planificación 2026-1'!H:H,"&lt;3")</f>
        <v>0</v>
      </c>
      <c r="CV87" s="79">
        <f>SUMIFS('Planificación 2026-1'!R:R,'Planificación 2026-1'!W:W,C87,'Planificación 2026-1'!G:G,"OB",'Planificación 2026-1'!H:H,"&lt;3")</f>
        <v>0</v>
      </c>
      <c r="CW87" s="79">
        <f>SUMIFS('Planificación 2026-1'!R:R,'Planificación 2026-1'!W:W,C87,'Planificación 2026-1'!G:G,"MH",'Planificación 2026-1'!H:H,"&lt;3")</f>
        <v>5</v>
      </c>
      <c r="CX87" s="79">
        <f>SUMIFS('Planificación 2026-1'!R:R,'Planificación 2026-1'!W:W,C87,'Planificación 2026-1'!G:G,"IC",'Planificación 2026-1'!H:H,"&lt;3")</f>
        <v>0</v>
      </c>
      <c r="CY87" s="79">
        <f>SUMIFS('Planificación 2026-1'!R:R,'Planificación 2026-1'!W:W,C87,'Planificación 2026-1'!G:G,"AR",'Planificación 2026-1'!H:H,"&lt;3")</f>
        <v>0</v>
      </c>
      <c r="CZ87" s="79">
        <f>SUMIFS('Planificación 2026-1'!R:R,'Planificación 2026-1'!W:W,C87,'Planificación 2026-1'!G:G,"T1",'Planificación 2026-1'!H:H,"&lt;3")</f>
        <v>0</v>
      </c>
      <c r="DA87" s="79">
        <f>SUMIFS('Planificación 2026-1'!R:R,'Planificación 2026-1'!W:W,C87,'Planificación 2026-1'!G:G,"T3",'Planificación 2026-1'!H:H,"&lt;3")</f>
        <v>0</v>
      </c>
      <c r="DB87" s="79">
        <f>SUMIFS('Planificación 2026-1'!R:R,'Planificación 2026-1'!W:W,C87,'Planificación 2026-1'!G:G,"T2",'Planificación 2026-1'!H:H,"&lt;3")</f>
        <v>0</v>
      </c>
      <c r="DC87" s="79">
        <f>SUMIFS('Planificación 2026-1'!R:R,'Planificación 2026-1'!W:W,C87,'Planificación 2026-1'!G:G,"AE",'Planificación 2026-1'!H:H,"&lt;3")</f>
        <v>0</v>
      </c>
      <c r="DD87" s="79">
        <f>SUMIFS('Planificación 2026-1'!R:R,'Planificación 2026-1'!W:W,C87,'Planificación 2026-1'!G:G,"T4",'Planificación 2026-1'!H:H,"&lt;3")</f>
        <v>0</v>
      </c>
      <c r="DE87" s="78" t="str">
        <f t="shared" si="18"/>
        <v/>
      </c>
      <c r="DF87" s="30">
        <f>IF(C87="","",SUMIFS('Planificación 2026-1'!R:R,'Planificación 2026-1'!W:W,C87,'Planificación 2026-1'!E:E,"PRINCIPAL",'Planificación 2026-1'!X:X,"VIRTUAL"))</f>
        <v>0</v>
      </c>
      <c r="DG87" s="30">
        <f>IF(C87="","",SUMIFS('Planificación 2026-1'!R:R,'Planificación 2026-1'!W:W,C87,'Planificación 2026-1'!E:E,"PRINCIPAL",'Planificación 2026-1'!X:X,"PRESENCIAL"))</f>
        <v>0</v>
      </c>
      <c r="DH87" s="30">
        <f>IF(C87="","",SUMIFS('Planificación 2026-1'!R:R,'Planificación 2026-1'!W:W,C87,'Planificación 2026-1'!E:E,"PRINCIPAL",'Planificación 2026-1'!X:X,"HIBRIDO PRESENCIAL"))</f>
        <v>0</v>
      </c>
      <c r="DI87" s="78" t="str">
        <f t="shared" si="19"/>
        <v>P02 P04</v>
      </c>
      <c r="DJ87" s="78">
        <f>IF(C87="","",SUMIFS('Planificación 2026-1'!R:R,'Planificación 2026-1'!W:W,C87,'Planificación 2026-1'!E:E,"FILIAL",'Planificación 2026-1'!X:X,"VIRTUAL"))</f>
        <v>0</v>
      </c>
      <c r="DK87" s="80">
        <f>IF(C87="","",SUMIFS('Planificación 2026-1'!R:R,'Planificación 2026-1'!W:W,C87,'Planificación 2026-1'!E:E,"FILIAL",'Planificación 2026-1'!X:X,"PRESENCIAL"))</f>
        <v>10</v>
      </c>
      <c r="DL87" s="42">
        <f>IF(C87="","",SUMIFS('Planificación 2026-1'!R:R,'Planificación 2026-1'!W:W,C87,'Planificación 2026-1'!E:E,"FILIAL",'Planificación 2026-1'!X:X,"HIBRIDO PRESENCIAL"))</f>
        <v>0</v>
      </c>
      <c r="DM87" s="81" t="str">
        <f t="shared" si="20"/>
        <v/>
      </c>
      <c r="DN87" s="78">
        <f>IF(C87="","",SUMIFS('Planificación 2026-1'!R:R,'Planificación 2026-1'!W:W,C87,'Planificación 2026-1'!E:E,"SUNAMPE",'Planificación 2026-1'!X:X,"VIRTUAL"))</f>
        <v>0</v>
      </c>
      <c r="DO87" s="42">
        <f>IF(C87="","",SUMIFS('Planificación 2026-1'!R:R,'Planificación 2026-1'!W:W,C87,'Planificación 2026-1'!E:E,"SUNAMPE",'Planificación 2026-1'!X:X,"PRESENCIAL"))</f>
        <v>0</v>
      </c>
      <c r="DP87" s="81" t="str">
        <f t="shared" si="21"/>
        <v/>
      </c>
      <c r="DQ87" s="78">
        <f>IF(C87="","",SUMIFS('Planificación 2026-1'!R:R,'Planificación 2026-1'!W:W,C87,'Planificación 2026-1'!E:E,"HUAURA",'Planificación 2026-1'!X:X,"VIRTUAL"))</f>
        <v>0</v>
      </c>
      <c r="DR87" s="42">
        <f>IF(C87="","",SUMIFS('Planificación 2026-1'!R:R,'Planificación 2026-1'!W:W,C87,'Planificación 2026-1'!E:E,"HUAURA",'Planificación 2026-1'!X:X,"PRESENCIAL"))</f>
        <v>0</v>
      </c>
      <c r="DS87" s="48">
        <f>SUMIFS('Planificación 2026-1'!R:R,'Planificación 2026-1'!W:W,C87,'Planificación 2026-1'!E:E,"PRINCIPAL",'Planificación 2026-1'!X:X,"VIRTUAL",'Planificación 2026-1'!H:H,"&gt;2")</f>
        <v>0</v>
      </c>
      <c r="DT87" s="48">
        <f>SUMIFS('Planificación 2026-1'!R:R,'Planificación 2026-1'!W:W,C87,'Planificación 2026-1'!E:E,"PRINCIPAL",'Planificación 2026-1'!X:X,"&lt;&gt;VIRTUAL",'Planificación 2026-1'!H:H,"&gt;2")</f>
        <v>0</v>
      </c>
      <c r="DU87" s="48">
        <f>SUMIFS('Planificación 2026-1'!R:R,'Planificación 2026-1'!W:W,C87,'Planificación 2026-1'!E:E,"SUNAMPE",'Planificación 2026-1'!X:X,"VIRTUAL",'Planificación 2026-1'!H:H,"&gt;2")</f>
        <v>0</v>
      </c>
      <c r="DV87" s="48">
        <f>SUMIFS('Planificación 2026-1'!R:R,'Planificación 2026-1'!W:W,C87,'Planificación 2026-1'!E:E,"SUNAMPE",'Planificación 2026-1'!X:X,"&lt;&gt;VIRTUAL",'Planificación 2026-1'!H:H,"&gt;2")</f>
        <v>0</v>
      </c>
      <c r="DW87" s="48">
        <f>SUMIFS('Planificación 2026-1'!R:R,'Planificación 2026-1'!W:W,C87,'Planificación 2026-1'!E:E,"FILIAL",'Planificación 2026-1'!X:X,"VIRTUAL",'Planificación 2026-1'!H:H,"&gt;2")</f>
        <v>0</v>
      </c>
      <c r="DX87" s="48">
        <f>SUMIFS('Planificación 2026-1'!R:R,'Planificación 2026-1'!W:W,C87,'Planificación 2026-1'!E:E,"FILIAL",'Planificación 2026-1'!X:X,"&lt;&gt;VIRTUAL",'Planificación 2026-1'!H:H,"&gt;2")</f>
        <v>0</v>
      </c>
      <c r="DY87" s="48">
        <f>SUMIFS('Planificación 2026-1'!R:R,'Planificación 2026-1'!W:W,C87,'Planificación 2026-1'!E:E,"PORUMA",'Planificación 2026-1'!X:X,"VIRTUAL",'Planificación 2026-1'!H:H,"&gt;2")</f>
        <v>0</v>
      </c>
      <c r="DZ87" s="48">
        <f>SUMIFS('Planificación 2026-1'!R:R,'Planificación 2026-1'!W:W,C87,'Planificación 2026-1'!E:E,"PORUMA",'Planificación 2026-1'!X:X,"&lt;&gt;VIRTUAL",'Planificación 2026-1'!H:H,"&gt;2")</f>
        <v>0</v>
      </c>
      <c r="EA87" s="48">
        <f>SUMIFS('Planificación 2026-1'!R:R,'Planificación 2026-1'!W:W,C87,'Planificación 2026-1'!E:E,"HUAURA",'Planificación 2026-1'!X:X,"VIRTUAL",'Planificación 2026-1'!H:H,"&gt;2")</f>
        <v>0</v>
      </c>
      <c r="EB87" s="48">
        <f>SUMIFS('Planificación 2026-1'!R:R,'Planificación 2026-1'!W:W,C87,'Planificación 2026-1'!E:E,"HUAURA",'Planificación 2026-1'!X:X,"&lt;&gt;VIRTUAL",'Planificación 2026-1'!H:H,"&gt;2")</f>
        <v>0</v>
      </c>
      <c r="EC87" s="48">
        <f>SUMIFS('Planificación 2026-1'!R:R,'Planificación 2026-1'!W:W,C87,'Planificación 2026-1'!E:E,"PRINCIPAL",'Planificación 2026-1'!X:X,"VIRTUAL",'Planificación 2026-1'!H:H,"&lt;3")</f>
        <v>0</v>
      </c>
      <c r="ED87" s="48">
        <f>SUMIFS('Planificación 2026-1'!R:R,'Planificación 2026-1'!W:W,C87,'Planificación 2026-1'!E:E,"PRINCIPAL",'Planificación 2026-1'!X:X,"&lt;&gt;VIRTUAL",'Planificación 2026-1'!H:H,"&lt;3")</f>
        <v>0</v>
      </c>
      <c r="EE87" s="48">
        <f>SUMIFS('Planificación 2026-1'!R:R,'Planificación 2026-1'!W:W,C87,'Planificación 2026-1'!E:E,"SUNAMPE",'Planificación 2026-1'!X:X,"VIRTUAL",'Planificación 2026-1'!H:H,"&lt;3")</f>
        <v>0</v>
      </c>
      <c r="EF87" s="48">
        <f>SUMIFS('Planificación 2026-1'!R:R,'Planificación 2026-1'!W:W,C87,'Planificación 2026-1'!E:E,"SUNAMPE",'Planificación 2026-1'!X:X,"&lt;&gt;VIRTUAL",'Planificación 2026-1'!H:H,"&lt;3")</f>
        <v>0</v>
      </c>
      <c r="EG87" s="48">
        <f>SUMIFS('Planificación 2026-1'!R:R,'Planificación 2026-1'!W:W,C87,'Planificación 2026-1'!E:E,"FILIAL",'Planificación 2026-1'!X:X,"VIRTUAL",'Planificación 2026-1'!H:H,"&lt;3")</f>
        <v>0</v>
      </c>
      <c r="EH87" s="48">
        <f>SUMIFS('Planificación 2026-1'!R:R,'Planificación 2026-1'!W:W,C87,'Planificación 2026-1'!E:E,"FILIAL",'Planificación 2026-1'!X:X,"&lt;&gt;VIRTUAL",'Planificación 2026-1'!H:H,"&lt;3")</f>
        <v>10</v>
      </c>
      <c r="EI87" s="48">
        <f>SUMIFS('Planificación 2026-1'!R:R,'Planificación 2026-1'!W:W,C87,'Planificación 2026-1'!E:E,"PORUMA",'Planificación 2026-1'!X:X,"VIRTUAL",'Planificación 2026-1'!H:H,"&lt;3")</f>
        <v>0</v>
      </c>
      <c r="EJ87" s="48">
        <f>SUMIFS('Planificación 2026-1'!R:R,'Planificación 2026-1'!W:W,C87,'Planificación 2026-1'!E:E,"PORUMA",'Planificación 2026-1'!X:X,"&lt;&gt;VIRTUAL",'Planificación 2026-1'!H:H,"&lt;3")</f>
        <v>5</v>
      </c>
      <c r="EK87" s="48">
        <f>SUMIFS('Planificación 2026-1'!R:R,'Planificación 2026-1'!W:W,C87,'Planificación 2026-1'!E:E,"HUAURA",'Planificación 2026-1'!X:X,"VIRTUAL",'Planificación 2026-1'!H:H,"&lt;3")</f>
        <v>0</v>
      </c>
      <c r="EL87" s="48">
        <f>SUMIFS('Planificación 2026-1'!R:R,'Planificación 2026-1'!W:W,C87,'Planificación 2026-1'!E:E,"HUAURA",'Planificación 2026-1'!X:X,"&lt;&gt;VIRTUAL",'Planificación 2026-1'!H:H,"&lt;3")</f>
        <v>0</v>
      </c>
      <c r="EM87" s="48">
        <f t="shared" si="22"/>
        <v>10</v>
      </c>
      <c r="EN87" s="48">
        <f t="shared" si="23"/>
        <v>0</v>
      </c>
      <c r="EO87" s="48">
        <f t="shared" si="24"/>
        <v>5</v>
      </c>
      <c r="EP87" s="48">
        <f t="shared" si="25"/>
        <v>0</v>
      </c>
      <c r="EQ87" s="48">
        <f t="shared" si="26"/>
        <v>0</v>
      </c>
      <c r="ER87" s="48"/>
      <c r="ES87" s="48">
        <f t="shared" si="27"/>
        <v>0</v>
      </c>
      <c r="ET87" s="48">
        <f t="shared" si="28"/>
        <v>10</v>
      </c>
      <c r="EU87" s="48" t="b">
        <f t="shared" si="29"/>
        <v>0</v>
      </c>
      <c r="EV87" s="48" t="str">
        <f t="shared" si="30"/>
        <v/>
      </c>
      <c r="EW87" s="48" t="str">
        <f t="shared" si="31"/>
        <v>PRESENCIAL</v>
      </c>
    </row>
    <row r="88" spans="1:153" x14ac:dyDescent="0.3">
      <c r="A88" s="53"/>
      <c r="B88" s="383">
        <v>85</v>
      </c>
      <c r="C88" s="107" t="s">
        <v>96</v>
      </c>
      <c r="D88" s="82">
        <f>SUMIF('Planificación 2026-1'!W:W,C88,'Planificación 2026-1'!R:R)</f>
        <v>19</v>
      </c>
      <c r="E88" s="384" t="s">
        <v>319</v>
      </c>
      <c r="F88" s="107" t="s">
        <v>430</v>
      </c>
      <c r="G88" s="107" t="s">
        <v>276</v>
      </c>
      <c r="H88" s="107" t="s">
        <v>434</v>
      </c>
      <c r="I88" s="77" t="str">
        <f>IF(SUM(COUNTIFS('Planificación 2026-1'!E:E,"PRINCIPAL",'Planificación 2026-1'!W:W,C88,'Planificación 2026-1'!G:G,"AF"))&gt;0,"P01"," ")</f>
        <v xml:space="preserve"> </v>
      </c>
      <c r="J88" s="78" t="str">
        <f>IF(SUM(COUNTIFS('Planificación 2026-1'!E:E,"PRINCIPAL",'Planificación 2026-1'!W:W,C88,'Planificación 2026-1'!G:G,"EN"))&gt;0,"P02"," ")</f>
        <v xml:space="preserve"> </v>
      </c>
      <c r="K88" s="78" t="str">
        <f>IF(SUM(COUNTIFS('Planificación 2026-1'!E:E,"PRINCIPAL",'Planificación 2026-1'!W:W,C88,'Planificación 2026-1'!G:G,"IS"))&gt;0,"P03"," ")</f>
        <v xml:space="preserve"> </v>
      </c>
      <c r="L88" s="78" t="str">
        <f>IF(SUM(COUNTIFS('Planificación 2026-1'!E:E,"PRINCIPAL",'Planificación 2026-1'!W:W,C88,'Planificación 2026-1'!G:G,"PS"))&gt;0,"P04"," ")</f>
        <v xml:space="preserve"> </v>
      </c>
      <c r="M88" s="78"/>
      <c r="N88" s="78" t="str">
        <f>IF(SUM(COUNTIFS('Planificación 2026-1'!E:E,"PRINCIPAL",'Planificación 2026-1'!W:W,C88,'Planificación 2026-1'!G:G,"IN"))&gt;0,"P06"," ")</f>
        <v xml:space="preserve"> </v>
      </c>
      <c r="O88" s="78" t="str">
        <f>IF(SUM(COUNTIFS('Planificación 2026-1'!E:E,"PRINCIPAL",'Planificación 2026-1'!W:W,C88,'Planificación 2026-1'!G:G,"CA"))&gt;0,"P07"," ")</f>
        <v xml:space="preserve"> </v>
      </c>
      <c r="P88" s="78" t="str">
        <f>IF(SUM(COUNTIFS('Planificación 2026-1'!E:E,"PRINCIPAL",'Planificación 2026-1'!W:W,C88,'Planificación 2026-1'!G:G,"DE"))&gt;0,"P08"," ")</f>
        <v xml:space="preserve"> </v>
      </c>
      <c r="Q88" s="78" t="str">
        <f>IF(SUM(COUNTIFS('Planificación 2026-1'!E:E,"PRINCIPAL",'Planificación 2026-1'!W:W,C88,'Planificación 2026-1'!G:G,"OB"))&gt;0,"P09"," ")</f>
        <v xml:space="preserve"> </v>
      </c>
      <c r="R88" s="78" t="str">
        <f>IF(SUM(COUNTIFS('Planificación 2026-1'!E:E,"PRINCIPAL",'Planificación 2026-1'!W:W,C88,'Planificación 2026-1'!G:G,"MH"))&gt;0,"P31"," ")</f>
        <v xml:space="preserve"> </v>
      </c>
      <c r="S88" s="78" t="str">
        <f>IF(SUM(COUNTIFS('Planificación 2026-1'!E:E,"PRINCIPAL",'Planificación 2026-1'!W:W,C88,'Planificación 2026-1'!G:G,"IC"))&gt;0,"P32"," ")</f>
        <v xml:space="preserve"> </v>
      </c>
      <c r="T88" s="78" t="str">
        <f>IF(SUM(COUNTIFS('Planificación 2026-1'!E:E,"PRINCIPAL",'Planificación 2026-1'!W:W,C88,'Planificación 2026-1'!G:G,"AR"))&gt;0,"P34"," ")</f>
        <v xml:space="preserve"> </v>
      </c>
      <c r="U88" s="78" t="str">
        <f>IF(SUM(COUNTIFS('Planificación 2026-1'!E:E,"PRINCIPAL",'Planificación 2026-1'!W:W,C88,'Planificación 2026-1'!G:G,"T1"))&gt;0,"P35"," ")</f>
        <v xml:space="preserve"> </v>
      </c>
      <c r="V88" s="78" t="str">
        <f>IF(SUM(COUNTIFS('Planificación 2026-1'!E:E,"PRINCIPAL",'Planificación 2026-1'!W:W,C88,'Planificación 2026-1'!G:G,"T3"))&gt;0,"P36"," ")</f>
        <v xml:space="preserve"> </v>
      </c>
      <c r="W88" s="78" t="str">
        <f>IF(SUM(COUNTIFS('Planificación 2026-1'!E:E,"PRINCIPAL",'Planificación 2026-1'!W:W,C88,'Planificación 2026-1'!G:G,"T2"))&gt;0,"P37"," ")</f>
        <v xml:space="preserve"> </v>
      </c>
      <c r="X88" s="78" t="str">
        <f>IF(SUM(COUNTIFS('Planificación 2026-1'!E:E,"PRINCIPAL",'Planificación 2026-1'!W:W,C88,'Planificación 2026-1'!G:G,"AE"))&gt;0,"P38"," ")</f>
        <v xml:space="preserve"> </v>
      </c>
      <c r="Y88" s="78" t="str">
        <f>IF(SUM(COUNTIFS('Planificación 2026-1'!E:E,"PRINCIPAL",'Planificación 2026-1'!W:W,C88,'Planificación 2026-1'!G:G,"T4"))&gt;0,"P55"," ")</f>
        <v xml:space="preserve"> </v>
      </c>
      <c r="Z88" s="78" t="str">
        <f>IF(SUM(COUNTIFS('Planificación 2026-1'!E:E,"FILIAL",'Planificación 2026-1'!W:W,C88,'Planificación 2026-1'!G:G,"AF"))&gt;0," P01"," ")</f>
        <v xml:space="preserve"> </v>
      </c>
      <c r="AA88" s="78" t="str">
        <f>IF(SUM(COUNTIFS('Planificación 2026-1'!E:E,"FILIAL",'Planificación 2026-1'!W:W,C88,'Planificación 2026-1'!G:G,"EN"))&gt;0,"P02"," ")</f>
        <v xml:space="preserve"> </v>
      </c>
      <c r="AB88" s="78" t="str">
        <f>IF(SUM(COUNTIFS('Planificación 2026-1'!E:E,"FILIAL",'Planificación 2026-1'!W:W,C88,'Planificación 2026-1'!G:G,"IS"))&gt;0,"P03"," ")</f>
        <v xml:space="preserve"> </v>
      </c>
      <c r="AC88" s="78" t="str">
        <f>IF(SUM(COUNTIFS('Planificación 2026-1'!E:E,"FILIAL",'Planificación 2026-1'!W:W,C88,'Planificación 2026-1'!G:G,"PS"))&gt;0,"P04"," ")</f>
        <v>P04</v>
      </c>
      <c r="AD88" s="78"/>
      <c r="AE88" s="78" t="str">
        <f>IF(SUM(COUNTIFS('Planificación 2026-1'!E:E,"FILIAL",'Planificación 2026-1'!W:W,C88,'Planificación 2026-1'!G:G,"IN"))&gt;0,"P06"," ")</f>
        <v xml:space="preserve"> </v>
      </c>
      <c r="AF88" s="78" t="str">
        <f>IF(SUM(COUNTIFS('Planificación 2026-1'!E:E,"FILIAL",'Planificación 2026-1'!W:W,C88,'Planificación 2026-1'!G:G,"CA"))&gt;0,"P07"," ")</f>
        <v xml:space="preserve"> </v>
      </c>
      <c r="AG88" s="78" t="str">
        <f>IF(SUM(COUNTIFS('Planificación 2026-1'!E:E,"FILIAL",'Planificación 2026-1'!W:W,C88,'Planificación 2026-1'!G:G,"DE"))&gt;0,"P08"," ")</f>
        <v xml:space="preserve"> </v>
      </c>
      <c r="AH88" s="78" t="str">
        <f>IF(SUM(COUNTIFS('Planificación 2026-1'!E:E,"FILIAL",'Planificación 2026-1'!W:W,C88,'Planificación 2026-1'!G:G,"OB"))&gt;0,"P09"," ")</f>
        <v xml:space="preserve"> </v>
      </c>
      <c r="AI88" s="78" t="str">
        <f>IF(SUM(COUNTIFS('Planificación 2026-1'!E:E,"FILIAL",'Planificación 2026-1'!W:W,C88,'Planificación 2026-1'!G:G,"MH"))&gt;0,"P31"," ")</f>
        <v xml:space="preserve"> </v>
      </c>
      <c r="AJ88" s="78" t="str">
        <f>IF(SUM(COUNTIFS('Planificación 2026-1'!E:E,"FILIAL",'Planificación 2026-1'!W:W,C88,'Planificación 2026-1'!G:G,"IC"))&gt;0,"P32"," ")</f>
        <v xml:space="preserve"> </v>
      </c>
      <c r="AK88" s="78" t="str">
        <f>IF(SUM(COUNTIFS('Planificación 2026-1'!E:E,"FILIAL",'Planificación 2026-1'!W:W,C88,'Planificación 2026-1'!G:G,"AR"))&gt;0,"P34"," ")</f>
        <v xml:space="preserve"> </v>
      </c>
      <c r="AL88" s="78" t="str">
        <f>IF(SUM(COUNTIFS('Planificación 2026-1'!E:E,"FILIAL",'Planificación 2026-1'!W:W,C88,'Planificación 2026-1'!G:G,"T1"))&gt;0,"P35"," ")</f>
        <v xml:space="preserve"> </v>
      </c>
      <c r="AM88" s="78" t="str">
        <f>IF(SUM(COUNTIFS('Planificación 2026-1'!E:E,"FILIAL",'Planificación 2026-1'!W:W,C88,'Planificación 2026-1'!G:G,"T3"))&gt;0,"P36"," ")</f>
        <v xml:space="preserve"> </v>
      </c>
      <c r="AN88" s="78" t="str">
        <f>IF(SUM(COUNTIFS('Planificación 2026-1'!E:E,"FILIAL",'Planificación 2026-1'!W:W,C88,'Planificación 2026-1'!G:G,"T2"))&gt;0,"P37"," ")</f>
        <v xml:space="preserve"> </v>
      </c>
      <c r="AO88" s="78" t="str">
        <f>IF(SUM(COUNTIFS('Planificación 2026-1'!E:E,"FILIAL",'Planificación 2026-1'!W:W,C88,'Planificación 2026-1'!G:G,"AE"))&gt;0,"P38"," ")</f>
        <v xml:space="preserve"> </v>
      </c>
      <c r="AP88" s="78" t="str">
        <f>IF(SUM(COUNTIFS('Planificación 2026-1'!E:E,"FILIAL",'Planificación 2026-1'!W:W,C88,'Planificación 2026-1'!G:G,"T4"))&gt;0,"P55"," ")</f>
        <v xml:space="preserve"> </v>
      </c>
      <c r="AQ88" s="78" t="str">
        <f>IF(SUM(COUNTIFS('Planificación 2026-1'!E:E,"SUNAMPE",'Planificación 2026-1'!W:W,C88,'Planificación 2026-1'!G:G,"AF"))&gt;0," P01"," ")</f>
        <v xml:space="preserve"> </v>
      </c>
      <c r="AR88" s="78" t="str">
        <f>IF(SUM(COUNTIFS('Planificación 2026-1'!E:E,"SUNAMPE",'Planificación 2026-1'!W:W,C88,'Planificación 2026-1'!G:G,"EN"))&gt;0,"P02"," ")</f>
        <v xml:space="preserve"> </v>
      </c>
      <c r="AS88" s="78" t="str">
        <f>IF(SUM(COUNTIFS('Planificación 2026-1'!E:E,"SUNAMPE",'Planificación 2026-1'!W:W,C88,'Planificación 2026-1'!G:G,"IS"))&gt;0,"P03"," ")</f>
        <v xml:space="preserve"> </v>
      </c>
      <c r="AT88" s="78" t="str">
        <f>IF(SUM(COUNTIFS('Planificación 2026-1'!E:E,"SUNAMPE",'Planificación 2026-1'!W:W,C88,'Planificación 2026-1'!G:G,"PS"))&gt;0,"P04"," ")</f>
        <v xml:space="preserve"> </v>
      </c>
      <c r="AU88" s="78"/>
      <c r="AV88" s="78" t="str">
        <f>IF(SUM(COUNTIFS('Planificación 2026-1'!E:E,"SUNAMPE",'Planificación 2026-1'!W:W,C88,'Planificación 2026-1'!G:G,"IN"))&gt;0,"P06"," ")</f>
        <v xml:space="preserve"> </v>
      </c>
      <c r="AW88" s="78" t="str">
        <f>IF(SUM(COUNTIFS('Planificación 2026-1'!E:E,"SUNAMPE",'Planificación 2026-1'!W:W,C88,'Planificación 2026-1'!G:G,"CA"))&gt;0,"P07"," ")</f>
        <v xml:space="preserve"> </v>
      </c>
      <c r="AX88" s="78" t="str">
        <f>IF(SUM(COUNTIFS('Planificación 2026-1'!E:E,"SUNAMPE",'Planificación 2026-1'!W:W,C88,'Planificación 2026-1'!G:G,"DE"))&gt;0,"P08"," ")</f>
        <v xml:space="preserve"> </v>
      </c>
      <c r="AY88" s="78" t="str">
        <f>IF(SUM(COUNTIFS('Planificación 2026-1'!E:E,"SUNAMPE",'Planificación 2026-1'!W:W,C88,'Planificación 2026-1'!G:G,"OB"))&gt;0,"P09"," ")</f>
        <v xml:space="preserve"> </v>
      </c>
      <c r="AZ88" s="78" t="str">
        <f>IF(SUM(COUNTIFS('Planificación 2026-1'!E:E,"SUNAMPE",'Planificación 2026-1'!W:W,C88,'Planificación 2026-1'!G:G,"MH"))&gt;0,"P31"," ")</f>
        <v xml:space="preserve"> </v>
      </c>
      <c r="BA88" s="78" t="str">
        <f>IF(SUM(COUNTIFS('Planificación 2026-1'!E:E,"SUNAMPE",'Planificación 2026-1'!W:W,C88,'Planificación 2026-1'!G:G,"IC"))&gt;0,"P32"," ")</f>
        <v xml:space="preserve"> </v>
      </c>
      <c r="BB88" s="78" t="str">
        <f>IF(SUM(COUNTIFS('Planificación 2026-1'!E:E,"SUNAMPE",'Planificación 2026-1'!W:W,C88,'Planificación 2026-1'!G:G,"AR"))&gt;0,"P34"," ")</f>
        <v xml:space="preserve"> </v>
      </c>
      <c r="BC88" s="78" t="str">
        <f>IF(SUM(COUNTIFS('Planificación 2026-1'!E:E,"SUNAMPE",'Planificación 2026-1'!W:W,C88,'Planificación 2026-1'!G:G,"T1"))&gt;0,"P35"," ")</f>
        <v xml:space="preserve"> </v>
      </c>
      <c r="BD88" s="78" t="str">
        <f>IF(SUM(COUNTIFS('Planificación 2026-1'!E:E,"SUNAMPE",'Planificación 2026-1'!W:W,C88,'Planificación 2026-1'!G:G,"T3"))&gt;0,"P36"," ")</f>
        <v xml:space="preserve"> </v>
      </c>
      <c r="BE88" s="78" t="str">
        <f>IF(SUM(COUNTIFS('Planificación 2026-1'!E:E,"SUNAMPE",'Planificación 2026-1'!W:W,C88,'Planificación 2026-1'!G:G,"T2"))&gt;0,"P37"," ")</f>
        <v xml:space="preserve"> </v>
      </c>
      <c r="BF88" s="78" t="str">
        <f>IF(SUM(COUNTIFS('Planificación 2026-1'!E:E,"SUNAMPE",'Planificación 2026-1'!W:W,C88,'Planificación 2026-1'!G:G,"AE"))&gt;0,"P38"," ")</f>
        <v xml:space="preserve"> </v>
      </c>
      <c r="BG88" s="78" t="str">
        <f>IF(SUM(COUNTIFS('Planificación 2026-1'!E:E,"SUNAMPE",'Planificación 2026-1'!W:W,C88,'Planificación 2026-1'!G:G,"T4"))&gt;0,"P55"," ")</f>
        <v xml:space="preserve"> </v>
      </c>
      <c r="BH88" s="78" t="str">
        <f>IF(SUM(COUNTIFS('Planificación 2026-1'!E:E,"HUAURA",'Planificación 2026-1'!W:W,C88,'Planificación 2026-1'!G:G,"AF"))&gt;0," P01"," ")</f>
        <v xml:space="preserve"> </v>
      </c>
      <c r="BI88" s="78" t="str">
        <f>IF(SUM(COUNTIFS('Planificación 2026-1'!E:E,"HUAURA",'Planificación 2026-1'!W:W,C88,'Planificación 2026-1'!G:G,"EN"))&gt;0,"P02"," ")</f>
        <v xml:space="preserve"> </v>
      </c>
      <c r="BJ88" s="78" t="str">
        <f>IF(SUM(COUNTIFS('Planificación 2026-1'!E:E,"HUAURA",'Planificación 2026-1'!W:W,C88,'Planificación 2026-1'!G:G,"IS"))&gt;0,"P03"," ")</f>
        <v xml:space="preserve"> </v>
      </c>
      <c r="BK88" s="78" t="str">
        <f>IF(SUM(COUNTIFS('Planificación 2026-1'!E:E,"HUAURA",'Planificación 2026-1'!W:W,C88,'Planificación 2026-1'!G:G,"PS"))&gt;0,"P04"," ")</f>
        <v xml:space="preserve"> </v>
      </c>
      <c r="BL88" s="78"/>
      <c r="BM88" s="78" t="str">
        <f>IF(SUM(COUNTIFS('Planificación 2026-1'!E:E,"HUAURA",'Planificación 2026-1'!W:W,C88,'Planificación 2026-1'!G:G,"IN"))&gt;0,"P06"," ")</f>
        <v xml:space="preserve"> </v>
      </c>
      <c r="BN88" s="78" t="str">
        <f>IF(SUM(COUNTIFS('Planificación 2026-1'!E:E,"HUAURA",'Planificación 2026-1'!W:W,C88,'Planificación 2026-1'!G:G,"CA"))&gt;0,"P07"," ")</f>
        <v xml:space="preserve"> </v>
      </c>
      <c r="BO88" s="78" t="str">
        <f>IF(SUM(COUNTIFS('Planificación 2026-1'!E:E,"HUAURA",'Planificación 2026-1'!W:W,C88,'Planificación 2026-1'!G:G,"DE"))&gt;0,"P08"," ")</f>
        <v xml:space="preserve"> </v>
      </c>
      <c r="BP88" s="78" t="str">
        <f>IF(SUM(COUNTIFS('Planificación 2026-1'!E:E,"HUAURA",'Planificación 2026-1'!W:W,C88,'Planificación 2026-1'!G:G,"OB"))&gt;0,"P09"," ")</f>
        <v xml:space="preserve"> </v>
      </c>
      <c r="BQ88" s="78" t="str">
        <f>IF(SUM(COUNTIFS('Planificación 2026-1'!E:E,"HUAURA",'Planificación 2026-1'!W:W,C88,'Planificación 2026-1'!G:G,"MH"))&gt;0,"P31"," ")</f>
        <v xml:space="preserve"> </v>
      </c>
      <c r="BR88" s="78" t="str">
        <f>IF(SUM(COUNTIFS('Planificación 2026-1'!E:E,"HUAURA",'Planificación 2026-1'!W:W,C88,'Planificación 2026-1'!G:G,"IC"))&gt;0,"P32"," ")</f>
        <v xml:space="preserve"> </v>
      </c>
      <c r="BS88" s="78" t="str">
        <f>IF(SUM(COUNTIFS('Planificación 2026-1'!E:E,"HUAURA",'Planificación 2026-1'!W:W,C88,'Planificación 2026-1'!G:G,"AR"))&gt;0,"P34"," ")</f>
        <v xml:space="preserve"> </v>
      </c>
      <c r="BT88" s="78" t="str">
        <f>IF(SUM(COUNTIFS('Planificación 2026-1'!E:E,"HUAURA",'Planificación 2026-1'!W:W,C88,'Planificación 2026-1'!G:G,"T1"))&gt;0,"P35"," ")</f>
        <v xml:space="preserve"> </v>
      </c>
      <c r="BU88" s="78" t="str">
        <f>IF(SUM(COUNTIFS('Planificación 2026-1'!E:E,"HUAURA",'Planificación 2026-1'!W:W,C88,'Planificación 2026-1'!G:G,"T3"))&gt;0,"P36"," ")</f>
        <v xml:space="preserve"> </v>
      </c>
      <c r="BV88" s="78" t="str">
        <f>IF(SUM(COUNTIFS('Planificación 2026-1'!E:E,"HUAURA",'Planificación 2026-1'!W:W,C88,'Planificación 2026-1'!G:G,"T2"))&gt;0,"P37"," ")</f>
        <v xml:space="preserve"> </v>
      </c>
      <c r="BW88" s="78" t="str">
        <f>IF(SUM(COUNTIFS('Planificación 2026-1'!E:E,"HUAURA",'Planificación 2026-1'!W:W,C88,'Planificación 2026-1'!G:G,"AE"))&gt;0,"P38"," ")</f>
        <v xml:space="preserve"> </v>
      </c>
      <c r="BX88" s="78" t="str">
        <f>IF(SUM(COUNTIFS('Planificación 2026-1'!E:E,"HUAURA",'Planificación 2026-1'!W:W,C88,'Planificación 2026-1'!G:G,"T4"))&gt;0,"P55"," ")</f>
        <v xml:space="preserve"> </v>
      </c>
      <c r="BY88" s="79">
        <f>SUMIFS('Planificación 2026-1'!R:R,'Planificación 2026-1'!W:W,C88,'Planificación 2026-1'!G:G,"AF",'Planificación 2026-1'!H:H,"&gt;2")</f>
        <v>0</v>
      </c>
      <c r="BZ88" s="79">
        <f>SUMIFS('Planificación 2026-1'!R:R,'Planificación 2026-1'!W:W,C88,'Planificación 2026-1'!G:G,"EN",'Planificación 2026-1'!H:H,"&gt;2")</f>
        <v>0</v>
      </c>
      <c r="CA88" s="79">
        <f>SUMIFS('Planificación 2026-1'!R:R,'Planificación 2026-1'!W:W,C88,'Planificación 2026-1'!G:G,"IS",'Planificación 2026-1'!H:H,"&gt;2")</f>
        <v>0</v>
      </c>
      <c r="CB88" s="79">
        <f>SUMIFS('Planificación 2026-1'!R:R,'Planificación 2026-1'!W:W,C88,'Planificación 2026-1'!G:G,"PS",'Planificación 2026-1'!H:H,"&gt;2")</f>
        <v>19</v>
      </c>
      <c r="CC88" s="79">
        <f>SUMIFS('Planificación 2026-1'!R:R,'Planificación 2026-1'!W:W,C88,'Planificación 2026-1'!G:G,"IN",'Planificación 2026-1'!H:H,"&gt;2")</f>
        <v>0</v>
      </c>
      <c r="CD88" s="79">
        <f>SUMIFS('Planificación 2026-1'!R:R,'Planificación 2026-1'!W:W,C88,'Planificación 2026-1'!G:G,"CA",'Planificación 2026-1'!H:H,"&gt;2")</f>
        <v>0</v>
      </c>
      <c r="CE88" s="79">
        <f>SUMIFS('Planificación 2026-1'!R:R,'Planificación 2026-1'!W:W,C88,'Planificación 2026-1'!G:G,"DE",'Planificación 2026-1'!H:H,"&gt;2")</f>
        <v>0</v>
      </c>
      <c r="CF88" s="79">
        <f>SUMIFS('Planificación 2026-1'!R:R,'Planificación 2026-1'!W:W,C88,'Planificación 2026-1'!G:G,"OB",'Planificación 2026-1'!H:H,"&gt;2")</f>
        <v>0</v>
      </c>
      <c r="CG88" s="79">
        <f>SUMIFS('Planificación 2026-1'!R:R,'Planificación 2026-1'!W:W,C88,'Planificación 2026-1'!G:G,"MH",'Planificación 2026-1'!H:H,"&gt;2")</f>
        <v>0</v>
      </c>
      <c r="CH88" s="79">
        <f>SUMIFS('Planificación 2026-1'!R:R,'Planificación 2026-1'!W:W,C88,'Planificación 2026-1'!G:G,"IC",'Planificación 2026-1'!H:H,"&gt;2")</f>
        <v>0</v>
      </c>
      <c r="CI88" s="79">
        <f>SUMIFS('Planificación 2026-1'!R:R,'Planificación 2026-1'!W:W,C88,'Planificación 2026-1'!G:G,"AR",'Planificación 2026-1'!H:H,"&gt;2")</f>
        <v>0</v>
      </c>
      <c r="CJ88" s="79">
        <f>SUMIFS('Planificación 2026-1'!R:R,'Planificación 2026-1'!W:W,C88,'Planificación 2026-1'!G:G,"T1",'Planificación 2026-1'!H:H,"&gt;2")</f>
        <v>0</v>
      </c>
      <c r="CK88" s="79">
        <f>SUMIFS('Planificación 2026-1'!R:R,'Planificación 2026-1'!W:W,C88,'Planificación 2026-1'!G:G,"T3",'Planificación 2026-1'!H:H,"&gt;2")</f>
        <v>0</v>
      </c>
      <c r="CL88" s="79">
        <f>SUMIFS('Planificación 2026-1'!R:R,'Planificación 2026-1'!W:W,C88,'Planificación 2026-1'!G:G,"T2",'Planificación 2026-1'!H:H,"&gt;2")</f>
        <v>0</v>
      </c>
      <c r="CM88" s="79">
        <f>SUMIFS('Planificación 2026-1'!R:R,'Planificación 2026-1'!W:W,C88,'Planificación 2026-1'!G:G,"AE",'Planificación 2026-1'!H:H,"&gt;2")</f>
        <v>0</v>
      </c>
      <c r="CN88" s="79">
        <f>SUMIFS('Planificación 2026-1'!R:R,'Planificación 2026-1'!W:W,C88,'Planificación 2026-1'!G:G,"T4",'Planificación 2026-1'!H:H,"&gt;2")</f>
        <v>0</v>
      </c>
      <c r="CO88" s="79">
        <f>SUMIFS('Planificación 2026-1'!R:R,'Planificación 2026-1'!W:W,C88,'Planificación 2026-1'!G:G,"AF",'Planificación 2026-1'!H:H,"&lt;3")</f>
        <v>0</v>
      </c>
      <c r="CP88" s="79">
        <f>SUMIFS('Planificación 2026-1'!R:R,'Planificación 2026-1'!W:W,C88,'Planificación 2026-1'!G:G,"EN",'Planificación 2026-1'!H:H,"&lt;3")</f>
        <v>0</v>
      </c>
      <c r="CQ88" s="79">
        <f>SUMIFS('Planificación 2026-1'!R:R,'Planificación 2026-1'!W:W,C88,'Planificación 2026-1'!G:G,"IS",'Planificación 2026-1'!H:H,"&lt;3")</f>
        <v>0</v>
      </c>
      <c r="CR88" s="79">
        <f>SUMIFS('Planificación 2026-1'!R:R,'Planificación 2026-1'!W:W,C88,'Planificación 2026-1'!G:G,"PS",'Planificación 2026-1'!H:H,"&lt;3")</f>
        <v>0</v>
      </c>
      <c r="CS88" s="79">
        <f>SUMIFS('Planificación 2026-1'!R:R,'Planificación 2026-1'!W:W,C88,'Planificación 2026-1'!G:G,"IN",'Planificación 2026-1'!H:H,"&lt;3")</f>
        <v>0</v>
      </c>
      <c r="CT88" s="79">
        <f>SUMIFS('Planificación 2026-1'!R:R,'Planificación 2026-1'!W:W,C88,'Planificación 2026-1'!G:G,"CA",'Planificación 2026-1'!H:H,"&lt;3")</f>
        <v>0</v>
      </c>
      <c r="CU88" s="79">
        <f>SUMIFS('Planificación 2026-1'!R:R,'Planificación 2026-1'!W:W,C88,'Planificación 2026-1'!G:G,"DE",'Planificación 2026-1'!H:H,"&lt;3")</f>
        <v>0</v>
      </c>
      <c r="CV88" s="79">
        <f>SUMIFS('Planificación 2026-1'!R:R,'Planificación 2026-1'!W:W,C88,'Planificación 2026-1'!G:G,"OB",'Planificación 2026-1'!H:H,"&lt;3")</f>
        <v>0</v>
      </c>
      <c r="CW88" s="79">
        <f>SUMIFS('Planificación 2026-1'!R:R,'Planificación 2026-1'!W:W,C88,'Planificación 2026-1'!G:G,"MH",'Planificación 2026-1'!H:H,"&lt;3")</f>
        <v>0</v>
      </c>
      <c r="CX88" s="79">
        <f>SUMIFS('Planificación 2026-1'!R:R,'Planificación 2026-1'!W:W,C88,'Planificación 2026-1'!G:G,"IC",'Planificación 2026-1'!H:H,"&lt;3")</f>
        <v>0</v>
      </c>
      <c r="CY88" s="79">
        <f>SUMIFS('Planificación 2026-1'!R:R,'Planificación 2026-1'!W:W,C88,'Planificación 2026-1'!G:G,"AR",'Planificación 2026-1'!H:H,"&lt;3")</f>
        <v>0</v>
      </c>
      <c r="CZ88" s="79">
        <f>SUMIFS('Planificación 2026-1'!R:R,'Planificación 2026-1'!W:W,C88,'Planificación 2026-1'!G:G,"T1",'Planificación 2026-1'!H:H,"&lt;3")</f>
        <v>0</v>
      </c>
      <c r="DA88" s="79">
        <f>SUMIFS('Planificación 2026-1'!R:R,'Planificación 2026-1'!W:W,C88,'Planificación 2026-1'!G:G,"T3",'Planificación 2026-1'!H:H,"&lt;3")</f>
        <v>0</v>
      </c>
      <c r="DB88" s="79">
        <f>SUMIFS('Planificación 2026-1'!R:R,'Planificación 2026-1'!W:W,C88,'Planificación 2026-1'!G:G,"T2",'Planificación 2026-1'!H:H,"&lt;3")</f>
        <v>0</v>
      </c>
      <c r="DC88" s="79">
        <f>SUMIFS('Planificación 2026-1'!R:R,'Planificación 2026-1'!W:W,C88,'Planificación 2026-1'!G:G,"AE",'Planificación 2026-1'!H:H,"&lt;3")</f>
        <v>0</v>
      </c>
      <c r="DD88" s="79">
        <f>SUMIFS('Planificación 2026-1'!R:R,'Planificación 2026-1'!W:W,C88,'Planificación 2026-1'!G:G,"T4",'Planificación 2026-1'!H:H,"&lt;3")</f>
        <v>0</v>
      </c>
      <c r="DE88" s="78" t="str">
        <f t="shared" si="18"/>
        <v/>
      </c>
      <c r="DF88" s="30">
        <f>IF(C88="","",SUMIFS('Planificación 2026-1'!R:R,'Planificación 2026-1'!W:W,C88,'Planificación 2026-1'!E:E,"PRINCIPAL",'Planificación 2026-1'!X:X,"VIRTUAL"))</f>
        <v>0</v>
      </c>
      <c r="DG88" s="30">
        <f>IF(C88="","",SUMIFS('Planificación 2026-1'!R:R,'Planificación 2026-1'!W:W,C88,'Planificación 2026-1'!E:E,"PRINCIPAL",'Planificación 2026-1'!X:X,"PRESENCIAL"))</f>
        <v>0</v>
      </c>
      <c r="DH88" s="30">
        <f>IF(C88="","",SUMIFS('Planificación 2026-1'!R:R,'Planificación 2026-1'!W:W,C88,'Planificación 2026-1'!E:E,"PRINCIPAL",'Planificación 2026-1'!X:X,"HIBRIDO PRESENCIAL"))</f>
        <v>0</v>
      </c>
      <c r="DI88" s="78" t="str">
        <f t="shared" si="19"/>
        <v>P04</v>
      </c>
      <c r="DJ88" s="78">
        <f>IF(C88="","",SUMIFS('Planificación 2026-1'!R:R,'Planificación 2026-1'!W:W,C88,'Planificación 2026-1'!E:E,"FILIAL",'Planificación 2026-1'!X:X,"VIRTUAL"))</f>
        <v>0</v>
      </c>
      <c r="DK88" s="80">
        <f>IF(C88="","",SUMIFS('Planificación 2026-1'!R:R,'Planificación 2026-1'!W:W,C88,'Planificación 2026-1'!E:E,"FILIAL",'Planificación 2026-1'!X:X,"PRESENCIAL"))</f>
        <v>19</v>
      </c>
      <c r="DL88" s="42">
        <f>IF(C88="","",SUMIFS('Planificación 2026-1'!R:R,'Planificación 2026-1'!W:W,C88,'Planificación 2026-1'!E:E,"FILIAL",'Planificación 2026-1'!X:X,"HIBRIDO PRESENCIAL"))</f>
        <v>0</v>
      </c>
      <c r="DM88" s="81" t="str">
        <f t="shared" si="20"/>
        <v/>
      </c>
      <c r="DN88" s="78">
        <f>IF(C88="","",SUMIFS('Planificación 2026-1'!R:R,'Planificación 2026-1'!W:W,C88,'Planificación 2026-1'!E:E,"SUNAMPE",'Planificación 2026-1'!X:X,"VIRTUAL"))</f>
        <v>0</v>
      </c>
      <c r="DO88" s="42">
        <f>IF(C88="","",SUMIFS('Planificación 2026-1'!R:R,'Planificación 2026-1'!W:W,C88,'Planificación 2026-1'!E:E,"SUNAMPE",'Planificación 2026-1'!X:X,"PRESENCIAL"))</f>
        <v>0</v>
      </c>
      <c r="DP88" s="81" t="str">
        <f t="shared" si="21"/>
        <v/>
      </c>
      <c r="DQ88" s="78">
        <f>IF(C88="","",SUMIFS('Planificación 2026-1'!R:R,'Planificación 2026-1'!W:W,C88,'Planificación 2026-1'!E:E,"HUAURA",'Planificación 2026-1'!X:X,"VIRTUAL"))</f>
        <v>0</v>
      </c>
      <c r="DR88" s="42">
        <f>IF(C88="","",SUMIFS('Planificación 2026-1'!R:R,'Planificación 2026-1'!W:W,C88,'Planificación 2026-1'!E:E,"HUAURA",'Planificación 2026-1'!X:X,"PRESENCIAL"))</f>
        <v>0</v>
      </c>
      <c r="DS88" s="48">
        <f>SUMIFS('Planificación 2026-1'!R:R,'Planificación 2026-1'!W:W,C88,'Planificación 2026-1'!E:E,"PRINCIPAL",'Planificación 2026-1'!X:X,"VIRTUAL",'Planificación 2026-1'!H:H,"&gt;2")</f>
        <v>0</v>
      </c>
      <c r="DT88" s="48">
        <f>SUMIFS('Planificación 2026-1'!R:R,'Planificación 2026-1'!W:W,C88,'Planificación 2026-1'!E:E,"PRINCIPAL",'Planificación 2026-1'!X:X,"&lt;&gt;VIRTUAL",'Planificación 2026-1'!H:H,"&gt;2")</f>
        <v>0</v>
      </c>
      <c r="DU88" s="48">
        <f>SUMIFS('Planificación 2026-1'!R:R,'Planificación 2026-1'!W:W,C88,'Planificación 2026-1'!E:E,"SUNAMPE",'Planificación 2026-1'!X:X,"VIRTUAL",'Planificación 2026-1'!H:H,"&gt;2")</f>
        <v>0</v>
      </c>
      <c r="DV88" s="48">
        <f>SUMIFS('Planificación 2026-1'!R:R,'Planificación 2026-1'!W:W,C88,'Planificación 2026-1'!E:E,"SUNAMPE",'Planificación 2026-1'!X:X,"&lt;&gt;VIRTUAL",'Planificación 2026-1'!H:H,"&gt;2")</f>
        <v>0</v>
      </c>
      <c r="DW88" s="48">
        <f>SUMIFS('Planificación 2026-1'!R:R,'Planificación 2026-1'!W:W,C88,'Planificación 2026-1'!E:E,"FILIAL",'Planificación 2026-1'!X:X,"VIRTUAL",'Planificación 2026-1'!H:H,"&gt;2")</f>
        <v>0</v>
      </c>
      <c r="DX88" s="48">
        <f>SUMIFS('Planificación 2026-1'!R:R,'Planificación 2026-1'!W:W,C88,'Planificación 2026-1'!E:E,"FILIAL",'Planificación 2026-1'!X:X,"&lt;&gt;VIRTUAL",'Planificación 2026-1'!H:H,"&gt;2")</f>
        <v>19</v>
      </c>
      <c r="DY88" s="48">
        <f>SUMIFS('Planificación 2026-1'!R:R,'Planificación 2026-1'!W:W,C88,'Planificación 2026-1'!E:E,"PORUMA",'Planificación 2026-1'!X:X,"VIRTUAL",'Planificación 2026-1'!H:H,"&gt;2")</f>
        <v>0</v>
      </c>
      <c r="DZ88" s="48">
        <f>SUMIFS('Planificación 2026-1'!R:R,'Planificación 2026-1'!W:W,C88,'Planificación 2026-1'!E:E,"PORUMA",'Planificación 2026-1'!X:X,"&lt;&gt;VIRTUAL",'Planificación 2026-1'!H:H,"&gt;2")</f>
        <v>0</v>
      </c>
      <c r="EA88" s="48">
        <f>SUMIFS('Planificación 2026-1'!R:R,'Planificación 2026-1'!W:W,C88,'Planificación 2026-1'!E:E,"HUAURA",'Planificación 2026-1'!X:X,"VIRTUAL",'Planificación 2026-1'!H:H,"&gt;2")</f>
        <v>0</v>
      </c>
      <c r="EB88" s="48">
        <f>SUMIFS('Planificación 2026-1'!R:R,'Planificación 2026-1'!W:W,C88,'Planificación 2026-1'!E:E,"HUAURA",'Planificación 2026-1'!X:X,"&lt;&gt;VIRTUAL",'Planificación 2026-1'!H:H,"&gt;2")</f>
        <v>0</v>
      </c>
      <c r="EC88" s="48">
        <f>SUMIFS('Planificación 2026-1'!R:R,'Planificación 2026-1'!W:W,C88,'Planificación 2026-1'!E:E,"PRINCIPAL",'Planificación 2026-1'!X:X,"VIRTUAL",'Planificación 2026-1'!H:H,"&lt;3")</f>
        <v>0</v>
      </c>
      <c r="ED88" s="48">
        <f>SUMIFS('Planificación 2026-1'!R:R,'Planificación 2026-1'!W:W,C88,'Planificación 2026-1'!E:E,"PRINCIPAL",'Planificación 2026-1'!X:X,"&lt;&gt;VIRTUAL",'Planificación 2026-1'!H:H,"&lt;3")</f>
        <v>0</v>
      </c>
      <c r="EE88" s="48">
        <f>SUMIFS('Planificación 2026-1'!R:R,'Planificación 2026-1'!W:W,C88,'Planificación 2026-1'!E:E,"SUNAMPE",'Planificación 2026-1'!X:X,"VIRTUAL",'Planificación 2026-1'!H:H,"&lt;3")</f>
        <v>0</v>
      </c>
      <c r="EF88" s="48">
        <f>SUMIFS('Planificación 2026-1'!R:R,'Planificación 2026-1'!W:W,C88,'Planificación 2026-1'!E:E,"SUNAMPE",'Planificación 2026-1'!X:X,"&lt;&gt;VIRTUAL",'Planificación 2026-1'!H:H,"&lt;3")</f>
        <v>0</v>
      </c>
      <c r="EG88" s="48">
        <f>SUMIFS('Planificación 2026-1'!R:R,'Planificación 2026-1'!W:W,C88,'Planificación 2026-1'!E:E,"FILIAL",'Planificación 2026-1'!X:X,"VIRTUAL",'Planificación 2026-1'!H:H,"&lt;3")</f>
        <v>0</v>
      </c>
      <c r="EH88" s="48">
        <f>SUMIFS('Planificación 2026-1'!R:R,'Planificación 2026-1'!W:W,C88,'Planificación 2026-1'!E:E,"FILIAL",'Planificación 2026-1'!X:X,"&lt;&gt;VIRTUAL",'Planificación 2026-1'!H:H,"&lt;3")</f>
        <v>0</v>
      </c>
      <c r="EI88" s="48">
        <f>SUMIFS('Planificación 2026-1'!R:R,'Planificación 2026-1'!W:W,C88,'Planificación 2026-1'!E:E,"PORUMA",'Planificación 2026-1'!X:X,"VIRTUAL",'Planificación 2026-1'!H:H,"&lt;3")</f>
        <v>0</v>
      </c>
      <c r="EJ88" s="48">
        <f>SUMIFS('Planificación 2026-1'!R:R,'Planificación 2026-1'!W:W,C88,'Planificación 2026-1'!E:E,"PORUMA",'Planificación 2026-1'!X:X,"&lt;&gt;VIRTUAL",'Planificación 2026-1'!H:H,"&lt;3")</f>
        <v>0</v>
      </c>
      <c r="EK88" s="48">
        <f>SUMIFS('Planificación 2026-1'!R:R,'Planificación 2026-1'!W:W,C88,'Planificación 2026-1'!E:E,"HUAURA",'Planificación 2026-1'!X:X,"VIRTUAL",'Planificación 2026-1'!H:H,"&lt;3")</f>
        <v>0</v>
      </c>
      <c r="EL88" s="48">
        <f>SUMIFS('Planificación 2026-1'!R:R,'Planificación 2026-1'!W:W,C88,'Planificación 2026-1'!E:E,"HUAURA",'Planificación 2026-1'!X:X,"&lt;&gt;VIRTUAL",'Planificación 2026-1'!H:H,"&lt;3")</f>
        <v>0</v>
      </c>
      <c r="EM88" s="48">
        <f t="shared" si="22"/>
        <v>19</v>
      </c>
      <c r="EN88" s="48">
        <f t="shared" si="23"/>
        <v>0</v>
      </c>
      <c r="EO88" s="48">
        <f t="shared" si="24"/>
        <v>0</v>
      </c>
      <c r="EP88" s="48">
        <f t="shared" si="25"/>
        <v>0</v>
      </c>
      <c r="EQ88" s="48">
        <f t="shared" si="26"/>
        <v>0</v>
      </c>
      <c r="ER88" s="48"/>
      <c r="ES88" s="48">
        <f t="shared" si="27"/>
        <v>0</v>
      </c>
      <c r="ET88" s="48">
        <f t="shared" si="28"/>
        <v>19</v>
      </c>
      <c r="EU88" s="48" t="b">
        <f t="shared" si="29"/>
        <v>1</v>
      </c>
      <c r="EV88" s="48" t="str">
        <f t="shared" si="30"/>
        <v>FILIAL</v>
      </c>
      <c r="EW88" s="48" t="str">
        <f t="shared" si="31"/>
        <v>PRESENCIAL</v>
      </c>
    </row>
    <row r="89" spans="1:153" x14ac:dyDescent="0.3">
      <c r="A89" s="53"/>
      <c r="B89" s="383">
        <v>86</v>
      </c>
      <c r="C89" s="107" t="s">
        <v>108</v>
      </c>
      <c r="D89" s="82">
        <f>SUMIF('Planificación 2026-1'!W:W,C89,'Planificación 2026-1'!R:R)</f>
        <v>15</v>
      </c>
      <c r="E89" s="384" t="s">
        <v>319</v>
      </c>
      <c r="F89" s="107" t="s">
        <v>430</v>
      </c>
      <c r="G89" s="107" t="s">
        <v>279</v>
      </c>
      <c r="H89" s="107" t="s">
        <v>433</v>
      </c>
      <c r="I89" s="77" t="str">
        <f>IF(SUM(COUNTIFS('Planificación 2026-1'!E:E,"PRINCIPAL",'Planificación 2026-1'!W:W,C89,'Planificación 2026-1'!G:G,"AF"))&gt;0,"P01"," ")</f>
        <v xml:space="preserve"> </v>
      </c>
      <c r="J89" s="78" t="str">
        <f>IF(SUM(COUNTIFS('Planificación 2026-1'!E:E,"PRINCIPAL",'Planificación 2026-1'!W:W,C89,'Planificación 2026-1'!G:G,"EN"))&gt;0,"P02"," ")</f>
        <v xml:space="preserve"> </v>
      </c>
      <c r="K89" s="78" t="str">
        <f>IF(SUM(COUNTIFS('Planificación 2026-1'!E:E,"PRINCIPAL",'Planificación 2026-1'!W:W,C89,'Planificación 2026-1'!G:G,"IS"))&gt;0,"P03"," ")</f>
        <v xml:space="preserve"> </v>
      </c>
      <c r="L89" s="78" t="str">
        <f>IF(SUM(COUNTIFS('Planificación 2026-1'!E:E,"PRINCIPAL",'Planificación 2026-1'!W:W,C89,'Planificación 2026-1'!G:G,"PS"))&gt;0,"P04"," ")</f>
        <v xml:space="preserve"> </v>
      </c>
      <c r="M89" s="78"/>
      <c r="N89" s="78" t="str">
        <f>IF(SUM(COUNTIFS('Planificación 2026-1'!E:E,"PRINCIPAL",'Planificación 2026-1'!W:W,C89,'Planificación 2026-1'!G:G,"IN"))&gt;0,"P06"," ")</f>
        <v xml:space="preserve"> </v>
      </c>
      <c r="O89" s="78" t="str">
        <f>IF(SUM(COUNTIFS('Planificación 2026-1'!E:E,"PRINCIPAL",'Planificación 2026-1'!W:W,C89,'Planificación 2026-1'!G:G,"CA"))&gt;0,"P07"," ")</f>
        <v xml:space="preserve"> </v>
      </c>
      <c r="P89" s="78" t="str">
        <f>IF(SUM(COUNTIFS('Planificación 2026-1'!E:E,"PRINCIPAL",'Planificación 2026-1'!W:W,C89,'Planificación 2026-1'!G:G,"DE"))&gt;0,"P08"," ")</f>
        <v xml:space="preserve"> </v>
      </c>
      <c r="Q89" s="78" t="str">
        <f>IF(SUM(COUNTIFS('Planificación 2026-1'!E:E,"PRINCIPAL",'Planificación 2026-1'!W:W,C89,'Planificación 2026-1'!G:G,"OB"))&gt;0,"P09"," ")</f>
        <v xml:space="preserve"> </v>
      </c>
      <c r="R89" s="78" t="str">
        <f>IF(SUM(COUNTIFS('Planificación 2026-1'!E:E,"PRINCIPAL",'Planificación 2026-1'!W:W,C89,'Planificación 2026-1'!G:G,"MH"))&gt;0,"P31"," ")</f>
        <v xml:space="preserve"> </v>
      </c>
      <c r="S89" s="78" t="str">
        <f>IF(SUM(COUNTIFS('Planificación 2026-1'!E:E,"PRINCIPAL",'Planificación 2026-1'!W:W,C89,'Planificación 2026-1'!G:G,"IC"))&gt;0,"P32"," ")</f>
        <v xml:space="preserve"> </v>
      </c>
      <c r="T89" s="78" t="str">
        <f>IF(SUM(COUNTIFS('Planificación 2026-1'!E:E,"PRINCIPAL",'Planificación 2026-1'!W:W,C89,'Planificación 2026-1'!G:G,"AR"))&gt;0,"P34"," ")</f>
        <v xml:space="preserve"> </v>
      </c>
      <c r="U89" s="78" t="str">
        <f>IF(SUM(COUNTIFS('Planificación 2026-1'!E:E,"PRINCIPAL",'Planificación 2026-1'!W:W,C89,'Planificación 2026-1'!G:G,"T1"))&gt;0,"P35"," ")</f>
        <v xml:space="preserve"> </v>
      </c>
      <c r="V89" s="78" t="str">
        <f>IF(SUM(COUNTIFS('Planificación 2026-1'!E:E,"PRINCIPAL",'Planificación 2026-1'!W:W,C89,'Planificación 2026-1'!G:G,"T3"))&gt;0,"P36"," ")</f>
        <v xml:space="preserve"> </v>
      </c>
      <c r="W89" s="78" t="str">
        <f>IF(SUM(COUNTIFS('Planificación 2026-1'!E:E,"PRINCIPAL",'Planificación 2026-1'!W:W,C89,'Planificación 2026-1'!G:G,"T2"))&gt;0,"P37"," ")</f>
        <v xml:space="preserve"> </v>
      </c>
      <c r="X89" s="78" t="str">
        <f>IF(SUM(COUNTIFS('Planificación 2026-1'!E:E,"PRINCIPAL",'Planificación 2026-1'!W:W,C89,'Planificación 2026-1'!G:G,"AE"))&gt;0,"P38"," ")</f>
        <v xml:space="preserve"> </v>
      </c>
      <c r="Y89" s="78" t="str">
        <f>IF(SUM(COUNTIFS('Planificación 2026-1'!E:E,"PRINCIPAL",'Planificación 2026-1'!W:W,C89,'Planificación 2026-1'!G:G,"T4"))&gt;0,"P55"," ")</f>
        <v xml:space="preserve"> </v>
      </c>
      <c r="Z89" s="78" t="str">
        <f>IF(SUM(COUNTIFS('Planificación 2026-1'!E:E,"FILIAL",'Planificación 2026-1'!W:W,C89,'Planificación 2026-1'!G:G,"AF"))&gt;0," P01"," ")</f>
        <v xml:space="preserve"> </v>
      </c>
      <c r="AA89" s="78" t="str">
        <f>IF(SUM(COUNTIFS('Planificación 2026-1'!E:E,"FILIAL",'Planificación 2026-1'!W:W,C89,'Planificación 2026-1'!G:G,"EN"))&gt;0,"P02"," ")</f>
        <v xml:space="preserve"> </v>
      </c>
      <c r="AB89" s="78" t="str">
        <f>IF(SUM(COUNTIFS('Planificación 2026-1'!E:E,"FILIAL",'Planificación 2026-1'!W:W,C89,'Planificación 2026-1'!G:G,"IS"))&gt;0,"P03"," ")</f>
        <v xml:space="preserve"> </v>
      </c>
      <c r="AC89" s="78" t="str">
        <f>IF(SUM(COUNTIFS('Planificación 2026-1'!E:E,"FILIAL",'Planificación 2026-1'!W:W,C89,'Planificación 2026-1'!G:G,"PS"))&gt;0,"P04"," ")</f>
        <v xml:space="preserve"> </v>
      </c>
      <c r="AD89" s="78"/>
      <c r="AE89" s="78" t="str">
        <f>IF(SUM(COUNTIFS('Planificación 2026-1'!E:E,"FILIAL",'Planificación 2026-1'!W:W,C89,'Planificación 2026-1'!G:G,"IN"))&gt;0,"P06"," ")</f>
        <v xml:space="preserve"> </v>
      </c>
      <c r="AF89" s="78" t="str">
        <f>IF(SUM(COUNTIFS('Planificación 2026-1'!E:E,"FILIAL",'Planificación 2026-1'!W:W,C89,'Planificación 2026-1'!G:G,"CA"))&gt;0,"P07"," ")</f>
        <v xml:space="preserve"> </v>
      </c>
      <c r="AG89" s="78" t="str">
        <f>IF(SUM(COUNTIFS('Planificación 2026-1'!E:E,"FILIAL",'Planificación 2026-1'!W:W,C89,'Planificación 2026-1'!G:G,"DE"))&gt;0,"P08"," ")</f>
        <v xml:space="preserve"> </v>
      </c>
      <c r="AH89" s="78" t="str">
        <f>IF(SUM(COUNTIFS('Planificación 2026-1'!E:E,"FILIAL",'Planificación 2026-1'!W:W,C89,'Planificación 2026-1'!G:G,"OB"))&gt;0,"P09"," ")</f>
        <v xml:space="preserve"> </v>
      </c>
      <c r="AI89" s="78" t="str">
        <f>IF(SUM(COUNTIFS('Planificación 2026-1'!E:E,"FILIAL",'Planificación 2026-1'!W:W,C89,'Planificación 2026-1'!G:G,"MH"))&gt;0,"P31"," ")</f>
        <v xml:space="preserve"> </v>
      </c>
      <c r="AJ89" s="78" t="str">
        <f>IF(SUM(COUNTIFS('Planificación 2026-1'!E:E,"FILIAL",'Planificación 2026-1'!W:W,C89,'Planificación 2026-1'!G:G,"IC"))&gt;0,"P32"," ")</f>
        <v xml:space="preserve"> </v>
      </c>
      <c r="AK89" s="78" t="str">
        <f>IF(SUM(COUNTIFS('Planificación 2026-1'!E:E,"FILIAL",'Planificación 2026-1'!W:W,C89,'Planificación 2026-1'!G:G,"AR"))&gt;0,"P34"," ")</f>
        <v xml:space="preserve"> </v>
      </c>
      <c r="AL89" s="78" t="str">
        <f>IF(SUM(COUNTIFS('Planificación 2026-1'!E:E,"FILIAL",'Planificación 2026-1'!W:W,C89,'Planificación 2026-1'!G:G,"T1"))&gt;0,"P35"," ")</f>
        <v xml:space="preserve"> </v>
      </c>
      <c r="AM89" s="78" t="str">
        <f>IF(SUM(COUNTIFS('Planificación 2026-1'!E:E,"FILIAL",'Planificación 2026-1'!W:W,C89,'Planificación 2026-1'!G:G,"T3"))&gt;0,"P36"," ")</f>
        <v xml:space="preserve"> </v>
      </c>
      <c r="AN89" s="78" t="str">
        <f>IF(SUM(COUNTIFS('Planificación 2026-1'!E:E,"FILIAL",'Planificación 2026-1'!W:W,C89,'Planificación 2026-1'!G:G,"T2"))&gt;0,"P37"," ")</f>
        <v xml:space="preserve"> </v>
      </c>
      <c r="AO89" s="78" t="str">
        <f>IF(SUM(COUNTIFS('Planificación 2026-1'!E:E,"FILIAL",'Planificación 2026-1'!W:W,C89,'Planificación 2026-1'!G:G,"AE"))&gt;0,"P38"," ")</f>
        <v xml:space="preserve"> </v>
      </c>
      <c r="AP89" s="78" t="str">
        <f>IF(SUM(COUNTIFS('Planificación 2026-1'!E:E,"FILIAL",'Planificación 2026-1'!W:W,C89,'Planificación 2026-1'!G:G,"T4"))&gt;0,"P55"," ")</f>
        <v xml:space="preserve"> </v>
      </c>
      <c r="AQ89" s="78" t="str">
        <f>IF(SUM(COUNTIFS('Planificación 2026-1'!E:E,"SUNAMPE",'Planificación 2026-1'!W:W,C89,'Planificación 2026-1'!G:G,"AF"))&gt;0," P01"," ")</f>
        <v xml:space="preserve"> </v>
      </c>
      <c r="AR89" s="78" t="str">
        <f>IF(SUM(COUNTIFS('Planificación 2026-1'!E:E,"SUNAMPE",'Planificación 2026-1'!W:W,C89,'Planificación 2026-1'!G:G,"EN"))&gt;0,"P02"," ")</f>
        <v xml:space="preserve"> </v>
      </c>
      <c r="AS89" s="78" t="str">
        <f>IF(SUM(COUNTIFS('Planificación 2026-1'!E:E,"SUNAMPE",'Planificación 2026-1'!W:W,C89,'Planificación 2026-1'!G:G,"IS"))&gt;0,"P03"," ")</f>
        <v xml:space="preserve"> </v>
      </c>
      <c r="AT89" s="78" t="str">
        <f>IF(SUM(COUNTIFS('Planificación 2026-1'!E:E,"SUNAMPE",'Planificación 2026-1'!W:W,C89,'Planificación 2026-1'!G:G,"PS"))&gt;0,"P04"," ")</f>
        <v xml:space="preserve"> </v>
      </c>
      <c r="AU89" s="78"/>
      <c r="AV89" s="78" t="str">
        <f>IF(SUM(COUNTIFS('Planificación 2026-1'!E:E,"SUNAMPE",'Planificación 2026-1'!W:W,C89,'Planificación 2026-1'!G:G,"IN"))&gt;0,"P06"," ")</f>
        <v xml:space="preserve"> </v>
      </c>
      <c r="AW89" s="78" t="str">
        <f>IF(SUM(COUNTIFS('Planificación 2026-1'!E:E,"SUNAMPE",'Planificación 2026-1'!W:W,C89,'Planificación 2026-1'!G:G,"CA"))&gt;0,"P07"," ")</f>
        <v xml:space="preserve"> </v>
      </c>
      <c r="AX89" s="78" t="str">
        <f>IF(SUM(COUNTIFS('Planificación 2026-1'!E:E,"SUNAMPE",'Planificación 2026-1'!W:W,C89,'Planificación 2026-1'!G:G,"DE"))&gt;0,"P08"," ")</f>
        <v xml:space="preserve"> </v>
      </c>
      <c r="AY89" s="78" t="str">
        <f>IF(SUM(COUNTIFS('Planificación 2026-1'!E:E,"SUNAMPE",'Planificación 2026-1'!W:W,C89,'Planificación 2026-1'!G:G,"OB"))&gt;0,"P09"," ")</f>
        <v xml:space="preserve"> </v>
      </c>
      <c r="AZ89" s="78" t="str">
        <f>IF(SUM(COUNTIFS('Planificación 2026-1'!E:E,"SUNAMPE",'Planificación 2026-1'!W:W,C89,'Planificación 2026-1'!G:G,"MH"))&gt;0,"P31"," ")</f>
        <v xml:space="preserve"> </v>
      </c>
      <c r="BA89" s="78" t="str">
        <f>IF(SUM(COUNTIFS('Planificación 2026-1'!E:E,"SUNAMPE",'Planificación 2026-1'!W:W,C89,'Planificación 2026-1'!G:G,"IC"))&gt;0,"P32"," ")</f>
        <v xml:space="preserve"> </v>
      </c>
      <c r="BB89" s="78" t="str">
        <f>IF(SUM(COUNTIFS('Planificación 2026-1'!E:E,"SUNAMPE",'Planificación 2026-1'!W:W,C89,'Planificación 2026-1'!G:G,"AR"))&gt;0,"P34"," ")</f>
        <v xml:space="preserve"> </v>
      </c>
      <c r="BC89" s="78" t="str">
        <f>IF(SUM(COUNTIFS('Planificación 2026-1'!E:E,"SUNAMPE",'Planificación 2026-1'!W:W,C89,'Planificación 2026-1'!G:G,"T1"))&gt;0,"P35"," ")</f>
        <v xml:space="preserve"> </v>
      </c>
      <c r="BD89" s="78" t="str">
        <f>IF(SUM(COUNTIFS('Planificación 2026-1'!E:E,"SUNAMPE",'Planificación 2026-1'!W:W,C89,'Planificación 2026-1'!G:G,"T3"))&gt;0,"P36"," ")</f>
        <v xml:space="preserve"> </v>
      </c>
      <c r="BE89" s="78" t="str">
        <f>IF(SUM(COUNTIFS('Planificación 2026-1'!E:E,"SUNAMPE",'Planificación 2026-1'!W:W,C89,'Planificación 2026-1'!G:G,"T2"))&gt;0,"P37"," ")</f>
        <v xml:space="preserve"> </v>
      </c>
      <c r="BF89" s="78" t="str">
        <f>IF(SUM(COUNTIFS('Planificación 2026-1'!E:E,"SUNAMPE",'Planificación 2026-1'!W:W,C89,'Planificación 2026-1'!G:G,"AE"))&gt;0,"P38"," ")</f>
        <v xml:space="preserve"> </v>
      </c>
      <c r="BG89" s="78" t="str">
        <f>IF(SUM(COUNTIFS('Planificación 2026-1'!E:E,"SUNAMPE",'Planificación 2026-1'!W:W,C89,'Planificación 2026-1'!G:G,"T4"))&gt;0,"P55"," ")</f>
        <v xml:space="preserve"> </v>
      </c>
      <c r="BH89" s="78" t="str">
        <f>IF(SUM(COUNTIFS('Planificación 2026-1'!E:E,"HUAURA",'Planificación 2026-1'!W:W,C89,'Planificación 2026-1'!G:G,"AF"))&gt;0," P01"," ")</f>
        <v xml:space="preserve"> </v>
      </c>
      <c r="BI89" s="78" t="str">
        <f>IF(SUM(COUNTIFS('Planificación 2026-1'!E:E,"HUAURA",'Planificación 2026-1'!W:W,C89,'Planificación 2026-1'!G:G,"EN"))&gt;0,"P02"," ")</f>
        <v xml:space="preserve"> </v>
      </c>
      <c r="BJ89" s="78" t="str">
        <f>IF(SUM(COUNTIFS('Planificación 2026-1'!E:E,"HUAURA",'Planificación 2026-1'!W:W,C89,'Planificación 2026-1'!G:G,"IS"))&gt;0,"P03"," ")</f>
        <v xml:space="preserve"> </v>
      </c>
      <c r="BK89" s="78" t="str">
        <f>IF(SUM(COUNTIFS('Planificación 2026-1'!E:E,"HUAURA",'Planificación 2026-1'!W:W,C89,'Planificación 2026-1'!G:G,"PS"))&gt;0,"P04"," ")</f>
        <v>P04</v>
      </c>
      <c r="BL89" s="78"/>
      <c r="BM89" s="78" t="str">
        <f>IF(SUM(COUNTIFS('Planificación 2026-1'!E:E,"HUAURA",'Planificación 2026-1'!W:W,C89,'Planificación 2026-1'!G:G,"IN"))&gt;0,"P06"," ")</f>
        <v xml:space="preserve"> </v>
      </c>
      <c r="BN89" s="78" t="str">
        <f>IF(SUM(COUNTIFS('Planificación 2026-1'!E:E,"HUAURA",'Planificación 2026-1'!W:W,C89,'Planificación 2026-1'!G:G,"CA"))&gt;0,"P07"," ")</f>
        <v xml:space="preserve"> </v>
      </c>
      <c r="BO89" s="78" t="str">
        <f>IF(SUM(COUNTIFS('Planificación 2026-1'!E:E,"HUAURA",'Planificación 2026-1'!W:W,C89,'Planificación 2026-1'!G:G,"DE"))&gt;0,"P08"," ")</f>
        <v xml:space="preserve"> </v>
      </c>
      <c r="BP89" s="78" t="str">
        <f>IF(SUM(COUNTIFS('Planificación 2026-1'!E:E,"HUAURA",'Planificación 2026-1'!W:W,C89,'Planificación 2026-1'!G:G,"OB"))&gt;0,"P09"," ")</f>
        <v xml:space="preserve"> </v>
      </c>
      <c r="BQ89" s="78" t="str">
        <f>IF(SUM(COUNTIFS('Planificación 2026-1'!E:E,"HUAURA",'Planificación 2026-1'!W:W,C89,'Planificación 2026-1'!G:G,"MH"))&gt;0,"P31"," ")</f>
        <v xml:space="preserve"> </v>
      </c>
      <c r="BR89" s="78" t="str">
        <f>IF(SUM(COUNTIFS('Planificación 2026-1'!E:E,"HUAURA",'Planificación 2026-1'!W:W,C89,'Planificación 2026-1'!G:G,"IC"))&gt;0,"P32"," ")</f>
        <v xml:space="preserve"> </v>
      </c>
      <c r="BS89" s="78" t="str">
        <f>IF(SUM(COUNTIFS('Planificación 2026-1'!E:E,"HUAURA",'Planificación 2026-1'!W:W,C89,'Planificación 2026-1'!G:G,"AR"))&gt;0,"P34"," ")</f>
        <v xml:space="preserve"> </v>
      </c>
      <c r="BT89" s="78" t="str">
        <f>IF(SUM(COUNTIFS('Planificación 2026-1'!E:E,"HUAURA",'Planificación 2026-1'!W:W,C89,'Planificación 2026-1'!G:G,"T1"))&gt;0,"P35"," ")</f>
        <v xml:space="preserve"> </v>
      </c>
      <c r="BU89" s="78" t="str">
        <f>IF(SUM(COUNTIFS('Planificación 2026-1'!E:E,"HUAURA",'Planificación 2026-1'!W:W,C89,'Planificación 2026-1'!G:G,"T3"))&gt;0,"P36"," ")</f>
        <v xml:space="preserve"> </v>
      </c>
      <c r="BV89" s="78" t="str">
        <f>IF(SUM(COUNTIFS('Planificación 2026-1'!E:E,"HUAURA",'Planificación 2026-1'!W:W,C89,'Planificación 2026-1'!G:G,"T2"))&gt;0,"P37"," ")</f>
        <v xml:space="preserve"> </v>
      </c>
      <c r="BW89" s="78" t="str">
        <f>IF(SUM(COUNTIFS('Planificación 2026-1'!E:E,"HUAURA",'Planificación 2026-1'!W:W,C89,'Planificación 2026-1'!G:G,"AE"))&gt;0,"P38"," ")</f>
        <v xml:space="preserve"> </v>
      </c>
      <c r="BX89" s="78" t="str">
        <f>IF(SUM(COUNTIFS('Planificación 2026-1'!E:E,"HUAURA",'Planificación 2026-1'!W:W,C89,'Planificación 2026-1'!G:G,"T4"))&gt;0,"P55"," ")</f>
        <v xml:space="preserve"> </v>
      </c>
      <c r="BY89" s="79">
        <f>SUMIFS('Planificación 2026-1'!R:R,'Planificación 2026-1'!W:W,C89,'Planificación 2026-1'!G:G,"AF",'Planificación 2026-1'!H:H,"&gt;2")</f>
        <v>0</v>
      </c>
      <c r="BZ89" s="79">
        <f>SUMIFS('Planificación 2026-1'!R:R,'Planificación 2026-1'!W:W,C89,'Planificación 2026-1'!G:G,"EN",'Planificación 2026-1'!H:H,"&gt;2")</f>
        <v>0</v>
      </c>
      <c r="CA89" s="79">
        <f>SUMIFS('Planificación 2026-1'!R:R,'Planificación 2026-1'!W:W,C89,'Planificación 2026-1'!G:G,"IS",'Planificación 2026-1'!H:H,"&gt;2")</f>
        <v>0</v>
      </c>
      <c r="CB89" s="79">
        <f>SUMIFS('Planificación 2026-1'!R:R,'Planificación 2026-1'!W:W,C89,'Planificación 2026-1'!G:G,"PS",'Planificación 2026-1'!H:H,"&gt;2")</f>
        <v>0</v>
      </c>
      <c r="CC89" s="79">
        <f>SUMIFS('Planificación 2026-1'!R:R,'Planificación 2026-1'!W:W,C89,'Planificación 2026-1'!G:G,"IN",'Planificación 2026-1'!H:H,"&gt;2")</f>
        <v>0</v>
      </c>
      <c r="CD89" s="79">
        <f>SUMIFS('Planificación 2026-1'!R:R,'Planificación 2026-1'!W:W,C89,'Planificación 2026-1'!G:G,"CA",'Planificación 2026-1'!H:H,"&gt;2")</f>
        <v>0</v>
      </c>
      <c r="CE89" s="79">
        <f>SUMIFS('Planificación 2026-1'!R:R,'Planificación 2026-1'!W:W,C89,'Planificación 2026-1'!G:G,"DE",'Planificación 2026-1'!H:H,"&gt;2")</f>
        <v>0</v>
      </c>
      <c r="CF89" s="79">
        <f>SUMIFS('Planificación 2026-1'!R:R,'Planificación 2026-1'!W:W,C89,'Planificación 2026-1'!G:G,"OB",'Planificación 2026-1'!H:H,"&gt;2")</f>
        <v>0</v>
      </c>
      <c r="CG89" s="79">
        <f>SUMIFS('Planificación 2026-1'!R:R,'Planificación 2026-1'!W:W,C89,'Planificación 2026-1'!G:G,"MH",'Planificación 2026-1'!H:H,"&gt;2")</f>
        <v>0</v>
      </c>
      <c r="CH89" s="79">
        <f>SUMIFS('Planificación 2026-1'!R:R,'Planificación 2026-1'!W:W,C89,'Planificación 2026-1'!G:G,"IC",'Planificación 2026-1'!H:H,"&gt;2")</f>
        <v>0</v>
      </c>
      <c r="CI89" s="79">
        <f>SUMIFS('Planificación 2026-1'!R:R,'Planificación 2026-1'!W:W,C89,'Planificación 2026-1'!G:G,"AR",'Planificación 2026-1'!H:H,"&gt;2")</f>
        <v>0</v>
      </c>
      <c r="CJ89" s="79">
        <f>SUMIFS('Planificación 2026-1'!R:R,'Planificación 2026-1'!W:W,C89,'Planificación 2026-1'!G:G,"T1",'Planificación 2026-1'!H:H,"&gt;2")</f>
        <v>0</v>
      </c>
      <c r="CK89" s="79">
        <f>SUMIFS('Planificación 2026-1'!R:R,'Planificación 2026-1'!W:W,C89,'Planificación 2026-1'!G:G,"T3",'Planificación 2026-1'!H:H,"&gt;2")</f>
        <v>0</v>
      </c>
      <c r="CL89" s="79">
        <f>SUMIFS('Planificación 2026-1'!R:R,'Planificación 2026-1'!W:W,C89,'Planificación 2026-1'!G:G,"T2",'Planificación 2026-1'!H:H,"&gt;2")</f>
        <v>0</v>
      </c>
      <c r="CM89" s="79">
        <f>SUMIFS('Planificación 2026-1'!R:R,'Planificación 2026-1'!W:W,C89,'Planificación 2026-1'!G:G,"AE",'Planificación 2026-1'!H:H,"&gt;2")</f>
        <v>0</v>
      </c>
      <c r="CN89" s="79">
        <f>SUMIFS('Planificación 2026-1'!R:R,'Planificación 2026-1'!W:W,C89,'Planificación 2026-1'!G:G,"T4",'Planificación 2026-1'!H:H,"&gt;2")</f>
        <v>0</v>
      </c>
      <c r="CO89" s="79">
        <f>SUMIFS('Planificación 2026-1'!R:R,'Planificación 2026-1'!W:W,C89,'Planificación 2026-1'!G:G,"AF",'Planificación 2026-1'!H:H,"&lt;3")</f>
        <v>0</v>
      </c>
      <c r="CP89" s="79">
        <f>SUMIFS('Planificación 2026-1'!R:R,'Planificación 2026-1'!W:W,C89,'Planificación 2026-1'!G:G,"EN",'Planificación 2026-1'!H:H,"&lt;3")</f>
        <v>0</v>
      </c>
      <c r="CQ89" s="79">
        <f>SUMIFS('Planificación 2026-1'!R:R,'Planificación 2026-1'!W:W,C89,'Planificación 2026-1'!G:G,"IS",'Planificación 2026-1'!H:H,"&lt;3")</f>
        <v>0</v>
      </c>
      <c r="CR89" s="79">
        <f>SUMIFS('Planificación 2026-1'!R:R,'Planificación 2026-1'!W:W,C89,'Planificación 2026-1'!G:G,"PS",'Planificación 2026-1'!H:H,"&lt;3")</f>
        <v>15</v>
      </c>
      <c r="CS89" s="79">
        <f>SUMIFS('Planificación 2026-1'!R:R,'Planificación 2026-1'!W:W,C89,'Planificación 2026-1'!G:G,"IN",'Planificación 2026-1'!H:H,"&lt;3")</f>
        <v>0</v>
      </c>
      <c r="CT89" s="79">
        <f>SUMIFS('Planificación 2026-1'!R:R,'Planificación 2026-1'!W:W,C89,'Planificación 2026-1'!G:G,"CA",'Planificación 2026-1'!H:H,"&lt;3")</f>
        <v>0</v>
      </c>
      <c r="CU89" s="79">
        <f>SUMIFS('Planificación 2026-1'!R:R,'Planificación 2026-1'!W:W,C89,'Planificación 2026-1'!G:G,"DE",'Planificación 2026-1'!H:H,"&lt;3")</f>
        <v>0</v>
      </c>
      <c r="CV89" s="79">
        <f>SUMIFS('Planificación 2026-1'!R:R,'Planificación 2026-1'!W:W,C89,'Planificación 2026-1'!G:G,"OB",'Planificación 2026-1'!H:H,"&lt;3")</f>
        <v>0</v>
      </c>
      <c r="CW89" s="79">
        <f>SUMIFS('Planificación 2026-1'!R:R,'Planificación 2026-1'!W:W,C89,'Planificación 2026-1'!G:G,"MH",'Planificación 2026-1'!H:H,"&lt;3")</f>
        <v>0</v>
      </c>
      <c r="CX89" s="79">
        <f>SUMIFS('Planificación 2026-1'!R:R,'Planificación 2026-1'!W:W,C89,'Planificación 2026-1'!G:G,"IC",'Planificación 2026-1'!H:H,"&lt;3")</f>
        <v>0</v>
      </c>
      <c r="CY89" s="79">
        <f>SUMIFS('Planificación 2026-1'!R:R,'Planificación 2026-1'!W:W,C89,'Planificación 2026-1'!G:G,"AR",'Planificación 2026-1'!H:H,"&lt;3")</f>
        <v>0</v>
      </c>
      <c r="CZ89" s="79">
        <f>SUMIFS('Planificación 2026-1'!R:R,'Planificación 2026-1'!W:W,C89,'Planificación 2026-1'!G:G,"T1",'Planificación 2026-1'!H:H,"&lt;3")</f>
        <v>0</v>
      </c>
      <c r="DA89" s="79">
        <f>SUMIFS('Planificación 2026-1'!R:R,'Planificación 2026-1'!W:W,C89,'Planificación 2026-1'!G:G,"T3",'Planificación 2026-1'!H:H,"&lt;3")</f>
        <v>0</v>
      </c>
      <c r="DB89" s="79">
        <f>SUMIFS('Planificación 2026-1'!R:R,'Planificación 2026-1'!W:W,C89,'Planificación 2026-1'!G:G,"T2",'Planificación 2026-1'!H:H,"&lt;3")</f>
        <v>0</v>
      </c>
      <c r="DC89" s="79">
        <f>SUMIFS('Planificación 2026-1'!R:R,'Planificación 2026-1'!W:W,C89,'Planificación 2026-1'!G:G,"AE",'Planificación 2026-1'!H:H,"&lt;3")</f>
        <v>0</v>
      </c>
      <c r="DD89" s="79">
        <f>SUMIFS('Planificación 2026-1'!R:R,'Planificación 2026-1'!W:W,C89,'Planificación 2026-1'!G:G,"T4",'Planificación 2026-1'!H:H,"&lt;3")</f>
        <v>0</v>
      </c>
      <c r="DE89" s="78" t="str">
        <f t="shared" si="18"/>
        <v/>
      </c>
      <c r="DF89" s="30">
        <f>IF(C89="","",SUMIFS('Planificación 2026-1'!R:R,'Planificación 2026-1'!W:W,C89,'Planificación 2026-1'!E:E,"PRINCIPAL",'Planificación 2026-1'!X:X,"VIRTUAL"))</f>
        <v>0</v>
      </c>
      <c r="DG89" s="30">
        <f>IF(C89="","",SUMIFS('Planificación 2026-1'!R:R,'Planificación 2026-1'!W:W,C89,'Planificación 2026-1'!E:E,"PRINCIPAL",'Planificación 2026-1'!X:X,"PRESENCIAL"))</f>
        <v>0</v>
      </c>
      <c r="DH89" s="30">
        <f>IF(C89="","",SUMIFS('Planificación 2026-1'!R:R,'Planificación 2026-1'!W:W,C89,'Planificación 2026-1'!E:E,"PRINCIPAL",'Planificación 2026-1'!X:X,"HIBRIDO PRESENCIAL"))</f>
        <v>0</v>
      </c>
      <c r="DI89" s="78" t="str">
        <f t="shared" si="19"/>
        <v/>
      </c>
      <c r="DJ89" s="78">
        <f>IF(C89="","",SUMIFS('Planificación 2026-1'!R:R,'Planificación 2026-1'!W:W,C89,'Planificación 2026-1'!E:E,"FILIAL",'Planificación 2026-1'!X:X,"VIRTUAL"))</f>
        <v>0</v>
      </c>
      <c r="DK89" s="80">
        <f>IF(C89="","",SUMIFS('Planificación 2026-1'!R:R,'Planificación 2026-1'!W:W,C89,'Planificación 2026-1'!E:E,"FILIAL",'Planificación 2026-1'!X:X,"PRESENCIAL"))</f>
        <v>0</v>
      </c>
      <c r="DL89" s="42">
        <f>IF(C89="","",SUMIFS('Planificación 2026-1'!R:R,'Planificación 2026-1'!W:W,C89,'Planificación 2026-1'!E:E,"FILIAL",'Planificación 2026-1'!X:X,"HIBRIDO PRESENCIAL"))</f>
        <v>0</v>
      </c>
      <c r="DM89" s="81" t="str">
        <f t="shared" si="20"/>
        <v/>
      </c>
      <c r="DN89" s="78">
        <f>IF(C89="","",SUMIFS('Planificación 2026-1'!R:R,'Planificación 2026-1'!W:W,C89,'Planificación 2026-1'!E:E,"SUNAMPE",'Planificación 2026-1'!X:X,"VIRTUAL"))</f>
        <v>0</v>
      </c>
      <c r="DO89" s="42">
        <f>IF(C89="","",SUMIFS('Planificación 2026-1'!R:R,'Planificación 2026-1'!W:W,C89,'Planificación 2026-1'!E:E,"SUNAMPE",'Planificación 2026-1'!X:X,"PRESENCIAL"))</f>
        <v>0</v>
      </c>
      <c r="DP89" s="81" t="str">
        <f t="shared" si="21"/>
        <v>P04</v>
      </c>
      <c r="DQ89" s="78">
        <f>IF(C89="","",SUMIFS('Planificación 2026-1'!R:R,'Planificación 2026-1'!W:W,C89,'Planificación 2026-1'!E:E,"HUAURA",'Planificación 2026-1'!X:X,"VIRTUAL"))</f>
        <v>0</v>
      </c>
      <c r="DR89" s="42">
        <f>IF(C89="","",SUMIFS('Planificación 2026-1'!R:R,'Planificación 2026-1'!W:W,C89,'Planificación 2026-1'!E:E,"HUAURA",'Planificación 2026-1'!X:X,"PRESENCIAL"))</f>
        <v>15</v>
      </c>
      <c r="DS89" s="48">
        <f>SUMIFS('Planificación 2026-1'!R:R,'Planificación 2026-1'!W:W,C89,'Planificación 2026-1'!E:E,"PRINCIPAL",'Planificación 2026-1'!X:X,"VIRTUAL",'Planificación 2026-1'!H:H,"&gt;2")</f>
        <v>0</v>
      </c>
      <c r="DT89" s="48">
        <f>SUMIFS('Planificación 2026-1'!R:R,'Planificación 2026-1'!W:W,C89,'Planificación 2026-1'!E:E,"PRINCIPAL",'Planificación 2026-1'!X:X,"&lt;&gt;VIRTUAL",'Planificación 2026-1'!H:H,"&gt;2")</f>
        <v>0</v>
      </c>
      <c r="DU89" s="48">
        <f>SUMIFS('Planificación 2026-1'!R:R,'Planificación 2026-1'!W:W,C89,'Planificación 2026-1'!E:E,"SUNAMPE",'Planificación 2026-1'!X:X,"VIRTUAL",'Planificación 2026-1'!H:H,"&gt;2")</f>
        <v>0</v>
      </c>
      <c r="DV89" s="48">
        <f>SUMIFS('Planificación 2026-1'!R:R,'Planificación 2026-1'!W:W,C89,'Planificación 2026-1'!E:E,"SUNAMPE",'Planificación 2026-1'!X:X,"&lt;&gt;VIRTUAL",'Planificación 2026-1'!H:H,"&gt;2")</f>
        <v>0</v>
      </c>
      <c r="DW89" s="48">
        <f>SUMIFS('Planificación 2026-1'!R:R,'Planificación 2026-1'!W:W,C89,'Planificación 2026-1'!E:E,"FILIAL",'Planificación 2026-1'!X:X,"VIRTUAL",'Planificación 2026-1'!H:H,"&gt;2")</f>
        <v>0</v>
      </c>
      <c r="DX89" s="48">
        <f>SUMIFS('Planificación 2026-1'!R:R,'Planificación 2026-1'!W:W,C89,'Planificación 2026-1'!E:E,"FILIAL",'Planificación 2026-1'!X:X,"&lt;&gt;VIRTUAL",'Planificación 2026-1'!H:H,"&gt;2")</f>
        <v>0</v>
      </c>
      <c r="DY89" s="48">
        <f>SUMIFS('Planificación 2026-1'!R:R,'Planificación 2026-1'!W:W,C89,'Planificación 2026-1'!E:E,"PORUMA",'Planificación 2026-1'!X:X,"VIRTUAL",'Planificación 2026-1'!H:H,"&gt;2")</f>
        <v>0</v>
      </c>
      <c r="DZ89" s="48">
        <f>SUMIFS('Planificación 2026-1'!R:R,'Planificación 2026-1'!W:W,C89,'Planificación 2026-1'!E:E,"PORUMA",'Planificación 2026-1'!X:X,"&lt;&gt;VIRTUAL",'Planificación 2026-1'!H:H,"&gt;2")</f>
        <v>0</v>
      </c>
      <c r="EA89" s="48">
        <f>SUMIFS('Planificación 2026-1'!R:R,'Planificación 2026-1'!W:W,C89,'Planificación 2026-1'!E:E,"HUAURA",'Planificación 2026-1'!X:X,"VIRTUAL",'Planificación 2026-1'!H:H,"&gt;2")</f>
        <v>0</v>
      </c>
      <c r="EB89" s="48">
        <f>SUMIFS('Planificación 2026-1'!R:R,'Planificación 2026-1'!W:W,C89,'Planificación 2026-1'!E:E,"HUAURA",'Planificación 2026-1'!X:X,"&lt;&gt;VIRTUAL",'Planificación 2026-1'!H:H,"&gt;2")</f>
        <v>0</v>
      </c>
      <c r="EC89" s="48">
        <f>SUMIFS('Planificación 2026-1'!R:R,'Planificación 2026-1'!W:W,C89,'Planificación 2026-1'!E:E,"PRINCIPAL",'Planificación 2026-1'!X:X,"VIRTUAL",'Planificación 2026-1'!H:H,"&lt;3")</f>
        <v>0</v>
      </c>
      <c r="ED89" s="48">
        <f>SUMIFS('Planificación 2026-1'!R:R,'Planificación 2026-1'!W:W,C89,'Planificación 2026-1'!E:E,"PRINCIPAL",'Planificación 2026-1'!X:X,"&lt;&gt;VIRTUAL",'Planificación 2026-1'!H:H,"&lt;3")</f>
        <v>0</v>
      </c>
      <c r="EE89" s="48">
        <f>SUMIFS('Planificación 2026-1'!R:R,'Planificación 2026-1'!W:W,C89,'Planificación 2026-1'!E:E,"SUNAMPE",'Planificación 2026-1'!X:X,"VIRTUAL",'Planificación 2026-1'!H:H,"&lt;3")</f>
        <v>0</v>
      </c>
      <c r="EF89" s="48">
        <f>SUMIFS('Planificación 2026-1'!R:R,'Planificación 2026-1'!W:W,C89,'Planificación 2026-1'!E:E,"SUNAMPE",'Planificación 2026-1'!X:X,"&lt;&gt;VIRTUAL",'Planificación 2026-1'!H:H,"&lt;3")</f>
        <v>0</v>
      </c>
      <c r="EG89" s="48">
        <f>SUMIFS('Planificación 2026-1'!R:R,'Planificación 2026-1'!W:W,C89,'Planificación 2026-1'!E:E,"FILIAL",'Planificación 2026-1'!X:X,"VIRTUAL",'Planificación 2026-1'!H:H,"&lt;3")</f>
        <v>0</v>
      </c>
      <c r="EH89" s="48">
        <f>SUMIFS('Planificación 2026-1'!R:R,'Planificación 2026-1'!W:W,C89,'Planificación 2026-1'!E:E,"FILIAL",'Planificación 2026-1'!X:X,"&lt;&gt;VIRTUAL",'Planificación 2026-1'!H:H,"&lt;3")</f>
        <v>0</v>
      </c>
      <c r="EI89" s="48">
        <f>SUMIFS('Planificación 2026-1'!R:R,'Planificación 2026-1'!W:W,C89,'Planificación 2026-1'!E:E,"PORUMA",'Planificación 2026-1'!X:X,"VIRTUAL",'Planificación 2026-1'!H:H,"&lt;3")</f>
        <v>0</v>
      </c>
      <c r="EJ89" s="48">
        <f>SUMIFS('Planificación 2026-1'!R:R,'Planificación 2026-1'!W:W,C89,'Planificación 2026-1'!E:E,"PORUMA",'Planificación 2026-1'!X:X,"&lt;&gt;VIRTUAL",'Planificación 2026-1'!H:H,"&lt;3")</f>
        <v>0</v>
      </c>
      <c r="EK89" s="48">
        <f>SUMIFS('Planificación 2026-1'!R:R,'Planificación 2026-1'!W:W,C89,'Planificación 2026-1'!E:E,"HUAURA",'Planificación 2026-1'!X:X,"VIRTUAL",'Planificación 2026-1'!H:H,"&lt;3")</f>
        <v>0</v>
      </c>
      <c r="EL89" s="48">
        <f>SUMIFS('Planificación 2026-1'!R:R,'Planificación 2026-1'!W:W,C89,'Planificación 2026-1'!E:E,"HUAURA",'Planificación 2026-1'!X:X,"&lt;&gt;VIRTUAL",'Planificación 2026-1'!H:H,"&lt;3")</f>
        <v>15</v>
      </c>
      <c r="EM89" s="48">
        <f t="shared" si="22"/>
        <v>0</v>
      </c>
      <c r="EN89" s="48">
        <f t="shared" si="23"/>
        <v>15</v>
      </c>
      <c r="EO89" s="48">
        <f t="shared" si="24"/>
        <v>0</v>
      </c>
      <c r="EP89" s="48">
        <f t="shared" si="25"/>
        <v>0</v>
      </c>
      <c r="EQ89" s="48">
        <f t="shared" si="26"/>
        <v>0</v>
      </c>
      <c r="ER89" s="48"/>
      <c r="ES89" s="48">
        <f t="shared" si="27"/>
        <v>0</v>
      </c>
      <c r="ET89" s="48">
        <f t="shared" si="28"/>
        <v>15</v>
      </c>
      <c r="EU89" s="48" t="b">
        <f t="shared" si="29"/>
        <v>1</v>
      </c>
      <c r="EV89" s="48" t="str">
        <f t="shared" si="30"/>
        <v/>
      </c>
      <c r="EW89" s="48" t="str">
        <f t="shared" si="31"/>
        <v>PRESENCIAL</v>
      </c>
    </row>
    <row r="90" spans="1:153" x14ac:dyDescent="0.3">
      <c r="A90" s="53"/>
      <c r="B90" s="383">
        <v>87</v>
      </c>
      <c r="C90" s="107" t="s">
        <v>97</v>
      </c>
      <c r="D90" s="82">
        <f>SUMIF('Planificación 2026-1'!W:W,C90,'Planificación 2026-1'!R:R)</f>
        <v>16</v>
      </c>
      <c r="E90" s="384" t="s">
        <v>319</v>
      </c>
      <c r="F90" s="107" t="s">
        <v>430</v>
      </c>
      <c r="G90" s="387" t="s">
        <v>302</v>
      </c>
      <c r="H90" s="390" t="s">
        <v>435</v>
      </c>
      <c r="I90" s="77" t="str">
        <f>IF(SUM(COUNTIFS('Planificación 2026-1'!E:E,"PRINCIPAL",'Planificación 2026-1'!W:W,C90,'Planificación 2026-1'!G:G,"AF"))&gt;0,"P01"," ")</f>
        <v xml:space="preserve"> </v>
      </c>
      <c r="J90" s="78" t="str">
        <f>IF(SUM(COUNTIFS('Planificación 2026-1'!E:E,"PRINCIPAL",'Planificación 2026-1'!W:W,C90,'Planificación 2026-1'!G:G,"EN"))&gt;0,"P02"," ")</f>
        <v>P02</v>
      </c>
      <c r="K90" s="78" t="str">
        <f>IF(SUM(COUNTIFS('Planificación 2026-1'!E:E,"PRINCIPAL",'Planificación 2026-1'!W:W,C90,'Planificación 2026-1'!G:G,"IS"))&gt;0,"P03"," ")</f>
        <v xml:space="preserve"> </v>
      </c>
      <c r="L90" s="78" t="str">
        <f>IF(SUM(COUNTIFS('Planificación 2026-1'!E:E,"PRINCIPAL",'Planificación 2026-1'!W:W,C90,'Planificación 2026-1'!G:G,"PS"))&gt;0,"P04"," ")</f>
        <v xml:space="preserve"> </v>
      </c>
      <c r="M90" s="78"/>
      <c r="N90" s="78" t="str">
        <f>IF(SUM(COUNTIFS('Planificación 2026-1'!E:E,"PRINCIPAL",'Planificación 2026-1'!W:W,C90,'Planificación 2026-1'!G:G,"IN"))&gt;0,"P06"," ")</f>
        <v xml:space="preserve"> </v>
      </c>
      <c r="O90" s="78" t="str">
        <f>IF(SUM(COUNTIFS('Planificación 2026-1'!E:E,"PRINCIPAL",'Planificación 2026-1'!W:W,C90,'Planificación 2026-1'!G:G,"CA"))&gt;0,"P07"," ")</f>
        <v xml:space="preserve"> </v>
      </c>
      <c r="P90" s="78" t="str">
        <f>IF(SUM(COUNTIFS('Planificación 2026-1'!E:E,"PRINCIPAL",'Planificación 2026-1'!W:W,C90,'Planificación 2026-1'!G:G,"DE"))&gt;0,"P08"," ")</f>
        <v xml:space="preserve"> </v>
      </c>
      <c r="Q90" s="78" t="str">
        <f>IF(SUM(COUNTIFS('Planificación 2026-1'!E:E,"PRINCIPAL",'Planificación 2026-1'!W:W,C90,'Planificación 2026-1'!G:G,"OB"))&gt;0,"P09"," ")</f>
        <v xml:space="preserve"> </v>
      </c>
      <c r="R90" s="78" t="str">
        <f>IF(SUM(COUNTIFS('Planificación 2026-1'!E:E,"PRINCIPAL",'Planificación 2026-1'!W:W,C90,'Planificación 2026-1'!G:G,"MH"))&gt;0,"P31"," ")</f>
        <v xml:space="preserve"> </v>
      </c>
      <c r="S90" s="78" t="str">
        <f>IF(SUM(COUNTIFS('Planificación 2026-1'!E:E,"PRINCIPAL",'Planificación 2026-1'!W:W,C90,'Planificación 2026-1'!G:G,"IC"))&gt;0,"P32"," ")</f>
        <v xml:space="preserve"> </v>
      </c>
      <c r="T90" s="78" t="str">
        <f>IF(SUM(COUNTIFS('Planificación 2026-1'!E:E,"PRINCIPAL",'Planificación 2026-1'!W:W,C90,'Planificación 2026-1'!G:G,"AR"))&gt;0,"P34"," ")</f>
        <v xml:space="preserve"> </v>
      </c>
      <c r="U90" s="78" t="str">
        <f>IF(SUM(COUNTIFS('Planificación 2026-1'!E:E,"PRINCIPAL",'Planificación 2026-1'!W:W,C90,'Planificación 2026-1'!G:G,"T1"))&gt;0,"P35"," ")</f>
        <v xml:space="preserve"> </v>
      </c>
      <c r="V90" s="78" t="str">
        <f>IF(SUM(COUNTIFS('Planificación 2026-1'!E:E,"PRINCIPAL",'Planificación 2026-1'!W:W,C90,'Planificación 2026-1'!G:G,"T3"))&gt;0,"P36"," ")</f>
        <v xml:space="preserve"> </v>
      </c>
      <c r="W90" s="78" t="str">
        <f>IF(SUM(COUNTIFS('Planificación 2026-1'!E:E,"PRINCIPAL",'Planificación 2026-1'!W:W,C90,'Planificación 2026-1'!G:G,"T2"))&gt;0,"P37"," ")</f>
        <v xml:space="preserve"> </v>
      </c>
      <c r="X90" s="78" t="str">
        <f>IF(SUM(COUNTIFS('Planificación 2026-1'!E:E,"PRINCIPAL",'Planificación 2026-1'!W:W,C90,'Planificación 2026-1'!G:G,"AE"))&gt;0,"P38"," ")</f>
        <v xml:space="preserve"> </v>
      </c>
      <c r="Y90" s="78" t="str">
        <f>IF(SUM(COUNTIFS('Planificación 2026-1'!E:E,"PRINCIPAL",'Planificación 2026-1'!W:W,C90,'Planificación 2026-1'!G:G,"T4"))&gt;0,"P55"," ")</f>
        <v xml:space="preserve"> </v>
      </c>
      <c r="Z90" s="78" t="str">
        <f>IF(SUM(COUNTIFS('Planificación 2026-1'!E:E,"FILIAL",'Planificación 2026-1'!W:W,C90,'Planificación 2026-1'!G:G,"AF"))&gt;0," P01"," ")</f>
        <v xml:space="preserve"> </v>
      </c>
      <c r="AA90" s="78" t="str">
        <f>IF(SUM(COUNTIFS('Planificación 2026-1'!E:E,"FILIAL",'Planificación 2026-1'!W:W,C90,'Planificación 2026-1'!G:G,"EN"))&gt;0,"P02"," ")</f>
        <v xml:space="preserve"> </v>
      </c>
      <c r="AB90" s="78" t="str">
        <f>IF(SUM(COUNTIFS('Planificación 2026-1'!E:E,"FILIAL",'Planificación 2026-1'!W:W,C90,'Planificación 2026-1'!G:G,"IS"))&gt;0,"P03"," ")</f>
        <v xml:space="preserve"> </v>
      </c>
      <c r="AC90" s="78" t="str">
        <f>IF(SUM(COUNTIFS('Planificación 2026-1'!E:E,"FILIAL",'Planificación 2026-1'!W:W,C90,'Planificación 2026-1'!G:G,"PS"))&gt;0,"P04"," ")</f>
        <v xml:space="preserve"> </v>
      </c>
      <c r="AD90" s="78"/>
      <c r="AE90" s="78" t="str">
        <f>IF(SUM(COUNTIFS('Planificación 2026-1'!E:E,"FILIAL",'Planificación 2026-1'!W:W,C90,'Planificación 2026-1'!G:G,"IN"))&gt;0,"P06"," ")</f>
        <v xml:space="preserve"> </v>
      </c>
      <c r="AF90" s="78" t="str">
        <f>IF(SUM(COUNTIFS('Planificación 2026-1'!E:E,"FILIAL",'Planificación 2026-1'!W:W,C90,'Planificación 2026-1'!G:G,"CA"))&gt;0,"P07"," ")</f>
        <v xml:space="preserve"> </v>
      </c>
      <c r="AG90" s="78" t="str">
        <f>IF(SUM(COUNTIFS('Planificación 2026-1'!E:E,"FILIAL",'Planificación 2026-1'!W:W,C90,'Planificación 2026-1'!G:G,"DE"))&gt;0,"P08"," ")</f>
        <v xml:space="preserve"> </v>
      </c>
      <c r="AH90" s="78" t="str">
        <f>IF(SUM(COUNTIFS('Planificación 2026-1'!E:E,"FILIAL",'Planificación 2026-1'!W:W,C90,'Planificación 2026-1'!G:G,"OB"))&gt;0,"P09"," ")</f>
        <v xml:space="preserve"> </v>
      </c>
      <c r="AI90" s="78" t="str">
        <f>IF(SUM(COUNTIFS('Planificación 2026-1'!E:E,"FILIAL",'Planificación 2026-1'!W:W,C90,'Planificación 2026-1'!G:G,"MH"))&gt;0,"P31"," ")</f>
        <v xml:space="preserve"> </v>
      </c>
      <c r="AJ90" s="78" t="str">
        <f>IF(SUM(COUNTIFS('Planificación 2026-1'!E:E,"FILIAL",'Planificación 2026-1'!W:W,C90,'Planificación 2026-1'!G:G,"IC"))&gt;0,"P32"," ")</f>
        <v xml:space="preserve"> </v>
      </c>
      <c r="AK90" s="78" t="str">
        <f>IF(SUM(COUNTIFS('Planificación 2026-1'!E:E,"FILIAL",'Planificación 2026-1'!W:W,C90,'Planificación 2026-1'!G:G,"AR"))&gt;0,"P34"," ")</f>
        <v xml:space="preserve"> </v>
      </c>
      <c r="AL90" s="78" t="str">
        <f>IF(SUM(COUNTIFS('Planificación 2026-1'!E:E,"FILIAL",'Planificación 2026-1'!W:W,C90,'Planificación 2026-1'!G:G,"T1"))&gt;0,"P35"," ")</f>
        <v xml:space="preserve"> </v>
      </c>
      <c r="AM90" s="78" t="str">
        <f>IF(SUM(COUNTIFS('Planificación 2026-1'!E:E,"FILIAL",'Planificación 2026-1'!W:W,C90,'Planificación 2026-1'!G:G,"T3"))&gt;0,"P36"," ")</f>
        <v xml:space="preserve"> </v>
      </c>
      <c r="AN90" s="78" t="str">
        <f>IF(SUM(COUNTIFS('Planificación 2026-1'!E:E,"FILIAL",'Planificación 2026-1'!W:W,C90,'Planificación 2026-1'!G:G,"T2"))&gt;0,"P37"," ")</f>
        <v xml:space="preserve"> </v>
      </c>
      <c r="AO90" s="78" t="str">
        <f>IF(SUM(COUNTIFS('Planificación 2026-1'!E:E,"FILIAL",'Planificación 2026-1'!W:W,C90,'Planificación 2026-1'!G:G,"AE"))&gt;0,"P38"," ")</f>
        <v xml:space="preserve"> </v>
      </c>
      <c r="AP90" s="78" t="str">
        <f>IF(SUM(COUNTIFS('Planificación 2026-1'!E:E,"FILIAL",'Planificación 2026-1'!W:W,C90,'Planificación 2026-1'!G:G,"T4"))&gt;0,"P55"," ")</f>
        <v xml:space="preserve"> </v>
      </c>
      <c r="AQ90" s="78" t="str">
        <f>IF(SUM(COUNTIFS('Planificación 2026-1'!E:E,"SUNAMPE",'Planificación 2026-1'!W:W,C90,'Planificación 2026-1'!G:G,"AF"))&gt;0," P01"," ")</f>
        <v xml:space="preserve"> </v>
      </c>
      <c r="AR90" s="78" t="str">
        <f>IF(SUM(COUNTIFS('Planificación 2026-1'!E:E,"SUNAMPE",'Planificación 2026-1'!W:W,C90,'Planificación 2026-1'!G:G,"EN"))&gt;0,"P02"," ")</f>
        <v xml:space="preserve"> </v>
      </c>
      <c r="AS90" s="78" t="str">
        <f>IF(SUM(COUNTIFS('Planificación 2026-1'!E:E,"SUNAMPE",'Planificación 2026-1'!W:W,C90,'Planificación 2026-1'!G:G,"IS"))&gt;0,"P03"," ")</f>
        <v xml:space="preserve"> </v>
      </c>
      <c r="AT90" s="78" t="str">
        <f>IF(SUM(COUNTIFS('Planificación 2026-1'!E:E,"SUNAMPE",'Planificación 2026-1'!W:W,C90,'Planificación 2026-1'!G:G,"PS"))&gt;0,"P04"," ")</f>
        <v xml:space="preserve"> </v>
      </c>
      <c r="AU90" s="78"/>
      <c r="AV90" s="78" t="str">
        <f>IF(SUM(COUNTIFS('Planificación 2026-1'!E:E,"SUNAMPE",'Planificación 2026-1'!W:W,C90,'Planificación 2026-1'!G:G,"IN"))&gt;0,"P06"," ")</f>
        <v xml:space="preserve"> </v>
      </c>
      <c r="AW90" s="78" t="str">
        <f>IF(SUM(COUNTIFS('Planificación 2026-1'!E:E,"SUNAMPE",'Planificación 2026-1'!W:W,C90,'Planificación 2026-1'!G:G,"CA"))&gt;0,"P07"," ")</f>
        <v xml:space="preserve"> </v>
      </c>
      <c r="AX90" s="78" t="str">
        <f>IF(SUM(COUNTIFS('Planificación 2026-1'!E:E,"SUNAMPE",'Planificación 2026-1'!W:W,C90,'Planificación 2026-1'!G:G,"DE"))&gt;0,"P08"," ")</f>
        <v xml:space="preserve"> </v>
      </c>
      <c r="AY90" s="78" t="str">
        <f>IF(SUM(COUNTIFS('Planificación 2026-1'!E:E,"SUNAMPE",'Planificación 2026-1'!W:W,C90,'Planificación 2026-1'!G:G,"OB"))&gt;0,"P09"," ")</f>
        <v xml:space="preserve"> </v>
      </c>
      <c r="AZ90" s="78" t="str">
        <f>IF(SUM(COUNTIFS('Planificación 2026-1'!E:E,"SUNAMPE",'Planificación 2026-1'!W:W,C90,'Planificación 2026-1'!G:G,"MH"))&gt;0,"P31"," ")</f>
        <v xml:space="preserve"> </v>
      </c>
      <c r="BA90" s="78" t="str">
        <f>IF(SUM(COUNTIFS('Planificación 2026-1'!E:E,"SUNAMPE",'Planificación 2026-1'!W:W,C90,'Planificación 2026-1'!G:G,"IC"))&gt;0,"P32"," ")</f>
        <v xml:space="preserve"> </v>
      </c>
      <c r="BB90" s="78" t="str">
        <f>IF(SUM(COUNTIFS('Planificación 2026-1'!E:E,"SUNAMPE",'Planificación 2026-1'!W:W,C90,'Planificación 2026-1'!G:G,"AR"))&gt;0,"P34"," ")</f>
        <v xml:space="preserve"> </v>
      </c>
      <c r="BC90" s="78" t="str">
        <f>IF(SUM(COUNTIFS('Planificación 2026-1'!E:E,"SUNAMPE",'Planificación 2026-1'!W:W,C90,'Planificación 2026-1'!G:G,"T1"))&gt;0,"P35"," ")</f>
        <v xml:space="preserve"> </v>
      </c>
      <c r="BD90" s="78" t="str">
        <f>IF(SUM(COUNTIFS('Planificación 2026-1'!E:E,"SUNAMPE",'Planificación 2026-1'!W:W,C90,'Planificación 2026-1'!G:G,"T3"))&gt;0,"P36"," ")</f>
        <v>P36</v>
      </c>
      <c r="BE90" s="78" t="str">
        <f>IF(SUM(COUNTIFS('Planificación 2026-1'!E:E,"SUNAMPE",'Planificación 2026-1'!W:W,C90,'Planificación 2026-1'!G:G,"T2"))&gt;0,"P37"," ")</f>
        <v xml:space="preserve"> </v>
      </c>
      <c r="BF90" s="78" t="str">
        <f>IF(SUM(COUNTIFS('Planificación 2026-1'!E:E,"SUNAMPE",'Planificación 2026-1'!W:W,C90,'Planificación 2026-1'!G:G,"AE"))&gt;0,"P38"," ")</f>
        <v xml:space="preserve"> </v>
      </c>
      <c r="BG90" s="78" t="str">
        <f>IF(SUM(COUNTIFS('Planificación 2026-1'!E:E,"SUNAMPE",'Planificación 2026-1'!W:W,C90,'Planificación 2026-1'!G:G,"T4"))&gt;0,"P55"," ")</f>
        <v xml:space="preserve"> </v>
      </c>
      <c r="BH90" s="78" t="str">
        <f>IF(SUM(COUNTIFS('Planificación 2026-1'!E:E,"HUAURA",'Planificación 2026-1'!W:W,C90,'Planificación 2026-1'!G:G,"AF"))&gt;0," P01"," ")</f>
        <v xml:space="preserve"> </v>
      </c>
      <c r="BI90" s="78" t="str">
        <f>IF(SUM(COUNTIFS('Planificación 2026-1'!E:E,"HUAURA",'Planificación 2026-1'!W:W,C90,'Planificación 2026-1'!G:G,"EN"))&gt;0,"P02"," ")</f>
        <v xml:space="preserve"> </v>
      </c>
      <c r="BJ90" s="78" t="str">
        <f>IF(SUM(COUNTIFS('Planificación 2026-1'!E:E,"HUAURA",'Planificación 2026-1'!W:W,C90,'Planificación 2026-1'!G:G,"IS"))&gt;0,"P03"," ")</f>
        <v xml:space="preserve"> </v>
      </c>
      <c r="BK90" s="78" t="str">
        <f>IF(SUM(COUNTIFS('Planificación 2026-1'!E:E,"HUAURA",'Planificación 2026-1'!W:W,C90,'Planificación 2026-1'!G:G,"PS"))&gt;0,"P04"," ")</f>
        <v xml:space="preserve"> </v>
      </c>
      <c r="BL90" s="78"/>
      <c r="BM90" s="78" t="str">
        <f>IF(SUM(COUNTIFS('Planificación 2026-1'!E:E,"HUAURA",'Planificación 2026-1'!W:W,C90,'Planificación 2026-1'!G:G,"IN"))&gt;0,"P06"," ")</f>
        <v xml:space="preserve"> </v>
      </c>
      <c r="BN90" s="78" t="str">
        <f>IF(SUM(COUNTIFS('Planificación 2026-1'!E:E,"HUAURA",'Planificación 2026-1'!W:W,C90,'Planificación 2026-1'!G:G,"CA"))&gt;0,"P07"," ")</f>
        <v xml:space="preserve"> </v>
      </c>
      <c r="BO90" s="78" t="str">
        <f>IF(SUM(COUNTIFS('Planificación 2026-1'!E:E,"HUAURA",'Planificación 2026-1'!W:W,C90,'Planificación 2026-1'!G:G,"DE"))&gt;0,"P08"," ")</f>
        <v xml:space="preserve"> </v>
      </c>
      <c r="BP90" s="78" t="str">
        <f>IF(SUM(COUNTIFS('Planificación 2026-1'!E:E,"HUAURA",'Planificación 2026-1'!W:W,C90,'Planificación 2026-1'!G:G,"OB"))&gt;0,"P09"," ")</f>
        <v xml:space="preserve"> </v>
      </c>
      <c r="BQ90" s="78" t="str">
        <f>IF(SUM(COUNTIFS('Planificación 2026-1'!E:E,"HUAURA",'Planificación 2026-1'!W:W,C90,'Planificación 2026-1'!G:G,"MH"))&gt;0,"P31"," ")</f>
        <v xml:space="preserve"> </v>
      </c>
      <c r="BR90" s="78" t="str">
        <f>IF(SUM(COUNTIFS('Planificación 2026-1'!E:E,"HUAURA",'Planificación 2026-1'!W:W,C90,'Planificación 2026-1'!G:G,"IC"))&gt;0,"P32"," ")</f>
        <v xml:space="preserve"> </v>
      </c>
      <c r="BS90" s="78" t="str">
        <f>IF(SUM(COUNTIFS('Planificación 2026-1'!E:E,"HUAURA",'Planificación 2026-1'!W:W,C90,'Planificación 2026-1'!G:G,"AR"))&gt;0,"P34"," ")</f>
        <v xml:space="preserve"> </v>
      </c>
      <c r="BT90" s="78" t="str">
        <f>IF(SUM(COUNTIFS('Planificación 2026-1'!E:E,"HUAURA",'Planificación 2026-1'!W:W,C90,'Planificación 2026-1'!G:G,"T1"))&gt;0,"P35"," ")</f>
        <v xml:space="preserve"> </v>
      </c>
      <c r="BU90" s="78" t="str">
        <f>IF(SUM(COUNTIFS('Planificación 2026-1'!E:E,"HUAURA",'Planificación 2026-1'!W:W,C90,'Planificación 2026-1'!G:G,"T3"))&gt;0,"P36"," ")</f>
        <v xml:space="preserve"> </v>
      </c>
      <c r="BV90" s="78" t="str">
        <f>IF(SUM(COUNTIFS('Planificación 2026-1'!E:E,"HUAURA",'Planificación 2026-1'!W:W,C90,'Planificación 2026-1'!G:G,"T2"))&gt;0,"P37"," ")</f>
        <v xml:space="preserve"> </v>
      </c>
      <c r="BW90" s="78" t="str">
        <f>IF(SUM(COUNTIFS('Planificación 2026-1'!E:E,"HUAURA",'Planificación 2026-1'!W:W,C90,'Planificación 2026-1'!G:G,"AE"))&gt;0,"P38"," ")</f>
        <v xml:space="preserve"> </v>
      </c>
      <c r="BX90" s="78" t="str">
        <f>IF(SUM(COUNTIFS('Planificación 2026-1'!E:E,"HUAURA",'Planificación 2026-1'!W:W,C90,'Planificación 2026-1'!G:G,"T4"))&gt;0,"P55"," ")</f>
        <v xml:space="preserve"> </v>
      </c>
      <c r="BY90" s="79">
        <f>SUMIFS('Planificación 2026-1'!R:R,'Planificación 2026-1'!W:W,C90,'Planificación 2026-1'!G:G,"AF",'Planificación 2026-1'!H:H,"&gt;2")</f>
        <v>0</v>
      </c>
      <c r="BZ90" s="79">
        <f>SUMIFS('Planificación 2026-1'!R:R,'Planificación 2026-1'!W:W,C90,'Planificación 2026-1'!G:G,"EN",'Planificación 2026-1'!H:H,"&gt;2")</f>
        <v>4</v>
      </c>
      <c r="CA90" s="79">
        <f>SUMIFS('Planificación 2026-1'!R:R,'Planificación 2026-1'!W:W,C90,'Planificación 2026-1'!G:G,"IS",'Planificación 2026-1'!H:H,"&gt;2")</f>
        <v>0</v>
      </c>
      <c r="CB90" s="79">
        <f>SUMIFS('Planificación 2026-1'!R:R,'Planificación 2026-1'!W:W,C90,'Planificación 2026-1'!G:G,"PS",'Planificación 2026-1'!H:H,"&gt;2")</f>
        <v>0</v>
      </c>
      <c r="CC90" s="79">
        <f>SUMIFS('Planificación 2026-1'!R:R,'Planificación 2026-1'!W:W,C90,'Planificación 2026-1'!G:G,"IN",'Planificación 2026-1'!H:H,"&gt;2")</f>
        <v>0</v>
      </c>
      <c r="CD90" s="79">
        <f>SUMIFS('Planificación 2026-1'!R:R,'Planificación 2026-1'!W:W,C90,'Planificación 2026-1'!G:G,"CA",'Planificación 2026-1'!H:H,"&gt;2")</f>
        <v>0</v>
      </c>
      <c r="CE90" s="79">
        <f>SUMIFS('Planificación 2026-1'!R:R,'Planificación 2026-1'!W:W,C90,'Planificación 2026-1'!G:G,"DE",'Planificación 2026-1'!H:H,"&gt;2")</f>
        <v>0</v>
      </c>
      <c r="CF90" s="79">
        <f>SUMIFS('Planificación 2026-1'!R:R,'Planificación 2026-1'!W:W,C90,'Planificación 2026-1'!G:G,"OB",'Planificación 2026-1'!H:H,"&gt;2")</f>
        <v>0</v>
      </c>
      <c r="CG90" s="79">
        <f>SUMIFS('Planificación 2026-1'!R:R,'Planificación 2026-1'!W:W,C90,'Planificación 2026-1'!G:G,"MH",'Planificación 2026-1'!H:H,"&gt;2")</f>
        <v>8</v>
      </c>
      <c r="CH90" s="79">
        <f>SUMIFS('Planificación 2026-1'!R:R,'Planificación 2026-1'!W:W,C90,'Planificación 2026-1'!G:G,"IC",'Planificación 2026-1'!H:H,"&gt;2")</f>
        <v>0</v>
      </c>
      <c r="CI90" s="79">
        <f>SUMIFS('Planificación 2026-1'!R:R,'Planificación 2026-1'!W:W,C90,'Planificación 2026-1'!G:G,"AR",'Planificación 2026-1'!H:H,"&gt;2")</f>
        <v>0</v>
      </c>
      <c r="CJ90" s="79">
        <f>SUMIFS('Planificación 2026-1'!R:R,'Planificación 2026-1'!W:W,C90,'Planificación 2026-1'!G:G,"T1",'Planificación 2026-1'!H:H,"&gt;2")</f>
        <v>0</v>
      </c>
      <c r="CK90" s="79">
        <f>SUMIFS('Planificación 2026-1'!R:R,'Planificación 2026-1'!W:W,C90,'Planificación 2026-1'!G:G,"T3",'Planificación 2026-1'!H:H,"&gt;2")</f>
        <v>0</v>
      </c>
      <c r="CL90" s="79">
        <f>SUMIFS('Planificación 2026-1'!R:R,'Planificación 2026-1'!W:W,C90,'Planificación 2026-1'!G:G,"T2",'Planificación 2026-1'!H:H,"&gt;2")</f>
        <v>0</v>
      </c>
      <c r="CM90" s="79">
        <f>SUMIFS('Planificación 2026-1'!R:R,'Planificación 2026-1'!W:W,C90,'Planificación 2026-1'!G:G,"AE",'Planificación 2026-1'!H:H,"&gt;2")</f>
        <v>0</v>
      </c>
      <c r="CN90" s="79">
        <f>SUMIFS('Planificación 2026-1'!R:R,'Planificación 2026-1'!W:W,C90,'Planificación 2026-1'!G:G,"T4",'Planificación 2026-1'!H:H,"&gt;2")</f>
        <v>0</v>
      </c>
      <c r="CO90" s="79">
        <f>SUMIFS('Planificación 2026-1'!R:R,'Planificación 2026-1'!W:W,C90,'Planificación 2026-1'!G:G,"AF",'Planificación 2026-1'!H:H,"&lt;3")</f>
        <v>0</v>
      </c>
      <c r="CP90" s="79">
        <f>SUMIFS('Planificación 2026-1'!R:R,'Planificación 2026-1'!W:W,C90,'Planificación 2026-1'!G:G,"EN",'Planificación 2026-1'!H:H,"&lt;3")</f>
        <v>0</v>
      </c>
      <c r="CQ90" s="79">
        <f>SUMIFS('Planificación 2026-1'!R:R,'Planificación 2026-1'!W:W,C90,'Planificación 2026-1'!G:G,"IS",'Planificación 2026-1'!H:H,"&lt;3")</f>
        <v>0</v>
      </c>
      <c r="CR90" s="79">
        <f>SUMIFS('Planificación 2026-1'!R:R,'Planificación 2026-1'!W:W,C90,'Planificación 2026-1'!G:G,"PS",'Planificación 2026-1'!H:H,"&lt;3")</f>
        <v>0</v>
      </c>
      <c r="CS90" s="79">
        <f>SUMIFS('Planificación 2026-1'!R:R,'Planificación 2026-1'!W:W,C90,'Planificación 2026-1'!G:G,"IN",'Planificación 2026-1'!H:H,"&lt;3")</f>
        <v>0</v>
      </c>
      <c r="CT90" s="79">
        <f>SUMIFS('Planificación 2026-1'!R:R,'Planificación 2026-1'!W:W,C90,'Planificación 2026-1'!G:G,"CA",'Planificación 2026-1'!H:H,"&lt;3")</f>
        <v>0</v>
      </c>
      <c r="CU90" s="79">
        <f>SUMIFS('Planificación 2026-1'!R:R,'Planificación 2026-1'!W:W,C90,'Planificación 2026-1'!G:G,"DE",'Planificación 2026-1'!H:H,"&lt;3")</f>
        <v>0</v>
      </c>
      <c r="CV90" s="79">
        <f>SUMIFS('Planificación 2026-1'!R:R,'Planificación 2026-1'!W:W,C90,'Planificación 2026-1'!G:G,"OB",'Planificación 2026-1'!H:H,"&lt;3")</f>
        <v>0</v>
      </c>
      <c r="CW90" s="79">
        <f>SUMIFS('Planificación 2026-1'!R:R,'Planificación 2026-1'!W:W,C90,'Planificación 2026-1'!G:G,"MH",'Planificación 2026-1'!H:H,"&lt;3")</f>
        <v>0</v>
      </c>
      <c r="CX90" s="79">
        <f>SUMIFS('Planificación 2026-1'!R:R,'Planificación 2026-1'!W:W,C90,'Planificación 2026-1'!G:G,"IC",'Planificación 2026-1'!H:H,"&lt;3")</f>
        <v>0</v>
      </c>
      <c r="CY90" s="79">
        <f>SUMIFS('Planificación 2026-1'!R:R,'Planificación 2026-1'!W:W,C90,'Planificación 2026-1'!G:G,"AR",'Planificación 2026-1'!H:H,"&lt;3")</f>
        <v>0</v>
      </c>
      <c r="CZ90" s="79">
        <f>SUMIFS('Planificación 2026-1'!R:R,'Planificación 2026-1'!W:W,C90,'Planificación 2026-1'!G:G,"T1",'Planificación 2026-1'!H:H,"&lt;3")</f>
        <v>0</v>
      </c>
      <c r="DA90" s="79">
        <f>SUMIFS('Planificación 2026-1'!R:R,'Planificación 2026-1'!W:W,C90,'Planificación 2026-1'!G:G,"T3",'Planificación 2026-1'!H:H,"&lt;3")</f>
        <v>4</v>
      </c>
      <c r="DB90" s="79">
        <f>SUMIFS('Planificación 2026-1'!R:R,'Planificación 2026-1'!W:W,C90,'Planificación 2026-1'!G:G,"T2",'Planificación 2026-1'!H:H,"&lt;3")</f>
        <v>0</v>
      </c>
      <c r="DC90" s="79">
        <f>SUMIFS('Planificación 2026-1'!R:R,'Planificación 2026-1'!W:W,C90,'Planificación 2026-1'!G:G,"AE",'Planificación 2026-1'!H:H,"&lt;3")</f>
        <v>0</v>
      </c>
      <c r="DD90" s="79">
        <f>SUMIFS('Planificación 2026-1'!R:R,'Planificación 2026-1'!W:W,C90,'Planificación 2026-1'!G:G,"T4",'Planificación 2026-1'!H:H,"&lt;3")</f>
        <v>0</v>
      </c>
      <c r="DE90" s="78" t="str">
        <f t="shared" si="18"/>
        <v>P02</v>
      </c>
      <c r="DF90" s="30">
        <f>IF(C90="","",SUMIFS('Planificación 2026-1'!R:R,'Planificación 2026-1'!W:W,C90,'Planificación 2026-1'!E:E,"PRINCIPAL",'Planificación 2026-1'!X:X,"VIRTUAL"))</f>
        <v>4</v>
      </c>
      <c r="DG90" s="30">
        <f>IF(C90="","",SUMIFS('Planificación 2026-1'!R:R,'Planificación 2026-1'!W:W,C90,'Planificación 2026-1'!E:E,"PRINCIPAL",'Planificación 2026-1'!X:X,"PRESENCIAL"))</f>
        <v>0</v>
      </c>
      <c r="DH90" s="30">
        <f>IF(C90="","",SUMIFS('Planificación 2026-1'!R:R,'Planificación 2026-1'!W:W,C90,'Planificación 2026-1'!E:E,"PRINCIPAL",'Planificación 2026-1'!X:X,"HIBRIDO PRESENCIAL"))</f>
        <v>0</v>
      </c>
      <c r="DI90" s="78" t="str">
        <f t="shared" si="19"/>
        <v/>
      </c>
      <c r="DJ90" s="78">
        <f>IF(C90="","",SUMIFS('Planificación 2026-1'!R:R,'Planificación 2026-1'!W:W,C90,'Planificación 2026-1'!E:E,"FILIAL",'Planificación 2026-1'!X:X,"VIRTUAL"))</f>
        <v>0</v>
      </c>
      <c r="DK90" s="80">
        <f>IF(C90="","",SUMIFS('Planificación 2026-1'!R:R,'Planificación 2026-1'!W:W,C90,'Planificación 2026-1'!E:E,"FILIAL",'Planificación 2026-1'!X:X,"PRESENCIAL"))</f>
        <v>0</v>
      </c>
      <c r="DL90" s="42">
        <f>IF(C90="","",SUMIFS('Planificación 2026-1'!R:R,'Planificación 2026-1'!W:W,C90,'Planificación 2026-1'!E:E,"FILIAL",'Planificación 2026-1'!X:X,"HIBRIDO PRESENCIAL"))</f>
        <v>0</v>
      </c>
      <c r="DM90" s="81" t="str">
        <f t="shared" si="20"/>
        <v>P36</v>
      </c>
      <c r="DN90" s="78">
        <f>IF(C90="","",SUMIFS('Planificación 2026-1'!R:R,'Planificación 2026-1'!W:W,C90,'Planificación 2026-1'!E:E,"SUNAMPE",'Planificación 2026-1'!X:X,"VIRTUAL"))</f>
        <v>4</v>
      </c>
      <c r="DO90" s="42">
        <f>IF(C90="","",SUMIFS('Planificación 2026-1'!R:R,'Planificación 2026-1'!W:W,C90,'Planificación 2026-1'!E:E,"SUNAMPE",'Planificación 2026-1'!X:X,"PRESENCIAL"))</f>
        <v>0</v>
      </c>
      <c r="DP90" s="81" t="str">
        <f t="shared" si="21"/>
        <v/>
      </c>
      <c r="DQ90" s="78">
        <f>IF(C90="","",SUMIFS('Planificación 2026-1'!R:R,'Planificación 2026-1'!W:W,C90,'Planificación 2026-1'!E:E,"HUAURA",'Planificación 2026-1'!X:X,"VIRTUAL"))</f>
        <v>0</v>
      </c>
      <c r="DR90" s="42">
        <f>IF(C90="","",SUMIFS('Planificación 2026-1'!R:R,'Planificación 2026-1'!W:W,C90,'Planificación 2026-1'!E:E,"HUAURA",'Planificación 2026-1'!X:X,"PRESENCIAL"))</f>
        <v>0</v>
      </c>
      <c r="DS90" s="48">
        <f>SUMIFS('Planificación 2026-1'!R:R,'Planificación 2026-1'!W:W,C90,'Planificación 2026-1'!E:E,"PRINCIPAL",'Planificación 2026-1'!X:X,"VIRTUAL",'Planificación 2026-1'!H:H,"&gt;2")</f>
        <v>4</v>
      </c>
      <c r="DT90" s="48">
        <f>SUMIFS('Planificación 2026-1'!R:R,'Planificación 2026-1'!W:W,C90,'Planificación 2026-1'!E:E,"PRINCIPAL",'Planificación 2026-1'!X:X,"&lt;&gt;VIRTUAL",'Planificación 2026-1'!H:H,"&gt;2")</f>
        <v>0</v>
      </c>
      <c r="DU90" s="48">
        <f>SUMIFS('Planificación 2026-1'!R:R,'Planificación 2026-1'!W:W,C90,'Planificación 2026-1'!E:E,"SUNAMPE",'Planificación 2026-1'!X:X,"VIRTUAL",'Planificación 2026-1'!H:H,"&gt;2")</f>
        <v>0</v>
      </c>
      <c r="DV90" s="48">
        <f>SUMIFS('Planificación 2026-1'!R:R,'Planificación 2026-1'!W:W,C90,'Planificación 2026-1'!E:E,"SUNAMPE",'Planificación 2026-1'!X:X,"&lt;&gt;VIRTUAL",'Planificación 2026-1'!H:H,"&gt;2")</f>
        <v>0</v>
      </c>
      <c r="DW90" s="48">
        <f>SUMIFS('Planificación 2026-1'!R:R,'Planificación 2026-1'!W:W,C90,'Planificación 2026-1'!E:E,"FILIAL",'Planificación 2026-1'!X:X,"VIRTUAL",'Planificación 2026-1'!H:H,"&gt;2")</f>
        <v>0</v>
      </c>
      <c r="DX90" s="48">
        <f>SUMIFS('Planificación 2026-1'!R:R,'Planificación 2026-1'!W:W,C90,'Planificación 2026-1'!E:E,"FILIAL",'Planificación 2026-1'!X:X,"&lt;&gt;VIRTUAL",'Planificación 2026-1'!H:H,"&gt;2")</f>
        <v>0</v>
      </c>
      <c r="DY90" s="48">
        <f>SUMIFS('Planificación 2026-1'!R:R,'Planificación 2026-1'!W:W,C90,'Planificación 2026-1'!E:E,"PORUMA",'Planificación 2026-1'!X:X,"VIRTUAL",'Planificación 2026-1'!H:H,"&gt;2")</f>
        <v>8</v>
      </c>
      <c r="DZ90" s="48">
        <f>SUMIFS('Planificación 2026-1'!R:R,'Planificación 2026-1'!W:W,C90,'Planificación 2026-1'!E:E,"PORUMA",'Planificación 2026-1'!X:X,"&lt;&gt;VIRTUAL",'Planificación 2026-1'!H:H,"&gt;2")</f>
        <v>0</v>
      </c>
      <c r="EA90" s="48">
        <f>SUMIFS('Planificación 2026-1'!R:R,'Planificación 2026-1'!W:W,C90,'Planificación 2026-1'!E:E,"HUAURA",'Planificación 2026-1'!X:X,"VIRTUAL",'Planificación 2026-1'!H:H,"&gt;2")</f>
        <v>0</v>
      </c>
      <c r="EB90" s="48">
        <f>SUMIFS('Planificación 2026-1'!R:R,'Planificación 2026-1'!W:W,C90,'Planificación 2026-1'!E:E,"HUAURA",'Planificación 2026-1'!X:X,"&lt;&gt;VIRTUAL",'Planificación 2026-1'!H:H,"&gt;2")</f>
        <v>0</v>
      </c>
      <c r="EC90" s="48">
        <f>SUMIFS('Planificación 2026-1'!R:R,'Planificación 2026-1'!W:W,C90,'Planificación 2026-1'!E:E,"PRINCIPAL",'Planificación 2026-1'!X:X,"VIRTUAL",'Planificación 2026-1'!H:H,"&lt;3")</f>
        <v>0</v>
      </c>
      <c r="ED90" s="48">
        <f>SUMIFS('Planificación 2026-1'!R:R,'Planificación 2026-1'!W:W,C90,'Planificación 2026-1'!E:E,"PRINCIPAL",'Planificación 2026-1'!X:X,"&lt;&gt;VIRTUAL",'Planificación 2026-1'!H:H,"&lt;3")</f>
        <v>0</v>
      </c>
      <c r="EE90" s="48">
        <f>SUMIFS('Planificación 2026-1'!R:R,'Planificación 2026-1'!W:W,C90,'Planificación 2026-1'!E:E,"SUNAMPE",'Planificación 2026-1'!X:X,"VIRTUAL",'Planificación 2026-1'!H:H,"&lt;3")</f>
        <v>4</v>
      </c>
      <c r="EF90" s="48">
        <f>SUMIFS('Planificación 2026-1'!R:R,'Planificación 2026-1'!W:W,C90,'Planificación 2026-1'!E:E,"SUNAMPE",'Planificación 2026-1'!X:X,"&lt;&gt;VIRTUAL",'Planificación 2026-1'!H:H,"&lt;3")</f>
        <v>0</v>
      </c>
      <c r="EG90" s="48">
        <f>SUMIFS('Planificación 2026-1'!R:R,'Planificación 2026-1'!W:W,C90,'Planificación 2026-1'!E:E,"FILIAL",'Planificación 2026-1'!X:X,"VIRTUAL",'Planificación 2026-1'!H:H,"&lt;3")</f>
        <v>0</v>
      </c>
      <c r="EH90" s="48">
        <f>SUMIFS('Planificación 2026-1'!R:R,'Planificación 2026-1'!W:W,C90,'Planificación 2026-1'!E:E,"FILIAL",'Planificación 2026-1'!X:X,"&lt;&gt;VIRTUAL",'Planificación 2026-1'!H:H,"&lt;3")</f>
        <v>0</v>
      </c>
      <c r="EI90" s="48">
        <f>SUMIFS('Planificación 2026-1'!R:R,'Planificación 2026-1'!W:W,C90,'Planificación 2026-1'!E:E,"PORUMA",'Planificación 2026-1'!X:X,"VIRTUAL",'Planificación 2026-1'!H:H,"&lt;3")</f>
        <v>0</v>
      </c>
      <c r="EJ90" s="48">
        <f>SUMIFS('Planificación 2026-1'!R:R,'Planificación 2026-1'!W:W,C90,'Planificación 2026-1'!E:E,"PORUMA",'Planificación 2026-1'!X:X,"&lt;&gt;VIRTUAL",'Planificación 2026-1'!H:H,"&lt;3")</f>
        <v>0</v>
      </c>
      <c r="EK90" s="48">
        <f>SUMIFS('Planificación 2026-1'!R:R,'Planificación 2026-1'!W:W,C90,'Planificación 2026-1'!E:E,"HUAURA",'Planificación 2026-1'!X:X,"VIRTUAL",'Planificación 2026-1'!H:H,"&lt;3")</f>
        <v>0</v>
      </c>
      <c r="EL90" s="48">
        <f>SUMIFS('Planificación 2026-1'!R:R,'Planificación 2026-1'!W:W,C90,'Planificación 2026-1'!E:E,"HUAURA",'Planificación 2026-1'!X:X,"&lt;&gt;VIRTUAL",'Planificación 2026-1'!H:H,"&lt;3")</f>
        <v>0</v>
      </c>
      <c r="EM90" s="48">
        <f t="shared" si="22"/>
        <v>0</v>
      </c>
      <c r="EN90" s="48">
        <f t="shared" si="23"/>
        <v>0</v>
      </c>
      <c r="EO90" s="48">
        <f t="shared" si="24"/>
        <v>8</v>
      </c>
      <c r="EP90" s="48">
        <f t="shared" si="25"/>
        <v>4</v>
      </c>
      <c r="EQ90" s="48">
        <f t="shared" si="26"/>
        <v>4</v>
      </c>
      <c r="ER90" s="48"/>
      <c r="ES90" s="48">
        <f t="shared" si="27"/>
        <v>8</v>
      </c>
      <c r="ET90" s="48">
        <f t="shared" si="28"/>
        <v>0</v>
      </c>
      <c r="EU90" s="48" t="b">
        <f t="shared" si="29"/>
        <v>0</v>
      </c>
      <c r="EV90" s="48" t="str">
        <f t="shared" si="30"/>
        <v/>
      </c>
      <c r="EW90" s="48" t="str">
        <f t="shared" si="31"/>
        <v>VIRTUAL</v>
      </c>
    </row>
    <row r="91" spans="1:153" x14ac:dyDescent="0.3">
      <c r="A91" s="53"/>
      <c r="B91" s="383">
        <v>88</v>
      </c>
      <c r="C91" s="107" t="s">
        <v>98</v>
      </c>
      <c r="D91" s="82">
        <f>SUMIF('Planificación 2026-1'!W:W,C91,'Planificación 2026-1'!R:R)</f>
        <v>26</v>
      </c>
      <c r="E91" s="384" t="s">
        <v>341</v>
      </c>
      <c r="F91" s="107" t="s">
        <v>430</v>
      </c>
      <c r="G91" s="107" t="s">
        <v>328</v>
      </c>
      <c r="H91" s="107" t="s">
        <v>435</v>
      </c>
      <c r="I91" s="77" t="str">
        <f>IF(SUM(COUNTIFS('Planificación 2026-1'!E:E,"PRINCIPAL",'Planificación 2026-1'!W:W,C91,'Planificación 2026-1'!G:G,"AF"))&gt;0,"P01"," ")</f>
        <v xml:space="preserve"> </v>
      </c>
      <c r="J91" s="78" t="str">
        <f>IF(SUM(COUNTIFS('Planificación 2026-1'!E:E,"PRINCIPAL",'Planificación 2026-1'!W:W,C91,'Planificación 2026-1'!G:G,"EN"))&gt;0,"P02"," ")</f>
        <v xml:space="preserve"> </v>
      </c>
      <c r="K91" s="78" t="str">
        <f>IF(SUM(COUNTIFS('Planificación 2026-1'!E:E,"PRINCIPAL",'Planificación 2026-1'!W:W,C91,'Planificación 2026-1'!G:G,"IS"))&gt;0,"P03"," ")</f>
        <v xml:space="preserve"> </v>
      </c>
      <c r="L91" s="78" t="str">
        <f>IF(SUM(COUNTIFS('Planificación 2026-1'!E:E,"PRINCIPAL",'Planificación 2026-1'!W:W,C91,'Planificación 2026-1'!G:G,"PS"))&gt;0,"P04"," ")</f>
        <v xml:space="preserve"> </v>
      </c>
      <c r="M91" s="78"/>
      <c r="N91" s="78" t="str">
        <f>IF(SUM(COUNTIFS('Planificación 2026-1'!E:E,"PRINCIPAL",'Planificación 2026-1'!W:W,C91,'Planificación 2026-1'!G:G,"IN"))&gt;0,"P06"," ")</f>
        <v xml:space="preserve"> </v>
      </c>
      <c r="O91" s="78" t="str">
        <f>IF(SUM(COUNTIFS('Planificación 2026-1'!E:E,"PRINCIPAL",'Planificación 2026-1'!W:W,C91,'Planificación 2026-1'!G:G,"CA"))&gt;0,"P07"," ")</f>
        <v xml:space="preserve"> </v>
      </c>
      <c r="P91" s="78" t="str">
        <f>IF(SUM(COUNTIFS('Planificación 2026-1'!E:E,"PRINCIPAL",'Planificación 2026-1'!W:W,C91,'Planificación 2026-1'!G:G,"DE"))&gt;0,"P08"," ")</f>
        <v xml:space="preserve"> </v>
      </c>
      <c r="Q91" s="78" t="str">
        <f>IF(SUM(COUNTIFS('Planificación 2026-1'!E:E,"PRINCIPAL",'Planificación 2026-1'!W:W,C91,'Planificación 2026-1'!G:G,"OB"))&gt;0,"P09"," ")</f>
        <v xml:space="preserve"> </v>
      </c>
      <c r="R91" s="78" t="str">
        <f>IF(SUM(COUNTIFS('Planificación 2026-1'!E:E,"PRINCIPAL",'Planificación 2026-1'!W:W,C91,'Planificación 2026-1'!G:G,"MH"))&gt;0,"P31"," ")</f>
        <v xml:space="preserve"> </v>
      </c>
      <c r="S91" s="78" t="str">
        <f>IF(SUM(COUNTIFS('Planificación 2026-1'!E:E,"PRINCIPAL",'Planificación 2026-1'!W:W,C91,'Planificación 2026-1'!G:G,"IC"))&gt;0,"P32"," ")</f>
        <v xml:space="preserve"> </v>
      </c>
      <c r="T91" s="78" t="str">
        <f>IF(SUM(COUNTIFS('Planificación 2026-1'!E:E,"PRINCIPAL",'Planificación 2026-1'!W:W,C91,'Planificación 2026-1'!G:G,"AR"))&gt;0,"P34"," ")</f>
        <v xml:space="preserve"> </v>
      </c>
      <c r="U91" s="78" t="str">
        <f>IF(SUM(COUNTIFS('Planificación 2026-1'!E:E,"PRINCIPAL",'Planificación 2026-1'!W:W,C91,'Planificación 2026-1'!G:G,"T1"))&gt;0,"P35"," ")</f>
        <v xml:space="preserve"> </v>
      </c>
      <c r="V91" s="78" t="str">
        <f>IF(SUM(COUNTIFS('Planificación 2026-1'!E:E,"PRINCIPAL",'Planificación 2026-1'!W:W,C91,'Planificación 2026-1'!G:G,"T3"))&gt;0,"P36"," ")</f>
        <v xml:space="preserve"> </v>
      </c>
      <c r="W91" s="78" t="str">
        <f>IF(SUM(COUNTIFS('Planificación 2026-1'!E:E,"PRINCIPAL",'Planificación 2026-1'!W:W,C91,'Planificación 2026-1'!G:G,"T2"))&gt;0,"P37"," ")</f>
        <v xml:space="preserve"> </v>
      </c>
      <c r="X91" s="78" t="str">
        <f>IF(SUM(COUNTIFS('Planificación 2026-1'!E:E,"PRINCIPAL",'Planificación 2026-1'!W:W,C91,'Planificación 2026-1'!G:G,"AE"))&gt;0,"P38"," ")</f>
        <v xml:space="preserve"> </v>
      </c>
      <c r="Y91" s="78" t="str">
        <f>IF(SUM(COUNTIFS('Planificación 2026-1'!E:E,"PRINCIPAL",'Planificación 2026-1'!W:W,C91,'Planificación 2026-1'!G:G,"T4"))&gt;0,"P55"," ")</f>
        <v xml:space="preserve"> </v>
      </c>
      <c r="Z91" s="78" t="str">
        <f>IF(SUM(COUNTIFS('Planificación 2026-1'!E:E,"FILIAL",'Planificación 2026-1'!W:W,C91,'Planificación 2026-1'!G:G,"AF"))&gt;0," P01"," ")</f>
        <v xml:space="preserve"> </v>
      </c>
      <c r="AA91" s="78" t="str">
        <f>IF(SUM(COUNTIFS('Planificación 2026-1'!E:E,"FILIAL",'Planificación 2026-1'!W:W,C91,'Planificación 2026-1'!G:G,"EN"))&gt;0,"P02"," ")</f>
        <v>P02</v>
      </c>
      <c r="AB91" s="78" t="str">
        <f>IF(SUM(COUNTIFS('Planificación 2026-1'!E:E,"FILIAL",'Planificación 2026-1'!W:W,C91,'Planificación 2026-1'!G:G,"IS"))&gt;0,"P03"," ")</f>
        <v xml:space="preserve"> </v>
      </c>
      <c r="AC91" s="78" t="str">
        <f>IF(SUM(COUNTIFS('Planificación 2026-1'!E:E,"FILIAL",'Planificación 2026-1'!W:W,C91,'Planificación 2026-1'!G:G,"PS"))&gt;0,"P04"," ")</f>
        <v xml:space="preserve"> </v>
      </c>
      <c r="AD91" s="78"/>
      <c r="AE91" s="78" t="str">
        <f>IF(SUM(COUNTIFS('Planificación 2026-1'!E:E,"FILIAL",'Planificación 2026-1'!W:W,C91,'Planificación 2026-1'!G:G,"IN"))&gt;0,"P06"," ")</f>
        <v xml:space="preserve"> </v>
      </c>
      <c r="AF91" s="78" t="str">
        <f>IF(SUM(COUNTIFS('Planificación 2026-1'!E:E,"FILIAL",'Planificación 2026-1'!W:W,C91,'Planificación 2026-1'!G:G,"CA"))&gt;0,"P07"," ")</f>
        <v xml:space="preserve"> </v>
      </c>
      <c r="AG91" s="78" t="str">
        <f>IF(SUM(COUNTIFS('Planificación 2026-1'!E:E,"FILIAL",'Planificación 2026-1'!W:W,C91,'Planificación 2026-1'!G:G,"DE"))&gt;0,"P08"," ")</f>
        <v xml:space="preserve"> </v>
      </c>
      <c r="AH91" s="78" t="str">
        <f>IF(SUM(COUNTIFS('Planificación 2026-1'!E:E,"FILIAL",'Planificación 2026-1'!W:W,C91,'Planificación 2026-1'!G:G,"OB"))&gt;0,"P09"," ")</f>
        <v xml:space="preserve"> </v>
      </c>
      <c r="AI91" s="78" t="str">
        <f>IF(SUM(COUNTIFS('Planificación 2026-1'!E:E,"FILIAL",'Planificación 2026-1'!W:W,C91,'Planificación 2026-1'!G:G,"MH"))&gt;0,"P31"," ")</f>
        <v xml:space="preserve"> </v>
      </c>
      <c r="AJ91" s="78" t="str">
        <f>IF(SUM(COUNTIFS('Planificación 2026-1'!E:E,"FILIAL",'Planificación 2026-1'!W:W,C91,'Planificación 2026-1'!G:G,"IC"))&gt;0,"P32"," ")</f>
        <v xml:space="preserve"> </v>
      </c>
      <c r="AK91" s="78" t="str">
        <f>IF(SUM(COUNTIFS('Planificación 2026-1'!E:E,"FILIAL",'Planificación 2026-1'!W:W,C91,'Planificación 2026-1'!G:G,"AR"))&gt;0,"P34"," ")</f>
        <v xml:space="preserve"> </v>
      </c>
      <c r="AL91" s="78" t="str">
        <f>IF(SUM(COUNTIFS('Planificación 2026-1'!E:E,"FILIAL",'Planificación 2026-1'!W:W,C91,'Planificación 2026-1'!G:G,"T1"))&gt;0,"P35"," ")</f>
        <v xml:space="preserve"> </v>
      </c>
      <c r="AM91" s="78" t="str">
        <f>IF(SUM(COUNTIFS('Planificación 2026-1'!E:E,"FILIAL",'Planificación 2026-1'!W:W,C91,'Planificación 2026-1'!G:G,"T3"))&gt;0,"P36"," ")</f>
        <v xml:space="preserve"> </v>
      </c>
      <c r="AN91" s="78" t="str">
        <f>IF(SUM(COUNTIFS('Planificación 2026-1'!E:E,"FILIAL",'Planificación 2026-1'!W:W,C91,'Planificación 2026-1'!G:G,"T2"))&gt;0,"P37"," ")</f>
        <v xml:space="preserve"> </v>
      </c>
      <c r="AO91" s="78" t="str">
        <f>IF(SUM(COUNTIFS('Planificación 2026-1'!E:E,"FILIAL",'Planificación 2026-1'!W:W,C91,'Planificación 2026-1'!G:G,"AE"))&gt;0,"P38"," ")</f>
        <v xml:space="preserve"> </v>
      </c>
      <c r="AP91" s="78" t="str">
        <f>IF(SUM(COUNTIFS('Planificación 2026-1'!E:E,"FILIAL",'Planificación 2026-1'!W:W,C91,'Planificación 2026-1'!G:G,"T4"))&gt;0,"P55"," ")</f>
        <v xml:space="preserve"> </v>
      </c>
      <c r="AQ91" s="78" t="str">
        <f>IF(SUM(COUNTIFS('Planificación 2026-1'!E:E,"SUNAMPE",'Planificación 2026-1'!W:W,C91,'Planificación 2026-1'!G:G,"AF"))&gt;0," P01"," ")</f>
        <v xml:space="preserve"> </v>
      </c>
      <c r="AR91" s="78" t="str">
        <f>IF(SUM(COUNTIFS('Planificación 2026-1'!E:E,"SUNAMPE",'Planificación 2026-1'!W:W,C91,'Planificación 2026-1'!G:G,"EN"))&gt;0,"P02"," ")</f>
        <v xml:space="preserve"> </v>
      </c>
      <c r="AS91" s="78" t="str">
        <f>IF(SUM(COUNTIFS('Planificación 2026-1'!E:E,"SUNAMPE",'Planificación 2026-1'!W:W,C91,'Planificación 2026-1'!G:G,"IS"))&gt;0,"P03"," ")</f>
        <v xml:space="preserve"> </v>
      </c>
      <c r="AT91" s="78" t="str">
        <f>IF(SUM(COUNTIFS('Planificación 2026-1'!E:E,"SUNAMPE",'Planificación 2026-1'!W:W,C91,'Planificación 2026-1'!G:G,"PS"))&gt;0,"P04"," ")</f>
        <v xml:space="preserve"> </v>
      </c>
      <c r="AU91" s="78"/>
      <c r="AV91" s="78" t="str">
        <f>IF(SUM(COUNTIFS('Planificación 2026-1'!E:E,"SUNAMPE",'Planificación 2026-1'!W:W,C91,'Planificación 2026-1'!G:G,"IN"))&gt;0,"P06"," ")</f>
        <v xml:space="preserve"> </v>
      </c>
      <c r="AW91" s="78" t="str">
        <f>IF(SUM(COUNTIFS('Planificación 2026-1'!E:E,"SUNAMPE",'Planificación 2026-1'!W:W,C91,'Planificación 2026-1'!G:G,"CA"))&gt;0,"P07"," ")</f>
        <v xml:space="preserve"> </v>
      </c>
      <c r="AX91" s="78" t="str">
        <f>IF(SUM(COUNTIFS('Planificación 2026-1'!E:E,"SUNAMPE",'Planificación 2026-1'!W:W,C91,'Planificación 2026-1'!G:G,"DE"))&gt;0,"P08"," ")</f>
        <v xml:space="preserve"> </v>
      </c>
      <c r="AY91" s="78" t="str">
        <f>IF(SUM(COUNTIFS('Planificación 2026-1'!E:E,"SUNAMPE",'Planificación 2026-1'!W:W,C91,'Planificación 2026-1'!G:G,"OB"))&gt;0,"P09"," ")</f>
        <v xml:space="preserve"> </v>
      </c>
      <c r="AZ91" s="78" t="str">
        <f>IF(SUM(COUNTIFS('Planificación 2026-1'!E:E,"SUNAMPE",'Planificación 2026-1'!W:W,C91,'Planificación 2026-1'!G:G,"MH"))&gt;0,"P31"," ")</f>
        <v xml:space="preserve"> </v>
      </c>
      <c r="BA91" s="78" t="str">
        <f>IF(SUM(COUNTIFS('Planificación 2026-1'!E:E,"SUNAMPE",'Planificación 2026-1'!W:W,C91,'Planificación 2026-1'!G:G,"IC"))&gt;0,"P32"," ")</f>
        <v xml:space="preserve"> </v>
      </c>
      <c r="BB91" s="78" t="str">
        <f>IF(SUM(COUNTIFS('Planificación 2026-1'!E:E,"SUNAMPE",'Planificación 2026-1'!W:W,C91,'Planificación 2026-1'!G:G,"AR"))&gt;0,"P34"," ")</f>
        <v xml:space="preserve"> </v>
      </c>
      <c r="BC91" s="78" t="str">
        <f>IF(SUM(COUNTIFS('Planificación 2026-1'!E:E,"SUNAMPE",'Planificación 2026-1'!W:W,C91,'Planificación 2026-1'!G:G,"T1"))&gt;0,"P35"," ")</f>
        <v xml:space="preserve"> </v>
      </c>
      <c r="BD91" s="78" t="str">
        <f>IF(SUM(COUNTIFS('Planificación 2026-1'!E:E,"SUNAMPE",'Planificación 2026-1'!W:W,C91,'Planificación 2026-1'!G:G,"T3"))&gt;0,"P36"," ")</f>
        <v xml:space="preserve"> </v>
      </c>
      <c r="BE91" s="78" t="str">
        <f>IF(SUM(COUNTIFS('Planificación 2026-1'!E:E,"SUNAMPE",'Planificación 2026-1'!W:W,C91,'Planificación 2026-1'!G:G,"T2"))&gt;0,"P37"," ")</f>
        <v xml:space="preserve"> </v>
      </c>
      <c r="BF91" s="78" t="str">
        <f>IF(SUM(COUNTIFS('Planificación 2026-1'!E:E,"SUNAMPE",'Planificación 2026-1'!W:W,C91,'Planificación 2026-1'!G:G,"AE"))&gt;0,"P38"," ")</f>
        <v xml:space="preserve"> </v>
      </c>
      <c r="BG91" s="78" t="str">
        <f>IF(SUM(COUNTIFS('Planificación 2026-1'!E:E,"SUNAMPE",'Planificación 2026-1'!W:W,C91,'Planificación 2026-1'!G:G,"T4"))&gt;0,"P55"," ")</f>
        <v xml:space="preserve"> </v>
      </c>
      <c r="BH91" s="78" t="str">
        <f>IF(SUM(COUNTIFS('Planificación 2026-1'!E:E,"HUAURA",'Planificación 2026-1'!W:W,C91,'Planificación 2026-1'!G:G,"AF"))&gt;0," P01"," ")</f>
        <v xml:space="preserve"> </v>
      </c>
      <c r="BI91" s="78" t="str">
        <f>IF(SUM(COUNTIFS('Planificación 2026-1'!E:E,"HUAURA",'Planificación 2026-1'!W:W,C91,'Planificación 2026-1'!G:G,"EN"))&gt;0,"P02"," ")</f>
        <v xml:space="preserve"> </v>
      </c>
      <c r="BJ91" s="78" t="str">
        <f>IF(SUM(COUNTIFS('Planificación 2026-1'!E:E,"HUAURA",'Planificación 2026-1'!W:W,C91,'Planificación 2026-1'!G:G,"IS"))&gt;0,"P03"," ")</f>
        <v xml:space="preserve"> </v>
      </c>
      <c r="BK91" s="78" t="str">
        <f>IF(SUM(COUNTIFS('Planificación 2026-1'!E:E,"HUAURA",'Planificación 2026-1'!W:W,C91,'Planificación 2026-1'!G:G,"PS"))&gt;0,"P04"," ")</f>
        <v xml:space="preserve"> </v>
      </c>
      <c r="BL91" s="78"/>
      <c r="BM91" s="78" t="str">
        <f>IF(SUM(COUNTIFS('Planificación 2026-1'!E:E,"HUAURA",'Planificación 2026-1'!W:W,C91,'Planificación 2026-1'!G:G,"IN"))&gt;0,"P06"," ")</f>
        <v xml:space="preserve"> </v>
      </c>
      <c r="BN91" s="78" t="str">
        <f>IF(SUM(COUNTIFS('Planificación 2026-1'!E:E,"HUAURA",'Planificación 2026-1'!W:W,C91,'Planificación 2026-1'!G:G,"CA"))&gt;0,"P07"," ")</f>
        <v xml:space="preserve"> </v>
      </c>
      <c r="BO91" s="78" t="str">
        <f>IF(SUM(COUNTIFS('Planificación 2026-1'!E:E,"HUAURA",'Planificación 2026-1'!W:W,C91,'Planificación 2026-1'!G:G,"DE"))&gt;0,"P08"," ")</f>
        <v xml:space="preserve"> </v>
      </c>
      <c r="BP91" s="78" t="str">
        <f>IF(SUM(COUNTIFS('Planificación 2026-1'!E:E,"HUAURA",'Planificación 2026-1'!W:W,C91,'Planificación 2026-1'!G:G,"OB"))&gt;0,"P09"," ")</f>
        <v xml:space="preserve"> </v>
      </c>
      <c r="BQ91" s="78" t="str">
        <f>IF(SUM(COUNTIFS('Planificación 2026-1'!E:E,"HUAURA",'Planificación 2026-1'!W:W,C91,'Planificación 2026-1'!G:G,"MH"))&gt;0,"P31"," ")</f>
        <v xml:space="preserve"> </v>
      </c>
      <c r="BR91" s="78" t="str">
        <f>IF(SUM(COUNTIFS('Planificación 2026-1'!E:E,"HUAURA",'Planificación 2026-1'!W:W,C91,'Planificación 2026-1'!G:G,"IC"))&gt;0,"P32"," ")</f>
        <v xml:space="preserve"> </v>
      </c>
      <c r="BS91" s="78" t="str">
        <f>IF(SUM(COUNTIFS('Planificación 2026-1'!E:E,"HUAURA",'Planificación 2026-1'!W:W,C91,'Planificación 2026-1'!G:G,"AR"))&gt;0,"P34"," ")</f>
        <v xml:space="preserve"> </v>
      </c>
      <c r="BT91" s="78" t="str">
        <f>IF(SUM(COUNTIFS('Planificación 2026-1'!E:E,"HUAURA",'Planificación 2026-1'!W:W,C91,'Planificación 2026-1'!G:G,"T1"))&gt;0,"P35"," ")</f>
        <v xml:space="preserve"> </v>
      </c>
      <c r="BU91" s="78" t="str">
        <f>IF(SUM(COUNTIFS('Planificación 2026-1'!E:E,"HUAURA",'Planificación 2026-1'!W:W,C91,'Planificación 2026-1'!G:G,"T3"))&gt;0,"P36"," ")</f>
        <v xml:space="preserve"> </v>
      </c>
      <c r="BV91" s="78" t="str">
        <f>IF(SUM(COUNTIFS('Planificación 2026-1'!E:E,"HUAURA",'Planificación 2026-1'!W:W,C91,'Planificación 2026-1'!G:G,"T2"))&gt;0,"P37"," ")</f>
        <v xml:space="preserve"> </v>
      </c>
      <c r="BW91" s="78" t="str">
        <f>IF(SUM(COUNTIFS('Planificación 2026-1'!E:E,"HUAURA",'Planificación 2026-1'!W:W,C91,'Planificación 2026-1'!G:G,"AE"))&gt;0,"P38"," ")</f>
        <v xml:space="preserve"> </v>
      </c>
      <c r="BX91" s="78" t="str">
        <f>IF(SUM(COUNTIFS('Planificación 2026-1'!E:E,"HUAURA",'Planificación 2026-1'!W:W,C91,'Planificación 2026-1'!G:G,"T4"))&gt;0,"P55"," ")</f>
        <v xml:space="preserve"> </v>
      </c>
      <c r="BY91" s="79">
        <f>SUMIFS('Planificación 2026-1'!R:R,'Planificación 2026-1'!W:W,C91,'Planificación 2026-1'!G:G,"AF",'Planificación 2026-1'!H:H,"&gt;2")</f>
        <v>0</v>
      </c>
      <c r="BZ91" s="79">
        <f>SUMIFS('Planificación 2026-1'!R:R,'Planificación 2026-1'!W:W,C91,'Planificación 2026-1'!G:G,"EN",'Planificación 2026-1'!H:H,"&gt;2")</f>
        <v>8</v>
      </c>
      <c r="CA91" s="79">
        <f>SUMIFS('Planificación 2026-1'!R:R,'Planificación 2026-1'!W:W,C91,'Planificación 2026-1'!G:G,"IS",'Planificación 2026-1'!H:H,"&gt;2")</f>
        <v>0</v>
      </c>
      <c r="CB91" s="79">
        <f>SUMIFS('Planificación 2026-1'!R:R,'Planificación 2026-1'!W:W,C91,'Planificación 2026-1'!G:G,"PS",'Planificación 2026-1'!H:H,"&gt;2")</f>
        <v>0</v>
      </c>
      <c r="CC91" s="79">
        <f>SUMIFS('Planificación 2026-1'!R:R,'Planificación 2026-1'!W:W,C91,'Planificación 2026-1'!G:G,"IN",'Planificación 2026-1'!H:H,"&gt;2")</f>
        <v>0</v>
      </c>
      <c r="CD91" s="79">
        <f>SUMIFS('Planificación 2026-1'!R:R,'Planificación 2026-1'!W:W,C91,'Planificación 2026-1'!G:G,"CA",'Planificación 2026-1'!H:H,"&gt;2")</f>
        <v>0</v>
      </c>
      <c r="CE91" s="79">
        <f>SUMIFS('Planificación 2026-1'!R:R,'Planificación 2026-1'!W:W,C91,'Planificación 2026-1'!G:G,"DE",'Planificación 2026-1'!H:H,"&gt;2")</f>
        <v>0</v>
      </c>
      <c r="CF91" s="79">
        <f>SUMIFS('Planificación 2026-1'!R:R,'Planificación 2026-1'!W:W,C91,'Planificación 2026-1'!G:G,"OB",'Planificación 2026-1'!H:H,"&gt;2")</f>
        <v>0</v>
      </c>
      <c r="CG91" s="79">
        <f>SUMIFS('Planificación 2026-1'!R:R,'Planificación 2026-1'!W:W,C91,'Planificación 2026-1'!G:G,"MH",'Planificación 2026-1'!H:H,"&gt;2")</f>
        <v>18</v>
      </c>
      <c r="CH91" s="79">
        <f>SUMIFS('Planificación 2026-1'!R:R,'Planificación 2026-1'!W:W,C91,'Planificación 2026-1'!G:G,"IC",'Planificación 2026-1'!H:H,"&gt;2")</f>
        <v>0</v>
      </c>
      <c r="CI91" s="79">
        <f>SUMIFS('Planificación 2026-1'!R:R,'Planificación 2026-1'!W:W,C91,'Planificación 2026-1'!G:G,"AR",'Planificación 2026-1'!H:H,"&gt;2")</f>
        <v>0</v>
      </c>
      <c r="CJ91" s="79">
        <f>SUMIFS('Planificación 2026-1'!R:R,'Planificación 2026-1'!W:W,C91,'Planificación 2026-1'!G:G,"T1",'Planificación 2026-1'!H:H,"&gt;2")</f>
        <v>0</v>
      </c>
      <c r="CK91" s="79">
        <f>SUMIFS('Planificación 2026-1'!R:R,'Planificación 2026-1'!W:W,C91,'Planificación 2026-1'!G:G,"T3",'Planificación 2026-1'!H:H,"&gt;2")</f>
        <v>0</v>
      </c>
      <c r="CL91" s="79">
        <f>SUMIFS('Planificación 2026-1'!R:R,'Planificación 2026-1'!W:W,C91,'Planificación 2026-1'!G:G,"T2",'Planificación 2026-1'!H:H,"&gt;2")</f>
        <v>0</v>
      </c>
      <c r="CM91" s="79">
        <f>SUMIFS('Planificación 2026-1'!R:R,'Planificación 2026-1'!W:W,C91,'Planificación 2026-1'!G:G,"AE",'Planificación 2026-1'!H:H,"&gt;2")</f>
        <v>0</v>
      </c>
      <c r="CN91" s="79">
        <f>SUMIFS('Planificación 2026-1'!R:R,'Planificación 2026-1'!W:W,C91,'Planificación 2026-1'!G:G,"T4",'Planificación 2026-1'!H:H,"&gt;2")</f>
        <v>0</v>
      </c>
      <c r="CO91" s="79">
        <f>SUMIFS('Planificación 2026-1'!R:R,'Planificación 2026-1'!W:W,C91,'Planificación 2026-1'!G:G,"AF",'Planificación 2026-1'!H:H,"&lt;3")</f>
        <v>0</v>
      </c>
      <c r="CP91" s="79">
        <f>SUMIFS('Planificación 2026-1'!R:R,'Planificación 2026-1'!W:W,C91,'Planificación 2026-1'!G:G,"EN",'Planificación 2026-1'!H:H,"&lt;3")</f>
        <v>0</v>
      </c>
      <c r="CQ91" s="79">
        <f>SUMIFS('Planificación 2026-1'!R:R,'Planificación 2026-1'!W:W,C91,'Planificación 2026-1'!G:G,"IS",'Planificación 2026-1'!H:H,"&lt;3")</f>
        <v>0</v>
      </c>
      <c r="CR91" s="79">
        <f>SUMIFS('Planificación 2026-1'!R:R,'Planificación 2026-1'!W:W,C91,'Planificación 2026-1'!G:G,"PS",'Planificación 2026-1'!H:H,"&lt;3")</f>
        <v>0</v>
      </c>
      <c r="CS91" s="79">
        <f>SUMIFS('Planificación 2026-1'!R:R,'Planificación 2026-1'!W:W,C91,'Planificación 2026-1'!G:G,"IN",'Planificación 2026-1'!H:H,"&lt;3")</f>
        <v>0</v>
      </c>
      <c r="CT91" s="79">
        <f>SUMIFS('Planificación 2026-1'!R:R,'Planificación 2026-1'!W:W,C91,'Planificación 2026-1'!G:G,"CA",'Planificación 2026-1'!H:H,"&lt;3")</f>
        <v>0</v>
      </c>
      <c r="CU91" s="79">
        <f>SUMIFS('Planificación 2026-1'!R:R,'Planificación 2026-1'!W:W,C91,'Planificación 2026-1'!G:G,"DE",'Planificación 2026-1'!H:H,"&lt;3")</f>
        <v>0</v>
      </c>
      <c r="CV91" s="79">
        <f>SUMIFS('Planificación 2026-1'!R:R,'Planificación 2026-1'!W:W,C91,'Planificación 2026-1'!G:G,"OB",'Planificación 2026-1'!H:H,"&lt;3")</f>
        <v>0</v>
      </c>
      <c r="CW91" s="79">
        <f>SUMIFS('Planificación 2026-1'!R:R,'Planificación 2026-1'!W:W,C91,'Planificación 2026-1'!G:G,"MH",'Planificación 2026-1'!H:H,"&lt;3")</f>
        <v>0</v>
      </c>
      <c r="CX91" s="79">
        <f>SUMIFS('Planificación 2026-1'!R:R,'Planificación 2026-1'!W:W,C91,'Planificación 2026-1'!G:G,"IC",'Planificación 2026-1'!H:H,"&lt;3")</f>
        <v>0</v>
      </c>
      <c r="CY91" s="79">
        <f>SUMIFS('Planificación 2026-1'!R:R,'Planificación 2026-1'!W:W,C91,'Planificación 2026-1'!G:G,"AR",'Planificación 2026-1'!H:H,"&lt;3")</f>
        <v>0</v>
      </c>
      <c r="CZ91" s="79">
        <f>SUMIFS('Planificación 2026-1'!R:R,'Planificación 2026-1'!W:W,C91,'Planificación 2026-1'!G:G,"T1",'Planificación 2026-1'!H:H,"&lt;3")</f>
        <v>0</v>
      </c>
      <c r="DA91" s="79">
        <f>SUMIFS('Planificación 2026-1'!R:R,'Planificación 2026-1'!W:W,C91,'Planificación 2026-1'!G:G,"T3",'Planificación 2026-1'!H:H,"&lt;3")</f>
        <v>0</v>
      </c>
      <c r="DB91" s="79">
        <f>SUMIFS('Planificación 2026-1'!R:R,'Planificación 2026-1'!W:W,C91,'Planificación 2026-1'!G:G,"T2",'Planificación 2026-1'!H:H,"&lt;3")</f>
        <v>0</v>
      </c>
      <c r="DC91" s="79">
        <f>SUMIFS('Planificación 2026-1'!R:R,'Planificación 2026-1'!W:W,C91,'Planificación 2026-1'!G:G,"AE",'Planificación 2026-1'!H:H,"&lt;3")</f>
        <v>0</v>
      </c>
      <c r="DD91" s="79">
        <f>SUMIFS('Planificación 2026-1'!R:R,'Planificación 2026-1'!W:W,C91,'Planificación 2026-1'!G:G,"T4",'Planificación 2026-1'!H:H,"&lt;3")</f>
        <v>0</v>
      </c>
      <c r="DE91" s="78" t="str">
        <f t="shared" si="18"/>
        <v/>
      </c>
      <c r="DF91" s="30">
        <f>IF(C91="","",SUMIFS('Planificación 2026-1'!R:R,'Planificación 2026-1'!W:W,C91,'Planificación 2026-1'!E:E,"PRINCIPAL",'Planificación 2026-1'!X:X,"VIRTUAL"))</f>
        <v>0</v>
      </c>
      <c r="DG91" s="30">
        <f>IF(C91="","",SUMIFS('Planificación 2026-1'!R:R,'Planificación 2026-1'!W:W,C91,'Planificación 2026-1'!E:E,"PRINCIPAL",'Planificación 2026-1'!X:X,"PRESENCIAL"))</f>
        <v>0</v>
      </c>
      <c r="DH91" s="30">
        <f>IF(C91="","",SUMIFS('Planificación 2026-1'!R:R,'Planificación 2026-1'!W:W,C91,'Planificación 2026-1'!E:E,"PRINCIPAL",'Planificación 2026-1'!X:X,"HIBRIDO PRESENCIAL"))</f>
        <v>0</v>
      </c>
      <c r="DI91" s="78" t="str">
        <f t="shared" si="19"/>
        <v>P02</v>
      </c>
      <c r="DJ91" s="78">
        <f>IF(C91="","",SUMIFS('Planificación 2026-1'!R:R,'Planificación 2026-1'!W:W,C91,'Planificación 2026-1'!E:E,"FILIAL",'Planificación 2026-1'!X:X,"VIRTUAL"))</f>
        <v>8</v>
      </c>
      <c r="DK91" s="80">
        <f>IF(C91="","",SUMIFS('Planificación 2026-1'!R:R,'Planificación 2026-1'!W:W,C91,'Planificación 2026-1'!E:E,"FILIAL",'Planificación 2026-1'!X:X,"PRESENCIAL"))</f>
        <v>0</v>
      </c>
      <c r="DL91" s="42">
        <f>IF(C91="","",SUMIFS('Planificación 2026-1'!R:R,'Planificación 2026-1'!W:W,C91,'Planificación 2026-1'!E:E,"FILIAL",'Planificación 2026-1'!X:X,"HIBRIDO PRESENCIAL"))</f>
        <v>0</v>
      </c>
      <c r="DM91" s="81" t="str">
        <f t="shared" si="20"/>
        <v/>
      </c>
      <c r="DN91" s="78">
        <f>IF(C91="","",SUMIFS('Planificación 2026-1'!R:R,'Planificación 2026-1'!W:W,C91,'Planificación 2026-1'!E:E,"SUNAMPE",'Planificación 2026-1'!X:X,"VIRTUAL"))</f>
        <v>0</v>
      </c>
      <c r="DO91" s="42">
        <f>IF(C91="","",SUMIFS('Planificación 2026-1'!R:R,'Planificación 2026-1'!W:W,C91,'Planificación 2026-1'!E:E,"SUNAMPE",'Planificación 2026-1'!X:X,"PRESENCIAL"))</f>
        <v>0</v>
      </c>
      <c r="DP91" s="81" t="str">
        <f t="shared" si="21"/>
        <v/>
      </c>
      <c r="DQ91" s="78">
        <f>IF(C91="","",SUMIFS('Planificación 2026-1'!R:R,'Planificación 2026-1'!W:W,C91,'Planificación 2026-1'!E:E,"HUAURA",'Planificación 2026-1'!X:X,"VIRTUAL"))</f>
        <v>0</v>
      </c>
      <c r="DR91" s="42">
        <f>IF(C91="","",SUMIFS('Planificación 2026-1'!R:R,'Planificación 2026-1'!W:W,C91,'Planificación 2026-1'!E:E,"HUAURA",'Planificación 2026-1'!X:X,"PRESENCIAL"))</f>
        <v>0</v>
      </c>
      <c r="DS91" s="48">
        <f>SUMIFS('Planificación 2026-1'!R:R,'Planificación 2026-1'!W:W,C91,'Planificación 2026-1'!E:E,"PRINCIPAL",'Planificación 2026-1'!X:X,"VIRTUAL",'Planificación 2026-1'!H:H,"&gt;2")</f>
        <v>0</v>
      </c>
      <c r="DT91" s="48">
        <f>SUMIFS('Planificación 2026-1'!R:R,'Planificación 2026-1'!W:W,C91,'Planificación 2026-1'!E:E,"PRINCIPAL",'Planificación 2026-1'!X:X,"&lt;&gt;VIRTUAL",'Planificación 2026-1'!H:H,"&gt;2")</f>
        <v>0</v>
      </c>
      <c r="DU91" s="48">
        <f>SUMIFS('Planificación 2026-1'!R:R,'Planificación 2026-1'!W:W,C91,'Planificación 2026-1'!E:E,"SUNAMPE",'Planificación 2026-1'!X:X,"VIRTUAL",'Planificación 2026-1'!H:H,"&gt;2")</f>
        <v>0</v>
      </c>
      <c r="DV91" s="48">
        <f>SUMIFS('Planificación 2026-1'!R:R,'Planificación 2026-1'!W:W,C91,'Planificación 2026-1'!E:E,"SUNAMPE",'Planificación 2026-1'!X:X,"&lt;&gt;VIRTUAL",'Planificación 2026-1'!H:H,"&gt;2")</f>
        <v>0</v>
      </c>
      <c r="DW91" s="48">
        <f>SUMIFS('Planificación 2026-1'!R:R,'Planificación 2026-1'!W:W,C91,'Planificación 2026-1'!E:E,"FILIAL",'Planificación 2026-1'!X:X,"VIRTUAL",'Planificación 2026-1'!H:H,"&gt;2")</f>
        <v>8</v>
      </c>
      <c r="DX91" s="48">
        <f>SUMIFS('Planificación 2026-1'!R:R,'Planificación 2026-1'!W:W,C91,'Planificación 2026-1'!E:E,"FILIAL",'Planificación 2026-1'!X:X,"&lt;&gt;VIRTUAL",'Planificación 2026-1'!H:H,"&gt;2")</f>
        <v>0</v>
      </c>
      <c r="DY91" s="48">
        <f>SUMIFS('Planificación 2026-1'!R:R,'Planificación 2026-1'!W:W,C91,'Planificación 2026-1'!E:E,"PORUMA",'Planificación 2026-1'!X:X,"VIRTUAL",'Planificación 2026-1'!H:H,"&gt;2")</f>
        <v>0</v>
      </c>
      <c r="DZ91" s="48">
        <f>SUMIFS('Planificación 2026-1'!R:R,'Planificación 2026-1'!W:W,C91,'Planificación 2026-1'!E:E,"PORUMA",'Planificación 2026-1'!X:X,"&lt;&gt;VIRTUAL",'Planificación 2026-1'!H:H,"&gt;2")</f>
        <v>18</v>
      </c>
      <c r="EA91" s="48">
        <f>SUMIFS('Planificación 2026-1'!R:R,'Planificación 2026-1'!W:W,C91,'Planificación 2026-1'!E:E,"HUAURA",'Planificación 2026-1'!X:X,"VIRTUAL",'Planificación 2026-1'!H:H,"&gt;2")</f>
        <v>0</v>
      </c>
      <c r="EB91" s="48">
        <f>SUMIFS('Planificación 2026-1'!R:R,'Planificación 2026-1'!W:W,C91,'Planificación 2026-1'!E:E,"HUAURA",'Planificación 2026-1'!X:X,"&lt;&gt;VIRTUAL",'Planificación 2026-1'!H:H,"&gt;2")</f>
        <v>0</v>
      </c>
      <c r="EC91" s="48">
        <f>SUMIFS('Planificación 2026-1'!R:R,'Planificación 2026-1'!W:W,C91,'Planificación 2026-1'!E:E,"PRINCIPAL",'Planificación 2026-1'!X:X,"VIRTUAL",'Planificación 2026-1'!H:H,"&lt;3")</f>
        <v>0</v>
      </c>
      <c r="ED91" s="48">
        <f>SUMIFS('Planificación 2026-1'!R:R,'Planificación 2026-1'!W:W,C91,'Planificación 2026-1'!E:E,"PRINCIPAL",'Planificación 2026-1'!X:X,"&lt;&gt;VIRTUAL",'Planificación 2026-1'!H:H,"&lt;3")</f>
        <v>0</v>
      </c>
      <c r="EE91" s="48">
        <f>SUMIFS('Planificación 2026-1'!R:R,'Planificación 2026-1'!W:W,C91,'Planificación 2026-1'!E:E,"SUNAMPE",'Planificación 2026-1'!X:X,"VIRTUAL",'Planificación 2026-1'!H:H,"&lt;3")</f>
        <v>0</v>
      </c>
      <c r="EF91" s="48">
        <f>SUMIFS('Planificación 2026-1'!R:R,'Planificación 2026-1'!W:W,C91,'Planificación 2026-1'!E:E,"SUNAMPE",'Planificación 2026-1'!X:X,"&lt;&gt;VIRTUAL",'Planificación 2026-1'!H:H,"&lt;3")</f>
        <v>0</v>
      </c>
      <c r="EG91" s="48">
        <f>SUMIFS('Planificación 2026-1'!R:R,'Planificación 2026-1'!W:W,C91,'Planificación 2026-1'!E:E,"FILIAL",'Planificación 2026-1'!X:X,"VIRTUAL",'Planificación 2026-1'!H:H,"&lt;3")</f>
        <v>0</v>
      </c>
      <c r="EH91" s="48">
        <f>SUMIFS('Planificación 2026-1'!R:R,'Planificación 2026-1'!W:W,C91,'Planificación 2026-1'!E:E,"FILIAL",'Planificación 2026-1'!X:X,"&lt;&gt;VIRTUAL",'Planificación 2026-1'!H:H,"&lt;3")</f>
        <v>0</v>
      </c>
      <c r="EI91" s="48">
        <f>SUMIFS('Planificación 2026-1'!R:R,'Planificación 2026-1'!W:W,C91,'Planificación 2026-1'!E:E,"PORUMA",'Planificación 2026-1'!X:X,"VIRTUAL",'Planificación 2026-1'!H:H,"&lt;3")</f>
        <v>0</v>
      </c>
      <c r="EJ91" s="48">
        <f>SUMIFS('Planificación 2026-1'!R:R,'Planificación 2026-1'!W:W,C91,'Planificación 2026-1'!E:E,"PORUMA",'Planificación 2026-1'!X:X,"&lt;&gt;VIRTUAL",'Planificación 2026-1'!H:H,"&lt;3")</f>
        <v>0</v>
      </c>
      <c r="EK91" s="48">
        <f>SUMIFS('Planificación 2026-1'!R:R,'Planificación 2026-1'!W:W,C91,'Planificación 2026-1'!E:E,"HUAURA",'Planificación 2026-1'!X:X,"VIRTUAL",'Planificación 2026-1'!H:H,"&lt;3")</f>
        <v>0</v>
      </c>
      <c r="EL91" s="48">
        <f>SUMIFS('Planificación 2026-1'!R:R,'Planificación 2026-1'!W:W,C91,'Planificación 2026-1'!E:E,"HUAURA",'Planificación 2026-1'!X:X,"&lt;&gt;VIRTUAL",'Planificación 2026-1'!H:H,"&lt;3")</f>
        <v>0</v>
      </c>
      <c r="EM91" s="48">
        <f t="shared" si="22"/>
        <v>8</v>
      </c>
      <c r="EN91" s="48">
        <f t="shared" si="23"/>
        <v>0</v>
      </c>
      <c r="EO91" s="48">
        <f t="shared" si="24"/>
        <v>18</v>
      </c>
      <c r="EP91" s="48">
        <f t="shared" si="25"/>
        <v>0</v>
      </c>
      <c r="EQ91" s="48">
        <f t="shared" si="26"/>
        <v>0</v>
      </c>
      <c r="ER91" s="48"/>
      <c r="ES91" s="48">
        <f t="shared" si="27"/>
        <v>8</v>
      </c>
      <c r="ET91" s="48">
        <f t="shared" si="28"/>
        <v>0</v>
      </c>
      <c r="EU91" s="48" t="b">
        <f t="shared" si="29"/>
        <v>0</v>
      </c>
      <c r="EV91" s="48" t="str">
        <f t="shared" si="30"/>
        <v/>
      </c>
      <c r="EW91" s="48" t="str">
        <f t="shared" si="31"/>
        <v>VIRTUAL</v>
      </c>
    </row>
    <row r="92" spans="1:153" x14ac:dyDescent="0.3">
      <c r="A92" s="53"/>
      <c r="B92" s="383">
        <v>89</v>
      </c>
      <c r="C92" s="107" t="s">
        <v>112</v>
      </c>
      <c r="D92" s="82">
        <f>SUMIF('Planificación 2026-1'!W:W,C92,'Planificación 2026-1'!R:R)</f>
        <v>16</v>
      </c>
      <c r="E92" s="384" t="s">
        <v>319</v>
      </c>
      <c r="F92" s="107" t="s">
        <v>430</v>
      </c>
      <c r="G92" s="107" t="s">
        <v>279</v>
      </c>
      <c r="H92" s="107" t="s">
        <v>433</v>
      </c>
      <c r="I92" s="77" t="str">
        <f>IF(SUM(COUNTIFS('Planificación 2026-1'!E:E,"PRINCIPAL",'Planificación 2026-1'!W:W,C92,'Planificación 2026-1'!G:G,"AF"))&gt;0,"P01"," ")</f>
        <v xml:space="preserve"> </v>
      </c>
      <c r="J92" s="78" t="str">
        <f>IF(SUM(COUNTIFS('Planificación 2026-1'!E:E,"PRINCIPAL",'Planificación 2026-1'!W:W,C92,'Planificación 2026-1'!G:G,"EN"))&gt;0,"P02"," ")</f>
        <v xml:space="preserve"> </v>
      </c>
      <c r="K92" s="78" t="str">
        <f>IF(SUM(COUNTIFS('Planificación 2026-1'!E:E,"PRINCIPAL",'Planificación 2026-1'!W:W,C92,'Planificación 2026-1'!G:G,"IS"))&gt;0,"P03"," ")</f>
        <v xml:space="preserve"> </v>
      </c>
      <c r="L92" s="78" t="str">
        <f>IF(SUM(COUNTIFS('Planificación 2026-1'!E:E,"PRINCIPAL",'Planificación 2026-1'!W:W,C92,'Planificación 2026-1'!G:G,"PS"))&gt;0,"P04"," ")</f>
        <v xml:space="preserve"> </v>
      </c>
      <c r="M92" s="78"/>
      <c r="N92" s="78" t="str">
        <f>IF(SUM(COUNTIFS('Planificación 2026-1'!E:E,"PRINCIPAL",'Planificación 2026-1'!W:W,C92,'Planificación 2026-1'!G:G,"IN"))&gt;0,"P06"," ")</f>
        <v xml:space="preserve"> </v>
      </c>
      <c r="O92" s="78" t="str">
        <f>IF(SUM(COUNTIFS('Planificación 2026-1'!E:E,"PRINCIPAL",'Planificación 2026-1'!W:W,C92,'Planificación 2026-1'!G:G,"CA"))&gt;0,"P07"," ")</f>
        <v xml:space="preserve"> </v>
      </c>
      <c r="P92" s="78" t="str">
        <f>IF(SUM(COUNTIFS('Planificación 2026-1'!E:E,"PRINCIPAL",'Planificación 2026-1'!W:W,C92,'Planificación 2026-1'!G:G,"DE"))&gt;0,"P08"," ")</f>
        <v xml:space="preserve"> </v>
      </c>
      <c r="Q92" s="78" t="str">
        <f>IF(SUM(COUNTIFS('Planificación 2026-1'!E:E,"PRINCIPAL",'Planificación 2026-1'!W:W,C92,'Planificación 2026-1'!G:G,"OB"))&gt;0,"P09"," ")</f>
        <v xml:space="preserve"> </v>
      </c>
      <c r="R92" s="78" t="str">
        <f>IF(SUM(COUNTIFS('Planificación 2026-1'!E:E,"PRINCIPAL",'Planificación 2026-1'!W:W,C92,'Planificación 2026-1'!G:G,"MH"))&gt;0,"P31"," ")</f>
        <v xml:space="preserve"> </v>
      </c>
      <c r="S92" s="78" t="str">
        <f>IF(SUM(COUNTIFS('Planificación 2026-1'!E:E,"PRINCIPAL",'Planificación 2026-1'!W:W,C92,'Planificación 2026-1'!G:G,"IC"))&gt;0,"P32"," ")</f>
        <v xml:space="preserve"> </v>
      </c>
      <c r="T92" s="78" t="str">
        <f>IF(SUM(COUNTIFS('Planificación 2026-1'!E:E,"PRINCIPAL",'Planificación 2026-1'!W:W,C92,'Planificación 2026-1'!G:G,"AR"))&gt;0,"P34"," ")</f>
        <v xml:space="preserve"> </v>
      </c>
      <c r="U92" s="78" t="str">
        <f>IF(SUM(COUNTIFS('Planificación 2026-1'!E:E,"PRINCIPAL",'Planificación 2026-1'!W:W,C92,'Planificación 2026-1'!G:G,"T1"))&gt;0,"P35"," ")</f>
        <v xml:space="preserve"> </v>
      </c>
      <c r="V92" s="78" t="str">
        <f>IF(SUM(COUNTIFS('Planificación 2026-1'!E:E,"PRINCIPAL",'Planificación 2026-1'!W:W,C92,'Planificación 2026-1'!G:G,"T3"))&gt;0,"P36"," ")</f>
        <v xml:space="preserve"> </v>
      </c>
      <c r="W92" s="78" t="str">
        <f>IF(SUM(COUNTIFS('Planificación 2026-1'!E:E,"PRINCIPAL",'Planificación 2026-1'!W:W,C92,'Planificación 2026-1'!G:G,"T2"))&gt;0,"P37"," ")</f>
        <v xml:space="preserve"> </v>
      </c>
      <c r="X92" s="78" t="str">
        <f>IF(SUM(COUNTIFS('Planificación 2026-1'!E:E,"PRINCIPAL",'Planificación 2026-1'!W:W,C92,'Planificación 2026-1'!G:G,"AE"))&gt;0,"P38"," ")</f>
        <v xml:space="preserve"> </v>
      </c>
      <c r="Y92" s="78" t="str">
        <f>IF(SUM(COUNTIFS('Planificación 2026-1'!E:E,"PRINCIPAL",'Planificación 2026-1'!W:W,C92,'Planificación 2026-1'!G:G,"T4"))&gt;0,"P55"," ")</f>
        <v xml:space="preserve"> </v>
      </c>
      <c r="Z92" s="78" t="str">
        <f>IF(SUM(COUNTIFS('Planificación 2026-1'!E:E,"FILIAL",'Planificación 2026-1'!W:W,C92,'Planificación 2026-1'!G:G,"AF"))&gt;0," P01"," ")</f>
        <v xml:space="preserve"> </v>
      </c>
      <c r="AA92" s="78" t="str">
        <f>IF(SUM(COUNTIFS('Planificación 2026-1'!E:E,"FILIAL",'Planificación 2026-1'!W:W,C92,'Planificación 2026-1'!G:G,"EN"))&gt;0,"P02"," ")</f>
        <v xml:space="preserve"> </v>
      </c>
      <c r="AB92" s="78" t="str">
        <f>IF(SUM(COUNTIFS('Planificación 2026-1'!E:E,"FILIAL",'Planificación 2026-1'!W:W,C92,'Planificación 2026-1'!G:G,"IS"))&gt;0,"P03"," ")</f>
        <v xml:space="preserve"> </v>
      </c>
      <c r="AC92" s="78" t="str">
        <f>IF(SUM(COUNTIFS('Planificación 2026-1'!E:E,"FILIAL",'Planificación 2026-1'!W:W,C92,'Planificación 2026-1'!G:G,"PS"))&gt;0,"P04"," ")</f>
        <v xml:space="preserve"> </v>
      </c>
      <c r="AD92" s="78"/>
      <c r="AE92" s="78" t="str">
        <f>IF(SUM(COUNTIFS('Planificación 2026-1'!E:E,"FILIAL",'Planificación 2026-1'!W:W,C92,'Planificación 2026-1'!G:G,"IN"))&gt;0,"P06"," ")</f>
        <v xml:space="preserve"> </v>
      </c>
      <c r="AF92" s="78" t="str">
        <f>IF(SUM(COUNTIFS('Planificación 2026-1'!E:E,"FILIAL",'Planificación 2026-1'!W:W,C92,'Planificación 2026-1'!G:G,"CA"))&gt;0,"P07"," ")</f>
        <v xml:space="preserve"> </v>
      </c>
      <c r="AG92" s="78" t="str">
        <f>IF(SUM(COUNTIFS('Planificación 2026-1'!E:E,"FILIAL",'Planificación 2026-1'!W:W,C92,'Planificación 2026-1'!G:G,"DE"))&gt;0,"P08"," ")</f>
        <v xml:space="preserve"> </v>
      </c>
      <c r="AH92" s="78" t="str">
        <f>IF(SUM(COUNTIFS('Planificación 2026-1'!E:E,"FILIAL",'Planificación 2026-1'!W:W,C92,'Planificación 2026-1'!G:G,"OB"))&gt;0,"P09"," ")</f>
        <v xml:space="preserve"> </v>
      </c>
      <c r="AI92" s="78" t="str">
        <f>IF(SUM(COUNTIFS('Planificación 2026-1'!E:E,"FILIAL",'Planificación 2026-1'!W:W,C92,'Planificación 2026-1'!G:G,"MH"))&gt;0,"P31"," ")</f>
        <v xml:space="preserve"> </v>
      </c>
      <c r="AJ92" s="78" t="str">
        <f>IF(SUM(COUNTIFS('Planificación 2026-1'!E:E,"FILIAL",'Planificación 2026-1'!W:W,C92,'Planificación 2026-1'!G:G,"IC"))&gt;0,"P32"," ")</f>
        <v xml:space="preserve"> </v>
      </c>
      <c r="AK92" s="78" t="str">
        <f>IF(SUM(COUNTIFS('Planificación 2026-1'!E:E,"FILIAL",'Planificación 2026-1'!W:W,C92,'Planificación 2026-1'!G:G,"AR"))&gt;0,"P34"," ")</f>
        <v xml:space="preserve"> </v>
      </c>
      <c r="AL92" s="78" t="str">
        <f>IF(SUM(COUNTIFS('Planificación 2026-1'!E:E,"FILIAL",'Planificación 2026-1'!W:W,C92,'Planificación 2026-1'!G:G,"T1"))&gt;0,"P35"," ")</f>
        <v xml:space="preserve"> </v>
      </c>
      <c r="AM92" s="78" t="str">
        <f>IF(SUM(COUNTIFS('Planificación 2026-1'!E:E,"FILIAL",'Planificación 2026-1'!W:W,C92,'Planificación 2026-1'!G:G,"T3"))&gt;0,"P36"," ")</f>
        <v xml:space="preserve"> </v>
      </c>
      <c r="AN92" s="78" t="str">
        <f>IF(SUM(COUNTIFS('Planificación 2026-1'!E:E,"FILIAL",'Planificación 2026-1'!W:W,C92,'Planificación 2026-1'!G:G,"T2"))&gt;0,"P37"," ")</f>
        <v xml:space="preserve"> </v>
      </c>
      <c r="AO92" s="78" t="str">
        <f>IF(SUM(COUNTIFS('Planificación 2026-1'!E:E,"FILIAL",'Planificación 2026-1'!W:W,C92,'Planificación 2026-1'!G:G,"AE"))&gt;0,"P38"," ")</f>
        <v xml:space="preserve"> </v>
      </c>
      <c r="AP92" s="78" t="str">
        <f>IF(SUM(COUNTIFS('Planificación 2026-1'!E:E,"FILIAL",'Planificación 2026-1'!W:W,C92,'Planificación 2026-1'!G:G,"T4"))&gt;0,"P55"," ")</f>
        <v xml:space="preserve"> </v>
      </c>
      <c r="AQ92" s="78" t="str">
        <f>IF(SUM(COUNTIFS('Planificación 2026-1'!E:E,"SUNAMPE",'Planificación 2026-1'!W:W,C92,'Planificación 2026-1'!G:G,"AF"))&gt;0," P01"," ")</f>
        <v xml:space="preserve"> </v>
      </c>
      <c r="AR92" s="78" t="str">
        <f>IF(SUM(COUNTIFS('Planificación 2026-1'!E:E,"SUNAMPE",'Planificación 2026-1'!W:W,C92,'Planificación 2026-1'!G:G,"EN"))&gt;0,"P02"," ")</f>
        <v xml:space="preserve"> </v>
      </c>
      <c r="AS92" s="78" t="str">
        <f>IF(SUM(COUNTIFS('Planificación 2026-1'!E:E,"SUNAMPE",'Planificación 2026-1'!W:W,C92,'Planificación 2026-1'!G:G,"IS"))&gt;0,"P03"," ")</f>
        <v xml:space="preserve"> </v>
      </c>
      <c r="AT92" s="78" t="str">
        <f>IF(SUM(COUNTIFS('Planificación 2026-1'!E:E,"SUNAMPE",'Planificación 2026-1'!W:W,C92,'Planificación 2026-1'!G:G,"PS"))&gt;0,"P04"," ")</f>
        <v xml:space="preserve"> </v>
      </c>
      <c r="AU92" s="78"/>
      <c r="AV92" s="78" t="str">
        <f>IF(SUM(COUNTIFS('Planificación 2026-1'!E:E,"SUNAMPE",'Planificación 2026-1'!W:W,C92,'Planificación 2026-1'!G:G,"IN"))&gt;0,"P06"," ")</f>
        <v xml:space="preserve"> </v>
      </c>
      <c r="AW92" s="78" t="str">
        <f>IF(SUM(COUNTIFS('Planificación 2026-1'!E:E,"SUNAMPE",'Planificación 2026-1'!W:W,C92,'Planificación 2026-1'!G:G,"CA"))&gt;0,"P07"," ")</f>
        <v xml:space="preserve"> </v>
      </c>
      <c r="AX92" s="78" t="str">
        <f>IF(SUM(COUNTIFS('Planificación 2026-1'!E:E,"SUNAMPE",'Planificación 2026-1'!W:W,C92,'Planificación 2026-1'!G:G,"DE"))&gt;0,"P08"," ")</f>
        <v xml:space="preserve"> </v>
      </c>
      <c r="AY92" s="78" t="str">
        <f>IF(SUM(COUNTIFS('Planificación 2026-1'!E:E,"SUNAMPE",'Planificación 2026-1'!W:W,C92,'Planificación 2026-1'!G:G,"OB"))&gt;0,"P09"," ")</f>
        <v xml:space="preserve"> </v>
      </c>
      <c r="AZ92" s="78" t="str">
        <f>IF(SUM(COUNTIFS('Planificación 2026-1'!E:E,"SUNAMPE",'Planificación 2026-1'!W:W,C92,'Planificación 2026-1'!G:G,"MH"))&gt;0,"P31"," ")</f>
        <v xml:space="preserve"> </v>
      </c>
      <c r="BA92" s="78" t="str">
        <f>IF(SUM(COUNTIFS('Planificación 2026-1'!E:E,"SUNAMPE",'Planificación 2026-1'!W:W,C92,'Planificación 2026-1'!G:G,"IC"))&gt;0,"P32"," ")</f>
        <v xml:space="preserve"> </v>
      </c>
      <c r="BB92" s="78" t="str">
        <f>IF(SUM(COUNTIFS('Planificación 2026-1'!E:E,"SUNAMPE",'Planificación 2026-1'!W:W,C92,'Planificación 2026-1'!G:G,"AR"))&gt;0,"P34"," ")</f>
        <v xml:space="preserve"> </v>
      </c>
      <c r="BC92" s="78" t="str">
        <f>IF(SUM(COUNTIFS('Planificación 2026-1'!E:E,"SUNAMPE",'Planificación 2026-1'!W:W,C92,'Planificación 2026-1'!G:G,"T1"))&gt;0,"P35"," ")</f>
        <v xml:space="preserve"> </v>
      </c>
      <c r="BD92" s="78" t="str">
        <f>IF(SUM(COUNTIFS('Planificación 2026-1'!E:E,"SUNAMPE",'Planificación 2026-1'!W:W,C92,'Planificación 2026-1'!G:G,"T3"))&gt;0,"P36"," ")</f>
        <v xml:space="preserve"> </v>
      </c>
      <c r="BE92" s="78" t="str">
        <f>IF(SUM(COUNTIFS('Planificación 2026-1'!E:E,"SUNAMPE",'Planificación 2026-1'!W:W,C92,'Planificación 2026-1'!G:G,"T2"))&gt;0,"P37"," ")</f>
        <v xml:space="preserve"> </v>
      </c>
      <c r="BF92" s="78" t="str">
        <f>IF(SUM(COUNTIFS('Planificación 2026-1'!E:E,"SUNAMPE",'Planificación 2026-1'!W:W,C92,'Planificación 2026-1'!G:G,"AE"))&gt;0,"P38"," ")</f>
        <v xml:space="preserve"> </v>
      </c>
      <c r="BG92" s="78" t="str">
        <f>IF(SUM(COUNTIFS('Planificación 2026-1'!E:E,"SUNAMPE",'Planificación 2026-1'!W:W,C92,'Planificación 2026-1'!G:G,"T4"))&gt;0,"P55"," ")</f>
        <v xml:space="preserve"> </v>
      </c>
      <c r="BH92" s="78" t="str">
        <f>IF(SUM(COUNTIFS('Planificación 2026-1'!E:E,"HUAURA",'Planificación 2026-1'!W:W,C92,'Planificación 2026-1'!G:G,"AF"))&gt;0," P01"," ")</f>
        <v xml:space="preserve"> </v>
      </c>
      <c r="BI92" s="78" t="str">
        <f>IF(SUM(COUNTIFS('Planificación 2026-1'!E:E,"HUAURA",'Planificación 2026-1'!W:W,C92,'Planificación 2026-1'!G:G,"EN"))&gt;0,"P02"," ")</f>
        <v xml:space="preserve"> </v>
      </c>
      <c r="BJ92" s="78" t="str">
        <f>IF(SUM(COUNTIFS('Planificación 2026-1'!E:E,"HUAURA",'Planificación 2026-1'!W:W,C92,'Planificación 2026-1'!G:G,"IS"))&gt;0,"P03"," ")</f>
        <v xml:space="preserve"> </v>
      </c>
      <c r="BK92" s="78" t="str">
        <f>IF(SUM(COUNTIFS('Planificación 2026-1'!E:E,"HUAURA",'Planificación 2026-1'!W:W,C92,'Planificación 2026-1'!G:G,"PS"))&gt;0,"P04"," ")</f>
        <v>P04</v>
      </c>
      <c r="BL92" s="78"/>
      <c r="BM92" s="78" t="str">
        <f>IF(SUM(COUNTIFS('Planificación 2026-1'!E:E,"HUAURA",'Planificación 2026-1'!W:W,C92,'Planificación 2026-1'!G:G,"IN"))&gt;0,"P06"," ")</f>
        <v xml:space="preserve"> </v>
      </c>
      <c r="BN92" s="78" t="str">
        <f>IF(SUM(COUNTIFS('Planificación 2026-1'!E:E,"HUAURA",'Planificación 2026-1'!W:W,C92,'Planificación 2026-1'!G:G,"CA"))&gt;0,"P07"," ")</f>
        <v xml:space="preserve"> </v>
      </c>
      <c r="BO92" s="78" t="str">
        <f>IF(SUM(COUNTIFS('Planificación 2026-1'!E:E,"HUAURA",'Planificación 2026-1'!W:W,C92,'Planificación 2026-1'!G:G,"DE"))&gt;0,"P08"," ")</f>
        <v xml:space="preserve"> </v>
      </c>
      <c r="BP92" s="78" t="str">
        <f>IF(SUM(COUNTIFS('Planificación 2026-1'!E:E,"HUAURA",'Planificación 2026-1'!W:W,C92,'Planificación 2026-1'!G:G,"OB"))&gt;0,"P09"," ")</f>
        <v xml:space="preserve"> </v>
      </c>
      <c r="BQ92" s="78" t="str">
        <f>IF(SUM(COUNTIFS('Planificación 2026-1'!E:E,"HUAURA",'Planificación 2026-1'!W:W,C92,'Planificación 2026-1'!G:G,"MH"))&gt;0,"P31"," ")</f>
        <v xml:space="preserve"> </v>
      </c>
      <c r="BR92" s="78" t="str">
        <f>IF(SUM(COUNTIFS('Planificación 2026-1'!E:E,"HUAURA",'Planificación 2026-1'!W:W,C92,'Planificación 2026-1'!G:G,"IC"))&gt;0,"P32"," ")</f>
        <v xml:space="preserve"> </v>
      </c>
      <c r="BS92" s="78" t="str">
        <f>IF(SUM(COUNTIFS('Planificación 2026-1'!E:E,"HUAURA",'Planificación 2026-1'!W:W,C92,'Planificación 2026-1'!G:G,"AR"))&gt;0,"P34"," ")</f>
        <v xml:space="preserve"> </v>
      </c>
      <c r="BT92" s="78" t="str">
        <f>IF(SUM(COUNTIFS('Planificación 2026-1'!E:E,"HUAURA",'Planificación 2026-1'!W:W,C92,'Planificación 2026-1'!G:G,"T1"))&gt;0,"P35"," ")</f>
        <v xml:space="preserve"> </v>
      </c>
      <c r="BU92" s="78" t="str">
        <f>IF(SUM(COUNTIFS('Planificación 2026-1'!E:E,"HUAURA",'Planificación 2026-1'!W:W,C92,'Planificación 2026-1'!G:G,"T3"))&gt;0,"P36"," ")</f>
        <v xml:space="preserve"> </v>
      </c>
      <c r="BV92" s="78" t="str">
        <f>IF(SUM(COUNTIFS('Planificación 2026-1'!E:E,"HUAURA",'Planificación 2026-1'!W:W,C92,'Planificación 2026-1'!G:G,"T2"))&gt;0,"P37"," ")</f>
        <v xml:space="preserve"> </v>
      </c>
      <c r="BW92" s="78" t="str">
        <f>IF(SUM(COUNTIFS('Planificación 2026-1'!E:E,"HUAURA",'Planificación 2026-1'!W:W,C92,'Planificación 2026-1'!G:G,"AE"))&gt;0,"P38"," ")</f>
        <v xml:space="preserve"> </v>
      </c>
      <c r="BX92" s="78" t="str">
        <f>IF(SUM(COUNTIFS('Planificación 2026-1'!E:E,"HUAURA",'Planificación 2026-1'!W:W,C92,'Planificación 2026-1'!G:G,"T4"))&gt;0,"P55"," ")</f>
        <v xml:space="preserve"> </v>
      </c>
      <c r="BY92" s="79">
        <f>SUMIFS('Planificación 2026-1'!R:R,'Planificación 2026-1'!W:W,C92,'Planificación 2026-1'!G:G,"AF",'Planificación 2026-1'!H:H,"&gt;2")</f>
        <v>0</v>
      </c>
      <c r="BZ92" s="79">
        <f>SUMIFS('Planificación 2026-1'!R:R,'Planificación 2026-1'!W:W,C92,'Planificación 2026-1'!G:G,"EN",'Planificación 2026-1'!H:H,"&gt;2")</f>
        <v>0</v>
      </c>
      <c r="CA92" s="79">
        <f>SUMIFS('Planificación 2026-1'!R:R,'Planificación 2026-1'!W:W,C92,'Planificación 2026-1'!G:G,"IS",'Planificación 2026-1'!H:H,"&gt;2")</f>
        <v>0</v>
      </c>
      <c r="CB92" s="79">
        <f>SUMIFS('Planificación 2026-1'!R:R,'Planificación 2026-1'!W:W,C92,'Planificación 2026-1'!G:G,"PS",'Planificación 2026-1'!H:H,"&gt;2")</f>
        <v>0</v>
      </c>
      <c r="CC92" s="79">
        <f>SUMIFS('Planificación 2026-1'!R:R,'Planificación 2026-1'!W:W,C92,'Planificación 2026-1'!G:G,"IN",'Planificación 2026-1'!H:H,"&gt;2")</f>
        <v>0</v>
      </c>
      <c r="CD92" s="79">
        <f>SUMIFS('Planificación 2026-1'!R:R,'Planificación 2026-1'!W:W,C92,'Planificación 2026-1'!G:G,"CA",'Planificación 2026-1'!H:H,"&gt;2")</f>
        <v>0</v>
      </c>
      <c r="CE92" s="79">
        <f>SUMIFS('Planificación 2026-1'!R:R,'Planificación 2026-1'!W:W,C92,'Planificación 2026-1'!G:G,"DE",'Planificación 2026-1'!H:H,"&gt;2")</f>
        <v>0</v>
      </c>
      <c r="CF92" s="79">
        <f>SUMIFS('Planificación 2026-1'!R:R,'Planificación 2026-1'!W:W,C92,'Planificación 2026-1'!G:G,"OB",'Planificación 2026-1'!H:H,"&gt;2")</f>
        <v>0</v>
      </c>
      <c r="CG92" s="79">
        <f>SUMIFS('Planificación 2026-1'!R:R,'Planificación 2026-1'!W:W,C92,'Planificación 2026-1'!G:G,"MH",'Planificación 2026-1'!H:H,"&gt;2")</f>
        <v>0</v>
      </c>
      <c r="CH92" s="79">
        <f>SUMIFS('Planificación 2026-1'!R:R,'Planificación 2026-1'!W:W,C92,'Planificación 2026-1'!G:G,"IC",'Planificación 2026-1'!H:H,"&gt;2")</f>
        <v>0</v>
      </c>
      <c r="CI92" s="79">
        <f>SUMIFS('Planificación 2026-1'!R:R,'Planificación 2026-1'!W:W,C92,'Planificación 2026-1'!G:G,"AR",'Planificación 2026-1'!H:H,"&gt;2")</f>
        <v>0</v>
      </c>
      <c r="CJ92" s="79">
        <f>SUMIFS('Planificación 2026-1'!R:R,'Planificación 2026-1'!W:W,C92,'Planificación 2026-1'!G:G,"T1",'Planificación 2026-1'!H:H,"&gt;2")</f>
        <v>0</v>
      </c>
      <c r="CK92" s="79">
        <f>SUMIFS('Planificación 2026-1'!R:R,'Planificación 2026-1'!W:W,C92,'Planificación 2026-1'!G:G,"T3",'Planificación 2026-1'!H:H,"&gt;2")</f>
        <v>0</v>
      </c>
      <c r="CL92" s="79">
        <f>SUMIFS('Planificación 2026-1'!R:R,'Planificación 2026-1'!W:W,C92,'Planificación 2026-1'!G:G,"T2",'Planificación 2026-1'!H:H,"&gt;2")</f>
        <v>0</v>
      </c>
      <c r="CM92" s="79">
        <f>SUMIFS('Planificación 2026-1'!R:R,'Planificación 2026-1'!W:W,C92,'Planificación 2026-1'!G:G,"AE",'Planificación 2026-1'!H:H,"&gt;2")</f>
        <v>0</v>
      </c>
      <c r="CN92" s="79">
        <f>SUMIFS('Planificación 2026-1'!R:R,'Planificación 2026-1'!W:W,C92,'Planificación 2026-1'!G:G,"T4",'Planificación 2026-1'!H:H,"&gt;2")</f>
        <v>0</v>
      </c>
      <c r="CO92" s="79">
        <f>SUMIFS('Planificación 2026-1'!R:R,'Planificación 2026-1'!W:W,C92,'Planificación 2026-1'!G:G,"AF",'Planificación 2026-1'!H:H,"&lt;3")</f>
        <v>0</v>
      </c>
      <c r="CP92" s="79">
        <f>SUMIFS('Planificación 2026-1'!R:R,'Planificación 2026-1'!W:W,C92,'Planificación 2026-1'!G:G,"EN",'Planificación 2026-1'!H:H,"&lt;3")</f>
        <v>0</v>
      </c>
      <c r="CQ92" s="79">
        <f>SUMIFS('Planificación 2026-1'!R:R,'Planificación 2026-1'!W:W,C92,'Planificación 2026-1'!G:G,"IS",'Planificación 2026-1'!H:H,"&lt;3")</f>
        <v>0</v>
      </c>
      <c r="CR92" s="79">
        <f>SUMIFS('Planificación 2026-1'!R:R,'Planificación 2026-1'!W:W,C92,'Planificación 2026-1'!G:G,"PS",'Planificación 2026-1'!H:H,"&lt;3")</f>
        <v>16</v>
      </c>
      <c r="CS92" s="79">
        <f>SUMIFS('Planificación 2026-1'!R:R,'Planificación 2026-1'!W:W,C92,'Planificación 2026-1'!G:G,"IN",'Planificación 2026-1'!H:H,"&lt;3")</f>
        <v>0</v>
      </c>
      <c r="CT92" s="79">
        <f>SUMIFS('Planificación 2026-1'!R:R,'Planificación 2026-1'!W:W,C92,'Planificación 2026-1'!G:G,"CA",'Planificación 2026-1'!H:H,"&lt;3")</f>
        <v>0</v>
      </c>
      <c r="CU92" s="79">
        <f>SUMIFS('Planificación 2026-1'!R:R,'Planificación 2026-1'!W:W,C92,'Planificación 2026-1'!G:G,"DE",'Planificación 2026-1'!H:H,"&lt;3")</f>
        <v>0</v>
      </c>
      <c r="CV92" s="79">
        <f>SUMIFS('Planificación 2026-1'!R:R,'Planificación 2026-1'!W:W,C92,'Planificación 2026-1'!G:G,"OB",'Planificación 2026-1'!H:H,"&lt;3")</f>
        <v>0</v>
      </c>
      <c r="CW92" s="79">
        <f>SUMIFS('Planificación 2026-1'!R:R,'Planificación 2026-1'!W:W,C92,'Planificación 2026-1'!G:G,"MH",'Planificación 2026-1'!H:H,"&lt;3")</f>
        <v>0</v>
      </c>
      <c r="CX92" s="79">
        <f>SUMIFS('Planificación 2026-1'!R:R,'Planificación 2026-1'!W:W,C92,'Planificación 2026-1'!G:G,"IC",'Planificación 2026-1'!H:H,"&lt;3")</f>
        <v>0</v>
      </c>
      <c r="CY92" s="79">
        <f>SUMIFS('Planificación 2026-1'!R:R,'Planificación 2026-1'!W:W,C92,'Planificación 2026-1'!G:G,"AR",'Planificación 2026-1'!H:H,"&lt;3")</f>
        <v>0</v>
      </c>
      <c r="CZ92" s="79">
        <f>SUMIFS('Planificación 2026-1'!R:R,'Planificación 2026-1'!W:W,C92,'Planificación 2026-1'!G:G,"T1",'Planificación 2026-1'!H:H,"&lt;3")</f>
        <v>0</v>
      </c>
      <c r="DA92" s="79">
        <f>SUMIFS('Planificación 2026-1'!R:R,'Planificación 2026-1'!W:W,C92,'Planificación 2026-1'!G:G,"T3",'Planificación 2026-1'!H:H,"&lt;3")</f>
        <v>0</v>
      </c>
      <c r="DB92" s="79">
        <f>SUMIFS('Planificación 2026-1'!R:R,'Planificación 2026-1'!W:W,C92,'Planificación 2026-1'!G:G,"T2",'Planificación 2026-1'!H:H,"&lt;3")</f>
        <v>0</v>
      </c>
      <c r="DC92" s="79">
        <f>SUMIFS('Planificación 2026-1'!R:R,'Planificación 2026-1'!W:W,C92,'Planificación 2026-1'!G:G,"AE",'Planificación 2026-1'!H:H,"&lt;3")</f>
        <v>0</v>
      </c>
      <c r="DD92" s="79">
        <f>SUMIFS('Planificación 2026-1'!R:R,'Planificación 2026-1'!W:W,C92,'Planificación 2026-1'!G:G,"T4",'Planificación 2026-1'!H:H,"&lt;3")</f>
        <v>0</v>
      </c>
      <c r="DE92" s="78" t="str">
        <f t="shared" si="18"/>
        <v/>
      </c>
      <c r="DF92" s="30">
        <f>IF(C92="","",SUMIFS('Planificación 2026-1'!R:R,'Planificación 2026-1'!W:W,C92,'Planificación 2026-1'!E:E,"PRINCIPAL",'Planificación 2026-1'!X:X,"VIRTUAL"))</f>
        <v>0</v>
      </c>
      <c r="DG92" s="30">
        <f>IF(C92="","",SUMIFS('Planificación 2026-1'!R:R,'Planificación 2026-1'!W:W,C92,'Planificación 2026-1'!E:E,"PRINCIPAL",'Planificación 2026-1'!X:X,"PRESENCIAL"))</f>
        <v>0</v>
      </c>
      <c r="DH92" s="30">
        <f>IF(C92="","",SUMIFS('Planificación 2026-1'!R:R,'Planificación 2026-1'!W:W,C92,'Planificación 2026-1'!E:E,"PRINCIPAL",'Planificación 2026-1'!X:X,"HIBRIDO PRESENCIAL"))</f>
        <v>0</v>
      </c>
      <c r="DI92" s="78" t="str">
        <f t="shared" si="19"/>
        <v/>
      </c>
      <c r="DJ92" s="78">
        <f>IF(C92="","",SUMIFS('Planificación 2026-1'!R:R,'Planificación 2026-1'!W:W,C92,'Planificación 2026-1'!E:E,"FILIAL",'Planificación 2026-1'!X:X,"VIRTUAL"))</f>
        <v>0</v>
      </c>
      <c r="DK92" s="80">
        <f>IF(C92="","",SUMIFS('Planificación 2026-1'!R:R,'Planificación 2026-1'!W:W,C92,'Planificación 2026-1'!E:E,"FILIAL",'Planificación 2026-1'!X:X,"PRESENCIAL"))</f>
        <v>0</v>
      </c>
      <c r="DL92" s="42">
        <f>IF(C92="","",SUMIFS('Planificación 2026-1'!R:R,'Planificación 2026-1'!W:W,C92,'Planificación 2026-1'!E:E,"FILIAL",'Planificación 2026-1'!X:X,"HIBRIDO PRESENCIAL"))</f>
        <v>0</v>
      </c>
      <c r="DM92" s="81" t="str">
        <f t="shared" si="20"/>
        <v/>
      </c>
      <c r="DN92" s="78">
        <f>IF(C92="","",SUMIFS('Planificación 2026-1'!R:R,'Planificación 2026-1'!W:W,C92,'Planificación 2026-1'!E:E,"SUNAMPE",'Planificación 2026-1'!X:X,"VIRTUAL"))</f>
        <v>0</v>
      </c>
      <c r="DO92" s="42">
        <f>IF(C92="","",SUMIFS('Planificación 2026-1'!R:R,'Planificación 2026-1'!W:W,C92,'Planificación 2026-1'!E:E,"SUNAMPE",'Planificación 2026-1'!X:X,"PRESENCIAL"))</f>
        <v>0</v>
      </c>
      <c r="DP92" s="81" t="str">
        <f t="shared" si="21"/>
        <v>P04</v>
      </c>
      <c r="DQ92" s="78">
        <f>IF(C92="","",SUMIFS('Planificación 2026-1'!R:R,'Planificación 2026-1'!W:W,C92,'Planificación 2026-1'!E:E,"HUAURA",'Planificación 2026-1'!X:X,"VIRTUAL"))</f>
        <v>0</v>
      </c>
      <c r="DR92" s="42">
        <f>IF(C92="","",SUMIFS('Planificación 2026-1'!R:R,'Planificación 2026-1'!W:W,C92,'Planificación 2026-1'!E:E,"HUAURA",'Planificación 2026-1'!X:X,"PRESENCIAL"))</f>
        <v>16</v>
      </c>
      <c r="DS92" s="48">
        <f>SUMIFS('Planificación 2026-1'!R:R,'Planificación 2026-1'!W:W,C92,'Planificación 2026-1'!E:E,"PRINCIPAL",'Planificación 2026-1'!X:X,"VIRTUAL",'Planificación 2026-1'!H:H,"&gt;2")</f>
        <v>0</v>
      </c>
      <c r="DT92" s="48">
        <f>SUMIFS('Planificación 2026-1'!R:R,'Planificación 2026-1'!W:W,C92,'Planificación 2026-1'!E:E,"PRINCIPAL",'Planificación 2026-1'!X:X,"&lt;&gt;VIRTUAL",'Planificación 2026-1'!H:H,"&gt;2")</f>
        <v>0</v>
      </c>
      <c r="DU92" s="48">
        <f>SUMIFS('Planificación 2026-1'!R:R,'Planificación 2026-1'!W:W,C92,'Planificación 2026-1'!E:E,"SUNAMPE",'Planificación 2026-1'!X:X,"VIRTUAL",'Planificación 2026-1'!H:H,"&gt;2")</f>
        <v>0</v>
      </c>
      <c r="DV92" s="48">
        <f>SUMIFS('Planificación 2026-1'!R:R,'Planificación 2026-1'!W:W,C92,'Planificación 2026-1'!E:E,"SUNAMPE",'Planificación 2026-1'!X:X,"&lt;&gt;VIRTUAL",'Planificación 2026-1'!H:H,"&gt;2")</f>
        <v>0</v>
      </c>
      <c r="DW92" s="48">
        <f>SUMIFS('Planificación 2026-1'!R:R,'Planificación 2026-1'!W:W,C92,'Planificación 2026-1'!E:E,"FILIAL",'Planificación 2026-1'!X:X,"VIRTUAL",'Planificación 2026-1'!H:H,"&gt;2")</f>
        <v>0</v>
      </c>
      <c r="DX92" s="48">
        <f>SUMIFS('Planificación 2026-1'!R:R,'Planificación 2026-1'!W:W,C92,'Planificación 2026-1'!E:E,"FILIAL",'Planificación 2026-1'!X:X,"&lt;&gt;VIRTUAL",'Planificación 2026-1'!H:H,"&gt;2")</f>
        <v>0</v>
      </c>
      <c r="DY92" s="48">
        <f>SUMIFS('Planificación 2026-1'!R:R,'Planificación 2026-1'!W:W,C92,'Planificación 2026-1'!E:E,"PORUMA",'Planificación 2026-1'!X:X,"VIRTUAL",'Planificación 2026-1'!H:H,"&gt;2")</f>
        <v>0</v>
      </c>
      <c r="DZ92" s="48">
        <f>SUMIFS('Planificación 2026-1'!R:R,'Planificación 2026-1'!W:W,C92,'Planificación 2026-1'!E:E,"PORUMA",'Planificación 2026-1'!X:X,"&lt;&gt;VIRTUAL",'Planificación 2026-1'!H:H,"&gt;2")</f>
        <v>0</v>
      </c>
      <c r="EA92" s="48">
        <f>SUMIFS('Planificación 2026-1'!R:R,'Planificación 2026-1'!W:W,C92,'Planificación 2026-1'!E:E,"HUAURA",'Planificación 2026-1'!X:X,"VIRTUAL",'Planificación 2026-1'!H:H,"&gt;2")</f>
        <v>0</v>
      </c>
      <c r="EB92" s="48">
        <f>SUMIFS('Planificación 2026-1'!R:R,'Planificación 2026-1'!W:W,C92,'Planificación 2026-1'!E:E,"HUAURA",'Planificación 2026-1'!X:X,"&lt;&gt;VIRTUAL",'Planificación 2026-1'!H:H,"&gt;2")</f>
        <v>0</v>
      </c>
      <c r="EC92" s="48">
        <f>SUMIFS('Planificación 2026-1'!R:R,'Planificación 2026-1'!W:W,C92,'Planificación 2026-1'!E:E,"PRINCIPAL",'Planificación 2026-1'!X:X,"VIRTUAL",'Planificación 2026-1'!H:H,"&lt;3")</f>
        <v>0</v>
      </c>
      <c r="ED92" s="48">
        <f>SUMIFS('Planificación 2026-1'!R:R,'Planificación 2026-1'!W:W,C92,'Planificación 2026-1'!E:E,"PRINCIPAL",'Planificación 2026-1'!X:X,"&lt;&gt;VIRTUAL",'Planificación 2026-1'!H:H,"&lt;3")</f>
        <v>0</v>
      </c>
      <c r="EE92" s="48">
        <f>SUMIFS('Planificación 2026-1'!R:R,'Planificación 2026-1'!W:W,C92,'Planificación 2026-1'!E:E,"SUNAMPE",'Planificación 2026-1'!X:X,"VIRTUAL",'Planificación 2026-1'!H:H,"&lt;3")</f>
        <v>0</v>
      </c>
      <c r="EF92" s="48">
        <f>SUMIFS('Planificación 2026-1'!R:R,'Planificación 2026-1'!W:W,C92,'Planificación 2026-1'!E:E,"SUNAMPE",'Planificación 2026-1'!X:X,"&lt;&gt;VIRTUAL",'Planificación 2026-1'!H:H,"&lt;3")</f>
        <v>0</v>
      </c>
      <c r="EG92" s="48">
        <f>SUMIFS('Planificación 2026-1'!R:R,'Planificación 2026-1'!W:W,C92,'Planificación 2026-1'!E:E,"FILIAL",'Planificación 2026-1'!X:X,"VIRTUAL",'Planificación 2026-1'!H:H,"&lt;3")</f>
        <v>0</v>
      </c>
      <c r="EH92" s="48">
        <f>SUMIFS('Planificación 2026-1'!R:R,'Planificación 2026-1'!W:W,C92,'Planificación 2026-1'!E:E,"FILIAL",'Planificación 2026-1'!X:X,"&lt;&gt;VIRTUAL",'Planificación 2026-1'!H:H,"&lt;3")</f>
        <v>0</v>
      </c>
      <c r="EI92" s="48">
        <f>SUMIFS('Planificación 2026-1'!R:R,'Planificación 2026-1'!W:W,C92,'Planificación 2026-1'!E:E,"PORUMA",'Planificación 2026-1'!X:X,"VIRTUAL",'Planificación 2026-1'!H:H,"&lt;3")</f>
        <v>0</v>
      </c>
      <c r="EJ92" s="48">
        <f>SUMIFS('Planificación 2026-1'!R:R,'Planificación 2026-1'!W:W,C92,'Planificación 2026-1'!E:E,"PORUMA",'Planificación 2026-1'!X:X,"&lt;&gt;VIRTUAL",'Planificación 2026-1'!H:H,"&lt;3")</f>
        <v>0</v>
      </c>
      <c r="EK92" s="48">
        <f>SUMIFS('Planificación 2026-1'!R:R,'Planificación 2026-1'!W:W,C92,'Planificación 2026-1'!E:E,"HUAURA",'Planificación 2026-1'!X:X,"VIRTUAL",'Planificación 2026-1'!H:H,"&lt;3")</f>
        <v>0</v>
      </c>
      <c r="EL92" s="48">
        <f>SUMIFS('Planificación 2026-1'!R:R,'Planificación 2026-1'!W:W,C92,'Planificación 2026-1'!E:E,"HUAURA",'Planificación 2026-1'!X:X,"&lt;&gt;VIRTUAL",'Planificación 2026-1'!H:H,"&lt;3")</f>
        <v>16</v>
      </c>
      <c r="EM92" s="48">
        <f t="shared" si="22"/>
        <v>0</v>
      </c>
      <c r="EN92" s="48">
        <f t="shared" si="23"/>
        <v>16</v>
      </c>
      <c r="EO92" s="48">
        <f t="shared" si="24"/>
        <v>0</v>
      </c>
      <c r="EP92" s="48">
        <f t="shared" si="25"/>
        <v>0</v>
      </c>
      <c r="EQ92" s="48">
        <f t="shared" si="26"/>
        <v>0</v>
      </c>
      <c r="ER92" s="48"/>
      <c r="ES92" s="48">
        <f t="shared" si="27"/>
        <v>0</v>
      </c>
      <c r="ET92" s="48">
        <f t="shared" si="28"/>
        <v>16</v>
      </c>
      <c r="EU92" s="48" t="b">
        <f t="shared" si="29"/>
        <v>1</v>
      </c>
      <c r="EV92" s="48" t="str">
        <f t="shared" si="30"/>
        <v/>
      </c>
      <c r="EW92" s="48" t="str">
        <f t="shared" si="31"/>
        <v>PRESENCIAL</v>
      </c>
    </row>
    <row r="93" spans="1:153" x14ac:dyDescent="0.3">
      <c r="A93" s="53"/>
      <c r="B93" s="383">
        <v>90</v>
      </c>
      <c r="C93" s="107" t="s">
        <v>99</v>
      </c>
      <c r="D93" s="82">
        <f>SUMIF('Planificación 2026-1'!W:W,C93,'Planificación 2026-1'!R:R)</f>
        <v>8</v>
      </c>
      <c r="E93" s="384" t="s">
        <v>341</v>
      </c>
      <c r="F93" s="107" t="s">
        <v>430</v>
      </c>
      <c r="G93" s="107" t="s">
        <v>431</v>
      </c>
      <c r="H93" s="107" t="s">
        <v>432</v>
      </c>
      <c r="I93" s="77" t="str">
        <f>IF(SUM(COUNTIFS('Planificación 2026-1'!E:E,"PRINCIPAL",'Planificación 2026-1'!W:W,C93,'Planificación 2026-1'!G:G,"AF"))&gt;0,"P01"," ")</f>
        <v xml:space="preserve"> </v>
      </c>
      <c r="J93" s="78" t="str">
        <f>IF(SUM(COUNTIFS('Planificación 2026-1'!E:E,"PRINCIPAL",'Planificación 2026-1'!W:W,C93,'Planificación 2026-1'!G:G,"EN"))&gt;0,"P02"," ")</f>
        <v>P02</v>
      </c>
      <c r="K93" s="78" t="str">
        <f>IF(SUM(COUNTIFS('Planificación 2026-1'!E:E,"PRINCIPAL",'Planificación 2026-1'!W:W,C93,'Planificación 2026-1'!G:G,"IS"))&gt;0,"P03"," ")</f>
        <v xml:space="preserve"> </v>
      </c>
      <c r="L93" s="78" t="str">
        <f>IF(SUM(COUNTIFS('Planificación 2026-1'!E:E,"PRINCIPAL",'Planificación 2026-1'!W:W,C93,'Planificación 2026-1'!G:G,"PS"))&gt;0,"P04"," ")</f>
        <v xml:space="preserve"> </v>
      </c>
      <c r="M93" s="78"/>
      <c r="N93" s="78" t="str">
        <f>IF(SUM(COUNTIFS('Planificación 2026-1'!E:E,"PRINCIPAL",'Planificación 2026-1'!W:W,C93,'Planificación 2026-1'!G:G,"IN"))&gt;0,"P06"," ")</f>
        <v xml:space="preserve"> </v>
      </c>
      <c r="O93" s="78" t="str">
        <f>IF(SUM(COUNTIFS('Planificación 2026-1'!E:E,"PRINCIPAL",'Planificación 2026-1'!W:W,C93,'Planificación 2026-1'!G:G,"CA"))&gt;0,"P07"," ")</f>
        <v xml:space="preserve"> </v>
      </c>
      <c r="P93" s="78" t="str">
        <f>IF(SUM(COUNTIFS('Planificación 2026-1'!E:E,"PRINCIPAL",'Planificación 2026-1'!W:W,C93,'Planificación 2026-1'!G:G,"DE"))&gt;0,"P08"," ")</f>
        <v xml:space="preserve"> </v>
      </c>
      <c r="Q93" s="78" t="str">
        <f>IF(SUM(COUNTIFS('Planificación 2026-1'!E:E,"PRINCIPAL",'Planificación 2026-1'!W:W,C93,'Planificación 2026-1'!G:G,"OB"))&gt;0,"P09"," ")</f>
        <v xml:space="preserve"> </v>
      </c>
      <c r="R93" s="78" t="str">
        <f>IF(SUM(COUNTIFS('Planificación 2026-1'!E:E,"PRINCIPAL",'Planificación 2026-1'!W:W,C93,'Planificación 2026-1'!G:G,"MH"))&gt;0,"P31"," ")</f>
        <v xml:space="preserve"> </v>
      </c>
      <c r="S93" s="78" t="str">
        <f>IF(SUM(COUNTIFS('Planificación 2026-1'!E:E,"PRINCIPAL",'Planificación 2026-1'!W:W,C93,'Planificación 2026-1'!G:G,"IC"))&gt;0,"P32"," ")</f>
        <v xml:space="preserve"> </v>
      </c>
      <c r="T93" s="78" t="str">
        <f>IF(SUM(COUNTIFS('Planificación 2026-1'!E:E,"PRINCIPAL",'Planificación 2026-1'!W:W,C93,'Planificación 2026-1'!G:G,"AR"))&gt;0,"P34"," ")</f>
        <v xml:space="preserve"> </v>
      </c>
      <c r="U93" s="78" t="str">
        <f>IF(SUM(COUNTIFS('Planificación 2026-1'!E:E,"PRINCIPAL",'Planificación 2026-1'!W:W,C93,'Planificación 2026-1'!G:G,"T1"))&gt;0,"P35"," ")</f>
        <v xml:space="preserve"> </v>
      </c>
      <c r="V93" s="78" t="str">
        <f>IF(SUM(COUNTIFS('Planificación 2026-1'!E:E,"PRINCIPAL",'Planificación 2026-1'!W:W,C93,'Planificación 2026-1'!G:G,"T3"))&gt;0,"P36"," ")</f>
        <v xml:space="preserve"> </v>
      </c>
      <c r="W93" s="78" t="str">
        <f>IF(SUM(COUNTIFS('Planificación 2026-1'!E:E,"PRINCIPAL",'Planificación 2026-1'!W:W,C93,'Planificación 2026-1'!G:G,"T2"))&gt;0,"P37"," ")</f>
        <v xml:space="preserve"> </v>
      </c>
      <c r="X93" s="78" t="str">
        <f>IF(SUM(COUNTIFS('Planificación 2026-1'!E:E,"PRINCIPAL",'Planificación 2026-1'!W:W,C93,'Planificación 2026-1'!G:G,"AE"))&gt;0,"P38"," ")</f>
        <v xml:space="preserve"> </v>
      </c>
      <c r="Y93" s="78" t="str">
        <f>IF(SUM(COUNTIFS('Planificación 2026-1'!E:E,"PRINCIPAL",'Planificación 2026-1'!W:W,C93,'Planificación 2026-1'!G:G,"T4"))&gt;0,"P55"," ")</f>
        <v xml:space="preserve"> </v>
      </c>
      <c r="Z93" s="78" t="str">
        <f>IF(SUM(COUNTIFS('Planificación 2026-1'!E:E,"FILIAL",'Planificación 2026-1'!W:W,C93,'Planificación 2026-1'!G:G,"AF"))&gt;0," P01"," ")</f>
        <v xml:space="preserve"> </v>
      </c>
      <c r="AA93" s="78" t="str">
        <f>IF(SUM(COUNTIFS('Planificación 2026-1'!E:E,"FILIAL",'Planificación 2026-1'!W:W,C93,'Planificación 2026-1'!G:G,"EN"))&gt;0,"P02"," ")</f>
        <v xml:space="preserve"> </v>
      </c>
      <c r="AB93" s="78" t="str">
        <f>IF(SUM(COUNTIFS('Planificación 2026-1'!E:E,"FILIAL",'Planificación 2026-1'!W:W,C93,'Planificación 2026-1'!G:G,"IS"))&gt;0,"P03"," ")</f>
        <v xml:space="preserve"> </v>
      </c>
      <c r="AC93" s="78" t="str">
        <f>IF(SUM(COUNTIFS('Planificación 2026-1'!E:E,"FILIAL",'Planificación 2026-1'!W:W,C93,'Planificación 2026-1'!G:G,"PS"))&gt;0,"P04"," ")</f>
        <v xml:space="preserve"> </v>
      </c>
      <c r="AD93" s="78"/>
      <c r="AE93" s="78" t="str">
        <f>IF(SUM(COUNTIFS('Planificación 2026-1'!E:E,"FILIAL",'Planificación 2026-1'!W:W,C93,'Planificación 2026-1'!G:G,"IN"))&gt;0,"P06"," ")</f>
        <v xml:space="preserve"> </v>
      </c>
      <c r="AF93" s="78" t="str">
        <f>IF(SUM(COUNTIFS('Planificación 2026-1'!E:E,"FILIAL",'Planificación 2026-1'!W:W,C93,'Planificación 2026-1'!G:G,"CA"))&gt;0,"P07"," ")</f>
        <v xml:space="preserve"> </v>
      </c>
      <c r="AG93" s="78" t="str">
        <f>IF(SUM(COUNTIFS('Planificación 2026-1'!E:E,"FILIAL",'Planificación 2026-1'!W:W,C93,'Planificación 2026-1'!G:G,"DE"))&gt;0,"P08"," ")</f>
        <v xml:space="preserve"> </v>
      </c>
      <c r="AH93" s="78" t="str">
        <f>IF(SUM(COUNTIFS('Planificación 2026-1'!E:E,"FILIAL",'Planificación 2026-1'!W:W,C93,'Planificación 2026-1'!G:G,"OB"))&gt;0,"P09"," ")</f>
        <v xml:space="preserve"> </v>
      </c>
      <c r="AI93" s="78" t="str">
        <f>IF(SUM(COUNTIFS('Planificación 2026-1'!E:E,"FILIAL",'Planificación 2026-1'!W:W,C93,'Planificación 2026-1'!G:G,"MH"))&gt;0,"P31"," ")</f>
        <v xml:space="preserve"> </v>
      </c>
      <c r="AJ93" s="78" t="str">
        <f>IF(SUM(COUNTIFS('Planificación 2026-1'!E:E,"FILIAL",'Planificación 2026-1'!W:W,C93,'Planificación 2026-1'!G:G,"IC"))&gt;0,"P32"," ")</f>
        <v xml:space="preserve"> </v>
      </c>
      <c r="AK93" s="78" t="str">
        <f>IF(SUM(COUNTIFS('Planificación 2026-1'!E:E,"FILIAL",'Planificación 2026-1'!W:W,C93,'Planificación 2026-1'!G:G,"AR"))&gt;0,"P34"," ")</f>
        <v xml:space="preserve"> </v>
      </c>
      <c r="AL93" s="78" t="str">
        <f>IF(SUM(COUNTIFS('Planificación 2026-1'!E:E,"FILIAL",'Planificación 2026-1'!W:W,C93,'Planificación 2026-1'!G:G,"T1"))&gt;0,"P35"," ")</f>
        <v xml:space="preserve"> </v>
      </c>
      <c r="AM93" s="78" t="str">
        <f>IF(SUM(COUNTIFS('Planificación 2026-1'!E:E,"FILIAL",'Planificación 2026-1'!W:W,C93,'Planificación 2026-1'!G:G,"T3"))&gt;0,"P36"," ")</f>
        <v xml:space="preserve"> </v>
      </c>
      <c r="AN93" s="78" t="str">
        <f>IF(SUM(COUNTIFS('Planificación 2026-1'!E:E,"FILIAL",'Planificación 2026-1'!W:W,C93,'Planificación 2026-1'!G:G,"T2"))&gt;0,"P37"," ")</f>
        <v xml:space="preserve"> </v>
      </c>
      <c r="AO93" s="78" t="str">
        <f>IF(SUM(COUNTIFS('Planificación 2026-1'!E:E,"FILIAL",'Planificación 2026-1'!W:W,C93,'Planificación 2026-1'!G:G,"AE"))&gt;0,"P38"," ")</f>
        <v xml:space="preserve"> </v>
      </c>
      <c r="AP93" s="78" t="str">
        <f>IF(SUM(COUNTIFS('Planificación 2026-1'!E:E,"FILIAL",'Planificación 2026-1'!W:W,C93,'Planificación 2026-1'!G:G,"T4"))&gt;0,"P55"," ")</f>
        <v xml:space="preserve"> </v>
      </c>
      <c r="AQ93" s="78" t="str">
        <f>IF(SUM(COUNTIFS('Planificación 2026-1'!E:E,"SUNAMPE",'Planificación 2026-1'!W:W,C93,'Planificación 2026-1'!G:G,"AF"))&gt;0," P01"," ")</f>
        <v xml:space="preserve"> </v>
      </c>
      <c r="AR93" s="78" t="str">
        <f>IF(SUM(COUNTIFS('Planificación 2026-1'!E:E,"SUNAMPE",'Planificación 2026-1'!W:W,C93,'Planificación 2026-1'!G:G,"EN"))&gt;0,"P02"," ")</f>
        <v xml:space="preserve"> </v>
      </c>
      <c r="AS93" s="78" t="str">
        <f>IF(SUM(COUNTIFS('Planificación 2026-1'!E:E,"SUNAMPE",'Planificación 2026-1'!W:W,C93,'Planificación 2026-1'!G:G,"IS"))&gt;0,"P03"," ")</f>
        <v xml:space="preserve"> </v>
      </c>
      <c r="AT93" s="78" t="str">
        <f>IF(SUM(COUNTIFS('Planificación 2026-1'!E:E,"SUNAMPE",'Planificación 2026-1'!W:W,C93,'Planificación 2026-1'!G:G,"PS"))&gt;0,"P04"," ")</f>
        <v xml:space="preserve"> </v>
      </c>
      <c r="AU93" s="78"/>
      <c r="AV93" s="78" t="str">
        <f>IF(SUM(COUNTIFS('Planificación 2026-1'!E:E,"SUNAMPE",'Planificación 2026-1'!W:W,C93,'Planificación 2026-1'!G:G,"IN"))&gt;0,"P06"," ")</f>
        <v xml:space="preserve"> </v>
      </c>
      <c r="AW93" s="78" t="str">
        <f>IF(SUM(COUNTIFS('Planificación 2026-1'!E:E,"SUNAMPE",'Planificación 2026-1'!W:W,C93,'Planificación 2026-1'!G:G,"CA"))&gt;0,"P07"," ")</f>
        <v xml:space="preserve"> </v>
      </c>
      <c r="AX93" s="78" t="str">
        <f>IF(SUM(COUNTIFS('Planificación 2026-1'!E:E,"SUNAMPE",'Planificación 2026-1'!W:W,C93,'Planificación 2026-1'!G:G,"DE"))&gt;0,"P08"," ")</f>
        <v xml:space="preserve"> </v>
      </c>
      <c r="AY93" s="78" t="str">
        <f>IF(SUM(COUNTIFS('Planificación 2026-1'!E:E,"SUNAMPE",'Planificación 2026-1'!W:W,C93,'Planificación 2026-1'!G:G,"OB"))&gt;0,"P09"," ")</f>
        <v xml:space="preserve"> </v>
      </c>
      <c r="AZ93" s="78" t="str">
        <f>IF(SUM(COUNTIFS('Planificación 2026-1'!E:E,"SUNAMPE",'Planificación 2026-1'!W:W,C93,'Planificación 2026-1'!G:G,"MH"))&gt;0,"P31"," ")</f>
        <v xml:space="preserve"> </v>
      </c>
      <c r="BA93" s="78" t="str">
        <f>IF(SUM(COUNTIFS('Planificación 2026-1'!E:E,"SUNAMPE",'Planificación 2026-1'!W:W,C93,'Planificación 2026-1'!G:G,"IC"))&gt;0,"P32"," ")</f>
        <v xml:space="preserve"> </v>
      </c>
      <c r="BB93" s="78" t="str">
        <f>IF(SUM(COUNTIFS('Planificación 2026-1'!E:E,"SUNAMPE",'Planificación 2026-1'!W:W,C93,'Planificación 2026-1'!G:G,"AR"))&gt;0,"P34"," ")</f>
        <v xml:space="preserve"> </v>
      </c>
      <c r="BC93" s="78" t="str">
        <f>IF(SUM(COUNTIFS('Planificación 2026-1'!E:E,"SUNAMPE",'Planificación 2026-1'!W:W,C93,'Planificación 2026-1'!G:G,"T1"))&gt;0,"P35"," ")</f>
        <v xml:space="preserve"> </v>
      </c>
      <c r="BD93" s="78" t="str">
        <f>IF(SUM(COUNTIFS('Planificación 2026-1'!E:E,"SUNAMPE",'Planificación 2026-1'!W:W,C93,'Planificación 2026-1'!G:G,"T3"))&gt;0,"P36"," ")</f>
        <v xml:space="preserve"> </v>
      </c>
      <c r="BE93" s="78" t="str">
        <f>IF(SUM(COUNTIFS('Planificación 2026-1'!E:E,"SUNAMPE",'Planificación 2026-1'!W:W,C93,'Planificación 2026-1'!G:G,"T2"))&gt;0,"P37"," ")</f>
        <v xml:space="preserve"> </v>
      </c>
      <c r="BF93" s="78" t="str">
        <f>IF(SUM(COUNTIFS('Planificación 2026-1'!E:E,"SUNAMPE",'Planificación 2026-1'!W:W,C93,'Planificación 2026-1'!G:G,"AE"))&gt;0,"P38"," ")</f>
        <v xml:space="preserve"> </v>
      </c>
      <c r="BG93" s="78" t="str">
        <f>IF(SUM(COUNTIFS('Planificación 2026-1'!E:E,"SUNAMPE",'Planificación 2026-1'!W:W,C93,'Planificación 2026-1'!G:G,"T4"))&gt;0,"P55"," ")</f>
        <v xml:space="preserve"> </v>
      </c>
      <c r="BH93" s="78" t="str">
        <f>IF(SUM(COUNTIFS('Planificación 2026-1'!E:E,"HUAURA",'Planificación 2026-1'!W:W,C93,'Planificación 2026-1'!G:G,"AF"))&gt;0," P01"," ")</f>
        <v xml:space="preserve"> </v>
      </c>
      <c r="BI93" s="78" t="str">
        <f>IF(SUM(COUNTIFS('Planificación 2026-1'!E:E,"HUAURA",'Planificación 2026-1'!W:W,C93,'Planificación 2026-1'!G:G,"EN"))&gt;0,"P02"," ")</f>
        <v xml:space="preserve"> </v>
      </c>
      <c r="BJ93" s="78" t="str">
        <f>IF(SUM(COUNTIFS('Planificación 2026-1'!E:E,"HUAURA",'Planificación 2026-1'!W:W,C93,'Planificación 2026-1'!G:G,"IS"))&gt;0,"P03"," ")</f>
        <v xml:space="preserve"> </v>
      </c>
      <c r="BK93" s="78" t="str">
        <f>IF(SUM(COUNTIFS('Planificación 2026-1'!E:E,"HUAURA",'Planificación 2026-1'!W:W,C93,'Planificación 2026-1'!G:G,"PS"))&gt;0,"P04"," ")</f>
        <v xml:space="preserve"> </v>
      </c>
      <c r="BL93" s="78"/>
      <c r="BM93" s="78" t="str">
        <f>IF(SUM(COUNTIFS('Planificación 2026-1'!E:E,"HUAURA",'Planificación 2026-1'!W:W,C93,'Planificación 2026-1'!G:G,"IN"))&gt;0,"P06"," ")</f>
        <v xml:space="preserve"> </v>
      </c>
      <c r="BN93" s="78" t="str">
        <f>IF(SUM(COUNTIFS('Planificación 2026-1'!E:E,"HUAURA",'Planificación 2026-1'!W:W,C93,'Planificación 2026-1'!G:G,"CA"))&gt;0,"P07"," ")</f>
        <v xml:space="preserve"> </v>
      </c>
      <c r="BO93" s="78" t="str">
        <f>IF(SUM(COUNTIFS('Planificación 2026-1'!E:E,"HUAURA",'Planificación 2026-1'!W:W,C93,'Planificación 2026-1'!G:G,"DE"))&gt;0,"P08"," ")</f>
        <v xml:space="preserve"> </v>
      </c>
      <c r="BP93" s="78" t="str">
        <f>IF(SUM(COUNTIFS('Planificación 2026-1'!E:E,"HUAURA",'Planificación 2026-1'!W:W,C93,'Planificación 2026-1'!G:G,"OB"))&gt;0,"P09"," ")</f>
        <v xml:space="preserve"> </v>
      </c>
      <c r="BQ93" s="78" t="str">
        <f>IF(SUM(COUNTIFS('Planificación 2026-1'!E:E,"HUAURA",'Planificación 2026-1'!W:W,C93,'Planificación 2026-1'!G:G,"MH"))&gt;0,"P31"," ")</f>
        <v xml:space="preserve"> </v>
      </c>
      <c r="BR93" s="78" t="str">
        <f>IF(SUM(COUNTIFS('Planificación 2026-1'!E:E,"HUAURA",'Planificación 2026-1'!W:W,C93,'Planificación 2026-1'!G:G,"IC"))&gt;0,"P32"," ")</f>
        <v xml:space="preserve"> </v>
      </c>
      <c r="BS93" s="78" t="str">
        <f>IF(SUM(COUNTIFS('Planificación 2026-1'!E:E,"HUAURA",'Planificación 2026-1'!W:W,C93,'Planificación 2026-1'!G:G,"AR"))&gt;0,"P34"," ")</f>
        <v xml:space="preserve"> </v>
      </c>
      <c r="BT93" s="78" t="str">
        <f>IF(SUM(COUNTIFS('Planificación 2026-1'!E:E,"HUAURA",'Planificación 2026-1'!W:W,C93,'Planificación 2026-1'!G:G,"T1"))&gt;0,"P35"," ")</f>
        <v xml:space="preserve"> </v>
      </c>
      <c r="BU93" s="78" t="str">
        <f>IF(SUM(COUNTIFS('Planificación 2026-1'!E:E,"HUAURA",'Planificación 2026-1'!W:W,C93,'Planificación 2026-1'!G:G,"T3"))&gt;0,"P36"," ")</f>
        <v xml:space="preserve"> </v>
      </c>
      <c r="BV93" s="78" t="str">
        <f>IF(SUM(COUNTIFS('Planificación 2026-1'!E:E,"HUAURA",'Planificación 2026-1'!W:W,C93,'Planificación 2026-1'!G:G,"T2"))&gt;0,"P37"," ")</f>
        <v xml:space="preserve"> </v>
      </c>
      <c r="BW93" s="78" t="str">
        <f>IF(SUM(COUNTIFS('Planificación 2026-1'!E:E,"HUAURA",'Planificación 2026-1'!W:W,C93,'Planificación 2026-1'!G:G,"AE"))&gt;0,"P38"," ")</f>
        <v xml:space="preserve"> </v>
      </c>
      <c r="BX93" s="78" t="str">
        <f>IF(SUM(COUNTIFS('Planificación 2026-1'!E:E,"HUAURA",'Planificación 2026-1'!W:W,C93,'Planificación 2026-1'!G:G,"T4"))&gt;0,"P55"," ")</f>
        <v xml:space="preserve"> </v>
      </c>
      <c r="BY93" s="79">
        <f>SUMIFS('Planificación 2026-1'!R:R,'Planificación 2026-1'!W:W,C93,'Planificación 2026-1'!G:G,"AF",'Planificación 2026-1'!H:H,"&gt;2")</f>
        <v>0</v>
      </c>
      <c r="BZ93" s="79">
        <f>SUMIFS('Planificación 2026-1'!R:R,'Planificación 2026-1'!W:W,C93,'Planificación 2026-1'!G:G,"EN",'Planificación 2026-1'!H:H,"&gt;2")</f>
        <v>8</v>
      </c>
      <c r="CA93" s="79">
        <f>SUMIFS('Planificación 2026-1'!R:R,'Planificación 2026-1'!W:W,C93,'Planificación 2026-1'!G:G,"IS",'Planificación 2026-1'!H:H,"&gt;2")</f>
        <v>0</v>
      </c>
      <c r="CB93" s="79">
        <f>SUMIFS('Planificación 2026-1'!R:R,'Planificación 2026-1'!W:W,C93,'Planificación 2026-1'!G:G,"PS",'Planificación 2026-1'!H:H,"&gt;2")</f>
        <v>0</v>
      </c>
      <c r="CC93" s="79">
        <f>SUMIFS('Planificación 2026-1'!R:R,'Planificación 2026-1'!W:W,C93,'Planificación 2026-1'!G:G,"IN",'Planificación 2026-1'!H:H,"&gt;2")</f>
        <v>0</v>
      </c>
      <c r="CD93" s="79">
        <f>SUMIFS('Planificación 2026-1'!R:R,'Planificación 2026-1'!W:W,C93,'Planificación 2026-1'!G:G,"CA",'Planificación 2026-1'!H:H,"&gt;2")</f>
        <v>0</v>
      </c>
      <c r="CE93" s="79">
        <f>SUMIFS('Planificación 2026-1'!R:R,'Planificación 2026-1'!W:W,C93,'Planificación 2026-1'!G:G,"DE",'Planificación 2026-1'!H:H,"&gt;2")</f>
        <v>0</v>
      </c>
      <c r="CF93" s="79">
        <f>SUMIFS('Planificación 2026-1'!R:R,'Planificación 2026-1'!W:W,C93,'Planificación 2026-1'!G:G,"OB",'Planificación 2026-1'!H:H,"&gt;2")</f>
        <v>0</v>
      </c>
      <c r="CG93" s="79">
        <f>SUMIFS('Planificación 2026-1'!R:R,'Planificación 2026-1'!W:W,C93,'Planificación 2026-1'!G:G,"MH",'Planificación 2026-1'!H:H,"&gt;2")</f>
        <v>0</v>
      </c>
      <c r="CH93" s="79">
        <f>SUMIFS('Planificación 2026-1'!R:R,'Planificación 2026-1'!W:W,C93,'Planificación 2026-1'!G:G,"IC",'Planificación 2026-1'!H:H,"&gt;2")</f>
        <v>0</v>
      </c>
      <c r="CI93" s="79">
        <f>SUMIFS('Planificación 2026-1'!R:R,'Planificación 2026-1'!W:W,C93,'Planificación 2026-1'!G:G,"AR",'Planificación 2026-1'!H:H,"&gt;2")</f>
        <v>0</v>
      </c>
      <c r="CJ93" s="79">
        <f>SUMIFS('Planificación 2026-1'!R:R,'Planificación 2026-1'!W:W,C93,'Planificación 2026-1'!G:G,"T1",'Planificación 2026-1'!H:H,"&gt;2")</f>
        <v>0</v>
      </c>
      <c r="CK93" s="79">
        <f>SUMIFS('Planificación 2026-1'!R:R,'Planificación 2026-1'!W:W,C93,'Planificación 2026-1'!G:G,"T3",'Planificación 2026-1'!H:H,"&gt;2")</f>
        <v>0</v>
      </c>
      <c r="CL93" s="79">
        <f>SUMIFS('Planificación 2026-1'!R:R,'Planificación 2026-1'!W:W,C93,'Planificación 2026-1'!G:G,"T2",'Planificación 2026-1'!H:H,"&gt;2")</f>
        <v>0</v>
      </c>
      <c r="CM93" s="79">
        <f>SUMIFS('Planificación 2026-1'!R:R,'Planificación 2026-1'!W:W,C93,'Planificación 2026-1'!G:G,"AE",'Planificación 2026-1'!H:H,"&gt;2")</f>
        <v>0</v>
      </c>
      <c r="CN93" s="79">
        <f>SUMIFS('Planificación 2026-1'!R:R,'Planificación 2026-1'!W:W,C93,'Planificación 2026-1'!G:G,"T4",'Planificación 2026-1'!H:H,"&gt;2")</f>
        <v>0</v>
      </c>
      <c r="CO93" s="79">
        <f>SUMIFS('Planificación 2026-1'!R:R,'Planificación 2026-1'!W:W,C93,'Planificación 2026-1'!G:G,"AF",'Planificación 2026-1'!H:H,"&lt;3")</f>
        <v>0</v>
      </c>
      <c r="CP93" s="79">
        <f>SUMIFS('Planificación 2026-1'!R:R,'Planificación 2026-1'!W:W,C93,'Planificación 2026-1'!G:G,"EN",'Planificación 2026-1'!H:H,"&lt;3")</f>
        <v>0</v>
      </c>
      <c r="CQ93" s="79">
        <f>SUMIFS('Planificación 2026-1'!R:R,'Planificación 2026-1'!W:W,C93,'Planificación 2026-1'!G:G,"IS",'Planificación 2026-1'!H:H,"&lt;3")</f>
        <v>0</v>
      </c>
      <c r="CR93" s="79">
        <f>SUMIFS('Planificación 2026-1'!R:R,'Planificación 2026-1'!W:W,C93,'Planificación 2026-1'!G:G,"PS",'Planificación 2026-1'!H:H,"&lt;3")</f>
        <v>0</v>
      </c>
      <c r="CS93" s="79">
        <f>SUMIFS('Planificación 2026-1'!R:R,'Planificación 2026-1'!W:W,C93,'Planificación 2026-1'!G:G,"IN",'Planificación 2026-1'!H:H,"&lt;3")</f>
        <v>0</v>
      </c>
      <c r="CT93" s="79">
        <f>SUMIFS('Planificación 2026-1'!R:R,'Planificación 2026-1'!W:W,C93,'Planificación 2026-1'!G:G,"CA",'Planificación 2026-1'!H:H,"&lt;3")</f>
        <v>0</v>
      </c>
      <c r="CU93" s="79">
        <f>SUMIFS('Planificación 2026-1'!R:R,'Planificación 2026-1'!W:W,C93,'Planificación 2026-1'!G:G,"DE",'Planificación 2026-1'!H:H,"&lt;3")</f>
        <v>0</v>
      </c>
      <c r="CV93" s="79">
        <f>SUMIFS('Planificación 2026-1'!R:R,'Planificación 2026-1'!W:W,C93,'Planificación 2026-1'!G:G,"OB",'Planificación 2026-1'!H:H,"&lt;3")</f>
        <v>0</v>
      </c>
      <c r="CW93" s="79">
        <f>SUMIFS('Planificación 2026-1'!R:R,'Planificación 2026-1'!W:W,C93,'Planificación 2026-1'!G:G,"MH",'Planificación 2026-1'!H:H,"&lt;3")</f>
        <v>0</v>
      </c>
      <c r="CX93" s="79">
        <f>SUMIFS('Planificación 2026-1'!R:R,'Planificación 2026-1'!W:W,C93,'Planificación 2026-1'!G:G,"IC",'Planificación 2026-1'!H:H,"&lt;3")</f>
        <v>0</v>
      </c>
      <c r="CY93" s="79">
        <f>SUMIFS('Planificación 2026-1'!R:R,'Planificación 2026-1'!W:W,C93,'Planificación 2026-1'!G:G,"AR",'Planificación 2026-1'!H:H,"&lt;3")</f>
        <v>0</v>
      </c>
      <c r="CZ93" s="79">
        <f>SUMIFS('Planificación 2026-1'!R:R,'Planificación 2026-1'!W:W,C93,'Planificación 2026-1'!G:G,"T1",'Planificación 2026-1'!H:H,"&lt;3")</f>
        <v>0</v>
      </c>
      <c r="DA93" s="79">
        <f>SUMIFS('Planificación 2026-1'!R:R,'Planificación 2026-1'!W:W,C93,'Planificación 2026-1'!G:G,"T3",'Planificación 2026-1'!H:H,"&lt;3")</f>
        <v>0</v>
      </c>
      <c r="DB93" s="79">
        <f>SUMIFS('Planificación 2026-1'!R:R,'Planificación 2026-1'!W:W,C93,'Planificación 2026-1'!G:G,"T2",'Planificación 2026-1'!H:H,"&lt;3")</f>
        <v>0</v>
      </c>
      <c r="DC93" s="79">
        <f>SUMIFS('Planificación 2026-1'!R:R,'Planificación 2026-1'!W:W,C93,'Planificación 2026-1'!G:G,"AE",'Planificación 2026-1'!H:H,"&lt;3")</f>
        <v>0</v>
      </c>
      <c r="DD93" s="79">
        <f>SUMIFS('Planificación 2026-1'!R:R,'Planificación 2026-1'!W:W,C93,'Planificación 2026-1'!G:G,"T4",'Planificación 2026-1'!H:H,"&lt;3")</f>
        <v>0</v>
      </c>
      <c r="DE93" s="78" t="str">
        <f t="shared" si="18"/>
        <v>P02</v>
      </c>
      <c r="DF93" s="30">
        <f>IF(C93="","",SUMIFS('Planificación 2026-1'!R:R,'Planificación 2026-1'!W:W,C93,'Planificación 2026-1'!E:E,"PRINCIPAL",'Planificación 2026-1'!X:X,"VIRTUAL"))</f>
        <v>0</v>
      </c>
      <c r="DG93" s="30">
        <f>IF(C93="","",SUMIFS('Planificación 2026-1'!R:R,'Planificación 2026-1'!W:W,C93,'Planificación 2026-1'!E:E,"PRINCIPAL",'Planificación 2026-1'!X:X,"PRESENCIAL"))</f>
        <v>8</v>
      </c>
      <c r="DH93" s="30">
        <f>IF(C93="","",SUMIFS('Planificación 2026-1'!R:R,'Planificación 2026-1'!W:W,C93,'Planificación 2026-1'!E:E,"PRINCIPAL",'Planificación 2026-1'!X:X,"HIBRIDO PRESENCIAL"))</f>
        <v>0</v>
      </c>
      <c r="DI93" s="78" t="str">
        <f t="shared" si="19"/>
        <v/>
      </c>
      <c r="DJ93" s="78">
        <f>IF(C93="","",SUMIFS('Planificación 2026-1'!R:R,'Planificación 2026-1'!W:W,C93,'Planificación 2026-1'!E:E,"FILIAL",'Planificación 2026-1'!X:X,"VIRTUAL"))</f>
        <v>0</v>
      </c>
      <c r="DK93" s="80">
        <f>IF(C93="","",SUMIFS('Planificación 2026-1'!R:R,'Planificación 2026-1'!W:W,C93,'Planificación 2026-1'!E:E,"FILIAL",'Planificación 2026-1'!X:X,"PRESENCIAL"))</f>
        <v>0</v>
      </c>
      <c r="DL93" s="42">
        <f>IF(C93="","",SUMIFS('Planificación 2026-1'!R:R,'Planificación 2026-1'!W:W,C93,'Planificación 2026-1'!E:E,"FILIAL",'Planificación 2026-1'!X:X,"HIBRIDO PRESENCIAL"))</f>
        <v>0</v>
      </c>
      <c r="DM93" s="81" t="str">
        <f t="shared" si="20"/>
        <v/>
      </c>
      <c r="DN93" s="78">
        <f>IF(C93="","",SUMIFS('Planificación 2026-1'!R:R,'Planificación 2026-1'!W:W,C93,'Planificación 2026-1'!E:E,"SUNAMPE",'Planificación 2026-1'!X:X,"VIRTUAL"))</f>
        <v>0</v>
      </c>
      <c r="DO93" s="42">
        <f>IF(C93="","",SUMIFS('Planificación 2026-1'!R:R,'Planificación 2026-1'!W:W,C93,'Planificación 2026-1'!E:E,"SUNAMPE",'Planificación 2026-1'!X:X,"PRESENCIAL"))</f>
        <v>0</v>
      </c>
      <c r="DP93" s="81" t="str">
        <f t="shared" si="21"/>
        <v/>
      </c>
      <c r="DQ93" s="78">
        <f>IF(C93="","",SUMIFS('Planificación 2026-1'!R:R,'Planificación 2026-1'!W:W,C93,'Planificación 2026-1'!E:E,"HUAURA",'Planificación 2026-1'!X:X,"VIRTUAL"))</f>
        <v>0</v>
      </c>
      <c r="DR93" s="42">
        <f>IF(C93="","",SUMIFS('Planificación 2026-1'!R:R,'Planificación 2026-1'!W:W,C93,'Planificación 2026-1'!E:E,"HUAURA",'Planificación 2026-1'!X:X,"PRESENCIAL"))</f>
        <v>0</v>
      </c>
      <c r="DS93" s="48">
        <f>SUMIFS('Planificación 2026-1'!R:R,'Planificación 2026-1'!W:W,C93,'Planificación 2026-1'!E:E,"PRINCIPAL",'Planificación 2026-1'!X:X,"VIRTUAL",'Planificación 2026-1'!H:H,"&gt;2")</f>
        <v>0</v>
      </c>
      <c r="DT93" s="48">
        <f>SUMIFS('Planificación 2026-1'!R:R,'Planificación 2026-1'!W:W,C93,'Planificación 2026-1'!E:E,"PRINCIPAL",'Planificación 2026-1'!X:X,"&lt;&gt;VIRTUAL",'Planificación 2026-1'!H:H,"&gt;2")</f>
        <v>8</v>
      </c>
      <c r="DU93" s="48">
        <f>SUMIFS('Planificación 2026-1'!R:R,'Planificación 2026-1'!W:W,C93,'Planificación 2026-1'!E:E,"SUNAMPE",'Planificación 2026-1'!X:X,"VIRTUAL",'Planificación 2026-1'!H:H,"&gt;2")</f>
        <v>0</v>
      </c>
      <c r="DV93" s="48">
        <f>SUMIFS('Planificación 2026-1'!R:R,'Planificación 2026-1'!W:W,C93,'Planificación 2026-1'!E:E,"SUNAMPE",'Planificación 2026-1'!X:X,"&lt;&gt;VIRTUAL",'Planificación 2026-1'!H:H,"&gt;2")</f>
        <v>0</v>
      </c>
      <c r="DW93" s="48">
        <f>SUMIFS('Planificación 2026-1'!R:R,'Planificación 2026-1'!W:W,C93,'Planificación 2026-1'!E:E,"FILIAL",'Planificación 2026-1'!X:X,"VIRTUAL",'Planificación 2026-1'!H:H,"&gt;2")</f>
        <v>0</v>
      </c>
      <c r="DX93" s="48">
        <f>SUMIFS('Planificación 2026-1'!R:R,'Planificación 2026-1'!W:W,C93,'Planificación 2026-1'!E:E,"FILIAL",'Planificación 2026-1'!X:X,"&lt;&gt;VIRTUAL",'Planificación 2026-1'!H:H,"&gt;2")</f>
        <v>0</v>
      </c>
      <c r="DY93" s="48">
        <f>SUMIFS('Planificación 2026-1'!R:R,'Planificación 2026-1'!W:W,C93,'Planificación 2026-1'!E:E,"PORUMA",'Planificación 2026-1'!X:X,"VIRTUAL",'Planificación 2026-1'!H:H,"&gt;2")</f>
        <v>0</v>
      </c>
      <c r="DZ93" s="48">
        <f>SUMIFS('Planificación 2026-1'!R:R,'Planificación 2026-1'!W:W,C93,'Planificación 2026-1'!E:E,"PORUMA",'Planificación 2026-1'!X:X,"&lt;&gt;VIRTUAL",'Planificación 2026-1'!H:H,"&gt;2")</f>
        <v>0</v>
      </c>
      <c r="EA93" s="48">
        <f>SUMIFS('Planificación 2026-1'!R:R,'Planificación 2026-1'!W:W,C93,'Planificación 2026-1'!E:E,"HUAURA",'Planificación 2026-1'!X:X,"VIRTUAL",'Planificación 2026-1'!H:H,"&gt;2")</f>
        <v>0</v>
      </c>
      <c r="EB93" s="48">
        <f>SUMIFS('Planificación 2026-1'!R:R,'Planificación 2026-1'!W:W,C93,'Planificación 2026-1'!E:E,"HUAURA",'Planificación 2026-1'!X:X,"&lt;&gt;VIRTUAL",'Planificación 2026-1'!H:H,"&gt;2")</f>
        <v>0</v>
      </c>
      <c r="EC93" s="48">
        <f>SUMIFS('Planificación 2026-1'!R:R,'Planificación 2026-1'!W:W,C93,'Planificación 2026-1'!E:E,"PRINCIPAL",'Planificación 2026-1'!X:X,"VIRTUAL",'Planificación 2026-1'!H:H,"&lt;3")</f>
        <v>0</v>
      </c>
      <c r="ED93" s="48">
        <f>SUMIFS('Planificación 2026-1'!R:R,'Planificación 2026-1'!W:W,C93,'Planificación 2026-1'!E:E,"PRINCIPAL",'Planificación 2026-1'!X:X,"&lt;&gt;VIRTUAL",'Planificación 2026-1'!H:H,"&lt;3")</f>
        <v>0</v>
      </c>
      <c r="EE93" s="48">
        <f>SUMIFS('Planificación 2026-1'!R:R,'Planificación 2026-1'!W:W,C93,'Planificación 2026-1'!E:E,"SUNAMPE",'Planificación 2026-1'!X:X,"VIRTUAL",'Planificación 2026-1'!H:H,"&lt;3")</f>
        <v>0</v>
      </c>
      <c r="EF93" s="48">
        <f>SUMIFS('Planificación 2026-1'!R:R,'Planificación 2026-1'!W:W,C93,'Planificación 2026-1'!E:E,"SUNAMPE",'Planificación 2026-1'!X:X,"&lt;&gt;VIRTUAL",'Planificación 2026-1'!H:H,"&lt;3")</f>
        <v>0</v>
      </c>
      <c r="EG93" s="48">
        <f>SUMIFS('Planificación 2026-1'!R:R,'Planificación 2026-1'!W:W,C93,'Planificación 2026-1'!E:E,"FILIAL",'Planificación 2026-1'!X:X,"VIRTUAL",'Planificación 2026-1'!H:H,"&lt;3")</f>
        <v>0</v>
      </c>
      <c r="EH93" s="48">
        <f>SUMIFS('Planificación 2026-1'!R:R,'Planificación 2026-1'!W:W,C93,'Planificación 2026-1'!E:E,"FILIAL",'Planificación 2026-1'!X:X,"&lt;&gt;VIRTUAL",'Planificación 2026-1'!H:H,"&lt;3")</f>
        <v>0</v>
      </c>
      <c r="EI93" s="48">
        <f>SUMIFS('Planificación 2026-1'!R:R,'Planificación 2026-1'!W:W,C93,'Planificación 2026-1'!E:E,"PORUMA",'Planificación 2026-1'!X:X,"VIRTUAL",'Planificación 2026-1'!H:H,"&lt;3")</f>
        <v>0</v>
      </c>
      <c r="EJ93" s="48">
        <f>SUMIFS('Planificación 2026-1'!R:R,'Planificación 2026-1'!W:W,C93,'Planificación 2026-1'!E:E,"PORUMA",'Planificación 2026-1'!X:X,"&lt;&gt;VIRTUAL",'Planificación 2026-1'!H:H,"&lt;3")</f>
        <v>0</v>
      </c>
      <c r="EK93" s="48">
        <f>SUMIFS('Planificación 2026-1'!R:R,'Planificación 2026-1'!W:W,C93,'Planificación 2026-1'!E:E,"HUAURA",'Planificación 2026-1'!X:X,"VIRTUAL",'Planificación 2026-1'!H:H,"&lt;3")</f>
        <v>0</v>
      </c>
      <c r="EL93" s="48">
        <f>SUMIFS('Planificación 2026-1'!R:R,'Planificación 2026-1'!W:W,C93,'Planificación 2026-1'!E:E,"HUAURA",'Planificación 2026-1'!X:X,"&lt;&gt;VIRTUAL",'Planificación 2026-1'!H:H,"&lt;3")</f>
        <v>0</v>
      </c>
      <c r="EM93" s="48">
        <f t="shared" si="22"/>
        <v>0</v>
      </c>
      <c r="EN93" s="48">
        <f t="shared" si="23"/>
        <v>0</v>
      </c>
      <c r="EO93" s="48">
        <f t="shared" si="24"/>
        <v>0</v>
      </c>
      <c r="EP93" s="48">
        <f t="shared" si="25"/>
        <v>8</v>
      </c>
      <c r="EQ93" s="48">
        <f t="shared" si="26"/>
        <v>0</v>
      </c>
      <c r="ER93" s="48"/>
      <c r="ES93" s="48">
        <f t="shared" si="27"/>
        <v>0</v>
      </c>
      <c r="ET93" s="48">
        <f t="shared" si="28"/>
        <v>8</v>
      </c>
      <c r="EU93" s="48" t="b">
        <f t="shared" si="29"/>
        <v>1</v>
      </c>
      <c r="EV93" s="48" t="str">
        <f t="shared" si="30"/>
        <v>SEDE</v>
      </c>
      <c r="EW93" s="48" t="str">
        <f t="shared" si="31"/>
        <v>PRESENCIAL</v>
      </c>
    </row>
    <row r="94" spans="1:153" x14ac:dyDescent="0.3">
      <c r="A94" s="53"/>
      <c r="B94" s="383">
        <v>91</v>
      </c>
      <c r="C94" s="107" t="s">
        <v>101</v>
      </c>
      <c r="D94" s="82">
        <f>SUMIF('Planificación 2026-1'!W:W,C94,'Planificación 2026-1'!R:R)</f>
        <v>13</v>
      </c>
      <c r="E94" s="384" t="s">
        <v>319</v>
      </c>
      <c r="F94" s="107" t="s">
        <v>430</v>
      </c>
      <c r="G94" s="107" t="s">
        <v>431</v>
      </c>
      <c r="H94" s="107" t="s">
        <v>432</v>
      </c>
      <c r="I94" s="77" t="str">
        <f>IF(SUM(COUNTIFS('Planificación 2026-1'!E:E,"PRINCIPAL",'Planificación 2026-1'!W:W,C94,'Planificación 2026-1'!G:G,"AF"))&gt;0,"P01"," ")</f>
        <v xml:space="preserve"> </v>
      </c>
      <c r="J94" s="78" t="str">
        <f>IF(SUM(COUNTIFS('Planificación 2026-1'!E:E,"PRINCIPAL",'Planificación 2026-1'!W:W,C94,'Planificación 2026-1'!G:G,"EN"))&gt;0,"P02"," ")</f>
        <v>P02</v>
      </c>
      <c r="K94" s="78" t="str">
        <f>IF(SUM(COUNTIFS('Planificación 2026-1'!E:E,"PRINCIPAL",'Planificación 2026-1'!W:W,C94,'Planificación 2026-1'!G:G,"IS"))&gt;0,"P03"," ")</f>
        <v xml:space="preserve"> </v>
      </c>
      <c r="L94" s="78" t="str">
        <f>IF(SUM(COUNTIFS('Planificación 2026-1'!E:E,"PRINCIPAL",'Planificación 2026-1'!W:W,C94,'Planificación 2026-1'!G:G,"PS"))&gt;0,"P04"," ")</f>
        <v xml:space="preserve"> </v>
      </c>
      <c r="M94" s="78"/>
      <c r="N94" s="78" t="str">
        <f>IF(SUM(COUNTIFS('Planificación 2026-1'!E:E,"PRINCIPAL",'Planificación 2026-1'!W:W,C94,'Planificación 2026-1'!G:G,"IN"))&gt;0,"P06"," ")</f>
        <v xml:space="preserve"> </v>
      </c>
      <c r="O94" s="78" t="str">
        <f>IF(SUM(COUNTIFS('Planificación 2026-1'!E:E,"PRINCIPAL",'Planificación 2026-1'!W:W,C94,'Planificación 2026-1'!G:G,"CA"))&gt;0,"P07"," ")</f>
        <v xml:space="preserve"> </v>
      </c>
      <c r="P94" s="78" t="str">
        <f>IF(SUM(COUNTIFS('Planificación 2026-1'!E:E,"PRINCIPAL",'Planificación 2026-1'!W:W,C94,'Planificación 2026-1'!G:G,"DE"))&gt;0,"P08"," ")</f>
        <v xml:space="preserve"> </v>
      </c>
      <c r="Q94" s="78" t="str">
        <f>IF(SUM(COUNTIFS('Planificación 2026-1'!E:E,"PRINCIPAL",'Planificación 2026-1'!W:W,C94,'Planificación 2026-1'!G:G,"OB"))&gt;0,"P09"," ")</f>
        <v xml:space="preserve"> </v>
      </c>
      <c r="R94" s="78" t="str">
        <f>IF(SUM(COUNTIFS('Planificación 2026-1'!E:E,"PRINCIPAL",'Planificación 2026-1'!W:W,C94,'Planificación 2026-1'!G:G,"MH"))&gt;0,"P31"," ")</f>
        <v xml:space="preserve"> </v>
      </c>
      <c r="S94" s="78" t="str">
        <f>IF(SUM(COUNTIFS('Planificación 2026-1'!E:E,"PRINCIPAL",'Planificación 2026-1'!W:W,C94,'Planificación 2026-1'!G:G,"IC"))&gt;0,"P32"," ")</f>
        <v xml:space="preserve"> </v>
      </c>
      <c r="T94" s="78" t="str">
        <f>IF(SUM(COUNTIFS('Planificación 2026-1'!E:E,"PRINCIPAL",'Planificación 2026-1'!W:W,C94,'Planificación 2026-1'!G:G,"AR"))&gt;0,"P34"," ")</f>
        <v xml:space="preserve"> </v>
      </c>
      <c r="U94" s="78" t="str">
        <f>IF(SUM(COUNTIFS('Planificación 2026-1'!E:E,"PRINCIPAL",'Planificación 2026-1'!W:W,C94,'Planificación 2026-1'!G:G,"T1"))&gt;0,"P35"," ")</f>
        <v xml:space="preserve"> </v>
      </c>
      <c r="V94" s="78" t="str">
        <f>IF(SUM(COUNTIFS('Planificación 2026-1'!E:E,"PRINCIPAL",'Planificación 2026-1'!W:W,C94,'Planificación 2026-1'!G:G,"T3"))&gt;0,"P36"," ")</f>
        <v xml:space="preserve"> </v>
      </c>
      <c r="W94" s="78" t="str">
        <f>IF(SUM(COUNTIFS('Planificación 2026-1'!E:E,"PRINCIPAL",'Planificación 2026-1'!W:W,C94,'Planificación 2026-1'!G:G,"T2"))&gt;0,"P37"," ")</f>
        <v xml:space="preserve"> </v>
      </c>
      <c r="X94" s="78" t="str">
        <f>IF(SUM(COUNTIFS('Planificación 2026-1'!E:E,"PRINCIPAL",'Planificación 2026-1'!W:W,C94,'Planificación 2026-1'!G:G,"AE"))&gt;0,"P38"," ")</f>
        <v xml:space="preserve"> </v>
      </c>
      <c r="Y94" s="78" t="str">
        <f>IF(SUM(COUNTIFS('Planificación 2026-1'!E:E,"PRINCIPAL",'Planificación 2026-1'!W:W,C94,'Planificación 2026-1'!G:G,"T4"))&gt;0,"P55"," ")</f>
        <v xml:space="preserve"> </v>
      </c>
      <c r="Z94" s="78" t="str">
        <f>IF(SUM(COUNTIFS('Planificación 2026-1'!E:E,"FILIAL",'Planificación 2026-1'!W:W,C94,'Planificación 2026-1'!G:G,"AF"))&gt;0," P01"," ")</f>
        <v xml:space="preserve"> </v>
      </c>
      <c r="AA94" s="78" t="str">
        <f>IF(SUM(COUNTIFS('Planificación 2026-1'!E:E,"FILIAL",'Planificación 2026-1'!W:W,C94,'Planificación 2026-1'!G:G,"EN"))&gt;0,"P02"," ")</f>
        <v>P02</v>
      </c>
      <c r="AB94" s="78" t="str">
        <f>IF(SUM(COUNTIFS('Planificación 2026-1'!E:E,"FILIAL",'Planificación 2026-1'!W:W,C94,'Planificación 2026-1'!G:G,"IS"))&gt;0,"P03"," ")</f>
        <v xml:space="preserve"> </v>
      </c>
      <c r="AC94" s="78" t="str">
        <f>IF(SUM(COUNTIFS('Planificación 2026-1'!E:E,"FILIAL",'Planificación 2026-1'!W:W,C94,'Planificación 2026-1'!G:G,"PS"))&gt;0,"P04"," ")</f>
        <v xml:space="preserve"> </v>
      </c>
      <c r="AD94" s="78"/>
      <c r="AE94" s="78" t="str">
        <f>IF(SUM(COUNTIFS('Planificación 2026-1'!E:E,"FILIAL",'Planificación 2026-1'!W:W,C94,'Planificación 2026-1'!G:G,"IN"))&gt;0,"P06"," ")</f>
        <v xml:space="preserve"> </v>
      </c>
      <c r="AF94" s="78" t="str">
        <f>IF(SUM(COUNTIFS('Planificación 2026-1'!E:E,"FILIAL",'Planificación 2026-1'!W:W,C94,'Planificación 2026-1'!G:G,"CA"))&gt;0,"P07"," ")</f>
        <v xml:space="preserve"> </v>
      </c>
      <c r="AG94" s="78" t="str">
        <f>IF(SUM(COUNTIFS('Planificación 2026-1'!E:E,"FILIAL",'Planificación 2026-1'!W:W,C94,'Planificación 2026-1'!G:G,"DE"))&gt;0,"P08"," ")</f>
        <v xml:space="preserve"> </v>
      </c>
      <c r="AH94" s="78" t="str">
        <f>IF(SUM(COUNTIFS('Planificación 2026-1'!E:E,"FILIAL",'Planificación 2026-1'!W:W,C94,'Planificación 2026-1'!G:G,"OB"))&gt;0,"P09"," ")</f>
        <v xml:space="preserve"> </v>
      </c>
      <c r="AI94" s="78" t="str">
        <f>IF(SUM(COUNTIFS('Planificación 2026-1'!E:E,"FILIAL",'Planificación 2026-1'!W:W,C94,'Planificación 2026-1'!G:G,"MH"))&gt;0,"P31"," ")</f>
        <v xml:space="preserve"> </v>
      </c>
      <c r="AJ94" s="78" t="str">
        <f>IF(SUM(COUNTIFS('Planificación 2026-1'!E:E,"FILIAL",'Planificación 2026-1'!W:W,C94,'Planificación 2026-1'!G:G,"IC"))&gt;0,"P32"," ")</f>
        <v xml:space="preserve"> </v>
      </c>
      <c r="AK94" s="78" t="str">
        <f>IF(SUM(COUNTIFS('Planificación 2026-1'!E:E,"FILIAL",'Planificación 2026-1'!W:W,C94,'Planificación 2026-1'!G:G,"AR"))&gt;0,"P34"," ")</f>
        <v xml:space="preserve"> </v>
      </c>
      <c r="AL94" s="78" t="str">
        <f>IF(SUM(COUNTIFS('Planificación 2026-1'!E:E,"FILIAL",'Planificación 2026-1'!W:W,C94,'Planificación 2026-1'!G:G,"T1"))&gt;0,"P35"," ")</f>
        <v xml:space="preserve"> </v>
      </c>
      <c r="AM94" s="78" t="str">
        <f>IF(SUM(COUNTIFS('Planificación 2026-1'!E:E,"FILIAL",'Planificación 2026-1'!W:W,C94,'Planificación 2026-1'!G:G,"T3"))&gt;0,"P36"," ")</f>
        <v xml:space="preserve"> </v>
      </c>
      <c r="AN94" s="78" t="str">
        <f>IF(SUM(COUNTIFS('Planificación 2026-1'!E:E,"FILIAL",'Planificación 2026-1'!W:W,C94,'Planificación 2026-1'!G:G,"T2"))&gt;0,"P37"," ")</f>
        <v xml:space="preserve"> </v>
      </c>
      <c r="AO94" s="78" t="str">
        <f>IF(SUM(COUNTIFS('Planificación 2026-1'!E:E,"FILIAL",'Planificación 2026-1'!W:W,C94,'Planificación 2026-1'!G:G,"AE"))&gt;0,"P38"," ")</f>
        <v xml:space="preserve"> </v>
      </c>
      <c r="AP94" s="78" t="str">
        <f>IF(SUM(COUNTIFS('Planificación 2026-1'!E:E,"FILIAL",'Planificación 2026-1'!W:W,C94,'Planificación 2026-1'!G:G,"T4"))&gt;0,"P55"," ")</f>
        <v xml:space="preserve"> </v>
      </c>
      <c r="AQ94" s="78" t="str">
        <f>IF(SUM(COUNTIFS('Planificación 2026-1'!E:E,"SUNAMPE",'Planificación 2026-1'!W:W,C94,'Planificación 2026-1'!G:G,"AF"))&gt;0," P01"," ")</f>
        <v xml:space="preserve"> </v>
      </c>
      <c r="AR94" s="78" t="str">
        <f>IF(SUM(COUNTIFS('Planificación 2026-1'!E:E,"SUNAMPE",'Planificación 2026-1'!W:W,C94,'Planificación 2026-1'!G:G,"EN"))&gt;0,"P02"," ")</f>
        <v xml:space="preserve"> </v>
      </c>
      <c r="AS94" s="78" t="str">
        <f>IF(SUM(COUNTIFS('Planificación 2026-1'!E:E,"SUNAMPE",'Planificación 2026-1'!W:W,C94,'Planificación 2026-1'!G:G,"IS"))&gt;0,"P03"," ")</f>
        <v xml:space="preserve"> </v>
      </c>
      <c r="AT94" s="78" t="str">
        <f>IF(SUM(COUNTIFS('Planificación 2026-1'!E:E,"SUNAMPE",'Planificación 2026-1'!W:W,C94,'Planificación 2026-1'!G:G,"PS"))&gt;0,"P04"," ")</f>
        <v xml:space="preserve"> </v>
      </c>
      <c r="AU94" s="78"/>
      <c r="AV94" s="78" t="str">
        <f>IF(SUM(COUNTIFS('Planificación 2026-1'!E:E,"SUNAMPE",'Planificación 2026-1'!W:W,C94,'Planificación 2026-1'!G:G,"IN"))&gt;0,"P06"," ")</f>
        <v xml:space="preserve"> </v>
      </c>
      <c r="AW94" s="78" t="str">
        <f>IF(SUM(COUNTIFS('Planificación 2026-1'!E:E,"SUNAMPE",'Planificación 2026-1'!W:W,C94,'Planificación 2026-1'!G:G,"CA"))&gt;0,"P07"," ")</f>
        <v xml:space="preserve"> </v>
      </c>
      <c r="AX94" s="78" t="str">
        <f>IF(SUM(COUNTIFS('Planificación 2026-1'!E:E,"SUNAMPE",'Planificación 2026-1'!W:W,C94,'Planificación 2026-1'!G:G,"DE"))&gt;0,"P08"," ")</f>
        <v xml:space="preserve"> </v>
      </c>
      <c r="AY94" s="78" t="str">
        <f>IF(SUM(COUNTIFS('Planificación 2026-1'!E:E,"SUNAMPE",'Planificación 2026-1'!W:W,C94,'Planificación 2026-1'!G:G,"OB"))&gt;0,"P09"," ")</f>
        <v xml:space="preserve"> </v>
      </c>
      <c r="AZ94" s="78" t="str">
        <f>IF(SUM(COUNTIFS('Planificación 2026-1'!E:E,"SUNAMPE",'Planificación 2026-1'!W:W,C94,'Planificación 2026-1'!G:G,"MH"))&gt;0,"P31"," ")</f>
        <v xml:space="preserve"> </v>
      </c>
      <c r="BA94" s="78" t="str">
        <f>IF(SUM(COUNTIFS('Planificación 2026-1'!E:E,"SUNAMPE",'Planificación 2026-1'!W:W,C94,'Planificación 2026-1'!G:G,"IC"))&gt;0,"P32"," ")</f>
        <v xml:space="preserve"> </v>
      </c>
      <c r="BB94" s="78" t="str">
        <f>IF(SUM(COUNTIFS('Planificación 2026-1'!E:E,"SUNAMPE",'Planificación 2026-1'!W:W,C94,'Planificación 2026-1'!G:G,"AR"))&gt;0,"P34"," ")</f>
        <v xml:space="preserve"> </v>
      </c>
      <c r="BC94" s="78" t="str">
        <f>IF(SUM(COUNTIFS('Planificación 2026-1'!E:E,"SUNAMPE",'Planificación 2026-1'!W:W,C94,'Planificación 2026-1'!G:G,"T1"))&gt;0,"P35"," ")</f>
        <v xml:space="preserve"> </v>
      </c>
      <c r="BD94" s="78" t="str">
        <f>IF(SUM(COUNTIFS('Planificación 2026-1'!E:E,"SUNAMPE",'Planificación 2026-1'!W:W,C94,'Planificación 2026-1'!G:G,"T3"))&gt;0,"P36"," ")</f>
        <v xml:space="preserve"> </v>
      </c>
      <c r="BE94" s="78" t="str">
        <f>IF(SUM(COUNTIFS('Planificación 2026-1'!E:E,"SUNAMPE",'Planificación 2026-1'!W:W,C94,'Planificación 2026-1'!G:G,"T2"))&gt;0,"P37"," ")</f>
        <v xml:space="preserve"> </v>
      </c>
      <c r="BF94" s="78" t="str">
        <f>IF(SUM(COUNTIFS('Planificación 2026-1'!E:E,"SUNAMPE",'Planificación 2026-1'!W:W,C94,'Planificación 2026-1'!G:G,"AE"))&gt;0,"P38"," ")</f>
        <v xml:space="preserve"> </v>
      </c>
      <c r="BG94" s="78" t="str">
        <f>IF(SUM(COUNTIFS('Planificación 2026-1'!E:E,"SUNAMPE",'Planificación 2026-1'!W:W,C94,'Planificación 2026-1'!G:G,"T4"))&gt;0,"P55"," ")</f>
        <v xml:space="preserve"> </v>
      </c>
      <c r="BH94" s="78" t="str">
        <f>IF(SUM(COUNTIFS('Planificación 2026-1'!E:E,"HUAURA",'Planificación 2026-1'!W:W,C94,'Planificación 2026-1'!G:G,"AF"))&gt;0," P01"," ")</f>
        <v xml:space="preserve"> </v>
      </c>
      <c r="BI94" s="78" t="str">
        <f>IF(SUM(COUNTIFS('Planificación 2026-1'!E:E,"HUAURA",'Planificación 2026-1'!W:W,C94,'Planificación 2026-1'!G:G,"EN"))&gt;0,"P02"," ")</f>
        <v>P02</v>
      </c>
      <c r="BJ94" s="78" t="str">
        <f>IF(SUM(COUNTIFS('Planificación 2026-1'!E:E,"HUAURA",'Planificación 2026-1'!W:W,C94,'Planificación 2026-1'!G:G,"IS"))&gt;0,"P03"," ")</f>
        <v xml:space="preserve"> </v>
      </c>
      <c r="BK94" s="78" t="str">
        <f>IF(SUM(COUNTIFS('Planificación 2026-1'!E:E,"HUAURA",'Planificación 2026-1'!W:W,C94,'Planificación 2026-1'!G:G,"PS"))&gt;0,"P04"," ")</f>
        <v xml:space="preserve"> </v>
      </c>
      <c r="BL94" s="78"/>
      <c r="BM94" s="78" t="str">
        <f>IF(SUM(COUNTIFS('Planificación 2026-1'!E:E,"HUAURA",'Planificación 2026-1'!W:W,C94,'Planificación 2026-1'!G:G,"IN"))&gt;0,"P06"," ")</f>
        <v xml:space="preserve"> </v>
      </c>
      <c r="BN94" s="78" t="str">
        <f>IF(SUM(COUNTIFS('Planificación 2026-1'!E:E,"HUAURA",'Planificación 2026-1'!W:W,C94,'Planificación 2026-1'!G:G,"CA"))&gt;0,"P07"," ")</f>
        <v xml:space="preserve"> </v>
      </c>
      <c r="BO94" s="78" t="str">
        <f>IF(SUM(COUNTIFS('Planificación 2026-1'!E:E,"HUAURA",'Planificación 2026-1'!W:W,C94,'Planificación 2026-1'!G:G,"DE"))&gt;0,"P08"," ")</f>
        <v xml:space="preserve"> </v>
      </c>
      <c r="BP94" s="78" t="str">
        <f>IF(SUM(COUNTIFS('Planificación 2026-1'!E:E,"HUAURA",'Planificación 2026-1'!W:W,C94,'Planificación 2026-1'!G:G,"OB"))&gt;0,"P09"," ")</f>
        <v xml:space="preserve"> </v>
      </c>
      <c r="BQ94" s="78" t="str">
        <f>IF(SUM(COUNTIFS('Planificación 2026-1'!E:E,"HUAURA",'Planificación 2026-1'!W:W,C94,'Planificación 2026-1'!G:G,"MH"))&gt;0,"P31"," ")</f>
        <v xml:space="preserve"> </v>
      </c>
      <c r="BR94" s="78" t="str">
        <f>IF(SUM(COUNTIFS('Planificación 2026-1'!E:E,"HUAURA",'Planificación 2026-1'!W:W,C94,'Planificación 2026-1'!G:G,"IC"))&gt;0,"P32"," ")</f>
        <v xml:space="preserve"> </v>
      </c>
      <c r="BS94" s="78" t="str">
        <f>IF(SUM(COUNTIFS('Planificación 2026-1'!E:E,"HUAURA",'Planificación 2026-1'!W:W,C94,'Planificación 2026-1'!G:G,"AR"))&gt;0,"P34"," ")</f>
        <v xml:space="preserve"> </v>
      </c>
      <c r="BT94" s="78" t="str">
        <f>IF(SUM(COUNTIFS('Planificación 2026-1'!E:E,"HUAURA",'Planificación 2026-1'!W:W,C94,'Planificación 2026-1'!G:G,"T1"))&gt;0,"P35"," ")</f>
        <v xml:space="preserve"> </v>
      </c>
      <c r="BU94" s="78" t="str">
        <f>IF(SUM(COUNTIFS('Planificación 2026-1'!E:E,"HUAURA",'Planificación 2026-1'!W:W,C94,'Planificación 2026-1'!G:G,"T3"))&gt;0,"P36"," ")</f>
        <v xml:space="preserve"> </v>
      </c>
      <c r="BV94" s="78" t="str">
        <f>IF(SUM(COUNTIFS('Planificación 2026-1'!E:E,"HUAURA",'Planificación 2026-1'!W:W,C94,'Planificación 2026-1'!G:G,"T2"))&gt;0,"P37"," ")</f>
        <v xml:space="preserve"> </v>
      </c>
      <c r="BW94" s="78" t="str">
        <f>IF(SUM(COUNTIFS('Planificación 2026-1'!E:E,"HUAURA",'Planificación 2026-1'!W:W,C94,'Planificación 2026-1'!G:G,"AE"))&gt;0,"P38"," ")</f>
        <v xml:space="preserve"> </v>
      </c>
      <c r="BX94" s="78" t="str">
        <f>IF(SUM(COUNTIFS('Planificación 2026-1'!E:E,"HUAURA",'Planificación 2026-1'!W:W,C94,'Planificación 2026-1'!G:G,"T4"))&gt;0,"P55"," ")</f>
        <v xml:space="preserve"> </v>
      </c>
      <c r="BY94" s="79">
        <f>SUMIFS('Planificación 2026-1'!R:R,'Planificación 2026-1'!W:W,C94,'Planificación 2026-1'!G:G,"AF",'Planificación 2026-1'!H:H,"&gt;2")</f>
        <v>0</v>
      </c>
      <c r="BZ94" s="79">
        <f>SUMIFS('Planificación 2026-1'!R:R,'Planificación 2026-1'!W:W,C94,'Planificación 2026-1'!G:G,"EN",'Planificación 2026-1'!H:H,"&gt;2")</f>
        <v>13</v>
      </c>
      <c r="CA94" s="79">
        <f>SUMIFS('Planificación 2026-1'!R:R,'Planificación 2026-1'!W:W,C94,'Planificación 2026-1'!G:G,"IS",'Planificación 2026-1'!H:H,"&gt;2")</f>
        <v>0</v>
      </c>
      <c r="CB94" s="79">
        <f>SUMIFS('Planificación 2026-1'!R:R,'Planificación 2026-1'!W:W,C94,'Planificación 2026-1'!G:G,"PS",'Planificación 2026-1'!H:H,"&gt;2")</f>
        <v>0</v>
      </c>
      <c r="CC94" s="79">
        <f>SUMIFS('Planificación 2026-1'!R:R,'Planificación 2026-1'!W:W,C94,'Planificación 2026-1'!G:G,"IN",'Planificación 2026-1'!H:H,"&gt;2")</f>
        <v>0</v>
      </c>
      <c r="CD94" s="79">
        <f>SUMIFS('Planificación 2026-1'!R:R,'Planificación 2026-1'!W:W,C94,'Planificación 2026-1'!G:G,"CA",'Planificación 2026-1'!H:H,"&gt;2")</f>
        <v>0</v>
      </c>
      <c r="CE94" s="79">
        <f>SUMIFS('Planificación 2026-1'!R:R,'Planificación 2026-1'!W:W,C94,'Planificación 2026-1'!G:G,"DE",'Planificación 2026-1'!H:H,"&gt;2")</f>
        <v>0</v>
      </c>
      <c r="CF94" s="79">
        <f>SUMIFS('Planificación 2026-1'!R:R,'Planificación 2026-1'!W:W,C94,'Planificación 2026-1'!G:G,"OB",'Planificación 2026-1'!H:H,"&gt;2")</f>
        <v>0</v>
      </c>
      <c r="CG94" s="79">
        <f>SUMIFS('Planificación 2026-1'!R:R,'Planificación 2026-1'!W:W,C94,'Planificación 2026-1'!G:G,"MH",'Planificación 2026-1'!H:H,"&gt;2")</f>
        <v>0</v>
      </c>
      <c r="CH94" s="79">
        <f>SUMIFS('Planificación 2026-1'!R:R,'Planificación 2026-1'!W:W,C94,'Planificación 2026-1'!G:G,"IC",'Planificación 2026-1'!H:H,"&gt;2")</f>
        <v>0</v>
      </c>
      <c r="CI94" s="79">
        <f>SUMIFS('Planificación 2026-1'!R:R,'Planificación 2026-1'!W:W,C94,'Planificación 2026-1'!G:G,"AR",'Planificación 2026-1'!H:H,"&gt;2")</f>
        <v>0</v>
      </c>
      <c r="CJ94" s="79">
        <f>SUMIFS('Planificación 2026-1'!R:R,'Planificación 2026-1'!W:W,C94,'Planificación 2026-1'!G:G,"T1",'Planificación 2026-1'!H:H,"&gt;2")</f>
        <v>0</v>
      </c>
      <c r="CK94" s="79">
        <f>SUMIFS('Planificación 2026-1'!R:R,'Planificación 2026-1'!W:W,C94,'Planificación 2026-1'!G:G,"T3",'Planificación 2026-1'!H:H,"&gt;2")</f>
        <v>0</v>
      </c>
      <c r="CL94" s="79">
        <f>SUMIFS('Planificación 2026-1'!R:R,'Planificación 2026-1'!W:W,C94,'Planificación 2026-1'!G:G,"T2",'Planificación 2026-1'!H:H,"&gt;2")</f>
        <v>0</v>
      </c>
      <c r="CM94" s="79">
        <f>SUMIFS('Planificación 2026-1'!R:R,'Planificación 2026-1'!W:W,C94,'Planificación 2026-1'!G:G,"AE",'Planificación 2026-1'!H:H,"&gt;2")</f>
        <v>0</v>
      </c>
      <c r="CN94" s="79">
        <f>SUMIFS('Planificación 2026-1'!R:R,'Planificación 2026-1'!W:W,C94,'Planificación 2026-1'!G:G,"T4",'Planificación 2026-1'!H:H,"&gt;2")</f>
        <v>0</v>
      </c>
      <c r="CO94" s="79">
        <f>SUMIFS('Planificación 2026-1'!R:R,'Planificación 2026-1'!W:W,C94,'Planificación 2026-1'!G:G,"AF",'Planificación 2026-1'!H:H,"&lt;3")</f>
        <v>0</v>
      </c>
      <c r="CP94" s="79">
        <f>SUMIFS('Planificación 2026-1'!R:R,'Planificación 2026-1'!W:W,C94,'Planificación 2026-1'!G:G,"EN",'Planificación 2026-1'!H:H,"&lt;3")</f>
        <v>0</v>
      </c>
      <c r="CQ94" s="79">
        <f>SUMIFS('Planificación 2026-1'!R:R,'Planificación 2026-1'!W:W,C94,'Planificación 2026-1'!G:G,"IS",'Planificación 2026-1'!H:H,"&lt;3")</f>
        <v>0</v>
      </c>
      <c r="CR94" s="79">
        <f>SUMIFS('Planificación 2026-1'!R:R,'Planificación 2026-1'!W:W,C94,'Planificación 2026-1'!G:G,"PS",'Planificación 2026-1'!H:H,"&lt;3")</f>
        <v>0</v>
      </c>
      <c r="CS94" s="79">
        <f>SUMIFS('Planificación 2026-1'!R:R,'Planificación 2026-1'!W:W,C94,'Planificación 2026-1'!G:G,"IN",'Planificación 2026-1'!H:H,"&lt;3")</f>
        <v>0</v>
      </c>
      <c r="CT94" s="79">
        <f>SUMIFS('Planificación 2026-1'!R:R,'Planificación 2026-1'!W:W,C94,'Planificación 2026-1'!G:G,"CA",'Planificación 2026-1'!H:H,"&lt;3")</f>
        <v>0</v>
      </c>
      <c r="CU94" s="79">
        <f>SUMIFS('Planificación 2026-1'!R:R,'Planificación 2026-1'!W:W,C94,'Planificación 2026-1'!G:G,"DE",'Planificación 2026-1'!H:H,"&lt;3")</f>
        <v>0</v>
      </c>
      <c r="CV94" s="79">
        <f>SUMIFS('Planificación 2026-1'!R:R,'Planificación 2026-1'!W:W,C94,'Planificación 2026-1'!G:G,"OB",'Planificación 2026-1'!H:H,"&lt;3")</f>
        <v>0</v>
      </c>
      <c r="CW94" s="79">
        <f>SUMIFS('Planificación 2026-1'!R:R,'Planificación 2026-1'!W:W,C94,'Planificación 2026-1'!G:G,"MH",'Planificación 2026-1'!H:H,"&lt;3")</f>
        <v>0</v>
      </c>
      <c r="CX94" s="79">
        <f>SUMIFS('Planificación 2026-1'!R:R,'Planificación 2026-1'!W:W,C94,'Planificación 2026-1'!G:G,"IC",'Planificación 2026-1'!H:H,"&lt;3")</f>
        <v>0</v>
      </c>
      <c r="CY94" s="79">
        <f>SUMIFS('Planificación 2026-1'!R:R,'Planificación 2026-1'!W:W,C94,'Planificación 2026-1'!G:G,"AR",'Planificación 2026-1'!H:H,"&lt;3")</f>
        <v>0</v>
      </c>
      <c r="CZ94" s="79">
        <f>SUMIFS('Planificación 2026-1'!R:R,'Planificación 2026-1'!W:W,C94,'Planificación 2026-1'!G:G,"T1",'Planificación 2026-1'!H:H,"&lt;3")</f>
        <v>0</v>
      </c>
      <c r="DA94" s="79">
        <f>SUMIFS('Planificación 2026-1'!R:R,'Planificación 2026-1'!W:W,C94,'Planificación 2026-1'!G:G,"T3",'Planificación 2026-1'!H:H,"&lt;3")</f>
        <v>0</v>
      </c>
      <c r="DB94" s="79">
        <f>SUMIFS('Planificación 2026-1'!R:R,'Planificación 2026-1'!W:W,C94,'Planificación 2026-1'!G:G,"T2",'Planificación 2026-1'!H:H,"&lt;3")</f>
        <v>0</v>
      </c>
      <c r="DC94" s="79">
        <f>SUMIFS('Planificación 2026-1'!R:R,'Planificación 2026-1'!W:W,C94,'Planificación 2026-1'!G:G,"AE",'Planificación 2026-1'!H:H,"&lt;3")</f>
        <v>0</v>
      </c>
      <c r="DD94" s="79">
        <f>SUMIFS('Planificación 2026-1'!R:R,'Planificación 2026-1'!W:W,C94,'Planificación 2026-1'!G:G,"T4",'Planificación 2026-1'!H:H,"&lt;3")</f>
        <v>0</v>
      </c>
      <c r="DE94" s="78" t="str">
        <f t="shared" si="18"/>
        <v>P02</v>
      </c>
      <c r="DF94" s="30">
        <f>IF(C94="","",SUMIFS('Planificación 2026-1'!R:R,'Planificación 2026-1'!W:W,C94,'Planificación 2026-1'!E:E,"PRINCIPAL",'Planificación 2026-1'!X:X,"VIRTUAL"))</f>
        <v>5</v>
      </c>
      <c r="DG94" s="30">
        <f>IF(C94="","",SUMIFS('Planificación 2026-1'!R:R,'Planificación 2026-1'!W:W,C94,'Planificación 2026-1'!E:E,"PRINCIPAL",'Planificación 2026-1'!X:X,"PRESENCIAL"))</f>
        <v>0</v>
      </c>
      <c r="DH94" s="30">
        <f>IF(C94="","",SUMIFS('Planificación 2026-1'!R:R,'Planificación 2026-1'!W:W,C94,'Planificación 2026-1'!E:E,"PRINCIPAL",'Planificación 2026-1'!X:X,"HIBRIDO PRESENCIAL"))</f>
        <v>0</v>
      </c>
      <c r="DI94" s="78" t="str">
        <f t="shared" si="19"/>
        <v>P02</v>
      </c>
      <c r="DJ94" s="78">
        <f>IF(C94="","",SUMIFS('Planificación 2026-1'!R:R,'Planificación 2026-1'!W:W,C94,'Planificación 2026-1'!E:E,"FILIAL",'Planificación 2026-1'!X:X,"VIRTUAL"))</f>
        <v>4</v>
      </c>
      <c r="DK94" s="80">
        <f>IF(C94="","",SUMIFS('Planificación 2026-1'!R:R,'Planificación 2026-1'!W:W,C94,'Planificación 2026-1'!E:E,"FILIAL",'Planificación 2026-1'!X:X,"PRESENCIAL"))</f>
        <v>0</v>
      </c>
      <c r="DL94" s="42">
        <f>IF(C94="","",SUMIFS('Planificación 2026-1'!R:R,'Planificación 2026-1'!W:W,C94,'Planificación 2026-1'!E:E,"FILIAL",'Planificación 2026-1'!X:X,"HIBRIDO PRESENCIAL"))</f>
        <v>0</v>
      </c>
      <c r="DM94" s="81" t="str">
        <f t="shared" si="20"/>
        <v/>
      </c>
      <c r="DN94" s="78">
        <f>IF(C94="","",SUMIFS('Planificación 2026-1'!R:R,'Planificación 2026-1'!W:W,C94,'Planificación 2026-1'!E:E,"SUNAMPE",'Planificación 2026-1'!X:X,"VIRTUAL"))</f>
        <v>0</v>
      </c>
      <c r="DO94" s="42">
        <f>IF(C94="","",SUMIFS('Planificación 2026-1'!R:R,'Planificación 2026-1'!W:W,C94,'Planificación 2026-1'!E:E,"SUNAMPE",'Planificación 2026-1'!X:X,"PRESENCIAL"))</f>
        <v>0</v>
      </c>
      <c r="DP94" s="81" t="str">
        <f t="shared" si="21"/>
        <v>P02</v>
      </c>
      <c r="DQ94" s="78">
        <f>IF(C94="","",SUMIFS('Planificación 2026-1'!R:R,'Planificación 2026-1'!W:W,C94,'Planificación 2026-1'!E:E,"HUAURA",'Planificación 2026-1'!X:X,"VIRTUAL"))</f>
        <v>4</v>
      </c>
      <c r="DR94" s="42">
        <f>IF(C94="","",SUMIFS('Planificación 2026-1'!R:R,'Planificación 2026-1'!W:W,C94,'Planificación 2026-1'!E:E,"HUAURA",'Planificación 2026-1'!X:X,"PRESENCIAL"))</f>
        <v>0</v>
      </c>
      <c r="DS94" s="48">
        <f>SUMIFS('Planificación 2026-1'!R:R,'Planificación 2026-1'!W:W,C94,'Planificación 2026-1'!E:E,"PRINCIPAL",'Planificación 2026-1'!X:X,"VIRTUAL",'Planificación 2026-1'!H:H,"&gt;2")</f>
        <v>5</v>
      </c>
      <c r="DT94" s="48">
        <f>SUMIFS('Planificación 2026-1'!R:R,'Planificación 2026-1'!W:W,C94,'Planificación 2026-1'!E:E,"PRINCIPAL",'Planificación 2026-1'!X:X,"&lt;&gt;VIRTUAL",'Planificación 2026-1'!H:H,"&gt;2")</f>
        <v>0</v>
      </c>
      <c r="DU94" s="48">
        <f>SUMIFS('Planificación 2026-1'!R:R,'Planificación 2026-1'!W:W,C94,'Planificación 2026-1'!E:E,"SUNAMPE",'Planificación 2026-1'!X:X,"VIRTUAL",'Planificación 2026-1'!H:H,"&gt;2")</f>
        <v>0</v>
      </c>
      <c r="DV94" s="48">
        <f>SUMIFS('Planificación 2026-1'!R:R,'Planificación 2026-1'!W:W,C94,'Planificación 2026-1'!E:E,"SUNAMPE",'Planificación 2026-1'!X:X,"&lt;&gt;VIRTUAL",'Planificación 2026-1'!H:H,"&gt;2")</f>
        <v>0</v>
      </c>
      <c r="DW94" s="48">
        <f>SUMIFS('Planificación 2026-1'!R:R,'Planificación 2026-1'!W:W,C94,'Planificación 2026-1'!E:E,"FILIAL",'Planificación 2026-1'!X:X,"VIRTUAL",'Planificación 2026-1'!H:H,"&gt;2")</f>
        <v>4</v>
      </c>
      <c r="DX94" s="48">
        <f>SUMIFS('Planificación 2026-1'!R:R,'Planificación 2026-1'!W:W,C94,'Planificación 2026-1'!E:E,"FILIAL",'Planificación 2026-1'!X:X,"&lt;&gt;VIRTUAL",'Planificación 2026-1'!H:H,"&gt;2")</f>
        <v>0</v>
      </c>
      <c r="DY94" s="48">
        <f>SUMIFS('Planificación 2026-1'!R:R,'Planificación 2026-1'!W:W,C94,'Planificación 2026-1'!E:E,"PORUMA",'Planificación 2026-1'!X:X,"VIRTUAL",'Planificación 2026-1'!H:H,"&gt;2")</f>
        <v>0</v>
      </c>
      <c r="DZ94" s="48">
        <f>SUMIFS('Planificación 2026-1'!R:R,'Planificación 2026-1'!W:W,C94,'Planificación 2026-1'!E:E,"PORUMA",'Planificación 2026-1'!X:X,"&lt;&gt;VIRTUAL",'Planificación 2026-1'!H:H,"&gt;2")</f>
        <v>0</v>
      </c>
      <c r="EA94" s="48">
        <f>SUMIFS('Planificación 2026-1'!R:R,'Planificación 2026-1'!W:W,C94,'Planificación 2026-1'!E:E,"HUAURA",'Planificación 2026-1'!X:X,"VIRTUAL",'Planificación 2026-1'!H:H,"&gt;2")</f>
        <v>4</v>
      </c>
      <c r="EB94" s="48">
        <f>SUMIFS('Planificación 2026-1'!R:R,'Planificación 2026-1'!W:W,C94,'Planificación 2026-1'!E:E,"HUAURA",'Planificación 2026-1'!X:X,"&lt;&gt;VIRTUAL",'Planificación 2026-1'!H:H,"&gt;2")</f>
        <v>0</v>
      </c>
      <c r="EC94" s="48">
        <f>SUMIFS('Planificación 2026-1'!R:R,'Planificación 2026-1'!W:W,C94,'Planificación 2026-1'!E:E,"PRINCIPAL",'Planificación 2026-1'!X:X,"VIRTUAL",'Planificación 2026-1'!H:H,"&lt;3")</f>
        <v>0</v>
      </c>
      <c r="ED94" s="48">
        <f>SUMIFS('Planificación 2026-1'!R:R,'Planificación 2026-1'!W:W,C94,'Planificación 2026-1'!E:E,"PRINCIPAL",'Planificación 2026-1'!X:X,"&lt;&gt;VIRTUAL",'Planificación 2026-1'!H:H,"&lt;3")</f>
        <v>0</v>
      </c>
      <c r="EE94" s="48">
        <f>SUMIFS('Planificación 2026-1'!R:R,'Planificación 2026-1'!W:W,C94,'Planificación 2026-1'!E:E,"SUNAMPE",'Planificación 2026-1'!X:X,"VIRTUAL",'Planificación 2026-1'!H:H,"&lt;3")</f>
        <v>0</v>
      </c>
      <c r="EF94" s="48">
        <f>SUMIFS('Planificación 2026-1'!R:R,'Planificación 2026-1'!W:W,C94,'Planificación 2026-1'!E:E,"SUNAMPE",'Planificación 2026-1'!X:X,"&lt;&gt;VIRTUAL",'Planificación 2026-1'!H:H,"&lt;3")</f>
        <v>0</v>
      </c>
      <c r="EG94" s="48">
        <f>SUMIFS('Planificación 2026-1'!R:R,'Planificación 2026-1'!W:W,C94,'Planificación 2026-1'!E:E,"FILIAL",'Planificación 2026-1'!X:X,"VIRTUAL",'Planificación 2026-1'!H:H,"&lt;3")</f>
        <v>0</v>
      </c>
      <c r="EH94" s="48">
        <f>SUMIFS('Planificación 2026-1'!R:R,'Planificación 2026-1'!W:W,C94,'Planificación 2026-1'!E:E,"FILIAL",'Planificación 2026-1'!X:X,"&lt;&gt;VIRTUAL",'Planificación 2026-1'!H:H,"&lt;3")</f>
        <v>0</v>
      </c>
      <c r="EI94" s="48">
        <f>SUMIFS('Planificación 2026-1'!R:R,'Planificación 2026-1'!W:W,C94,'Planificación 2026-1'!E:E,"PORUMA",'Planificación 2026-1'!X:X,"VIRTUAL",'Planificación 2026-1'!H:H,"&lt;3")</f>
        <v>0</v>
      </c>
      <c r="EJ94" s="48">
        <f>SUMIFS('Planificación 2026-1'!R:R,'Planificación 2026-1'!W:W,C94,'Planificación 2026-1'!E:E,"PORUMA",'Planificación 2026-1'!X:X,"&lt;&gt;VIRTUAL",'Planificación 2026-1'!H:H,"&lt;3")</f>
        <v>0</v>
      </c>
      <c r="EK94" s="48">
        <f>SUMIFS('Planificación 2026-1'!R:R,'Planificación 2026-1'!W:W,C94,'Planificación 2026-1'!E:E,"HUAURA",'Planificación 2026-1'!X:X,"VIRTUAL",'Planificación 2026-1'!H:H,"&lt;3")</f>
        <v>0</v>
      </c>
      <c r="EL94" s="48">
        <f>SUMIFS('Planificación 2026-1'!R:R,'Planificación 2026-1'!W:W,C94,'Planificación 2026-1'!E:E,"HUAURA",'Planificación 2026-1'!X:X,"&lt;&gt;VIRTUAL",'Planificación 2026-1'!H:H,"&lt;3")</f>
        <v>0</v>
      </c>
      <c r="EM94" s="48">
        <f t="shared" si="22"/>
        <v>4</v>
      </c>
      <c r="EN94" s="48">
        <f t="shared" si="23"/>
        <v>4</v>
      </c>
      <c r="EO94" s="48">
        <f t="shared" si="24"/>
        <v>0</v>
      </c>
      <c r="EP94" s="48">
        <f t="shared" si="25"/>
        <v>5</v>
      </c>
      <c r="EQ94" s="48">
        <f t="shared" si="26"/>
        <v>0</v>
      </c>
      <c r="ER94" s="48"/>
      <c r="ES94" s="48">
        <f t="shared" si="27"/>
        <v>13</v>
      </c>
      <c r="ET94" s="48">
        <f t="shared" si="28"/>
        <v>0</v>
      </c>
      <c r="EU94" s="48" t="b">
        <f t="shared" si="29"/>
        <v>1</v>
      </c>
      <c r="EV94" s="48" t="str">
        <f t="shared" si="30"/>
        <v/>
      </c>
      <c r="EW94" s="48" t="str">
        <f t="shared" si="31"/>
        <v>VIRTUAL</v>
      </c>
    </row>
    <row r="95" spans="1:153" x14ac:dyDescent="0.3">
      <c r="A95" s="53"/>
      <c r="B95" s="383">
        <v>92</v>
      </c>
      <c r="C95" s="107" t="s">
        <v>102</v>
      </c>
      <c r="D95" s="82">
        <f>SUMIF('Planificación 2026-1'!W:W,C95,'Planificación 2026-1'!R:R)</f>
        <v>11</v>
      </c>
      <c r="E95" s="384" t="s">
        <v>319</v>
      </c>
      <c r="F95" s="107" t="s">
        <v>430</v>
      </c>
      <c r="G95" s="107" t="s">
        <v>276</v>
      </c>
      <c r="H95" s="107" t="s">
        <v>434</v>
      </c>
      <c r="I95" s="77" t="str">
        <f>IF(SUM(COUNTIFS('Planificación 2026-1'!E:E,"PRINCIPAL",'Planificación 2026-1'!W:W,C95,'Planificación 2026-1'!G:G,"AF"))&gt;0,"P01"," ")</f>
        <v xml:space="preserve"> </v>
      </c>
      <c r="J95" s="78" t="str">
        <f>IF(SUM(COUNTIFS('Planificación 2026-1'!E:E,"PRINCIPAL",'Planificación 2026-1'!W:W,C95,'Planificación 2026-1'!G:G,"EN"))&gt;0,"P02"," ")</f>
        <v xml:space="preserve"> </v>
      </c>
      <c r="K95" s="78" t="str">
        <f>IF(SUM(COUNTIFS('Planificación 2026-1'!E:E,"PRINCIPAL",'Planificación 2026-1'!W:W,C95,'Planificación 2026-1'!G:G,"IS"))&gt;0,"P03"," ")</f>
        <v xml:space="preserve"> </v>
      </c>
      <c r="L95" s="78" t="str">
        <f>IF(SUM(COUNTIFS('Planificación 2026-1'!E:E,"PRINCIPAL",'Planificación 2026-1'!W:W,C95,'Planificación 2026-1'!G:G,"PS"))&gt;0,"P04"," ")</f>
        <v xml:space="preserve"> </v>
      </c>
      <c r="M95" s="78"/>
      <c r="N95" s="78" t="str">
        <f>IF(SUM(COUNTIFS('Planificación 2026-1'!E:E,"PRINCIPAL",'Planificación 2026-1'!W:W,C95,'Planificación 2026-1'!G:G,"IN"))&gt;0,"P06"," ")</f>
        <v xml:space="preserve"> </v>
      </c>
      <c r="O95" s="78" t="str">
        <f>IF(SUM(COUNTIFS('Planificación 2026-1'!E:E,"PRINCIPAL",'Planificación 2026-1'!W:W,C95,'Planificación 2026-1'!G:G,"CA"))&gt;0,"P07"," ")</f>
        <v xml:space="preserve"> </v>
      </c>
      <c r="P95" s="78" t="str">
        <f>IF(SUM(COUNTIFS('Planificación 2026-1'!E:E,"PRINCIPAL",'Planificación 2026-1'!W:W,C95,'Planificación 2026-1'!G:G,"DE"))&gt;0,"P08"," ")</f>
        <v xml:space="preserve"> </v>
      </c>
      <c r="Q95" s="78" t="str">
        <f>IF(SUM(COUNTIFS('Planificación 2026-1'!E:E,"PRINCIPAL",'Planificación 2026-1'!W:W,C95,'Planificación 2026-1'!G:G,"OB"))&gt;0,"P09"," ")</f>
        <v xml:space="preserve"> </v>
      </c>
      <c r="R95" s="78" t="str">
        <f>IF(SUM(COUNTIFS('Planificación 2026-1'!E:E,"PRINCIPAL",'Planificación 2026-1'!W:W,C95,'Planificación 2026-1'!G:G,"MH"))&gt;0,"P31"," ")</f>
        <v xml:space="preserve"> </v>
      </c>
      <c r="S95" s="78" t="str">
        <f>IF(SUM(COUNTIFS('Planificación 2026-1'!E:E,"PRINCIPAL",'Planificación 2026-1'!W:W,C95,'Planificación 2026-1'!G:G,"IC"))&gt;0,"P32"," ")</f>
        <v xml:space="preserve"> </v>
      </c>
      <c r="T95" s="78" t="str">
        <f>IF(SUM(COUNTIFS('Planificación 2026-1'!E:E,"PRINCIPAL",'Planificación 2026-1'!W:W,C95,'Planificación 2026-1'!G:G,"AR"))&gt;0,"P34"," ")</f>
        <v xml:space="preserve"> </v>
      </c>
      <c r="U95" s="78" t="str">
        <f>IF(SUM(COUNTIFS('Planificación 2026-1'!E:E,"PRINCIPAL",'Planificación 2026-1'!W:W,C95,'Planificación 2026-1'!G:G,"T1"))&gt;0,"P35"," ")</f>
        <v xml:space="preserve"> </v>
      </c>
      <c r="V95" s="78" t="str">
        <f>IF(SUM(COUNTIFS('Planificación 2026-1'!E:E,"PRINCIPAL",'Planificación 2026-1'!W:W,C95,'Planificación 2026-1'!G:G,"T3"))&gt;0,"P36"," ")</f>
        <v xml:space="preserve"> </v>
      </c>
      <c r="W95" s="78" t="str">
        <f>IF(SUM(COUNTIFS('Planificación 2026-1'!E:E,"PRINCIPAL",'Planificación 2026-1'!W:W,C95,'Planificación 2026-1'!G:G,"T2"))&gt;0,"P37"," ")</f>
        <v xml:space="preserve"> </v>
      </c>
      <c r="X95" s="78" t="str">
        <f>IF(SUM(COUNTIFS('Planificación 2026-1'!E:E,"PRINCIPAL",'Planificación 2026-1'!W:W,C95,'Planificación 2026-1'!G:G,"AE"))&gt;0,"P38"," ")</f>
        <v xml:space="preserve"> </v>
      </c>
      <c r="Y95" s="78" t="str">
        <f>IF(SUM(COUNTIFS('Planificación 2026-1'!E:E,"PRINCIPAL",'Planificación 2026-1'!W:W,C95,'Planificación 2026-1'!G:G,"T4"))&gt;0,"P55"," ")</f>
        <v xml:space="preserve"> </v>
      </c>
      <c r="Z95" s="78" t="str">
        <f>IF(SUM(COUNTIFS('Planificación 2026-1'!E:E,"FILIAL",'Planificación 2026-1'!W:W,C95,'Planificación 2026-1'!G:G,"AF"))&gt;0," P01"," ")</f>
        <v xml:space="preserve"> </v>
      </c>
      <c r="AA95" s="78" t="str">
        <f>IF(SUM(COUNTIFS('Planificación 2026-1'!E:E,"FILIAL",'Planificación 2026-1'!W:W,C95,'Planificación 2026-1'!G:G,"EN"))&gt;0,"P02"," ")</f>
        <v xml:space="preserve"> </v>
      </c>
      <c r="AB95" s="78" t="str">
        <f>IF(SUM(COUNTIFS('Planificación 2026-1'!E:E,"FILIAL",'Planificación 2026-1'!W:W,C95,'Planificación 2026-1'!G:G,"IS"))&gt;0,"P03"," ")</f>
        <v xml:space="preserve"> </v>
      </c>
      <c r="AC95" s="78" t="str">
        <f>IF(SUM(COUNTIFS('Planificación 2026-1'!E:E,"FILIAL",'Planificación 2026-1'!W:W,C95,'Planificación 2026-1'!G:G,"PS"))&gt;0,"P04"," ")</f>
        <v>P04</v>
      </c>
      <c r="AD95" s="78"/>
      <c r="AE95" s="78" t="str">
        <f>IF(SUM(COUNTIFS('Planificación 2026-1'!E:E,"FILIAL",'Planificación 2026-1'!W:W,C95,'Planificación 2026-1'!G:G,"IN"))&gt;0,"P06"," ")</f>
        <v xml:space="preserve"> </v>
      </c>
      <c r="AF95" s="78" t="str">
        <f>IF(SUM(COUNTIFS('Planificación 2026-1'!E:E,"FILIAL",'Planificación 2026-1'!W:W,C95,'Planificación 2026-1'!G:G,"CA"))&gt;0,"P07"," ")</f>
        <v xml:space="preserve"> </v>
      </c>
      <c r="AG95" s="78" t="str">
        <f>IF(SUM(COUNTIFS('Planificación 2026-1'!E:E,"FILIAL",'Planificación 2026-1'!W:W,C95,'Planificación 2026-1'!G:G,"DE"))&gt;0,"P08"," ")</f>
        <v xml:space="preserve"> </v>
      </c>
      <c r="AH95" s="78" t="str">
        <f>IF(SUM(COUNTIFS('Planificación 2026-1'!E:E,"FILIAL",'Planificación 2026-1'!W:W,C95,'Planificación 2026-1'!G:G,"OB"))&gt;0,"P09"," ")</f>
        <v xml:space="preserve"> </v>
      </c>
      <c r="AI95" s="78" t="str">
        <f>IF(SUM(COUNTIFS('Planificación 2026-1'!E:E,"FILIAL",'Planificación 2026-1'!W:W,C95,'Planificación 2026-1'!G:G,"MH"))&gt;0,"P31"," ")</f>
        <v xml:space="preserve"> </v>
      </c>
      <c r="AJ95" s="78" t="str">
        <f>IF(SUM(COUNTIFS('Planificación 2026-1'!E:E,"FILIAL",'Planificación 2026-1'!W:W,C95,'Planificación 2026-1'!G:G,"IC"))&gt;0,"P32"," ")</f>
        <v xml:space="preserve"> </v>
      </c>
      <c r="AK95" s="78" t="str">
        <f>IF(SUM(COUNTIFS('Planificación 2026-1'!E:E,"FILIAL",'Planificación 2026-1'!W:W,C95,'Planificación 2026-1'!G:G,"AR"))&gt;0,"P34"," ")</f>
        <v xml:space="preserve"> </v>
      </c>
      <c r="AL95" s="78" t="str">
        <f>IF(SUM(COUNTIFS('Planificación 2026-1'!E:E,"FILIAL",'Planificación 2026-1'!W:W,C95,'Planificación 2026-1'!G:G,"T1"))&gt;0,"P35"," ")</f>
        <v xml:space="preserve"> </v>
      </c>
      <c r="AM95" s="78" t="str">
        <f>IF(SUM(COUNTIFS('Planificación 2026-1'!E:E,"FILIAL",'Planificación 2026-1'!W:W,C95,'Planificación 2026-1'!G:G,"T3"))&gt;0,"P36"," ")</f>
        <v xml:space="preserve"> </v>
      </c>
      <c r="AN95" s="78" t="str">
        <f>IF(SUM(COUNTIFS('Planificación 2026-1'!E:E,"FILIAL",'Planificación 2026-1'!W:W,C95,'Planificación 2026-1'!G:G,"T2"))&gt;0,"P37"," ")</f>
        <v xml:space="preserve"> </v>
      </c>
      <c r="AO95" s="78" t="str">
        <f>IF(SUM(COUNTIFS('Planificación 2026-1'!E:E,"FILIAL",'Planificación 2026-1'!W:W,C95,'Planificación 2026-1'!G:G,"AE"))&gt;0,"P38"," ")</f>
        <v xml:space="preserve"> </v>
      </c>
      <c r="AP95" s="78" t="str">
        <f>IF(SUM(COUNTIFS('Planificación 2026-1'!E:E,"FILIAL",'Planificación 2026-1'!W:W,C95,'Planificación 2026-1'!G:G,"T4"))&gt;0,"P55"," ")</f>
        <v xml:space="preserve"> </v>
      </c>
      <c r="AQ95" s="78" t="str">
        <f>IF(SUM(COUNTIFS('Planificación 2026-1'!E:E,"SUNAMPE",'Planificación 2026-1'!W:W,C95,'Planificación 2026-1'!G:G,"AF"))&gt;0," P01"," ")</f>
        <v xml:space="preserve"> </v>
      </c>
      <c r="AR95" s="78" t="str">
        <f>IF(SUM(COUNTIFS('Planificación 2026-1'!E:E,"SUNAMPE",'Planificación 2026-1'!W:W,C95,'Planificación 2026-1'!G:G,"EN"))&gt;0,"P02"," ")</f>
        <v xml:space="preserve"> </v>
      </c>
      <c r="AS95" s="78" t="str">
        <f>IF(SUM(COUNTIFS('Planificación 2026-1'!E:E,"SUNAMPE",'Planificación 2026-1'!W:W,C95,'Planificación 2026-1'!G:G,"IS"))&gt;0,"P03"," ")</f>
        <v xml:space="preserve"> </v>
      </c>
      <c r="AT95" s="78" t="str">
        <f>IF(SUM(COUNTIFS('Planificación 2026-1'!E:E,"SUNAMPE",'Planificación 2026-1'!W:W,C95,'Planificación 2026-1'!G:G,"PS"))&gt;0,"P04"," ")</f>
        <v xml:space="preserve"> </v>
      </c>
      <c r="AU95" s="78"/>
      <c r="AV95" s="78" t="str">
        <f>IF(SUM(COUNTIFS('Planificación 2026-1'!E:E,"SUNAMPE",'Planificación 2026-1'!W:W,C95,'Planificación 2026-1'!G:G,"IN"))&gt;0,"P06"," ")</f>
        <v xml:space="preserve"> </v>
      </c>
      <c r="AW95" s="78" t="str">
        <f>IF(SUM(COUNTIFS('Planificación 2026-1'!E:E,"SUNAMPE",'Planificación 2026-1'!W:W,C95,'Planificación 2026-1'!G:G,"CA"))&gt;0,"P07"," ")</f>
        <v xml:space="preserve"> </v>
      </c>
      <c r="AX95" s="78" t="str">
        <f>IF(SUM(COUNTIFS('Planificación 2026-1'!E:E,"SUNAMPE",'Planificación 2026-1'!W:W,C95,'Planificación 2026-1'!G:G,"DE"))&gt;0,"P08"," ")</f>
        <v xml:space="preserve"> </v>
      </c>
      <c r="AY95" s="78" t="str">
        <f>IF(SUM(COUNTIFS('Planificación 2026-1'!E:E,"SUNAMPE",'Planificación 2026-1'!W:W,C95,'Planificación 2026-1'!G:G,"OB"))&gt;0,"P09"," ")</f>
        <v xml:space="preserve"> </v>
      </c>
      <c r="AZ95" s="78" t="str">
        <f>IF(SUM(COUNTIFS('Planificación 2026-1'!E:E,"SUNAMPE",'Planificación 2026-1'!W:W,C95,'Planificación 2026-1'!G:G,"MH"))&gt;0,"P31"," ")</f>
        <v xml:space="preserve"> </v>
      </c>
      <c r="BA95" s="78" t="str">
        <f>IF(SUM(COUNTIFS('Planificación 2026-1'!E:E,"SUNAMPE",'Planificación 2026-1'!W:W,C95,'Planificación 2026-1'!G:G,"IC"))&gt;0,"P32"," ")</f>
        <v xml:space="preserve"> </v>
      </c>
      <c r="BB95" s="78" t="str">
        <f>IF(SUM(COUNTIFS('Planificación 2026-1'!E:E,"SUNAMPE",'Planificación 2026-1'!W:W,C95,'Planificación 2026-1'!G:G,"AR"))&gt;0,"P34"," ")</f>
        <v xml:space="preserve"> </v>
      </c>
      <c r="BC95" s="78" t="str">
        <f>IF(SUM(COUNTIFS('Planificación 2026-1'!E:E,"SUNAMPE",'Planificación 2026-1'!W:W,C95,'Planificación 2026-1'!G:G,"T1"))&gt;0,"P35"," ")</f>
        <v xml:space="preserve"> </v>
      </c>
      <c r="BD95" s="78" t="str">
        <f>IF(SUM(COUNTIFS('Planificación 2026-1'!E:E,"SUNAMPE",'Planificación 2026-1'!W:W,C95,'Planificación 2026-1'!G:G,"T3"))&gt;0,"P36"," ")</f>
        <v xml:space="preserve"> </v>
      </c>
      <c r="BE95" s="78" t="str">
        <f>IF(SUM(COUNTIFS('Planificación 2026-1'!E:E,"SUNAMPE",'Planificación 2026-1'!W:W,C95,'Planificación 2026-1'!G:G,"T2"))&gt;0,"P37"," ")</f>
        <v xml:space="preserve"> </v>
      </c>
      <c r="BF95" s="78" t="str">
        <f>IF(SUM(COUNTIFS('Planificación 2026-1'!E:E,"SUNAMPE",'Planificación 2026-1'!W:W,C95,'Planificación 2026-1'!G:G,"AE"))&gt;0,"P38"," ")</f>
        <v xml:space="preserve"> </v>
      </c>
      <c r="BG95" s="78" t="str">
        <f>IF(SUM(COUNTIFS('Planificación 2026-1'!E:E,"SUNAMPE",'Planificación 2026-1'!W:W,C95,'Planificación 2026-1'!G:G,"T4"))&gt;0,"P55"," ")</f>
        <v xml:space="preserve"> </v>
      </c>
      <c r="BH95" s="78" t="str">
        <f>IF(SUM(COUNTIFS('Planificación 2026-1'!E:E,"HUAURA",'Planificación 2026-1'!W:W,C95,'Planificación 2026-1'!G:G,"AF"))&gt;0," P01"," ")</f>
        <v xml:space="preserve"> </v>
      </c>
      <c r="BI95" s="78" t="str">
        <f>IF(SUM(COUNTIFS('Planificación 2026-1'!E:E,"HUAURA",'Planificación 2026-1'!W:W,C95,'Planificación 2026-1'!G:G,"EN"))&gt;0,"P02"," ")</f>
        <v xml:space="preserve"> </v>
      </c>
      <c r="BJ95" s="78" t="str">
        <f>IF(SUM(COUNTIFS('Planificación 2026-1'!E:E,"HUAURA",'Planificación 2026-1'!W:W,C95,'Planificación 2026-1'!G:G,"IS"))&gt;0,"P03"," ")</f>
        <v xml:space="preserve"> </v>
      </c>
      <c r="BK95" s="78" t="str">
        <f>IF(SUM(COUNTIFS('Planificación 2026-1'!E:E,"HUAURA",'Planificación 2026-1'!W:W,C95,'Planificación 2026-1'!G:G,"PS"))&gt;0,"P04"," ")</f>
        <v xml:space="preserve"> </v>
      </c>
      <c r="BL95" s="78"/>
      <c r="BM95" s="78" t="str">
        <f>IF(SUM(COUNTIFS('Planificación 2026-1'!E:E,"HUAURA",'Planificación 2026-1'!W:W,C95,'Planificación 2026-1'!G:G,"IN"))&gt;0,"P06"," ")</f>
        <v xml:space="preserve"> </v>
      </c>
      <c r="BN95" s="78" t="str">
        <f>IF(SUM(COUNTIFS('Planificación 2026-1'!E:E,"HUAURA",'Planificación 2026-1'!W:W,C95,'Planificación 2026-1'!G:G,"CA"))&gt;0,"P07"," ")</f>
        <v xml:space="preserve"> </v>
      </c>
      <c r="BO95" s="78" t="str">
        <f>IF(SUM(COUNTIFS('Planificación 2026-1'!E:E,"HUAURA",'Planificación 2026-1'!W:W,C95,'Planificación 2026-1'!G:G,"DE"))&gt;0,"P08"," ")</f>
        <v xml:space="preserve"> </v>
      </c>
      <c r="BP95" s="78" t="str">
        <f>IF(SUM(COUNTIFS('Planificación 2026-1'!E:E,"HUAURA",'Planificación 2026-1'!W:W,C95,'Planificación 2026-1'!G:G,"OB"))&gt;0,"P09"," ")</f>
        <v xml:space="preserve"> </v>
      </c>
      <c r="BQ95" s="78" t="str">
        <f>IF(SUM(COUNTIFS('Planificación 2026-1'!E:E,"HUAURA",'Planificación 2026-1'!W:W,C95,'Planificación 2026-1'!G:G,"MH"))&gt;0,"P31"," ")</f>
        <v xml:space="preserve"> </v>
      </c>
      <c r="BR95" s="78" t="str">
        <f>IF(SUM(COUNTIFS('Planificación 2026-1'!E:E,"HUAURA",'Planificación 2026-1'!W:W,C95,'Planificación 2026-1'!G:G,"IC"))&gt;0,"P32"," ")</f>
        <v xml:space="preserve"> </v>
      </c>
      <c r="BS95" s="78" t="str">
        <f>IF(SUM(COUNTIFS('Planificación 2026-1'!E:E,"HUAURA",'Planificación 2026-1'!W:W,C95,'Planificación 2026-1'!G:G,"AR"))&gt;0,"P34"," ")</f>
        <v xml:space="preserve"> </v>
      </c>
      <c r="BT95" s="78" t="str">
        <f>IF(SUM(COUNTIFS('Planificación 2026-1'!E:E,"HUAURA",'Planificación 2026-1'!W:W,C95,'Planificación 2026-1'!G:G,"T1"))&gt;0,"P35"," ")</f>
        <v xml:space="preserve"> </v>
      </c>
      <c r="BU95" s="78" t="str">
        <f>IF(SUM(COUNTIFS('Planificación 2026-1'!E:E,"HUAURA",'Planificación 2026-1'!W:W,C95,'Planificación 2026-1'!G:G,"T3"))&gt;0,"P36"," ")</f>
        <v xml:space="preserve"> </v>
      </c>
      <c r="BV95" s="78" t="str">
        <f>IF(SUM(COUNTIFS('Planificación 2026-1'!E:E,"HUAURA",'Planificación 2026-1'!W:W,C95,'Planificación 2026-1'!G:G,"T2"))&gt;0,"P37"," ")</f>
        <v xml:space="preserve"> </v>
      </c>
      <c r="BW95" s="78" t="str">
        <f>IF(SUM(COUNTIFS('Planificación 2026-1'!E:E,"HUAURA",'Planificación 2026-1'!W:W,C95,'Planificación 2026-1'!G:G,"AE"))&gt;0,"P38"," ")</f>
        <v xml:space="preserve"> </v>
      </c>
      <c r="BX95" s="78" t="str">
        <f>IF(SUM(COUNTIFS('Planificación 2026-1'!E:E,"HUAURA",'Planificación 2026-1'!W:W,C95,'Planificación 2026-1'!G:G,"T4"))&gt;0,"P55"," ")</f>
        <v xml:space="preserve"> </v>
      </c>
      <c r="BY95" s="79">
        <f>SUMIFS('Planificación 2026-1'!R:R,'Planificación 2026-1'!W:W,C95,'Planificación 2026-1'!G:G,"AF",'Planificación 2026-1'!H:H,"&gt;2")</f>
        <v>0</v>
      </c>
      <c r="BZ95" s="79">
        <f>SUMIFS('Planificación 2026-1'!R:R,'Planificación 2026-1'!W:W,C95,'Planificación 2026-1'!G:G,"EN",'Planificación 2026-1'!H:H,"&gt;2")</f>
        <v>0</v>
      </c>
      <c r="CA95" s="79">
        <f>SUMIFS('Planificación 2026-1'!R:R,'Planificación 2026-1'!W:W,C95,'Planificación 2026-1'!G:G,"IS",'Planificación 2026-1'!H:H,"&gt;2")</f>
        <v>0</v>
      </c>
      <c r="CB95" s="79">
        <f>SUMIFS('Planificación 2026-1'!R:R,'Planificación 2026-1'!W:W,C95,'Planificación 2026-1'!G:G,"PS",'Planificación 2026-1'!H:H,"&gt;2")</f>
        <v>11</v>
      </c>
      <c r="CC95" s="79">
        <f>SUMIFS('Planificación 2026-1'!R:R,'Planificación 2026-1'!W:W,C95,'Planificación 2026-1'!G:G,"IN",'Planificación 2026-1'!H:H,"&gt;2")</f>
        <v>0</v>
      </c>
      <c r="CD95" s="79">
        <f>SUMIFS('Planificación 2026-1'!R:R,'Planificación 2026-1'!W:W,C95,'Planificación 2026-1'!G:G,"CA",'Planificación 2026-1'!H:H,"&gt;2")</f>
        <v>0</v>
      </c>
      <c r="CE95" s="79">
        <f>SUMIFS('Planificación 2026-1'!R:R,'Planificación 2026-1'!W:W,C95,'Planificación 2026-1'!G:G,"DE",'Planificación 2026-1'!H:H,"&gt;2")</f>
        <v>0</v>
      </c>
      <c r="CF95" s="79">
        <f>SUMIFS('Planificación 2026-1'!R:R,'Planificación 2026-1'!W:W,C95,'Planificación 2026-1'!G:G,"OB",'Planificación 2026-1'!H:H,"&gt;2")</f>
        <v>0</v>
      </c>
      <c r="CG95" s="79">
        <f>SUMIFS('Planificación 2026-1'!R:R,'Planificación 2026-1'!W:W,C95,'Planificación 2026-1'!G:G,"MH",'Planificación 2026-1'!H:H,"&gt;2")</f>
        <v>0</v>
      </c>
      <c r="CH95" s="79">
        <f>SUMIFS('Planificación 2026-1'!R:R,'Planificación 2026-1'!W:W,C95,'Planificación 2026-1'!G:G,"IC",'Planificación 2026-1'!H:H,"&gt;2")</f>
        <v>0</v>
      </c>
      <c r="CI95" s="79">
        <f>SUMIFS('Planificación 2026-1'!R:R,'Planificación 2026-1'!W:W,C95,'Planificación 2026-1'!G:G,"AR",'Planificación 2026-1'!H:H,"&gt;2")</f>
        <v>0</v>
      </c>
      <c r="CJ95" s="79">
        <f>SUMIFS('Planificación 2026-1'!R:R,'Planificación 2026-1'!W:W,C95,'Planificación 2026-1'!G:G,"T1",'Planificación 2026-1'!H:H,"&gt;2")</f>
        <v>0</v>
      </c>
      <c r="CK95" s="79">
        <f>SUMIFS('Planificación 2026-1'!R:R,'Planificación 2026-1'!W:W,C95,'Planificación 2026-1'!G:G,"T3",'Planificación 2026-1'!H:H,"&gt;2")</f>
        <v>0</v>
      </c>
      <c r="CL95" s="79">
        <f>SUMIFS('Planificación 2026-1'!R:R,'Planificación 2026-1'!W:W,C95,'Planificación 2026-1'!G:G,"T2",'Planificación 2026-1'!H:H,"&gt;2")</f>
        <v>0</v>
      </c>
      <c r="CM95" s="79">
        <f>SUMIFS('Planificación 2026-1'!R:R,'Planificación 2026-1'!W:W,C95,'Planificación 2026-1'!G:G,"AE",'Planificación 2026-1'!H:H,"&gt;2")</f>
        <v>0</v>
      </c>
      <c r="CN95" s="79">
        <f>SUMIFS('Planificación 2026-1'!R:R,'Planificación 2026-1'!W:W,C95,'Planificación 2026-1'!G:G,"T4",'Planificación 2026-1'!H:H,"&gt;2")</f>
        <v>0</v>
      </c>
      <c r="CO95" s="79">
        <f>SUMIFS('Planificación 2026-1'!R:R,'Planificación 2026-1'!W:W,C95,'Planificación 2026-1'!G:G,"AF",'Planificación 2026-1'!H:H,"&lt;3")</f>
        <v>0</v>
      </c>
      <c r="CP95" s="79">
        <f>SUMIFS('Planificación 2026-1'!R:R,'Planificación 2026-1'!W:W,C95,'Planificación 2026-1'!G:G,"EN",'Planificación 2026-1'!H:H,"&lt;3")</f>
        <v>0</v>
      </c>
      <c r="CQ95" s="79">
        <f>SUMIFS('Planificación 2026-1'!R:R,'Planificación 2026-1'!W:W,C95,'Planificación 2026-1'!G:G,"IS",'Planificación 2026-1'!H:H,"&lt;3")</f>
        <v>0</v>
      </c>
      <c r="CR95" s="79">
        <f>SUMIFS('Planificación 2026-1'!R:R,'Planificación 2026-1'!W:W,C95,'Planificación 2026-1'!G:G,"PS",'Planificación 2026-1'!H:H,"&lt;3")</f>
        <v>0</v>
      </c>
      <c r="CS95" s="79">
        <f>SUMIFS('Planificación 2026-1'!R:R,'Planificación 2026-1'!W:W,C95,'Planificación 2026-1'!G:G,"IN",'Planificación 2026-1'!H:H,"&lt;3")</f>
        <v>0</v>
      </c>
      <c r="CT95" s="79">
        <f>SUMIFS('Planificación 2026-1'!R:R,'Planificación 2026-1'!W:W,C95,'Planificación 2026-1'!G:G,"CA",'Planificación 2026-1'!H:H,"&lt;3")</f>
        <v>0</v>
      </c>
      <c r="CU95" s="79">
        <f>SUMIFS('Planificación 2026-1'!R:R,'Planificación 2026-1'!W:W,C95,'Planificación 2026-1'!G:G,"DE",'Planificación 2026-1'!H:H,"&lt;3")</f>
        <v>0</v>
      </c>
      <c r="CV95" s="79">
        <f>SUMIFS('Planificación 2026-1'!R:R,'Planificación 2026-1'!W:W,C95,'Planificación 2026-1'!G:G,"OB",'Planificación 2026-1'!H:H,"&lt;3")</f>
        <v>0</v>
      </c>
      <c r="CW95" s="79">
        <f>SUMIFS('Planificación 2026-1'!R:R,'Planificación 2026-1'!W:W,C95,'Planificación 2026-1'!G:G,"MH",'Planificación 2026-1'!H:H,"&lt;3")</f>
        <v>0</v>
      </c>
      <c r="CX95" s="79">
        <f>SUMIFS('Planificación 2026-1'!R:R,'Planificación 2026-1'!W:W,C95,'Planificación 2026-1'!G:G,"IC",'Planificación 2026-1'!H:H,"&lt;3")</f>
        <v>0</v>
      </c>
      <c r="CY95" s="79">
        <f>SUMIFS('Planificación 2026-1'!R:R,'Planificación 2026-1'!W:W,C95,'Planificación 2026-1'!G:G,"AR",'Planificación 2026-1'!H:H,"&lt;3")</f>
        <v>0</v>
      </c>
      <c r="CZ95" s="79">
        <f>SUMIFS('Planificación 2026-1'!R:R,'Planificación 2026-1'!W:W,C95,'Planificación 2026-1'!G:G,"T1",'Planificación 2026-1'!H:H,"&lt;3")</f>
        <v>0</v>
      </c>
      <c r="DA95" s="79">
        <f>SUMIFS('Planificación 2026-1'!R:R,'Planificación 2026-1'!W:W,C95,'Planificación 2026-1'!G:G,"T3",'Planificación 2026-1'!H:H,"&lt;3")</f>
        <v>0</v>
      </c>
      <c r="DB95" s="79">
        <f>SUMIFS('Planificación 2026-1'!R:R,'Planificación 2026-1'!W:W,C95,'Planificación 2026-1'!G:G,"T2",'Planificación 2026-1'!H:H,"&lt;3")</f>
        <v>0</v>
      </c>
      <c r="DC95" s="79">
        <f>SUMIFS('Planificación 2026-1'!R:R,'Planificación 2026-1'!W:W,C95,'Planificación 2026-1'!G:G,"AE",'Planificación 2026-1'!H:H,"&lt;3")</f>
        <v>0</v>
      </c>
      <c r="DD95" s="79">
        <f>SUMIFS('Planificación 2026-1'!R:R,'Planificación 2026-1'!W:W,C95,'Planificación 2026-1'!G:G,"T4",'Planificación 2026-1'!H:H,"&lt;3")</f>
        <v>0</v>
      </c>
      <c r="DE95" s="78" t="str">
        <f t="shared" si="18"/>
        <v/>
      </c>
      <c r="DF95" s="30">
        <f>IF(C95="","",SUMIFS('Planificación 2026-1'!R:R,'Planificación 2026-1'!W:W,C95,'Planificación 2026-1'!E:E,"PRINCIPAL",'Planificación 2026-1'!X:X,"VIRTUAL"))</f>
        <v>0</v>
      </c>
      <c r="DG95" s="30">
        <f>IF(C95="","",SUMIFS('Planificación 2026-1'!R:R,'Planificación 2026-1'!W:W,C95,'Planificación 2026-1'!E:E,"PRINCIPAL",'Planificación 2026-1'!X:X,"PRESENCIAL"))</f>
        <v>0</v>
      </c>
      <c r="DH95" s="30">
        <f>IF(C95="","",SUMIFS('Planificación 2026-1'!R:R,'Planificación 2026-1'!W:W,C95,'Planificación 2026-1'!E:E,"PRINCIPAL",'Planificación 2026-1'!X:X,"HIBRIDO PRESENCIAL"))</f>
        <v>0</v>
      </c>
      <c r="DI95" s="78" t="str">
        <f t="shared" si="19"/>
        <v>P04</v>
      </c>
      <c r="DJ95" s="78">
        <f>IF(C95="","",SUMIFS('Planificación 2026-1'!R:R,'Planificación 2026-1'!W:W,C95,'Planificación 2026-1'!E:E,"FILIAL",'Planificación 2026-1'!X:X,"VIRTUAL"))</f>
        <v>0</v>
      </c>
      <c r="DK95" s="80">
        <f>IF(C95="","",SUMIFS('Planificación 2026-1'!R:R,'Planificación 2026-1'!W:W,C95,'Planificación 2026-1'!E:E,"FILIAL",'Planificación 2026-1'!X:X,"PRESENCIAL"))</f>
        <v>11</v>
      </c>
      <c r="DL95" s="42">
        <f>IF(C95="","",SUMIFS('Planificación 2026-1'!R:R,'Planificación 2026-1'!W:W,C95,'Planificación 2026-1'!E:E,"FILIAL",'Planificación 2026-1'!X:X,"HIBRIDO PRESENCIAL"))</f>
        <v>0</v>
      </c>
      <c r="DM95" s="81" t="str">
        <f t="shared" si="20"/>
        <v/>
      </c>
      <c r="DN95" s="78">
        <f>IF(C95="","",SUMIFS('Planificación 2026-1'!R:R,'Planificación 2026-1'!W:W,C95,'Planificación 2026-1'!E:E,"SUNAMPE",'Planificación 2026-1'!X:X,"VIRTUAL"))</f>
        <v>0</v>
      </c>
      <c r="DO95" s="42">
        <f>IF(C95="","",SUMIFS('Planificación 2026-1'!R:R,'Planificación 2026-1'!W:W,C95,'Planificación 2026-1'!E:E,"SUNAMPE",'Planificación 2026-1'!X:X,"PRESENCIAL"))</f>
        <v>0</v>
      </c>
      <c r="DP95" s="81" t="str">
        <f t="shared" si="21"/>
        <v/>
      </c>
      <c r="DQ95" s="78">
        <f>IF(C95="","",SUMIFS('Planificación 2026-1'!R:R,'Planificación 2026-1'!W:W,C95,'Planificación 2026-1'!E:E,"HUAURA",'Planificación 2026-1'!X:X,"VIRTUAL"))</f>
        <v>0</v>
      </c>
      <c r="DR95" s="42">
        <f>IF(C95="","",SUMIFS('Planificación 2026-1'!R:R,'Planificación 2026-1'!W:W,C95,'Planificación 2026-1'!E:E,"HUAURA",'Planificación 2026-1'!X:X,"PRESENCIAL"))</f>
        <v>0</v>
      </c>
      <c r="DS95" s="48">
        <f>SUMIFS('Planificación 2026-1'!R:R,'Planificación 2026-1'!W:W,C95,'Planificación 2026-1'!E:E,"PRINCIPAL",'Planificación 2026-1'!X:X,"VIRTUAL",'Planificación 2026-1'!H:H,"&gt;2")</f>
        <v>0</v>
      </c>
      <c r="DT95" s="48">
        <f>SUMIFS('Planificación 2026-1'!R:R,'Planificación 2026-1'!W:W,C95,'Planificación 2026-1'!E:E,"PRINCIPAL",'Planificación 2026-1'!X:X,"&lt;&gt;VIRTUAL",'Planificación 2026-1'!H:H,"&gt;2")</f>
        <v>0</v>
      </c>
      <c r="DU95" s="48">
        <f>SUMIFS('Planificación 2026-1'!R:R,'Planificación 2026-1'!W:W,C95,'Planificación 2026-1'!E:E,"SUNAMPE",'Planificación 2026-1'!X:X,"VIRTUAL",'Planificación 2026-1'!H:H,"&gt;2")</f>
        <v>0</v>
      </c>
      <c r="DV95" s="48">
        <f>SUMIFS('Planificación 2026-1'!R:R,'Planificación 2026-1'!W:W,C95,'Planificación 2026-1'!E:E,"SUNAMPE",'Planificación 2026-1'!X:X,"&lt;&gt;VIRTUAL",'Planificación 2026-1'!H:H,"&gt;2")</f>
        <v>0</v>
      </c>
      <c r="DW95" s="48">
        <f>SUMIFS('Planificación 2026-1'!R:R,'Planificación 2026-1'!W:W,C95,'Planificación 2026-1'!E:E,"FILIAL",'Planificación 2026-1'!X:X,"VIRTUAL",'Planificación 2026-1'!H:H,"&gt;2")</f>
        <v>0</v>
      </c>
      <c r="DX95" s="48">
        <f>SUMIFS('Planificación 2026-1'!R:R,'Planificación 2026-1'!W:W,C95,'Planificación 2026-1'!E:E,"FILIAL",'Planificación 2026-1'!X:X,"&lt;&gt;VIRTUAL",'Planificación 2026-1'!H:H,"&gt;2")</f>
        <v>11</v>
      </c>
      <c r="DY95" s="48">
        <f>SUMIFS('Planificación 2026-1'!R:R,'Planificación 2026-1'!W:W,C95,'Planificación 2026-1'!E:E,"PORUMA",'Planificación 2026-1'!X:X,"VIRTUAL",'Planificación 2026-1'!H:H,"&gt;2")</f>
        <v>0</v>
      </c>
      <c r="DZ95" s="48">
        <f>SUMIFS('Planificación 2026-1'!R:R,'Planificación 2026-1'!W:W,C95,'Planificación 2026-1'!E:E,"PORUMA",'Planificación 2026-1'!X:X,"&lt;&gt;VIRTUAL",'Planificación 2026-1'!H:H,"&gt;2")</f>
        <v>0</v>
      </c>
      <c r="EA95" s="48">
        <f>SUMIFS('Planificación 2026-1'!R:R,'Planificación 2026-1'!W:W,C95,'Planificación 2026-1'!E:E,"HUAURA",'Planificación 2026-1'!X:X,"VIRTUAL",'Planificación 2026-1'!H:H,"&gt;2")</f>
        <v>0</v>
      </c>
      <c r="EB95" s="48">
        <f>SUMIFS('Planificación 2026-1'!R:R,'Planificación 2026-1'!W:W,C95,'Planificación 2026-1'!E:E,"HUAURA",'Planificación 2026-1'!X:X,"&lt;&gt;VIRTUAL",'Planificación 2026-1'!H:H,"&gt;2")</f>
        <v>0</v>
      </c>
      <c r="EC95" s="48">
        <f>SUMIFS('Planificación 2026-1'!R:R,'Planificación 2026-1'!W:W,C95,'Planificación 2026-1'!E:E,"PRINCIPAL",'Planificación 2026-1'!X:X,"VIRTUAL",'Planificación 2026-1'!H:H,"&lt;3")</f>
        <v>0</v>
      </c>
      <c r="ED95" s="48">
        <f>SUMIFS('Planificación 2026-1'!R:R,'Planificación 2026-1'!W:W,C95,'Planificación 2026-1'!E:E,"PRINCIPAL",'Planificación 2026-1'!X:X,"&lt;&gt;VIRTUAL",'Planificación 2026-1'!H:H,"&lt;3")</f>
        <v>0</v>
      </c>
      <c r="EE95" s="48">
        <f>SUMIFS('Planificación 2026-1'!R:R,'Planificación 2026-1'!W:W,C95,'Planificación 2026-1'!E:E,"SUNAMPE",'Planificación 2026-1'!X:X,"VIRTUAL",'Planificación 2026-1'!H:H,"&lt;3")</f>
        <v>0</v>
      </c>
      <c r="EF95" s="48">
        <f>SUMIFS('Planificación 2026-1'!R:R,'Planificación 2026-1'!W:W,C95,'Planificación 2026-1'!E:E,"SUNAMPE",'Planificación 2026-1'!X:X,"&lt;&gt;VIRTUAL",'Planificación 2026-1'!H:H,"&lt;3")</f>
        <v>0</v>
      </c>
      <c r="EG95" s="48">
        <f>SUMIFS('Planificación 2026-1'!R:R,'Planificación 2026-1'!W:W,C95,'Planificación 2026-1'!E:E,"FILIAL",'Planificación 2026-1'!X:X,"VIRTUAL",'Planificación 2026-1'!H:H,"&lt;3")</f>
        <v>0</v>
      </c>
      <c r="EH95" s="48">
        <f>SUMIFS('Planificación 2026-1'!R:R,'Planificación 2026-1'!W:W,C95,'Planificación 2026-1'!E:E,"FILIAL",'Planificación 2026-1'!X:X,"&lt;&gt;VIRTUAL",'Planificación 2026-1'!H:H,"&lt;3")</f>
        <v>0</v>
      </c>
      <c r="EI95" s="48">
        <f>SUMIFS('Planificación 2026-1'!R:R,'Planificación 2026-1'!W:W,C95,'Planificación 2026-1'!E:E,"PORUMA",'Planificación 2026-1'!X:X,"VIRTUAL",'Planificación 2026-1'!H:H,"&lt;3")</f>
        <v>0</v>
      </c>
      <c r="EJ95" s="48">
        <f>SUMIFS('Planificación 2026-1'!R:R,'Planificación 2026-1'!W:W,C95,'Planificación 2026-1'!E:E,"PORUMA",'Planificación 2026-1'!X:X,"&lt;&gt;VIRTUAL",'Planificación 2026-1'!H:H,"&lt;3")</f>
        <v>0</v>
      </c>
      <c r="EK95" s="48">
        <f>SUMIFS('Planificación 2026-1'!R:R,'Planificación 2026-1'!W:W,C95,'Planificación 2026-1'!E:E,"HUAURA",'Planificación 2026-1'!X:X,"VIRTUAL",'Planificación 2026-1'!H:H,"&lt;3")</f>
        <v>0</v>
      </c>
      <c r="EL95" s="48">
        <f>SUMIFS('Planificación 2026-1'!R:R,'Planificación 2026-1'!W:W,C95,'Planificación 2026-1'!E:E,"HUAURA",'Planificación 2026-1'!X:X,"&lt;&gt;VIRTUAL",'Planificación 2026-1'!H:H,"&lt;3")</f>
        <v>0</v>
      </c>
      <c r="EM95" s="48">
        <f t="shared" si="22"/>
        <v>11</v>
      </c>
      <c r="EN95" s="48">
        <f t="shared" si="23"/>
        <v>0</v>
      </c>
      <c r="EO95" s="48">
        <f t="shared" si="24"/>
        <v>0</v>
      </c>
      <c r="EP95" s="48">
        <f t="shared" si="25"/>
        <v>0</v>
      </c>
      <c r="EQ95" s="48">
        <f t="shared" si="26"/>
        <v>0</v>
      </c>
      <c r="ER95" s="48"/>
      <c r="ES95" s="48">
        <f t="shared" si="27"/>
        <v>0</v>
      </c>
      <c r="ET95" s="48">
        <f t="shared" si="28"/>
        <v>11</v>
      </c>
      <c r="EU95" s="48" t="b">
        <f t="shared" si="29"/>
        <v>1</v>
      </c>
      <c r="EV95" s="48" t="str">
        <f t="shared" si="30"/>
        <v>FILIAL</v>
      </c>
      <c r="EW95" s="48" t="str">
        <f t="shared" si="31"/>
        <v>PRESENCIAL</v>
      </c>
    </row>
    <row r="96" spans="1:153" x14ac:dyDescent="0.3">
      <c r="A96" s="53"/>
      <c r="B96" s="383">
        <v>93</v>
      </c>
      <c r="C96" s="107" t="s">
        <v>103</v>
      </c>
      <c r="D96" s="82">
        <f>SUMIF('Planificación 2026-1'!W:W,C96,'Planificación 2026-1'!R:R)</f>
        <v>32</v>
      </c>
      <c r="E96" s="384" t="s">
        <v>341</v>
      </c>
      <c r="F96" s="107" t="s">
        <v>430</v>
      </c>
      <c r="G96" s="107" t="s">
        <v>431</v>
      </c>
      <c r="H96" s="107" t="s">
        <v>432</v>
      </c>
      <c r="I96" s="77" t="str">
        <f>IF(SUM(COUNTIFS('Planificación 2026-1'!E:E,"PRINCIPAL",'Planificación 2026-1'!W:W,C96,'Planificación 2026-1'!G:G,"AF"))&gt;0,"P01"," ")</f>
        <v xml:space="preserve"> </v>
      </c>
      <c r="J96" s="78" t="str">
        <f>IF(SUM(COUNTIFS('Planificación 2026-1'!E:E,"PRINCIPAL",'Planificación 2026-1'!W:W,C96,'Planificación 2026-1'!G:G,"EN"))&gt;0,"P02"," ")</f>
        <v>P02</v>
      </c>
      <c r="K96" s="78" t="str">
        <f>IF(SUM(COUNTIFS('Planificación 2026-1'!E:E,"PRINCIPAL",'Planificación 2026-1'!W:W,C96,'Planificación 2026-1'!G:G,"IS"))&gt;0,"P03"," ")</f>
        <v xml:space="preserve"> </v>
      </c>
      <c r="L96" s="78" t="str">
        <f>IF(SUM(COUNTIFS('Planificación 2026-1'!E:E,"PRINCIPAL",'Planificación 2026-1'!W:W,C96,'Planificación 2026-1'!G:G,"PS"))&gt;0,"P04"," ")</f>
        <v xml:space="preserve"> </v>
      </c>
      <c r="M96" s="78"/>
      <c r="N96" s="78" t="str">
        <f>IF(SUM(COUNTIFS('Planificación 2026-1'!E:E,"PRINCIPAL",'Planificación 2026-1'!W:W,C96,'Planificación 2026-1'!G:G,"IN"))&gt;0,"P06"," ")</f>
        <v xml:space="preserve"> </v>
      </c>
      <c r="O96" s="78" t="str">
        <f>IF(SUM(COUNTIFS('Planificación 2026-1'!E:E,"PRINCIPAL",'Planificación 2026-1'!W:W,C96,'Planificación 2026-1'!G:G,"CA"))&gt;0,"P07"," ")</f>
        <v xml:space="preserve"> </v>
      </c>
      <c r="P96" s="78" t="str">
        <f>IF(SUM(COUNTIFS('Planificación 2026-1'!E:E,"PRINCIPAL",'Planificación 2026-1'!W:W,C96,'Planificación 2026-1'!G:G,"DE"))&gt;0,"P08"," ")</f>
        <v xml:space="preserve"> </v>
      </c>
      <c r="Q96" s="78" t="str">
        <f>IF(SUM(COUNTIFS('Planificación 2026-1'!E:E,"PRINCIPAL",'Planificación 2026-1'!W:W,C96,'Planificación 2026-1'!G:G,"OB"))&gt;0,"P09"," ")</f>
        <v xml:space="preserve"> </v>
      </c>
      <c r="R96" s="78" t="str">
        <f>IF(SUM(COUNTIFS('Planificación 2026-1'!E:E,"PRINCIPAL",'Planificación 2026-1'!W:W,C96,'Planificación 2026-1'!G:G,"MH"))&gt;0,"P31"," ")</f>
        <v xml:space="preserve"> </v>
      </c>
      <c r="S96" s="78" t="str">
        <f>IF(SUM(COUNTIFS('Planificación 2026-1'!E:E,"PRINCIPAL",'Planificación 2026-1'!W:W,C96,'Planificación 2026-1'!G:G,"IC"))&gt;0,"P32"," ")</f>
        <v xml:space="preserve"> </v>
      </c>
      <c r="T96" s="78" t="str">
        <f>IF(SUM(COUNTIFS('Planificación 2026-1'!E:E,"PRINCIPAL",'Planificación 2026-1'!W:W,C96,'Planificación 2026-1'!G:G,"AR"))&gt;0,"P34"," ")</f>
        <v xml:space="preserve"> </v>
      </c>
      <c r="U96" s="78" t="str">
        <f>IF(SUM(COUNTIFS('Planificación 2026-1'!E:E,"PRINCIPAL",'Planificación 2026-1'!W:W,C96,'Planificación 2026-1'!G:G,"T1"))&gt;0,"P35"," ")</f>
        <v xml:space="preserve"> </v>
      </c>
      <c r="V96" s="78" t="str">
        <f>IF(SUM(COUNTIFS('Planificación 2026-1'!E:E,"PRINCIPAL",'Planificación 2026-1'!W:W,C96,'Planificación 2026-1'!G:G,"T3"))&gt;0,"P36"," ")</f>
        <v xml:space="preserve"> </v>
      </c>
      <c r="W96" s="78" t="str">
        <f>IF(SUM(COUNTIFS('Planificación 2026-1'!E:E,"PRINCIPAL",'Planificación 2026-1'!W:W,C96,'Planificación 2026-1'!G:G,"T2"))&gt;0,"P37"," ")</f>
        <v xml:space="preserve"> </v>
      </c>
      <c r="X96" s="78" t="str">
        <f>IF(SUM(COUNTIFS('Planificación 2026-1'!E:E,"PRINCIPAL",'Planificación 2026-1'!W:W,C96,'Planificación 2026-1'!G:G,"AE"))&gt;0,"P38"," ")</f>
        <v xml:space="preserve"> </v>
      </c>
      <c r="Y96" s="78" t="str">
        <f>IF(SUM(COUNTIFS('Planificación 2026-1'!E:E,"PRINCIPAL",'Planificación 2026-1'!W:W,C96,'Planificación 2026-1'!G:G,"T4"))&gt;0,"P55"," ")</f>
        <v xml:space="preserve"> </v>
      </c>
      <c r="Z96" s="78" t="str">
        <f>IF(SUM(COUNTIFS('Planificación 2026-1'!E:E,"FILIAL",'Planificación 2026-1'!W:W,C96,'Planificación 2026-1'!G:G,"AF"))&gt;0," P01"," ")</f>
        <v xml:space="preserve"> </v>
      </c>
      <c r="AA96" s="78" t="str">
        <f>IF(SUM(COUNTIFS('Planificación 2026-1'!E:E,"FILIAL",'Planificación 2026-1'!W:W,C96,'Planificación 2026-1'!G:G,"EN"))&gt;0,"P02"," ")</f>
        <v>P02</v>
      </c>
      <c r="AB96" s="78" t="str">
        <f>IF(SUM(COUNTIFS('Planificación 2026-1'!E:E,"FILIAL",'Planificación 2026-1'!W:W,C96,'Planificación 2026-1'!G:G,"IS"))&gt;0,"P03"," ")</f>
        <v xml:space="preserve"> </v>
      </c>
      <c r="AC96" s="78" t="str">
        <f>IF(SUM(COUNTIFS('Planificación 2026-1'!E:E,"FILIAL",'Planificación 2026-1'!W:W,C96,'Planificación 2026-1'!G:G,"PS"))&gt;0,"P04"," ")</f>
        <v xml:space="preserve"> </v>
      </c>
      <c r="AD96" s="78"/>
      <c r="AE96" s="78" t="str">
        <f>IF(SUM(COUNTIFS('Planificación 2026-1'!E:E,"FILIAL",'Planificación 2026-1'!W:W,C96,'Planificación 2026-1'!G:G,"IN"))&gt;0,"P06"," ")</f>
        <v xml:space="preserve"> </v>
      </c>
      <c r="AF96" s="78" t="str">
        <f>IF(SUM(COUNTIFS('Planificación 2026-1'!E:E,"FILIAL",'Planificación 2026-1'!W:W,C96,'Planificación 2026-1'!G:G,"CA"))&gt;0,"P07"," ")</f>
        <v xml:space="preserve"> </v>
      </c>
      <c r="AG96" s="78" t="str">
        <f>IF(SUM(COUNTIFS('Planificación 2026-1'!E:E,"FILIAL",'Planificación 2026-1'!W:W,C96,'Planificación 2026-1'!G:G,"DE"))&gt;0,"P08"," ")</f>
        <v xml:space="preserve"> </v>
      </c>
      <c r="AH96" s="78" t="str">
        <f>IF(SUM(COUNTIFS('Planificación 2026-1'!E:E,"FILIAL",'Planificación 2026-1'!W:W,C96,'Planificación 2026-1'!G:G,"OB"))&gt;0,"P09"," ")</f>
        <v xml:space="preserve"> </v>
      </c>
      <c r="AI96" s="78" t="str">
        <f>IF(SUM(COUNTIFS('Planificación 2026-1'!E:E,"FILIAL",'Planificación 2026-1'!W:W,C96,'Planificación 2026-1'!G:G,"MH"))&gt;0,"P31"," ")</f>
        <v xml:space="preserve"> </v>
      </c>
      <c r="AJ96" s="78" t="str">
        <f>IF(SUM(COUNTIFS('Planificación 2026-1'!E:E,"FILIAL",'Planificación 2026-1'!W:W,C96,'Planificación 2026-1'!G:G,"IC"))&gt;0,"P32"," ")</f>
        <v xml:space="preserve"> </v>
      </c>
      <c r="AK96" s="78" t="str">
        <f>IF(SUM(COUNTIFS('Planificación 2026-1'!E:E,"FILIAL",'Planificación 2026-1'!W:W,C96,'Planificación 2026-1'!G:G,"AR"))&gt;0,"P34"," ")</f>
        <v xml:space="preserve"> </v>
      </c>
      <c r="AL96" s="78" t="str">
        <f>IF(SUM(COUNTIFS('Planificación 2026-1'!E:E,"FILIAL",'Planificación 2026-1'!W:W,C96,'Planificación 2026-1'!G:G,"T1"))&gt;0,"P35"," ")</f>
        <v xml:space="preserve"> </v>
      </c>
      <c r="AM96" s="78" t="str">
        <f>IF(SUM(COUNTIFS('Planificación 2026-1'!E:E,"FILIAL",'Planificación 2026-1'!W:W,C96,'Planificación 2026-1'!G:G,"T3"))&gt;0,"P36"," ")</f>
        <v xml:space="preserve"> </v>
      </c>
      <c r="AN96" s="78" t="str">
        <f>IF(SUM(COUNTIFS('Planificación 2026-1'!E:E,"FILIAL",'Planificación 2026-1'!W:W,C96,'Planificación 2026-1'!G:G,"T2"))&gt;0,"P37"," ")</f>
        <v xml:space="preserve"> </v>
      </c>
      <c r="AO96" s="78" t="str">
        <f>IF(SUM(COUNTIFS('Planificación 2026-1'!E:E,"FILIAL",'Planificación 2026-1'!W:W,C96,'Planificación 2026-1'!G:G,"AE"))&gt;0,"P38"," ")</f>
        <v xml:space="preserve"> </v>
      </c>
      <c r="AP96" s="78" t="str">
        <f>IF(SUM(COUNTIFS('Planificación 2026-1'!E:E,"FILIAL",'Planificación 2026-1'!W:W,C96,'Planificación 2026-1'!G:G,"T4"))&gt;0,"P55"," ")</f>
        <v xml:space="preserve"> </v>
      </c>
      <c r="AQ96" s="78" t="str">
        <f>IF(SUM(COUNTIFS('Planificación 2026-1'!E:E,"SUNAMPE",'Planificación 2026-1'!W:W,C96,'Planificación 2026-1'!G:G,"AF"))&gt;0," P01"," ")</f>
        <v xml:space="preserve"> </v>
      </c>
      <c r="AR96" s="78" t="str">
        <f>IF(SUM(COUNTIFS('Planificación 2026-1'!E:E,"SUNAMPE",'Planificación 2026-1'!W:W,C96,'Planificación 2026-1'!G:G,"EN"))&gt;0,"P02"," ")</f>
        <v xml:space="preserve"> </v>
      </c>
      <c r="AS96" s="78" t="str">
        <f>IF(SUM(COUNTIFS('Planificación 2026-1'!E:E,"SUNAMPE",'Planificación 2026-1'!W:W,C96,'Planificación 2026-1'!G:G,"IS"))&gt;0,"P03"," ")</f>
        <v xml:space="preserve"> </v>
      </c>
      <c r="AT96" s="78" t="str">
        <f>IF(SUM(COUNTIFS('Planificación 2026-1'!E:E,"SUNAMPE",'Planificación 2026-1'!W:W,C96,'Planificación 2026-1'!G:G,"PS"))&gt;0,"P04"," ")</f>
        <v xml:space="preserve"> </v>
      </c>
      <c r="AU96" s="78"/>
      <c r="AV96" s="78" t="str">
        <f>IF(SUM(COUNTIFS('Planificación 2026-1'!E:E,"SUNAMPE",'Planificación 2026-1'!W:W,C96,'Planificación 2026-1'!G:G,"IN"))&gt;0,"P06"," ")</f>
        <v xml:space="preserve"> </v>
      </c>
      <c r="AW96" s="78" t="str">
        <f>IF(SUM(COUNTIFS('Planificación 2026-1'!E:E,"SUNAMPE",'Planificación 2026-1'!W:W,C96,'Planificación 2026-1'!G:G,"CA"))&gt;0,"P07"," ")</f>
        <v xml:space="preserve"> </v>
      </c>
      <c r="AX96" s="78" t="str">
        <f>IF(SUM(COUNTIFS('Planificación 2026-1'!E:E,"SUNAMPE",'Planificación 2026-1'!W:W,C96,'Planificación 2026-1'!G:G,"DE"))&gt;0,"P08"," ")</f>
        <v xml:space="preserve"> </v>
      </c>
      <c r="AY96" s="78" t="str">
        <f>IF(SUM(COUNTIFS('Planificación 2026-1'!E:E,"SUNAMPE",'Planificación 2026-1'!W:W,C96,'Planificación 2026-1'!G:G,"OB"))&gt;0,"P09"," ")</f>
        <v xml:space="preserve"> </v>
      </c>
      <c r="AZ96" s="78" t="str">
        <f>IF(SUM(COUNTIFS('Planificación 2026-1'!E:E,"SUNAMPE",'Planificación 2026-1'!W:W,C96,'Planificación 2026-1'!G:G,"MH"))&gt;0,"P31"," ")</f>
        <v xml:space="preserve"> </v>
      </c>
      <c r="BA96" s="78" t="str">
        <f>IF(SUM(COUNTIFS('Planificación 2026-1'!E:E,"SUNAMPE",'Planificación 2026-1'!W:W,C96,'Planificación 2026-1'!G:G,"IC"))&gt;0,"P32"," ")</f>
        <v xml:space="preserve"> </v>
      </c>
      <c r="BB96" s="78" t="str">
        <f>IF(SUM(COUNTIFS('Planificación 2026-1'!E:E,"SUNAMPE",'Planificación 2026-1'!W:W,C96,'Planificación 2026-1'!G:G,"AR"))&gt;0,"P34"," ")</f>
        <v xml:space="preserve"> </v>
      </c>
      <c r="BC96" s="78" t="str">
        <f>IF(SUM(COUNTIFS('Planificación 2026-1'!E:E,"SUNAMPE",'Planificación 2026-1'!W:W,C96,'Planificación 2026-1'!G:G,"T1"))&gt;0,"P35"," ")</f>
        <v xml:space="preserve"> </v>
      </c>
      <c r="BD96" s="78" t="str">
        <f>IF(SUM(COUNTIFS('Planificación 2026-1'!E:E,"SUNAMPE",'Planificación 2026-1'!W:W,C96,'Planificación 2026-1'!G:G,"T3"))&gt;0,"P36"," ")</f>
        <v xml:space="preserve"> </v>
      </c>
      <c r="BE96" s="78" t="str">
        <f>IF(SUM(COUNTIFS('Planificación 2026-1'!E:E,"SUNAMPE",'Planificación 2026-1'!W:W,C96,'Planificación 2026-1'!G:G,"T2"))&gt;0,"P37"," ")</f>
        <v xml:space="preserve"> </v>
      </c>
      <c r="BF96" s="78" t="str">
        <f>IF(SUM(COUNTIFS('Planificación 2026-1'!E:E,"SUNAMPE",'Planificación 2026-1'!W:W,C96,'Planificación 2026-1'!G:G,"AE"))&gt;0,"P38"," ")</f>
        <v xml:space="preserve"> </v>
      </c>
      <c r="BG96" s="78" t="str">
        <f>IF(SUM(COUNTIFS('Planificación 2026-1'!E:E,"SUNAMPE",'Planificación 2026-1'!W:W,C96,'Planificación 2026-1'!G:G,"T4"))&gt;0,"P55"," ")</f>
        <v xml:space="preserve"> </v>
      </c>
      <c r="BH96" s="78" t="str">
        <f>IF(SUM(COUNTIFS('Planificación 2026-1'!E:E,"HUAURA",'Planificación 2026-1'!W:W,C96,'Planificación 2026-1'!G:G,"AF"))&gt;0," P01"," ")</f>
        <v xml:space="preserve"> </v>
      </c>
      <c r="BI96" s="78" t="str">
        <f>IF(SUM(COUNTIFS('Planificación 2026-1'!E:E,"HUAURA",'Planificación 2026-1'!W:W,C96,'Planificación 2026-1'!G:G,"EN"))&gt;0,"P02"," ")</f>
        <v xml:space="preserve"> </v>
      </c>
      <c r="BJ96" s="78" t="str">
        <f>IF(SUM(COUNTIFS('Planificación 2026-1'!E:E,"HUAURA",'Planificación 2026-1'!W:W,C96,'Planificación 2026-1'!G:G,"IS"))&gt;0,"P03"," ")</f>
        <v xml:space="preserve"> </v>
      </c>
      <c r="BK96" s="78" t="str">
        <f>IF(SUM(COUNTIFS('Planificación 2026-1'!E:E,"HUAURA",'Planificación 2026-1'!W:W,C96,'Planificación 2026-1'!G:G,"PS"))&gt;0,"P04"," ")</f>
        <v xml:space="preserve"> </v>
      </c>
      <c r="BL96" s="78"/>
      <c r="BM96" s="78" t="str">
        <f>IF(SUM(COUNTIFS('Planificación 2026-1'!E:E,"HUAURA",'Planificación 2026-1'!W:W,C96,'Planificación 2026-1'!G:G,"IN"))&gt;0,"P06"," ")</f>
        <v xml:space="preserve"> </v>
      </c>
      <c r="BN96" s="78" t="str">
        <f>IF(SUM(COUNTIFS('Planificación 2026-1'!E:E,"HUAURA",'Planificación 2026-1'!W:W,C96,'Planificación 2026-1'!G:G,"CA"))&gt;0,"P07"," ")</f>
        <v xml:space="preserve"> </v>
      </c>
      <c r="BO96" s="78" t="str">
        <f>IF(SUM(COUNTIFS('Planificación 2026-1'!E:E,"HUAURA",'Planificación 2026-1'!W:W,C96,'Planificación 2026-1'!G:G,"DE"))&gt;0,"P08"," ")</f>
        <v xml:space="preserve"> </v>
      </c>
      <c r="BP96" s="78" t="str">
        <f>IF(SUM(COUNTIFS('Planificación 2026-1'!E:E,"HUAURA",'Planificación 2026-1'!W:W,C96,'Planificación 2026-1'!G:G,"OB"))&gt;0,"P09"," ")</f>
        <v xml:space="preserve"> </v>
      </c>
      <c r="BQ96" s="78" t="str">
        <f>IF(SUM(COUNTIFS('Planificación 2026-1'!E:E,"HUAURA",'Planificación 2026-1'!W:W,C96,'Planificación 2026-1'!G:G,"MH"))&gt;0,"P31"," ")</f>
        <v xml:space="preserve"> </v>
      </c>
      <c r="BR96" s="78" t="str">
        <f>IF(SUM(COUNTIFS('Planificación 2026-1'!E:E,"HUAURA",'Planificación 2026-1'!W:W,C96,'Planificación 2026-1'!G:G,"IC"))&gt;0,"P32"," ")</f>
        <v xml:space="preserve"> </v>
      </c>
      <c r="BS96" s="78" t="str">
        <f>IF(SUM(COUNTIFS('Planificación 2026-1'!E:E,"HUAURA",'Planificación 2026-1'!W:W,C96,'Planificación 2026-1'!G:G,"AR"))&gt;0,"P34"," ")</f>
        <v xml:space="preserve"> </v>
      </c>
      <c r="BT96" s="78" t="str">
        <f>IF(SUM(COUNTIFS('Planificación 2026-1'!E:E,"HUAURA",'Planificación 2026-1'!W:W,C96,'Planificación 2026-1'!G:G,"T1"))&gt;0,"P35"," ")</f>
        <v xml:space="preserve"> </v>
      </c>
      <c r="BU96" s="78" t="str">
        <f>IF(SUM(COUNTIFS('Planificación 2026-1'!E:E,"HUAURA",'Planificación 2026-1'!W:W,C96,'Planificación 2026-1'!G:G,"T3"))&gt;0,"P36"," ")</f>
        <v xml:space="preserve"> </v>
      </c>
      <c r="BV96" s="78" t="str">
        <f>IF(SUM(COUNTIFS('Planificación 2026-1'!E:E,"HUAURA",'Planificación 2026-1'!W:W,C96,'Planificación 2026-1'!G:G,"T2"))&gt;0,"P37"," ")</f>
        <v xml:space="preserve"> </v>
      </c>
      <c r="BW96" s="78" t="str">
        <f>IF(SUM(COUNTIFS('Planificación 2026-1'!E:E,"HUAURA",'Planificación 2026-1'!W:W,C96,'Planificación 2026-1'!G:G,"AE"))&gt;0,"P38"," ")</f>
        <v xml:space="preserve"> </v>
      </c>
      <c r="BX96" s="78" t="str">
        <f>IF(SUM(COUNTIFS('Planificación 2026-1'!E:E,"HUAURA",'Planificación 2026-1'!W:W,C96,'Planificación 2026-1'!G:G,"T4"))&gt;0,"P55"," ")</f>
        <v xml:space="preserve"> </v>
      </c>
      <c r="BY96" s="79">
        <f>SUMIFS('Planificación 2026-1'!R:R,'Planificación 2026-1'!W:W,C96,'Planificación 2026-1'!G:G,"AF",'Planificación 2026-1'!H:H,"&gt;2")</f>
        <v>0</v>
      </c>
      <c r="BZ96" s="79">
        <f>SUMIFS('Planificación 2026-1'!R:R,'Planificación 2026-1'!W:W,C96,'Planificación 2026-1'!G:G,"EN",'Planificación 2026-1'!H:H,"&gt;2")</f>
        <v>32</v>
      </c>
      <c r="CA96" s="79">
        <f>SUMIFS('Planificación 2026-1'!R:R,'Planificación 2026-1'!W:W,C96,'Planificación 2026-1'!G:G,"IS",'Planificación 2026-1'!H:H,"&gt;2")</f>
        <v>0</v>
      </c>
      <c r="CB96" s="79">
        <f>SUMIFS('Planificación 2026-1'!R:R,'Planificación 2026-1'!W:W,C96,'Planificación 2026-1'!G:G,"PS",'Planificación 2026-1'!H:H,"&gt;2")</f>
        <v>0</v>
      </c>
      <c r="CC96" s="79">
        <f>SUMIFS('Planificación 2026-1'!R:R,'Planificación 2026-1'!W:W,C96,'Planificación 2026-1'!G:G,"IN",'Planificación 2026-1'!H:H,"&gt;2")</f>
        <v>0</v>
      </c>
      <c r="CD96" s="79">
        <f>SUMIFS('Planificación 2026-1'!R:R,'Planificación 2026-1'!W:W,C96,'Planificación 2026-1'!G:G,"CA",'Planificación 2026-1'!H:H,"&gt;2")</f>
        <v>0</v>
      </c>
      <c r="CE96" s="79">
        <f>SUMIFS('Planificación 2026-1'!R:R,'Planificación 2026-1'!W:W,C96,'Planificación 2026-1'!G:G,"DE",'Planificación 2026-1'!H:H,"&gt;2")</f>
        <v>0</v>
      </c>
      <c r="CF96" s="79">
        <f>SUMIFS('Planificación 2026-1'!R:R,'Planificación 2026-1'!W:W,C96,'Planificación 2026-1'!G:G,"OB",'Planificación 2026-1'!H:H,"&gt;2")</f>
        <v>0</v>
      </c>
      <c r="CG96" s="79">
        <f>SUMIFS('Planificación 2026-1'!R:R,'Planificación 2026-1'!W:W,C96,'Planificación 2026-1'!G:G,"MH",'Planificación 2026-1'!H:H,"&gt;2")</f>
        <v>0</v>
      </c>
      <c r="CH96" s="79">
        <f>SUMIFS('Planificación 2026-1'!R:R,'Planificación 2026-1'!W:W,C96,'Planificación 2026-1'!G:G,"IC",'Planificación 2026-1'!H:H,"&gt;2")</f>
        <v>0</v>
      </c>
      <c r="CI96" s="79">
        <f>SUMIFS('Planificación 2026-1'!R:R,'Planificación 2026-1'!W:W,C96,'Planificación 2026-1'!G:G,"AR",'Planificación 2026-1'!H:H,"&gt;2")</f>
        <v>0</v>
      </c>
      <c r="CJ96" s="79">
        <f>SUMIFS('Planificación 2026-1'!R:R,'Planificación 2026-1'!W:W,C96,'Planificación 2026-1'!G:G,"T1",'Planificación 2026-1'!H:H,"&gt;2")</f>
        <v>0</v>
      </c>
      <c r="CK96" s="79">
        <f>SUMIFS('Planificación 2026-1'!R:R,'Planificación 2026-1'!W:W,C96,'Planificación 2026-1'!G:G,"T3",'Planificación 2026-1'!H:H,"&gt;2")</f>
        <v>0</v>
      </c>
      <c r="CL96" s="79">
        <f>SUMIFS('Planificación 2026-1'!R:R,'Planificación 2026-1'!W:W,C96,'Planificación 2026-1'!G:G,"T2",'Planificación 2026-1'!H:H,"&gt;2")</f>
        <v>0</v>
      </c>
      <c r="CM96" s="79">
        <f>SUMIFS('Planificación 2026-1'!R:R,'Planificación 2026-1'!W:W,C96,'Planificación 2026-1'!G:G,"AE",'Planificación 2026-1'!H:H,"&gt;2")</f>
        <v>0</v>
      </c>
      <c r="CN96" s="79">
        <f>SUMIFS('Planificación 2026-1'!R:R,'Planificación 2026-1'!W:W,C96,'Planificación 2026-1'!G:G,"T4",'Planificación 2026-1'!H:H,"&gt;2")</f>
        <v>0</v>
      </c>
      <c r="CO96" s="79">
        <f>SUMIFS('Planificación 2026-1'!R:R,'Planificación 2026-1'!W:W,C96,'Planificación 2026-1'!G:G,"AF",'Planificación 2026-1'!H:H,"&lt;3")</f>
        <v>0</v>
      </c>
      <c r="CP96" s="79">
        <f>SUMIFS('Planificación 2026-1'!R:R,'Planificación 2026-1'!W:W,C96,'Planificación 2026-1'!G:G,"EN",'Planificación 2026-1'!H:H,"&lt;3")</f>
        <v>0</v>
      </c>
      <c r="CQ96" s="79">
        <f>SUMIFS('Planificación 2026-1'!R:R,'Planificación 2026-1'!W:W,C96,'Planificación 2026-1'!G:G,"IS",'Planificación 2026-1'!H:H,"&lt;3")</f>
        <v>0</v>
      </c>
      <c r="CR96" s="79">
        <f>SUMIFS('Planificación 2026-1'!R:R,'Planificación 2026-1'!W:W,C96,'Planificación 2026-1'!G:G,"PS",'Planificación 2026-1'!H:H,"&lt;3")</f>
        <v>0</v>
      </c>
      <c r="CS96" s="79">
        <f>SUMIFS('Planificación 2026-1'!R:R,'Planificación 2026-1'!W:W,C96,'Planificación 2026-1'!G:G,"IN",'Planificación 2026-1'!H:H,"&lt;3")</f>
        <v>0</v>
      </c>
      <c r="CT96" s="79">
        <f>SUMIFS('Planificación 2026-1'!R:R,'Planificación 2026-1'!W:W,C96,'Planificación 2026-1'!G:G,"CA",'Planificación 2026-1'!H:H,"&lt;3")</f>
        <v>0</v>
      </c>
      <c r="CU96" s="79">
        <f>SUMIFS('Planificación 2026-1'!R:R,'Planificación 2026-1'!W:W,C96,'Planificación 2026-1'!G:G,"DE",'Planificación 2026-1'!H:H,"&lt;3")</f>
        <v>0</v>
      </c>
      <c r="CV96" s="79">
        <f>SUMIFS('Planificación 2026-1'!R:R,'Planificación 2026-1'!W:W,C96,'Planificación 2026-1'!G:G,"OB",'Planificación 2026-1'!H:H,"&lt;3")</f>
        <v>0</v>
      </c>
      <c r="CW96" s="79">
        <f>SUMIFS('Planificación 2026-1'!R:R,'Planificación 2026-1'!W:W,C96,'Planificación 2026-1'!G:G,"MH",'Planificación 2026-1'!H:H,"&lt;3")</f>
        <v>0</v>
      </c>
      <c r="CX96" s="79">
        <f>SUMIFS('Planificación 2026-1'!R:R,'Planificación 2026-1'!W:W,C96,'Planificación 2026-1'!G:G,"IC",'Planificación 2026-1'!H:H,"&lt;3")</f>
        <v>0</v>
      </c>
      <c r="CY96" s="79">
        <f>SUMIFS('Planificación 2026-1'!R:R,'Planificación 2026-1'!W:W,C96,'Planificación 2026-1'!G:G,"AR",'Planificación 2026-1'!H:H,"&lt;3")</f>
        <v>0</v>
      </c>
      <c r="CZ96" s="79">
        <f>SUMIFS('Planificación 2026-1'!R:R,'Planificación 2026-1'!W:W,C96,'Planificación 2026-1'!G:G,"T1",'Planificación 2026-1'!H:H,"&lt;3")</f>
        <v>0</v>
      </c>
      <c r="DA96" s="79">
        <f>SUMIFS('Planificación 2026-1'!R:R,'Planificación 2026-1'!W:W,C96,'Planificación 2026-1'!G:G,"T3",'Planificación 2026-1'!H:H,"&lt;3")</f>
        <v>0</v>
      </c>
      <c r="DB96" s="79">
        <f>SUMIFS('Planificación 2026-1'!R:R,'Planificación 2026-1'!W:W,C96,'Planificación 2026-1'!G:G,"T2",'Planificación 2026-1'!H:H,"&lt;3")</f>
        <v>0</v>
      </c>
      <c r="DC96" s="79">
        <f>SUMIFS('Planificación 2026-1'!R:R,'Planificación 2026-1'!W:W,C96,'Planificación 2026-1'!G:G,"AE",'Planificación 2026-1'!H:H,"&lt;3")</f>
        <v>0</v>
      </c>
      <c r="DD96" s="79">
        <f>SUMIFS('Planificación 2026-1'!R:R,'Planificación 2026-1'!W:W,C96,'Planificación 2026-1'!G:G,"T4",'Planificación 2026-1'!H:H,"&lt;3")</f>
        <v>0</v>
      </c>
      <c r="DE96" s="78" t="str">
        <f t="shared" si="18"/>
        <v>P02</v>
      </c>
      <c r="DF96" s="30">
        <f>IF(C96="","",SUMIFS('Planificación 2026-1'!R:R,'Planificación 2026-1'!W:W,C96,'Planificación 2026-1'!E:E,"PRINCIPAL",'Planificación 2026-1'!X:X,"VIRTUAL"))</f>
        <v>0</v>
      </c>
      <c r="DG96" s="30">
        <f>IF(C96="","",SUMIFS('Planificación 2026-1'!R:R,'Planificación 2026-1'!W:W,C96,'Planificación 2026-1'!E:E,"PRINCIPAL",'Planificación 2026-1'!X:X,"PRESENCIAL"))</f>
        <v>26</v>
      </c>
      <c r="DH96" s="30">
        <f>IF(C96="","",SUMIFS('Planificación 2026-1'!R:R,'Planificación 2026-1'!W:W,C96,'Planificación 2026-1'!E:E,"PRINCIPAL",'Planificación 2026-1'!X:X,"HIBRIDO PRESENCIAL"))</f>
        <v>0</v>
      </c>
      <c r="DI96" s="78" t="str">
        <f t="shared" si="19"/>
        <v>P02</v>
      </c>
      <c r="DJ96" s="78">
        <f>IF(C96="","",SUMIFS('Planificación 2026-1'!R:R,'Planificación 2026-1'!W:W,C96,'Planificación 2026-1'!E:E,"FILIAL",'Planificación 2026-1'!X:X,"VIRTUAL"))</f>
        <v>6</v>
      </c>
      <c r="DK96" s="80">
        <f>IF(C96="","",SUMIFS('Planificación 2026-1'!R:R,'Planificación 2026-1'!W:W,C96,'Planificación 2026-1'!E:E,"FILIAL",'Planificación 2026-1'!X:X,"PRESENCIAL"))</f>
        <v>0</v>
      </c>
      <c r="DL96" s="42">
        <f>IF(C96="","",SUMIFS('Planificación 2026-1'!R:R,'Planificación 2026-1'!W:W,C96,'Planificación 2026-1'!E:E,"FILIAL",'Planificación 2026-1'!X:X,"HIBRIDO PRESENCIAL"))</f>
        <v>0</v>
      </c>
      <c r="DM96" s="81" t="str">
        <f t="shared" si="20"/>
        <v/>
      </c>
      <c r="DN96" s="78">
        <f>IF(C96="","",SUMIFS('Planificación 2026-1'!R:R,'Planificación 2026-1'!W:W,C96,'Planificación 2026-1'!E:E,"SUNAMPE",'Planificación 2026-1'!X:X,"VIRTUAL"))</f>
        <v>0</v>
      </c>
      <c r="DO96" s="42">
        <f>IF(C96="","",SUMIFS('Planificación 2026-1'!R:R,'Planificación 2026-1'!W:W,C96,'Planificación 2026-1'!E:E,"SUNAMPE",'Planificación 2026-1'!X:X,"PRESENCIAL"))</f>
        <v>0</v>
      </c>
      <c r="DP96" s="81" t="str">
        <f t="shared" si="21"/>
        <v/>
      </c>
      <c r="DQ96" s="78">
        <f>IF(C96="","",SUMIFS('Planificación 2026-1'!R:R,'Planificación 2026-1'!W:W,C96,'Planificación 2026-1'!E:E,"HUAURA",'Planificación 2026-1'!X:X,"VIRTUAL"))</f>
        <v>0</v>
      </c>
      <c r="DR96" s="42">
        <f>IF(C96="","",SUMIFS('Planificación 2026-1'!R:R,'Planificación 2026-1'!W:W,C96,'Planificación 2026-1'!E:E,"HUAURA",'Planificación 2026-1'!X:X,"PRESENCIAL"))</f>
        <v>0</v>
      </c>
      <c r="DS96" s="48">
        <f>SUMIFS('Planificación 2026-1'!R:R,'Planificación 2026-1'!W:W,C96,'Planificación 2026-1'!E:E,"PRINCIPAL",'Planificación 2026-1'!X:X,"VIRTUAL",'Planificación 2026-1'!H:H,"&gt;2")</f>
        <v>0</v>
      </c>
      <c r="DT96" s="48">
        <f>SUMIFS('Planificación 2026-1'!R:R,'Planificación 2026-1'!W:W,C96,'Planificación 2026-1'!E:E,"PRINCIPAL",'Planificación 2026-1'!X:X,"&lt;&gt;VIRTUAL",'Planificación 2026-1'!H:H,"&gt;2")</f>
        <v>26</v>
      </c>
      <c r="DU96" s="48">
        <f>SUMIFS('Planificación 2026-1'!R:R,'Planificación 2026-1'!W:W,C96,'Planificación 2026-1'!E:E,"SUNAMPE",'Planificación 2026-1'!X:X,"VIRTUAL",'Planificación 2026-1'!H:H,"&gt;2")</f>
        <v>0</v>
      </c>
      <c r="DV96" s="48">
        <f>SUMIFS('Planificación 2026-1'!R:R,'Planificación 2026-1'!W:W,C96,'Planificación 2026-1'!E:E,"SUNAMPE",'Planificación 2026-1'!X:X,"&lt;&gt;VIRTUAL",'Planificación 2026-1'!H:H,"&gt;2")</f>
        <v>0</v>
      </c>
      <c r="DW96" s="48">
        <f>SUMIFS('Planificación 2026-1'!R:R,'Planificación 2026-1'!W:W,C96,'Planificación 2026-1'!E:E,"FILIAL",'Planificación 2026-1'!X:X,"VIRTUAL",'Planificación 2026-1'!H:H,"&gt;2")</f>
        <v>6</v>
      </c>
      <c r="DX96" s="48">
        <f>SUMIFS('Planificación 2026-1'!R:R,'Planificación 2026-1'!W:W,C96,'Planificación 2026-1'!E:E,"FILIAL",'Planificación 2026-1'!X:X,"&lt;&gt;VIRTUAL",'Planificación 2026-1'!H:H,"&gt;2")</f>
        <v>0</v>
      </c>
      <c r="DY96" s="48">
        <f>SUMIFS('Planificación 2026-1'!R:R,'Planificación 2026-1'!W:W,C96,'Planificación 2026-1'!E:E,"PORUMA",'Planificación 2026-1'!X:X,"VIRTUAL",'Planificación 2026-1'!H:H,"&gt;2")</f>
        <v>0</v>
      </c>
      <c r="DZ96" s="48">
        <f>SUMIFS('Planificación 2026-1'!R:R,'Planificación 2026-1'!W:W,C96,'Planificación 2026-1'!E:E,"PORUMA",'Planificación 2026-1'!X:X,"&lt;&gt;VIRTUAL",'Planificación 2026-1'!H:H,"&gt;2")</f>
        <v>0</v>
      </c>
      <c r="EA96" s="48">
        <f>SUMIFS('Planificación 2026-1'!R:R,'Planificación 2026-1'!W:W,C96,'Planificación 2026-1'!E:E,"HUAURA",'Planificación 2026-1'!X:X,"VIRTUAL",'Planificación 2026-1'!H:H,"&gt;2")</f>
        <v>0</v>
      </c>
      <c r="EB96" s="48">
        <f>SUMIFS('Planificación 2026-1'!R:R,'Planificación 2026-1'!W:W,C96,'Planificación 2026-1'!E:E,"HUAURA",'Planificación 2026-1'!X:X,"&lt;&gt;VIRTUAL",'Planificación 2026-1'!H:H,"&gt;2")</f>
        <v>0</v>
      </c>
      <c r="EC96" s="48">
        <f>SUMIFS('Planificación 2026-1'!R:R,'Planificación 2026-1'!W:W,C96,'Planificación 2026-1'!E:E,"PRINCIPAL",'Planificación 2026-1'!X:X,"VIRTUAL",'Planificación 2026-1'!H:H,"&lt;3")</f>
        <v>0</v>
      </c>
      <c r="ED96" s="48">
        <f>SUMIFS('Planificación 2026-1'!R:R,'Planificación 2026-1'!W:W,C96,'Planificación 2026-1'!E:E,"PRINCIPAL",'Planificación 2026-1'!X:X,"&lt;&gt;VIRTUAL",'Planificación 2026-1'!H:H,"&lt;3")</f>
        <v>0</v>
      </c>
      <c r="EE96" s="48">
        <f>SUMIFS('Planificación 2026-1'!R:R,'Planificación 2026-1'!W:W,C96,'Planificación 2026-1'!E:E,"SUNAMPE",'Planificación 2026-1'!X:X,"VIRTUAL",'Planificación 2026-1'!H:H,"&lt;3")</f>
        <v>0</v>
      </c>
      <c r="EF96" s="48">
        <f>SUMIFS('Planificación 2026-1'!R:R,'Planificación 2026-1'!W:W,C96,'Planificación 2026-1'!E:E,"SUNAMPE",'Planificación 2026-1'!X:X,"&lt;&gt;VIRTUAL",'Planificación 2026-1'!H:H,"&lt;3")</f>
        <v>0</v>
      </c>
      <c r="EG96" s="48">
        <f>SUMIFS('Planificación 2026-1'!R:R,'Planificación 2026-1'!W:W,C96,'Planificación 2026-1'!E:E,"FILIAL",'Planificación 2026-1'!X:X,"VIRTUAL",'Planificación 2026-1'!H:H,"&lt;3")</f>
        <v>0</v>
      </c>
      <c r="EH96" s="48">
        <f>SUMIFS('Planificación 2026-1'!R:R,'Planificación 2026-1'!W:W,C96,'Planificación 2026-1'!E:E,"FILIAL",'Planificación 2026-1'!X:X,"&lt;&gt;VIRTUAL",'Planificación 2026-1'!H:H,"&lt;3")</f>
        <v>0</v>
      </c>
      <c r="EI96" s="48">
        <f>SUMIFS('Planificación 2026-1'!R:R,'Planificación 2026-1'!W:W,C96,'Planificación 2026-1'!E:E,"PORUMA",'Planificación 2026-1'!X:X,"VIRTUAL",'Planificación 2026-1'!H:H,"&lt;3")</f>
        <v>0</v>
      </c>
      <c r="EJ96" s="48">
        <f>SUMIFS('Planificación 2026-1'!R:R,'Planificación 2026-1'!W:W,C96,'Planificación 2026-1'!E:E,"PORUMA",'Planificación 2026-1'!X:X,"&lt;&gt;VIRTUAL",'Planificación 2026-1'!H:H,"&lt;3")</f>
        <v>0</v>
      </c>
      <c r="EK96" s="48">
        <f>SUMIFS('Planificación 2026-1'!R:R,'Planificación 2026-1'!W:W,C96,'Planificación 2026-1'!E:E,"HUAURA",'Planificación 2026-1'!X:X,"VIRTUAL",'Planificación 2026-1'!H:H,"&lt;3")</f>
        <v>0</v>
      </c>
      <c r="EL96" s="48">
        <f>SUMIFS('Planificación 2026-1'!R:R,'Planificación 2026-1'!W:W,C96,'Planificación 2026-1'!E:E,"HUAURA",'Planificación 2026-1'!X:X,"&lt;&gt;VIRTUAL",'Planificación 2026-1'!H:H,"&lt;3")</f>
        <v>0</v>
      </c>
      <c r="EM96" s="48">
        <f t="shared" si="22"/>
        <v>6</v>
      </c>
      <c r="EN96" s="48">
        <f t="shared" si="23"/>
        <v>0</v>
      </c>
      <c r="EO96" s="48">
        <f t="shared" si="24"/>
        <v>0</v>
      </c>
      <c r="EP96" s="48">
        <f t="shared" si="25"/>
        <v>26</v>
      </c>
      <c r="EQ96" s="48">
        <f t="shared" si="26"/>
        <v>0</v>
      </c>
      <c r="ER96" s="48"/>
      <c r="ES96" s="48">
        <f t="shared" si="27"/>
        <v>6</v>
      </c>
      <c r="ET96" s="48">
        <f t="shared" si="28"/>
        <v>26</v>
      </c>
      <c r="EU96" s="48" t="b">
        <f t="shared" si="29"/>
        <v>1</v>
      </c>
      <c r="EV96" s="48" t="str">
        <f t="shared" si="30"/>
        <v>SEDE-FILIAL</v>
      </c>
      <c r="EW96" s="48" t="str">
        <f t="shared" si="31"/>
        <v>MAS PRESENCIAL</v>
      </c>
    </row>
    <row r="97" spans="1:153" x14ac:dyDescent="0.3">
      <c r="A97" s="53"/>
      <c r="B97" s="383">
        <v>94</v>
      </c>
      <c r="C97" s="107" t="s">
        <v>105</v>
      </c>
      <c r="D97" s="82">
        <f>SUMIF('Planificación 2026-1'!W:W,C97,'Planificación 2026-1'!R:R)</f>
        <v>24</v>
      </c>
      <c r="E97" s="384" t="s">
        <v>341</v>
      </c>
      <c r="F97" s="107" t="s">
        <v>430</v>
      </c>
      <c r="G97" s="107" t="s">
        <v>276</v>
      </c>
      <c r="H97" s="107" t="s">
        <v>438</v>
      </c>
      <c r="I97" s="77" t="str">
        <f>IF(SUM(COUNTIFS('Planificación 2026-1'!E:E,"PRINCIPAL",'Planificación 2026-1'!W:W,C97,'Planificación 2026-1'!G:G,"AF"))&gt;0,"P01"," ")</f>
        <v xml:space="preserve"> </v>
      </c>
      <c r="J97" s="78" t="str">
        <f>IF(SUM(COUNTIFS('Planificación 2026-1'!E:E,"PRINCIPAL",'Planificación 2026-1'!W:W,C97,'Planificación 2026-1'!G:G,"EN"))&gt;0,"P02"," ")</f>
        <v xml:space="preserve"> </v>
      </c>
      <c r="K97" s="78" t="str">
        <f>IF(SUM(COUNTIFS('Planificación 2026-1'!E:E,"PRINCIPAL",'Planificación 2026-1'!W:W,C97,'Planificación 2026-1'!G:G,"IS"))&gt;0,"P03"," ")</f>
        <v xml:space="preserve"> </v>
      </c>
      <c r="L97" s="78" t="str">
        <f>IF(SUM(COUNTIFS('Planificación 2026-1'!E:E,"PRINCIPAL",'Planificación 2026-1'!W:W,C97,'Planificación 2026-1'!G:G,"PS"))&gt;0,"P04"," ")</f>
        <v xml:space="preserve"> </v>
      </c>
      <c r="M97" s="78"/>
      <c r="N97" s="78" t="str">
        <f>IF(SUM(COUNTIFS('Planificación 2026-1'!E:E,"PRINCIPAL",'Planificación 2026-1'!W:W,C97,'Planificación 2026-1'!G:G,"IN"))&gt;0,"P06"," ")</f>
        <v xml:space="preserve"> </v>
      </c>
      <c r="O97" s="78" t="str">
        <f>IF(SUM(COUNTIFS('Planificación 2026-1'!E:E,"PRINCIPAL",'Planificación 2026-1'!W:W,C97,'Planificación 2026-1'!G:G,"CA"))&gt;0,"P07"," ")</f>
        <v xml:space="preserve"> </v>
      </c>
      <c r="P97" s="78" t="str">
        <f>IF(SUM(COUNTIFS('Planificación 2026-1'!E:E,"PRINCIPAL",'Planificación 2026-1'!W:W,C97,'Planificación 2026-1'!G:G,"DE"))&gt;0,"P08"," ")</f>
        <v xml:space="preserve"> </v>
      </c>
      <c r="Q97" s="78" t="str">
        <f>IF(SUM(COUNTIFS('Planificación 2026-1'!E:E,"PRINCIPAL",'Planificación 2026-1'!W:W,C97,'Planificación 2026-1'!G:G,"OB"))&gt;0,"P09"," ")</f>
        <v xml:space="preserve"> </v>
      </c>
      <c r="R97" s="78" t="str">
        <f>IF(SUM(COUNTIFS('Planificación 2026-1'!E:E,"PRINCIPAL",'Planificación 2026-1'!W:W,C97,'Planificación 2026-1'!G:G,"MH"))&gt;0,"P31"," ")</f>
        <v xml:space="preserve"> </v>
      </c>
      <c r="S97" s="78" t="str">
        <f>IF(SUM(COUNTIFS('Planificación 2026-1'!E:E,"PRINCIPAL",'Planificación 2026-1'!W:W,C97,'Planificación 2026-1'!G:G,"IC"))&gt;0,"P32"," ")</f>
        <v xml:space="preserve"> </v>
      </c>
      <c r="T97" s="78" t="str">
        <f>IF(SUM(COUNTIFS('Planificación 2026-1'!E:E,"PRINCIPAL",'Planificación 2026-1'!W:W,C97,'Planificación 2026-1'!G:G,"AR"))&gt;0,"P34"," ")</f>
        <v xml:space="preserve"> </v>
      </c>
      <c r="U97" s="78" t="str">
        <f>IF(SUM(COUNTIFS('Planificación 2026-1'!E:E,"PRINCIPAL",'Planificación 2026-1'!W:W,C97,'Planificación 2026-1'!G:G,"T1"))&gt;0,"P35"," ")</f>
        <v xml:space="preserve"> </v>
      </c>
      <c r="V97" s="78" t="str">
        <f>IF(SUM(COUNTIFS('Planificación 2026-1'!E:E,"PRINCIPAL",'Planificación 2026-1'!W:W,C97,'Planificación 2026-1'!G:G,"T3"))&gt;0,"P36"," ")</f>
        <v xml:space="preserve"> </v>
      </c>
      <c r="W97" s="78" t="str">
        <f>IF(SUM(COUNTIFS('Planificación 2026-1'!E:E,"PRINCIPAL",'Planificación 2026-1'!W:W,C97,'Planificación 2026-1'!G:G,"T2"))&gt;0,"P37"," ")</f>
        <v xml:space="preserve"> </v>
      </c>
      <c r="X97" s="78" t="str">
        <f>IF(SUM(COUNTIFS('Planificación 2026-1'!E:E,"PRINCIPAL",'Planificación 2026-1'!W:W,C97,'Planificación 2026-1'!G:G,"AE"))&gt;0,"P38"," ")</f>
        <v xml:space="preserve"> </v>
      </c>
      <c r="Y97" s="78" t="str">
        <f>IF(SUM(COUNTIFS('Planificación 2026-1'!E:E,"PRINCIPAL",'Planificación 2026-1'!W:W,C97,'Planificación 2026-1'!G:G,"T4"))&gt;0,"P55"," ")</f>
        <v xml:space="preserve"> </v>
      </c>
      <c r="Z97" s="78" t="str">
        <f>IF(SUM(COUNTIFS('Planificación 2026-1'!E:E,"FILIAL",'Planificación 2026-1'!W:W,C97,'Planificación 2026-1'!G:G,"AF"))&gt;0," P01"," ")</f>
        <v xml:space="preserve"> </v>
      </c>
      <c r="AA97" s="78" t="str">
        <f>IF(SUM(COUNTIFS('Planificación 2026-1'!E:E,"FILIAL",'Planificación 2026-1'!W:W,C97,'Planificación 2026-1'!G:G,"EN"))&gt;0,"P02"," ")</f>
        <v xml:space="preserve"> </v>
      </c>
      <c r="AB97" s="78" t="str">
        <f>IF(SUM(COUNTIFS('Planificación 2026-1'!E:E,"FILIAL",'Planificación 2026-1'!W:W,C97,'Planificación 2026-1'!G:G,"IS"))&gt;0,"P03"," ")</f>
        <v xml:space="preserve"> </v>
      </c>
      <c r="AC97" s="78" t="str">
        <f>IF(SUM(COUNTIFS('Planificación 2026-1'!E:E,"FILIAL",'Planificación 2026-1'!W:W,C97,'Planificación 2026-1'!G:G,"PS"))&gt;0,"P04"," ")</f>
        <v xml:space="preserve"> </v>
      </c>
      <c r="AD97" s="78"/>
      <c r="AE97" s="78" t="str">
        <f>IF(SUM(COUNTIFS('Planificación 2026-1'!E:E,"FILIAL",'Planificación 2026-1'!W:W,C97,'Planificación 2026-1'!G:G,"IN"))&gt;0,"P06"," ")</f>
        <v xml:space="preserve"> </v>
      </c>
      <c r="AF97" s="78" t="str">
        <f>IF(SUM(COUNTIFS('Planificación 2026-1'!E:E,"FILIAL",'Planificación 2026-1'!W:W,C97,'Planificación 2026-1'!G:G,"CA"))&gt;0,"P07"," ")</f>
        <v xml:space="preserve"> </v>
      </c>
      <c r="AG97" s="78" t="str">
        <f>IF(SUM(COUNTIFS('Planificación 2026-1'!E:E,"FILIAL",'Planificación 2026-1'!W:W,C97,'Planificación 2026-1'!G:G,"DE"))&gt;0,"P08"," ")</f>
        <v xml:space="preserve"> </v>
      </c>
      <c r="AH97" s="78" t="str">
        <f>IF(SUM(COUNTIFS('Planificación 2026-1'!E:E,"FILIAL",'Planificación 2026-1'!W:W,C97,'Planificación 2026-1'!G:G,"OB"))&gt;0,"P09"," ")</f>
        <v>P09</v>
      </c>
      <c r="AI97" s="78" t="str">
        <f>IF(SUM(COUNTIFS('Planificación 2026-1'!E:E,"FILIAL",'Planificación 2026-1'!W:W,C97,'Planificación 2026-1'!G:G,"MH"))&gt;0,"P31"," ")</f>
        <v xml:space="preserve"> </v>
      </c>
      <c r="AJ97" s="78" t="str">
        <f>IF(SUM(COUNTIFS('Planificación 2026-1'!E:E,"FILIAL",'Planificación 2026-1'!W:W,C97,'Planificación 2026-1'!G:G,"IC"))&gt;0,"P32"," ")</f>
        <v xml:space="preserve"> </v>
      </c>
      <c r="AK97" s="78" t="str">
        <f>IF(SUM(COUNTIFS('Planificación 2026-1'!E:E,"FILIAL",'Planificación 2026-1'!W:W,C97,'Planificación 2026-1'!G:G,"AR"))&gt;0,"P34"," ")</f>
        <v xml:space="preserve"> </v>
      </c>
      <c r="AL97" s="78" t="str">
        <f>IF(SUM(COUNTIFS('Planificación 2026-1'!E:E,"FILIAL",'Planificación 2026-1'!W:W,C97,'Planificación 2026-1'!G:G,"T1"))&gt;0,"P35"," ")</f>
        <v xml:space="preserve"> </v>
      </c>
      <c r="AM97" s="78" t="str">
        <f>IF(SUM(COUNTIFS('Planificación 2026-1'!E:E,"FILIAL",'Planificación 2026-1'!W:W,C97,'Planificación 2026-1'!G:G,"T3"))&gt;0,"P36"," ")</f>
        <v xml:space="preserve"> </v>
      </c>
      <c r="AN97" s="78" t="str">
        <f>IF(SUM(COUNTIFS('Planificación 2026-1'!E:E,"FILIAL",'Planificación 2026-1'!W:W,C97,'Planificación 2026-1'!G:G,"T2"))&gt;0,"P37"," ")</f>
        <v xml:space="preserve"> </v>
      </c>
      <c r="AO97" s="78" t="str">
        <f>IF(SUM(COUNTIFS('Planificación 2026-1'!E:E,"FILIAL",'Planificación 2026-1'!W:W,C97,'Planificación 2026-1'!G:G,"AE"))&gt;0,"P38"," ")</f>
        <v xml:space="preserve"> </v>
      </c>
      <c r="AP97" s="78" t="str">
        <f>IF(SUM(COUNTIFS('Planificación 2026-1'!E:E,"FILIAL",'Planificación 2026-1'!W:W,C97,'Planificación 2026-1'!G:G,"T4"))&gt;0,"P55"," ")</f>
        <v xml:space="preserve"> </v>
      </c>
      <c r="AQ97" s="78" t="str">
        <f>IF(SUM(COUNTIFS('Planificación 2026-1'!E:E,"SUNAMPE",'Planificación 2026-1'!W:W,C97,'Planificación 2026-1'!G:G,"AF"))&gt;0," P01"," ")</f>
        <v xml:space="preserve"> </v>
      </c>
      <c r="AR97" s="78" t="str">
        <f>IF(SUM(COUNTIFS('Planificación 2026-1'!E:E,"SUNAMPE",'Planificación 2026-1'!W:W,C97,'Planificación 2026-1'!G:G,"EN"))&gt;0,"P02"," ")</f>
        <v xml:space="preserve"> </v>
      </c>
      <c r="AS97" s="78" t="str">
        <f>IF(SUM(COUNTIFS('Planificación 2026-1'!E:E,"SUNAMPE",'Planificación 2026-1'!W:W,C97,'Planificación 2026-1'!G:G,"IS"))&gt;0,"P03"," ")</f>
        <v xml:space="preserve"> </v>
      </c>
      <c r="AT97" s="78" t="str">
        <f>IF(SUM(COUNTIFS('Planificación 2026-1'!E:E,"SUNAMPE",'Planificación 2026-1'!W:W,C97,'Planificación 2026-1'!G:G,"PS"))&gt;0,"P04"," ")</f>
        <v xml:space="preserve"> </v>
      </c>
      <c r="AU97" s="78"/>
      <c r="AV97" s="78" t="str">
        <f>IF(SUM(COUNTIFS('Planificación 2026-1'!E:E,"SUNAMPE",'Planificación 2026-1'!W:W,C97,'Planificación 2026-1'!G:G,"IN"))&gt;0,"P06"," ")</f>
        <v xml:space="preserve"> </v>
      </c>
      <c r="AW97" s="78" t="str">
        <f>IF(SUM(COUNTIFS('Planificación 2026-1'!E:E,"SUNAMPE",'Planificación 2026-1'!W:W,C97,'Planificación 2026-1'!G:G,"CA"))&gt;0,"P07"," ")</f>
        <v xml:space="preserve"> </v>
      </c>
      <c r="AX97" s="78" t="str">
        <f>IF(SUM(COUNTIFS('Planificación 2026-1'!E:E,"SUNAMPE",'Planificación 2026-1'!W:W,C97,'Planificación 2026-1'!G:G,"DE"))&gt;0,"P08"," ")</f>
        <v xml:space="preserve"> </v>
      </c>
      <c r="AY97" s="78" t="str">
        <f>IF(SUM(COUNTIFS('Planificación 2026-1'!E:E,"SUNAMPE",'Planificación 2026-1'!W:W,C97,'Planificación 2026-1'!G:G,"OB"))&gt;0,"P09"," ")</f>
        <v xml:space="preserve"> </v>
      </c>
      <c r="AZ97" s="78" t="str">
        <f>IF(SUM(COUNTIFS('Planificación 2026-1'!E:E,"SUNAMPE",'Planificación 2026-1'!W:W,C97,'Planificación 2026-1'!G:G,"MH"))&gt;0,"P31"," ")</f>
        <v xml:space="preserve"> </v>
      </c>
      <c r="BA97" s="78" t="str">
        <f>IF(SUM(COUNTIFS('Planificación 2026-1'!E:E,"SUNAMPE",'Planificación 2026-1'!W:W,C97,'Planificación 2026-1'!G:G,"IC"))&gt;0,"P32"," ")</f>
        <v xml:space="preserve"> </v>
      </c>
      <c r="BB97" s="78" t="str">
        <f>IF(SUM(COUNTIFS('Planificación 2026-1'!E:E,"SUNAMPE",'Planificación 2026-1'!W:W,C97,'Planificación 2026-1'!G:G,"AR"))&gt;0,"P34"," ")</f>
        <v xml:space="preserve"> </v>
      </c>
      <c r="BC97" s="78" t="str">
        <f>IF(SUM(COUNTIFS('Planificación 2026-1'!E:E,"SUNAMPE",'Planificación 2026-1'!W:W,C97,'Planificación 2026-1'!G:G,"T1"))&gt;0,"P35"," ")</f>
        <v xml:space="preserve"> </v>
      </c>
      <c r="BD97" s="78" t="str">
        <f>IF(SUM(COUNTIFS('Planificación 2026-1'!E:E,"SUNAMPE",'Planificación 2026-1'!W:W,C97,'Planificación 2026-1'!G:G,"T3"))&gt;0,"P36"," ")</f>
        <v xml:space="preserve"> </v>
      </c>
      <c r="BE97" s="78" t="str">
        <f>IF(SUM(COUNTIFS('Planificación 2026-1'!E:E,"SUNAMPE",'Planificación 2026-1'!W:W,C97,'Planificación 2026-1'!G:G,"T2"))&gt;0,"P37"," ")</f>
        <v xml:space="preserve"> </v>
      </c>
      <c r="BF97" s="78" t="str">
        <f>IF(SUM(COUNTIFS('Planificación 2026-1'!E:E,"SUNAMPE",'Planificación 2026-1'!W:W,C97,'Planificación 2026-1'!G:G,"AE"))&gt;0,"P38"," ")</f>
        <v xml:space="preserve"> </v>
      </c>
      <c r="BG97" s="78" t="str">
        <f>IF(SUM(COUNTIFS('Planificación 2026-1'!E:E,"SUNAMPE",'Planificación 2026-1'!W:W,C97,'Planificación 2026-1'!G:G,"T4"))&gt;0,"P55"," ")</f>
        <v xml:space="preserve"> </v>
      </c>
      <c r="BH97" s="78" t="str">
        <f>IF(SUM(COUNTIFS('Planificación 2026-1'!E:E,"HUAURA",'Planificación 2026-1'!W:W,C97,'Planificación 2026-1'!G:G,"AF"))&gt;0," P01"," ")</f>
        <v xml:space="preserve"> </v>
      </c>
      <c r="BI97" s="78" t="str">
        <f>IF(SUM(COUNTIFS('Planificación 2026-1'!E:E,"HUAURA",'Planificación 2026-1'!W:W,C97,'Planificación 2026-1'!G:G,"EN"))&gt;0,"P02"," ")</f>
        <v xml:space="preserve"> </v>
      </c>
      <c r="BJ97" s="78" t="str">
        <f>IF(SUM(COUNTIFS('Planificación 2026-1'!E:E,"HUAURA",'Planificación 2026-1'!W:W,C97,'Planificación 2026-1'!G:G,"IS"))&gt;0,"P03"," ")</f>
        <v xml:space="preserve"> </v>
      </c>
      <c r="BK97" s="78" t="str">
        <f>IF(SUM(COUNTIFS('Planificación 2026-1'!E:E,"HUAURA",'Planificación 2026-1'!W:W,C97,'Planificación 2026-1'!G:G,"PS"))&gt;0,"P04"," ")</f>
        <v xml:space="preserve"> </v>
      </c>
      <c r="BL97" s="78"/>
      <c r="BM97" s="78" t="str">
        <f>IF(SUM(COUNTIFS('Planificación 2026-1'!E:E,"HUAURA",'Planificación 2026-1'!W:W,C97,'Planificación 2026-1'!G:G,"IN"))&gt;0,"P06"," ")</f>
        <v xml:space="preserve"> </v>
      </c>
      <c r="BN97" s="78" t="str">
        <f>IF(SUM(COUNTIFS('Planificación 2026-1'!E:E,"HUAURA",'Planificación 2026-1'!W:W,C97,'Planificación 2026-1'!G:G,"CA"))&gt;0,"P07"," ")</f>
        <v xml:space="preserve"> </v>
      </c>
      <c r="BO97" s="78" t="str">
        <f>IF(SUM(COUNTIFS('Planificación 2026-1'!E:E,"HUAURA",'Planificación 2026-1'!W:W,C97,'Planificación 2026-1'!G:G,"DE"))&gt;0,"P08"," ")</f>
        <v xml:space="preserve"> </v>
      </c>
      <c r="BP97" s="78" t="str">
        <f>IF(SUM(COUNTIFS('Planificación 2026-1'!E:E,"HUAURA",'Planificación 2026-1'!W:W,C97,'Planificación 2026-1'!G:G,"OB"))&gt;0,"P09"," ")</f>
        <v xml:space="preserve"> </v>
      </c>
      <c r="BQ97" s="78" t="str">
        <f>IF(SUM(COUNTIFS('Planificación 2026-1'!E:E,"HUAURA",'Planificación 2026-1'!W:W,C97,'Planificación 2026-1'!G:G,"MH"))&gt;0,"P31"," ")</f>
        <v xml:space="preserve"> </v>
      </c>
      <c r="BR97" s="78" t="str">
        <f>IF(SUM(COUNTIFS('Planificación 2026-1'!E:E,"HUAURA",'Planificación 2026-1'!W:W,C97,'Planificación 2026-1'!G:G,"IC"))&gt;0,"P32"," ")</f>
        <v xml:space="preserve"> </v>
      </c>
      <c r="BS97" s="78" t="str">
        <f>IF(SUM(COUNTIFS('Planificación 2026-1'!E:E,"HUAURA",'Planificación 2026-1'!W:W,C97,'Planificación 2026-1'!G:G,"AR"))&gt;0,"P34"," ")</f>
        <v xml:space="preserve"> </v>
      </c>
      <c r="BT97" s="78" t="str">
        <f>IF(SUM(COUNTIFS('Planificación 2026-1'!E:E,"HUAURA",'Planificación 2026-1'!W:W,C97,'Planificación 2026-1'!G:G,"T1"))&gt;0,"P35"," ")</f>
        <v xml:space="preserve"> </v>
      </c>
      <c r="BU97" s="78" t="str">
        <f>IF(SUM(COUNTIFS('Planificación 2026-1'!E:E,"HUAURA",'Planificación 2026-1'!W:W,C97,'Planificación 2026-1'!G:G,"T3"))&gt;0,"P36"," ")</f>
        <v xml:space="preserve"> </v>
      </c>
      <c r="BV97" s="78" t="str">
        <f>IF(SUM(COUNTIFS('Planificación 2026-1'!E:E,"HUAURA",'Planificación 2026-1'!W:W,C97,'Planificación 2026-1'!G:G,"T2"))&gt;0,"P37"," ")</f>
        <v xml:space="preserve"> </v>
      </c>
      <c r="BW97" s="78" t="str">
        <f>IF(SUM(COUNTIFS('Planificación 2026-1'!E:E,"HUAURA",'Planificación 2026-1'!W:W,C97,'Planificación 2026-1'!G:G,"AE"))&gt;0,"P38"," ")</f>
        <v xml:space="preserve"> </v>
      </c>
      <c r="BX97" s="78" t="str">
        <f>IF(SUM(COUNTIFS('Planificación 2026-1'!E:E,"HUAURA",'Planificación 2026-1'!W:W,C97,'Planificación 2026-1'!G:G,"T4"))&gt;0,"P55"," ")</f>
        <v xml:space="preserve"> </v>
      </c>
      <c r="BY97" s="79">
        <f>SUMIFS('Planificación 2026-1'!R:R,'Planificación 2026-1'!W:W,C97,'Planificación 2026-1'!G:G,"AF",'Planificación 2026-1'!H:H,"&gt;2")</f>
        <v>0</v>
      </c>
      <c r="BZ97" s="79">
        <f>SUMIFS('Planificación 2026-1'!R:R,'Planificación 2026-1'!W:W,C97,'Planificación 2026-1'!G:G,"EN",'Planificación 2026-1'!H:H,"&gt;2")</f>
        <v>0</v>
      </c>
      <c r="CA97" s="79">
        <f>SUMIFS('Planificación 2026-1'!R:R,'Planificación 2026-1'!W:W,C97,'Planificación 2026-1'!G:G,"IS",'Planificación 2026-1'!H:H,"&gt;2")</f>
        <v>0</v>
      </c>
      <c r="CB97" s="79">
        <f>SUMIFS('Planificación 2026-1'!R:R,'Planificación 2026-1'!W:W,C97,'Planificación 2026-1'!G:G,"PS",'Planificación 2026-1'!H:H,"&gt;2")</f>
        <v>0</v>
      </c>
      <c r="CC97" s="79">
        <f>SUMIFS('Planificación 2026-1'!R:R,'Planificación 2026-1'!W:W,C97,'Planificación 2026-1'!G:G,"IN",'Planificación 2026-1'!H:H,"&gt;2")</f>
        <v>0</v>
      </c>
      <c r="CD97" s="79">
        <f>SUMIFS('Planificación 2026-1'!R:R,'Planificación 2026-1'!W:W,C97,'Planificación 2026-1'!G:G,"CA",'Planificación 2026-1'!H:H,"&gt;2")</f>
        <v>0</v>
      </c>
      <c r="CE97" s="79">
        <f>SUMIFS('Planificación 2026-1'!R:R,'Planificación 2026-1'!W:W,C97,'Planificación 2026-1'!G:G,"DE",'Planificación 2026-1'!H:H,"&gt;2")</f>
        <v>0</v>
      </c>
      <c r="CF97" s="79">
        <f>SUMIFS('Planificación 2026-1'!R:R,'Planificación 2026-1'!W:W,C97,'Planificación 2026-1'!G:G,"OB",'Planificación 2026-1'!H:H,"&gt;2")</f>
        <v>24</v>
      </c>
      <c r="CG97" s="79">
        <f>SUMIFS('Planificación 2026-1'!R:R,'Planificación 2026-1'!W:W,C97,'Planificación 2026-1'!G:G,"MH",'Planificación 2026-1'!H:H,"&gt;2")</f>
        <v>0</v>
      </c>
      <c r="CH97" s="79">
        <f>SUMIFS('Planificación 2026-1'!R:R,'Planificación 2026-1'!W:W,C97,'Planificación 2026-1'!G:G,"IC",'Planificación 2026-1'!H:H,"&gt;2")</f>
        <v>0</v>
      </c>
      <c r="CI97" s="79">
        <f>SUMIFS('Planificación 2026-1'!R:R,'Planificación 2026-1'!W:W,C97,'Planificación 2026-1'!G:G,"AR",'Planificación 2026-1'!H:H,"&gt;2")</f>
        <v>0</v>
      </c>
      <c r="CJ97" s="79">
        <f>SUMIFS('Planificación 2026-1'!R:R,'Planificación 2026-1'!W:W,C97,'Planificación 2026-1'!G:G,"T1",'Planificación 2026-1'!H:H,"&gt;2")</f>
        <v>0</v>
      </c>
      <c r="CK97" s="79">
        <f>SUMIFS('Planificación 2026-1'!R:R,'Planificación 2026-1'!W:W,C97,'Planificación 2026-1'!G:G,"T3",'Planificación 2026-1'!H:H,"&gt;2")</f>
        <v>0</v>
      </c>
      <c r="CL97" s="79">
        <f>SUMIFS('Planificación 2026-1'!R:R,'Planificación 2026-1'!W:W,C97,'Planificación 2026-1'!G:G,"T2",'Planificación 2026-1'!H:H,"&gt;2")</f>
        <v>0</v>
      </c>
      <c r="CM97" s="79">
        <f>SUMIFS('Planificación 2026-1'!R:R,'Planificación 2026-1'!W:W,C97,'Planificación 2026-1'!G:G,"AE",'Planificación 2026-1'!H:H,"&gt;2")</f>
        <v>0</v>
      </c>
      <c r="CN97" s="79">
        <f>SUMIFS('Planificación 2026-1'!R:R,'Planificación 2026-1'!W:W,C97,'Planificación 2026-1'!G:G,"T4",'Planificación 2026-1'!H:H,"&gt;2")</f>
        <v>0</v>
      </c>
      <c r="CO97" s="79">
        <f>SUMIFS('Planificación 2026-1'!R:R,'Planificación 2026-1'!W:W,C97,'Planificación 2026-1'!G:G,"AF",'Planificación 2026-1'!H:H,"&lt;3")</f>
        <v>0</v>
      </c>
      <c r="CP97" s="79">
        <f>SUMIFS('Planificación 2026-1'!R:R,'Planificación 2026-1'!W:W,C97,'Planificación 2026-1'!G:G,"EN",'Planificación 2026-1'!H:H,"&lt;3")</f>
        <v>0</v>
      </c>
      <c r="CQ97" s="79">
        <f>SUMIFS('Planificación 2026-1'!R:R,'Planificación 2026-1'!W:W,C97,'Planificación 2026-1'!G:G,"IS",'Planificación 2026-1'!H:H,"&lt;3")</f>
        <v>0</v>
      </c>
      <c r="CR97" s="79">
        <f>SUMIFS('Planificación 2026-1'!R:R,'Planificación 2026-1'!W:W,C97,'Planificación 2026-1'!G:G,"PS",'Planificación 2026-1'!H:H,"&lt;3")</f>
        <v>0</v>
      </c>
      <c r="CS97" s="79">
        <f>SUMIFS('Planificación 2026-1'!R:R,'Planificación 2026-1'!W:W,C97,'Planificación 2026-1'!G:G,"IN",'Planificación 2026-1'!H:H,"&lt;3")</f>
        <v>0</v>
      </c>
      <c r="CT97" s="79">
        <f>SUMIFS('Planificación 2026-1'!R:R,'Planificación 2026-1'!W:W,C97,'Planificación 2026-1'!G:G,"CA",'Planificación 2026-1'!H:H,"&lt;3")</f>
        <v>0</v>
      </c>
      <c r="CU97" s="79">
        <f>SUMIFS('Planificación 2026-1'!R:R,'Planificación 2026-1'!W:W,C97,'Planificación 2026-1'!G:G,"DE",'Planificación 2026-1'!H:H,"&lt;3")</f>
        <v>0</v>
      </c>
      <c r="CV97" s="79">
        <f>SUMIFS('Planificación 2026-1'!R:R,'Planificación 2026-1'!W:W,C97,'Planificación 2026-1'!G:G,"OB",'Planificación 2026-1'!H:H,"&lt;3")</f>
        <v>0</v>
      </c>
      <c r="CW97" s="79">
        <f>SUMIFS('Planificación 2026-1'!R:R,'Planificación 2026-1'!W:W,C97,'Planificación 2026-1'!G:G,"MH",'Planificación 2026-1'!H:H,"&lt;3")</f>
        <v>0</v>
      </c>
      <c r="CX97" s="79">
        <f>SUMIFS('Planificación 2026-1'!R:R,'Planificación 2026-1'!W:W,C97,'Planificación 2026-1'!G:G,"IC",'Planificación 2026-1'!H:H,"&lt;3")</f>
        <v>0</v>
      </c>
      <c r="CY97" s="79">
        <f>SUMIFS('Planificación 2026-1'!R:R,'Planificación 2026-1'!W:W,C97,'Planificación 2026-1'!G:G,"AR",'Planificación 2026-1'!H:H,"&lt;3")</f>
        <v>0</v>
      </c>
      <c r="CZ97" s="79">
        <f>SUMIFS('Planificación 2026-1'!R:R,'Planificación 2026-1'!W:W,C97,'Planificación 2026-1'!G:G,"T1",'Planificación 2026-1'!H:H,"&lt;3")</f>
        <v>0</v>
      </c>
      <c r="DA97" s="79">
        <f>SUMIFS('Planificación 2026-1'!R:R,'Planificación 2026-1'!W:W,C97,'Planificación 2026-1'!G:G,"T3",'Planificación 2026-1'!H:H,"&lt;3")</f>
        <v>0</v>
      </c>
      <c r="DB97" s="79">
        <f>SUMIFS('Planificación 2026-1'!R:R,'Planificación 2026-1'!W:W,C97,'Planificación 2026-1'!G:G,"T2",'Planificación 2026-1'!H:H,"&lt;3")</f>
        <v>0</v>
      </c>
      <c r="DC97" s="79">
        <f>SUMIFS('Planificación 2026-1'!R:R,'Planificación 2026-1'!W:W,C97,'Planificación 2026-1'!G:G,"AE",'Planificación 2026-1'!H:H,"&lt;3")</f>
        <v>0</v>
      </c>
      <c r="DD97" s="79">
        <f>SUMIFS('Planificación 2026-1'!R:R,'Planificación 2026-1'!W:W,C97,'Planificación 2026-1'!G:G,"T4",'Planificación 2026-1'!H:H,"&lt;3")</f>
        <v>0</v>
      </c>
      <c r="DE97" s="78" t="str">
        <f t="shared" si="18"/>
        <v/>
      </c>
      <c r="DF97" s="30">
        <f>IF(C97="","",SUMIFS('Planificación 2026-1'!R:R,'Planificación 2026-1'!W:W,C97,'Planificación 2026-1'!E:E,"PRINCIPAL",'Planificación 2026-1'!X:X,"VIRTUAL"))</f>
        <v>0</v>
      </c>
      <c r="DG97" s="30">
        <f>IF(C97="","",SUMIFS('Planificación 2026-1'!R:R,'Planificación 2026-1'!W:W,C97,'Planificación 2026-1'!E:E,"PRINCIPAL",'Planificación 2026-1'!X:X,"PRESENCIAL"))</f>
        <v>0</v>
      </c>
      <c r="DH97" s="30">
        <f>IF(C97="","",SUMIFS('Planificación 2026-1'!R:R,'Planificación 2026-1'!W:W,C97,'Planificación 2026-1'!E:E,"PRINCIPAL",'Planificación 2026-1'!X:X,"HIBRIDO PRESENCIAL"))</f>
        <v>0</v>
      </c>
      <c r="DI97" s="78" t="str">
        <f t="shared" si="19"/>
        <v>P09</v>
      </c>
      <c r="DJ97" s="78">
        <f>IF(C97="","",SUMIFS('Planificación 2026-1'!R:R,'Planificación 2026-1'!W:W,C97,'Planificación 2026-1'!E:E,"FILIAL",'Planificación 2026-1'!X:X,"VIRTUAL"))</f>
        <v>4</v>
      </c>
      <c r="DK97" s="80">
        <f>IF(C97="","",SUMIFS('Planificación 2026-1'!R:R,'Planificación 2026-1'!W:W,C97,'Planificación 2026-1'!E:E,"FILIAL",'Planificación 2026-1'!X:X,"PRESENCIAL"))</f>
        <v>20</v>
      </c>
      <c r="DL97" s="42">
        <f>IF(C97="","",SUMIFS('Planificación 2026-1'!R:R,'Planificación 2026-1'!W:W,C97,'Planificación 2026-1'!E:E,"FILIAL",'Planificación 2026-1'!X:X,"HIBRIDO PRESENCIAL"))</f>
        <v>0</v>
      </c>
      <c r="DM97" s="81" t="str">
        <f t="shared" si="20"/>
        <v/>
      </c>
      <c r="DN97" s="78">
        <f>IF(C97="","",SUMIFS('Planificación 2026-1'!R:R,'Planificación 2026-1'!W:W,C97,'Planificación 2026-1'!E:E,"SUNAMPE",'Planificación 2026-1'!X:X,"VIRTUAL"))</f>
        <v>0</v>
      </c>
      <c r="DO97" s="42">
        <f>IF(C97="","",SUMIFS('Planificación 2026-1'!R:R,'Planificación 2026-1'!W:W,C97,'Planificación 2026-1'!E:E,"SUNAMPE",'Planificación 2026-1'!X:X,"PRESENCIAL"))</f>
        <v>0</v>
      </c>
      <c r="DP97" s="81" t="str">
        <f t="shared" si="21"/>
        <v/>
      </c>
      <c r="DQ97" s="78">
        <f>IF(C97="","",SUMIFS('Planificación 2026-1'!R:R,'Planificación 2026-1'!W:W,C97,'Planificación 2026-1'!E:E,"HUAURA",'Planificación 2026-1'!X:X,"VIRTUAL"))</f>
        <v>0</v>
      </c>
      <c r="DR97" s="42">
        <f>IF(C97="","",SUMIFS('Planificación 2026-1'!R:R,'Planificación 2026-1'!W:W,C97,'Planificación 2026-1'!E:E,"HUAURA",'Planificación 2026-1'!X:X,"PRESENCIAL"))</f>
        <v>0</v>
      </c>
      <c r="DS97" s="48">
        <f>SUMIFS('Planificación 2026-1'!R:R,'Planificación 2026-1'!W:W,C97,'Planificación 2026-1'!E:E,"PRINCIPAL",'Planificación 2026-1'!X:X,"VIRTUAL",'Planificación 2026-1'!H:H,"&gt;2")</f>
        <v>0</v>
      </c>
      <c r="DT97" s="48">
        <f>SUMIFS('Planificación 2026-1'!R:R,'Planificación 2026-1'!W:W,C97,'Planificación 2026-1'!E:E,"PRINCIPAL",'Planificación 2026-1'!X:X,"&lt;&gt;VIRTUAL",'Planificación 2026-1'!H:H,"&gt;2")</f>
        <v>0</v>
      </c>
      <c r="DU97" s="48">
        <f>SUMIFS('Planificación 2026-1'!R:R,'Planificación 2026-1'!W:W,C97,'Planificación 2026-1'!E:E,"SUNAMPE",'Planificación 2026-1'!X:X,"VIRTUAL",'Planificación 2026-1'!H:H,"&gt;2")</f>
        <v>0</v>
      </c>
      <c r="DV97" s="48">
        <f>SUMIFS('Planificación 2026-1'!R:R,'Planificación 2026-1'!W:W,C97,'Planificación 2026-1'!E:E,"SUNAMPE",'Planificación 2026-1'!X:X,"&lt;&gt;VIRTUAL",'Planificación 2026-1'!H:H,"&gt;2")</f>
        <v>0</v>
      </c>
      <c r="DW97" s="48">
        <f>SUMIFS('Planificación 2026-1'!R:R,'Planificación 2026-1'!W:W,C97,'Planificación 2026-1'!E:E,"FILIAL",'Planificación 2026-1'!X:X,"VIRTUAL",'Planificación 2026-1'!H:H,"&gt;2")</f>
        <v>4</v>
      </c>
      <c r="DX97" s="48">
        <f>SUMIFS('Planificación 2026-1'!R:R,'Planificación 2026-1'!W:W,C97,'Planificación 2026-1'!E:E,"FILIAL",'Planificación 2026-1'!X:X,"&lt;&gt;VIRTUAL",'Planificación 2026-1'!H:H,"&gt;2")</f>
        <v>20</v>
      </c>
      <c r="DY97" s="48">
        <f>SUMIFS('Planificación 2026-1'!R:R,'Planificación 2026-1'!W:W,C97,'Planificación 2026-1'!E:E,"PORUMA",'Planificación 2026-1'!X:X,"VIRTUAL",'Planificación 2026-1'!H:H,"&gt;2")</f>
        <v>0</v>
      </c>
      <c r="DZ97" s="48">
        <f>SUMIFS('Planificación 2026-1'!R:R,'Planificación 2026-1'!W:W,C97,'Planificación 2026-1'!E:E,"PORUMA",'Planificación 2026-1'!X:X,"&lt;&gt;VIRTUAL",'Planificación 2026-1'!H:H,"&gt;2")</f>
        <v>0</v>
      </c>
      <c r="EA97" s="48">
        <f>SUMIFS('Planificación 2026-1'!R:R,'Planificación 2026-1'!W:W,C97,'Planificación 2026-1'!E:E,"HUAURA",'Planificación 2026-1'!X:X,"VIRTUAL",'Planificación 2026-1'!H:H,"&gt;2")</f>
        <v>0</v>
      </c>
      <c r="EB97" s="48">
        <f>SUMIFS('Planificación 2026-1'!R:R,'Planificación 2026-1'!W:W,C97,'Planificación 2026-1'!E:E,"HUAURA",'Planificación 2026-1'!X:X,"&lt;&gt;VIRTUAL",'Planificación 2026-1'!H:H,"&gt;2")</f>
        <v>0</v>
      </c>
      <c r="EC97" s="48">
        <f>SUMIFS('Planificación 2026-1'!R:R,'Planificación 2026-1'!W:W,C97,'Planificación 2026-1'!E:E,"PRINCIPAL",'Planificación 2026-1'!X:X,"VIRTUAL",'Planificación 2026-1'!H:H,"&lt;3")</f>
        <v>0</v>
      </c>
      <c r="ED97" s="48">
        <f>SUMIFS('Planificación 2026-1'!R:R,'Planificación 2026-1'!W:W,C97,'Planificación 2026-1'!E:E,"PRINCIPAL",'Planificación 2026-1'!X:X,"&lt;&gt;VIRTUAL",'Planificación 2026-1'!H:H,"&lt;3")</f>
        <v>0</v>
      </c>
      <c r="EE97" s="48">
        <f>SUMIFS('Planificación 2026-1'!R:R,'Planificación 2026-1'!W:W,C97,'Planificación 2026-1'!E:E,"SUNAMPE",'Planificación 2026-1'!X:X,"VIRTUAL",'Planificación 2026-1'!H:H,"&lt;3")</f>
        <v>0</v>
      </c>
      <c r="EF97" s="48">
        <f>SUMIFS('Planificación 2026-1'!R:R,'Planificación 2026-1'!W:W,C97,'Planificación 2026-1'!E:E,"SUNAMPE",'Planificación 2026-1'!X:X,"&lt;&gt;VIRTUAL",'Planificación 2026-1'!H:H,"&lt;3")</f>
        <v>0</v>
      </c>
      <c r="EG97" s="48">
        <f>SUMIFS('Planificación 2026-1'!R:R,'Planificación 2026-1'!W:W,C97,'Planificación 2026-1'!E:E,"FILIAL",'Planificación 2026-1'!X:X,"VIRTUAL",'Planificación 2026-1'!H:H,"&lt;3")</f>
        <v>0</v>
      </c>
      <c r="EH97" s="48">
        <f>SUMIFS('Planificación 2026-1'!R:R,'Planificación 2026-1'!W:W,C97,'Planificación 2026-1'!E:E,"FILIAL",'Planificación 2026-1'!X:X,"&lt;&gt;VIRTUAL",'Planificación 2026-1'!H:H,"&lt;3")</f>
        <v>0</v>
      </c>
      <c r="EI97" s="48">
        <f>SUMIFS('Planificación 2026-1'!R:R,'Planificación 2026-1'!W:W,C97,'Planificación 2026-1'!E:E,"PORUMA",'Planificación 2026-1'!X:X,"VIRTUAL",'Planificación 2026-1'!H:H,"&lt;3")</f>
        <v>0</v>
      </c>
      <c r="EJ97" s="48">
        <f>SUMIFS('Planificación 2026-1'!R:R,'Planificación 2026-1'!W:W,C97,'Planificación 2026-1'!E:E,"PORUMA",'Planificación 2026-1'!X:X,"&lt;&gt;VIRTUAL",'Planificación 2026-1'!H:H,"&lt;3")</f>
        <v>0</v>
      </c>
      <c r="EK97" s="48">
        <f>SUMIFS('Planificación 2026-1'!R:R,'Planificación 2026-1'!W:W,C97,'Planificación 2026-1'!E:E,"HUAURA",'Planificación 2026-1'!X:X,"VIRTUAL",'Planificación 2026-1'!H:H,"&lt;3")</f>
        <v>0</v>
      </c>
      <c r="EL97" s="48">
        <f>SUMIFS('Planificación 2026-1'!R:R,'Planificación 2026-1'!W:W,C97,'Planificación 2026-1'!E:E,"HUAURA",'Planificación 2026-1'!X:X,"&lt;&gt;VIRTUAL",'Planificación 2026-1'!H:H,"&lt;3")</f>
        <v>0</v>
      </c>
      <c r="EM97" s="48">
        <f t="shared" si="22"/>
        <v>24</v>
      </c>
      <c r="EN97" s="48">
        <f t="shared" si="23"/>
        <v>0</v>
      </c>
      <c r="EO97" s="48">
        <f t="shared" si="24"/>
        <v>0</v>
      </c>
      <c r="EP97" s="48">
        <f t="shared" si="25"/>
        <v>0</v>
      </c>
      <c r="EQ97" s="48">
        <f t="shared" si="26"/>
        <v>0</v>
      </c>
      <c r="ER97" s="48"/>
      <c r="ES97" s="48">
        <f t="shared" si="27"/>
        <v>4</v>
      </c>
      <c r="ET97" s="48">
        <f t="shared" si="28"/>
        <v>20</v>
      </c>
      <c r="EU97" s="48" t="b">
        <f t="shared" si="29"/>
        <v>1</v>
      </c>
      <c r="EV97" s="48" t="str">
        <f t="shared" si="30"/>
        <v>FILIAL-HUAURA</v>
      </c>
      <c r="EW97" s="48" t="str">
        <f t="shared" si="31"/>
        <v>MAS PRESENCIAL</v>
      </c>
    </row>
    <row r="98" spans="1:153" x14ac:dyDescent="0.3">
      <c r="A98" s="53"/>
      <c r="B98" s="383">
        <v>95</v>
      </c>
      <c r="C98" s="107" t="s">
        <v>1044</v>
      </c>
      <c r="D98" s="82">
        <f>SUMIF('Planificación 2026-1'!W:W,C98,'Planificación 2026-1'!R:R)</f>
        <v>30</v>
      </c>
      <c r="E98" s="492" t="s">
        <v>341</v>
      </c>
      <c r="F98" s="107" t="s">
        <v>466</v>
      </c>
      <c r="G98" s="107" t="s">
        <v>431</v>
      </c>
      <c r="H98" s="107" t="s">
        <v>434</v>
      </c>
      <c r="I98" s="77" t="str">
        <f>IF(SUM(COUNTIFS('Planificación 2026-1'!E:E,"PRINCIPAL",'Planificación 2026-1'!W:W,C98,'Planificación 2026-1'!G:G,"AF"))&gt;0,"P01"," ")</f>
        <v xml:space="preserve"> </v>
      </c>
      <c r="J98" s="78" t="str">
        <f>IF(SUM(COUNTIFS('Planificación 2026-1'!E:E,"PRINCIPAL",'Planificación 2026-1'!W:W,C98,'Planificación 2026-1'!G:G,"EN"))&gt;0,"P02"," ")</f>
        <v xml:space="preserve"> </v>
      </c>
      <c r="K98" s="78" t="str">
        <f>IF(SUM(COUNTIFS('Planificación 2026-1'!E:E,"PRINCIPAL",'Planificación 2026-1'!W:W,C98,'Planificación 2026-1'!G:G,"IS"))&gt;0,"P03"," ")</f>
        <v xml:space="preserve"> </v>
      </c>
      <c r="L98" s="78" t="str">
        <f>IF(SUM(COUNTIFS('Planificación 2026-1'!E:E,"PRINCIPAL",'Planificación 2026-1'!W:W,C98,'Planificación 2026-1'!G:G,"PS"))&gt;0,"P04"," ")</f>
        <v>P04</v>
      </c>
      <c r="M98" s="78"/>
      <c r="N98" s="78" t="str">
        <f>IF(SUM(COUNTIFS('Planificación 2026-1'!E:E,"PRINCIPAL",'Planificación 2026-1'!W:W,C98,'Planificación 2026-1'!G:G,"IN"))&gt;0,"P06"," ")</f>
        <v xml:space="preserve"> </v>
      </c>
      <c r="O98" s="78" t="str">
        <f>IF(SUM(COUNTIFS('Planificación 2026-1'!E:E,"PRINCIPAL",'Planificación 2026-1'!W:W,C98,'Planificación 2026-1'!G:G,"CA"))&gt;0,"P07"," ")</f>
        <v xml:space="preserve"> </v>
      </c>
      <c r="P98" s="78" t="str">
        <f>IF(SUM(COUNTIFS('Planificación 2026-1'!E:E,"PRINCIPAL",'Planificación 2026-1'!W:W,C98,'Planificación 2026-1'!G:G,"DE"))&gt;0,"P08"," ")</f>
        <v xml:space="preserve"> </v>
      </c>
      <c r="Q98" s="78" t="str">
        <f>IF(SUM(COUNTIFS('Planificación 2026-1'!E:E,"PRINCIPAL",'Planificación 2026-1'!W:W,C98,'Planificación 2026-1'!G:G,"OB"))&gt;0,"P09"," ")</f>
        <v xml:space="preserve"> </v>
      </c>
      <c r="R98" s="78" t="str">
        <f>IF(SUM(COUNTIFS('Planificación 2026-1'!E:E,"PRINCIPAL",'Planificación 2026-1'!W:W,C98,'Planificación 2026-1'!G:G,"MH"))&gt;0,"P31"," ")</f>
        <v xml:space="preserve"> </v>
      </c>
      <c r="S98" s="78" t="str">
        <f>IF(SUM(COUNTIFS('Planificación 2026-1'!E:E,"PRINCIPAL",'Planificación 2026-1'!W:W,C98,'Planificación 2026-1'!G:G,"IC"))&gt;0,"P32"," ")</f>
        <v xml:space="preserve"> </v>
      </c>
      <c r="T98" s="78" t="str">
        <f>IF(SUM(COUNTIFS('Planificación 2026-1'!E:E,"PRINCIPAL",'Planificación 2026-1'!W:W,C98,'Planificación 2026-1'!G:G,"AR"))&gt;0,"P34"," ")</f>
        <v xml:space="preserve"> </v>
      </c>
      <c r="U98" s="78" t="str">
        <f>IF(SUM(COUNTIFS('Planificación 2026-1'!E:E,"PRINCIPAL",'Planificación 2026-1'!W:W,C98,'Planificación 2026-1'!G:G,"T1"))&gt;0,"P35"," ")</f>
        <v xml:space="preserve"> </v>
      </c>
      <c r="V98" s="78" t="str">
        <f>IF(SUM(COUNTIFS('Planificación 2026-1'!E:E,"PRINCIPAL",'Planificación 2026-1'!W:W,C98,'Planificación 2026-1'!G:G,"T3"))&gt;0,"P36"," ")</f>
        <v xml:space="preserve"> </v>
      </c>
      <c r="W98" s="78" t="str">
        <f>IF(SUM(COUNTIFS('Planificación 2026-1'!E:E,"PRINCIPAL",'Planificación 2026-1'!W:W,C98,'Planificación 2026-1'!G:G,"T2"))&gt;0,"P37"," ")</f>
        <v xml:space="preserve"> </v>
      </c>
      <c r="X98" s="78" t="str">
        <f>IF(SUM(COUNTIFS('Planificación 2026-1'!E:E,"PRINCIPAL",'Planificación 2026-1'!W:W,C98,'Planificación 2026-1'!G:G,"AE"))&gt;0,"P38"," ")</f>
        <v xml:space="preserve"> </v>
      </c>
      <c r="Y98" s="78" t="str">
        <f>IF(SUM(COUNTIFS('Planificación 2026-1'!E:E,"PRINCIPAL",'Planificación 2026-1'!W:W,C98,'Planificación 2026-1'!G:G,"T4"))&gt;0,"P55"," ")</f>
        <v xml:space="preserve"> </v>
      </c>
      <c r="Z98" s="78" t="str">
        <f>IF(SUM(COUNTIFS('Planificación 2026-1'!E:E,"FILIAL",'Planificación 2026-1'!W:W,C98,'Planificación 2026-1'!G:G,"AF"))&gt;0," P01"," ")</f>
        <v xml:space="preserve"> </v>
      </c>
      <c r="AA98" s="78" t="str">
        <f>IF(SUM(COUNTIFS('Planificación 2026-1'!E:E,"FILIAL",'Planificación 2026-1'!W:W,C98,'Planificación 2026-1'!G:G,"EN"))&gt;0,"P02"," ")</f>
        <v xml:space="preserve"> </v>
      </c>
      <c r="AB98" s="78" t="str">
        <f>IF(SUM(COUNTIFS('Planificación 2026-1'!E:E,"FILIAL",'Planificación 2026-1'!W:W,C98,'Planificación 2026-1'!G:G,"IS"))&gt;0,"P03"," ")</f>
        <v xml:space="preserve"> </v>
      </c>
      <c r="AC98" s="78" t="str">
        <f>IF(SUM(COUNTIFS('Planificación 2026-1'!E:E,"FILIAL",'Planificación 2026-1'!W:W,C98,'Planificación 2026-1'!G:G,"PS"))&gt;0,"P04"," ")</f>
        <v xml:space="preserve"> </v>
      </c>
      <c r="AD98" s="78"/>
      <c r="AE98" s="78" t="str">
        <f>IF(SUM(COUNTIFS('Planificación 2026-1'!E:E,"FILIAL",'Planificación 2026-1'!W:W,C98,'Planificación 2026-1'!G:G,"IN"))&gt;0,"P06"," ")</f>
        <v xml:space="preserve"> </v>
      </c>
      <c r="AF98" s="78" t="str">
        <f>IF(SUM(COUNTIFS('Planificación 2026-1'!E:E,"FILIAL",'Planificación 2026-1'!W:W,C98,'Planificación 2026-1'!G:G,"CA"))&gt;0,"P07"," ")</f>
        <v xml:space="preserve"> </v>
      </c>
      <c r="AG98" s="78" t="str">
        <f>IF(SUM(COUNTIFS('Planificación 2026-1'!E:E,"FILIAL",'Planificación 2026-1'!W:W,C98,'Planificación 2026-1'!G:G,"DE"))&gt;0,"P08"," ")</f>
        <v xml:space="preserve"> </v>
      </c>
      <c r="AH98" s="78" t="str">
        <f>IF(SUM(COUNTIFS('Planificación 2026-1'!E:E,"FILIAL",'Planificación 2026-1'!W:W,C98,'Planificación 2026-1'!G:G,"OB"))&gt;0,"P09"," ")</f>
        <v xml:space="preserve"> </v>
      </c>
      <c r="AI98" s="78" t="str">
        <f>IF(SUM(COUNTIFS('Planificación 2026-1'!E:E,"FILIAL",'Planificación 2026-1'!W:W,C98,'Planificación 2026-1'!G:G,"MH"))&gt;0,"P31"," ")</f>
        <v xml:space="preserve"> </v>
      </c>
      <c r="AJ98" s="78" t="str">
        <f>IF(SUM(COUNTIFS('Planificación 2026-1'!E:E,"FILIAL",'Planificación 2026-1'!W:W,C98,'Planificación 2026-1'!G:G,"IC"))&gt;0,"P32"," ")</f>
        <v xml:space="preserve"> </v>
      </c>
      <c r="AK98" s="78" t="str">
        <f>IF(SUM(COUNTIFS('Planificación 2026-1'!E:E,"FILIAL",'Planificación 2026-1'!W:W,C98,'Planificación 2026-1'!G:G,"AR"))&gt;0,"P34"," ")</f>
        <v xml:space="preserve"> </v>
      </c>
      <c r="AL98" s="78" t="str">
        <f>IF(SUM(COUNTIFS('Planificación 2026-1'!E:E,"FILIAL",'Planificación 2026-1'!W:W,C98,'Planificación 2026-1'!G:G,"T1"))&gt;0,"P35"," ")</f>
        <v xml:space="preserve"> </v>
      </c>
      <c r="AM98" s="78" t="str">
        <f>IF(SUM(COUNTIFS('Planificación 2026-1'!E:E,"FILIAL",'Planificación 2026-1'!W:W,C98,'Planificación 2026-1'!G:G,"T3"))&gt;0,"P36"," ")</f>
        <v xml:space="preserve"> </v>
      </c>
      <c r="AN98" s="78" t="str">
        <f>IF(SUM(COUNTIFS('Planificación 2026-1'!E:E,"FILIAL",'Planificación 2026-1'!W:W,C98,'Planificación 2026-1'!G:G,"T2"))&gt;0,"P37"," ")</f>
        <v xml:space="preserve"> </v>
      </c>
      <c r="AO98" s="78" t="str">
        <f>IF(SUM(COUNTIFS('Planificación 2026-1'!E:E,"FILIAL",'Planificación 2026-1'!W:W,C98,'Planificación 2026-1'!G:G,"AE"))&gt;0,"P38"," ")</f>
        <v xml:space="preserve"> </v>
      </c>
      <c r="AP98" s="78" t="str">
        <f>IF(SUM(COUNTIFS('Planificación 2026-1'!E:E,"FILIAL",'Planificación 2026-1'!W:W,C98,'Planificación 2026-1'!G:G,"T4"))&gt;0,"P55"," ")</f>
        <v xml:space="preserve"> </v>
      </c>
      <c r="AQ98" s="78" t="str">
        <f>IF(SUM(COUNTIFS('Planificación 2026-1'!E:E,"SUNAMPE",'Planificación 2026-1'!W:W,C98,'Planificación 2026-1'!G:G,"AF"))&gt;0," P01"," ")</f>
        <v xml:space="preserve"> </v>
      </c>
      <c r="AR98" s="78" t="str">
        <f>IF(SUM(COUNTIFS('Planificación 2026-1'!E:E,"SUNAMPE",'Planificación 2026-1'!W:W,C98,'Planificación 2026-1'!G:G,"EN"))&gt;0,"P02"," ")</f>
        <v xml:space="preserve"> </v>
      </c>
      <c r="AS98" s="78" t="str">
        <f>IF(SUM(COUNTIFS('Planificación 2026-1'!E:E,"SUNAMPE",'Planificación 2026-1'!W:W,C98,'Planificación 2026-1'!G:G,"IS"))&gt;0,"P03"," ")</f>
        <v xml:space="preserve"> </v>
      </c>
      <c r="AT98" s="78" t="str">
        <f>IF(SUM(COUNTIFS('Planificación 2026-1'!E:E,"SUNAMPE",'Planificación 2026-1'!W:W,C98,'Planificación 2026-1'!G:G,"PS"))&gt;0,"P04"," ")</f>
        <v xml:space="preserve"> </v>
      </c>
      <c r="AU98" s="78"/>
      <c r="AV98" s="78" t="str">
        <f>IF(SUM(COUNTIFS('Planificación 2026-1'!E:E,"SUNAMPE",'Planificación 2026-1'!W:W,C98,'Planificación 2026-1'!G:G,"IN"))&gt;0,"P06"," ")</f>
        <v xml:space="preserve"> </v>
      </c>
      <c r="AW98" s="78" t="str">
        <f>IF(SUM(COUNTIFS('Planificación 2026-1'!E:E,"SUNAMPE",'Planificación 2026-1'!W:W,C98,'Planificación 2026-1'!G:G,"CA"))&gt;0,"P07"," ")</f>
        <v xml:space="preserve"> </v>
      </c>
      <c r="AX98" s="78" t="str">
        <f>IF(SUM(COUNTIFS('Planificación 2026-1'!E:E,"SUNAMPE",'Planificación 2026-1'!W:W,C98,'Planificación 2026-1'!G:G,"DE"))&gt;0,"P08"," ")</f>
        <v xml:space="preserve"> </v>
      </c>
      <c r="AY98" s="78" t="str">
        <f>IF(SUM(COUNTIFS('Planificación 2026-1'!E:E,"SUNAMPE",'Planificación 2026-1'!W:W,C98,'Planificación 2026-1'!G:G,"OB"))&gt;0,"P09"," ")</f>
        <v xml:space="preserve"> </v>
      </c>
      <c r="AZ98" s="78" t="str">
        <f>IF(SUM(COUNTIFS('Planificación 2026-1'!E:E,"SUNAMPE",'Planificación 2026-1'!W:W,C98,'Planificación 2026-1'!G:G,"MH"))&gt;0,"P31"," ")</f>
        <v xml:space="preserve"> </v>
      </c>
      <c r="BA98" s="78" t="str">
        <f>IF(SUM(COUNTIFS('Planificación 2026-1'!E:E,"SUNAMPE",'Planificación 2026-1'!W:W,C98,'Planificación 2026-1'!G:G,"IC"))&gt;0,"P32"," ")</f>
        <v xml:space="preserve"> </v>
      </c>
      <c r="BB98" s="78" t="str">
        <f>IF(SUM(COUNTIFS('Planificación 2026-1'!E:E,"SUNAMPE",'Planificación 2026-1'!W:W,C98,'Planificación 2026-1'!G:G,"AR"))&gt;0,"P34"," ")</f>
        <v xml:space="preserve"> </v>
      </c>
      <c r="BC98" s="78" t="str">
        <f>IF(SUM(COUNTIFS('Planificación 2026-1'!E:E,"SUNAMPE",'Planificación 2026-1'!W:W,C98,'Planificación 2026-1'!G:G,"T1"))&gt;0,"P35"," ")</f>
        <v xml:space="preserve"> </v>
      </c>
      <c r="BD98" s="78" t="str">
        <f>IF(SUM(COUNTIFS('Planificación 2026-1'!E:E,"SUNAMPE",'Planificación 2026-1'!W:W,C98,'Planificación 2026-1'!G:G,"T3"))&gt;0,"P36"," ")</f>
        <v xml:space="preserve"> </v>
      </c>
      <c r="BE98" s="78" t="str">
        <f>IF(SUM(COUNTIFS('Planificación 2026-1'!E:E,"SUNAMPE",'Planificación 2026-1'!W:W,C98,'Planificación 2026-1'!G:G,"T2"))&gt;0,"P37"," ")</f>
        <v xml:space="preserve"> </v>
      </c>
      <c r="BF98" s="78" t="str">
        <f>IF(SUM(COUNTIFS('Planificación 2026-1'!E:E,"SUNAMPE",'Planificación 2026-1'!W:W,C98,'Planificación 2026-1'!G:G,"AE"))&gt;0,"P38"," ")</f>
        <v xml:space="preserve"> </v>
      </c>
      <c r="BG98" s="78" t="str">
        <f>IF(SUM(COUNTIFS('Planificación 2026-1'!E:E,"SUNAMPE",'Planificación 2026-1'!W:W,C98,'Planificación 2026-1'!G:G,"T4"))&gt;0,"P55"," ")</f>
        <v xml:space="preserve"> </v>
      </c>
      <c r="BH98" s="78" t="str">
        <f>IF(SUM(COUNTIFS('Planificación 2026-1'!E:E,"HUAURA",'Planificación 2026-1'!W:W,C98,'Planificación 2026-1'!G:G,"AF"))&gt;0," P01"," ")</f>
        <v xml:space="preserve"> </v>
      </c>
      <c r="BI98" s="78" t="str">
        <f>IF(SUM(COUNTIFS('Planificación 2026-1'!E:E,"HUAURA",'Planificación 2026-1'!W:W,C98,'Planificación 2026-1'!G:G,"EN"))&gt;0,"P02"," ")</f>
        <v xml:space="preserve"> </v>
      </c>
      <c r="BJ98" s="78" t="str">
        <f>IF(SUM(COUNTIFS('Planificación 2026-1'!E:E,"HUAURA",'Planificación 2026-1'!W:W,C98,'Planificación 2026-1'!G:G,"IS"))&gt;0,"P03"," ")</f>
        <v xml:space="preserve"> </v>
      </c>
      <c r="BK98" s="78" t="str">
        <f>IF(SUM(COUNTIFS('Planificación 2026-1'!E:E,"HUAURA",'Planificación 2026-1'!W:W,C98,'Planificación 2026-1'!G:G,"PS"))&gt;0,"P04"," ")</f>
        <v xml:space="preserve"> </v>
      </c>
      <c r="BL98" s="78"/>
      <c r="BM98" s="78" t="str">
        <f>IF(SUM(COUNTIFS('Planificación 2026-1'!E:E,"HUAURA",'Planificación 2026-1'!W:W,C98,'Planificación 2026-1'!G:G,"IN"))&gt;0,"P06"," ")</f>
        <v xml:space="preserve"> </v>
      </c>
      <c r="BN98" s="78" t="str">
        <f>IF(SUM(COUNTIFS('Planificación 2026-1'!E:E,"HUAURA",'Planificación 2026-1'!W:W,C98,'Planificación 2026-1'!G:G,"CA"))&gt;0,"P07"," ")</f>
        <v xml:space="preserve"> </v>
      </c>
      <c r="BO98" s="78" t="str">
        <f>IF(SUM(COUNTIFS('Planificación 2026-1'!E:E,"HUAURA",'Planificación 2026-1'!W:W,C98,'Planificación 2026-1'!G:G,"DE"))&gt;0,"P08"," ")</f>
        <v xml:space="preserve"> </v>
      </c>
      <c r="BP98" s="78" t="str">
        <f>IF(SUM(COUNTIFS('Planificación 2026-1'!E:E,"HUAURA",'Planificación 2026-1'!W:W,C98,'Planificación 2026-1'!G:G,"OB"))&gt;0,"P09"," ")</f>
        <v xml:space="preserve"> </v>
      </c>
      <c r="BQ98" s="78" t="str">
        <f>IF(SUM(COUNTIFS('Planificación 2026-1'!E:E,"HUAURA",'Planificación 2026-1'!W:W,C98,'Planificación 2026-1'!G:G,"MH"))&gt;0,"P31"," ")</f>
        <v xml:space="preserve"> </v>
      </c>
      <c r="BR98" s="78" t="str">
        <f>IF(SUM(COUNTIFS('Planificación 2026-1'!E:E,"HUAURA",'Planificación 2026-1'!W:W,C98,'Planificación 2026-1'!G:G,"IC"))&gt;0,"P32"," ")</f>
        <v xml:space="preserve"> </v>
      </c>
      <c r="BS98" s="78" t="str">
        <f>IF(SUM(COUNTIFS('Planificación 2026-1'!E:E,"HUAURA",'Planificación 2026-1'!W:W,C98,'Planificación 2026-1'!G:G,"AR"))&gt;0,"P34"," ")</f>
        <v xml:space="preserve"> </v>
      </c>
      <c r="BT98" s="78" t="str">
        <f>IF(SUM(COUNTIFS('Planificación 2026-1'!E:E,"HUAURA",'Planificación 2026-1'!W:W,C98,'Planificación 2026-1'!G:G,"T1"))&gt;0,"P35"," ")</f>
        <v xml:space="preserve"> </v>
      </c>
      <c r="BU98" s="78" t="str">
        <f>IF(SUM(COUNTIFS('Planificación 2026-1'!E:E,"HUAURA",'Planificación 2026-1'!W:W,C98,'Planificación 2026-1'!G:G,"T3"))&gt;0,"P36"," ")</f>
        <v xml:space="preserve"> </v>
      </c>
      <c r="BV98" s="78" t="str">
        <f>IF(SUM(COUNTIFS('Planificación 2026-1'!E:E,"HUAURA",'Planificación 2026-1'!W:W,C98,'Planificación 2026-1'!G:G,"T2"))&gt;0,"P37"," ")</f>
        <v xml:space="preserve"> </v>
      </c>
      <c r="BW98" s="78" t="str">
        <f>IF(SUM(COUNTIFS('Planificación 2026-1'!E:E,"HUAURA",'Planificación 2026-1'!W:W,C98,'Planificación 2026-1'!G:G,"AE"))&gt;0,"P38"," ")</f>
        <v xml:space="preserve"> </v>
      </c>
      <c r="BX98" s="78" t="str">
        <f>IF(SUM(COUNTIFS('Planificación 2026-1'!E:E,"HUAURA",'Planificación 2026-1'!W:W,C98,'Planificación 2026-1'!G:G,"T4"))&gt;0,"P55"," ")</f>
        <v xml:space="preserve"> </v>
      </c>
      <c r="BY98" s="79">
        <f>SUMIFS('Planificación 2026-1'!R:R,'Planificación 2026-1'!W:W,C98,'Planificación 2026-1'!G:G,"AF",'Planificación 2026-1'!H:H,"&gt;2")</f>
        <v>0</v>
      </c>
      <c r="BZ98" s="79">
        <f>SUMIFS('Planificación 2026-1'!R:R,'Planificación 2026-1'!W:W,C98,'Planificación 2026-1'!G:G,"EN",'Planificación 2026-1'!H:H,"&gt;2")</f>
        <v>0</v>
      </c>
      <c r="CA98" s="79">
        <f>SUMIFS('Planificación 2026-1'!R:R,'Planificación 2026-1'!W:W,C98,'Planificación 2026-1'!G:G,"IS",'Planificación 2026-1'!H:H,"&gt;2")</f>
        <v>0</v>
      </c>
      <c r="CB98" s="79">
        <f>SUMIFS('Planificación 2026-1'!R:R,'Planificación 2026-1'!W:W,C98,'Planificación 2026-1'!G:G,"PS",'Planificación 2026-1'!H:H,"&gt;2")</f>
        <v>30</v>
      </c>
      <c r="CC98" s="79">
        <f>SUMIFS('Planificación 2026-1'!R:R,'Planificación 2026-1'!W:W,C98,'Planificación 2026-1'!G:G,"IN",'Planificación 2026-1'!H:H,"&gt;2")</f>
        <v>0</v>
      </c>
      <c r="CD98" s="79">
        <f>SUMIFS('Planificación 2026-1'!R:R,'Planificación 2026-1'!W:W,C98,'Planificación 2026-1'!G:G,"CA",'Planificación 2026-1'!H:H,"&gt;2")</f>
        <v>0</v>
      </c>
      <c r="CE98" s="79">
        <f>SUMIFS('Planificación 2026-1'!R:R,'Planificación 2026-1'!W:W,C98,'Planificación 2026-1'!G:G,"DE",'Planificación 2026-1'!H:H,"&gt;2")</f>
        <v>0</v>
      </c>
      <c r="CF98" s="79">
        <f>SUMIFS('Planificación 2026-1'!R:R,'Planificación 2026-1'!W:W,C98,'Planificación 2026-1'!G:G,"OB",'Planificación 2026-1'!H:H,"&gt;2")</f>
        <v>0</v>
      </c>
      <c r="CG98" s="79">
        <f>SUMIFS('Planificación 2026-1'!R:R,'Planificación 2026-1'!W:W,C98,'Planificación 2026-1'!G:G,"MH",'Planificación 2026-1'!H:H,"&gt;2")</f>
        <v>0</v>
      </c>
      <c r="CH98" s="79">
        <f>SUMIFS('Planificación 2026-1'!R:R,'Planificación 2026-1'!W:W,C98,'Planificación 2026-1'!G:G,"IC",'Planificación 2026-1'!H:H,"&gt;2")</f>
        <v>0</v>
      </c>
      <c r="CI98" s="79">
        <f>SUMIFS('Planificación 2026-1'!R:R,'Planificación 2026-1'!W:W,C98,'Planificación 2026-1'!G:G,"AR",'Planificación 2026-1'!H:H,"&gt;2")</f>
        <v>0</v>
      </c>
      <c r="CJ98" s="79">
        <f>SUMIFS('Planificación 2026-1'!R:R,'Planificación 2026-1'!W:W,C98,'Planificación 2026-1'!G:G,"T1",'Planificación 2026-1'!H:H,"&gt;2")</f>
        <v>0</v>
      </c>
      <c r="CK98" s="79">
        <f>SUMIFS('Planificación 2026-1'!R:R,'Planificación 2026-1'!W:W,C98,'Planificación 2026-1'!G:G,"T3",'Planificación 2026-1'!H:H,"&gt;2")</f>
        <v>0</v>
      </c>
      <c r="CL98" s="79">
        <f>SUMIFS('Planificación 2026-1'!R:R,'Planificación 2026-1'!W:W,C98,'Planificación 2026-1'!G:G,"T2",'Planificación 2026-1'!H:H,"&gt;2")</f>
        <v>0</v>
      </c>
      <c r="CM98" s="79">
        <f>SUMIFS('Planificación 2026-1'!R:R,'Planificación 2026-1'!W:W,C98,'Planificación 2026-1'!G:G,"AE",'Planificación 2026-1'!H:H,"&gt;2")</f>
        <v>0</v>
      </c>
      <c r="CN98" s="79">
        <f>SUMIFS('Planificación 2026-1'!R:R,'Planificación 2026-1'!W:W,C98,'Planificación 2026-1'!G:G,"T4",'Planificación 2026-1'!H:H,"&gt;2")</f>
        <v>0</v>
      </c>
      <c r="CO98" s="79">
        <f>SUMIFS('Planificación 2026-1'!R:R,'Planificación 2026-1'!W:W,C98,'Planificación 2026-1'!G:G,"AF",'Planificación 2026-1'!H:H,"&lt;3")</f>
        <v>0</v>
      </c>
      <c r="CP98" s="79">
        <f>SUMIFS('Planificación 2026-1'!R:R,'Planificación 2026-1'!W:W,C98,'Planificación 2026-1'!G:G,"EN",'Planificación 2026-1'!H:H,"&lt;3")</f>
        <v>0</v>
      </c>
      <c r="CQ98" s="79">
        <f>SUMIFS('Planificación 2026-1'!R:R,'Planificación 2026-1'!W:W,C98,'Planificación 2026-1'!G:G,"IS",'Planificación 2026-1'!H:H,"&lt;3")</f>
        <v>0</v>
      </c>
      <c r="CR98" s="79">
        <f>SUMIFS('Planificación 2026-1'!R:R,'Planificación 2026-1'!W:W,C98,'Planificación 2026-1'!G:G,"PS",'Planificación 2026-1'!H:H,"&lt;3")</f>
        <v>0</v>
      </c>
      <c r="CS98" s="79">
        <f>SUMIFS('Planificación 2026-1'!R:R,'Planificación 2026-1'!W:W,C98,'Planificación 2026-1'!G:G,"IN",'Planificación 2026-1'!H:H,"&lt;3")</f>
        <v>0</v>
      </c>
      <c r="CT98" s="79">
        <f>SUMIFS('Planificación 2026-1'!R:R,'Planificación 2026-1'!W:W,C98,'Planificación 2026-1'!G:G,"CA",'Planificación 2026-1'!H:H,"&lt;3")</f>
        <v>0</v>
      </c>
      <c r="CU98" s="79">
        <f>SUMIFS('Planificación 2026-1'!R:R,'Planificación 2026-1'!W:W,C98,'Planificación 2026-1'!G:G,"DE",'Planificación 2026-1'!H:H,"&lt;3")</f>
        <v>0</v>
      </c>
      <c r="CV98" s="79">
        <f>SUMIFS('Planificación 2026-1'!R:R,'Planificación 2026-1'!W:W,C98,'Planificación 2026-1'!G:G,"OB",'Planificación 2026-1'!H:H,"&lt;3")</f>
        <v>0</v>
      </c>
      <c r="CW98" s="79">
        <f>SUMIFS('Planificación 2026-1'!R:R,'Planificación 2026-1'!W:W,C98,'Planificación 2026-1'!G:G,"MH",'Planificación 2026-1'!H:H,"&lt;3")</f>
        <v>0</v>
      </c>
      <c r="CX98" s="79">
        <f>SUMIFS('Planificación 2026-1'!R:R,'Planificación 2026-1'!W:W,C98,'Planificación 2026-1'!G:G,"IC",'Planificación 2026-1'!H:H,"&lt;3")</f>
        <v>0</v>
      </c>
      <c r="CY98" s="79">
        <f>SUMIFS('Planificación 2026-1'!R:R,'Planificación 2026-1'!W:W,C98,'Planificación 2026-1'!G:G,"AR",'Planificación 2026-1'!H:H,"&lt;3")</f>
        <v>0</v>
      </c>
      <c r="CZ98" s="79">
        <f>SUMIFS('Planificación 2026-1'!R:R,'Planificación 2026-1'!W:W,C98,'Planificación 2026-1'!G:G,"T1",'Planificación 2026-1'!H:H,"&lt;3")</f>
        <v>0</v>
      </c>
      <c r="DA98" s="79">
        <f>SUMIFS('Planificación 2026-1'!R:R,'Planificación 2026-1'!W:W,C98,'Planificación 2026-1'!G:G,"T3",'Planificación 2026-1'!H:H,"&lt;3")</f>
        <v>0</v>
      </c>
      <c r="DB98" s="79">
        <f>SUMIFS('Planificación 2026-1'!R:R,'Planificación 2026-1'!W:W,C98,'Planificación 2026-1'!G:G,"T2",'Planificación 2026-1'!H:H,"&lt;3")</f>
        <v>0</v>
      </c>
      <c r="DC98" s="79">
        <f>SUMIFS('Planificación 2026-1'!R:R,'Planificación 2026-1'!W:W,C98,'Planificación 2026-1'!G:G,"AE",'Planificación 2026-1'!H:H,"&lt;3")</f>
        <v>0</v>
      </c>
      <c r="DD98" s="79">
        <f>SUMIFS('Planificación 2026-1'!R:R,'Planificación 2026-1'!W:W,C98,'Planificación 2026-1'!G:G,"T4",'Planificación 2026-1'!H:H,"&lt;3")</f>
        <v>0</v>
      </c>
      <c r="DE98" s="78" t="str">
        <f t="shared" si="18"/>
        <v>P04</v>
      </c>
      <c r="DF98" s="30">
        <f>IF(C98="","",SUMIFS('Planificación 2026-1'!R:R,'Planificación 2026-1'!W:W,C98,'Planificación 2026-1'!E:E,"PRINCIPAL",'Planificación 2026-1'!X:X,"VIRTUAL"))</f>
        <v>0</v>
      </c>
      <c r="DG98" s="30">
        <f>IF(C98="","",SUMIFS('Planificación 2026-1'!R:R,'Planificación 2026-1'!W:W,C98,'Planificación 2026-1'!E:E,"PRINCIPAL",'Planificación 2026-1'!X:X,"PRESENCIAL"))</f>
        <v>30</v>
      </c>
      <c r="DH98" s="30">
        <f>IF(C98="","",SUMIFS('Planificación 2026-1'!R:R,'Planificación 2026-1'!W:W,C98,'Planificación 2026-1'!E:E,"PRINCIPAL",'Planificación 2026-1'!X:X,"HIBRIDO PRESENCIAL"))</f>
        <v>0</v>
      </c>
      <c r="DI98" s="78" t="str">
        <f t="shared" si="19"/>
        <v/>
      </c>
      <c r="DJ98" s="78">
        <f>IF(C98="","",SUMIFS('Planificación 2026-1'!R:R,'Planificación 2026-1'!W:W,C98,'Planificación 2026-1'!E:E,"FILIAL",'Planificación 2026-1'!X:X,"VIRTUAL"))</f>
        <v>0</v>
      </c>
      <c r="DK98" s="80">
        <f>IF(C98="","",SUMIFS('Planificación 2026-1'!R:R,'Planificación 2026-1'!W:W,C98,'Planificación 2026-1'!E:E,"FILIAL",'Planificación 2026-1'!X:X,"PRESENCIAL"))</f>
        <v>0</v>
      </c>
      <c r="DL98" s="42">
        <f>IF(C98="","",SUMIFS('Planificación 2026-1'!R:R,'Planificación 2026-1'!W:W,C98,'Planificación 2026-1'!E:E,"FILIAL",'Planificación 2026-1'!X:X,"HIBRIDO PRESENCIAL"))</f>
        <v>0</v>
      </c>
      <c r="DM98" s="81" t="str">
        <f t="shared" si="20"/>
        <v/>
      </c>
      <c r="DN98" s="78">
        <f>IF(C98="","",SUMIFS('Planificación 2026-1'!R:R,'Planificación 2026-1'!W:W,C98,'Planificación 2026-1'!E:E,"SUNAMPE",'Planificación 2026-1'!X:X,"VIRTUAL"))</f>
        <v>0</v>
      </c>
      <c r="DO98" s="42">
        <f>IF(C98="","",SUMIFS('Planificación 2026-1'!R:R,'Planificación 2026-1'!W:W,C98,'Planificación 2026-1'!E:E,"SUNAMPE",'Planificación 2026-1'!X:X,"PRESENCIAL"))</f>
        <v>0</v>
      </c>
      <c r="DP98" s="81" t="str">
        <f t="shared" si="21"/>
        <v/>
      </c>
      <c r="DQ98" s="78">
        <f>IF(C98="","",SUMIFS('Planificación 2026-1'!R:R,'Planificación 2026-1'!W:W,C98,'Planificación 2026-1'!E:E,"HUAURA",'Planificación 2026-1'!X:X,"VIRTUAL"))</f>
        <v>0</v>
      </c>
      <c r="DR98" s="42">
        <f>IF(C98="","",SUMIFS('Planificación 2026-1'!R:R,'Planificación 2026-1'!W:W,C98,'Planificación 2026-1'!E:E,"HUAURA",'Planificación 2026-1'!X:X,"PRESENCIAL"))</f>
        <v>0</v>
      </c>
      <c r="DS98" s="48">
        <f>SUMIFS('Planificación 2026-1'!R:R,'Planificación 2026-1'!W:W,C98,'Planificación 2026-1'!E:E,"PRINCIPAL",'Planificación 2026-1'!X:X,"VIRTUAL",'Planificación 2026-1'!H:H,"&gt;2")</f>
        <v>0</v>
      </c>
      <c r="DT98" s="48">
        <f>SUMIFS('Planificación 2026-1'!R:R,'Planificación 2026-1'!W:W,C98,'Planificación 2026-1'!E:E,"PRINCIPAL",'Planificación 2026-1'!X:X,"&lt;&gt;VIRTUAL",'Planificación 2026-1'!H:H,"&gt;2")</f>
        <v>30</v>
      </c>
      <c r="DU98" s="48">
        <f>SUMIFS('Planificación 2026-1'!R:R,'Planificación 2026-1'!W:W,C98,'Planificación 2026-1'!E:E,"SUNAMPE",'Planificación 2026-1'!X:X,"VIRTUAL",'Planificación 2026-1'!H:H,"&gt;2")</f>
        <v>0</v>
      </c>
      <c r="DV98" s="48">
        <f>SUMIFS('Planificación 2026-1'!R:R,'Planificación 2026-1'!W:W,C98,'Planificación 2026-1'!E:E,"SUNAMPE",'Planificación 2026-1'!X:X,"&lt;&gt;VIRTUAL",'Planificación 2026-1'!H:H,"&gt;2")</f>
        <v>0</v>
      </c>
      <c r="DW98" s="48">
        <f>SUMIFS('Planificación 2026-1'!R:R,'Planificación 2026-1'!W:W,C98,'Planificación 2026-1'!E:E,"FILIAL",'Planificación 2026-1'!X:X,"VIRTUAL",'Planificación 2026-1'!H:H,"&gt;2")</f>
        <v>0</v>
      </c>
      <c r="DX98" s="48">
        <f>SUMIFS('Planificación 2026-1'!R:R,'Planificación 2026-1'!W:W,C98,'Planificación 2026-1'!E:E,"FILIAL",'Planificación 2026-1'!X:X,"&lt;&gt;VIRTUAL",'Planificación 2026-1'!H:H,"&gt;2")</f>
        <v>0</v>
      </c>
      <c r="DY98" s="48">
        <f>SUMIFS('Planificación 2026-1'!R:R,'Planificación 2026-1'!W:W,C98,'Planificación 2026-1'!E:E,"PORUMA",'Planificación 2026-1'!X:X,"VIRTUAL",'Planificación 2026-1'!H:H,"&gt;2")</f>
        <v>0</v>
      </c>
      <c r="DZ98" s="48">
        <f>SUMIFS('Planificación 2026-1'!R:R,'Planificación 2026-1'!W:W,C98,'Planificación 2026-1'!E:E,"PORUMA",'Planificación 2026-1'!X:X,"&lt;&gt;VIRTUAL",'Planificación 2026-1'!H:H,"&gt;2")</f>
        <v>0</v>
      </c>
      <c r="EA98" s="48">
        <f>SUMIFS('Planificación 2026-1'!R:R,'Planificación 2026-1'!W:W,C98,'Planificación 2026-1'!E:E,"HUAURA",'Planificación 2026-1'!X:X,"VIRTUAL",'Planificación 2026-1'!H:H,"&gt;2")</f>
        <v>0</v>
      </c>
      <c r="EB98" s="48">
        <f>SUMIFS('Planificación 2026-1'!R:R,'Planificación 2026-1'!W:W,C98,'Planificación 2026-1'!E:E,"HUAURA",'Planificación 2026-1'!X:X,"&lt;&gt;VIRTUAL",'Planificación 2026-1'!H:H,"&gt;2")</f>
        <v>0</v>
      </c>
      <c r="EC98" s="48">
        <f>SUMIFS('Planificación 2026-1'!R:R,'Planificación 2026-1'!W:W,C98,'Planificación 2026-1'!E:E,"PRINCIPAL",'Planificación 2026-1'!X:X,"VIRTUAL",'Planificación 2026-1'!H:H,"&lt;3")</f>
        <v>0</v>
      </c>
      <c r="ED98" s="48">
        <f>SUMIFS('Planificación 2026-1'!R:R,'Planificación 2026-1'!W:W,C98,'Planificación 2026-1'!E:E,"PRINCIPAL",'Planificación 2026-1'!X:X,"&lt;&gt;VIRTUAL",'Planificación 2026-1'!H:H,"&lt;3")</f>
        <v>0</v>
      </c>
      <c r="EE98" s="48">
        <f>SUMIFS('Planificación 2026-1'!R:R,'Planificación 2026-1'!W:W,C98,'Planificación 2026-1'!E:E,"SUNAMPE",'Planificación 2026-1'!X:X,"VIRTUAL",'Planificación 2026-1'!H:H,"&lt;3")</f>
        <v>0</v>
      </c>
      <c r="EF98" s="48">
        <f>SUMIFS('Planificación 2026-1'!R:R,'Planificación 2026-1'!W:W,C98,'Planificación 2026-1'!E:E,"SUNAMPE",'Planificación 2026-1'!X:X,"&lt;&gt;VIRTUAL",'Planificación 2026-1'!H:H,"&lt;3")</f>
        <v>0</v>
      </c>
      <c r="EG98" s="48">
        <f>SUMIFS('Planificación 2026-1'!R:R,'Planificación 2026-1'!W:W,C98,'Planificación 2026-1'!E:E,"FILIAL",'Planificación 2026-1'!X:X,"VIRTUAL",'Planificación 2026-1'!H:H,"&lt;3")</f>
        <v>0</v>
      </c>
      <c r="EH98" s="48">
        <f>SUMIFS('Planificación 2026-1'!R:R,'Planificación 2026-1'!W:W,C98,'Planificación 2026-1'!E:E,"FILIAL",'Planificación 2026-1'!X:X,"&lt;&gt;VIRTUAL",'Planificación 2026-1'!H:H,"&lt;3")</f>
        <v>0</v>
      </c>
      <c r="EI98" s="48">
        <f>SUMIFS('Planificación 2026-1'!R:R,'Planificación 2026-1'!W:W,C98,'Planificación 2026-1'!E:E,"PORUMA",'Planificación 2026-1'!X:X,"VIRTUAL",'Planificación 2026-1'!H:H,"&lt;3")</f>
        <v>0</v>
      </c>
      <c r="EJ98" s="48">
        <f>SUMIFS('Planificación 2026-1'!R:R,'Planificación 2026-1'!W:W,C98,'Planificación 2026-1'!E:E,"PORUMA",'Planificación 2026-1'!X:X,"&lt;&gt;VIRTUAL",'Planificación 2026-1'!H:H,"&lt;3")</f>
        <v>0</v>
      </c>
      <c r="EK98" s="48">
        <f>SUMIFS('Planificación 2026-1'!R:R,'Planificación 2026-1'!W:W,C98,'Planificación 2026-1'!E:E,"HUAURA",'Planificación 2026-1'!X:X,"VIRTUAL",'Planificación 2026-1'!H:H,"&lt;3")</f>
        <v>0</v>
      </c>
      <c r="EL98" s="48">
        <f>SUMIFS('Planificación 2026-1'!R:R,'Planificación 2026-1'!W:W,C98,'Planificación 2026-1'!E:E,"HUAURA",'Planificación 2026-1'!X:X,"&lt;&gt;VIRTUAL",'Planificación 2026-1'!H:H,"&lt;3")</f>
        <v>0</v>
      </c>
      <c r="EM98" s="48">
        <f t="shared" si="22"/>
        <v>0</v>
      </c>
      <c r="EN98" s="48">
        <f t="shared" si="23"/>
        <v>0</v>
      </c>
      <c r="EO98" s="48">
        <f t="shared" si="24"/>
        <v>0</v>
      </c>
      <c r="EP98" s="48">
        <f t="shared" si="25"/>
        <v>30</v>
      </c>
      <c r="EQ98" s="48">
        <f t="shared" si="26"/>
        <v>0</v>
      </c>
      <c r="ER98" s="48"/>
      <c r="ES98" s="48">
        <f t="shared" si="27"/>
        <v>0</v>
      </c>
      <c r="ET98" s="48">
        <f t="shared" si="28"/>
        <v>30</v>
      </c>
      <c r="EU98" s="48" t="b">
        <f t="shared" si="29"/>
        <v>1</v>
      </c>
      <c r="EV98" s="48" t="str">
        <f t="shared" si="30"/>
        <v>SEDE</v>
      </c>
      <c r="EW98" s="48" t="str">
        <f t="shared" si="31"/>
        <v>PRESENCIAL</v>
      </c>
    </row>
    <row r="99" spans="1:153" x14ac:dyDescent="0.3">
      <c r="A99" s="53"/>
      <c r="B99" s="383">
        <v>96</v>
      </c>
      <c r="C99" s="107" t="s">
        <v>107</v>
      </c>
      <c r="D99" s="82">
        <f>SUMIF('Planificación 2026-1'!W:W,C99,'Planificación 2026-1'!R:R)</f>
        <v>30</v>
      </c>
      <c r="E99" s="384" t="s">
        <v>341</v>
      </c>
      <c r="F99" s="107" t="s">
        <v>430</v>
      </c>
      <c r="G99" s="107" t="s">
        <v>276</v>
      </c>
      <c r="H99" s="107" t="s">
        <v>432</v>
      </c>
      <c r="I99" s="77" t="str">
        <f>IF(SUM(COUNTIFS('Planificación 2026-1'!E:E,"PRINCIPAL",'Planificación 2026-1'!W:W,C99,'Planificación 2026-1'!G:G,"AF"))&gt;0,"P01"," ")</f>
        <v xml:space="preserve"> </v>
      </c>
      <c r="J99" s="78" t="str">
        <f>IF(SUM(COUNTIFS('Planificación 2026-1'!E:E,"PRINCIPAL",'Planificación 2026-1'!W:W,C99,'Planificación 2026-1'!G:G,"EN"))&gt;0,"P02"," ")</f>
        <v>P02</v>
      </c>
      <c r="K99" s="78" t="str">
        <f>IF(SUM(COUNTIFS('Planificación 2026-1'!E:E,"PRINCIPAL",'Planificación 2026-1'!W:W,C99,'Planificación 2026-1'!G:G,"IS"))&gt;0,"P03"," ")</f>
        <v xml:space="preserve"> </v>
      </c>
      <c r="L99" s="78" t="str">
        <f>IF(SUM(COUNTIFS('Planificación 2026-1'!E:E,"PRINCIPAL",'Planificación 2026-1'!W:W,C99,'Planificación 2026-1'!G:G,"PS"))&gt;0,"P04"," ")</f>
        <v xml:space="preserve"> </v>
      </c>
      <c r="M99" s="78"/>
      <c r="N99" s="78" t="str">
        <f>IF(SUM(COUNTIFS('Planificación 2026-1'!E:E,"PRINCIPAL",'Planificación 2026-1'!W:W,C99,'Planificación 2026-1'!G:G,"IN"))&gt;0,"P06"," ")</f>
        <v xml:space="preserve"> </v>
      </c>
      <c r="O99" s="78" t="str">
        <f>IF(SUM(COUNTIFS('Planificación 2026-1'!E:E,"PRINCIPAL",'Planificación 2026-1'!W:W,C99,'Planificación 2026-1'!G:G,"CA"))&gt;0,"P07"," ")</f>
        <v xml:space="preserve"> </v>
      </c>
      <c r="P99" s="78" t="str">
        <f>IF(SUM(COUNTIFS('Planificación 2026-1'!E:E,"PRINCIPAL",'Planificación 2026-1'!W:W,C99,'Planificación 2026-1'!G:G,"DE"))&gt;0,"P08"," ")</f>
        <v xml:space="preserve"> </v>
      </c>
      <c r="Q99" s="78" t="str">
        <f>IF(SUM(COUNTIFS('Planificación 2026-1'!E:E,"PRINCIPAL",'Planificación 2026-1'!W:W,C99,'Planificación 2026-1'!G:G,"OB"))&gt;0,"P09"," ")</f>
        <v xml:space="preserve"> </v>
      </c>
      <c r="R99" s="78" t="str">
        <f>IF(SUM(COUNTIFS('Planificación 2026-1'!E:E,"PRINCIPAL",'Planificación 2026-1'!W:W,C99,'Planificación 2026-1'!G:G,"MH"))&gt;0,"P31"," ")</f>
        <v xml:space="preserve"> </v>
      </c>
      <c r="S99" s="78" t="str">
        <f>IF(SUM(COUNTIFS('Planificación 2026-1'!E:E,"PRINCIPAL",'Planificación 2026-1'!W:W,C99,'Planificación 2026-1'!G:G,"IC"))&gt;0,"P32"," ")</f>
        <v xml:space="preserve"> </v>
      </c>
      <c r="T99" s="78" t="str">
        <f>IF(SUM(COUNTIFS('Planificación 2026-1'!E:E,"PRINCIPAL",'Planificación 2026-1'!W:W,C99,'Planificación 2026-1'!G:G,"AR"))&gt;0,"P34"," ")</f>
        <v xml:space="preserve"> </v>
      </c>
      <c r="U99" s="78" t="str">
        <f>IF(SUM(COUNTIFS('Planificación 2026-1'!E:E,"PRINCIPAL",'Planificación 2026-1'!W:W,C99,'Planificación 2026-1'!G:G,"T1"))&gt;0,"P35"," ")</f>
        <v xml:space="preserve"> </v>
      </c>
      <c r="V99" s="78" t="str">
        <f>IF(SUM(COUNTIFS('Planificación 2026-1'!E:E,"PRINCIPAL",'Planificación 2026-1'!W:W,C99,'Planificación 2026-1'!G:G,"T3"))&gt;0,"P36"," ")</f>
        <v xml:space="preserve"> </v>
      </c>
      <c r="W99" s="78" t="str">
        <f>IF(SUM(COUNTIFS('Planificación 2026-1'!E:E,"PRINCIPAL",'Planificación 2026-1'!W:W,C99,'Planificación 2026-1'!G:G,"T2"))&gt;0,"P37"," ")</f>
        <v xml:space="preserve"> </v>
      </c>
      <c r="X99" s="78" t="str">
        <f>IF(SUM(COUNTIFS('Planificación 2026-1'!E:E,"PRINCIPAL",'Planificación 2026-1'!W:W,C99,'Planificación 2026-1'!G:G,"AE"))&gt;0,"P38"," ")</f>
        <v xml:space="preserve"> </v>
      </c>
      <c r="Y99" s="78" t="str">
        <f>IF(SUM(COUNTIFS('Planificación 2026-1'!E:E,"PRINCIPAL",'Planificación 2026-1'!W:W,C99,'Planificación 2026-1'!G:G,"T4"))&gt;0,"P55"," ")</f>
        <v xml:space="preserve"> </v>
      </c>
      <c r="Z99" s="78" t="str">
        <f>IF(SUM(COUNTIFS('Planificación 2026-1'!E:E,"FILIAL",'Planificación 2026-1'!W:W,C99,'Planificación 2026-1'!G:G,"AF"))&gt;0," P01"," ")</f>
        <v xml:space="preserve"> </v>
      </c>
      <c r="AA99" s="78" t="str">
        <f>IF(SUM(COUNTIFS('Planificación 2026-1'!E:E,"FILIAL",'Planificación 2026-1'!W:W,C99,'Planificación 2026-1'!G:G,"EN"))&gt;0,"P02"," ")</f>
        <v>P02</v>
      </c>
      <c r="AB99" s="78" t="str">
        <f>IF(SUM(COUNTIFS('Planificación 2026-1'!E:E,"FILIAL",'Planificación 2026-1'!W:W,C99,'Planificación 2026-1'!G:G,"IS"))&gt;0,"P03"," ")</f>
        <v xml:space="preserve"> </v>
      </c>
      <c r="AC99" s="78" t="str">
        <f>IF(SUM(COUNTIFS('Planificación 2026-1'!E:E,"FILIAL",'Planificación 2026-1'!W:W,C99,'Planificación 2026-1'!G:G,"PS"))&gt;0,"P04"," ")</f>
        <v xml:space="preserve"> </v>
      </c>
      <c r="AD99" s="78"/>
      <c r="AE99" s="78" t="str">
        <f>IF(SUM(COUNTIFS('Planificación 2026-1'!E:E,"FILIAL",'Planificación 2026-1'!W:W,C99,'Planificación 2026-1'!G:G,"IN"))&gt;0,"P06"," ")</f>
        <v xml:space="preserve"> </v>
      </c>
      <c r="AF99" s="78" t="str">
        <f>IF(SUM(COUNTIFS('Planificación 2026-1'!E:E,"FILIAL",'Planificación 2026-1'!W:W,C99,'Planificación 2026-1'!G:G,"CA"))&gt;0,"P07"," ")</f>
        <v xml:space="preserve"> </v>
      </c>
      <c r="AG99" s="78" t="str">
        <f>IF(SUM(COUNTIFS('Planificación 2026-1'!E:E,"FILIAL",'Planificación 2026-1'!W:W,C99,'Planificación 2026-1'!G:G,"DE"))&gt;0,"P08"," ")</f>
        <v xml:space="preserve"> </v>
      </c>
      <c r="AH99" s="78" t="str">
        <f>IF(SUM(COUNTIFS('Planificación 2026-1'!E:E,"FILIAL",'Planificación 2026-1'!W:W,C99,'Planificación 2026-1'!G:G,"OB"))&gt;0,"P09"," ")</f>
        <v xml:space="preserve"> </v>
      </c>
      <c r="AI99" s="78" t="str">
        <f>IF(SUM(COUNTIFS('Planificación 2026-1'!E:E,"FILIAL",'Planificación 2026-1'!W:W,C99,'Planificación 2026-1'!G:G,"MH"))&gt;0,"P31"," ")</f>
        <v xml:space="preserve"> </v>
      </c>
      <c r="AJ99" s="78" t="str">
        <f>IF(SUM(COUNTIFS('Planificación 2026-1'!E:E,"FILIAL",'Planificación 2026-1'!W:W,C99,'Planificación 2026-1'!G:G,"IC"))&gt;0,"P32"," ")</f>
        <v xml:space="preserve"> </v>
      </c>
      <c r="AK99" s="78" t="str">
        <f>IF(SUM(COUNTIFS('Planificación 2026-1'!E:E,"FILIAL",'Planificación 2026-1'!W:W,C99,'Planificación 2026-1'!G:G,"AR"))&gt;0,"P34"," ")</f>
        <v xml:space="preserve"> </v>
      </c>
      <c r="AL99" s="78" t="str">
        <f>IF(SUM(COUNTIFS('Planificación 2026-1'!E:E,"FILIAL",'Planificación 2026-1'!W:W,C99,'Planificación 2026-1'!G:G,"T1"))&gt;0,"P35"," ")</f>
        <v xml:space="preserve"> </v>
      </c>
      <c r="AM99" s="78" t="str">
        <f>IF(SUM(COUNTIFS('Planificación 2026-1'!E:E,"FILIAL",'Planificación 2026-1'!W:W,C99,'Planificación 2026-1'!G:G,"T3"))&gt;0,"P36"," ")</f>
        <v xml:space="preserve"> </v>
      </c>
      <c r="AN99" s="78" t="str">
        <f>IF(SUM(COUNTIFS('Planificación 2026-1'!E:E,"FILIAL",'Planificación 2026-1'!W:W,C99,'Planificación 2026-1'!G:G,"T2"))&gt;0,"P37"," ")</f>
        <v xml:space="preserve"> </v>
      </c>
      <c r="AO99" s="78" t="str">
        <f>IF(SUM(COUNTIFS('Planificación 2026-1'!E:E,"FILIAL",'Planificación 2026-1'!W:W,C99,'Planificación 2026-1'!G:G,"AE"))&gt;0,"P38"," ")</f>
        <v xml:space="preserve"> </v>
      </c>
      <c r="AP99" s="78" t="str">
        <f>IF(SUM(COUNTIFS('Planificación 2026-1'!E:E,"FILIAL",'Planificación 2026-1'!W:W,C99,'Planificación 2026-1'!G:G,"T4"))&gt;0,"P55"," ")</f>
        <v xml:space="preserve"> </v>
      </c>
      <c r="AQ99" s="78" t="str">
        <f>IF(SUM(COUNTIFS('Planificación 2026-1'!E:E,"SUNAMPE",'Planificación 2026-1'!W:W,C99,'Planificación 2026-1'!G:G,"AF"))&gt;0," P01"," ")</f>
        <v xml:space="preserve"> </v>
      </c>
      <c r="AR99" s="78" t="str">
        <f>IF(SUM(COUNTIFS('Planificación 2026-1'!E:E,"SUNAMPE",'Planificación 2026-1'!W:W,C99,'Planificación 2026-1'!G:G,"EN"))&gt;0,"P02"," ")</f>
        <v xml:space="preserve"> </v>
      </c>
      <c r="AS99" s="78" t="str">
        <f>IF(SUM(COUNTIFS('Planificación 2026-1'!E:E,"SUNAMPE",'Planificación 2026-1'!W:W,C99,'Planificación 2026-1'!G:G,"IS"))&gt;0,"P03"," ")</f>
        <v xml:space="preserve"> </v>
      </c>
      <c r="AT99" s="78" t="str">
        <f>IF(SUM(COUNTIFS('Planificación 2026-1'!E:E,"SUNAMPE",'Planificación 2026-1'!W:W,C99,'Planificación 2026-1'!G:G,"PS"))&gt;0,"P04"," ")</f>
        <v xml:space="preserve"> </v>
      </c>
      <c r="AU99" s="78"/>
      <c r="AV99" s="78" t="str">
        <f>IF(SUM(COUNTIFS('Planificación 2026-1'!E:E,"SUNAMPE",'Planificación 2026-1'!W:W,C99,'Planificación 2026-1'!G:G,"IN"))&gt;0,"P06"," ")</f>
        <v xml:space="preserve"> </v>
      </c>
      <c r="AW99" s="78" t="str">
        <f>IF(SUM(COUNTIFS('Planificación 2026-1'!E:E,"SUNAMPE",'Planificación 2026-1'!W:W,C99,'Planificación 2026-1'!G:G,"CA"))&gt;0,"P07"," ")</f>
        <v xml:space="preserve"> </v>
      </c>
      <c r="AX99" s="78" t="str">
        <f>IF(SUM(COUNTIFS('Planificación 2026-1'!E:E,"SUNAMPE",'Planificación 2026-1'!W:W,C99,'Planificación 2026-1'!G:G,"DE"))&gt;0,"P08"," ")</f>
        <v xml:space="preserve"> </v>
      </c>
      <c r="AY99" s="78" t="str">
        <f>IF(SUM(COUNTIFS('Planificación 2026-1'!E:E,"SUNAMPE",'Planificación 2026-1'!W:W,C99,'Planificación 2026-1'!G:G,"OB"))&gt;0,"P09"," ")</f>
        <v xml:space="preserve"> </v>
      </c>
      <c r="AZ99" s="78" t="str">
        <f>IF(SUM(COUNTIFS('Planificación 2026-1'!E:E,"SUNAMPE",'Planificación 2026-1'!W:W,C99,'Planificación 2026-1'!G:G,"MH"))&gt;0,"P31"," ")</f>
        <v xml:space="preserve"> </v>
      </c>
      <c r="BA99" s="78" t="str">
        <f>IF(SUM(COUNTIFS('Planificación 2026-1'!E:E,"SUNAMPE",'Planificación 2026-1'!W:W,C99,'Planificación 2026-1'!G:G,"IC"))&gt;0,"P32"," ")</f>
        <v xml:space="preserve"> </v>
      </c>
      <c r="BB99" s="78" t="str">
        <f>IF(SUM(COUNTIFS('Planificación 2026-1'!E:E,"SUNAMPE",'Planificación 2026-1'!W:W,C99,'Planificación 2026-1'!G:G,"AR"))&gt;0,"P34"," ")</f>
        <v xml:space="preserve"> </v>
      </c>
      <c r="BC99" s="78" t="str">
        <f>IF(SUM(COUNTIFS('Planificación 2026-1'!E:E,"SUNAMPE",'Planificación 2026-1'!W:W,C99,'Planificación 2026-1'!G:G,"T1"))&gt;0,"P35"," ")</f>
        <v xml:space="preserve"> </v>
      </c>
      <c r="BD99" s="78" t="str">
        <f>IF(SUM(COUNTIFS('Planificación 2026-1'!E:E,"SUNAMPE",'Planificación 2026-1'!W:W,C99,'Planificación 2026-1'!G:G,"T3"))&gt;0,"P36"," ")</f>
        <v xml:space="preserve"> </v>
      </c>
      <c r="BE99" s="78" t="str">
        <f>IF(SUM(COUNTIFS('Planificación 2026-1'!E:E,"SUNAMPE",'Planificación 2026-1'!W:W,C99,'Planificación 2026-1'!G:G,"T2"))&gt;0,"P37"," ")</f>
        <v xml:space="preserve"> </v>
      </c>
      <c r="BF99" s="78" t="str">
        <f>IF(SUM(COUNTIFS('Planificación 2026-1'!E:E,"SUNAMPE",'Planificación 2026-1'!W:W,C99,'Planificación 2026-1'!G:G,"AE"))&gt;0,"P38"," ")</f>
        <v xml:space="preserve"> </v>
      </c>
      <c r="BG99" s="78" t="str">
        <f>IF(SUM(COUNTIFS('Planificación 2026-1'!E:E,"SUNAMPE",'Planificación 2026-1'!W:W,C99,'Planificación 2026-1'!G:G,"T4"))&gt;0,"P55"," ")</f>
        <v xml:space="preserve"> </v>
      </c>
      <c r="BH99" s="78" t="str">
        <f>IF(SUM(COUNTIFS('Planificación 2026-1'!E:E,"HUAURA",'Planificación 2026-1'!W:W,C99,'Planificación 2026-1'!G:G,"AF"))&gt;0," P01"," ")</f>
        <v xml:space="preserve"> </v>
      </c>
      <c r="BI99" s="78" t="str">
        <f>IF(SUM(COUNTIFS('Planificación 2026-1'!E:E,"HUAURA",'Planificación 2026-1'!W:W,C99,'Planificación 2026-1'!G:G,"EN"))&gt;0,"P02"," ")</f>
        <v xml:space="preserve"> </v>
      </c>
      <c r="BJ99" s="78" t="str">
        <f>IF(SUM(COUNTIFS('Planificación 2026-1'!E:E,"HUAURA",'Planificación 2026-1'!W:W,C99,'Planificación 2026-1'!G:G,"IS"))&gt;0,"P03"," ")</f>
        <v xml:space="preserve"> </v>
      </c>
      <c r="BK99" s="78" t="str">
        <f>IF(SUM(COUNTIFS('Planificación 2026-1'!E:E,"HUAURA",'Planificación 2026-1'!W:W,C99,'Planificación 2026-1'!G:G,"PS"))&gt;0,"P04"," ")</f>
        <v xml:space="preserve"> </v>
      </c>
      <c r="BL99" s="78"/>
      <c r="BM99" s="78" t="str">
        <f>IF(SUM(COUNTIFS('Planificación 2026-1'!E:E,"HUAURA",'Planificación 2026-1'!W:W,C99,'Planificación 2026-1'!G:G,"IN"))&gt;0,"P06"," ")</f>
        <v xml:space="preserve"> </v>
      </c>
      <c r="BN99" s="78" t="str">
        <f>IF(SUM(COUNTIFS('Planificación 2026-1'!E:E,"HUAURA",'Planificación 2026-1'!W:W,C99,'Planificación 2026-1'!G:G,"CA"))&gt;0,"P07"," ")</f>
        <v xml:space="preserve"> </v>
      </c>
      <c r="BO99" s="78" t="str">
        <f>IF(SUM(COUNTIFS('Planificación 2026-1'!E:E,"HUAURA",'Planificación 2026-1'!W:W,C99,'Planificación 2026-1'!G:G,"DE"))&gt;0,"P08"," ")</f>
        <v xml:space="preserve"> </v>
      </c>
      <c r="BP99" s="78" t="str">
        <f>IF(SUM(COUNTIFS('Planificación 2026-1'!E:E,"HUAURA",'Planificación 2026-1'!W:W,C99,'Planificación 2026-1'!G:G,"OB"))&gt;0,"P09"," ")</f>
        <v xml:space="preserve"> </v>
      </c>
      <c r="BQ99" s="78" t="str">
        <f>IF(SUM(COUNTIFS('Planificación 2026-1'!E:E,"HUAURA",'Planificación 2026-1'!W:W,C99,'Planificación 2026-1'!G:G,"MH"))&gt;0,"P31"," ")</f>
        <v xml:space="preserve"> </v>
      </c>
      <c r="BR99" s="78" t="str">
        <f>IF(SUM(COUNTIFS('Planificación 2026-1'!E:E,"HUAURA",'Planificación 2026-1'!W:W,C99,'Planificación 2026-1'!G:G,"IC"))&gt;0,"P32"," ")</f>
        <v xml:space="preserve"> </v>
      </c>
      <c r="BS99" s="78" t="str">
        <f>IF(SUM(COUNTIFS('Planificación 2026-1'!E:E,"HUAURA",'Planificación 2026-1'!W:W,C99,'Planificación 2026-1'!G:G,"AR"))&gt;0,"P34"," ")</f>
        <v xml:space="preserve"> </v>
      </c>
      <c r="BT99" s="78" t="str">
        <f>IF(SUM(COUNTIFS('Planificación 2026-1'!E:E,"HUAURA",'Planificación 2026-1'!W:W,C99,'Planificación 2026-1'!G:G,"T1"))&gt;0,"P35"," ")</f>
        <v xml:space="preserve"> </v>
      </c>
      <c r="BU99" s="78" t="str">
        <f>IF(SUM(COUNTIFS('Planificación 2026-1'!E:E,"HUAURA",'Planificación 2026-1'!W:W,C99,'Planificación 2026-1'!G:G,"T3"))&gt;0,"P36"," ")</f>
        <v xml:space="preserve"> </v>
      </c>
      <c r="BV99" s="78" t="str">
        <f>IF(SUM(COUNTIFS('Planificación 2026-1'!E:E,"HUAURA",'Planificación 2026-1'!W:W,C99,'Planificación 2026-1'!G:G,"T2"))&gt;0,"P37"," ")</f>
        <v xml:space="preserve"> </v>
      </c>
      <c r="BW99" s="78" t="str">
        <f>IF(SUM(COUNTIFS('Planificación 2026-1'!E:E,"HUAURA",'Planificación 2026-1'!W:W,C99,'Planificación 2026-1'!G:G,"AE"))&gt;0,"P38"," ")</f>
        <v xml:space="preserve"> </v>
      </c>
      <c r="BX99" s="78" t="str">
        <f>IF(SUM(COUNTIFS('Planificación 2026-1'!E:E,"HUAURA",'Planificación 2026-1'!W:W,C99,'Planificación 2026-1'!G:G,"T4"))&gt;0,"P55"," ")</f>
        <v xml:space="preserve"> </v>
      </c>
      <c r="BY99" s="79">
        <f>SUMIFS('Planificación 2026-1'!R:R,'Planificación 2026-1'!W:W,C99,'Planificación 2026-1'!G:G,"AF",'Planificación 2026-1'!H:H,"&gt;2")</f>
        <v>0</v>
      </c>
      <c r="BZ99" s="79">
        <f>SUMIFS('Planificación 2026-1'!R:R,'Planificación 2026-1'!W:W,C99,'Planificación 2026-1'!G:G,"EN",'Planificación 2026-1'!H:H,"&gt;2")</f>
        <v>30</v>
      </c>
      <c r="CA99" s="79">
        <f>SUMIFS('Planificación 2026-1'!R:R,'Planificación 2026-1'!W:W,C99,'Planificación 2026-1'!G:G,"IS",'Planificación 2026-1'!H:H,"&gt;2")</f>
        <v>0</v>
      </c>
      <c r="CB99" s="79">
        <f>SUMIFS('Planificación 2026-1'!R:R,'Planificación 2026-1'!W:W,C99,'Planificación 2026-1'!G:G,"PS",'Planificación 2026-1'!H:H,"&gt;2")</f>
        <v>0</v>
      </c>
      <c r="CC99" s="79">
        <f>SUMIFS('Planificación 2026-1'!R:R,'Planificación 2026-1'!W:W,C99,'Planificación 2026-1'!G:G,"IN",'Planificación 2026-1'!H:H,"&gt;2")</f>
        <v>0</v>
      </c>
      <c r="CD99" s="79">
        <f>SUMIFS('Planificación 2026-1'!R:R,'Planificación 2026-1'!W:W,C99,'Planificación 2026-1'!G:G,"CA",'Planificación 2026-1'!H:H,"&gt;2")</f>
        <v>0</v>
      </c>
      <c r="CE99" s="79">
        <f>SUMIFS('Planificación 2026-1'!R:R,'Planificación 2026-1'!W:W,C99,'Planificación 2026-1'!G:G,"DE",'Planificación 2026-1'!H:H,"&gt;2")</f>
        <v>0</v>
      </c>
      <c r="CF99" s="79">
        <f>SUMIFS('Planificación 2026-1'!R:R,'Planificación 2026-1'!W:W,C99,'Planificación 2026-1'!G:G,"OB",'Planificación 2026-1'!H:H,"&gt;2")</f>
        <v>0</v>
      </c>
      <c r="CG99" s="79">
        <f>SUMIFS('Planificación 2026-1'!R:R,'Planificación 2026-1'!W:W,C99,'Planificación 2026-1'!G:G,"MH",'Planificación 2026-1'!H:H,"&gt;2")</f>
        <v>0</v>
      </c>
      <c r="CH99" s="79">
        <f>SUMIFS('Planificación 2026-1'!R:R,'Planificación 2026-1'!W:W,C99,'Planificación 2026-1'!G:G,"IC",'Planificación 2026-1'!H:H,"&gt;2")</f>
        <v>0</v>
      </c>
      <c r="CI99" s="79">
        <f>SUMIFS('Planificación 2026-1'!R:R,'Planificación 2026-1'!W:W,C99,'Planificación 2026-1'!G:G,"AR",'Planificación 2026-1'!H:H,"&gt;2")</f>
        <v>0</v>
      </c>
      <c r="CJ99" s="79">
        <f>SUMIFS('Planificación 2026-1'!R:R,'Planificación 2026-1'!W:W,C99,'Planificación 2026-1'!G:G,"T1",'Planificación 2026-1'!H:H,"&gt;2")</f>
        <v>0</v>
      </c>
      <c r="CK99" s="79">
        <f>SUMIFS('Planificación 2026-1'!R:R,'Planificación 2026-1'!W:W,C99,'Planificación 2026-1'!G:G,"T3",'Planificación 2026-1'!H:H,"&gt;2")</f>
        <v>0</v>
      </c>
      <c r="CL99" s="79">
        <f>SUMIFS('Planificación 2026-1'!R:R,'Planificación 2026-1'!W:W,C99,'Planificación 2026-1'!G:G,"T2",'Planificación 2026-1'!H:H,"&gt;2")</f>
        <v>0</v>
      </c>
      <c r="CM99" s="79">
        <f>SUMIFS('Planificación 2026-1'!R:R,'Planificación 2026-1'!W:W,C99,'Planificación 2026-1'!G:G,"AE",'Planificación 2026-1'!H:H,"&gt;2")</f>
        <v>0</v>
      </c>
      <c r="CN99" s="79">
        <f>SUMIFS('Planificación 2026-1'!R:R,'Planificación 2026-1'!W:W,C99,'Planificación 2026-1'!G:G,"T4",'Planificación 2026-1'!H:H,"&gt;2")</f>
        <v>0</v>
      </c>
      <c r="CO99" s="79">
        <f>SUMIFS('Planificación 2026-1'!R:R,'Planificación 2026-1'!W:W,C99,'Planificación 2026-1'!G:G,"AF",'Planificación 2026-1'!H:H,"&lt;3")</f>
        <v>0</v>
      </c>
      <c r="CP99" s="79">
        <f>SUMIFS('Planificación 2026-1'!R:R,'Planificación 2026-1'!W:W,C99,'Planificación 2026-1'!G:G,"EN",'Planificación 2026-1'!H:H,"&lt;3")</f>
        <v>0</v>
      </c>
      <c r="CQ99" s="79">
        <f>SUMIFS('Planificación 2026-1'!R:R,'Planificación 2026-1'!W:W,C99,'Planificación 2026-1'!G:G,"IS",'Planificación 2026-1'!H:H,"&lt;3")</f>
        <v>0</v>
      </c>
      <c r="CR99" s="79">
        <f>SUMIFS('Planificación 2026-1'!R:R,'Planificación 2026-1'!W:W,C99,'Planificación 2026-1'!G:G,"PS",'Planificación 2026-1'!H:H,"&lt;3")</f>
        <v>0</v>
      </c>
      <c r="CS99" s="79">
        <f>SUMIFS('Planificación 2026-1'!R:R,'Planificación 2026-1'!W:W,C99,'Planificación 2026-1'!G:G,"IN",'Planificación 2026-1'!H:H,"&lt;3")</f>
        <v>0</v>
      </c>
      <c r="CT99" s="79">
        <f>SUMIFS('Planificación 2026-1'!R:R,'Planificación 2026-1'!W:W,C99,'Planificación 2026-1'!G:G,"CA",'Planificación 2026-1'!H:H,"&lt;3")</f>
        <v>0</v>
      </c>
      <c r="CU99" s="79">
        <f>SUMIFS('Planificación 2026-1'!R:R,'Planificación 2026-1'!W:W,C99,'Planificación 2026-1'!G:G,"DE",'Planificación 2026-1'!H:H,"&lt;3")</f>
        <v>0</v>
      </c>
      <c r="CV99" s="79">
        <f>SUMIFS('Planificación 2026-1'!R:R,'Planificación 2026-1'!W:W,C99,'Planificación 2026-1'!G:G,"OB",'Planificación 2026-1'!H:H,"&lt;3")</f>
        <v>0</v>
      </c>
      <c r="CW99" s="79">
        <f>SUMIFS('Planificación 2026-1'!R:R,'Planificación 2026-1'!W:W,C99,'Planificación 2026-1'!G:G,"MH",'Planificación 2026-1'!H:H,"&lt;3")</f>
        <v>0</v>
      </c>
      <c r="CX99" s="79">
        <f>SUMIFS('Planificación 2026-1'!R:R,'Planificación 2026-1'!W:W,C99,'Planificación 2026-1'!G:G,"IC",'Planificación 2026-1'!H:H,"&lt;3")</f>
        <v>0</v>
      </c>
      <c r="CY99" s="79">
        <f>SUMIFS('Planificación 2026-1'!R:R,'Planificación 2026-1'!W:W,C99,'Planificación 2026-1'!G:G,"AR",'Planificación 2026-1'!H:H,"&lt;3")</f>
        <v>0</v>
      </c>
      <c r="CZ99" s="79">
        <f>SUMIFS('Planificación 2026-1'!R:R,'Planificación 2026-1'!W:W,C99,'Planificación 2026-1'!G:G,"T1",'Planificación 2026-1'!H:H,"&lt;3")</f>
        <v>0</v>
      </c>
      <c r="DA99" s="79">
        <f>SUMIFS('Planificación 2026-1'!R:R,'Planificación 2026-1'!W:W,C99,'Planificación 2026-1'!G:G,"T3",'Planificación 2026-1'!H:H,"&lt;3")</f>
        <v>0</v>
      </c>
      <c r="DB99" s="79">
        <f>SUMIFS('Planificación 2026-1'!R:R,'Planificación 2026-1'!W:W,C99,'Planificación 2026-1'!G:G,"T2",'Planificación 2026-1'!H:H,"&lt;3")</f>
        <v>0</v>
      </c>
      <c r="DC99" s="79">
        <f>SUMIFS('Planificación 2026-1'!R:R,'Planificación 2026-1'!W:W,C99,'Planificación 2026-1'!G:G,"AE",'Planificación 2026-1'!H:H,"&lt;3")</f>
        <v>0</v>
      </c>
      <c r="DD99" s="79">
        <f>SUMIFS('Planificación 2026-1'!R:R,'Planificación 2026-1'!W:W,C99,'Planificación 2026-1'!G:G,"T4",'Planificación 2026-1'!H:H,"&lt;3")</f>
        <v>0</v>
      </c>
      <c r="DE99" s="78" t="str">
        <f t="shared" si="18"/>
        <v>P02</v>
      </c>
      <c r="DF99" s="30">
        <f>IF(C99="","",SUMIFS('Planificación 2026-1'!R:R,'Planificación 2026-1'!W:W,C99,'Planificación 2026-1'!E:E,"PRINCIPAL",'Planificación 2026-1'!X:X,"VIRTUAL"))</f>
        <v>4</v>
      </c>
      <c r="DG99" s="30">
        <f>IF(C99="","",SUMIFS('Planificación 2026-1'!R:R,'Planificación 2026-1'!W:W,C99,'Planificación 2026-1'!E:E,"PRINCIPAL",'Planificación 2026-1'!X:X,"PRESENCIAL"))</f>
        <v>0</v>
      </c>
      <c r="DH99" s="30">
        <f>IF(C99="","",SUMIFS('Planificación 2026-1'!R:R,'Planificación 2026-1'!W:W,C99,'Planificación 2026-1'!E:E,"PRINCIPAL",'Planificación 2026-1'!X:X,"HIBRIDO PRESENCIAL"))</f>
        <v>0</v>
      </c>
      <c r="DI99" s="78" t="str">
        <f t="shared" si="19"/>
        <v>P02</v>
      </c>
      <c r="DJ99" s="78">
        <f>IF(C99="","",SUMIFS('Planificación 2026-1'!R:R,'Planificación 2026-1'!W:W,C99,'Planificación 2026-1'!E:E,"FILIAL",'Planificación 2026-1'!X:X,"VIRTUAL"))</f>
        <v>4</v>
      </c>
      <c r="DK99" s="80">
        <f>IF(C99="","",SUMIFS('Planificación 2026-1'!R:R,'Planificación 2026-1'!W:W,C99,'Planificación 2026-1'!E:E,"FILIAL",'Planificación 2026-1'!X:X,"PRESENCIAL"))</f>
        <v>22</v>
      </c>
      <c r="DL99" s="42">
        <f>IF(C99="","",SUMIFS('Planificación 2026-1'!R:R,'Planificación 2026-1'!W:W,C99,'Planificación 2026-1'!E:E,"FILIAL",'Planificación 2026-1'!X:X,"HIBRIDO PRESENCIAL"))</f>
        <v>0</v>
      </c>
      <c r="DM99" s="81" t="str">
        <f t="shared" si="20"/>
        <v/>
      </c>
      <c r="DN99" s="78">
        <f>IF(C99="","",SUMIFS('Planificación 2026-1'!R:R,'Planificación 2026-1'!W:W,C99,'Planificación 2026-1'!E:E,"SUNAMPE",'Planificación 2026-1'!X:X,"VIRTUAL"))</f>
        <v>0</v>
      </c>
      <c r="DO99" s="42">
        <f>IF(C99="","",SUMIFS('Planificación 2026-1'!R:R,'Planificación 2026-1'!W:W,C99,'Planificación 2026-1'!E:E,"SUNAMPE",'Planificación 2026-1'!X:X,"PRESENCIAL"))</f>
        <v>0</v>
      </c>
      <c r="DP99" s="81" t="str">
        <f t="shared" si="21"/>
        <v/>
      </c>
      <c r="DQ99" s="78">
        <f>IF(C99="","",SUMIFS('Planificación 2026-1'!R:R,'Planificación 2026-1'!W:W,C99,'Planificación 2026-1'!E:E,"HUAURA",'Planificación 2026-1'!X:X,"VIRTUAL"))</f>
        <v>0</v>
      </c>
      <c r="DR99" s="42">
        <f>IF(C99="","",SUMIFS('Planificación 2026-1'!R:R,'Planificación 2026-1'!W:W,C99,'Planificación 2026-1'!E:E,"HUAURA",'Planificación 2026-1'!X:X,"PRESENCIAL"))</f>
        <v>0</v>
      </c>
      <c r="DS99" s="48">
        <f>SUMIFS('Planificación 2026-1'!R:R,'Planificación 2026-1'!W:W,C99,'Planificación 2026-1'!E:E,"PRINCIPAL",'Planificación 2026-1'!X:X,"VIRTUAL",'Planificación 2026-1'!H:H,"&gt;2")</f>
        <v>4</v>
      </c>
      <c r="DT99" s="48">
        <f>SUMIFS('Planificación 2026-1'!R:R,'Planificación 2026-1'!W:W,C99,'Planificación 2026-1'!E:E,"PRINCIPAL",'Planificación 2026-1'!X:X,"&lt;&gt;VIRTUAL",'Planificación 2026-1'!H:H,"&gt;2")</f>
        <v>0</v>
      </c>
      <c r="DU99" s="48">
        <f>SUMIFS('Planificación 2026-1'!R:R,'Planificación 2026-1'!W:W,C99,'Planificación 2026-1'!E:E,"SUNAMPE",'Planificación 2026-1'!X:X,"VIRTUAL",'Planificación 2026-1'!H:H,"&gt;2")</f>
        <v>0</v>
      </c>
      <c r="DV99" s="48">
        <f>SUMIFS('Planificación 2026-1'!R:R,'Planificación 2026-1'!W:W,C99,'Planificación 2026-1'!E:E,"SUNAMPE",'Planificación 2026-1'!X:X,"&lt;&gt;VIRTUAL",'Planificación 2026-1'!H:H,"&gt;2")</f>
        <v>0</v>
      </c>
      <c r="DW99" s="48">
        <f>SUMIFS('Planificación 2026-1'!R:R,'Planificación 2026-1'!W:W,C99,'Planificación 2026-1'!E:E,"FILIAL",'Planificación 2026-1'!X:X,"VIRTUAL",'Planificación 2026-1'!H:H,"&gt;2")</f>
        <v>4</v>
      </c>
      <c r="DX99" s="48">
        <f>SUMIFS('Planificación 2026-1'!R:R,'Planificación 2026-1'!W:W,C99,'Planificación 2026-1'!E:E,"FILIAL",'Planificación 2026-1'!X:X,"&lt;&gt;VIRTUAL",'Planificación 2026-1'!H:H,"&gt;2")</f>
        <v>22</v>
      </c>
      <c r="DY99" s="48">
        <f>SUMIFS('Planificación 2026-1'!R:R,'Planificación 2026-1'!W:W,C99,'Planificación 2026-1'!E:E,"PORUMA",'Planificación 2026-1'!X:X,"VIRTUAL",'Planificación 2026-1'!H:H,"&gt;2")</f>
        <v>0</v>
      </c>
      <c r="DZ99" s="48">
        <f>SUMIFS('Planificación 2026-1'!R:R,'Planificación 2026-1'!W:W,C99,'Planificación 2026-1'!E:E,"PORUMA",'Planificación 2026-1'!X:X,"&lt;&gt;VIRTUAL",'Planificación 2026-1'!H:H,"&gt;2")</f>
        <v>0</v>
      </c>
      <c r="EA99" s="48">
        <f>SUMIFS('Planificación 2026-1'!R:R,'Planificación 2026-1'!W:W,C99,'Planificación 2026-1'!E:E,"HUAURA",'Planificación 2026-1'!X:X,"VIRTUAL",'Planificación 2026-1'!H:H,"&gt;2")</f>
        <v>0</v>
      </c>
      <c r="EB99" s="48">
        <f>SUMIFS('Planificación 2026-1'!R:R,'Planificación 2026-1'!W:W,C99,'Planificación 2026-1'!E:E,"HUAURA",'Planificación 2026-1'!X:X,"&lt;&gt;VIRTUAL",'Planificación 2026-1'!H:H,"&gt;2")</f>
        <v>0</v>
      </c>
      <c r="EC99" s="48">
        <f>SUMIFS('Planificación 2026-1'!R:R,'Planificación 2026-1'!W:W,C99,'Planificación 2026-1'!E:E,"PRINCIPAL",'Planificación 2026-1'!X:X,"VIRTUAL",'Planificación 2026-1'!H:H,"&lt;3")</f>
        <v>0</v>
      </c>
      <c r="ED99" s="48">
        <f>SUMIFS('Planificación 2026-1'!R:R,'Planificación 2026-1'!W:W,C99,'Planificación 2026-1'!E:E,"PRINCIPAL",'Planificación 2026-1'!X:X,"&lt;&gt;VIRTUAL",'Planificación 2026-1'!H:H,"&lt;3")</f>
        <v>0</v>
      </c>
      <c r="EE99" s="48">
        <f>SUMIFS('Planificación 2026-1'!R:R,'Planificación 2026-1'!W:W,C99,'Planificación 2026-1'!E:E,"SUNAMPE",'Planificación 2026-1'!X:X,"VIRTUAL",'Planificación 2026-1'!H:H,"&lt;3")</f>
        <v>0</v>
      </c>
      <c r="EF99" s="48">
        <f>SUMIFS('Planificación 2026-1'!R:R,'Planificación 2026-1'!W:W,C99,'Planificación 2026-1'!E:E,"SUNAMPE",'Planificación 2026-1'!X:X,"&lt;&gt;VIRTUAL",'Planificación 2026-1'!H:H,"&lt;3")</f>
        <v>0</v>
      </c>
      <c r="EG99" s="48">
        <f>SUMIFS('Planificación 2026-1'!R:R,'Planificación 2026-1'!W:W,C99,'Planificación 2026-1'!E:E,"FILIAL",'Planificación 2026-1'!X:X,"VIRTUAL",'Planificación 2026-1'!H:H,"&lt;3")</f>
        <v>0</v>
      </c>
      <c r="EH99" s="48">
        <f>SUMIFS('Planificación 2026-1'!R:R,'Planificación 2026-1'!W:W,C99,'Planificación 2026-1'!E:E,"FILIAL",'Planificación 2026-1'!X:X,"&lt;&gt;VIRTUAL",'Planificación 2026-1'!H:H,"&lt;3")</f>
        <v>0</v>
      </c>
      <c r="EI99" s="48">
        <f>SUMIFS('Planificación 2026-1'!R:R,'Planificación 2026-1'!W:W,C99,'Planificación 2026-1'!E:E,"PORUMA",'Planificación 2026-1'!X:X,"VIRTUAL",'Planificación 2026-1'!H:H,"&lt;3")</f>
        <v>0</v>
      </c>
      <c r="EJ99" s="48">
        <f>SUMIFS('Planificación 2026-1'!R:R,'Planificación 2026-1'!W:W,C99,'Planificación 2026-1'!E:E,"PORUMA",'Planificación 2026-1'!X:X,"&lt;&gt;VIRTUAL",'Planificación 2026-1'!H:H,"&lt;3")</f>
        <v>0</v>
      </c>
      <c r="EK99" s="48">
        <f>SUMIFS('Planificación 2026-1'!R:R,'Planificación 2026-1'!W:W,C99,'Planificación 2026-1'!E:E,"HUAURA",'Planificación 2026-1'!X:X,"VIRTUAL",'Planificación 2026-1'!H:H,"&lt;3")</f>
        <v>0</v>
      </c>
      <c r="EL99" s="48">
        <f>SUMIFS('Planificación 2026-1'!R:R,'Planificación 2026-1'!W:W,C99,'Planificación 2026-1'!E:E,"HUAURA",'Planificación 2026-1'!X:X,"&lt;&gt;VIRTUAL",'Planificación 2026-1'!H:H,"&lt;3")</f>
        <v>0</v>
      </c>
      <c r="EM99" s="48">
        <f t="shared" si="22"/>
        <v>26</v>
      </c>
      <c r="EN99" s="48">
        <f t="shared" si="23"/>
        <v>0</v>
      </c>
      <c r="EO99" s="48">
        <f t="shared" si="24"/>
        <v>0</v>
      </c>
      <c r="EP99" s="48">
        <f t="shared" si="25"/>
        <v>4</v>
      </c>
      <c r="EQ99" s="48">
        <f t="shared" si="26"/>
        <v>0</v>
      </c>
      <c r="ER99" s="48"/>
      <c r="ES99" s="48">
        <f t="shared" si="27"/>
        <v>8</v>
      </c>
      <c r="ET99" s="48">
        <f t="shared" si="28"/>
        <v>22</v>
      </c>
      <c r="EU99" s="48" t="b">
        <f t="shared" si="29"/>
        <v>1</v>
      </c>
      <c r="EV99" s="48" t="str">
        <f t="shared" si="30"/>
        <v>SEDE-FILIAL-HUAURA</v>
      </c>
      <c r="EW99" s="48" t="str">
        <f t="shared" si="31"/>
        <v>MAS PRESENCIAL</v>
      </c>
    </row>
    <row r="100" spans="1:153" x14ac:dyDescent="0.3">
      <c r="A100" s="53"/>
      <c r="B100" s="383">
        <v>97</v>
      </c>
      <c r="C100" s="107" t="s">
        <v>109</v>
      </c>
      <c r="D100" s="82">
        <f>SUMIF('Planificación 2026-1'!W:W,C100,'Planificación 2026-1'!R:R)</f>
        <v>11</v>
      </c>
      <c r="E100" s="384" t="s">
        <v>319</v>
      </c>
      <c r="F100" s="107" t="s">
        <v>430</v>
      </c>
      <c r="G100" s="107" t="s">
        <v>328</v>
      </c>
      <c r="H100" s="107" t="s">
        <v>435</v>
      </c>
      <c r="I100" s="77" t="str">
        <f>IF(SUM(COUNTIFS('Planificación 2026-1'!E:E,"PRINCIPAL",'Planificación 2026-1'!W:W,C100,'Planificación 2026-1'!G:G,"AF"))&gt;0,"P01"," ")</f>
        <v xml:space="preserve"> </v>
      </c>
      <c r="J100" s="78" t="str">
        <f>IF(SUM(COUNTIFS('Planificación 2026-1'!E:E,"PRINCIPAL",'Planificación 2026-1'!W:W,C100,'Planificación 2026-1'!G:G,"EN"))&gt;0,"P02"," ")</f>
        <v xml:space="preserve"> </v>
      </c>
      <c r="K100" s="78" t="str">
        <f>IF(SUM(COUNTIFS('Planificación 2026-1'!E:E,"PRINCIPAL",'Planificación 2026-1'!W:W,C100,'Planificación 2026-1'!G:G,"IS"))&gt;0,"P03"," ")</f>
        <v xml:space="preserve"> </v>
      </c>
      <c r="L100" s="78" t="str">
        <f>IF(SUM(COUNTIFS('Planificación 2026-1'!E:E,"PRINCIPAL",'Planificación 2026-1'!W:W,C100,'Planificación 2026-1'!G:G,"PS"))&gt;0,"P04"," ")</f>
        <v xml:space="preserve"> </v>
      </c>
      <c r="M100" s="78"/>
      <c r="N100" s="78" t="str">
        <f>IF(SUM(COUNTIFS('Planificación 2026-1'!E:E,"PRINCIPAL",'Planificación 2026-1'!W:W,C100,'Planificación 2026-1'!G:G,"IN"))&gt;0,"P06"," ")</f>
        <v xml:space="preserve"> </v>
      </c>
      <c r="O100" s="78" t="str">
        <f>IF(SUM(COUNTIFS('Planificación 2026-1'!E:E,"PRINCIPAL",'Planificación 2026-1'!W:W,C100,'Planificación 2026-1'!G:G,"CA"))&gt;0,"P07"," ")</f>
        <v xml:space="preserve"> </v>
      </c>
      <c r="P100" s="78" t="str">
        <f>IF(SUM(COUNTIFS('Planificación 2026-1'!E:E,"PRINCIPAL",'Planificación 2026-1'!W:W,C100,'Planificación 2026-1'!G:G,"DE"))&gt;0,"P08"," ")</f>
        <v xml:space="preserve"> </v>
      </c>
      <c r="Q100" s="78" t="str">
        <f>IF(SUM(COUNTIFS('Planificación 2026-1'!E:E,"PRINCIPAL",'Planificación 2026-1'!W:W,C100,'Planificación 2026-1'!G:G,"OB"))&gt;0,"P09"," ")</f>
        <v xml:space="preserve"> </v>
      </c>
      <c r="R100" s="78" t="str">
        <f>IF(SUM(COUNTIFS('Planificación 2026-1'!E:E,"PRINCIPAL",'Planificación 2026-1'!W:W,C100,'Planificación 2026-1'!G:G,"MH"))&gt;0,"P31"," ")</f>
        <v xml:space="preserve"> </v>
      </c>
      <c r="S100" s="78" t="str">
        <f>IF(SUM(COUNTIFS('Planificación 2026-1'!E:E,"PRINCIPAL",'Planificación 2026-1'!W:W,C100,'Planificación 2026-1'!G:G,"IC"))&gt;0,"P32"," ")</f>
        <v xml:space="preserve"> </v>
      </c>
      <c r="T100" s="78" t="str">
        <f>IF(SUM(COUNTIFS('Planificación 2026-1'!E:E,"PRINCIPAL",'Planificación 2026-1'!W:W,C100,'Planificación 2026-1'!G:G,"AR"))&gt;0,"P34"," ")</f>
        <v xml:space="preserve"> </v>
      </c>
      <c r="U100" s="78" t="str">
        <f>IF(SUM(COUNTIFS('Planificación 2026-1'!E:E,"PRINCIPAL",'Planificación 2026-1'!W:W,C100,'Planificación 2026-1'!G:G,"T1"))&gt;0,"P35"," ")</f>
        <v xml:space="preserve"> </v>
      </c>
      <c r="V100" s="78" t="str">
        <f>IF(SUM(COUNTIFS('Planificación 2026-1'!E:E,"PRINCIPAL",'Planificación 2026-1'!W:W,C100,'Planificación 2026-1'!G:G,"T3"))&gt;0,"P36"," ")</f>
        <v xml:space="preserve"> </v>
      </c>
      <c r="W100" s="78" t="str">
        <f>IF(SUM(COUNTIFS('Planificación 2026-1'!E:E,"PRINCIPAL",'Planificación 2026-1'!W:W,C100,'Planificación 2026-1'!G:G,"T2"))&gt;0,"P37"," ")</f>
        <v xml:space="preserve"> </v>
      </c>
      <c r="X100" s="78" t="str">
        <f>IF(SUM(COUNTIFS('Planificación 2026-1'!E:E,"PRINCIPAL",'Planificación 2026-1'!W:W,C100,'Planificación 2026-1'!G:G,"AE"))&gt;0,"P38"," ")</f>
        <v xml:space="preserve"> </v>
      </c>
      <c r="Y100" s="78" t="str">
        <f>IF(SUM(COUNTIFS('Planificación 2026-1'!E:E,"PRINCIPAL",'Planificación 2026-1'!W:W,C100,'Planificación 2026-1'!G:G,"T4"))&gt;0,"P55"," ")</f>
        <v xml:space="preserve"> </v>
      </c>
      <c r="Z100" s="78" t="str">
        <f>IF(SUM(COUNTIFS('Planificación 2026-1'!E:E,"FILIAL",'Planificación 2026-1'!W:W,C100,'Planificación 2026-1'!G:G,"AF"))&gt;0," P01"," ")</f>
        <v xml:space="preserve"> </v>
      </c>
      <c r="AA100" s="78" t="str">
        <f>IF(SUM(COUNTIFS('Planificación 2026-1'!E:E,"FILIAL",'Planificación 2026-1'!W:W,C100,'Planificación 2026-1'!G:G,"EN"))&gt;0,"P02"," ")</f>
        <v xml:space="preserve"> </v>
      </c>
      <c r="AB100" s="78" t="str">
        <f>IF(SUM(COUNTIFS('Planificación 2026-1'!E:E,"FILIAL",'Planificación 2026-1'!W:W,C100,'Planificación 2026-1'!G:G,"IS"))&gt;0,"P03"," ")</f>
        <v xml:space="preserve"> </v>
      </c>
      <c r="AC100" s="78" t="str">
        <f>IF(SUM(COUNTIFS('Planificación 2026-1'!E:E,"FILIAL",'Planificación 2026-1'!W:W,C100,'Planificación 2026-1'!G:G,"PS"))&gt;0,"P04"," ")</f>
        <v xml:space="preserve"> </v>
      </c>
      <c r="AD100" s="78"/>
      <c r="AE100" s="78" t="str">
        <f>IF(SUM(COUNTIFS('Planificación 2026-1'!E:E,"FILIAL",'Planificación 2026-1'!W:W,C100,'Planificación 2026-1'!G:G,"IN"))&gt;0,"P06"," ")</f>
        <v xml:space="preserve"> </v>
      </c>
      <c r="AF100" s="78" t="str">
        <f>IF(SUM(COUNTIFS('Planificación 2026-1'!E:E,"FILIAL",'Planificación 2026-1'!W:W,C100,'Planificación 2026-1'!G:G,"CA"))&gt;0,"P07"," ")</f>
        <v xml:space="preserve"> </v>
      </c>
      <c r="AG100" s="78" t="str">
        <f>IF(SUM(COUNTIFS('Planificación 2026-1'!E:E,"FILIAL",'Planificación 2026-1'!W:W,C100,'Planificación 2026-1'!G:G,"DE"))&gt;0,"P08"," ")</f>
        <v xml:space="preserve"> </v>
      </c>
      <c r="AH100" s="78" t="str">
        <f>IF(SUM(COUNTIFS('Planificación 2026-1'!E:E,"FILIAL",'Planificación 2026-1'!W:W,C100,'Planificación 2026-1'!G:G,"OB"))&gt;0,"P09"," ")</f>
        <v xml:space="preserve"> </v>
      </c>
      <c r="AI100" s="78" t="str">
        <f>IF(SUM(COUNTIFS('Planificación 2026-1'!E:E,"FILIAL",'Planificación 2026-1'!W:W,C100,'Planificación 2026-1'!G:G,"MH"))&gt;0,"P31"," ")</f>
        <v xml:space="preserve"> </v>
      </c>
      <c r="AJ100" s="78" t="str">
        <f>IF(SUM(COUNTIFS('Planificación 2026-1'!E:E,"FILIAL",'Planificación 2026-1'!W:W,C100,'Planificación 2026-1'!G:G,"IC"))&gt;0,"P32"," ")</f>
        <v xml:space="preserve"> </v>
      </c>
      <c r="AK100" s="78" t="str">
        <f>IF(SUM(COUNTIFS('Planificación 2026-1'!E:E,"FILIAL",'Planificación 2026-1'!W:W,C100,'Planificación 2026-1'!G:G,"AR"))&gt;0,"P34"," ")</f>
        <v xml:space="preserve"> </v>
      </c>
      <c r="AL100" s="78" t="str">
        <f>IF(SUM(COUNTIFS('Planificación 2026-1'!E:E,"FILIAL",'Planificación 2026-1'!W:W,C100,'Planificación 2026-1'!G:G,"T1"))&gt;0,"P35"," ")</f>
        <v xml:space="preserve"> </v>
      </c>
      <c r="AM100" s="78" t="str">
        <f>IF(SUM(COUNTIFS('Planificación 2026-1'!E:E,"FILIAL",'Planificación 2026-1'!W:W,C100,'Planificación 2026-1'!G:G,"T3"))&gt;0,"P36"," ")</f>
        <v xml:space="preserve"> </v>
      </c>
      <c r="AN100" s="78" t="str">
        <f>IF(SUM(COUNTIFS('Planificación 2026-1'!E:E,"FILIAL",'Planificación 2026-1'!W:W,C100,'Planificación 2026-1'!G:G,"T2"))&gt;0,"P37"," ")</f>
        <v xml:space="preserve"> </v>
      </c>
      <c r="AO100" s="78" t="str">
        <f>IF(SUM(COUNTIFS('Planificación 2026-1'!E:E,"FILIAL",'Planificación 2026-1'!W:W,C100,'Planificación 2026-1'!G:G,"AE"))&gt;0,"P38"," ")</f>
        <v xml:space="preserve"> </v>
      </c>
      <c r="AP100" s="78" t="str">
        <f>IF(SUM(COUNTIFS('Planificación 2026-1'!E:E,"FILIAL",'Planificación 2026-1'!W:W,C100,'Planificación 2026-1'!G:G,"T4"))&gt;0,"P55"," ")</f>
        <v xml:space="preserve"> </v>
      </c>
      <c r="AQ100" s="78" t="str">
        <f>IF(SUM(COUNTIFS('Planificación 2026-1'!E:E,"SUNAMPE",'Planificación 2026-1'!W:W,C100,'Planificación 2026-1'!G:G,"AF"))&gt;0," P01"," ")</f>
        <v xml:space="preserve"> </v>
      </c>
      <c r="AR100" s="78" t="str">
        <f>IF(SUM(COUNTIFS('Planificación 2026-1'!E:E,"SUNAMPE",'Planificación 2026-1'!W:W,C100,'Planificación 2026-1'!G:G,"EN"))&gt;0,"P02"," ")</f>
        <v xml:space="preserve"> </v>
      </c>
      <c r="AS100" s="78" t="str">
        <f>IF(SUM(COUNTIFS('Planificación 2026-1'!E:E,"SUNAMPE",'Planificación 2026-1'!W:W,C100,'Planificación 2026-1'!G:G,"IS"))&gt;0,"P03"," ")</f>
        <v xml:space="preserve"> </v>
      </c>
      <c r="AT100" s="78" t="str">
        <f>IF(SUM(COUNTIFS('Planificación 2026-1'!E:E,"SUNAMPE",'Planificación 2026-1'!W:W,C100,'Planificación 2026-1'!G:G,"PS"))&gt;0,"P04"," ")</f>
        <v xml:space="preserve"> </v>
      </c>
      <c r="AU100" s="78"/>
      <c r="AV100" s="78" t="str">
        <f>IF(SUM(COUNTIFS('Planificación 2026-1'!E:E,"SUNAMPE",'Planificación 2026-1'!W:W,C100,'Planificación 2026-1'!G:G,"IN"))&gt;0,"P06"," ")</f>
        <v xml:space="preserve"> </v>
      </c>
      <c r="AW100" s="78" t="str">
        <f>IF(SUM(COUNTIFS('Planificación 2026-1'!E:E,"SUNAMPE",'Planificación 2026-1'!W:W,C100,'Planificación 2026-1'!G:G,"CA"))&gt;0,"P07"," ")</f>
        <v xml:space="preserve"> </v>
      </c>
      <c r="AX100" s="78" t="str">
        <f>IF(SUM(COUNTIFS('Planificación 2026-1'!E:E,"SUNAMPE",'Planificación 2026-1'!W:W,C100,'Planificación 2026-1'!G:G,"DE"))&gt;0,"P08"," ")</f>
        <v xml:space="preserve"> </v>
      </c>
      <c r="AY100" s="78" t="str">
        <f>IF(SUM(COUNTIFS('Planificación 2026-1'!E:E,"SUNAMPE",'Planificación 2026-1'!W:W,C100,'Planificación 2026-1'!G:G,"OB"))&gt;0,"P09"," ")</f>
        <v xml:space="preserve"> </v>
      </c>
      <c r="AZ100" s="78" t="str">
        <f>IF(SUM(COUNTIFS('Planificación 2026-1'!E:E,"SUNAMPE",'Planificación 2026-1'!W:W,C100,'Planificación 2026-1'!G:G,"MH"))&gt;0,"P31"," ")</f>
        <v xml:space="preserve"> </v>
      </c>
      <c r="BA100" s="78" t="str">
        <f>IF(SUM(COUNTIFS('Planificación 2026-1'!E:E,"SUNAMPE",'Planificación 2026-1'!W:W,C100,'Planificación 2026-1'!G:G,"IC"))&gt;0,"P32"," ")</f>
        <v xml:space="preserve"> </v>
      </c>
      <c r="BB100" s="78" t="str">
        <f>IF(SUM(COUNTIFS('Planificación 2026-1'!E:E,"SUNAMPE",'Planificación 2026-1'!W:W,C100,'Planificación 2026-1'!G:G,"AR"))&gt;0,"P34"," ")</f>
        <v xml:space="preserve"> </v>
      </c>
      <c r="BC100" s="78" t="str">
        <f>IF(SUM(COUNTIFS('Planificación 2026-1'!E:E,"SUNAMPE",'Planificación 2026-1'!W:W,C100,'Planificación 2026-1'!G:G,"T1"))&gt;0,"P35"," ")</f>
        <v xml:space="preserve"> </v>
      </c>
      <c r="BD100" s="78" t="str">
        <f>IF(SUM(COUNTIFS('Planificación 2026-1'!E:E,"SUNAMPE",'Planificación 2026-1'!W:W,C100,'Planificación 2026-1'!G:G,"T3"))&gt;0,"P36"," ")</f>
        <v xml:space="preserve"> </v>
      </c>
      <c r="BE100" s="78" t="str">
        <f>IF(SUM(COUNTIFS('Planificación 2026-1'!E:E,"SUNAMPE",'Planificación 2026-1'!W:W,C100,'Planificación 2026-1'!G:G,"T2"))&gt;0,"P37"," ")</f>
        <v xml:space="preserve"> </v>
      </c>
      <c r="BF100" s="78" t="str">
        <f>IF(SUM(COUNTIFS('Planificación 2026-1'!E:E,"SUNAMPE",'Planificación 2026-1'!W:W,C100,'Planificación 2026-1'!G:G,"AE"))&gt;0,"P38"," ")</f>
        <v xml:space="preserve"> </v>
      </c>
      <c r="BG100" s="78" t="str">
        <f>IF(SUM(COUNTIFS('Planificación 2026-1'!E:E,"SUNAMPE",'Planificación 2026-1'!W:W,C100,'Planificación 2026-1'!G:G,"T4"))&gt;0,"P55"," ")</f>
        <v xml:space="preserve"> </v>
      </c>
      <c r="BH100" s="78" t="str">
        <f>IF(SUM(COUNTIFS('Planificación 2026-1'!E:E,"HUAURA",'Planificación 2026-1'!W:W,C100,'Planificación 2026-1'!G:G,"AF"))&gt;0," P01"," ")</f>
        <v xml:space="preserve"> </v>
      </c>
      <c r="BI100" s="78" t="str">
        <f>IF(SUM(COUNTIFS('Planificación 2026-1'!E:E,"HUAURA",'Planificación 2026-1'!W:W,C100,'Planificación 2026-1'!G:G,"EN"))&gt;0,"P02"," ")</f>
        <v xml:space="preserve"> </v>
      </c>
      <c r="BJ100" s="78" t="str">
        <f>IF(SUM(COUNTIFS('Planificación 2026-1'!E:E,"HUAURA",'Planificación 2026-1'!W:W,C100,'Planificación 2026-1'!G:G,"IS"))&gt;0,"P03"," ")</f>
        <v xml:space="preserve"> </v>
      </c>
      <c r="BK100" s="78" t="str">
        <f>IF(SUM(COUNTIFS('Planificación 2026-1'!E:E,"HUAURA",'Planificación 2026-1'!W:W,C100,'Planificación 2026-1'!G:G,"PS"))&gt;0,"P04"," ")</f>
        <v xml:space="preserve"> </v>
      </c>
      <c r="BL100" s="78"/>
      <c r="BM100" s="78" t="str">
        <f>IF(SUM(COUNTIFS('Planificación 2026-1'!E:E,"HUAURA",'Planificación 2026-1'!W:W,C100,'Planificación 2026-1'!G:G,"IN"))&gt;0,"P06"," ")</f>
        <v xml:space="preserve"> </v>
      </c>
      <c r="BN100" s="78" t="str">
        <f>IF(SUM(COUNTIFS('Planificación 2026-1'!E:E,"HUAURA",'Planificación 2026-1'!W:W,C100,'Planificación 2026-1'!G:G,"CA"))&gt;0,"P07"," ")</f>
        <v xml:space="preserve"> </v>
      </c>
      <c r="BO100" s="78" t="str">
        <f>IF(SUM(COUNTIFS('Planificación 2026-1'!E:E,"HUAURA",'Planificación 2026-1'!W:W,C100,'Planificación 2026-1'!G:G,"DE"))&gt;0,"P08"," ")</f>
        <v xml:space="preserve"> </v>
      </c>
      <c r="BP100" s="78" t="str">
        <f>IF(SUM(COUNTIFS('Planificación 2026-1'!E:E,"HUAURA",'Planificación 2026-1'!W:W,C100,'Planificación 2026-1'!G:G,"OB"))&gt;0,"P09"," ")</f>
        <v xml:space="preserve"> </v>
      </c>
      <c r="BQ100" s="78" t="str">
        <f>IF(SUM(COUNTIFS('Planificación 2026-1'!E:E,"HUAURA",'Planificación 2026-1'!W:W,C100,'Planificación 2026-1'!G:G,"MH"))&gt;0,"P31"," ")</f>
        <v xml:space="preserve"> </v>
      </c>
      <c r="BR100" s="78" t="str">
        <f>IF(SUM(COUNTIFS('Planificación 2026-1'!E:E,"HUAURA",'Planificación 2026-1'!W:W,C100,'Planificación 2026-1'!G:G,"IC"))&gt;0,"P32"," ")</f>
        <v xml:space="preserve"> </v>
      </c>
      <c r="BS100" s="78" t="str">
        <f>IF(SUM(COUNTIFS('Planificación 2026-1'!E:E,"HUAURA",'Planificación 2026-1'!W:W,C100,'Planificación 2026-1'!G:G,"AR"))&gt;0,"P34"," ")</f>
        <v xml:space="preserve"> </v>
      </c>
      <c r="BT100" s="78" t="str">
        <f>IF(SUM(COUNTIFS('Planificación 2026-1'!E:E,"HUAURA",'Planificación 2026-1'!W:W,C100,'Planificación 2026-1'!G:G,"T1"))&gt;0,"P35"," ")</f>
        <v xml:space="preserve"> </v>
      </c>
      <c r="BU100" s="78" t="str">
        <f>IF(SUM(COUNTIFS('Planificación 2026-1'!E:E,"HUAURA",'Planificación 2026-1'!W:W,C100,'Planificación 2026-1'!G:G,"T3"))&gt;0,"P36"," ")</f>
        <v xml:space="preserve"> </v>
      </c>
      <c r="BV100" s="78" t="str">
        <f>IF(SUM(COUNTIFS('Planificación 2026-1'!E:E,"HUAURA",'Planificación 2026-1'!W:W,C100,'Planificación 2026-1'!G:G,"T2"))&gt;0,"P37"," ")</f>
        <v xml:space="preserve"> </v>
      </c>
      <c r="BW100" s="78" t="str">
        <f>IF(SUM(COUNTIFS('Planificación 2026-1'!E:E,"HUAURA",'Planificación 2026-1'!W:W,C100,'Planificación 2026-1'!G:G,"AE"))&gt;0,"P38"," ")</f>
        <v xml:space="preserve"> </v>
      </c>
      <c r="BX100" s="78" t="str">
        <f>IF(SUM(COUNTIFS('Planificación 2026-1'!E:E,"HUAURA",'Planificación 2026-1'!W:W,C100,'Planificación 2026-1'!G:G,"T4"))&gt;0,"P55"," ")</f>
        <v xml:space="preserve"> </v>
      </c>
      <c r="BY100" s="79">
        <f>SUMIFS('Planificación 2026-1'!R:R,'Planificación 2026-1'!W:W,C100,'Planificación 2026-1'!G:G,"AF",'Planificación 2026-1'!H:H,"&gt;2")</f>
        <v>0</v>
      </c>
      <c r="BZ100" s="79">
        <f>SUMIFS('Planificación 2026-1'!R:R,'Planificación 2026-1'!W:W,C100,'Planificación 2026-1'!G:G,"EN",'Planificación 2026-1'!H:H,"&gt;2")</f>
        <v>0</v>
      </c>
      <c r="CA100" s="79">
        <f>SUMIFS('Planificación 2026-1'!R:R,'Planificación 2026-1'!W:W,C100,'Planificación 2026-1'!G:G,"IS",'Planificación 2026-1'!H:H,"&gt;2")</f>
        <v>0</v>
      </c>
      <c r="CB100" s="79">
        <f>SUMIFS('Planificación 2026-1'!R:R,'Planificación 2026-1'!W:W,C100,'Planificación 2026-1'!G:G,"PS",'Planificación 2026-1'!H:H,"&gt;2")</f>
        <v>0</v>
      </c>
      <c r="CC100" s="79">
        <f>SUMIFS('Planificación 2026-1'!R:R,'Planificación 2026-1'!W:W,C100,'Planificación 2026-1'!G:G,"IN",'Planificación 2026-1'!H:H,"&gt;2")</f>
        <v>0</v>
      </c>
      <c r="CD100" s="79">
        <f>SUMIFS('Planificación 2026-1'!R:R,'Planificación 2026-1'!W:W,C100,'Planificación 2026-1'!G:G,"CA",'Planificación 2026-1'!H:H,"&gt;2")</f>
        <v>0</v>
      </c>
      <c r="CE100" s="79">
        <f>SUMIFS('Planificación 2026-1'!R:R,'Planificación 2026-1'!W:W,C100,'Planificación 2026-1'!G:G,"DE",'Planificación 2026-1'!H:H,"&gt;2")</f>
        <v>0</v>
      </c>
      <c r="CF100" s="79">
        <f>SUMIFS('Planificación 2026-1'!R:R,'Planificación 2026-1'!W:W,C100,'Planificación 2026-1'!G:G,"OB",'Planificación 2026-1'!H:H,"&gt;2")</f>
        <v>0</v>
      </c>
      <c r="CG100" s="79">
        <f>SUMIFS('Planificación 2026-1'!R:R,'Planificación 2026-1'!W:W,C100,'Planificación 2026-1'!G:G,"MH",'Planificación 2026-1'!H:H,"&gt;2")</f>
        <v>11</v>
      </c>
      <c r="CH100" s="79">
        <f>SUMIFS('Planificación 2026-1'!R:R,'Planificación 2026-1'!W:W,C100,'Planificación 2026-1'!G:G,"IC",'Planificación 2026-1'!H:H,"&gt;2")</f>
        <v>0</v>
      </c>
      <c r="CI100" s="79">
        <f>SUMIFS('Planificación 2026-1'!R:R,'Planificación 2026-1'!W:W,C100,'Planificación 2026-1'!G:G,"AR",'Planificación 2026-1'!H:H,"&gt;2")</f>
        <v>0</v>
      </c>
      <c r="CJ100" s="79">
        <f>SUMIFS('Planificación 2026-1'!R:R,'Planificación 2026-1'!W:W,C100,'Planificación 2026-1'!G:G,"T1",'Planificación 2026-1'!H:H,"&gt;2")</f>
        <v>0</v>
      </c>
      <c r="CK100" s="79">
        <f>SUMIFS('Planificación 2026-1'!R:R,'Planificación 2026-1'!W:W,C100,'Planificación 2026-1'!G:G,"T3",'Planificación 2026-1'!H:H,"&gt;2")</f>
        <v>0</v>
      </c>
      <c r="CL100" s="79">
        <f>SUMIFS('Planificación 2026-1'!R:R,'Planificación 2026-1'!W:W,C100,'Planificación 2026-1'!G:G,"T2",'Planificación 2026-1'!H:H,"&gt;2")</f>
        <v>0</v>
      </c>
      <c r="CM100" s="79">
        <f>SUMIFS('Planificación 2026-1'!R:R,'Planificación 2026-1'!W:W,C100,'Planificación 2026-1'!G:G,"AE",'Planificación 2026-1'!H:H,"&gt;2")</f>
        <v>0</v>
      </c>
      <c r="CN100" s="79">
        <f>SUMIFS('Planificación 2026-1'!R:R,'Planificación 2026-1'!W:W,C100,'Planificación 2026-1'!G:G,"T4",'Planificación 2026-1'!H:H,"&gt;2")</f>
        <v>0</v>
      </c>
      <c r="CO100" s="79">
        <f>SUMIFS('Planificación 2026-1'!R:R,'Planificación 2026-1'!W:W,C100,'Planificación 2026-1'!G:G,"AF",'Planificación 2026-1'!H:H,"&lt;3")</f>
        <v>0</v>
      </c>
      <c r="CP100" s="79">
        <f>SUMIFS('Planificación 2026-1'!R:R,'Planificación 2026-1'!W:W,C100,'Planificación 2026-1'!G:G,"EN",'Planificación 2026-1'!H:H,"&lt;3")</f>
        <v>0</v>
      </c>
      <c r="CQ100" s="79">
        <f>SUMIFS('Planificación 2026-1'!R:R,'Planificación 2026-1'!W:W,C100,'Planificación 2026-1'!G:G,"IS",'Planificación 2026-1'!H:H,"&lt;3")</f>
        <v>0</v>
      </c>
      <c r="CR100" s="79">
        <f>SUMIFS('Planificación 2026-1'!R:R,'Planificación 2026-1'!W:W,C100,'Planificación 2026-1'!G:G,"PS",'Planificación 2026-1'!H:H,"&lt;3")</f>
        <v>0</v>
      </c>
      <c r="CS100" s="79">
        <f>SUMIFS('Planificación 2026-1'!R:R,'Planificación 2026-1'!W:W,C100,'Planificación 2026-1'!G:G,"IN",'Planificación 2026-1'!H:H,"&lt;3")</f>
        <v>0</v>
      </c>
      <c r="CT100" s="79">
        <f>SUMIFS('Planificación 2026-1'!R:R,'Planificación 2026-1'!W:W,C100,'Planificación 2026-1'!G:G,"CA",'Planificación 2026-1'!H:H,"&lt;3")</f>
        <v>0</v>
      </c>
      <c r="CU100" s="79">
        <f>SUMIFS('Planificación 2026-1'!R:R,'Planificación 2026-1'!W:W,C100,'Planificación 2026-1'!G:G,"DE",'Planificación 2026-1'!H:H,"&lt;3")</f>
        <v>0</v>
      </c>
      <c r="CV100" s="79">
        <f>SUMIFS('Planificación 2026-1'!R:R,'Planificación 2026-1'!W:W,C100,'Planificación 2026-1'!G:G,"OB",'Planificación 2026-1'!H:H,"&lt;3")</f>
        <v>0</v>
      </c>
      <c r="CW100" s="79">
        <f>SUMIFS('Planificación 2026-1'!R:R,'Planificación 2026-1'!W:W,C100,'Planificación 2026-1'!G:G,"MH",'Planificación 2026-1'!H:H,"&lt;3")</f>
        <v>0</v>
      </c>
      <c r="CX100" s="79">
        <f>SUMIFS('Planificación 2026-1'!R:R,'Planificación 2026-1'!W:W,C100,'Planificación 2026-1'!G:G,"IC",'Planificación 2026-1'!H:H,"&lt;3")</f>
        <v>0</v>
      </c>
      <c r="CY100" s="79">
        <f>SUMIFS('Planificación 2026-1'!R:R,'Planificación 2026-1'!W:W,C100,'Planificación 2026-1'!G:G,"AR",'Planificación 2026-1'!H:H,"&lt;3")</f>
        <v>0</v>
      </c>
      <c r="CZ100" s="79">
        <f>SUMIFS('Planificación 2026-1'!R:R,'Planificación 2026-1'!W:W,C100,'Planificación 2026-1'!G:G,"T1",'Planificación 2026-1'!H:H,"&lt;3")</f>
        <v>0</v>
      </c>
      <c r="DA100" s="79">
        <f>SUMIFS('Planificación 2026-1'!R:R,'Planificación 2026-1'!W:W,C100,'Planificación 2026-1'!G:G,"T3",'Planificación 2026-1'!H:H,"&lt;3")</f>
        <v>0</v>
      </c>
      <c r="DB100" s="79">
        <f>SUMIFS('Planificación 2026-1'!R:R,'Planificación 2026-1'!W:W,C100,'Planificación 2026-1'!G:G,"T2",'Planificación 2026-1'!H:H,"&lt;3")</f>
        <v>0</v>
      </c>
      <c r="DC100" s="79">
        <f>SUMIFS('Planificación 2026-1'!R:R,'Planificación 2026-1'!W:W,C100,'Planificación 2026-1'!G:G,"AE",'Planificación 2026-1'!H:H,"&lt;3")</f>
        <v>0</v>
      </c>
      <c r="DD100" s="79">
        <f>SUMIFS('Planificación 2026-1'!R:R,'Planificación 2026-1'!W:W,C100,'Planificación 2026-1'!G:G,"T4",'Planificación 2026-1'!H:H,"&lt;3")</f>
        <v>0</v>
      </c>
      <c r="DE100" s="78" t="str">
        <f t="shared" si="18"/>
        <v/>
      </c>
      <c r="DF100" s="30">
        <f>IF(C100="","",SUMIFS('Planificación 2026-1'!R:R,'Planificación 2026-1'!W:W,C100,'Planificación 2026-1'!E:E,"PRINCIPAL",'Planificación 2026-1'!X:X,"VIRTUAL"))</f>
        <v>0</v>
      </c>
      <c r="DG100" s="30">
        <f>IF(C100="","",SUMIFS('Planificación 2026-1'!R:R,'Planificación 2026-1'!W:W,C100,'Planificación 2026-1'!E:E,"PRINCIPAL",'Planificación 2026-1'!X:X,"PRESENCIAL"))</f>
        <v>0</v>
      </c>
      <c r="DH100" s="30">
        <f>IF(C100="","",SUMIFS('Planificación 2026-1'!R:R,'Planificación 2026-1'!W:W,C100,'Planificación 2026-1'!E:E,"PRINCIPAL",'Planificación 2026-1'!X:X,"HIBRIDO PRESENCIAL"))</f>
        <v>0</v>
      </c>
      <c r="DI100" s="78" t="str">
        <f t="shared" si="19"/>
        <v/>
      </c>
      <c r="DJ100" s="78">
        <f>IF(C100="","",SUMIFS('Planificación 2026-1'!R:R,'Planificación 2026-1'!W:W,C100,'Planificación 2026-1'!E:E,"FILIAL",'Planificación 2026-1'!X:X,"VIRTUAL"))</f>
        <v>0</v>
      </c>
      <c r="DK100" s="80">
        <f>IF(C100="","",SUMIFS('Planificación 2026-1'!R:R,'Planificación 2026-1'!W:W,C100,'Planificación 2026-1'!E:E,"FILIAL",'Planificación 2026-1'!X:X,"PRESENCIAL"))</f>
        <v>0</v>
      </c>
      <c r="DL100" s="42">
        <f>IF(C100="","",SUMIFS('Planificación 2026-1'!R:R,'Planificación 2026-1'!W:W,C100,'Planificación 2026-1'!E:E,"FILIAL",'Planificación 2026-1'!X:X,"HIBRIDO PRESENCIAL"))</f>
        <v>0</v>
      </c>
      <c r="DM100" s="81" t="str">
        <f t="shared" si="20"/>
        <v/>
      </c>
      <c r="DN100" s="78">
        <f>IF(C100="","",SUMIFS('Planificación 2026-1'!R:R,'Planificación 2026-1'!W:W,C100,'Planificación 2026-1'!E:E,"SUNAMPE",'Planificación 2026-1'!X:X,"VIRTUAL"))</f>
        <v>0</v>
      </c>
      <c r="DO100" s="42">
        <f>IF(C100="","",SUMIFS('Planificación 2026-1'!R:R,'Planificación 2026-1'!W:W,C100,'Planificación 2026-1'!E:E,"SUNAMPE",'Planificación 2026-1'!X:X,"PRESENCIAL"))</f>
        <v>0</v>
      </c>
      <c r="DP100" s="81" t="str">
        <f t="shared" si="21"/>
        <v/>
      </c>
      <c r="DQ100" s="78">
        <f>IF(C100="","",SUMIFS('Planificación 2026-1'!R:R,'Planificación 2026-1'!W:W,C100,'Planificación 2026-1'!E:E,"HUAURA",'Planificación 2026-1'!X:X,"VIRTUAL"))</f>
        <v>0</v>
      </c>
      <c r="DR100" s="42">
        <f>IF(C100="","",SUMIFS('Planificación 2026-1'!R:R,'Planificación 2026-1'!W:W,C100,'Planificación 2026-1'!E:E,"HUAURA",'Planificación 2026-1'!X:X,"PRESENCIAL"))</f>
        <v>0</v>
      </c>
      <c r="DS100" s="48">
        <f>SUMIFS('Planificación 2026-1'!R:R,'Planificación 2026-1'!W:W,C100,'Planificación 2026-1'!E:E,"PRINCIPAL",'Planificación 2026-1'!X:X,"VIRTUAL",'Planificación 2026-1'!H:H,"&gt;2")</f>
        <v>0</v>
      </c>
      <c r="DT100" s="48">
        <f>SUMIFS('Planificación 2026-1'!R:R,'Planificación 2026-1'!W:W,C100,'Planificación 2026-1'!E:E,"PRINCIPAL",'Planificación 2026-1'!X:X,"&lt;&gt;VIRTUAL",'Planificación 2026-1'!H:H,"&gt;2")</f>
        <v>0</v>
      </c>
      <c r="DU100" s="48">
        <f>SUMIFS('Planificación 2026-1'!R:R,'Planificación 2026-1'!W:W,C100,'Planificación 2026-1'!E:E,"SUNAMPE",'Planificación 2026-1'!X:X,"VIRTUAL",'Planificación 2026-1'!H:H,"&gt;2")</f>
        <v>0</v>
      </c>
      <c r="DV100" s="48">
        <f>SUMIFS('Planificación 2026-1'!R:R,'Planificación 2026-1'!W:W,C100,'Planificación 2026-1'!E:E,"SUNAMPE",'Planificación 2026-1'!X:X,"&lt;&gt;VIRTUAL",'Planificación 2026-1'!H:H,"&gt;2")</f>
        <v>0</v>
      </c>
      <c r="DW100" s="48">
        <f>SUMIFS('Planificación 2026-1'!R:R,'Planificación 2026-1'!W:W,C100,'Planificación 2026-1'!E:E,"FILIAL",'Planificación 2026-1'!X:X,"VIRTUAL",'Planificación 2026-1'!H:H,"&gt;2")</f>
        <v>0</v>
      </c>
      <c r="DX100" s="48">
        <f>SUMIFS('Planificación 2026-1'!R:R,'Planificación 2026-1'!W:W,C100,'Planificación 2026-1'!E:E,"FILIAL",'Planificación 2026-1'!X:X,"&lt;&gt;VIRTUAL",'Planificación 2026-1'!H:H,"&gt;2")</f>
        <v>0</v>
      </c>
      <c r="DY100" s="48">
        <f>SUMIFS('Planificación 2026-1'!R:R,'Planificación 2026-1'!W:W,C100,'Planificación 2026-1'!E:E,"PORUMA",'Planificación 2026-1'!X:X,"VIRTUAL",'Planificación 2026-1'!H:H,"&gt;2")</f>
        <v>0</v>
      </c>
      <c r="DZ100" s="48">
        <f>SUMIFS('Planificación 2026-1'!R:R,'Planificación 2026-1'!W:W,C100,'Planificación 2026-1'!E:E,"PORUMA",'Planificación 2026-1'!X:X,"&lt;&gt;VIRTUAL",'Planificación 2026-1'!H:H,"&gt;2")</f>
        <v>11</v>
      </c>
      <c r="EA100" s="48">
        <f>SUMIFS('Planificación 2026-1'!R:R,'Planificación 2026-1'!W:W,C100,'Planificación 2026-1'!E:E,"HUAURA",'Planificación 2026-1'!X:X,"VIRTUAL",'Planificación 2026-1'!H:H,"&gt;2")</f>
        <v>0</v>
      </c>
      <c r="EB100" s="48">
        <f>SUMIFS('Planificación 2026-1'!R:R,'Planificación 2026-1'!W:W,C100,'Planificación 2026-1'!E:E,"HUAURA",'Planificación 2026-1'!X:X,"&lt;&gt;VIRTUAL",'Planificación 2026-1'!H:H,"&gt;2")</f>
        <v>0</v>
      </c>
      <c r="EC100" s="48">
        <f>SUMIFS('Planificación 2026-1'!R:R,'Planificación 2026-1'!W:W,C100,'Planificación 2026-1'!E:E,"PRINCIPAL",'Planificación 2026-1'!X:X,"VIRTUAL",'Planificación 2026-1'!H:H,"&lt;3")</f>
        <v>0</v>
      </c>
      <c r="ED100" s="48">
        <f>SUMIFS('Planificación 2026-1'!R:R,'Planificación 2026-1'!W:W,C100,'Planificación 2026-1'!E:E,"PRINCIPAL",'Planificación 2026-1'!X:X,"&lt;&gt;VIRTUAL",'Planificación 2026-1'!H:H,"&lt;3")</f>
        <v>0</v>
      </c>
      <c r="EE100" s="48">
        <f>SUMIFS('Planificación 2026-1'!R:R,'Planificación 2026-1'!W:W,C100,'Planificación 2026-1'!E:E,"SUNAMPE",'Planificación 2026-1'!X:X,"VIRTUAL",'Planificación 2026-1'!H:H,"&lt;3")</f>
        <v>0</v>
      </c>
      <c r="EF100" s="48">
        <f>SUMIFS('Planificación 2026-1'!R:R,'Planificación 2026-1'!W:W,C100,'Planificación 2026-1'!E:E,"SUNAMPE",'Planificación 2026-1'!X:X,"&lt;&gt;VIRTUAL",'Planificación 2026-1'!H:H,"&lt;3")</f>
        <v>0</v>
      </c>
      <c r="EG100" s="48">
        <f>SUMIFS('Planificación 2026-1'!R:R,'Planificación 2026-1'!W:W,C100,'Planificación 2026-1'!E:E,"FILIAL",'Planificación 2026-1'!X:X,"VIRTUAL",'Planificación 2026-1'!H:H,"&lt;3")</f>
        <v>0</v>
      </c>
      <c r="EH100" s="48">
        <f>SUMIFS('Planificación 2026-1'!R:R,'Planificación 2026-1'!W:W,C100,'Planificación 2026-1'!E:E,"FILIAL",'Planificación 2026-1'!X:X,"&lt;&gt;VIRTUAL",'Planificación 2026-1'!H:H,"&lt;3")</f>
        <v>0</v>
      </c>
      <c r="EI100" s="48">
        <f>SUMIFS('Planificación 2026-1'!R:R,'Planificación 2026-1'!W:W,C100,'Planificación 2026-1'!E:E,"PORUMA",'Planificación 2026-1'!X:X,"VIRTUAL",'Planificación 2026-1'!H:H,"&lt;3")</f>
        <v>0</v>
      </c>
      <c r="EJ100" s="48">
        <f>SUMIFS('Planificación 2026-1'!R:R,'Planificación 2026-1'!W:W,C100,'Planificación 2026-1'!E:E,"PORUMA",'Planificación 2026-1'!X:X,"&lt;&gt;VIRTUAL",'Planificación 2026-1'!H:H,"&lt;3")</f>
        <v>0</v>
      </c>
      <c r="EK100" s="48">
        <f>SUMIFS('Planificación 2026-1'!R:R,'Planificación 2026-1'!W:W,C100,'Planificación 2026-1'!E:E,"HUAURA",'Planificación 2026-1'!X:X,"VIRTUAL",'Planificación 2026-1'!H:H,"&lt;3")</f>
        <v>0</v>
      </c>
      <c r="EL100" s="48">
        <f>SUMIFS('Planificación 2026-1'!R:R,'Planificación 2026-1'!W:W,C100,'Planificación 2026-1'!E:E,"HUAURA",'Planificación 2026-1'!X:X,"&lt;&gt;VIRTUAL",'Planificación 2026-1'!H:H,"&lt;3")</f>
        <v>0</v>
      </c>
      <c r="EM100" s="48">
        <f t="shared" si="22"/>
        <v>0</v>
      </c>
      <c r="EN100" s="48">
        <f t="shared" si="23"/>
        <v>0</v>
      </c>
      <c r="EO100" s="48">
        <f t="shared" si="24"/>
        <v>11</v>
      </c>
      <c r="EP100" s="48">
        <f t="shared" si="25"/>
        <v>0</v>
      </c>
      <c r="EQ100" s="48">
        <f t="shared" si="26"/>
        <v>0</v>
      </c>
      <c r="ER100" s="48"/>
      <c r="ES100" s="48">
        <f t="shared" si="27"/>
        <v>0</v>
      </c>
      <c r="ET100" s="48">
        <f t="shared" si="28"/>
        <v>0</v>
      </c>
      <c r="EU100" s="48" t="b">
        <f t="shared" si="29"/>
        <v>0</v>
      </c>
      <c r="EV100" s="48" t="str">
        <f t="shared" si="30"/>
        <v/>
      </c>
      <c r="EW100" s="48" t="str">
        <f t="shared" si="31"/>
        <v>PRESENCIAL</v>
      </c>
    </row>
    <row r="101" spans="1:153" x14ac:dyDescent="0.3">
      <c r="A101" s="53"/>
      <c r="B101" s="383">
        <v>98</v>
      </c>
      <c r="C101" s="107" t="s">
        <v>110</v>
      </c>
      <c r="D101" s="82">
        <f>SUMIF('Planificación 2026-1'!W:W,C101,'Planificación 2026-1'!R:R)</f>
        <v>19</v>
      </c>
      <c r="E101" s="384" t="s">
        <v>341</v>
      </c>
      <c r="F101" s="107" t="s">
        <v>430</v>
      </c>
      <c r="G101" s="389" t="s">
        <v>328</v>
      </c>
      <c r="H101" s="389" t="s">
        <v>448</v>
      </c>
      <c r="I101" s="77" t="str">
        <f>IF(SUM(COUNTIFS('Planificación 2026-1'!E:E,"PRINCIPAL",'Planificación 2026-1'!W:W,C101,'Planificación 2026-1'!G:G,"AF"))&gt;0,"P01"," ")</f>
        <v xml:space="preserve"> </v>
      </c>
      <c r="J101" s="78" t="str">
        <f>IF(SUM(COUNTIFS('Planificación 2026-1'!E:E,"PRINCIPAL",'Planificación 2026-1'!W:W,C101,'Planificación 2026-1'!G:G,"EN"))&gt;0,"P02"," ")</f>
        <v xml:space="preserve"> </v>
      </c>
      <c r="K101" s="78" t="str">
        <f>IF(SUM(COUNTIFS('Planificación 2026-1'!E:E,"PRINCIPAL",'Planificación 2026-1'!W:W,C101,'Planificación 2026-1'!G:G,"IS"))&gt;0,"P03"," ")</f>
        <v xml:space="preserve"> </v>
      </c>
      <c r="L101" s="78" t="str">
        <f>IF(SUM(COUNTIFS('Planificación 2026-1'!E:E,"PRINCIPAL",'Planificación 2026-1'!W:W,C101,'Planificación 2026-1'!G:G,"PS"))&gt;0,"P04"," ")</f>
        <v xml:space="preserve"> </v>
      </c>
      <c r="M101" s="78"/>
      <c r="N101" s="78" t="str">
        <f>IF(SUM(COUNTIFS('Planificación 2026-1'!E:E,"PRINCIPAL",'Planificación 2026-1'!W:W,C101,'Planificación 2026-1'!G:G,"IN"))&gt;0,"P06"," ")</f>
        <v xml:space="preserve"> </v>
      </c>
      <c r="O101" s="78" t="str">
        <f>IF(SUM(COUNTIFS('Planificación 2026-1'!E:E,"PRINCIPAL",'Planificación 2026-1'!W:W,C101,'Planificación 2026-1'!G:G,"CA"))&gt;0,"P07"," ")</f>
        <v xml:space="preserve"> </v>
      </c>
      <c r="P101" s="78" t="str">
        <f>IF(SUM(COUNTIFS('Planificación 2026-1'!E:E,"PRINCIPAL",'Planificación 2026-1'!W:W,C101,'Planificación 2026-1'!G:G,"DE"))&gt;0,"P08"," ")</f>
        <v xml:space="preserve"> </v>
      </c>
      <c r="Q101" s="78" t="str">
        <f>IF(SUM(COUNTIFS('Planificación 2026-1'!E:E,"PRINCIPAL",'Planificación 2026-1'!W:W,C101,'Planificación 2026-1'!G:G,"OB"))&gt;0,"P09"," ")</f>
        <v xml:space="preserve"> </v>
      </c>
      <c r="R101" s="78" t="str">
        <f>IF(SUM(COUNTIFS('Planificación 2026-1'!E:E,"PRINCIPAL",'Planificación 2026-1'!W:W,C101,'Planificación 2026-1'!G:G,"MH"))&gt;0,"P31"," ")</f>
        <v xml:space="preserve"> </v>
      </c>
      <c r="S101" s="78" t="str">
        <f>IF(SUM(COUNTIFS('Planificación 2026-1'!E:E,"PRINCIPAL",'Planificación 2026-1'!W:W,C101,'Planificación 2026-1'!G:G,"IC"))&gt;0,"P32"," ")</f>
        <v xml:space="preserve"> </v>
      </c>
      <c r="T101" s="78" t="str">
        <f>IF(SUM(COUNTIFS('Planificación 2026-1'!E:E,"PRINCIPAL",'Planificación 2026-1'!W:W,C101,'Planificación 2026-1'!G:G,"AR"))&gt;0,"P34"," ")</f>
        <v xml:space="preserve"> </v>
      </c>
      <c r="U101" s="78" t="str">
        <f>IF(SUM(COUNTIFS('Planificación 2026-1'!E:E,"PRINCIPAL",'Planificación 2026-1'!W:W,C101,'Planificación 2026-1'!G:G,"T1"))&gt;0,"P35"," ")</f>
        <v xml:space="preserve"> </v>
      </c>
      <c r="V101" s="78" t="str">
        <f>IF(SUM(COUNTIFS('Planificación 2026-1'!E:E,"PRINCIPAL",'Planificación 2026-1'!W:W,C101,'Planificación 2026-1'!G:G,"T3"))&gt;0,"P36"," ")</f>
        <v xml:space="preserve"> </v>
      </c>
      <c r="W101" s="78" t="str">
        <f>IF(SUM(COUNTIFS('Planificación 2026-1'!E:E,"PRINCIPAL",'Planificación 2026-1'!W:W,C101,'Planificación 2026-1'!G:G,"T2"))&gt;0,"P37"," ")</f>
        <v xml:space="preserve"> </v>
      </c>
      <c r="X101" s="78" t="str">
        <f>IF(SUM(COUNTIFS('Planificación 2026-1'!E:E,"PRINCIPAL",'Planificación 2026-1'!W:W,C101,'Planificación 2026-1'!G:G,"AE"))&gt;0,"P38"," ")</f>
        <v xml:space="preserve"> </v>
      </c>
      <c r="Y101" s="78" t="str">
        <f>IF(SUM(COUNTIFS('Planificación 2026-1'!E:E,"PRINCIPAL",'Planificación 2026-1'!W:W,C101,'Planificación 2026-1'!G:G,"T4"))&gt;0,"P55"," ")</f>
        <v xml:space="preserve"> </v>
      </c>
      <c r="Z101" s="78" t="str">
        <f>IF(SUM(COUNTIFS('Planificación 2026-1'!E:E,"FILIAL",'Planificación 2026-1'!W:W,C101,'Planificación 2026-1'!G:G,"AF"))&gt;0," P01"," ")</f>
        <v xml:space="preserve"> </v>
      </c>
      <c r="AA101" s="78" t="str">
        <f>IF(SUM(COUNTIFS('Planificación 2026-1'!E:E,"FILIAL",'Planificación 2026-1'!W:W,C101,'Planificación 2026-1'!G:G,"EN"))&gt;0,"P02"," ")</f>
        <v>P02</v>
      </c>
      <c r="AB101" s="78" t="str">
        <f>IF(SUM(COUNTIFS('Planificación 2026-1'!E:E,"FILIAL",'Planificación 2026-1'!W:W,C101,'Planificación 2026-1'!G:G,"IS"))&gt;0,"P03"," ")</f>
        <v xml:space="preserve"> </v>
      </c>
      <c r="AC101" s="78" t="str">
        <f>IF(SUM(COUNTIFS('Planificación 2026-1'!E:E,"FILIAL",'Planificación 2026-1'!W:W,C101,'Planificación 2026-1'!G:G,"PS"))&gt;0,"P04"," ")</f>
        <v>P04</v>
      </c>
      <c r="AD101" s="78"/>
      <c r="AE101" s="78" t="str">
        <f>IF(SUM(COUNTIFS('Planificación 2026-1'!E:E,"FILIAL",'Planificación 2026-1'!W:W,C101,'Planificación 2026-1'!G:G,"IN"))&gt;0,"P06"," ")</f>
        <v xml:space="preserve"> </v>
      </c>
      <c r="AF101" s="78" t="str">
        <f>IF(SUM(COUNTIFS('Planificación 2026-1'!E:E,"FILIAL",'Planificación 2026-1'!W:W,C101,'Planificación 2026-1'!G:G,"CA"))&gt;0,"P07"," ")</f>
        <v xml:space="preserve"> </v>
      </c>
      <c r="AG101" s="78" t="str">
        <f>IF(SUM(COUNTIFS('Planificación 2026-1'!E:E,"FILIAL",'Planificación 2026-1'!W:W,C101,'Planificación 2026-1'!G:G,"DE"))&gt;0,"P08"," ")</f>
        <v xml:space="preserve"> </v>
      </c>
      <c r="AH101" s="78" t="str">
        <f>IF(SUM(COUNTIFS('Planificación 2026-1'!E:E,"FILIAL",'Planificación 2026-1'!W:W,C101,'Planificación 2026-1'!G:G,"OB"))&gt;0,"P09"," ")</f>
        <v xml:space="preserve"> </v>
      </c>
      <c r="AI101" s="78" t="str">
        <f>IF(SUM(COUNTIFS('Planificación 2026-1'!E:E,"FILIAL",'Planificación 2026-1'!W:W,C101,'Planificación 2026-1'!G:G,"MH"))&gt;0,"P31"," ")</f>
        <v xml:space="preserve"> </v>
      </c>
      <c r="AJ101" s="78" t="str">
        <f>IF(SUM(COUNTIFS('Planificación 2026-1'!E:E,"FILIAL",'Planificación 2026-1'!W:W,C101,'Planificación 2026-1'!G:G,"IC"))&gt;0,"P32"," ")</f>
        <v xml:space="preserve"> </v>
      </c>
      <c r="AK101" s="78" t="str">
        <f>IF(SUM(COUNTIFS('Planificación 2026-1'!E:E,"FILIAL",'Planificación 2026-1'!W:W,C101,'Planificación 2026-1'!G:G,"AR"))&gt;0,"P34"," ")</f>
        <v xml:space="preserve"> </v>
      </c>
      <c r="AL101" s="78" t="str">
        <f>IF(SUM(COUNTIFS('Planificación 2026-1'!E:E,"FILIAL",'Planificación 2026-1'!W:W,C101,'Planificación 2026-1'!G:G,"T1"))&gt;0,"P35"," ")</f>
        <v xml:space="preserve"> </v>
      </c>
      <c r="AM101" s="78" t="str">
        <f>IF(SUM(COUNTIFS('Planificación 2026-1'!E:E,"FILIAL",'Planificación 2026-1'!W:W,C101,'Planificación 2026-1'!G:G,"T3"))&gt;0,"P36"," ")</f>
        <v xml:space="preserve"> </v>
      </c>
      <c r="AN101" s="78" t="str">
        <f>IF(SUM(COUNTIFS('Planificación 2026-1'!E:E,"FILIAL",'Planificación 2026-1'!W:W,C101,'Planificación 2026-1'!G:G,"T2"))&gt;0,"P37"," ")</f>
        <v xml:space="preserve"> </v>
      </c>
      <c r="AO101" s="78" t="str">
        <f>IF(SUM(COUNTIFS('Planificación 2026-1'!E:E,"FILIAL",'Planificación 2026-1'!W:W,C101,'Planificación 2026-1'!G:G,"AE"))&gt;0,"P38"," ")</f>
        <v xml:space="preserve"> </v>
      </c>
      <c r="AP101" s="78" t="str">
        <f>IF(SUM(COUNTIFS('Planificación 2026-1'!E:E,"FILIAL",'Planificación 2026-1'!W:W,C101,'Planificación 2026-1'!G:G,"T4"))&gt;0,"P55"," ")</f>
        <v xml:space="preserve"> </v>
      </c>
      <c r="AQ101" s="78" t="str">
        <f>IF(SUM(COUNTIFS('Planificación 2026-1'!E:E,"SUNAMPE",'Planificación 2026-1'!W:W,C101,'Planificación 2026-1'!G:G,"AF"))&gt;0," P01"," ")</f>
        <v xml:space="preserve"> </v>
      </c>
      <c r="AR101" s="78" t="str">
        <f>IF(SUM(COUNTIFS('Planificación 2026-1'!E:E,"SUNAMPE",'Planificación 2026-1'!W:W,C101,'Planificación 2026-1'!G:G,"EN"))&gt;0,"P02"," ")</f>
        <v xml:space="preserve"> </v>
      </c>
      <c r="AS101" s="78" t="str">
        <f>IF(SUM(COUNTIFS('Planificación 2026-1'!E:E,"SUNAMPE",'Planificación 2026-1'!W:W,C101,'Planificación 2026-1'!G:G,"IS"))&gt;0,"P03"," ")</f>
        <v xml:space="preserve"> </v>
      </c>
      <c r="AT101" s="78" t="str">
        <f>IF(SUM(COUNTIFS('Planificación 2026-1'!E:E,"SUNAMPE",'Planificación 2026-1'!W:W,C101,'Planificación 2026-1'!G:G,"PS"))&gt;0,"P04"," ")</f>
        <v xml:space="preserve"> </v>
      </c>
      <c r="AU101" s="78"/>
      <c r="AV101" s="78" t="str">
        <f>IF(SUM(COUNTIFS('Planificación 2026-1'!E:E,"SUNAMPE",'Planificación 2026-1'!W:W,C101,'Planificación 2026-1'!G:G,"IN"))&gt;0,"P06"," ")</f>
        <v xml:space="preserve"> </v>
      </c>
      <c r="AW101" s="78" t="str">
        <f>IF(SUM(COUNTIFS('Planificación 2026-1'!E:E,"SUNAMPE",'Planificación 2026-1'!W:W,C101,'Planificación 2026-1'!G:G,"CA"))&gt;0,"P07"," ")</f>
        <v xml:space="preserve"> </v>
      </c>
      <c r="AX101" s="78" t="str">
        <f>IF(SUM(COUNTIFS('Planificación 2026-1'!E:E,"SUNAMPE",'Planificación 2026-1'!W:W,C101,'Planificación 2026-1'!G:G,"DE"))&gt;0,"P08"," ")</f>
        <v xml:space="preserve"> </v>
      </c>
      <c r="AY101" s="78" t="str">
        <f>IF(SUM(COUNTIFS('Planificación 2026-1'!E:E,"SUNAMPE",'Planificación 2026-1'!W:W,C101,'Planificación 2026-1'!G:G,"OB"))&gt;0,"P09"," ")</f>
        <v xml:space="preserve"> </v>
      </c>
      <c r="AZ101" s="78" t="str">
        <f>IF(SUM(COUNTIFS('Planificación 2026-1'!E:E,"SUNAMPE",'Planificación 2026-1'!W:W,C101,'Planificación 2026-1'!G:G,"MH"))&gt;0,"P31"," ")</f>
        <v xml:space="preserve"> </v>
      </c>
      <c r="BA101" s="78" t="str">
        <f>IF(SUM(COUNTIFS('Planificación 2026-1'!E:E,"SUNAMPE",'Planificación 2026-1'!W:W,C101,'Planificación 2026-1'!G:G,"IC"))&gt;0,"P32"," ")</f>
        <v xml:space="preserve"> </v>
      </c>
      <c r="BB101" s="78" t="str">
        <f>IF(SUM(COUNTIFS('Planificación 2026-1'!E:E,"SUNAMPE",'Planificación 2026-1'!W:W,C101,'Planificación 2026-1'!G:G,"AR"))&gt;0,"P34"," ")</f>
        <v xml:space="preserve"> </v>
      </c>
      <c r="BC101" s="78" t="str">
        <f>IF(SUM(COUNTIFS('Planificación 2026-1'!E:E,"SUNAMPE",'Planificación 2026-1'!W:W,C101,'Planificación 2026-1'!G:G,"T1"))&gt;0,"P35"," ")</f>
        <v xml:space="preserve"> </v>
      </c>
      <c r="BD101" s="78" t="str">
        <f>IF(SUM(COUNTIFS('Planificación 2026-1'!E:E,"SUNAMPE",'Planificación 2026-1'!W:W,C101,'Planificación 2026-1'!G:G,"T3"))&gt;0,"P36"," ")</f>
        <v xml:space="preserve"> </v>
      </c>
      <c r="BE101" s="78" t="str">
        <f>IF(SUM(COUNTIFS('Planificación 2026-1'!E:E,"SUNAMPE",'Planificación 2026-1'!W:W,C101,'Planificación 2026-1'!G:G,"T2"))&gt;0,"P37"," ")</f>
        <v xml:space="preserve"> </v>
      </c>
      <c r="BF101" s="78" t="str">
        <f>IF(SUM(COUNTIFS('Planificación 2026-1'!E:E,"SUNAMPE",'Planificación 2026-1'!W:W,C101,'Planificación 2026-1'!G:G,"AE"))&gt;0,"P38"," ")</f>
        <v xml:space="preserve"> </v>
      </c>
      <c r="BG101" s="78" t="str">
        <f>IF(SUM(COUNTIFS('Planificación 2026-1'!E:E,"SUNAMPE",'Planificación 2026-1'!W:W,C101,'Planificación 2026-1'!G:G,"T4"))&gt;0,"P55"," ")</f>
        <v xml:space="preserve"> </v>
      </c>
      <c r="BH101" s="78" t="str">
        <f>IF(SUM(COUNTIFS('Planificación 2026-1'!E:E,"HUAURA",'Planificación 2026-1'!W:W,C101,'Planificación 2026-1'!G:G,"AF"))&gt;0," P01"," ")</f>
        <v xml:space="preserve"> </v>
      </c>
      <c r="BI101" s="78" t="str">
        <f>IF(SUM(COUNTIFS('Planificación 2026-1'!E:E,"HUAURA",'Planificación 2026-1'!W:W,C101,'Planificación 2026-1'!G:G,"EN"))&gt;0,"P02"," ")</f>
        <v xml:space="preserve"> </v>
      </c>
      <c r="BJ101" s="78" t="str">
        <f>IF(SUM(COUNTIFS('Planificación 2026-1'!E:E,"HUAURA",'Planificación 2026-1'!W:W,C101,'Planificación 2026-1'!G:G,"IS"))&gt;0,"P03"," ")</f>
        <v xml:space="preserve"> </v>
      </c>
      <c r="BK101" s="78" t="str">
        <f>IF(SUM(COUNTIFS('Planificación 2026-1'!E:E,"HUAURA",'Planificación 2026-1'!W:W,C101,'Planificación 2026-1'!G:G,"PS"))&gt;0,"P04"," ")</f>
        <v xml:space="preserve"> </v>
      </c>
      <c r="BL101" s="78"/>
      <c r="BM101" s="78" t="str">
        <f>IF(SUM(COUNTIFS('Planificación 2026-1'!E:E,"HUAURA",'Planificación 2026-1'!W:W,C101,'Planificación 2026-1'!G:G,"IN"))&gt;0,"P06"," ")</f>
        <v xml:space="preserve"> </v>
      </c>
      <c r="BN101" s="78" t="str">
        <f>IF(SUM(COUNTIFS('Planificación 2026-1'!E:E,"HUAURA",'Planificación 2026-1'!W:W,C101,'Planificación 2026-1'!G:G,"CA"))&gt;0,"P07"," ")</f>
        <v xml:space="preserve"> </v>
      </c>
      <c r="BO101" s="78" t="str">
        <f>IF(SUM(COUNTIFS('Planificación 2026-1'!E:E,"HUAURA",'Planificación 2026-1'!W:W,C101,'Planificación 2026-1'!G:G,"DE"))&gt;0,"P08"," ")</f>
        <v xml:space="preserve"> </v>
      </c>
      <c r="BP101" s="78" t="str">
        <f>IF(SUM(COUNTIFS('Planificación 2026-1'!E:E,"HUAURA",'Planificación 2026-1'!W:W,C101,'Planificación 2026-1'!G:G,"OB"))&gt;0,"P09"," ")</f>
        <v xml:space="preserve"> </v>
      </c>
      <c r="BQ101" s="78" t="str">
        <f>IF(SUM(COUNTIFS('Planificación 2026-1'!E:E,"HUAURA",'Planificación 2026-1'!W:W,C101,'Planificación 2026-1'!G:G,"MH"))&gt;0,"P31"," ")</f>
        <v xml:space="preserve"> </v>
      </c>
      <c r="BR101" s="78" t="str">
        <f>IF(SUM(COUNTIFS('Planificación 2026-1'!E:E,"HUAURA",'Planificación 2026-1'!W:W,C101,'Planificación 2026-1'!G:G,"IC"))&gt;0,"P32"," ")</f>
        <v xml:space="preserve"> </v>
      </c>
      <c r="BS101" s="78" t="str">
        <f>IF(SUM(COUNTIFS('Planificación 2026-1'!E:E,"HUAURA",'Planificación 2026-1'!W:W,C101,'Planificación 2026-1'!G:G,"AR"))&gt;0,"P34"," ")</f>
        <v xml:space="preserve"> </v>
      </c>
      <c r="BT101" s="78" t="str">
        <f>IF(SUM(COUNTIFS('Planificación 2026-1'!E:E,"HUAURA",'Planificación 2026-1'!W:W,C101,'Planificación 2026-1'!G:G,"T1"))&gt;0,"P35"," ")</f>
        <v xml:space="preserve"> </v>
      </c>
      <c r="BU101" s="78" t="str">
        <f>IF(SUM(COUNTIFS('Planificación 2026-1'!E:E,"HUAURA",'Planificación 2026-1'!W:W,C101,'Planificación 2026-1'!G:G,"T3"))&gt;0,"P36"," ")</f>
        <v xml:space="preserve"> </v>
      </c>
      <c r="BV101" s="78" t="str">
        <f>IF(SUM(COUNTIFS('Planificación 2026-1'!E:E,"HUAURA",'Planificación 2026-1'!W:W,C101,'Planificación 2026-1'!G:G,"T2"))&gt;0,"P37"," ")</f>
        <v xml:space="preserve"> </v>
      </c>
      <c r="BW101" s="78" t="str">
        <f>IF(SUM(COUNTIFS('Planificación 2026-1'!E:E,"HUAURA",'Planificación 2026-1'!W:W,C101,'Planificación 2026-1'!G:G,"AE"))&gt;0,"P38"," ")</f>
        <v xml:space="preserve"> </v>
      </c>
      <c r="BX101" s="78" t="str">
        <f>IF(SUM(COUNTIFS('Planificación 2026-1'!E:E,"HUAURA",'Planificación 2026-1'!W:W,C101,'Planificación 2026-1'!G:G,"T4"))&gt;0,"P55"," ")</f>
        <v xml:space="preserve"> </v>
      </c>
      <c r="BY101" s="79">
        <f>SUMIFS('Planificación 2026-1'!R:R,'Planificación 2026-1'!W:W,C101,'Planificación 2026-1'!G:G,"AF",'Planificación 2026-1'!H:H,"&gt;2")</f>
        <v>0</v>
      </c>
      <c r="BZ101" s="79">
        <f>SUMIFS('Planificación 2026-1'!R:R,'Planificación 2026-1'!W:W,C101,'Planificación 2026-1'!G:G,"EN",'Planificación 2026-1'!H:H,"&gt;2")</f>
        <v>8</v>
      </c>
      <c r="CA101" s="79">
        <f>SUMIFS('Planificación 2026-1'!R:R,'Planificación 2026-1'!W:W,C101,'Planificación 2026-1'!G:G,"IS",'Planificación 2026-1'!H:H,"&gt;2")</f>
        <v>0</v>
      </c>
      <c r="CB101" s="79">
        <f>SUMIFS('Planificación 2026-1'!R:R,'Planificación 2026-1'!W:W,C101,'Planificación 2026-1'!G:G,"PS",'Planificación 2026-1'!H:H,"&gt;2")</f>
        <v>0</v>
      </c>
      <c r="CC101" s="79">
        <f>SUMIFS('Planificación 2026-1'!R:R,'Planificación 2026-1'!W:W,C101,'Planificación 2026-1'!G:G,"IN",'Planificación 2026-1'!H:H,"&gt;2")</f>
        <v>0</v>
      </c>
      <c r="CD101" s="79">
        <f>SUMIFS('Planificación 2026-1'!R:R,'Planificación 2026-1'!W:W,C101,'Planificación 2026-1'!G:G,"CA",'Planificación 2026-1'!H:H,"&gt;2")</f>
        <v>0</v>
      </c>
      <c r="CE101" s="79">
        <f>SUMIFS('Planificación 2026-1'!R:R,'Planificación 2026-1'!W:W,C101,'Planificación 2026-1'!G:G,"DE",'Planificación 2026-1'!H:H,"&gt;2")</f>
        <v>0</v>
      </c>
      <c r="CF101" s="79">
        <f>SUMIFS('Planificación 2026-1'!R:R,'Planificación 2026-1'!W:W,C101,'Planificación 2026-1'!G:G,"OB",'Planificación 2026-1'!H:H,"&gt;2")</f>
        <v>0</v>
      </c>
      <c r="CG101" s="79">
        <f>SUMIFS('Planificación 2026-1'!R:R,'Planificación 2026-1'!W:W,C101,'Planificación 2026-1'!G:G,"MH",'Planificación 2026-1'!H:H,"&gt;2")</f>
        <v>0</v>
      </c>
      <c r="CH101" s="79">
        <f>SUMIFS('Planificación 2026-1'!R:R,'Planificación 2026-1'!W:W,C101,'Planificación 2026-1'!G:G,"IC",'Planificación 2026-1'!H:H,"&gt;2")</f>
        <v>0</v>
      </c>
      <c r="CI101" s="79">
        <f>SUMIFS('Planificación 2026-1'!R:R,'Planificación 2026-1'!W:W,C101,'Planificación 2026-1'!G:G,"AR",'Planificación 2026-1'!H:H,"&gt;2")</f>
        <v>0</v>
      </c>
      <c r="CJ101" s="79">
        <f>SUMIFS('Planificación 2026-1'!R:R,'Planificación 2026-1'!W:W,C101,'Planificación 2026-1'!G:G,"T1",'Planificación 2026-1'!H:H,"&gt;2")</f>
        <v>0</v>
      </c>
      <c r="CK101" s="79">
        <f>SUMIFS('Planificación 2026-1'!R:R,'Planificación 2026-1'!W:W,C101,'Planificación 2026-1'!G:G,"T3",'Planificación 2026-1'!H:H,"&gt;2")</f>
        <v>0</v>
      </c>
      <c r="CL101" s="79">
        <f>SUMIFS('Planificación 2026-1'!R:R,'Planificación 2026-1'!W:W,C101,'Planificación 2026-1'!G:G,"T2",'Planificación 2026-1'!H:H,"&gt;2")</f>
        <v>0</v>
      </c>
      <c r="CM101" s="79">
        <f>SUMIFS('Planificación 2026-1'!R:R,'Planificación 2026-1'!W:W,C101,'Planificación 2026-1'!G:G,"AE",'Planificación 2026-1'!H:H,"&gt;2")</f>
        <v>0</v>
      </c>
      <c r="CN101" s="79">
        <f>SUMIFS('Planificación 2026-1'!R:R,'Planificación 2026-1'!W:W,C101,'Planificación 2026-1'!G:G,"T4",'Planificación 2026-1'!H:H,"&gt;2")</f>
        <v>0</v>
      </c>
      <c r="CO101" s="79">
        <f>SUMIFS('Planificación 2026-1'!R:R,'Planificación 2026-1'!W:W,C101,'Planificación 2026-1'!G:G,"AF",'Planificación 2026-1'!H:H,"&lt;3")</f>
        <v>0</v>
      </c>
      <c r="CP101" s="79">
        <f>SUMIFS('Planificación 2026-1'!R:R,'Planificación 2026-1'!W:W,C101,'Planificación 2026-1'!G:G,"EN",'Planificación 2026-1'!H:H,"&lt;3")</f>
        <v>0</v>
      </c>
      <c r="CQ101" s="79">
        <f>SUMIFS('Planificación 2026-1'!R:R,'Planificación 2026-1'!W:W,C101,'Planificación 2026-1'!G:G,"IS",'Planificación 2026-1'!H:H,"&lt;3")</f>
        <v>0</v>
      </c>
      <c r="CR101" s="79">
        <f>SUMIFS('Planificación 2026-1'!R:R,'Planificación 2026-1'!W:W,C101,'Planificación 2026-1'!G:G,"PS",'Planificación 2026-1'!H:H,"&lt;3")</f>
        <v>6</v>
      </c>
      <c r="CS101" s="79">
        <f>SUMIFS('Planificación 2026-1'!R:R,'Planificación 2026-1'!W:W,C101,'Planificación 2026-1'!G:G,"IN",'Planificación 2026-1'!H:H,"&lt;3")</f>
        <v>0</v>
      </c>
      <c r="CT101" s="79">
        <f>SUMIFS('Planificación 2026-1'!R:R,'Planificación 2026-1'!W:W,C101,'Planificación 2026-1'!G:G,"CA",'Planificación 2026-1'!H:H,"&lt;3")</f>
        <v>0</v>
      </c>
      <c r="CU101" s="79">
        <f>SUMIFS('Planificación 2026-1'!R:R,'Planificación 2026-1'!W:W,C101,'Planificación 2026-1'!G:G,"DE",'Planificación 2026-1'!H:H,"&lt;3")</f>
        <v>0</v>
      </c>
      <c r="CV101" s="79">
        <f>SUMIFS('Planificación 2026-1'!R:R,'Planificación 2026-1'!W:W,C101,'Planificación 2026-1'!G:G,"OB",'Planificación 2026-1'!H:H,"&lt;3")</f>
        <v>0</v>
      </c>
      <c r="CW101" s="79">
        <f>SUMIFS('Planificación 2026-1'!R:R,'Planificación 2026-1'!W:W,C101,'Planificación 2026-1'!G:G,"MH",'Planificación 2026-1'!H:H,"&lt;3")</f>
        <v>5</v>
      </c>
      <c r="CX101" s="79">
        <f>SUMIFS('Planificación 2026-1'!R:R,'Planificación 2026-1'!W:W,C101,'Planificación 2026-1'!G:G,"IC",'Planificación 2026-1'!H:H,"&lt;3")</f>
        <v>0</v>
      </c>
      <c r="CY101" s="79">
        <f>SUMIFS('Planificación 2026-1'!R:R,'Planificación 2026-1'!W:W,C101,'Planificación 2026-1'!G:G,"AR",'Planificación 2026-1'!H:H,"&lt;3")</f>
        <v>0</v>
      </c>
      <c r="CZ101" s="79">
        <f>SUMIFS('Planificación 2026-1'!R:R,'Planificación 2026-1'!W:W,C101,'Planificación 2026-1'!G:G,"T1",'Planificación 2026-1'!H:H,"&lt;3")</f>
        <v>0</v>
      </c>
      <c r="DA101" s="79">
        <f>SUMIFS('Planificación 2026-1'!R:R,'Planificación 2026-1'!W:W,C101,'Planificación 2026-1'!G:G,"T3",'Planificación 2026-1'!H:H,"&lt;3")</f>
        <v>0</v>
      </c>
      <c r="DB101" s="79">
        <f>SUMIFS('Planificación 2026-1'!R:R,'Planificación 2026-1'!W:W,C101,'Planificación 2026-1'!G:G,"T2",'Planificación 2026-1'!H:H,"&lt;3")</f>
        <v>0</v>
      </c>
      <c r="DC101" s="79">
        <f>SUMIFS('Planificación 2026-1'!R:R,'Planificación 2026-1'!W:W,C101,'Planificación 2026-1'!G:G,"AE",'Planificación 2026-1'!H:H,"&lt;3")</f>
        <v>0</v>
      </c>
      <c r="DD101" s="79">
        <f>SUMIFS('Planificación 2026-1'!R:R,'Planificación 2026-1'!W:W,C101,'Planificación 2026-1'!G:G,"T4",'Planificación 2026-1'!H:H,"&lt;3")</f>
        <v>0</v>
      </c>
      <c r="DE101" s="78" t="str">
        <f t="shared" si="18"/>
        <v/>
      </c>
      <c r="DF101" s="30">
        <f>IF(C101="","",SUMIFS('Planificación 2026-1'!R:R,'Planificación 2026-1'!W:W,C101,'Planificación 2026-1'!E:E,"PRINCIPAL",'Planificación 2026-1'!X:X,"VIRTUAL"))</f>
        <v>0</v>
      </c>
      <c r="DG101" s="30">
        <f>IF(C101="","",SUMIFS('Planificación 2026-1'!R:R,'Planificación 2026-1'!W:W,C101,'Planificación 2026-1'!E:E,"PRINCIPAL",'Planificación 2026-1'!X:X,"PRESENCIAL"))</f>
        <v>0</v>
      </c>
      <c r="DH101" s="30">
        <f>IF(C101="","",SUMIFS('Planificación 2026-1'!R:R,'Planificación 2026-1'!W:W,C101,'Planificación 2026-1'!E:E,"PRINCIPAL",'Planificación 2026-1'!X:X,"HIBRIDO PRESENCIAL"))</f>
        <v>0</v>
      </c>
      <c r="DI101" s="78" t="str">
        <f t="shared" si="19"/>
        <v>P02 P04</v>
      </c>
      <c r="DJ101" s="78">
        <f>IF(C101="","",SUMIFS('Planificación 2026-1'!R:R,'Planificación 2026-1'!W:W,C101,'Planificación 2026-1'!E:E,"FILIAL",'Planificación 2026-1'!X:X,"VIRTUAL"))</f>
        <v>8</v>
      </c>
      <c r="DK101" s="80">
        <f>IF(C101="","",SUMIFS('Planificación 2026-1'!R:R,'Planificación 2026-1'!W:W,C101,'Planificación 2026-1'!E:E,"FILIAL",'Planificación 2026-1'!X:X,"PRESENCIAL"))</f>
        <v>6</v>
      </c>
      <c r="DL101" s="42">
        <f>IF(C101="","",SUMIFS('Planificación 2026-1'!R:R,'Planificación 2026-1'!W:W,C101,'Planificación 2026-1'!E:E,"FILIAL",'Planificación 2026-1'!X:X,"HIBRIDO PRESENCIAL"))</f>
        <v>0</v>
      </c>
      <c r="DM101" s="81" t="str">
        <f t="shared" si="20"/>
        <v/>
      </c>
      <c r="DN101" s="78">
        <f>IF(C101="","",SUMIFS('Planificación 2026-1'!R:R,'Planificación 2026-1'!W:W,C101,'Planificación 2026-1'!E:E,"SUNAMPE",'Planificación 2026-1'!X:X,"VIRTUAL"))</f>
        <v>0</v>
      </c>
      <c r="DO101" s="42">
        <f>IF(C101="","",SUMIFS('Planificación 2026-1'!R:R,'Planificación 2026-1'!W:W,C101,'Planificación 2026-1'!E:E,"SUNAMPE",'Planificación 2026-1'!X:X,"PRESENCIAL"))</f>
        <v>0</v>
      </c>
      <c r="DP101" s="81" t="str">
        <f t="shared" si="21"/>
        <v/>
      </c>
      <c r="DQ101" s="78">
        <f>IF(C101="","",SUMIFS('Planificación 2026-1'!R:R,'Planificación 2026-1'!W:W,C101,'Planificación 2026-1'!E:E,"HUAURA",'Planificación 2026-1'!X:X,"VIRTUAL"))</f>
        <v>0</v>
      </c>
      <c r="DR101" s="42">
        <f>IF(C101="","",SUMIFS('Planificación 2026-1'!R:R,'Planificación 2026-1'!W:W,C101,'Planificación 2026-1'!E:E,"HUAURA",'Planificación 2026-1'!X:X,"PRESENCIAL"))</f>
        <v>0</v>
      </c>
      <c r="DS101" s="48">
        <f>SUMIFS('Planificación 2026-1'!R:R,'Planificación 2026-1'!W:W,C101,'Planificación 2026-1'!E:E,"PRINCIPAL",'Planificación 2026-1'!X:X,"VIRTUAL",'Planificación 2026-1'!H:H,"&gt;2")</f>
        <v>0</v>
      </c>
      <c r="DT101" s="48">
        <f>SUMIFS('Planificación 2026-1'!R:R,'Planificación 2026-1'!W:W,C101,'Planificación 2026-1'!E:E,"PRINCIPAL",'Planificación 2026-1'!X:X,"&lt;&gt;VIRTUAL",'Planificación 2026-1'!H:H,"&gt;2")</f>
        <v>0</v>
      </c>
      <c r="DU101" s="48">
        <f>SUMIFS('Planificación 2026-1'!R:R,'Planificación 2026-1'!W:W,C101,'Planificación 2026-1'!E:E,"SUNAMPE",'Planificación 2026-1'!X:X,"VIRTUAL",'Planificación 2026-1'!H:H,"&gt;2")</f>
        <v>0</v>
      </c>
      <c r="DV101" s="48">
        <f>SUMIFS('Planificación 2026-1'!R:R,'Planificación 2026-1'!W:W,C101,'Planificación 2026-1'!E:E,"SUNAMPE",'Planificación 2026-1'!X:X,"&lt;&gt;VIRTUAL",'Planificación 2026-1'!H:H,"&gt;2")</f>
        <v>0</v>
      </c>
      <c r="DW101" s="48">
        <f>SUMIFS('Planificación 2026-1'!R:R,'Planificación 2026-1'!W:W,C101,'Planificación 2026-1'!E:E,"FILIAL",'Planificación 2026-1'!X:X,"VIRTUAL",'Planificación 2026-1'!H:H,"&gt;2")</f>
        <v>8</v>
      </c>
      <c r="DX101" s="48">
        <f>SUMIFS('Planificación 2026-1'!R:R,'Planificación 2026-1'!W:W,C101,'Planificación 2026-1'!E:E,"FILIAL",'Planificación 2026-1'!X:X,"&lt;&gt;VIRTUAL",'Planificación 2026-1'!H:H,"&gt;2")</f>
        <v>0</v>
      </c>
      <c r="DY101" s="48">
        <f>SUMIFS('Planificación 2026-1'!R:R,'Planificación 2026-1'!W:W,C101,'Planificación 2026-1'!E:E,"PORUMA",'Planificación 2026-1'!X:X,"VIRTUAL",'Planificación 2026-1'!H:H,"&gt;2")</f>
        <v>0</v>
      </c>
      <c r="DZ101" s="48">
        <f>SUMIFS('Planificación 2026-1'!R:R,'Planificación 2026-1'!W:W,C101,'Planificación 2026-1'!E:E,"PORUMA",'Planificación 2026-1'!X:X,"&lt;&gt;VIRTUAL",'Planificación 2026-1'!H:H,"&gt;2")</f>
        <v>0</v>
      </c>
      <c r="EA101" s="48">
        <f>SUMIFS('Planificación 2026-1'!R:R,'Planificación 2026-1'!W:W,C101,'Planificación 2026-1'!E:E,"HUAURA",'Planificación 2026-1'!X:X,"VIRTUAL",'Planificación 2026-1'!H:H,"&gt;2")</f>
        <v>0</v>
      </c>
      <c r="EB101" s="48">
        <f>SUMIFS('Planificación 2026-1'!R:R,'Planificación 2026-1'!W:W,C101,'Planificación 2026-1'!E:E,"HUAURA",'Planificación 2026-1'!X:X,"&lt;&gt;VIRTUAL",'Planificación 2026-1'!H:H,"&gt;2")</f>
        <v>0</v>
      </c>
      <c r="EC101" s="48">
        <f>SUMIFS('Planificación 2026-1'!R:R,'Planificación 2026-1'!W:W,C101,'Planificación 2026-1'!E:E,"PRINCIPAL",'Planificación 2026-1'!X:X,"VIRTUAL",'Planificación 2026-1'!H:H,"&lt;3")</f>
        <v>0</v>
      </c>
      <c r="ED101" s="48">
        <f>SUMIFS('Planificación 2026-1'!R:R,'Planificación 2026-1'!W:W,C101,'Planificación 2026-1'!E:E,"PRINCIPAL",'Planificación 2026-1'!X:X,"&lt;&gt;VIRTUAL",'Planificación 2026-1'!H:H,"&lt;3")</f>
        <v>0</v>
      </c>
      <c r="EE101" s="48">
        <f>SUMIFS('Planificación 2026-1'!R:R,'Planificación 2026-1'!W:W,C101,'Planificación 2026-1'!E:E,"SUNAMPE",'Planificación 2026-1'!X:X,"VIRTUAL",'Planificación 2026-1'!H:H,"&lt;3")</f>
        <v>0</v>
      </c>
      <c r="EF101" s="48">
        <f>SUMIFS('Planificación 2026-1'!R:R,'Planificación 2026-1'!W:W,C101,'Planificación 2026-1'!E:E,"SUNAMPE",'Planificación 2026-1'!X:X,"&lt;&gt;VIRTUAL",'Planificación 2026-1'!H:H,"&lt;3")</f>
        <v>0</v>
      </c>
      <c r="EG101" s="48">
        <f>SUMIFS('Planificación 2026-1'!R:R,'Planificación 2026-1'!W:W,C101,'Planificación 2026-1'!E:E,"FILIAL",'Planificación 2026-1'!X:X,"VIRTUAL",'Planificación 2026-1'!H:H,"&lt;3")</f>
        <v>0</v>
      </c>
      <c r="EH101" s="48">
        <f>SUMIFS('Planificación 2026-1'!R:R,'Planificación 2026-1'!W:W,C101,'Planificación 2026-1'!E:E,"FILIAL",'Planificación 2026-1'!X:X,"&lt;&gt;VIRTUAL",'Planificación 2026-1'!H:H,"&lt;3")</f>
        <v>6</v>
      </c>
      <c r="EI101" s="48">
        <f>SUMIFS('Planificación 2026-1'!R:R,'Planificación 2026-1'!W:W,C101,'Planificación 2026-1'!E:E,"PORUMA",'Planificación 2026-1'!X:X,"VIRTUAL",'Planificación 2026-1'!H:H,"&lt;3")</f>
        <v>0</v>
      </c>
      <c r="EJ101" s="48">
        <f>SUMIFS('Planificación 2026-1'!R:R,'Planificación 2026-1'!W:W,C101,'Planificación 2026-1'!E:E,"PORUMA",'Planificación 2026-1'!X:X,"&lt;&gt;VIRTUAL",'Planificación 2026-1'!H:H,"&lt;3")</f>
        <v>5</v>
      </c>
      <c r="EK101" s="48">
        <f>SUMIFS('Planificación 2026-1'!R:R,'Planificación 2026-1'!W:W,C101,'Planificación 2026-1'!E:E,"HUAURA",'Planificación 2026-1'!X:X,"VIRTUAL",'Planificación 2026-1'!H:H,"&lt;3")</f>
        <v>0</v>
      </c>
      <c r="EL101" s="48">
        <f>SUMIFS('Planificación 2026-1'!R:R,'Planificación 2026-1'!W:W,C101,'Planificación 2026-1'!E:E,"HUAURA",'Planificación 2026-1'!X:X,"&lt;&gt;VIRTUAL",'Planificación 2026-1'!H:H,"&lt;3")</f>
        <v>0</v>
      </c>
      <c r="EM101" s="48">
        <f t="shared" si="22"/>
        <v>14</v>
      </c>
      <c r="EN101" s="48">
        <f t="shared" si="23"/>
        <v>0</v>
      </c>
      <c r="EO101" s="48">
        <f t="shared" si="24"/>
        <v>5</v>
      </c>
      <c r="EP101" s="48">
        <f t="shared" si="25"/>
        <v>0</v>
      </c>
      <c r="EQ101" s="48">
        <f t="shared" si="26"/>
        <v>0</v>
      </c>
      <c r="ER101" s="48"/>
      <c r="ES101" s="48">
        <f t="shared" si="27"/>
        <v>8</v>
      </c>
      <c r="ET101" s="48">
        <f t="shared" si="28"/>
        <v>6</v>
      </c>
      <c r="EU101" s="48" t="b">
        <f t="shared" si="29"/>
        <v>0</v>
      </c>
      <c r="EV101" s="48" t="str">
        <f t="shared" si="30"/>
        <v/>
      </c>
      <c r="EW101" s="48" t="str">
        <f t="shared" si="31"/>
        <v>MAS VIRTUAL</v>
      </c>
    </row>
    <row r="102" spans="1:153" x14ac:dyDescent="0.3">
      <c r="A102" s="53"/>
      <c r="B102" s="383">
        <v>99</v>
      </c>
      <c r="C102" s="107" t="s">
        <v>111</v>
      </c>
      <c r="D102" s="82">
        <f>SUMIF('Planificación 2026-1'!W:W,C102,'Planificación 2026-1'!R:R)</f>
        <v>15</v>
      </c>
      <c r="E102" s="384" t="s">
        <v>319</v>
      </c>
      <c r="F102" s="107" t="s">
        <v>430</v>
      </c>
      <c r="G102" s="387" t="s">
        <v>328</v>
      </c>
      <c r="H102" s="107" t="s">
        <v>455</v>
      </c>
      <c r="I102" s="77" t="str">
        <f>IF(SUM(COUNTIFS('Planificación 2026-1'!E:E,"PRINCIPAL",'Planificación 2026-1'!W:W,C102,'Planificación 2026-1'!G:G,"AF"))&gt;0,"P01"," ")</f>
        <v xml:space="preserve"> </v>
      </c>
      <c r="J102" s="78" t="str">
        <f>IF(SUM(COUNTIFS('Planificación 2026-1'!E:E,"PRINCIPAL",'Planificación 2026-1'!W:W,C102,'Planificación 2026-1'!G:G,"EN"))&gt;0,"P02"," ")</f>
        <v xml:space="preserve"> </v>
      </c>
      <c r="K102" s="78" t="str">
        <f>IF(SUM(COUNTIFS('Planificación 2026-1'!E:E,"PRINCIPAL",'Planificación 2026-1'!W:W,C102,'Planificación 2026-1'!G:G,"IS"))&gt;0,"P03"," ")</f>
        <v xml:space="preserve"> </v>
      </c>
      <c r="L102" s="78" t="str">
        <f>IF(SUM(COUNTIFS('Planificación 2026-1'!E:E,"PRINCIPAL",'Planificación 2026-1'!W:W,C102,'Planificación 2026-1'!G:G,"PS"))&gt;0,"P04"," ")</f>
        <v xml:space="preserve"> </v>
      </c>
      <c r="M102" s="78"/>
      <c r="N102" s="78" t="str">
        <f>IF(SUM(COUNTIFS('Planificación 2026-1'!E:E,"PRINCIPAL",'Planificación 2026-1'!W:W,C102,'Planificación 2026-1'!G:G,"IN"))&gt;0,"P06"," ")</f>
        <v xml:space="preserve"> </v>
      </c>
      <c r="O102" s="78" t="str">
        <f>IF(SUM(COUNTIFS('Planificación 2026-1'!E:E,"PRINCIPAL",'Planificación 2026-1'!W:W,C102,'Planificación 2026-1'!G:G,"CA"))&gt;0,"P07"," ")</f>
        <v xml:space="preserve"> </v>
      </c>
      <c r="P102" s="78" t="str">
        <f>IF(SUM(COUNTIFS('Planificación 2026-1'!E:E,"PRINCIPAL",'Planificación 2026-1'!W:W,C102,'Planificación 2026-1'!G:G,"DE"))&gt;0,"P08"," ")</f>
        <v xml:space="preserve"> </v>
      </c>
      <c r="Q102" s="78" t="str">
        <f>IF(SUM(COUNTIFS('Planificación 2026-1'!E:E,"PRINCIPAL",'Planificación 2026-1'!W:W,C102,'Planificación 2026-1'!G:G,"OB"))&gt;0,"P09"," ")</f>
        <v xml:space="preserve"> </v>
      </c>
      <c r="R102" s="78" t="str">
        <f>IF(SUM(COUNTIFS('Planificación 2026-1'!E:E,"PRINCIPAL",'Planificación 2026-1'!W:W,C102,'Planificación 2026-1'!G:G,"MH"))&gt;0,"P31"," ")</f>
        <v xml:space="preserve"> </v>
      </c>
      <c r="S102" s="78" t="str">
        <f>IF(SUM(COUNTIFS('Planificación 2026-1'!E:E,"PRINCIPAL",'Planificación 2026-1'!W:W,C102,'Planificación 2026-1'!G:G,"IC"))&gt;0,"P32"," ")</f>
        <v xml:space="preserve"> </v>
      </c>
      <c r="T102" s="78" t="str">
        <f>IF(SUM(COUNTIFS('Planificación 2026-1'!E:E,"PRINCIPAL",'Planificación 2026-1'!W:W,C102,'Planificación 2026-1'!G:G,"AR"))&gt;0,"P34"," ")</f>
        <v xml:space="preserve"> </v>
      </c>
      <c r="U102" s="78" t="str">
        <f>IF(SUM(COUNTIFS('Planificación 2026-1'!E:E,"PRINCIPAL",'Planificación 2026-1'!W:W,C102,'Planificación 2026-1'!G:G,"T1"))&gt;0,"P35"," ")</f>
        <v xml:space="preserve"> </v>
      </c>
      <c r="V102" s="78" t="str">
        <f>IF(SUM(COUNTIFS('Planificación 2026-1'!E:E,"PRINCIPAL",'Planificación 2026-1'!W:W,C102,'Planificación 2026-1'!G:G,"T3"))&gt;0,"P36"," ")</f>
        <v xml:space="preserve"> </v>
      </c>
      <c r="W102" s="78" t="str">
        <f>IF(SUM(COUNTIFS('Planificación 2026-1'!E:E,"PRINCIPAL",'Planificación 2026-1'!W:W,C102,'Planificación 2026-1'!G:G,"T2"))&gt;0,"P37"," ")</f>
        <v xml:space="preserve"> </v>
      </c>
      <c r="X102" s="78" t="str">
        <f>IF(SUM(COUNTIFS('Planificación 2026-1'!E:E,"PRINCIPAL",'Planificación 2026-1'!W:W,C102,'Planificación 2026-1'!G:G,"AE"))&gt;0,"P38"," ")</f>
        <v xml:space="preserve"> </v>
      </c>
      <c r="Y102" s="78" t="str">
        <f>IF(SUM(COUNTIFS('Planificación 2026-1'!E:E,"PRINCIPAL",'Planificación 2026-1'!W:W,C102,'Planificación 2026-1'!G:G,"T4"))&gt;0,"P55"," ")</f>
        <v xml:space="preserve"> </v>
      </c>
      <c r="Z102" s="78" t="str">
        <f>IF(SUM(COUNTIFS('Planificación 2026-1'!E:E,"FILIAL",'Planificación 2026-1'!W:W,C102,'Planificación 2026-1'!G:G,"AF"))&gt;0," P01"," ")</f>
        <v xml:space="preserve"> </v>
      </c>
      <c r="AA102" s="78" t="str">
        <f>IF(SUM(COUNTIFS('Planificación 2026-1'!E:E,"FILIAL",'Planificación 2026-1'!W:W,C102,'Planificación 2026-1'!G:G,"EN"))&gt;0,"P02"," ")</f>
        <v xml:space="preserve"> </v>
      </c>
      <c r="AB102" s="78" t="str">
        <f>IF(SUM(COUNTIFS('Planificación 2026-1'!E:E,"FILIAL",'Planificación 2026-1'!W:W,C102,'Planificación 2026-1'!G:G,"IS"))&gt;0,"P03"," ")</f>
        <v xml:space="preserve"> </v>
      </c>
      <c r="AC102" s="78" t="str">
        <f>IF(SUM(COUNTIFS('Planificación 2026-1'!E:E,"FILIAL",'Planificación 2026-1'!W:W,C102,'Planificación 2026-1'!G:G,"PS"))&gt;0,"P04"," ")</f>
        <v xml:space="preserve"> </v>
      </c>
      <c r="AD102" s="78"/>
      <c r="AE102" s="78" t="str">
        <f>IF(SUM(COUNTIFS('Planificación 2026-1'!E:E,"FILIAL",'Planificación 2026-1'!W:W,C102,'Planificación 2026-1'!G:G,"IN"))&gt;0,"P06"," ")</f>
        <v xml:space="preserve"> </v>
      </c>
      <c r="AF102" s="78" t="str">
        <f>IF(SUM(COUNTIFS('Planificación 2026-1'!E:E,"FILIAL",'Planificación 2026-1'!W:W,C102,'Planificación 2026-1'!G:G,"CA"))&gt;0,"P07"," ")</f>
        <v xml:space="preserve"> </v>
      </c>
      <c r="AG102" s="78" t="str">
        <f>IF(SUM(COUNTIFS('Planificación 2026-1'!E:E,"FILIAL",'Planificación 2026-1'!W:W,C102,'Planificación 2026-1'!G:G,"DE"))&gt;0,"P08"," ")</f>
        <v xml:space="preserve"> </v>
      </c>
      <c r="AH102" s="78" t="str">
        <f>IF(SUM(COUNTIFS('Planificación 2026-1'!E:E,"FILIAL",'Planificación 2026-1'!W:W,C102,'Planificación 2026-1'!G:G,"OB"))&gt;0,"P09"," ")</f>
        <v xml:space="preserve"> </v>
      </c>
      <c r="AI102" s="78" t="str">
        <f>IF(SUM(COUNTIFS('Planificación 2026-1'!E:E,"FILIAL",'Planificación 2026-1'!W:W,C102,'Planificación 2026-1'!G:G,"MH"))&gt;0,"P31"," ")</f>
        <v xml:space="preserve"> </v>
      </c>
      <c r="AJ102" s="78" t="str">
        <f>IF(SUM(COUNTIFS('Planificación 2026-1'!E:E,"FILIAL",'Planificación 2026-1'!W:W,C102,'Planificación 2026-1'!G:G,"IC"))&gt;0,"P32"," ")</f>
        <v xml:space="preserve"> </v>
      </c>
      <c r="AK102" s="78" t="str">
        <f>IF(SUM(COUNTIFS('Planificación 2026-1'!E:E,"FILIAL",'Planificación 2026-1'!W:W,C102,'Planificación 2026-1'!G:G,"AR"))&gt;0,"P34"," ")</f>
        <v xml:space="preserve"> </v>
      </c>
      <c r="AL102" s="78" t="str">
        <f>IF(SUM(COUNTIFS('Planificación 2026-1'!E:E,"FILIAL",'Planificación 2026-1'!W:W,C102,'Planificación 2026-1'!G:G,"T1"))&gt;0,"P35"," ")</f>
        <v>P35</v>
      </c>
      <c r="AM102" s="78" t="str">
        <f>IF(SUM(COUNTIFS('Planificación 2026-1'!E:E,"FILIAL",'Planificación 2026-1'!W:W,C102,'Planificación 2026-1'!G:G,"T3"))&gt;0,"P36"," ")</f>
        <v>P36</v>
      </c>
      <c r="AN102" s="78" t="str">
        <f>IF(SUM(COUNTIFS('Planificación 2026-1'!E:E,"FILIAL",'Planificación 2026-1'!W:W,C102,'Planificación 2026-1'!G:G,"T2"))&gt;0,"P37"," ")</f>
        <v>P37</v>
      </c>
      <c r="AO102" s="78" t="str">
        <f>IF(SUM(COUNTIFS('Planificación 2026-1'!E:E,"FILIAL",'Planificación 2026-1'!W:W,C102,'Planificación 2026-1'!G:G,"AE"))&gt;0,"P38"," ")</f>
        <v xml:space="preserve"> </v>
      </c>
      <c r="AP102" s="78" t="str">
        <f>IF(SUM(COUNTIFS('Planificación 2026-1'!E:E,"FILIAL",'Planificación 2026-1'!W:W,C102,'Planificación 2026-1'!G:G,"T4"))&gt;0,"P55"," ")</f>
        <v xml:space="preserve"> </v>
      </c>
      <c r="AQ102" s="78" t="str">
        <f>IF(SUM(COUNTIFS('Planificación 2026-1'!E:E,"SUNAMPE",'Planificación 2026-1'!W:W,C102,'Planificación 2026-1'!G:G,"AF"))&gt;0," P01"," ")</f>
        <v xml:space="preserve"> </v>
      </c>
      <c r="AR102" s="78" t="str">
        <f>IF(SUM(COUNTIFS('Planificación 2026-1'!E:E,"SUNAMPE",'Planificación 2026-1'!W:W,C102,'Planificación 2026-1'!G:G,"EN"))&gt;0,"P02"," ")</f>
        <v xml:space="preserve"> </v>
      </c>
      <c r="AS102" s="78" t="str">
        <f>IF(SUM(COUNTIFS('Planificación 2026-1'!E:E,"SUNAMPE",'Planificación 2026-1'!W:W,C102,'Planificación 2026-1'!G:G,"IS"))&gt;0,"P03"," ")</f>
        <v xml:space="preserve"> </v>
      </c>
      <c r="AT102" s="78" t="str">
        <f>IF(SUM(COUNTIFS('Planificación 2026-1'!E:E,"SUNAMPE",'Planificación 2026-1'!W:W,C102,'Planificación 2026-1'!G:G,"PS"))&gt;0,"P04"," ")</f>
        <v xml:space="preserve"> </v>
      </c>
      <c r="AU102" s="78"/>
      <c r="AV102" s="78" t="str">
        <f>IF(SUM(COUNTIFS('Planificación 2026-1'!E:E,"SUNAMPE",'Planificación 2026-1'!W:W,C102,'Planificación 2026-1'!G:G,"IN"))&gt;0,"P06"," ")</f>
        <v xml:space="preserve"> </v>
      </c>
      <c r="AW102" s="78" t="str">
        <f>IF(SUM(COUNTIFS('Planificación 2026-1'!E:E,"SUNAMPE",'Planificación 2026-1'!W:W,C102,'Planificación 2026-1'!G:G,"CA"))&gt;0,"P07"," ")</f>
        <v xml:space="preserve"> </v>
      </c>
      <c r="AX102" s="78" t="str">
        <f>IF(SUM(COUNTIFS('Planificación 2026-1'!E:E,"SUNAMPE",'Planificación 2026-1'!W:W,C102,'Planificación 2026-1'!G:G,"DE"))&gt;0,"P08"," ")</f>
        <v xml:space="preserve"> </v>
      </c>
      <c r="AY102" s="78" t="str">
        <f>IF(SUM(COUNTIFS('Planificación 2026-1'!E:E,"SUNAMPE",'Planificación 2026-1'!W:W,C102,'Planificación 2026-1'!G:G,"OB"))&gt;0,"P09"," ")</f>
        <v xml:space="preserve"> </v>
      </c>
      <c r="AZ102" s="78" t="str">
        <f>IF(SUM(COUNTIFS('Planificación 2026-1'!E:E,"SUNAMPE",'Planificación 2026-1'!W:W,C102,'Planificación 2026-1'!G:G,"MH"))&gt;0,"P31"," ")</f>
        <v xml:space="preserve"> </v>
      </c>
      <c r="BA102" s="78" t="str">
        <f>IF(SUM(COUNTIFS('Planificación 2026-1'!E:E,"SUNAMPE",'Planificación 2026-1'!W:W,C102,'Planificación 2026-1'!G:G,"IC"))&gt;0,"P32"," ")</f>
        <v xml:space="preserve"> </v>
      </c>
      <c r="BB102" s="78" t="str">
        <f>IF(SUM(COUNTIFS('Planificación 2026-1'!E:E,"SUNAMPE",'Planificación 2026-1'!W:W,C102,'Planificación 2026-1'!G:G,"AR"))&gt;0,"P34"," ")</f>
        <v xml:space="preserve"> </v>
      </c>
      <c r="BC102" s="78" t="str">
        <f>IF(SUM(COUNTIFS('Planificación 2026-1'!E:E,"SUNAMPE",'Planificación 2026-1'!W:W,C102,'Planificación 2026-1'!G:G,"T1"))&gt;0,"P35"," ")</f>
        <v xml:space="preserve"> </v>
      </c>
      <c r="BD102" s="78" t="str">
        <f>IF(SUM(COUNTIFS('Planificación 2026-1'!E:E,"SUNAMPE",'Planificación 2026-1'!W:W,C102,'Planificación 2026-1'!G:G,"T3"))&gt;0,"P36"," ")</f>
        <v xml:space="preserve"> </v>
      </c>
      <c r="BE102" s="78" t="str">
        <f>IF(SUM(COUNTIFS('Planificación 2026-1'!E:E,"SUNAMPE",'Planificación 2026-1'!W:W,C102,'Planificación 2026-1'!G:G,"T2"))&gt;0,"P37"," ")</f>
        <v xml:space="preserve"> </v>
      </c>
      <c r="BF102" s="78" t="str">
        <f>IF(SUM(COUNTIFS('Planificación 2026-1'!E:E,"SUNAMPE",'Planificación 2026-1'!W:W,C102,'Planificación 2026-1'!G:G,"AE"))&gt;0,"P38"," ")</f>
        <v xml:space="preserve"> </v>
      </c>
      <c r="BG102" s="78" t="str">
        <f>IF(SUM(COUNTIFS('Planificación 2026-1'!E:E,"SUNAMPE",'Planificación 2026-1'!W:W,C102,'Planificación 2026-1'!G:G,"T4"))&gt;0,"P55"," ")</f>
        <v>P55</v>
      </c>
      <c r="BH102" s="78" t="str">
        <f>IF(SUM(COUNTIFS('Planificación 2026-1'!E:E,"HUAURA",'Planificación 2026-1'!W:W,C102,'Planificación 2026-1'!G:G,"AF"))&gt;0," P01"," ")</f>
        <v xml:space="preserve"> </v>
      </c>
      <c r="BI102" s="78" t="str">
        <f>IF(SUM(COUNTIFS('Planificación 2026-1'!E:E,"HUAURA",'Planificación 2026-1'!W:W,C102,'Planificación 2026-1'!G:G,"EN"))&gt;0,"P02"," ")</f>
        <v xml:space="preserve"> </v>
      </c>
      <c r="BJ102" s="78" t="str">
        <f>IF(SUM(COUNTIFS('Planificación 2026-1'!E:E,"HUAURA",'Planificación 2026-1'!W:W,C102,'Planificación 2026-1'!G:G,"IS"))&gt;0,"P03"," ")</f>
        <v xml:space="preserve"> </v>
      </c>
      <c r="BK102" s="78" t="str">
        <f>IF(SUM(COUNTIFS('Planificación 2026-1'!E:E,"HUAURA",'Planificación 2026-1'!W:W,C102,'Planificación 2026-1'!G:G,"PS"))&gt;0,"P04"," ")</f>
        <v xml:space="preserve"> </v>
      </c>
      <c r="BL102" s="78"/>
      <c r="BM102" s="78" t="str">
        <f>IF(SUM(COUNTIFS('Planificación 2026-1'!E:E,"HUAURA",'Planificación 2026-1'!W:W,C102,'Planificación 2026-1'!G:G,"IN"))&gt;0,"P06"," ")</f>
        <v xml:space="preserve"> </v>
      </c>
      <c r="BN102" s="78" t="str">
        <f>IF(SUM(COUNTIFS('Planificación 2026-1'!E:E,"HUAURA",'Planificación 2026-1'!W:W,C102,'Planificación 2026-1'!G:G,"CA"))&gt;0,"P07"," ")</f>
        <v xml:space="preserve"> </v>
      </c>
      <c r="BO102" s="78" t="str">
        <f>IF(SUM(COUNTIFS('Planificación 2026-1'!E:E,"HUAURA",'Planificación 2026-1'!W:W,C102,'Planificación 2026-1'!G:G,"DE"))&gt;0,"P08"," ")</f>
        <v xml:space="preserve"> </v>
      </c>
      <c r="BP102" s="78" t="str">
        <f>IF(SUM(COUNTIFS('Planificación 2026-1'!E:E,"HUAURA",'Planificación 2026-1'!W:W,C102,'Planificación 2026-1'!G:G,"OB"))&gt;0,"P09"," ")</f>
        <v xml:space="preserve"> </v>
      </c>
      <c r="BQ102" s="78" t="str">
        <f>IF(SUM(COUNTIFS('Planificación 2026-1'!E:E,"HUAURA",'Planificación 2026-1'!W:W,C102,'Planificación 2026-1'!G:G,"MH"))&gt;0,"P31"," ")</f>
        <v xml:space="preserve"> </v>
      </c>
      <c r="BR102" s="78" t="str">
        <f>IF(SUM(COUNTIFS('Planificación 2026-1'!E:E,"HUAURA",'Planificación 2026-1'!W:W,C102,'Planificación 2026-1'!G:G,"IC"))&gt;0,"P32"," ")</f>
        <v xml:space="preserve"> </v>
      </c>
      <c r="BS102" s="78" t="str">
        <f>IF(SUM(COUNTIFS('Planificación 2026-1'!E:E,"HUAURA",'Planificación 2026-1'!W:W,C102,'Planificación 2026-1'!G:G,"AR"))&gt;0,"P34"," ")</f>
        <v xml:space="preserve"> </v>
      </c>
      <c r="BT102" s="78" t="str">
        <f>IF(SUM(COUNTIFS('Planificación 2026-1'!E:E,"HUAURA",'Planificación 2026-1'!W:W,C102,'Planificación 2026-1'!G:G,"T1"))&gt;0,"P35"," ")</f>
        <v xml:space="preserve"> </v>
      </c>
      <c r="BU102" s="78" t="str">
        <f>IF(SUM(COUNTIFS('Planificación 2026-1'!E:E,"HUAURA",'Planificación 2026-1'!W:W,C102,'Planificación 2026-1'!G:G,"T3"))&gt;0,"P36"," ")</f>
        <v xml:space="preserve"> </v>
      </c>
      <c r="BV102" s="78" t="str">
        <f>IF(SUM(COUNTIFS('Planificación 2026-1'!E:E,"HUAURA",'Planificación 2026-1'!W:W,C102,'Planificación 2026-1'!G:G,"T2"))&gt;0,"P37"," ")</f>
        <v xml:space="preserve"> </v>
      </c>
      <c r="BW102" s="78" t="str">
        <f>IF(SUM(COUNTIFS('Planificación 2026-1'!E:E,"HUAURA",'Planificación 2026-1'!W:W,C102,'Planificación 2026-1'!G:G,"AE"))&gt;0,"P38"," ")</f>
        <v xml:space="preserve"> </v>
      </c>
      <c r="BX102" s="78" t="str">
        <f>IF(SUM(COUNTIFS('Planificación 2026-1'!E:E,"HUAURA",'Planificación 2026-1'!W:W,C102,'Planificación 2026-1'!G:G,"T4"))&gt;0,"P55"," ")</f>
        <v xml:space="preserve"> </v>
      </c>
      <c r="BY102" s="79">
        <f>SUMIFS('Planificación 2026-1'!R:R,'Planificación 2026-1'!W:W,C102,'Planificación 2026-1'!G:G,"AF",'Planificación 2026-1'!H:H,"&gt;2")</f>
        <v>0</v>
      </c>
      <c r="BZ102" s="79">
        <f>SUMIFS('Planificación 2026-1'!R:R,'Planificación 2026-1'!W:W,C102,'Planificación 2026-1'!G:G,"EN",'Planificación 2026-1'!H:H,"&gt;2")</f>
        <v>0</v>
      </c>
      <c r="CA102" s="79">
        <f>SUMIFS('Planificación 2026-1'!R:R,'Planificación 2026-1'!W:W,C102,'Planificación 2026-1'!G:G,"IS",'Planificación 2026-1'!H:H,"&gt;2")</f>
        <v>0</v>
      </c>
      <c r="CB102" s="79">
        <f>SUMIFS('Planificación 2026-1'!R:R,'Planificación 2026-1'!W:W,C102,'Planificación 2026-1'!G:G,"PS",'Planificación 2026-1'!H:H,"&gt;2")</f>
        <v>0</v>
      </c>
      <c r="CC102" s="79">
        <f>SUMIFS('Planificación 2026-1'!R:R,'Planificación 2026-1'!W:W,C102,'Planificación 2026-1'!G:G,"IN",'Planificación 2026-1'!H:H,"&gt;2")</f>
        <v>0</v>
      </c>
      <c r="CD102" s="79">
        <f>SUMIFS('Planificación 2026-1'!R:R,'Planificación 2026-1'!W:W,C102,'Planificación 2026-1'!G:G,"CA",'Planificación 2026-1'!H:H,"&gt;2")</f>
        <v>0</v>
      </c>
      <c r="CE102" s="79">
        <f>SUMIFS('Planificación 2026-1'!R:R,'Planificación 2026-1'!W:W,C102,'Planificación 2026-1'!G:G,"DE",'Planificación 2026-1'!H:H,"&gt;2")</f>
        <v>0</v>
      </c>
      <c r="CF102" s="79">
        <f>SUMIFS('Planificación 2026-1'!R:R,'Planificación 2026-1'!W:W,C102,'Planificación 2026-1'!G:G,"OB",'Planificación 2026-1'!H:H,"&gt;2")</f>
        <v>0</v>
      </c>
      <c r="CG102" s="79">
        <f>SUMIFS('Planificación 2026-1'!R:R,'Planificación 2026-1'!W:W,C102,'Planificación 2026-1'!G:G,"MH",'Planificación 2026-1'!H:H,"&gt;2")</f>
        <v>0</v>
      </c>
      <c r="CH102" s="79">
        <f>SUMIFS('Planificación 2026-1'!R:R,'Planificación 2026-1'!W:W,C102,'Planificación 2026-1'!G:G,"IC",'Planificación 2026-1'!H:H,"&gt;2")</f>
        <v>0</v>
      </c>
      <c r="CI102" s="79">
        <f>SUMIFS('Planificación 2026-1'!R:R,'Planificación 2026-1'!W:W,C102,'Planificación 2026-1'!G:G,"AR",'Planificación 2026-1'!H:H,"&gt;2")</f>
        <v>0</v>
      </c>
      <c r="CJ102" s="79">
        <f>SUMIFS('Planificación 2026-1'!R:R,'Planificación 2026-1'!W:W,C102,'Planificación 2026-1'!G:G,"T1",'Planificación 2026-1'!H:H,"&gt;2")</f>
        <v>0</v>
      </c>
      <c r="CK102" s="79">
        <f>SUMIFS('Planificación 2026-1'!R:R,'Planificación 2026-1'!W:W,C102,'Planificación 2026-1'!G:G,"T3",'Planificación 2026-1'!H:H,"&gt;2")</f>
        <v>0</v>
      </c>
      <c r="CL102" s="79">
        <f>SUMIFS('Planificación 2026-1'!R:R,'Planificación 2026-1'!W:W,C102,'Planificación 2026-1'!G:G,"T2",'Planificación 2026-1'!H:H,"&gt;2")</f>
        <v>0</v>
      </c>
      <c r="CM102" s="79">
        <f>SUMIFS('Planificación 2026-1'!R:R,'Planificación 2026-1'!W:W,C102,'Planificación 2026-1'!G:G,"AE",'Planificación 2026-1'!H:H,"&gt;2")</f>
        <v>0</v>
      </c>
      <c r="CN102" s="79">
        <f>SUMIFS('Planificación 2026-1'!R:R,'Planificación 2026-1'!W:W,C102,'Planificación 2026-1'!G:G,"T4",'Planificación 2026-1'!H:H,"&gt;2")</f>
        <v>5</v>
      </c>
      <c r="CO102" s="79">
        <f>SUMIFS('Planificación 2026-1'!R:R,'Planificación 2026-1'!W:W,C102,'Planificación 2026-1'!G:G,"AF",'Planificación 2026-1'!H:H,"&lt;3")</f>
        <v>0</v>
      </c>
      <c r="CP102" s="79">
        <f>SUMIFS('Planificación 2026-1'!R:R,'Planificación 2026-1'!W:W,C102,'Planificación 2026-1'!G:G,"EN",'Planificación 2026-1'!H:H,"&lt;3")</f>
        <v>0</v>
      </c>
      <c r="CQ102" s="79">
        <f>SUMIFS('Planificación 2026-1'!R:R,'Planificación 2026-1'!W:W,C102,'Planificación 2026-1'!G:G,"IS",'Planificación 2026-1'!H:H,"&lt;3")</f>
        <v>0</v>
      </c>
      <c r="CR102" s="79">
        <f>SUMIFS('Planificación 2026-1'!R:R,'Planificación 2026-1'!W:W,C102,'Planificación 2026-1'!G:G,"PS",'Planificación 2026-1'!H:H,"&lt;3")</f>
        <v>0</v>
      </c>
      <c r="CS102" s="79">
        <f>SUMIFS('Planificación 2026-1'!R:R,'Planificación 2026-1'!W:W,C102,'Planificación 2026-1'!G:G,"IN",'Planificación 2026-1'!H:H,"&lt;3")</f>
        <v>0</v>
      </c>
      <c r="CT102" s="79">
        <f>SUMIFS('Planificación 2026-1'!R:R,'Planificación 2026-1'!W:W,C102,'Planificación 2026-1'!G:G,"CA",'Planificación 2026-1'!H:H,"&lt;3")</f>
        <v>0</v>
      </c>
      <c r="CU102" s="79">
        <f>SUMIFS('Planificación 2026-1'!R:R,'Planificación 2026-1'!W:W,C102,'Planificación 2026-1'!G:G,"DE",'Planificación 2026-1'!H:H,"&lt;3")</f>
        <v>0</v>
      </c>
      <c r="CV102" s="79">
        <f>SUMIFS('Planificación 2026-1'!R:R,'Planificación 2026-1'!W:W,C102,'Planificación 2026-1'!G:G,"OB",'Planificación 2026-1'!H:H,"&lt;3")</f>
        <v>0</v>
      </c>
      <c r="CW102" s="79">
        <f>SUMIFS('Planificación 2026-1'!R:R,'Planificación 2026-1'!W:W,C102,'Planificación 2026-1'!G:G,"MH",'Planificación 2026-1'!H:H,"&lt;3")</f>
        <v>0</v>
      </c>
      <c r="CX102" s="79">
        <f>SUMIFS('Planificación 2026-1'!R:R,'Planificación 2026-1'!W:W,C102,'Planificación 2026-1'!G:G,"IC",'Planificación 2026-1'!H:H,"&lt;3")</f>
        <v>0</v>
      </c>
      <c r="CY102" s="79">
        <f>SUMIFS('Planificación 2026-1'!R:R,'Planificación 2026-1'!W:W,C102,'Planificación 2026-1'!G:G,"AR",'Planificación 2026-1'!H:H,"&lt;3")</f>
        <v>0</v>
      </c>
      <c r="CZ102" s="79">
        <f>SUMIFS('Planificación 2026-1'!R:R,'Planificación 2026-1'!W:W,C102,'Planificación 2026-1'!G:G,"T1",'Planificación 2026-1'!H:H,"&lt;3")</f>
        <v>5</v>
      </c>
      <c r="DA102" s="79">
        <f>SUMIFS('Planificación 2026-1'!R:R,'Planificación 2026-1'!W:W,C102,'Planificación 2026-1'!G:G,"T3",'Planificación 2026-1'!H:H,"&lt;3")</f>
        <v>0</v>
      </c>
      <c r="DB102" s="79">
        <f>SUMIFS('Planificación 2026-1'!R:R,'Planificación 2026-1'!W:W,C102,'Planificación 2026-1'!G:G,"T2",'Planificación 2026-1'!H:H,"&lt;3")</f>
        <v>5</v>
      </c>
      <c r="DC102" s="79">
        <f>SUMIFS('Planificación 2026-1'!R:R,'Planificación 2026-1'!W:W,C102,'Planificación 2026-1'!G:G,"AE",'Planificación 2026-1'!H:H,"&lt;3")</f>
        <v>0</v>
      </c>
      <c r="DD102" s="79">
        <f>SUMIFS('Planificación 2026-1'!R:R,'Planificación 2026-1'!W:W,C102,'Planificación 2026-1'!G:G,"T4",'Planificación 2026-1'!H:H,"&lt;3")</f>
        <v>0</v>
      </c>
      <c r="DE102" s="78" t="str">
        <f t="shared" si="18"/>
        <v/>
      </c>
      <c r="DF102" s="30">
        <f>IF(C102="","",SUMIFS('Planificación 2026-1'!R:R,'Planificación 2026-1'!W:W,C102,'Planificación 2026-1'!E:E,"PRINCIPAL",'Planificación 2026-1'!X:X,"VIRTUAL"))</f>
        <v>0</v>
      </c>
      <c r="DG102" s="30">
        <f>IF(C102="","",SUMIFS('Planificación 2026-1'!R:R,'Planificación 2026-1'!W:W,C102,'Planificación 2026-1'!E:E,"PRINCIPAL",'Planificación 2026-1'!X:X,"PRESENCIAL"))</f>
        <v>0</v>
      </c>
      <c r="DH102" s="30">
        <f>IF(C102="","",SUMIFS('Planificación 2026-1'!R:R,'Planificación 2026-1'!W:W,C102,'Planificación 2026-1'!E:E,"PRINCIPAL",'Planificación 2026-1'!X:X,"HIBRIDO PRESENCIAL"))</f>
        <v>0</v>
      </c>
      <c r="DI102" s="78" t="str">
        <f t="shared" si="19"/>
        <v>P35P36P37</v>
      </c>
      <c r="DJ102" s="78">
        <f>IF(C102="","",SUMIFS('Planificación 2026-1'!R:R,'Planificación 2026-1'!W:W,C102,'Planificación 2026-1'!E:E,"FILIAL",'Planificación 2026-1'!X:X,"VIRTUAL"))</f>
        <v>5</v>
      </c>
      <c r="DK102" s="80">
        <f>IF(C102="","",SUMIFS('Planificación 2026-1'!R:R,'Planificación 2026-1'!W:W,C102,'Planificación 2026-1'!E:E,"FILIAL",'Planificación 2026-1'!X:X,"PRESENCIAL"))</f>
        <v>5</v>
      </c>
      <c r="DL102" s="42">
        <f>IF(C102="","",SUMIFS('Planificación 2026-1'!R:R,'Planificación 2026-1'!W:W,C102,'Planificación 2026-1'!E:E,"FILIAL",'Planificación 2026-1'!X:X,"HIBRIDO PRESENCIAL"))</f>
        <v>0</v>
      </c>
      <c r="DM102" s="81" t="str">
        <f t="shared" si="20"/>
        <v>P55</v>
      </c>
      <c r="DN102" s="78">
        <f>IF(C102="","",SUMIFS('Planificación 2026-1'!R:R,'Planificación 2026-1'!W:W,C102,'Planificación 2026-1'!E:E,"SUNAMPE",'Planificación 2026-1'!X:X,"VIRTUAL"))</f>
        <v>5</v>
      </c>
      <c r="DO102" s="42">
        <f>IF(C102="","",SUMIFS('Planificación 2026-1'!R:R,'Planificación 2026-1'!W:W,C102,'Planificación 2026-1'!E:E,"SUNAMPE",'Planificación 2026-1'!X:X,"PRESENCIAL"))</f>
        <v>0</v>
      </c>
      <c r="DP102" s="81" t="str">
        <f t="shared" si="21"/>
        <v/>
      </c>
      <c r="DQ102" s="78">
        <f>IF(C102="","",SUMIFS('Planificación 2026-1'!R:R,'Planificación 2026-1'!W:W,C102,'Planificación 2026-1'!E:E,"HUAURA",'Planificación 2026-1'!X:X,"VIRTUAL"))</f>
        <v>0</v>
      </c>
      <c r="DR102" s="42">
        <f>IF(C102="","",SUMIFS('Planificación 2026-1'!R:R,'Planificación 2026-1'!W:W,C102,'Planificación 2026-1'!E:E,"HUAURA",'Planificación 2026-1'!X:X,"PRESENCIAL"))</f>
        <v>0</v>
      </c>
      <c r="DS102" s="48">
        <f>SUMIFS('Planificación 2026-1'!R:R,'Planificación 2026-1'!W:W,C102,'Planificación 2026-1'!E:E,"PRINCIPAL",'Planificación 2026-1'!X:X,"VIRTUAL",'Planificación 2026-1'!H:H,"&gt;2")</f>
        <v>0</v>
      </c>
      <c r="DT102" s="48">
        <f>SUMIFS('Planificación 2026-1'!R:R,'Planificación 2026-1'!W:W,C102,'Planificación 2026-1'!E:E,"PRINCIPAL",'Planificación 2026-1'!X:X,"&lt;&gt;VIRTUAL",'Planificación 2026-1'!H:H,"&gt;2")</f>
        <v>0</v>
      </c>
      <c r="DU102" s="48">
        <f>SUMIFS('Planificación 2026-1'!R:R,'Planificación 2026-1'!W:W,C102,'Planificación 2026-1'!E:E,"SUNAMPE",'Planificación 2026-1'!X:X,"VIRTUAL",'Planificación 2026-1'!H:H,"&gt;2")</f>
        <v>5</v>
      </c>
      <c r="DV102" s="48">
        <f>SUMIFS('Planificación 2026-1'!R:R,'Planificación 2026-1'!W:W,C102,'Planificación 2026-1'!E:E,"SUNAMPE",'Planificación 2026-1'!X:X,"&lt;&gt;VIRTUAL",'Planificación 2026-1'!H:H,"&gt;2")</f>
        <v>0</v>
      </c>
      <c r="DW102" s="48">
        <f>SUMIFS('Planificación 2026-1'!R:R,'Planificación 2026-1'!W:W,C102,'Planificación 2026-1'!E:E,"FILIAL",'Planificación 2026-1'!X:X,"VIRTUAL",'Planificación 2026-1'!H:H,"&gt;2")</f>
        <v>0</v>
      </c>
      <c r="DX102" s="48">
        <f>SUMIFS('Planificación 2026-1'!R:R,'Planificación 2026-1'!W:W,C102,'Planificación 2026-1'!E:E,"FILIAL",'Planificación 2026-1'!X:X,"&lt;&gt;VIRTUAL",'Planificación 2026-1'!H:H,"&gt;2")</f>
        <v>0</v>
      </c>
      <c r="DY102" s="48">
        <f>SUMIFS('Planificación 2026-1'!R:R,'Planificación 2026-1'!W:W,C102,'Planificación 2026-1'!E:E,"PORUMA",'Planificación 2026-1'!X:X,"VIRTUAL",'Planificación 2026-1'!H:H,"&gt;2")</f>
        <v>0</v>
      </c>
      <c r="DZ102" s="48">
        <f>SUMIFS('Planificación 2026-1'!R:R,'Planificación 2026-1'!W:W,C102,'Planificación 2026-1'!E:E,"PORUMA",'Planificación 2026-1'!X:X,"&lt;&gt;VIRTUAL",'Planificación 2026-1'!H:H,"&gt;2")</f>
        <v>0</v>
      </c>
      <c r="EA102" s="48">
        <f>SUMIFS('Planificación 2026-1'!R:R,'Planificación 2026-1'!W:W,C102,'Planificación 2026-1'!E:E,"HUAURA",'Planificación 2026-1'!X:X,"VIRTUAL",'Planificación 2026-1'!H:H,"&gt;2")</f>
        <v>0</v>
      </c>
      <c r="EB102" s="48">
        <f>SUMIFS('Planificación 2026-1'!R:R,'Planificación 2026-1'!W:W,C102,'Planificación 2026-1'!E:E,"HUAURA",'Planificación 2026-1'!X:X,"&lt;&gt;VIRTUAL",'Planificación 2026-1'!H:H,"&gt;2")</f>
        <v>0</v>
      </c>
      <c r="EC102" s="48">
        <f>SUMIFS('Planificación 2026-1'!R:R,'Planificación 2026-1'!W:W,C102,'Planificación 2026-1'!E:E,"PRINCIPAL",'Planificación 2026-1'!X:X,"VIRTUAL",'Planificación 2026-1'!H:H,"&lt;3")</f>
        <v>0</v>
      </c>
      <c r="ED102" s="48">
        <f>SUMIFS('Planificación 2026-1'!R:R,'Planificación 2026-1'!W:W,C102,'Planificación 2026-1'!E:E,"PRINCIPAL",'Planificación 2026-1'!X:X,"&lt;&gt;VIRTUAL",'Planificación 2026-1'!H:H,"&lt;3")</f>
        <v>0</v>
      </c>
      <c r="EE102" s="48">
        <f>SUMIFS('Planificación 2026-1'!R:R,'Planificación 2026-1'!W:W,C102,'Planificación 2026-1'!E:E,"SUNAMPE",'Planificación 2026-1'!X:X,"VIRTUAL",'Planificación 2026-1'!H:H,"&lt;3")</f>
        <v>0</v>
      </c>
      <c r="EF102" s="48">
        <f>SUMIFS('Planificación 2026-1'!R:R,'Planificación 2026-1'!W:W,C102,'Planificación 2026-1'!E:E,"SUNAMPE",'Planificación 2026-1'!X:X,"&lt;&gt;VIRTUAL",'Planificación 2026-1'!H:H,"&lt;3")</f>
        <v>0</v>
      </c>
      <c r="EG102" s="48">
        <f>SUMIFS('Planificación 2026-1'!R:R,'Planificación 2026-1'!W:W,C102,'Planificación 2026-1'!E:E,"FILIAL",'Planificación 2026-1'!X:X,"VIRTUAL",'Planificación 2026-1'!H:H,"&lt;3")</f>
        <v>5</v>
      </c>
      <c r="EH102" s="48">
        <f>SUMIFS('Planificación 2026-1'!R:R,'Planificación 2026-1'!W:W,C102,'Planificación 2026-1'!E:E,"FILIAL",'Planificación 2026-1'!X:X,"&lt;&gt;VIRTUAL",'Planificación 2026-1'!H:H,"&lt;3")</f>
        <v>5</v>
      </c>
      <c r="EI102" s="48">
        <f>SUMIFS('Planificación 2026-1'!R:R,'Planificación 2026-1'!W:W,C102,'Planificación 2026-1'!E:E,"PORUMA",'Planificación 2026-1'!X:X,"VIRTUAL",'Planificación 2026-1'!H:H,"&lt;3")</f>
        <v>0</v>
      </c>
      <c r="EJ102" s="48">
        <f>SUMIFS('Planificación 2026-1'!R:R,'Planificación 2026-1'!W:W,C102,'Planificación 2026-1'!E:E,"PORUMA",'Planificación 2026-1'!X:X,"&lt;&gt;VIRTUAL",'Planificación 2026-1'!H:H,"&lt;3")</f>
        <v>0</v>
      </c>
      <c r="EK102" s="48">
        <f>SUMIFS('Planificación 2026-1'!R:R,'Planificación 2026-1'!W:W,C102,'Planificación 2026-1'!E:E,"HUAURA",'Planificación 2026-1'!X:X,"VIRTUAL",'Planificación 2026-1'!H:H,"&lt;3")</f>
        <v>0</v>
      </c>
      <c r="EL102" s="48">
        <f>SUMIFS('Planificación 2026-1'!R:R,'Planificación 2026-1'!W:W,C102,'Planificación 2026-1'!E:E,"HUAURA",'Planificación 2026-1'!X:X,"&lt;&gt;VIRTUAL",'Planificación 2026-1'!H:H,"&lt;3")</f>
        <v>0</v>
      </c>
      <c r="EM102" s="48">
        <f t="shared" si="22"/>
        <v>10</v>
      </c>
      <c r="EN102" s="48">
        <f t="shared" si="23"/>
        <v>0</v>
      </c>
      <c r="EO102" s="48">
        <f t="shared" si="24"/>
        <v>0</v>
      </c>
      <c r="EP102" s="48">
        <f t="shared" si="25"/>
        <v>0</v>
      </c>
      <c r="EQ102" s="48">
        <f t="shared" si="26"/>
        <v>5</v>
      </c>
      <c r="ER102" s="48"/>
      <c r="ES102" s="48">
        <f t="shared" si="27"/>
        <v>10</v>
      </c>
      <c r="ET102" s="48">
        <f t="shared" si="28"/>
        <v>5</v>
      </c>
      <c r="EU102" s="48" t="b">
        <f t="shared" si="29"/>
        <v>1</v>
      </c>
      <c r="EV102" s="48" t="str">
        <f t="shared" si="30"/>
        <v/>
      </c>
      <c r="EW102" s="48" t="str">
        <f t="shared" si="31"/>
        <v>MAS VIRTUAL</v>
      </c>
    </row>
    <row r="103" spans="1:153" x14ac:dyDescent="0.3">
      <c r="A103" s="53"/>
      <c r="B103" s="383">
        <v>100</v>
      </c>
      <c r="C103" s="107" t="s">
        <v>113</v>
      </c>
      <c r="D103" s="82">
        <f>SUMIF('Planificación 2026-1'!W:W,C103,'Planificación 2026-1'!R:R)</f>
        <v>18</v>
      </c>
      <c r="E103" s="384" t="s">
        <v>319</v>
      </c>
      <c r="F103" s="107" t="s">
        <v>430</v>
      </c>
      <c r="G103" s="107" t="s">
        <v>276</v>
      </c>
      <c r="H103" s="387" t="s">
        <v>446</v>
      </c>
      <c r="I103" s="77" t="str">
        <f>IF(SUM(COUNTIFS('Planificación 2026-1'!E:E,"PRINCIPAL",'Planificación 2026-1'!W:W,C103,'Planificación 2026-1'!G:G,"AF"))&gt;0,"P01"," ")</f>
        <v xml:space="preserve"> </v>
      </c>
      <c r="J103" s="78" t="str">
        <f>IF(SUM(COUNTIFS('Planificación 2026-1'!E:E,"PRINCIPAL",'Planificación 2026-1'!W:W,C103,'Planificación 2026-1'!G:G,"EN"))&gt;0,"P02"," ")</f>
        <v xml:space="preserve"> </v>
      </c>
      <c r="K103" s="78" t="str">
        <f>IF(SUM(COUNTIFS('Planificación 2026-1'!E:E,"PRINCIPAL",'Planificación 2026-1'!W:W,C103,'Planificación 2026-1'!G:G,"IS"))&gt;0,"P03"," ")</f>
        <v xml:space="preserve"> </v>
      </c>
      <c r="L103" s="78" t="str">
        <f>IF(SUM(COUNTIFS('Planificación 2026-1'!E:E,"PRINCIPAL",'Planificación 2026-1'!W:W,C103,'Planificación 2026-1'!G:G,"PS"))&gt;0,"P04"," ")</f>
        <v xml:space="preserve"> </v>
      </c>
      <c r="M103" s="78"/>
      <c r="N103" s="78" t="str">
        <f>IF(SUM(COUNTIFS('Planificación 2026-1'!E:E,"PRINCIPAL",'Planificación 2026-1'!W:W,C103,'Planificación 2026-1'!G:G,"IN"))&gt;0,"P06"," ")</f>
        <v xml:space="preserve"> </v>
      </c>
      <c r="O103" s="78" t="str">
        <f>IF(SUM(COUNTIFS('Planificación 2026-1'!E:E,"PRINCIPAL",'Planificación 2026-1'!W:W,C103,'Planificación 2026-1'!G:G,"CA"))&gt;0,"P07"," ")</f>
        <v xml:space="preserve"> </v>
      </c>
      <c r="P103" s="78" t="str">
        <f>IF(SUM(COUNTIFS('Planificación 2026-1'!E:E,"PRINCIPAL",'Planificación 2026-1'!W:W,C103,'Planificación 2026-1'!G:G,"DE"))&gt;0,"P08"," ")</f>
        <v xml:space="preserve"> </v>
      </c>
      <c r="Q103" s="78" t="str">
        <f>IF(SUM(COUNTIFS('Planificación 2026-1'!E:E,"PRINCIPAL",'Planificación 2026-1'!W:W,C103,'Planificación 2026-1'!G:G,"OB"))&gt;0,"P09"," ")</f>
        <v xml:space="preserve"> </v>
      </c>
      <c r="R103" s="78" t="str">
        <f>IF(SUM(COUNTIFS('Planificación 2026-1'!E:E,"PRINCIPAL",'Planificación 2026-1'!W:W,C103,'Planificación 2026-1'!G:G,"MH"))&gt;0,"P31"," ")</f>
        <v xml:space="preserve"> </v>
      </c>
      <c r="S103" s="78" t="str">
        <f>IF(SUM(COUNTIFS('Planificación 2026-1'!E:E,"PRINCIPAL",'Planificación 2026-1'!W:W,C103,'Planificación 2026-1'!G:G,"IC"))&gt;0,"P32"," ")</f>
        <v xml:space="preserve"> </v>
      </c>
      <c r="T103" s="78" t="str">
        <f>IF(SUM(COUNTIFS('Planificación 2026-1'!E:E,"PRINCIPAL",'Planificación 2026-1'!W:W,C103,'Planificación 2026-1'!G:G,"AR"))&gt;0,"P34"," ")</f>
        <v xml:space="preserve"> </v>
      </c>
      <c r="U103" s="78" t="str">
        <f>IF(SUM(COUNTIFS('Planificación 2026-1'!E:E,"PRINCIPAL",'Planificación 2026-1'!W:W,C103,'Planificación 2026-1'!G:G,"T1"))&gt;0,"P35"," ")</f>
        <v xml:space="preserve"> </v>
      </c>
      <c r="V103" s="78" t="str">
        <f>IF(SUM(COUNTIFS('Planificación 2026-1'!E:E,"PRINCIPAL",'Planificación 2026-1'!W:W,C103,'Planificación 2026-1'!G:G,"T3"))&gt;0,"P36"," ")</f>
        <v xml:space="preserve"> </v>
      </c>
      <c r="W103" s="78" t="str">
        <f>IF(SUM(COUNTIFS('Planificación 2026-1'!E:E,"PRINCIPAL",'Planificación 2026-1'!W:W,C103,'Planificación 2026-1'!G:G,"T2"))&gt;0,"P37"," ")</f>
        <v xml:space="preserve"> </v>
      </c>
      <c r="X103" s="78" t="str">
        <f>IF(SUM(COUNTIFS('Planificación 2026-1'!E:E,"PRINCIPAL",'Planificación 2026-1'!W:W,C103,'Planificación 2026-1'!G:G,"AE"))&gt;0,"P38"," ")</f>
        <v xml:space="preserve"> </v>
      </c>
      <c r="Y103" s="78" t="str">
        <f>IF(SUM(COUNTIFS('Planificación 2026-1'!E:E,"PRINCIPAL",'Planificación 2026-1'!W:W,C103,'Planificación 2026-1'!G:G,"T4"))&gt;0,"P55"," ")</f>
        <v xml:space="preserve"> </v>
      </c>
      <c r="Z103" s="78" t="str">
        <f>IF(SUM(COUNTIFS('Planificación 2026-1'!E:E,"FILIAL",'Planificación 2026-1'!W:W,C103,'Planificación 2026-1'!G:G,"AF"))&gt;0," P01"," ")</f>
        <v xml:space="preserve"> </v>
      </c>
      <c r="AA103" s="78" t="str">
        <f>IF(SUM(COUNTIFS('Planificación 2026-1'!E:E,"FILIAL",'Planificación 2026-1'!W:W,C103,'Planificación 2026-1'!G:G,"EN"))&gt;0,"P02"," ")</f>
        <v>P02</v>
      </c>
      <c r="AB103" s="78" t="str">
        <f>IF(SUM(COUNTIFS('Planificación 2026-1'!E:E,"FILIAL",'Planificación 2026-1'!W:W,C103,'Planificación 2026-1'!G:G,"IS"))&gt;0,"P03"," ")</f>
        <v xml:space="preserve"> </v>
      </c>
      <c r="AC103" s="78" t="str">
        <f>IF(SUM(COUNTIFS('Planificación 2026-1'!E:E,"FILIAL",'Planificación 2026-1'!W:W,C103,'Planificación 2026-1'!G:G,"PS"))&gt;0,"P04"," ")</f>
        <v>P04</v>
      </c>
      <c r="AD103" s="78"/>
      <c r="AE103" s="78" t="str">
        <f>IF(SUM(COUNTIFS('Planificación 2026-1'!E:E,"FILIAL",'Planificación 2026-1'!W:W,C103,'Planificación 2026-1'!G:G,"IN"))&gt;0,"P06"," ")</f>
        <v xml:space="preserve"> </v>
      </c>
      <c r="AF103" s="78" t="str">
        <f>IF(SUM(COUNTIFS('Planificación 2026-1'!E:E,"FILIAL",'Planificación 2026-1'!W:W,C103,'Planificación 2026-1'!G:G,"CA"))&gt;0,"P07"," ")</f>
        <v xml:space="preserve"> </v>
      </c>
      <c r="AG103" s="78" t="str">
        <f>IF(SUM(COUNTIFS('Planificación 2026-1'!E:E,"FILIAL",'Planificación 2026-1'!W:W,C103,'Planificación 2026-1'!G:G,"DE"))&gt;0,"P08"," ")</f>
        <v xml:space="preserve"> </v>
      </c>
      <c r="AH103" s="78" t="str">
        <f>IF(SUM(COUNTIFS('Planificación 2026-1'!E:E,"FILIAL",'Planificación 2026-1'!W:W,C103,'Planificación 2026-1'!G:G,"OB"))&gt;0,"P09"," ")</f>
        <v>P09</v>
      </c>
      <c r="AI103" s="78" t="str">
        <f>IF(SUM(COUNTIFS('Planificación 2026-1'!E:E,"FILIAL",'Planificación 2026-1'!W:W,C103,'Planificación 2026-1'!G:G,"MH"))&gt;0,"P31"," ")</f>
        <v xml:space="preserve"> </v>
      </c>
      <c r="AJ103" s="78" t="str">
        <f>IF(SUM(COUNTIFS('Planificación 2026-1'!E:E,"FILIAL",'Planificación 2026-1'!W:W,C103,'Planificación 2026-1'!G:G,"IC"))&gt;0,"P32"," ")</f>
        <v xml:space="preserve"> </v>
      </c>
      <c r="AK103" s="78" t="str">
        <f>IF(SUM(COUNTIFS('Planificación 2026-1'!E:E,"FILIAL",'Planificación 2026-1'!W:W,C103,'Planificación 2026-1'!G:G,"AR"))&gt;0,"P34"," ")</f>
        <v xml:space="preserve"> </v>
      </c>
      <c r="AL103" s="78" t="str">
        <f>IF(SUM(COUNTIFS('Planificación 2026-1'!E:E,"FILIAL",'Planificación 2026-1'!W:W,C103,'Planificación 2026-1'!G:G,"T1"))&gt;0,"P35"," ")</f>
        <v xml:space="preserve"> </v>
      </c>
      <c r="AM103" s="78" t="str">
        <f>IF(SUM(COUNTIFS('Planificación 2026-1'!E:E,"FILIAL",'Planificación 2026-1'!W:W,C103,'Planificación 2026-1'!G:G,"T3"))&gt;0,"P36"," ")</f>
        <v xml:space="preserve"> </v>
      </c>
      <c r="AN103" s="78" t="str">
        <f>IF(SUM(COUNTIFS('Planificación 2026-1'!E:E,"FILIAL",'Planificación 2026-1'!W:W,C103,'Planificación 2026-1'!G:G,"T2"))&gt;0,"P37"," ")</f>
        <v xml:space="preserve"> </v>
      </c>
      <c r="AO103" s="78" t="str">
        <f>IF(SUM(COUNTIFS('Planificación 2026-1'!E:E,"FILIAL",'Planificación 2026-1'!W:W,C103,'Planificación 2026-1'!G:G,"AE"))&gt;0,"P38"," ")</f>
        <v xml:space="preserve"> </v>
      </c>
      <c r="AP103" s="78" t="str">
        <f>IF(SUM(COUNTIFS('Planificación 2026-1'!E:E,"FILIAL",'Planificación 2026-1'!W:W,C103,'Planificación 2026-1'!G:G,"T4"))&gt;0,"P55"," ")</f>
        <v xml:space="preserve"> </v>
      </c>
      <c r="AQ103" s="78" t="str">
        <f>IF(SUM(COUNTIFS('Planificación 2026-1'!E:E,"SUNAMPE",'Planificación 2026-1'!W:W,C103,'Planificación 2026-1'!G:G,"AF"))&gt;0," P01"," ")</f>
        <v xml:space="preserve"> </v>
      </c>
      <c r="AR103" s="78" t="str">
        <f>IF(SUM(COUNTIFS('Planificación 2026-1'!E:E,"SUNAMPE",'Planificación 2026-1'!W:W,C103,'Planificación 2026-1'!G:G,"EN"))&gt;0,"P02"," ")</f>
        <v xml:space="preserve"> </v>
      </c>
      <c r="AS103" s="78" t="str">
        <f>IF(SUM(COUNTIFS('Planificación 2026-1'!E:E,"SUNAMPE",'Planificación 2026-1'!W:W,C103,'Planificación 2026-1'!G:G,"IS"))&gt;0,"P03"," ")</f>
        <v xml:space="preserve"> </v>
      </c>
      <c r="AT103" s="78" t="str">
        <f>IF(SUM(COUNTIFS('Planificación 2026-1'!E:E,"SUNAMPE",'Planificación 2026-1'!W:W,C103,'Planificación 2026-1'!G:G,"PS"))&gt;0,"P04"," ")</f>
        <v xml:space="preserve"> </v>
      </c>
      <c r="AU103" s="78"/>
      <c r="AV103" s="78" t="str">
        <f>IF(SUM(COUNTIFS('Planificación 2026-1'!E:E,"SUNAMPE",'Planificación 2026-1'!W:W,C103,'Planificación 2026-1'!G:G,"IN"))&gt;0,"P06"," ")</f>
        <v xml:space="preserve"> </v>
      </c>
      <c r="AW103" s="78" t="str">
        <f>IF(SUM(COUNTIFS('Planificación 2026-1'!E:E,"SUNAMPE",'Planificación 2026-1'!W:W,C103,'Planificación 2026-1'!G:G,"CA"))&gt;0,"P07"," ")</f>
        <v xml:space="preserve"> </v>
      </c>
      <c r="AX103" s="78" t="str">
        <f>IF(SUM(COUNTIFS('Planificación 2026-1'!E:E,"SUNAMPE",'Planificación 2026-1'!W:W,C103,'Planificación 2026-1'!G:G,"DE"))&gt;0,"P08"," ")</f>
        <v xml:space="preserve"> </v>
      </c>
      <c r="AY103" s="78" t="str">
        <f>IF(SUM(COUNTIFS('Planificación 2026-1'!E:E,"SUNAMPE",'Planificación 2026-1'!W:W,C103,'Planificación 2026-1'!G:G,"OB"))&gt;0,"P09"," ")</f>
        <v xml:space="preserve"> </v>
      </c>
      <c r="AZ103" s="78" t="str">
        <f>IF(SUM(COUNTIFS('Planificación 2026-1'!E:E,"SUNAMPE",'Planificación 2026-1'!W:W,C103,'Planificación 2026-1'!G:G,"MH"))&gt;0,"P31"," ")</f>
        <v xml:space="preserve"> </v>
      </c>
      <c r="BA103" s="78" t="str">
        <f>IF(SUM(COUNTIFS('Planificación 2026-1'!E:E,"SUNAMPE",'Planificación 2026-1'!W:W,C103,'Planificación 2026-1'!G:G,"IC"))&gt;0,"P32"," ")</f>
        <v xml:space="preserve"> </v>
      </c>
      <c r="BB103" s="78" t="str">
        <f>IF(SUM(COUNTIFS('Planificación 2026-1'!E:E,"SUNAMPE",'Planificación 2026-1'!W:W,C103,'Planificación 2026-1'!G:G,"AR"))&gt;0,"P34"," ")</f>
        <v xml:space="preserve"> </v>
      </c>
      <c r="BC103" s="78" t="str">
        <f>IF(SUM(COUNTIFS('Planificación 2026-1'!E:E,"SUNAMPE",'Planificación 2026-1'!W:W,C103,'Planificación 2026-1'!G:G,"T1"))&gt;0,"P35"," ")</f>
        <v xml:space="preserve"> </v>
      </c>
      <c r="BD103" s="78" t="str">
        <f>IF(SUM(COUNTIFS('Planificación 2026-1'!E:E,"SUNAMPE",'Planificación 2026-1'!W:W,C103,'Planificación 2026-1'!G:G,"T3"))&gt;0,"P36"," ")</f>
        <v xml:space="preserve"> </v>
      </c>
      <c r="BE103" s="78" t="str">
        <f>IF(SUM(COUNTIFS('Planificación 2026-1'!E:E,"SUNAMPE",'Planificación 2026-1'!W:W,C103,'Planificación 2026-1'!G:G,"T2"))&gt;0,"P37"," ")</f>
        <v xml:space="preserve"> </v>
      </c>
      <c r="BF103" s="78" t="str">
        <f>IF(SUM(COUNTIFS('Planificación 2026-1'!E:E,"SUNAMPE",'Planificación 2026-1'!W:W,C103,'Planificación 2026-1'!G:G,"AE"))&gt;0,"P38"," ")</f>
        <v xml:space="preserve"> </v>
      </c>
      <c r="BG103" s="78" t="str">
        <f>IF(SUM(COUNTIFS('Planificación 2026-1'!E:E,"SUNAMPE",'Planificación 2026-1'!W:W,C103,'Planificación 2026-1'!G:G,"T4"))&gt;0,"P55"," ")</f>
        <v xml:space="preserve"> </v>
      </c>
      <c r="BH103" s="78" t="str">
        <f>IF(SUM(COUNTIFS('Planificación 2026-1'!E:E,"HUAURA",'Planificación 2026-1'!W:W,C103,'Planificación 2026-1'!G:G,"AF"))&gt;0," P01"," ")</f>
        <v xml:space="preserve"> </v>
      </c>
      <c r="BI103" s="78" t="str">
        <f>IF(SUM(COUNTIFS('Planificación 2026-1'!E:E,"HUAURA",'Planificación 2026-1'!W:W,C103,'Planificación 2026-1'!G:G,"EN"))&gt;0,"P02"," ")</f>
        <v xml:space="preserve"> </v>
      </c>
      <c r="BJ103" s="78" t="str">
        <f>IF(SUM(COUNTIFS('Planificación 2026-1'!E:E,"HUAURA",'Planificación 2026-1'!W:W,C103,'Planificación 2026-1'!G:G,"IS"))&gt;0,"P03"," ")</f>
        <v xml:space="preserve"> </v>
      </c>
      <c r="BK103" s="78" t="str">
        <f>IF(SUM(COUNTIFS('Planificación 2026-1'!E:E,"HUAURA",'Planificación 2026-1'!W:W,C103,'Planificación 2026-1'!G:G,"PS"))&gt;0,"P04"," ")</f>
        <v xml:space="preserve"> </v>
      </c>
      <c r="BL103" s="78"/>
      <c r="BM103" s="78" t="str">
        <f>IF(SUM(COUNTIFS('Planificación 2026-1'!E:E,"HUAURA",'Planificación 2026-1'!W:W,C103,'Planificación 2026-1'!G:G,"IN"))&gt;0,"P06"," ")</f>
        <v xml:space="preserve"> </v>
      </c>
      <c r="BN103" s="78" t="str">
        <f>IF(SUM(COUNTIFS('Planificación 2026-1'!E:E,"HUAURA",'Planificación 2026-1'!W:W,C103,'Planificación 2026-1'!G:G,"CA"))&gt;0,"P07"," ")</f>
        <v xml:space="preserve"> </v>
      </c>
      <c r="BO103" s="78" t="str">
        <f>IF(SUM(COUNTIFS('Planificación 2026-1'!E:E,"HUAURA",'Planificación 2026-1'!W:W,C103,'Planificación 2026-1'!G:G,"DE"))&gt;0,"P08"," ")</f>
        <v xml:space="preserve"> </v>
      </c>
      <c r="BP103" s="78" t="str">
        <f>IF(SUM(COUNTIFS('Planificación 2026-1'!E:E,"HUAURA",'Planificación 2026-1'!W:W,C103,'Planificación 2026-1'!G:G,"OB"))&gt;0,"P09"," ")</f>
        <v xml:space="preserve"> </v>
      </c>
      <c r="BQ103" s="78" t="str">
        <f>IF(SUM(COUNTIFS('Planificación 2026-1'!E:E,"HUAURA",'Planificación 2026-1'!W:W,C103,'Planificación 2026-1'!G:G,"MH"))&gt;0,"P31"," ")</f>
        <v xml:space="preserve"> </v>
      </c>
      <c r="BR103" s="78" t="str">
        <f>IF(SUM(COUNTIFS('Planificación 2026-1'!E:E,"HUAURA",'Planificación 2026-1'!W:W,C103,'Planificación 2026-1'!G:G,"IC"))&gt;0,"P32"," ")</f>
        <v xml:space="preserve"> </v>
      </c>
      <c r="BS103" s="78" t="str">
        <f>IF(SUM(COUNTIFS('Planificación 2026-1'!E:E,"HUAURA",'Planificación 2026-1'!W:W,C103,'Planificación 2026-1'!G:G,"AR"))&gt;0,"P34"," ")</f>
        <v xml:space="preserve"> </v>
      </c>
      <c r="BT103" s="78" t="str">
        <f>IF(SUM(COUNTIFS('Planificación 2026-1'!E:E,"HUAURA",'Planificación 2026-1'!W:W,C103,'Planificación 2026-1'!G:G,"T1"))&gt;0,"P35"," ")</f>
        <v xml:space="preserve"> </v>
      </c>
      <c r="BU103" s="78" t="str">
        <f>IF(SUM(COUNTIFS('Planificación 2026-1'!E:E,"HUAURA",'Planificación 2026-1'!W:W,C103,'Planificación 2026-1'!G:G,"T3"))&gt;0,"P36"," ")</f>
        <v xml:space="preserve"> </v>
      </c>
      <c r="BV103" s="78" t="str">
        <f>IF(SUM(COUNTIFS('Planificación 2026-1'!E:E,"HUAURA",'Planificación 2026-1'!W:W,C103,'Planificación 2026-1'!G:G,"T2"))&gt;0,"P37"," ")</f>
        <v xml:space="preserve"> </v>
      </c>
      <c r="BW103" s="78" t="str">
        <f>IF(SUM(COUNTIFS('Planificación 2026-1'!E:E,"HUAURA",'Planificación 2026-1'!W:W,C103,'Planificación 2026-1'!G:G,"AE"))&gt;0,"P38"," ")</f>
        <v xml:space="preserve"> </v>
      </c>
      <c r="BX103" s="78" t="str">
        <f>IF(SUM(COUNTIFS('Planificación 2026-1'!E:E,"HUAURA",'Planificación 2026-1'!W:W,C103,'Planificación 2026-1'!G:G,"T4"))&gt;0,"P55"," ")</f>
        <v xml:space="preserve"> </v>
      </c>
      <c r="BY103" s="79">
        <f>SUMIFS('Planificación 2026-1'!R:R,'Planificación 2026-1'!W:W,C103,'Planificación 2026-1'!G:G,"AF",'Planificación 2026-1'!H:H,"&gt;2")</f>
        <v>0</v>
      </c>
      <c r="BZ103" s="79">
        <f>SUMIFS('Planificación 2026-1'!R:R,'Planificación 2026-1'!W:W,C103,'Planificación 2026-1'!G:G,"EN",'Planificación 2026-1'!H:H,"&gt;2")</f>
        <v>0</v>
      </c>
      <c r="CA103" s="79">
        <f>SUMIFS('Planificación 2026-1'!R:R,'Planificación 2026-1'!W:W,C103,'Planificación 2026-1'!G:G,"IS",'Planificación 2026-1'!H:H,"&gt;2")</f>
        <v>0</v>
      </c>
      <c r="CB103" s="79">
        <f>SUMIFS('Planificación 2026-1'!R:R,'Planificación 2026-1'!W:W,C103,'Planificación 2026-1'!G:G,"PS",'Planificación 2026-1'!H:H,"&gt;2")</f>
        <v>0</v>
      </c>
      <c r="CC103" s="79">
        <f>SUMIFS('Planificación 2026-1'!R:R,'Planificación 2026-1'!W:W,C103,'Planificación 2026-1'!G:G,"IN",'Planificación 2026-1'!H:H,"&gt;2")</f>
        <v>0</v>
      </c>
      <c r="CD103" s="79">
        <f>SUMIFS('Planificación 2026-1'!R:R,'Planificación 2026-1'!W:W,C103,'Planificación 2026-1'!G:G,"CA",'Planificación 2026-1'!H:H,"&gt;2")</f>
        <v>0</v>
      </c>
      <c r="CE103" s="79">
        <f>SUMIFS('Planificación 2026-1'!R:R,'Planificación 2026-1'!W:W,C103,'Planificación 2026-1'!G:G,"DE",'Planificación 2026-1'!H:H,"&gt;2")</f>
        <v>0</v>
      </c>
      <c r="CF103" s="79">
        <f>SUMIFS('Planificación 2026-1'!R:R,'Planificación 2026-1'!W:W,C103,'Planificación 2026-1'!G:G,"OB",'Planificación 2026-1'!H:H,"&gt;2")</f>
        <v>0</v>
      </c>
      <c r="CG103" s="79">
        <f>SUMIFS('Planificación 2026-1'!R:R,'Planificación 2026-1'!W:W,C103,'Planificación 2026-1'!G:G,"MH",'Planificación 2026-1'!H:H,"&gt;2")</f>
        <v>0</v>
      </c>
      <c r="CH103" s="79">
        <f>SUMIFS('Planificación 2026-1'!R:R,'Planificación 2026-1'!W:W,C103,'Planificación 2026-1'!G:G,"IC",'Planificación 2026-1'!H:H,"&gt;2")</f>
        <v>0</v>
      </c>
      <c r="CI103" s="79">
        <f>SUMIFS('Planificación 2026-1'!R:R,'Planificación 2026-1'!W:W,C103,'Planificación 2026-1'!G:G,"AR",'Planificación 2026-1'!H:H,"&gt;2")</f>
        <v>0</v>
      </c>
      <c r="CJ103" s="79">
        <f>SUMIFS('Planificación 2026-1'!R:R,'Planificación 2026-1'!W:W,C103,'Planificación 2026-1'!G:G,"T1",'Planificación 2026-1'!H:H,"&gt;2")</f>
        <v>0</v>
      </c>
      <c r="CK103" s="79">
        <f>SUMIFS('Planificación 2026-1'!R:R,'Planificación 2026-1'!W:W,C103,'Planificación 2026-1'!G:G,"T3",'Planificación 2026-1'!H:H,"&gt;2")</f>
        <v>0</v>
      </c>
      <c r="CL103" s="79">
        <f>SUMIFS('Planificación 2026-1'!R:R,'Planificación 2026-1'!W:W,C103,'Planificación 2026-1'!G:G,"T2",'Planificación 2026-1'!H:H,"&gt;2")</f>
        <v>0</v>
      </c>
      <c r="CM103" s="79">
        <f>SUMIFS('Planificación 2026-1'!R:R,'Planificación 2026-1'!W:W,C103,'Planificación 2026-1'!G:G,"AE",'Planificación 2026-1'!H:H,"&gt;2")</f>
        <v>0</v>
      </c>
      <c r="CN103" s="79">
        <f>SUMIFS('Planificación 2026-1'!R:R,'Planificación 2026-1'!W:W,C103,'Planificación 2026-1'!G:G,"T4",'Planificación 2026-1'!H:H,"&gt;2")</f>
        <v>0</v>
      </c>
      <c r="CO103" s="79">
        <f>SUMIFS('Planificación 2026-1'!R:R,'Planificación 2026-1'!W:W,C103,'Planificación 2026-1'!G:G,"AF",'Planificación 2026-1'!H:H,"&lt;3")</f>
        <v>0</v>
      </c>
      <c r="CP103" s="79">
        <f>SUMIFS('Planificación 2026-1'!R:R,'Planificación 2026-1'!W:W,C103,'Planificación 2026-1'!G:G,"EN",'Planificación 2026-1'!H:H,"&lt;3")</f>
        <v>7</v>
      </c>
      <c r="CQ103" s="79">
        <f>SUMIFS('Planificación 2026-1'!R:R,'Planificación 2026-1'!W:W,C103,'Planificación 2026-1'!G:G,"IS",'Planificación 2026-1'!H:H,"&lt;3")</f>
        <v>0</v>
      </c>
      <c r="CR103" s="79">
        <f>SUMIFS('Planificación 2026-1'!R:R,'Planificación 2026-1'!W:W,C103,'Planificación 2026-1'!G:G,"PS",'Planificación 2026-1'!H:H,"&lt;3")</f>
        <v>7</v>
      </c>
      <c r="CS103" s="79">
        <f>SUMIFS('Planificación 2026-1'!R:R,'Planificación 2026-1'!W:W,C103,'Planificación 2026-1'!G:G,"IN",'Planificación 2026-1'!H:H,"&lt;3")</f>
        <v>0</v>
      </c>
      <c r="CT103" s="79">
        <f>SUMIFS('Planificación 2026-1'!R:R,'Planificación 2026-1'!W:W,C103,'Planificación 2026-1'!G:G,"CA",'Planificación 2026-1'!H:H,"&lt;3")</f>
        <v>0</v>
      </c>
      <c r="CU103" s="79">
        <f>SUMIFS('Planificación 2026-1'!R:R,'Planificación 2026-1'!W:W,C103,'Planificación 2026-1'!G:G,"DE",'Planificación 2026-1'!H:H,"&lt;3")</f>
        <v>0</v>
      </c>
      <c r="CV103" s="79">
        <f>SUMIFS('Planificación 2026-1'!R:R,'Planificación 2026-1'!W:W,C103,'Planificación 2026-1'!G:G,"OB",'Planificación 2026-1'!H:H,"&lt;3")</f>
        <v>4</v>
      </c>
      <c r="CW103" s="79">
        <f>SUMIFS('Planificación 2026-1'!R:R,'Planificación 2026-1'!W:W,C103,'Planificación 2026-1'!G:G,"MH",'Planificación 2026-1'!H:H,"&lt;3")</f>
        <v>0</v>
      </c>
      <c r="CX103" s="79">
        <f>SUMIFS('Planificación 2026-1'!R:R,'Planificación 2026-1'!W:W,C103,'Planificación 2026-1'!G:G,"IC",'Planificación 2026-1'!H:H,"&lt;3")</f>
        <v>0</v>
      </c>
      <c r="CY103" s="79">
        <f>SUMIFS('Planificación 2026-1'!R:R,'Planificación 2026-1'!W:W,C103,'Planificación 2026-1'!G:G,"AR",'Planificación 2026-1'!H:H,"&lt;3")</f>
        <v>0</v>
      </c>
      <c r="CZ103" s="79">
        <f>SUMIFS('Planificación 2026-1'!R:R,'Planificación 2026-1'!W:W,C103,'Planificación 2026-1'!G:G,"T1",'Planificación 2026-1'!H:H,"&lt;3")</f>
        <v>0</v>
      </c>
      <c r="DA103" s="79">
        <f>SUMIFS('Planificación 2026-1'!R:R,'Planificación 2026-1'!W:W,C103,'Planificación 2026-1'!G:G,"T3",'Planificación 2026-1'!H:H,"&lt;3")</f>
        <v>0</v>
      </c>
      <c r="DB103" s="79">
        <f>SUMIFS('Planificación 2026-1'!R:R,'Planificación 2026-1'!W:W,C103,'Planificación 2026-1'!G:G,"T2",'Planificación 2026-1'!H:H,"&lt;3")</f>
        <v>0</v>
      </c>
      <c r="DC103" s="79">
        <f>SUMIFS('Planificación 2026-1'!R:R,'Planificación 2026-1'!W:W,C103,'Planificación 2026-1'!G:G,"AE",'Planificación 2026-1'!H:H,"&lt;3")</f>
        <v>0</v>
      </c>
      <c r="DD103" s="79">
        <f>SUMIFS('Planificación 2026-1'!R:R,'Planificación 2026-1'!W:W,C103,'Planificación 2026-1'!G:G,"T4",'Planificación 2026-1'!H:H,"&lt;3")</f>
        <v>0</v>
      </c>
      <c r="DE103" s="78" t="str">
        <f t="shared" si="18"/>
        <v/>
      </c>
      <c r="DF103" s="30">
        <f>IF(C103="","",SUMIFS('Planificación 2026-1'!R:R,'Planificación 2026-1'!W:W,C103,'Planificación 2026-1'!E:E,"PRINCIPAL",'Planificación 2026-1'!X:X,"VIRTUAL"))</f>
        <v>0</v>
      </c>
      <c r="DG103" s="30">
        <f>IF(C103="","",SUMIFS('Planificación 2026-1'!R:R,'Planificación 2026-1'!W:W,C103,'Planificación 2026-1'!E:E,"PRINCIPAL",'Planificación 2026-1'!X:X,"PRESENCIAL"))</f>
        <v>0</v>
      </c>
      <c r="DH103" s="30">
        <f>IF(C103="","",SUMIFS('Planificación 2026-1'!R:R,'Planificación 2026-1'!W:W,C103,'Planificación 2026-1'!E:E,"PRINCIPAL",'Planificación 2026-1'!X:X,"HIBRIDO PRESENCIAL"))</f>
        <v>0</v>
      </c>
      <c r="DI103" s="78" t="str">
        <f t="shared" si="19"/>
        <v>P02 P04 P09</v>
      </c>
      <c r="DJ103" s="78">
        <f>IF(C103="","",SUMIFS('Planificación 2026-1'!R:R,'Planificación 2026-1'!W:W,C103,'Planificación 2026-1'!E:E,"FILIAL",'Planificación 2026-1'!X:X,"VIRTUAL"))</f>
        <v>0</v>
      </c>
      <c r="DK103" s="80">
        <f>IF(C103="","",SUMIFS('Planificación 2026-1'!R:R,'Planificación 2026-1'!W:W,C103,'Planificación 2026-1'!E:E,"FILIAL",'Planificación 2026-1'!X:X,"PRESENCIAL"))</f>
        <v>18</v>
      </c>
      <c r="DL103" s="42">
        <f>IF(C103="","",SUMIFS('Planificación 2026-1'!R:R,'Planificación 2026-1'!W:W,C103,'Planificación 2026-1'!E:E,"FILIAL",'Planificación 2026-1'!X:X,"HIBRIDO PRESENCIAL"))</f>
        <v>0</v>
      </c>
      <c r="DM103" s="81" t="str">
        <f t="shared" si="20"/>
        <v/>
      </c>
      <c r="DN103" s="78">
        <f>IF(C103="","",SUMIFS('Planificación 2026-1'!R:R,'Planificación 2026-1'!W:W,C103,'Planificación 2026-1'!E:E,"SUNAMPE",'Planificación 2026-1'!X:X,"VIRTUAL"))</f>
        <v>0</v>
      </c>
      <c r="DO103" s="42">
        <f>IF(C103="","",SUMIFS('Planificación 2026-1'!R:R,'Planificación 2026-1'!W:W,C103,'Planificación 2026-1'!E:E,"SUNAMPE",'Planificación 2026-1'!X:X,"PRESENCIAL"))</f>
        <v>0</v>
      </c>
      <c r="DP103" s="81" t="str">
        <f t="shared" si="21"/>
        <v/>
      </c>
      <c r="DQ103" s="78">
        <f>IF(C103="","",SUMIFS('Planificación 2026-1'!R:R,'Planificación 2026-1'!W:W,C103,'Planificación 2026-1'!E:E,"HUAURA",'Planificación 2026-1'!X:X,"VIRTUAL"))</f>
        <v>0</v>
      </c>
      <c r="DR103" s="42">
        <f>IF(C103="","",SUMIFS('Planificación 2026-1'!R:R,'Planificación 2026-1'!W:W,C103,'Planificación 2026-1'!E:E,"HUAURA",'Planificación 2026-1'!X:X,"PRESENCIAL"))</f>
        <v>0</v>
      </c>
      <c r="DS103" s="48">
        <f>SUMIFS('Planificación 2026-1'!R:R,'Planificación 2026-1'!W:W,C103,'Planificación 2026-1'!E:E,"PRINCIPAL",'Planificación 2026-1'!X:X,"VIRTUAL",'Planificación 2026-1'!H:H,"&gt;2")</f>
        <v>0</v>
      </c>
      <c r="DT103" s="48">
        <f>SUMIFS('Planificación 2026-1'!R:R,'Planificación 2026-1'!W:W,C103,'Planificación 2026-1'!E:E,"PRINCIPAL",'Planificación 2026-1'!X:X,"&lt;&gt;VIRTUAL",'Planificación 2026-1'!H:H,"&gt;2")</f>
        <v>0</v>
      </c>
      <c r="DU103" s="48">
        <f>SUMIFS('Planificación 2026-1'!R:R,'Planificación 2026-1'!W:W,C103,'Planificación 2026-1'!E:E,"SUNAMPE",'Planificación 2026-1'!X:X,"VIRTUAL",'Planificación 2026-1'!H:H,"&gt;2")</f>
        <v>0</v>
      </c>
      <c r="DV103" s="48">
        <f>SUMIFS('Planificación 2026-1'!R:R,'Planificación 2026-1'!W:W,C103,'Planificación 2026-1'!E:E,"SUNAMPE",'Planificación 2026-1'!X:X,"&lt;&gt;VIRTUAL",'Planificación 2026-1'!H:H,"&gt;2")</f>
        <v>0</v>
      </c>
      <c r="DW103" s="48">
        <f>SUMIFS('Planificación 2026-1'!R:R,'Planificación 2026-1'!W:W,C103,'Planificación 2026-1'!E:E,"FILIAL",'Planificación 2026-1'!X:X,"VIRTUAL",'Planificación 2026-1'!H:H,"&gt;2")</f>
        <v>0</v>
      </c>
      <c r="DX103" s="48">
        <f>SUMIFS('Planificación 2026-1'!R:R,'Planificación 2026-1'!W:W,C103,'Planificación 2026-1'!E:E,"FILIAL",'Planificación 2026-1'!X:X,"&lt;&gt;VIRTUAL",'Planificación 2026-1'!H:H,"&gt;2")</f>
        <v>0</v>
      </c>
      <c r="DY103" s="48">
        <f>SUMIFS('Planificación 2026-1'!R:R,'Planificación 2026-1'!W:W,C103,'Planificación 2026-1'!E:E,"PORUMA",'Planificación 2026-1'!X:X,"VIRTUAL",'Planificación 2026-1'!H:H,"&gt;2")</f>
        <v>0</v>
      </c>
      <c r="DZ103" s="48">
        <f>SUMIFS('Planificación 2026-1'!R:R,'Planificación 2026-1'!W:W,C103,'Planificación 2026-1'!E:E,"PORUMA",'Planificación 2026-1'!X:X,"&lt;&gt;VIRTUAL",'Planificación 2026-1'!H:H,"&gt;2")</f>
        <v>0</v>
      </c>
      <c r="EA103" s="48">
        <f>SUMIFS('Planificación 2026-1'!R:R,'Planificación 2026-1'!W:W,C103,'Planificación 2026-1'!E:E,"HUAURA",'Planificación 2026-1'!X:X,"VIRTUAL",'Planificación 2026-1'!H:H,"&gt;2")</f>
        <v>0</v>
      </c>
      <c r="EB103" s="48">
        <f>SUMIFS('Planificación 2026-1'!R:R,'Planificación 2026-1'!W:W,C103,'Planificación 2026-1'!E:E,"HUAURA",'Planificación 2026-1'!X:X,"&lt;&gt;VIRTUAL",'Planificación 2026-1'!H:H,"&gt;2")</f>
        <v>0</v>
      </c>
      <c r="EC103" s="48">
        <f>SUMIFS('Planificación 2026-1'!R:R,'Planificación 2026-1'!W:W,C103,'Planificación 2026-1'!E:E,"PRINCIPAL",'Planificación 2026-1'!X:X,"VIRTUAL",'Planificación 2026-1'!H:H,"&lt;3")</f>
        <v>0</v>
      </c>
      <c r="ED103" s="48">
        <f>SUMIFS('Planificación 2026-1'!R:R,'Planificación 2026-1'!W:W,C103,'Planificación 2026-1'!E:E,"PRINCIPAL",'Planificación 2026-1'!X:X,"&lt;&gt;VIRTUAL",'Planificación 2026-1'!H:H,"&lt;3")</f>
        <v>0</v>
      </c>
      <c r="EE103" s="48">
        <f>SUMIFS('Planificación 2026-1'!R:R,'Planificación 2026-1'!W:W,C103,'Planificación 2026-1'!E:E,"SUNAMPE",'Planificación 2026-1'!X:X,"VIRTUAL",'Planificación 2026-1'!H:H,"&lt;3")</f>
        <v>0</v>
      </c>
      <c r="EF103" s="48">
        <f>SUMIFS('Planificación 2026-1'!R:R,'Planificación 2026-1'!W:W,C103,'Planificación 2026-1'!E:E,"SUNAMPE",'Planificación 2026-1'!X:X,"&lt;&gt;VIRTUAL",'Planificación 2026-1'!H:H,"&lt;3")</f>
        <v>0</v>
      </c>
      <c r="EG103" s="48">
        <f>SUMIFS('Planificación 2026-1'!R:R,'Planificación 2026-1'!W:W,C103,'Planificación 2026-1'!E:E,"FILIAL",'Planificación 2026-1'!X:X,"VIRTUAL",'Planificación 2026-1'!H:H,"&lt;3")</f>
        <v>0</v>
      </c>
      <c r="EH103" s="48">
        <f>SUMIFS('Planificación 2026-1'!R:R,'Planificación 2026-1'!W:W,C103,'Planificación 2026-1'!E:E,"FILIAL",'Planificación 2026-1'!X:X,"&lt;&gt;VIRTUAL",'Planificación 2026-1'!H:H,"&lt;3")</f>
        <v>18</v>
      </c>
      <c r="EI103" s="48">
        <f>SUMIFS('Planificación 2026-1'!R:R,'Planificación 2026-1'!W:W,C103,'Planificación 2026-1'!E:E,"PORUMA",'Planificación 2026-1'!X:X,"VIRTUAL",'Planificación 2026-1'!H:H,"&lt;3")</f>
        <v>0</v>
      </c>
      <c r="EJ103" s="48">
        <f>SUMIFS('Planificación 2026-1'!R:R,'Planificación 2026-1'!W:W,C103,'Planificación 2026-1'!E:E,"PORUMA",'Planificación 2026-1'!X:X,"&lt;&gt;VIRTUAL",'Planificación 2026-1'!H:H,"&lt;3")</f>
        <v>0</v>
      </c>
      <c r="EK103" s="48">
        <f>SUMIFS('Planificación 2026-1'!R:R,'Planificación 2026-1'!W:W,C103,'Planificación 2026-1'!E:E,"HUAURA",'Planificación 2026-1'!X:X,"VIRTUAL",'Planificación 2026-1'!H:H,"&lt;3")</f>
        <v>0</v>
      </c>
      <c r="EL103" s="48">
        <f>SUMIFS('Planificación 2026-1'!R:R,'Planificación 2026-1'!W:W,C103,'Planificación 2026-1'!E:E,"HUAURA",'Planificación 2026-1'!X:X,"&lt;&gt;VIRTUAL",'Planificación 2026-1'!H:H,"&lt;3")</f>
        <v>0</v>
      </c>
      <c r="EM103" s="48">
        <f t="shared" si="22"/>
        <v>18</v>
      </c>
      <c r="EN103" s="48">
        <f t="shared" si="23"/>
        <v>0</v>
      </c>
      <c r="EO103" s="48">
        <f t="shared" si="24"/>
        <v>0</v>
      </c>
      <c r="EP103" s="48">
        <f t="shared" si="25"/>
        <v>0</v>
      </c>
      <c r="EQ103" s="48">
        <f t="shared" si="26"/>
        <v>0</v>
      </c>
      <c r="ER103" s="48"/>
      <c r="ES103" s="48">
        <f t="shared" si="27"/>
        <v>0</v>
      </c>
      <c r="ET103" s="48">
        <f t="shared" si="28"/>
        <v>18</v>
      </c>
      <c r="EU103" s="48" t="b">
        <f t="shared" si="29"/>
        <v>1</v>
      </c>
      <c r="EV103" s="48" t="str">
        <f t="shared" si="30"/>
        <v/>
      </c>
      <c r="EW103" s="48" t="str">
        <f t="shared" si="31"/>
        <v>PRESENCIAL</v>
      </c>
    </row>
    <row r="104" spans="1:153" x14ac:dyDescent="0.3">
      <c r="A104" s="53"/>
      <c r="B104" s="383">
        <v>101</v>
      </c>
      <c r="C104" s="107" t="s">
        <v>114</v>
      </c>
      <c r="D104" s="82">
        <f>SUMIF('Planificación 2026-1'!W:W,C104,'Planificación 2026-1'!R:R)</f>
        <v>17</v>
      </c>
      <c r="E104" s="384" t="s">
        <v>319</v>
      </c>
      <c r="F104" s="107" t="s">
        <v>430</v>
      </c>
      <c r="G104" s="107" t="s">
        <v>276</v>
      </c>
      <c r="H104" s="389" t="s">
        <v>446</v>
      </c>
      <c r="I104" s="77" t="str">
        <f>IF(SUM(COUNTIFS('Planificación 2026-1'!E:E,"PRINCIPAL",'Planificación 2026-1'!W:W,C104,'Planificación 2026-1'!G:G,"AF"))&gt;0,"P01"," ")</f>
        <v xml:space="preserve"> </v>
      </c>
      <c r="J104" s="78" t="str">
        <f>IF(SUM(COUNTIFS('Planificación 2026-1'!E:E,"PRINCIPAL",'Planificación 2026-1'!W:W,C104,'Planificación 2026-1'!G:G,"EN"))&gt;0,"P02"," ")</f>
        <v xml:space="preserve"> </v>
      </c>
      <c r="K104" s="78" t="str">
        <f>IF(SUM(COUNTIFS('Planificación 2026-1'!E:E,"PRINCIPAL",'Planificación 2026-1'!W:W,C104,'Planificación 2026-1'!G:G,"IS"))&gt;0,"P03"," ")</f>
        <v xml:space="preserve"> </v>
      </c>
      <c r="L104" s="78" t="str">
        <f>IF(SUM(COUNTIFS('Planificación 2026-1'!E:E,"PRINCIPAL",'Planificación 2026-1'!W:W,C104,'Planificación 2026-1'!G:G,"PS"))&gt;0,"P04"," ")</f>
        <v xml:space="preserve"> </v>
      </c>
      <c r="M104" s="78"/>
      <c r="N104" s="78" t="str">
        <f>IF(SUM(COUNTIFS('Planificación 2026-1'!E:E,"PRINCIPAL",'Planificación 2026-1'!W:W,C104,'Planificación 2026-1'!G:G,"IN"))&gt;0,"P06"," ")</f>
        <v xml:space="preserve"> </v>
      </c>
      <c r="O104" s="78" t="str">
        <f>IF(SUM(COUNTIFS('Planificación 2026-1'!E:E,"PRINCIPAL",'Planificación 2026-1'!W:W,C104,'Planificación 2026-1'!G:G,"CA"))&gt;0,"P07"," ")</f>
        <v xml:space="preserve"> </v>
      </c>
      <c r="P104" s="78" t="str">
        <f>IF(SUM(COUNTIFS('Planificación 2026-1'!E:E,"PRINCIPAL",'Planificación 2026-1'!W:W,C104,'Planificación 2026-1'!G:G,"DE"))&gt;0,"P08"," ")</f>
        <v xml:space="preserve"> </v>
      </c>
      <c r="Q104" s="78" t="str">
        <f>IF(SUM(COUNTIFS('Planificación 2026-1'!E:E,"PRINCIPAL",'Planificación 2026-1'!W:W,C104,'Planificación 2026-1'!G:G,"OB"))&gt;0,"P09"," ")</f>
        <v xml:space="preserve"> </v>
      </c>
      <c r="R104" s="78" t="str">
        <f>IF(SUM(COUNTIFS('Planificación 2026-1'!E:E,"PRINCIPAL",'Planificación 2026-1'!W:W,C104,'Planificación 2026-1'!G:G,"MH"))&gt;0,"P31"," ")</f>
        <v xml:space="preserve"> </v>
      </c>
      <c r="S104" s="78" t="str">
        <f>IF(SUM(COUNTIFS('Planificación 2026-1'!E:E,"PRINCIPAL",'Planificación 2026-1'!W:W,C104,'Planificación 2026-1'!G:G,"IC"))&gt;0,"P32"," ")</f>
        <v xml:space="preserve"> </v>
      </c>
      <c r="T104" s="78" t="str">
        <f>IF(SUM(COUNTIFS('Planificación 2026-1'!E:E,"PRINCIPAL",'Planificación 2026-1'!W:W,C104,'Planificación 2026-1'!G:G,"AR"))&gt;0,"P34"," ")</f>
        <v xml:space="preserve"> </v>
      </c>
      <c r="U104" s="78" t="str">
        <f>IF(SUM(COUNTIFS('Planificación 2026-1'!E:E,"PRINCIPAL",'Planificación 2026-1'!W:W,C104,'Planificación 2026-1'!G:G,"T1"))&gt;0,"P35"," ")</f>
        <v xml:space="preserve"> </v>
      </c>
      <c r="V104" s="78" t="str">
        <f>IF(SUM(COUNTIFS('Planificación 2026-1'!E:E,"PRINCIPAL",'Planificación 2026-1'!W:W,C104,'Planificación 2026-1'!G:G,"T3"))&gt;0,"P36"," ")</f>
        <v xml:space="preserve"> </v>
      </c>
      <c r="W104" s="78" t="str">
        <f>IF(SUM(COUNTIFS('Planificación 2026-1'!E:E,"PRINCIPAL",'Planificación 2026-1'!W:W,C104,'Planificación 2026-1'!G:G,"T2"))&gt;0,"P37"," ")</f>
        <v xml:space="preserve"> </v>
      </c>
      <c r="X104" s="78" t="str">
        <f>IF(SUM(COUNTIFS('Planificación 2026-1'!E:E,"PRINCIPAL",'Planificación 2026-1'!W:W,C104,'Planificación 2026-1'!G:G,"AE"))&gt;0,"P38"," ")</f>
        <v xml:space="preserve"> </v>
      </c>
      <c r="Y104" s="78" t="str">
        <f>IF(SUM(COUNTIFS('Planificación 2026-1'!E:E,"PRINCIPAL",'Planificación 2026-1'!W:W,C104,'Planificación 2026-1'!G:G,"T4"))&gt;0,"P55"," ")</f>
        <v xml:space="preserve"> </v>
      </c>
      <c r="Z104" s="78" t="str">
        <f>IF(SUM(COUNTIFS('Planificación 2026-1'!E:E,"FILIAL",'Planificación 2026-1'!W:W,C104,'Planificación 2026-1'!G:G,"AF"))&gt;0," P01"," ")</f>
        <v xml:space="preserve"> </v>
      </c>
      <c r="AA104" s="78" t="str">
        <f>IF(SUM(COUNTIFS('Planificación 2026-1'!E:E,"FILIAL",'Planificación 2026-1'!W:W,C104,'Planificación 2026-1'!G:G,"EN"))&gt;0,"P02"," ")</f>
        <v>P02</v>
      </c>
      <c r="AB104" s="78" t="str">
        <f>IF(SUM(COUNTIFS('Planificación 2026-1'!E:E,"FILIAL",'Planificación 2026-1'!W:W,C104,'Planificación 2026-1'!G:G,"IS"))&gt;0,"P03"," ")</f>
        <v xml:space="preserve"> </v>
      </c>
      <c r="AC104" s="78" t="str">
        <f>IF(SUM(COUNTIFS('Planificación 2026-1'!E:E,"FILIAL",'Planificación 2026-1'!W:W,C104,'Planificación 2026-1'!G:G,"PS"))&gt;0,"P04"," ")</f>
        <v>P04</v>
      </c>
      <c r="AD104" s="78"/>
      <c r="AE104" s="78" t="str">
        <f>IF(SUM(COUNTIFS('Planificación 2026-1'!E:E,"FILIAL",'Planificación 2026-1'!W:W,C104,'Planificación 2026-1'!G:G,"IN"))&gt;0,"P06"," ")</f>
        <v xml:space="preserve"> </v>
      </c>
      <c r="AF104" s="78" t="str">
        <f>IF(SUM(COUNTIFS('Planificación 2026-1'!E:E,"FILIAL",'Planificación 2026-1'!W:W,C104,'Planificación 2026-1'!G:G,"CA"))&gt;0,"P07"," ")</f>
        <v xml:space="preserve"> </v>
      </c>
      <c r="AG104" s="78" t="str">
        <f>IF(SUM(COUNTIFS('Planificación 2026-1'!E:E,"FILIAL",'Planificación 2026-1'!W:W,C104,'Planificación 2026-1'!G:G,"DE"))&gt;0,"P08"," ")</f>
        <v xml:space="preserve"> </v>
      </c>
      <c r="AH104" s="78" t="str">
        <f>IF(SUM(COUNTIFS('Planificación 2026-1'!E:E,"FILIAL",'Planificación 2026-1'!W:W,C104,'Planificación 2026-1'!G:G,"OB"))&gt;0,"P09"," ")</f>
        <v xml:space="preserve"> </v>
      </c>
      <c r="AI104" s="78" t="str">
        <f>IF(SUM(COUNTIFS('Planificación 2026-1'!E:E,"FILIAL",'Planificación 2026-1'!W:W,C104,'Planificación 2026-1'!G:G,"MH"))&gt;0,"P31"," ")</f>
        <v xml:space="preserve"> </v>
      </c>
      <c r="AJ104" s="78" t="str">
        <f>IF(SUM(COUNTIFS('Planificación 2026-1'!E:E,"FILIAL",'Planificación 2026-1'!W:W,C104,'Planificación 2026-1'!G:G,"IC"))&gt;0,"P32"," ")</f>
        <v xml:space="preserve"> </v>
      </c>
      <c r="AK104" s="78" t="str">
        <f>IF(SUM(COUNTIFS('Planificación 2026-1'!E:E,"FILIAL",'Planificación 2026-1'!W:W,C104,'Planificación 2026-1'!G:G,"AR"))&gt;0,"P34"," ")</f>
        <v xml:space="preserve"> </v>
      </c>
      <c r="AL104" s="78" t="str">
        <f>IF(SUM(COUNTIFS('Planificación 2026-1'!E:E,"FILIAL",'Planificación 2026-1'!W:W,C104,'Planificación 2026-1'!G:G,"T1"))&gt;0,"P35"," ")</f>
        <v xml:space="preserve"> </v>
      </c>
      <c r="AM104" s="78" t="str">
        <f>IF(SUM(COUNTIFS('Planificación 2026-1'!E:E,"FILIAL",'Planificación 2026-1'!W:W,C104,'Planificación 2026-1'!G:G,"T3"))&gt;0,"P36"," ")</f>
        <v xml:space="preserve"> </v>
      </c>
      <c r="AN104" s="78" t="str">
        <f>IF(SUM(COUNTIFS('Planificación 2026-1'!E:E,"FILIAL",'Planificación 2026-1'!W:W,C104,'Planificación 2026-1'!G:G,"T2"))&gt;0,"P37"," ")</f>
        <v xml:space="preserve"> </v>
      </c>
      <c r="AO104" s="78" t="str">
        <f>IF(SUM(COUNTIFS('Planificación 2026-1'!E:E,"FILIAL",'Planificación 2026-1'!W:W,C104,'Planificación 2026-1'!G:G,"AE"))&gt;0,"P38"," ")</f>
        <v xml:space="preserve"> </v>
      </c>
      <c r="AP104" s="78" t="str">
        <f>IF(SUM(COUNTIFS('Planificación 2026-1'!E:E,"FILIAL",'Planificación 2026-1'!W:W,C104,'Planificación 2026-1'!G:G,"T4"))&gt;0,"P55"," ")</f>
        <v xml:space="preserve"> </v>
      </c>
      <c r="AQ104" s="78" t="str">
        <f>IF(SUM(COUNTIFS('Planificación 2026-1'!E:E,"SUNAMPE",'Planificación 2026-1'!W:W,C104,'Planificación 2026-1'!G:G,"AF"))&gt;0," P01"," ")</f>
        <v xml:space="preserve"> </v>
      </c>
      <c r="AR104" s="78" t="str">
        <f>IF(SUM(COUNTIFS('Planificación 2026-1'!E:E,"SUNAMPE",'Planificación 2026-1'!W:W,C104,'Planificación 2026-1'!G:G,"EN"))&gt;0,"P02"," ")</f>
        <v xml:space="preserve"> </v>
      </c>
      <c r="AS104" s="78" t="str">
        <f>IF(SUM(COUNTIFS('Planificación 2026-1'!E:E,"SUNAMPE",'Planificación 2026-1'!W:W,C104,'Planificación 2026-1'!G:G,"IS"))&gt;0,"P03"," ")</f>
        <v xml:space="preserve"> </v>
      </c>
      <c r="AT104" s="78" t="str">
        <f>IF(SUM(COUNTIFS('Planificación 2026-1'!E:E,"SUNAMPE",'Planificación 2026-1'!W:W,C104,'Planificación 2026-1'!G:G,"PS"))&gt;0,"P04"," ")</f>
        <v xml:space="preserve"> </v>
      </c>
      <c r="AU104" s="78"/>
      <c r="AV104" s="78" t="str">
        <f>IF(SUM(COUNTIFS('Planificación 2026-1'!E:E,"SUNAMPE",'Planificación 2026-1'!W:W,C104,'Planificación 2026-1'!G:G,"IN"))&gt;0,"P06"," ")</f>
        <v xml:space="preserve"> </v>
      </c>
      <c r="AW104" s="78" t="str">
        <f>IF(SUM(COUNTIFS('Planificación 2026-1'!E:E,"SUNAMPE",'Planificación 2026-1'!W:W,C104,'Planificación 2026-1'!G:G,"CA"))&gt;0,"P07"," ")</f>
        <v xml:space="preserve"> </v>
      </c>
      <c r="AX104" s="78" t="str">
        <f>IF(SUM(COUNTIFS('Planificación 2026-1'!E:E,"SUNAMPE",'Planificación 2026-1'!W:W,C104,'Planificación 2026-1'!G:G,"DE"))&gt;0,"P08"," ")</f>
        <v xml:space="preserve"> </v>
      </c>
      <c r="AY104" s="78" t="str">
        <f>IF(SUM(COUNTIFS('Planificación 2026-1'!E:E,"SUNAMPE",'Planificación 2026-1'!W:W,C104,'Planificación 2026-1'!G:G,"OB"))&gt;0,"P09"," ")</f>
        <v xml:space="preserve"> </v>
      </c>
      <c r="AZ104" s="78" t="str">
        <f>IF(SUM(COUNTIFS('Planificación 2026-1'!E:E,"SUNAMPE",'Planificación 2026-1'!W:W,C104,'Planificación 2026-1'!G:G,"MH"))&gt;0,"P31"," ")</f>
        <v xml:space="preserve"> </v>
      </c>
      <c r="BA104" s="78" t="str">
        <f>IF(SUM(COUNTIFS('Planificación 2026-1'!E:E,"SUNAMPE",'Planificación 2026-1'!W:W,C104,'Planificación 2026-1'!G:G,"IC"))&gt;0,"P32"," ")</f>
        <v xml:space="preserve"> </v>
      </c>
      <c r="BB104" s="78" t="str">
        <f>IF(SUM(COUNTIFS('Planificación 2026-1'!E:E,"SUNAMPE",'Planificación 2026-1'!W:W,C104,'Planificación 2026-1'!G:G,"AR"))&gt;0,"P34"," ")</f>
        <v xml:space="preserve"> </v>
      </c>
      <c r="BC104" s="78" t="str">
        <f>IF(SUM(COUNTIFS('Planificación 2026-1'!E:E,"SUNAMPE",'Planificación 2026-1'!W:W,C104,'Planificación 2026-1'!G:G,"T1"))&gt;0,"P35"," ")</f>
        <v xml:space="preserve"> </v>
      </c>
      <c r="BD104" s="78" t="str">
        <f>IF(SUM(COUNTIFS('Planificación 2026-1'!E:E,"SUNAMPE",'Planificación 2026-1'!W:W,C104,'Planificación 2026-1'!G:G,"T3"))&gt;0,"P36"," ")</f>
        <v xml:space="preserve"> </v>
      </c>
      <c r="BE104" s="78" t="str">
        <f>IF(SUM(COUNTIFS('Planificación 2026-1'!E:E,"SUNAMPE",'Planificación 2026-1'!W:W,C104,'Planificación 2026-1'!G:G,"T2"))&gt;0,"P37"," ")</f>
        <v xml:space="preserve"> </v>
      </c>
      <c r="BF104" s="78" t="str">
        <f>IF(SUM(COUNTIFS('Planificación 2026-1'!E:E,"SUNAMPE",'Planificación 2026-1'!W:W,C104,'Planificación 2026-1'!G:G,"AE"))&gt;0,"P38"," ")</f>
        <v xml:space="preserve"> </v>
      </c>
      <c r="BG104" s="78" t="str">
        <f>IF(SUM(COUNTIFS('Planificación 2026-1'!E:E,"SUNAMPE",'Planificación 2026-1'!W:W,C104,'Planificación 2026-1'!G:G,"T4"))&gt;0,"P55"," ")</f>
        <v xml:space="preserve"> </v>
      </c>
      <c r="BH104" s="78" t="str">
        <f>IF(SUM(COUNTIFS('Planificación 2026-1'!E:E,"HUAURA",'Planificación 2026-1'!W:W,C104,'Planificación 2026-1'!G:G,"AF"))&gt;0," P01"," ")</f>
        <v xml:space="preserve"> </v>
      </c>
      <c r="BI104" s="78" t="str">
        <f>IF(SUM(COUNTIFS('Planificación 2026-1'!E:E,"HUAURA",'Planificación 2026-1'!W:W,C104,'Planificación 2026-1'!G:G,"EN"))&gt;0,"P02"," ")</f>
        <v xml:space="preserve"> </v>
      </c>
      <c r="BJ104" s="78" t="str">
        <f>IF(SUM(COUNTIFS('Planificación 2026-1'!E:E,"HUAURA",'Planificación 2026-1'!W:W,C104,'Planificación 2026-1'!G:G,"IS"))&gt;0,"P03"," ")</f>
        <v xml:space="preserve"> </v>
      </c>
      <c r="BK104" s="78" t="str">
        <f>IF(SUM(COUNTIFS('Planificación 2026-1'!E:E,"HUAURA",'Planificación 2026-1'!W:W,C104,'Planificación 2026-1'!G:G,"PS"))&gt;0,"P04"," ")</f>
        <v xml:space="preserve"> </v>
      </c>
      <c r="BL104" s="78"/>
      <c r="BM104" s="78" t="str">
        <f>IF(SUM(COUNTIFS('Planificación 2026-1'!E:E,"HUAURA",'Planificación 2026-1'!W:W,C104,'Planificación 2026-1'!G:G,"IN"))&gt;0,"P06"," ")</f>
        <v xml:space="preserve"> </v>
      </c>
      <c r="BN104" s="78" t="str">
        <f>IF(SUM(COUNTIFS('Planificación 2026-1'!E:E,"HUAURA",'Planificación 2026-1'!W:W,C104,'Planificación 2026-1'!G:G,"CA"))&gt;0,"P07"," ")</f>
        <v xml:space="preserve"> </v>
      </c>
      <c r="BO104" s="78" t="str">
        <f>IF(SUM(COUNTIFS('Planificación 2026-1'!E:E,"HUAURA",'Planificación 2026-1'!W:W,C104,'Planificación 2026-1'!G:G,"DE"))&gt;0,"P08"," ")</f>
        <v xml:space="preserve"> </v>
      </c>
      <c r="BP104" s="78" t="str">
        <f>IF(SUM(COUNTIFS('Planificación 2026-1'!E:E,"HUAURA",'Planificación 2026-1'!W:W,C104,'Planificación 2026-1'!G:G,"OB"))&gt;0,"P09"," ")</f>
        <v xml:space="preserve"> </v>
      </c>
      <c r="BQ104" s="78" t="str">
        <f>IF(SUM(COUNTIFS('Planificación 2026-1'!E:E,"HUAURA",'Planificación 2026-1'!W:W,C104,'Planificación 2026-1'!G:G,"MH"))&gt;0,"P31"," ")</f>
        <v xml:space="preserve"> </v>
      </c>
      <c r="BR104" s="78" t="str">
        <f>IF(SUM(COUNTIFS('Planificación 2026-1'!E:E,"HUAURA",'Planificación 2026-1'!W:W,C104,'Planificación 2026-1'!G:G,"IC"))&gt;0,"P32"," ")</f>
        <v xml:space="preserve"> </v>
      </c>
      <c r="BS104" s="78" t="str">
        <f>IF(SUM(COUNTIFS('Planificación 2026-1'!E:E,"HUAURA",'Planificación 2026-1'!W:W,C104,'Planificación 2026-1'!G:G,"AR"))&gt;0,"P34"," ")</f>
        <v xml:space="preserve"> </v>
      </c>
      <c r="BT104" s="78" t="str">
        <f>IF(SUM(COUNTIFS('Planificación 2026-1'!E:E,"HUAURA",'Planificación 2026-1'!W:W,C104,'Planificación 2026-1'!G:G,"T1"))&gt;0,"P35"," ")</f>
        <v xml:space="preserve"> </v>
      </c>
      <c r="BU104" s="78" t="str">
        <f>IF(SUM(COUNTIFS('Planificación 2026-1'!E:E,"HUAURA",'Planificación 2026-1'!W:W,C104,'Planificación 2026-1'!G:G,"T3"))&gt;0,"P36"," ")</f>
        <v xml:space="preserve"> </v>
      </c>
      <c r="BV104" s="78" t="str">
        <f>IF(SUM(COUNTIFS('Planificación 2026-1'!E:E,"HUAURA",'Planificación 2026-1'!W:W,C104,'Planificación 2026-1'!G:G,"T2"))&gt;0,"P37"," ")</f>
        <v xml:space="preserve"> </v>
      </c>
      <c r="BW104" s="78" t="str">
        <f>IF(SUM(COUNTIFS('Planificación 2026-1'!E:E,"HUAURA",'Planificación 2026-1'!W:W,C104,'Planificación 2026-1'!G:G,"AE"))&gt;0,"P38"," ")</f>
        <v xml:space="preserve"> </v>
      </c>
      <c r="BX104" s="78" t="str">
        <f>IF(SUM(COUNTIFS('Planificación 2026-1'!E:E,"HUAURA",'Planificación 2026-1'!W:W,C104,'Planificación 2026-1'!G:G,"T4"))&gt;0,"P55"," ")</f>
        <v xml:space="preserve"> </v>
      </c>
      <c r="BY104" s="79">
        <f>SUMIFS('Planificación 2026-1'!R:R,'Planificación 2026-1'!W:W,C104,'Planificación 2026-1'!G:G,"AF",'Planificación 2026-1'!H:H,"&gt;2")</f>
        <v>0</v>
      </c>
      <c r="BZ104" s="79">
        <f>SUMIFS('Planificación 2026-1'!R:R,'Planificación 2026-1'!W:W,C104,'Planificación 2026-1'!G:G,"EN",'Planificación 2026-1'!H:H,"&gt;2")</f>
        <v>0</v>
      </c>
      <c r="CA104" s="79">
        <f>SUMIFS('Planificación 2026-1'!R:R,'Planificación 2026-1'!W:W,C104,'Planificación 2026-1'!G:G,"IS",'Planificación 2026-1'!H:H,"&gt;2")</f>
        <v>0</v>
      </c>
      <c r="CB104" s="79">
        <f>SUMIFS('Planificación 2026-1'!R:R,'Planificación 2026-1'!W:W,C104,'Planificación 2026-1'!G:G,"PS",'Planificación 2026-1'!H:H,"&gt;2")</f>
        <v>0</v>
      </c>
      <c r="CC104" s="79">
        <f>SUMIFS('Planificación 2026-1'!R:R,'Planificación 2026-1'!W:W,C104,'Planificación 2026-1'!G:G,"IN",'Planificación 2026-1'!H:H,"&gt;2")</f>
        <v>0</v>
      </c>
      <c r="CD104" s="79">
        <f>SUMIFS('Planificación 2026-1'!R:R,'Planificación 2026-1'!W:W,C104,'Planificación 2026-1'!G:G,"CA",'Planificación 2026-1'!H:H,"&gt;2")</f>
        <v>0</v>
      </c>
      <c r="CE104" s="79">
        <f>SUMIFS('Planificación 2026-1'!R:R,'Planificación 2026-1'!W:W,C104,'Planificación 2026-1'!G:G,"DE",'Planificación 2026-1'!H:H,"&gt;2")</f>
        <v>0</v>
      </c>
      <c r="CF104" s="79">
        <f>SUMIFS('Planificación 2026-1'!R:R,'Planificación 2026-1'!W:W,C104,'Planificación 2026-1'!G:G,"OB",'Planificación 2026-1'!H:H,"&gt;2")</f>
        <v>0</v>
      </c>
      <c r="CG104" s="79">
        <f>SUMIFS('Planificación 2026-1'!R:R,'Planificación 2026-1'!W:W,C104,'Planificación 2026-1'!G:G,"MH",'Planificación 2026-1'!H:H,"&gt;2")</f>
        <v>0</v>
      </c>
      <c r="CH104" s="79">
        <f>SUMIFS('Planificación 2026-1'!R:R,'Planificación 2026-1'!W:W,C104,'Planificación 2026-1'!G:G,"IC",'Planificación 2026-1'!H:H,"&gt;2")</f>
        <v>0</v>
      </c>
      <c r="CI104" s="79">
        <f>SUMIFS('Planificación 2026-1'!R:R,'Planificación 2026-1'!W:W,C104,'Planificación 2026-1'!G:G,"AR",'Planificación 2026-1'!H:H,"&gt;2")</f>
        <v>0</v>
      </c>
      <c r="CJ104" s="79">
        <f>SUMIFS('Planificación 2026-1'!R:R,'Planificación 2026-1'!W:W,C104,'Planificación 2026-1'!G:G,"T1",'Planificación 2026-1'!H:H,"&gt;2")</f>
        <v>0</v>
      </c>
      <c r="CK104" s="79">
        <f>SUMIFS('Planificación 2026-1'!R:R,'Planificación 2026-1'!W:W,C104,'Planificación 2026-1'!G:G,"T3",'Planificación 2026-1'!H:H,"&gt;2")</f>
        <v>0</v>
      </c>
      <c r="CL104" s="79">
        <f>SUMIFS('Planificación 2026-1'!R:R,'Planificación 2026-1'!W:W,C104,'Planificación 2026-1'!G:G,"T2",'Planificación 2026-1'!H:H,"&gt;2")</f>
        <v>0</v>
      </c>
      <c r="CM104" s="79">
        <f>SUMIFS('Planificación 2026-1'!R:R,'Planificación 2026-1'!W:W,C104,'Planificación 2026-1'!G:G,"AE",'Planificación 2026-1'!H:H,"&gt;2")</f>
        <v>0</v>
      </c>
      <c r="CN104" s="79">
        <f>SUMIFS('Planificación 2026-1'!R:R,'Planificación 2026-1'!W:W,C104,'Planificación 2026-1'!G:G,"T4",'Planificación 2026-1'!H:H,"&gt;2")</f>
        <v>0</v>
      </c>
      <c r="CO104" s="79">
        <f>SUMIFS('Planificación 2026-1'!R:R,'Planificación 2026-1'!W:W,C104,'Planificación 2026-1'!G:G,"AF",'Planificación 2026-1'!H:H,"&lt;3")</f>
        <v>0</v>
      </c>
      <c r="CP104" s="79">
        <f>SUMIFS('Planificación 2026-1'!R:R,'Planificación 2026-1'!W:W,C104,'Planificación 2026-1'!G:G,"EN",'Planificación 2026-1'!H:H,"&lt;3")</f>
        <v>11</v>
      </c>
      <c r="CQ104" s="79">
        <f>SUMIFS('Planificación 2026-1'!R:R,'Planificación 2026-1'!W:W,C104,'Planificación 2026-1'!G:G,"IS",'Planificación 2026-1'!H:H,"&lt;3")</f>
        <v>0</v>
      </c>
      <c r="CR104" s="79">
        <f>SUMIFS('Planificación 2026-1'!R:R,'Planificación 2026-1'!W:W,C104,'Planificación 2026-1'!G:G,"PS",'Planificación 2026-1'!H:H,"&lt;3")</f>
        <v>6</v>
      </c>
      <c r="CS104" s="79">
        <f>SUMIFS('Planificación 2026-1'!R:R,'Planificación 2026-1'!W:W,C104,'Planificación 2026-1'!G:G,"IN",'Planificación 2026-1'!H:H,"&lt;3")</f>
        <v>0</v>
      </c>
      <c r="CT104" s="79">
        <f>SUMIFS('Planificación 2026-1'!R:R,'Planificación 2026-1'!W:W,C104,'Planificación 2026-1'!G:G,"CA",'Planificación 2026-1'!H:H,"&lt;3")</f>
        <v>0</v>
      </c>
      <c r="CU104" s="79">
        <f>SUMIFS('Planificación 2026-1'!R:R,'Planificación 2026-1'!W:W,C104,'Planificación 2026-1'!G:G,"DE",'Planificación 2026-1'!H:H,"&lt;3")</f>
        <v>0</v>
      </c>
      <c r="CV104" s="79">
        <f>SUMIFS('Planificación 2026-1'!R:R,'Planificación 2026-1'!W:W,C104,'Planificación 2026-1'!G:G,"OB",'Planificación 2026-1'!H:H,"&lt;3")</f>
        <v>0</v>
      </c>
      <c r="CW104" s="79">
        <f>SUMIFS('Planificación 2026-1'!R:R,'Planificación 2026-1'!W:W,C104,'Planificación 2026-1'!G:G,"MH",'Planificación 2026-1'!H:H,"&lt;3")</f>
        <v>0</v>
      </c>
      <c r="CX104" s="79">
        <f>SUMIFS('Planificación 2026-1'!R:R,'Planificación 2026-1'!W:W,C104,'Planificación 2026-1'!G:G,"IC",'Planificación 2026-1'!H:H,"&lt;3")</f>
        <v>0</v>
      </c>
      <c r="CY104" s="79">
        <f>SUMIFS('Planificación 2026-1'!R:R,'Planificación 2026-1'!W:W,C104,'Planificación 2026-1'!G:G,"AR",'Planificación 2026-1'!H:H,"&lt;3")</f>
        <v>0</v>
      </c>
      <c r="CZ104" s="79">
        <f>SUMIFS('Planificación 2026-1'!R:R,'Planificación 2026-1'!W:W,C104,'Planificación 2026-1'!G:G,"T1",'Planificación 2026-1'!H:H,"&lt;3")</f>
        <v>0</v>
      </c>
      <c r="DA104" s="79">
        <f>SUMIFS('Planificación 2026-1'!R:R,'Planificación 2026-1'!W:W,C104,'Planificación 2026-1'!G:G,"T3",'Planificación 2026-1'!H:H,"&lt;3")</f>
        <v>0</v>
      </c>
      <c r="DB104" s="79">
        <f>SUMIFS('Planificación 2026-1'!R:R,'Planificación 2026-1'!W:W,C104,'Planificación 2026-1'!G:G,"T2",'Planificación 2026-1'!H:H,"&lt;3")</f>
        <v>0</v>
      </c>
      <c r="DC104" s="79">
        <f>SUMIFS('Planificación 2026-1'!R:R,'Planificación 2026-1'!W:W,C104,'Planificación 2026-1'!G:G,"AE",'Planificación 2026-1'!H:H,"&lt;3")</f>
        <v>0</v>
      </c>
      <c r="DD104" s="79">
        <f>SUMIFS('Planificación 2026-1'!R:R,'Planificación 2026-1'!W:W,C104,'Planificación 2026-1'!G:G,"T4",'Planificación 2026-1'!H:H,"&lt;3")</f>
        <v>0</v>
      </c>
      <c r="DE104" s="78" t="str">
        <f t="shared" si="18"/>
        <v/>
      </c>
      <c r="DF104" s="30">
        <f>IF(C104="","",SUMIFS('Planificación 2026-1'!R:R,'Planificación 2026-1'!W:W,C104,'Planificación 2026-1'!E:E,"PRINCIPAL",'Planificación 2026-1'!X:X,"VIRTUAL"))</f>
        <v>0</v>
      </c>
      <c r="DG104" s="30">
        <f>IF(C104="","",SUMIFS('Planificación 2026-1'!R:R,'Planificación 2026-1'!W:W,C104,'Planificación 2026-1'!E:E,"PRINCIPAL",'Planificación 2026-1'!X:X,"PRESENCIAL"))</f>
        <v>0</v>
      </c>
      <c r="DH104" s="30">
        <f>IF(C104="","",SUMIFS('Planificación 2026-1'!R:R,'Planificación 2026-1'!W:W,C104,'Planificación 2026-1'!E:E,"PRINCIPAL",'Planificación 2026-1'!X:X,"HIBRIDO PRESENCIAL"))</f>
        <v>0</v>
      </c>
      <c r="DI104" s="78" t="str">
        <f t="shared" si="19"/>
        <v>P02 P04</v>
      </c>
      <c r="DJ104" s="78">
        <f>IF(C104="","",SUMIFS('Planificación 2026-1'!R:R,'Planificación 2026-1'!W:W,C104,'Planificación 2026-1'!E:E,"FILIAL",'Planificación 2026-1'!X:X,"VIRTUAL"))</f>
        <v>0</v>
      </c>
      <c r="DK104" s="80">
        <f>IF(C104="","",SUMIFS('Planificación 2026-1'!R:R,'Planificación 2026-1'!W:W,C104,'Planificación 2026-1'!E:E,"FILIAL",'Planificación 2026-1'!X:X,"PRESENCIAL"))</f>
        <v>17</v>
      </c>
      <c r="DL104" s="42">
        <f>IF(C104="","",SUMIFS('Planificación 2026-1'!R:R,'Planificación 2026-1'!W:W,C104,'Planificación 2026-1'!E:E,"FILIAL",'Planificación 2026-1'!X:X,"HIBRIDO PRESENCIAL"))</f>
        <v>0</v>
      </c>
      <c r="DM104" s="81" t="str">
        <f t="shared" si="20"/>
        <v/>
      </c>
      <c r="DN104" s="78">
        <f>IF(C104="","",SUMIFS('Planificación 2026-1'!R:R,'Planificación 2026-1'!W:W,C104,'Planificación 2026-1'!E:E,"SUNAMPE",'Planificación 2026-1'!X:X,"VIRTUAL"))</f>
        <v>0</v>
      </c>
      <c r="DO104" s="42">
        <f>IF(C104="","",SUMIFS('Planificación 2026-1'!R:R,'Planificación 2026-1'!W:W,C104,'Planificación 2026-1'!E:E,"SUNAMPE",'Planificación 2026-1'!X:X,"PRESENCIAL"))</f>
        <v>0</v>
      </c>
      <c r="DP104" s="81" t="str">
        <f t="shared" si="21"/>
        <v/>
      </c>
      <c r="DQ104" s="78">
        <f>IF(C104="","",SUMIFS('Planificación 2026-1'!R:R,'Planificación 2026-1'!W:W,C104,'Planificación 2026-1'!E:E,"HUAURA",'Planificación 2026-1'!X:X,"VIRTUAL"))</f>
        <v>0</v>
      </c>
      <c r="DR104" s="42">
        <f>IF(C104="","",SUMIFS('Planificación 2026-1'!R:R,'Planificación 2026-1'!W:W,C104,'Planificación 2026-1'!E:E,"HUAURA",'Planificación 2026-1'!X:X,"PRESENCIAL"))</f>
        <v>0</v>
      </c>
      <c r="DS104" s="48">
        <f>SUMIFS('Planificación 2026-1'!R:R,'Planificación 2026-1'!W:W,C104,'Planificación 2026-1'!E:E,"PRINCIPAL",'Planificación 2026-1'!X:X,"VIRTUAL",'Planificación 2026-1'!H:H,"&gt;2")</f>
        <v>0</v>
      </c>
      <c r="DT104" s="48">
        <f>SUMIFS('Planificación 2026-1'!R:R,'Planificación 2026-1'!W:W,C104,'Planificación 2026-1'!E:E,"PRINCIPAL",'Planificación 2026-1'!X:X,"&lt;&gt;VIRTUAL",'Planificación 2026-1'!H:H,"&gt;2")</f>
        <v>0</v>
      </c>
      <c r="DU104" s="48">
        <f>SUMIFS('Planificación 2026-1'!R:R,'Planificación 2026-1'!W:W,C104,'Planificación 2026-1'!E:E,"SUNAMPE",'Planificación 2026-1'!X:X,"VIRTUAL",'Planificación 2026-1'!H:H,"&gt;2")</f>
        <v>0</v>
      </c>
      <c r="DV104" s="48">
        <f>SUMIFS('Planificación 2026-1'!R:R,'Planificación 2026-1'!W:W,C104,'Planificación 2026-1'!E:E,"SUNAMPE",'Planificación 2026-1'!X:X,"&lt;&gt;VIRTUAL",'Planificación 2026-1'!H:H,"&gt;2")</f>
        <v>0</v>
      </c>
      <c r="DW104" s="48">
        <f>SUMIFS('Planificación 2026-1'!R:R,'Planificación 2026-1'!W:W,C104,'Planificación 2026-1'!E:E,"FILIAL",'Planificación 2026-1'!X:X,"VIRTUAL",'Planificación 2026-1'!H:H,"&gt;2")</f>
        <v>0</v>
      </c>
      <c r="DX104" s="48">
        <f>SUMIFS('Planificación 2026-1'!R:R,'Planificación 2026-1'!W:W,C104,'Planificación 2026-1'!E:E,"FILIAL",'Planificación 2026-1'!X:X,"&lt;&gt;VIRTUAL",'Planificación 2026-1'!H:H,"&gt;2")</f>
        <v>0</v>
      </c>
      <c r="DY104" s="48">
        <f>SUMIFS('Planificación 2026-1'!R:R,'Planificación 2026-1'!W:W,C104,'Planificación 2026-1'!E:E,"PORUMA",'Planificación 2026-1'!X:X,"VIRTUAL",'Planificación 2026-1'!H:H,"&gt;2")</f>
        <v>0</v>
      </c>
      <c r="DZ104" s="48">
        <f>SUMIFS('Planificación 2026-1'!R:R,'Planificación 2026-1'!W:W,C104,'Planificación 2026-1'!E:E,"PORUMA",'Planificación 2026-1'!X:X,"&lt;&gt;VIRTUAL",'Planificación 2026-1'!H:H,"&gt;2")</f>
        <v>0</v>
      </c>
      <c r="EA104" s="48">
        <f>SUMIFS('Planificación 2026-1'!R:R,'Planificación 2026-1'!W:W,C104,'Planificación 2026-1'!E:E,"HUAURA",'Planificación 2026-1'!X:X,"VIRTUAL",'Planificación 2026-1'!H:H,"&gt;2")</f>
        <v>0</v>
      </c>
      <c r="EB104" s="48">
        <f>SUMIFS('Planificación 2026-1'!R:R,'Planificación 2026-1'!W:W,C104,'Planificación 2026-1'!E:E,"HUAURA",'Planificación 2026-1'!X:X,"&lt;&gt;VIRTUAL",'Planificación 2026-1'!H:H,"&gt;2")</f>
        <v>0</v>
      </c>
      <c r="EC104" s="48">
        <f>SUMIFS('Planificación 2026-1'!R:R,'Planificación 2026-1'!W:W,C104,'Planificación 2026-1'!E:E,"PRINCIPAL",'Planificación 2026-1'!X:X,"VIRTUAL",'Planificación 2026-1'!H:H,"&lt;3")</f>
        <v>0</v>
      </c>
      <c r="ED104" s="48">
        <f>SUMIFS('Planificación 2026-1'!R:R,'Planificación 2026-1'!W:W,C104,'Planificación 2026-1'!E:E,"PRINCIPAL",'Planificación 2026-1'!X:X,"&lt;&gt;VIRTUAL",'Planificación 2026-1'!H:H,"&lt;3")</f>
        <v>0</v>
      </c>
      <c r="EE104" s="48">
        <f>SUMIFS('Planificación 2026-1'!R:R,'Planificación 2026-1'!W:W,C104,'Planificación 2026-1'!E:E,"SUNAMPE",'Planificación 2026-1'!X:X,"VIRTUAL",'Planificación 2026-1'!H:H,"&lt;3")</f>
        <v>0</v>
      </c>
      <c r="EF104" s="48">
        <f>SUMIFS('Planificación 2026-1'!R:R,'Planificación 2026-1'!W:W,C104,'Planificación 2026-1'!E:E,"SUNAMPE",'Planificación 2026-1'!X:X,"&lt;&gt;VIRTUAL",'Planificación 2026-1'!H:H,"&lt;3")</f>
        <v>0</v>
      </c>
      <c r="EG104" s="48">
        <f>SUMIFS('Planificación 2026-1'!R:R,'Planificación 2026-1'!W:W,C104,'Planificación 2026-1'!E:E,"FILIAL",'Planificación 2026-1'!X:X,"VIRTUAL",'Planificación 2026-1'!H:H,"&lt;3")</f>
        <v>0</v>
      </c>
      <c r="EH104" s="48">
        <f>SUMIFS('Planificación 2026-1'!R:R,'Planificación 2026-1'!W:W,C104,'Planificación 2026-1'!E:E,"FILIAL",'Planificación 2026-1'!X:X,"&lt;&gt;VIRTUAL",'Planificación 2026-1'!H:H,"&lt;3")</f>
        <v>17</v>
      </c>
      <c r="EI104" s="48">
        <f>SUMIFS('Planificación 2026-1'!R:R,'Planificación 2026-1'!W:W,C104,'Planificación 2026-1'!E:E,"PORUMA",'Planificación 2026-1'!X:X,"VIRTUAL",'Planificación 2026-1'!H:H,"&lt;3")</f>
        <v>0</v>
      </c>
      <c r="EJ104" s="48">
        <f>SUMIFS('Planificación 2026-1'!R:R,'Planificación 2026-1'!W:W,C104,'Planificación 2026-1'!E:E,"PORUMA",'Planificación 2026-1'!X:X,"&lt;&gt;VIRTUAL",'Planificación 2026-1'!H:H,"&lt;3")</f>
        <v>0</v>
      </c>
      <c r="EK104" s="48">
        <f>SUMIFS('Planificación 2026-1'!R:R,'Planificación 2026-1'!W:W,C104,'Planificación 2026-1'!E:E,"HUAURA",'Planificación 2026-1'!X:X,"VIRTUAL",'Planificación 2026-1'!H:H,"&lt;3")</f>
        <v>0</v>
      </c>
      <c r="EL104" s="48">
        <f>SUMIFS('Planificación 2026-1'!R:R,'Planificación 2026-1'!W:W,C104,'Planificación 2026-1'!E:E,"HUAURA",'Planificación 2026-1'!X:X,"&lt;&gt;VIRTUAL",'Planificación 2026-1'!H:H,"&lt;3")</f>
        <v>0</v>
      </c>
      <c r="EM104" s="48">
        <f t="shared" si="22"/>
        <v>17</v>
      </c>
      <c r="EN104" s="48">
        <f t="shared" si="23"/>
        <v>0</v>
      </c>
      <c r="EO104" s="48">
        <f t="shared" si="24"/>
        <v>0</v>
      </c>
      <c r="EP104" s="48">
        <f t="shared" si="25"/>
        <v>0</v>
      </c>
      <c r="EQ104" s="48">
        <f t="shared" si="26"/>
        <v>0</v>
      </c>
      <c r="ER104" s="48"/>
      <c r="ES104" s="48">
        <f t="shared" si="27"/>
        <v>0</v>
      </c>
      <c r="ET104" s="48">
        <f t="shared" si="28"/>
        <v>17</v>
      </c>
      <c r="EU104" s="48" t="b">
        <f t="shared" si="29"/>
        <v>1</v>
      </c>
      <c r="EV104" s="48" t="str">
        <f t="shared" si="30"/>
        <v/>
      </c>
      <c r="EW104" s="48" t="str">
        <f t="shared" si="31"/>
        <v>PRESENCIAL</v>
      </c>
    </row>
    <row r="105" spans="1:153" x14ac:dyDescent="0.3">
      <c r="A105" s="53"/>
      <c r="B105" s="383">
        <v>102</v>
      </c>
      <c r="C105" s="107" t="s">
        <v>115</v>
      </c>
      <c r="D105" s="82">
        <f>SUMIF('Planificación 2026-1'!W:W,C105,'Planificación 2026-1'!R:R)</f>
        <v>31</v>
      </c>
      <c r="E105" s="384" t="s">
        <v>341</v>
      </c>
      <c r="F105" s="107" t="s">
        <v>430</v>
      </c>
      <c r="G105" s="107" t="s">
        <v>276</v>
      </c>
      <c r="H105" s="107" t="s">
        <v>432</v>
      </c>
      <c r="I105" s="77" t="str">
        <f>IF(SUM(COUNTIFS('Planificación 2026-1'!E:E,"PRINCIPAL",'Planificación 2026-1'!W:W,C105,'Planificación 2026-1'!G:G,"AF"))&gt;0,"P01"," ")</f>
        <v xml:space="preserve"> </v>
      </c>
      <c r="J105" s="78" t="str">
        <f>IF(SUM(COUNTIFS('Planificación 2026-1'!E:E,"PRINCIPAL",'Planificación 2026-1'!W:W,C105,'Planificación 2026-1'!G:G,"EN"))&gt;0,"P02"," ")</f>
        <v xml:space="preserve"> </v>
      </c>
      <c r="K105" s="78" t="str">
        <f>IF(SUM(COUNTIFS('Planificación 2026-1'!E:E,"PRINCIPAL",'Planificación 2026-1'!W:W,C105,'Planificación 2026-1'!G:G,"IS"))&gt;0,"P03"," ")</f>
        <v xml:space="preserve"> </v>
      </c>
      <c r="L105" s="78" t="str">
        <f>IF(SUM(COUNTIFS('Planificación 2026-1'!E:E,"PRINCIPAL",'Planificación 2026-1'!W:W,C105,'Planificación 2026-1'!G:G,"PS"))&gt;0,"P04"," ")</f>
        <v xml:space="preserve"> </v>
      </c>
      <c r="M105" s="78"/>
      <c r="N105" s="78" t="str">
        <f>IF(SUM(COUNTIFS('Planificación 2026-1'!E:E,"PRINCIPAL",'Planificación 2026-1'!W:W,C105,'Planificación 2026-1'!G:G,"IN"))&gt;0,"P06"," ")</f>
        <v xml:space="preserve"> </v>
      </c>
      <c r="O105" s="78" t="str">
        <f>IF(SUM(COUNTIFS('Planificación 2026-1'!E:E,"PRINCIPAL",'Planificación 2026-1'!W:W,C105,'Planificación 2026-1'!G:G,"CA"))&gt;0,"P07"," ")</f>
        <v xml:space="preserve"> </v>
      </c>
      <c r="P105" s="78" t="str">
        <f>IF(SUM(COUNTIFS('Planificación 2026-1'!E:E,"PRINCIPAL",'Planificación 2026-1'!W:W,C105,'Planificación 2026-1'!G:G,"DE"))&gt;0,"P08"," ")</f>
        <v xml:space="preserve"> </v>
      </c>
      <c r="Q105" s="78" t="str">
        <f>IF(SUM(COUNTIFS('Planificación 2026-1'!E:E,"PRINCIPAL",'Planificación 2026-1'!W:W,C105,'Planificación 2026-1'!G:G,"OB"))&gt;0,"P09"," ")</f>
        <v xml:space="preserve"> </v>
      </c>
      <c r="R105" s="78" t="str">
        <f>IF(SUM(COUNTIFS('Planificación 2026-1'!E:E,"PRINCIPAL",'Planificación 2026-1'!W:W,C105,'Planificación 2026-1'!G:G,"MH"))&gt;0,"P31"," ")</f>
        <v xml:space="preserve"> </v>
      </c>
      <c r="S105" s="78" t="str">
        <f>IF(SUM(COUNTIFS('Planificación 2026-1'!E:E,"PRINCIPAL",'Planificación 2026-1'!W:W,C105,'Planificación 2026-1'!G:G,"IC"))&gt;0,"P32"," ")</f>
        <v xml:space="preserve"> </v>
      </c>
      <c r="T105" s="78" t="str">
        <f>IF(SUM(COUNTIFS('Planificación 2026-1'!E:E,"PRINCIPAL",'Planificación 2026-1'!W:W,C105,'Planificación 2026-1'!G:G,"AR"))&gt;0,"P34"," ")</f>
        <v xml:space="preserve"> </v>
      </c>
      <c r="U105" s="78" t="str">
        <f>IF(SUM(COUNTIFS('Planificación 2026-1'!E:E,"PRINCIPAL",'Planificación 2026-1'!W:W,C105,'Planificación 2026-1'!G:G,"T1"))&gt;0,"P35"," ")</f>
        <v xml:space="preserve"> </v>
      </c>
      <c r="V105" s="78" t="str">
        <f>IF(SUM(COUNTIFS('Planificación 2026-1'!E:E,"PRINCIPAL",'Planificación 2026-1'!W:W,C105,'Planificación 2026-1'!G:G,"T3"))&gt;0,"P36"," ")</f>
        <v xml:space="preserve"> </v>
      </c>
      <c r="W105" s="78" t="str">
        <f>IF(SUM(COUNTIFS('Planificación 2026-1'!E:E,"PRINCIPAL",'Planificación 2026-1'!W:W,C105,'Planificación 2026-1'!G:G,"T2"))&gt;0,"P37"," ")</f>
        <v xml:space="preserve"> </v>
      </c>
      <c r="X105" s="78" t="str">
        <f>IF(SUM(COUNTIFS('Planificación 2026-1'!E:E,"PRINCIPAL",'Planificación 2026-1'!W:W,C105,'Planificación 2026-1'!G:G,"AE"))&gt;0,"P38"," ")</f>
        <v xml:space="preserve"> </v>
      </c>
      <c r="Y105" s="78" t="str">
        <f>IF(SUM(COUNTIFS('Planificación 2026-1'!E:E,"PRINCIPAL",'Planificación 2026-1'!W:W,C105,'Planificación 2026-1'!G:G,"T4"))&gt;0,"P55"," ")</f>
        <v xml:space="preserve"> </v>
      </c>
      <c r="Z105" s="78" t="str">
        <f>IF(SUM(COUNTIFS('Planificación 2026-1'!E:E,"FILIAL",'Planificación 2026-1'!W:W,C105,'Planificación 2026-1'!G:G,"AF"))&gt;0," P01"," ")</f>
        <v xml:space="preserve"> </v>
      </c>
      <c r="AA105" s="78" t="str">
        <f>IF(SUM(COUNTIFS('Planificación 2026-1'!E:E,"FILIAL",'Planificación 2026-1'!W:W,C105,'Planificación 2026-1'!G:G,"EN"))&gt;0,"P02"," ")</f>
        <v>P02</v>
      </c>
      <c r="AB105" s="78" t="str">
        <f>IF(SUM(COUNTIFS('Planificación 2026-1'!E:E,"FILIAL",'Planificación 2026-1'!W:W,C105,'Planificación 2026-1'!G:G,"IS"))&gt;0,"P03"," ")</f>
        <v xml:space="preserve"> </v>
      </c>
      <c r="AC105" s="78" t="str">
        <f>IF(SUM(COUNTIFS('Planificación 2026-1'!E:E,"FILIAL",'Planificación 2026-1'!W:W,C105,'Planificación 2026-1'!G:G,"PS"))&gt;0,"P04"," ")</f>
        <v xml:space="preserve"> </v>
      </c>
      <c r="AD105" s="78"/>
      <c r="AE105" s="78" t="str">
        <f>IF(SUM(COUNTIFS('Planificación 2026-1'!E:E,"FILIAL",'Planificación 2026-1'!W:W,C105,'Planificación 2026-1'!G:G,"IN"))&gt;0,"P06"," ")</f>
        <v xml:space="preserve"> </v>
      </c>
      <c r="AF105" s="78" t="str">
        <f>IF(SUM(COUNTIFS('Planificación 2026-1'!E:E,"FILIAL",'Planificación 2026-1'!W:W,C105,'Planificación 2026-1'!G:G,"CA"))&gt;0,"P07"," ")</f>
        <v xml:space="preserve"> </v>
      </c>
      <c r="AG105" s="78" t="str">
        <f>IF(SUM(COUNTIFS('Planificación 2026-1'!E:E,"FILIAL",'Planificación 2026-1'!W:W,C105,'Planificación 2026-1'!G:G,"DE"))&gt;0,"P08"," ")</f>
        <v xml:space="preserve"> </v>
      </c>
      <c r="AH105" s="78" t="str">
        <f>IF(SUM(COUNTIFS('Planificación 2026-1'!E:E,"FILIAL",'Planificación 2026-1'!W:W,C105,'Planificación 2026-1'!G:G,"OB"))&gt;0,"P09"," ")</f>
        <v xml:space="preserve"> </v>
      </c>
      <c r="AI105" s="78" t="str">
        <f>IF(SUM(COUNTIFS('Planificación 2026-1'!E:E,"FILIAL",'Planificación 2026-1'!W:W,C105,'Planificación 2026-1'!G:G,"MH"))&gt;0,"P31"," ")</f>
        <v xml:space="preserve"> </v>
      </c>
      <c r="AJ105" s="78" t="str">
        <f>IF(SUM(COUNTIFS('Planificación 2026-1'!E:E,"FILIAL",'Planificación 2026-1'!W:W,C105,'Planificación 2026-1'!G:G,"IC"))&gt;0,"P32"," ")</f>
        <v xml:space="preserve"> </v>
      </c>
      <c r="AK105" s="78" t="str">
        <f>IF(SUM(COUNTIFS('Planificación 2026-1'!E:E,"FILIAL",'Planificación 2026-1'!W:W,C105,'Planificación 2026-1'!G:G,"AR"))&gt;0,"P34"," ")</f>
        <v xml:space="preserve"> </v>
      </c>
      <c r="AL105" s="78" t="str">
        <f>IF(SUM(COUNTIFS('Planificación 2026-1'!E:E,"FILIAL",'Planificación 2026-1'!W:W,C105,'Planificación 2026-1'!G:G,"T1"))&gt;0,"P35"," ")</f>
        <v xml:space="preserve"> </v>
      </c>
      <c r="AM105" s="78" t="str">
        <f>IF(SUM(COUNTIFS('Planificación 2026-1'!E:E,"FILIAL",'Planificación 2026-1'!W:W,C105,'Planificación 2026-1'!G:G,"T3"))&gt;0,"P36"," ")</f>
        <v xml:space="preserve"> </v>
      </c>
      <c r="AN105" s="78" t="str">
        <f>IF(SUM(COUNTIFS('Planificación 2026-1'!E:E,"FILIAL",'Planificación 2026-1'!W:W,C105,'Planificación 2026-1'!G:G,"T2"))&gt;0,"P37"," ")</f>
        <v xml:space="preserve"> </v>
      </c>
      <c r="AO105" s="78" t="str">
        <f>IF(SUM(COUNTIFS('Planificación 2026-1'!E:E,"FILIAL",'Planificación 2026-1'!W:W,C105,'Planificación 2026-1'!G:G,"AE"))&gt;0,"P38"," ")</f>
        <v xml:space="preserve"> </v>
      </c>
      <c r="AP105" s="78" t="str">
        <f>IF(SUM(COUNTIFS('Planificación 2026-1'!E:E,"FILIAL",'Planificación 2026-1'!W:W,C105,'Planificación 2026-1'!G:G,"T4"))&gt;0,"P55"," ")</f>
        <v xml:space="preserve"> </v>
      </c>
      <c r="AQ105" s="78" t="str">
        <f>IF(SUM(COUNTIFS('Planificación 2026-1'!E:E,"SUNAMPE",'Planificación 2026-1'!W:W,C105,'Planificación 2026-1'!G:G,"AF"))&gt;0," P01"," ")</f>
        <v xml:space="preserve"> </v>
      </c>
      <c r="AR105" s="78" t="str">
        <f>IF(SUM(COUNTIFS('Planificación 2026-1'!E:E,"SUNAMPE",'Planificación 2026-1'!W:W,C105,'Planificación 2026-1'!G:G,"EN"))&gt;0,"P02"," ")</f>
        <v xml:space="preserve"> </v>
      </c>
      <c r="AS105" s="78" t="str">
        <f>IF(SUM(COUNTIFS('Planificación 2026-1'!E:E,"SUNAMPE",'Planificación 2026-1'!W:W,C105,'Planificación 2026-1'!G:G,"IS"))&gt;0,"P03"," ")</f>
        <v xml:space="preserve"> </v>
      </c>
      <c r="AT105" s="78" t="str">
        <f>IF(SUM(COUNTIFS('Planificación 2026-1'!E:E,"SUNAMPE",'Planificación 2026-1'!W:W,C105,'Planificación 2026-1'!G:G,"PS"))&gt;0,"P04"," ")</f>
        <v xml:space="preserve"> </v>
      </c>
      <c r="AU105" s="78"/>
      <c r="AV105" s="78" t="str">
        <f>IF(SUM(COUNTIFS('Planificación 2026-1'!E:E,"SUNAMPE",'Planificación 2026-1'!W:W,C105,'Planificación 2026-1'!G:G,"IN"))&gt;0,"P06"," ")</f>
        <v xml:space="preserve"> </v>
      </c>
      <c r="AW105" s="78" t="str">
        <f>IF(SUM(COUNTIFS('Planificación 2026-1'!E:E,"SUNAMPE",'Planificación 2026-1'!W:W,C105,'Planificación 2026-1'!G:G,"CA"))&gt;0,"P07"," ")</f>
        <v xml:space="preserve"> </v>
      </c>
      <c r="AX105" s="78" t="str">
        <f>IF(SUM(COUNTIFS('Planificación 2026-1'!E:E,"SUNAMPE",'Planificación 2026-1'!W:W,C105,'Planificación 2026-1'!G:G,"DE"))&gt;0,"P08"," ")</f>
        <v xml:space="preserve"> </v>
      </c>
      <c r="AY105" s="78" t="str">
        <f>IF(SUM(COUNTIFS('Planificación 2026-1'!E:E,"SUNAMPE",'Planificación 2026-1'!W:W,C105,'Planificación 2026-1'!G:G,"OB"))&gt;0,"P09"," ")</f>
        <v xml:space="preserve"> </v>
      </c>
      <c r="AZ105" s="78" t="str">
        <f>IF(SUM(COUNTIFS('Planificación 2026-1'!E:E,"SUNAMPE",'Planificación 2026-1'!W:W,C105,'Planificación 2026-1'!G:G,"MH"))&gt;0,"P31"," ")</f>
        <v xml:space="preserve"> </v>
      </c>
      <c r="BA105" s="78" t="str">
        <f>IF(SUM(COUNTIFS('Planificación 2026-1'!E:E,"SUNAMPE",'Planificación 2026-1'!W:W,C105,'Planificación 2026-1'!G:G,"IC"))&gt;0,"P32"," ")</f>
        <v xml:space="preserve"> </v>
      </c>
      <c r="BB105" s="78" t="str">
        <f>IF(SUM(COUNTIFS('Planificación 2026-1'!E:E,"SUNAMPE",'Planificación 2026-1'!W:W,C105,'Planificación 2026-1'!G:G,"AR"))&gt;0,"P34"," ")</f>
        <v xml:space="preserve"> </v>
      </c>
      <c r="BC105" s="78" t="str">
        <f>IF(SUM(COUNTIFS('Planificación 2026-1'!E:E,"SUNAMPE",'Planificación 2026-1'!W:W,C105,'Planificación 2026-1'!G:G,"T1"))&gt;0,"P35"," ")</f>
        <v xml:space="preserve"> </v>
      </c>
      <c r="BD105" s="78" t="str">
        <f>IF(SUM(COUNTIFS('Planificación 2026-1'!E:E,"SUNAMPE",'Planificación 2026-1'!W:W,C105,'Planificación 2026-1'!G:G,"T3"))&gt;0,"P36"," ")</f>
        <v xml:space="preserve"> </v>
      </c>
      <c r="BE105" s="78" t="str">
        <f>IF(SUM(COUNTIFS('Planificación 2026-1'!E:E,"SUNAMPE",'Planificación 2026-1'!W:W,C105,'Planificación 2026-1'!G:G,"T2"))&gt;0,"P37"," ")</f>
        <v xml:space="preserve"> </v>
      </c>
      <c r="BF105" s="78" t="str">
        <f>IF(SUM(COUNTIFS('Planificación 2026-1'!E:E,"SUNAMPE",'Planificación 2026-1'!W:W,C105,'Planificación 2026-1'!G:G,"AE"))&gt;0,"P38"," ")</f>
        <v xml:space="preserve"> </v>
      </c>
      <c r="BG105" s="78" t="str">
        <f>IF(SUM(COUNTIFS('Planificación 2026-1'!E:E,"SUNAMPE",'Planificación 2026-1'!W:W,C105,'Planificación 2026-1'!G:G,"T4"))&gt;0,"P55"," ")</f>
        <v xml:space="preserve"> </v>
      </c>
      <c r="BH105" s="78" t="str">
        <f>IF(SUM(COUNTIFS('Planificación 2026-1'!E:E,"HUAURA",'Planificación 2026-1'!W:W,C105,'Planificación 2026-1'!G:G,"AF"))&gt;0," P01"," ")</f>
        <v xml:space="preserve"> </v>
      </c>
      <c r="BI105" s="78" t="str">
        <f>IF(SUM(COUNTIFS('Planificación 2026-1'!E:E,"HUAURA",'Planificación 2026-1'!W:W,C105,'Planificación 2026-1'!G:G,"EN"))&gt;0,"P02"," ")</f>
        <v xml:space="preserve"> </v>
      </c>
      <c r="BJ105" s="78" t="str">
        <f>IF(SUM(COUNTIFS('Planificación 2026-1'!E:E,"HUAURA",'Planificación 2026-1'!W:W,C105,'Planificación 2026-1'!G:G,"IS"))&gt;0,"P03"," ")</f>
        <v xml:space="preserve"> </v>
      </c>
      <c r="BK105" s="78" t="str">
        <f>IF(SUM(COUNTIFS('Planificación 2026-1'!E:E,"HUAURA",'Planificación 2026-1'!W:W,C105,'Planificación 2026-1'!G:G,"PS"))&gt;0,"P04"," ")</f>
        <v xml:space="preserve"> </v>
      </c>
      <c r="BL105" s="78"/>
      <c r="BM105" s="78" t="str">
        <f>IF(SUM(COUNTIFS('Planificación 2026-1'!E:E,"HUAURA",'Planificación 2026-1'!W:W,C105,'Planificación 2026-1'!G:G,"IN"))&gt;0,"P06"," ")</f>
        <v xml:space="preserve"> </v>
      </c>
      <c r="BN105" s="78" t="str">
        <f>IF(SUM(COUNTIFS('Planificación 2026-1'!E:E,"HUAURA",'Planificación 2026-1'!W:W,C105,'Planificación 2026-1'!G:G,"CA"))&gt;0,"P07"," ")</f>
        <v xml:space="preserve"> </v>
      </c>
      <c r="BO105" s="78" t="str">
        <f>IF(SUM(COUNTIFS('Planificación 2026-1'!E:E,"HUAURA",'Planificación 2026-1'!W:W,C105,'Planificación 2026-1'!G:G,"DE"))&gt;0,"P08"," ")</f>
        <v xml:space="preserve"> </v>
      </c>
      <c r="BP105" s="78" t="str">
        <f>IF(SUM(COUNTIFS('Planificación 2026-1'!E:E,"HUAURA",'Planificación 2026-1'!W:W,C105,'Planificación 2026-1'!G:G,"OB"))&gt;0,"P09"," ")</f>
        <v xml:space="preserve"> </v>
      </c>
      <c r="BQ105" s="78" t="str">
        <f>IF(SUM(COUNTIFS('Planificación 2026-1'!E:E,"HUAURA",'Planificación 2026-1'!W:W,C105,'Planificación 2026-1'!G:G,"MH"))&gt;0,"P31"," ")</f>
        <v xml:space="preserve"> </v>
      </c>
      <c r="BR105" s="78" t="str">
        <f>IF(SUM(COUNTIFS('Planificación 2026-1'!E:E,"HUAURA",'Planificación 2026-1'!W:W,C105,'Planificación 2026-1'!G:G,"IC"))&gt;0,"P32"," ")</f>
        <v xml:space="preserve"> </v>
      </c>
      <c r="BS105" s="78" t="str">
        <f>IF(SUM(COUNTIFS('Planificación 2026-1'!E:E,"HUAURA",'Planificación 2026-1'!W:W,C105,'Planificación 2026-1'!G:G,"AR"))&gt;0,"P34"," ")</f>
        <v xml:space="preserve"> </v>
      </c>
      <c r="BT105" s="78" t="str">
        <f>IF(SUM(COUNTIFS('Planificación 2026-1'!E:E,"HUAURA",'Planificación 2026-1'!W:W,C105,'Planificación 2026-1'!G:G,"T1"))&gt;0,"P35"," ")</f>
        <v xml:space="preserve"> </v>
      </c>
      <c r="BU105" s="78" t="str">
        <f>IF(SUM(COUNTIFS('Planificación 2026-1'!E:E,"HUAURA",'Planificación 2026-1'!W:W,C105,'Planificación 2026-1'!G:G,"T3"))&gt;0,"P36"," ")</f>
        <v xml:space="preserve"> </v>
      </c>
      <c r="BV105" s="78" t="str">
        <f>IF(SUM(COUNTIFS('Planificación 2026-1'!E:E,"HUAURA",'Planificación 2026-1'!W:W,C105,'Planificación 2026-1'!G:G,"T2"))&gt;0,"P37"," ")</f>
        <v xml:space="preserve"> </v>
      </c>
      <c r="BW105" s="78" t="str">
        <f>IF(SUM(COUNTIFS('Planificación 2026-1'!E:E,"HUAURA",'Planificación 2026-1'!W:W,C105,'Planificación 2026-1'!G:G,"AE"))&gt;0,"P38"," ")</f>
        <v xml:space="preserve"> </v>
      </c>
      <c r="BX105" s="78" t="str">
        <f>IF(SUM(COUNTIFS('Planificación 2026-1'!E:E,"HUAURA",'Planificación 2026-1'!W:W,C105,'Planificación 2026-1'!G:G,"T4"))&gt;0,"P55"," ")</f>
        <v xml:space="preserve"> </v>
      </c>
      <c r="BY105" s="79">
        <f>SUMIFS('Planificación 2026-1'!R:R,'Planificación 2026-1'!W:W,C105,'Planificación 2026-1'!G:G,"AF",'Planificación 2026-1'!H:H,"&gt;2")</f>
        <v>0</v>
      </c>
      <c r="BZ105" s="79">
        <f>SUMIFS('Planificación 2026-1'!R:R,'Planificación 2026-1'!W:W,C105,'Planificación 2026-1'!G:G,"EN",'Planificación 2026-1'!H:H,"&gt;2")</f>
        <v>31</v>
      </c>
      <c r="CA105" s="79">
        <f>SUMIFS('Planificación 2026-1'!R:R,'Planificación 2026-1'!W:W,C105,'Planificación 2026-1'!G:G,"IS",'Planificación 2026-1'!H:H,"&gt;2")</f>
        <v>0</v>
      </c>
      <c r="CB105" s="79">
        <f>SUMIFS('Planificación 2026-1'!R:R,'Planificación 2026-1'!W:W,C105,'Planificación 2026-1'!G:G,"PS",'Planificación 2026-1'!H:H,"&gt;2")</f>
        <v>0</v>
      </c>
      <c r="CC105" s="79">
        <f>SUMIFS('Planificación 2026-1'!R:R,'Planificación 2026-1'!W:W,C105,'Planificación 2026-1'!G:G,"IN",'Planificación 2026-1'!H:H,"&gt;2")</f>
        <v>0</v>
      </c>
      <c r="CD105" s="79">
        <f>SUMIFS('Planificación 2026-1'!R:R,'Planificación 2026-1'!W:W,C105,'Planificación 2026-1'!G:G,"CA",'Planificación 2026-1'!H:H,"&gt;2")</f>
        <v>0</v>
      </c>
      <c r="CE105" s="79">
        <f>SUMIFS('Planificación 2026-1'!R:R,'Planificación 2026-1'!W:W,C105,'Planificación 2026-1'!G:G,"DE",'Planificación 2026-1'!H:H,"&gt;2")</f>
        <v>0</v>
      </c>
      <c r="CF105" s="79">
        <f>SUMIFS('Planificación 2026-1'!R:R,'Planificación 2026-1'!W:W,C105,'Planificación 2026-1'!G:G,"OB",'Planificación 2026-1'!H:H,"&gt;2")</f>
        <v>0</v>
      </c>
      <c r="CG105" s="79">
        <f>SUMIFS('Planificación 2026-1'!R:R,'Planificación 2026-1'!W:W,C105,'Planificación 2026-1'!G:G,"MH",'Planificación 2026-1'!H:H,"&gt;2")</f>
        <v>0</v>
      </c>
      <c r="CH105" s="79">
        <f>SUMIFS('Planificación 2026-1'!R:R,'Planificación 2026-1'!W:W,C105,'Planificación 2026-1'!G:G,"IC",'Planificación 2026-1'!H:H,"&gt;2")</f>
        <v>0</v>
      </c>
      <c r="CI105" s="79">
        <f>SUMIFS('Planificación 2026-1'!R:R,'Planificación 2026-1'!W:W,C105,'Planificación 2026-1'!G:G,"AR",'Planificación 2026-1'!H:H,"&gt;2")</f>
        <v>0</v>
      </c>
      <c r="CJ105" s="79">
        <f>SUMIFS('Planificación 2026-1'!R:R,'Planificación 2026-1'!W:W,C105,'Planificación 2026-1'!G:G,"T1",'Planificación 2026-1'!H:H,"&gt;2")</f>
        <v>0</v>
      </c>
      <c r="CK105" s="79">
        <f>SUMIFS('Planificación 2026-1'!R:R,'Planificación 2026-1'!W:W,C105,'Planificación 2026-1'!G:G,"T3",'Planificación 2026-1'!H:H,"&gt;2")</f>
        <v>0</v>
      </c>
      <c r="CL105" s="79">
        <f>SUMIFS('Planificación 2026-1'!R:R,'Planificación 2026-1'!W:W,C105,'Planificación 2026-1'!G:G,"T2",'Planificación 2026-1'!H:H,"&gt;2")</f>
        <v>0</v>
      </c>
      <c r="CM105" s="79">
        <f>SUMIFS('Planificación 2026-1'!R:R,'Planificación 2026-1'!W:W,C105,'Planificación 2026-1'!G:G,"AE",'Planificación 2026-1'!H:H,"&gt;2")</f>
        <v>0</v>
      </c>
      <c r="CN105" s="79">
        <f>SUMIFS('Planificación 2026-1'!R:R,'Planificación 2026-1'!W:W,C105,'Planificación 2026-1'!G:G,"T4",'Planificación 2026-1'!H:H,"&gt;2")</f>
        <v>0</v>
      </c>
      <c r="CO105" s="79">
        <f>SUMIFS('Planificación 2026-1'!R:R,'Planificación 2026-1'!W:W,C105,'Planificación 2026-1'!G:G,"AF",'Planificación 2026-1'!H:H,"&lt;3")</f>
        <v>0</v>
      </c>
      <c r="CP105" s="79">
        <f>SUMIFS('Planificación 2026-1'!R:R,'Planificación 2026-1'!W:W,C105,'Planificación 2026-1'!G:G,"EN",'Planificación 2026-1'!H:H,"&lt;3")</f>
        <v>0</v>
      </c>
      <c r="CQ105" s="79">
        <f>SUMIFS('Planificación 2026-1'!R:R,'Planificación 2026-1'!W:W,C105,'Planificación 2026-1'!G:G,"IS",'Planificación 2026-1'!H:H,"&lt;3")</f>
        <v>0</v>
      </c>
      <c r="CR105" s="79">
        <f>SUMIFS('Planificación 2026-1'!R:R,'Planificación 2026-1'!W:W,C105,'Planificación 2026-1'!G:G,"PS",'Planificación 2026-1'!H:H,"&lt;3")</f>
        <v>0</v>
      </c>
      <c r="CS105" s="79">
        <f>SUMIFS('Planificación 2026-1'!R:R,'Planificación 2026-1'!W:W,C105,'Planificación 2026-1'!G:G,"IN",'Planificación 2026-1'!H:H,"&lt;3")</f>
        <v>0</v>
      </c>
      <c r="CT105" s="79">
        <f>SUMIFS('Planificación 2026-1'!R:R,'Planificación 2026-1'!W:W,C105,'Planificación 2026-1'!G:G,"CA",'Planificación 2026-1'!H:H,"&lt;3")</f>
        <v>0</v>
      </c>
      <c r="CU105" s="79">
        <f>SUMIFS('Planificación 2026-1'!R:R,'Planificación 2026-1'!W:W,C105,'Planificación 2026-1'!G:G,"DE",'Planificación 2026-1'!H:H,"&lt;3")</f>
        <v>0</v>
      </c>
      <c r="CV105" s="79">
        <f>SUMIFS('Planificación 2026-1'!R:R,'Planificación 2026-1'!W:W,C105,'Planificación 2026-1'!G:G,"OB",'Planificación 2026-1'!H:H,"&lt;3")</f>
        <v>0</v>
      </c>
      <c r="CW105" s="79">
        <f>SUMIFS('Planificación 2026-1'!R:R,'Planificación 2026-1'!W:W,C105,'Planificación 2026-1'!G:G,"MH",'Planificación 2026-1'!H:H,"&lt;3")</f>
        <v>0</v>
      </c>
      <c r="CX105" s="79">
        <f>SUMIFS('Planificación 2026-1'!R:R,'Planificación 2026-1'!W:W,C105,'Planificación 2026-1'!G:G,"IC",'Planificación 2026-1'!H:H,"&lt;3")</f>
        <v>0</v>
      </c>
      <c r="CY105" s="79">
        <f>SUMIFS('Planificación 2026-1'!R:R,'Planificación 2026-1'!W:W,C105,'Planificación 2026-1'!G:G,"AR",'Planificación 2026-1'!H:H,"&lt;3")</f>
        <v>0</v>
      </c>
      <c r="CZ105" s="79">
        <f>SUMIFS('Planificación 2026-1'!R:R,'Planificación 2026-1'!W:W,C105,'Planificación 2026-1'!G:G,"T1",'Planificación 2026-1'!H:H,"&lt;3")</f>
        <v>0</v>
      </c>
      <c r="DA105" s="79">
        <f>SUMIFS('Planificación 2026-1'!R:R,'Planificación 2026-1'!W:W,C105,'Planificación 2026-1'!G:G,"T3",'Planificación 2026-1'!H:H,"&lt;3")</f>
        <v>0</v>
      </c>
      <c r="DB105" s="79">
        <f>SUMIFS('Planificación 2026-1'!R:R,'Planificación 2026-1'!W:W,C105,'Planificación 2026-1'!G:G,"T2",'Planificación 2026-1'!H:H,"&lt;3")</f>
        <v>0</v>
      </c>
      <c r="DC105" s="79">
        <f>SUMIFS('Planificación 2026-1'!R:R,'Planificación 2026-1'!W:W,C105,'Planificación 2026-1'!G:G,"AE",'Planificación 2026-1'!H:H,"&lt;3")</f>
        <v>0</v>
      </c>
      <c r="DD105" s="79">
        <f>SUMIFS('Planificación 2026-1'!R:R,'Planificación 2026-1'!W:W,C105,'Planificación 2026-1'!G:G,"T4",'Planificación 2026-1'!H:H,"&lt;3")</f>
        <v>0</v>
      </c>
      <c r="DE105" s="78" t="str">
        <f t="shared" si="18"/>
        <v/>
      </c>
      <c r="DF105" s="30">
        <f>IF(C105="","",SUMIFS('Planificación 2026-1'!R:R,'Planificación 2026-1'!W:W,C105,'Planificación 2026-1'!E:E,"PRINCIPAL",'Planificación 2026-1'!X:X,"VIRTUAL"))</f>
        <v>0</v>
      </c>
      <c r="DG105" s="30">
        <f>IF(C105="","",SUMIFS('Planificación 2026-1'!R:R,'Planificación 2026-1'!W:W,C105,'Planificación 2026-1'!E:E,"PRINCIPAL",'Planificación 2026-1'!X:X,"PRESENCIAL"))</f>
        <v>0</v>
      </c>
      <c r="DH105" s="30">
        <f>IF(C105="","",SUMIFS('Planificación 2026-1'!R:R,'Planificación 2026-1'!W:W,C105,'Planificación 2026-1'!E:E,"PRINCIPAL",'Planificación 2026-1'!X:X,"HIBRIDO PRESENCIAL"))</f>
        <v>0</v>
      </c>
      <c r="DI105" s="78" t="str">
        <f t="shared" si="19"/>
        <v>P02</v>
      </c>
      <c r="DJ105" s="78">
        <f>IF(C105="","",SUMIFS('Planificación 2026-1'!R:R,'Planificación 2026-1'!W:W,C105,'Planificación 2026-1'!E:E,"FILIAL",'Planificación 2026-1'!X:X,"VIRTUAL"))</f>
        <v>17</v>
      </c>
      <c r="DK105" s="80">
        <f>IF(C105="","",SUMIFS('Planificación 2026-1'!R:R,'Planificación 2026-1'!W:W,C105,'Planificación 2026-1'!E:E,"FILIAL",'Planificación 2026-1'!X:X,"PRESENCIAL"))</f>
        <v>14</v>
      </c>
      <c r="DL105" s="42">
        <f>IF(C105="","",SUMIFS('Planificación 2026-1'!R:R,'Planificación 2026-1'!W:W,C105,'Planificación 2026-1'!E:E,"FILIAL",'Planificación 2026-1'!X:X,"HIBRIDO PRESENCIAL"))</f>
        <v>0</v>
      </c>
      <c r="DM105" s="81" t="str">
        <f t="shared" si="20"/>
        <v/>
      </c>
      <c r="DN105" s="78">
        <f>IF(C105="","",SUMIFS('Planificación 2026-1'!R:R,'Planificación 2026-1'!W:W,C105,'Planificación 2026-1'!E:E,"SUNAMPE",'Planificación 2026-1'!X:X,"VIRTUAL"))</f>
        <v>0</v>
      </c>
      <c r="DO105" s="42">
        <f>IF(C105="","",SUMIFS('Planificación 2026-1'!R:R,'Planificación 2026-1'!W:W,C105,'Planificación 2026-1'!E:E,"SUNAMPE",'Planificación 2026-1'!X:X,"PRESENCIAL"))</f>
        <v>0</v>
      </c>
      <c r="DP105" s="81" t="str">
        <f t="shared" si="21"/>
        <v/>
      </c>
      <c r="DQ105" s="78">
        <f>IF(C105="","",SUMIFS('Planificación 2026-1'!R:R,'Planificación 2026-1'!W:W,C105,'Planificación 2026-1'!E:E,"HUAURA",'Planificación 2026-1'!X:X,"VIRTUAL"))</f>
        <v>0</v>
      </c>
      <c r="DR105" s="42">
        <f>IF(C105="","",SUMIFS('Planificación 2026-1'!R:R,'Planificación 2026-1'!W:W,C105,'Planificación 2026-1'!E:E,"HUAURA",'Planificación 2026-1'!X:X,"PRESENCIAL"))</f>
        <v>0</v>
      </c>
      <c r="DS105" s="48">
        <f>SUMIFS('Planificación 2026-1'!R:R,'Planificación 2026-1'!W:W,C105,'Planificación 2026-1'!E:E,"PRINCIPAL",'Planificación 2026-1'!X:X,"VIRTUAL",'Planificación 2026-1'!H:H,"&gt;2")</f>
        <v>0</v>
      </c>
      <c r="DT105" s="48">
        <f>SUMIFS('Planificación 2026-1'!R:R,'Planificación 2026-1'!W:W,C105,'Planificación 2026-1'!E:E,"PRINCIPAL",'Planificación 2026-1'!X:X,"&lt;&gt;VIRTUAL",'Planificación 2026-1'!H:H,"&gt;2")</f>
        <v>0</v>
      </c>
      <c r="DU105" s="48">
        <f>SUMIFS('Planificación 2026-1'!R:R,'Planificación 2026-1'!W:W,C105,'Planificación 2026-1'!E:E,"SUNAMPE",'Planificación 2026-1'!X:X,"VIRTUAL",'Planificación 2026-1'!H:H,"&gt;2")</f>
        <v>0</v>
      </c>
      <c r="DV105" s="48">
        <f>SUMIFS('Planificación 2026-1'!R:R,'Planificación 2026-1'!W:W,C105,'Planificación 2026-1'!E:E,"SUNAMPE",'Planificación 2026-1'!X:X,"&lt;&gt;VIRTUAL",'Planificación 2026-1'!H:H,"&gt;2")</f>
        <v>0</v>
      </c>
      <c r="DW105" s="48">
        <f>SUMIFS('Planificación 2026-1'!R:R,'Planificación 2026-1'!W:W,C105,'Planificación 2026-1'!E:E,"FILIAL",'Planificación 2026-1'!X:X,"VIRTUAL",'Planificación 2026-1'!H:H,"&gt;2")</f>
        <v>17</v>
      </c>
      <c r="DX105" s="48">
        <f>SUMIFS('Planificación 2026-1'!R:R,'Planificación 2026-1'!W:W,C105,'Planificación 2026-1'!E:E,"FILIAL",'Planificación 2026-1'!X:X,"&lt;&gt;VIRTUAL",'Planificación 2026-1'!H:H,"&gt;2")</f>
        <v>14</v>
      </c>
      <c r="DY105" s="48">
        <f>SUMIFS('Planificación 2026-1'!R:R,'Planificación 2026-1'!W:W,C105,'Planificación 2026-1'!E:E,"PORUMA",'Planificación 2026-1'!X:X,"VIRTUAL",'Planificación 2026-1'!H:H,"&gt;2")</f>
        <v>0</v>
      </c>
      <c r="DZ105" s="48">
        <f>SUMIFS('Planificación 2026-1'!R:R,'Planificación 2026-1'!W:W,C105,'Planificación 2026-1'!E:E,"PORUMA",'Planificación 2026-1'!X:X,"&lt;&gt;VIRTUAL",'Planificación 2026-1'!H:H,"&gt;2")</f>
        <v>0</v>
      </c>
      <c r="EA105" s="48">
        <f>SUMIFS('Planificación 2026-1'!R:R,'Planificación 2026-1'!W:W,C105,'Planificación 2026-1'!E:E,"HUAURA",'Planificación 2026-1'!X:X,"VIRTUAL",'Planificación 2026-1'!H:H,"&gt;2")</f>
        <v>0</v>
      </c>
      <c r="EB105" s="48">
        <f>SUMIFS('Planificación 2026-1'!R:R,'Planificación 2026-1'!W:W,C105,'Planificación 2026-1'!E:E,"HUAURA",'Planificación 2026-1'!X:X,"&lt;&gt;VIRTUAL",'Planificación 2026-1'!H:H,"&gt;2")</f>
        <v>0</v>
      </c>
      <c r="EC105" s="48">
        <f>SUMIFS('Planificación 2026-1'!R:R,'Planificación 2026-1'!W:W,C105,'Planificación 2026-1'!E:E,"PRINCIPAL",'Planificación 2026-1'!X:X,"VIRTUAL",'Planificación 2026-1'!H:H,"&lt;3")</f>
        <v>0</v>
      </c>
      <c r="ED105" s="48">
        <f>SUMIFS('Planificación 2026-1'!R:R,'Planificación 2026-1'!W:W,C105,'Planificación 2026-1'!E:E,"PRINCIPAL",'Planificación 2026-1'!X:X,"&lt;&gt;VIRTUAL",'Planificación 2026-1'!H:H,"&lt;3")</f>
        <v>0</v>
      </c>
      <c r="EE105" s="48">
        <f>SUMIFS('Planificación 2026-1'!R:R,'Planificación 2026-1'!W:W,C105,'Planificación 2026-1'!E:E,"SUNAMPE",'Planificación 2026-1'!X:X,"VIRTUAL",'Planificación 2026-1'!H:H,"&lt;3")</f>
        <v>0</v>
      </c>
      <c r="EF105" s="48">
        <f>SUMIFS('Planificación 2026-1'!R:R,'Planificación 2026-1'!W:W,C105,'Planificación 2026-1'!E:E,"SUNAMPE",'Planificación 2026-1'!X:X,"&lt;&gt;VIRTUAL",'Planificación 2026-1'!H:H,"&lt;3")</f>
        <v>0</v>
      </c>
      <c r="EG105" s="48">
        <f>SUMIFS('Planificación 2026-1'!R:R,'Planificación 2026-1'!W:W,C105,'Planificación 2026-1'!E:E,"FILIAL",'Planificación 2026-1'!X:X,"VIRTUAL",'Planificación 2026-1'!H:H,"&lt;3")</f>
        <v>0</v>
      </c>
      <c r="EH105" s="48">
        <f>SUMIFS('Planificación 2026-1'!R:R,'Planificación 2026-1'!W:W,C105,'Planificación 2026-1'!E:E,"FILIAL",'Planificación 2026-1'!X:X,"&lt;&gt;VIRTUAL",'Planificación 2026-1'!H:H,"&lt;3")</f>
        <v>0</v>
      </c>
      <c r="EI105" s="48">
        <f>SUMIFS('Planificación 2026-1'!R:R,'Planificación 2026-1'!W:W,C105,'Planificación 2026-1'!E:E,"PORUMA",'Planificación 2026-1'!X:X,"VIRTUAL",'Planificación 2026-1'!H:H,"&lt;3")</f>
        <v>0</v>
      </c>
      <c r="EJ105" s="48">
        <f>SUMIFS('Planificación 2026-1'!R:R,'Planificación 2026-1'!W:W,C105,'Planificación 2026-1'!E:E,"PORUMA",'Planificación 2026-1'!X:X,"&lt;&gt;VIRTUAL",'Planificación 2026-1'!H:H,"&lt;3")</f>
        <v>0</v>
      </c>
      <c r="EK105" s="48">
        <f>SUMIFS('Planificación 2026-1'!R:R,'Planificación 2026-1'!W:W,C105,'Planificación 2026-1'!E:E,"HUAURA",'Planificación 2026-1'!X:X,"VIRTUAL",'Planificación 2026-1'!H:H,"&lt;3")</f>
        <v>0</v>
      </c>
      <c r="EL105" s="48">
        <f>SUMIFS('Planificación 2026-1'!R:R,'Planificación 2026-1'!W:W,C105,'Planificación 2026-1'!E:E,"HUAURA",'Planificación 2026-1'!X:X,"&lt;&gt;VIRTUAL",'Planificación 2026-1'!H:H,"&lt;3")</f>
        <v>0</v>
      </c>
      <c r="EM105" s="48">
        <f t="shared" si="22"/>
        <v>31</v>
      </c>
      <c r="EN105" s="48">
        <f t="shared" si="23"/>
        <v>0</v>
      </c>
      <c r="EO105" s="48">
        <f t="shared" si="24"/>
        <v>0</v>
      </c>
      <c r="EP105" s="48">
        <f t="shared" si="25"/>
        <v>0</v>
      </c>
      <c r="EQ105" s="48">
        <f t="shared" si="26"/>
        <v>0</v>
      </c>
      <c r="ER105" s="48"/>
      <c r="ES105" s="48">
        <f t="shared" si="27"/>
        <v>17</v>
      </c>
      <c r="ET105" s="48">
        <f t="shared" si="28"/>
        <v>14</v>
      </c>
      <c r="EU105" s="48" t="b">
        <f t="shared" si="29"/>
        <v>1</v>
      </c>
      <c r="EV105" s="48" t="str">
        <f t="shared" si="30"/>
        <v>FILIAL-HUAURA</v>
      </c>
      <c r="EW105" s="48" t="str">
        <f t="shared" si="31"/>
        <v>MAS VIRTUAL</v>
      </c>
    </row>
    <row r="106" spans="1:153" x14ac:dyDescent="0.3">
      <c r="A106" s="53"/>
      <c r="B106" s="383">
        <v>103</v>
      </c>
      <c r="C106" s="107" t="s">
        <v>116</v>
      </c>
      <c r="D106" s="82">
        <f>SUMIF('Planificación 2026-1'!W:W,C106,'Planificación 2026-1'!R:R)</f>
        <v>37</v>
      </c>
      <c r="E106" s="384" t="s">
        <v>341</v>
      </c>
      <c r="F106" s="107" t="s">
        <v>430</v>
      </c>
      <c r="G106" s="107" t="s">
        <v>431</v>
      </c>
      <c r="H106" s="107" t="s">
        <v>432</v>
      </c>
      <c r="I106" s="77" t="str">
        <f>IF(SUM(COUNTIFS('Planificación 2026-1'!E:E,"PRINCIPAL",'Planificación 2026-1'!W:W,C106,'Planificación 2026-1'!G:G,"AF"))&gt;0,"P01"," ")</f>
        <v xml:space="preserve"> </v>
      </c>
      <c r="J106" s="78" t="str">
        <f>IF(SUM(COUNTIFS('Planificación 2026-1'!E:E,"PRINCIPAL",'Planificación 2026-1'!W:W,C106,'Planificación 2026-1'!G:G,"EN"))&gt;0,"P02"," ")</f>
        <v>P02</v>
      </c>
      <c r="K106" s="78" t="str">
        <f>IF(SUM(COUNTIFS('Planificación 2026-1'!E:E,"PRINCIPAL",'Planificación 2026-1'!W:W,C106,'Planificación 2026-1'!G:G,"IS"))&gt;0,"P03"," ")</f>
        <v xml:space="preserve"> </v>
      </c>
      <c r="L106" s="78" t="str">
        <f>IF(SUM(COUNTIFS('Planificación 2026-1'!E:E,"PRINCIPAL",'Planificación 2026-1'!W:W,C106,'Planificación 2026-1'!G:G,"PS"))&gt;0,"P04"," ")</f>
        <v xml:space="preserve"> </v>
      </c>
      <c r="M106" s="78"/>
      <c r="N106" s="78" t="str">
        <f>IF(SUM(COUNTIFS('Planificación 2026-1'!E:E,"PRINCIPAL",'Planificación 2026-1'!W:W,C106,'Planificación 2026-1'!G:G,"IN"))&gt;0,"P06"," ")</f>
        <v xml:space="preserve"> </v>
      </c>
      <c r="O106" s="78" t="str">
        <f>IF(SUM(COUNTIFS('Planificación 2026-1'!E:E,"PRINCIPAL",'Planificación 2026-1'!W:W,C106,'Planificación 2026-1'!G:G,"CA"))&gt;0,"P07"," ")</f>
        <v xml:space="preserve"> </v>
      </c>
      <c r="P106" s="78" t="str">
        <f>IF(SUM(COUNTIFS('Planificación 2026-1'!E:E,"PRINCIPAL",'Planificación 2026-1'!W:W,C106,'Planificación 2026-1'!G:G,"DE"))&gt;0,"P08"," ")</f>
        <v xml:space="preserve"> </v>
      </c>
      <c r="Q106" s="78" t="str">
        <f>IF(SUM(COUNTIFS('Planificación 2026-1'!E:E,"PRINCIPAL",'Planificación 2026-1'!W:W,C106,'Planificación 2026-1'!G:G,"OB"))&gt;0,"P09"," ")</f>
        <v xml:space="preserve"> </v>
      </c>
      <c r="R106" s="78" t="str">
        <f>IF(SUM(COUNTIFS('Planificación 2026-1'!E:E,"PRINCIPAL",'Planificación 2026-1'!W:W,C106,'Planificación 2026-1'!G:G,"MH"))&gt;0,"P31"," ")</f>
        <v xml:space="preserve"> </v>
      </c>
      <c r="S106" s="78" t="str">
        <f>IF(SUM(COUNTIFS('Planificación 2026-1'!E:E,"PRINCIPAL",'Planificación 2026-1'!W:W,C106,'Planificación 2026-1'!G:G,"IC"))&gt;0,"P32"," ")</f>
        <v xml:space="preserve"> </v>
      </c>
      <c r="T106" s="78" t="str">
        <f>IF(SUM(COUNTIFS('Planificación 2026-1'!E:E,"PRINCIPAL",'Planificación 2026-1'!W:W,C106,'Planificación 2026-1'!G:G,"AR"))&gt;0,"P34"," ")</f>
        <v xml:space="preserve"> </v>
      </c>
      <c r="U106" s="78" t="str">
        <f>IF(SUM(COUNTIFS('Planificación 2026-1'!E:E,"PRINCIPAL",'Planificación 2026-1'!W:W,C106,'Planificación 2026-1'!G:G,"T1"))&gt;0,"P35"," ")</f>
        <v xml:space="preserve"> </v>
      </c>
      <c r="V106" s="78" t="str">
        <f>IF(SUM(COUNTIFS('Planificación 2026-1'!E:E,"PRINCIPAL",'Planificación 2026-1'!W:W,C106,'Planificación 2026-1'!G:G,"T3"))&gt;0,"P36"," ")</f>
        <v xml:space="preserve"> </v>
      </c>
      <c r="W106" s="78" t="str">
        <f>IF(SUM(COUNTIFS('Planificación 2026-1'!E:E,"PRINCIPAL",'Planificación 2026-1'!W:W,C106,'Planificación 2026-1'!G:G,"T2"))&gt;0,"P37"," ")</f>
        <v xml:space="preserve"> </v>
      </c>
      <c r="X106" s="78" t="str">
        <f>IF(SUM(COUNTIFS('Planificación 2026-1'!E:E,"PRINCIPAL",'Planificación 2026-1'!W:W,C106,'Planificación 2026-1'!G:G,"AE"))&gt;0,"P38"," ")</f>
        <v xml:space="preserve"> </v>
      </c>
      <c r="Y106" s="78" t="str">
        <f>IF(SUM(COUNTIFS('Planificación 2026-1'!E:E,"PRINCIPAL",'Planificación 2026-1'!W:W,C106,'Planificación 2026-1'!G:G,"T4"))&gt;0,"P55"," ")</f>
        <v xml:space="preserve"> </v>
      </c>
      <c r="Z106" s="78" t="str">
        <f>IF(SUM(COUNTIFS('Planificación 2026-1'!E:E,"FILIAL",'Planificación 2026-1'!W:W,C106,'Planificación 2026-1'!G:G,"AF"))&gt;0," P01"," ")</f>
        <v xml:space="preserve"> </v>
      </c>
      <c r="AA106" s="78" t="str">
        <f>IF(SUM(COUNTIFS('Planificación 2026-1'!E:E,"FILIAL",'Planificación 2026-1'!W:W,C106,'Planificación 2026-1'!G:G,"EN"))&gt;0,"P02"," ")</f>
        <v xml:space="preserve"> </v>
      </c>
      <c r="AB106" s="78" t="str">
        <f>IF(SUM(COUNTIFS('Planificación 2026-1'!E:E,"FILIAL",'Planificación 2026-1'!W:W,C106,'Planificación 2026-1'!G:G,"IS"))&gt;0,"P03"," ")</f>
        <v xml:space="preserve"> </v>
      </c>
      <c r="AC106" s="78" t="str">
        <f>IF(SUM(COUNTIFS('Planificación 2026-1'!E:E,"FILIAL",'Planificación 2026-1'!W:W,C106,'Planificación 2026-1'!G:G,"PS"))&gt;0,"P04"," ")</f>
        <v xml:space="preserve"> </v>
      </c>
      <c r="AD106" s="78"/>
      <c r="AE106" s="78" t="str">
        <f>IF(SUM(COUNTIFS('Planificación 2026-1'!E:E,"FILIAL",'Planificación 2026-1'!W:W,C106,'Planificación 2026-1'!G:G,"IN"))&gt;0,"P06"," ")</f>
        <v xml:space="preserve"> </v>
      </c>
      <c r="AF106" s="78" t="str">
        <f>IF(SUM(COUNTIFS('Planificación 2026-1'!E:E,"FILIAL",'Planificación 2026-1'!W:W,C106,'Planificación 2026-1'!G:G,"CA"))&gt;0,"P07"," ")</f>
        <v xml:space="preserve"> </v>
      </c>
      <c r="AG106" s="78" t="str">
        <f>IF(SUM(COUNTIFS('Planificación 2026-1'!E:E,"FILIAL",'Planificación 2026-1'!W:W,C106,'Planificación 2026-1'!G:G,"DE"))&gt;0,"P08"," ")</f>
        <v xml:space="preserve"> </v>
      </c>
      <c r="AH106" s="78" t="str">
        <f>IF(SUM(COUNTIFS('Planificación 2026-1'!E:E,"FILIAL",'Planificación 2026-1'!W:W,C106,'Planificación 2026-1'!G:G,"OB"))&gt;0,"P09"," ")</f>
        <v>P09</v>
      </c>
      <c r="AI106" s="78" t="str">
        <f>IF(SUM(COUNTIFS('Planificación 2026-1'!E:E,"FILIAL",'Planificación 2026-1'!W:W,C106,'Planificación 2026-1'!G:G,"MH"))&gt;0,"P31"," ")</f>
        <v xml:space="preserve"> </v>
      </c>
      <c r="AJ106" s="78" t="str">
        <f>IF(SUM(COUNTIFS('Planificación 2026-1'!E:E,"FILIAL",'Planificación 2026-1'!W:W,C106,'Planificación 2026-1'!G:G,"IC"))&gt;0,"P32"," ")</f>
        <v xml:space="preserve"> </v>
      </c>
      <c r="AK106" s="78" t="str">
        <f>IF(SUM(COUNTIFS('Planificación 2026-1'!E:E,"FILIAL",'Planificación 2026-1'!W:W,C106,'Planificación 2026-1'!G:G,"AR"))&gt;0,"P34"," ")</f>
        <v xml:space="preserve"> </v>
      </c>
      <c r="AL106" s="78" t="str">
        <f>IF(SUM(COUNTIFS('Planificación 2026-1'!E:E,"FILIAL",'Planificación 2026-1'!W:W,C106,'Planificación 2026-1'!G:G,"T1"))&gt;0,"P35"," ")</f>
        <v xml:space="preserve"> </v>
      </c>
      <c r="AM106" s="78" t="str">
        <f>IF(SUM(COUNTIFS('Planificación 2026-1'!E:E,"FILIAL",'Planificación 2026-1'!W:W,C106,'Planificación 2026-1'!G:G,"T3"))&gt;0,"P36"," ")</f>
        <v xml:space="preserve"> </v>
      </c>
      <c r="AN106" s="78" t="str">
        <f>IF(SUM(COUNTIFS('Planificación 2026-1'!E:E,"FILIAL",'Planificación 2026-1'!W:W,C106,'Planificación 2026-1'!G:G,"T2"))&gt;0,"P37"," ")</f>
        <v xml:space="preserve"> </v>
      </c>
      <c r="AO106" s="78" t="str">
        <f>IF(SUM(COUNTIFS('Planificación 2026-1'!E:E,"FILIAL",'Planificación 2026-1'!W:W,C106,'Planificación 2026-1'!G:G,"AE"))&gt;0,"P38"," ")</f>
        <v xml:space="preserve"> </v>
      </c>
      <c r="AP106" s="78" t="str">
        <f>IF(SUM(COUNTIFS('Planificación 2026-1'!E:E,"FILIAL",'Planificación 2026-1'!W:W,C106,'Planificación 2026-1'!G:G,"T4"))&gt;0,"P55"," ")</f>
        <v xml:space="preserve"> </v>
      </c>
      <c r="AQ106" s="78" t="str">
        <f>IF(SUM(COUNTIFS('Planificación 2026-1'!E:E,"SUNAMPE",'Planificación 2026-1'!W:W,C106,'Planificación 2026-1'!G:G,"AF"))&gt;0," P01"," ")</f>
        <v xml:space="preserve"> </v>
      </c>
      <c r="AR106" s="78" t="str">
        <f>IF(SUM(COUNTIFS('Planificación 2026-1'!E:E,"SUNAMPE",'Planificación 2026-1'!W:W,C106,'Planificación 2026-1'!G:G,"EN"))&gt;0,"P02"," ")</f>
        <v xml:space="preserve"> </v>
      </c>
      <c r="AS106" s="78" t="str">
        <f>IF(SUM(COUNTIFS('Planificación 2026-1'!E:E,"SUNAMPE",'Planificación 2026-1'!W:W,C106,'Planificación 2026-1'!G:G,"IS"))&gt;0,"P03"," ")</f>
        <v xml:space="preserve"> </v>
      </c>
      <c r="AT106" s="78" t="str">
        <f>IF(SUM(COUNTIFS('Planificación 2026-1'!E:E,"SUNAMPE",'Planificación 2026-1'!W:W,C106,'Planificación 2026-1'!G:G,"PS"))&gt;0,"P04"," ")</f>
        <v xml:space="preserve"> </v>
      </c>
      <c r="AU106" s="78"/>
      <c r="AV106" s="78" t="str">
        <f>IF(SUM(COUNTIFS('Planificación 2026-1'!E:E,"SUNAMPE",'Planificación 2026-1'!W:W,C106,'Planificación 2026-1'!G:G,"IN"))&gt;0,"P06"," ")</f>
        <v xml:space="preserve"> </v>
      </c>
      <c r="AW106" s="78" t="str">
        <f>IF(SUM(COUNTIFS('Planificación 2026-1'!E:E,"SUNAMPE",'Planificación 2026-1'!W:W,C106,'Planificación 2026-1'!G:G,"CA"))&gt;0,"P07"," ")</f>
        <v xml:space="preserve"> </v>
      </c>
      <c r="AX106" s="78" t="str">
        <f>IF(SUM(COUNTIFS('Planificación 2026-1'!E:E,"SUNAMPE",'Planificación 2026-1'!W:W,C106,'Planificación 2026-1'!G:G,"DE"))&gt;0,"P08"," ")</f>
        <v xml:space="preserve"> </v>
      </c>
      <c r="AY106" s="78" t="str">
        <f>IF(SUM(COUNTIFS('Planificación 2026-1'!E:E,"SUNAMPE",'Planificación 2026-1'!W:W,C106,'Planificación 2026-1'!G:G,"OB"))&gt;0,"P09"," ")</f>
        <v xml:space="preserve"> </v>
      </c>
      <c r="AZ106" s="78" t="str">
        <f>IF(SUM(COUNTIFS('Planificación 2026-1'!E:E,"SUNAMPE",'Planificación 2026-1'!W:W,C106,'Planificación 2026-1'!G:G,"MH"))&gt;0,"P31"," ")</f>
        <v xml:space="preserve"> </v>
      </c>
      <c r="BA106" s="78" t="str">
        <f>IF(SUM(COUNTIFS('Planificación 2026-1'!E:E,"SUNAMPE",'Planificación 2026-1'!W:W,C106,'Planificación 2026-1'!G:G,"IC"))&gt;0,"P32"," ")</f>
        <v xml:space="preserve"> </v>
      </c>
      <c r="BB106" s="78" t="str">
        <f>IF(SUM(COUNTIFS('Planificación 2026-1'!E:E,"SUNAMPE",'Planificación 2026-1'!W:W,C106,'Planificación 2026-1'!G:G,"AR"))&gt;0,"P34"," ")</f>
        <v xml:space="preserve"> </v>
      </c>
      <c r="BC106" s="78" t="str">
        <f>IF(SUM(COUNTIFS('Planificación 2026-1'!E:E,"SUNAMPE",'Planificación 2026-1'!W:W,C106,'Planificación 2026-1'!G:G,"T1"))&gt;0,"P35"," ")</f>
        <v xml:space="preserve"> </v>
      </c>
      <c r="BD106" s="78" t="str">
        <f>IF(SUM(COUNTIFS('Planificación 2026-1'!E:E,"SUNAMPE",'Planificación 2026-1'!W:W,C106,'Planificación 2026-1'!G:G,"T3"))&gt;0,"P36"," ")</f>
        <v xml:space="preserve"> </v>
      </c>
      <c r="BE106" s="78" t="str">
        <f>IF(SUM(COUNTIFS('Planificación 2026-1'!E:E,"SUNAMPE",'Planificación 2026-1'!W:W,C106,'Planificación 2026-1'!G:G,"T2"))&gt;0,"P37"," ")</f>
        <v xml:space="preserve"> </v>
      </c>
      <c r="BF106" s="78" t="str">
        <f>IF(SUM(COUNTIFS('Planificación 2026-1'!E:E,"SUNAMPE",'Planificación 2026-1'!W:W,C106,'Planificación 2026-1'!G:G,"AE"))&gt;0,"P38"," ")</f>
        <v xml:space="preserve"> </v>
      </c>
      <c r="BG106" s="78" t="str">
        <f>IF(SUM(COUNTIFS('Planificación 2026-1'!E:E,"SUNAMPE",'Planificación 2026-1'!W:W,C106,'Planificación 2026-1'!G:G,"T4"))&gt;0,"P55"," ")</f>
        <v>P55</v>
      </c>
      <c r="BH106" s="78" t="str">
        <f>IF(SUM(COUNTIFS('Planificación 2026-1'!E:E,"HUAURA",'Planificación 2026-1'!W:W,C106,'Planificación 2026-1'!G:G,"AF"))&gt;0," P01"," ")</f>
        <v xml:space="preserve"> </v>
      </c>
      <c r="BI106" s="78" t="str">
        <f>IF(SUM(COUNTIFS('Planificación 2026-1'!E:E,"HUAURA",'Planificación 2026-1'!W:W,C106,'Planificación 2026-1'!G:G,"EN"))&gt;0,"P02"," ")</f>
        <v xml:space="preserve"> </v>
      </c>
      <c r="BJ106" s="78" t="str">
        <f>IF(SUM(COUNTIFS('Planificación 2026-1'!E:E,"HUAURA",'Planificación 2026-1'!W:W,C106,'Planificación 2026-1'!G:G,"IS"))&gt;0,"P03"," ")</f>
        <v xml:space="preserve"> </v>
      </c>
      <c r="BK106" s="78" t="str">
        <f>IF(SUM(COUNTIFS('Planificación 2026-1'!E:E,"HUAURA",'Planificación 2026-1'!W:W,C106,'Planificación 2026-1'!G:G,"PS"))&gt;0,"P04"," ")</f>
        <v xml:space="preserve"> </v>
      </c>
      <c r="BL106" s="78"/>
      <c r="BM106" s="78" t="str">
        <f>IF(SUM(COUNTIFS('Planificación 2026-1'!E:E,"HUAURA",'Planificación 2026-1'!W:W,C106,'Planificación 2026-1'!G:G,"IN"))&gt;0,"P06"," ")</f>
        <v xml:space="preserve"> </v>
      </c>
      <c r="BN106" s="78" t="str">
        <f>IF(SUM(COUNTIFS('Planificación 2026-1'!E:E,"HUAURA",'Planificación 2026-1'!W:W,C106,'Planificación 2026-1'!G:G,"CA"))&gt;0,"P07"," ")</f>
        <v xml:space="preserve"> </v>
      </c>
      <c r="BO106" s="78" t="str">
        <f>IF(SUM(COUNTIFS('Planificación 2026-1'!E:E,"HUAURA",'Planificación 2026-1'!W:W,C106,'Planificación 2026-1'!G:G,"DE"))&gt;0,"P08"," ")</f>
        <v xml:space="preserve"> </v>
      </c>
      <c r="BP106" s="78" t="str">
        <f>IF(SUM(COUNTIFS('Planificación 2026-1'!E:E,"HUAURA",'Planificación 2026-1'!W:W,C106,'Planificación 2026-1'!G:G,"OB"))&gt;0,"P09"," ")</f>
        <v xml:space="preserve"> </v>
      </c>
      <c r="BQ106" s="78" t="str">
        <f>IF(SUM(COUNTIFS('Planificación 2026-1'!E:E,"HUAURA",'Planificación 2026-1'!W:W,C106,'Planificación 2026-1'!G:G,"MH"))&gt;0,"P31"," ")</f>
        <v xml:space="preserve"> </v>
      </c>
      <c r="BR106" s="78" t="str">
        <f>IF(SUM(COUNTIFS('Planificación 2026-1'!E:E,"HUAURA",'Planificación 2026-1'!W:W,C106,'Planificación 2026-1'!G:G,"IC"))&gt;0,"P32"," ")</f>
        <v xml:space="preserve"> </v>
      </c>
      <c r="BS106" s="78" t="str">
        <f>IF(SUM(COUNTIFS('Planificación 2026-1'!E:E,"HUAURA",'Planificación 2026-1'!W:W,C106,'Planificación 2026-1'!G:G,"AR"))&gt;0,"P34"," ")</f>
        <v xml:space="preserve"> </v>
      </c>
      <c r="BT106" s="78" t="str">
        <f>IF(SUM(COUNTIFS('Planificación 2026-1'!E:E,"HUAURA",'Planificación 2026-1'!W:W,C106,'Planificación 2026-1'!G:G,"T1"))&gt;0,"P35"," ")</f>
        <v xml:space="preserve"> </v>
      </c>
      <c r="BU106" s="78" t="str">
        <f>IF(SUM(COUNTIFS('Planificación 2026-1'!E:E,"HUAURA",'Planificación 2026-1'!W:W,C106,'Planificación 2026-1'!G:G,"T3"))&gt;0,"P36"," ")</f>
        <v xml:space="preserve"> </v>
      </c>
      <c r="BV106" s="78" t="str">
        <f>IF(SUM(COUNTIFS('Planificación 2026-1'!E:E,"HUAURA",'Planificación 2026-1'!W:W,C106,'Planificación 2026-1'!G:G,"T2"))&gt;0,"P37"," ")</f>
        <v xml:space="preserve"> </v>
      </c>
      <c r="BW106" s="78" t="str">
        <f>IF(SUM(COUNTIFS('Planificación 2026-1'!E:E,"HUAURA",'Planificación 2026-1'!W:W,C106,'Planificación 2026-1'!G:G,"AE"))&gt;0,"P38"," ")</f>
        <v xml:space="preserve"> </v>
      </c>
      <c r="BX106" s="78" t="str">
        <f>IF(SUM(COUNTIFS('Planificación 2026-1'!E:E,"HUAURA",'Planificación 2026-1'!W:W,C106,'Planificación 2026-1'!G:G,"T4"))&gt;0,"P55"," ")</f>
        <v xml:space="preserve"> </v>
      </c>
      <c r="BY106" s="79">
        <f>SUMIFS('Planificación 2026-1'!R:R,'Planificación 2026-1'!W:W,C106,'Planificación 2026-1'!G:G,"AF",'Planificación 2026-1'!H:H,"&gt;2")</f>
        <v>0</v>
      </c>
      <c r="BZ106" s="79">
        <f>SUMIFS('Planificación 2026-1'!R:R,'Planificación 2026-1'!W:W,C106,'Planificación 2026-1'!G:G,"EN",'Planificación 2026-1'!H:H,"&gt;2")</f>
        <v>22</v>
      </c>
      <c r="CA106" s="79">
        <f>SUMIFS('Planificación 2026-1'!R:R,'Planificación 2026-1'!W:W,C106,'Planificación 2026-1'!G:G,"IS",'Planificación 2026-1'!H:H,"&gt;2")</f>
        <v>0</v>
      </c>
      <c r="CB106" s="79">
        <f>SUMIFS('Planificación 2026-1'!R:R,'Planificación 2026-1'!W:W,C106,'Planificación 2026-1'!G:G,"PS",'Planificación 2026-1'!H:H,"&gt;2")</f>
        <v>0</v>
      </c>
      <c r="CC106" s="79">
        <f>SUMIFS('Planificación 2026-1'!R:R,'Planificación 2026-1'!W:W,C106,'Planificación 2026-1'!G:G,"IN",'Planificación 2026-1'!H:H,"&gt;2")</f>
        <v>0</v>
      </c>
      <c r="CD106" s="79">
        <f>SUMIFS('Planificación 2026-1'!R:R,'Planificación 2026-1'!W:W,C106,'Planificación 2026-1'!G:G,"CA",'Planificación 2026-1'!H:H,"&gt;2")</f>
        <v>0</v>
      </c>
      <c r="CE106" s="79">
        <f>SUMIFS('Planificación 2026-1'!R:R,'Planificación 2026-1'!W:W,C106,'Planificación 2026-1'!G:G,"DE",'Planificación 2026-1'!H:H,"&gt;2")</f>
        <v>0</v>
      </c>
      <c r="CF106" s="79">
        <f>SUMIFS('Planificación 2026-1'!R:R,'Planificación 2026-1'!W:W,C106,'Planificación 2026-1'!G:G,"OB",'Planificación 2026-1'!H:H,"&gt;2")</f>
        <v>10</v>
      </c>
      <c r="CG106" s="79">
        <f>SUMIFS('Planificación 2026-1'!R:R,'Planificación 2026-1'!W:W,C106,'Planificación 2026-1'!G:G,"MH",'Planificación 2026-1'!H:H,"&gt;2")</f>
        <v>0</v>
      </c>
      <c r="CH106" s="79">
        <f>SUMIFS('Planificación 2026-1'!R:R,'Planificación 2026-1'!W:W,C106,'Planificación 2026-1'!G:G,"IC",'Planificación 2026-1'!H:H,"&gt;2")</f>
        <v>0</v>
      </c>
      <c r="CI106" s="79">
        <f>SUMIFS('Planificación 2026-1'!R:R,'Planificación 2026-1'!W:W,C106,'Planificación 2026-1'!G:G,"AR",'Planificación 2026-1'!H:H,"&gt;2")</f>
        <v>0</v>
      </c>
      <c r="CJ106" s="79">
        <f>SUMIFS('Planificación 2026-1'!R:R,'Planificación 2026-1'!W:W,C106,'Planificación 2026-1'!G:G,"T1",'Planificación 2026-1'!H:H,"&gt;2")</f>
        <v>0</v>
      </c>
      <c r="CK106" s="79">
        <f>SUMIFS('Planificación 2026-1'!R:R,'Planificación 2026-1'!W:W,C106,'Planificación 2026-1'!G:G,"T3",'Planificación 2026-1'!H:H,"&gt;2")</f>
        <v>0</v>
      </c>
      <c r="CL106" s="79">
        <f>SUMIFS('Planificación 2026-1'!R:R,'Planificación 2026-1'!W:W,C106,'Planificación 2026-1'!G:G,"T2",'Planificación 2026-1'!H:H,"&gt;2")</f>
        <v>0</v>
      </c>
      <c r="CM106" s="79">
        <f>SUMIFS('Planificación 2026-1'!R:R,'Planificación 2026-1'!W:W,C106,'Planificación 2026-1'!G:G,"AE",'Planificación 2026-1'!H:H,"&gt;2")</f>
        <v>0</v>
      </c>
      <c r="CN106" s="79">
        <f>SUMIFS('Planificación 2026-1'!R:R,'Planificación 2026-1'!W:W,C106,'Planificación 2026-1'!G:G,"T4",'Planificación 2026-1'!H:H,"&gt;2")</f>
        <v>5</v>
      </c>
      <c r="CO106" s="79">
        <f>SUMIFS('Planificación 2026-1'!R:R,'Planificación 2026-1'!W:W,C106,'Planificación 2026-1'!G:G,"AF",'Planificación 2026-1'!H:H,"&lt;3")</f>
        <v>0</v>
      </c>
      <c r="CP106" s="79">
        <f>SUMIFS('Planificación 2026-1'!R:R,'Planificación 2026-1'!W:W,C106,'Planificación 2026-1'!G:G,"EN",'Planificación 2026-1'!H:H,"&lt;3")</f>
        <v>0</v>
      </c>
      <c r="CQ106" s="79">
        <f>SUMIFS('Planificación 2026-1'!R:R,'Planificación 2026-1'!W:W,C106,'Planificación 2026-1'!G:G,"IS",'Planificación 2026-1'!H:H,"&lt;3")</f>
        <v>0</v>
      </c>
      <c r="CR106" s="79">
        <f>SUMIFS('Planificación 2026-1'!R:R,'Planificación 2026-1'!W:W,C106,'Planificación 2026-1'!G:G,"PS",'Planificación 2026-1'!H:H,"&lt;3")</f>
        <v>0</v>
      </c>
      <c r="CS106" s="79">
        <f>SUMIFS('Planificación 2026-1'!R:R,'Planificación 2026-1'!W:W,C106,'Planificación 2026-1'!G:G,"IN",'Planificación 2026-1'!H:H,"&lt;3")</f>
        <v>0</v>
      </c>
      <c r="CT106" s="79">
        <f>SUMIFS('Planificación 2026-1'!R:R,'Planificación 2026-1'!W:W,C106,'Planificación 2026-1'!G:G,"CA",'Planificación 2026-1'!H:H,"&lt;3")</f>
        <v>0</v>
      </c>
      <c r="CU106" s="79">
        <f>SUMIFS('Planificación 2026-1'!R:R,'Planificación 2026-1'!W:W,C106,'Planificación 2026-1'!G:G,"DE",'Planificación 2026-1'!H:H,"&lt;3")</f>
        <v>0</v>
      </c>
      <c r="CV106" s="79">
        <f>SUMIFS('Planificación 2026-1'!R:R,'Planificación 2026-1'!W:W,C106,'Planificación 2026-1'!G:G,"OB",'Planificación 2026-1'!H:H,"&lt;3")</f>
        <v>0</v>
      </c>
      <c r="CW106" s="79">
        <f>SUMIFS('Planificación 2026-1'!R:R,'Planificación 2026-1'!W:W,C106,'Planificación 2026-1'!G:G,"MH",'Planificación 2026-1'!H:H,"&lt;3")</f>
        <v>0</v>
      </c>
      <c r="CX106" s="79">
        <f>SUMIFS('Planificación 2026-1'!R:R,'Planificación 2026-1'!W:W,C106,'Planificación 2026-1'!G:G,"IC",'Planificación 2026-1'!H:H,"&lt;3")</f>
        <v>0</v>
      </c>
      <c r="CY106" s="79">
        <f>SUMIFS('Planificación 2026-1'!R:R,'Planificación 2026-1'!W:W,C106,'Planificación 2026-1'!G:G,"AR",'Planificación 2026-1'!H:H,"&lt;3")</f>
        <v>0</v>
      </c>
      <c r="CZ106" s="79">
        <f>SUMIFS('Planificación 2026-1'!R:R,'Planificación 2026-1'!W:W,C106,'Planificación 2026-1'!G:G,"T1",'Planificación 2026-1'!H:H,"&lt;3")</f>
        <v>0</v>
      </c>
      <c r="DA106" s="79">
        <f>SUMIFS('Planificación 2026-1'!R:R,'Planificación 2026-1'!W:W,C106,'Planificación 2026-1'!G:G,"T3",'Planificación 2026-1'!H:H,"&lt;3")</f>
        <v>0</v>
      </c>
      <c r="DB106" s="79">
        <f>SUMIFS('Planificación 2026-1'!R:R,'Planificación 2026-1'!W:W,C106,'Planificación 2026-1'!G:G,"T2",'Planificación 2026-1'!H:H,"&lt;3")</f>
        <v>0</v>
      </c>
      <c r="DC106" s="79">
        <f>SUMIFS('Planificación 2026-1'!R:R,'Planificación 2026-1'!W:W,C106,'Planificación 2026-1'!G:G,"AE",'Planificación 2026-1'!H:H,"&lt;3")</f>
        <v>0</v>
      </c>
      <c r="DD106" s="79">
        <f>SUMIFS('Planificación 2026-1'!R:R,'Planificación 2026-1'!W:W,C106,'Planificación 2026-1'!G:G,"T4",'Planificación 2026-1'!H:H,"&lt;3")</f>
        <v>0</v>
      </c>
      <c r="DE106" s="78" t="str">
        <f t="shared" si="18"/>
        <v>P02</v>
      </c>
      <c r="DF106" s="30">
        <f>IF(C106="","",SUMIFS('Planificación 2026-1'!R:R,'Planificación 2026-1'!W:W,C106,'Planificación 2026-1'!E:E,"PRINCIPAL",'Planificación 2026-1'!X:X,"VIRTUAL"))</f>
        <v>4</v>
      </c>
      <c r="DG106" s="30">
        <f>IF(C106="","",SUMIFS('Planificación 2026-1'!R:R,'Planificación 2026-1'!W:W,C106,'Planificación 2026-1'!E:E,"PRINCIPAL",'Planificación 2026-1'!X:X,"PRESENCIAL"))</f>
        <v>18</v>
      </c>
      <c r="DH106" s="30">
        <f>IF(C106="","",SUMIFS('Planificación 2026-1'!R:R,'Planificación 2026-1'!W:W,C106,'Planificación 2026-1'!E:E,"PRINCIPAL",'Planificación 2026-1'!X:X,"HIBRIDO PRESENCIAL"))</f>
        <v>0</v>
      </c>
      <c r="DI106" s="78" t="str">
        <f t="shared" si="19"/>
        <v>P09</v>
      </c>
      <c r="DJ106" s="78">
        <f>IF(C106="","",SUMIFS('Planificación 2026-1'!R:R,'Planificación 2026-1'!W:W,C106,'Planificación 2026-1'!E:E,"FILIAL",'Planificación 2026-1'!X:X,"VIRTUAL"))</f>
        <v>6</v>
      </c>
      <c r="DK106" s="80">
        <f>IF(C106="","",SUMIFS('Planificación 2026-1'!R:R,'Planificación 2026-1'!W:W,C106,'Planificación 2026-1'!E:E,"FILIAL",'Planificación 2026-1'!X:X,"PRESENCIAL"))</f>
        <v>4</v>
      </c>
      <c r="DL106" s="42">
        <f>IF(C106="","",SUMIFS('Planificación 2026-1'!R:R,'Planificación 2026-1'!W:W,C106,'Planificación 2026-1'!E:E,"FILIAL",'Planificación 2026-1'!X:X,"HIBRIDO PRESENCIAL"))</f>
        <v>0</v>
      </c>
      <c r="DM106" s="81" t="str">
        <f t="shared" si="20"/>
        <v>P55</v>
      </c>
      <c r="DN106" s="78">
        <f>IF(C106="","",SUMIFS('Planificación 2026-1'!R:R,'Planificación 2026-1'!W:W,C106,'Planificación 2026-1'!E:E,"SUNAMPE",'Planificación 2026-1'!X:X,"VIRTUAL"))</f>
        <v>5</v>
      </c>
      <c r="DO106" s="42">
        <f>IF(C106="","",SUMIFS('Planificación 2026-1'!R:R,'Planificación 2026-1'!W:W,C106,'Planificación 2026-1'!E:E,"SUNAMPE",'Planificación 2026-1'!X:X,"PRESENCIAL"))</f>
        <v>0</v>
      </c>
      <c r="DP106" s="81" t="str">
        <f t="shared" si="21"/>
        <v/>
      </c>
      <c r="DQ106" s="78">
        <f>IF(C106="","",SUMIFS('Planificación 2026-1'!R:R,'Planificación 2026-1'!W:W,C106,'Planificación 2026-1'!E:E,"HUAURA",'Planificación 2026-1'!X:X,"VIRTUAL"))</f>
        <v>0</v>
      </c>
      <c r="DR106" s="42">
        <f>IF(C106="","",SUMIFS('Planificación 2026-1'!R:R,'Planificación 2026-1'!W:W,C106,'Planificación 2026-1'!E:E,"HUAURA",'Planificación 2026-1'!X:X,"PRESENCIAL"))</f>
        <v>0</v>
      </c>
      <c r="DS106" s="48">
        <f>SUMIFS('Planificación 2026-1'!R:R,'Planificación 2026-1'!W:W,C106,'Planificación 2026-1'!E:E,"PRINCIPAL",'Planificación 2026-1'!X:X,"VIRTUAL",'Planificación 2026-1'!H:H,"&gt;2")</f>
        <v>4</v>
      </c>
      <c r="DT106" s="48">
        <f>SUMIFS('Planificación 2026-1'!R:R,'Planificación 2026-1'!W:W,C106,'Planificación 2026-1'!E:E,"PRINCIPAL",'Planificación 2026-1'!X:X,"&lt;&gt;VIRTUAL",'Planificación 2026-1'!H:H,"&gt;2")</f>
        <v>18</v>
      </c>
      <c r="DU106" s="48">
        <f>SUMIFS('Planificación 2026-1'!R:R,'Planificación 2026-1'!W:W,C106,'Planificación 2026-1'!E:E,"SUNAMPE",'Planificación 2026-1'!X:X,"VIRTUAL",'Planificación 2026-1'!H:H,"&gt;2")</f>
        <v>5</v>
      </c>
      <c r="DV106" s="48">
        <f>SUMIFS('Planificación 2026-1'!R:R,'Planificación 2026-1'!W:W,C106,'Planificación 2026-1'!E:E,"SUNAMPE",'Planificación 2026-1'!X:X,"&lt;&gt;VIRTUAL",'Planificación 2026-1'!H:H,"&gt;2")</f>
        <v>0</v>
      </c>
      <c r="DW106" s="48">
        <f>SUMIFS('Planificación 2026-1'!R:R,'Planificación 2026-1'!W:W,C106,'Planificación 2026-1'!E:E,"FILIAL",'Planificación 2026-1'!X:X,"VIRTUAL",'Planificación 2026-1'!H:H,"&gt;2")</f>
        <v>6</v>
      </c>
      <c r="DX106" s="48">
        <f>SUMIFS('Planificación 2026-1'!R:R,'Planificación 2026-1'!W:W,C106,'Planificación 2026-1'!E:E,"FILIAL",'Planificación 2026-1'!X:X,"&lt;&gt;VIRTUAL",'Planificación 2026-1'!H:H,"&gt;2")</f>
        <v>4</v>
      </c>
      <c r="DY106" s="48">
        <f>SUMIFS('Planificación 2026-1'!R:R,'Planificación 2026-1'!W:W,C106,'Planificación 2026-1'!E:E,"PORUMA",'Planificación 2026-1'!X:X,"VIRTUAL",'Planificación 2026-1'!H:H,"&gt;2")</f>
        <v>0</v>
      </c>
      <c r="DZ106" s="48">
        <f>SUMIFS('Planificación 2026-1'!R:R,'Planificación 2026-1'!W:W,C106,'Planificación 2026-1'!E:E,"PORUMA",'Planificación 2026-1'!X:X,"&lt;&gt;VIRTUAL",'Planificación 2026-1'!H:H,"&gt;2")</f>
        <v>0</v>
      </c>
      <c r="EA106" s="48">
        <f>SUMIFS('Planificación 2026-1'!R:R,'Planificación 2026-1'!W:W,C106,'Planificación 2026-1'!E:E,"HUAURA",'Planificación 2026-1'!X:X,"VIRTUAL",'Planificación 2026-1'!H:H,"&gt;2")</f>
        <v>0</v>
      </c>
      <c r="EB106" s="48">
        <f>SUMIFS('Planificación 2026-1'!R:R,'Planificación 2026-1'!W:W,C106,'Planificación 2026-1'!E:E,"HUAURA",'Planificación 2026-1'!X:X,"&lt;&gt;VIRTUAL",'Planificación 2026-1'!H:H,"&gt;2")</f>
        <v>0</v>
      </c>
      <c r="EC106" s="48">
        <f>SUMIFS('Planificación 2026-1'!R:R,'Planificación 2026-1'!W:W,C106,'Planificación 2026-1'!E:E,"PRINCIPAL",'Planificación 2026-1'!X:X,"VIRTUAL",'Planificación 2026-1'!H:H,"&lt;3")</f>
        <v>0</v>
      </c>
      <c r="ED106" s="48">
        <f>SUMIFS('Planificación 2026-1'!R:R,'Planificación 2026-1'!W:W,C106,'Planificación 2026-1'!E:E,"PRINCIPAL",'Planificación 2026-1'!X:X,"&lt;&gt;VIRTUAL",'Planificación 2026-1'!H:H,"&lt;3")</f>
        <v>0</v>
      </c>
      <c r="EE106" s="48">
        <f>SUMIFS('Planificación 2026-1'!R:R,'Planificación 2026-1'!W:W,C106,'Planificación 2026-1'!E:E,"SUNAMPE",'Planificación 2026-1'!X:X,"VIRTUAL",'Planificación 2026-1'!H:H,"&lt;3")</f>
        <v>0</v>
      </c>
      <c r="EF106" s="48">
        <f>SUMIFS('Planificación 2026-1'!R:R,'Planificación 2026-1'!W:W,C106,'Planificación 2026-1'!E:E,"SUNAMPE",'Planificación 2026-1'!X:X,"&lt;&gt;VIRTUAL",'Planificación 2026-1'!H:H,"&lt;3")</f>
        <v>0</v>
      </c>
      <c r="EG106" s="48">
        <f>SUMIFS('Planificación 2026-1'!R:R,'Planificación 2026-1'!W:W,C106,'Planificación 2026-1'!E:E,"FILIAL",'Planificación 2026-1'!X:X,"VIRTUAL",'Planificación 2026-1'!H:H,"&lt;3")</f>
        <v>0</v>
      </c>
      <c r="EH106" s="48">
        <f>SUMIFS('Planificación 2026-1'!R:R,'Planificación 2026-1'!W:W,C106,'Planificación 2026-1'!E:E,"FILIAL",'Planificación 2026-1'!X:X,"&lt;&gt;VIRTUAL",'Planificación 2026-1'!H:H,"&lt;3")</f>
        <v>0</v>
      </c>
      <c r="EI106" s="48">
        <f>SUMIFS('Planificación 2026-1'!R:R,'Planificación 2026-1'!W:W,C106,'Planificación 2026-1'!E:E,"PORUMA",'Planificación 2026-1'!X:X,"VIRTUAL",'Planificación 2026-1'!H:H,"&lt;3")</f>
        <v>0</v>
      </c>
      <c r="EJ106" s="48">
        <f>SUMIFS('Planificación 2026-1'!R:R,'Planificación 2026-1'!W:W,C106,'Planificación 2026-1'!E:E,"PORUMA",'Planificación 2026-1'!X:X,"&lt;&gt;VIRTUAL",'Planificación 2026-1'!H:H,"&lt;3")</f>
        <v>0</v>
      </c>
      <c r="EK106" s="48">
        <f>SUMIFS('Planificación 2026-1'!R:R,'Planificación 2026-1'!W:W,C106,'Planificación 2026-1'!E:E,"HUAURA",'Planificación 2026-1'!X:X,"VIRTUAL",'Planificación 2026-1'!H:H,"&lt;3")</f>
        <v>0</v>
      </c>
      <c r="EL106" s="48">
        <f>SUMIFS('Planificación 2026-1'!R:R,'Planificación 2026-1'!W:W,C106,'Planificación 2026-1'!E:E,"HUAURA",'Planificación 2026-1'!X:X,"&lt;&gt;VIRTUAL",'Planificación 2026-1'!H:H,"&lt;3")</f>
        <v>0</v>
      </c>
      <c r="EM106" s="48">
        <f t="shared" si="22"/>
        <v>10</v>
      </c>
      <c r="EN106" s="48">
        <f t="shared" si="23"/>
        <v>0</v>
      </c>
      <c r="EO106" s="48">
        <f t="shared" si="24"/>
        <v>0</v>
      </c>
      <c r="EP106" s="48">
        <f t="shared" si="25"/>
        <v>22</v>
      </c>
      <c r="EQ106" s="48">
        <f t="shared" si="26"/>
        <v>5</v>
      </c>
      <c r="ER106" s="48"/>
      <c r="ES106" s="48">
        <f t="shared" si="27"/>
        <v>15</v>
      </c>
      <c r="ET106" s="48">
        <f t="shared" si="28"/>
        <v>22</v>
      </c>
      <c r="EU106" s="48" t="b">
        <f t="shared" si="29"/>
        <v>1</v>
      </c>
      <c r="EV106" s="48" t="str">
        <f t="shared" si="30"/>
        <v>SEDE-FILIAL-HUAURA</v>
      </c>
      <c r="EW106" s="48" t="str">
        <f t="shared" si="31"/>
        <v>MAS PRESENCIAL</v>
      </c>
    </row>
    <row r="107" spans="1:153" x14ac:dyDescent="0.3">
      <c r="A107" s="53"/>
      <c r="B107" s="383">
        <v>104</v>
      </c>
      <c r="C107" s="107" t="s">
        <v>117</v>
      </c>
      <c r="D107" s="82">
        <f>SUMIF('Planificación 2026-1'!W:W,C107,'Planificación 2026-1'!R:R)</f>
        <v>18</v>
      </c>
      <c r="E107" s="384" t="s">
        <v>319</v>
      </c>
      <c r="F107" s="107" t="s">
        <v>465</v>
      </c>
      <c r="G107" s="107" t="s">
        <v>431</v>
      </c>
      <c r="H107" s="107" t="s">
        <v>434</v>
      </c>
      <c r="I107" s="77" t="str">
        <f>IF(SUM(COUNTIFS('Planificación 2026-1'!E:E,"PRINCIPAL",'Planificación 2026-1'!W:W,C107,'Planificación 2026-1'!G:G,"AF"))&gt;0,"P01"," ")</f>
        <v xml:space="preserve"> </v>
      </c>
      <c r="J107" s="78" t="str">
        <f>IF(SUM(COUNTIFS('Planificación 2026-1'!E:E,"PRINCIPAL",'Planificación 2026-1'!W:W,C107,'Planificación 2026-1'!G:G,"EN"))&gt;0,"P02"," ")</f>
        <v xml:space="preserve"> </v>
      </c>
      <c r="K107" s="78" t="str">
        <f>IF(SUM(COUNTIFS('Planificación 2026-1'!E:E,"PRINCIPAL",'Planificación 2026-1'!W:W,C107,'Planificación 2026-1'!G:G,"IS"))&gt;0,"P03"," ")</f>
        <v xml:space="preserve"> </v>
      </c>
      <c r="L107" s="78" t="str">
        <f>IF(SUM(COUNTIFS('Planificación 2026-1'!E:E,"PRINCIPAL",'Planificación 2026-1'!W:W,C107,'Planificación 2026-1'!G:G,"PS"))&gt;0,"P04"," ")</f>
        <v>P04</v>
      </c>
      <c r="M107" s="78"/>
      <c r="N107" s="78" t="str">
        <f>IF(SUM(COUNTIFS('Planificación 2026-1'!E:E,"PRINCIPAL",'Planificación 2026-1'!W:W,C107,'Planificación 2026-1'!G:G,"IN"))&gt;0,"P06"," ")</f>
        <v xml:space="preserve"> </v>
      </c>
      <c r="O107" s="78" t="str">
        <f>IF(SUM(COUNTIFS('Planificación 2026-1'!E:E,"PRINCIPAL",'Planificación 2026-1'!W:W,C107,'Planificación 2026-1'!G:G,"CA"))&gt;0,"P07"," ")</f>
        <v xml:space="preserve"> </v>
      </c>
      <c r="P107" s="78" t="str">
        <f>IF(SUM(COUNTIFS('Planificación 2026-1'!E:E,"PRINCIPAL",'Planificación 2026-1'!W:W,C107,'Planificación 2026-1'!G:G,"DE"))&gt;0,"P08"," ")</f>
        <v xml:space="preserve"> </v>
      </c>
      <c r="Q107" s="78" t="str">
        <f>IF(SUM(COUNTIFS('Planificación 2026-1'!E:E,"PRINCIPAL",'Planificación 2026-1'!W:W,C107,'Planificación 2026-1'!G:G,"OB"))&gt;0,"P09"," ")</f>
        <v xml:space="preserve"> </v>
      </c>
      <c r="R107" s="78" t="str">
        <f>IF(SUM(COUNTIFS('Planificación 2026-1'!E:E,"PRINCIPAL",'Planificación 2026-1'!W:W,C107,'Planificación 2026-1'!G:G,"MH"))&gt;0,"P31"," ")</f>
        <v xml:space="preserve"> </v>
      </c>
      <c r="S107" s="78" t="str">
        <f>IF(SUM(COUNTIFS('Planificación 2026-1'!E:E,"PRINCIPAL",'Planificación 2026-1'!W:W,C107,'Planificación 2026-1'!G:G,"IC"))&gt;0,"P32"," ")</f>
        <v xml:space="preserve"> </v>
      </c>
      <c r="T107" s="78" t="str">
        <f>IF(SUM(COUNTIFS('Planificación 2026-1'!E:E,"PRINCIPAL",'Planificación 2026-1'!W:W,C107,'Planificación 2026-1'!G:G,"AR"))&gt;0,"P34"," ")</f>
        <v xml:space="preserve"> </v>
      </c>
      <c r="U107" s="78" t="str">
        <f>IF(SUM(COUNTIFS('Planificación 2026-1'!E:E,"PRINCIPAL",'Planificación 2026-1'!W:W,C107,'Planificación 2026-1'!G:G,"T1"))&gt;0,"P35"," ")</f>
        <v xml:space="preserve"> </v>
      </c>
      <c r="V107" s="78" t="str">
        <f>IF(SUM(COUNTIFS('Planificación 2026-1'!E:E,"PRINCIPAL",'Planificación 2026-1'!W:W,C107,'Planificación 2026-1'!G:G,"T3"))&gt;0,"P36"," ")</f>
        <v xml:space="preserve"> </v>
      </c>
      <c r="W107" s="78" t="str">
        <f>IF(SUM(COUNTIFS('Planificación 2026-1'!E:E,"PRINCIPAL",'Planificación 2026-1'!W:W,C107,'Planificación 2026-1'!G:G,"T2"))&gt;0,"P37"," ")</f>
        <v xml:space="preserve"> </v>
      </c>
      <c r="X107" s="78" t="str">
        <f>IF(SUM(COUNTIFS('Planificación 2026-1'!E:E,"PRINCIPAL",'Planificación 2026-1'!W:W,C107,'Planificación 2026-1'!G:G,"AE"))&gt;0,"P38"," ")</f>
        <v xml:space="preserve"> </v>
      </c>
      <c r="Y107" s="78" t="str">
        <f>IF(SUM(COUNTIFS('Planificación 2026-1'!E:E,"PRINCIPAL",'Planificación 2026-1'!W:W,C107,'Planificación 2026-1'!G:G,"T4"))&gt;0,"P55"," ")</f>
        <v xml:space="preserve"> </v>
      </c>
      <c r="Z107" s="78" t="str">
        <f>IF(SUM(COUNTIFS('Planificación 2026-1'!E:E,"FILIAL",'Planificación 2026-1'!W:W,C107,'Planificación 2026-1'!G:G,"AF"))&gt;0," P01"," ")</f>
        <v xml:space="preserve"> </v>
      </c>
      <c r="AA107" s="78" t="str">
        <f>IF(SUM(COUNTIFS('Planificación 2026-1'!E:E,"FILIAL",'Planificación 2026-1'!W:W,C107,'Planificación 2026-1'!G:G,"EN"))&gt;0,"P02"," ")</f>
        <v xml:space="preserve"> </v>
      </c>
      <c r="AB107" s="78" t="str">
        <f>IF(SUM(COUNTIFS('Planificación 2026-1'!E:E,"FILIAL",'Planificación 2026-1'!W:W,C107,'Planificación 2026-1'!G:G,"IS"))&gt;0,"P03"," ")</f>
        <v xml:space="preserve"> </v>
      </c>
      <c r="AC107" s="78" t="str">
        <f>IF(SUM(COUNTIFS('Planificación 2026-1'!E:E,"FILIAL",'Planificación 2026-1'!W:W,C107,'Planificación 2026-1'!G:G,"PS"))&gt;0,"P04"," ")</f>
        <v xml:space="preserve"> </v>
      </c>
      <c r="AD107" s="78"/>
      <c r="AE107" s="78" t="str">
        <f>IF(SUM(COUNTIFS('Planificación 2026-1'!E:E,"FILIAL",'Planificación 2026-1'!W:W,C107,'Planificación 2026-1'!G:G,"IN"))&gt;0,"P06"," ")</f>
        <v xml:space="preserve"> </v>
      </c>
      <c r="AF107" s="78" t="str">
        <f>IF(SUM(COUNTIFS('Planificación 2026-1'!E:E,"FILIAL",'Planificación 2026-1'!W:W,C107,'Planificación 2026-1'!G:G,"CA"))&gt;0,"P07"," ")</f>
        <v xml:space="preserve"> </v>
      </c>
      <c r="AG107" s="78" t="str">
        <f>IF(SUM(COUNTIFS('Planificación 2026-1'!E:E,"FILIAL",'Planificación 2026-1'!W:W,C107,'Planificación 2026-1'!G:G,"DE"))&gt;0,"P08"," ")</f>
        <v xml:space="preserve"> </v>
      </c>
      <c r="AH107" s="78" t="str">
        <f>IF(SUM(COUNTIFS('Planificación 2026-1'!E:E,"FILIAL",'Planificación 2026-1'!W:W,C107,'Planificación 2026-1'!G:G,"OB"))&gt;0,"P09"," ")</f>
        <v xml:space="preserve"> </v>
      </c>
      <c r="AI107" s="78" t="str">
        <f>IF(SUM(COUNTIFS('Planificación 2026-1'!E:E,"FILIAL",'Planificación 2026-1'!W:W,C107,'Planificación 2026-1'!G:G,"MH"))&gt;0,"P31"," ")</f>
        <v xml:space="preserve"> </v>
      </c>
      <c r="AJ107" s="78" t="str">
        <f>IF(SUM(COUNTIFS('Planificación 2026-1'!E:E,"FILIAL",'Planificación 2026-1'!W:W,C107,'Planificación 2026-1'!G:G,"IC"))&gt;0,"P32"," ")</f>
        <v xml:space="preserve"> </v>
      </c>
      <c r="AK107" s="78" t="str">
        <f>IF(SUM(COUNTIFS('Planificación 2026-1'!E:E,"FILIAL",'Planificación 2026-1'!W:W,C107,'Planificación 2026-1'!G:G,"AR"))&gt;0,"P34"," ")</f>
        <v xml:space="preserve"> </v>
      </c>
      <c r="AL107" s="78" t="str">
        <f>IF(SUM(COUNTIFS('Planificación 2026-1'!E:E,"FILIAL",'Planificación 2026-1'!W:W,C107,'Planificación 2026-1'!G:G,"T1"))&gt;0,"P35"," ")</f>
        <v xml:space="preserve"> </v>
      </c>
      <c r="AM107" s="78" t="str">
        <f>IF(SUM(COUNTIFS('Planificación 2026-1'!E:E,"FILIAL",'Planificación 2026-1'!W:W,C107,'Planificación 2026-1'!G:G,"T3"))&gt;0,"P36"," ")</f>
        <v xml:space="preserve"> </v>
      </c>
      <c r="AN107" s="78" t="str">
        <f>IF(SUM(COUNTIFS('Planificación 2026-1'!E:E,"FILIAL",'Planificación 2026-1'!W:W,C107,'Planificación 2026-1'!G:G,"T2"))&gt;0,"P37"," ")</f>
        <v xml:space="preserve"> </v>
      </c>
      <c r="AO107" s="78" t="str">
        <f>IF(SUM(COUNTIFS('Planificación 2026-1'!E:E,"FILIAL",'Planificación 2026-1'!W:W,C107,'Planificación 2026-1'!G:G,"AE"))&gt;0,"P38"," ")</f>
        <v xml:space="preserve"> </v>
      </c>
      <c r="AP107" s="78" t="str">
        <f>IF(SUM(COUNTIFS('Planificación 2026-1'!E:E,"FILIAL",'Planificación 2026-1'!W:W,C107,'Planificación 2026-1'!G:G,"T4"))&gt;0,"P55"," ")</f>
        <v xml:space="preserve"> </v>
      </c>
      <c r="AQ107" s="78" t="str">
        <f>IF(SUM(COUNTIFS('Planificación 2026-1'!E:E,"SUNAMPE",'Planificación 2026-1'!W:W,C107,'Planificación 2026-1'!G:G,"AF"))&gt;0," P01"," ")</f>
        <v xml:space="preserve"> </v>
      </c>
      <c r="AR107" s="78" t="str">
        <f>IF(SUM(COUNTIFS('Planificación 2026-1'!E:E,"SUNAMPE",'Planificación 2026-1'!W:W,C107,'Planificación 2026-1'!G:G,"EN"))&gt;0,"P02"," ")</f>
        <v xml:space="preserve"> </v>
      </c>
      <c r="AS107" s="78" t="str">
        <f>IF(SUM(COUNTIFS('Planificación 2026-1'!E:E,"SUNAMPE",'Planificación 2026-1'!W:W,C107,'Planificación 2026-1'!G:G,"IS"))&gt;0,"P03"," ")</f>
        <v xml:space="preserve"> </v>
      </c>
      <c r="AT107" s="78" t="str">
        <f>IF(SUM(COUNTIFS('Planificación 2026-1'!E:E,"SUNAMPE",'Planificación 2026-1'!W:W,C107,'Planificación 2026-1'!G:G,"PS"))&gt;0,"P04"," ")</f>
        <v xml:space="preserve"> </v>
      </c>
      <c r="AU107" s="78"/>
      <c r="AV107" s="78" t="str">
        <f>IF(SUM(COUNTIFS('Planificación 2026-1'!E:E,"SUNAMPE",'Planificación 2026-1'!W:W,C107,'Planificación 2026-1'!G:G,"IN"))&gt;0,"P06"," ")</f>
        <v xml:space="preserve"> </v>
      </c>
      <c r="AW107" s="78" t="str">
        <f>IF(SUM(COUNTIFS('Planificación 2026-1'!E:E,"SUNAMPE",'Planificación 2026-1'!W:W,C107,'Planificación 2026-1'!G:G,"CA"))&gt;0,"P07"," ")</f>
        <v xml:space="preserve"> </v>
      </c>
      <c r="AX107" s="78" t="str">
        <f>IF(SUM(COUNTIFS('Planificación 2026-1'!E:E,"SUNAMPE",'Planificación 2026-1'!W:W,C107,'Planificación 2026-1'!G:G,"DE"))&gt;0,"P08"," ")</f>
        <v xml:space="preserve"> </v>
      </c>
      <c r="AY107" s="78" t="str">
        <f>IF(SUM(COUNTIFS('Planificación 2026-1'!E:E,"SUNAMPE",'Planificación 2026-1'!W:W,C107,'Planificación 2026-1'!G:G,"OB"))&gt;0,"P09"," ")</f>
        <v xml:space="preserve"> </v>
      </c>
      <c r="AZ107" s="78" t="str">
        <f>IF(SUM(COUNTIFS('Planificación 2026-1'!E:E,"SUNAMPE",'Planificación 2026-1'!W:W,C107,'Planificación 2026-1'!G:G,"MH"))&gt;0,"P31"," ")</f>
        <v xml:space="preserve"> </v>
      </c>
      <c r="BA107" s="78" t="str">
        <f>IF(SUM(COUNTIFS('Planificación 2026-1'!E:E,"SUNAMPE",'Planificación 2026-1'!W:W,C107,'Planificación 2026-1'!G:G,"IC"))&gt;0,"P32"," ")</f>
        <v xml:space="preserve"> </v>
      </c>
      <c r="BB107" s="78" t="str">
        <f>IF(SUM(COUNTIFS('Planificación 2026-1'!E:E,"SUNAMPE",'Planificación 2026-1'!W:W,C107,'Planificación 2026-1'!G:G,"AR"))&gt;0,"P34"," ")</f>
        <v xml:space="preserve"> </v>
      </c>
      <c r="BC107" s="78" t="str">
        <f>IF(SUM(COUNTIFS('Planificación 2026-1'!E:E,"SUNAMPE",'Planificación 2026-1'!W:W,C107,'Planificación 2026-1'!G:G,"T1"))&gt;0,"P35"," ")</f>
        <v xml:space="preserve"> </v>
      </c>
      <c r="BD107" s="78" t="str">
        <f>IF(SUM(COUNTIFS('Planificación 2026-1'!E:E,"SUNAMPE",'Planificación 2026-1'!W:W,C107,'Planificación 2026-1'!G:G,"T3"))&gt;0,"P36"," ")</f>
        <v xml:space="preserve"> </v>
      </c>
      <c r="BE107" s="78" t="str">
        <f>IF(SUM(COUNTIFS('Planificación 2026-1'!E:E,"SUNAMPE",'Planificación 2026-1'!W:W,C107,'Planificación 2026-1'!G:G,"T2"))&gt;0,"P37"," ")</f>
        <v xml:space="preserve"> </v>
      </c>
      <c r="BF107" s="78" t="str">
        <f>IF(SUM(COUNTIFS('Planificación 2026-1'!E:E,"SUNAMPE",'Planificación 2026-1'!W:W,C107,'Planificación 2026-1'!G:G,"AE"))&gt;0,"P38"," ")</f>
        <v xml:space="preserve"> </v>
      </c>
      <c r="BG107" s="78" t="str">
        <f>IF(SUM(COUNTIFS('Planificación 2026-1'!E:E,"SUNAMPE",'Planificación 2026-1'!W:W,C107,'Planificación 2026-1'!G:G,"T4"))&gt;0,"P55"," ")</f>
        <v xml:space="preserve"> </v>
      </c>
      <c r="BH107" s="78" t="str">
        <f>IF(SUM(COUNTIFS('Planificación 2026-1'!E:E,"HUAURA",'Planificación 2026-1'!W:W,C107,'Planificación 2026-1'!G:G,"AF"))&gt;0," P01"," ")</f>
        <v xml:space="preserve"> </v>
      </c>
      <c r="BI107" s="78" t="str">
        <f>IF(SUM(COUNTIFS('Planificación 2026-1'!E:E,"HUAURA",'Planificación 2026-1'!W:W,C107,'Planificación 2026-1'!G:G,"EN"))&gt;0,"P02"," ")</f>
        <v xml:space="preserve"> </v>
      </c>
      <c r="BJ107" s="78" t="str">
        <f>IF(SUM(COUNTIFS('Planificación 2026-1'!E:E,"HUAURA",'Planificación 2026-1'!W:W,C107,'Planificación 2026-1'!G:G,"IS"))&gt;0,"P03"," ")</f>
        <v xml:space="preserve"> </v>
      </c>
      <c r="BK107" s="78" t="str">
        <f>IF(SUM(COUNTIFS('Planificación 2026-1'!E:E,"HUAURA",'Planificación 2026-1'!W:W,C107,'Planificación 2026-1'!G:G,"PS"))&gt;0,"P04"," ")</f>
        <v xml:space="preserve"> </v>
      </c>
      <c r="BL107" s="78"/>
      <c r="BM107" s="78" t="str">
        <f>IF(SUM(COUNTIFS('Planificación 2026-1'!E:E,"HUAURA",'Planificación 2026-1'!W:W,C107,'Planificación 2026-1'!G:G,"IN"))&gt;0,"P06"," ")</f>
        <v xml:space="preserve"> </v>
      </c>
      <c r="BN107" s="78" t="str">
        <f>IF(SUM(COUNTIFS('Planificación 2026-1'!E:E,"HUAURA",'Planificación 2026-1'!W:W,C107,'Planificación 2026-1'!G:G,"CA"))&gt;0,"P07"," ")</f>
        <v xml:space="preserve"> </v>
      </c>
      <c r="BO107" s="78" t="str">
        <f>IF(SUM(COUNTIFS('Planificación 2026-1'!E:E,"HUAURA",'Planificación 2026-1'!W:W,C107,'Planificación 2026-1'!G:G,"DE"))&gt;0,"P08"," ")</f>
        <v xml:space="preserve"> </v>
      </c>
      <c r="BP107" s="78" t="str">
        <f>IF(SUM(COUNTIFS('Planificación 2026-1'!E:E,"HUAURA",'Planificación 2026-1'!W:W,C107,'Planificación 2026-1'!G:G,"OB"))&gt;0,"P09"," ")</f>
        <v xml:space="preserve"> </v>
      </c>
      <c r="BQ107" s="78" t="str">
        <f>IF(SUM(COUNTIFS('Planificación 2026-1'!E:E,"HUAURA",'Planificación 2026-1'!W:W,C107,'Planificación 2026-1'!G:G,"MH"))&gt;0,"P31"," ")</f>
        <v xml:space="preserve"> </v>
      </c>
      <c r="BR107" s="78" t="str">
        <f>IF(SUM(COUNTIFS('Planificación 2026-1'!E:E,"HUAURA",'Planificación 2026-1'!W:W,C107,'Planificación 2026-1'!G:G,"IC"))&gt;0,"P32"," ")</f>
        <v xml:space="preserve"> </v>
      </c>
      <c r="BS107" s="78" t="str">
        <f>IF(SUM(COUNTIFS('Planificación 2026-1'!E:E,"HUAURA",'Planificación 2026-1'!W:W,C107,'Planificación 2026-1'!G:G,"AR"))&gt;0,"P34"," ")</f>
        <v xml:space="preserve"> </v>
      </c>
      <c r="BT107" s="78" t="str">
        <f>IF(SUM(COUNTIFS('Planificación 2026-1'!E:E,"HUAURA",'Planificación 2026-1'!W:W,C107,'Planificación 2026-1'!G:G,"T1"))&gt;0,"P35"," ")</f>
        <v xml:space="preserve"> </v>
      </c>
      <c r="BU107" s="78" t="str">
        <f>IF(SUM(COUNTIFS('Planificación 2026-1'!E:E,"HUAURA",'Planificación 2026-1'!W:W,C107,'Planificación 2026-1'!G:G,"T3"))&gt;0,"P36"," ")</f>
        <v xml:space="preserve"> </v>
      </c>
      <c r="BV107" s="78" t="str">
        <f>IF(SUM(COUNTIFS('Planificación 2026-1'!E:E,"HUAURA",'Planificación 2026-1'!W:W,C107,'Planificación 2026-1'!G:G,"T2"))&gt;0,"P37"," ")</f>
        <v xml:space="preserve"> </v>
      </c>
      <c r="BW107" s="78" t="str">
        <f>IF(SUM(COUNTIFS('Planificación 2026-1'!E:E,"HUAURA",'Planificación 2026-1'!W:W,C107,'Planificación 2026-1'!G:G,"AE"))&gt;0,"P38"," ")</f>
        <v xml:space="preserve"> </v>
      </c>
      <c r="BX107" s="78" t="str">
        <f>IF(SUM(COUNTIFS('Planificación 2026-1'!E:E,"HUAURA",'Planificación 2026-1'!W:W,C107,'Planificación 2026-1'!G:G,"T4"))&gt;0,"P55"," ")</f>
        <v xml:space="preserve"> </v>
      </c>
      <c r="BY107" s="79">
        <f>SUMIFS('Planificación 2026-1'!R:R,'Planificación 2026-1'!W:W,C107,'Planificación 2026-1'!G:G,"AF",'Planificación 2026-1'!H:H,"&gt;2")</f>
        <v>0</v>
      </c>
      <c r="BZ107" s="79">
        <f>SUMIFS('Planificación 2026-1'!R:R,'Planificación 2026-1'!W:W,C107,'Planificación 2026-1'!G:G,"EN",'Planificación 2026-1'!H:H,"&gt;2")</f>
        <v>0</v>
      </c>
      <c r="CA107" s="79">
        <f>SUMIFS('Planificación 2026-1'!R:R,'Planificación 2026-1'!W:W,C107,'Planificación 2026-1'!G:G,"IS",'Planificación 2026-1'!H:H,"&gt;2")</f>
        <v>0</v>
      </c>
      <c r="CB107" s="79">
        <f>SUMIFS('Planificación 2026-1'!R:R,'Planificación 2026-1'!W:W,C107,'Planificación 2026-1'!G:G,"PS",'Planificación 2026-1'!H:H,"&gt;2")</f>
        <v>18</v>
      </c>
      <c r="CC107" s="79">
        <f>SUMIFS('Planificación 2026-1'!R:R,'Planificación 2026-1'!W:W,C107,'Planificación 2026-1'!G:G,"IN",'Planificación 2026-1'!H:H,"&gt;2")</f>
        <v>0</v>
      </c>
      <c r="CD107" s="79">
        <f>SUMIFS('Planificación 2026-1'!R:R,'Planificación 2026-1'!W:W,C107,'Planificación 2026-1'!G:G,"CA",'Planificación 2026-1'!H:H,"&gt;2")</f>
        <v>0</v>
      </c>
      <c r="CE107" s="79">
        <f>SUMIFS('Planificación 2026-1'!R:R,'Planificación 2026-1'!W:W,C107,'Planificación 2026-1'!G:G,"DE",'Planificación 2026-1'!H:H,"&gt;2")</f>
        <v>0</v>
      </c>
      <c r="CF107" s="79">
        <f>SUMIFS('Planificación 2026-1'!R:R,'Planificación 2026-1'!W:W,C107,'Planificación 2026-1'!G:G,"OB",'Planificación 2026-1'!H:H,"&gt;2")</f>
        <v>0</v>
      </c>
      <c r="CG107" s="79">
        <f>SUMIFS('Planificación 2026-1'!R:R,'Planificación 2026-1'!W:W,C107,'Planificación 2026-1'!G:G,"MH",'Planificación 2026-1'!H:H,"&gt;2")</f>
        <v>0</v>
      </c>
      <c r="CH107" s="79">
        <f>SUMIFS('Planificación 2026-1'!R:R,'Planificación 2026-1'!W:W,C107,'Planificación 2026-1'!G:G,"IC",'Planificación 2026-1'!H:H,"&gt;2")</f>
        <v>0</v>
      </c>
      <c r="CI107" s="79">
        <f>SUMIFS('Planificación 2026-1'!R:R,'Planificación 2026-1'!W:W,C107,'Planificación 2026-1'!G:G,"AR",'Planificación 2026-1'!H:H,"&gt;2")</f>
        <v>0</v>
      </c>
      <c r="CJ107" s="79">
        <f>SUMIFS('Planificación 2026-1'!R:R,'Planificación 2026-1'!W:W,C107,'Planificación 2026-1'!G:G,"T1",'Planificación 2026-1'!H:H,"&gt;2")</f>
        <v>0</v>
      </c>
      <c r="CK107" s="79">
        <f>SUMIFS('Planificación 2026-1'!R:R,'Planificación 2026-1'!W:W,C107,'Planificación 2026-1'!G:G,"T3",'Planificación 2026-1'!H:H,"&gt;2")</f>
        <v>0</v>
      </c>
      <c r="CL107" s="79">
        <f>SUMIFS('Planificación 2026-1'!R:R,'Planificación 2026-1'!W:W,C107,'Planificación 2026-1'!G:G,"T2",'Planificación 2026-1'!H:H,"&gt;2")</f>
        <v>0</v>
      </c>
      <c r="CM107" s="79">
        <f>SUMIFS('Planificación 2026-1'!R:R,'Planificación 2026-1'!W:W,C107,'Planificación 2026-1'!G:G,"AE",'Planificación 2026-1'!H:H,"&gt;2")</f>
        <v>0</v>
      </c>
      <c r="CN107" s="79">
        <f>SUMIFS('Planificación 2026-1'!R:R,'Planificación 2026-1'!W:W,C107,'Planificación 2026-1'!G:G,"T4",'Planificación 2026-1'!H:H,"&gt;2")</f>
        <v>0</v>
      </c>
      <c r="CO107" s="79">
        <f>SUMIFS('Planificación 2026-1'!R:R,'Planificación 2026-1'!W:W,C107,'Planificación 2026-1'!G:G,"AF",'Planificación 2026-1'!H:H,"&lt;3")</f>
        <v>0</v>
      </c>
      <c r="CP107" s="79">
        <f>SUMIFS('Planificación 2026-1'!R:R,'Planificación 2026-1'!W:W,C107,'Planificación 2026-1'!G:G,"EN",'Planificación 2026-1'!H:H,"&lt;3")</f>
        <v>0</v>
      </c>
      <c r="CQ107" s="79">
        <f>SUMIFS('Planificación 2026-1'!R:R,'Planificación 2026-1'!W:W,C107,'Planificación 2026-1'!G:G,"IS",'Planificación 2026-1'!H:H,"&lt;3")</f>
        <v>0</v>
      </c>
      <c r="CR107" s="79">
        <f>SUMIFS('Planificación 2026-1'!R:R,'Planificación 2026-1'!W:W,C107,'Planificación 2026-1'!G:G,"PS",'Planificación 2026-1'!H:H,"&lt;3")</f>
        <v>0</v>
      </c>
      <c r="CS107" s="79">
        <f>SUMIFS('Planificación 2026-1'!R:R,'Planificación 2026-1'!W:W,C107,'Planificación 2026-1'!G:G,"IN",'Planificación 2026-1'!H:H,"&lt;3")</f>
        <v>0</v>
      </c>
      <c r="CT107" s="79">
        <f>SUMIFS('Planificación 2026-1'!R:R,'Planificación 2026-1'!W:W,C107,'Planificación 2026-1'!G:G,"CA",'Planificación 2026-1'!H:H,"&lt;3")</f>
        <v>0</v>
      </c>
      <c r="CU107" s="79">
        <f>SUMIFS('Planificación 2026-1'!R:R,'Planificación 2026-1'!W:W,C107,'Planificación 2026-1'!G:G,"DE",'Planificación 2026-1'!H:H,"&lt;3")</f>
        <v>0</v>
      </c>
      <c r="CV107" s="79">
        <f>SUMIFS('Planificación 2026-1'!R:R,'Planificación 2026-1'!W:W,C107,'Planificación 2026-1'!G:G,"OB",'Planificación 2026-1'!H:H,"&lt;3")</f>
        <v>0</v>
      </c>
      <c r="CW107" s="79">
        <f>SUMIFS('Planificación 2026-1'!R:R,'Planificación 2026-1'!W:W,C107,'Planificación 2026-1'!G:G,"MH",'Planificación 2026-1'!H:H,"&lt;3")</f>
        <v>0</v>
      </c>
      <c r="CX107" s="79">
        <f>SUMIFS('Planificación 2026-1'!R:R,'Planificación 2026-1'!W:W,C107,'Planificación 2026-1'!G:G,"IC",'Planificación 2026-1'!H:H,"&lt;3")</f>
        <v>0</v>
      </c>
      <c r="CY107" s="79">
        <f>SUMIFS('Planificación 2026-1'!R:R,'Planificación 2026-1'!W:W,C107,'Planificación 2026-1'!G:G,"AR",'Planificación 2026-1'!H:H,"&lt;3")</f>
        <v>0</v>
      </c>
      <c r="CZ107" s="79">
        <f>SUMIFS('Planificación 2026-1'!R:R,'Planificación 2026-1'!W:W,C107,'Planificación 2026-1'!G:G,"T1",'Planificación 2026-1'!H:H,"&lt;3")</f>
        <v>0</v>
      </c>
      <c r="DA107" s="79">
        <f>SUMIFS('Planificación 2026-1'!R:R,'Planificación 2026-1'!W:W,C107,'Planificación 2026-1'!G:G,"T3",'Planificación 2026-1'!H:H,"&lt;3")</f>
        <v>0</v>
      </c>
      <c r="DB107" s="79">
        <f>SUMIFS('Planificación 2026-1'!R:R,'Planificación 2026-1'!W:W,C107,'Planificación 2026-1'!G:G,"T2",'Planificación 2026-1'!H:H,"&lt;3")</f>
        <v>0</v>
      </c>
      <c r="DC107" s="79">
        <f>SUMIFS('Planificación 2026-1'!R:R,'Planificación 2026-1'!W:W,C107,'Planificación 2026-1'!G:G,"AE",'Planificación 2026-1'!H:H,"&lt;3")</f>
        <v>0</v>
      </c>
      <c r="DD107" s="79">
        <f>SUMIFS('Planificación 2026-1'!R:R,'Planificación 2026-1'!W:W,C107,'Planificación 2026-1'!G:G,"T4",'Planificación 2026-1'!H:H,"&lt;3")</f>
        <v>0</v>
      </c>
      <c r="DE107" s="78" t="str">
        <f t="shared" si="18"/>
        <v>P04</v>
      </c>
      <c r="DF107" s="30">
        <f>IF(C107="","",SUMIFS('Planificación 2026-1'!R:R,'Planificación 2026-1'!W:W,C107,'Planificación 2026-1'!E:E,"PRINCIPAL",'Planificación 2026-1'!X:X,"VIRTUAL"))</f>
        <v>18</v>
      </c>
      <c r="DG107" s="30">
        <f>IF(C107="","",SUMIFS('Planificación 2026-1'!R:R,'Planificación 2026-1'!W:W,C107,'Planificación 2026-1'!E:E,"PRINCIPAL",'Planificación 2026-1'!X:X,"PRESENCIAL"))</f>
        <v>0</v>
      </c>
      <c r="DH107" s="30">
        <f>IF(C107="","",SUMIFS('Planificación 2026-1'!R:R,'Planificación 2026-1'!W:W,C107,'Planificación 2026-1'!E:E,"PRINCIPAL",'Planificación 2026-1'!X:X,"HIBRIDO PRESENCIAL"))</f>
        <v>0</v>
      </c>
      <c r="DI107" s="78" t="str">
        <f t="shared" si="19"/>
        <v/>
      </c>
      <c r="DJ107" s="78">
        <f>IF(C107="","",SUMIFS('Planificación 2026-1'!R:R,'Planificación 2026-1'!W:W,C107,'Planificación 2026-1'!E:E,"FILIAL",'Planificación 2026-1'!X:X,"VIRTUAL"))</f>
        <v>0</v>
      </c>
      <c r="DK107" s="80">
        <f>IF(C107="","",SUMIFS('Planificación 2026-1'!R:R,'Planificación 2026-1'!W:W,C107,'Planificación 2026-1'!E:E,"FILIAL",'Planificación 2026-1'!X:X,"PRESENCIAL"))</f>
        <v>0</v>
      </c>
      <c r="DL107" s="42">
        <f>IF(C107="","",SUMIFS('Planificación 2026-1'!R:R,'Planificación 2026-1'!W:W,C107,'Planificación 2026-1'!E:E,"FILIAL",'Planificación 2026-1'!X:X,"HIBRIDO PRESENCIAL"))</f>
        <v>0</v>
      </c>
      <c r="DM107" s="81" t="str">
        <f t="shared" si="20"/>
        <v/>
      </c>
      <c r="DN107" s="78">
        <f>IF(C107="","",SUMIFS('Planificación 2026-1'!R:R,'Planificación 2026-1'!W:W,C107,'Planificación 2026-1'!E:E,"SUNAMPE",'Planificación 2026-1'!X:X,"VIRTUAL"))</f>
        <v>0</v>
      </c>
      <c r="DO107" s="42">
        <f>IF(C107="","",SUMIFS('Planificación 2026-1'!R:R,'Planificación 2026-1'!W:W,C107,'Planificación 2026-1'!E:E,"SUNAMPE",'Planificación 2026-1'!X:X,"PRESENCIAL"))</f>
        <v>0</v>
      </c>
      <c r="DP107" s="81" t="str">
        <f t="shared" si="21"/>
        <v/>
      </c>
      <c r="DQ107" s="78">
        <f>IF(C107="","",SUMIFS('Planificación 2026-1'!R:R,'Planificación 2026-1'!W:W,C107,'Planificación 2026-1'!E:E,"HUAURA",'Planificación 2026-1'!X:X,"VIRTUAL"))</f>
        <v>0</v>
      </c>
      <c r="DR107" s="42">
        <f>IF(C107="","",SUMIFS('Planificación 2026-1'!R:R,'Planificación 2026-1'!W:W,C107,'Planificación 2026-1'!E:E,"HUAURA",'Planificación 2026-1'!X:X,"PRESENCIAL"))</f>
        <v>0</v>
      </c>
      <c r="DS107" s="48">
        <f>SUMIFS('Planificación 2026-1'!R:R,'Planificación 2026-1'!W:W,C107,'Planificación 2026-1'!E:E,"PRINCIPAL",'Planificación 2026-1'!X:X,"VIRTUAL",'Planificación 2026-1'!H:H,"&gt;2")</f>
        <v>18</v>
      </c>
      <c r="DT107" s="48">
        <f>SUMIFS('Planificación 2026-1'!R:R,'Planificación 2026-1'!W:W,C107,'Planificación 2026-1'!E:E,"PRINCIPAL",'Planificación 2026-1'!X:X,"&lt;&gt;VIRTUAL",'Planificación 2026-1'!H:H,"&gt;2")</f>
        <v>0</v>
      </c>
      <c r="DU107" s="48">
        <f>SUMIFS('Planificación 2026-1'!R:R,'Planificación 2026-1'!W:W,C107,'Planificación 2026-1'!E:E,"SUNAMPE",'Planificación 2026-1'!X:X,"VIRTUAL",'Planificación 2026-1'!H:H,"&gt;2")</f>
        <v>0</v>
      </c>
      <c r="DV107" s="48">
        <f>SUMIFS('Planificación 2026-1'!R:R,'Planificación 2026-1'!W:W,C107,'Planificación 2026-1'!E:E,"SUNAMPE",'Planificación 2026-1'!X:X,"&lt;&gt;VIRTUAL",'Planificación 2026-1'!H:H,"&gt;2")</f>
        <v>0</v>
      </c>
      <c r="DW107" s="48">
        <f>SUMIFS('Planificación 2026-1'!R:R,'Planificación 2026-1'!W:W,C107,'Planificación 2026-1'!E:E,"FILIAL",'Planificación 2026-1'!X:X,"VIRTUAL",'Planificación 2026-1'!H:H,"&gt;2")</f>
        <v>0</v>
      </c>
      <c r="DX107" s="48">
        <f>SUMIFS('Planificación 2026-1'!R:R,'Planificación 2026-1'!W:W,C107,'Planificación 2026-1'!E:E,"FILIAL",'Planificación 2026-1'!X:X,"&lt;&gt;VIRTUAL",'Planificación 2026-1'!H:H,"&gt;2")</f>
        <v>0</v>
      </c>
      <c r="DY107" s="48">
        <f>SUMIFS('Planificación 2026-1'!R:R,'Planificación 2026-1'!W:W,C107,'Planificación 2026-1'!E:E,"PORUMA",'Planificación 2026-1'!X:X,"VIRTUAL",'Planificación 2026-1'!H:H,"&gt;2")</f>
        <v>0</v>
      </c>
      <c r="DZ107" s="48">
        <f>SUMIFS('Planificación 2026-1'!R:R,'Planificación 2026-1'!W:W,C107,'Planificación 2026-1'!E:E,"PORUMA",'Planificación 2026-1'!X:X,"&lt;&gt;VIRTUAL",'Planificación 2026-1'!H:H,"&gt;2")</f>
        <v>0</v>
      </c>
      <c r="EA107" s="48">
        <f>SUMIFS('Planificación 2026-1'!R:R,'Planificación 2026-1'!W:W,C107,'Planificación 2026-1'!E:E,"HUAURA",'Planificación 2026-1'!X:X,"VIRTUAL",'Planificación 2026-1'!H:H,"&gt;2")</f>
        <v>0</v>
      </c>
      <c r="EB107" s="48">
        <f>SUMIFS('Planificación 2026-1'!R:R,'Planificación 2026-1'!W:W,C107,'Planificación 2026-1'!E:E,"HUAURA",'Planificación 2026-1'!X:X,"&lt;&gt;VIRTUAL",'Planificación 2026-1'!H:H,"&gt;2")</f>
        <v>0</v>
      </c>
      <c r="EC107" s="48">
        <f>SUMIFS('Planificación 2026-1'!R:R,'Planificación 2026-1'!W:W,C107,'Planificación 2026-1'!E:E,"PRINCIPAL",'Planificación 2026-1'!X:X,"VIRTUAL",'Planificación 2026-1'!H:H,"&lt;3")</f>
        <v>0</v>
      </c>
      <c r="ED107" s="48">
        <f>SUMIFS('Planificación 2026-1'!R:R,'Planificación 2026-1'!W:W,C107,'Planificación 2026-1'!E:E,"PRINCIPAL",'Planificación 2026-1'!X:X,"&lt;&gt;VIRTUAL",'Planificación 2026-1'!H:H,"&lt;3")</f>
        <v>0</v>
      </c>
      <c r="EE107" s="48">
        <f>SUMIFS('Planificación 2026-1'!R:R,'Planificación 2026-1'!W:W,C107,'Planificación 2026-1'!E:E,"SUNAMPE",'Planificación 2026-1'!X:X,"VIRTUAL",'Planificación 2026-1'!H:H,"&lt;3")</f>
        <v>0</v>
      </c>
      <c r="EF107" s="48">
        <f>SUMIFS('Planificación 2026-1'!R:R,'Planificación 2026-1'!W:W,C107,'Planificación 2026-1'!E:E,"SUNAMPE",'Planificación 2026-1'!X:X,"&lt;&gt;VIRTUAL",'Planificación 2026-1'!H:H,"&lt;3")</f>
        <v>0</v>
      </c>
      <c r="EG107" s="48">
        <f>SUMIFS('Planificación 2026-1'!R:R,'Planificación 2026-1'!W:W,C107,'Planificación 2026-1'!E:E,"FILIAL",'Planificación 2026-1'!X:X,"VIRTUAL",'Planificación 2026-1'!H:H,"&lt;3")</f>
        <v>0</v>
      </c>
      <c r="EH107" s="48">
        <f>SUMIFS('Planificación 2026-1'!R:R,'Planificación 2026-1'!W:W,C107,'Planificación 2026-1'!E:E,"FILIAL",'Planificación 2026-1'!X:X,"&lt;&gt;VIRTUAL",'Planificación 2026-1'!H:H,"&lt;3")</f>
        <v>0</v>
      </c>
      <c r="EI107" s="48">
        <f>SUMIFS('Planificación 2026-1'!R:R,'Planificación 2026-1'!W:W,C107,'Planificación 2026-1'!E:E,"PORUMA",'Planificación 2026-1'!X:X,"VIRTUAL",'Planificación 2026-1'!H:H,"&lt;3")</f>
        <v>0</v>
      </c>
      <c r="EJ107" s="48">
        <f>SUMIFS('Planificación 2026-1'!R:R,'Planificación 2026-1'!W:W,C107,'Planificación 2026-1'!E:E,"PORUMA",'Planificación 2026-1'!X:X,"&lt;&gt;VIRTUAL",'Planificación 2026-1'!H:H,"&lt;3")</f>
        <v>0</v>
      </c>
      <c r="EK107" s="48">
        <f>SUMIFS('Planificación 2026-1'!R:R,'Planificación 2026-1'!W:W,C107,'Planificación 2026-1'!E:E,"HUAURA",'Planificación 2026-1'!X:X,"VIRTUAL",'Planificación 2026-1'!H:H,"&lt;3")</f>
        <v>0</v>
      </c>
      <c r="EL107" s="48">
        <f>SUMIFS('Planificación 2026-1'!R:R,'Planificación 2026-1'!W:W,C107,'Planificación 2026-1'!E:E,"HUAURA",'Planificación 2026-1'!X:X,"&lt;&gt;VIRTUAL",'Planificación 2026-1'!H:H,"&lt;3")</f>
        <v>0</v>
      </c>
      <c r="EM107" s="48">
        <f t="shared" si="22"/>
        <v>0</v>
      </c>
      <c r="EN107" s="48">
        <f t="shared" si="23"/>
        <v>0</v>
      </c>
      <c r="EO107" s="48">
        <f t="shared" si="24"/>
        <v>0</v>
      </c>
      <c r="EP107" s="48">
        <f t="shared" si="25"/>
        <v>18</v>
      </c>
      <c r="EQ107" s="48">
        <f t="shared" si="26"/>
        <v>0</v>
      </c>
      <c r="ER107" s="48"/>
      <c r="ES107" s="48">
        <f t="shared" si="27"/>
        <v>18</v>
      </c>
      <c r="ET107" s="48">
        <f t="shared" si="28"/>
        <v>0</v>
      </c>
      <c r="EU107" s="48" t="b">
        <f t="shared" si="29"/>
        <v>1</v>
      </c>
      <c r="EV107" s="48" t="str">
        <f t="shared" si="30"/>
        <v/>
      </c>
      <c r="EW107" s="48" t="str">
        <f t="shared" si="31"/>
        <v>VIRTUAL</v>
      </c>
    </row>
    <row r="108" spans="1:153" x14ac:dyDescent="0.3">
      <c r="A108" s="53"/>
      <c r="B108" s="383">
        <v>105</v>
      </c>
      <c r="C108" s="107" t="s">
        <v>118</v>
      </c>
      <c r="D108" s="82">
        <f>SUMIF('Planificación 2026-1'!W:W,C108,'Planificación 2026-1'!R:R)</f>
        <v>12</v>
      </c>
      <c r="E108" s="384" t="s">
        <v>319</v>
      </c>
      <c r="F108" s="107" t="s">
        <v>430</v>
      </c>
      <c r="G108" s="107" t="s">
        <v>328</v>
      </c>
      <c r="H108" s="107" t="s">
        <v>435</v>
      </c>
      <c r="I108" s="77" t="str">
        <f>IF(SUM(COUNTIFS('Planificación 2026-1'!E:E,"PRINCIPAL",'Planificación 2026-1'!W:W,C108,'Planificación 2026-1'!G:G,"AF"))&gt;0,"P01"," ")</f>
        <v xml:space="preserve"> </v>
      </c>
      <c r="J108" s="78" t="str">
        <f>IF(SUM(COUNTIFS('Planificación 2026-1'!E:E,"PRINCIPAL",'Planificación 2026-1'!W:W,C108,'Planificación 2026-1'!G:G,"EN"))&gt;0,"P02"," ")</f>
        <v xml:space="preserve"> </v>
      </c>
      <c r="K108" s="78" t="str">
        <f>IF(SUM(COUNTIFS('Planificación 2026-1'!E:E,"PRINCIPAL",'Planificación 2026-1'!W:W,C108,'Planificación 2026-1'!G:G,"IS"))&gt;0,"P03"," ")</f>
        <v xml:space="preserve"> </v>
      </c>
      <c r="L108" s="78" t="str">
        <f>IF(SUM(COUNTIFS('Planificación 2026-1'!E:E,"PRINCIPAL",'Planificación 2026-1'!W:W,C108,'Planificación 2026-1'!G:G,"PS"))&gt;0,"P04"," ")</f>
        <v xml:space="preserve"> </v>
      </c>
      <c r="M108" s="78"/>
      <c r="N108" s="78" t="str">
        <f>IF(SUM(COUNTIFS('Planificación 2026-1'!E:E,"PRINCIPAL",'Planificación 2026-1'!W:W,C108,'Planificación 2026-1'!G:G,"IN"))&gt;0,"P06"," ")</f>
        <v xml:space="preserve"> </v>
      </c>
      <c r="O108" s="78" t="str">
        <f>IF(SUM(COUNTIFS('Planificación 2026-1'!E:E,"PRINCIPAL",'Planificación 2026-1'!W:W,C108,'Planificación 2026-1'!G:G,"CA"))&gt;0,"P07"," ")</f>
        <v xml:space="preserve"> </v>
      </c>
      <c r="P108" s="78" t="str">
        <f>IF(SUM(COUNTIFS('Planificación 2026-1'!E:E,"PRINCIPAL",'Planificación 2026-1'!W:W,C108,'Planificación 2026-1'!G:G,"DE"))&gt;0,"P08"," ")</f>
        <v xml:space="preserve"> </v>
      </c>
      <c r="Q108" s="78" t="str">
        <f>IF(SUM(COUNTIFS('Planificación 2026-1'!E:E,"PRINCIPAL",'Planificación 2026-1'!W:W,C108,'Planificación 2026-1'!G:G,"OB"))&gt;0,"P09"," ")</f>
        <v xml:space="preserve"> </v>
      </c>
      <c r="R108" s="78" t="str">
        <f>IF(SUM(COUNTIFS('Planificación 2026-1'!E:E,"PRINCIPAL",'Planificación 2026-1'!W:W,C108,'Planificación 2026-1'!G:G,"MH"))&gt;0,"P31"," ")</f>
        <v xml:space="preserve"> </v>
      </c>
      <c r="S108" s="78" t="str">
        <f>IF(SUM(COUNTIFS('Planificación 2026-1'!E:E,"PRINCIPAL",'Planificación 2026-1'!W:W,C108,'Planificación 2026-1'!G:G,"IC"))&gt;0,"P32"," ")</f>
        <v xml:space="preserve"> </v>
      </c>
      <c r="T108" s="78" t="str">
        <f>IF(SUM(COUNTIFS('Planificación 2026-1'!E:E,"PRINCIPAL",'Planificación 2026-1'!W:W,C108,'Planificación 2026-1'!G:G,"AR"))&gt;0,"P34"," ")</f>
        <v xml:space="preserve"> </v>
      </c>
      <c r="U108" s="78" t="str">
        <f>IF(SUM(COUNTIFS('Planificación 2026-1'!E:E,"PRINCIPAL",'Planificación 2026-1'!W:W,C108,'Planificación 2026-1'!G:G,"T1"))&gt;0,"P35"," ")</f>
        <v xml:space="preserve"> </v>
      </c>
      <c r="V108" s="78" t="str">
        <f>IF(SUM(COUNTIFS('Planificación 2026-1'!E:E,"PRINCIPAL",'Planificación 2026-1'!W:W,C108,'Planificación 2026-1'!G:G,"T3"))&gt;0,"P36"," ")</f>
        <v xml:space="preserve"> </v>
      </c>
      <c r="W108" s="78" t="str">
        <f>IF(SUM(COUNTIFS('Planificación 2026-1'!E:E,"PRINCIPAL",'Planificación 2026-1'!W:W,C108,'Planificación 2026-1'!G:G,"T2"))&gt;0,"P37"," ")</f>
        <v xml:space="preserve"> </v>
      </c>
      <c r="X108" s="78" t="str">
        <f>IF(SUM(COUNTIFS('Planificación 2026-1'!E:E,"PRINCIPAL",'Planificación 2026-1'!W:W,C108,'Planificación 2026-1'!G:G,"AE"))&gt;0,"P38"," ")</f>
        <v xml:space="preserve"> </v>
      </c>
      <c r="Y108" s="78" t="str">
        <f>IF(SUM(COUNTIFS('Planificación 2026-1'!E:E,"PRINCIPAL",'Planificación 2026-1'!W:W,C108,'Planificación 2026-1'!G:G,"T4"))&gt;0,"P55"," ")</f>
        <v xml:space="preserve"> </v>
      </c>
      <c r="Z108" s="78" t="str">
        <f>IF(SUM(COUNTIFS('Planificación 2026-1'!E:E,"FILIAL",'Planificación 2026-1'!W:W,C108,'Planificación 2026-1'!G:G,"AF"))&gt;0," P01"," ")</f>
        <v xml:space="preserve"> </v>
      </c>
      <c r="AA108" s="78" t="str">
        <f>IF(SUM(COUNTIFS('Planificación 2026-1'!E:E,"FILIAL",'Planificación 2026-1'!W:W,C108,'Planificación 2026-1'!G:G,"EN"))&gt;0,"P02"," ")</f>
        <v xml:space="preserve"> </v>
      </c>
      <c r="AB108" s="78" t="str">
        <f>IF(SUM(COUNTIFS('Planificación 2026-1'!E:E,"FILIAL",'Planificación 2026-1'!W:W,C108,'Planificación 2026-1'!G:G,"IS"))&gt;0,"P03"," ")</f>
        <v xml:space="preserve"> </v>
      </c>
      <c r="AC108" s="78" t="str">
        <f>IF(SUM(COUNTIFS('Planificación 2026-1'!E:E,"FILIAL",'Planificación 2026-1'!W:W,C108,'Planificación 2026-1'!G:G,"PS"))&gt;0,"P04"," ")</f>
        <v xml:space="preserve"> </v>
      </c>
      <c r="AD108" s="78"/>
      <c r="AE108" s="78" t="str">
        <f>IF(SUM(COUNTIFS('Planificación 2026-1'!E:E,"FILIAL",'Planificación 2026-1'!W:W,C108,'Planificación 2026-1'!G:G,"IN"))&gt;0,"P06"," ")</f>
        <v xml:space="preserve"> </v>
      </c>
      <c r="AF108" s="78" t="str">
        <f>IF(SUM(COUNTIFS('Planificación 2026-1'!E:E,"FILIAL",'Planificación 2026-1'!W:W,C108,'Planificación 2026-1'!G:G,"CA"))&gt;0,"P07"," ")</f>
        <v xml:space="preserve"> </v>
      </c>
      <c r="AG108" s="78" t="str">
        <f>IF(SUM(COUNTIFS('Planificación 2026-1'!E:E,"FILIAL",'Planificación 2026-1'!W:W,C108,'Planificación 2026-1'!G:G,"DE"))&gt;0,"P08"," ")</f>
        <v xml:space="preserve"> </v>
      </c>
      <c r="AH108" s="78" t="str">
        <f>IF(SUM(COUNTIFS('Planificación 2026-1'!E:E,"FILIAL",'Planificación 2026-1'!W:W,C108,'Planificación 2026-1'!G:G,"OB"))&gt;0,"P09"," ")</f>
        <v xml:space="preserve"> </v>
      </c>
      <c r="AI108" s="78" t="str">
        <f>IF(SUM(COUNTIFS('Planificación 2026-1'!E:E,"FILIAL",'Planificación 2026-1'!W:W,C108,'Planificación 2026-1'!G:G,"MH"))&gt;0,"P31"," ")</f>
        <v xml:space="preserve"> </v>
      </c>
      <c r="AJ108" s="78" t="str">
        <f>IF(SUM(COUNTIFS('Planificación 2026-1'!E:E,"FILIAL",'Planificación 2026-1'!W:W,C108,'Planificación 2026-1'!G:G,"IC"))&gt;0,"P32"," ")</f>
        <v xml:space="preserve"> </v>
      </c>
      <c r="AK108" s="78" t="str">
        <f>IF(SUM(COUNTIFS('Planificación 2026-1'!E:E,"FILIAL",'Planificación 2026-1'!W:W,C108,'Planificación 2026-1'!G:G,"AR"))&gt;0,"P34"," ")</f>
        <v xml:space="preserve"> </v>
      </c>
      <c r="AL108" s="78" t="str">
        <f>IF(SUM(COUNTIFS('Planificación 2026-1'!E:E,"FILIAL",'Planificación 2026-1'!W:W,C108,'Planificación 2026-1'!G:G,"T1"))&gt;0,"P35"," ")</f>
        <v xml:space="preserve"> </v>
      </c>
      <c r="AM108" s="78" t="str">
        <f>IF(SUM(COUNTIFS('Planificación 2026-1'!E:E,"FILIAL",'Planificación 2026-1'!W:W,C108,'Planificación 2026-1'!G:G,"T3"))&gt;0,"P36"," ")</f>
        <v xml:space="preserve"> </v>
      </c>
      <c r="AN108" s="78" t="str">
        <f>IF(SUM(COUNTIFS('Planificación 2026-1'!E:E,"FILIAL",'Planificación 2026-1'!W:W,C108,'Planificación 2026-1'!G:G,"T2"))&gt;0,"P37"," ")</f>
        <v xml:space="preserve"> </v>
      </c>
      <c r="AO108" s="78" t="str">
        <f>IF(SUM(COUNTIFS('Planificación 2026-1'!E:E,"FILIAL",'Planificación 2026-1'!W:W,C108,'Planificación 2026-1'!G:G,"AE"))&gt;0,"P38"," ")</f>
        <v xml:space="preserve"> </v>
      </c>
      <c r="AP108" s="78" t="str">
        <f>IF(SUM(COUNTIFS('Planificación 2026-1'!E:E,"FILIAL",'Planificación 2026-1'!W:W,C108,'Planificación 2026-1'!G:G,"T4"))&gt;0,"P55"," ")</f>
        <v xml:space="preserve"> </v>
      </c>
      <c r="AQ108" s="78" t="str">
        <f>IF(SUM(COUNTIFS('Planificación 2026-1'!E:E,"SUNAMPE",'Planificación 2026-1'!W:W,C108,'Planificación 2026-1'!G:G,"AF"))&gt;0," P01"," ")</f>
        <v xml:space="preserve"> </v>
      </c>
      <c r="AR108" s="78" t="str">
        <f>IF(SUM(COUNTIFS('Planificación 2026-1'!E:E,"SUNAMPE",'Planificación 2026-1'!W:W,C108,'Planificación 2026-1'!G:G,"EN"))&gt;0,"P02"," ")</f>
        <v xml:space="preserve"> </v>
      </c>
      <c r="AS108" s="78" t="str">
        <f>IF(SUM(COUNTIFS('Planificación 2026-1'!E:E,"SUNAMPE",'Planificación 2026-1'!W:W,C108,'Planificación 2026-1'!G:G,"IS"))&gt;0,"P03"," ")</f>
        <v xml:space="preserve"> </v>
      </c>
      <c r="AT108" s="78" t="str">
        <f>IF(SUM(COUNTIFS('Planificación 2026-1'!E:E,"SUNAMPE",'Planificación 2026-1'!W:W,C108,'Planificación 2026-1'!G:G,"PS"))&gt;0,"P04"," ")</f>
        <v xml:space="preserve"> </v>
      </c>
      <c r="AU108" s="78"/>
      <c r="AV108" s="78" t="str">
        <f>IF(SUM(COUNTIFS('Planificación 2026-1'!E:E,"SUNAMPE",'Planificación 2026-1'!W:W,C108,'Planificación 2026-1'!G:G,"IN"))&gt;0,"P06"," ")</f>
        <v xml:space="preserve"> </v>
      </c>
      <c r="AW108" s="78" t="str">
        <f>IF(SUM(COUNTIFS('Planificación 2026-1'!E:E,"SUNAMPE",'Planificación 2026-1'!W:W,C108,'Planificación 2026-1'!G:G,"CA"))&gt;0,"P07"," ")</f>
        <v xml:space="preserve"> </v>
      </c>
      <c r="AX108" s="78" t="str">
        <f>IF(SUM(COUNTIFS('Planificación 2026-1'!E:E,"SUNAMPE",'Planificación 2026-1'!W:W,C108,'Planificación 2026-1'!G:G,"DE"))&gt;0,"P08"," ")</f>
        <v xml:space="preserve"> </v>
      </c>
      <c r="AY108" s="78" t="str">
        <f>IF(SUM(COUNTIFS('Planificación 2026-1'!E:E,"SUNAMPE",'Planificación 2026-1'!W:W,C108,'Planificación 2026-1'!G:G,"OB"))&gt;0,"P09"," ")</f>
        <v xml:space="preserve"> </v>
      </c>
      <c r="AZ108" s="78" t="str">
        <f>IF(SUM(COUNTIFS('Planificación 2026-1'!E:E,"SUNAMPE",'Planificación 2026-1'!W:W,C108,'Planificación 2026-1'!G:G,"MH"))&gt;0,"P31"," ")</f>
        <v xml:space="preserve"> </v>
      </c>
      <c r="BA108" s="78" t="str">
        <f>IF(SUM(COUNTIFS('Planificación 2026-1'!E:E,"SUNAMPE",'Planificación 2026-1'!W:W,C108,'Planificación 2026-1'!G:G,"IC"))&gt;0,"P32"," ")</f>
        <v xml:space="preserve"> </v>
      </c>
      <c r="BB108" s="78" t="str">
        <f>IF(SUM(COUNTIFS('Planificación 2026-1'!E:E,"SUNAMPE",'Planificación 2026-1'!W:W,C108,'Planificación 2026-1'!G:G,"AR"))&gt;0,"P34"," ")</f>
        <v xml:space="preserve"> </v>
      </c>
      <c r="BC108" s="78" t="str">
        <f>IF(SUM(COUNTIFS('Planificación 2026-1'!E:E,"SUNAMPE",'Planificación 2026-1'!W:W,C108,'Planificación 2026-1'!G:G,"T1"))&gt;0,"P35"," ")</f>
        <v xml:space="preserve"> </v>
      </c>
      <c r="BD108" s="78" t="str">
        <f>IF(SUM(COUNTIFS('Planificación 2026-1'!E:E,"SUNAMPE",'Planificación 2026-1'!W:W,C108,'Planificación 2026-1'!G:G,"T3"))&gt;0,"P36"," ")</f>
        <v xml:space="preserve"> </v>
      </c>
      <c r="BE108" s="78" t="str">
        <f>IF(SUM(COUNTIFS('Planificación 2026-1'!E:E,"SUNAMPE",'Planificación 2026-1'!W:W,C108,'Planificación 2026-1'!G:G,"T2"))&gt;0,"P37"," ")</f>
        <v xml:space="preserve"> </v>
      </c>
      <c r="BF108" s="78" t="str">
        <f>IF(SUM(COUNTIFS('Planificación 2026-1'!E:E,"SUNAMPE",'Planificación 2026-1'!W:W,C108,'Planificación 2026-1'!G:G,"AE"))&gt;0,"P38"," ")</f>
        <v xml:space="preserve"> </v>
      </c>
      <c r="BG108" s="78" t="str">
        <f>IF(SUM(COUNTIFS('Planificación 2026-1'!E:E,"SUNAMPE",'Planificación 2026-1'!W:W,C108,'Planificación 2026-1'!G:G,"T4"))&gt;0,"P55"," ")</f>
        <v xml:space="preserve"> </v>
      </c>
      <c r="BH108" s="78" t="str">
        <f>IF(SUM(COUNTIFS('Planificación 2026-1'!E:E,"HUAURA",'Planificación 2026-1'!W:W,C108,'Planificación 2026-1'!G:G,"AF"))&gt;0," P01"," ")</f>
        <v xml:space="preserve"> </v>
      </c>
      <c r="BI108" s="78" t="str">
        <f>IF(SUM(COUNTIFS('Planificación 2026-1'!E:E,"HUAURA",'Planificación 2026-1'!W:W,C108,'Planificación 2026-1'!G:G,"EN"))&gt;0,"P02"," ")</f>
        <v xml:space="preserve"> </v>
      </c>
      <c r="BJ108" s="78" t="str">
        <f>IF(SUM(COUNTIFS('Planificación 2026-1'!E:E,"HUAURA",'Planificación 2026-1'!W:W,C108,'Planificación 2026-1'!G:G,"IS"))&gt;0,"P03"," ")</f>
        <v xml:space="preserve"> </v>
      </c>
      <c r="BK108" s="78" t="str">
        <f>IF(SUM(COUNTIFS('Planificación 2026-1'!E:E,"HUAURA",'Planificación 2026-1'!W:W,C108,'Planificación 2026-1'!G:G,"PS"))&gt;0,"P04"," ")</f>
        <v xml:space="preserve"> </v>
      </c>
      <c r="BL108" s="78"/>
      <c r="BM108" s="78" t="str">
        <f>IF(SUM(COUNTIFS('Planificación 2026-1'!E:E,"HUAURA",'Planificación 2026-1'!W:W,C108,'Planificación 2026-1'!G:G,"IN"))&gt;0,"P06"," ")</f>
        <v xml:space="preserve"> </v>
      </c>
      <c r="BN108" s="78" t="str">
        <f>IF(SUM(COUNTIFS('Planificación 2026-1'!E:E,"HUAURA",'Planificación 2026-1'!W:W,C108,'Planificación 2026-1'!G:G,"CA"))&gt;0,"P07"," ")</f>
        <v xml:space="preserve"> </v>
      </c>
      <c r="BO108" s="78" t="str">
        <f>IF(SUM(COUNTIFS('Planificación 2026-1'!E:E,"HUAURA",'Planificación 2026-1'!W:W,C108,'Planificación 2026-1'!G:G,"DE"))&gt;0,"P08"," ")</f>
        <v xml:space="preserve"> </v>
      </c>
      <c r="BP108" s="78" t="str">
        <f>IF(SUM(COUNTIFS('Planificación 2026-1'!E:E,"HUAURA",'Planificación 2026-1'!W:W,C108,'Planificación 2026-1'!G:G,"OB"))&gt;0,"P09"," ")</f>
        <v xml:space="preserve"> </v>
      </c>
      <c r="BQ108" s="78" t="str">
        <f>IF(SUM(COUNTIFS('Planificación 2026-1'!E:E,"HUAURA",'Planificación 2026-1'!W:W,C108,'Planificación 2026-1'!G:G,"MH"))&gt;0,"P31"," ")</f>
        <v xml:space="preserve"> </v>
      </c>
      <c r="BR108" s="78" t="str">
        <f>IF(SUM(COUNTIFS('Planificación 2026-1'!E:E,"HUAURA",'Planificación 2026-1'!W:W,C108,'Planificación 2026-1'!G:G,"IC"))&gt;0,"P32"," ")</f>
        <v xml:space="preserve"> </v>
      </c>
      <c r="BS108" s="78" t="str">
        <f>IF(SUM(COUNTIFS('Planificación 2026-1'!E:E,"HUAURA",'Planificación 2026-1'!W:W,C108,'Planificación 2026-1'!G:G,"AR"))&gt;0,"P34"," ")</f>
        <v xml:space="preserve"> </v>
      </c>
      <c r="BT108" s="78" t="str">
        <f>IF(SUM(COUNTIFS('Planificación 2026-1'!E:E,"HUAURA",'Planificación 2026-1'!W:W,C108,'Planificación 2026-1'!G:G,"T1"))&gt;0,"P35"," ")</f>
        <v xml:space="preserve"> </v>
      </c>
      <c r="BU108" s="78" t="str">
        <f>IF(SUM(COUNTIFS('Planificación 2026-1'!E:E,"HUAURA",'Planificación 2026-1'!W:W,C108,'Planificación 2026-1'!G:G,"T3"))&gt;0,"P36"," ")</f>
        <v xml:space="preserve"> </v>
      </c>
      <c r="BV108" s="78" t="str">
        <f>IF(SUM(COUNTIFS('Planificación 2026-1'!E:E,"HUAURA",'Planificación 2026-1'!W:W,C108,'Planificación 2026-1'!G:G,"T2"))&gt;0,"P37"," ")</f>
        <v xml:space="preserve"> </v>
      </c>
      <c r="BW108" s="78" t="str">
        <f>IF(SUM(COUNTIFS('Planificación 2026-1'!E:E,"HUAURA",'Planificación 2026-1'!W:W,C108,'Planificación 2026-1'!G:G,"AE"))&gt;0,"P38"," ")</f>
        <v xml:space="preserve"> </v>
      </c>
      <c r="BX108" s="78" t="str">
        <f>IF(SUM(COUNTIFS('Planificación 2026-1'!E:E,"HUAURA",'Planificación 2026-1'!W:W,C108,'Planificación 2026-1'!G:G,"T4"))&gt;0,"P55"," ")</f>
        <v xml:space="preserve"> </v>
      </c>
      <c r="BY108" s="79">
        <f>SUMIFS('Planificación 2026-1'!R:R,'Planificación 2026-1'!W:W,C108,'Planificación 2026-1'!G:G,"AF",'Planificación 2026-1'!H:H,"&gt;2")</f>
        <v>0</v>
      </c>
      <c r="BZ108" s="79">
        <f>SUMIFS('Planificación 2026-1'!R:R,'Planificación 2026-1'!W:W,C108,'Planificación 2026-1'!G:G,"EN",'Planificación 2026-1'!H:H,"&gt;2")</f>
        <v>0</v>
      </c>
      <c r="CA108" s="79">
        <f>SUMIFS('Planificación 2026-1'!R:R,'Planificación 2026-1'!W:W,C108,'Planificación 2026-1'!G:G,"IS",'Planificación 2026-1'!H:H,"&gt;2")</f>
        <v>0</v>
      </c>
      <c r="CB108" s="79">
        <f>SUMIFS('Planificación 2026-1'!R:R,'Planificación 2026-1'!W:W,C108,'Planificación 2026-1'!G:G,"PS",'Planificación 2026-1'!H:H,"&gt;2")</f>
        <v>0</v>
      </c>
      <c r="CC108" s="79">
        <f>SUMIFS('Planificación 2026-1'!R:R,'Planificación 2026-1'!W:W,C108,'Planificación 2026-1'!G:G,"IN",'Planificación 2026-1'!H:H,"&gt;2")</f>
        <v>0</v>
      </c>
      <c r="CD108" s="79">
        <f>SUMIFS('Planificación 2026-1'!R:R,'Planificación 2026-1'!W:W,C108,'Planificación 2026-1'!G:G,"CA",'Planificación 2026-1'!H:H,"&gt;2")</f>
        <v>0</v>
      </c>
      <c r="CE108" s="79">
        <f>SUMIFS('Planificación 2026-1'!R:R,'Planificación 2026-1'!W:W,C108,'Planificación 2026-1'!G:G,"DE",'Planificación 2026-1'!H:H,"&gt;2")</f>
        <v>0</v>
      </c>
      <c r="CF108" s="79">
        <f>SUMIFS('Planificación 2026-1'!R:R,'Planificación 2026-1'!W:W,C108,'Planificación 2026-1'!G:G,"OB",'Planificación 2026-1'!H:H,"&gt;2")</f>
        <v>0</v>
      </c>
      <c r="CG108" s="79">
        <f>SUMIFS('Planificación 2026-1'!R:R,'Planificación 2026-1'!W:W,C108,'Planificación 2026-1'!G:G,"MH",'Planificación 2026-1'!H:H,"&gt;2")</f>
        <v>12</v>
      </c>
      <c r="CH108" s="79">
        <f>SUMIFS('Planificación 2026-1'!R:R,'Planificación 2026-1'!W:W,C108,'Planificación 2026-1'!G:G,"IC",'Planificación 2026-1'!H:H,"&gt;2")</f>
        <v>0</v>
      </c>
      <c r="CI108" s="79">
        <f>SUMIFS('Planificación 2026-1'!R:R,'Planificación 2026-1'!W:W,C108,'Planificación 2026-1'!G:G,"AR",'Planificación 2026-1'!H:H,"&gt;2")</f>
        <v>0</v>
      </c>
      <c r="CJ108" s="79">
        <f>SUMIFS('Planificación 2026-1'!R:R,'Planificación 2026-1'!W:W,C108,'Planificación 2026-1'!G:G,"T1",'Planificación 2026-1'!H:H,"&gt;2")</f>
        <v>0</v>
      </c>
      <c r="CK108" s="79">
        <f>SUMIFS('Planificación 2026-1'!R:R,'Planificación 2026-1'!W:W,C108,'Planificación 2026-1'!G:G,"T3",'Planificación 2026-1'!H:H,"&gt;2")</f>
        <v>0</v>
      </c>
      <c r="CL108" s="79">
        <f>SUMIFS('Planificación 2026-1'!R:R,'Planificación 2026-1'!W:W,C108,'Planificación 2026-1'!G:G,"T2",'Planificación 2026-1'!H:H,"&gt;2")</f>
        <v>0</v>
      </c>
      <c r="CM108" s="79">
        <f>SUMIFS('Planificación 2026-1'!R:R,'Planificación 2026-1'!W:W,C108,'Planificación 2026-1'!G:G,"AE",'Planificación 2026-1'!H:H,"&gt;2")</f>
        <v>0</v>
      </c>
      <c r="CN108" s="79">
        <f>SUMIFS('Planificación 2026-1'!R:R,'Planificación 2026-1'!W:W,C108,'Planificación 2026-1'!G:G,"T4",'Planificación 2026-1'!H:H,"&gt;2")</f>
        <v>0</v>
      </c>
      <c r="CO108" s="79">
        <f>SUMIFS('Planificación 2026-1'!R:R,'Planificación 2026-1'!W:W,C108,'Planificación 2026-1'!G:G,"AF",'Planificación 2026-1'!H:H,"&lt;3")</f>
        <v>0</v>
      </c>
      <c r="CP108" s="79">
        <f>SUMIFS('Planificación 2026-1'!R:R,'Planificación 2026-1'!W:W,C108,'Planificación 2026-1'!G:G,"EN",'Planificación 2026-1'!H:H,"&lt;3")</f>
        <v>0</v>
      </c>
      <c r="CQ108" s="79">
        <f>SUMIFS('Planificación 2026-1'!R:R,'Planificación 2026-1'!W:W,C108,'Planificación 2026-1'!G:G,"IS",'Planificación 2026-1'!H:H,"&lt;3")</f>
        <v>0</v>
      </c>
      <c r="CR108" s="79">
        <f>SUMIFS('Planificación 2026-1'!R:R,'Planificación 2026-1'!W:W,C108,'Planificación 2026-1'!G:G,"PS",'Planificación 2026-1'!H:H,"&lt;3")</f>
        <v>0</v>
      </c>
      <c r="CS108" s="79">
        <f>SUMIFS('Planificación 2026-1'!R:R,'Planificación 2026-1'!W:W,C108,'Planificación 2026-1'!G:G,"IN",'Planificación 2026-1'!H:H,"&lt;3")</f>
        <v>0</v>
      </c>
      <c r="CT108" s="79">
        <f>SUMIFS('Planificación 2026-1'!R:R,'Planificación 2026-1'!W:W,C108,'Planificación 2026-1'!G:G,"CA",'Planificación 2026-1'!H:H,"&lt;3")</f>
        <v>0</v>
      </c>
      <c r="CU108" s="79">
        <f>SUMIFS('Planificación 2026-1'!R:R,'Planificación 2026-1'!W:W,C108,'Planificación 2026-1'!G:G,"DE",'Planificación 2026-1'!H:H,"&lt;3")</f>
        <v>0</v>
      </c>
      <c r="CV108" s="79">
        <f>SUMIFS('Planificación 2026-1'!R:R,'Planificación 2026-1'!W:W,C108,'Planificación 2026-1'!G:G,"OB",'Planificación 2026-1'!H:H,"&lt;3")</f>
        <v>0</v>
      </c>
      <c r="CW108" s="79">
        <f>SUMIFS('Planificación 2026-1'!R:R,'Planificación 2026-1'!W:W,C108,'Planificación 2026-1'!G:G,"MH",'Planificación 2026-1'!H:H,"&lt;3")</f>
        <v>0</v>
      </c>
      <c r="CX108" s="79">
        <f>SUMIFS('Planificación 2026-1'!R:R,'Planificación 2026-1'!W:W,C108,'Planificación 2026-1'!G:G,"IC",'Planificación 2026-1'!H:H,"&lt;3")</f>
        <v>0</v>
      </c>
      <c r="CY108" s="79">
        <f>SUMIFS('Planificación 2026-1'!R:R,'Planificación 2026-1'!W:W,C108,'Planificación 2026-1'!G:G,"AR",'Planificación 2026-1'!H:H,"&lt;3")</f>
        <v>0</v>
      </c>
      <c r="CZ108" s="79">
        <f>SUMIFS('Planificación 2026-1'!R:R,'Planificación 2026-1'!W:W,C108,'Planificación 2026-1'!G:G,"T1",'Planificación 2026-1'!H:H,"&lt;3")</f>
        <v>0</v>
      </c>
      <c r="DA108" s="79">
        <f>SUMIFS('Planificación 2026-1'!R:R,'Planificación 2026-1'!W:W,C108,'Planificación 2026-1'!G:G,"T3",'Planificación 2026-1'!H:H,"&lt;3")</f>
        <v>0</v>
      </c>
      <c r="DB108" s="79">
        <f>SUMIFS('Planificación 2026-1'!R:R,'Planificación 2026-1'!W:W,C108,'Planificación 2026-1'!G:G,"T2",'Planificación 2026-1'!H:H,"&lt;3")</f>
        <v>0</v>
      </c>
      <c r="DC108" s="79">
        <f>SUMIFS('Planificación 2026-1'!R:R,'Planificación 2026-1'!W:W,C108,'Planificación 2026-1'!G:G,"AE",'Planificación 2026-1'!H:H,"&lt;3")</f>
        <v>0</v>
      </c>
      <c r="DD108" s="79">
        <f>SUMIFS('Planificación 2026-1'!R:R,'Planificación 2026-1'!W:W,C108,'Planificación 2026-1'!G:G,"T4",'Planificación 2026-1'!H:H,"&lt;3")</f>
        <v>0</v>
      </c>
      <c r="DE108" s="78" t="str">
        <f t="shared" si="18"/>
        <v/>
      </c>
      <c r="DF108" s="30">
        <f>IF(C108="","",SUMIFS('Planificación 2026-1'!R:R,'Planificación 2026-1'!W:W,C108,'Planificación 2026-1'!E:E,"PRINCIPAL",'Planificación 2026-1'!X:X,"VIRTUAL"))</f>
        <v>0</v>
      </c>
      <c r="DG108" s="30">
        <f>IF(C108="","",SUMIFS('Planificación 2026-1'!R:R,'Planificación 2026-1'!W:W,C108,'Planificación 2026-1'!E:E,"PRINCIPAL",'Planificación 2026-1'!X:X,"PRESENCIAL"))</f>
        <v>0</v>
      </c>
      <c r="DH108" s="30">
        <f>IF(C108="","",SUMIFS('Planificación 2026-1'!R:R,'Planificación 2026-1'!W:W,C108,'Planificación 2026-1'!E:E,"PRINCIPAL",'Planificación 2026-1'!X:X,"HIBRIDO PRESENCIAL"))</f>
        <v>0</v>
      </c>
      <c r="DI108" s="78" t="str">
        <f t="shared" si="19"/>
        <v/>
      </c>
      <c r="DJ108" s="78">
        <f>IF(C108="","",SUMIFS('Planificación 2026-1'!R:R,'Planificación 2026-1'!W:W,C108,'Planificación 2026-1'!E:E,"FILIAL",'Planificación 2026-1'!X:X,"VIRTUAL"))</f>
        <v>0</v>
      </c>
      <c r="DK108" s="80">
        <f>IF(C108="","",SUMIFS('Planificación 2026-1'!R:R,'Planificación 2026-1'!W:W,C108,'Planificación 2026-1'!E:E,"FILIAL",'Planificación 2026-1'!X:X,"PRESENCIAL"))</f>
        <v>0</v>
      </c>
      <c r="DL108" s="42">
        <f>IF(C108="","",SUMIFS('Planificación 2026-1'!R:R,'Planificación 2026-1'!W:W,C108,'Planificación 2026-1'!E:E,"FILIAL",'Planificación 2026-1'!X:X,"HIBRIDO PRESENCIAL"))</f>
        <v>0</v>
      </c>
      <c r="DM108" s="81" t="str">
        <f t="shared" si="20"/>
        <v/>
      </c>
      <c r="DN108" s="78">
        <f>IF(C108="","",SUMIFS('Planificación 2026-1'!R:R,'Planificación 2026-1'!W:W,C108,'Planificación 2026-1'!E:E,"SUNAMPE",'Planificación 2026-1'!X:X,"VIRTUAL"))</f>
        <v>0</v>
      </c>
      <c r="DO108" s="42">
        <f>IF(C108="","",SUMIFS('Planificación 2026-1'!R:R,'Planificación 2026-1'!W:W,C108,'Planificación 2026-1'!E:E,"SUNAMPE",'Planificación 2026-1'!X:X,"PRESENCIAL"))</f>
        <v>0</v>
      </c>
      <c r="DP108" s="81" t="str">
        <f t="shared" si="21"/>
        <v/>
      </c>
      <c r="DQ108" s="78">
        <f>IF(C108="","",SUMIFS('Planificación 2026-1'!R:R,'Planificación 2026-1'!W:W,C108,'Planificación 2026-1'!E:E,"HUAURA",'Planificación 2026-1'!X:X,"VIRTUAL"))</f>
        <v>0</v>
      </c>
      <c r="DR108" s="42">
        <f>IF(C108="","",SUMIFS('Planificación 2026-1'!R:R,'Planificación 2026-1'!W:W,C108,'Planificación 2026-1'!E:E,"HUAURA",'Planificación 2026-1'!X:X,"PRESENCIAL"))</f>
        <v>0</v>
      </c>
      <c r="DS108" s="48">
        <f>SUMIFS('Planificación 2026-1'!R:R,'Planificación 2026-1'!W:W,C108,'Planificación 2026-1'!E:E,"PRINCIPAL",'Planificación 2026-1'!X:X,"VIRTUAL",'Planificación 2026-1'!H:H,"&gt;2")</f>
        <v>0</v>
      </c>
      <c r="DT108" s="48">
        <f>SUMIFS('Planificación 2026-1'!R:R,'Planificación 2026-1'!W:W,C108,'Planificación 2026-1'!E:E,"PRINCIPAL",'Planificación 2026-1'!X:X,"&lt;&gt;VIRTUAL",'Planificación 2026-1'!H:H,"&gt;2")</f>
        <v>0</v>
      </c>
      <c r="DU108" s="48">
        <f>SUMIFS('Planificación 2026-1'!R:R,'Planificación 2026-1'!W:W,C108,'Planificación 2026-1'!E:E,"SUNAMPE",'Planificación 2026-1'!X:X,"VIRTUAL",'Planificación 2026-1'!H:H,"&gt;2")</f>
        <v>0</v>
      </c>
      <c r="DV108" s="48">
        <f>SUMIFS('Planificación 2026-1'!R:R,'Planificación 2026-1'!W:W,C108,'Planificación 2026-1'!E:E,"SUNAMPE",'Planificación 2026-1'!X:X,"&lt;&gt;VIRTUAL",'Planificación 2026-1'!H:H,"&gt;2")</f>
        <v>0</v>
      </c>
      <c r="DW108" s="48">
        <f>SUMIFS('Planificación 2026-1'!R:R,'Planificación 2026-1'!W:W,C108,'Planificación 2026-1'!E:E,"FILIAL",'Planificación 2026-1'!X:X,"VIRTUAL",'Planificación 2026-1'!H:H,"&gt;2")</f>
        <v>0</v>
      </c>
      <c r="DX108" s="48">
        <f>SUMIFS('Planificación 2026-1'!R:R,'Planificación 2026-1'!W:W,C108,'Planificación 2026-1'!E:E,"FILIAL",'Planificación 2026-1'!X:X,"&lt;&gt;VIRTUAL",'Planificación 2026-1'!H:H,"&gt;2")</f>
        <v>0</v>
      </c>
      <c r="DY108" s="48">
        <f>SUMIFS('Planificación 2026-1'!R:R,'Planificación 2026-1'!W:W,C108,'Planificación 2026-1'!E:E,"PORUMA",'Planificación 2026-1'!X:X,"VIRTUAL",'Planificación 2026-1'!H:H,"&gt;2")</f>
        <v>0</v>
      </c>
      <c r="DZ108" s="48">
        <f>SUMIFS('Planificación 2026-1'!R:R,'Planificación 2026-1'!W:W,C108,'Planificación 2026-1'!E:E,"PORUMA",'Planificación 2026-1'!X:X,"&lt;&gt;VIRTUAL",'Planificación 2026-1'!H:H,"&gt;2")</f>
        <v>12</v>
      </c>
      <c r="EA108" s="48">
        <f>SUMIFS('Planificación 2026-1'!R:R,'Planificación 2026-1'!W:W,C108,'Planificación 2026-1'!E:E,"HUAURA",'Planificación 2026-1'!X:X,"VIRTUAL",'Planificación 2026-1'!H:H,"&gt;2")</f>
        <v>0</v>
      </c>
      <c r="EB108" s="48">
        <f>SUMIFS('Planificación 2026-1'!R:R,'Planificación 2026-1'!W:W,C108,'Planificación 2026-1'!E:E,"HUAURA",'Planificación 2026-1'!X:X,"&lt;&gt;VIRTUAL",'Planificación 2026-1'!H:H,"&gt;2")</f>
        <v>0</v>
      </c>
      <c r="EC108" s="48">
        <f>SUMIFS('Planificación 2026-1'!R:R,'Planificación 2026-1'!W:W,C108,'Planificación 2026-1'!E:E,"PRINCIPAL",'Planificación 2026-1'!X:X,"VIRTUAL",'Planificación 2026-1'!H:H,"&lt;3")</f>
        <v>0</v>
      </c>
      <c r="ED108" s="48">
        <f>SUMIFS('Planificación 2026-1'!R:R,'Planificación 2026-1'!W:W,C108,'Planificación 2026-1'!E:E,"PRINCIPAL",'Planificación 2026-1'!X:X,"&lt;&gt;VIRTUAL",'Planificación 2026-1'!H:H,"&lt;3")</f>
        <v>0</v>
      </c>
      <c r="EE108" s="48">
        <f>SUMIFS('Planificación 2026-1'!R:R,'Planificación 2026-1'!W:W,C108,'Planificación 2026-1'!E:E,"SUNAMPE",'Planificación 2026-1'!X:X,"VIRTUAL",'Planificación 2026-1'!H:H,"&lt;3")</f>
        <v>0</v>
      </c>
      <c r="EF108" s="48">
        <f>SUMIFS('Planificación 2026-1'!R:R,'Planificación 2026-1'!W:W,C108,'Planificación 2026-1'!E:E,"SUNAMPE",'Planificación 2026-1'!X:X,"&lt;&gt;VIRTUAL",'Planificación 2026-1'!H:H,"&lt;3")</f>
        <v>0</v>
      </c>
      <c r="EG108" s="48">
        <f>SUMIFS('Planificación 2026-1'!R:R,'Planificación 2026-1'!W:W,C108,'Planificación 2026-1'!E:E,"FILIAL",'Planificación 2026-1'!X:X,"VIRTUAL",'Planificación 2026-1'!H:H,"&lt;3")</f>
        <v>0</v>
      </c>
      <c r="EH108" s="48">
        <f>SUMIFS('Planificación 2026-1'!R:R,'Planificación 2026-1'!W:W,C108,'Planificación 2026-1'!E:E,"FILIAL",'Planificación 2026-1'!X:X,"&lt;&gt;VIRTUAL",'Planificación 2026-1'!H:H,"&lt;3")</f>
        <v>0</v>
      </c>
      <c r="EI108" s="48">
        <f>SUMIFS('Planificación 2026-1'!R:R,'Planificación 2026-1'!W:W,C108,'Planificación 2026-1'!E:E,"PORUMA",'Planificación 2026-1'!X:X,"VIRTUAL",'Planificación 2026-1'!H:H,"&lt;3")</f>
        <v>0</v>
      </c>
      <c r="EJ108" s="48">
        <f>SUMIFS('Planificación 2026-1'!R:R,'Planificación 2026-1'!W:W,C108,'Planificación 2026-1'!E:E,"PORUMA",'Planificación 2026-1'!X:X,"&lt;&gt;VIRTUAL",'Planificación 2026-1'!H:H,"&lt;3")</f>
        <v>0</v>
      </c>
      <c r="EK108" s="48">
        <f>SUMIFS('Planificación 2026-1'!R:R,'Planificación 2026-1'!W:W,C108,'Planificación 2026-1'!E:E,"HUAURA",'Planificación 2026-1'!X:X,"VIRTUAL",'Planificación 2026-1'!H:H,"&lt;3")</f>
        <v>0</v>
      </c>
      <c r="EL108" s="48">
        <f>SUMIFS('Planificación 2026-1'!R:R,'Planificación 2026-1'!W:W,C108,'Planificación 2026-1'!E:E,"HUAURA",'Planificación 2026-1'!X:X,"&lt;&gt;VIRTUAL",'Planificación 2026-1'!H:H,"&lt;3")</f>
        <v>0</v>
      </c>
      <c r="EM108" s="48">
        <f t="shared" si="22"/>
        <v>0</v>
      </c>
      <c r="EN108" s="48">
        <f t="shared" si="23"/>
        <v>0</v>
      </c>
      <c r="EO108" s="48">
        <f t="shared" si="24"/>
        <v>12</v>
      </c>
      <c r="EP108" s="48">
        <f t="shared" si="25"/>
        <v>0</v>
      </c>
      <c r="EQ108" s="48">
        <f t="shared" si="26"/>
        <v>0</v>
      </c>
      <c r="ER108" s="48"/>
      <c r="ES108" s="48">
        <f t="shared" si="27"/>
        <v>0</v>
      </c>
      <c r="ET108" s="48">
        <f t="shared" si="28"/>
        <v>0</v>
      </c>
      <c r="EU108" s="48" t="b">
        <f t="shared" si="29"/>
        <v>0</v>
      </c>
      <c r="EV108" s="48" t="str">
        <f t="shared" si="30"/>
        <v/>
      </c>
      <c r="EW108" s="48" t="str">
        <f t="shared" si="31"/>
        <v>PRESENCIAL</v>
      </c>
    </row>
    <row r="109" spans="1:153" x14ac:dyDescent="0.3">
      <c r="A109" s="53"/>
      <c r="B109" s="383">
        <v>106</v>
      </c>
      <c r="C109" s="107" t="s">
        <v>119</v>
      </c>
      <c r="D109" s="82">
        <f>SUMIF('Planificación 2026-1'!W:W,C109,'Planificación 2026-1'!R:R)</f>
        <v>18</v>
      </c>
      <c r="E109" s="384" t="s">
        <v>319</v>
      </c>
      <c r="F109" s="107" t="s">
        <v>430</v>
      </c>
      <c r="G109" s="107" t="s">
        <v>328</v>
      </c>
      <c r="H109" s="107" t="s">
        <v>435</v>
      </c>
      <c r="I109" s="77" t="str">
        <f>IF(SUM(COUNTIFS('Planificación 2026-1'!E:E,"PRINCIPAL",'Planificación 2026-1'!W:W,C109,'Planificación 2026-1'!G:G,"AF"))&gt;0,"P01"," ")</f>
        <v xml:space="preserve"> </v>
      </c>
      <c r="J109" s="78" t="str">
        <f>IF(SUM(COUNTIFS('Planificación 2026-1'!E:E,"PRINCIPAL",'Planificación 2026-1'!W:W,C109,'Planificación 2026-1'!G:G,"EN"))&gt;0,"P02"," ")</f>
        <v xml:space="preserve"> </v>
      </c>
      <c r="K109" s="78" t="str">
        <f>IF(SUM(COUNTIFS('Planificación 2026-1'!E:E,"PRINCIPAL",'Planificación 2026-1'!W:W,C109,'Planificación 2026-1'!G:G,"IS"))&gt;0,"P03"," ")</f>
        <v xml:space="preserve"> </v>
      </c>
      <c r="L109" s="78" t="str">
        <f>IF(SUM(COUNTIFS('Planificación 2026-1'!E:E,"PRINCIPAL",'Planificación 2026-1'!W:W,C109,'Planificación 2026-1'!G:G,"PS"))&gt;0,"P04"," ")</f>
        <v xml:space="preserve"> </v>
      </c>
      <c r="M109" s="78"/>
      <c r="N109" s="78" t="str">
        <f>IF(SUM(COUNTIFS('Planificación 2026-1'!E:E,"PRINCIPAL",'Planificación 2026-1'!W:W,C109,'Planificación 2026-1'!G:G,"IN"))&gt;0,"P06"," ")</f>
        <v xml:space="preserve"> </v>
      </c>
      <c r="O109" s="78" t="str">
        <f>IF(SUM(COUNTIFS('Planificación 2026-1'!E:E,"PRINCIPAL",'Planificación 2026-1'!W:W,C109,'Planificación 2026-1'!G:G,"CA"))&gt;0,"P07"," ")</f>
        <v xml:space="preserve"> </v>
      </c>
      <c r="P109" s="78" t="str">
        <f>IF(SUM(COUNTIFS('Planificación 2026-1'!E:E,"PRINCIPAL",'Planificación 2026-1'!W:W,C109,'Planificación 2026-1'!G:G,"DE"))&gt;0,"P08"," ")</f>
        <v xml:space="preserve"> </v>
      </c>
      <c r="Q109" s="78" t="str">
        <f>IF(SUM(COUNTIFS('Planificación 2026-1'!E:E,"PRINCIPAL",'Planificación 2026-1'!W:W,C109,'Planificación 2026-1'!G:G,"OB"))&gt;0,"P09"," ")</f>
        <v xml:space="preserve"> </v>
      </c>
      <c r="R109" s="78" t="str">
        <f>IF(SUM(COUNTIFS('Planificación 2026-1'!E:E,"PRINCIPAL",'Planificación 2026-1'!W:W,C109,'Planificación 2026-1'!G:G,"MH"))&gt;0,"P31"," ")</f>
        <v xml:space="preserve"> </v>
      </c>
      <c r="S109" s="78" t="str">
        <f>IF(SUM(COUNTIFS('Planificación 2026-1'!E:E,"PRINCIPAL",'Planificación 2026-1'!W:W,C109,'Planificación 2026-1'!G:G,"IC"))&gt;0,"P32"," ")</f>
        <v xml:space="preserve"> </v>
      </c>
      <c r="T109" s="78" t="str">
        <f>IF(SUM(COUNTIFS('Planificación 2026-1'!E:E,"PRINCIPAL",'Planificación 2026-1'!W:W,C109,'Planificación 2026-1'!G:G,"AR"))&gt;0,"P34"," ")</f>
        <v xml:space="preserve"> </v>
      </c>
      <c r="U109" s="78" t="str">
        <f>IF(SUM(COUNTIFS('Planificación 2026-1'!E:E,"PRINCIPAL",'Planificación 2026-1'!W:W,C109,'Planificación 2026-1'!G:G,"T1"))&gt;0,"P35"," ")</f>
        <v xml:space="preserve"> </v>
      </c>
      <c r="V109" s="78" t="str">
        <f>IF(SUM(COUNTIFS('Planificación 2026-1'!E:E,"PRINCIPAL",'Planificación 2026-1'!W:W,C109,'Planificación 2026-1'!G:G,"T3"))&gt;0,"P36"," ")</f>
        <v xml:space="preserve"> </v>
      </c>
      <c r="W109" s="78" t="str">
        <f>IF(SUM(COUNTIFS('Planificación 2026-1'!E:E,"PRINCIPAL",'Planificación 2026-1'!W:W,C109,'Planificación 2026-1'!G:G,"T2"))&gt;0,"P37"," ")</f>
        <v xml:space="preserve"> </v>
      </c>
      <c r="X109" s="78" t="str">
        <f>IF(SUM(COUNTIFS('Planificación 2026-1'!E:E,"PRINCIPAL",'Planificación 2026-1'!W:W,C109,'Planificación 2026-1'!G:G,"AE"))&gt;0,"P38"," ")</f>
        <v xml:space="preserve"> </v>
      </c>
      <c r="Y109" s="78" t="str">
        <f>IF(SUM(COUNTIFS('Planificación 2026-1'!E:E,"PRINCIPAL",'Planificación 2026-1'!W:W,C109,'Planificación 2026-1'!G:G,"T4"))&gt;0,"P55"," ")</f>
        <v xml:space="preserve"> </v>
      </c>
      <c r="Z109" s="78" t="str">
        <f>IF(SUM(COUNTIFS('Planificación 2026-1'!E:E,"FILIAL",'Planificación 2026-1'!W:W,C109,'Planificación 2026-1'!G:G,"AF"))&gt;0," P01"," ")</f>
        <v xml:space="preserve"> </v>
      </c>
      <c r="AA109" s="78" t="str">
        <f>IF(SUM(COUNTIFS('Planificación 2026-1'!E:E,"FILIAL",'Planificación 2026-1'!W:W,C109,'Planificación 2026-1'!G:G,"EN"))&gt;0,"P02"," ")</f>
        <v xml:space="preserve"> </v>
      </c>
      <c r="AB109" s="78" t="str">
        <f>IF(SUM(COUNTIFS('Planificación 2026-1'!E:E,"FILIAL",'Planificación 2026-1'!W:W,C109,'Planificación 2026-1'!G:G,"IS"))&gt;0,"P03"," ")</f>
        <v xml:space="preserve"> </v>
      </c>
      <c r="AC109" s="78" t="str">
        <f>IF(SUM(COUNTIFS('Planificación 2026-1'!E:E,"FILIAL",'Planificación 2026-1'!W:W,C109,'Planificación 2026-1'!G:G,"PS"))&gt;0,"P04"," ")</f>
        <v xml:space="preserve"> </v>
      </c>
      <c r="AD109" s="78"/>
      <c r="AE109" s="78" t="str">
        <f>IF(SUM(COUNTIFS('Planificación 2026-1'!E:E,"FILIAL",'Planificación 2026-1'!W:W,C109,'Planificación 2026-1'!G:G,"IN"))&gt;0,"P06"," ")</f>
        <v xml:space="preserve"> </v>
      </c>
      <c r="AF109" s="78" t="str">
        <f>IF(SUM(COUNTIFS('Planificación 2026-1'!E:E,"FILIAL",'Planificación 2026-1'!W:W,C109,'Planificación 2026-1'!G:G,"CA"))&gt;0,"P07"," ")</f>
        <v xml:space="preserve"> </v>
      </c>
      <c r="AG109" s="78" t="str">
        <f>IF(SUM(COUNTIFS('Planificación 2026-1'!E:E,"FILIAL",'Planificación 2026-1'!W:W,C109,'Planificación 2026-1'!G:G,"DE"))&gt;0,"P08"," ")</f>
        <v xml:space="preserve"> </v>
      </c>
      <c r="AH109" s="78" t="str">
        <f>IF(SUM(COUNTIFS('Planificación 2026-1'!E:E,"FILIAL",'Planificación 2026-1'!W:W,C109,'Planificación 2026-1'!G:G,"OB"))&gt;0,"P09"," ")</f>
        <v xml:space="preserve"> </v>
      </c>
      <c r="AI109" s="78" t="str">
        <f>IF(SUM(COUNTIFS('Planificación 2026-1'!E:E,"FILIAL",'Planificación 2026-1'!W:W,C109,'Planificación 2026-1'!G:G,"MH"))&gt;0,"P31"," ")</f>
        <v xml:space="preserve"> </v>
      </c>
      <c r="AJ109" s="78" t="str">
        <f>IF(SUM(COUNTIFS('Planificación 2026-1'!E:E,"FILIAL",'Planificación 2026-1'!W:W,C109,'Planificación 2026-1'!G:G,"IC"))&gt;0,"P32"," ")</f>
        <v xml:space="preserve"> </v>
      </c>
      <c r="AK109" s="78" t="str">
        <f>IF(SUM(COUNTIFS('Planificación 2026-1'!E:E,"FILIAL",'Planificación 2026-1'!W:W,C109,'Planificación 2026-1'!G:G,"AR"))&gt;0,"P34"," ")</f>
        <v xml:space="preserve"> </v>
      </c>
      <c r="AL109" s="78" t="str">
        <f>IF(SUM(COUNTIFS('Planificación 2026-1'!E:E,"FILIAL",'Planificación 2026-1'!W:W,C109,'Planificación 2026-1'!G:G,"T1"))&gt;0,"P35"," ")</f>
        <v xml:space="preserve"> </v>
      </c>
      <c r="AM109" s="78" t="str">
        <f>IF(SUM(COUNTIFS('Planificación 2026-1'!E:E,"FILIAL",'Planificación 2026-1'!W:W,C109,'Planificación 2026-1'!G:G,"T3"))&gt;0,"P36"," ")</f>
        <v xml:space="preserve"> </v>
      </c>
      <c r="AN109" s="78" t="str">
        <f>IF(SUM(COUNTIFS('Planificación 2026-1'!E:E,"FILIAL",'Planificación 2026-1'!W:W,C109,'Planificación 2026-1'!G:G,"T2"))&gt;0,"P37"," ")</f>
        <v xml:space="preserve"> </v>
      </c>
      <c r="AO109" s="78" t="str">
        <f>IF(SUM(COUNTIFS('Planificación 2026-1'!E:E,"FILIAL",'Planificación 2026-1'!W:W,C109,'Planificación 2026-1'!G:G,"AE"))&gt;0,"P38"," ")</f>
        <v xml:space="preserve"> </v>
      </c>
      <c r="AP109" s="78" t="str">
        <f>IF(SUM(COUNTIFS('Planificación 2026-1'!E:E,"FILIAL",'Planificación 2026-1'!W:W,C109,'Planificación 2026-1'!G:G,"T4"))&gt;0,"P55"," ")</f>
        <v xml:space="preserve"> </v>
      </c>
      <c r="AQ109" s="78" t="str">
        <f>IF(SUM(COUNTIFS('Planificación 2026-1'!E:E,"SUNAMPE",'Planificación 2026-1'!W:W,C109,'Planificación 2026-1'!G:G,"AF"))&gt;0," P01"," ")</f>
        <v xml:space="preserve"> </v>
      </c>
      <c r="AR109" s="78" t="str">
        <f>IF(SUM(COUNTIFS('Planificación 2026-1'!E:E,"SUNAMPE",'Planificación 2026-1'!W:W,C109,'Planificación 2026-1'!G:G,"EN"))&gt;0,"P02"," ")</f>
        <v xml:space="preserve"> </v>
      </c>
      <c r="AS109" s="78" t="str">
        <f>IF(SUM(COUNTIFS('Planificación 2026-1'!E:E,"SUNAMPE",'Planificación 2026-1'!W:W,C109,'Planificación 2026-1'!G:G,"IS"))&gt;0,"P03"," ")</f>
        <v xml:space="preserve"> </v>
      </c>
      <c r="AT109" s="78" t="str">
        <f>IF(SUM(COUNTIFS('Planificación 2026-1'!E:E,"SUNAMPE",'Planificación 2026-1'!W:W,C109,'Planificación 2026-1'!G:G,"PS"))&gt;0,"P04"," ")</f>
        <v xml:space="preserve"> </v>
      </c>
      <c r="AU109" s="78"/>
      <c r="AV109" s="78" t="str">
        <f>IF(SUM(COUNTIFS('Planificación 2026-1'!E:E,"SUNAMPE",'Planificación 2026-1'!W:W,C109,'Planificación 2026-1'!G:G,"IN"))&gt;0,"P06"," ")</f>
        <v xml:space="preserve"> </v>
      </c>
      <c r="AW109" s="78" t="str">
        <f>IF(SUM(COUNTIFS('Planificación 2026-1'!E:E,"SUNAMPE",'Planificación 2026-1'!W:W,C109,'Planificación 2026-1'!G:G,"CA"))&gt;0,"P07"," ")</f>
        <v xml:space="preserve"> </v>
      </c>
      <c r="AX109" s="78" t="str">
        <f>IF(SUM(COUNTIFS('Planificación 2026-1'!E:E,"SUNAMPE",'Planificación 2026-1'!W:W,C109,'Planificación 2026-1'!G:G,"DE"))&gt;0,"P08"," ")</f>
        <v xml:space="preserve"> </v>
      </c>
      <c r="AY109" s="78" t="str">
        <f>IF(SUM(COUNTIFS('Planificación 2026-1'!E:E,"SUNAMPE",'Planificación 2026-1'!W:W,C109,'Planificación 2026-1'!G:G,"OB"))&gt;0,"P09"," ")</f>
        <v xml:space="preserve"> </v>
      </c>
      <c r="AZ109" s="78" t="str">
        <f>IF(SUM(COUNTIFS('Planificación 2026-1'!E:E,"SUNAMPE",'Planificación 2026-1'!W:W,C109,'Planificación 2026-1'!G:G,"MH"))&gt;0,"P31"," ")</f>
        <v xml:space="preserve"> </v>
      </c>
      <c r="BA109" s="78" t="str">
        <f>IF(SUM(COUNTIFS('Planificación 2026-1'!E:E,"SUNAMPE",'Planificación 2026-1'!W:W,C109,'Planificación 2026-1'!G:G,"IC"))&gt;0,"P32"," ")</f>
        <v xml:space="preserve"> </v>
      </c>
      <c r="BB109" s="78" t="str">
        <f>IF(SUM(COUNTIFS('Planificación 2026-1'!E:E,"SUNAMPE",'Planificación 2026-1'!W:W,C109,'Planificación 2026-1'!G:G,"AR"))&gt;0,"P34"," ")</f>
        <v xml:space="preserve"> </v>
      </c>
      <c r="BC109" s="78" t="str">
        <f>IF(SUM(COUNTIFS('Planificación 2026-1'!E:E,"SUNAMPE",'Planificación 2026-1'!W:W,C109,'Planificación 2026-1'!G:G,"T1"))&gt;0,"P35"," ")</f>
        <v xml:space="preserve"> </v>
      </c>
      <c r="BD109" s="78" t="str">
        <f>IF(SUM(COUNTIFS('Planificación 2026-1'!E:E,"SUNAMPE",'Planificación 2026-1'!W:W,C109,'Planificación 2026-1'!G:G,"T3"))&gt;0,"P36"," ")</f>
        <v xml:space="preserve"> </v>
      </c>
      <c r="BE109" s="78" t="str">
        <f>IF(SUM(COUNTIFS('Planificación 2026-1'!E:E,"SUNAMPE",'Planificación 2026-1'!W:W,C109,'Planificación 2026-1'!G:G,"T2"))&gt;0,"P37"," ")</f>
        <v xml:space="preserve"> </v>
      </c>
      <c r="BF109" s="78" t="str">
        <f>IF(SUM(COUNTIFS('Planificación 2026-1'!E:E,"SUNAMPE",'Planificación 2026-1'!W:W,C109,'Planificación 2026-1'!G:G,"AE"))&gt;0,"P38"," ")</f>
        <v xml:space="preserve"> </v>
      </c>
      <c r="BG109" s="78" t="str">
        <f>IF(SUM(COUNTIFS('Planificación 2026-1'!E:E,"SUNAMPE",'Planificación 2026-1'!W:W,C109,'Planificación 2026-1'!G:G,"T4"))&gt;0,"P55"," ")</f>
        <v xml:space="preserve"> </v>
      </c>
      <c r="BH109" s="78" t="str">
        <f>IF(SUM(COUNTIFS('Planificación 2026-1'!E:E,"HUAURA",'Planificación 2026-1'!W:W,C109,'Planificación 2026-1'!G:G,"AF"))&gt;0," P01"," ")</f>
        <v xml:space="preserve"> </v>
      </c>
      <c r="BI109" s="78" t="str">
        <f>IF(SUM(COUNTIFS('Planificación 2026-1'!E:E,"HUAURA",'Planificación 2026-1'!W:W,C109,'Planificación 2026-1'!G:G,"EN"))&gt;0,"P02"," ")</f>
        <v xml:space="preserve"> </v>
      </c>
      <c r="BJ109" s="78" t="str">
        <f>IF(SUM(COUNTIFS('Planificación 2026-1'!E:E,"HUAURA",'Planificación 2026-1'!W:W,C109,'Planificación 2026-1'!G:G,"IS"))&gt;0,"P03"," ")</f>
        <v xml:space="preserve"> </v>
      </c>
      <c r="BK109" s="78" t="str">
        <f>IF(SUM(COUNTIFS('Planificación 2026-1'!E:E,"HUAURA",'Planificación 2026-1'!W:W,C109,'Planificación 2026-1'!G:G,"PS"))&gt;0,"P04"," ")</f>
        <v xml:space="preserve"> </v>
      </c>
      <c r="BL109" s="78"/>
      <c r="BM109" s="78" t="str">
        <f>IF(SUM(COUNTIFS('Planificación 2026-1'!E:E,"HUAURA",'Planificación 2026-1'!W:W,C109,'Planificación 2026-1'!G:G,"IN"))&gt;0,"P06"," ")</f>
        <v xml:space="preserve"> </v>
      </c>
      <c r="BN109" s="78" t="str">
        <f>IF(SUM(COUNTIFS('Planificación 2026-1'!E:E,"HUAURA",'Planificación 2026-1'!W:W,C109,'Planificación 2026-1'!G:G,"CA"))&gt;0,"P07"," ")</f>
        <v xml:space="preserve"> </v>
      </c>
      <c r="BO109" s="78" t="str">
        <f>IF(SUM(COUNTIFS('Planificación 2026-1'!E:E,"HUAURA",'Planificación 2026-1'!W:W,C109,'Planificación 2026-1'!G:G,"DE"))&gt;0,"P08"," ")</f>
        <v xml:space="preserve"> </v>
      </c>
      <c r="BP109" s="78" t="str">
        <f>IF(SUM(COUNTIFS('Planificación 2026-1'!E:E,"HUAURA",'Planificación 2026-1'!W:W,C109,'Planificación 2026-1'!G:G,"OB"))&gt;0,"P09"," ")</f>
        <v xml:space="preserve"> </v>
      </c>
      <c r="BQ109" s="78" t="str">
        <f>IF(SUM(COUNTIFS('Planificación 2026-1'!E:E,"HUAURA",'Planificación 2026-1'!W:W,C109,'Planificación 2026-1'!G:G,"MH"))&gt;0,"P31"," ")</f>
        <v xml:space="preserve"> </v>
      </c>
      <c r="BR109" s="78" t="str">
        <f>IF(SUM(COUNTIFS('Planificación 2026-1'!E:E,"HUAURA",'Planificación 2026-1'!W:W,C109,'Planificación 2026-1'!G:G,"IC"))&gt;0,"P32"," ")</f>
        <v xml:space="preserve"> </v>
      </c>
      <c r="BS109" s="78" t="str">
        <f>IF(SUM(COUNTIFS('Planificación 2026-1'!E:E,"HUAURA",'Planificación 2026-1'!W:W,C109,'Planificación 2026-1'!G:G,"AR"))&gt;0,"P34"," ")</f>
        <v xml:space="preserve"> </v>
      </c>
      <c r="BT109" s="78" t="str">
        <f>IF(SUM(COUNTIFS('Planificación 2026-1'!E:E,"HUAURA",'Planificación 2026-1'!W:W,C109,'Planificación 2026-1'!G:G,"T1"))&gt;0,"P35"," ")</f>
        <v xml:space="preserve"> </v>
      </c>
      <c r="BU109" s="78" t="str">
        <f>IF(SUM(COUNTIFS('Planificación 2026-1'!E:E,"HUAURA",'Planificación 2026-1'!W:W,C109,'Planificación 2026-1'!G:G,"T3"))&gt;0,"P36"," ")</f>
        <v xml:space="preserve"> </v>
      </c>
      <c r="BV109" s="78" t="str">
        <f>IF(SUM(COUNTIFS('Planificación 2026-1'!E:E,"HUAURA",'Planificación 2026-1'!W:W,C109,'Planificación 2026-1'!G:G,"T2"))&gt;0,"P37"," ")</f>
        <v xml:space="preserve"> </v>
      </c>
      <c r="BW109" s="78" t="str">
        <f>IF(SUM(COUNTIFS('Planificación 2026-1'!E:E,"HUAURA",'Planificación 2026-1'!W:W,C109,'Planificación 2026-1'!G:G,"AE"))&gt;0,"P38"," ")</f>
        <v xml:space="preserve"> </v>
      </c>
      <c r="BX109" s="78" t="str">
        <f>IF(SUM(COUNTIFS('Planificación 2026-1'!E:E,"HUAURA",'Planificación 2026-1'!W:W,C109,'Planificación 2026-1'!G:G,"T4"))&gt;0,"P55"," ")</f>
        <v xml:space="preserve"> </v>
      </c>
      <c r="BY109" s="79">
        <f>SUMIFS('Planificación 2026-1'!R:R,'Planificación 2026-1'!W:W,C109,'Planificación 2026-1'!G:G,"AF",'Planificación 2026-1'!H:H,"&gt;2")</f>
        <v>0</v>
      </c>
      <c r="BZ109" s="79">
        <f>SUMIFS('Planificación 2026-1'!R:R,'Planificación 2026-1'!W:W,C109,'Planificación 2026-1'!G:G,"EN",'Planificación 2026-1'!H:H,"&gt;2")</f>
        <v>0</v>
      </c>
      <c r="CA109" s="79">
        <f>SUMIFS('Planificación 2026-1'!R:R,'Planificación 2026-1'!W:W,C109,'Planificación 2026-1'!G:G,"IS",'Planificación 2026-1'!H:H,"&gt;2")</f>
        <v>0</v>
      </c>
      <c r="CB109" s="79">
        <f>SUMIFS('Planificación 2026-1'!R:R,'Planificación 2026-1'!W:W,C109,'Planificación 2026-1'!G:G,"PS",'Planificación 2026-1'!H:H,"&gt;2")</f>
        <v>0</v>
      </c>
      <c r="CC109" s="79">
        <f>SUMIFS('Planificación 2026-1'!R:R,'Planificación 2026-1'!W:W,C109,'Planificación 2026-1'!G:G,"IN",'Planificación 2026-1'!H:H,"&gt;2")</f>
        <v>0</v>
      </c>
      <c r="CD109" s="79">
        <f>SUMIFS('Planificación 2026-1'!R:R,'Planificación 2026-1'!W:W,C109,'Planificación 2026-1'!G:G,"CA",'Planificación 2026-1'!H:H,"&gt;2")</f>
        <v>0</v>
      </c>
      <c r="CE109" s="79">
        <f>SUMIFS('Planificación 2026-1'!R:R,'Planificación 2026-1'!W:W,C109,'Planificación 2026-1'!G:G,"DE",'Planificación 2026-1'!H:H,"&gt;2")</f>
        <v>0</v>
      </c>
      <c r="CF109" s="79">
        <f>SUMIFS('Planificación 2026-1'!R:R,'Planificación 2026-1'!W:W,C109,'Planificación 2026-1'!G:G,"OB",'Planificación 2026-1'!H:H,"&gt;2")</f>
        <v>0</v>
      </c>
      <c r="CG109" s="79">
        <f>SUMIFS('Planificación 2026-1'!R:R,'Planificación 2026-1'!W:W,C109,'Planificación 2026-1'!G:G,"MH",'Planificación 2026-1'!H:H,"&gt;2")</f>
        <v>18</v>
      </c>
      <c r="CH109" s="79">
        <f>SUMIFS('Planificación 2026-1'!R:R,'Planificación 2026-1'!W:W,C109,'Planificación 2026-1'!G:G,"IC",'Planificación 2026-1'!H:H,"&gt;2")</f>
        <v>0</v>
      </c>
      <c r="CI109" s="79">
        <f>SUMIFS('Planificación 2026-1'!R:R,'Planificación 2026-1'!W:W,C109,'Planificación 2026-1'!G:G,"AR",'Planificación 2026-1'!H:H,"&gt;2")</f>
        <v>0</v>
      </c>
      <c r="CJ109" s="79">
        <f>SUMIFS('Planificación 2026-1'!R:R,'Planificación 2026-1'!W:W,C109,'Planificación 2026-1'!G:G,"T1",'Planificación 2026-1'!H:H,"&gt;2")</f>
        <v>0</v>
      </c>
      <c r="CK109" s="79">
        <f>SUMIFS('Planificación 2026-1'!R:R,'Planificación 2026-1'!W:W,C109,'Planificación 2026-1'!G:G,"T3",'Planificación 2026-1'!H:H,"&gt;2")</f>
        <v>0</v>
      </c>
      <c r="CL109" s="79">
        <f>SUMIFS('Planificación 2026-1'!R:R,'Planificación 2026-1'!W:W,C109,'Planificación 2026-1'!G:G,"T2",'Planificación 2026-1'!H:H,"&gt;2")</f>
        <v>0</v>
      </c>
      <c r="CM109" s="79">
        <f>SUMIFS('Planificación 2026-1'!R:R,'Planificación 2026-1'!W:W,C109,'Planificación 2026-1'!G:G,"AE",'Planificación 2026-1'!H:H,"&gt;2")</f>
        <v>0</v>
      </c>
      <c r="CN109" s="79">
        <f>SUMIFS('Planificación 2026-1'!R:R,'Planificación 2026-1'!W:W,C109,'Planificación 2026-1'!G:G,"T4",'Planificación 2026-1'!H:H,"&gt;2")</f>
        <v>0</v>
      </c>
      <c r="CO109" s="79">
        <f>SUMIFS('Planificación 2026-1'!R:R,'Planificación 2026-1'!W:W,C109,'Planificación 2026-1'!G:G,"AF",'Planificación 2026-1'!H:H,"&lt;3")</f>
        <v>0</v>
      </c>
      <c r="CP109" s="79">
        <f>SUMIFS('Planificación 2026-1'!R:R,'Planificación 2026-1'!W:W,C109,'Planificación 2026-1'!G:G,"EN",'Planificación 2026-1'!H:H,"&lt;3")</f>
        <v>0</v>
      </c>
      <c r="CQ109" s="79">
        <f>SUMIFS('Planificación 2026-1'!R:R,'Planificación 2026-1'!W:W,C109,'Planificación 2026-1'!G:G,"IS",'Planificación 2026-1'!H:H,"&lt;3")</f>
        <v>0</v>
      </c>
      <c r="CR109" s="79">
        <f>SUMIFS('Planificación 2026-1'!R:R,'Planificación 2026-1'!W:W,C109,'Planificación 2026-1'!G:G,"PS",'Planificación 2026-1'!H:H,"&lt;3")</f>
        <v>0</v>
      </c>
      <c r="CS109" s="79">
        <f>SUMIFS('Planificación 2026-1'!R:R,'Planificación 2026-1'!W:W,C109,'Planificación 2026-1'!G:G,"IN",'Planificación 2026-1'!H:H,"&lt;3")</f>
        <v>0</v>
      </c>
      <c r="CT109" s="79">
        <f>SUMIFS('Planificación 2026-1'!R:R,'Planificación 2026-1'!W:W,C109,'Planificación 2026-1'!G:G,"CA",'Planificación 2026-1'!H:H,"&lt;3")</f>
        <v>0</v>
      </c>
      <c r="CU109" s="79">
        <f>SUMIFS('Planificación 2026-1'!R:R,'Planificación 2026-1'!W:W,C109,'Planificación 2026-1'!G:G,"DE",'Planificación 2026-1'!H:H,"&lt;3")</f>
        <v>0</v>
      </c>
      <c r="CV109" s="79">
        <f>SUMIFS('Planificación 2026-1'!R:R,'Planificación 2026-1'!W:W,C109,'Planificación 2026-1'!G:G,"OB",'Planificación 2026-1'!H:H,"&lt;3")</f>
        <v>0</v>
      </c>
      <c r="CW109" s="79">
        <f>SUMIFS('Planificación 2026-1'!R:R,'Planificación 2026-1'!W:W,C109,'Planificación 2026-1'!G:G,"MH",'Planificación 2026-1'!H:H,"&lt;3")</f>
        <v>0</v>
      </c>
      <c r="CX109" s="79">
        <f>SUMIFS('Planificación 2026-1'!R:R,'Planificación 2026-1'!W:W,C109,'Planificación 2026-1'!G:G,"IC",'Planificación 2026-1'!H:H,"&lt;3")</f>
        <v>0</v>
      </c>
      <c r="CY109" s="79">
        <f>SUMIFS('Planificación 2026-1'!R:R,'Planificación 2026-1'!W:W,C109,'Planificación 2026-1'!G:G,"AR",'Planificación 2026-1'!H:H,"&lt;3")</f>
        <v>0</v>
      </c>
      <c r="CZ109" s="79">
        <f>SUMIFS('Planificación 2026-1'!R:R,'Planificación 2026-1'!W:W,C109,'Planificación 2026-1'!G:G,"T1",'Planificación 2026-1'!H:H,"&lt;3")</f>
        <v>0</v>
      </c>
      <c r="DA109" s="79">
        <f>SUMIFS('Planificación 2026-1'!R:R,'Planificación 2026-1'!W:W,C109,'Planificación 2026-1'!G:G,"T3",'Planificación 2026-1'!H:H,"&lt;3")</f>
        <v>0</v>
      </c>
      <c r="DB109" s="79">
        <f>SUMIFS('Planificación 2026-1'!R:R,'Planificación 2026-1'!W:W,C109,'Planificación 2026-1'!G:G,"T2",'Planificación 2026-1'!H:H,"&lt;3")</f>
        <v>0</v>
      </c>
      <c r="DC109" s="79">
        <f>SUMIFS('Planificación 2026-1'!R:R,'Planificación 2026-1'!W:W,C109,'Planificación 2026-1'!G:G,"AE",'Planificación 2026-1'!H:H,"&lt;3")</f>
        <v>0</v>
      </c>
      <c r="DD109" s="79">
        <f>SUMIFS('Planificación 2026-1'!R:R,'Planificación 2026-1'!W:W,C109,'Planificación 2026-1'!G:G,"T4",'Planificación 2026-1'!H:H,"&lt;3")</f>
        <v>0</v>
      </c>
      <c r="DE109" s="78" t="str">
        <f t="shared" si="18"/>
        <v/>
      </c>
      <c r="DF109" s="30">
        <f>IF(C109="","",SUMIFS('Planificación 2026-1'!R:R,'Planificación 2026-1'!W:W,C109,'Planificación 2026-1'!E:E,"PRINCIPAL",'Planificación 2026-1'!X:X,"VIRTUAL"))</f>
        <v>0</v>
      </c>
      <c r="DG109" s="30">
        <f>IF(C109="","",SUMIFS('Planificación 2026-1'!R:R,'Planificación 2026-1'!W:W,C109,'Planificación 2026-1'!E:E,"PRINCIPAL",'Planificación 2026-1'!X:X,"PRESENCIAL"))</f>
        <v>0</v>
      </c>
      <c r="DH109" s="30">
        <f>IF(C109="","",SUMIFS('Planificación 2026-1'!R:R,'Planificación 2026-1'!W:W,C109,'Planificación 2026-1'!E:E,"PRINCIPAL",'Planificación 2026-1'!X:X,"HIBRIDO PRESENCIAL"))</f>
        <v>0</v>
      </c>
      <c r="DI109" s="78" t="str">
        <f t="shared" si="19"/>
        <v/>
      </c>
      <c r="DJ109" s="78">
        <f>IF(C109="","",SUMIFS('Planificación 2026-1'!R:R,'Planificación 2026-1'!W:W,C109,'Planificación 2026-1'!E:E,"FILIAL",'Planificación 2026-1'!X:X,"VIRTUAL"))</f>
        <v>0</v>
      </c>
      <c r="DK109" s="80">
        <f>IF(C109="","",SUMIFS('Planificación 2026-1'!R:R,'Planificación 2026-1'!W:W,C109,'Planificación 2026-1'!E:E,"FILIAL",'Planificación 2026-1'!X:X,"PRESENCIAL"))</f>
        <v>0</v>
      </c>
      <c r="DL109" s="42">
        <f>IF(C109="","",SUMIFS('Planificación 2026-1'!R:R,'Planificación 2026-1'!W:W,C109,'Planificación 2026-1'!E:E,"FILIAL",'Planificación 2026-1'!X:X,"HIBRIDO PRESENCIAL"))</f>
        <v>0</v>
      </c>
      <c r="DM109" s="81" t="str">
        <f t="shared" si="20"/>
        <v/>
      </c>
      <c r="DN109" s="78">
        <f>IF(C109="","",SUMIFS('Planificación 2026-1'!R:R,'Planificación 2026-1'!W:W,C109,'Planificación 2026-1'!E:E,"SUNAMPE",'Planificación 2026-1'!X:X,"VIRTUAL"))</f>
        <v>0</v>
      </c>
      <c r="DO109" s="42">
        <f>IF(C109="","",SUMIFS('Planificación 2026-1'!R:R,'Planificación 2026-1'!W:W,C109,'Planificación 2026-1'!E:E,"SUNAMPE",'Planificación 2026-1'!X:X,"PRESENCIAL"))</f>
        <v>0</v>
      </c>
      <c r="DP109" s="81" t="str">
        <f t="shared" si="21"/>
        <v/>
      </c>
      <c r="DQ109" s="78">
        <f>IF(C109="","",SUMIFS('Planificación 2026-1'!R:R,'Planificación 2026-1'!W:W,C109,'Planificación 2026-1'!E:E,"HUAURA",'Planificación 2026-1'!X:X,"VIRTUAL"))</f>
        <v>0</v>
      </c>
      <c r="DR109" s="42">
        <f>IF(C109="","",SUMIFS('Planificación 2026-1'!R:R,'Planificación 2026-1'!W:W,C109,'Planificación 2026-1'!E:E,"HUAURA",'Planificación 2026-1'!X:X,"PRESENCIAL"))</f>
        <v>0</v>
      </c>
      <c r="DS109" s="48">
        <f>SUMIFS('Planificación 2026-1'!R:R,'Planificación 2026-1'!W:W,C109,'Planificación 2026-1'!E:E,"PRINCIPAL",'Planificación 2026-1'!X:X,"VIRTUAL",'Planificación 2026-1'!H:H,"&gt;2")</f>
        <v>0</v>
      </c>
      <c r="DT109" s="48">
        <f>SUMIFS('Planificación 2026-1'!R:R,'Planificación 2026-1'!W:W,C109,'Planificación 2026-1'!E:E,"PRINCIPAL",'Planificación 2026-1'!X:X,"&lt;&gt;VIRTUAL",'Planificación 2026-1'!H:H,"&gt;2")</f>
        <v>0</v>
      </c>
      <c r="DU109" s="48">
        <f>SUMIFS('Planificación 2026-1'!R:R,'Planificación 2026-1'!W:W,C109,'Planificación 2026-1'!E:E,"SUNAMPE",'Planificación 2026-1'!X:X,"VIRTUAL",'Planificación 2026-1'!H:H,"&gt;2")</f>
        <v>0</v>
      </c>
      <c r="DV109" s="48">
        <f>SUMIFS('Planificación 2026-1'!R:R,'Planificación 2026-1'!W:W,C109,'Planificación 2026-1'!E:E,"SUNAMPE",'Planificación 2026-1'!X:X,"&lt;&gt;VIRTUAL",'Planificación 2026-1'!H:H,"&gt;2")</f>
        <v>0</v>
      </c>
      <c r="DW109" s="48">
        <f>SUMIFS('Planificación 2026-1'!R:R,'Planificación 2026-1'!W:W,C109,'Planificación 2026-1'!E:E,"FILIAL",'Planificación 2026-1'!X:X,"VIRTUAL",'Planificación 2026-1'!H:H,"&gt;2")</f>
        <v>0</v>
      </c>
      <c r="DX109" s="48">
        <f>SUMIFS('Planificación 2026-1'!R:R,'Planificación 2026-1'!W:W,C109,'Planificación 2026-1'!E:E,"FILIAL",'Planificación 2026-1'!X:X,"&lt;&gt;VIRTUAL",'Planificación 2026-1'!H:H,"&gt;2")</f>
        <v>0</v>
      </c>
      <c r="DY109" s="48">
        <f>SUMIFS('Planificación 2026-1'!R:R,'Planificación 2026-1'!W:W,C109,'Planificación 2026-1'!E:E,"PORUMA",'Planificación 2026-1'!X:X,"VIRTUAL",'Planificación 2026-1'!H:H,"&gt;2")</f>
        <v>0</v>
      </c>
      <c r="DZ109" s="48">
        <f>SUMIFS('Planificación 2026-1'!R:R,'Planificación 2026-1'!W:W,C109,'Planificación 2026-1'!E:E,"PORUMA",'Planificación 2026-1'!X:X,"&lt;&gt;VIRTUAL",'Planificación 2026-1'!H:H,"&gt;2")</f>
        <v>18</v>
      </c>
      <c r="EA109" s="48">
        <f>SUMIFS('Planificación 2026-1'!R:R,'Planificación 2026-1'!W:W,C109,'Planificación 2026-1'!E:E,"HUAURA",'Planificación 2026-1'!X:X,"VIRTUAL",'Planificación 2026-1'!H:H,"&gt;2")</f>
        <v>0</v>
      </c>
      <c r="EB109" s="48">
        <f>SUMIFS('Planificación 2026-1'!R:R,'Planificación 2026-1'!W:W,C109,'Planificación 2026-1'!E:E,"HUAURA",'Planificación 2026-1'!X:X,"&lt;&gt;VIRTUAL",'Planificación 2026-1'!H:H,"&gt;2")</f>
        <v>0</v>
      </c>
      <c r="EC109" s="48">
        <f>SUMIFS('Planificación 2026-1'!R:R,'Planificación 2026-1'!W:W,C109,'Planificación 2026-1'!E:E,"PRINCIPAL",'Planificación 2026-1'!X:X,"VIRTUAL",'Planificación 2026-1'!H:H,"&lt;3")</f>
        <v>0</v>
      </c>
      <c r="ED109" s="48">
        <f>SUMIFS('Planificación 2026-1'!R:R,'Planificación 2026-1'!W:W,C109,'Planificación 2026-1'!E:E,"PRINCIPAL",'Planificación 2026-1'!X:X,"&lt;&gt;VIRTUAL",'Planificación 2026-1'!H:H,"&lt;3")</f>
        <v>0</v>
      </c>
      <c r="EE109" s="48">
        <f>SUMIFS('Planificación 2026-1'!R:R,'Planificación 2026-1'!W:W,C109,'Planificación 2026-1'!E:E,"SUNAMPE",'Planificación 2026-1'!X:X,"VIRTUAL",'Planificación 2026-1'!H:H,"&lt;3")</f>
        <v>0</v>
      </c>
      <c r="EF109" s="48">
        <f>SUMIFS('Planificación 2026-1'!R:R,'Planificación 2026-1'!W:W,C109,'Planificación 2026-1'!E:E,"SUNAMPE",'Planificación 2026-1'!X:X,"&lt;&gt;VIRTUAL",'Planificación 2026-1'!H:H,"&lt;3")</f>
        <v>0</v>
      </c>
      <c r="EG109" s="48">
        <f>SUMIFS('Planificación 2026-1'!R:R,'Planificación 2026-1'!W:W,C109,'Planificación 2026-1'!E:E,"FILIAL",'Planificación 2026-1'!X:X,"VIRTUAL",'Planificación 2026-1'!H:H,"&lt;3")</f>
        <v>0</v>
      </c>
      <c r="EH109" s="48">
        <f>SUMIFS('Planificación 2026-1'!R:R,'Planificación 2026-1'!W:W,C109,'Planificación 2026-1'!E:E,"FILIAL",'Planificación 2026-1'!X:X,"&lt;&gt;VIRTUAL",'Planificación 2026-1'!H:H,"&lt;3")</f>
        <v>0</v>
      </c>
      <c r="EI109" s="48">
        <f>SUMIFS('Planificación 2026-1'!R:R,'Planificación 2026-1'!W:W,C109,'Planificación 2026-1'!E:E,"PORUMA",'Planificación 2026-1'!X:X,"VIRTUAL",'Planificación 2026-1'!H:H,"&lt;3")</f>
        <v>0</v>
      </c>
      <c r="EJ109" s="48">
        <f>SUMIFS('Planificación 2026-1'!R:R,'Planificación 2026-1'!W:W,C109,'Planificación 2026-1'!E:E,"PORUMA",'Planificación 2026-1'!X:X,"&lt;&gt;VIRTUAL",'Planificación 2026-1'!H:H,"&lt;3")</f>
        <v>0</v>
      </c>
      <c r="EK109" s="48">
        <f>SUMIFS('Planificación 2026-1'!R:R,'Planificación 2026-1'!W:W,C109,'Planificación 2026-1'!E:E,"HUAURA",'Planificación 2026-1'!X:X,"VIRTUAL",'Planificación 2026-1'!H:H,"&lt;3")</f>
        <v>0</v>
      </c>
      <c r="EL109" s="48">
        <f>SUMIFS('Planificación 2026-1'!R:R,'Planificación 2026-1'!W:W,C109,'Planificación 2026-1'!E:E,"HUAURA",'Planificación 2026-1'!X:X,"&lt;&gt;VIRTUAL",'Planificación 2026-1'!H:H,"&lt;3")</f>
        <v>0</v>
      </c>
      <c r="EM109" s="48">
        <f t="shared" si="22"/>
        <v>0</v>
      </c>
      <c r="EN109" s="48">
        <f t="shared" si="23"/>
        <v>0</v>
      </c>
      <c r="EO109" s="48">
        <f t="shared" si="24"/>
        <v>18</v>
      </c>
      <c r="EP109" s="48">
        <f t="shared" si="25"/>
        <v>0</v>
      </c>
      <c r="EQ109" s="48">
        <f t="shared" si="26"/>
        <v>0</v>
      </c>
      <c r="ER109" s="48"/>
      <c r="ES109" s="48">
        <f t="shared" si="27"/>
        <v>0</v>
      </c>
      <c r="ET109" s="48">
        <f t="shared" si="28"/>
        <v>0</v>
      </c>
      <c r="EU109" s="48" t="b">
        <f t="shared" si="29"/>
        <v>0</v>
      </c>
      <c r="EV109" s="48" t="str">
        <f t="shared" si="30"/>
        <v/>
      </c>
      <c r="EW109" s="48" t="str">
        <f t="shared" si="31"/>
        <v>PRESENCIAL</v>
      </c>
    </row>
    <row r="110" spans="1:153" x14ac:dyDescent="0.3">
      <c r="A110" s="53"/>
      <c r="B110" s="383">
        <v>107</v>
      </c>
      <c r="C110" s="107" t="s">
        <v>120</v>
      </c>
      <c r="D110" s="82">
        <f>SUMIF('Planificación 2026-1'!W:W,C110,'Planificación 2026-1'!R:R)</f>
        <v>38</v>
      </c>
      <c r="E110" s="384" t="s">
        <v>341</v>
      </c>
      <c r="F110" s="107" t="s">
        <v>430</v>
      </c>
      <c r="G110" s="387" t="s">
        <v>431</v>
      </c>
      <c r="H110" s="390" t="s">
        <v>433</v>
      </c>
      <c r="I110" s="77" t="str">
        <f>IF(SUM(COUNTIFS('Planificación 2026-1'!E:E,"PRINCIPAL",'Planificación 2026-1'!W:W,C110,'Planificación 2026-1'!G:G,"AF"))&gt;0,"P01"," ")</f>
        <v xml:space="preserve"> </v>
      </c>
      <c r="J110" s="78" t="str">
        <f>IF(SUM(COUNTIFS('Planificación 2026-1'!E:E,"PRINCIPAL",'Planificación 2026-1'!W:W,C110,'Planificación 2026-1'!G:G,"EN"))&gt;0,"P02"," ")</f>
        <v>P02</v>
      </c>
      <c r="K110" s="78" t="str">
        <f>IF(SUM(COUNTIFS('Planificación 2026-1'!E:E,"PRINCIPAL",'Planificación 2026-1'!W:W,C110,'Planificación 2026-1'!G:G,"IS"))&gt;0,"P03"," ")</f>
        <v xml:space="preserve"> </v>
      </c>
      <c r="L110" s="78" t="str">
        <f>IF(SUM(COUNTIFS('Planificación 2026-1'!E:E,"PRINCIPAL",'Planificación 2026-1'!W:W,C110,'Planificación 2026-1'!G:G,"PS"))&gt;0,"P04"," ")</f>
        <v xml:space="preserve"> </v>
      </c>
      <c r="M110" s="78"/>
      <c r="N110" s="78" t="str">
        <f>IF(SUM(COUNTIFS('Planificación 2026-1'!E:E,"PRINCIPAL",'Planificación 2026-1'!W:W,C110,'Planificación 2026-1'!G:G,"IN"))&gt;0,"P06"," ")</f>
        <v xml:space="preserve"> </v>
      </c>
      <c r="O110" s="78" t="str">
        <f>IF(SUM(COUNTIFS('Planificación 2026-1'!E:E,"PRINCIPAL",'Planificación 2026-1'!W:W,C110,'Planificación 2026-1'!G:G,"CA"))&gt;0,"P07"," ")</f>
        <v xml:space="preserve"> </v>
      </c>
      <c r="P110" s="78" t="str">
        <f>IF(SUM(COUNTIFS('Planificación 2026-1'!E:E,"PRINCIPAL",'Planificación 2026-1'!W:W,C110,'Planificación 2026-1'!G:G,"DE"))&gt;0,"P08"," ")</f>
        <v xml:space="preserve"> </v>
      </c>
      <c r="Q110" s="78" t="str">
        <f>IF(SUM(COUNTIFS('Planificación 2026-1'!E:E,"PRINCIPAL",'Planificación 2026-1'!W:W,C110,'Planificación 2026-1'!G:G,"OB"))&gt;0,"P09"," ")</f>
        <v xml:space="preserve"> </v>
      </c>
      <c r="R110" s="78" t="str">
        <f>IF(SUM(COUNTIFS('Planificación 2026-1'!E:E,"PRINCIPAL",'Planificación 2026-1'!W:W,C110,'Planificación 2026-1'!G:G,"MH"))&gt;0,"P31"," ")</f>
        <v xml:space="preserve"> </v>
      </c>
      <c r="S110" s="78" t="str">
        <f>IF(SUM(COUNTIFS('Planificación 2026-1'!E:E,"PRINCIPAL",'Planificación 2026-1'!W:W,C110,'Planificación 2026-1'!G:G,"IC"))&gt;0,"P32"," ")</f>
        <v xml:space="preserve"> </v>
      </c>
      <c r="T110" s="78" t="str">
        <f>IF(SUM(COUNTIFS('Planificación 2026-1'!E:E,"PRINCIPAL",'Planificación 2026-1'!W:W,C110,'Planificación 2026-1'!G:G,"AR"))&gt;0,"P34"," ")</f>
        <v xml:space="preserve"> </v>
      </c>
      <c r="U110" s="78" t="str">
        <f>IF(SUM(COUNTIFS('Planificación 2026-1'!E:E,"PRINCIPAL",'Planificación 2026-1'!W:W,C110,'Planificación 2026-1'!G:G,"T1"))&gt;0,"P35"," ")</f>
        <v xml:space="preserve"> </v>
      </c>
      <c r="V110" s="78" t="str">
        <f>IF(SUM(COUNTIFS('Planificación 2026-1'!E:E,"PRINCIPAL",'Planificación 2026-1'!W:W,C110,'Planificación 2026-1'!G:G,"T3"))&gt;0,"P36"," ")</f>
        <v xml:space="preserve"> </v>
      </c>
      <c r="W110" s="78" t="str">
        <f>IF(SUM(COUNTIFS('Planificación 2026-1'!E:E,"PRINCIPAL",'Planificación 2026-1'!W:W,C110,'Planificación 2026-1'!G:G,"T2"))&gt;0,"P37"," ")</f>
        <v xml:space="preserve"> </v>
      </c>
      <c r="X110" s="78" t="str">
        <f>IF(SUM(COUNTIFS('Planificación 2026-1'!E:E,"PRINCIPAL",'Planificación 2026-1'!W:W,C110,'Planificación 2026-1'!G:G,"AE"))&gt;0,"P38"," ")</f>
        <v xml:space="preserve"> </v>
      </c>
      <c r="Y110" s="78" t="str">
        <f>IF(SUM(COUNTIFS('Planificación 2026-1'!E:E,"PRINCIPAL",'Planificación 2026-1'!W:W,C110,'Planificación 2026-1'!G:G,"T4"))&gt;0,"P55"," ")</f>
        <v xml:space="preserve"> </v>
      </c>
      <c r="Z110" s="78" t="str">
        <f>IF(SUM(COUNTIFS('Planificación 2026-1'!E:E,"FILIAL",'Planificación 2026-1'!W:W,C110,'Planificación 2026-1'!G:G,"AF"))&gt;0," P01"," ")</f>
        <v xml:space="preserve"> </v>
      </c>
      <c r="AA110" s="78" t="str">
        <f>IF(SUM(COUNTIFS('Planificación 2026-1'!E:E,"FILIAL",'Planificación 2026-1'!W:W,C110,'Planificación 2026-1'!G:G,"EN"))&gt;0,"P02"," ")</f>
        <v xml:space="preserve"> </v>
      </c>
      <c r="AB110" s="78" t="str">
        <f>IF(SUM(COUNTIFS('Planificación 2026-1'!E:E,"FILIAL",'Planificación 2026-1'!W:W,C110,'Planificación 2026-1'!G:G,"IS"))&gt;0,"P03"," ")</f>
        <v xml:space="preserve"> </v>
      </c>
      <c r="AC110" s="78" t="str">
        <f>IF(SUM(COUNTIFS('Planificación 2026-1'!E:E,"FILIAL",'Planificación 2026-1'!W:W,C110,'Planificación 2026-1'!G:G,"PS"))&gt;0,"P04"," ")</f>
        <v xml:space="preserve"> </v>
      </c>
      <c r="AD110" s="78"/>
      <c r="AE110" s="78" t="str">
        <f>IF(SUM(COUNTIFS('Planificación 2026-1'!E:E,"FILIAL",'Planificación 2026-1'!W:W,C110,'Planificación 2026-1'!G:G,"IN"))&gt;0,"P06"," ")</f>
        <v xml:space="preserve"> </v>
      </c>
      <c r="AF110" s="78" t="str">
        <f>IF(SUM(COUNTIFS('Planificación 2026-1'!E:E,"FILIAL",'Planificación 2026-1'!W:W,C110,'Planificación 2026-1'!G:G,"CA"))&gt;0,"P07"," ")</f>
        <v xml:space="preserve"> </v>
      </c>
      <c r="AG110" s="78" t="str">
        <f>IF(SUM(COUNTIFS('Planificación 2026-1'!E:E,"FILIAL",'Planificación 2026-1'!W:W,C110,'Planificación 2026-1'!G:G,"DE"))&gt;0,"P08"," ")</f>
        <v xml:space="preserve"> </v>
      </c>
      <c r="AH110" s="78" t="str">
        <f>IF(SUM(COUNTIFS('Planificación 2026-1'!E:E,"FILIAL",'Planificación 2026-1'!W:W,C110,'Planificación 2026-1'!G:G,"OB"))&gt;0,"P09"," ")</f>
        <v xml:space="preserve"> </v>
      </c>
      <c r="AI110" s="78" t="str">
        <f>IF(SUM(COUNTIFS('Planificación 2026-1'!E:E,"FILIAL",'Planificación 2026-1'!W:W,C110,'Planificación 2026-1'!G:G,"MH"))&gt;0,"P31"," ")</f>
        <v xml:space="preserve"> </v>
      </c>
      <c r="AJ110" s="78" t="str">
        <f>IF(SUM(COUNTIFS('Planificación 2026-1'!E:E,"FILIAL",'Planificación 2026-1'!W:W,C110,'Planificación 2026-1'!G:G,"IC"))&gt;0,"P32"," ")</f>
        <v xml:space="preserve"> </v>
      </c>
      <c r="AK110" s="78" t="str">
        <f>IF(SUM(COUNTIFS('Planificación 2026-1'!E:E,"FILIAL",'Planificación 2026-1'!W:W,C110,'Planificación 2026-1'!G:G,"AR"))&gt;0,"P34"," ")</f>
        <v xml:space="preserve"> </v>
      </c>
      <c r="AL110" s="78" t="str">
        <f>IF(SUM(COUNTIFS('Planificación 2026-1'!E:E,"FILIAL",'Planificación 2026-1'!W:W,C110,'Planificación 2026-1'!G:G,"T1"))&gt;0,"P35"," ")</f>
        <v xml:space="preserve"> </v>
      </c>
      <c r="AM110" s="78" t="str">
        <f>IF(SUM(COUNTIFS('Planificación 2026-1'!E:E,"FILIAL",'Planificación 2026-1'!W:W,C110,'Planificación 2026-1'!G:G,"T3"))&gt;0,"P36"," ")</f>
        <v xml:space="preserve"> </v>
      </c>
      <c r="AN110" s="78" t="str">
        <f>IF(SUM(COUNTIFS('Planificación 2026-1'!E:E,"FILIAL",'Planificación 2026-1'!W:W,C110,'Planificación 2026-1'!G:G,"T2"))&gt;0,"P37"," ")</f>
        <v xml:space="preserve"> </v>
      </c>
      <c r="AO110" s="78" t="str">
        <f>IF(SUM(COUNTIFS('Planificación 2026-1'!E:E,"FILIAL",'Planificación 2026-1'!W:W,C110,'Planificación 2026-1'!G:G,"AE"))&gt;0,"P38"," ")</f>
        <v xml:space="preserve"> </v>
      </c>
      <c r="AP110" s="78" t="str">
        <f>IF(SUM(COUNTIFS('Planificación 2026-1'!E:E,"FILIAL",'Planificación 2026-1'!W:W,C110,'Planificación 2026-1'!G:G,"T4"))&gt;0,"P55"," ")</f>
        <v xml:space="preserve"> </v>
      </c>
      <c r="AQ110" s="78" t="str">
        <f>IF(SUM(COUNTIFS('Planificación 2026-1'!E:E,"SUNAMPE",'Planificación 2026-1'!W:W,C110,'Planificación 2026-1'!G:G,"AF"))&gt;0," P01"," ")</f>
        <v xml:space="preserve"> </v>
      </c>
      <c r="AR110" s="78" t="str">
        <f>IF(SUM(COUNTIFS('Planificación 2026-1'!E:E,"SUNAMPE",'Planificación 2026-1'!W:W,C110,'Planificación 2026-1'!G:G,"EN"))&gt;0,"P02"," ")</f>
        <v xml:space="preserve"> </v>
      </c>
      <c r="AS110" s="78" t="str">
        <f>IF(SUM(COUNTIFS('Planificación 2026-1'!E:E,"SUNAMPE",'Planificación 2026-1'!W:W,C110,'Planificación 2026-1'!G:G,"IS"))&gt;0,"P03"," ")</f>
        <v xml:space="preserve"> </v>
      </c>
      <c r="AT110" s="78" t="str">
        <f>IF(SUM(COUNTIFS('Planificación 2026-1'!E:E,"SUNAMPE",'Planificación 2026-1'!W:W,C110,'Planificación 2026-1'!G:G,"PS"))&gt;0,"P04"," ")</f>
        <v>P04</v>
      </c>
      <c r="AU110" s="78"/>
      <c r="AV110" s="78" t="str">
        <f>IF(SUM(COUNTIFS('Planificación 2026-1'!E:E,"SUNAMPE",'Planificación 2026-1'!W:W,C110,'Planificación 2026-1'!G:G,"IN"))&gt;0,"P06"," ")</f>
        <v xml:space="preserve"> </v>
      </c>
      <c r="AW110" s="78" t="str">
        <f>IF(SUM(COUNTIFS('Planificación 2026-1'!E:E,"SUNAMPE",'Planificación 2026-1'!W:W,C110,'Planificación 2026-1'!G:G,"CA"))&gt;0,"P07"," ")</f>
        <v xml:space="preserve"> </v>
      </c>
      <c r="AX110" s="78" t="str">
        <f>IF(SUM(COUNTIFS('Planificación 2026-1'!E:E,"SUNAMPE",'Planificación 2026-1'!W:W,C110,'Planificación 2026-1'!G:G,"DE"))&gt;0,"P08"," ")</f>
        <v xml:space="preserve"> </v>
      </c>
      <c r="AY110" s="78" t="str">
        <f>IF(SUM(COUNTIFS('Planificación 2026-1'!E:E,"SUNAMPE",'Planificación 2026-1'!W:W,C110,'Planificación 2026-1'!G:G,"OB"))&gt;0,"P09"," ")</f>
        <v xml:space="preserve"> </v>
      </c>
      <c r="AZ110" s="78" t="str">
        <f>IF(SUM(COUNTIFS('Planificación 2026-1'!E:E,"SUNAMPE",'Planificación 2026-1'!W:W,C110,'Planificación 2026-1'!G:G,"MH"))&gt;0,"P31"," ")</f>
        <v xml:space="preserve"> </v>
      </c>
      <c r="BA110" s="78" t="str">
        <f>IF(SUM(COUNTIFS('Planificación 2026-1'!E:E,"SUNAMPE",'Planificación 2026-1'!W:W,C110,'Planificación 2026-1'!G:G,"IC"))&gt;0,"P32"," ")</f>
        <v xml:space="preserve"> </v>
      </c>
      <c r="BB110" s="78" t="str">
        <f>IF(SUM(COUNTIFS('Planificación 2026-1'!E:E,"SUNAMPE",'Planificación 2026-1'!W:W,C110,'Planificación 2026-1'!G:G,"AR"))&gt;0,"P34"," ")</f>
        <v xml:space="preserve"> </v>
      </c>
      <c r="BC110" s="78" t="str">
        <f>IF(SUM(COUNTIFS('Planificación 2026-1'!E:E,"SUNAMPE",'Planificación 2026-1'!W:W,C110,'Planificación 2026-1'!G:G,"T1"))&gt;0,"P35"," ")</f>
        <v xml:space="preserve"> </v>
      </c>
      <c r="BD110" s="78" t="str">
        <f>IF(SUM(COUNTIFS('Planificación 2026-1'!E:E,"SUNAMPE",'Planificación 2026-1'!W:W,C110,'Planificación 2026-1'!G:G,"T3"))&gt;0,"P36"," ")</f>
        <v>P36</v>
      </c>
      <c r="BE110" s="78" t="str">
        <f>IF(SUM(COUNTIFS('Planificación 2026-1'!E:E,"SUNAMPE",'Planificación 2026-1'!W:W,C110,'Planificación 2026-1'!G:G,"T2"))&gt;0,"P37"," ")</f>
        <v xml:space="preserve"> </v>
      </c>
      <c r="BF110" s="78" t="str">
        <f>IF(SUM(COUNTIFS('Planificación 2026-1'!E:E,"SUNAMPE",'Planificación 2026-1'!W:W,C110,'Planificación 2026-1'!G:G,"AE"))&gt;0,"P38"," ")</f>
        <v xml:space="preserve"> </v>
      </c>
      <c r="BG110" s="78" t="str">
        <f>IF(SUM(COUNTIFS('Planificación 2026-1'!E:E,"SUNAMPE",'Planificación 2026-1'!W:W,C110,'Planificación 2026-1'!G:G,"T4"))&gt;0,"P55"," ")</f>
        <v xml:space="preserve"> </v>
      </c>
      <c r="BH110" s="78" t="str">
        <f>IF(SUM(COUNTIFS('Planificación 2026-1'!E:E,"HUAURA",'Planificación 2026-1'!W:W,C110,'Planificación 2026-1'!G:G,"AF"))&gt;0," P01"," ")</f>
        <v xml:space="preserve"> </v>
      </c>
      <c r="BI110" s="78" t="str">
        <f>IF(SUM(COUNTIFS('Planificación 2026-1'!E:E,"HUAURA",'Planificación 2026-1'!W:W,C110,'Planificación 2026-1'!G:G,"EN"))&gt;0,"P02"," ")</f>
        <v xml:space="preserve"> </v>
      </c>
      <c r="BJ110" s="78" t="str">
        <f>IF(SUM(COUNTIFS('Planificación 2026-1'!E:E,"HUAURA",'Planificación 2026-1'!W:W,C110,'Planificación 2026-1'!G:G,"IS"))&gt;0,"P03"," ")</f>
        <v xml:space="preserve"> </v>
      </c>
      <c r="BK110" s="78" t="str">
        <f>IF(SUM(COUNTIFS('Planificación 2026-1'!E:E,"HUAURA",'Planificación 2026-1'!W:W,C110,'Planificación 2026-1'!G:G,"PS"))&gt;0,"P04"," ")</f>
        <v xml:space="preserve"> </v>
      </c>
      <c r="BL110" s="78"/>
      <c r="BM110" s="78" t="str">
        <f>IF(SUM(COUNTIFS('Planificación 2026-1'!E:E,"HUAURA",'Planificación 2026-1'!W:W,C110,'Planificación 2026-1'!G:G,"IN"))&gt;0,"P06"," ")</f>
        <v xml:space="preserve"> </v>
      </c>
      <c r="BN110" s="78" t="str">
        <f>IF(SUM(COUNTIFS('Planificación 2026-1'!E:E,"HUAURA",'Planificación 2026-1'!W:W,C110,'Planificación 2026-1'!G:G,"CA"))&gt;0,"P07"," ")</f>
        <v xml:space="preserve"> </v>
      </c>
      <c r="BO110" s="78" t="str">
        <f>IF(SUM(COUNTIFS('Planificación 2026-1'!E:E,"HUAURA",'Planificación 2026-1'!W:W,C110,'Planificación 2026-1'!G:G,"DE"))&gt;0,"P08"," ")</f>
        <v xml:space="preserve"> </v>
      </c>
      <c r="BP110" s="78" t="str">
        <f>IF(SUM(COUNTIFS('Planificación 2026-1'!E:E,"HUAURA",'Planificación 2026-1'!W:W,C110,'Planificación 2026-1'!G:G,"OB"))&gt;0,"P09"," ")</f>
        <v xml:space="preserve"> </v>
      </c>
      <c r="BQ110" s="78" t="str">
        <f>IF(SUM(COUNTIFS('Planificación 2026-1'!E:E,"HUAURA",'Planificación 2026-1'!W:W,C110,'Planificación 2026-1'!G:G,"MH"))&gt;0,"P31"," ")</f>
        <v xml:space="preserve"> </v>
      </c>
      <c r="BR110" s="78" t="str">
        <f>IF(SUM(COUNTIFS('Planificación 2026-1'!E:E,"HUAURA",'Planificación 2026-1'!W:W,C110,'Planificación 2026-1'!G:G,"IC"))&gt;0,"P32"," ")</f>
        <v xml:space="preserve"> </v>
      </c>
      <c r="BS110" s="78" t="str">
        <f>IF(SUM(COUNTIFS('Planificación 2026-1'!E:E,"HUAURA",'Planificación 2026-1'!W:W,C110,'Planificación 2026-1'!G:G,"AR"))&gt;0,"P34"," ")</f>
        <v xml:space="preserve"> </v>
      </c>
      <c r="BT110" s="78" t="str">
        <f>IF(SUM(COUNTIFS('Planificación 2026-1'!E:E,"HUAURA",'Planificación 2026-1'!W:W,C110,'Planificación 2026-1'!G:G,"T1"))&gt;0,"P35"," ")</f>
        <v xml:space="preserve"> </v>
      </c>
      <c r="BU110" s="78" t="str">
        <f>IF(SUM(COUNTIFS('Planificación 2026-1'!E:E,"HUAURA",'Planificación 2026-1'!W:W,C110,'Planificación 2026-1'!G:G,"T3"))&gt;0,"P36"," ")</f>
        <v xml:space="preserve"> </v>
      </c>
      <c r="BV110" s="78" t="str">
        <f>IF(SUM(COUNTIFS('Planificación 2026-1'!E:E,"HUAURA",'Planificación 2026-1'!W:W,C110,'Planificación 2026-1'!G:G,"T2"))&gt;0,"P37"," ")</f>
        <v xml:space="preserve"> </v>
      </c>
      <c r="BW110" s="78" t="str">
        <f>IF(SUM(COUNTIFS('Planificación 2026-1'!E:E,"HUAURA",'Planificación 2026-1'!W:W,C110,'Planificación 2026-1'!G:G,"AE"))&gt;0,"P38"," ")</f>
        <v xml:space="preserve"> </v>
      </c>
      <c r="BX110" s="78" t="str">
        <f>IF(SUM(COUNTIFS('Planificación 2026-1'!E:E,"HUAURA",'Planificación 2026-1'!W:W,C110,'Planificación 2026-1'!G:G,"T4"))&gt;0,"P55"," ")</f>
        <v xml:space="preserve"> </v>
      </c>
      <c r="BY110" s="79">
        <f>SUMIFS('Planificación 2026-1'!R:R,'Planificación 2026-1'!W:W,C110,'Planificación 2026-1'!G:G,"AF",'Planificación 2026-1'!H:H,"&gt;2")</f>
        <v>0</v>
      </c>
      <c r="BZ110" s="79">
        <f>SUMIFS('Planificación 2026-1'!R:R,'Planificación 2026-1'!W:W,C110,'Planificación 2026-1'!G:G,"EN",'Planificación 2026-1'!H:H,"&gt;2")</f>
        <v>0</v>
      </c>
      <c r="CA110" s="79">
        <f>SUMIFS('Planificación 2026-1'!R:R,'Planificación 2026-1'!W:W,C110,'Planificación 2026-1'!G:G,"IS",'Planificación 2026-1'!H:H,"&gt;2")</f>
        <v>0</v>
      </c>
      <c r="CB110" s="79">
        <f>SUMIFS('Planificación 2026-1'!R:R,'Planificación 2026-1'!W:W,C110,'Planificación 2026-1'!G:G,"PS",'Planificación 2026-1'!H:H,"&gt;2")</f>
        <v>0</v>
      </c>
      <c r="CC110" s="79">
        <f>SUMIFS('Planificación 2026-1'!R:R,'Planificación 2026-1'!W:W,C110,'Planificación 2026-1'!G:G,"IN",'Planificación 2026-1'!H:H,"&gt;2")</f>
        <v>0</v>
      </c>
      <c r="CD110" s="79">
        <f>SUMIFS('Planificación 2026-1'!R:R,'Planificación 2026-1'!W:W,C110,'Planificación 2026-1'!G:G,"CA",'Planificación 2026-1'!H:H,"&gt;2")</f>
        <v>0</v>
      </c>
      <c r="CE110" s="79">
        <f>SUMIFS('Planificación 2026-1'!R:R,'Planificación 2026-1'!W:W,C110,'Planificación 2026-1'!G:G,"DE",'Planificación 2026-1'!H:H,"&gt;2")</f>
        <v>0</v>
      </c>
      <c r="CF110" s="79">
        <f>SUMIFS('Planificación 2026-1'!R:R,'Planificación 2026-1'!W:W,C110,'Planificación 2026-1'!G:G,"OB",'Planificación 2026-1'!H:H,"&gt;2")</f>
        <v>0</v>
      </c>
      <c r="CG110" s="79">
        <f>SUMIFS('Planificación 2026-1'!R:R,'Planificación 2026-1'!W:W,C110,'Planificación 2026-1'!G:G,"MH",'Planificación 2026-1'!H:H,"&gt;2")</f>
        <v>0</v>
      </c>
      <c r="CH110" s="79">
        <f>SUMIFS('Planificación 2026-1'!R:R,'Planificación 2026-1'!W:W,C110,'Planificación 2026-1'!G:G,"IC",'Planificación 2026-1'!H:H,"&gt;2")</f>
        <v>0</v>
      </c>
      <c r="CI110" s="79">
        <f>SUMIFS('Planificación 2026-1'!R:R,'Planificación 2026-1'!W:W,C110,'Planificación 2026-1'!G:G,"AR",'Planificación 2026-1'!H:H,"&gt;2")</f>
        <v>0</v>
      </c>
      <c r="CJ110" s="79">
        <f>SUMIFS('Planificación 2026-1'!R:R,'Planificación 2026-1'!W:W,C110,'Planificación 2026-1'!G:G,"T1",'Planificación 2026-1'!H:H,"&gt;2")</f>
        <v>0</v>
      </c>
      <c r="CK110" s="79">
        <f>SUMIFS('Planificación 2026-1'!R:R,'Planificación 2026-1'!W:W,C110,'Planificación 2026-1'!G:G,"T3",'Planificación 2026-1'!H:H,"&gt;2")</f>
        <v>0</v>
      </c>
      <c r="CL110" s="79">
        <f>SUMIFS('Planificación 2026-1'!R:R,'Planificación 2026-1'!W:W,C110,'Planificación 2026-1'!G:G,"T2",'Planificación 2026-1'!H:H,"&gt;2")</f>
        <v>0</v>
      </c>
      <c r="CM110" s="79">
        <f>SUMIFS('Planificación 2026-1'!R:R,'Planificación 2026-1'!W:W,C110,'Planificación 2026-1'!G:G,"AE",'Planificación 2026-1'!H:H,"&gt;2")</f>
        <v>0</v>
      </c>
      <c r="CN110" s="79">
        <f>SUMIFS('Planificación 2026-1'!R:R,'Planificación 2026-1'!W:W,C110,'Planificación 2026-1'!G:G,"T4",'Planificación 2026-1'!H:H,"&gt;2")</f>
        <v>0</v>
      </c>
      <c r="CO110" s="79">
        <f>SUMIFS('Planificación 2026-1'!R:R,'Planificación 2026-1'!W:W,C110,'Planificación 2026-1'!G:G,"AF",'Planificación 2026-1'!H:H,"&lt;3")</f>
        <v>0</v>
      </c>
      <c r="CP110" s="79">
        <f>SUMIFS('Planificación 2026-1'!R:R,'Planificación 2026-1'!W:W,C110,'Planificación 2026-1'!G:G,"EN",'Planificación 2026-1'!H:H,"&lt;3")</f>
        <v>18</v>
      </c>
      <c r="CQ110" s="79">
        <f>SUMIFS('Planificación 2026-1'!R:R,'Planificación 2026-1'!W:W,C110,'Planificación 2026-1'!G:G,"IS",'Planificación 2026-1'!H:H,"&lt;3")</f>
        <v>0</v>
      </c>
      <c r="CR110" s="79">
        <f>SUMIFS('Planificación 2026-1'!R:R,'Planificación 2026-1'!W:W,C110,'Planificación 2026-1'!G:G,"PS",'Planificación 2026-1'!H:H,"&lt;3")</f>
        <v>12</v>
      </c>
      <c r="CS110" s="79">
        <f>SUMIFS('Planificación 2026-1'!R:R,'Planificación 2026-1'!W:W,C110,'Planificación 2026-1'!G:G,"IN",'Planificación 2026-1'!H:H,"&lt;3")</f>
        <v>0</v>
      </c>
      <c r="CT110" s="79">
        <f>SUMIFS('Planificación 2026-1'!R:R,'Planificación 2026-1'!W:W,C110,'Planificación 2026-1'!G:G,"CA",'Planificación 2026-1'!H:H,"&lt;3")</f>
        <v>0</v>
      </c>
      <c r="CU110" s="79">
        <f>SUMIFS('Planificación 2026-1'!R:R,'Planificación 2026-1'!W:W,C110,'Planificación 2026-1'!G:G,"DE",'Planificación 2026-1'!H:H,"&lt;3")</f>
        <v>0</v>
      </c>
      <c r="CV110" s="79">
        <f>SUMIFS('Planificación 2026-1'!R:R,'Planificación 2026-1'!W:W,C110,'Planificación 2026-1'!G:G,"OB",'Planificación 2026-1'!H:H,"&lt;3")</f>
        <v>0</v>
      </c>
      <c r="CW110" s="79">
        <f>SUMIFS('Planificación 2026-1'!R:R,'Planificación 2026-1'!W:W,C110,'Planificación 2026-1'!G:G,"MH",'Planificación 2026-1'!H:H,"&lt;3")</f>
        <v>0</v>
      </c>
      <c r="CX110" s="79">
        <f>SUMIFS('Planificación 2026-1'!R:R,'Planificación 2026-1'!W:W,C110,'Planificación 2026-1'!G:G,"IC",'Planificación 2026-1'!H:H,"&lt;3")</f>
        <v>0</v>
      </c>
      <c r="CY110" s="79">
        <f>SUMIFS('Planificación 2026-1'!R:R,'Planificación 2026-1'!W:W,C110,'Planificación 2026-1'!G:G,"AR",'Planificación 2026-1'!H:H,"&lt;3")</f>
        <v>0</v>
      </c>
      <c r="CZ110" s="79">
        <f>SUMIFS('Planificación 2026-1'!R:R,'Planificación 2026-1'!W:W,C110,'Planificación 2026-1'!G:G,"T1",'Planificación 2026-1'!H:H,"&lt;3")</f>
        <v>0</v>
      </c>
      <c r="DA110" s="79">
        <f>SUMIFS('Planificación 2026-1'!R:R,'Planificación 2026-1'!W:W,C110,'Planificación 2026-1'!G:G,"T3",'Planificación 2026-1'!H:H,"&lt;3")</f>
        <v>8</v>
      </c>
      <c r="DB110" s="79">
        <f>SUMIFS('Planificación 2026-1'!R:R,'Planificación 2026-1'!W:W,C110,'Planificación 2026-1'!G:G,"T2",'Planificación 2026-1'!H:H,"&lt;3")</f>
        <v>0</v>
      </c>
      <c r="DC110" s="79">
        <f>SUMIFS('Planificación 2026-1'!R:R,'Planificación 2026-1'!W:W,C110,'Planificación 2026-1'!G:G,"AE",'Planificación 2026-1'!H:H,"&lt;3")</f>
        <v>0</v>
      </c>
      <c r="DD110" s="79">
        <f>SUMIFS('Planificación 2026-1'!R:R,'Planificación 2026-1'!W:W,C110,'Planificación 2026-1'!G:G,"T4",'Planificación 2026-1'!H:H,"&lt;3")</f>
        <v>0</v>
      </c>
      <c r="DE110" s="78" t="str">
        <f t="shared" si="18"/>
        <v>P02</v>
      </c>
      <c r="DF110" s="30">
        <f>IF(C110="","",SUMIFS('Planificación 2026-1'!R:R,'Planificación 2026-1'!W:W,C110,'Planificación 2026-1'!E:E,"PRINCIPAL",'Planificación 2026-1'!X:X,"VIRTUAL"))</f>
        <v>0</v>
      </c>
      <c r="DG110" s="30">
        <f>IF(C110="","",SUMIFS('Planificación 2026-1'!R:R,'Planificación 2026-1'!W:W,C110,'Planificación 2026-1'!E:E,"PRINCIPAL",'Planificación 2026-1'!X:X,"PRESENCIAL"))</f>
        <v>18</v>
      </c>
      <c r="DH110" s="30">
        <f>IF(C110="","",SUMIFS('Planificación 2026-1'!R:R,'Planificación 2026-1'!W:W,C110,'Planificación 2026-1'!E:E,"PRINCIPAL",'Planificación 2026-1'!X:X,"HIBRIDO PRESENCIAL"))</f>
        <v>0</v>
      </c>
      <c r="DI110" s="78" t="str">
        <f t="shared" si="19"/>
        <v/>
      </c>
      <c r="DJ110" s="78">
        <f>IF(C110="","",SUMIFS('Planificación 2026-1'!R:R,'Planificación 2026-1'!W:W,C110,'Planificación 2026-1'!E:E,"FILIAL",'Planificación 2026-1'!X:X,"VIRTUAL"))</f>
        <v>0</v>
      </c>
      <c r="DK110" s="80">
        <f>IF(C110="","",SUMIFS('Planificación 2026-1'!R:R,'Planificación 2026-1'!W:W,C110,'Planificación 2026-1'!E:E,"FILIAL",'Planificación 2026-1'!X:X,"PRESENCIAL"))</f>
        <v>0</v>
      </c>
      <c r="DL110" s="42">
        <f>IF(C110="","",SUMIFS('Planificación 2026-1'!R:R,'Planificación 2026-1'!W:W,C110,'Planificación 2026-1'!E:E,"FILIAL",'Planificación 2026-1'!X:X,"HIBRIDO PRESENCIAL"))</f>
        <v>0</v>
      </c>
      <c r="DM110" s="81" t="str">
        <f t="shared" si="20"/>
        <v>P04 P36</v>
      </c>
      <c r="DN110" s="78">
        <f>IF(C110="","",SUMIFS('Planificación 2026-1'!R:R,'Planificación 2026-1'!W:W,C110,'Planificación 2026-1'!E:E,"SUNAMPE",'Planificación 2026-1'!X:X,"VIRTUAL"))</f>
        <v>0</v>
      </c>
      <c r="DO110" s="42">
        <f>IF(C110="","",SUMIFS('Planificación 2026-1'!R:R,'Planificación 2026-1'!W:W,C110,'Planificación 2026-1'!E:E,"SUNAMPE",'Planificación 2026-1'!X:X,"PRESENCIAL"))</f>
        <v>20</v>
      </c>
      <c r="DP110" s="81" t="str">
        <f t="shared" si="21"/>
        <v/>
      </c>
      <c r="DQ110" s="78">
        <f>IF(C110="","",SUMIFS('Planificación 2026-1'!R:R,'Planificación 2026-1'!W:W,C110,'Planificación 2026-1'!E:E,"HUAURA",'Planificación 2026-1'!X:X,"VIRTUAL"))</f>
        <v>0</v>
      </c>
      <c r="DR110" s="42">
        <f>IF(C110="","",SUMIFS('Planificación 2026-1'!R:R,'Planificación 2026-1'!W:W,C110,'Planificación 2026-1'!E:E,"HUAURA",'Planificación 2026-1'!X:X,"PRESENCIAL"))</f>
        <v>0</v>
      </c>
      <c r="DS110" s="48">
        <f>SUMIFS('Planificación 2026-1'!R:R,'Planificación 2026-1'!W:W,C110,'Planificación 2026-1'!E:E,"PRINCIPAL",'Planificación 2026-1'!X:X,"VIRTUAL",'Planificación 2026-1'!H:H,"&gt;2")</f>
        <v>0</v>
      </c>
      <c r="DT110" s="48">
        <f>SUMIFS('Planificación 2026-1'!R:R,'Planificación 2026-1'!W:W,C110,'Planificación 2026-1'!E:E,"PRINCIPAL",'Planificación 2026-1'!X:X,"&lt;&gt;VIRTUAL",'Planificación 2026-1'!H:H,"&gt;2")</f>
        <v>0</v>
      </c>
      <c r="DU110" s="48">
        <f>SUMIFS('Planificación 2026-1'!R:R,'Planificación 2026-1'!W:W,C110,'Planificación 2026-1'!E:E,"SUNAMPE",'Planificación 2026-1'!X:X,"VIRTUAL",'Planificación 2026-1'!H:H,"&gt;2")</f>
        <v>0</v>
      </c>
      <c r="DV110" s="48">
        <f>SUMIFS('Planificación 2026-1'!R:R,'Planificación 2026-1'!W:W,C110,'Planificación 2026-1'!E:E,"SUNAMPE",'Planificación 2026-1'!X:X,"&lt;&gt;VIRTUAL",'Planificación 2026-1'!H:H,"&gt;2")</f>
        <v>0</v>
      </c>
      <c r="DW110" s="48">
        <f>SUMIFS('Planificación 2026-1'!R:R,'Planificación 2026-1'!W:W,C110,'Planificación 2026-1'!E:E,"FILIAL",'Planificación 2026-1'!X:X,"VIRTUAL",'Planificación 2026-1'!H:H,"&gt;2")</f>
        <v>0</v>
      </c>
      <c r="DX110" s="48">
        <f>SUMIFS('Planificación 2026-1'!R:R,'Planificación 2026-1'!W:W,C110,'Planificación 2026-1'!E:E,"FILIAL",'Planificación 2026-1'!X:X,"&lt;&gt;VIRTUAL",'Planificación 2026-1'!H:H,"&gt;2")</f>
        <v>0</v>
      </c>
      <c r="DY110" s="48">
        <f>SUMIFS('Planificación 2026-1'!R:R,'Planificación 2026-1'!W:W,C110,'Planificación 2026-1'!E:E,"PORUMA",'Planificación 2026-1'!X:X,"VIRTUAL",'Planificación 2026-1'!H:H,"&gt;2")</f>
        <v>0</v>
      </c>
      <c r="DZ110" s="48">
        <f>SUMIFS('Planificación 2026-1'!R:R,'Planificación 2026-1'!W:W,C110,'Planificación 2026-1'!E:E,"PORUMA",'Planificación 2026-1'!X:X,"&lt;&gt;VIRTUAL",'Planificación 2026-1'!H:H,"&gt;2")</f>
        <v>0</v>
      </c>
      <c r="EA110" s="48">
        <f>SUMIFS('Planificación 2026-1'!R:R,'Planificación 2026-1'!W:W,C110,'Planificación 2026-1'!E:E,"HUAURA",'Planificación 2026-1'!X:X,"VIRTUAL",'Planificación 2026-1'!H:H,"&gt;2")</f>
        <v>0</v>
      </c>
      <c r="EB110" s="48">
        <f>SUMIFS('Planificación 2026-1'!R:R,'Planificación 2026-1'!W:W,C110,'Planificación 2026-1'!E:E,"HUAURA",'Planificación 2026-1'!X:X,"&lt;&gt;VIRTUAL",'Planificación 2026-1'!H:H,"&gt;2")</f>
        <v>0</v>
      </c>
      <c r="EC110" s="48">
        <f>SUMIFS('Planificación 2026-1'!R:R,'Planificación 2026-1'!W:W,C110,'Planificación 2026-1'!E:E,"PRINCIPAL",'Planificación 2026-1'!X:X,"VIRTUAL",'Planificación 2026-1'!H:H,"&lt;3")</f>
        <v>0</v>
      </c>
      <c r="ED110" s="48">
        <f>SUMIFS('Planificación 2026-1'!R:R,'Planificación 2026-1'!W:W,C110,'Planificación 2026-1'!E:E,"PRINCIPAL",'Planificación 2026-1'!X:X,"&lt;&gt;VIRTUAL",'Planificación 2026-1'!H:H,"&lt;3")</f>
        <v>18</v>
      </c>
      <c r="EE110" s="48">
        <f>SUMIFS('Planificación 2026-1'!R:R,'Planificación 2026-1'!W:W,C110,'Planificación 2026-1'!E:E,"SUNAMPE",'Planificación 2026-1'!X:X,"VIRTUAL",'Planificación 2026-1'!H:H,"&lt;3")</f>
        <v>0</v>
      </c>
      <c r="EF110" s="48">
        <f>SUMIFS('Planificación 2026-1'!R:R,'Planificación 2026-1'!W:W,C110,'Planificación 2026-1'!E:E,"SUNAMPE",'Planificación 2026-1'!X:X,"&lt;&gt;VIRTUAL",'Planificación 2026-1'!H:H,"&lt;3")</f>
        <v>20</v>
      </c>
      <c r="EG110" s="48">
        <f>SUMIFS('Planificación 2026-1'!R:R,'Planificación 2026-1'!W:W,C110,'Planificación 2026-1'!E:E,"FILIAL",'Planificación 2026-1'!X:X,"VIRTUAL",'Planificación 2026-1'!H:H,"&lt;3")</f>
        <v>0</v>
      </c>
      <c r="EH110" s="48">
        <f>SUMIFS('Planificación 2026-1'!R:R,'Planificación 2026-1'!W:W,C110,'Planificación 2026-1'!E:E,"FILIAL",'Planificación 2026-1'!X:X,"&lt;&gt;VIRTUAL",'Planificación 2026-1'!H:H,"&lt;3")</f>
        <v>0</v>
      </c>
      <c r="EI110" s="48">
        <f>SUMIFS('Planificación 2026-1'!R:R,'Planificación 2026-1'!W:W,C110,'Planificación 2026-1'!E:E,"PORUMA",'Planificación 2026-1'!X:X,"VIRTUAL",'Planificación 2026-1'!H:H,"&lt;3")</f>
        <v>0</v>
      </c>
      <c r="EJ110" s="48">
        <f>SUMIFS('Planificación 2026-1'!R:R,'Planificación 2026-1'!W:W,C110,'Planificación 2026-1'!E:E,"PORUMA",'Planificación 2026-1'!X:X,"&lt;&gt;VIRTUAL",'Planificación 2026-1'!H:H,"&lt;3")</f>
        <v>0</v>
      </c>
      <c r="EK110" s="48">
        <f>SUMIFS('Planificación 2026-1'!R:R,'Planificación 2026-1'!W:W,C110,'Planificación 2026-1'!E:E,"HUAURA",'Planificación 2026-1'!X:X,"VIRTUAL",'Planificación 2026-1'!H:H,"&lt;3")</f>
        <v>0</v>
      </c>
      <c r="EL110" s="48">
        <f>SUMIFS('Planificación 2026-1'!R:R,'Planificación 2026-1'!W:W,C110,'Planificación 2026-1'!E:E,"HUAURA",'Planificación 2026-1'!X:X,"&lt;&gt;VIRTUAL",'Planificación 2026-1'!H:H,"&lt;3")</f>
        <v>0</v>
      </c>
      <c r="EM110" s="48">
        <f t="shared" si="22"/>
        <v>0</v>
      </c>
      <c r="EN110" s="48">
        <f t="shared" si="23"/>
        <v>0</v>
      </c>
      <c r="EO110" s="48">
        <f t="shared" si="24"/>
        <v>0</v>
      </c>
      <c r="EP110" s="48">
        <f t="shared" si="25"/>
        <v>18</v>
      </c>
      <c r="EQ110" s="48">
        <f t="shared" si="26"/>
        <v>20</v>
      </c>
      <c r="ER110" s="48"/>
      <c r="ES110" s="48">
        <f t="shared" si="27"/>
        <v>0</v>
      </c>
      <c r="ET110" s="48">
        <f t="shared" si="28"/>
        <v>38</v>
      </c>
      <c r="EU110" s="48" t="b">
        <f t="shared" si="29"/>
        <v>1</v>
      </c>
      <c r="EV110" s="48" t="str">
        <f t="shared" si="30"/>
        <v/>
      </c>
      <c r="EW110" s="48" t="str">
        <f t="shared" si="31"/>
        <v>PRESENCIAL</v>
      </c>
    </row>
    <row r="111" spans="1:153" x14ac:dyDescent="0.3">
      <c r="A111" s="53"/>
      <c r="B111" s="383">
        <v>108</v>
      </c>
      <c r="C111" s="107" t="s">
        <v>122</v>
      </c>
      <c r="D111" s="82">
        <f>SUMIF('Planificación 2026-1'!W:W,C111,'Planificación 2026-1'!R:R)</f>
        <v>0</v>
      </c>
      <c r="E111" s="384" t="s">
        <v>319</v>
      </c>
      <c r="F111" s="107" t="s">
        <v>430</v>
      </c>
      <c r="G111" s="107" t="s">
        <v>431</v>
      </c>
      <c r="H111" s="107" t="s">
        <v>434</v>
      </c>
      <c r="I111" s="77" t="str">
        <f>IF(SUM(COUNTIFS('Planificación 2026-1'!E:E,"PRINCIPAL",'Planificación 2026-1'!W:W,C111,'Planificación 2026-1'!G:G,"AF"))&gt;0,"P01"," ")</f>
        <v xml:space="preserve"> </v>
      </c>
      <c r="J111" s="78" t="str">
        <f>IF(SUM(COUNTIFS('Planificación 2026-1'!E:E,"PRINCIPAL",'Planificación 2026-1'!W:W,C111,'Planificación 2026-1'!G:G,"EN"))&gt;0,"P02"," ")</f>
        <v xml:space="preserve"> </v>
      </c>
      <c r="K111" s="78" t="str">
        <f>IF(SUM(COUNTIFS('Planificación 2026-1'!E:E,"PRINCIPAL",'Planificación 2026-1'!W:W,C111,'Planificación 2026-1'!G:G,"IS"))&gt;0,"P03"," ")</f>
        <v xml:space="preserve"> </v>
      </c>
      <c r="L111" s="78" t="str">
        <f>IF(SUM(COUNTIFS('Planificación 2026-1'!E:E,"PRINCIPAL",'Planificación 2026-1'!W:W,C111,'Planificación 2026-1'!G:G,"PS"))&gt;0,"P04"," ")</f>
        <v xml:space="preserve"> </v>
      </c>
      <c r="M111" s="78"/>
      <c r="N111" s="78" t="str">
        <f>IF(SUM(COUNTIFS('Planificación 2026-1'!E:E,"PRINCIPAL",'Planificación 2026-1'!W:W,C111,'Planificación 2026-1'!G:G,"IN"))&gt;0,"P06"," ")</f>
        <v xml:space="preserve"> </v>
      </c>
      <c r="O111" s="78" t="str">
        <f>IF(SUM(COUNTIFS('Planificación 2026-1'!E:E,"PRINCIPAL",'Planificación 2026-1'!W:W,C111,'Planificación 2026-1'!G:G,"CA"))&gt;0,"P07"," ")</f>
        <v xml:space="preserve"> </v>
      </c>
      <c r="P111" s="78" t="str">
        <f>IF(SUM(COUNTIFS('Planificación 2026-1'!E:E,"PRINCIPAL",'Planificación 2026-1'!W:W,C111,'Planificación 2026-1'!G:G,"DE"))&gt;0,"P08"," ")</f>
        <v xml:space="preserve"> </v>
      </c>
      <c r="Q111" s="78" t="str">
        <f>IF(SUM(COUNTIFS('Planificación 2026-1'!E:E,"PRINCIPAL",'Planificación 2026-1'!W:W,C111,'Planificación 2026-1'!G:G,"OB"))&gt;0,"P09"," ")</f>
        <v xml:space="preserve"> </v>
      </c>
      <c r="R111" s="78" t="str">
        <f>IF(SUM(COUNTIFS('Planificación 2026-1'!E:E,"PRINCIPAL",'Planificación 2026-1'!W:W,C111,'Planificación 2026-1'!G:G,"MH"))&gt;0,"P31"," ")</f>
        <v xml:space="preserve"> </v>
      </c>
      <c r="S111" s="78" t="str">
        <f>IF(SUM(COUNTIFS('Planificación 2026-1'!E:E,"PRINCIPAL",'Planificación 2026-1'!W:W,C111,'Planificación 2026-1'!G:G,"IC"))&gt;0,"P32"," ")</f>
        <v xml:space="preserve"> </v>
      </c>
      <c r="T111" s="78" t="str">
        <f>IF(SUM(COUNTIFS('Planificación 2026-1'!E:E,"PRINCIPAL",'Planificación 2026-1'!W:W,C111,'Planificación 2026-1'!G:G,"AR"))&gt;0,"P34"," ")</f>
        <v xml:space="preserve"> </v>
      </c>
      <c r="U111" s="78" t="str">
        <f>IF(SUM(COUNTIFS('Planificación 2026-1'!E:E,"PRINCIPAL",'Planificación 2026-1'!W:W,C111,'Planificación 2026-1'!G:G,"T1"))&gt;0,"P35"," ")</f>
        <v xml:space="preserve"> </v>
      </c>
      <c r="V111" s="78" t="str">
        <f>IF(SUM(COUNTIFS('Planificación 2026-1'!E:E,"PRINCIPAL",'Planificación 2026-1'!W:W,C111,'Planificación 2026-1'!G:G,"T3"))&gt;0,"P36"," ")</f>
        <v xml:space="preserve"> </v>
      </c>
      <c r="W111" s="78" t="str">
        <f>IF(SUM(COUNTIFS('Planificación 2026-1'!E:E,"PRINCIPAL",'Planificación 2026-1'!W:W,C111,'Planificación 2026-1'!G:G,"T2"))&gt;0,"P37"," ")</f>
        <v xml:space="preserve"> </v>
      </c>
      <c r="X111" s="78" t="str">
        <f>IF(SUM(COUNTIFS('Planificación 2026-1'!E:E,"PRINCIPAL",'Planificación 2026-1'!W:W,C111,'Planificación 2026-1'!G:G,"AE"))&gt;0,"P38"," ")</f>
        <v xml:space="preserve"> </v>
      </c>
      <c r="Y111" s="78" t="str">
        <f>IF(SUM(COUNTIFS('Planificación 2026-1'!E:E,"PRINCIPAL",'Planificación 2026-1'!W:W,C111,'Planificación 2026-1'!G:G,"T4"))&gt;0,"P55"," ")</f>
        <v xml:space="preserve"> </v>
      </c>
      <c r="Z111" s="78" t="str">
        <f>IF(SUM(COUNTIFS('Planificación 2026-1'!E:E,"FILIAL",'Planificación 2026-1'!W:W,C111,'Planificación 2026-1'!G:G,"AF"))&gt;0," P01"," ")</f>
        <v xml:space="preserve"> </v>
      </c>
      <c r="AA111" s="78" t="str">
        <f>IF(SUM(COUNTIFS('Planificación 2026-1'!E:E,"FILIAL",'Planificación 2026-1'!W:W,C111,'Planificación 2026-1'!G:G,"EN"))&gt;0,"P02"," ")</f>
        <v xml:space="preserve"> </v>
      </c>
      <c r="AB111" s="78" t="str">
        <f>IF(SUM(COUNTIFS('Planificación 2026-1'!E:E,"FILIAL",'Planificación 2026-1'!W:W,C111,'Planificación 2026-1'!G:G,"IS"))&gt;0,"P03"," ")</f>
        <v xml:space="preserve"> </v>
      </c>
      <c r="AC111" s="78" t="str">
        <f>IF(SUM(COUNTIFS('Planificación 2026-1'!E:E,"FILIAL",'Planificación 2026-1'!W:W,C111,'Planificación 2026-1'!G:G,"PS"))&gt;0,"P04"," ")</f>
        <v xml:space="preserve"> </v>
      </c>
      <c r="AD111" s="78"/>
      <c r="AE111" s="78" t="str">
        <f>IF(SUM(COUNTIFS('Planificación 2026-1'!E:E,"FILIAL",'Planificación 2026-1'!W:W,C111,'Planificación 2026-1'!G:G,"IN"))&gt;0,"P06"," ")</f>
        <v xml:space="preserve"> </v>
      </c>
      <c r="AF111" s="78" t="str">
        <f>IF(SUM(COUNTIFS('Planificación 2026-1'!E:E,"FILIAL",'Planificación 2026-1'!W:W,C111,'Planificación 2026-1'!G:G,"CA"))&gt;0,"P07"," ")</f>
        <v xml:space="preserve"> </v>
      </c>
      <c r="AG111" s="78" t="str">
        <f>IF(SUM(COUNTIFS('Planificación 2026-1'!E:E,"FILIAL",'Planificación 2026-1'!W:W,C111,'Planificación 2026-1'!G:G,"DE"))&gt;0,"P08"," ")</f>
        <v xml:space="preserve"> </v>
      </c>
      <c r="AH111" s="78" t="str">
        <f>IF(SUM(COUNTIFS('Planificación 2026-1'!E:E,"FILIAL",'Planificación 2026-1'!W:W,C111,'Planificación 2026-1'!G:G,"OB"))&gt;0,"P09"," ")</f>
        <v xml:space="preserve"> </v>
      </c>
      <c r="AI111" s="78" t="str">
        <f>IF(SUM(COUNTIFS('Planificación 2026-1'!E:E,"FILIAL",'Planificación 2026-1'!W:W,C111,'Planificación 2026-1'!G:G,"MH"))&gt;0,"P31"," ")</f>
        <v xml:space="preserve"> </v>
      </c>
      <c r="AJ111" s="78" t="str">
        <f>IF(SUM(COUNTIFS('Planificación 2026-1'!E:E,"FILIAL",'Planificación 2026-1'!W:W,C111,'Planificación 2026-1'!G:G,"IC"))&gt;0,"P32"," ")</f>
        <v xml:space="preserve"> </v>
      </c>
      <c r="AK111" s="78" t="str">
        <f>IF(SUM(COUNTIFS('Planificación 2026-1'!E:E,"FILIAL",'Planificación 2026-1'!W:W,C111,'Planificación 2026-1'!G:G,"AR"))&gt;0,"P34"," ")</f>
        <v xml:space="preserve"> </v>
      </c>
      <c r="AL111" s="78" t="str">
        <f>IF(SUM(COUNTIFS('Planificación 2026-1'!E:E,"FILIAL",'Planificación 2026-1'!W:W,C111,'Planificación 2026-1'!G:G,"T1"))&gt;0,"P35"," ")</f>
        <v xml:space="preserve"> </v>
      </c>
      <c r="AM111" s="78" t="str">
        <f>IF(SUM(COUNTIFS('Planificación 2026-1'!E:E,"FILIAL",'Planificación 2026-1'!W:W,C111,'Planificación 2026-1'!G:G,"T3"))&gt;0,"P36"," ")</f>
        <v xml:space="preserve"> </v>
      </c>
      <c r="AN111" s="78" t="str">
        <f>IF(SUM(COUNTIFS('Planificación 2026-1'!E:E,"FILIAL",'Planificación 2026-1'!W:W,C111,'Planificación 2026-1'!G:G,"T2"))&gt;0,"P37"," ")</f>
        <v xml:space="preserve"> </v>
      </c>
      <c r="AO111" s="78" t="str">
        <f>IF(SUM(COUNTIFS('Planificación 2026-1'!E:E,"FILIAL",'Planificación 2026-1'!W:W,C111,'Planificación 2026-1'!G:G,"AE"))&gt;0,"P38"," ")</f>
        <v xml:space="preserve"> </v>
      </c>
      <c r="AP111" s="78" t="str">
        <f>IF(SUM(COUNTIFS('Planificación 2026-1'!E:E,"FILIAL",'Planificación 2026-1'!W:W,C111,'Planificación 2026-1'!G:G,"T4"))&gt;0,"P55"," ")</f>
        <v xml:space="preserve"> </v>
      </c>
      <c r="AQ111" s="78" t="str">
        <f>IF(SUM(COUNTIFS('Planificación 2026-1'!E:E,"SUNAMPE",'Planificación 2026-1'!W:W,C111,'Planificación 2026-1'!G:G,"AF"))&gt;0," P01"," ")</f>
        <v xml:space="preserve"> </v>
      </c>
      <c r="AR111" s="78" t="str">
        <f>IF(SUM(COUNTIFS('Planificación 2026-1'!E:E,"SUNAMPE",'Planificación 2026-1'!W:W,C111,'Planificación 2026-1'!G:G,"EN"))&gt;0,"P02"," ")</f>
        <v xml:space="preserve"> </v>
      </c>
      <c r="AS111" s="78" t="str">
        <f>IF(SUM(COUNTIFS('Planificación 2026-1'!E:E,"SUNAMPE",'Planificación 2026-1'!W:W,C111,'Planificación 2026-1'!G:G,"IS"))&gt;0,"P03"," ")</f>
        <v xml:space="preserve"> </v>
      </c>
      <c r="AT111" s="78" t="str">
        <f>IF(SUM(COUNTIFS('Planificación 2026-1'!E:E,"SUNAMPE",'Planificación 2026-1'!W:W,C111,'Planificación 2026-1'!G:G,"PS"))&gt;0,"P04"," ")</f>
        <v xml:space="preserve"> </v>
      </c>
      <c r="AU111" s="78"/>
      <c r="AV111" s="78" t="str">
        <f>IF(SUM(COUNTIFS('Planificación 2026-1'!E:E,"SUNAMPE",'Planificación 2026-1'!W:W,C111,'Planificación 2026-1'!G:G,"IN"))&gt;0,"P06"," ")</f>
        <v xml:space="preserve"> </v>
      </c>
      <c r="AW111" s="78" t="str">
        <f>IF(SUM(COUNTIFS('Planificación 2026-1'!E:E,"SUNAMPE",'Planificación 2026-1'!W:W,C111,'Planificación 2026-1'!G:G,"CA"))&gt;0,"P07"," ")</f>
        <v xml:space="preserve"> </v>
      </c>
      <c r="AX111" s="78" t="str">
        <f>IF(SUM(COUNTIFS('Planificación 2026-1'!E:E,"SUNAMPE",'Planificación 2026-1'!W:W,C111,'Planificación 2026-1'!G:G,"DE"))&gt;0,"P08"," ")</f>
        <v xml:space="preserve"> </v>
      </c>
      <c r="AY111" s="78" t="str">
        <f>IF(SUM(COUNTIFS('Planificación 2026-1'!E:E,"SUNAMPE",'Planificación 2026-1'!W:W,C111,'Planificación 2026-1'!G:G,"OB"))&gt;0,"P09"," ")</f>
        <v xml:space="preserve"> </v>
      </c>
      <c r="AZ111" s="78" t="str">
        <f>IF(SUM(COUNTIFS('Planificación 2026-1'!E:E,"SUNAMPE",'Planificación 2026-1'!W:W,C111,'Planificación 2026-1'!G:G,"MH"))&gt;0,"P31"," ")</f>
        <v xml:space="preserve"> </v>
      </c>
      <c r="BA111" s="78" t="str">
        <f>IF(SUM(COUNTIFS('Planificación 2026-1'!E:E,"SUNAMPE",'Planificación 2026-1'!W:W,C111,'Planificación 2026-1'!G:G,"IC"))&gt;0,"P32"," ")</f>
        <v xml:space="preserve"> </v>
      </c>
      <c r="BB111" s="78" t="str">
        <f>IF(SUM(COUNTIFS('Planificación 2026-1'!E:E,"SUNAMPE",'Planificación 2026-1'!W:W,C111,'Planificación 2026-1'!G:G,"AR"))&gt;0,"P34"," ")</f>
        <v xml:space="preserve"> </v>
      </c>
      <c r="BC111" s="78" t="str">
        <f>IF(SUM(COUNTIFS('Planificación 2026-1'!E:E,"SUNAMPE",'Planificación 2026-1'!W:W,C111,'Planificación 2026-1'!G:G,"T1"))&gt;0,"P35"," ")</f>
        <v xml:space="preserve"> </v>
      </c>
      <c r="BD111" s="78" t="str">
        <f>IF(SUM(COUNTIFS('Planificación 2026-1'!E:E,"SUNAMPE",'Planificación 2026-1'!W:W,C111,'Planificación 2026-1'!G:G,"T3"))&gt;0,"P36"," ")</f>
        <v xml:space="preserve"> </v>
      </c>
      <c r="BE111" s="78" t="str">
        <f>IF(SUM(COUNTIFS('Planificación 2026-1'!E:E,"SUNAMPE",'Planificación 2026-1'!W:W,C111,'Planificación 2026-1'!G:G,"T2"))&gt;0,"P37"," ")</f>
        <v xml:space="preserve"> </v>
      </c>
      <c r="BF111" s="78" t="str">
        <f>IF(SUM(COUNTIFS('Planificación 2026-1'!E:E,"SUNAMPE",'Planificación 2026-1'!W:W,C111,'Planificación 2026-1'!G:G,"AE"))&gt;0,"P38"," ")</f>
        <v xml:space="preserve"> </v>
      </c>
      <c r="BG111" s="78" t="str">
        <f>IF(SUM(COUNTIFS('Planificación 2026-1'!E:E,"SUNAMPE",'Planificación 2026-1'!W:W,C111,'Planificación 2026-1'!G:G,"T4"))&gt;0,"P55"," ")</f>
        <v xml:space="preserve"> </v>
      </c>
      <c r="BH111" s="78" t="str">
        <f>IF(SUM(COUNTIFS('Planificación 2026-1'!E:E,"HUAURA",'Planificación 2026-1'!W:W,C111,'Planificación 2026-1'!G:G,"AF"))&gt;0," P01"," ")</f>
        <v xml:space="preserve"> </v>
      </c>
      <c r="BI111" s="78" t="str">
        <f>IF(SUM(COUNTIFS('Planificación 2026-1'!E:E,"HUAURA",'Planificación 2026-1'!W:W,C111,'Planificación 2026-1'!G:G,"EN"))&gt;0,"P02"," ")</f>
        <v xml:space="preserve"> </v>
      </c>
      <c r="BJ111" s="78" t="str">
        <f>IF(SUM(COUNTIFS('Planificación 2026-1'!E:E,"HUAURA",'Planificación 2026-1'!W:W,C111,'Planificación 2026-1'!G:G,"IS"))&gt;0,"P03"," ")</f>
        <v xml:space="preserve"> </v>
      </c>
      <c r="BK111" s="78" t="str">
        <f>IF(SUM(COUNTIFS('Planificación 2026-1'!E:E,"HUAURA",'Planificación 2026-1'!W:W,C111,'Planificación 2026-1'!G:G,"PS"))&gt;0,"P04"," ")</f>
        <v xml:space="preserve"> </v>
      </c>
      <c r="BL111" s="78"/>
      <c r="BM111" s="78" t="str">
        <f>IF(SUM(COUNTIFS('Planificación 2026-1'!E:E,"HUAURA",'Planificación 2026-1'!W:W,C111,'Planificación 2026-1'!G:G,"IN"))&gt;0,"P06"," ")</f>
        <v xml:space="preserve"> </v>
      </c>
      <c r="BN111" s="78" t="str">
        <f>IF(SUM(COUNTIFS('Planificación 2026-1'!E:E,"HUAURA",'Planificación 2026-1'!W:W,C111,'Planificación 2026-1'!G:G,"CA"))&gt;0,"P07"," ")</f>
        <v xml:space="preserve"> </v>
      </c>
      <c r="BO111" s="78" t="str">
        <f>IF(SUM(COUNTIFS('Planificación 2026-1'!E:E,"HUAURA",'Planificación 2026-1'!W:W,C111,'Planificación 2026-1'!G:G,"DE"))&gt;0,"P08"," ")</f>
        <v xml:space="preserve"> </v>
      </c>
      <c r="BP111" s="78" t="str">
        <f>IF(SUM(COUNTIFS('Planificación 2026-1'!E:E,"HUAURA",'Planificación 2026-1'!W:W,C111,'Planificación 2026-1'!G:G,"OB"))&gt;0,"P09"," ")</f>
        <v xml:space="preserve"> </v>
      </c>
      <c r="BQ111" s="78" t="str">
        <f>IF(SUM(COUNTIFS('Planificación 2026-1'!E:E,"HUAURA",'Planificación 2026-1'!W:W,C111,'Planificación 2026-1'!G:G,"MH"))&gt;0,"P31"," ")</f>
        <v xml:space="preserve"> </v>
      </c>
      <c r="BR111" s="78" t="str">
        <f>IF(SUM(COUNTIFS('Planificación 2026-1'!E:E,"HUAURA",'Planificación 2026-1'!W:W,C111,'Planificación 2026-1'!G:G,"IC"))&gt;0,"P32"," ")</f>
        <v xml:space="preserve"> </v>
      </c>
      <c r="BS111" s="78" t="str">
        <f>IF(SUM(COUNTIFS('Planificación 2026-1'!E:E,"HUAURA",'Planificación 2026-1'!W:W,C111,'Planificación 2026-1'!G:G,"AR"))&gt;0,"P34"," ")</f>
        <v xml:space="preserve"> </v>
      </c>
      <c r="BT111" s="78" t="str">
        <f>IF(SUM(COUNTIFS('Planificación 2026-1'!E:E,"HUAURA",'Planificación 2026-1'!W:W,C111,'Planificación 2026-1'!G:G,"T1"))&gt;0,"P35"," ")</f>
        <v xml:space="preserve"> </v>
      </c>
      <c r="BU111" s="78" t="str">
        <f>IF(SUM(COUNTIFS('Planificación 2026-1'!E:E,"HUAURA",'Planificación 2026-1'!W:W,C111,'Planificación 2026-1'!G:G,"T3"))&gt;0,"P36"," ")</f>
        <v xml:space="preserve"> </v>
      </c>
      <c r="BV111" s="78" t="str">
        <f>IF(SUM(COUNTIFS('Planificación 2026-1'!E:E,"HUAURA",'Planificación 2026-1'!W:W,C111,'Planificación 2026-1'!G:G,"T2"))&gt;0,"P37"," ")</f>
        <v xml:space="preserve"> </v>
      </c>
      <c r="BW111" s="78" t="str">
        <f>IF(SUM(COUNTIFS('Planificación 2026-1'!E:E,"HUAURA",'Planificación 2026-1'!W:W,C111,'Planificación 2026-1'!G:G,"AE"))&gt;0,"P38"," ")</f>
        <v xml:space="preserve"> </v>
      </c>
      <c r="BX111" s="78" t="str">
        <f>IF(SUM(COUNTIFS('Planificación 2026-1'!E:E,"HUAURA",'Planificación 2026-1'!W:W,C111,'Planificación 2026-1'!G:G,"T4"))&gt;0,"P55"," ")</f>
        <v xml:space="preserve"> </v>
      </c>
      <c r="BY111" s="79">
        <f>SUMIFS('Planificación 2026-1'!R:R,'Planificación 2026-1'!W:W,C111,'Planificación 2026-1'!G:G,"AF",'Planificación 2026-1'!H:H,"&gt;2")</f>
        <v>0</v>
      </c>
      <c r="BZ111" s="79">
        <f>SUMIFS('Planificación 2026-1'!R:R,'Planificación 2026-1'!W:W,C111,'Planificación 2026-1'!G:G,"EN",'Planificación 2026-1'!H:H,"&gt;2")</f>
        <v>0</v>
      </c>
      <c r="CA111" s="79">
        <f>SUMIFS('Planificación 2026-1'!R:R,'Planificación 2026-1'!W:W,C111,'Planificación 2026-1'!G:G,"IS",'Planificación 2026-1'!H:H,"&gt;2")</f>
        <v>0</v>
      </c>
      <c r="CB111" s="79">
        <f>SUMIFS('Planificación 2026-1'!R:R,'Planificación 2026-1'!W:W,C111,'Planificación 2026-1'!G:G,"PS",'Planificación 2026-1'!H:H,"&gt;2")</f>
        <v>0</v>
      </c>
      <c r="CC111" s="79">
        <f>SUMIFS('Planificación 2026-1'!R:R,'Planificación 2026-1'!W:W,C111,'Planificación 2026-1'!G:G,"IN",'Planificación 2026-1'!H:H,"&gt;2")</f>
        <v>0</v>
      </c>
      <c r="CD111" s="79">
        <f>SUMIFS('Planificación 2026-1'!R:R,'Planificación 2026-1'!W:W,C111,'Planificación 2026-1'!G:G,"CA",'Planificación 2026-1'!H:H,"&gt;2")</f>
        <v>0</v>
      </c>
      <c r="CE111" s="79">
        <f>SUMIFS('Planificación 2026-1'!R:R,'Planificación 2026-1'!W:W,C111,'Planificación 2026-1'!G:G,"DE",'Planificación 2026-1'!H:H,"&gt;2")</f>
        <v>0</v>
      </c>
      <c r="CF111" s="79">
        <f>SUMIFS('Planificación 2026-1'!R:R,'Planificación 2026-1'!W:W,C111,'Planificación 2026-1'!G:G,"OB",'Planificación 2026-1'!H:H,"&gt;2")</f>
        <v>0</v>
      </c>
      <c r="CG111" s="79">
        <f>SUMIFS('Planificación 2026-1'!R:R,'Planificación 2026-1'!W:W,C111,'Planificación 2026-1'!G:G,"MH",'Planificación 2026-1'!H:H,"&gt;2")</f>
        <v>0</v>
      </c>
      <c r="CH111" s="79">
        <f>SUMIFS('Planificación 2026-1'!R:R,'Planificación 2026-1'!W:W,C111,'Planificación 2026-1'!G:G,"IC",'Planificación 2026-1'!H:H,"&gt;2")</f>
        <v>0</v>
      </c>
      <c r="CI111" s="79">
        <f>SUMIFS('Planificación 2026-1'!R:R,'Planificación 2026-1'!W:W,C111,'Planificación 2026-1'!G:G,"AR",'Planificación 2026-1'!H:H,"&gt;2")</f>
        <v>0</v>
      </c>
      <c r="CJ111" s="79">
        <f>SUMIFS('Planificación 2026-1'!R:R,'Planificación 2026-1'!W:W,C111,'Planificación 2026-1'!G:G,"T1",'Planificación 2026-1'!H:H,"&gt;2")</f>
        <v>0</v>
      </c>
      <c r="CK111" s="79">
        <f>SUMIFS('Planificación 2026-1'!R:R,'Planificación 2026-1'!W:W,C111,'Planificación 2026-1'!G:G,"T3",'Planificación 2026-1'!H:H,"&gt;2")</f>
        <v>0</v>
      </c>
      <c r="CL111" s="79">
        <f>SUMIFS('Planificación 2026-1'!R:R,'Planificación 2026-1'!W:W,C111,'Planificación 2026-1'!G:G,"T2",'Planificación 2026-1'!H:H,"&gt;2")</f>
        <v>0</v>
      </c>
      <c r="CM111" s="79">
        <f>SUMIFS('Planificación 2026-1'!R:R,'Planificación 2026-1'!W:W,C111,'Planificación 2026-1'!G:G,"AE",'Planificación 2026-1'!H:H,"&gt;2")</f>
        <v>0</v>
      </c>
      <c r="CN111" s="79">
        <f>SUMIFS('Planificación 2026-1'!R:R,'Planificación 2026-1'!W:W,C111,'Planificación 2026-1'!G:G,"T4",'Planificación 2026-1'!H:H,"&gt;2")</f>
        <v>0</v>
      </c>
      <c r="CO111" s="79">
        <f>SUMIFS('Planificación 2026-1'!R:R,'Planificación 2026-1'!W:W,C111,'Planificación 2026-1'!G:G,"AF",'Planificación 2026-1'!H:H,"&lt;3")</f>
        <v>0</v>
      </c>
      <c r="CP111" s="79">
        <f>SUMIFS('Planificación 2026-1'!R:R,'Planificación 2026-1'!W:W,C111,'Planificación 2026-1'!G:G,"EN",'Planificación 2026-1'!H:H,"&lt;3")</f>
        <v>0</v>
      </c>
      <c r="CQ111" s="79">
        <f>SUMIFS('Planificación 2026-1'!R:R,'Planificación 2026-1'!W:W,C111,'Planificación 2026-1'!G:G,"IS",'Planificación 2026-1'!H:H,"&lt;3")</f>
        <v>0</v>
      </c>
      <c r="CR111" s="79">
        <f>SUMIFS('Planificación 2026-1'!R:R,'Planificación 2026-1'!W:W,C111,'Planificación 2026-1'!G:G,"PS",'Planificación 2026-1'!H:H,"&lt;3")</f>
        <v>0</v>
      </c>
      <c r="CS111" s="79">
        <f>SUMIFS('Planificación 2026-1'!R:R,'Planificación 2026-1'!W:W,C111,'Planificación 2026-1'!G:G,"IN",'Planificación 2026-1'!H:H,"&lt;3")</f>
        <v>0</v>
      </c>
      <c r="CT111" s="79">
        <f>SUMIFS('Planificación 2026-1'!R:R,'Planificación 2026-1'!W:W,C111,'Planificación 2026-1'!G:G,"CA",'Planificación 2026-1'!H:H,"&lt;3")</f>
        <v>0</v>
      </c>
      <c r="CU111" s="79">
        <f>SUMIFS('Planificación 2026-1'!R:R,'Planificación 2026-1'!W:W,C111,'Planificación 2026-1'!G:G,"DE",'Planificación 2026-1'!H:H,"&lt;3")</f>
        <v>0</v>
      </c>
      <c r="CV111" s="79">
        <f>SUMIFS('Planificación 2026-1'!R:R,'Planificación 2026-1'!W:W,C111,'Planificación 2026-1'!G:G,"OB",'Planificación 2026-1'!H:H,"&lt;3")</f>
        <v>0</v>
      </c>
      <c r="CW111" s="79">
        <f>SUMIFS('Planificación 2026-1'!R:R,'Planificación 2026-1'!W:W,C111,'Planificación 2026-1'!G:G,"MH",'Planificación 2026-1'!H:H,"&lt;3")</f>
        <v>0</v>
      </c>
      <c r="CX111" s="79">
        <f>SUMIFS('Planificación 2026-1'!R:R,'Planificación 2026-1'!W:W,C111,'Planificación 2026-1'!G:G,"IC",'Planificación 2026-1'!H:H,"&lt;3")</f>
        <v>0</v>
      </c>
      <c r="CY111" s="79">
        <f>SUMIFS('Planificación 2026-1'!R:R,'Planificación 2026-1'!W:W,C111,'Planificación 2026-1'!G:G,"AR",'Planificación 2026-1'!H:H,"&lt;3")</f>
        <v>0</v>
      </c>
      <c r="CZ111" s="79">
        <f>SUMIFS('Planificación 2026-1'!R:R,'Planificación 2026-1'!W:W,C111,'Planificación 2026-1'!G:G,"T1",'Planificación 2026-1'!H:H,"&lt;3")</f>
        <v>0</v>
      </c>
      <c r="DA111" s="79">
        <f>SUMIFS('Planificación 2026-1'!R:R,'Planificación 2026-1'!W:W,C111,'Planificación 2026-1'!G:G,"T3",'Planificación 2026-1'!H:H,"&lt;3")</f>
        <v>0</v>
      </c>
      <c r="DB111" s="79">
        <f>SUMIFS('Planificación 2026-1'!R:R,'Planificación 2026-1'!W:W,C111,'Planificación 2026-1'!G:G,"T2",'Planificación 2026-1'!H:H,"&lt;3")</f>
        <v>0</v>
      </c>
      <c r="DC111" s="79">
        <f>SUMIFS('Planificación 2026-1'!R:R,'Planificación 2026-1'!W:W,C111,'Planificación 2026-1'!G:G,"AE",'Planificación 2026-1'!H:H,"&lt;3")</f>
        <v>0</v>
      </c>
      <c r="DD111" s="79">
        <f>SUMIFS('Planificación 2026-1'!R:R,'Planificación 2026-1'!W:W,C111,'Planificación 2026-1'!G:G,"T4",'Planificación 2026-1'!H:H,"&lt;3")</f>
        <v>0</v>
      </c>
      <c r="DE111" s="78" t="str">
        <f t="shared" si="18"/>
        <v/>
      </c>
      <c r="DF111" s="30">
        <f>IF(C111="","",SUMIFS('Planificación 2026-1'!R:R,'Planificación 2026-1'!W:W,C111,'Planificación 2026-1'!E:E,"PRINCIPAL",'Planificación 2026-1'!X:X,"VIRTUAL"))</f>
        <v>0</v>
      </c>
      <c r="DG111" s="30">
        <f>IF(C111="","",SUMIFS('Planificación 2026-1'!R:R,'Planificación 2026-1'!W:W,C111,'Planificación 2026-1'!E:E,"PRINCIPAL",'Planificación 2026-1'!X:X,"PRESENCIAL"))</f>
        <v>0</v>
      </c>
      <c r="DH111" s="30">
        <f>IF(C111="","",SUMIFS('Planificación 2026-1'!R:R,'Planificación 2026-1'!W:W,C111,'Planificación 2026-1'!E:E,"PRINCIPAL",'Planificación 2026-1'!X:X,"HIBRIDO PRESENCIAL"))</f>
        <v>0</v>
      </c>
      <c r="DI111" s="78" t="str">
        <f t="shared" si="19"/>
        <v/>
      </c>
      <c r="DJ111" s="78">
        <f>IF(C111="","",SUMIFS('Planificación 2026-1'!R:R,'Planificación 2026-1'!W:W,C111,'Planificación 2026-1'!E:E,"FILIAL",'Planificación 2026-1'!X:X,"VIRTUAL"))</f>
        <v>0</v>
      </c>
      <c r="DK111" s="80">
        <f>IF(C111="","",SUMIFS('Planificación 2026-1'!R:R,'Planificación 2026-1'!W:W,C111,'Planificación 2026-1'!E:E,"FILIAL",'Planificación 2026-1'!X:X,"PRESENCIAL"))</f>
        <v>0</v>
      </c>
      <c r="DL111" s="42">
        <f>IF(C111="","",SUMIFS('Planificación 2026-1'!R:R,'Planificación 2026-1'!W:W,C111,'Planificación 2026-1'!E:E,"FILIAL",'Planificación 2026-1'!X:X,"HIBRIDO PRESENCIAL"))</f>
        <v>0</v>
      </c>
      <c r="DM111" s="81" t="str">
        <f t="shared" si="20"/>
        <v/>
      </c>
      <c r="DN111" s="78">
        <f>IF(C111="","",SUMIFS('Planificación 2026-1'!R:R,'Planificación 2026-1'!W:W,C111,'Planificación 2026-1'!E:E,"SUNAMPE",'Planificación 2026-1'!X:X,"VIRTUAL"))</f>
        <v>0</v>
      </c>
      <c r="DO111" s="42">
        <f>IF(C111="","",SUMIFS('Planificación 2026-1'!R:R,'Planificación 2026-1'!W:W,C111,'Planificación 2026-1'!E:E,"SUNAMPE",'Planificación 2026-1'!X:X,"PRESENCIAL"))</f>
        <v>0</v>
      </c>
      <c r="DP111" s="81" t="str">
        <f t="shared" si="21"/>
        <v/>
      </c>
      <c r="DQ111" s="78">
        <f>IF(C111="","",SUMIFS('Planificación 2026-1'!R:R,'Planificación 2026-1'!W:W,C111,'Planificación 2026-1'!E:E,"HUAURA",'Planificación 2026-1'!X:X,"VIRTUAL"))</f>
        <v>0</v>
      </c>
      <c r="DR111" s="42">
        <f>IF(C111="","",SUMIFS('Planificación 2026-1'!R:R,'Planificación 2026-1'!W:W,C111,'Planificación 2026-1'!E:E,"HUAURA",'Planificación 2026-1'!X:X,"PRESENCIAL"))</f>
        <v>0</v>
      </c>
      <c r="DS111" s="48">
        <f>SUMIFS('Planificación 2026-1'!R:R,'Planificación 2026-1'!W:W,C111,'Planificación 2026-1'!E:E,"PRINCIPAL",'Planificación 2026-1'!X:X,"VIRTUAL",'Planificación 2026-1'!H:H,"&gt;2")</f>
        <v>0</v>
      </c>
      <c r="DT111" s="48">
        <f>SUMIFS('Planificación 2026-1'!R:R,'Planificación 2026-1'!W:W,C111,'Planificación 2026-1'!E:E,"PRINCIPAL",'Planificación 2026-1'!X:X,"&lt;&gt;VIRTUAL",'Planificación 2026-1'!H:H,"&gt;2")</f>
        <v>0</v>
      </c>
      <c r="DU111" s="48">
        <f>SUMIFS('Planificación 2026-1'!R:R,'Planificación 2026-1'!W:W,C111,'Planificación 2026-1'!E:E,"SUNAMPE",'Planificación 2026-1'!X:X,"VIRTUAL",'Planificación 2026-1'!H:H,"&gt;2")</f>
        <v>0</v>
      </c>
      <c r="DV111" s="48">
        <f>SUMIFS('Planificación 2026-1'!R:R,'Planificación 2026-1'!W:W,C111,'Planificación 2026-1'!E:E,"SUNAMPE",'Planificación 2026-1'!X:X,"&lt;&gt;VIRTUAL",'Planificación 2026-1'!H:H,"&gt;2")</f>
        <v>0</v>
      </c>
      <c r="DW111" s="48">
        <f>SUMIFS('Planificación 2026-1'!R:R,'Planificación 2026-1'!W:W,C111,'Planificación 2026-1'!E:E,"FILIAL",'Planificación 2026-1'!X:X,"VIRTUAL",'Planificación 2026-1'!H:H,"&gt;2")</f>
        <v>0</v>
      </c>
      <c r="DX111" s="48">
        <f>SUMIFS('Planificación 2026-1'!R:R,'Planificación 2026-1'!W:W,C111,'Planificación 2026-1'!E:E,"FILIAL",'Planificación 2026-1'!X:X,"&lt;&gt;VIRTUAL",'Planificación 2026-1'!H:H,"&gt;2")</f>
        <v>0</v>
      </c>
      <c r="DY111" s="48">
        <f>SUMIFS('Planificación 2026-1'!R:R,'Planificación 2026-1'!W:W,C111,'Planificación 2026-1'!E:E,"PORUMA",'Planificación 2026-1'!X:X,"VIRTUAL",'Planificación 2026-1'!H:H,"&gt;2")</f>
        <v>0</v>
      </c>
      <c r="DZ111" s="48">
        <f>SUMIFS('Planificación 2026-1'!R:R,'Planificación 2026-1'!W:W,C111,'Planificación 2026-1'!E:E,"PORUMA",'Planificación 2026-1'!X:X,"&lt;&gt;VIRTUAL",'Planificación 2026-1'!H:H,"&gt;2")</f>
        <v>0</v>
      </c>
      <c r="EA111" s="48">
        <f>SUMIFS('Planificación 2026-1'!R:R,'Planificación 2026-1'!W:W,C111,'Planificación 2026-1'!E:E,"HUAURA",'Planificación 2026-1'!X:X,"VIRTUAL",'Planificación 2026-1'!H:H,"&gt;2")</f>
        <v>0</v>
      </c>
      <c r="EB111" s="48">
        <f>SUMIFS('Planificación 2026-1'!R:R,'Planificación 2026-1'!W:W,C111,'Planificación 2026-1'!E:E,"HUAURA",'Planificación 2026-1'!X:X,"&lt;&gt;VIRTUAL",'Planificación 2026-1'!H:H,"&gt;2")</f>
        <v>0</v>
      </c>
      <c r="EC111" s="48">
        <f>SUMIFS('Planificación 2026-1'!R:R,'Planificación 2026-1'!W:W,C111,'Planificación 2026-1'!E:E,"PRINCIPAL",'Planificación 2026-1'!X:X,"VIRTUAL",'Planificación 2026-1'!H:H,"&lt;3")</f>
        <v>0</v>
      </c>
      <c r="ED111" s="48">
        <f>SUMIFS('Planificación 2026-1'!R:R,'Planificación 2026-1'!W:W,C111,'Planificación 2026-1'!E:E,"PRINCIPAL",'Planificación 2026-1'!X:X,"&lt;&gt;VIRTUAL",'Planificación 2026-1'!H:H,"&lt;3")</f>
        <v>0</v>
      </c>
      <c r="EE111" s="48">
        <f>SUMIFS('Planificación 2026-1'!R:R,'Planificación 2026-1'!W:W,C111,'Planificación 2026-1'!E:E,"SUNAMPE",'Planificación 2026-1'!X:X,"VIRTUAL",'Planificación 2026-1'!H:H,"&lt;3")</f>
        <v>0</v>
      </c>
      <c r="EF111" s="48">
        <f>SUMIFS('Planificación 2026-1'!R:R,'Planificación 2026-1'!W:W,C111,'Planificación 2026-1'!E:E,"SUNAMPE",'Planificación 2026-1'!X:X,"&lt;&gt;VIRTUAL",'Planificación 2026-1'!H:H,"&lt;3")</f>
        <v>0</v>
      </c>
      <c r="EG111" s="48">
        <f>SUMIFS('Planificación 2026-1'!R:R,'Planificación 2026-1'!W:W,C111,'Planificación 2026-1'!E:E,"FILIAL",'Planificación 2026-1'!X:X,"VIRTUAL",'Planificación 2026-1'!H:H,"&lt;3")</f>
        <v>0</v>
      </c>
      <c r="EH111" s="48">
        <f>SUMIFS('Planificación 2026-1'!R:R,'Planificación 2026-1'!W:W,C111,'Planificación 2026-1'!E:E,"FILIAL",'Planificación 2026-1'!X:X,"&lt;&gt;VIRTUAL",'Planificación 2026-1'!H:H,"&lt;3")</f>
        <v>0</v>
      </c>
      <c r="EI111" s="48">
        <f>SUMIFS('Planificación 2026-1'!R:R,'Planificación 2026-1'!W:W,C111,'Planificación 2026-1'!E:E,"PORUMA",'Planificación 2026-1'!X:X,"VIRTUAL",'Planificación 2026-1'!H:H,"&lt;3")</f>
        <v>0</v>
      </c>
      <c r="EJ111" s="48">
        <f>SUMIFS('Planificación 2026-1'!R:R,'Planificación 2026-1'!W:W,C111,'Planificación 2026-1'!E:E,"PORUMA",'Planificación 2026-1'!X:X,"&lt;&gt;VIRTUAL",'Planificación 2026-1'!H:H,"&lt;3")</f>
        <v>0</v>
      </c>
      <c r="EK111" s="48">
        <f>SUMIFS('Planificación 2026-1'!R:R,'Planificación 2026-1'!W:W,C111,'Planificación 2026-1'!E:E,"HUAURA",'Planificación 2026-1'!X:X,"VIRTUAL",'Planificación 2026-1'!H:H,"&lt;3")</f>
        <v>0</v>
      </c>
      <c r="EL111" s="48">
        <f>SUMIFS('Planificación 2026-1'!R:R,'Planificación 2026-1'!W:W,C111,'Planificación 2026-1'!E:E,"HUAURA",'Planificación 2026-1'!X:X,"&lt;&gt;VIRTUAL",'Planificación 2026-1'!H:H,"&lt;3")</f>
        <v>0</v>
      </c>
      <c r="EM111" s="48">
        <f t="shared" si="22"/>
        <v>0</v>
      </c>
      <c r="EN111" s="48">
        <f t="shared" si="23"/>
        <v>0</v>
      </c>
      <c r="EO111" s="48">
        <f t="shared" si="24"/>
        <v>0</v>
      </c>
      <c r="EP111" s="48">
        <f t="shared" si="25"/>
        <v>0</v>
      </c>
      <c r="EQ111" s="48">
        <f t="shared" si="26"/>
        <v>0</v>
      </c>
      <c r="ER111" s="48"/>
      <c r="ES111" s="48">
        <f t="shared" si="27"/>
        <v>0</v>
      </c>
      <c r="ET111" s="48">
        <f t="shared" si="28"/>
        <v>0</v>
      </c>
      <c r="EU111" s="48" t="b">
        <f t="shared" si="29"/>
        <v>1</v>
      </c>
      <c r="EV111" s="48" t="str">
        <f t="shared" si="30"/>
        <v/>
      </c>
      <c r="EW111" s="48" t="str">
        <f t="shared" si="31"/>
        <v>PRESENCIAL</v>
      </c>
    </row>
    <row r="112" spans="1:153" x14ac:dyDescent="0.3">
      <c r="A112" s="53"/>
      <c r="B112" s="383">
        <v>109</v>
      </c>
      <c r="C112" s="107" t="s">
        <v>123</v>
      </c>
      <c r="D112" s="82">
        <f>SUMIF('Planificación 2026-1'!W:W,C112,'Planificación 2026-1'!R:R)</f>
        <v>18</v>
      </c>
      <c r="E112" s="384" t="s">
        <v>319</v>
      </c>
      <c r="F112" s="107" t="s">
        <v>430</v>
      </c>
      <c r="G112" s="107" t="s">
        <v>328</v>
      </c>
      <c r="H112" s="107" t="s">
        <v>435</v>
      </c>
      <c r="I112" s="77" t="str">
        <f>IF(SUM(COUNTIFS('Planificación 2026-1'!E:E,"PRINCIPAL",'Planificación 2026-1'!W:W,C112,'Planificación 2026-1'!G:G,"AF"))&gt;0,"P01"," ")</f>
        <v xml:space="preserve"> </v>
      </c>
      <c r="J112" s="78" t="str">
        <f>IF(SUM(COUNTIFS('Planificación 2026-1'!E:E,"PRINCIPAL",'Planificación 2026-1'!W:W,C112,'Planificación 2026-1'!G:G,"EN"))&gt;0,"P02"," ")</f>
        <v xml:space="preserve"> </v>
      </c>
      <c r="K112" s="78" t="str">
        <f>IF(SUM(COUNTIFS('Planificación 2026-1'!E:E,"PRINCIPAL",'Planificación 2026-1'!W:W,C112,'Planificación 2026-1'!G:G,"IS"))&gt;0,"P03"," ")</f>
        <v xml:space="preserve"> </v>
      </c>
      <c r="L112" s="78" t="str">
        <f>IF(SUM(COUNTIFS('Planificación 2026-1'!E:E,"PRINCIPAL",'Planificación 2026-1'!W:W,C112,'Planificación 2026-1'!G:G,"PS"))&gt;0,"P04"," ")</f>
        <v xml:space="preserve"> </v>
      </c>
      <c r="M112" s="78"/>
      <c r="N112" s="78" t="str">
        <f>IF(SUM(COUNTIFS('Planificación 2026-1'!E:E,"PRINCIPAL",'Planificación 2026-1'!W:W,C112,'Planificación 2026-1'!G:G,"IN"))&gt;0,"P06"," ")</f>
        <v xml:space="preserve"> </v>
      </c>
      <c r="O112" s="78" t="str">
        <f>IF(SUM(COUNTIFS('Planificación 2026-1'!E:E,"PRINCIPAL",'Planificación 2026-1'!W:W,C112,'Planificación 2026-1'!G:G,"CA"))&gt;0,"P07"," ")</f>
        <v xml:space="preserve"> </v>
      </c>
      <c r="P112" s="78" t="str">
        <f>IF(SUM(COUNTIFS('Planificación 2026-1'!E:E,"PRINCIPAL",'Planificación 2026-1'!W:W,C112,'Planificación 2026-1'!G:G,"DE"))&gt;0,"P08"," ")</f>
        <v xml:space="preserve"> </v>
      </c>
      <c r="Q112" s="78" t="str">
        <f>IF(SUM(COUNTIFS('Planificación 2026-1'!E:E,"PRINCIPAL",'Planificación 2026-1'!W:W,C112,'Planificación 2026-1'!G:G,"OB"))&gt;0,"P09"," ")</f>
        <v xml:space="preserve"> </v>
      </c>
      <c r="R112" s="78" t="str">
        <f>IF(SUM(COUNTIFS('Planificación 2026-1'!E:E,"PRINCIPAL",'Planificación 2026-1'!W:W,C112,'Planificación 2026-1'!G:G,"MH"))&gt;0,"P31"," ")</f>
        <v xml:space="preserve"> </v>
      </c>
      <c r="S112" s="78" t="str">
        <f>IF(SUM(COUNTIFS('Planificación 2026-1'!E:E,"PRINCIPAL",'Planificación 2026-1'!W:W,C112,'Planificación 2026-1'!G:G,"IC"))&gt;0,"P32"," ")</f>
        <v xml:space="preserve"> </v>
      </c>
      <c r="T112" s="78" t="str">
        <f>IF(SUM(COUNTIFS('Planificación 2026-1'!E:E,"PRINCIPAL",'Planificación 2026-1'!W:W,C112,'Planificación 2026-1'!G:G,"AR"))&gt;0,"P34"," ")</f>
        <v xml:space="preserve"> </v>
      </c>
      <c r="U112" s="78" t="str">
        <f>IF(SUM(COUNTIFS('Planificación 2026-1'!E:E,"PRINCIPAL",'Planificación 2026-1'!W:W,C112,'Planificación 2026-1'!G:G,"T1"))&gt;0,"P35"," ")</f>
        <v xml:space="preserve"> </v>
      </c>
      <c r="V112" s="78" t="str">
        <f>IF(SUM(COUNTIFS('Planificación 2026-1'!E:E,"PRINCIPAL",'Planificación 2026-1'!W:W,C112,'Planificación 2026-1'!G:G,"T3"))&gt;0,"P36"," ")</f>
        <v xml:space="preserve"> </v>
      </c>
      <c r="W112" s="78" t="str">
        <f>IF(SUM(COUNTIFS('Planificación 2026-1'!E:E,"PRINCIPAL",'Planificación 2026-1'!W:W,C112,'Planificación 2026-1'!G:G,"T2"))&gt;0,"P37"," ")</f>
        <v xml:space="preserve"> </v>
      </c>
      <c r="X112" s="78" t="str">
        <f>IF(SUM(COUNTIFS('Planificación 2026-1'!E:E,"PRINCIPAL",'Planificación 2026-1'!W:W,C112,'Planificación 2026-1'!G:G,"AE"))&gt;0,"P38"," ")</f>
        <v xml:space="preserve"> </v>
      </c>
      <c r="Y112" s="78" t="str">
        <f>IF(SUM(COUNTIFS('Planificación 2026-1'!E:E,"PRINCIPAL",'Planificación 2026-1'!W:W,C112,'Planificación 2026-1'!G:G,"T4"))&gt;0,"P55"," ")</f>
        <v xml:space="preserve"> </v>
      </c>
      <c r="Z112" s="78" t="str">
        <f>IF(SUM(COUNTIFS('Planificación 2026-1'!E:E,"FILIAL",'Planificación 2026-1'!W:W,C112,'Planificación 2026-1'!G:G,"AF"))&gt;0," P01"," ")</f>
        <v xml:space="preserve"> </v>
      </c>
      <c r="AA112" s="78" t="str">
        <f>IF(SUM(COUNTIFS('Planificación 2026-1'!E:E,"FILIAL",'Planificación 2026-1'!W:W,C112,'Planificación 2026-1'!G:G,"EN"))&gt;0,"P02"," ")</f>
        <v xml:space="preserve"> </v>
      </c>
      <c r="AB112" s="78" t="str">
        <f>IF(SUM(COUNTIFS('Planificación 2026-1'!E:E,"FILIAL",'Planificación 2026-1'!W:W,C112,'Planificación 2026-1'!G:G,"IS"))&gt;0,"P03"," ")</f>
        <v xml:space="preserve"> </v>
      </c>
      <c r="AC112" s="78" t="str">
        <f>IF(SUM(COUNTIFS('Planificación 2026-1'!E:E,"FILIAL",'Planificación 2026-1'!W:W,C112,'Planificación 2026-1'!G:G,"PS"))&gt;0,"P04"," ")</f>
        <v xml:space="preserve"> </v>
      </c>
      <c r="AD112" s="78"/>
      <c r="AE112" s="78" t="str">
        <f>IF(SUM(COUNTIFS('Planificación 2026-1'!E:E,"FILIAL",'Planificación 2026-1'!W:W,C112,'Planificación 2026-1'!G:G,"IN"))&gt;0,"P06"," ")</f>
        <v xml:space="preserve"> </v>
      </c>
      <c r="AF112" s="78" t="str">
        <f>IF(SUM(COUNTIFS('Planificación 2026-1'!E:E,"FILIAL",'Planificación 2026-1'!W:W,C112,'Planificación 2026-1'!G:G,"CA"))&gt;0,"P07"," ")</f>
        <v xml:space="preserve"> </v>
      </c>
      <c r="AG112" s="78" t="str">
        <f>IF(SUM(COUNTIFS('Planificación 2026-1'!E:E,"FILIAL",'Planificación 2026-1'!W:W,C112,'Planificación 2026-1'!G:G,"DE"))&gt;0,"P08"," ")</f>
        <v xml:space="preserve"> </v>
      </c>
      <c r="AH112" s="78" t="str">
        <f>IF(SUM(COUNTIFS('Planificación 2026-1'!E:E,"FILIAL",'Planificación 2026-1'!W:W,C112,'Planificación 2026-1'!G:G,"OB"))&gt;0,"P09"," ")</f>
        <v xml:space="preserve"> </v>
      </c>
      <c r="AI112" s="78" t="str">
        <f>IF(SUM(COUNTIFS('Planificación 2026-1'!E:E,"FILIAL",'Planificación 2026-1'!W:W,C112,'Planificación 2026-1'!G:G,"MH"))&gt;0,"P31"," ")</f>
        <v xml:space="preserve"> </v>
      </c>
      <c r="AJ112" s="78" t="str">
        <f>IF(SUM(COUNTIFS('Planificación 2026-1'!E:E,"FILIAL",'Planificación 2026-1'!W:W,C112,'Planificación 2026-1'!G:G,"IC"))&gt;0,"P32"," ")</f>
        <v xml:space="preserve"> </v>
      </c>
      <c r="AK112" s="78" t="str">
        <f>IF(SUM(COUNTIFS('Planificación 2026-1'!E:E,"FILIAL",'Planificación 2026-1'!W:W,C112,'Planificación 2026-1'!G:G,"AR"))&gt;0,"P34"," ")</f>
        <v xml:space="preserve"> </v>
      </c>
      <c r="AL112" s="78" t="str">
        <f>IF(SUM(COUNTIFS('Planificación 2026-1'!E:E,"FILIAL",'Planificación 2026-1'!W:W,C112,'Planificación 2026-1'!G:G,"T1"))&gt;0,"P35"," ")</f>
        <v xml:space="preserve"> </v>
      </c>
      <c r="AM112" s="78" t="str">
        <f>IF(SUM(COUNTIFS('Planificación 2026-1'!E:E,"FILIAL",'Planificación 2026-1'!W:W,C112,'Planificación 2026-1'!G:G,"T3"))&gt;0,"P36"," ")</f>
        <v xml:space="preserve"> </v>
      </c>
      <c r="AN112" s="78" t="str">
        <f>IF(SUM(COUNTIFS('Planificación 2026-1'!E:E,"FILIAL",'Planificación 2026-1'!W:W,C112,'Planificación 2026-1'!G:G,"T2"))&gt;0,"P37"," ")</f>
        <v xml:space="preserve"> </v>
      </c>
      <c r="AO112" s="78" t="str">
        <f>IF(SUM(COUNTIFS('Planificación 2026-1'!E:E,"FILIAL",'Planificación 2026-1'!W:W,C112,'Planificación 2026-1'!G:G,"AE"))&gt;0,"P38"," ")</f>
        <v xml:space="preserve"> </v>
      </c>
      <c r="AP112" s="78" t="str">
        <f>IF(SUM(COUNTIFS('Planificación 2026-1'!E:E,"FILIAL",'Planificación 2026-1'!W:W,C112,'Planificación 2026-1'!G:G,"T4"))&gt;0,"P55"," ")</f>
        <v xml:space="preserve"> </v>
      </c>
      <c r="AQ112" s="78" t="str">
        <f>IF(SUM(COUNTIFS('Planificación 2026-1'!E:E,"SUNAMPE",'Planificación 2026-1'!W:W,C112,'Planificación 2026-1'!G:G,"AF"))&gt;0," P01"," ")</f>
        <v xml:space="preserve"> </v>
      </c>
      <c r="AR112" s="78" t="str">
        <f>IF(SUM(COUNTIFS('Planificación 2026-1'!E:E,"SUNAMPE",'Planificación 2026-1'!W:W,C112,'Planificación 2026-1'!G:G,"EN"))&gt;0,"P02"," ")</f>
        <v xml:space="preserve"> </v>
      </c>
      <c r="AS112" s="78" t="str">
        <f>IF(SUM(COUNTIFS('Planificación 2026-1'!E:E,"SUNAMPE",'Planificación 2026-1'!W:W,C112,'Planificación 2026-1'!G:G,"IS"))&gt;0,"P03"," ")</f>
        <v xml:space="preserve"> </v>
      </c>
      <c r="AT112" s="78" t="str">
        <f>IF(SUM(COUNTIFS('Planificación 2026-1'!E:E,"SUNAMPE",'Planificación 2026-1'!W:W,C112,'Planificación 2026-1'!G:G,"PS"))&gt;0,"P04"," ")</f>
        <v xml:space="preserve"> </v>
      </c>
      <c r="AU112" s="78"/>
      <c r="AV112" s="78" t="str">
        <f>IF(SUM(COUNTIFS('Planificación 2026-1'!E:E,"SUNAMPE",'Planificación 2026-1'!W:W,C112,'Planificación 2026-1'!G:G,"IN"))&gt;0,"P06"," ")</f>
        <v xml:space="preserve"> </v>
      </c>
      <c r="AW112" s="78" t="str">
        <f>IF(SUM(COUNTIFS('Planificación 2026-1'!E:E,"SUNAMPE",'Planificación 2026-1'!W:W,C112,'Planificación 2026-1'!G:G,"CA"))&gt;0,"P07"," ")</f>
        <v xml:space="preserve"> </v>
      </c>
      <c r="AX112" s="78" t="str">
        <f>IF(SUM(COUNTIFS('Planificación 2026-1'!E:E,"SUNAMPE",'Planificación 2026-1'!W:W,C112,'Planificación 2026-1'!G:G,"DE"))&gt;0,"P08"," ")</f>
        <v xml:space="preserve"> </v>
      </c>
      <c r="AY112" s="78" t="str">
        <f>IF(SUM(COUNTIFS('Planificación 2026-1'!E:E,"SUNAMPE",'Planificación 2026-1'!W:W,C112,'Planificación 2026-1'!G:G,"OB"))&gt;0,"P09"," ")</f>
        <v xml:space="preserve"> </v>
      </c>
      <c r="AZ112" s="78" t="str">
        <f>IF(SUM(COUNTIFS('Planificación 2026-1'!E:E,"SUNAMPE",'Planificación 2026-1'!W:W,C112,'Planificación 2026-1'!G:G,"MH"))&gt;0,"P31"," ")</f>
        <v xml:space="preserve"> </v>
      </c>
      <c r="BA112" s="78" t="str">
        <f>IF(SUM(COUNTIFS('Planificación 2026-1'!E:E,"SUNAMPE",'Planificación 2026-1'!W:W,C112,'Planificación 2026-1'!G:G,"IC"))&gt;0,"P32"," ")</f>
        <v xml:space="preserve"> </v>
      </c>
      <c r="BB112" s="78" t="str">
        <f>IF(SUM(COUNTIFS('Planificación 2026-1'!E:E,"SUNAMPE",'Planificación 2026-1'!W:W,C112,'Planificación 2026-1'!G:G,"AR"))&gt;0,"P34"," ")</f>
        <v xml:space="preserve"> </v>
      </c>
      <c r="BC112" s="78" t="str">
        <f>IF(SUM(COUNTIFS('Planificación 2026-1'!E:E,"SUNAMPE",'Planificación 2026-1'!W:W,C112,'Planificación 2026-1'!G:G,"T1"))&gt;0,"P35"," ")</f>
        <v xml:space="preserve"> </v>
      </c>
      <c r="BD112" s="78" t="str">
        <f>IF(SUM(COUNTIFS('Planificación 2026-1'!E:E,"SUNAMPE",'Planificación 2026-1'!W:W,C112,'Planificación 2026-1'!G:G,"T3"))&gt;0,"P36"," ")</f>
        <v xml:space="preserve"> </v>
      </c>
      <c r="BE112" s="78" t="str">
        <f>IF(SUM(COUNTIFS('Planificación 2026-1'!E:E,"SUNAMPE",'Planificación 2026-1'!W:W,C112,'Planificación 2026-1'!G:G,"T2"))&gt;0,"P37"," ")</f>
        <v xml:space="preserve"> </v>
      </c>
      <c r="BF112" s="78" t="str">
        <f>IF(SUM(COUNTIFS('Planificación 2026-1'!E:E,"SUNAMPE",'Planificación 2026-1'!W:W,C112,'Planificación 2026-1'!G:G,"AE"))&gt;0,"P38"," ")</f>
        <v xml:space="preserve"> </v>
      </c>
      <c r="BG112" s="78" t="str">
        <f>IF(SUM(COUNTIFS('Planificación 2026-1'!E:E,"SUNAMPE",'Planificación 2026-1'!W:W,C112,'Planificación 2026-1'!G:G,"T4"))&gt;0,"P55"," ")</f>
        <v xml:space="preserve"> </v>
      </c>
      <c r="BH112" s="78" t="str">
        <f>IF(SUM(COUNTIFS('Planificación 2026-1'!E:E,"HUAURA",'Planificación 2026-1'!W:W,C112,'Planificación 2026-1'!G:G,"AF"))&gt;0," P01"," ")</f>
        <v xml:space="preserve"> </v>
      </c>
      <c r="BI112" s="78" t="str">
        <f>IF(SUM(COUNTIFS('Planificación 2026-1'!E:E,"HUAURA",'Planificación 2026-1'!W:W,C112,'Planificación 2026-1'!G:G,"EN"))&gt;0,"P02"," ")</f>
        <v xml:space="preserve"> </v>
      </c>
      <c r="BJ112" s="78" t="str">
        <f>IF(SUM(COUNTIFS('Planificación 2026-1'!E:E,"HUAURA",'Planificación 2026-1'!W:W,C112,'Planificación 2026-1'!G:G,"IS"))&gt;0,"P03"," ")</f>
        <v xml:space="preserve"> </v>
      </c>
      <c r="BK112" s="78" t="str">
        <f>IF(SUM(COUNTIFS('Planificación 2026-1'!E:E,"HUAURA",'Planificación 2026-1'!W:W,C112,'Planificación 2026-1'!G:G,"PS"))&gt;0,"P04"," ")</f>
        <v xml:space="preserve"> </v>
      </c>
      <c r="BL112" s="78"/>
      <c r="BM112" s="78" t="str">
        <f>IF(SUM(COUNTIFS('Planificación 2026-1'!E:E,"HUAURA",'Planificación 2026-1'!W:W,C112,'Planificación 2026-1'!G:G,"IN"))&gt;0,"P06"," ")</f>
        <v xml:space="preserve"> </v>
      </c>
      <c r="BN112" s="78" t="str">
        <f>IF(SUM(COUNTIFS('Planificación 2026-1'!E:E,"HUAURA",'Planificación 2026-1'!W:W,C112,'Planificación 2026-1'!G:G,"CA"))&gt;0,"P07"," ")</f>
        <v xml:space="preserve"> </v>
      </c>
      <c r="BO112" s="78" t="str">
        <f>IF(SUM(COUNTIFS('Planificación 2026-1'!E:E,"HUAURA",'Planificación 2026-1'!W:W,C112,'Planificación 2026-1'!G:G,"DE"))&gt;0,"P08"," ")</f>
        <v xml:space="preserve"> </v>
      </c>
      <c r="BP112" s="78" t="str">
        <f>IF(SUM(COUNTIFS('Planificación 2026-1'!E:E,"HUAURA",'Planificación 2026-1'!W:W,C112,'Planificación 2026-1'!G:G,"OB"))&gt;0,"P09"," ")</f>
        <v xml:space="preserve"> </v>
      </c>
      <c r="BQ112" s="78" t="str">
        <f>IF(SUM(COUNTIFS('Planificación 2026-1'!E:E,"HUAURA",'Planificación 2026-1'!W:W,C112,'Planificación 2026-1'!G:G,"MH"))&gt;0,"P31"," ")</f>
        <v xml:space="preserve"> </v>
      </c>
      <c r="BR112" s="78" t="str">
        <f>IF(SUM(COUNTIFS('Planificación 2026-1'!E:E,"HUAURA",'Planificación 2026-1'!W:W,C112,'Planificación 2026-1'!G:G,"IC"))&gt;0,"P32"," ")</f>
        <v xml:space="preserve"> </v>
      </c>
      <c r="BS112" s="78" t="str">
        <f>IF(SUM(COUNTIFS('Planificación 2026-1'!E:E,"HUAURA",'Planificación 2026-1'!W:W,C112,'Planificación 2026-1'!G:G,"AR"))&gt;0,"P34"," ")</f>
        <v xml:space="preserve"> </v>
      </c>
      <c r="BT112" s="78" t="str">
        <f>IF(SUM(COUNTIFS('Planificación 2026-1'!E:E,"HUAURA",'Planificación 2026-1'!W:W,C112,'Planificación 2026-1'!G:G,"T1"))&gt;0,"P35"," ")</f>
        <v xml:space="preserve"> </v>
      </c>
      <c r="BU112" s="78" t="str">
        <f>IF(SUM(COUNTIFS('Planificación 2026-1'!E:E,"HUAURA",'Planificación 2026-1'!W:W,C112,'Planificación 2026-1'!G:G,"T3"))&gt;0,"P36"," ")</f>
        <v xml:space="preserve"> </v>
      </c>
      <c r="BV112" s="78" t="str">
        <f>IF(SUM(COUNTIFS('Planificación 2026-1'!E:E,"HUAURA",'Planificación 2026-1'!W:W,C112,'Planificación 2026-1'!G:G,"T2"))&gt;0,"P37"," ")</f>
        <v xml:space="preserve"> </v>
      </c>
      <c r="BW112" s="78" t="str">
        <f>IF(SUM(COUNTIFS('Planificación 2026-1'!E:E,"HUAURA",'Planificación 2026-1'!W:W,C112,'Planificación 2026-1'!G:G,"AE"))&gt;0,"P38"," ")</f>
        <v xml:space="preserve"> </v>
      </c>
      <c r="BX112" s="78" t="str">
        <f>IF(SUM(COUNTIFS('Planificación 2026-1'!E:E,"HUAURA",'Planificación 2026-1'!W:W,C112,'Planificación 2026-1'!G:G,"T4"))&gt;0,"P55"," ")</f>
        <v xml:space="preserve"> </v>
      </c>
      <c r="BY112" s="79">
        <f>SUMIFS('Planificación 2026-1'!R:R,'Planificación 2026-1'!W:W,C112,'Planificación 2026-1'!G:G,"AF",'Planificación 2026-1'!H:H,"&gt;2")</f>
        <v>0</v>
      </c>
      <c r="BZ112" s="79">
        <f>SUMIFS('Planificación 2026-1'!R:R,'Planificación 2026-1'!W:W,C112,'Planificación 2026-1'!G:G,"EN",'Planificación 2026-1'!H:H,"&gt;2")</f>
        <v>0</v>
      </c>
      <c r="CA112" s="79">
        <f>SUMIFS('Planificación 2026-1'!R:R,'Planificación 2026-1'!W:W,C112,'Planificación 2026-1'!G:G,"IS",'Planificación 2026-1'!H:H,"&gt;2")</f>
        <v>0</v>
      </c>
      <c r="CB112" s="79">
        <f>SUMIFS('Planificación 2026-1'!R:R,'Planificación 2026-1'!W:W,C112,'Planificación 2026-1'!G:G,"PS",'Planificación 2026-1'!H:H,"&gt;2")</f>
        <v>0</v>
      </c>
      <c r="CC112" s="79">
        <f>SUMIFS('Planificación 2026-1'!R:R,'Planificación 2026-1'!W:W,C112,'Planificación 2026-1'!G:G,"IN",'Planificación 2026-1'!H:H,"&gt;2")</f>
        <v>0</v>
      </c>
      <c r="CD112" s="79">
        <f>SUMIFS('Planificación 2026-1'!R:R,'Planificación 2026-1'!W:W,C112,'Planificación 2026-1'!G:G,"CA",'Planificación 2026-1'!H:H,"&gt;2")</f>
        <v>0</v>
      </c>
      <c r="CE112" s="79">
        <f>SUMIFS('Planificación 2026-1'!R:R,'Planificación 2026-1'!W:W,C112,'Planificación 2026-1'!G:G,"DE",'Planificación 2026-1'!H:H,"&gt;2")</f>
        <v>0</v>
      </c>
      <c r="CF112" s="79">
        <f>SUMIFS('Planificación 2026-1'!R:R,'Planificación 2026-1'!W:W,C112,'Planificación 2026-1'!G:G,"OB",'Planificación 2026-1'!H:H,"&gt;2")</f>
        <v>0</v>
      </c>
      <c r="CG112" s="79">
        <f>SUMIFS('Planificación 2026-1'!R:R,'Planificación 2026-1'!W:W,C112,'Planificación 2026-1'!G:G,"MH",'Planificación 2026-1'!H:H,"&gt;2")</f>
        <v>12</v>
      </c>
      <c r="CH112" s="79">
        <f>SUMIFS('Planificación 2026-1'!R:R,'Planificación 2026-1'!W:W,C112,'Planificación 2026-1'!G:G,"IC",'Planificación 2026-1'!H:H,"&gt;2")</f>
        <v>0</v>
      </c>
      <c r="CI112" s="79">
        <f>SUMIFS('Planificación 2026-1'!R:R,'Planificación 2026-1'!W:W,C112,'Planificación 2026-1'!G:G,"AR",'Planificación 2026-1'!H:H,"&gt;2")</f>
        <v>0</v>
      </c>
      <c r="CJ112" s="79">
        <f>SUMIFS('Planificación 2026-1'!R:R,'Planificación 2026-1'!W:W,C112,'Planificación 2026-1'!G:G,"T1",'Planificación 2026-1'!H:H,"&gt;2")</f>
        <v>6</v>
      </c>
      <c r="CK112" s="79">
        <f>SUMIFS('Planificación 2026-1'!R:R,'Planificación 2026-1'!W:W,C112,'Planificación 2026-1'!G:G,"T3",'Planificación 2026-1'!H:H,"&gt;2")</f>
        <v>0</v>
      </c>
      <c r="CL112" s="79">
        <f>SUMIFS('Planificación 2026-1'!R:R,'Planificación 2026-1'!W:W,C112,'Planificación 2026-1'!G:G,"T2",'Planificación 2026-1'!H:H,"&gt;2")</f>
        <v>0</v>
      </c>
      <c r="CM112" s="79">
        <f>SUMIFS('Planificación 2026-1'!R:R,'Planificación 2026-1'!W:W,C112,'Planificación 2026-1'!G:G,"AE",'Planificación 2026-1'!H:H,"&gt;2")</f>
        <v>0</v>
      </c>
      <c r="CN112" s="79">
        <f>SUMIFS('Planificación 2026-1'!R:R,'Planificación 2026-1'!W:W,C112,'Planificación 2026-1'!G:G,"T4",'Planificación 2026-1'!H:H,"&gt;2")</f>
        <v>0</v>
      </c>
      <c r="CO112" s="79">
        <f>SUMIFS('Planificación 2026-1'!R:R,'Planificación 2026-1'!W:W,C112,'Planificación 2026-1'!G:G,"AF",'Planificación 2026-1'!H:H,"&lt;3")</f>
        <v>0</v>
      </c>
      <c r="CP112" s="79">
        <f>SUMIFS('Planificación 2026-1'!R:R,'Planificación 2026-1'!W:W,C112,'Planificación 2026-1'!G:G,"EN",'Planificación 2026-1'!H:H,"&lt;3")</f>
        <v>0</v>
      </c>
      <c r="CQ112" s="79">
        <f>SUMIFS('Planificación 2026-1'!R:R,'Planificación 2026-1'!W:W,C112,'Planificación 2026-1'!G:G,"IS",'Planificación 2026-1'!H:H,"&lt;3")</f>
        <v>0</v>
      </c>
      <c r="CR112" s="79">
        <f>SUMIFS('Planificación 2026-1'!R:R,'Planificación 2026-1'!W:W,C112,'Planificación 2026-1'!G:G,"PS",'Planificación 2026-1'!H:H,"&lt;3")</f>
        <v>0</v>
      </c>
      <c r="CS112" s="79">
        <f>SUMIFS('Planificación 2026-1'!R:R,'Planificación 2026-1'!W:W,C112,'Planificación 2026-1'!G:G,"IN",'Planificación 2026-1'!H:H,"&lt;3")</f>
        <v>0</v>
      </c>
      <c r="CT112" s="79">
        <f>SUMIFS('Planificación 2026-1'!R:R,'Planificación 2026-1'!W:W,C112,'Planificación 2026-1'!G:G,"CA",'Planificación 2026-1'!H:H,"&lt;3")</f>
        <v>0</v>
      </c>
      <c r="CU112" s="79">
        <f>SUMIFS('Planificación 2026-1'!R:R,'Planificación 2026-1'!W:W,C112,'Planificación 2026-1'!G:G,"DE",'Planificación 2026-1'!H:H,"&lt;3")</f>
        <v>0</v>
      </c>
      <c r="CV112" s="79">
        <f>SUMIFS('Planificación 2026-1'!R:R,'Planificación 2026-1'!W:W,C112,'Planificación 2026-1'!G:G,"OB",'Planificación 2026-1'!H:H,"&lt;3")</f>
        <v>0</v>
      </c>
      <c r="CW112" s="79">
        <f>SUMIFS('Planificación 2026-1'!R:R,'Planificación 2026-1'!W:W,C112,'Planificación 2026-1'!G:G,"MH",'Planificación 2026-1'!H:H,"&lt;3")</f>
        <v>0</v>
      </c>
      <c r="CX112" s="79">
        <f>SUMIFS('Planificación 2026-1'!R:R,'Planificación 2026-1'!W:W,C112,'Planificación 2026-1'!G:G,"IC",'Planificación 2026-1'!H:H,"&lt;3")</f>
        <v>0</v>
      </c>
      <c r="CY112" s="79">
        <f>SUMIFS('Planificación 2026-1'!R:R,'Planificación 2026-1'!W:W,C112,'Planificación 2026-1'!G:G,"AR",'Planificación 2026-1'!H:H,"&lt;3")</f>
        <v>0</v>
      </c>
      <c r="CZ112" s="79">
        <f>SUMIFS('Planificación 2026-1'!R:R,'Planificación 2026-1'!W:W,C112,'Planificación 2026-1'!G:G,"T1",'Planificación 2026-1'!H:H,"&lt;3")</f>
        <v>0</v>
      </c>
      <c r="DA112" s="79">
        <f>SUMIFS('Planificación 2026-1'!R:R,'Planificación 2026-1'!W:W,C112,'Planificación 2026-1'!G:G,"T3",'Planificación 2026-1'!H:H,"&lt;3")</f>
        <v>0</v>
      </c>
      <c r="DB112" s="79">
        <f>SUMIFS('Planificación 2026-1'!R:R,'Planificación 2026-1'!W:W,C112,'Planificación 2026-1'!G:G,"T2",'Planificación 2026-1'!H:H,"&lt;3")</f>
        <v>0</v>
      </c>
      <c r="DC112" s="79">
        <f>SUMIFS('Planificación 2026-1'!R:R,'Planificación 2026-1'!W:W,C112,'Planificación 2026-1'!G:G,"AE",'Planificación 2026-1'!H:H,"&lt;3")</f>
        <v>0</v>
      </c>
      <c r="DD112" s="79">
        <f>SUMIFS('Planificación 2026-1'!R:R,'Planificación 2026-1'!W:W,C112,'Planificación 2026-1'!G:G,"T4",'Planificación 2026-1'!H:H,"&lt;3")</f>
        <v>0</v>
      </c>
      <c r="DE112" s="78" t="str">
        <f t="shared" si="18"/>
        <v/>
      </c>
      <c r="DF112" s="30">
        <f>IF(C112="","",SUMIFS('Planificación 2026-1'!R:R,'Planificación 2026-1'!W:W,C112,'Planificación 2026-1'!E:E,"PRINCIPAL",'Planificación 2026-1'!X:X,"VIRTUAL"))</f>
        <v>0</v>
      </c>
      <c r="DG112" s="30">
        <f>IF(C112="","",SUMIFS('Planificación 2026-1'!R:R,'Planificación 2026-1'!W:W,C112,'Planificación 2026-1'!E:E,"PRINCIPAL",'Planificación 2026-1'!X:X,"PRESENCIAL"))</f>
        <v>0</v>
      </c>
      <c r="DH112" s="30">
        <f>IF(C112="","",SUMIFS('Planificación 2026-1'!R:R,'Planificación 2026-1'!W:W,C112,'Planificación 2026-1'!E:E,"PRINCIPAL",'Planificación 2026-1'!X:X,"HIBRIDO PRESENCIAL"))</f>
        <v>0</v>
      </c>
      <c r="DI112" s="78" t="str">
        <f t="shared" si="19"/>
        <v/>
      </c>
      <c r="DJ112" s="78">
        <f>IF(C112="","",SUMIFS('Planificación 2026-1'!R:R,'Planificación 2026-1'!W:W,C112,'Planificación 2026-1'!E:E,"FILIAL",'Planificación 2026-1'!X:X,"VIRTUAL"))</f>
        <v>0</v>
      </c>
      <c r="DK112" s="80">
        <f>IF(C112="","",SUMIFS('Planificación 2026-1'!R:R,'Planificación 2026-1'!W:W,C112,'Planificación 2026-1'!E:E,"FILIAL",'Planificación 2026-1'!X:X,"PRESENCIAL"))</f>
        <v>0</v>
      </c>
      <c r="DL112" s="42">
        <f>IF(C112="","",SUMIFS('Planificación 2026-1'!R:R,'Planificación 2026-1'!W:W,C112,'Planificación 2026-1'!E:E,"FILIAL",'Planificación 2026-1'!X:X,"HIBRIDO PRESENCIAL"))</f>
        <v>0</v>
      </c>
      <c r="DM112" s="81" t="str">
        <f t="shared" si="20"/>
        <v/>
      </c>
      <c r="DN112" s="78">
        <f>IF(C112="","",SUMIFS('Planificación 2026-1'!R:R,'Planificación 2026-1'!W:W,C112,'Planificación 2026-1'!E:E,"SUNAMPE",'Planificación 2026-1'!X:X,"VIRTUAL"))</f>
        <v>0</v>
      </c>
      <c r="DO112" s="42">
        <f>IF(C112="","",SUMIFS('Planificación 2026-1'!R:R,'Planificación 2026-1'!W:W,C112,'Planificación 2026-1'!E:E,"SUNAMPE",'Planificación 2026-1'!X:X,"PRESENCIAL"))</f>
        <v>0</v>
      </c>
      <c r="DP112" s="81" t="str">
        <f t="shared" si="21"/>
        <v/>
      </c>
      <c r="DQ112" s="78">
        <f>IF(C112="","",SUMIFS('Planificación 2026-1'!R:R,'Planificación 2026-1'!W:W,C112,'Planificación 2026-1'!E:E,"HUAURA",'Planificación 2026-1'!X:X,"VIRTUAL"))</f>
        <v>0</v>
      </c>
      <c r="DR112" s="42">
        <f>IF(C112="","",SUMIFS('Planificación 2026-1'!R:R,'Planificación 2026-1'!W:W,C112,'Planificación 2026-1'!E:E,"HUAURA",'Planificación 2026-1'!X:X,"PRESENCIAL"))</f>
        <v>0</v>
      </c>
      <c r="DS112" s="48">
        <f>SUMIFS('Planificación 2026-1'!R:R,'Planificación 2026-1'!W:W,C112,'Planificación 2026-1'!E:E,"PRINCIPAL",'Planificación 2026-1'!X:X,"VIRTUAL",'Planificación 2026-1'!H:H,"&gt;2")</f>
        <v>0</v>
      </c>
      <c r="DT112" s="48">
        <f>SUMIFS('Planificación 2026-1'!R:R,'Planificación 2026-1'!W:W,C112,'Planificación 2026-1'!E:E,"PRINCIPAL",'Planificación 2026-1'!X:X,"&lt;&gt;VIRTUAL",'Planificación 2026-1'!H:H,"&gt;2")</f>
        <v>0</v>
      </c>
      <c r="DU112" s="48">
        <f>SUMIFS('Planificación 2026-1'!R:R,'Planificación 2026-1'!W:W,C112,'Planificación 2026-1'!E:E,"SUNAMPE",'Planificación 2026-1'!X:X,"VIRTUAL",'Planificación 2026-1'!H:H,"&gt;2")</f>
        <v>0</v>
      </c>
      <c r="DV112" s="48">
        <f>SUMIFS('Planificación 2026-1'!R:R,'Planificación 2026-1'!W:W,C112,'Planificación 2026-1'!E:E,"SUNAMPE",'Planificación 2026-1'!X:X,"&lt;&gt;VIRTUAL",'Planificación 2026-1'!H:H,"&gt;2")</f>
        <v>0</v>
      </c>
      <c r="DW112" s="48">
        <f>SUMIFS('Planificación 2026-1'!R:R,'Planificación 2026-1'!W:W,C112,'Planificación 2026-1'!E:E,"FILIAL",'Planificación 2026-1'!X:X,"VIRTUAL",'Planificación 2026-1'!H:H,"&gt;2")</f>
        <v>0</v>
      </c>
      <c r="DX112" s="48">
        <f>SUMIFS('Planificación 2026-1'!R:R,'Planificación 2026-1'!W:W,C112,'Planificación 2026-1'!E:E,"FILIAL",'Planificación 2026-1'!X:X,"&lt;&gt;VIRTUAL",'Planificación 2026-1'!H:H,"&gt;2")</f>
        <v>0</v>
      </c>
      <c r="DY112" s="48">
        <f>SUMIFS('Planificación 2026-1'!R:R,'Planificación 2026-1'!W:W,C112,'Planificación 2026-1'!E:E,"PORUMA",'Planificación 2026-1'!X:X,"VIRTUAL",'Planificación 2026-1'!H:H,"&gt;2")</f>
        <v>0</v>
      </c>
      <c r="DZ112" s="48">
        <f>SUMIFS('Planificación 2026-1'!R:R,'Planificación 2026-1'!W:W,C112,'Planificación 2026-1'!E:E,"PORUMA",'Planificación 2026-1'!X:X,"&lt;&gt;VIRTUAL",'Planificación 2026-1'!H:H,"&gt;2")</f>
        <v>18</v>
      </c>
      <c r="EA112" s="48">
        <f>SUMIFS('Planificación 2026-1'!R:R,'Planificación 2026-1'!W:W,C112,'Planificación 2026-1'!E:E,"HUAURA",'Planificación 2026-1'!X:X,"VIRTUAL",'Planificación 2026-1'!H:H,"&gt;2")</f>
        <v>0</v>
      </c>
      <c r="EB112" s="48">
        <f>SUMIFS('Planificación 2026-1'!R:R,'Planificación 2026-1'!W:W,C112,'Planificación 2026-1'!E:E,"HUAURA",'Planificación 2026-1'!X:X,"&lt;&gt;VIRTUAL",'Planificación 2026-1'!H:H,"&gt;2")</f>
        <v>0</v>
      </c>
      <c r="EC112" s="48">
        <f>SUMIFS('Planificación 2026-1'!R:R,'Planificación 2026-1'!W:W,C112,'Planificación 2026-1'!E:E,"PRINCIPAL",'Planificación 2026-1'!X:X,"VIRTUAL",'Planificación 2026-1'!H:H,"&lt;3")</f>
        <v>0</v>
      </c>
      <c r="ED112" s="48">
        <f>SUMIFS('Planificación 2026-1'!R:R,'Planificación 2026-1'!W:W,C112,'Planificación 2026-1'!E:E,"PRINCIPAL",'Planificación 2026-1'!X:X,"&lt;&gt;VIRTUAL",'Planificación 2026-1'!H:H,"&lt;3")</f>
        <v>0</v>
      </c>
      <c r="EE112" s="48">
        <f>SUMIFS('Planificación 2026-1'!R:R,'Planificación 2026-1'!W:W,C112,'Planificación 2026-1'!E:E,"SUNAMPE",'Planificación 2026-1'!X:X,"VIRTUAL",'Planificación 2026-1'!H:H,"&lt;3")</f>
        <v>0</v>
      </c>
      <c r="EF112" s="48">
        <f>SUMIFS('Planificación 2026-1'!R:R,'Planificación 2026-1'!W:W,C112,'Planificación 2026-1'!E:E,"SUNAMPE",'Planificación 2026-1'!X:X,"&lt;&gt;VIRTUAL",'Planificación 2026-1'!H:H,"&lt;3")</f>
        <v>0</v>
      </c>
      <c r="EG112" s="48">
        <f>SUMIFS('Planificación 2026-1'!R:R,'Planificación 2026-1'!W:W,C112,'Planificación 2026-1'!E:E,"FILIAL",'Planificación 2026-1'!X:X,"VIRTUAL",'Planificación 2026-1'!H:H,"&lt;3")</f>
        <v>0</v>
      </c>
      <c r="EH112" s="48">
        <f>SUMIFS('Planificación 2026-1'!R:R,'Planificación 2026-1'!W:W,C112,'Planificación 2026-1'!E:E,"FILIAL",'Planificación 2026-1'!X:X,"&lt;&gt;VIRTUAL",'Planificación 2026-1'!H:H,"&lt;3")</f>
        <v>0</v>
      </c>
      <c r="EI112" s="48">
        <f>SUMIFS('Planificación 2026-1'!R:R,'Planificación 2026-1'!W:W,C112,'Planificación 2026-1'!E:E,"PORUMA",'Planificación 2026-1'!X:X,"VIRTUAL",'Planificación 2026-1'!H:H,"&lt;3")</f>
        <v>0</v>
      </c>
      <c r="EJ112" s="48">
        <f>SUMIFS('Planificación 2026-1'!R:R,'Planificación 2026-1'!W:W,C112,'Planificación 2026-1'!E:E,"PORUMA",'Planificación 2026-1'!X:X,"&lt;&gt;VIRTUAL",'Planificación 2026-1'!H:H,"&lt;3")</f>
        <v>0</v>
      </c>
      <c r="EK112" s="48">
        <f>SUMIFS('Planificación 2026-1'!R:R,'Planificación 2026-1'!W:W,C112,'Planificación 2026-1'!E:E,"HUAURA",'Planificación 2026-1'!X:X,"VIRTUAL",'Planificación 2026-1'!H:H,"&lt;3")</f>
        <v>0</v>
      </c>
      <c r="EL112" s="48">
        <f>SUMIFS('Planificación 2026-1'!R:R,'Planificación 2026-1'!W:W,C112,'Planificación 2026-1'!E:E,"HUAURA",'Planificación 2026-1'!X:X,"&lt;&gt;VIRTUAL",'Planificación 2026-1'!H:H,"&lt;3")</f>
        <v>0</v>
      </c>
      <c r="EM112" s="48">
        <f t="shared" si="22"/>
        <v>0</v>
      </c>
      <c r="EN112" s="48">
        <f t="shared" si="23"/>
        <v>0</v>
      </c>
      <c r="EO112" s="48">
        <f t="shared" si="24"/>
        <v>18</v>
      </c>
      <c r="EP112" s="48">
        <f t="shared" si="25"/>
        <v>0</v>
      </c>
      <c r="EQ112" s="48">
        <f t="shared" si="26"/>
        <v>0</v>
      </c>
      <c r="ER112" s="48"/>
      <c r="ES112" s="48">
        <f t="shared" si="27"/>
        <v>0</v>
      </c>
      <c r="ET112" s="48">
        <f t="shared" si="28"/>
        <v>0</v>
      </c>
      <c r="EU112" s="48" t="b">
        <f t="shared" si="29"/>
        <v>0</v>
      </c>
      <c r="EV112" s="48" t="str">
        <f t="shared" si="30"/>
        <v/>
      </c>
      <c r="EW112" s="48" t="str">
        <f t="shared" si="31"/>
        <v>PRESENCIAL</v>
      </c>
    </row>
    <row r="113" spans="1:153" x14ac:dyDescent="0.3">
      <c r="A113" s="53"/>
      <c r="B113" s="383">
        <v>110</v>
      </c>
      <c r="C113" s="107" t="s">
        <v>124</v>
      </c>
      <c r="D113" s="82">
        <f>SUMIF('Planificación 2026-1'!W:W,C113,'Planificación 2026-1'!R:R)</f>
        <v>8</v>
      </c>
      <c r="E113" s="384" t="s">
        <v>319</v>
      </c>
      <c r="F113" s="107" t="s">
        <v>430</v>
      </c>
      <c r="G113" s="390" t="s">
        <v>302</v>
      </c>
      <c r="H113" s="107" t="s">
        <v>435</v>
      </c>
      <c r="I113" s="77" t="str">
        <f>IF(SUM(COUNTIFS('Planificación 2026-1'!E:E,"PRINCIPAL",'Planificación 2026-1'!W:W,C113,'Planificación 2026-1'!G:G,"AF"))&gt;0,"P01"," ")</f>
        <v xml:space="preserve"> </v>
      </c>
      <c r="J113" s="78" t="str">
        <f>IF(SUM(COUNTIFS('Planificación 2026-1'!E:E,"PRINCIPAL",'Planificación 2026-1'!W:W,C113,'Planificación 2026-1'!G:G,"EN"))&gt;0,"P02"," ")</f>
        <v xml:space="preserve"> </v>
      </c>
      <c r="K113" s="78" t="str">
        <f>IF(SUM(COUNTIFS('Planificación 2026-1'!E:E,"PRINCIPAL",'Planificación 2026-1'!W:W,C113,'Planificación 2026-1'!G:G,"IS"))&gt;0,"P03"," ")</f>
        <v xml:space="preserve"> </v>
      </c>
      <c r="L113" s="78" t="str">
        <f>IF(SUM(COUNTIFS('Planificación 2026-1'!E:E,"PRINCIPAL",'Planificación 2026-1'!W:W,C113,'Planificación 2026-1'!G:G,"PS"))&gt;0,"P04"," ")</f>
        <v xml:space="preserve"> </v>
      </c>
      <c r="M113" s="78"/>
      <c r="N113" s="78" t="str">
        <f>IF(SUM(COUNTIFS('Planificación 2026-1'!E:E,"PRINCIPAL",'Planificación 2026-1'!W:W,C113,'Planificación 2026-1'!G:G,"IN"))&gt;0,"P06"," ")</f>
        <v xml:space="preserve"> </v>
      </c>
      <c r="O113" s="78" t="str">
        <f>IF(SUM(COUNTIFS('Planificación 2026-1'!E:E,"PRINCIPAL",'Planificación 2026-1'!W:W,C113,'Planificación 2026-1'!G:G,"CA"))&gt;0,"P07"," ")</f>
        <v xml:space="preserve"> </v>
      </c>
      <c r="P113" s="78" t="str">
        <f>IF(SUM(COUNTIFS('Planificación 2026-1'!E:E,"PRINCIPAL",'Planificación 2026-1'!W:W,C113,'Planificación 2026-1'!G:G,"DE"))&gt;0,"P08"," ")</f>
        <v xml:space="preserve"> </v>
      </c>
      <c r="Q113" s="78" t="str">
        <f>IF(SUM(COUNTIFS('Planificación 2026-1'!E:E,"PRINCIPAL",'Planificación 2026-1'!W:W,C113,'Planificación 2026-1'!G:G,"OB"))&gt;0,"P09"," ")</f>
        <v xml:space="preserve"> </v>
      </c>
      <c r="R113" s="78" t="str">
        <f>IF(SUM(COUNTIFS('Planificación 2026-1'!E:E,"PRINCIPAL",'Planificación 2026-1'!W:W,C113,'Planificación 2026-1'!G:G,"MH"))&gt;0,"P31"," ")</f>
        <v xml:space="preserve"> </v>
      </c>
      <c r="S113" s="78" t="str">
        <f>IF(SUM(COUNTIFS('Planificación 2026-1'!E:E,"PRINCIPAL",'Planificación 2026-1'!W:W,C113,'Planificación 2026-1'!G:G,"IC"))&gt;0,"P32"," ")</f>
        <v xml:space="preserve"> </v>
      </c>
      <c r="T113" s="78" t="str">
        <f>IF(SUM(COUNTIFS('Planificación 2026-1'!E:E,"PRINCIPAL",'Planificación 2026-1'!W:W,C113,'Planificación 2026-1'!G:G,"AR"))&gt;0,"P34"," ")</f>
        <v xml:space="preserve"> </v>
      </c>
      <c r="U113" s="78" t="str">
        <f>IF(SUM(COUNTIFS('Planificación 2026-1'!E:E,"PRINCIPAL",'Planificación 2026-1'!W:W,C113,'Planificación 2026-1'!G:G,"T1"))&gt;0,"P35"," ")</f>
        <v xml:space="preserve"> </v>
      </c>
      <c r="V113" s="78" t="str">
        <f>IF(SUM(COUNTIFS('Planificación 2026-1'!E:E,"PRINCIPAL",'Planificación 2026-1'!W:W,C113,'Planificación 2026-1'!G:G,"T3"))&gt;0,"P36"," ")</f>
        <v xml:space="preserve"> </v>
      </c>
      <c r="W113" s="78" t="str">
        <f>IF(SUM(COUNTIFS('Planificación 2026-1'!E:E,"PRINCIPAL",'Planificación 2026-1'!W:W,C113,'Planificación 2026-1'!G:G,"T2"))&gt;0,"P37"," ")</f>
        <v xml:space="preserve"> </v>
      </c>
      <c r="X113" s="78" t="str">
        <f>IF(SUM(COUNTIFS('Planificación 2026-1'!E:E,"PRINCIPAL",'Planificación 2026-1'!W:W,C113,'Planificación 2026-1'!G:G,"AE"))&gt;0,"P38"," ")</f>
        <v xml:space="preserve"> </v>
      </c>
      <c r="Y113" s="78" t="str">
        <f>IF(SUM(COUNTIFS('Planificación 2026-1'!E:E,"PRINCIPAL",'Planificación 2026-1'!W:W,C113,'Planificación 2026-1'!G:G,"T4"))&gt;0,"P55"," ")</f>
        <v xml:space="preserve"> </v>
      </c>
      <c r="Z113" s="78" t="str">
        <f>IF(SUM(COUNTIFS('Planificación 2026-1'!E:E,"FILIAL",'Planificación 2026-1'!W:W,C113,'Planificación 2026-1'!G:G,"AF"))&gt;0," P01"," ")</f>
        <v xml:space="preserve"> </v>
      </c>
      <c r="AA113" s="78" t="str">
        <f>IF(SUM(COUNTIFS('Planificación 2026-1'!E:E,"FILIAL",'Planificación 2026-1'!W:W,C113,'Planificación 2026-1'!G:G,"EN"))&gt;0,"P02"," ")</f>
        <v xml:space="preserve"> </v>
      </c>
      <c r="AB113" s="78" t="str">
        <f>IF(SUM(COUNTIFS('Planificación 2026-1'!E:E,"FILIAL",'Planificación 2026-1'!W:W,C113,'Planificación 2026-1'!G:G,"IS"))&gt;0,"P03"," ")</f>
        <v xml:space="preserve"> </v>
      </c>
      <c r="AC113" s="78" t="str">
        <f>IF(SUM(COUNTIFS('Planificación 2026-1'!E:E,"FILIAL",'Planificación 2026-1'!W:W,C113,'Planificación 2026-1'!G:G,"PS"))&gt;0,"P04"," ")</f>
        <v xml:space="preserve"> </v>
      </c>
      <c r="AD113" s="78"/>
      <c r="AE113" s="78" t="str">
        <f>IF(SUM(COUNTIFS('Planificación 2026-1'!E:E,"FILIAL",'Planificación 2026-1'!W:W,C113,'Planificación 2026-1'!G:G,"IN"))&gt;0,"P06"," ")</f>
        <v xml:space="preserve"> </v>
      </c>
      <c r="AF113" s="78" t="str">
        <f>IF(SUM(COUNTIFS('Planificación 2026-1'!E:E,"FILIAL",'Planificación 2026-1'!W:W,C113,'Planificación 2026-1'!G:G,"CA"))&gt;0,"P07"," ")</f>
        <v xml:space="preserve"> </v>
      </c>
      <c r="AG113" s="78" t="str">
        <f>IF(SUM(COUNTIFS('Planificación 2026-1'!E:E,"FILIAL",'Planificación 2026-1'!W:W,C113,'Planificación 2026-1'!G:G,"DE"))&gt;0,"P08"," ")</f>
        <v xml:space="preserve"> </v>
      </c>
      <c r="AH113" s="78" t="str">
        <f>IF(SUM(COUNTIFS('Planificación 2026-1'!E:E,"FILIAL",'Planificación 2026-1'!W:W,C113,'Planificación 2026-1'!G:G,"OB"))&gt;0,"P09"," ")</f>
        <v xml:space="preserve"> </v>
      </c>
      <c r="AI113" s="78" t="str">
        <f>IF(SUM(COUNTIFS('Planificación 2026-1'!E:E,"FILIAL",'Planificación 2026-1'!W:W,C113,'Planificación 2026-1'!G:G,"MH"))&gt;0,"P31"," ")</f>
        <v xml:space="preserve"> </v>
      </c>
      <c r="AJ113" s="78" t="str">
        <f>IF(SUM(COUNTIFS('Planificación 2026-1'!E:E,"FILIAL",'Planificación 2026-1'!W:W,C113,'Planificación 2026-1'!G:G,"IC"))&gt;0,"P32"," ")</f>
        <v xml:space="preserve"> </v>
      </c>
      <c r="AK113" s="78" t="str">
        <f>IF(SUM(COUNTIFS('Planificación 2026-1'!E:E,"FILIAL",'Planificación 2026-1'!W:W,C113,'Planificación 2026-1'!G:G,"AR"))&gt;0,"P34"," ")</f>
        <v xml:space="preserve"> </v>
      </c>
      <c r="AL113" s="78" t="str">
        <f>IF(SUM(COUNTIFS('Planificación 2026-1'!E:E,"FILIAL",'Planificación 2026-1'!W:W,C113,'Planificación 2026-1'!G:G,"T1"))&gt;0,"P35"," ")</f>
        <v xml:space="preserve"> </v>
      </c>
      <c r="AM113" s="78" t="str">
        <f>IF(SUM(COUNTIFS('Planificación 2026-1'!E:E,"FILIAL",'Planificación 2026-1'!W:W,C113,'Planificación 2026-1'!G:G,"T3"))&gt;0,"P36"," ")</f>
        <v xml:space="preserve"> </v>
      </c>
      <c r="AN113" s="78" t="str">
        <f>IF(SUM(COUNTIFS('Planificación 2026-1'!E:E,"FILIAL",'Planificación 2026-1'!W:W,C113,'Planificación 2026-1'!G:G,"T2"))&gt;0,"P37"," ")</f>
        <v xml:space="preserve"> </v>
      </c>
      <c r="AO113" s="78" t="str">
        <f>IF(SUM(COUNTIFS('Planificación 2026-1'!E:E,"FILIAL",'Planificación 2026-1'!W:W,C113,'Planificación 2026-1'!G:G,"AE"))&gt;0,"P38"," ")</f>
        <v xml:space="preserve"> </v>
      </c>
      <c r="AP113" s="78" t="str">
        <f>IF(SUM(COUNTIFS('Planificación 2026-1'!E:E,"FILIAL",'Planificación 2026-1'!W:W,C113,'Planificación 2026-1'!G:G,"T4"))&gt;0,"P55"," ")</f>
        <v xml:space="preserve"> </v>
      </c>
      <c r="AQ113" s="78" t="str">
        <f>IF(SUM(COUNTIFS('Planificación 2026-1'!E:E,"SUNAMPE",'Planificación 2026-1'!W:W,C113,'Planificación 2026-1'!G:G,"AF"))&gt;0," P01"," ")</f>
        <v xml:space="preserve"> </v>
      </c>
      <c r="AR113" s="78" t="str">
        <f>IF(SUM(COUNTIFS('Planificación 2026-1'!E:E,"SUNAMPE",'Planificación 2026-1'!W:W,C113,'Planificación 2026-1'!G:G,"EN"))&gt;0,"P02"," ")</f>
        <v xml:space="preserve"> </v>
      </c>
      <c r="AS113" s="78" t="str">
        <f>IF(SUM(COUNTIFS('Planificación 2026-1'!E:E,"SUNAMPE",'Planificación 2026-1'!W:W,C113,'Planificación 2026-1'!G:G,"IS"))&gt;0,"P03"," ")</f>
        <v xml:space="preserve"> </v>
      </c>
      <c r="AT113" s="78" t="str">
        <f>IF(SUM(COUNTIFS('Planificación 2026-1'!E:E,"SUNAMPE",'Planificación 2026-1'!W:W,C113,'Planificación 2026-1'!G:G,"PS"))&gt;0,"P04"," ")</f>
        <v xml:space="preserve"> </v>
      </c>
      <c r="AU113" s="78"/>
      <c r="AV113" s="78" t="str">
        <f>IF(SUM(COUNTIFS('Planificación 2026-1'!E:E,"SUNAMPE",'Planificación 2026-1'!W:W,C113,'Planificación 2026-1'!G:G,"IN"))&gt;0,"P06"," ")</f>
        <v xml:space="preserve"> </v>
      </c>
      <c r="AW113" s="78" t="str">
        <f>IF(SUM(COUNTIFS('Planificación 2026-1'!E:E,"SUNAMPE",'Planificación 2026-1'!W:W,C113,'Planificación 2026-1'!G:G,"CA"))&gt;0,"P07"," ")</f>
        <v xml:space="preserve"> </v>
      </c>
      <c r="AX113" s="78" t="str">
        <f>IF(SUM(COUNTIFS('Planificación 2026-1'!E:E,"SUNAMPE",'Planificación 2026-1'!W:W,C113,'Planificación 2026-1'!G:G,"DE"))&gt;0,"P08"," ")</f>
        <v xml:space="preserve"> </v>
      </c>
      <c r="AY113" s="78" t="str">
        <f>IF(SUM(COUNTIFS('Planificación 2026-1'!E:E,"SUNAMPE",'Planificación 2026-1'!W:W,C113,'Planificación 2026-1'!G:G,"OB"))&gt;0,"P09"," ")</f>
        <v xml:space="preserve"> </v>
      </c>
      <c r="AZ113" s="78" t="str">
        <f>IF(SUM(COUNTIFS('Planificación 2026-1'!E:E,"SUNAMPE",'Planificación 2026-1'!W:W,C113,'Planificación 2026-1'!G:G,"MH"))&gt;0,"P31"," ")</f>
        <v>P31</v>
      </c>
      <c r="BA113" s="78" t="str">
        <f>IF(SUM(COUNTIFS('Planificación 2026-1'!E:E,"SUNAMPE",'Planificación 2026-1'!W:W,C113,'Planificación 2026-1'!G:G,"IC"))&gt;0,"P32"," ")</f>
        <v xml:space="preserve"> </v>
      </c>
      <c r="BB113" s="78" t="str">
        <f>IF(SUM(COUNTIFS('Planificación 2026-1'!E:E,"SUNAMPE",'Planificación 2026-1'!W:W,C113,'Planificación 2026-1'!G:G,"AR"))&gt;0,"P34"," ")</f>
        <v xml:space="preserve"> </v>
      </c>
      <c r="BC113" s="78" t="str">
        <f>IF(SUM(COUNTIFS('Planificación 2026-1'!E:E,"SUNAMPE",'Planificación 2026-1'!W:W,C113,'Planificación 2026-1'!G:G,"T1"))&gt;0,"P35"," ")</f>
        <v xml:space="preserve"> </v>
      </c>
      <c r="BD113" s="78" t="str">
        <f>IF(SUM(COUNTIFS('Planificación 2026-1'!E:E,"SUNAMPE",'Planificación 2026-1'!W:W,C113,'Planificación 2026-1'!G:G,"T3"))&gt;0,"P36"," ")</f>
        <v xml:space="preserve"> </v>
      </c>
      <c r="BE113" s="78" t="str">
        <f>IF(SUM(COUNTIFS('Planificación 2026-1'!E:E,"SUNAMPE",'Planificación 2026-1'!W:W,C113,'Planificación 2026-1'!G:G,"T2"))&gt;0,"P37"," ")</f>
        <v xml:space="preserve"> </v>
      </c>
      <c r="BF113" s="78" t="str">
        <f>IF(SUM(COUNTIFS('Planificación 2026-1'!E:E,"SUNAMPE",'Planificación 2026-1'!W:W,C113,'Planificación 2026-1'!G:G,"AE"))&gt;0,"P38"," ")</f>
        <v xml:space="preserve"> </v>
      </c>
      <c r="BG113" s="78" t="str">
        <f>IF(SUM(COUNTIFS('Planificación 2026-1'!E:E,"SUNAMPE",'Planificación 2026-1'!W:W,C113,'Planificación 2026-1'!G:G,"T4"))&gt;0,"P55"," ")</f>
        <v xml:space="preserve"> </v>
      </c>
      <c r="BH113" s="78" t="str">
        <f>IF(SUM(COUNTIFS('Planificación 2026-1'!E:E,"HUAURA",'Planificación 2026-1'!W:W,C113,'Planificación 2026-1'!G:G,"AF"))&gt;0," P01"," ")</f>
        <v xml:space="preserve"> </v>
      </c>
      <c r="BI113" s="78" t="str">
        <f>IF(SUM(COUNTIFS('Planificación 2026-1'!E:E,"HUAURA",'Planificación 2026-1'!W:W,C113,'Planificación 2026-1'!G:G,"EN"))&gt;0,"P02"," ")</f>
        <v xml:space="preserve"> </v>
      </c>
      <c r="BJ113" s="78" t="str">
        <f>IF(SUM(COUNTIFS('Planificación 2026-1'!E:E,"HUAURA",'Planificación 2026-1'!W:W,C113,'Planificación 2026-1'!G:G,"IS"))&gt;0,"P03"," ")</f>
        <v xml:space="preserve"> </v>
      </c>
      <c r="BK113" s="78" t="str">
        <f>IF(SUM(COUNTIFS('Planificación 2026-1'!E:E,"HUAURA",'Planificación 2026-1'!W:W,C113,'Planificación 2026-1'!G:G,"PS"))&gt;0,"P04"," ")</f>
        <v xml:space="preserve"> </v>
      </c>
      <c r="BL113" s="78"/>
      <c r="BM113" s="78" t="str">
        <f>IF(SUM(COUNTIFS('Planificación 2026-1'!E:E,"HUAURA",'Planificación 2026-1'!W:W,C113,'Planificación 2026-1'!G:G,"IN"))&gt;0,"P06"," ")</f>
        <v xml:space="preserve"> </v>
      </c>
      <c r="BN113" s="78" t="str">
        <f>IF(SUM(COUNTIFS('Planificación 2026-1'!E:E,"HUAURA",'Planificación 2026-1'!W:W,C113,'Planificación 2026-1'!G:G,"CA"))&gt;0,"P07"," ")</f>
        <v xml:space="preserve"> </v>
      </c>
      <c r="BO113" s="78" t="str">
        <f>IF(SUM(COUNTIFS('Planificación 2026-1'!E:E,"HUAURA",'Planificación 2026-1'!W:W,C113,'Planificación 2026-1'!G:G,"DE"))&gt;0,"P08"," ")</f>
        <v xml:space="preserve"> </v>
      </c>
      <c r="BP113" s="78" t="str">
        <f>IF(SUM(COUNTIFS('Planificación 2026-1'!E:E,"HUAURA",'Planificación 2026-1'!W:W,C113,'Planificación 2026-1'!G:G,"OB"))&gt;0,"P09"," ")</f>
        <v xml:space="preserve"> </v>
      </c>
      <c r="BQ113" s="78" t="str">
        <f>IF(SUM(COUNTIFS('Planificación 2026-1'!E:E,"HUAURA",'Planificación 2026-1'!W:W,C113,'Planificación 2026-1'!G:G,"MH"))&gt;0,"P31"," ")</f>
        <v xml:space="preserve"> </v>
      </c>
      <c r="BR113" s="78" t="str">
        <f>IF(SUM(COUNTIFS('Planificación 2026-1'!E:E,"HUAURA",'Planificación 2026-1'!W:W,C113,'Planificación 2026-1'!G:G,"IC"))&gt;0,"P32"," ")</f>
        <v xml:space="preserve"> </v>
      </c>
      <c r="BS113" s="78" t="str">
        <f>IF(SUM(COUNTIFS('Planificación 2026-1'!E:E,"HUAURA",'Planificación 2026-1'!W:W,C113,'Planificación 2026-1'!G:G,"AR"))&gt;0,"P34"," ")</f>
        <v xml:space="preserve"> </v>
      </c>
      <c r="BT113" s="78" t="str">
        <f>IF(SUM(COUNTIFS('Planificación 2026-1'!E:E,"HUAURA",'Planificación 2026-1'!W:W,C113,'Planificación 2026-1'!G:G,"T1"))&gt;0,"P35"," ")</f>
        <v xml:space="preserve"> </v>
      </c>
      <c r="BU113" s="78" t="str">
        <f>IF(SUM(COUNTIFS('Planificación 2026-1'!E:E,"HUAURA",'Planificación 2026-1'!W:W,C113,'Planificación 2026-1'!G:G,"T3"))&gt;0,"P36"," ")</f>
        <v xml:space="preserve"> </v>
      </c>
      <c r="BV113" s="78" t="str">
        <f>IF(SUM(COUNTIFS('Planificación 2026-1'!E:E,"HUAURA",'Planificación 2026-1'!W:W,C113,'Planificación 2026-1'!G:G,"T2"))&gt;0,"P37"," ")</f>
        <v xml:space="preserve"> </v>
      </c>
      <c r="BW113" s="78" t="str">
        <f>IF(SUM(COUNTIFS('Planificación 2026-1'!E:E,"HUAURA",'Planificación 2026-1'!W:W,C113,'Planificación 2026-1'!G:G,"AE"))&gt;0,"P38"," ")</f>
        <v xml:space="preserve"> </v>
      </c>
      <c r="BX113" s="78" t="str">
        <f>IF(SUM(COUNTIFS('Planificación 2026-1'!E:E,"HUAURA",'Planificación 2026-1'!W:W,C113,'Planificación 2026-1'!G:G,"T4"))&gt;0,"P55"," ")</f>
        <v xml:space="preserve"> </v>
      </c>
      <c r="BY113" s="79">
        <f>SUMIFS('Planificación 2026-1'!R:R,'Planificación 2026-1'!W:W,C113,'Planificación 2026-1'!G:G,"AF",'Planificación 2026-1'!H:H,"&gt;2")</f>
        <v>0</v>
      </c>
      <c r="BZ113" s="79">
        <f>SUMIFS('Planificación 2026-1'!R:R,'Planificación 2026-1'!W:W,C113,'Planificación 2026-1'!G:G,"EN",'Planificación 2026-1'!H:H,"&gt;2")</f>
        <v>0</v>
      </c>
      <c r="CA113" s="79">
        <f>SUMIFS('Planificación 2026-1'!R:R,'Planificación 2026-1'!W:W,C113,'Planificación 2026-1'!G:G,"IS",'Planificación 2026-1'!H:H,"&gt;2")</f>
        <v>0</v>
      </c>
      <c r="CB113" s="79">
        <f>SUMIFS('Planificación 2026-1'!R:R,'Planificación 2026-1'!W:W,C113,'Planificación 2026-1'!G:G,"PS",'Planificación 2026-1'!H:H,"&gt;2")</f>
        <v>0</v>
      </c>
      <c r="CC113" s="79">
        <f>SUMIFS('Planificación 2026-1'!R:R,'Planificación 2026-1'!W:W,C113,'Planificación 2026-1'!G:G,"IN",'Planificación 2026-1'!H:H,"&gt;2")</f>
        <v>0</v>
      </c>
      <c r="CD113" s="79">
        <f>SUMIFS('Planificación 2026-1'!R:R,'Planificación 2026-1'!W:W,C113,'Planificación 2026-1'!G:G,"CA",'Planificación 2026-1'!H:H,"&gt;2")</f>
        <v>0</v>
      </c>
      <c r="CE113" s="79">
        <f>SUMIFS('Planificación 2026-1'!R:R,'Planificación 2026-1'!W:W,C113,'Planificación 2026-1'!G:G,"DE",'Planificación 2026-1'!H:H,"&gt;2")</f>
        <v>0</v>
      </c>
      <c r="CF113" s="79">
        <f>SUMIFS('Planificación 2026-1'!R:R,'Planificación 2026-1'!W:W,C113,'Planificación 2026-1'!G:G,"OB",'Planificación 2026-1'!H:H,"&gt;2")</f>
        <v>0</v>
      </c>
      <c r="CG113" s="79">
        <f>SUMIFS('Planificación 2026-1'!R:R,'Planificación 2026-1'!W:W,C113,'Planificación 2026-1'!G:G,"MH",'Planificación 2026-1'!H:H,"&gt;2")</f>
        <v>8</v>
      </c>
      <c r="CH113" s="79">
        <f>SUMIFS('Planificación 2026-1'!R:R,'Planificación 2026-1'!W:W,C113,'Planificación 2026-1'!G:G,"IC",'Planificación 2026-1'!H:H,"&gt;2")</f>
        <v>0</v>
      </c>
      <c r="CI113" s="79">
        <f>SUMIFS('Planificación 2026-1'!R:R,'Planificación 2026-1'!W:W,C113,'Planificación 2026-1'!G:G,"AR",'Planificación 2026-1'!H:H,"&gt;2")</f>
        <v>0</v>
      </c>
      <c r="CJ113" s="79">
        <f>SUMIFS('Planificación 2026-1'!R:R,'Planificación 2026-1'!W:W,C113,'Planificación 2026-1'!G:G,"T1",'Planificación 2026-1'!H:H,"&gt;2")</f>
        <v>0</v>
      </c>
      <c r="CK113" s="79">
        <f>SUMIFS('Planificación 2026-1'!R:R,'Planificación 2026-1'!W:W,C113,'Planificación 2026-1'!G:G,"T3",'Planificación 2026-1'!H:H,"&gt;2")</f>
        <v>0</v>
      </c>
      <c r="CL113" s="79">
        <f>SUMIFS('Planificación 2026-1'!R:R,'Planificación 2026-1'!W:W,C113,'Planificación 2026-1'!G:G,"T2",'Planificación 2026-1'!H:H,"&gt;2")</f>
        <v>0</v>
      </c>
      <c r="CM113" s="79">
        <f>SUMIFS('Planificación 2026-1'!R:R,'Planificación 2026-1'!W:W,C113,'Planificación 2026-1'!G:G,"AE",'Planificación 2026-1'!H:H,"&gt;2")</f>
        <v>0</v>
      </c>
      <c r="CN113" s="79">
        <f>SUMIFS('Planificación 2026-1'!R:R,'Planificación 2026-1'!W:W,C113,'Planificación 2026-1'!G:G,"T4",'Planificación 2026-1'!H:H,"&gt;2")</f>
        <v>0</v>
      </c>
      <c r="CO113" s="79">
        <f>SUMIFS('Planificación 2026-1'!R:R,'Planificación 2026-1'!W:W,C113,'Planificación 2026-1'!G:G,"AF",'Planificación 2026-1'!H:H,"&lt;3")</f>
        <v>0</v>
      </c>
      <c r="CP113" s="79">
        <f>SUMIFS('Planificación 2026-1'!R:R,'Planificación 2026-1'!W:W,C113,'Planificación 2026-1'!G:G,"EN",'Planificación 2026-1'!H:H,"&lt;3")</f>
        <v>0</v>
      </c>
      <c r="CQ113" s="79">
        <f>SUMIFS('Planificación 2026-1'!R:R,'Planificación 2026-1'!W:W,C113,'Planificación 2026-1'!G:G,"IS",'Planificación 2026-1'!H:H,"&lt;3")</f>
        <v>0</v>
      </c>
      <c r="CR113" s="79">
        <f>SUMIFS('Planificación 2026-1'!R:R,'Planificación 2026-1'!W:W,C113,'Planificación 2026-1'!G:G,"PS",'Planificación 2026-1'!H:H,"&lt;3")</f>
        <v>0</v>
      </c>
      <c r="CS113" s="79">
        <f>SUMIFS('Planificación 2026-1'!R:R,'Planificación 2026-1'!W:W,C113,'Planificación 2026-1'!G:G,"IN",'Planificación 2026-1'!H:H,"&lt;3")</f>
        <v>0</v>
      </c>
      <c r="CT113" s="79">
        <f>SUMIFS('Planificación 2026-1'!R:R,'Planificación 2026-1'!W:W,C113,'Planificación 2026-1'!G:G,"CA",'Planificación 2026-1'!H:H,"&lt;3")</f>
        <v>0</v>
      </c>
      <c r="CU113" s="79">
        <f>SUMIFS('Planificación 2026-1'!R:R,'Planificación 2026-1'!W:W,C113,'Planificación 2026-1'!G:G,"DE",'Planificación 2026-1'!H:H,"&lt;3")</f>
        <v>0</v>
      </c>
      <c r="CV113" s="79">
        <f>SUMIFS('Planificación 2026-1'!R:R,'Planificación 2026-1'!W:W,C113,'Planificación 2026-1'!G:G,"OB",'Planificación 2026-1'!H:H,"&lt;3")</f>
        <v>0</v>
      </c>
      <c r="CW113" s="79">
        <f>SUMIFS('Planificación 2026-1'!R:R,'Planificación 2026-1'!W:W,C113,'Planificación 2026-1'!G:G,"MH",'Planificación 2026-1'!H:H,"&lt;3")</f>
        <v>0</v>
      </c>
      <c r="CX113" s="79">
        <f>SUMIFS('Planificación 2026-1'!R:R,'Planificación 2026-1'!W:W,C113,'Planificación 2026-1'!G:G,"IC",'Planificación 2026-1'!H:H,"&lt;3")</f>
        <v>0</v>
      </c>
      <c r="CY113" s="79">
        <f>SUMIFS('Planificación 2026-1'!R:R,'Planificación 2026-1'!W:W,C113,'Planificación 2026-1'!G:G,"AR",'Planificación 2026-1'!H:H,"&lt;3")</f>
        <v>0</v>
      </c>
      <c r="CZ113" s="79">
        <f>SUMIFS('Planificación 2026-1'!R:R,'Planificación 2026-1'!W:W,C113,'Planificación 2026-1'!G:G,"T1",'Planificación 2026-1'!H:H,"&lt;3")</f>
        <v>0</v>
      </c>
      <c r="DA113" s="79">
        <f>SUMIFS('Planificación 2026-1'!R:R,'Planificación 2026-1'!W:W,C113,'Planificación 2026-1'!G:G,"T3",'Planificación 2026-1'!H:H,"&lt;3")</f>
        <v>0</v>
      </c>
      <c r="DB113" s="79">
        <f>SUMIFS('Planificación 2026-1'!R:R,'Planificación 2026-1'!W:W,C113,'Planificación 2026-1'!G:G,"T2",'Planificación 2026-1'!H:H,"&lt;3")</f>
        <v>0</v>
      </c>
      <c r="DC113" s="79">
        <f>SUMIFS('Planificación 2026-1'!R:R,'Planificación 2026-1'!W:W,C113,'Planificación 2026-1'!G:G,"AE",'Planificación 2026-1'!H:H,"&lt;3")</f>
        <v>0</v>
      </c>
      <c r="DD113" s="79">
        <f>SUMIFS('Planificación 2026-1'!R:R,'Planificación 2026-1'!W:W,C113,'Planificación 2026-1'!G:G,"T4",'Planificación 2026-1'!H:H,"&lt;3")</f>
        <v>0</v>
      </c>
      <c r="DE113" s="78" t="str">
        <f t="shared" si="18"/>
        <v/>
      </c>
      <c r="DF113" s="30">
        <f>IF(C113="","",SUMIFS('Planificación 2026-1'!R:R,'Planificación 2026-1'!W:W,C113,'Planificación 2026-1'!E:E,"PRINCIPAL",'Planificación 2026-1'!X:X,"VIRTUAL"))</f>
        <v>0</v>
      </c>
      <c r="DG113" s="30">
        <f>IF(C113="","",SUMIFS('Planificación 2026-1'!R:R,'Planificación 2026-1'!W:W,C113,'Planificación 2026-1'!E:E,"PRINCIPAL",'Planificación 2026-1'!X:X,"PRESENCIAL"))</f>
        <v>0</v>
      </c>
      <c r="DH113" s="30">
        <f>IF(C113="","",SUMIFS('Planificación 2026-1'!R:R,'Planificación 2026-1'!W:W,C113,'Planificación 2026-1'!E:E,"PRINCIPAL",'Planificación 2026-1'!X:X,"HIBRIDO PRESENCIAL"))</f>
        <v>0</v>
      </c>
      <c r="DI113" s="78" t="str">
        <f t="shared" si="19"/>
        <v/>
      </c>
      <c r="DJ113" s="78">
        <f>IF(C113="","",SUMIFS('Planificación 2026-1'!R:R,'Planificación 2026-1'!W:W,C113,'Planificación 2026-1'!E:E,"FILIAL",'Planificación 2026-1'!X:X,"VIRTUAL"))</f>
        <v>0</v>
      </c>
      <c r="DK113" s="80">
        <f>IF(C113="","",SUMIFS('Planificación 2026-1'!R:R,'Planificación 2026-1'!W:W,C113,'Planificación 2026-1'!E:E,"FILIAL",'Planificación 2026-1'!X:X,"PRESENCIAL"))</f>
        <v>0</v>
      </c>
      <c r="DL113" s="42">
        <f>IF(C113="","",SUMIFS('Planificación 2026-1'!R:R,'Planificación 2026-1'!W:W,C113,'Planificación 2026-1'!E:E,"FILIAL",'Planificación 2026-1'!X:X,"HIBRIDO PRESENCIAL"))</f>
        <v>0</v>
      </c>
      <c r="DM113" s="81" t="str">
        <f t="shared" si="20"/>
        <v>P31</v>
      </c>
      <c r="DN113" s="78">
        <f>IF(C113="","",SUMIFS('Planificación 2026-1'!R:R,'Planificación 2026-1'!W:W,C113,'Planificación 2026-1'!E:E,"SUNAMPE",'Planificación 2026-1'!X:X,"VIRTUAL"))</f>
        <v>4</v>
      </c>
      <c r="DO113" s="42">
        <f>IF(C113="","",SUMIFS('Planificación 2026-1'!R:R,'Planificación 2026-1'!W:W,C113,'Planificación 2026-1'!E:E,"SUNAMPE",'Planificación 2026-1'!X:X,"PRESENCIAL"))</f>
        <v>0</v>
      </c>
      <c r="DP113" s="81" t="str">
        <f t="shared" si="21"/>
        <v/>
      </c>
      <c r="DQ113" s="78">
        <f>IF(C113="","",SUMIFS('Planificación 2026-1'!R:R,'Planificación 2026-1'!W:W,C113,'Planificación 2026-1'!E:E,"HUAURA",'Planificación 2026-1'!X:X,"VIRTUAL"))</f>
        <v>0</v>
      </c>
      <c r="DR113" s="42">
        <f>IF(C113="","",SUMIFS('Planificación 2026-1'!R:R,'Planificación 2026-1'!W:W,C113,'Planificación 2026-1'!E:E,"HUAURA",'Planificación 2026-1'!X:X,"PRESENCIAL"))</f>
        <v>0</v>
      </c>
      <c r="DS113" s="48">
        <f>SUMIFS('Planificación 2026-1'!R:R,'Planificación 2026-1'!W:W,C113,'Planificación 2026-1'!E:E,"PRINCIPAL",'Planificación 2026-1'!X:X,"VIRTUAL",'Planificación 2026-1'!H:H,"&gt;2")</f>
        <v>0</v>
      </c>
      <c r="DT113" s="48">
        <f>SUMIFS('Planificación 2026-1'!R:R,'Planificación 2026-1'!W:W,C113,'Planificación 2026-1'!E:E,"PRINCIPAL",'Planificación 2026-1'!X:X,"&lt;&gt;VIRTUAL",'Planificación 2026-1'!H:H,"&gt;2")</f>
        <v>0</v>
      </c>
      <c r="DU113" s="48">
        <f>SUMIFS('Planificación 2026-1'!R:R,'Planificación 2026-1'!W:W,C113,'Planificación 2026-1'!E:E,"SUNAMPE",'Planificación 2026-1'!X:X,"VIRTUAL",'Planificación 2026-1'!H:H,"&gt;2")</f>
        <v>4</v>
      </c>
      <c r="DV113" s="48">
        <f>SUMIFS('Planificación 2026-1'!R:R,'Planificación 2026-1'!W:W,C113,'Planificación 2026-1'!E:E,"SUNAMPE",'Planificación 2026-1'!X:X,"&lt;&gt;VIRTUAL",'Planificación 2026-1'!H:H,"&gt;2")</f>
        <v>0</v>
      </c>
      <c r="DW113" s="48">
        <f>SUMIFS('Planificación 2026-1'!R:R,'Planificación 2026-1'!W:W,C113,'Planificación 2026-1'!E:E,"FILIAL",'Planificación 2026-1'!X:X,"VIRTUAL",'Planificación 2026-1'!H:H,"&gt;2")</f>
        <v>0</v>
      </c>
      <c r="DX113" s="48">
        <f>SUMIFS('Planificación 2026-1'!R:R,'Planificación 2026-1'!W:W,C113,'Planificación 2026-1'!E:E,"FILIAL",'Planificación 2026-1'!X:X,"&lt;&gt;VIRTUAL",'Planificación 2026-1'!H:H,"&gt;2")</f>
        <v>0</v>
      </c>
      <c r="DY113" s="48">
        <f>SUMIFS('Planificación 2026-1'!R:R,'Planificación 2026-1'!W:W,C113,'Planificación 2026-1'!E:E,"PORUMA",'Planificación 2026-1'!X:X,"VIRTUAL",'Planificación 2026-1'!H:H,"&gt;2")</f>
        <v>4</v>
      </c>
      <c r="DZ113" s="48">
        <f>SUMIFS('Planificación 2026-1'!R:R,'Planificación 2026-1'!W:W,C113,'Planificación 2026-1'!E:E,"PORUMA",'Planificación 2026-1'!X:X,"&lt;&gt;VIRTUAL",'Planificación 2026-1'!H:H,"&gt;2")</f>
        <v>0</v>
      </c>
      <c r="EA113" s="48">
        <f>SUMIFS('Planificación 2026-1'!R:R,'Planificación 2026-1'!W:W,C113,'Planificación 2026-1'!E:E,"HUAURA",'Planificación 2026-1'!X:X,"VIRTUAL",'Planificación 2026-1'!H:H,"&gt;2")</f>
        <v>0</v>
      </c>
      <c r="EB113" s="48">
        <f>SUMIFS('Planificación 2026-1'!R:R,'Planificación 2026-1'!W:W,C113,'Planificación 2026-1'!E:E,"HUAURA",'Planificación 2026-1'!X:X,"&lt;&gt;VIRTUAL",'Planificación 2026-1'!H:H,"&gt;2")</f>
        <v>0</v>
      </c>
      <c r="EC113" s="48">
        <f>SUMIFS('Planificación 2026-1'!R:R,'Planificación 2026-1'!W:W,C113,'Planificación 2026-1'!E:E,"PRINCIPAL",'Planificación 2026-1'!X:X,"VIRTUAL",'Planificación 2026-1'!H:H,"&lt;3")</f>
        <v>0</v>
      </c>
      <c r="ED113" s="48">
        <f>SUMIFS('Planificación 2026-1'!R:R,'Planificación 2026-1'!W:W,C113,'Planificación 2026-1'!E:E,"PRINCIPAL",'Planificación 2026-1'!X:X,"&lt;&gt;VIRTUAL",'Planificación 2026-1'!H:H,"&lt;3")</f>
        <v>0</v>
      </c>
      <c r="EE113" s="48">
        <f>SUMIFS('Planificación 2026-1'!R:R,'Planificación 2026-1'!W:W,C113,'Planificación 2026-1'!E:E,"SUNAMPE",'Planificación 2026-1'!X:X,"VIRTUAL",'Planificación 2026-1'!H:H,"&lt;3")</f>
        <v>0</v>
      </c>
      <c r="EF113" s="48">
        <f>SUMIFS('Planificación 2026-1'!R:R,'Planificación 2026-1'!W:W,C113,'Planificación 2026-1'!E:E,"SUNAMPE",'Planificación 2026-1'!X:X,"&lt;&gt;VIRTUAL",'Planificación 2026-1'!H:H,"&lt;3")</f>
        <v>0</v>
      </c>
      <c r="EG113" s="48">
        <f>SUMIFS('Planificación 2026-1'!R:R,'Planificación 2026-1'!W:W,C113,'Planificación 2026-1'!E:E,"FILIAL",'Planificación 2026-1'!X:X,"VIRTUAL",'Planificación 2026-1'!H:H,"&lt;3")</f>
        <v>0</v>
      </c>
      <c r="EH113" s="48">
        <f>SUMIFS('Planificación 2026-1'!R:R,'Planificación 2026-1'!W:W,C113,'Planificación 2026-1'!E:E,"FILIAL",'Planificación 2026-1'!X:X,"&lt;&gt;VIRTUAL",'Planificación 2026-1'!H:H,"&lt;3")</f>
        <v>0</v>
      </c>
      <c r="EI113" s="48">
        <f>SUMIFS('Planificación 2026-1'!R:R,'Planificación 2026-1'!W:W,C113,'Planificación 2026-1'!E:E,"PORUMA",'Planificación 2026-1'!X:X,"VIRTUAL",'Planificación 2026-1'!H:H,"&lt;3")</f>
        <v>0</v>
      </c>
      <c r="EJ113" s="48">
        <f>SUMIFS('Planificación 2026-1'!R:R,'Planificación 2026-1'!W:W,C113,'Planificación 2026-1'!E:E,"PORUMA",'Planificación 2026-1'!X:X,"&lt;&gt;VIRTUAL",'Planificación 2026-1'!H:H,"&lt;3")</f>
        <v>0</v>
      </c>
      <c r="EK113" s="48">
        <f>SUMIFS('Planificación 2026-1'!R:R,'Planificación 2026-1'!W:W,C113,'Planificación 2026-1'!E:E,"HUAURA",'Planificación 2026-1'!X:X,"VIRTUAL",'Planificación 2026-1'!H:H,"&lt;3")</f>
        <v>0</v>
      </c>
      <c r="EL113" s="48">
        <f>SUMIFS('Planificación 2026-1'!R:R,'Planificación 2026-1'!W:W,C113,'Planificación 2026-1'!E:E,"HUAURA",'Planificación 2026-1'!X:X,"&lt;&gt;VIRTUAL",'Planificación 2026-1'!H:H,"&lt;3")</f>
        <v>0</v>
      </c>
      <c r="EM113" s="48">
        <f t="shared" si="22"/>
        <v>0</v>
      </c>
      <c r="EN113" s="48">
        <f t="shared" si="23"/>
        <v>0</v>
      </c>
      <c r="EO113" s="48">
        <f t="shared" si="24"/>
        <v>4</v>
      </c>
      <c r="EP113" s="48">
        <f t="shared" si="25"/>
        <v>0</v>
      </c>
      <c r="EQ113" s="48">
        <f t="shared" si="26"/>
        <v>4</v>
      </c>
      <c r="ER113" s="48"/>
      <c r="ES113" s="48">
        <f t="shared" si="27"/>
        <v>4</v>
      </c>
      <c r="ET113" s="48">
        <f t="shared" si="28"/>
        <v>0</v>
      </c>
      <c r="EU113" s="48" t="b">
        <f t="shared" si="29"/>
        <v>0</v>
      </c>
      <c r="EV113" s="48" t="str">
        <f t="shared" si="30"/>
        <v/>
      </c>
      <c r="EW113" s="48" t="str">
        <f t="shared" si="31"/>
        <v>VIRTUAL</v>
      </c>
    </row>
    <row r="114" spans="1:153" x14ac:dyDescent="0.3">
      <c r="A114" s="53"/>
      <c r="B114" s="383">
        <v>111</v>
      </c>
      <c r="C114" s="107" t="s">
        <v>125</v>
      </c>
      <c r="D114" s="82">
        <f>SUMIF('Planificación 2026-1'!W:W,C114,'Planificación 2026-1'!R:R)</f>
        <v>17</v>
      </c>
      <c r="E114" s="384" t="s">
        <v>319</v>
      </c>
      <c r="F114" s="107" t="s">
        <v>430</v>
      </c>
      <c r="G114" s="107" t="s">
        <v>276</v>
      </c>
      <c r="H114" s="389" t="s">
        <v>446</v>
      </c>
      <c r="I114" s="77" t="str">
        <f>IF(SUM(COUNTIFS('Planificación 2026-1'!E:E,"PRINCIPAL",'Planificación 2026-1'!W:W,C114,'Planificación 2026-1'!G:G,"AF"))&gt;0,"P01"," ")</f>
        <v xml:space="preserve"> </v>
      </c>
      <c r="J114" s="78" t="str">
        <f>IF(SUM(COUNTIFS('Planificación 2026-1'!E:E,"PRINCIPAL",'Planificación 2026-1'!W:W,C114,'Planificación 2026-1'!G:G,"EN"))&gt;0,"P02"," ")</f>
        <v xml:space="preserve"> </v>
      </c>
      <c r="K114" s="78" t="str">
        <f>IF(SUM(COUNTIFS('Planificación 2026-1'!E:E,"PRINCIPAL",'Planificación 2026-1'!W:W,C114,'Planificación 2026-1'!G:G,"IS"))&gt;0,"P03"," ")</f>
        <v xml:space="preserve"> </v>
      </c>
      <c r="L114" s="78" t="str">
        <f>IF(SUM(COUNTIFS('Planificación 2026-1'!E:E,"PRINCIPAL",'Planificación 2026-1'!W:W,C114,'Planificación 2026-1'!G:G,"PS"))&gt;0,"P04"," ")</f>
        <v xml:space="preserve"> </v>
      </c>
      <c r="M114" s="78"/>
      <c r="N114" s="78" t="str">
        <f>IF(SUM(COUNTIFS('Planificación 2026-1'!E:E,"PRINCIPAL",'Planificación 2026-1'!W:W,C114,'Planificación 2026-1'!G:G,"IN"))&gt;0,"P06"," ")</f>
        <v xml:space="preserve"> </v>
      </c>
      <c r="O114" s="78" t="str">
        <f>IF(SUM(COUNTIFS('Planificación 2026-1'!E:E,"PRINCIPAL",'Planificación 2026-1'!W:W,C114,'Planificación 2026-1'!G:G,"CA"))&gt;0,"P07"," ")</f>
        <v xml:space="preserve"> </v>
      </c>
      <c r="P114" s="78" t="str">
        <f>IF(SUM(COUNTIFS('Planificación 2026-1'!E:E,"PRINCIPAL",'Planificación 2026-1'!W:W,C114,'Planificación 2026-1'!G:G,"DE"))&gt;0,"P08"," ")</f>
        <v xml:space="preserve"> </v>
      </c>
      <c r="Q114" s="78" t="str">
        <f>IF(SUM(COUNTIFS('Planificación 2026-1'!E:E,"PRINCIPAL",'Planificación 2026-1'!W:W,C114,'Planificación 2026-1'!G:G,"OB"))&gt;0,"P09"," ")</f>
        <v xml:space="preserve"> </v>
      </c>
      <c r="R114" s="78" t="str">
        <f>IF(SUM(COUNTIFS('Planificación 2026-1'!E:E,"PRINCIPAL",'Planificación 2026-1'!W:W,C114,'Planificación 2026-1'!G:G,"MH"))&gt;0,"P31"," ")</f>
        <v xml:space="preserve"> </v>
      </c>
      <c r="S114" s="78" t="str">
        <f>IF(SUM(COUNTIFS('Planificación 2026-1'!E:E,"PRINCIPAL",'Planificación 2026-1'!W:W,C114,'Planificación 2026-1'!G:G,"IC"))&gt;0,"P32"," ")</f>
        <v xml:space="preserve"> </v>
      </c>
      <c r="T114" s="78" t="str">
        <f>IF(SUM(COUNTIFS('Planificación 2026-1'!E:E,"PRINCIPAL",'Planificación 2026-1'!W:W,C114,'Planificación 2026-1'!G:G,"AR"))&gt;0,"P34"," ")</f>
        <v xml:space="preserve"> </v>
      </c>
      <c r="U114" s="78" t="str">
        <f>IF(SUM(COUNTIFS('Planificación 2026-1'!E:E,"PRINCIPAL",'Planificación 2026-1'!W:W,C114,'Planificación 2026-1'!G:G,"T1"))&gt;0,"P35"," ")</f>
        <v xml:space="preserve"> </v>
      </c>
      <c r="V114" s="78" t="str">
        <f>IF(SUM(COUNTIFS('Planificación 2026-1'!E:E,"PRINCIPAL",'Planificación 2026-1'!W:W,C114,'Planificación 2026-1'!G:G,"T3"))&gt;0,"P36"," ")</f>
        <v xml:space="preserve"> </v>
      </c>
      <c r="W114" s="78" t="str">
        <f>IF(SUM(COUNTIFS('Planificación 2026-1'!E:E,"PRINCIPAL",'Planificación 2026-1'!W:W,C114,'Planificación 2026-1'!G:G,"T2"))&gt;0,"P37"," ")</f>
        <v xml:space="preserve"> </v>
      </c>
      <c r="X114" s="78" t="str">
        <f>IF(SUM(COUNTIFS('Planificación 2026-1'!E:E,"PRINCIPAL",'Planificación 2026-1'!W:W,C114,'Planificación 2026-1'!G:G,"AE"))&gt;0,"P38"," ")</f>
        <v xml:space="preserve"> </v>
      </c>
      <c r="Y114" s="78" t="str">
        <f>IF(SUM(COUNTIFS('Planificación 2026-1'!E:E,"PRINCIPAL",'Planificación 2026-1'!W:W,C114,'Planificación 2026-1'!G:G,"T4"))&gt;0,"P55"," ")</f>
        <v xml:space="preserve"> </v>
      </c>
      <c r="Z114" s="78" t="str">
        <f>IF(SUM(COUNTIFS('Planificación 2026-1'!E:E,"FILIAL",'Planificación 2026-1'!W:W,C114,'Planificación 2026-1'!G:G,"AF"))&gt;0," P01"," ")</f>
        <v xml:space="preserve"> </v>
      </c>
      <c r="AA114" s="78" t="str">
        <f>IF(SUM(COUNTIFS('Planificación 2026-1'!E:E,"FILIAL",'Planificación 2026-1'!W:W,C114,'Planificación 2026-1'!G:G,"EN"))&gt;0,"P02"," ")</f>
        <v>P02</v>
      </c>
      <c r="AB114" s="78" t="str">
        <f>IF(SUM(COUNTIFS('Planificación 2026-1'!E:E,"FILIAL",'Planificación 2026-1'!W:W,C114,'Planificación 2026-1'!G:G,"IS"))&gt;0,"P03"," ")</f>
        <v xml:space="preserve"> </v>
      </c>
      <c r="AC114" s="78" t="str">
        <f>IF(SUM(COUNTIFS('Planificación 2026-1'!E:E,"FILIAL",'Planificación 2026-1'!W:W,C114,'Planificación 2026-1'!G:G,"PS"))&gt;0,"P04"," ")</f>
        <v>P04</v>
      </c>
      <c r="AD114" s="78"/>
      <c r="AE114" s="78" t="str">
        <f>IF(SUM(COUNTIFS('Planificación 2026-1'!E:E,"FILIAL",'Planificación 2026-1'!W:W,C114,'Planificación 2026-1'!G:G,"IN"))&gt;0,"P06"," ")</f>
        <v xml:space="preserve"> </v>
      </c>
      <c r="AF114" s="78" t="str">
        <f>IF(SUM(COUNTIFS('Planificación 2026-1'!E:E,"FILIAL",'Planificación 2026-1'!W:W,C114,'Planificación 2026-1'!G:G,"CA"))&gt;0,"P07"," ")</f>
        <v xml:space="preserve"> </v>
      </c>
      <c r="AG114" s="78" t="str">
        <f>IF(SUM(COUNTIFS('Planificación 2026-1'!E:E,"FILIAL",'Planificación 2026-1'!W:W,C114,'Planificación 2026-1'!G:G,"DE"))&gt;0,"P08"," ")</f>
        <v xml:space="preserve"> </v>
      </c>
      <c r="AH114" s="78" t="str">
        <f>IF(SUM(COUNTIFS('Planificación 2026-1'!E:E,"FILIAL",'Planificación 2026-1'!W:W,C114,'Planificación 2026-1'!G:G,"OB"))&gt;0,"P09"," ")</f>
        <v xml:space="preserve"> </v>
      </c>
      <c r="AI114" s="78" t="str">
        <f>IF(SUM(COUNTIFS('Planificación 2026-1'!E:E,"FILIAL",'Planificación 2026-1'!W:W,C114,'Planificación 2026-1'!G:G,"MH"))&gt;0,"P31"," ")</f>
        <v xml:space="preserve"> </v>
      </c>
      <c r="AJ114" s="78" t="str">
        <f>IF(SUM(COUNTIFS('Planificación 2026-1'!E:E,"FILIAL",'Planificación 2026-1'!W:W,C114,'Planificación 2026-1'!G:G,"IC"))&gt;0,"P32"," ")</f>
        <v xml:space="preserve"> </v>
      </c>
      <c r="AK114" s="78" t="str">
        <f>IF(SUM(COUNTIFS('Planificación 2026-1'!E:E,"FILIAL",'Planificación 2026-1'!W:W,C114,'Planificación 2026-1'!G:G,"AR"))&gt;0,"P34"," ")</f>
        <v xml:space="preserve"> </v>
      </c>
      <c r="AL114" s="78" t="str">
        <f>IF(SUM(COUNTIFS('Planificación 2026-1'!E:E,"FILIAL",'Planificación 2026-1'!W:W,C114,'Planificación 2026-1'!G:G,"T1"))&gt;0,"P35"," ")</f>
        <v xml:space="preserve"> </v>
      </c>
      <c r="AM114" s="78" t="str">
        <f>IF(SUM(COUNTIFS('Planificación 2026-1'!E:E,"FILIAL",'Planificación 2026-1'!W:W,C114,'Planificación 2026-1'!G:G,"T3"))&gt;0,"P36"," ")</f>
        <v xml:space="preserve"> </v>
      </c>
      <c r="AN114" s="78" t="str">
        <f>IF(SUM(COUNTIFS('Planificación 2026-1'!E:E,"FILIAL",'Planificación 2026-1'!W:W,C114,'Planificación 2026-1'!G:G,"T2"))&gt;0,"P37"," ")</f>
        <v xml:space="preserve"> </v>
      </c>
      <c r="AO114" s="78" t="str">
        <f>IF(SUM(COUNTIFS('Planificación 2026-1'!E:E,"FILIAL",'Planificación 2026-1'!W:W,C114,'Planificación 2026-1'!G:G,"AE"))&gt;0,"P38"," ")</f>
        <v xml:space="preserve"> </v>
      </c>
      <c r="AP114" s="78" t="str">
        <f>IF(SUM(COUNTIFS('Planificación 2026-1'!E:E,"FILIAL",'Planificación 2026-1'!W:W,C114,'Planificación 2026-1'!G:G,"T4"))&gt;0,"P55"," ")</f>
        <v xml:space="preserve"> </v>
      </c>
      <c r="AQ114" s="78" t="str">
        <f>IF(SUM(COUNTIFS('Planificación 2026-1'!E:E,"SUNAMPE",'Planificación 2026-1'!W:W,C114,'Planificación 2026-1'!G:G,"AF"))&gt;0," P01"," ")</f>
        <v xml:space="preserve"> </v>
      </c>
      <c r="AR114" s="78" t="str">
        <f>IF(SUM(COUNTIFS('Planificación 2026-1'!E:E,"SUNAMPE",'Planificación 2026-1'!W:W,C114,'Planificación 2026-1'!G:G,"EN"))&gt;0,"P02"," ")</f>
        <v xml:space="preserve"> </v>
      </c>
      <c r="AS114" s="78" t="str">
        <f>IF(SUM(COUNTIFS('Planificación 2026-1'!E:E,"SUNAMPE",'Planificación 2026-1'!W:W,C114,'Planificación 2026-1'!G:G,"IS"))&gt;0,"P03"," ")</f>
        <v xml:space="preserve"> </v>
      </c>
      <c r="AT114" s="78" t="str">
        <f>IF(SUM(COUNTIFS('Planificación 2026-1'!E:E,"SUNAMPE",'Planificación 2026-1'!W:W,C114,'Planificación 2026-1'!G:G,"PS"))&gt;0,"P04"," ")</f>
        <v xml:space="preserve"> </v>
      </c>
      <c r="AU114" s="78"/>
      <c r="AV114" s="78" t="str">
        <f>IF(SUM(COUNTIFS('Planificación 2026-1'!E:E,"SUNAMPE",'Planificación 2026-1'!W:W,C114,'Planificación 2026-1'!G:G,"IN"))&gt;0,"P06"," ")</f>
        <v xml:space="preserve"> </v>
      </c>
      <c r="AW114" s="78" t="str">
        <f>IF(SUM(COUNTIFS('Planificación 2026-1'!E:E,"SUNAMPE",'Planificación 2026-1'!W:W,C114,'Planificación 2026-1'!G:G,"CA"))&gt;0,"P07"," ")</f>
        <v xml:space="preserve"> </v>
      </c>
      <c r="AX114" s="78" t="str">
        <f>IF(SUM(COUNTIFS('Planificación 2026-1'!E:E,"SUNAMPE",'Planificación 2026-1'!W:W,C114,'Planificación 2026-1'!G:G,"DE"))&gt;0,"P08"," ")</f>
        <v xml:space="preserve"> </v>
      </c>
      <c r="AY114" s="78" t="str">
        <f>IF(SUM(COUNTIFS('Planificación 2026-1'!E:E,"SUNAMPE",'Planificación 2026-1'!W:W,C114,'Planificación 2026-1'!G:G,"OB"))&gt;0,"P09"," ")</f>
        <v xml:space="preserve"> </v>
      </c>
      <c r="AZ114" s="78" t="str">
        <f>IF(SUM(COUNTIFS('Planificación 2026-1'!E:E,"SUNAMPE",'Planificación 2026-1'!W:W,C114,'Planificación 2026-1'!G:G,"MH"))&gt;0,"P31"," ")</f>
        <v xml:space="preserve"> </v>
      </c>
      <c r="BA114" s="78" t="str">
        <f>IF(SUM(COUNTIFS('Planificación 2026-1'!E:E,"SUNAMPE",'Planificación 2026-1'!W:W,C114,'Planificación 2026-1'!G:G,"IC"))&gt;0,"P32"," ")</f>
        <v xml:space="preserve"> </v>
      </c>
      <c r="BB114" s="78" t="str">
        <f>IF(SUM(COUNTIFS('Planificación 2026-1'!E:E,"SUNAMPE",'Planificación 2026-1'!W:W,C114,'Planificación 2026-1'!G:G,"AR"))&gt;0,"P34"," ")</f>
        <v xml:space="preserve"> </v>
      </c>
      <c r="BC114" s="78" t="str">
        <f>IF(SUM(COUNTIFS('Planificación 2026-1'!E:E,"SUNAMPE",'Planificación 2026-1'!W:W,C114,'Planificación 2026-1'!G:G,"T1"))&gt;0,"P35"," ")</f>
        <v xml:space="preserve"> </v>
      </c>
      <c r="BD114" s="78" t="str">
        <f>IF(SUM(COUNTIFS('Planificación 2026-1'!E:E,"SUNAMPE",'Planificación 2026-1'!W:W,C114,'Planificación 2026-1'!G:G,"T3"))&gt;0,"P36"," ")</f>
        <v xml:space="preserve"> </v>
      </c>
      <c r="BE114" s="78" t="str">
        <f>IF(SUM(COUNTIFS('Planificación 2026-1'!E:E,"SUNAMPE",'Planificación 2026-1'!W:W,C114,'Planificación 2026-1'!G:G,"T2"))&gt;0,"P37"," ")</f>
        <v xml:space="preserve"> </v>
      </c>
      <c r="BF114" s="78" t="str">
        <f>IF(SUM(COUNTIFS('Planificación 2026-1'!E:E,"SUNAMPE",'Planificación 2026-1'!W:W,C114,'Planificación 2026-1'!G:G,"AE"))&gt;0,"P38"," ")</f>
        <v xml:space="preserve"> </v>
      </c>
      <c r="BG114" s="78" t="str">
        <f>IF(SUM(COUNTIFS('Planificación 2026-1'!E:E,"SUNAMPE",'Planificación 2026-1'!W:W,C114,'Planificación 2026-1'!G:G,"T4"))&gt;0,"P55"," ")</f>
        <v xml:space="preserve"> </v>
      </c>
      <c r="BH114" s="78" t="str">
        <f>IF(SUM(COUNTIFS('Planificación 2026-1'!E:E,"HUAURA",'Planificación 2026-1'!W:W,C114,'Planificación 2026-1'!G:G,"AF"))&gt;0," P01"," ")</f>
        <v xml:space="preserve"> </v>
      </c>
      <c r="BI114" s="78" t="str">
        <f>IF(SUM(COUNTIFS('Planificación 2026-1'!E:E,"HUAURA",'Planificación 2026-1'!W:W,C114,'Planificación 2026-1'!G:G,"EN"))&gt;0,"P02"," ")</f>
        <v xml:space="preserve"> </v>
      </c>
      <c r="BJ114" s="78" t="str">
        <f>IF(SUM(COUNTIFS('Planificación 2026-1'!E:E,"HUAURA",'Planificación 2026-1'!W:W,C114,'Planificación 2026-1'!G:G,"IS"))&gt;0,"P03"," ")</f>
        <v xml:space="preserve"> </v>
      </c>
      <c r="BK114" s="78" t="str">
        <f>IF(SUM(COUNTIFS('Planificación 2026-1'!E:E,"HUAURA",'Planificación 2026-1'!W:W,C114,'Planificación 2026-1'!G:G,"PS"))&gt;0,"P04"," ")</f>
        <v xml:space="preserve"> </v>
      </c>
      <c r="BL114" s="78"/>
      <c r="BM114" s="78" t="str">
        <f>IF(SUM(COUNTIFS('Planificación 2026-1'!E:E,"HUAURA",'Planificación 2026-1'!W:W,C114,'Planificación 2026-1'!G:G,"IN"))&gt;0,"P06"," ")</f>
        <v xml:space="preserve"> </v>
      </c>
      <c r="BN114" s="78" t="str">
        <f>IF(SUM(COUNTIFS('Planificación 2026-1'!E:E,"HUAURA",'Planificación 2026-1'!W:W,C114,'Planificación 2026-1'!G:G,"CA"))&gt;0,"P07"," ")</f>
        <v xml:space="preserve"> </v>
      </c>
      <c r="BO114" s="78" t="str">
        <f>IF(SUM(COUNTIFS('Planificación 2026-1'!E:E,"HUAURA",'Planificación 2026-1'!W:W,C114,'Planificación 2026-1'!G:G,"DE"))&gt;0,"P08"," ")</f>
        <v xml:space="preserve"> </v>
      </c>
      <c r="BP114" s="78" t="str">
        <f>IF(SUM(COUNTIFS('Planificación 2026-1'!E:E,"HUAURA",'Planificación 2026-1'!W:W,C114,'Planificación 2026-1'!G:G,"OB"))&gt;0,"P09"," ")</f>
        <v xml:space="preserve"> </v>
      </c>
      <c r="BQ114" s="78" t="str">
        <f>IF(SUM(COUNTIFS('Planificación 2026-1'!E:E,"HUAURA",'Planificación 2026-1'!W:W,C114,'Planificación 2026-1'!G:G,"MH"))&gt;0,"P31"," ")</f>
        <v xml:space="preserve"> </v>
      </c>
      <c r="BR114" s="78" t="str">
        <f>IF(SUM(COUNTIFS('Planificación 2026-1'!E:E,"HUAURA",'Planificación 2026-1'!W:W,C114,'Planificación 2026-1'!G:G,"IC"))&gt;0,"P32"," ")</f>
        <v xml:space="preserve"> </v>
      </c>
      <c r="BS114" s="78" t="str">
        <f>IF(SUM(COUNTIFS('Planificación 2026-1'!E:E,"HUAURA",'Planificación 2026-1'!W:W,C114,'Planificación 2026-1'!G:G,"AR"))&gt;0,"P34"," ")</f>
        <v xml:space="preserve"> </v>
      </c>
      <c r="BT114" s="78" t="str">
        <f>IF(SUM(COUNTIFS('Planificación 2026-1'!E:E,"HUAURA",'Planificación 2026-1'!W:W,C114,'Planificación 2026-1'!G:G,"T1"))&gt;0,"P35"," ")</f>
        <v xml:space="preserve"> </v>
      </c>
      <c r="BU114" s="78" t="str">
        <f>IF(SUM(COUNTIFS('Planificación 2026-1'!E:E,"HUAURA",'Planificación 2026-1'!W:W,C114,'Planificación 2026-1'!G:G,"T3"))&gt;0,"P36"," ")</f>
        <v xml:space="preserve"> </v>
      </c>
      <c r="BV114" s="78" t="str">
        <f>IF(SUM(COUNTIFS('Planificación 2026-1'!E:E,"HUAURA",'Planificación 2026-1'!W:W,C114,'Planificación 2026-1'!G:G,"T2"))&gt;0,"P37"," ")</f>
        <v xml:space="preserve"> </v>
      </c>
      <c r="BW114" s="78" t="str">
        <f>IF(SUM(COUNTIFS('Planificación 2026-1'!E:E,"HUAURA",'Planificación 2026-1'!W:W,C114,'Planificación 2026-1'!G:G,"AE"))&gt;0,"P38"," ")</f>
        <v xml:space="preserve"> </v>
      </c>
      <c r="BX114" s="78" t="str">
        <f>IF(SUM(COUNTIFS('Planificación 2026-1'!E:E,"HUAURA",'Planificación 2026-1'!W:W,C114,'Planificación 2026-1'!G:G,"T4"))&gt;0,"P55"," ")</f>
        <v xml:space="preserve"> </v>
      </c>
      <c r="BY114" s="79">
        <f>SUMIFS('Planificación 2026-1'!R:R,'Planificación 2026-1'!W:W,C114,'Planificación 2026-1'!G:G,"AF",'Planificación 2026-1'!H:H,"&gt;2")</f>
        <v>0</v>
      </c>
      <c r="BZ114" s="79">
        <f>SUMIFS('Planificación 2026-1'!R:R,'Planificación 2026-1'!W:W,C114,'Planificación 2026-1'!G:G,"EN",'Planificación 2026-1'!H:H,"&gt;2")</f>
        <v>0</v>
      </c>
      <c r="CA114" s="79">
        <f>SUMIFS('Planificación 2026-1'!R:R,'Planificación 2026-1'!W:W,C114,'Planificación 2026-1'!G:G,"IS",'Planificación 2026-1'!H:H,"&gt;2")</f>
        <v>0</v>
      </c>
      <c r="CB114" s="79">
        <f>SUMIFS('Planificación 2026-1'!R:R,'Planificación 2026-1'!W:W,C114,'Planificación 2026-1'!G:G,"PS",'Planificación 2026-1'!H:H,"&gt;2")</f>
        <v>0</v>
      </c>
      <c r="CC114" s="79">
        <f>SUMIFS('Planificación 2026-1'!R:R,'Planificación 2026-1'!W:W,C114,'Planificación 2026-1'!G:G,"IN",'Planificación 2026-1'!H:H,"&gt;2")</f>
        <v>0</v>
      </c>
      <c r="CD114" s="79">
        <f>SUMIFS('Planificación 2026-1'!R:R,'Planificación 2026-1'!W:W,C114,'Planificación 2026-1'!G:G,"CA",'Planificación 2026-1'!H:H,"&gt;2")</f>
        <v>0</v>
      </c>
      <c r="CE114" s="79">
        <f>SUMIFS('Planificación 2026-1'!R:R,'Planificación 2026-1'!W:W,C114,'Planificación 2026-1'!G:G,"DE",'Planificación 2026-1'!H:H,"&gt;2")</f>
        <v>0</v>
      </c>
      <c r="CF114" s="79">
        <f>SUMIFS('Planificación 2026-1'!R:R,'Planificación 2026-1'!W:W,C114,'Planificación 2026-1'!G:G,"OB",'Planificación 2026-1'!H:H,"&gt;2")</f>
        <v>0</v>
      </c>
      <c r="CG114" s="79">
        <f>SUMIFS('Planificación 2026-1'!R:R,'Planificación 2026-1'!W:W,C114,'Planificación 2026-1'!G:G,"MH",'Planificación 2026-1'!H:H,"&gt;2")</f>
        <v>0</v>
      </c>
      <c r="CH114" s="79">
        <f>SUMIFS('Planificación 2026-1'!R:R,'Planificación 2026-1'!W:W,C114,'Planificación 2026-1'!G:G,"IC",'Planificación 2026-1'!H:H,"&gt;2")</f>
        <v>0</v>
      </c>
      <c r="CI114" s="79">
        <f>SUMIFS('Planificación 2026-1'!R:R,'Planificación 2026-1'!W:W,C114,'Planificación 2026-1'!G:G,"AR",'Planificación 2026-1'!H:H,"&gt;2")</f>
        <v>0</v>
      </c>
      <c r="CJ114" s="79">
        <f>SUMIFS('Planificación 2026-1'!R:R,'Planificación 2026-1'!W:W,C114,'Planificación 2026-1'!G:G,"T1",'Planificación 2026-1'!H:H,"&gt;2")</f>
        <v>0</v>
      </c>
      <c r="CK114" s="79">
        <f>SUMIFS('Planificación 2026-1'!R:R,'Planificación 2026-1'!W:W,C114,'Planificación 2026-1'!G:G,"T3",'Planificación 2026-1'!H:H,"&gt;2")</f>
        <v>0</v>
      </c>
      <c r="CL114" s="79">
        <f>SUMIFS('Planificación 2026-1'!R:R,'Planificación 2026-1'!W:W,C114,'Planificación 2026-1'!G:G,"T2",'Planificación 2026-1'!H:H,"&gt;2")</f>
        <v>0</v>
      </c>
      <c r="CM114" s="79">
        <f>SUMIFS('Planificación 2026-1'!R:R,'Planificación 2026-1'!W:W,C114,'Planificación 2026-1'!G:G,"AE",'Planificación 2026-1'!H:H,"&gt;2")</f>
        <v>0</v>
      </c>
      <c r="CN114" s="79">
        <f>SUMIFS('Planificación 2026-1'!R:R,'Planificación 2026-1'!W:W,C114,'Planificación 2026-1'!G:G,"T4",'Planificación 2026-1'!H:H,"&gt;2")</f>
        <v>0</v>
      </c>
      <c r="CO114" s="79">
        <f>SUMIFS('Planificación 2026-1'!R:R,'Planificación 2026-1'!W:W,C114,'Planificación 2026-1'!G:G,"AF",'Planificación 2026-1'!H:H,"&lt;3")</f>
        <v>0</v>
      </c>
      <c r="CP114" s="79">
        <f>SUMIFS('Planificación 2026-1'!R:R,'Planificación 2026-1'!W:W,C114,'Planificación 2026-1'!G:G,"EN",'Planificación 2026-1'!H:H,"&lt;3")</f>
        <v>6</v>
      </c>
      <c r="CQ114" s="79">
        <f>SUMIFS('Planificación 2026-1'!R:R,'Planificación 2026-1'!W:W,C114,'Planificación 2026-1'!G:G,"IS",'Planificación 2026-1'!H:H,"&lt;3")</f>
        <v>0</v>
      </c>
      <c r="CR114" s="79">
        <f>SUMIFS('Planificación 2026-1'!R:R,'Planificación 2026-1'!W:W,C114,'Planificación 2026-1'!G:G,"PS",'Planificación 2026-1'!H:H,"&lt;3")</f>
        <v>11</v>
      </c>
      <c r="CS114" s="79">
        <f>SUMIFS('Planificación 2026-1'!R:R,'Planificación 2026-1'!W:W,C114,'Planificación 2026-1'!G:G,"IN",'Planificación 2026-1'!H:H,"&lt;3")</f>
        <v>0</v>
      </c>
      <c r="CT114" s="79">
        <f>SUMIFS('Planificación 2026-1'!R:R,'Planificación 2026-1'!W:W,C114,'Planificación 2026-1'!G:G,"CA",'Planificación 2026-1'!H:H,"&lt;3")</f>
        <v>0</v>
      </c>
      <c r="CU114" s="79">
        <f>SUMIFS('Planificación 2026-1'!R:R,'Planificación 2026-1'!W:W,C114,'Planificación 2026-1'!G:G,"DE",'Planificación 2026-1'!H:H,"&lt;3")</f>
        <v>0</v>
      </c>
      <c r="CV114" s="79">
        <f>SUMIFS('Planificación 2026-1'!R:R,'Planificación 2026-1'!W:W,C114,'Planificación 2026-1'!G:G,"OB",'Planificación 2026-1'!H:H,"&lt;3")</f>
        <v>0</v>
      </c>
      <c r="CW114" s="79">
        <f>SUMIFS('Planificación 2026-1'!R:R,'Planificación 2026-1'!W:W,C114,'Planificación 2026-1'!G:G,"MH",'Planificación 2026-1'!H:H,"&lt;3")</f>
        <v>0</v>
      </c>
      <c r="CX114" s="79">
        <f>SUMIFS('Planificación 2026-1'!R:R,'Planificación 2026-1'!W:W,C114,'Planificación 2026-1'!G:G,"IC",'Planificación 2026-1'!H:H,"&lt;3")</f>
        <v>0</v>
      </c>
      <c r="CY114" s="79">
        <f>SUMIFS('Planificación 2026-1'!R:R,'Planificación 2026-1'!W:W,C114,'Planificación 2026-1'!G:G,"AR",'Planificación 2026-1'!H:H,"&lt;3")</f>
        <v>0</v>
      </c>
      <c r="CZ114" s="79">
        <f>SUMIFS('Planificación 2026-1'!R:R,'Planificación 2026-1'!W:W,C114,'Planificación 2026-1'!G:G,"T1",'Planificación 2026-1'!H:H,"&lt;3")</f>
        <v>0</v>
      </c>
      <c r="DA114" s="79">
        <f>SUMIFS('Planificación 2026-1'!R:R,'Planificación 2026-1'!W:W,C114,'Planificación 2026-1'!G:G,"T3",'Planificación 2026-1'!H:H,"&lt;3")</f>
        <v>0</v>
      </c>
      <c r="DB114" s="79">
        <f>SUMIFS('Planificación 2026-1'!R:R,'Planificación 2026-1'!W:W,C114,'Planificación 2026-1'!G:G,"T2",'Planificación 2026-1'!H:H,"&lt;3")</f>
        <v>0</v>
      </c>
      <c r="DC114" s="79">
        <f>SUMIFS('Planificación 2026-1'!R:R,'Planificación 2026-1'!W:W,C114,'Planificación 2026-1'!G:G,"AE",'Planificación 2026-1'!H:H,"&lt;3")</f>
        <v>0</v>
      </c>
      <c r="DD114" s="79">
        <f>SUMIFS('Planificación 2026-1'!R:R,'Planificación 2026-1'!W:W,C114,'Planificación 2026-1'!G:G,"T4",'Planificación 2026-1'!H:H,"&lt;3")</f>
        <v>0</v>
      </c>
      <c r="DE114" s="78" t="str">
        <f t="shared" si="18"/>
        <v/>
      </c>
      <c r="DF114" s="30">
        <f>IF(C114="","",SUMIFS('Planificación 2026-1'!R:R,'Planificación 2026-1'!W:W,C114,'Planificación 2026-1'!E:E,"PRINCIPAL",'Planificación 2026-1'!X:X,"VIRTUAL"))</f>
        <v>0</v>
      </c>
      <c r="DG114" s="30">
        <f>IF(C114="","",SUMIFS('Planificación 2026-1'!R:R,'Planificación 2026-1'!W:W,C114,'Planificación 2026-1'!E:E,"PRINCIPAL",'Planificación 2026-1'!X:X,"PRESENCIAL"))</f>
        <v>0</v>
      </c>
      <c r="DH114" s="30">
        <f>IF(C114="","",SUMIFS('Planificación 2026-1'!R:R,'Planificación 2026-1'!W:W,C114,'Planificación 2026-1'!E:E,"PRINCIPAL",'Planificación 2026-1'!X:X,"HIBRIDO PRESENCIAL"))</f>
        <v>0</v>
      </c>
      <c r="DI114" s="78" t="str">
        <f t="shared" si="19"/>
        <v>P02 P04</v>
      </c>
      <c r="DJ114" s="78">
        <f>IF(C114="","",SUMIFS('Planificación 2026-1'!R:R,'Planificación 2026-1'!W:W,C114,'Planificación 2026-1'!E:E,"FILIAL",'Planificación 2026-1'!X:X,"VIRTUAL"))</f>
        <v>0</v>
      </c>
      <c r="DK114" s="80">
        <f>IF(C114="","",SUMIFS('Planificación 2026-1'!R:R,'Planificación 2026-1'!W:W,C114,'Planificación 2026-1'!E:E,"FILIAL",'Planificación 2026-1'!X:X,"PRESENCIAL"))</f>
        <v>17</v>
      </c>
      <c r="DL114" s="42">
        <f>IF(C114="","",SUMIFS('Planificación 2026-1'!R:R,'Planificación 2026-1'!W:W,C114,'Planificación 2026-1'!E:E,"FILIAL",'Planificación 2026-1'!X:X,"HIBRIDO PRESENCIAL"))</f>
        <v>0</v>
      </c>
      <c r="DM114" s="81" t="str">
        <f t="shared" si="20"/>
        <v/>
      </c>
      <c r="DN114" s="78">
        <f>IF(C114="","",SUMIFS('Planificación 2026-1'!R:R,'Planificación 2026-1'!W:W,C114,'Planificación 2026-1'!E:E,"SUNAMPE",'Planificación 2026-1'!X:X,"VIRTUAL"))</f>
        <v>0</v>
      </c>
      <c r="DO114" s="42">
        <f>IF(C114="","",SUMIFS('Planificación 2026-1'!R:R,'Planificación 2026-1'!W:W,C114,'Planificación 2026-1'!E:E,"SUNAMPE",'Planificación 2026-1'!X:X,"PRESENCIAL"))</f>
        <v>0</v>
      </c>
      <c r="DP114" s="81" t="str">
        <f t="shared" si="21"/>
        <v/>
      </c>
      <c r="DQ114" s="78">
        <f>IF(C114="","",SUMIFS('Planificación 2026-1'!R:R,'Planificación 2026-1'!W:W,C114,'Planificación 2026-1'!E:E,"HUAURA",'Planificación 2026-1'!X:X,"VIRTUAL"))</f>
        <v>0</v>
      </c>
      <c r="DR114" s="42">
        <f>IF(C114="","",SUMIFS('Planificación 2026-1'!R:R,'Planificación 2026-1'!W:W,C114,'Planificación 2026-1'!E:E,"HUAURA",'Planificación 2026-1'!X:X,"PRESENCIAL"))</f>
        <v>0</v>
      </c>
      <c r="DS114" s="48">
        <f>SUMIFS('Planificación 2026-1'!R:R,'Planificación 2026-1'!W:W,C114,'Planificación 2026-1'!E:E,"PRINCIPAL",'Planificación 2026-1'!X:X,"VIRTUAL",'Planificación 2026-1'!H:H,"&gt;2")</f>
        <v>0</v>
      </c>
      <c r="DT114" s="48">
        <f>SUMIFS('Planificación 2026-1'!R:R,'Planificación 2026-1'!W:W,C114,'Planificación 2026-1'!E:E,"PRINCIPAL",'Planificación 2026-1'!X:X,"&lt;&gt;VIRTUAL",'Planificación 2026-1'!H:H,"&gt;2")</f>
        <v>0</v>
      </c>
      <c r="DU114" s="48">
        <f>SUMIFS('Planificación 2026-1'!R:R,'Planificación 2026-1'!W:W,C114,'Planificación 2026-1'!E:E,"SUNAMPE",'Planificación 2026-1'!X:X,"VIRTUAL",'Planificación 2026-1'!H:H,"&gt;2")</f>
        <v>0</v>
      </c>
      <c r="DV114" s="48">
        <f>SUMIFS('Planificación 2026-1'!R:R,'Planificación 2026-1'!W:W,C114,'Planificación 2026-1'!E:E,"SUNAMPE",'Planificación 2026-1'!X:X,"&lt;&gt;VIRTUAL",'Planificación 2026-1'!H:H,"&gt;2")</f>
        <v>0</v>
      </c>
      <c r="DW114" s="48">
        <f>SUMIFS('Planificación 2026-1'!R:R,'Planificación 2026-1'!W:W,C114,'Planificación 2026-1'!E:E,"FILIAL",'Planificación 2026-1'!X:X,"VIRTUAL",'Planificación 2026-1'!H:H,"&gt;2")</f>
        <v>0</v>
      </c>
      <c r="DX114" s="48">
        <f>SUMIFS('Planificación 2026-1'!R:R,'Planificación 2026-1'!W:W,C114,'Planificación 2026-1'!E:E,"FILIAL",'Planificación 2026-1'!X:X,"&lt;&gt;VIRTUAL",'Planificación 2026-1'!H:H,"&gt;2")</f>
        <v>0</v>
      </c>
      <c r="DY114" s="48">
        <f>SUMIFS('Planificación 2026-1'!R:R,'Planificación 2026-1'!W:W,C114,'Planificación 2026-1'!E:E,"PORUMA",'Planificación 2026-1'!X:X,"VIRTUAL",'Planificación 2026-1'!H:H,"&gt;2")</f>
        <v>0</v>
      </c>
      <c r="DZ114" s="48">
        <f>SUMIFS('Planificación 2026-1'!R:R,'Planificación 2026-1'!W:W,C114,'Planificación 2026-1'!E:E,"PORUMA",'Planificación 2026-1'!X:X,"&lt;&gt;VIRTUAL",'Planificación 2026-1'!H:H,"&gt;2")</f>
        <v>0</v>
      </c>
      <c r="EA114" s="48">
        <f>SUMIFS('Planificación 2026-1'!R:R,'Planificación 2026-1'!W:W,C114,'Planificación 2026-1'!E:E,"HUAURA",'Planificación 2026-1'!X:X,"VIRTUAL",'Planificación 2026-1'!H:H,"&gt;2")</f>
        <v>0</v>
      </c>
      <c r="EB114" s="48">
        <f>SUMIFS('Planificación 2026-1'!R:R,'Planificación 2026-1'!W:W,C114,'Planificación 2026-1'!E:E,"HUAURA",'Planificación 2026-1'!X:X,"&lt;&gt;VIRTUAL",'Planificación 2026-1'!H:H,"&gt;2")</f>
        <v>0</v>
      </c>
      <c r="EC114" s="48">
        <f>SUMIFS('Planificación 2026-1'!R:R,'Planificación 2026-1'!W:W,C114,'Planificación 2026-1'!E:E,"PRINCIPAL",'Planificación 2026-1'!X:X,"VIRTUAL",'Planificación 2026-1'!H:H,"&lt;3")</f>
        <v>0</v>
      </c>
      <c r="ED114" s="48">
        <f>SUMIFS('Planificación 2026-1'!R:R,'Planificación 2026-1'!W:W,C114,'Planificación 2026-1'!E:E,"PRINCIPAL",'Planificación 2026-1'!X:X,"&lt;&gt;VIRTUAL",'Planificación 2026-1'!H:H,"&lt;3")</f>
        <v>0</v>
      </c>
      <c r="EE114" s="48">
        <f>SUMIFS('Planificación 2026-1'!R:R,'Planificación 2026-1'!W:W,C114,'Planificación 2026-1'!E:E,"SUNAMPE",'Planificación 2026-1'!X:X,"VIRTUAL",'Planificación 2026-1'!H:H,"&lt;3")</f>
        <v>0</v>
      </c>
      <c r="EF114" s="48">
        <f>SUMIFS('Planificación 2026-1'!R:R,'Planificación 2026-1'!W:W,C114,'Planificación 2026-1'!E:E,"SUNAMPE",'Planificación 2026-1'!X:X,"&lt;&gt;VIRTUAL",'Planificación 2026-1'!H:H,"&lt;3")</f>
        <v>0</v>
      </c>
      <c r="EG114" s="48">
        <f>SUMIFS('Planificación 2026-1'!R:R,'Planificación 2026-1'!W:W,C114,'Planificación 2026-1'!E:E,"FILIAL",'Planificación 2026-1'!X:X,"VIRTUAL",'Planificación 2026-1'!H:H,"&lt;3")</f>
        <v>0</v>
      </c>
      <c r="EH114" s="48">
        <f>SUMIFS('Planificación 2026-1'!R:R,'Planificación 2026-1'!W:W,C114,'Planificación 2026-1'!E:E,"FILIAL",'Planificación 2026-1'!X:X,"&lt;&gt;VIRTUAL",'Planificación 2026-1'!H:H,"&lt;3")</f>
        <v>17</v>
      </c>
      <c r="EI114" s="48">
        <f>SUMIFS('Planificación 2026-1'!R:R,'Planificación 2026-1'!W:W,C114,'Planificación 2026-1'!E:E,"PORUMA",'Planificación 2026-1'!X:X,"VIRTUAL",'Planificación 2026-1'!H:H,"&lt;3")</f>
        <v>0</v>
      </c>
      <c r="EJ114" s="48">
        <f>SUMIFS('Planificación 2026-1'!R:R,'Planificación 2026-1'!W:W,C114,'Planificación 2026-1'!E:E,"PORUMA",'Planificación 2026-1'!X:X,"&lt;&gt;VIRTUAL",'Planificación 2026-1'!H:H,"&lt;3")</f>
        <v>0</v>
      </c>
      <c r="EK114" s="48">
        <f>SUMIFS('Planificación 2026-1'!R:R,'Planificación 2026-1'!W:W,C114,'Planificación 2026-1'!E:E,"HUAURA",'Planificación 2026-1'!X:X,"VIRTUAL",'Planificación 2026-1'!H:H,"&lt;3")</f>
        <v>0</v>
      </c>
      <c r="EL114" s="48">
        <f>SUMIFS('Planificación 2026-1'!R:R,'Planificación 2026-1'!W:W,C114,'Planificación 2026-1'!E:E,"HUAURA",'Planificación 2026-1'!X:X,"&lt;&gt;VIRTUAL",'Planificación 2026-1'!H:H,"&lt;3")</f>
        <v>0</v>
      </c>
      <c r="EM114" s="48">
        <f t="shared" si="22"/>
        <v>17</v>
      </c>
      <c r="EN114" s="48">
        <f t="shared" si="23"/>
        <v>0</v>
      </c>
      <c r="EO114" s="48">
        <f t="shared" si="24"/>
        <v>0</v>
      </c>
      <c r="EP114" s="48">
        <f t="shared" si="25"/>
        <v>0</v>
      </c>
      <c r="EQ114" s="48">
        <f t="shared" si="26"/>
        <v>0</v>
      </c>
      <c r="ER114" s="48"/>
      <c r="ES114" s="48">
        <f t="shared" si="27"/>
        <v>0</v>
      </c>
      <c r="ET114" s="48">
        <f t="shared" si="28"/>
        <v>17</v>
      </c>
      <c r="EU114" s="48" t="b">
        <f t="shared" si="29"/>
        <v>1</v>
      </c>
      <c r="EV114" s="48" t="str">
        <f t="shared" si="30"/>
        <v/>
      </c>
      <c r="EW114" s="48" t="str">
        <f t="shared" si="31"/>
        <v>PRESENCIAL</v>
      </c>
    </row>
    <row r="115" spans="1:153" x14ac:dyDescent="0.3">
      <c r="A115" s="53"/>
      <c r="B115" s="383">
        <v>112</v>
      </c>
      <c r="C115" s="107" t="s">
        <v>126</v>
      </c>
      <c r="D115" s="82">
        <f>SUMIF('Planificación 2026-1'!W:W,C115,'Planificación 2026-1'!R:R)</f>
        <v>18</v>
      </c>
      <c r="E115" s="384" t="s">
        <v>319</v>
      </c>
      <c r="F115" s="107" t="s">
        <v>430</v>
      </c>
      <c r="G115" s="107" t="s">
        <v>276</v>
      </c>
      <c r="H115" s="107" t="s">
        <v>438</v>
      </c>
      <c r="I115" s="77" t="str">
        <f>IF(SUM(COUNTIFS('Planificación 2026-1'!E:E,"PRINCIPAL",'Planificación 2026-1'!W:W,C115,'Planificación 2026-1'!G:G,"AF"))&gt;0,"P01"," ")</f>
        <v xml:space="preserve"> </v>
      </c>
      <c r="J115" s="78" t="str">
        <f>IF(SUM(COUNTIFS('Planificación 2026-1'!E:E,"PRINCIPAL",'Planificación 2026-1'!W:W,C115,'Planificación 2026-1'!G:G,"EN"))&gt;0,"P02"," ")</f>
        <v xml:space="preserve"> </v>
      </c>
      <c r="K115" s="78" t="str">
        <f>IF(SUM(COUNTIFS('Planificación 2026-1'!E:E,"PRINCIPAL",'Planificación 2026-1'!W:W,C115,'Planificación 2026-1'!G:G,"IS"))&gt;0,"P03"," ")</f>
        <v xml:space="preserve"> </v>
      </c>
      <c r="L115" s="78" t="str">
        <f>IF(SUM(COUNTIFS('Planificación 2026-1'!E:E,"PRINCIPAL",'Planificación 2026-1'!W:W,C115,'Planificación 2026-1'!G:G,"PS"))&gt;0,"P04"," ")</f>
        <v>P04</v>
      </c>
      <c r="M115" s="78"/>
      <c r="N115" s="78" t="str">
        <f>IF(SUM(COUNTIFS('Planificación 2026-1'!E:E,"PRINCIPAL",'Planificación 2026-1'!W:W,C115,'Planificación 2026-1'!G:G,"IN"))&gt;0,"P06"," ")</f>
        <v xml:space="preserve"> </v>
      </c>
      <c r="O115" s="78" t="str">
        <f>IF(SUM(COUNTIFS('Planificación 2026-1'!E:E,"PRINCIPAL",'Planificación 2026-1'!W:W,C115,'Planificación 2026-1'!G:G,"CA"))&gt;0,"P07"," ")</f>
        <v xml:space="preserve"> </v>
      </c>
      <c r="P115" s="78" t="str">
        <f>IF(SUM(COUNTIFS('Planificación 2026-1'!E:E,"PRINCIPAL",'Planificación 2026-1'!W:W,C115,'Planificación 2026-1'!G:G,"DE"))&gt;0,"P08"," ")</f>
        <v xml:space="preserve"> </v>
      </c>
      <c r="Q115" s="78" t="str">
        <f>IF(SUM(COUNTIFS('Planificación 2026-1'!E:E,"PRINCIPAL",'Planificación 2026-1'!W:W,C115,'Planificación 2026-1'!G:G,"OB"))&gt;0,"P09"," ")</f>
        <v xml:space="preserve"> </v>
      </c>
      <c r="R115" s="78" t="str">
        <f>IF(SUM(COUNTIFS('Planificación 2026-1'!E:E,"PRINCIPAL",'Planificación 2026-1'!W:W,C115,'Planificación 2026-1'!G:G,"MH"))&gt;0,"P31"," ")</f>
        <v xml:space="preserve"> </v>
      </c>
      <c r="S115" s="78" t="str">
        <f>IF(SUM(COUNTIFS('Planificación 2026-1'!E:E,"PRINCIPAL",'Planificación 2026-1'!W:W,C115,'Planificación 2026-1'!G:G,"IC"))&gt;0,"P32"," ")</f>
        <v xml:space="preserve"> </v>
      </c>
      <c r="T115" s="78" t="str">
        <f>IF(SUM(COUNTIFS('Planificación 2026-1'!E:E,"PRINCIPAL",'Planificación 2026-1'!W:W,C115,'Planificación 2026-1'!G:G,"AR"))&gt;0,"P34"," ")</f>
        <v xml:space="preserve"> </v>
      </c>
      <c r="U115" s="78" t="str">
        <f>IF(SUM(COUNTIFS('Planificación 2026-1'!E:E,"PRINCIPAL",'Planificación 2026-1'!W:W,C115,'Planificación 2026-1'!G:G,"T1"))&gt;0,"P35"," ")</f>
        <v xml:space="preserve"> </v>
      </c>
      <c r="V115" s="78" t="str">
        <f>IF(SUM(COUNTIFS('Planificación 2026-1'!E:E,"PRINCIPAL",'Planificación 2026-1'!W:W,C115,'Planificación 2026-1'!G:G,"T3"))&gt;0,"P36"," ")</f>
        <v xml:space="preserve"> </v>
      </c>
      <c r="W115" s="78" t="str">
        <f>IF(SUM(COUNTIFS('Planificación 2026-1'!E:E,"PRINCIPAL",'Planificación 2026-1'!W:W,C115,'Planificación 2026-1'!G:G,"T2"))&gt;0,"P37"," ")</f>
        <v xml:space="preserve"> </v>
      </c>
      <c r="X115" s="78" t="str">
        <f>IF(SUM(COUNTIFS('Planificación 2026-1'!E:E,"PRINCIPAL",'Planificación 2026-1'!W:W,C115,'Planificación 2026-1'!G:G,"AE"))&gt;0,"P38"," ")</f>
        <v xml:space="preserve"> </v>
      </c>
      <c r="Y115" s="78" t="str">
        <f>IF(SUM(COUNTIFS('Planificación 2026-1'!E:E,"PRINCIPAL",'Planificación 2026-1'!W:W,C115,'Planificación 2026-1'!G:G,"T4"))&gt;0,"P55"," ")</f>
        <v xml:space="preserve"> </v>
      </c>
      <c r="Z115" s="78" t="str">
        <f>IF(SUM(COUNTIFS('Planificación 2026-1'!E:E,"FILIAL",'Planificación 2026-1'!W:W,C115,'Planificación 2026-1'!G:G,"AF"))&gt;0," P01"," ")</f>
        <v xml:space="preserve"> </v>
      </c>
      <c r="AA115" s="78" t="str">
        <f>IF(SUM(COUNTIFS('Planificación 2026-1'!E:E,"FILIAL",'Planificación 2026-1'!W:W,C115,'Planificación 2026-1'!G:G,"EN"))&gt;0,"P02"," ")</f>
        <v xml:space="preserve"> </v>
      </c>
      <c r="AB115" s="78" t="str">
        <f>IF(SUM(COUNTIFS('Planificación 2026-1'!E:E,"FILIAL",'Planificación 2026-1'!W:W,C115,'Planificación 2026-1'!G:G,"IS"))&gt;0,"P03"," ")</f>
        <v xml:space="preserve"> </v>
      </c>
      <c r="AC115" s="78" t="str">
        <f>IF(SUM(COUNTIFS('Planificación 2026-1'!E:E,"FILIAL",'Planificación 2026-1'!W:W,C115,'Planificación 2026-1'!G:G,"PS"))&gt;0,"P04"," ")</f>
        <v>P04</v>
      </c>
      <c r="AD115" s="78"/>
      <c r="AE115" s="78" t="str">
        <f>IF(SUM(COUNTIFS('Planificación 2026-1'!E:E,"FILIAL",'Planificación 2026-1'!W:W,C115,'Planificación 2026-1'!G:G,"IN"))&gt;0,"P06"," ")</f>
        <v xml:space="preserve"> </v>
      </c>
      <c r="AF115" s="78" t="str">
        <f>IF(SUM(COUNTIFS('Planificación 2026-1'!E:E,"FILIAL",'Planificación 2026-1'!W:W,C115,'Planificación 2026-1'!G:G,"CA"))&gt;0,"P07"," ")</f>
        <v xml:space="preserve"> </v>
      </c>
      <c r="AG115" s="78" t="str">
        <f>IF(SUM(COUNTIFS('Planificación 2026-1'!E:E,"FILIAL",'Planificación 2026-1'!W:W,C115,'Planificación 2026-1'!G:G,"DE"))&gt;0,"P08"," ")</f>
        <v xml:space="preserve"> </v>
      </c>
      <c r="AH115" s="78" t="str">
        <f>IF(SUM(COUNTIFS('Planificación 2026-1'!E:E,"FILIAL",'Planificación 2026-1'!W:W,C115,'Planificación 2026-1'!G:G,"OB"))&gt;0,"P09"," ")</f>
        <v>P09</v>
      </c>
      <c r="AI115" s="78" t="str">
        <f>IF(SUM(COUNTIFS('Planificación 2026-1'!E:E,"FILIAL",'Planificación 2026-1'!W:W,C115,'Planificación 2026-1'!G:G,"MH"))&gt;0,"P31"," ")</f>
        <v xml:space="preserve"> </v>
      </c>
      <c r="AJ115" s="78" t="str">
        <f>IF(SUM(COUNTIFS('Planificación 2026-1'!E:E,"FILIAL",'Planificación 2026-1'!W:W,C115,'Planificación 2026-1'!G:G,"IC"))&gt;0,"P32"," ")</f>
        <v xml:space="preserve"> </v>
      </c>
      <c r="AK115" s="78" t="str">
        <f>IF(SUM(COUNTIFS('Planificación 2026-1'!E:E,"FILIAL",'Planificación 2026-1'!W:W,C115,'Planificación 2026-1'!G:G,"AR"))&gt;0,"P34"," ")</f>
        <v xml:space="preserve"> </v>
      </c>
      <c r="AL115" s="78" t="str">
        <f>IF(SUM(COUNTIFS('Planificación 2026-1'!E:E,"FILIAL",'Planificación 2026-1'!W:W,C115,'Planificación 2026-1'!G:G,"T1"))&gt;0,"P35"," ")</f>
        <v xml:space="preserve"> </v>
      </c>
      <c r="AM115" s="78" t="str">
        <f>IF(SUM(COUNTIFS('Planificación 2026-1'!E:E,"FILIAL",'Planificación 2026-1'!W:W,C115,'Planificación 2026-1'!G:G,"T3"))&gt;0,"P36"," ")</f>
        <v xml:space="preserve"> </v>
      </c>
      <c r="AN115" s="78" t="str">
        <f>IF(SUM(COUNTIFS('Planificación 2026-1'!E:E,"FILIAL",'Planificación 2026-1'!W:W,C115,'Planificación 2026-1'!G:G,"T2"))&gt;0,"P37"," ")</f>
        <v xml:space="preserve"> </v>
      </c>
      <c r="AO115" s="78" t="str">
        <f>IF(SUM(COUNTIFS('Planificación 2026-1'!E:E,"FILIAL",'Planificación 2026-1'!W:W,C115,'Planificación 2026-1'!G:G,"AE"))&gt;0,"P38"," ")</f>
        <v xml:space="preserve"> </v>
      </c>
      <c r="AP115" s="78" t="str">
        <f>IF(SUM(COUNTIFS('Planificación 2026-1'!E:E,"FILIAL",'Planificación 2026-1'!W:W,C115,'Planificación 2026-1'!G:G,"T4"))&gt;0,"P55"," ")</f>
        <v xml:space="preserve"> </v>
      </c>
      <c r="AQ115" s="78" t="str">
        <f>IF(SUM(COUNTIFS('Planificación 2026-1'!E:E,"SUNAMPE",'Planificación 2026-1'!W:W,C115,'Planificación 2026-1'!G:G,"AF"))&gt;0," P01"," ")</f>
        <v xml:space="preserve"> </v>
      </c>
      <c r="AR115" s="78" t="str">
        <f>IF(SUM(COUNTIFS('Planificación 2026-1'!E:E,"SUNAMPE",'Planificación 2026-1'!W:W,C115,'Planificación 2026-1'!G:G,"EN"))&gt;0,"P02"," ")</f>
        <v xml:space="preserve"> </v>
      </c>
      <c r="AS115" s="78" t="str">
        <f>IF(SUM(COUNTIFS('Planificación 2026-1'!E:E,"SUNAMPE",'Planificación 2026-1'!W:W,C115,'Planificación 2026-1'!G:G,"IS"))&gt;0,"P03"," ")</f>
        <v xml:space="preserve"> </v>
      </c>
      <c r="AT115" s="78" t="str">
        <f>IF(SUM(COUNTIFS('Planificación 2026-1'!E:E,"SUNAMPE",'Planificación 2026-1'!W:W,C115,'Planificación 2026-1'!G:G,"PS"))&gt;0,"P04"," ")</f>
        <v xml:space="preserve"> </v>
      </c>
      <c r="AU115" s="78"/>
      <c r="AV115" s="78" t="str">
        <f>IF(SUM(COUNTIFS('Planificación 2026-1'!E:E,"SUNAMPE",'Planificación 2026-1'!W:W,C115,'Planificación 2026-1'!G:G,"IN"))&gt;0,"P06"," ")</f>
        <v xml:space="preserve"> </v>
      </c>
      <c r="AW115" s="78" t="str">
        <f>IF(SUM(COUNTIFS('Planificación 2026-1'!E:E,"SUNAMPE",'Planificación 2026-1'!W:W,C115,'Planificación 2026-1'!G:G,"CA"))&gt;0,"P07"," ")</f>
        <v xml:space="preserve"> </v>
      </c>
      <c r="AX115" s="78" t="str">
        <f>IF(SUM(COUNTIFS('Planificación 2026-1'!E:E,"SUNAMPE",'Planificación 2026-1'!W:W,C115,'Planificación 2026-1'!G:G,"DE"))&gt;0,"P08"," ")</f>
        <v xml:space="preserve"> </v>
      </c>
      <c r="AY115" s="78" t="str">
        <f>IF(SUM(COUNTIFS('Planificación 2026-1'!E:E,"SUNAMPE",'Planificación 2026-1'!W:W,C115,'Planificación 2026-1'!G:G,"OB"))&gt;0,"P09"," ")</f>
        <v xml:space="preserve"> </v>
      </c>
      <c r="AZ115" s="78" t="str">
        <f>IF(SUM(COUNTIFS('Planificación 2026-1'!E:E,"SUNAMPE",'Planificación 2026-1'!W:W,C115,'Planificación 2026-1'!G:G,"MH"))&gt;0,"P31"," ")</f>
        <v xml:space="preserve"> </v>
      </c>
      <c r="BA115" s="78" t="str">
        <f>IF(SUM(COUNTIFS('Planificación 2026-1'!E:E,"SUNAMPE",'Planificación 2026-1'!W:W,C115,'Planificación 2026-1'!G:G,"IC"))&gt;0,"P32"," ")</f>
        <v xml:space="preserve"> </v>
      </c>
      <c r="BB115" s="78" t="str">
        <f>IF(SUM(COUNTIFS('Planificación 2026-1'!E:E,"SUNAMPE",'Planificación 2026-1'!W:W,C115,'Planificación 2026-1'!G:G,"AR"))&gt;0,"P34"," ")</f>
        <v xml:space="preserve"> </v>
      </c>
      <c r="BC115" s="78" t="str">
        <f>IF(SUM(COUNTIFS('Planificación 2026-1'!E:E,"SUNAMPE",'Planificación 2026-1'!W:W,C115,'Planificación 2026-1'!G:G,"T1"))&gt;0,"P35"," ")</f>
        <v xml:space="preserve"> </v>
      </c>
      <c r="BD115" s="78" t="str">
        <f>IF(SUM(COUNTIFS('Planificación 2026-1'!E:E,"SUNAMPE",'Planificación 2026-1'!W:W,C115,'Planificación 2026-1'!G:G,"T3"))&gt;0,"P36"," ")</f>
        <v xml:space="preserve"> </v>
      </c>
      <c r="BE115" s="78" t="str">
        <f>IF(SUM(COUNTIFS('Planificación 2026-1'!E:E,"SUNAMPE",'Planificación 2026-1'!W:W,C115,'Planificación 2026-1'!G:G,"T2"))&gt;0,"P37"," ")</f>
        <v xml:space="preserve"> </v>
      </c>
      <c r="BF115" s="78" t="str">
        <f>IF(SUM(COUNTIFS('Planificación 2026-1'!E:E,"SUNAMPE",'Planificación 2026-1'!W:W,C115,'Planificación 2026-1'!G:G,"AE"))&gt;0,"P38"," ")</f>
        <v xml:space="preserve"> </v>
      </c>
      <c r="BG115" s="78" t="str">
        <f>IF(SUM(COUNTIFS('Planificación 2026-1'!E:E,"SUNAMPE",'Planificación 2026-1'!W:W,C115,'Planificación 2026-1'!G:G,"T4"))&gt;0,"P55"," ")</f>
        <v xml:space="preserve"> </v>
      </c>
      <c r="BH115" s="78" t="str">
        <f>IF(SUM(COUNTIFS('Planificación 2026-1'!E:E,"HUAURA",'Planificación 2026-1'!W:W,C115,'Planificación 2026-1'!G:G,"AF"))&gt;0," P01"," ")</f>
        <v xml:space="preserve"> </v>
      </c>
      <c r="BI115" s="78" t="str">
        <f>IF(SUM(COUNTIFS('Planificación 2026-1'!E:E,"HUAURA",'Planificación 2026-1'!W:W,C115,'Planificación 2026-1'!G:G,"EN"))&gt;0,"P02"," ")</f>
        <v xml:space="preserve"> </v>
      </c>
      <c r="BJ115" s="78" t="str">
        <f>IF(SUM(COUNTIFS('Planificación 2026-1'!E:E,"HUAURA",'Planificación 2026-1'!W:W,C115,'Planificación 2026-1'!G:G,"IS"))&gt;0,"P03"," ")</f>
        <v xml:space="preserve"> </v>
      </c>
      <c r="BK115" s="78" t="str">
        <f>IF(SUM(COUNTIFS('Planificación 2026-1'!E:E,"HUAURA",'Planificación 2026-1'!W:W,C115,'Planificación 2026-1'!G:G,"PS"))&gt;0,"P04"," ")</f>
        <v xml:space="preserve"> </v>
      </c>
      <c r="BL115" s="78"/>
      <c r="BM115" s="78" t="str">
        <f>IF(SUM(COUNTIFS('Planificación 2026-1'!E:E,"HUAURA",'Planificación 2026-1'!W:W,C115,'Planificación 2026-1'!G:G,"IN"))&gt;0,"P06"," ")</f>
        <v xml:space="preserve"> </v>
      </c>
      <c r="BN115" s="78" t="str">
        <f>IF(SUM(COUNTIFS('Planificación 2026-1'!E:E,"HUAURA",'Planificación 2026-1'!W:W,C115,'Planificación 2026-1'!G:G,"CA"))&gt;0,"P07"," ")</f>
        <v xml:space="preserve"> </v>
      </c>
      <c r="BO115" s="78" t="str">
        <f>IF(SUM(COUNTIFS('Planificación 2026-1'!E:E,"HUAURA",'Planificación 2026-1'!W:W,C115,'Planificación 2026-1'!G:G,"DE"))&gt;0,"P08"," ")</f>
        <v xml:space="preserve"> </v>
      </c>
      <c r="BP115" s="78" t="str">
        <f>IF(SUM(COUNTIFS('Planificación 2026-1'!E:E,"HUAURA",'Planificación 2026-1'!W:W,C115,'Planificación 2026-1'!G:G,"OB"))&gt;0,"P09"," ")</f>
        <v xml:space="preserve"> </v>
      </c>
      <c r="BQ115" s="78" t="str">
        <f>IF(SUM(COUNTIFS('Planificación 2026-1'!E:E,"HUAURA",'Planificación 2026-1'!W:W,C115,'Planificación 2026-1'!G:G,"MH"))&gt;0,"P31"," ")</f>
        <v xml:space="preserve"> </v>
      </c>
      <c r="BR115" s="78" t="str">
        <f>IF(SUM(COUNTIFS('Planificación 2026-1'!E:E,"HUAURA",'Planificación 2026-1'!W:W,C115,'Planificación 2026-1'!G:G,"IC"))&gt;0,"P32"," ")</f>
        <v xml:space="preserve"> </v>
      </c>
      <c r="BS115" s="78" t="str">
        <f>IF(SUM(COUNTIFS('Planificación 2026-1'!E:E,"HUAURA",'Planificación 2026-1'!W:W,C115,'Planificación 2026-1'!G:G,"AR"))&gt;0,"P34"," ")</f>
        <v xml:space="preserve"> </v>
      </c>
      <c r="BT115" s="78" t="str">
        <f>IF(SUM(COUNTIFS('Planificación 2026-1'!E:E,"HUAURA",'Planificación 2026-1'!W:W,C115,'Planificación 2026-1'!G:G,"T1"))&gt;0,"P35"," ")</f>
        <v xml:space="preserve"> </v>
      </c>
      <c r="BU115" s="78" t="str">
        <f>IF(SUM(COUNTIFS('Planificación 2026-1'!E:E,"HUAURA",'Planificación 2026-1'!W:W,C115,'Planificación 2026-1'!G:G,"T3"))&gt;0,"P36"," ")</f>
        <v xml:space="preserve"> </v>
      </c>
      <c r="BV115" s="78" t="str">
        <f>IF(SUM(COUNTIFS('Planificación 2026-1'!E:E,"HUAURA",'Planificación 2026-1'!W:W,C115,'Planificación 2026-1'!G:G,"T2"))&gt;0,"P37"," ")</f>
        <v xml:space="preserve"> </v>
      </c>
      <c r="BW115" s="78" t="str">
        <f>IF(SUM(COUNTIFS('Planificación 2026-1'!E:E,"HUAURA",'Planificación 2026-1'!W:W,C115,'Planificación 2026-1'!G:G,"AE"))&gt;0,"P38"," ")</f>
        <v xml:space="preserve"> </v>
      </c>
      <c r="BX115" s="78" t="str">
        <f>IF(SUM(COUNTIFS('Planificación 2026-1'!E:E,"HUAURA",'Planificación 2026-1'!W:W,C115,'Planificación 2026-1'!G:G,"T4"))&gt;0,"P55"," ")</f>
        <v xml:space="preserve"> </v>
      </c>
      <c r="BY115" s="79">
        <f>SUMIFS('Planificación 2026-1'!R:R,'Planificación 2026-1'!W:W,C115,'Planificación 2026-1'!G:G,"AF",'Planificación 2026-1'!H:H,"&gt;2")</f>
        <v>0</v>
      </c>
      <c r="BZ115" s="79">
        <f>SUMIFS('Planificación 2026-1'!R:R,'Planificación 2026-1'!W:W,C115,'Planificación 2026-1'!G:G,"EN",'Planificación 2026-1'!H:H,"&gt;2")</f>
        <v>0</v>
      </c>
      <c r="CA115" s="79">
        <f>SUMIFS('Planificación 2026-1'!R:R,'Planificación 2026-1'!W:W,C115,'Planificación 2026-1'!G:G,"IS",'Planificación 2026-1'!H:H,"&gt;2")</f>
        <v>0</v>
      </c>
      <c r="CB115" s="79">
        <f>SUMIFS('Planificación 2026-1'!R:R,'Planificación 2026-1'!W:W,C115,'Planificación 2026-1'!G:G,"PS",'Planificación 2026-1'!H:H,"&gt;2")</f>
        <v>6</v>
      </c>
      <c r="CC115" s="79">
        <f>SUMIFS('Planificación 2026-1'!R:R,'Planificación 2026-1'!W:W,C115,'Planificación 2026-1'!G:G,"IN",'Planificación 2026-1'!H:H,"&gt;2")</f>
        <v>0</v>
      </c>
      <c r="CD115" s="79">
        <f>SUMIFS('Planificación 2026-1'!R:R,'Planificación 2026-1'!W:W,C115,'Planificación 2026-1'!G:G,"CA",'Planificación 2026-1'!H:H,"&gt;2")</f>
        <v>0</v>
      </c>
      <c r="CE115" s="79">
        <f>SUMIFS('Planificación 2026-1'!R:R,'Planificación 2026-1'!W:W,C115,'Planificación 2026-1'!G:G,"DE",'Planificación 2026-1'!H:H,"&gt;2")</f>
        <v>0</v>
      </c>
      <c r="CF115" s="79">
        <f>SUMIFS('Planificación 2026-1'!R:R,'Planificación 2026-1'!W:W,C115,'Planificación 2026-1'!G:G,"OB",'Planificación 2026-1'!H:H,"&gt;2")</f>
        <v>12</v>
      </c>
      <c r="CG115" s="79">
        <f>SUMIFS('Planificación 2026-1'!R:R,'Planificación 2026-1'!W:W,C115,'Planificación 2026-1'!G:G,"MH",'Planificación 2026-1'!H:H,"&gt;2")</f>
        <v>0</v>
      </c>
      <c r="CH115" s="79">
        <f>SUMIFS('Planificación 2026-1'!R:R,'Planificación 2026-1'!W:W,C115,'Planificación 2026-1'!G:G,"IC",'Planificación 2026-1'!H:H,"&gt;2")</f>
        <v>0</v>
      </c>
      <c r="CI115" s="79">
        <f>SUMIFS('Planificación 2026-1'!R:R,'Planificación 2026-1'!W:W,C115,'Planificación 2026-1'!G:G,"AR",'Planificación 2026-1'!H:H,"&gt;2")</f>
        <v>0</v>
      </c>
      <c r="CJ115" s="79">
        <f>SUMIFS('Planificación 2026-1'!R:R,'Planificación 2026-1'!W:W,C115,'Planificación 2026-1'!G:G,"T1",'Planificación 2026-1'!H:H,"&gt;2")</f>
        <v>0</v>
      </c>
      <c r="CK115" s="79">
        <f>SUMIFS('Planificación 2026-1'!R:R,'Planificación 2026-1'!W:W,C115,'Planificación 2026-1'!G:G,"T3",'Planificación 2026-1'!H:H,"&gt;2")</f>
        <v>0</v>
      </c>
      <c r="CL115" s="79">
        <f>SUMIFS('Planificación 2026-1'!R:R,'Planificación 2026-1'!W:W,C115,'Planificación 2026-1'!G:G,"T2",'Planificación 2026-1'!H:H,"&gt;2")</f>
        <v>0</v>
      </c>
      <c r="CM115" s="79">
        <f>SUMIFS('Planificación 2026-1'!R:R,'Planificación 2026-1'!W:W,C115,'Planificación 2026-1'!G:G,"AE",'Planificación 2026-1'!H:H,"&gt;2")</f>
        <v>0</v>
      </c>
      <c r="CN115" s="79">
        <f>SUMIFS('Planificación 2026-1'!R:R,'Planificación 2026-1'!W:W,C115,'Planificación 2026-1'!G:G,"T4",'Planificación 2026-1'!H:H,"&gt;2")</f>
        <v>0</v>
      </c>
      <c r="CO115" s="79">
        <f>SUMIFS('Planificación 2026-1'!R:R,'Planificación 2026-1'!W:W,C115,'Planificación 2026-1'!G:G,"AF",'Planificación 2026-1'!H:H,"&lt;3")</f>
        <v>0</v>
      </c>
      <c r="CP115" s="79">
        <f>SUMIFS('Planificación 2026-1'!R:R,'Planificación 2026-1'!W:W,C115,'Planificación 2026-1'!G:G,"EN",'Planificación 2026-1'!H:H,"&lt;3")</f>
        <v>0</v>
      </c>
      <c r="CQ115" s="79">
        <f>SUMIFS('Planificación 2026-1'!R:R,'Planificación 2026-1'!W:W,C115,'Planificación 2026-1'!G:G,"IS",'Planificación 2026-1'!H:H,"&lt;3")</f>
        <v>0</v>
      </c>
      <c r="CR115" s="79">
        <f>SUMIFS('Planificación 2026-1'!R:R,'Planificación 2026-1'!W:W,C115,'Planificación 2026-1'!G:G,"PS",'Planificación 2026-1'!H:H,"&lt;3")</f>
        <v>0</v>
      </c>
      <c r="CS115" s="79">
        <f>SUMIFS('Planificación 2026-1'!R:R,'Planificación 2026-1'!W:W,C115,'Planificación 2026-1'!G:G,"IN",'Planificación 2026-1'!H:H,"&lt;3")</f>
        <v>0</v>
      </c>
      <c r="CT115" s="79">
        <f>SUMIFS('Planificación 2026-1'!R:R,'Planificación 2026-1'!W:W,C115,'Planificación 2026-1'!G:G,"CA",'Planificación 2026-1'!H:H,"&lt;3")</f>
        <v>0</v>
      </c>
      <c r="CU115" s="79">
        <f>SUMIFS('Planificación 2026-1'!R:R,'Planificación 2026-1'!W:W,C115,'Planificación 2026-1'!G:G,"DE",'Planificación 2026-1'!H:H,"&lt;3")</f>
        <v>0</v>
      </c>
      <c r="CV115" s="79">
        <f>SUMIFS('Planificación 2026-1'!R:R,'Planificación 2026-1'!W:W,C115,'Planificación 2026-1'!G:G,"OB",'Planificación 2026-1'!H:H,"&lt;3")</f>
        <v>0</v>
      </c>
      <c r="CW115" s="79">
        <f>SUMIFS('Planificación 2026-1'!R:R,'Planificación 2026-1'!W:W,C115,'Planificación 2026-1'!G:G,"MH",'Planificación 2026-1'!H:H,"&lt;3")</f>
        <v>0</v>
      </c>
      <c r="CX115" s="79">
        <f>SUMIFS('Planificación 2026-1'!R:R,'Planificación 2026-1'!W:W,C115,'Planificación 2026-1'!G:G,"IC",'Planificación 2026-1'!H:H,"&lt;3")</f>
        <v>0</v>
      </c>
      <c r="CY115" s="79">
        <f>SUMIFS('Planificación 2026-1'!R:R,'Planificación 2026-1'!W:W,C115,'Planificación 2026-1'!G:G,"AR",'Planificación 2026-1'!H:H,"&lt;3")</f>
        <v>0</v>
      </c>
      <c r="CZ115" s="79">
        <f>SUMIFS('Planificación 2026-1'!R:R,'Planificación 2026-1'!W:W,C115,'Planificación 2026-1'!G:G,"T1",'Planificación 2026-1'!H:H,"&lt;3")</f>
        <v>0</v>
      </c>
      <c r="DA115" s="79">
        <f>SUMIFS('Planificación 2026-1'!R:R,'Planificación 2026-1'!W:W,C115,'Planificación 2026-1'!G:G,"T3",'Planificación 2026-1'!H:H,"&lt;3")</f>
        <v>0</v>
      </c>
      <c r="DB115" s="79">
        <f>SUMIFS('Planificación 2026-1'!R:R,'Planificación 2026-1'!W:W,C115,'Planificación 2026-1'!G:G,"T2",'Planificación 2026-1'!H:H,"&lt;3")</f>
        <v>0</v>
      </c>
      <c r="DC115" s="79">
        <f>SUMIFS('Planificación 2026-1'!R:R,'Planificación 2026-1'!W:W,C115,'Planificación 2026-1'!G:G,"AE",'Planificación 2026-1'!H:H,"&lt;3")</f>
        <v>0</v>
      </c>
      <c r="DD115" s="79">
        <f>SUMIFS('Planificación 2026-1'!R:R,'Planificación 2026-1'!W:W,C115,'Planificación 2026-1'!G:G,"T4",'Planificación 2026-1'!H:H,"&lt;3")</f>
        <v>0</v>
      </c>
      <c r="DE115" s="78" t="str">
        <f t="shared" si="18"/>
        <v>P04</v>
      </c>
      <c r="DF115" s="30">
        <f>IF(C115="","",SUMIFS('Planificación 2026-1'!R:R,'Planificación 2026-1'!W:W,C115,'Planificación 2026-1'!E:E,"PRINCIPAL",'Planificación 2026-1'!X:X,"VIRTUAL"))</f>
        <v>3</v>
      </c>
      <c r="DG115" s="30">
        <f>IF(C115="","",SUMIFS('Planificación 2026-1'!R:R,'Planificación 2026-1'!W:W,C115,'Planificación 2026-1'!E:E,"PRINCIPAL",'Planificación 2026-1'!X:X,"PRESENCIAL"))</f>
        <v>0</v>
      </c>
      <c r="DH115" s="30">
        <f>IF(C115="","",SUMIFS('Planificación 2026-1'!R:R,'Planificación 2026-1'!W:W,C115,'Planificación 2026-1'!E:E,"PRINCIPAL",'Planificación 2026-1'!X:X,"HIBRIDO PRESENCIAL"))</f>
        <v>0</v>
      </c>
      <c r="DI115" s="78" t="str">
        <f t="shared" si="19"/>
        <v>P04 P09</v>
      </c>
      <c r="DJ115" s="78">
        <f>IF(C115="","",SUMIFS('Planificación 2026-1'!R:R,'Planificación 2026-1'!W:W,C115,'Planificación 2026-1'!E:E,"FILIAL",'Planificación 2026-1'!X:X,"VIRTUAL"))</f>
        <v>15</v>
      </c>
      <c r="DK115" s="80">
        <f>IF(C115="","",SUMIFS('Planificación 2026-1'!R:R,'Planificación 2026-1'!W:W,C115,'Planificación 2026-1'!E:E,"FILIAL",'Planificación 2026-1'!X:X,"PRESENCIAL"))</f>
        <v>0</v>
      </c>
      <c r="DL115" s="42">
        <f>IF(C115="","",SUMIFS('Planificación 2026-1'!R:R,'Planificación 2026-1'!W:W,C115,'Planificación 2026-1'!E:E,"FILIAL",'Planificación 2026-1'!X:X,"HIBRIDO PRESENCIAL"))</f>
        <v>0</v>
      </c>
      <c r="DM115" s="81" t="str">
        <f t="shared" si="20"/>
        <v/>
      </c>
      <c r="DN115" s="78">
        <f>IF(C115="","",SUMIFS('Planificación 2026-1'!R:R,'Planificación 2026-1'!W:W,C115,'Planificación 2026-1'!E:E,"SUNAMPE",'Planificación 2026-1'!X:X,"VIRTUAL"))</f>
        <v>0</v>
      </c>
      <c r="DO115" s="42">
        <f>IF(C115="","",SUMIFS('Planificación 2026-1'!R:R,'Planificación 2026-1'!W:W,C115,'Planificación 2026-1'!E:E,"SUNAMPE",'Planificación 2026-1'!X:X,"PRESENCIAL"))</f>
        <v>0</v>
      </c>
      <c r="DP115" s="81" t="str">
        <f t="shared" si="21"/>
        <v/>
      </c>
      <c r="DQ115" s="78">
        <f>IF(C115="","",SUMIFS('Planificación 2026-1'!R:R,'Planificación 2026-1'!W:W,C115,'Planificación 2026-1'!E:E,"HUAURA",'Planificación 2026-1'!X:X,"VIRTUAL"))</f>
        <v>0</v>
      </c>
      <c r="DR115" s="42">
        <f>IF(C115="","",SUMIFS('Planificación 2026-1'!R:R,'Planificación 2026-1'!W:W,C115,'Planificación 2026-1'!E:E,"HUAURA",'Planificación 2026-1'!X:X,"PRESENCIAL"))</f>
        <v>0</v>
      </c>
      <c r="DS115" s="48">
        <f>SUMIFS('Planificación 2026-1'!R:R,'Planificación 2026-1'!W:W,C115,'Planificación 2026-1'!E:E,"PRINCIPAL",'Planificación 2026-1'!X:X,"VIRTUAL",'Planificación 2026-1'!H:H,"&gt;2")</f>
        <v>3</v>
      </c>
      <c r="DT115" s="48">
        <f>SUMIFS('Planificación 2026-1'!R:R,'Planificación 2026-1'!W:W,C115,'Planificación 2026-1'!E:E,"PRINCIPAL",'Planificación 2026-1'!X:X,"&lt;&gt;VIRTUAL",'Planificación 2026-1'!H:H,"&gt;2")</f>
        <v>0</v>
      </c>
      <c r="DU115" s="48">
        <f>SUMIFS('Planificación 2026-1'!R:R,'Planificación 2026-1'!W:W,C115,'Planificación 2026-1'!E:E,"SUNAMPE",'Planificación 2026-1'!X:X,"VIRTUAL",'Planificación 2026-1'!H:H,"&gt;2")</f>
        <v>0</v>
      </c>
      <c r="DV115" s="48">
        <f>SUMIFS('Planificación 2026-1'!R:R,'Planificación 2026-1'!W:W,C115,'Planificación 2026-1'!E:E,"SUNAMPE",'Planificación 2026-1'!X:X,"&lt;&gt;VIRTUAL",'Planificación 2026-1'!H:H,"&gt;2")</f>
        <v>0</v>
      </c>
      <c r="DW115" s="48">
        <f>SUMIFS('Planificación 2026-1'!R:R,'Planificación 2026-1'!W:W,C115,'Planificación 2026-1'!E:E,"FILIAL",'Planificación 2026-1'!X:X,"VIRTUAL",'Planificación 2026-1'!H:H,"&gt;2")</f>
        <v>15</v>
      </c>
      <c r="DX115" s="48">
        <f>SUMIFS('Planificación 2026-1'!R:R,'Planificación 2026-1'!W:W,C115,'Planificación 2026-1'!E:E,"FILIAL",'Planificación 2026-1'!X:X,"&lt;&gt;VIRTUAL",'Planificación 2026-1'!H:H,"&gt;2")</f>
        <v>0</v>
      </c>
      <c r="DY115" s="48">
        <f>SUMIFS('Planificación 2026-1'!R:R,'Planificación 2026-1'!W:W,C115,'Planificación 2026-1'!E:E,"PORUMA",'Planificación 2026-1'!X:X,"VIRTUAL",'Planificación 2026-1'!H:H,"&gt;2")</f>
        <v>0</v>
      </c>
      <c r="DZ115" s="48">
        <f>SUMIFS('Planificación 2026-1'!R:R,'Planificación 2026-1'!W:W,C115,'Planificación 2026-1'!E:E,"PORUMA",'Planificación 2026-1'!X:X,"&lt;&gt;VIRTUAL",'Planificación 2026-1'!H:H,"&gt;2")</f>
        <v>0</v>
      </c>
      <c r="EA115" s="48">
        <f>SUMIFS('Planificación 2026-1'!R:R,'Planificación 2026-1'!W:W,C115,'Planificación 2026-1'!E:E,"HUAURA",'Planificación 2026-1'!X:X,"VIRTUAL",'Planificación 2026-1'!H:H,"&gt;2")</f>
        <v>0</v>
      </c>
      <c r="EB115" s="48">
        <f>SUMIFS('Planificación 2026-1'!R:R,'Planificación 2026-1'!W:W,C115,'Planificación 2026-1'!E:E,"HUAURA",'Planificación 2026-1'!X:X,"&lt;&gt;VIRTUAL",'Planificación 2026-1'!H:H,"&gt;2")</f>
        <v>0</v>
      </c>
      <c r="EC115" s="48">
        <f>SUMIFS('Planificación 2026-1'!R:R,'Planificación 2026-1'!W:W,C115,'Planificación 2026-1'!E:E,"PRINCIPAL",'Planificación 2026-1'!X:X,"VIRTUAL",'Planificación 2026-1'!H:H,"&lt;3")</f>
        <v>0</v>
      </c>
      <c r="ED115" s="48">
        <f>SUMIFS('Planificación 2026-1'!R:R,'Planificación 2026-1'!W:W,C115,'Planificación 2026-1'!E:E,"PRINCIPAL",'Planificación 2026-1'!X:X,"&lt;&gt;VIRTUAL",'Planificación 2026-1'!H:H,"&lt;3")</f>
        <v>0</v>
      </c>
      <c r="EE115" s="48">
        <f>SUMIFS('Planificación 2026-1'!R:R,'Planificación 2026-1'!W:W,C115,'Planificación 2026-1'!E:E,"SUNAMPE",'Planificación 2026-1'!X:X,"VIRTUAL",'Planificación 2026-1'!H:H,"&lt;3")</f>
        <v>0</v>
      </c>
      <c r="EF115" s="48">
        <f>SUMIFS('Planificación 2026-1'!R:R,'Planificación 2026-1'!W:W,C115,'Planificación 2026-1'!E:E,"SUNAMPE",'Planificación 2026-1'!X:X,"&lt;&gt;VIRTUAL",'Planificación 2026-1'!H:H,"&lt;3")</f>
        <v>0</v>
      </c>
      <c r="EG115" s="48">
        <f>SUMIFS('Planificación 2026-1'!R:R,'Planificación 2026-1'!W:W,C115,'Planificación 2026-1'!E:E,"FILIAL",'Planificación 2026-1'!X:X,"VIRTUAL",'Planificación 2026-1'!H:H,"&lt;3")</f>
        <v>0</v>
      </c>
      <c r="EH115" s="48">
        <f>SUMIFS('Planificación 2026-1'!R:R,'Planificación 2026-1'!W:W,C115,'Planificación 2026-1'!E:E,"FILIAL",'Planificación 2026-1'!X:X,"&lt;&gt;VIRTUAL",'Planificación 2026-1'!H:H,"&lt;3")</f>
        <v>0</v>
      </c>
      <c r="EI115" s="48">
        <f>SUMIFS('Planificación 2026-1'!R:R,'Planificación 2026-1'!W:W,C115,'Planificación 2026-1'!E:E,"PORUMA",'Planificación 2026-1'!X:X,"VIRTUAL",'Planificación 2026-1'!H:H,"&lt;3")</f>
        <v>0</v>
      </c>
      <c r="EJ115" s="48">
        <f>SUMIFS('Planificación 2026-1'!R:R,'Planificación 2026-1'!W:W,C115,'Planificación 2026-1'!E:E,"PORUMA",'Planificación 2026-1'!X:X,"&lt;&gt;VIRTUAL",'Planificación 2026-1'!H:H,"&lt;3")</f>
        <v>0</v>
      </c>
      <c r="EK115" s="48">
        <f>SUMIFS('Planificación 2026-1'!R:R,'Planificación 2026-1'!W:W,C115,'Planificación 2026-1'!E:E,"HUAURA",'Planificación 2026-1'!X:X,"VIRTUAL",'Planificación 2026-1'!H:H,"&lt;3")</f>
        <v>0</v>
      </c>
      <c r="EL115" s="48">
        <f>SUMIFS('Planificación 2026-1'!R:R,'Planificación 2026-1'!W:W,C115,'Planificación 2026-1'!E:E,"HUAURA",'Planificación 2026-1'!X:X,"&lt;&gt;VIRTUAL",'Planificación 2026-1'!H:H,"&lt;3")</f>
        <v>0</v>
      </c>
      <c r="EM115" s="48">
        <f t="shared" si="22"/>
        <v>15</v>
      </c>
      <c r="EN115" s="48">
        <f t="shared" si="23"/>
        <v>0</v>
      </c>
      <c r="EO115" s="48">
        <f t="shared" si="24"/>
        <v>0</v>
      </c>
      <c r="EP115" s="48">
        <f t="shared" si="25"/>
        <v>3</v>
      </c>
      <c r="EQ115" s="48">
        <f t="shared" si="26"/>
        <v>0</v>
      </c>
      <c r="ER115" s="48"/>
      <c r="ES115" s="48">
        <f t="shared" si="27"/>
        <v>18</v>
      </c>
      <c r="ET115" s="48">
        <f t="shared" si="28"/>
        <v>0</v>
      </c>
      <c r="EU115" s="48" t="b">
        <f t="shared" si="29"/>
        <v>1</v>
      </c>
      <c r="EV115" s="48" t="str">
        <f t="shared" si="30"/>
        <v/>
      </c>
      <c r="EW115" s="48" t="str">
        <f t="shared" si="31"/>
        <v>VIRTUAL</v>
      </c>
    </row>
    <row r="116" spans="1:153" x14ac:dyDescent="0.3">
      <c r="A116" s="53"/>
      <c r="B116" s="383">
        <v>113</v>
      </c>
      <c r="C116" s="107" t="s">
        <v>127</v>
      </c>
      <c r="D116" s="82">
        <f>SUMIF('Planificación 2026-1'!W:W,C116,'Planificación 2026-1'!R:R)</f>
        <v>32</v>
      </c>
      <c r="E116" s="384" t="s">
        <v>341</v>
      </c>
      <c r="F116" s="107" t="s">
        <v>430</v>
      </c>
      <c r="G116" s="107" t="s">
        <v>276</v>
      </c>
      <c r="H116" s="107" t="s">
        <v>438</v>
      </c>
      <c r="I116" s="77" t="str">
        <f>IF(SUM(COUNTIFS('Planificación 2026-1'!E:E,"PRINCIPAL",'Planificación 2026-1'!W:W,C116,'Planificación 2026-1'!G:G,"AF"))&gt;0,"P01"," ")</f>
        <v xml:space="preserve"> </v>
      </c>
      <c r="J116" s="78" t="str">
        <f>IF(SUM(COUNTIFS('Planificación 2026-1'!E:E,"PRINCIPAL",'Planificación 2026-1'!W:W,C116,'Planificación 2026-1'!G:G,"EN"))&gt;0,"P02"," ")</f>
        <v xml:space="preserve"> </v>
      </c>
      <c r="K116" s="78" t="str">
        <f>IF(SUM(COUNTIFS('Planificación 2026-1'!E:E,"PRINCIPAL",'Planificación 2026-1'!W:W,C116,'Planificación 2026-1'!G:G,"IS"))&gt;0,"P03"," ")</f>
        <v xml:space="preserve"> </v>
      </c>
      <c r="L116" s="78" t="str">
        <f>IF(SUM(COUNTIFS('Planificación 2026-1'!E:E,"PRINCIPAL",'Planificación 2026-1'!W:W,C116,'Planificación 2026-1'!G:G,"PS"))&gt;0,"P04"," ")</f>
        <v xml:space="preserve"> </v>
      </c>
      <c r="M116" s="78"/>
      <c r="N116" s="78" t="str">
        <f>IF(SUM(COUNTIFS('Planificación 2026-1'!E:E,"PRINCIPAL",'Planificación 2026-1'!W:W,C116,'Planificación 2026-1'!G:G,"IN"))&gt;0,"P06"," ")</f>
        <v xml:space="preserve"> </v>
      </c>
      <c r="O116" s="78" t="str">
        <f>IF(SUM(COUNTIFS('Planificación 2026-1'!E:E,"PRINCIPAL",'Planificación 2026-1'!W:W,C116,'Planificación 2026-1'!G:G,"CA"))&gt;0,"P07"," ")</f>
        <v xml:space="preserve"> </v>
      </c>
      <c r="P116" s="78" t="str">
        <f>IF(SUM(COUNTIFS('Planificación 2026-1'!E:E,"PRINCIPAL",'Planificación 2026-1'!W:W,C116,'Planificación 2026-1'!G:G,"DE"))&gt;0,"P08"," ")</f>
        <v xml:space="preserve"> </v>
      </c>
      <c r="Q116" s="78" t="str">
        <f>IF(SUM(COUNTIFS('Planificación 2026-1'!E:E,"PRINCIPAL",'Planificación 2026-1'!W:W,C116,'Planificación 2026-1'!G:G,"OB"))&gt;0,"P09"," ")</f>
        <v xml:space="preserve"> </v>
      </c>
      <c r="R116" s="78" t="str">
        <f>IF(SUM(COUNTIFS('Planificación 2026-1'!E:E,"PRINCIPAL",'Planificación 2026-1'!W:W,C116,'Planificación 2026-1'!G:G,"MH"))&gt;0,"P31"," ")</f>
        <v xml:space="preserve"> </v>
      </c>
      <c r="S116" s="78" t="str">
        <f>IF(SUM(COUNTIFS('Planificación 2026-1'!E:E,"PRINCIPAL",'Planificación 2026-1'!W:W,C116,'Planificación 2026-1'!G:G,"IC"))&gt;0,"P32"," ")</f>
        <v xml:space="preserve"> </v>
      </c>
      <c r="T116" s="78" t="str">
        <f>IF(SUM(COUNTIFS('Planificación 2026-1'!E:E,"PRINCIPAL",'Planificación 2026-1'!W:W,C116,'Planificación 2026-1'!G:G,"AR"))&gt;0,"P34"," ")</f>
        <v xml:space="preserve"> </v>
      </c>
      <c r="U116" s="78" t="str">
        <f>IF(SUM(COUNTIFS('Planificación 2026-1'!E:E,"PRINCIPAL",'Planificación 2026-1'!W:W,C116,'Planificación 2026-1'!G:G,"T1"))&gt;0,"P35"," ")</f>
        <v xml:space="preserve"> </v>
      </c>
      <c r="V116" s="78" t="str">
        <f>IF(SUM(COUNTIFS('Planificación 2026-1'!E:E,"PRINCIPAL",'Planificación 2026-1'!W:W,C116,'Planificación 2026-1'!G:G,"T3"))&gt;0,"P36"," ")</f>
        <v xml:space="preserve"> </v>
      </c>
      <c r="W116" s="78" t="str">
        <f>IF(SUM(COUNTIFS('Planificación 2026-1'!E:E,"PRINCIPAL",'Planificación 2026-1'!W:W,C116,'Planificación 2026-1'!G:G,"T2"))&gt;0,"P37"," ")</f>
        <v xml:space="preserve"> </v>
      </c>
      <c r="X116" s="78" t="str">
        <f>IF(SUM(COUNTIFS('Planificación 2026-1'!E:E,"PRINCIPAL",'Planificación 2026-1'!W:W,C116,'Planificación 2026-1'!G:G,"AE"))&gt;0,"P38"," ")</f>
        <v xml:space="preserve"> </v>
      </c>
      <c r="Y116" s="78" t="str">
        <f>IF(SUM(COUNTIFS('Planificación 2026-1'!E:E,"PRINCIPAL",'Planificación 2026-1'!W:W,C116,'Planificación 2026-1'!G:G,"T4"))&gt;0,"P55"," ")</f>
        <v xml:space="preserve"> </v>
      </c>
      <c r="Z116" s="78" t="str">
        <f>IF(SUM(COUNTIFS('Planificación 2026-1'!E:E,"FILIAL",'Planificación 2026-1'!W:W,C116,'Planificación 2026-1'!G:G,"AF"))&gt;0," P01"," ")</f>
        <v xml:space="preserve"> </v>
      </c>
      <c r="AA116" s="78" t="str">
        <f>IF(SUM(COUNTIFS('Planificación 2026-1'!E:E,"FILIAL",'Planificación 2026-1'!W:W,C116,'Planificación 2026-1'!G:G,"EN"))&gt;0,"P02"," ")</f>
        <v xml:space="preserve"> </v>
      </c>
      <c r="AB116" s="78" t="str">
        <f>IF(SUM(COUNTIFS('Planificación 2026-1'!E:E,"FILIAL",'Planificación 2026-1'!W:W,C116,'Planificación 2026-1'!G:G,"IS"))&gt;0,"P03"," ")</f>
        <v xml:space="preserve"> </v>
      </c>
      <c r="AC116" s="78" t="str">
        <f>IF(SUM(COUNTIFS('Planificación 2026-1'!E:E,"FILIAL",'Planificación 2026-1'!W:W,C116,'Planificación 2026-1'!G:G,"PS"))&gt;0,"P04"," ")</f>
        <v xml:space="preserve"> </v>
      </c>
      <c r="AD116" s="78"/>
      <c r="AE116" s="78" t="str">
        <f>IF(SUM(COUNTIFS('Planificación 2026-1'!E:E,"FILIAL",'Planificación 2026-1'!W:W,C116,'Planificación 2026-1'!G:G,"IN"))&gt;0,"P06"," ")</f>
        <v xml:space="preserve"> </v>
      </c>
      <c r="AF116" s="78" t="str">
        <f>IF(SUM(COUNTIFS('Planificación 2026-1'!E:E,"FILIAL",'Planificación 2026-1'!W:W,C116,'Planificación 2026-1'!G:G,"CA"))&gt;0,"P07"," ")</f>
        <v xml:space="preserve"> </v>
      </c>
      <c r="AG116" s="78" t="str">
        <f>IF(SUM(COUNTIFS('Planificación 2026-1'!E:E,"FILIAL",'Planificación 2026-1'!W:W,C116,'Planificación 2026-1'!G:G,"DE"))&gt;0,"P08"," ")</f>
        <v xml:space="preserve"> </v>
      </c>
      <c r="AH116" s="78" t="str">
        <f>IF(SUM(COUNTIFS('Planificación 2026-1'!E:E,"FILIAL",'Planificación 2026-1'!W:W,C116,'Planificación 2026-1'!G:G,"OB"))&gt;0,"P09"," ")</f>
        <v>P09</v>
      </c>
      <c r="AI116" s="78" t="str">
        <f>IF(SUM(COUNTIFS('Planificación 2026-1'!E:E,"FILIAL",'Planificación 2026-1'!W:W,C116,'Planificación 2026-1'!G:G,"MH"))&gt;0,"P31"," ")</f>
        <v xml:space="preserve"> </v>
      </c>
      <c r="AJ116" s="78" t="str">
        <f>IF(SUM(COUNTIFS('Planificación 2026-1'!E:E,"FILIAL",'Planificación 2026-1'!W:W,C116,'Planificación 2026-1'!G:G,"IC"))&gt;0,"P32"," ")</f>
        <v xml:space="preserve"> </v>
      </c>
      <c r="AK116" s="78" t="str">
        <f>IF(SUM(COUNTIFS('Planificación 2026-1'!E:E,"FILIAL",'Planificación 2026-1'!W:W,C116,'Planificación 2026-1'!G:G,"AR"))&gt;0,"P34"," ")</f>
        <v xml:space="preserve"> </v>
      </c>
      <c r="AL116" s="78" t="str">
        <f>IF(SUM(COUNTIFS('Planificación 2026-1'!E:E,"FILIAL",'Planificación 2026-1'!W:W,C116,'Planificación 2026-1'!G:G,"T1"))&gt;0,"P35"," ")</f>
        <v xml:space="preserve"> </v>
      </c>
      <c r="AM116" s="78" t="str">
        <f>IF(SUM(COUNTIFS('Planificación 2026-1'!E:E,"FILIAL",'Planificación 2026-1'!W:W,C116,'Planificación 2026-1'!G:G,"T3"))&gt;0,"P36"," ")</f>
        <v xml:space="preserve"> </v>
      </c>
      <c r="AN116" s="78" t="str">
        <f>IF(SUM(COUNTIFS('Planificación 2026-1'!E:E,"FILIAL",'Planificación 2026-1'!W:W,C116,'Planificación 2026-1'!G:G,"T2"))&gt;0,"P37"," ")</f>
        <v xml:space="preserve"> </v>
      </c>
      <c r="AO116" s="78" t="str">
        <f>IF(SUM(COUNTIFS('Planificación 2026-1'!E:E,"FILIAL",'Planificación 2026-1'!W:W,C116,'Planificación 2026-1'!G:G,"AE"))&gt;0,"P38"," ")</f>
        <v xml:space="preserve"> </v>
      </c>
      <c r="AP116" s="78" t="str">
        <f>IF(SUM(COUNTIFS('Planificación 2026-1'!E:E,"FILIAL",'Planificación 2026-1'!W:W,C116,'Planificación 2026-1'!G:G,"T4"))&gt;0,"P55"," ")</f>
        <v xml:space="preserve"> </v>
      </c>
      <c r="AQ116" s="78" t="str">
        <f>IF(SUM(COUNTIFS('Planificación 2026-1'!E:E,"SUNAMPE",'Planificación 2026-1'!W:W,C116,'Planificación 2026-1'!G:G,"AF"))&gt;0," P01"," ")</f>
        <v xml:space="preserve"> </v>
      </c>
      <c r="AR116" s="78" t="str">
        <f>IF(SUM(COUNTIFS('Planificación 2026-1'!E:E,"SUNAMPE",'Planificación 2026-1'!W:W,C116,'Planificación 2026-1'!G:G,"EN"))&gt;0,"P02"," ")</f>
        <v xml:space="preserve"> </v>
      </c>
      <c r="AS116" s="78" t="str">
        <f>IF(SUM(COUNTIFS('Planificación 2026-1'!E:E,"SUNAMPE",'Planificación 2026-1'!W:W,C116,'Planificación 2026-1'!G:G,"IS"))&gt;0,"P03"," ")</f>
        <v xml:space="preserve"> </v>
      </c>
      <c r="AT116" s="78" t="str">
        <f>IF(SUM(COUNTIFS('Planificación 2026-1'!E:E,"SUNAMPE",'Planificación 2026-1'!W:W,C116,'Planificación 2026-1'!G:G,"PS"))&gt;0,"P04"," ")</f>
        <v xml:space="preserve"> </v>
      </c>
      <c r="AU116" s="78"/>
      <c r="AV116" s="78" t="str">
        <f>IF(SUM(COUNTIFS('Planificación 2026-1'!E:E,"SUNAMPE",'Planificación 2026-1'!W:W,C116,'Planificación 2026-1'!G:G,"IN"))&gt;0,"P06"," ")</f>
        <v xml:space="preserve"> </v>
      </c>
      <c r="AW116" s="78" t="str">
        <f>IF(SUM(COUNTIFS('Planificación 2026-1'!E:E,"SUNAMPE",'Planificación 2026-1'!W:W,C116,'Planificación 2026-1'!G:G,"CA"))&gt;0,"P07"," ")</f>
        <v xml:space="preserve"> </v>
      </c>
      <c r="AX116" s="78" t="str">
        <f>IF(SUM(COUNTIFS('Planificación 2026-1'!E:E,"SUNAMPE",'Planificación 2026-1'!W:W,C116,'Planificación 2026-1'!G:G,"DE"))&gt;0,"P08"," ")</f>
        <v xml:space="preserve"> </v>
      </c>
      <c r="AY116" s="78" t="str">
        <f>IF(SUM(COUNTIFS('Planificación 2026-1'!E:E,"SUNAMPE",'Planificación 2026-1'!W:W,C116,'Planificación 2026-1'!G:G,"OB"))&gt;0,"P09"," ")</f>
        <v xml:space="preserve"> </v>
      </c>
      <c r="AZ116" s="78" t="str">
        <f>IF(SUM(COUNTIFS('Planificación 2026-1'!E:E,"SUNAMPE",'Planificación 2026-1'!W:W,C116,'Planificación 2026-1'!G:G,"MH"))&gt;0,"P31"," ")</f>
        <v xml:space="preserve"> </v>
      </c>
      <c r="BA116" s="78" t="str">
        <f>IF(SUM(COUNTIFS('Planificación 2026-1'!E:E,"SUNAMPE",'Planificación 2026-1'!W:W,C116,'Planificación 2026-1'!G:G,"IC"))&gt;0,"P32"," ")</f>
        <v xml:space="preserve"> </v>
      </c>
      <c r="BB116" s="78" t="str">
        <f>IF(SUM(COUNTIFS('Planificación 2026-1'!E:E,"SUNAMPE",'Planificación 2026-1'!W:W,C116,'Planificación 2026-1'!G:G,"AR"))&gt;0,"P34"," ")</f>
        <v xml:space="preserve"> </v>
      </c>
      <c r="BC116" s="78" t="str">
        <f>IF(SUM(COUNTIFS('Planificación 2026-1'!E:E,"SUNAMPE",'Planificación 2026-1'!W:W,C116,'Planificación 2026-1'!G:G,"T1"))&gt;0,"P35"," ")</f>
        <v xml:space="preserve"> </v>
      </c>
      <c r="BD116" s="78" t="str">
        <f>IF(SUM(COUNTIFS('Planificación 2026-1'!E:E,"SUNAMPE",'Planificación 2026-1'!W:W,C116,'Planificación 2026-1'!G:G,"T3"))&gt;0,"P36"," ")</f>
        <v xml:space="preserve"> </v>
      </c>
      <c r="BE116" s="78" t="str">
        <f>IF(SUM(COUNTIFS('Planificación 2026-1'!E:E,"SUNAMPE",'Planificación 2026-1'!W:W,C116,'Planificación 2026-1'!G:G,"T2"))&gt;0,"P37"," ")</f>
        <v xml:space="preserve"> </v>
      </c>
      <c r="BF116" s="78" t="str">
        <f>IF(SUM(COUNTIFS('Planificación 2026-1'!E:E,"SUNAMPE",'Planificación 2026-1'!W:W,C116,'Planificación 2026-1'!G:G,"AE"))&gt;0,"P38"," ")</f>
        <v xml:space="preserve"> </v>
      </c>
      <c r="BG116" s="78" t="str">
        <f>IF(SUM(COUNTIFS('Planificación 2026-1'!E:E,"SUNAMPE",'Planificación 2026-1'!W:W,C116,'Planificación 2026-1'!G:G,"T4"))&gt;0,"P55"," ")</f>
        <v xml:space="preserve"> </v>
      </c>
      <c r="BH116" s="78" t="str">
        <f>IF(SUM(COUNTIFS('Planificación 2026-1'!E:E,"HUAURA",'Planificación 2026-1'!W:W,C116,'Planificación 2026-1'!G:G,"AF"))&gt;0," P01"," ")</f>
        <v xml:space="preserve"> </v>
      </c>
      <c r="BI116" s="78" t="str">
        <f>IF(SUM(COUNTIFS('Planificación 2026-1'!E:E,"HUAURA",'Planificación 2026-1'!W:W,C116,'Planificación 2026-1'!G:G,"EN"))&gt;0,"P02"," ")</f>
        <v xml:space="preserve"> </v>
      </c>
      <c r="BJ116" s="78" t="str">
        <f>IF(SUM(COUNTIFS('Planificación 2026-1'!E:E,"HUAURA",'Planificación 2026-1'!W:W,C116,'Planificación 2026-1'!G:G,"IS"))&gt;0,"P03"," ")</f>
        <v xml:space="preserve"> </v>
      </c>
      <c r="BK116" s="78" t="str">
        <f>IF(SUM(COUNTIFS('Planificación 2026-1'!E:E,"HUAURA",'Planificación 2026-1'!W:W,C116,'Planificación 2026-1'!G:G,"PS"))&gt;0,"P04"," ")</f>
        <v xml:space="preserve"> </v>
      </c>
      <c r="BL116" s="78"/>
      <c r="BM116" s="78" t="str">
        <f>IF(SUM(COUNTIFS('Planificación 2026-1'!E:E,"HUAURA",'Planificación 2026-1'!W:W,C116,'Planificación 2026-1'!G:G,"IN"))&gt;0,"P06"," ")</f>
        <v xml:space="preserve"> </v>
      </c>
      <c r="BN116" s="78" t="str">
        <f>IF(SUM(COUNTIFS('Planificación 2026-1'!E:E,"HUAURA",'Planificación 2026-1'!W:W,C116,'Planificación 2026-1'!G:G,"CA"))&gt;0,"P07"," ")</f>
        <v xml:space="preserve"> </v>
      </c>
      <c r="BO116" s="78" t="str">
        <f>IF(SUM(COUNTIFS('Planificación 2026-1'!E:E,"HUAURA",'Planificación 2026-1'!W:W,C116,'Planificación 2026-1'!G:G,"DE"))&gt;0,"P08"," ")</f>
        <v xml:space="preserve"> </v>
      </c>
      <c r="BP116" s="78" t="str">
        <f>IF(SUM(COUNTIFS('Planificación 2026-1'!E:E,"HUAURA",'Planificación 2026-1'!W:W,C116,'Planificación 2026-1'!G:G,"OB"))&gt;0,"P09"," ")</f>
        <v xml:space="preserve"> </v>
      </c>
      <c r="BQ116" s="78" t="str">
        <f>IF(SUM(COUNTIFS('Planificación 2026-1'!E:E,"HUAURA",'Planificación 2026-1'!W:W,C116,'Planificación 2026-1'!G:G,"MH"))&gt;0,"P31"," ")</f>
        <v xml:space="preserve"> </v>
      </c>
      <c r="BR116" s="78" t="str">
        <f>IF(SUM(COUNTIFS('Planificación 2026-1'!E:E,"HUAURA",'Planificación 2026-1'!W:W,C116,'Planificación 2026-1'!G:G,"IC"))&gt;0,"P32"," ")</f>
        <v xml:space="preserve"> </v>
      </c>
      <c r="BS116" s="78" t="str">
        <f>IF(SUM(COUNTIFS('Planificación 2026-1'!E:E,"HUAURA",'Planificación 2026-1'!W:W,C116,'Planificación 2026-1'!G:G,"AR"))&gt;0,"P34"," ")</f>
        <v xml:space="preserve"> </v>
      </c>
      <c r="BT116" s="78" t="str">
        <f>IF(SUM(COUNTIFS('Planificación 2026-1'!E:E,"HUAURA",'Planificación 2026-1'!W:W,C116,'Planificación 2026-1'!G:G,"T1"))&gt;0,"P35"," ")</f>
        <v xml:space="preserve"> </v>
      </c>
      <c r="BU116" s="78" t="str">
        <f>IF(SUM(COUNTIFS('Planificación 2026-1'!E:E,"HUAURA",'Planificación 2026-1'!W:W,C116,'Planificación 2026-1'!G:G,"T3"))&gt;0,"P36"," ")</f>
        <v xml:space="preserve"> </v>
      </c>
      <c r="BV116" s="78" t="str">
        <f>IF(SUM(COUNTIFS('Planificación 2026-1'!E:E,"HUAURA",'Planificación 2026-1'!W:W,C116,'Planificación 2026-1'!G:G,"T2"))&gt;0,"P37"," ")</f>
        <v xml:space="preserve"> </v>
      </c>
      <c r="BW116" s="78" t="str">
        <f>IF(SUM(COUNTIFS('Planificación 2026-1'!E:E,"HUAURA",'Planificación 2026-1'!W:W,C116,'Planificación 2026-1'!G:G,"AE"))&gt;0,"P38"," ")</f>
        <v xml:space="preserve"> </v>
      </c>
      <c r="BX116" s="78" t="str">
        <f>IF(SUM(COUNTIFS('Planificación 2026-1'!E:E,"HUAURA",'Planificación 2026-1'!W:W,C116,'Planificación 2026-1'!G:G,"T4"))&gt;0,"P55"," ")</f>
        <v xml:space="preserve"> </v>
      </c>
      <c r="BY116" s="79">
        <f>SUMIFS('Planificación 2026-1'!R:R,'Planificación 2026-1'!W:W,C116,'Planificación 2026-1'!G:G,"AF",'Planificación 2026-1'!H:H,"&gt;2")</f>
        <v>0</v>
      </c>
      <c r="BZ116" s="79">
        <f>SUMIFS('Planificación 2026-1'!R:R,'Planificación 2026-1'!W:W,C116,'Planificación 2026-1'!G:G,"EN",'Planificación 2026-1'!H:H,"&gt;2")</f>
        <v>0</v>
      </c>
      <c r="CA116" s="79">
        <f>SUMIFS('Planificación 2026-1'!R:R,'Planificación 2026-1'!W:W,C116,'Planificación 2026-1'!G:G,"IS",'Planificación 2026-1'!H:H,"&gt;2")</f>
        <v>0</v>
      </c>
      <c r="CB116" s="79">
        <f>SUMIFS('Planificación 2026-1'!R:R,'Planificación 2026-1'!W:W,C116,'Planificación 2026-1'!G:G,"PS",'Planificación 2026-1'!H:H,"&gt;2")</f>
        <v>0</v>
      </c>
      <c r="CC116" s="79">
        <f>SUMIFS('Planificación 2026-1'!R:R,'Planificación 2026-1'!W:W,C116,'Planificación 2026-1'!G:G,"IN",'Planificación 2026-1'!H:H,"&gt;2")</f>
        <v>0</v>
      </c>
      <c r="CD116" s="79">
        <f>SUMIFS('Planificación 2026-1'!R:R,'Planificación 2026-1'!W:W,C116,'Planificación 2026-1'!G:G,"CA",'Planificación 2026-1'!H:H,"&gt;2")</f>
        <v>0</v>
      </c>
      <c r="CE116" s="79">
        <f>SUMIFS('Planificación 2026-1'!R:R,'Planificación 2026-1'!W:W,C116,'Planificación 2026-1'!G:G,"DE",'Planificación 2026-1'!H:H,"&gt;2")</f>
        <v>0</v>
      </c>
      <c r="CF116" s="79">
        <f>SUMIFS('Planificación 2026-1'!R:R,'Planificación 2026-1'!W:W,C116,'Planificación 2026-1'!G:G,"OB",'Planificación 2026-1'!H:H,"&gt;2")</f>
        <v>32</v>
      </c>
      <c r="CG116" s="79">
        <f>SUMIFS('Planificación 2026-1'!R:R,'Planificación 2026-1'!W:W,C116,'Planificación 2026-1'!G:G,"MH",'Planificación 2026-1'!H:H,"&gt;2")</f>
        <v>0</v>
      </c>
      <c r="CH116" s="79">
        <f>SUMIFS('Planificación 2026-1'!R:R,'Planificación 2026-1'!W:W,C116,'Planificación 2026-1'!G:G,"IC",'Planificación 2026-1'!H:H,"&gt;2")</f>
        <v>0</v>
      </c>
      <c r="CI116" s="79">
        <f>SUMIFS('Planificación 2026-1'!R:R,'Planificación 2026-1'!W:W,C116,'Planificación 2026-1'!G:G,"AR",'Planificación 2026-1'!H:H,"&gt;2")</f>
        <v>0</v>
      </c>
      <c r="CJ116" s="79">
        <f>SUMIFS('Planificación 2026-1'!R:R,'Planificación 2026-1'!W:W,C116,'Planificación 2026-1'!G:G,"T1",'Planificación 2026-1'!H:H,"&gt;2")</f>
        <v>0</v>
      </c>
      <c r="CK116" s="79">
        <f>SUMIFS('Planificación 2026-1'!R:R,'Planificación 2026-1'!W:W,C116,'Planificación 2026-1'!G:G,"T3",'Planificación 2026-1'!H:H,"&gt;2")</f>
        <v>0</v>
      </c>
      <c r="CL116" s="79">
        <f>SUMIFS('Planificación 2026-1'!R:R,'Planificación 2026-1'!W:W,C116,'Planificación 2026-1'!G:G,"T2",'Planificación 2026-1'!H:H,"&gt;2")</f>
        <v>0</v>
      </c>
      <c r="CM116" s="79">
        <f>SUMIFS('Planificación 2026-1'!R:R,'Planificación 2026-1'!W:W,C116,'Planificación 2026-1'!G:G,"AE",'Planificación 2026-1'!H:H,"&gt;2")</f>
        <v>0</v>
      </c>
      <c r="CN116" s="79">
        <f>SUMIFS('Planificación 2026-1'!R:R,'Planificación 2026-1'!W:W,C116,'Planificación 2026-1'!G:G,"T4",'Planificación 2026-1'!H:H,"&gt;2")</f>
        <v>0</v>
      </c>
      <c r="CO116" s="79">
        <f>SUMIFS('Planificación 2026-1'!R:R,'Planificación 2026-1'!W:W,C116,'Planificación 2026-1'!G:G,"AF",'Planificación 2026-1'!H:H,"&lt;3")</f>
        <v>0</v>
      </c>
      <c r="CP116" s="79">
        <f>SUMIFS('Planificación 2026-1'!R:R,'Planificación 2026-1'!W:W,C116,'Planificación 2026-1'!G:G,"EN",'Planificación 2026-1'!H:H,"&lt;3")</f>
        <v>0</v>
      </c>
      <c r="CQ116" s="79">
        <f>SUMIFS('Planificación 2026-1'!R:R,'Planificación 2026-1'!W:W,C116,'Planificación 2026-1'!G:G,"IS",'Planificación 2026-1'!H:H,"&lt;3")</f>
        <v>0</v>
      </c>
      <c r="CR116" s="79">
        <f>SUMIFS('Planificación 2026-1'!R:R,'Planificación 2026-1'!W:W,C116,'Planificación 2026-1'!G:G,"PS",'Planificación 2026-1'!H:H,"&lt;3")</f>
        <v>0</v>
      </c>
      <c r="CS116" s="79">
        <f>SUMIFS('Planificación 2026-1'!R:R,'Planificación 2026-1'!W:W,C116,'Planificación 2026-1'!G:G,"IN",'Planificación 2026-1'!H:H,"&lt;3")</f>
        <v>0</v>
      </c>
      <c r="CT116" s="79">
        <f>SUMIFS('Planificación 2026-1'!R:R,'Planificación 2026-1'!W:W,C116,'Planificación 2026-1'!G:G,"CA",'Planificación 2026-1'!H:H,"&lt;3")</f>
        <v>0</v>
      </c>
      <c r="CU116" s="79">
        <f>SUMIFS('Planificación 2026-1'!R:R,'Planificación 2026-1'!W:W,C116,'Planificación 2026-1'!G:G,"DE",'Planificación 2026-1'!H:H,"&lt;3")</f>
        <v>0</v>
      </c>
      <c r="CV116" s="79">
        <f>SUMIFS('Planificación 2026-1'!R:R,'Planificación 2026-1'!W:W,C116,'Planificación 2026-1'!G:G,"OB",'Planificación 2026-1'!H:H,"&lt;3")</f>
        <v>0</v>
      </c>
      <c r="CW116" s="79">
        <f>SUMIFS('Planificación 2026-1'!R:R,'Planificación 2026-1'!W:W,C116,'Planificación 2026-1'!G:G,"MH",'Planificación 2026-1'!H:H,"&lt;3")</f>
        <v>0</v>
      </c>
      <c r="CX116" s="79">
        <f>SUMIFS('Planificación 2026-1'!R:R,'Planificación 2026-1'!W:W,C116,'Planificación 2026-1'!G:G,"IC",'Planificación 2026-1'!H:H,"&lt;3")</f>
        <v>0</v>
      </c>
      <c r="CY116" s="79">
        <f>SUMIFS('Planificación 2026-1'!R:R,'Planificación 2026-1'!W:W,C116,'Planificación 2026-1'!G:G,"AR",'Planificación 2026-1'!H:H,"&lt;3")</f>
        <v>0</v>
      </c>
      <c r="CZ116" s="79">
        <f>SUMIFS('Planificación 2026-1'!R:R,'Planificación 2026-1'!W:W,C116,'Planificación 2026-1'!G:G,"T1",'Planificación 2026-1'!H:H,"&lt;3")</f>
        <v>0</v>
      </c>
      <c r="DA116" s="79">
        <f>SUMIFS('Planificación 2026-1'!R:R,'Planificación 2026-1'!W:W,C116,'Planificación 2026-1'!G:G,"T3",'Planificación 2026-1'!H:H,"&lt;3")</f>
        <v>0</v>
      </c>
      <c r="DB116" s="79">
        <f>SUMIFS('Planificación 2026-1'!R:R,'Planificación 2026-1'!W:W,C116,'Planificación 2026-1'!G:G,"T2",'Planificación 2026-1'!H:H,"&lt;3")</f>
        <v>0</v>
      </c>
      <c r="DC116" s="79">
        <f>SUMIFS('Planificación 2026-1'!R:R,'Planificación 2026-1'!W:W,C116,'Planificación 2026-1'!G:G,"AE",'Planificación 2026-1'!H:H,"&lt;3")</f>
        <v>0</v>
      </c>
      <c r="DD116" s="79">
        <f>SUMIFS('Planificación 2026-1'!R:R,'Planificación 2026-1'!W:W,C116,'Planificación 2026-1'!G:G,"T4",'Planificación 2026-1'!H:H,"&lt;3")</f>
        <v>0</v>
      </c>
      <c r="DE116" s="78" t="str">
        <f t="shared" si="18"/>
        <v/>
      </c>
      <c r="DF116" s="30">
        <f>IF(C116="","",SUMIFS('Planificación 2026-1'!R:R,'Planificación 2026-1'!W:W,C116,'Planificación 2026-1'!E:E,"PRINCIPAL",'Planificación 2026-1'!X:X,"VIRTUAL"))</f>
        <v>0</v>
      </c>
      <c r="DG116" s="30">
        <f>IF(C116="","",SUMIFS('Planificación 2026-1'!R:R,'Planificación 2026-1'!W:W,C116,'Planificación 2026-1'!E:E,"PRINCIPAL",'Planificación 2026-1'!X:X,"PRESENCIAL"))</f>
        <v>0</v>
      </c>
      <c r="DH116" s="30">
        <f>IF(C116="","",SUMIFS('Planificación 2026-1'!R:R,'Planificación 2026-1'!W:W,C116,'Planificación 2026-1'!E:E,"PRINCIPAL",'Planificación 2026-1'!X:X,"HIBRIDO PRESENCIAL"))</f>
        <v>0</v>
      </c>
      <c r="DI116" s="78" t="str">
        <f t="shared" si="19"/>
        <v>P09</v>
      </c>
      <c r="DJ116" s="78">
        <f>IF(C116="","",SUMIFS('Planificación 2026-1'!R:R,'Planificación 2026-1'!W:W,C116,'Planificación 2026-1'!E:E,"FILIAL",'Planificación 2026-1'!X:X,"VIRTUAL"))</f>
        <v>26</v>
      </c>
      <c r="DK116" s="80">
        <f>IF(C116="","",SUMIFS('Planificación 2026-1'!R:R,'Planificación 2026-1'!W:W,C116,'Planificación 2026-1'!E:E,"FILIAL",'Planificación 2026-1'!X:X,"PRESENCIAL"))</f>
        <v>6</v>
      </c>
      <c r="DL116" s="42">
        <f>IF(C116="","",SUMIFS('Planificación 2026-1'!R:R,'Planificación 2026-1'!W:W,C116,'Planificación 2026-1'!E:E,"FILIAL",'Planificación 2026-1'!X:X,"HIBRIDO PRESENCIAL"))</f>
        <v>0</v>
      </c>
      <c r="DM116" s="81" t="str">
        <f t="shared" si="20"/>
        <v/>
      </c>
      <c r="DN116" s="78">
        <f>IF(C116="","",SUMIFS('Planificación 2026-1'!R:R,'Planificación 2026-1'!W:W,C116,'Planificación 2026-1'!E:E,"SUNAMPE",'Planificación 2026-1'!X:X,"VIRTUAL"))</f>
        <v>0</v>
      </c>
      <c r="DO116" s="42">
        <f>IF(C116="","",SUMIFS('Planificación 2026-1'!R:R,'Planificación 2026-1'!W:W,C116,'Planificación 2026-1'!E:E,"SUNAMPE",'Planificación 2026-1'!X:X,"PRESENCIAL"))</f>
        <v>0</v>
      </c>
      <c r="DP116" s="81" t="str">
        <f t="shared" si="21"/>
        <v/>
      </c>
      <c r="DQ116" s="78">
        <f>IF(C116="","",SUMIFS('Planificación 2026-1'!R:R,'Planificación 2026-1'!W:W,C116,'Planificación 2026-1'!E:E,"HUAURA",'Planificación 2026-1'!X:X,"VIRTUAL"))</f>
        <v>0</v>
      </c>
      <c r="DR116" s="42">
        <f>IF(C116="","",SUMIFS('Planificación 2026-1'!R:R,'Planificación 2026-1'!W:W,C116,'Planificación 2026-1'!E:E,"HUAURA",'Planificación 2026-1'!X:X,"PRESENCIAL"))</f>
        <v>0</v>
      </c>
      <c r="DS116" s="48">
        <f>SUMIFS('Planificación 2026-1'!R:R,'Planificación 2026-1'!W:W,C116,'Planificación 2026-1'!E:E,"PRINCIPAL",'Planificación 2026-1'!X:X,"VIRTUAL",'Planificación 2026-1'!H:H,"&gt;2")</f>
        <v>0</v>
      </c>
      <c r="DT116" s="48">
        <f>SUMIFS('Planificación 2026-1'!R:R,'Planificación 2026-1'!W:W,C116,'Planificación 2026-1'!E:E,"PRINCIPAL",'Planificación 2026-1'!X:X,"&lt;&gt;VIRTUAL",'Planificación 2026-1'!H:H,"&gt;2")</f>
        <v>0</v>
      </c>
      <c r="DU116" s="48">
        <f>SUMIFS('Planificación 2026-1'!R:R,'Planificación 2026-1'!W:W,C116,'Planificación 2026-1'!E:E,"SUNAMPE",'Planificación 2026-1'!X:X,"VIRTUAL",'Planificación 2026-1'!H:H,"&gt;2")</f>
        <v>0</v>
      </c>
      <c r="DV116" s="48">
        <f>SUMIFS('Planificación 2026-1'!R:R,'Planificación 2026-1'!W:W,C116,'Planificación 2026-1'!E:E,"SUNAMPE",'Planificación 2026-1'!X:X,"&lt;&gt;VIRTUAL",'Planificación 2026-1'!H:H,"&gt;2")</f>
        <v>0</v>
      </c>
      <c r="DW116" s="48">
        <f>SUMIFS('Planificación 2026-1'!R:R,'Planificación 2026-1'!W:W,C116,'Planificación 2026-1'!E:E,"FILIAL",'Planificación 2026-1'!X:X,"VIRTUAL",'Planificación 2026-1'!H:H,"&gt;2")</f>
        <v>26</v>
      </c>
      <c r="DX116" s="48">
        <f>SUMIFS('Planificación 2026-1'!R:R,'Planificación 2026-1'!W:W,C116,'Planificación 2026-1'!E:E,"FILIAL",'Planificación 2026-1'!X:X,"&lt;&gt;VIRTUAL",'Planificación 2026-1'!H:H,"&gt;2")</f>
        <v>6</v>
      </c>
      <c r="DY116" s="48">
        <f>SUMIFS('Planificación 2026-1'!R:R,'Planificación 2026-1'!W:W,C116,'Planificación 2026-1'!E:E,"PORUMA",'Planificación 2026-1'!X:X,"VIRTUAL",'Planificación 2026-1'!H:H,"&gt;2")</f>
        <v>0</v>
      </c>
      <c r="DZ116" s="48">
        <f>SUMIFS('Planificación 2026-1'!R:R,'Planificación 2026-1'!W:W,C116,'Planificación 2026-1'!E:E,"PORUMA",'Planificación 2026-1'!X:X,"&lt;&gt;VIRTUAL",'Planificación 2026-1'!H:H,"&gt;2")</f>
        <v>0</v>
      </c>
      <c r="EA116" s="48">
        <f>SUMIFS('Planificación 2026-1'!R:R,'Planificación 2026-1'!W:W,C116,'Planificación 2026-1'!E:E,"HUAURA",'Planificación 2026-1'!X:X,"VIRTUAL",'Planificación 2026-1'!H:H,"&gt;2")</f>
        <v>0</v>
      </c>
      <c r="EB116" s="48">
        <f>SUMIFS('Planificación 2026-1'!R:R,'Planificación 2026-1'!W:W,C116,'Planificación 2026-1'!E:E,"HUAURA",'Planificación 2026-1'!X:X,"&lt;&gt;VIRTUAL",'Planificación 2026-1'!H:H,"&gt;2")</f>
        <v>0</v>
      </c>
      <c r="EC116" s="48">
        <f>SUMIFS('Planificación 2026-1'!R:R,'Planificación 2026-1'!W:W,C116,'Planificación 2026-1'!E:E,"PRINCIPAL",'Planificación 2026-1'!X:X,"VIRTUAL",'Planificación 2026-1'!H:H,"&lt;3")</f>
        <v>0</v>
      </c>
      <c r="ED116" s="48">
        <f>SUMIFS('Planificación 2026-1'!R:R,'Planificación 2026-1'!W:W,C116,'Planificación 2026-1'!E:E,"PRINCIPAL",'Planificación 2026-1'!X:X,"&lt;&gt;VIRTUAL",'Planificación 2026-1'!H:H,"&lt;3")</f>
        <v>0</v>
      </c>
      <c r="EE116" s="48">
        <f>SUMIFS('Planificación 2026-1'!R:R,'Planificación 2026-1'!W:W,C116,'Planificación 2026-1'!E:E,"SUNAMPE",'Planificación 2026-1'!X:X,"VIRTUAL",'Planificación 2026-1'!H:H,"&lt;3")</f>
        <v>0</v>
      </c>
      <c r="EF116" s="48">
        <f>SUMIFS('Planificación 2026-1'!R:R,'Planificación 2026-1'!W:W,C116,'Planificación 2026-1'!E:E,"SUNAMPE",'Planificación 2026-1'!X:X,"&lt;&gt;VIRTUAL",'Planificación 2026-1'!H:H,"&lt;3")</f>
        <v>0</v>
      </c>
      <c r="EG116" s="48">
        <f>SUMIFS('Planificación 2026-1'!R:R,'Planificación 2026-1'!W:W,C116,'Planificación 2026-1'!E:E,"FILIAL",'Planificación 2026-1'!X:X,"VIRTUAL",'Planificación 2026-1'!H:H,"&lt;3")</f>
        <v>0</v>
      </c>
      <c r="EH116" s="48">
        <f>SUMIFS('Planificación 2026-1'!R:R,'Planificación 2026-1'!W:W,C116,'Planificación 2026-1'!E:E,"FILIAL",'Planificación 2026-1'!X:X,"&lt;&gt;VIRTUAL",'Planificación 2026-1'!H:H,"&lt;3")</f>
        <v>0</v>
      </c>
      <c r="EI116" s="48">
        <f>SUMIFS('Planificación 2026-1'!R:R,'Planificación 2026-1'!W:W,C116,'Planificación 2026-1'!E:E,"PORUMA",'Planificación 2026-1'!X:X,"VIRTUAL",'Planificación 2026-1'!H:H,"&lt;3")</f>
        <v>0</v>
      </c>
      <c r="EJ116" s="48">
        <f>SUMIFS('Planificación 2026-1'!R:R,'Planificación 2026-1'!W:W,C116,'Planificación 2026-1'!E:E,"PORUMA",'Planificación 2026-1'!X:X,"&lt;&gt;VIRTUAL",'Planificación 2026-1'!H:H,"&lt;3")</f>
        <v>0</v>
      </c>
      <c r="EK116" s="48">
        <f>SUMIFS('Planificación 2026-1'!R:R,'Planificación 2026-1'!W:W,C116,'Planificación 2026-1'!E:E,"HUAURA",'Planificación 2026-1'!X:X,"VIRTUAL",'Planificación 2026-1'!H:H,"&lt;3")</f>
        <v>0</v>
      </c>
      <c r="EL116" s="48">
        <f>SUMIFS('Planificación 2026-1'!R:R,'Planificación 2026-1'!W:W,C116,'Planificación 2026-1'!E:E,"HUAURA",'Planificación 2026-1'!X:X,"&lt;&gt;VIRTUAL",'Planificación 2026-1'!H:H,"&lt;3")</f>
        <v>0</v>
      </c>
      <c r="EM116" s="48">
        <f t="shared" si="22"/>
        <v>32</v>
      </c>
      <c r="EN116" s="48">
        <f t="shared" si="23"/>
        <v>0</v>
      </c>
      <c r="EO116" s="48">
        <f t="shared" si="24"/>
        <v>0</v>
      </c>
      <c r="EP116" s="48">
        <f t="shared" si="25"/>
        <v>0</v>
      </c>
      <c r="EQ116" s="48">
        <f t="shared" si="26"/>
        <v>0</v>
      </c>
      <c r="ER116" s="48"/>
      <c r="ES116" s="48">
        <f t="shared" si="27"/>
        <v>26</v>
      </c>
      <c r="ET116" s="48">
        <f t="shared" si="28"/>
        <v>6</v>
      </c>
      <c r="EU116" s="48" t="b">
        <f t="shared" si="29"/>
        <v>1</v>
      </c>
      <c r="EV116" s="48" t="str">
        <f t="shared" si="30"/>
        <v>FILIAL-HUAURA</v>
      </c>
      <c r="EW116" s="48" t="str">
        <f t="shared" si="31"/>
        <v>MAS VIRTUAL</v>
      </c>
    </row>
    <row r="117" spans="1:153" x14ac:dyDescent="0.3">
      <c r="A117" s="53"/>
      <c r="B117" s="383">
        <v>114</v>
      </c>
      <c r="C117" s="107" t="s">
        <v>129</v>
      </c>
      <c r="D117" s="82">
        <f>SUMIF('Planificación 2026-1'!W:W,C117,'Planificación 2026-1'!R:R)</f>
        <v>33</v>
      </c>
      <c r="E117" s="384" t="s">
        <v>341</v>
      </c>
      <c r="F117" s="107" t="s">
        <v>430</v>
      </c>
      <c r="G117" s="107" t="s">
        <v>431</v>
      </c>
      <c r="H117" s="107" t="s">
        <v>434</v>
      </c>
      <c r="I117" s="77" t="str">
        <f>IF(SUM(COUNTIFS('Planificación 2026-1'!E:E,"PRINCIPAL",'Planificación 2026-1'!W:W,C117,'Planificación 2026-1'!G:G,"AF"))&gt;0,"P01"," ")</f>
        <v xml:space="preserve"> </v>
      </c>
      <c r="J117" s="78" t="str">
        <f>IF(SUM(COUNTIFS('Planificación 2026-1'!E:E,"PRINCIPAL",'Planificación 2026-1'!W:W,C117,'Planificación 2026-1'!G:G,"EN"))&gt;0,"P02"," ")</f>
        <v xml:space="preserve"> </v>
      </c>
      <c r="K117" s="78" t="str">
        <f>IF(SUM(COUNTIFS('Planificación 2026-1'!E:E,"PRINCIPAL",'Planificación 2026-1'!W:W,C117,'Planificación 2026-1'!G:G,"IS"))&gt;0,"P03"," ")</f>
        <v xml:space="preserve"> </v>
      </c>
      <c r="L117" s="78" t="str">
        <f>IF(SUM(COUNTIFS('Planificación 2026-1'!E:E,"PRINCIPAL",'Planificación 2026-1'!W:W,C117,'Planificación 2026-1'!G:G,"PS"))&gt;0,"P04"," ")</f>
        <v>P04</v>
      </c>
      <c r="M117" s="78"/>
      <c r="N117" s="78" t="str">
        <f>IF(SUM(COUNTIFS('Planificación 2026-1'!E:E,"PRINCIPAL",'Planificación 2026-1'!W:W,C117,'Planificación 2026-1'!G:G,"IN"))&gt;0,"P06"," ")</f>
        <v xml:space="preserve"> </v>
      </c>
      <c r="O117" s="78" t="str">
        <f>IF(SUM(COUNTIFS('Planificación 2026-1'!E:E,"PRINCIPAL",'Planificación 2026-1'!W:W,C117,'Planificación 2026-1'!G:G,"CA"))&gt;0,"P07"," ")</f>
        <v xml:space="preserve"> </v>
      </c>
      <c r="P117" s="78" t="str">
        <f>IF(SUM(COUNTIFS('Planificación 2026-1'!E:E,"PRINCIPAL",'Planificación 2026-1'!W:W,C117,'Planificación 2026-1'!G:G,"DE"))&gt;0,"P08"," ")</f>
        <v xml:space="preserve"> </v>
      </c>
      <c r="Q117" s="78" t="str">
        <f>IF(SUM(COUNTIFS('Planificación 2026-1'!E:E,"PRINCIPAL",'Planificación 2026-1'!W:W,C117,'Planificación 2026-1'!G:G,"OB"))&gt;0,"P09"," ")</f>
        <v xml:space="preserve"> </v>
      </c>
      <c r="R117" s="78" t="str">
        <f>IF(SUM(COUNTIFS('Planificación 2026-1'!E:E,"PRINCIPAL",'Planificación 2026-1'!W:W,C117,'Planificación 2026-1'!G:G,"MH"))&gt;0,"P31"," ")</f>
        <v xml:space="preserve"> </v>
      </c>
      <c r="S117" s="78" t="str">
        <f>IF(SUM(COUNTIFS('Planificación 2026-1'!E:E,"PRINCIPAL",'Planificación 2026-1'!W:W,C117,'Planificación 2026-1'!G:G,"IC"))&gt;0,"P32"," ")</f>
        <v xml:space="preserve"> </v>
      </c>
      <c r="T117" s="78" t="str">
        <f>IF(SUM(COUNTIFS('Planificación 2026-1'!E:E,"PRINCIPAL",'Planificación 2026-1'!W:W,C117,'Planificación 2026-1'!G:G,"AR"))&gt;0,"P34"," ")</f>
        <v xml:space="preserve"> </v>
      </c>
      <c r="U117" s="78" t="str">
        <f>IF(SUM(COUNTIFS('Planificación 2026-1'!E:E,"PRINCIPAL",'Planificación 2026-1'!W:W,C117,'Planificación 2026-1'!G:G,"T1"))&gt;0,"P35"," ")</f>
        <v xml:space="preserve"> </v>
      </c>
      <c r="V117" s="78" t="str">
        <f>IF(SUM(COUNTIFS('Planificación 2026-1'!E:E,"PRINCIPAL",'Planificación 2026-1'!W:W,C117,'Planificación 2026-1'!G:G,"T3"))&gt;0,"P36"," ")</f>
        <v xml:space="preserve"> </v>
      </c>
      <c r="W117" s="78" t="str">
        <f>IF(SUM(COUNTIFS('Planificación 2026-1'!E:E,"PRINCIPAL",'Planificación 2026-1'!W:W,C117,'Planificación 2026-1'!G:G,"T2"))&gt;0,"P37"," ")</f>
        <v xml:space="preserve"> </v>
      </c>
      <c r="X117" s="78" t="str">
        <f>IF(SUM(COUNTIFS('Planificación 2026-1'!E:E,"PRINCIPAL",'Planificación 2026-1'!W:W,C117,'Planificación 2026-1'!G:G,"AE"))&gt;0,"P38"," ")</f>
        <v xml:space="preserve"> </v>
      </c>
      <c r="Y117" s="78" t="str">
        <f>IF(SUM(COUNTIFS('Planificación 2026-1'!E:E,"PRINCIPAL",'Planificación 2026-1'!W:W,C117,'Planificación 2026-1'!G:G,"T4"))&gt;0,"P55"," ")</f>
        <v xml:space="preserve"> </v>
      </c>
      <c r="Z117" s="78" t="str">
        <f>IF(SUM(COUNTIFS('Planificación 2026-1'!E:E,"FILIAL",'Planificación 2026-1'!W:W,C117,'Planificación 2026-1'!G:G,"AF"))&gt;0," P01"," ")</f>
        <v xml:space="preserve"> </v>
      </c>
      <c r="AA117" s="78" t="str">
        <f>IF(SUM(COUNTIFS('Planificación 2026-1'!E:E,"FILIAL",'Planificación 2026-1'!W:W,C117,'Planificación 2026-1'!G:G,"EN"))&gt;0,"P02"," ")</f>
        <v xml:space="preserve"> </v>
      </c>
      <c r="AB117" s="78" t="str">
        <f>IF(SUM(COUNTIFS('Planificación 2026-1'!E:E,"FILIAL",'Planificación 2026-1'!W:W,C117,'Planificación 2026-1'!G:G,"IS"))&gt;0,"P03"," ")</f>
        <v xml:space="preserve"> </v>
      </c>
      <c r="AC117" s="78" t="str">
        <f>IF(SUM(COUNTIFS('Planificación 2026-1'!E:E,"FILIAL",'Planificación 2026-1'!W:W,C117,'Planificación 2026-1'!G:G,"PS"))&gt;0,"P04"," ")</f>
        <v xml:space="preserve"> </v>
      </c>
      <c r="AD117" s="78"/>
      <c r="AE117" s="78" t="str">
        <f>IF(SUM(COUNTIFS('Planificación 2026-1'!E:E,"FILIAL",'Planificación 2026-1'!W:W,C117,'Planificación 2026-1'!G:G,"IN"))&gt;0,"P06"," ")</f>
        <v xml:space="preserve"> </v>
      </c>
      <c r="AF117" s="78" t="str">
        <f>IF(SUM(COUNTIFS('Planificación 2026-1'!E:E,"FILIAL",'Planificación 2026-1'!W:W,C117,'Planificación 2026-1'!G:G,"CA"))&gt;0,"P07"," ")</f>
        <v xml:space="preserve"> </v>
      </c>
      <c r="AG117" s="78" t="str">
        <f>IF(SUM(COUNTIFS('Planificación 2026-1'!E:E,"FILIAL",'Planificación 2026-1'!W:W,C117,'Planificación 2026-1'!G:G,"DE"))&gt;0,"P08"," ")</f>
        <v xml:space="preserve"> </v>
      </c>
      <c r="AH117" s="78" t="str">
        <f>IF(SUM(COUNTIFS('Planificación 2026-1'!E:E,"FILIAL",'Planificación 2026-1'!W:W,C117,'Planificación 2026-1'!G:G,"OB"))&gt;0,"P09"," ")</f>
        <v xml:space="preserve"> </v>
      </c>
      <c r="AI117" s="78" t="str">
        <f>IF(SUM(COUNTIFS('Planificación 2026-1'!E:E,"FILIAL",'Planificación 2026-1'!W:W,C117,'Planificación 2026-1'!G:G,"MH"))&gt;0,"P31"," ")</f>
        <v xml:space="preserve"> </v>
      </c>
      <c r="AJ117" s="78" t="str">
        <f>IF(SUM(COUNTIFS('Planificación 2026-1'!E:E,"FILIAL",'Planificación 2026-1'!W:W,C117,'Planificación 2026-1'!G:G,"IC"))&gt;0,"P32"," ")</f>
        <v xml:space="preserve"> </v>
      </c>
      <c r="AK117" s="78" t="str">
        <f>IF(SUM(COUNTIFS('Planificación 2026-1'!E:E,"FILIAL",'Planificación 2026-1'!W:W,C117,'Planificación 2026-1'!G:G,"AR"))&gt;0,"P34"," ")</f>
        <v xml:space="preserve"> </v>
      </c>
      <c r="AL117" s="78" t="str">
        <f>IF(SUM(COUNTIFS('Planificación 2026-1'!E:E,"FILIAL",'Planificación 2026-1'!W:W,C117,'Planificación 2026-1'!G:G,"T1"))&gt;0,"P35"," ")</f>
        <v xml:space="preserve"> </v>
      </c>
      <c r="AM117" s="78" t="str">
        <f>IF(SUM(COUNTIFS('Planificación 2026-1'!E:E,"FILIAL",'Planificación 2026-1'!W:W,C117,'Planificación 2026-1'!G:G,"T3"))&gt;0,"P36"," ")</f>
        <v xml:space="preserve"> </v>
      </c>
      <c r="AN117" s="78" t="str">
        <f>IF(SUM(COUNTIFS('Planificación 2026-1'!E:E,"FILIAL",'Planificación 2026-1'!W:W,C117,'Planificación 2026-1'!G:G,"T2"))&gt;0,"P37"," ")</f>
        <v xml:space="preserve"> </v>
      </c>
      <c r="AO117" s="78" t="str">
        <f>IF(SUM(COUNTIFS('Planificación 2026-1'!E:E,"FILIAL",'Planificación 2026-1'!W:W,C117,'Planificación 2026-1'!G:G,"AE"))&gt;0,"P38"," ")</f>
        <v xml:space="preserve"> </v>
      </c>
      <c r="AP117" s="78" t="str">
        <f>IF(SUM(COUNTIFS('Planificación 2026-1'!E:E,"FILIAL",'Planificación 2026-1'!W:W,C117,'Planificación 2026-1'!G:G,"T4"))&gt;0,"P55"," ")</f>
        <v xml:space="preserve"> </v>
      </c>
      <c r="AQ117" s="78" t="str">
        <f>IF(SUM(COUNTIFS('Planificación 2026-1'!E:E,"SUNAMPE",'Planificación 2026-1'!W:W,C117,'Planificación 2026-1'!G:G,"AF"))&gt;0," P01"," ")</f>
        <v xml:space="preserve"> </v>
      </c>
      <c r="AR117" s="78" t="str">
        <f>IF(SUM(COUNTIFS('Planificación 2026-1'!E:E,"SUNAMPE",'Planificación 2026-1'!W:W,C117,'Planificación 2026-1'!G:G,"EN"))&gt;0,"P02"," ")</f>
        <v xml:space="preserve"> </v>
      </c>
      <c r="AS117" s="78" t="str">
        <f>IF(SUM(COUNTIFS('Planificación 2026-1'!E:E,"SUNAMPE",'Planificación 2026-1'!W:W,C117,'Planificación 2026-1'!G:G,"IS"))&gt;0,"P03"," ")</f>
        <v xml:space="preserve"> </v>
      </c>
      <c r="AT117" s="78" t="str">
        <f>IF(SUM(COUNTIFS('Planificación 2026-1'!E:E,"SUNAMPE",'Planificación 2026-1'!W:W,C117,'Planificación 2026-1'!G:G,"PS"))&gt;0,"P04"," ")</f>
        <v xml:space="preserve"> </v>
      </c>
      <c r="AU117" s="78"/>
      <c r="AV117" s="78" t="str">
        <f>IF(SUM(COUNTIFS('Planificación 2026-1'!E:E,"SUNAMPE",'Planificación 2026-1'!W:W,C117,'Planificación 2026-1'!G:G,"IN"))&gt;0,"P06"," ")</f>
        <v xml:space="preserve"> </v>
      </c>
      <c r="AW117" s="78" t="str">
        <f>IF(SUM(COUNTIFS('Planificación 2026-1'!E:E,"SUNAMPE",'Planificación 2026-1'!W:W,C117,'Planificación 2026-1'!G:G,"CA"))&gt;0,"P07"," ")</f>
        <v xml:space="preserve"> </v>
      </c>
      <c r="AX117" s="78" t="str">
        <f>IF(SUM(COUNTIFS('Planificación 2026-1'!E:E,"SUNAMPE",'Planificación 2026-1'!W:W,C117,'Planificación 2026-1'!G:G,"DE"))&gt;0,"P08"," ")</f>
        <v xml:space="preserve"> </v>
      </c>
      <c r="AY117" s="78" t="str">
        <f>IF(SUM(COUNTIFS('Planificación 2026-1'!E:E,"SUNAMPE",'Planificación 2026-1'!W:W,C117,'Planificación 2026-1'!G:G,"OB"))&gt;0,"P09"," ")</f>
        <v xml:space="preserve"> </v>
      </c>
      <c r="AZ117" s="78" t="str">
        <f>IF(SUM(COUNTIFS('Planificación 2026-1'!E:E,"SUNAMPE",'Planificación 2026-1'!W:W,C117,'Planificación 2026-1'!G:G,"MH"))&gt;0,"P31"," ")</f>
        <v xml:space="preserve"> </v>
      </c>
      <c r="BA117" s="78" t="str">
        <f>IF(SUM(COUNTIFS('Planificación 2026-1'!E:E,"SUNAMPE",'Planificación 2026-1'!W:W,C117,'Planificación 2026-1'!G:G,"IC"))&gt;0,"P32"," ")</f>
        <v xml:space="preserve"> </v>
      </c>
      <c r="BB117" s="78" t="str">
        <f>IF(SUM(COUNTIFS('Planificación 2026-1'!E:E,"SUNAMPE",'Planificación 2026-1'!W:W,C117,'Planificación 2026-1'!G:G,"AR"))&gt;0,"P34"," ")</f>
        <v xml:space="preserve"> </v>
      </c>
      <c r="BC117" s="78" t="str">
        <f>IF(SUM(COUNTIFS('Planificación 2026-1'!E:E,"SUNAMPE",'Planificación 2026-1'!W:W,C117,'Planificación 2026-1'!G:G,"T1"))&gt;0,"P35"," ")</f>
        <v xml:space="preserve"> </v>
      </c>
      <c r="BD117" s="78" t="str">
        <f>IF(SUM(COUNTIFS('Planificación 2026-1'!E:E,"SUNAMPE",'Planificación 2026-1'!W:W,C117,'Planificación 2026-1'!G:G,"T3"))&gt;0,"P36"," ")</f>
        <v xml:space="preserve"> </v>
      </c>
      <c r="BE117" s="78" t="str">
        <f>IF(SUM(COUNTIFS('Planificación 2026-1'!E:E,"SUNAMPE",'Planificación 2026-1'!W:W,C117,'Planificación 2026-1'!G:G,"T2"))&gt;0,"P37"," ")</f>
        <v xml:space="preserve"> </v>
      </c>
      <c r="BF117" s="78" t="str">
        <f>IF(SUM(COUNTIFS('Planificación 2026-1'!E:E,"SUNAMPE",'Planificación 2026-1'!W:W,C117,'Planificación 2026-1'!G:G,"AE"))&gt;0,"P38"," ")</f>
        <v xml:space="preserve"> </v>
      </c>
      <c r="BG117" s="78" t="str">
        <f>IF(SUM(COUNTIFS('Planificación 2026-1'!E:E,"SUNAMPE",'Planificación 2026-1'!W:W,C117,'Planificación 2026-1'!G:G,"T4"))&gt;0,"P55"," ")</f>
        <v xml:space="preserve"> </v>
      </c>
      <c r="BH117" s="78" t="str">
        <f>IF(SUM(COUNTIFS('Planificación 2026-1'!E:E,"HUAURA",'Planificación 2026-1'!W:W,C117,'Planificación 2026-1'!G:G,"AF"))&gt;0," P01"," ")</f>
        <v xml:space="preserve"> </v>
      </c>
      <c r="BI117" s="78" t="str">
        <f>IF(SUM(COUNTIFS('Planificación 2026-1'!E:E,"HUAURA",'Planificación 2026-1'!W:W,C117,'Planificación 2026-1'!G:G,"EN"))&gt;0,"P02"," ")</f>
        <v xml:space="preserve"> </v>
      </c>
      <c r="BJ117" s="78" t="str">
        <f>IF(SUM(COUNTIFS('Planificación 2026-1'!E:E,"HUAURA",'Planificación 2026-1'!W:W,C117,'Planificación 2026-1'!G:G,"IS"))&gt;0,"P03"," ")</f>
        <v xml:space="preserve"> </v>
      </c>
      <c r="BK117" s="78" t="str">
        <f>IF(SUM(COUNTIFS('Planificación 2026-1'!E:E,"HUAURA",'Planificación 2026-1'!W:W,C117,'Planificación 2026-1'!G:G,"PS"))&gt;0,"P04"," ")</f>
        <v xml:space="preserve"> </v>
      </c>
      <c r="BL117" s="78"/>
      <c r="BM117" s="78" t="str">
        <f>IF(SUM(COUNTIFS('Planificación 2026-1'!E:E,"HUAURA",'Planificación 2026-1'!W:W,C117,'Planificación 2026-1'!G:G,"IN"))&gt;0,"P06"," ")</f>
        <v xml:space="preserve"> </v>
      </c>
      <c r="BN117" s="78" t="str">
        <f>IF(SUM(COUNTIFS('Planificación 2026-1'!E:E,"HUAURA",'Planificación 2026-1'!W:W,C117,'Planificación 2026-1'!G:G,"CA"))&gt;0,"P07"," ")</f>
        <v xml:space="preserve"> </v>
      </c>
      <c r="BO117" s="78" t="str">
        <f>IF(SUM(COUNTIFS('Planificación 2026-1'!E:E,"HUAURA",'Planificación 2026-1'!W:W,C117,'Planificación 2026-1'!G:G,"DE"))&gt;0,"P08"," ")</f>
        <v xml:space="preserve"> </v>
      </c>
      <c r="BP117" s="78" t="str">
        <f>IF(SUM(COUNTIFS('Planificación 2026-1'!E:E,"HUAURA",'Planificación 2026-1'!W:W,C117,'Planificación 2026-1'!G:G,"OB"))&gt;0,"P09"," ")</f>
        <v xml:space="preserve"> </v>
      </c>
      <c r="BQ117" s="78" t="str">
        <f>IF(SUM(COUNTIFS('Planificación 2026-1'!E:E,"HUAURA",'Planificación 2026-1'!W:W,C117,'Planificación 2026-1'!G:G,"MH"))&gt;0,"P31"," ")</f>
        <v xml:space="preserve"> </v>
      </c>
      <c r="BR117" s="78" t="str">
        <f>IF(SUM(COUNTIFS('Planificación 2026-1'!E:E,"HUAURA",'Planificación 2026-1'!W:W,C117,'Planificación 2026-1'!G:G,"IC"))&gt;0,"P32"," ")</f>
        <v xml:space="preserve"> </v>
      </c>
      <c r="BS117" s="78" t="str">
        <f>IF(SUM(COUNTIFS('Planificación 2026-1'!E:E,"HUAURA",'Planificación 2026-1'!W:W,C117,'Planificación 2026-1'!G:G,"AR"))&gt;0,"P34"," ")</f>
        <v xml:space="preserve"> </v>
      </c>
      <c r="BT117" s="78" t="str">
        <f>IF(SUM(COUNTIFS('Planificación 2026-1'!E:E,"HUAURA",'Planificación 2026-1'!W:W,C117,'Planificación 2026-1'!G:G,"T1"))&gt;0,"P35"," ")</f>
        <v xml:space="preserve"> </v>
      </c>
      <c r="BU117" s="78" t="str">
        <f>IF(SUM(COUNTIFS('Planificación 2026-1'!E:E,"HUAURA",'Planificación 2026-1'!W:W,C117,'Planificación 2026-1'!G:G,"T3"))&gt;0,"P36"," ")</f>
        <v xml:space="preserve"> </v>
      </c>
      <c r="BV117" s="78" t="str">
        <f>IF(SUM(COUNTIFS('Planificación 2026-1'!E:E,"HUAURA",'Planificación 2026-1'!W:W,C117,'Planificación 2026-1'!G:G,"T2"))&gt;0,"P37"," ")</f>
        <v xml:space="preserve"> </v>
      </c>
      <c r="BW117" s="78" t="str">
        <f>IF(SUM(COUNTIFS('Planificación 2026-1'!E:E,"HUAURA",'Planificación 2026-1'!W:W,C117,'Planificación 2026-1'!G:G,"AE"))&gt;0,"P38"," ")</f>
        <v xml:space="preserve"> </v>
      </c>
      <c r="BX117" s="78" t="str">
        <f>IF(SUM(COUNTIFS('Planificación 2026-1'!E:E,"HUAURA",'Planificación 2026-1'!W:W,C117,'Planificación 2026-1'!G:G,"T4"))&gt;0,"P55"," ")</f>
        <v xml:space="preserve"> </v>
      </c>
      <c r="BY117" s="79">
        <f>SUMIFS('Planificación 2026-1'!R:R,'Planificación 2026-1'!W:W,C117,'Planificación 2026-1'!G:G,"AF",'Planificación 2026-1'!H:H,"&gt;2")</f>
        <v>0</v>
      </c>
      <c r="BZ117" s="79">
        <f>SUMIFS('Planificación 2026-1'!R:R,'Planificación 2026-1'!W:W,C117,'Planificación 2026-1'!G:G,"EN",'Planificación 2026-1'!H:H,"&gt;2")</f>
        <v>0</v>
      </c>
      <c r="CA117" s="79">
        <f>SUMIFS('Planificación 2026-1'!R:R,'Planificación 2026-1'!W:W,C117,'Planificación 2026-1'!G:G,"IS",'Planificación 2026-1'!H:H,"&gt;2")</f>
        <v>0</v>
      </c>
      <c r="CB117" s="79">
        <f>SUMIFS('Planificación 2026-1'!R:R,'Planificación 2026-1'!W:W,C117,'Planificación 2026-1'!G:G,"PS",'Planificación 2026-1'!H:H,"&gt;2")</f>
        <v>33</v>
      </c>
      <c r="CC117" s="79">
        <f>SUMIFS('Planificación 2026-1'!R:R,'Planificación 2026-1'!W:W,C117,'Planificación 2026-1'!G:G,"IN",'Planificación 2026-1'!H:H,"&gt;2")</f>
        <v>0</v>
      </c>
      <c r="CD117" s="79">
        <f>SUMIFS('Planificación 2026-1'!R:R,'Planificación 2026-1'!W:W,C117,'Planificación 2026-1'!G:G,"CA",'Planificación 2026-1'!H:H,"&gt;2")</f>
        <v>0</v>
      </c>
      <c r="CE117" s="79">
        <f>SUMIFS('Planificación 2026-1'!R:R,'Planificación 2026-1'!W:W,C117,'Planificación 2026-1'!G:G,"DE",'Planificación 2026-1'!H:H,"&gt;2")</f>
        <v>0</v>
      </c>
      <c r="CF117" s="79">
        <f>SUMIFS('Planificación 2026-1'!R:R,'Planificación 2026-1'!W:W,C117,'Planificación 2026-1'!G:G,"OB",'Planificación 2026-1'!H:H,"&gt;2")</f>
        <v>0</v>
      </c>
      <c r="CG117" s="79">
        <f>SUMIFS('Planificación 2026-1'!R:R,'Planificación 2026-1'!W:W,C117,'Planificación 2026-1'!G:G,"MH",'Planificación 2026-1'!H:H,"&gt;2")</f>
        <v>0</v>
      </c>
      <c r="CH117" s="79">
        <f>SUMIFS('Planificación 2026-1'!R:R,'Planificación 2026-1'!W:W,C117,'Planificación 2026-1'!G:G,"IC",'Planificación 2026-1'!H:H,"&gt;2")</f>
        <v>0</v>
      </c>
      <c r="CI117" s="79">
        <f>SUMIFS('Planificación 2026-1'!R:R,'Planificación 2026-1'!W:W,C117,'Planificación 2026-1'!G:G,"AR",'Planificación 2026-1'!H:H,"&gt;2")</f>
        <v>0</v>
      </c>
      <c r="CJ117" s="79">
        <f>SUMIFS('Planificación 2026-1'!R:R,'Planificación 2026-1'!W:W,C117,'Planificación 2026-1'!G:G,"T1",'Planificación 2026-1'!H:H,"&gt;2")</f>
        <v>0</v>
      </c>
      <c r="CK117" s="79">
        <f>SUMIFS('Planificación 2026-1'!R:R,'Planificación 2026-1'!W:W,C117,'Planificación 2026-1'!G:G,"T3",'Planificación 2026-1'!H:H,"&gt;2")</f>
        <v>0</v>
      </c>
      <c r="CL117" s="79">
        <f>SUMIFS('Planificación 2026-1'!R:R,'Planificación 2026-1'!W:W,C117,'Planificación 2026-1'!G:G,"T2",'Planificación 2026-1'!H:H,"&gt;2")</f>
        <v>0</v>
      </c>
      <c r="CM117" s="79">
        <f>SUMIFS('Planificación 2026-1'!R:R,'Planificación 2026-1'!W:W,C117,'Planificación 2026-1'!G:G,"AE",'Planificación 2026-1'!H:H,"&gt;2")</f>
        <v>0</v>
      </c>
      <c r="CN117" s="79">
        <f>SUMIFS('Planificación 2026-1'!R:R,'Planificación 2026-1'!W:W,C117,'Planificación 2026-1'!G:G,"T4",'Planificación 2026-1'!H:H,"&gt;2")</f>
        <v>0</v>
      </c>
      <c r="CO117" s="79">
        <f>SUMIFS('Planificación 2026-1'!R:R,'Planificación 2026-1'!W:W,C117,'Planificación 2026-1'!G:G,"AF",'Planificación 2026-1'!H:H,"&lt;3")</f>
        <v>0</v>
      </c>
      <c r="CP117" s="79">
        <f>SUMIFS('Planificación 2026-1'!R:R,'Planificación 2026-1'!W:W,C117,'Planificación 2026-1'!G:G,"EN",'Planificación 2026-1'!H:H,"&lt;3")</f>
        <v>0</v>
      </c>
      <c r="CQ117" s="79">
        <f>SUMIFS('Planificación 2026-1'!R:R,'Planificación 2026-1'!W:W,C117,'Planificación 2026-1'!G:G,"IS",'Planificación 2026-1'!H:H,"&lt;3")</f>
        <v>0</v>
      </c>
      <c r="CR117" s="79">
        <f>SUMIFS('Planificación 2026-1'!R:R,'Planificación 2026-1'!W:W,C117,'Planificación 2026-1'!G:G,"PS",'Planificación 2026-1'!H:H,"&lt;3")</f>
        <v>0</v>
      </c>
      <c r="CS117" s="79">
        <f>SUMIFS('Planificación 2026-1'!R:R,'Planificación 2026-1'!W:W,C117,'Planificación 2026-1'!G:G,"IN",'Planificación 2026-1'!H:H,"&lt;3")</f>
        <v>0</v>
      </c>
      <c r="CT117" s="79">
        <f>SUMIFS('Planificación 2026-1'!R:R,'Planificación 2026-1'!W:W,C117,'Planificación 2026-1'!G:G,"CA",'Planificación 2026-1'!H:H,"&lt;3")</f>
        <v>0</v>
      </c>
      <c r="CU117" s="79">
        <f>SUMIFS('Planificación 2026-1'!R:R,'Planificación 2026-1'!W:W,C117,'Planificación 2026-1'!G:G,"DE",'Planificación 2026-1'!H:H,"&lt;3")</f>
        <v>0</v>
      </c>
      <c r="CV117" s="79">
        <f>SUMIFS('Planificación 2026-1'!R:R,'Planificación 2026-1'!W:W,C117,'Planificación 2026-1'!G:G,"OB",'Planificación 2026-1'!H:H,"&lt;3")</f>
        <v>0</v>
      </c>
      <c r="CW117" s="79">
        <f>SUMIFS('Planificación 2026-1'!R:R,'Planificación 2026-1'!W:W,C117,'Planificación 2026-1'!G:G,"MH",'Planificación 2026-1'!H:H,"&lt;3")</f>
        <v>0</v>
      </c>
      <c r="CX117" s="79">
        <f>SUMIFS('Planificación 2026-1'!R:R,'Planificación 2026-1'!W:W,C117,'Planificación 2026-1'!G:G,"IC",'Planificación 2026-1'!H:H,"&lt;3")</f>
        <v>0</v>
      </c>
      <c r="CY117" s="79">
        <f>SUMIFS('Planificación 2026-1'!R:R,'Planificación 2026-1'!W:W,C117,'Planificación 2026-1'!G:G,"AR",'Planificación 2026-1'!H:H,"&lt;3")</f>
        <v>0</v>
      </c>
      <c r="CZ117" s="79">
        <f>SUMIFS('Planificación 2026-1'!R:R,'Planificación 2026-1'!W:W,C117,'Planificación 2026-1'!G:G,"T1",'Planificación 2026-1'!H:H,"&lt;3")</f>
        <v>0</v>
      </c>
      <c r="DA117" s="79">
        <f>SUMIFS('Planificación 2026-1'!R:R,'Planificación 2026-1'!W:W,C117,'Planificación 2026-1'!G:G,"T3",'Planificación 2026-1'!H:H,"&lt;3")</f>
        <v>0</v>
      </c>
      <c r="DB117" s="79">
        <f>SUMIFS('Planificación 2026-1'!R:R,'Planificación 2026-1'!W:W,C117,'Planificación 2026-1'!G:G,"T2",'Planificación 2026-1'!H:H,"&lt;3")</f>
        <v>0</v>
      </c>
      <c r="DC117" s="79">
        <f>SUMIFS('Planificación 2026-1'!R:R,'Planificación 2026-1'!W:W,C117,'Planificación 2026-1'!G:G,"AE",'Planificación 2026-1'!H:H,"&lt;3")</f>
        <v>0</v>
      </c>
      <c r="DD117" s="79">
        <f>SUMIFS('Planificación 2026-1'!R:R,'Planificación 2026-1'!W:W,C117,'Planificación 2026-1'!G:G,"T4",'Planificación 2026-1'!H:H,"&lt;3")</f>
        <v>0</v>
      </c>
      <c r="DE117" s="78" t="str">
        <f t="shared" si="18"/>
        <v>P04</v>
      </c>
      <c r="DF117" s="30">
        <f>IF(C117="","",SUMIFS('Planificación 2026-1'!R:R,'Planificación 2026-1'!W:W,C117,'Planificación 2026-1'!E:E,"PRINCIPAL",'Planificación 2026-1'!X:X,"VIRTUAL"))</f>
        <v>5</v>
      </c>
      <c r="DG117" s="30">
        <f>IF(C117="","",SUMIFS('Planificación 2026-1'!R:R,'Planificación 2026-1'!W:W,C117,'Planificación 2026-1'!E:E,"PRINCIPAL",'Planificación 2026-1'!X:X,"PRESENCIAL"))</f>
        <v>28</v>
      </c>
      <c r="DH117" s="30">
        <f>IF(C117="","",SUMIFS('Planificación 2026-1'!R:R,'Planificación 2026-1'!W:W,C117,'Planificación 2026-1'!E:E,"PRINCIPAL",'Planificación 2026-1'!X:X,"HIBRIDO PRESENCIAL"))</f>
        <v>0</v>
      </c>
      <c r="DI117" s="78" t="str">
        <f t="shared" si="19"/>
        <v/>
      </c>
      <c r="DJ117" s="78">
        <f>IF(C117="","",SUMIFS('Planificación 2026-1'!R:R,'Planificación 2026-1'!W:W,C117,'Planificación 2026-1'!E:E,"FILIAL",'Planificación 2026-1'!X:X,"VIRTUAL"))</f>
        <v>0</v>
      </c>
      <c r="DK117" s="80">
        <f>IF(C117="","",SUMIFS('Planificación 2026-1'!R:R,'Planificación 2026-1'!W:W,C117,'Planificación 2026-1'!E:E,"FILIAL",'Planificación 2026-1'!X:X,"PRESENCIAL"))</f>
        <v>0</v>
      </c>
      <c r="DL117" s="42">
        <f>IF(C117="","",SUMIFS('Planificación 2026-1'!R:R,'Planificación 2026-1'!W:W,C117,'Planificación 2026-1'!E:E,"FILIAL",'Planificación 2026-1'!X:X,"HIBRIDO PRESENCIAL"))</f>
        <v>0</v>
      </c>
      <c r="DM117" s="81" t="str">
        <f t="shared" si="20"/>
        <v/>
      </c>
      <c r="DN117" s="78">
        <f>IF(C117="","",SUMIFS('Planificación 2026-1'!R:R,'Planificación 2026-1'!W:W,C117,'Planificación 2026-1'!E:E,"SUNAMPE",'Planificación 2026-1'!X:X,"VIRTUAL"))</f>
        <v>0</v>
      </c>
      <c r="DO117" s="42">
        <f>IF(C117="","",SUMIFS('Planificación 2026-1'!R:R,'Planificación 2026-1'!W:W,C117,'Planificación 2026-1'!E:E,"SUNAMPE",'Planificación 2026-1'!X:X,"PRESENCIAL"))</f>
        <v>0</v>
      </c>
      <c r="DP117" s="81" t="str">
        <f t="shared" si="21"/>
        <v/>
      </c>
      <c r="DQ117" s="78">
        <f>IF(C117="","",SUMIFS('Planificación 2026-1'!R:R,'Planificación 2026-1'!W:W,C117,'Planificación 2026-1'!E:E,"HUAURA",'Planificación 2026-1'!X:X,"VIRTUAL"))</f>
        <v>0</v>
      </c>
      <c r="DR117" s="42">
        <f>IF(C117="","",SUMIFS('Planificación 2026-1'!R:R,'Planificación 2026-1'!W:W,C117,'Planificación 2026-1'!E:E,"HUAURA",'Planificación 2026-1'!X:X,"PRESENCIAL"))</f>
        <v>0</v>
      </c>
      <c r="DS117" s="48">
        <f>SUMIFS('Planificación 2026-1'!R:R,'Planificación 2026-1'!W:W,C117,'Planificación 2026-1'!E:E,"PRINCIPAL",'Planificación 2026-1'!X:X,"VIRTUAL",'Planificación 2026-1'!H:H,"&gt;2")</f>
        <v>5</v>
      </c>
      <c r="DT117" s="48">
        <f>SUMIFS('Planificación 2026-1'!R:R,'Planificación 2026-1'!W:W,C117,'Planificación 2026-1'!E:E,"PRINCIPAL",'Planificación 2026-1'!X:X,"&lt;&gt;VIRTUAL",'Planificación 2026-1'!H:H,"&gt;2")</f>
        <v>28</v>
      </c>
      <c r="DU117" s="48">
        <f>SUMIFS('Planificación 2026-1'!R:R,'Planificación 2026-1'!W:W,C117,'Planificación 2026-1'!E:E,"SUNAMPE",'Planificación 2026-1'!X:X,"VIRTUAL",'Planificación 2026-1'!H:H,"&gt;2")</f>
        <v>0</v>
      </c>
      <c r="DV117" s="48">
        <f>SUMIFS('Planificación 2026-1'!R:R,'Planificación 2026-1'!W:W,C117,'Planificación 2026-1'!E:E,"SUNAMPE",'Planificación 2026-1'!X:X,"&lt;&gt;VIRTUAL",'Planificación 2026-1'!H:H,"&gt;2")</f>
        <v>0</v>
      </c>
      <c r="DW117" s="48">
        <f>SUMIFS('Planificación 2026-1'!R:R,'Planificación 2026-1'!W:W,C117,'Planificación 2026-1'!E:E,"FILIAL",'Planificación 2026-1'!X:X,"VIRTUAL",'Planificación 2026-1'!H:H,"&gt;2")</f>
        <v>0</v>
      </c>
      <c r="DX117" s="48">
        <f>SUMIFS('Planificación 2026-1'!R:R,'Planificación 2026-1'!W:W,C117,'Planificación 2026-1'!E:E,"FILIAL",'Planificación 2026-1'!X:X,"&lt;&gt;VIRTUAL",'Planificación 2026-1'!H:H,"&gt;2")</f>
        <v>0</v>
      </c>
      <c r="DY117" s="48">
        <f>SUMIFS('Planificación 2026-1'!R:R,'Planificación 2026-1'!W:W,C117,'Planificación 2026-1'!E:E,"PORUMA",'Planificación 2026-1'!X:X,"VIRTUAL",'Planificación 2026-1'!H:H,"&gt;2")</f>
        <v>0</v>
      </c>
      <c r="DZ117" s="48">
        <f>SUMIFS('Planificación 2026-1'!R:R,'Planificación 2026-1'!W:W,C117,'Planificación 2026-1'!E:E,"PORUMA",'Planificación 2026-1'!X:X,"&lt;&gt;VIRTUAL",'Planificación 2026-1'!H:H,"&gt;2")</f>
        <v>0</v>
      </c>
      <c r="EA117" s="48">
        <f>SUMIFS('Planificación 2026-1'!R:R,'Planificación 2026-1'!W:W,C117,'Planificación 2026-1'!E:E,"HUAURA",'Planificación 2026-1'!X:X,"VIRTUAL",'Planificación 2026-1'!H:H,"&gt;2")</f>
        <v>0</v>
      </c>
      <c r="EB117" s="48">
        <f>SUMIFS('Planificación 2026-1'!R:R,'Planificación 2026-1'!W:W,C117,'Planificación 2026-1'!E:E,"HUAURA",'Planificación 2026-1'!X:X,"&lt;&gt;VIRTUAL",'Planificación 2026-1'!H:H,"&gt;2")</f>
        <v>0</v>
      </c>
      <c r="EC117" s="48">
        <f>SUMIFS('Planificación 2026-1'!R:R,'Planificación 2026-1'!W:W,C117,'Planificación 2026-1'!E:E,"PRINCIPAL",'Planificación 2026-1'!X:X,"VIRTUAL",'Planificación 2026-1'!H:H,"&lt;3")</f>
        <v>0</v>
      </c>
      <c r="ED117" s="48">
        <f>SUMIFS('Planificación 2026-1'!R:R,'Planificación 2026-1'!W:W,C117,'Planificación 2026-1'!E:E,"PRINCIPAL",'Planificación 2026-1'!X:X,"&lt;&gt;VIRTUAL",'Planificación 2026-1'!H:H,"&lt;3")</f>
        <v>0</v>
      </c>
      <c r="EE117" s="48">
        <f>SUMIFS('Planificación 2026-1'!R:R,'Planificación 2026-1'!W:W,C117,'Planificación 2026-1'!E:E,"SUNAMPE",'Planificación 2026-1'!X:X,"VIRTUAL",'Planificación 2026-1'!H:H,"&lt;3")</f>
        <v>0</v>
      </c>
      <c r="EF117" s="48">
        <f>SUMIFS('Planificación 2026-1'!R:R,'Planificación 2026-1'!W:W,C117,'Planificación 2026-1'!E:E,"SUNAMPE",'Planificación 2026-1'!X:X,"&lt;&gt;VIRTUAL",'Planificación 2026-1'!H:H,"&lt;3")</f>
        <v>0</v>
      </c>
      <c r="EG117" s="48">
        <f>SUMIFS('Planificación 2026-1'!R:R,'Planificación 2026-1'!W:W,C117,'Planificación 2026-1'!E:E,"FILIAL",'Planificación 2026-1'!X:X,"VIRTUAL",'Planificación 2026-1'!H:H,"&lt;3")</f>
        <v>0</v>
      </c>
      <c r="EH117" s="48">
        <f>SUMIFS('Planificación 2026-1'!R:R,'Planificación 2026-1'!W:W,C117,'Planificación 2026-1'!E:E,"FILIAL",'Planificación 2026-1'!X:X,"&lt;&gt;VIRTUAL",'Planificación 2026-1'!H:H,"&lt;3")</f>
        <v>0</v>
      </c>
      <c r="EI117" s="48">
        <f>SUMIFS('Planificación 2026-1'!R:R,'Planificación 2026-1'!W:W,C117,'Planificación 2026-1'!E:E,"PORUMA",'Planificación 2026-1'!X:X,"VIRTUAL",'Planificación 2026-1'!H:H,"&lt;3")</f>
        <v>0</v>
      </c>
      <c r="EJ117" s="48">
        <f>SUMIFS('Planificación 2026-1'!R:R,'Planificación 2026-1'!W:W,C117,'Planificación 2026-1'!E:E,"PORUMA",'Planificación 2026-1'!X:X,"&lt;&gt;VIRTUAL",'Planificación 2026-1'!H:H,"&lt;3")</f>
        <v>0</v>
      </c>
      <c r="EK117" s="48">
        <f>SUMIFS('Planificación 2026-1'!R:R,'Planificación 2026-1'!W:W,C117,'Planificación 2026-1'!E:E,"HUAURA",'Planificación 2026-1'!X:X,"VIRTUAL",'Planificación 2026-1'!H:H,"&lt;3")</f>
        <v>0</v>
      </c>
      <c r="EL117" s="48">
        <f>SUMIFS('Planificación 2026-1'!R:R,'Planificación 2026-1'!W:W,C117,'Planificación 2026-1'!E:E,"HUAURA",'Planificación 2026-1'!X:X,"&lt;&gt;VIRTUAL",'Planificación 2026-1'!H:H,"&lt;3")</f>
        <v>0</v>
      </c>
      <c r="EM117" s="48">
        <f t="shared" si="22"/>
        <v>0</v>
      </c>
      <c r="EN117" s="48">
        <f t="shared" si="23"/>
        <v>0</v>
      </c>
      <c r="EO117" s="48">
        <f t="shared" si="24"/>
        <v>0</v>
      </c>
      <c r="EP117" s="48">
        <f t="shared" si="25"/>
        <v>33</v>
      </c>
      <c r="EQ117" s="48">
        <f t="shared" si="26"/>
        <v>0</v>
      </c>
      <c r="ER117" s="48"/>
      <c r="ES117" s="48">
        <f t="shared" si="27"/>
        <v>5</v>
      </c>
      <c r="ET117" s="48">
        <f t="shared" si="28"/>
        <v>28</v>
      </c>
      <c r="EU117" s="48" t="b">
        <f t="shared" si="29"/>
        <v>1</v>
      </c>
      <c r="EV117" s="48" t="str">
        <f t="shared" si="30"/>
        <v>FILIAL-HUAURA</v>
      </c>
      <c r="EW117" s="48" t="str">
        <f t="shared" si="31"/>
        <v>MAS PRESENCIAL</v>
      </c>
    </row>
    <row r="118" spans="1:153" x14ac:dyDescent="0.3">
      <c r="A118" s="53"/>
      <c r="B118" s="383">
        <v>115</v>
      </c>
      <c r="C118" s="107" t="s">
        <v>130</v>
      </c>
      <c r="D118" s="82">
        <f>SUMIF('Planificación 2026-1'!W:W,C118,'Planificación 2026-1'!R:R)</f>
        <v>12</v>
      </c>
      <c r="E118" s="384" t="s">
        <v>319</v>
      </c>
      <c r="F118" s="107" t="s">
        <v>430</v>
      </c>
      <c r="G118" s="107" t="s">
        <v>302</v>
      </c>
      <c r="H118" s="107" t="s">
        <v>455</v>
      </c>
      <c r="I118" s="77" t="str">
        <f>IF(SUM(COUNTIFS('Planificación 2026-1'!E:E,"PRINCIPAL",'Planificación 2026-1'!W:W,C118,'Planificación 2026-1'!G:G,"AF"))&gt;0,"P01"," ")</f>
        <v xml:space="preserve"> </v>
      </c>
      <c r="J118" s="78" t="str">
        <f>IF(SUM(COUNTIFS('Planificación 2026-1'!E:E,"PRINCIPAL",'Planificación 2026-1'!W:W,C118,'Planificación 2026-1'!G:G,"EN"))&gt;0,"P02"," ")</f>
        <v xml:space="preserve"> </v>
      </c>
      <c r="K118" s="78" t="str">
        <f>IF(SUM(COUNTIFS('Planificación 2026-1'!E:E,"PRINCIPAL",'Planificación 2026-1'!W:W,C118,'Planificación 2026-1'!G:G,"IS"))&gt;0,"P03"," ")</f>
        <v xml:space="preserve"> </v>
      </c>
      <c r="L118" s="78" t="str">
        <f>IF(SUM(COUNTIFS('Planificación 2026-1'!E:E,"PRINCIPAL",'Planificación 2026-1'!W:W,C118,'Planificación 2026-1'!G:G,"PS"))&gt;0,"P04"," ")</f>
        <v xml:space="preserve"> </v>
      </c>
      <c r="M118" s="78"/>
      <c r="N118" s="78" t="str">
        <f>IF(SUM(COUNTIFS('Planificación 2026-1'!E:E,"PRINCIPAL",'Planificación 2026-1'!W:W,C118,'Planificación 2026-1'!G:G,"IN"))&gt;0,"P06"," ")</f>
        <v xml:space="preserve"> </v>
      </c>
      <c r="O118" s="78" t="str">
        <f>IF(SUM(COUNTIFS('Planificación 2026-1'!E:E,"PRINCIPAL",'Planificación 2026-1'!W:W,C118,'Planificación 2026-1'!G:G,"CA"))&gt;0,"P07"," ")</f>
        <v xml:space="preserve"> </v>
      </c>
      <c r="P118" s="78" t="str">
        <f>IF(SUM(COUNTIFS('Planificación 2026-1'!E:E,"PRINCIPAL",'Planificación 2026-1'!W:W,C118,'Planificación 2026-1'!G:G,"DE"))&gt;0,"P08"," ")</f>
        <v xml:space="preserve"> </v>
      </c>
      <c r="Q118" s="78" t="str">
        <f>IF(SUM(COUNTIFS('Planificación 2026-1'!E:E,"PRINCIPAL",'Planificación 2026-1'!W:W,C118,'Planificación 2026-1'!G:G,"OB"))&gt;0,"P09"," ")</f>
        <v xml:space="preserve"> </v>
      </c>
      <c r="R118" s="78" t="str">
        <f>IF(SUM(COUNTIFS('Planificación 2026-1'!E:E,"PRINCIPAL",'Planificación 2026-1'!W:W,C118,'Planificación 2026-1'!G:G,"MH"))&gt;0,"P31"," ")</f>
        <v xml:space="preserve"> </v>
      </c>
      <c r="S118" s="78" t="str">
        <f>IF(SUM(COUNTIFS('Planificación 2026-1'!E:E,"PRINCIPAL",'Planificación 2026-1'!W:W,C118,'Planificación 2026-1'!G:G,"IC"))&gt;0,"P32"," ")</f>
        <v xml:space="preserve"> </v>
      </c>
      <c r="T118" s="78" t="str">
        <f>IF(SUM(COUNTIFS('Planificación 2026-1'!E:E,"PRINCIPAL",'Planificación 2026-1'!W:W,C118,'Planificación 2026-1'!G:G,"AR"))&gt;0,"P34"," ")</f>
        <v xml:space="preserve"> </v>
      </c>
      <c r="U118" s="78" t="str">
        <f>IF(SUM(COUNTIFS('Planificación 2026-1'!E:E,"PRINCIPAL",'Planificación 2026-1'!W:W,C118,'Planificación 2026-1'!G:G,"T1"))&gt;0,"P35"," ")</f>
        <v xml:space="preserve"> </v>
      </c>
      <c r="V118" s="78" t="str">
        <f>IF(SUM(COUNTIFS('Planificación 2026-1'!E:E,"PRINCIPAL",'Planificación 2026-1'!W:W,C118,'Planificación 2026-1'!G:G,"T3"))&gt;0,"P36"," ")</f>
        <v xml:space="preserve"> </v>
      </c>
      <c r="W118" s="78" t="str">
        <f>IF(SUM(COUNTIFS('Planificación 2026-1'!E:E,"PRINCIPAL",'Planificación 2026-1'!W:W,C118,'Planificación 2026-1'!G:G,"T2"))&gt;0,"P37"," ")</f>
        <v xml:space="preserve"> </v>
      </c>
      <c r="X118" s="78" t="str">
        <f>IF(SUM(COUNTIFS('Planificación 2026-1'!E:E,"PRINCIPAL",'Planificación 2026-1'!W:W,C118,'Planificación 2026-1'!G:G,"AE"))&gt;0,"P38"," ")</f>
        <v xml:space="preserve"> </v>
      </c>
      <c r="Y118" s="78" t="str">
        <f>IF(SUM(COUNTIFS('Planificación 2026-1'!E:E,"PRINCIPAL",'Planificación 2026-1'!W:W,C118,'Planificación 2026-1'!G:G,"T4"))&gt;0,"P55"," ")</f>
        <v xml:space="preserve"> </v>
      </c>
      <c r="Z118" s="78" t="str">
        <f>IF(SUM(COUNTIFS('Planificación 2026-1'!E:E,"FILIAL",'Planificación 2026-1'!W:W,C118,'Planificación 2026-1'!G:G,"AF"))&gt;0," P01"," ")</f>
        <v xml:space="preserve"> </v>
      </c>
      <c r="AA118" s="78" t="str">
        <f>IF(SUM(COUNTIFS('Planificación 2026-1'!E:E,"FILIAL",'Planificación 2026-1'!W:W,C118,'Planificación 2026-1'!G:G,"EN"))&gt;0,"P02"," ")</f>
        <v xml:space="preserve"> </v>
      </c>
      <c r="AB118" s="78" t="str">
        <f>IF(SUM(COUNTIFS('Planificación 2026-1'!E:E,"FILIAL",'Planificación 2026-1'!W:W,C118,'Planificación 2026-1'!G:G,"IS"))&gt;0,"P03"," ")</f>
        <v xml:space="preserve"> </v>
      </c>
      <c r="AC118" s="78" t="str">
        <f>IF(SUM(COUNTIFS('Planificación 2026-1'!E:E,"FILIAL",'Planificación 2026-1'!W:W,C118,'Planificación 2026-1'!G:G,"PS"))&gt;0,"P04"," ")</f>
        <v xml:space="preserve"> </v>
      </c>
      <c r="AD118" s="78"/>
      <c r="AE118" s="78" t="str">
        <f>IF(SUM(COUNTIFS('Planificación 2026-1'!E:E,"FILIAL",'Planificación 2026-1'!W:W,C118,'Planificación 2026-1'!G:G,"IN"))&gt;0,"P06"," ")</f>
        <v xml:space="preserve"> </v>
      </c>
      <c r="AF118" s="78" t="str">
        <f>IF(SUM(COUNTIFS('Planificación 2026-1'!E:E,"FILIAL",'Planificación 2026-1'!W:W,C118,'Planificación 2026-1'!G:G,"CA"))&gt;0,"P07"," ")</f>
        <v xml:space="preserve"> </v>
      </c>
      <c r="AG118" s="78" t="str">
        <f>IF(SUM(COUNTIFS('Planificación 2026-1'!E:E,"FILIAL",'Planificación 2026-1'!W:W,C118,'Planificación 2026-1'!G:G,"DE"))&gt;0,"P08"," ")</f>
        <v xml:space="preserve"> </v>
      </c>
      <c r="AH118" s="78" t="str">
        <f>IF(SUM(COUNTIFS('Planificación 2026-1'!E:E,"FILIAL",'Planificación 2026-1'!W:W,C118,'Planificación 2026-1'!G:G,"OB"))&gt;0,"P09"," ")</f>
        <v xml:space="preserve"> </v>
      </c>
      <c r="AI118" s="78" t="str">
        <f>IF(SUM(COUNTIFS('Planificación 2026-1'!E:E,"FILIAL",'Planificación 2026-1'!W:W,C118,'Planificación 2026-1'!G:G,"MH"))&gt;0,"P31"," ")</f>
        <v xml:space="preserve"> </v>
      </c>
      <c r="AJ118" s="78" t="str">
        <f>IF(SUM(COUNTIFS('Planificación 2026-1'!E:E,"FILIAL",'Planificación 2026-1'!W:W,C118,'Planificación 2026-1'!G:G,"IC"))&gt;0,"P32"," ")</f>
        <v xml:space="preserve"> </v>
      </c>
      <c r="AK118" s="78" t="str">
        <f>IF(SUM(COUNTIFS('Planificación 2026-1'!E:E,"FILIAL",'Planificación 2026-1'!W:W,C118,'Planificación 2026-1'!G:G,"AR"))&gt;0,"P34"," ")</f>
        <v xml:space="preserve"> </v>
      </c>
      <c r="AL118" s="78" t="str">
        <f>IF(SUM(COUNTIFS('Planificación 2026-1'!E:E,"FILIAL",'Planificación 2026-1'!W:W,C118,'Planificación 2026-1'!G:G,"T1"))&gt;0,"P35"," ")</f>
        <v xml:space="preserve"> </v>
      </c>
      <c r="AM118" s="78" t="str">
        <f>IF(SUM(COUNTIFS('Planificación 2026-1'!E:E,"FILIAL",'Planificación 2026-1'!W:W,C118,'Planificación 2026-1'!G:G,"T3"))&gt;0,"P36"," ")</f>
        <v xml:space="preserve"> </v>
      </c>
      <c r="AN118" s="78" t="str">
        <f>IF(SUM(COUNTIFS('Planificación 2026-1'!E:E,"FILIAL",'Planificación 2026-1'!W:W,C118,'Planificación 2026-1'!G:G,"T2"))&gt;0,"P37"," ")</f>
        <v xml:space="preserve"> </v>
      </c>
      <c r="AO118" s="78" t="str">
        <f>IF(SUM(COUNTIFS('Planificación 2026-1'!E:E,"FILIAL",'Planificación 2026-1'!W:W,C118,'Planificación 2026-1'!G:G,"AE"))&gt;0,"P38"," ")</f>
        <v xml:space="preserve"> </v>
      </c>
      <c r="AP118" s="78" t="str">
        <f>IF(SUM(COUNTIFS('Planificación 2026-1'!E:E,"FILIAL",'Planificación 2026-1'!W:W,C118,'Planificación 2026-1'!G:G,"T4"))&gt;0,"P55"," ")</f>
        <v xml:space="preserve"> </v>
      </c>
      <c r="AQ118" s="78" t="str">
        <f>IF(SUM(COUNTIFS('Planificación 2026-1'!E:E,"SUNAMPE",'Planificación 2026-1'!W:W,C118,'Planificación 2026-1'!G:G,"AF"))&gt;0," P01"," ")</f>
        <v xml:space="preserve"> </v>
      </c>
      <c r="AR118" s="78" t="str">
        <f>IF(SUM(COUNTIFS('Planificación 2026-1'!E:E,"SUNAMPE",'Planificación 2026-1'!W:W,C118,'Planificación 2026-1'!G:G,"EN"))&gt;0,"P02"," ")</f>
        <v xml:space="preserve"> </v>
      </c>
      <c r="AS118" s="78" t="str">
        <f>IF(SUM(COUNTIFS('Planificación 2026-1'!E:E,"SUNAMPE",'Planificación 2026-1'!W:W,C118,'Planificación 2026-1'!G:G,"IS"))&gt;0,"P03"," ")</f>
        <v xml:space="preserve"> </v>
      </c>
      <c r="AT118" s="78" t="str">
        <f>IF(SUM(COUNTIFS('Planificación 2026-1'!E:E,"SUNAMPE",'Planificación 2026-1'!W:W,C118,'Planificación 2026-1'!G:G,"PS"))&gt;0,"P04"," ")</f>
        <v xml:space="preserve"> </v>
      </c>
      <c r="AU118" s="78"/>
      <c r="AV118" s="78" t="str">
        <f>IF(SUM(COUNTIFS('Planificación 2026-1'!E:E,"SUNAMPE",'Planificación 2026-1'!W:W,C118,'Planificación 2026-1'!G:G,"IN"))&gt;0,"P06"," ")</f>
        <v xml:space="preserve"> </v>
      </c>
      <c r="AW118" s="78" t="str">
        <f>IF(SUM(COUNTIFS('Planificación 2026-1'!E:E,"SUNAMPE",'Planificación 2026-1'!W:W,C118,'Planificación 2026-1'!G:G,"CA"))&gt;0,"P07"," ")</f>
        <v xml:space="preserve"> </v>
      </c>
      <c r="AX118" s="78" t="str">
        <f>IF(SUM(COUNTIFS('Planificación 2026-1'!E:E,"SUNAMPE",'Planificación 2026-1'!W:W,C118,'Planificación 2026-1'!G:G,"DE"))&gt;0,"P08"," ")</f>
        <v xml:space="preserve"> </v>
      </c>
      <c r="AY118" s="78" t="str">
        <f>IF(SUM(COUNTIFS('Planificación 2026-1'!E:E,"SUNAMPE",'Planificación 2026-1'!W:W,C118,'Planificación 2026-1'!G:G,"OB"))&gt;0,"P09"," ")</f>
        <v xml:space="preserve"> </v>
      </c>
      <c r="AZ118" s="78" t="str">
        <f>IF(SUM(COUNTIFS('Planificación 2026-1'!E:E,"SUNAMPE",'Planificación 2026-1'!W:W,C118,'Planificación 2026-1'!G:G,"MH"))&gt;0,"P31"," ")</f>
        <v>P31</v>
      </c>
      <c r="BA118" s="78" t="str">
        <f>IF(SUM(COUNTIFS('Planificación 2026-1'!E:E,"SUNAMPE",'Planificación 2026-1'!W:W,C118,'Planificación 2026-1'!G:G,"IC"))&gt;0,"P32"," ")</f>
        <v xml:space="preserve"> </v>
      </c>
      <c r="BB118" s="78" t="str">
        <f>IF(SUM(COUNTIFS('Planificación 2026-1'!E:E,"SUNAMPE",'Planificación 2026-1'!W:W,C118,'Planificación 2026-1'!G:G,"AR"))&gt;0,"P34"," ")</f>
        <v xml:space="preserve"> </v>
      </c>
      <c r="BC118" s="78" t="str">
        <f>IF(SUM(COUNTIFS('Planificación 2026-1'!E:E,"SUNAMPE",'Planificación 2026-1'!W:W,C118,'Planificación 2026-1'!G:G,"T1"))&gt;0,"P35"," ")</f>
        <v xml:space="preserve"> </v>
      </c>
      <c r="BD118" s="78" t="str">
        <f>IF(SUM(COUNTIFS('Planificación 2026-1'!E:E,"SUNAMPE",'Planificación 2026-1'!W:W,C118,'Planificación 2026-1'!G:G,"T3"))&gt;0,"P36"," ")</f>
        <v xml:space="preserve"> </v>
      </c>
      <c r="BE118" s="78" t="str">
        <f>IF(SUM(COUNTIFS('Planificación 2026-1'!E:E,"SUNAMPE",'Planificación 2026-1'!W:W,C118,'Planificación 2026-1'!G:G,"T2"))&gt;0,"P37"," ")</f>
        <v xml:space="preserve"> </v>
      </c>
      <c r="BF118" s="78" t="str">
        <f>IF(SUM(COUNTIFS('Planificación 2026-1'!E:E,"SUNAMPE",'Planificación 2026-1'!W:W,C118,'Planificación 2026-1'!G:G,"AE"))&gt;0,"P38"," ")</f>
        <v xml:space="preserve"> </v>
      </c>
      <c r="BG118" s="78" t="str">
        <f>IF(SUM(COUNTIFS('Planificación 2026-1'!E:E,"SUNAMPE",'Planificación 2026-1'!W:W,C118,'Planificación 2026-1'!G:G,"T4"))&gt;0,"P55"," ")</f>
        <v>P55</v>
      </c>
      <c r="BH118" s="78" t="str">
        <f>IF(SUM(COUNTIFS('Planificación 2026-1'!E:E,"HUAURA",'Planificación 2026-1'!W:W,C118,'Planificación 2026-1'!G:G,"AF"))&gt;0," P01"," ")</f>
        <v xml:space="preserve"> </v>
      </c>
      <c r="BI118" s="78" t="str">
        <f>IF(SUM(COUNTIFS('Planificación 2026-1'!E:E,"HUAURA",'Planificación 2026-1'!W:W,C118,'Planificación 2026-1'!G:G,"EN"))&gt;0,"P02"," ")</f>
        <v xml:space="preserve"> </v>
      </c>
      <c r="BJ118" s="78" t="str">
        <f>IF(SUM(COUNTIFS('Planificación 2026-1'!E:E,"HUAURA",'Planificación 2026-1'!W:W,C118,'Planificación 2026-1'!G:G,"IS"))&gt;0,"P03"," ")</f>
        <v xml:space="preserve"> </v>
      </c>
      <c r="BK118" s="78" t="str">
        <f>IF(SUM(COUNTIFS('Planificación 2026-1'!E:E,"HUAURA",'Planificación 2026-1'!W:W,C118,'Planificación 2026-1'!G:G,"PS"))&gt;0,"P04"," ")</f>
        <v xml:space="preserve"> </v>
      </c>
      <c r="BL118" s="78"/>
      <c r="BM118" s="78" t="str">
        <f>IF(SUM(COUNTIFS('Planificación 2026-1'!E:E,"HUAURA",'Planificación 2026-1'!W:W,C118,'Planificación 2026-1'!G:G,"IN"))&gt;0,"P06"," ")</f>
        <v xml:space="preserve"> </v>
      </c>
      <c r="BN118" s="78" t="str">
        <f>IF(SUM(COUNTIFS('Planificación 2026-1'!E:E,"HUAURA",'Planificación 2026-1'!W:W,C118,'Planificación 2026-1'!G:G,"CA"))&gt;0,"P07"," ")</f>
        <v xml:space="preserve"> </v>
      </c>
      <c r="BO118" s="78" t="str">
        <f>IF(SUM(COUNTIFS('Planificación 2026-1'!E:E,"HUAURA",'Planificación 2026-1'!W:W,C118,'Planificación 2026-1'!G:G,"DE"))&gt;0,"P08"," ")</f>
        <v xml:space="preserve"> </v>
      </c>
      <c r="BP118" s="78" t="str">
        <f>IF(SUM(COUNTIFS('Planificación 2026-1'!E:E,"HUAURA",'Planificación 2026-1'!W:W,C118,'Planificación 2026-1'!G:G,"OB"))&gt;0,"P09"," ")</f>
        <v xml:space="preserve"> </v>
      </c>
      <c r="BQ118" s="78" t="str">
        <f>IF(SUM(COUNTIFS('Planificación 2026-1'!E:E,"HUAURA",'Planificación 2026-1'!W:W,C118,'Planificación 2026-1'!G:G,"MH"))&gt;0,"P31"," ")</f>
        <v xml:space="preserve"> </v>
      </c>
      <c r="BR118" s="78" t="str">
        <f>IF(SUM(COUNTIFS('Planificación 2026-1'!E:E,"HUAURA",'Planificación 2026-1'!W:W,C118,'Planificación 2026-1'!G:G,"IC"))&gt;0,"P32"," ")</f>
        <v xml:space="preserve"> </v>
      </c>
      <c r="BS118" s="78" t="str">
        <f>IF(SUM(COUNTIFS('Planificación 2026-1'!E:E,"HUAURA",'Planificación 2026-1'!W:W,C118,'Planificación 2026-1'!G:G,"AR"))&gt;0,"P34"," ")</f>
        <v xml:space="preserve"> </v>
      </c>
      <c r="BT118" s="78" t="str">
        <f>IF(SUM(COUNTIFS('Planificación 2026-1'!E:E,"HUAURA",'Planificación 2026-1'!W:W,C118,'Planificación 2026-1'!G:G,"T1"))&gt;0,"P35"," ")</f>
        <v xml:space="preserve"> </v>
      </c>
      <c r="BU118" s="78" t="str">
        <f>IF(SUM(COUNTIFS('Planificación 2026-1'!E:E,"HUAURA",'Planificación 2026-1'!W:W,C118,'Planificación 2026-1'!G:G,"T3"))&gt;0,"P36"," ")</f>
        <v xml:space="preserve"> </v>
      </c>
      <c r="BV118" s="78" t="str">
        <f>IF(SUM(COUNTIFS('Planificación 2026-1'!E:E,"HUAURA",'Planificación 2026-1'!W:W,C118,'Planificación 2026-1'!G:G,"T2"))&gt;0,"P37"," ")</f>
        <v xml:space="preserve"> </v>
      </c>
      <c r="BW118" s="78" t="str">
        <f>IF(SUM(COUNTIFS('Planificación 2026-1'!E:E,"HUAURA",'Planificación 2026-1'!W:W,C118,'Planificación 2026-1'!G:G,"AE"))&gt;0,"P38"," ")</f>
        <v xml:space="preserve"> </v>
      </c>
      <c r="BX118" s="78" t="str">
        <f>IF(SUM(COUNTIFS('Planificación 2026-1'!E:E,"HUAURA",'Planificación 2026-1'!W:W,C118,'Planificación 2026-1'!G:G,"T4"))&gt;0,"P55"," ")</f>
        <v xml:space="preserve"> </v>
      </c>
      <c r="BY118" s="79">
        <f>SUMIFS('Planificación 2026-1'!R:R,'Planificación 2026-1'!W:W,C118,'Planificación 2026-1'!G:G,"AF",'Planificación 2026-1'!H:H,"&gt;2")</f>
        <v>0</v>
      </c>
      <c r="BZ118" s="79">
        <f>SUMIFS('Planificación 2026-1'!R:R,'Planificación 2026-1'!W:W,C118,'Planificación 2026-1'!G:G,"EN",'Planificación 2026-1'!H:H,"&gt;2")</f>
        <v>0</v>
      </c>
      <c r="CA118" s="79">
        <f>SUMIFS('Planificación 2026-1'!R:R,'Planificación 2026-1'!W:W,C118,'Planificación 2026-1'!G:G,"IS",'Planificación 2026-1'!H:H,"&gt;2")</f>
        <v>0</v>
      </c>
      <c r="CB118" s="79">
        <f>SUMIFS('Planificación 2026-1'!R:R,'Planificación 2026-1'!W:W,C118,'Planificación 2026-1'!G:G,"PS",'Planificación 2026-1'!H:H,"&gt;2")</f>
        <v>0</v>
      </c>
      <c r="CC118" s="79">
        <f>SUMIFS('Planificación 2026-1'!R:R,'Planificación 2026-1'!W:W,C118,'Planificación 2026-1'!G:G,"IN",'Planificación 2026-1'!H:H,"&gt;2")</f>
        <v>0</v>
      </c>
      <c r="CD118" s="79">
        <f>SUMIFS('Planificación 2026-1'!R:R,'Planificación 2026-1'!W:W,C118,'Planificación 2026-1'!G:G,"CA",'Planificación 2026-1'!H:H,"&gt;2")</f>
        <v>0</v>
      </c>
      <c r="CE118" s="79">
        <f>SUMIFS('Planificación 2026-1'!R:R,'Planificación 2026-1'!W:W,C118,'Planificación 2026-1'!G:G,"DE",'Planificación 2026-1'!H:H,"&gt;2")</f>
        <v>0</v>
      </c>
      <c r="CF118" s="79">
        <f>SUMIFS('Planificación 2026-1'!R:R,'Planificación 2026-1'!W:W,C118,'Planificación 2026-1'!G:G,"OB",'Planificación 2026-1'!H:H,"&gt;2")</f>
        <v>0</v>
      </c>
      <c r="CG118" s="79">
        <f>SUMIFS('Planificación 2026-1'!R:R,'Planificación 2026-1'!W:W,C118,'Planificación 2026-1'!G:G,"MH",'Planificación 2026-1'!H:H,"&gt;2")</f>
        <v>4</v>
      </c>
      <c r="CH118" s="79">
        <f>SUMIFS('Planificación 2026-1'!R:R,'Planificación 2026-1'!W:W,C118,'Planificación 2026-1'!G:G,"IC",'Planificación 2026-1'!H:H,"&gt;2")</f>
        <v>0</v>
      </c>
      <c r="CI118" s="79">
        <f>SUMIFS('Planificación 2026-1'!R:R,'Planificación 2026-1'!W:W,C118,'Planificación 2026-1'!G:G,"AR",'Planificación 2026-1'!H:H,"&gt;2")</f>
        <v>0</v>
      </c>
      <c r="CJ118" s="79">
        <f>SUMIFS('Planificación 2026-1'!R:R,'Planificación 2026-1'!W:W,C118,'Planificación 2026-1'!G:G,"T1",'Planificación 2026-1'!H:H,"&gt;2")</f>
        <v>0</v>
      </c>
      <c r="CK118" s="79">
        <f>SUMIFS('Planificación 2026-1'!R:R,'Planificación 2026-1'!W:W,C118,'Planificación 2026-1'!G:G,"T3",'Planificación 2026-1'!H:H,"&gt;2")</f>
        <v>0</v>
      </c>
      <c r="CL118" s="79">
        <f>SUMIFS('Planificación 2026-1'!R:R,'Planificación 2026-1'!W:W,C118,'Planificación 2026-1'!G:G,"T2",'Planificación 2026-1'!H:H,"&gt;2")</f>
        <v>0</v>
      </c>
      <c r="CM118" s="79">
        <f>SUMIFS('Planificación 2026-1'!R:R,'Planificación 2026-1'!W:W,C118,'Planificación 2026-1'!G:G,"AE",'Planificación 2026-1'!H:H,"&gt;2")</f>
        <v>0</v>
      </c>
      <c r="CN118" s="79">
        <f>SUMIFS('Planificación 2026-1'!R:R,'Planificación 2026-1'!W:W,C118,'Planificación 2026-1'!G:G,"T4",'Planificación 2026-1'!H:H,"&gt;2")</f>
        <v>0</v>
      </c>
      <c r="CO118" s="79">
        <f>SUMIFS('Planificación 2026-1'!R:R,'Planificación 2026-1'!W:W,C118,'Planificación 2026-1'!G:G,"AF",'Planificación 2026-1'!H:H,"&lt;3")</f>
        <v>0</v>
      </c>
      <c r="CP118" s="79">
        <f>SUMIFS('Planificación 2026-1'!R:R,'Planificación 2026-1'!W:W,C118,'Planificación 2026-1'!G:G,"EN",'Planificación 2026-1'!H:H,"&lt;3")</f>
        <v>0</v>
      </c>
      <c r="CQ118" s="79">
        <f>SUMIFS('Planificación 2026-1'!R:R,'Planificación 2026-1'!W:W,C118,'Planificación 2026-1'!G:G,"IS",'Planificación 2026-1'!H:H,"&lt;3")</f>
        <v>0</v>
      </c>
      <c r="CR118" s="79">
        <f>SUMIFS('Planificación 2026-1'!R:R,'Planificación 2026-1'!W:W,C118,'Planificación 2026-1'!G:G,"PS",'Planificación 2026-1'!H:H,"&lt;3")</f>
        <v>0</v>
      </c>
      <c r="CS118" s="79">
        <f>SUMIFS('Planificación 2026-1'!R:R,'Planificación 2026-1'!W:W,C118,'Planificación 2026-1'!G:G,"IN",'Planificación 2026-1'!H:H,"&lt;3")</f>
        <v>0</v>
      </c>
      <c r="CT118" s="79">
        <f>SUMIFS('Planificación 2026-1'!R:R,'Planificación 2026-1'!W:W,C118,'Planificación 2026-1'!G:G,"CA",'Planificación 2026-1'!H:H,"&lt;3")</f>
        <v>0</v>
      </c>
      <c r="CU118" s="79">
        <f>SUMIFS('Planificación 2026-1'!R:R,'Planificación 2026-1'!W:W,C118,'Planificación 2026-1'!G:G,"DE",'Planificación 2026-1'!H:H,"&lt;3")</f>
        <v>0</v>
      </c>
      <c r="CV118" s="79">
        <f>SUMIFS('Planificación 2026-1'!R:R,'Planificación 2026-1'!W:W,C118,'Planificación 2026-1'!G:G,"OB",'Planificación 2026-1'!H:H,"&lt;3")</f>
        <v>0</v>
      </c>
      <c r="CW118" s="79">
        <f>SUMIFS('Planificación 2026-1'!R:R,'Planificación 2026-1'!W:W,C118,'Planificación 2026-1'!G:G,"MH",'Planificación 2026-1'!H:H,"&lt;3")</f>
        <v>0</v>
      </c>
      <c r="CX118" s="79">
        <f>SUMIFS('Planificación 2026-1'!R:R,'Planificación 2026-1'!W:W,C118,'Planificación 2026-1'!G:G,"IC",'Planificación 2026-1'!H:H,"&lt;3")</f>
        <v>0</v>
      </c>
      <c r="CY118" s="79">
        <f>SUMIFS('Planificación 2026-1'!R:R,'Planificación 2026-1'!W:W,C118,'Planificación 2026-1'!G:G,"AR",'Planificación 2026-1'!H:H,"&lt;3")</f>
        <v>0</v>
      </c>
      <c r="CZ118" s="79">
        <f>SUMIFS('Planificación 2026-1'!R:R,'Planificación 2026-1'!W:W,C118,'Planificación 2026-1'!G:G,"T1",'Planificación 2026-1'!H:H,"&lt;3")</f>
        <v>0</v>
      </c>
      <c r="DA118" s="79">
        <f>SUMIFS('Planificación 2026-1'!R:R,'Planificación 2026-1'!W:W,C118,'Planificación 2026-1'!G:G,"T3",'Planificación 2026-1'!H:H,"&lt;3")</f>
        <v>0</v>
      </c>
      <c r="DB118" s="79">
        <f>SUMIFS('Planificación 2026-1'!R:R,'Planificación 2026-1'!W:W,C118,'Planificación 2026-1'!G:G,"T2",'Planificación 2026-1'!H:H,"&lt;3")</f>
        <v>0</v>
      </c>
      <c r="DC118" s="79">
        <f>SUMIFS('Planificación 2026-1'!R:R,'Planificación 2026-1'!W:W,C118,'Planificación 2026-1'!G:G,"AE",'Planificación 2026-1'!H:H,"&lt;3")</f>
        <v>0</v>
      </c>
      <c r="DD118" s="79">
        <f>SUMIFS('Planificación 2026-1'!R:R,'Planificación 2026-1'!W:W,C118,'Planificación 2026-1'!G:G,"T4",'Planificación 2026-1'!H:H,"&lt;3")</f>
        <v>8</v>
      </c>
      <c r="DE118" s="78" t="str">
        <f t="shared" si="18"/>
        <v/>
      </c>
      <c r="DF118" s="30">
        <f>IF(C118="","",SUMIFS('Planificación 2026-1'!R:R,'Planificación 2026-1'!W:W,C118,'Planificación 2026-1'!E:E,"PRINCIPAL",'Planificación 2026-1'!X:X,"VIRTUAL"))</f>
        <v>0</v>
      </c>
      <c r="DG118" s="30">
        <f>IF(C118="","",SUMIFS('Planificación 2026-1'!R:R,'Planificación 2026-1'!W:W,C118,'Planificación 2026-1'!E:E,"PRINCIPAL",'Planificación 2026-1'!X:X,"PRESENCIAL"))</f>
        <v>0</v>
      </c>
      <c r="DH118" s="30">
        <f>IF(C118="","",SUMIFS('Planificación 2026-1'!R:R,'Planificación 2026-1'!W:W,C118,'Planificación 2026-1'!E:E,"PRINCIPAL",'Planificación 2026-1'!X:X,"HIBRIDO PRESENCIAL"))</f>
        <v>0</v>
      </c>
      <c r="DI118" s="78" t="str">
        <f t="shared" si="19"/>
        <v/>
      </c>
      <c r="DJ118" s="78">
        <f>IF(C118="","",SUMIFS('Planificación 2026-1'!R:R,'Planificación 2026-1'!W:W,C118,'Planificación 2026-1'!E:E,"FILIAL",'Planificación 2026-1'!X:X,"VIRTUAL"))</f>
        <v>0</v>
      </c>
      <c r="DK118" s="80">
        <f>IF(C118="","",SUMIFS('Planificación 2026-1'!R:R,'Planificación 2026-1'!W:W,C118,'Planificación 2026-1'!E:E,"FILIAL",'Planificación 2026-1'!X:X,"PRESENCIAL"))</f>
        <v>0</v>
      </c>
      <c r="DL118" s="42">
        <f>IF(C118="","",SUMIFS('Planificación 2026-1'!R:R,'Planificación 2026-1'!W:W,C118,'Planificación 2026-1'!E:E,"FILIAL",'Planificación 2026-1'!X:X,"HIBRIDO PRESENCIAL"))</f>
        <v>0</v>
      </c>
      <c r="DM118" s="81" t="str">
        <f t="shared" si="20"/>
        <v>P31 P55</v>
      </c>
      <c r="DN118" s="78">
        <f>IF(C118="","",SUMIFS('Planificación 2026-1'!R:R,'Planificación 2026-1'!W:W,C118,'Planificación 2026-1'!E:E,"SUNAMPE",'Planificación 2026-1'!X:X,"VIRTUAL"))</f>
        <v>0</v>
      </c>
      <c r="DO118" s="42">
        <f>IF(C118="","",SUMIFS('Planificación 2026-1'!R:R,'Planificación 2026-1'!W:W,C118,'Planificación 2026-1'!E:E,"SUNAMPE",'Planificación 2026-1'!X:X,"PRESENCIAL"))</f>
        <v>12</v>
      </c>
      <c r="DP118" s="81" t="str">
        <f t="shared" si="21"/>
        <v/>
      </c>
      <c r="DQ118" s="78">
        <f>IF(C118="","",SUMIFS('Planificación 2026-1'!R:R,'Planificación 2026-1'!W:W,C118,'Planificación 2026-1'!E:E,"HUAURA",'Planificación 2026-1'!X:X,"VIRTUAL"))</f>
        <v>0</v>
      </c>
      <c r="DR118" s="42">
        <f>IF(C118="","",SUMIFS('Planificación 2026-1'!R:R,'Planificación 2026-1'!W:W,C118,'Planificación 2026-1'!E:E,"HUAURA",'Planificación 2026-1'!X:X,"PRESENCIAL"))</f>
        <v>0</v>
      </c>
      <c r="DS118" s="48">
        <f>SUMIFS('Planificación 2026-1'!R:R,'Planificación 2026-1'!W:W,C118,'Planificación 2026-1'!E:E,"PRINCIPAL",'Planificación 2026-1'!X:X,"VIRTUAL",'Planificación 2026-1'!H:H,"&gt;2")</f>
        <v>0</v>
      </c>
      <c r="DT118" s="48">
        <f>SUMIFS('Planificación 2026-1'!R:R,'Planificación 2026-1'!W:W,C118,'Planificación 2026-1'!E:E,"PRINCIPAL",'Planificación 2026-1'!X:X,"&lt;&gt;VIRTUAL",'Planificación 2026-1'!H:H,"&gt;2")</f>
        <v>0</v>
      </c>
      <c r="DU118" s="48">
        <f>SUMIFS('Planificación 2026-1'!R:R,'Planificación 2026-1'!W:W,C118,'Planificación 2026-1'!E:E,"SUNAMPE",'Planificación 2026-1'!X:X,"VIRTUAL",'Planificación 2026-1'!H:H,"&gt;2")</f>
        <v>0</v>
      </c>
      <c r="DV118" s="48">
        <f>SUMIFS('Planificación 2026-1'!R:R,'Planificación 2026-1'!W:W,C118,'Planificación 2026-1'!E:E,"SUNAMPE",'Planificación 2026-1'!X:X,"&lt;&gt;VIRTUAL",'Planificación 2026-1'!H:H,"&gt;2")</f>
        <v>4</v>
      </c>
      <c r="DW118" s="48">
        <f>SUMIFS('Planificación 2026-1'!R:R,'Planificación 2026-1'!W:W,C118,'Planificación 2026-1'!E:E,"FILIAL",'Planificación 2026-1'!X:X,"VIRTUAL",'Planificación 2026-1'!H:H,"&gt;2")</f>
        <v>0</v>
      </c>
      <c r="DX118" s="48">
        <f>SUMIFS('Planificación 2026-1'!R:R,'Planificación 2026-1'!W:W,C118,'Planificación 2026-1'!E:E,"FILIAL",'Planificación 2026-1'!X:X,"&lt;&gt;VIRTUAL",'Planificación 2026-1'!H:H,"&gt;2")</f>
        <v>0</v>
      </c>
      <c r="DY118" s="48">
        <f>SUMIFS('Planificación 2026-1'!R:R,'Planificación 2026-1'!W:W,C118,'Planificación 2026-1'!E:E,"PORUMA",'Planificación 2026-1'!X:X,"VIRTUAL",'Planificación 2026-1'!H:H,"&gt;2")</f>
        <v>0</v>
      </c>
      <c r="DZ118" s="48">
        <f>SUMIFS('Planificación 2026-1'!R:R,'Planificación 2026-1'!W:W,C118,'Planificación 2026-1'!E:E,"PORUMA",'Planificación 2026-1'!X:X,"&lt;&gt;VIRTUAL",'Planificación 2026-1'!H:H,"&gt;2")</f>
        <v>0</v>
      </c>
      <c r="EA118" s="48">
        <f>SUMIFS('Planificación 2026-1'!R:R,'Planificación 2026-1'!W:W,C118,'Planificación 2026-1'!E:E,"HUAURA",'Planificación 2026-1'!X:X,"VIRTUAL",'Planificación 2026-1'!H:H,"&gt;2")</f>
        <v>0</v>
      </c>
      <c r="EB118" s="48">
        <f>SUMIFS('Planificación 2026-1'!R:R,'Planificación 2026-1'!W:W,C118,'Planificación 2026-1'!E:E,"HUAURA",'Planificación 2026-1'!X:X,"&lt;&gt;VIRTUAL",'Planificación 2026-1'!H:H,"&gt;2")</f>
        <v>0</v>
      </c>
      <c r="EC118" s="48">
        <f>SUMIFS('Planificación 2026-1'!R:R,'Planificación 2026-1'!W:W,C118,'Planificación 2026-1'!E:E,"PRINCIPAL",'Planificación 2026-1'!X:X,"VIRTUAL",'Planificación 2026-1'!H:H,"&lt;3")</f>
        <v>0</v>
      </c>
      <c r="ED118" s="48">
        <f>SUMIFS('Planificación 2026-1'!R:R,'Planificación 2026-1'!W:W,C118,'Planificación 2026-1'!E:E,"PRINCIPAL",'Planificación 2026-1'!X:X,"&lt;&gt;VIRTUAL",'Planificación 2026-1'!H:H,"&lt;3")</f>
        <v>0</v>
      </c>
      <c r="EE118" s="48">
        <f>SUMIFS('Planificación 2026-1'!R:R,'Planificación 2026-1'!W:W,C118,'Planificación 2026-1'!E:E,"SUNAMPE",'Planificación 2026-1'!X:X,"VIRTUAL",'Planificación 2026-1'!H:H,"&lt;3")</f>
        <v>0</v>
      </c>
      <c r="EF118" s="48">
        <f>SUMIFS('Planificación 2026-1'!R:R,'Planificación 2026-1'!W:W,C118,'Planificación 2026-1'!E:E,"SUNAMPE",'Planificación 2026-1'!X:X,"&lt;&gt;VIRTUAL",'Planificación 2026-1'!H:H,"&lt;3")</f>
        <v>8</v>
      </c>
      <c r="EG118" s="48">
        <f>SUMIFS('Planificación 2026-1'!R:R,'Planificación 2026-1'!W:W,C118,'Planificación 2026-1'!E:E,"FILIAL",'Planificación 2026-1'!X:X,"VIRTUAL",'Planificación 2026-1'!H:H,"&lt;3")</f>
        <v>0</v>
      </c>
      <c r="EH118" s="48">
        <f>SUMIFS('Planificación 2026-1'!R:R,'Planificación 2026-1'!W:W,C118,'Planificación 2026-1'!E:E,"FILIAL",'Planificación 2026-1'!X:X,"&lt;&gt;VIRTUAL",'Planificación 2026-1'!H:H,"&lt;3")</f>
        <v>0</v>
      </c>
      <c r="EI118" s="48">
        <f>SUMIFS('Planificación 2026-1'!R:R,'Planificación 2026-1'!W:W,C118,'Planificación 2026-1'!E:E,"PORUMA",'Planificación 2026-1'!X:X,"VIRTUAL",'Planificación 2026-1'!H:H,"&lt;3")</f>
        <v>0</v>
      </c>
      <c r="EJ118" s="48">
        <f>SUMIFS('Planificación 2026-1'!R:R,'Planificación 2026-1'!W:W,C118,'Planificación 2026-1'!E:E,"PORUMA",'Planificación 2026-1'!X:X,"&lt;&gt;VIRTUAL",'Planificación 2026-1'!H:H,"&lt;3")</f>
        <v>0</v>
      </c>
      <c r="EK118" s="48">
        <f>SUMIFS('Planificación 2026-1'!R:R,'Planificación 2026-1'!W:W,C118,'Planificación 2026-1'!E:E,"HUAURA",'Planificación 2026-1'!X:X,"VIRTUAL",'Planificación 2026-1'!H:H,"&lt;3")</f>
        <v>0</v>
      </c>
      <c r="EL118" s="48">
        <f>SUMIFS('Planificación 2026-1'!R:R,'Planificación 2026-1'!W:W,C118,'Planificación 2026-1'!E:E,"HUAURA",'Planificación 2026-1'!X:X,"&lt;&gt;VIRTUAL",'Planificación 2026-1'!H:H,"&lt;3")</f>
        <v>0</v>
      </c>
      <c r="EM118" s="48">
        <f t="shared" si="22"/>
        <v>0</v>
      </c>
      <c r="EN118" s="48">
        <f t="shared" si="23"/>
        <v>0</v>
      </c>
      <c r="EO118" s="48">
        <f t="shared" si="24"/>
        <v>0</v>
      </c>
      <c r="EP118" s="48">
        <f t="shared" si="25"/>
        <v>0</v>
      </c>
      <c r="EQ118" s="48">
        <f t="shared" si="26"/>
        <v>12</v>
      </c>
      <c r="ER118" s="48"/>
      <c r="ES118" s="48">
        <f t="shared" si="27"/>
        <v>0</v>
      </c>
      <c r="ET118" s="48">
        <f t="shared" si="28"/>
        <v>12</v>
      </c>
      <c r="EU118" s="48" t="b">
        <f t="shared" si="29"/>
        <v>1</v>
      </c>
      <c r="EV118" s="48" t="str">
        <f t="shared" si="30"/>
        <v/>
      </c>
      <c r="EW118" s="48" t="str">
        <f t="shared" si="31"/>
        <v>PRESENCIAL</v>
      </c>
    </row>
    <row r="119" spans="1:153" x14ac:dyDescent="0.3">
      <c r="A119" s="53"/>
      <c r="B119" s="383">
        <v>116</v>
      </c>
      <c r="C119" s="107" t="s">
        <v>131</v>
      </c>
      <c r="D119" s="82">
        <f>SUMIF('Planificación 2026-1'!W:W,C119,'Planificación 2026-1'!R:R)</f>
        <v>16</v>
      </c>
      <c r="E119" s="384" t="s">
        <v>319</v>
      </c>
      <c r="F119" s="107" t="s">
        <v>430</v>
      </c>
      <c r="G119" s="390" t="s">
        <v>431</v>
      </c>
      <c r="H119" s="387" t="s">
        <v>446</v>
      </c>
      <c r="I119" s="77" t="str">
        <f>IF(SUM(COUNTIFS('Planificación 2026-1'!E:E,"PRINCIPAL",'Planificación 2026-1'!W:W,C119,'Planificación 2026-1'!G:G,"AF"))&gt;0,"P01"," ")</f>
        <v xml:space="preserve"> </v>
      </c>
      <c r="J119" s="78" t="str">
        <f>IF(SUM(COUNTIFS('Planificación 2026-1'!E:E,"PRINCIPAL",'Planificación 2026-1'!W:W,C119,'Planificación 2026-1'!G:G,"EN"))&gt;0,"P02"," ")</f>
        <v>P02</v>
      </c>
      <c r="K119" s="78" t="str">
        <f>IF(SUM(COUNTIFS('Planificación 2026-1'!E:E,"PRINCIPAL",'Planificación 2026-1'!W:W,C119,'Planificación 2026-1'!G:G,"IS"))&gt;0,"P03"," ")</f>
        <v xml:space="preserve"> </v>
      </c>
      <c r="L119" s="78" t="str">
        <f>IF(SUM(COUNTIFS('Planificación 2026-1'!E:E,"PRINCIPAL",'Planificación 2026-1'!W:W,C119,'Planificación 2026-1'!G:G,"PS"))&gt;0,"P04"," ")</f>
        <v>P04</v>
      </c>
      <c r="M119" s="78"/>
      <c r="N119" s="78" t="str">
        <f>IF(SUM(COUNTIFS('Planificación 2026-1'!E:E,"PRINCIPAL",'Planificación 2026-1'!W:W,C119,'Planificación 2026-1'!G:G,"IN"))&gt;0,"P06"," ")</f>
        <v xml:space="preserve"> </v>
      </c>
      <c r="O119" s="78" t="str">
        <f>IF(SUM(COUNTIFS('Planificación 2026-1'!E:E,"PRINCIPAL",'Planificación 2026-1'!W:W,C119,'Planificación 2026-1'!G:G,"CA"))&gt;0,"P07"," ")</f>
        <v xml:space="preserve"> </v>
      </c>
      <c r="P119" s="78" t="str">
        <f>IF(SUM(COUNTIFS('Planificación 2026-1'!E:E,"PRINCIPAL",'Planificación 2026-1'!W:W,C119,'Planificación 2026-1'!G:G,"DE"))&gt;0,"P08"," ")</f>
        <v xml:space="preserve"> </v>
      </c>
      <c r="Q119" s="78" t="str">
        <f>IF(SUM(COUNTIFS('Planificación 2026-1'!E:E,"PRINCIPAL",'Planificación 2026-1'!W:W,C119,'Planificación 2026-1'!G:G,"OB"))&gt;0,"P09"," ")</f>
        <v xml:space="preserve"> </v>
      </c>
      <c r="R119" s="78" t="str">
        <f>IF(SUM(COUNTIFS('Planificación 2026-1'!E:E,"PRINCIPAL",'Planificación 2026-1'!W:W,C119,'Planificación 2026-1'!G:G,"MH"))&gt;0,"P31"," ")</f>
        <v xml:space="preserve"> </v>
      </c>
      <c r="S119" s="78" t="str">
        <f>IF(SUM(COUNTIFS('Planificación 2026-1'!E:E,"PRINCIPAL",'Planificación 2026-1'!W:W,C119,'Planificación 2026-1'!G:G,"IC"))&gt;0,"P32"," ")</f>
        <v xml:space="preserve"> </v>
      </c>
      <c r="T119" s="78" t="str">
        <f>IF(SUM(COUNTIFS('Planificación 2026-1'!E:E,"PRINCIPAL",'Planificación 2026-1'!W:W,C119,'Planificación 2026-1'!G:G,"AR"))&gt;0,"P34"," ")</f>
        <v xml:space="preserve"> </v>
      </c>
      <c r="U119" s="78" t="str">
        <f>IF(SUM(COUNTIFS('Planificación 2026-1'!E:E,"PRINCIPAL",'Planificación 2026-1'!W:W,C119,'Planificación 2026-1'!G:G,"T1"))&gt;0,"P35"," ")</f>
        <v xml:space="preserve"> </v>
      </c>
      <c r="V119" s="78" t="str">
        <f>IF(SUM(COUNTIFS('Planificación 2026-1'!E:E,"PRINCIPAL",'Planificación 2026-1'!W:W,C119,'Planificación 2026-1'!G:G,"T3"))&gt;0,"P36"," ")</f>
        <v xml:space="preserve"> </v>
      </c>
      <c r="W119" s="78" t="str">
        <f>IF(SUM(COUNTIFS('Planificación 2026-1'!E:E,"PRINCIPAL",'Planificación 2026-1'!W:W,C119,'Planificación 2026-1'!G:G,"T2"))&gt;0,"P37"," ")</f>
        <v xml:space="preserve"> </v>
      </c>
      <c r="X119" s="78" t="str">
        <f>IF(SUM(COUNTIFS('Planificación 2026-1'!E:E,"PRINCIPAL",'Planificación 2026-1'!W:W,C119,'Planificación 2026-1'!G:G,"AE"))&gt;0,"P38"," ")</f>
        <v xml:space="preserve"> </v>
      </c>
      <c r="Y119" s="78" t="str">
        <f>IF(SUM(COUNTIFS('Planificación 2026-1'!E:E,"PRINCIPAL",'Planificación 2026-1'!W:W,C119,'Planificación 2026-1'!G:G,"T4"))&gt;0,"P55"," ")</f>
        <v xml:space="preserve"> </v>
      </c>
      <c r="Z119" s="78" t="str">
        <f>IF(SUM(COUNTIFS('Planificación 2026-1'!E:E,"FILIAL",'Planificación 2026-1'!W:W,C119,'Planificación 2026-1'!G:G,"AF"))&gt;0," P01"," ")</f>
        <v xml:space="preserve"> </v>
      </c>
      <c r="AA119" s="78" t="str">
        <f>IF(SUM(COUNTIFS('Planificación 2026-1'!E:E,"FILIAL",'Planificación 2026-1'!W:W,C119,'Planificación 2026-1'!G:G,"EN"))&gt;0,"P02"," ")</f>
        <v xml:space="preserve"> </v>
      </c>
      <c r="AB119" s="78" t="str">
        <f>IF(SUM(COUNTIFS('Planificación 2026-1'!E:E,"FILIAL",'Planificación 2026-1'!W:W,C119,'Planificación 2026-1'!G:G,"IS"))&gt;0,"P03"," ")</f>
        <v xml:space="preserve"> </v>
      </c>
      <c r="AC119" s="78" t="str">
        <f>IF(SUM(COUNTIFS('Planificación 2026-1'!E:E,"FILIAL",'Planificación 2026-1'!W:W,C119,'Planificación 2026-1'!G:G,"PS"))&gt;0,"P04"," ")</f>
        <v xml:space="preserve"> </v>
      </c>
      <c r="AD119" s="78"/>
      <c r="AE119" s="78" t="str">
        <f>IF(SUM(COUNTIFS('Planificación 2026-1'!E:E,"FILIAL",'Planificación 2026-1'!W:W,C119,'Planificación 2026-1'!G:G,"IN"))&gt;0,"P06"," ")</f>
        <v xml:space="preserve"> </v>
      </c>
      <c r="AF119" s="78" t="str">
        <f>IF(SUM(COUNTIFS('Planificación 2026-1'!E:E,"FILIAL",'Planificación 2026-1'!W:W,C119,'Planificación 2026-1'!G:G,"CA"))&gt;0,"P07"," ")</f>
        <v xml:space="preserve"> </v>
      </c>
      <c r="AG119" s="78" t="str">
        <f>IF(SUM(COUNTIFS('Planificación 2026-1'!E:E,"FILIAL",'Planificación 2026-1'!W:W,C119,'Planificación 2026-1'!G:G,"DE"))&gt;0,"P08"," ")</f>
        <v xml:space="preserve"> </v>
      </c>
      <c r="AH119" s="78" t="str">
        <f>IF(SUM(COUNTIFS('Planificación 2026-1'!E:E,"FILIAL",'Planificación 2026-1'!W:W,C119,'Planificación 2026-1'!G:G,"OB"))&gt;0,"P09"," ")</f>
        <v xml:space="preserve"> </v>
      </c>
      <c r="AI119" s="78" t="str">
        <f>IF(SUM(COUNTIFS('Planificación 2026-1'!E:E,"FILIAL",'Planificación 2026-1'!W:W,C119,'Planificación 2026-1'!G:G,"MH"))&gt;0,"P31"," ")</f>
        <v xml:space="preserve"> </v>
      </c>
      <c r="AJ119" s="78" t="str">
        <f>IF(SUM(COUNTIFS('Planificación 2026-1'!E:E,"FILIAL",'Planificación 2026-1'!W:W,C119,'Planificación 2026-1'!G:G,"IC"))&gt;0,"P32"," ")</f>
        <v xml:space="preserve"> </v>
      </c>
      <c r="AK119" s="78" t="str">
        <f>IF(SUM(COUNTIFS('Planificación 2026-1'!E:E,"FILIAL",'Planificación 2026-1'!W:W,C119,'Planificación 2026-1'!G:G,"AR"))&gt;0,"P34"," ")</f>
        <v xml:space="preserve"> </v>
      </c>
      <c r="AL119" s="78" t="str">
        <f>IF(SUM(COUNTIFS('Planificación 2026-1'!E:E,"FILIAL",'Planificación 2026-1'!W:W,C119,'Planificación 2026-1'!G:G,"T1"))&gt;0,"P35"," ")</f>
        <v xml:space="preserve"> </v>
      </c>
      <c r="AM119" s="78" t="str">
        <f>IF(SUM(COUNTIFS('Planificación 2026-1'!E:E,"FILIAL",'Planificación 2026-1'!W:W,C119,'Planificación 2026-1'!G:G,"T3"))&gt;0,"P36"," ")</f>
        <v xml:space="preserve"> </v>
      </c>
      <c r="AN119" s="78" t="str">
        <f>IF(SUM(COUNTIFS('Planificación 2026-1'!E:E,"FILIAL",'Planificación 2026-1'!W:W,C119,'Planificación 2026-1'!G:G,"T2"))&gt;0,"P37"," ")</f>
        <v xml:space="preserve"> </v>
      </c>
      <c r="AO119" s="78" t="str">
        <f>IF(SUM(COUNTIFS('Planificación 2026-1'!E:E,"FILIAL",'Planificación 2026-1'!W:W,C119,'Planificación 2026-1'!G:G,"AE"))&gt;0,"P38"," ")</f>
        <v xml:space="preserve"> </v>
      </c>
      <c r="AP119" s="78" t="str">
        <f>IF(SUM(COUNTIFS('Planificación 2026-1'!E:E,"FILIAL",'Planificación 2026-1'!W:W,C119,'Planificación 2026-1'!G:G,"T4"))&gt;0,"P55"," ")</f>
        <v xml:space="preserve"> </v>
      </c>
      <c r="AQ119" s="78" t="str">
        <f>IF(SUM(COUNTIFS('Planificación 2026-1'!E:E,"SUNAMPE",'Planificación 2026-1'!W:W,C119,'Planificación 2026-1'!G:G,"AF"))&gt;0," P01"," ")</f>
        <v xml:space="preserve"> </v>
      </c>
      <c r="AR119" s="78" t="str">
        <f>IF(SUM(COUNTIFS('Planificación 2026-1'!E:E,"SUNAMPE",'Planificación 2026-1'!W:W,C119,'Planificación 2026-1'!G:G,"EN"))&gt;0,"P02"," ")</f>
        <v xml:space="preserve"> </v>
      </c>
      <c r="AS119" s="78" t="str">
        <f>IF(SUM(COUNTIFS('Planificación 2026-1'!E:E,"SUNAMPE",'Planificación 2026-1'!W:W,C119,'Planificación 2026-1'!G:G,"IS"))&gt;0,"P03"," ")</f>
        <v xml:space="preserve"> </v>
      </c>
      <c r="AT119" s="78" t="str">
        <f>IF(SUM(COUNTIFS('Planificación 2026-1'!E:E,"SUNAMPE",'Planificación 2026-1'!W:W,C119,'Planificación 2026-1'!G:G,"PS"))&gt;0,"P04"," ")</f>
        <v>P04</v>
      </c>
      <c r="AU119" s="78"/>
      <c r="AV119" s="78" t="str">
        <f>IF(SUM(COUNTIFS('Planificación 2026-1'!E:E,"SUNAMPE",'Planificación 2026-1'!W:W,C119,'Planificación 2026-1'!G:G,"IN"))&gt;0,"P06"," ")</f>
        <v xml:space="preserve"> </v>
      </c>
      <c r="AW119" s="78" t="str">
        <f>IF(SUM(COUNTIFS('Planificación 2026-1'!E:E,"SUNAMPE",'Planificación 2026-1'!W:W,C119,'Planificación 2026-1'!G:G,"CA"))&gt;0,"P07"," ")</f>
        <v xml:space="preserve"> </v>
      </c>
      <c r="AX119" s="78" t="str">
        <f>IF(SUM(COUNTIFS('Planificación 2026-1'!E:E,"SUNAMPE",'Planificación 2026-1'!W:W,C119,'Planificación 2026-1'!G:G,"DE"))&gt;0,"P08"," ")</f>
        <v xml:space="preserve"> </v>
      </c>
      <c r="AY119" s="78" t="str">
        <f>IF(SUM(COUNTIFS('Planificación 2026-1'!E:E,"SUNAMPE",'Planificación 2026-1'!W:W,C119,'Planificación 2026-1'!G:G,"OB"))&gt;0,"P09"," ")</f>
        <v xml:space="preserve"> </v>
      </c>
      <c r="AZ119" s="78" t="str">
        <f>IF(SUM(COUNTIFS('Planificación 2026-1'!E:E,"SUNAMPE",'Planificación 2026-1'!W:W,C119,'Planificación 2026-1'!G:G,"MH"))&gt;0,"P31"," ")</f>
        <v xml:space="preserve"> </v>
      </c>
      <c r="BA119" s="78" t="str">
        <f>IF(SUM(COUNTIFS('Planificación 2026-1'!E:E,"SUNAMPE",'Planificación 2026-1'!W:W,C119,'Planificación 2026-1'!G:G,"IC"))&gt;0,"P32"," ")</f>
        <v xml:space="preserve"> </v>
      </c>
      <c r="BB119" s="78" t="str">
        <f>IF(SUM(COUNTIFS('Planificación 2026-1'!E:E,"SUNAMPE",'Planificación 2026-1'!W:W,C119,'Planificación 2026-1'!G:G,"AR"))&gt;0,"P34"," ")</f>
        <v xml:space="preserve"> </v>
      </c>
      <c r="BC119" s="78" t="str">
        <f>IF(SUM(COUNTIFS('Planificación 2026-1'!E:E,"SUNAMPE",'Planificación 2026-1'!W:W,C119,'Planificación 2026-1'!G:G,"T1"))&gt;0,"P35"," ")</f>
        <v xml:space="preserve"> </v>
      </c>
      <c r="BD119" s="78" t="str">
        <f>IF(SUM(COUNTIFS('Planificación 2026-1'!E:E,"SUNAMPE",'Planificación 2026-1'!W:W,C119,'Planificación 2026-1'!G:G,"T3"))&gt;0,"P36"," ")</f>
        <v>P36</v>
      </c>
      <c r="BE119" s="78" t="str">
        <f>IF(SUM(COUNTIFS('Planificación 2026-1'!E:E,"SUNAMPE",'Planificación 2026-1'!W:W,C119,'Planificación 2026-1'!G:G,"T2"))&gt;0,"P37"," ")</f>
        <v xml:space="preserve"> </v>
      </c>
      <c r="BF119" s="78" t="str">
        <f>IF(SUM(COUNTIFS('Planificación 2026-1'!E:E,"SUNAMPE",'Planificación 2026-1'!W:W,C119,'Planificación 2026-1'!G:G,"AE"))&gt;0,"P38"," ")</f>
        <v xml:space="preserve"> </v>
      </c>
      <c r="BG119" s="78" t="str">
        <f>IF(SUM(COUNTIFS('Planificación 2026-1'!E:E,"SUNAMPE",'Planificación 2026-1'!W:W,C119,'Planificación 2026-1'!G:G,"T4"))&gt;0,"P55"," ")</f>
        <v xml:space="preserve"> </v>
      </c>
      <c r="BH119" s="78" t="str">
        <f>IF(SUM(COUNTIFS('Planificación 2026-1'!E:E,"HUAURA",'Planificación 2026-1'!W:W,C119,'Planificación 2026-1'!G:G,"AF"))&gt;0," P01"," ")</f>
        <v xml:space="preserve"> </v>
      </c>
      <c r="BI119" s="78" t="str">
        <f>IF(SUM(COUNTIFS('Planificación 2026-1'!E:E,"HUAURA",'Planificación 2026-1'!W:W,C119,'Planificación 2026-1'!G:G,"EN"))&gt;0,"P02"," ")</f>
        <v xml:space="preserve"> </v>
      </c>
      <c r="BJ119" s="78" t="str">
        <f>IF(SUM(COUNTIFS('Planificación 2026-1'!E:E,"HUAURA",'Planificación 2026-1'!W:W,C119,'Planificación 2026-1'!G:G,"IS"))&gt;0,"P03"," ")</f>
        <v xml:space="preserve"> </v>
      </c>
      <c r="BK119" s="78" t="str">
        <f>IF(SUM(COUNTIFS('Planificación 2026-1'!E:E,"HUAURA",'Planificación 2026-1'!W:W,C119,'Planificación 2026-1'!G:G,"PS"))&gt;0,"P04"," ")</f>
        <v xml:space="preserve"> </v>
      </c>
      <c r="BL119" s="78"/>
      <c r="BM119" s="78" t="str">
        <f>IF(SUM(COUNTIFS('Planificación 2026-1'!E:E,"HUAURA",'Planificación 2026-1'!W:W,C119,'Planificación 2026-1'!G:G,"IN"))&gt;0,"P06"," ")</f>
        <v xml:space="preserve"> </v>
      </c>
      <c r="BN119" s="78" t="str">
        <f>IF(SUM(COUNTIFS('Planificación 2026-1'!E:E,"HUAURA",'Planificación 2026-1'!W:W,C119,'Planificación 2026-1'!G:G,"CA"))&gt;0,"P07"," ")</f>
        <v xml:space="preserve"> </v>
      </c>
      <c r="BO119" s="78" t="str">
        <f>IF(SUM(COUNTIFS('Planificación 2026-1'!E:E,"HUAURA",'Planificación 2026-1'!W:W,C119,'Planificación 2026-1'!G:G,"DE"))&gt;0,"P08"," ")</f>
        <v xml:space="preserve"> </v>
      </c>
      <c r="BP119" s="78" t="str">
        <f>IF(SUM(COUNTIFS('Planificación 2026-1'!E:E,"HUAURA",'Planificación 2026-1'!W:W,C119,'Planificación 2026-1'!G:G,"OB"))&gt;0,"P09"," ")</f>
        <v xml:space="preserve"> </v>
      </c>
      <c r="BQ119" s="78" t="str">
        <f>IF(SUM(COUNTIFS('Planificación 2026-1'!E:E,"HUAURA",'Planificación 2026-1'!W:W,C119,'Planificación 2026-1'!G:G,"MH"))&gt;0,"P31"," ")</f>
        <v xml:space="preserve"> </v>
      </c>
      <c r="BR119" s="78" t="str">
        <f>IF(SUM(COUNTIFS('Planificación 2026-1'!E:E,"HUAURA",'Planificación 2026-1'!W:W,C119,'Planificación 2026-1'!G:G,"IC"))&gt;0,"P32"," ")</f>
        <v xml:space="preserve"> </v>
      </c>
      <c r="BS119" s="78" t="str">
        <f>IF(SUM(COUNTIFS('Planificación 2026-1'!E:E,"HUAURA",'Planificación 2026-1'!W:W,C119,'Planificación 2026-1'!G:G,"AR"))&gt;0,"P34"," ")</f>
        <v xml:space="preserve"> </v>
      </c>
      <c r="BT119" s="78" t="str">
        <f>IF(SUM(COUNTIFS('Planificación 2026-1'!E:E,"HUAURA",'Planificación 2026-1'!W:W,C119,'Planificación 2026-1'!G:G,"T1"))&gt;0,"P35"," ")</f>
        <v xml:space="preserve"> </v>
      </c>
      <c r="BU119" s="78" t="str">
        <f>IF(SUM(COUNTIFS('Planificación 2026-1'!E:E,"HUAURA",'Planificación 2026-1'!W:W,C119,'Planificación 2026-1'!G:G,"T3"))&gt;0,"P36"," ")</f>
        <v xml:space="preserve"> </v>
      </c>
      <c r="BV119" s="78" t="str">
        <f>IF(SUM(COUNTIFS('Planificación 2026-1'!E:E,"HUAURA",'Planificación 2026-1'!W:W,C119,'Planificación 2026-1'!G:G,"T2"))&gt;0,"P37"," ")</f>
        <v xml:space="preserve"> </v>
      </c>
      <c r="BW119" s="78" t="str">
        <f>IF(SUM(COUNTIFS('Planificación 2026-1'!E:E,"HUAURA",'Planificación 2026-1'!W:W,C119,'Planificación 2026-1'!G:G,"AE"))&gt;0,"P38"," ")</f>
        <v xml:space="preserve"> </v>
      </c>
      <c r="BX119" s="78" t="str">
        <f>IF(SUM(COUNTIFS('Planificación 2026-1'!E:E,"HUAURA",'Planificación 2026-1'!W:W,C119,'Planificación 2026-1'!G:G,"T4"))&gt;0,"P55"," ")</f>
        <v xml:space="preserve"> </v>
      </c>
      <c r="BY119" s="79">
        <f>SUMIFS('Planificación 2026-1'!R:R,'Planificación 2026-1'!W:W,C119,'Planificación 2026-1'!G:G,"AF",'Planificación 2026-1'!H:H,"&gt;2")</f>
        <v>0</v>
      </c>
      <c r="BZ119" s="79">
        <f>SUMIFS('Planificación 2026-1'!R:R,'Planificación 2026-1'!W:W,C119,'Planificación 2026-1'!G:G,"EN",'Planificación 2026-1'!H:H,"&gt;2")</f>
        <v>0</v>
      </c>
      <c r="CA119" s="79">
        <f>SUMIFS('Planificación 2026-1'!R:R,'Planificación 2026-1'!W:W,C119,'Planificación 2026-1'!G:G,"IS",'Planificación 2026-1'!H:H,"&gt;2")</f>
        <v>0</v>
      </c>
      <c r="CB119" s="79">
        <f>SUMIFS('Planificación 2026-1'!R:R,'Planificación 2026-1'!W:W,C119,'Planificación 2026-1'!G:G,"PS",'Planificación 2026-1'!H:H,"&gt;2")</f>
        <v>0</v>
      </c>
      <c r="CC119" s="79">
        <f>SUMIFS('Planificación 2026-1'!R:R,'Planificación 2026-1'!W:W,C119,'Planificación 2026-1'!G:G,"IN",'Planificación 2026-1'!H:H,"&gt;2")</f>
        <v>0</v>
      </c>
      <c r="CD119" s="79">
        <f>SUMIFS('Planificación 2026-1'!R:R,'Planificación 2026-1'!W:W,C119,'Planificación 2026-1'!G:G,"CA",'Planificación 2026-1'!H:H,"&gt;2")</f>
        <v>0</v>
      </c>
      <c r="CE119" s="79">
        <f>SUMIFS('Planificación 2026-1'!R:R,'Planificación 2026-1'!W:W,C119,'Planificación 2026-1'!G:G,"DE",'Planificación 2026-1'!H:H,"&gt;2")</f>
        <v>0</v>
      </c>
      <c r="CF119" s="79">
        <f>SUMIFS('Planificación 2026-1'!R:R,'Planificación 2026-1'!W:W,C119,'Planificación 2026-1'!G:G,"OB",'Planificación 2026-1'!H:H,"&gt;2")</f>
        <v>0</v>
      </c>
      <c r="CG119" s="79">
        <f>SUMIFS('Planificación 2026-1'!R:R,'Planificación 2026-1'!W:W,C119,'Planificación 2026-1'!G:G,"MH",'Planificación 2026-1'!H:H,"&gt;2")</f>
        <v>0</v>
      </c>
      <c r="CH119" s="79">
        <f>SUMIFS('Planificación 2026-1'!R:R,'Planificación 2026-1'!W:W,C119,'Planificación 2026-1'!G:G,"IC",'Planificación 2026-1'!H:H,"&gt;2")</f>
        <v>0</v>
      </c>
      <c r="CI119" s="79">
        <f>SUMIFS('Planificación 2026-1'!R:R,'Planificación 2026-1'!W:W,C119,'Planificación 2026-1'!G:G,"AR",'Planificación 2026-1'!H:H,"&gt;2")</f>
        <v>0</v>
      </c>
      <c r="CJ119" s="79">
        <f>SUMIFS('Planificación 2026-1'!R:R,'Planificación 2026-1'!W:W,C119,'Planificación 2026-1'!G:G,"T1",'Planificación 2026-1'!H:H,"&gt;2")</f>
        <v>0</v>
      </c>
      <c r="CK119" s="79">
        <f>SUMIFS('Planificación 2026-1'!R:R,'Planificación 2026-1'!W:W,C119,'Planificación 2026-1'!G:G,"T3",'Planificación 2026-1'!H:H,"&gt;2")</f>
        <v>0</v>
      </c>
      <c r="CL119" s="79">
        <f>SUMIFS('Planificación 2026-1'!R:R,'Planificación 2026-1'!W:W,C119,'Planificación 2026-1'!G:G,"T2",'Planificación 2026-1'!H:H,"&gt;2")</f>
        <v>0</v>
      </c>
      <c r="CM119" s="79">
        <f>SUMIFS('Planificación 2026-1'!R:R,'Planificación 2026-1'!W:W,C119,'Planificación 2026-1'!G:G,"AE",'Planificación 2026-1'!H:H,"&gt;2")</f>
        <v>0</v>
      </c>
      <c r="CN119" s="79">
        <f>SUMIFS('Planificación 2026-1'!R:R,'Planificación 2026-1'!W:W,C119,'Planificación 2026-1'!G:G,"T4",'Planificación 2026-1'!H:H,"&gt;2")</f>
        <v>0</v>
      </c>
      <c r="CO119" s="79">
        <f>SUMIFS('Planificación 2026-1'!R:R,'Planificación 2026-1'!W:W,C119,'Planificación 2026-1'!G:G,"AF",'Planificación 2026-1'!H:H,"&lt;3")</f>
        <v>0</v>
      </c>
      <c r="CP119" s="79">
        <f>SUMIFS('Planificación 2026-1'!R:R,'Planificación 2026-1'!W:W,C119,'Planificación 2026-1'!G:G,"EN",'Planificación 2026-1'!H:H,"&lt;3")</f>
        <v>4</v>
      </c>
      <c r="CQ119" s="79">
        <f>SUMIFS('Planificación 2026-1'!R:R,'Planificación 2026-1'!W:W,C119,'Planificación 2026-1'!G:G,"IS",'Planificación 2026-1'!H:H,"&lt;3")</f>
        <v>0</v>
      </c>
      <c r="CR119" s="79">
        <f>SUMIFS('Planificación 2026-1'!R:R,'Planificación 2026-1'!W:W,C119,'Planificación 2026-1'!G:G,"PS",'Planificación 2026-1'!H:H,"&lt;3")</f>
        <v>8</v>
      </c>
      <c r="CS119" s="79">
        <f>SUMIFS('Planificación 2026-1'!R:R,'Planificación 2026-1'!W:W,C119,'Planificación 2026-1'!G:G,"IN",'Planificación 2026-1'!H:H,"&lt;3")</f>
        <v>0</v>
      </c>
      <c r="CT119" s="79">
        <f>SUMIFS('Planificación 2026-1'!R:R,'Planificación 2026-1'!W:W,C119,'Planificación 2026-1'!G:G,"CA",'Planificación 2026-1'!H:H,"&lt;3")</f>
        <v>0</v>
      </c>
      <c r="CU119" s="79">
        <f>SUMIFS('Planificación 2026-1'!R:R,'Planificación 2026-1'!W:W,C119,'Planificación 2026-1'!G:G,"DE",'Planificación 2026-1'!H:H,"&lt;3")</f>
        <v>0</v>
      </c>
      <c r="CV119" s="79">
        <f>SUMIFS('Planificación 2026-1'!R:R,'Planificación 2026-1'!W:W,C119,'Planificación 2026-1'!G:G,"OB",'Planificación 2026-1'!H:H,"&lt;3")</f>
        <v>0</v>
      </c>
      <c r="CW119" s="79">
        <f>SUMIFS('Planificación 2026-1'!R:R,'Planificación 2026-1'!W:W,C119,'Planificación 2026-1'!G:G,"MH",'Planificación 2026-1'!H:H,"&lt;3")</f>
        <v>0</v>
      </c>
      <c r="CX119" s="79">
        <f>SUMIFS('Planificación 2026-1'!R:R,'Planificación 2026-1'!W:W,C119,'Planificación 2026-1'!G:G,"IC",'Planificación 2026-1'!H:H,"&lt;3")</f>
        <v>0</v>
      </c>
      <c r="CY119" s="79">
        <f>SUMIFS('Planificación 2026-1'!R:R,'Planificación 2026-1'!W:W,C119,'Planificación 2026-1'!G:G,"AR",'Planificación 2026-1'!H:H,"&lt;3")</f>
        <v>0</v>
      </c>
      <c r="CZ119" s="79">
        <f>SUMIFS('Planificación 2026-1'!R:R,'Planificación 2026-1'!W:W,C119,'Planificación 2026-1'!G:G,"T1",'Planificación 2026-1'!H:H,"&lt;3")</f>
        <v>0</v>
      </c>
      <c r="DA119" s="79">
        <f>SUMIFS('Planificación 2026-1'!R:R,'Planificación 2026-1'!W:W,C119,'Planificación 2026-1'!G:G,"T3",'Planificación 2026-1'!H:H,"&lt;3")</f>
        <v>4</v>
      </c>
      <c r="DB119" s="79">
        <f>SUMIFS('Planificación 2026-1'!R:R,'Planificación 2026-1'!W:W,C119,'Planificación 2026-1'!G:G,"T2",'Planificación 2026-1'!H:H,"&lt;3")</f>
        <v>0</v>
      </c>
      <c r="DC119" s="79">
        <f>SUMIFS('Planificación 2026-1'!R:R,'Planificación 2026-1'!W:W,C119,'Planificación 2026-1'!G:G,"AE",'Planificación 2026-1'!H:H,"&lt;3")</f>
        <v>0</v>
      </c>
      <c r="DD119" s="79">
        <f>SUMIFS('Planificación 2026-1'!R:R,'Planificación 2026-1'!W:W,C119,'Planificación 2026-1'!G:G,"T4",'Planificación 2026-1'!H:H,"&lt;3")</f>
        <v>0</v>
      </c>
      <c r="DE119" s="78" t="str">
        <f t="shared" si="18"/>
        <v>P02 P04</v>
      </c>
      <c r="DF119" s="30">
        <f>IF(C119="","",SUMIFS('Planificación 2026-1'!R:R,'Planificación 2026-1'!W:W,C119,'Planificación 2026-1'!E:E,"PRINCIPAL",'Planificación 2026-1'!X:X,"VIRTUAL"))</f>
        <v>0</v>
      </c>
      <c r="DG119" s="30">
        <f>IF(C119="","",SUMIFS('Planificación 2026-1'!R:R,'Planificación 2026-1'!W:W,C119,'Planificación 2026-1'!E:E,"PRINCIPAL",'Planificación 2026-1'!X:X,"PRESENCIAL"))</f>
        <v>8</v>
      </c>
      <c r="DH119" s="30">
        <f>IF(C119="","",SUMIFS('Planificación 2026-1'!R:R,'Planificación 2026-1'!W:W,C119,'Planificación 2026-1'!E:E,"PRINCIPAL",'Planificación 2026-1'!X:X,"HIBRIDO PRESENCIAL"))</f>
        <v>0</v>
      </c>
      <c r="DI119" s="78" t="str">
        <f t="shared" si="19"/>
        <v/>
      </c>
      <c r="DJ119" s="78">
        <f>IF(C119="","",SUMIFS('Planificación 2026-1'!R:R,'Planificación 2026-1'!W:W,C119,'Planificación 2026-1'!E:E,"FILIAL",'Planificación 2026-1'!X:X,"VIRTUAL"))</f>
        <v>0</v>
      </c>
      <c r="DK119" s="80">
        <f>IF(C119="","",SUMIFS('Planificación 2026-1'!R:R,'Planificación 2026-1'!W:W,C119,'Planificación 2026-1'!E:E,"FILIAL",'Planificación 2026-1'!X:X,"PRESENCIAL"))</f>
        <v>0</v>
      </c>
      <c r="DL119" s="42">
        <f>IF(C119="","",SUMIFS('Planificación 2026-1'!R:R,'Planificación 2026-1'!W:W,C119,'Planificación 2026-1'!E:E,"FILIAL",'Planificación 2026-1'!X:X,"HIBRIDO PRESENCIAL"))</f>
        <v>0</v>
      </c>
      <c r="DM119" s="81" t="str">
        <f t="shared" si="20"/>
        <v>P04 P36</v>
      </c>
      <c r="DN119" s="78">
        <f>IF(C119="","",SUMIFS('Planificación 2026-1'!R:R,'Planificación 2026-1'!W:W,C119,'Planificación 2026-1'!E:E,"SUNAMPE",'Planificación 2026-1'!X:X,"VIRTUAL"))</f>
        <v>8</v>
      </c>
      <c r="DO119" s="42">
        <f>IF(C119="","",SUMIFS('Planificación 2026-1'!R:R,'Planificación 2026-1'!W:W,C119,'Planificación 2026-1'!E:E,"SUNAMPE",'Planificación 2026-1'!X:X,"PRESENCIAL"))</f>
        <v>0</v>
      </c>
      <c r="DP119" s="81" t="str">
        <f t="shared" si="21"/>
        <v/>
      </c>
      <c r="DQ119" s="78">
        <f>IF(C119="","",SUMIFS('Planificación 2026-1'!R:R,'Planificación 2026-1'!W:W,C119,'Planificación 2026-1'!E:E,"HUAURA",'Planificación 2026-1'!X:X,"VIRTUAL"))</f>
        <v>0</v>
      </c>
      <c r="DR119" s="42">
        <f>IF(C119="","",SUMIFS('Planificación 2026-1'!R:R,'Planificación 2026-1'!W:W,C119,'Planificación 2026-1'!E:E,"HUAURA",'Planificación 2026-1'!X:X,"PRESENCIAL"))</f>
        <v>0</v>
      </c>
      <c r="DS119" s="48">
        <f>SUMIFS('Planificación 2026-1'!R:R,'Planificación 2026-1'!W:W,C119,'Planificación 2026-1'!E:E,"PRINCIPAL",'Planificación 2026-1'!X:X,"VIRTUAL",'Planificación 2026-1'!H:H,"&gt;2")</f>
        <v>0</v>
      </c>
      <c r="DT119" s="48">
        <f>SUMIFS('Planificación 2026-1'!R:R,'Planificación 2026-1'!W:W,C119,'Planificación 2026-1'!E:E,"PRINCIPAL",'Planificación 2026-1'!X:X,"&lt;&gt;VIRTUAL",'Planificación 2026-1'!H:H,"&gt;2")</f>
        <v>0</v>
      </c>
      <c r="DU119" s="48">
        <f>SUMIFS('Planificación 2026-1'!R:R,'Planificación 2026-1'!W:W,C119,'Planificación 2026-1'!E:E,"SUNAMPE",'Planificación 2026-1'!X:X,"VIRTUAL",'Planificación 2026-1'!H:H,"&gt;2")</f>
        <v>0</v>
      </c>
      <c r="DV119" s="48">
        <f>SUMIFS('Planificación 2026-1'!R:R,'Planificación 2026-1'!W:W,C119,'Planificación 2026-1'!E:E,"SUNAMPE",'Planificación 2026-1'!X:X,"&lt;&gt;VIRTUAL",'Planificación 2026-1'!H:H,"&gt;2")</f>
        <v>0</v>
      </c>
      <c r="DW119" s="48">
        <f>SUMIFS('Planificación 2026-1'!R:R,'Planificación 2026-1'!W:W,C119,'Planificación 2026-1'!E:E,"FILIAL",'Planificación 2026-1'!X:X,"VIRTUAL",'Planificación 2026-1'!H:H,"&gt;2")</f>
        <v>0</v>
      </c>
      <c r="DX119" s="48">
        <f>SUMIFS('Planificación 2026-1'!R:R,'Planificación 2026-1'!W:W,C119,'Planificación 2026-1'!E:E,"FILIAL",'Planificación 2026-1'!X:X,"&lt;&gt;VIRTUAL",'Planificación 2026-1'!H:H,"&gt;2")</f>
        <v>0</v>
      </c>
      <c r="DY119" s="48">
        <f>SUMIFS('Planificación 2026-1'!R:R,'Planificación 2026-1'!W:W,C119,'Planificación 2026-1'!E:E,"PORUMA",'Planificación 2026-1'!X:X,"VIRTUAL",'Planificación 2026-1'!H:H,"&gt;2")</f>
        <v>0</v>
      </c>
      <c r="DZ119" s="48">
        <f>SUMIFS('Planificación 2026-1'!R:R,'Planificación 2026-1'!W:W,C119,'Planificación 2026-1'!E:E,"PORUMA",'Planificación 2026-1'!X:X,"&lt;&gt;VIRTUAL",'Planificación 2026-1'!H:H,"&gt;2")</f>
        <v>0</v>
      </c>
      <c r="EA119" s="48">
        <f>SUMIFS('Planificación 2026-1'!R:R,'Planificación 2026-1'!W:W,C119,'Planificación 2026-1'!E:E,"HUAURA",'Planificación 2026-1'!X:X,"VIRTUAL",'Planificación 2026-1'!H:H,"&gt;2")</f>
        <v>0</v>
      </c>
      <c r="EB119" s="48">
        <f>SUMIFS('Planificación 2026-1'!R:R,'Planificación 2026-1'!W:W,C119,'Planificación 2026-1'!E:E,"HUAURA",'Planificación 2026-1'!X:X,"&lt;&gt;VIRTUAL",'Planificación 2026-1'!H:H,"&gt;2")</f>
        <v>0</v>
      </c>
      <c r="EC119" s="48">
        <f>SUMIFS('Planificación 2026-1'!R:R,'Planificación 2026-1'!W:W,C119,'Planificación 2026-1'!E:E,"PRINCIPAL",'Planificación 2026-1'!X:X,"VIRTUAL",'Planificación 2026-1'!H:H,"&lt;3")</f>
        <v>0</v>
      </c>
      <c r="ED119" s="48">
        <f>SUMIFS('Planificación 2026-1'!R:R,'Planificación 2026-1'!W:W,C119,'Planificación 2026-1'!E:E,"PRINCIPAL",'Planificación 2026-1'!X:X,"&lt;&gt;VIRTUAL",'Planificación 2026-1'!H:H,"&lt;3")</f>
        <v>8</v>
      </c>
      <c r="EE119" s="48">
        <f>SUMIFS('Planificación 2026-1'!R:R,'Planificación 2026-1'!W:W,C119,'Planificación 2026-1'!E:E,"SUNAMPE",'Planificación 2026-1'!X:X,"VIRTUAL",'Planificación 2026-1'!H:H,"&lt;3")</f>
        <v>8</v>
      </c>
      <c r="EF119" s="48">
        <f>SUMIFS('Planificación 2026-1'!R:R,'Planificación 2026-1'!W:W,C119,'Planificación 2026-1'!E:E,"SUNAMPE",'Planificación 2026-1'!X:X,"&lt;&gt;VIRTUAL",'Planificación 2026-1'!H:H,"&lt;3")</f>
        <v>0</v>
      </c>
      <c r="EG119" s="48">
        <f>SUMIFS('Planificación 2026-1'!R:R,'Planificación 2026-1'!W:W,C119,'Planificación 2026-1'!E:E,"FILIAL",'Planificación 2026-1'!X:X,"VIRTUAL",'Planificación 2026-1'!H:H,"&lt;3")</f>
        <v>0</v>
      </c>
      <c r="EH119" s="48">
        <f>SUMIFS('Planificación 2026-1'!R:R,'Planificación 2026-1'!W:W,C119,'Planificación 2026-1'!E:E,"FILIAL",'Planificación 2026-1'!X:X,"&lt;&gt;VIRTUAL",'Planificación 2026-1'!H:H,"&lt;3")</f>
        <v>0</v>
      </c>
      <c r="EI119" s="48">
        <f>SUMIFS('Planificación 2026-1'!R:R,'Planificación 2026-1'!W:W,C119,'Planificación 2026-1'!E:E,"PORUMA",'Planificación 2026-1'!X:X,"VIRTUAL",'Planificación 2026-1'!H:H,"&lt;3")</f>
        <v>0</v>
      </c>
      <c r="EJ119" s="48">
        <f>SUMIFS('Planificación 2026-1'!R:R,'Planificación 2026-1'!W:W,C119,'Planificación 2026-1'!E:E,"PORUMA",'Planificación 2026-1'!X:X,"&lt;&gt;VIRTUAL",'Planificación 2026-1'!H:H,"&lt;3")</f>
        <v>0</v>
      </c>
      <c r="EK119" s="48">
        <f>SUMIFS('Planificación 2026-1'!R:R,'Planificación 2026-1'!W:W,C119,'Planificación 2026-1'!E:E,"HUAURA",'Planificación 2026-1'!X:X,"VIRTUAL",'Planificación 2026-1'!H:H,"&lt;3")</f>
        <v>0</v>
      </c>
      <c r="EL119" s="48">
        <f>SUMIFS('Planificación 2026-1'!R:R,'Planificación 2026-1'!W:W,C119,'Planificación 2026-1'!E:E,"HUAURA",'Planificación 2026-1'!X:X,"&lt;&gt;VIRTUAL",'Planificación 2026-1'!H:H,"&lt;3")</f>
        <v>0</v>
      </c>
      <c r="EM119" s="48">
        <f t="shared" si="22"/>
        <v>0</v>
      </c>
      <c r="EN119" s="48">
        <f t="shared" si="23"/>
        <v>0</v>
      </c>
      <c r="EO119" s="48">
        <f t="shared" si="24"/>
        <v>0</v>
      </c>
      <c r="EP119" s="48">
        <f t="shared" si="25"/>
        <v>8</v>
      </c>
      <c r="EQ119" s="48">
        <f t="shared" si="26"/>
        <v>8</v>
      </c>
      <c r="ER119" s="48"/>
      <c r="ES119" s="48">
        <f t="shared" si="27"/>
        <v>8</v>
      </c>
      <c r="ET119" s="48">
        <f t="shared" si="28"/>
        <v>8</v>
      </c>
      <c r="EU119" s="48" t="b">
        <f t="shared" si="29"/>
        <v>1</v>
      </c>
      <c r="EV119" s="48" t="str">
        <f t="shared" si="30"/>
        <v/>
      </c>
      <c r="EW119" s="48" t="str">
        <f t="shared" si="31"/>
        <v>AMBOS</v>
      </c>
    </row>
    <row r="120" spans="1:153" x14ac:dyDescent="0.3">
      <c r="A120" s="53"/>
      <c r="B120" s="383">
        <v>117</v>
      </c>
      <c r="C120" s="107" t="s">
        <v>133</v>
      </c>
      <c r="D120" s="82">
        <f>SUMIF('Planificación 2026-1'!W:W,C120,'Planificación 2026-1'!R:R)</f>
        <v>11</v>
      </c>
      <c r="E120" s="384" t="s">
        <v>319</v>
      </c>
      <c r="F120" s="107" t="s">
        <v>430</v>
      </c>
      <c r="G120" s="107" t="s">
        <v>328</v>
      </c>
      <c r="H120" s="107" t="s">
        <v>435</v>
      </c>
      <c r="I120" s="77" t="str">
        <f>IF(SUM(COUNTIFS('Planificación 2026-1'!E:E,"PRINCIPAL",'Planificación 2026-1'!W:W,C120,'Planificación 2026-1'!G:G,"AF"))&gt;0,"P01"," ")</f>
        <v xml:space="preserve"> </v>
      </c>
      <c r="J120" s="78" t="str">
        <f>IF(SUM(COUNTIFS('Planificación 2026-1'!E:E,"PRINCIPAL",'Planificación 2026-1'!W:W,C120,'Planificación 2026-1'!G:G,"EN"))&gt;0,"P02"," ")</f>
        <v xml:space="preserve"> </v>
      </c>
      <c r="K120" s="78" t="str">
        <f>IF(SUM(COUNTIFS('Planificación 2026-1'!E:E,"PRINCIPAL",'Planificación 2026-1'!W:W,C120,'Planificación 2026-1'!G:G,"IS"))&gt;0,"P03"," ")</f>
        <v xml:space="preserve"> </v>
      </c>
      <c r="L120" s="78" t="str">
        <f>IF(SUM(COUNTIFS('Planificación 2026-1'!E:E,"PRINCIPAL",'Planificación 2026-1'!W:W,C120,'Planificación 2026-1'!G:G,"PS"))&gt;0,"P04"," ")</f>
        <v xml:space="preserve"> </v>
      </c>
      <c r="M120" s="78"/>
      <c r="N120" s="78" t="str">
        <f>IF(SUM(COUNTIFS('Planificación 2026-1'!E:E,"PRINCIPAL",'Planificación 2026-1'!W:W,C120,'Planificación 2026-1'!G:G,"IN"))&gt;0,"P06"," ")</f>
        <v xml:space="preserve"> </v>
      </c>
      <c r="O120" s="78" t="str">
        <f>IF(SUM(COUNTIFS('Planificación 2026-1'!E:E,"PRINCIPAL",'Planificación 2026-1'!W:W,C120,'Planificación 2026-1'!G:G,"CA"))&gt;0,"P07"," ")</f>
        <v xml:space="preserve"> </v>
      </c>
      <c r="P120" s="78" t="str">
        <f>IF(SUM(COUNTIFS('Planificación 2026-1'!E:E,"PRINCIPAL",'Planificación 2026-1'!W:W,C120,'Planificación 2026-1'!G:G,"DE"))&gt;0,"P08"," ")</f>
        <v xml:space="preserve"> </v>
      </c>
      <c r="Q120" s="78" t="str">
        <f>IF(SUM(COUNTIFS('Planificación 2026-1'!E:E,"PRINCIPAL",'Planificación 2026-1'!W:W,C120,'Planificación 2026-1'!G:G,"OB"))&gt;0,"P09"," ")</f>
        <v xml:space="preserve"> </v>
      </c>
      <c r="R120" s="78" t="str">
        <f>IF(SUM(COUNTIFS('Planificación 2026-1'!E:E,"PRINCIPAL",'Planificación 2026-1'!W:W,C120,'Planificación 2026-1'!G:G,"MH"))&gt;0,"P31"," ")</f>
        <v xml:space="preserve"> </v>
      </c>
      <c r="S120" s="78" t="str">
        <f>IF(SUM(COUNTIFS('Planificación 2026-1'!E:E,"PRINCIPAL",'Planificación 2026-1'!W:W,C120,'Planificación 2026-1'!G:G,"IC"))&gt;0,"P32"," ")</f>
        <v xml:space="preserve"> </v>
      </c>
      <c r="T120" s="78" t="str">
        <f>IF(SUM(COUNTIFS('Planificación 2026-1'!E:E,"PRINCIPAL",'Planificación 2026-1'!W:W,C120,'Planificación 2026-1'!G:G,"AR"))&gt;0,"P34"," ")</f>
        <v xml:space="preserve"> </v>
      </c>
      <c r="U120" s="78" t="str">
        <f>IF(SUM(COUNTIFS('Planificación 2026-1'!E:E,"PRINCIPAL",'Planificación 2026-1'!W:W,C120,'Planificación 2026-1'!G:G,"T1"))&gt;0,"P35"," ")</f>
        <v xml:space="preserve"> </v>
      </c>
      <c r="V120" s="78" t="str">
        <f>IF(SUM(COUNTIFS('Planificación 2026-1'!E:E,"PRINCIPAL",'Planificación 2026-1'!W:W,C120,'Planificación 2026-1'!G:G,"T3"))&gt;0,"P36"," ")</f>
        <v xml:space="preserve"> </v>
      </c>
      <c r="W120" s="78" t="str">
        <f>IF(SUM(COUNTIFS('Planificación 2026-1'!E:E,"PRINCIPAL",'Planificación 2026-1'!W:W,C120,'Planificación 2026-1'!G:G,"T2"))&gt;0,"P37"," ")</f>
        <v xml:space="preserve"> </v>
      </c>
      <c r="X120" s="78" t="str">
        <f>IF(SUM(COUNTIFS('Planificación 2026-1'!E:E,"PRINCIPAL",'Planificación 2026-1'!W:W,C120,'Planificación 2026-1'!G:G,"AE"))&gt;0,"P38"," ")</f>
        <v xml:space="preserve"> </v>
      </c>
      <c r="Y120" s="78" t="str">
        <f>IF(SUM(COUNTIFS('Planificación 2026-1'!E:E,"PRINCIPAL",'Planificación 2026-1'!W:W,C120,'Planificación 2026-1'!G:G,"T4"))&gt;0,"P55"," ")</f>
        <v xml:space="preserve"> </v>
      </c>
      <c r="Z120" s="78" t="str">
        <f>IF(SUM(COUNTIFS('Planificación 2026-1'!E:E,"FILIAL",'Planificación 2026-1'!W:W,C120,'Planificación 2026-1'!G:G,"AF"))&gt;0," P01"," ")</f>
        <v xml:space="preserve"> </v>
      </c>
      <c r="AA120" s="78" t="str">
        <f>IF(SUM(COUNTIFS('Planificación 2026-1'!E:E,"FILIAL",'Planificación 2026-1'!W:W,C120,'Planificación 2026-1'!G:G,"EN"))&gt;0,"P02"," ")</f>
        <v xml:space="preserve"> </v>
      </c>
      <c r="AB120" s="78" t="str">
        <f>IF(SUM(COUNTIFS('Planificación 2026-1'!E:E,"FILIAL",'Planificación 2026-1'!W:W,C120,'Planificación 2026-1'!G:G,"IS"))&gt;0,"P03"," ")</f>
        <v xml:space="preserve"> </v>
      </c>
      <c r="AC120" s="78" t="str">
        <f>IF(SUM(COUNTIFS('Planificación 2026-1'!E:E,"FILIAL",'Planificación 2026-1'!W:W,C120,'Planificación 2026-1'!G:G,"PS"))&gt;0,"P04"," ")</f>
        <v xml:space="preserve"> </v>
      </c>
      <c r="AD120" s="78"/>
      <c r="AE120" s="78" t="str">
        <f>IF(SUM(COUNTIFS('Planificación 2026-1'!E:E,"FILIAL",'Planificación 2026-1'!W:W,C120,'Planificación 2026-1'!G:G,"IN"))&gt;0,"P06"," ")</f>
        <v xml:space="preserve"> </v>
      </c>
      <c r="AF120" s="78" t="str">
        <f>IF(SUM(COUNTIFS('Planificación 2026-1'!E:E,"FILIAL",'Planificación 2026-1'!W:W,C120,'Planificación 2026-1'!G:G,"CA"))&gt;0,"P07"," ")</f>
        <v xml:space="preserve"> </v>
      </c>
      <c r="AG120" s="78" t="str">
        <f>IF(SUM(COUNTIFS('Planificación 2026-1'!E:E,"FILIAL",'Planificación 2026-1'!W:W,C120,'Planificación 2026-1'!G:G,"DE"))&gt;0,"P08"," ")</f>
        <v xml:space="preserve"> </v>
      </c>
      <c r="AH120" s="78" t="str">
        <f>IF(SUM(COUNTIFS('Planificación 2026-1'!E:E,"FILIAL",'Planificación 2026-1'!W:W,C120,'Planificación 2026-1'!G:G,"OB"))&gt;0,"P09"," ")</f>
        <v xml:space="preserve"> </v>
      </c>
      <c r="AI120" s="78" t="str">
        <f>IF(SUM(COUNTIFS('Planificación 2026-1'!E:E,"FILIAL",'Planificación 2026-1'!W:W,C120,'Planificación 2026-1'!G:G,"MH"))&gt;0,"P31"," ")</f>
        <v xml:space="preserve"> </v>
      </c>
      <c r="AJ120" s="78" t="str">
        <f>IF(SUM(COUNTIFS('Planificación 2026-1'!E:E,"FILIAL",'Planificación 2026-1'!W:W,C120,'Planificación 2026-1'!G:G,"IC"))&gt;0,"P32"," ")</f>
        <v xml:space="preserve"> </v>
      </c>
      <c r="AK120" s="78" t="str">
        <f>IF(SUM(COUNTIFS('Planificación 2026-1'!E:E,"FILIAL",'Planificación 2026-1'!W:W,C120,'Planificación 2026-1'!G:G,"AR"))&gt;0,"P34"," ")</f>
        <v xml:space="preserve"> </v>
      </c>
      <c r="AL120" s="78" t="str">
        <f>IF(SUM(COUNTIFS('Planificación 2026-1'!E:E,"FILIAL",'Planificación 2026-1'!W:W,C120,'Planificación 2026-1'!G:G,"T1"))&gt;0,"P35"," ")</f>
        <v xml:space="preserve"> </v>
      </c>
      <c r="AM120" s="78" t="str">
        <f>IF(SUM(COUNTIFS('Planificación 2026-1'!E:E,"FILIAL",'Planificación 2026-1'!W:W,C120,'Planificación 2026-1'!G:G,"T3"))&gt;0,"P36"," ")</f>
        <v xml:space="preserve"> </v>
      </c>
      <c r="AN120" s="78" t="str">
        <f>IF(SUM(COUNTIFS('Planificación 2026-1'!E:E,"FILIAL",'Planificación 2026-1'!W:W,C120,'Planificación 2026-1'!G:G,"T2"))&gt;0,"P37"," ")</f>
        <v xml:space="preserve"> </v>
      </c>
      <c r="AO120" s="78" t="str">
        <f>IF(SUM(COUNTIFS('Planificación 2026-1'!E:E,"FILIAL",'Planificación 2026-1'!W:W,C120,'Planificación 2026-1'!G:G,"AE"))&gt;0,"P38"," ")</f>
        <v xml:space="preserve"> </v>
      </c>
      <c r="AP120" s="78" t="str">
        <f>IF(SUM(COUNTIFS('Planificación 2026-1'!E:E,"FILIAL",'Planificación 2026-1'!W:W,C120,'Planificación 2026-1'!G:G,"T4"))&gt;0,"P55"," ")</f>
        <v xml:space="preserve"> </v>
      </c>
      <c r="AQ120" s="78" t="str">
        <f>IF(SUM(COUNTIFS('Planificación 2026-1'!E:E,"SUNAMPE",'Planificación 2026-1'!W:W,C120,'Planificación 2026-1'!G:G,"AF"))&gt;0," P01"," ")</f>
        <v xml:space="preserve"> </v>
      </c>
      <c r="AR120" s="78" t="str">
        <f>IF(SUM(COUNTIFS('Planificación 2026-1'!E:E,"SUNAMPE",'Planificación 2026-1'!W:W,C120,'Planificación 2026-1'!G:G,"EN"))&gt;0,"P02"," ")</f>
        <v xml:space="preserve"> </v>
      </c>
      <c r="AS120" s="78" t="str">
        <f>IF(SUM(COUNTIFS('Planificación 2026-1'!E:E,"SUNAMPE",'Planificación 2026-1'!W:W,C120,'Planificación 2026-1'!G:G,"IS"))&gt;0,"P03"," ")</f>
        <v xml:space="preserve"> </v>
      </c>
      <c r="AT120" s="78" t="str">
        <f>IF(SUM(COUNTIFS('Planificación 2026-1'!E:E,"SUNAMPE",'Planificación 2026-1'!W:W,C120,'Planificación 2026-1'!G:G,"PS"))&gt;0,"P04"," ")</f>
        <v xml:space="preserve"> </v>
      </c>
      <c r="AU120" s="78"/>
      <c r="AV120" s="78" t="str">
        <f>IF(SUM(COUNTIFS('Planificación 2026-1'!E:E,"SUNAMPE",'Planificación 2026-1'!W:W,C120,'Planificación 2026-1'!G:G,"IN"))&gt;0,"P06"," ")</f>
        <v xml:space="preserve"> </v>
      </c>
      <c r="AW120" s="78" t="str">
        <f>IF(SUM(COUNTIFS('Planificación 2026-1'!E:E,"SUNAMPE",'Planificación 2026-1'!W:W,C120,'Planificación 2026-1'!G:G,"CA"))&gt;0,"P07"," ")</f>
        <v xml:space="preserve"> </v>
      </c>
      <c r="AX120" s="78" t="str">
        <f>IF(SUM(COUNTIFS('Planificación 2026-1'!E:E,"SUNAMPE",'Planificación 2026-1'!W:W,C120,'Planificación 2026-1'!G:G,"DE"))&gt;0,"P08"," ")</f>
        <v xml:space="preserve"> </v>
      </c>
      <c r="AY120" s="78" t="str">
        <f>IF(SUM(COUNTIFS('Planificación 2026-1'!E:E,"SUNAMPE",'Planificación 2026-1'!W:W,C120,'Planificación 2026-1'!G:G,"OB"))&gt;0,"P09"," ")</f>
        <v xml:space="preserve"> </v>
      </c>
      <c r="AZ120" s="78" t="str">
        <f>IF(SUM(COUNTIFS('Planificación 2026-1'!E:E,"SUNAMPE",'Planificación 2026-1'!W:W,C120,'Planificación 2026-1'!G:G,"MH"))&gt;0,"P31"," ")</f>
        <v xml:space="preserve"> </v>
      </c>
      <c r="BA120" s="78" t="str">
        <f>IF(SUM(COUNTIFS('Planificación 2026-1'!E:E,"SUNAMPE",'Planificación 2026-1'!W:W,C120,'Planificación 2026-1'!G:G,"IC"))&gt;0,"P32"," ")</f>
        <v xml:space="preserve"> </v>
      </c>
      <c r="BB120" s="78" t="str">
        <f>IF(SUM(COUNTIFS('Planificación 2026-1'!E:E,"SUNAMPE",'Planificación 2026-1'!W:W,C120,'Planificación 2026-1'!G:G,"AR"))&gt;0,"P34"," ")</f>
        <v xml:space="preserve"> </v>
      </c>
      <c r="BC120" s="78" t="str">
        <f>IF(SUM(COUNTIFS('Planificación 2026-1'!E:E,"SUNAMPE",'Planificación 2026-1'!W:W,C120,'Planificación 2026-1'!G:G,"T1"))&gt;0,"P35"," ")</f>
        <v xml:space="preserve"> </v>
      </c>
      <c r="BD120" s="78" t="str">
        <f>IF(SUM(COUNTIFS('Planificación 2026-1'!E:E,"SUNAMPE",'Planificación 2026-1'!W:W,C120,'Planificación 2026-1'!G:G,"T3"))&gt;0,"P36"," ")</f>
        <v xml:space="preserve"> </v>
      </c>
      <c r="BE120" s="78" t="str">
        <f>IF(SUM(COUNTIFS('Planificación 2026-1'!E:E,"SUNAMPE",'Planificación 2026-1'!W:W,C120,'Planificación 2026-1'!G:G,"T2"))&gt;0,"P37"," ")</f>
        <v xml:space="preserve"> </v>
      </c>
      <c r="BF120" s="78" t="str">
        <f>IF(SUM(COUNTIFS('Planificación 2026-1'!E:E,"SUNAMPE",'Planificación 2026-1'!W:W,C120,'Planificación 2026-1'!G:G,"AE"))&gt;0,"P38"," ")</f>
        <v xml:space="preserve"> </v>
      </c>
      <c r="BG120" s="78" t="str">
        <f>IF(SUM(COUNTIFS('Planificación 2026-1'!E:E,"SUNAMPE",'Planificación 2026-1'!W:W,C120,'Planificación 2026-1'!G:G,"T4"))&gt;0,"P55"," ")</f>
        <v xml:space="preserve"> </v>
      </c>
      <c r="BH120" s="78" t="str">
        <f>IF(SUM(COUNTIFS('Planificación 2026-1'!E:E,"HUAURA",'Planificación 2026-1'!W:W,C120,'Planificación 2026-1'!G:G,"AF"))&gt;0," P01"," ")</f>
        <v xml:space="preserve"> </v>
      </c>
      <c r="BI120" s="78" t="str">
        <f>IF(SUM(COUNTIFS('Planificación 2026-1'!E:E,"HUAURA",'Planificación 2026-1'!W:W,C120,'Planificación 2026-1'!G:G,"EN"))&gt;0,"P02"," ")</f>
        <v xml:space="preserve"> </v>
      </c>
      <c r="BJ120" s="78" t="str">
        <f>IF(SUM(COUNTIFS('Planificación 2026-1'!E:E,"HUAURA",'Planificación 2026-1'!W:W,C120,'Planificación 2026-1'!G:G,"IS"))&gt;0,"P03"," ")</f>
        <v xml:space="preserve"> </v>
      </c>
      <c r="BK120" s="78" t="str">
        <f>IF(SUM(COUNTIFS('Planificación 2026-1'!E:E,"HUAURA",'Planificación 2026-1'!W:W,C120,'Planificación 2026-1'!G:G,"PS"))&gt;0,"P04"," ")</f>
        <v xml:space="preserve"> </v>
      </c>
      <c r="BL120" s="78"/>
      <c r="BM120" s="78" t="str">
        <f>IF(SUM(COUNTIFS('Planificación 2026-1'!E:E,"HUAURA",'Planificación 2026-1'!W:W,C120,'Planificación 2026-1'!G:G,"IN"))&gt;0,"P06"," ")</f>
        <v xml:space="preserve"> </v>
      </c>
      <c r="BN120" s="78" t="str">
        <f>IF(SUM(COUNTIFS('Planificación 2026-1'!E:E,"HUAURA",'Planificación 2026-1'!W:W,C120,'Planificación 2026-1'!G:G,"CA"))&gt;0,"P07"," ")</f>
        <v xml:space="preserve"> </v>
      </c>
      <c r="BO120" s="78" t="str">
        <f>IF(SUM(COUNTIFS('Planificación 2026-1'!E:E,"HUAURA",'Planificación 2026-1'!W:W,C120,'Planificación 2026-1'!G:G,"DE"))&gt;0,"P08"," ")</f>
        <v xml:space="preserve"> </v>
      </c>
      <c r="BP120" s="78" t="str">
        <f>IF(SUM(COUNTIFS('Planificación 2026-1'!E:E,"HUAURA",'Planificación 2026-1'!W:W,C120,'Planificación 2026-1'!G:G,"OB"))&gt;0,"P09"," ")</f>
        <v xml:space="preserve"> </v>
      </c>
      <c r="BQ120" s="78" t="str">
        <f>IF(SUM(COUNTIFS('Planificación 2026-1'!E:E,"HUAURA",'Planificación 2026-1'!W:W,C120,'Planificación 2026-1'!G:G,"MH"))&gt;0,"P31"," ")</f>
        <v xml:space="preserve"> </v>
      </c>
      <c r="BR120" s="78" t="str">
        <f>IF(SUM(COUNTIFS('Planificación 2026-1'!E:E,"HUAURA",'Planificación 2026-1'!W:W,C120,'Planificación 2026-1'!G:G,"IC"))&gt;0,"P32"," ")</f>
        <v xml:space="preserve"> </v>
      </c>
      <c r="BS120" s="78" t="str">
        <f>IF(SUM(COUNTIFS('Planificación 2026-1'!E:E,"HUAURA",'Planificación 2026-1'!W:W,C120,'Planificación 2026-1'!G:G,"AR"))&gt;0,"P34"," ")</f>
        <v xml:space="preserve"> </v>
      </c>
      <c r="BT120" s="78" t="str">
        <f>IF(SUM(COUNTIFS('Planificación 2026-1'!E:E,"HUAURA",'Planificación 2026-1'!W:W,C120,'Planificación 2026-1'!G:G,"T1"))&gt;0,"P35"," ")</f>
        <v xml:space="preserve"> </v>
      </c>
      <c r="BU120" s="78" t="str">
        <f>IF(SUM(COUNTIFS('Planificación 2026-1'!E:E,"HUAURA",'Planificación 2026-1'!W:W,C120,'Planificación 2026-1'!G:G,"T3"))&gt;0,"P36"," ")</f>
        <v xml:space="preserve"> </v>
      </c>
      <c r="BV120" s="78" t="str">
        <f>IF(SUM(COUNTIFS('Planificación 2026-1'!E:E,"HUAURA",'Planificación 2026-1'!W:W,C120,'Planificación 2026-1'!G:G,"T2"))&gt;0,"P37"," ")</f>
        <v xml:space="preserve"> </v>
      </c>
      <c r="BW120" s="78" t="str">
        <f>IF(SUM(COUNTIFS('Planificación 2026-1'!E:E,"HUAURA",'Planificación 2026-1'!W:W,C120,'Planificación 2026-1'!G:G,"AE"))&gt;0,"P38"," ")</f>
        <v xml:space="preserve"> </v>
      </c>
      <c r="BX120" s="78" t="str">
        <f>IF(SUM(COUNTIFS('Planificación 2026-1'!E:E,"HUAURA",'Planificación 2026-1'!W:W,C120,'Planificación 2026-1'!G:G,"T4"))&gt;0,"P55"," ")</f>
        <v xml:space="preserve"> </v>
      </c>
      <c r="BY120" s="79">
        <f>SUMIFS('Planificación 2026-1'!R:R,'Planificación 2026-1'!W:W,C120,'Planificación 2026-1'!G:G,"AF",'Planificación 2026-1'!H:H,"&gt;2")</f>
        <v>0</v>
      </c>
      <c r="BZ120" s="79">
        <f>SUMIFS('Planificación 2026-1'!R:R,'Planificación 2026-1'!W:W,C120,'Planificación 2026-1'!G:G,"EN",'Planificación 2026-1'!H:H,"&gt;2")</f>
        <v>0</v>
      </c>
      <c r="CA120" s="79">
        <f>SUMIFS('Planificación 2026-1'!R:R,'Planificación 2026-1'!W:W,C120,'Planificación 2026-1'!G:G,"IS",'Planificación 2026-1'!H:H,"&gt;2")</f>
        <v>0</v>
      </c>
      <c r="CB120" s="79">
        <f>SUMIFS('Planificación 2026-1'!R:R,'Planificación 2026-1'!W:W,C120,'Planificación 2026-1'!G:G,"PS",'Planificación 2026-1'!H:H,"&gt;2")</f>
        <v>0</v>
      </c>
      <c r="CC120" s="79">
        <f>SUMIFS('Planificación 2026-1'!R:R,'Planificación 2026-1'!W:W,C120,'Planificación 2026-1'!G:G,"IN",'Planificación 2026-1'!H:H,"&gt;2")</f>
        <v>0</v>
      </c>
      <c r="CD120" s="79">
        <f>SUMIFS('Planificación 2026-1'!R:R,'Planificación 2026-1'!W:W,C120,'Planificación 2026-1'!G:G,"CA",'Planificación 2026-1'!H:H,"&gt;2")</f>
        <v>0</v>
      </c>
      <c r="CE120" s="79">
        <f>SUMIFS('Planificación 2026-1'!R:R,'Planificación 2026-1'!W:W,C120,'Planificación 2026-1'!G:G,"DE",'Planificación 2026-1'!H:H,"&gt;2")</f>
        <v>0</v>
      </c>
      <c r="CF120" s="79">
        <f>SUMIFS('Planificación 2026-1'!R:R,'Planificación 2026-1'!W:W,C120,'Planificación 2026-1'!G:G,"OB",'Planificación 2026-1'!H:H,"&gt;2")</f>
        <v>0</v>
      </c>
      <c r="CG120" s="79">
        <f>SUMIFS('Planificación 2026-1'!R:R,'Planificación 2026-1'!W:W,C120,'Planificación 2026-1'!G:G,"MH",'Planificación 2026-1'!H:H,"&gt;2")</f>
        <v>11</v>
      </c>
      <c r="CH120" s="79">
        <f>SUMIFS('Planificación 2026-1'!R:R,'Planificación 2026-1'!W:W,C120,'Planificación 2026-1'!G:G,"IC",'Planificación 2026-1'!H:H,"&gt;2")</f>
        <v>0</v>
      </c>
      <c r="CI120" s="79">
        <f>SUMIFS('Planificación 2026-1'!R:R,'Planificación 2026-1'!W:W,C120,'Planificación 2026-1'!G:G,"AR",'Planificación 2026-1'!H:H,"&gt;2")</f>
        <v>0</v>
      </c>
      <c r="CJ120" s="79">
        <f>SUMIFS('Planificación 2026-1'!R:R,'Planificación 2026-1'!W:W,C120,'Planificación 2026-1'!G:G,"T1",'Planificación 2026-1'!H:H,"&gt;2")</f>
        <v>0</v>
      </c>
      <c r="CK120" s="79">
        <f>SUMIFS('Planificación 2026-1'!R:R,'Planificación 2026-1'!W:W,C120,'Planificación 2026-1'!G:G,"T3",'Planificación 2026-1'!H:H,"&gt;2")</f>
        <v>0</v>
      </c>
      <c r="CL120" s="79">
        <f>SUMIFS('Planificación 2026-1'!R:R,'Planificación 2026-1'!W:W,C120,'Planificación 2026-1'!G:G,"T2",'Planificación 2026-1'!H:H,"&gt;2")</f>
        <v>0</v>
      </c>
      <c r="CM120" s="79">
        <f>SUMIFS('Planificación 2026-1'!R:R,'Planificación 2026-1'!W:W,C120,'Planificación 2026-1'!G:G,"AE",'Planificación 2026-1'!H:H,"&gt;2")</f>
        <v>0</v>
      </c>
      <c r="CN120" s="79">
        <f>SUMIFS('Planificación 2026-1'!R:R,'Planificación 2026-1'!W:W,C120,'Planificación 2026-1'!G:G,"T4",'Planificación 2026-1'!H:H,"&gt;2")</f>
        <v>0</v>
      </c>
      <c r="CO120" s="79">
        <f>SUMIFS('Planificación 2026-1'!R:R,'Planificación 2026-1'!W:W,C120,'Planificación 2026-1'!G:G,"AF",'Planificación 2026-1'!H:H,"&lt;3")</f>
        <v>0</v>
      </c>
      <c r="CP120" s="79">
        <f>SUMIFS('Planificación 2026-1'!R:R,'Planificación 2026-1'!W:W,C120,'Planificación 2026-1'!G:G,"EN",'Planificación 2026-1'!H:H,"&lt;3")</f>
        <v>0</v>
      </c>
      <c r="CQ120" s="79">
        <f>SUMIFS('Planificación 2026-1'!R:R,'Planificación 2026-1'!W:W,C120,'Planificación 2026-1'!G:G,"IS",'Planificación 2026-1'!H:H,"&lt;3")</f>
        <v>0</v>
      </c>
      <c r="CR120" s="79">
        <f>SUMIFS('Planificación 2026-1'!R:R,'Planificación 2026-1'!W:W,C120,'Planificación 2026-1'!G:G,"PS",'Planificación 2026-1'!H:H,"&lt;3")</f>
        <v>0</v>
      </c>
      <c r="CS120" s="79">
        <f>SUMIFS('Planificación 2026-1'!R:R,'Planificación 2026-1'!W:W,C120,'Planificación 2026-1'!G:G,"IN",'Planificación 2026-1'!H:H,"&lt;3")</f>
        <v>0</v>
      </c>
      <c r="CT120" s="79">
        <f>SUMIFS('Planificación 2026-1'!R:R,'Planificación 2026-1'!W:W,C120,'Planificación 2026-1'!G:G,"CA",'Planificación 2026-1'!H:H,"&lt;3")</f>
        <v>0</v>
      </c>
      <c r="CU120" s="79">
        <f>SUMIFS('Planificación 2026-1'!R:R,'Planificación 2026-1'!W:W,C120,'Planificación 2026-1'!G:G,"DE",'Planificación 2026-1'!H:H,"&lt;3")</f>
        <v>0</v>
      </c>
      <c r="CV120" s="79">
        <f>SUMIFS('Planificación 2026-1'!R:R,'Planificación 2026-1'!W:W,C120,'Planificación 2026-1'!G:G,"OB",'Planificación 2026-1'!H:H,"&lt;3")</f>
        <v>0</v>
      </c>
      <c r="CW120" s="79">
        <f>SUMIFS('Planificación 2026-1'!R:R,'Planificación 2026-1'!W:W,C120,'Planificación 2026-1'!G:G,"MH",'Planificación 2026-1'!H:H,"&lt;3")</f>
        <v>0</v>
      </c>
      <c r="CX120" s="79">
        <f>SUMIFS('Planificación 2026-1'!R:R,'Planificación 2026-1'!W:W,C120,'Planificación 2026-1'!G:G,"IC",'Planificación 2026-1'!H:H,"&lt;3")</f>
        <v>0</v>
      </c>
      <c r="CY120" s="79">
        <f>SUMIFS('Planificación 2026-1'!R:R,'Planificación 2026-1'!W:W,C120,'Planificación 2026-1'!G:G,"AR",'Planificación 2026-1'!H:H,"&lt;3")</f>
        <v>0</v>
      </c>
      <c r="CZ120" s="79">
        <f>SUMIFS('Planificación 2026-1'!R:R,'Planificación 2026-1'!W:W,C120,'Planificación 2026-1'!G:G,"T1",'Planificación 2026-1'!H:H,"&lt;3")</f>
        <v>0</v>
      </c>
      <c r="DA120" s="79">
        <f>SUMIFS('Planificación 2026-1'!R:R,'Planificación 2026-1'!W:W,C120,'Planificación 2026-1'!G:G,"T3",'Planificación 2026-1'!H:H,"&lt;3")</f>
        <v>0</v>
      </c>
      <c r="DB120" s="79">
        <f>SUMIFS('Planificación 2026-1'!R:R,'Planificación 2026-1'!W:W,C120,'Planificación 2026-1'!G:G,"T2",'Planificación 2026-1'!H:H,"&lt;3")</f>
        <v>0</v>
      </c>
      <c r="DC120" s="79">
        <f>SUMIFS('Planificación 2026-1'!R:R,'Planificación 2026-1'!W:W,C120,'Planificación 2026-1'!G:G,"AE",'Planificación 2026-1'!H:H,"&lt;3")</f>
        <v>0</v>
      </c>
      <c r="DD120" s="79">
        <f>SUMIFS('Planificación 2026-1'!R:R,'Planificación 2026-1'!W:W,C120,'Planificación 2026-1'!G:G,"T4",'Planificación 2026-1'!H:H,"&lt;3")</f>
        <v>0</v>
      </c>
      <c r="DE120" s="78" t="str">
        <f t="shared" si="18"/>
        <v/>
      </c>
      <c r="DF120" s="30">
        <f>IF(C120="","",SUMIFS('Planificación 2026-1'!R:R,'Planificación 2026-1'!W:W,C120,'Planificación 2026-1'!E:E,"PRINCIPAL",'Planificación 2026-1'!X:X,"VIRTUAL"))</f>
        <v>0</v>
      </c>
      <c r="DG120" s="30">
        <f>IF(C120="","",SUMIFS('Planificación 2026-1'!R:R,'Planificación 2026-1'!W:W,C120,'Planificación 2026-1'!E:E,"PRINCIPAL",'Planificación 2026-1'!X:X,"PRESENCIAL"))</f>
        <v>0</v>
      </c>
      <c r="DH120" s="30">
        <f>IF(C120="","",SUMIFS('Planificación 2026-1'!R:R,'Planificación 2026-1'!W:W,C120,'Planificación 2026-1'!E:E,"PRINCIPAL",'Planificación 2026-1'!X:X,"HIBRIDO PRESENCIAL"))</f>
        <v>0</v>
      </c>
      <c r="DI120" s="78" t="str">
        <f t="shared" si="19"/>
        <v/>
      </c>
      <c r="DJ120" s="78">
        <f>IF(C120="","",SUMIFS('Planificación 2026-1'!R:R,'Planificación 2026-1'!W:W,C120,'Planificación 2026-1'!E:E,"FILIAL",'Planificación 2026-1'!X:X,"VIRTUAL"))</f>
        <v>0</v>
      </c>
      <c r="DK120" s="80">
        <f>IF(C120="","",SUMIFS('Planificación 2026-1'!R:R,'Planificación 2026-1'!W:W,C120,'Planificación 2026-1'!E:E,"FILIAL",'Planificación 2026-1'!X:X,"PRESENCIAL"))</f>
        <v>0</v>
      </c>
      <c r="DL120" s="42">
        <f>IF(C120="","",SUMIFS('Planificación 2026-1'!R:R,'Planificación 2026-1'!W:W,C120,'Planificación 2026-1'!E:E,"FILIAL",'Planificación 2026-1'!X:X,"HIBRIDO PRESENCIAL"))</f>
        <v>0</v>
      </c>
      <c r="DM120" s="81" t="str">
        <f t="shared" si="20"/>
        <v/>
      </c>
      <c r="DN120" s="78">
        <f>IF(C120="","",SUMIFS('Planificación 2026-1'!R:R,'Planificación 2026-1'!W:W,C120,'Planificación 2026-1'!E:E,"SUNAMPE",'Planificación 2026-1'!X:X,"VIRTUAL"))</f>
        <v>0</v>
      </c>
      <c r="DO120" s="42">
        <f>IF(C120="","",SUMIFS('Planificación 2026-1'!R:R,'Planificación 2026-1'!W:W,C120,'Planificación 2026-1'!E:E,"SUNAMPE",'Planificación 2026-1'!X:X,"PRESENCIAL"))</f>
        <v>0</v>
      </c>
      <c r="DP120" s="81" t="str">
        <f t="shared" si="21"/>
        <v/>
      </c>
      <c r="DQ120" s="78">
        <f>IF(C120="","",SUMIFS('Planificación 2026-1'!R:R,'Planificación 2026-1'!W:W,C120,'Planificación 2026-1'!E:E,"HUAURA",'Planificación 2026-1'!X:X,"VIRTUAL"))</f>
        <v>0</v>
      </c>
      <c r="DR120" s="42">
        <f>IF(C120="","",SUMIFS('Planificación 2026-1'!R:R,'Planificación 2026-1'!W:W,C120,'Planificación 2026-1'!E:E,"HUAURA",'Planificación 2026-1'!X:X,"PRESENCIAL"))</f>
        <v>0</v>
      </c>
      <c r="DS120" s="48">
        <f>SUMIFS('Planificación 2026-1'!R:R,'Planificación 2026-1'!W:W,C120,'Planificación 2026-1'!E:E,"PRINCIPAL",'Planificación 2026-1'!X:X,"VIRTUAL",'Planificación 2026-1'!H:H,"&gt;2")</f>
        <v>0</v>
      </c>
      <c r="DT120" s="48">
        <f>SUMIFS('Planificación 2026-1'!R:R,'Planificación 2026-1'!W:W,C120,'Planificación 2026-1'!E:E,"PRINCIPAL",'Planificación 2026-1'!X:X,"&lt;&gt;VIRTUAL",'Planificación 2026-1'!H:H,"&gt;2")</f>
        <v>0</v>
      </c>
      <c r="DU120" s="48">
        <f>SUMIFS('Planificación 2026-1'!R:R,'Planificación 2026-1'!W:W,C120,'Planificación 2026-1'!E:E,"SUNAMPE",'Planificación 2026-1'!X:X,"VIRTUAL",'Planificación 2026-1'!H:H,"&gt;2")</f>
        <v>0</v>
      </c>
      <c r="DV120" s="48">
        <f>SUMIFS('Planificación 2026-1'!R:R,'Planificación 2026-1'!W:W,C120,'Planificación 2026-1'!E:E,"SUNAMPE",'Planificación 2026-1'!X:X,"&lt;&gt;VIRTUAL",'Planificación 2026-1'!H:H,"&gt;2")</f>
        <v>0</v>
      </c>
      <c r="DW120" s="48">
        <f>SUMIFS('Planificación 2026-1'!R:R,'Planificación 2026-1'!W:W,C120,'Planificación 2026-1'!E:E,"FILIAL",'Planificación 2026-1'!X:X,"VIRTUAL",'Planificación 2026-1'!H:H,"&gt;2")</f>
        <v>0</v>
      </c>
      <c r="DX120" s="48">
        <f>SUMIFS('Planificación 2026-1'!R:R,'Planificación 2026-1'!W:W,C120,'Planificación 2026-1'!E:E,"FILIAL",'Planificación 2026-1'!X:X,"&lt;&gt;VIRTUAL",'Planificación 2026-1'!H:H,"&gt;2")</f>
        <v>0</v>
      </c>
      <c r="DY120" s="48">
        <f>SUMIFS('Planificación 2026-1'!R:R,'Planificación 2026-1'!W:W,C120,'Planificación 2026-1'!E:E,"PORUMA",'Planificación 2026-1'!X:X,"VIRTUAL",'Planificación 2026-1'!H:H,"&gt;2")</f>
        <v>0</v>
      </c>
      <c r="DZ120" s="48">
        <f>SUMIFS('Planificación 2026-1'!R:R,'Planificación 2026-1'!W:W,C120,'Planificación 2026-1'!E:E,"PORUMA",'Planificación 2026-1'!X:X,"&lt;&gt;VIRTUAL",'Planificación 2026-1'!H:H,"&gt;2")</f>
        <v>11</v>
      </c>
      <c r="EA120" s="48">
        <f>SUMIFS('Planificación 2026-1'!R:R,'Planificación 2026-1'!W:W,C120,'Planificación 2026-1'!E:E,"HUAURA",'Planificación 2026-1'!X:X,"VIRTUAL",'Planificación 2026-1'!H:H,"&gt;2")</f>
        <v>0</v>
      </c>
      <c r="EB120" s="48">
        <f>SUMIFS('Planificación 2026-1'!R:R,'Planificación 2026-1'!W:W,C120,'Planificación 2026-1'!E:E,"HUAURA",'Planificación 2026-1'!X:X,"&lt;&gt;VIRTUAL",'Planificación 2026-1'!H:H,"&gt;2")</f>
        <v>0</v>
      </c>
      <c r="EC120" s="48">
        <f>SUMIFS('Planificación 2026-1'!R:R,'Planificación 2026-1'!W:W,C120,'Planificación 2026-1'!E:E,"PRINCIPAL",'Planificación 2026-1'!X:X,"VIRTUAL",'Planificación 2026-1'!H:H,"&lt;3")</f>
        <v>0</v>
      </c>
      <c r="ED120" s="48">
        <f>SUMIFS('Planificación 2026-1'!R:R,'Planificación 2026-1'!W:W,C120,'Planificación 2026-1'!E:E,"PRINCIPAL",'Planificación 2026-1'!X:X,"&lt;&gt;VIRTUAL",'Planificación 2026-1'!H:H,"&lt;3")</f>
        <v>0</v>
      </c>
      <c r="EE120" s="48">
        <f>SUMIFS('Planificación 2026-1'!R:R,'Planificación 2026-1'!W:W,C120,'Planificación 2026-1'!E:E,"SUNAMPE",'Planificación 2026-1'!X:X,"VIRTUAL",'Planificación 2026-1'!H:H,"&lt;3")</f>
        <v>0</v>
      </c>
      <c r="EF120" s="48">
        <f>SUMIFS('Planificación 2026-1'!R:R,'Planificación 2026-1'!W:W,C120,'Planificación 2026-1'!E:E,"SUNAMPE",'Planificación 2026-1'!X:X,"&lt;&gt;VIRTUAL",'Planificación 2026-1'!H:H,"&lt;3")</f>
        <v>0</v>
      </c>
      <c r="EG120" s="48">
        <f>SUMIFS('Planificación 2026-1'!R:R,'Planificación 2026-1'!W:W,C120,'Planificación 2026-1'!E:E,"FILIAL",'Planificación 2026-1'!X:X,"VIRTUAL",'Planificación 2026-1'!H:H,"&lt;3")</f>
        <v>0</v>
      </c>
      <c r="EH120" s="48">
        <f>SUMIFS('Planificación 2026-1'!R:R,'Planificación 2026-1'!W:W,C120,'Planificación 2026-1'!E:E,"FILIAL",'Planificación 2026-1'!X:X,"&lt;&gt;VIRTUAL",'Planificación 2026-1'!H:H,"&lt;3")</f>
        <v>0</v>
      </c>
      <c r="EI120" s="48">
        <f>SUMIFS('Planificación 2026-1'!R:R,'Planificación 2026-1'!W:W,C120,'Planificación 2026-1'!E:E,"PORUMA",'Planificación 2026-1'!X:X,"VIRTUAL",'Planificación 2026-1'!H:H,"&lt;3")</f>
        <v>0</v>
      </c>
      <c r="EJ120" s="48">
        <f>SUMIFS('Planificación 2026-1'!R:R,'Planificación 2026-1'!W:W,C120,'Planificación 2026-1'!E:E,"PORUMA",'Planificación 2026-1'!X:X,"&lt;&gt;VIRTUAL",'Planificación 2026-1'!H:H,"&lt;3")</f>
        <v>0</v>
      </c>
      <c r="EK120" s="48">
        <f>SUMIFS('Planificación 2026-1'!R:R,'Planificación 2026-1'!W:W,C120,'Planificación 2026-1'!E:E,"HUAURA",'Planificación 2026-1'!X:X,"VIRTUAL",'Planificación 2026-1'!H:H,"&lt;3")</f>
        <v>0</v>
      </c>
      <c r="EL120" s="48">
        <f>SUMIFS('Planificación 2026-1'!R:R,'Planificación 2026-1'!W:W,C120,'Planificación 2026-1'!E:E,"HUAURA",'Planificación 2026-1'!X:X,"&lt;&gt;VIRTUAL",'Planificación 2026-1'!H:H,"&lt;3")</f>
        <v>0</v>
      </c>
      <c r="EM120" s="48">
        <f t="shared" si="22"/>
        <v>0</v>
      </c>
      <c r="EN120" s="48">
        <f t="shared" si="23"/>
        <v>0</v>
      </c>
      <c r="EO120" s="48">
        <f t="shared" si="24"/>
        <v>11</v>
      </c>
      <c r="EP120" s="48">
        <f t="shared" si="25"/>
        <v>0</v>
      </c>
      <c r="EQ120" s="48">
        <f t="shared" si="26"/>
        <v>0</v>
      </c>
      <c r="ER120" s="48"/>
      <c r="ES120" s="48">
        <f t="shared" si="27"/>
        <v>0</v>
      </c>
      <c r="ET120" s="48">
        <f t="shared" si="28"/>
        <v>0</v>
      </c>
      <c r="EU120" s="48" t="b">
        <f t="shared" si="29"/>
        <v>0</v>
      </c>
      <c r="EV120" s="48" t="str">
        <f t="shared" si="30"/>
        <v/>
      </c>
      <c r="EW120" s="48" t="str">
        <f t="shared" si="31"/>
        <v>PRESENCIAL</v>
      </c>
    </row>
    <row r="121" spans="1:153" x14ac:dyDescent="0.3">
      <c r="A121" s="53"/>
      <c r="B121" s="383">
        <v>118</v>
      </c>
      <c r="C121" s="107" t="s">
        <v>134</v>
      </c>
      <c r="D121" s="82">
        <f>SUMIF('Planificación 2026-1'!W:W,C121,'Planificación 2026-1'!R:R)</f>
        <v>14</v>
      </c>
      <c r="E121" s="384" t="s">
        <v>319</v>
      </c>
      <c r="F121" s="107" t="s">
        <v>430</v>
      </c>
      <c r="G121" s="107" t="s">
        <v>328</v>
      </c>
      <c r="H121" s="107" t="s">
        <v>435</v>
      </c>
      <c r="I121" s="77" t="str">
        <f>IF(SUM(COUNTIFS('Planificación 2026-1'!E:E,"PRINCIPAL",'Planificación 2026-1'!W:W,C121,'Planificación 2026-1'!G:G,"AF"))&gt;0,"P01"," ")</f>
        <v xml:space="preserve"> </v>
      </c>
      <c r="J121" s="78" t="str">
        <f>IF(SUM(COUNTIFS('Planificación 2026-1'!E:E,"PRINCIPAL",'Planificación 2026-1'!W:W,C121,'Planificación 2026-1'!G:G,"EN"))&gt;0,"P02"," ")</f>
        <v xml:space="preserve"> </v>
      </c>
      <c r="K121" s="78" t="str">
        <f>IF(SUM(COUNTIFS('Planificación 2026-1'!E:E,"PRINCIPAL",'Planificación 2026-1'!W:W,C121,'Planificación 2026-1'!G:G,"IS"))&gt;0,"P03"," ")</f>
        <v xml:space="preserve"> </v>
      </c>
      <c r="L121" s="78" t="str">
        <f>IF(SUM(COUNTIFS('Planificación 2026-1'!E:E,"PRINCIPAL",'Planificación 2026-1'!W:W,C121,'Planificación 2026-1'!G:G,"PS"))&gt;0,"P04"," ")</f>
        <v xml:space="preserve"> </v>
      </c>
      <c r="M121" s="78"/>
      <c r="N121" s="78" t="str">
        <f>IF(SUM(COUNTIFS('Planificación 2026-1'!E:E,"PRINCIPAL",'Planificación 2026-1'!W:W,C121,'Planificación 2026-1'!G:G,"IN"))&gt;0,"P06"," ")</f>
        <v xml:space="preserve"> </v>
      </c>
      <c r="O121" s="78" t="str">
        <f>IF(SUM(COUNTIFS('Planificación 2026-1'!E:E,"PRINCIPAL",'Planificación 2026-1'!W:W,C121,'Planificación 2026-1'!G:G,"CA"))&gt;0,"P07"," ")</f>
        <v xml:space="preserve"> </v>
      </c>
      <c r="P121" s="78" t="str">
        <f>IF(SUM(COUNTIFS('Planificación 2026-1'!E:E,"PRINCIPAL",'Planificación 2026-1'!W:W,C121,'Planificación 2026-1'!G:G,"DE"))&gt;0,"P08"," ")</f>
        <v xml:space="preserve"> </v>
      </c>
      <c r="Q121" s="78" t="str">
        <f>IF(SUM(COUNTIFS('Planificación 2026-1'!E:E,"PRINCIPAL",'Planificación 2026-1'!W:W,C121,'Planificación 2026-1'!G:G,"OB"))&gt;0,"P09"," ")</f>
        <v xml:space="preserve"> </v>
      </c>
      <c r="R121" s="78" t="str">
        <f>IF(SUM(COUNTIFS('Planificación 2026-1'!E:E,"PRINCIPAL",'Planificación 2026-1'!W:W,C121,'Planificación 2026-1'!G:G,"MH"))&gt;0,"P31"," ")</f>
        <v xml:space="preserve"> </v>
      </c>
      <c r="S121" s="78" t="str">
        <f>IF(SUM(COUNTIFS('Planificación 2026-1'!E:E,"PRINCIPAL",'Planificación 2026-1'!W:W,C121,'Planificación 2026-1'!G:G,"IC"))&gt;0,"P32"," ")</f>
        <v xml:space="preserve"> </v>
      </c>
      <c r="T121" s="78" t="str">
        <f>IF(SUM(COUNTIFS('Planificación 2026-1'!E:E,"PRINCIPAL",'Planificación 2026-1'!W:W,C121,'Planificación 2026-1'!G:G,"AR"))&gt;0,"P34"," ")</f>
        <v xml:space="preserve"> </v>
      </c>
      <c r="U121" s="78" t="str">
        <f>IF(SUM(COUNTIFS('Planificación 2026-1'!E:E,"PRINCIPAL",'Planificación 2026-1'!W:W,C121,'Planificación 2026-1'!G:G,"T1"))&gt;0,"P35"," ")</f>
        <v xml:space="preserve"> </v>
      </c>
      <c r="V121" s="78" t="str">
        <f>IF(SUM(COUNTIFS('Planificación 2026-1'!E:E,"PRINCIPAL",'Planificación 2026-1'!W:W,C121,'Planificación 2026-1'!G:G,"T3"))&gt;0,"P36"," ")</f>
        <v xml:space="preserve"> </v>
      </c>
      <c r="W121" s="78" t="str">
        <f>IF(SUM(COUNTIFS('Planificación 2026-1'!E:E,"PRINCIPAL",'Planificación 2026-1'!W:W,C121,'Planificación 2026-1'!G:G,"T2"))&gt;0,"P37"," ")</f>
        <v xml:space="preserve"> </v>
      </c>
      <c r="X121" s="78" t="str">
        <f>IF(SUM(COUNTIFS('Planificación 2026-1'!E:E,"PRINCIPAL",'Planificación 2026-1'!W:W,C121,'Planificación 2026-1'!G:G,"AE"))&gt;0,"P38"," ")</f>
        <v xml:space="preserve"> </v>
      </c>
      <c r="Y121" s="78" t="str">
        <f>IF(SUM(COUNTIFS('Planificación 2026-1'!E:E,"PRINCIPAL",'Planificación 2026-1'!W:W,C121,'Planificación 2026-1'!G:G,"T4"))&gt;0,"P55"," ")</f>
        <v xml:space="preserve"> </v>
      </c>
      <c r="Z121" s="78" t="str">
        <f>IF(SUM(COUNTIFS('Planificación 2026-1'!E:E,"FILIAL",'Planificación 2026-1'!W:W,C121,'Planificación 2026-1'!G:G,"AF"))&gt;0," P01"," ")</f>
        <v xml:space="preserve"> </v>
      </c>
      <c r="AA121" s="78" t="str">
        <f>IF(SUM(COUNTIFS('Planificación 2026-1'!E:E,"FILIAL",'Planificación 2026-1'!W:W,C121,'Planificación 2026-1'!G:G,"EN"))&gt;0,"P02"," ")</f>
        <v xml:space="preserve"> </v>
      </c>
      <c r="AB121" s="78" t="str">
        <f>IF(SUM(COUNTIFS('Planificación 2026-1'!E:E,"FILIAL",'Planificación 2026-1'!W:W,C121,'Planificación 2026-1'!G:G,"IS"))&gt;0,"P03"," ")</f>
        <v xml:space="preserve"> </v>
      </c>
      <c r="AC121" s="78" t="str">
        <f>IF(SUM(COUNTIFS('Planificación 2026-1'!E:E,"FILIAL",'Planificación 2026-1'!W:W,C121,'Planificación 2026-1'!G:G,"PS"))&gt;0,"P04"," ")</f>
        <v xml:space="preserve"> </v>
      </c>
      <c r="AD121" s="78"/>
      <c r="AE121" s="78" t="str">
        <f>IF(SUM(COUNTIFS('Planificación 2026-1'!E:E,"FILIAL",'Planificación 2026-1'!W:W,C121,'Planificación 2026-1'!G:G,"IN"))&gt;0,"P06"," ")</f>
        <v xml:space="preserve"> </v>
      </c>
      <c r="AF121" s="78" t="str">
        <f>IF(SUM(COUNTIFS('Planificación 2026-1'!E:E,"FILIAL",'Planificación 2026-1'!W:W,C121,'Planificación 2026-1'!G:G,"CA"))&gt;0,"P07"," ")</f>
        <v xml:space="preserve"> </v>
      </c>
      <c r="AG121" s="78" t="str">
        <f>IF(SUM(COUNTIFS('Planificación 2026-1'!E:E,"FILIAL",'Planificación 2026-1'!W:W,C121,'Planificación 2026-1'!G:G,"DE"))&gt;0,"P08"," ")</f>
        <v xml:space="preserve"> </v>
      </c>
      <c r="AH121" s="78" t="str">
        <f>IF(SUM(COUNTIFS('Planificación 2026-1'!E:E,"FILIAL",'Planificación 2026-1'!W:W,C121,'Planificación 2026-1'!G:G,"OB"))&gt;0,"P09"," ")</f>
        <v xml:space="preserve"> </v>
      </c>
      <c r="AI121" s="78" t="str">
        <f>IF(SUM(COUNTIFS('Planificación 2026-1'!E:E,"FILIAL",'Planificación 2026-1'!W:W,C121,'Planificación 2026-1'!G:G,"MH"))&gt;0,"P31"," ")</f>
        <v xml:space="preserve"> </v>
      </c>
      <c r="AJ121" s="78" t="str">
        <f>IF(SUM(COUNTIFS('Planificación 2026-1'!E:E,"FILIAL",'Planificación 2026-1'!W:W,C121,'Planificación 2026-1'!G:G,"IC"))&gt;0,"P32"," ")</f>
        <v xml:space="preserve"> </v>
      </c>
      <c r="AK121" s="78" t="str">
        <f>IF(SUM(COUNTIFS('Planificación 2026-1'!E:E,"FILIAL",'Planificación 2026-1'!W:W,C121,'Planificación 2026-1'!G:G,"AR"))&gt;0,"P34"," ")</f>
        <v xml:space="preserve"> </v>
      </c>
      <c r="AL121" s="78" t="str">
        <f>IF(SUM(COUNTIFS('Planificación 2026-1'!E:E,"FILIAL",'Planificación 2026-1'!W:W,C121,'Planificación 2026-1'!G:G,"T1"))&gt;0,"P35"," ")</f>
        <v xml:space="preserve"> </v>
      </c>
      <c r="AM121" s="78" t="str">
        <f>IF(SUM(COUNTIFS('Planificación 2026-1'!E:E,"FILIAL",'Planificación 2026-1'!W:W,C121,'Planificación 2026-1'!G:G,"T3"))&gt;0,"P36"," ")</f>
        <v xml:space="preserve"> </v>
      </c>
      <c r="AN121" s="78" t="str">
        <f>IF(SUM(COUNTIFS('Planificación 2026-1'!E:E,"FILIAL",'Planificación 2026-1'!W:W,C121,'Planificación 2026-1'!G:G,"T2"))&gt;0,"P37"," ")</f>
        <v xml:space="preserve"> </v>
      </c>
      <c r="AO121" s="78" t="str">
        <f>IF(SUM(COUNTIFS('Planificación 2026-1'!E:E,"FILIAL",'Planificación 2026-1'!W:W,C121,'Planificación 2026-1'!G:G,"AE"))&gt;0,"P38"," ")</f>
        <v xml:space="preserve"> </v>
      </c>
      <c r="AP121" s="78" t="str">
        <f>IF(SUM(COUNTIFS('Planificación 2026-1'!E:E,"FILIAL",'Planificación 2026-1'!W:W,C121,'Planificación 2026-1'!G:G,"T4"))&gt;0,"P55"," ")</f>
        <v xml:space="preserve"> </v>
      </c>
      <c r="AQ121" s="78" t="str">
        <f>IF(SUM(COUNTIFS('Planificación 2026-1'!E:E,"SUNAMPE",'Planificación 2026-1'!W:W,C121,'Planificación 2026-1'!G:G,"AF"))&gt;0," P01"," ")</f>
        <v xml:space="preserve"> </v>
      </c>
      <c r="AR121" s="78" t="str">
        <f>IF(SUM(COUNTIFS('Planificación 2026-1'!E:E,"SUNAMPE",'Planificación 2026-1'!W:W,C121,'Planificación 2026-1'!G:G,"EN"))&gt;0,"P02"," ")</f>
        <v xml:space="preserve"> </v>
      </c>
      <c r="AS121" s="78" t="str">
        <f>IF(SUM(COUNTIFS('Planificación 2026-1'!E:E,"SUNAMPE",'Planificación 2026-1'!W:W,C121,'Planificación 2026-1'!G:G,"IS"))&gt;0,"P03"," ")</f>
        <v xml:space="preserve"> </v>
      </c>
      <c r="AT121" s="78" t="str">
        <f>IF(SUM(COUNTIFS('Planificación 2026-1'!E:E,"SUNAMPE",'Planificación 2026-1'!W:W,C121,'Planificación 2026-1'!G:G,"PS"))&gt;0,"P04"," ")</f>
        <v xml:space="preserve"> </v>
      </c>
      <c r="AU121" s="78"/>
      <c r="AV121" s="78" t="str">
        <f>IF(SUM(COUNTIFS('Planificación 2026-1'!E:E,"SUNAMPE",'Planificación 2026-1'!W:W,C121,'Planificación 2026-1'!G:G,"IN"))&gt;0,"P06"," ")</f>
        <v xml:space="preserve"> </v>
      </c>
      <c r="AW121" s="78" t="str">
        <f>IF(SUM(COUNTIFS('Planificación 2026-1'!E:E,"SUNAMPE",'Planificación 2026-1'!W:W,C121,'Planificación 2026-1'!G:G,"CA"))&gt;0,"P07"," ")</f>
        <v xml:space="preserve"> </v>
      </c>
      <c r="AX121" s="78" t="str">
        <f>IF(SUM(COUNTIFS('Planificación 2026-1'!E:E,"SUNAMPE",'Planificación 2026-1'!W:W,C121,'Planificación 2026-1'!G:G,"DE"))&gt;0,"P08"," ")</f>
        <v xml:space="preserve"> </v>
      </c>
      <c r="AY121" s="78" t="str">
        <f>IF(SUM(COUNTIFS('Planificación 2026-1'!E:E,"SUNAMPE",'Planificación 2026-1'!W:W,C121,'Planificación 2026-1'!G:G,"OB"))&gt;0,"P09"," ")</f>
        <v xml:space="preserve"> </v>
      </c>
      <c r="AZ121" s="78" t="str">
        <f>IF(SUM(COUNTIFS('Planificación 2026-1'!E:E,"SUNAMPE",'Planificación 2026-1'!W:W,C121,'Planificación 2026-1'!G:G,"MH"))&gt;0,"P31"," ")</f>
        <v xml:space="preserve"> </v>
      </c>
      <c r="BA121" s="78" t="str">
        <f>IF(SUM(COUNTIFS('Planificación 2026-1'!E:E,"SUNAMPE",'Planificación 2026-1'!W:W,C121,'Planificación 2026-1'!G:G,"IC"))&gt;0,"P32"," ")</f>
        <v xml:space="preserve"> </v>
      </c>
      <c r="BB121" s="78" t="str">
        <f>IF(SUM(COUNTIFS('Planificación 2026-1'!E:E,"SUNAMPE",'Planificación 2026-1'!W:W,C121,'Planificación 2026-1'!G:G,"AR"))&gt;0,"P34"," ")</f>
        <v xml:space="preserve"> </v>
      </c>
      <c r="BC121" s="78" t="str">
        <f>IF(SUM(COUNTIFS('Planificación 2026-1'!E:E,"SUNAMPE",'Planificación 2026-1'!W:W,C121,'Planificación 2026-1'!G:G,"T1"))&gt;0,"P35"," ")</f>
        <v xml:space="preserve"> </v>
      </c>
      <c r="BD121" s="78" t="str">
        <f>IF(SUM(COUNTIFS('Planificación 2026-1'!E:E,"SUNAMPE",'Planificación 2026-1'!W:W,C121,'Planificación 2026-1'!G:G,"T3"))&gt;0,"P36"," ")</f>
        <v xml:space="preserve"> </v>
      </c>
      <c r="BE121" s="78" t="str">
        <f>IF(SUM(COUNTIFS('Planificación 2026-1'!E:E,"SUNAMPE",'Planificación 2026-1'!W:W,C121,'Planificación 2026-1'!G:G,"T2"))&gt;0,"P37"," ")</f>
        <v xml:space="preserve"> </v>
      </c>
      <c r="BF121" s="78" t="str">
        <f>IF(SUM(COUNTIFS('Planificación 2026-1'!E:E,"SUNAMPE",'Planificación 2026-1'!W:W,C121,'Planificación 2026-1'!G:G,"AE"))&gt;0,"P38"," ")</f>
        <v xml:space="preserve"> </v>
      </c>
      <c r="BG121" s="78" t="str">
        <f>IF(SUM(COUNTIFS('Planificación 2026-1'!E:E,"SUNAMPE",'Planificación 2026-1'!W:W,C121,'Planificación 2026-1'!G:G,"T4"))&gt;0,"P55"," ")</f>
        <v xml:space="preserve"> </v>
      </c>
      <c r="BH121" s="78" t="str">
        <f>IF(SUM(COUNTIFS('Planificación 2026-1'!E:E,"HUAURA",'Planificación 2026-1'!W:W,C121,'Planificación 2026-1'!G:G,"AF"))&gt;0," P01"," ")</f>
        <v xml:space="preserve"> </v>
      </c>
      <c r="BI121" s="78" t="str">
        <f>IF(SUM(COUNTIFS('Planificación 2026-1'!E:E,"HUAURA",'Planificación 2026-1'!W:W,C121,'Planificación 2026-1'!G:G,"EN"))&gt;0,"P02"," ")</f>
        <v xml:space="preserve"> </v>
      </c>
      <c r="BJ121" s="78" t="str">
        <f>IF(SUM(COUNTIFS('Planificación 2026-1'!E:E,"HUAURA",'Planificación 2026-1'!W:W,C121,'Planificación 2026-1'!G:G,"IS"))&gt;0,"P03"," ")</f>
        <v xml:space="preserve"> </v>
      </c>
      <c r="BK121" s="78" t="str">
        <f>IF(SUM(COUNTIFS('Planificación 2026-1'!E:E,"HUAURA",'Planificación 2026-1'!W:W,C121,'Planificación 2026-1'!G:G,"PS"))&gt;0,"P04"," ")</f>
        <v xml:space="preserve"> </v>
      </c>
      <c r="BL121" s="78"/>
      <c r="BM121" s="78" t="str">
        <f>IF(SUM(COUNTIFS('Planificación 2026-1'!E:E,"HUAURA",'Planificación 2026-1'!W:W,C121,'Planificación 2026-1'!G:G,"IN"))&gt;0,"P06"," ")</f>
        <v xml:space="preserve"> </v>
      </c>
      <c r="BN121" s="78" t="str">
        <f>IF(SUM(COUNTIFS('Planificación 2026-1'!E:E,"HUAURA",'Planificación 2026-1'!W:W,C121,'Planificación 2026-1'!G:G,"CA"))&gt;0,"P07"," ")</f>
        <v xml:space="preserve"> </v>
      </c>
      <c r="BO121" s="78" t="str">
        <f>IF(SUM(COUNTIFS('Planificación 2026-1'!E:E,"HUAURA",'Planificación 2026-1'!W:W,C121,'Planificación 2026-1'!G:G,"DE"))&gt;0,"P08"," ")</f>
        <v xml:space="preserve"> </v>
      </c>
      <c r="BP121" s="78" t="str">
        <f>IF(SUM(COUNTIFS('Planificación 2026-1'!E:E,"HUAURA",'Planificación 2026-1'!W:W,C121,'Planificación 2026-1'!G:G,"OB"))&gt;0,"P09"," ")</f>
        <v xml:space="preserve"> </v>
      </c>
      <c r="BQ121" s="78" t="str">
        <f>IF(SUM(COUNTIFS('Planificación 2026-1'!E:E,"HUAURA",'Planificación 2026-1'!W:W,C121,'Planificación 2026-1'!G:G,"MH"))&gt;0,"P31"," ")</f>
        <v xml:space="preserve"> </v>
      </c>
      <c r="BR121" s="78" t="str">
        <f>IF(SUM(COUNTIFS('Planificación 2026-1'!E:E,"HUAURA",'Planificación 2026-1'!W:W,C121,'Planificación 2026-1'!G:G,"IC"))&gt;0,"P32"," ")</f>
        <v xml:space="preserve"> </v>
      </c>
      <c r="BS121" s="78" t="str">
        <f>IF(SUM(COUNTIFS('Planificación 2026-1'!E:E,"HUAURA",'Planificación 2026-1'!W:W,C121,'Planificación 2026-1'!G:G,"AR"))&gt;0,"P34"," ")</f>
        <v xml:space="preserve"> </v>
      </c>
      <c r="BT121" s="78" t="str">
        <f>IF(SUM(COUNTIFS('Planificación 2026-1'!E:E,"HUAURA",'Planificación 2026-1'!W:W,C121,'Planificación 2026-1'!G:G,"T1"))&gt;0,"P35"," ")</f>
        <v xml:space="preserve"> </v>
      </c>
      <c r="BU121" s="78" t="str">
        <f>IF(SUM(COUNTIFS('Planificación 2026-1'!E:E,"HUAURA",'Planificación 2026-1'!W:W,C121,'Planificación 2026-1'!G:G,"T3"))&gt;0,"P36"," ")</f>
        <v xml:space="preserve"> </v>
      </c>
      <c r="BV121" s="78" t="str">
        <f>IF(SUM(COUNTIFS('Planificación 2026-1'!E:E,"HUAURA",'Planificación 2026-1'!W:W,C121,'Planificación 2026-1'!G:G,"T2"))&gt;0,"P37"," ")</f>
        <v xml:space="preserve"> </v>
      </c>
      <c r="BW121" s="78" t="str">
        <f>IF(SUM(COUNTIFS('Planificación 2026-1'!E:E,"HUAURA",'Planificación 2026-1'!W:W,C121,'Planificación 2026-1'!G:G,"AE"))&gt;0,"P38"," ")</f>
        <v xml:space="preserve"> </v>
      </c>
      <c r="BX121" s="78" t="str">
        <f>IF(SUM(COUNTIFS('Planificación 2026-1'!E:E,"HUAURA",'Planificación 2026-1'!W:W,C121,'Planificación 2026-1'!G:G,"T4"))&gt;0,"P55"," ")</f>
        <v xml:space="preserve"> </v>
      </c>
      <c r="BY121" s="79">
        <f>SUMIFS('Planificación 2026-1'!R:R,'Planificación 2026-1'!W:W,C121,'Planificación 2026-1'!G:G,"AF",'Planificación 2026-1'!H:H,"&gt;2")</f>
        <v>0</v>
      </c>
      <c r="BZ121" s="79">
        <f>SUMIFS('Planificación 2026-1'!R:R,'Planificación 2026-1'!W:W,C121,'Planificación 2026-1'!G:G,"EN",'Planificación 2026-1'!H:H,"&gt;2")</f>
        <v>0</v>
      </c>
      <c r="CA121" s="79">
        <f>SUMIFS('Planificación 2026-1'!R:R,'Planificación 2026-1'!W:W,C121,'Planificación 2026-1'!G:G,"IS",'Planificación 2026-1'!H:H,"&gt;2")</f>
        <v>0</v>
      </c>
      <c r="CB121" s="79">
        <f>SUMIFS('Planificación 2026-1'!R:R,'Planificación 2026-1'!W:W,C121,'Planificación 2026-1'!G:G,"PS",'Planificación 2026-1'!H:H,"&gt;2")</f>
        <v>0</v>
      </c>
      <c r="CC121" s="79">
        <f>SUMIFS('Planificación 2026-1'!R:R,'Planificación 2026-1'!W:W,C121,'Planificación 2026-1'!G:G,"IN",'Planificación 2026-1'!H:H,"&gt;2")</f>
        <v>0</v>
      </c>
      <c r="CD121" s="79">
        <f>SUMIFS('Planificación 2026-1'!R:R,'Planificación 2026-1'!W:W,C121,'Planificación 2026-1'!G:G,"CA",'Planificación 2026-1'!H:H,"&gt;2")</f>
        <v>0</v>
      </c>
      <c r="CE121" s="79">
        <f>SUMIFS('Planificación 2026-1'!R:R,'Planificación 2026-1'!W:W,C121,'Planificación 2026-1'!G:G,"DE",'Planificación 2026-1'!H:H,"&gt;2")</f>
        <v>0</v>
      </c>
      <c r="CF121" s="79">
        <f>SUMIFS('Planificación 2026-1'!R:R,'Planificación 2026-1'!W:W,C121,'Planificación 2026-1'!G:G,"OB",'Planificación 2026-1'!H:H,"&gt;2")</f>
        <v>0</v>
      </c>
      <c r="CG121" s="79">
        <f>SUMIFS('Planificación 2026-1'!R:R,'Planificación 2026-1'!W:W,C121,'Planificación 2026-1'!G:G,"MH",'Planificación 2026-1'!H:H,"&gt;2")</f>
        <v>14</v>
      </c>
      <c r="CH121" s="79">
        <f>SUMIFS('Planificación 2026-1'!R:R,'Planificación 2026-1'!W:W,C121,'Planificación 2026-1'!G:G,"IC",'Planificación 2026-1'!H:H,"&gt;2")</f>
        <v>0</v>
      </c>
      <c r="CI121" s="79">
        <f>SUMIFS('Planificación 2026-1'!R:R,'Planificación 2026-1'!W:W,C121,'Planificación 2026-1'!G:G,"AR",'Planificación 2026-1'!H:H,"&gt;2")</f>
        <v>0</v>
      </c>
      <c r="CJ121" s="79">
        <f>SUMIFS('Planificación 2026-1'!R:R,'Planificación 2026-1'!W:W,C121,'Planificación 2026-1'!G:G,"T1",'Planificación 2026-1'!H:H,"&gt;2")</f>
        <v>0</v>
      </c>
      <c r="CK121" s="79">
        <f>SUMIFS('Planificación 2026-1'!R:R,'Planificación 2026-1'!W:W,C121,'Planificación 2026-1'!G:G,"T3",'Planificación 2026-1'!H:H,"&gt;2")</f>
        <v>0</v>
      </c>
      <c r="CL121" s="79">
        <f>SUMIFS('Planificación 2026-1'!R:R,'Planificación 2026-1'!W:W,C121,'Planificación 2026-1'!G:G,"T2",'Planificación 2026-1'!H:H,"&gt;2")</f>
        <v>0</v>
      </c>
      <c r="CM121" s="79">
        <f>SUMIFS('Planificación 2026-1'!R:R,'Planificación 2026-1'!W:W,C121,'Planificación 2026-1'!G:G,"AE",'Planificación 2026-1'!H:H,"&gt;2")</f>
        <v>0</v>
      </c>
      <c r="CN121" s="79">
        <f>SUMIFS('Planificación 2026-1'!R:R,'Planificación 2026-1'!W:W,C121,'Planificación 2026-1'!G:G,"T4",'Planificación 2026-1'!H:H,"&gt;2")</f>
        <v>0</v>
      </c>
      <c r="CO121" s="79">
        <f>SUMIFS('Planificación 2026-1'!R:R,'Planificación 2026-1'!W:W,C121,'Planificación 2026-1'!G:G,"AF",'Planificación 2026-1'!H:H,"&lt;3")</f>
        <v>0</v>
      </c>
      <c r="CP121" s="79">
        <f>SUMIFS('Planificación 2026-1'!R:R,'Planificación 2026-1'!W:W,C121,'Planificación 2026-1'!G:G,"EN",'Planificación 2026-1'!H:H,"&lt;3")</f>
        <v>0</v>
      </c>
      <c r="CQ121" s="79">
        <f>SUMIFS('Planificación 2026-1'!R:R,'Planificación 2026-1'!W:W,C121,'Planificación 2026-1'!G:G,"IS",'Planificación 2026-1'!H:H,"&lt;3")</f>
        <v>0</v>
      </c>
      <c r="CR121" s="79">
        <f>SUMIFS('Planificación 2026-1'!R:R,'Planificación 2026-1'!W:W,C121,'Planificación 2026-1'!G:G,"PS",'Planificación 2026-1'!H:H,"&lt;3")</f>
        <v>0</v>
      </c>
      <c r="CS121" s="79">
        <f>SUMIFS('Planificación 2026-1'!R:R,'Planificación 2026-1'!W:W,C121,'Planificación 2026-1'!G:G,"IN",'Planificación 2026-1'!H:H,"&lt;3")</f>
        <v>0</v>
      </c>
      <c r="CT121" s="79">
        <f>SUMIFS('Planificación 2026-1'!R:R,'Planificación 2026-1'!W:W,C121,'Planificación 2026-1'!G:G,"CA",'Planificación 2026-1'!H:H,"&lt;3")</f>
        <v>0</v>
      </c>
      <c r="CU121" s="79">
        <f>SUMIFS('Planificación 2026-1'!R:R,'Planificación 2026-1'!W:W,C121,'Planificación 2026-1'!G:G,"DE",'Planificación 2026-1'!H:H,"&lt;3")</f>
        <v>0</v>
      </c>
      <c r="CV121" s="79">
        <f>SUMIFS('Planificación 2026-1'!R:R,'Planificación 2026-1'!W:W,C121,'Planificación 2026-1'!G:G,"OB",'Planificación 2026-1'!H:H,"&lt;3")</f>
        <v>0</v>
      </c>
      <c r="CW121" s="79">
        <f>SUMIFS('Planificación 2026-1'!R:R,'Planificación 2026-1'!W:W,C121,'Planificación 2026-1'!G:G,"MH",'Planificación 2026-1'!H:H,"&lt;3")</f>
        <v>0</v>
      </c>
      <c r="CX121" s="79">
        <f>SUMIFS('Planificación 2026-1'!R:R,'Planificación 2026-1'!W:W,C121,'Planificación 2026-1'!G:G,"IC",'Planificación 2026-1'!H:H,"&lt;3")</f>
        <v>0</v>
      </c>
      <c r="CY121" s="79">
        <f>SUMIFS('Planificación 2026-1'!R:R,'Planificación 2026-1'!W:W,C121,'Planificación 2026-1'!G:G,"AR",'Planificación 2026-1'!H:H,"&lt;3")</f>
        <v>0</v>
      </c>
      <c r="CZ121" s="79">
        <f>SUMIFS('Planificación 2026-1'!R:R,'Planificación 2026-1'!W:W,C121,'Planificación 2026-1'!G:G,"T1",'Planificación 2026-1'!H:H,"&lt;3")</f>
        <v>0</v>
      </c>
      <c r="DA121" s="79">
        <f>SUMIFS('Planificación 2026-1'!R:R,'Planificación 2026-1'!W:W,C121,'Planificación 2026-1'!G:G,"T3",'Planificación 2026-1'!H:H,"&lt;3")</f>
        <v>0</v>
      </c>
      <c r="DB121" s="79">
        <f>SUMIFS('Planificación 2026-1'!R:R,'Planificación 2026-1'!W:W,C121,'Planificación 2026-1'!G:G,"T2",'Planificación 2026-1'!H:H,"&lt;3")</f>
        <v>0</v>
      </c>
      <c r="DC121" s="79">
        <f>SUMIFS('Planificación 2026-1'!R:R,'Planificación 2026-1'!W:W,C121,'Planificación 2026-1'!G:G,"AE",'Planificación 2026-1'!H:H,"&lt;3")</f>
        <v>0</v>
      </c>
      <c r="DD121" s="79">
        <f>SUMIFS('Planificación 2026-1'!R:R,'Planificación 2026-1'!W:W,C121,'Planificación 2026-1'!G:G,"T4",'Planificación 2026-1'!H:H,"&lt;3")</f>
        <v>0</v>
      </c>
      <c r="DE121" s="78" t="str">
        <f t="shared" si="18"/>
        <v/>
      </c>
      <c r="DF121" s="30">
        <f>IF(C121="","",SUMIFS('Planificación 2026-1'!R:R,'Planificación 2026-1'!W:W,C121,'Planificación 2026-1'!E:E,"PRINCIPAL",'Planificación 2026-1'!X:X,"VIRTUAL"))</f>
        <v>0</v>
      </c>
      <c r="DG121" s="30">
        <f>IF(C121="","",SUMIFS('Planificación 2026-1'!R:R,'Planificación 2026-1'!W:W,C121,'Planificación 2026-1'!E:E,"PRINCIPAL",'Planificación 2026-1'!X:X,"PRESENCIAL"))</f>
        <v>0</v>
      </c>
      <c r="DH121" s="30">
        <f>IF(C121="","",SUMIFS('Planificación 2026-1'!R:R,'Planificación 2026-1'!W:W,C121,'Planificación 2026-1'!E:E,"PRINCIPAL",'Planificación 2026-1'!X:X,"HIBRIDO PRESENCIAL"))</f>
        <v>0</v>
      </c>
      <c r="DI121" s="78" t="str">
        <f t="shared" si="19"/>
        <v/>
      </c>
      <c r="DJ121" s="78">
        <f>IF(C121="","",SUMIFS('Planificación 2026-1'!R:R,'Planificación 2026-1'!W:W,C121,'Planificación 2026-1'!E:E,"FILIAL",'Planificación 2026-1'!X:X,"VIRTUAL"))</f>
        <v>0</v>
      </c>
      <c r="DK121" s="80">
        <f>IF(C121="","",SUMIFS('Planificación 2026-1'!R:R,'Planificación 2026-1'!W:W,C121,'Planificación 2026-1'!E:E,"FILIAL",'Planificación 2026-1'!X:X,"PRESENCIAL"))</f>
        <v>0</v>
      </c>
      <c r="DL121" s="42">
        <f>IF(C121="","",SUMIFS('Planificación 2026-1'!R:R,'Planificación 2026-1'!W:W,C121,'Planificación 2026-1'!E:E,"FILIAL",'Planificación 2026-1'!X:X,"HIBRIDO PRESENCIAL"))</f>
        <v>0</v>
      </c>
      <c r="DM121" s="81" t="str">
        <f t="shared" si="20"/>
        <v/>
      </c>
      <c r="DN121" s="78">
        <f>IF(C121="","",SUMIFS('Planificación 2026-1'!R:R,'Planificación 2026-1'!W:W,C121,'Planificación 2026-1'!E:E,"SUNAMPE",'Planificación 2026-1'!X:X,"VIRTUAL"))</f>
        <v>0</v>
      </c>
      <c r="DO121" s="42">
        <f>IF(C121="","",SUMIFS('Planificación 2026-1'!R:R,'Planificación 2026-1'!W:W,C121,'Planificación 2026-1'!E:E,"SUNAMPE",'Planificación 2026-1'!X:X,"PRESENCIAL"))</f>
        <v>0</v>
      </c>
      <c r="DP121" s="81" t="str">
        <f t="shared" si="21"/>
        <v/>
      </c>
      <c r="DQ121" s="78">
        <f>IF(C121="","",SUMIFS('Planificación 2026-1'!R:R,'Planificación 2026-1'!W:W,C121,'Planificación 2026-1'!E:E,"HUAURA",'Planificación 2026-1'!X:X,"VIRTUAL"))</f>
        <v>0</v>
      </c>
      <c r="DR121" s="42">
        <f>IF(C121="","",SUMIFS('Planificación 2026-1'!R:R,'Planificación 2026-1'!W:W,C121,'Planificación 2026-1'!E:E,"HUAURA",'Planificación 2026-1'!X:X,"PRESENCIAL"))</f>
        <v>0</v>
      </c>
      <c r="DS121" s="48">
        <f>SUMIFS('Planificación 2026-1'!R:R,'Planificación 2026-1'!W:W,C121,'Planificación 2026-1'!E:E,"PRINCIPAL",'Planificación 2026-1'!X:X,"VIRTUAL",'Planificación 2026-1'!H:H,"&gt;2")</f>
        <v>0</v>
      </c>
      <c r="DT121" s="48">
        <f>SUMIFS('Planificación 2026-1'!R:R,'Planificación 2026-1'!W:W,C121,'Planificación 2026-1'!E:E,"PRINCIPAL",'Planificación 2026-1'!X:X,"&lt;&gt;VIRTUAL",'Planificación 2026-1'!H:H,"&gt;2")</f>
        <v>0</v>
      </c>
      <c r="DU121" s="48">
        <f>SUMIFS('Planificación 2026-1'!R:R,'Planificación 2026-1'!W:W,C121,'Planificación 2026-1'!E:E,"SUNAMPE",'Planificación 2026-1'!X:X,"VIRTUAL",'Planificación 2026-1'!H:H,"&gt;2")</f>
        <v>0</v>
      </c>
      <c r="DV121" s="48">
        <f>SUMIFS('Planificación 2026-1'!R:R,'Planificación 2026-1'!W:W,C121,'Planificación 2026-1'!E:E,"SUNAMPE",'Planificación 2026-1'!X:X,"&lt;&gt;VIRTUAL",'Planificación 2026-1'!H:H,"&gt;2")</f>
        <v>0</v>
      </c>
      <c r="DW121" s="48">
        <f>SUMIFS('Planificación 2026-1'!R:R,'Planificación 2026-1'!W:W,C121,'Planificación 2026-1'!E:E,"FILIAL",'Planificación 2026-1'!X:X,"VIRTUAL",'Planificación 2026-1'!H:H,"&gt;2")</f>
        <v>0</v>
      </c>
      <c r="DX121" s="48">
        <f>SUMIFS('Planificación 2026-1'!R:R,'Planificación 2026-1'!W:W,C121,'Planificación 2026-1'!E:E,"FILIAL",'Planificación 2026-1'!X:X,"&lt;&gt;VIRTUAL",'Planificación 2026-1'!H:H,"&gt;2")</f>
        <v>0</v>
      </c>
      <c r="DY121" s="48">
        <f>SUMIFS('Planificación 2026-1'!R:R,'Planificación 2026-1'!W:W,C121,'Planificación 2026-1'!E:E,"PORUMA",'Planificación 2026-1'!X:X,"VIRTUAL",'Planificación 2026-1'!H:H,"&gt;2")</f>
        <v>0</v>
      </c>
      <c r="DZ121" s="48">
        <f>SUMIFS('Planificación 2026-1'!R:R,'Planificación 2026-1'!W:W,C121,'Planificación 2026-1'!E:E,"PORUMA",'Planificación 2026-1'!X:X,"&lt;&gt;VIRTUAL",'Planificación 2026-1'!H:H,"&gt;2")</f>
        <v>14</v>
      </c>
      <c r="EA121" s="48">
        <f>SUMIFS('Planificación 2026-1'!R:R,'Planificación 2026-1'!W:W,C121,'Planificación 2026-1'!E:E,"HUAURA",'Planificación 2026-1'!X:X,"VIRTUAL",'Planificación 2026-1'!H:H,"&gt;2")</f>
        <v>0</v>
      </c>
      <c r="EB121" s="48">
        <f>SUMIFS('Planificación 2026-1'!R:R,'Planificación 2026-1'!W:W,C121,'Planificación 2026-1'!E:E,"HUAURA",'Planificación 2026-1'!X:X,"&lt;&gt;VIRTUAL",'Planificación 2026-1'!H:H,"&gt;2")</f>
        <v>0</v>
      </c>
      <c r="EC121" s="48">
        <f>SUMIFS('Planificación 2026-1'!R:R,'Planificación 2026-1'!W:W,C121,'Planificación 2026-1'!E:E,"PRINCIPAL",'Planificación 2026-1'!X:X,"VIRTUAL",'Planificación 2026-1'!H:H,"&lt;3")</f>
        <v>0</v>
      </c>
      <c r="ED121" s="48">
        <f>SUMIFS('Planificación 2026-1'!R:R,'Planificación 2026-1'!W:W,C121,'Planificación 2026-1'!E:E,"PRINCIPAL",'Planificación 2026-1'!X:X,"&lt;&gt;VIRTUAL",'Planificación 2026-1'!H:H,"&lt;3")</f>
        <v>0</v>
      </c>
      <c r="EE121" s="48">
        <f>SUMIFS('Planificación 2026-1'!R:R,'Planificación 2026-1'!W:W,C121,'Planificación 2026-1'!E:E,"SUNAMPE",'Planificación 2026-1'!X:X,"VIRTUAL",'Planificación 2026-1'!H:H,"&lt;3")</f>
        <v>0</v>
      </c>
      <c r="EF121" s="48">
        <f>SUMIFS('Planificación 2026-1'!R:R,'Planificación 2026-1'!W:W,C121,'Planificación 2026-1'!E:E,"SUNAMPE",'Planificación 2026-1'!X:X,"&lt;&gt;VIRTUAL",'Planificación 2026-1'!H:H,"&lt;3")</f>
        <v>0</v>
      </c>
      <c r="EG121" s="48">
        <f>SUMIFS('Planificación 2026-1'!R:R,'Planificación 2026-1'!W:W,C121,'Planificación 2026-1'!E:E,"FILIAL",'Planificación 2026-1'!X:X,"VIRTUAL",'Planificación 2026-1'!H:H,"&lt;3")</f>
        <v>0</v>
      </c>
      <c r="EH121" s="48">
        <f>SUMIFS('Planificación 2026-1'!R:R,'Planificación 2026-1'!W:W,C121,'Planificación 2026-1'!E:E,"FILIAL",'Planificación 2026-1'!X:X,"&lt;&gt;VIRTUAL",'Planificación 2026-1'!H:H,"&lt;3")</f>
        <v>0</v>
      </c>
      <c r="EI121" s="48">
        <f>SUMIFS('Planificación 2026-1'!R:R,'Planificación 2026-1'!W:W,C121,'Planificación 2026-1'!E:E,"PORUMA",'Planificación 2026-1'!X:X,"VIRTUAL",'Planificación 2026-1'!H:H,"&lt;3")</f>
        <v>0</v>
      </c>
      <c r="EJ121" s="48">
        <f>SUMIFS('Planificación 2026-1'!R:R,'Planificación 2026-1'!W:W,C121,'Planificación 2026-1'!E:E,"PORUMA",'Planificación 2026-1'!X:X,"&lt;&gt;VIRTUAL",'Planificación 2026-1'!H:H,"&lt;3")</f>
        <v>0</v>
      </c>
      <c r="EK121" s="48">
        <f>SUMIFS('Planificación 2026-1'!R:R,'Planificación 2026-1'!W:W,C121,'Planificación 2026-1'!E:E,"HUAURA",'Planificación 2026-1'!X:X,"VIRTUAL",'Planificación 2026-1'!H:H,"&lt;3")</f>
        <v>0</v>
      </c>
      <c r="EL121" s="48">
        <f>SUMIFS('Planificación 2026-1'!R:R,'Planificación 2026-1'!W:W,C121,'Planificación 2026-1'!E:E,"HUAURA",'Planificación 2026-1'!X:X,"&lt;&gt;VIRTUAL",'Planificación 2026-1'!H:H,"&lt;3")</f>
        <v>0</v>
      </c>
      <c r="EM121" s="48">
        <f t="shared" si="22"/>
        <v>0</v>
      </c>
      <c r="EN121" s="48">
        <f t="shared" si="23"/>
        <v>0</v>
      </c>
      <c r="EO121" s="48">
        <f t="shared" si="24"/>
        <v>14</v>
      </c>
      <c r="EP121" s="48">
        <f t="shared" si="25"/>
        <v>0</v>
      </c>
      <c r="EQ121" s="48">
        <f t="shared" si="26"/>
        <v>0</v>
      </c>
      <c r="ER121" s="48"/>
      <c r="ES121" s="48">
        <f t="shared" si="27"/>
        <v>0</v>
      </c>
      <c r="ET121" s="48">
        <f t="shared" si="28"/>
        <v>0</v>
      </c>
      <c r="EU121" s="48" t="b">
        <f t="shared" si="29"/>
        <v>0</v>
      </c>
      <c r="EV121" s="48" t="str">
        <f t="shared" si="30"/>
        <v/>
      </c>
      <c r="EW121" s="48" t="str">
        <f t="shared" si="31"/>
        <v>PRESENCIAL</v>
      </c>
    </row>
    <row r="122" spans="1:153" x14ac:dyDescent="0.3">
      <c r="A122" s="53"/>
      <c r="B122" s="383">
        <v>119</v>
      </c>
      <c r="C122" s="107" t="s">
        <v>136</v>
      </c>
      <c r="D122" s="82">
        <f>SUMIF('Planificación 2026-1'!W:W,C122,'Planificación 2026-1'!R:R)</f>
        <v>35</v>
      </c>
      <c r="E122" s="384" t="s">
        <v>341</v>
      </c>
      <c r="F122" s="107" t="s">
        <v>430</v>
      </c>
      <c r="G122" s="107" t="s">
        <v>431</v>
      </c>
      <c r="H122" s="107" t="s">
        <v>432</v>
      </c>
      <c r="I122" s="77" t="str">
        <f>IF(SUM(COUNTIFS('Planificación 2026-1'!E:E,"PRINCIPAL",'Planificación 2026-1'!W:W,C122,'Planificación 2026-1'!G:G,"AF"))&gt;0,"P01"," ")</f>
        <v xml:space="preserve"> </v>
      </c>
      <c r="J122" s="78" t="str">
        <f>IF(SUM(COUNTIFS('Planificación 2026-1'!E:E,"PRINCIPAL",'Planificación 2026-1'!W:W,C122,'Planificación 2026-1'!G:G,"EN"))&gt;0,"P02"," ")</f>
        <v>P02</v>
      </c>
      <c r="K122" s="78" t="str">
        <f>IF(SUM(COUNTIFS('Planificación 2026-1'!E:E,"PRINCIPAL",'Planificación 2026-1'!W:W,C122,'Planificación 2026-1'!G:G,"IS"))&gt;0,"P03"," ")</f>
        <v xml:space="preserve"> </v>
      </c>
      <c r="L122" s="78" t="str">
        <f>IF(SUM(COUNTIFS('Planificación 2026-1'!E:E,"PRINCIPAL",'Planificación 2026-1'!W:W,C122,'Planificación 2026-1'!G:G,"PS"))&gt;0,"P04"," ")</f>
        <v xml:space="preserve"> </v>
      </c>
      <c r="M122" s="78"/>
      <c r="N122" s="78" t="str">
        <f>IF(SUM(COUNTIFS('Planificación 2026-1'!E:E,"PRINCIPAL",'Planificación 2026-1'!W:W,C122,'Planificación 2026-1'!G:G,"IN"))&gt;0,"P06"," ")</f>
        <v xml:space="preserve"> </v>
      </c>
      <c r="O122" s="78" t="str">
        <f>IF(SUM(COUNTIFS('Planificación 2026-1'!E:E,"PRINCIPAL",'Planificación 2026-1'!W:W,C122,'Planificación 2026-1'!G:G,"CA"))&gt;0,"P07"," ")</f>
        <v xml:space="preserve"> </v>
      </c>
      <c r="P122" s="78" t="str">
        <f>IF(SUM(COUNTIFS('Planificación 2026-1'!E:E,"PRINCIPAL",'Planificación 2026-1'!W:W,C122,'Planificación 2026-1'!G:G,"DE"))&gt;0,"P08"," ")</f>
        <v xml:space="preserve"> </v>
      </c>
      <c r="Q122" s="78" t="str">
        <f>IF(SUM(COUNTIFS('Planificación 2026-1'!E:E,"PRINCIPAL",'Planificación 2026-1'!W:W,C122,'Planificación 2026-1'!G:G,"OB"))&gt;0,"P09"," ")</f>
        <v xml:space="preserve"> </v>
      </c>
      <c r="R122" s="78" t="str">
        <f>IF(SUM(COUNTIFS('Planificación 2026-1'!E:E,"PRINCIPAL",'Planificación 2026-1'!W:W,C122,'Planificación 2026-1'!G:G,"MH"))&gt;0,"P31"," ")</f>
        <v xml:space="preserve"> </v>
      </c>
      <c r="S122" s="78" t="str">
        <f>IF(SUM(COUNTIFS('Planificación 2026-1'!E:E,"PRINCIPAL",'Planificación 2026-1'!W:W,C122,'Planificación 2026-1'!G:G,"IC"))&gt;0,"P32"," ")</f>
        <v xml:space="preserve"> </v>
      </c>
      <c r="T122" s="78" t="str">
        <f>IF(SUM(COUNTIFS('Planificación 2026-1'!E:E,"PRINCIPAL",'Planificación 2026-1'!W:W,C122,'Planificación 2026-1'!G:G,"AR"))&gt;0,"P34"," ")</f>
        <v xml:space="preserve"> </v>
      </c>
      <c r="U122" s="78" t="str">
        <f>IF(SUM(COUNTIFS('Planificación 2026-1'!E:E,"PRINCIPAL",'Planificación 2026-1'!W:W,C122,'Planificación 2026-1'!G:G,"T1"))&gt;0,"P35"," ")</f>
        <v xml:space="preserve"> </v>
      </c>
      <c r="V122" s="78" t="str">
        <f>IF(SUM(COUNTIFS('Planificación 2026-1'!E:E,"PRINCIPAL",'Planificación 2026-1'!W:W,C122,'Planificación 2026-1'!G:G,"T3"))&gt;0,"P36"," ")</f>
        <v xml:space="preserve"> </v>
      </c>
      <c r="W122" s="78" t="str">
        <f>IF(SUM(COUNTIFS('Planificación 2026-1'!E:E,"PRINCIPAL",'Planificación 2026-1'!W:W,C122,'Planificación 2026-1'!G:G,"T2"))&gt;0,"P37"," ")</f>
        <v xml:space="preserve"> </v>
      </c>
      <c r="X122" s="78" t="str">
        <f>IF(SUM(COUNTIFS('Planificación 2026-1'!E:E,"PRINCIPAL",'Planificación 2026-1'!W:W,C122,'Planificación 2026-1'!G:G,"AE"))&gt;0,"P38"," ")</f>
        <v xml:space="preserve"> </v>
      </c>
      <c r="Y122" s="78" t="str">
        <f>IF(SUM(COUNTIFS('Planificación 2026-1'!E:E,"PRINCIPAL",'Planificación 2026-1'!W:W,C122,'Planificación 2026-1'!G:G,"T4"))&gt;0,"P55"," ")</f>
        <v xml:space="preserve"> </v>
      </c>
      <c r="Z122" s="78" t="str">
        <f>IF(SUM(COUNTIFS('Planificación 2026-1'!E:E,"FILIAL",'Planificación 2026-1'!W:W,C122,'Planificación 2026-1'!G:G,"AF"))&gt;0," P01"," ")</f>
        <v xml:space="preserve"> </v>
      </c>
      <c r="AA122" s="78" t="str">
        <f>IF(SUM(COUNTIFS('Planificación 2026-1'!E:E,"FILIAL",'Planificación 2026-1'!W:W,C122,'Planificación 2026-1'!G:G,"EN"))&gt;0,"P02"," ")</f>
        <v>P02</v>
      </c>
      <c r="AB122" s="78" t="str">
        <f>IF(SUM(COUNTIFS('Planificación 2026-1'!E:E,"FILIAL",'Planificación 2026-1'!W:W,C122,'Planificación 2026-1'!G:G,"IS"))&gt;0,"P03"," ")</f>
        <v xml:space="preserve"> </v>
      </c>
      <c r="AC122" s="78" t="str">
        <f>IF(SUM(COUNTIFS('Planificación 2026-1'!E:E,"FILIAL",'Planificación 2026-1'!W:W,C122,'Planificación 2026-1'!G:G,"PS"))&gt;0,"P04"," ")</f>
        <v xml:space="preserve"> </v>
      </c>
      <c r="AD122" s="78"/>
      <c r="AE122" s="78" t="str">
        <f>IF(SUM(COUNTIFS('Planificación 2026-1'!E:E,"FILIAL",'Planificación 2026-1'!W:W,C122,'Planificación 2026-1'!G:G,"IN"))&gt;0,"P06"," ")</f>
        <v xml:space="preserve"> </v>
      </c>
      <c r="AF122" s="78" t="str">
        <f>IF(SUM(COUNTIFS('Planificación 2026-1'!E:E,"FILIAL",'Planificación 2026-1'!W:W,C122,'Planificación 2026-1'!G:G,"CA"))&gt;0,"P07"," ")</f>
        <v xml:space="preserve"> </v>
      </c>
      <c r="AG122" s="78" t="str">
        <f>IF(SUM(COUNTIFS('Planificación 2026-1'!E:E,"FILIAL",'Planificación 2026-1'!W:W,C122,'Planificación 2026-1'!G:G,"DE"))&gt;0,"P08"," ")</f>
        <v xml:space="preserve"> </v>
      </c>
      <c r="AH122" s="78" t="str">
        <f>IF(SUM(COUNTIFS('Planificación 2026-1'!E:E,"FILIAL",'Planificación 2026-1'!W:W,C122,'Planificación 2026-1'!G:G,"OB"))&gt;0,"P09"," ")</f>
        <v xml:space="preserve"> </v>
      </c>
      <c r="AI122" s="78" t="str">
        <f>IF(SUM(COUNTIFS('Planificación 2026-1'!E:E,"FILIAL",'Planificación 2026-1'!W:W,C122,'Planificación 2026-1'!G:G,"MH"))&gt;0,"P31"," ")</f>
        <v xml:space="preserve"> </v>
      </c>
      <c r="AJ122" s="78" t="str">
        <f>IF(SUM(COUNTIFS('Planificación 2026-1'!E:E,"FILIAL",'Planificación 2026-1'!W:W,C122,'Planificación 2026-1'!G:G,"IC"))&gt;0,"P32"," ")</f>
        <v xml:space="preserve"> </v>
      </c>
      <c r="AK122" s="78" t="str">
        <f>IF(SUM(COUNTIFS('Planificación 2026-1'!E:E,"FILIAL",'Planificación 2026-1'!W:W,C122,'Planificación 2026-1'!G:G,"AR"))&gt;0,"P34"," ")</f>
        <v xml:space="preserve"> </v>
      </c>
      <c r="AL122" s="78" t="str">
        <f>IF(SUM(COUNTIFS('Planificación 2026-1'!E:E,"FILIAL",'Planificación 2026-1'!W:W,C122,'Planificación 2026-1'!G:G,"T1"))&gt;0,"P35"," ")</f>
        <v xml:space="preserve"> </v>
      </c>
      <c r="AM122" s="78" t="str">
        <f>IF(SUM(COUNTIFS('Planificación 2026-1'!E:E,"FILIAL",'Planificación 2026-1'!W:W,C122,'Planificación 2026-1'!G:G,"T3"))&gt;0,"P36"," ")</f>
        <v xml:space="preserve"> </v>
      </c>
      <c r="AN122" s="78" t="str">
        <f>IF(SUM(COUNTIFS('Planificación 2026-1'!E:E,"FILIAL",'Planificación 2026-1'!W:W,C122,'Planificación 2026-1'!G:G,"T2"))&gt;0,"P37"," ")</f>
        <v xml:space="preserve"> </v>
      </c>
      <c r="AO122" s="78" t="str">
        <f>IF(SUM(COUNTIFS('Planificación 2026-1'!E:E,"FILIAL",'Planificación 2026-1'!W:W,C122,'Planificación 2026-1'!G:G,"AE"))&gt;0,"P38"," ")</f>
        <v xml:space="preserve"> </v>
      </c>
      <c r="AP122" s="78" t="str">
        <f>IF(SUM(COUNTIFS('Planificación 2026-1'!E:E,"FILIAL",'Planificación 2026-1'!W:W,C122,'Planificación 2026-1'!G:G,"T4"))&gt;0,"P55"," ")</f>
        <v xml:space="preserve"> </v>
      </c>
      <c r="AQ122" s="78" t="str">
        <f>IF(SUM(COUNTIFS('Planificación 2026-1'!E:E,"SUNAMPE",'Planificación 2026-1'!W:W,C122,'Planificación 2026-1'!G:G,"AF"))&gt;0," P01"," ")</f>
        <v xml:space="preserve"> </v>
      </c>
      <c r="AR122" s="78" t="str">
        <f>IF(SUM(COUNTIFS('Planificación 2026-1'!E:E,"SUNAMPE",'Planificación 2026-1'!W:W,C122,'Planificación 2026-1'!G:G,"EN"))&gt;0,"P02"," ")</f>
        <v xml:space="preserve"> </v>
      </c>
      <c r="AS122" s="78" t="str">
        <f>IF(SUM(COUNTIFS('Planificación 2026-1'!E:E,"SUNAMPE",'Planificación 2026-1'!W:W,C122,'Planificación 2026-1'!G:G,"IS"))&gt;0,"P03"," ")</f>
        <v xml:space="preserve"> </v>
      </c>
      <c r="AT122" s="78" t="str">
        <f>IF(SUM(COUNTIFS('Planificación 2026-1'!E:E,"SUNAMPE",'Planificación 2026-1'!W:W,C122,'Planificación 2026-1'!G:G,"PS"))&gt;0,"P04"," ")</f>
        <v xml:space="preserve"> </v>
      </c>
      <c r="AU122" s="78"/>
      <c r="AV122" s="78" t="str">
        <f>IF(SUM(COUNTIFS('Planificación 2026-1'!E:E,"SUNAMPE",'Planificación 2026-1'!W:W,C122,'Planificación 2026-1'!G:G,"IN"))&gt;0,"P06"," ")</f>
        <v xml:space="preserve"> </v>
      </c>
      <c r="AW122" s="78" t="str">
        <f>IF(SUM(COUNTIFS('Planificación 2026-1'!E:E,"SUNAMPE",'Planificación 2026-1'!W:W,C122,'Planificación 2026-1'!G:G,"CA"))&gt;0,"P07"," ")</f>
        <v xml:space="preserve"> </v>
      </c>
      <c r="AX122" s="78" t="str">
        <f>IF(SUM(COUNTIFS('Planificación 2026-1'!E:E,"SUNAMPE",'Planificación 2026-1'!W:W,C122,'Planificación 2026-1'!G:G,"DE"))&gt;0,"P08"," ")</f>
        <v xml:space="preserve"> </v>
      </c>
      <c r="AY122" s="78" t="str">
        <f>IF(SUM(COUNTIFS('Planificación 2026-1'!E:E,"SUNAMPE",'Planificación 2026-1'!W:W,C122,'Planificación 2026-1'!G:G,"OB"))&gt;0,"P09"," ")</f>
        <v xml:space="preserve"> </v>
      </c>
      <c r="AZ122" s="78" t="str">
        <f>IF(SUM(COUNTIFS('Planificación 2026-1'!E:E,"SUNAMPE",'Planificación 2026-1'!W:W,C122,'Planificación 2026-1'!G:G,"MH"))&gt;0,"P31"," ")</f>
        <v xml:space="preserve"> </v>
      </c>
      <c r="BA122" s="78" t="str">
        <f>IF(SUM(COUNTIFS('Planificación 2026-1'!E:E,"SUNAMPE",'Planificación 2026-1'!W:W,C122,'Planificación 2026-1'!G:G,"IC"))&gt;0,"P32"," ")</f>
        <v xml:space="preserve"> </v>
      </c>
      <c r="BB122" s="78" t="str">
        <f>IF(SUM(COUNTIFS('Planificación 2026-1'!E:E,"SUNAMPE",'Planificación 2026-1'!W:W,C122,'Planificación 2026-1'!G:G,"AR"))&gt;0,"P34"," ")</f>
        <v xml:space="preserve"> </v>
      </c>
      <c r="BC122" s="78" t="str">
        <f>IF(SUM(COUNTIFS('Planificación 2026-1'!E:E,"SUNAMPE",'Planificación 2026-1'!W:W,C122,'Planificación 2026-1'!G:G,"T1"))&gt;0,"P35"," ")</f>
        <v xml:space="preserve"> </v>
      </c>
      <c r="BD122" s="78" t="str">
        <f>IF(SUM(COUNTIFS('Planificación 2026-1'!E:E,"SUNAMPE",'Planificación 2026-1'!W:W,C122,'Planificación 2026-1'!G:G,"T3"))&gt;0,"P36"," ")</f>
        <v xml:space="preserve"> </v>
      </c>
      <c r="BE122" s="78" t="str">
        <f>IF(SUM(COUNTIFS('Planificación 2026-1'!E:E,"SUNAMPE",'Planificación 2026-1'!W:W,C122,'Planificación 2026-1'!G:G,"T2"))&gt;0,"P37"," ")</f>
        <v xml:space="preserve"> </v>
      </c>
      <c r="BF122" s="78" t="str">
        <f>IF(SUM(COUNTIFS('Planificación 2026-1'!E:E,"SUNAMPE",'Planificación 2026-1'!W:W,C122,'Planificación 2026-1'!G:G,"AE"))&gt;0,"P38"," ")</f>
        <v xml:space="preserve"> </v>
      </c>
      <c r="BG122" s="78" t="str">
        <f>IF(SUM(COUNTIFS('Planificación 2026-1'!E:E,"SUNAMPE",'Planificación 2026-1'!W:W,C122,'Planificación 2026-1'!G:G,"T4"))&gt;0,"P55"," ")</f>
        <v xml:space="preserve"> </v>
      </c>
      <c r="BH122" s="78" t="str">
        <f>IF(SUM(COUNTIFS('Planificación 2026-1'!E:E,"HUAURA",'Planificación 2026-1'!W:W,C122,'Planificación 2026-1'!G:G,"AF"))&gt;0," P01"," ")</f>
        <v xml:space="preserve"> </v>
      </c>
      <c r="BI122" s="78" t="str">
        <f>IF(SUM(COUNTIFS('Planificación 2026-1'!E:E,"HUAURA",'Planificación 2026-1'!W:W,C122,'Planificación 2026-1'!G:G,"EN"))&gt;0,"P02"," ")</f>
        <v xml:space="preserve"> </v>
      </c>
      <c r="BJ122" s="78" t="str">
        <f>IF(SUM(COUNTIFS('Planificación 2026-1'!E:E,"HUAURA",'Planificación 2026-1'!W:W,C122,'Planificación 2026-1'!G:G,"IS"))&gt;0,"P03"," ")</f>
        <v xml:space="preserve"> </v>
      </c>
      <c r="BK122" s="78" t="str">
        <f>IF(SUM(COUNTIFS('Planificación 2026-1'!E:E,"HUAURA",'Planificación 2026-1'!W:W,C122,'Planificación 2026-1'!G:G,"PS"))&gt;0,"P04"," ")</f>
        <v xml:space="preserve"> </v>
      </c>
      <c r="BL122" s="78"/>
      <c r="BM122" s="78" t="str">
        <f>IF(SUM(COUNTIFS('Planificación 2026-1'!E:E,"HUAURA",'Planificación 2026-1'!W:W,C122,'Planificación 2026-1'!G:G,"IN"))&gt;0,"P06"," ")</f>
        <v xml:space="preserve"> </v>
      </c>
      <c r="BN122" s="78" t="str">
        <f>IF(SUM(COUNTIFS('Planificación 2026-1'!E:E,"HUAURA",'Planificación 2026-1'!W:W,C122,'Planificación 2026-1'!G:G,"CA"))&gt;0,"P07"," ")</f>
        <v xml:space="preserve"> </v>
      </c>
      <c r="BO122" s="78" t="str">
        <f>IF(SUM(COUNTIFS('Planificación 2026-1'!E:E,"HUAURA",'Planificación 2026-1'!W:W,C122,'Planificación 2026-1'!G:G,"DE"))&gt;0,"P08"," ")</f>
        <v xml:space="preserve"> </v>
      </c>
      <c r="BP122" s="78" t="str">
        <f>IF(SUM(COUNTIFS('Planificación 2026-1'!E:E,"HUAURA",'Planificación 2026-1'!W:W,C122,'Planificación 2026-1'!G:G,"OB"))&gt;0,"P09"," ")</f>
        <v xml:space="preserve"> </v>
      </c>
      <c r="BQ122" s="78" t="str">
        <f>IF(SUM(COUNTIFS('Planificación 2026-1'!E:E,"HUAURA",'Planificación 2026-1'!W:W,C122,'Planificación 2026-1'!G:G,"MH"))&gt;0,"P31"," ")</f>
        <v xml:space="preserve"> </v>
      </c>
      <c r="BR122" s="78" t="str">
        <f>IF(SUM(COUNTIFS('Planificación 2026-1'!E:E,"HUAURA",'Planificación 2026-1'!W:W,C122,'Planificación 2026-1'!G:G,"IC"))&gt;0,"P32"," ")</f>
        <v xml:space="preserve"> </v>
      </c>
      <c r="BS122" s="78" t="str">
        <f>IF(SUM(COUNTIFS('Planificación 2026-1'!E:E,"HUAURA",'Planificación 2026-1'!W:W,C122,'Planificación 2026-1'!G:G,"AR"))&gt;0,"P34"," ")</f>
        <v xml:space="preserve"> </v>
      </c>
      <c r="BT122" s="78" t="str">
        <f>IF(SUM(COUNTIFS('Planificación 2026-1'!E:E,"HUAURA",'Planificación 2026-1'!W:W,C122,'Planificación 2026-1'!G:G,"T1"))&gt;0,"P35"," ")</f>
        <v xml:space="preserve"> </v>
      </c>
      <c r="BU122" s="78" t="str">
        <f>IF(SUM(COUNTIFS('Planificación 2026-1'!E:E,"HUAURA",'Planificación 2026-1'!W:W,C122,'Planificación 2026-1'!G:G,"T3"))&gt;0,"P36"," ")</f>
        <v xml:space="preserve"> </v>
      </c>
      <c r="BV122" s="78" t="str">
        <f>IF(SUM(COUNTIFS('Planificación 2026-1'!E:E,"HUAURA",'Planificación 2026-1'!W:W,C122,'Planificación 2026-1'!G:G,"T2"))&gt;0,"P37"," ")</f>
        <v xml:space="preserve"> </v>
      </c>
      <c r="BW122" s="78" t="str">
        <f>IF(SUM(COUNTIFS('Planificación 2026-1'!E:E,"HUAURA",'Planificación 2026-1'!W:W,C122,'Planificación 2026-1'!G:G,"AE"))&gt;0,"P38"," ")</f>
        <v xml:space="preserve"> </v>
      </c>
      <c r="BX122" s="78" t="str">
        <f>IF(SUM(COUNTIFS('Planificación 2026-1'!E:E,"HUAURA",'Planificación 2026-1'!W:W,C122,'Planificación 2026-1'!G:G,"T4"))&gt;0,"P55"," ")</f>
        <v xml:space="preserve"> </v>
      </c>
      <c r="BY122" s="79">
        <f>SUMIFS('Planificación 2026-1'!R:R,'Planificación 2026-1'!W:W,C122,'Planificación 2026-1'!G:G,"AF",'Planificación 2026-1'!H:H,"&gt;2")</f>
        <v>0</v>
      </c>
      <c r="BZ122" s="79">
        <f>SUMIFS('Planificación 2026-1'!R:R,'Planificación 2026-1'!W:W,C122,'Planificación 2026-1'!G:G,"EN",'Planificación 2026-1'!H:H,"&gt;2")</f>
        <v>35</v>
      </c>
      <c r="CA122" s="79">
        <f>SUMIFS('Planificación 2026-1'!R:R,'Planificación 2026-1'!W:W,C122,'Planificación 2026-1'!G:G,"IS",'Planificación 2026-1'!H:H,"&gt;2")</f>
        <v>0</v>
      </c>
      <c r="CB122" s="79">
        <f>SUMIFS('Planificación 2026-1'!R:R,'Planificación 2026-1'!W:W,C122,'Planificación 2026-1'!G:G,"PS",'Planificación 2026-1'!H:H,"&gt;2")</f>
        <v>0</v>
      </c>
      <c r="CC122" s="79">
        <f>SUMIFS('Planificación 2026-1'!R:R,'Planificación 2026-1'!W:W,C122,'Planificación 2026-1'!G:G,"IN",'Planificación 2026-1'!H:H,"&gt;2")</f>
        <v>0</v>
      </c>
      <c r="CD122" s="79">
        <f>SUMIFS('Planificación 2026-1'!R:R,'Planificación 2026-1'!W:W,C122,'Planificación 2026-1'!G:G,"CA",'Planificación 2026-1'!H:H,"&gt;2")</f>
        <v>0</v>
      </c>
      <c r="CE122" s="79">
        <f>SUMIFS('Planificación 2026-1'!R:R,'Planificación 2026-1'!W:W,C122,'Planificación 2026-1'!G:G,"DE",'Planificación 2026-1'!H:H,"&gt;2")</f>
        <v>0</v>
      </c>
      <c r="CF122" s="79">
        <f>SUMIFS('Planificación 2026-1'!R:R,'Planificación 2026-1'!W:W,C122,'Planificación 2026-1'!G:G,"OB",'Planificación 2026-1'!H:H,"&gt;2")</f>
        <v>0</v>
      </c>
      <c r="CG122" s="79">
        <f>SUMIFS('Planificación 2026-1'!R:R,'Planificación 2026-1'!W:W,C122,'Planificación 2026-1'!G:G,"MH",'Planificación 2026-1'!H:H,"&gt;2")</f>
        <v>0</v>
      </c>
      <c r="CH122" s="79">
        <f>SUMIFS('Planificación 2026-1'!R:R,'Planificación 2026-1'!W:W,C122,'Planificación 2026-1'!G:G,"IC",'Planificación 2026-1'!H:H,"&gt;2")</f>
        <v>0</v>
      </c>
      <c r="CI122" s="79">
        <f>SUMIFS('Planificación 2026-1'!R:R,'Planificación 2026-1'!W:W,C122,'Planificación 2026-1'!G:G,"AR",'Planificación 2026-1'!H:H,"&gt;2")</f>
        <v>0</v>
      </c>
      <c r="CJ122" s="79">
        <f>SUMIFS('Planificación 2026-1'!R:R,'Planificación 2026-1'!W:W,C122,'Planificación 2026-1'!G:G,"T1",'Planificación 2026-1'!H:H,"&gt;2")</f>
        <v>0</v>
      </c>
      <c r="CK122" s="79">
        <f>SUMIFS('Planificación 2026-1'!R:R,'Planificación 2026-1'!W:W,C122,'Planificación 2026-1'!G:G,"T3",'Planificación 2026-1'!H:H,"&gt;2")</f>
        <v>0</v>
      </c>
      <c r="CL122" s="79">
        <f>SUMIFS('Planificación 2026-1'!R:R,'Planificación 2026-1'!W:W,C122,'Planificación 2026-1'!G:G,"T2",'Planificación 2026-1'!H:H,"&gt;2")</f>
        <v>0</v>
      </c>
      <c r="CM122" s="79">
        <f>SUMIFS('Planificación 2026-1'!R:R,'Planificación 2026-1'!W:W,C122,'Planificación 2026-1'!G:G,"AE",'Planificación 2026-1'!H:H,"&gt;2")</f>
        <v>0</v>
      </c>
      <c r="CN122" s="79">
        <f>SUMIFS('Planificación 2026-1'!R:R,'Planificación 2026-1'!W:W,C122,'Planificación 2026-1'!G:G,"T4",'Planificación 2026-1'!H:H,"&gt;2")</f>
        <v>0</v>
      </c>
      <c r="CO122" s="79">
        <f>SUMIFS('Planificación 2026-1'!R:R,'Planificación 2026-1'!W:W,C122,'Planificación 2026-1'!G:G,"AF",'Planificación 2026-1'!H:H,"&lt;3")</f>
        <v>0</v>
      </c>
      <c r="CP122" s="79">
        <f>SUMIFS('Planificación 2026-1'!R:R,'Planificación 2026-1'!W:W,C122,'Planificación 2026-1'!G:G,"EN",'Planificación 2026-1'!H:H,"&lt;3")</f>
        <v>0</v>
      </c>
      <c r="CQ122" s="79">
        <f>SUMIFS('Planificación 2026-1'!R:R,'Planificación 2026-1'!W:W,C122,'Planificación 2026-1'!G:G,"IS",'Planificación 2026-1'!H:H,"&lt;3")</f>
        <v>0</v>
      </c>
      <c r="CR122" s="79">
        <f>SUMIFS('Planificación 2026-1'!R:R,'Planificación 2026-1'!W:W,C122,'Planificación 2026-1'!G:G,"PS",'Planificación 2026-1'!H:H,"&lt;3")</f>
        <v>0</v>
      </c>
      <c r="CS122" s="79">
        <f>SUMIFS('Planificación 2026-1'!R:R,'Planificación 2026-1'!W:W,C122,'Planificación 2026-1'!G:G,"IN",'Planificación 2026-1'!H:H,"&lt;3")</f>
        <v>0</v>
      </c>
      <c r="CT122" s="79">
        <f>SUMIFS('Planificación 2026-1'!R:R,'Planificación 2026-1'!W:W,C122,'Planificación 2026-1'!G:G,"CA",'Planificación 2026-1'!H:H,"&lt;3")</f>
        <v>0</v>
      </c>
      <c r="CU122" s="79">
        <f>SUMIFS('Planificación 2026-1'!R:R,'Planificación 2026-1'!W:W,C122,'Planificación 2026-1'!G:G,"DE",'Planificación 2026-1'!H:H,"&lt;3")</f>
        <v>0</v>
      </c>
      <c r="CV122" s="79">
        <f>SUMIFS('Planificación 2026-1'!R:R,'Planificación 2026-1'!W:W,C122,'Planificación 2026-1'!G:G,"OB",'Planificación 2026-1'!H:H,"&lt;3")</f>
        <v>0</v>
      </c>
      <c r="CW122" s="79">
        <f>SUMIFS('Planificación 2026-1'!R:R,'Planificación 2026-1'!W:W,C122,'Planificación 2026-1'!G:G,"MH",'Planificación 2026-1'!H:H,"&lt;3")</f>
        <v>0</v>
      </c>
      <c r="CX122" s="79">
        <f>SUMIFS('Planificación 2026-1'!R:R,'Planificación 2026-1'!W:W,C122,'Planificación 2026-1'!G:G,"IC",'Planificación 2026-1'!H:H,"&lt;3")</f>
        <v>0</v>
      </c>
      <c r="CY122" s="79">
        <f>SUMIFS('Planificación 2026-1'!R:R,'Planificación 2026-1'!W:W,C122,'Planificación 2026-1'!G:G,"AR",'Planificación 2026-1'!H:H,"&lt;3")</f>
        <v>0</v>
      </c>
      <c r="CZ122" s="79">
        <f>SUMIFS('Planificación 2026-1'!R:R,'Planificación 2026-1'!W:W,C122,'Planificación 2026-1'!G:G,"T1",'Planificación 2026-1'!H:H,"&lt;3")</f>
        <v>0</v>
      </c>
      <c r="DA122" s="79">
        <f>SUMIFS('Planificación 2026-1'!R:R,'Planificación 2026-1'!W:W,C122,'Planificación 2026-1'!G:G,"T3",'Planificación 2026-1'!H:H,"&lt;3")</f>
        <v>0</v>
      </c>
      <c r="DB122" s="79">
        <f>SUMIFS('Planificación 2026-1'!R:R,'Planificación 2026-1'!W:W,C122,'Planificación 2026-1'!G:G,"T2",'Planificación 2026-1'!H:H,"&lt;3")</f>
        <v>0</v>
      </c>
      <c r="DC122" s="79">
        <f>SUMIFS('Planificación 2026-1'!R:R,'Planificación 2026-1'!W:W,C122,'Planificación 2026-1'!G:G,"AE",'Planificación 2026-1'!H:H,"&lt;3")</f>
        <v>0</v>
      </c>
      <c r="DD122" s="79">
        <f>SUMIFS('Planificación 2026-1'!R:R,'Planificación 2026-1'!W:W,C122,'Planificación 2026-1'!G:G,"T4",'Planificación 2026-1'!H:H,"&lt;3")</f>
        <v>0</v>
      </c>
      <c r="DE122" s="78" t="str">
        <f t="shared" si="18"/>
        <v>P02</v>
      </c>
      <c r="DF122" s="30">
        <f>IF(C122="","",SUMIFS('Planificación 2026-1'!R:R,'Planificación 2026-1'!W:W,C122,'Planificación 2026-1'!E:E,"PRINCIPAL",'Planificación 2026-1'!X:X,"VIRTUAL"))</f>
        <v>16</v>
      </c>
      <c r="DG122" s="30">
        <f>IF(C122="","",SUMIFS('Planificación 2026-1'!R:R,'Planificación 2026-1'!W:W,C122,'Planificación 2026-1'!E:E,"PRINCIPAL",'Planificación 2026-1'!X:X,"PRESENCIAL"))</f>
        <v>0</v>
      </c>
      <c r="DH122" s="30">
        <f>IF(C122="","",SUMIFS('Planificación 2026-1'!R:R,'Planificación 2026-1'!W:W,C122,'Planificación 2026-1'!E:E,"PRINCIPAL",'Planificación 2026-1'!X:X,"HIBRIDO PRESENCIAL"))</f>
        <v>0</v>
      </c>
      <c r="DI122" s="78" t="str">
        <f t="shared" si="19"/>
        <v>P02</v>
      </c>
      <c r="DJ122" s="78">
        <f>IF(C122="","",SUMIFS('Planificación 2026-1'!R:R,'Planificación 2026-1'!W:W,C122,'Planificación 2026-1'!E:E,"FILIAL",'Planificación 2026-1'!X:X,"VIRTUAL"))</f>
        <v>8</v>
      </c>
      <c r="DK122" s="80">
        <f>IF(C122="","",SUMIFS('Planificación 2026-1'!R:R,'Planificación 2026-1'!W:W,C122,'Planificación 2026-1'!E:E,"FILIAL",'Planificación 2026-1'!X:X,"PRESENCIAL"))</f>
        <v>11</v>
      </c>
      <c r="DL122" s="42">
        <f>IF(C122="","",SUMIFS('Planificación 2026-1'!R:R,'Planificación 2026-1'!W:W,C122,'Planificación 2026-1'!E:E,"FILIAL",'Planificación 2026-1'!X:X,"HIBRIDO PRESENCIAL"))</f>
        <v>0</v>
      </c>
      <c r="DM122" s="81" t="str">
        <f t="shared" si="20"/>
        <v/>
      </c>
      <c r="DN122" s="78">
        <f>IF(C122="","",SUMIFS('Planificación 2026-1'!R:R,'Planificación 2026-1'!W:W,C122,'Planificación 2026-1'!E:E,"SUNAMPE",'Planificación 2026-1'!X:X,"VIRTUAL"))</f>
        <v>0</v>
      </c>
      <c r="DO122" s="42">
        <f>IF(C122="","",SUMIFS('Planificación 2026-1'!R:R,'Planificación 2026-1'!W:W,C122,'Planificación 2026-1'!E:E,"SUNAMPE",'Planificación 2026-1'!X:X,"PRESENCIAL"))</f>
        <v>0</v>
      </c>
      <c r="DP122" s="81" t="str">
        <f t="shared" si="21"/>
        <v/>
      </c>
      <c r="DQ122" s="78">
        <f>IF(C122="","",SUMIFS('Planificación 2026-1'!R:R,'Planificación 2026-1'!W:W,C122,'Planificación 2026-1'!E:E,"HUAURA",'Planificación 2026-1'!X:X,"VIRTUAL"))</f>
        <v>0</v>
      </c>
      <c r="DR122" s="42">
        <f>IF(C122="","",SUMIFS('Planificación 2026-1'!R:R,'Planificación 2026-1'!W:W,C122,'Planificación 2026-1'!E:E,"HUAURA",'Planificación 2026-1'!X:X,"PRESENCIAL"))</f>
        <v>0</v>
      </c>
      <c r="DS122" s="48">
        <f>SUMIFS('Planificación 2026-1'!R:R,'Planificación 2026-1'!W:W,C122,'Planificación 2026-1'!E:E,"PRINCIPAL",'Planificación 2026-1'!X:X,"VIRTUAL",'Planificación 2026-1'!H:H,"&gt;2")</f>
        <v>16</v>
      </c>
      <c r="DT122" s="48">
        <f>SUMIFS('Planificación 2026-1'!R:R,'Planificación 2026-1'!W:W,C122,'Planificación 2026-1'!E:E,"PRINCIPAL",'Planificación 2026-1'!X:X,"&lt;&gt;VIRTUAL",'Planificación 2026-1'!H:H,"&gt;2")</f>
        <v>0</v>
      </c>
      <c r="DU122" s="48">
        <f>SUMIFS('Planificación 2026-1'!R:R,'Planificación 2026-1'!W:W,C122,'Planificación 2026-1'!E:E,"SUNAMPE",'Planificación 2026-1'!X:X,"VIRTUAL",'Planificación 2026-1'!H:H,"&gt;2")</f>
        <v>0</v>
      </c>
      <c r="DV122" s="48">
        <f>SUMIFS('Planificación 2026-1'!R:R,'Planificación 2026-1'!W:W,C122,'Planificación 2026-1'!E:E,"SUNAMPE",'Planificación 2026-1'!X:X,"&lt;&gt;VIRTUAL",'Planificación 2026-1'!H:H,"&gt;2")</f>
        <v>0</v>
      </c>
      <c r="DW122" s="48">
        <f>SUMIFS('Planificación 2026-1'!R:R,'Planificación 2026-1'!W:W,C122,'Planificación 2026-1'!E:E,"FILIAL",'Planificación 2026-1'!X:X,"VIRTUAL",'Planificación 2026-1'!H:H,"&gt;2")</f>
        <v>8</v>
      </c>
      <c r="DX122" s="48">
        <f>SUMIFS('Planificación 2026-1'!R:R,'Planificación 2026-1'!W:W,C122,'Planificación 2026-1'!E:E,"FILIAL",'Planificación 2026-1'!X:X,"&lt;&gt;VIRTUAL",'Planificación 2026-1'!H:H,"&gt;2")</f>
        <v>11</v>
      </c>
      <c r="DY122" s="48">
        <f>SUMIFS('Planificación 2026-1'!R:R,'Planificación 2026-1'!W:W,C122,'Planificación 2026-1'!E:E,"PORUMA",'Planificación 2026-1'!X:X,"VIRTUAL",'Planificación 2026-1'!H:H,"&gt;2")</f>
        <v>0</v>
      </c>
      <c r="DZ122" s="48">
        <f>SUMIFS('Planificación 2026-1'!R:R,'Planificación 2026-1'!W:W,C122,'Planificación 2026-1'!E:E,"PORUMA",'Planificación 2026-1'!X:X,"&lt;&gt;VIRTUAL",'Planificación 2026-1'!H:H,"&gt;2")</f>
        <v>0</v>
      </c>
      <c r="EA122" s="48">
        <f>SUMIFS('Planificación 2026-1'!R:R,'Planificación 2026-1'!W:W,C122,'Planificación 2026-1'!E:E,"HUAURA",'Planificación 2026-1'!X:X,"VIRTUAL",'Planificación 2026-1'!H:H,"&gt;2")</f>
        <v>0</v>
      </c>
      <c r="EB122" s="48">
        <f>SUMIFS('Planificación 2026-1'!R:R,'Planificación 2026-1'!W:W,C122,'Planificación 2026-1'!E:E,"HUAURA",'Planificación 2026-1'!X:X,"&lt;&gt;VIRTUAL",'Planificación 2026-1'!H:H,"&gt;2")</f>
        <v>0</v>
      </c>
      <c r="EC122" s="48">
        <f>SUMIFS('Planificación 2026-1'!R:R,'Planificación 2026-1'!W:W,C122,'Planificación 2026-1'!E:E,"PRINCIPAL",'Planificación 2026-1'!X:X,"VIRTUAL",'Planificación 2026-1'!H:H,"&lt;3")</f>
        <v>0</v>
      </c>
      <c r="ED122" s="48">
        <f>SUMIFS('Planificación 2026-1'!R:R,'Planificación 2026-1'!W:W,C122,'Planificación 2026-1'!E:E,"PRINCIPAL",'Planificación 2026-1'!X:X,"&lt;&gt;VIRTUAL",'Planificación 2026-1'!H:H,"&lt;3")</f>
        <v>0</v>
      </c>
      <c r="EE122" s="48">
        <f>SUMIFS('Planificación 2026-1'!R:R,'Planificación 2026-1'!W:W,C122,'Planificación 2026-1'!E:E,"SUNAMPE",'Planificación 2026-1'!X:X,"VIRTUAL",'Planificación 2026-1'!H:H,"&lt;3")</f>
        <v>0</v>
      </c>
      <c r="EF122" s="48">
        <f>SUMIFS('Planificación 2026-1'!R:R,'Planificación 2026-1'!W:W,C122,'Planificación 2026-1'!E:E,"SUNAMPE",'Planificación 2026-1'!X:X,"&lt;&gt;VIRTUAL",'Planificación 2026-1'!H:H,"&lt;3")</f>
        <v>0</v>
      </c>
      <c r="EG122" s="48">
        <f>SUMIFS('Planificación 2026-1'!R:R,'Planificación 2026-1'!W:W,C122,'Planificación 2026-1'!E:E,"FILIAL",'Planificación 2026-1'!X:X,"VIRTUAL",'Planificación 2026-1'!H:H,"&lt;3")</f>
        <v>0</v>
      </c>
      <c r="EH122" s="48">
        <f>SUMIFS('Planificación 2026-1'!R:R,'Planificación 2026-1'!W:W,C122,'Planificación 2026-1'!E:E,"FILIAL",'Planificación 2026-1'!X:X,"&lt;&gt;VIRTUAL",'Planificación 2026-1'!H:H,"&lt;3")</f>
        <v>0</v>
      </c>
      <c r="EI122" s="48">
        <f>SUMIFS('Planificación 2026-1'!R:R,'Planificación 2026-1'!W:W,C122,'Planificación 2026-1'!E:E,"PORUMA",'Planificación 2026-1'!X:X,"VIRTUAL",'Planificación 2026-1'!H:H,"&lt;3")</f>
        <v>0</v>
      </c>
      <c r="EJ122" s="48">
        <f>SUMIFS('Planificación 2026-1'!R:R,'Planificación 2026-1'!W:W,C122,'Planificación 2026-1'!E:E,"PORUMA",'Planificación 2026-1'!X:X,"&lt;&gt;VIRTUAL",'Planificación 2026-1'!H:H,"&lt;3")</f>
        <v>0</v>
      </c>
      <c r="EK122" s="48">
        <f>SUMIFS('Planificación 2026-1'!R:R,'Planificación 2026-1'!W:W,C122,'Planificación 2026-1'!E:E,"HUAURA",'Planificación 2026-1'!X:X,"VIRTUAL",'Planificación 2026-1'!H:H,"&lt;3")</f>
        <v>0</v>
      </c>
      <c r="EL122" s="48">
        <f>SUMIFS('Planificación 2026-1'!R:R,'Planificación 2026-1'!W:W,C122,'Planificación 2026-1'!E:E,"HUAURA",'Planificación 2026-1'!X:X,"&lt;&gt;VIRTUAL",'Planificación 2026-1'!H:H,"&lt;3")</f>
        <v>0</v>
      </c>
      <c r="EM122" s="48">
        <f t="shared" si="22"/>
        <v>19</v>
      </c>
      <c r="EN122" s="48">
        <f t="shared" si="23"/>
        <v>0</v>
      </c>
      <c r="EO122" s="48">
        <f t="shared" si="24"/>
        <v>0</v>
      </c>
      <c r="EP122" s="48">
        <f t="shared" si="25"/>
        <v>16</v>
      </c>
      <c r="EQ122" s="48">
        <f t="shared" si="26"/>
        <v>0</v>
      </c>
      <c r="ER122" s="48"/>
      <c r="ES122" s="48">
        <f t="shared" si="27"/>
        <v>24</v>
      </c>
      <c r="ET122" s="48">
        <f t="shared" si="28"/>
        <v>11</v>
      </c>
      <c r="EU122" s="48" t="b">
        <f t="shared" si="29"/>
        <v>1</v>
      </c>
      <c r="EV122" s="48" t="str">
        <f t="shared" si="30"/>
        <v>SEDE-FILIAL-HUAURA</v>
      </c>
      <c r="EW122" s="48" t="str">
        <f t="shared" si="31"/>
        <v>MAS VIRTUAL</v>
      </c>
    </row>
    <row r="123" spans="1:153" x14ac:dyDescent="0.3">
      <c r="A123" s="53"/>
      <c r="B123" s="383">
        <v>120</v>
      </c>
      <c r="C123" s="107" t="s">
        <v>137</v>
      </c>
      <c r="D123" s="82">
        <f>SUMIF('Planificación 2026-1'!W:W,C123,'Planificación 2026-1'!R:R)</f>
        <v>20</v>
      </c>
      <c r="E123" s="384" t="s">
        <v>319</v>
      </c>
      <c r="F123" s="107" t="s">
        <v>430</v>
      </c>
      <c r="G123" s="387" t="s">
        <v>431</v>
      </c>
      <c r="H123" s="107" t="s">
        <v>452</v>
      </c>
      <c r="I123" s="77" t="str">
        <f>IF(SUM(COUNTIFS('Planificación 2026-1'!E:E,"PRINCIPAL",'Planificación 2026-1'!W:W,C123,'Planificación 2026-1'!G:G,"AF"))&gt;0,"P01"," ")</f>
        <v xml:space="preserve"> </v>
      </c>
      <c r="J123" s="78" t="str">
        <f>IF(SUM(COUNTIFS('Planificación 2026-1'!E:E,"PRINCIPAL",'Planificación 2026-1'!W:W,C123,'Planificación 2026-1'!G:G,"EN"))&gt;0,"P02"," ")</f>
        <v xml:space="preserve"> </v>
      </c>
      <c r="K123" s="78" t="str">
        <f>IF(SUM(COUNTIFS('Planificación 2026-1'!E:E,"PRINCIPAL",'Planificación 2026-1'!W:W,C123,'Planificación 2026-1'!G:G,"IS"))&gt;0,"P03"," ")</f>
        <v xml:space="preserve"> </v>
      </c>
      <c r="L123" s="78" t="str">
        <f>IF(SUM(COUNTIFS('Planificación 2026-1'!E:E,"PRINCIPAL",'Planificación 2026-1'!W:W,C123,'Planificación 2026-1'!G:G,"PS"))&gt;0,"P04"," ")</f>
        <v xml:space="preserve"> </v>
      </c>
      <c r="M123" s="78"/>
      <c r="N123" s="78" t="str">
        <f>IF(SUM(COUNTIFS('Planificación 2026-1'!E:E,"PRINCIPAL",'Planificación 2026-1'!W:W,C123,'Planificación 2026-1'!G:G,"IN"))&gt;0,"P06"," ")</f>
        <v xml:space="preserve"> </v>
      </c>
      <c r="O123" s="78" t="str">
        <f>IF(SUM(COUNTIFS('Planificación 2026-1'!E:E,"PRINCIPAL",'Planificación 2026-1'!W:W,C123,'Planificación 2026-1'!G:G,"CA"))&gt;0,"P07"," ")</f>
        <v xml:space="preserve"> </v>
      </c>
      <c r="P123" s="78" t="str">
        <f>IF(SUM(COUNTIFS('Planificación 2026-1'!E:E,"PRINCIPAL",'Planificación 2026-1'!W:W,C123,'Planificación 2026-1'!G:G,"DE"))&gt;0,"P08"," ")</f>
        <v xml:space="preserve"> </v>
      </c>
      <c r="Q123" s="78" t="str">
        <f>IF(SUM(COUNTIFS('Planificación 2026-1'!E:E,"PRINCIPAL",'Planificación 2026-1'!W:W,C123,'Planificación 2026-1'!G:G,"OB"))&gt;0,"P09"," ")</f>
        <v xml:space="preserve"> </v>
      </c>
      <c r="R123" s="78" t="str">
        <f>IF(SUM(COUNTIFS('Planificación 2026-1'!E:E,"PRINCIPAL",'Planificación 2026-1'!W:W,C123,'Planificación 2026-1'!G:G,"MH"))&gt;0,"P31"," ")</f>
        <v xml:space="preserve"> </v>
      </c>
      <c r="S123" s="78" t="str">
        <f>IF(SUM(COUNTIFS('Planificación 2026-1'!E:E,"PRINCIPAL",'Planificación 2026-1'!W:W,C123,'Planificación 2026-1'!G:G,"IC"))&gt;0,"P32"," ")</f>
        <v xml:space="preserve"> </v>
      </c>
      <c r="T123" s="78" t="str">
        <f>IF(SUM(COUNTIFS('Planificación 2026-1'!E:E,"PRINCIPAL",'Planificación 2026-1'!W:W,C123,'Planificación 2026-1'!G:G,"AR"))&gt;0,"P34"," ")</f>
        <v xml:space="preserve"> </v>
      </c>
      <c r="U123" s="78" t="str">
        <f>IF(SUM(COUNTIFS('Planificación 2026-1'!E:E,"PRINCIPAL",'Planificación 2026-1'!W:W,C123,'Planificación 2026-1'!G:G,"T1"))&gt;0,"P35"," ")</f>
        <v xml:space="preserve"> </v>
      </c>
      <c r="V123" s="78" t="str">
        <f>IF(SUM(COUNTIFS('Planificación 2026-1'!E:E,"PRINCIPAL",'Planificación 2026-1'!W:W,C123,'Planificación 2026-1'!G:G,"T3"))&gt;0,"P36"," ")</f>
        <v xml:space="preserve"> </v>
      </c>
      <c r="W123" s="78" t="str">
        <f>IF(SUM(COUNTIFS('Planificación 2026-1'!E:E,"PRINCIPAL",'Planificación 2026-1'!W:W,C123,'Planificación 2026-1'!G:G,"T2"))&gt;0,"P37"," ")</f>
        <v xml:space="preserve"> </v>
      </c>
      <c r="X123" s="78" t="str">
        <f>IF(SUM(COUNTIFS('Planificación 2026-1'!E:E,"PRINCIPAL",'Planificación 2026-1'!W:W,C123,'Planificación 2026-1'!G:G,"AE"))&gt;0,"P38"," ")</f>
        <v xml:space="preserve"> </v>
      </c>
      <c r="Y123" s="78" t="str">
        <f>IF(SUM(COUNTIFS('Planificación 2026-1'!E:E,"PRINCIPAL",'Planificación 2026-1'!W:W,C123,'Planificación 2026-1'!G:G,"T4"))&gt;0,"P55"," ")</f>
        <v xml:space="preserve"> </v>
      </c>
      <c r="Z123" s="78" t="str">
        <f>IF(SUM(COUNTIFS('Planificación 2026-1'!E:E,"FILIAL",'Planificación 2026-1'!W:W,C123,'Planificación 2026-1'!G:G,"AF"))&gt;0," P01"," ")</f>
        <v xml:space="preserve"> </v>
      </c>
      <c r="AA123" s="78" t="str">
        <f>IF(SUM(COUNTIFS('Planificación 2026-1'!E:E,"FILIAL",'Planificación 2026-1'!W:W,C123,'Planificación 2026-1'!G:G,"EN"))&gt;0,"P02"," ")</f>
        <v xml:space="preserve"> </v>
      </c>
      <c r="AB123" s="78" t="str">
        <f>IF(SUM(COUNTIFS('Planificación 2026-1'!E:E,"FILIAL",'Planificación 2026-1'!W:W,C123,'Planificación 2026-1'!G:G,"IS"))&gt;0,"P03"," ")</f>
        <v xml:space="preserve"> </v>
      </c>
      <c r="AC123" s="78" t="str">
        <f>IF(SUM(COUNTIFS('Planificación 2026-1'!E:E,"FILIAL",'Planificación 2026-1'!W:W,C123,'Planificación 2026-1'!G:G,"PS"))&gt;0,"P04"," ")</f>
        <v xml:space="preserve"> </v>
      </c>
      <c r="AD123" s="78"/>
      <c r="AE123" s="78" t="str">
        <f>IF(SUM(COUNTIFS('Planificación 2026-1'!E:E,"FILIAL",'Planificación 2026-1'!W:W,C123,'Planificación 2026-1'!G:G,"IN"))&gt;0,"P06"," ")</f>
        <v xml:space="preserve"> </v>
      </c>
      <c r="AF123" s="78" t="str">
        <f>IF(SUM(COUNTIFS('Planificación 2026-1'!E:E,"FILIAL",'Planificación 2026-1'!W:W,C123,'Planificación 2026-1'!G:G,"CA"))&gt;0,"P07"," ")</f>
        <v xml:space="preserve"> </v>
      </c>
      <c r="AG123" s="78" t="str">
        <f>IF(SUM(COUNTIFS('Planificación 2026-1'!E:E,"FILIAL",'Planificación 2026-1'!W:W,C123,'Planificación 2026-1'!G:G,"DE"))&gt;0,"P08"," ")</f>
        <v xml:space="preserve"> </v>
      </c>
      <c r="AH123" s="78" t="str">
        <f>IF(SUM(COUNTIFS('Planificación 2026-1'!E:E,"FILIAL",'Planificación 2026-1'!W:W,C123,'Planificación 2026-1'!G:G,"OB"))&gt;0,"P09"," ")</f>
        <v xml:space="preserve"> </v>
      </c>
      <c r="AI123" s="78" t="str">
        <f>IF(SUM(COUNTIFS('Planificación 2026-1'!E:E,"FILIAL",'Planificación 2026-1'!W:W,C123,'Planificación 2026-1'!G:G,"MH"))&gt;0,"P31"," ")</f>
        <v xml:space="preserve"> </v>
      </c>
      <c r="AJ123" s="78" t="str">
        <f>IF(SUM(COUNTIFS('Planificación 2026-1'!E:E,"FILIAL",'Planificación 2026-1'!W:W,C123,'Planificación 2026-1'!G:G,"IC"))&gt;0,"P32"," ")</f>
        <v xml:space="preserve"> </v>
      </c>
      <c r="AK123" s="78" t="str">
        <f>IF(SUM(COUNTIFS('Planificación 2026-1'!E:E,"FILIAL",'Planificación 2026-1'!W:W,C123,'Planificación 2026-1'!G:G,"AR"))&gt;0,"P34"," ")</f>
        <v xml:space="preserve"> </v>
      </c>
      <c r="AL123" s="78" t="str">
        <f>IF(SUM(COUNTIFS('Planificación 2026-1'!E:E,"FILIAL",'Planificación 2026-1'!W:W,C123,'Planificación 2026-1'!G:G,"T1"))&gt;0,"P35"," ")</f>
        <v xml:space="preserve"> </v>
      </c>
      <c r="AM123" s="78" t="str">
        <f>IF(SUM(COUNTIFS('Planificación 2026-1'!E:E,"FILIAL",'Planificación 2026-1'!W:W,C123,'Planificación 2026-1'!G:G,"T3"))&gt;0,"P36"," ")</f>
        <v xml:space="preserve"> </v>
      </c>
      <c r="AN123" s="78" t="str">
        <f>IF(SUM(COUNTIFS('Planificación 2026-1'!E:E,"FILIAL",'Planificación 2026-1'!W:W,C123,'Planificación 2026-1'!G:G,"T2"))&gt;0,"P37"," ")</f>
        <v xml:space="preserve"> </v>
      </c>
      <c r="AO123" s="78" t="str">
        <f>IF(SUM(COUNTIFS('Planificación 2026-1'!E:E,"FILIAL",'Planificación 2026-1'!W:W,C123,'Planificación 2026-1'!G:G,"AE"))&gt;0,"P38"," ")</f>
        <v xml:space="preserve"> </v>
      </c>
      <c r="AP123" s="78" t="str">
        <f>IF(SUM(COUNTIFS('Planificación 2026-1'!E:E,"FILIAL",'Planificación 2026-1'!W:W,C123,'Planificación 2026-1'!G:G,"T4"))&gt;0,"P55"," ")</f>
        <v xml:space="preserve"> </v>
      </c>
      <c r="AQ123" s="78" t="str">
        <f>IF(SUM(COUNTIFS('Planificación 2026-1'!E:E,"SUNAMPE",'Planificación 2026-1'!W:W,C123,'Planificación 2026-1'!G:G,"AF"))&gt;0," P01"," ")</f>
        <v xml:space="preserve"> </v>
      </c>
      <c r="AR123" s="78" t="str">
        <f>IF(SUM(COUNTIFS('Planificación 2026-1'!E:E,"SUNAMPE",'Planificación 2026-1'!W:W,C123,'Planificación 2026-1'!G:G,"EN"))&gt;0,"P02"," ")</f>
        <v xml:space="preserve"> </v>
      </c>
      <c r="AS123" s="78" t="str">
        <f>IF(SUM(COUNTIFS('Planificación 2026-1'!E:E,"SUNAMPE",'Planificación 2026-1'!W:W,C123,'Planificación 2026-1'!G:G,"IS"))&gt;0,"P03"," ")</f>
        <v xml:space="preserve"> </v>
      </c>
      <c r="AT123" s="78" t="str">
        <f>IF(SUM(COUNTIFS('Planificación 2026-1'!E:E,"SUNAMPE",'Planificación 2026-1'!W:W,C123,'Planificación 2026-1'!G:G,"PS"))&gt;0,"P04"," ")</f>
        <v xml:space="preserve"> </v>
      </c>
      <c r="AU123" s="78"/>
      <c r="AV123" s="78" t="str">
        <f>IF(SUM(COUNTIFS('Planificación 2026-1'!E:E,"SUNAMPE",'Planificación 2026-1'!W:W,C123,'Planificación 2026-1'!G:G,"IN"))&gt;0,"P06"," ")</f>
        <v xml:space="preserve"> </v>
      </c>
      <c r="AW123" s="78" t="str">
        <f>IF(SUM(COUNTIFS('Planificación 2026-1'!E:E,"SUNAMPE",'Planificación 2026-1'!W:W,C123,'Planificación 2026-1'!G:G,"CA"))&gt;0,"P07"," ")</f>
        <v xml:space="preserve"> </v>
      </c>
      <c r="AX123" s="78" t="str">
        <f>IF(SUM(COUNTIFS('Planificación 2026-1'!E:E,"SUNAMPE",'Planificación 2026-1'!W:W,C123,'Planificación 2026-1'!G:G,"DE"))&gt;0,"P08"," ")</f>
        <v xml:space="preserve"> </v>
      </c>
      <c r="AY123" s="78" t="str">
        <f>IF(SUM(COUNTIFS('Planificación 2026-1'!E:E,"SUNAMPE",'Planificación 2026-1'!W:W,C123,'Planificación 2026-1'!G:G,"OB"))&gt;0,"P09"," ")</f>
        <v>P09</v>
      </c>
      <c r="AZ123" s="78" t="str">
        <f>IF(SUM(COUNTIFS('Planificación 2026-1'!E:E,"SUNAMPE",'Planificación 2026-1'!W:W,C123,'Planificación 2026-1'!G:G,"MH"))&gt;0,"P31"," ")</f>
        <v xml:space="preserve"> </v>
      </c>
      <c r="BA123" s="78" t="str">
        <f>IF(SUM(COUNTIFS('Planificación 2026-1'!E:E,"SUNAMPE",'Planificación 2026-1'!W:W,C123,'Planificación 2026-1'!G:G,"IC"))&gt;0,"P32"," ")</f>
        <v xml:space="preserve"> </v>
      </c>
      <c r="BB123" s="78" t="str">
        <f>IF(SUM(COUNTIFS('Planificación 2026-1'!E:E,"SUNAMPE",'Planificación 2026-1'!W:W,C123,'Planificación 2026-1'!G:G,"AR"))&gt;0,"P34"," ")</f>
        <v xml:space="preserve"> </v>
      </c>
      <c r="BC123" s="78" t="str">
        <f>IF(SUM(COUNTIFS('Planificación 2026-1'!E:E,"SUNAMPE",'Planificación 2026-1'!W:W,C123,'Planificación 2026-1'!G:G,"T1"))&gt;0,"P35"," ")</f>
        <v xml:space="preserve"> </v>
      </c>
      <c r="BD123" s="78" t="str">
        <f>IF(SUM(COUNTIFS('Planificación 2026-1'!E:E,"SUNAMPE",'Planificación 2026-1'!W:W,C123,'Planificación 2026-1'!G:G,"T3"))&gt;0,"P36"," ")</f>
        <v xml:space="preserve"> </v>
      </c>
      <c r="BE123" s="78" t="str">
        <f>IF(SUM(COUNTIFS('Planificación 2026-1'!E:E,"SUNAMPE",'Planificación 2026-1'!W:W,C123,'Planificación 2026-1'!G:G,"T2"))&gt;0,"P37"," ")</f>
        <v xml:space="preserve"> </v>
      </c>
      <c r="BF123" s="78" t="str">
        <f>IF(SUM(COUNTIFS('Planificación 2026-1'!E:E,"SUNAMPE",'Planificación 2026-1'!W:W,C123,'Planificación 2026-1'!G:G,"AE"))&gt;0,"P38"," ")</f>
        <v xml:space="preserve"> </v>
      </c>
      <c r="BG123" s="78" t="str">
        <f>IF(SUM(COUNTIFS('Planificación 2026-1'!E:E,"SUNAMPE",'Planificación 2026-1'!W:W,C123,'Planificación 2026-1'!G:G,"T4"))&gt;0,"P55"," ")</f>
        <v xml:space="preserve"> </v>
      </c>
      <c r="BH123" s="78" t="str">
        <f>IF(SUM(COUNTIFS('Planificación 2026-1'!E:E,"HUAURA",'Planificación 2026-1'!W:W,C123,'Planificación 2026-1'!G:G,"AF"))&gt;0," P01"," ")</f>
        <v xml:space="preserve"> </v>
      </c>
      <c r="BI123" s="78" t="str">
        <f>IF(SUM(COUNTIFS('Planificación 2026-1'!E:E,"HUAURA",'Planificación 2026-1'!W:W,C123,'Planificación 2026-1'!G:G,"EN"))&gt;0,"P02"," ")</f>
        <v xml:space="preserve"> </v>
      </c>
      <c r="BJ123" s="78" t="str">
        <f>IF(SUM(COUNTIFS('Planificación 2026-1'!E:E,"HUAURA",'Planificación 2026-1'!W:W,C123,'Planificación 2026-1'!G:G,"IS"))&gt;0,"P03"," ")</f>
        <v xml:space="preserve"> </v>
      </c>
      <c r="BK123" s="78" t="str">
        <f>IF(SUM(COUNTIFS('Planificación 2026-1'!E:E,"HUAURA",'Planificación 2026-1'!W:W,C123,'Planificación 2026-1'!G:G,"PS"))&gt;0,"P04"," ")</f>
        <v xml:space="preserve"> </v>
      </c>
      <c r="BL123" s="78"/>
      <c r="BM123" s="78" t="str">
        <f>IF(SUM(COUNTIFS('Planificación 2026-1'!E:E,"HUAURA",'Planificación 2026-1'!W:W,C123,'Planificación 2026-1'!G:G,"IN"))&gt;0,"P06"," ")</f>
        <v xml:space="preserve"> </v>
      </c>
      <c r="BN123" s="78" t="str">
        <f>IF(SUM(COUNTIFS('Planificación 2026-1'!E:E,"HUAURA",'Planificación 2026-1'!W:W,C123,'Planificación 2026-1'!G:G,"CA"))&gt;0,"P07"," ")</f>
        <v xml:space="preserve"> </v>
      </c>
      <c r="BO123" s="78" t="str">
        <f>IF(SUM(COUNTIFS('Planificación 2026-1'!E:E,"HUAURA",'Planificación 2026-1'!W:W,C123,'Planificación 2026-1'!G:G,"DE"))&gt;0,"P08"," ")</f>
        <v xml:space="preserve"> </v>
      </c>
      <c r="BP123" s="78" t="str">
        <f>IF(SUM(COUNTIFS('Planificación 2026-1'!E:E,"HUAURA",'Planificación 2026-1'!W:W,C123,'Planificación 2026-1'!G:G,"OB"))&gt;0,"P09"," ")</f>
        <v xml:space="preserve"> </v>
      </c>
      <c r="BQ123" s="78" t="str">
        <f>IF(SUM(COUNTIFS('Planificación 2026-1'!E:E,"HUAURA",'Planificación 2026-1'!W:W,C123,'Planificación 2026-1'!G:G,"MH"))&gt;0,"P31"," ")</f>
        <v xml:space="preserve"> </v>
      </c>
      <c r="BR123" s="78" t="str">
        <f>IF(SUM(COUNTIFS('Planificación 2026-1'!E:E,"HUAURA",'Planificación 2026-1'!W:W,C123,'Planificación 2026-1'!G:G,"IC"))&gt;0,"P32"," ")</f>
        <v xml:space="preserve"> </v>
      </c>
      <c r="BS123" s="78" t="str">
        <f>IF(SUM(COUNTIFS('Planificación 2026-1'!E:E,"HUAURA",'Planificación 2026-1'!W:W,C123,'Planificación 2026-1'!G:G,"AR"))&gt;0,"P34"," ")</f>
        <v xml:space="preserve"> </v>
      </c>
      <c r="BT123" s="78" t="str">
        <f>IF(SUM(COUNTIFS('Planificación 2026-1'!E:E,"HUAURA",'Planificación 2026-1'!W:W,C123,'Planificación 2026-1'!G:G,"T1"))&gt;0,"P35"," ")</f>
        <v xml:space="preserve"> </v>
      </c>
      <c r="BU123" s="78" t="str">
        <f>IF(SUM(COUNTIFS('Planificación 2026-1'!E:E,"HUAURA",'Planificación 2026-1'!W:W,C123,'Planificación 2026-1'!G:G,"T3"))&gt;0,"P36"," ")</f>
        <v xml:space="preserve"> </v>
      </c>
      <c r="BV123" s="78" t="str">
        <f>IF(SUM(COUNTIFS('Planificación 2026-1'!E:E,"HUAURA",'Planificación 2026-1'!W:W,C123,'Planificación 2026-1'!G:G,"T2"))&gt;0,"P37"," ")</f>
        <v xml:space="preserve"> </v>
      </c>
      <c r="BW123" s="78" t="str">
        <f>IF(SUM(COUNTIFS('Planificación 2026-1'!E:E,"HUAURA",'Planificación 2026-1'!W:W,C123,'Planificación 2026-1'!G:G,"AE"))&gt;0,"P38"," ")</f>
        <v xml:space="preserve"> </v>
      </c>
      <c r="BX123" s="78" t="str">
        <f>IF(SUM(COUNTIFS('Planificación 2026-1'!E:E,"HUAURA",'Planificación 2026-1'!W:W,C123,'Planificación 2026-1'!G:G,"T4"))&gt;0,"P55"," ")</f>
        <v xml:space="preserve"> </v>
      </c>
      <c r="BY123" s="79">
        <f>SUMIFS('Planificación 2026-1'!R:R,'Planificación 2026-1'!W:W,C123,'Planificación 2026-1'!G:G,"AF",'Planificación 2026-1'!H:H,"&gt;2")</f>
        <v>0</v>
      </c>
      <c r="BZ123" s="79">
        <f>SUMIFS('Planificación 2026-1'!R:R,'Planificación 2026-1'!W:W,C123,'Planificación 2026-1'!G:G,"EN",'Planificación 2026-1'!H:H,"&gt;2")</f>
        <v>0</v>
      </c>
      <c r="CA123" s="79">
        <f>SUMIFS('Planificación 2026-1'!R:R,'Planificación 2026-1'!W:W,C123,'Planificación 2026-1'!G:G,"IS",'Planificación 2026-1'!H:H,"&gt;2")</f>
        <v>0</v>
      </c>
      <c r="CB123" s="79">
        <f>SUMIFS('Planificación 2026-1'!R:R,'Planificación 2026-1'!W:W,C123,'Planificación 2026-1'!G:G,"PS",'Planificación 2026-1'!H:H,"&gt;2")</f>
        <v>0</v>
      </c>
      <c r="CC123" s="79">
        <f>SUMIFS('Planificación 2026-1'!R:R,'Planificación 2026-1'!W:W,C123,'Planificación 2026-1'!G:G,"IN",'Planificación 2026-1'!H:H,"&gt;2")</f>
        <v>0</v>
      </c>
      <c r="CD123" s="79">
        <f>SUMIFS('Planificación 2026-1'!R:R,'Planificación 2026-1'!W:W,C123,'Planificación 2026-1'!G:G,"CA",'Planificación 2026-1'!H:H,"&gt;2")</f>
        <v>0</v>
      </c>
      <c r="CE123" s="79">
        <f>SUMIFS('Planificación 2026-1'!R:R,'Planificación 2026-1'!W:W,C123,'Planificación 2026-1'!G:G,"DE",'Planificación 2026-1'!H:H,"&gt;2")</f>
        <v>0</v>
      </c>
      <c r="CF123" s="79">
        <f>SUMIFS('Planificación 2026-1'!R:R,'Planificación 2026-1'!W:W,C123,'Planificación 2026-1'!G:G,"OB",'Planificación 2026-1'!H:H,"&gt;2")</f>
        <v>0</v>
      </c>
      <c r="CG123" s="79">
        <f>SUMIFS('Planificación 2026-1'!R:R,'Planificación 2026-1'!W:W,C123,'Planificación 2026-1'!G:G,"MH",'Planificación 2026-1'!H:H,"&gt;2")</f>
        <v>0</v>
      </c>
      <c r="CH123" s="79">
        <f>SUMIFS('Planificación 2026-1'!R:R,'Planificación 2026-1'!W:W,C123,'Planificación 2026-1'!G:G,"IC",'Planificación 2026-1'!H:H,"&gt;2")</f>
        <v>0</v>
      </c>
      <c r="CI123" s="79">
        <f>SUMIFS('Planificación 2026-1'!R:R,'Planificación 2026-1'!W:W,C123,'Planificación 2026-1'!G:G,"AR",'Planificación 2026-1'!H:H,"&gt;2")</f>
        <v>0</v>
      </c>
      <c r="CJ123" s="79">
        <f>SUMIFS('Planificación 2026-1'!R:R,'Planificación 2026-1'!W:W,C123,'Planificación 2026-1'!G:G,"T1",'Planificación 2026-1'!H:H,"&gt;2")</f>
        <v>0</v>
      </c>
      <c r="CK123" s="79">
        <f>SUMIFS('Planificación 2026-1'!R:R,'Planificación 2026-1'!W:W,C123,'Planificación 2026-1'!G:G,"T3",'Planificación 2026-1'!H:H,"&gt;2")</f>
        <v>0</v>
      </c>
      <c r="CL123" s="79">
        <f>SUMIFS('Planificación 2026-1'!R:R,'Planificación 2026-1'!W:W,C123,'Planificación 2026-1'!G:G,"T2",'Planificación 2026-1'!H:H,"&gt;2")</f>
        <v>0</v>
      </c>
      <c r="CM123" s="79">
        <f>SUMIFS('Planificación 2026-1'!R:R,'Planificación 2026-1'!W:W,C123,'Planificación 2026-1'!G:G,"AE",'Planificación 2026-1'!H:H,"&gt;2")</f>
        <v>0</v>
      </c>
      <c r="CN123" s="79">
        <f>SUMIFS('Planificación 2026-1'!R:R,'Planificación 2026-1'!W:W,C123,'Planificación 2026-1'!G:G,"T4",'Planificación 2026-1'!H:H,"&gt;2")</f>
        <v>0</v>
      </c>
      <c r="CO123" s="79">
        <f>SUMIFS('Planificación 2026-1'!R:R,'Planificación 2026-1'!W:W,C123,'Planificación 2026-1'!G:G,"AF",'Planificación 2026-1'!H:H,"&lt;3")</f>
        <v>0</v>
      </c>
      <c r="CP123" s="79">
        <f>SUMIFS('Planificación 2026-1'!R:R,'Planificación 2026-1'!W:W,C123,'Planificación 2026-1'!G:G,"EN",'Planificación 2026-1'!H:H,"&lt;3")</f>
        <v>0</v>
      </c>
      <c r="CQ123" s="79">
        <f>SUMIFS('Planificación 2026-1'!R:R,'Planificación 2026-1'!W:W,C123,'Planificación 2026-1'!G:G,"IS",'Planificación 2026-1'!H:H,"&lt;3")</f>
        <v>0</v>
      </c>
      <c r="CR123" s="79">
        <f>SUMIFS('Planificación 2026-1'!R:R,'Planificación 2026-1'!W:W,C123,'Planificación 2026-1'!G:G,"PS",'Planificación 2026-1'!H:H,"&lt;3")</f>
        <v>0</v>
      </c>
      <c r="CS123" s="79">
        <f>SUMIFS('Planificación 2026-1'!R:R,'Planificación 2026-1'!W:W,C123,'Planificación 2026-1'!G:G,"IN",'Planificación 2026-1'!H:H,"&lt;3")</f>
        <v>0</v>
      </c>
      <c r="CT123" s="79">
        <f>SUMIFS('Planificación 2026-1'!R:R,'Planificación 2026-1'!W:W,C123,'Planificación 2026-1'!G:G,"CA",'Planificación 2026-1'!H:H,"&lt;3")</f>
        <v>0</v>
      </c>
      <c r="CU123" s="79">
        <f>SUMIFS('Planificación 2026-1'!R:R,'Planificación 2026-1'!W:W,C123,'Planificación 2026-1'!G:G,"DE",'Planificación 2026-1'!H:H,"&lt;3")</f>
        <v>0</v>
      </c>
      <c r="CV123" s="79">
        <f>SUMIFS('Planificación 2026-1'!R:R,'Planificación 2026-1'!W:W,C123,'Planificación 2026-1'!G:G,"OB",'Planificación 2026-1'!H:H,"&lt;3")</f>
        <v>20</v>
      </c>
      <c r="CW123" s="79">
        <f>SUMIFS('Planificación 2026-1'!R:R,'Planificación 2026-1'!W:W,C123,'Planificación 2026-1'!G:G,"MH",'Planificación 2026-1'!H:H,"&lt;3")</f>
        <v>0</v>
      </c>
      <c r="CX123" s="79">
        <f>SUMIFS('Planificación 2026-1'!R:R,'Planificación 2026-1'!W:W,C123,'Planificación 2026-1'!G:G,"IC",'Planificación 2026-1'!H:H,"&lt;3")</f>
        <v>0</v>
      </c>
      <c r="CY123" s="79">
        <f>SUMIFS('Planificación 2026-1'!R:R,'Planificación 2026-1'!W:W,C123,'Planificación 2026-1'!G:G,"AR",'Planificación 2026-1'!H:H,"&lt;3")</f>
        <v>0</v>
      </c>
      <c r="CZ123" s="79">
        <f>SUMIFS('Planificación 2026-1'!R:R,'Planificación 2026-1'!W:W,C123,'Planificación 2026-1'!G:G,"T1",'Planificación 2026-1'!H:H,"&lt;3")</f>
        <v>0</v>
      </c>
      <c r="DA123" s="79">
        <f>SUMIFS('Planificación 2026-1'!R:R,'Planificación 2026-1'!W:W,C123,'Planificación 2026-1'!G:G,"T3",'Planificación 2026-1'!H:H,"&lt;3")</f>
        <v>0</v>
      </c>
      <c r="DB123" s="79">
        <f>SUMIFS('Planificación 2026-1'!R:R,'Planificación 2026-1'!W:W,C123,'Planificación 2026-1'!G:G,"T2",'Planificación 2026-1'!H:H,"&lt;3")</f>
        <v>0</v>
      </c>
      <c r="DC123" s="79">
        <f>SUMIFS('Planificación 2026-1'!R:R,'Planificación 2026-1'!W:W,C123,'Planificación 2026-1'!G:G,"AE",'Planificación 2026-1'!H:H,"&lt;3")</f>
        <v>0</v>
      </c>
      <c r="DD123" s="79">
        <f>SUMIFS('Planificación 2026-1'!R:R,'Planificación 2026-1'!W:W,C123,'Planificación 2026-1'!G:G,"T4",'Planificación 2026-1'!H:H,"&lt;3")</f>
        <v>0</v>
      </c>
      <c r="DE123" s="78" t="str">
        <f t="shared" si="18"/>
        <v/>
      </c>
      <c r="DF123" s="30">
        <f>IF(C123="","",SUMIFS('Planificación 2026-1'!R:R,'Planificación 2026-1'!W:W,C123,'Planificación 2026-1'!E:E,"PRINCIPAL",'Planificación 2026-1'!X:X,"VIRTUAL"))</f>
        <v>0</v>
      </c>
      <c r="DG123" s="30">
        <f>IF(C123="","",SUMIFS('Planificación 2026-1'!R:R,'Planificación 2026-1'!W:W,C123,'Planificación 2026-1'!E:E,"PRINCIPAL",'Planificación 2026-1'!X:X,"PRESENCIAL"))</f>
        <v>0</v>
      </c>
      <c r="DH123" s="30">
        <f>IF(C123="","",SUMIFS('Planificación 2026-1'!R:R,'Planificación 2026-1'!W:W,C123,'Planificación 2026-1'!E:E,"PRINCIPAL",'Planificación 2026-1'!X:X,"HIBRIDO PRESENCIAL"))</f>
        <v>0</v>
      </c>
      <c r="DI123" s="78" t="str">
        <f t="shared" si="19"/>
        <v/>
      </c>
      <c r="DJ123" s="78">
        <f>IF(C123="","",SUMIFS('Planificación 2026-1'!R:R,'Planificación 2026-1'!W:W,C123,'Planificación 2026-1'!E:E,"FILIAL",'Planificación 2026-1'!X:X,"VIRTUAL"))</f>
        <v>0</v>
      </c>
      <c r="DK123" s="80">
        <f>IF(C123="","",SUMIFS('Planificación 2026-1'!R:R,'Planificación 2026-1'!W:W,C123,'Planificación 2026-1'!E:E,"FILIAL",'Planificación 2026-1'!X:X,"PRESENCIAL"))</f>
        <v>0</v>
      </c>
      <c r="DL123" s="42">
        <f>IF(C123="","",SUMIFS('Planificación 2026-1'!R:R,'Planificación 2026-1'!W:W,C123,'Planificación 2026-1'!E:E,"FILIAL",'Planificación 2026-1'!X:X,"HIBRIDO PRESENCIAL"))</f>
        <v>0</v>
      </c>
      <c r="DM123" s="81" t="str">
        <f t="shared" si="20"/>
        <v>P09</v>
      </c>
      <c r="DN123" s="78">
        <f>IF(C123="","",SUMIFS('Planificación 2026-1'!R:R,'Planificación 2026-1'!W:W,C123,'Planificación 2026-1'!E:E,"SUNAMPE",'Planificación 2026-1'!X:X,"VIRTUAL"))</f>
        <v>0</v>
      </c>
      <c r="DO123" s="42">
        <f>IF(C123="","",SUMIFS('Planificación 2026-1'!R:R,'Planificación 2026-1'!W:W,C123,'Planificación 2026-1'!E:E,"SUNAMPE",'Planificación 2026-1'!X:X,"PRESENCIAL"))</f>
        <v>20</v>
      </c>
      <c r="DP123" s="81" t="str">
        <f t="shared" si="21"/>
        <v/>
      </c>
      <c r="DQ123" s="78">
        <f>IF(C123="","",SUMIFS('Planificación 2026-1'!R:R,'Planificación 2026-1'!W:W,C123,'Planificación 2026-1'!E:E,"HUAURA",'Planificación 2026-1'!X:X,"VIRTUAL"))</f>
        <v>0</v>
      </c>
      <c r="DR123" s="42">
        <f>IF(C123="","",SUMIFS('Planificación 2026-1'!R:R,'Planificación 2026-1'!W:W,C123,'Planificación 2026-1'!E:E,"HUAURA",'Planificación 2026-1'!X:X,"PRESENCIAL"))</f>
        <v>0</v>
      </c>
      <c r="DS123" s="48">
        <f>SUMIFS('Planificación 2026-1'!R:R,'Planificación 2026-1'!W:W,C123,'Planificación 2026-1'!E:E,"PRINCIPAL",'Planificación 2026-1'!X:X,"VIRTUAL",'Planificación 2026-1'!H:H,"&gt;2")</f>
        <v>0</v>
      </c>
      <c r="DT123" s="48">
        <f>SUMIFS('Planificación 2026-1'!R:R,'Planificación 2026-1'!W:W,C123,'Planificación 2026-1'!E:E,"PRINCIPAL",'Planificación 2026-1'!X:X,"&lt;&gt;VIRTUAL",'Planificación 2026-1'!H:H,"&gt;2")</f>
        <v>0</v>
      </c>
      <c r="DU123" s="48">
        <f>SUMIFS('Planificación 2026-1'!R:R,'Planificación 2026-1'!W:W,C123,'Planificación 2026-1'!E:E,"SUNAMPE",'Planificación 2026-1'!X:X,"VIRTUAL",'Planificación 2026-1'!H:H,"&gt;2")</f>
        <v>0</v>
      </c>
      <c r="DV123" s="48">
        <f>SUMIFS('Planificación 2026-1'!R:R,'Planificación 2026-1'!W:W,C123,'Planificación 2026-1'!E:E,"SUNAMPE",'Planificación 2026-1'!X:X,"&lt;&gt;VIRTUAL",'Planificación 2026-1'!H:H,"&gt;2")</f>
        <v>0</v>
      </c>
      <c r="DW123" s="48">
        <f>SUMIFS('Planificación 2026-1'!R:R,'Planificación 2026-1'!W:W,C123,'Planificación 2026-1'!E:E,"FILIAL",'Planificación 2026-1'!X:X,"VIRTUAL",'Planificación 2026-1'!H:H,"&gt;2")</f>
        <v>0</v>
      </c>
      <c r="DX123" s="48">
        <f>SUMIFS('Planificación 2026-1'!R:R,'Planificación 2026-1'!W:W,C123,'Planificación 2026-1'!E:E,"FILIAL",'Planificación 2026-1'!X:X,"&lt;&gt;VIRTUAL",'Planificación 2026-1'!H:H,"&gt;2")</f>
        <v>0</v>
      </c>
      <c r="DY123" s="48">
        <f>SUMIFS('Planificación 2026-1'!R:R,'Planificación 2026-1'!W:W,C123,'Planificación 2026-1'!E:E,"PORUMA",'Planificación 2026-1'!X:X,"VIRTUAL",'Planificación 2026-1'!H:H,"&gt;2")</f>
        <v>0</v>
      </c>
      <c r="DZ123" s="48">
        <f>SUMIFS('Planificación 2026-1'!R:R,'Planificación 2026-1'!W:W,C123,'Planificación 2026-1'!E:E,"PORUMA",'Planificación 2026-1'!X:X,"&lt;&gt;VIRTUAL",'Planificación 2026-1'!H:H,"&gt;2")</f>
        <v>0</v>
      </c>
      <c r="EA123" s="48">
        <f>SUMIFS('Planificación 2026-1'!R:R,'Planificación 2026-1'!W:W,C123,'Planificación 2026-1'!E:E,"HUAURA",'Planificación 2026-1'!X:X,"VIRTUAL",'Planificación 2026-1'!H:H,"&gt;2")</f>
        <v>0</v>
      </c>
      <c r="EB123" s="48">
        <f>SUMIFS('Planificación 2026-1'!R:R,'Planificación 2026-1'!W:W,C123,'Planificación 2026-1'!E:E,"HUAURA",'Planificación 2026-1'!X:X,"&lt;&gt;VIRTUAL",'Planificación 2026-1'!H:H,"&gt;2")</f>
        <v>0</v>
      </c>
      <c r="EC123" s="48">
        <f>SUMIFS('Planificación 2026-1'!R:R,'Planificación 2026-1'!W:W,C123,'Planificación 2026-1'!E:E,"PRINCIPAL",'Planificación 2026-1'!X:X,"VIRTUAL",'Planificación 2026-1'!H:H,"&lt;3")</f>
        <v>0</v>
      </c>
      <c r="ED123" s="48">
        <f>SUMIFS('Planificación 2026-1'!R:R,'Planificación 2026-1'!W:W,C123,'Planificación 2026-1'!E:E,"PRINCIPAL",'Planificación 2026-1'!X:X,"&lt;&gt;VIRTUAL",'Planificación 2026-1'!H:H,"&lt;3")</f>
        <v>0</v>
      </c>
      <c r="EE123" s="48">
        <f>SUMIFS('Planificación 2026-1'!R:R,'Planificación 2026-1'!W:W,C123,'Planificación 2026-1'!E:E,"SUNAMPE",'Planificación 2026-1'!X:X,"VIRTUAL",'Planificación 2026-1'!H:H,"&lt;3")</f>
        <v>0</v>
      </c>
      <c r="EF123" s="48">
        <f>SUMIFS('Planificación 2026-1'!R:R,'Planificación 2026-1'!W:W,C123,'Planificación 2026-1'!E:E,"SUNAMPE",'Planificación 2026-1'!X:X,"&lt;&gt;VIRTUAL",'Planificación 2026-1'!H:H,"&lt;3")</f>
        <v>20</v>
      </c>
      <c r="EG123" s="48">
        <f>SUMIFS('Planificación 2026-1'!R:R,'Planificación 2026-1'!W:W,C123,'Planificación 2026-1'!E:E,"FILIAL",'Planificación 2026-1'!X:X,"VIRTUAL",'Planificación 2026-1'!H:H,"&lt;3")</f>
        <v>0</v>
      </c>
      <c r="EH123" s="48">
        <f>SUMIFS('Planificación 2026-1'!R:R,'Planificación 2026-1'!W:W,C123,'Planificación 2026-1'!E:E,"FILIAL",'Planificación 2026-1'!X:X,"&lt;&gt;VIRTUAL",'Planificación 2026-1'!H:H,"&lt;3")</f>
        <v>0</v>
      </c>
      <c r="EI123" s="48">
        <f>SUMIFS('Planificación 2026-1'!R:R,'Planificación 2026-1'!W:W,C123,'Planificación 2026-1'!E:E,"PORUMA",'Planificación 2026-1'!X:X,"VIRTUAL",'Planificación 2026-1'!H:H,"&lt;3")</f>
        <v>0</v>
      </c>
      <c r="EJ123" s="48">
        <f>SUMIFS('Planificación 2026-1'!R:R,'Planificación 2026-1'!W:W,C123,'Planificación 2026-1'!E:E,"PORUMA",'Planificación 2026-1'!X:X,"&lt;&gt;VIRTUAL",'Planificación 2026-1'!H:H,"&lt;3")</f>
        <v>0</v>
      </c>
      <c r="EK123" s="48">
        <f>SUMIFS('Planificación 2026-1'!R:R,'Planificación 2026-1'!W:W,C123,'Planificación 2026-1'!E:E,"HUAURA",'Planificación 2026-1'!X:X,"VIRTUAL",'Planificación 2026-1'!H:H,"&lt;3")</f>
        <v>0</v>
      </c>
      <c r="EL123" s="48">
        <f>SUMIFS('Planificación 2026-1'!R:R,'Planificación 2026-1'!W:W,C123,'Planificación 2026-1'!E:E,"HUAURA",'Planificación 2026-1'!X:X,"&lt;&gt;VIRTUAL",'Planificación 2026-1'!H:H,"&lt;3")</f>
        <v>0</v>
      </c>
      <c r="EM123" s="48">
        <f t="shared" si="22"/>
        <v>0</v>
      </c>
      <c r="EN123" s="48">
        <f t="shared" si="23"/>
        <v>0</v>
      </c>
      <c r="EO123" s="48">
        <f t="shared" si="24"/>
        <v>0</v>
      </c>
      <c r="EP123" s="48">
        <f t="shared" si="25"/>
        <v>0</v>
      </c>
      <c r="EQ123" s="48">
        <f t="shared" si="26"/>
        <v>20</v>
      </c>
      <c r="ER123" s="48"/>
      <c r="ES123" s="48">
        <f t="shared" si="27"/>
        <v>0</v>
      </c>
      <c r="ET123" s="48">
        <f t="shared" si="28"/>
        <v>20</v>
      </c>
      <c r="EU123" s="48" t="b">
        <f t="shared" si="29"/>
        <v>1</v>
      </c>
      <c r="EV123" s="48" t="str">
        <f t="shared" si="30"/>
        <v/>
      </c>
      <c r="EW123" s="48" t="str">
        <f t="shared" si="31"/>
        <v>PRESENCIAL</v>
      </c>
    </row>
    <row r="124" spans="1:153" x14ac:dyDescent="0.3">
      <c r="A124" s="53"/>
      <c r="B124" s="383">
        <v>121</v>
      </c>
      <c r="C124" s="107" t="s">
        <v>138</v>
      </c>
      <c r="D124" s="82">
        <f>SUMIF('Planificación 2026-1'!W:W,C124,'Planificación 2026-1'!R:R)</f>
        <v>20</v>
      </c>
      <c r="E124" s="384" t="s">
        <v>319</v>
      </c>
      <c r="F124" s="107" t="s">
        <v>430</v>
      </c>
      <c r="G124" s="107" t="s">
        <v>431</v>
      </c>
      <c r="H124" s="390" t="s">
        <v>446</v>
      </c>
      <c r="I124" s="77" t="str">
        <f>IF(SUM(COUNTIFS('Planificación 2026-1'!E:E,"PRINCIPAL",'Planificación 2026-1'!W:W,C124,'Planificación 2026-1'!G:G,"AF"))&gt;0,"P01"," ")</f>
        <v xml:space="preserve"> </v>
      </c>
      <c r="J124" s="78" t="str">
        <f>IF(SUM(COUNTIFS('Planificación 2026-1'!E:E,"PRINCIPAL",'Planificación 2026-1'!W:W,C124,'Planificación 2026-1'!G:G,"EN"))&gt;0,"P02"," ")</f>
        <v>P02</v>
      </c>
      <c r="K124" s="78" t="str">
        <f>IF(SUM(COUNTIFS('Planificación 2026-1'!E:E,"PRINCIPAL",'Planificación 2026-1'!W:W,C124,'Planificación 2026-1'!G:G,"IS"))&gt;0,"P03"," ")</f>
        <v xml:space="preserve"> </v>
      </c>
      <c r="L124" s="78" t="str">
        <f>IF(SUM(COUNTIFS('Planificación 2026-1'!E:E,"PRINCIPAL",'Planificación 2026-1'!W:W,C124,'Planificación 2026-1'!G:G,"PS"))&gt;0,"P04"," ")</f>
        <v>P04</v>
      </c>
      <c r="M124" s="78"/>
      <c r="N124" s="78" t="str">
        <f>IF(SUM(COUNTIFS('Planificación 2026-1'!E:E,"PRINCIPAL",'Planificación 2026-1'!W:W,C124,'Planificación 2026-1'!G:G,"IN"))&gt;0,"P06"," ")</f>
        <v xml:space="preserve"> </v>
      </c>
      <c r="O124" s="78" t="str">
        <f>IF(SUM(COUNTIFS('Planificación 2026-1'!E:E,"PRINCIPAL",'Planificación 2026-1'!W:W,C124,'Planificación 2026-1'!G:G,"CA"))&gt;0,"P07"," ")</f>
        <v xml:space="preserve"> </v>
      </c>
      <c r="P124" s="78" t="str">
        <f>IF(SUM(COUNTIFS('Planificación 2026-1'!E:E,"PRINCIPAL",'Planificación 2026-1'!W:W,C124,'Planificación 2026-1'!G:G,"DE"))&gt;0,"P08"," ")</f>
        <v xml:space="preserve"> </v>
      </c>
      <c r="Q124" s="78" t="str">
        <f>IF(SUM(COUNTIFS('Planificación 2026-1'!E:E,"PRINCIPAL",'Planificación 2026-1'!W:W,C124,'Planificación 2026-1'!G:G,"OB"))&gt;0,"P09"," ")</f>
        <v xml:space="preserve"> </v>
      </c>
      <c r="R124" s="78" t="str">
        <f>IF(SUM(COUNTIFS('Planificación 2026-1'!E:E,"PRINCIPAL",'Planificación 2026-1'!W:W,C124,'Planificación 2026-1'!G:G,"MH"))&gt;0,"P31"," ")</f>
        <v xml:space="preserve"> </v>
      </c>
      <c r="S124" s="78" t="str">
        <f>IF(SUM(COUNTIFS('Planificación 2026-1'!E:E,"PRINCIPAL",'Planificación 2026-1'!W:W,C124,'Planificación 2026-1'!G:G,"IC"))&gt;0,"P32"," ")</f>
        <v xml:space="preserve"> </v>
      </c>
      <c r="T124" s="78" t="str">
        <f>IF(SUM(COUNTIFS('Planificación 2026-1'!E:E,"PRINCIPAL",'Planificación 2026-1'!W:W,C124,'Planificación 2026-1'!G:G,"AR"))&gt;0,"P34"," ")</f>
        <v xml:space="preserve"> </v>
      </c>
      <c r="U124" s="78" t="str">
        <f>IF(SUM(COUNTIFS('Planificación 2026-1'!E:E,"PRINCIPAL",'Planificación 2026-1'!W:W,C124,'Planificación 2026-1'!G:G,"T1"))&gt;0,"P35"," ")</f>
        <v xml:space="preserve"> </v>
      </c>
      <c r="V124" s="78" t="str">
        <f>IF(SUM(COUNTIFS('Planificación 2026-1'!E:E,"PRINCIPAL",'Planificación 2026-1'!W:W,C124,'Planificación 2026-1'!G:G,"T3"))&gt;0,"P36"," ")</f>
        <v xml:space="preserve"> </v>
      </c>
      <c r="W124" s="78" t="str">
        <f>IF(SUM(COUNTIFS('Planificación 2026-1'!E:E,"PRINCIPAL",'Planificación 2026-1'!W:W,C124,'Planificación 2026-1'!G:G,"T2"))&gt;0,"P37"," ")</f>
        <v xml:space="preserve"> </v>
      </c>
      <c r="X124" s="78" t="str">
        <f>IF(SUM(COUNTIFS('Planificación 2026-1'!E:E,"PRINCIPAL",'Planificación 2026-1'!W:W,C124,'Planificación 2026-1'!G:G,"AE"))&gt;0,"P38"," ")</f>
        <v xml:space="preserve"> </v>
      </c>
      <c r="Y124" s="78" t="str">
        <f>IF(SUM(COUNTIFS('Planificación 2026-1'!E:E,"PRINCIPAL",'Planificación 2026-1'!W:W,C124,'Planificación 2026-1'!G:G,"T4"))&gt;0,"P55"," ")</f>
        <v xml:space="preserve"> </v>
      </c>
      <c r="Z124" s="78" t="str">
        <f>IF(SUM(COUNTIFS('Planificación 2026-1'!E:E,"FILIAL",'Planificación 2026-1'!W:W,C124,'Planificación 2026-1'!G:G,"AF"))&gt;0," P01"," ")</f>
        <v xml:space="preserve"> </v>
      </c>
      <c r="AA124" s="78" t="str">
        <f>IF(SUM(COUNTIFS('Planificación 2026-1'!E:E,"FILIAL",'Planificación 2026-1'!W:W,C124,'Planificación 2026-1'!G:G,"EN"))&gt;0,"P02"," ")</f>
        <v xml:space="preserve"> </v>
      </c>
      <c r="AB124" s="78" t="str">
        <f>IF(SUM(COUNTIFS('Planificación 2026-1'!E:E,"FILIAL",'Planificación 2026-1'!W:W,C124,'Planificación 2026-1'!G:G,"IS"))&gt;0,"P03"," ")</f>
        <v xml:space="preserve"> </v>
      </c>
      <c r="AC124" s="78" t="str">
        <f>IF(SUM(COUNTIFS('Planificación 2026-1'!E:E,"FILIAL",'Planificación 2026-1'!W:W,C124,'Planificación 2026-1'!G:G,"PS"))&gt;0,"P04"," ")</f>
        <v xml:space="preserve"> </v>
      </c>
      <c r="AD124" s="78"/>
      <c r="AE124" s="78" t="str">
        <f>IF(SUM(COUNTIFS('Planificación 2026-1'!E:E,"FILIAL",'Planificación 2026-1'!W:W,C124,'Planificación 2026-1'!G:G,"IN"))&gt;0,"P06"," ")</f>
        <v xml:space="preserve"> </v>
      </c>
      <c r="AF124" s="78" t="str">
        <f>IF(SUM(COUNTIFS('Planificación 2026-1'!E:E,"FILIAL",'Planificación 2026-1'!W:W,C124,'Planificación 2026-1'!G:G,"CA"))&gt;0,"P07"," ")</f>
        <v xml:space="preserve"> </v>
      </c>
      <c r="AG124" s="78" t="str">
        <f>IF(SUM(COUNTIFS('Planificación 2026-1'!E:E,"FILIAL",'Planificación 2026-1'!W:W,C124,'Planificación 2026-1'!G:G,"DE"))&gt;0,"P08"," ")</f>
        <v xml:space="preserve"> </v>
      </c>
      <c r="AH124" s="78" t="str">
        <f>IF(SUM(COUNTIFS('Planificación 2026-1'!E:E,"FILIAL",'Planificación 2026-1'!W:W,C124,'Planificación 2026-1'!G:G,"OB"))&gt;0,"P09"," ")</f>
        <v xml:space="preserve"> </v>
      </c>
      <c r="AI124" s="78" t="str">
        <f>IF(SUM(COUNTIFS('Planificación 2026-1'!E:E,"FILIAL",'Planificación 2026-1'!W:W,C124,'Planificación 2026-1'!G:G,"MH"))&gt;0,"P31"," ")</f>
        <v xml:space="preserve"> </v>
      </c>
      <c r="AJ124" s="78" t="str">
        <f>IF(SUM(COUNTIFS('Planificación 2026-1'!E:E,"FILIAL",'Planificación 2026-1'!W:W,C124,'Planificación 2026-1'!G:G,"IC"))&gt;0,"P32"," ")</f>
        <v xml:space="preserve"> </v>
      </c>
      <c r="AK124" s="78" t="str">
        <f>IF(SUM(COUNTIFS('Planificación 2026-1'!E:E,"FILIAL",'Planificación 2026-1'!W:W,C124,'Planificación 2026-1'!G:G,"AR"))&gt;0,"P34"," ")</f>
        <v xml:space="preserve"> </v>
      </c>
      <c r="AL124" s="78" t="str">
        <f>IF(SUM(COUNTIFS('Planificación 2026-1'!E:E,"FILIAL",'Planificación 2026-1'!W:W,C124,'Planificación 2026-1'!G:G,"T1"))&gt;0,"P35"," ")</f>
        <v xml:space="preserve"> </v>
      </c>
      <c r="AM124" s="78" t="str">
        <f>IF(SUM(COUNTIFS('Planificación 2026-1'!E:E,"FILIAL",'Planificación 2026-1'!W:W,C124,'Planificación 2026-1'!G:G,"T3"))&gt;0,"P36"," ")</f>
        <v xml:space="preserve"> </v>
      </c>
      <c r="AN124" s="78" t="str">
        <f>IF(SUM(COUNTIFS('Planificación 2026-1'!E:E,"FILIAL",'Planificación 2026-1'!W:W,C124,'Planificación 2026-1'!G:G,"T2"))&gt;0,"P37"," ")</f>
        <v xml:space="preserve"> </v>
      </c>
      <c r="AO124" s="78" t="str">
        <f>IF(SUM(COUNTIFS('Planificación 2026-1'!E:E,"FILIAL",'Planificación 2026-1'!W:W,C124,'Planificación 2026-1'!G:G,"AE"))&gt;0,"P38"," ")</f>
        <v xml:space="preserve"> </v>
      </c>
      <c r="AP124" s="78" t="str">
        <f>IF(SUM(COUNTIFS('Planificación 2026-1'!E:E,"FILIAL",'Planificación 2026-1'!W:W,C124,'Planificación 2026-1'!G:G,"T4"))&gt;0,"P55"," ")</f>
        <v xml:space="preserve"> </v>
      </c>
      <c r="AQ124" s="78" t="str">
        <f>IF(SUM(COUNTIFS('Planificación 2026-1'!E:E,"SUNAMPE",'Planificación 2026-1'!W:W,C124,'Planificación 2026-1'!G:G,"AF"))&gt;0," P01"," ")</f>
        <v xml:space="preserve"> </v>
      </c>
      <c r="AR124" s="78" t="str">
        <f>IF(SUM(COUNTIFS('Planificación 2026-1'!E:E,"SUNAMPE",'Planificación 2026-1'!W:W,C124,'Planificación 2026-1'!G:G,"EN"))&gt;0,"P02"," ")</f>
        <v xml:space="preserve"> </v>
      </c>
      <c r="AS124" s="78" t="str">
        <f>IF(SUM(COUNTIFS('Planificación 2026-1'!E:E,"SUNAMPE",'Planificación 2026-1'!W:W,C124,'Planificación 2026-1'!G:G,"IS"))&gt;0,"P03"," ")</f>
        <v xml:space="preserve"> </v>
      </c>
      <c r="AT124" s="78" t="str">
        <f>IF(SUM(COUNTIFS('Planificación 2026-1'!E:E,"SUNAMPE",'Planificación 2026-1'!W:W,C124,'Planificación 2026-1'!G:G,"PS"))&gt;0,"P04"," ")</f>
        <v xml:space="preserve"> </v>
      </c>
      <c r="AU124" s="78"/>
      <c r="AV124" s="78" t="str">
        <f>IF(SUM(COUNTIFS('Planificación 2026-1'!E:E,"SUNAMPE",'Planificación 2026-1'!W:W,C124,'Planificación 2026-1'!G:G,"IN"))&gt;0,"P06"," ")</f>
        <v xml:space="preserve"> </v>
      </c>
      <c r="AW124" s="78" t="str">
        <f>IF(SUM(COUNTIFS('Planificación 2026-1'!E:E,"SUNAMPE",'Planificación 2026-1'!W:W,C124,'Planificación 2026-1'!G:G,"CA"))&gt;0,"P07"," ")</f>
        <v xml:space="preserve"> </v>
      </c>
      <c r="AX124" s="78" t="str">
        <f>IF(SUM(COUNTIFS('Planificación 2026-1'!E:E,"SUNAMPE",'Planificación 2026-1'!W:W,C124,'Planificación 2026-1'!G:G,"DE"))&gt;0,"P08"," ")</f>
        <v xml:space="preserve"> </v>
      </c>
      <c r="AY124" s="78" t="str">
        <f>IF(SUM(COUNTIFS('Planificación 2026-1'!E:E,"SUNAMPE",'Planificación 2026-1'!W:W,C124,'Planificación 2026-1'!G:G,"OB"))&gt;0,"P09"," ")</f>
        <v xml:space="preserve"> </v>
      </c>
      <c r="AZ124" s="78" t="str">
        <f>IF(SUM(COUNTIFS('Planificación 2026-1'!E:E,"SUNAMPE",'Planificación 2026-1'!W:W,C124,'Planificación 2026-1'!G:G,"MH"))&gt;0,"P31"," ")</f>
        <v>P31</v>
      </c>
      <c r="BA124" s="78" t="str">
        <f>IF(SUM(COUNTIFS('Planificación 2026-1'!E:E,"SUNAMPE",'Planificación 2026-1'!W:W,C124,'Planificación 2026-1'!G:G,"IC"))&gt;0,"P32"," ")</f>
        <v xml:space="preserve"> </v>
      </c>
      <c r="BB124" s="78" t="str">
        <f>IF(SUM(COUNTIFS('Planificación 2026-1'!E:E,"SUNAMPE",'Planificación 2026-1'!W:W,C124,'Planificación 2026-1'!G:G,"AR"))&gt;0,"P34"," ")</f>
        <v xml:space="preserve"> </v>
      </c>
      <c r="BC124" s="78" t="str">
        <f>IF(SUM(COUNTIFS('Planificación 2026-1'!E:E,"SUNAMPE",'Planificación 2026-1'!W:W,C124,'Planificación 2026-1'!G:G,"T1"))&gt;0,"P35"," ")</f>
        <v xml:space="preserve"> </v>
      </c>
      <c r="BD124" s="78" t="str">
        <f>IF(SUM(COUNTIFS('Planificación 2026-1'!E:E,"SUNAMPE",'Planificación 2026-1'!W:W,C124,'Planificación 2026-1'!G:G,"T3"))&gt;0,"P36"," ")</f>
        <v xml:space="preserve"> </v>
      </c>
      <c r="BE124" s="78" t="str">
        <f>IF(SUM(COUNTIFS('Planificación 2026-1'!E:E,"SUNAMPE",'Planificación 2026-1'!W:W,C124,'Planificación 2026-1'!G:G,"T2"))&gt;0,"P37"," ")</f>
        <v xml:space="preserve"> </v>
      </c>
      <c r="BF124" s="78" t="str">
        <f>IF(SUM(COUNTIFS('Planificación 2026-1'!E:E,"SUNAMPE",'Planificación 2026-1'!W:W,C124,'Planificación 2026-1'!G:G,"AE"))&gt;0,"P38"," ")</f>
        <v xml:space="preserve"> </v>
      </c>
      <c r="BG124" s="78" t="str">
        <f>IF(SUM(COUNTIFS('Planificación 2026-1'!E:E,"SUNAMPE",'Planificación 2026-1'!W:W,C124,'Planificación 2026-1'!G:G,"T4"))&gt;0,"P55"," ")</f>
        <v xml:space="preserve"> </v>
      </c>
      <c r="BH124" s="78" t="str">
        <f>IF(SUM(COUNTIFS('Planificación 2026-1'!E:E,"HUAURA",'Planificación 2026-1'!W:W,C124,'Planificación 2026-1'!G:G,"AF"))&gt;0," P01"," ")</f>
        <v xml:space="preserve"> </v>
      </c>
      <c r="BI124" s="78" t="str">
        <f>IF(SUM(COUNTIFS('Planificación 2026-1'!E:E,"HUAURA",'Planificación 2026-1'!W:W,C124,'Planificación 2026-1'!G:G,"EN"))&gt;0,"P02"," ")</f>
        <v xml:space="preserve"> </v>
      </c>
      <c r="BJ124" s="78" t="str">
        <f>IF(SUM(COUNTIFS('Planificación 2026-1'!E:E,"HUAURA",'Planificación 2026-1'!W:W,C124,'Planificación 2026-1'!G:G,"IS"))&gt;0,"P03"," ")</f>
        <v xml:space="preserve"> </v>
      </c>
      <c r="BK124" s="78" t="str">
        <f>IF(SUM(COUNTIFS('Planificación 2026-1'!E:E,"HUAURA",'Planificación 2026-1'!W:W,C124,'Planificación 2026-1'!G:G,"PS"))&gt;0,"P04"," ")</f>
        <v xml:space="preserve"> </v>
      </c>
      <c r="BL124" s="78"/>
      <c r="BM124" s="78" t="str">
        <f>IF(SUM(COUNTIFS('Planificación 2026-1'!E:E,"HUAURA",'Planificación 2026-1'!W:W,C124,'Planificación 2026-1'!G:G,"IN"))&gt;0,"P06"," ")</f>
        <v xml:space="preserve"> </v>
      </c>
      <c r="BN124" s="78" t="str">
        <f>IF(SUM(COUNTIFS('Planificación 2026-1'!E:E,"HUAURA",'Planificación 2026-1'!W:W,C124,'Planificación 2026-1'!G:G,"CA"))&gt;0,"P07"," ")</f>
        <v xml:space="preserve"> </v>
      </c>
      <c r="BO124" s="78" t="str">
        <f>IF(SUM(COUNTIFS('Planificación 2026-1'!E:E,"HUAURA",'Planificación 2026-1'!W:W,C124,'Planificación 2026-1'!G:G,"DE"))&gt;0,"P08"," ")</f>
        <v xml:space="preserve"> </v>
      </c>
      <c r="BP124" s="78" t="str">
        <f>IF(SUM(COUNTIFS('Planificación 2026-1'!E:E,"HUAURA",'Planificación 2026-1'!W:W,C124,'Planificación 2026-1'!G:G,"OB"))&gt;0,"P09"," ")</f>
        <v xml:space="preserve"> </v>
      </c>
      <c r="BQ124" s="78" t="str">
        <f>IF(SUM(COUNTIFS('Planificación 2026-1'!E:E,"HUAURA",'Planificación 2026-1'!W:W,C124,'Planificación 2026-1'!G:G,"MH"))&gt;0,"P31"," ")</f>
        <v xml:space="preserve"> </v>
      </c>
      <c r="BR124" s="78" t="str">
        <f>IF(SUM(COUNTIFS('Planificación 2026-1'!E:E,"HUAURA",'Planificación 2026-1'!W:W,C124,'Planificación 2026-1'!G:G,"IC"))&gt;0,"P32"," ")</f>
        <v xml:space="preserve"> </v>
      </c>
      <c r="BS124" s="78" t="str">
        <f>IF(SUM(COUNTIFS('Planificación 2026-1'!E:E,"HUAURA",'Planificación 2026-1'!W:W,C124,'Planificación 2026-1'!G:G,"AR"))&gt;0,"P34"," ")</f>
        <v xml:space="preserve"> </v>
      </c>
      <c r="BT124" s="78" t="str">
        <f>IF(SUM(COUNTIFS('Planificación 2026-1'!E:E,"HUAURA",'Planificación 2026-1'!W:W,C124,'Planificación 2026-1'!G:G,"T1"))&gt;0,"P35"," ")</f>
        <v xml:space="preserve"> </v>
      </c>
      <c r="BU124" s="78" t="str">
        <f>IF(SUM(COUNTIFS('Planificación 2026-1'!E:E,"HUAURA",'Planificación 2026-1'!W:W,C124,'Planificación 2026-1'!G:G,"T3"))&gt;0,"P36"," ")</f>
        <v xml:space="preserve"> </v>
      </c>
      <c r="BV124" s="78" t="str">
        <f>IF(SUM(COUNTIFS('Planificación 2026-1'!E:E,"HUAURA",'Planificación 2026-1'!W:W,C124,'Planificación 2026-1'!G:G,"T2"))&gt;0,"P37"," ")</f>
        <v xml:space="preserve"> </v>
      </c>
      <c r="BW124" s="78" t="str">
        <f>IF(SUM(COUNTIFS('Planificación 2026-1'!E:E,"HUAURA",'Planificación 2026-1'!W:W,C124,'Planificación 2026-1'!G:G,"AE"))&gt;0,"P38"," ")</f>
        <v xml:space="preserve"> </v>
      </c>
      <c r="BX124" s="78" t="str">
        <f>IF(SUM(COUNTIFS('Planificación 2026-1'!E:E,"HUAURA",'Planificación 2026-1'!W:W,C124,'Planificación 2026-1'!G:G,"T4"))&gt;0,"P55"," ")</f>
        <v xml:space="preserve"> </v>
      </c>
      <c r="BY124" s="79">
        <f>SUMIFS('Planificación 2026-1'!R:R,'Planificación 2026-1'!W:W,C124,'Planificación 2026-1'!G:G,"AF",'Planificación 2026-1'!H:H,"&gt;2")</f>
        <v>0</v>
      </c>
      <c r="BZ124" s="79">
        <f>SUMIFS('Planificación 2026-1'!R:R,'Planificación 2026-1'!W:W,C124,'Planificación 2026-1'!G:G,"EN",'Planificación 2026-1'!H:H,"&gt;2")</f>
        <v>0</v>
      </c>
      <c r="CA124" s="79">
        <f>SUMIFS('Planificación 2026-1'!R:R,'Planificación 2026-1'!W:W,C124,'Planificación 2026-1'!G:G,"IS",'Planificación 2026-1'!H:H,"&gt;2")</f>
        <v>0</v>
      </c>
      <c r="CB124" s="79">
        <f>SUMIFS('Planificación 2026-1'!R:R,'Planificación 2026-1'!W:W,C124,'Planificación 2026-1'!G:G,"PS",'Planificación 2026-1'!H:H,"&gt;2")</f>
        <v>0</v>
      </c>
      <c r="CC124" s="79">
        <f>SUMIFS('Planificación 2026-1'!R:R,'Planificación 2026-1'!W:W,C124,'Planificación 2026-1'!G:G,"IN",'Planificación 2026-1'!H:H,"&gt;2")</f>
        <v>0</v>
      </c>
      <c r="CD124" s="79">
        <f>SUMIFS('Planificación 2026-1'!R:R,'Planificación 2026-1'!W:W,C124,'Planificación 2026-1'!G:G,"CA",'Planificación 2026-1'!H:H,"&gt;2")</f>
        <v>0</v>
      </c>
      <c r="CE124" s="79">
        <f>SUMIFS('Planificación 2026-1'!R:R,'Planificación 2026-1'!W:W,C124,'Planificación 2026-1'!G:G,"DE",'Planificación 2026-1'!H:H,"&gt;2")</f>
        <v>0</v>
      </c>
      <c r="CF124" s="79">
        <f>SUMIFS('Planificación 2026-1'!R:R,'Planificación 2026-1'!W:W,C124,'Planificación 2026-1'!G:G,"OB",'Planificación 2026-1'!H:H,"&gt;2")</f>
        <v>0</v>
      </c>
      <c r="CG124" s="79">
        <f>SUMIFS('Planificación 2026-1'!R:R,'Planificación 2026-1'!W:W,C124,'Planificación 2026-1'!G:G,"MH",'Planificación 2026-1'!H:H,"&gt;2")</f>
        <v>0</v>
      </c>
      <c r="CH124" s="79">
        <f>SUMIFS('Planificación 2026-1'!R:R,'Planificación 2026-1'!W:W,C124,'Planificación 2026-1'!G:G,"IC",'Planificación 2026-1'!H:H,"&gt;2")</f>
        <v>0</v>
      </c>
      <c r="CI124" s="79">
        <f>SUMIFS('Planificación 2026-1'!R:R,'Planificación 2026-1'!W:W,C124,'Planificación 2026-1'!G:G,"AR",'Planificación 2026-1'!H:H,"&gt;2")</f>
        <v>0</v>
      </c>
      <c r="CJ124" s="79">
        <f>SUMIFS('Planificación 2026-1'!R:R,'Planificación 2026-1'!W:W,C124,'Planificación 2026-1'!G:G,"T1",'Planificación 2026-1'!H:H,"&gt;2")</f>
        <v>0</v>
      </c>
      <c r="CK124" s="79">
        <f>SUMIFS('Planificación 2026-1'!R:R,'Planificación 2026-1'!W:W,C124,'Planificación 2026-1'!G:G,"T3",'Planificación 2026-1'!H:H,"&gt;2")</f>
        <v>0</v>
      </c>
      <c r="CL124" s="79">
        <f>SUMIFS('Planificación 2026-1'!R:R,'Planificación 2026-1'!W:W,C124,'Planificación 2026-1'!G:G,"T2",'Planificación 2026-1'!H:H,"&gt;2")</f>
        <v>0</v>
      </c>
      <c r="CM124" s="79">
        <f>SUMIFS('Planificación 2026-1'!R:R,'Planificación 2026-1'!W:W,C124,'Planificación 2026-1'!G:G,"AE",'Planificación 2026-1'!H:H,"&gt;2")</f>
        <v>0</v>
      </c>
      <c r="CN124" s="79">
        <f>SUMIFS('Planificación 2026-1'!R:R,'Planificación 2026-1'!W:W,C124,'Planificación 2026-1'!G:G,"T4",'Planificación 2026-1'!H:H,"&gt;2")</f>
        <v>0</v>
      </c>
      <c r="CO124" s="79">
        <f>SUMIFS('Planificación 2026-1'!R:R,'Planificación 2026-1'!W:W,C124,'Planificación 2026-1'!G:G,"AF",'Planificación 2026-1'!H:H,"&lt;3")</f>
        <v>0</v>
      </c>
      <c r="CP124" s="79">
        <f>SUMIFS('Planificación 2026-1'!R:R,'Planificación 2026-1'!W:W,C124,'Planificación 2026-1'!G:G,"EN",'Planificación 2026-1'!H:H,"&lt;3")</f>
        <v>10</v>
      </c>
      <c r="CQ124" s="79">
        <f>SUMIFS('Planificación 2026-1'!R:R,'Planificación 2026-1'!W:W,C124,'Planificación 2026-1'!G:G,"IS",'Planificación 2026-1'!H:H,"&lt;3")</f>
        <v>0</v>
      </c>
      <c r="CR124" s="79">
        <f>SUMIFS('Planificación 2026-1'!R:R,'Planificación 2026-1'!W:W,C124,'Planificación 2026-1'!G:G,"PS",'Planificación 2026-1'!H:H,"&lt;3")</f>
        <v>5</v>
      </c>
      <c r="CS124" s="79">
        <f>SUMIFS('Planificación 2026-1'!R:R,'Planificación 2026-1'!W:W,C124,'Planificación 2026-1'!G:G,"IN",'Planificación 2026-1'!H:H,"&lt;3")</f>
        <v>0</v>
      </c>
      <c r="CT124" s="79">
        <f>SUMIFS('Planificación 2026-1'!R:R,'Planificación 2026-1'!W:W,C124,'Planificación 2026-1'!G:G,"CA",'Planificación 2026-1'!H:H,"&lt;3")</f>
        <v>0</v>
      </c>
      <c r="CU124" s="79">
        <f>SUMIFS('Planificación 2026-1'!R:R,'Planificación 2026-1'!W:W,C124,'Planificación 2026-1'!G:G,"DE",'Planificación 2026-1'!H:H,"&lt;3")</f>
        <v>0</v>
      </c>
      <c r="CV124" s="79">
        <f>SUMIFS('Planificación 2026-1'!R:R,'Planificación 2026-1'!W:W,C124,'Planificación 2026-1'!G:G,"OB",'Planificación 2026-1'!H:H,"&lt;3")</f>
        <v>0</v>
      </c>
      <c r="CW124" s="79">
        <f>SUMIFS('Planificación 2026-1'!R:R,'Planificación 2026-1'!W:W,C124,'Planificación 2026-1'!G:G,"MH",'Planificación 2026-1'!H:H,"&lt;3")</f>
        <v>5</v>
      </c>
      <c r="CX124" s="79">
        <f>SUMIFS('Planificación 2026-1'!R:R,'Planificación 2026-1'!W:W,C124,'Planificación 2026-1'!G:G,"IC",'Planificación 2026-1'!H:H,"&lt;3")</f>
        <v>0</v>
      </c>
      <c r="CY124" s="79">
        <f>SUMIFS('Planificación 2026-1'!R:R,'Planificación 2026-1'!W:W,C124,'Planificación 2026-1'!G:G,"AR",'Planificación 2026-1'!H:H,"&lt;3")</f>
        <v>0</v>
      </c>
      <c r="CZ124" s="79">
        <f>SUMIFS('Planificación 2026-1'!R:R,'Planificación 2026-1'!W:W,C124,'Planificación 2026-1'!G:G,"T1",'Planificación 2026-1'!H:H,"&lt;3")</f>
        <v>0</v>
      </c>
      <c r="DA124" s="79">
        <f>SUMIFS('Planificación 2026-1'!R:R,'Planificación 2026-1'!W:W,C124,'Planificación 2026-1'!G:G,"T3",'Planificación 2026-1'!H:H,"&lt;3")</f>
        <v>0</v>
      </c>
      <c r="DB124" s="79">
        <f>SUMIFS('Planificación 2026-1'!R:R,'Planificación 2026-1'!W:W,C124,'Planificación 2026-1'!G:G,"T2",'Planificación 2026-1'!H:H,"&lt;3")</f>
        <v>0</v>
      </c>
      <c r="DC124" s="79">
        <f>SUMIFS('Planificación 2026-1'!R:R,'Planificación 2026-1'!W:W,C124,'Planificación 2026-1'!G:G,"AE",'Planificación 2026-1'!H:H,"&lt;3")</f>
        <v>0</v>
      </c>
      <c r="DD124" s="79">
        <f>SUMIFS('Planificación 2026-1'!R:R,'Planificación 2026-1'!W:W,C124,'Planificación 2026-1'!G:G,"T4",'Planificación 2026-1'!H:H,"&lt;3")</f>
        <v>0</v>
      </c>
      <c r="DE124" s="78" t="str">
        <f t="shared" si="18"/>
        <v>P02 P04</v>
      </c>
      <c r="DF124" s="30">
        <f>IF(C124="","",SUMIFS('Planificación 2026-1'!R:R,'Planificación 2026-1'!W:W,C124,'Planificación 2026-1'!E:E,"PRINCIPAL",'Planificación 2026-1'!X:X,"VIRTUAL"))</f>
        <v>0</v>
      </c>
      <c r="DG124" s="30">
        <f>IF(C124="","",SUMIFS('Planificación 2026-1'!R:R,'Planificación 2026-1'!W:W,C124,'Planificación 2026-1'!E:E,"PRINCIPAL",'Planificación 2026-1'!X:X,"PRESENCIAL"))</f>
        <v>15</v>
      </c>
      <c r="DH124" s="30">
        <f>IF(C124="","",SUMIFS('Planificación 2026-1'!R:R,'Planificación 2026-1'!W:W,C124,'Planificación 2026-1'!E:E,"PRINCIPAL",'Planificación 2026-1'!X:X,"HIBRIDO PRESENCIAL"))</f>
        <v>0</v>
      </c>
      <c r="DI124" s="78" t="str">
        <f t="shared" si="19"/>
        <v/>
      </c>
      <c r="DJ124" s="78">
        <f>IF(C124="","",SUMIFS('Planificación 2026-1'!R:R,'Planificación 2026-1'!W:W,C124,'Planificación 2026-1'!E:E,"FILIAL",'Planificación 2026-1'!X:X,"VIRTUAL"))</f>
        <v>0</v>
      </c>
      <c r="DK124" s="80">
        <f>IF(C124="","",SUMIFS('Planificación 2026-1'!R:R,'Planificación 2026-1'!W:W,C124,'Planificación 2026-1'!E:E,"FILIAL",'Planificación 2026-1'!X:X,"PRESENCIAL"))</f>
        <v>0</v>
      </c>
      <c r="DL124" s="42">
        <f>IF(C124="","",SUMIFS('Planificación 2026-1'!R:R,'Planificación 2026-1'!W:W,C124,'Planificación 2026-1'!E:E,"FILIAL",'Planificación 2026-1'!X:X,"HIBRIDO PRESENCIAL"))</f>
        <v>0</v>
      </c>
      <c r="DM124" s="81" t="str">
        <f t="shared" si="20"/>
        <v>P31</v>
      </c>
      <c r="DN124" s="78">
        <f>IF(C124="","",SUMIFS('Planificación 2026-1'!R:R,'Planificación 2026-1'!W:W,C124,'Planificación 2026-1'!E:E,"SUNAMPE",'Planificación 2026-1'!X:X,"VIRTUAL"))</f>
        <v>0</v>
      </c>
      <c r="DO124" s="42">
        <f>IF(C124="","",SUMIFS('Planificación 2026-1'!R:R,'Planificación 2026-1'!W:W,C124,'Planificación 2026-1'!E:E,"SUNAMPE",'Planificación 2026-1'!X:X,"PRESENCIAL"))</f>
        <v>5</v>
      </c>
      <c r="DP124" s="81" t="str">
        <f t="shared" si="21"/>
        <v/>
      </c>
      <c r="DQ124" s="78">
        <f>IF(C124="","",SUMIFS('Planificación 2026-1'!R:R,'Planificación 2026-1'!W:W,C124,'Planificación 2026-1'!E:E,"HUAURA",'Planificación 2026-1'!X:X,"VIRTUAL"))</f>
        <v>0</v>
      </c>
      <c r="DR124" s="42">
        <f>IF(C124="","",SUMIFS('Planificación 2026-1'!R:R,'Planificación 2026-1'!W:W,C124,'Planificación 2026-1'!E:E,"HUAURA",'Planificación 2026-1'!X:X,"PRESENCIAL"))</f>
        <v>0</v>
      </c>
      <c r="DS124" s="48">
        <f>SUMIFS('Planificación 2026-1'!R:R,'Planificación 2026-1'!W:W,C124,'Planificación 2026-1'!E:E,"PRINCIPAL",'Planificación 2026-1'!X:X,"VIRTUAL",'Planificación 2026-1'!H:H,"&gt;2")</f>
        <v>0</v>
      </c>
      <c r="DT124" s="48">
        <f>SUMIFS('Planificación 2026-1'!R:R,'Planificación 2026-1'!W:W,C124,'Planificación 2026-1'!E:E,"PRINCIPAL",'Planificación 2026-1'!X:X,"&lt;&gt;VIRTUAL",'Planificación 2026-1'!H:H,"&gt;2")</f>
        <v>0</v>
      </c>
      <c r="DU124" s="48">
        <f>SUMIFS('Planificación 2026-1'!R:R,'Planificación 2026-1'!W:W,C124,'Planificación 2026-1'!E:E,"SUNAMPE",'Planificación 2026-1'!X:X,"VIRTUAL",'Planificación 2026-1'!H:H,"&gt;2")</f>
        <v>0</v>
      </c>
      <c r="DV124" s="48">
        <f>SUMIFS('Planificación 2026-1'!R:R,'Planificación 2026-1'!W:W,C124,'Planificación 2026-1'!E:E,"SUNAMPE",'Planificación 2026-1'!X:X,"&lt;&gt;VIRTUAL",'Planificación 2026-1'!H:H,"&gt;2")</f>
        <v>0</v>
      </c>
      <c r="DW124" s="48">
        <f>SUMIFS('Planificación 2026-1'!R:R,'Planificación 2026-1'!W:W,C124,'Planificación 2026-1'!E:E,"FILIAL",'Planificación 2026-1'!X:X,"VIRTUAL",'Planificación 2026-1'!H:H,"&gt;2")</f>
        <v>0</v>
      </c>
      <c r="DX124" s="48">
        <f>SUMIFS('Planificación 2026-1'!R:R,'Planificación 2026-1'!W:W,C124,'Planificación 2026-1'!E:E,"FILIAL",'Planificación 2026-1'!X:X,"&lt;&gt;VIRTUAL",'Planificación 2026-1'!H:H,"&gt;2")</f>
        <v>0</v>
      </c>
      <c r="DY124" s="48">
        <f>SUMIFS('Planificación 2026-1'!R:R,'Planificación 2026-1'!W:W,C124,'Planificación 2026-1'!E:E,"PORUMA",'Planificación 2026-1'!X:X,"VIRTUAL",'Planificación 2026-1'!H:H,"&gt;2")</f>
        <v>0</v>
      </c>
      <c r="DZ124" s="48">
        <f>SUMIFS('Planificación 2026-1'!R:R,'Planificación 2026-1'!W:W,C124,'Planificación 2026-1'!E:E,"PORUMA",'Planificación 2026-1'!X:X,"&lt;&gt;VIRTUAL",'Planificación 2026-1'!H:H,"&gt;2")</f>
        <v>0</v>
      </c>
      <c r="EA124" s="48">
        <f>SUMIFS('Planificación 2026-1'!R:R,'Planificación 2026-1'!W:W,C124,'Planificación 2026-1'!E:E,"HUAURA",'Planificación 2026-1'!X:X,"VIRTUAL",'Planificación 2026-1'!H:H,"&gt;2")</f>
        <v>0</v>
      </c>
      <c r="EB124" s="48">
        <f>SUMIFS('Planificación 2026-1'!R:R,'Planificación 2026-1'!W:W,C124,'Planificación 2026-1'!E:E,"HUAURA",'Planificación 2026-1'!X:X,"&lt;&gt;VIRTUAL",'Planificación 2026-1'!H:H,"&gt;2")</f>
        <v>0</v>
      </c>
      <c r="EC124" s="48">
        <f>SUMIFS('Planificación 2026-1'!R:R,'Planificación 2026-1'!W:W,C124,'Planificación 2026-1'!E:E,"PRINCIPAL",'Planificación 2026-1'!X:X,"VIRTUAL",'Planificación 2026-1'!H:H,"&lt;3")</f>
        <v>0</v>
      </c>
      <c r="ED124" s="48">
        <f>SUMIFS('Planificación 2026-1'!R:R,'Planificación 2026-1'!W:W,C124,'Planificación 2026-1'!E:E,"PRINCIPAL",'Planificación 2026-1'!X:X,"&lt;&gt;VIRTUAL",'Planificación 2026-1'!H:H,"&lt;3")</f>
        <v>15</v>
      </c>
      <c r="EE124" s="48">
        <f>SUMIFS('Planificación 2026-1'!R:R,'Planificación 2026-1'!W:W,C124,'Planificación 2026-1'!E:E,"SUNAMPE",'Planificación 2026-1'!X:X,"VIRTUAL",'Planificación 2026-1'!H:H,"&lt;3")</f>
        <v>0</v>
      </c>
      <c r="EF124" s="48">
        <f>SUMIFS('Planificación 2026-1'!R:R,'Planificación 2026-1'!W:W,C124,'Planificación 2026-1'!E:E,"SUNAMPE",'Planificación 2026-1'!X:X,"&lt;&gt;VIRTUAL",'Planificación 2026-1'!H:H,"&lt;3")</f>
        <v>5</v>
      </c>
      <c r="EG124" s="48">
        <f>SUMIFS('Planificación 2026-1'!R:R,'Planificación 2026-1'!W:W,C124,'Planificación 2026-1'!E:E,"FILIAL",'Planificación 2026-1'!X:X,"VIRTUAL",'Planificación 2026-1'!H:H,"&lt;3")</f>
        <v>0</v>
      </c>
      <c r="EH124" s="48">
        <f>SUMIFS('Planificación 2026-1'!R:R,'Planificación 2026-1'!W:W,C124,'Planificación 2026-1'!E:E,"FILIAL",'Planificación 2026-1'!X:X,"&lt;&gt;VIRTUAL",'Planificación 2026-1'!H:H,"&lt;3")</f>
        <v>0</v>
      </c>
      <c r="EI124" s="48">
        <f>SUMIFS('Planificación 2026-1'!R:R,'Planificación 2026-1'!W:W,C124,'Planificación 2026-1'!E:E,"PORUMA",'Planificación 2026-1'!X:X,"VIRTUAL",'Planificación 2026-1'!H:H,"&lt;3")</f>
        <v>0</v>
      </c>
      <c r="EJ124" s="48">
        <f>SUMIFS('Planificación 2026-1'!R:R,'Planificación 2026-1'!W:W,C124,'Planificación 2026-1'!E:E,"PORUMA",'Planificación 2026-1'!X:X,"&lt;&gt;VIRTUAL",'Planificación 2026-1'!H:H,"&lt;3")</f>
        <v>0</v>
      </c>
      <c r="EK124" s="48">
        <f>SUMIFS('Planificación 2026-1'!R:R,'Planificación 2026-1'!W:W,C124,'Planificación 2026-1'!E:E,"HUAURA",'Planificación 2026-1'!X:X,"VIRTUAL",'Planificación 2026-1'!H:H,"&lt;3")</f>
        <v>0</v>
      </c>
      <c r="EL124" s="48">
        <f>SUMIFS('Planificación 2026-1'!R:R,'Planificación 2026-1'!W:W,C124,'Planificación 2026-1'!E:E,"HUAURA",'Planificación 2026-1'!X:X,"&lt;&gt;VIRTUAL",'Planificación 2026-1'!H:H,"&lt;3")</f>
        <v>0</v>
      </c>
      <c r="EM124" s="48">
        <f t="shared" si="22"/>
        <v>0</v>
      </c>
      <c r="EN124" s="48">
        <f t="shared" si="23"/>
        <v>0</v>
      </c>
      <c r="EO124" s="48">
        <f t="shared" si="24"/>
        <v>0</v>
      </c>
      <c r="EP124" s="48">
        <f t="shared" si="25"/>
        <v>15</v>
      </c>
      <c r="EQ124" s="48">
        <f t="shared" si="26"/>
        <v>5</v>
      </c>
      <c r="ER124" s="48"/>
      <c r="ES124" s="48">
        <f t="shared" si="27"/>
        <v>0</v>
      </c>
      <c r="ET124" s="48">
        <f t="shared" si="28"/>
        <v>20</v>
      </c>
      <c r="EU124" s="48" t="b">
        <f t="shared" si="29"/>
        <v>1</v>
      </c>
      <c r="EV124" s="48" t="str">
        <f t="shared" si="30"/>
        <v/>
      </c>
      <c r="EW124" s="48" t="str">
        <f t="shared" si="31"/>
        <v>PRESENCIAL</v>
      </c>
    </row>
    <row r="125" spans="1:153" x14ac:dyDescent="0.3">
      <c r="A125" s="53"/>
      <c r="B125" s="383">
        <v>122</v>
      </c>
      <c r="C125" s="107" t="s">
        <v>139</v>
      </c>
      <c r="D125" s="82">
        <f>SUMIF('Planificación 2026-1'!W:W,C125,'Planificación 2026-1'!R:R)</f>
        <v>18</v>
      </c>
      <c r="E125" s="384" t="s">
        <v>319</v>
      </c>
      <c r="F125" s="107" t="s">
        <v>430</v>
      </c>
      <c r="G125" s="107" t="s">
        <v>431</v>
      </c>
      <c r="H125" s="107" t="s">
        <v>434</v>
      </c>
      <c r="I125" s="77" t="str">
        <f>IF(SUM(COUNTIFS('Planificación 2026-1'!E:E,"PRINCIPAL",'Planificación 2026-1'!W:W,C125,'Planificación 2026-1'!G:G,"AF"))&gt;0,"P01"," ")</f>
        <v xml:space="preserve"> </v>
      </c>
      <c r="J125" s="78" t="str">
        <f>IF(SUM(COUNTIFS('Planificación 2026-1'!E:E,"PRINCIPAL",'Planificación 2026-1'!W:W,C125,'Planificación 2026-1'!G:G,"EN"))&gt;0,"P02"," ")</f>
        <v xml:space="preserve"> </v>
      </c>
      <c r="K125" s="78" t="str">
        <f>IF(SUM(COUNTIFS('Planificación 2026-1'!E:E,"PRINCIPAL",'Planificación 2026-1'!W:W,C125,'Planificación 2026-1'!G:G,"IS"))&gt;0,"P03"," ")</f>
        <v xml:space="preserve"> </v>
      </c>
      <c r="L125" s="78" t="str">
        <f>IF(SUM(COUNTIFS('Planificación 2026-1'!E:E,"PRINCIPAL",'Planificación 2026-1'!W:W,C125,'Planificación 2026-1'!G:G,"PS"))&gt;0,"P04"," ")</f>
        <v>P04</v>
      </c>
      <c r="M125" s="78"/>
      <c r="N125" s="78" t="str">
        <f>IF(SUM(COUNTIFS('Planificación 2026-1'!E:E,"PRINCIPAL",'Planificación 2026-1'!W:W,C125,'Planificación 2026-1'!G:G,"IN"))&gt;0,"P06"," ")</f>
        <v xml:space="preserve"> </v>
      </c>
      <c r="O125" s="78" t="str">
        <f>IF(SUM(COUNTIFS('Planificación 2026-1'!E:E,"PRINCIPAL",'Planificación 2026-1'!W:W,C125,'Planificación 2026-1'!G:G,"CA"))&gt;0,"P07"," ")</f>
        <v xml:space="preserve"> </v>
      </c>
      <c r="P125" s="78" t="str">
        <f>IF(SUM(COUNTIFS('Planificación 2026-1'!E:E,"PRINCIPAL",'Planificación 2026-1'!W:W,C125,'Planificación 2026-1'!G:G,"DE"))&gt;0,"P08"," ")</f>
        <v xml:space="preserve"> </v>
      </c>
      <c r="Q125" s="78" t="str">
        <f>IF(SUM(COUNTIFS('Planificación 2026-1'!E:E,"PRINCIPAL",'Planificación 2026-1'!W:W,C125,'Planificación 2026-1'!G:G,"OB"))&gt;0,"P09"," ")</f>
        <v xml:space="preserve"> </v>
      </c>
      <c r="R125" s="78" t="str">
        <f>IF(SUM(COUNTIFS('Planificación 2026-1'!E:E,"PRINCIPAL",'Planificación 2026-1'!W:W,C125,'Planificación 2026-1'!G:G,"MH"))&gt;0,"P31"," ")</f>
        <v xml:space="preserve"> </v>
      </c>
      <c r="S125" s="78" t="str">
        <f>IF(SUM(COUNTIFS('Planificación 2026-1'!E:E,"PRINCIPAL",'Planificación 2026-1'!W:W,C125,'Planificación 2026-1'!G:G,"IC"))&gt;0,"P32"," ")</f>
        <v xml:space="preserve"> </v>
      </c>
      <c r="T125" s="78" t="str">
        <f>IF(SUM(COUNTIFS('Planificación 2026-1'!E:E,"PRINCIPAL",'Planificación 2026-1'!W:W,C125,'Planificación 2026-1'!G:G,"AR"))&gt;0,"P34"," ")</f>
        <v xml:space="preserve"> </v>
      </c>
      <c r="U125" s="78" t="str">
        <f>IF(SUM(COUNTIFS('Planificación 2026-1'!E:E,"PRINCIPAL",'Planificación 2026-1'!W:W,C125,'Planificación 2026-1'!G:G,"T1"))&gt;0,"P35"," ")</f>
        <v xml:space="preserve"> </v>
      </c>
      <c r="V125" s="78" t="str">
        <f>IF(SUM(COUNTIFS('Planificación 2026-1'!E:E,"PRINCIPAL",'Planificación 2026-1'!W:W,C125,'Planificación 2026-1'!G:G,"T3"))&gt;0,"P36"," ")</f>
        <v xml:space="preserve"> </v>
      </c>
      <c r="W125" s="78" t="str">
        <f>IF(SUM(COUNTIFS('Planificación 2026-1'!E:E,"PRINCIPAL",'Planificación 2026-1'!W:W,C125,'Planificación 2026-1'!G:G,"T2"))&gt;0,"P37"," ")</f>
        <v xml:space="preserve"> </v>
      </c>
      <c r="X125" s="78" t="str">
        <f>IF(SUM(COUNTIFS('Planificación 2026-1'!E:E,"PRINCIPAL",'Planificación 2026-1'!W:W,C125,'Planificación 2026-1'!G:G,"AE"))&gt;0,"P38"," ")</f>
        <v xml:space="preserve"> </v>
      </c>
      <c r="Y125" s="78" t="str">
        <f>IF(SUM(COUNTIFS('Planificación 2026-1'!E:E,"PRINCIPAL",'Planificación 2026-1'!W:W,C125,'Planificación 2026-1'!G:G,"T4"))&gt;0,"P55"," ")</f>
        <v xml:space="preserve"> </v>
      </c>
      <c r="Z125" s="78" t="str">
        <f>IF(SUM(COUNTIFS('Planificación 2026-1'!E:E,"FILIAL",'Planificación 2026-1'!W:W,C125,'Planificación 2026-1'!G:G,"AF"))&gt;0," P01"," ")</f>
        <v xml:space="preserve"> </v>
      </c>
      <c r="AA125" s="78" t="str">
        <f>IF(SUM(COUNTIFS('Planificación 2026-1'!E:E,"FILIAL",'Planificación 2026-1'!W:W,C125,'Planificación 2026-1'!G:G,"EN"))&gt;0,"P02"," ")</f>
        <v xml:space="preserve"> </v>
      </c>
      <c r="AB125" s="78" t="str">
        <f>IF(SUM(COUNTIFS('Planificación 2026-1'!E:E,"FILIAL",'Planificación 2026-1'!W:W,C125,'Planificación 2026-1'!G:G,"IS"))&gt;0,"P03"," ")</f>
        <v xml:space="preserve"> </v>
      </c>
      <c r="AC125" s="78" t="str">
        <f>IF(SUM(COUNTIFS('Planificación 2026-1'!E:E,"FILIAL",'Planificación 2026-1'!W:W,C125,'Planificación 2026-1'!G:G,"PS"))&gt;0,"P04"," ")</f>
        <v xml:space="preserve"> </v>
      </c>
      <c r="AD125" s="78"/>
      <c r="AE125" s="78" t="str">
        <f>IF(SUM(COUNTIFS('Planificación 2026-1'!E:E,"FILIAL",'Planificación 2026-1'!W:W,C125,'Planificación 2026-1'!G:G,"IN"))&gt;0,"P06"," ")</f>
        <v xml:space="preserve"> </v>
      </c>
      <c r="AF125" s="78" t="str">
        <f>IF(SUM(COUNTIFS('Planificación 2026-1'!E:E,"FILIAL",'Planificación 2026-1'!W:W,C125,'Planificación 2026-1'!G:G,"CA"))&gt;0,"P07"," ")</f>
        <v xml:space="preserve"> </v>
      </c>
      <c r="AG125" s="78" t="str">
        <f>IF(SUM(COUNTIFS('Planificación 2026-1'!E:E,"FILIAL",'Planificación 2026-1'!W:W,C125,'Planificación 2026-1'!G:G,"DE"))&gt;0,"P08"," ")</f>
        <v xml:space="preserve"> </v>
      </c>
      <c r="AH125" s="78" t="str">
        <f>IF(SUM(COUNTIFS('Planificación 2026-1'!E:E,"FILIAL",'Planificación 2026-1'!W:W,C125,'Planificación 2026-1'!G:G,"OB"))&gt;0,"P09"," ")</f>
        <v xml:space="preserve"> </v>
      </c>
      <c r="AI125" s="78" t="str">
        <f>IF(SUM(COUNTIFS('Planificación 2026-1'!E:E,"FILIAL",'Planificación 2026-1'!W:W,C125,'Planificación 2026-1'!G:G,"MH"))&gt;0,"P31"," ")</f>
        <v xml:space="preserve"> </v>
      </c>
      <c r="AJ125" s="78" t="str">
        <f>IF(SUM(COUNTIFS('Planificación 2026-1'!E:E,"FILIAL",'Planificación 2026-1'!W:W,C125,'Planificación 2026-1'!G:G,"IC"))&gt;0,"P32"," ")</f>
        <v xml:space="preserve"> </v>
      </c>
      <c r="AK125" s="78" t="str">
        <f>IF(SUM(COUNTIFS('Planificación 2026-1'!E:E,"FILIAL",'Planificación 2026-1'!W:W,C125,'Planificación 2026-1'!G:G,"AR"))&gt;0,"P34"," ")</f>
        <v xml:space="preserve"> </v>
      </c>
      <c r="AL125" s="78" t="str">
        <f>IF(SUM(COUNTIFS('Planificación 2026-1'!E:E,"FILIAL",'Planificación 2026-1'!W:W,C125,'Planificación 2026-1'!G:G,"T1"))&gt;0,"P35"," ")</f>
        <v xml:space="preserve"> </v>
      </c>
      <c r="AM125" s="78" t="str">
        <f>IF(SUM(COUNTIFS('Planificación 2026-1'!E:E,"FILIAL",'Planificación 2026-1'!W:W,C125,'Planificación 2026-1'!G:G,"T3"))&gt;0,"P36"," ")</f>
        <v xml:space="preserve"> </v>
      </c>
      <c r="AN125" s="78" t="str">
        <f>IF(SUM(COUNTIFS('Planificación 2026-1'!E:E,"FILIAL",'Planificación 2026-1'!W:W,C125,'Planificación 2026-1'!G:G,"T2"))&gt;0,"P37"," ")</f>
        <v xml:space="preserve"> </v>
      </c>
      <c r="AO125" s="78" t="str">
        <f>IF(SUM(COUNTIFS('Planificación 2026-1'!E:E,"FILIAL",'Planificación 2026-1'!W:W,C125,'Planificación 2026-1'!G:G,"AE"))&gt;0,"P38"," ")</f>
        <v xml:space="preserve"> </v>
      </c>
      <c r="AP125" s="78" t="str">
        <f>IF(SUM(COUNTIFS('Planificación 2026-1'!E:E,"FILIAL",'Planificación 2026-1'!W:W,C125,'Planificación 2026-1'!G:G,"T4"))&gt;0,"P55"," ")</f>
        <v xml:space="preserve"> </v>
      </c>
      <c r="AQ125" s="78" t="str">
        <f>IF(SUM(COUNTIFS('Planificación 2026-1'!E:E,"SUNAMPE",'Planificación 2026-1'!W:W,C125,'Planificación 2026-1'!G:G,"AF"))&gt;0," P01"," ")</f>
        <v xml:space="preserve"> </v>
      </c>
      <c r="AR125" s="78" t="str">
        <f>IF(SUM(COUNTIFS('Planificación 2026-1'!E:E,"SUNAMPE",'Planificación 2026-1'!W:W,C125,'Planificación 2026-1'!G:G,"EN"))&gt;0,"P02"," ")</f>
        <v xml:space="preserve"> </v>
      </c>
      <c r="AS125" s="78" t="str">
        <f>IF(SUM(COUNTIFS('Planificación 2026-1'!E:E,"SUNAMPE",'Planificación 2026-1'!W:W,C125,'Planificación 2026-1'!G:G,"IS"))&gt;0,"P03"," ")</f>
        <v xml:space="preserve"> </v>
      </c>
      <c r="AT125" s="78" t="str">
        <f>IF(SUM(COUNTIFS('Planificación 2026-1'!E:E,"SUNAMPE",'Planificación 2026-1'!W:W,C125,'Planificación 2026-1'!G:G,"PS"))&gt;0,"P04"," ")</f>
        <v xml:space="preserve"> </v>
      </c>
      <c r="AU125" s="78"/>
      <c r="AV125" s="78" t="str">
        <f>IF(SUM(COUNTIFS('Planificación 2026-1'!E:E,"SUNAMPE",'Planificación 2026-1'!W:W,C125,'Planificación 2026-1'!G:G,"IN"))&gt;0,"P06"," ")</f>
        <v xml:space="preserve"> </v>
      </c>
      <c r="AW125" s="78" t="str">
        <f>IF(SUM(COUNTIFS('Planificación 2026-1'!E:E,"SUNAMPE",'Planificación 2026-1'!W:W,C125,'Planificación 2026-1'!G:G,"CA"))&gt;0,"P07"," ")</f>
        <v xml:space="preserve"> </v>
      </c>
      <c r="AX125" s="78" t="str">
        <f>IF(SUM(COUNTIFS('Planificación 2026-1'!E:E,"SUNAMPE",'Planificación 2026-1'!W:W,C125,'Planificación 2026-1'!G:G,"DE"))&gt;0,"P08"," ")</f>
        <v xml:space="preserve"> </v>
      </c>
      <c r="AY125" s="78" t="str">
        <f>IF(SUM(COUNTIFS('Planificación 2026-1'!E:E,"SUNAMPE",'Planificación 2026-1'!W:W,C125,'Planificación 2026-1'!G:G,"OB"))&gt;0,"P09"," ")</f>
        <v xml:space="preserve"> </v>
      </c>
      <c r="AZ125" s="78" t="str">
        <f>IF(SUM(COUNTIFS('Planificación 2026-1'!E:E,"SUNAMPE",'Planificación 2026-1'!W:W,C125,'Planificación 2026-1'!G:G,"MH"))&gt;0,"P31"," ")</f>
        <v xml:space="preserve"> </v>
      </c>
      <c r="BA125" s="78" t="str">
        <f>IF(SUM(COUNTIFS('Planificación 2026-1'!E:E,"SUNAMPE",'Planificación 2026-1'!W:W,C125,'Planificación 2026-1'!G:G,"IC"))&gt;0,"P32"," ")</f>
        <v xml:space="preserve"> </v>
      </c>
      <c r="BB125" s="78" t="str">
        <f>IF(SUM(COUNTIFS('Planificación 2026-1'!E:E,"SUNAMPE",'Planificación 2026-1'!W:W,C125,'Planificación 2026-1'!G:G,"AR"))&gt;0,"P34"," ")</f>
        <v xml:space="preserve"> </v>
      </c>
      <c r="BC125" s="78" t="str">
        <f>IF(SUM(COUNTIFS('Planificación 2026-1'!E:E,"SUNAMPE",'Planificación 2026-1'!W:W,C125,'Planificación 2026-1'!G:G,"T1"))&gt;0,"P35"," ")</f>
        <v xml:space="preserve"> </v>
      </c>
      <c r="BD125" s="78" t="str">
        <f>IF(SUM(COUNTIFS('Planificación 2026-1'!E:E,"SUNAMPE",'Planificación 2026-1'!W:W,C125,'Planificación 2026-1'!G:G,"T3"))&gt;0,"P36"," ")</f>
        <v xml:space="preserve"> </v>
      </c>
      <c r="BE125" s="78" t="str">
        <f>IF(SUM(COUNTIFS('Planificación 2026-1'!E:E,"SUNAMPE",'Planificación 2026-1'!W:W,C125,'Planificación 2026-1'!G:G,"T2"))&gt;0,"P37"," ")</f>
        <v xml:space="preserve"> </v>
      </c>
      <c r="BF125" s="78" t="str">
        <f>IF(SUM(COUNTIFS('Planificación 2026-1'!E:E,"SUNAMPE",'Planificación 2026-1'!W:W,C125,'Planificación 2026-1'!G:G,"AE"))&gt;0,"P38"," ")</f>
        <v xml:space="preserve"> </v>
      </c>
      <c r="BG125" s="78" t="str">
        <f>IF(SUM(COUNTIFS('Planificación 2026-1'!E:E,"SUNAMPE",'Planificación 2026-1'!W:W,C125,'Planificación 2026-1'!G:G,"T4"))&gt;0,"P55"," ")</f>
        <v xml:space="preserve"> </v>
      </c>
      <c r="BH125" s="78" t="str">
        <f>IF(SUM(COUNTIFS('Planificación 2026-1'!E:E,"HUAURA",'Planificación 2026-1'!W:W,C125,'Planificación 2026-1'!G:G,"AF"))&gt;0," P01"," ")</f>
        <v xml:space="preserve"> </v>
      </c>
      <c r="BI125" s="78" t="str">
        <f>IF(SUM(COUNTIFS('Planificación 2026-1'!E:E,"HUAURA",'Planificación 2026-1'!W:W,C125,'Planificación 2026-1'!G:G,"EN"))&gt;0,"P02"," ")</f>
        <v xml:space="preserve"> </v>
      </c>
      <c r="BJ125" s="78" t="str">
        <f>IF(SUM(COUNTIFS('Planificación 2026-1'!E:E,"HUAURA",'Planificación 2026-1'!W:W,C125,'Planificación 2026-1'!G:G,"IS"))&gt;0,"P03"," ")</f>
        <v xml:space="preserve"> </v>
      </c>
      <c r="BK125" s="78" t="str">
        <f>IF(SUM(COUNTIFS('Planificación 2026-1'!E:E,"HUAURA",'Planificación 2026-1'!W:W,C125,'Planificación 2026-1'!G:G,"PS"))&gt;0,"P04"," ")</f>
        <v>P04</v>
      </c>
      <c r="BL125" s="78"/>
      <c r="BM125" s="78" t="str">
        <f>IF(SUM(COUNTIFS('Planificación 2026-1'!E:E,"HUAURA",'Planificación 2026-1'!W:W,C125,'Planificación 2026-1'!G:G,"IN"))&gt;0,"P06"," ")</f>
        <v xml:space="preserve"> </v>
      </c>
      <c r="BN125" s="78" t="str">
        <f>IF(SUM(COUNTIFS('Planificación 2026-1'!E:E,"HUAURA",'Planificación 2026-1'!W:W,C125,'Planificación 2026-1'!G:G,"CA"))&gt;0,"P07"," ")</f>
        <v xml:space="preserve"> </v>
      </c>
      <c r="BO125" s="78" t="str">
        <f>IF(SUM(COUNTIFS('Planificación 2026-1'!E:E,"HUAURA",'Planificación 2026-1'!W:W,C125,'Planificación 2026-1'!G:G,"DE"))&gt;0,"P08"," ")</f>
        <v xml:space="preserve"> </v>
      </c>
      <c r="BP125" s="78" t="str">
        <f>IF(SUM(COUNTIFS('Planificación 2026-1'!E:E,"HUAURA",'Planificación 2026-1'!W:W,C125,'Planificación 2026-1'!G:G,"OB"))&gt;0,"P09"," ")</f>
        <v xml:space="preserve"> </v>
      </c>
      <c r="BQ125" s="78" t="str">
        <f>IF(SUM(COUNTIFS('Planificación 2026-1'!E:E,"HUAURA",'Planificación 2026-1'!W:W,C125,'Planificación 2026-1'!G:G,"MH"))&gt;0,"P31"," ")</f>
        <v xml:space="preserve"> </v>
      </c>
      <c r="BR125" s="78" t="str">
        <f>IF(SUM(COUNTIFS('Planificación 2026-1'!E:E,"HUAURA",'Planificación 2026-1'!W:W,C125,'Planificación 2026-1'!G:G,"IC"))&gt;0,"P32"," ")</f>
        <v xml:space="preserve"> </v>
      </c>
      <c r="BS125" s="78" t="str">
        <f>IF(SUM(COUNTIFS('Planificación 2026-1'!E:E,"HUAURA",'Planificación 2026-1'!W:W,C125,'Planificación 2026-1'!G:G,"AR"))&gt;0,"P34"," ")</f>
        <v xml:space="preserve"> </v>
      </c>
      <c r="BT125" s="78" t="str">
        <f>IF(SUM(COUNTIFS('Planificación 2026-1'!E:E,"HUAURA",'Planificación 2026-1'!W:W,C125,'Planificación 2026-1'!G:G,"T1"))&gt;0,"P35"," ")</f>
        <v xml:space="preserve"> </v>
      </c>
      <c r="BU125" s="78" t="str">
        <f>IF(SUM(COUNTIFS('Planificación 2026-1'!E:E,"HUAURA",'Planificación 2026-1'!W:W,C125,'Planificación 2026-1'!G:G,"T3"))&gt;0,"P36"," ")</f>
        <v xml:space="preserve"> </v>
      </c>
      <c r="BV125" s="78" t="str">
        <f>IF(SUM(COUNTIFS('Planificación 2026-1'!E:E,"HUAURA",'Planificación 2026-1'!W:W,C125,'Planificación 2026-1'!G:G,"T2"))&gt;0,"P37"," ")</f>
        <v xml:space="preserve"> </v>
      </c>
      <c r="BW125" s="78" t="str">
        <f>IF(SUM(COUNTIFS('Planificación 2026-1'!E:E,"HUAURA",'Planificación 2026-1'!W:W,C125,'Planificación 2026-1'!G:G,"AE"))&gt;0,"P38"," ")</f>
        <v xml:space="preserve"> </v>
      </c>
      <c r="BX125" s="78" t="str">
        <f>IF(SUM(COUNTIFS('Planificación 2026-1'!E:E,"HUAURA",'Planificación 2026-1'!W:W,C125,'Planificación 2026-1'!G:G,"T4"))&gt;0,"P55"," ")</f>
        <v xml:space="preserve"> </v>
      </c>
      <c r="BY125" s="79">
        <f>SUMIFS('Planificación 2026-1'!R:R,'Planificación 2026-1'!W:W,C125,'Planificación 2026-1'!G:G,"AF",'Planificación 2026-1'!H:H,"&gt;2")</f>
        <v>0</v>
      </c>
      <c r="BZ125" s="79">
        <f>SUMIFS('Planificación 2026-1'!R:R,'Planificación 2026-1'!W:W,C125,'Planificación 2026-1'!G:G,"EN",'Planificación 2026-1'!H:H,"&gt;2")</f>
        <v>0</v>
      </c>
      <c r="CA125" s="79">
        <f>SUMIFS('Planificación 2026-1'!R:R,'Planificación 2026-1'!W:W,C125,'Planificación 2026-1'!G:G,"IS",'Planificación 2026-1'!H:H,"&gt;2")</f>
        <v>0</v>
      </c>
      <c r="CB125" s="79">
        <f>SUMIFS('Planificación 2026-1'!R:R,'Planificación 2026-1'!W:W,C125,'Planificación 2026-1'!G:G,"PS",'Planificación 2026-1'!H:H,"&gt;2")</f>
        <v>18</v>
      </c>
      <c r="CC125" s="79">
        <f>SUMIFS('Planificación 2026-1'!R:R,'Planificación 2026-1'!W:W,C125,'Planificación 2026-1'!G:G,"IN",'Planificación 2026-1'!H:H,"&gt;2")</f>
        <v>0</v>
      </c>
      <c r="CD125" s="79">
        <f>SUMIFS('Planificación 2026-1'!R:R,'Planificación 2026-1'!W:W,C125,'Planificación 2026-1'!G:G,"CA",'Planificación 2026-1'!H:H,"&gt;2")</f>
        <v>0</v>
      </c>
      <c r="CE125" s="79">
        <f>SUMIFS('Planificación 2026-1'!R:R,'Planificación 2026-1'!W:W,C125,'Planificación 2026-1'!G:G,"DE",'Planificación 2026-1'!H:H,"&gt;2")</f>
        <v>0</v>
      </c>
      <c r="CF125" s="79">
        <f>SUMIFS('Planificación 2026-1'!R:R,'Planificación 2026-1'!W:W,C125,'Planificación 2026-1'!G:G,"OB",'Planificación 2026-1'!H:H,"&gt;2")</f>
        <v>0</v>
      </c>
      <c r="CG125" s="79">
        <f>SUMIFS('Planificación 2026-1'!R:R,'Planificación 2026-1'!W:W,C125,'Planificación 2026-1'!G:G,"MH",'Planificación 2026-1'!H:H,"&gt;2")</f>
        <v>0</v>
      </c>
      <c r="CH125" s="79">
        <f>SUMIFS('Planificación 2026-1'!R:R,'Planificación 2026-1'!W:W,C125,'Planificación 2026-1'!G:G,"IC",'Planificación 2026-1'!H:H,"&gt;2")</f>
        <v>0</v>
      </c>
      <c r="CI125" s="79">
        <f>SUMIFS('Planificación 2026-1'!R:R,'Planificación 2026-1'!W:W,C125,'Planificación 2026-1'!G:G,"AR",'Planificación 2026-1'!H:H,"&gt;2")</f>
        <v>0</v>
      </c>
      <c r="CJ125" s="79">
        <f>SUMIFS('Planificación 2026-1'!R:R,'Planificación 2026-1'!W:W,C125,'Planificación 2026-1'!G:G,"T1",'Planificación 2026-1'!H:H,"&gt;2")</f>
        <v>0</v>
      </c>
      <c r="CK125" s="79">
        <f>SUMIFS('Planificación 2026-1'!R:R,'Planificación 2026-1'!W:W,C125,'Planificación 2026-1'!G:G,"T3",'Planificación 2026-1'!H:H,"&gt;2")</f>
        <v>0</v>
      </c>
      <c r="CL125" s="79">
        <f>SUMIFS('Planificación 2026-1'!R:R,'Planificación 2026-1'!W:W,C125,'Planificación 2026-1'!G:G,"T2",'Planificación 2026-1'!H:H,"&gt;2")</f>
        <v>0</v>
      </c>
      <c r="CM125" s="79">
        <f>SUMIFS('Planificación 2026-1'!R:R,'Planificación 2026-1'!W:W,C125,'Planificación 2026-1'!G:G,"AE",'Planificación 2026-1'!H:H,"&gt;2")</f>
        <v>0</v>
      </c>
      <c r="CN125" s="79">
        <f>SUMIFS('Planificación 2026-1'!R:R,'Planificación 2026-1'!W:W,C125,'Planificación 2026-1'!G:G,"T4",'Planificación 2026-1'!H:H,"&gt;2")</f>
        <v>0</v>
      </c>
      <c r="CO125" s="79">
        <f>SUMIFS('Planificación 2026-1'!R:R,'Planificación 2026-1'!W:W,C125,'Planificación 2026-1'!G:G,"AF",'Planificación 2026-1'!H:H,"&lt;3")</f>
        <v>0</v>
      </c>
      <c r="CP125" s="79">
        <f>SUMIFS('Planificación 2026-1'!R:R,'Planificación 2026-1'!W:W,C125,'Planificación 2026-1'!G:G,"EN",'Planificación 2026-1'!H:H,"&lt;3")</f>
        <v>0</v>
      </c>
      <c r="CQ125" s="79">
        <f>SUMIFS('Planificación 2026-1'!R:R,'Planificación 2026-1'!W:W,C125,'Planificación 2026-1'!G:G,"IS",'Planificación 2026-1'!H:H,"&lt;3")</f>
        <v>0</v>
      </c>
      <c r="CR125" s="79">
        <f>SUMIFS('Planificación 2026-1'!R:R,'Planificación 2026-1'!W:W,C125,'Planificación 2026-1'!G:G,"PS",'Planificación 2026-1'!H:H,"&lt;3")</f>
        <v>0</v>
      </c>
      <c r="CS125" s="79">
        <f>SUMIFS('Planificación 2026-1'!R:R,'Planificación 2026-1'!W:W,C125,'Planificación 2026-1'!G:G,"IN",'Planificación 2026-1'!H:H,"&lt;3")</f>
        <v>0</v>
      </c>
      <c r="CT125" s="79">
        <f>SUMIFS('Planificación 2026-1'!R:R,'Planificación 2026-1'!W:W,C125,'Planificación 2026-1'!G:G,"CA",'Planificación 2026-1'!H:H,"&lt;3")</f>
        <v>0</v>
      </c>
      <c r="CU125" s="79">
        <f>SUMIFS('Planificación 2026-1'!R:R,'Planificación 2026-1'!W:W,C125,'Planificación 2026-1'!G:G,"DE",'Planificación 2026-1'!H:H,"&lt;3")</f>
        <v>0</v>
      </c>
      <c r="CV125" s="79">
        <f>SUMIFS('Planificación 2026-1'!R:R,'Planificación 2026-1'!W:W,C125,'Planificación 2026-1'!G:G,"OB",'Planificación 2026-1'!H:H,"&lt;3")</f>
        <v>0</v>
      </c>
      <c r="CW125" s="79">
        <f>SUMIFS('Planificación 2026-1'!R:R,'Planificación 2026-1'!W:W,C125,'Planificación 2026-1'!G:G,"MH",'Planificación 2026-1'!H:H,"&lt;3")</f>
        <v>0</v>
      </c>
      <c r="CX125" s="79">
        <f>SUMIFS('Planificación 2026-1'!R:R,'Planificación 2026-1'!W:W,C125,'Planificación 2026-1'!G:G,"IC",'Planificación 2026-1'!H:H,"&lt;3")</f>
        <v>0</v>
      </c>
      <c r="CY125" s="79">
        <f>SUMIFS('Planificación 2026-1'!R:R,'Planificación 2026-1'!W:W,C125,'Planificación 2026-1'!G:G,"AR",'Planificación 2026-1'!H:H,"&lt;3")</f>
        <v>0</v>
      </c>
      <c r="CZ125" s="79">
        <f>SUMIFS('Planificación 2026-1'!R:R,'Planificación 2026-1'!W:W,C125,'Planificación 2026-1'!G:G,"T1",'Planificación 2026-1'!H:H,"&lt;3")</f>
        <v>0</v>
      </c>
      <c r="DA125" s="79">
        <f>SUMIFS('Planificación 2026-1'!R:R,'Planificación 2026-1'!W:W,C125,'Planificación 2026-1'!G:G,"T3",'Planificación 2026-1'!H:H,"&lt;3")</f>
        <v>0</v>
      </c>
      <c r="DB125" s="79">
        <f>SUMIFS('Planificación 2026-1'!R:R,'Planificación 2026-1'!W:W,C125,'Planificación 2026-1'!G:G,"T2",'Planificación 2026-1'!H:H,"&lt;3")</f>
        <v>0</v>
      </c>
      <c r="DC125" s="79">
        <f>SUMIFS('Planificación 2026-1'!R:R,'Planificación 2026-1'!W:W,C125,'Planificación 2026-1'!G:G,"AE",'Planificación 2026-1'!H:H,"&lt;3")</f>
        <v>0</v>
      </c>
      <c r="DD125" s="79">
        <f>SUMIFS('Planificación 2026-1'!R:R,'Planificación 2026-1'!W:W,C125,'Planificación 2026-1'!G:G,"T4",'Planificación 2026-1'!H:H,"&lt;3")</f>
        <v>0</v>
      </c>
      <c r="DE125" s="78" t="str">
        <f t="shared" si="18"/>
        <v>P04</v>
      </c>
      <c r="DF125" s="30">
        <f>IF(C125="","",SUMIFS('Planificación 2026-1'!R:R,'Planificación 2026-1'!W:W,C125,'Planificación 2026-1'!E:E,"PRINCIPAL",'Planificación 2026-1'!X:X,"VIRTUAL"))</f>
        <v>0</v>
      </c>
      <c r="DG125" s="30">
        <f>IF(C125="","",SUMIFS('Planificación 2026-1'!R:R,'Planificación 2026-1'!W:W,C125,'Planificación 2026-1'!E:E,"PRINCIPAL",'Planificación 2026-1'!X:X,"PRESENCIAL"))</f>
        <v>14</v>
      </c>
      <c r="DH125" s="30">
        <f>IF(C125="","",SUMIFS('Planificación 2026-1'!R:R,'Planificación 2026-1'!W:W,C125,'Planificación 2026-1'!E:E,"PRINCIPAL",'Planificación 2026-1'!X:X,"HIBRIDO PRESENCIAL"))</f>
        <v>0</v>
      </c>
      <c r="DI125" s="78" t="str">
        <f t="shared" si="19"/>
        <v/>
      </c>
      <c r="DJ125" s="78">
        <f>IF(C125="","",SUMIFS('Planificación 2026-1'!R:R,'Planificación 2026-1'!W:W,C125,'Planificación 2026-1'!E:E,"FILIAL",'Planificación 2026-1'!X:X,"VIRTUAL"))</f>
        <v>0</v>
      </c>
      <c r="DK125" s="80">
        <f>IF(C125="","",SUMIFS('Planificación 2026-1'!R:R,'Planificación 2026-1'!W:W,C125,'Planificación 2026-1'!E:E,"FILIAL",'Planificación 2026-1'!X:X,"PRESENCIAL"))</f>
        <v>0</v>
      </c>
      <c r="DL125" s="42">
        <f>IF(C125="","",SUMIFS('Planificación 2026-1'!R:R,'Planificación 2026-1'!W:W,C125,'Planificación 2026-1'!E:E,"FILIAL",'Planificación 2026-1'!X:X,"HIBRIDO PRESENCIAL"))</f>
        <v>0</v>
      </c>
      <c r="DM125" s="81" t="str">
        <f t="shared" si="20"/>
        <v/>
      </c>
      <c r="DN125" s="78">
        <f>IF(C125="","",SUMIFS('Planificación 2026-1'!R:R,'Planificación 2026-1'!W:W,C125,'Planificación 2026-1'!E:E,"SUNAMPE",'Planificación 2026-1'!X:X,"VIRTUAL"))</f>
        <v>0</v>
      </c>
      <c r="DO125" s="42">
        <f>IF(C125="","",SUMIFS('Planificación 2026-1'!R:R,'Planificación 2026-1'!W:W,C125,'Planificación 2026-1'!E:E,"SUNAMPE",'Planificación 2026-1'!X:X,"PRESENCIAL"))</f>
        <v>0</v>
      </c>
      <c r="DP125" s="81" t="str">
        <f t="shared" si="21"/>
        <v>P04</v>
      </c>
      <c r="DQ125" s="78">
        <f>IF(C125="","",SUMIFS('Planificación 2026-1'!R:R,'Planificación 2026-1'!W:W,C125,'Planificación 2026-1'!E:E,"HUAURA",'Planificación 2026-1'!X:X,"VIRTUAL"))</f>
        <v>4</v>
      </c>
      <c r="DR125" s="42">
        <f>IF(C125="","",SUMIFS('Planificación 2026-1'!R:R,'Planificación 2026-1'!W:W,C125,'Planificación 2026-1'!E:E,"HUAURA",'Planificación 2026-1'!X:X,"PRESENCIAL"))</f>
        <v>0</v>
      </c>
      <c r="DS125" s="48">
        <f>SUMIFS('Planificación 2026-1'!R:R,'Planificación 2026-1'!W:W,C125,'Planificación 2026-1'!E:E,"PRINCIPAL",'Planificación 2026-1'!X:X,"VIRTUAL",'Planificación 2026-1'!H:H,"&gt;2")</f>
        <v>0</v>
      </c>
      <c r="DT125" s="48">
        <f>SUMIFS('Planificación 2026-1'!R:R,'Planificación 2026-1'!W:W,C125,'Planificación 2026-1'!E:E,"PRINCIPAL",'Planificación 2026-1'!X:X,"&lt;&gt;VIRTUAL",'Planificación 2026-1'!H:H,"&gt;2")</f>
        <v>14</v>
      </c>
      <c r="DU125" s="48">
        <f>SUMIFS('Planificación 2026-1'!R:R,'Planificación 2026-1'!W:W,C125,'Planificación 2026-1'!E:E,"SUNAMPE",'Planificación 2026-1'!X:X,"VIRTUAL",'Planificación 2026-1'!H:H,"&gt;2")</f>
        <v>0</v>
      </c>
      <c r="DV125" s="48">
        <f>SUMIFS('Planificación 2026-1'!R:R,'Planificación 2026-1'!W:W,C125,'Planificación 2026-1'!E:E,"SUNAMPE",'Planificación 2026-1'!X:X,"&lt;&gt;VIRTUAL",'Planificación 2026-1'!H:H,"&gt;2")</f>
        <v>0</v>
      </c>
      <c r="DW125" s="48">
        <f>SUMIFS('Planificación 2026-1'!R:R,'Planificación 2026-1'!W:W,C125,'Planificación 2026-1'!E:E,"FILIAL",'Planificación 2026-1'!X:X,"VIRTUAL",'Planificación 2026-1'!H:H,"&gt;2")</f>
        <v>0</v>
      </c>
      <c r="DX125" s="48">
        <f>SUMIFS('Planificación 2026-1'!R:R,'Planificación 2026-1'!W:W,C125,'Planificación 2026-1'!E:E,"FILIAL",'Planificación 2026-1'!X:X,"&lt;&gt;VIRTUAL",'Planificación 2026-1'!H:H,"&gt;2")</f>
        <v>0</v>
      </c>
      <c r="DY125" s="48">
        <f>SUMIFS('Planificación 2026-1'!R:R,'Planificación 2026-1'!W:W,C125,'Planificación 2026-1'!E:E,"PORUMA",'Planificación 2026-1'!X:X,"VIRTUAL",'Planificación 2026-1'!H:H,"&gt;2")</f>
        <v>0</v>
      </c>
      <c r="DZ125" s="48">
        <f>SUMIFS('Planificación 2026-1'!R:R,'Planificación 2026-1'!W:W,C125,'Planificación 2026-1'!E:E,"PORUMA",'Planificación 2026-1'!X:X,"&lt;&gt;VIRTUAL",'Planificación 2026-1'!H:H,"&gt;2")</f>
        <v>0</v>
      </c>
      <c r="EA125" s="48">
        <f>SUMIFS('Planificación 2026-1'!R:R,'Planificación 2026-1'!W:W,C125,'Planificación 2026-1'!E:E,"HUAURA",'Planificación 2026-1'!X:X,"VIRTUAL",'Planificación 2026-1'!H:H,"&gt;2")</f>
        <v>4</v>
      </c>
      <c r="EB125" s="48">
        <f>SUMIFS('Planificación 2026-1'!R:R,'Planificación 2026-1'!W:W,C125,'Planificación 2026-1'!E:E,"HUAURA",'Planificación 2026-1'!X:X,"&lt;&gt;VIRTUAL",'Planificación 2026-1'!H:H,"&gt;2")</f>
        <v>0</v>
      </c>
      <c r="EC125" s="48">
        <f>SUMIFS('Planificación 2026-1'!R:R,'Planificación 2026-1'!W:W,C125,'Planificación 2026-1'!E:E,"PRINCIPAL",'Planificación 2026-1'!X:X,"VIRTUAL",'Planificación 2026-1'!H:H,"&lt;3")</f>
        <v>0</v>
      </c>
      <c r="ED125" s="48">
        <f>SUMIFS('Planificación 2026-1'!R:R,'Planificación 2026-1'!W:W,C125,'Planificación 2026-1'!E:E,"PRINCIPAL",'Planificación 2026-1'!X:X,"&lt;&gt;VIRTUAL",'Planificación 2026-1'!H:H,"&lt;3")</f>
        <v>0</v>
      </c>
      <c r="EE125" s="48">
        <f>SUMIFS('Planificación 2026-1'!R:R,'Planificación 2026-1'!W:W,C125,'Planificación 2026-1'!E:E,"SUNAMPE",'Planificación 2026-1'!X:X,"VIRTUAL",'Planificación 2026-1'!H:H,"&lt;3")</f>
        <v>0</v>
      </c>
      <c r="EF125" s="48">
        <f>SUMIFS('Planificación 2026-1'!R:R,'Planificación 2026-1'!W:W,C125,'Planificación 2026-1'!E:E,"SUNAMPE",'Planificación 2026-1'!X:X,"&lt;&gt;VIRTUAL",'Planificación 2026-1'!H:H,"&lt;3")</f>
        <v>0</v>
      </c>
      <c r="EG125" s="48">
        <f>SUMIFS('Planificación 2026-1'!R:R,'Planificación 2026-1'!W:W,C125,'Planificación 2026-1'!E:E,"FILIAL",'Planificación 2026-1'!X:X,"VIRTUAL",'Planificación 2026-1'!H:H,"&lt;3")</f>
        <v>0</v>
      </c>
      <c r="EH125" s="48">
        <f>SUMIFS('Planificación 2026-1'!R:R,'Planificación 2026-1'!W:W,C125,'Planificación 2026-1'!E:E,"FILIAL",'Planificación 2026-1'!X:X,"&lt;&gt;VIRTUAL",'Planificación 2026-1'!H:H,"&lt;3")</f>
        <v>0</v>
      </c>
      <c r="EI125" s="48">
        <f>SUMIFS('Planificación 2026-1'!R:R,'Planificación 2026-1'!W:W,C125,'Planificación 2026-1'!E:E,"PORUMA",'Planificación 2026-1'!X:X,"VIRTUAL",'Planificación 2026-1'!H:H,"&lt;3")</f>
        <v>0</v>
      </c>
      <c r="EJ125" s="48">
        <f>SUMIFS('Planificación 2026-1'!R:R,'Planificación 2026-1'!W:W,C125,'Planificación 2026-1'!E:E,"PORUMA",'Planificación 2026-1'!X:X,"&lt;&gt;VIRTUAL",'Planificación 2026-1'!H:H,"&lt;3")</f>
        <v>0</v>
      </c>
      <c r="EK125" s="48">
        <f>SUMIFS('Planificación 2026-1'!R:R,'Planificación 2026-1'!W:W,C125,'Planificación 2026-1'!E:E,"HUAURA",'Planificación 2026-1'!X:X,"VIRTUAL",'Planificación 2026-1'!H:H,"&lt;3")</f>
        <v>0</v>
      </c>
      <c r="EL125" s="48">
        <f>SUMIFS('Planificación 2026-1'!R:R,'Planificación 2026-1'!W:W,C125,'Planificación 2026-1'!E:E,"HUAURA",'Planificación 2026-1'!X:X,"&lt;&gt;VIRTUAL",'Planificación 2026-1'!H:H,"&lt;3")</f>
        <v>0</v>
      </c>
      <c r="EM125" s="48">
        <f t="shared" si="22"/>
        <v>0</v>
      </c>
      <c r="EN125" s="48">
        <f t="shared" si="23"/>
        <v>4</v>
      </c>
      <c r="EO125" s="48">
        <f t="shared" si="24"/>
        <v>0</v>
      </c>
      <c r="EP125" s="48">
        <f t="shared" si="25"/>
        <v>14</v>
      </c>
      <c r="EQ125" s="48">
        <f t="shared" si="26"/>
        <v>0</v>
      </c>
      <c r="ER125" s="48"/>
      <c r="ES125" s="48">
        <f t="shared" si="27"/>
        <v>4</v>
      </c>
      <c r="ET125" s="48">
        <f t="shared" si="28"/>
        <v>14</v>
      </c>
      <c r="EU125" s="48" t="b">
        <f t="shared" si="29"/>
        <v>1</v>
      </c>
      <c r="EV125" s="48" t="str">
        <f t="shared" si="30"/>
        <v>FILIAL-HUAURA</v>
      </c>
      <c r="EW125" s="48" t="str">
        <f t="shared" si="31"/>
        <v>MAS PRESENCIAL</v>
      </c>
    </row>
    <row r="126" spans="1:153" x14ac:dyDescent="0.3">
      <c r="A126" s="53"/>
      <c r="B126" s="383">
        <v>123</v>
      </c>
      <c r="C126" s="107" t="s">
        <v>467</v>
      </c>
      <c r="D126" s="82">
        <f>SUMIF('Planificación 2026-1'!W:W,C126,'Planificación 2026-1'!R:R)</f>
        <v>8</v>
      </c>
      <c r="E126" s="384" t="s">
        <v>341</v>
      </c>
      <c r="F126" s="107" t="s">
        <v>430</v>
      </c>
      <c r="G126" s="387" t="s">
        <v>431</v>
      </c>
      <c r="H126" s="107" t="s">
        <v>452</v>
      </c>
      <c r="I126" s="77" t="str">
        <f>IF(SUM(COUNTIFS('Planificación 2026-1'!E:E,"PRINCIPAL",'Planificación 2026-1'!W:W,C126,'Planificación 2026-1'!G:G,"AF"))&gt;0,"P01"," ")</f>
        <v xml:space="preserve"> </v>
      </c>
      <c r="J126" s="78" t="str">
        <f>IF(SUM(COUNTIFS('Planificación 2026-1'!E:E,"PRINCIPAL",'Planificación 2026-1'!W:W,C126,'Planificación 2026-1'!G:G,"EN"))&gt;0,"P02"," ")</f>
        <v xml:space="preserve"> </v>
      </c>
      <c r="K126" s="78" t="str">
        <f>IF(SUM(COUNTIFS('Planificación 2026-1'!E:E,"PRINCIPAL",'Planificación 2026-1'!W:W,C126,'Planificación 2026-1'!G:G,"IS"))&gt;0,"P03"," ")</f>
        <v xml:space="preserve"> </v>
      </c>
      <c r="L126" s="78" t="str">
        <f>IF(SUM(COUNTIFS('Planificación 2026-1'!E:E,"PRINCIPAL",'Planificación 2026-1'!W:W,C126,'Planificación 2026-1'!G:G,"PS"))&gt;0,"P04"," ")</f>
        <v xml:space="preserve"> </v>
      </c>
      <c r="M126" s="78"/>
      <c r="N126" s="78" t="str">
        <f>IF(SUM(COUNTIFS('Planificación 2026-1'!E:E,"PRINCIPAL",'Planificación 2026-1'!W:W,C126,'Planificación 2026-1'!G:G,"IN"))&gt;0,"P06"," ")</f>
        <v xml:space="preserve"> </v>
      </c>
      <c r="O126" s="78" t="str">
        <f>IF(SUM(COUNTIFS('Planificación 2026-1'!E:E,"PRINCIPAL",'Planificación 2026-1'!W:W,C126,'Planificación 2026-1'!G:G,"CA"))&gt;0,"P07"," ")</f>
        <v xml:space="preserve"> </v>
      </c>
      <c r="P126" s="78" t="str">
        <f>IF(SUM(COUNTIFS('Planificación 2026-1'!E:E,"PRINCIPAL",'Planificación 2026-1'!W:W,C126,'Planificación 2026-1'!G:G,"DE"))&gt;0,"P08"," ")</f>
        <v xml:space="preserve"> </v>
      </c>
      <c r="Q126" s="78" t="str">
        <f>IF(SUM(COUNTIFS('Planificación 2026-1'!E:E,"PRINCIPAL",'Planificación 2026-1'!W:W,C126,'Planificación 2026-1'!G:G,"OB"))&gt;0,"P09"," ")</f>
        <v xml:space="preserve"> </v>
      </c>
      <c r="R126" s="78" t="str">
        <f>IF(SUM(COUNTIFS('Planificación 2026-1'!E:E,"PRINCIPAL",'Planificación 2026-1'!W:W,C126,'Planificación 2026-1'!G:G,"MH"))&gt;0,"P31"," ")</f>
        <v xml:space="preserve"> </v>
      </c>
      <c r="S126" s="78" t="str">
        <f>IF(SUM(COUNTIFS('Planificación 2026-1'!E:E,"PRINCIPAL",'Planificación 2026-1'!W:W,C126,'Planificación 2026-1'!G:G,"IC"))&gt;0,"P32"," ")</f>
        <v xml:space="preserve"> </v>
      </c>
      <c r="T126" s="78" t="str">
        <f>IF(SUM(COUNTIFS('Planificación 2026-1'!E:E,"PRINCIPAL",'Planificación 2026-1'!W:W,C126,'Planificación 2026-1'!G:G,"AR"))&gt;0,"P34"," ")</f>
        <v xml:space="preserve"> </v>
      </c>
      <c r="U126" s="78" t="str">
        <f>IF(SUM(COUNTIFS('Planificación 2026-1'!E:E,"PRINCIPAL",'Planificación 2026-1'!W:W,C126,'Planificación 2026-1'!G:G,"T1"))&gt;0,"P35"," ")</f>
        <v xml:space="preserve"> </v>
      </c>
      <c r="V126" s="78" t="str">
        <f>IF(SUM(COUNTIFS('Planificación 2026-1'!E:E,"PRINCIPAL",'Planificación 2026-1'!W:W,C126,'Planificación 2026-1'!G:G,"T3"))&gt;0,"P36"," ")</f>
        <v xml:space="preserve"> </v>
      </c>
      <c r="W126" s="78" t="str">
        <f>IF(SUM(COUNTIFS('Planificación 2026-1'!E:E,"PRINCIPAL",'Planificación 2026-1'!W:W,C126,'Planificación 2026-1'!G:G,"T2"))&gt;0,"P37"," ")</f>
        <v xml:space="preserve"> </v>
      </c>
      <c r="X126" s="78" t="str">
        <f>IF(SUM(COUNTIFS('Planificación 2026-1'!E:E,"PRINCIPAL",'Planificación 2026-1'!W:W,C126,'Planificación 2026-1'!G:G,"AE"))&gt;0,"P38"," ")</f>
        <v xml:space="preserve"> </v>
      </c>
      <c r="Y126" s="78" t="str">
        <f>IF(SUM(COUNTIFS('Planificación 2026-1'!E:E,"PRINCIPAL",'Planificación 2026-1'!W:W,C126,'Planificación 2026-1'!G:G,"T4"))&gt;0,"P55"," ")</f>
        <v xml:space="preserve"> </v>
      </c>
      <c r="Z126" s="78" t="str">
        <f>IF(SUM(COUNTIFS('Planificación 2026-1'!E:E,"FILIAL",'Planificación 2026-1'!W:W,C126,'Planificación 2026-1'!G:G,"AF"))&gt;0," P01"," ")</f>
        <v xml:space="preserve"> </v>
      </c>
      <c r="AA126" s="78" t="str">
        <f>IF(SUM(COUNTIFS('Planificación 2026-1'!E:E,"FILIAL",'Planificación 2026-1'!W:W,C126,'Planificación 2026-1'!G:G,"EN"))&gt;0,"P02"," ")</f>
        <v xml:space="preserve"> </v>
      </c>
      <c r="AB126" s="78" t="str">
        <f>IF(SUM(COUNTIFS('Planificación 2026-1'!E:E,"FILIAL",'Planificación 2026-1'!W:W,C126,'Planificación 2026-1'!G:G,"IS"))&gt;0,"P03"," ")</f>
        <v xml:space="preserve"> </v>
      </c>
      <c r="AC126" s="78" t="str">
        <f>IF(SUM(COUNTIFS('Planificación 2026-1'!E:E,"FILIAL",'Planificación 2026-1'!W:W,C126,'Planificación 2026-1'!G:G,"PS"))&gt;0,"P04"," ")</f>
        <v xml:space="preserve"> </v>
      </c>
      <c r="AD126" s="78"/>
      <c r="AE126" s="78" t="str">
        <f>IF(SUM(COUNTIFS('Planificación 2026-1'!E:E,"FILIAL",'Planificación 2026-1'!W:W,C126,'Planificación 2026-1'!G:G,"IN"))&gt;0,"P06"," ")</f>
        <v xml:space="preserve"> </v>
      </c>
      <c r="AF126" s="78" t="str">
        <f>IF(SUM(COUNTIFS('Planificación 2026-1'!E:E,"FILIAL",'Planificación 2026-1'!W:W,C126,'Planificación 2026-1'!G:G,"CA"))&gt;0,"P07"," ")</f>
        <v xml:space="preserve"> </v>
      </c>
      <c r="AG126" s="78" t="str">
        <f>IF(SUM(COUNTIFS('Planificación 2026-1'!E:E,"FILIAL",'Planificación 2026-1'!W:W,C126,'Planificación 2026-1'!G:G,"DE"))&gt;0,"P08"," ")</f>
        <v xml:space="preserve"> </v>
      </c>
      <c r="AH126" s="78" t="str">
        <f>IF(SUM(COUNTIFS('Planificación 2026-1'!E:E,"FILIAL",'Planificación 2026-1'!W:W,C126,'Planificación 2026-1'!G:G,"OB"))&gt;0,"P09"," ")</f>
        <v xml:space="preserve"> </v>
      </c>
      <c r="AI126" s="78" t="str">
        <f>IF(SUM(COUNTIFS('Planificación 2026-1'!E:E,"FILIAL",'Planificación 2026-1'!W:W,C126,'Planificación 2026-1'!G:G,"MH"))&gt;0,"P31"," ")</f>
        <v xml:space="preserve"> </v>
      </c>
      <c r="AJ126" s="78" t="str">
        <f>IF(SUM(COUNTIFS('Planificación 2026-1'!E:E,"FILIAL",'Planificación 2026-1'!W:W,C126,'Planificación 2026-1'!G:G,"IC"))&gt;0,"P32"," ")</f>
        <v xml:space="preserve"> </v>
      </c>
      <c r="AK126" s="78" t="str">
        <f>IF(SUM(COUNTIFS('Planificación 2026-1'!E:E,"FILIAL",'Planificación 2026-1'!W:W,C126,'Planificación 2026-1'!G:G,"AR"))&gt;0,"P34"," ")</f>
        <v xml:space="preserve"> </v>
      </c>
      <c r="AL126" s="78" t="str">
        <f>IF(SUM(COUNTIFS('Planificación 2026-1'!E:E,"FILIAL",'Planificación 2026-1'!W:W,C126,'Planificación 2026-1'!G:G,"T1"))&gt;0,"P35"," ")</f>
        <v xml:space="preserve"> </v>
      </c>
      <c r="AM126" s="78" t="str">
        <f>IF(SUM(COUNTIFS('Planificación 2026-1'!E:E,"FILIAL",'Planificación 2026-1'!W:W,C126,'Planificación 2026-1'!G:G,"T3"))&gt;0,"P36"," ")</f>
        <v xml:space="preserve"> </v>
      </c>
      <c r="AN126" s="78" t="str">
        <f>IF(SUM(COUNTIFS('Planificación 2026-1'!E:E,"FILIAL",'Planificación 2026-1'!W:W,C126,'Planificación 2026-1'!G:G,"T2"))&gt;0,"P37"," ")</f>
        <v xml:space="preserve"> </v>
      </c>
      <c r="AO126" s="78" t="str">
        <f>IF(SUM(COUNTIFS('Planificación 2026-1'!E:E,"FILIAL",'Planificación 2026-1'!W:W,C126,'Planificación 2026-1'!G:G,"AE"))&gt;0,"P38"," ")</f>
        <v xml:space="preserve"> </v>
      </c>
      <c r="AP126" s="78" t="str">
        <f>IF(SUM(COUNTIFS('Planificación 2026-1'!E:E,"FILIAL",'Planificación 2026-1'!W:W,C126,'Planificación 2026-1'!G:G,"T4"))&gt;0,"P55"," ")</f>
        <v xml:space="preserve"> </v>
      </c>
      <c r="AQ126" s="78" t="str">
        <f>IF(SUM(COUNTIFS('Planificación 2026-1'!E:E,"SUNAMPE",'Planificación 2026-1'!W:W,C126,'Planificación 2026-1'!G:G,"AF"))&gt;0," P01"," ")</f>
        <v xml:space="preserve"> </v>
      </c>
      <c r="AR126" s="78" t="str">
        <f>IF(SUM(COUNTIFS('Planificación 2026-1'!E:E,"SUNAMPE",'Planificación 2026-1'!W:W,C126,'Planificación 2026-1'!G:G,"EN"))&gt;0,"P02"," ")</f>
        <v xml:space="preserve"> </v>
      </c>
      <c r="AS126" s="78" t="str">
        <f>IF(SUM(COUNTIFS('Planificación 2026-1'!E:E,"SUNAMPE",'Planificación 2026-1'!W:W,C126,'Planificación 2026-1'!G:G,"IS"))&gt;0,"P03"," ")</f>
        <v xml:space="preserve"> </v>
      </c>
      <c r="AT126" s="78" t="str">
        <f>IF(SUM(COUNTIFS('Planificación 2026-1'!E:E,"SUNAMPE",'Planificación 2026-1'!W:W,C126,'Planificación 2026-1'!G:G,"PS"))&gt;0,"P04"," ")</f>
        <v xml:space="preserve"> </v>
      </c>
      <c r="AU126" s="78"/>
      <c r="AV126" s="78" t="str">
        <f>IF(SUM(COUNTIFS('Planificación 2026-1'!E:E,"SUNAMPE",'Planificación 2026-1'!W:W,C126,'Planificación 2026-1'!G:G,"IN"))&gt;0,"P06"," ")</f>
        <v xml:space="preserve"> </v>
      </c>
      <c r="AW126" s="78" t="str">
        <f>IF(SUM(COUNTIFS('Planificación 2026-1'!E:E,"SUNAMPE",'Planificación 2026-1'!W:W,C126,'Planificación 2026-1'!G:G,"CA"))&gt;0,"P07"," ")</f>
        <v xml:space="preserve"> </v>
      </c>
      <c r="AX126" s="78" t="str">
        <f>IF(SUM(COUNTIFS('Planificación 2026-1'!E:E,"SUNAMPE",'Planificación 2026-1'!W:W,C126,'Planificación 2026-1'!G:G,"DE"))&gt;0,"P08"," ")</f>
        <v xml:space="preserve"> </v>
      </c>
      <c r="AY126" s="78" t="str">
        <f>IF(SUM(COUNTIFS('Planificación 2026-1'!E:E,"SUNAMPE",'Planificación 2026-1'!W:W,C126,'Planificación 2026-1'!G:G,"OB"))&gt;0,"P09"," ")</f>
        <v>P09</v>
      </c>
      <c r="AZ126" s="78" t="str">
        <f>IF(SUM(COUNTIFS('Planificación 2026-1'!E:E,"SUNAMPE",'Planificación 2026-1'!W:W,C126,'Planificación 2026-1'!G:G,"MH"))&gt;0,"P31"," ")</f>
        <v xml:space="preserve"> </v>
      </c>
      <c r="BA126" s="78" t="str">
        <f>IF(SUM(COUNTIFS('Planificación 2026-1'!E:E,"SUNAMPE",'Planificación 2026-1'!W:W,C126,'Planificación 2026-1'!G:G,"IC"))&gt;0,"P32"," ")</f>
        <v xml:space="preserve"> </v>
      </c>
      <c r="BB126" s="78" t="str">
        <f>IF(SUM(COUNTIFS('Planificación 2026-1'!E:E,"SUNAMPE",'Planificación 2026-1'!W:W,C126,'Planificación 2026-1'!G:G,"AR"))&gt;0,"P34"," ")</f>
        <v xml:space="preserve"> </v>
      </c>
      <c r="BC126" s="78" t="str">
        <f>IF(SUM(COUNTIFS('Planificación 2026-1'!E:E,"SUNAMPE",'Planificación 2026-1'!W:W,C126,'Planificación 2026-1'!G:G,"T1"))&gt;0,"P35"," ")</f>
        <v xml:space="preserve"> </v>
      </c>
      <c r="BD126" s="78" t="str">
        <f>IF(SUM(COUNTIFS('Planificación 2026-1'!E:E,"SUNAMPE",'Planificación 2026-1'!W:W,C126,'Planificación 2026-1'!G:G,"T3"))&gt;0,"P36"," ")</f>
        <v xml:space="preserve"> </v>
      </c>
      <c r="BE126" s="78" t="str">
        <f>IF(SUM(COUNTIFS('Planificación 2026-1'!E:E,"SUNAMPE",'Planificación 2026-1'!W:W,C126,'Planificación 2026-1'!G:G,"T2"))&gt;0,"P37"," ")</f>
        <v xml:space="preserve"> </v>
      </c>
      <c r="BF126" s="78" t="str">
        <f>IF(SUM(COUNTIFS('Planificación 2026-1'!E:E,"SUNAMPE",'Planificación 2026-1'!W:W,C126,'Planificación 2026-1'!G:G,"AE"))&gt;0,"P38"," ")</f>
        <v xml:space="preserve"> </v>
      </c>
      <c r="BG126" s="78" t="str">
        <f>IF(SUM(COUNTIFS('Planificación 2026-1'!E:E,"SUNAMPE",'Planificación 2026-1'!W:W,C126,'Planificación 2026-1'!G:G,"T4"))&gt;0,"P55"," ")</f>
        <v xml:space="preserve"> </v>
      </c>
      <c r="BH126" s="78" t="str">
        <f>IF(SUM(COUNTIFS('Planificación 2026-1'!E:E,"HUAURA",'Planificación 2026-1'!W:W,C126,'Planificación 2026-1'!G:G,"AF"))&gt;0," P01"," ")</f>
        <v xml:space="preserve"> </v>
      </c>
      <c r="BI126" s="78" t="str">
        <f>IF(SUM(COUNTIFS('Planificación 2026-1'!E:E,"HUAURA",'Planificación 2026-1'!W:W,C126,'Planificación 2026-1'!G:G,"EN"))&gt;0,"P02"," ")</f>
        <v xml:space="preserve"> </v>
      </c>
      <c r="BJ126" s="78" t="str">
        <f>IF(SUM(COUNTIFS('Planificación 2026-1'!E:E,"HUAURA",'Planificación 2026-1'!W:W,C126,'Planificación 2026-1'!G:G,"IS"))&gt;0,"P03"," ")</f>
        <v xml:space="preserve"> </v>
      </c>
      <c r="BK126" s="78" t="str">
        <f>IF(SUM(COUNTIFS('Planificación 2026-1'!E:E,"HUAURA",'Planificación 2026-1'!W:W,C126,'Planificación 2026-1'!G:G,"PS"))&gt;0,"P04"," ")</f>
        <v xml:space="preserve"> </v>
      </c>
      <c r="BL126" s="78"/>
      <c r="BM126" s="78" t="str">
        <f>IF(SUM(COUNTIFS('Planificación 2026-1'!E:E,"HUAURA",'Planificación 2026-1'!W:W,C126,'Planificación 2026-1'!G:G,"IN"))&gt;0,"P06"," ")</f>
        <v xml:space="preserve"> </v>
      </c>
      <c r="BN126" s="78" t="str">
        <f>IF(SUM(COUNTIFS('Planificación 2026-1'!E:E,"HUAURA",'Planificación 2026-1'!W:W,C126,'Planificación 2026-1'!G:G,"CA"))&gt;0,"P07"," ")</f>
        <v xml:space="preserve"> </v>
      </c>
      <c r="BO126" s="78" t="str">
        <f>IF(SUM(COUNTIFS('Planificación 2026-1'!E:E,"HUAURA",'Planificación 2026-1'!W:W,C126,'Planificación 2026-1'!G:G,"DE"))&gt;0,"P08"," ")</f>
        <v xml:space="preserve"> </v>
      </c>
      <c r="BP126" s="78" t="str">
        <f>IF(SUM(COUNTIFS('Planificación 2026-1'!E:E,"HUAURA",'Planificación 2026-1'!W:W,C126,'Planificación 2026-1'!G:G,"OB"))&gt;0,"P09"," ")</f>
        <v xml:space="preserve"> </v>
      </c>
      <c r="BQ126" s="78" t="str">
        <f>IF(SUM(COUNTIFS('Planificación 2026-1'!E:E,"HUAURA",'Planificación 2026-1'!W:W,C126,'Planificación 2026-1'!G:G,"MH"))&gt;0,"P31"," ")</f>
        <v xml:space="preserve"> </v>
      </c>
      <c r="BR126" s="78" t="str">
        <f>IF(SUM(COUNTIFS('Planificación 2026-1'!E:E,"HUAURA",'Planificación 2026-1'!W:W,C126,'Planificación 2026-1'!G:G,"IC"))&gt;0,"P32"," ")</f>
        <v xml:space="preserve"> </v>
      </c>
      <c r="BS126" s="78" t="str">
        <f>IF(SUM(COUNTIFS('Planificación 2026-1'!E:E,"HUAURA",'Planificación 2026-1'!W:W,C126,'Planificación 2026-1'!G:G,"AR"))&gt;0,"P34"," ")</f>
        <v xml:space="preserve"> </v>
      </c>
      <c r="BT126" s="78" t="str">
        <f>IF(SUM(COUNTIFS('Planificación 2026-1'!E:E,"HUAURA",'Planificación 2026-1'!W:W,C126,'Planificación 2026-1'!G:G,"T1"))&gt;0,"P35"," ")</f>
        <v xml:space="preserve"> </v>
      </c>
      <c r="BU126" s="78" t="str">
        <f>IF(SUM(COUNTIFS('Planificación 2026-1'!E:E,"HUAURA",'Planificación 2026-1'!W:W,C126,'Planificación 2026-1'!G:G,"T3"))&gt;0,"P36"," ")</f>
        <v xml:space="preserve"> </v>
      </c>
      <c r="BV126" s="78" t="str">
        <f>IF(SUM(COUNTIFS('Planificación 2026-1'!E:E,"HUAURA",'Planificación 2026-1'!W:W,C126,'Planificación 2026-1'!G:G,"T2"))&gt;0,"P37"," ")</f>
        <v xml:space="preserve"> </v>
      </c>
      <c r="BW126" s="78" t="str">
        <f>IF(SUM(COUNTIFS('Planificación 2026-1'!E:E,"HUAURA",'Planificación 2026-1'!W:W,C126,'Planificación 2026-1'!G:G,"AE"))&gt;0,"P38"," ")</f>
        <v xml:space="preserve"> </v>
      </c>
      <c r="BX126" s="78" t="str">
        <f>IF(SUM(COUNTIFS('Planificación 2026-1'!E:E,"HUAURA",'Planificación 2026-1'!W:W,C126,'Planificación 2026-1'!G:G,"T4"))&gt;0,"P55"," ")</f>
        <v xml:space="preserve"> </v>
      </c>
      <c r="BY126" s="79">
        <f>SUMIFS('Planificación 2026-1'!R:R,'Planificación 2026-1'!W:W,C126,'Planificación 2026-1'!G:G,"AF",'Planificación 2026-1'!H:H,"&gt;2")</f>
        <v>0</v>
      </c>
      <c r="BZ126" s="79">
        <f>SUMIFS('Planificación 2026-1'!R:R,'Planificación 2026-1'!W:W,C126,'Planificación 2026-1'!G:G,"EN",'Planificación 2026-1'!H:H,"&gt;2")</f>
        <v>0</v>
      </c>
      <c r="CA126" s="79">
        <f>SUMIFS('Planificación 2026-1'!R:R,'Planificación 2026-1'!W:W,C126,'Planificación 2026-1'!G:G,"IS",'Planificación 2026-1'!H:H,"&gt;2")</f>
        <v>0</v>
      </c>
      <c r="CB126" s="79">
        <f>SUMIFS('Planificación 2026-1'!R:R,'Planificación 2026-1'!W:W,C126,'Planificación 2026-1'!G:G,"PS",'Planificación 2026-1'!H:H,"&gt;2")</f>
        <v>0</v>
      </c>
      <c r="CC126" s="79">
        <f>SUMIFS('Planificación 2026-1'!R:R,'Planificación 2026-1'!W:W,C126,'Planificación 2026-1'!G:G,"IN",'Planificación 2026-1'!H:H,"&gt;2")</f>
        <v>0</v>
      </c>
      <c r="CD126" s="79">
        <f>SUMIFS('Planificación 2026-1'!R:R,'Planificación 2026-1'!W:W,C126,'Planificación 2026-1'!G:G,"CA",'Planificación 2026-1'!H:H,"&gt;2")</f>
        <v>0</v>
      </c>
      <c r="CE126" s="79">
        <f>SUMIFS('Planificación 2026-1'!R:R,'Planificación 2026-1'!W:W,C126,'Planificación 2026-1'!G:G,"DE",'Planificación 2026-1'!H:H,"&gt;2")</f>
        <v>0</v>
      </c>
      <c r="CF126" s="79">
        <f>SUMIFS('Planificación 2026-1'!R:R,'Planificación 2026-1'!W:W,C126,'Planificación 2026-1'!G:G,"OB",'Planificación 2026-1'!H:H,"&gt;2")</f>
        <v>0</v>
      </c>
      <c r="CG126" s="79">
        <f>SUMIFS('Planificación 2026-1'!R:R,'Planificación 2026-1'!W:W,C126,'Planificación 2026-1'!G:G,"MH",'Planificación 2026-1'!H:H,"&gt;2")</f>
        <v>0</v>
      </c>
      <c r="CH126" s="79">
        <f>SUMIFS('Planificación 2026-1'!R:R,'Planificación 2026-1'!W:W,C126,'Planificación 2026-1'!G:G,"IC",'Planificación 2026-1'!H:H,"&gt;2")</f>
        <v>0</v>
      </c>
      <c r="CI126" s="79">
        <f>SUMIFS('Planificación 2026-1'!R:R,'Planificación 2026-1'!W:W,C126,'Planificación 2026-1'!G:G,"AR",'Planificación 2026-1'!H:H,"&gt;2")</f>
        <v>0</v>
      </c>
      <c r="CJ126" s="79">
        <f>SUMIFS('Planificación 2026-1'!R:R,'Planificación 2026-1'!W:W,C126,'Planificación 2026-1'!G:G,"T1",'Planificación 2026-1'!H:H,"&gt;2")</f>
        <v>0</v>
      </c>
      <c r="CK126" s="79">
        <f>SUMIFS('Planificación 2026-1'!R:R,'Planificación 2026-1'!W:W,C126,'Planificación 2026-1'!G:G,"T3",'Planificación 2026-1'!H:H,"&gt;2")</f>
        <v>0</v>
      </c>
      <c r="CL126" s="79">
        <f>SUMIFS('Planificación 2026-1'!R:R,'Planificación 2026-1'!W:W,C126,'Planificación 2026-1'!G:G,"T2",'Planificación 2026-1'!H:H,"&gt;2")</f>
        <v>0</v>
      </c>
      <c r="CM126" s="79">
        <f>SUMIFS('Planificación 2026-1'!R:R,'Planificación 2026-1'!W:W,C126,'Planificación 2026-1'!G:G,"AE",'Planificación 2026-1'!H:H,"&gt;2")</f>
        <v>0</v>
      </c>
      <c r="CN126" s="79">
        <f>SUMIFS('Planificación 2026-1'!R:R,'Planificación 2026-1'!W:W,C126,'Planificación 2026-1'!G:G,"T4",'Planificación 2026-1'!H:H,"&gt;2")</f>
        <v>0</v>
      </c>
      <c r="CO126" s="79">
        <f>SUMIFS('Planificación 2026-1'!R:R,'Planificación 2026-1'!W:W,C126,'Planificación 2026-1'!G:G,"AF",'Planificación 2026-1'!H:H,"&lt;3")</f>
        <v>0</v>
      </c>
      <c r="CP126" s="79">
        <f>SUMIFS('Planificación 2026-1'!R:R,'Planificación 2026-1'!W:W,C126,'Planificación 2026-1'!G:G,"EN",'Planificación 2026-1'!H:H,"&lt;3")</f>
        <v>0</v>
      </c>
      <c r="CQ126" s="79">
        <f>SUMIFS('Planificación 2026-1'!R:R,'Planificación 2026-1'!W:W,C126,'Planificación 2026-1'!G:G,"IS",'Planificación 2026-1'!H:H,"&lt;3")</f>
        <v>0</v>
      </c>
      <c r="CR126" s="79">
        <f>SUMIFS('Planificación 2026-1'!R:R,'Planificación 2026-1'!W:W,C126,'Planificación 2026-1'!G:G,"PS",'Planificación 2026-1'!H:H,"&lt;3")</f>
        <v>0</v>
      </c>
      <c r="CS126" s="79">
        <f>SUMIFS('Planificación 2026-1'!R:R,'Planificación 2026-1'!W:W,C126,'Planificación 2026-1'!G:G,"IN",'Planificación 2026-1'!H:H,"&lt;3")</f>
        <v>0</v>
      </c>
      <c r="CT126" s="79">
        <f>SUMIFS('Planificación 2026-1'!R:R,'Planificación 2026-1'!W:W,C126,'Planificación 2026-1'!G:G,"CA",'Planificación 2026-1'!H:H,"&lt;3")</f>
        <v>0</v>
      </c>
      <c r="CU126" s="79">
        <f>SUMIFS('Planificación 2026-1'!R:R,'Planificación 2026-1'!W:W,C126,'Planificación 2026-1'!G:G,"DE",'Planificación 2026-1'!H:H,"&lt;3")</f>
        <v>0</v>
      </c>
      <c r="CV126" s="79">
        <f>SUMIFS('Planificación 2026-1'!R:R,'Planificación 2026-1'!W:W,C126,'Planificación 2026-1'!G:G,"OB",'Planificación 2026-1'!H:H,"&lt;3")</f>
        <v>8</v>
      </c>
      <c r="CW126" s="79">
        <f>SUMIFS('Planificación 2026-1'!R:R,'Planificación 2026-1'!W:W,C126,'Planificación 2026-1'!G:G,"MH",'Planificación 2026-1'!H:H,"&lt;3")</f>
        <v>0</v>
      </c>
      <c r="CX126" s="79">
        <f>SUMIFS('Planificación 2026-1'!R:R,'Planificación 2026-1'!W:W,C126,'Planificación 2026-1'!G:G,"IC",'Planificación 2026-1'!H:H,"&lt;3")</f>
        <v>0</v>
      </c>
      <c r="CY126" s="79">
        <f>SUMIFS('Planificación 2026-1'!R:R,'Planificación 2026-1'!W:W,C126,'Planificación 2026-1'!G:G,"AR",'Planificación 2026-1'!H:H,"&lt;3")</f>
        <v>0</v>
      </c>
      <c r="CZ126" s="79">
        <f>SUMIFS('Planificación 2026-1'!R:R,'Planificación 2026-1'!W:W,C126,'Planificación 2026-1'!G:G,"T1",'Planificación 2026-1'!H:H,"&lt;3")</f>
        <v>0</v>
      </c>
      <c r="DA126" s="79">
        <f>SUMIFS('Planificación 2026-1'!R:R,'Planificación 2026-1'!W:W,C126,'Planificación 2026-1'!G:G,"T3",'Planificación 2026-1'!H:H,"&lt;3")</f>
        <v>0</v>
      </c>
      <c r="DB126" s="79">
        <f>SUMIFS('Planificación 2026-1'!R:R,'Planificación 2026-1'!W:W,C126,'Planificación 2026-1'!G:G,"T2",'Planificación 2026-1'!H:H,"&lt;3")</f>
        <v>0</v>
      </c>
      <c r="DC126" s="79">
        <f>SUMIFS('Planificación 2026-1'!R:R,'Planificación 2026-1'!W:W,C126,'Planificación 2026-1'!G:G,"AE",'Planificación 2026-1'!H:H,"&lt;3")</f>
        <v>0</v>
      </c>
      <c r="DD126" s="79">
        <f>SUMIFS('Planificación 2026-1'!R:R,'Planificación 2026-1'!W:W,C126,'Planificación 2026-1'!G:G,"T4",'Planificación 2026-1'!H:H,"&lt;3")</f>
        <v>0</v>
      </c>
      <c r="DE126" s="78" t="str">
        <f t="shared" si="18"/>
        <v/>
      </c>
      <c r="DF126" s="30">
        <f>IF(C126="","",SUMIFS('Planificación 2026-1'!R:R,'Planificación 2026-1'!W:W,C126,'Planificación 2026-1'!E:E,"PRINCIPAL",'Planificación 2026-1'!X:X,"VIRTUAL"))</f>
        <v>0</v>
      </c>
      <c r="DG126" s="30">
        <f>IF(C126="","",SUMIFS('Planificación 2026-1'!R:R,'Planificación 2026-1'!W:W,C126,'Planificación 2026-1'!E:E,"PRINCIPAL",'Planificación 2026-1'!X:X,"PRESENCIAL"))</f>
        <v>0</v>
      </c>
      <c r="DH126" s="30">
        <f>IF(C126="","",SUMIFS('Planificación 2026-1'!R:R,'Planificación 2026-1'!W:W,C126,'Planificación 2026-1'!E:E,"PRINCIPAL",'Planificación 2026-1'!X:X,"HIBRIDO PRESENCIAL"))</f>
        <v>0</v>
      </c>
      <c r="DI126" s="78" t="str">
        <f t="shared" si="19"/>
        <v/>
      </c>
      <c r="DJ126" s="78">
        <f>IF(C126="","",SUMIFS('Planificación 2026-1'!R:R,'Planificación 2026-1'!W:W,C126,'Planificación 2026-1'!E:E,"FILIAL",'Planificación 2026-1'!X:X,"VIRTUAL"))</f>
        <v>0</v>
      </c>
      <c r="DK126" s="80">
        <f>IF(C126="","",SUMIFS('Planificación 2026-1'!R:R,'Planificación 2026-1'!W:W,C126,'Planificación 2026-1'!E:E,"FILIAL",'Planificación 2026-1'!X:X,"PRESENCIAL"))</f>
        <v>0</v>
      </c>
      <c r="DL126" s="42">
        <f>IF(C126="","",SUMIFS('Planificación 2026-1'!R:R,'Planificación 2026-1'!W:W,C126,'Planificación 2026-1'!E:E,"FILIAL",'Planificación 2026-1'!X:X,"HIBRIDO PRESENCIAL"))</f>
        <v>0</v>
      </c>
      <c r="DM126" s="81" t="str">
        <f t="shared" si="20"/>
        <v>P09</v>
      </c>
      <c r="DN126" s="78">
        <f>IF(C126="","",SUMIFS('Planificación 2026-1'!R:R,'Planificación 2026-1'!W:W,C126,'Planificación 2026-1'!E:E,"SUNAMPE",'Planificación 2026-1'!X:X,"VIRTUAL"))</f>
        <v>0</v>
      </c>
      <c r="DO126" s="42">
        <f>IF(C126="","",SUMIFS('Planificación 2026-1'!R:R,'Planificación 2026-1'!W:W,C126,'Planificación 2026-1'!E:E,"SUNAMPE",'Planificación 2026-1'!X:X,"PRESENCIAL"))</f>
        <v>8</v>
      </c>
      <c r="DP126" s="81" t="str">
        <f t="shared" si="21"/>
        <v/>
      </c>
      <c r="DQ126" s="78">
        <f>IF(C126="","",SUMIFS('Planificación 2026-1'!R:R,'Planificación 2026-1'!W:W,C126,'Planificación 2026-1'!E:E,"HUAURA",'Planificación 2026-1'!X:X,"VIRTUAL"))</f>
        <v>0</v>
      </c>
      <c r="DR126" s="42">
        <f>IF(C126="","",SUMIFS('Planificación 2026-1'!R:R,'Planificación 2026-1'!W:W,C126,'Planificación 2026-1'!E:E,"HUAURA",'Planificación 2026-1'!X:X,"PRESENCIAL"))</f>
        <v>0</v>
      </c>
      <c r="DS126" s="48">
        <f>SUMIFS('Planificación 2026-1'!R:R,'Planificación 2026-1'!W:W,C126,'Planificación 2026-1'!E:E,"PRINCIPAL",'Planificación 2026-1'!X:X,"VIRTUAL",'Planificación 2026-1'!H:H,"&gt;2")</f>
        <v>0</v>
      </c>
      <c r="DT126" s="48">
        <f>SUMIFS('Planificación 2026-1'!R:R,'Planificación 2026-1'!W:W,C126,'Planificación 2026-1'!E:E,"PRINCIPAL",'Planificación 2026-1'!X:X,"&lt;&gt;VIRTUAL",'Planificación 2026-1'!H:H,"&gt;2")</f>
        <v>0</v>
      </c>
      <c r="DU126" s="48">
        <f>SUMIFS('Planificación 2026-1'!R:R,'Planificación 2026-1'!W:W,C126,'Planificación 2026-1'!E:E,"SUNAMPE",'Planificación 2026-1'!X:X,"VIRTUAL",'Planificación 2026-1'!H:H,"&gt;2")</f>
        <v>0</v>
      </c>
      <c r="DV126" s="48">
        <f>SUMIFS('Planificación 2026-1'!R:R,'Planificación 2026-1'!W:W,C126,'Planificación 2026-1'!E:E,"SUNAMPE",'Planificación 2026-1'!X:X,"&lt;&gt;VIRTUAL",'Planificación 2026-1'!H:H,"&gt;2")</f>
        <v>0</v>
      </c>
      <c r="DW126" s="48">
        <f>SUMIFS('Planificación 2026-1'!R:R,'Planificación 2026-1'!W:W,C126,'Planificación 2026-1'!E:E,"FILIAL",'Planificación 2026-1'!X:X,"VIRTUAL",'Planificación 2026-1'!H:H,"&gt;2")</f>
        <v>0</v>
      </c>
      <c r="DX126" s="48">
        <f>SUMIFS('Planificación 2026-1'!R:R,'Planificación 2026-1'!W:W,C126,'Planificación 2026-1'!E:E,"FILIAL",'Planificación 2026-1'!X:X,"&lt;&gt;VIRTUAL",'Planificación 2026-1'!H:H,"&gt;2")</f>
        <v>0</v>
      </c>
      <c r="DY126" s="48">
        <f>SUMIFS('Planificación 2026-1'!R:R,'Planificación 2026-1'!W:W,C126,'Planificación 2026-1'!E:E,"PORUMA",'Planificación 2026-1'!X:X,"VIRTUAL",'Planificación 2026-1'!H:H,"&gt;2")</f>
        <v>0</v>
      </c>
      <c r="DZ126" s="48">
        <f>SUMIFS('Planificación 2026-1'!R:R,'Planificación 2026-1'!W:W,C126,'Planificación 2026-1'!E:E,"PORUMA",'Planificación 2026-1'!X:X,"&lt;&gt;VIRTUAL",'Planificación 2026-1'!H:H,"&gt;2")</f>
        <v>0</v>
      </c>
      <c r="EA126" s="48">
        <f>SUMIFS('Planificación 2026-1'!R:R,'Planificación 2026-1'!W:W,C126,'Planificación 2026-1'!E:E,"HUAURA",'Planificación 2026-1'!X:X,"VIRTUAL",'Planificación 2026-1'!H:H,"&gt;2")</f>
        <v>0</v>
      </c>
      <c r="EB126" s="48">
        <f>SUMIFS('Planificación 2026-1'!R:R,'Planificación 2026-1'!W:W,C126,'Planificación 2026-1'!E:E,"HUAURA",'Planificación 2026-1'!X:X,"&lt;&gt;VIRTUAL",'Planificación 2026-1'!H:H,"&gt;2")</f>
        <v>0</v>
      </c>
      <c r="EC126" s="48">
        <f>SUMIFS('Planificación 2026-1'!R:R,'Planificación 2026-1'!W:W,C126,'Planificación 2026-1'!E:E,"PRINCIPAL",'Planificación 2026-1'!X:X,"VIRTUAL",'Planificación 2026-1'!H:H,"&lt;3")</f>
        <v>0</v>
      </c>
      <c r="ED126" s="48">
        <f>SUMIFS('Planificación 2026-1'!R:R,'Planificación 2026-1'!W:W,C126,'Planificación 2026-1'!E:E,"PRINCIPAL",'Planificación 2026-1'!X:X,"&lt;&gt;VIRTUAL",'Planificación 2026-1'!H:H,"&lt;3")</f>
        <v>0</v>
      </c>
      <c r="EE126" s="48">
        <f>SUMIFS('Planificación 2026-1'!R:R,'Planificación 2026-1'!W:W,C126,'Planificación 2026-1'!E:E,"SUNAMPE",'Planificación 2026-1'!X:X,"VIRTUAL",'Planificación 2026-1'!H:H,"&lt;3")</f>
        <v>0</v>
      </c>
      <c r="EF126" s="48">
        <f>SUMIFS('Planificación 2026-1'!R:R,'Planificación 2026-1'!W:W,C126,'Planificación 2026-1'!E:E,"SUNAMPE",'Planificación 2026-1'!X:X,"&lt;&gt;VIRTUAL",'Planificación 2026-1'!H:H,"&lt;3")</f>
        <v>8</v>
      </c>
      <c r="EG126" s="48">
        <f>SUMIFS('Planificación 2026-1'!R:R,'Planificación 2026-1'!W:W,C126,'Planificación 2026-1'!E:E,"FILIAL",'Planificación 2026-1'!X:X,"VIRTUAL",'Planificación 2026-1'!H:H,"&lt;3")</f>
        <v>0</v>
      </c>
      <c r="EH126" s="48">
        <f>SUMIFS('Planificación 2026-1'!R:R,'Planificación 2026-1'!W:W,C126,'Planificación 2026-1'!E:E,"FILIAL",'Planificación 2026-1'!X:X,"&lt;&gt;VIRTUAL",'Planificación 2026-1'!H:H,"&lt;3")</f>
        <v>0</v>
      </c>
      <c r="EI126" s="48">
        <f>SUMIFS('Planificación 2026-1'!R:R,'Planificación 2026-1'!W:W,C126,'Planificación 2026-1'!E:E,"PORUMA",'Planificación 2026-1'!X:X,"VIRTUAL",'Planificación 2026-1'!H:H,"&lt;3")</f>
        <v>0</v>
      </c>
      <c r="EJ126" s="48">
        <f>SUMIFS('Planificación 2026-1'!R:R,'Planificación 2026-1'!W:W,C126,'Planificación 2026-1'!E:E,"PORUMA",'Planificación 2026-1'!X:X,"&lt;&gt;VIRTUAL",'Planificación 2026-1'!H:H,"&lt;3")</f>
        <v>0</v>
      </c>
      <c r="EK126" s="48">
        <f>SUMIFS('Planificación 2026-1'!R:R,'Planificación 2026-1'!W:W,C126,'Planificación 2026-1'!E:E,"HUAURA",'Planificación 2026-1'!X:X,"VIRTUAL",'Planificación 2026-1'!H:H,"&lt;3")</f>
        <v>0</v>
      </c>
      <c r="EL126" s="48">
        <f>SUMIFS('Planificación 2026-1'!R:R,'Planificación 2026-1'!W:W,C126,'Planificación 2026-1'!E:E,"HUAURA",'Planificación 2026-1'!X:X,"&lt;&gt;VIRTUAL",'Planificación 2026-1'!H:H,"&lt;3")</f>
        <v>0</v>
      </c>
      <c r="EM126" s="48">
        <f t="shared" si="22"/>
        <v>0</v>
      </c>
      <c r="EN126" s="48">
        <f t="shared" si="23"/>
        <v>0</v>
      </c>
      <c r="EO126" s="48">
        <f t="shared" si="24"/>
        <v>0</v>
      </c>
      <c r="EP126" s="48">
        <f t="shared" si="25"/>
        <v>0</v>
      </c>
      <c r="EQ126" s="48">
        <f t="shared" si="26"/>
        <v>8</v>
      </c>
      <c r="ER126" s="48"/>
      <c r="ES126" s="48">
        <f t="shared" si="27"/>
        <v>0</v>
      </c>
      <c r="ET126" s="48">
        <f t="shared" si="28"/>
        <v>8</v>
      </c>
      <c r="EU126" s="48" t="b">
        <f t="shared" si="29"/>
        <v>1</v>
      </c>
      <c r="EV126" s="48" t="str">
        <f t="shared" si="30"/>
        <v/>
      </c>
      <c r="EW126" s="48" t="str">
        <f t="shared" si="31"/>
        <v>PRESENCIAL</v>
      </c>
    </row>
    <row r="127" spans="1:153" x14ac:dyDescent="0.3">
      <c r="A127" s="53"/>
      <c r="B127" s="383">
        <v>124</v>
      </c>
      <c r="C127" s="107" t="s">
        <v>140</v>
      </c>
      <c r="D127" s="82">
        <f>SUMIF('Planificación 2026-1'!W:W,C127,'Planificación 2026-1'!R:R)</f>
        <v>12</v>
      </c>
      <c r="E127" s="384" t="s">
        <v>319</v>
      </c>
      <c r="F127" s="107" t="s">
        <v>430</v>
      </c>
      <c r="G127" s="107" t="s">
        <v>431</v>
      </c>
      <c r="H127" s="107" t="s">
        <v>432</v>
      </c>
      <c r="I127" s="77" t="str">
        <f>IF(SUM(COUNTIFS('Planificación 2026-1'!E:E,"PRINCIPAL",'Planificación 2026-1'!W:W,C127,'Planificación 2026-1'!G:G,"AF"))&gt;0,"P01"," ")</f>
        <v xml:space="preserve"> </v>
      </c>
      <c r="J127" s="78" t="str">
        <f>IF(SUM(COUNTIFS('Planificación 2026-1'!E:E,"PRINCIPAL",'Planificación 2026-1'!W:W,C127,'Planificación 2026-1'!G:G,"EN"))&gt;0,"P02"," ")</f>
        <v>P02</v>
      </c>
      <c r="K127" s="78" t="str">
        <f>IF(SUM(COUNTIFS('Planificación 2026-1'!E:E,"PRINCIPAL",'Planificación 2026-1'!W:W,C127,'Planificación 2026-1'!G:G,"IS"))&gt;0,"P03"," ")</f>
        <v xml:space="preserve"> </v>
      </c>
      <c r="L127" s="78" t="str">
        <f>IF(SUM(COUNTIFS('Planificación 2026-1'!E:E,"PRINCIPAL",'Planificación 2026-1'!W:W,C127,'Planificación 2026-1'!G:G,"PS"))&gt;0,"P04"," ")</f>
        <v xml:space="preserve"> </v>
      </c>
      <c r="M127" s="78"/>
      <c r="N127" s="78" t="str">
        <f>IF(SUM(COUNTIFS('Planificación 2026-1'!E:E,"PRINCIPAL",'Planificación 2026-1'!W:W,C127,'Planificación 2026-1'!G:G,"IN"))&gt;0,"P06"," ")</f>
        <v xml:space="preserve"> </v>
      </c>
      <c r="O127" s="78" t="str">
        <f>IF(SUM(COUNTIFS('Planificación 2026-1'!E:E,"PRINCIPAL",'Planificación 2026-1'!W:W,C127,'Planificación 2026-1'!G:G,"CA"))&gt;0,"P07"," ")</f>
        <v xml:space="preserve"> </v>
      </c>
      <c r="P127" s="78" t="str">
        <f>IF(SUM(COUNTIFS('Planificación 2026-1'!E:E,"PRINCIPAL",'Planificación 2026-1'!W:W,C127,'Planificación 2026-1'!G:G,"DE"))&gt;0,"P08"," ")</f>
        <v xml:space="preserve"> </v>
      </c>
      <c r="Q127" s="78" t="str">
        <f>IF(SUM(COUNTIFS('Planificación 2026-1'!E:E,"PRINCIPAL",'Planificación 2026-1'!W:W,C127,'Planificación 2026-1'!G:G,"OB"))&gt;0,"P09"," ")</f>
        <v xml:space="preserve"> </v>
      </c>
      <c r="R127" s="78" t="str">
        <f>IF(SUM(COUNTIFS('Planificación 2026-1'!E:E,"PRINCIPAL",'Planificación 2026-1'!W:W,C127,'Planificación 2026-1'!G:G,"MH"))&gt;0,"P31"," ")</f>
        <v xml:space="preserve"> </v>
      </c>
      <c r="S127" s="78" t="str">
        <f>IF(SUM(COUNTIFS('Planificación 2026-1'!E:E,"PRINCIPAL",'Planificación 2026-1'!W:W,C127,'Planificación 2026-1'!G:G,"IC"))&gt;0,"P32"," ")</f>
        <v xml:space="preserve"> </v>
      </c>
      <c r="T127" s="78" t="str">
        <f>IF(SUM(COUNTIFS('Planificación 2026-1'!E:E,"PRINCIPAL",'Planificación 2026-1'!W:W,C127,'Planificación 2026-1'!G:G,"AR"))&gt;0,"P34"," ")</f>
        <v xml:space="preserve"> </v>
      </c>
      <c r="U127" s="78" t="str">
        <f>IF(SUM(COUNTIFS('Planificación 2026-1'!E:E,"PRINCIPAL",'Planificación 2026-1'!W:W,C127,'Planificación 2026-1'!G:G,"T1"))&gt;0,"P35"," ")</f>
        <v xml:space="preserve"> </v>
      </c>
      <c r="V127" s="78" t="str">
        <f>IF(SUM(COUNTIFS('Planificación 2026-1'!E:E,"PRINCIPAL",'Planificación 2026-1'!W:W,C127,'Planificación 2026-1'!G:G,"T3"))&gt;0,"P36"," ")</f>
        <v xml:space="preserve"> </v>
      </c>
      <c r="W127" s="78" t="str">
        <f>IF(SUM(COUNTIFS('Planificación 2026-1'!E:E,"PRINCIPAL",'Planificación 2026-1'!W:W,C127,'Planificación 2026-1'!G:G,"T2"))&gt;0,"P37"," ")</f>
        <v xml:space="preserve"> </v>
      </c>
      <c r="X127" s="78" t="str">
        <f>IF(SUM(COUNTIFS('Planificación 2026-1'!E:E,"PRINCIPAL",'Planificación 2026-1'!W:W,C127,'Planificación 2026-1'!G:G,"AE"))&gt;0,"P38"," ")</f>
        <v xml:space="preserve"> </v>
      </c>
      <c r="Y127" s="78" t="str">
        <f>IF(SUM(COUNTIFS('Planificación 2026-1'!E:E,"PRINCIPAL",'Planificación 2026-1'!W:W,C127,'Planificación 2026-1'!G:G,"T4"))&gt;0,"P55"," ")</f>
        <v xml:space="preserve"> </v>
      </c>
      <c r="Z127" s="78" t="str">
        <f>IF(SUM(COUNTIFS('Planificación 2026-1'!E:E,"FILIAL",'Planificación 2026-1'!W:W,C127,'Planificación 2026-1'!G:G,"AF"))&gt;0," P01"," ")</f>
        <v xml:space="preserve"> </v>
      </c>
      <c r="AA127" s="78" t="str">
        <f>IF(SUM(COUNTIFS('Planificación 2026-1'!E:E,"FILIAL",'Planificación 2026-1'!W:W,C127,'Planificación 2026-1'!G:G,"EN"))&gt;0,"P02"," ")</f>
        <v xml:space="preserve"> </v>
      </c>
      <c r="AB127" s="78" t="str">
        <f>IF(SUM(COUNTIFS('Planificación 2026-1'!E:E,"FILIAL",'Planificación 2026-1'!W:W,C127,'Planificación 2026-1'!G:G,"IS"))&gt;0,"P03"," ")</f>
        <v xml:space="preserve"> </v>
      </c>
      <c r="AC127" s="78" t="str">
        <f>IF(SUM(COUNTIFS('Planificación 2026-1'!E:E,"FILIAL",'Planificación 2026-1'!W:W,C127,'Planificación 2026-1'!G:G,"PS"))&gt;0,"P04"," ")</f>
        <v xml:space="preserve"> </v>
      </c>
      <c r="AD127" s="78"/>
      <c r="AE127" s="78" t="str">
        <f>IF(SUM(COUNTIFS('Planificación 2026-1'!E:E,"FILIAL",'Planificación 2026-1'!W:W,C127,'Planificación 2026-1'!G:G,"IN"))&gt;0,"P06"," ")</f>
        <v xml:space="preserve"> </v>
      </c>
      <c r="AF127" s="78" t="str">
        <f>IF(SUM(COUNTIFS('Planificación 2026-1'!E:E,"FILIAL",'Planificación 2026-1'!W:W,C127,'Planificación 2026-1'!G:G,"CA"))&gt;0,"P07"," ")</f>
        <v xml:space="preserve"> </v>
      </c>
      <c r="AG127" s="78" t="str">
        <f>IF(SUM(COUNTIFS('Planificación 2026-1'!E:E,"FILIAL",'Planificación 2026-1'!W:W,C127,'Planificación 2026-1'!G:G,"DE"))&gt;0,"P08"," ")</f>
        <v xml:space="preserve"> </v>
      </c>
      <c r="AH127" s="78" t="str">
        <f>IF(SUM(COUNTIFS('Planificación 2026-1'!E:E,"FILIAL",'Planificación 2026-1'!W:W,C127,'Planificación 2026-1'!G:G,"OB"))&gt;0,"P09"," ")</f>
        <v xml:space="preserve"> </v>
      </c>
      <c r="AI127" s="78" t="str">
        <f>IF(SUM(COUNTIFS('Planificación 2026-1'!E:E,"FILIAL",'Planificación 2026-1'!W:W,C127,'Planificación 2026-1'!G:G,"MH"))&gt;0,"P31"," ")</f>
        <v xml:space="preserve"> </v>
      </c>
      <c r="AJ127" s="78" t="str">
        <f>IF(SUM(COUNTIFS('Planificación 2026-1'!E:E,"FILIAL",'Planificación 2026-1'!W:W,C127,'Planificación 2026-1'!G:G,"IC"))&gt;0,"P32"," ")</f>
        <v xml:space="preserve"> </v>
      </c>
      <c r="AK127" s="78" t="str">
        <f>IF(SUM(COUNTIFS('Planificación 2026-1'!E:E,"FILIAL",'Planificación 2026-1'!W:W,C127,'Planificación 2026-1'!G:G,"AR"))&gt;0,"P34"," ")</f>
        <v xml:space="preserve"> </v>
      </c>
      <c r="AL127" s="78" t="str">
        <f>IF(SUM(COUNTIFS('Planificación 2026-1'!E:E,"FILIAL",'Planificación 2026-1'!W:W,C127,'Planificación 2026-1'!G:G,"T1"))&gt;0,"P35"," ")</f>
        <v xml:space="preserve"> </v>
      </c>
      <c r="AM127" s="78" t="str">
        <f>IF(SUM(COUNTIFS('Planificación 2026-1'!E:E,"FILIAL",'Planificación 2026-1'!W:W,C127,'Planificación 2026-1'!G:G,"T3"))&gt;0,"P36"," ")</f>
        <v xml:space="preserve"> </v>
      </c>
      <c r="AN127" s="78" t="str">
        <f>IF(SUM(COUNTIFS('Planificación 2026-1'!E:E,"FILIAL",'Planificación 2026-1'!W:W,C127,'Planificación 2026-1'!G:G,"T2"))&gt;0,"P37"," ")</f>
        <v xml:space="preserve"> </v>
      </c>
      <c r="AO127" s="78" t="str">
        <f>IF(SUM(COUNTIFS('Planificación 2026-1'!E:E,"FILIAL",'Planificación 2026-1'!W:W,C127,'Planificación 2026-1'!G:G,"AE"))&gt;0,"P38"," ")</f>
        <v xml:space="preserve"> </v>
      </c>
      <c r="AP127" s="78" t="str">
        <f>IF(SUM(COUNTIFS('Planificación 2026-1'!E:E,"FILIAL",'Planificación 2026-1'!W:W,C127,'Planificación 2026-1'!G:G,"T4"))&gt;0,"P55"," ")</f>
        <v xml:space="preserve"> </v>
      </c>
      <c r="AQ127" s="78" t="str">
        <f>IF(SUM(COUNTIFS('Planificación 2026-1'!E:E,"SUNAMPE",'Planificación 2026-1'!W:W,C127,'Planificación 2026-1'!G:G,"AF"))&gt;0," P01"," ")</f>
        <v xml:space="preserve"> </v>
      </c>
      <c r="AR127" s="78" t="str">
        <f>IF(SUM(COUNTIFS('Planificación 2026-1'!E:E,"SUNAMPE",'Planificación 2026-1'!W:W,C127,'Planificación 2026-1'!G:G,"EN"))&gt;0,"P02"," ")</f>
        <v xml:space="preserve"> </v>
      </c>
      <c r="AS127" s="78" t="str">
        <f>IF(SUM(COUNTIFS('Planificación 2026-1'!E:E,"SUNAMPE",'Planificación 2026-1'!W:W,C127,'Planificación 2026-1'!G:G,"IS"))&gt;0,"P03"," ")</f>
        <v xml:space="preserve"> </v>
      </c>
      <c r="AT127" s="78" t="str">
        <f>IF(SUM(COUNTIFS('Planificación 2026-1'!E:E,"SUNAMPE",'Planificación 2026-1'!W:W,C127,'Planificación 2026-1'!G:G,"PS"))&gt;0,"P04"," ")</f>
        <v xml:space="preserve"> </v>
      </c>
      <c r="AU127" s="78"/>
      <c r="AV127" s="78" t="str">
        <f>IF(SUM(COUNTIFS('Planificación 2026-1'!E:E,"SUNAMPE",'Planificación 2026-1'!W:W,C127,'Planificación 2026-1'!G:G,"IN"))&gt;0,"P06"," ")</f>
        <v xml:space="preserve"> </v>
      </c>
      <c r="AW127" s="78" t="str">
        <f>IF(SUM(COUNTIFS('Planificación 2026-1'!E:E,"SUNAMPE",'Planificación 2026-1'!W:W,C127,'Planificación 2026-1'!G:G,"CA"))&gt;0,"P07"," ")</f>
        <v xml:space="preserve"> </v>
      </c>
      <c r="AX127" s="78" t="str">
        <f>IF(SUM(COUNTIFS('Planificación 2026-1'!E:E,"SUNAMPE",'Planificación 2026-1'!W:W,C127,'Planificación 2026-1'!G:G,"DE"))&gt;0,"P08"," ")</f>
        <v xml:space="preserve"> </v>
      </c>
      <c r="AY127" s="78" t="str">
        <f>IF(SUM(COUNTIFS('Planificación 2026-1'!E:E,"SUNAMPE",'Planificación 2026-1'!W:W,C127,'Planificación 2026-1'!G:G,"OB"))&gt;0,"P09"," ")</f>
        <v xml:space="preserve"> </v>
      </c>
      <c r="AZ127" s="78" t="str">
        <f>IF(SUM(COUNTIFS('Planificación 2026-1'!E:E,"SUNAMPE",'Planificación 2026-1'!W:W,C127,'Planificación 2026-1'!G:G,"MH"))&gt;0,"P31"," ")</f>
        <v xml:space="preserve"> </v>
      </c>
      <c r="BA127" s="78" t="str">
        <f>IF(SUM(COUNTIFS('Planificación 2026-1'!E:E,"SUNAMPE",'Planificación 2026-1'!W:W,C127,'Planificación 2026-1'!G:G,"IC"))&gt;0,"P32"," ")</f>
        <v xml:space="preserve"> </v>
      </c>
      <c r="BB127" s="78" t="str">
        <f>IF(SUM(COUNTIFS('Planificación 2026-1'!E:E,"SUNAMPE",'Planificación 2026-1'!W:W,C127,'Planificación 2026-1'!G:G,"AR"))&gt;0,"P34"," ")</f>
        <v xml:space="preserve"> </v>
      </c>
      <c r="BC127" s="78" t="str">
        <f>IF(SUM(COUNTIFS('Planificación 2026-1'!E:E,"SUNAMPE",'Planificación 2026-1'!W:W,C127,'Planificación 2026-1'!G:G,"T1"))&gt;0,"P35"," ")</f>
        <v xml:space="preserve"> </v>
      </c>
      <c r="BD127" s="78" t="str">
        <f>IF(SUM(COUNTIFS('Planificación 2026-1'!E:E,"SUNAMPE",'Planificación 2026-1'!W:W,C127,'Planificación 2026-1'!G:G,"T3"))&gt;0,"P36"," ")</f>
        <v xml:space="preserve"> </v>
      </c>
      <c r="BE127" s="78" t="str">
        <f>IF(SUM(COUNTIFS('Planificación 2026-1'!E:E,"SUNAMPE",'Planificación 2026-1'!W:W,C127,'Planificación 2026-1'!G:G,"T2"))&gt;0,"P37"," ")</f>
        <v xml:space="preserve"> </v>
      </c>
      <c r="BF127" s="78" t="str">
        <f>IF(SUM(COUNTIFS('Planificación 2026-1'!E:E,"SUNAMPE",'Planificación 2026-1'!W:W,C127,'Planificación 2026-1'!G:G,"AE"))&gt;0,"P38"," ")</f>
        <v xml:space="preserve"> </v>
      </c>
      <c r="BG127" s="78" t="str">
        <f>IF(SUM(COUNTIFS('Planificación 2026-1'!E:E,"SUNAMPE",'Planificación 2026-1'!W:W,C127,'Planificación 2026-1'!G:G,"T4"))&gt;0,"P55"," ")</f>
        <v xml:space="preserve"> </v>
      </c>
      <c r="BH127" s="78" t="str">
        <f>IF(SUM(COUNTIFS('Planificación 2026-1'!E:E,"HUAURA",'Planificación 2026-1'!W:W,C127,'Planificación 2026-1'!G:G,"AF"))&gt;0," P01"," ")</f>
        <v xml:space="preserve"> </v>
      </c>
      <c r="BI127" s="78" t="str">
        <f>IF(SUM(COUNTIFS('Planificación 2026-1'!E:E,"HUAURA",'Planificación 2026-1'!W:W,C127,'Planificación 2026-1'!G:G,"EN"))&gt;0,"P02"," ")</f>
        <v xml:space="preserve"> </v>
      </c>
      <c r="BJ127" s="78" t="str">
        <f>IF(SUM(COUNTIFS('Planificación 2026-1'!E:E,"HUAURA",'Planificación 2026-1'!W:W,C127,'Planificación 2026-1'!G:G,"IS"))&gt;0,"P03"," ")</f>
        <v xml:space="preserve"> </v>
      </c>
      <c r="BK127" s="78" t="str">
        <f>IF(SUM(COUNTIFS('Planificación 2026-1'!E:E,"HUAURA",'Planificación 2026-1'!W:W,C127,'Planificación 2026-1'!G:G,"PS"))&gt;0,"P04"," ")</f>
        <v xml:space="preserve"> </v>
      </c>
      <c r="BL127" s="78"/>
      <c r="BM127" s="78" t="str">
        <f>IF(SUM(COUNTIFS('Planificación 2026-1'!E:E,"HUAURA",'Planificación 2026-1'!W:W,C127,'Planificación 2026-1'!G:G,"IN"))&gt;0,"P06"," ")</f>
        <v xml:space="preserve"> </v>
      </c>
      <c r="BN127" s="78" t="str">
        <f>IF(SUM(COUNTIFS('Planificación 2026-1'!E:E,"HUAURA",'Planificación 2026-1'!W:W,C127,'Planificación 2026-1'!G:G,"CA"))&gt;0,"P07"," ")</f>
        <v xml:space="preserve"> </v>
      </c>
      <c r="BO127" s="78" t="str">
        <f>IF(SUM(COUNTIFS('Planificación 2026-1'!E:E,"HUAURA",'Planificación 2026-1'!W:W,C127,'Planificación 2026-1'!G:G,"DE"))&gt;0,"P08"," ")</f>
        <v xml:space="preserve"> </v>
      </c>
      <c r="BP127" s="78" t="str">
        <f>IF(SUM(COUNTIFS('Planificación 2026-1'!E:E,"HUAURA",'Planificación 2026-1'!W:W,C127,'Planificación 2026-1'!G:G,"OB"))&gt;0,"P09"," ")</f>
        <v xml:space="preserve"> </v>
      </c>
      <c r="BQ127" s="78" t="str">
        <f>IF(SUM(COUNTIFS('Planificación 2026-1'!E:E,"HUAURA",'Planificación 2026-1'!W:W,C127,'Planificación 2026-1'!G:G,"MH"))&gt;0,"P31"," ")</f>
        <v xml:space="preserve"> </v>
      </c>
      <c r="BR127" s="78" t="str">
        <f>IF(SUM(COUNTIFS('Planificación 2026-1'!E:E,"HUAURA",'Planificación 2026-1'!W:W,C127,'Planificación 2026-1'!G:G,"IC"))&gt;0,"P32"," ")</f>
        <v xml:space="preserve"> </v>
      </c>
      <c r="BS127" s="78" t="str">
        <f>IF(SUM(COUNTIFS('Planificación 2026-1'!E:E,"HUAURA",'Planificación 2026-1'!W:W,C127,'Planificación 2026-1'!G:G,"AR"))&gt;0,"P34"," ")</f>
        <v xml:space="preserve"> </v>
      </c>
      <c r="BT127" s="78" t="str">
        <f>IF(SUM(COUNTIFS('Planificación 2026-1'!E:E,"HUAURA",'Planificación 2026-1'!W:W,C127,'Planificación 2026-1'!G:G,"T1"))&gt;0,"P35"," ")</f>
        <v xml:space="preserve"> </v>
      </c>
      <c r="BU127" s="78" t="str">
        <f>IF(SUM(COUNTIFS('Planificación 2026-1'!E:E,"HUAURA",'Planificación 2026-1'!W:W,C127,'Planificación 2026-1'!G:G,"T3"))&gt;0,"P36"," ")</f>
        <v xml:space="preserve"> </v>
      </c>
      <c r="BV127" s="78" t="str">
        <f>IF(SUM(COUNTIFS('Planificación 2026-1'!E:E,"HUAURA",'Planificación 2026-1'!W:W,C127,'Planificación 2026-1'!G:G,"T2"))&gt;0,"P37"," ")</f>
        <v xml:space="preserve"> </v>
      </c>
      <c r="BW127" s="78" t="str">
        <f>IF(SUM(COUNTIFS('Planificación 2026-1'!E:E,"HUAURA",'Planificación 2026-1'!W:W,C127,'Planificación 2026-1'!G:G,"AE"))&gt;0,"P38"," ")</f>
        <v xml:space="preserve"> </v>
      </c>
      <c r="BX127" s="78" t="str">
        <f>IF(SUM(COUNTIFS('Planificación 2026-1'!E:E,"HUAURA",'Planificación 2026-1'!W:W,C127,'Planificación 2026-1'!G:G,"T4"))&gt;0,"P55"," ")</f>
        <v xml:space="preserve"> </v>
      </c>
      <c r="BY127" s="79">
        <f>SUMIFS('Planificación 2026-1'!R:R,'Planificación 2026-1'!W:W,C127,'Planificación 2026-1'!G:G,"AF",'Planificación 2026-1'!H:H,"&gt;2")</f>
        <v>0</v>
      </c>
      <c r="BZ127" s="79">
        <f>SUMIFS('Planificación 2026-1'!R:R,'Planificación 2026-1'!W:W,C127,'Planificación 2026-1'!G:G,"EN",'Planificación 2026-1'!H:H,"&gt;2")</f>
        <v>12</v>
      </c>
      <c r="CA127" s="79">
        <f>SUMIFS('Planificación 2026-1'!R:R,'Planificación 2026-1'!W:W,C127,'Planificación 2026-1'!G:G,"IS",'Planificación 2026-1'!H:H,"&gt;2")</f>
        <v>0</v>
      </c>
      <c r="CB127" s="79">
        <f>SUMIFS('Planificación 2026-1'!R:R,'Planificación 2026-1'!W:W,C127,'Planificación 2026-1'!G:G,"PS",'Planificación 2026-1'!H:H,"&gt;2")</f>
        <v>0</v>
      </c>
      <c r="CC127" s="79">
        <f>SUMIFS('Planificación 2026-1'!R:R,'Planificación 2026-1'!W:W,C127,'Planificación 2026-1'!G:G,"IN",'Planificación 2026-1'!H:H,"&gt;2")</f>
        <v>0</v>
      </c>
      <c r="CD127" s="79">
        <f>SUMIFS('Planificación 2026-1'!R:R,'Planificación 2026-1'!W:W,C127,'Planificación 2026-1'!G:G,"CA",'Planificación 2026-1'!H:H,"&gt;2")</f>
        <v>0</v>
      </c>
      <c r="CE127" s="79">
        <f>SUMIFS('Planificación 2026-1'!R:R,'Planificación 2026-1'!W:W,C127,'Planificación 2026-1'!G:G,"DE",'Planificación 2026-1'!H:H,"&gt;2")</f>
        <v>0</v>
      </c>
      <c r="CF127" s="79">
        <f>SUMIFS('Planificación 2026-1'!R:R,'Planificación 2026-1'!W:W,C127,'Planificación 2026-1'!G:G,"OB",'Planificación 2026-1'!H:H,"&gt;2")</f>
        <v>0</v>
      </c>
      <c r="CG127" s="79">
        <f>SUMIFS('Planificación 2026-1'!R:R,'Planificación 2026-1'!W:W,C127,'Planificación 2026-1'!G:G,"MH",'Planificación 2026-1'!H:H,"&gt;2")</f>
        <v>0</v>
      </c>
      <c r="CH127" s="79">
        <f>SUMIFS('Planificación 2026-1'!R:R,'Planificación 2026-1'!W:W,C127,'Planificación 2026-1'!G:G,"IC",'Planificación 2026-1'!H:H,"&gt;2")</f>
        <v>0</v>
      </c>
      <c r="CI127" s="79">
        <f>SUMIFS('Planificación 2026-1'!R:R,'Planificación 2026-1'!W:W,C127,'Planificación 2026-1'!G:G,"AR",'Planificación 2026-1'!H:H,"&gt;2")</f>
        <v>0</v>
      </c>
      <c r="CJ127" s="79">
        <f>SUMIFS('Planificación 2026-1'!R:R,'Planificación 2026-1'!W:W,C127,'Planificación 2026-1'!G:G,"T1",'Planificación 2026-1'!H:H,"&gt;2")</f>
        <v>0</v>
      </c>
      <c r="CK127" s="79">
        <f>SUMIFS('Planificación 2026-1'!R:R,'Planificación 2026-1'!W:W,C127,'Planificación 2026-1'!G:G,"T3",'Planificación 2026-1'!H:H,"&gt;2")</f>
        <v>0</v>
      </c>
      <c r="CL127" s="79">
        <f>SUMIFS('Planificación 2026-1'!R:R,'Planificación 2026-1'!W:W,C127,'Planificación 2026-1'!G:G,"T2",'Planificación 2026-1'!H:H,"&gt;2")</f>
        <v>0</v>
      </c>
      <c r="CM127" s="79">
        <f>SUMIFS('Planificación 2026-1'!R:R,'Planificación 2026-1'!W:W,C127,'Planificación 2026-1'!G:G,"AE",'Planificación 2026-1'!H:H,"&gt;2")</f>
        <v>0</v>
      </c>
      <c r="CN127" s="79">
        <f>SUMIFS('Planificación 2026-1'!R:R,'Planificación 2026-1'!W:W,C127,'Planificación 2026-1'!G:G,"T4",'Planificación 2026-1'!H:H,"&gt;2")</f>
        <v>0</v>
      </c>
      <c r="CO127" s="79">
        <f>SUMIFS('Planificación 2026-1'!R:R,'Planificación 2026-1'!W:W,C127,'Planificación 2026-1'!G:G,"AF",'Planificación 2026-1'!H:H,"&lt;3")</f>
        <v>0</v>
      </c>
      <c r="CP127" s="79">
        <f>SUMIFS('Planificación 2026-1'!R:R,'Planificación 2026-1'!W:W,C127,'Planificación 2026-1'!G:G,"EN",'Planificación 2026-1'!H:H,"&lt;3")</f>
        <v>0</v>
      </c>
      <c r="CQ127" s="79">
        <f>SUMIFS('Planificación 2026-1'!R:R,'Planificación 2026-1'!W:W,C127,'Planificación 2026-1'!G:G,"IS",'Planificación 2026-1'!H:H,"&lt;3")</f>
        <v>0</v>
      </c>
      <c r="CR127" s="79">
        <f>SUMIFS('Planificación 2026-1'!R:R,'Planificación 2026-1'!W:W,C127,'Planificación 2026-1'!G:G,"PS",'Planificación 2026-1'!H:H,"&lt;3")</f>
        <v>0</v>
      </c>
      <c r="CS127" s="79">
        <f>SUMIFS('Planificación 2026-1'!R:R,'Planificación 2026-1'!W:W,C127,'Planificación 2026-1'!G:G,"IN",'Planificación 2026-1'!H:H,"&lt;3")</f>
        <v>0</v>
      </c>
      <c r="CT127" s="79">
        <f>SUMIFS('Planificación 2026-1'!R:R,'Planificación 2026-1'!W:W,C127,'Planificación 2026-1'!G:G,"CA",'Planificación 2026-1'!H:H,"&lt;3")</f>
        <v>0</v>
      </c>
      <c r="CU127" s="79">
        <f>SUMIFS('Planificación 2026-1'!R:R,'Planificación 2026-1'!W:W,C127,'Planificación 2026-1'!G:G,"DE",'Planificación 2026-1'!H:H,"&lt;3")</f>
        <v>0</v>
      </c>
      <c r="CV127" s="79">
        <f>SUMIFS('Planificación 2026-1'!R:R,'Planificación 2026-1'!W:W,C127,'Planificación 2026-1'!G:G,"OB",'Planificación 2026-1'!H:H,"&lt;3")</f>
        <v>0</v>
      </c>
      <c r="CW127" s="79">
        <f>SUMIFS('Planificación 2026-1'!R:R,'Planificación 2026-1'!W:W,C127,'Planificación 2026-1'!G:G,"MH",'Planificación 2026-1'!H:H,"&lt;3")</f>
        <v>0</v>
      </c>
      <c r="CX127" s="79">
        <f>SUMIFS('Planificación 2026-1'!R:R,'Planificación 2026-1'!W:W,C127,'Planificación 2026-1'!G:G,"IC",'Planificación 2026-1'!H:H,"&lt;3")</f>
        <v>0</v>
      </c>
      <c r="CY127" s="79">
        <f>SUMIFS('Planificación 2026-1'!R:R,'Planificación 2026-1'!W:W,C127,'Planificación 2026-1'!G:G,"AR",'Planificación 2026-1'!H:H,"&lt;3")</f>
        <v>0</v>
      </c>
      <c r="CZ127" s="79">
        <f>SUMIFS('Planificación 2026-1'!R:R,'Planificación 2026-1'!W:W,C127,'Planificación 2026-1'!G:G,"T1",'Planificación 2026-1'!H:H,"&lt;3")</f>
        <v>0</v>
      </c>
      <c r="DA127" s="79">
        <f>SUMIFS('Planificación 2026-1'!R:R,'Planificación 2026-1'!W:W,C127,'Planificación 2026-1'!G:G,"T3",'Planificación 2026-1'!H:H,"&lt;3")</f>
        <v>0</v>
      </c>
      <c r="DB127" s="79">
        <f>SUMIFS('Planificación 2026-1'!R:R,'Planificación 2026-1'!W:W,C127,'Planificación 2026-1'!G:G,"T2",'Planificación 2026-1'!H:H,"&lt;3")</f>
        <v>0</v>
      </c>
      <c r="DC127" s="79">
        <f>SUMIFS('Planificación 2026-1'!R:R,'Planificación 2026-1'!W:W,C127,'Planificación 2026-1'!G:G,"AE",'Planificación 2026-1'!H:H,"&lt;3")</f>
        <v>0</v>
      </c>
      <c r="DD127" s="79">
        <f>SUMIFS('Planificación 2026-1'!R:R,'Planificación 2026-1'!W:W,C127,'Planificación 2026-1'!G:G,"T4",'Planificación 2026-1'!H:H,"&lt;3")</f>
        <v>0</v>
      </c>
      <c r="DE127" s="78" t="str">
        <f t="shared" si="18"/>
        <v>P02</v>
      </c>
      <c r="DF127" s="30">
        <f>IF(C127="","",SUMIFS('Planificación 2026-1'!R:R,'Planificación 2026-1'!W:W,C127,'Planificación 2026-1'!E:E,"PRINCIPAL",'Planificación 2026-1'!X:X,"VIRTUAL"))</f>
        <v>12</v>
      </c>
      <c r="DG127" s="30">
        <f>IF(C127="","",SUMIFS('Planificación 2026-1'!R:R,'Planificación 2026-1'!W:W,C127,'Planificación 2026-1'!E:E,"PRINCIPAL",'Planificación 2026-1'!X:X,"PRESENCIAL"))</f>
        <v>0</v>
      </c>
      <c r="DH127" s="30">
        <f>IF(C127="","",SUMIFS('Planificación 2026-1'!R:R,'Planificación 2026-1'!W:W,C127,'Planificación 2026-1'!E:E,"PRINCIPAL",'Planificación 2026-1'!X:X,"HIBRIDO PRESENCIAL"))</f>
        <v>0</v>
      </c>
      <c r="DI127" s="78" t="str">
        <f t="shared" si="19"/>
        <v/>
      </c>
      <c r="DJ127" s="78">
        <f>IF(C127="","",SUMIFS('Planificación 2026-1'!R:R,'Planificación 2026-1'!W:W,C127,'Planificación 2026-1'!E:E,"FILIAL",'Planificación 2026-1'!X:X,"VIRTUAL"))</f>
        <v>0</v>
      </c>
      <c r="DK127" s="80">
        <f>IF(C127="","",SUMIFS('Planificación 2026-1'!R:R,'Planificación 2026-1'!W:W,C127,'Planificación 2026-1'!E:E,"FILIAL",'Planificación 2026-1'!X:X,"PRESENCIAL"))</f>
        <v>0</v>
      </c>
      <c r="DL127" s="42">
        <f>IF(C127="","",SUMIFS('Planificación 2026-1'!R:R,'Planificación 2026-1'!W:W,C127,'Planificación 2026-1'!E:E,"FILIAL",'Planificación 2026-1'!X:X,"HIBRIDO PRESENCIAL"))</f>
        <v>0</v>
      </c>
      <c r="DM127" s="81" t="str">
        <f t="shared" si="20"/>
        <v/>
      </c>
      <c r="DN127" s="78">
        <f>IF(C127="","",SUMIFS('Planificación 2026-1'!R:R,'Planificación 2026-1'!W:W,C127,'Planificación 2026-1'!E:E,"SUNAMPE",'Planificación 2026-1'!X:X,"VIRTUAL"))</f>
        <v>0</v>
      </c>
      <c r="DO127" s="42">
        <f>IF(C127="","",SUMIFS('Planificación 2026-1'!R:R,'Planificación 2026-1'!W:W,C127,'Planificación 2026-1'!E:E,"SUNAMPE",'Planificación 2026-1'!X:X,"PRESENCIAL"))</f>
        <v>0</v>
      </c>
      <c r="DP127" s="81" t="str">
        <f t="shared" si="21"/>
        <v/>
      </c>
      <c r="DQ127" s="78">
        <f>IF(C127="","",SUMIFS('Planificación 2026-1'!R:R,'Planificación 2026-1'!W:W,C127,'Planificación 2026-1'!E:E,"HUAURA",'Planificación 2026-1'!X:X,"VIRTUAL"))</f>
        <v>0</v>
      </c>
      <c r="DR127" s="42">
        <f>IF(C127="","",SUMIFS('Planificación 2026-1'!R:R,'Planificación 2026-1'!W:W,C127,'Planificación 2026-1'!E:E,"HUAURA",'Planificación 2026-1'!X:X,"PRESENCIAL"))</f>
        <v>0</v>
      </c>
      <c r="DS127" s="48">
        <f>SUMIFS('Planificación 2026-1'!R:R,'Planificación 2026-1'!W:W,C127,'Planificación 2026-1'!E:E,"PRINCIPAL",'Planificación 2026-1'!X:X,"VIRTUAL",'Planificación 2026-1'!H:H,"&gt;2")</f>
        <v>12</v>
      </c>
      <c r="DT127" s="48">
        <f>SUMIFS('Planificación 2026-1'!R:R,'Planificación 2026-1'!W:W,C127,'Planificación 2026-1'!E:E,"PRINCIPAL",'Planificación 2026-1'!X:X,"&lt;&gt;VIRTUAL",'Planificación 2026-1'!H:H,"&gt;2")</f>
        <v>0</v>
      </c>
      <c r="DU127" s="48">
        <f>SUMIFS('Planificación 2026-1'!R:R,'Planificación 2026-1'!W:W,C127,'Planificación 2026-1'!E:E,"SUNAMPE",'Planificación 2026-1'!X:X,"VIRTUAL",'Planificación 2026-1'!H:H,"&gt;2")</f>
        <v>0</v>
      </c>
      <c r="DV127" s="48">
        <f>SUMIFS('Planificación 2026-1'!R:R,'Planificación 2026-1'!W:W,C127,'Planificación 2026-1'!E:E,"SUNAMPE",'Planificación 2026-1'!X:X,"&lt;&gt;VIRTUAL",'Planificación 2026-1'!H:H,"&gt;2")</f>
        <v>0</v>
      </c>
      <c r="DW127" s="48">
        <f>SUMIFS('Planificación 2026-1'!R:R,'Planificación 2026-1'!W:W,C127,'Planificación 2026-1'!E:E,"FILIAL",'Planificación 2026-1'!X:X,"VIRTUAL",'Planificación 2026-1'!H:H,"&gt;2")</f>
        <v>0</v>
      </c>
      <c r="DX127" s="48">
        <f>SUMIFS('Planificación 2026-1'!R:R,'Planificación 2026-1'!W:W,C127,'Planificación 2026-1'!E:E,"FILIAL",'Planificación 2026-1'!X:X,"&lt;&gt;VIRTUAL",'Planificación 2026-1'!H:H,"&gt;2")</f>
        <v>0</v>
      </c>
      <c r="DY127" s="48">
        <f>SUMIFS('Planificación 2026-1'!R:R,'Planificación 2026-1'!W:W,C127,'Planificación 2026-1'!E:E,"PORUMA",'Planificación 2026-1'!X:X,"VIRTUAL",'Planificación 2026-1'!H:H,"&gt;2")</f>
        <v>0</v>
      </c>
      <c r="DZ127" s="48">
        <f>SUMIFS('Planificación 2026-1'!R:R,'Planificación 2026-1'!W:W,C127,'Planificación 2026-1'!E:E,"PORUMA",'Planificación 2026-1'!X:X,"&lt;&gt;VIRTUAL",'Planificación 2026-1'!H:H,"&gt;2")</f>
        <v>0</v>
      </c>
      <c r="EA127" s="48">
        <f>SUMIFS('Planificación 2026-1'!R:R,'Planificación 2026-1'!W:W,C127,'Planificación 2026-1'!E:E,"HUAURA",'Planificación 2026-1'!X:X,"VIRTUAL",'Planificación 2026-1'!H:H,"&gt;2")</f>
        <v>0</v>
      </c>
      <c r="EB127" s="48">
        <f>SUMIFS('Planificación 2026-1'!R:R,'Planificación 2026-1'!W:W,C127,'Planificación 2026-1'!E:E,"HUAURA",'Planificación 2026-1'!X:X,"&lt;&gt;VIRTUAL",'Planificación 2026-1'!H:H,"&gt;2")</f>
        <v>0</v>
      </c>
      <c r="EC127" s="48">
        <f>SUMIFS('Planificación 2026-1'!R:R,'Planificación 2026-1'!W:W,C127,'Planificación 2026-1'!E:E,"PRINCIPAL",'Planificación 2026-1'!X:X,"VIRTUAL",'Planificación 2026-1'!H:H,"&lt;3")</f>
        <v>0</v>
      </c>
      <c r="ED127" s="48">
        <f>SUMIFS('Planificación 2026-1'!R:R,'Planificación 2026-1'!W:W,C127,'Planificación 2026-1'!E:E,"PRINCIPAL",'Planificación 2026-1'!X:X,"&lt;&gt;VIRTUAL",'Planificación 2026-1'!H:H,"&lt;3")</f>
        <v>0</v>
      </c>
      <c r="EE127" s="48">
        <f>SUMIFS('Planificación 2026-1'!R:R,'Planificación 2026-1'!W:W,C127,'Planificación 2026-1'!E:E,"SUNAMPE",'Planificación 2026-1'!X:X,"VIRTUAL",'Planificación 2026-1'!H:H,"&lt;3")</f>
        <v>0</v>
      </c>
      <c r="EF127" s="48">
        <f>SUMIFS('Planificación 2026-1'!R:R,'Planificación 2026-1'!W:W,C127,'Planificación 2026-1'!E:E,"SUNAMPE",'Planificación 2026-1'!X:X,"&lt;&gt;VIRTUAL",'Planificación 2026-1'!H:H,"&lt;3")</f>
        <v>0</v>
      </c>
      <c r="EG127" s="48">
        <f>SUMIFS('Planificación 2026-1'!R:R,'Planificación 2026-1'!W:W,C127,'Planificación 2026-1'!E:E,"FILIAL",'Planificación 2026-1'!X:X,"VIRTUAL",'Planificación 2026-1'!H:H,"&lt;3")</f>
        <v>0</v>
      </c>
      <c r="EH127" s="48">
        <f>SUMIFS('Planificación 2026-1'!R:R,'Planificación 2026-1'!W:W,C127,'Planificación 2026-1'!E:E,"FILIAL",'Planificación 2026-1'!X:X,"&lt;&gt;VIRTUAL",'Planificación 2026-1'!H:H,"&lt;3")</f>
        <v>0</v>
      </c>
      <c r="EI127" s="48">
        <f>SUMIFS('Planificación 2026-1'!R:R,'Planificación 2026-1'!W:W,C127,'Planificación 2026-1'!E:E,"PORUMA",'Planificación 2026-1'!X:X,"VIRTUAL",'Planificación 2026-1'!H:H,"&lt;3")</f>
        <v>0</v>
      </c>
      <c r="EJ127" s="48">
        <f>SUMIFS('Planificación 2026-1'!R:R,'Planificación 2026-1'!W:W,C127,'Planificación 2026-1'!E:E,"PORUMA",'Planificación 2026-1'!X:X,"&lt;&gt;VIRTUAL",'Planificación 2026-1'!H:H,"&lt;3")</f>
        <v>0</v>
      </c>
      <c r="EK127" s="48">
        <f>SUMIFS('Planificación 2026-1'!R:R,'Planificación 2026-1'!W:W,C127,'Planificación 2026-1'!E:E,"HUAURA",'Planificación 2026-1'!X:X,"VIRTUAL",'Planificación 2026-1'!H:H,"&lt;3")</f>
        <v>0</v>
      </c>
      <c r="EL127" s="48">
        <f>SUMIFS('Planificación 2026-1'!R:R,'Planificación 2026-1'!W:W,C127,'Planificación 2026-1'!E:E,"HUAURA",'Planificación 2026-1'!X:X,"&lt;&gt;VIRTUAL",'Planificación 2026-1'!H:H,"&lt;3")</f>
        <v>0</v>
      </c>
      <c r="EM127" s="48">
        <f t="shared" si="22"/>
        <v>0</v>
      </c>
      <c r="EN127" s="48">
        <f t="shared" si="23"/>
        <v>0</v>
      </c>
      <c r="EO127" s="48">
        <f t="shared" si="24"/>
        <v>0</v>
      </c>
      <c r="EP127" s="48">
        <f t="shared" si="25"/>
        <v>12</v>
      </c>
      <c r="EQ127" s="48">
        <f t="shared" si="26"/>
        <v>0</v>
      </c>
      <c r="ER127" s="48"/>
      <c r="ES127" s="48">
        <f t="shared" si="27"/>
        <v>12</v>
      </c>
      <c r="ET127" s="48">
        <f t="shared" si="28"/>
        <v>0</v>
      </c>
      <c r="EU127" s="48" t="b">
        <f t="shared" si="29"/>
        <v>1</v>
      </c>
      <c r="EV127" s="48" t="str">
        <f t="shared" si="30"/>
        <v/>
      </c>
      <c r="EW127" s="48" t="str">
        <f t="shared" si="31"/>
        <v>VIRTUAL</v>
      </c>
    </row>
    <row r="128" spans="1:153" x14ac:dyDescent="0.3">
      <c r="B128" s="383">
        <v>125</v>
      </c>
      <c r="C128" s="107" t="s">
        <v>141</v>
      </c>
      <c r="D128" s="82">
        <f>SUMIF('Planificación 2026-1'!W:W,C128,'Planificación 2026-1'!R:R)</f>
        <v>26</v>
      </c>
      <c r="E128" s="384" t="s">
        <v>341</v>
      </c>
      <c r="F128" s="107" t="s">
        <v>430</v>
      </c>
      <c r="G128" s="107" t="s">
        <v>431</v>
      </c>
      <c r="H128" s="107" t="s">
        <v>438</v>
      </c>
      <c r="I128" s="77" t="str">
        <f>IF(SUM(COUNTIFS('Planificación 2026-1'!E:E,"PRINCIPAL",'Planificación 2026-1'!W:W,C128,'Planificación 2026-1'!G:G,"AF"))&gt;0,"P01"," ")</f>
        <v xml:space="preserve"> </v>
      </c>
      <c r="J128" s="78" t="str">
        <f>IF(SUM(COUNTIFS('Planificación 2026-1'!E:E,"PRINCIPAL",'Planificación 2026-1'!W:W,C128,'Planificación 2026-1'!G:G,"EN"))&gt;0,"P02"," ")</f>
        <v xml:space="preserve"> </v>
      </c>
      <c r="K128" s="78" t="str">
        <f>IF(SUM(COUNTIFS('Planificación 2026-1'!E:E,"PRINCIPAL",'Planificación 2026-1'!W:W,C128,'Planificación 2026-1'!G:G,"IS"))&gt;0,"P03"," ")</f>
        <v xml:space="preserve"> </v>
      </c>
      <c r="L128" s="78" t="str">
        <f>IF(SUM(COUNTIFS('Planificación 2026-1'!E:E,"PRINCIPAL",'Planificación 2026-1'!W:W,C128,'Planificación 2026-1'!G:G,"PS"))&gt;0,"P04"," ")</f>
        <v xml:space="preserve"> </v>
      </c>
      <c r="M128" s="78"/>
      <c r="N128" s="78" t="str">
        <f>IF(SUM(COUNTIFS('Planificación 2026-1'!E:E,"PRINCIPAL",'Planificación 2026-1'!W:W,C128,'Planificación 2026-1'!G:G,"IN"))&gt;0,"P06"," ")</f>
        <v xml:space="preserve"> </v>
      </c>
      <c r="O128" s="78" t="str">
        <f>IF(SUM(COUNTIFS('Planificación 2026-1'!E:E,"PRINCIPAL",'Planificación 2026-1'!W:W,C128,'Planificación 2026-1'!G:G,"CA"))&gt;0,"P07"," ")</f>
        <v xml:space="preserve"> </v>
      </c>
      <c r="P128" s="78" t="str">
        <f>IF(SUM(COUNTIFS('Planificación 2026-1'!E:E,"PRINCIPAL",'Planificación 2026-1'!W:W,C128,'Planificación 2026-1'!G:G,"DE"))&gt;0,"P08"," ")</f>
        <v xml:space="preserve"> </v>
      </c>
      <c r="Q128" s="78" t="str">
        <f>IF(SUM(COUNTIFS('Planificación 2026-1'!E:E,"PRINCIPAL",'Planificación 2026-1'!W:W,C128,'Planificación 2026-1'!G:G,"OB"))&gt;0,"P09"," ")</f>
        <v>P09</v>
      </c>
      <c r="R128" s="78" t="str">
        <f>IF(SUM(COUNTIFS('Planificación 2026-1'!E:E,"PRINCIPAL",'Planificación 2026-1'!W:W,C128,'Planificación 2026-1'!G:G,"MH"))&gt;0,"P31"," ")</f>
        <v xml:space="preserve"> </v>
      </c>
      <c r="S128" s="78" t="str">
        <f>IF(SUM(COUNTIFS('Planificación 2026-1'!E:E,"PRINCIPAL",'Planificación 2026-1'!W:W,C128,'Planificación 2026-1'!G:G,"IC"))&gt;0,"P32"," ")</f>
        <v xml:space="preserve"> </v>
      </c>
      <c r="T128" s="78" t="str">
        <f>IF(SUM(COUNTIFS('Planificación 2026-1'!E:E,"PRINCIPAL",'Planificación 2026-1'!W:W,C128,'Planificación 2026-1'!G:G,"AR"))&gt;0,"P34"," ")</f>
        <v xml:space="preserve"> </v>
      </c>
      <c r="U128" s="78" t="str">
        <f>IF(SUM(COUNTIFS('Planificación 2026-1'!E:E,"PRINCIPAL",'Planificación 2026-1'!W:W,C128,'Planificación 2026-1'!G:G,"T1"))&gt;0,"P35"," ")</f>
        <v xml:space="preserve"> </v>
      </c>
      <c r="V128" s="78" t="str">
        <f>IF(SUM(COUNTIFS('Planificación 2026-1'!E:E,"PRINCIPAL",'Planificación 2026-1'!W:W,C128,'Planificación 2026-1'!G:G,"T3"))&gt;0,"P36"," ")</f>
        <v xml:space="preserve"> </v>
      </c>
      <c r="W128" s="78" t="str">
        <f>IF(SUM(COUNTIFS('Planificación 2026-1'!E:E,"PRINCIPAL",'Planificación 2026-1'!W:W,C128,'Planificación 2026-1'!G:G,"T2"))&gt;0,"P37"," ")</f>
        <v xml:space="preserve"> </v>
      </c>
      <c r="X128" s="78" t="str">
        <f>IF(SUM(COUNTIFS('Planificación 2026-1'!E:E,"PRINCIPAL",'Planificación 2026-1'!W:W,C128,'Planificación 2026-1'!G:G,"AE"))&gt;0,"P38"," ")</f>
        <v xml:space="preserve"> </v>
      </c>
      <c r="Y128" s="78" t="str">
        <f>IF(SUM(COUNTIFS('Planificación 2026-1'!E:E,"PRINCIPAL",'Planificación 2026-1'!W:W,C128,'Planificación 2026-1'!G:G,"T4"))&gt;0,"P55"," ")</f>
        <v xml:space="preserve"> </v>
      </c>
      <c r="Z128" s="78" t="str">
        <f>IF(SUM(COUNTIFS('Planificación 2026-1'!E:E,"FILIAL",'Planificación 2026-1'!W:W,C128,'Planificación 2026-1'!G:G,"AF"))&gt;0," P01"," ")</f>
        <v xml:space="preserve"> </v>
      </c>
      <c r="AA128" s="78" t="str">
        <f>IF(SUM(COUNTIFS('Planificación 2026-1'!E:E,"FILIAL",'Planificación 2026-1'!W:W,C128,'Planificación 2026-1'!G:G,"EN"))&gt;0,"P02"," ")</f>
        <v xml:space="preserve"> </v>
      </c>
      <c r="AB128" s="78" t="str">
        <f>IF(SUM(COUNTIFS('Planificación 2026-1'!E:E,"FILIAL",'Planificación 2026-1'!W:W,C128,'Planificación 2026-1'!G:G,"IS"))&gt;0,"P03"," ")</f>
        <v xml:space="preserve"> </v>
      </c>
      <c r="AC128" s="78" t="str">
        <f>IF(SUM(COUNTIFS('Planificación 2026-1'!E:E,"FILIAL",'Planificación 2026-1'!W:W,C128,'Planificación 2026-1'!G:G,"PS"))&gt;0,"P04"," ")</f>
        <v xml:space="preserve"> </v>
      </c>
      <c r="AD128" s="78"/>
      <c r="AE128" s="78" t="str">
        <f>IF(SUM(COUNTIFS('Planificación 2026-1'!E:E,"FILIAL",'Planificación 2026-1'!W:W,C128,'Planificación 2026-1'!G:G,"IN"))&gt;0,"P06"," ")</f>
        <v xml:space="preserve"> </v>
      </c>
      <c r="AF128" s="78" t="str">
        <f>IF(SUM(COUNTIFS('Planificación 2026-1'!E:E,"FILIAL",'Planificación 2026-1'!W:W,C128,'Planificación 2026-1'!G:G,"CA"))&gt;0,"P07"," ")</f>
        <v xml:space="preserve"> </v>
      </c>
      <c r="AG128" s="78" t="str">
        <f>IF(SUM(COUNTIFS('Planificación 2026-1'!E:E,"FILIAL",'Planificación 2026-1'!W:W,C128,'Planificación 2026-1'!G:G,"DE"))&gt;0,"P08"," ")</f>
        <v xml:space="preserve"> </v>
      </c>
      <c r="AH128" s="78" t="str">
        <f>IF(SUM(COUNTIFS('Planificación 2026-1'!E:E,"FILIAL",'Planificación 2026-1'!W:W,C128,'Planificación 2026-1'!G:G,"OB"))&gt;0,"P09"," ")</f>
        <v xml:space="preserve"> </v>
      </c>
      <c r="AI128" s="78" t="str">
        <f>IF(SUM(COUNTIFS('Planificación 2026-1'!E:E,"FILIAL",'Planificación 2026-1'!W:W,C128,'Planificación 2026-1'!G:G,"MH"))&gt;0,"P31"," ")</f>
        <v xml:space="preserve"> </v>
      </c>
      <c r="AJ128" s="78" t="str">
        <f>IF(SUM(COUNTIFS('Planificación 2026-1'!E:E,"FILIAL",'Planificación 2026-1'!W:W,C128,'Planificación 2026-1'!G:G,"IC"))&gt;0,"P32"," ")</f>
        <v xml:space="preserve"> </v>
      </c>
      <c r="AK128" s="78" t="str">
        <f>IF(SUM(COUNTIFS('Planificación 2026-1'!E:E,"FILIAL",'Planificación 2026-1'!W:W,C128,'Planificación 2026-1'!G:G,"AR"))&gt;0,"P34"," ")</f>
        <v xml:space="preserve"> </v>
      </c>
      <c r="AL128" s="78" t="str">
        <f>IF(SUM(COUNTIFS('Planificación 2026-1'!E:E,"FILIAL",'Planificación 2026-1'!W:W,C128,'Planificación 2026-1'!G:G,"T1"))&gt;0,"P35"," ")</f>
        <v xml:space="preserve"> </v>
      </c>
      <c r="AM128" s="78" t="str">
        <f>IF(SUM(COUNTIFS('Planificación 2026-1'!E:E,"FILIAL",'Planificación 2026-1'!W:W,C128,'Planificación 2026-1'!G:G,"T3"))&gt;0,"P36"," ")</f>
        <v xml:space="preserve"> </v>
      </c>
      <c r="AN128" s="78" t="str">
        <f>IF(SUM(COUNTIFS('Planificación 2026-1'!E:E,"FILIAL",'Planificación 2026-1'!W:W,C128,'Planificación 2026-1'!G:G,"T2"))&gt;0,"P37"," ")</f>
        <v xml:space="preserve"> </v>
      </c>
      <c r="AO128" s="78" t="str">
        <f>IF(SUM(COUNTIFS('Planificación 2026-1'!E:E,"FILIAL",'Planificación 2026-1'!W:W,C128,'Planificación 2026-1'!G:G,"AE"))&gt;0,"P38"," ")</f>
        <v xml:space="preserve"> </v>
      </c>
      <c r="AP128" s="78" t="str">
        <f>IF(SUM(COUNTIFS('Planificación 2026-1'!E:E,"FILIAL",'Planificación 2026-1'!W:W,C128,'Planificación 2026-1'!G:G,"T4"))&gt;0,"P55"," ")</f>
        <v xml:space="preserve"> </v>
      </c>
      <c r="AQ128" s="78" t="str">
        <f>IF(SUM(COUNTIFS('Planificación 2026-1'!E:E,"SUNAMPE",'Planificación 2026-1'!W:W,C128,'Planificación 2026-1'!G:G,"AF"))&gt;0," P01"," ")</f>
        <v xml:space="preserve"> </v>
      </c>
      <c r="AR128" s="78" t="str">
        <f>IF(SUM(COUNTIFS('Planificación 2026-1'!E:E,"SUNAMPE",'Planificación 2026-1'!W:W,C128,'Planificación 2026-1'!G:G,"EN"))&gt;0,"P02"," ")</f>
        <v xml:space="preserve"> </v>
      </c>
      <c r="AS128" s="78" t="str">
        <f>IF(SUM(COUNTIFS('Planificación 2026-1'!E:E,"SUNAMPE",'Planificación 2026-1'!W:W,C128,'Planificación 2026-1'!G:G,"IS"))&gt;0,"P03"," ")</f>
        <v xml:space="preserve"> </v>
      </c>
      <c r="AT128" s="78" t="str">
        <f>IF(SUM(COUNTIFS('Planificación 2026-1'!E:E,"SUNAMPE",'Planificación 2026-1'!W:W,C128,'Planificación 2026-1'!G:G,"PS"))&gt;0,"P04"," ")</f>
        <v xml:space="preserve"> </v>
      </c>
      <c r="AU128" s="78"/>
      <c r="AV128" s="78" t="str">
        <f>IF(SUM(COUNTIFS('Planificación 2026-1'!E:E,"SUNAMPE",'Planificación 2026-1'!W:W,C128,'Planificación 2026-1'!G:G,"IN"))&gt;0,"P06"," ")</f>
        <v xml:space="preserve"> </v>
      </c>
      <c r="AW128" s="78" t="str">
        <f>IF(SUM(COUNTIFS('Planificación 2026-1'!E:E,"SUNAMPE",'Planificación 2026-1'!W:W,C128,'Planificación 2026-1'!G:G,"CA"))&gt;0,"P07"," ")</f>
        <v xml:space="preserve"> </v>
      </c>
      <c r="AX128" s="78" t="str">
        <f>IF(SUM(COUNTIFS('Planificación 2026-1'!E:E,"SUNAMPE",'Planificación 2026-1'!W:W,C128,'Planificación 2026-1'!G:G,"DE"))&gt;0,"P08"," ")</f>
        <v xml:space="preserve"> </v>
      </c>
      <c r="AY128" s="78" t="str">
        <f>IF(SUM(COUNTIFS('Planificación 2026-1'!E:E,"SUNAMPE",'Planificación 2026-1'!W:W,C128,'Planificación 2026-1'!G:G,"OB"))&gt;0,"P09"," ")</f>
        <v xml:space="preserve"> </v>
      </c>
      <c r="AZ128" s="78" t="str">
        <f>IF(SUM(COUNTIFS('Planificación 2026-1'!E:E,"SUNAMPE",'Planificación 2026-1'!W:W,C128,'Planificación 2026-1'!G:G,"MH"))&gt;0,"P31"," ")</f>
        <v xml:space="preserve"> </v>
      </c>
      <c r="BA128" s="78" t="str">
        <f>IF(SUM(COUNTIFS('Planificación 2026-1'!E:E,"SUNAMPE",'Planificación 2026-1'!W:W,C128,'Planificación 2026-1'!G:G,"IC"))&gt;0,"P32"," ")</f>
        <v xml:space="preserve"> </v>
      </c>
      <c r="BB128" s="78" t="str">
        <f>IF(SUM(COUNTIFS('Planificación 2026-1'!E:E,"SUNAMPE",'Planificación 2026-1'!W:W,C128,'Planificación 2026-1'!G:G,"AR"))&gt;0,"P34"," ")</f>
        <v xml:space="preserve"> </v>
      </c>
      <c r="BC128" s="78" t="str">
        <f>IF(SUM(COUNTIFS('Planificación 2026-1'!E:E,"SUNAMPE",'Planificación 2026-1'!W:W,C128,'Planificación 2026-1'!G:G,"T1"))&gt;0,"P35"," ")</f>
        <v xml:space="preserve"> </v>
      </c>
      <c r="BD128" s="78" t="str">
        <f>IF(SUM(COUNTIFS('Planificación 2026-1'!E:E,"SUNAMPE",'Planificación 2026-1'!W:W,C128,'Planificación 2026-1'!G:G,"T3"))&gt;0,"P36"," ")</f>
        <v xml:space="preserve"> </v>
      </c>
      <c r="BE128" s="78" t="str">
        <f>IF(SUM(COUNTIFS('Planificación 2026-1'!E:E,"SUNAMPE",'Planificación 2026-1'!W:W,C128,'Planificación 2026-1'!G:G,"T2"))&gt;0,"P37"," ")</f>
        <v xml:space="preserve"> </v>
      </c>
      <c r="BF128" s="78" t="str">
        <f>IF(SUM(COUNTIFS('Planificación 2026-1'!E:E,"SUNAMPE",'Planificación 2026-1'!W:W,C128,'Planificación 2026-1'!G:G,"AE"))&gt;0,"P38"," ")</f>
        <v xml:space="preserve"> </v>
      </c>
      <c r="BG128" s="78" t="str">
        <f>IF(SUM(COUNTIFS('Planificación 2026-1'!E:E,"SUNAMPE",'Planificación 2026-1'!W:W,C128,'Planificación 2026-1'!G:G,"T4"))&gt;0,"P55"," ")</f>
        <v xml:space="preserve"> </v>
      </c>
      <c r="BH128" s="78" t="str">
        <f>IF(SUM(COUNTIFS('Planificación 2026-1'!E:E,"HUAURA",'Planificación 2026-1'!W:W,C128,'Planificación 2026-1'!G:G,"AF"))&gt;0," P01"," ")</f>
        <v xml:space="preserve"> </v>
      </c>
      <c r="BI128" s="78" t="str">
        <f>IF(SUM(COUNTIFS('Planificación 2026-1'!E:E,"HUAURA",'Planificación 2026-1'!W:W,C128,'Planificación 2026-1'!G:G,"EN"))&gt;0,"P02"," ")</f>
        <v xml:space="preserve"> </v>
      </c>
      <c r="BJ128" s="78" t="str">
        <f>IF(SUM(COUNTIFS('Planificación 2026-1'!E:E,"HUAURA",'Planificación 2026-1'!W:W,C128,'Planificación 2026-1'!G:G,"IS"))&gt;0,"P03"," ")</f>
        <v xml:space="preserve"> </v>
      </c>
      <c r="BK128" s="78" t="str">
        <f>IF(SUM(COUNTIFS('Planificación 2026-1'!E:E,"HUAURA",'Planificación 2026-1'!W:W,C128,'Planificación 2026-1'!G:G,"PS"))&gt;0,"P04"," ")</f>
        <v xml:space="preserve"> </v>
      </c>
      <c r="BL128" s="78"/>
      <c r="BM128" s="78" t="str">
        <f>IF(SUM(COUNTIFS('Planificación 2026-1'!E:E,"HUAURA",'Planificación 2026-1'!W:W,C128,'Planificación 2026-1'!G:G,"IN"))&gt;0,"P06"," ")</f>
        <v xml:space="preserve"> </v>
      </c>
      <c r="BN128" s="78" t="str">
        <f>IF(SUM(COUNTIFS('Planificación 2026-1'!E:E,"HUAURA",'Planificación 2026-1'!W:W,C128,'Planificación 2026-1'!G:G,"CA"))&gt;0,"P07"," ")</f>
        <v xml:space="preserve"> </v>
      </c>
      <c r="BO128" s="78" t="str">
        <f>IF(SUM(COUNTIFS('Planificación 2026-1'!E:E,"HUAURA",'Planificación 2026-1'!W:W,C128,'Planificación 2026-1'!G:G,"DE"))&gt;0,"P08"," ")</f>
        <v xml:space="preserve"> </v>
      </c>
      <c r="BP128" s="78" t="str">
        <f>IF(SUM(COUNTIFS('Planificación 2026-1'!E:E,"HUAURA",'Planificación 2026-1'!W:W,C128,'Planificación 2026-1'!G:G,"OB"))&gt;0,"P09"," ")</f>
        <v xml:space="preserve"> </v>
      </c>
      <c r="BQ128" s="78" t="str">
        <f>IF(SUM(COUNTIFS('Planificación 2026-1'!E:E,"HUAURA",'Planificación 2026-1'!W:W,C128,'Planificación 2026-1'!G:G,"MH"))&gt;0,"P31"," ")</f>
        <v xml:space="preserve"> </v>
      </c>
      <c r="BR128" s="78" t="str">
        <f>IF(SUM(COUNTIFS('Planificación 2026-1'!E:E,"HUAURA",'Planificación 2026-1'!W:W,C128,'Planificación 2026-1'!G:G,"IC"))&gt;0,"P32"," ")</f>
        <v xml:space="preserve"> </v>
      </c>
      <c r="BS128" s="78" t="str">
        <f>IF(SUM(COUNTIFS('Planificación 2026-1'!E:E,"HUAURA",'Planificación 2026-1'!W:W,C128,'Planificación 2026-1'!G:G,"AR"))&gt;0,"P34"," ")</f>
        <v xml:space="preserve"> </v>
      </c>
      <c r="BT128" s="78" t="str">
        <f>IF(SUM(COUNTIFS('Planificación 2026-1'!E:E,"HUAURA",'Planificación 2026-1'!W:W,C128,'Planificación 2026-1'!G:G,"T1"))&gt;0,"P35"," ")</f>
        <v xml:space="preserve"> </v>
      </c>
      <c r="BU128" s="78" t="str">
        <f>IF(SUM(COUNTIFS('Planificación 2026-1'!E:E,"HUAURA",'Planificación 2026-1'!W:W,C128,'Planificación 2026-1'!G:G,"T3"))&gt;0,"P36"," ")</f>
        <v xml:space="preserve"> </v>
      </c>
      <c r="BV128" s="78" t="str">
        <f>IF(SUM(COUNTIFS('Planificación 2026-1'!E:E,"HUAURA",'Planificación 2026-1'!W:W,C128,'Planificación 2026-1'!G:G,"T2"))&gt;0,"P37"," ")</f>
        <v xml:space="preserve"> </v>
      </c>
      <c r="BW128" s="78" t="str">
        <f>IF(SUM(COUNTIFS('Planificación 2026-1'!E:E,"HUAURA",'Planificación 2026-1'!W:W,C128,'Planificación 2026-1'!G:G,"AE"))&gt;0,"P38"," ")</f>
        <v xml:space="preserve"> </v>
      </c>
      <c r="BX128" s="78" t="str">
        <f>IF(SUM(COUNTIFS('Planificación 2026-1'!E:E,"HUAURA",'Planificación 2026-1'!W:W,C128,'Planificación 2026-1'!G:G,"T4"))&gt;0,"P55"," ")</f>
        <v xml:space="preserve"> </v>
      </c>
      <c r="BY128" s="79">
        <f>SUMIFS('Planificación 2026-1'!R:R,'Planificación 2026-1'!W:W,C128,'Planificación 2026-1'!G:G,"AF",'Planificación 2026-1'!H:H,"&gt;2")</f>
        <v>0</v>
      </c>
      <c r="BZ128" s="79">
        <f>SUMIFS('Planificación 2026-1'!R:R,'Planificación 2026-1'!W:W,C128,'Planificación 2026-1'!G:G,"EN",'Planificación 2026-1'!H:H,"&gt;2")</f>
        <v>0</v>
      </c>
      <c r="CA128" s="79">
        <f>SUMIFS('Planificación 2026-1'!R:R,'Planificación 2026-1'!W:W,C128,'Planificación 2026-1'!G:G,"IS",'Planificación 2026-1'!H:H,"&gt;2")</f>
        <v>0</v>
      </c>
      <c r="CB128" s="79">
        <f>SUMIFS('Planificación 2026-1'!R:R,'Planificación 2026-1'!W:W,C128,'Planificación 2026-1'!G:G,"PS",'Planificación 2026-1'!H:H,"&gt;2")</f>
        <v>0</v>
      </c>
      <c r="CC128" s="79">
        <f>SUMIFS('Planificación 2026-1'!R:R,'Planificación 2026-1'!W:W,C128,'Planificación 2026-1'!G:G,"IN",'Planificación 2026-1'!H:H,"&gt;2")</f>
        <v>0</v>
      </c>
      <c r="CD128" s="79">
        <f>SUMIFS('Planificación 2026-1'!R:R,'Planificación 2026-1'!W:W,C128,'Planificación 2026-1'!G:G,"CA",'Planificación 2026-1'!H:H,"&gt;2")</f>
        <v>0</v>
      </c>
      <c r="CE128" s="79">
        <f>SUMIFS('Planificación 2026-1'!R:R,'Planificación 2026-1'!W:W,C128,'Planificación 2026-1'!G:G,"DE",'Planificación 2026-1'!H:H,"&gt;2")</f>
        <v>0</v>
      </c>
      <c r="CF128" s="79">
        <f>SUMIFS('Planificación 2026-1'!R:R,'Planificación 2026-1'!W:W,C128,'Planificación 2026-1'!G:G,"OB",'Planificación 2026-1'!H:H,"&gt;2")</f>
        <v>26</v>
      </c>
      <c r="CG128" s="79">
        <f>SUMIFS('Planificación 2026-1'!R:R,'Planificación 2026-1'!W:W,C128,'Planificación 2026-1'!G:G,"MH",'Planificación 2026-1'!H:H,"&gt;2")</f>
        <v>0</v>
      </c>
      <c r="CH128" s="79">
        <f>SUMIFS('Planificación 2026-1'!R:R,'Planificación 2026-1'!W:W,C128,'Planificación 2026-1'!G:G,"IC",'Planificación 2026-1'!H:H,"&gt;2")</f>
        <v>0</v>
      </c>
      <c r="CI128" s="79">
        <f>SUMIFS('Planificación 2026-1'!R:R,'Planificación 2026-1'!W:W,C128,'Planificación 2026-1'!G:G,"AR",'Planificación 2026-1'!H:H,"&gt;2")</f>
        <v>0</v>
      </c>
      <c r="CJ128" s="79">
        <f>SUMIFS('Planificación 2026-1'!R:R,'Planificación 2026-1'!W:W,C128,'Planificación 2026-1'!G:G,"T1",'Planificación 2026-1'!H:H,"&gt;2")</f>
        <v>0</v>
      </c>
      <c r="CK128" s="79">
        <f>SUMIFS('Planificación 2026-1'!R:R,'Planificación 2026-1'!W:W,C128,'Planificación 2026-1'!G:G,"T3",'Planificación 2026-1'!H:H,"&gt;2")</f>
        <v>0</v>
      </c>
      <c r="CL128" s="79">
        <f>SUMIFS('Planificación 2026-1'!R:R,'Planificación 2026-1'!W:W,C128,'Planificación 2026-1'!G:G,"T2",'Planificación 2026-1'!H:H,"&gt;2")</f>
        <v>0</v>
      </c>
      <c r="CM128" s="79">
        <f>SUMIFS('Planificación 2026-1'!R:R,'Planificación 2026-1'!W:W,C128,'Planificación 2026-1'!G:G,"AE",'Planificación 2026-1'!H:H,"&gt;2")</f>
        <v>0</v>
      </c>
      <c r="CN128" s="79">
        <f>SUMIFS('Planificación 2026-1'!R:R,'Planificación 2026-1'!W:W,C128,'Planificación 2026-1'!G:G,"T4",'Planificación 2026-1'!H:H,"&gt;2")</f>
        <v>0</v>
      </c>
      <c r="CO128" s="79">
        <f>SUMIFS('Planificación 2026-1'!R:R,'Planificación 2026-1'!W:W,C128,'Planificación 2026-1'!G:G,"AF",'Planificación 2026-1'!H:H,"&lt;3")</f>
        <v>0</v>
      </c>
      <c r="CP128" s="79">
        <f>SUMIFS('Planificación 2026-1'!R:R,'Planificación 2026-1'!W:W,C128,'Planificación 2026-1'!G:G,"EN",'Planificación 2026-1'!H:H,"&lt;3")</f>
        <v>0</v>
      </c>
      <c r="CQ128" s="79">
        <f>SUMIFS('Planificación 2026-1'!R:R,'Planificación 2026-1'!W:W,C128,'Planificación 2026-1'!G:G,"IS",'Planificación 2026-1'!H:H,"&lt;3")</f>
        <v>0</v>
      </c>
      <c r="CR128" s="79">
        <f>SUMIFS('Planificación 2026-1'!R:R,'Planificación 2026-1'!W:W,C128,'Planificación 2026-1'!G:G,"PS",'Planificación 2026-1'!H:H,"&lt;3")</f>
        <v>0</v>
      </c>
      <c r="CS128" s="79">
        <f>SUMIFS('Planificación 2026-1'!R:R,'Planificación 2026-1'!W:W,C128,'Planificación 2026-1'!G:G,"IN",'Planificación 2026-1'!H:H,"&lt;3")</f>
        <v>0</v>
      </c>
      <c r="CT128" s="79">
        <f>SUMIFS('Planificación 2026-1'!R:R,'Planificación 2026-1'!W:W,C128,'Planificación 2026-1'!G:G,"CA",'Planificación 2026-1'!H:H,"&lt;3")</f>
        <v>0</v>
      </c>
      <c r="CU128" s="79">
        <f>SUMIFS('Planificación 2026-1'!R:R,'Planificación 2026-1'!W:W,C128,'Planificación 2026-1'!G:G,"DE",'Planificación 2026-1'!H:H,"&lt;3")</f>
        <v>0</v>
      </c>
      <c r="CV128" s="79">
        <f>SUMIFS('Planificación 2026-1'!R:R,'Planificación 2026-1'!W:W,C128,'Planificación 2026-1'!G:G,"OB",'Planificación 2026-1'!H:H,"&lt;3")</f>
        <v>0</v>
      </c>
      <c r="CW128" s="79">
        <f>SUMIFS('Planificación 2026-1'!R:R,'Planificación 2026-1'!W:W,C128,'Planificación 2026-1'!G:G,"MH",'Planificación 2026-1'!H:H,"&lt;3")</f>
        <v>0</v>
      </c>
      <c r="CX128" s="79">
        <f>SUMIFS('Planificación 2026-1'!R:R,'Planificación 2026-1'!W:W,C128,'Planificación 2026-1'!G:G,"IC",'Planificación 2026-1'!H:H,"&lt;3")</f>
        <v>0</v>
      </c>
      <c r="CY128" s="79">
        <f>SUMIFS('Planificación 2026-1'!R:R,'Planificación 2026-1'!W:W,C128,'Planificación 2026-1'!G:G,"AR",'Planificación 2026-1'!H:H,"&lt;3")</f>
        <v>0</v>
      </c>
      <c r="CZ128" s="79">
        <f>SUMIFS('Planificación 2026-1'!R:R,'Planificación 2026-1'!W:W,C128,'Planificación 2026-1'!G:G,"T1",'Planificación 2026-1'!H:H,"&lt;3")</f>
        <v>0</v>
      </c>
      <c r="DA128" s="79">
        <f>SUMIFS('Planificación 2026-1'!R:R,'Planificación 2026-1'!W:W,C128,'Planificación 2026-1'!G:G,"T3",'Planificación 2026-1'!H:H,"&lt;3")</f>
        <v>0</v>
      </c>
      <c r="DB128" s="79">
        <f>SUMIFS('Planificación 2026-1'!R:R,'Planificación 2026-1'!W:W,C128,'Planificación 2026-1'!G:G,"T2",'Planificación 2026-1'!H:H,"&lt;3")</f>
        <v>0</v>
      </c>
      <c r="DC128" s="79">
        <f>SUMIFS('Planificación 2026-1'!R:R,'Planificación 2026-1'!W:W,C128,'Planificación 2026-1'!G:G,"AE",'Planificación 2026-1'!H:H,"&lt;3")</f>
        <v>0</v>
      </c>
      <c r="DD128" s="79">
        <f>SUMIFS('Planificación 2026-1'!R:R,'Planificación 2026-1'!W:W,C128,'Planificación 2026-1'!G:G,"T4",'Planificación 2026-1'!H:H,"&lt;3")</f>
        <v>0</v>
      </c>
      <c r="DE128" s="78" t="str">
        <f t="shared" si="18"/>
        <v>P09</v>
      </c>
      <c r="DF128" s="30">
        <f>IF(C128="","",SUMIFS('Planificación 2026-1'!R:R,'Planificación 2026-1'!W:W,C128,'Planificación 2026-1'!E:E,"PRINCIPAL",'Planificación 2026-1'!X:X,"VIRTUAL"))</f>
        <v>5</v>
      </c>
      <c r="DG128" s="30">
        <f>IF(C128="","",SUMIFS('Planificación 2026-1'!R:R,'Planificación 2026-1'!W:W,C128,'Planificación 2026-1'!E:E,"PRINCIPAL",'Planificación 2026-1'!X:X,"PRESENCIAL"))</f>
        <v>21</v>
      </c>
      <c r="DH128" s="30">
        <f>IF(C128="","",SUMIFS('Planificación 2026-1'!R:R,'Planificación 2026-1'!W:W,C128,'Planificación 2026-1'!E:E,"PRINCIPAL",'Planificación 2026-1'!X:X,"HIBRIDO PRESENCIAL"))</f>
        <v>0</v>
      </c>
      <c r="DI128" s="78" t="str">
        <f t="shared" si="19"/>
        <v/>
      </c>
      <c r="DJ128" s="78">
        <f>IF(C128="","",SUMIFS('Planificación 2026-1'!R:R,'Planificación 2026-1'!W:W,C128,'Planificación 2026-1'!E:E,"FILIAL",'Planificación 2026-1'!X:X,"VIRTUAL"))</f>
        <v>0</v>
      </c>
      <c r="DK128" s="80">
        <f>IF(C128="","",SUMIFS('Planificación 2026-1'!R:R,'Planificación 2026-1'!W:W,C128,'Planificación 2026-1'!E:E,"FILIAL",'Planificación 2026-1'!X:X,"PRESENCIAL"))</f>
        <v>0</v>
      </c>
      <c r="DL128" s="42">
        <f>IF(C128="","",SUMIFS('Planificación 2026-1'!R:R,'Planificación 2026-1'!W:W,C128,'Planificación 2026-1'!E:E,"FILIAL",'Planificación 2026-1'!X:X,"HIBRIDO PRESENCIAL"))</f>
        <v>0</v>
      </c>
      <c r="DM128" s="81" t="str">
        <f t="shared" si="20"/>
        <v/>
      </c>
      <c r="DN128" s="78">
        <f>IF(C128="","",SUMIFS('Planificación 2026-1'!R:R,'Planificación 2026-1'!W:W,C128,'Planificación 2026-1'!E:E,"SUNAMPE",'Planificación 2026-1'!X:X,"VIRTUAL"))</f>
        <v>0</v>
      </c>
      <c r="DO128" s="42">
        <f>IF(C128="","",SUMIFS('Planificación 2026-1'!R:R,'Planificación 2026-1'!W:W,C128,'Planificación 2026-1'!E:E,"SUNAMPE",'Planificación 2026-1'!X:X,"PRESENCIAL"))</f>
        <v>0</v>
      </c>
      <c r="DP128" s="81" t="str">
        <f t="shared" si="21"/>
        <v/>
      </c>
      <c r="DQ128" s="78">
        <f>IF(C128="","",SUMIFS('Planificación 2026-1'!R:R,'Planificación 2026-1'!W:W,C128,'Planificación 2026-1'!E:E,"HUAURA",'Planificación 2026-1'!X:X,"VIRTUAL"))</f>
        <v>0</v>
      </c>
      <c r="DR128" s="42">
        <f>IF(C128="","",SUMIFS('Planificación 2026-1'!R:R,'Planificación 2026-1'!W:W,C128,'Planificación 2026-1'!E:E,"HUAURA",'Planificación 2026-1'!X:X,"PRESENCIAL"))</f>
        <v>0</v>
      </c>
      <c r="DS128" s="48">
        <f>SUMIFS('Planificación 2026-1'!R:R,'Planificación 2026-1'!W:W,C128,'Planificación 2026-1'!E:E,"PRINCIPAL",'Planificación 2026-1'!X:X,"VIRTUAL",'Planificación 2026-1'!H:H,"&gt;2")</f>
        <v>5</v>
      </c>
      <c r="DT128" s="48">
        <f>SUMIFS('Planificación 2026-1'!R:R,'Planificación 2026-1'!W:W,C128,'Planificación 2026-1'!E:E,"PRINCIPAL",'Planificación 2026-1'!X:X,"&lt;&gt;VIRTUAL",'Planificación 2026-1'!H:H,"&gt;2")</f>
        <v>21</v>
      </c>
      <c r="DU128" s="48">
        <f>SUMIFS('Planificación 2026-1'!R:R,'Planificación 2026-1'!W:W,C128,'Planificación 2026-1'!E:E,"SUNAMPE",'Planificación 2026-1'!X:X,"VIRTUAL",'Planificación 2026-1'!H:H,"&gt;2")</f>
        <v>0</v>
      </c>
      <c r="DV128" s="48">
        <f>SUMIFS('Planificación 2026-1'!R:R,'Planificación 2026-1'!W:W,C128,'Planificación 2026-1'!E:E,"SUNAMPE",'Planificación 2026-1'!X:X,"&lt;&gt;VIRTUAL",'Planificación 2026-1'!H:H,"&gt;2")</f>
        <v>0</v>
      </c>
      <c r="DW128" s="48">
        <f>SUMIFS('Planificación 2026-1'!R:R,'Planificación 2026-1'!W:W,C128,'Planificación 2026-1'!E:E,"FILIAL",'Planificación 2026-1'!X:X,"VIRTUAL",'Planificación 2026-1'!H:H,"&gt;2")</f>
        <v>0</v>
      </c>
      <c r="DX128" s="48">
        <f>SUMIFS('Planificación 2026-1'!R:R,'Planificación 2026-1'!W:W,C128,'Planificación 2026-1'!E:E,"FILIAL",'Planificación 2026-1'!X:X,"&lt;&gt;VIRTUAL",'Planificación 2026-1'!H:H,"&gt;2")</f>
        <v>0</v>
      </c>
      <c r="DY128" s="48">
        <f>SUMIFS('Planificación 2026-1'!R:R,'Planificación 2026-1'!W:W,C128,'Planificación 2026-1'!E:E,"PORUMA",'Planificación 2026-1'!X:X,"VIRTUAL",'Planificación 2026-1'!H:H,"&gt;2")</f>
        <v>0</v>
      </c>
      <c r="DZ128" s="48">
        <f>SUMIFS('Planificación 2026-1'!R:R,'Planificación 2026-1'!W:W,C128,'Planificación 2026-1'!E:E,"PORUMA",'Planificación 2026-1'!X:X,"&lt;&gt;VIRTUAL",'Planificación 2026-1'!H:H,"&gt;2")</f>
        <v>0</v>
      </c>
      <c r="EA128" s="48">
        <f>SUMIFS('Planificación 2026-1'!R:R,'Planificación 2026-1'!W:W,C128,'Planificación 2026-1'!E:E,"HUAURA",'Planificación 2026-1'!X:X,"VIRTUAL",'Planificación 2026-1'!H:H,"&gt;2")</f>
        <v>0</v>
      </c>
      <c r="EB128" s="48">
        <f>SUMIFS('Planificación 2026-1'!R:R,'Planificación 2026-1'!W:W,C128,'Planificación 2026-1'!E:E,"HUAURA",'Planificación 2026-1'!X:X,"&lt;&gt;VIRTUAL",'Planificación 2026-1'!H:H,"&gt;2")</f>
        <v>0</v>
      </c>
      <c r="EC128" s="48">
        <f>SUMIFS('Planificación 2026-1'!R:R,'Planificación 2026-1'!W:W,C128,'Planificación 2026-1'!E:E,"PRINCIPAL",'Planificación 2026-1'!X:X,"VIRTUAL",'Planificación 2026-1'!H:H,"&lt;3")</f>
        <v>0</v>
      </c>
      <c r="ED128" s="48">
        <f>SUMIFS('Planificación 2026-1'!R:R,'Planificación 2026-1'!W:W,C128,'Planificación 2026-1'!E:E,"PRINCIPAL",'Planificación 2026-1'!X:X,"&lt;&gt;VIRTUAL",'Planificación 2026-1'!H:H,"&lt;3")</f>
        <v>0</v>
      </c>
      <c r="EE128" s="48">
        <f>SUMIFS('Planificación 2026-1'!R:R,'Planificación 2026-1'!W:W,C128,'Planificación 2026-1'!E:E,"SUNAMPE",'Planificación 2026-1'!X:X,"VIRTUAL",'Planificación 2026-1'!H:H,"&lt;3")</f>
        <v>0</v>
      </c>
      <c r="EF128" s="48">
        <f>SUMIFS('Planificación 2026-1'!R:R,'Planificación 2026-1'!W:W,C128,'Planificación 2026-1'!E:E,"SUNAMPE",'Planificación 2026-1'!X:X,"&lt;&gt;VIRTUAL",'Planificación 2026-1'!H:H,"&lt;3")</f>
        <v>0</v>
      </c>
      <c r="EG128" s="48">
        <f>SUMIFS('Planificación 2026-1'!R:R,'Planificación 2026-1'!W:W,C128,'Planificación 2026-1'!E:E,"FILIAL",'Planificación 2026-1'!X:X,"VIRTUAL",'Planificación 2026-1'!H:H,"&lt;3")</f>
        <v>0</v>
      </c>
      <c r="EH128" s="48">
        <f>SUMIFS('Planificación 2026-1'!R:R,'Planificación 2026-1'!W:W,C128,'Planificación 2026-1'!E:E,"FILIAL",'Planificación 2026-1'!X:X,"&lt;&gt;VIRTUAL",'Planificación 2026-1'!H:H,"&lt;3")</f>
        <v>0</v>
      </c>
      <c r="EI128" s="48">
        <f>SUMIFS('Planificación 2026-1'!R:R,'Planificación 2026-1'!W:W,C128,'Planificación 2026-1'!E:E,"PORUMA",'Planificación 2026-1'!X:X,"VIRTUAL",'Planificación 2026-1'!H:H,"&lt;3")</f>
        <v>0</v>
      </c>
      <c r="EJ128" s="48">
        <f>SUMIFS('Planificación 2026-1'!R:R,'Planificación 2026-1'!W:W,C128,'Planificación 2026-1'!E:E,"PORUMA",'Planificación 2026-1'!X:X,"&lt;&gt;VIRTUAL",'Planificación 2026-1'!H:H,"&lt;3")</f>
        <v>0</v>
      </c>
      <c r="EK128" s="48">
        <f>SUMIFS('Planificación 2026-1'!R:R,'Planificación 2026-1'!W:W,C128,'Planificación 2026-1'!E:E,"HUAURA",'Planificación 2026-1'!X:X,"VIRTUAL",'Planificación 2026-1'!H:H,"&lt;3")</f>
        <v>0</v>
      </c>
      <c r="EL128" s="48">
        <f>SUMIFS('Planificación 2026-1'!R:R,'Planificación 2026-1'!W:W,C128,'Planificación 2026-1'!E:E,"HUAURA",'Planificación 2026-1'!X:X,"&lt;&gt;VIRTUAL",'Planificación 2026-1'!H:H,"&lt;3")</f>
        <v>0</v>
      </c>
      <c r="EM128" s="48">
        <f t="shared" si="22"/>
        <v>0</v>
      </c>
      <c r="EN128" s="48">
        <f t="shared" si="23"/>
        <v>0</v>
      </c>
      <c r="EO128" s="48">
        <f t="shared" si="24"/>
        <v>0</v>
      </c>
      <c r="EP128" s="48">
        <f t="shared" si="25"/>
        <v>26</v>
      </c>
      <c r="EQ128" s="48">
        <f t="shared" si="26"/>
        <v>0</v>
      </c>
      <c r="ER128" s="48"/>
      <c r="ES128" s="48">
        <f t="shared" si="27"/>
        <v>5</v>
      </c>
      <c r="ET128" s="48">
        <f t="shared" si="28"/>
        <v>21</v>
      </c>
      <c r="EU128" s="48" t="b">
        <f t="shared" si="29"/>
        <v>1</v>
      </c>
      <c r="EV128" s="48" t="str">
        <f t="shared" si="30"/>
        <v>FILIAL-HUAURA</v>
      </c>
      <c r="EW128" s="48" t="str">
        <f t="shared" si="31"/>
        <v>MAS PRESENCIAL</v>
      </c>
    </row>
    <row r="129" spans="1:153" x14ac:dyDescent="0.3">
      <c r="A129" s="53"/>
      <c r="B129" s="383">
        <v>126</v>
      </c>
      <c r="C129" s="107" t="s">
        <v>142</v>
      </c>
      <c r="D129" s="82">
        <f>SUMIF('Planificación 2026-1'!W:W,C129,'Planificación 2026-1'!R:R)</f>
        <v>19</v>
      </c>
      <c r="E129" s="384" t="s">
        <v>319</v>
      </c>
      <c r="F129" s="107" t="s">
        <v>430</v>
      </c>
      <c r="G129" s="107" t="s">
        <v>431</v>
      </c>
      <c r="H129" s="107" t="s">
        <v>432</v>
      </c>
      <c r="I129" s="77" t="str">
        <f>IF(SUM(COUNTIFS('Planificación 2026-1'!E:E,"PRINCIPAL",'Planificación 2026-1'!W:W,C129,'Planificación 2026-1'!G:G,"AF"))&gt;0,"P01"," ")</f>
        <v xml:space="preserve"> </v>
      </c>
      <c r="J129" s="78" t="str">
        <f>IF(SUM(COUNTIFS('Planificación 2026-1'!E:E,"PRINCIPAL",'Planificación 2026-1'!W:W,C129,'Planificación 2026-1'!G:G,"EN"))&gt;0,"P02"," ")</f>
        <v>P02</v>
      </c>
      <c r="K129" s="78" t="str">
        <f>IF(SUM(COUNTIFS('Planificación 2026-1'!E:E,"PRINCIPAL",'Planificación 2026-1'!W:W,C129,'Planificación 2026-1'!G:G,"IS"))&gt;0,"P03"," ")</f>
        <v xml:space="preserve"> </v>
      </c>
      <c r="L129" s="78" t="str">
        <f>IF(SUM(COUNTIFS('Planificación 2026-1'!E:E,"PRINCIPAL",'Planificación 2026-1'!W:W,C129,'Planificación 2026-1'!G:G,"PS"))&gt;0,"P04"," ")</f>
        <v xml:space="preserve"> </v>
      </c>
      <c r="M129" s="78"/>
      <c r="N129" s="78" t="str">
        <f>IF(SUM(COUNTIFS('Planificación 2026-1'!E:E,"PRINCIPAL",'Planificación 2026-1'!W:W,C129,'Planificación 2026-1'!G:G,"IN"))&gt;0,"P06"," ")</f>
        <v xml:space="preserve"> </v>
      </c>
      <c r="O129" s="78" t="str">
        <f>IF(SUM(COUNTIFS('Planificación 2026-1'!E:E,"PRINCIPAL",'Planificación 2026-1'!W:W,C129,'Planificación 2026-1'!G:G,"CA"))&gt;0,"P07"," ")</f>
        <v xml:space="preserve"> </v>
      </c>
      <c r="P129" s="78" t="str">
        <f>IF(SUM(COUNTIFS('Planificación 2026-1'!E:E,"PRINCIPAL",'Planificación 2026-1'!W:W,C129,'Planificación 2026-1'!G:G,"DE"))&gt;0,"P08"," ")</f>
        <v xml:space="preserve"> </v>
      </c>
      <c r="Q129" s="78" t="str">
        <f>IF(SUM(COUNTIFS('Planificación 2026-1'!E:E,"PRINCIPAL",'Planificación 2026-1'!W:W,C129,'Planificación 2026-1'!G:G,"OB"))&gt;0,"P09"," ")</f>
        <v xml:space="preserve"> </v>
      </c>
      <c r="R129" s="78" t="str">
        <f>IF(SUM(COUNTIFS('Planificación 2026-1'!E:E,"PRINCIPAL",'Planificación 2026-1'!W:W,C129,'Planificación 2026-1'!G:G,"MH"))&gt;0,"P31"," ")</f>
        <v xml:space="preserve"> </v>
      </c>
      <c r="S129" s="78" t="str">
        <f>IF(SUM(COUNTIFS('Planificación 2026-1'!E:E,"PRINCIPAL",'Planificación 2026-1'!W:W,C129,'Planificación 2026-1'!G:G,"IC"))&gt;0,"P32"," ")</f>
        <v xml:space="preserve"> </v>
      </c>
      <c r="T129" s="78" t="str">
        <f>IF(SUM(COUNTIFS('Planificación 2026-1'!E:E,"PRINCIPAL",'Planificación 2026-1'!W:W,C129,'Planificación 2026-1'!G:G,"AR"))&gt;0,"P34"," ")</f>
        <v xml:space="preserve"> </v>
      </c>
      <c r="U129" s="78" t="str">
        <f>IF(SUM(COUNTIFS('Planificación 2026-1'!E:E,"PRINCIPAL",'Planificación 2026-1'!W:W,C129,'Planificación 2026-1'!G:G,"T1"))&gt;0,"P35"," ")</f>
        <v xml:space="preserve"> </v>
      </c>
      <c r="V129" s="78" t="str">
        <f>IF(SUM(COUNTIFS('Planificación 2026-1'!E:E,"PRINCIPAL",'Planificación 2026-1'!W:W,C129,'Planificación 2026-1'!G:G,"T3"))&gt;0,"P36"," ")</f>
        <v xml:space="preserve"> </v>
      </c>
      <c r="W129" s="78" t="str">
        <f>IF(SUM(COUNTIFS('Planificación 2026-1'!E:E,"PRINCIPAL",'Planificación 2026-1'!W:W,C129,'Planificación 2026-1'!G:G,"T2"))&gt;0,"P37"," ")</f>
        <v xml:space="preserve"> </v>
      </c>
      <c r="X129" s="78" t="str">
        <f>IF(SUM(COUNTIFS('Planificación 2026-1'!E:E,"PRINCIPAL",'Planificación 2026-1'!W:W,C129,'Planificación 2026-1'!G:G,"AE"))&gt;0,"P38"," ")</f>
        <v xml:space="preserve"> </v>
      </c>
      <c r="Y129" s="78" t="str">
        <f>IF(SUM(COUNTIFS('Planificación 2026-1'!E:E,"PRINCIPAL",'Planificación 2026-1'!W:W,C129,'Planificación 2026-1'!G:G,"T4"))&gt;0,"P55"," ")</f>
        <v xml:space="preserve"> </v>
      </c>
      <c r="Z129" s="78" t="str">
        <f>IF(SUM(COUNTIFS('Planificación 2026-1'!E:E,"FILIAL",'Planificación 2026-1'!W:W,C129,'Planificación 2026-1'!G:G,"AF"))&gt;0," P01"," ")</f>
        <v xml:space="preserve"> </v>
      </c>
      <c r="AA129" s="78" t="str">
        <f>IF(SUM(COUNTIFS('Planificación 2026-1'!E:E,"FILIAL",'Planificación 2026-1'!W:W,C129,'Planificación 2026-1'!G:G,"EN"))&gt;0,"P02"," ")</f>
        <v xml:space="preserve"> </v>
      </c>
      <c r="AB129" s="78" t="str">
        <f>IF(SUM(COUNTIFS('Planificación 2026-1'!E:E,"FILIAL",'Planificación 2026-1'!W:W,C129,'Planificación 2026-1'!G:G,"IS"))&gt;0,"P03"," ")</f>
        <v xml:space="preserve"> </v>
      </c>
      <c r="AC129" s="78" t="str">
        <f>IF(SUM(COUNTIFS('Planificación 2026-1'!E:E,"FILIAL",'Planificación 2026-1'!W:W,C129,'Planificación 2026-1'!G:G,"PS"))&gt;0,"P04"," ")</f>
        <v xml:space="preserve"> </v>
      </c>
      <c r="AD129" s="78"/>
      <c r="AE129" s="78" t="str">
        <f>IF(SUM(COUNTIFS('Planificación 2026-1'!E:E,"FILIAL",'Planificación 2026-1'!W:W,C129,'Planificación 2026-1'!G:G,"IN"))&gt;0,"P06"," ")</f>
        <v xml:space="preserve"> </v>
      </c>
      <c r="AF129" s="78" t="str">
        <f>IF(SUM(COUNTIFS('Planificación 2026-1'!E:E,"FILIAL",'Planificación 2026-1'!W:W,C129,'Planificación 2026-1'!G:G,"CA"))&gt;0,"P07"," ")</f>
        <v xml:space="preserve"> </v>
      </c>
      <c r="AG129" s="78" t="str">
        <f>IF(SUM(COUNTIFS('Planificación 2026-1'!E:E,"FILIAL",'Planificación 2026-1'!W:W,C129,'Planificación 2026-1'!G:G,"DE"))&gt;0,"P08"," ")</f>
        <v xml:space="preserve"> </v>
      </c>
      <c r="AH129" s="78" t="str">
        <f>IF(SUM(COUNTIFS('Planificación 2026-1'!E:E,"FILIAL",'Planificación 2026-1'!W:W,C129,'Planificación 2026-1'!G:G,"OB"))&gt;0,"P09"," ")</f>
        <v xml:space="preserve"> </v>
      </c>
      <c r="AI129" s="78" t="str">
        <f>IF(SUM(COUNTIFS('Planificación 2026-1'!E:E,"FILIAL",'Planificación 2026-1'!W:W,C129,'Planificación 2026-1'!G:G,"MH"))&gt;0,"P31"," ")</f>
        <v xml:space="preserve"> </v>
      </c>
      <c r="AJ129" s="78" t="str">
        <f>IF(SUM(COUNTIFS('Planificación 2026-1'!E:E,"FILIAL",'Planificación 2026-1'!W:W,C129,'Planificación 2026-1'!G:G,"IC"))&gt;0,"P32"," ")</f>
        <v xml:space="preserve"> </v>
      </c>
      <c r="AK129" s="78" t="str">
        <f>IF(SUM(COUNTIFS('Planificación 2026-1'!E:E,"FILIAL",'Planificación 2026-1'!W:W,C129,'Planificación 2026-1'!G:G,"AR"))&gt;0,"P34"," ")</f>
        <v xml:space="preserve"> </v>
      </c>
      <c r="AL129" s="78" t="str">
        <f>IF(SUM(COUNTIFS('Planificación 2026-1'!E:E,"FILIAL",'Planificación 2026-1'!W:W,C129,'Planificación 2026-1'!G:G,"T1"))&gt;0,"P35"," ")</f>
        <v xml:space="preserve"> </v>
      </c>
      <c r="AM129" s="78" t="str">
        <f>IF(SUM(COUNTIFS('Planificación 2026-1'!E:E,"FILIAL",'Planificación 2026-1'!W:W,C129,'Planificación 2026-1'!G:G,"T3"))&gt;0,"P36"," ")</f>
        <v xml:space="preserve"> </v>
      </c>
      <c r="AN129" s="78" t="str">
        <f>IF(SUM(COUNTIFS('Planificación 2026-1'!E:E,"FILIAL",'Planificación 2026-1'!W:W,C129,'Planificación 2026-1'!G:G,"T2"))&gt;0,"P37"," ")</f>
        <v xml:space="preserve"> </v>
      </c>
      <c r="AO129" s="78" t="str">
        <f>IF(SUM(COUNTIFS('Planificación 2026-1'!E:E,"FILIAL",'Planificación 2026-1'!W:W,C129,'Planificación 2026-1'!G:G,"AE"))&gt;0,"P38"," ")</f>
        <v xml:space="preserve"> </v>
      </c>
      <c r="AP129" s="78" t="str">
        <f>IF(SUM(COUNTIFS('Planificación 2026-1'!E:E,"FILIAL",'Planificación 2026-1'!W:W,C129,'Planificación 2026-1'!G:G,"T4"))&gt;0,"P55"," ")</f>
        <v xml:space="preserve"> </v>
      </c>
      <c r="AQ129" s="78" t="str">
        <f>IF(SUM(COUNTIFS('Planificación 2026-1'!E:E,"SUNAMPE",'Planificación 2026-1'!W:W,C129,'Planificación 2026-1'!G:G,"AF"))&gt;0," P01"," ")</f>
        <v xml:space="preserve"> </v>
      </c>
      <c r="AR129" s="78" t="str">
        <f>IF(SUM(COUNTIFS('Planificación 2026-1'!E:E,"SUNAMPE",'Planificación 2026-1'!W:W,C129,'Planificación 2026-1'!G:G,"EN"))&gt;0,"P02"," ")</f>
        <v xml:space="preserve"> </v>
      </c>
      <c r="AS129" s="78" t="str">
        <f>IF(SUM(COUNTIFS('Planificación 2026-1'!E:E,"SUNAMPE",'Planificación 2026-1'!W:W,C129,'Planificación 2026-1'!G:G,"IS"))&gt;0,"P03"," ")</f>
        <v xml:space="preserve"> </v>
      </c>
      <c r="AT129" s="78" t="str">
        <f>IF(SUM(COUNTIFS('Planificación 2026-1'!E:E,"SUNAMPE",'Planificación 2026-1'!W:W,C129,'Planificación 2026-1'!G:G,"PS"))&gt;0,"P04"," ")</f>
        <v xml:space="preserve"> </v>
      </c>
      <c r="AU129" s="78"/>
      <c r="AV129" s="78" t="str">
        <f>IF(SUM(COUNTIFS('Planificación 2026-1'!E:E,"SUNAMPE",'Planificación 2026-1'!W:W,C129,'Planificación 2026-1'!G:G,"IN"))&gt;0,"P06"," ")</f>
        <v xml:space="preserve"> </v>
      </c>
      <c r="AW129" s="78" t="str">
        <f>IF(SUM(COUNTIFS('Planificación 2026-1'!E:E,"SUNAMPE",'Planificación 2026-1'!W:W,C129,'Planificación 2026-1'!G:G,"CA"))&gt;0,"P07"," ")</f>
        <v xml:space="preserve"> </v>
      </c>
      <c r="AX129" s="78" t="str">
        <f>IF(SUM(COUNTIFS('Planificación 2026-1'!E:E,"SUNAMPE",'Planificación 2026-1'!W:W,C129,'Planificación 2026-1'!G:G,"DE"))&gt;0,"P08"," ")</f>
        <v xml:space="preserve"> </v>
      </c>
      <c r="AY129" s="78" t="str">
        <f>IF(SUM(COUNTIFS('Planificación 2026-1'!E:E,"SUNAMPE",'Planificación 2026-1'!W:W,C129,'Planificación 2026-1'!G:G,"OB"))&gt;0,"P09"," ")</f>
        <v xml:space="preserve"> </v>
      </c>
      <c r="AZ129" s="78" t="str">
        <f>IF(SUM(COUNTIFS('Planificación 2026-1'!E:E,"SUNAMPE",'Planificación 2026-1'!W:W,C129,'Planificación 2026-1'!G:G,"MH"))&gt;0,"P31"," ")</f>
        <v xml:space="preserve"> </v>
      </c>
      <c r="BA129" s="78" t="str">
        <f>IF(SUM(COUNTIFS('Planificación 2026-1'!E:E,"SUNAMPE",'Planificación 2026-1'!W:W,C129,'Planificación 2026-1'!G:G,"IC"))&gt;0,"P32"," ")</f>
        <v xml:space="preserve"> </v>
      </c>
      <c r="BB129" s="78" t="str">
        <f>IF(SUM(COUNTIFS('Planificación 2026-1'!E:E,"SUNAMPE",'Planificación 2026-1'!W:W,C129,'Planificación 2026-1'!G:G,"AR"))&gt;0,"P34"," ")</f>
        <v xml:space="preserve"> </v>
      </c>
      <c r="BC129" s="78" t="str">
        <f>IF(SUM(COUNTIFS('Planificación 2026-1'!E:E,"SUNAMPE",'Planificación 2026-1'!W:W,C129,'Planificación 2026-1'!G:G,"T1"))&gt;0,"P35"," ")</f>
        <v xml:space="preserve"> </v>
      </c>
      <c r="BD129" s="78" t="str">
        <f>IF(SUM(COUNTIFS('Planificación 2026-1'!E:E,"SUNAMPE",'Planificación 2026-1'!W:W,C129,'Planificación 2026-1'!G:G,"T3"))&gt;0,"P36"," ")</f>
        <v xml:space="preserve"> </v>
      </c>
      <c r="BE129" s="78" t="str">
        <f>IF(SUM(COUNTIFS('Planificación 2026-1'!E:E,"SUNAMPE",'Planificación 2026-1'!W:W,C129,'Planificación 2026-1'!G:G,"T2"))&gt;0,"P37"," ")</f>
        <v xml:space="preserve"> </v>
      </c>
      <c r="BF129" s="78" t="str">
        <f>IF(SUM(COUNTIFS('Planificación 2026-1'!E:E,"SUNAMPE",'Planificación 2026-1'!W:W,C129,'Planificación 2026-1'!G:G,"AE"))&gt;0,"P38"," ")</f>
        <v xml:space="preserve"> </v>
      </c>
      <c r="BG129" s="78" t="str">
        <f>IF(SUM(COUNTIFS('Planificación 2026-1'!E:E,"SUNAMPE",'Planificación 2026-1'!W:W,C129,'Planificación 2026-1'!G:G,"T4"))&gt;0,"P55"," ")</f>
        <v xml:space="preserve"> </v>
      </c>
      <c r="BH129" s="78" t="str">
        <f>IF(SUM(COUNTIFS('Planificación 2026-1'!E:E,"HUAURA",'Planificación 2026-1'!W:W,C129,'Planificación 2026-1'!G:G,"AF"))&gt;0," P01"," ")</f>
        <v xml:space="preserve"> </v>
      </c>
      <c r="BI129" s="78" t="str">
        <f>IF(SUM(COUNTIFS('Planificación 2026-1'!E:E,"HUAURA",'Planificación 2026-1'!W:W,C129,'Planificación 2026-1'!G:G,"EN"))&gt;0,"P02"," ")</f>
        <v xml:space="preserve"> </v>
      </c>
      <c r="BJ129" s="78" t="str">
        <f>IF(SUM(COUNTIFS('Planificación 2026-1'!E:E,"HUAURA",'Planificación 2026-1'!W:W,C129,'Planificación 2026-1'!G:G,"IS"))&gt;0,"P03"," ")</f>
        <v xml:space="preserve"> </v>
      </c>
      <c r="BK129" s="78" t="str">
        <f>IF(SUM(COUNTIFS('Planificación 2026-1'!E:E,"HUAURA",'Planificación 2026-1'!W:W,C129,'Planificación 2026-1'!G:G,"PS"))&gt;0,"P04"," ")</f>
        <v xml:space="preserve"> </v>
      </c>
      <c r="BL129" s="78"/>
      <c r="BM129" s="78" t="str">
        <f>IF(SUM(COUNTIFS('Planificación 2026-1'!E:E,"HUAURA",'Planificación 2026-1'!W:W,C129,'Planificación 2026-1'!G:G,"IN"))&gt;0,"P06"," ")</f>
        <v xml:space="preserve"> </v>
      </c>
      <c r="BN129" s="78" t="str">
        <f>IF(SUM(COUNTIFS('Planificación 2026-1'!E:E,"HUAURA",'Planificación 2026-1'!W:W,C129,'Planificación 2026-1'!G:G,"CA"))&gt;0,"P07"," ")</f>
        <v xml:space="preserve"> </v>
      </c>
      <c r="BO129" s="78" t="str">
        <f>IF(SUM(COUNTIFS('Planificación 2026-1'!E:E,"HUAURA",'Planificación 2026-1'!W:W,C129,'Planificación 2026-1'!G:G,"DE"))&gt;0,"P08"," ")</f>
        <v xml:space="preserve"> </v>
      </c>
      <c r="BP129" s="78" t="str">
        <f>IF(SUM(COUNTIFS('Planificación 2026-1'!E:E,"HUAURA",'Planificación 2026-1'!W:W,C129,'Planificación 2026-1'!G:G,"OB"))&gt;0,"P09"," ")</f>
        <v xml:space="preserve"> </v>
      </c>
      <c r="BQ129" s="78" t="str">
        <f>IF(SUM(COUNTIFS('Planificación 2026-1'!E:E,"HUAURA",'Planificación 2026-1'!W:W,C129,'Planificación 2026-1'!G:G,"MH"))&gt;0,"P31"," ")</f>
        <v xml:space="preserve"> </v>
      </c>
      <c r="BR129" s="78" t="str">
        <f>IF(SUM(COUNTIFS('Planificación 2026-1'!E:E,"HUAURA",'Planificación 2026-1'!W:W,C129,'Planificación 2026-1'!G:G,"IC"))&gt;0,"P32"," ")</f>
        <v xml:space="preserve"> </v>
      </c>
      <c r="BS129" s="78" t="str">
        <f>IF(SUM(COUNTIFS('Planificación 2026-1'!E:E,"HUAURA",'Planificación 2026-1'!W:W,C129,'Planificación 2026-1'!G:G,"AR"))&gt;0,"P34"," ")</f>
        <v xml:space="preserve"> </v>
      </c>
      <c r="BT129" s="78" t="str">
        <f>IF(SUM(COUNTIFS('Planificación 2026-1'!E:E,"HUAURA",'Planificación 2026-1'!W:W,C129,'Planificación 2026-1'!G:G,"T1"))&gt;0,"P35"," ")</f>
        <v xml:space="preserve"> </v>
      </c>
      <c r="BU129" s="78" t="str">
        <f>IF(SUM(COUNTIFS('Planificación 2026-1'!E:E,"HUAURA",'Planificación 2026-1'!W:W,C129,'Planificación 2026-1'!G:G,"T3"))&gt;0,"P36"," ")</f>
        <v xml:space="preserve"> </v>
      </c>
      <c r="BV129" s="78" t="str">
        <f>IF(SUM(COUNTIFS('Planificación 2026-1'!E:E,"HUAURA",'Planificación 2026-1'!W:W,C129,'Planificación 2026-1'!G:G,"T2"))&gt;0,"P37"," ")</f>
        <v xml:space="preserve"> </v>
      </c>
      <c r="BW129" s="78" t="str">
        <f>IF(SUM(COUNTIFS('Planificación 2026-1'!E:E,"HUAURA",'Planificación 2026-1'!W:W,C129,'Planificación 2026-1'!G:G,"AE"))&gt;0,"P38"," ")</f>
        <v xml:space="preserve"> </v>
      </c>
      <c r="BX129" s="78" t="str">
        <f>IF(SUM(COUNTIFS('Planificación 2026-1'!E:E,"HUAURA",'Planificación 2026-1'!W:W,C129,'Planificación 2026-1'!G:G,"T4"))&gt;0,"P55"," ")</f>
        <v xml:space="preserve"> </v>
      </c>
      <c r="BY129" s="79">
        <f>SUMIFS('Planificación 2026-1'!R:R,'Planificación 2026-1'!W:W,C129,'Planificación 2026-1'!G:G,"AF",'Planificación 2026-1'!H:H,"&gt;2")</f>
        <v>0</v>
      </c>
      <c r="BZ129" s="79">
        <f>SUMIFS('Planificación 2026-1'!R:R,'Planificación 2026-1'!W:W,C129,'Planificación 2026-1'!G:G,"EN",'Planificación 2026-1'!H:H,"&gt;2")</f>
        <v>15</v>
      </c>
      <c r="CA129" s="79">
        <f>SUMIFS('Planificación 2026-1'!R:R,'Planificación 2026-1'!W:W,C129,'Planificación 2026-1'!G:G,"IS",'Planificación 2026-1'!H:H,"&gt;2")</f>
        <v>0</v>
      </c>
      <c r="CB129" s="79">
        <f>SUMIFS('Planificación 2026-1'!R:R,'Planificación 2026-1'!W:W,C129,'Planificación 2026-1'!G:G,"PS",'Planificación 2026-1'!H:H,"&gt;2")</f>
        <v>0</v>
      </c>
      <c r="CC129" s="79">
        <f>SUMIFS('Planificación 2026-1'!R:R,'Planificación 2026-1'!W:W,C129,'Planificación 2026-1'!G:G,"IN",'Planificación 2026-1'!H:H,"&gt;2")</f>
        <v>0</v>
      </c>
      <c r="CD129" s="79">
        <f>SUMIFS('Planificación 2026-1'!R:R,'Planificación 2026-1'!W:W,C129,'Planificación 2026-1'!G:G,"CA",'Planificación 2026-1'!H:H,"&gt;2")</f>
        <v>0</v>
      </c>
      <c r="CE129" s="79">
        <f>SUMIFS('Planificación 2026-1'!R:R,'Planificación 2026-1'!W:W,C129,'Planificación 2026-1'!G:G,"DE",'Planificación 2026-1'!H:H,"&gt;2")</f>
        <v>0</v>
      </c>
      <c r="CF129" s="79">
        <f>SUMIFS('Planificación 2026-1'!R:R,'Planificación 2026-1'!W:W,C129,'Planificación 2026-1'!G:G,"OB",'Planificación 2026-1'!H:H,"&gt;2")</f>
        <v>0</v>
      </c>
      <c r="CG129" s="79">
        <f>SUMIFS('Planificación 2026-1'!R:R,'Planificación 2026-1'!W:W,C129,'Planificación 2026-1'!G:G,"MH",'Planificación 2026-1'!H:H,"&gt;2")</f>
        <v>0</v>
      </c>
      <c r="CH129" s="79">
        <f>SUMIFS('Planificación 2026-1'!R:R,'Planificación 2026-1'!W:W,C129,'Planificación 2026-1'!G:G,"IC",'Planificación 2026-1'!H:H,"&gt;2")</f>
        <v>0</v>
      </c>
      <c r="CI129" s="79">
        <f>SUMIFS('Planificación 2026-1'!R:R,'Planificación 2026-1'!W:W,C129,'Planificación 2026-1'!G:G,"AR",'Planificación 2026-1'!H:H,"&gt;2")</f>
        <v>0</v>
      </c>
      <c r="CJ129" s="79">
        <f>SUMIFS('Planificación 2026-1'!R:R,'Planificación 2026-1'!W:W,C129,'Planificación 2026-1'!G:G,"T1",'Planificación 2026-1'!H:H,"&gt;2")</f>
        <v>0</v>
      </c>
      <c r="CK129" s="79">
        <f>SUMIFS('Planificación 2026-1'!R:R,'Planificación 2026-1'!W:W,C129,'Planificación 2026-1'!G:G,"T3",'Planificación 2026-1'!H:H,"&gt;2")</f>
        <v>0</v>
      </c>
      <c r="CL129" s="79">
        <f>SUMIFS('Planificación 2026-1'!R:R,'Planificación 2026-1'!W:W,C129,'Planificación 2026-1'!G:G,"T2",'Planificación 2026-1'!H:H,"&gt;2")</f>
        <v>0</v>
      </c>
      <c r="CM129" s="79">
        <f>SUMIFS('Planificación 2026-1'!R:R,'Planificación 2026-1'!W:W,C129,'Planificación 2026-1'!G:G,"AE",'Planificación 2026-1'!H:H,"&gt;2")</f>
        <v>0</v>
      </c>
      <c r="CN129" s="79">
        <f>SUMIFS('Planificación 2026-1'!R:R,'Planificación 2026-1'!W:W,C129,'Planificación 2026-1'!G:G,"T4",'Planificación 2026-1'!H:H,"&gt;2")</f>
        <v>0</v>
      </c>
      <c r="CO129" s="79">
        <f>SUMIFS('Planificación 2026-1'!R:R,'Planificación 2026-1'!W:W,C129,'Planificación 2026-1'!G:G,"AF",'Planificación 2026-1'!H:H,"&lt;3")</f>
        <v>0</v>
      </c>
      <c r="CP129" s="79">
        <f>SUMIFS('Planificación 2026-1'!R:R,'Planificación 2026-1'!W:W,C129,'Planificación 2026-1'!G:G,"EN",'Planificación 2026-1'!H:H,"&lt;3")</f>
        <v>4</v>
      </c>
      <c r="CQ129" s="79">
        <f>SUMIFS('Planificación 2026-1'!R:R,'Planificación 2026-1'!W:W,C129,'Planificación 2026-1'!G:G,"IS",'Planificación 2026-1'!H:H,"&lt;3")</f>
        <v>0</v>
      </c>
      <c r="CR129" s="79">
        <f>SUMIFS('Planificación 2026-1'!R:R,'Planificación 2026-1'!W:W,C129,'Planificación 2026-1'!G:G,"PS",'Planificación 2026-1'!H:H,"&lt;3")</f>
        <v>0</v>
      </c>
      <c r="CS129" s="79">
        <f>SUMIFS('Planificación 2026-1'!R:R,'Planificación 2026-1'!W:W,C129,'Planificación 2026-1'!G:G,"IN",'Planificación 2026-1'!H:H,"&lt;3")</f>
        <v>0</v>
      </c>
      <c r="CT129" s="79">
        <f>SUMIFS('Planificación 2026-1'!R:R,'Planificación 2026-1'!W:W,C129,'Planificación 2026-1'!G:G,"CA",'Planificación 2026-1'!H:H,"&lt;3")</f>
        <v>0</v>
      </c>
      <c r="CU129" s="79">
        <f>SUMIFS('Planificación 2026-1'!R:R,'Planificación 2026-1'!W:W,C129,'Planificación 2026-1'!G:G,"DE",'Planificación 2026-1'!H:H,"&lt;3")</f>
        <v>0</v>
      </c>
      <c r="CV129" s="79">
        <f>SUMIFS('Planificación 2026-1'!R:R,'Planificación 2026-1'!W:W,C129,'Planificación 2026-1'!G:G,"OB",'Planificación 2026-1'!H:H,"&lt;3")</f>
        <v>0</v>
      </c>
      <c r="CW129" s="79">
        <f>SUMIFS('Planificación 2026-1'!R:R,'Planificación 2026-1'!W:W,C129,'Planificación 2026-1'!G:G,"MH",'Planificación 2026-1'!H:H,"&lt;3")</f>
        <v>0</v>
      </c>
      <c r="CX129" s="79">
        <f>SUMIFS('Planificación 2026-1'!R:R,'Planificación 2026-1'!W:W,C129,'Planificación 2026-1'!G:G,"IC",'Planificación 2026-1'!H:H,"&lt;3")</f>
        <v>0</v>
      </c>
      <c r="CY129" s="79">
        <f>SUMIFS('Planificación 2026-1'!R:R,'Planificación 2026-1'!W:W,C129,'Planificación 2026-1'!G:G,"AR",'Planificación 2026-1'!H:H,"&lt;3")</f>
        <v>0</v>
      </c>
      <c r="CZ129" s="79">
        <f>SUMIFS('Planificación 2026-1'!R:R,'Planificación 2026-1'!W:W,C129,'Planificación 2026-1'!G:G,"T1",'Planificación 2026-1'!H:H,"&lt;3")</f>
        <v>0</v>
      </c>
      <c r="DA129" s="79">
        <f>SUMIFS('Planificación 2026-1'!R:R,'Planificación 2026-1'!W:W,C129,'Planificación 2026-1'!G:G,"T3",'Planificación 2026-1'!H:H,"&lt;3")</f>
        <v>0</v>
      </c>
      <c r="DB129" s="79">
        <f>SUMIFS('Planificación 2026-1'!R:R,'Planificación 2026-1'!W:W,C129,'Planificación 2026-1'!G:G,"T2",'Planificación 2026-1'!H:H,"&lt;3")</f>
        <v>0</v>
      </c>
      <c r="DC129" s="79">
        <f>SUMIFS('Planificación 2026-1'!R:R,'Planificación 2026-1'!W:W,C129,'Planificación 2026-1'!G:G,"AE",'Planificación 2026-1'!H:H,"&lt;3")</f>
        <v>0</v>
      </c>
      <c r="DD129" s="79">
        <f>SUMIFS('Planificación 2026-1'!R:R,'Planificación 2026-1'!W:W,C129,'Planificación 2026-1'!G:G,"T4",'Planificación 2026-1'!H:H,"&lt;3")</f>
        <v>0</v>
      </c>
      <c r="DE129" s="78" t="str">
        <f t="shared" si="18"/>
        <v>P02</v>
      </c>
      <c r="DF129" s="30">
        <f>IF(C129="","",SUMIFS('Planificación 2026-1'!R:R,'Planificación 2026-1'!W:W,C129,'Planificación 2026-1'!E:E,"PRINCIPAL",'Planificación 2026-1'!X:X,"VIRTUAL"))</f>
        <v>10</v>
      </c>
      <c r="DG129" s="30">
        <f>IF(C129="","",SUMIFS('Planificación 2026-1'!R:R,'Planificación 2026-1'!W:W,C129,'Planificación 2026-1'!E:E,"PRINCIPAL",'Planificación 2026-1'!X:X,"PRESENCIAL"))</f>
        <v>9</v>
      </c>
      <c r="DH129" s="30">
        <f>IF(C129="","",SUMIFS('Planificación 2026-1'!R:R,'Planificación 2026-1'!W:W,C129,'Planificación 2026-1'!E:E,"PRINCIPAL",'Planificación 2026-1'!X:X,"HIBRIDO PRESENCIAL"))</f>
        <v>0</v>
      </c>
      <c r="DI129" s="78" t="str">
        <f t="shared" si="19"/>
        <v/>
      </c>
      <c r="DJ129" s="78">
        <f>IF(C129="","",SUMIFS('Planificación 2026-1'!R:R,'Planificación 2026-1'!W:W,C129,'Planificación 2026-1'!E:E,"FILIAL",'Planificación 2026-1'!X:X,"VIRTUAL"))</f>
        <v>0</v>
      </c>
      <c r="DK129" s="80">
        <f>IF(C129="","",SUMIFS('Planificación 2026-1'!R:R,'Planificación 2026-1'!W:W,C129,'Planificación 2026-1'!E:E,"FILIAL",'Planificación 2026-1'!X:X,"PRESENCIAL"))</f>
        <v>0</v>
      </c>
      <c r="DL129" s="42">
        <f>IF(C129="","",SUMIFS('Planificación 2026-1'!R:R,'Planificación 2026-1'!W:W,C129,'Planificación 2026-1'!E:E,"FILIAL",'Planificación 2026-1'!X:X,"HIBRIDO PRESENCIAL"))</f>
        <v>0</v>
      </c>
      <c r="DM129" s="81" t="str">
        <f t="shared" si="20"/>
        <v/>
      </c>
      <c r="DN129" s="78">
        <f>IF(C129="","",SUMIFS('Planificación 2026-1'!R:R,'Planificación 2026-1'!W:W,C129,'Planificación 2026-1'!E:E,"SUNAMPE",'Planificación 2026-1'!X:X,"VIRTUAL"))</f>
        <v>0</v>
      </c>
      <c r="DO129" s="42">
        <f>IF(C129="","",SUMIFS('Planificación 2026-1'!R:R,'Planificación 2026-1'!W:W,C129,'Planificación 2026-1'!E:E,"SUNAMPE",'Planificación 2026-1'!X:X,"PRESENCIAL"))</f>
        <v>0</v>
      </c>
      <c r="DP129" s="81" t="str">
        <f t="shared" si="21"/>
        <v/>
      </c>
      <c r="DQ129" s="78">
        <f>IF(C129="","",SUMIFS('Planificación 2026-1'!R:R,'Planificación 2026-1'!W:W,C129,'Planificación 2026-1'!E:E,"HUAURA",'Planificación 2026-1'!X:X,"VIRTUAL"))</f>
        <v>0</v>
      </c>
      <c r="DR129" s="42">
        <f>IF(C129="","",SUMIFS('Planificación 2026-1'!R:R,'Planificación 2026-1'!W:W,C129,'Planificación 2026-1'!E:E,"HUAURA",'Planificación 2026-1'!X:X,"PRESENCIAL"))</f>
        <v>0</v>
      </c>
      <c r="DS129" s="48">
        <f>SUMIFS('Planificación 2026-1'!R:R,'Planificación 2026-1'!W:W,C129,'Planificación 2026-1'!E:E,"PRINCIPAL",'Planificación 2026-1'!X:X,"VIRTUAL",'Planificación 2026-1'!H:H,"&gt;2")</f>
        <v>10</v>
      </c>
      <c r="DT129" s="48">
        <f>SUMIFS('Planificación 2026-1'!R:R,'Planificación 2026-1'!W:W,C129,'Planificación 2026-1'!E:E,"PRINCIPAL",'Planificación 2026-1'!X:X,"&lt;&gt;VIRTUAL",'Planificación 2026-1'!H:H,"&gt;2")</f>
        <v>5</v>
      </c>
      <c r="DU129" s="48">
        <f>SUMIFS('Planificación 2026-1'!R:R,'Planificación 2026-1'!W:W,C129,'Planificación 2026-1'!E:E,"SUNAMPE",'Planificación 2026-1'!X:X,"VIRTUAL",'Planificación 2026-1'!H:H,"&gt;2")</f>
        <v>0</v>
      </c>
      <c r="DV129" s="48">
        <f>SUMIFS('Planificación 2026-1'!R:R,'Planificación 2026-1'!W:W,C129,'Planificación 2026-1'!E:E,"SUNAMPE",'Planificación 2026-1'!X:X,"&lt;&gt;VIRTUAL",'Planificación 2026-1'!H:H,"&gt;2")</f>
        <v>0</v>
      </c>
      <c r="DW129" s="48">
        <f>SUMIFS('Planificación 2026-1'!R:R,'Planificación 2026-1'!W:W,C129,'Planificación 2026-1'!E:E,"FILIAL",'Planificación 2026-1'!X:X,"VIRTUAL",'Planificación 2026-1'!H:H,"&gt;2")</f>
        <v>0</v>
      </c>
      <c r="DX129" s="48">
        <f>SUMIFS('Planificación 2026-1'!R:R,'Planificación 2026-1'!W:W,C129,'Planificación 2026-1'!E:E,"FILIAL",'Planificación 2026-1'!X:X,"&lt;&gt;VIRTUAL",'Planificación 2026-1'!H:H,"&gt;2")</f>
        <v>0</v>
      </c>
      <c r="DY129" s="48">
        <f>SUMIFS('Planificación 2026-1'!R:R,'Planificación 2026-1'!W:W,C129,'Planificación 2026-1'!E:E,"PORUMA",'Planificación 2026-1'!X:X,"VIRTUAL",'Planificación 2026-1'!H:H,"&gt;2")</f>
        <v>0</v>
      </c>
      <c r="DZ129" s="48">
        <f>SUMIFS('Planificación 2026-1'!R:R,'Planificación 2026-1'!W:W,C129,'Planificación 2026-1'!E:E,"PORUMA",'Planificación 2026-1'!X:X,"&lt;&gt;VIRTUAL",'Planificación 2026-1'!H:H,"&gt;2")</f>
        <v>0</v>
      </c>
      <c r="EA129" s="48">
        <f>SUMIFS('Planificación 2026-1'!R:R,'Planificación 2026-1'!W:W,C129,'Planificación 2026-1'!E:E,"HUAURA",'Planificación 2026-1'!X:X,"VIRTUAL",'Planificación 2026-1'!H:H,"&gt;2")</f>
        <v>0</v>
      </c>
      <c r="EB129" s="48">
        <f>SUMIFS('Planificación 2026-1'!R:R,'Planificación 2026-1'!W:W,C129,'Planificación 2026-1'!E:E,"HUAURA",'Planificación 2026-1'!X:X,"&lt;&gt;VIRTUAL",'Planificación 2026-1'!H:H,"&gt;2")</f>
        <v>0</v>
      </c>
      <c r="EC129" s="48">
        <f>SUMIFS('Planificación 2026-1'!R:R,'Planificación 2026-1'!W:W,C129,'Planificación 2026-1'!E:E,"PRINCIPAL",'Planificación 2026-1'!X:X,"VIRTUAL",'Planificación 2026-1'!H:H,"&lt;3")</f>
        <v>0</v>
      </c>
      <c r="ED129" s="48">
        <f>SUMIFS('Planificación 2026-1'!R:R,'Planificación 2026-1'!W:W,C129,'Planificación 2026-1'!E:E,"PRINCIPAL",'Planificación 2026-1'!X:X,"&lt;&gt;VIRTUAL",'Planificación 2026-1'!H:H,"&lt;3")</f>
        <v>4</v>
      </c>
      <c r="EE129" s="48">
        <f>SUMIFS('Planificación 2026-1'!R:R,'Planificación 2026-1'!W:W,C129,'Planificación 2026-1'!E:E,"SUNAMPE",'Planificación 2026-1'!X:X,"VIRTUAL",'Planificación 2026-1'!H:H,"&lt;3")</f>
        <v>0</v>
      </c>
      <c r="EF129" s="48">
        <f>SUMIFS('Planificación 2026-1'!R:R,'Planificación 2026-1'!W:W,C129,'Planificación 2026-1'!E:E,"SUNAMPE",'Planificación 2026-1'!X:X,"&lt;&gt;VIRTUAL",'Planificación 2026-1'!H:H,"&lt;3")</f>
        <v>0</v>
      </c>
      <c r="EG129" s="48">
        <f>SUMIFS('Planificación 2026-1'!R:R,'Planificación 2026-1'!W:W,C129,'Planificación 2026-1'!E:E,"FILIAL",'Planificación 2026-1'!X:X,"VIRTUAL",'Planificación 2026-1'!H:H,"&lt;3")</f>
        <v>0</v>
      </c>
      <c r="EH129" s="48">
        <f>SUMIFS('Planificación 2026-1'!R:R,'Planificación 2026-1'!W:W,C129,'Planificación 2026-1'!E:E,"FILIAL",'Planificación 2026-1'!X:X,"&lt;&gt;VIRTUAL",'Planificación 2026-1'!H:H,"&lt;3")</f>
        <v>0</v>
      </c>
      <c r="EI129" s="48">
        <f>SUMIFS('Planificación 2026-1'!R:R,'Planificación 2026-1'!W:W,C129,'Planificación 2026-1'!E:E,"PORUMA",'Planificación 2026-1'!X:X,"VIRTUAL",'Planificación 2026-1'!H:H,"&lt;3")</f>
        <v>0</v>
      </c>
      <c r="EJ129" s="48">
        <f>SUMIFS('Planificación 2026-1'!R:R,'Planificación 2026-1'!W:W,C129,'Planificación 2026-1'!E:E,"PORUMA",'Planificación 2026-1'!X:X,"&lt;&gt;VIRTUAL",'Planificación 2026-1'!H:H,"&lt;3")</f>
        <v>0</v>
      </c>
      <c r="EK129" s="48">
        <f>SUMIFS('Planificación 2026-1'!R:R,'Planificación 2026-1'!W:W,C129,'Planificación 2026-1'!E:E,"HUAURA",'Planificación 2026-1'!X:X,"VIRTUAL",'Planificación 2026-1'!H:H,"&lt;3")</f>
        <v>0</v>
      </c>
      <c r="EL129" s="48">
        <f>SUMIFS('Planificación 2026-1'!R:R,'Planificación 2026-1'!W:W,C129,'Planificación 2026-1'!E:E,"HUAURA",'Planificación 2026-1'!X:X,"&lt;&gt;VIRTUAL",'Planificación 2026-1'!H:H,"&lt;3")</f>
        <v>0</v>
      </c>
      <c r="EM129" s="48">
        <f t="shared" si="22"/>
        <v>0</v>
      </c>
      <c r="EN129" s="48">
        <f t="shared" si="23"/>
        <v>0</v>
      </c>
      <c r="EO129" s="48">
        <f t="shared" si="24"/>
        <v>0</v>
      </c>
      <c r="EP129" s="48">
        <f t="shared" si="25"/>
        <v>19</v>
      </c>
      <c r="EQ129" s="48">
        <f t="shared" si="26"/>
        <v>0</v>
      </c>
      <c r="ER129" s="48"/>
      <c r="ES129" s="48">
        <f t="shared" si="27"/>
        <v>10</v>
      </c>
      <c r="ET129" s="48">
        <f t="shared" si="28"/>
        <v>9</v>
      </c>
      <c r="EU129" s="48" t="b">
        <f t="shared" si="29"/>
        <v>1</v>
      </c>
      <c r="EV129" s="48" t="str">
        <f t="shared" si="30"/>
        <v>FILIAL-HUAURA</v>
      </c>
      <c r="EW129" s="48" t="str">
        <f t="shared" si="31"/>
        <v>MAS VIRTUAL</v>
      </c>
    </row>
    <row r="130" spans="1:153" x14ac:dyDescent="0.3">
      <c r="A130" s="53"/>
      <c r="B130" s="383">
        <v>127</v>
      </c>
      <c r="C130" s="107" t="s">
        <v>143</v>
      </c>
      <c r="D130" s="82">
        <f>SUMIF('Planificación 2026-1'!W:W,C130,'Planificación 2026-1'!R:R)</f>
        <v>30</v>
      </c>
      <c r="E130" s="384" t="s">
        <v>341</v>
      </c>
      <c r="F130" s="107" t="s">
        <v>430</v>
      </c>
      <c r="G130" s="107" t="s">
        <v>276</v>
      </c>
      <c r="H130" s="107" t="s">
        <v>432</v>
      </c>
      <c r="I130" s="77" t="str">
        <f>IF(SUM(COUNTIFS('Planificación 2026-1'!E:E,"PRINCIPAL",'Planificación 2026-1'!W:W,C130,'Planificación 2026-1'!G:G,"AF"))&gt;0,"P01"," ")</f>
        <v xml:space="preserve"> </v>
      </c>
      <c r="J130" s="78" t="str">
        <f>IF(SUM(COUNTIFS('Planificación 2026-1'!E:E,"PRINCIPAL",'Planificación 2026-1'!W:W,C130,'Planificación 2026-1'!G:G,"EN"))&gt;0,"P02"," ")</f>
        <v xml:space="preserve"> </v>
      </c>
      <c r="K130" s="78" t="str">
        <f>IF(SUM(COUNTIFS('Planificación 2026-1'!E:E,"PRINCIPAL",'Planificación 2026-1'!W:W,C130,'Planificación 2026-1'!G:G,"IS"))&gt;0,"P03"," ")</f>
        <v xml:space="preserve"> </v>
      </c>
      <c r="L130" s="78" t="str">
        <f>IF(SUM(COUNTIFS('Planificación 2026-1'!E:E,"PRINCIPAL",'Planificación 2026-1'!W:W,C130,'Planificación 2026-1'!G:G,"PS"))&gt;0,"P04"," ")</f>
        <v xml:space="preserve"> </v>
      </c>
      <c r="M130" s="78"/>
      <c r="N130" s="78" t="str">
        <f>IF(SUM(COUNTIFS('Planificación 2026-1'!E:E,"PRINCIPAL",'Planificación 2026-1'!W:W,C130,'Planificación 2026-1'!G:G,"IN"))&gt;0,"P06"," ")</f>
        <v xml:space="preserve"> </v>
      </c>
      <c r="O130" s="78" t="str">
        <f>IF(SUM(COUNTIFS('Planificación 2026-1'!E:E,"PRINCIPAL",'Planificación 2026-1'!W:W,C130,'Planificación 2026-1'!G:G,"CA"))&gt;0,"P07"," ")</f>
        <v xml:space="preserve"> </v>
      </c>
      <c r="P130" s="78" t="str">
        <f>IF(SUM(COUNTIFS('Planificación 2026-1'!E:E,"PRINCIPAL",'Planificación 2026-1'!W:W,C130,'Planificación 2026-1'!G:G,"DE"))&gt;0,"P08"," ")</f>
        <v xml:space="preserve"> </v>
      </c>
      <c r="Q130" s="78" t="str">
        <f>IF(SUM(COUNTIFS('Planificación 2026-1'!E:E,"PRINCIPAL",'Planificación 2026-1'!W:W,C130,'Planificación 2026-1'!G:G,"OB"))&gt;0,"P09"," ")</f>
        <v xml:space="preserve"> </v>
      </c>
      <c r="R130" s="78" t="str">
        <f>IF(SUM(COUNTIFS('Planificación 2026-1'!E:E,"PRINCIPAL",'Planificación 2026-1'!W:W,C130,'Planificación 2026-1'!G:G,"MH"))&gt;0,"P31"," ")</f>
        <v xml:space="preserve"> </v>
      </c>
      <c r="S130" s="78" t="str">
        <f>IF(SUM(COUNTIFS('Planificación 2026-1'!E:E,"PRINCIPAL",'Planificación 2026-1'!W:W,C130,'Planificación 2026-1'!G:G,"IC"))&gt;0,"P32"," ")</f>
        <v xml:space="preserve"> </v>
      </c>
      <c r="T130" s="78" t="str">
        <f>IF(SUM(COUNTIFS('Planificación 2026-1'!E:E,"PRINCIPAL",'Planificación 2026-1'!W:W,C130,'Planificación 2026-1'!G:G,"AR"))&gt;0,"P34"," ")</f>
        <v xml:space="preserve"> </v>
      </c>
      <c r="U130" s="78" t="str">
        <f>IF(SUM(COUNTIFS('Planificación 2026-1'!E:E,"PRINCIPAL",'Planificación 2026-1'!W:W,C130,'Planificación 2026-1'!G:G,"T1"))&gt;0,"P35"," ")</f>
        <v xml:space="preserve"> </v>
      </c>
      <c r="V130" s="78" t="str">
        <f>IF(SUM(COUNTIFS('Planificación 2026-1'!E:E,"PRINCIPAL",'Planificación 2026-1'!W:W,C130,'Planificación 2026-1'!G:G,"T3"))&gt;0,"P36"," ")</f>
        <v xml:space="preserve"> </v>
      </c>
      <c r="W130" s="78" t="str">
        <f>IF(SUM(COUNTIFS('Planificación 2026-1'!E:E,"PRINCIPAL",'Planificación 2026-1'!W:W,C130,'Planificación 2026-1'!G:G,"T2"))&gt;0,"P37"," ")</f>
        <v xml:space="preserve"> </v>
      </c>
      <c r="X130" s="78" t="str">
        <f>IF(SUM(COUNTIFS('Planificación 2026-1'!E:E,"PRINCIPAL",'Planificación 2026-1'!W:W,C130,'Planificación 2026-1'!G:G,"AE"))&gt;0,"P38"," ")</f>
        <v xml:space="preserve"> </v>
      </c>
      <c r="Y130" s="78" t="str">
        <f>IF(SUM(COUNTIFS('Planificación 2026-1'!E:E,"PRINCIPAL",'Planificación 2026-1'!W:W,C130,'Planificación 2026-1'!G:G,"T4"))&gt;0,"P55"," ")</f>
        <v xml:space="preserve"> </v>
      </c>
      <c r="Z130" s="78" t="str">
        <f>IF(SUM(COUNTIFS('Planificación 2026-1'!E:E,"FILIAL",'Planificación 2026-1'!W:W,C130,'Planificación 2026-1'!G:G,"AF"))&gt;0," P01"," ")</f>
        <v xml:space="preserve"> </v>
      </c>
      <c r="AA130" s="78" t="str">
        <f>IF(SUM(COUNTIFS('Planificación 2026-1'!E:E,"FILIAL",'Planificación 2026-1'!W:W,C130,'Planificación 2026-1'!G:G,"EN"))&gt;0,"P02"," ")</f>
        <v>P02</v>
      </c>
      <c r="AB130" s="78" t="str">
        <f>IF(SUM(COUNTIFS('Planificación 2026-1'!E:E,"FILIAL",'Planificación 2026-1'!W:W,C130,'Planificación 2026-1'!G:G,"IS"))&gt;0,"P03"," ")</f>
        <v xml:space="preserve"> </v>
      </c>
      <c r="AC130" s="78" t="str">
        <f>IF(SUM(COUNTIFS('Planificación 2026-1'!E:E,"FILIAL",'Planificación 2026-1'!W:W,C130,'Planificación 2026-1'!G:G,"PS"))&gt;0,"P04"," ")</f>
        <v xml:space="preserve"> </v>
      </c>
      <c r="AD130" s="78"/>
      <c r="AE130" s="78" t="str">
        <f>IF(SUM(COUNTIFS('Planificación 2026-1'!E:E,"FILIAL",'Planificación 2026-1'!W:W,C130,'Planificación 2026-1'!G:G,"IN"))&gt;0,"P06"," ")</f>
        <v xml:space="preserve"> </v>
      </c>
      <c r="AF130" s="78" t="str">
        <f>IF(SUM(COUNTIFS('Planificación 2026-1'!E:E,"FILIAL",'Planificación 2026-1'!W:W,C130,'Planificación 2026-1'!G:G,"CA"))&gt;0,"P07"," ")</f>
        <v xml:space="preserve"> </v>
      </c>
      <c r="AG130" s="78" t="str">
        <f>IF(SUM(COUNTIFS('Planificación 2026-1'!E:E,"FILIAL",'Planificación 2026-1'!W:W,C130,'Planificación 2026-1'!G:G,"DE"))&gt;0,"P08"," ")</f>
        <v xml:space="preserve"> </v>
      </c>
      <c r="AH130" s="78" t="str">
        <f>IF(SUM(COUNTIFS('Planificación 2026-1'!E:E,"FILIAL",'Planificación 2026-1'!W:W,C130,'Planificación 2026-1'!G:G,"OB"))&gt;0,"P09"," ")</f>
        <v xml:space="preserve"> </v>
      </c>
      <c r="AI130" s="78" t="str">
        <f>IF(SUM(COUNTIFS('Planificación 2026-1'!E:E,"FILIAL",'Planificación 2026-1'!W:W,C130,'Planificación 2026-1'!G:G,"MH"))&gt;0,"P31"," ")</f>
        <v xml:space="preserve"> </v>
      </c>
      <c r="AJ130" s="78" t="str">
        <f>IF(SUM(COUNTIFS('Planificación 2026-1'!E:E,"FILIAL",'Planificación 2026-1'!W:W,C130,'Planificación 2026-1'!G:G,"IC"))&gt;0,"P32"," ")</f>
        <v xml:space="preserve"> </v>
      </c>
      <c r="AK130" s="78" t="str">
        <f>IF(SUM(COUNTIFS('Planificación 2026-1'!E:E,"FILIAL",'Planificación 2026-1'!W:W,C130,'Planificación 2026-1'!G:G,"AR"))&gt;0,"P34"," ")</f>
        <v xml:space="preserve"> </v>
      </c>
      <c r="AL130" s="78" t="str">
        <f>IF(SUM(COUNTIFS('Planificación 2026-1'!E:E,"FILIAL",'Planificación 2026-1'!W:W,C130,'Planificación 2026-1'!G:G,"T1"))&gt;0,"P35"," ")</f>
        <v xml:space="preserve"> </v>
      </c>
      <c r="AM130" s="78" t="str">
        <f>IF(SUM(COUNTIFS('Planificación 2026-1'!E:E,"FILIAL",'Planificación 2026-1'!W:W,C130,'Planificación 2026-1'!G:G,"T3"))&gt;0,"P36"," ")</f>
        <v xml:space="preserve"> </v>
      </c>
      <c r="AN130" s="78" t="str">
        <f>IF(SUM(COUNTIFS('Planificación 2026-1'!E:E,"FILIAL",'Planificación 2026-1'!W:W,C130,'Planificación 2026-1'!G:G,"T2"))&gt;0,"P37"," ")</f>
        <v xml:space="preserve"> </v>
      </c>
      <c r="AO130" s="78" t="str">
        <f>IF(SUM(COUNTIFS('Planificación 2026-1'!E:E,"FILIAL",'Planificación 2026-1'!W:W,C130,'Planificación 2026-1'!G:G,"AE"))&gt;0,"P38"," ")</f>
        <v xml:space="preserve"> </v>
      </c>
      <c r="AP130" s="78" t="str">
        <f>IF(SUM(COUNTIFS('Planificación 2026-1'!E:E,"FILIAL",'Planificación 2026-1'!W:W,C130,'Planificación 2026-1'!G:G,"T4"))&gt;0,"P55"," ")</f>
        <v xml:space="preserve"> </v>
      </c>
      <c r="AQ130" s="78" t="str">
        <f>IF(SUM(COUNTIFS('Planificación 2026-1'!E:E,"SUNAMPE",'Planificación 2026-1'!W:W,C130,'Planificación 2026-1'!G:G,"AF"))&gt;0," P01"," ")</f>
        <v xml:space="preserve"> </v>
      </c>
      <c r="AR130" s="78" t="str">
        <f>IF(SUM(COUNTIFS('Planificación 2026-1'!E:E,"SUNAMPE",'Planificación 2026-1'!W:W,C130,'Planificación 2026-1'!G:G,"EN"))&gt;0,"P02"," ")</f>
        <v xml:space="preserve"> </v>
      </c>
      <c r="AS130" s="78" t="str">
        <f>IF(SUM(COUNTIFS('Planificación 2026-1'!E:E,"SUNAMPE",'Planificación 2026-1'!W:W,C130,'Planificación 2026-1'!G:G,"IS"))&gt;0,"P03"," ")</f>
        <v xml:space="preserve"> </v>
      </c>
      <c r="AT130" s="78" t="str">
        <f>IF(SUM(COUNTIFS('Planificación 2026-1'!E:E,"SUNAMPE",'Planificación 2026-1'!W:W,C130,'Planificación 2026-1'!G:G,"PS"))&gt;0,"P04"," ")</f>
        <v xml:space="preserve"> </v>
      </c>
      <c r="AU130" s="78"/>
      <c r="AV130" s="78" t="str">
        <f>IF(SUM(COUNTIFS('Planificación 2026-1'!E:E,"SUNAMPE",'Planificación 2026-1'!W:W,C130,'Planificación 2026-1'!G:G,"IN"))&gt;0,"P06"," ")</f>
        <v xml:space="preserve"> </v>
      </c>
      <c r="AW130" s="78" t="str">
        <f>IF(SUM(COUNTIFS('Planificación 2026-1'!E:E,"SUNAMPE",'Planificación 2026-1'!W:W,C130,'Planificación 2026-1'!G:G,"CA"))&gt;0,"P07"," ")</f>
        <v xml:space="preserve"> </v>
      </c>
      <c r="AX130" s="78" t="str">
        <f>IF(SUM(COUNTIFS('Planificación 2026-1'!E:E,"SUNAMPE",'Planificación 2026-1'!W:W,C130,'Planificación 2026-1'!G:G,"DE"))&gt;0,"P08"," ")</f>
        <v xml:space="preserve"> </v>
      </c>
      <c r="AY130" s="78" t="str">
        <f>IF(SUM(COUNTIFS('Planificación 2026-1'!E:E,"SUNAMPE",'Planificación 2026-1'!W:W,C130,'Planificación 2026-1'!G:G,"OB"))&gt;0,"P09"," ")</f>
        <v xml:space="preserve"> </v>
      </c>
      <c r="AZ130" s="78" t="str">
        <f>IF(SUM(COUNTIFS('Planificación 2026-1'!E:E,"SUNAMPE",'Planificación 2026-1'!W:W,C130,'Planificación 2026-1'!G:G,"MH"))&gt;0,"P31"," ")</f>
        <v xml:space="preserve"> </v>
      </c>
      <c r="BA130" s="78" t="str">
        <f>IF(SUM(COUNTIFS('Planificación 2026-1'!E:E,"SUNAMPE",'Planificación 2026-1'!W:W,C130,'Planificación 2026-1'!G:G,"IC"))&gt;0,"P32"," ")</f>
        <v xml:space="preserve"> </v>
      </c>
      <c r="BB130" s="78" t="str">
        <f>IF(SUM(COUNTIFS('Planificación 2026-1'!E:E,"SUNAMPE",'Planificación 2026-1'!W:W,C130,'Planificación 2026-1'!G:G,"AR"))&gt;0,"P34"," ")</f>
        <v xml:space="preserve"> </v>
      </c>
      <c r="BC130" s="78" t="str">
        <f>IF(SUM(COUNTIFS('Planificación 2026-1'!E:E,"SUNAMPE",'Planificación 2026-1'!W:W,C130,'Planificación 2026-1'!G:G,"T1"))&gt;0,"P35"," ")</f>
        <v xml:space="preserve"> </v>
      </c>
      <c r="BD130" s="78" t="str">
        <f>IF(SUM(COUNTIFS('Planificación 2026-1'!E:E,"SUNAMPE",'Planificación 2026-1'!W:W,C130,'Planificación 2026-1'!G:G,"T3"))&gt;0,"P36"," ")</f>
        <v xml:space="preserve"> </v>
      </c>
      <c r="BE130" s="78" t="str">
        <f>IF(SUM(COUNTIFS('Planificación 2026-1'!E:E,"SUNAMPE",'Planificación 2026-1'!W:W,C130,'Planificación 2026-1'!G:G,"T2"))&gt;0,"P37"," ")</f>
        <v xml:space="preserve"> </v>
      </c>
      <c r="BF130" s="78" t="str">
        <f>IF(SUM(COUNTIFS('Planificación 2026-1'!E:E,"SUNAMPE",'Planificación 2026-1'!W:W,C130,'Planificación 2026-1'!G:G,"AE"))&gt;0,"P38"," ")</f>
        <v xml:space="preserve"> </v>
      </c>
      <c r="BG130" s="78" t="str">
        <f>IF(SUM(COUNTIFS('Planificación 2026-1'!E:E,"SUNAMPE",'Planificación 2026-1'!W:W,C130,'Planificación 2026-1'!G:G,"T4"))&gt;0,"P55"," ")</f>
        <v xml:space="preserve"> </v>
      </c>
      <c r="BH130" s="78" t="str">
        <f>IF(SUM(COUNTIFS('Planificación 2026-1'!E:E,"HUAURA",'Planificación 2026-1'!W:W,C130,'Planificación 2026-1'!G:G,"AF"))&gt;0," P01"," ")</f>
        <v xml:space="preserve"> </v>
      </c>
      <c r="BI130" s="78" t="str">
        <f>IF(SUM(COUNTIFS('Planificación 2026-1'!E:E,"HUAURA",'Planificación 2026-1'!W:W,C130,'Planificación 2026-1'!G:G,"EN"))&gt;0,"P02"," ")</f>
        <v xml:space="preserve"> </v>
      </c>
      <c r="BJ130" s="78" t="str">
        <f>IF(SUM(COUNTIFS('Planificación 2026-1'!E:E,"HUAURA",'Planificación 2026-1'!W:W,C130,'Planificación 2026-1'!G:G,"IS"))&gt;0,"P03"," ")</f>
        <v xml:space="preserve"> </v>
      </c>
      <c r="BK130" s="78" t="str">
        <f>IF(SUM(COUNTIFS('Planificación 2026-1'!E:E,"HUAURA",'Planificación 2026-1'!W:W,C130,'Planificación 2026-1'!G:G,"PS"))&gt;0,"P04"," ")</f>
        <v xml:space="preserve"> </v>
      </c>
      <c r="BL130" s="78"/>
      <c r="BM130" s="78" t="str">
        <f>IF(SUM(COUNTIFS('Planificación 2026-1'!E:E,"HUAURA",'Planificación 2026-1'!W:W,C130,'Planificación 2026-1'!G:G,"IN"))&gt;0,"P06"," ")</f>
        <v xml:space="preserve"> </v>
      </c>
      <c r="BN130" s="78" t="str">
        <f>IF(SUM(COUNTIFS('Planificación 2026-1'!E:E,"HUAURA",'Planificación 2026-1'!W:W,C130,'Planificación 2026-1'!G:G,"CA"))&gt;0,"P07"," ")</f>
        <v xml:space="preserve"> </v>
      </c>
      <c r="BO130" s="78" t="str">
        <f>IF(SUM(COUNTIFS('Planificación 2026-1'!E:E,"HUAURA",'Planificación 2026-1'!W:W,C130,'Planificación 2026-1'!G:G,"DE"))&gt;0,"P08"," ")</f>
        <v xml:space="preserve"> </v>
      </c>
      <c r="BP130" s="78" t="str">
        <f>IF(SUM(COUNTIFS('Planificación 2026-1'!E:E,"HUAURA",'Planificación 2026-1'!W:W,C130,'Planificación 2026-1'!G:G,"OB"))&gt;0,"P09"," ")</f>
        <v xml:space="preserve"> </v>
      </c>
      <c r="BQ130" s="78" t="str">
        <f>IF(SUM(COUNTIFS('Planificación 2026-1'!E:E,"HUAURA",'Planificación 2026-1'!W:W,C130,'Planificación 2026-1'!G:G,"MH"))&gt;0,"P31"," ")</f>
        <v xml:space="preserve"> </v>
      </c>
      <c r="BR130" s="78" t="str">
        <f>IF(SUM(COUNTIFS('Planificación 2026-1'!E:E,"HUAURA",'Planificación 2026-1'!W:W,C130,'Planificación 2026-1'!G:G,"IC"))&gt;0,"P32"," ")</f>
        <v xml:space="preserve"> </v>
      </c>
      <c r="BS130" s="78" t="str">
        <f>IF(SUM(COUNTIFS('Planificación 2026-1'!E:E,"HUAURA",'Planificación 2026-1'!W:W,C130,'Planificación 2026-1'!G:G,"AR"))&gt;0,"P34"," ")</f>
        <v xml:space="preserve"> </v>
      </c>
      <c r="BT130" s="78" t="str">
        <f>IF(SUM(COUNTIFS('Planificación 2026-1'!E:E,"HUAURA",'Planificación 2026-1'!W:W,C130,'Planificación 2026-1'!G:G,"T1"))&gt;0,"P35"," ")</f>
        <v xml:space="preserve"> </v>
      </c>
      <c r="BU130" s="78" t="str">
        <f>IF(SUM(COUNTIFS('Planificación 2026-1'!E:E,"HUAURA",'Planificación 2026-1'!W:W,C130,'Planificación 2026-1'!G:G,"T3"))&gt;0,"P36"," ")</f>
        <v xml:space="preserve"> </v>
      </c>
      <c r="BV130" s="78" t="str">
        <f>IF(SUM(COUNTIFS('Planificación 2026-1'!E:E,"HUAURA",'Planificación 2026-1'!W:W,C130,'Planificación 2026-1'!G:G,"T2"))&gt;0,"P37"," ")</f>
        <v xml:space="preserve"> </v>
      </c>
      <c r="BW130" s="78" t="str">
        <f>IF(SUM(COUNTIFS('Planificación 2026-1'!E:E,"HUAURA",'Planificación 2026-1'!W:W,C130,'Planificación 2026-1'!G:G,"AE"))&gt;0,"P38"," ")</f>
        <v xml:space="preserve"> </v>
      </c>
      <c r="BX130" s="78" t="str">
        <f>IF(SUM(COUNTIFS('Planificación 2026-1'!E:E,"HUAURA",'Planificación 2026-1'!W:W,C130,'Planificación 2026-1'!G:G,"T4"))&gt;0,"P55"," ")</f>
        <v xml:space="preserve"> </v>
      </c>
      <c r="BY130" s="79">
        <f>SUMIFS('Planificación 2026-1'!R:R,'Planificación 2026-1'!W:W,C130,'Planificación 2026-1'!G:G,"AF",'Planificación 2026-1'!H:H,"&gt;2")</f>
        <v>0</v>
      </c>
      <c r="BZ130" s="79">
        <f>SUMIFS('Planificación 2026-1'!R:R,'Planificación 2026-1'!W:W,C130,'Planificación 2026-1'!G:G,"EN",'Planificación 2026-1'!H:H,"&gt;2")</f>
        <v>30</v>
      </c>
      <c r="CA130" s="79">
        <f>SUMIFS('Planificación 2026-1'!R:R,'Planificación 2026-1'!W:W,C130,'Planificación 2026-1'!G:G,"IS",'Planificación 2026-1'!H:H,"&gt;2")</f>
        <v>0</v>
      </c>
      <c r="CB130" s="79">
        <f>SUMIFS('Planificación 2026-1'!R:R,'Planificación 2026-1'!W:W,C130,'Planificación 2026-1'!G:G,"PS",'Planificación 2026-1'!H:H,"&gt;2")</f>
        <v>0</v>
      </c>
      <c r="CC130" s="79">
        <f>SUMIFS('Planificación 2026-1'!R:R,'Planificación 2026-1'!W:W,C130,'Planificación 2026-1'!G:G,"IN",'Planificación 2026-1'!H:H,"&gt;2")</f>
        <v>0</v>
      </c>
      <c r="CD130" s="79">
        <f>SUMIFS('Planificación 2026-1'!R:R,'Planificación 2026-1'!W:W,C130,'Planificación 2026-1'!G:G,"CA",'Planificación 2026-1'!H:H,"&gt;2")</f>
        <v>0</v>
      </c>
      <c r="CE130" s="79">
        <f>SUMIFS('Planificación 2026-1'!R:R,'Planificación 2026-1'!W:W,C130,'Planificación 2026-1'!G:G,"DE",'Planificación 2026-1'!H:H,"&gt;2")</f>
        <v>0</v>
      </c>
      <c r="CF130" s="79">
        <f>SUMIFS('Planificación 2026-1'!R:R,'Planificación 2026-1'!W:W,C130,'Planificación 2026-1'!G:G,"OB",'Planificación 2026-1'!H:H,"&gt;2")</f>
        <v>0</v>
      </c>
      <c r="CG130" s="79">
        <f>SUMIFS('Planificación 2026-1'!R:R,'Planificación 2026-1'!W:W,C130,'Planificación 2026-1'!G:G,"MH",'Planificación 2026-1'!H:H,"&gt;2")</f>
        <v>0</v>
      </c>
      <c r="CH130" s="79">
        <f>SUMIFS('Planificación 2026-1'!R:R,'Planificación 2026-1'!W:W,C130,'Planificación 2026-1'!G:G,"IC",'Planificación 2026-1'!H:H,"&gt;2")</f>
        <v>0</v>
      </c>
      <c r="CI130" s="79">
        <f>SUMIFS('Planificación 2026-1'!R:R,'Planificación 2026-1'!W:W,C130,'Planificación 2026-1'!G:G,"AR",'Planificación 2026-1'!H:H,"&gt;2")</f>
        <v>0</v>
      </c>
      <c r="CJ130" s="79">
        <f>SUMIFS('Planificación 2026-1'!R:R,'Planificación 2026-1'!W:W,C130,'Planificación 2026-1'!G:G,"T1",'Planificación 2026-1'!H:H,"&gt;2")</f>
        <v>0</v>
      </c>
      <c r="CK130" s="79">
        <f>SUMIFS('Planificación 2026-1'!R:R,'Planificación 2026-1'!W:W,C130,'Planificación 2026-1'!G:G,"T3",'Planificación 2026-1'!H:H,"&gt;2")</f>
        <v>0</v>
      </c>
      <c r="CL130" s="79">
        <f>SUMIFS('Planificación 2026-1'!R:R,'Planificación 2026-1'!W:W,C130,'Planificación 2026-1'!G:G,"T2",'Planificación 2026-1'!H:H,"&gt;2")</f>
        <v>0</v>
      </c>
      <c r="CM130" s="79">
        <f>SUMIFS('Planificación 2026-1'!R:R,'Planificación 2026-1'!W:W,C130,'Planificación 2026-1'!G:G,"AE",'Planificación 2026-1'!H:H,"&gt;2")</f>
        <v>0</v>
      </c>
      <c r="CN130" s="79">
        <f>SUMIFS('Planificación 2026-1'!R:R,'Planificación 2026-1'!W:W,C130,'Planificación 2026-1'!G:G,"T4",'Planificación 2026-1'!H:H,"&gt;2")</f>
        <v>0</v>
      </c>
      <c r="CO130" s="79">
        <f>SUMIFS('Planificación 2026-1'!R:R,'Planificación 2026-1'!W:W,C130,'Planificación 2026-1'!G:G,"AF",'Planificación 2026-1'!H:H,"&lt;3")</f>
        <v>0</v>
      </c>
      <c r="CP130" s="79">
        <f>SUMIFS('Planificación 2026-1'!R:R,'Planificación 2026-1'!W:W,C130,'Planificación 2026-1'!G:G,"EN",'Planificación 2026-1'!H:H,"&lt;3")</f>
        <v>0</v>
      </c>
      <c r="CQ130" s="79">
        <f>SUMIFS('Planificación 2026-1'!R:R,'Planificación 2026-1'!W:W,C130,'Planificación 2026-1'!G:G,"IS",'Planificación 2026-1'!H:H,"&lt;3")</f>
        <v>0</v>
      </c>
      <c r="CR130" s="79">
        <f>SUMIFS('Planificación 2026-1'!R:R,'Planificación 2026-1'!W:W,C130,'Planificación 2026-1'!G:G,"PS",'Planificación 2026-1'!H:H,"&lt;3")</f>
        <v>0</v>
      </c>
      <c r="CS130" s="79">
        <f>SUMIFS('Planificación 2026-1'!R:R,'Planificación 2026-1'!W:W,C130,'Planificación 2026-1'!G:G,"IN",'Planificación 2026-1'!H:H,"&lt;3")</f>
        <v>0</v>
      </c>
      <c r="CT130" s="79">
        <f>SUMIFS('Planificación 2026-1'!R:R,'Planificación 2026-1'!W:W,C130,'Planificación 2026-1'!G:G,"CA",'Planificación 2026-1'!H:H,"&lt;3")</f>
        <v>0</v>
      </c>
      <c r="CU130" s="79">
        <f>SUMIFS('Planificación 2026-1'!R:R,'Planificación 2026-1'!W:W,C130,'Planificación 2026-1'!G:G,"DE",'Planificación 2026-1'!H:H,"&lt;3")</f>
        <v>0</v>
      </c>
      <c r="CV130" s="79">
        <f>SUMIFS('Planificación 2026-1'!R:R,'Planificación 2026-1'!W:W,C130,'Planificación 2026-1'!G:G,"OB",'Planificación 2026-1'!H:H,"&lt;3")</f>
        <v>0</v>
      </c>
      <c r="CW130" s="79">
        <f>SUMIFS('Planificación 2026-1'!R:R,'Planificación 2026-1'!W:W,C130,'Planificación 2026-1'!G:G,"MH",'Planificación 2026-1'!H:H,"&lt;3")</f>
        <v>0</v>
      </c>
      <c r="CX130" s="79">
        <f>SUMIFS('Planificación 2026-1'!R:R,'Planificación 2026-1'!W:W,C130,'Planificación 2026-1'!G:G,"IC",'Planificación 2026-1'!H:H,"&lt;3")</f>
        <v>0</v>
      </c>
      <c r="CY130" s="79">
        <f>SUMIFS('Planificación 2026-1'!R:R,'Planificación 2026-1'!W:W,C130,'Planificación 2026-1'!G:G,"AR",'Planificación 2026-1'!H:H,"&lt;3")</f>
        <v>0</v>
      </c>
      <c r="CZ130" s="79">
        <f>SUMIFS('Planificación 2026-1'!R:R,'Planificación 2026-1'!W:W,C130,'Planificación 2026-1'!G:G,"T1",'Planificación 2026-1'!H:H,"&lt;3")</f>
        <v>0</v>
      </c>
      <c r="DA130" s="79">
        <f>SUMIFS('Planificación 2026-1'!R:R,'Planificación 2026-1'!W:W,C130,'Planificación 2026-1'!G:G,"T3",'Planificación 2026-1'!H:H,"&lt;3")</f>
        <v>0</v>
      </c>
      <c r="DB130" s="79">
        <f>SUMIFS('Planificación 2026-1'!R:R,'Planificación 2026-1'!W:W,C130,'Planificación 2026-1'!G:G,"T2",'Planificación 2026-1'!H:H,"&lt;3")</f>
        <v>0</v>
      </c>
      <c r="DC130" s="79">
        <f>SUMIFS('Planificación 2026-1'!R:R,'Planificación 2026-1'!W:W,C130,'Planificación 2026-1'!G:G,"AE",'Planificación 2026-1'!H:H,"&lt;3")</f>
        <v>0</v>
      </c>
      <c r="DD130" s="79">
        <f>SUMIFS('Planificación 2026-1'!R:R,'Planificación 2026-1'!W:W,C130,'Planificación 2026-1'!G:G,"T4",'Planificación 2026-1'!H:H,"&lt;3")</f>
        <v>0</v>
      </c>
      <c r="DE130" s="78" t="str">
        <f t="shared" si="18"/>
        <v/>
      </c>
      <c r="DF130" s="30">
        <f>IF(C130="","",SUMIFS('Planificación 2026-1'!R:R,'Planificación 2026-1'!W:W,C130,'Planificación 2026-1'!E:E,"PRINCIPAL",'Planificación 2026-1'!X:X,"VIRTUAL"))</f>
        <v>0</v>
      </c>
      <c r="DG130" s="30">
        <f>IF(C130="","",SUMIFS('Planificación 2026-1'!R:R,'Planificación 2026-1'!W:W,C130,'Planificación 2026-1'!E:E,"PRINCIPAL",'Planificación 2026-1'!X:X,"PRESENCIAL"))</f>
        <v>0</v>
      </c>
      <c r="DH130" s="30">
        <f>IF(C130="","",SUMIFS('Planificación 2026-1'!R:R,'Planificación 2026-1'!W:W,C130,'Planificación 2026-1'!E:E,"PRINCIPAL",'Planificación 2026-1'!X:X,"HIBRIDO PRESENCIAL"))</f>
        <v>0</v>
      </c>
      <c r="DI130" s="78" t="str">
        <f t="shared" si="19"/>
        <v>P02</v>
      </c>
      <c r="DJ130" s="78">
        <f>IF(C130="","",SUMIFS('Planificación 2026-1'!R:R,'Planificación 2026-1'!W:W,C130,'Planificación 2026-1'!E:E,"FILIAL",'Planificación 2026-1'!X:X,"VIRTUAL"))</f>
        <v>18</v>
      </c>
      <c r="DK130" s="80">
        <f>IF(C130="","",SUMIFS('Planificación 2026-1'!R:R,'Planificación 2026-1'!W:W,C130,'Planificación 2026-1'!E:E,"FILIAL",'Planificación 2026-1'!X:X,"PRESENCIAL"))</f>
        <v>12</v>
      </c>
      <c r="DL130" s="42">
        <f>IF(C130="","",SUMIFS('Planificación 2026-1'!R:R,'Planificación 2026-1'!W:W,C130,'Planificación 2026-1'!E:E,"FILIAL",'Planificación 2026-1'!X:X,"HIBRIDO PRESENCIAL"))</f>
        <v>0</v>
      </c>
      <c r="DM130" s="81" t="str">
        <f t="shared" si="20"/>
        <v/>
      </c>
      <c r="DN130" s="78">
        <f>IF(C130="","",SUMIFS('Planificación 2026-1'!R:R,'Planificación 2026-1'!W:W,C130,'Planificación 2026-1'!E:E,"SUNAMPE",'Planificación 2026-1'!X:X,"VIRTUAL"))</f>
        <v>0</v>
      </c>
      <c r="DO130" s="42">
        <f>IF(C130="","",SUMIFS('Planificación 2026-1'!R:R,'Planificación 2026-1'!W:W,C130,'Planificación 2026-1'!E:E,"SUNAMPE",'Planificación 2026-1'!X:X,"PRESENCIAL"))</f>
        <v>0</v>
      </c>
      <c r="DP130" s="81" t="str">
        <f t="shared" si="21"/>
        <v/>
      </c>
      <c r="DQ130" s="78">
        <f>IF(C130="","",SUMIFS('Planificación 2026-1'!R:R,'Planificación 2026-1'!W:W,C130,'Planificación 2026-1'!E:E,"HUAURA",'Planificación 2026-1'!X:X,"VIRTUAL"))</f>
        <v>0</v>
      </c>
      <c r="DR130" s="42">
        <f>IF(C130="","",SUMIFS('Planificación 2026-1'!R:R,'Planificación 2026-1'!W:W,C130,'Planificación 2026-1'!E:E,"HUAURA",'Planificación 2026-1'!X:X,"PRESENCIAL"))</f>
        <v>0</v>
      </c>
      <c r="DS130" s="48">
        <f>SUMIFS('Planificación 2026-1'!R:R,'Planificación 2026-1'!W:W,C130,'Planificación 2026-1'!E:E,"PRINCIPAL",'Planificación 2026-1'!X:X,"VIRTUAL",'Planificación 2026-1'!H:H,"&gt;2")</f>
        <v>0</v>
      </c>
      <c r="DT130" s="48">
        <f>SUMIFS('Planificación 2026-1'!R:R,'Planificación 2026-1'!W:W,C130,'Planificación 2026-1'!E:E,"PRINCIPAL",'Planificación 2026-1'!X:X,"&lt;&gt;VIRTUAL",'Planificación 2026-1'!H:H,"&gt;2")</f>
        <v>0</v>
      </c>
      <c r="DU130" s="48">
        <f>SUMIFS('Planificación 2026-1'!R:R,'Planificación 2026-1'!W:W,C130,'Planificación 2026-1'!E:E,"SUNAMPE",'Planificación 2026-1'!X:X,"VIRTUAL",'Planificación 2026-1'!H:H,"&gt;2")</f>
        <v>0</v>
      </c>
      <c r="DV130" s="48">
        <f>SUMIFS('Planificación 2026-1'!R:R,'Planificación 2026-1'!W:W,C130,'Planificación 2026-1'!E:E,"SUNAMPE",'Planificación 2026-1'!X:X,"&lt;&gt;VIRTUAL",'Planificación 2026-1'!H:H,"&gt;2")</f>
        <v>0</v>
      </c>
      <c r="DW130" s="48">
        <f>SUMIFS('Planificación 2026-1'!R:R,'Planificación 2026-1'!W:W,C130,'Planificación 2026-1'!E:E,"FILIAL",'Planificación 2026-1'!X:X,"VIRTUAL",'Planificación 2026-1'!H:H,"&gt;2")</f>
        <v>18</v>
      </c>
      <c r="DX130" s="48">
        <f>SUMIFS('Planificación 2026-1'!R:R,'Planificación 2026-1'!W:W,C130,'Planificación 2026-1'!E:E,"FILIAL",'Planificación 2026-1'!X:X,"&lt;&gt;VIRTUAL",'Planificación 2026-1'!H:H,"&gt;2")</f>
        <v>12</v>
      </c>
      <c r="DY130" s="48">
        <f>SUMIFS('Planificación 2026-1'!R:R,'Planificación 2026-1'!W:W,C130,'Planificación 2026-1'!E:E,"PORUMA",'Planificación 2026-1'!X:X,"VIRTUAL",'Planificación 2026-1'!H:H,"&gt;2")</f>
        <v>0</v>
      </c>
      <c r="DZ130" s="48">
        <f>SUMIFS('Planificación 2026-1'!R:R,'Planificación 2026-1'!W:W,C130,'Planificación 2026-1'!E:E,"PORUMA",'Planificación 2026-1'!X:X,"&lt;&gt;VIRTUAL",'Planificación 2026-1'!H:H,"&gt;2")</f>
        <v>0</v>
      </c>
      <c r="EA130" s="48">
        <f>SUMIFS('Planificación 2026-1'!R:R,'Planificación 2026-1'!W:W,C130,'Planificación 2026-1'!E:E,"HUAURA",'Planificación 2026-1'!X:X,"VIRTUAL",'Planificación 2026-1'!H:H,"&gt;2")</f>
        <v>0</v>
      </c>
      <c r="EB130" s="48">
        <f>SUMIFS('Planificación 2026-1'!R:R,'Planificación 2026-1'!W:W,C130,'Planificación 2026-1'!E:E,"HUAURA",'Planificación 2026-1'!X:X,"&lt;&gt;VIRTUAL",'Planificación 2026-1'!H:H,"&gt;2")</f>
        <v>0</v>
      </c>
      <c r="EC130" s="48">
        <f>SUMIFS('Planificación 2026-1'!R:R,'Planificación 2026-1'!W:W,C130,'Planificación 2026-1'!E:E,"PRINCIPAL",'Planificación 2026-1'!X:X,"VIRTUAL",'Planificación 2026-1'!H:H,"&lt;3")</f>
        <v>0</v>
      </c>
      <c r="ED130" s="48">
        <f>SUMIFS('Planificación 2026-1'!R:R,'Planificación 2026-1'!W:W,C130,'Planificación 2026-1'!E:E,"PRINCIPAL",'Planificación 2026-1'!X:X,"&lt;&gt;VIRTUAL",'Planificación 2026-1'!H:H,"&lt;3")</f>
        <v>0</v>
      </c>
      <c r="EE130" s="48">
        <f>SUMIFS('Planificación 2026-1'!R:R,'Planificación 2026-1'!W:W,C130,'Planificación 2026-1'!E:E,"SUNAMPE",'Planificación 2026-1'!X:X,"VIRTUAL",'Planificación 2026-1'!H:H,"&lt;3")</f>
        <v>0</v>
      </c>
      <c r="EF130" s="48">
        <f>SUMIFS('Planificación 2026-1'!R:R,'Planificación 2026-1'!W:W,C130,'Planificación 2026-1'!E:E,"SUNAMPE",'Planificación 2026-1'!X:X,"&lt;&gt;VIRTUAL",'Planificación 2026-1'!H:H,"&lt;3")</f>
        <v>0</v>
      </c>
      <c r="EG130" s="48">
        <f>SUMIFS('Planificación 2026-1'!R:R,'Planificación 2026-1'!W:W,C130,'Planificación 2026-1'!E:E,"FILIAL",'Planificación 2026-1'!X:X,"VIRTUAL",'Planificación 2026-1'!H:H,"&lt;3")</f>
        <v>0</v>
      </c>
      <c r="EH130" s="48">
        <f>SUMIFS('Planificación 2026-1'!R:R,'Planificación 2026-1'!W:W,C130,'Planificación 2026-1'!E:E,"FILIAL",'Planificación 2026-1'!X:X,"&lt;&gt;VIRTUAL",'Planificación 2026-1'!H:H,"&lt;3")</f>
        <v>0</v>
      </c>
      <c r="EI130" s="48">
        <f>SUMIFS('Planificación 2026-1'!R:R,'Planificación 2026-1'!W:W,C130,'Planificación 2026-1'!E:E,"PORUMA",'Planificación 2026-1'!X:X,"VIRTUAL",'Planificación 2026-1'!H:H,"&lt;3")</f>
        <v>0</v>
      </c>
      <c r="EJ130" s="48">
        <f>SUMIFS('Planificación 2026-1'!R:R,'Planificación 2026-1'!W:W,C130,'Planificación 2026-1'!E:E,"PORUMA",'Planificación 2026-1'!X:X,"&lt;&gt;VIRTUAL",'Planificación 2026-1'!H:H,"&lt;3")</f>
        <v>0</v>
      </c>
      <c r="EK130" s="48">
        <f>SUMIFS('Planificación 2026-1'!R:R,'Planificación 2026-1'!W:W,C130,'Planificación 2026-1'!E:E,"HUAURA",'Planificación 2026-1'!X:X,"VIRTUAL",'Planificación 2026-1'!H:H,"&lt;3")</f>
        <v>0</v>
      </c>
      <c r="EL130" s="48">
        <f>SUMIFS('Planificación 2026-1'!R:R,'Planificación 2026-1'!W:W,C130,'Planificación 2026-1'!E:E,"HUAURA",'Planificación 2026-1'!X:X,"&lt;&gt;VIRTUAL",'Planificación 2026-1'!H:H,"&lt;3")</f>
        <v>0</v>
      </c>
      <c r="EM130" s="48">
        <f t="shared" si="22"/>
        <v>30</v>
      </c>
      <c r="EN130" s="48">
        <f t="shared" si="23"/>
        <v>0</v>
      </c>
      <c r="EO130" s="48">
        <f t="shared" si="24"/>
        <v>0</v>
      </c>
      <c r="EP130" s="48">
        <f t="shared" si="25"/>
        <v>0</v>
      </c>
      <c r="EQ130" s="48">
        <f t="shared" si="26"/>
        <v>0</v>
      </c>
      <c r="ER130" s="48"/>
      <c r="ES130" s="48">
        <f t="shared" si="27"/>
        <v>18</v>
      </c>
      <c r="ET130" s="48">
        <f t="shared" si="28"/>
        <v>12</v>
      </c>
      <c r="EU130" s="48" t="b">
        <f t="shared" si="29"/>
        <v>1</v>
      </c>
      <c r="EV130" s="48" t="str">
        <f t="shared" si="30"/>
        <v>FILIAL-HUAURA</v>
      </c>
      <c r="EW130" s="48" t="str">
        <f t="shared" si="31"/>
        <v>MAS VIRTUAL</v>
      </c>
    </row>
    <row r="131" spans="1:153" x14ac:dyDescent="0.3">
      <c r="A131" s="53"/>
      <c r="B131" s="383">
        <v>128</v>
      </c>
      <c r="C131" s="107" t="s">
        <v>157</v>
      </c>
      <c r="D131" s="82">
        <f>SUMIF('Planificación 2026-1'!W:W,C131,'Planificación 2026-1'!R:R)</f>
        <v>15</v>
      </c>
      <c r="E131" s="384" t="s">
        <v>319</v>
      </c>
      <c r="F131" s="107" t="s">
        <v>430</v>
      </c>
      <c r="G131" s="107" t="s">
        <v>302</v>
      </c>
      <c r="H131" s="107" t="s">
        <v>455</v>
      </c>
      <c r="I131" s="77" t="str">
        <f>IF(SUM(COUNTIFS('Planificación 2026-1'!E:E,"PRINCIPAL",'Planificación 2026-1'!W:W,C131,'Planificación 2026-1'!G:G,"AF"))&gt;0,"P01"," ")</f>
        <v xml:space="preserve"> </v>
      </c>
      <c r="J131" s="78" t="str">
        <f>IF(SUM(COUNTIFS('Planificación 2026-1'!E:E,"PRINCIPAL",'Planificación 2026-1'!W:W,C131,'Planificación 2026-1'!G:G,"EN"))&gt;0,"P02"," ")</f>
        <v xml:space="preserve"> </v>
      </c>
      <c r="K131" s="78" t="str">
        <f>IF(SUM(COUNTIFS('Planificación 2026-1'!E:E,"PRINCIPAL",'Planificación 2026-1'!W:W,C131,'Planificación 2026-1'!G:G,"IS"))&gt;0,"P03"," ")</f>
        <v xml:space="preserve"> </v>
      </c>
      <c r="L131" s="78" t="str">
        <f>IF(SUM(COUNTIFS('Planificación 2026-1'!E:E,"PRINCIPAL",'Planificación 2026-1'!W:W,C131,'Planificación 2026-1'!G:G,"PS"))&gt;0,"P04"," ")</f>
        <v xml:space="preserve"> </v>
      </c>
      <c r="M131" s="78"/>
      <c r="N131" s="78" t="str">
        <f>IF(SUM(COUNTIFS('Planificación 2026-1'!E:E,"PRINCIPAL",'Planificación 2026-1'!W:W,C131,'Planificación 2026-1'!G:G,"IN"))&gt;0,"P06"," ")</f>
        <v xml:space="preserve"> </v>
      </c>
      <c r="O131" s="78" t="str">
        <f>IF(SUM(COUNTIFS('Planificación 2026-1'!E:E,"PRINCIPAL",'Planificación 2026-1'!W:W,C131,'Planificación 2026-1'!G:G,"CA"))&gt;0,"P07"," ")</f>
        <v xml:space="preserve"> </v>
      </c>
      <c r="P131" s="78" t="str">
        <f>IF(SUM(COUNTIFS('Planificación 2026-1'!E:E,"PRINCIPAL",'Planificación 2026-1'!W:W,C131,'Planificación 2026-1'!G:G,"DE"))&gt;0,"P08"," ")</f>
        <v xml:space="preserve"> </v>
      </c>
      <c r="Q131" s="78" t="str">
        <f>IF(SUM(COUNTIFS('Planificación 2026-1'!E:E,"PRINCIPAL",'Planificación 2026-1'!W:W,C131,'Planificación 2026-1'!G:G,"OB"))&gt;0,"P09"," ")</f>
        <v xml:space="preserve"> </v>
      </c>
      <c r="R131" s="78" t="str">
        <f>IF(SUM(COUNTIFS('Planificación 2026-1'!E:E,"PRINCIPAL",'Planificación 2026-1'!W:W,C131,'Planificación 2026-1'!G:G,"MH"))&gt;0,"P31"," ")</f>
        <v xml:space="preserve"> </v>
      </c>
      <c r="S131" s="78" t="str">
        <f>IF(SUM(COUNTIFS('Planificación 2026-1'!E:E,"PRINCIPAL",'Planificación 2026-1'!W:W,C131,'Planificación 2026-1'!G:G,"IC"))&gt;0,"P32"," ")</f>
        <v xml:space="preserve"> </v>
      </c>
      <c r="T131" s="78" t="str">
        <f>IF(SUM(COUNTIFS('Planificación 2026-1'!E:E,"PRINCIPAL",'Planificación 2026-1'!W:W,C131,'Planificación 2026-1'!G:G,"AR"))&gt;0,"P34"," ")</f>
        <v xml:space="preserve"> </v>
      </c>
      <c r="U131" s="78" t="str">
        <f>IF(SUM(COUNTIFS('Planificación 2026-1'!E:E,"PRINCIPAL",'Planificación 2026-1'!W:W,C131,'Planificación 2026-1'!G:G,"T1"))&gt;0,"P35"," ")</f>
        <v xml:space="preserve"> </v>
      </c>
      <c r="V131" s="78" t="str">
        <f>IF(SUM(COUNTIFS('Planificación 2026-1'!E:E,"PRINCIPAL",'Planificación 2026-1'!W:W,C131,'Planificación 2026-1'!G:G,"T3"))&gt;0,"P36"," ")</f>
        <v xml:space="preserve"> </v>
      </c>
      <c r="W131" s="78" t="str">
        <f>IF(SUM(COUNTIFS('Planificación 2026-1'!E:E,"PRINCIPAL",'Planificación 2026-1'!W:W,C131,'Planificación 2026-1'!G:G,"T2"))&gt;0,"P37"," ")</f>
        <v xml:space="preserve"> </v>
      </c>
      <c r="X131" s="78" t="str">
        <f>IF(SUM(COUNTIFS('Planificación 2026-1'!E:E,"PRINCIPAL",'Planificación 2026-1'!W:W,C131,'Planificación 2026-1'!G:G,"AE"))&gt;0,"P38"," ")</f>
        <v xml:space="preserve"> </v>
      </c>
      <c r="Y131" s="78" t="str">
        <f>IF(SUM(COUNTIFS('Planificación 2026-1'!E:E,"PRINCIPAL",'Planificación 2026-1'!W:W,C131,'Planificación 2026-1'!G:G,"T4"))&gt;0,"P55"," ")</f>
        <v xml:space="preserve"> </v>
      </c>
      <c r="Z131" s="78" t="str">
        <f>IF(SUM(COUNTIFS('Planificación 2026-1'!E:E,"FILIAL",'Planificación 2026-1'!W:W,C131,'Planificación 2026-1'!G:G,"AF"))&gt;0," P01"," ")</f>
        <v xml:space="preserve"> </v>
      </c>
      <c r="AA131" s="78" t="str">
        <f>IF(SUM(COUNTIFS('Planificación 2026-1'!E:E,"FILIAL",'Planificación 2026-1'!W:W,C131,'Planificación 2026-1'!G:G,"EN"))&gt;0,"P02"," ")</f>
        <v xml:space="preserve"> </v>
      </c>
      <c r="AB131" s="78" t="str">
        <f>IF(SUM(COUNTIFS('Planificación 2026-1'!E:E,"FILIAL",'Planificación 2026-1'!W:W,C131,'Planificación 2026-1'!G:G,"IS"))&gt;0,"P03"," ")</f>
        <v xml:space="preserve"> </v>
      </c>
      <c r="AC131" s="78" t="str">
        <f>IF(SUM(COUNTIFS('Planificación 2026-1'!E:E,"FILIAL",'Planificación 2026-1'!W:W,C131,'Planificación 2026-1'!G:G,"PS"))&gt;0,"P04"," ")</f>
        <v xml:space="preserve"> </v>
      </c>
      <c r="AD131" s="78"/>
      <c r="AE131" s="78" t="str">
        <f>IF(SUM(COUNTIFS('Planificación 2026-1'!E:E,"FILIAL",'Planificación 2026-1'!W:W,C131,'Planificación 2026-1'!G:G,"IN"))&gt;0,"P06"," ")</f>
        <v xml:space="preserve"> </v>
      </c>
      <c r="AF131" s="78" t="str">
        <f>IF(SUM(COUNTIFS('Planificación 2026-1'!E:E,"FILIAL",'Planificación 2026-1'!W:W,C131,'Planificación 2026-1'!G:G,"CA"))&gt;0,"P07"," ")</f>
        <v xml:space="preserve"> </v>
      </c>
      <c r="AG131" s="78" t="str">
        <f>IF(SUM(COUNTIFS('Planificación 2026-1'!E:E,"FILIAL",'Planificación 2026-1'!W:W,C131,'Planificación 2026-1'!G:G,"DE"))&gt;0,"P08"," ")</f>
        <v xml:space="preserve"> </v>
      </c>
      <c r="AH131" s="78" t="str">
        <f>IF(SUM(COUNTIFS('Planificación 2026-1'!E:E,"FILIAL",'Planificación 2026-1'!W:W,C131,'Planificación 2026-1'!G:G,"OB"))&gt;0,"P09"," ")</f>
        <v xml:space="preserve"> </v>
      </c>
      <c r="AI131" s="78" t="str">
        <f>IF(SUM(COUNTIFS('Planificación 2026-1'!E:E,"FILIAL",'Planificación 2026-1'!W:W,C131,'Planificación 2026-1'!G:G,"MH"))&gt;0,"P31"," ")</f>
        <v xml:space="preserve"> </v>
      </c>
      <c r="AJ131" s="78" t="str">
        <f>IF(SUM(COUNTIFS('Planificación 2026-1'!E:E,"FILIAL",'Planificación 2026-1'!W:W,C131,'Planificación 2026-1'!G:G,"IC"))&gt;0,"P32"," ")</f>
        <v xml:space="preserve"> </v>
      </c>
      <c r="AK131" s="78" t="str">
        <f>IF(SUM(COUNTIFS('Planificación 2026-1'!E:E,"FILIAL",'Planificación 2026-1'!W:W,C131,'Planificación 2026-1'!G:G,"AR"))&gt;0,"P34"," ")</f>
        <v xml:space="preserve"> </v>
      </c>
      <c r="AL131" s="78" t="str">
        <f>IF(SUM(COUNTIFS('Planificación 2026-1'!E:E,"FILIAL",'Planificación 2026-1'!W:W,C131,'Planificación 2026-1'!G:G,"T1"))&gt;0,"P35"," ")</f>
        <v xml:space="preserve"> </v>
      </c>
      <c r="AM131" s="78" t="str">
        <f>IF(SUM(COUNTIFS('Planificación 2026-1'!E:E,"FILIAL",'Planificación 2026-1'!W:W,C131,'Planificación 2026-1'!G:G,"T3"))&gt;0,"P36"," ")</f>
        <v xml:space="preserve"> </v>
      </c>
      <c r="AN131" s="78" t="str">
        <f>IF(SUM(COUNTIFS('Planificación 2026-1'!E:E,"FILIAL",'Planificación 2026-1'!W:W,C131,'Planificación 2026-1'!G:G,"T2"))&gt;0,"P37"," ")</f>
        <v xml:space="preserve"> </v>
      </c>
      <c r="AO131" s="78" t="str">
        <f>IF(SUM(COUNTIFS('Planificación 2026-1'!E:E,"FILIAL",'Planificación 2026-1'!W:W,C131,'Planificación 2026-1'!G:G,"AE"))&gt;0,"P38"," ")</f>
        <v xml:space="preserve"> </v>
      </c>
      <c r="AP131" s="78" t="str">
        <f>IF(SUM(COUNTIFS('Planificación 2026-1'!E:E,"FILIAL",'Planificación 2026-1'!W:W,C131,'Planificación 2026-1'!G:G,"T4"))&gt;0,"P55"," ")</f>
        <v xml:space="preserve"> </v>
      </c>
      <c r="AQ131" s="78" t="str">
        <f>IF(SUM(COUNTIFS('Planificación 2026-1'!E:E,"SUNAMPE",'Planificación 2026-1'!W:W,C131,'Planificación 2026-1'!G:G,"AF"))&gt;0," P01"," ")</f>
        <v xml:space="preserve"> </v>
      </c>
      <c r="AR131" s="78" t="str">
        <f>IF(SUM(COUNTIFS('Planificación 2026-1'!E:E,"SUNAMPE",'Planificación 2026-1'!W:W,C131,'Planificación 2026-1'!G:G,"EN"))&gt;0,"P02"," ")</f>
        <v xml:space="preserve"> </v>
      </c>
      <c r="AS131" s="78" t="str">
        <f>IF(SUM(COUNTIFS('Planificación 2026-1'!E:E,"SUNAMPE",'Planificación 2026-1'!W:W,C131,'Planificación 2026-1'!G:G,"IS"))&gt;0,"P03"," ")</f>
        <v xml:space="preserve"> </v>
      </c>
      <c r="AT131" s="78" t="str">
        <f>IF(SUM(COUNTIFS('Planificación 2026-1'!E:E,"SUNAMPE",'Planificación 2026-1'!W:W,C131,'Planificación 2026-1'!G:G,"PS"))&gt;0,"P04"," ")</f>
        <v>P04</v>
      </c>
      <c r="AU131" s="78"/>
      <c r="AV131" s="78" t="str">
        <f>IF(SUM(COUNTIFS('Planificación 2026-1'!E:E,"SUNAMPE",'Planificación 2026-1'!W:W,C131,'Planificación 2026-1'!G:G,"IN"))&gt;0,"P06"," ")</f>
        <v xml:space="preserve"> </v>
      </c>
      <c r="AW131" s="78" t="str">
        <f>IF(SUM(COUNTIFS('Planificación 2026-1'!E:E,"SUNAMPE",'Planificación 2026-1'!W:W,C131,'Planificación 2026-1'!G:G,"CA"))&gt;0,"P07"," ")</f>
        <v xml:space="preserve"> </v>
      </c>
      <c r="AX131" s="78" t="str">
        <f>IF(SUM(COUNTIFS('Planificación 2026-1'!E:E,"SUNAMPE",'Planificación 2026-1'!W:W,C131,'Planificación 2026-1'!G:G,"DE"))&gt;0,"P08"," ")</f>
        <v xml:space="preserve"> </v>
      </c>
      <c r="AY131" s="78" t="str">
        <f>IF(SUM(COUNTIFS('Planificación 2026-1'!E:E,"SUNAMPE",'Planificación 2026-1'!W:W,C131,'Planificación 2026-1'!G:G,"OB"))&gt;0,"P09"," ")</f>
        <v xml:space="preserve"> </v>
      </c>
      <c r="AZ131" s="78" t="str">
        <f>IF(SUM(COUNTIFS('Planificación 2026-1'!E:E,"SUNAMPE",'Planificación 2026-1'!W:W,C131,'Planificación 2026-1'!G:G,"MH"))&gt;0,"P31"," ")</f>
        <v xml:space="preserve"> </v>
      </c>
      <c r="BA131" s="78" t="str">
        <f>IF(SUM(COUNTIFS('Planificación 2026-1'!E:E,"SUNAMPE",'Planificación 2026-1'!W:W,C131,'Planificación 2026-1'!G:G,"IC"))&gt;0,"P32"," ")</f>
        <v xml:space="preserve"> </v>
      </c>
      <c r="BB131" s="78" t="str">
        <f>IF(SUM(COUNTIFS('Planificación 2026-1'!E:E,"SUNAMPE",'Planificación 2026-1'!W:W,C131,'Planificación 2026-1'!G:G,"AR"))&gt;0,"P34"," ")</f>
        <v xml:space="preserve"> </v>
      </c>
      <c r="BC131" s="78" t="str">
        <f>IF(SUM(COUNTIFS('Planificación 2026-1'!E:E,"SUNAMPE",'Planificación 2026-1'!W:W,C131,'Planificación 2026-1'!G:G,"T1"))&gt;0,"P35"," ")</f>
        <v>P35</v>
      </c>
      <c r="BD131" s="78" t="str">
        <f>IF(SUM(COUNTIFS('Planificación 2026-1'!E:E,"SUNAMPE",'Planificación 2026-1'!W:W,C131,'Planificación 2026-1'!G:G,"T3"))&gt;0,"P36"," ")</f>
        <v xml:space="preserve"> </v>
      </c>
      <c r="BE131" s="78" t="str">
        <f>IF(SUM(COUNTIFS('Planificación 2026-1'!E:E,"SUNAMPE",'Planificación 2026-1'!W:W,C131,'Planificación 2026-1'!G:G,"T2"))&gt;0,"P37"," ")</f>
        <v xml:space="preserve"> </v>
      </c>
      <c r="BF131" s="78" t="str">
        <f>IF(SUM(COUNTIFS('Planificación 2026-1'!E:E,"SUNAMPE",'Planificación 2026-1'!W:W,C131,'Planificación 2026-1'!G:G,"AE"))&gt;0,"P38"," ")</f>
        <v xml:space="preserve"> </v>
      </c>
      <c r="BG131" s="78" t="str">
        <f>IF(SUM(COUNTIFS('Planificación 2026-1'!E:E,"SUNAMPE",'Planificación 2026-1'!W:W,C131,'Planificación 2026-1'!G:G,"T4"))&gt;0,"P55"," ")</f>
        <v>P55</v>
      </c>
      <c r="BH131" s="78" t="str">
        <f>IF(SUM(COUNTIFS('Planificación 2026-1'!E:E,"HUAURA",'Planificación 2026-1'!W:W,C131,'Planificación 2026-1'!G:G,"AF"))&gt;0," P01"," ")</f>
        <v xml:space="preserve"> </v>
      </c>
      <c r="BI131" s="78" t="str">
        <f>IF(SUM(COUNTIFS('Planificación 2026-1'!E:E,"HUAURA",'Planificación 2026-1'!W:W,C131,'Planificación 2026-1'!G:G,"EN"))&gt;0,"P02"," ")</f>
        <v xml:space="preserve"> </v>
      </c>
      <c r="BJ131" s="78" t="str">
        <f>IF(SUM(COUNTIFS('Planificación 2026-1'!E:E,"HUAURA",'Planificación 2026-1'!W:W,C131,'Planificación 2026-1'!G:G,"IS"))&gt;0,"P03"," ")</f>
        <v xml:space="preserve"> </v>
      </c>
      <c r="BK131" s="78" t="str">
        <f>IF(SUM(COUNTIFS('Planificación 2026-1'!E:E,"HUAURA",'Planificación 2026-1'!W:W,C131,'Planificación 2026-1'!G:G,"PS"))&gt;0,"P04"," ")</f>
        <v xml:space="preserve"> </v>
      </c>
      <c r="BL131" s="78"/>
      <c r="BM131" s="78" t="str">
        <f>IF(SUM(COUNTIFS('Planificación 2026-1'!E:E,"HUAURA",'Planificación 2026-1'!W:W,C131,'Planificación 2026-1'!G:G,"IN"))&gt;0,"P06"," ")</f>
        <v xml:space="preserve"> </v>
      </c>
      <c r="BN131" s="78" t="str">
        <f>IF(SUM(COUNTIFS('Planificación 2026-1'!E:E,"HUAURA",'Planificación 2026-1'!W:W,C131,'Planificación 2026-1'!G:G,"CA"))&gt;0,"P07"," ")</f>
        <v xml:space="preserve"> </v>
      </c>
      <c r="BO131" s="78" t="str">
        <f>IF(SUM(COUNTIFS('Planificación 2026-1'!E:E,"HUAURA",'Planificación 2026-1'!W:W,C131,'Planificación 2026-1'!G:G,"DE"))&gt;0,"P08"," ")</f>
        <v xml:space="preserve"> </v>
      </c>
      <c r="BP131" s="78" t="str">
        <f>IF(SUM(COUNTIFS('Planificación 2026-1'!E:E,"HUAURA",'Planificación 2026-1'!W:W,C131,'Planificación 2026-1'!G:G,"OB"))&gt;0,"P09"," ")</f>
        <v xml:space="preserve"> </v>
      </c>
      <c r="BQ131" s="78" t="str">
        <f>IF(SUM(COUNTIFS('Planificación 2026-1'!E:E,"HUAURA",'Planificación 2026-1'!W:W,C131,'Planificación 2026-1'!G:G,"MH"))&gt;0,"P31"," ")</f>
        <v xml:space="preserve"> </v>
      </c>
      <c r="BR131" s="78" t="str">
        <f>IF(SUM(COUNTIFS('Planificación 2026-1'!E:E,"HUAURA",'Planificación 2026-1'!W:W,C131,'Planificación 2026-1'!G:G,"IC"))&gt;0,"P32"," ")</f>
        <v xml:space="preserve"> </v>
      </c>
      <c r="BS131" s="78" t="str">
        <f>IF(SUM(COUNTIFS('Planificación 2026-1'!E:E,"HUAURA",'Planificación 2026-1'!W:W,C131,'Planificación 2026-1'!G:G,"AR"))&gt;0,"P34"," ")</f>
        <v xml:space="preserve"> </v>
      </c>
      <c r="BT131" s="78" t="str">
        <f>IF(SUM(COUNTIFS('Planificación 2026-1'!E:E,"HUAURA",'Planificación 2026-1'!W:W,C131,'Planificación 2026-1'!G:G,"T1"))&gt;0,"P35"," ")</f>
        <v xml:space="preserve"> </v>
      </c>
      <c r="BU131" s="78" t="str">
        <f>IF(SUM(COUNTIFS('Planificación 2026-1'!E:E,"HUAURA",'Planificación 2026-1'!W:W,C131,'Planificación 2026-1'!G:G,"T3"))&gt;0,"P36"," ")</f>
        <v xml:space="preserve"> </v>
      </c>
      <c r="BV131" s="78" t="str">
        <f>IF(SUM(COUNTIFS('Planificación 2026-1'!E:E,"HUAURA",'Planificación 2026-1'!W:W,C131,'Planificación 2026-1'!G:G,"T2"))&gt;0,"P37"," ")</f>
        <v xml:space="preserve"> </v>
      </c>
      <c r="BW131" s="78" t="str">
        <f>IF(SUM(COUNTIFS('Planificación 2026-1'!E:E,"HUAURA",'Planificación 2026-1'!W:W,C131,'Planificación 2026-1'!G:G,"AE"))&gt;0,"P38"," ")</f>
        <v xml:space="preserve"> </v>
      </c>
      <c r="BX131" s="78" t="str">
        <f>IF(SUM(COUNTIFS('Planificación 2026-1'!E:E,"HUAURA",'Planificación 2026-1'!W:W,C131,'Planificación 2026-1'!G:G,"T4"))&gt;0,"P55"," ")</f>
        <v xml:space="preserve"> </v>
      </c>
      <c r="BY131" s="79">
        <f>SUMIFS('Planificación 2026-1'!R:R,'Planificación 2026-1'!W:W,C131,'Planificación 2026-1'!G:G,"AF",'Planificación 2026-1'!H:H,"&gt;2")</f>
        <v>0</v>
      </c>
      <c r="BZ131" s="79">
        <f>SUMIFS('Planificación 2026-1'!R:R,'Planificación 2026-1'!W:W,C131,'Planificación 2026-1'!G:G,"EN",'Planificación 2026-1'!H:H,"&gt;2")</f>
        <v>0</v>
      </c>
      <c r="CA131" s="79">
        <f>SUMIFS('Planificación 2026-1'!R:R,'Planificación 2026-1'!W:W,C131,'Planificación 2026-1'!G:G,"IS",'Planificación 2026-1'!H:H,"&gt;2")</f>
        <v>0</v>
      </c>
      <c r="CB131" s="79">
        <f>SUMIFS('Planificación 2026-1'!R:R,'Planificación 2026-1'!W:W,C131,'Planificación 2026-1'!G:G,"PS",'Planificación 2026-1'!H:H,"&gt;2")</f>
        <v>0</v>
      </c>
      <c r="CC131" s="79">
        <f>SUMIFS('Planificación 2026-1'!R:R,'Planificación 2026-1'!W:W,C131,'Planificación 2026-1'!G:G,"IN",'Planificación 2026-1'!H:H,"&gt;2")</f>
        <v>0</v>
      </c>
      <c r="CD131" s="79">
        <f>SUMIFS('Planificación 2026-1'!R:R,'Planificación 2026-1'!W:W,C131,'Planificación 2026-1'!G:G,"CA",'Planificación 2026-1'!H:H,"&gt;2")</f>
        <v>0</v>
      </c>
      <c r="CE131" s="79">
        <f>SUMIFS('Planificación 2026-1'!R:R,'Planificación 2026-1'!W:W,C131,'Planificación 2026-1'!G:G,"DE",'Planificación 2026-1'!H:H,"&gt;2")</f>
        <v>0</v>
      </c>
      <c r="CF131" s="79">
        <f>SUMIFS('Planificación 2026-1'!R:R,'Planificación 2026-1'!W:W,C131,'Planificación 2026-1'!G:G,"OB",'Planificación 2026-1'!H:H,"&gt;2")</f>
        <v>0</v>
      </c>
      <c r="CG131" s="79">
        <f>SUMIFS('Planificación 2026-1'!R:R,'Planificación 2026-1'!W:W,C131,'Planificación 2026-1'!G:G,"MH",'Planificación 2026-1'!H:H,"&gt;2")</f>
        <v>0</v>
      </c>
      <c r="CH131" s="79">
        <f>SUMIFS('Planificación 2026-1'!R:R,'Planificación 2026-1'!W:W,C131,'Planificación 2026-1'!G:G,"IC",'Planificación 2026-1'!H:H,"&gt;2")</f>
        <v>0</v>
      </c>
      <c r="CI131" s="79">
        <f>SUMIFS('Planificación 2026-1'!R:R,'Planificación 2026-1'!W:W,C131,'Planificación 2026-1'!G:G,"AR",'Planificación 2026-1'!H:H,"&gt;2")</f>
        <v>0</v>
      </c>
      <c r="CJ131" s="79">
        <f>SUMIFS('Planificación 2026-1'!R:R,'Planificación 2026-1'!W:W,C131,'Planificación 2026-1'!G:G,"T1",'Planificación 2026-1'!H:H,"&gt;2")</f>
        <v>0</v>
      </c>
      <c r="CK131" s="79">
        <f>SUMIFS('Planificación 2026-1'!R:R,'Planificación 2026-1'!W:W,C131,'Planificación 2026-1'!G:G,"T3",'Planificación 2026-1'!H:H,"&gt;2")</f>
        <v>0</v>
      </c>
      <c r="CL131" s="79">
        <f>SUMIFS('Planificación 2026-1'!R:R,'Planificación 2026-1'!W:W,C131,'Planificación 2026-1'!G:G,"T2",'Planificación 2026-1'!H:H,"&gt;2")</f>
        <v>0</v>
      </c>
      <c r="CM131" s="79">
        <f>SUMIFS('Planificación 2026-1'!R:R,'Planificación 2026-1'!W:W,C131,'Planificación 2026-1'!G:G,"AE",'Planificación 2026-1'!H:H,"&gt;2")</f>
        <v>0</v>
      </c>
      <c r="CN131" s="79">
        <f>SUMIFS('Planificación 2026-1'!R:R,'Planificación 2026-1'!W:W,C131,'Planificación 2026-1'!G:G,"T4",'Planificación 2026-1'!H:H,"&gt;2")</f>
        <v>0</v>
      </c>
      <c r="CO131" s="79">
        <f>SUMIFS('Planificación 2026-1'!R:R,'Planificación 2026-1'!W:W,C131,'Planificación 2026-1'!G:G,"AF",'Planificación 2026-1'!H:H,"&lt;3")</f>
        <v>0</v>
      </c>
      <c r="CP131" s="79">
        <f>SUMIFS('Planificación 2026-1'!R:R,'Planificación 2026-1'!W:W,C131,'Planificación 2026-1'!G:G,"EN",'Planificación 2026-1'!H:H,"&lt;3")</f>
        <v>0</v>
      </c>
      <c r="CQ131" s="79">
        <f>SUMIFS('Planificación 2026-1'!R:R,'Planificación 2026-1'!W:W,C131,'Planificación 2026-1'!G:G,"IS",'Planificación 2026-1'!H:H,"&lt;3")</f>
        <v>0</v>
      </c>
      <c r="CR131" s="79">
        <f>SUMIFS('Planificación 2026-1'!R:R,'Planificación 2026-1'!W:W,C131,'Planificación 2026-1'!G:G,"PS",'Planificación 2026-1'!H:H,"&lt;3")</f>
        <v>5</v>
      </c>
      <c r="CS131" s="79">
        <f>SUMIFS('Planificación 2026-1'!R:R,'Planificación 2026-1'!W:W,C131,'Planificación 2026-1'!G:G,"IN",'Planificación 2026-1'!H:H,"&lt;3")</f>
        <v>0</v>
      </c>
      <c r="CT131" s="79">
        <f>SUMIFS('Planificación 2026-1'!R:R,'Planificación 2026-1'!W:W,C131,'Planificación 2026-1'!G:G,"CA",'Planificación 2026-1'!H:H,"&lt;3")</f>
        <v>0</v>
      </c>
      <c r="CU131" s="79">
        <f>SUMIFS('Planificación 2026-1'!R:R,'Planificación 2026-1'!W:W,C131,'Planificación 2026-1'!G:G,"DE",'Planificación 2026-1'!H:H,"&lt;3")</f>
        <v>0</v>
      </c>
      <c r="CV131" s="79">
        <f>SUMIFS('Planificación 2026-1'!R:R,'Planificación 2026-1'!W:W,C131,'Planificación 2026-1'!G:G,"OB",'Planificación 2026-1'!H:H,"&lt;3")</f>
        <v>0</v>
      </c>
      <c r="CW131" s="79">
        <f>SUMIFS('Planificación 2026-1'!R:R,'Planificación 2026-1'!W:W,C131,'Planificación 2026-1'!G:G,"MH",'Planificación 2026-1'!H:H,"&lt;3")</f>
        <v>0</v>
      </c>
      <c r="CX131" s="79">
        <f>SUMIFS('Planificación 2026-1'!R:R,'Planificación 2026-1'!W:W,C131,'Planificación 2026-1'!G:G,"IC",'Planificación 2026-1'!H:H,"&lt;3")</f>
        <v>0</v>
      </c>
      <c r="CY131" s="79">
        <f>SUMIFS('Planificación 2026-1'!R:R,'Planificación 2026-1'!W:W,C131,'Planificación 2026-1'!G:G,"AR",'Planificación 2026-1'!H:H,"&lt;3")</f>
        <v>0</v>
      </c>
      <c r="CZ131" s="79">
        <f>SUMIFS('Planificación 2026-1'!R:R,'Planificación 2026-1'!W:W,C131,'Planificación 2026-1'!G:G,"T1",'Planificación 2026-1'!H:H,"&lt;3")</f>
        <v>5</v>
      </c>
      <c r="DA131" s="79">
        <f>SUMIFS('Planificación 2026-1'!R:R,'Planificación 2026-1'!W:W,C131,'Planificación 2026-1'!G:G,"T3",'Planificación 2026-1'!H:H,"&lt;3")</f>
        <v>0</v>
      </c>
      <c r="DB131" s="79">
        <f>SUMIFS('Planificación 2026-1'!R:R,'Planificación 2026-1'!W:W,C131,'Planificación 2026-1'!G:G,"T2",'Planificación 2026-1'!H:H,"&lt;3")</f>
        <v>0</v>
      </c>
      <c r="DC131" s="79">
        <f>SUMIFS('Planificación 2026-1'!R:R,'Planificación 2026-1'!W:W,C131,'Planificación 2026-1'!G:G,"AE",'Planificación 2026-1'!H:H,"&lt;3")</f>
        <v>0</v>
      </c>
      <c r="DD131" s="79">
        <f>SUMIFS('Planificación 2026-1'!R:R,'Planificación 2026-1'!W:W,C131,'Planificación 2026-1'!G:G,"T4",'Planificación 2026-1'!H:H,"&lt;3")</f>
        <v>5</v>
      </c>
      <c r="DE131" s="78" t="str">
        <f t="shared" si="18"/>
        <v/>
      </c>
      <c r="DF131" s="30">
        <f>IF(C131="","",SUMIFS('Planificación 2026-1'!R:R,'Planificación 2026-1'!W:W,C131,'Planificación 2026-1'!E:E,"PRINCIPAL",'Planificación 2026-1'!X:X,"VIRTUAL"))</f>
        <v>0</v>
      </c>
      <c r="DG131" s="30">
        <f>IF(C131="","",SUMIFS('Planificación 2026-1'!R:R,'Planificación 2026-1'!W:W,C131,'Planificación 2026-1'!E:E,"PRINCIPAL",'Planificación 2026-1'!X:X,"PRESENCIAL"))</f>
        <v>0</v>
      </c>
      <c r="DH131" s="30">
        <f>IF(C131="","",SUMIFS('Planificación 2026-1'!R:R,'Planificación 2026-1'!W:W,C131,'Planificación 2026-1'!E:E,"PRINCIPAL",'Planificación 2026-1'!X:X,"HIBRIDO PRESENCIAL"))</f>
        <v>0</v>
      </c>
      <c r="DI131" s="78" t="str">
        <f t="shared" si="19"/>
        <v/>
      </c>
      <c r="DJ131" s="78">
        <f>IF(C131="","",SUMIFS('Planificación 2026-1'!R:R,'Planificación 2026-1'!W:W,C131,'Planificación 2026-1'!E:E,"FILIAL",'Planificación 2026-1'!X:X,"VIRTUAL"))</f>
        <v>0</v>
      </c>
      <c r="DK131" s="80">
        <f>IF(C131="","",SUMIFS('Planificación 2026-1'!R:R,'Planificación 2026-1'!W:W,C131,'Planificación 2026-1'!E:E,"FILIAL",'Planificación 2026-1'!X:X,"PRESENCIAL"))</f>
        <v>0</v>
      </c>
      <c r="DL131" s="42">
        <f>IF(C131="","",SUMIFS('Planificación 2026-1'!R:R,'Planificación 2026-1'!W:W,C131,'Planificación 2026-1'!E:E,"FILIAL",'Planificación 2026-1'!X:X,"HIBRIDO PRESENCIAL"))</f>
        <v>0</v>
      </c>
      <c r="DM131" s="81" t="str">
        <f t="shared" si="20"/>
        <v>P04 P35 P55</v>
      </c>
      <c r="DN131" s="78">
        <f>IF(C131="","",SUMIFS('Planificación 2026-1'!R:R,'Planificación 2026-1'!W:W,C131,'Planificación 2026-1'!E:E,"SUNAMPE",'Planificación 2026-1'!X:X,"VIRTUAL"))</f>
        <v>15</v>
      </c>
      <c r="DO131" s="42">
        <f>IF(C131="","",SUMIFS('Planificación 2026-1'!R:R,'Planificación 2026-1'!W:W,C131,'Planificación 2026-1'!E:E,"SUNAMPE",'Planificación 2026-1'!X:X,"PRESENCIAL"))</f>
        <v>0</v>
      </c>
      <c r="DP131" s="81" t="str">
        <f t="shared" si="21"/>
        <v/>
      </c>
      <c r="DQ131" s="78">
        <f>IF(C131="","",SUMIFS('Planificación 2026-1'!R:R,'Planificación 2026-1'!W:W,C131,'Planificación 2026-1'!E:E,"HUAURA",'Planificación 2026-1'!X:X,"VIRTUAL"))</f>
        <v>0</v>
      </c>
      <c r="DR131" s="42">
        <f>IF(C131="","",SUMIFS('Planificación 2026-1'!R:R,'Planificación 2026-1'!W:W,C131,'Planificación 2026-1'!E:E,"HUAURA",'Planificación 2026-1'!X:X,"PRESENCIAL"))</f>
        <v>0</v>
      </c>
      <c r="DS131" s="48">
        <f>SUMIFS('Planificación 2026-1'!R:R,'Planificación 2026-1'!W:W,C131,'Planificación 2026-1'!E:E,"PRINCIPAL",'Planificación 2026-1'!X:X,"VIRTUAL",'Planificación 2026-1'!H:H,"&gt;2")</f>
        <v>0</v>
      </c>
      <c r="DT131" s="48">
        <f>SUMIFS('Planificación 2026-1'!R:R,'Planificación 2026-1'!W:W,C131,'Planificación 2026-1'!E:E,"PRINCIPAL",'Planificación 2026-1'!X:X,"&lt;&gt;VIRTUAL",'Planificación 2026-1'!H:H,"&gt;2")</f>
        <v>0</v>
      </c>
      <c r="DU131" s="48">
        <f>SUMIFS('Planificación 2026-1'!R:R,'Planificación 2026-1'!W:W,C131,'Planificación 2026-1'!E:E,"SUNAMPE",'Planificación 2026-1'!X:X,"VIRTUAL",'Planificación 2026-1'!H:H,"&gt;2")</f>
        <v>0</v>
      </c>
      <c r="DV131" s="48">
        <f>SUMIFS('Planificación 2026-1'!R:R,'Planificación 2026-1'!W:W,C131,'Planificación 2026-1'!E:E,"SUNAMPE",'Planificación 2026-1'!X:X,"&lt;&gt;VIRTUAL",'Planificación 2026-1'!H:H,"&gt;2")</f>
        <v>0</v>
      </c>
      <c r="DW131" s="48">
        <f>SUMIFS('Planificación 2026-1'!R:R,'Planificación 2026-1'!W:W,C131,'Planificación 2026-1'!E:E,"FILIAL",'Planificación 2026-1'!X:X,"VIRTUAL",'Planificación 2026-1'!H:H,"&gt;2")</f>
        <v>0</v>
      </c>
      <c r="DX131" s="48">
        <f>SUMIFS('Planificación 2026-1'!R:R,'Planificación 2026-1'!W:W,C131,'Planificación 2026-1'!E:E,"FILIAL",'Planificación 2026-1'!X:X,"&lt;&gt;VIRTUAL",'Planificación 2026-1'!H:H,"&gt;2")</f>
        <v>0</v>
      </c>
      <c r="DY131" s="48">
        <f>SUMIFS('Planificación 2026-1'!R:R,'Planificación 2026-1'!W:W,C131,'Planificación 2026-1'!E:E,"PORUMA",'Planificación 2026-1'!X:X,"VIRTUAL",'Planificación 2026-1'!H:H,"&gt;2")</f>
        <v>0</v>
      </c>
      <c r="DZ131" s="48">
        <f>SUMIFS('Planificación 2026-1'!R:R,'Planificación 2026-1'!W:W,C131,'Planificación 2026-1'!E:E,"PORUMA",'Planificación 2026-1'!X:X,"&lt;&gt;VIRTUAL",'Planificación 2026-1'!H:H,"&gt;2")</f>
        <v>0</v>
      </c>
      <c r="EA131" s="48">
        <f>SUMIFS('Planificación 2026-1'!R:R,'Planificación 2026-1'!W:W,C131,'Planificación 2026-1'!E:E,"HUAURA",'Planificación 2026-1'!X:X,"VIRTUAL",'Planificación 2026-1'!H:H,"&gt;2")</f>
        <v>0</v>
      </c>
      <c r="EB131" s="48">
        <f>SUMIFS('Planificación 2026-1'!R:R,'Planificación 2026-1'!W:W,C131,'Planificación 2026-1'!E:E,"HUAURA",'Planificación 2026-1'!X:X,"&lt;&gt;VIRTUAL",'Planificación 2026-1'!H:H,"&gt;2")</f>
        <v>0</v>
      </c>
      <c r="EC131" s="48">
        <f>SUMIFS('Planificación 2026-1'!R:R,'Planificación 2026-1'!W:W,C131,'Planificación 2026-1'!E:E,"PRINCIPAL",'Planificación 2026-1'!X:X,"VIRTUAL",'Planificación 2026-1'!H:H,"&lt;3")</f>
        <v>0</v>
      </c>
      <c r="ED131" s="48">
        <f>SUMIFS('Planificación 2026-1'!R:R,'Planificación 2026-1'!W:W,C131,'Planificación 2026-1'!E:E,"PRINCIPAL",'Planificación 2026-1'!X:X,"&lt;&gt;VIRTUAL",'Planificación 2026-1'!H:H,"&lt;3")</f>
        <v>0</v>
      </c>
      <c r="EE131" s="48">
        <f>SUMIFS('Planificación 2026-1'!R:R,'Planificación 2026-1'!W:W,C131,'Planificación 2026-1'!E:E,"SUNAMPE",'Planificación 2026-1'!X:X,"VIRTUAL",'Planificación 2026-1'!H:H,"&lt;3")</f>
        <v>15</v>
      </c>
      <c r="EF131" s="48">
        <f>SUMIFS('Planificación 2026-1'!R:R,'Planificación 2026-1'!W:W,C131,'Planificación 2026-1'!E:E,"SUNAMPE",'Planificación 2026-1'!X:X,"&lt;&gt;VIRTUAL",'Planificación 2026-1'!H:H,"&lt;3")</f>
        <v>0</v>
      </c>
      <c r="EG131" s="48">
        <f>SUMIFS('Planificación 2026-1'!R:R,'Planificación 2026-1'!W:W,C131,'Planificación 2026-1'!E:E,"FILIAL",'Planificación 2026-1'!X:X,"VIRTUAL",'Planificación 2026-1'!H:H,"&lt;3")</f>
        <v>0</v>
      </c>
      <c r="EH131" s="48">
        <f>SUMIFS('Planificación 2026-1'!R:R,'Planificación 2026-1'!W:W,C131,'Planificación 2026-1'!E:E,"FILIAL",'Planificación 2026-1'!X:X,"&lt;&gt;VIRTUAL",'Planificación 2026-1'!H:H,"&lt;3")</f>
        <v>0</v>
      </c>
      <c r="EI131" s="48">
        <f>SUMIFS('Planificación 2026-1'!R:R,'Planificación 2026-1'!W:W,C131,'Planificación 2026-1'!E:E,"PORUMA",'Planificación 2026-1'!X:X,"VIRTUAL",'Planificación 2026-1'!H:H,"&lt;3")</f>
        <v>0</v>
      </c>
      <c r="EJ131" s="48">
        <f>SUMIFS('Planificación 2026-1'!R:R,'Planificación 2026-1'!W:W,C131,'Planificación 2026-1'!E:E,"PORUMA",'Planificación 2026-1'!X:X,"&lt;&gt;VIRTUAL",'Planificación 2026-1'!H:H,"&lt;3")</f>
        <v>0</v>
      </c>
      <c r="EK131" s="48">
        <f>SUMIFS('Planificación 2026-1'!R:R,'Planificación 2026-1'!W:W,C131,'Planificación 2026-1'!E:E,"HUAURA",'Planificación 2026-1'!X:X,"VIRTUAL",'Planificación 2026-1'!H:H,"&lt;3")</f>
        <v>0</v>
      </c>
      <c r="EL131" s="48">
        <f>SUMIFS('Planificación 2026-1'!R:R,'Planificación 2026-1'!W:W,C131,'Planificación 2026-1'!E:E,"HUAURA",'Planificación 2026-1'!X:X,"&lt;&gt;VIRTUAL",'Planificación 2026-1'!H:H,"&lt;3")</f>
        <v>0</v>
      </c>
      <c r="EM131" s="48">
        <f t="shared" si="22"/>
        <v>0</v>
      </c>
      <c r="EN131" s="48">
        <f t="shared" si="23"/>
        <v>0</v>
      </c>
      <c r="EO131" s="48">
        <f t="shared" si="24"/>
        <v>0</v>
      </c>
      <c r="EP131" s="48">
        <f t="shared" si="25"/>
        <v>0</v>
      </c>
      <c r="EQ131" s="48">
        <f t="shared" si="26"/>
        <v>15</v>
      </c>
      <c r="ER131" s="48"/>
      <c r="ES131" s="48">
        <f t="shared" si="27"/>
        <v>15</v>
      </c>
      <c r="ET131" s="48">
        <f t="shared" si="28"/>
        <v>0</v>
      </c>
      <c r="EU131" s="48" t="b">
        <f t="shared" si="29"/>
        <v>1</v>
      </c>
      <c r="EV131" s="48" t="str">
        <f t="shared" si="30"/>
        <v/>
      </c>
      <c r="EW131" s="48" t="str">
        <f t="shared" si="31"/>
        <v>VIRTUAL</v>
      </c>
    </row>
    <row r="132" spans="1:153" x14ac:dyDescent="0.3">
      <c r="A132" s="53"/>
      <c r="B132" s="383">
        <v>129</v>
      </c>
      <c r="C132" s="107" t="s">
        <v>146</v>
      </c>
      <c r="D132" s="82">
        <f>SUMIF('Planificación 2026-1'!W:W,C132,'Planificación 2026-1'!R:R)</f>
        <v>30</v>
      </c>
      <c r="E132" s="384" t="s">
        <v>341</v>
      </c>
      <c r="F132" s="107" t="s">
        <v>430</v>
      </c>
      <c r="G132" s="107" t="s">
        <v>328</v>
      </c>
      <c r="H132" s="107" t="s">
        <v>448</v>
      </c>
      <c r="I132" s="77" t="str">
        <f>IF(SUM(COUNTIFS('Planificación 2026-1'!E:E,"PRINCIPAL",'Planificación 2026-1'!W:W,C132,'Planificación 2026-1'!G:G,"AF"))&gt;0,"P01"," ")</f>
        <v xml:space="preserve"> </v>
      </c>
      <c r="J132" s="78" t="str">
        <f>IF(SUM(COUNTIFS('Planificación 2026-1'!E:E,"PRINCIPAL",'Planificación 2026-1'!W:W,C132,'Planificación 2026-1'!G:G,"EN"))&gt;0,"P02"," ")</f>
        <v xml:space="preserve"> </v>
      </c>
      <c r="K132" s="78" t="str">
        <f>IF(SUM(COUNTIFS('Planificación 2026-1'!E:E,"PRINCIPAL",'Planificación 2026-1'!W:W,C132,'Planificación 2026-1'!G:G,"IS"))&gt;0,"P03"," ")</f>
        <v xml:space="preserve"> </v>
      </c>
      <c r="L132" s="78" t="str">
        <f>IF(SUM(COUNTIFS('Planificación 2026-1'!E:E,"PRINCIPAL",'Planificación 2026-1'!W:W,C132,'Planificación 2026-1'!G:G,"PS"))&gt;0,"P04"," ")</f>
        <v xml:space="preserve"> </v>
      </c>
      <c r="M132" s="78"/>
      <c r="N132" s="78" t="str">
        <f>IF(SUM(COUNTIFS('Planificación 2026-1'!E:E,"PRINCIPAL",'Planificación 2026-1'!W:W,C132,'Planificación 2026-1'!G:G,"IN"))&gt;0,"P06"," ")</f>
        <v xml:space="preserve"> </v>
      </c>
      <c r="O132" s="78" t="str">
        <f>IF(SUM(COUNTIFS('Planificación 2026-1'!E:E,"PRINCIPAL",'Planificación 2026-1'!W:W,C132,'Planificación 2026-1'!G:G,"CA"))&gt;0,"P07"," ")</f>
        <v xml:space="preserve"> </v>
      </c>
      <c r="P132" s="78" t="str">
        <f>IF(SUM(COUNTIFS('Planificación 2026-1'!E:E,"PRINCIPAL",'Planificación 2026-1'!W:W,C132,'Planificación 2026-1'!G:G,"DE"))&gt;0,"P08"," ")</f>
        <v xml:space="preserve"> </v>
      </c>
      <c r="Q132" s="78" t="str">
        <f>IF(SUM(COUNTIFS('Planificación 2026-1'!E:E,"PRINCIPAL",'Planificación 2026-1'!W:W,C132,'Planificación 2026-1'!G:G,"OB"))&gt;0,"P09"," ")</f>
        <v xml:space="preserve"> </v>
      </c>
      <c r="R132" s="78" t="str">
        <f>IF(SUM(COUNTIFS('Planificación 2026-1'!E:E,"PRINCIPAL",'Planificación 2026-1'!W:W,C132,'Planificación 2026-1'!G:G,"MH"))&gt;0,"P31"," ")</f>
        <v xml:space="preserve"> </v>
      </c>
      <c r="S132" s="78" t="str">
        <f>IF(SUM(COUNTIFS('Planificación 2026-1'!E:E,"PRINCIPAL",'Planificación 2026-1'!W:W,C132,'Planificación 2026-1'!G:G,"IC"))&gt;0,"P32"," ")</f>
        <v xml:space="preserve"> </v>
      </c>
      <c r="T132" s="78" t="str">
        <f>IF(SUM(COUNTIFS('Planificación 2026-1'!E:E,"PRINCIPAL",'Planificación 2026-1'!W:W,C132,'Planificación 2026-1'!G:G,"AR"))&gt;0,"P34"," ")</f>
        <v xml:space="preserve"> </v>
      </c>
      <c r="U132" s="78" t="str">
        <f>IF(SUM(COUNTIFS('Planificación 2026-1'!E:E,"PRINCIPAL",'Planificación 2026-1'!W:W,C132,'Planificación 2026-1'!G:G,"T1"))&gt;0,"P35"," ")</f>
        <v xml:space="preserve"> </v>
      </c>
      <c r="V132" s="78" t="str">
        <f>IF(SUM(COUNTIFS('Planificación 2026-1'!E:E,"PRINCIPAL",'Planificación 2026-1'!W:W,C132,'Planificación 2026-1'!G:G,"T3"))&gt;0,"P36"," ")</f>
        <v xml:space="preserve"> </v>
      </c>
      <c r="W132" s="78" t="str">
        <f>IF(SUM(COUNTIFS('Planificación 2026-1'!E:E,"PRINCIPAL",'Planificación 2026-1'!W:W,C132,'Planificación 2026-1'!G:G,"T2"))&gt;0,"P37"," ")</f>
        <v xml:space="preserve"> </v>
      </c>
      <c r="X132" s="78" t="str">
        <f>IF(SUM(COUNTIFS('Planificación 2026-1'!E:E,"PRINCIPAL",'Planificación 2026-1'!W:W,C132,'Planificación 2026-1'!G:G,"AE"))&gt;0,"P38"," ")</f>
        <v xml:space="preserve"> </v>
      </c>
      <c r="Y132" s="78" t="str">
        <f>IF(SUM(COUNTIFS('Planificación 2026-1'!E:E,"PRINCIPAL",'Planificación 2026-1'!W:W,C132,'Planificación 2026-1'!G:G,"T4"))&gt;0,"P55"," ")</f>
        <v xml:space="preserve"> </v>
      </c>
      <c r="Z132" s="78" t="str">
        <f>IF(SUM(COUNTIFS('Planificación 2026-1'!E:E,"FILIAL",'Planificación 2026-1'!W:W,C132,'Planificación 2026-1'!G:G,"AF"))&gt;0," P01"," ")</f>
        <v xml:space="preserve"> </v>
      </c>
      <c r="AA132" s="78" t="str">
        <f>IF(SUM(COUNTIFS('Planificación 2026-1'!E:E,"FILIAL",'Planificación 2026-1'!W:W,C132,'Planificación 2026-1'!G:G,"EN"))&gt;0,"P02"," ")</f>
        <v xml:space="preserve"> </v>
      </c>
      <c r="AB132" s="78" t="str">
        <f>IF(SUM(COUNTIFS('Planificación 2026-1'!E:E,"FILIAL",'Planificación 2026-1'!W:W,C132,'Planificación 2026-1'!G:G,"IS"))&gt;0,"P03"," ")</f>
        <v xml:space="preserve"> </v>
      </c>
      <c r="AC132" s="78" t="str">
        <f>IF(SUM(COUNTIFS('Planificación 2026-1'!E:E,"FILIAL",'Planificación 2026-1'!W:W,C132,'Planificación 2026-1'!G:G,"PS"))&gt;0,"P04"," ")</f>
        <v xml:space="preserve"> </v>
      </c>
      <c r="AD132" s="78"/>
      <c r="AE132" s="78" t="str">
        <f>IF(SUM(COUNTIFS('Planificación 2026-1'!E:E,"FILIAL",'Planificación 2026-1'!W:W,C132,'Planificación 2026-1'!G:G,"IN"))&gt;0,"P06"," ")</f>
        <v xml:space="preserve"> </v>
      </c>
      <c r="AF132" s="78" t="str">
        <f>IF(SUM(COUNTIFS('Planificación 2026-1'!E:E,"FILIAL",'Planificación 2026-1'!W:W,C132,'Planificación 2026-1'!G:G,"CA"))&gt;0,"P07"," ")</f>
        <v xml:space="preserve"> </v>
      </c>
      <c r="AG132" s="78" t="str">
        <f>IF(SUM(COUNTIFS('Planificación 2026-1'!E:E,"FILIAL",'Planificación 2026-1'!W:W,C132,'Planificación 2026-1'!G:G,"DE"))&gt;0,"P08"," ")</f>
        <v xml:space="preserve"> </v>
      </c>
      <c r="AH132" s="78" t="str">
        <f>IF(SUM(COUNTIFS('Planificación 2026-1'!E:E,"FILIAL",'Planificación 2026-1'!W:W,C132,'Planificación 2026-1'!G:G,"OB"))&gt;0,"P09"," ")</f>
        <v xml:space="preserve"> </v>
      </c>
      <c r="AI132" s="78" t="str">
        <f>IF(SUM(COUNTIFS('Planificación 2026-1'!E:E,"FILIAL",'Planificación 2026-1'!W:W,C132,'Planificación 2026-1'!G:G,"MH"))&gt;0,"P31"," ")</f>
        <v xml:space="preserve"> </v>
      </c>
      <c r="AJ132" s="78" t="str">
        <f>IF(SUM(COUNTIFS('Planificación 2026-1'!E:E,"FILIAL",'Planificación 2026-1'!W:W,C132,'Planificación 2026-1'!G:G,"IC"))&gt;0,"P32"," ")</f>
        <v xml:space="preserve"> </v>
      </c>
      <c r="AK132" s="78" t="str">
        <f>IF(SUM(COUNTIFS('Planificación 2026-1'!E:E,"FILIAL",'Planificación 2026-1'!W:W,C132,'Planificación 2026-1'!G:G,"AR"))&gt;0,"P34"," ")</f>
        <v xml:space="preserve"> </v>
      </c>
      <c r="AL132" s="78" t="str">
        <f>IF(SUM(COUNTIFS('Planificación 2026-1'!E:E,"FILIAL",'Planificación 2026-1'!W:W,C132,'Planificación 2026-1'!G:G,"T1"))&gt;0,"P35"," ")</f>
        <v xml:space="preserve"> </v>
      </c>
      <c r="AM132" s="78" t="str">
        <f>IF(SUM(COUNTIFS('Planificación 2026-1'!E:E,"FILIAL",'Planificación 2026-1'!W:W,C132,'Planificación 2026-1'!G:G,"T3"))&gt;0,"P36"," ")</f>
        <v xml:space="preserve"> </v>
      </c>
      <c r="AN132" s="78" t="str">
        <f>IF(SUM(COUNTIFS('Planificación 2026-1'!E:E,"FILIAL",'Planificación 2026-1'!W:W,C132,'Planificación 2026-1'!G:G,"T2"))&gt;0,"P37"," ")</f>
        <v xml:space="preserve"> </v>
      </c>
      <c r="AO132" s="78" t="str">
        <f>IF(SUM(COUNTIFS('Planificación 2026-1'!E:E,"FILIAL",'Planificación 2026-1'!W:W,C132,'Planificación 2026-1'!G:G,"AE"))&gt;0,"P38"," ")</f>
        <v xml:space="preserve"> </v>
      </c>
      <c r="AP132" s="78" t="str">
        <f>IF(SUM(COUNTIFS('Planificación 2026-1'!E:E,"FILIAL",'Planificación 2026-1'!W:W,C132,'Planificación 2026-1'!G:G,"T4"))&gt;0,"P55"," ")</f>
        <v xml:space="preserve"> </v>
      </c>
      <c r="AQ132" s="78" t="str">
        <f>IF(SUM(COUNTIFS('Planificación 2026-1'!E:E,"SUNAMPE",'Planificación 2026-1'!W:W,C132,'Planificación 2026-1'!G:G,"AF"))&gt;0," P01"," ")</f>
        <v xml:space="preserve"> </v>
      </c>
      <c r="AR132" s="78" t="str">
        <f>IF(SUM(COUNTIFS('Planificación 2026-1'!E:E,"SUNAMPE",'Planificación 2026-1'!W:W,C132,'Planificación 2026-1'!G:G,"EN"))&gt;0,"P02"," ")</f>
        <v xml:space="preserve"> </v>
      </c>
      <c r="AS132" s="78" t="str">
        <f>IF(SUM(COUNTIFS('Planificación 2026-1'!E:E,"SUNAMPE",'Planificación 2026-1'!W:W,C132,'Planificación 2026-1'!G:G,"IS"))&gt;0,"P03"," ")</f>
        <v xml:space="preserve"> </v>
      </c>
      <c r="AT132" s="78" t="str">
        <f>IF(SUM(COUNTIFS('Planificación 2026-1'!E:E,"SUNAMPE",'Planificación 2026-1'!W:W,C132,'Planificación 2026-1'!G:G,"PS"))&gt;0,"P04"," ")</f>
        <v xml:space="preserve"> </v>
      </c>
      <c r="AU132" s="78"/>
      <c r="AV132" s="78" t="str">
        <f>IF(SUM(COUNTIFS('Planificación 2026-1'!E:E,"SUNAMPE",'Planificación 2026-1'!W:W,C132,'Planificación 2026-1'!G:G,"IN"))&gt;0,"P06"," ")</f>
        <v xml:space="preserve"> </v>
      </c>
      <c r="AW132" s="78" t="str">
        <f>IF(SUM(COUNTIFS('Planificación 2026-1'!E:E,"SUNAMPE",'Planificación 2026-1'!W:W,C132,'Planificación 2026-1'!G:G,"CA"))&gt;0,"P07"," ")</f>
        <v xml:space="preserve"> </v>
      </c>
      <c r="AX132" s="78" t="str">
        <f>IF(SUM(COUNTIFS('Planificación 2026-1'!E:E,"SUNAMPE",'Planificación 2026-1'!W:W,C132,'Planificación 2026-1'!G:G,"DE"))&gt;0,"P08"," ")</f>
        <v xml:space="preserve"> </v>
      </c>
      <c r="AY132" s="78" t="str">
        <f>IF(SUM(COUNTIFS('Planificación 2026-1'!E:E,"SUNAMPE",'Planificación 2026-1'!W:W,C132,'Planificación 2026-1'!G:G,"OB"))&gt;0,"P09"," ")</f>
        <v xml:space="preserve"> </v>
      </c>
      <c r="AZ132" s="78" t="str">
        <f>IF(SUM(COUNTIFS('Planificación 2026-1'!E:E,"SUNAMPE",'Planificación 2026-1'!W:W,C132,'Planificación 2026-1'!G:G,"MH"))&gt;0,"P31"," ")</f>
        <v>P31</v>
      </c>
      <c r="BA132" s="78" t="str">
        <f>IF(SUM(COUNTIFS('Planificación 2026-1'!E:E,"SUNAMPE",'Planificación 2026-1'!W:W,C132,'Planificación 2026-1'!G:G,"IC"))&gt;0,"P32"," ")</f>
        <v xml:space="preserve"> </v>
      </c>
      <c r="BB132" s="78" t="str">
        <f>IF(SUM(COUNTIFS('Planificación 2026-1'!E:E,"SUNAMPE",'Planificación 2026-1'!W:W,C132,'Planificación 2026-1'!G:G,"AR"))&gt;0,"P34"," ")</f>
        <v xml:space="preserve"> </v>
      </c>
      <c r="BC132" s="78" t="str">
        <f>IF(SUM(COUNTIFS('Planificación 2026-1'!E:E,"SUNAMPE",'Planificación 2026-1'!W:W,C132,'Planificación 2026-1'!G:G,"T1"))&gt;0,"P35"," ")</f>
        <v xml:space="preserve"> </v>
      </c>
      <c r="BD132" s="78" t="str">
        <f>IF(SUM(COUNTIFS('Planificación 2026-1'!E:E,"SUNAMPE",'Planificación 2026-1'!W:W,C132,'Planificación 2026-1'!G:G,"T3"))&gt;0,"P36"," ")</f>
        <v xml:space="preserve"> </v>
      </c>
      <c r="BE132" s="78" t="str">
        <f>IF(SUM(COUNTIFS('Planificación 2026-1'!E:E,"SUNAMPE",'Planificación 2026-1'!W:W,C132,'Planificación 2026-1'!G:G,"T2"))&gt;0,"P37"," ")</f>
        <v xml:space="preserve"> </v>
      </c>
      <c r="BF132" s="78" t="str">
        <f>IF(SUM(COUNTIFS('Planificación 2026-1'!E:E,"SUNAMPE",'Planificación 2026-1'!W:W,C132,'Planificación 2026-1'!G:G,"AE"))&gt;0,"P38"," ")</f>
        <v xml:space="preserve"> </v>
      </c>
      <c r="BG132" s="78" t="str">
        <f>IF(SUM(COUNTIFS('Planificación 2026-1'!E:E,"SUNAMPE",'Planificación 2026-1'!W:W,C132,'Planificación 2026-1'!G:G,"T4"))&gt;0,"P55"," ")</f>
        <v xml:space="preserve"> </v>
      </c>
      <c r="BH132" s="78" t="str">
        <f>IF(SUM(COUNTIFS('Planificación 2026-1'!E:E,"HUAURA",'Planificación 2026-1'!W:W,C132,'Planificación 2026-1'!G:G,"AF"))&gt;0," P01"," ")</f>
        <v xml:space="preserve"> </v>
      </c>
      <c r="BI132" s="78" t="str">
        <f>IF(SUM(COUNTIFS('Planificación 2026-1'!E:E,"HUAURA",'Planificación 2026-1'!W:W,C132,'Planificación 2026-1'!G:G,"EN"))&gt;0,"P02"," ")</f>
        <v xml:space="preserve"> </v>
      </c>
      <c r="BJ132" s="78" t="str">
        <f>IF(SUM(COUNTIFS('Planificación 2026-1'!E:E,"HUAURA",'Planificación 2026-1'!W:W,C132,'Planificación 2026-1'!G:G,"IS"))&gt;0,"P03"," ")</f>
        <v xml:space="preserve"> </v>
      </c>
      <c r="BK132" s="78" t="str">
        <f>IF(SUM(COUNTIFS('Planificación 2026-1'!E:E,"HUAURA",'Planificación 2026-1'!W:W,C132,'Planificación 2026-1'!G:G,"PS"))&gt;0,"P04"," ")</f>
        <v xml:space="preserve"> </v>
      </c>
      <c r="BL132" s="78"/>
      <c r="BM132" s="78" t="str">
        <f>IF(SUM(COUNTIFS('Planificación 2026-1'!E:E,"HUAURA",'Planificación 2026-1'!W:W,C132,'Planificación 2026-1'!G:G,"IN"))&gt;0,"P06"," ")</f>
        <v xml:space="preserve"> </v>
      </c>
      <c r="BN132" s="78" t="str">
        <f>IF(SUM(COUNTIFS('Planificación 2026-1'!E:E,"HUAURA",'Planificación 2026-1'!W:W,C132,'Planificación 2026-1'!G:G,"CA"))&gt;0,"P07"," ")</f>
        <v xml:space="preserve"> </v>
      </c>
      <c r="BO132" s="78" t="str">
        <f>IF(SUM(COUNTIFS('Planificación 2026-1'!E:E,"HUAURA",'Planificación 2026-1'!W:W,C132,'Planificación 2026-1'!G:G,"DE"))&gt;0,"P08"," ")</f>
        <v xml:space="preserve"> </v>
      </c>
      <c r="BP132" s="78" t="str">
        <f>IF(SUM(COUNTIFS('Planificación 2026-1'!E:E,"HUAURA",'Planificación 2026-1'!W:W,C132,'Planificación 2026-1'!G:G,"OB"))&gt;0,"P09"," ")</f>
        <v xml:space="preserve"> </v>
      </c>
      <c r="BQ132" s="78" t="str">
        <f>IF(SUM(COUNTIFS('Planificación 2026-1'!E:E,"HUAURA",'Planificación 2026-1'!W:W,C132,'Planificación 2026-1'!G:G,"MH"))&gt;0,"P31"," ")</f>
        <v xml:space="preserve"> </v>
      </c>
      <c r="BR132" s="78" t="str">
        <f>IF(SUM(COUNTIFS('Planificación 2026-1'!E:E,"HUAURA",'Planificación 2026-1'!W:W,C132,'Planificación 2026-1'!G:G,"IC"))&gt;0,"P32"," ")</f>
        <v xml:space="preserve"> </v>
      </c>
      <c r="BS132" s="78" t="str">
        <f>IF(SUM(COUNTIFS('Planificación 2026-1'!E:E,"HUAURA",'Planificación 2026-1'!W:W,C132,'Planificación 2026-1'!G:G,"AR"))&gt;0,"P34"," ")</f>
        <v xml:space="preserve"> </v>
      </c>
      <c r="BT132" s="78" t="str">
        <f>IF(SUM(COUNTIFS('Planificación 2026-1'!E:E,"HUAURA",'Planificación 2026-1'!W:W,C132,'Planificación 2026-1'!G:G,"T1"))&gt;0,"P35"," ")</f>
        <v xml:space="preserve"> </v>
      </c>
      <c r="BU132" s="78" t="str">
        <f>IF(SUM(COUNTIFS('Planificación 2026-1'!E:E,"HUAURA",'Planificación 2026-1'!W:W,C132,'Planificación 2026-1'!G:G,"T3"))&gt;0,"P36"," ")</f>
        <v xml:space="preserve"> </v>
      </c>
      <c r="BV132" s="78" t="str">
        <f>IF(SUM(COUNTIFS('Planificación 2026-1'!E:E,"HUAURA",'Planificación 2026-1'!W:W,C132,'Planificación 2026-1'!G:G,"T2"))&gt;0,"P37"," ")</f>
        <v xml:space="preserve"> </v>
      </c>
      <c r="BW132" s="78" t="str">
        <f>IF(SUM(COUNTIFS('Planificación 2026-1'!E:E,"HUAURA",'Planificación 2026-1'!W:W,C132,'Planificación 2026-1'!G:G,"AE"))&gt;0,"P38"," ")</f>
        <v xml:space="preserve"> </v>
      </c>
      <c r="BX132" s="78" t="str">
        <f>IF(SUM(COUNTIFS('Planificación 2026-1'!E:E,"HUAURA",'Planificación 2026-1'!W:W,C132,'Planificación 2026-1'!G:G,"T4"))&gt;0,"P55"," ")</f>
        <v xml:space="preserve"> </v>
      </c>
      <c r="BY132" s="79">
        <f>SUMIFS('Planificación 2026-1'!R:R,'Planificación 2026-1'!W:W,C132,'Planificación 2026-1'!G:G,"AF",'Planificación 2026-1'!H:H,"&gt;2")</f>
        <v>0</v>
      </c>
      <c r="BZ132" s="79">
        <f>SUMIFS('Planificación 2026-1'!R:R,'Planificación 2026-1'!W:W,C132,'Planificación 2026-1'!G:G,"EN",'Planificación 2026-1'!H:H,"&gt;2")</f>
        <v>0</v>
      </c>
      <c r="CA132" s="79">
        <f>SUMIFS('Planificación 2026-1'!R:R,'Planificación 2026-1'!W:W,C132,'Planificación 2026-1'!G:G,"IS",'Planificación 2026-1'!H:H,"&gt;2")</f>
        <v>0</v>
      </c>
      <c r="CB132" s="79">
        <f>SUMIFS('Planificación 2026-1'!R:R,'Planificación 2026-1'!W:W,C132,'Planificación 2026-1'!G:G,"PS",'Planificación 2026-1'!H:H,"&gt;2")</f>
        <v>0</v>
      </c>
      <c r="CC132" s="79">
        <f>SUMIFS('Planificación 2026-1'!R:R,'Planificación 2026-1'!W:W,C132,'Planificación 2026-1'!G:G,"IN",'Planificación 2026-1'!H:H,"&gt;2")</f>
        <v>0</v>
      </c>
      <c r="CD132" s="79">
        <f>SUMIFS('Planificación 2026-1'!R:R,'Planificación 2026-1'!W:W,C132,'Planificación 2026-1'!G:G,"CA",'Planificación 2026-1'!H:H,"&gt;2")</f>
        <v>0</v>
      </c>
      <c r="CE132" s="79">
        <f>SUMIFS('Planificación 2026-1'!R:R,'Planificación 2026-1'!W:W,C132,'Planificación 2026-1'!G:G,"DE",'Planificación 2026-1'!H:H,"&gt;2")</f>
        <v>0</v>
      </c>
      <c r="CF132" s="79">
        <f>SUMIFS('Planificación 2026-1'!R:R,'Planificación 2026-1'!W:W,C132,'Planificación 2026-1'!G:G,"OB",'Planificación 2026-1'!H:H,"&gt;2")</f>
        <v>0</v>
      </c>
      <c r="CG132" s="79">
        <f>SUMIFS('Planificación 2026-1'!R:R,'Planificación 2026-1'!W:W,C132,'Planificación 2026-1'!G:G,"MH",'Planificación 2026-1'!H:H,"&gt;2")</f>
        <v>0</v>
      </c>
      <c r="CH132" s="79">
        <f>SUMIFS('Planificación 2026-1'!R:R,'Planificación 2026-1'!W:W,C132,'Planificación 2026-1'!G:G,"IC",'Planificación 2026-1'!H:H,"&gt;2")</f>
        <v>0</v>
      </c>
      <c r="CI132" s="79">
        <f>SUMIFS('Planificación 2026-1'!R:R,'Planificación 2026-1'!W:W,C132,'Planificación 2026-1'!G:G,"AR",'Planificación 2026-1'!H:H,"&gt;2")</f>
        <v>0</v>
      </c>
      <c r="CJ132" s="79">
        <f>SUMIFS('Planificación 2026-1'!R:R,'Planificación 2026-1'!W:W,C132,'Planificación 2026-1'!G:G,"T1",'Planificación 2026-1'!H:H,"&gt;2")</f>
        <v>0</v>
      </c>
      <c r="CK132" s="79">
        <f>SUMIFS('Planificación 2026-1'!R:R,'Planificación 2026-1'!W:W,C132,'Planificación 2026-1'!G:G,"T3",'Planificación 2026-1'!H:H,"&gt;2")</f>
        <v>0</v>
      </c>
      <c r="CL132" s="79">
        <f>SUMIFS('Planificación 2026-1'!R:R,'Planificación 2026-1'!W:W,C132,'Planificación 2026-1'!G:G,"T2",'Planificación 2026-1'!H:H,"&gt;2")</f>
        <v>0</v>
      </c>
      <c r="CM132" s="79">
        <f>SUMIFS('Planificación 2026-1'!R:R,'Planificación 2026-1'!W:W,C132,'Planificación 2026-1'!G:G,"AE",'Planificación 2026-1'!H:H,"&gt;2")</f>
        <v>0</v>
      </c>
      <c r="CN132" s="79">
        <f>SUMIFS('Planificación 2026-1'!R:R,'Planificación 2026-1'!W:W,C132,'Planificación 2026-1'!G:G,"T4",'Planificación 2026-1'!H:H,"&gt;2")</f>
        <v>0</v>
      </c>
      <c r="CO132" s="79">
        <f>SUMIFS('Planificación 2026-1'!R:R,'Planificación 2026-1'!W:W,C132,'Planificación 2026-1'!G:G,"AF",'Planificación 2026-1'!H:H,"&lt;3")</f>
        <v>0</v>
      </c>
      <c r="CP132" s="79">
        <f>SUMIFS('Planificación 2026-1'!R:R,'Planificación 2026-1'!W:W,C132,'Planificación 2026-1'!G:G,"EN",'Planificación 2026-1'!H:H,"&lt;3")</f>
        <v>0</v>
      </c>
      <c r="CQ132" s="79">
        <f>SUMIFS('Planificación 2026-1'!R:R,'Planificación 2026-1'!W:W,C132,'Planificación 2026-1'!G:G,"IS",'Planificación 2026-1'!H:H,"&lt;3")</f>
        <v>0</v>
      </c>
      <c r="CR132" s="79">
        <f>SUMIFS('Planificación 2026-1'!R:R,'Planificación 2026-1'!W:W,C132,'Planificación 2026-1'!G:G,"PS",'Planificación 2026-1'!H:H,"&lt;3")</f>
        <v>0</v>
      </c>
      <c r="CS132" s="79">
        <f>SUMIFS('Planificación 2026-1'!R:R,'Planificación 2026-1'!W:W,C132,'Planificación 2026-1'!G:G,"IN",'Planificación 2026-1'!H:H,"&lt;3")</f>
        <v>0</v>
      </c>
      <c r="CT132" s="79">
        <f>SUMIFS('Planificación 2026-1'!R:R,'Planificación 2026-1'!W:W,C132,'Planificación 2026-1'!G:G,"CA",'Planificación 2026-1'!H:H,"&lt;3")</f>
        <v>0</v>
      </c>
      <c r="CU132" s="79">
        <f>SUMIFS('Planificación 2026-1'!R:R,'Planificación 2026-1'!W:W,C132,'Planificación 2026-1'!G:G,"DE",'Planificación 2026-1'!H:H,"&lt;3")</f>
        <v>0</v>
      </c>
      <c r="CV132" s="79">
        <f>SUMIFS('Planificación 2026-1'!R:R,'Planificación 2026-1'!W:W,C132,'Planificación 2026-1'!G:G,"OB",'Planificación 2026-1'!H:H,"&lt;3")</f>
        <v>0</v>
      </c>
      <c r="CW132" s="79">
        <f>SUMIFS('Planificación 2026-1'!R:R,'Planificación 2026-1'!W:W,C132,'Planificación 2026-1'!G:G,"MH",'Planificación 2026-1'!H:H,"&lt;3")</f>
        <v>30</v>
      </c>
      <c r="CX132" s="79">
        <f>SUMIFS('Planificación 2026-1'!R:R,'Planificación 2026-1'!W:W,C132,'Planificación 2026-1'!G:G,"IC",'Planificación 2026-1'!H:H,"&lt;3")</f>
        <v>0</v>
      </c>
      <c r="CY132" s="79">
        <f>SUMIFS('Planificación 2026-1'!R:R,'Planificación 2026-1'!W:W,C132,'Planificación 2026-1'!G:G,"AR",'Planificación 2026-1'!H:H,"&lt;3")</f>
        <v>0</v>
      </c>
      <c r="CZ132" s="79">
        <f>SUMIFS('Planificación 2026-1'!R:R,'Planificación 2026-1'!W:W,C132,'Planificación 2026-1'!G:G,"T1",'Planificación 2026-1'!H:H,"&lt;3")</f>
        <v>0</v>
      </c>
      <c r="DA132" s="79">
        <f>SUMIFS('Planificación 2026-1'!R:R,'Planificación 2026-1'!W:W,C132,'Planificación 2026-1'!G:G,"T3",'Planificación 2026-1'!H:H,"&lt;3")</f>
        <v>0</v>
      </c>
      <c r="DB132" s="79">
        <f>SUMIFS('Planificación 2026-1'!R:R,'Planificación 2026-1'!W:W,C132,'Planificación 2026-1'!G:G,"T2",'Planificación 2026-1'!H:H,"&lt;3")</f>
        <v>0</v>
      </c>
      <c r="DC132" s="79">
        <f>SUMIFS('Planificación 2026-1'!R:R,'Planificación 2026-1'!W:W,C132,'Planificación 2026-1'!G:G,"AE",'Planificación 2026-1'!H:H,"&lt;3")</f>
        <v>0</v>
      </c>
      <c r="DD132" s="79">
        <f>SUMIFS('Planificación 2026-1'!R:R,'Planificación 2026-1'!W:W,C132,'Planificación 2026-1'!G:G,"T4",'Planificación 2026-1'!H:H,"&lt;3")</f>
        <v>0</v>
      </c>
      <c r="DE132" s="78" t="str">
        <f t="shared" ref="DE132:DE195" si="32">TRIM(CONCATENATE(I132,J132,K132,L132,M132,N132,O132,P132,Q132,R132,S132,T132,U132,V132,W132,X132,Y132))</f>
        <v/>
      </c>
      <c r="DF132" s="30">
        <f>IF(C132="","",SUMIFS('Planificación 2026-1'!R:R,'Planificación 2026-1'!W:W,C132,'Planificación 2026-1'!E:E,"PRINCIPAL",'Planificación 2026-1'!X:X,"VIRTUAL"))</f>
        <v>0</v>
      </c>
      <c r="DG132" s="30">
        <f>IF(C132="","",SUMIFS('Planificación 2026-1'!R:R,'Planificación 2026-1'!W:W,C132,'Planificación 2026-1'!E:E,"PRINCIPAL",'Planificación 2026-1'!X:X,"PRESENCIAL"))</f>
        <v>0</v>
      </c>
      <c r="DH132" s="30">
        <f>IF(C132="","",SUMIFS('Planificación 2026-1'!R:R,'Planificación 2026-1'!W:W,C132,'Planificación 2026-1'!E:E,"PRINCIPAL",'Planificación 2026-1'!X:X,"HIBRIDO PRESENCIAL"))</f>
        <v>0</v>
      </c>
      <c r="DI132" s="78" t="str">
        <f t="shared" ref="DI132:DI195" si="33">TRIM(CONCATENATE(Z132,AA132,AB132,AC132,AD132,AE132,AF132,AG132,AH132,AI132,AJ132,AK132,AL132,AM132,AN132,AO132,AP132))</f>
        <v/>
      </c>
      <c r="DJ132" s="78">
        <f>IF(C132="","",SUMIFS('Planificación 2026-1'!R:R,'Planificación 2026-1'!W:W,C132,'Planificación 2026-1'!E:E,"FILIAL",'Planificación 2026-1'!X:X,"VIRTUAL"))</f>
        <v>0</v>
      </c>
      <c r="DK132" s="80">
        <f>IF(C132="","",SUMIFS('Planificación 2026-1'!R:R,'Planificación 2026-1'!W:W,C132,'Planificación 2026-1'!E:E,"FILIAL",'Planificación 2026-1'!X:X,"PRESENCIAL"))</f>
        <v>0</v>
      </c>
      <c r="DL132" s="42">
        <f>IF(C132="","",SUMIFS('Planificación 2026-1'!R:R,'Planificación 2026-1'!W:W,C132,'Planificación 2026-1'!E:E,"FILIAL",'Planificación 2026-1'!X:X,"HIBRIDO PRESENCIAL"))</f>
        <v>0</v>
      </c>
      <c r="DM132" s="81" t="str">
        <f t="shared" ref="DM132:DM195" si="34">TRIM(CONCATENATE(AQ132,AR132,AS132,AT132,AU132,AV132,AW132,AX132,AY132,AZ132,BA132,BB132,BC132,BD132,BE132,BF132,BG132))</f>
        <v>P31</v>
      </c>
      <c r="DN132" s="78">
        <f>IF(C132="","",SUMIFS('Planificación 2026-1'!R:R,'Planificación 2026-1'!W:W,C132,'Planificación 2026-1'!E:E,"SUNAMPE",'Planificación 2026-1'!X:X,"VIRTUAL"))</f>
        <v>0</v>
      </c>
      <c r="DO132" s="42">
        <f>IF(C132="","",SUMIFS('Planificación 2026-1'!R:R,'Planificación 2026-1'!W:W,C132,'Planificación 2026-1'!E:E,"SUNAMPE",'Planificación 2026-1'!X:X,"PRESENCIAL"))</f>
        <v>6</v>
      </c>
      <c r="DP132" s="81" t="str">
        <f t="shared" ref="DP132:DP195" si="35">TRIM(CONCATENATE(BH132,BI132,BJ132,BK132,BL132,BM132,BN132,BO132,BP132,BQ132,BR132,BS132,BT132,BU132,BV132,BW132,BX132))</f>
        <v/>
      </c>
      <c r="DQ132" s="78">
        <f>IF(C132="","",SUMIFS('Planificación 2026-1'!R:R,'Planificación 2026-1'!W:W,C132,'Planificación 2026-1'!E:E,"HUAURA",'Planificación 2026-1'!X:X,"VIRTUAL"))</f>
        <v>0</v>
      </c>
      <c r="DR132" s="42">
        <f>IF(C132="","",SUMIFS('Planificación 2026-1'!R:R,'Planificación 2026-1'!W:W,C132,'Planificación 2026-1'!E:E,"HUAURA",'Planificación 2026-1'!X:X,"PRESENCIAL"))</f>
        <v>0</v>
      </c>
      <c r="DS132" s="48">
        <f>SUMIFS('Planificación 2026-1'!R:R,'Planificación 2026-1'!W:W,C132,'Planificación 2026-1'!E:E,"PRINCIPAL",'Planificación 2026-1'!X:X,"VIRTUAL",'Planificación 2026-1'!H:H,"&gt;2")</f>
        <v>0</v>
      </c>
      <c r="DT132" s="48">
        <f>SUMIFS('Planificación 2026-1'!R:R,'Planificación 2026-1'!W:W,C132,'Planificación 2026-1'!E:E,"PRINCIPAL",'Planificación 2026-1'!X:X,"&lt;&gt;VIRTUAL",'Planificación 2026-1'!H:H,"&gt;2")</f>
        <v>0</v>
      </c>
      <c r="DU132" s="48">
        <f>SUMIFS('Planificación 2026-1'!R:R,'Planificación 2026-1'!W:W,C132,'Planificación 2026-1'!E:E,"SUNAMPE",'Planificación 2026-1'!X:X,"VIRTUAL",'Planificación 2026-1'!H:H,"&gt;2")</f>
        <v>0</v>
      </c>
      <c r="DV132" s="48">
        <f>SUMIFS('Planificación 2026-1'!R:R,'Planificación 2026-1'!W:W,C132,'Planificación 2026-1'!E:E,"SUNAMPE",'Planificación 2026-1'!X:X,"&lt;&gt;VIRTUAL",'Planificación 2026-1'!H:H,"&gt;2")</f>
        <v>0</v>
      </c>
      <c r="DW132" s="48">
        <f>SUMIFS('Planificación 2026-1'!R:R,'Planificación 2026-1'!W:W,C132,'Planificación 2026-1'!E:E,"FILIAL",'Planificación 2026-1'!X:X,"VIRTUAL",'Planificación 2026-1'!H:H,"&gt;2")</f>
        <v>0</v>
      </c>
      <c r="DX132" s="48">
        <f>SUMIFS('Planificación 2026-1'!R:R,'Planificación 2026-1'!W:W,C132,'Planificación 2026-1'!E:E,"FILIAL",'Planificación 2026-1'!X:X,"&lt;&gt;VIRTUAL",'Planificación 2026-1'!H:H,"&gt;2")</f>
        <v>0</v>
      </c>
      <c r="DY132" s="48">
        <f>SUMIFS('Planificación 2026-1'!R:R,'Planificación 2026-1'!W:W,C132,'Planificación 2026-1'!E:E,"PORUMA",'Planificación 2026-1'!X:X,"VIRTUAL",'Planificación 2026-1'!H:H,"&gt;2")</f>
        <v>0</v>
      </c>
      <c r="DZ132" s="48">
        <f>SUMIFS('Planificación 2026-1'!R:R,'Planificación 2026-1'!W:W,C132,'Planificación 2026-1'!E:E,"PORUMA",'Planificación 2026-1'!X:X,"&lt;&gt;VIRTUAL",'Planificación 2026-1'!H:H,"&gt;2")</f>
        <v>0</v>
      </c>
      <c r="EA132" s="48">
        <f>SUMIFS('Planificación 2026-1'!R:R,'Planificación 2026-1'!W:W,C132,'Planificación 2026-1'!E:E,"HUAURA",'Planificación 2026-1'!X:X,"VIRTUAL",'Planificación 2026-1'!H:H,"&gt;2")</f>
        <v>0</v>
      </c>
      <c r="EB132" s="48">
        <f>SUMIFS('Planificación 2026-1'!R:R,'Planificación 2026-1'!W:W,C132,'Planificación 2026-1'!E:E,"HUAURA",'Planificación 2026-1'!X:X,"&lt;&gt;VIRTUAL",'Planificación 2026-1'!H:H,"&gt;2")</f>
        <v>0</v>
      </c>
      <c r="EC132" s="48">
        <f>SUMIFS('Planificación 2026-1'!R:R,'Planificación 2026-1'!W:W,C132,'Planificación 2026-1'!E:E,"PRINCIPAL",'Planificación 2026-1'!X:X,"VIRTUAL",'Planificación 2026-1'!H:H,"&lt;3")</f>
        <v>0</v>
      </c>
      <c r="ED132" s="48">
        <f>SUMIFS('Planificación 2026-1'!R:R,'Planificación 2026-1'!W:W,C132,'Planificación 2026-1'!E:E,"PRINCIPAL",'Planificación 2026-1'!X:X,"&lt;&gt;VIRTUAL",'Planificación 2026-1'!H:H,"&lt;3")</f>
        <v>0</v>
      </c>
      <c r="EE132" s="48">
        <f>SUMIFS('Planificación 2026-1'!R:R,'Planificación 2026-1'!W:W,C132,'Planificación 2026-1'!E:E,"SUNAMPE",'Planificación 2026-1'!X:X,"VIRTUAL",'Planificación 2026-1'!H:H,"&lt;3")</f>
        <v>0</v>
      </c>
      <c r="EF132" s="48">
        <f>SUMIFS('Planificación 2026-1'!R:R,'Planificación 2026-1'!W:W,C132,'Planificación 2026-1'!E:E,"SUNAMPE",'Planificación 2026-1'!X:X,"&lt;&gt;VIRTUAL",'Planificación 2026-1'!H:H,"&lt;3")</f>
        <v>6</v>
      </c>
      <c r="EG132" s="48">
        <f>SUMIFS('Planificación 2026-1'!R:R,'Planificación 2026-1'!W:W,C132,'Planificación 2026-1'!E:E,"FILIAL",'Planificación 2026-1'!X:X,"VIRTUAL",'Planificación 2026-1'!H:H,"&lt;3")</f>
        <v>0</v>
      </c>
      <c r="EH132" s="48">
        <f>SUMIFS('Planificación 2026-1'!R:R,'Planificación 2026-1'!W:W,C132,'Planificación 2026-1'!E:E,"FILIAL",'Planificación 2026-1'!X:X,"&lt;&gt;VIRTUAL",'Planificación 2026-1'!H:H,"&lt;3")</f>
        <v>0</v>
      </c>
      <c r="EI132" s="48">
        <f>SUMIFS('Planificación 2026-1'!R:R,'Planificación 2026-1'!W:W,C132,'Planificación 2026-1'!E:E,"PORUMA",'Planificación 2026-1'!X:X,"VIRTUAL",'Planificación 2026-1'!H:H,"&lt;3")</f>
        <v>0</v>
      </c>
      <c r="EJ132" s="48">
        <f>SUMIFS('Planificación 2026-1'!R:R,'Planificación 2026-1'!W:W,C132,'Planificación 2026-1'!E:E,"PORUMA",'Planificación 2026-1'!X:X,"&lt;&gt;VIRTUAL",'Planificación 2026-1'!H:H,"&lt;3")</f>
        <v>24</v>
      </c>
      <c r="EK132" s="48">
        <f>SUMIFS('Planificación 2026-1'!R:R,'Planificación 2026-1'!W:W,C132,'Planificación 2026-1'!E:E,"HUAURA",'Planificación 2026-1'!X:X,"VIRTUAL",'Planificación 2026-1'!H:H,"&lt;3")</f>
        <v>0</v>
      </c>
      <c r="EL132" s="48">
        <f>SUMIFS('Planificación 2026-1'!R:R,'Planificación 2026-1'!W:W,C132,'Planificación 2026-1'!E:E,"HUAURA",'Planificación 2026-1'!X:X,"&lt;&gt;VIRTUAL",'Planificación 2026-1'!H:H,"&lt;3")</f>
        <v>0</v>
      </c>
      <c r="EM132" s="48">
        <f t="shared" ref="EM132:EM195" si="36">EG132+DW132+DX132+EH132</f>
        <v>0</v>
      </c>
      <c r="EN132" s="48">
        <f t="shared" ref="EN132:EN195" si="37">EL132+EK132+EB132+EA132</f>
        <v>0</v>
      </c>
      <c r="EO132" s="48">
        <f t="shared" ref="EO132:EO195" si="38">EI132+EJ132+DZ132+DY132</f>
        <v>24</v>
      </c>
      <c r="EP132" s="48">
        <f t="shared" ref="EP132:EP195" si="39">ED132+EC132+DT132+DS132</f>
        <v>0</v>
      </c>
      <c r="EQ132" s="48">
        <f t="shared" ref="EQ132:EQ195" si="40">EF132+EE132+DV132+DU132</f>
        <v>6</v>
      </c>
      <c r="ER132" s="48"/>
      <c r="ES132" s="48">
        <f t="shared" ref="ES132:ES195" si="41">DS132+DW132+EA132+EC132+EG132+EK132+DU132+EE132</f>
        <v>0</v>
      </c>
      <c r="ET132" s="48">
        <f t="shared" ref="ET132:ET195" si="42">DT132+DX132+EB132+ED132+EH132+EL132+DV132+EF132</f>
        <v>6</v>
      </c>
      <c r="EU132" s="48" t="b">
        <f t="shared" ref="EU132:EU195" si="43">EXACT(SUM(ES132:ET132),D132)</f>
        <v>0</v>
      </c>
      <c r="EV132" s="48" t="str">
        <f t="shared" ref="EV132:EV195" si="44">IF(AND(DT132=0,DX132=0,EB132=0),"",IF(COUNTIF(DS132:EB132,"&gt;0")=1,IF(DT132+DS132&gt;0,"SEDE",IF(DX132+DW132&gt;0,"FILIAL","HUAURA")),IF(COUNTIF(DS132:EB132,"&gt;0")=2,IF(AND(DT132+DS132&gt;0,DX132+DW132&gt;0),"SEDE-FILIAL",IF(AND(DT132&gt;0,EB132&gt;0),"SEDE-HUAURA","FILIAL-HUAURA")),"SEDE-FILIAL-HUAURA")))</f>
        <v/>
      </c>
      <c r="EW132" s="48" t="str">
        <f t="shared" ref="EW132:EW195" si="45">IF(ES132=0,"PRESENCIAL",IF(ET132=0,"VIRTUAL",IF(ES132&gt;ET132,"MAS VIRTUAL",IF(ET132&gt;ES132,"MAS PRESENCIAL","AMBOS"))))</f>
        <v>PRESENCIAL</v>
      </c>
    </row>
    <row r="133" spans="1:153" x14ac:dyDescent="0.3">
      <c r="A133" s="53"/>
      <c r="B133" s="383">
        <v>130</v>
      </c>
      <c r="C133" s="107" t="s">
        <v>147</v>
      </c>
      <c r="D133" s="82">
        <f>SUMIF('Planificación 2026-1'!W:W,C133,'Planificación 2026-1'!R:R)</f>
        <v>17</v>
      </c>
      <c r="E133" s="384" t="s">
        <v>319</v>
      </c>
      <c r="F133" s="107" t="s">
        <v>430</v>
      </c>
      <c r="G133" s="390" t="s">
        <v>276</v>
      </c>
      <c r="H133" s="107" t="s">
        <v>434</v>
      </c>
      <c r="I133" s="77" t="str">
        <f>IF(SUM(COUNTIFS('Planificación 2026-1'!E:E,"PRINCIPAL",'Planificación 2026-1'!W:W,C133,'Planificación 2026-1'!G:G,"AF"))&gt;0,"P01"," ")</f>
        <v xml:space="preserve"> </v>
      </c>
      <c r="J133" s="78" t="str">
        <f>IF(SUM(COUNTIFS('Planificación 2026-1'!E:E,"PRINCIPAL",'Planificación 2026-1'!W:W,C133,'Planificación 2026-1'!G:G,"EN"))&gt;0,"P02"," ")</f>
        <v xml:space="preserve"> </v>
      </c>
      <c r="K133" s="78" t="str">
        <f>IF(SUM(COUNTIFS('Planificación 2026-1'!E:E,"PRINCIPAL",'Planificación 2026-1'!W:W,C133,'Planificación 2026-1'!G:G,"IS"))&gt;0,"P03"," ")</f>
        <v xml:space="preserve"> </v>
      </c>
      <c r="L133" s="78" t="str">
        <f>IF(SUM(COUNTIFS('Planificación 2026-1'!E:E,"PRINCIPAL",'Planificación 2026-1'!W:W,C133,'Planificación 2026-1'!G:G,"PS"))&gt;0,"P04"," ")</f>
        <v>P04</v>
      </c>
      <c r="M133" s="78"/>
      <c r="N133" s="78" t="str">
        <f>IF(SUM(COUNTIFS('Planificación 2026-1'!E:E,"PRINCIPAL",'Planificación 2026-1'!W:W,C133,'Planificación 2026-1'!G:G,"IN"))&gt;0,"P06"," ")</f>
        <v xml:space="preserve"> </v>
      </c>
      <c r="O133" s="78" t="str">
        <f>IF(SUM(COUNTIFS('Planificación 2026-1'!E:E,"PRINCIPAL",'Planificación 2026-1'!W:W,C133,'Planificación 2026-1'!G:G,"CA"))&gt;0,"P07"," ")</f>
        <v xml:space="preserve"> </v>
      </c>
      <c r="P133" s="78" t="str">
        <f>IF(SUM(COUNTIFS('Planificación 2026-1'!E:E,"PRINCIPAL",'Planificación 2026-1'!W:W,C133,'Planificación 2026-1'!G:G,"DE"))&gt;0,"P08"," ")</f>
        <v xml:space="preserve"> </v>
      </c>
      <c r="Q133" s="78" t="str">
        <f>IF(SUM(COUNTIFS('Planificación 2026-1'!E:E,"PRINCIPAL",'Planificación 2026-1'!W:W,C133,'Planificación 2026-1'!G:G,"OB"))&gt;0,"P09"," ")</f>
        <v xml:space="preserve"> </v>
      </c>
      <c r="R133" s="78" t="str">
        <f>IF(SUM(COUNTIFS('Planificación 2026-1'!E:E,"PRINCIPAL",'Planificación 2026-1'!W:W,C133,'Planificación 2026-1'!G:G,"MH"))&gt;0,"P31"," ")</f>
        <v xml:space="preserve"> </v>
      </c>
      <c r="S133" s="78" t="str">
        <f>IF(SUM(COUNTIFS('Planificación 2026-1'!E:E,"PRINCIPAL",'Planificación 2026-1'!W:W,C133,'Planificación 2026-1'!G:G,"IC"))&gt;0,"P32"," ")</f>
        <v xml:space="preserve"> </v>
      </c>
      <c r="T133" s="78" t="str">
        <f>IF(SUM(COUNTIFS('Planificación 2026-1'!E:E,"PRINCIPAL",'Planificación 2026-1'!W:W,C133,'Planificación 2026-1'!G:G,"AR"))&gt;0,"P34"," ")</f>
        <v xml:space="preserve"> </v>
      </c>
      <c r="U133" s="78" t="str">
        <f>IF(SUM(COUNTIFS('Planificación 2026-1'!E:E,"PRINCIPAL",'Planificación 2026-1'!W:W,C133,'Planificación 2026-1'!G:G,"T1"))&gt;0,"P35"," ")</f>
        <v xml:space="preserve"> </v>
      </c>
      <c r="V133" s="78" t="str">
        <f>IF(SUM(COUNTIFS('Planificación 2026-1'!E:E,"PRINCIPAL",'Planificación 2026-1'!W:W,C133,'Planificación 2026-1'!G:G,"T3"))&gt;0,"P36"," ")</f>
        <v xml:space="preserve"> </v>
      </c>
      <c r="W133" s="78" t="str">
        <f>IF(SUM(COUNTIFS('Planificación 2026-1'!E:E,"PRINCIPAL",'Planificación 2026-1'!W:W,C133,'Planificación 2026-1'!G:G,"T2"))&gt;0,"P37"," ")</f>
        <v xml:space="preserve"> </v>
      </c>
      <c r="X133" s="78" t="str">
        <f>IF(SUM(COUNTIFS('Planificación 2026-1'!E:E,"PRINCIPAL",'Planificación 2026-1'!W:W,C133,'Planificación 2026-1'!G:G,"AE"))&gt;0,"P38"," ")</f>
        <v xml:space="preserve"> </v>
      </c>
      <c r="Y133" s="78" t="str">
        <f>IF(SUM(COUNTIFS('Planificación 2026-1'!E:E,"PRINCIPAL",'Planificación 2026-1'!W:W,C133,'Planificación 2026-1'!G:G,"T4"))&gt;0,"P55"," ")</f>
        <v xml:space="preserve"> </v>
      </c>
      <c r="Z133" s="78" t="str">
        <f>IF(SUM(COUNTIFS('Planificación 2026-1'!E:E,"FILIAL",'Planificación 2026-1'!W:W,C133,'Planificación 2026-1'!G:G,"AF"))&gt;0," P01"," ")</f>
        <v xml:space="preserve"> </v>
      </c>
      <c r="AA133" s="78" t="str">
        <f>IF(SUM(COUNTIFS('Planificación 2026-1'!E:E,"FILIAL",'Planificación 2026-1'!W:W,C133,'Planificación 2026-1'!G:G,"EN"))&gt;0,"P02"," ")</f>
        <v xml:space="preserve"> </v>
      </c>
      <c r="AB133" s="78" t="str">
        <f>IF(SUM(COUNTIFS('Planificación 2026-1'!E:E,"FILIAL",'Planificación 2026-1'!W:W,C133,'Planificación 2026-1'!G:G,"IS"))&gt;0,"P03"," ")</f>
        <v xml:space="preserve"> </v>
      </c>
      <c r="AC133" s="78" t="str">
        <f>IF(SUM(COUNTIFS('Planificación 2026-1'!E:E,"FILIAL",'Planificación 2026-1'!W:W,C133,'Planificación 2026-1'!G:G,"PS"))&gt;0,"P04"," ")</f>
        <v>P04</v>
      </c>
      <c r="AD133" s="78"/>
      <c r="AE133" s="78" t="str">
        <f>IF(SUM(COUNTIFS('Planificación 2026-1'!E:E,"FILIAL",'Planificación 2026-1'!W:W,C133,'Planificación 2026-1'!G:G,"IN"))&gt;0,"P06"," ")</f>
        <v xml:space="preserve"> </v>
      </c>
      <c r="AF133" s="78" t="str">
        <f>IF(SUM(COUNTIFS('Planificación 2026-1'!E:E,"FILIAL",'Planificación 2026-1'!W:W,C133,'Planificación 2026-1'!G:G,"CA"))&gt;0,"P07"," ")</f>
        <v xml:space="preserve"> </v>
      </c>
      <c r="AG133" s="78" t="str">
        <f>IF(SUM(COUNTIFS('Planificación 2026-1'!E:E,"FILIAL",'Planificación 2026-1'!W:W,C133,'Planificación 2026-1'!G:G,"DE"))&gt;0,"P08"," ")</f>
        <v xml:space="preserve"> </v>
      </c>
      <c r="AH133" s="78" t="str">
        <f>IF(SUM(COUNTIFS('Planificación 2026-1'!E:E,"FILIAL",'Planificación 2026-1'!W:W,C133,'Planificación 2026-1'!G:G,"OB"))&gt;0,"P09"," ")</f>
        <v xml:space="preserve"> </v>
      </c>
      <c r="AI133" s="78" t="str">
        <f>IF(SUM(COUNTIFS('Planificación 2026-1'!E:E,"FILIAL",'Planificación 2026-1'!W:W,C133,'Planificación 2026-1'!G:G,"MH"))&gt;0,"P31"," ")</f>
        <v xml:space="preserve"> </v>
      </c>
      <c r="AJ133" s="78" t="str">
        <f>IF(SUM(COUNTIFS('Planificación 2026-1'!E:E,"FILIAL",'Planificación 2026-1'!W:W,C133,'Planificación 2026-1'!G:G,"IC"))&gt;0,"P32"," ")</f>
        <v xml:space="preserve"> </v>
      </c>
      <c r="AK133" s="78" t="str">
        <f>IF(SUM(COUNTIFS('Planificación 2026-1'!E:E,"FILIAL",'Planificación 2026-1'!W:W,C133,'Planificación 2026-1'!G:G,"AR"))&gt;0,"P34"," ")</f>
        <v xml:space="preserve"> </v>
      </c>
      <c r="AL133" s="78" t="str">
        <f>IF(SUM(COUNTIFS('Planificación 2026-1'!E:E,"FILIAL",'Planificación 2026-1'!W:W,C133,'Planificación 2026-1'!G:G,"T1"))&gt;0,"P35"," ")</f>
        <v xml:space="preserve"> </v>
      </c>
      <c r="AM133" s="78" t="str">
        <f>IF(SUM(COUNTIFS('Planificación 2026-1'!E:E,"FILIAL",'Planificación 2026-1'!W:W,C133,'Planificación 2026-1'!G:G,"T3"))&gt;0,"P36"," ")</f>
        <v xml:space="preserve"> </v>
      </c>
      <c r="AN133" s="78" t="str">
        <f>IF(SUM(COUNTIFS('Planificación 2026-1'!E:E,"FILIAL",'Planificación 2026-1'!W:W,C133,'Planificación 2026-1'!G:G,"T2"))&gt;0,"P37"," ")</f>
        <v xml:space="preserve"> </v>
      </c>
      <c r="AO133" s="78" t="str">
        <f>IF(SUM(COUNTIFS('Planificación 2026-1'!E:E,"FILIAL",'Planificación 2026-1'!W:W,C133,'Planificación 2026-1'!G:G,"AE"))&gt;0,"P38"," ")</f>
        <v xml:space="preserve"> </v>
      </c>
      <c r="AP133" s="78" t="str">
        <f>IF(SUM(COUNTIFS('Planificación 2026-1'!E:E,"FILIAL",'Planificación 2026-1'!W:W,C133,'Planificación 2026-1'!G:G,"T4"))&gt;0,"P55"," ")</f>
        <v xml:space="preserve"> </v>
      </c>
      <c r="AQ133" s="78" t="str">
        <f>IF(SUM(COUNTIFS('Planificación 2026-1'!E:E,"SUNAMPE",'Planificación 2026-1'!W:W,C133,'Planificación 2026-1'!G:G,"AF"))&gt;0," P01"," ")</f>
        <v xml:space="preserve"> </v>
      </c>
      <c r="AR133" s="78" t="str">
        <f>IF(SUM(COUNTIFS('Planificación 2026-1'!E:E,"SUNAMPE",'Planificación 2026-1'!W:W,C133,'Planificación 2026-1'!G:G,"EN"))&gt;0,"P02"," ")</f>
        <v xml:space="preserve"> </v>
      </c>
      <c r="AS133" s="78" t="str">
        <f>IF(SUM(COUNTIFS('Planificación 2026-1'!E:E,"SUNAMPE",'Planificación 2026-1'!W:W,C133,'Planificación 2026-1'!G:G,"IS"))&gt;0,"P03"," ")</f>
        <v xml:space="preserve"> </v>
      </c>
      <c r="AT133" s="78" t="str">
        <f>IF(SUM(COUNTIFS('Planificación 2026-1'!E:E,"SUNAMPE",'Planificación 2026-1'!W:W,C133,'Planificación 2026-1'!G:G,"PS"))&gt;0,"P04"," ")</f>
        <v xml:space="preserve"> </v>
      </c>
      <c r="AU133" s="78"/>
      <c r="AV133" s="78" t="str">
        <f>IF(SUM(COUNTIFS('Planificación 2026-1'!E:E,"SUNAMPE",'Planificación 2026-1'!W:W,C133,'Planificación 2026-1'!G:G,"IN"))&gt;0,"P06"," ")</f>
        <v xml:space="preserve"> </v>
      </c>
      <c r="AW133" s="78" t="str">
        <f>IF(SUM(COUNTIFS('Planificación 2026-1'!E:E,"SUNAMPE",'Planificación 2026-1'!W:W,C133,'Planificación 2026-1'!G:G,"CA"))&gt;0,"P07"," ")</f>
        <v xml:space="preserve"> </v>
      </c>
      <c r="AX133" s="78" t="str">
        <f>IF(SUM(COUNTIFS('Planificación 2026-1'!E:E,"SUNAMPE",'Planificación 2026-1'!W:W,C133,'Planificación 2026-1'!G:G,"DE"))&gt;0,"P08"," ")</f>
        <v xml:space="preserve"> </v>
      </c>
      <c r="AY133" s="78" t="str">
        <f>IF(SUM(COUNTIFS('Planificación 2026-1'!E:E,"SUNAMPE",'Planificación 2026-1'!W:W,C133,'Planificación 2026-1'!G:G,"OB"))&gt;0,"P09"," ")</f>
        <v xml:space="preserve"> </v>
      </c>
      <c r="AZ133" s="78" t="str">
        <f>IF(SUM(COUNTIFS('Planificación 2026-1'!E:E,"SUNAMPE",'Planificación 2026-1'!W:W,C133,'Planificación 2026-1'!G:G,"MH"))&gt;0,"P31"," ")</f>
        <v xml:space="preserve"> </v>
      </c>
      <c r="BA133" s="78" t="str">
        <f>IF(SUM(COUNTIFS('Planificación 2026-1'!E:E,"SUNAMPE",'Planificación 2026-1'!W:W,C133,'Planificación 2026-1'!G:G,"IC"))&gt;0,"P32"," ")</f>
        <v xml:space="preserve"> </v>
      </c>
      <c r="BB133" s="78" t="str">
        <f>IF(SUM(COUNTIFS('Planificación 2026-1'!E:E,"SUNAMPE",'Planificación 2026-1'!W:W,C133,'Planificación 2026-1'!G:G,"AR"))&gt;0,"P34"," ")</f>
        <v xml:space="preserve"> </v>
      </c>
      <c r="BC133" s="78" t="str">
        <f>IF(SUM(COUNTIFS('Planificación 2026-1'!E:E,"SUNAMPE",'Planificación 2026-1'!W:W,C133,'Planificación 2026-1'!G:G,"T1"))&gt;0,"P35"," ")</f>
        <v xml:space="preserve"> </v>
      </c>
      <c r="BD133" s="78" t="str">
        <f>IF(SUM(COUNTIFS('Planificación 2026-1'!E:E,"SUNAMPE",'Planificación 2026-1'!W:W,C133,'Planificación 2026-1'!G:G,"T3"))&gt;0,"P36"," ")</f>
        <v xml:space="preserve"> </v>
      </c>
      <c r="BE133" s="78" t="str">
        <f>IF(SUM(COUNTIFS('Planificación 2026-1'!E:E,"SUNAMPE",'Planificación 2026-1'!W:W,C133,'Planificación 2026-1'!G:G,"T2"))&gt;0,"P37"," ")</f>
        <v xml:space="preserve"> </v>
      </c>
      <c r="BF133" s="78" t="str">
        <f>IF(SUM(COUNTIFS('Planificación 2026-1'!E:E,"SUNAMPE",'Planificación 2026-1'!W:W,C133,'Planificación 2026-1'!G:G,"AE"))&gt;0,"P38"," ")</f>
        <v xml:space="preserve"> </v>
      </c>
      <c r="BG133" s="78" t="str">
        <f>IF(SUM(COUNTIFS('Planificación 2026-1'!E:E,"SUNAMPE",'Planificación 2026-1'!W:W,C133,'Planificación 2026-1'!G:G,"T4"))&gt;0,"P55"," ")</f>
        <v xml:space="preserve"> </v>
      </c>
      <c r="BH133" s="78" t="str">
        <f>IF(SUM(COUNTIFS('Planificación 2026-1'!E:E,"HUAURA",'Planificación 2026-1'!W:W,C133,'Planificación 2026-1'!G:G,"AF"))&gt;0," P01"," ")</f>
        <v xml:space="preserve"> </v>
      </c>
      <c r="BI133" s="78" t="str">
        <f>IF(SUM(COUNTIFS('Planificación 2026-1'!E:E,"HUAURA",'Planificación 2026-1'!W:W,C133,'Planificación 2026-1'!G:G,"EN"))&gt;0,"P02"," ")</f>
        <v xml:space="preserve"> </v>
      </c>
      <c r="BJ133" s="78" t="str">
        <f>IF(SUM(COUNTIFS('Planificación 2026-1'!E:E,"HUAURA",'Planificación 2026-1'!W:W,C133,'Planificación 2026-1'!G:G,"IS"))&gt;0,"P03"," ")</f>
        <v xml:space="preserve"> </v>
      </c>
      <c r="BK133" s="78" t="str">
        <f>IF(SUM(COUNTIFS('Planificación 2026-1'!E:E,"HUAURA",'Planificación 2026-1'!W:W,C133,'Planificación 2026-1'!G:G,"PS"))&gt;0,"P04"," ")</f>
        <v>P04</v>
      </c>
      <c r="BL133" s="78"/>
      <c r="BM133" s="78" t="str">
        <f>IF(SUM(COUNTIFS('Planificación 2026-1'!E:E,"HUAURA",'Planificación 2026-1'!W:W,C133,'Planificación 2026-1'!G:G,"IN"))&gt;0,"P06"," ")</f>
        <v xml:space="preserve"> </v>
      </c>
      <c r="BN133" s="78" t="str">
        <f>IF(SUM(COUNTIFS('Planificación 2026-1'!E:E,"HUAURA",'Planificación 2026-1'!W:W,C133,'Planificación 2026-1'!G:G,"CA"))&gt;0,"P07"," ")</f>
        <v xml:space="preserve"> </v>
      </c>
      <c r="BO133" s="78" t="str">
        <f>IF(SUM(COUNTIFS('Planificación 2026-1'!E:E,"HUAURA",'Planificación 2026-1'!W:W,C133,'Planificación 2026-1'!G:G,"DE"))&gt;0,"P08"," ")</f>
        <v xml:space="preserve"> </v>
      </c>
      <c r="BP133" s="78" t="str">
        <f>IF(SUM(COUNTIFS('Planificación 2026-1'!E:E,"HUAURA",'Planificación 2026-1'!W:W,C133,'Planificación 2026-1'!G:G,"OB"))&gt;0,"P09"," ")</f>
        <v xml:space="preserve"> </v>
      </c>
      <c r="BQ133" s="78" t="str">
        <f>IF(SUM(COUNTIFS('Planificación 2026-1'!E:E,"HUAURA",'Planificación 2026-1'!W:W,C133,'Planificación 2026-1'!G:G,"MH"))&gt;0,"P31"," ")</f>
        <v xml:space="preserve"> </v>
      </c>
      <c r="BR133" s="78" t="str">
        <f>IF(SUM(COUNTIFS('Planificación 2026-1'!E:E,"HUAURA",'Planificación 2026-1'!W:W,C133,'Planificación 2026-1'!G:G,"IC"))&gt;0,"P32"," ")</f>
        <v xml:space="preserve"> </v>
      </c>
      <c r="BS133" s="78" t="str">
        <f>IF(SUM(COUNTIFS('Planificación 2026-1'!E:E,"HUAURA",'Planificación 2026-1'!W:W,C133,'Planificación 2026-1'!G:G,"AR"))&gt;0,"P34"," ")</f>
        <v xml:space="preserve"> </v>
      </c>
      <c r="BT133" s="78" t="str">
        <f>IF(SUM(COUNTIFS('Planificación 2026-1'!E:E,"HUAURA",'Planificación 2026-1'!W:W,C133,'Planificación 2026-1'!G:G,"T1"))&gt;0,"P35"," ")</f>
        <v xml:space="preserve"> </v>
      </c>
      <c r="BU133" s="78" t="str">
        <f>IF(SUM(COUNTIFS('Planificación 2026-1'!E:E,"HUAURA",'Planificación 2026-1'!W:W,C133,'Planificación 2026-1'!G:G,"T3"))&gt;0,"P36"," ")</f>
        <v xml:space="preserve"> </v>
      </c>
      <c r="BV133" s="78" t="str">
        <f>IF(SUM(COUNTIFS('Planificación 2026-1'!E:E,"HUAURA",'Planificación 2026-1'!W:W,C133,'Planificación 2026-1'!G:G,"T2"))&gt;0,"P37"," ")</f>
        <v xml:space="preserve"> </v>
      </c>
      <c r="BW133" s="78" t="str">
        <f>IF(SUM(COUNTIFS('Planificación 2026-1'!E:E,"HUAURA",'Planificación 2026-1'!W:W,C133,'Planificación 2026-1'!G:G,"AE"))&gt;0,"P38"," ")</f>
        <v xml:space="preserve"> </v>
      </c>
      <c r="BX133" s="78" t="str">
        <f>IF(SUM(COUNTIFS('Planificación 2026-1'!E:E,"HUAURA",'Planificación 2026-1'!W:W,C133,'Planificación 2026-1'!G:G,"T4"))&gt;0,"P55"," ")</f>
        <v xml:space="preserve"> </v>
      </c>
      <c r="BY133" s="79">
        <f>SUMIFS('Planificación 2026-1'!R:R,'Planificación 2026-1'!W:W,C133,'Planificación 2026-1'!G:G,"AF",'Planificación 2026-1'!H:H,"&gt;2")</f>
        <v>0</v>
      </c>
      <c r="BZ133" s="79">
        <f>SUMIFS('Planificación 2026-1'!R:R,'Planificación 2026-1'!W:W,C133,'Planificación 2026-1'!G:G,"EN",'Planificación 2026-1'!H:H,"&gt;2")</f>
        <v>0</v>
      </c>
      <c r="CA133" s="79">
        <f>SUMIFS('Planificación 2026-1'!R:R,'Planificación 2026-1'!W:W,C133,'Planificación 2026-1'!G:G,"IS",'Planificación 2026-1'!H:H,"&gt;2")</f>
        <v>0</v>
      </c>
      <c r="CB133" s="79">
        <f>SUMIFS('Planificación 2026-1'!R:R,'Planificación 2026-1'!W:W,C133,'Planificación 2026-1'!G:G,"PS",'Planificación 2026-1'!H:H,"&gt;2")</f>
        <v>17</v>
      </c>
      <c r="CC133" s="79">
        <f>SUMIFS('Planificación 2026-1'!R:R,'Planificación 2026-1'!W:W,C133,'Planificación 2026-1'!G:G,"IN",'Planificación 2026-1'!H:H,"&gt;2")</f>
        <v>0</v>
      </c>
      <c r="CD133" s="79">
        <f>SUMIFS('Planificación 2026-1'!R:R,'Planificación 2026-1'!W:W,C133,'Planificación 2026-1'!G:G,"CA",'Planificación 2026-1'!H:H,"&gt;2")</f>
        <v>0</v>
      </c>
      <c r="CE133" s="79">
        <f>SUMIFS('Planificación 2026-1'!R:R,'Planificación 2026-1'!W:W,C133,'Planificación 2026-1'!G:G,"DE",'Planificación 2026-1'!H:H,"&gt;2")</f>
        <v>0</v>
      </c>
      <c r="CF133" s="79">
        <f>SUMIFS('Planificación 2026-1'!R:R,'Planificación 2026-1'!W:W,C133,'Planificación 2026-1'!G:G,"OB",'Planificación 2026-1'!H:H,"&gt;2")</f>
        <v>0</v>
      </c>
      <c r="CG133" s="79">
        <f>SUMIFS('Planificación 2026-1'!R:R,'Planificación 2026-1'!W:W,C133,'Planificación 2026-1'!G:G,"MH",'Planificación 2026-1'!H:H,"&gt;2")</f>
        <v>0</v>
      </c>
      <c r="CH133" s="79">
        <f>SUMIFS('Planificación 2026-1'!R:R,'Planificación 2026-1'!W:W,C133,'Planificación 2026-1'!G:G,"IC",'Planificación 2026-1'!H:H,"&gt;2")</f>
        <v>0</v>
      </c>
      <c r="CI133" s="79">
        <f>SUMIFS('Planificación 2026-1'!R:R,'Planificación 2026-1'!W:W,C133,'Planificación 2026-1'!G:G,"AR",'Planificación 2026-1'!H:H,"&gt;2")</f>
        <v>0</v>
      </c>
      <c r="CJ133" s="79">
        <f>SUMIFS('Planificación 2026-1'!R:R,'Planificación 2026-1'!W:W,C133,'Planificación 2026-1'!G:G,"T1",'Planificación 2026-1'!H:H,"&gt;2")</f>
        <v>0</v>
      </c>
      <c r="CK133" s="79">
        <f>SUMIFS('Planificación 2026-1'!R:R,'Planificación 2026-1'!W:W,C133,'Planificación 2026-1'!G:G,"T3",'Planificación 2026-1'!H:H,"&gt;2")</f>
        <v>0</v>
      </c>
      <c r="CL133" s="79">
        <f>SUMIFS('Planificación 2026-1'!R:R,'Planificación 2026-1'!W:W,C133,'Planificación 2026-1'!G:G,"T2",'Planificación 2026-1'!H:H,"&gt;2")</f>
        <v>0</v>
      </c>
      <c r="CM133" s="79">
        <f>SUMIFS('Planificación 2026-1'!R:R,'Planificación 2026-1'!W:W,C133,'Planificación 2026-1'!G:G,"AE",'Planificación 2026-1'!H:H,"&gt;2")</f>
        <v>0</v>
      </c>
      <c r="CN133" s="79">
        <f>SUMIFS('Planificación 2026-1'!R:R,'Planificación 2026-1'!W:W,C133,'Planificación 2026-1'!G:G,"T4",'Planificación 2026-1'!H:H,"&gt;2")</f>
        <v>0</v>
      </c>
      <c r="CO133" s="79">
        <f>SUMIFS('Planificación 2026-1'!R:R,'Planificación 2026-1'!W:W,C133,'Planificación 2026-1'!G:G,"AF",'Planificación 2026-1'!H:H,"&lt;3")</f>
        <v>0</v>
      </c>
      <c r="CP133" s="79">
        <f>SUMIFS('Planificación 2026-1'!R:R,'Planificación 2026-1'!W:W,C133,'Planificación 2026-1'!G:G,"EN",'Planificación 2026-1'!H:H,"&lt;3")</f>
        <v>0</v>
      </c>
      <c r="CQ133" s="79">
        <f>SUMIFS('Planificación 2026-1'!R:R,'Planificación 2026-1'!W:W,C133,'Planificación 2026-1'!G:G,"IS",'Planificación 2026-1'!H:H,"&lt;3")</f>
        <v>0</v>
      </c>
      <c r="CR133" s="79">
        <f>SUMIFS('Planificación 2026-1'!R:R,'Planificación 2026-1'!W:W,C133,'Planificación 2026-1'!G:G,"PS",'Planificación 2026-1'!H:H,"&lt;3")</f>
        <v>0</v>
      </c>
      <c r="CS133" s="79">
        <f>SUMIFS('Planificación 2026-1'!R:R,'Planificación 2026-1'!W:W,C133,'Planificación 2026-1'!G:G,"IN",'Planificación 2026-1'!H:H,"&lt;3")</f>
        <v>0</v>
      </c>
      <c r="CT133" s="79">
        <f>SUMIFS('Planificación 2026-1'!R:R,'Planificación 2026-1'!W:W,C133,'Planificación 2026-1'!G:G,"CA",'Planificación 2026-1'!H:H,"&lt;3")</f>
        <v>0</v>
      </c>
      <c r="CU133" s="79">
        <f>SUMIFS('Planificación 2026-1'!R:R,'Planificación 2026-1'!W:W,C133,'Planificación 2026-1'!G:G,"DE",'Planificación 2026-1'!H:H,"&lt;3")</f>
        <v>0</v>
      </c>
      <c r="CV133" s="79">
        <f>SUMIFS('Planificación 2026-1'!R:R,'Planificación 2026-1'!W:W,C133,'Planificación 2026-1'!G:G,"OB",'Planificación 2026-1'!H:H,"&lt;3")</f>
        <v>0</v>
      </c>
      <c r="CW133" s="79">
        <f>SUMIFS('Planificación 2026-1'!R:R,'Planificación 2026-1'!W:W,C133,'Planificación 2026-1'!G:G,"MH",'Planificación 2026-1'!H:H,"&lt;3")</f>
        <v>0</v>
      </c>
      <c r="CX133" s="79">
        <f>SUMIFS('Planificación 2026-1'!R:R,'Planificación 2026-1'!W:W,C133,'Planificación 2026-1'!G:G,"IC",'Planificación 2026-1'!H:H,"&lt;3")</f>
        <v>0</v>
      </c>
      <c r="CY133" s="79">
        <f>SUMIFS('Planificación 2026-1'!R:R,'Planificación 2026-1'!W:W,C133,'Planificación 2026-1'!G:G,"AR",'Planificación 2026-1'!H:H,"&lt;3")</f>
        <v>0</v>
      </c>
      <c r="CZ133" s="79">
        <f>SUMIFS('Planificación 2026-1'!R:R,'Planificación 2026-1'!W:W,C133,'Planificación 2026-1'!G:G,"T1",'Planificación 2026-1'!H:H,"&lt;3")</f>
        <v>0</v>
      </c>
      <c r="DA133" s="79">
        <f>SUMIFS('Planificación 2026-1'!R:R,'Planificación 2026-1'!W:W,C133,'Planificación 2026-1'!G:G,"T3",'Planificación 2026-1'!H:H,"&lt;3")</f>
        <v>0</v>
      </c>
      <c r="DB133" s="79">
        <f>SUMIFS('Planificación 2026-1'!R:R,'Planificación 2026-1'!W:W,C133,'Planificación 2026-1'!G:G,"T2",'Planificación 2026-1'!H:H,"&lt;3")</f>
        <v>0</v>
      </c>
      <c r="DC133" s="79">
        <f>SUMIFS('Planificación 2026-1'!R:R,'Planificación 2026-1'!W:W,C133,'Planificación 2026-1'!G:G,"AE",'Planificación 2026-1'!H:H,"&lt;3")</f>
        <v>0</v>
      </c>
      <c r="DD133" s="79">
        <f>SUMIFS('Planificación 2026-1'!R:R,'Planificación 2026-1'!W:W,C133,'Planificación 2026-1'!G:G,"T4",'Planificación 2026-1'!H:H,"&lt;3")</f>
        <v>0</v>
      </c>
      <c r="DE133" s="78" t="str">
        <f t="shared" si="32"/>
        <v>P04</v>
      </c>
      <c r="DF133" s="30">
        <f>IF(C133="","",SUMIFS('Planificación 2026-1'!R:R,'Planificación 2026-1'!W:W,C133,'Planificación 2026-1'!E:E,"PRINCIPAL",'Planificación 2026-1'!X:X,"VIRTUAL"))</f>
        <v>8</v>
      </c>
      <c r="DG133" s="30">
        <f>IF(C133="","",SUMIFS('Planificación 2026-1'!R:R,'Planificación 2026-1'!W:W,C133,'Planificación 2026-1'!E:E,"PRINCIPAL",'Planificación 2026-1'!X:X,"PRESENCIAL"))</f>
        <v>0</v>
      </c>
      <c r="DH133" s="30">
        <f>IF(C133="","",SUMIFS('Planificación 2026-1'!R:R,'Planificación 2026-1'!W:W,C133,'Planificación 2026-1'!E:E,"PRINCIPAL",'Planificación 2026-1'!X:X,"HIBRIDO PRESENCIAL"))</f>
        <v>0</v>
      </c>
      <c r="DI133" s="78" t="str">
        <f t="shared" si="33"/>
        <v>P04</v>
      </c>
      <c r="DJ133" s="78">
        <f>IF(C133="","",SUMIFS('Planificación 2026-1'!R:R,'Planificación 2026-1'!W:W,C133,'Planificación 2026-1'!E:E,"FILIAL",'Planificación 2026-1'!X:X,"VIRTUAL"))</f>
        <v>4</v>
      </c>
      <c r="DK133" s="80">
        <f>IF(C133="","",SUMIFS('Planificación 2026-1'!R:R,'Planificación 2026-1'!W:W,C133,'Planificación 2026-1'!E:E,"FILIAL",'Planificación 2026-1'!X:X,"PRESENCIAL"))</f>
        <v>0</v>
      </c>
      <c r="DL133" s="42">
        <f>IF(C133="","",SUMIFS('Planificación 2026-1'!R:R,'Planificación 2026-1'!W:W,C133,'Planificación 2026-1'!E:E,"FILIAL",'Planificación 2026-1'!X:X,"HIBRIDO PRESENCIAL"))</f>
        <v>0</v>
      </c>
      <c r="DM133" s="81" t="str">
        <f t="shared" si="34"/>
        <v/>
      </c>
      <c r="DN133" s="78">
        <f>IF(C133="","",SUMIFS('Planificación 2026-1'!R:R,'Planificación 2026-1'!W:W,C133,'Planificación 2026-1'!E:E,"SUNAMPE",'Planificación 2026-1'!X:X,"VIRTUAL"))</f>
        <v>0</v>
      </c>
      <c r="DO133" s="42">
        <f>IF(C133="","",SUMIFS('Planificación 2026-1'!R:R,'Planificación 2026-1'!W:W,C133,'Planificación 2026-1'!E:E,"SUNAMPE",'Planificación 2026-1'!X:X,"PRESENCIAL"))</f>
        <v>0</v>
      </c>
      <c r="DP133" s="81" t="str">
        <f t="shared" si="35"/>
        <v>P04</v>
      </c>
      <c r="DQ133" s="78">
        <f>IF(C133="","",SUMIFS('Planificación 2026-1'!R:R,'Planificación 2026-1'!W:W,C133,'Planificación 2026-1'!E:E,"HUAURA",'Planificación 2026-1'!X:X,"VIRTUAL"))</f>
        <v>0</v>
      </c>
      <c r="DR133" s="42">
        <f>IF(C133="","",SUMIFS('Planificación 2026-1'!R:R,'Planificación 2026-1'!W:W,C133,'Planificación 2026-1'!E:E,"HUAURA",'Planificación 2026-1'!X:X,"PRESENCIAL"))</f>
        <v>5</v>
      </c>
      <c r="DS133" s="48">
        <f>SUMIFS('Planificación 2026-1'!R:R,'Planificación 2026-1'!W:W,C133,'Planificación 2026-1'!E:E,"PRINCIPAL",'Planificación 2026-1'!X:X,"VIRTUAL",'Planificación 2026-1'!H:H,"&gt;2")</f>
        <v>8</v>
      </c>
      <c r="DT133" s="48">
        <f>SUMIFS('Planificación 2026-1'!R:R,'Planificación 2026-1'!W:W,C133,'Planificación 2026-1'!E:E,"PRINCIPAL",'Planificación 2026-1'!X:X,"&lt;&gt;VIRTUAL",'Planificación 2026-1'!H:H,"&gt;2")</f>
        <v>0</v>
      </c>
      <c r="DU133" s="48">
        <f>SUMIFS('Planificación 2026-1'!R:R,'Planificación 2026-1'!W:W,C133,'Planificación 2026-1'!E:E,"SUNAMPE",'Planificación 2026-1'!X:X,"VIRTUAL",'Planificación 2026-1'!H:H,"&gt;2")</f>
        <v>0</v>
      </c>
      <c r="DV133" s="48">
        <f>SUMIFS('Planificación 2026-1'!R:R,'Planificación 2026-1'!W:W,C133,'Planificación 2026-1'!E:E,"SUNAMPE",'Planificación 2026-1'!X:X,"&lt;&gt;VIRTUAL",'Planificación 2026-1'!H:H,"&gt;2")</f>
        <v>0</v>
      </c>
      <c r="DW133" s="48">
        <f>SUMIFS('Planificación 2026-1'!R:R,'Planificación 2026-1'!W:W,C133,'Planificación 2026-1'!E:E,"FILIAL",'Planificación 2026-1'!X:X,"VIRTUAL",'Planificación 2026-1'!H:H,"&gt;2")</f>
        <v>4</v>
      </c>
      <c r="DX133" s="48">
        <f>SUMIFS('Planificación 2026-1'!R:R,'Planificación 2026-1'!W:W,C133,'Planificación 2026-1'!E:E,"FILIAL",'Planificación 2026-1'!X:X,"&lt;&gt;VIRTUAL",'Planificación 2026-1'!H:H,"&gt;2")</f>
        <v>0</v>
      </c>
      <c r="DY133" s="48">
        <f>SUMIFS('Planificación 2026-1'!R:R,'Planificación 2026-1'!W:W,C133,'Planificación 2026-1'!E:E,"PORUMA",'Planificación 2026-1'!X:X,"VIRTUAL",'Planificación 2026-1'!H:H,"&gt;2")</f>
        <v>0</v>
      </c>
      <c r="DZ133" s="48">
        <f>SUMIFS('Planificación 2026-1'!R:R,'Planificación 2026-1'!W:W,C133,'Planificación 2026-1'!E:E,"PORUMA",'Planificación 2026-1'!X:X,"&lt;&gt;VIRTUAL",'Planificación 2026-1'!H:H,"&gt;2")</f>
        <v>0</v>
      </c>
      <c r="EA133" s="48">
        <f>SUMIFS('Planificación 2026-1'!R:R,'Planificación 2026-1'!W:W,C133,'Planificación 2026-1'!E:E,"HUAURA",'Planificación 2026-1'!X:X,"VIRTUAL",'Planificación 2026-1'!H:H,"&gt;2")</f>
        <v>0</v>
      </c>
      <c r="EB133" s="48">
        <f>SUMIFS('Planificación 2026-1'!R:R,'Planificación 2026-1'!W:W,C133,'Planificación 2026-1'!E:E,"HUAURA",'Planificación 2026-1'!X:X,"&lt;&gt;VIRTUAL",'Planificación 2026-1'!H:H,"&gt;2")</f>
        <v>5</v>
      </c>
      <c r="EC133" s="48">
        <f>SUMIFS('Planificación 2026-1'!R:R,'Planificación 2026-1'!W:W,C133,'Planificación 2026-1'!E:E,"PRINCIPAL",'Planificación 2026-1'!X:X,"VIRTUAL",'Planificación 2026-1'!H:H,"&lt;3")</f>
        <v>0</v>
      </c>
      <c r="ED133" s="48">
        <f>SUMIFS('Planificación 2026-1'!R:R,'Planificación 2026-1'!W:W,C133,'Planificación 2026-1'!E:E,"PRINCIPAL",'Planificación 2026-1'!X:X,"&lt;&gt;VIRTUAL",'Planificación 2026-1'!H:H,"&lt;3")</f>
        <v>0</v>
      </c>
      <c r="EE133" s="48">
        <f>SUMIFS('Planificación 2026-1'!R:R,'Planificación 2026-1'!W:W,C133,'Planificación 2026-1'!E:E,"SUNAMPE",'Planificación 2026-1'!X:X,"VIRTUAL",'Planificación 2026-1'!H:H,"&lt;3")</f>
        <v>0</v>
      </c>
      <c r="EF133" s="48">
        <f>SUMIFS('Planificación 2026-1'!R:R,'Planificación 2026-1'!W:W,C133,'Planificación 2026-1'!E:E,"SUNAMPE",'Planificación 2026-1'!X:X,"&lt;&gt;VIRTUAL",'Planificación 2026-1'!H:H,"&lt;3")</f>
        <v>0</v>
      </c>
      <c r="EG133" s="48">
        <f>SUMIFS('Planificación 2026-1'!R:R,'Planificación 2026-1'!W:W,C133,'Planificación 2026-1'!E:E,"FILIAL",'Planificación 2026-1'!X:X,"VIRTUAL",'Planificación 2026-1'!H:H,"&lt;3")</f>
        <v>0</v>
      </c>
      <c r="EH133" s="48">
        <f>SUMIFS('Planificación 2026-1'!R:R,'Planificación 2026-1'!W:W,C133,'Planificación 2026-1'!E:E,"FILIAL",'Planificación 2026-1'!X:X,"&lt;&gt;VIRTUAL",'Planificación 2026-1'!H:H,"&lt;3")</f>
        <v>0</v>
      </c>
      <c r="EI133" s="48">
        <f>SUMIFS('Planificación 2026-1'!R:R,'Planificación 2026-1'!W:W,C133,'Planificación 2026-1'!E:E,"PORUMA",'Planificación 2026-1'!X:X,"VIRTUAL",'Planificación 2026-1'!H:H,"&lt;3")</f>
        <v>0</v>
      </c>
      <c r="EJ133" s="48">
        <f>SUMIFS('Planificación 2026-1'!R:R,'Planificación 2026-1'!W:W,C133,'Planificación 2026-1'!E:E,"PORUMA",'Planificación 2026-1'!X:X,"&lt;&gt;VIRTUAL",'Planificación 2026-1'!H:H,"&lt;3")</f>
        <v>0</v>
      </c>
      <c r="EK133" s="48">
        <f>SUMIFS('Planificación 2026-1'!R:R,'Planificación 2026-1'!W:W,C133,'Planificación 2026-1'!E:E,"HUAURA",'Planificación 2026-1'!X:X,"VIRTUAL",'Planificación 2026-1'!H:H,"&lt;3")</f>
        <v>0</v>
      </c>
      <c r="EL133" s="48">
        <f>SUMIFS('Planificación 2026-1'!R:R,'Planificación 2026-1'!W:W,C133,'Planificación 2026-1'!E:E,"HUAURA",'Planificación 2026-1'!X:X,"&lt;&gt;VIRTUAL",'Planificación 2026-1'!H:H,"&lt;3")</f>
        <v>0</v>
      </c>
      <c r="EM133" s="48">
        <f t="shared" si="36"/>
        <v>4</v>
      </c>
      <c r="EN133" s="48">
        <f t="shared" si="37"/>
        <v>5</v>
      </c>
      <c r="EO133" s="48">
        <f t="shared" si="38"/>
        <v>0</v>
      </c>
      <c r="EP133" s="48">
        <f t="shared" si="39"/>
        <v>8</v>
      </c>
      <c r="EQ133" s="48">
        <f t="shared" si="40"/>
        <v>0</v>
      </c>
      <c r="ER133" s="48"/>
      <c r="ES133" s="48">
        <f t="shared" si="41"/>
        <v>12</v>
      </c>
      <c r="ET133" s="48">
        <f t="shared" si="42"/>
        <v>5</v>
      </c>
      <c r="EU133" s="48" t="b">
        <f t="shared" si="43"/>
        <v>1</v>
      </c>
      <c r="EV133" s="48" t="str">
        <f t="shared" si="44"/>
        <v>SEDE-FILIAL-HUAURA</v>
      </c>
      <c r="EW133" s="48" t="str">
        <f t="shared" si="45"/>
        <v>MAS VIRTUAL</v>
      </c>
    </row>
    <row r="134" spans="1:153" x14ac:dyDescent="0.3">
      <c r="A134" s="53"/>
      <c r="B134" s="383">
        <v>131</v>
      </c>
      <c r="C134" s="107" t="s">
        <v>148</v>
      </c>
      <c r="D134" s="82">
        <f>SUMIF('Planificación 2026-1'!W:W,C134,'Planificación 2026-1'!R:R)</f>
        <v>20</v>
      </c>
      <c r="E134" s="384" t="s">
        <v>319</v>
      </c>
      <c r="F134" s="107" t="s">
        <v>430</v>
      </c>
      <c r="G134" s="387" t="s">
        <v>431</v>
      </c>
      <c r="H134" s="388" t="s">
        <v>446</v>
      </c>
      <c r="I134" s="77" t="str">
        <f>IF(SUM(COUNTIFS('Planificación 2026-1'!E:E,"PRINCIPAL",'Planificación 2026-1'!W:W,C134,'Planificación 2026-1'!G:G,"AF"))&gt;0,"P01"," ")</f>
        <v xml:space="preserve"> </v>
      </c>
      <c r="J134" s="78" t="str">
        <f>IF(SUM(COUNTIFS('Planificación 2026-1'!E:E,"PRINCIPAL",'Planificación 2026-1'!W:W,C134,'Planificación 2026-1'!G:G,"EN"))&gt;0,"P02"," ")</f>
        <v>P02</v>
      </c>
      <c r="K134" s="78" t="str">
        <f>IF(SUM(COUNTIFS('Planificación 2026-1'!E:E,"PRINCIPAL",'Planificación 2026-1'!W:W,C134,'Planificación 2026-1'!G:G,"IS"))&gt;0,"P03"," ")</f>
        <v xml:space="preserve"> </v>
      </c>
      <c r="L134" s="78" t="str">
        <f>IF(SUM(COUNTIFS('Planificación 2026-1'!E:E,"PRINCIPAL",'Planificación 2026-1'!W:W,C134,'Planificación 2026-1'!G:G,"PS"))&gt;0,"P04"," ")</f>
        <v xml:space="preserve"> </v>
      </c>
      <c r="M134" s="78"/>
      <c r="N134" s="78" t="str">
        <f>IF(SUM(COUNTIFS('Planificación 2026-1'!E:E,"PRINCIPAL",'Planificación 2026-1'!W:W,C134,'Planificación 2026-1'!G:G,"IN"))&gt;0,"P06"," ")</f>
        <v xml:space="preserve"> </v>
      </c>
      <c r="O134" s="78" t="str">
        <f>IF(SUM(COUNTIFS('Planificación 2026-1'!E:E,"PRINCIPAL",'Planificación 2026-1'!W:W,C134,'Planificación 2026-1'!G:G,"CA"))&gt;0,"P07"," ")</f>
        <v xml:space="preserve"> </v>
      </c>
      <c r="P134" s="78" t="str">
        <f>IF(SUM(COUNTIFS('Planificación 2026-1'!E:E,"PRINCIPAL",'Planificación 2026-1'!W:W,C134,'Planificación 2026-1'!G:G,"DE"))&gt;0,"P08"," ")</f>
        <v xml:space="preserve"> </v>
      </c>
      <c r="Q134" s="78" t="str">
        <f>IF(SUM(COUNTIFS('Planificación 2026-1'!E:E,"PRINCIPAL",'Planificación 2026-1'!W:W,C134,'Planificación 2026-1'!G:G,"OB"))&gt;0,"P09"," ")</f>
        <v xml:space="preserve"> </v>
      </c>
      <c r="R134" s="78" t="str">
        <f>IF(SUM(COUNTIFS('Planificación 2026-1'!E:E,"PRINCIPAL",'Planificación 2026-1'!W:W,C134,'Planificación 2026-1'!G:G,"MH"))&gt;0,"P31"," ")</f>
        <v xml:space="preserve"> </v>
      </c>
      <c r="S134" s="78" t="str">
        <f>IF(SUM(COUNTIFS('Planificación 2026-1'!E:E,"PRINCIPAL",'Planificación 2026-1'!W:W,C134,'Planificación 2026-1'!G:G,"IC"))&gt;0,"P32"," ")</f>
        <v xml:space="preserve"> </v>
      </c>
      <c r="T134" s="78" t="str">
        <f>IF(SUM(COUNTIFS('Planificación 2026-1'!E:E,"PRINCIPAL",'Planificación 2026-1'!W:W,C134,'Planificación 2026-1'!G:G,"AR"))&gt;0,"P34"," ")</f>
        <v xml:space="preserve"> </v>
      </c>
      <c r="U134" s="78" t="str">
        <f>IF(SUM(COUNTIFS('Planificación 2026-1'!E:E,"PRINCIPAL",'Planificación 2026-1'!W:W,C134,'Planificación 2026-1'!G:G,"T1"))&gt;0,"P35"," ")</f>
        <v xml:space="preserve"> </v>
      </c>
      <c r="V134" s="78" t="str">
        <f>IF(SUM(COUNTIFS('Planificación 2026-1'!E:E,"PRINCIPAL",'Planificación 2026-1'!W:W,C134,'Planificación 2026-1'!G:G,"T3"))&gt;0,"P36"," ")</f>
        <v xml:space="preserve"> </v>
      </c>
      <c r="W134" s="78" t="str">
        <f>IF(SUM(COUNTIFS('Planificación 2026-1'!E:E,"PRINCIPAL",'Planificación 2026-1'!W:W,C134,'Planificación 2026-1'!G:G,"T2"))&gt;0,"P37"," ")</f>
        <v xml:space="preserve"> </v>
      </c>
      <c r="X134" s="78" t="str">
        <f>IF(SUM(COUNTIFS('Planificación 2026-1'!E:E,"PRINCIPAL",'Planificación 2026-1'!W:W,C134,'Planificación 2026-1'!G:G,"AE"))&gt;0,"P38"," ")</f>
        <v xml:space="preserve"> </v>
      </c>
      <c r="Y134" s="78" t="str">
        <f>IF(SUM(COUNTIFS('Planificación 2026-1'!E:E,"PRINCIPAL",'Planificación 2026-1'!W:W,C134,'Planificación 2026-1'!G:G,"T4"))&gt;0,"P55"," ")</f>
        <v xml:space="preserve"> </v>
      </c>
      <c r="Z134" s="78" t="str">
        <f>IF(SUM(COUNTIFS('Planificación 2026-1'!E:E,"FILIAL",'Planificación 2026-1'!W:W,C134,'Planificación 2026-1'!G:G,"AF"))&gt;0," P01"," ")</f>
        <v xml:space="preserve"> </v>
      </c>
      <c r="AA134" s="78" t="str">
        <f>IF(SUM(COUNTIFS('Planificación 2026-1'!E:E,"FILIAL",'Planificación 2026-1'!W:W,C134,'Planificación 2026-1'!G:G,"EN"))&gt;0,"P02"," ")</f>
        <v xml:space="preserve"> </v>
      </c>
      <c r="AB134" s="78" t="str">
        <f>IF(SUM(COUNTIFS('Planificación 2026-1'!E:E,"FILIAL",'Planificación 2026-1'!W:W,C134,'Planificación 2026-1'!G:G,"IS"))&gt;0,"P03"," ")</f>
        <v xml:space="preserve"> </v>
      </c>
      <c r="AC134" s="78" t="str">
        <f>IF(SUM(COUNTIFS('Planificación 2026-1'!E:E,"FILIAL",'Planificación 2026-1'!W:W,C134,'Planificación 2026-1'!G:G,"PS"))&gt;0,"P04"," ")</f>
        <v xml:space="preserve"> </v>
      </c>
      <c r="AD134" s="78"/>
      <c r="AE134" s="78" t="str">
        <f>IF(SUM(COUNTIFS('Planificación 2026-1'!E:E,"FILIAL",'Planificación 2026-1'!W:W,C134,'Planificación 2026-1'!G:G,"IN"))&gt;0,"P06"," ")</f>
        <v xml:space="preserve"> </v>
      </c>
      <c r="AF134" s="78" t="str">
        <f>IF(SUM(COUNTIFS('Planificación 2026-1'!E:E,"FILIAL",'Planificación 2026-1'!W:W,C134,'Planificación 2026-1'!G:G,"CA"))&gt;0,"P07"," ")</f>
        <v xml:space="preserve"> </v>
      </c>
      <c r="AG134" s="78" t="str">
        <f>IF(SUM(COUNTIFS('Planificación 2026-1'!E:E,"FILIAL",'Planificación 2026-1'!W:W,C134,'Planificación 2026-1'!G:G,"DE"))&gt;0,"P08"," ")</f>
        <v xml:space="preserve"> </v>
      </c>
      <c r="AH134" s="78" t="str">
        <f>IF(SUM(COUNTIFS('Planificación 2026-1'!E:E,"FILIAL",'Planificación 2026-1'!W:W,C134,'Planificación 2026-1'!G:G,"OB"))&gt;0,"P09"," ")</f>
        <v xml:space="preserve"> </v>
      </c>
      <c r="AI134" s="78" t="str">
        <f>IF(SUM(COUNTIFS('Planificación 2026-1'!E:E,"FILIAL",'Planificación 2026-1'!W:W,C134,'Planificación 2026-1'!G:G,"MH"))&gt;0,"P31"," ")</f>
        <v xml:space="preserve"> </v>
      </c>
      <c r="AJ134" s="78" t="str">
        <f>IF(SUM(COUNTIFS('Planificación 2026-1'!E:E,"FILIAL",'Planificación 2026-1'!W:W,C134,'Planificación 2026-1'!G:G,"IC"))&gt;0,"P32"," ")</f>
        <v xml:space="preserve"> </v>
      </c>
      <c r="AK134" s="78" t="str">
        <f>IF(SUM(COUNTIFS('Planificación 2026-1'!E:E,"FILIAL",'Planificación 2026-1'!W:W,C134,'Planificación 2026-1'!G:G,"AR"))&gt;0,"P34"," ")</f>
        <v xml:space="preserve"> </v>
      </c>
      <c r="AL134" s="78" t="str">
        <f>IF(SUM(COUNTIFS('Planificación 2026-1'!E:E,"FILIAL",'Planificación 2026-1'!W:W,C134,'Planificación 2026-1'!G:G,"T1"))&gt;0,"P35"," ")</f>
        <v xml:space="preserve"> </v>
      </c>
      <c r="AM134" s="78" t="str">
        <f>IF(SUM(COUNTIFS('Planificación 2026-1'!E:E,"FILIAL",'Planificación 2026-1'!W:W,C134,'Planificación 2026-1'!G:G,"T3"))&gt;0,"P36"," ")</f>
        <v xml:space="preserve"> </v>
      </c>
      <c r="AN134" s="78" t="str">
        <f>IF(SUM(COUNTIFS('Planificación 2026-1'!E:E,"FILIAL",'Planificación 2026-1'!W:W,C134,'Planificación 2026-1'!G:G,"T2"))&gt;0,"P37"," ")</f>
        <v xml:space="preserve"> </v>
      </c>
      <c r="AO134" s="78" t="str">
        <f>IF(SUM(COUNTIFS('Planificación 2026-1'!E:E,"FILIAL",'Planificación 2026-1'!W:W,C134,'Planificación 2026-1'!G:G,"AE"))&gt;0,"P38"," ")</f>
        <v xml:space="preserve"> </v>
      </c>
      <c r="AP134" s="78" t="str">
        <f>IF(SUM(COUNTIFS('Planificación 2026-1'!E:E,"FILIAL",'Planificación 2026-1'!W:W,C134,'Planificación 2026-1'!G:G,"T4"))&gt;0,"P55"," ")</f>
        <v xml:space="preserve"> </v>
      </c>
      <c r="AQ134" s="78" t="str">
        <f>IF(SUM(COUNTIFS('Planificación 2026-1'!E:E,"SUNAMPE",'Planificación 2026-1'!W:W,C134,'Planificación 2026-1'!G:G,"AF"))&gt;0," P01"," ")</f>
        <v xml:space="preserve"> </v>
      </c>
      <c r="AR134" s="78" t="str">
        <f>IF(SUM(COUNTIFS('Planificación 2026-1'!E:E,"SUNAMPE",'Planificación 2026-1'!W:W,C134,'Planificación 2026-1'!G:G,"EN"))&gt;0,"P02"," ")</f>
        <v xml:space="preserve"> </v>
      </c>
      <c r="AS134" s="78" t="str">
        <f>IF(SUM(COUNTIFS('Planificación 2026-1'!E:E,"SUNAMPE",'Planificación 2026-1'!W:W,C134,'Planificación 2026-1'!G:G,"IS"))&gt;0,"P03"," ")</f>
        <v xml:space="preserve"> </v>
      </c>
      <c r="AT134" s="78" t="str">
        <f>IF(SUM(COUNTIFS('Planificación 2026-1'!E:E,"SUNAMPE",'Planificación 2026-1'!W:W,C134,'Planificación 2026-1'!G:G,"PS"))&gt;0,"P04"," ")</f>
        <v>P04</v>
      </c>
      <c r="AU134" s="78"/>
      <c r="AV134" s="78" t="str">
        <f>IF(SUM(COUNTIFS('Planificación 2026-1'!E:E,"SUNAMPE",'Planificación 2026-1'!W:W,C134,'Planificación 2026-1'!G:G,"IN"))&gt;0,"P06"," ")</f>
        <v xml:space="preserve"> </v>
      </c>
      <c r="AW134" s="78" t="str">
        <f>IF(SUM(COUNTIFS('Planificación 2026-1'!E:E,"SUNAMPE",'Planificación 2026-1'!W:W,C134,'Planificación 2026-1'!G:G,"CA"))&gt;0,"P07"," ")</f>
        <v xml:space="preserve"> </v>
      </c>
      <c r="AX134" s="78" t="str">
        <f>IF(SUM(COUNTIFS('Planificación 2026-1'!E:E,"SUNAMPE",'Planificación 2026-1'!W:W,C134,'Planificación 2026-1'!G:G,"DE"))&gt;0,"P08"," ")</f>
        <v xml:space="preserve"> </v>
      </c>
      <c r="AY134" s="78" t="str">
        <f>IF(SUM(COUNTIFS('Planificación 2026-1'!E:E,"SUNAMPE",'Planificación 2026-1'!W:W,C134,'Planificación 2026-1'!G:G,"OB"))&gt;0,"P09"," ")</f>
        <v>P09</v>
      </c>
      <c r="AZ134" s="78" t="str">
        <f>IF(SUM(COUNTIFS('Planificación 2026-1'!E:E,"SUNAMPE",'Planificación 2026-1'!W:W,C134,'Planificación 2026-1'!G:G,"MH"))&gt;0,"P31"," ")</f>
        <v xml:space="preserve"> </v>
      </c>
      <c r="BA134" s="78" t="str">
        <f>IF(SUM(COUNTIFS('Planificación 2026-1'!E:E,"SUNAMPE",'Planificación 2026-1'!W:W,C134,'Planificación 2026-1'!G:G,"IC"))&gt;0,"P32"," ")</f>
        <v xml:space="preserve"> </v>
      </c>
      <c r="BB134" s="78" t="str">
        <f>IF(SUM(COUNTIFS('Planificación 2026-1'!E:E,"SUNAMPE",'Planificación 2026-1'!W:W,C134,'Planificación 2026-1'!G:G,"AR"))&gt;0,"P34"," ")</f>
        <v xml:space="preserve"> </v>
      </c>
      <c r="BC134" s="78" t="str">
        <f>IF(SUM(COUNTIFS('Planificación 2026-1'!E:E,"SUNAMPE",'Planificación 2026-1'!W:W,C134,'Planificación 2026-1'!G:G,"T1"))&gt;0,"P35"," ")</f>
        <v xml:space="preserve"> </v>
      </c>
      <c r="BD134" s="78" t="str">
        <f>IF(SUM(COUNTIFS('Planificación 2026-1'!E:E,"SUNAMPE",'Planificación 2026-1'!W:W,C134,'Planificación 2026-1'!G:G,"T3"))&gt;0,"P36"," ")</f>
        <v xml:space="preserve"> </v>
      </c>
      <c r="BE134" s="78" t="str">
        <f>IF(SUM(COUNTIFS('Planificación 2026-1'!E:E,"SUNAMPE",'Planificación 2026-1'!W:W,C134,'Planificación 2026-1'!G:G,"T2"))&gt;0,"P37"," ")</f>
        <v xml:space="preserve"> </v>
      </c>
      <c r="BF134" s="78" t="str">
        <f>IF(SUM(COUNTIFS('Planificación 2026-1'!E:E,"SUNAMPE",'Planificación 2026-1'!W:W,C134,'Planificación 2026-1'!G:G,"AE"))&gt;0,"P38"," ")</f>
        <v xml:space="preserve"> </v>
      </c>
      <c r="BG134" s="78" t="str">
        <f>IF(SUM(COUNTIFS('Planificación 2026-1'!E:E,"SUNAMPE",'Planificación 2026-1'!W:W,C134,'Planificación 2026-1'!G:G,"T4"))&gt;0,"P55"," ")</f>
        <v xml:space="preserve"> </v>
      </c>
      <c r="BH134" s="78" t="str">
        <f>IF(SUM(COUNTIFS('Planificación 2026-1'!E:E,"HUAURA",'Planificación 2026-1'!W:W,C134,'Planificación 2026-1'!G:G,"AF"))&gt;0," P01"," ")</f>
        <v xml:space="preserve"> </v>
      </c>
      <c r="BI134" s="78" t="str">
        <f>IF(SUM(COUNTIFS('Planificación 2026-1'!E:E,"HUAURA",'Planificación 2026-1'!W:W,C134,'Planificación 2026-1'!G:G,"EN"))&gt;0,"P02"," ")</f>
        <v xml:space="preserve"> </v>
      </c>
      <c r="BJ134" s="78" t="str">
        <f>IF(SUM(COUNTIFS('Planificación 2026-1'!E:E,"HUAURA",'Planificación 2026-1'!W:W,C134,'Planificación 2026-1'!G:G,"IS"))&gt;0,"P03"," ")</f>
        <v xml:space="preserve"> </v>
      </c>
      <c r="BK134" s="78" t="str">
        <f>IF(SUM(COUNTIFS('Planificación 2026-1'!E:E,"HUAURA",'Planificación 2026-1'!W:W,C134,'Planificación 2026-1'!G:G,"PS"))&gt;0,"P04"," ")</f>
        <v xml:space="preserve"> </v>
      </c>
      <c r="BL134" s="78"/>
      <c r="BM134" s="78" t="str">
        <f>IF(SUM(COUNTIFS('Planificación 2026-1'!E:E,"HUAURA",'Planificación 2026-1'!W:W,C134,'Planificación 2026-1'!G:G,"IN"))&gt;0,"P06"," ")</f>
        <v xml:space="preserve"> </v>
      </c>
      <c r="BN134" s="78" t="str">
        <f>IF(SUM(COUNTIFS('Planificación 2026-1'!E:E,"HUAURA",'Planificación 2026-1'!W:W,C134,'Planificación 2026-1'!G:G,"CA"))&gt;0,"P07"," ")</f>
        <v xml:space="preserve"> </v>
      </c>
      <c r="BO134" s="78" t="str">
        <f>IF(SUM(COUNTIFS('Planificación 2026-1'!E:E,"HUAURA",'Planificación 2026-1'!W:W,C134,'Planificación 2026-1'!G:G,"DE"))&gt;0,"P08"," ")</f>
        <v xml:space="preserve"> </v>
      </c>
      <c r="BP134" s="78" t="str">
        <f>IF(SUM(COUNTIFS('Planificación 2026-1'!E:E,"HUAURA",'Planificación 2026-1'!W:W,C134,'Planificación 2026-1'!G:G,"OB"))&gt;0,"P09"," ")</f>
        <v xml:space="preserve"> </v>
      </c>
      <c r="BQ134" s="78" t="str">
        <f>IF(SUM(COUNTIFS('Planificación 2026-1'!E:E,"HUAURA",'Planificación 2026-1'!W:W,C134,'Planificación 2026-1'!G:G,"MH"))&gt;0,"P31"," ")</f>
        <v xml:space="preserve"> </v>
      </c>
      <c r="BR134" s="78" t="str">
        <f>IF(SUM(COUNTIFS('Planificación 2026-1'!E:E,"HUAURA",'Planificación 2026-1'!W:W,C134,'Planificación 2026-1'!G:G,"IC"))&gt;0,"P32"," ")</f>
        <v xml:space="preserve"> </v>
      </c>
      <c r="BS134" s="78" t="str">
        <f>IF(SUM(COUNTIFS('Planificación 2026-1'!E:E,"HUAURA",'Planificación 2026-1'!W:W,C134,'Planificación 2026-1'!G:G,"AR"))&gt;0,"P34"," ")</f>
        <v xml:space="preserve"> </v>
      </c>
      <c r="BT134" s="78" t="str">
        <f>IF(SUM(COUNTIFS('Planificación 2026-1'!E:E,"HUAURA",'Planificación 2026-1'!W:W,C134,'Planificación 2026-1'!G:G,"T1"))&gt;0,"P35"," ")</f>
        <v xml:space="preserve"> </v>
      </c>
      <c r="BU134" s="78" t="str">
        <f>IF(SUM(COUNTIFS('Planificación 2026-1'!E:E,"HUAURA",'Planificación 2026-1'!W:W,C134,'Planificación 2026-1'!G:G,"T3"))&gt;0,"P36"," ")</f>
        <v xml:space="preserve"> </v>
      </c>
      <c r="BV134" s="78" t="str">
        <f>IF(SUM(COUNTIFS('Planificación 2026-1'!E:E,"HUAURA",'Planificación 2026-1'!W:W,C134,'Planificación 2026-1'!G:G,"T2"))&gt;0,"P37"," ")</f>
        <v xml:space="preserve"> </v>
      </c>
      <c r="BW134" s="78" t="str">
        <f>IF(SUM(COUNTIFS('Planificación 2026-1'!E:E,"HUAURA",'Planificación 2026-1'!W:W,C134,'Planificación 2026-1'!G:G,"AE"))&gt;0,"P38"," ")</f>
        <v xml:space="preserve"> </v>
      </c>
      <c r="BX134" s="78" t="str">
        <f>IF(SUM(COUNTIFS('Planificación 2026-1'!E:E,"HUAURA",'Planificación 2026-1'!W:W,C134,'Planificación 2026-1'!G:G,"T4"))&gt;0,"P55"," ")</f>
        <v xml:space="preserve"> </v>
      </c>
      <c r="BY134" s="79">
        <f>SUMIFS('Planificación 2026-1'!R:R,'Planificación 2026-1'!W:W,C134,'Planificación 2026-1'!G:G,"AF",'Planificación 2026-1'!H:H,"&gt;2")</f>
        <v>0</v>
      </c>
      <c r="BZ134" s="79">
        <f>SUMIFS('Planificación 2026-1'!R:R,'Planificación 2026-1'!W:W,C134,'Planificación 2026-1'!G:G,"EN",'Planificación 2026-1'!H:H,"&gt;2")</f>
        <v>0</v>
      </c>
      <c r="CA134" s="79">
        <f>SUMIFS('Planificación 2026-1'!R:R,'Planificación 2026-1'!W:W,C134,'Planificación 2026-1'!G:G,"IS",'Planificación 2026-1'!H:H,"&gt;2")</f>
        <v>0</v>
      </c>
      <c r="CB134" s="79">
        <f>SUMIFS('Planificación 2026-1'!R:R,'Planificación 2026-1'!W:W,C134,'Planificación 2026-1'!G:G,"PS",'Planificación 2026-1'!H:H,"&gt;2")</f>
        <v>0</v>
      </c>
      <c r="CC134" s="79">
        <f>SUMIFS('Planificación 2026-1'!R:R,'Planificación 2026-1'!W:W,C134,'Planificación 2026-1'!G:G,"IN",'Planificación 2026-1'!H:H,"&gt;2")</f>
        <v>0</v>
      </c>
      <c r="CD134" s="79">
        <f>SUMIFS('Planificación 2026-1'!R:R,'Planificación 2026-1'!W:W,C134,'Planificación 2026-1'!G:G,"CA",'Planificación 2026-1'!H:H,"&gt;2")</f>
        <v>0</v>
      </c>
      <c r="CE134" s="79">
        <f>SUMIFS('Planificación 2026-1'!R:R,'Planificación 2026-1'!W:W,C134,'Planificación 2026-1'!G:G,"DE",'Planificación 2026-1'!H:H,"&gt;2")</f>
        <v>0</v>
      </c>
      <c r="CF134" s="79">
        <f>SUMIFS('Planificación 2026-1'!R:R,'Planificación 2026-1'!W:W,C134,'Planificación 2026-1'!G:G,"OB",'Planificación 2026-1'!H:H,"&gt;2")</f>
        <v>0</v>
      </c>
      <c r="CG134" s="79">
        <f>SUMIFS('Planificación 2026-1'!R:R,'Planificación 2026-1'!W:W,C134,'Planificación 2026-1'!G:G,"MH",'Planificación 2026-1'!H:H,"&gt;2")</f>
        <v>0</v>
      </c>
      <c r="CH134" s="79">
        <f>SUMIFS('Planificación 2026-1'!R:R,'Planificación 2026-1'!W:W,C134,'Planificación 2026-1'!G:G,"IC",'Planificación 2026-1'!H:H,"&gt;2")</f>
        <v>0</v>
      </c>
      <c r="CI134" s="79">
        <f>SUMIFS('Planificación 2026-1'!R:R,'Planificación 2026-1'!W:W,C134,'Planificación 2026-1'!G:G,"AR",'Planificación 2026-1'!H:H,"&gt;2")</f>
        <v>0</v>
      </c>
      <c r="CJ134" s="79">
        <f>SUMIFS('Planificación 2026-1'!R:R,'Planificación 2026-1'!W:W,C134,'Planificación 2026-1'!G:G,"T1",'Planificación 2026-1'!H:H,"&gt;2")</f>
        <v>0</v>
      </c>
      <c r="CK134" s="79">
        <f>SUMIFS('Planificación 2026-1'!R:R,'Planificación 2026-1'!W:W,C134,'Planificación 2026-1'!G:G,"T3",'Planificación 2026-1'!H:H,"&gt;2")</f>
        <v>0</v>
      </c>
      <c r="CL134" s="79">
        <f>SUMIFS('Planificación 2026-1'!R:R,'Planificación 2026-1'!W:W,C134,'Planificación 2026-1'!G:G,"T2",'Planificación 2026-1'!H:H,"&gt;2")</f>
        <v>0</v>
      </c>
      <c r="CM134" s="79">
        <f>SUMIFS('Planificación 2026-1'!R:R,'Planificación 2026-1'!W:W,C134,'Planificación 2026-1'!G:G,"AE",'Planificación 2026-1'!H:H,"&gt;2")</f>
        <v>0</v>
      </c>
      <c r="CN134" s="79">
        <f>SUMIFS('Planificación 2026-1'!R:R,'Planificación 2026-1'!W:W,C134,'Planificación 2026-1'!G:G,"T4",'Planificación 2026-1'!H:H,"&gt;2")</f>
        <v>0</v>
      </c>
      <c r="CO134" s="79">
        <f>SUMIFS('Planificación 2026-1'!R:R,'Planificación 2026-1'!W:W,C134,'Planificación 2026-1'!G:G,"AF",'Planificación 2026-1'!H:H,"&lt;3")</f>
        <v>0</v>
      </c>
      <c r="CP134" s="79">
        <f>SUMIFS('Planificación 2026-1'!R:R,'Planificación 2026-1'!W:W,C134,'Planificación 2026-1'!G:G,"EN",'Planificación 2026-1'!H:H,"&lt;3")</f>
        <v>5</v>
      </c>
      <c r="CQ134" s="79">
        <f>SUMIFS('Planificación 2026-1'!R:R,'Planificación 2026-1'!W:W,C134,'Planificación 2026-1'!G:G,"IS",'Planificación 2026-1'!H:H,"&lt;3")</f>
        <v>0</v>
      </c>
      <c r="CR134" s="79">
        <f>SUMIFS('Planificación 2026-1'!R:R,'Planificación 2026-1'!W:W,C134,'Planificación 2026-1'!G:G,"PS",'Planificación 2026-1'!H:H,"&lt;3")</f>
        <v>10</v>
      </c>
      <c r="CS134" s="79">
        <f>SUMIFS('Planificación 2026-1'!R:R,'Planificación 2026-1'!W:W,C134,'Planificación 2026-1'!G:G,"IN",'Planificación 2026-1'!H:H,"&lt;3")</f>
        <v>0</v>
      </c>
      <c r="CT134" s="79">
        <f>SUMIFS('Planificación 2026-1'!R:R,'Planificación 2026-1'!W:W,C134,'Planificación 2026-1'!G:G,"CA",'Planificación 2026-1'!H:H,"&lt;3")</f>
        <v>0</v>
      </c>
      <c r="CU134" s="79">
        <f>SUMIFS('Planificación 2026-1'!R:R,'Planificación 2026-1'!W:W,C134,'Planificación 2026-1'!G:G,"DE",'Planificación 2026-1'!H:H,"&lt;3")</f>
        <v>0</v>
      </c>
      <c r="CV134" s="79">
        <f>SUMIFS('Planificación 2026-1'!R:R,'Planificación 2026-1'!W:W,C134,'Planificación 2026-1'!G:G,"OB",'Planificación 2026-1'!H:H,"&lt;3")</f>
        <v>5</v>
      </c>
      <c r="CW134" s="79">
        <f>SUMIFS('Planificación 2026-1'!R:R,'Planificación 2026-1'!W:W,C134,'Planificación 2026-1'!G:G,"MH",'Planificación 2026-1'!H:H,"&lt;3")</f>
        <v>0</v>
      </c>
      <c r="CX134" s="79">
        <f>SUMIFS('Planificación 2026-1'!R:R,'Planificación 2026-1'!W:W,C134,'Planificación 2026-1'!G:G,"IC",'Planificación 2026-1'!H:H,"&lt;3")</f>
        <v>0</v>
      </c>
      <c r="CY134" s="79">
        <f>SUMIFS('Planificación 2026-1'!R:R,'Planificación 2026-1'!W:W,C134,'Planificación 2026-1'!G:G,"AR",'Planificación 2026-1'!H:H,"&lt;3")</f>
        <v>0</v>
      </c>
      <c r="CZ134" s="79">
        <f>SUMIFS('Planificación 2026-1'!R:R,'Planificación 2026-1'!W:W,C134,'Planificación 2026-1'!G:G,"T1",'Planificación 2026-1'!H:H,"&lt;3")</f>
        <v>0</v>
      </c>
      <c r="DA134" s="79">
        <f>SUMIFS('Planificación 2026-1'!R:R,'Planificación 2026-1'!W:W,C134,'Planificación 2026-1'!G:G,"T3",'Planificación 2026-1'!H:H,"&lt;3")</f>
        <v>0</v>
      </c>
      <c r="DB134" s="79">
        <f>SUMIFS('Planificación 2026-1'!R:R,'Planificación 2026-1'!W:W,C134,'Planificación 2026-1'!G:G,"T2",'Planificación 2026-1'!H:H,"&lt;3")</f>
        <v>0</v>
      </c>
      <c r="DC134" s="79">
        <f>SUMIFS('Planificación 2026-1'!R:R,'Planificación 2026-1'!W:W,C134,'Planificación 2026-1'!G:G,"AE",'Planificación 2026-1'!H:H,"&lt;3")</f>
        <v>0</v>
      </c>
      <c r="DD134" s="79">
        <f>SUMIFS('Planificación 2026-1'!R:R,'Planificación 2026-1'!W:W,C134,'Planificación 2026-1'!G:G,"T4",'Planificación 2026-1'!H:H,"&lt;3")</f>
        <v>0</v>
      </c>
      <c r="DE134" s="78" t="str">
        <f t="shared" si="32"/>
        <v>P02</v>
      </c>
      <c r="DF134" s="30">
        <f>IF(C134="","",SUMIFS('Planificación 2026-1'!R:R,'Planificación 2026-1'!W:W,C134,'Planificación 2026-1'!E:E,"PRINCIPAL",'Planificación 2026-1'!X:X,"VIRTUAL"))</f>
        <v>0</v>
      </c>
      <c r="DG134" s="30">
        <f>IF(C134="","",SUMIFS('Planificación 2026-1'!R:R,'Planificación 2026-1'!W:W,C134,'Planificación 2026-1'!E:E,"PRINCIPAL",'Planificación 2026-1'!X:X,"PRESENCIAL"))</f>
        <v>5</v>
      </c>
      <c r="DH134" s="30">
        <f>IF(C134="","",SUMIFS('Planificación 2026-1'!R:R,'Planificación 2026-1'!W:W,C134,'Planificación 2026-1'!E:E,"PRINCIPAL",'Planificación 2026-1'!X:X,"HIBRIDO PRESENCIAL"))</f>
        <v>0</v>
      </c>
      <c r="DI134" s="78" t="str">
        <f t="shared" si="33"/>
        <v/>
      </c>
      <c r="DJ134" s="78">
        <f>IF(C134="","",SUMIFS('Planificación 2026-1'!R:R,'Planificación 2026-1'!W:W,C134,'Planificación 2026-1'!E:E,"FILIAL",'Planificación 2026-1'!X:X,"VIRTUAL"))</f>
        <v>0</v>
      </c>
      <c r="DK134" s="80">
        <f>IF(C134="","",SUMIFS('Planificación 2026-1'!R:R,'Planificación 2026-1'!W:W,C134,'Planificación 2026-1'!E:E,"FILIAL",'Planificación 2026-1'!X:X,"PRESENCIAL"))</f>
        <v>0</v>
      </c>
      <c r="DL134" s="42">
        <f>IF(C134="","",SUMIFS('Planificación 2026-1'!R:R,'Planificación 2026-1'!W:W,C134,'Planificación 2026-1'!E:E,"FILIAL",'Planificación 2026-1'!X:X,"HIBRIDO PRESENCIAL"))</f>
        <v>0</v>
      </c>
      <c r="DM134" s="81" t="str">
        <f t="shared" si="34"/>
        <v>P04 P09</v>
      </c>
      <c r="DN134" s="78">
        <f>IF(C134="","",SUMIFS('Planificación 2026-1'!R:R,'Planificación 2026-1'!W:W,C134,'Planificación 2026-1'!E:E,"SUNAMPE",'Planificación 2026-1'!X:X,"VIRTUAL"))</f>
        <v>0</v>
      </c>
      <c r="DO134" s="42">
        <f>IF(C134="","",SUMIFS('Planificación 2026-1'!R:R,'Planificación 2026-1'!W:W,C134,'Planificación 2026-1'!E:E,"SUNAMPE",'Planificación 2026-1'!X:X,"PRESENCIAL"))</f>
        <v>15</v>
      </c>
      <c r="DP134" s="81" t="str">
        <f t="shared" si="35"/>
        <v/>
      </c>
      <c r="DQ134" s="78">
        <f>IF(C134="","",SUMIFS('Planificación 2026-1'!R:R,'Planificación 2026-1'!W:W,C134,'Planificación 2026-1'!E:E,"HUAURA",'Planificación 2026-1'!X:X,"VIRTUAL"))</f>
        <v>0</v>
      </c>
      <c r="DR134" s="42">
        <f>IF(C134="","",SUMIFS('Planificación 2026-1'!R:R,'Planificación 2026-1'!W:W,C134,'Planificación 2026-1'!E:E,"HUAURA",'Planificación 2026-1'!X:X,"PRESENCIAL"))</f>
        <v>0</v>
      </c>
      <c r="DS134" s="48">
        <f>SUMIFS('Planificación 2026-1'!R:R,'Planificación 2026-1'!W:W,C134,'Planificación 2026-1'!E:E,"PRINCIPAL",'Planificación 2026-1'!X:X,"VIRTUAL",'Planificación 2026-1'!H:H,"&gt;2")</f>
        <v>0</v>
      </c>
      <c r="DT134" s="48">
        <f>SUMIFS('Planificación 2026-1'!R:R,'Planificación 2026-1'!W:W,C134,'Planificación 2026-1'!E:E,"PRINCIPAL",'Planificación 2026-1'!X:X,"&lt;&gt;VIRTUAL",'Planificación 2026-1'!H:H,"&gt;2")</f>
        <v>0</v>
      </c>
      <c r="DU134" s="48">
        <f>SUMIFS('Planificación 2026-1'!R:R,'Planificación 2026-1'!W:W,C134,'Planificación 2026-1'!E:E,"SUNAMPE",'Planificación 2026-1'!X:X,"VIRTUAL",'Planificación 2026-1'!H:H,"&gt;2")</f>
        <v>0</v>
      </c>
      <c r="DV134" s="48">
        <f>SUMIFS('Planificación 2026-1'!R:R,'Planificación 2026-1'!W:W,C134,'Planificación 2026-1'!E:E,"SUNAMPE",'Planificación 2026-1'!X:X,"&lt;&gt;VIRTUAL",'Planificación 2026-1'!H:H,"&gt;2")</f>
        <v>0</v>
      </c>
      <c r="DW134" s="48">
        <f>SUMIFS('Planificación 2026-1'!R:R,'Planificación 2026-1'!W:W,C134,'Planificación 2026-1'!E:E,"FILIAL",'Planificación 2026-1'!X:X,"VIRTUAL",'Planificación 2026-1'!H:H,"&gt;2")</f>
        <v>0</v>
      </c>
      <c r="DX134" s="48">
        <f>SUMIFS('Planificación 2026-1'!R:R,'Planificación 2026-1'!W:W,C134,'Planificación 2026-1'!E:E,"FILIAL",'Planificación 2026-1'!X:X,"&lt;&gt;VIRTUAL",'Planificación 2026-1'!H:H,"&gt;2")</f>
        <v>0</v>
      </c>
      <c r="DY134" s="48">
        <f>SUMIFS('Planificación 2026-1'!R:R,'Planificación 2026-1'!W:W,C134,'Planificación 2026-1'!E:E,"PORUMA",'Planificación 2026-1'!X:X,"VIRTUAL",'Planificación 2026-1'!H:H,"&gt;2")</f>
        <v>0</v>
      </c>
      <c r="DZ134" s="48">
        <f>SUMIFS('Planificación 2026-1'!R:R,'Planificación 2026-1'!W:W,C134,'Planificación 2026-1'!E:E,"PORUMA",'Planificación 2026-1'!X:X,"&lt;&gt;VIRTUAL",'Planificación 2026-1'!H:H,"&gt;2")</f>
        <v>0</v>
      </c>
      <c r="EA134" s="48">
        <f>SUMIFS('Planificación 2026-1'!R:R,'Planificación 2026-1'!W:W,C134,'Planificación 2026-1'!E:E,"HUAURA",'Planificación 2026-1'!X:X,"VIRTUAL",'Planificación 2026-1'!H:H,"&gt;2")</f>
        <v>0</v>
      </c>
      <c r="EB134" s="48">
        <f>SUMIFS('Planificación 2026-1'!R:R,'Planificación 2026-1'!W:W,C134,'Planificación 2026-1'!E:E,"HUAURA",'Planificación 2026-1'!X:X,"&lt;&gt;VIRTUAL",'Planificación 2026-1'!H:H,"&gt;2")</f>
        <v>0</v>
      </c>
      <c r="EC134" s="48">
        <f>SUMIFS('Planificación 2026-1'!R:R,'Planificación 2026-1'!W:W,C134,'Planificación 2026-1'!E:E,"PRINCIPAL",'Planificación 2026-1'!X:X,"VIRTUAL",'Planificación 2026-1'!H:H,"&lt;3")</f>
        <v>0</v>
      </c>
      <c r="ED134" s="48">
        <f>SUMIFS('Planificación 2026-1'!R:R,'Planificación 2026-1'!W:W,C134,'Planificación 2026-1'!E:E,"PRINCIPAL",'Planificación 2026-1'!X:X,"&lt;&gt;VIRTUAL",'Planificación 2026-1'!H:H,"&lt;3")</f>
        <v>5</v>
      </c>
      <c r="EE134" s="48">
        <f>SUMIFS('Planificación 2026-1'!R:R,'Planificación 2026-1'!W:W,C134,'Planificación 2026-1'!E:E,"SUNAMPE",'Planificación 2026-1'!X:X,"VIRTUAL",'Planificación 2026-1'!H:H,"&lt;3")</f>
        <v>0</v>
      </c>
      <c r="EF134" s="48">
        <f>SUMIFS('Planificación 2026-1'!R:R,'Planificación 2026-1'!W:W,C134,'Planificación 2026-1'!E:E,"SUNAMPE",'Planificación 2026-1'!X:X,"&lt;&gt;VIRTUAL",'Planificación 2026-1'!H:H,"&lt;3")</f>
        <v>15</v>
      </c>
      <c r="EG134" s="48">
        <f>SUMIFS('Planificación 2026-1'!R:R,'Planificación 2026-1'!W:W,C134,'Planificación 2026-1'!E:E,"FILIAL",'Planificación 2026-1'!X:X,"VIRTUAL",'Planificación 2026-1'!H:H,"&lt;3")</f>
        <v>0</v>
      </c>
      <c r="EH134" s="48">
        <f>SUMIFS('Planificación 2026-1'!R:R,'Planificación 2026-1'!W:W,C134,'Planificación 2026-1'!E:E,"FILIAL",'Planificación 2026-1'!X:X,"&lt;&gt;VIRTUAL",'Planificación 2026-1'!H:H,"&lt;3")</f>
        <v>0</v>
      </c>
      <c r="EI134" s="48">
        <f>SUMIFS('Planificación 2026-1'!R:R,'Planificación 2026-1'!W:W,C134,'Planificación 2026-1'!E:E,"PORUMA",'Planificación 2026-1'!X:X,"VIRTUAL",'Planificación 2026-1'!H:H,"&lt;3")</f>
        <v>0</v>
      </c>
      <c r="EJ134" s="48">
        <f>SUMIFS('Planificación 2026-1'!R:R,'Planificación 2026-1'!W:W,C134,'Planificación 2026-1'!E:E,"PORUMA",'Planificación 2026-1'!X:X,"&lt;&gt;VIRTUAL",'Planificación 2026-1'!H:H,"&lt;3")</f>
        <v>0</v>
      </c>
      <c r="EK134" s="48">
        <f>SUMIFS('Planificación 2026-1'!R:R,'Planificación 2026-1'!W:W,C134,'Planificación 2026-1'!E:E,"HUAURA",'Planificación 2026-1'!X:X,"VIRTUAL",'Planificación 2026-1'!H:H,"&lt;3")</f>
        <v>0</v>
      </c>
      <c r="EL134" s="48">
        <f>SUMIFS('Planificación 2026-1'!R:R,'Planificación 2026-1'!W:W,C134,'Planificación 2026-1'!E:E,"HUAURA",'Planificación 2026-1'!X:X,"&lt;&gt;VIRTUAL",'Planificación 2026-1'!H:H,"&lt;3")</f>
        <v>0</v>
      </c>
      <c r="EM134" s="48">
        <f t="shared" si="36"/>
        <v>0</v>
      </c>
      <c r="EN134" s="48">
        <f t="shared" si="37"/>
        <v>0</v>
      </c>
      <c r="EO134" s="48">
        <f t="shared" si="38"/>
        <v>0</v>
      </c>
      <c r="EP134" s="48">
        <f t="shared" si="39"/>
        <v>5</v>
      </c>
      <c r="EQ134" s="48">
        <f t="shared" si="40"/>
        <v>15</v>
      </c>
      <c r="ER134" s="48"/>
      <c r="ES134" s="48">
        <f t="shared" si="41"/>
        <v>0</v>
      </c>
      <c r="ET134" s="48">
        <f t="shared" si="42"/>
        <v>20</v>
      </c>
      <c r="EU134" s="48" t="b">
        <f t="shared" si="43"/>
        <v>1</v>
      </c>
      <c r="EV134" s="48" t="str">
        <f t="shared" si="44"/>
        <v/>
      </c>
      <c r="EW134" s="48" t="str">
        <f t="shared" si="45"/>
        <v>PRESENCIAL</v>
      </c>
    </row>
    <row r="135" spans="1:153" x14ac:dyDescent="0.3">
      <c r="A135" s="53"/>
      <c r="B135" s="383">
        <v>132</v>
      </c>
      <c r="C135" s="107" t="s">
        <v>150</v>
      </c>
      <c r="D135" s="82">
        <f>SUMIF('Planificación 2026-1'!W:W,C135,'Planificación 2026-1'!R:R)</f>
        <v>12</v>
      </c>
      <c r="E135" s="384" t="s">
        <v>319</v>
      </c>
      <c r="F135" s="107" t="s">
        <v>430</v>
      </c>
      <c r="G135" s="107" t="s">
        <v>431</v>
      </c>
      <c r="H135" s="107" t="s">
        <v>434</v>
      </c>
      <c r="I135" s="77" t="str">
        <f>IF(SUM(COUNTIFS('Planificación 2026-1'!E:E,"PRINCIPAL",'Planificación 2026-1'!W:W,C135,'Planificación 2026-1'!G:G,"AF"))&gt;0,"P01"," ")</f>
        <v xml:space="preserve"> </v>
      </c>
      <c r="J135" s="78" t="str">
        <f>IF(SUM(COUNTIFS('Planificación 2026-1'!E:E,"PRINCIPAL",'Planificación 2026-1'!W:W,C135,'Planificación 2026-1'!G:G,"EN"))&gt;0,"P02"," ")</f>
        <v xml:space="preserve"> </v>
      </c>
      <c r="K135" s="78" t="str">
        <f>IF(SUM(COUNTIFS('Planificación 2026-1'!E:E,"PRINCIPAL",'Planificación 2026-1'!W:W,C135,'Planificación 2026-1'!G:G,"IS"))&gt;0,"P03"," ")</f>
        <v xml:space="preserve"> </v>
      </c>
      <c r="L135" s="78" t="str">
        <f>IF(SUM(COUNTIFS('Planificación 2026-1'!E:E,"PRINCIPAL",'Planificación 2026-1'!W:W,C135,'Planificación 2026-1'!G:G,"PS"))&gt;0,"P04"," ")</f>
        <v>P04</v>
      </c>
      <c r="M135" s="78"/>
      <c r="N135" s="78" t="str">
        <f>IF(SUM(COUNTIFS('Planificación 2026-1'!E:E,"PRINCIPAL",'Planificación 2026-1'!W:W,C135,'Planificación 2026-1'!G:G,"IN"))&gt;0,"P06"," ")</f>
        <v xml:space="preserve"> </v>
      </c>
      <c r="O135" s="78" t="str">
        <f>IF(SUM(COUNTIFS('Planificación 2026-1'!E:E,"PRINCIPAL",'Planificación 2026-1'!W:W,C135,'Planificación 2026-1'!G:G,"CA"))&gt;0,"P07"," ")</f>
        <v xml:space="preserve"> </v>
      </c>
      <c r="P135" s="78" t="str">
        <f>IF(SUM(COUNTIFS('Planificación 2026-1'!E:E,"PRINCIPAL",'Planificación 2026-1'!W:W,C135,'Planificación 2026-1'!G:G,"DE"))&gt;0,"P08"," ")</f>
        <v xml:space="preserve"> </v>
      </c>
      <c r="Q135" s="78" t="str">
        <f>IF(SUM(COUNTIFS('Planificación 2026-1'!E:E,"PRINCIPAL",'Planificación 2026-1'!W:W,C135,'Planificación 2026-1'!G:G,"OB"))&gt;0,"P09"," ")</f>
        <v xml:space="preserve"> </v>
      </c>
      <c r="R135" s="78" t="str">
        <f>IF(SUM(COUNTIFS('Planificación 2026-1'!E:E,"PRINCIPAL",'Planificación 2026-1'!W:W,C135,'Planificación 2026-1'!G:G,"MH"))&gt;0,"P31"," ")</f>
        <v xml:space="preserve"> </v>
      </c>
      <c r="S135" s="78" t="str">
        <f>IF(SUM(COUNTIFS('Planificación 2026-1'!E:E,"PRINCIPAL",'Planificación 2026-1'!W:W,C135,'Planificación 2026-1'!G:G,"IC"))&gt;0,"P32"," ")</f>
        <v xml:space="preserve"> </v>
      </c>
      <c r="T135" s="78" t="str">
        <f>IF(SUM(COUNTIFS('Planificación 2026-1'!E:E,"PRINCIPAL",'Planificación 2026-1'!W:W,C135,'Planificación 2026-1'!G:G,"AR"))&gt;0,"P34"," ")</f>
        <v xml:space="preserve"> </v>
      </c>
      <c r="U135" s="78" t="str">
        <f>IF(SUM(COUNTIFS('Planificación 2026-1'!E:E,"PRINCIPAL",'Planificación 2026-1'!W:W,C135,'Planificación 2026-1'!G:G,"T1"))&gt;0,"P35"," ")</f>
        <v xml:space="preserve"> </v>
      </c>
      <c r="V135" s="78" t="str">
        <f>IF(SUM(COUNTIFS('Planificación 2026-1'!E:E,"PRINCIPAL",'Planificación 2026-1'!W:W,C135,'Planificación 2026-1'!G:G,"T3"))&gt;0,"P36"," ")</f>
        <v xml:space="preserve"> </v>
      </c>
      <c r="W135" s="78" t="str">
        <f>IF(SUM(COUNTIFS('Planificación 2026-1'!E:E,"PRINCIPAL",'Planificación 2026-1'!W:W,C135,'Planificación 2026-1'!G:G,"T2"))&gt;0,"P37"," ")</f>
        <v xml:space="preserve"> </v>
      </c>
      <c r="X135" s="78" t="str">
        <f>IF(SUM(COUNTIFS('Planificación 2026-1'!E:E,"PRINCIPAL",'Planificación 2026-1'!W:W,C135,'Planificación 2026-1'!G:G,"AE"))&gt;0,"P38"," ")</f>
        <v xml:space="preserve"> </v>
      </c>
      <c r="Y135" s="78" t="str">
        <f>IF(SUM(COUNTIFS('Planificación 2026-1'!E:E,"PRINCIPAL",'Planificación 2026-1'!W:W,C135,'Planificación 2026-1'!G:G,"T4"))&gt;0,"P55"," ")</f>
        <v xml:space="preserve"> </v>
      </c>
      <c r="Z135" s="78" t="str">
        <f>IF(SUM(COUNTIFS('Planificación 2026-1'!E:E,"FILIAL",'Planificación 2026-1'!W:W,C135,'Planificación 2026-1'!G:G,"AF"))&gt;0," P01"," ")</f>
        <v xml:space="preserve"> </v>
      </c>
      <c r="AA135" s="78" t="str">
        <f>IF(SUM(COUNTIFS('Planificación 2026-1'!E:E,"FILIAL",'Planificación 2026-1'!W:W,C135,'Planificación 2026-1'!G:G,"EN"))&gt;0,"P02"," ")</f>
        <v xml:space="preserve"> </v>
      </c>
      <c r="AB135" s="78" t="str">
        <f>IF(SUM(COUNTIFS('Planificación 2026-1'!E:E,"FILIAL",'Planificación 2026-1'!W:W,C135,'Planificación 2026-1'!G:G,"IS"))&gt;0,"P03"," ")</f>
        <v xml:space="preserve"> </v>
      </c>
      <c r="AC135" s="78" t="str">
        <f>IF(SUM(COUNTIFS('Planificación 2026-1'!E:E,"FILIAL",'Planificación 2026-1'!W:W,C135,'Planificación 2026-1'!G:G,"PS"))&gt;0,"P04"," ")</f>
        <v xml:space="preserve"> </v>
      </c>
      <c r="AD135" s="78"/>
      <c r="AE135" s="78" t="str">
        <f>IF(SUM(COUNTIFS('Planificación 2026-1'!E:E,"FILIAL",'Planificación 2026-1'!W:W,C135,'Planificación 2026-1'!G:G,"IN"))&gt;0,"P06"," ")</f>
        <v xml:space="preserve"> </v>
      </c>
      <c r="AF135" s="78" t="str">
        <f>IF(SUM(COUNTIFS('Planificación 2026-1'!E:E,"FILIAL",'Planificación 2026-1'!W:W,C135,'Planificación 2026-1'!G:G,"CA"))&gt;0,"P07"," ")</f>
        <v xml:space="preserve"> </v>
      </c>
      <c r="AG135" s="78" t="str">
        <f>IF(SUM(COUNTIFS('Planificación 2026-1'!E:E,"FILIAL",'Planificación 2026-1'!W:W,C135,'Planificación 2026-1'!G:G,"DE"))&gt;0,"P08"," ")</f>
        <v xml:space="preserve"> </v>
      </c>
      <c r="AH135" s="78" t="str">
        <f>IF(SUM(COUNTIFS('Planificación 2026-1'!E:E,"FILIAL",'Planificación 2026-1'!W:W,C135,'Planificación 2026-1'!G:G,"OB"))&gt;0,"P09"," ")</f>
        <v xml:space="preserve"> </v>
      </c>
      <c r="AI135" s="78" t="str">
        <f>IF(SUM(COUNTIFS('Planificación 2026-1'!E:E,"FILIAL",'Planificación 2026-1'!W:W,C135,'Planificación 2026-1'!G:G,"MH"))&gt;0,"P31"," ")</f>
        <v xml:space="preserve"> </v>
      </c>
      <c r="AJ135" s="78" t="str">
        <f>IF(SUM(COUNTIFS('Planificación 2026-1'!E:E,"FILIAL",'Planificación 2026-1'!W:W,C135,'Planificación 2026-1'!G:G,"IC"))&gt;0,"P32"," ")</f>
        <v xml:space="preserve"> </v>
      </c>
      <c r="AK135" s="78" t="str">
        <f>IF(SUM(COUNTIFS('Planificación 2026-1'!E:E,"FILIAL",'Planificación 2026-1'!W:W,C135,'Planificación 2026-1'!G:G,"AR"))&gt;0,"P34"," ")</f>
        <v xml:space="preserve"> </v>
      </c>
      <c r="AL135" s="78" t="str">
        <f>IF(SUM(COUNTIFS('Planificación 2026-1'!E:E,"FILIAL",'Planificación 2026-1'!W:W,C135,'Planificación 2026-1'!G:G,"T1"))&gt;0,"P35"," ")</f>
        <v xml:space="preserve"> </v>
      </c>
      <c r="AM135" s="78" t="str">
        <f>IF(SUM(COUNTIFS('Planificación 2026-1'!E:E,"FILIAL",'Planificación 2026-1'!W:W,C135,'Planificación 2026-1'!G:G,"T3"))&gt;0,"P36"," ")</f>
        <v xml:space="preserve"> </v>
      </c>
      <c r="AN135" s="78" t="str">
        <f>IF(SUM(COUNTIFS('Planificación 2026-1'!E:E,"FILIAL",'Planificación 2026-1'!W:W,C135,'Planificación 2026-1'!G:G,"T2"))&gt;0,"P37"," ")</f>
        <v xml:space="preserve"> </v>
      </c>
      <c r="AO135" s="78" t="str">
        <f>IF(SUM(COUNTIFS('Planificación 2026-1'!E:E,"FILIAL",'Planificación 2026-1'!W:W,C135,'Planificación 2026-1'!G:G,"AE"))&gt;0,"P38"," ")</f>
        <v xml:space="preserve"> </v>
      </c>
      <c r="AP135" s="78" t="str">
        <f>IF(SUM(COUNTIFS('Planificación 2026-1'!E:E,"FILIAL",'Planificación 2026-1'!W:W,C135,'Planificación 2026-1'!G:G,"T4"))&gt;0,"P55"," ")</f>
        <v xml:space="preserve"> </v>
      </c>
      <c r="AQ135" s="78" t="str">
        <f>IF(SUM(COUNTIFS('Planificación 2026-1'!E:E,"SUNAMPE",'Planificación 2026-1'!W:W,C135,'Planificación 2026-1'!G:G,"AF"))&gt;0," P01"," ")</f>
        <v xml:space="preserve"> </v>
      </c>
      <c r="AR135" s="78" t="str">
        <f>IF(SUM(COUNTIFS('Planificación 2026-1'!E:E,"SUNAMPE",'Planificación 2026-1'!W:W,C135,'Planificación 2026-1'!G:G,"EN"))&gt;0,"P02"," ")</f>
        <v xml:space="preserve"> </v>
      </c>
      <c r="AS135" s="78" t="str">
        <f>IF(SUM(COUNTIFS('Planificación 2026-1'!E:E,"SUNAMPE",'Planificación 2026-1'!W:W,C135,'Planificación 2026-1'!G:G,"IS"))&gt;0,"P03"," ")</f>
        <v xml:space="preserve"> </v>
      </c>
      <c r="AT135" s="78" t="str">
        <f>IF(SUM(COUNTIFS('Planificación 2026-1'!E:E,"SUNAMPE",'Planificación 2026-1'!W:W,C135,'Planificación 2026-1'!G:G,"PS"))&gt;0,"P04"," ")</f>
        <v xml:space="preserve"> </v>
      </c>
      <c r="AU135" s="78"/>
      <c r="AV135" s="78" t="str">
        <f>IF(SUM(COUNTIFS('Planificación 2026-1'!E:E,"SUNAMPE",'Planificación 2026-1'!W:W,C135,'Planificación 2026-1'!G:G,"IN"))&gt;0,"P06"," ")</f>
        <v xml:space="preserve"> </v>
      </c>
      <c r="AW135" s="78" t="str">
        <f>IF(SUM(COUNTIFS('Planificación 2026-1'!E:E,"SUNAMPE",'Planificación 2026-1'!W:W,C135,'Planificación 2026-1'!G:G,"CA"))&gt;0,"P07"," ")</f>
        <v xml:space="preserve"> </v>
      </c>
      <c r="AX135" s="78" t="str">
        <f>IF(SUM(COUNTIFS('Planificación 2026-1'!E:E,"SUNAMPE",'Planificación 2026-1'!W:W,C135,'Planificación 2026-1'!G:G,"DE"))&gt;0,"P08"," ")</f>
        <v xml:space="preserve"> </v>
      </c>
      <c r="AY135" s="78" t="str">
        <f>IF(SUM(COUNTIFS('Planificación 2026-1'!E:E,"SUNAMPE",'Planificación 2026-1'!W:W,C135,'Planificación 2026-1'!G:G,"OB"))&gt;0,"P09"," ")</f>
        <v xml:space="preserve"> </v>
      </c>
      <c r="AZ135" s="78" t="str">
        <f>IF(SUM(COUNTIFS('Planificación 2026-1'!E:E,"SUNAMPE",'Planificación 2026-1'!W:W,C135,'Planificación 2026-1'!G:G,"MH"))&gt;0,"P31"," ")</f>
        <v xml:space="preserve"> </v>
      </c>
      <c r="BA135" s="78" t="str">
        <f>IF(SUM(COUNTIFS('Planificación 2026-1'!E:E,"SUNAMPE",'Planificación 2026-1'!W:W,C135,'Planificación 2026-1'!G:G,"IC"))&gt;0,"P32"," ")</f>
        <v xml:space="preserve"> </v>
      </c>
      <c r="BB135" s="78" t="str">
        <f>IF(SUM(COUNTIFS('Planificación 2026-1'!E:E,"SUNAMPE",'Planificación 2026-1'!W:W,C135,'Planificación 2026-1'!G:G,"AR"))&gt;0,"P34"," ")</f>
        <v xml:space="preserve"> </v>
      </c>
      <c r="BC135" s="78" t="str">
        <f>IF(SUM(COUNTIFS('Planificación 2026-1'!E:E,"SUNAMPE",'Planificación 2026-1'!W:W,C135,'Planificación 2026-1'!G:G,"T1"))&gt;0,"P35"," ")</f>
        <v xml:space="preserve"> </v>
      </c>
      <c r="BD135" s="78" t="str">
        <f>IF(SUM(COUNTIFS('Planificación 2026-1'!E:E,"SUNAMPE",'Planificación 2026-1'!W:W,C135,'Planificación 2026-1'!G:G,"T3"))&gt;0,"P36"," ")</f>
        <v xml:space="preserve"> </v>
      </c>
      <c r="BE135" s="78" t="str">
        <f>IF(SUM(COUNTIFS('Planificación 2026-1'!E:E,"SUNAMPE",'Planificación 2026-1'!W:W,C135,'Planificación 2026-1'!G:G,"T2"))&gt;0,"P37"," ")</f>
        <v xml:space="preserve"> </v>
      </c>
      <c r="BF135" s="78" t="str">
        <f>IF(SUM(COUNTIFS('Planificación 2026-1'!E:E,"SUNAMPE",'Planificación 2026-1'!W:W,C135,'Planificación 2026-1'!G:G,"AE"))&gt;0,"P38"," ")</f>
        <v xml:space="preserve"> </v>
      </c>
      <c r="BG135" s="78" t="str">
        <f>IF(SUM(COUNTIFS('Planificación 2026-1'!E:E,"SUNAMPE",'Planificación 2026-1'!W:W,C135,'Planificación 2026-1'!G:G,"T4"))&gt;0,"P55"," ")</f>
        <v xml:space="preserve"> </v>
      </c>
      <c r="BH135" s="78" t="str">
        <f>IF(SUM(COUNTIFS('Planificación 2026-1'!E:E,"HUAURA",'Planificación 2026-1'!W:W,C135,'Planificación 2026-1'!G:G,"AF"))&gt;0," P01"," ")</f>
        <v xml:space="preserve"> </v>
      </c>
      <c r="BI135" s="78" t="str">
        <f>IF(SUM(COUNTIFS('Planificación 2026-1'!E:E,"HUAURA",'Planificación 2026-1'!W:W,C135,'Planificación 2026-1'!G:G,"EN"))&gt;0,"P02"," ")</f>
        <v xml:space="preserve"> </v>
      </c>
      <c r="BJ135" s="78" t="str">
        <f>IF(SUM(COUNTIFS('Planificación 2026-1'!E:E,"HUAURA",'Planificación 2026-1'!W:W,C135,'Planificación 2026-1'!G:G,"IS"))&gt;0,"P03"," ")</f>
        <v xml:space="preserve"> </v>
      </c>
      <c r="BK135" s="78" t="str">
        <f>IF(SUM(COUNTIFS('Planificación 2026-1'!E:E,"HUAURA",'Planificación 2026-1'!W:W,C135,'Planificación 2026-1'!G:G,"PS"))&gt;0,"P04"," ")</f>
        <v xml:space="preserve"> </v>
      </c>
      <c r="BL135" s="78"/>
      <c r="BM135" s="78" t="str">
        <f>IF(SUM(COUNTIFS('Planificación 2026-1'!E:E,"HUAURA",'Planificación 2026-1'!W:W,C135,'Planificación 2026-1'!G:G,"IN"))&gt;0,"P06"," ")</f>
        <v xml:space="preserve"> </v>
      </c>
      <c r="BN135" s="78" t="str">
        <f>IF(SUM(COUNTIFS('Planificación 2026-1'!E:E,"HUAURA",'Planificación 2026-1'!W:W,C135,'Planificación 2026-1'!G:G,"CA"))&gt;0,"P07"," ")</f>
        <v xml:space="preserve"> </v>
      </c>
      <c r="BO135" s="78" t="str">
        <f>IF(SUM(COUNTIFS('Planificación 2026-1'!E:E,"HUAURA",'Planificación 2026-1'!W:W,C135,'Planificación 2026-1'!G:G,"DE"))&gt;0,"P08"," ")</f>
        <v xml:space="preserve"> </v>
      </c>
      <c r="BP135" s="78" t="str">
        <f>IF(SUM(COUNTIFS('Planificación 2026-1'!E:E,"HUAURA",'Planificación 2026-1'!W:W,C135,'Planificación 2026-1'!G:G,"OB"))&gt;0,"P09"," ")</f>
        <v xml:space="preserve"> </v>
      </c>
      <c r="BQ135" s="78" t="str">
        <f>IF(SUM(COUNTIFS('Planificación 2026-1'!E:E,"HUAURA",'Planificación 2026-1'!W:W,C135,'Planificación 2026-1'!G:G,"MH"))&gt;0,"P31"," ")</f>
        <v xml:space="preserve"> </v>
      </c>
      <c r="BR135" s="78" t="str">
        <f>IF(SUM(COUNTIFS('Planificación 2026-1'!E:E,"HUAURA",'Planificación 2026-1'!W:W,C135,'Planificación 2026-1'!G:G,"IC"))&gt;0,"P32"," ")</f>
        <v xml:space="preserve"> </v>
      </c>
      <c r="BS135" s="78" t="str">
        <f>IF(SUM(COUNTIFS('Planificación 2026-1'!E:E,"HUAURA",'Planificación 2026-1'!W:W,C135,'Planificación 2026-1'!G:G,"AR"))&gt;0,"P34"," ")</f>
        <v xml:space="preserve"> </v>
      </c>
      <c r="BT135" s="78" t="str">
        <f>IF(SUM(COUNTIFS('Planificación 2026-1'!E:E,"HUAURA",'Planificación 2026-1'!W:W,C135,'Planificación 2026-1'!G:G,"T1"))&gt;0,"P35"," ")</f>
        <v xml:space="preserve"> </v>
      </c>
      <c r="BU135" s="78" t="str">
        <f>IF(SUM(COUNTIFS('Planificación 2026-1'!E:E,"HUAURA",'Planificación 2026-1'!W:W,C135,'Planificación 2026-1'!G:G,"T3"))&gt;0,"P36"," ")</f>
        <v xml:space="preserve"> </v>
      </c>
      <c r="BV135" s="78" t="str">
        <f>IF(SUM(COUNTIFS('Planificación 2026-1'!E:E,"HUAURA",'Planificación 2026-1'!W:W,C135,'Planificación 2026-1'!G:G,"T2"))&gt;0,"P37"," ")</f>
        <v xml:space="preserve"> </v>
      </c>
      <c r="BW135" s="78" t="str">
        <f>IF(SUM(COUNTIFS('Planificación 2026-1'!E:E,"HUAURA",'Planificación 2026-1'!W:W,C135,'Planificación 2026-1'!G:G,"AE"))&gt;0,"P38"," ")</f>
        <v xml:space="preserve"> </v>
      </c>
      <c r="BX135" s="78" t="str">
        <f>IF(SUM(COUNTIFS('Planificación 2026-1'!E:E,"HUAURA",'Planificación 2026-1'!W:W,C135,'Planificación 2026-1'!G:G,"T4"))&gt;0,"P55"," ")</f>
        <v xml:space="preserve"> </v>
      </c>
      <c r="BY135" s="79">
        <f>SUMIFS('Planificación 2026-1'!R:R,'Planificación 2026-1'!W:W,C135,'Planificación 2026-1'!G:G,"AF",'Planificación 2026-1'!H:H,"&gt;2")</f>
        <v>0</v>
      </c>
      <c r="BZ135" s="79">
        <f>SUMIFS('Planificación 2026-1'!R:R,'Planificación 2026-1'!W:W,C135,'Planificación 2026-1'!G:G,"EN",'Planificación 2026-1'!H:H,"&gt;2")</f>
        <v>0</v>
      </c>
      <c r="CA135" s="79">
        <f>SUMIFS('Planificación 2026-1'!R:R,'Planificación 2026-1'!W:W,C135,'Planificación 2026-1'!G:G,"IS",'Planificación 2026-1'!H:H,"&gt;2")</f>
        <v>0</v>
      </c>
      <c r="CB135" s="79">
        <f>SUMIFS('Planificación 2026-1'!R:R,'Planificación 2026-1'!W:W,C135,'Planificación 2026-1'!G:G,"PS",'Planificación 2026-1'!H:H,"&gt;2")</f>
        <v>12</v>
      </c>
      <c r="CC135" s="79">
        <f>SUMIFS('Planificación 2026-1'!R:R,'Planificación 2026-1'!W:W,C135,'Planificación 2026-1'!G:G,"IN",'Planificación 2026-1'!H:H,"&gt;2")</f>
        <v>0</v>
      </c>
      <c r="CD135" s="79">
        <f>SUMIFS('Planificación 2026-1'!R:R,'Planificación 2026-1'!W:W,C135,'Planificación 2026-1'!G:G,"CA",'Planificación 2026-1'!H:H,"&gt;2")</f>
        <v>0</v>
      </c>
      <c r="CE135" s="79">
        <f>SUMIFS('Planificación 2026-1'!R:R,'Planificación 2026-1'!W:W,C135,'Planificación 2026-1'!G:G,"DE",'Planificación 2026-1'!H:H,"&gt;2")</f>
        <v>0</v>
      </c>
      <c r="CF135" s="79">
        <f>SUMIFS('Planificación 2026-1'!R:R,'Planificación 2026-1'!W:W,C135,'Planificación 2026-1'!G:G,"OB",'Planificación 2026-1'!H:H,"&gt;2")</f>
        <v>0</v>
      </c>
      <c r="CG135" s="79">
        <f>SUMIFS('Planificación 2026-1'!R:R,'Planificación 2026-1'!W:W,C135,'Planificación 2026-1'!G:G,"MH",'Planificación 2026-1'!H:H,"&gt;2")</f>
        <v>0</v>
      </c>
      <c r="CH135" s="79">
        <f>SUMIFS('Planificación 2026-1'!R:R,'Planificación 2026-1'!W:W,C135,'Planificación 2026-1'!G:G,"IC",'Planificación 2026-1'!H:H,"&gt;2")</f>
        <v>0</v>
      </c>
      <c r="CI135" s="79">
        <f>SUMIFS('Planificación 2026-1'!R:R,'Planificación 2026-1'!W:W,C135,'Planificación 2026-1'!G:G,"AR",'Planificación 2026-1'!H:H,"&gt;2")</f>
        <v>0</v>
      </c>
      <c r="CJ135" s="79">
        <f>SUMIFS('Planificación 2026-1'!R:R,'Planificación 2026-1'!W:W,C135,'Planificación 2026-1'!G:G,"T1",'Planificación 2026-1'!H:H,"&gt;2")</f>
        <v>0</v>
      </c>
      <c r="CK135" s="79">
        <f>SUMIFS('Planificación 2026-1'!R:R,'Planificación 2026-1'!W:W,C135,'Planificación 2026-1'!G:G,"T3",'Planificación 2026-1'!H:H,"&gt;2")</f>
        <v>0</v>
      </c>
      <c r="CL135" s="79">
        <f>SUMIFS('Planificación 2026-1'!R:R,'Planificación 2026-1'!W:W,C135,'Planificación 2026-1'!G:G,"T2",'Planificación 2026-1'!H:H,"&gt;2")</f>
        <v>0</v>
      </c>
      <c r="CM135" s="79">
        <f>SUMIFS('Planificación 2026-1'!R:R,'Planificación 2026-1'!W:W,C135,'Planificación 2026-1'!G:G,"AE",'Planificación 2026-1'!H:H,"&gt;2")</f>
        <v>0</v>
      </c>
      <c r="CN135" s="79">
        <f>SUMIFS('Planificación 2026-1'!R:R,'Planificación 2026-1'!W:W,C135,'Planificación 2026-1'!G:G,"T4",'Planificación 2026-1'!H:H,"&gt;2")</f>
        <v>0</v>
      </c>
      <c r="CO135" s="79">
        <f>SUMIFS('Planificación 2026-1'!R:R,'Planificación 2026-1'!W:W,C135,'Planificación 2026-1'!G:G,"AF",'Planificación 2026-1'!H:H,"&lt;3")</f>
        <v>0</v>
      </c>
      <c r="CP135" s="79">
        <f>SUMIFS('Planificación 2026-1'!R:R,'Planificación 2026-1'!W:W,C135,'Planificación 2026-1'!G:G,"EN",'Planificación 2026-1'!H:H,"&lt;3")</f>
        <v>0</v>
      </c>
      <c r="CQ135" s="79">
        <f>SUMIFS('Planificación 2026-1'!R:R,'Planificación 2026-1'!W:W,C135,'Planificación 2026-1'!G:G,"IS",'Planificación 2026-1'!H:H,"&lt;3")</f>
        <v>0</v>
      </c>
      <c r="CR135" s="79">
        <f>SUMIFS('Planificación 2026-1'!R:R,'Planificación 2026-1'!W:W,C135,'Planificación 2026-1'!G:G,"PS",'Planificación 2026-1'!H:H,"&lt;3")</f>
        <v>0</v>
      </c>
      <c r="CS135" s="79">
        <f>SUMIFS('Planificación 2026-1'!R:R,'Planificación 2026-1'!W:W,C135,'Planificación 2026-1'!G:G,"IN",'Planificación 2026-1'!H:H,"&lt;3")</f>
        <v>0</v>
      </c>
      <c r="CT135" s="79">
        <f>SUMIFS('Planificación 2026-1'!R:R,'Planificación 2026-1'!W:W,C135,'Planificación 2026-1'!G:G,"CA",'Planificación 2026-1'!H:H,"&lt;3")</f>
        <v>0</v>
      </c>
      <c r="CU135" s="79">
        <f>SUMIFS('Planificación 2026-1'!R:R,'Planificación 2026-1'!W:W,C135,'Planificación 2026-1'!G:G,"DE",'Planificación 2026-1'!H:H,"&lt;3")</f>
        <v>0</v>
      </c>
      <c r="CV135" s="79">
        <f>SUMIFS('Planificación 2026-1'!R:R,'Planificación 2026-1'!W:W,C135,'Planificación 2026-1'!G:G,"OB",'Planificación 2026-1'!H:H,"&lt;3")</f>
        <v>0</v>
      </c>
      <c r="CW135" s="79">
        <f>SUMIFS('Planificación 2026-1'!R:R,'Planificación 2026-1'!W:W,C135,'Planificación 2026-1'!G:G,"MH",'Planificación 2026-1'!H:H,"&lt;3")</f>
        <v>0</v>
      </c>
      <c r="CX135" s="79">
        <f>SUMIFS('Planificación 2026-1'!R:R,'Planificación 2026-1'!W:W,C135,'Planificación 2026-1'!G:G,"IC",'Planificación 2026-1'!H:H,"&lt;3")</f>
        <v>0</v>
      </c>
      <c r="CY135" s="79">
        <f>SUMIFS('Planificación 2026-1'!R:R,'Planificación 2026-1'!W:W,C135,'Planificación 2026-1'!G:G,"AR",'Planificación 2026-1'!H:H,"&lt;3")</f>
        <v>0</v>
      </c>
      <c r="CZ135" s="79">
        <f>SUMIFS('Planificación 2026-1'!R:R,'Planificación 2026-1'!W:W,C135,'Planificación 2026-1'!G:G,"T1",'Planificación 2026-1'!H:H,"&lt;3")</f>
        <v>0</v>
      </c>
      <c r="DA135" s="79">
        <f>SUMIFS('Planificación 2026-1'!R:R,'Planificación 2026-1'!W:W,C135,'Planificación 2026-1'!G:G,"T3",'Planificación 2026-1'!H:H,"&lt;3")</f>
        <v>0</v>
      </c>
      <c r="DB135" s="79">
        <f>SUMIFS('Planificación 2026-1'!R:R,'Planificación 2026-1'!W:W,C135,'Planificación 2026-1'!G:G,"T2",'Planificación 2026-1'!H:H,"&lt;3")</f>
        <v>0</v>
      </c>
      <c r="DC135" s="79">
        <f>SUMIFS('Planificación 2026-1'!R:R,'Planificación 2026-1'!W:W,C135,'Planificación 2026-1'!G:G,"AE",'Planificación 2026-1'!H:H,"&lt;3")</f>
        <v>0</v>
      </c>
      <c r="DD135" s="79">
        <f>SUMIFS('Planificación 2026-1'!R:R,'Planificación 2026-1'!W:W,C135,'Planificación 2026-1'!G:G,"T4",'Planificación 2026-1'!H:H,"&lt;3")</f>
        <v>0</v>
      </c>
      <c r="DE135" s="78" t="str">
        <f t="shared" si="32"/>
        <v>P04</v>
      </c>
      <c r="DF135" s="30">
        <f>IF(C135="","",SUMIFS('Planificación 2026-1'!R:R,'Planificación 2026-1'!W:W,C135,'Planificación 2026-1'!E:E,"PRINCIPAL",'Planificación 2026-1'!X:X,"VIRTUAL"))</f>
        <v>8</v>
      </c>
      <c r="DG135" s="30">
        <f>IF(C135="","",SUMIFS('Planificación 2026-1'!R:R,'Planificación 2026-1'!W:W,C135,'Planificación 2026-1'!E:E,"PRINCIPAL",'Planificación 2026-1'!X:X,"PRESENCIAL"))</f>
        <v>4</v>
      </c>
      <c r="DH135" s="30">
        <f>IF(C135="","",SUMIFS('Planificación 2026-1'!R:R,'Planificación 2026-1'!W:W,C135,'Planificación 2026-1'!E:E,"PRINCIPAL",'Planificación 2026-1'!X:X,"HIBRIDO PRESENCIAL"))</f>
        <v>0</v>
      </c>
      <c r="DI135" s="78" t="str">
        <f t="shared" si="33"/>
        <v/>
      </c>
      <c r="DJ135" s="78">
        <f>IF(C135="","",SUMIFS('Planificación 2026-1'!R:R,'Planificación 2026-1'!W:W,C135,'Planificación 2026-1'!E:E,"FILIAL",'Planificación 2026-1'!X:X,"VIRTUAL"))</f>
        <v>0</v>
      </c>
      <c r="DK135" s="80">
        <f>IF(C135="","",SUMIFS('Planificación 2026-1'!R:R,'Planificación 2026-1'!W:W,C135,'Planificación 2026-1'!E:E,"FILIAL",'Planificación 2026-1'!X:X,"PRESENCIAL"))</f>
        <v>0</v>
      </c>
      <c r="DL135" s="42">
        <f>IF(C135="","",SUMIFS('Planificación 2026-1'!R:R,'Planificación 2026-1'!W:W,C135,'Planificación 2026-1'!E:E,"FILIAL",'Planificación 2026-1'!X:X,"HIBRIDO PRESENCIAL"))</f>
        <v>0</v>
      </c>
      <c r="DM135" s="81" t="str">
        <f t="shared" si="34"/>
        <v/>
      </c>
      <c r="DN135" s="78">
        <f>IF(C135="","",SUMIFS('Planificación 2026-1'!R:R,'Planificación 2026-1'!W:W,C135,'Planificación 2026-1'!E:E,"SUNAMPE",'Planificación 2026-1'!X:X,"VIRTUAL"))</f>
        <v>0</v>
      </c>
      <c r="DO135" s="42">
        <f>IF(C135="","",SUMIFS('Planificación 2026-1'!R:R,'Planificación 2026-1'!W:W,C135,'Planificación 2026-1'!E:E,"SUNAMPE",'Planificación 2026-1'!X:X,"PRESENCIAL"))</f>
        <v>0</v>
      </c>
      <c r="DP135" s="81" t="str">
        <f t="shared" si="35"/>
        <v/>
      </c>
      <c r="DQ135" s="78">
        <f>IF(C135="","",SUMIFS('Planificación 2026-1'!R:R,'Planificación 2026-1'!W:W,C135,'Planificación 2026-1'!E:E,"HUAURA",'Planificación 2026-1'!X:X,"VIRTUAL"))</f>
        <v>0</v>
      </c>
      <c r="DR135" s="42">
        <f>IF(C135="","",SUMIFS('Planificación 2026-1'!R:R,'Planificación 2026-1'!W:W,C135,'Planificación 2026-1'!E:E,"HUAURA",'Planificación 2026-1'!X:X,"PRESENCIAL"))</f>
        <v>0</v>
      </c>
      <c r="DS135" s="48">
        <f>SUMIFS('Planificación 2026-1'!R:R,'Planificación 2026-1'!W:W,C135,'Planificación 2026-1'!E:E,"PRINCIPAL",'Planificación 2026-1'!X:X,"VIRTUAL",'Planificación 2026-1'!H:H,"&gt;2")</f>
        <v>8</v>
      </c>
      <c r="DT135" s="48">
        <f>SUMIFS('Planificación 2026-1'!R:R,'Planificación 2026-1'!W:W,C135,'Planificación 2026-1'!E:E,"PRINCIPAL",'Planificación 2026-1'!X:X,"&lt;&gt;VIRTUAL",'Planificación 2026-1'!H:H,"&gt;2")</f>
        <v>4</v>
      </c>
      <c r="DU135" s="48">
        <f>SUMIFS('Planificación 2026-1'!R:R,'Planificación 2026-1'!W:W,C135,'Planificación 2026-1'!E:E,"SUNAMPE",'Planificación 2026-1'!X:X,"VIRTUAL",'Planificación 2026-1'!H:H,"&gt;2")</f>
        <v>0</v>
      </c>
      <c r="DV135" s="48">
        <f>SUMIFS('Planificación 2026-1'!R:R,'Planificación 2026-1'!W:W,C135,'Planificación 2026-1'!E:E,"SUNAMPE",'Planificación 2026-1'!X:X,"&lt;&gt;VIRTUAL",'Planificación 2026-1'!H:H,"&gt;2")</f>
        <v>0</v>
      </c>
      <c r="DW135" s="48">
        <f>SUMIFS('Planificación 2026-1'!R:R,'Planificación 2026-1'!W:W,C135,'Planificación 2026-1'!E:E,"FILIAL",'Planificación 2026-1'!X:X,"VIRTUAL",'Planificación 2026-1'!H:H,"&gt;2")</f>
        <v>0</v>
      </c>
      <c r="DX135" s="48">
        <f>SUMIFS('Planificación 2026-1'!R:R,'Planificación 2026-1'!W:W,C135,'Planificación 2026-1'!E:E,"FILIAL",'Planificación 2026-1'!X:X,"&lt;&gt;VIRTUAL",'Planificación 2026-1'!H:H,"&gt;2")</f>
        <v>0</v>
      </c>
      <c r="DY135" s="48">
        <f>SUMIFS('Planificación 2026-1'!R:R,'Planificación 2026-1'!W:W,C135,'Planificación 2026-1'!E:E,"PORUMA",'Planificación 2026-1'!X:X,"VIRTUAL",'Planificación 2026-1'!H:H,"&gt;2")</f>
        <v>0</v>
      </c>
      <c r="DZ135" s="48">
        <f>SUMIFS('Planificación 2026-1'!R:R,'Planificación 2026-1'!W:W,C135,'Planificación 2026-1'!E:E,"PORUMA",'Planificación 2026-1'!X:X,"&lt;&gt;VIRTUAL",'Planificación 2026-1'!H:H,"&gt;2")</f>
        <v>0</v>
      </c>
      <c r="EA135" s="48">
        <f>SUMIFS('Planificación 2026-1'!R:R,'Planificación 2026-1'!W:W,C135,'Planificación 2026-1'!E:E,"HUAURA",'Planificación 2026-1'!X:X,"VIRTUAL",'Planificación 2026-1'!H:H,"&gt;2")</f>
        <v>0</v>
      </c>
      <c r="EB135" s="48">
        <f>SUMIFS('Planificación 2026-1'!R:R,'Planificación 2026-1'!W:W,C135,'Planificación 2026-1'!E:E,"HUAURA",'Planificación 2026-1'!X:X,"&lt;&gt;VIRTUAL",'Planificación 2026-1'!H:H,"&gt;2")</f>
        <v>0</v>
      </c>
      <c r="EC135" s="48">
        <f>SUMIFS('Planificación 2026-1'!R:R,'Planificación 2026-1'!W:W,C135,'Planificación 2026-1'!E:E,"PRINCIPAL",'Planificación 2026-1'!X:X,"VIRTUAL",'Planificación 2026-1'!H:H,"&lt;3")</f>
        <v>0</v>
      </c>
      <c r="ED135" s="48">
        <f>SUMIFS('Planificación 2026-1'!R:R,'Planificación 2026-1'!W:W,C135,'Planificación 2026-1'!E:E,"PRINCIPAL",'Planificación 2026-1'!X:X,"&lt;&gt;VIRTUAL",'Planificación 2026-1'!H:H,"&lt;3")</f>
        <v>0</v>
      </c>
      <c r="EE135" s="48">
        <f>SUMIFS('Planificación 2026-1'!R:R,'Planificación 2026-1'!W:W,C135,'Planificación 2026-1'!E:E,"SUNAMPE",'Planificación 2026-1'!X:X,"VIRTUAL",'Planificación 2026-1'!H:H,"&lt;3")</f>
        <v>0</v>
      </c>
      <c r="EF135" s="48">
        <f>SUMIFS('Planificación 2026-1'!R:R,'Planificación 2026-1'!W:W,C135,'Planificación 2026-1'!E:E,"SUNAMPE",'Planificación 2026-1'!X:X,"&lt;&gt;VIRTUAL",'Planificación 2026-1'!H:H,"&lt;3")</f>
        <v>0</v>
      </c>
      <c r="EG135" s="48">
        <f>SUMIFS('Planificación 2026-1'!R:R,'Planificación 2026-1'!W:W,C135,'Planificación 2026-1'!E:E,"FILIAL",'Planificación 2026-1'!X:X,"VIRTUAL",'Planificación 2026-1'!H:H,"&lt;3")</f>
        <v>0</v>
      </c>
      <c r="EH135" s="48">
        <f>SUMIFS('Planificación 2026-1'!R:R,'Planificación 2026-1'!W:W,C135,'Planificación 2026-1'!E:E,"FILIAL",'Planificación 2026-1'!X:X,"&lt;&gt;VIRTUAL",'Planificación 2026-1'!H:H,"&lt;3")</f>
        <v>0</v>
      </c>
      <c r="EI135" s="48">
        <f>SUMIFS('Planificación 2026-1'!R:R,'Planificación 2026-1'!W:W,C135,'Planificación 2026-1'!E:E,"PORUMA",'Planificación 2026-1'!X:X,"VIRTUAL",'Planificación 2026-1'!H:H,"&lt;3")</f>
        <v>0</v>
      </c>
      <c r="EJ135" s="48">
        <f>SUMIFS('Planificación 2026-1'!R:R,'Planificación 2026-1'!W:W,C135,'Planificación 2026-1'!E:E,"PORUMA",'Planificación 2026-1'!X:X,"&lt;&gt;VIRTUAL",'Planificación 2026-1'!H:H,"&lt;3")</f>
        <v>0</v>
      </c>
      <c r="EK135" s="48">
        <f>SUMIFS('Planificación 2026-1'!R:R,'Planificación 2026-1'!W:W,C135,'Planificación 2026-1'!E:E,"HUAURA",'Planificación 2026-1'!X:X,"VIRTUAL",'Planificación 2026-1'!H:H,"&lt;3")</f>
        <v>0</v>
      </c>
      <c r="EL135" s="48">
        <f>SUMIFS('Planificación 2026-1'!R:R,'Planificación 2026-1'!W:W,C135,'Planificación 2026-1'!E:E,"HUAURA",'Planificación 2026-1'!X:X,"&lt;&gt;VIRTUAL",'Planificación 2026-1'!H:H,"&lt;3")</f>
        <v>0</v>
      </c>
      <c r="EM135" s="48">
        <f t="shared" si="36"/>
        <v>0</v>
      </c>
      <c r="EN135" s="48">
        <f t="shared" si="37"/>
        <v>0</v>
      </c>
      <c r="EO135" s="48">
        <f t="shared" si="38"/>
        <v>0</v>
      </c>
      <c r="EP135" s="48">
        <f t="shared" si="39"/>
        <v>12</v>
      </c>
      <c r="EQ135" s="48">
        <f t="shared" si="40"/>
        <v>0</v>
      </c>
      <c r="ER135" s="48"/>
      <c r="ES135" s="48">
        <f t="shared" si="41"/>
        <v>8</v>
      </c>
      <c r="ET135" s="48">
        <f t="shared" si="42"/>
        <v>4</v>
      </c>
      <c r="EU135" s="48" t="b">
        <f t="shared" si="43"/>
        <v>1</v>
      </c>
      <c r="EV135" s="48" t="str">
        <f t="shared" si="44"/>
        <v>FILIAL-HUAURA</v>
      </c>
      <c r="EW135" s="48" t="str">
        <f t="shared" si="45"/>
        <v>MAS VIRTUAL</v>
      </c>
    </row>
    <row r="136" spans="1:153" x14ac:dyDescent="0.3">
      <c r="A136" s="53"/>
      <c r="B136" s="383">
        <v>133</v>
      </c>
      <c r="C136" s="107" t="s">
        <v>151</v>
      </c>
      <c r="D136" s="82">
        <f>SUMIF('Planificación 2026-1'!W:W,C136,'Planificación 2026-1'!R:R)</f>
        <v>30</v>
      </c>
      <c r="E136" s="384" t="s">
        <v>341</v>
      </c>
      <c r="F136" s="107" t="s">
        <v>430</v>
      </c>
      <c r="G136" s="107" t="s">
        <v>431</v>
      </c>
      <c r="H136" s="107" t="s">
        <v>432</v>
      </c>
      <c r="I136" s="77" t="str">
        <f>IF(SUM(COUNTIFS('Planificación 2026-1'!E:E,"PRINCIPAL",'Planificación 2026-1'!W:W,C136,'Planificación 2026-1'!G:G,"AF"))&gt;0,"P01"," ")</f>
        <v xml:space="preserve"> </v>
      </c>
      <c r="J136" s="78" t="str">
        <f>IF(SUM(COUNTIFS('Planificación 2026-1'!E:E,"PRINCIPAL",'Planificación 2026-1'!W:W,C136,'Planificación 2026-1'!G:G,"EN"))&gt;0,"P02"," ")</f>
        <v>P02</v>
      </c>
      <c r="K136" s="78" t="str">
        <f>IF(SUM(COUNTIFS('Planificación 2026-1'!E:E,"PRINCIPAL",'Planificación 2026-1'!W:W,C136,'Planificación 2026-1'!G:G,"IS"))&gt;0,"P03"," ")</f>
        <v xml:space="preserve"> </v>
      </c>
      <c r="L136" s="78" t="str">
        <f>IF(SUM(COUNTIFS('Planificación 2026-1'!E:E,"PRINCIPAL",'Planificación 2026-1'!W:W,C136,'Planificación 2026-1'!G:G,"PS"))&gt;0,"P04"," ")</f>
        <v xml:space="preserve"> </v>
      </c>
      <c r="M136" s="78"/>
      <c r="N136" s="78" t="str">
        <f>IF(SUM(COUNTIFS('Planificación 2026-1'!E:E,"PRINCIPAL",'Planificación 2026-1'!W:W,C136,'Planificación 2026-1'!G:G,"IN"))&gt;0,"P06"," ")</f>
        <v xml:space="preserve"> </v>
      </c>
      <c r="O136" s="78" t="str">
        <f>IF(SUM(COUNTIFS('Planificación 2026-1'!E:E,"PRINCIPAL",'Planificación 2026-1'!W:W,C136,'Planificación 2026-1'!G:G,"CA"))&gt;0,"P07"," ")</f>
        <v xml:space="preserve"> </v>
      </c>
      <c r="P136" s="78" t="str">
        <f>IF(SUM(COUNTIFS('Planificación 2026-1'!E:E,"PRINCIPAL",'Planificación 2026-1'!W:W,C136,'Planificación 2026-1'!G:G,"DE"))&gt;0,"P08"," ")</f>
        <v xml:space="preserve"> </v>
      </c>
      <c r="Q136" s="78" t="str">
        <f>IF(SUM(COUNTIFS('Planificación 2026-1'!E:E,"PRINCIPAL",'Planificación 2026-1'!W:W,C136,'Planificación 2026-1'!G:G,"OB"))&gt;0,"P09"," ")</f>
        <v xml:space="preserve"> </v>
      </c>
      <c r="R136" s="78" t="str">
        <f>IF(SUM(COUNTIFS('Planificación 2026-1'!E:E,"PRINCIPAL",'Planificación 2026-1'!W:W,C136,'Planificación 2026-1'!G:G,"MH"))&gt;0,"P31"," ")</f>
        <v xml:space="preserve"> </v>
      </c>
      <c r="S136" s="78" t="str">
        <f>IF(SUM(COUNTIFS('Planificación 2026-1'!E:E,"PRINCIPAL",'Planificación 2026-1'!W:W,C136,'Planificación 2026-1'!G:G,"IC"))&gt;0,"P32"," ")</f>
        <v xml:space="preserve"> </v>
      </c>
      <c r="T136" s="78" t="str">
        <f>IF(SUM(COUNTIFS('Planificación 2026-1'!E:E,"PRINCIPAL",'Planificación 2026-1'!W:W,C136,'Planificación 2026-1'!G:G,"AR"))&gt;0,"P34"," ")</f>
        <v xml:space="preserve"> </v>
      </c>
      <c r="U136" s="78" t="str">
        <f>IF(SUM(COUNTIFS('Planificación 2026-1'!E:E,"PRINCIPAL",'Planificación 2026-1'!W:W,C136,'Planificación 2026-1'!G:G,"T1"))&gt;0,"P35"," ")</f>
        <v xml:space="preserve"> </v>
      </c>
      <c r="V136" s="78" t="str">
        <f>IF(SUM(COUNTIFS('Planificación 2026-1'!E:E,"PRINCIPAL",'Planificación 2026-1'!W:W,C136,'Planificación 2026-1'!G:G,"T3"))&gt;0,"P36"," ")</f>
        <v xml:space="preserve"> </v>
      </c>
      <c r="W136" s="78" t="str">
        <f>IF(SUM(COUNTIFS('Planificación 2026-1'!E:E,"PRINCIPAL",'Planificación 2026-1'!W:W,C136,'Planificación 2026-1'!G:G,"T2"))&gt;0,"P37"," ")</f>
        <v xml:space="preserve"> </v>
      </c>
      <c r="X136" s="78" t="str">
        <f>IF(SUM(COUNTIFS('Planificación 2026-1'!E:E,"PRINCIPAL",'Planificación 2026-1'!W:W,C136,'Planificación 2026-1'!G:G,"AE"))&gt;0,"P38"," ")</f>
        <v xml:space="preserve"> </v>
      </c>
      <c r="Y136" s="78" t="str">
        <f>IF(SUM(COUNTIFS('Planificación 2026-1'!E:E,"PRINCIPAL",'Planificación 2026-1'!W:W,C136,'Planificación 2026-1'!G:G,"T4"))&gt;0,"P55"," ")</f>
        <v xml:space="preserve"> </v>
      </c>
      <c r="Z136" s="78" t="str">
        <f>IF(SUM(COUNTIFS('Planificación 2026-1'!E:E,"FILIAL",'Planificación 2026-1'!W:W,C136,'Planificación 2026-1'!G:G,"AF"))&gt;0," P01"," ")</f>
        <v xml:space="preserve"> </v>
      </c>
      <c r="AA136" s="78" t="str">
        <f>IF(SUM(COUNTIFS('Planificación 2026-1'!E:E,"FILIAL",'Planificación 2026-1'!W:W,C136,'Planificación 2026-1'!G:G,"EN"))&gt;0,"P02"," ")</f>
        <v xml:space="preserve"> </v>
      </c>
      <c r="AB136" s="78" t="str">
        <f>IF(SUM(COUNTIFS('Planificación 2026-1'!E:E,"FILIAL",'Planificación 2026-1'!W:W,C136,'Planificación 2026-1'!G:G,"IS"))&gt;0,"P03"," ")</f>
        <v xml:space="preserve"> </v>
      </c>
      <c r="AC136" s="78" t="str">
        <f>IF(SUM(COUNTIFS('Planificación 2026-1'!E:E,"FILIAL",'Planificación 2026-1'!W:W,C136,'Planificación 2026-1'!G:G,"PS"))&gt;0,"P04"," ")</f>
        <v xml:space="preserve"> </v>
      </c>
      <c r="AD136" s="78"/>
      <c r="AE136" s="78" t="str">
        <f>IF(SUM(COUNTIFS('Planificación 2026-1'!E:E,"FILIAL",'Planificación 2026-1'!W:W,C136,'Planificación 2026-1'!G:G,"IN"))&gt;0,"P06"," ")</f>
        <v xml:space="preserve"> </v>
      </c>
      <c r="AF136" s="78" t="str">
        <f>IF(SUM(COUNTIFS('Planificación 2026-1'!E:E,"FILIAL",'Planificación 2026-1'!W:W,C136,'Planificación 2026-1'!G:G,"CA"))&gt;0,"P07"," ")</f>
        <v xml:space="preserve"> </v>
      </c>
      <c r="AG136" s="78" t="str">
        <f>IF(SUM(COUNTIFS('Planificación 2026-1'!E:E,"FILIAL",'Planificación 2026-1'!W:W,C136,'Planificación 2026-1'!G:G,"DE"))&gt;0,"P08"," ")</f>
        <v xml:space="preserve"> </v>
      </c>
      <c r="AH136" s="78" t="str">
        <f>IF(SUM(COUNTIFS('Planificación 2026-1'!E:E,"FILIAL",'Planificación 2026-1'!W:W,C136,'Planificación 2026-1'!G:G,"OB"))&gt;0,"P09"," ")</f>
        <v xml:space="preserve"> </v>
      </c>
      <c r="AI136" s="78" t="str">
        <f>IF(SUM(COUNTIFS('Planificación 2026-1'!E:E,"FILIAL",'Planificación 2026-1'!W:W,C136,'Planificación 2026-1'!G:G,"MH"))&gt;0,"P31"," ")</f>
        <v xml:space="preserve"> </v>
      </c>
      <c r="AJ136" s="78" t="str">
        <f>IF(SUM(COUNTIFS('Planificación 2026-1'!E:E,"FILIAL",'Planificación 2026-1'!W:W,C136,'Planificación 2026-1'!G:G,"IC"))&gt;0,"P32"," ")</f>
        <v xml:space="preserve"> </v>
      </c>
      <c r="AK136" s="78" t="str">
        <f>IF(SUM(COUNTIFS('Planificación 2026-1'!E:E,"FILIAL",'Planificación 2026-1'!W:W,C136,'Planificación 2026-1'!G:G,"AR"))&gt;0,"P34"," ")</f>
        <v xml:space="preserve"> </v>
      </c>
      <c r="AL136" s="78" t="str">
        <f>IF(SUM(COUNTIFS('Planificación 2026-1'!E:E,"FILIAL",'Planificación 2026-1'!W:W,C136,'Planificación 2026-1'!G:G,"T1"))&gt;0,"P35"," ")</f>
        <v xml:space="preserve"> </v>
      </c>
      <c r="AM136" s="78" t="str">
        <f>IF(SUM(COUNTIFS('Planificación 2026-1'!E:E,"FILIAL",'Planificación 2026-1'!W:W,C136,'Planificación 2026-1'!G:G,"T3"))&gt;0,"P36"," ")</f>
        <v xml:space="preserve"> </v>
      </c>
      <c r="AN136" s="78" t="str">
        <f>IF(SUM(COUNTIFS('Planificación 2026-1'!E:E,"FILIAL",'Planificación 2026-1'!W:W,C136,'Planificación 2026-1'!G:G,"T2"))&gt;0,"P37"," ")</f>
        <v xml:space="preserve"> </v>
      </c>
      <c r="AO136" s="78" t="str">
        <f>IF(SUM(COUNTIFS('Planificación 2026-1'!E:E,"FILIAL",'Planificación 2026-1'!W:W,C136,'Planificación 2026-1'!G:G,"AE"))&gt;0,"P38"," ")</f>
        <v xml:space="preserve"> </v>
      </c>
      <c r="AP136" s="78" t="str">
        <f>IF(SUM(COUNTIFS('Planificación 2026-1'!E:E,"FILIAL",'Planificación 2026-1'!W:W,C136,'Planificación 2026-1'!G:G,"T4"))&gt;0,"P55"," ")</f>
        <v xml:space="preserve"> </v>
      </c>
      <c r="AQ136" s="78" t="str">
        <f>IF(SUM(COUNTIFS('Planificación 2026-1'!E:E,"SUNAMPE",'Planificación 2026-1'!W:W,C136,'Planificación 2026-1'!G:G,"AF"))&gt;0," P01"," ")</f>
        <v xml:space="preserve"> </v>
      </c>
      <c r="AR136" s="78" t="str">
        <f>IF(SUM(COUNTIFS('Planificación 2026-1'!E:E,"SUNAMPE",'Planificación 2026-1'!W:W,C136,'Planificación 2026-1'!G:G,"EN"))&gt;0,"P02"," ")</f>
        <v xml:space="preserve"> </v>
      </c>
      <c r="AS136" s="78" t="str">
        <f>IF(SUM(COUNTIFS('Planificación 2026-1'!E:E,"SUNAMPE",'Planificación 2026-1'!W:W,C136,'Planificación 2026-1'!G:G,"IS"))&gt;0,"P03"," ")</f>
        <v xml:space="preserve"> </v>
      </c>
      <c r="AT136" s="78" t="str">
        <f>IF(SUM(COUNTIFS('Planificación 2026-1'!E:E,"SUNAMPE",'Planificación 2026-1'!W:W,C136,'Planificación 2026-1'!G:G,"PS"))&gt;0,"P04"," ")</f>
        <v xml:space="preserve"> </v>
      </c>
      <c r="AU136" s="78"/>
      <c r="AV136" s="78" t="str">
        <f>IF(SUM(COUNTIFS('Planificación 2026-1'!E:E,"SUNAMPE",'Planificación 2026-1'!W:W,C136,'Planificación 2026-1'!G:G,"IN"))&gt;0,"P06"," ")</f>
        <v xml:space="preserve"> </v>
      </c>
      <c r="AW136" s="78" t="str">
        <f>IF(SUM(COUNTIFS('Planificación 2026-1'!E:E,"SUNAMPE",'Planificación 2026-1'!W:W,C136,'Planificación 2026-1'!G:G,"CA"))&gt;0,"P07"," ")</f>
        <v xml:space="preserve"> </v>
      </c>
      <c r="AX136" s="78" t="str">
        <f>IF(SUM(COUNTIFS('Planificación 2026-1'!E:E,"SUNAMPE",'Planificación 2026-1'!W:W,C136,'Planificación 2026-1'!G:G,"DE"))&gt;0,"P08"," ")</f>
        <v xml:space="preserve"> </v>
      </c>
      <c r="AY136" s="78" t="str">
        <f>IF(SUM(COUNTIFS('Planificación 2026-1'!E:E,"SUNAMPE",'Planificación 2026-1'!W:W,C136,'Planificación 2026-1'!G:G,"OB"))&gt;0,"P09"," ")</f>
        <v xml:space="preserve"> </v>
      </c>
      <c r="AZ136" s="78" t="str">
        <f>IF(SUM(COUNTIFS('Planificación 2026-1'!E:E,"SUNAMPE",'Planificación 2026-1'!W:W,C136,'Planificación 2026-1'!G:G,"MH"))&gt;0,"P31"," ")</f>
        <v xml:space="preserve"> </v>
      </c>
      <c r="BA136" s="78" t="str">
        <f>IF(SUM(COUNTIFS('Planificación 2026-1'!E:E,"SUNAMPE",'Planificación 2026-1'!W:W,C136,'Planificación 2026-1'!G:G,"IC"))&gt;0,"P32"," ")</f>
        <v xml:space="preserve"> </v>
      </c>
      <c r="BB136" s="78" t="str">
        <f>IF(SUM(COUNTIFS('Planificación 2026-1'!E:E,"SUNAMPE",'Planificación 2026-1'!W:W,C136,'Planificación 2026-1'!G:G,"AR"))&gt;0,"P34"," ")</f>
        <v xml:space="preserve"> </v>
      </c>
      <c r="BC136" s="78" t="str">
        <f>IF(SUM(COUNTIFS('Planificación 2026-1'!E:E,"SUNAMPE",'Planificación 2026-1'!W:W,C136,'Planificación 2026-1'!G:G,"T1"))&gt;0,"P35"," ")</f>
        <v xml:space="preserve"> </v>
      </c>
      <c r="BD136" s="78" t="str">
        <f>IF(SUM(COUNTIFS('Planificación 2026-1'!E:E,"SUNAMPE",'Planificación 2026-1'!W:W,C136,'Planificación 2026-1'!G:G,"T3"))&gt;0,"P36"," ")</f>
        <v xml:space="preserve"> </v>
      </c>
      <c r="BE136" s="78" t="str">
        <f>IF(SUM(COUNTIFS('Planificación 2026-1'!E:E,"SUNAMPE",'Planificación 2026-1'!W:W,C136,'Planificación 2026-1'!G:G,"T2"))&gt;0,"P37"," ")</f>
        <v xml:space="preserve"> </v>
      </c>
      <c r="BF136" s="78" t="str">
        <f>IF(SUM(COUNTIFS('Planificación 2026-1'!E:E,"SUNAMPE",'Planificación 2026-1'!W:W,C136,'Planificación 2026-1'!G:G,"AE"))&gt;0,"P38"," ")</f>
        <v xml:space="preserve"> </v>
      </c>
      <c r="BG136" s="78" t="str">
        <f>IF(SUM(COUNTIFS('Planificación 2026-1'!E:E,"SUNAMPE",'Planificación 2026-1'!W:W,C136,'Planificación 2026-1'!G:G,"T4"))&gt;0,"P55"," ")</f>
        <v xml:space="preserve"> </v>
      </c>
      <c r="BH136" s="78" t="str">
        <f>IF(SUM(COUNTIFS('Planificación 2026-1'!E:E,"HUAURA",'Planificación 2026-1'!W:W,C136,'Planificación 2026-1'!G:G,"AF"))&gt;0," P01"," ")</f>
        <v xml:space="preserve"> </v>
      </c>
      <c r="BI136" s="78" t="str">
        <f>IF(SUM(COUNTIFS('Planificación 2026-1'!E:E,"HUAURA",'Planificación 2026-1'!W:W,C136,'Planificación 2026-1'!G:G,"EN"))&gt;0,"P02"," ")</f>
        <v xml:space="preserve"> </v>
      </c>
      <c r="BJ136" s="78" t="str">
        <f>IF(SUM(COUNTIFS('Planificación 2026-1'!E:E,"HUAURA",'Planificación 2026-1'!W:W,C136,'Planificación 2026-1'!G:G,"IS"))&gt;0,"P03"," ")</f>
        <v xml:space="preserve"> </v>
      </c>
      <c r="BK136" s="78" t="str">
        <f>IF(SUM(COUNTIFS('Planificación 2026-1'!E:E,"HUAURA",'Planificación 2026-1'!W:W,C136,'Planificación 2026-1'!G:G,"PS"))&gt;0,"P04"," ")</f>
        <v xml:space="preserve"> </v>
      </c>
      <c r="BL136" s="78"/>
      <c r="BM136" s="78" t="str">
        <f>IF(SUM(COUNTIFS('Planificación 2026-1'!E:E,"HUAURA",'Planificación 2026-1'!W:W,C136,'Planificación 2026-1'!G:G,"IN"))&gt;0,"P06"," ")</f>
        <v xml:space="preserve"> </v>
      </c>
      <c r="BN136" s="78" t="str">
        <f>IF(SUM(COUNTIFS('Planificación 2026-1'!E:E,"HUAURA",'Planificación 2026-1'!W:W,C136,'Planificación 2026-1'!G:G,"CA"))&gt;0,"P07"," ")</f>
        <v xml:space="preserve"> </v>
      </c>
      <c r="BO136" s="78" t="str">
        <f>IF(SUM(COUNTIFS('Planificación 2026-1'!E:E,"HUAURA",'Planificación 2026-1'!W:W,C136,'Planificación 2026-1'!G:G,"DE"))&gt;0,"P08"," ")</f>
        <v xml:space="preserve"> </v>
      </c>
      <c r="BP136" s="78" t="str">
        <f>IF(SUM(COUNTIFS('Planificación 2026-1'!E:E,"HUAURA",'Planificación 2026-1'!W:W,C136,'Planificación 2026-1'!G:G,"OB"))&gt;0,"P09"," ")</f>
        <v xml:space="preserve"> </v>
      </c>
      <c r="BQ136" s="78" t="str">
        <f>IF(SUM(COUNTIFS('Planificación 2026-1'!E:E,"HUAURA",'Planificación 2026-1'!W:W,C136,'Planificación 2026-1'!G:G,"MH"))&gt;0,"P31"," ")</f>
        <v xml:space="preserve"> </v>
      </c>
      <c r="BR136" s="78" t="str">
        <f>IF(SUM(COUNTIFS('Planificación 2026-1'!E:E,"HUAURA",'Planificación 2026-1'!W:W,C136,'Planificación 2026-1'!G:G,"IC"))&gt;0,"P32"," ")</f>
        <v xml:space="preserve"> </v>
      </c>
      <c r="BS136" s="78" t="str">
        <f>IF(SUM(COUNTIFS('Planificación 2026-1'!E:E,"HUAURA",'Planificación 2026-1'!W:W,C136,'Planificación 2026-1'!G:G,"AR"))&gt;0,"P34"," ")</f>
        <v xml:space="preserve"> </v>
      </c>
      <c r="BT136" s="78" t="str">
        <f>IF(SUM(COUNTIFS('Planificación 2026-1'!E:E,"HUAURA",'Planificación 2026-1'!W:W,C136,'Planificación 2026-1'!G:G,"T1"))&gt;0,"P35"," ")</f>
        <v xml:space="preserve"> </v>
      </c>
      <c r="BU136" s="78" t="str">
        <f>IF(SUM(COUNTIFS('Planificación 2026-1'!E:E,"HUAURA",'Planificación 2026-1'!W:W,C136,'Planificación 2026-1'!G:G,"T3"))&gt;0,"P36"," ")</f>
        <v xml:space="preserve"> </v>
      </c>
      <c r="BV136" s="78" t="str">
        <f>IF(SUM(COUNTIFS('Planificación 2026-1'!E:E,"HUAURA",'Planificación 2026-1'!W:W,C136,'Planificación 2026-1'!G:G,"T2"))&gt;0,"P37"," ")</f>
        <v xml:space="preserve"> </v>
      </c>
      <c r="BW136" s="78" t="str">
        <f>IF(SUM(COUNTIFS('Planificación 2026-1'!E:E,"HUAURA",'Planificación 2026-1'!W:W,C136,'Planificación 2026-1'!G:G,"AE"))&gt;0,"P38"," ")</f>
        <v xml:space="preserve"> </v>
      </c>
      <c r="BX136" s="78" t="str">
        <f>IF(SUM(COUNTIFS('Planificación 2026-1'!E:E,"HUAURA",'Planificación 2026-1'!W:W,C136,'Planificación 2026-1'!G:G,"T4"))&gt;0,"P55"," ")</f>
        <v xml:space="preserve"> </v>
      </c>
      <c r="BY136" s="79">
        <f>SUMIFS('Planificación 2026-1'!R:R,'Planificación 2026-1'!W:W,C136,'Planificación 2026-1'!G:G,"AF",'Planificación 2026-1'!H:H,"&gt;2")</f>
        <v>0</v>
      </c>
      <c r="BZ136" s="79">
        <f>SUMIFS('Planificación 2026-1'!R:R,'Planificación 2026-1'!W:W,C136,'Planificación 2026-1'!G:G,"EN",'Planificación 2026-1'!H:H,"&gt;2")</f>
        <v>30</v>
      </c>
      <c r="CA136" s="79">
        <f>SUMIFS('Planificación 2026-1'!R:R,'Planificación 2026-1'!W:W,C136,'Planificación 2026-1'!G:G,"IS",'Planificación 2026-1'!H:H,"&gt;2")</f>
        <v>0</v>
      </c>
      <c r="CB136" s="79">
        <f>SUMIFS('Planificación 2026-1'!R:R,'Planificación 2026-1'!W:W,C136,'Planificación 2026-1'!G:G,"PS",'Planificación 2026-1'!H:H,"&gt;2")</f>
        <v>0</v>
      </c>
      <c r="CC136" s="79">
        <f>SUMIFS('Planificación 2026-1'!R:R,'Planificación 2026-1'!W:W,C136,'Planificación 2026-1'!G:G,"IN",'Planificación 2026-1'!H:H,"&gt;2")</f>
        <v>0</v>
      </c>
      <c r="CD136" s="79">
        <f>SUMIFS('Planificación 2026-1'!R:R,'Planificación 2026-1'!W:W,C136,'Planificación 2026-1'!G:G,"CA",'Planificación 2026-1'!H:H,"&gt;2")</f>
        <v>0</v>
      </c>
      <c r="CE136" s="79">
        <f>SUMIFS('Planificación 2026-1'!R:R,'Planificación 2026-1'!W:W,C136,'Planificación 2026-1'!G:G,"DE",'Planificación 2026-1'!H:H,"&gt;2")</f>
        <v>0</v>
      </c>
      <c r="CF136" s="79">
        <f>SUMIFS('Planificación 2026-1'!R:R,'Planificación 2026-1'!W:W,C136,'Planificación 2026-1'!G:G,"OB",'Planificación 2026-1'!H:H,"&gt;2")</f>
        <v>0</v>
      </c>
      <c r="CG136" s="79">
        <f>SUMIFS('Planificación 2026-1'!R:R,'Planificación 2026-1'!W:W,C136,'Planificación 2026-1'!G:G,"MH",'Planificación 2026-1'!H:H,"&gt;2")</f>
        <v>0</v>
      </c>
      <c r="CH136" s="79">
        <f>SUMIFS('Planificación 2026-1'!R:R,'Planificación 2026-1'!W:W,C136,'Planificación 2026-1'!G:G,"IC",'Planificación 2026-1'!H:H,"&gt;2")</f>
        <v>0</v>
      </c>
      <c r="CI136" s="79">
        <f>SUMIFS('Planificación 2026-1'!R:R,'Planificación 2026-1'!W:W,C136,'Planificación 2026-1'!G:G,"AR",'Planificación 2026-1'!H:H,"&gt;2")</f>
        <v>0</v>
      </c>
      <c r="CJ136" s="79">
        <f>SUMIFS('Planificación 2026-1'!R:R,'Planificación 2026-1'!W:W,C136,'Planificación 2026-1'!G:G,"T1",'Planificación 2026-1'!H:H,"&gt;2")</f>
        <v>0</v>
      </c>
      <c r="CK136" s="79">
        <f>SUMIFS('Planificación 2026-1'!R:R,'Planificación 2026-1'!W:W,C136,'Planificación 2026-1'!G:G,"T3",'Planificación 2026-1'!H:H,"&gt;2")</f>
        <v>0</v>
      </c>
      <c r="CL136" s="79">
        <f>SUMIFS('Planificación 2026-1'!R:R,'Planificación 2026-1'!W:W,C136,'Planificación 2026-1'!G:G,"T2",'Planificación 2026-1'!H:H,"&gt;2")</f>
        <v>0</v>
      </c>
      <c r="CM136" s="79">
        <f>SUMIFS('Planificación 2026-1'!R:R,'Planificación 2026-1'!W:W,C136,'Planificación 2026-1'!G:G,"AE",'Planificación 2026-1'!H:H,"&gt;2")</f>
        <v>0</v>
      </c>
      <c r="CN136" s="79">
        <f>SUMIFS('Planificación 2026-1'!R:R,'Planificación 2026-1'!W:W,C136,'Planificación 2026-1'!G:G,"T4",'Planificación 2026-1'!H:H,"&gt;2")</f>
        <v>0</v>
      </c>
      <c r="CO136" s="79">
        <f>SUMIFS('Planificación 2026-1'!R:R,'Planificación 2026-1'!W:W,C136,'Planificación 2026-1'!G:G,"AF",'Planificación 2026-1'!H:H,"&lt;3")</f>
        <v>0</v>
      </c>
      <c r="CP136" s="79">
        <f>SUMIFS('Planificación 2026-1'!R:R,'Planificación 2026-1'!W:W,C136,'Planificación 2026-1'!G:G,"EN",'Planificación 2026-1'!H:H,"&lt;3")</f>
        <v>0</v>
      </c>
      <c r="CQ136" s="79">
        <f>SUMIFS('Planificación 2026-1'!R:R,'Planificación 2026-1'!W:W,C136,'Planificación 2026-1'!G:G,"IS",'Planificación 2026-1'!H:H,"&lt;3")</f>
        <v>0</v>
      </c>
      <c r="CR136" s="79">
        <f>SUMIFS('Planificación 2026-1'!R:R,'Planificación 2026-1'!W:W,C136,'Planificación 2026-1'!G:G,"PS",'Planificación 2026-1'!H:H,"&lt;3")</f>
        <v>0</v>
      </c>
      <c r="CS136" s="79">
        <f>SUMIFS('Planificación 2026-1'!R:R,'Planificación 2026-1'!W:W,C136,'Planificación 2026-1'!G:G,"IN",'Planificación 2026-1'!H:H,"&lt;3")</f>
        <v>0</v>
      </c>
      <c r="CT136" s="79">
        <f>SUMIFS('Planificación 2026-1'!R:R,'Planificación 2026-1'!W:W,C136,'Planificación 2026-1'!G:G,"CA",'Planificación 2026-1'!H:H,"&lt;3")</f>
        <v>0</v>
      </c>
      <c r="CU136" s="79">
        <f>SUMIFS('Planificación 2026-1'!R:R,'Planificación 2026-1'!W:W,C136,'Planificación 2026-1'!G:G,"DE",'Planificación 2026-1'!H:H,"&lt;3")</f>
        <v>0</v>
      </c>
      <c r="CV136" s="79">
        <f>SUMIFS('Planificación 2026-1'!R:R,'Planificación 2026-1'!W:W,C136,'Planificación 2026-1'!G:G,"OB",'Planificación 2026-1'!H:H,"&lt;3")</f>
        <v>0</v>
      </c>
      <c r="CW136" s="79">
        <f>SUMIFS('Planificación 2026-1'!R:R,'Planificación 2026-1'!W:W,C136,'Planificación 2026-1'!G:G,"MH",'Planificación 2026-1'!H:H,"&lt;3")</f>
        <v>0</v>
      </c>
      <c r="CX136" s="79">
        <f>SUMIFS('Planificación 2026-1'!R:R,'Planificación 2026-1'!W:W,C136,'Planificación 2026-1'!G:G,"IC",'Planificación 2026-1'!H:H,"&lt;3")</f>
        <v>0</v>
      </c>
      <c r="CY136" s="79">
        <f>SUMIFS('Planificación 2026-1'!R:R,'Planificación 2026-1'!W:W,C136,'Planificación 2026-1'!G:G,"AR",'Planificación 2026-1'!H:H,"&lt;3")</f>
        <v>0</v>
      </c>
      <c r="CZ136" s="79">
        <f>SUMIFS('Planificación 2026-1'!R:R,'Planificación 2026-1'!W:W,C136,'Planificación 2026-1'!G:G,"T1",'Planificación 2026-1'!H:H,"&lt;3")</f>
        <v>0</v>
      </c>
      <c r="DA136" s="79">
        <f>SUMIFS('Planificación 2026-1'!R:R,'Planificación 2026-1'!W:W,C136,'Planificación 2026-1'!G:G,"T3",'Planificación 2026-1'!H:H,"&lt;3")</f>
        <v>0</v>
      </c>
      <c r="DB136" s="79">
        <f>SUMIFS('Planificación 2026-1'!R:R,'Planificación 2026-1'!W:W,C136,'Planificación 2026-1'!G:G,"T2",'Planificación 2026-1'!H:H,"&lt;3")</f>
        <v>0</v>
      </c>
      <c r="DC136" s="79">
        <f>SUMIFS('Planificación 2026-1'!R:R,'Planificación 2026-1'!W:W,C136,'Planificación 2026-1'!G:G,"AE",'Planificación 2026-1'!H:H,"&lt;3")</f>
        <v>0</v>
      </c>
      <c r="DD136" s="79">
        <f>SUMIFS('Planificación 2026-1'!R:R,'Planificación 2026-1'!W:W,C136,'Planificación 2026-1'!G:G,"T4",'Planificación 2026-1'!H:H,"&lt;3")</f>
        <v>0</v>
      </c>
      <c r="DE136" s="78" t="str">
        <f t="shared" si="32"/>
        <v>P02</v>
      </c>
      <c r="DF136" s="30">
        <f>IF(C136="","",SUMIFS('Planificación 2026-1'!R:R,'Planificación 2026-1'!W:W,C136,'Planificación 2026-1'!E:E,"PRINCIPAL",'Planificación 2026-1'!X:X,"VIRTUAL"))</f>
        <v>0</v>
      </c>
      <c r="DG136" s="30">
        <f>IF(C136="","",SUMIFS('Planificación 2026-1'!R:R,'Planificación 2026-1'!W:W,C136,'Planificación 2026-1'!E:E,"PRINCIPAL",'Planificación 2026-1'!X:X,"PRESENCIAL"))</f>
        <v>30</v>
      </c>
      <c r="DH136" s="30">
        <f>IF(C136="","",SUMIFS('Planificación 2026-1'!R:R,'Planificación 2026-1'!W:W,C136,'Planificación 2026-1'!E:E,"PRINCIPAL",'Planificación 2026-1'!X:X,"HIBRIDO PRESENCIAL"))</f>
        <v>0</v>
      </c>
      <c r="DI136" s="78" t="str">
        <f t="shared" si="33"/>
        <v/>
      </c>
      <c r="DJ136" s="78">
        <f>IF(C136="","",SUMIFS('Planificación 2026-1'!R:R,'Planificación 2026-1'!W:W,C136,'Planificación 2026-1'!E:E,"FILIAL",'Planificación 2026-1'!X:X,"VIRTUAL"))</f>
        <v>0</v>
      </c>
      <c r="DK136" s="80">
        <f>IF(C136="","",SUMIFS('Planificación 2026-1'!R:R,'Planificación 2026-1'!W:W,C136,'Planificación 2026-1'!E:E,"FILIAL",'Planificación 2026-1'!X:X,"PRESENCIAL"))</f>
        <v>0</v>
      </c>
      <c r="DL136" s="42">
        <f>IF(C136="","",SUMIFS('Planificación 2026-1'!R:R,'Planificación 2026-1'!W:W,C136,'Planificación 2026-1'!E:E,"FILIAL",'Planificación 2026-1'!X:X,"HIBRIDO PRESENCIAL"))</f>
        <v>0</v>
      </c>
      <c r="DM136" s="81" t="str">
        <f t="shared" si="34"/>
        <v/>
      </c>
      <c r="DN136" s="78">
        <f>IF(C136="","",SUMIFS('Planificación 2026-1'!R:R,'Planificación 2026-1'!W:W,C136,'Planificación 2026-1'!E:E,"SUNAMPE",'Planificación 2026-1'!X:X,"VIRTUAL"))</f>
        <v>0</v>
      </c>
      <c r="DO136" s="42">
        <f>IF(C136="","",SUMIFS('Planificación 2026-1'!R:R,'Planificación 2026-1'!W:W,C136,'Planificación 2026-1'!E:E,"SUNAMPE",'Planificación 2026-1'!X:X,"PRESENCIAL"))</f>
        <v>0</v>
      </c>
      <c r="DP136" s="81" t="str">
        <f t="shared" si="35"/>
        <v/>
      </c>
      <c r="DQ136" s="78">
        <f>IF(C136="","",SUMIFS('Planificación 2026-1'!R:R,'Planificación 2026-1'!W:W,C136,'Planificación 2026-1'!E:E,"HUAURA",'Planificación 2026-1'!X:X,"VIRTUAL"))</f>
        <v>0</v>
      </c>
      <c r="DR136" s="42">
        <f>IF(C136="","",SUMIFS('Planificación 2026-1'!R:R,'Planificación 2026-1'!W:W,C136,'Planificación 2026-1'!E:E,"HUAURA",'Planificación 2026-1'!X:X,"PRESENCIAL"))</f>
        <v>0</v>
      </c>
      <c r="DS136" s="48">
        <f>SUMIFS('Planificación 2026-1'!R:R,'Planificación 2026-1'!W:W,C136,'Planificación 2026-1'!E:E,"PRINCIPAL",'Planificación 2026-1'!X:X,"VIRTUAL",'Planificación 2026-1'!H:H,"&gt;2")</f>
        <v>0</v>
      </c>
      <c r="DT136" s="48">
        <f>SUMIFS('Planificación 2026-1'!R:R,'Planificación 2026-1'!W:W,C136,'Planificación 2026-1'!E:E,"PRINCIPAL",'Planificación 2026-1'!X:X,"&lt;&gt;VIRTUAL",'Planificación 2026-1'!H:H,"&gt;2")</f>
        <v>30</v>
      </c>
      <c r="DU136" s="48">
        <f>SUMIFS('Planificación 2026-1'!R:R,'Planificación 2026-1'!W:W,C136,'Planificación 2026-1'!E:E,"SUNAMPE",'Planificación 2026-1'!X:X,"VIRTUAL",'Planificación 2026-1'!H:H,"&gt;2")</f>
        <v>0</v>
      </c>
      <c r="DV136" s="48">
        <f>SUMIFS('Planificación 2026-1'!R:R,'Planificación 2026-1'!W:W,C136,'Planificación 2026-1'!E:E,"SUNAMPE",'Planificación 2026-1'!X:X,"&lt;&gt;VIRTUAL",'Planificación 2026-1'!H:H,"&gt;2")</f>
        <v>0</v>
      </c>
      <c r="DW136" s="48">
        <f>SUMIFS('Planificación 2026-1'!R:R,'Planificación 2026-1'!W:W,C136,'Planificación 2026-1'!E:E,"FILIAL",'Planificación 2026-1'!X:X,"VIRTUAL",'Planificación 2026-1'!H:H,"&gt;2")</f>
        <v>0</v>
      </c>
      <c r="DX136" s="48">
        <f>SUMIFS('Planificación 2026-1'!R:R,'Planificación 2026-1'!W:W,C136,'Planificación 2026-1'!E:E,"FILIAL",'Planificación 2026-1'!X:X,"&lt;&gt;VIRTUAL",'Planificación 2026-1'!H:H,"&gt;2")</f>
        <v>0</v>
      </c>
      <c r="DY136" s="48">
        <f>SUMIFS('Planificación 2026-1'!R:R,'Planificación 2026-1'!W:W,C136,'Planificación 2026-1'!E:E,"PORUMA",'Planificación 2026-1'!X:X,"VIRTUAL",'Planificación 2026-1'!H:H,"&gt;2")</f>
        <v>0</v>
      </c>
      <c r="DZ136" s="48">
        <f>SUMIFS('Planificación 2026-1'!R:R,'Planificación 2026-1'!W:W,C136,'Planificación 2026-1'!E:E,"PORUMA",'Planificación 2026-1'!X:X,"&lt;&gt;VIRTUAL",'Planificación 2026-1'!H:H,"&gt;2")</f>
        <v>0</v>
      </c>
      <c r="EA136" s="48">
        <f>SUMIFS('Planificación 2026-1'!R:R,'Planificación 2026-1'!W:W,C136,'Planificación 2026-1'!E:E,"HUAURA",'Planificación 2026-1'!X:X,"VIRTUAL",'Planificación 2026-1'!H:H,"&gt;2")</f>
        <v>0</v>
      </c>
      <c r="EB136" s="48">
        <f>SUMIFS('Planificación 2026-1'!R:R,'Planificación 2026-1'!W:W,C136,'Planificación 2026-1'!E:E,"HUAURA",'Planificación 2026-1'!X:X,"&lt;&gt;VIRTUAL",'Planificación 2026-1'!H:H,"&gt;2")</f>
        <v>0</v>
      </c>
      <c r="EC136" s="48">
        <f>SUMIFS('Planificación 2026-1'!R:R,'Planificación 2026-1'!W:W,C136,'Planificación 2026-1'!E:E,"PRINCIPAL",'Planificación 2026-1'!X:X,"VIRTUAL",'Planificación 2026-1'!H:H,"&lt;3")</f>
        <v>0</v>
      </c>
      <c r="ED136" s="48">
        <f>SUMIFS('Planificación 2026-1'!R:R,'Planificación 2026-1'!W:W,C136,'Planificación 2026-1'!E:E,"PRINCIPAL",'Planificación 2026-1'!X:X,"&lt;&gt;VIRTUAL",'Planificación 2026-1'!H:H,"&lt;3")</f>
        <v>0</v>
      </c>
      <c r="EE136" s="48">
        <f>SUMIFS('Planificación 2026-1'!R:R,'Planificación 2026-1'!W:W,C136,'Planificación 2026-1'!E:E,"SUNAMPE",'Planificación 2026-1'!X:X,"VIRTUAL",'Planificación 2026-1'!H:H,"&lt;3")</f>
        <v>0</v>
      </c>
      <c r="EF136" s="48">
        <f>SUMIFS('Planificación 2026-1'!R:R,'Planificación 2026-1'!W:W,C136,'Planificación 2026-1'!E:E,"SUNAMPE",'Planificación 2026-1'!X:X,"&lt;&gt;VIRTUAL",'Planificación 2026-1'!H:H,"&lt;3")</f>
        <v>0</v>
      </c>
      <c r="EG136" s="48">
        <f>SUMIFS('Planificación 2026-1'!R:R,'Planificación 2026-1'!W:W,C136,'Planificación 2026-1'!E:E,"FILIAL",'Planificación 2026-1'!X:X,"VIRTUAL",'Planificación 2026-1'!H:H,"&lt;3")</f>
        <v>0</v>
      </c>
      <c r="EH136" s="48">
        <f>SUMIFS('Planificación 2026-1'!R:R,'Planificación 2026-1'!W:W,C136,'Planificación 2026-1'!E:E,"FILIAL",'Planificación 2026-1'!X:X,"&lt;&gt;VIRTUAL",'Planificación 2026-1'!H:H,"&lt;3")</f>
        <v>0</v>
      </c>
      <c r="EI136" s="48">
        <f>SUMIFS('Planificación 2026-1'!R:R,'Planificación 2026-1'!W:W,C136,'Planificación 2026-1'!E:E,"PORUMA",'Planificación 2026-1'!X:X,"VIRTUAL",'Planificación 2026-1'!H:H,"&lt;3")</f>
        <v>0</v>
      </c>
      <c r="EJ136" s="48">
        <f>SUMIFS('Planificación 2026-1'!R:R,'Planificación 2026-1'!W:W,C136,'Planificación 2026-1'!E:E,"PORUMA",'Planificación 2026-1'!X:X,"&lt;&gt;VIRTUAL",'Planificación 2026-1'!H:H,"&lt;3")</f>
        <v>0</v>
      </c>
      <c r="EK136" s="48">
        <f>SUMIFS('Planificación 2026-1'!R:R,'Planificación 2026-1'!W:W,C136,'Planificación 2026-1'!E:E,"HUAURA",'Planificación 2026-1'!X:X,"VIRTUAL",'Planificación 2026-1'!H:H,"&lt;3")</f>
        <v>0</v>
      </c>
      <c r="EL136" s="48">
        <f>SUMIFS('Planificación 2026-1'!R:R,'Planificación 2026-1'!W:W,C136,'Planificación 2026-1'!E:E,"HUAURA",'Planificación 2026-1'!X:X,"&lt;&gt;VIRTUAL",'Planificación 2026-1'!H:H,"&lt;3")</f>
        <v>0</v>
      </c>
      <c r="EM136" s="48">
        <f t="shared" si="36"/>
        <v>0</v>
      </c>
      <c r="EN136" s="48">
        <f t="shared" si="37"/>
        <v>0</v>
      </c>
      <c r="EO136" s="48">
        <f t="shared" si="38"/>
        <v>0</v>
      </c>
      <c r="EP136" s="48">
        <f t="shared" si="39"/>
        <v>30</v>
      </c>
      <c r="EQ136" s="48">
        <f t="shared" si="40"/>
        <v>0</v>
      </c>
      <c r="ER136" s="48"/>
      <c r="ES136" s="48">
        <f t="shared" si="41"/>
        <v>0</v>
      </c>
      <c r="ET136" s="48">
        <f t="shared" si="42"/>
        <v>30</v>
      </c>
      <c r="EU136" s="48" t="b">
        <f t="shared" si="43"/>
        <v>1</v>
      </c>
      <c r="EV136" s="48" t="str">
        <f t="shared" si="44"/>
        <v>SEDE</v>
      </c>
      <c r="EW136" s="48" t="str">
        <f t="shared" si="45"/>
        <v>PRESENCIAL</v>
      </c>
    </row>
    <row r="137" spans="1:153" x14ac:dyDescent="0.3">
      <c r="A137" s="53"/>
      <c r="B137" s="383">
        <v>134</v>
      </c>
      <c r="C137" s="107" t="s">
        <v>152</v>
      </c>
      <c r="D137" s="82">
        <f>SUMIF('Planificación 2026-1'!W:W,C137,'Planificación 2026-1'!R:R)</f>
        <v>8</v>
      </c>
      <c r="E137" s="384" t="s">
        <v>319</v>
      </c>
      <c r="F137" s="107" t="s">
        <v>430</v>
      </c>
      <c r="G137" s="107" t="s">
        <v>431</v>
      </c>
      <c r="H137" s="107" t="s">
        <v>434</v>
      </c>
      <c r="I137" s="77" t="str">
        <f>IF(SUM(COUNTIFS('Planificación 2026-1'!E:E,"PRINCIPAL",'Planificación 2026-1'!W:W,C137,'Planificación 2026-1'!G:G,"AF"))&gt;0,"P01"," ")</f>
        <v xml:space="preserve"> </v>
      </c>
      <c r="J137" s="78" t="str">
        <f>IF(SUM(COUNTIFS('Planificación 2026-1'!E:E,"PRINCIPAL",'Planificación 2026-1'!W:W,C137,'Planificación 2026-1'!G:G,"EN"))&gt;0,"P02"," ")</f>
        <v xml:space="preserve"> </v>
      </c>
      <c r="K137" s="78" t="str">
        <f>IF(SUM(COUNTIFS('Planificación 2026-1'!E:E,"PRINCIPAL",'Planificación 2026-1'!W:W,C137,'Planificación 2026-1'!G:G,"IS"))&gt;0,"P03"," ")</f>
        <v xml:space="preserve"> </v>
      </c>
      <c r="L137" s="78" t="str">
        <f>IF(SUM(COUNTIFS('Planificación 2026-1'!E:E,"PRINCIPAL",'Planificación 2026-1'!W:W,C137,'Planificación 2026-1'!G:G,"PS"))&gt;0,"P04"," ")</f>
        <v>P04</v>
      </c>
      <c r="M137" s="78"/>
      <c r="N137" s="78" t="str">
        <f>IF(SUM(COUNTIFS('Planificación 2026-1'!E:E,"PRINCIPAL",'Planificación 2026-1'!W:W,C137,'Planificación 2026-1'!G:G,"IN"))&gt;0,"P06"," ")</f>
        <v xml:space="preserve"> </v>
      </c>
      <c r="O137" s="78" t="str">
        <f>IF(SUM(COUNTIFS('Planificación 2026-1'!E:E,"PRINCIPAL",'Planificación 2026-1'!W:W,C137,'Planificación 2026-1'!G:G,"CA"))&gt;0,"P07"," ")</f>
        <v xml:space="preserve"> </v>
      </c>
      <c r="P137" s="78" t="str">
        <f>IF(SUM(COUNTIFS('Planificación 2026-1'!E:E,"PRINCIPAL",'Planificación 2026-1'!W:W,C137,'Planificación 2026-1'!G:G,"DE"))&gt;0,"P08"," ")</f>
        <v xml:space="preserve"> </v>
      </c>
      <c r="Q137" s="78" t="str">
        <f>IF(SUM(COUNTIFS('Planificación 2026-1'!E:E,"PRINCIPAL",'Planificación 2026-1'!W:W,C137,'Planificación 2026-1'!G:G,"OB"))&gt;0,"P09"," ")</f>
        <v xml:space="preserve"> </v>
      </c>
      <c r="R137" s="78" t="str">
        <f>IF(SUM(COUNTIFS('Planificación 2026-1'!E:E,"PRINCIPAL",'Planificación 2026-1'!W:W,C137,'Planificación 2026-1'!G:G,"MH"))&gt;0,"P31"," ")</f>
        <v xml:space="preserve"> </v>
      </c>
      <c r="S137" s="78" t="str">
        <f>IF(SUM(COUNTIFS('Planificación 2026-1'!E:E,"PRINCIPAL",'Planificación 2026-1'!W:W,C137,'Planificación 2026-1'!G:G,"IC"))&gt;0,"P32"," ")</f>
        <v xml:space="preserve"> </v>
      </c>
      <c r="T137" s="78" t="str">
        <f>IF(SUM(COUNTIFS('Planificación 2026-1'!E:E,"PRINCIPAL",'Planificación 2026-1'!W:W,C137,'Planificación 2026-1'!G:G,"AR"))&gt;0,"P34"," ")</f>
        <v xml:space="preserve"> </v>
      </c>
      <c r="U137" s="78" t="str">
        <f>IF(SUM(COUNTIFS('Planificación 2026-1'!E:E,"PRINCIPAL",'Planificación 2026-1'!W:W,C137,'Planificación 2026-1'!G:G,"T1"))&gt;0,"P35"," ")</f>
        <v xml:space="preserve"> </v>
      </c>
      <c r="V137" s="78" t="str">
        <f>IF(SUM(COUNTIFS('Planificación 2026-1'!E:E,"PRINCIPAL",'Planificación 2026-1'!W:W,C137,'Planificación 2026-1'!G:G,"T3"))&gt;0,"P36"," ")</f>
        <v xml:space="preserve"> </v>
      </c>
      <c r="W137" s="78" t="str">
        <f>IF(SUM(COUNTIFS('Planificación 2026-1'!E:E,"PRINCIPAL",'Planificación 2026-1'!W:W,C137,'Planificación 2026-1'!G:G,"T2"))&gt;0,"P37"," ")</f>
        <v xml:space="preserve"> </v>
      </c>
      <c r="X137" s="78" t="str">
        <f>IF(SUM(COUNTIFS('Planificación 2026-1'!E:E,"PRINCIPAL",'Planificación 2026-1'!W:W,C137,'Planificación 2026-1'!G:G,"AE"))&gt;0,"P38"," ")</f>
        <v xml:space="preserve"> </v>
      </c>
      <c r="Y137" s="78" t="str">
        <f>IF(SUM(COUNTIFS('Planificación 2026-1'!E:E,"PRINCIPAL",'Planificación 2026-1'!W:W,C137,'Planificación 2026-1'!G:G,"T4"))&gt;0,"P55"," ")</f>
        <v xml:space="preserve"> </v>
      </c>
      <c r="Z137" s="78" t="str">
        <f>IF(SUM(COUNTIFS('Planificación 2026-1'!E:E,"FILIAL",'Planificación 2026-1'!W:W,C137,'Planificación 2026-1'!G:G,"AF"))&gt;0," P01"," ")</f>
        <v xml:space="preserve"> </v>
      </c>
      <c r="AA137" s="78" t="str">
        <f>IF(SUM(COUNTIFS('Planificación 2026-1'!E:E,"FILIAL",'Planificación 2026-1'!W:W,C137,'Planificación 2026-1'!G:G,"EN"))&gt;0,"P02"," ")</f>
        <v xml:space="preserve"> </v>
      </c>
      <c r="AB137" s="78" t="str">
        <f>IF(SUM(COUNTIFS('Planificación 2026-1'!E:E,"FILIAL",'Planificación 2026-1'!W:W,C137,'Planificación 2026-1'!G:G,"IS"))&gt;0,"P03"," ")</f>
        <v xml:space="preserve"> </v>
      </c>
      <c r="AC137" s="78" t="str">
        <f>IF(SUM(COUNTIFS('Planificación 2026-1'!E:E,"FILIAL",'Planificación 2026-1'!W:W,C137,'Planificación 2026-1'!G:G,"PS"))&gt;0,"P04"," ")</f>
        <v xml:space="preserve"> </v>
      </c>
      <c r="AD137" s="78"/>
      <c r="AE137" s="78" t="str">
        <f>IF(SUM(COUNTIFS('Planificación 2026-1'!E:E,"FILIAL",'Planificación 2026-1'!W:W,C137,'Planificación 2026-1'!G:G,"IN"))&gt;0,"P06"," ")</f>
        <v xml:space="preserve"> </v>
      </c>
      <c r="AF137" s="78" t="str">
        <f>IF(SUM(COUNTIFS('Planificación 2026-1'!E:E,"FILIAL",'Planificación 2026-1'!W:W,C137,'Planificación 2026-1'!G:G,"CA"))&gt;0,"P07"," ")</f>
        <v xml:space="preserve"> </v>
      </c>
      <c r="AG137" s="78" t="str">
        <f>IF(SUM(COUNTIFS('Planificación 2026-1'!E:E,"FILIAL",'Planificación 2026-1'!W:W,C137,'Planificación 2026-1'!G:G,"DE"))&gt;0,"P08"," ")</f>
        <v xml:space="preserve"> </v>
      </c>
      <c r="AH137" s="78" t="str">
        <f>IF(SUM(COUNTIFS('Planificación 2026-1'!E:E,"FILIAL",'Planificación 2026-1'!W:W,C137,'Planificación 2026-1'!G:G,"OB"))&gt;0,"P09"," ")</f>
        <v xml:space="preserve"> </v>
      </c>
      <c r="AI137" s="78" t="str">
        <f>IF(SUM(COUNTIFS('Planificación 2026-1'!E:E,"FILIAL",'Planificación 2026-1'!W:W,C137,'Planificación 2026-1'!G:G,"MH"))&gt;0,"P31"," ")</f>
        <v xml:space="preserve"> </v>
      </c>
      <c r="AJ137" s="78" t="str">
        <f>IF(SUM(COUNTIFS('Planificación 2026-1'!E:E,"FILIAL",'Planificación 2026-1'!W:W,C137,'Planificación 2026-1'!G:G,"IC"))&gt;0,"P32"," ")</f>
        <v xml:space="preserve"> </v>
      </c>
      <c r="AK137" s="78" t="str">
        <f>IF(SUM(COUNTIFS('Planificación 2026-1'!E:E,"FILIAL",'Planificación 2026-1'!W:W,C137,'Planificación 2026-1'!G:G,"AR"))&gt;0,"P34"," ")</f>
        <v xml:space="preserve"> </v>
      </c>
      <c r="AL137" s="78" t="str">
        <f>IF(SUM(COUNTIFS('Planificación 2026-1'!E:E,"FILIAL",'Planificación 2026-1'!W:W,C137,'Planificación 2026-1'!G:G,"T1"))&gt;0,"P35"," ")</f>
        <v xml:space="preserve"> </v>
      </c>
      <c r="AM137" s="78" t="str">
        <f>IF(SUM(COUNTIFS('Planificación 2026-1'!E:E,"FILIAL",'Planificación 2026-1'!W:W,C137,'Planificación 2026-1'!G:G,"T3"))&gt;0,"P36"," ")</f>
        <v xml:space="preserve"> </v>
      </c>
      <c r="AN137" s="78" t="str">
        <f>IF(SUM(COUNTIFS('Planificación 2026-1'!E:E,"FILIAL",'Planificación 2026-1'!W:W,C137,'Planificación 2026-1'!G:G,"T2"))&gt;0,"P37"," ")</f>
        <v xml:space="preserve"> </v>
      </c>
      <c r="AO137" s="78" t="str">
        <f>IF(SUM(COUNTIFS('Planificación 2026-1'!E:E,"FILIAL",'Planificación 2026-1'!W:W,C137,'Planificación 2026-1'!G:G,"AE"))&gt;0,"P38"," ")</f>
        <v xml:space="preserve"> </v>
      </c>
      <c r="AP137" s="78" t="str">
        <f>IF(SUM(COUNTIFS('Planificación 2026-1'!E:E,"FILIAL",'Planificación 2026-1'!W:W,C137,'Planificación 2026-1'!G:G,"T4"))&gt;0,"P55"," ")</f>
        <v xml:space="preserve"> </v>
      </c>
      <c r="AQ137" s="78" t="str">
        <f>IF(SUM(COUNTIFS('Planificación 2026-1'!E:E,"SUNAMPE",'Planificación 2026-1'!W:W,C137,'Planificación 2026-1'!G:G,"AF"))&gt;0," P01"," ")</f>
        <v xml:space="preserve"> </v>
      </c>
      <c r="AR137" s="78" t="str">
        <f>IF(SUM(COUNTIFS('Planificación 2026-1'!E:E,"SUNAMPE",'Planificación 2026-1'!W:W,C137,'Planificación 2026-1'!G:G,"EN"))&gt;0,"P02"," ")</f>
        <v xml:space="preserve"> </v>
      </c>
      <c r="AS137" s="78" t="str">
        <f>IF(SUM(COUNTIFS('Planificación 2026-1'!E:E,"SUNAMPE",'Planificación 2026-1'!W:W,C137,'Planificación 2026-1'!G:G,"IS"))&gt;0,"P03"," ")</f>
        <v xml:space="preserve"> </v>
      </c>
      <c r="AT137" s="78" t="str">
        <f>IF(SUM(COUNTIFS('Planificación 2026-1'!E:E,"SUNAMPE",'Planificación 2026-1'!W:W,C137,'Planificación 2026-1'!G:G,"PS"))&gt;0,"P04"," ")</f>
        <v xml:space="preserve"> </v>
      </c>
      <c r="AU137" s="78"/>
      <c r="AV137" s="78" t="str">
        <f>IF(SUM(COUNTIFS('Planificación 2026-1'!E:E,"SUNAMPE",'Planificación 2026-1'!W:W,C137,'Planificación 2026-1'!G:G,"IN"))&gt;0,"P06"," ")</f>
        <v xml:space="preserve"> </v>
      </c>
      <c r="AW137" s="78" t="str">
        <f>IF(SUM(COUNTIFS('Planificación 2026-1'!E:E,"SUNAMPE",'Planificación 2026-1'!W:W,C137,'Planificación 2026-1'!G:G,"CA"))&gt;0,"P07"," ")</f>
        <v xml:space="preserve"> </v>
      </c>
      <c r="AX137" s="78" t="str">
        <f>IF(SUM(COUNTIFS('Planificación 2026-1'!E:E,"SUNAMPE",'Planificación 2026-1'!W:W,C137,'Planificación 2026-1'!G:G,"DE"))&gt;0,"P08"," ")</f>
        <v xml:space="preserve"> </v>
      </c>
      <c r="AY137" s="78" t="str">
        <f>IF(SUM(COUNTIFS('Planificación 2026-1'!E:E,"SUNAMPE",'Planificación 2026-1'!W:W,C137,'Planificación 2026-1'!G:G,"OB"))&gt;0,"P09"," ")</f>
        <v xml:space="preserve"> </v>
      </c>
      <c r="AZ137" s="78" t="str">
        <f>IF(SUM(COUNTIFS('Planificación 2026-1'!E:E,"SUNAMPE",'Planificación 2026-1'!W:W,C137,'Planificación 2026-1'!G:G,"MH"))&gt;0,"P31"," ")</f>
        <v xml:space="preserve"> </v>
      </c>
      <c r="BA137" s="78" t="str">
        <f>IF(SUM(COUNTIFS('Planificación 2026-1'!E:E,"SUNAMPE",'Planificación 2026-1'!W:W,C137,'Planificación 2026-1'!G:G,"IC"))&gt;0,"P32"," ")</f>
        <v xml:space="preserve"> </v>
      </c>
      <c r="BB137" s="78" t="str">
        <f>IF(SUM(COUNTIFS('Planificación 2026-1'!E:E,"SUNAMPE",'Planificación 2026-1'!W:W,C137,'Planificación 2026-1'!G:G,"AR"))&gt;0,"P34"," ")</f>
        <v xml:space="preserve"> </v>
      </c>
      <c r="BC137" s="78" t="str">
        <f>IF(SUM(COUNTIFS('Planificación 2026-1'!E:E,"SUNAMPE",'Planificación 2026-1'!W:W,C137,'Planificación 2026-1'!G:G,"T1"))&gt;0,"P35"," ")</f>
        <v xml:space="preserve"> </v>
      </c>
      <c r="BD137" s="78" t="str">
        <f>IF(SUM(COUNTIFS('Planificación 2026-1'!E:E,"SUNAMPE",'Planificación 2026-1'!W:W,C137,'Planificación 2026-1'!G:G,"T3"))&gt;0,"P36"," ")</f>
        <v xml:space="preserve"> </v>
      </c>
      <c r="BE137" s="78" t="str">
        <f>IF(SUM(COUNTIFS('Planificación 2026-1'!E:E,"SUNAMPE",'Planificación 2026-1'!W:W,C137,'Planificación 2026-1'!G:G,"T2"))&gt;0,"P37"," ")</f>
        <v xml:space="preserve"> </v>
      </c>
      <c r="BF137" s="78" t="str">
        <f>IF(SUM(COUNTIFS('Planificación 2026-1'!E:E,"SUNAMPE",'Planificación 2026-1'!W:W,C137,'Planificación 2026-1'!G:G,"AE"))&gt;0,"P38"," ")</f>
        <v xml:space="preserve"> </v>
      </c>
      <c r="BG137" s="78" t="str">
        <f>IF(SUM(COUNTIFS('Planificación 2026-1'!E:E,"SUNAMPE",'Planificación 2026-1'!W:W,C137,'Planificación 2026-1'!G:G,"T4"))&gt;0,"P55"," ")</f>
        <v xml:space="preserve"> </v>
      </c>
      <c r="BH137" s="78" t="str">
        <f>IF(SUM(COUNTIFS('Planificación 2026-1'!E:E,"HUAURA",'Planificación 2026-1'!W:W,C137,'Planificación 2026-1'!G:G,"AF"))&gt;0," P01"," ")</f>
        <v xml:space="preserve"> </v>
      </c>
      <c r="BI137" s="78" t="str">
        <f>IF(SUM(COUNTIFS('Planificación 2026-1'!E:E,"HUAURA",'Planificación 2026-1'!W:W,C137,'Planificación 2026-1'!G:G,"EN"))&gt;0,"P02"," ")</f>
        <v xml:space="preserve"> </v>
      </c>
      <c r="BJ137" s="78" t="str">
        <f>IF(SUM(COUNTIFS('Planificación 2026-1'!E:E,"HUAURA",'Planificación 2026-1'!W:W,C137,'Planificación 2026-1'!G:G,"IS"))&gt;0,"P03"," ")</f>
        <v xml:space="preserve"> </v>
      </c>
      <c r="BK137" s="78" t="str">
        <f>IF(SUM(COUNTIFS('Planificación 2026-1'!E:E,"HUAURA",'Planificación 2026-1'!W:W,C137,'Planificación 2026-1'!G:G,"PS"))&gt;0,"P04"," ")</f>
        <v xml:space="preserve"> </v>
      </c>
      <c r="BL137" s="78"/>
      <c r="BM137" s="78" t="str">
        <f>IF(SUM(COUNTIFS('Planificación 2026-1'!E:E,"HUAURA",'Planificación 2026-1'!W:W,C137,'Planificación 2026-1'!G:G,"IN"))&gt;0,"P06"," ")</f>
        <v xml:space="preserve"> </v>
      </c>
      <c r="BN137" s="78" t="str">
        <f>IF(SUM(COUNTIFS('Planificación 2026-1'!E:E,"HUAURA",'Planificación 2026-1'!W:W,C137,'Planificación 2026-1'!G:G,"CA"))&gt;0,"P07"," ")</f>
        <v xml:space="preserve"> </v>
      </c>
      <c r="BO137" s="78" t="str">
        <f>IF(SUM(COUNTIFS('Planificación 2026-1'!E:E,"HUAURA",'Planificación 2026-1'!W:W,C137,'Planificación 2026-1'!G:G,"DE"))&gt;0,"P08"," ")</f>
        <v xml:space="preserve"> </v>
      </c>
      <c r="BP137" s="78" t="str">
        <f>IF(SUM(COUNTIFS('Planificación 2026-1'!E:E,"HUAURA",'Planificación 2026-1'!W:W,C137,'Planificación 2026-1'!G:G,"OB"))&gt;0,"P09"," ")</f>
        <v xml:space="preserve"> </v>
      </c>
      <c r="BQ137" s="78" t="str">
        <f>IF(SUM(COUNTIFS('Planificación 2026-1'!E:E,"HUAURA",'Planificación 2026-1'!W:W,C137,'Planificación 2026-1'!G:G,"MH"))&gt;0,"P31"," ")</f>
        <v xml:space="preserve"> </v>
      </c>
      <c r="BR137" s="78" t="str">
        <f>IF(SUM(COUNTIFS('Planificación 2026-1'!E:E,"HUAURA",'Planificación 2026-1'!W:W,C137,'Planificación 2026-1'!G:G,"IC"))&gt;0,"P32"," ")</f>
        <v xml:space="preserve"> </v>
      </c>
      <c r="BS137" s="78" t="str">
        <f>IF(SUM(COUNTIFS('Planificación 2026-1'!E:E,"HUAURA",'Planificación 2026-1'!W:W,C137,'Planificación 2026-1'!G:G,"AR"))&gt;0,"P34"," ")</f>
        <v xml:space="preserve"> </v>
      </c>
      <c r="BT137" s="78" t="str">
        <f>IF(SUM(COUNTIFS('Planificación 2026-1'!E:E,"HUAURA",'Planificación 2026-1'!W:W,C137,'Planificación 2026-1'!G:G,"T1"))&gt;0,"P35"," ")</f>
        <v xml:space="preserve"> </v>
      </c>
      <c r="BU137" s="78" t="str">
        <f>IF(SUM(COUNTIFS('Planificación 2026-1'!E:E,"HUAURA",'Planificación 2026-1'!W:W,C137,'Planificación 2026-1'!G:G,"T3"))&gt;0,"P36"," ")</f>
        <v xml:space="preserve"> </v>
      </c>
      <c r="BV137" s="78" t="str">
        <f>IF(SUM(COUNTIFS('Planificación 2026-1'!E:E,"HUAURA",'Planificación 2026-1'!W:W,C137,'Planificación 2026-1'!G:G,"T2"))&gt;0,"P37"," ")</f>
        <v xml:space="preserve"> </v>
      </c>
      <c r="BW137" s="78" t="str">
        <f>IF(SUM(COUNTIFS('Planificación 2026-1'!E:E,"HUAURA",'Planificación 2026-1'!W:W,C137,'Planificación 2026-1'!G:G,"AE"))&gt;0,"P38"," ")</f>
        <v xml:space="preserve"> </v>
      </c>
      <c r="BX137" s="78" t="str">
        <f>IF(SUM(COUNTIFS('Planificación 2026-1'!E:E,"HUAURA",'Planificación 2026-1'!W:W,C137,'Planificación 2026-1'!G:G,"T4"))&gt;0,"P55"," ")</f>
        <v xml:space="preserve"> </v>
      </c>
      <c r="BY137" s="79">
        <f>SUMIFS('Planificación 2026-1'!R:R,'Planificación 2026-1'!W:W,C137,'Planificación 2026-1'!G:G,"AF",'Planificación 2026-1'!H:H,"&gt;2")</f>
        <v>0</v>
      </c>
      <c r="BZ137" s="79">
        <f>SUMIFS('Planificación 2026-1'!R:R,'Planificación 2026-1'!W:W,C137,'Planificación 2026-1'!G:G,"EN",'Planificación 2026-1'!H:H,"&gt;2")</f>
        <v>0</v>
      </c>
      <c r="CA137" s="79">
        <f>SUMIFS('Planificación 2026-1'!R:R,'Planificación 2026-1'!W:W,C137,'Planificación 2026-1'!G:G,"IS",'Planificación 2026-1'!H:H,"&gt;2")</f>
        <v>0</v>
      </c>
      <c r="CB137" s="79">
        <f>SUMIFS('Planificación 2026-1'!R:R,'Planificación 2026-1'!W:W,C137,'Planificación 2026-1'!G:G,"PS",'Planificación 2026-1'!H:H,"&gt;2")</f>
        <v>8</v>
      </c>
      <c r="CC137" s="79">
        <f>SUMIFS('Planificación 2026-1'!R:R,'Planificación 2026-1'!W:W,C137,'Planificación 2026-1'!G:G,"IN",'Planificación 2026-1'!H:H,"&gt;2")</f>
        <v>0</v>
      </c>
      <c r="CD137" s="79">
        <f>SUMIFS('Planificación 2026-1'!R:R,'Planificación 2026-1'!W:W,C137,'Planificación 2026-1'!G:G,"CA",'Planificación 2026-1'!H:H,"&gt;2")</f>
        <v>0</v>
      </c>
      <c r="CE137" s="79">
        <f>SUMIFS('Planificación 2026-1'!R:R,'Planificación 2026-1'!W:W,C137,'Planificación 2026-1'!G:G,"DE",'Planificación 2026-1'!H:H,"&gt;2")</f>
        <v>0</v>
      </c>
      <c r="CF137" s="79">
        <f>SUMIFS('Planificación 2026-1'!R:R,'Planificación 2026-1'!W:W,C137,'Planificación 2026-1'!G:G,"OB",'Planificación 2026-1'!H:H,"&gt;2")</f>
        <v>0</v>
      </c>
      <c r="CG137" s="79">
        <f>SUMIFS('Planificación 2026-1'!R:R,'Planificación 2026-1'!W:W,C137,'Planificación 2026-1'!G:G,"MH",'Planificación 2026-1'!H:H,"&gt;2")</f>
        <v>0</v>
      </c>
      <c r="CH137" s="79">
        <f>SUMIFS('Planificación 2026-1'!R:R,'Planificación 2026-1'!W:W,C137,'Planificación 2026-1'!G:G,"IC",'Planificación 2026-1'!H:H,"&gt;2")</f>
        <v>0</v>
      </c>
      <c r="CI137" s="79">
        <f>SUMIFS('Planificación 2026-1'!R:R,'Planificación 2026-1'!W:W,C137,'Planificación 2026-1'!G:G,"AR",'Planificación 2026-1'!H:H,"&gt;2")</f>
        <v>0</v>
      </c>
      <c r="CJ137" s="79">
        <f>SUMIFS('Planificación 2026-1'!R:R,'Planificación 2026-1'!W:W,C137,'Planificación 2026-1'!G:G,"T1",'Planificación 2026-1'!H:H,"&gt;2")</f>
        <v>0</v>
      </c>
      <c r="CK137" s="79">
        <f>SUMIFS('Planificación 2026-1'!R:R,'Planificación 2026-1'!W:W,C137,'Planificación 2026-1'!G:G,"T3",'Planificación 2026-1'!H:H,"&gt;2")</f>
        <v>0</v>
      </c>
      <c r="CL137" s="79">
        <f>SUMIFS('Planificación 2026-1'!R:R,'Planificación 2026-1'!W:W,C137,'Planificación 2026-1'!G:G,"T2",'Planificación 2026-1'!H:H,"&gt;2")</f>
        <v>0</v>
      </c>
      <c r="CM137" s="79">
        <f>SUMIFS('Planificación 2026-1'!R:R,'Planificación 2026-1'!W:W,C137,'Planificación 2026-1'!G:G,"AE",'Planificación 2026-1'!H:H,"&gt;2")</f>
        <v>0</v>
      </c>
      <c r="CN137" s="79">
        <f>SUMIFS('Planificación 2026-1'!R:R,'Planificación 2026-1'!W:W,C137,'Planificación 2026-1'!G:G,"T4",'Planificación 2026-1'!H:H,"&gt;2")</f>
        <v>0</v>
      </c>
      <c r="CO137" s="79">
        <f>SUMIFS('Planificación 2026-1'!R:R,'Planificación 2026-1'!W:W,C137,'Planificación 2026-1'!G:G,"AF",'Planificación 2026-1'!H:H,"&lt;3")</f>
        <v>0</v>
      </c>
      <c r="CP137" s="79">
        <f>SUMIFS('Planificación 2026-1'!R:R,'Planificación 2026-1'!W:W,C137,'Planificación 2026-1'!G:G,"EN",'Planificación 2026-1'!H:H,"&lt;3")</f>
        <v>0</v>
      </c>
      <c r="CQ137" s="79">
        <f>SUMIFS('Planificación 2026-1'!R:R,'Planificación 2026-1'!W:W,C137,'Planificación 2026-1'!G:G,"IS",'Planificación 2026-1'!H:H,"&lt;3")</f>
        <v>0</v>
      </c>
      <c r="CR137" s="79">
        <f>SUMIFS('Planificación 2026-1'!R:R,'Planificación 2026-1'!W:W,C137,'Planificación 2026-1'!G:G,"PS",'Planificación 2026-1'!H:H,"&lt;3")</f>
        <v>0</v>
      </c>
      <c r="CS137" s="79">
        <f>SUMIFS('Planificación 2026-1'!R:R,'Planificación 2026-1'!W:W,C137,'Planificación 2026-1'!G:G,"IN",'Planificación 2026-1'!H:H,"&lt;3")</f>
        <v>0</v>
      </c>
      <c r="CT137" s="79">
        <f>SUMIFS('Planificación 2026-1'!R:R,'Planificación 2026-1'!W:W,C137,'Planificación 2026-1'!G:G,"CA",'Planificación 2026-1'!H:H,"&lt;3")</f>
        <v>0</v>
      </c>
      <c r="CU137" s="79">
        <f>SUMIFS('Planificación 2026-1'!R:R,'Planificación 2026-1'!W:W,C137,'Planificación 2026-1'!G:G,"DE",'Planificación 2026-1'!H:H,"&lt;3")</f>
        <v>0</v>
      </c>
      <c r="CV137" s="79">
        <f>SUMIFS('Planificación 2026-1'!R:R,'Planificación 2026-1'!W:W,C137,'Planificación 2026-1'!G:G,"OB",'Planificación 2026-1'!H:H,"&lt;3")</f>
        <v>0</v>
      </c>
      <c r="CW137" s="79">
        <f>SUMIFS('Planificación 2026-1'!R:R,'Planificación 2026-1'!W:W,C137,'Planificación 2026-1'!G:G,"MH",'Planificación 2026-1'!H:H,"&lt;3")</f>
        <v>0</v>
      </c>
      <c r="CX137" s="79">
        <f>SUMIFS('Planificación 2026-1'!R:R,'Planificación 2026-1'!W:W,C137,'Planificación 2026-1'!G:G,"IC",'Planificación 2026-1'!H:H,"&lt;3")</f>
        <v>0</v>
      </c>
      <c r="CY137" s="79">
        <f>SUMIFS('Planificación 2026-1'!R:R,'Planificación 2026-1'!W:W,C137,'Planificación 2026-1'!G:G,"AR",'Planificación 2026-1'!H:H,"&lt;3")</f>
        <v>0</v>
      </c>
      <c r="CZ137" s="79">
        <f>SUMIFS('Planificación 2026-1'!R:R,'Planificación 2026-1'!W:W,C137,'Planificación 2026-1'!G:G,"T1",'Planificación 2026-1'!H:H,"&lt;3")</f>
        <v>0</v>
      </c>
      <c r="DA137" s="79">
        <f>SUMIFS('Planificación 2026-1'!R:R,'Planificación 2026-1'!W:W,C137,'Planificación 2026-1'!G:G,"T3",'Planificación 2026-1'!H:H,"&lt;3")</f>
        <v>0</v>
      </c>
      <c r="DB137" s="79">
        <f>SUMIFS('Planificación 2026-1'!R:R,'Planificación 2026-1'!W:W,C137,'Planificación 2026-1'!G:G,"T2",'Planificación 2026-1'!H:H,"&lt;3")</f>
        <v>0</v>
      </c>
      <c r="DC137" s="79">
        <f>SUMIFS('Planificación 2026-1'!R:R,'Planificación 2026-1'!W:W,C137,'Planificación 2026-1'!G:G,"AE",'Planificación 2026-1'!H:H,"&lt;3")</f>
        <v>0</v>
      </c>
      <c r="DD137" s="79">
        <f>SUMIFS('Planificación 2026-1'!R:R,'Planificación 2026-1'!W:W,C137,'Planificación 2026-1'!G:G,"T4",'Planificación 2026-1'!H:H,"&lt;3")</f>
        <v>0</v>
      </c>
      <c r="DE137" s="78" t="str">
        <f t="shared" si="32"/>
        <v>P04</v>
      </c>
      <c r="DF137" s="30">
        <f>IF(C137="","",SUMIFS('Planificación 2026-1'!R:R,'Planificación 2026-1'!W:W,C137,'Planificación 2026-1'!E:E,"PRINCIPAL",'Planificación 2026-1'!X:X,"VIRTUAL"))</f>
        <v>8</v>
      </c>
      <c r="DG137" s="30">
        <f>IF(C137="","",SUMIFS('Planificación 2026-1'!R:R,'Planificación 2026-1'!W:W,C137,'Planificación 2026-1'!E:E,"PRINCIPAL",'Planificación 2026-1'!X:X,"PRESENCIAL"))</f>
        <v>0</v>
      </c>
      <c r="DH137" s="30">
        <f>IF(C137="","",SUMIFS('Planificación 2026-1'!R:R,'Planificación 2026-1'!W:W,C137,'Planificación 2026-1'!E:E,"PRINCIPAL",'Planificación 2026-1'!X:X,"HIBRIDO PRESENCIAL"))</f>
        <v>0</v>
      </c>
      <c r="DI137" s="78" t="str">
        <f t="shared" si="33"/>
        <v/>
      </c>
      <c r="DJ137" s="78">
        <f>IF(C137="","",SUMIFS('Planificación 2026-1'!R:R,'Planificación 2026-1'!W:W,C137,'Planificación 2026-1'!E:E,"FILIAL",'Planificación 2026-1'!X:X,"VIRTUAL"))</f>
        <v>0</v>
      </c>
      <c r="DK137" s="80">
        <f>IF(C137="","",SUMIFS('Planificación 2026-1'!R:R,'Planificación 2026-1'!W:W,C137,'Planificación 2026-1'!E:E,"FILIAL",'Planificación 2026-1'!X:X,"PRESENCIAL"))</f>
        <v>0</v>
      </c>
      <c r="DL137" s="42">
        <f>IF(C137="","",SUMIFS('Planificación 2026-1'!R:R,'Planificación 2026-1'!W:W,C137,'Planificación 2026-1'!E:E,"FILIAL",'Planificación 2026-1'!X:X,"HIBRIDO PRESENCIAL"))</f>
        <v>0</v>
      </c>
      <c r="DM137" s="81" t="str">
        <f t="shared" si="34"/>
        <v/>
      </c>
      <c r="DN137" s="78">
        <f>IF(C137="","",SUMIFS('Planificación 2026-1'!R:R,'Planificación 2026-1'!W:W,C137,'Planificación 2026-1'!E:E,"SUNAMPE",'Planificación 2026-1'!X:X,"VIRTUAL"))</f>
        <v>0</v>
      </c>
      <c r="DO137" s="42">
        <f>IF(C137="","",SUMIFS('Planificación 2026-1'!R:R,'Planificación 2026-1'!W:W,C137,'Planificación 2026-1'!E:E,"SUNAMPE",'Planificación 2026-1'!X:X,"PRESENCIAL"))</f>
        <v>0</v>
      </c>
      <c r="DP137" s="81" t="str">
        <f t="shared" si="35"/>
        <v/>
      </c>
      <c r="DQ137" s="78">
        <f>IF(C137="","",SUMIFS('Planificación 2026-1'!R:R,'Planificación 2026-1'!W:W,C137,'Planificación 2026-1'!E:E,"HUAURA",'Planificación 2026-1'!X:X,"VIRTUAL"))</f>
        <v>0</v>
      </c>
      <c r="DR137" s="42">
        <f>IF(C137="","",SUMIFS('Planificación 2026-1'!R:R,'Planificación 2026-1'!W:W,C137,'Planificación 2026-1'!E:E,"HUAURA",'Planificación 2026-1'!X:X,"PRESENCIAL"))</f>
        <v>0</v>
      </c>
      <c r="DS137" s="48">
        <f>SUMIFS('Planificación 2026-1'!R:R,'Planificación 2026-1'!W:W,C137,'Planificación 2026-1'!E:E,"PRINCIPAL",'Planificación 2026-1'!X:X,"VIRTUAL",'Planificación 2026-1'!H:H,"&gt;2")</f>
        <v>8</v>
      </c>
      <c r="DT137" s="48">
        <f>SUMIFS('Planificación 2026-1'!R:R,'Planificación 2026-1'!W:W,C137,'Planificación 2026-1'!E:E,"PRINCIPAL",'Planificación 2026-1'!X:X,"&lt;&gt;VIRTUAL",'Planificación 2026-1'!H:H,"&gt;2")</f>
        <v>0</v>
      </c>
      <c r="DU137" s="48">
        <f>SUMIFS('Planificación 2026-1'!R:R,'Planificación 2026-1'!W:W,C137,'Planificación 2026-1'!E:E,"SUNAMPE",'Planificación 2026-1'!X:X,"VIRTUAL",'Planificación 2026-1'!H:H,"&gt;2")</f>
        <v>0</v>
      </c>
      <c r="DV137" s="48">
        <f>SUMIFS('Planificación 2026-1'!R:R,'Planificación 2026-1'!W:W,C137,'Planificación 2026-1'!E:E,"SUNAMPE",'Planificación 2026-1'!X:X,"&lt;&gt;VIRTUAL",'Planificación 2026-1'!H:H,"&gt;2")</f>
        <v>0</v>
      </c>
      <c r="DW137" s="48">
        <f>SUMIFS('Planificación 2026-1'!R:R,'Planificación 2026-1'!W:W,C137,'Planificación 2026-1'!E:E,"FILIAL",'Planificación 2026-1'!X:X,"VIRTUAL",'Planificación 2026-1'!H:H,"&gt;2")</f>
        <v>0</v>
      </c>
      <c r="DX137" s="48">
        <f>SUMIFS('Planificación 2026-1'!R:R,'Planificación 2026-1'!W:W,C137,'Planificación 2026-1'!E:E,"FILIAL",'Planificación 2026-1'!X:X,"&lt;&gt;VIRTUAL",'Planificación 2026-1'!H:H,"&gt;2")</f>
        <v>0</v>
      </c>
      <c r="DY137" s="48">
        <f>SUMIFS('Planificación 2026-1'!R:R,'Planificación 2026-1'!W:W,C137,'Planificación 2026-1'!E:E,"PORUMA",'Planificación 2026-1'!X:X,"VIRTUAL",'Planificación 2026-1'!H:H,"&gt;2")</f>
        <v>0</v>
      </c>
      <c r="DZ137" s="48">
        <f>SUMIFS('Planificación 2026-1'!R:R,'Planificación 2026-1'!W:W,C137,'Planificación 2026-1'!E:E,"PORUMA",'Planificación 2026-1'!X:X,"&lt;&gt;VIRTUAL",'Planificación 2026-1'!H:H,"&gt;2")</f>
        <v>0</v>
      </c>
      <c r="EA137" s="48">
        <f>SUMIFS('Planificación 2026-1'!R:R,'Planificación 2026-1'!W:W,C137,'Planificación 2026-1'!E:E,"HUAURA",'Planificación 2026-1'!X:X,"VIRTUAL",'Planificación 2026-1'!H:H,"&gt;2")</f>
        <v>0</v>
      </c>
      <c r="EB137" s="48">
        <f>SUMIFS('Planificación 2026-1'!R:R,'Planificación 2026-1'!W:W,C137,'Planificación 2026-1'!E:E,"HUAURA",'Planificación 2026-1'!X:X,"&lt;&gt;VIRTUAL",'Planificación 2026-1'!H:H,"&gt;2")</f>
        <v>0</v>
      </c>
      <c r="EC137" s="48">
        <f>SUMIFS('Planificación 2026-1'!R:R,'Planificación 2026-1'!W:W,C137,'Planificación 2026-1'!E:E,"PRINCIPAL",'Planificación 2026-1'!X:X,"VIRTUAL",'Planificación 2026-1'!H:H,"&lt;3")</f>
        <v>0</v>
      </c>
      <c r="ED137" s="48">
        <f>SUMIFS('Planificación 2026-1'!R:R,'Planificación 2026-1'!W:W,C137,'Planificación 2026-1'!E:E,"PRINCIPAL",'Planificación 2026-1'!X:X,"&lt;&gt;VIRTUAL",'Planificación 2026-1'!H:H,"&lt;3")</f>
        <v>0</v>
      </c>
      <c r="EE137" s="48">
        <f>SUMIFS('Planificación 2026-1'!R:R,'Planificación 2026-1'!W:W,C137,'Planificación 2026-1'!E:E,"SUNAMPE",'Planificación 2026-1'!X:X,"VIRTUAL",'Planificación 2026-1'!H:H,"&lt;3")</f>
        <v>0</v>
      </c>
      <c r="EF137" s="48">
        <f>SUMIFS('Planificación 2026-1'!R:R,'Planificación 2026-1'!W:W,C137,'Planificación 2026-1'!E:E,"SUNAMPE",'Planificación 2026-1'!X:X,"&lt;&gt;VIRTUAL",'Planificación 2026-1'!H:H,"&lt;3")</f>
        <v>0</v>
      </c>
      <c r="EG137" s="48">
        <f>SUMIFS('Planificación 2026-1'!R:R,'Planificación 2026-1'!W:W,C137,'Planificación 2026-1'!E:E,"FILIAL",'Planificación 2026-1'!X:X,"VIRTUAL",'Planificación 2026-1'!H:H,"&lt;3")</f>
        <v>0</v>
      </c>
      <c r="EH137" s="48">
        <f>SUMIFS('Planificación 2026-1'!R:R,'Planificación 2026-1'!W:W,C137,'Planificación 2026-1'!E:E,"FILIAL",'Planificación 2026-1'!X:X,"&lt;&gt;VIRTUAL",'Planificación 2026-1'!H:H,"&lt;3")</f>
        <v>0</v>
      </c>
      <c r="EI137" s="48">
        <f>SUMIFS('Planificación 2026-1'!R:R,'Planificación 2026-1'!W:W,C137,'Planificación 2026-1'!E:E,"PORUMA",'Planificación 2026-1'!X:X,"VIRTUAL",'Planificación 2026-1'!H:H,"&lt;3")</f>
        <v>0</v>
      </c>
      <c r="EJ137" s="48">
        <f>SUMIFS('Planificación 2026-1'!R:R,'Planificación 2026-1'!W:W,C137,'Planificación 2026-1'!E:E,"PORUMA",'Planificación 2026-1'!X:X,"&lt;&gt;VIRTUAL",'Planificación 2026-1'!H:H,"&lt;3")</f>
        <v>0</v>
      </c>
      <c r="EK137" s="48">
        <f>SUMIFS('Planificación 2026-1'!R:R,'Planificación 2026-1'!W:W,C137,'Planificación 2026-1'!E:E,"HUAURA",'Planificación 2026-1'!X:X,"VIRTUAL",'Planificación 2026-1'!H:H,"&lt;3")</f>
        <v>0</v>
      </c>
      <c r="EL137" s="48">
        <f>SUMIFS('Planificación 2026-1'!R:R,'Planificación 2026-1'!W:W,C137,'Planificación 2026-1'!E:E,"HUAURA",'Planificación 2026-1'!X:X,"&lt;&gt;VIRTUAL",'Planificación 2026-1'!H:H,"&lt;3")</f>
        <v>0</v>
      </c>
      <c r="EM137" s="48">
        <f t="shared" si="36"/>
        <v>0</v>
      </c>
      <c r="EN137" s="48">
        <f t="shared" si="37"/>
        <v>0</v>
      </c>
      <c r="EO137" s="48">
        <f t="shared" si="38"/>
        <v>0</v>
      </c>
      <c r="EP137" s="48">
        <f t="shared" si="39"/>
        <v>8</v>
      </c>
      <c r="EQ137" s="48">
        <f t="shared" si="40"/>
        <v>0</v>
      </c>
      <c r="ER137" s="48"/>
      <c r="ES137" s="48">
        <f t="shared" si="41"/>
        <v>8</v>
      </c>
      <c r="ET137" s="48">
        <f t="shared" si="42"/>
        <v>0</v>
      </c>
      <c r="EU137" s="48" t="b">
        <f t="shared" si="43"/>
        <v>1</v>
      </c>
      <c r="EV137" s="48" t="str">
        <f t="shared" si="44"/>
        <v/>
      </c>
      <c r="EW137" s="48" t="str">
        <f t="shared" si="45"/>
        <v>VIRTUAL</v>
      </c>
    </row>
    <row r="138" spans="1:153" x14ac:dyDescent="0.3">
      <c r="A138" s="53"/>
      <c r="B138" s="383">
        <v>135</v>
      </c>
      <c r="C138" s="107" t="s">
        <v>153</v>
      </c>
      <c r="D138" s="82">
        <f>SUMIF('Planificación 2026-1'!W:W,C138,'Planificación 2026-1'!R:R)</f>
        <v>13</v>
      </c>
      <c r="E138" s="384" t="s">
        <v>319</v>
      </c>
      <c r="F138" s="107" t="s">
        <v>430</v>
      </c>
      <c r="G138" s="107" t="s">
        <v>276</v>
      </c>
      <c r="H138" s="107" t="s">
        <v>434</v>
      </c>
      <c r="I138" s="77" t="str">
        <f>IF(SUM(COUNTIFS('Planificación 2026-1'!E:E,"PRINCIPAL",'Planificación 2026-1'!W:W,C138,'Planificación 2026-1'!G:G,"AF"))&gt;0,"P01"," ")</f>
        <v xml:space="preserve"> </v>
      </c>
      <c r="J138" s="78" t="str">
        <f>IF(SUM(COUNTIFS('Planificación 2026-1'!E:E,"PRINCIPAL",'Planificación 2026-1'!W:W,C138,'Planificación 2026-1'!G:G,"EN"))&gt;0,"P02"," ")</f>
        <v xml:space="preserve"> </v>
      </c>
      <c r="K138" s="78" t="str">
        <f>IF(SUM(COUNTIFS('Planificación 2026-1'!E:E,"PRINCIPAL",'Planificación 2026-1'!W:W,C138,'Planificación 2026-1'!G:G,"IS"))&gt;0,"P03"," ")</f>
        <v xml:space="preserve"> </v>
      </c>
      <c r="L138" s="78" t="str">
        <f>IF(SUM(COUNTIFS('Planificación 2026-1'!E:E,"PRINCIPAL",'Planificación 2026-1'!W:W,C138,'Planificación 2026-1'!G:G,"PS"))&gt;0,"P04"," ")</f>
        <v xml:space="preserve"> </v>
      </c>
      <c r="M138" s="78"/>
      <c r="N138" s="78" t="str">
        <f>IF(SUM(COUNTIFS('Planificación 2026-1'!E:E,"PRINCIPAL",'Planificación 2026-1'!W:W,C138,'Planificación 2026-1'!G:G,"IN"))&gt;0,"P06"," ")</f>
        <v xml:space="preserve"> </v>
      </c>
      <c r="O138" s="78" t="str">
        <f>IF(SUM(COUNTIFS('Planificación 2026-1'!E:E,"PRINCIPAL",'Planificación 2026-1'!W:W,C138,'Planificación 2026-1'!G:G,"CA"))&gt;0,"P07"," ")</f>
        <v xml:space="preserve"> </v>
      </c>
      <c r="P138" s="78" t="str">
        <f>IF(SUM(COUNTIFS('Planificación 2026-1'!E:E,"PRINCIPAL",'Planificación 2026-1'!W:W,C138,'Planificación 2026-1'!G:G,"DE"))&gt;0,"P08"," ")</f>
        <v xml:space="preserve"> </v>
      </c>
      <c r="Q138" s="78" t="str">
        <f>IF(SUM(COUNTIFS('Planificación 2026-1'!E:E,"PRINCIPAL",'Planificación 2026-1'!W:W,C138,'Planificación 2026-1'!G:G,"OB"))&gt;0,"P09"," ")</f>
        <v xml:space="preserve"> </v>
      </c>
      <c r="R138" s="78" t="str">
        <f>IF(SUM(COUNTIFS('Planificación 2026-1'!E:E,"PRINCIPAL",'Planificación 2026-1'!W:W,C138,'Planificación 2026-1'!G:G,"MH"))&gt;0,"P31"," ")</f>
        <v xml:space="preserve"> </v>
      </c>
      <c r="S138" s="78" t="str">
        <f>IF(SUM(COUNTIFS('Planificación 2026-1'!E:E,"PRINCIPAL",'Planificación 2026-1'!W:W,C138,'Planificación 2026-1'!G:G,"IC"))&gt;0,"P32"," ")</f>
        <v xml:space="preserve"> </v>
      </c>
      <c r="T138" s="78" t="str">
        <f>IF(SUM(COUNTIFS('Planificación 2026-1'!E:E,"PRINCIPAL",'Planificación 2026-1'!W:W,C138,'Planificación 2026-1'!G:G,"AR"))&gt;0,"P34"," ")</f>
        <v xml:space="preserve"> </v>
      </c>
      <c r="U138" s="78" t="str">
        <f>IF(SUM(COUNTIFS('Planificación 2026-1'!E:E,"PRINCIPAL",'Planificación 2026-1'!W:W,C138,'Planificación 2026-1'!G:G,"T1"))&gt;0,"P35"," ")</f>
        <v xml:space="preserve"> </v>
      </c>
      <c r="V138" s="78" t="str">
        <f>IF(SUM(COUNTIFS('Planificación 2026-1'!E:E,"PRINCIPAL",'Planificación 2026-1'!W:W,C138,'Planificación 2026-1'!G:G,"T3"))&gt;0,"P36"," ")</f>
        <v xml:space="preserve"> </v>
      </c>
      <c r="W138" s="78" t="str">
        <f>IF(SUM(COUNTIFS('Planificación 2026-1'!E:E,"PRINCIPAL",'Planificación 2026-1'!W:W,C138,'Planificación 2026-1'!G:G,"T2"))&gt;0,"P37"," ")</f>
        <v xml:space="preserve"> </v>
      </c>
      <c r="X138" s="78" t="str">
        <f>IF(SUM(COUNTIFS('Planificación 2026-1'!E:E,"PRINCIPAL",'Planificación 2026-1'!W:W,C138,'Planificación 2026-1'!G:G,"AE"))&gt;0,"P38"," ")</f>
        <v xml:space="preserve"> </v>
      </c>
      <c r="Y138" s="78" t="str">
        <f>IF(SUM(COUNTIFS('Planificación 2026-1'!E:E,"PRINCIPAL",'Planificación 2026-1'!W:W,C138,'Planificación 2026-1'!G:G,"T4"))&gt;0,"P55"," ")</f>
        <v xml:space="preserve"> </v>
      </c>
      <c r="Z138" s="78" t="str">
        <f>IF(SUM(COUNTIFS('Planificación 2026-1'!E:E,"FILIAL",'Planificación 2026-1'!W:W,C138,'Planificación 2026-1'!G:G,"AF"))&gt;0," P01"," ")</f>
        <v xml:space="preserve"> </v>
      </c>
      <c r="AA138" s="78" t="str">
        <f>IF(SUM(COUNTIFS('Planificación 2026-1'!E:E,"FILIAL",'Planificación 2026-1'!W:W,C138,'Planificación 2026-1'!G:G,"EN"))&gt;0,"P02"," ")</f>
        <v xml:space="preserve"> </v>
      </c>
      <c r="AB138" s="78" t="str">
        <f>IF(SUM(COUNTIFS('Planificación 2026-1'!E:E,"FILIAL",'Planificación 2026-1'!W:W,C138,'Planificación 2026-1'!G:G,"IS"))&gt;0,"P03"," ")</f>
        <v xml:space="preserve"> </v>
      </c>
      <c r="AC138" s="78" t="str">
        <f>IF(SUM(COUNTIFS('Planificación 2026-1'!E:E,"FILIAL",'Planificación 2026-1'!W:W,C138,'Planificación 2026-1'!G:G,"PS"))&gt;0,"P04"," ")</f>
        <v>P04</v>
      </c>
      <c r="AD138" s="78"/>
      <c r="AE138" s="78" t="str">
        <f>IF(SUM(COUNTIFS('Planificación 2026-1'!E:E,"FILIAL",'Planificación 2026-1'!W:W,C138,'Planificación 2026-1'!G:G,"IN"))&gt;0,"P06"," ")</f>
        <v xml:space="preserve"> </v>
      </c>
      <c r="AF138" s="78" t="str">
        <f>IF(SUM(COUNTIFS('Planificación 2026-1'!E:E,"FILIAL",'Planificación 2026-1'!W:W,C138,'Planificación 2026-1'!G:G,"CA"))&gt;0,"P07"," ")</f>
        <v xml:space="preserve"> </v>
      </c>
      <c r="AG138" s="78" t="str">
        <f>IF(SUM(COUNTIFS('Planificación 2026-1'!E:E,"FILIAL",'Planificación 2026-1'!W:W,C138,'Planificación 2026-1'!G:G,"DE"))&gt;0,"P08"," ")</f>
        <v xml:space="preserve"> </v>
      </c>
      <c r="AH138" s="78" t="str">
        <f>IF(SUM(COUNTIFS('Planificación 2026-1'!E:E,"FILIAL",'Planificación 2026-1'!W:W,C138,'Planificación 2026-1'!G:G,"OB"))&gt;0,"P09"," ")</f>
        <v xml:space="preserve"> </v>
      </c>
      <c r="AI138" s="78" t="str">
        <f>IF(SUM(COUNTIFS('Planificación 2026-1'!E:E,"FILIAL",'Planificación 2026-1'!W:W,C138,'Planificación 2026-1'!G:G,"MH"))&gt;0,"P31"," ")</f>
        <v xml:space="preserve"> </v>
      </c>
      <c r="AJ138" s="78" t="str">
        <f>IF(SUM(COUNTIFS('Planificación 2026-1'!E:E,"FILIAL",'Planificación 2026-1'!W:W,C138,'Planificación 2026-1'!G:G,"IC"))&gt;0,"P32"," ")</f>
        <v xml:space="preserve"> </v>
      </c>
      <c r="AK138" s="78" t="str">
        <f>IF(SUM(COUNTIFS('Planificación 2026-1'!E:E,"FILIAL",'Planificación 2026-1'!W:W,C138,'Planificación 2026-1'!G:G,"AR"))&gt;0,"P34"," ")</f>
        <v xml:space="preserve"> </v>
      </c>
      <c r="AL138" s="78" t="str">
        <f>IF(SUM(COUNTIFS('Planificación 2026-1'!E:E,"FILIAL",'Planificación 2026-1'!W:W,C138,'Planificación 2026-1'!G:G,"T1"))&gt;0,"P35"," ")</f>
        <v xml:space="preserve"> </v>
      </c>
      <c r="AM138" s="78" t="str">
        <f>IF(SUM(COUNTIFS('Planificación 2026-1'!E:E,"FILIAL",'Planificación 2026-1'!W:W,C138,'Planificación 2026-1'!G:G,"T3"))&gt;0,"P36"," ")</f>
        <v xml:space="preserve"> </v>
      </c>
      <c r="AN138" s="78" t="str">
        <f>IF(SUM(COUNTIFS('Planificación 2026-1'!E:E,"FILIAL",'Planificación 2026-1'!W:W,C138,'Planificación 2026-1'!G:G,"T2"))&gt;0,"P37"," ")</f>
        <v xml:space="preserve"> </v>
      </c>
      <c r="AO138" s="78" t="str">
        <f>IF(SUM(COUNTIFS('Planificación 2026-1'!E:E,"FILIAL",'Planificación 2026-1'!W:W,C138,'Planificación 2026-1'!G:G,"AE"))&gt;0,"P38"," ")</f>
        <v xml:space="preserve"> </v>
      </c>
      <c r="AP138" s="78" t="str">
        <f>IF(SUM(COUNTIFS('Planificación 2026-1'!E:E,"FILIAL",'Planificación 2026-1'!W:W,C138,'Planificación 2026-1'!G:G,"T4"))&gt;0,"P55"," ")</f>
        <v xml:space="preserve"> </v>
      </c>
      <c r="AQ138" s="78" t="str">
        <f>IF(SUM(COUNTIFS('Planificación 2026-1'!E:E,"SUNAMPE",'Planificación 2026-1'!W:W,C138,'Planificación 2026-1'!G:G,"AF"))&gt;0," P01"," ")</f>
        <v xml:space="preserve"> </v>
      </c>
      <c r="AR138" s="78" t="str">
        <f>IF(SUM(COUNTIFS('Planificación 2026-1'!E:E,"SUNAMPE",'Planificación 2026-1'!W:W,C138,'Planificación 2026-1'!G:G,"EN"))&gt;0,"P02"," ")</f>
        <v xml:space="preserve"> </v>
      </c>
      <c r="AS138" s="78" t="str">
        <f>IF(SUM(COUNTIFS('Planificación 2026-1'!E:E,"SUNAMPE",'Planificación 2026-1'!W:W,C138,'Planificación 2026-1'!G:G,"IS"))&gt;0,"P03"," ")</f>
        <v xml:space="preserve"> </v>
      </c>
      <c r="AT138" s="78" t="str">
        <f>IF(SUM(COUNTIFS('Planificación 2026-1'!E:E,"SUNAMPE",'Planificación 2026-1'!W:W,C138,'Planificación 2026-1'!G:G,"PS"))&gt;0,"P04"," ")</f>
        <v xml:space="preserve"> </v>
      </c>
      <c r="AU138" s="78"/>
      <c r="AV138" s="78" t="str">
        <f>IF(SUM(COUNTIFS('Planificación 2026-1'!E:E,"SUNAMPE",'Planificación 2026-1'!W:W,C138,'Planificación 2026-1'!G:G,"IN"))&gt;0,"P06"," ")</f>
        <v xml:space="preserve"> </v>
      </c>
      <c r="AW138" s="78" t="str">
        <f>IF(SUM(COUNTIFS('Planificación 2026-1'!E:E,"SUNAMPE",'Planificación 2026-1'!W:W,C138,'Planificación 2026-1'!G:G,"CA"))&gt;0,"P07"," ")</f>
        <v xml:space="preserve"> </v>
      </c>
      <c r="AX138" s="78" t="str">
        <f>IF(SUM(COUNTIFS('Planificación 2026-1'!E:E,"SUNAMPE",'Planificación 2026-1'!W:W,C138,'Planificación 2026-1'!G:G,"DE"))&gt;0,"P08"," ")</f>
        <v xml:space="preserve"> </v>
      </c>
      <c r="AY138" s="78" t="str">
        <f>IF(SUM(COUNTIFS('Planificación 2026-1'!E:E,"SUNAMPE",'Planificación 2026-1'!W:W,C138,'Planificación 2026-1'!G:G,"OB"))&gt;0,"P09"," ")</f>
        <v xml:space="preserve"> </v>
      </c>
      <c r="AZ138" s="78" t="str">
        <f>IF(SUM(COUNTIFS('Planificación 2026-1'!E:E,"SUNAMPE",'Planificación 2026-1'!W:W,C138,'Planificación 2026-1'!G:G,"MH"))&gt;0,"P31"," ")</f>
        <v xml:space="preserve"> </v>
      </c>
      <c r="BA138" s="78" t="str">
        <f>IF(SUM(COUNTIFS('Planificación 2026-1'!E:E,"SUNAMPE",'Planificación 2026-1'!W:W,C138,'Planificación 2026-1'!G:G,"IC"))&gt;0,"P32"," ")</f>
        <v xml:space="preserve"> </v>
      </c>
      <c r="BB138" s="78" t="str">
        <f>IF(SUM(COUNTIFS('Planificación 2026-1'!E:E,"SUNAMPE",'Planificación 2026-1'!W:W,C138,'Planificación 2026-1'!G:G,"AR"))&gt;0,"P34"," ")</f>
        <v xml:space="preserve"> </v>
      </c>
      <c r="BC138" s="78" t="str">
        <f>IF(SUM(COUNTIFS('Planificación 2026-1'!E:E,"SUNAMPE",'Planificación 2026-1'!W:W,C138,'Planificación 2026-1'!G:G,"T1"))&gt;0,"P35"," ")</f>
        <v xml:space="preserve"> </v>
      </c>
      <c r="BD138" s="78" t="str">
        <f>IF(SUM(COUNTIFS('Planificación 2026-1'!E:E,"SUNAMPE",'Planificación 2026-1'!W:W,C138,'Planificación 2026-1'!G:G,"T3"))&gt;0,"P36"," ")</f>
        <v xml:space="preserve"> </v>
      </c>
      <c r="BE138" s="78" t="str">
        <f>IF(SUM(COUNTIFS('Planificación 2026-1'!E:E,"SUNAMPE",'Planificación 2026-1'!W:W,C138,'Planificación 2026-1'!G:G,"T2"))&gt;0,"P37"," ")</f>
        <v xml:space="preserve"> </v>
      </c>
      <c r="BF138" s="78" t="str">
        <f>IF(SUM(COUNTIFS('Planificación 2026-1'!E:E,"SUNAMPE",'Planificación 2026-1'!W:W,C138,'Planificación 2026-1'!G:G,"AE"))&gt;0,"P38"," ")</f>
        <v xml:space="preserve"> </v>
      </c>
      <c r="BG138" s="78" t="str">
        <f>IF(SUM(COUNTIFS('Planificación 2026-1'!E:E,"SUNAMPE",'Planificación 2026-1'!W:W,C138,'Planificación 2026-1'!G:G,"T4"))&gt;0,"P55"," ")</f>
        <v xml:space="preserve"> </v>
      </c>
      <c r="BH138" s="78" t="str">
        <f>IF(SUM(COUNTIFS('Planificación 2026-1'!E:E,"HUAURA",'Planificación 2026-1'!W:W,C138,'Planificación 2026-1'!G:G,"AF"))&gt;0," P01"," ")</f>
        <v xml:space="preserve"> </v>
      </c>
      <c r="BI138" s="78" t="str">
        <f>IF(SUM(COUNTIFS('Planificación 2026-1'!E:E,"HUAURA",'Planificación 2026-1'!W:W,C138,'Planificación 2026-1'!G:G,"EN"))&gt;0,"P02"," ")</f>
        <v xml:space="preserve"> </v>
      </c>
      <c r="BJ138" s="78" t="str">
        <f>IF(SUM(COUNTIFS('Planificación 2026-1'!E:E,"HUAURA",'Planificación 2026-1'!W:W,C138,'Planificación 2026-1'!G:G,"IS"))&gt;0,"P03"," ")</f>
        <v xml:space="preserve"> </v>
      </c>
      <c r="BK138" s="78" t="str">
        <f>IF(SUM(COUNTIFS('Planificación 2026-1'!E:E,"HUAURA",'Planificación 2026-1'!W:W,C138,'Planificación 2026-1'!G:G,"PS"))&gt;0,"P04"," ")</f>
        <v xml:space="preserve"> </v>
      </c>
      <c r="BL138" s="78"/>
      <c r="BM138" s="78" t="str">
        <f>IF(SUM(COUNTIFS('Planificación 2026-1'!E:E,"HUAURA",'Planificación 2026-1'!W:W,C138,'Planificación 2026-1'!G:G,"IN"))&gt;0,"P06"," ")</f>
        <v xml:space="preserve"> </v>
      </c>
      <c r="BN138" s="78" t="str">
        <f>IF(SUM(COUNTIFS('Planificación 2026-1'!E:E,"HUAURA",'Planificación 2026-1'!W:W,C138,'Planificación 2026-1'!G:G,"CA"))&gt;0,"P07"," ")</f>
        <v xml:space="preserve"> </v>
      </c>
      <c r="BO138" s="78" t="str">
        <f>IF(SUM(COUNTIFS('Planificación 2026-1'!E:E,"HUAURA",'Planificación 2026-1'!W:W,C138,'Planificación 2026-1'!G:G,"DE"))&gt;0,"P08"," ")</f>
        <v xml:space="preserve"> </v>
      </c>
      <c r="BP138" s="78" t="str">
        <f>IF(SUM(COUNTIFS('Planificación 2026-1'!E:E,"HUAURA",'Planificación 2026-1'!W:W,C138,'Planificación 2026-1'!G:G,"OB"))&gt;0,"P09"," ")</f>
        <v xml:space="preserve"> </v>
      </c>
      <c r="BQ138" s="78" t="str">
        <f>IF(SUM(COUNTIFS('Planificación 2026-1'!E:E,"HUAURA",'Planificación 2026-1'!W:W,C138,'Planificación 2026-1'!G:G,"MH"))&gt;0,"P31"," ")</f>
        <v xml:space="preserve"> </v>
      </c>
      <c r="BR138" s="78" t="str">
        <f>IF(SUM(COUNTIFS('Planificación 2026-1'!E:E,"HUAURA",'Planificación 2026-1'!W:W,C138,'Planificación 2026-1'!G:G,"IC"))&gt;0,"P32"," ")</f>
        <v xml:space="preserve"> </v>
      </c>
      <c r="BS138" s="78" t="str">
        <f>IF(SUM(COUNTIFS('Planificación 2026-1'!E:E,"HUAURA",'Planificación 2026-1'!W:W,C138,'Planificación 2026-1'!G:G,"AR"))&gt;0,"P34"," ")</f>
        <v xml:space="preserve"> </v>
      </c>
      <c r="BT138" s="78" t="str">
        <f>IF(SUM(COUNTIFS('Planificación 2026-1'!E:E,"HUAURA",'Planificación 2026-1'!W:W,C138,'Planificación 2026-1'!G:G,"T1"))&gt;0,"P35"," ")</f>
        <v xml:space="preserve"> </v>
      </c>
      <c r="BU138" s="78" t="str">
        <f>IF(SUM(COUNTIFS('Planificación 2026-1'!E:E,"HUAURA",'Planificación 2026-1'!W:W,C138,'Planificación 2026-1'!G:G,"T3"))&gt;0,"P36"," ")</f>
        <v xml:space="preserve"> </v>
      </c>
      <c r="BV138" s="78" t="str">
        <f>IF(SUM(COUNTIFS('Planificación 2026-1'!E:E,"HUAURA",'Planificación 2026-1'!W:W,C138,'Planificación 2026-1'!G:G,"T2"))&gt;0,"P37"," ")</f>
        <v xml:space="preserve"> </v>
      </c>
      <c r="BW138" s="78" t="str">
        <f>IF(SUM(COUNTIFS('Planificación 2026-1'!E:E,"HUAURA",'Planificación 2026-1'!W:W,C138,'Planificación 2026-1'!G:G,"AE"))&gt;0,"P38"," ")</f>
        <v xml:space="preserve"> </v>
      </c>
      <c r="BX138" s="78" t="str">
        <f>IF(SUM(COUNTIFS('Planificación 2026-1'!E:E,"HUAURA",'Planificación 2026-1'!W:W,C138,'Planificación 2026-1'!G:G,"T4"))&gt;0,"P55"," ")</f>
        <v xml:space="preserve"> </v>
      </c>
      <c r="BY138" s="79">
        <f>SUMIFS('Planificación 2026-1'!R:R,'Planificación 2026-1'!W:W,C138,'Planificación 2026-1'!G:G,"AF",'Planificación 2026-1'!H:H,"&gt;2")</f>
        <v>0</v>
      </c>
      <c r="BZ138" s="79">
        <f>SUMIFS('Planificación 2026-1'!R:R,'Planificación 2026-1'!W:W,C138,'Planificación 2026-1'!G:G,"EN",'Planificación 2026-1'!H:H,"&gt;2")</f>
        <v>0</v>
      </c>
      <c r="CA138" s="79">
        <f>SUMIFS('Planificación 2026-1'!R:R,'Planificación 2026-1'!W:W,C138,'Planificación 2026-1'!G:G,"IS",'Planificación 2026-1'!H:H,"&gt;2")</f>
        <v>0</v>
      </c>
      <c r="CB138" s="79">
        <f>SUMIFS('Planificación 2026-1'!R:R,'Planificación 2026-1'!W:W,C138,'Planificación 2026-1'!G:G,"PS",'Planificación 2026-1'!H:H,"&gt;2")</f>
        <v>13</v>
      </c>
      <c r="CC138" s="79">
        <f>SUMIFS('Planificación 2026-1'!R:R,'Planificación 2026-1'!W:W,C138,'Planificación 2026-1'!G:G,"IN",'Planificación 2026-1'!H:H,"&gt;2")</f>
        <v>0</v>
      </c>
      <c r="CD138" s="79">
        <f>SUMIFS('Planificación 2026-1'!R:R,'Planificación 2026-1'!W:W,C138,'Planificación 2026-1'!G:G,"CA",'Planificación 2026-1'!H:H,"&gt;2")</f>
        <v>0</v>
      </c>
      <c r="CE138" s="79">
        <f>SUMIFS('Planificación 2026-1'!R:R,'Planificación 2026-1'!W:W,C138,'Planificación 2026-1'!G:G,"DE",'Planificación 2026-1'!H:H,"&gt;2")</f>
        <v>0</v>
      </c>
      <c r="CF138" s="79">
        <f>SUMIFS('Planificación 2026-1'!R:R,'Planificación 2026-1'!W:W,C138,'Planificación 2026-1'!G:G,"OB",'Planificación 2026-1'!H:H,"&gt;2")</f>
        <v>0</v>
      </c>
      <c r="CG138" s="79">
        <f>SUMIFS('Planificación 2026-1'!R:R,'Planificación 2026-1'!W:W,C138,'Planificación 2026-1'!G:G,"MH",'Planificación 2026-1'!H:H,"&gt;2")</f>
        <v>0</v>
      </c>
      <c r="CH138" s="79">
        <f>SUMIFS('Planificación 2026-1'!R:R,'Planificación 2026-1'!W:W,C138,'Planificación 2026-1'!G:G,"IC",'Planificación 2026-1'!H:H,"&gt;2")</f>
        <v>0</v>
      </c>
      <c r="CI138" s="79">
        <f>SUMIFS('Planificación 2026-1'!R:R,'Planificación 2026-1'!W:W,C138,'Planificación 2026-1'!G:G,"AR",'Planificación 2026-1'!H:H,"&gt;2")</f>
        <v>0</v>
      </c>
      <c r="CJ138" s="79">
        <f>SUMIFS('Planificación 2026-1'!R:R,'Planificación 2026-1'!W:W,C138,'Planificación 2026-1'!G:G,"T1",'Planificación 2026-1'!H:H,"&gt;2")</f>
        <v>0</v>
      </c>
      <c r="CK138" s="79">
        <f>SUMIFS('Planificación 2026-1'!R:R,'Planificación 2026-1'!W:W,C138,'Planificación 2026-1'!G:G,"T3",'Planificación 2026-1'!H:H,"&gt;2")</f>
        <v>0</v>
      </c>
      <c r="CL138" s="79">
        <f>SUMIFS('Planificación 2026-1'!R:R,'Planificación 2026-1'!W:W,C138,'Planificación 2026-1'!G:G,"T2",'Planificación 2026-1'!H:H,"&gt;2")</f>
        <v>0</v>
      </c>
      <c r="CM138" s="79">
        <f>SUMIFS('Planificación 2026-1'!R:R,'Planificación 2026-1'!W:W,C138,'Planificación 2026-1'!G:G,"AE",'Planificación 2026-1'!H:H,"&gt;2")</f>
        <v>0</v>
      </c>
      <c r="CN138" s="79">
        <f>SUMIFS('Planificación 2026-1'!R:R,'Planificación 2026-1'!W:W,C138,'Planificación 2026-1'!G:G,"T4",'Planificación 2026-1'!H:H,"&gt;2")</f>
        <v>0</v>
      </c>
      <c r="CO138" s="79">
        <f>SUMIFS('Planificación 2026-1'!R:R,'Planificación 2026-1'!W:W,C138,'Planificación 2026-1'!G:G,"AF",'Planificación 2026-1'!H:H,"&lt;3")</f>
        <v>0</v>
      </c>
      <c r="CP138" s="79">
        <f>SUMIFS('Planificación 2026-1'!R:R,'Planificación 2026-1'!W:W,C138,'Planificación 2026-1'!G:G,"EN",'Planificación 2026-1'!H:H,"&lt;3")</f>
        <v>0</v>
      </c>
      <c r="CQ138" s="79">
        <f>SUMIFS('Planificación 2026-1'!R:R,'Planificación 2026-1'!W:W,C138,'Planificación 2026-1'!G:G,"IS",'Planificación 2026-1'!H:H,"&lt;3")</f>
        <v>0</v>
      </c>
      <c r="CR138" s="79">
        <f>SUMIFS('Planificación 2026-1'!R:R,'Planificación 2026-1'!W:W,C138,'Planificación 2026-1'!G:G,"PS",'Planificación 2026-1'!H:H,"&lt;3")</f>
        <v>0</v>
      </c>
      <c r="CS138" s="79">
        <f>SUMIFS('Planificación 2026-1'!R:R,'Planificación 2026-1'!W:W,C138,'Planificación 2026-1'!G:G,"IN",'Planificación 2026-1'!H:H,"&lt;3")</f>
        <v>0</v>
      </c>
      <c r="CT138" s="79">
        <f>SUMIFS('Planificación 2026-1'!R:R,'Planificación 2026-1'!W:W,C138,'Planificación 2026-1'!G:G,"CA",'Planificación 2026-1'!H:H,"&lt;3")</f>
        <v>0</v>
      </c>
      <c r="CU138" s="79">
        <f>SUMIFS('Planificación 2026-1'!R:R,'Planificación 2026-1'!W:W,C138,'Planificación 2026-1'!G:G,"DE",'Planificación 2026-1'!H:H,"&lt;3")</f>
        <v>0</v>
      </c>
      <c r="CV138" s="79">
        <f>SUMIFS('Planificación 2026-1'!R:R,'Planificación 2026-1'!W:W,C138,'Planificación 2026-1'!G:G,"OB",'Planificación 2026-1'!H:H,"&lt;3")</f>
        <v>0</v>
      </c>
      <c r="CW138" s="79">
        <f>SUMIFS('Planificación 2026-1'!R:R,'Planificación 2026-1'!W:W,C138,'Planificación 2026-1'!G:G,"MH",'Planificación 2026-1'!H:H,"&lt;3")</f>
        <v>0</v>
      </c>
      <c r="CX138" s="79">
        <f>SUMIFS('Planificación 2026-1'!R:R,'Planificación 2026-1'!W:W,C138,'Planificación 2026-1'!G:G,"IC",'Planificación 2026-1'!H:H,"&lt;3")</f>
        <v>0</v>
      </c>
      <c r="CY138" s="79">
        <f>SUMIFS('Planificación 2026-1'!R:R,'Planificación 2026-1'!W:W,C138,'Planificación 2026-1'!G:G,"AR",'Planificación 2026-1'!H:H,"&lt;3")</f>
        <v>0</v>
      </c>
      <c r="CZ138" s="79">
        <f>SUMIFS('Planificación 2026-1'!R:R,'Planificación 2026-1'!W:W,C138,'Planificación 2026-1'!G:G,"T1",'Planificación 2026-1'!H:H,"&lt;3")</f>
        <v>0</v>
      </c>
      <c r="DA138" s="79">
        <f>SUMIFS('Planificación 2026-1'!R:R,'Planificación 2026-1'!W:W,C138,'Planificación 2026-1'!G:G,"T3",'Planificación 2026-1'!H:H,"&lt;3")</f>
        <v>0</v>
      </c>
      <c r="DB138" s="79">
        <f>SUMIFS('Planificación 2026-1'!R:R,'Planificación 2026-1'!W:W,C138,'Planificación 2026-1'!G:G,"T2",'Planificación 2026-1'!H:H,"&lt;3")</f>
        <v>0</v>
      </c>
      <c r="DC138" s="79">
        <f>SUMIFS('Planificación 2026-1'!R:R,'Planificación 2026-1'!W:W,C138,'Planificación 2026-1'!G:G,"AE",'Planificación 2026-1'!H:H,"&lt;3")</f>
        <v>0</v>
      </c>
      <c r="DD138" s="79">
        <f>SUMIFS('Planificación 2026-1'!R:R,'Planificación 2026-1'!W:W,C138,'Planificación 2026-1'!G:G,"T4",'Planificación 2026-1'!H:H,"&lt;3")</f>
        <v>0</v>
      </c>
      <c r="DE138" s="78" t="str">
        <f t="shared" si="32"/>
        <v/>
      </c>
      <c r="DF138" s="30">
        <f>IF(C138="","",SUMIFS('Planificación 2026-1'!R:R,'Planificación 2026-1'!W:W,C138,'Planificación 2026-1'!E:E,"PRINCIPAL",'Planificación 2026-1'!X:X,"VIRTUAL"))</f>
        <v>0</v>
      </c>
      <c r="DG138" s="30">
        <f>IF(C138="","",SUMIFS('Planificación 2026-1'!R:R,'Planificación 2026-1'!W:W,C138,'Planificación 2026-1'!E:E,"PRINCIPAL",'Planificación 2026-1'!X:X,"PRESENCIAL"))</f>
        <v>0</v>
      </c>
      <c r="DH138" s="30">
        <f>IF(C138="","",SUMIFS('Planificación 2026-1'!R:R,'Planificación 2026-1'!W:W,C138,'Planificación 2026-1'!E:E,"PRINCIPAL",'Planificación 2026-1'!X:X,"HIBRIDO PRESENCIAL"))</f>
        <v>0</v>
      </c>
      <c r="DI138" s="78" t="str">
        <f t="shared" si="33"/>
        <v>P04</v>
      </c>
      <c r="DJ138" s="78">
        <f>IF(C138="","",SUMIFS('Planificación 2026-1'!R:R,'Planificación 2026-1'!W:W,C138,'Planificación 2026-1'!E:E,"FILIAL",'Planificación 2026-1'!X:X,"VIRTUAL"))</f>
        <v>8</v>
      </c>
      <c r="DK138" s="80">
        <f>IF(C138="","",SUMIFS('Planificación 2026-1'!R:R,'Planificación 2026-1'!W:W,C138,'Planificación 2026-1'!E:E,"FILIAL",'Planificación 2026-1'!X:X,"PRESENCIAL"))</f>
        <v>5</v>
      </c>
      <c r="DL138" s="42">
        <f>IF(C138="","",SUMIFS('Planificación 2026-1'!R:R,'Planificación 2026-1'!W:W,C138,'Planificación 2026-1'!E:E,"FILIAL",'Planificación 2026-1'!X:X,"HIBRIDO PRESENCIAL"))</f>
        <v>0</v>
      </c>
      <c r="DM138" s="81" t="str">
        <f t="shared" si="34"/>
        <v/>
      </c>
      <c r="DN138" s="78">
        <f>IF(C138="","",SUMIFS('Planificación 2026-1'!R:R,'Planificación 2026-1'!W:W,C138,'Planificación 2026-1'!E:E,"SUNAMPE",'Planificación 2026-1'!X:X,"VIRTUAL"))</f>
        <v>0</v>
      </c>
      <c r="DO138" s="42">
        <f>IF(C138="","",SUMIFS('Planificación 2026-1'!R:R,'Planificación 2026-1'!W:W,C138,'Planificación 2026-1'!E:E,"SUNAMPE",'Planificación 2026-1'!X:X,"PRESENCIAL"))</f>
        <v>0</v>
      </c>
      <c r="DP138" s="81" t="str">
        <f t="shared" si="35"/>
        <v/>
      </c>
      <c r="DQ138" s="78">
        <f>IF(C138="","",SUMIFS('Planificación 2026-1'!R:R,'Planificación 2026-1'!W:W,C138,'Planificación 2026-1'!E:E,"HUAURA",'Planificación 2026-1'!X:X,"VIRTUAL"))</f>
        <v>0</v>
      </c>
      <c r="DR138" s="42">
        <f>IF(C138="","",SUMIFS('Planificación 2026-1'!R:R,'Planificación 2026-1'!W:W,C138,'Planificación 2026-1'!E:E,"HUAURA",'Planificación 2026-1'!X:X,"PRESENCIAL"))</f>
        <v>0</v>
      </c>
      <c r="DS138" s="48">
        <f>SUMIFS('Planificación 2026-1'!R:R,'Planificación 2026-1'!W:W,C138,'Planificación 2026-1'!E:E,"PRINCIPAL",'Planificación 2026-1'!X:X,"VIRTUAL",'Planificación 2026-1'!H:H,"&gt;2")</f>
        <v>0</v>
      </c>
      <c r="DT138" s="48">
        <f>SUMIFS('Planificación 2026-1'!R:R,'Planificación 2026-1'!W:W,C138,'Planificación 2026-1'!E:E,"PRINCIPAL",'Planificación 2026-1'!X:X,"&lt;&gt;VIRTUAL",'Planificación 2026-1'!H:H,"&gt;2")</f>
        <v>0</v>
      </c>
      <c r="DU138" s="48">
        <f>SUMIFS('Planificación 2026-1'!R:R,'Planificación 2026-1'!W:W,C138,'Planificación 2026-1'!E:E,"SUNAMPE",'Planificación 2026-1'!X:X,"VIRTUAL",'Planificación 2026-1'!H:H,"&gt;2")</f>
        <v>0</v>
      </c>
      <c r="DV138" s="48">
        <f>SUMIFS('Planificación 2026-1'!R:R,'Planificación 2026-1'!W:W,C138,'Planificación 2026-1'!E:E,"SUNAMPE",'Planificación 2026-1'!X:X,"&lt;&gt;VIRTUAL",'Planificación 2026-1'!H:H,"&gt;2")</f>
        <v>0</v>
      </c>
      <c r="DW138" s="48">
        <f>SUMIFS('Planificación 2026-1'!R:R,'Planificación 2026-1'!W:W,C138,'Planificación 2026-1'!E:E,"FILIAL",'Planificación 2026-1'!X:X,"VIRTUAL",'Planificación 2026-1'!H:H,"&gt;2")</f>
        <v>8</v>
      </c>
      <c r="DX138" s="48">
        <f>SUMIFS('Planificación 2026-1'!R:R,'Planificación 2026-1'!W:W,C138,'Planificación 2026-1'!E:E,"FILIAL",'Planificación 2026-1'!X:X,"&lt;&gt;VIRTUAL",'Planificación 2026-1'!H:H,"&gt;2")</f>
        <v>5</v>
      </c>
      <c r="DY138" s="48">
        <f>SUMIFS('Planificación 2026-1'!R:R,'Planificación 2026-1'!W:W,C138,'Planificación 2026-1'!E:E,"PORUMA",'Planificación 2026-1'!X:X,"VIRTUAL",'Planificación 2026-1'!H:H,"&gt;2")</f>
        <v>0</v>
      </c>
      <c r="DZ138" s="48">
        <f>SUMIFS('Planificación 2026-1'!R:R,'Planificación 2026-1'!W:W,C138,'Planificación 2026-1'!E:E,"PORUMA",'Planificación 2026-1'!X:X,"&lt;&gt;VIRTUAL",'Planificación 2026-1'!H:H,"&gt;2")</f>
        <v>0</v>
      </c>
      <c r="EA138" s="48">
        <f>SUMIFS('Planificación 2026-1'!R:R,'Planificación 2026-1'!W:W,C138,'Planificación 2026-1'!E:E,"HUAURA",'Planificación 2026-1'!X:X,"VIRTUAL",'Planificación 2026-1'!H:H,"&gt;2")</f>
        <v>0</v>
      </c>
      <c r="EB138" s="48">
        <f>SUMIFS('Planificación 2026-1'!R:R,'Planificación 2026-1'!W:W,C138,'Planificación 2026-1'!E:E,"HUAURA",'Planificación 2026-1'!X:X,"&lt;&gt;VIRTUAL",'Planificación 2026-1'!H:H,"&gt;2")</f>
        <v>0</v>
      </c>
      <c r="EC138" s="48">
        <f>SUMIFS('Planificación 2026-1'!R:R,'Planificación 2026-1'!W:W,C138,'Planificación 2026-1'!E:E,"PRINCIPAL",'Planificación 2026-1'!X:X,"VIRTUAL",'Planificación 2026-1'!H:H,"&lt;3")</f>
        <v>0</v>
      </c>
      <c r="ED138" s="48">
        <f>SUMIFS('Planificación 2026-1'!R:R,'Planificación 2026-1'!W:W,C138,'Planificación 2026-1'!E:E,"PRINCIPAL",'Planificación 2026-1'!X:X,"&lt;&gt;VIRTUAL",'Planificación 2026-1'!H:H,"&lt;3")</f>
        <v>0</v>
      </c>
      <c r="EE138" s="48">
        <f>SUMIFS('Planificación 2026-1'!R:R,'Planificación 2026-1'!W:W,C138,'Planificación 2026-1'!E:E,"SUNAMPE",'Planificación 2026-1'!X:X,"VIRTUAL",'Planificación 2026-1'!H:H,"&lt;3")</f>
        <v>0</v>
      </c>
      <c r="EF138" s="48">
        <f>SUMIFS('Planificación 2026-1'!R:R,'Planificación 2026-1'!W:W,C138,'Planificación 2026-1'!E:E,"SUNAMPE",'Planificación 2026-1'!X:X,"&lt;&gt;VIRTUAL",'Planificación 2026-1'!H:H,"&lt;3")</f>
        <v>0</v>
      </c>
      <c r="EG138" s="48">
        <f>SUMIFS('Planificación 2026-1'!R:R,'Planificación 2026-1'!W:W,C138,'Planificación 2026-1'!E:E,"FILIAL",'Planificación 2026-1'!X:X,"VIRTUAL",'Planificación 2026-1'!H:H,"&lt;3")</f>
        <v>0</v>
      </c>
      <c r="EH138" s="48">
        <f>SUMIFS('Planificación 2026-1'!R:R,'Planificación 2026-1'!W:W,C138,'Planificación 2026-1'!E:E,"FILIAL",'Planificación 2026-1'!X:X,"&lt;&gt;VIRTUAL",'Planificación 2026-1'!H:H,"&lt;3")</f>
        <v>0</v>
      </c>
      <c r="EI138" s="48">
        <f>SUMIFS('Planificación 2026-1'!R:R,'Planificación 2026-1'!W:W,C138,'Planificación 2026-1'!E:E,"PORUMA",'Planificación 2026-1'!X:X,"VIRTUAL",'Planificación 2026-1'!H:H,"&lt;3")</f>
        <v>0</v>
      </c>
      <c r="EJ138" s="48">
        <f>SUMIFS('Planificación 2026-1'!R:R,'Planificación 2026-1'!W:W,C138,'Planificación 2026-1'!E:E,"PORUMA",'Planificación 2026-1'!X:X,"&lt;&gt;VIRTUAL",'Planificación 2026-1'!H:H,"&lt;3")</f>
        <v>0</v>
      </c>
      <c r="EK138" s="48">
        <f>SUMIFS('Planificación 2026-1'!R:R,'Planificación 2026-1'!W:W,C138,'Planificación 2026-1'!E:E,"HUAURA",'Planificación 2026-1'!X:X,"VIRTUAL",'Planificación 2026-1'!H:H,"&lt;3")</f>
        <v>0</v>
      </c>
      <c r="EL138" s="48">
        <f>SUMIFS('Planificación 2026-1'!R:R,'Planificación 2026-1'!W:W,C138,'Planificación 2026-1'!E:E,"HUAURA",'Planificación 2026-1'!X:X,"&lt;&gt;VIRTUAL",'Planificación 2026-1'!H:H,"&lt;3")</f>
        <v>0</v>
      </c>
      <c r="EM138" s="48">
        <f t="shared" si="36"/>
        <v>13</v>
      </c>
      <c r="EN138" s="48">
        <f t="shared" si="37"/>
        <v>0</v>
      </c>
      <c r="EO138" s="48">
        <f t="shared" si="38"/>
        <v>0</v>
      </c>
      <c r="EP138" s="48">
        <f t="shared" si="39"/>
        <v>0</v>
      </c>
      <c r="EQ138" s="48">
        <f t="shared" si="40"/>
        <v>0</v>
      </c>
      <c r="ER138" s="48"/>
      <c r="ES138" s="48">
        <f t="shared" si="41"/>
        <v>8</v>
      </c>
      <c r="ET138" s="48">
        <f t="shared" si="42"/>
        <v>5</v>
      </c>
      <c r="EU138" s="48" t="b">
        <f t="shared" si="43"/>
        <v>1</v>
      </c>
      <c r="EV138" s="48" t="str">
        <f t="shared" si="44"/>
        <v>FILIAL-HUAURA</v>
      </c>
      <c r="EW138" s="48" t="str">
        <f t="shared" si="45"/>
        <v>MAS VIRTUAL</v>
      </c>
    </row>
    <row r="139" spans="1:153" x14ac:dyDescent="0.3">
      <c r="A139" s="53"/>
      <c r="B139" s="383">
        <v>136</v>
      </c>
      <c r="C139" s="107" t="s">
        <v>154</v>
      </c>
      <c r="D139" s="82">
        <f>SUMIF('Planificación 2026-1'!W:W,C139,'Planificación 2026-1'!R:R)</f>
        <v>13</v>
      </c>
      <c r="E139" s="384" t="s">
        <v>319</v>
      </c>
      <c r="F139" s="107" t="s">
        <v>430</v>
      </c>
      <c r="G139" s="107" t="s">
        <v>276</v>
      </c>
      <c r="H139" s="107" t="s">
        <v>433</v>
      </c>
      <c r="I139" s="77" t="str">
        <f>IF(SUM(COUNTIFS('Planificación 2026-1'!E:E,"PRINCIPAL",'Planificación 2026-1'!W:W,C139,'Planificación 2026-1'!G:G,"AF"))&gt;0,"P01"," ")</f>
        <v xml:space="preserve"> </v>
      </c>
      <c r="J139" s="78" t="str">
        <f>IF(SUM(COUNTIFS('Planificación 2026-1'!E:E,"PRINCIPAL",'Planificación 2026-1'!W:W,C139,'Planificación 2026-1'!G:G,"EN"))&gt;0,"P02"," ")</f>
        <v xml:space="preserve"> </v>
      </c>
      <c r="K139" s="78" t="str">
        <f>IF(SUM(COUNTIFS('Planificación 2026-1'!E:E,"PRINCIPAL",'Planificación 2026-1'!W:W,C139,'Planificación 2026-1'!G:G,"IS"))&gt;0,"P03"," ")</f>
        <v xml:space="preserve"> </v>
      </c>
      <c r="L139" s="78" t="str">
        <f>IF(SUM(COUNTIFS('Planificación 2026-1'!E:E,"PRINCIPAL",'Planificación 2026-1'!W:W,C139,'Planificación 2026-1'!G:G,"PS"))&gt;0,"P04"," ")</f>
        <v xml:space="preserve"> </v>
      </c>
      <c r="M139" s="78"/>
      <c r="N139" s="78" t="str">
        <f>IF(SUM(COUNTIFS('Planificación 2026-1'!E:E,"PRINCIPAL",'Planificación 2026-1'!W:W,C139,'Planificación 2026-1'!G:G,"IN"))&gt;0,"P06"," ")</f>
        <v xml:space="preserve"> </v>
      </c>
      <c r="O139" s="78" t="str">
        <f>IF(SUM(COUNTIFS('Planificación 2026-1'!E:E,"PRINCIPAL",'Planificación 2026-1'!W:W,C139,'Planificación 2026-1'!G:G,"CA"))&gt;0,"P07"," ")</f>
        <v xml:space="preserve"> </v>
      </c>
      <c r="P139" s="78" t="str">
        <f>IF(SUM(COUNTIFS('Planificación 2026-1'!E:E,"PRINCIPAL",'Planificación 2026-1'!W:W,C139,'Planificación 2026-1'!G:G,"DE"))&gt;0,"P08"," ")</f>
        <v xml:space="preserve"> </v>
      </c>
      <c r="Q139" s="78" t="str">
        <f>IF(SUM(COUNTIFS('Planificación 2026-1'!E:E,"PRINCIPAL",'Planificación 2026-1'!W:W,C139,'Planificación 2026-1'!G:G,"OB"))&gt;0,"P09"," ")</f>
        <v xml:space="preserve"> </v>
      </c>
      <c r="R139" s="78" t="str">
        <f>IF(SUM(COUNTIFS('Planificación 2026-1'!E:E,"PRINCIPAL",'Planificación 2026-1'!W:W,C139,'Planificación 2026-1'!G:G,"MH"))&gt;0,"P31"," ")</f>
        <v xml:space="preserve"> </v>
      </c>
      <c r="S139" s="78" t="str">
        <f>IF(SUM(COUNTIFS('Planificación 2026-1'!E:E,"PRINCIPAL",'Planificación 2026-1'!W:W,C139,'Planificación 2026-1'!G:G,"IC"))&gt;0,"P32"," ")</f>
        <v xml:space="preserve"> </v>
      </c>
      <c r="T139" s="78" t="str">
        <f>IF(SUM(COUNTIFS('Planificación 2026-1'!E:E,"PRINCIPAL",'Planificación 2026-1'!W:W,C139,'Planificación 2026-1'!G:G,"AR"))&gt;0,"P34"," ")</f>
        <v xml:space="preserve"> </v>
      </c>
      <c r="U139" s="78" t="str">
        <f>IF(SUM(COUNTIFS('Planificación 2026-1'!E:E,"PRINCIPAL",'Planificación 2026-1'!W:W,C139,'Planificación 2026-1'!G:G,"T1"))&gt;0,"P35"," ")</f>
        <v xml:space="preserve"> </v>
      </c>
      <c r="V139" s="78" t="str">
        <f>IF(SUM(COUNTIFS('Planificación 2026-1'!E:E,"PRINCIPAL",'Planificación 2026-1'!W:W,C139,'Planificación 2026-1'!G:G,"T3"))&gt;0,"P36"," ")</f>
        <v xml:space="preserve"> </v>
      </c>
      <c r="W139" s="78" t="str">
        <f>IF(SUM(COUNTIFS('Planificación 2026-1'!E:E,"PRINCIPAL",'Planificación 2026-1'!W:W,C139,'Planificación 2026-1'!G:G,"T2"))&gt;0,"P37"," ")</f>
        <v xml:space="preserve"> </v>
      </c>
      <c r="X139" s="78" t="str">
        <f>IF(SUM(COUNTIFS('Planificación 2026-1'!E:E,"PRINCIPAL",'Planificación 2026-1'!W:W,C139,'Planificación 2026-1'!G:G,"AE"))&gt;0,"P38"," ")</f>
        <v xml:space="preserve"> </v>
      </c>
      <c r="Y139" s="78" t="str">
        <f>IF(SUM(COUNTIFS('Planificación 2026-1'!E:E,"PRINCIPAL",'Planificación 2026-1'!W:W,C139,'Planificación 2026-1'!G:G,"T4"))&gt;0,"P55"," ")</f>
        <v xml:space="preserve"> </v>
      </c>
      <c r="Z139" s="78" t="str">
        <f>IF(SUM(COUNTIFS('Planificación 2026-1'!E:E,"FILIAL",'Planificación 2026-1'!W:W,C139,'Planificación 2026-1'!G:G,"AF"))&gt;0," P01"," ")</f>
        <v xml:space="preserve"> </v>
      </c>
      <c r="AA139" s="78" t="str">
        <f>IF(SUM(COUNTIFS('Planificación 2026-1'!E:E,"FILIAL",'Planificación 2026-1'!W:W,C139,'Planificación 2026-1'!G:G,"EN"))&gt;0,"P02"," ")</f>
        <v xml:space="preserve"> </v>
      </c>
      <c r="AB139" s="78" t="str">
        <f>IF(SUM(COUNTIFS('Planificación 2026-1'!E:E,"FILIAL",'Planificación 2026-1'!W:W,C139,'Planificación 2026-1'!G:G,"IS"))&gt;0,"P03"," ")</f>
        <v xml:space="preserve"> </v>
      </c>
      <c r="AC139" s="78" t="str">
        <f>IF(SUM(COUNTIFS('Planificación 2026-1'!E:E,"FILIAL",'Planificación 2026-1'!W:W,C139,'Planificación 2026-1'!G:G,"PS"))&gt;0,"P04"," ")</f>
        <v>P04</v>
      </c>
      <c r="AD139" s="78"/>
      <c r="AE139" s="78" t="str">
        <f>IF(SUM(COUNTIFS('Planificación 2026-1'!E:E,"FILIAL",'Planificación 2026-1'!W:W,C139,'Planificación 2026-1'!G:G,"IN"))&gt;0,"P06"," ")</f>
        <v xml:space="preserve"> </v>
      </c>
      <c r="AF139" s="78" t="str">
        <f>IF(SUM(COUNTIFS('Planificación 2026-1'!E:E,"FILIAL",'Planificación 2026-1'!W:W,C139,'Planificación 2026-1'!G:G,"CA"))&gt;0,"P07"," ")</f>
        <v xml:space="preserve"> </v>
      </c>
      <c r="AG139" s="78" t="str">
        <f>IF(SUM(COUNTIFS('Planificación 2026-1'!E:E,"FILIAL",'Planificación 2026-1'!W:W,C139,'Planificación 2026-1'!G:G,"DE"))&gt;0,"P08"," ")</f>
        <v xml:space="preserve"> </v>
      </c>
      <c r="AH139" s="78" t="str">
        <f>IF(SUM(COUNTIFS('Planificación 2026-1'!E:E,"FILIAL",'Planificación 2026-1'!W:W,C139,'Planificación 2026-1'!G:G,"OB"))&gt;0,"P09"," ")</f>
        <v>P09</v>
      </c>
      <c r="AI139" s="78" t="str">
        <f>IF(SUM(COUNTIFS('Planificación 2026-1'!E:E,"FILIAL",'Planificación 2026-1'!W:W,C139,'Planificación 2026-1'!G:G,"MH"))&gt;0,"P31"," ")</f>
        <v xml:space="preserve"> </v>
      </c>
      <c r="AJ139" s="78" t="str">
        <f>IF(SUM(COUNTIFS('Planificación 2026-1'!E:E,"FILIAL",'Planificación 2026-1'!W:W,C139,'Planificación 2026-1'!G:G,"IC"))&gt;0,"P32"," ")</f>
        <v xml:space="preserve"> </v>
      </c>
      <c r="AK139" s="78" t="str">
        <f>IF(SUM(COUNTIFS('Planificación 2026-1'!E:E,"FILIAL",'Planificación 2026-1'!W:W,C139,'Planificación 2026-1'!G:G,"AR"))&gt;0,"P34"," ")</f>
        <v xml:space="preserve"> </v>
      </c>
      <c r="AL139" s="78" t="str">
        <f>IF(SUM(COUNTIFS('Planificación 2026-1'!E:E,"FILIAL",'Planificación 2026-1'!W:W,C139,'Planificación 2026-1'!G:G,"T1"))&gt;0,"P35"," ")</f>
        <v xml:space="preserve"> </v>
      </c>
      <c r="AM139" s="78" t="str">
        <f>IF(SUM(COUNTIFS('Planificación 2026-1'!E:E,"FILIAL",'Planificación 2026-1'!W:W,C139,'Planificación 2026-1'!G:G,"T3"))&gt;0,"P36"," ")</f>
        <v xml:space="preserve"> </v>
      </c>
      <c r="AN139" s="78" t="str">
        <f>IF(SUM(COUNTIFS('Planificación 2026-1'!E:E,"FILIAL",'Planificación 2026-1'!W:W,C139,'Planificación 2026-1'!G:G,"T2"))&gt;0,"P37"," ")</f>
        <v xml:space="preserve"> </v>
      </c>
      <c r="AO139" s="78" t="str">
        <f>IF(SUM(COUNTIFS('Planificación 2026-1'!E:E,"FILIAL",'Planificación 2026-1'!W:W,C139,'Planificación 2026-1'!G:G,"AE"))&gt;0,"P38"," ")</f>
        <v xml:space="preserve"> </v>
      </c>
      <c r="AP139" s="78" t="str">
        <f>IF(SUM(COUNTIFS('Planificación 2026-1'!E:E,"FILIAL",'Planificación 2026-1'!W:W,C139,'Planificación 2026-1'!G:G,"T4"))&gt;0,"P55"," ")</f>
        <v xml:space="preserve"> </v>
      </c>
      <c r="AQ139" s="78" t="str">
        <f>IF(SUM(COUNTIFS('Planificación 2026-1'!E:E,"SUNAMPE",'Planificación 2026-1'!W:W,C139,'Planificación 2026-1'!G:G,"AF"))&gt;0," P01"," ")</f>
        <v xml:space="preserve"> </v>
      </c>
      <c r="AR139" s="78" t="str">
        <f>IF(SUM(COUNTIFS('Planificación 2026-1'!E:E,"SUNAMPE",'Planificación 2026-1'!W:W,C139,'Planificación 2026-1'!G:G,"EN"))&gt;0,"P02"," ")</f>
        <v xml:space="preserve"> </v>
      </c>
      <c r="AS139" s="78" t="str">
        <f>IF(SUM(COUNTIFS('Planificación 2026-1'!E:E,"SUNAMPE",'Planificación 2026-1'!W:W,C139,'Planificación 2026-1'!G:G,"IS"))&gt;0,"P03"," ")</f>
        <v xml:space="preserve"> </v>
      </c>
      <c r="AT139" s="78" t="str">
        <f>IF(SUM(COUNTIFS('Planificación 2026-1'!E:E,"SUNAMPE",'Planificación 2026-1'!W:W,C139,'Planificación 2026-1'!G:G,"PS"))&gt;0,"P04"," ")</f>
        <v xml:space="preserve"> </v>
      </c>
      <c r="AU139" s="78"/>
      <c r="AV139" s="78" t="str">
        <f>IF(SUM(COUNTIFS('Planificación 2026-1'!E:E,"SUNAMPE",'Planificación 2026-1'!W:W,C139,'Planificación 2026-1'!G:G,"IN"))&gt;0,"P06"," ")</f>
        <v xml:space="preserve"> </v>
      </c>
      <c r="AW139" s="78" t="str">
        <f>IF(SUM(COUNTIFS('Planificación 2026-1'!E:E,"SUNAMPE",'Planificación 2026-1'!W:W,C139,'Planificación 2026-1'!G:G,"CA"))&gt;0,"P07"," ")</f>
        <v xml:space="preserve"> </v>
      </c>
      <c r="AX139" s="78" t="str">
        <f>IF(SUM(COUNTIFS('Planificación 2026-1'!E:E,"SUNAMPE",'Planificación 2026-1'!W:W,C139,'Planificación 2026-1'!G:G,"DE"))&gt;0,"P08"," ")</f>
        <v xml:space="preserve"> </v>
      </c>
      <c r="AY139" s="78" t="str">
        <f>IF(SUM(COUNTIFS('Planificación 2026-1'!E:E,"SUNAMPE",'Planificación 2026-1'!W:W,C139,'Planificación 2026-1'!G:G,"OB"))&gt;0,"P09"," ")</f>
        <v xml:space="preserve"> </v>
      </c>
      <c r="AZ139" s="78" t="str">
        <f>IF(SUM(COUNTIFS('Planificación 2026-1'!E:E,"SUNAMPE",'Planificación 2026-1'!W:W,C139,'Planificación 2026-1'!G:G,"MH"))&gt;0,"P31"," ")</f>
        <v xml:space="preserve"> </v>
      </c>
      <c r="BA139" s="78" t="str">
        <f>IF(SUM(COUNTIFS('Planificación 2026-1'!E:E,"SUNAMPE",'Planificación 2026-1'!W:W,C139,'Planificación 2026-1'!G:G,"IC"))&gt;0,"P32"," ")</f>
        <v xml:space="preserve"> </v>
      </c>
      <c r="BB139" s="78" t="str">
        <f>IF(SUM(COUNTIFS('Planificación 2026-1'!E:E,"SUNAMPE",'Planificación 2026-1'!W:W,C139,'Planificación 2026-1'!G:G,"AR"))&gt;0,"P34"," ")</f>
        <v xml:space="preserve"> </v>
      </c>
      <c r="BC139" s="78" t="str">
        <f>IF(SUM(COUNTIFS('Planificación 2026-1'!E:E,"SUNAMPE",'Planificación 2026-1'!W:W,C139,'Planificación 2026-1'!G:G,"T1"))&gt;0,"P35"," ")</f>
        <v xml:space="preserve"> </v>
      </c>
      <c r="BD139" s="78" t="str">
        <f>IF(SUM(COUNTIFS('Planificación 2026-1'!E:E,"SUNAMPE",'Planificación 2026-1'!W:W,C139,'Planificación 2026-1'!G:G,"T3"))&gt;0,"P36"," ")</f>
        <v xml:space="preserve"> </v>
      </c>
      <c r="BE139" s="78" t="str">
        <f>IF(SUM(COUNTIFS('Planificación 2026-1'!E:E,"SUNAMPE",'Planificación 2026-1'!W:W,C139,'Planificación 2026-1'!G:G,"T2"))&gt;0,"P37"," ")</f>
        <v xml:space="preserve"> </v>
      </c>
      <c r="BF139" s="78" t="str">
        <f>IF(SUM(COUNTIFS('Planificación 2026-1'!E:E,"SUNAMPE",'Planificación 2026-1'!W:W,C139,'Planificación 2026-1'!G:G,"AE"))&gt;0,"P38"," ")</f>
        <v xml:space="preserve"> </v>
      </c>
      <c r="BG139" s="78" t="str">
        <f>IF(SUM(COUNTIFS('Planificación 2026-1'!E:E,"SUNAMPE",'Planificación 2026-1'!W:W,C139,'Planificación 2026-1'!G:G,"T4"))&gt;0,"P55"," ")</f>
        <v xml:space="preserve"> </v>
      </c>
      <c r="BH139" s="78" t="str">
        <f>IF(SUM(COUNTIFS('Planificación 2026-1'!E:E,"HUAURA",'Planificación 2026-1'!W:W,C139,'Planificación 2026-1'!G:G,"AF"))&gt;0," P01"," ")</f>
        <v xml:space="preserve"> </v>
      </c>
      <c r="BI139" s="78" t="str">
        <f>IF(SUM(COUNTIFS('Planificación 2026-1'!E:E,"HUAURA",'Planificación 2026-1'!W:W,C139,'Planificación 2026-1'!G:G,"EN"))&gt;0,"P02"," ")</f>
        <v xml:space="preserve"> </v>
      </c>
      <c r="BJ139" s="78" t="str">
        <f>IF(SUM(COUNTIFS('Planificación 2026-1'!E:E,"HUAURA",'Planificación 2026-1'!W:W,C139,'Planificación 2026-1'!G:G,"IS"))&gt;0,"P03"," ")</f>
        <v xml:space="preserve"> </v>
      </c>
      <c r="BK139" s="78" t="str">
        <f>IF(SUM(COUNTIFS('Planificación 2026-1'!E:E,"HUAURA",'Planificación 2026-1'!W:W,C139,'Planificación 2026-1'!G:G,"PS"))&gt;0,"P04"," ")</f>
        <v xml:space="preserve"> </v>
      </c>
      <c r="BL139" s="78"/>
      <c r="BM139" s="78" t="str">
        <f>IF(SUM(COUNTIFS('Planificación 2026-1'!E:E,"HUAURA",'Planificación 2026-1'!W:W,C139,'Planificación 2026-1'!G:G,"IN"))&gt;0,"P06"," ")</f>
        <v xml:space="preserve"> </v>
      </c>
      <c r="BN139" s="78" t="str">
        <f>IF(SUM(COUNTIFS('Planificación 2026-1'!E:E,"HUAURA",'Planificación 2026-1'!W:W,C139,'Planificación 2026-1'!G:G,"CA"))&gt;0,"P07"," ")</f>
        <v xml:space="preserve"> </v>
      </c>
      <c r="BO139" s="78" t="str">
        <f>IF(SUM(COUNTIFS('Planificación 2026-1'!E:E,"HUAURA",'Planificación 2026-1'!W:W,C139,'Planificación 2026-1'!G:G,"DE"))&gt;0,"P08"," ")</f>
        <v xml:space="preserve"> </v>
      </c>
      <c r="BP139" s="78" t="str">
        <f>IF(SUM(COUNTIFS('Planificación 2026-1'!E:E,"HUAURA",'Planificación 2026-1'!W:W,C139,'Planificación 2026-1'!G:G,"OB"))&gt;0,"P09"," ")</f>
        <v xml:space="preserve"> </v>
      </c>
      <c r="BQ139" s="78" t="str">
        <f>IF(SUM(COUNTIFS('Planificación 2026-1'!E:E,"HUAURA",'Planificación 2026-1'!W:W,C139,'Planificación 2026-1'!G:G,"MH"))&gt;0,"P31"," ")</f>
        <v xml:space="preserve"> </v>
      </c>
      <c r="BR139" s="78" t="str">
        <f>IF(SUM(COUNTIFS('Planificación 2026-1'!E:E,"HUAURA",'Planificación 2026-1'!W:W,C139,'Planificación 2026-1'!G:G,"IC"))&gt;0,"P32"," ")</f>
        <v xml:space="preserve"> </v>
      </c>
      <c r="BS139" s="78" t="str">
        <f>IF(SUM(COUNTIFS('Planificación 2026-1'!E:E,"HUAURA",'Planificación 2026-1'!W:W,C139,'Planificación 2026-1'!G:G,"AR"))&gt;0,"P34"," ")</f>
        <v xml:space="preserve"> </v>
      </c>
      <c r="BT139" s="78" t="str">
        <f>IF(SUM(COUNTIFS('Planificación 2026-1'!E:E,"HUAURA",'Planificación 2026-1'!W:W,C139,'Planificación 2026-1'!G:G,"T1"))&gt;0,"P35"," ")</f>
        <v xml:space="preserve"> </v>
      </c>
      <c r="BU139" s="78" t="str">
        <f>IF(SUM(COUNTIFS('Planificación 2026-1'!E:E,"HUAURA",'Planificación 2026-1'!W:W,C139,'Planificación 2026-1'!G:G,"T3"))&gt;0,"P36"," ")</f>
        <v xml:space="preserve"> </v>
      </c>
      <c r="BV139" s="78" t="str">
        <f>IF(SUM(COUNTIFS('Planificación 2026-1'!E:E,"HUAURA",'Planificación 2026-1'!W:W,C139,'Planificación 2026-1'!G:G,"T2"))&gt;0,"P37"," ")</f>
        <v xml:space="preserve"> </v>
      </c>
      <c r="BW139" s="78" t="str">
        <f>IF(SUM(COUNTIFS('Planificación 2026-1'!E:E,"HUAURA",'Planificación 2026-1'!W:W,C139,'Planificación 2026-1'!G:G,"AE"))&gt;0,"P38"," ")</f>
        <v xml:space="preserve"> </v>
      </c>
      <c r="BX139" s="78" t="str">
        <f>IF(SUM(COUNTIFS('Planificación 2026-1'!E:E,"HUAURA",'Planificación 2026-1'!W:W,C139,'Planificación 2026-1'!G:G,"T4"))&gt;0,"P55"," ")</f>
        <v xml:space="preserve"> </v>
      </c>
      <c r="BY139" s="79">
        <f>SUMIFS('Planificación 2026-1'!R:R,'Planificación 2026-1'!W:W,C139,'Planificación 2026-1'!G:G,"AF",'Planificación 2026-1'!H:H,"&gt;2")</f>
        <v>0</v>
      </c>
      <c r="BZ139" s="79">
        <f>SUMIFS('Planificación 2026-1'!R:R,'Planificación 2026-1'!W:W,C139,'Planificación 2026-1'!G:G,"EN",'Planificación 2026-1'!H:H,"&gt;2")</f>
        <v>0</v>
      </c>
      <c r="CA139" s="79">
        <f>SUMIFS('Planificación 2026-1'!R:R,'Planificación 2026-1'!W:W,C139,'Planificación 2026-1'!G:G,"IS",'Planificación 2026-1'!H:H,"&gt;2")</f>
        <v>0</v>
      </c>
      <c r="CB139" s="79">
        <f>SUMIFS('Planificación 2026-1'!R:R,'Planificación 2026-1'!W:W,C139,'Planificación 2026-1'!G:G,"PS",'Planificación 2026-1'!H:H,"&gt;2")</f>
        <v>0</v>
      </c>
      <c r="CC139" s="79">
        <f>SUMIFS('Planificación 2026-1'!R:R,'Planificación 2026-1'!W:W,C139,'Planificación 2026-1'!G:G,"IN",'Planificación 2026-1'!H:H,"&gt;2")</f>
        <v>0</v>
      </c>
      <c r="CD139" s="79">
        <f>SUMIFS('Planificación 2026-1'!R:R,'Planificación 2026-1'!W:W,C139,'Planificación 2026-1'!G:G,"CA",'Planificación 2026-1'!H:H,"&gt;2")</f>
        <v>0</v>
      </c>
      <c r="CE139" s="79">
        <f>SUMIFS('Planificación 2026-1'!R:R,'Planificación 2026-1'!W:W,C139,'Planificación 2026-1'!G:G,"DE",'Planificación 2026-1'!H:H,"&gt;2")</f>
        <v>0</v>
      </c>
      <c r="CF139" s="79">
        <f>SUMIFS('Planificación 2026-1'!R:R,'Planificación 2026-1'!W:W,C139,'Planificación 2026-1'!G:G,"OB",'Planificación 2026-1'!H:H,"&gt;2")</f>
        <v>0</v>
      </c>
      <c r="CG139" s="79">
        <f>SUMIFS('Planificación 2026-1'!R:R,'Planificación 2026-1'!W:W,C139,'Planificación 2026-1'!G:G,"MH",'Planificación 2026-1'!H:H,"&gt;2")</f>
        <v>0</v>
      </c>
      <c r="CH139" s="79">
        <f>SUMIFS('Planificación 2026-1'!R:R,'Planificación 2026-1'!W:W,C139,'Planificación 2026-1'!G:G,"IC",'Planificación 2026-1'!H:H,"&gt;2")</f>
        <v>0</v>
      </c>
      <c r="CI139" s="79">
        <f>SUMIFS('Planificación 2026-1'!R:R,'Planificación 2026-1'!W:W,C139,'Planificación 2026-1'!G:G,"AR",'Planificación 2026-1'!H:H,"&gt;2")</f>
        <v>0</v>
      </c>
      <c r="CJ139" s="79">
        <f>SUMIFS('Planificación 2026-1'!R:R,'Planificación 2026-1'!W:W,C139,'Planificación 2026-1'!G:G,"T1",'Planificación 2026-1'!H:H,"&gt;2")</f>
        <v>0</v>
      </c>
      <c r="CK139" s="79">
        <f>SUMIFS('Planificación 2026-1'!R:R,'Planificación 2026-1'!W:W,C139,'Planificación 2026-1'!G:G,"T3",'Planificación 2026-1'!H:H,"&gt;2")</f>
        <v>0</v>
      </c>
      <c r="CL139" s="79">
        <f>SUMIFS('Planificación 2026-1'!R:R,'Planificación 2026-1'!W:W,C139,'Planificación 2026-1'!G:G,"T2",'Planificación 2026-1'!H:H,"&gt;2")</f>
        <v>0</v>
      </c>
      <c r="CM139" s="79">
        <f>SUMIFS('Planificación 2026-1'!R:R,'Planificación 2026-1'!W:W,C139,'Planificación 2026-1'!G:G,"AE",'Planificación 2026-1'!H:H,"&gt;2")</f>
        <v>0</v>
      </c>
      <c r="CN139" s="79">
        <f>SUMIFS('Planificación 2026-1'!R:R,'Planificación 2026-1'!W:W,C139,'Planificación 2026-1'!G:G,"T4",'Planificación 2026-1'!H:H,"&gt;2")</f>
        <v>0</v>
      </c>
      <c r="CO139" s="79">
        <f>SUMIFS('Planificación 2026-1'!R:R,'Planificación 2026-1'!W:W,C139,'Planificación 2026-1'!G:G,"AF",'Planificación 2026-1'!H:H,"&lt;3")</f>
        <v>0</v>
      </c>
      <c r="CP139" s="79">
        <f>SUMIFS('Planificación 2026-1'!R:R,'Planificación 2026-1'!W:W,C139,'Planificación 2026-1'!G:G,"EN",'Planificación 2026-1'!H:H,"&lt;3")</f>
        <v>0</v>
      </c>
      <c r="CQ139" s="79">
        <f>SUMIFS('Planificación 2026-1'!R:R,'Planificación 2026-1'!W:W,C139,'Planificación 2026-1'!G:G,"IS",'Planificación 2026-1'!H:H,"&lt;3")</f>
        <v>0</v>
      </c>
      <c r="CR139" s="79">
        <f>SUMIFS('Planificación 2026-1'!R:R,'Planificación 2026-1'!W:W,C139,'Planificación 2026-1'!G:G,"PS",'Planificación 2026-1'!H:H,"&lt;3")</f>
        <v>9</v>
      </c>
      <c r="CS139" s="79">
        <f>SUMIFS('Planificación 2026-1'!R:R,'Planificación 2026-1'!W:W,C139,'Planificación 2026-1'!G:G,"IN",'Planificación 2026-1'!H:H,"&lt;3")</f>
        <v>0</v>
      </c>
      <c r="CT139" s="79">
        <f>SUMIFS('Planificación 2026-1'!R:R,'Planificación 2026-1'!W:W,C139,'Planificación 2026-1'!G:G,"CA",'Planificación 2026-1'!H:H,"&lt;3")</f>
        <v>0</v>
      </c>
      <c r="CU139" s="79">
        <f>SUMIFS('Planificación 2026-1'!R:R,'Planificación 2026-1'!W:W,C139,'Planificación 2026-1'!G:G,"DE",'Planificación 2026-1'!H:H,"&lt;3")</f>
        <v>0</v>
      </c>
      <c r="CV139" s="79">
        <f>SUMIFS('Planificación 2026-1'!R:R,'Planificación 2026-1'!W:W,C139,'Planificación 2026-1'!G:G,"OB",'Planificación 2026-1'!H:H,"&lt;3")</f>
        <v>4</v>
      </c>
      <c r="CW139" s="79">
        <f>SUMIFS('Planificación 2026-1'!R:R,'Planificación 2026-1'!W:W,C139,'Planificación 2026-1'!G:G,"MH",'Planificación 2026-1'!H:H,"&lt;3")</f>
        <v>0</v>
      </c>
      <c r="CX139" s="79">
        <f>SUMIFS('Planificación 2026-1'!R:R,'Planificación 2026-1'!W:W,C139,'Planificación 2026-1'!G:G,"IC",'Planificación 2026-1'!H:H,"&lt;3")</f>
        <v>0</v>
      </c>
      <c r="CY139" s="79">
        <f>SUMIFS('Planificación 2026-1'!R:R,'Planificación 2026-1'!W:W,C139,'Planificación 2026-1'!G:G,"AR",'Planificación 2026-1'!H:H,"&lt;3")</f>
        <v>0</v>
      </c>
      <c r="CZ139" s="79">
        <f>SUMIFS('Planificación 2026-1'!R:R,'Planificación 2026-1'!W:W,C139,'Planificación 2026-1'!G:G,"T1",'Planificación 2026-1'!H:H,"&lt;3")</f>
        <v>0</v>
      </c>
      <c r="DA139" s="79">
        <f>SUMIFS('Planificación 2026-1'!R:R,'Planificación 2026-1'!W:W,C139,'Planificación 2026-1'!G:G,"T3",'Planificación 2026-1'!H:H,"&lt;3")</f>
        <v>0</v>
      </c>
      <c r="DB139" s="79">
        <f>SUMIFS('Planificación 2026-1'!R:R,'Planificación 2026-1'!W:W,C139,'Planificación 2026-1'!G:G,"T2",'Planificación 2026-1'!H:H,"&lt;3")</f>
        <v>0</v>
      </c>
      <c r="DC139" s="79">
        <f>SUMIFS('Planificación 2026-1'!R:R,'Planificación 2026-1'!W:W,C139,'Planificación 2026-1'!G:G,"AE",'Planificación 2026-1'!H:H,"&lt;3")</f>
        <v>0</v>
      </c>
      <c r="DD139" s="79">
        <f>SUMIFS('Planificación 2026-1'!R:R,'Planificación 2026-1'!W:W,C139,'Planificación 2026-1'!G:G,"T4",'Planificación 2026-1'!H:H,"&lt;3")</f>
        <v>0</v>
      </c>
      <c r="DE139" s="78" t="str">
        <f t="shared" si="32"/>
        <v/>
      </c>
      <c r="DF139" s="30">
        <f>IF(C139="","",SUMIFS('Planificación 2026-1'!R:R,'Planificación 2026-1'!W:W,C139,'Planificación 2026-1'!E:E,"PRINCIPAL",'Planificación 2026-1'!X:X,"VIRTUAL"))</f>
        <v>0</v>
      </c>
      <c r="DG139" s="30">
        <f>IF(C139="","",SUMIFS('Planificación 2026-1'!R:R,'Planificación 2026-1'!W:W,C139,'Planificación 2026-1'!E:E,"PRINCIPAL",'Planificación 2026-1'!X:X,"PRESENCIAL"))</f>
        <v>0</v>
      </c>
      <c r="DH139" s="30">
        <f>IF(C139="","",SUMIFS('Planificación 2026-1'!R:R,'Planificación 2026-1'!W:W,C139,'Planificación 2026-1'!E:E,"PRINCIPAL",'Planificación 2026-1'!X:X,"HIBRIDO PRESENCIAL"))</f>
        <v>0</v>
      </c>
      <c r="DI139" s="78" t="str">
        <f t="shared" si="33"/>
        <v>P04 P09</v>
      </c>
      <c r="DJ139" s="78">
        <f>IF(C139="","",SUMIFS('Planificación 2026-1'!R:R,'Planificación 2026-1'!W:W,C139,'Planificación 2026-1'!E:E,"FILIAL",'Planificación 2026-1'!X:X,"VIRTUAL"))</f>
        <v>5</v>
      </c>
      <c r="DK139" s="80">
        <f>IF(C139="","",SUMIFS('Planificación 2026-1'!R:R,'Planificación 2026-1'!W:W,C139,'Planificación 2026-1'!E:E,"FILIAL",'Planificación 2026-1'!X:X,"PRESENCIAL"))</f>
        <v>8</v>
      </c>
      <c r="DL139" s="42">
        <f>IF(C139="","",SUMIFS('Planificación 2026-1'!R:R,'Planificación 2026-1'!W:W,C139,'Planificación 2026-1'!E:E,"FILIAL",'Planificación 2026-1'!X:X,"HIBRIDO PRESENCIAL"))</f>
        <v>0</v>
      </c>
      <c r="DM139" s="81" t="str">
        <f t="shared" si="34"/>
        <v/>
      </c>
      <c r="DN139" s="78">
        <f>IF(C139="","",SUMIFS('Planificación 2026-1'!R:R,'Planificación 2026-1'!W:W,C139,'Planificación 2026-1'!E:E,"SUNAMPE",'Planificación 2026-1'!X:X,"VIRTUAL"))</f>
        <v>0</v>
      </c>
      <c r="DO139" s="42">
        <f>IF(C139="","",SUMIFS('Planificación 2026-1'!R:R,'Planificación 2026-1'!W:W,C139,'Planificación 2026-1'!E:E,"SUNAMPE",'Planificación 2026-1'!X:X,"PRESENCIAL"))</f>
        <v>0</v>
      </c>
      <c r="DP139" s="81" t="str">
        <f t="shared" si="35"/>
        <v/>
      </c>
      <c r="DQ139" s="78">
        <f>IF(C139="","",SUMIFS('Planificación 2026-1'!R:R,'Planificación 2026-1'!W:W,C139,'Planificación 2026-1'!E:E,"HUAURA",'Planificación 2026-1'!X:X,"VIRTUAL"))</f>
        <v>0</v>
      </c>
      <c r="DR139" s="42">
        <f>IF(C139="","",SUMIFS('Planificación 2026-1'!R:R,'Planificación 2026-1'!W:W,C139,'Planificación 2026-1'!E:E,"HUAURA",'Planificación 2026-1'!X:X,"PRESENCIAL"))</f>
        <v>0</v>
      </c>
      <c r="DS139" s="48">
        <f>SUMIFS('Planificación 2026-1'!R:R,'Planificación 2026-1'!W:W,C139,'Planificación 2026-1'!E:E,"PRINCIPAL",'Planificación 2026-1'!X:X,"VIRTUAL",'Planificación 2026-1'!H:H,"&gt;2")</f>
        <v>0</v>
      </c>
      <c r="DT139" s="48">
        <f>SUMIFS('Planificación 2026-1'!R:R,'Planificación 2026-1'!W:W,C139,'Planificación 2026-1'!E:E,"PRINCIPAL",'Planificación 2026-1'!X:X,"&lt;&gt;VIRTUAL",'Planificación 2026-1'!H:H,"&gt;2")</f>
        <v>0</v>
      </c>
      <c r="DU139" s="48">
        <f>SUMIFS('Planificación 2026-1'!R:R,'Planificación 2026-1'!W:W,C139,'Planificación 2026-1'!E:E,"SUNAMPE",'Planificación 2026-1'!X:X,"VIRTUAL",'Planificación 2026-1'!H:H,"&gt;2")</f>
        <v>0</v>
      </c>
      <c r="DV139" s="48">
        <f>SUMIFS('Planificación 2026-1'!R:R,'Planificación 2026-1'!W:W,C139,'Planificación 2026-1'!E:E,"SUNAMPE",'Planificación 2026-1'!X:X,"&lt;&gt;VIRTUAL",'Planificación 2026-1'!H:H,"&gt;2")</f>
        <v>0</v>
      </c>
      <c r="DW139" s="48">
        <f>SUMIFS('Planificación 2026-1'!R:R,'Planificación 2026-1'!W:W,C139,'Planificación 2026-1'!E:E,"FILIAL",'Planificación 2026-1'!X:X,"VIRTUAL",'Planificación 2026-1'!H:H,"&gt;2")</f>
        <v>0</v>
      </c>
      <c r="DX139" s="48">
        <f>SUMIFS('Planificación 2026-1'!R:R,'Planificación 2026-1'!W:W,C139,'Planificación 2026-1'!E:E,"FILIAL",'Planificación 2026-1'!X:X,"&lt;&gt;VIRTUAL",'Planificación 2026-1'!H:H,"&gt;2")</f>
        <v>0</v>
      </c>
      <c r="DY139" s="48">
        <f>SUMIFS('Planificación 2026-1'!R:R,'Planificación 2026-1'!W:W,C139,'Planificación 2026-1'!E:E,"PORUMA",'Planificación 2026-1'!X:X,"VIRTUAL",'Planificación 2026-1'!H:H,"&gt;2")</f>
        <v>0</v>
      </c>
      <c r="DZ139" s="48">
        <f>SUMIFS('Planificación 2026-1'!R:R,'Planificación 2026-1'!W:W,C139,'Planificación 2026-1'!E:E,"PORUMA",'Planificación 2026-1'!X:X,"&lt;&gt;VIRTUAL",'Planificación 2026-1'!H:H,"&gt;2")</f>
        <v>0</v>
      </c>
      <c r="EA139" s="48">
        <f>SUMIFS('Planificación 2026-1'!R:R,'Planificación 2026-1'!W:W,C139,'Planificación 2026-1'!E:E,"HUAURA",'Planificación 2026-1'!X:X,"VIRTUAL",'Planificación 2026-1'!H:H,"&gt;2")</f>
        <v>0</v>
      </c>
      <c r="EB139" s="48">
        <f>SUMIFS('Planificación 2026-1'!R:R,'Planificación 2026-1'!W:W,C139,'Planificación 2026-1'!E:E,"HUAURA",'Planificación 2026-1'!X:X,"&lt;&gt;VIRTUAL",'Planificación 2026-1'!H:H,"&gt;2")</f>
        <v>0</v>
      </c>
      <c r="EC139" s="48">
        <f>SUMIFS('Planificación 2026-1'!R:R,'Planificación 2026-1'!W:W,C139,'Planificación 2026-1'!E:E,"PRINCIPAL",'Planificación 2026-1'!X:X,"VIRTUAL",'Planificación 2026-1'!H:H,"&lt;3")</f>
        <v>0</v>
      </c>
      <c r="ED139" s="48">
        <f>SUMIFS('Planificación 2026-1'!R:R,'Planificación 2026-1'!W:W,C139,'Planificación 2026-1'!E:E,"PRINCIPAL",'Planificación 2026-1'!X:X,"&lt;&gt;VIRTUAL",'Planificación 2026-1'!H:H,"&lt;3")</f>
        <v>0</v>
      </c>
      <c r="EE139" s="48">
        <f>SUMIFS('Planificación 2026-1'!R:R,'Planificación 2026-1'!W:W,C139,'Planificación 2026-1'!E:E,"SUNAMPE",'Planificación 2026-1'!X:X,"VIRTUAL",'Planificación 2026-1'!H:H,"&lt;3")</f>
        <v>0</v>
      </c>
      <c r="EF139" s="48">
        <f>SUMIFS('Planificación 2026-1'!R:R,'Planificación 2026-1'!W:W,C139,'Planificación 2026-1'!E:E,"SUNAMPE",'Planificación 2026-1'!X:X,"&lt;&gt;VIRTUAL",'Planificación 2026-1'!H:H,"&lt;3")</f>
        <v>0</v>
      </c>
      <c r="EG139" s="48">
        <f>SUMIFS('Planificación 2026-1'!R:R,'Planificación 2026-1'!W:W,C139,'Planificación 2026-1'!E:E,"FILIAL",'Planificación 2026-1'!X:X,"VIRTUAL",'Planificación 2026-1'!H:H,"&lt;3")</f>
        <v>5</v>
      </c>
      <c r="EH139" s="48">
        <f>SUMIFS('Planificación 2026-1'!R:R,'Planificación 2026-1'!W:W,C139,'Planificación 2026-1'!E:E,"FILIAL",'Planificación 2026-1'!X:X,"&lt;&gt;VIRTUAL",'Planificación 2026-1'!H:H,"&lt;3")</f>
        <v>8</v>
      </c>
      <c r="EI139" s="48">
        <f>SUMIFS('Planificación 2026-1'!R:R,'Planificación 2026-1'!W:W,C139,'Planificación 2026-1'!E:E,"PORUMA",'Planificación 2026-1'!X:X,"VIRTUAL",'Planificación 2026-1'!H:H,"&lt;3")</f>
        <v>0</v>
      </c>
      <c r="EJ139" s="48">
        <f>SUMIFS('Planificación 2026-1'!R:R,'Planificación 2026-1'!W:W,C139,'Planificación 2026-1'!E:E,"PORUMA",'Planificación 2026-1'!X:X,"&lt;&gt;VIRTUAL",'Planificación 2026-1'!H:H,"&lt;3")</f>
        <v>0</v>
      </c>
      <c r="EK139" s="48">
        <f>SUMIFS('Planificación 2026-1'!R:R,'Planificación 2026-1'!W:W,C139,'Planificación 2026-1'!E:E,"HUAURA",'Planificación 2026-1'!X:X,"VIRTUAL",'Planificación 2026-1'!H:H,"&lt;3")</f>
        <v>0</v>
      </c>
      <c r="EL139" s="48">
        <f>SUMIFS('Planificación 2026-1'!R:R,'Planificación 2026-1'!W:W,C139,'Planificación 2026-1'!E:E,"HUAURA",'Planificación 2026-1'!X:X,"&lt;&gt;VIRTUAL",'Planificación 2026-1'!H:H,"&lt;3")</f>
        <v>0</v>
      </c>
      <c r="EM139" s="48">
        <f t="shared" si="36"/>
        <v>13</v>
      </c>
      <c r="EN139" s="48">
        <f t="shared" si="37"/>
        <v>0</v>
      </c>
      <c r="EO139" s="48">
        <f t="shared" si="38"/>
        <v>0</v>
      </c>
      <c r="EP139" s="48">
        <f t="shared" si="39"/>
        <v>0</v>
      </c>
      <c r="EQ139" s="48">
        <f t="shared" si="40"/>
        <v>0</v>
      </c>
      <c r="ER139" s="48"/>
      <c r="ES139" s="48">
        <f t="shared" si="41"/>
        <v>5</v>
      </c>
      <c r="ET139" s="48">
        <f t="shared" si="42"/>
        <v>8</v>
      </c>
      <c r="EU139" s="48" t="b">
        <f t="shared" si="43"/>
        <v>1</v>
      </c>
      <c r="EV139" s="48" t="str">
        <f t="shared" si="44"/>
        <v/>
      </c>
      <c r="EW139" s="48" t="str">
        <f t="shared" si="45"/>
        <v>MAS PRESENCIAL</v>
      </c>
    </row>
    <row r="140" spans="1:153" x14ac:dyDescent="0.3">
      <c r="A140" s="53"/>
      <c r="B140" s="383">
        <v>137</v>
      </c>
      <c r="C140" s="107" t="s">
        <v>155</v>
      </c>
      <c r="D140" s="82">
        <f>SUMIF('Planificación 2026-1'!W:W,C140,'Planificación 2026-1'!R:R)</f>
        <v>33</v>
      </c>
      <c r="E140" s="384" t="s">
        <v>341</v>
      </c>
      <c r="F140" s="107" t="s">
        <v>430</v>
      </c>
      <c r="G140" s="389" t="s">
        <v>302</v>
      </c>
      <c r="H140" s="389" t="s">
        <v>455</v>
      </c>
      <c r="I140" s="77" t="str">
        <f>IF(SUM(COUNTIFS('Planificación 2026-1'!E:E,"PRINCIPAL",'Planificación 2026-1'!W:W,C140,'Planificación 2026-1'!G:G,"AF"))&gt;0,"P01"," ")</f>
        <v xml:space="preserve"> </v>
      </c>
      <c r="J140" s="78" t="str">
        <f>IF(SUM(COUNTIFS('Planificación 2026-1'!E:E,"PRINCIPAL",'Planificación 2026-1'!W:W,C140,'Planificación 2026-1'!G:G,"EN"))&gt;0,"P02"," ")</f>
        <v>P02</v>
      </c>
      <c r="K140" s="78" t="str">
        <f>IF(SUM(COUNTIFS('Planificación 2026-1'!E:E,"PRINCIPAL",'Planificación 2026-1'!W:W,C140,'Planificación 2026-1'!G:G,"IS"))&gt;0,"P03"," ")</f>
        <v xml:space="preserve"> </v>
      </c>
      <c r="L140" s="78" t="str">
        <f>IF(SUM(COUNTIFS('Planificación 2026-1'!E:E,"PRINCIPAL",'Planificación 2026-1'!W:W,C140,'Planificación 2026-1'!G:G,"PS"))&gt;0,"P04"," ")</f>
        <v>P04</v>
      </c>
      <c r="M140" s="78"/>
      <c r="N140" s="78" t="str">
        <f>IF(SUM(COUNTIFS('Planificación 2026-1'!E:E,"PRINCIPAL",'Planificación 2026-1'!W:W,C140,'Planificación 2026-1'!G:G,"IN"))&gt;0,"P06"," ")</f>
        <v xml:space="preserve"> </v>
      </c>
      <c r="O140" s="78" t="str">
        <f>IF(SUM(COUNTIFS('Planificación 2026-1'!E:E,"PRINCIPAL",'Planificación 2026-1'!W:W,C140,'Planificación 2026-1'!G:G,"CA"))&gt;0,"P07"," ")</f>
        <v xml:space="preserve"> </v>
      </c>
      <c r="P140" s="78" t="str">
        <f>IF(SUM(COUNTIFS('Planificación 2026-1'!E:E,"PRINCIPAL",'Planificación 2026-1'!W:W,C140,'Planificación 2026-1'!G:G,"DE"))&gt;0,"P08"," ")</f>
        <v xml:space="preserve"> </v>
      </c>
      <c r="Q140" s="78" t="str">
        <f>IF(SUM(COUNTIFS('Planificación 2026-1'!E:E,"PRINCIPAL",'Planificación 2026-1'!W:W,C140,'Planificación 2026-1'!G:G,"OB"))&gt;0,"P09"," ")</f>
        <v xml:space="preserve"> </v>
      </c>
      <c r="R140" s="78" t="str">
        <f>IF(SUM(COUNTIFS('Planificación 2026-1'!E:E,"PRINCIPAL",'Planificación 2026-1'!W:W,C140,'Planificación 2026-1'!G:G,"MH"))&gt;0,"P31"," ")</f>
        <v xml:space="preserve"> </v>
      </c>
      <c r="S140" s="78" t="str">
        <f>IF(SUM(COUNTIFS('Planificación 2026-1'!E:E,"PRINCIPAL",'Planificación 2026-1'!W:W,C140,'Planificación 2026-1'!G:G,"IC"))&gt;0,"P32"," ")</f>
        <v xml:space="preserve"> </v>
      </c>
      <c r="T140" s="78" t="str">
        <f>IF(SUM(COUNTIFS('Planificación 2026-1'!E:E,"PRINCIPAL",'Planificación 2026-1'!W:W,C140,'Planificación 2026-1'!G:G,"AR"))&gt;0,"P34"," ")</f>
        <v xml:space="preserve"> </v>
      </c>
      <c r="U140" s="78" t="str">
        <f>IF(SUM(COUNTIFS('Planificación 2026-1'!E:E,"PRINCIPAL",'Planificación 2026-1'!W:W,C140,'Planificación 2026-1'!G:G,"T1"))&gt;0,"P35"," ")</f>
        <v xml:space="preserve"> </v>
      </c>
      <c r="V140" s="78" t="str">
        <f>IF(SUM(COUNTIFS('Planificación 2026-1'!E:E,"PRINCIPAL",'Planificación 2026-1'!W:W,C140,'Planificación 2026-1'!G:G,"T3"))&gt;0,"P36"," ")</f>
        <v xml:space="preserve"> </v>
      </c>
      <c r="W140" s="78" t="str">
        <f>IF(SUM(COUNTIFS('Planificación 2026-1'!E:E,"PRINCIPAL",'Planificación 2026-1'!W:W,C140,'Planificación 2026-1'!G:G,"T2"))&gt;0,"P37"," ")</f>
        <v xml:space="preserve"> </v>
      </c>
      <c r="X140" s="78" t="str">
        <f>IF(SUM(COUNTIFS('Planificación 2026-1'!E:E,"PRINCIPAL",'Planificación 2026-1'!W:W,C140,'Planificación 2026-1'!G:G,"AE"))&gt;0,"P38"," ")</f>
        <v xml:space="preserve"> </v>
      </c>
      <c r="Y140" s="78" t="str">
        <f>IF(SUM(COUNTIFS('Planificación 2026-1'!E:E,"PRINCIPAL",'Planificación 2026-1'!W:W,C140,'Planificación 2026-1'!G:G,"T4"))&gt;0,"P55"," ")</f>
        <v xml:space="preserve"> </v>
      </c>
      <c r="Z140" s="78" t="str">
        <f>IF(SUM(COUNTIFS('Planificación 2026-1'!E:E,"FILIAL",'Planificación 2026-1'!W:W,C140,'Planificación 2026-1'!G:G,"AF"))&gt;0," P01"," ")</f>
        <v xml:space="preserve"> </v>
      </c>
      <c r="AA140" s="78" t="str">
        <f>IF(SUM(COUNTIFS('Planificación 2026-1'!E:E,"FILIAL",'Planificación 2026-1'!W:W,C140,'Planificación 2026-1'!G:G,"EN"))&gt;0,"P02"," ")</f>
        <v xml:space="preserve"> </v>
      </c>
      <c r="AB140" s="78" t="str">
        <f>IF(SUM(COUNTIFS('Planificación 2026-1'!E:E,"FILIAL",'Planificación 2026-1'!W:W,C140,'Planificación 2026-1'!G:G,"IS"))&gt;0,"P03"," ")</f>
        <v xml:space="preserve"> </v>
      </c>
      <c r="AC140" s="78" t="str">
        <f>IF(SUM(COUNTIFS('Planificación 2026-1'!E:E,"FILIAL",'Planificación 2026-1'!W:W,C140,'Planificación 2026-1'!G:G,"PS"))&gt;0,"P04"," ")</f>
        <v xml:space="preserve"> </v>
      </c>
      <c r="AD140" s="78"/>
      <c r="AE140" s="78" t="str">
        <f>IF(SUM(COUNTIFS('Planificación 2026-1'!E:E,"FILIAL",'Planificación 2026-1'!W:W,C140,'Planificación 2026-1'!G:G,"IN"))&gt;0,"P06"," ")</f>
        <v xml:space="preserve"> </v>
      </c>
      <c r="AF140" s="78" t="str">
        <f>IF(SUM(COUNTIFS('Planificación 2026-1'!E:E,"FILIAL",'Planificación 2026-1'!W:W,C140,'Planificación 2026-1'!G:G,"CA"))&gt;0,"P07"," ")</f>
        <v xml:space="preserve"> </v>
      </c>
      <c r="AG140" s="78" t="str">
        <f>IF(SUM(COUNTIFS('Planificación 2026-1'!E:E,"FILIAL",'Planificación 2026-1'!W:W,C140,'Planificación 2026-1'!G:G,"DE"))&gt;0,"P08"," ")</f>
        <v xml:space="preserve"> </v>
      </c>
      <c r="AH140" s="78" t="str">
        <f>IF(SUM(COUNTIFS('Planificación 2026-1'!E:E,"FILIAL",'Planificación 2026-1'!W:W,C140,'Planificación 2026-1'!G:G,"OB"))&gt;0,"P09"," ")</f>
        <v xml:space="preserve"> </v>
      </c>
      <c r="AI140" s="78" t="str">
        <f>IF(SUM(COUNTIFS('Planificación 2026-1'!E:E,"FILIAL",'Planificación 2026-1'!W:W,C140,'Planificación 2026-1'!G:G,"MH"))&gt;0,"P31"," ")</f>
        <v xml:space="preserve"> </v>
      </c>
      <c r="AJ140" s="78" t="str">
        <f>IF(SUM(COUNTIFS('Planificación 2026-1'!E:E,"FILIAL",'Planificación 2026-1'!W:W,C140,'Planificación 2026-1'!G:G,"IC"))&gt;0,"P32"," ")</f>
        <v xml:space="preserve"> </v>
      </c>
      <c r="AK140" s="78" t="str">
        <f>IF(SUM(COUNTIFS('Planificación 2026-1'!E:E,"FILIAL",'Planificación 2026-1'!W:W,C140,'Planificación 2026-1'!G:G,"AR"))&gt;0,"P34"," ")</f>
        <v xml:space="preserve"> </v>
      </c>
      <c r="AL140" s="78" t="str">
        <f>IF(SUM(COUNTIFS('Planificación 2026-1'!E:E,"FILIAL",'Planificación 2026-1'!W:W,C140,'Planificación 2026-1'!G:G,"T1"))&gt;0,"P35"," ")</f>
        <v xml:space="preserve"> </v>
      </c>
      <c r="AM140" s="78" t="str">
        <f>IF(SUM(COUNTIFS('Planificación 2026-1'!E:E,"FILIAL",'Planificación 2026-1'!W:W,C140,'Planificación 2026-1'!G:G,"T3"))&gt;0,"P36"," ")</f>
        <v xml:space="preserve"> </v>
      </c>
      <c r="AN140" s="78" t="str">
        <f>IF(SUM(COUNTIFS('Planificación 2026-1'!E:E,"FILIAL",'Planificación 2026-1'!W:W,C140,'Planificación 2026-1'!G:G,"T2"))&gt;0,"P37"," ")</f>
        <v xml:space="preserve"> </v>
      </c>
      <c r="AO140" s="78" t="str">
        <f>IF(SUM(COUNTIFS('Planificación 2026-1'!E:E,"FILIAL",'Planificación 2026-1'!W:W,C140,'Planificación 2026-1'!G:G,"AE"))&gt;0,"P38"," ")</f>
        <v xml:space="preserve"> </v>
      </c>
      <c r="AP140" s="78" t="str">
        <f>IF(SUM(COUNTIFS('Planificación 2026-1'!E:E,"FILIAL",'Planificación 2026-1'!W:W,C140,'Planificación 2026-1'!G:G,"T4"))&gt;0,"P55"," ")</f>
        <v xml:space="preserve"> </v>
      </c>
      <c r="AQ140" s="78" t="str">
        <f>IF(SUM(COUNTIFS('Planificación 2026-1'!E:E,"SUNAMPE",'Planificación 2026-1'!W:W,C140,'Planificación 2026-1'!G:G,"AF"))&gt;0," P01"," ")</f>
        <v xml:space="preserve"> </v>
      </c>
      <c r="AR140" s="78" t="str">
        <f>IF(SUM(COUNTIFS('Planificación 2026-1'!E:E,"SUNAMPE",'Planificación 2026-1'!W:W,C140,'Planificación 2026-1'!G:G,"EN"))&gt;0,"P02"," ")</f>
        <v xml:space="preserve"> </v>
      </c>
      <c r="AS140" s="78" t="str">
        <f>IF(SUM(COUNTIFS('Planificación 2026-1'!E:E,"SUNAMPE",'Planificación 2026-1'!W:W,C140,'Planificación 2026-1'!G:G,"IS"))&gt;0,"P03"," ")</f>
        <v xml:space="preserve"> </v>
      </c>
      <c r="AT140" s="78" t="str">
        <f>IF(SUM(COUNTIFS('Planificación 2026-1'!E:E,"SUNAMPE",'Planificación 2026-1'!W:W,C140,'Planificación 2026-1'!G:G,"PS"))&gt;0,"P04"," ")</f>
        <v xml:space="preserve"> </v>
      </c>
      <c r="AU140" s="78"/>
      <c r="AV140" s="78" t="str">
        <f>IF(SUM(COUNTIFS('Planificación 2026-1'!E:E,"SUNAMPE",'Planificación 2026-1'!W:W,C140,'Planificación 2026-1'!G:G,"IN"))&gt;0,"P06"," ")</f>
        <v xml:space="preserve"> </v>
      </c>
      <c r="AW140" s="78" t="str">
        <f>IF(SUM(COUNTIFS('Planificación 2026-1'!E:E,"SUNAMPE",'Planificación 2026-1'!W:W,C140,'Planificación 2026-1'!G:G,"CA"))&gt;0,"P07"," ")</f>
        <v xml:space="preserve"> </v>
      </c>
      <c r="AX140" s="78" t="str">
        <f>IF(SUM(COUNTIFS('Planificación 2026-1'!E:E,"SUNAMPE",'Planificación 2026-1'!W:W,C140,'Planificación 2026-1'!G:G,"DE"))&gt;0,"P08"," ")</f>
        <v xml:space="preserve"> </v>
      </c>
      <c r="AY140" s="78" t="str">
        <f>IF(SUM(COUNTIFS('Planificación 2026-1'!E:E,"SUNAMPE",'Planificación 2026-1'!W:W,C140,'Planificación 2026-1'!G:G,"OB"))&gt;0,"P09"," ")</f>
        <v>P09</v>
      </c>
      <c r="AZ140" s="78" t="str">
        <f>IF(SUM(COUNTIFS('Planificación 2026-1'!E:E,"SUNAMPE",'Planificación 2026-1'!W:W,C140,'Planificación 2026-1'!G:G,"MH"))&gt;0,"P31"," ")</f>
        <v xml:space="preserve"> </v>
      </c>
      <c r="BA140" s="78" t="str">
        <f>IF(SUM(COUNTIFS('Planificación 2026-1'!E:E,"SUNAMPE",'Planificación 2026-1'!W:W,C140,'Planificación 2026-1'!G:G,"IC"))&gt;0,"P32"," ")</f>
        <v xml:space="preserve"> </v>
      </c>
      <c r="BB140" s="78" t="str">
        <f>IF(SUM(COUNTIFS('Planificación 2026-1'!E:E,"SUNAMPE",'Planificación 2026-1'!W:W,C140,'Planificación 2026-1'!G:G,"AR"))&gt;0,"P34"," ")</f>
        <v xml:space="preserve"> </v>
      </c>
      <c r="BC140" s="78" t="str">
        <f>IF(SUM(COUNTIFS('Planificación 2026-1'!E:E,"SUNAMPE",'Planificación 2026-1'!W:W,C140,'Planificación 2026-1'!G:G,"T1"))&gt;0,"P35"," ")</f>
        <v xml:space="preserve"> </v>
      </c>
      <c r="BD140" s="78" t="str">
        <f>IF(SUM(COUNTIFS('Planificación 2026-1'!E:E,"SUNAMPE",'Planificación 2026-1'!W:W,C140,'Planificación 2026-1'!G:G,"T3"))&gt;0,"P36"," ")</f>
        <v xml:space="preserve"> </v>
      </c>
      <c r="BE140" s="78" t="str">
        <f>IF(SUM(COUNTIFS('Planificación 2026-1'!E:E,"SUNAMPE",'Planificación 2026-1'!W:W,C140,'Planificación 2026-1'!G:G,"T2"))&gt;0,"P37"," ")</f>
        <v xml:space="preserve"> </v>
      </c>
      <c r="BF140" s="78" t="str">
        <f>IF(SUM(COUNTIFS('Planificación 2026-1'!E:E,"SUNAMPE",'Planificación 2026-1'!W:W,C140,'Planificación 2026-1'!G:G,"AE"))&gt;0,"P38"," ")</f>
        <v xml:space="preserve"> </v>
      </c>
      <c r="BG140" s="78" t="str">
        <f>IF(SUM(COUNTIFS('Planificación 2026-1'!E:E,"SUNAMPE",'Planificación 2026-1'!W:W,C140,'Planificación 2026-1'!G:G,"T4"))&gt;0,"P55"," ")</f>
        <v>P55</v>
      </c>
      <c r="BH140" s="78" t="str">
        <f>IF(SUM(COUNTIFS('Planificación 2026-1'!E:E,"HUAURA",'Planificación 2026-1'!W:W,C140,'Planificación 2026-1'!G:G,"AF"))&gt;0," P01"," ")</f>
        <v xml:space="preserve"> </v>
      </c>
      <c r="BI140" s="78" t="str">
        <f>IF(SUM(COUNTIFS('Planificación 2026-1'!E:E,"HUAURA",'Planificación 2026-1'!W:W,C140,'Planificación 2026-1'!G:G,"EN"))&gt;0,"P02"," ")</f>
        <v xml:space="preserve"> </v>
      </c>
      <c r="BJ140" s="78" t="str">
        <f>IF(SUM(COUNTIFS('Planificación 2026-1'!E:E,"HUAURA",'Planificación 2026-1'!W:W,C140,'Planificación 2026-1'!G:G,"IS"))&gt;0,"P03"," ")</f>
        <v xml:space="preserve"> </v>
      </c>
      <c r="BK140" s="78" t="str">
        <f>IF(SUM(COUNTIFS('Planificación 2026-1'!E:E,"HUAURA",'Planificación 2026-1'!W:W,C140,'Planificación 2026-1'!G:G,"PS"))&gt;0,"P04"," ")</f>
        <v xml:space="preserve"> </v>
      </c>
      <c r="BL140" s="78"/>
      <c r="BM140" s="78" t="str">
        <f>IF(SUM(COUNTIFS('Planificación 2026-1'!E:E,"HUAURA",'Planificación 2026-1'!W:W,C140,'Planificación 2026-1'!G:G,"IN"))&gt;0,"P06"," ")</f>
        <v xml:space="preserve"> </v>
      </c>
      <c r="BN140" s="78" t="str">
        <f>IF(SUM(COUNTIFS('Planificación 2026-1'!E:E,"HUAURA",'Planificación 2026-1'!W:W,C140,'Planificación 2026-1'!G:G,"CA"))&gt;0,"P07"," ")</f>
        <v xml:space="preserve"> </v>
      </c>
      <c r="BO140" s="78" t="str">
        <f>IF(SUM(COUNTIFS('Planificación 2026-1'!E:E,"HUAURA",'Planificación 2026-1'!W:W,C140,'Planificación 2026-1'!G:G,"DE"))&gt;0,"P08"," ")</f>
        <v xml:space="preserve"> </v>
      </c>
      <c r="BP140" s="78" t="str">
        <f>IF(SUM(COUNTIFS('Planificación 2026-1'!E:E,"HUAURA",'Planificación 2026-1'!W:W,C140,'Planificación 2026-1'!G:G,"OB"))&gt;0,"P09"," ")</f>
        <v xml:space="preserve"> </v>
      </c>
      <c r="BQ140" s="78" t="str">
        <f>IF(SUM(COUNTIFS('Planificación 2026-1'!E:E,"HUAURA",'Planificación 2026-1'!W:W,C140,'Planificación 2026-1'!G:G,"MH"))&gt;0,"P31"," ")</f>
        <v xml:space="preserve"> </v>
      </c>
      <c r="BR140" s="78" t="str">
        <f>IF(SUM(COUNTIFS('Planificación 2026-1'!E:E,"HUAURA",'Planificación 2026-1'!W:W,C140,'Planificación 2026-1'!G:G,"IC"))&gt;0,"P32"," ")</f>
        <v xml:space="preserve"> </v>
      </c>
      <c r="BS140" s="78" t="str">
        <f>IF(SUM(COUNTIFS('Planificación 2026-1'!E:E,"HUAURA",'Planificación 2026-1'!W:W,C140,'Planificación 2026-1'!G:G,"AR"))&gt;0,"P34"," ")</f>
        <v xml:space="preserve"> </v>
      </c>
      <c r="BT140" s="78" t="str">
        <f>IF(SUM(COUNTIFS('Planificación 2026-1'!E:E,"HUAURA",'Planificación 2026-1'!W:W,C140,'Planificación 2026-1'!G:G,"T1"))&gt;0,"P35"," ")</f>
        <v xml:space="preserve"> </v>
      </c>
      <c r="BU140" s="78" t="str">
        <f>IF(SUM(COUNTIFS('Planificación 2026-1'!E:E,"HUAURA",'Planificación 2026-1'!W:W,C140,'Planificación 2026-1'!G:G,"T3"))&gt;0,"P36"," ")</f>
        <v xml:space="preserve"> </v>
      </c>
      <c r="BV140" s="78" t="str">
        <f>IF(SUM(COUNTIFS('Planificación 2026-1'!E:E,"HUAURA",'Planificación 2026-1'!W:W,C140,'Planificación 2026-1'!G:G,"T2"))&gt;0,"P37"," ")</f>
        <v xml:space="preserve"> </v>
      </c>
      <c r="BW140" s="78" t="str">
        <f>IF(SUM(COUNTIFS('Planificación 2026-1'!E:E,"HUAURA",'Planificación 2026-1'!W:W,C140,'Planificación 2026-1'!G:G,"AE"))&gt;0,"P38"," ")</f>
        <v xml:space="preserve"> </v>
      </c>
      <c r="BX140" s="78" t="str">
        <f>IF(SUM(COUNTIFS('Planificación 2026-1'!E:E,"HUAURA",'Planificación 2026-1'!W:W,C140,'Planificación 2026-1'!G:G,"T4"))&gt;0,"P55"," ")</f>
        <v xml:space="preserve"> </v>
      </c>
      <c r="BY140" s="79">
        <f>SUMIFS('Planificación 2026-1'!R:R,'Planificación 2026-1'!W:W,C140,'Planificación 2026-1'!G:G,"AF",'Planificación 2026-1'!H:H,"&gt;2")</f>
        <v>0</v>
      </c>
      <c r="BZ140" s="79">
        <f>SUMIFS('Planificación 2026-1'!R:R,'Planificación 2026-1'!W:W,C140,'Planificación 2026-1'!G:G,"EN",'Planificación 2026-1'!H:H,"&gt;2")</f>
        <v>0</v>
      </c>
      <c r="CA140" s="79">
        <f>SUMIFS('Planificación 2026-1'!R:R,'Planificación 2026-1'!W:W,C140,'Planificación 2026-1'!G:G,"IS",'Planificación 2026-1'!H:H,"&gt;2")</f>
        <v>0</v>
      </c>
      <c r="CB140" s="79">
        <f>SUMIFS('Planificación 2026-1'!R:R,'Planificación 2026-1'!W:W,C140,'Planificación 2026-1'!G:G,"PS",'Planificación 2026-1'!H:H,"&gt;2")</f>
        <v>0</v>
      </c>
      <c r="CC140" s="79">
        <f>SUMIFS('Planificación 2026-1'!R:R,'Planificación 2026-1'!W:W,C140,'Planificación 2026-1'!G:G,"IN",'Planificación 2026-1'!H:H,"&gt;2")</f>
        <v>0</v>
      </c>
      <c r="CD140" s="79">
        <f>SUMIFS('Planificación 2026-1'!R:R,'Planificación 2026-1'!W:W,C140,'Planificación 2026-1'!G:G,"CA",'Planificación 2026-1'!H:H,"&gt;2")</f>
        <v>0</v>
      </c>
      <c r="CE140" s="79">
        <f>SUMIFS('Planificación 2026-1'!R:R,'Planificación 2026-1'!W:W,C140,'Planificación 2026-1'!G:G,"DE",'Planificación 2026-1'!H:H,"&gt;2")</f>
        <v>0</v>
      </c>
      <c r="CF140" s="79">
        <f>SUMIFS('Planificación 2026-1'!R:R,'Planificación 2026-1'!W:W,C140,'Planificación 2026-1'!G:G,"OB",'Planificación 2026-1'!H:H,"&gt;2")</f>
        <v>0</v>
      </c>
      <c r="CG140" s="79">
        <f>SUMIFS('Planificación 2026-1'!R:R,'Planificación 2026-1'!W:W,C140,'Planificación 2026-1'!G:G,"MH",'Planificación 2026-1'!H:H,"&gt;2")</f>
        <v>0</v>
      </c>
      <c r="CH140" s="79">
        <f>SUMIFS('Planificación 2026-1'!R:R,'Planificación 2026-1'!W:W,C140,'Planificación 2026-1'!G:G,"IC",'Planificación 2026-1'!H:H,"&gt;2")</f>
        <v>0</v>
      </c>
      <c r="CI140" s="79">
        <f>SUMIFS('Planificación 2026-1'!R:R,'Planificación 2026-1'!W:W,C140,'Planificación 2026-1'!G:G,"AR",'Planificación 2026-1'!H:H,"&gt;2")</f>
        <v>0</v>
      </c>
      <c r="CJ140" s="79">
        <f>SUMIFS('Planificación 2026-1'!R:R,'Planificación 2026-1'!W:W,C140,'Planificación 2026-1'!G:G,"T1",'Planificación 2026-1'!H:H,"&gt;2")</f>
        <v>0</v>
      </c>
      <c r="CK140" s="79">
        <f>SUMIFS('Planificación 2026-1'!R:R,'Planificación 2026-1'!W:W,C140,'Planificación 2026-1'!G:G,"T3",'Planificación 2026-1'!H:H,"&gt;2")</f>
        <v>0</v>
      </c>
      <c r="CL140" s="79">
        <f>SUMIFS('Planificación 2026-1'!R:R,'Planificación 2026-1'!W:W,C140,'Planificación 2026-1'!G:G,"T2",'Planificación 2026-1'!H:H,"&gt;2")</f>
        <v>0</v>
      </c>
      <c r="CM140" s="79">
        <f>SUMIFS('Planificación 2026-1'!R:R,'Planificación 2026-1'!W:W,C140,'Planificación 2026-1'!G:G,"AE",'Planificación 2026-1'!H:H,"&gt;2")</f>
        <v>0</v>
      </c>
      <c r="CN140" s="79">
        <f>SUMIFS('Planificación 2026-1'!R:R,'Planificación 2026-1'!W:W,C140,'Planificación 2026-1'!G:G,"T4",'Planificación 2026-1'!H:H,"&gt;2")</f>
        <v>0</v>
      </c>
      <c r="CO140" s="79">
        <f>SUMIFS('Planificación 2026-1'!R:R,'Planificación 2026-1'!W:W,C140,'Planificación 2026-1'!G:G,"AF",'Planificación 2026-1'!H:H,"&lt;3")</f>
        <v>0</v>
      </c>
      <c r="CP140" s="79">
        <f>SUMIFS('Planificación 2026-1'!R:R,'Planificación 2026-1'!W:W,C140,'Planificación 2026-1'!G:G,"EN",'Planificación 2026-1'!H:H,"&lt;3")</f>
        <v>9</v>
      </c>
      <c r="CQ140" s="79">
        <f>SUMIFS('Planificación 2026-1'!R:R,'Planificación 2026-1'!W:W,C140,'Planificación 2026-1'!G:G,"IS",'Planificación 2026-1'!H:H,"&lt;3")</f>
        <v>0</v>
      </c>
      <c r="CR140" s="79">
        <f>SUMIFS('Planificación 2026-1'!R:R,'Planificación 2026-1'!W:W,C140,'Planificación 2026-1'!G:G,"PS",'Planificación 2026-1'!H:H,"&lt;3")</f>
        <v>8</v>
      </c>
      <c r="CS140" s="79">
        <f>SUMIFS('Planificación 2026-1'!R:R,'Planificación 2026-1'!W:W,C140,'Planificación 2026-1'!G:G,"IN",'Planificación 2026-1'!H:H,"&lt;3")</f>
        <v>0</v>
      </c>
      <c r="CT140" s="79">
        <f>SUMIFS('Planificación 2026-1'!R:R,'Planificación 2026-1'!W:W,C140,'Planificación 2026-1'!G:G,"CA",'Planificación 2026-1'!H:H,"&lt;3")</f>
        <v>0</v>
      </c>
      <c r="CU140" s="79">
        <f>SUMIFS('Planificación 2026-1'!R:R,'Planificación 2026-1'!W:W,C140,'Planificación 2026-1'!G:G,"DE",'Planificación 2026-1'!H:H,"&lt;3")</f>
        <v>0</v>
      </c>
      <c r="CV140" s="79">
        <f>SUMIFS('Planificación 2026-1'!R:R,'Planificación 2026-1'!W:W,C140,'Planificación 2026-1'!G:G,"OB",'Planificación 2026-1'!H:H,"&lt;3")</f>
        <v>12</v>
      </c>
      <c r="CW140" s="79">
        <f>SUMIFS('Planificación 2026-1'!R:R,'Planificación 2026-1'!W:W,C140,'Planificación 2026-1'!G:G,"MH",'Planificación 2026-1'!H:H,"&lt;3")</f>
        <v>0</v>
      </c>
      <c r="CX140" s="79">
        <f>SUMIFS('Planificación 2026-1'!R:R,'Planificación 2026-1'!W:W,C140,'Planificación 2026-1'!G:G,"IC",'Planificación 2026-1'!H:H,"&lt;3")</f>
        <v>0</v>
      </c>
      <c r="CY140" s="79">
        <f>SUMIFS('Planificación 2026-1'!R:R,'Planificación 2026-1'!W:W,C140,'Planificación 2026-1'!G:G,"AR",'Planificación 2026-1'!H:H,"&lt;3")</f>
        <v>0</v>
      </c>
      <c r="CZ140" s="79">
        <f>SUMIFS('Planificación 2026-1'!R:R,'Planificación 2026-1'!W:W,C140,'Planificación 2026-1'!G:G,"T1",'Planificación 2026-1'!H:H,"&lt;3")</f>
        <v>0</v>
      </c>
      <c r="DA140" s="79">
        <f>SUMIFS('Planificación 2026-1'!R:R,'Planificación 2026-1'!W:W,C140,'Planificación 2026-1'!G:G,"T3",'Planificación 2026-1'!H:H,"&lt;3")</f>
        <v>0</v>
      </c>
      <c r="DB140" s="79">
        <f>SUMIFS('Planificación 2026-1'!R:R,'Planificación 2026-1'!W:W,C140,'Planificación 2026-1'!G:G,"T2",'Planificación 2026-1'!H:H,"&lt;3")</f>
        <v>0</v>
      </c>
      <c r="DC140" s="79">
        <f>SUMIFS('Planificación 2026-1'!R:R,'Planificación 2026-1'!W:W,C140,'Planificación 2026-1'!G:G,"AE",'Planificación 2026-1'!H:H,"&lt;3")</f>
        <v>0</v>
      </c>
      <c r="DD140" s="79">
        <f>SUMIFS('Planificación 2026-1'!R:R,'Planificación 2026-1'!W:W,C140,'Planificación 2026-1'!G:G,"T4",'Planificación 2026-1'!H:H,"&lt;3")</f>
        <v>4</v>
      </c>
      <c r="DE140" s="78" t="str">
        <f t="shared" si="32"/>
        <v>P02 P04</v>
      </c>
      <c r="DF140" s="30">
        <f>IF(C140="","",SUMIFS('Planificación 2026-1'!R:R,'Planificación 2026-1'!W:W,C140,'Planificación 2026-1'!E:E,"PRINCIPAL",'Planificación 2026-1'!X:X,"VIRTUAL"))</f>
        <v>0</v>
      </c>
      <c r="DG140" s="30">
        <f>IF(C140="","",SUMIFS('Planificación 2026-1'!R:R,'Planificación 2026-1'!W:W,C140,'Planificación 2026-1'!E:E,"PRINCIPAL",'Planificación 2026-1'!X:X,"PRESENCIAL"))</f>
        <v>17</v>
      </c>
      <c r="DH140" s="30">
        <f>IF(C140="","",SUMIFS('Planificación 2026-1'!R:R,'Planificación 2026-1'!W:W,C140,'Planificación 2026-1'!E:E,"PRINCIPAL",'Planificación 2026-1'!X:X,"HIBRIDO PRESENCIAL"))</f>
        <v>0</v>
      </c>
      <c r="DI140" s="78" t="str">
        <f t="shared" si="33"/>
        <v/>
      </c>
      <c r="DJ140" s="78">
        <f>IF(C140="","",SUMIFS('Planificación 2026-1'!R:R,'Planificación 2026-1'!W:W,C140,'Planificación 2026-1'!E:E,"FILIAL",'Planificación 2026-1'!X:X,"VIRTUAL"))</f>
        <v>0</v>
      </c>
      <c r="DK140" s="80">
        <f>IF(C140="","",SUMIFS('Planificación 2026-1'!R:R,'Planificación 2026-1'!W:W,C140,'Planificación 2026-1'!E:E,"FILIAL",'Planificación 2026-1'!X:X,"PRESENCIAL"))</f>
        <v>0</v>
      </c>
      <c r="DL140" s="42">
        <f>IF(C140="","",SUMIFS('Planificación 2026-1'!R:R,'Planificación 2026-1'!W:W,C140,'Planificación 2026-1'!E:E,"FILIAL",'Planificación 2026-1'!X:X,"HIBRIDO PRESENCIAL"))</f>
        <v>0</v>
      </c>
      <c r="DM140" s="81" t="str">
        <f t="shared" si="34"/>
        <v>P09 P55</v>
      </c>
      <c r="DN140" s="78">
        <f>IF(C140="","",SUMIFS('Planificación 2026-1'!R:R,'Planificación 2026-1'!W:W,C140,'Planificación 2026-1'!E:E,"SUNAMPE",'Planificación 2026-1'!X:X,"VIRTUAL"))</f>
        <v>4</v>
      </c>
      <c r="DO140" s="42">
        <f>IF(C140="","",SUMIFS('Planificación 2026-1'!R:R,'Planificación 2026-1'!W:W,C140,'Planificación 2026-1'!E:E,"SUNAMPE",'Planificación 2026-1'!X:X,"PRESENCIAL"))</f>
        <v>12</v>
      </c>
      <c r="DP140" s="81" t="str">
        <f t="shared" si="35"/>
        <v/>
      </c>
      <c r="DQ140" s="78">
        <f>IF(C140="","",SUMIFS('Planificación 2026-1'!R:R,'Planificación 2026-1'!W:W,C140,'Planificación 2026-1'!E:E,"HUAURA",'Planificación 2026-1'!X:X,"VIRTUAL"))</f>
        <v>0</v>
      </c>
      <c r="DR140" s="42">
        <f>IF(C140="","",SUMIFS('Planificación 2026-1'!R:R,'Planificación 2026-1'!W:W,C140,'Planificación 2026-1'!E:E,"HUAURA",'Planificación 2026-1'!X:X,"PRESENCIAL"))</f>
        <v>0</v>
      </c>
      <c r="DS140" s="48">
        <f>SUMIFS('Planificación 2026-1'!R:R,'Planificación 2026-1'!W:W,C140,'Planificación 2026-1'!E:E,"PRINCIPAL",'Planificación 2026-1'!X:X,"VIRTUAL",'Planificación 2026-1'!H:H,"&gt;2")</f>
        <v>0</v>
      </c>
      <c r="DT140" s="48">
        <f>SUMIFS('Planificación 2026-1'!R:R,'Planificación 2026-1'!W:W,C140,'Planificación 2026-1'!E:E,"PRINCIPAL",'Planificación 2026-1'!X:X,"&lt;&gt;VIRTUAL",'Planificación 2026-1'!H:H,"&gt;2")</f>
        <v>0</v>
      </c>
      <c r="DU140" s="48">
        <f>SUMIFS('Planificación 2026-1'!R:R,'Planificación 2026-1'!W:W,C140,'Planificación 2026-1'!E:E,"SUNAMPE",'Planificación 2026-1'!X:X,"VIRTUAL",'Planificación 2026-1'!H:H,"&gt;2")</f>
        <v>0</v>
      </c>
      <c r="DV140" s="48">
        <f>SUMIFS('Planificación 2026-1'!R:R,'Planificación 2026-1'!W:W,C140,'Planificación 2026-1'!E:E,"SUNAMPE",'Planificación 2026-1'!X:X,"&lt;&gt;VIRTUAL",'Planificación 2026-1'!H:H,"&gt;2")</f>
        <v>0</v>
      </c>
      <c r="DW140" s="48">
        <f>SUMIFS('Planificación 2026-1'!R:R,'Planificación 2026-1'!W:W,C140,'Planificación 2026-1'!E:E,"FILIAL",'Planificación 2026-1'!X:X,"VIRTUAL",'Planificación 2026-1'!H:H,"&gt;2")</f>
        <v>0</v>
      </c>
      <c r="DX140" s="48">
        <f>SUMIFS('Planificación 2026-1'!R:R,'Planificación 2026-1'!W:W,C140,'Planificación 2026-1'!E:E,"FILIAL",'Planificación 2026-1'!X:X,"&lt;&gt;VIRTUAL",'Planificación 2026-1'!H:H,"&gt;2")</f>
        <v>0</v>
      </c>
      <c r="DY140" s="48">
        <f>SUMIFS('Planificación 2026-1'!R:R,'Planificación 2026-1'!W:W,C140,'Planificación 2026-1'!E:E,"PORUMA",'Planificación 2026-1'!X:X,"VIRTUAL",'Planificación 2026-1'!H:H,"&gt;2")</f>
        <v>0</v>
      </c>
      <c r="DZ140" s="48">
        <f>SUMIFS('Planificación 2026-1'!R:R,'Planificación 2026-1'!W:W,C140,'Planificación 2026-1'!E:E,"PORUMA",'Planificación 2026-1'!X:X,"&lt;&gt;VIRTUAL",'Planificación 2026-1'!H:H,"&gt;2")</f>
        <v>0</v>
      </c>
      <c r="EA140" s="48">
        <f>SUMIFS('Planificación 2026-1'!R:R,'Planificación 2026-1'!W:W,C140,'Planificación 2026-1'!E:E,"HUAURA",'Planificación 2026-1'!X:X,"VIRTUAL",'Planificación 2026-1'!H:H,"&gt;2")</f>
        <v>0</v>
      </c>
      <c r="EB140" s="48">
        <f>SUMIFS('Planificación 2026-1'!R:R,'Planificación 2026-1'!W:W,C140,'Planificación 2026-1'!E:E,"HUAURA",'Planificación 2026-1'!X:X,"&lt;&gt;VIRTUAL",'Planificación 2026-1'!H:H,"&gt;2")</f>
        <v>0</v>
      </c>
      <c r="EC140" s="48">
        <f>SUMIFS('Planificación 2026-1'!R:R,'Planificación 2026-1'!W:W,C140,'Planificación 2026-1'!E:E,"PRINCIPAL",'Planificación 2026-1'!X:X,"VIRTUAL",'Planificación 2026-1'!H:H,"&lt;3")</f>
        <v>0</v>
      </c>
      <c r="ED140" s="48">
        <f>SUMIFS('Planificación 2026-1'!R:R,'Planificación 2026-1'!W:W,C140,'Planificación 2026-1'!E:E,"PRINCIPAL",'Planificación 2026-1'!X:X,"&lt;&gt;VIRTUAL",'Planificación 2026-1'!H:H,"&lt;3")</f>
        <v>17</v>
      </c>
      <c r="EE140" s="48">
        <f>SUMIFS('Planificación 2026-1'!R:R,'Planificación 2026-1'!W:W,C140,'Planificación 2026-1'!E:E,"SUNAMPE",'Planificación 2026-1'!X:X,"VIRTUAL",'Planificación 2026-1'!H:H,"&lt;3")</f>
        <v>4</v>
      </c>
      <c r="EF140" s="48">
        <f>SUMIFS('Planificación 2026-1'!R:R,'Planificación 2026-1'!W:W,C140,'Planificación 2026-1'!E:E,"SUNAMPE",'Planificación 2026-1'!X:X,"&lt;&gt;VIRTUAL",'Planificación 2026-1'!H:H,"&lt;3")</f>
        <v>12</v>
      </c>
      <c r="EG140" s="48">
        <f>SUMIFS('Planificación 2026-1'!R:R,'Planificación 2026-1'!W:W,C140,'Planificación 2026-1'!E:E,"FILIAL",'Planificación 2026-1'!X:X,"VIRTUAL",'Planificación 2026-1'!H:H,"&lt;3")</f>
        <v>0</v>
      </c>
      <c r="EH140" s="48">
        <f>SUMIFS('Planificación 2026-1'!R:R,'Planificación 2026-1'!W:W,C140,'Planificación 2026-1'!E:E,"FILIAL",'Planificación 2026-1'!X:X,"&lt;&gt;VIRTUAL",'Planificación 2026-1'!H:H,"&lt;3")</f>
        <v>0</v>
      </c>
      <c r="EI140" s="48">
        <f>SUMIFS('Planificación 2026-1'!R:R,'Planificación 2026-1'!W:W,C140,'Planificación 2026-1'!E:E,"PORUMA",'Planificación 2026-1'!X:X,"VIRTUAL",'Planificación 2026-1'!H:H,"&lt;3")</f>
        <v>0</v>
      </c>
      <c r="EJ140" s="48">
        <f>SUMIFS('Planificación 2026-1'!R:R,'Planificación 2026-1'!W:W,C140,'Planificación 2026-1'!E:E,"PORUMA",'Planificación 2026-1'!X:X,"&lt;&gt;VIRTUAL",'Planificación 2026-1'!H:H,"&lt;3")</f>
        <v>0</v>
      </c>
      <c r="EK140" s="48">
        <f>SUMIFS('Planificación 2026-1'!R:R,'Planificación 2026-1'!W:W,C140,'Planificación 2026-1'!E:E,"HUAURA",'Planificación 2026-1'!X:X,"VIRTUAL",'Planificación 2026-1'!H:H,"&lt;3")</f>
        <v>0</v>
      </c>
      <c r="EL140" s="48">
        <f>SUMIFS('Planificación 2026-1'!R:R,'Planificación 2026-1'!W:W,C140,'Planificación 2026-1'!E:E,"HUAURA",'Planificación 2026-1'!X:X,"&lt;&gt;VIRTUAL",'Planificación 2026-1'!H:H,"&lt;3")</f>
        <v>0</v>
      </c>
      <c r="EM140" s="48">
        <f t="shared" si="36"/>
        <v>0</v>
      </c>
      <c r="EN140" s="48">
        <f t="shared" si="37"/>
        <v>0</v>
      </c>
      <c r="EO140" s="48">
        <f t="shared" si="38"/>
        <v>0</v>
      </c>
      <c r="EP140" s="48">
        <f t="shared" si="39"/>
        <v>17</v>
      </c>
      <c r="EQ140" s="48">
        <f t="shared" si="40"/>
        <v>16</v>
      </c>
      <c r="ER140" s="48"/>
      <c r="ES140" s="48">
        <f t="shared" si="41"/>
        <v>4</v>
      </c>
      <c r="ET140" s="48">
        <f t="shared" si="42"/>
        <v>29</v>
      </c>
      <c r="EU140" s="48" t="b">
        <f t="shared" si="43"/>
        <v>1</v>
      </c>
      <c r="EV140" s="48" t="str">
        <f t="shared" si="44"/>
        <v/>
      </c>
      <c r="EW140" s="48" t="str">
        <f t="shared" si="45"/>
        <v>MAS PRESENCIAL</v>
      </c>
    </row>
    <row r="141" spans="1:153" x14ac:dyDescent="0.3">
      <c r="A141" s="53"/>
      <c r="B141" s="383">
        <v>138</v>
      </c>
      <c r="C141" s="107" t="s">
        <v>156</v>
      </c>
      <c r="D141" s="82">
        <f>SUMIF('Planificación 2026-1'!W:W,C141,'Planificación 2026-1'!R:R)</f>
        <v>40</v>
      </c>
      <c r="E141" s="384" t="s">
        <v>341</v>
      </c>
      <c r="F141" s="107" t="s">
        <v>430</v>
      </c>
      <c r="G141" s="390" t="s">
        <v>276</v>
      </c>
      <c r="H141" s="107" t="s">
        <v>432</v>
      </c>
      <c r="I141" s="77" t="str">
        <f>IF(SUM(COUNTIFS('Planificación 2026-1'!E:E,"PRINCIPAL",'Planificación 2026-1'!W:W,C141,'Planificación 2026-1'!G:G,"AF"))&gt;0,"P01"," ")</f>
        <v xml:space="preserve"> </v>
      </c>
      <c r="J141" s="78" t="str">
        <f>IF(SUM(COUNTIFS('Planificación 2026-1'!E:E,"PRINCIPAL",'Planificación 2026-1'!W:W,C141,'Planificación 2026-1'!G:G,"EN"))&gt;0,"P02"," ")</f>
        <v>P02</v>
      </c>
      <c r="K141" s="78" t="str">
        <f>IF(SUM(COUNTIFS('Planificación 2026-1'!E:E,"PRINCIPAL",'Planificación 2026-1'!W:W,C141,'Planificación 2026-1'!G:G,"IS"))&gt;0,"P03"," ")</f>
        <v xml:space="preserve"> </v>
      </c>
      <c r="L141" s="78" t="str">
        <f>IF(SUM(COUNTIFS('Planificación 2026-1'!E:E,"PRINCIPAL",'Planificación 2026-1'!W:W,C141,'Planificación 2026-1'!G:G,"PS"))&gt;0,"P04"," ")</f>
        <v xml:space="preserve"> </v>
      </c>
      <c r="M141" s="78"/>
      <c r="N141" s="78" t="str">
        <f>IF(SUM(COUNTIFS('Planificación 2026-1'!E:E,"PRINCIPAL",'Planificación 2026-1'!W:W,C141,'Planificación 2026-1'!G:G,"IN"))&gt;0,"P06"," ")</f>
        <v xml:space="preserve"> </v>
      </c>
      <c r="O141" s="78" t="str">
        <f>IF(SUM(COUNTIFS('Planificación 2026-1'!E:E,"PRINCIPAL",'Planificación 2026-1'!W:W,C141,'Planificación 2026-1'!G:G,"CA"))&gt;0,"P07"," ")</f>
        <v xml:space="preserve"> </v>
      </c>
      <c r="P141" s="78" t="str">
        <f>IF(SUM(COUNTIFS('Planificación 2026-1'!E:E,"PRINCIPAL",'Planificación 2026-1'!W:W,C141,'Planificación 2026-1'!G:G,"DE"))&gt;0,"P08"," ")</f>
        <v xml:space="preserve"> </v>
      </c>
      <c r="Q141" s="78" t="str">
        <f>IF(SUM(COUNTIFS('Planificación 2026-1'!E:E,"PRINCIPAL",'Planificación 2026-1'!W:W,C141,'Planificación 2026-1'!G:G,"OB"))&gt;0,"P09"," ")</f>
        <v xml:space="preserve"> </v>
      </c>
      <c r="R141" s="78" t="str">
        <f>IF(SUM(COUNTIFS('Planificación 2026-1'!E:E,"PRINCIPAL",'Planificación 2026-1'!W:W,C141,'Planificación 2026-1'!G:G,"MH"))&gt;0,"P31"," ")</f>
        <v xml:space="preserve"> </v>
      </c>
      <c r="S141" s="78" t="str">
        <f>IF(SUM(COUNTIFS('Planificación 2026-1'!E:E,"PRINCIPAL",'Planificación 2026-1'!W:W,C141,'Planificación 2026-1'!G:G,"IC"))&gt;0,"P32"," ")</f>
        <v xml:space="preserve"> </v>
      </c>
      <c r="T141" s="78" t="str">
        <f>IF(SUM(COUNTIFS('Planificación 2026-1'!E:E,"PRINCIPAL",'Planificación 2026-1'!W:W,C141,'Planificación 2026-1'!G:G,"AR"))&gt;0,"P34"," ")</f>
        <v xml:space="preserve"> </v>
      </c>
      <c r="U141" s="78" t="str">
        <f>IF(SUM(COUNTIFS('Planificación 2026-1'!E:E,"PRINCIPAL",'Planificación 2026-1'!W:W,C141,'Planificación 2026-1'!G:G,"T1"))&gt;0,"P35"," ")</f>
        <v xml:space="preserve"> </v>
      </c>
      <c r="V141" s="78" t="str">
        <f>IF(SUM(COUNTIFS('Planificación 2026-1'!E:E,"PRINCIPAL",'Planificación 2026-1'!W:W,C141,'Planificación 2026-1'!G:G,"T3"))&gt;0,"P36"," ")</f>
        <v xml:space="preserve"> </v>
      </c>
      <c r="W141" s="78" t="str">
        <f>IF(SUM(COUNTIFS('Planificación 2026-1'!E:E,"PRINCIPAL",'Planificación 2026-1'!W:W,C141,'Planificación 2026-1'!G:G,"T2"))&gt;0,"P37"," ")</f>
        <v xml:space="preserve"> </v>
      </c>
      <c r="X141" s="78" t="str">
        <f>IF(SUM(COUNTIFS('Planificación 2026-1'!E:E,"PRINCIPAL",'Planificación 2026-1'!W:W,C141,'Planificación 2026-1'!G:G,"AE"))&gt;0,"P38"," ")</f>
        <v xml:space="preserve"> </v>
      </c>
      <c r="Y141" s="78" t="str">
        <f>IF(SUM(COUNTIFS('Planificación 2026-1'!E:E,"PRINCIPAL",'Planificación 2026-1'!W:W,C141,'Planificación 2026-1'!G:G,"T4"))&gt;0,"P55"," ")</f>
        <v xml:space="preserve"> </v>
      </c>
      <c r="Z141" s="78" t="str">
        <f>IF(SUM(COUNTIFS('Planificación 2026-1'!E:E,"FILIAL",'Planificación 2026-1'!W:W,C141,'Planificación 2026-1'!G:G,"AF"))&gt;0," P01"," ")</f>
        <v xml:space="preserve"> </v>
      </c>
      <c r="AA141" s="78" t="str">
        <f>IF(SUM(COUNTIFS('Planificación 2026-1'!E:E,"FILIAL",'Planificación 2026-1'!W:W,C141,'Planificación 2026-1'!G:G,"EN"))&gt;0,"P02"," ")</f>
        <v>P02</v>
      </c>
      <c r="AB141" s="78" t="str">
        <f>IF(SUM(COUNTIFS('Planificación 2026-1'!E:E,"FILIAL",'Planificación 2026-1'!W:W,C141,'Planificación 2026-1'!G:G,"IS"))&gt;0,"P03"," ")</f>
        <v xml:space="preserve"> </v>
      </c>
      <c r="AC141" s="78" t="str">
        <f>IF(SUM(COUNTIFS('Planificación 2026-1'!E:E,"FILIAL",'Planificación 2026-1'!W:W,C141,'Planificación 2026-1'!G:G,"PS"))&gt;0,"P04"," ")</f>
        <v xml:space="preserve"> </v>
      </c>
      <c r="AD141" s="78"/>
      <c r="AE141" s="78" t="str">
        <f>IF(SUM(COUNTIFS('Planificación 2026-1'!E:E,"FILIAL",'Planificación 2026-1'!W:W,C141,'Planificación 2026-1'!G:G,"IN"))&gt;0,"P06"," ")</f>
        <v xml:space="preserve"> </v>
      </c>
      <c r="AF141" s="78" t="str">
        <f>IF(SUM(COUNTIFS('Planificación 2026-1'!E:E,"FILIAL",'Planificación 2026-1'!W:W,C141,'Planificación 2026-1'!G:G,"CA"))&gt;0,"P07"," ")</f>
        <v xml:space="preserve"> </v>
      </c>
      <c r="AG141" s="78" t="str">
        <f>IF(SUM(COUNTIFS('Planificación 2026-1'!E:E,"FILIAL",'Planificación 2026-1'!W:W,C141,'Planificación 2026-1'!G:G,"DE"))&gt;0,"P08"," ")</f>
        <v xml:space="preserve"> </v>
      </c>
      <c r="AH141" s="78" t="str">
        <f>IF(SUM(COUNTIFS('Planificación 2026-1'!E:E,"FILIAL",'Planificación 2026-1'!W:W,C141,'Planificación 2026-1'!G:G,"OB"))&gt;0,"P09"," ")</f>
        <v xml:space="preserve"> </v>
      </c>
      <c r="AI141" s="78" t="str">
        <f>IF(SUM(COUNTIFS('Planificación 2026-1'!E:E,"FILIAL",'Planificación 2026-1'!W:W,C141,'Planificación 2026-1'!G:G,"MH"))&gt;0,"P31"," ")</f>
        <v xml:space="preserve"> </v>
      </c>
      <c r="AJ141" s="78" t="str">
        <f>IF(SUM(COUNTIFS('Planificación 2026-1'!E:E,"FILIAL",'Planificación 2026-1'!W:W,C141,'Planificación 2026-1'!G:G,"IC"))&gt;0,"P32"," ")</f>
        <v xml:space="preserve"> </v>
      </c>
      <c r="AK141" s="78" t="str">
        <f>IF(SUM(COUNTIFS('Planificación 2026-1'!E:E,"FILIAL",'Planificación 2026-1'!W:W,C141,'Planificación 2026-1'!G:G,"AR"))&gt;0,"P34"," ")</f>
        <v xml:space="preserve"> </v>
      </c>
      <c r="AL141" s="78" t="str">
        <f>IF(SUM(COUNTIFS('Planificación 2026-1'!E:E,"FILIAL",'Planificación 2026-1'!W:W,C141,'Planificación 2026-1'!G:G,"T1"))&gt;0,"P35"," ")</f>
        <v xml:space="preserve"> </v>
      </c>
      <c r="AM141" s="78" t="str">
        <f>IF(SUM(COUNTIFS('Planificación 2026-1'!E:E,"FILIAL",'Planificación 2026-1'!W:W,C141,'Planificación 2026-1'!G:G,"T3"))&gt;0,"P36"," ")</f>
        <v xml:space="preserve"> </v>
      </c>
      <c r="AN141" s="78" t="str">
        <f>IF(SUM(COUNTIFS('Planificación 2026-1'!E:E,"FILIAL",'Planificación 2026-1'!W:W,C141,'Planificación 2026-1'!G:G,"T2"))&gt;0,"P37"," ")</f>
        <v xml:space="preserve"> </v>
      </c>
      <c r="AO141" s="78" t="str">
        <f>IF(SUM(COUNTIFS('Planificación 2026-1'!E:E,"FILIAL",'Planificación 2026-1'!W:W,C141,'Planificación 2026-1'!G:G,"AE"))&gt;0,"P38"," ")</f>
        <v xml:space="preserve"> </v>
      </c>
      <c r="AP141" s="78" t="str">
        <f>IF(SUM(COUNTIFS('Planificación 2026-1'!E:E,"FILIAL",'Planificación 2026-1'!W:W,C141,'Planificación 2026-1'!G:G,"T4"))&gt;0,"P55"," ")</f>
        <v xml:space="preserve"> </v>
      </c>
      <c r="AQ141" s="78" t="str">
        <f>IF(SUM(COUNTIFS('Planificación 2026-1'!E:E,"SUNAMPE",'Planificación 2026-1'!W:W,C141,'Planificación 2026-1'!G:G,"AF"))&gt;0," P01"," ")</f>
        <v xml:space="preserve"> </v>
      </c>
      <c r="AR141" s="78" t="str">
        <f>IF(SUM(COUNTIFS('Planificación 2026-1'!E:E,"SUNAMPE",'Planificación 2026-1'!W:W,C141,'Planificación 2026-1'!G:G,"EN"))&gt;0,"P02"," ")</f>
        <v xml:space="preserve"> </v>
      </c>
      <c r="AS141" s="78" t="str">
        <f>IF(SUM(COUNTIFS('Planificación 2026-1'!E:E,"SUNAMPE",'Planificación 2026-1'!W:W,C141,'Planificación 2026-1'!G:G,"IS"))&gt;0,"P03"," ")</f>
        <v xml:space="preserve"> </v>
      </c>
      <c r="AT141" s="78" t="str">
        <f>IF(SUM(COUNTIFS('Planificación 2026-1'!E:E,"SUNAMPE",'Planificación 2026-1'!W:W,C141,'Planificación 2026-1'!G:G,"PS"))&gt;0,"P04"," ")</f>
        <v xml:space="preserve"> </v>
      </c>
      <c r="AU141" s="78"/>
      <c r="AV141" s="78" t="str">
        <f>IF(SUM(COUNTIFS('Planificación 2026-1'!E:E,"SUNAMPE",'Planificación 2026-1'!W:W,C141,'Planificación 2026-1'!G:G,"IN"))&gt;0,"P06"," ")</f>
        <v xml:space="preserve"> </v>
      </c>
      <c r="AW141" s="78" t="str">
        <f>IF(SUM(COUNTIFS('Planificación 2026-1'!E:E,"SUNAMPE",'Planificación 2026-1'!W:W,C141,'Planificación 2026-1'!G:G,"CA"))&gt;0,"P07"," ")</f>
        <v xml:space="preserve"> </v>
      </c>
      <c r="AX141" s="78" t="str">
        <f>IF(SUM(COUNTIFS('Planificación 2026-1'!E:E,"SUNAMPE",'Planificación 2026-1'!W:W,C141,'Planificación 2026-1'!G:G,"DE"))&gt;0,"P08"," ")</f>
        <v xml:space="preserve"> </v>
      </c>
      <c r="AY141" s="78" t="str">
        <f>IF(SUM(COUNTIFS('Planificación 2026-1'!E:E,"SUNAMPE",'Planificación 2026-1'!W:W,C141,'Planificación 2026-1'!G:G,"OB"))&gt;0,"P09"," ")</f>
        <v xml:space="preserve"> </v>
      </c>
      <c r="AZ141" s="78" t="str">
        <f>IF(SUM(COUNTIFS('Planificación 2026-1'!E:E,"SUNAMPE",'Planificación 2026-1'!W:W,C141,'Planificación 2026-1'!G:G,"MH"))&gt;0,"P31"," ")</f>
        <v xml:space="preserve"> </v>
      </c>
      <c r="BA141" s="78" t="str">
        <f>IF(SUM(COUNTIFS('Planificación 2026-1'!E:E,"SUNAMPE",'Planificación 2026-1'!W:W,C141,'Planificación 2026-1'!G:G,"IC"))&gt;0,"P32"," ")</f>
        <v xml:space="preserve"> </v>
      </c>
      <c r="BB141" s="78" t="str">
        <f>IF(SUM(COUNTIFS('Planificación 2026-1'!E:E,"SUNAMPE",'Planificación 2026-1'!W:W,C141,'Planificación 2026-1'!G:G,"AR"))&gt;0,"P34"," ")</f>
        <v xml:space="preserve"> </v>
      </c>
      <c r="BC141" s="78" t="str">
        <f>IF(SUM(COUNTIFS('Planificación 2026-1'!E:E,"SUNAMPE",'Planificación 2026-1'!W:W,C141,'Planificación 2026-1'!G:G,"T1"))&gt;0,"P35"," ")</f>
        <v xml:space="preserve"> </v>
      </c>
      <c r="BD141" s="78" t="str">
        <f>IF(SUM(COUNTIFS('Planificación 2026-1'!E:E,"SUNAMPE",'Planificación 2026-1'!W:W,C141,'Planificación 2026-1'!G:G,"T3"))&gt;0,"P36"," ")</f>
        <v xml:space="preserve"> </v>
      </c>
      <c r="BE141" s="78" t="str">
        <f>IF(SUM(COUNTIFS('Planificación 2026-1'!E:E,"SUNAMPE",'Planificación 2026-1'!W:W,C141,'Planificación 2026-1'!G:G,"T2"))&gt;0,"P37"," ")</f>
        <v xml:space="preserve"> </v>
      </c>
      <c r="BF141" s="78" t="str">
        <f>IF(SUM(COUNTIFS('Planificación 2026-1'!E:E,"SUNAMPE",'Planificación 2026-1'!W:W,C141,'Planificación 2026-1'!G:G,"AE"))&gt;0,"P38"," ")</f>
        <v xml:space="preserve"> </v>
      </c>
      <c r="BG141" s="78" t="str">
        <f>IF(SUM(COUNTIFS('Planificación 2026-1'!E:E,"SUNAMPE",'Planificación 2026-1'!W:W,C141,'Planificación 2026-1'!G:G,"T4"))&gt;0,"P55"," ")</f>
        <v xml:space="preserve"> </v>
      </c>
      <c r="BH141" s="78" t="str">
        <f>IF(SUM(COUNTIFS('Planificación 2026-1'!E:E,"HUAURA",'Planificación 2026-1'!W:W,C141,'Planificación 2026-1'!G:G,"AF"))&gt;0," P01"," ")</f>
        <v xml:space="preserve"> </v>
      </c>
      <c r="BI141" s="78" t="str">
        <f>IF(SUM(COUNTIFS('Planificación 2026-1'!E:E,"HUAURA",'Planificación 2026-1'!W:W,C141,'Planificación 2026-1'!G:G,"EN"))&gt;0,"P02"," ")</f>
        <v xml:space="preserve"> </v>
      </c>
      <c r="BJ141" s="78" t="str">
        <f>IF(SUM(COUNTIFS('Planificación 2026-1'!E:E,"HUAURA",'Planificación 2026-1'!W:W,C141,'Planificación 2026-1'!G:G,"IS"))&gt;0,"P03"," ")</f>
        <v xml:space="preserve"> </v>
      </c>
      <c r="BK141" s="78" t="str">
        <f>IF(SUM(COUNTIFS('Planificación 2026-1'!E:E,"HUAURA",'Planificación 2026-1'!W:W,C141,'Planificación 2026-1'!G:G,"PS"))&gt;0,"P04"," ")</f>
        <v xml:space="preserve"> </v>
      </c>
      <c r="BL141" s="78"/>
      <c r="BM141" s="78" t="str">
        <f>IF(SUM(COUNTIFS('Planificación 2026-1'!E:E,"HUAURA",'Planificación 2026-1'!W:W,C141,'Planificación 2026-1'!G:G,"IN"))&gt;0,"P06"," ")</f>
        <v xml:space="preserve"> </v>
      </c>
      <c r="BN141" s="78" t="str">
        <f>IF(SUM(COUNTIFS('Planificación 2026-1'!E:E,"HUAURA",'Planificación 2026-1'!W:W,C141,'Planificación 2026-1'!G:G,"CA"))&gt;0,"P07"," ")</f>
        <v xml:space="preserve"> </v>
      </c>
      <c r="BO141" s="78" t="str">
        <f>IF(SUM(COUNTIFS('Planificación 2026-1'!E:E,"HUAURA",'Planificación 2026-1'!W:W,C141,'Planificación 2026-1'!G:G,"DE"))&gt;0,"P08"," ")</f>
        <v xml:space="preserve"> </v>
      </c>
      <c r="BP141" s="78" t="str">
        <f>IF(SUM(COUNTIFS('Planificación 2026-1'!E:E,"HUAURA",'Planificación 2026-1'!W:W,C141,'Planificación 2026-1'!G:G,"OB"))&gt;0,"P09"," ")</f>
        <v xml:space="preserve"> </v>
      </c>
      <c r="BQ141" s="78" t="str">
        <f>IF(SUM(COUNTIFS('Planificación 2026-1'!E:E,"HUAURA",'Planificación 2026-1'!W:W,C141,'Planificación 2026-1'!G:G,"MH"))&gt;0,"P31"," ")</f>
        <v xml:space="preserve"> </v>
      </c>
      <c r="BR141" s="78" t="str">
        <f>IF(SUM(COUNTIFS('Planificación 2026-1'!E:E,"HUAURA",'Planificación 2026-1'!W:W,C141,'Planificación 2026-1'!G:G,"IC"))&gt;0,"P32"," ")</f>
        <v xml:space="preserve"> </v>
      </c>
      <c r="BS141" s="78" t="str">
        <f>IF(SUM(COUNTIFS('Planificación 2026-1'!E:E,"HUAURA",'Planificación 2026-1'!W:W,C141,'Planificación 2026-1'!G:G,"AR"))&gt;0,"P34"," ")</f>
        <v xml:space="preserve"> </v>
      </c>
      <c r="BT141" s="78" t="str">
        <f>IF(SUM(COUNTIFS('Planificación 2026-1'!E:E,"HUAURA",'Planificación 2026-1'!W:W,C141,'Planificación 2026-1'!G:G,"T1"))&gt;0,"P35"," ")</f>
        <v xml:space="preserve"> </v>
      </c>
      <c r="BU141" s="78" t="str">
        <f>IF(SUM(COUNTIFS('Planificación 2026-1'!E:E,"HUAURA",'Planificación 2026-1'!W:W,C141,'Planificación 2026-1'!G:G,"T3"))&gt;0,"P36"," ")</f>
        <v xml:space="preserve"> </v>
      </c>
      <c r="BV141" s="78" t="str">
        <f>IF(SUM(COUNTIFS('Planificación 2026-1'!E:E,"HUAURA",'Planificación 2026-1'!W:W,C141,'Planificación 2026-1'!G:G,"T2"))&gt;0,"P37"," ")</f>
        <v xml:space="preserve"> </v>
      </c>
      <c r="BW141" s="78" t="str">
        <f>IF(SUM(COUNTIFS('Planificación 2026-1'!E:E,"HUAURA",'Planificación 2026-1'!W:W,C141,'Planificación 2026-1'!G:G,"AE"))&gt;0,"P38"," ")</f>
        <v xml:space="preserve"> </v>
      </c>
      <c r="BX141" s="78" t="str">
        <f>IF(SUM(COUNTIFS('Planificación 2026-1'!E:E,"HUAURA",'Planificación 2026-1'!W:W,C141,'Planificación 2026-1'!G:G,"T4"))&gt;0,"P55"," ")</f>
        <v xml:space="preserve"> </v>
      </c>
      <c r="BY141" s="79">
        <f>SUMIFS('Planificación 2026-1'!R:R,'Planificación 2026-1'!W:W,C141,'Planificación 2026-1'!G:G,"AF",'Planificación 2026-1'!H:H,"&gt;2")</f>
        <v>0</v>
      </c>
      <c r="BZ141" s="79">
        <f>SUMIFS('Planificación 2026-1'!R:R,'Planificación 2026-1'!W:W,C141,'Planificación 2026-1'!G:G,"EN",'Planificación 2026-1'!H:H,"&gt;2")</f>
        <v>40</v>
      </c>
      <c r="CA141" s="79">
        <f>SUMIFS('Planificación 2026-1'!R:R,'Planificación 2026-1'!W:W,C141,'Planificación 2026-1'!G:G,"IS",'Planificación 2026-1'!H:H,"&gt;2")</f>
        <v>0</v>
      </c>
      <c r="CB141" s="79">
        <f>SUMIFS('Planificación 2026-1'!R:R,'Planificación 2026-1'!W:W,C141,'Planificación 2026-1'!G:G,"PS",'Planificación 2026-1'!H:H,"&gt;2")</f>
        <v>0</v>
      </c>
      <c r="CC141" s="79">
        <f>SUMIFS('Planificación 2026-1'!R:R,'Planificación 2026-1'!W:W,C141,'Planificación 2026-1'!G:G,"IN",'Planificación 2026-1'!H:H,"&gt;2")</f>
        <v>0</v>
      </c>
      <c r="CD141" s="79">
        <f>SUMIFS('Planificación 2026-1'!R:R,'Planificación 2026-1'!W:W,C141,'Planificación 2026-1'!G:G,"CA",'Planificación 2026-1'!H:H,"&gt;2")</f>
        <v>0</v>
      </c>
      <c r="CE141" s="79">
        <f>SUMIFS('Planificación 2026-1'!R:R,'Planificación 2026-1'!W:W,C141,'Planificación 2026-1'!G:G,"DE",'Planificación 2026-1'!H:H,"&gt;2")</f>
        <v>0</v>
      </c>
      <c r="CF141" s="79">
        <f>SUMIFS('Planificación 2026-1'!R:R,'Planificación 2026-1'!W:W,C141,'Planificación 2026-1'!G:G,"OB",'Planificación 2026-1'!H:H,"&gt;2")</f>
        <v>0</v>
      </c>
      <c r="CG141" s="79">
        <f>SUMIFS('Planificación 2026-1'!R:R,'Planificación 2026-1'!W:W,C141,'Planificación 2026-1'!G:G,"MH",'Planificación 2026-1'!H:H,"&gt;2")</f>
        <v>0</v>
      </c>
      <c r="CH141" s="79">
        <f>SUMIFS('Planificación 2026-1'!R:R,'Planificación 2026-1'!W:W,C141,'Planificación 2026-1'!G:G,"IC",'Planificación 2026-1'!H:H,"&gt;2")</f>
        <v>0</v>
      </c>
      <c r="CI141" s="79">
        <f>SUMIFS('Planificación 2026-1'!R:R,'Planificación 2026-1'!W:W,C141,'Planificación 2026-1'!G:G,"AR",'Planificación 2026-1'!H:H,"&gt;2")</f>
        <v>0</v>
      </c>
      <c r="CJ141" s="79">
        <f>SUMIFS('Planificación 2026-1'!R:R,'Planificación 2026-1'!W:W,C141,'Planificación 2026-1'!G:G,"T1",'Planificación 2026-1'!H:H,"&gt;2")</f>
        <v>0</v>
      </c>
      <c r="CK141" s="79">
        <f>SUMIFS('Planificación 2026-1'!R:R,'Planificación 2026-1'!W:W,C141,'Planificación 2026-1'!G:G,"T3",'Planificación 2026-1'!H:H,"&gt;2")</f>
        <v>0</v>
      </c>
      <c r="CL141" s="79">
        <f>SUMIFS('Planificación 2026-1'!R:R,'Planificación 2026-1'!W:W,C141,'Planificación 2026-1'!G:G,"T2",'Planificación 2026-1'!H:H,"&gt;2")</f>
        <v>0</v>
      </c>
      <c r="CM141" s="79">
        <f>SUMIFS('Planificación 2026-1'!R:R,'Planificación 2026-1'!W:W,C141,'Planificación 2026-1'!G:G,"AE",'Planificación 2026-1'!H:H,"&gt;2")</f>
        <v>0</v>
      </c>
      <c r="CN141" s="79">
        <f>SUMIFS('Planificación 2026-1'!R:R,'Planificación 2026-1'!W:W,C141,'Planificación 2026-1'!G:G,"T4",'Planificación 2026-1'!H:H,"&gt;2")</f>
        <v>0</v>
      </c>
      <c r="CO141" s="79">
        <f>SUMIFS('Planificación 2026-1'!R:R,'Planificación 2026-1'!W:W,C141,'Planificación 2026-1'!G:G,"AF",'Planificación 2026-1'!H:H,"&lt;3")</f>
        <v>0</v>
      </c>
      <c r="CP141" s="79">
        <f>SUMIFS('Planificación 2026-1'!R:R,'Planificación 2026-1'!W:W,C141,'Planificación 2026-1'!G:G,"EN",'Planificación 2026-1'!H:H,"&lt;3")</f>
        <v>0</v>
      </c>
      <c r="CQ141" s="79">
        <f>SUMIFS('Planificación 2026-1'!R:R,'Planificación 2026-1'!W:W,C141,'Planificación 2026-1'!G:G,"IS",'Planificación 2026-1'!H:H,"&lt;3")</f>
        <v>0</v>
      </c>
      <c r="CR141" s="79">
        <f>SUMIFS('Planificación 2026-1'!R:R,'Planificación 2026-1'!W:W,C141,'Planificación 2026-1'!G:G,"PS",'Planificación 2026-1'!H:H,"&lt;3")</f>
        <v>0</v>
      </c>
      <c r="CS141" s="79">
        <f>SUMIFS('Planificación 2026-1'!R:R,'Planificación 2026-1'!W:W,C141,'Planificación 2026-1'!G:G,"IN",'Planificación 2026-1'!H:H,"&lt;3")</f>
        <v>0</v>
      </c>
      <c r="CT141" s="79">
        <f>SUMIFS('Planificación 2026-1'!R:R,'Planificación 2026-1'!W:W,C141,'Planificación 2026-1'!G:G,"CA",'Planificación 2026-1'!H:H,"&lt;3")</f>
        <v>0</v>
      </c>
      <c r="CU141" s="79">
        <f>SUMIFS('Planificación 2026-1'!R:R,'Planificación 2026-1'!W:W,C141,'Planificación 2026-1'!G:G,"DE",'Planificación 2026-1'!H:H,"&lt;3")</f>
        <v>0</v>
      </c>
      <c r="CV141" s="79">
        <f>SUMIFS('Planificación 2026-1'!R:R,'Planificación 2026-1'!W:W,C141,'Planificación 2026-1'!G:G,"OB",'Planificación 2026-1'!H:H,"&lt;3")</f>
        <v>0</v>
      </c>
      <c r="CW141" s="79">
        <f>SUMIFS('Planificación 2026-1'!R:R,'Planificación 2026-1'!W:W,C141,'Planificación 2026-1'!G:G,"MH",'Planificación 2026-1'!H:H,"&lt;3")</f>
        <v>0</v>
      </c>
      <c r="CX141" s="79">
        <f>SUMIFS('Planificación 2026-1'!R:R,'Planificación 2026-1'!W:W,C141,'Planificación 2026-1'!G:G,"IC",'Planificación 2026-1'!H:H,"&lt;3")</f>
        <v>0</v>
      </c>
      <c r="CY141" s="79">
        <f>SUMIFS('Planificación 2026-1'!R:R,'Planificación 2026-1'!W:W,C141,'Planificación 2026-1'!G:G,"AR",'Planificación 2026-1'!H:H,"&lt;3")</f>
        <v>0</v>
      </c>
      <c r="CZ141" s="79">
        <f>SUMIFS('Planificación 2026-1'!R:R,'Planificación 2026-1'!W:W,C141,'Planificación 2026-1'!G:G,"T1",'Planificación 2026-1'!H:H,"&lt;3")</f>
        <v>0</v>
      </c>
      <c r="DA141" s="79">
        <f>SUMIFS('Planificación 2026-1'!R:R,'Planificación 2026-1'!W:W,C141,'Planificación 2026-1'!G:G,"T3",'Planificación 2026-1'!H:H,"&lt;3")</f>
        <v>0</v>
      </c>
      <c r="DB141" s="79">
        <f>SUMIFS('Planificación 2026-1'!R:R,'Planificación 2026-1'!W:W,C141,'Planificación 2026-1'!G:G,"T2",'Planificación 2026-1'!H:H,"&lt;3")</f>
        <v>0</v>
      </c>
      <c r="DC141" s="79">
        <f>SUMIFS('Planificación 2026-1'!R:R,'Planificación 2026-1'!W:W,C141,'Planificación 2026-1'!G:G,"AE",'Planificación 2026-1'!H:H,"&lt;3")</f>
        <v>0</v>
      </c>
      <c r="DD141" s="79">
        <f>SUMIFS('Planificación 2026-1'!R:R,'Planificación 2026-1'!W:W,C141,'Planificación 2026-1'!G:G,"T4",'Planificación 2026-1'!H:H,"&lt;3")</f>
        <v>0</v>
      </c>
      <c r="DE141" s="78" t="str">
        <f t="shared" si="32"/>
        <v>P02</v>
      </c>
      <c r="DF141" s="30">
        <f>IF(C141="","",SUMIFS('Planificación 2026-1'!R:R,'Planificación 2026-1'!W:W,C141,'Planificación 2026-1'!E:E,"PRINCIPAL",'Planificación 2026-1'!X:X,"VIRTUAL"))</f>
        <v>20</v>
      </c>
      <c r="DG141" s="30">
        <f>IF(C141="","",SUMIFS('Planificación 2026-1'!R:R,'Planificación 2026-1'!W:W,C141,'Planificación 2026-1'!E:E,"PRINCIPAL",'Planificación 2026-1'!X:X,"PRESENCIAL"))</f>
        <v>0</v>
      </c>
      <c r="DH141" s="30">
        <f>IF(C141="","",SUMIFS('Planificación 2026-1'!R:R,'Planificación 2026-1'!W:W,C141,'Planificación 2026-1'!E:E,"PRINCIPAL",'Planificación 2026-1'!X:X,"HIBRIDO PRESENCIAL"))</f>
        <v>0</v>
      </c>
      <c r="DI141" s="78" t="str">
        <f t="shared" si="33"/>
        <v>P02</v>
      </c>
      <c r="DJ141" s="78">
        <f>IF(C141="","",SUMIFS('Planificación 2026-1'!R:R,'Planificación 2026-1'!W:W,C141,'Planificación 2026-1'!E:E,"FILIAL",'Planificación 2026-1'!X:X,"VIRTUAL"))</f>
        <v>20</v>
      </c>
      <c r="DK141" s="80">
        <f>IF(C141="","",SUMIFS('Planificación 2026-1'!R:R,'Planificación 2026-1'!W:W,C141,'Planificación 2026-1'!E:E,"FILIAL",'Planificación 2026-1'!X:X,"PRESENCIAL"))</f>
        <v>0</v>
      </c>
      <c r="DL141" s="42">
        <f>IF(C141="","",SUMIFS('Planificación 2026-1'!R:R,'Planificación 2026-1'!W:W,C141,'Planificación 2026-1'!E:E,"FILIAL",'Planificación 2026-1'!X:X,"HIBRIDO PRESENCIAL"))</f>
        <v>0</v>
      </c>
      <c r="DM141" s="81" t="str">
        <f t="shared" si="34"/>
        <v/>
      </c>
      <c r="DN141" s="78">
        <f>IF(C141="","",SUMIFS('Planificación 2026-1'!R:R,'Planificación 2026-1'!W:W,C141,'Planificación 2026-1'!E:E,"SUNAMPE",'Planificación 2026-1'!X:X,"VIRTUAL"))</f>
        <v>0</v>
      </c>
      <c r="DO141" s="42">
        <f>IF(C141="","",SUMIFS('Planificación 2026-1'!R:R,'Planificación 2026-1'!W:W,C141,'Planificación 2026-1'!E:E,"SUNAMPE",'Planificación 2026-1'!X:X,"PRESENCIAL"))</f>
        <v>0</v>
      </c>
      <c r="DP141" s="81" t="str">
        <f t="shared" si="35"/>
        <v/>
      </c>
      <c r="DQ141" s="78">
        <f>IF(C141="","",SUMIFS('Planificación 2026-1'!R:R,'Planificación 2026-1'!W:W,C141,'Planificación 2026-1'!E:E,"HUAURA",'Planificación 2026-1'!X:X,"VIRTUAL"))</f>
        <v>0</v>
      </c>
      <c r="DR141" s="42">
        <f>IF(C141="","",SUMIFS('Planificación 2026-1'!R:R,'Planificación 2026-1'!W:W,C141,'Planificación 2026-1'!E:E,"HUAURA",'Planificación 2026-1'!X:X,"PRESENCIAL"))</f>
        <v>0</v>
      </c>
      <c r="DS141" s="48">
        <f>SUMIFS('Planificación 2026-1'!R:R,'Planificación 2026-1'!W:W,C141,'Planificación 2026-1'!E:E,"PRINCIPAL",'Planificación 2026-1'!X:X,"VIRTUAL",'Planificación 2026-1'!H:H,"&gt;2")</f>
        <v>20</v>
      </c>
      <c r="DT141" s="48">
        <f>SUMIFS('Planificación 2026-1'!R:R,'Planificación 2026-1'!W:W,C141,'Planificación 2026-1'!E:E,"PRINCIPAL",'Planificación 2026-1'!X:X,"&lt;&gt;VIRTUAL",'Planificación 2026-1'!H:H,"&gt;2")</f>
        <v>0</v>
      </c>
      <c r="DU141" s="48">
        <f>SUMIFS('Planificación 2026-1'!R:R,'Planificación 2026-1'!W:W,C141,'Planificación 2026-1'!E:E,"SUNAMPE",'Planificación 2026-1'!X:X,"VIRTUAL",'Planificación 2026-1'!H:H,"&gt;2")</f>
        <v>0</v>
      </c>
      <c r="DV141" s="48">
        <f>SUMIFS('Planificación 2026-1'!R:R,'Planificación 2026-1'!W:W,C141,'Planificación 2026-1'!E:E,"SUNAMPE",'Planificación 2026-1'!X:X,"&lt;&gt;VIRTUAL",'Planificación 2026-1'!H:H,"&gt;2")</f>
        <v>0</v>
      </c>
      <c r="DW141" s="48">
        <f>SUMIFS('Planificación 2026-1'!R:R,'Planificación 2026-1'!W:W,C141,'Planificación 2026-1'!E:E,"FILIAL",'Planificación 2026-1'!X:X,"VIRTUAL",'Planificación 2026-1'!H:H,"&gt;2")</f>
        <v>20</v>
      </c>
      <c r="DX141" s="48">
        <f>SUMIFS('Planificación 2026-1'!R:R,'Planificación 2026-1'!W:W,C141,'Planificación 2026-1'!E:E,"FILIAL",'Planificación 2026-1'!X:X,"&lt;&gt;VIRTUAL",'Planificación 2026-1'!H:H,"&gt;2")</f>
        <v>0</v>
      </c>
      <c r="DY141" s="48">
        <f>SUMIFS('Planificación 2026-1'!R:R,'Planificación 2026-1'!W:W,C141,'Planificación 2026-1'!E:E,"PORUMA",'Planificación 2026-1'!X:X,"VIRTUAL",'Planificación 2026-1'!H:H,"&gt;2")</f>
        <v>0</v>
      </c>
      <c r="DZ141" s="48">
        <f>SUMIFS('Planificación 2026-1'!R:R,'Planificación 2026-1'!W:W,C141,'Planificación 2026-1'!E:E,"PORUMA",'Planificación 2026-1'!X:X,"&lt;&gt;VIRTUAL",'Planificación 2026-1'!H:H,"&gt;2")</f>
        <v>0</v>
      </c>
      <c r="EA141" s="48">
        <f>SUMIFS('Planificación 2026-1'!R:R,'Planificación 2026-1'!W:W,C141,'Planificación 2026-1'!E:E,"HUAURA",'Planificación 2026-1'!X:X,"VIRTUAL",'Planificación 2026-1'!H:H,"&gt;2")</f>
        <v>0</v>
      </c>
      <c r="EB141" s="48">
        <f>SUMIFS('Planificación 2026-1'!R:R,'Planificación 2026-1'!W:W,C141,'Planificación 2026-1'!E:E,"HUAURA",'Planificación 2026-1'!X:X,"&lt;&gt;VIRTUAL",'Planificación 2026-1'!H:H,"&gt;2")</f>
        <v>0</v>
      </c>
      <c r="EC141" s="48">
        <f>SUMIFS('Planificación 2026-1'!R:R,'Planificación 2026-1'!W:W,C141,'Planificación 2026-1'!E:E,"PRINCIPAL",'Planificación 2026-1'!X:X,"VIRTUAL",'Planificación 2026-1'!H:H,"&lt;3")</f>
        <v>0</v>
      </c>
      <c r="ED141" s="48">
        <f>SUMIFS('Planificación 2026-1'!R:R,'Planificación 2026-1'!W:W,C141,'Planificación 2026-1'!E:E,"PRINCIPAL",'Planificación 2026-1'!X:X,"&lt;&gt;VIRTUAL",'Planificación 2026-1'!H:H,"&lt;3")</f>
        <v>0</v>
      </c>
      <c r="EE141" s="48">
        <f>SUMIFS('Planificación 2026-1'!R:R,'Planificación 2026-1'!W:W,C141,'Planificación 2026-1'!E:E,"SUNAMPE",'Planificación 2026-1'!X:X,"VIRTUAL",'Planificación 2026-1'!H:H,"&lt;3")</f>
        <v>0</v>
      </c>
      <c r="EF141" s="48">
        <f>SUMIFS('Planificación 2026-1'!R:R,'Planificación 2026-1'!W:W,C141,'Planificación 2026-1'!E:E,"SUNAMPE",'Planificación 2026-1'!X:X,"&lt;&gt;VIRTUAL",'Planificación 2026-1'!H:H,"&lt;3")</f>
        <v>0</v>
      </c>
      <c r="EG141" s="48">
        <f>SUMIFS('Planificación 2026-1'!R:R,'Planificación 2026-1'!W:W,C141,'Planificación 2026-1'!E:E,"FILIAL",'Planificación 2026-1'!X:X,"VIRTUAL",'Planificación 2026-1'!H:H,"&lt;3")</f>
        <v>0</v>
      </c>
      <c r="EH141" s="48">
        <f>SUMIFS('Planificación 2026-1'!R:R,'Planificación 2026-1'!W:W,C141,'Planificación 2026-1'!E:E,"FILIAL",'Planificación 2026-1'!X:X,"&lt;&gt;VIRTUAL",'Planificación 2026-1'!H:H,"&lt;3")</f>
        <v>0</v>
      </c>
      <c r="EI141" s="48">
        <f>SUMIFS('Planificación 2026-1'!R:R,'Planificación 2026-1'!W:W,C141,'Planificación 2026-1'!E:E,"PORUMA",'Planificación 2026-1'!X:X,"VIRTUAL",'Planificación 2026-1'!H:H,"&lt;3")</f>
        <v>0</v>
      </c>
      <c r="EJ141" s="48">
        <f>SUMIFS('Planificación 2026-1'!R:R,'Planificación 2026-1'!W:W,C141,'Planificación 2026-1'!E:E,"PORUMA",'Planificación 2026-1'!X:X,"&lt;&gt;VIRTUAL",'Planificación 2026-1'!H:H,"&lt;3")</f>
        <v>0</v>
      </c>
      <c r="EK141" s="48">
        <f>SUMIFS('Planificación 2026-1'!R:R,'Planificación 2026-1'!W:W,C141,'Planificación 2026-1'!E:E,"HUAURA",'Planificación 2026-1'!X:X,"VIRTUAL",'Planificación 2026-1'!H:H,"&lt;3")</f>
        <v>0</v>
      </c>
      <c r="EL141" s="48">
        <f>SUMIFS('Planificación 2026-1'!R:R,'Planificación 2026-1'!W:W,C141,'Planificación 2026-1'!E:E,"HUAURA",'Planificación 2026-1'!X:X,"&lt;&gt;VIRTUAL",'Planificación 2026-1'!H:H,"&lt;3")</f>
        <v>0</v>
      </c>
      <c r="EM141" s="48">
        <f t="shared" si="36"/>
        <v>20</v>
      </c>
      <c r="EN141" s="48">
        <f t="shared" si="37"/>
        <v>0</v>
      </c>
      <c r="EO141" s="48">
        <f t="shared" si="38"/>
        <v>0</v>
      </c>
      <c r="EP141" s="48">
        <f t="shared" si="39"/>
        <v>20</v>
      </c>
      <c r="EQ141" s="48">
        <f t="shared" si="40"/>
        <v>0</v>
      </c>
      <c r="ER141" s="48"/>
      <c r="ES141" s="48">
        <f t="shared" si="41"/>
        <v>40</v>
      </c>
      <c r="ET141" s="48">
        <f t="shared" si="42"/>
        <v>0</v>
      </c>
      <c r="EU141" s="48" t="b">
        <f t="shared" si="43"/>
        <v>1</v>
      </c>
      <c r="EV141" s="48" t="str">
        <f t="shared" si="44"/>
        <v/>
      </c>
      <c r="EW141" s="48" t="str">
        <f t="shared" si="45"/>
        <v>VIRTUAL</v>
      </c>
    </row>
    <row r="142" spans="1:153" x14ac:dyDescent="0.3">
      <c r="A142" s="53"/>
      <c r="B142" s="383">
        <v>139</v>
      </c>
      <c r="C142" s="107" t="s">
        <v>158</v>
      </c>
      <c r="D142" s="82">
        <f>SUMIF('Planificación 2026-1'!W:W,C142,'Planificación 2026-1'!R:R)</f>
        <v>34</v>
      </c>
      <c r="E142" s="423" t="s">
        <v>341</v>
      </c>
      <c r="F142" s="107" t="s">
        <v>430</v>
      </c>
      <c r="G142" s="107" t="s">
        <v>431</v>
      </c>
      <c r="H142" s="107" t="s">
        <v>432</v>
      </c>
      <c r="I142" s="77" t="str">
        <f>IF(SUM(COUNTIFS('Planificación 2026-1'!E:E,"PRINCIPAL",'Planificación 2026-1'!W:W,C142,'Planificación 2026-1'!G:G,"AF"))&gt;0,"P01"," ")</f>
        <v xml:space="preserve"> </v>
      </c>
      <c r="J142" s="78" t="str">
        <f>IF(SUM(COUNTIFS('Planificación 2026-1'!E:E,"PRINCIPAL",'Planificación 2026-1'!W:W,C142,'Planificación 2026-1'!G:G,"EN"))&gt;0,"P02"," ")</f>
        <v>P02</v>
      </c>
      <c r="K142" s="78" t="str">
        <f>IF(SUM(COUNTIFS('Planificación 2026-1'!E:E,"PRINCIPAL",'Planificación 2026-1'!W:W,C142,'Planificación 2026-1'!G:G,"IS"))&gt;0,"P03"," ")</f>
        <v xml:space="preserve"> </v>
      </c>
      <c r="L142" s="78" t="str">
        <f>IF(SUM(COUNTIFS('Planificación 2026-1'!E:E,"PRINCIPAL",'Planificación 2026-1'!W:W,C142,'Planificación 2026-1'!G:G,"PS"))&gt;0,"P04"," ")</f>
        <v xml:space="preserve"> </v>
      </c>
      <c r="M142" s="78"/>
      <c r="N142" s="78" t="str">
        <f>IF(SUM(COUNTIFS('Planificación 2026-1'!E:E,"PRINCIPAL",'Planificación 2026-1'!W:W,C142,'Planificación 2026-1'!G:G,"IN"))&gt;0,"P06"," ")</f>
        <v xml:space="preserve"> </v>
      </c>
      <c r="O142" s="78" t="str">
        <f>IF(SUM(COUNTIFS('Planificación 2026-1'!E:E,"PRINCIPAL",'Planificación 2026-1'!W:W,C142,'Planificación 2026-1'!G:G,"CA"))&gt;0,"P07"," ")</f>
        <v xml:space="preserve"> </v>
      </c>
      <c r="P142" s="78" t="str">
        <f>IF(SUM(COUNTIFS('Planificación 2026-1'!E:E,"PRINCIPAL",'Planificación 2026-1'!W:W,C142,'Planificación 2026-1'!G:G,"DE"))&gt;0,"P08"," ")</f>
        <v xml:space="preserve"> </v>
      </c>
      <c r="Q142" s="78" t="str">
        <f>IF(SUM(COUNTIFS('Planificación 2026-1'!E:E,"PRINCIPAL",'Planificación 2026-1'!W:W,C142,'Planificación 2026-1'!G:G,"OB"))&gt;0,"P09"," ")</f>
        <v xml:space="preserve"> </v>
      </c>
      <c r="R142" s="78" t="str">
        <f>IF(SUM(COUNTIFS('Planificación 2026-1'!E:E,"PRINCIPAL",'Planificación 2026-1'!W:W,C142,'Planificación 2026-1'!G:G,"MH"))&gt;0,"P31"," ")</f>
        <v xml:space="preserve"> </v>
      </c>
      <c r="S142" s="78" t="str">
        <f>IF(SUM(COUNTIFS('Planificación 2026-1'!E:E,"PRINCIPAL",'Planificación 2026-1'!W:W,C142,'Planificación 2026-1'!G:G,"IC"))&gt;0,"P32"," ")</f>
        <v xml:space="preserve"> </v>
      </c>
      <c r="T142" s="78" t="str">
        <f>IF(SUM(COUNTIFS('Planificación 2026-1'!E:E,"PRINCIPAL",'Planificación 2026-1'!W:W,C142,'Planificación 2026-1'!G:G,"AR"))&gt;0,"P34"," ")</f>
        <v xml:space="preserve"> </v>
      </c>
      <c r="U142" s="78" t="str">
        <f>IF(SUM(COUNTIFS('Planificación 2026-1'!E:E,"PRINCIPAL",'Planificación 2026-1'!W:W,C142,'Planificación 2026-1'!G:G,"T1"))&gt;0,"P35"," ")</f>
        <v xml:space="preserve"> </v>
      </c>
      <c r="V142" s="78" t="str">
        <f>IF(SUM(COUNTIFS('Planificación 2026-1'!E:E,"PRINCIPAL",'Planificación 2026-1'!W:W,C142,'Planificación 2026-1'!G:G,"T3"))&gt;0,"P36"," ")</f>
        <v xml:space="preserve"> </v>
      </c>
      <c r="W142" s="78" t="str">
        <f>IF(SUM(COUNTIFS('Planificación 2026-1'!E:E,"PRINCIPAL",'Planificación 2026-1'!W:W,C142,'Planificación 2026-1'!G:G,"T2"))&gt;0,"P37"," ")</f>
        <v xml:space="preserve"> </v>
      </c>
      <c r="X142" s="78" t="str">
        <f>IF(SUM(COUNTIFS('Planificación 2026-1'!E:E,"PRINCIPAL",'Planificación 2026-1'!W:W,C142,'Planificación 2026-1'!G:G,"AE"))&gt;0,"P38"," ")</f>
        <v xml:space="preserve"> </v>
      </c>
      <c r="Y142" s="78" t="str">
        <f>IF(SUM(COUNTIFS('Planificación 2026-1'!E:E,"PRINCIPAL",'Planificación 2026-1'!W:W,C142,'Planificación 2026-1'!G:G,"T4"))&gt;0,"P55"," ")</f>
        <v xml:space="preserve"> </v>
      </c>
      <c r="Z142" s="78" t="str">
        <f>IF(SUM(COUNTIFS('Planificación 2026-1'!E:E,"FILIAL",'Planificación 2026-1'!W:W,C142,'Planificación 2026-1'!G:G,"AF"))&gt;0," P01"," ")</f>
        <v xml:space="preserve"> </v>
      </c>
      <c r="AA142" s="78" t="str">
        <f>IF(SUM(COUNTIFS('Planificación 2026-1'!E:E,"FILIAL",'Planificación 2026-1'!W:W,C142,'Planificación 2026-1'!G:G,"EN"))&gt;0,"P02"," ")</f>
        <v xml:space="preserve"> </v>
      </c>
      <c r="AB142" s="78" t="str">
        <f>IF(SUM(COUNTIFS('Planificación 2026-1'!E:E,"FILIAL",'Planificación 2026-1'!W:W,C142,'Planificación 2026-1'!G:G,"IS"))&gt;0,"P03"," ")</f>
        <v xml:space="preserve"> </v>
      </c>
      <c r="AC142" s="78" t="str">
        <f>IF(SUM(COUNTIFS('Planificación 2026-1'!E:E,"FILIAL",'Planificación 2026-1'!W:W,C142,'Planificación 2026-1'!G:G,"PS"))&gt;0,"P04"," ")</f>
        <v xml:space="preserve"> </v>
      </c>
      <c r="AD142" s="78"/>
      <c r="AE142" s="78" t="str">
        <f>IF(SUM(COUNTIFS('Planificación 2026-1'!E:E,"FILIAL",'Planificación 2026-1'!W:W,C142,'Planificación 2026-1'!G:G,"IN"))&gt;0,"P06"," ")</f>
        <v xml:space="preserve"> </v>
      </c>
      <c r="AF142" s="78" t="str">
        <f>IF(SUM(COUNTIFS('Planificación 2026-1'!E:E,"FILIAL",'Planificación 2026-1'!W:W,C142,'Planificación 2026-1'!G:G,"CA"))&gt;0,"P07"," ")</f>
        <v xml:space="preserve"> </v>
      </c>
      <c r="AG142" s="78" t="str">
        <f>IF(SUM(COUNTIFS('Planificación 2026-1'!E:E,"FILIAL",'Planificación 2026-1'!W:W,C142,'Planificación 2026-1'!G:G,"DE"))&gt;0,"P08"," ")</f>
        <v xml:space="preserve"> </v>
      </c>
      <c r="AH142" s="78" t="str">
        <f>IF(SUM(COUNTIFS('Planificación 2026-1'!E:E,"FILIAL",'Planificación 2026-1'!W:W,C142,'Planificación 2026-1'!G:G,"OB"))&gt;0,"P09"," ")</f>
        <v xml:space="preserve"> </v>
      </c>
      <c r="AI142" s="78" t="str">
        <f>IF(SUM(COUNTIFS('Planificación 2026-1'!E:E,"FILIAL",'Planificación 2026-1'!W:W,C142,'Planificación 2026-1'!G:G,"MH"))&gt;0,"P31"," ")</f>
        <v xml:space="preserve"> </v>
      </c>
      <c r="AJ142" s="78" t="str">
        <f>IF(SUM(COUNTIFS('Planificación 2026-1'!E:E,"FILIAL",'Planificación 2026-1'!W:W,C142,'Planificación 2026-1'!G:G,"IC"))&gt;0,"P32"," ")</f>
        <v xml:space="preserve"> </v>
      </c>
      <c r="AK142" s="78" t="str">
        <f>IF(SUM(COUNTIFS('Planificación 2026-1'!E:E,"FILIAL",'Planificación 2026-1'!W:W,C142,'Planificación 2026-1'!G:G,"AR"))&gt;0,"P34"," ")</f>
        <v xml:space="preserve"> </v>
      </c>
      <c r="AL142" s="78" t="str">
        <f>IF(SUM(COUNTIFS('Planificación 2026-1'!E:E,"FILIAL",'Planificación 2026-1'!W:W,C142,'Planificación 2026-1'!G:G,"T1"))&gt;0,"P35"," ")</f>
        <v xml:space="preserve"> </v>
      </c>
      <c r="AM142" s="78" t="str">
        <f>IF(SUM(COUNTIFS('Planificación 2026-1'!E:E,"FILIAL",'Planificación 2026-1'!W:W,C142,'Planificación 2026-1'!G:G,"T3"))&gt;0,"P36"," ")</f>
        <v xml:space="preserve"> </v>
      </c>
      <c r="AN142" s="78" t="str">
        <f>IF(SUM(COUNTIFS('Planificación 2026-1'!E:E,"FILIAL",'Planificación 2026-1'!W:W,C142,'Planificación 2026-1'!G:G,"T2"))&gt;0,"P37"," ")</f>
        <v xml:space="preserve"> </v>
      </c>
      <c r="AO142" s="78" t="str">
        <f>IF(SUM(COUNTIFS('Planificación 2026-1'!E:E,"FILIAL",'Planificación 2026-1'!W:W,C142,'Planificación 2026-1'!G:G,"AE"))&gt;0,"P38"," ")</f>
        <v xml:space="preserve"> </v>
      </c>
      <c r="AP142" s="78" t="str">
        <f>IF(SUM(COUNTIFS('Planificación 2026-1'!E:E,"FILIAL",'Planificación 2026-1'!W:W,C142,'Planificación 2026-1'!G:G,"T4"))&gt;0,"P55"," ")</f>
        <v xml:space="preserve"> </v>
      </c>
      <c r="AQ142" s="78" t="str">
        <f>IF(SUM(COUNTIFS('Planificación 2026-1'!E:E,"SUNAMPE",'Planificación 2026-1'!W:W,C142,'Planificación 2026-1'!G:G,"AF"))&gt;0," P01"," ")</f>
        <v xml:space="preserve"> </v>
      </c>
      <c r="AR142" s="78" t="str">
        <f>IF(SUM(COUNTIFS('Planificación 2026-1'!E:E,"SUNAMPE",'Planificación 2026-1'!W:W,C142,'Planificación 2026-1'!G:G,"EN"))&gt;0,"P02"," ")</f>
        <v xml:space="preserve"> </v>
      </c>
      <c r="AS142" s="78" t="str">
        <f>IF(SUM(COUNTIFS('Planificación 2026-1'!E:E,"SUNAMPE",'Planificación 2026-1'!W:W,C142,'Planificación 2026-1'!G:G,"IS"))&gt;0,"P03"," ")</f>
        <v xml:space="preserve"> </v>
      </c>
      <c r="AT142" s="78" t="str">
        <f>IF(SUM(COUNTIFS('Planificación 2026-1'!E:E,"SUNAMPE",'Planificación 2026-1'!W:W,C142,'Planificación 2026-1'!G:G,"PS"))&gt;0,"P04"," ")</f>
        <v xml:space="preserve"> </v>
      </c>
      <c r="AU142" s="78"/>
      <c r="AV142" s="78" t="str">
        <f>IF(SUM(COUNTIFS('Planificación 2026-1'!E:E,"SUNAMPE",'Planificación 2026-1'!W:W,C142,'Planificación 2026-1'!G:G,"IN"))&gt;0,"P06"," ")</f>
        <v xml:space="preserve"> </v>
      </c>
      <c r="AW142" s="78" t="str">
        <f>IF(SUM(COUNTIFS('Planificación 2026-1'!E:E,"SUNAMPE",'Planificación 2026-1'!W:W,C142,'Planificación 2026-1'!G:G,"CA"))&gt;0,"P07"," ")</f>
        <v xml:space="preserve"> </v>
      </c>
      <c r="AX142" s="78" t="str">
        <f>IF(SUM(COUNTIFS('Planificación 2026-1'!E:E,"SUNAMPE",'Planificación 2026-1'!W:W,C142,'Planificación 2026-1'!G:G,"DE"))&gt;0,"P08"," ")</f>
        <v xml:space="preserve"> </v>
      </c>
      <c r="AY142" s="78" t="str">
        <f>IF(SUM(COUNTIFS('Planificación 2026-1'!E:E,"SUNAMPE",'Planificación 2026-1'!W:W,C142,'Planificación 2026-1'!G:G,"OB"))&gt;0,"P09"," ")</f>
        <v xml:space="preserve"> </v>
      </c>
      <c r="AZ142" s="78" t="str">
        <f>IF(SUM(COUNTIFS('Planificación 2026-1'!E:E,"SUNAMPE",'Planificación 2026-1'!W:W,C142,'Planificación 2026-1'!G:G,"MH"))&gt;0,"P31"," ")</f>
        <v xml:space="preserve"> </v>
      </c>
      <c r="BA142" s="78" t="str">
        <f>IF(SUM(COUNTIFS('Planificación 2026-1'!E:E,"SUNAMPE",'Planificación 2026-1'!W:W,C142,'Planificación 2026-1'!G:G,"IC"))&gt;0,"P32"," ")</f>
        <v xml:space="preserve"> </v>
      </c>
      <c r="BB142" s="78" t="str">
        <f>IF(SUM(COUNTIFS('Planificación 2026-1'!E:E,"SUNAMPE",'Planificación 2026-1'!W:W,C142,'Planificación 2026-1'!G:G,"AR"))&gt;0,"P34"," ")</f>
        <v xml:space="preserve"> </v>
      </c>
      <c r="BC142" s="78" t="str">
        <f>IF(SUM(COUNTIFS('Planificación 2026-1'!E:E,"SUNAMPE",'Planificación 2026-1'!W:W,C142,'Planificación 2026-1'!G:G,"T1"))&gt;0,"P35"," ")</f>
        <v xml:space="preserve"> </v>
      </c>
      <c r="BD142" s="78" t="str">
        <f>IF(SUM(COUNTIFS('Planificación 2026-1'!E:E,"SUNAMPE",'Planificación 2026-1'!W:W,C142,'Planificación 2026-1'!G:G,"T3"))&gt;0,"P36"," ")</f>
        <v xml:space="preserve"> </v>
      </c>
      <c r="BE142" s="78" t="str">
        <f>IF(SUM(COUNTIFS('Planificación 2026-1'!E:E,"SUNAMPE",'Planificación 2026-1'!W:W,C142,'Planificación 2026-1'!G:G,"T2"))&gt;0,"P37"," ")</f>
        <v xml:space="preserve"> </v>
      </c>
      <c r="BF142" s="78" t="str">
        <f>IF(SUM(COUNTIFS('Planificación 2026-1'!E:E,"SUNAMPE",'Planificación 2026-1'!W:W,C142,'Planificación 2026-1'!G:G,"AE"))&gt;0,"P38"," ")</f>
        <v xml:space="preserve"> </v>
      </c>
      <c r="BG142" s="78" t="str">
        <f>IF(SUM(COUNTIFS('Planificación 2026-1'!E:E,"SUNAMPE",'Planificación 2026-1'!W:W,C142,'Planificación 2026-1'!G:G,"T4"))&gt;0,"P55"," ")</f>
        <v xml:space="preserve"> </v>
      </c>
      <c r="BH142" s="78" t="str">
        <f>IF(SUM(COUNTIFS('Planificación 2026-1'!E:E,"HUAURA",'Planificación 2026-1'!W:W,C142,'Planificación 2026-1'!G:G,"AF"))&gt;0," P01"," ")</f>
        <v xml:space="preserve"> </v>
      </c>
      <c r="BI142" s="78" t="str">
        <f>IF(SUM(COUNTIFS('Planificación 2026-1'!E:E,"HUAURA",'Planificación 2026-1'!W:W,C142,'Planificación 2026-1'!G:G,"EN"))&gt;0,"P02"," ")</f>
        <v xml:space="preserve"> </v>
      </c>
      <c r="BJ142" s="78" t="str">
        <f>IF(SUM(COUNTIFS('Planificación 2026-1'!E:E,"HUAURA",'Planificación 2026-1'!W:W,C142,'Planificación 2026-1'!G:G,"IS"))&gt;0,"P03"," ")</f>
        <v xml:space="preserve"> </v>
      </c>
      <c r="BK142" s="78" t="str">
        <f>IF(SUM(COUNTIFS('Planificación 2026-1'!E:E,"HUAURA",'Planificación 2026-1'!W:W,C142,'Planificación 2026-1'!G:G,"PS"))&gt;0,"P04"," ")</f>
        <v xml:space="preserve"> </v>
      </c>
      <c r="BL142" s="78"/>
      <c r="BM142" s="78" t="str">
        <f>IF(SUM(COUNTIFS('Planificación 2026-1'!E:E,"HUAURA",'Planificación 2026-1'!W:W,C142,'Planificación 2026-1'!G:G,"IN"))&gt;0,"P06"," ")</f>
        <v xml:space="preserve"> </v>
      </c>
      <c r="BN142" s="78" t="str">
        <f>IF(SUM(COUNTIFS('Planificación 2026-1'!E:E,"HUAURA",'Planificación 2026-1'!W:W,C142,'Planificación 2026-1'!G:G,"CA"))&gt;0,"P07"," ")</f>
        <v xml:space="preserve"> </v>
      </c>
      <c r="BO142" s="78" t="str">
        <f>IF(SUM(COUNTIFS('Planificación 2026-1'!E:E,"HUAURA",'Planificación 2026-1'!W:W,C142,'Planificación 2026-1'!G:G,"DE"))&gt;0,"P08"," ")</f>
        <v xml:space="preserve"> </v>
      </c>
      <c r="BP142" s="78" t="str">
        <f>IF(SUM(COUNTIFS('Planificación 2026-1'!E:E,"HUAURA",'Planificación 2026-1'!W:W,C142,'Planificación 2026-1'!G:G,"OB"))&gt;0,"P09"," ")</f>
        <v xml:space="preserve"> </v>
      </c>
      <c r="BQ142" s="78" t="str">
        <f>IF(SUM(COUNTIFS('Planificación 2026-1'!E:E,"HUAURA",'Planificación 2026-1'!W:W,C142,'Planificación 2026-1'!G:G,"MH"))&gt;0,"P31"," ")</f>
        <v xml:space="preserve"> </v>
      </c>
      <c r="BR142" s="78" t="str">
        <f>IF(SUM(COUNTIFS('Planificación 2026-1'!E:E,"HUAURA",'Planificación 2026-1'!W:W,C142,'Planificación 2026-1'!G:G,"IC"))&gt;0,"P32"," ")</f>
        <v xml:space="preserve"> </v>
      </c>
      <c r="BS142" s="78" t="str">
        <f>IF(SUM(COUNTIFS('Planificación 2026-1'!E:E,"HUAURA",'Planificación 2026-1'!W:W,C142,'Planificación 2026-1'!G:G,"AR"))&gt;0,"P34"," ")</f>
        <v xml:space="preserve"> </v>
      </c>
      <c r="BT142" s="78" t="str">
        <f>IF(SUM(COUNTIFS('Planificación 2026-1'!E:E,"HUAURA",'Planificación 2026-1'!W:W,C142,'Planificación 2026-1'!G:G,"T1"))&gt;0,"P35"," ")</f>
        <v xml:space="preserve"> </v>
      </c>
      <c r="BU142" s="78" t="str">
        <f>IF(SUM(COUNTIFS('Planificación 2026-1'!E:E,"HUAURA",'Planificación 2026-1'!W:W,C142,'Planificación 2026-1'!G:G,"T3"))&gt;0,"P36"," ")</f>
        <v xml:space="preserve"> </v>
      </c>
      <c r="BV142" s="78" t="str">
        <f>IF(SUM(COUNTIFS('Planificación 2026-1'!E:E,"HUAURA",'Planificación 2026-1'!W:W,C142,'Planificación 2026-1'!G:G,"T2"))&gt;0,"P37"," ")</f>
        <v xml:space="preserve"> </v>
      </c>
      <c r="BW142" s="78" t="str">
        <f>IF(SUM(COUNTIFS('Planificación 2026-1'!E:E,"HUAURA",'Planificación 2026-1'!W:W,C142,'Planificación 2026-1'!G:G,"AE"))&gt;0,"P38"," ")</f>
        <v xml:space="preserve"> </v>
      </c>
      <c r="BX142" s="78" t="str">
        <f>IF(SUM(COUNTIFS('Planificación 2026-1'!E:E,"HUAURA",'Planificación 2026-1'!W:W,C142,'Planificación 2026-1'!G:G,"T4"))&gt;0,"P55"," ")</f>
        <v xml:space="preserve"> </v>
      </c>
      <c r="BY142" s="79">
        <f>SUMIFS('Planificación 2026-1'!R:R,'Planificación 2026-1'!W:W,C142,'Planificación 2026-1'!G:G,"AF",'Planificación 2026-1'!H:H,"&gt;2")</f>
        <v>0</v>
      </c>
      <c r="BZ142" s="79">
        <f>SUMIFS('Planificación 2026-1'!R:R,'Planificación 2026-1'!W:W,C142,'Planificación 2026-1'!G:G,"EN",'Planificación 2026-1'!H:H,"&gt;2")</f>
        <v>34</v>
      </c>
      <c r="CA142" s="79">
        <f>SUMIFS('Planificación 2026-1'!R:R,'Planificación 2026-1'!W:W,C142,'Planificación 2026-1'!G:G,"IS",'Planificación 2026-1'!H:H,"&gt;2")</f>
        <v>0</v>
      </c>
      <c r="CB142" s="79">
        <f>SUMIFS('Planificación 2026-1'!R:R,'Planificación 2026-1'!W:W,C142,'Planificación 2026-1'!G:G,"PS",'Planificación 2026-1'!H:H,"&gt;2")</f>
        <v>0</v>
      </c>
      <c r="CC142" s="79">
        <f>SUMIFS('Planificación 2026-1'!R:R,'Planificación 2026-1'!W:W,C142,'Planificación 2026-1'!G:G,"IN",'Planificación 2026-1'!H:H,"&gt;2")</f>
        <v>0</v>
      </c>
      <c r="CD142" s="79">
        <f>SUMIFS('Planificación 2026-1'!R:R,'Planificación 2026-1'!W:W,C142,'Planificación 2026-1'!G:G,"CA",'Planificación 2026-1'!H:H,"&gt;2")</f>
        <v>0</v>
      </c>
      <c r="CE142" s="79">
        <f>SUMIFS('Planificación 2026-1'!R:R,'Planificación 2026-1'!W:W,C142,'Planificación 2026-1'!G:G,"DE",'Planificación 2026-1'!H:H,"&gt;2")</f>
        <v>0</v>
      </c>
      <c r="CF142" s="79">
        <f>SUMIFS('Planificación 2026-1'!R:R,'Planificación 2026-1'!W:W,C142,'Planificación 2026-1'!G:G,"OB",'Planificación 2026-1'!H:H,"&gt;2")</f>
        <v>0</v>
      </c>
      <c r="CG142" s="79">
        <f>SUMIFS('Planificación 2026-1'!R:R,'Planificación 2026-1'!W:W,C142,'Planificación 2026-1'!G:G,"MH",'Planificación 2026-1'!H:H,"&gt;2")</f>
        <v>0</v>
      </c>
      <c r="CH142" s="79">
        <f>SUMIFS('Planificación 2026-1'!R:R,'Planificación 2026-1'!W:W,C142,'Planificación 2026-1'!G:G,"IC",'Planificación 2026-1'!H:H,"&gt;2")</f>
        <v>0</v>
      </c>
      <c r="CI142" s="79">
        <f>SUMIFS('Planificación 2026-1'!R:R,'Planificación 2026-1'!W:W,C142,'Planificación 2026-1'!G:G,"AR",'Planificación 2026-1'!H:H,"&gt;2")</f>
        <v>0</v>
      </c>
      <c r="CJ142" s="79">
        <f>SUMIFS('Planificación 2026-1'!R:R,'Planificación 2026-1'!W:W,C142,'Planificación 2026-1'!G:G,"T1",'Planificación 2026-1'!H:H,"&gt;2")</f>
        <v>0</v>
      </c>
      <c r="CK142" s="79">
        <f>SUMIFS('Planificación 2026-1'!R:R,'Planificación 2026-1'!W:W,C142,'Planificación 2026-1'!G:G,"T3",'Planificación 2026-1'!H:H,"&gt;2")</f>
        <v>0</v>
      </c>
      <c r="CL142" s="79">
        <f>SUMIFS('Planificación 2026-1'!R:R,'Planificación 2026-1'!W:W,C142,'Planificación 2026-1'!G:G,"T2",'Planificación 2026-1'!H:H,"&gt;2")</f>
        <v>0</v>
      </c>
      <c r="CM142" s="79">
        <f>SUMIFS('Planificación 2026-1'!R:R,'Planificación 2026-1'!W:W,C142,'Planificación 2026-1'!G:G,"AE",'Planificación 2026-1'!H:H,"&gt;2")</f>
        <v>0</v>
      </c>
      <c r="CN142" s="79">
        <f>SUMIFS('Planificación 2026-1'!R:R,'Planificación 2026-1'!W:W,C142,'Planificación 2026-1'!G:G,"T4",'Planificación 2026-1'!H:H,"&gt;2")</f>
        <v>0</v>
      </c>
      <c r="CO142" s="79">
        <f>SUMIFS('Planificación 2026-1'!R:R,'Planificación 2026-1'!W:W,C142,'Planificación 2026-1'!G:G,"AF",'Planificación 2026-1'!H:H,"&lt;3")</f>
        <v>0</v>
      </c>
      <c r="CP142" s="79">
        <f>SUMIFS('Planificación 2026-1'!R:R,'Planificación 2026-1'!W:W,C142,'Planificación 2026-1'!G:G,"EN",'Planificación 2026-1'!H:H,"&lt;3")</f>
        <v>0</v>
      </c>
      <c r="CQ142" s="79">
        <f>SUMIFS('Planificación 2026-1'!R:R,'Planificación 2026-1'!W:W,C142,'Planificación 2026-1'!G:G,"IS",'Planificación 2026-1'!H:H,"&lt;3")</f>
        <v>0</v>
      </c>
      <c r="CR142" s="79">
        <f>SUMIFS('Planificación 2026-1'!R:R,'Planificación 2026-1'!W:W,C142,'Planificación 2026-1'!G:G,"PS",'Planificación 2026-1'!H:H,"&lt;3")</f>
        <v>0</v>
      </c>
      <c r="CS142" s="79">
        <f>SUMIFS('Planificación 2026-1'!R:R,'Planificación 2026-1'!W:W,C142,'Planificación 2026-1'!G:G,"IN",'Planificación 2026-1'!H:H,"&lt;3")</f>
        <v>0</v>
      </c>
      <c r="CT142" s="79">
        <f>SUMIFS('Planificación 2026-1'!R:R,'Planificación 2026-1'!W:W,C142,'Planificación 2026-1'!G:G,"CA",'Planificación 2026-1'!H:H,"&lt;3")</f>
        <v>0</v>
      </c>
      <c r="CU142" s="79">
        <f>SUMIFS('Planificación 2026-1'!R:R,'Planificación 2026-1'!W:W,C142,'Planificación 2026-1'!G:G,"DE",'Planificación 2026-1'!H:H,"&lt;3")</f>
        <v>0</v>
      </c>
      <c r="CV142" s="79">
        <f>SUMIFS('Planificación 2026-1'!R:R,'Planificación 2026-1'!W:W,C142,'Planificación 2026-1'!G:G,"OB",'Planificación 2026-1'!H:H,"&lt;3")</f>
        <v>0</v>
      </c>
      <c r="CW142" s="79">
        <f>SUMIFS('Planificación 2026-1'!R:R,'Planificación 2026-1'!W:W,C142,'Planificación 2026-1'!G:G,"MH",'Planificación 2026-1'!H:H,"&lt;3")</f>
        <v>0</v>
      </c>
      <c r="CX142" s="79">
        <f>SUMIFS('Planificación 2026-1'!R:R,'Planificación 2026-1'!W:W,C142,'Planificación 2026-1'!G:G,"IC",'Planificación 2026-1'!H:H,"&lt;3")</f>
        <v>0</v>
      </c>
      <c r="CY142" s="79">
        <f>SUMIFS('Planificación 2026-1'!R:R,'Planificación 2026-1'!W:W,C142,'Planificación 2026-1'!G:G,"AR",'Planificación 2026-1'!H:H,"&lt;3")</f>
        <v>0</v>
      </c>
      <c r="CZ142" s="79">
        <f>SUMIFS('Planificación 2026-1'!R:R,'Planificación 2026-1'!W:W,C142,'Planificación 2026-1'!G:G,"T1",'Planificación 2026-1'!H:H,"&lt;3")</f>
        <v>0</v>
      </c>
      <c r="DA142" s="79">
        <f>SUMIFS('Planificación 2026-1'!R:R,'Planificación 2026-1'!W:W,C142,'Planificación 2026-1'!G:G,"T3",'Planificación 2026-1'!H:H,"&lt;3")</f>
        <v>0</v>
      </c>
      <c r="DB142" s="79">
        <f>SUMIFS('Planificación 2026-1'!R:R,'Planificación 2026-1'!W:W,C142,'Planificación 2026-1'!G:G,"T2",'Planificación 2026-1'!H:H,"&lt;3")</f>
        <v>0</v>
      </c>
      <c r="DC142" s="79">
        <f>SUMIFS('Planificación 2026-1'!R:R,'Planificación 2026-1'!W:W,C142,'Planificación 2026-1'!G:G,"AE",'Planificación 2026-1'!H:H,"&lt;3")</f>
        <v>0</v>
      </c>
      <c r="DD142" s="79">
        <f>SUMIFS('Planificación 2026-1'!R:R,'Planificación 2026-1'!W:W,C142,'Planificación 2026-1'!G:G,"T4",'Planificación 2026-1'!H:H,"&lt;3")</f>
        <v>0</v>
      </c>
      <c r="DE142" s="78" t="str">
        <f t="shared" si="32"/>
        <v>P02</v>
      </c>
      <c r="DF142" s="30">
        <f>IF(C142="","",SUMIFS('Planificación 2026-1'!R:R,'Planificación 2026-1'!W:W,C142,'Planificación 2026-1'!E:E,"PRINCIPAL",'Planificación 2026-1'!X:X,"VIRTUAL"))</f>
        <v>21</v>
      </c>
      <c r="DG142" s="30">
        <f>IF(C142="","",SUMIFS('Planificación 2026-1'!R:R,'Planificación 2026-1'!W:W,C142,'Planificación 2026-1'!E:E,"PRINCIPAL",'Planificación 2026-1'!X:X,"PRESENCIAL"))</f>
        <v>13</v>
      </c>
      <c r="DH142" s="30">
        <f>IF(C142="","",SUMIFS('Planificación 2026-1'!R:R,'Planificación 2026-1'!W:W,C142,'Planificación 2026-1'!E:E,"PRINCIPAL",'Planificación 2026-1'!X:X,"HIBRIDO PRESENCIAL"))</f>
        <v>0</v>
      </c>
      <c r="DI142" s="78" t="str">
        <f t="shared" si="33"/>
        <v/>
      </c>
      <c r="DJ142" s="78">
        <f>IF(C142="","",SUMIFS('Planificación 2026-1'!R:R,'Planificación 2026-1'!W:W,C142,'Planificación 2026-1'!E:E,"FILIAL",'Planificación 2026-1'!X:X,"VIRTUAL"))</f>
        <v>0</v>
      </c>
      <c r="DK142" s="80">
        <f>IF(C142="","",SUMIFS('Planificación 2026-1'!R:R,'Planificación 2026-1'!W:W,C142,'Planificación 2026-1'!E:E,"FILIAL",'Planificación 2026-1'!X:X,"PRESENCIAL"))</f>
        <v>0</v>
      </c>
      <c r="DL142" s="42">
        <f>IF(C142="","",SUMIFS('Planificación 2026-1'!R:R,'Planificación 2026-1'!W:W,C142,'Planificación 2026-1'!E:E,"FILIAL",'Planificación 2026-1'!X:X,"HIBRIDO PRESENCIAL"))</f>
        <v>0</v>
      </c>
      <c r="DM142" s="81" t="str">
        <f t="shared" si="34"/>
        <v/>
      </c>
      <c r="DN142" s="78">
        <f>IF(C142="","",SUMIFS('Planificación 2026-1'!R:R,'Planificación 2026-1'!W:W,C142,'Planificación 2026-1'!E:E,"SUNAMPE",'Planificación 2026-1'!X:X,"VIRTUAL"))</f>
        <v>0</v>
      </c>
      <c r="DO142" s="42">
        <f>IF(C142="","",SUMIFS('Planificación 2026-1'!R:R,'Planificación 2026-1'!W:W,C142,'Planificación 2026-1'!E:E,"SUNAMPE",'Planificación 2026-1'!X:X,"PRESENCIAL"))</f>
        <v>0</v>
      </c>
      <c r="DP142" s="81" t="str">
        <f t="shared" si="35"/>
        <v/>
      </c>
      <c r="DQ142" s="78">
        <f>IF(C142="","",SUMIFS('Planificación 2026-1'!R:R,'Planificación 2026-1'!W:W,C142,'Planificación 2026-1'!E:E,"HUAURA",'Planificación 2026-1'!X:X,"VIRTUAL"))</f>
        <v>0</v>
      </c>
      <c r="DR142" s="42">
        <f>IF(C142="","",SUMIFS('Planificación 2026-1'!R:R,'Planificación 2026-1'!W:W,C142,'Planificación 2026-1'!E:E,"HUAURA",'Planificación 2026-1'!X:X,"PRESENCIAL"))</f>
        <v>0</v>
      </c>
      <c r="DS142" s="48">
        <f>SUMIFS('Planificación 2026-1'!R:R,'Planificación 2026-1'!W:W,C142,'Planificación 2026-1'!E:E,"PRINCIPAL",'Planificación 2026-1'!X:X,"VIRTUAL",'Planificación 2026-1'!H:H,"&gt;2")</f>
        <v>21</v>
      </c>
      <c r="DT142" s="48">
        <f>SUMIFS('Planificación 2026-1'!R:R,'Planificación 2026-1'!W:W,C142,'Planificación 2026-1'!E:E,"PRINCIPAL",'Planificación 2026-1'!X:X,"&lt;&gt;VIRTUAL",'Planificación 2026-1'!H:H,"&gt;2")</f>
        <v>13</v>
      </c>
      <c r="DU142" s="48">
        <f>SUMIFS('Planificación 2026-1'!R:R,'Planificación 2026-1'!W:W,C142,'Planificación 2026-1'!E:E,"SUNAMPE",'Planificación 2026-1'!X:X,"VIRTUAL",'Planificación 2026-1'!H:H,"&gt;2")</f>
        <v>0</v>
      </c>
      <c r="DV142" s="48">
        <f>SUMIFS('Planificación 2026-1'!R:R,'Planificación 2026-1'!W:W,C142,'Planificación 2026-1'!E:E,"SUNAMPE",'Planificación 2026-1'!X:X,"&lt;&gt;VIRTUAL",'Planificación 2026-1'!H:H,"&gt;2")</f>
        <v>0</v>
      </c>
      <c r="DW142" s="48">
        <f>SUMIFS('Planificación 2026-1'!R:R,'Planificación 2026-1'!W:W,C142,'Planificación 2026-1'!E:E,"FILIAL",'Planificación 2026-1'!X:X,"VIRTUAL",'Planificación 2026-1'!H:H,"&gt;2")</f>
        <v>0</v>
      </c>
      <c r="DX142" s="48">
        <f>SUMIFS('Planificación 2026-1'!R:R,'Planificación 2026-1'!W:W,C142,'Planificación 2026-1'!E:E,"FILIAL",'Planificación 2026-1'!X:X,"&lt;&gt;VIRTUAL",'Planificación 2026-1'!H:H,"&gt;2")</f>
        <v>0</v>
      </c>
      <c r="DY142" s="48">
        <f>SUMIFS('Planificación 2026-1'!R:R,'Planificación 2026-1'!W:W,C142,'Planificación 2026-1'!E:E,"PORUMA",'Planificación 2026-1'!X:X,"VIRTUAL",'Planificación 2026-1'!H:H,"&gt;2")</f>
        <v>0</v>
      </c>
      <c r="DZ142" s="48">
        <f>SUMIFS('Planificación 2026-1'!R:R,'Planificación 2026-1'!W:W,C142,'Planificación 2026-1'!E:E,"PORUMA",'Planificación 2026-1'!X:X,"&lt;&gt;VIRTUAL",'Planificación 2026-1'!H:H,"&gt;2")</f>
        <v>0</v>
      </c>
      <c r="EA142" s="48">
        <f>SUMIFS('Planificación 2026-1'!R:R,'Planificación 2026-1'!W:W,C142,'Planificación 2026-1'!E:E,"HUAURA",'Planificación 2026-1'!X:X,"VIRTUAL",'Planificación 2026-1'!H:H,"&gt;2")</f>
        <v>0</v>
      </c>
      <c r="EB142" s="48">
        <f>SUMIFS('Planificación 2026-1'!R:R,'Planificación 2026-1'!W:W,C142,'Planificación 2026-1'!E:E,"HUAURA",'Planificación 2026-1'!X:X,"&lt;&gt;VIRTUAL",'Planificación 2026-1'!H:H,"&gt;2")</f>
        <v>0</v>
      </c>
      <c r="EC142" s="48">
        <f>SUMIFS('Planificación 2026-1'!R:R,'Planificación 2026-1'!W:W,C142,'Planificación 2026-1'!E:E,"PRINCIPAL",'Planificación 2026-1'!X:X,"VIRTUAL",'Planificación 2026-1'!H:H,"&lt;3")</f>
        <v>0</v>
      </c>
      <c r="ED142" s="48">
        <f>SUMIFS('Planificación 2026-1'!R:R,'Planificación 2026-1'!W:W,C142,'Planificación 2026-1'!E:E,"PRINCIPAL",'Planificación 2026-1'!X:X,"&lt;&gt;VIRTUAL",'Planificación 2026-1'!H:H,"&lt;3")</f>
        <v>0</v>
      </c>
      <c r="EE142" s="48">
        <f>SUMIFS('Planificación 2026-1'!R:R,'Planificación 2026-1'!W:W,C142,'Planificación 2026-1'!E:E,"SUNAMPE",'Planificación 2026-1'!X:X,"VIRTUAL",'Planificación 2026-1'!H:H,"&lt;3")</f>
        <v>0</v>
      </c>
      <c r="EF142" s="48">
        <f>SUMIFS('Planificación 2026-1'!R:R,'Planificación 2026-1'!W:W,C142,'Planificación 2026-1'!E:E,"SUNAMPE",'Planificación 2026-1'!X:X,"&lt;&gt;VIRTUAL",'Planificación 2026-1'!H:H,"&lt;3")</f>
        <v>0</v>
      </c>
      <c r="EG142" s="48">
        <f>SUMIFS('Planificación 2026-1'!R:R,'Planificación 2026-1'!W:W,C142,'Planificación 2026-1'!E:E,"FILIAL",'Planificación 2026-1'!X:X,"VIRTUAL",'Planificación 2026-1'!H:H,"&lt;3")</f>
        <v>0</v>
      </c>
      <c r="EH142" s="48">
        <f>SUMIFS('Planificación 2026-1'!R:R,'Planificación 2026-1'!W:W,C142,'Planificación 2026-1'!E:E,"FILIAL",'Planificación 2026-1'!X:X,"&lt;&gt;VIRTUAL",'Planificación 2026-1'!H:H,"&lt;3")</f>
        <v>0</v>
      </c>
      <c r="EI142" s="48">
        <f>SUMIFS('Planificación 2026-1'!R:R,'Planificación 2026-1'!W:W,C142,'Planificación 2026-1'!E:E,"PORUMA",'Planificación 2026-1'!X:X,"VIRTUAL",'Planificación 2026-1'!H:H,"&lt;3")</f>
        <v>0</v>
      </c>
      <c r="EJ142" s="48">
        <f>SUMIFS('Planificación 2026-1'!R:R,'Planificación 2026-1'!W:W,C142,'Planificación 2026-1'!E:E,"PORUMA",'Planificación 2026-1'!X:X,"&lt;&gt;VIRTUAL",'Planificación 2026-1'!H:H,"&lt;3")</f>
        <v>0</v>
      </c>
      <c r="EK142" s="48">
        <f>SUMIFS('Planificación 2026-1'!R:R,'Planificación 2026-1'!W:W,C142,'Planificación 2026-1'!E:E,"HUAURA",'Planificación 2026-1'!X:X,"VIRTUAL",'Planificación 2026-1'!H:H,"&lt;3")</f>
        <v>0</v>
      </c>
      <c r="EL142" s="48">
        <f>SUMIFS('Planificación 2026-1'!R:R,'Planificación 2026-1'!W:W,C142,'Planificación 2026-1'!E:E,"HUAURA",'Planificación 2026-1'!X:X,"&lt;&gt;VIRTUAL",'Planificación 2026-1'!H:H,"&lt;3")</f>
        <v>0</v>
      </c>
      <c r="EM142" s="48">
        <f t="shared" si="36"/>
        <v>0</v>
      </c>
      <c r="EN142" s="48">
        <f t="shared" si="37"/>
        <v>0</v>
      </c>
      <c r="EO142" s="48">
        <f t="shared" si="38"/>
        <v>0</v>
      </c>
      <c r="EP142" s="48">
        <f t="shared" si="39"/>
        <v>34</v>
      </c>
      <c r="EQ142" s="48">
        <f t="shared" si="40"/>
        <v>0</v>
      </c>
      <c r="ER142" s="48"/>
      <c r="ES142" s="48">
        <f t="shared" si="41"/>
        <v>21</v>
      </c>
      <c r="ET142" s="48">
        <f t="shared" si="42"/>
        <v>13</v>
      </c>
      <c r="EU142" s="48" t="b">
        <f t="shared" si="43"/>
        <v>1</v>
      </c>
      <c r="EV142" s="48" t="str">
        <f t="shared" si="44"/>
        <v>FILIAL-HUAURA</v>
      </c>
      <c r="EW142" s="48" t="str">
        <f t="shared" si="45"/>
        <v>MAS VIRTUAL</v>
      </c>
    </row>
    <row r="143" spans="1:153" x14ac:dyDescent="0.3">
      <c r="A143" s="53"/>
      <c r="B143" s="383">
        <v>140</v>
      </c>
      <c r="C143" s="107" t="s">
        <v>159</v>
      </c>
      <c r="D143" s="82">
        <f>SUMIF('Planificación 2026-1'!W:W,C143,'Planificación 2026-1'!R:R)</f>
        <v>15</v>
      </c>
      <c r="E143" s="384" t="s">
        <v>319</v>
      </c>
      <c r="F143" s="107" t="s">
        <v>430</v>
      </c>
      <c r="G143" s="107" t="s">
        <v>431</v>
      </c>
      <c r="H143" s="107" t="s">
        <v>432</v>
      </c>
      <c r="I143" s="77" t="str">
        <f>IF(SUM(COUNTIFS('Planificación 2026-1'!E:E,"PRINCIPAL",'Planificación 2026-1'!W:W,C143,'Planificación 2026-1'!G:G,"AF"))&gt;0,"P01"," ")</f>
        <v xml:space="preserve"> </v>
      </c>
      <c r="J143" s="78" t="str">
        <f>IF(SUM(COUNTIFS('Planificación 2026-1'!E:E,"PRINCIPAL",'Planificación 2026-1'!W:W,C143,'Planificación 2026-1'!G:G,"EN"))&gt;0,"P02"," ")</f>
        <v>P02</v>
      </c>
      <c r="K143" s="78" t="str">
        <f>IF(SUM(COUNTIFS('Planificación 2026-1'!E:E,"PRINCIPAL",'Planificación 2026-1'!W:W,C143,'Planificación 2026-1'!G:G,"IS"))&gt;0,"P03"," ")</f>
        <v xml:space="preserve"> </v>
      </c>
      <c r="L143" s="78" t="str">
        <f>IF(SUM(COUNTIFS('Planificación 2026-1'!E:E,"PRINCIPAL",'Planificación 2026-1'!W:W,C143,'Planificación 2026-1'!G:G,"PS"))&gt;0,"P04"," ")</f>
        <v xml:space="preserve"> </v>
      </c>
      <c r="M143" s="78"/>
      <c r="N143" s="78" t="str">
        <f>IF(SUM(COUNTIFS('Planificación 2026-1'!E:E,"PRINCIPAL",'Planificación 2026-1'!W:W,C143,'Planificación 2026-1'!G:G,"IN"))&gt;0,"P06"," ")</f>
        <v xml:space="preserve"> </v>
      </c>
      <c r="O143" s="78" t="str">
        <f>IF(SUM(COUNTIFS('Planificación 2026-1'!E:E,"PRINCIPAL",'Planificación 2026-1'!W:W,C143,'Planificación 2026-1'!G:G,"CA"))&gt;0,"P07"," ")</f>
        <v xml:space="preserve"> </v>
      </c>
      <c r="P143" s="78" t="str">
        <f>IF(SUM(COUNTIFS('Planificación 2026-1'!E:E,"PRINCIPAL",'Planificación 2026-1'!W:W,C143,'Planificación 2026-1'!G:G,"DE"))&gt;0,"P08"," ")</f>
        <v xml:space="preserve"> </v>
      </c>
      <c r="Q143" s="78" t="str">
        <f>IF(SUM(COUNTIFS('Planificación 2026-1'!E:E,"PRINCIPAL",'Planificación 2026-1'!W:W,C143,'Planificación 2026-1'!G:G,"OB"))&gt;0,"P09"," ")</f>
        <v xml:space="preserve"> </v>
      </c>
      <c r="R143" s="78" t="str">
        <f>IF(SUM(COUNTIFS('Planificación 2026-1'!E:E,"PRINCIPAL",'Planificación 2026-1'!W:W,C143,'Planificación 2026-1'!G:G,"MH"))&gt;0,"P31"," ")</f>
        <v xml:space="preserve"> </v>
      </c>
      <c r="S143" s="78" t="str">
        <f>IF(SUM(COUNTIFS('Planificación 2026-1'!E:E,"PRINCIPAL",'Planificación 2026-1'!W:W,C143,'Planificación 2026-1'!G:G,"IC"))&gt;0,"P32"," ")</f>
        <v xml:space="preserve"> </v>
      </c>
      <c r="T143" s="78" t="str">
        <f>IF(SUM(COUNTIFS('Planificación 2026-1'!E:E,"PRINCIPAL",'Planificación 2026-1'!W:W,C143,'Planificación 2026-1'!G:G,"AR"))&gt;0,"P34"," ")</f>
        <v xml:space="preserve"> </v>
      </c>
      <c r="U143" s="78" t="str">
        <f>IF(SUM(COUNTIFS('Planificación 2026-1'!E:E,"PRINCIPAL",'Planificación 2026-1'!W:W,C143,'Planificación 2026-1'!G:G,"T1"))&gt;0,"P35"," ")</f>
        <v xml:space="preserve"> </v>
      </c>
      <c r="V143" s="78" t="str">
        <f>IF(SUM(COUNTIFS('Planificación 2026-1'!E:E,"PRINCIPAL",'Planificación 2026-1'!W:W,C143,'Planificación 2026-1'!G:G,"T3"))&gt;0,"P36"," ")</f>
        <v xml:space="preserve"> </v>
      </c>
      <c r="W143" s="78" t="str">
        <f>IF(SUM(COUNTIFS('Planificación 2026-1'!E:E,"PRINCIPAL",'Planificación 2026-1'!W:W,C143,'Planificación 2026-1'!G:G,"T2"))&gt;0,"P37"," ")</f>
        <v xml:space="preserve"> </v>
      </c>
      <c r="X143" s="78" t="str">
        <f>IF(SUM(COUNTIFS('Planificación 2026-1'!E:E,"PRINCIPAL",'Planificación 2026-1'!W:W,C143,'Planificación 2026-1'!G:G,"AE"))&gt;0,"P38"," ")</f>
        <v xml:space="preserve"> </v>
      </c>
      <c r="Y143" s="78" t="str">
        <f>IF(SUM(COUNTIFS('Planificación 2026-1'!E:E,"PRINCIPAL",'Planificación 2026-1'!W:W,C143,'Planificación 2026-1'!G:G,"T4"))&gt;0,"P55"," ")</f>
        <v xml:space="preserve"> </v>
      </c>
      <c r="Z143" s="78" t="str">
        <f>IF(SUM(COUNTIFS('Planificación 2026-1'!E:E,"FILIAL",'Planificación 2026-1'!W:W,C143,'Planificación 2026-1'!G:G,"AF"))&gt;0," P01"," ")</f>
        <v xml:space="preserve"> </v>
      </c>
      <c r="AA143" s="78" t="str">
        <f>IF(SUM(COUNTIFS('Planificación 2026-1'!E:E,"FILIAL",'Planificación 2026-1'!W:W,C143,'Planificación 2026-1'!G:G,"EN"))&gt;0,"P02"," ")</f>
        <v>P02</v>
      </c>
      <c r="AB143" s="78" t="str">
        <f>IF(SUM(COUNTIFS('Planificación 2026-1'!E:E,"FILIAL",'Planificación 2026-1'!W:W,C143,'Planificación 2026-1'!G:G,"IS"))&gt;0,"P03"," ")</f>
        <v xml:space="preserve"> </v>
      </c>
      <c r="AC143" s="78" t="str">
        <f>IF(SUM(COUNTIFS('Planificación 2026-1'!E:E,"FILIAL",'Planificación 2026-1'!W:W,C143,'Planificación 2026-1'!G:G,"PS"))&gt;0,"P04"," ")</f>
        <v xml:space="preserve"> </v>
      </c>
      <c r="AD143" s="78"/>
      <c r="AE143" s="78" t="str">
        <f>IF(SUM(COUNTIFS('Planificación 2026-1'!E:E,"FILIAL",'Planificación 2026-1'!W:W,C143,'Planificación 2026-1'!G:G,"IN"))&gt;0,"P06"," ")</f>
        <v xml:space="preserve"> </v>
      </c>
      <c r="AF143" s="78" t="str">
        <f>IF(SUM(COUNTIFS('Planificación 2026-1'!E:E,"FILIAL",'Planificación 2026-1'!W:W,C143,'Planificación 2026-1'!G:G,"CA"))&gt;0,"P07"," ")</f>
        <v xml:space="preserve"> </v>
      </c>
      <c r="AG143" s="78" t="str">
        <f>IF(SUM(COUNTIFS('Planificación 2026-1'!E:E,"FILIAL",'Planificación 2026-1'!W:W,C143,'Planificación 2026-1'!G:G,"DE"))&gt;0,"P08"," ")</f>
        <v xml:space="preserve"> </v>
      </c>
      <c r="AH143" s="78" t="str">
        <f>IF(SUM(COUNTIFS('Planificación 2026-1'!E:E,"FILIAL",'Planificación 2026-1'!W:W,C143,'Planificación 2026-1'!G:G,"OB"))&gt;0,"P09"," ")</f>
        <v xml:space="preserve"> </v>
      </c>
      <c r="AI143" s="78" t="str">
        <f>IF(SUM(COUNTIFS('Planificación 2026-1'!E:E,"FILIAL",'Planificación 2026-1'!W:W,C143,'Planificación 2026-1'!G:G,"MH"))&gt;0,"P31"," ")</f>
        <v xml:space="preserve"> </v>
      </c>
      <c r="AJ143" s="78" t="str">
        <f>IF(SUM(COUNTIFS('Planificación 2026-1'!E:E,"FILIAL",'Planificación 2026-1'!W:W,C143,'Planificación 2026-1'!G:G,"IC"))&gt;0,"P32"," ")</f>
        <v xml:space="preserve"> </v>
      </c>
      <c r="AK143" s="78" t="str">
        <f>IF(SUM(COUNTIFS('Planificación 2026-1'!E:E,"FILIAL",'Planificación 2026-1'!W:W,C143,'Planificación 2026-1'!G:G,"AR"))&gt;0,"P34"," ")</f>
        <v xml:space="preserve"> </v>
      </c>
      <c r="AL143" s="78" t="str">
        <f>IF(SUM(COUNTIFS('Planificación 2026-1'!E:E,"FILIAL",'Planificación 2026-1'!W:W,C143,'Planificación 2026-1'!G:G,"T1"))&gt;0,"P35"," ")</f>
        <v xml:space="preserve"> </v>
      </c>
      <c r="AM143" s="78" t="str">
        <f>IF(SUM(COUNTIFS('Planificación 2026-1'!E:E,"FILIAL",'Planificación 2026-1'!W:W,C143,'Planificación 2026-1'!G:G,"T3"))&gt;0,"P36"," ")</f>
        <v xml:space="preserve"> </v>
      </c>
      <c r="AN143" s="78" t="str">
        <f>IF(SUM(COUNTIFS('Planificación 2026-1'!E:E,"FILIAL",'Planificación 2026-1'!W:W,C143,'Planificación 2026-1'!G:G,"T2"))&gt;0,"P37"," ")</f>
        <v xml:space="preserve"> </v>
      </c>
      <c r="AO143" s="78" t="str">
        <f>IF(SUM(COUNTIFS('Planificación 2026-1'!E:E,"FILIAL",'Planificación 2026-1'!W:W,C143,'Planificación 2026-1'!G:G,"AE"))&gt;0,"P38"," ")</f>
        <v xml:space="preserve"> </v>
      </c>
      <c r="AP143" s="78" t="str">
        <f>IF(SUM(COUNTIFS('Planificación 2026-1'!E:E,"FILIAL",'Planificación 2026-1'!W:W,C143,'Planificación 2026-1'!G:G,"T4"))&gt;0,"P55"," ")</f>
        <v xml:space="preserve"> </v>
      </c>
      <c r="AQ143" s="78" t="str">
        <f>IF(SUM(COUNTIFS('Planificación 2026-1'!E:E,"SUNAMPE",'Planificación 2026-1'!W:W,C143,'Planificación 2026-1'!G:G,"AF"))&gt;0," P01"," ")</f>
        <v xml:space="preserve"> </v>
      </c>
      <c r="AR143" s="78" t="str">
        <f>IF(SUM(COUNTIFS('Planificación 2026-1'!E:E,"SUNAMPE",'Planificación 2026-1'!W:W,C143,'Planificación 2026-1'!G:G,"EN"))&gt;0,"P02"," ")</f>
        <v xml:space="preserve"> </v>
      </c>
      <c r="AS143" s="78" t="str">
        <f>IF(SUM(COUNTIFS('Planificación 2026-1'!E:E,"SUNAMPE",'Planificación 2026-1'!W:W,C143,'Planificación 2026-1'!G:G,"IS"))&gt;0,"P03"," ")</f>
        <v xml:space="preserve"> </v>
      </c>
      <c r="AT143" s="78" t="str">
        <f>IF(SUM(COUNTIFS('Planificación 2026-1'!E:E,"SUNAMPE",'Planificación 2026-1'!W:W,C143,'Planificación 2026-1'!G:G,"PS"))&gt;0,"P04"," ")</f>
        <v xml:space="preserve"> </v>
      </c>
      <c r="AU143" s="78"/>
      <c r="AV143" s="78" t="str">
        <f>IF(SUM(COUNTIFS('Planificación 2026-1'!E:E,"SUNAMPE",'Planificación 2026-1'!W:W,C143,'Planificación 2026-1'!G:G,"IN"))&gt;0,"P06"," ")</f>
        <v xml:space="preserve"> </v>
      </c>
      <c r="AW143" s="78" t="str">
        <f>IF(SUM(COUNTIFS('Planificación 2026-1'!E:E,"SUNAMPE",'Planificación 2026-1'!W:W,C143,'Planificación 2026-1'!G:G,"CA"))&gt;0,"P07"," ")</f>
        <v xml:space="preserve"> </v>
      </c>
      <c r="AX143" s="78" t="str">
        <f>IF(SUM(COUNTIFS('Planificación 2026-1'!E:E,"SUNAMPE",'Planificación 2026-1'!W:W,C143,'Planificación 2026-1'!G:G,"DE"))&gt;0,"P08"," ")</f>
        <v xml:space="preserve"> </v>
      </c>
      <c r="AY143" s="78" t="str">
        <f>IF(SUM(COUNTIFS('Planificación 2026-1'!E:E,"SUNAMPE",'Planificación 2026-1'!W:W,C143,'Planificación 2026-1'!G:G,"OB"))&gt;0,"P09"," ")</f>
        <v xml:space="preserve"> </v>
      </c>
      <c r="AZ143" s="78" t="str">
        <f>IF(SUM(COUNTIFS('Planificación 2026-1'!E:E,"SUNAMPE",'Planificación 2026-1'!W:W,C143,'Planificación 2026-1'!G:G,"MH"))&gt;0,"P31"," ")</f>
        <v xml:space="preserve"> </v>
      </c>
      <c r="BA143" s="78" t="str">
        <f>IF(SUM(COUNTIFS('Planificación 2026-1'!E:E,"SUNAMPE",'Planificación 2026-1'!W:W,C143,'Planificación 2026-1'!G:G,"IC"))&gt;0,"P32"," ")</f>
        <v xml:space="preserve"> </v>
      </c>
      <c r="BB143" s="78" t="str">
        <f>IF(SUM(COUNTIFS('Planificación 2026-1'!E:E,"SUNAMPE",'Planificación 2026-1'!W:W,C143,'Planificación 2026-1'!G:G,"AR"))&gt;0,"P34"," ")</f>
        <v xml:space="preserve"> </v>
      </c>
      <c r="BC143" s="78" t="str">
        <f>IF(SUM(COUNTIFS('Planificación 2026-1'!E:E,"SUNAMPE",'Planificación 2026-1'!W:W,C143,'Planificación 2026-1'!G:G,"T1"))&gt;0,"P35"," ")</f>
        <v xml:space="preserve"> </v>
      </c>
      <c r="BD143" s="78" t="str">
        <f>IF(SUM(COUNTIFS('Planificación 2026-1'!E:E,"SUNAMPE",'Planificación 2026-1'!W:W,C143,'Planificación 2026-1'!G:G,"T3"))&gt;0,"P36"," ")</f>
        <v xml:space="preserve"> </v>
      </c>
      <c r="BE143" s="78" t="str">
        <f>IF(SUM(COUNTIFS('Planificación 2026-1'!E:E,"SUNAMPE",'Planificación 2026-1'!W:W,C143,'Planificación 2026-1'!G:G,"T2"))&gt;0,"P37"," ")</f>
        <v xml:space="preserve"> </v>
      </c>
      <c r="BF143" s="78" t="str">
        <f>IF(SUM(COUNTIFS('Planificación 2026-1'!E:E,"SUNAMPE",'Planificación 2026-1'!W:W,C143,'Planificación 2026-1'!G:G,"AE"))&gt;0,"P38"," ")</f>
        <v xml:space="preserve"> </v>
      </c>
      <c r="BG143" s="78" t="str">
        <f>IF(SUM(COUNTIFS('Planificación 2026-1'!E:E,"SUNAMPE",'Planificación 2026-1'!W:W,C143,'Planificación 2026-1'!G:G,"T4"))&gt;0,"P55"," ")</f>
        <v xml:space="preserve"> </v>
      </c>
      <c r="BH143" s="78" t="str">
        <f>IF(SUM(COUNTIFS('Planificación 2026-1'!E:E,"HUAURA",'Planificación 2026-1'!W:W,C143,'Planificación 2026-1'!G:G,"AF"))&gt;0," P01"," ")</f>
        <v xml:space="preserve"> </v>
      </c>
      <c r="BI143" s="78" t="str">
        <f>IF(SUM(COUNTIFS('Planificación 2026-1'!E:E,"HUAURA",'Planificación 2026-1'!W:W,C143,'Planificación 2026-1'!G:G,"EN"))&gt;0,"P02"," ")</f>
        <v xml:space="preserve"> </v>
      </c>
      <c r="BJ143" s="78" t="str">
        <f>IF(SUM(COUNTIFS('Planificación 2026-1'!E:E,"HUAURA",'Planificación 2026-1'!W:W,C143,'Planificación 2026-1'!G:G,"IS"))&gt;0,"P03"," ")</f>
        <v xml:space="preserve"> </v>
      </c>
      <c r="BK143" s="78" t="str">
        <f>IF(SUM(COUNTIFS('Planificación 2026-1'!E:E,"HUAURA",'Planificación 2026-1'!W:W,C143,'Planificación 2026-1'!G:G,"PS"))&gt;0,"P04"," ")</f>
        <v xml:space="preserve"> </v>
      </c>
      <c r="BL143" s="78"/>
      <c r="BM143" s="78" t="str">
        <f>IF(SUM(COUNTIFS('Planificación 2026-1'!E:E,"HUAURA",'Planificación 2026-1'!W:W,C143,'Planificación 2026-1'!G:G,"IN"))&gt;0,"P06"," ")</f>
        <v xml:space="preserve"> </v>
      </c>
      <c r="BN143" s="78" t="str">
        <f>IF(SUM(COUNTIFS('Planificación 2026-1'!E:E,"HUAURA",'Planificación 2026-1'!W:W,C143,'Planificación 2026-1'!G:G,"CA"))&gt;0,"P07"," ")</f>
        <v xml:space="preserve"> </v>
      </c>
      <c r="BO143" s="78" t="str">
        <f>IF(SUM(COUNTIFS('Planificación 2026-1'!E:E,"HUAURA",'Planificación 2026-1'!W:W,C143,'Planificación 2026-1'!G:G,"DE"))&gt;0,"P08"," ")</f>
        <v xml:space="preserve"> </v>
      </c>
      <c r="BP143" s="78" t="str">
        <f>IF(SUM(COUNTIFS('Planificación 2026-1'!E:E,"HUAURA",'Planificación 2026-1'!W:W,C143,'Planificación 2026-1'!G:G,"OB"))&gt;0,"P09"," ")</f>
        <v xml:space="preserve"> </v>
      </c>
      <c r="BQ143" s="78" t="str">
        <f>IF(SUM(COUNTIFS('Planificación 2026-1'!E:E,"HUAURA",'Planificación 2026-1'!W:W,C143,'Planificación 2026-1'!G:G,"MH"))&gt;0,"P31"," ")</f>
        <v xml:space="preserve"> </v>
      </c>
      <c r="BR143" s="78" t="str">
        <f>IF(SUM(COUNTIFS('Planificación 2026-1'!E:E,"HUAURA",'Planificación 2026-1'!W:W,C143,'Planificación 2026-1'!G:G,"IC"))&gt;0,"P32"," ")</f>
        <v xml:space="preserve"> </v>
      </c>
      <c r="BS143" s="78" t="str">
        <f>IF(SUM(COUNTIFS('Planificación 2026-1'!E:E,"HUAURA",'Planificación 2026-1'!W:W,C143,'Planificación 2026-1'!G:G,"AR"))&gt;0,"P34"," ")</f>
        <v xml:space="preserve"> </v>
      </c>
      <c r="BT143" s="78" t="str">
        <f>IF(SUM(COUNTIFS('Planificación 2026-1'!E:E,"HUAURA",'Planificación 2026-1'!W:W,C143,'Planificación 2026-1'!G:G,"T1"))&gt;0,"P35"," ")</f>
        <v xml:space="preserve"> </v>
      </c>
      <c r="BU143" s="78" t="str">
        <f>IF(SUM(COUNTIFS('Planificación 2026-1'!E:E,"HUAURA",'Planificación 2026-1'!W:W,C143,'Planificación 2026-1'!G:G,"T3"))&gt;0,"P36"," ")</f>
        <v xml:space="preserve"> </v>
      </c>
      <c r="BV143" s="78" t="str">
        <f>IF(SUM(COUNTIFS('Planificación 2026-1'!E:E,"HUAURA",'Planificación 2026-1'!W:W,C143,'Planificación 2026-1'!G:G,"T2"))&gt;0,"P37"," ")</f>
        <v xml:space="preserve"> </v>
      </c>
      <c r="BW143" s="78" t="str">
        <f>IF(SUM(COUNTIFS('Planificación 2026-1'!E:E,"HUAURA",'Planificación 2026-1'!W:W,C143,'Planificación 2026-1'!G:G,"AE"))&gt;0,"P38"," ")</f>
        <v xml:space="preserve"> </v>
      </c>
      <c r="BX143" s="78" t="str">
        <f>IF(SUM(COUNTIFS('Planificación 2026-1'!E:E,"HUAURA",'Planificación 2026-1'!W:W,C143,'Planificación 2026-1'!G:G,"T4"))&gt;0,"P55"," ")</f>
        <v xml:space="preserve"> </v>
      </c>
      <c r="BY143" s="79">
        <f>SUMIFS('Planificación 2026-1'!R:R,'Planificación 2026-1'!W:W,C143,'Planificación 2026-1'!G:G,"AF",'Planificación 2026-1'!H:H,"&gt;2")</f>
        <v>0</v>
      </c>
      <c r="BZ143" s="79">
        <f>SUMIFS('Planificación 2026-1'!R:R,'Planificación 2026-1'!W:W,C143,'Planificación 2026-1'!G:G,"EN",'Planificación 2026-1'!H:H,"&gt;2")</f>
        <v>15</v>
      </c>
      <c r="CA143" s="79">
        <f>SUMIFS('Planificación 2026-1'!R:R,'Planificación 2026-1'!W:W,C143,'Planificación 2026-1'!G:G,"IS",'Planificación 2026-1'!H:H,"&gt;2")</f>
        <v>0</v>
      </c>
      <c r="CB143" s="79">
        <f>SUMIFS('Planificación 2026-1'!R:R,'Planificación 2026-1'!W:W,C143,'Planificación 2026-1'!G:G,"PS",'Planificación 2026-1'!H:H,"&gt;2")</f>
        <v>0</v>
      </c>
      <c r="CC143" s="79">
        <f>SUMIFS('Planificación 2026-1'!R:R,'Planificación 2026-1'!W:W,C143,'Planificación 2026-1'!G:G,"IN",'Planificación 2026-1'!H:H,"&gt;2")</f>
        <v>0</v>
      </c>
      <c r="CD143" s="79">
        <f>SUMIFS('Planificación 2026-1'!R:R,'Planificación 2026-1'!W:W,C143,'Planificación 2026-1'!G:G,"CA",'Planificación 2026-1'!H:H,"&gt;2")</f>
        <v>0</v>
      </c>
      <c r="CE143" s="79">
        <f>SUMIFS('Planificación 2026-1'!R:R,'Planificación 2026-1'!W:W,C143,'Planificación 2026-1'!G:G,"DE",'Planificación 2026-1'!H:H,"&gt;2")</f>
        <v>0</v>
      </c>
      <c r="CF143" s="79">
        <f>SUMIFS('Planificación 2026-1'!R:R,'Planificación 2026-1'!W:W,C143,'Planificación 2026-1'!G:G,"OB",'Planificación 2026-1'!H:H,"&gt;2")</f>
        <v>0</v>
      </c>
      <c r="CG143" s="79">
        <f>SUMIFS('Planificación 2026-1'!R:R,'Planificación 2026-1'!W:W,C143,'Planificación 2026-1'!G:G,"MH",'Planificación 2026-1'!H:H,"&gt;2")</f>
        <v>0</v>
      </c>
      <c r="CH143" s="79">
        <f>SUMIFS('Planificación 2026-1'!R:R,'Planificación 2026-1'!W:W,C143,'Planificación 2026-1'!G:G,"IC",'Planificación 2026-1'!H:H,"&gt;2")</f>
        <v>0</v>
      </c>
      <c r="CI143" s="79">
        <f>SUMIFS('Planificación 2026-1'!R:R,'Planificación 2026-1'!W:W,C143,'Planificación 2026-1'!G:G,"AR",'Planificación 2026-1'!H:H,"&gt;2")</f>
        <v>0</v>
      </c>
      <c r="CJ143" s="79">
        <f>SUMIFS('Planificación 2026-1'!R:R,'Planificación 2026-1'!W:W,C143,'Planificación 2026-1'!G:G,"T1",'Planificación 2026-1'!H:H,"&gt;2")</f>
        <v>0</v>
      </c>
      <c r="CK143" s="79">
        <f>SUMIFS('Planificación 2026-1'!R:R,'Planificación 2026-1'!W:W,C143,'Planificación 2026-1'!G:G,"T3",'Planificación 2026-1'!H:H,"&gt;2")</f>
        <v>0</v>
      </c>
      <c r="CL143" s="79">
        <f>SUMIFS('Planificación 2026-1'!R:R,'Planificación 2026-1'!W:W,C143,'Planificación 2026-1'!G:G,"T2",'Planificación 2026-1'!H:H,"&gt;2")</f>
        <v>0</v>
      </c>
      <c r="CM143" s="79">
        <f>SUMIFS('Planificación 2026-1'!R:R,'Planificación 2026-1'!W:W,C143,'Planificación 2026-1'!G:G,"AE",'Planificación 2026-1'!H:H,"&gt;2")</f>
        <v>0</v>
      </c>
      <c r="CN143" s="79">
        <f>SUMIFS('Planificación 2026-1'!R:R,'Planificación 2026-1'!W:W,C143,'Planificación 2026-1'!G:G,"T4",'Planificación 2026-1'!H:H,"&gt;2")</f>
        <v>0</v>
      </c>
      <c r="CO143" s="79">
        <f>SUMIFS('Planificación 2026-1'!R:R,'Planificación 2026-1'!W:W,C143,'Planificación 2026-1'!G:G,"AF",'Planificación 2026-1'!H:H,"&lt;3")</f>
        <v>0</v>
      </c>
      <c r="CP143" s="79">
        <f>SUMIFS('Planificación 2026-1'!R:R,'Planificación 2026-1'!W:W,C143,'Planificación 2026-1'!G:G,"EN",'Planificación 2026-1'!H:H,"&lt;3")</f>
        <v>0</v>
      </c>
      <c r="CQ143" s="79">
        <f>SUMIFS('Planificación 2026-1'!R:R,'Planificación 2026-1'!W:W,C143,'Planificación 2026-1'!G:G,"IS",'Planificación 2026-1'!H:H,"&lt;3")</f>
        <v>0</v>
      </c>
      <c r="CR143" s="79">
        <f>SUMIFS('Planificación 2026-1'!R:R,'Planificación 2026-1'!W:W,C143,'Planificación 2026-1'!G:G,"PS",'Planificación 2026-1'!H:H,"&lt;3")</f>
        <v>0</v>
      </c>
      <c r="CS143" s="79">
        <f>SUMIFS('Planificación 2026-1'!R:R,'Planificación 2026-1'!W:W,C143,'Planificación 2026-1'!G:G,"IN",'Planificación 2026-1'!H:H,"&lt;3")</f>
        <v>0</v>
      </c>
      <c r="CT143" s="79">
        <f>SUMIFS('Planificación 2026-1'!R:R,'Planificación 2026-1'!W:W,C143,'Planificación 2026-1'!G:G,"CA",'Planificación 2026-1'!H:H,"&lt;3")</f>
        <v>0</v>
      </c>
      <c r="CU143" s="79">
        <f>SUMIFS('Planificación 2026-1'!R:R,'Planificación 2026-1'!W:W,C143,'Planificación 2026-1'!G:G,"DE",'Planificación 2026-1'!H:H,"&lt;3")</f>
        <v>0</v>
      </c>
      <c r="CV143" s="79">
        <f>SUMIFS('Planificación 2026-1'!R:R,'Planificación 2026-1'!W:W,C143,'Planificación 2026-1'!G:G,"OB",'Planificación 2026-1'!H:H,"&lt;3")</f>
        <v>0</v>
      </c>
      <c r="CW143" s="79">
        <f>SUMIFS('Planificación 2026-1'!R:R,'Planificación 2026-1'!W:W,C143,'Planificación 2026-1'!G:G,"MH",'Planificación 2026-1'!H:H,"&lt;3")</f>
        <v>0</v>
      </c>
      <c r="CX143" s="79">
        <f>SUMIFS('Planificación 2026-1'!R:R,'Planificación 2026-1'!W:W,C143,'Planificación 2026-1'!G:G,"IC",'Planificación 2026-1'!H:H,"&lt;3")</f>
        <v>0</v>
      </c>
      <c r="CY143" s="79">
        <f>SUMIFS('Planificación 2026-1'!R:R,'Planificación 2026-1'!W:W,C143,'Planificación 2026-1'!G:G,"AR",'Planificación 2026-1'!H:H,"&lt;3")</f>
        <v>0</v>
      </c>
      <c r="CZ143" s="79">
        <f>SUMIFS('Planificación 2026-1'!R:R,'Planificación 2026-1'!W:W,C143,'Planificación 2026-1'!G:G,"T1",'Planificación 2026-1'!H:H,"&lt;3")</f>
        <v>0</v>
      </c>
      <c r="DA143" s="79">
        <f>SUMIFS('Planificación 2026-1'!R:R,'Planificación 2026-1'!W:W,C143,'Planificación 2026-1'!G:G,"T3",'Planificación 2026-1'!H:H,"&lt;3")</f>
        <v>0</v>
      </c>
      <c r="DB143" s="79">
        <f>SUMIFS('Planificación 2026-1'!R:R,'Planificación 2026-1'!W:W,C143,'Planificación 2026-1'!G:G,"T2",'Planificación 2026-1'!H:H,"&lt;3")</f>
        <v>0</v>
      </c>
      <c r="DC143" s="79">
        <f>SUMIFS('Planificación 2026-1'!R:R,'Planificación 2026-1'!W:W,C143,'Planificación 2026-1'!G:G,"AE",'Planificación 2026-1'!H:H,"&lt;3")</f>
        <v>0</v>
      </c>
      <c r="DD143" s="79">
        <f>SUMIFS('Planificación 2026-1'!R:R,'Planificación 2026-1'!W:W,C143,'Planificación 2026-1'!G:G,"T4",'Planificación 2026-1'!H:H,"&lt;3")</f>
        <v>0</v>
      </c>
      <c r="DE143" s="78" t="str">
        <f t="shared" si="32"/>
        <v>P02</v>
      </c>
      <c r="DF143" s="30">
        <f>IF(C143="","",SUMIFS('Planificación 2026-1'!R:R,'Planificación 2026-1'!W:W,C143,'Planificación 2026-1'!E:E,"PRINCIPAL",'Planificación 2026-1'!X:X,"VIRTUAL"))</f>
        <v>12</v>
      </c>
      <c r="DG143" s="30">
        <f>IF(C143="","",SUMIFS('Planificación 2026-1'!R:R,'Planificación 2026-1'!W:W,C143,'Planificación 2026-1'!E:E,"PRINCIPAL",'Planificación 2026-1'!X:X,"PRESENCIAL"))</f>
        <v>0</v>
      </c>
      <c r="DH143" s="30">
        <f>IF(C143="","",SUMIFS('Planificación 2026-1'!R:R,'Planificación 2026-1'!W:W,C143,'Planificación 2026-1'!E:E,"PRINCIPAL",'Planificación 2026-1'!X:X,"HIBRIDO PRESENCIAL"))</f>
        <v>0</v>
      </c>
      <c r="DI143" s="78" t="str">
        <f t="shared" si="33"/>
        <v>P02</v>
      </c>
      <c r="DJ143" s="78">
        <f>IF(C143="","",SUMIFS('Planificación 2026-1'!R:R,'Planificación 2026-1'!W:W,C143,'Planificación 2026-1'!E:E,"FILIAL",'Planificación 2026-1'!X:X,"VIRTUAL"))</f>
        <v>3</v>
      </c>
      <c r="DK143" s="80">
        <f>IF(C143="","",SUMIFS('Planificación 2026-1'!R:R,'Planificación 2026-1'!W:W,C143,'Planificación 2026-1'!E:E,"FILIAL",'Planificación 2026-1'!X:X,"PRESENCIAL"))</f>
        <v>0</v>
      </c>
      <c r="DL143" s="42">
        <f>IF(C143="","",SUMIFS('Planificación 2026-1'!R:R,'Planificación 2026-1'!W:W,C143,'Planificación 2026-1'!E:E,"FILIAL",'Planificación 2026-1'!X:X,"HIBRIDO PRESENCIAL"))</f>
        <v>0</v>
      </c>
      <c r="DM143" s="81" t="str">
        <f t="shared" si="34"/>
        <v/>
      </c>
      <c r="DN143" s="78">
        <f>IF(C143="","",SUMIFS('Planificación 2026-1'!R:R,'Planificación 2026-1'!W:W,C143,'Planificación 2026-1'!E:E,"SUNAMPE",'Planificación 2026-1'!X:X,"VIRTUAL"))</f>
        <v>0</v>
      </c>
      <c r="DO143" s="42">
        <f>IF(C143="","",SUMIFS('Planificación 2026-1'!R:R,'Planificación 2026-1'!W:W,C143,'Planificación 2026-1'!E:E,"SUNAMPE",'Planificación 2026-1'!X:X,"PRESENCIAL"))</f>
        <v>0</v>
      </c>
      <c r="DP143" s="81" t="str">
        <f t="shared" si="35"/>
        <v/>
      </c>
      <c r="DQ143" s="78">
        <f>IF(C143="","",SUMIFS('Planificación 2026-1'!R:R,'Planificación 2026-1'!W:W,C143,'Planificación 2026-1'!E:E,"HUAURA",'Planificación 2026-1'!X:X,"VIRTUAL"))</f>
        <v>0</v>
      </c>
      <c r="DR143" s="42">
        <f>IF(C143="","",SUMIFS('Planificación 2026-1'!R:R,'Planificación 2026-1'!W:W,C143,'Planificación 2026-1'!E:E,"HUAURA",'Planificación 2026-1'!X:X,"PRESENCIAL"))</f>
        <v>0</v>
      </c>
      <c r="DS143" s="48">
        <f>SUMIFS('Planificación 2026-1'!R:R,'Planificación 2026-1'!W:W,C143,'Planificación 2026-1'!E:E,"PRINCIPAL",'Planificación 2026-1'!X:X,"VIRTUAL",'Planificación 2026-1'!H:H,"&gt;2")</f>
        <v>12</v>
      </c>
      <c r="DT143" s="48">
        <f>SUMIFS('Planificación 2026-1'!R:R,'Planificación 2026-1'!W:W,C143,'Planificación 2026-1'!E:E,"PRINCIPAL",'Planificación 2026-1'!X:X,"&lt;&gt;VIRTUAL",'Planificación 2026-1'!H:H,"&gt;2")</f>
        <v>0</v>
      </c>
      <c r="DU143" s="48">
        <f>SUMIFS('Planificación 2026-1'!R:R,'Planificación 2026-1'!W:W,C143,'Planificación 2026-1'!E:E,"SUNAMPE",'Planificación 2026-1'!X:X,"VIRTUAL",'Planificación 2026-1'!H:H,"&gt;2")</f>
        <v>0</v>
      </c>
      <c r="DV143" s="48">
        <f>SUMIFS('Planificación 2026-1'!R:R,'Planificación 2026-1'!W:W,C143,'Planificación 2026-1'!E:E,"SUNAMPE",'Planificación 2026-1'!X:X,"&lt;&gt;VIRTUAL",'Planificación 2026-1'!H:H,"&gt;2")</f>
        <v>0</v>
      </c>
      <c r="DW143" s="48">
        <f>SUMIFS('Planificación 2026-1'!R:R,'Planificación 2026-1'!W:W,C143,'Planificación 2026-1'!E:E,"FILIAL",'Planificación 2026-1'!X:X,"VIRTUAL",'Planificación 2026-1'!H:H,"&gt;2")</f>
        <v>3</v>
      </c>
      <c r="DX143" s="48">
        <f>SUMIFS('Planificación 2026-1'!R:R,'Planificación 2026-1'!W:W,C143,'Planificación 2026-1'!E:E,"FILIAL",'Planificación 2026-1'!X:X,"&lt;&gt;VIRTUAL",'Planificación 2026-1'!H:H,"&gt;2")</f>
        <v>0</v>
      </c>
      <c r="DY143" s="48">
        <f>SUMIFS('Planificación 2026-1'!R:R,'Planificación 2026-1'!W:W,C143,'Planificación 2026-1'!E:E,"PORUMA",'Planificación 2026-1'!X:X,"VIRTUAL",'Planificación 2026-1'!H:H,"&gt;2")</f>
        <v>0</v>
      </c>
      <c r="DZ143" s="48">
        <f>SUMIFS('Planificación 2026-1'!R:R,'Planificación 2026-1'!W:W,C143,'Planificación 2026-1'!E:E,"PORUMA",'Planificación 2026-1'!X:X,"&lt;&gt;VIRTUAL",'Planificación 2026-1'!H:H,"&gt;2")</f>
        <v>0</v>
      </c>
      <c r="EA143" s="48">
        <f>SUMIFS('Planificación 2026-1'!R:R,'Planificación 2026-1'!W:W,C143,'Planificación 2026-1'!E:E,"HUAURA",'Planificación 2026-1'!X:X,"VIRTUAL",'Planificación 2026-1'!H:H,"&gt;2")</f>
        <v>0</v>
      </c>
      <c r="EB143" s="48">
        <f>SUMIFS('Planificación 2026-1'!R:R,'Planificación 2026-1'!W:W,C143,'Planificación 2026-1'!E:E,"HUAURA",'Planificación 2026-1'!X:X,"&lt;&gt;VIRTUAL",'Planificación 2026-1'!H:H,"&gt;2")</f>
        <v>0</v>
      </c>
      <c r="EC143" s="48">
        <f>SUMIFS('Planificación 2026-1'!R:R,'Planificación 2026-1'!W:W,C143,'Planificación 2026-1'!E:E,"PRINCIPAL",'Planificación 2026-1'!X:X,"VIRTUAL",'Planificación 2026-1'!H:H,"&lt;3")</f>
        <v>0</v>
      </c>
      <c r="ED143" s="48">
        <f>SUMIFS('Planificación 2026-1'!R:R,'Planificación 2026-1'!W:W,C143,'Planificación 2026-1'!E:E,"PRINCIPAL",'Planificación 2026-1'!X:X,"&lt;&gt;VIRTUAL",'Planificación 2026-1'!H:H,"&lt;3")</f>
        <v>0</v>
      </c>
      <c r="EE143" s="48">
        <f>SUMIFS('Planificación 2026-1'!R:R,'Planificación 2026-1'!W:W,C143,'Planificación 2026-1'!E:E,"SUNAMPE",'Planificación 2026-1'!X:X,"VIRTUAL",'Planificación 2026-1'!H:H,"&lt;3")</f>
        <v>0</v>
      </c>
      <c r="EF143" s="48">
        <f>SUMIFS('Planificación 2026-1'!R:R,'Planificación 2026-1'!W:W,C143,'Planificación 2026-1'!E:E,"SUNAMPE",'Planificación 2026-1'!X:X,"&lt;&gt;VIRTUAL",'Planificación 2026-1'!H:H,"&lt;3")</f>
        <v>0</v>
      </c>
      <c r="EG143" s="48">
        <f>SUMIFS('Planificación 2026-1'!R:R,'Planificación 2026-1'!W:W,C143,'Planificación 2026-1'!E:E,"FILIAL",'Planificación 2026-1'!X:X,"VIRTUAL",'Planificación 2026-1'!H:H,"&lt;3")</f>
        <v>0</v>
      </c>
      <c r="EH143" s="48">
        <f>SUMIFS('Planificación 2026-1'!R:R,'Planificación 2026-1'!W:W,C143,'Planificación 2026-1'!E:E,"FILIAL",'Planificación 2026-1'!X:X,"&lt;&gt;VIRTUAL",'Planificación 2026-1'!H:H,"&lt;3")</f>
        <v>0</v>
      </c>
      <c r="EI143" s="48">
        <f>SUMIFS('Planificación 2026-1'!R:R,'Planificación 2026-1'!W:W,C143,'Planificación 2026-1'!E:E,"PORUMA",'Planificación 2026-1'!X:X,"VIRTUAL",'Planificación 2026-1'!H:H,"&lt;3")</f>
        <v>0</v>
      </c>
      <c r="EJ143" s="48">
        <f>SUMIFS('Planificación 2026-1'!R:R,'Planificación 2026-1'!W:W,C143,'Planificación 2026-1'!E:E,"PORUMA",'Planificación 2026-1'!X:X,"&lt;&gt;VIRTUAL",'Planificación 2026-1'!H:H,"&lt;3")</f>
        <v>0</v>
      </c>
      <c r="EK143" s="48">
        <f>SUMIFS('Planificación 2026-1'!R:R,'Planificación 2026-1'!W:W,C143,'Planificación 2026-1'!E:E,"HUAURA",'Planificación 2026-1'!X:X,"VIRTUAL",'Planificación 2026-1'!H:H,"&lt;3")</f>
        <v>0</v>
      </c>
      <c r="EL143" s="48">
        <f>SUMIFS('Planificación 2026-1'!R:R,'Planificación 2026-1'!W:W,C143,'Planificación 2026-1'!E:E,"HUAURA",'Planificación 2026-1'!X:X,"&lt;&gt;VIRTUAL",'Planificación 2026-1'!H:H,"&lt;3")</f>
        <v>0</v>
      </c>
      <c r="EM143" s="48">
        <f t="shared" si="36"/>
        <v>3</v>
      </c>
      <c r="EN143" s="48">
        <f t="shared" si="37"/>
        <v>0</v>
      </c>
      <c r="EO143" s="48">
        <f t="shared" si="38"/>
        <v>0</v>
      </c>
      <c r="EP143" s="48">
        <f t="shared" si="39"/>
        <v>12</v>
      </c>
      <c r="EQ143" s="48">
        <f t="shared" si="40"/>
        <v>0</v>
      </c>
      <c r="ER143" s="48"/>
      <c r="ES143" s="48">
        <f t="shared" si="41"/>
        <v>15</v>
      </c>
      <c r="ET143" s="48">
        <f t="shared" si="42"/>
        <v>0</v>
      </c>
      <c r="EU143" s="48" t="b">
        <f t="shared" si="43"/>
        <v>1</v>
      </c>
      <c r="EV143" s="48" t="str">
        <f t="shared" si="44"/>
        <v/>
      </c>
      <c r="EW143" s="48" t="str">
        <f t="shared" si="45"/>
        <v>VIRTUAL</v>
      </c>
    </row>
    <row r="144" spans="1:153" x14ac:dyDescent="0.3">
      <c r="A144" s="53"/>
      <c r="B144" s="383">
        <v>141</v>
      </c>
      <c r="C144" s="107" t="s">
        <v>160</v>
      </c>
      <c r="D144" s="82">
        <f>SUMIF('Planificación 2026-1'!W:W,C144,'Planificación 2026-1'!R:R)</f>
        <v>31</v>
      </c>
      <c r="E144" s="384" t="s">
        <v>341</v>
      </c>
      <c r="F144" s="107" t="s">
        <v>430</v>
      </c>
      <c r="G144" s="107" t="s">
        <v>431</v>
      </c>
      <c r="H144" s="107" t="s">
        <v>432</v>
      </c>
      <c r="I144" s="77" t="str">
        <f>IF(SUM(COUNTIFS('Planificación 2026-1'!E:E,"PRINCIPAL",'Planificación 2026-1'!W:W,C144,'Planificación 2026-1'!G:G,"AF"))&gt;0,"P01"," ")</f>
        <v xml:space="preserve"> </v>
      </c>
      <c r="J144" s="78" t="str">
        <f>IF(SUM(COUNTIFS('Planificación 2026-1'!E:E,"PRINCIPAL",'Planificación 2026-1'!W:W,C144,'Planificación 2026-1'!G:G,"EN"))&gt;0,"P02"," ")</f>
        <v>P02</v>
      </c>
      <c r="K144" s="78" t="str">
        <f>IF(SUM(COUNTIFS('Planificación 2026-1'!E:E,"PRINCIPAL",'Planificación 2026-1'!W:W,C144,'Planificación 2026-1'!G:G,"IS"))&gt;0,"P03"," ")</f>
        <v xml:space="preserve"> </v>
      </c>
      <c r="L144" s="78" t="str">
        <f>IF(SUM(COUNTIFS('Planificación 2026-1'!E:E,"PRINCIPAL",'Planificación 2026-1'!W:W,C144,'Planificación 2026-1'!G:G,"PS"))&gt;0,"P04"," ")</f>
        <v xml:space="preserve"> </v>
      </c>
      <c r="M144" s="78"/>
      <c r="N144" s="78" t="str">
        <f>IF(SUM(COUNTIFS('Planificación 2026-1'!E:E,"PRINCIPAL",'Planificación 2026-1'!W:W,C144,'Planificación 2026-1'!G:G,"IN"))&gt;0,"P06"," ")</f>
        <v xml:space="preserve"> </v>
      </c>
      <c r="O144" s="78" t="str">
        <f>IF(SUM(COUNTIFS('Planificación 2026-1'!E:E,"PRINCIPAL",'Planificación 2026-1'!W:W,C144,'Planificación 2026-1'!G:G,"CA"))&gt;0,"P07"," ")</f>
        <v xml:space="preserve"> </v>
      </c>
      <c r="P144" s="78" t="str">
        <f>IF(SUM(COUNTIFS('Planificación 2026-1'!E:E,"PRINCIPAL",'Planificación 2026-1'!W:W,C144,'Planificación 2026-1'!G:G,"DE"))&gt;0,"P08"," ")</f>
        <v xml:space="preserve"> </v>
      </c>
      <c r="Q144" s="78" t="str">
        <f>IF(SUM(COUNTIFS('Planificación 2026-1'!E:E,"PRINCIPAL",'Planificación 2026-1'!W:W,C144,'Planificación 2026-1'!G:G,"OB"))&gt;0,"P09"," ")</f>
        <v xml:space="preserve"> </v>
      </c>
      <c r="R144" s="78" t="str">
        <f>IF(SUM(COUNTIFS('Planificación 2026-1'!E:E,"PRINCIPAL",'Planificación 2026-1'!W:W,C144,'Planificación 2026-1'!G:G,"MH"))&gt;0,"P31"," ")</f>
        <v xml:space="preserve"> </v>
      </c>
      <c r="S144" s="78" t="str">
        <f>IF(SUM(COUNTIFS('Planificación 2026-1'!E:E,"PRINCIPAL",'Planificación 2026-1'!W:W,C144,'Planificación 2026-1'!G:G,"IC"))&gt;0,"P32"," ")</f>
        <v xml:space="preserve"> </v>
      </c>
      <c r="T144" s="78" t="str">
        <f>IF(SUM(COUNTIFS('Planificación 2026-1'!E:E,"PRINCIPAL",'Planificación 2026-1'!W:W,C144,'Planificación 2026-1'!G:G,"AR"))&gt;0,"P34"," ")</f>
        <v xml:space="preserve"> </v>
      </c>
      <c r="U144" s="78" t="str">
        <f>IF(SUM(COUNTIFS('Planificación 2026-1'!E:E,"PRINCIPAL",'Planificación 2026-1'!W:W,C144,'Planificación 2026-1'!G:G,"T1"))&gt;0,"P35"," ")</f>
        <v xml:space="preserve"> </v>
      </c>
      <c r="V144" s="78" t="str">
        <f>IF(SUM(COUNTIFS('Planificación 2026-1'!E:E,"PRINCIPAL",'Planificación 2026-1'!W:W,C144,'Planificación 2026-1'!G:G,"T3"))&gt;0,"P36"," ")</f>
        <v xml:space="preserve"> </v>
      </c>
      <c r="W144" s="78" t="str">
        <f>IF(SUM(COUNTIFS('Planificación 2026-1'!E:E,"PRINCIPAL",'Planificación 2026-1'!W:W,C144,'Planificación 2026-1'!G:G,"T2"))&gt;0,"P37"," ")</f>
        <v xml:space="preserve"> </v>
      </c>
      <c r="X144" s="78" t="str">
        <f>IF(SUM(COUNTIFS('Planificación 2026-1'!E:E,"PRINCIPAL",'Planificación 2026-1'!W:W,C144,'Planificación 2026-1'!G:G,"AE"))&gt;0,"P38"," ")</f>
        <v xml:space="preserve"> </v>
      </c>
      <c r="Y144" s="78" t="str">
        <f>IF(SUM(COUNTIFS('Planificación 2026-1'!E:E,"PRINCIPAL",'Planificación 2026-1'!W:W,C144,'Planificación 2026-1'!G:G,"T4"))&gt;0,"P55"," ")</f>
        <v xml:space="preserve"> </v>
      </c>
      <c r="Z144" s="78" t="str">
        <f>IF(SUM(COUNTIFS('Planificación 2026-1'!E:E,"FILIAL",'Planificación 2026-1'!W:W,C144,'Planificación 2026-1'!G:G,"AF"))&gt;0," P01"," ")</f>
        <v xml:space="preserve"> </v>
      </c>
      <c r="AA144" s="78" t="str">
        <f>IF(SUM(COUNTIFS('Planificación 2026-1'!E:E,"FILIAL",'Planificación 2026-1'!W:W,C144,'Planificación 2026-1'!G:G,"EN"))&gt;0,"P02"," ")</f>
        <v xml:space="preserve"> </v>
      </c>
      <c r="AB144" s="78" t="str">
        <f>IF(SUM(COUNTIFS('Planificación 2026-1'!E:E,"FILIAL",'Planificación 2026-1'!W:W,C144,'Planificación 2026-1'!G:G,"IS"))&gt;0,"P03"," ")</f>
        <v xml:space="preserve"> </v>
      </c>
      <c r="AC144" s="78" t="str">
        <f>IF(SUM(COUNTIFS('Planificación 2026-1'!E:E,"FILIAL",'Planificación 2026-1'!W:W,C144,'Planificación 2026-1'!G:G,"PS"))&gt;0,"P04"," ")</f>
        <v xml:space="preserve"> </v>
      </c>
      <c r="AD144" s="78"/>
      <c r="AE144" s="78" t="str">
        <f>IF(SUM(COUNTIFS('Planificación 2026-1'!E:E,"FILIAL",'Planificación 2026-1'!W:W,C144,'Planificación 2026-1'!G:G,"IN"))&gt;0,"P06"," ")</f>
        <v xml:space="preserve"> </v>
      </c>
      <c r="AF144" s="78" t="str">
        <f>IF(SUM(COUNTIFS('Planificación 2026-1'!E:E,"FILIAL",'Planificación 2026-1'!W:W,C144,'Planificación 2026-1'!G:G,"CA"))&gt;0,"P07"," ")</f>
        <v xml:space="preserve"> </v>
      </c>
      <c r="AG144" s="78" t="str">
        <f>IF(SUM(COUNTIFS('Planificación 2026-1'!E:E,"FILIAL",'Planificación 2026-1'!W:W,C144,'Planificación 2026-1'!G:G,"DE"))&gt;0,"P08"," ")</f>
        <v xml:space="preserve"> </v>
      </c>
      <c r="AH144" s="78" t="str">
        <f>IF(SUM(COUNTIFS('Planificación 2026-1'!E:E,"FILIAL",'Planificación 2026-1'!W:W,C144,'Planificación 2026-1'!G:G,"OB"))&gt;0,"P09"," ")</f>
        <v xml:space="preserve"> </v>
      </c>
      <c r="AI144" s="78" t="str">
        <f>IF(SUM(COUNTIFS('Planificación 2026-1'!E:E,"FILIAL",'Planificación 2026-1'!W:W,C144,'Planificación 2026-1'!G:G,"MH"))&gt;0,"P31"," ")</f>
        <v xml:space="preserve"> </v>
      </c>
      <c r="AJ144" s="78" t="str">
        <f>IF(SUM(COUNTIFS('Planificación 2026-1'!E:E,"FILIAL",'Planificación 2026-1'!W:W,C144,'Planificación 2026-1'!G:G,"IC"))&gt;0,"P32"," ")</f>
        <v xml:space="preserve"> </v>
      </c>
      <c r="AK144" s="78" t="str">
        <f>IF(SUM(COUNTIFS('Planificación 2026-1'!E:E,"FILIAL",'Planificación 2026-1'!W:W,C144,'Planificación 2026-1'!G:G,"AR"))&gt;0,"P34"," ")</f>
        <v xml:space="preserve"> </v>
      </c>
      <c r="AL144" s="78" t="str">
        <f>IF(SUM(COUNTIFS('Planificación 2026-1'!E:E,"FILIAL",'Planificación 2026-1'!W:W,C144,'Planificación 2026-1'!G:G,"T1"))&gt;0,"P35"," ")</f>
        <v xml:space="preserve"> </v>
      </c>
      <c r="AM144" s="78" t="str">
        <f>IF(SUM(COUNTIFS('Planificación 2026-1'!E:E,"FILIAL",'Planificación 2026-1'!W:W,C144,'Planificación 2026-1'!G:G,"T3"))&gt;0,"P36"," ")</f>
        <v xml:space="preserve"> </v>
      </c>
      <c r="AN144" s="78" t="str">
        <f>IF(SUM(COUNTIFS('Planificación 2026-1'!E:E,"FILIAL",'Planificación 2026-1'!W:W,C144,'Planificación 2026-1'!G:G,"T2"))&gt;0,"P37"," ")</f>
        <v xml:space="preserve"> </v>
      </c>
      <c r="AO144" s="78" t="str">
        <f>IF(SUM(COUNTIFS('Planificación 2026-1'!E:E,"FILIAL",'Planificación 2026-1'!W:W,C144,'Planificación 2026-1'!G:G,"AE"))&gt;0,"P38"," ")</f>
        <v xml:space="preserve"> </v>
      </c>
      <c r="AP144" s="78" t="str">
        <f>IF(SUM(COUNTIFS('Planificación 2026-1'!E:E,"FILIAL",'Planificación 2026-1'!W:W,C144,'Planificación 2026-1'!G:G,"T4"))&gt;0,"P55"," ")</f>
        <v xml:space="preserve"> </v>
      </c>
      <c r="AQ144" s="78" t="str">
        <f>IF(SUM(COUNTIFS('Planificación 2026-1'!E:E,"SUNAMPE",'Planificación 2026-1'!W:W,C144,'Planificación 2026-1'!G:G,"AF"))&gt;0," P01"," ")</f>
        <v xml:space="preserve"> </v>
      </c>
      <c r="AR144" s="78" t="str">
        <f>IF(SUM(COUNTIFS('Planificación 2026-1'!E:E,"SUNAMPE",'Planificación 2026-1'!W:W,C144,'Planificación 2026-1'!G:G,"EN"))&gt;0,"P02"," ")</f>
        <v xml:space="preserve"> </v>
      </c>
      <c r="AS144" s="78" t="str">
        <f>IF(SUM(COUNTIFS('Planificación 2026-1'!E:E,"SUNAMPE",'Planificación 2026-1'!W:W,C144,'Planificación 2026-1'!G:G,"IS"))&gt;0,"P03"," ")</f>
        <v xml:space="preserve"> </v>
      </c>
      <c r="AT144" s="78" t="str">
        <f>IF(SUM(COUNTIFS('Planificación 2026-1'!E:E,"SUNAMPE",'Planificación 2026-1'!W:W,C144,'Planificación 2026-1'!G:G,"PS"))&gt;0,"P04"," ")</f>
        <v xml:space="preserve"> </v>
      </c>
      <c r="AU144" s="78"/>
      <c r="AV144" s="78" t="str">
        <f>IF(SUM(COUNTIFS('Planificación 2026-1'!E:E,"SUNAMPE",'Planificación 2026-1'!W:W,C144,'Planificación 2026-1'!G:G,"IN"))&gt;0,"P06"," ")</f>
        <v xml:space="preserve"> </v>
      </c>
      <c r="AW144" s="78" t="str">
        <f>IF(SUM(COUNTIFS('Planificación 2026-1'!E:E,"SUNAMPE",'Planificación 2026-1'!W:W,C144,'Planificación 2026-1'!G:G,"CA"))&gt;0,"P07"," ")</f>
        <v xml:space="preserve"> </v>
      </c>
      <c r="AX144" s="78" t="str">
        <f>IF(SUM(COUNTIFS('Planificación 2026-1'!E:E,"SUNAMPE",'Planificación 2026-1'!W:W,C144,'Planificación 2026-1'!G:G,"DE"))&gt;0,"P08"," ")</f>
        <v xml:space="preserve"> </v>
      </c>
      <c r="AY144" s="78" t="str">
        <f>IF(SUM(COUNTIFS('Planificación 2026-1'!E:E,"SUNAMPE",'Planificación 2026-1'!W:W,C144,'Planificación 2026-1'!G:G,"OB"))&gt;0,"P09"," ")</f>
        <v xml:space="preserve"> </v>
      </c>
      <c r="AZ144" s="78" t="str">
        <f>IF(SUM(COUNTIFS('Planificación 2026-1'!E:E,"SUNAMPE",'Planificación 2026-1'!W:W,C144,'Planificación 2026-1'!G:G,"MH"))&gt;0,"P31"," ")</f>
        <v xml:space="preserve"> </v>
      </c>
      <c r="BA144" s="78" t="str">
        <f>IF(SUM(COUNTIFS('Planificación 2026-1'!E:E,"SUNAMPE",'Planificación 2026-1'!W:W,C144,'Planificación 2026-1'!G:G,"IC"))&gt;0,"P32"," ")</f>
        <v xml:space="preserve"> </v>
      </c>
      <c r="BB144" s="78" t="str">
        <f>IF(SUM(COUNTIFS('Planificación 2026-1'!E:E,"SUNAMPE",'Planificación 2026-1'!W:W,C144,'Planificación 2026-1'!G:G,"AR"))&gt;0,"P34"," ")</f>
        <v xml:space="preserve"> </v>
      </c>
      <c r="BC144" s="78" t="str">
        <f>IF(SUM(COUNTIFS('Planificación 2026-1'!E:E,"SUNAMPE",'Planificación 2026-1'!W:W,C144,'Planificación 2026-1'!G:G,"T1"))&gt;0,"P35"," ")</f>
        <v xml:space="preserve"> </v>
      </c>
      <c r="BD144" s="78" t="str">
        <f>IF(SUM(COUNTIFS('Planificación 2026-1'!E:E,"SUNAMPE",'Planificación 2026-1'!W:W,C144,'Planificación 2026-1'!G:G,"T3"))&gt;0,"P36"," ")</f>
        <v xml:space="preserve"> </v>
      </c>
      <c r="BE144" s="78" t="str">
        <f>IF(SUM(COUNTIFS('Planificación 2026-1'!E:E,"SUNAMPE",'Planificación 2026-1'!W:W,C144,'Planificación 2026-1'!G:G,"T2"))&gt;0,"P37"," ")</f>
        <v xml:space="preserve"> </v>
      </c>
      <c r="BF144" s="78" t="str">
        <f>IF(SUM(COUNTIFS('Planificación 2026-1'!E:E,"SUNAMPE",'Planificación 2026-1'!W:W,C144,'Planificación 2026-1'!G:G,"AE"))&gt;0,"P38"," ")</f>
        <v xml:space="preserve"> </v>
      </c>
      <c r="BG144" s="78" t="str">
        <f>IF(SUM(COUNTIFS('Planificación 2026-1'!E:E,"SUNAMPE",'Planificación 2026-1'!W:W,C144,'Planificación 2026-1'!G:G,"T4"))&gt;0,"P55"," ")</f>
        <v xml:space="preserve"> </v>
      </c>
      <c r="BH144" s="78" t="str">
        <f>IF(SUM(COUNTIFS('Planificación 2026-1'!E:E,"HUAURA",'Planificación 2026-1'!W:W,C144,'Planificación 2026-1'!G:G,"AF"))&gt;0," P01"," ")</f>
        <v xml:space="preserve"> </v>
      </c>
      <c r="BI144" s="78" t="str">
        <f>IF(SUM(COUNTIFS('Planificación 2026-1'!E:E,"HUAURA",'Planificación 2026-1'!W:W,C144,'Planificación 2026-1'!G:G,"EN"))&gt;0,"P02"," ")</f>
        <v xml:space="preserve"> </v>
      </c>
      <c r="BJ144" s="78" t="str">
        <f>IF(SUM(COUNTIFS('Planificación 2026-1'!E:E,"HUAURA",'Planificación 2026-1'!W:W,C144,'Planificación 2026-1'!G:G,"IS"))&gt;0,"P03"," ")</f>
        <v xml:space="preserve"> </v>
      </c>
      <c r="BK144" s="78" t="str">
        <f>IF(SUM(COUNTIFS('Planificación 2026-1'!E:E,"HUAURA",'Planificación 2026-1'!W:W,C144,'Planificación 2026-1'!G:G,"PS"))&gt;0,"P04"," ")</f>
        <v xml:space="preserve"> </v>
      </c>
      <c r="BL144" s="78"/>
      <c r="BM144" s="78" t="str">
        <f>IF(SUM(COUNTIFS('Planificación 2026-1'!E:E,"HUAURA",'Planificación 2026-1'!W:W,C144,'Planificación 2026-1'!G:G,"IN"))&gt;0,"P06"," ")</f>
        <v xml:space="preserve"> </v>
      </c>
      <c r="BN144" s="78" t="str">
        <f>IF(SUM(COUNTIFS('Planificación 2026-1'!E:E,"HUAURA",'Planificación 2026-1'!W:W,C144,'Planificación 2026-1'!G:G,"CA"))&gt;0,"P07"," ")</f>
        <v xml:space="preserve"> </v>
      </c>
      <c r="BO144" s="78" t="str">
        <f>IF(SUM(COUNTIFS('Planificación 2026-1'!E:E,"HUAURA",'Planificación 2026-1'!W:W,C144,'Planificación 2026-1'!G:G,"DE"))&gt;0,"P08"," ")</f>
        <v xml:space="preserve"> </v>
      </c>
      <c r="BP144" s="78" t="str">
        <f>IF(SUM(COUNTIFS('Planificación 2026-1'!E:E,"HUAURA",'Planificación 2026-1'!W:W,C144,'Planificación 2026-1'!G:G,"OB"))&gt;0,"P09"," ")</f>
        <v xml:space="preserve"> </v>
      </c>
      <c r="BQ144" s="78" t="str">
        <f>IF(SUM(COUNTIFS('Planificación 2026-1'!E:E,"HUAURA",'Planificación 2026-1'!W:W,C144,'Planificación 2026-1'!G:G,"MH"))&gt;0,"P31"," ")</f>
        <v xml:space="preserve"> </v>
      </c>
      <c r="BR144" s="78" t="str">
        <f>IF(SUM(COUNTIFS('Planificación 2026-1'!E:E,"HUAURA",'Planificación 2026-1'!W:W,C144,'Planificación 2026-1'!G:G,"IC"))&gt;0,"P32"," ")</f>
        <v xml:space="preserve"> </v>
      </c>
      <c r="BS144" s="78" t="str">
        <f>IF(SUM(COUNTIFS('Planificación 2026-1'!E:E,"HUAURA",'Planificación 2026-1'!W:W,C144,'Planificación 2026-1'!G:G,"AR"))&gt;0,"P34"," ")</f>
        <v xml:space="preserve"> </v>
      </c>
      <c r="BT144" s="78" t="str">
        <f>IF(SUM(COUNTIFS('Planificación 2026-1'!E:E,"HUAURA",'Planificación 2026-1'!W:W,C144,'Planificación 2026-1'!G:G,"T1"))&gt;0,"P35"," ")</f>
        <v xml:space="preserve"> </v>
      </c>
      <c r="BU144" s="78" t="str">
        <f>IF(SUM(COUNTIFS('Planificación 2026-1'!E:E,"HUAURA",'Planificación 2026-1'!W:W,C144,'Planificación 2026-1'!G:G,"T3"))&gt;0,"P36"," ")</f>
        <v xml:space="preserve"> </v>
      </c>
      <c r="BV144" s="78" t="str">
        <f>IF(SUM(COUNTIFS('Planificación 2026-1'!E:E,"HUAURA",'Planificación 2026-1'!W:W,C144,'Planificación 2026-1'!G:G,"T2"))&gt;0,"P37"," ")</f>
        <v xml:space="preserve"> </v>
      </c>
      <c r="BW144" s="78" t="str">
        <f>IF(SUM(COUNTIFS('Planificación 2026-1'!E:E,"HUAURA",'Planificación 2026-1'!W:W,C144,'Planificación 2026-1'!G:G,"AE"))&gt;0,"P38"," ")</f>
        <v xml:space="preserve"> </v>
      </c>
      <c r="BX144" s="78" t="str">
        <f>IF(SUM(COUNTIFS('Planificación 2026-1'!E:E,"HUAURA",'Planificación 2026-1'!W:W,C144,'Planificación 2026-1'!G:G,"T4"))&gt;0,"P55"," ")</f>
        <v xml:space="preserve"> </v>
      </c>
      <c r="BY144" s="79">
        <f>SUMIFS('Planificación 2026-1'!R:R,'Planificación 2026-1'!W:W,C144,'Planificación 2026-1'!G:G,"AF",'Planificación 2026-1'!H:H,"&gt;2")</f>
        <v>0</v>
      </c>
      <c r="BZ144" s="79">
        <f>SUMIFS('Planificación 2026-1'!R:R,'Planificación 2026-1'!W:W,C144,'Planificación 2026-1'!G:G,"EN",'Planificación 2026-1'!H:H,"&gt;2")</f>
        <v>31</v>
      </c>
      <c r="CA144" s="79">
        <f>SUMIFS('Planificación 2026-1'!R:R,'Planificación 2026-1'!W:W,C144,'Planificación 2026-1'!G:G,"IS",'Planificación 2026-1'!H:H,"&gt;2")</f>
        <v>0</v>
      </c>
      <c r="CB144" s="79">
        <f>SUMIFS('Planificación 2026-1'!R:R,'Planificación 2026-1'!W:W,C144,'Planificación 2026-1'!G:G,"PS",'Planificación 2026-1'!H:H,"&gt;2")</f>
        <v>0</v>
      </c>
      <c r="CC144" s="79">
        <f>SUMIFS('Planificación 2026-1'!R:R,'Planificación 2026-1'!W:W,C144,'Planificación 2026-1'!G:G,"IN",'Planificación 2026-1'!H:H,"&gt;2")</f>
        <v>0</v>
      </c>
      <c r="CD144" s="79">
        <f>SUMIFS('Planificación 2026-1'!R:R,'Planificación 2026-1'!W:W,C144,'Planificación 2026-1'!G:G,"CA",'Planificación 2026-1'!H:H,"&gt;2")</f>
        <v>0</v>
      </c>
      <c r="CE144" s="79">
        <f>SUMIFS('Planificación 2026-1'!R:R,'Planificación 2026-1'!W:W,C144,'Planificación 2026-1'!G:G,"DE",'Planificación 2026-1'!H:H,"&gt;2")</f>
        <v>0</v>
      </c>
      <c r="CF144" s="79">
        <f>SUMIFS('Planificación 2026-1'!R:R,'Planificación 2026-1'!W:W,C144,'Planificación 2026-1'!G:G,"OB",'Planificación 2026-1'!H:H,"&gt;2")</f>
        <v>0</v>
      </c>
      <c r="CG144" s="79">
        <f>SUMIFS('Planificación 2026-1'!R:R,'Planificación 2026-1'!W:W,C144,'Planificación 2026-1'!G:G,"MH",'Planificación 2026-1'!H:H,"&gt;2")</f>
        <v>0</v>
      </c>
      <c r="CH144" s="79">
        <f>SUMIFS('Planificación 2026-1'!R:R,'Planificación 2026-1'!W:W,C144,'Planificación 2026-1'!G:G,"IC",'Planificación 2026-1'!H:H,"&gt;2")</f>
        <v>0</v>
      </c>
      <c r="CI144" s="79">
        <f>SUMIFS('Planificación 2026-1'!R:R,'Planificación 2026-1'!W:W,C144,'Planificación 2026-1'!G:G,"AR",'Planificación 2026-1'!H:H,"&gt;2")</f>
        <v>0</v>
      </c>
      <c r="CJ144" s="79">
        <f>SUMIFS('Planificación 2026-1'!R:R,'Planificación 2026-1'!W:W,C144,'Planificación 2026-1'!G:G,"T1",'Planificación 2026-1'!H:H,"&gt;2")</f>
        <v>0</v>
      </c>
      <c r="CK144" s="79">
        <f>SUMIFS('Planificación 2026-1'!R:R,'Planificación 2026-1'!W:W,C144,'Planificación 2026-1'!G:G,"T3",'Planificación 2026-1'!H:H,"&gt;2")</f>
        <v>0</v>
      </c>
      <c r="CL144" s="79">
        <f>SUMIFS('Planificación 2026-1'!R:R,'Planificación 2026-1'!W:W,C144,'Planificación 2026-1'!G:G,"T2",'Planificación 2026-1'!H:H,"&gt;2")</f>
        <v>0</v>
      </c>
      <c r="CM144" s="79">
        <f>SUMIFS('Planificación 2026-1'!R:R,'Planificación 2026-1'!W:W,C144,'Planificación 2026-1'!G:G,"AE",'Planificación 2026-1'!H:H,"&gt;2")</f>
        <v>0</v>
      </c>
      <c r="CN144" s="79">
        <f>SUMIFS('Planificación 2026-1'!R:R,'Planificación 2026-1'!W:W,C144,'Planificación 2026-1'!G:G,"T4",'Planificación 2026-1'!H:H,"&gt;2")</f>
        <v>0</v>
      </c>
      <c r="CO144" s="79">
        <f>SUMIFS('Planificación 2026-1'!R:R,'Planificación 2026-1'!W:W,C144,'Planificación 2026-1'!G:G,"AF",'Planificación 2026-1'!H:H,"&lt;3")</f>
        <v>0</v>
      </c>
      <c r="CP144" s="79">
        <f>SUMIFS('Planificación 2026-1'!R:R,'Planificación 2026-1'!W:W,C144,'Planificación 2026-1'!G:G,"EN",'Planificación 2026-1'!H:H,"&lt;3")</f>
        <v>0</v>
      </c>
      <c r="CQ144" s="79">
        <f>SUMIFS('Planificación 2026-1'!R:R,'Planificación 2026-1'!W:W,C144,'Planificación 2026-1'!G:G,"IS",'Planificación 2026-1'!H:H,"&lt;3")</f>
        <v>0</v>
      </c>
      <c r="CR144" s="79">
        <f>SUMIFS('Planificación 2026-1'!R:R,'Planificación 2026-1'!W:W,C144,'Planificación 2026-1'!G:G,"PS",'Planificación 2026-1'!H:H,"&lt;3")</f>
        <v>0</v>
      </c>
      <c r="CS144" s="79">
        <f>SUMIFS('Planificación 2026-1'!R:R,'Planificación 2026-1'!W:W,C144,'Planificación 2026-1'!G:G,"IN",'Planificación 2026-1'!H:H,"&lt;3")</f>
        <v>0</v>
      </c>
      <c r="CT144" s="79">
        <f>SUMIFS('Planificación 2026-1'!R:R,'Planificación 2026-1'!W:W,C144,'Planificación 2026-1'!G:G,"CA",'Planificación 2026-1'!H:H,"&lt;3")</f>
        <v>0</v>
      </c>
      <c r="CU144" s="79">
        <f>SUMIFS('Planificación 2026-1'!R:R,'Planificación 2026-1'!W:W,C144,'Planificación 2026-1'!G:G,"DE",'Planificación 2026-1'!H:H,"&lt;3")</f>
        <v>0</v>
      </c>
      <c r="CV144" s="79">
        <f>SUMIFS('Planificación 2026-1'!R:R,'Planificación 2026-1'!W:W,C144,'Planificación 2026-1'!G:G,"OB",'Planificación 2026-1'!H:H,"&lt;3")</f>
        <v>0</v>
      </c>
      <c r="CW144" s="79">
        <f>SUMIFS('Planificación 2026-1'!R:R,'Planificación 2026-1'!W:W,C144,'Planificación 2026-1'!G:G,"MH",'Planificación 2026-1'!H:H,"&lt;3")</f>
        <v>0</v>
      </c>
      <c r="CX144" s="79">
        <f>SUMIFS('Planificación 2026-1'!R:R,'Planificación 2026-1'!W:W,C144,'Planificación 2026-1'!G:G,"IC",'Planificación 2026-1'!H:H,"&lt;3")</f>
        <v>0</v>
      </c>
      <c r="CY144" s="79">
        <f>SUMIFS('Planificación 2026-1'!R:R,'Planificación 2026-1'!W:W,C144,'Planificación 2026-1'!G:G,"AR",'Planificación 2026-1'!H:H,"&lt;3")</f>
        <v>0</v>
      </c>
      <c r="CZ144" s="79">
        <f>SUMIFS('Planificación 2026-1'!R:R,'Planificación 2026-1'!W:W,C144,'Planificación 2026-1'!G:G,"T1",'Planificación 2026-1'!H:H,"&lt;3")</f>
        <v>0</v>
      </c>
      <c r="DA144" s="79">
        <f>SUMIFS('Planificación 2026-1'!R:R,'Planificación 2026-1'!W:W,C144,'Planificación 2026-1'!G:G,"T3",'Planificación 2026-1'!H:H,"&lt;3")</f>
        <v>0</v>
      </c>
      <c r="DB144" s="79">
        <f>SUMIFS('Planificación 2026-1'!R:R,'Planificación 2026-1'!W:W,C144,'Planificación 2026-1'!G:G,"T2",'Planificación 2026-1'!H:H,"&lt;3")</f>
        <v>0</v>
      </c>
      <c r="DC144" s="79">
        <f>SUMIFS('Planificación 2026-1'!R:R,'Planificación 2026-1'!W:W,C144,'Planificación 2026-1'!G:G,"AE",'Planificación 2026-1'!H:H,"&lt;3")</f>
        <v>0</v>
      </c>
      <c r="DD144" s="79">
        <f>SUMIFS('Planificación 2026-1'!R:R,'Planificación 2026-1'!W:W,C144,'Planificación 2026-1'!G:G,"T4",'Planificación 2026-1'!H:H,"&lt;3")</f>
        <v>0</v>
      </c>
      <c r="DE144" s="78" t="str">
        <f t="shared" si="32"/>
        <v>P02</v>
      </c>
      <c r="DF144" s="30">
        <f>IF(C144="","",SUMIFS('Planificación 2026-1'!R:R,'Planificación 2026-1'!W:W,C144,'Planificación 2026-1'!E:E,"PRINCIPAL",'Planificación 2026-1'!X:X,"VIRTUAL"))</f>
        <v>10</v>
      </c>
      <c r="DG144" s="30">
        <f>IF(C144="","",SUMIFS('Planificación 2026-1'!R:R,'Planificación 2026-1'!W:W,C144,'Planificación 2026-1'!E:E,"PRINCIPAL",'Planificación 2026-1'!X:X,"PRESENCIAL"))</f>
        <v>21</v>
      </c>
      <c r="DH144" s="30">
        <f>IF(C144="","",SUMIFS('Planificación 2026-1'!R:R,'Planificación 2026-1'!W:W,C144,'Planificación 2026-1'!E:E,"PRINCIPAL",'Planificación 2026-1'!X:X,"HIBRIDO PRESENCIAL"))</f>
        <v>0</v>
      </c>
      <c r="DI144" s="78" t="str">
        <f t="shared" si="33"/>
        <v/>
      </c>
      <c r="DJ144" s="78">
        <f>IF(C144="","",SUMIFS('Planificación 2026-1'!R:R,'Planificación 2026-1'!W:W,C144,'Planificación 2026-1'!E:E,"FILIAL",'Planificación 2026-1'!X:X,"VIRTUAL"))</f>
        <v>0</v>
      </c>
      <c r="DK144" s="80">
        <f>IF(C144="","",SUMIFS('Planificación 2026-1'!R:R,'Planificación 2026-1'!W:W,C144,'Planificación 2026-1'!E:E,"FILIAL",'Planificación 2026-1'!X:X,"PRESENCIAL"))</f>
        <v>0</v>
      </c>
      <c r="DL144" s="42">
        <f>IF(C144="","",SUMIFS('Planificación 2026-1'!R:R,'Planificación 2026-1'!W:W,C144,'Planificación 2026-1'!E:E,"FILIAL",'Planificación 2026-1'!X:X,"HIBRIDO PRESENCIAL"))</f>
        <v>0</v>
      </c>
      <c r="DM144" s="81" t="str">
        <f t="shared" si="34"/>
        <v/>
      </c>
      <c r="DN144" s="78">
        <f>IF(C144="","",SUMIFS('Planificación 2026-1'!R:R,'Planificación 2026-1'!W:W,C144,'Planificación 2026-1'!E:E,"SUNAMPE",'Planificación 2026-1'!X:X,"VIRTUAL"))</f>
        <v>0</v>
      </c>
      <c r="DO144" s="42">
        <f>IF(C144="","",SUMIFS('Planificación 2026-1'!R:R,'Planificación 2026-1'!W:W,C144,'Planificación 2026-1'!E:E,"SUNAMPE",'Planificación 2026-1'!X:X,"PRESENCIAL"))</f>
        <v>0</v>
      </c>
      <c r="DP144" s="81" t="str">
        <f t="shared" si="35"/>
        <v/>
      </c>
      <c r="DQ144" s="78">
        <f>IF(C144="","",SUMIFS('Planificación 2026-1'!R:R,'Planificación 2026-1'!W:W,C144,'Planificación 2026-1'!E:E,"HUAURA",'Planificación 2026-1'!X:X,"VIRTUAL"))</f>
        <v>0</v>
      </c>
      <c r="DR144" s="42">
        <f>IF(C144="","",SUMIFS('Planificación 2026-1'!R:R,'Planificación 2026-1'!W:W,C144,'Planificación 2026-1'!E:E,"HUAURA",'Planificación 2026-1'!X:X,"PRESENCIAL"))</f>
        <v>0</v>
      </c>
      <c r="DS144" s="48">
        <f>SUMIFS('Planificación 2026-1'!R:R,'Planificación 2026-1'!W:W,C144,'Planificación 2026-1'!E:E,"PRINCIPAL",'Planificación 2026-1'!X:X,"VIRTUAL",'Planificación 2026-1'!H:H,"&gt;2")</f>
        <v>10</v>
      </c>
      <c r="DT144" s="48">
        <f>SUMIFS('Planificación 2026-1'!R:R,'Planificación 2026-1'!W:W,C144,'Planificación 2026-1'!E:E,"PRINCIPAL",'Planificación 2026-1'!X:X,"&lt;&gt;VIRTUAL",'Planificación 2026-1'!H:H,"&gt;2")</f>
        <v>21</v>
      </c>
      <c r="DU144" s="48">
        <f>SUMIFS('Planificación 2026-1'!R:R,'Planificación 2026-1'!W:W,C144,'Planificación 2026-1'!E:E,"SUNAMPE",'Planificación 2026-1'!X:X,"VIRTUAL",'Planificación 2026-1'!H:H,"&gt;2")</f>
        <v>0</v>
      </c>
      <c r="DV144" s="48">
        <f>SUMIFS('Planificación 2026-1'!R:R,'Planificación 2026-1'!W:W,C144,'Planificación 2026-1'!E:E,"SUNAMPE",'Planificación 2026-1'!X:X,"&lt;&gt;VIRTUAL",'Planificación 2026-1'!H:H,"&gt;2")</f>
        <v>0</v>
      </c>
      <c r="DW144" s="48">
        <f>SUMIFS('Planificación 2026-1'!R:R,'Planificación 2026-1'!W:W,C144,'Planificación 2026-1'!E:E,"FILIAL",'Planificación 2026-1'!X:X,"VIRTUAL",'Planificación 2026-1'!H:H,"&gt;2")</f>
        <v>0</v>
      </c>
      <c r="DX144" s="48">
        <f>SUMIFS('Planificación 2026-1'!R:R,'Planificación 2026-1'!W:W,C144,'Planificación 2026-1'!E:E,"FILIAL",'Planificación 2026-1'!X:X,"&lt;&gt;VIRTUAL",'Planificación 2026-1'!H:H,"&gt;2")</f>
        <v>0</v>
      </c>
      <c r="DY144" s="48">
        <f>SUMIFS('Planificación 2026-1'!R:R,'Planificación 2026-1'!W:W,C144,'Planificación 2026-1'!E:E,"PORUMA",'Planificación 2026-1'!X:X,"VIRTUAL",'Planificación 2026-1'!H:H,"&gt;2")</f>
        <v>0</v>
      </c>
      <c r="DZ144" s="48">
        <f>SUMIFS('Planificación 2026-1'!R:R,'Planificación 2026-1'!W:W,C144,'Planificación 2026-1'!E:E,"PORUMA",'Planificación 2026-1'!X:X,"&lt;&gt;VIRTUAL",'Planificación 2026-1'!H:H,"&gt;2")</f>
        <v>0</v>
      </c>
      <c r="EA144" s="48">
        <f>SUMIFS('Planificación 2026-1'!R:R,'Planificación 2026-1'!W:W,C144,'Planificación 2026-1'!E:E,"HUAURA",'Planificación 2026-1'!X:X,"VIRTUAL",'Planificación 2026-1'!H:H,"&gt;2")</f>
        <v>0</v>
      </c>
      <c r="EB144" s="48">
        <f>SUMIFS('Planificación 2026-1'!R:R,'Planificación 2026-1'!W:W,C144,'Planificación 2026-1'!E:E,"HUAURA",'Planificación 2026-1'!X:X,"&lt;&gt;VIRTUAL",'Planificación 2026-1'!H:H,"&gt;2")</f>
        <v>0</v>
      </c>
      <c r="EC144" s="48">
        <f>SUMIFS('Planificación 2026-1'!R:R,'Planificación 2026-1'!W:W,C144,'Planificación 2026-1'!E:E,"PRINCIPAL",'Planificación 2026-1'!X:X,"VIRTUAL",'Planificación 2026-1'!H:H,"&lt;3")</f>
        <v>0</v>
      </c>
      <c r="ED144" s="48">
        <f>SUMIFS('Planificación 2026-1'!R:R,'Planificación 2026-1'!W:W,C144,'Planificación 2026-1'!E:E,"PRINCIPAL",'Planificación 2026-1'!X:X,"&lt;&gt;VIRTUAL",'Planificación 2026-1'!H:H,"&lt;3")</f>
        <v>0</v>
      </c>
      <c r="EE144" s="48">
        <f>SUMIFS('Planificación 2026-1'!R:R,'Planificación 2026-1'!W:W,C144,'Planificación 2026-1'!E:E,"SUNAMPE",'Planificación 2026-1'!X:X,"VIRTUAL",'Planificación 2026-1'!H:H,"&lt;3")</f>
        <v>0</v>
      </c>
      <c r="EF144" s="48">
        <f>SUMIFS('Planificación 2026-1'!R:R,'Planificación 2026-1'!W:W,C144,'Planificación 2026-1'!E:E,"SUNAMPE",'Planificación 2026-1'!X:X,"&lt;&gt;VIRTUAL",'Planificación 2026-1'!H:H,"&lt;3")</f>
        <v>0</v>
      </c>
      <c r="EG144" s="48">
        <f>SUMIFS('Planificación 2026-1'!R:R,'Planificación 2026-1'!W:W,C144,'Planificación 2026-1'!E:E,"FILIAL",'Planificación 2026-1'!X:X,"VIRTUAL",'Planificación 2026-1'!H:H,"&lt;3")</f>
        <v>0</v>
      </c>
      <c r="EH144" s="48">
        <f>SUMIFS('Planificación 2026-1'!R:R,'Planificación 2026-1'!W:W,C144,'Planificación 2026-1'!E:E,"FILIAL",'Planificación 2026-1'!X:X,"&lt;&gt;VIRTUAL",'Planificación 2026-1'!H:H,"&lt;3")</f>
        <v>0</v>
      </c>
      <c r="EI144" s="48">
        <f>SUMIFS('Planificación 2026-1'!R:R,'Planificación 2026-1'!W:W,C144,'Planificación 2026-1'!E:E,"PORUMA",'Planificación 2026-1'!X:X,"VIRTUAL",'Planificación 2026-1'!H:H,"&lt;3")</f>
        <v>0</v>
      </c>
      <c r="EJ144" s="48">
        <f>SUMIFS('Planificación 2026-1'!R:R,'Planificación 2026-1'!W:W,C144,'Planificación 2026-1'!E:E,"PORUMA",'Planificación 2026-1'!X:X,"&lt;&gt;VIRTUAL",'Planificación 2026-1'!H:H,"&lt;3")</f>
        <v>0</v>
      </c>
      <c r="EK144" s="48">
        <f>SUMIFS('Planificación 2026-1'!R:R,'Planificación 2026-1'!W:W,C144,'Planificación 2026-1'!E:E,"HUAURA",'Planificación 2026-1'!X:X,"VIRTUAL",'Planificación 2026-1'!H:H,"&lt;3")</f>
        <v>0</v>
      </c>
      <c r="EL144" s="48">
        <f>SUMIFS('Planificación 2026-1'!R:R,'Planificación 2026-1'!W:W,C144,'Planificación 2026-1'!E:E,"HUAURA",'Planificación 2026-1'!X:X,"&lt;&gt;VIRTUAL",'Planificación 2026-1'!H:H,"&lt;3")</f>
        <v>0</v>
      </c>
      <c r="EM144" s="48">
        <f t="shared" si="36"/>
        <v>0</v>
      </c>
      <c r="EN144" s="48">
        <f t="shared" si="37"/>
        <v>0</v>
      </c>
      <c r="EO144" s="48">
        <f t="shared" si="38"/>
        <v>0</v>
      </c>
      <c r="EP144" s="48">
        <f t="shared" si="39"/>
        <v>31</v>
      </c>
      <c r="EQ144" s="48">
        <f t="shared" si="40"/>
        <v>0</v>
      </c>
      <c r="ER144" s="48"/>
      <c r="ES144" s="48">
        <f t="shared" si="41"/>
        <v>10</v>
      </c>
      <c r="ET144" s="48">
        <f t="shared" si="42"/>
        <v>21</v>
      </c>
      <c r="EU144" s="48" t="b">
        <f t="shared" si="43"/>
        <v>1</v>
      </c>
      <c r="EV144" s="48" t="str">
        <f t="shared" si="44"/>
        <v>FILIAL-HUAURA</v>
      </c>
      <c r="EW144" s="48" t="str">
        <f t="shared" si="45"/>
        <v>MAS PRESENCIAL</v>
      </c>
    </row>
    <row r="145" spans="1:153" x14ac:dyDescent="0.3">
      <c r="A145" s="53"/>
      <c r="B145" s="383">
        <v>142</v>
      </c>
      <c r="C145" s="107" t="s">
        <v>161</v>
      </c>
      <c r="D145" s="82">
        <f>SUMIF('Planificación 2026-1'!W:W,C145,'Planificación 2026-1'!R:R)</f>
        <v>18</v>
      </c>
      <c r="E145" s="384" t="s">
        <v>319</v>
      </c>
      <c r="F145" s="107" t="s">
        <v>430</v>
      </c>
      <c r="G145" s="107" t="s">
        <v>328</v>
      </c>
      <c r="H145" s="107" t="s">
        <v>435</v>
      </c>
      <c r="I145" s="77" t="str">
        <f>IF(SUM(COUNTIFS('Planificación 2026-1'!E:E,"PRINCIPAL",'Planificación 2026-1'!W:W,C145,'Planificación 2026-1'!G:G,"AF"))&gt;0,"P01"," ")</f>
        <v xml:space="preserve"> </v>
      </c>
      <c r="J145" s="78" t="str">
        <f>IF(SUM(COUNTIFS('Planificación 2026-1'!E:E,"PRINCIPAL",'Planificación 2026-1'!W:W,C145,'Planificación 2026-1'!G:G,"EN"))&gt;0,"P02"," ")</f>
        <v xml:space="preserve"> </v>
      </c>
      <c r="K145" s="78" t="str">
        <f>IF(SUM(COUNTIFS('Planificación 2026-1'!E:E,"PRINCIPAL",'Planificación 2026-1'!W:W,C145,'Planificación 2026-1'!G:G,"IS"))&gt;0,"P03"," ")</f>
        <v xml:space="preserve"> </v>
      </c>
      <c r="L145" s="78" t="str">
        <f>IF(SUM(COUNTIFS('Planificación 2026-1'!E:E,"PRINCIPAL",'Planificación 2026-1'!W:W,C145,'Planificación 2026-1'!G:G,"PS"))&gt;0,"P04"," ")</f>
        <v xml:space="preserve"> </v>
      </c>
      <c r="M145" s="78"/>
      <c r="N145" s="78" t="str">
        <f>IF(SUM(COUNTIFS('Planificación 2026-1'!E:E,"PRINCIPAL",'Planificación 2026-1'!W:W,C145,'Planificación 2026-1'!G:G,"IN"))&gt;0,"P06"," ")</f>
        <v xml:space="preserve"> </v>
      </c>
      <c r="O145" s="78" t="str">
        <f>IF(SUM(COUNTIFS('Planificación 2026-1'!E:E,"PRINCIPAL",'Planificación 2026-1'!W:W,C145,'Planificación 2026-1'!G:G,"CA"))&gt;0,"P07"," ")</f>
        <v xml:space="preserve"> </v>
      </c>
      <c r="P145" s="78" t="str">
        <f>IF(SUM(COUNTIFS('Planificación 2026-1'!E:E,"PRINCIPAL",'Planificación 2026-1'!W:W,C145,'Planificación 2026-1'!G:G,"DE"))&gt;0,"P08"," ")</f>
        <v xml:space="preserve"> </v>
      </c>
      <c r="Q145" s="78" t="str">
        <f>IF(SUM(COUNTIFS('Planificación 2026-1'!E:E,"PRINCIPAL",'Planificación 2026-1'!W:W,C145,'Planificación 2026-1'!G:G,"OB"))&gt;0,"P09"," ")</f>
        <v xml:space="preserve"> </v>
      </c>
      <c r="R145" s="78" t="str">
        <f>IF(SUM(COUNTIFS('Planificación 2026-1'!E:E,"PRINCIPAL",'Planificación 2026-1'!W:W,C145,'Planificación 2026-1'!G:G,"MH"))&gt;0,"P31"," ")</f>
        <v xml:space="preserve"> </v>
      </c>
      <c r="S145" s="78" t="str">
        <f>IF(SUM(COUNTIFS('Planificación 2026-1'!E:E,"PRINCIPAL",'Planificación 2026-1'!W:W,C145,'Planificación 2026-1'!G:G,"IC"))&gt;0,"P32"," ")</f>
        <v xml:space="preserve"> </v>
      </c>
      <c r="T145" s="78" t="str">
        <f>IF(SUM(COUNTIFS('Planificación 2026-1'!E:E,"PRINCIPAL",'Planificación 2026-1'!W:W,C145,'Planificación 2026-1'!G:G,"AR"))&gt;0,"P34"," ")</f>
        <v xml:space="preserve"> </v>
      </c>
      <c r="U145" s="78" t="str">
        <f>IF(SUM(COUNTIFS('Planificación 2026-1'!E:E,"PRINCIPAL",'Planificación 2026-1'!W:W,C145,'Planificación 2026-1'!G:G,"T1"))&gt;0,"P35"," ")</f>
        <v xml:space="preserve"> </v>
      </c>
      <c r="V145" s="78" t="str">
        <f>IF(SUM(COUNTIFS('Planificación 2026-1'!E:E,"PRINCIPAL",'Planificación 2026-1'!W:W,C145,'Planificación 2026-1'!G:G,"T3"))&gt;0,"P36"," ")</f>
        <v xml:space="preserve"> </v>
      </c>
      <c r="W145" s="78" t="str">
        <f>IF(SUM(COUNTIFS('Planificación 2026-1'!E:E,"PRINCIPAL",'Planificación 2026-1'!W:W,C145,'Planificación 2026-1'!G:G,"T2"))&gt;0,"P37"," ")</f>
        <v xml:space="preserve"> </v>
      </c>
      <c r="X145" s="78" t="str">
        <f>IF(SUM(COUNTIFS('Planificación 2026-1'!E:E,"PRINCIPAL",'Planificación 2026-1'!W:W,C145,'Planificación 2026-1'!G:G,"AE"))&gt;0,"P38"," ")</f>
        <v xml:space="preserve"> </v>
      </c>
      <c r="Y145" s="78" t="str">
        <f>IF(SUM(COUNTIFS('Planificación 2026-1'!E:E,"PRINCIPAL",'Planificación 2026-1'!W:W,C145,'Planificación 2026-1'!G:G,"T4"))&gt;0,"P55"," ")</f>
        <v xml:space="preserve"> </v>
      </c>
      <c r="Z145" s="78" t="str">
        <f>IF(SUM(COUNTIFS('Planificación 2026-1'!E:E,"FILIAL",'Planificación 2026-1'!W:W,C145,'Planificación 2026-1'!G:G,"AF"))&gt;0," P01"," ")</f>
        <v xml:space="preserve"> </v>
      </c>
      <c r="AA145" s="78" t="str">
        <f>IF(SUM(COUNTIFS('Planificación 2026-1'!E:E,"FILIAL",'Planificación 2026-1'!W:W,C145,'Planificación 2026-1'!G:G,"EN"))&gt;0,"P02"," ")</f>
        <v xml:space="preserve"> </v>
      </c>
      <c r="AB145" s="78" t="str">
        <f>IF(SUM(COUNTIFS('Planificación 2026-1'!E:E,"FILIAL",'Planificación 2026-1'!W:W,C145,'Planificación 2026-1'!G:G,"IS"))&gt;0,"P03"," ")</f>
        <v xml:space="preserve"> </v>
      </c>
      <c r="AC145" s="78" t="str">
        <f>IF(SUM(COUNTIFS('Planificación 2026-1'!E:E,"FILIAL",'Planificación 2026-1'!W:W,C145,'Planificación 2026-1'!G:G,"PS"))&gt;0,"P04"," ")</f>
        <v xml:space="preserve"> </v>
      </c>
      <c r="AD145" s="78"/>
      <c r="AE145" s="78" t="str">
        <f>IF(SUM(COUNTIFS('Planificación 2026-1'!E:E,"FILIAL",'Planificación 2026-1'!W:W,C145,'Planificación 2026-1'!G:G,"IN"))&gt;0,"P06"," ")</f>
        <v xml:space="preserve"> </v>
      </c>
      <c r="AF145" s="78" t="str">
        <f>IF(SUM(COUNTIFS('Planificación 2026-1'!E:E,"FILIAL",'Planificación 2026-1'!W:W,C145,'Planificación 2026-1'!G:G,"CA"))&gt;0,"P07"," ")</f>
        <v xml:space="preserve"> </v>
      </c>
      <c r="AG145" s="78" t="str">
        <f>IF(SUM(COUNTIFS('Planificación 2026-1'!E:E,"FILIAL",'Planificación 2026-1'!W:W,C145,'Planificación 2026-1'!G:G,"DE"))&gt;0,"P08"," ")</f>
        <v xml:space="preserve"> </v>
      </c>
      <c r="AH145" s="78" t="str">
        <f>IF(SUM(COUNTIFS('Planificación 2026-1'!E:E,"FILIAL",'Planificación 2026-1'!W:W,C145,'Planificación 2026-1'!G:G,"OB"))&gt;0,"P09"," ")</f>
        <v xml:space="preserve"> </v>
      </c>
      <c r="AI145" s="78" t="str">
        <f>IF(SUM(COUNTIFS('Planificación 2026-1'!E:E,"FILIAL",'Planificación 2026-1'!W:W,C145,'Planificación 2026-1'!G:G,"MH"))&gt;0,"P31"," ")</f>
        <v xml:space="preserve"> </v>
      </c>
      <c r="AJ145" s="78" t="str">
        <f>IF(SUM(COUNTIFS('Planificación 2026-1'!E:E,"FILIAL",'Planificación 2026-1'!W:W,C145,'Planificación 2026-1'!G:G,"IC"))&gt;0,"P32"," ")</f>
        <v xml:space="preserve"> </v>
      </c>
      <c r="AK145" s="78" t="str">
        <f>IF(SUM(COUNTIFS('Planificación 2026-1'!E:E,"FILIAL",'Planificación 2026-1'!W:W,C145,'Planificación 2026-1'!G:G,"AR"))&gt;0,"P34"," ")</f>
        <v xml:space="preserve"> </v>
      </c>
      <c r="AL145" s="78" t="str">
        <f>IF(SUM(COUNTIFS('Planificación 2026-1'!E:E,"FILIAL",'Planificación 2026-1'!W:W,C145,'Planificación 2026-1'!G:G,"T1"))&gt;0,"P35"," ")</f>
        <v xml:space="preserve"> </v>
      </c>
      <c r="AM145" s="78" t="str">
        <f>IF(SUM(COUNTIFS('Planificación 2026-1'!E:E,"FILIAL",'Planificación 2026-1'!W:W,C145,'Planificación 2026-1'!G:G,"T3"))&gt;0,"P36"," ")</f>
        <v xml:space="preserve"> </v>
      </c>
      <c r="AN145" s="78" t="str">
        <f>IF(SUM(COUNTIFS('Planificación 2026-1'!E:E,"FILIAL",'Planificación 2026-1'!W:W,C145,'Planificación 2026-1'!G:G,"T2"))&gt;0,"P37"," ")</f>
        <v xml:space="preserve"> </v>
      </c>
      <c r="AO145" s="78" t="str">
        <f>IF(SUM(COUNTIFS('Planificación 2026-1'!E:E,"FILIAL",'Planificación 2026-1'!W:W,C145,'Planificación 2026-1'!G:G,"AE"))&gt;0,"P38"," ")</f>
        <v xml:space="preserve"> </v>
      </c>
      <c r="AP145" s="78" t="str">
        <f>IF(SUM(COUNTIFS('Planificación 2026-1'!E:E,"FILIAL",'Planificación 2026-1'!W:W,C145,'Planificación 2026-1'!G:G,"T4"))&gt;0,"P55"," ")</f>
        <v xml:space="preserve"> </v>
      </c>
      <c r="AQ145" s="78" t="str">
        <f>IF(SUM(COUNTIFS('Planificación 2026-1'!E:E,"SUNAMPE",'Planificación 2026-1'!W:W,C145,'Planificación 2026-1'!G:G,"AF"))&gt;0," P01"," ")</f>
        <v xml:space="preserve"> </v>
      </c>
      <c r="AR145" s="78" t="str">
        <f>IF(SUM(COUNTIFS('Planificación 2026-1'!E:E,"SUNAMPE",'Planificación 2026-1'!W:W,C145,'Planificación 2026-1'!G:G,"EN"))&gt;0,"P02"," ")</f>
        <v xml:space="preserve"> </v>
      </c>
      <c r="AS145" s="78" t="str">
        <f>IF(SUM(COUNTIFS('Planificación 2026-1'!E:E,"SUNAMPE",'Planificación 2026-1'!W:W,C145,'Planificación 2026-1'!G:G,"IS"))&gt;0,"P03"," ")</f>
        <v xml:space="preserve"> </v>
      </c>
      <c r="AT145" s="78" t="str">
        <f>IF(SUM(COUNTIFS('Planificación 2026-1'!E:E,"SUNAMPE",'Planificación 2026-1'!W:W,C145,'Planificación 2026-1'!G:G,"PS"))&gt;0,"P04"," ")</f>
        <v xml:space="preserve"> </v>
      </c>
      <c r="AU145" s="78"/>
      <c r="AV145" s="78" t="str">
        <f>IF(SUM(COUNTIFS('Planificación 2026-1'!E:E,"SUNAMPE",'Planificación 2026-1'!W:W,C145,'Planificación 2026-1'!G:G,"IN"))&gt;0,"P06"," ")</f>
        <v xml:space="preserve"> </v>
      </c>
      <c r="AW145" s="78" t="str">
        <f>IF(SUM(COUNTIFS('Planificación 2026-1'!E:E,"SUNAMPE",'Planificación 2026-1'!W:W,C145,'Planificación 2026-1'!G:G,"CA"))&gt;0,"P07"," ")</f>
        <v xml:space="preserve"> </v>
      </c>
      <c r="AX145" s="78" t="str">
        <f>IF(SUM(COUNTIFS('Planificación 2026-1'!E:E,"SUNAMPE",'Planificación 2026-1'!W:W,C145,'Planificación 2026-1'!G:G,"DE"))&gt;0,"P08"," ")</f>
        <v xml:space="preserve"> </v>
      </c>
      <c r="AY145" s="78" t="str">
        <f>IF(SUM(COUNTIFS('Planificación 2026-1'!E:E,"SUNAMPE",'Planificación 2026-1'!W:W,C145,'Planificación 2026-1'!G:G,"OB"))&gt;0,"P09"," ")</f>
        <v xml:space="preserve"> </v>
      </c>
      <c r="AZ145" s="78" t="str">
        <f>IF(SUM(COUNTIFS('Planificación 2026-1'!E:E,"SUNAMPE",'Planificación 2026-1'!W:W,C145,'Planificación 2026-1'!G:G,"MH"))&gt;0,"P31"," ")</f>
        <v xml:space="preserve"> </v>
      </c>
      <c r="BA145" s="78" t="str">
        <f>IF(SUM(COUNTIFS('Planificación 2026-1'!E:E,"SUNAMPE",'Planificación 2026-1'!W:W,C145,'Planificación 2026-1'!G:G,"IC"))&gt;0,"P32"," ")</f>
        <v xml:space="preserve"> </v>
      </c>
      <c r="BB145" s="78" t="str">
        <f>IF(SUM(COUNTIFS('Planificación 2026-1'!E:E,"SUNAMPE",'Planificación 2026-1'!W:W,C145,'Planificación 2026-1'!G:G,"AR"))&gt;0,"P34"," ")</f>
        <v xml:space="preserve"> </v>
      </c>
      <c r="BC145" s="78" t="str">
        <f>IF(SUM(COUNTIFS('Planificación 2026-1'!E:E,"SUNAMPE",'Planificación 2026-1'!W:W,C145,'Planificación 2026-1'!G:G,"T1"))&gt;0,"P35"," ")</f>
        <v xml:space="preserve"> </v>
      </c>
      <c r="BD145" s="78" t="str">
        <f>IF(SUM(COUNTIFS('Planificación 2026-1'!E:E,"SUNAMPE",'Planificación 2026-1'!W:W,C145,'Planificación 2026-1'!G:G,"T3"))&gt;0,"P36"," ")</f>
        <v xml:space="preserve"> </v>
      </c>
      <c r="BE145" s="78" t="str">
        <f>IF(SUM(COUNTIFS('Planificación 2026-1'!E:E,"SUNAMPE",'Planificación 2026-1'!W:W,C145,'Planificación 2026-1'!G:G,"T2"))&gt;0,"P37"," ")</f>
        <v xml:space="preserve"> </v>
      </c>
      <c r="BF145" s="78" t="str">
        <f>IF(SUM(COUNTIFS('Planificación 2026-1'!E:E,"SUNAMPE",'Planificación 2026-1'!W:W,C145,'Planificación 2026-1'!G:G,"AE"))&gt;0,"P38"," ")</f>
        <v xml:space="preserve"> </v>
      </c>
      <c r="BG145" s="78" t="str">
        <f>IF(SUM(COUNTIFS('Planificación 2026-1'!E:E,"SUNAMPE",'Planificación 2026-1'!W:W,C145,'Planificación 2026-1'!G:G,"T4"))&gt;0,"P55"," ")</f>
        <v xml:space="preserve"> </v>
      </c>
      <c r="BH145" s="78" t="str">
        <f>IF(SUM(COUNTIFS('Planificación 2026-1'!E:E,"HUAURA",'Planificación 2026-1'!W:W,C145,'Planificación 2026-1'!G:G,"AF"))&gt;0," P01"," ")</f>
        <v xml:space="preserve"> </v>
      </c>
      <c r="BI145" s="78" t="str">
        <f>IF(SUM(COUNTIFS('Planificación 2026-1'!E:E,"HUAURA",'Planificación 2026-1'!W:W,C145,'Planificación 2026-1'!G:G,"EN"))&gt;0,"P02"," ")</f>
        <v xml:space="preserve"> </v>
      </c>
      <c r="BJ145" s="78" t="str">
        <f>IF(SUM(COUNTIFS('Planificación 2026-1'!E:E,"HUAURA",'Planificación 2026-1'!W:W,C145,'Planificación 2026-1'!G:G,"IS"))&gt;0,"P03"," ")</f>
        <v xml:space="preserve"> </v>
      </c>
      <c r="BK145" s="78" t="str">
        <f>IF(SUM(COUNTIFS('Planificación 2026-1'!E:E,"HUAURA",'Planificación 2026-1'!W:W,C145,'Planificación 2026-1'!G:G,"PS"))&gt;0,"P04"," ")</f>
        <v xml:space="preserve"> </v>
      </c>
      <c r="BL145" s="78"/>
      <c r="BM145" s="78" t="str">
        <f>IF(SUM(COUNTIFS('Planificación 2026-1'!E:E,"HUAURA",'Planificación 2026-1'!W:W,C145,'Planificación 2026-1'!G:G,"IN"))&gt;0,"P06"," ")</f>
        <v xml:space="preserve"> </v>
      </c>
      <c r="BN145" s="78" t="str">
        <f>IF(SUM(COUNTIFS('Planificación 2026-1'!E:E,"HUAURA",'Planificación 2026-1'!W:W,C145,'Planificación 2026-1'!G:G,"CA"))&gt;0,"P07"," ")</f>
        <v xml:space="preserve"> </v>
      </c>
      <c r="BO145" s="78" t="str">
        <f>IF(SUM(COUNTIFS('Planificación 2026-1'!E:E,"HUAURA",'Planificación 2026-1'!W:W,C145,'Planificación 2026-1'!G:G,"DE"))&gt;0,"P08"," ")</f>
        <v xml:space="preserve"> </v>
      </c>
      <c r="BP145" s="78" t="str">
        <f>IF(SUM(COUNTIFS('Planificación 2026-1'!E:E,"HUAURA",'Planificación 2026-1'!W:W,C145,'Planificación 2026-1'!G:G,"OB"))&gt;0,"P09"," ")</f>
        <v xml:space="preserve"> </v>
      </c>
      <c r="BQ145" s="78" t="str">
        <f>IF(SUM(COUNTIFS('Planificación 2026-1'!E:E,"HUAURA",'Planificación 2026-1'!W:W,C145,'Planificación 2026-1'!G:G,"MH"))&gt;0,"P31"," ")</f>
        <v xml:space="preserve"> </v>
      </c>
      <c r="BR145" s="78" t="str">
        <f>IF(SUM(COUNTIFS('Planificación 2026-1'!E:E,"HUAURA",'Planificación 2026-1'!W:W,C145,'Planificación 2026-1'!G:G,"IC"))&gt;0,"P32"," ")</f>
        <v xml:space="preserve"> </v>
      </c>
      <c r="BS145" s="78" t="str">
        <f>IF(SUM(COUNTIFS('Planificación 2026-1'!E:E,"HUAURA",'Planificación 2026-1'!W:W,C145,'Planificación 2026-1'!G:G,"AR"))&gt;0,"P34"," ")</f>
        <v xml:space="preserve"> </v>
      </c>
      <c r="BT145" s="78" t="str">
        <f>IF(SUM(COUNTIFS('Planificación 2026-1'!E:E,"HUAURA",'Planificación 2026-1'!W:W,C145,'Planificación 2026-1'!G:G,"T1"))&gt;0,"P35"," ")</f>
        <v xml:space="preserve"> </v>
      </c>
      <c r="BU145" s="78" t="str">
        <f>IF(SUM(COUNTIFS('Planificación 2026-1'!E:E,"HUAURA",'Planificación 2026-1'!W:W,C145,'Planificación 2026-1'!G:G,"T3"))&gt;0,"P36"," ")</f>
        <v xml:space="preserve"> </v>
      </c>
      <c r="BV145" s="78" t="str">
        <f>IF(SUM(COUNTIFS('Planificación 2026-1'!E:E,"HUAURA",'Planificación 2026-1'!W:W,C145,'Planificación 2026-1'!G:G,"T2"))&gt;0,"P37"," ")</f>
        <v xml:space="preserve"> </v>
      </c>
      <c r="BW145" s="78" t="str">
        <f>IF(SUM(COUNTIFS('Planificación 2026-1'!E:E,"HUAURA",'Planificación 2026-1'!W:W,C145,'Planificación 2026-1'!G:G,"AE"))&gt;0,"P38"," ")</f>
        <v xml:space="preserve"> </v>
      </c>
      <c r="BX145" s="78" t="str">
        <f>IF(SUM(COUNTIFS('Planificación 2026-1'!E:E,"HUAURA",'Planificación 2026-1'!W:W,C145,'Planificación 2026-1'!G:G,"T4"))&gt;0,"P55"," ")</f>
        <v xml:space="preserve"> </v>
      </c>
      <c r="BY145" s="79">
        <f>SUMIFS('Planificación 2026-1'!R:R,'Planificación 2026-1'!W:W,C145,'Planificación 2026-1'!G:G,"AF",'Planificación 2026-1'!H:H,"&gt;2")</f>
        <v>0</v>
      </c>
      <c r="BZ145" s="79">
        <f>SUMIFS('Planificación 2026-1'!R:R,'Planificación 2026-1'!W:W,C145,'Planificación 2026-1'!G:G,"EN",'Planificación 2026-1'!H:H,"&gt;2")</f>
        <v>0</v>
      </c>
      <c r="CA145" s="79">
        <f>SUMIFS('Planificación 2026-1'!R:R,'Planificación 2026-1'!W:W,C145,'Planificación 2026-1'!G:G,"IS",'Planificación 2026-1'!H:H,"&gt;2")</f>
        <v>0</v>
      </c>
      <c r="CB145" s="79">
        <f>SUMIFS('Planificación 2026-1'!R:R,'Planificación 2026-1'!W:W,C145,'Planificación 2026-1'!G:G,"PS",'Planificación 2026-1'!H:H,"&gt;2")</f>
        <v>0</v>
      </c>
      <c r="CC145" s="79">
        <f>SUMIFS('Planificación 2026-1'!R:R,'Planificación 2026-1'!W:W,C145,'Planificación 2026-1'!G:G,"IN",'Planificación 2026-1'!H:H,"&gt;2")</f>
        <v>0</v>
      </c>
      <c r="CD145" s="79">
        <f>SUMIFS('Planificación 2026-1'!R:R,'Planificación 2026-1'!W:W,C145,'Planificación 2026-1'!G:G,"CA",'Planificación 2026-1'!H:H,"&gt;2")</f>
        <v>0</v>
      </c>
      <c r="CE145" s="79">
        <f>SUMIFS('Planificación 2026-1'!R:R,'Planificación 2026-1'!W:W,C145,'Planificación 2026-1'!G:G,"DE",'Planificación 2026-1'!H:H,"&gt;2")</f>
        <v>0</v>
      </c>
      <c r="CF145" s="79">
        <f>SUMIFS('Planificación 2026-1'!R:R,'Planificación 2026-1'!W:W,C145,'Planificación 2026-1'!G:G,"OB",'Planificación 2026-1'!H:H,"&gt;2")</f>
        <v>0</v>
      </c>
      <c r="CG145" s="79">
        <f>SUMIFS('Planificación 2026-1'!R:R,'Planificación 2026-1'!W:W,C145,'Planificación 2026-1'!G:G,"MH",'Planificación 2026-1'!H:H,"&gt;2")</f>
        <v>14</v>
      </c>
      <c r="CH145" s="79">
        <f>SUMIFS('Planificación 2026-1'!R:R,'Planificación 2026-1'!W:W,C145,'Planificación 2026-1'!G:G,"IC",'Planificación 2026-1'!H:H,"&gt;2")</f>
        <v>0</v>
      </c>
      <c r="CI145" s="79">
        <f>SUMIFS('Planificación 2026-1'!R:R,'Planificación 2026-1'!W:W,C145,'Planificación 2026-1'!G:G,"AR",'Planificación 2026-1'!H:H,"&gt;2")</f>
        <v>0</v>
      </c>
      <c r="CJ145" s="79">
        <f>SUMIFS('Planificación 2026-1'!R:R,'Planificación 2026-1'!W:W,C145,'Planificación 2026-1'!G:G,"T1",'Planificación 2026-1'!H:H,"&gt;2")</f>
        <v>4</v>
      </c>
      <c r="CK145" s="79">
        <f>SUMIFS('Planificación 2026-1'!R:R,'Planificación 2026-1'!W:W,C145,'Planificación 2026-1'!G:G,"T3",'Planificación 2026-1'!H:H,"&gt;2")</f>
        <v>0</v>
      </c>
      <c r="CL145" s="79">
        <f>SUMIFS('Planificación 2026-1'!R:R,'Planificación 2026-1'!W:W,C145,'Planificación 2026-1'!G:G,"T2",'Planificación 2026-1'!H:H,"&gt;2")</f>
        <v>0</v>
      </c>
      <c r="CM145" s="79">
        <f>SUMIFS('Planificación 2026-1'!R:R,'Planificación 2026-1'!W:W,C145,'Planificación 2026-1'!G:G,"AE",'Planificación 2026-1'!H:H,"&gt;2")</f>
        <v>0</v>
      </c>
      <c r="CN145" s="79">
        <f>SUMIFS('Planificación 2026-1'!R:R,'Planificación 2026-1'!W:W,C145,'Planificación 2026-1'!G:G,"T4",'Planificación 2026-1'!H:H,"&gt;2")</f>
        <v>0</v>
      </c>
      <c r="CO145" s="79">
        <f>SUMIFS('Planificación 2026-1'!R:R,'Planificación 2026-1'!W:W,C145,'Planificación 2026-1'!G:G,"AF",'Planificación 2026-1'!H:H,"&lt;3")</f>
        <v>0</v>
      </c>
      <c r="CP145" s="79">
        <f>SUMIFS('Planificación 2026-1'!R:R,'Planificación 2026-1'!W:W,C145,'Planificación 2026-1'!G:G,"EN",'Planificación 2026-1'!H:H,"&lt;3")</f>
        <v>0</v>
      </c>
      <c r="CQ145" s="79">
        <f>SUMIFS('Planificación 2026-1'!R:R,'Planificación 2026-1'!W:W,C145,'Planificación 2026-1'!G:G,"IS",'Planificación 2026-1'!H:H,"&lt;3")</f>
        <v>0</v>
      </c>
      <c r="CR145" s="79">
        <f>SUMIFS('Planificación 2026-1'!R:R,'Planificación 2026-1'!W:W,C145,'Planificación 2026-1'!G:G,"PS",'Planificación 2026-1'!H:H,"&lt;3")</f>
        <v>0</v>
      </c>
      <c r="CS145" s="79">
        <f>SUMIFS('Planificación 2026-1'!R:R,'Planificación 2026-1'!W:W,C145,'Planificación 2026-1'!G:G,"IN",'Planificación 2026-1'!H:H,"&lt;3")</f>
        <v>0</v>
      </c>
      <c r="CT145" s="79">
        <f>SUMIFS('Planificación 2026-1'!R:R,'Planificación 2026-1'!W:W,C145,'Planificación 2026-1'!G:G,"CA",'Planificación 2026-1'!H:H,"&lt;3")</f>
        <v>0</v>
      </c>
      <c r="CU145" s="79">
        <f>SUMIFS('Planificación 2026-1'!R:R,'Planificación 2026-1'!W:W,C145,'Planificación 2026-1'!G:G,"DE",'Planificación 2026-1'!H:H,"&lt;3")</f>
        <v>0</v>
      </c>
      <c r="CV145" s="79">
        <f>SUMIFS('Planificación 2026-1'!R:R,'Planificación 2026-1'!W:W,C145,'Planificación 2026-1'!G:G,"OB",'Planificación 2026-1'!H:H,"&lt;3")</f>
        <v>0</v>
      </c>
      <c r="CW145" s="79">
        <f>SUMIFS('Planificación 2026-1'!R:R,'Planificación 2026-1'!W:W,C145,'Planificación 2026-1'!G:G,"MH",'Planificación 2026-1'!H:H,"&lt;3")</f>
        <v>0</v>
      </c>
      <c r="CX145" s="79">
        <f>SUMIFS('Planificación 2026-1'!R:R,'Planificación 2026-1'!W:W,C145,'Planificación 2026-1'!G:G,"IC",'Planificación 2026-1'!H:H,"&lt;3")</f>
        <v>0</v>
      </c>
      <c r="CY145" s="79">
        <f>SUMIFS('Planificación 2026-1'!R:R,'Planificación 2026-1'!W:W,C145,'Planificación 2026-1'!G:G,"AR",'Planificación 2026-1'!H:H,"&lt;3")</f>
        <v>0</v>
      </c>
      <c r="CZ145" s="79">
        <f>SUMIFS('Planificación 2026-1'!R:R,'Planificación 2026-1'!W:W,C145,'Planificación 2026-1'!G:G,"T1",'Planificación 2026-1'!H:H,"&lt;3")</f>
        <v>0</v>
      </c>
      <c r="DA145" s="79">
        <f>SUMIFS('Planificación 2026-1'!R:R,'Planificación 2026-1'!W:W,C145,'Planificación 2026-1'!G:G,"T3",'Planificación 2026-1'!H:H,"&lt;3")</f>
        <v>0</v>
      </c>
      <c r="DB145" s="79">
        <f>SUMIFS('Planificación 2026-1'!R:R,'Planificación 2026-1'!W:W,C145,'Planificación 2026-1'!G:G,"T2",'Planificación 2026-1'!H:H,"&lt;3")</f>
        <v>0</v>
      </c>
      <c r="DC145" s="79">
        <f>SUMIFS('Planificación 2026-1'!R:R,'Planificación 2026-1'!W:W,C145,'Planificación 2026-1'!G:G,"AE",'Planificación 2026-1'!H:H,"&lt;3")</f>
        <v>0</v>
      </c>
      <c r="DD145" s="79">
        <f>SUMIFS('Planificación 2026-1'!R:R,'Planificación 2026-1'!W:W,C145,'Planificación 2026-1'!G:G,"T4",'Planificación 2026-1'!H:H,"&lt;3")</f>
        <v>0</v>
      </c>
      <c r="DE145" s="78" t="str">
        <f t="shared" si="32"/>
        <v/>
      </c>
      <c r="DF145" s="30">
        <f>IF(C145="","",SUMIFS('Planificación 2026-1'!R:R,'Planificación 2026-1'!W:W,C145,'Planificación 2026-1'!E:E,"PRINCIPAL",'Planificación 2026-1'!X:X,"VIRTUAL"))</f>
        <v>0</v>
      </c>
      <c r="DG145" s="30">
        <f>IF(C145="","",SUMIFS('Planificación 2026-1'!R:R,'Planificación 2026-1'!W:W,C145,'Planificación 2026-1'!E:E,"PRINCIPAL",'Planificación 2026-1'!X:X,"PRESENCIAL"))</f>
        <v>0</v>
      </c>
      <c r="DH145" s="30">
        <f>IF(C145="","",SUMIFS('Planificación 2026-1'!R:R,'Planificación 2026-1'!W:W,C145,'Planificación 2026-1'!E:E,"PRINCIPAL",'Planificación 2026-1'!X:X,"HIBRIDO PRESENCIAL"))</f>
        <v>0</v>
      </c>
      <c r="DI145" s="78" t="str">
        <f t="shared" si="33"/>
        <v/>
      </c>
      <c r="DJ145" s="78">
        <f>IF(C145="","",SUMIFS('Planificación 2026-1'!R:R,'Planificación 2026-1'!W:W,C145,'Planificación 2026-1'!E:E,"FILIAL",'Planificación 2026-1'!X:X,"VIRTUAL"))</f>
        <v>0</v>
      </c>
      <c r="DK145" s="80">
        <f>IF(C145="","",SUMIFS('Planificación 2026-1'!R:R,'Planificación 2026-1'!W:W,C145,'Planificación 2026-1'!E:E,"FILIAL",'Planificación 2026-1'!X:X,"PRESENCIAL"))</f>
        <v>0</v>
      </c>
      <c r="DL145" s="42">
        <f>IF(C145="","",SUMIFS('Planificación 2026-1'!R:R,'Planificación 2026-1'!W:W,C145,'Planificación 2026-1'!E:E,"FILIAL",'Planificación 2026-1'!X:X,"HIBRIDO PRESENCIAL"))</f>
        <v>0</v>
      </c>
      <c r="DM145" s="81" t="str">
        <f t="shared" si="34"/>
        <v/>
      </c>
      <c r="DN145" s="78">
        <f>IF(C145="","",SUMIFS('Planificación 2026-1'!R:R,'Planificación 2026-1'!W:W,C145,'Planificación 2026-1'!E:E,"SUNAMPE",'Planificación 2026-1'!X:X,"VIRTUAL"))</f>
        <v>0</v>
      </c>
      <c r="DO145" s="42">
        <f>IF(C145="","",SUMIFS('Planificación 2026-1'!R:R,'Planificación 2026-1'!W:W,C145,'Planificación 2026-1'!E:E,"SUNAMPE",'Planificación 2026-1'!X:X,"PRESENCIAL"))</f>
        <v>0</v>
      </c>
      <c r="DP145" s="81" t="str">
        <f t="shared" si="35"/>
        <v/>
      </c>
      <c r="DQ145" s="78">
        <f>IF(C145="","",SUMIFS('Planificación 2026-1'!R:R,'Planificación 2026-1'!W:W,C145,'Planificación 2026-1'!E:E,"HUAURA",'Planificación 2026-1'!X:X,"VIRTUAL"))</f>
        <v>0</v>
      </c>
      <c r="DR145" s="42">
        <f>IF(C145="","",SUMIFS('Planificación 2026-1'!R:R,'Planificación 2026-1'!W:W,C145,'Planificación 2026-1'!E:E,"HUAURA",'Planificación 2026-1'!X:X,"PRESENCIAL"))</f>
        <v>0</v>
      </c>
      <c r="DS145" s="48">
        <f>SUMIFS('Planificación 2026-1'!R:R,'Planificación 2026-1'!W:W,C145,'Planificación 2026-1'!E:E,"PRINCIPAL",'Planificación 2026-1'!X:X,"VIRTUAL",'Planificación 2026-1'!H:H,"&gt;2")</f>
        <v>0</v>
      </c>
      <c r="DT145" s="48">
        <f>SUMIFS('Planificación 2026-1'!R:R,'Planificación 2026-1'!W:W,C145,'Planificación 2026-1'!E:E,"PRINCIPAL",'Planificación 2026-1'!X:X,"&lt;&gt;VIRTUAL",'Planificación 2026-1'!H:H,"&gt;2")</f>
        <v>0</v>
      </c>
      <c r="DU145" s="48">
        <f>SUMIFS('Planificación 2026-1'!R:R,'Planificación 2026-1'!W:W,C145,'Planificación 2026-1'!E:E,"SUNAMPE",'Planificación 2026-1'!X:X,"VIRTUAL",'Planificación 2026-1'!H:H,"&gt;2")</f>
        <v>0</v>
      </c>
      <c r="DV145" s="48">
        <f>SUMIFS('Planificación 2026-1'!R:R,'Planificación 2026-1'!W:W,C145,'Planificación 2026-1'!E:E,"SUNAMPE",'Planificación 2026-1'!X:X,"&lt;&gt;VIRTUAL",'Planificación 2026-1'!H:H,"&gt;2")</f>
        <v>0</v>
      </c>
      <c r="DW145" s="48">
        <f>SUMIFS('Planificación 2026-1'!R:R,'Planificación 2026-1'!W:W,C145,'Planificación 2026-1'!E:E,"FILIAL",'Planificación 2026-1'!X:X,"VIRTUAL",'Planificación 2026-1'!H:H,"&gt;2")</f>
        <v>0</v>
      </c>
      <c r="DX145" s="48">
        <f>SUMIFS('Planificación 2026-1'!R:R,'Planificación 2026-1'!W:W,C145,'Planificación 2026-1'!E:E,"FILIAL",'Planificación 2026-1'!X:X,"&lt;&gt;VIRTUAL",'Planificación 2026-1'!H:H,"&gt;2")</f>
        <v>0</v>
      </c>
      <c r="DY145" s="48">
        <f>SUMIFS('Planificación 2026-1'!R:R,'Planificación 2026-1'!W:W,C145,'Planificación 2026-1'!E:E,"PORUMA",'Planificación 2026-1'!X:X,"VIRTUAL",'Planificación 2026-1'!H:H,"&gt;2")</f>
        <v>0</v>
      </c>
      <c r="DZ145" s="48">
        <f>SUMIFS('Planificación 2026-1'!R:R,'Planificación 2026-1'!W:W,C145,'Planificación 2026-1'!E:E,"PORUMA",'Planificación 2026-1'!X:X,"&lt;&gt;VIRTUAL",'Planificación 2026-1'!H:H,"&gt;2")</f>
        <v>18</v>
      </c>
      <c r="EA145" s="48">
        <f>SUMIFS('Planificación 2026-1'!R:R,'Planificación 2026-1'!W:W,C145,'Planificación 2026-1'!E:E,"HUAURA",'Planificación 2026-1'!X:X,"VIRTUAL",'Planificación 2026-1'!H:H,"&gt;2")</f>
        <v>0</v>
      </c>
      <c r="EB145" s="48">
        <f>SUMIFS('Planificación 2026-1'!R:R,'Planificación 2026-1'!W:W,C145,'Planificación 2026-1'!E:E,"HUAURA",'Planificación 2026-1'!X:X,"&lt;&gt;VIRTUAL",'Planificación 2026-1'!H:H,"&gt;2")</f>
        <v>0</v>
      </c>
      <c r="EC145" s="48">
        <f>SUMIFS('Planificación 2026-1'!R:R,'Planificación 2026-1'!W:W,C145,'Planificación 2026-1'!E:E,"PRINCIPAL",'Planificación 2026-1'!X:X,"VIRTUAL",'Planificación 2026-1'!H:H,"&lt;3")</f>
        <v>0</v>
      </c>
      <c r="ED145" s="48">
        <f>SUMIFS('Planificación 2026-1'!R:R,'Planificación 2026-1'!W:W,C145,'Planificación 2026-1'!E:E,"PRINCIPAL",'Planificación 2026-1'!X:X,"&lt;&gt;VIRTUAL",'Planificación 2026-1'!H:H,"&lt;3")</f>
        <v>0</v>
      </c>
      <c r="EE145" s="48">
        <f>SUMIFS('Planificación 2026-1'!R:R,'Planificación 2026-1'!W:W,C145,'Planificación 2026-1'!E:E,"SUNAMPE",'Planificación 2026-1'!X:X,"VIRTUAL",'Planificación 2026-1'!H:H,"&lt;3")</f>
        <v>0</v>
      </c>
      <c r="EF145" s="48">
        <f>SUMIFS('Planificación 2026-1'!R:R,'Planificación 2026-1'!W:W,C145,'Planificación 2026-1'!E:E,"SUNAMPE",'Planificación 2026-1'!X:X,"&lt;&gt;VIRTUAL",'Planificación 2026-1'!H:H,"&lt;3")</f>
        <v>0</v>
      </c>
      <c r="EG145" s="48">
        <f>SUMIFS('Planificación 2026-1'!R:R,'Planificación 2026-1'!W:W,C145,'Planificación 2026-1'!E:E,"FILIAL",'Planificación 2026-1'!X:X,"VIRTUAL",'Planificación 2026-1'!H:H,"&lt;3")</f>
        <v>0</v>
      </c>
      <c r="EH145" s="48">
        <f>SUMIFS('Planificación 2026-1'!R:R,'Planificación 2026-1'!W:W,C145,'Planificación 2026-1'!E:E,"FILIAL",'Planificación 2026-1'!X:X,"&lt;&gt;VIRTUAL",'Planificación 2026-1'!H:H,"&lt;3")</f>
        <v>0</v>
      </c>
      <c r="EI145" s="48">
        <f>SUMIFS('Planificación 2026-1'!R:R,'Planificación 2026-1'!W:W,C145,'Planificación 2026-1'!E:E,"PORUMA",'Planificación 2026-1'!X:X,"VIRTUAL",'Planificación 2026-1'!H:H,"&lt;3")</f>
        <v>0</v>
      </c>
      <c r="EJ145" s="48">
        <f>SUMIFS('Planificación 2026-1'!R:R,'Planificación 2026-1'!W:W,C145,'Planificación 2026-1'!E:E,"PORUMA",'Planificación 2026-1'!X:X,"&lt;&gt;VIRTUAL",'Planificación 2026-1'!H:H,"&lt;3")</f>
        <v>0</v>
      </c>
      <c r="EK145" s="48">
        <f>SUMIFS('Planificación 2026-1'!R:R,'Planificación 2026-1'!W:W,C145,'Planificación 2026-1'!E:E,"HUAURA",'Planificación 2026-1'!X:X,"VIRTUAL",'Planificación 2026-1'!H:H,"&lt;3")</f>
        <v>0</v>
      </c>
      <c r="EL145" s="48">
        <f>SUMIFS('Planificación 2026-1'!R:R,'Planificación 2026-1'!W:W,C145,'Planificación 2026-1'!E:E,"HUAURA",'Planificación 2026-1'!X:X,"&lt;&gt;VIRTUAL",'Planificación 2026-1'!H:H,"&lt;3")</f>
        <v>0</v>
      </c>
      <c r="EM145" s="48">
        <f t="shared" si="36"/>
        <v>0</v>
      </c>
      <c r="EN145" s="48">
        <f t="shared" si="37"/>
        <v>0</v>
      </c>
      <c r="EO145" s="48">
        <f t="shared" si="38"/>
        <v>18</v>
      </c>
      <c r="EP145" s="48">
        <f t="shared" si="39"/>
        <v>0</v>
      </c>
      <c r="EQ145" s="48">
        <f t="shared" si="40"/>
        <v>0</v>
      </c>
      <c r="ER145" s="48"/>
      <c r="ES145" s="48">
        <f t="shared" si="41"/>
        <v>0</v>
      </c>
      <c r="ET145" s="48">
        <f t="shared" si="42"/>
        <v>0</v>
      </c>
      <c r="EU145" s="48" t="b">
        <f t="shared" si="43"/>
        <v>0</v>
      </c>
      <c r="EV145" s="48" t="str">
        <f t="shared" si="44"/>
        <v/>
      </c>
      <c r="EW145" s="48" t="str">
        <f t="shared" si="45"/>
        <v>PRESENCIAL</v>
      </c>
    </row>
    <row r="146" spans="1:153" x14ac:dyDescent="0.3">
      <c r="A146" s="53"/>
      <c r="B146" s="383">
        <v>143</v>
      </c>
      <c r="C146" s="107" t="s">
        <v>162</v>
      </c>
      <c r="D146" s="82">
        <f>SUMIF('Planificación 2026-1'!W:W,C146,'Planificación 2026-1'!R:R)</f>
        <v>24</v>
      </c>
      <c r="E146" s="384" t="s">
        <v>341</v>
      </c>
      <c r="F146" s="107" t="s">
        <v>430</v>
      </c>
      <c r="G146" s="107" t="s">
        <v>276</v>
      </c>
      <c r="H146" s="107" t="s">
        <v>432</v>
      </c>
      <c r="I146" s="77" t="str">
        <f>IF(SUM(COUNTIFS('Planificación 2026-1'!E:E,"PRINCIPAL",'Planificación 2026-1'!W:W,C146,'Planificación 2026-1'!G:G,"AF"))&gt;0,"P01"," ")</f>
        <v xml:space="preserve"> </v>
      </c>
      <c r="J146" s="78" t="str">
        <f>IF(SUM(COUNTIFS('Planificación 2026-1'!E:E,"PRINCIPAL",'Planificación 2026-1'!W:W,C146,'Planificación 2026-1'!G:G,"EN"))&gt;0,"P02"," ")</f>
        <v>P02</v>
      </c>
      <c r="K146" s="78" t="str">
        <f>IF(SUM(COUNTIFS('Planificación 2026-1'!E:E,"PRINCIPAL",'Planificación 2026-1'!W:W,C146,'Planificación 2026-1'!G:G,"IS"))&gt;0,"P03"," ")</f>
        <v xml:space="preserve"> </v>
      </c>
      <c r="L146" s="78" t="str">
        <f>IF(SUM(COUNTIFS('Planificación 2026-1'!E:E,"PRINCIPAL",'Planificación 2026-1'!W:W,C146,'Planificación 2026-1'!G:G,"PS"))&gt;0,"P04"," ")</f>
        <v xml:space="preserve"> </v>
      </c>
      <c r="M146" s="78"/>
      <c r="N146" s="78" t="str">
        <f>IF(SUM(COUNTIFS('Planificación 2026-1'!E:E,"PRINCIPAL",'Planificación 2026-1'!W:W,C146,'Planificación 2026-1'!G:G,"IN"))&gt;0,"P06"," ")</f>
        <v xml:space="preserve"> </v>
      </c>
      <c r="O146" s="78" t="str">
        <f>IF(SUM(COUNTIFS('Planificación 2026-1'!E:E,"PRINCIPAL",'Planificación 2026-1'!W:W,C146,'Planificación 2026-1'!G:G,"CA"))&gt;0,"P07"," ")</f>
        <v xml:space="preserve"> </v>
      </c>
      <c r="P146" s="78" t="str">
        <f>IF(SUM(COUNTIFS('Planificación 2026-1'!E:E,"PRINCIPAL",'Planificación 2026-1'!W:W,C146,'Planificación 2026-1'!G:G,"DE"))&gt;0,"P08"," ")</f>
        <v xml:space="preserve"> </v>
      </c>
      <c r="Q146" s="78" t="str">
        <f>IF(SUM(COUNTIFS('Planificación 2026-1'!E:E,"PRINCIPAL",'Planificación 2026-1'!W:W,C146,'Planificación 2026-1'!G:G,"OB"))&gt;0,"P09"," ")</f>
        <v xml:space="preserve"> </v>
      </c>
      <c r="R146" s="78" t="str">
        <f>IF(SUM(COUNTIFS('Planificación 2026-1'!E:E,"PRINCIPAL",'Planificación 2026-1'!W:W,C146,'Planificación 2026-1'!G:G,"MH"))&gt;0,"P31"," ")</f>
        <v xml:space="preserve"> </v>
      </c>
      <c r="S146" s="78" t="str">
        <f>IF(SUM(COUNTIFS('Planificación 2026-1'!E:E,"PRINCIPAL",'Planificación 2026-1'!W:W,C146,'Planificación 2026-1'!G:G,"IC"))&gt;0,"P32"," ")</f>
        <v xml:space="preserve"> </v>
      </c>
      <c r="T146" s="78" t="str">
        <f>IF(SUM(COUNTIFS('Planificación 2026-1'!E:E,"PRINCIPAL",'Planificación 2026-1'!W:W,C146,'Planificación 2026-1'!G:G,"AR"))&gt;0,"P34"," ")</f>
        <v xml:space="preserve"> </v>
      </c>
      <c r="U146" s="78" t="str">
        <f>IF(SUM(COUNTIFS('Planificación 2026-1'!E:E,"PRINCIPAL",'Planificación 2026-1'!W:W,C146,'Planificación 2026-1'!G:G,"T1"))&gt;0,"P35"," ")</f>
        <v xml:space="preserve"> </v>
      </c>
      <c r="V146" s="78" t="str">
        <f>IF(SUM(COUNTIFS('Planificación 2026-1'!E:E,"PRINCIPAL",'Planificación 2026-1'!W:W,C146,'Planificación 2026-1'!G:G,"T3"))&gt;0,"P36"," ")</f>
        <v xml:space="preserve"> </v>
      </c>
      <c r="W146" s="78" t="str">
        <f>IF(SUM(COUNTIFS('Planificación 2026-1'!E:E,"PRINCIPAL",'Planificación 2026-1'!W:W,C146,'Planificación 2026-1'!G:G,"T2"))&gt;0,"P37"," ")</f>
        <v xml:space="preserve"> </v>
      </c>
      <c r="X146" s="78" t="str">
        <f>IF(SUM(COUNTIFS('Planificación 2026-1'!E:E,"PRINCIPAL",'Planificación 2026-1'!W:W,C146,'Planificación 2026-1'!G:G,"AE"))&gt;0,"P38"," ")</f>
        <v xml:space="preserve"> </v>
      </c>
      <c r="Y146" s="78" t="str">
        <f>IF(SUM(COUNTIFS('Planificación 2026-1'!E:E,"PRINCIPAL",'Planificación 2026-1'!W:W,C146,'Planificación 2026-1'!G:G,"T4"))&gt;0,"P55"," ")</f>
        <v xml:space="preserve"> </v>
      </c>
      <c r="Z146" s="78" t="str">
        <f>IF(SUM(COUNTIFS('Planificación 2026-1'!E:E,"FILIAL",'Planificación 2026-1'!W:W,C146,'Planificación 2026-1'!G:G,"AF"))&gt;0," P01"," ")</f>
        <v xml:space="preserve"> </v>
      </c>
      <c r="AA146" s="78" t="str">
        <f>IF(SUM(COUNTIFS('Planificación 2026-1'!E:E,"FILIAL",'Planificación 2026-1'!W:W,C146,'Planificación 2026-1'!G:G,"EN"))&gt;0,"P02"," ")</f>
        <v>P02</v>
      </c>
      <c r="AB146" s="78" t="str">
        <f>IF(SUM(COUNTIFS('Planificación 2026-1'!E:E,"FILIAL",'Planificación 2026-1'!W:W,C146,'Planificación 2026-1'!G:G,"IS"))&gt;0,"P03"," ")</f>
        <v xml:space="preserve"> </v>
      </c>
      <c r="AC146" s="78" t="str">
        <f>IF(SUM(COUNTIFS('Planificación 2026-1'!E:E,"FILIAL",'Planificación 2026-1'!W:W,C146,'Planificación 2026-1'!G:G,"PS"))&gt;0,"P04"," ")</f>
        <v xml:space="preserve"> </v>
      </c>
      <c r="AD146" s="78"/>
      <c r="AE146" s="78" t="str">
        <f>IF(SUM(COUNTIFS('Planificación 2026-1'!E:E,"FILIAL",'Planificación 2026-1'!W:W,C146,'Planificación 2026-1'!G:G,"IN"))&gt;0,"P06"," ")</f>
        <v xml:space="preserve"> </v>
      </c>
      <c r="AF146" s="78" t="str">
        <f>IF(SUM(COUNTIFS('Planificación 2026-1'!E:E,"FILIAL",'Planificación 2026-1'!W:W,C146,'Planificación 2026-1'!G:G,"CA"))&gt;0,"P07"," ")</f>
        <v xml:space="preserve"> </v>
      </c>
      <c r="AG146" s="78" t="str">
        <f>IF(SUM(COUNTIFS('Planificación 2026-1'!E:E,"FILIAL",'Planificación 2026-1'!W:W,C146,'Planificación 2026-1'!G:G,"DE"))&gt;0,"P08"," ")</f>
        <v xml:space="preserve"> </v>
      </c>
      <c r="AH146" s="78" t="str">
        <f>IF(SUM(COUNTIFS('Planificación 2026-1'!E:E,"FILIAL",'Planificación 2026-1'!W:W,C146,'Planificación 2026-1'!G:G,"OB"))&gt;0,"P09"," ")</f>
        <v xml:space="preserve"> </v>
      </c>
      <c r="AI146" s="78" t="str">
        <f>IF(SUM(COUNTIFS('Planificación 2026-1'!E:E,"FILIAL",'Planificación 2026-1'!W:W,C146,'Planificación 2026-1'!G:G,"MH"))&gt;0,"P31"," ")</f>
        <v xml:space="preserve"> </v>
      </c>
      <c r="AJ146" s="78" t="str">
        <f>IF(SUM(COUNTIFS('Planificación 2026-1'!E:E,"FILIAL",'Planificación 2026-1'!W:W,C146,'Planificación 2026-1'!G:G,"IC"))&gt;0,"P32"," ")</f>
        <v xml:space="preserve"> </v>
      </c>
      <c r="AK146" s="78" t="str">
        <f>IF(SUM(COUNTIFS('Planificación 2026-1'!E:E,"FILIAL",'Planificación 2026-1'!W:W,C146,'Planificación 2026-1'!G:G,"AR"))&gt;0,"P34"," ")</f>
        <v xml:space="preserve"> </v>
      </c>
      <c r="AL146" s="78" t="str">
        <f>IF(SUM(COUNTIFS('Planificación 2026-1'!E:E,"FILIAL",'Planificación 2026-1'!W:W,C146,'Planificación 2026-1'!G:G,"T1"))&gt;0,"P35"," ")</f>
        <v xml:space="preserve"> </v>
      </c>
      <c r="AM146" s="78" t="str">
        <f>IF(SUM(COUNTIFS('Planificación 2026-1'!E:E,"FILIAL",'Planificación 2026-1'!W:W,C146,'Planificación 2026-1'!G:G,"T3"))&gt;0,"P36"," ")</f>
        <v xml:space="preserve"> </v>
      </c>
      <c r="AN146" s="78" t="str">
        <f>IF(SUM(COUNTIFS('Planificación 2026-1'!E:E,"FILIAL",'Planificación 2026-1'!W:W,C146,'Planificación 2026-1'!G:G,"T2"))&gt;0,"P37"," ")</f>
        <v xml:space="preserve"> </v>
      </c>
      <c r="AO146" s="78" t="str">
        <f>IF(SUM(COUNTIFS('Planificación 2026-1'!E:E,"FILIAL",'Planificación 2026-1'!W:W,C146,'Planificación 2026-1'!G:G,"AE"))&gt;0,"P38"," ")</f>
        <v xml:space="preserve"> </v>
      </c>
      <c r="AP146" s="78" t="str">
        <f>IF(SUM(COUNTIFS('Planificación 2026-1'!E:E,"FILIAL",'Planificación 2026-1'!W:W,C146,'Planificación 2026-1'!G:G,"T4"))&gt;0,"P55"," ")</f>
        <v xml:space="preserve"> </v>
      </c>
      <c r="AQ146" s="78" t="str">
        <f>IF(SUM(COUNTIFS('Planificación 2026-1'!E:E,"SUNAMPE",'Planificación 2026-1'!W:W,C146,'Planificación 2026-1'!G:G,"AF"))&gt;0," P01"," ")</f>
        <v xml:space="preserve"> </v>
      </c>
      <c r="AR146" s="78" t="str">
        <f>IF(SUM(COUNTIFS('Planificación 2026-1'!E:E,"SUNAMPE",'Planificación 2026-1'!W:W,C146,'Planificación 2026-1'!G:G,"EN"))&gt;0,"P02"," ")</f>
        <v xml:space="preserve"> </v>
      </c>
      <c r="AS146" s="78" t="str">
        <f>IF(SUM(COUNTIFS('Planificación 2026-1'!E:E,"SUNAMPE",'Planificación 2026-1'!W:W,C146,'Planificación 2026-1'!G:G,"IS"))&gt;0,"P03"," ")</f>
        <v xml:space="preserve"> </v>
      </c>
      <c r="AT146" s="78" t="str">
        <f>IF(SUM(COUNTIFS('Planificación 2026-1'!E:E,"SUNAMPE",'Planificación 2026-1'!W:W,C146,'Planificación 2026-1'!G:G,"PS"))&gt;0,"P04"," ")</f>
        <v xml:space="preserve"> </v>
      </c>
      <c r="AU146" s="78"/>
      <c r="AV146" s="78" t="str">
        <f>IF(SUM(COUNTIFS('Planificación 2026-1'!E:E,"SUNAMPE",'Planificación 2026-1'!W:W,C146,'Planificación 2026-1'!G:G,"IN"))&gt;0,"P06"," ")</f>
        <v xml:space="preserve"> </v>
      </c>
      <c r="AW146" s="78" t="str">
        <f>IF(SUM(COUNTIFS('Planificación 2026-1'!E:E,"SUNAMPE",'Planificación 2026-1'!W:W,C146,'Planificación 2026-1'!G:G,"CA"))&gt;0,"P07"," ")</f>
        <v xml:space="preserve"> </v>
      </c>
      <c r="AX146" s="78" t="str">
        <f>IF(SUM(COUNTIFS('Planificación 2026-1'!E:E,"SUNAMPE",'Planificación 2026-1'!W:W,C146,'Planificación 2026-1'!G:G,"DE"))&gt;0,"P08"," ")</f>
        <v xml:space="preserve"> </v>
      </c>
      <c r="AY146" s="78" t="str">
        <f>IF(SUM(COUNTIFS('Planificación 2026-1'!E:E,"SUNAMPE",'Planificación 2026-1'!W:W,C146,'Planificación 2026-1'!G:G,"OB"))&gt;0,"P09"," ")</f>
        <v xml:space="preserve"> </v>
      </c>
      <c r="AZ146" s="78" t="str">
        <f>IF(SUM(COUNTIFS('Planificación 2026-1'!E:E,"SUNAMPE",'Planificación 2026-1'!W:W,C146,'Planificación 2026-1'!G:G,"MH"))&gt;0,"P31"," ")</f>
        <v xml:space="preserve"> </v>
      </c>
      <c r="BA146" s="78" t="str">
        <f>IF(SUM(COUNTIFS('Planificación 2026-1'!E:E,"SUNAMPE",'Planificación 2026-1'!W:W,C146,'Planificación 2026-1'!G:G,"IC"))&gt;0,"P32"," ")</f>
        <v xml:space="preserve"> </v>
      </c>
      <c r="BB146" s="78" t="str">
        <f>IF(SUM(COUNTIFS('Planificación 2026-1'!E:E,"SUNAMPE",'Planificación 2026-1'!W:W,C146,'Planificación 2026-1'!G:G,"AR"))&gt;0,"P34"," ")</f>
        <v xml:space="preserve"> </v>
      </c>
      <c r="BC146" s="78" t="str">
        <f>IF(SUM(COUNTIFS('Planificación 2026-1'!E:E,"SUNAMPE",'Planificación 2026-1'!W:W,C146,'Planificación 2026-1'!G:G,"T1"))&gt;0,"P35"," ")</f>
        <v xml:space="preserve"> </v>
      </c>
      <c r="BD146" s="78" t="str">
        <f>IF(SUM(COUNTIFS('Planificación 2026-1'!E:E,"SUNAMPE",'Planificación 2026-1'!W:W,C146,'Planificación 2026-1'!G:G,"T3"))&gt;0,"P36"," ")</f>
        <v xml:space="preserve"> </v>
      </c>
      <c r="BE146" s="78" t="str">
        <f>IF(SUM(COUNTIFS('Planificación 2026-1'!E:E,"SUNAMPE",'Planificación 2026-1'!W:W,C146,'Planificación 2026-1'!G:G,"T2"))&gt;0,"P37"," ")</f>
        <v xml:space="preserve"> </v>
      </c>
      <c r="BF146" s="78" t="str">
        <f>IF(SUM(COUNTIFS('Planificación 2026-1'!E:E,"SUNAMPE",'Planificación 2026-1'!W:W,C146,'Planificación 2026-1'!G:G,"AE"))&gt;0,"P38"," ")</f>
        <v xml:space="preserve"> </v>
      </c>
      <c r="BG146" s="78" t="str">
        <f>IF(SUM(COUNTIFS('Planificación 2026-1'!E:E,"SUNAMPE",'Planificación 2026-1'!W:W,C146,'Planificación 2026-1'!G:G,"T4"))&gt;0,"P55"," ")</f>
        <v xml:space="preserve"> </v>
      </c>
      <c r="BH146" s="78" t="str">
        <f>IF(SUM(COUNTIFS('Planificación 2026-1'!E:E,"HUAURA",'Planificación 2026-1'!W:W,C146,'Planificación 2026-1'!G:G,"AF"))&gt;0," P01"," ")</f>
        <v xml:space="preserve"> </v>
      </c>
      <c r="BI146" s="78" t="str">
        <f>IF(SUM(COUNTIFS('Planificación 2026-1'!E:E,"HUAURA",'Planificación 2026-1'!W:W,C146,'Planificación 2026-1'!G:G,"EN"))&gt;0,"P02"," ")</f>
        <v xml:space="preserve"> </v>
      </c>
      <c r="BJ146" s="78" t="str">
        <f>IF(SUM(COUNTIFS('Planificación 2026-1'!E:E,"HUAURA",'Planificación 2026-1'!W:W,C146,'Planificación 2026-1'!G:G,"IS"))&gt;0,"P03"," ")</f>
        <v xml:space="preserve"> </v>
      </c>
      <c r="BK146" s="78" t="str">
        <f>IF(SUM(COUNTIFS('Planificación 2026-1'!E:E,"HUAURA",'Planificación 2026-1'!W:W,C146,'Planificación 2026-1'!G:G,"PS"))&gt;0,"P04"," ")</f>
        <v xml:space="preserve"> </v>
      </c>
      <c r="BL146" s="78"/>
      <c r="BM146" s="78" t="str">
        <f>IF(SUM(COUNTIFS('Planificación 2026-1'!E:E,"HUAURA",'Planificación 2026-1'!W:W,C146,'Planificación 2026-1'!G:G,"IN"))&gt;0,"P06"," ")</f>
        <v xml:space="preserve"> </v>
      </c>
      <c r="BN146" s="78" t="str">
        <f>IF(SUM(COUNTIFS('Planificación 2026-1'!E:E,"HUAURA",'Planificación 2026-1'!W:W,C146,'Planificación 2026-1'!G:G,"CA"))&gt;0,"P07"," ")</f>
        <v xml:space="preserve"> </v>
      </c>
      <c r="BO146" s="78" t="str">
        <f>IF(SUM(COUNTIFS('Planificación 2026-1'!E:E,"HUAURA",'Planificación 2026-1'!W:W,C146,'Planificación 2026-1'!G:G,"DE"))&gt;0,"P08"," ")</f>
        <v xml:space="preserve"> </v>
      </c>
      <c r="BP146" s="78" t="str">
        <f>IF(SUM(COUNTIFS('Planificación 2026-1'!E:E,"HUAURA",'Planificación 2026-1'!W:W,C146,'Planificación 2026-1'!G:G,"OB"))&gt;0,"P09"," ")</f>
        <v xml:space="preserve"> </v>
      </c>
      <c r="BQ146" s="78" t="str">
        <f>IF(SUM(COUNTIFS('Planificación 2026-1'!E:E,"HUAURA",'Planificación 2026-1'!W:W,C146,'Planificación 2026-1'!G:G,"MH"))&gt;0,"P31"," ")</f>
        <v xml:space="preserve"> </v>
      </c>
      <c r="BR146" s="78" t="str">
        <f>IF(SUM(COUNTIFS('Planificación 2026-1'!E:E,"HUAURA",'Planificación 2026-1'!W:W,C146,'Planificación 2026-1'!G:G,"IC"))&gt;0,"P32"," ")</f>
        <v xml:space="preserve"> </v>
      </c>
      <c r="BS146" s="78" t="str">
        <f>IF(SUM(COUNTIFS('Planificación 2026-1'!E:E,"HUAURA",'Planificación 2026-1'!W:W,C146,'Planificación 2026-1'!G:G,"AR"))&gt;0,"P34"," ")</f>
        <v xml:space="preserve"> </v>
      </c>
      <c r="BT146" s="78" t="str">
        <f>IF(SUM(COUNTIFS('Planificación 2026-1'!E:E,"HUAURA",'Planificación 2026-1'!W:W,C146,'Planificación 2026-1'!G:G,"T1"))&gt;0,"P35"," ")</f>
        <v xml:space="preserve"> </v>
      </c>
      <c r="BU146" s="78" t="str">
        <f>IF(SUM(COUNTIFS('Planificación 2026-1'!E:E,"HUAURA",'Planificación 2026-1'!W:W,C146,'Planificación 2026-1'!G:G,"T3"))&gt;0,"P36"," ")</f>
        <v xml:space="preserve"> </v>
      </c>
      <c r="BV146" s="78" t="str">
        <f>IF(SUM(COUNTIFS('Planificación 2026-1'!E:E,"HUAURA",'Planificación 2026-1'!W:W,C146,'Planificación 2026-1'!G:G,"T2"))&gt;0,"P37"," ")</f>
        <v xml:space="preserve"> </v>
      </c>
      <c r="BW146" s="78" t="str">
        <f>IF(SUM(COUNTIFS('Planificación 2026-1'!E:E,"HUAURA",'Planificación 2026-1'!W:W,C146,'Planificación 2026-1'!G:G,"AE"))&gt;0,"P38"," ")</f>
        <v xml:space="preserve"> </v>
      </c>
      <c r="BX146" s="78" t="str">
        <f>IF(SUM(COUNTIFS('Planificación 2026-1'!E:E,"HUAURA",'Planificación 2026-1'!W:W,C146,'Planificación 2026-1'!G:G,"T4"))&gt;0,"P55"," ")</f>
        <v xml:space="preserve"> </v>
      </c>
      <c r="BY146" s="79">
        <f>SUMIFS('Planificación 2026-1'!R:R,'Planificación 2026-1'!W:W,C146,'Planificación 2026-1'!G:G,"AF",'Planificación 2026-1'!H:H,"&gt;2")</f>
        <v>0</v>
      </c>
      <c r="BZ146" s="79">
        <f>SUMIFS('Planificación 2026-1'!R:R,'Planificación 2026-1'!W:W,C146,'Planificación 2026-1'!G:G,"EN",'Planificación 2026-1'!H:H,"&gt;2")</f>
        <v>16</v>
      </c>
      <c r="CA146" s="79">
        <f>SUMIFS('Planificación 2026-1'!R:R,'Planificación 2026-1'!W:W,C146,'Planificación 2026-1'!G:G,"IS",'Planificación 2026-1'!H:H,"&gt;2")</f>
        <v>0</v>
      </c>
      <c r="CB146" s="79">
        <f>SUMIFS('Planificación 2026-1'!R:R,'Planificación 2026-1'!W:W,C146,'Planificación 2026-1'!G:G,"PS",'Planificación 2026-1'!H:H,"&gt;2")</f>
        <v>0</v>
      </c>
      <c r="CC146" s="79">
        <f>SUMIFS('Planificación 2026-1'!R:R,'Planificación 2026-1'!W:W,C146,'Planificación 2026-1'!G:G,"IN",'Planificación 2026-1'!H:H,"&gt;2")</f>
        <v>0</v>
      </c>
      <c r="CD146" s="79">
        <f>SUMIFS('Planificación 2026-1'!R:R,'Planificación 2026-1'!W:W,C146,'Planificación 2026-1'!G:G,"CA",'Planificación 2026-1'!H:H,"&gt;2")</f>
        <v>0</v>
      </c>
      <c r="CE146" s="79">
        <f>SUMIFS('Planificación 2026-1'!R:R,'Planificación 2026-1'!W:W,C146,'Planificación 2026-1'!G:G,"DE",'Planificación 2026-1'!H:H,"&gt;2")</f>
        <v>0</v>
      </c>
      <c r="CF146" s="79">
        <f>SUMIFS('Planificación 2026-1'!R:R,'Planificación 2026-1'!W:W,C146,'Planificación 2026-1'!G:G,"OB",'Planificación 2026-1'!H:H,"&gt;2")</f>
        <v>0</v>
      </c>
      <c r="CG146" s="79">
        <f>SUMIFS('Planificación 2026-1'!R:R,'Planificación 2026-1'!W:W,C146,'Planificación 2026-1'!G:G,"MH",'Planificación 2026-1'!H:H,"&gt;2")</f>
        <v>0</v>
      </c>
      <c r="CH146" s="79">
        <f>SUMIFS('Planificación 2026-1'!R:R,'Planificación 2026-1'!W:W,C146,'Planificación 2026-1'!G:G,"IC",'Planificación 2026-1'!H:H,"&gt;2")</f>
        <v>0</v>
      </c>
      <c r="CI146" s="79">
        <f>SUMIFS('Planificación 2026-1'!R:R,'Planificación 2026-1'!W:W,C146,'Planificación 2026-1'!G:G,"AR",'Planificación 2026-1'!H:H,"&gt;2")</f>
        <v>0</v>
      </c>
      <c r="CJ146" s="79">
        <f>SUMIFS('Planificación 2026-1'!R:R,'Planificación 2026-1'!W:W,C146,'Planificación 2026-1'!G:G,"T1",'Planificación 2026-1'!H:H,"&gt;2")</f>
        <v>0</v>
      </c>
      <c r="CK146" s="79">
        <f>SUMIFS('Planificación 2026-1'!R:R,'Planificación 2026-1'!W:W,C146,'Planificación 2026-1'!G:G,"T3",'Planificación 2026-1'!H:H,"&gt;2")</f>
        <v>0</v>
      </c>
      <c r="CL146" s="79">
        <f>SUMIFS('Planificación 2026-1'!R:R,'Planificación 2026-1'!W:W,C146,'Planificación 2026-1'!G:G,"T2",'Planificación 2026-1'!H:H,"&gt;2")</f>
        <v>0</v>
      </c>
      <c r="CM146" s="79">
        <f>SUMIFS('Planificación 2026-1'!R:R,'Planificación 2026-1'!W:W,C146,'Planificación 2026-1'!G:G,"AE",'Planificación 2026-1'!H:H,"&gt;2")</f>
        <v>0</v>
      </c>
      <c r="CN146" s="79">
        <f>SUMIFS('Planificación 2026-1'!R:R,'Planificación 2026-1'!W:W,C146,'Planificación 2026-1'!G:G,"T4",'Planificación 2026-1'!H:H,"&gt;2")</f>
        <v>0</v>
      </c>
      <c r="CO146" s="79">
        <f>SUMIFS('Planificación 2026-1'!R:R,'Planificación 2026-1'!W:W,C146,'Planificación 2026-1'!G:G,"AF",'Planificación 2026-1'!H:H,"&lt;3")</f>
        <v>0</v>
      </c>
      <c r="CP146" s="79">
        <f>SUMIFS('Planificación 2026-1'!R:R,'Planificación 2026-1'!W:W,C146,'Planificación 2026-1'!G:G,"EN",'Planificación 2026-1'!H:H,"&lt;3")</f>
        <v>8</v>
      </c>
      <c r="CQ146" s="79">
        <f>SUMIFS('Planificación 2026-1'!R:R,'Planificación 2026-1'!W:W,C146,'Planificación 2026-1'!G:G,"IS",'Planificación 2026-1'!H:H,"&lt;3")</f>
        <v>0</v>
      </c>
      <c r="CR146" s="79">
        <f>SUMIFS('Planificación 2026-1'!R:R,'Planificación 2026-1'!W:W,C146,'Planificación 2026-1'!G:G,"PS",'Planificación 2026-1'!H:H,"&lt;3")</f>
        <v>0</v>
      </c>
      <c r="CS146" s="79">
        <f>SUMIFS('Planificación 2026-1'!R:R,'Planificación 2026-1'!W:W,C146,'Planificación 2026-1'!G:G,"IN",'Planificación 2026-1'!H:H,"&lt;3")</f>
        <v>0</v>
      </c>
      <c r="CT146" s="79">
        <f>SUMIFS('Planificación 2026-1'!R:R,'Planificación 2026-1'!W:W,C146,'Planificación 2026-1'!G:G,"CA",'Planificación 2026-1'!H:H,"&lt;3")</f>
        <v>0</v>
      </c>
      <c r="CU146" s="79">
        <f>SUMIFS('Planificación 2026-1'!R:R,'Planificación 2026-1'!W:W,C146,'Planificación 2026-1'!G:G,"DE",'Planificación 2026-1'!H:H,"&lt;3")</f>
        <v>0</v>
      </c>
      <c r="CV146" s="79">
        <f>SUMIFS('Planificación 2026-1'!R:R,'Planificación 2026-1'!W:W,C146,'Planificación 2026-1'!G:G,"OB",'Planificación 2026-1'!H:H,"&lt;3")</f>
        <v>0</v>
      </c>
      <c r="CW146" s="79">
        <f>SUMIFS('Planificación 2026-1'!R:R,'Planificación 2026-1'!W:W,C146,'Planificación 2026-1'!G:G,"MH",'Planificación 2026-1'!H:H,"&lt;3")</f>
        <v>0</v>
      </c>
      <c r="CX146" s="79">
        <f>SUMIFS('Planificación 2026-1'!R:R,'Planificación 2026-1'!W:W,C146,'Planificación 2026-1'!G:G,"IC",'Planificación 2026-1'!H:H,"&lt;3")</f>
        <v>0</v>
      </c>
      <c r="CY146" s="79">
        <f>SUMIFS('Planificación 2026-1'!R:R,'Planificación 2026-1'!W:W,C146,'Planificación 2026-1'!G:G,"AR",'Planificación 2026-1'!H:H,"&lt;3")</f>
        <v>0</v>
      </c>
      <c r="CZ146" s="79">
        <f>SUMIFS('Planificación 2026-1'!R:R,'Planificación 2026-1'!W:W,C146,'Planificación 2026-1'!G:G,"T1",'Planificación 2026-1'!H:H,"&lt;3")</f>
        <v>0</v>
      </c>
      <c r="DA146" s="79">
        <f>SUMIFS('Planificación 2026-1'!R:R,'Planificación 2026-1'!W:W,C146,'Planificación 2026-1'!G:G,"T3",'Planificación 2026-1'!H:H,"&lt;3")</f>
        <v>0</v>
      </c>
      <c r="DB146" s="79">
        <f>SUMIFS('Planificación 2026-1'!R:R,'Planificación 2026-1'!W:W,C146,'Planificación 2026-1'!G:G,"T2",'Planificación 2026-1'!H:H,"&lt;3")</f>
        <v>0</v>
      </c>
      <c r="DC146" s="79">
        <f>SUMIFS('Planificación 2026-1'!R:R,'Planificación 2026-1'!W:W,C146,'Planificación 2026-1'!G:G,"AE",'Planificación 2026-1'!H:H,"&lt;3")</f>
        <v>0</v>
      </c>
      <c r="DD146" s="79">
        <f>SUMIFS('Planificación 2026-1'!R:R,'Planificación 2026-1'!W:W,C146,'Planificación 2026-1'!G:G,"T4",'Planificación 2026-1'!H:H,"&lt;3")</f>
        <v>0</v>
      </c>
      <c r="DE146" s="78" t="str">
        <f t="shared" si="32"/>
        <v>P02</v>
      </c>
      <c r="DF146" s="30">
        <f>IF(C146="","",SUMIFS('Planificación 2026-1'!R:R,'Planificación 2026-1'!W:W,C146,'Planificación 2026-1'!E:E,"PRINCIPAL",'Planificación 2026-1'!X:X,"VIRTUAL"))</f>
        <v>4</v>
      </c>
      <c r="DG146" s="30">
        <f>IF(C146="","",SUMIFS('Planificación 2026-1'!R:R,'Planificación 2026-1'!W:W,C146,'Planificación 2026-1'!E:E,"PRINCIPAL",'Planificación 2026-1'!X:X,"PRESENCIAL"))</f>
        <v>0</v>
      </c>
      <c r="DH146" s="30">
        <f>IF(C146="","",SUMIFS('Planificación 2026-1'!R:R,'Planificación 2026-1'!W:W,C146,'Planificación 2026-1'!E:E,"PRINCIPAL",'Planificación 2026-1'!X:X,"HIBRIDO PRESENCIAL"))</f>
        <v>0</v>
      </c>
      <c r="DI146" s="78" t="str">
        <f t="shared" si="33"/>
        <v>P02</v>
      </c>
      <c r="DJ146" s="78">
        <f>IF(C146="","",SUMIFS('Planificación 2026-1'!R:R,'Planificación 2026-1'!W:W,C146,'Planificación 2026-1'!E:E,"FILIAL",'Planificación 2026-1'!X:X,"VIRTUAL"))</f>
        <v>12</v>
      </c>
      <c r="DK146" s="80">
        <f>IF(C146="","",SUMIFS('Planificación 2026-1'!R:R,'Planificación 2026-1'!W:W,C146,'Planificación 2026-1'!E:E,"FILIAL",'Planificación 2026-1'!X:X,"PRESENCIAL"))</f>
        <v>8</v>
      </c>
      <c r="DL146" s="42">
        <f>IF(C146="","",SUMIFS('Planificación 2026-1'!R:R,'Planificación 2026-1'!W:W,C146,'Planificación 2026-1'!E:E,"FILIAL",'Planificación 2026-1'!X:X,"HIBRIDO PRESENCIAL"))</f>
        <v>0</v>
      </c>
      <c r="DM146" s="81" t="str">
        <f t="shared" si="34"/>
        <v/>
      </c>
      <c r="DN146" s="78">
        <f>IF(C146="","",SUMIFS('Planificación 2026-1'!R:R,'Planificación 2026-1'!W:W,C146,'Planificación 2026-1'!E:E,"SUNAMPE",'Planificación 2026-1'!X:X,"VIRTUAL"))</f>
        <v>0</v>
      </c>
      <c r="DO146" s="42">
        <f>IF(C146="","",SUMIFS('Planificación 2026-1'!R:R,'Planificación 2026-1'!W:W,C146,'Planificación 2026-1'!E:E,"SUNAMPE",'Planificación 2026-1'!X:X,"PRESENCIAL"))</f>
        <v>0</v>
      </c>
      <c r="DP146" s="81" t="str">
        <f t="shared" si="35"/>
        <v/>
      </c>
      <c r="DQ146" s="78">
        <f>IF(C146="","",SUMIFS('Planificación 2026-1'!R:R,'Planificación 2026-1'!W:W,C146,'Planificación 2026-1'!E:E,"HUAURA",'Planificación 2026-1'!X:X,"VIRTUAL"))</f>
        <v>0</v>
      </c>
      <c r="DR146" s="42">
        <f>IF(C146="","",SUMIFS('Planificación 2026-1'!R:R,'Planificación 2026-1'!W:W,C146,'Planificación 2026-1'!E:E,"HUAURA",'Planificación 2026-1'!X:X,"PRESENCIAL"))</f>
        <v>0</v>
      </c>
      <c r="DS146" s="48">
        <f>SUMIFS('Planificación 2026-1'!R:R,'Planificación 2026-1'!W:W,C146,'Planificación 2026-1'!E:E,"PRINCIPAL",'Planificación 2026-1'!X:X,"VIRTUAL",'Planificación 2026-1'!H:H,"&gt;2")</f>
        <v>4</v>
      </c>
      <c r="DT146" s="48">
        <f>SUMIFS('Planificación 2026-1'!R:R,'Planificación 2026-1'!W:W,C146,'Planificación 2026-1'!E:E,"PRINCIPAL",'Planificación 2026-1'!X:X,"&lt;&gt;VIRTUAL",'Planificación 2026-1'!H:H,"&gt;2")</f>
        <v>0</v>
      </c>
      <c r="DU146" s="48">
        <f>SUMIFS('Planificación 2026-1'!R:R,'Planificación 2026-1'!W:W,C146,'Planificación 2026-1'!E:E,"SUNAMPE",'Planificación 2026-1'!X:X,"VIRTUAL",'Planificación 2026-1'!H:H,"&gt;2")</f>
        <v>0</v>
      </c>
      <c r="DV146" s="48">
        <f>SUMIFS('Planificación 2026-1'!R:R,'Planificación 2026-1'!W:W,C146,'Planificación 2026-1'!E:E,"SUNAMPE",'Planificación 2026-1'!X:X,"&lt;&gt;VIRTUAL",'Planificación 2026-1'!H:H,"&gt;2")</f>
        <v>0</v>
      </c>
      <c r="DW146" s="48">
        <f>SUMIFS('Planificación 2026-1'!R:R,'Planificación 2026-1'!W:W,C146,'Planificación 2026-1'!E:E,"FILIAL",'Planificación 2026-1'!X:X,"VIRTUAL",'Planificación 2026-1'!H:H,"&gt;2")</f>
        <v>12</v>
      </c>
      <c r="DX146" s="48">
        <f>SUMIFS('Planificación 2026-1'!R:R,'Planificación 2026-1'!W:W,C146,'Planificación 2026-1'!E:E,"FILIAL",'Planificación 2026-1'!X:X,"&lt;&gt;VIRTUAL",'Planificación 2026-1'!H:H,"&gt;2")</f>
        <v>0</v>
      </c>
      <c r="DY146" s="48">
        <f>SUMIFS('Planificación 2026-1'!R:R,'Planificación 2026-1'!W:W,C146,'Planificación 2026-1'!E:E,"PORUMA",'Planificación 2026-1'!X:X,"VIRTUAL",'Planificación 2026-1'!H:H,"&gt;2")</f>
        <v>0</v>
      </c>
      <c r="DZ146" s="48">
        <f>SUMIFS('Planificación 2026-1'!R:R,'Planificación 2026-1'!W:W,C146,'Planificación 2026-1'!E:E,"PORUMA",'Planificación 2026-1'!X:X,"&lt;&gt;VIRTUAL",'Planificación 2026-1'!H:H,"&gt;2")</f>
        <v>0</v>
      </c>
      <c r="EA146" s="48">
        <f>SUMIFS('Planificación 2026-1'!R:R,'Planificación 2026-1'!W:W,C146,'Planificación 2026-1'!E:E,"HUAURA",'Planificación 2026-1'!X:X,"VIRTUAL",'Planificación 2026-1'!H:H,"&gt;2")</f>
        <v>0</v>
      </c>
      <c r="EB146" s="48">
        <f>SUMIFS('Planificación 2026-1'!R:R,'Planificación 2026-1'!W:W,C146,'Planificación 2026-1'!E:E,"HUAURA",'Planificación 2026-1'!X:X,"&lt;&gt;VIRTUAL",'Planificación 2026-1'!H:H,"&gt;2")</f>
        <v>0</v>
      </c>
      <c r="EC146" s="48">
        <f>SUMIFS('Planificación 2026-1'!R:R,'Planificación 2026-1'!W:W,C146,'Planificación 2026-1'!E:E,"PRINCIPAL",'Planificación 2026-1'!X:X,"VIRTUAL",'Planificación 2026-1'!H:H,"&lt;3")</f>
        <v>0</v>
      </c>
      <c r="ED146" s="48">
        <f>SUMIFS('Planificación 2026-1'!R:R,'Planificación 2026-1'!W:W,C146,'Planificación 2026-1'!E:E,"PRINCIPAL",'Planificación 2026-1'!X:X,"&lt;&gt;VIRTUAL",'Planificación 2026-1'!H:H,"&lt;3")</f>
        <v>0</v>
      </c>
      <c r="EE146" s="48">
        <f>SUMIFS('Planificación 2026-1'!R:R,'Planificación 2026-1'!W:W,C146,'Planificación 2026-1'!E:E,"SUNAMPE",'Planificación 2026-1'!X:X,"VIRTUAL",'Planificación 2026-1'!H:H,"&lt;3")</f>
        <v>0</v>
      </c>
      <c r="EF146" s="48">
        <f>SUMIFS('Planificación 2026-1'!R:R,'Planificación 2026-1'!W:W,C146,'Planificación 2026-1'!E:E,"SUNAMPE",'Planificación 2026-1'!X:X,"&lt;&gt;VIRTUAL",'Planificación 2026-1'!H:H,"&lt;3")</f>
        <v>0</v>
      </c>
      <c r="EG146" s="48">
        <f>SUMIFS('Planificación 2026-1'!R:R,'Planificación 2026-1'!W:W,C146,'Planificación 2026-1'!E:E,"FILIAL",'Planificación 2026-1'!X:X,"VIRTUAL",'Planificación 2026-1'!H:H,"&lt;3")</f>
        <v>0</v>
      </c>
      <c r="EH146" s="48">
        <f>SUMIFS('Planificación 2026-1'!R:R,'Planificación 2026-1'!W:W,C146,'Planificación 2026-1'!E:E,"FILIAL",'Planificación 2026-1'!X:X,"&lt;&gt;VIRTUAL",'Planificación 2026-1'!H:H,"&lt;3")</f>
        <v>8</v>
      </c>
      <c r="EI146" s="48">
        <f>SUMIFS('Planificación 2026-1'!R:R,'Planificación 2026-1'!W:W,C146,'Planificación 2026-1'!E:E,"PORUMA",'Planificación 2026-1'!X:X,"VIRTUAL",'Planificación 2026-1'!H:H,"&lt;3")</f>
        <v>0</v>
      </c>
      <c r="EJ146" s="48">
        <f>SUMIFS('Planificación 2026-1'!R:R,'Planificación 2026-1'!W:W,C146,'Planificación 2026-1'!E:E,"PORUMA",'Planificación 2026-1'!X:X,"&lt;&gt;VIRTUAL",'Planificación 2026-1'!H:H,"&lt;3")</f>
        <v>0</v>
      </c>
      <c r="EK146" s="48">
        <f>SUMIFS('Planificación 2026-1'!R:R,'Planificación 2026-1'!W:W,C146,'Planificación 2026-1'!E:E,"HUAURA",'Planificación 2026-1'!X:X,"VIRTUAL",'Planificación 2026-1'!H:H,"&lt;3")</f>
        <v>0</v>
      </c>
      <c r="EL146" s="48">
        <f>SUMIFS('Planificación 2026-1'!R:R,'Planificación 2026-1'!W:W,C146,'Planificación 2026-1'!E:E,"HUAURA",'Planificación 2026-1'!X:X,"&lt;&gt;VIRTUAL",'Planificación 2026-1'!H:H,"&lt;3")</f>
        <v>0</v>
      </c>
      <c r="EM146" s="48">
        <f t="shared" si="36"/>
        <v>20</v>
      </c>
      <c r="EN146" s="48">
        <f t="shared" si="37"/>
        <v>0</v>
      </c>
      <c r="EO146" s="48">
        <f t="shared" si="38"/>
        <v>0</v>
      </c>
      <c r="EP146" s="48">
        <f t="shared" si="39"/>
        <v>4</v>
      </c>
      <c r="EQ146" s="48">
        <f t="shared" si="40"/>
        <v>0</v>
      </c>
      <c r="ER146" s="48"/>
      <c r="ES146" s="48">
        <f t="shared" si="41"/>
        <v>16</v>
      </c>
      <c r="ET146" s="48">
        <f t="shared" si="42"/>
        <v>8</v>
      </c>
      <c r="EU146" s="48" t="b">
        <f t="shared" si="43"/>
        <v>1</v>
      </c>
      <c r="EV146" s="48" t="str">
        <f t="shared" si="44"/>
        <v/>
      </c>
      <c r="EW146" s="48" t="str">
        <f t="shared" si="45"/>
        <v>MAS VIRTUAL</v>
      </c>
    </row>
    <row r="147" spans="1:153" x14ac:dyDescent="0.3">
      <c r="A147" s="53"/>
      <c r="B147" s="383">
        <v>144</v>
      </c>
      <c r="C147" s="107" t="s">
        <v>163</v>
      </c>
      <c r="D147" s="82">
        <f>SUMIF('Planificación 2026-1'!W:W,C147,'Planificación 2026-1'!R:R)</f>
        <v>32</v>
      </c>
      <c r="E147" s="384" t="s">
        <v>341</v>
      </c>
      <c r="F147" s="107" t="s">
        <v>430</v>
      </c>
      <c r="G147" s="107" t="s">
        <v>431</v>
      </c>
      <c r="H147" s="107" t="s">
        <v>432</v>
      </c>
      <c r="I147" s="77" t="str">
        <f>IF(SUM(COUNTIFS('Planificación 2026-1'!E:E,"PRINCIPAL",'Planificación 2026-1'!W:W,C147,'Planificación 2026-1'!G:G,"AF"))&gt;0,"P01"," ")</f>
        <v xml:space="preserve"> </v>
      </c>
      <c r="J147" s="78" t="str">
        <f>IF(SUM(COUNTIFS('Planificación 2026-1'!E:E,"PRINCIPAL",'Planificación 2026-1'!W:W,C147,'Planificación 2026-1'!G:G,"EN"))&gt;0,"P02"," ")</f>
        <v>P02</v>
      </c>
      <c r="K147" s="78" t="str">
        <f>IF(SUM(COUNTIFS('Planificación 2026-1'!E:E,"PRINCIPAL",'Planificación 2026-1'!W:W,C147,'Planificación 2026-1'!G:G,"IS"))&gt;0,"P03"," ")</f>
        <v xml:space="preserve"> </v>
      </c>
      <c r="L147" s="78" t="str">
        <f>IF(SUM(COUNTIFS('Planificación 2026-1'!E:E,"PRINCIPAL",'Planificación 2026-1'!W:W,C147,'Planificación 2026-1'!G:G,"PS"))&gt;0,"P04"," ")</f>
        <v xml:space="preserve"> </v>
      </c>
      <c r="M147" s="78"/>
      <c r="N147" s="78" t="str">
        <f>IF(SUM(COUNTIFS('Planificación 2026-1'!E:E,"PRINCIPAL",'Planificación 2026-1'!W:W,C147,'Planificación 2026-1'!G:G,"IN"))&gt;0,"P06"," ")</f>
        <v xml:space="preserve"> </v>
      </c>
      <c r="O147" s="78" t="str">
        <f>IF(SUM(COUNTIFS('Planificación 2026-1'!E:E,"PRINCIPAL",'Planificación 2026-1'!W:W,C147,'Planificación 2026-1'!G:G,"CA"))&gt;0,"P07"," ")</f>
        <v xml:space="preserve"> </v>
      </c>
      <c r="P147" s="78" t="str">
        <f>IF(SUM(COUNTIFS('Planificación 2026-1'!E:E,"PRINCIPAL",'Planificación 2026-1'!W:W,C147,'Planificación 2026-1'!G:G,"DE"))&gt;0,"P08"," ")</f>
        <v xml:space="preserve"> </v>
      </c>
      <c r="Q147" s="78" t="str">
        <f>IF(SUM(COUNTIFS('Planificación 2026-1'!E:E,"PRINCIPAL",'Planificación 2026-1'!W:W,C147,'Planificación 2026-1'!G:G,"OB"))&gt;0,"P09"," ")</f>
        <v xml:space="preserve"> </v>
      </c>
      <c r="R147" s="78" t="str">
        <f>IF(SUM(COUNTIFS('Planificación 2026-1'!E:E,"PRINCIPAL",'Planificación 2026-1'!W:W,C147,'Planificación 2026-1'!G:G,"MH"))&gt;0,"P31"," ")</f>
        <v xml:space="preserve"> </v>
      </c>
      <c r="S147" s="78" t="str">
        <f>IF(SUM(COUNTIFS('Planificación 2026-1'!E:E,"PRINCIPAL",'Planificación 2026-1'!W:W,C147,'Planificación 2026-1'!G:G,"IC"))&gt;0,"P32"," ")</f>
        <v xml:space="preserve"> </v>
      </c>
      <c r="T147" s="78" t="str">
        <f>IF(SUM(COUNTIFS('Planificación 2026-1'!E:E,"PRINCIPAL",'Planificación 2026-1'!W:W,C147,'Planificación 2026-1'!G:G,"AR"))&gt;0,"P34"," ")</f>
        <v xml:space="preserve"> </v>
      </c>
      <c r="U147" s="78" t="str">
        <f>IF(SUM(COUNTIFS('Planificación 2026-1'!E:E,"PRINCIPAL",'Planificación 2026-1'!W:W,C147,'Planificación 2026-1'!G:G,"T1"))&gt;0,"P35"," ")</f>
        <v xml:space="preserve"> </v>
      </c>
      <c r="V147" s="78" t="str">
        <f>IF(SUM(COUNTIFS('Planificación 2026-1'!E:E,"PRINCIPAL",'Planificación 2026-1'!W:W,C147,'Planificación 2026-1'!G:G,"T3"))&gt;0,"P36"," ")</f>
        <v xml:space="preserve"> </v>
      </c>
      <c r="W147" s="78" t="str">
        <f>IF(SUM(COUNTIFS('Planificación 2026-1'!E:E,"PRINCIPAL",'Planificación 2026-1'!W:W,C147,'Planificación 2026-1'!G:G,"T2"))&gt;0,"P37"," ")</f>
        <v xml:space="preserve"> </v>
      </c>
      <c r="X147" s="78" t="str">
        <f>IF(SUM(COUNTIFS('Planificación 2026-1'!E:E,"PRINCIPAL",'Planificación 2026-1'!W:W,C147,'Planificación 2026-1'!G:G,"AE"))&gt;0,"P38"," ")</f>
        <v xml:space="preserve"> </v>
      </c>
      <c r="Y147" s="78" t="str">
        <f>IF(SUM(COUNTIFS('Planificación 2026-1'!E:E,"PRINCIPAL",'Planificación 2026-1'!W:W,C147,'Planificación 2026-1'!G:G,"T4"))&gt;0,"P55"," ")</f>
        <v xml:space="preserve"> </v>
      </c>
      <c r="Z147" s="78" t="str">
        <f>IF(SUM(COUNTIFS('Planificación 2026-1'!E:E,"FILIAL",'Planificación 2026-1'!W:W,C147,'Planificación 2026-1'!G:G,"AF"))&gt;0," P01"," ")</f>
        <v xml:space="preserve"> </v>
      </c>
      <c r="AA147" s="78" t="str">
        <f>IF(SUM(COUNTIFS('Planificación 2026-1'!E:E,"FILIAL",'Planificación 2026-1'!W:W,C147,'Planificación 2026-1'!G:G,"EN"))&gt;0,"P02"," ")</f>
        <v xml:space="preserve"> </v>
      </c>
      <c r="AB147" s="78" t="str">
        <f>IF(SUM(COUNTIFS('Planificación 2026-1'!E:E,"FILIAL",'Planificación 2026-1'!W:W,C147,'Planificación 2026-1'!G:G,"IS"))&gt;0,"P03"," ")</f>
        <v xml:space="preserve"> </v>
      </c>
      <c r="AC147" s="78" t="str">
        <f>IF(SUM(COUNTIFS('Planificación 2026-1'!E:E,"FILIAL",'Planificación 2026-1'!W:W,C147,'Planificación 2026-1'!G:G,"PS"))&gt;0,"P04"," ")</f>
        <v xml:space="preserve"> </v>
      </c>
      <c r="AD147" s="78"/>
      <c r="AE147" s="78" t="str">
        <f>IF(SUM(COUNTIFS('Planificación 2026-1'!E:E,"FILIAL",'Planificación 2026-1'!W:W,C147,'Planificación 2026-1'!G:G,"IN"))&gt;0,"P06"," ")</f>
        <v xml:space="preserve"> </v>
      </c>
      <c r="AF147" s="78" t="str">
        <f>IF(SUM(COUNTIFS('Planificación 2026-1'!E:E,"FILIAL",'Planificación 2026-1'!W:W,C147,'Planificación 2026-1'!G:G,"CA"))&gt;0,"P07"," ")</f>
        <v xml:space="preserve"> </v>
      </c>
      <c r="AG147" s="78" t="str">
        <f>IF(SUM(COUNTIFS('Planificación 2026-1'!E:E,"FILIAL",'Planificación 2026-1'!W:W,C147,'Planificación 2026-1'!G:G,"DE"))&gt;0,"P08"," ")</f>
        <v xml:space="preserve"> </v>
      </c>
      <c r="AH147" s="78" t="str">
        <f>IF(SUM(COUNTIFS('Planificación 2026-1'!E:E,"FILIAL",'Planificación 2026-1'!W:W,C147,'Planificación 2026-1'!G:G,"OB"))&gt;0,"P09"," ")</f>
        <v xml:space="preserve"> </v>
      </c>
      <c r="AI147" s="78" t="str">
        <f>IF(SUM(COUNTIFS('Planificación 2026-1'!E:E,"FILIAL",'Planificación 2026-1'!W:W,C147,'Planificación 2026-1'!G:G,"MH"))&gt;0,"P31"," ")</f>
        <v xml:space="preserve"> </v>
      </c>
      <c r="AJ147" s="78" t="str">
        <f>IF(SUM(COUNTIFS('Planificación 2026-1'!E:E,"FILIAL",'Planificación 2026-1'!W:W,C147,'Planificación 2026-1'!G:G,"IC"))&gt;0,"P32"," ")</f>
        <v xml:space="preserve"> </v>
      </c>
      <c r="AK147" s="78" t="str">
        <f>IF(SUM(COUNTIFS('Planificación 2026-1'!E:E,"FILIAL",'Planificación 2026-1'!W:W,C147,'Planificación 2026-1'!G:G,"AR"))&gt;0,"P34"," ")</f>
        <v xml:space="preserve"> </v>
      </c>
      <c r="AL147" s="78" t="str">
        <f>IF(SUM(COUNTIFS('Planificación 2026-1'!E:E,"FILIAL",'Planificación 2026-1'!W:W,C147,'Planificación 2026-1'!G:G,"T1"))&gt;0,"P35"," ")</f>
        <v xml:space="preserve"> </v>
      </c>
      <c r="AM147" s="78" t="str">
        <f>IF(SUM(COUNTIFS('Planificación 2026-1'!E:E,"FILIAL",'Planificación 2026-1'!W:W,C147,'Planificación 2026-1'!G:G,"T3"))&gt;0,"P36"," ")</f>
        <v xml:space="preserve"> </v>
      </c>
      <c r="AN147" s="78" t="str">
        <f>IF(SUM(COUNTIFS('Planificación 2026-1'!E:E,"FILIAL",'Planificación 2026-1'!W:W,C147,'Planificación 2026-1'!G:G,"T2"))&gt;0,"P37"," ")</f>
        <v xml:space="preserve"> </v>
      </c>
      <c r="AO147" s="78" t="str">
        <f>IF(SUM(COUNTIFS('Planificación 2026-1'!E:E,"FILIAL",'Planificación 2026-1'!W:W,C147,'Planificación 2026-1'!G:G,"AE"))&gt;0,"P38"," ")</f>
        <v xml:space="preserve"> </v>
      </c>
      <c r="AP147" s="78" t="str">
        <f>IF(SUM(COUNTIFS('Planificación 2026-1'!E:E,"FILIAL",'Planificación 2026-1'!W:W,C147,'Planificación 2026-1'!G:G,"T4"))&gt;0,"P55"," ")</f>
        <v xml:space="preserve"> </v>
      </c>
      <c r="AQ147" s="78" t="str">
        <f>IF(SUM(COUNTIFS('Planificación 2026-1'!E:E,"SUNAMPE",'Planificación 2026-1'!W:W,C147,'Planificación 2026-1'!G:G,"AF"))&gt;0," P01"," ")</f>
        <v xml:space="preserve"> </v>
      </c>
      <c r="AR147" s="78" t="str">
        <f>IF(SUM(COUNTIFS('Planificación 2026-1'!E:E,"SUNAMPE",'Planificación 2026-1'!W:W,C147,'Planificación 2026-1'!G:G,"EN"))&gt;0,"P02"," ")</f>
        <v xml:space="preserve"> </v>
      </c>
      <c r="AS147" s="78" t="str">
        <f>IF(SUM(COUNTIFS('Planificación 2026-1'!E:E,"SUNAMPE",'Planificación 2026-1'!W:W,C147,'Planificación 2026-1'!G:G,"IS"))&gt;0,"P03"," ")</f>
        <v xml:space="preserve"> </v>
      </c>
      <c r="AT147" s="78" t="str">
        <f>IF(SUM(COUNTIFS('Planificación 2026-1'!E:E,"SUNAMPE",'Planificación 2026-1'!W:W,C147,'Planificación 2026-1'!G:G,"PS"))&gt;0,"P04"," ")</f>
        <v xml:space="preserve"> </v>
      </c>
      <c r="AU147" s="78"/>
      <c r="AV147" s="78" t="str">
        <f>IF(SUM(COUNTIFS('Planificación 2026-1'!E:E,"SUNAMPE",'Planificación 2026-1'!W:W,C147,'Planificación 2026-1'!G:G,"IN"))&gt;0,"P06"," ")</f>
        <v xml:space="preserve"> </v>
      </c>
      <c r="AW147" s="78" t="str">
        <f>IF(SUM(COUNTIFS('Planificación 2026-1'!E:E,"SUNAMPE",'Planificación 2026-1'!W:W,C147,'Planificación 2026-1'!G:G,"CA"))&gt;0,"P07"," ")</f>
        <v xml:space="preserve"> </v>
      </c>
      <c r="AX147" s="78" t="str">
        <f>IF(SUM(COUNTIFS('Planificación 2026-1'!E:E,"SUNAMPE",'Planificación 2026-1'!W:W,C147,'Planificación 2026-1'!G:G,"DE"))&gt;0,"P08"," ")</f>
        <v xml:space="preserve"> </v>
      </c>
      <c r="AY147" s="78" t="str">
        <f>IF(SUM(COUNTIFS('Planificación 2026-1'!E:E,"SUNAMPE",'Planificación 2026-1'!W:W,C147,'Planificación 2026-1'!G:G,"OB"))&gt;0,"P09"," ")</f>
        <v xml:space="preserve"> </v>
      </c>
      <c r="AZ147" s="78" t="str">
        <f>IF(SUM(COUNTIFS('Planificación 2026-1'!E:E,"SUNAMPE",'Planificación 2026-1'!W:W,C147,'Planificación 2026-1'!G:G,"MH"))&gt;0,"P31"," ")</f>
        <v xml:space="preserve"> </v>
      </c>
      <c r="BA147" s="78" t="str">
        <f>IF(SUM(COUNTIFS('Planificación 2026-1'!E:E,"SUNAMPE",'Planificación 2026-1'!W:W,C147,'Planificación 2026-1'!G:G,"IC"))&gt;0,"P32"," ")</f>
        <v xml:space="preserve"> </v>
      </c>
      <c r="BB147" s="78" t="str">
        <f>IF(SUM(COUNTIFS('Planificación 2026-1'!E:E,"SUNAMPE",'Planificación 2026-1'!W:W,C147,'Planificación 2026-1'!G:G,"AR"))&gt;0,"P34"," ")</f>
        <v xml:space="preserve"> </v>
      </c>
      <c r="BC147" s="78" t="str">
        <f>IF(SUM(COUNTIFS('Planificación 2026-1'!E:E,"SUNAMPE",'Planificación 2026-1'!W:W,C147,'Planificación 2026-1'!G:G,"T1"))&gt;0,"P35"," ")</f>
        <v xml:space="preserve"> </v>
      </c>
      <c r="BD147" s="78" t="str">
        <f>IF(SUM(COUNTIFS('Planificación 2026-1'!E:E,"SUNAMPE",'Planificación 2026-1'!W:W,C147,'Planificación 2026-1'!G:G,"T3"))&gt;0,"P36"," ")</f>
        <v xml:space="preserve"> </v>
      </c>
      <c r="BE147" s="78" t="str">
        <f>IF(SUM(COUNTIFS('Planificación 2026-1'!E:E,"SUNAMPE",'Planificación 2026-1'!W:W,C147,'Planificación 2026-1'!G:G,"T2"))&gt;0,"P37"," ")</f>
        <v xml:space="preserve"> </v>
      </c>
      <c r="BF147" s="78" t="str">
        <f>IF(SUM(COUNTIFS('Planificación 2026-1'!E:E,"SUNAMPE",'Planificación 2026-1'!W:W,C147,'Planificación 2026-1'!G:G,"AE"))&gt;0,"P38"," ")</f>
        <v xml:space="preserve"> </v>
      </c>
      <c r="BG147" s="78" t="str">
        <f>IF(SUM(COUNTIFS('Planificación 2026-1'!E:E,"SUNAMPE",'Planificación 2026-1'!W:W,C147,'Planificación 2026-1'!G:G,"T4"))&gt;0,"P55"," ")</f>
        <v xml:space="preserve"> </v>
      </c>
      <c r="BH147" s="78" t="str">
        <f>IF(SUM(COUNTIFS('Planificación 2026-1'!E:E,"HUAURA",'Planificación 2026-1'!W:W,C147,'Planificación 2026-1'!G:G,"AF"))&gt;0," P01"," ")</f>
        <v xml:space="preserve"> </v>
      </c>
      <c r="BI147" s="78" t="str">
        <f>IF(SUM(COUNTIFS('Planificación 2026-1'!E:E,"HUAURA",'Planificación 2026-1'!W:W,C147,'Planificación 2026-1'!G:G,"EN"))&gt;0,"P02"," ")</f>
        <v xml:space="preserve"> </v>
      </c>
      <c r="BJ147" s="78" t="str">
        <f>IF(SUM(COUNTIFS('Planificación 2026-1'!E:E,"HUAURA",'Planificación 2026-1'!W:W,C147,'Planificación 2026-1'!G:G,"IS"))&gt;0,"P03"," ")</f>
        <v xml:space="preserve"> </v>
      </c>
      <c r="BK147" s="78" t="str">
        <f>IF(SUM(COUNTIFS('Planificación 2026-1'!E:E,"HUAURA",'Planificación 2026-1'!W:W,C147,'Planificación 2026-1'!G:G,"PS"))&gt;0,"P04"," ")</f>
        <v xml:space="preserve"> </v>
      </c>
      <c r="BL147" s="78"/>
      <c r="BM147" s="78" t="str">
        <f>IF(SUM(COUNTIFS('Planificación 2026-1'!E:E,"HUAURA",'Planificación 2026-1'!W:W,C147,'Planificación 2026-1'!G:G,"IN"))&gt;0,"P06"," ")</f>
        <v xml:space="preserve"> </v>
      </c>
      <c r="BN147" s="78" t="str">
        <f>IF(SUM(COUNTIFS('Planificación 2026-1'!E:E,"HUAURA",'Planificación 2026-1'!W:W,C147,'Planificación 2026-1'!G:G,"CA"))&gt;0,"P07"," ")</f>
        <v xml:space="preserve"> </v>
      </c>
      <c r="BO147" s="78" t="str">
        <f>IF(SUM(COUNTIFS('Planificación 2026-1'!E:E,"HUAURA",'Planificación 2026-1'!W:W,C147,'Planificación 2026-1'!G:G,"DE"))&gt;0,"P08"," ")</f>
        <v xml:space="preserve"> </v>
      </c>
      <c r="BP147" s="78" t="str">
        <f>IF(SUM(COUNTIFS('Planificación 2026-1'!E:E,"HUAURA",'Planificación 2026-1'!W:W,C147,'Planificación 2026-1'!G:G,"OB"))&gt;0,"P09"," ")</f>
        <v xml:space="preserve"> </v>
      </c>
      <c r="BQ147" s="78" t="str">
        <f>IF(SUM(COUNTIFS('Planificación 2026-1'!E:E,"HUAURA",'Planificación 2026-1'!W:W,C147,'Planificación 2026-1'!G:G,"MH"))&gt;0,"P31"," ")</f>
        <v xml:space="preserve"> </v>
      </c>
      <c r="BR147" s="78" t="str">
        <f>IF(SUM(COUNTIFS('Planificación 2026-1'!E:E,"HUAURA",'Planificación 2026-1'!W:W,C147,'Planificación 2026-1'!G:G,"IC"))&gt;0,"P32"," ")</f>
        <v xml:space="preserve"> </v>
      </c>
      <c r="BS147" s="78" t="str">
        <f>IF(SUM(COUNTIFS('Planificación 2026-1'!E:E,"HUAURA",'Planificación 2026-1'!W:W,C147,'Planificación 2026-1'!G:G,"AR"))&gt;0,"P34"," ")</f>
        <v xml:space="preserve"> </v>
      </c>
      <c r="BT147" s="78" t="str">
        <f>IF(SUM(COUNTIFS('Planificación 2026-1'!E:E,"HUAURA",'Planificación 2026-1'!W:W,C147,'Planificación 2026-1'!G:G,"T1"))&gt;0,"P35"," ")</f>
        <v xml:space="preserve"> </v>
      </c>
      <c r="BU147" s="78" t="str">
        <f>IF(SUM(COUNTIFS('Planificación 2026-1'!E:E,"HUAURA",'Planificación 2026-1'!W:W,C147,'Planificación 2026-1'!G:G,"T3"))&gt;0,"P36"," ")</f>
        <v xml:space="preserve"> </v>
      </c>
      <c r="BV147" s="78" t="str">
        <f>IF(SUM(COUNTIFS('Planificación 2026-1'!E:E,"HUAURA",'Planificación 2026-1'!W:W,C147,'Planificación 2026-1'!G:G,"T2"))&gt;0,"P37"," ")</f>
        <v xml:space="preserve"> </v>
      </c>
      <c r="BW147" s="78" t="str">
        <f>IF(SUM(COUNTIFS('Planificación 2026-1'!E:E,"HUAURA",'Planificación 2026-1'!W:W,C147,'Planificación 2026-1'!G:G,"AE"))&gt;0,"P38"," ")</f>
        <v xml:space="preserve"> </v>
      </c>
      <c r="BX147" s="78" t="str">
        <f>IF(SUM(COUNTIFS('Planificación 2026-1'!E:E,"HUAURA",'Planificación 2026-1'!W:W,C147,'Planificación 2026-1'!G:G,"T4"))&gt;0,"P55"," ")</f>
        <v xml:space="preserve"> </v>
      </c>
      <c r="BY147" s="79">
        <f>SUMIFS('Planificación 2026-1'!R:R,'Planificación 2026-1'!W:W,C147,'Planificación 2026-1'!G:G,"AF",'Planificación 2026-1'!H:H,"&gt;2")</f>
        <v>0</v>
      </c>
      <c r="BZ147" s="79">
        <f>SUMIFS('Planificación 2026-1'!R:R,'Planificación 2026-1'!W:W,C147,'Planificación 2026-1'!G:G,"EN",'Planificación 2026-1'!H:H,"&gt;2")</f>
        <v>32</v>
      </c>
      <c r="CA147" s="79">
        <f>SUMIFS('Planificación 2026-1'!R:R,'Planificación 2026-1'!W:W,C147,'Planificación 2026-1'!G:G,"IS",'Planificación 2026-1'!H:H,"&gt;2")</f>
        <v>0</v>
      </c>
      <c r="CB147" s="79">
        <f>SUMIFS('Planificación 2026-1'!R:R,'Planificación 2026-1'!W:W,C147,'Planificación 2026-1'!G:G,"PS",'Planificación 2026-1'!H:H,"&gt;2")</f>
        <v>0</v>
      </c>
      <c r="CC147" s="79">
        <f>SUMIFS('Planificación 2026-1'!R:R,'Planificación 2026-1'!W:W,C147,'Planificación 2026-1'!G:G,"IN",'Planificación 2026-1'!H:H,"&gt;2")</f>
        <v>0</v>
      </c>
      <c r="CD147" s="79">
        <f>SUMIFS('Planificación 2026-1'!R:R,'Planificación 2026-1'!W:W,C147,'Planificación 2026-1'!G:G,"CA",'Planificación 2026-1'!H:H,"&gt;2")</f>
        <v>0</v>
      </c>
      <c r="CE147" s="79">
        <f>SUMIFS('Planificación 2026-1'!R:R,'Planificación 2026-1'!W:W,C147,'Planificación 2026-1'!G:G,"DE",'Planificación 2026-1'!H:H,"&gt;2")</f>
        <v>0</v>
      </c>
      <c r="CF147" s="79">
        <f>SUMIFS('Planificación 2026-1'!R:R,'Planificación 2026-1'!W:W,C147,'Planificación 2026-1'!G:G,"OB",'Planificación 2026-1'!H:H,"&gt;2")</f>
        <v>0</v>
      </c>
      <c r="CG147" s="79">
        <f>SUMIFS('Planificación 2026-1'!R:R,'Planificación 2026-1'!W:W,C147,'Planificación 2026-1'!G:G,"MH",'Planificación 2026-1'!H:H,"&gt;2")</f>
        <v>0</v>
      </c>
      <c r="CH147" s="79">
        <f>SUMIFS('Planificación 2026-1'!R:R,'Planificación 2026-1'!W:W,C147,'Planificación 2026-1'!G:G,"IC",'Planificación 2026-1'!H:H,"&gt;2")</f>
        <v>0</v>
      </c>
      <c r="CI147" s="79">
        <f>SUMIFS('Planificación 2026-1'!R:R,'Planificación 2026-1'!W:W,C147,'Planificación 2026-1'!G:G,"AR",'Planificación 2026-1'!H:H,"&gt;2")</f>
        <v>0</v>
      </c>
      <c r="CJ147" s="79">
        <f>SUMIFS('Planificación 2026-1'!R:R,'Planificación 2026-1'!W:W,C147,'Planificación 2026-1'!G:G,"T1",'Planificación 2026-1'!H:H,"&gt;2")</f>
        <v>0</v>
      </c>
      <c r="CK147" s="79">
        <f>SUMIFS('Planificación 2026-1'!R:R,'Planificación 2026-1'!W:W,C147,'Planificación 2026-1'!G:G,"T3",'Planificación 2026-1'!H:H,"&gt;2")</f>
        <v>0</v>
      </c>
      <c r="CL147" s="79">
        <f>SUMIFS('Planificación 2026-1'!R:R,'Planificación 2026-1'!W:W,C147,'Planificación 2026-1'!G:G,"T2",'Planificación 2026-1'!H:H,"&gt;2")</f>
        <v>0</v>
      </c>
      <c r="CM147" s="79">
        <f>SUMIFS('Planificación 2026-1'!R:R,'Planificación 2026-1'!W:W,C147,'Planificación 2026-1'!G:G,"AE",'Planificación 2026-1'!H:H,"&gt;2")</f>
        <v>0</v>
      </c>
      <c r="CN147" s="79">
        <f>SUMIFS('Planificación 2026-1'!R:R,'Planificación 2026-1'!W:W,C147,'Planificación 2026-1'!G:G,"T4",'Planificación 2026-1'!H:H,"&gt;2")</f>
        <v>0</v>
      </c>
      <c r="CO147" s="79">
        <f>SUMIFS('Planificación 2026-1'!R:R,'Planificación 2026-1'!W:W,C147,'Planificación 2026-1'!G:G,"AF",'Planificación 2026-1'!H:H,"&lt;3")</f>
        <v>0</v>
      </c>
      <c r="CP147" s="79">
        <f>SUMIFS('Planificación 2026-1'!R:R,'Planificación 2026-1'!W:W,C147,'Planificación 2026-1'!G:G,"EN",'Planificación 2026-1'!H:H,"&lt;3")</f>
        <v>0</v>
      </c>
      <c r="CQ147" s="79">
        <f>SUMIFS('Planificación 2026-1'!R:R,'Planificación 2026-1'!W:W,C147,'Planificación 2026-1'!G:G,"IS",'Planificación 2026-1'!H:H,"&lt;3")</f>
        <v>0</v>
      </c>
      <c r="CR147" s="79">
        <f>SUMIFS('Planificación 2026-1'!R:R,'Planificación 2026-1'!W:W,C147,'Planificación 2026-1'!G:G,"PS",'Planificación 2026-1'!H:H,"&lt;3")</f>
        <v>0</v>
      </c>
      <c r="CS147" s="79">
        <f>SUMIFS('Planificación 2026-1'!R:R,'Planificación 2026-1'!W:W,C147,'Planificación 2026-1'!G:G,"IN",'Planificación 2026-1'!H:H,"&lt;3")</f>
        <v>0</v>
      </c>
      <c r="CT147" s="79">
        <f>SUMIFS('Planificación 2026-1'!R:R,'Planificación 2026-1'!W:W,C147,'Planificación 2026-1'!G:G,"CA",'Planificación 2026-1'!H:H,"&lt;3")</f>
        <v>0</v>
      </c>
      <c r="CU147" s="79">
        <f>SUMIFS('Planificación 2026-1'!R:R,'Planificación 2026-1'!W:W,C147,'Planificación 2026-1'!G:G,"DE",'Planificación 2026-1'!H:H,"&lt;3")</f>
        <v>0</v>
      </c>
      <c r="CV147" s="79">
        <f>SUMIFS('Planificación 2026-1'!R:R,'Planificación 2026-1'!W:W,C147,'Planificación 2026-1'!G:G,"OB",'Planificación 2026-1'!H:H,"&lt;3")</f>
        <v>0</v>
      </c>
      <c r="CW147" s="79">
        <f>SUMIFS('Planificación 2026-1'!R:R,'Planificación 2026-1'!W:W,C147,'Planificación 2026-1'!G:G,"MH",'Planificación 2026-1'!H:H,"&lt;3")</f>
        <v>0</v>
      </c>
      <c r="CX147" s="79">
        <f>SUMIFS('Planificación 2026-1'!R:R,'Planificación 2026-1'!W:W,C147,'Planificación 2026-1'!G:G,"IC",'Planificación 2026-1'!H:H,"&lt;3")</f>
        <v>0</v>
      </c>
      <c r="CY147" s="79">
        <f>SUMIFS('Planificación 2026-1'!R:R,'Planificación 2026-1'!W:W,C147,'Planificación 2026-1'!G:G,"AR",'Planificación 2026-1'!H:H,"&lt;3")</f>
        <v>0</v>
      </c>
      <c r="CZ147" s="79">
        <f>SUMIFS('Planificación 2026-1'!R:R,'Planificación 2026-1'!W:W,C147,'Planificación 2026-1'!G:G,"T1",'Planificación 2026-1'!H:H,"&lt;3")</f>
        <v>0</v>
      </c>
      <c r="DA147" s="79">
        <f>SUMIFS('Planificación 2026-1'!R:R,'Planificación 2026-1'!W:W,C147,'Planificación 2026-1'!G:G,"T3",'Planificación 2026-1'!H:H,"&lt;3")</f>
        <v>0</v>
      </c>
      <c r="DB147" s="79">
        <f>SUMIFS('Planificación 2026-1'!R:R,'Planificación 2026-1'!W:W,C147,'Planificación 2026-1'!G:G,"T2",'Planificación 2026-1'!H:H,"&lt;3")</f>
        <v>0</v>
      </c>
      <c r="DC147" s="79">
        <f>SUMIFS('Planificación 2026-1'!R:R,'Planificación 2026-1'!W:W,C147,'Planificación 2026-1'!G:G,"AE",'Planificación 2026-1'!H:H,"&lt;3")</f>
        <v>0</v>
      </c>
      <c r="DD147" s="79">
        <f>SUMIFS('Planificación 2026-1'!R:R,'Planificación 2026-1'!W:W,C147,'Planificación 2026-1'!G:G,"T4",'Planificación 2026-1'!H:H,"&lt;3")</f>
        <v>0</v>
      </c>
      <c r="DE147" s="78" t="str">
        <f t="shared" si="32"/>
        <v>P02</v>
      </c>
      <c r="DF147" s="30">
        <f>IF(C147="","",SUMIFS('Planificación 2026-1'!R:R,'Planificación 2026-1'!W:W,C147,'Planificación 2026-1'!E:E,"PRINCIPAL",'Planificación 2026-1'!X:X,"VIRTUAL"))</f>
        <v>26</v>
      </c>
      <c r="DG147" s="30">
        <f>IF(C147="","",SUMIFS('Planificación 2026-1'!R:R,'Planificación 2026-1'!W:W,C147,'Planificación 2026-1'!E:E,"PRINCIPAL",'Planificación 2026-1'!X:X,"PRESENCIAL"))</f>
        <v>6</v>
      </c>
      <c r="DH147" s="30">
        <f>IF(C147="","",SUMIFS('Planificación 2026-1'!R:R,'Planificación 2026-1'!W:W,C147,'Planificación 2026-1'!E:E,"PRINCIPAL",'Planificación 2026-1'!X:X,"HIBRIDO PRESENCIAL"))</f>
        <v>0</v>
      </c>
      <c r="DI147" s="78" t="str">
        <f t="shared" si="33"/>
        <v/>
      </c>
      <c r="DJ147" s="78">
        <f>IF(C147="","",SUMIFS('Planificación 2026-1'!R:R,'Planificación 2026-1'!W:W,C147,'Planificación 2026-1'!E:E,"FILIAL",'Planificación 2026-1'!X:X,"VIRTUAL"))</f>
        <v>0</v>
      </c>
      <c r="DK147" s="80">
        <f>IF(C147="","",SUMIFS('Planificación 2026-1'!R:R,'Planificación 2026-1'!W:W,C147,'Planificación 2026-1'!E:E,"FILIAL",'Planificación 2026-1'!X:X,"PRESENCIAL"))</f>
        <v>0</v>
      </c>
      <c r="DL147" s="42">
        <f>IF(C147="","",SUMIFS('Planificación 2026-1'!R:R,'Planificación 2026-1'!W:W,C147,'Planificación 2026-1'!E:E,"FILIAL",'Planificación 2026-1'!X:X,"HIBRIDO PRESENCIAL"))</f>
        <v>0</v>
      </c>
      <c r="DM147" s="81" t="str">
        <f t="shared" si="34"/>
        <v/>
      </c>
      <c r="DN147" s="78">
        <f>IF(C147="","",SUMIFS('Planificación 2026-1'!R:R,'Planificación 2026-1'!W:W,C147,'Planificación 2026-1'!E:E,"SUNAMPE",'Planificación 2026-1'!X:X,"VIRTUAL"))</f>
        <v>0</v>
      </c>
      <c r="DO147" s="42">
        <f>IF(C147="","",SUMIFS('Planificación 2026-1'!R:R,'Planificación 2026-1'!W:W,C147,'Planificación 2026-1'!E:E,"SUNAMPE",'Planificación 2026-1'!X:X,"PRESENCIAL"))</f>
        <v>0</v>
      </c>
      <c r="DP147" s="81" t="str">
        <f t="shared" si="35"/>
        <v/>
      </c>
      <c r="DQ147" s="78">
        <f>IF(C147="","",SUMIFS('Planificación 2026-1'!R:R,'Planificación 2026-1'!W:W,C147,'Planificación 2026-1'!E:E,"HUAURA",'Planificación 2026-1'!X:X,"VIRTUAL"))</f>
        <v>0</v>
      </c>
      <c r="DR147" s="42">
        <f>IF(C147="","",SUMIFS('Planificación 2026-1'!R:R,'Planificación 2026-1'!W:W,C147,'Planificación 2026-1'!E:E,"HUAURA",'Planificación 2026-1'!X:X,"PRESENCIAL"))</f>
        <v>0</v>
      </c>
      <c r="DS147" s="48">
        <f>SUMIFS('Planificación 2026-1'!R:R,'Planificación 2026-1'!W:W,C147,'Planificación 2026-1'!E:E,"PRINCIPAL",'Planificación 2026-1'!X:X,"VIRTUAL",'Planificación 2026-1'!H:H,"&gt;2")</f>
        <v>26</v>
      </c>
      <c r="DT147" s="48">
        <f>SUMIFS('Planificación 2026-1'!R:R,'Planificación 2026-1'!W:W,C147,'Planificación 2026-1'!E:E,"PRINCIPAL",'Planificación 2026-1'!X:X,"&lt;&gt;VIRTUAL",'Planificación 2026-1'!H:H,"&gt;2")</f>
        <v>6</v>
      </c>
      <c r="DU147" s="48">
        <f>SUMIFS('Planificación 2026-1'!R:R,'Planificación 2026-1'!W:W,C147,'Planificación 2026-1'!E:E,"SUNAMPE",'Planificación 2026-1'!X:X,"VIRTUAL",'Planificación 2026-1'!H:H,"&gt;2")</f>
        <v>0</v>
      </c>
      <c r="DV147" s="48">
        <f>SUMIFS('Planificación 2026-1'!R:R,'Planificación 2026-1'!W:W,C147,'Planificación 2026-1'!E:E,"SUNAMPE",'Planificación 2026-1'!X:X,"&lt;&gt;VIRTUAL",'Planificación 2026-1'!H:H,"&gt;2")</f>
        <v>0</v>
      </c>
      <c r="DW147" s="48">
        <f>SUMIFS('Planificación 2026-1'!R:R,'Planificación 2026-1'!W:W,C147,'Planificación 2026-1'!E:E,"FILIAL",'Planificación 2026-1'!X:X,"VIRTUAL",'Planificación 2026-1'!H:H,"&gt;2")</f>
        <v>0</v>
      </c>
      <c r="DX147" s="48">
        <f>SUMIFS('Planificación 2026-1'!R:R,'Planificación 2026-1'!W:W,C147,'Planificación 2026-1'!E:E,"FILIAL",'Planificación 2026-1'!X:X,"&lt;&gt;VIRTUAL",'Planificación 2026-1'!H:H,"&gt;2")</f>
        <v>0</v>
      </c>
      <c r="DY147" s="48">
        <f>SUMIFS('Planificación 2026-1'!R:R,'Planificación 2026-1'!W:W,C147,'Planificación 2026-1'!E:E,"PORUMA",'Planificación 2026-1'!X:X,"VIRTUAL",'Planificación 2026-1'!H:H,"&gt;2")</f>
        <v>0</v>
      </c>
      <c r="DZ147" s="48">
        <f>SUMIFS('Planificación 2026-1'!R:R,'Planificación 2026-1'!W:W,C147,'Planificación 2026-1'!E:E,"PORUMA",'Planificación 2026-1'!X:X,"&lt;&gt;VIRTUAL",'Planificación 2026-1'!H:H,"&gt;2")</f>
        <v>0</v>
      </c>
      <c r="EA147" s="48">
        <f>SUMIFS('Planificación 2026-1'!R:R,'Planificación 2026-1'!W:W,C147,'Planificación 2026-1'!E:E,"HUAURA",'Planificación 2026-1'!X:X,"VIRTUAL",'Planificación 2026-1'!H:H,"&gt;2")</f>
        <v>0</v>
      </c>
      <c r="EB147" s="48">
        <f>SUMIFS('Planificación 2026-1'!R:R,'Planificación 2026-1'!W:W,C147,'Planificación 2026-1'!E:E,"HUAURA",'Planificación 2026-1'!X:X,"&lt;&gt;VIRTUAL",'Planificación 2026-1'!H:H,"&gt;2")</f>
        <v>0</v>
      </c>
      <c r="EC147" s="48">
        <f>SUMIFS('Planificación 2026-1'!R:R,'Planificación 2026-1'!W:W,C147,'Planificación 2026-1'!E:E,"PRINCIPAL",'Planificación 2026-1'!X:X,"VIRTUAL",'Planificación 2026-1'!H:H,"&lt;3")</f>
        <v>0</v>
      </c>
      <c r="ED147" s="48">
        <f>SUMIFS('Planificación 2026-1'!R:R,'Planificación 2026-1'!W:W,C147,'Planificación 2026-1'!E:E,"PRINCIPAL",'Planificación 2026-1'!X:X,"&lt;&gt;VIRTUAL",'Planificación 2026-1'!H:H,"&lt;3")</f>
        <v>0</v>
      </c>
      <c r="EE147" s="48">
        <f>SUMIFS('Planificación 2026-1'!R:R,'Planificación 2026-1'!W:W,C147,'Planificación 2026-1'!E:E,"SUNAMPE",'Planificación 2026-1'!X:X,"VIRTUAL",'Planificación 2026-1'!H:H,"&lt;3")</f>
        <v>0</v>
      </c>
      <c r="EF147" s="48">
        <f>SUMIFS('Planificación 2026-1'!R:R,'Planificación 2026-1'!W:W,C147,'Planificación 2026-1'!E:E,"SUNAMPE",'Planificación 2026-1'!X:X,"&lt;&gt;VIRTUAL",'Planificación 2026-1'!H:H,"&lt;3")</f>
        <v>0</v>
      </c>
      <c r="EG147" s="48">
        <f>SUMIFS('Planificación 2026-1'!R:R,'Planificación 2026-1'!W:W,C147,'Planificación 2026-1'!E:E,"FILIAL",'Planificación 2026-1'!X:X,"VIRTUAL",'Planificación 2026-1'!H:H,"&lt;3")</f>
        <v>0</v>
      </c>
      <c r="EH147" s="48">
        <f>SUMIFS('Planificación 2026-1'!R:R,'Planificación 2026-1'!W:W,C147,'Planificación 2026-1'!E:E,"FILIAL",'Planificación 2026-1'!X:X,"&lt;&gt;VIRTUAL",'Planificación 2026-1'!H:H,"&lt;3")</f>
        <v>0</v>
      </c>
      <c r="EI147" s="48">
        <f>SUMIFS('Planificación 2026-1'!R:R,'Planificación 2026-1'!W:W,C147,'Planificación 2026-1'!E:E,"PORUMA",'Planificación 2026-1'!X:X,"VIRTUAL",'Planificación 2026-1'!H:H,"&lt;3")</f>
        <v>0</v>
      </c>
      <c r="EJ147" s="48">
        <f>SUMIFS('Planificación 2026-1'!R:R,'Planificación 2026-1'!W:W,C147,'Planificación 2026-1'!E:E,"PORUMA",'Planificación 2026-1'!X:X,"&lt;&gt;VIRTUAL",'Planificación 2026-1'!H:H,"&lt;3")</f>
        <v>0</v>
      </c>
      <c r="EK147" s="48">
        <f>SUMIFS('Planificación 2026-1'!R:R,'Planificación 2026-1'!W:W,C147,'Planificación 2026-1'!E:E,"HUAURA",'Planificación 2026-1'!X:X,"VIRTUAL",'Planificación 2026-1'!H:H,"&lt;3")</f>
        <v>0</v>
      </c>
      <c r="EL147" s="48">
        <f>SUMIFS('Planificación 2026-1'!R:R,'Planificación 2026-1'!W:W,C147,'Planificación 2026-1'!E:E,"HUAURA",'Planificación 2026-1'!X:X,"&lt;&gt;VIRTUAL",'Planificación 2026-1'!H:H,"&lt;3")</f>
        <v>0</v>
      </c>
      <c r="EM147" s="48">
        <f t="shared" si="36"/>
        <v>0</v>
      </c>
      <c r="EN147" s="48">
        <f t="shared" si="37"/>
        <v>0</v>
      </c>
      <c r="EO147" s="48">
        <f t="shared" si="38"/>
        <v>0</v>
      </c>
      <c r="EP147" s="48">
        <f t="shared" si="39"/>
        <v>32</v>
      </c>
      <c r="EQ147" s="48">
        <f t="shared" si="40"/>
        <v>0</v>
      </c>
      <c r="ER147" s="48"/>
      <c r="ES147" s="48">
        <f t="shared" si="41"/>
        <v>26</v>
      </c>
      <c r="ET147" s="48">
        <f t="shared" si="42"/>
        <v>6</v>
      </c>
      <c r="EU147" s="48" t="b">
        <f t="shared" si="43"/>
        <v>1</v>
      </c>
      <c r="EV147" s="48" t="str">
        <f t="shared" si="44"/>
        <v>FILIAL-HUAURA</v>
      </c>
      <c r="EW147" s="48" t="str">
        <f t="shared" si="45"/>
        <v>MAS VIRTUAL</v>
      </c>
    </row>
    <row r="148" spans="1:153" x14ac:dyDescent="0.3">
      <c r="A148" s="53"/>
      <c r="B148" s="383">
        <v>145</v>
      </c>
      <c r="C148" s="107" t="s">
        <v>164</v>
      </c>
      <c r="D148" s="82">
        <f>SUMIF('Planificación 2026-1'!W:W,C148,'Planificación 2026-1'!R:R)</f>
        <v>12</v>
      </c>
      <c r="E148" s="384" t="s">
        <v>319</v>
      </c>
      <c r="F148" s="107" t="s">
        <v>430</v>
      </c>
      <c r="G148" s="107" t="s">
        <v>431</v>
      </c>
      <c r="H148" s="107" t="s">
        <v>432</v>
      </c>
      <c r="I148" s="77" t="str">
        <f>IF(SUM(COUNTIFS('Planificación 2026-1'!E:E,"PRINCIPAL",'Planificación 2026-1'!W:W,C148,'Planificación 2026-1'!G:G,"AF"))&gt;0,"P01"," ")</f>
        <v xml:space="preserve"> </v>
      </c>
      <c r="J148" s="78" t="str">
        <f>IF(SUM(COUNTIFS('Planificación 2026-1'!E:E,"PRINCIPAL",'Planificación 2026-1'!W:W,C148,'Planificación 2026-1'!G:G,"EN"))&gt;0,"P02"," ")</f>
        <v>P02</v>
      </c>
      <c r="K148" s="78" t="str">
        <f>IF(SUM(COUNTIFS('Planificación 2026-1'!E:E,"PRINCIPAL",'Planificación 2026-1'!W:W,C148,'Planificación 2026-1'!G:G,"IS"))&gt;0,"P03"," ")</f>
        <v xml:space="preserve"> </v>
      </c>
      <c r="L148" s="78" t="str">
        <f>IF(SUM(COUNTIFS('Planificación 2026-1'!E:E,"PRINCIPAL",'Planificación 2026-1'!W:W,C148,'Planificación 2026-1'!G:G,"PS"))&gt;0,"P04"," ")</f>
        <v xml:space="preserve"> </v>
      </c>
      <c r="M148" s="78"/>
      <c r="N148" s="78" t="str">
        <f>IF(SUM(COUNTIFS('Planificación 2026-1'!E:E,"PRINCIPAL",'Planificación 2026-1'!W:W,C148,'Planificación 2026-1'!G:G,"IN"))&gt;0,"P06"," ")</f>
        <v xml:space="preserve"> </v>
      </c>
      <c r="O148" s="78" t="str">
        <f>IF(SUM(COUNTIFS('Planificación 2026-1'!E:E,"PRINCIPAL",'Planificación 2026-1'!W:W,C148,'Planificación 2026-1'!G:G,"CA"))&gt;0,"P07"," ")</f>
        <v xml:space="preserve"> </v>
      </c>
      <c r="P148" s="78" t="str">
        <f>IF(SUM(COUNTIFS('Planificación 2026-1'!E:E,"PRINCIPAL",'Planificación 2026-1'!W:W,C148,'Planificación 2026-1'!G:G,"DE"))&gt;0,"P08"," ")</f>
        <v xml:space="preserve"> </v>
      </c>
      <c r="Q148" s="78" t="str">
        <f>IF(SUM(COUNTIFS('Planificación 2026-1'!E:E,"PRINCIPAL",'Planificación 2026-1'!W:W,C148,'Planificación 2026-1'!G:G,"OB"))&gt;0,"P09"," ")</f>
        <v xml:space="preserve"> </v>
      </c>
      <c r="R148" s="78" t="str">
        <f>IF(SUM(COUNTIFS('Planificación 2026-1'!E:E,"PRINCIPAL",'Planificación 2026-1'!W:W,C148,'Planificación 2026-1'!G:G,"MH"))&gt;0,"P31"," ")</f>
        <v xml:space="preserve"> </v>
      </c>
      <c r="S148" s="78" t="str">
        <f>IF(SUM(COUNTIFS('Planificación 2026-1'!E:E,"PRINCIPAL",'Planificación 2026-1'!W:W,C148,'Planificación 2026-1'!G:G,"IC"))&gt;0,"P32"," ")</f>
        <v xml:space="preserve"> </v>
      </c>
      <c r="T148" s="78" t="str">
        <f>IF(SUM(COUNTIFS('Planificación 2026-1'!E:E,"PRINCIPAL",'Planificación 2026-1'!W:W,C148,'Planificación 2026-1'!G:G,"AR"))&gt;0,"P34"," ")</f>
        <v xml:space="preserve"> </v>
      </c>
      <c r="U148" s="78" t="str">
        <f>IF(SUM(COUNTIFS('Planificación 2026-1'!E:E,"PRINCIPAL",'Planificación 2026-1'!W:W,C148,'Planificación 2026-1'!G:G,"T1"))&gt;0,"P35"," ")</f>
        <v xml:space="preserve"> </v>
      </c>
      <c r="V148" s="78" t="str">
        <f>IF(SUM(COUNTIFS('Planificación 2026-1'!E:E,"PRINCIPAL",'Planificación 2026-1'!W:W,C148,'Planificación 2026-1'!G:G,"T3"))&gt;0,"P36"," ")</f>
        <v xml:space="preserve"> </v>
      </c>
      <c r="W148" s="78" t="str">
        <f>IF(SUM(COUNTIFS('Planificación 2026-1'!E:E,"PRINCIPAL",'Planificación 2026-1'!W:W,C148,'Planificación 2026-1'!G:G,"T2"))&gt;0,"P37"," ")</f>
        <v xml:space="preserve"> </v>
      </c>
      <c r="X148" s="78" t="str">
        <f>IF(SUM(COUNTIFS('Planificación 2026-1'!E:E,"PRINCIPAL",'Planificación 2026-1'!W:W,C148,'Planificación 2026-1'!G:G,"AE"))&gt;0,"P38"," ")</f>
        <v xml:space="preserve"> </v>
      </c>
      <c r="Y148" s="78" t="str">
        <f>IF(SUM(COUNTIFS('Planificación 2026-1'!E:E,"PRINCIPAL",'Planificación 2026-1'!W:W,C148,'Planificación 2026-1'!G:G,"T4"))&gt;0,"P55"," ")</f>
        <v xml:space="preserve"> </v>
      </c>
      <c r="Z148" s="78" t="str">
        <f>IF(SUM(COUNTIFS('Planificación 2026-1'!E:E,"FILIAL",'Planificación 2026-1'!W:W,C148,'Planificación 2026-1'!G:G,"AF"))&gt;0," P01"," ")</f>
        <v xml:space="preserve"> </v>
      </c>
      <c r="AA148" s="78" t="str">
        <f>IF(SUM(COUNTIFS('Planificación 2026-1'!E:E,"FILIAL",'Planificación 2026-1'!W:W,C148,'Planificación 2026-1'!G:G,"EN"))&gt;0,"P02"," ")</f>
        <v xml:space="preserve"> </v>
      </c>
      <c r="AB148" s="78" t="str">
        <f>IF(SUM(COUNTIFS('Planificación 2026-1'!E:E,"FILIAL",'Planificación 2026-1'!W:W,C148,'Planificación 2026-1'!G:G,"IS"))&gt;0,"P03"," ")</f>
        <v xml:space="preserve"> </v>
      </c>
      <c r="AC148" s="78" t="str">
        <f>IF(SUM(COUNTIFS('Planificación 2026-1'!E:E,"FILIAL",'Planificación 2026-1'!W:W,C148,'Planificación 2026-1'!G:G,"PS"))&gt;0,"P04"," ")</f>
        <v xml:space="preserve"> </v>
      </c>
      <c r="AD148" s="78"/>
      <c r="AE148" s="78" t="str">
        <f>IF(SUM(COUNTIFS('Planificación 2026-1'!E:E,"FILIAL",'Planificación 2026-1'!W:W,C148,'Planificación 2026-1'!G:G,"IN"))&gt;0,"P06"," ")</f>
        <v xml:space="preserve"> </v>
      </c>
      <c r="AF148" s="78" t="str">
        <f>IF(SUM(COUNTIFS('Planificación 2026-1'!E:E,"FILIAL",'Planificación 2026-1'!W:W,C148,'Planificación 2026-1'!G:G,"CA"))&gt;0,"P07"," ")</f>
        <v xml:space="preserve"> </v>
      </c>
      <c r="AG148" s="78" t="str">
        <f>IF(SUM(COUNTIFS('Planificación 2026-1'!E:E,"FILIAL",'Planificación 2026-1'!W:W,C148,'Planificación 2026-1'!G:G,"DE"))&gt;0,"P08"," ")</f>
        <v xml:space="preserve"> </v>
      </c>
      <c r="AH148" s="78" t="str">
        <f>IF(SUM(COUNTIFS('Planificación 2026-1'!E:E,"FILIAL",'Planificación 2026-1'!W:W,C148,'Planificación 2026-1'!G:G,"OB"))&gt;0,"P09"," ")</f>
        <v xml:space="preserve"> </v>
      </c>
      <c r="AI148" s="78" t="str">
        <f>IF(SUM(COUNTIFS('Planificación 2026-1'!E:E,"FILIAL",'Planificación 2026-1'!W:W,C148,'Planificación 2026-1'!G:G,"MH"))&gt;0,"P31"," ")</f>
        <v xml:space="preserve"> </v>
      </c>
      <c r="AJ148" s="78" t="str">
        <f>IF(SUM(COUNTIFS('Planificación 2026-1'!E:E,"FILIAL",'Planificación 2026-1'!W:W,C148,'Planificación 2026-1'!G:G,"IC"))&gt;0,"P32"," ")</f>
        <v xml:space="preserve"> </v>
      </c>
      <c r="AK148" s="78" t="str">
        <f>IF(SUM(COUNTIFS('Planificación 2026-1'!E:E,"FILIAL",'Planificación 2026-1'!W:W,C148,'Planificación 2026-1'!G:G,"AR"))&gt;0,"P34"," ")</f>
        <v xml:space="preserve"> </v>
      </c>
      <c r="AL148" s="78" t="str">
        <f>IF(SUM(COUNTIFS('Planificación 2026-1'!E:E,"FILIAL",'Planificación 2026-1'!W:W,C148,'Planificación 2026-1'!G:G,"T1"))&gt;0,"P35"," ")</f>
        <v xml:space="preserve"> </v>
      </c>
      <c r="AM148" s="78" t="str">
        <f>IF(SUM(COUNTIFS('Planificación 2026-1'!E:E,"FILIAL",'Planificación 2026-1'!W:W,C148,'Planificación 2026-1'!G:G,"T3"))&gt;0,"P36"," ")</f>
        <v xml:space="preserve"> </v>
      </c>
      <c r="AN148" s="78" t="str">
        <f>IF(SUM(COUNTIFS('Planificación 2026-1'!E:E,"FILIAL",'Planificación 2026-1'!W:W,C148,'Planificación 2026-1'!G:G,"T2"))&gt;0,"P37"," ")</f>
        <v xml:space="preserve"> </v>
      </c>
      <c r="AO148" s="78" t="str">
        <f>IF(SUM(COUNTIFS('Planificación 2026-1'!E:E,"FILIAL",'Planificación 2026-1'!W:W,C148,'Planificación 2026-1'!G:G,"AE"))&gt;0,"P38"," ")</f>
        <v xml:space="preserve"> </v>
      </c>
      <c r="AP148" s="78" t="str">
        <f>IF(SUM(COUNTIFS('Planificación 2026-1'!E:E,"FILIAL",'Planificación 2026-1'!W:W,C148,'Planificación 2026-1'!G:G,"T4"))&gt;0,"P55"," ")</f>
        <v xml:space="preserve"> </v>
      </c>
      <c r="AQ148" s="78" t="str">
        <f>IF(SUM(COUNTIFS('Planificación 2026-1'!E:E,"SUNAMPE",'Planificación 2026-1'!W:W,C148,'Planificación 2026-1'!G:G,"AF"))&gt;0," P01"," ")</f>
        <v xml:space="preserve"> </v>
      </c>
      <c r="AR148" s="78" t="str">
        <f>IF(SUM(COUNTIFS('Planificación 2026-1'!E:E,"SUNAMPE",'Planificación 2026-1'!W:W,C148,'Planificación 2026-1'!G:G,"EN"))&gt;0,"P02"," ")</f>
        <v xml:space="preserve"> </v>
      </c>
      <c r="AS148" s="78" t="str">
        <f>IF(SUM(COUNTIFS('Planificación 2026-1'!E:E,"SUNAMPE",'Planificación 2026-1'!W:W,C148,'Planificación 2026-1'!G:G,"IS"))&gt;0,"P03"," ")</f>
        <v xml:space="preserve"> </v>
      </c>
      <c r="AT148" s="78" t="str">
        <f>IF(SUM(COUNTIFS('Planificación 2026-1'!E:E,"SUNAMPE",'Planificación 2026-1'!W:W,C148,'Planificación 2026-1'!G:G,"PS"))&gt;0,"P04"," ")</f>
        <v xml:space="preserve"> </v>
      </c>
      <c r="AU148" s="78"/>
      <c r="AV148" s="78" t="str">
        <f>IF(SUM(COUNTIFS('Planificación 2026-1'!E:E,"SUNAMPE",'Planificación 2026-1'!W:W,C148,'Planificación 2026-1'!G:G,"IN"))&gt;0,"P06"," ")</f>
        <v xml:space="preserve"> </v>
      </c>
      <c r="AW148" s="78" t="str">
        <f>IF(SUM(COUNTIFS('Planificación 2026-1'!E:E,"SUNAMPE",'Planificación 2026-1'!W:W,C148,'Planificación 2026-1'!G:G,"CA"))&gt;0,"P07"," ")</f>
        <v xml:space="preserve"> </v>
      </c>
      <c r="AX148" s="78" t="str">
        <f>IF(SUM(COUNTIFS('Planificación 2026-1'!E:E,"SUNAMPE",'Planificación 2026-1'!W:W,C148,'Planificación 2026-1'!G:G,"DE"))&gt;0,"P08"," ")</f>
        <v xml:space="preserve"> </v>
      </c>
      <c r="AY148" s="78" t="str">
        <f>IF(SUM(COUNTIFS('Planificación 2026-1'!E:E,"SUNAMPE",'Planificación 2026-1'!W:W,C148,'Planificación 2026-1'!G:G,"OB"))&gt;0,"P09"," ")</f>
        <v xml:space="preserve"> </v>
      </c>
      <c r="AZ148" s="78" t="str">
        <f>IF(SUM(COUNTIFS('Planificación 2026-1'!E:E,"SUNAMPE",'Planificación 2026-1'!W:W,C148,'Planificación 2026-1'!G:G,"MH"))&gt;0,"P31"," ")</f>
        <v xml:space="preserve"> </v>
      </c>
      <c r="BA148" s="78" t="str">
        <f>IF(SUM(COUNTIFS('Planificación 2026-1'!E:E,"SUNAMPE",'Planificación 2026-1'!W:W,C148,'Planificación 2026-1'!G:G,"IC"))&gt;0,"P32"," ")</f>
        <v xml:space="preserve"> </v>
      </c>
      <c r="BB148" s="78" t="str">
        <f>IF(SUM(COUNTIFS('Planificación 2026-1'!E:E,"SUNAMPE",'Planificación 2026-1'!W:W,C148,'Planificación 2026-1'!G:G,"AR"))&gt;0,"P34"," ")</f>
        <v xml:space="preserve"> </v>
      </c>
      <c r="BC148" s="78" t="str">
        <f>IF(SUM(COUNTIFS('Planificación 2026-1'!E:E,"SUNAMPE",'Planificación 2026-1'!W:W,C148,'Planificación 2026-1'!G:G,"T1"))&gt;0,"P35"," ")</f>
        <v xml:space="preserve"> </v>
      </c>
      <c r="BD148" s="78" t="str">
        <f>IF(SUM(COUNTIFS('Planificación 2026-1'!E:E,"SUNAMPE",'Planificación 2026-1'!W:W,C148,'Planificación 2026-1'!G:G,"T3"))&gt;0,"P36"," ")</f>
        <v xml:space="preserve"> </v>
      </c>
      <c r="BE148" s="78" t="str">
        <f>IF(SUM(COUNTIFS('Planificación 2026-1'!E:E,"SUNAMPE",'Planificación 2026-1'!W:W,C148,'Planificación 2026-1'!G:G,"T2"))&gt;0,"P37"," ")</f>
        <v xml:space="preserve"> </v>
      </c>
      <c r="BF148" s="78" t="str">
        <f>IF(SUM(COUNTIFS('Planificación 2026-1'!E:E,"SUNAMPE",'Planificación 2026-1'!W:W,C148,'Planificación 2026-1'!G:G,"AE"))&gt;0,"P38"," ")</f>
        <v xml:space="preserve"> </v>
      </c>
      <c r="BG148" s="78" t="str">
        <f>IF(SUM(COUNTIFS('Planificación 2026-1'!E:E,"SUNAMPE",'Planificación 2026-1'!W:W,C148,'Planificación 2026-1'!G:G,"T4"))&gt;0,"P55"," ")</f>
        <v xml:space="preserve"> </v>
      </c>
      <c r="BH148" s="78" t="str">
        <f>IF(SUM(COUNTIFS('Planificación 2026-1'!E:E,"HUAURA",'Planificación 2026-1'!W:W,C148,'Planificación 2026-1'!G:G,"AF"))&gt;0," P01"," ")</f>
        <v xml:space="preserve"> </v>
      </c>
      <c r="BI148" s="78" t="str">
        <f>IF(SUM(COUNTIFS('Planificación 2026-1'!E:E,"HUAURA",'Planificación 2026-1'!W:W,C148,'Planificación 2026-1'!G:G,"EN"))&gt;0,"P02"," ")</f>
        <v xml:space="preserve"> </v>
      </c>
      <c r="BJ148" s="78" t="str">
        <f>IF(SUM(COUNTIFS('Planificación 2026-1'!E:E,"HUAURA",'Planificación 2026-1'!W:W,C148,'Planificación 2026-1'!G:G,"IS"))&gt;0,"P03"," ")</f>
        <v xml:space="preserve"> </v>
      </c>
      <c r="BK148" s="78" t="str">
        <f>IF(SUM(COUNTIFS('Planificación 2026-1'!E:E,"HUAURA",'Planificación 2026-1'!W:W,C148,'Planificación 2026-1'!G:G,"PS"))&gt;0,"P04"," ")</f>
        <v xml:space="preserve"> </v>
      </c>
      <c r="BL148" s="78"/>
      <c r="BM148" s="78" t="str">
        <f>IF(SUM(COUNTIFS('Planificación 2026-1'!E:E,"HUAURA",'Planificación 2026-1'!W:W,C148,'Planificación 2026-1'!G:G,"IN"))&gt;0,"P06"," ")</f>
        <v xml:space="preserve"> </v>
      </c>
      <c r="BN148" s="78" t="str">
        <f>IF(SUM(COUNTIFS('Planificación 2026-1'!E:E,"HUAURA",'Planificación 2026-1'!W:W,C148,'Planificación 2026-1'!G:G,"CA"))&gt;0,"P07"," ")</f>
        <v xml:space="preserve"> </v>
      </c>
      <c r="BO148" s="78" t="str">
        <f>IF(SUM(COUNTIFS('Planificación 2026-1'!E:E,"HUAURA",'Planificación 2026-1'!W:W,C148,'Planificación 2026-1'!G:G,"DE"))&gt;0,"P08"," ")</f>
        <v xml:space="preserve"> </v>
      </c>
      <c r="BP148" s="78" t="str">
        <f>IF(SUM(COUNTIFS('Planificación 2026-1'!E:E,"HUAURA",'Planificación 2026-1'!W:W,C148,'Planificación 2026-1'!G:G,"OB"))&gt;0,"P09"," ")</f>
        <v xml:space="preserve"> </v>
      </c>
      <c r="BQ148" s="78" t="str">
        <f>IF(SUM(COUNTIFS('Planificación 2026-1'!E:E,"HUAURA",'Planificación 2026-1'!W:W,C148,'Planificación 2026-1'!G:G,"MH"))&gt;0,"P31"," ")</f>
        <v xml:space="preserve"> </v>
      </c>
      <c r="BR148" s="78" t="str">
        <f>IF(SUM(COUNTIFS('Planificación 2026-1'!E:E,"HUAURA",'Planificación 2026-1'!W:W,C148,'Planificación 2026-1'!G:G,"IC"))&gt;0,"P32"," ")</f>
        <v xml:space="preserve"> </v>
      </c>
      <c r="BS148" s="78" t="str">
        <f>IF(SUM(COUNTIFS('Planificación 2026-1'!E:E,"HUAURA",'Planificación 2026-1'!W:W,C148,'Planificación 2026-1'!G:G,"AR"))&gt;0,"P34"," ")</f>
        <v xml:space="preserve"> </v>
      </c>
      <c r="BT148" s="78" t="str">
        <f>IF(SUM(COUNTIFS('Planificación 2026-1'!E:E,"HUAURA",'Planificación 2026-1'!W:W,C148,'Planificación 2026-1'!G:G,"T1"))&gt;0,"P35"," ")</f>
        <v xml:space="preserve"> </v>
      </c>
      <c r="BU148" s="78" t="str">
        <f>IF(SUM(COUNTIFS('Planificación 2026-1'!E:E,"HUAURA",'Planificación 2026-1'!W:W,C148,'Planificación 2026-1'!G:G,"T3"))&gt;0,"P36"," ")</f>
        <v xml:space="preserve"> </v>
      </c>
      <c r="BV148" s="78" t="str">
        <f>IF(SUM(COUNTIFS('Planificación 2026-1'!E:E,"HUAURA",'Planificación 2026-1'!W:W,C148,'Planificación 2026-1'!G:G,"T2"))&gt;0,"P37"," ")</f>
        <v xml:space="preserve"> </v>
      </c>
      <c r="BW148" s="78" t="str">
        <f>IF(SUM(COUNTIFS('Planificación 2026-1'!E:E,"HUAURA",'Planificación 2026-1'!W:W,C148,'Planificación 2026-1'!G:G,"AE"))&gt;0,"P38"," ")</f>
        <v xml:space="preserve"> </v>
      </c>
      <c r="BX148" s="78" t="str">
        <f>IF(SUM(COUNTIFS('Planificación 2026-1'!E:E,"HUAURA",'Planificación 2026-1'!W:W,C148,'Planificación 2026-1'!G:G,"T4"))&gt;0,"P55"," ")</f>
        <v xml:space="preserve"> </v>
      </c>
      <c r="BY148" s="79">
        <f>SUMIFS('Planificación 2026-1'!R:R,'Planificación 2026-1'!W:W,C148,'Planificación 2026-1'!G:G,"AF",'Planificación 2026-1'!H:H,"&gt;2")</f>
        <v>0</v>
      </c>
      <c r="BZ148" s="79">
        <f>SUMIFS('Planificación 2026-1'!R:R,'Planificación 2026-1'!W:W,C148,'Planificación 2026-1'!G:G,"EN",'Planificación 2026-1'!H:H,"&gt;2")</f>
        <v>12</v>
      </c>
      <c r="CA148" s="79">
        <f>SUMIFS('Planificación 2026-1'!R:R,'Planificación 2026-1'!W:W,C148,'Planificación 2026-1'!G:G,"IS",'Planificación 2026-1'!H:H,"&gt;2")</f>
        <v>0</v>
      </c>
      <c r="CB148" s="79">
        <f>SUMIFS('Planificación 2026-1'!R:R,'Planificación 2026-1'!W:W,C148,'Planificación 2026-1'!G:G,"PS",'Planificación 2026-1'!H:H,"&gt;2")</f>
        <v>0</v>
      </c>
      <c r="CC148" s="79">
        <f>SUMIFS('Planificación 2026-1'!R:R,'Planificación 2026-1'!W:W,C148,'Planificación 2026-1'!G:G,"IN",'Planificación 2026-1'!H:H,"&gt;2")</f>
        <v>0</v>
      </c>
      <c r="CD148" s="79">
        <f>SUMIFS('Planificación 2026-1'!R:R,'Planificación 2026-1'!W:W,C148,'Planificación 2026-1'!G:G,"CA",'Planificación 2026-1'!H:H,"&gt;2")</f>
        <v>0</v>
      </c>
      <c r="CE148" s="79">
        <f>SUMIFS('Planificación 2026-1'!R:R,'Planificación 2026-1'!W:W,C148,'Planificación 2026-1'!G:G,"DE",'Planificación 2026-1'!H:H,"&gt;2")</f>
        <v>0</v>
      </c>
      <c r="CF148" s="79">
        <f>SUMIFS('Planificación 2026-1'!R:R,'Planificación 2026-1'!W:W,C148,'Planificación 2026-1'!G:G,"OB",'Planificación 2026-1'!H:H,"&gt;2")</f>
        <v>0</v>
      </c>
      <c r="CG148" s="79">
        <f>SUMIFS('Planificación 2026-1'!R:R,'Planificación 2026-1'!W:W,C148,'Planificación 2026-1'!G:G,"MH",'Planificación 2026-1'!H:H,"&gt;2")</f>
        <v>0</v>
      </c>
      <c r="CH148" s="79">
        <f>SUMIFS('Planificación 2026-1'!R:R,'Planificación 2026-1'!W:W,C148,'Planificación 2026-1'!G:G,"IC",'Planificación 2026-1'!H:H,"&gt;2")</f>
        <v>0</v>
      </c>
      <c r="CI148" s="79">
        <f>SUMIFS('Planificación 2026-1'!R:R,'Planificación 2026-1'!W:W,C148,'Planificación 2026-1'!G:G,"AR",'Planificación 2026-1'!H:H,"&gt;2")</f>
        <v>0</v>
      </c>
      <c r="CJ148" s="79">
        <f>SUMIFS('Planificación 2026-1'!R:R,'Planificación 2026-1'!W:W,C148,'Planificación 2026-1'!G:G,"T1",'Planificación 2026-1'!H:H,"&gt;2")</f>
        <v>0</v>
      </c>
      <c r="CK148" s="79">
        <f>SUMIFS('Planificación 2026-1'!R:R,'Planificación 2026-1'!W:W,C148,'Planificación 2026-1'!G:G,"T3",'Planificación 2026-1'!H:H,"&gt;2")</f>
        <v>0</v>
      </c>
      <c r="CL148" s="79">
        <f>SUMIFS('Planificación 2026-1'!R:R,'Planificación 2026-1'!W:W,C148,'Planificación 2026-1'!G:G,"T2",'Planificación 2026-1'!H:H,"&gt;2")</f>
        <v>0</v>
      </c>
      <c r="CM148" s="79">
        <f>SUMIFS('Planificación 2026-1'!R:R,'Planificación 2026-1'!W:W,C148,'Planificación 2026-1'!G:G,"AE",'Planificación 2026-1'!H:H,"&gt;2")</f>
        <v>0</v>
      </c>
      <c r="CN148" s="79">
        <f>SUMIFS('Planificación 2026-1'!R:R,'Planificación 2026-1'!W:W,C148,'Planificación 2026-1'!G:G,"T4",'Planificación 2026-1'!H:H,"&gt;2")</f>
        <v>0</v>
      </c>
      <c r="CO148" s="79">
        <f>SUMIFS('Planificación 2026-1'!R:R,'Planificación 2026-1'!W:W,C148,'Planificación 2026-1'!G:G,"AF",'Planificación 2026-1'!H:H,"&lt;3")</f>
        <v>0</v>
      </c>
      <c r="CP148" s="79">
        <f>SUMIFS('Planificación 2026-1'!R:R,'Planificación 2026-1'!W:W,C148,'Planificación 2026-1'!G:G,"EN",'Planificación 2026-1'!H:H,"&lt;3")</f>
        <v>0</v>
      </c>
      <c r="CQ148" s="79">
        <f>SUMIFS('Planificación 2026-1'!R:R,'Planificación 2026-1'!W:W,C148,'Planificación 2026-1'!G:G,"IS",'Planificación 2026-1'!H:H,"&lt;3")</f>
        <v>0</v>
      </c>
      <c r="CR148" s="79">
        <f>SUMIFS('Planificación 2026-1'!R:R,'Planificación 2026-1'!W:W,C148,'Planificación 2026-1'!G:G,"PS",'Planificación 2026-1'!H:H,"&lt;3")</f>
        <v>0</v>
      </c>
      <c r="CS148" s="79">
        <f>SUMIFS('Planificación 2026-1'!R:R,'Planificación 2026-1'!W:W,C148,'Planificación 2026-1'!G:G,"IN",'Planificación 2026-1'!H:H,"&lt;3")</f>
        <v>0</v>
      </c>
      <c r="CT148" s="79">
        <f>SUMIFS('Planificación 2026-1'!R:R,'Planificación 2026-1'!W:W,C148,'Planificación 2026-1'!G:G,"CA",'Planificación 2026-1'!H:H,"&lt;3")</f>
        <v>0</v>
      </c>
      <c r="CU148" s="79">
        <f>SUMIFS('Planificación 2026-1'!R:R,'Planificación 2026-1'!W:W,C148,'Planificación 2026-1'!G:G,"DE",'Planificación 2026-1'!H:H,"&lt;3")</f>
        <v>0</v>
      </c>
      <c r="CV148" s="79">
        <f>SUMIFS('Planificación 2026-1'!R:R,'Planificación 2026-1'!W:W,C148,'Planificación 2026-1'!G:G,"OB",'Planificación 2026-1'!H:H,"&lt;3")</f>
        <v>0</v>
      </c>
      <c r="CW148" s="79">
        <f>SUMIFS('Planificación 2026-1'!R:R,'Planificación 2026-1'!W:W,C148,'Planificación 2026-1'!G:G,"MH",'Planificación 2026-1'!H:H,"&lt;3")</f>
        <v>0</v>
      </c>
      <c r="CX148" s="79">
        <f>SUMIFS('Planificación 2026-1'!R:R,'Planificación 2026-1'!W:W,C148,'Planificación 2026-1'!G:G,"IC",'Planificación 2026-1'!H:H,"&lt;3")</f>
        <v>0</v>
      </c>
      <c r="CY148" s="79">
        <f>SUMIFS('Planificación 2026-1'!R:R,'Planificación 2026-1'!W:W,C148,'Planificación 2026-1'!G:G,"AR",'Planificación 2026-1'!H:H,"&lt;3")</f>
        <v>0</v>
      </c>
      <c r="CZ148" s="79">
        <f>SUMIFS('Planificación 2026-1'!R:R,'Planificación 2026-1'!W:W,C148,'Planificación 2026-1'!G:G,"T1",'Planificación 2026-1'!H:H,"&lt;3")</f>
        <v>0</v>
      </c>
      <c r="DA148" s="79">
        <f>SUMIFS('Planificación 2026-1'!R:R,'Planificación 2026-1'!W:W,C148,'Planificación 2026-1'!G:G,"T3",'Planificación 2026-1'!H:H,"&lt;3")</f>
        <v>0</v>
      </c>
      <c r="DB148" s="79">
        <f>SUMIFS('Planificación 2026-1'!R:R,'Planificación 2026-1'!W:W,C148,'Planificación 2026-1'!G:G,"T2",'Planificación 2026-1'!H:H,"&lt;3")</f>
        <v>0</v>
      </c>
      <c r="DC148" s="79">
        <f>SUMIFS('Planificación 2026-1'!R:R,'Planificación 2026-1'!W:W,C148,'Planificación 2026-1'!G:G,"AE",'Planificación 2026-1'!H:H,"&lt;3")</f>
        <v>0</v>
      </c>
      <c r="DD148" s="79">
        <f>SUMIFS('Planificación 2026-1'!R:R,'Planificación 2026-1'!W:W,C148,'Planificación 2026-1'!G:G,"T4",'Planificación 2026-1'!H:H,"&lt;3")</f>
        <v>0</v>
      </c>
      <c r="DE148" s="78" t="str">
        <f t="shared" si="32"/>
        <v>P02</v>
      </c>
      <c r="DF148" s="30">
        <f>IF(C148="","",SUMIFS('Planificación 2026-1'!R:R,'Planificación 2026-1'!W:W,C148,'Planificación 2026-1'!E:E,"PRINCIPAL",'Planificación 2026-1'!X:X,"VIRTUAL"))</f>
        <v>4</v>
      </c>
      <c r="DG148" s="30">
        <f>IF(C148="","",SUMIFS('Planificación 2026-1'!R:R,'Planificación 2026-1'!W:W,C148,'Planificación 2026-1'!E:E,"PRINCIPAL",'Planificación 2026-1'!X:X,"PRESENCIAL"))</f>
        <v>8</v>
      </c>
      <c r="DH148" s="30">
        <f>IF(C148="","",SUMIFS('Planificación 2026-1'!R:R,'Planificación 2026-1'!W:W,C148,'Planificación 2026-1'!E:E,"PRINCIPAL",'Planificación 2026-1'!X:X,"HIBRIDO PRESENCIAL"))</f>
        <v>0</v>
      </c>
      <c r="DI148" s="78" t="str">
        <f t="shared" si="33"/>
        <v/>
      </c>
      <c r="DJ148" s="78">
        <f>IF(C148="","",SUMIFS('Planificación 2026-1'!R:R,'Planificación 2026-1'!W:W,C148,'Planificación 2026-1'!E:E,"FILIAL",'Planificación 2026-1'!X:X,"VIRTUAL"))</f>
        <v>0</v>
      </c>
      <c r="DK148" s="80">
        <f>IF(C148="","",SUMIFS('Planificación 2026-1'!R:R,'Planificación 2026-1'!W:W,C148,'Planificación 2026-1'!E:E,"FILIAL",'Planificación 2026-1'!X:X,"PRESENCIAL"))</f>
        <v>0</v>
      </c>
      <c r="DL148" s="42">
        <f>IF(C148="","",SUMIFS('Planificación 2026-1'!R:R,'Planificación 2026-1'!W:W,C148,'Planificación 2026-1'!E:E,"FILIAL",'Planificación 2026-1'!X:X,"HIBRIDO PRESENCIAL"))</f>
        <v>0</v>
      </c>
      <c r="DM148" s="81" t="str">
        <f t="shared" si="34"/>
        <v/>
      </c>
      <c r="DN148" s="78">
        <f>IF(C148="","",SUMIFS('Planificación 2026-1'!R:R,'Planificación 2026-1'!W:W,C148,'Planificación 2026-1'!E:E,"SUNAMPE",'Planificación 2026-1'!X:X,"VIRTUAL"))</f>
        <v>0</v>
      </c>
      <c r="DO148" s="42">
        <f>IF(C148="","",SUMIFS('Planificación 2026-1'!R:R,'Planificación 2026-1'!W:W,C148,'Planificación 2026-1'!E:E,"SUNAMPE",'Planificación 2026-1'!X:X,"PRESENCIAL"))</f>
        <v>0</v>
      </c>
      <c r="DP148" s="81" t="str">
        <f t="shared" si="35"/>
        <v/>
      </c>
      <c r="DQ148" s="78">
        <f>IF(C148="","",SUMIFS('Planificación 2026-1'!R:R,'Planificación 2026-1'!W:W,C148,'Planificación 2026-1'!E:E,"HUAURA",'Planificación 2026-1'!X:X,"VIRTUAL"))</f>
        <v>0</v>
      </c>
      <c r="DR148" s="42">
        <f>IF(C148="","",SUMIFS('Planificación 2026-1'!R:R,'Planificación 2026-1'!W:W,C148,'Planificación 2026-1'!E:E,"HUAURA",'Planificación 2026-1'!X:X,"PRESENCIAL"))</f>
        <v>0</v>
      </c>
      <c r="DS148" s="48">
        <f>SUMIFS('Planificación 2026-1'!R:R,'Planificación 2026-1'!W:W,C148,'Planificación 2026-1'!E:E,"PRINCIPAL",'Planificación 2026-1'!X:X,"VIRTUAL",'Planificación 2026-1'!H:H,"&gt;2")</f>
        <v>4</v>
      </c>
      <c r="DT148" s="48">
        <f>SUMIFS('Planificación 2026-1'!R:R,'Planificación 2026-1'!W:W,C148,'Planificación 2026-1'!E:E,"PRINCIPAL",'Planificación 2026-1'!X:X,"&lt;&gt;VIRTUAL",'Planificación 2026-1'!H:H,"&gt;2")</f>
        <v>8</v>
      </c>
      <c r="DU148" s="48">
        <f>SUMIFS('Planificación 2026-1'!R:R,'Planificación 2026-1'!W:W,C148,'Planificación 2026-1'!E:E,"SUNAMPE",'Planificación 2026-1'!X:X,"VIRTUAL",'Planificación 2026-1'!H:H,"&gt;2")</f>
        <v>0</v>
      </c>
      <c r="DV148" s="48">
        <f>SUMIFS('Planificación 2026-1'!R:R,'Planificación 2026-1'!W:W,C148,'Planificación 2026-1'!E:E,"SUNAMPE",'Planificación 2026-1'!X:X,"&lt;&gt;VIRTUAL",'Planificación 2026-1'!H:H,"&gt;2")</f>
        <v>0</v>
      </c>
      <c r="DW148" s="48">
        <f>SUMIFS('Planificación 2026-1'!R:R,'Planificación 2026-1'!W:W,C148,'Planificación 2026-1'!E:E,"FILIAL",'Planificación 2026-1'!X:X,"VIRTUAL",'Planificación 2026-1'!H:H,"&gt;2")</f>
        <v>0</v>
      </c>
      <c r="DX148" s="48">
        <f>SUMIFS('Planificación 2026-1'!R:R,'Planificación 2026-1'!W:W,C148,'Planificación 2026-1'!E:E,"FILIAL",'Planificación 2026-1'!X:X,"&lt;&gt;VIRTUAL",'Planificación 2026-1'!H:H,"&gt;2")</f>
        <v>0</v>
      </c>
      <c r="DY148" s="48">
        <f>SUMIFS('Planificación 2026-1'!R:R,'Planificación 2026-1'!W:W,C148,'Planificación 2026-1'!E:E,"PORUMA",'Planificación 2026-1'!X:X,"VIRTUAL",'Planificación 2026-1'!H:H,"&gt;2")</f>
        <v>0</v>
      </c>
      <c r="DZ148" s="48">
        <f>SUMIFS('Planificación 2026-1'!R:R,'Planificación 2026-1'!W:W,C148,'Planificación 2026-1'!E:E,"PORUMA",'Planificación 2026-1'!X:X,"&lt;&gt;VIRTUAL",'Planificación 2026-1'!H:H,"&gt;2")</f>
        <v>0</v>
      </c>
      <c r="EA148" s="48">
        <f>SUMIFS('Planificación 2026-1'!R:R,'Planificación 2026-1'!W:W,C148,'Planificación 2026-1'!E:E,"HUAURA",'Planificación 2026-1'!X:X,"VIRTUAL",'Planificación 2026-1'!H:H,"&gt;2")</f>
        <v>0</v>
      </c>
      <c r="EB148" s="48">
        <f>SUMIFS('Planificación 2026-1'!R:R,'Planificación 2026-1'!W:W,C148,'Planificación 2026-1'!E:E,"HUAURA",'Planificación 2026-1'!X:X,"&lt;&gt;VIRTUAL",'Planificación 2026-1'!H:H,"&gt;2")</f>
        <v>0</v>
      </c>
      <c r="EC148" s="48">
        <f>SUMIFS('Planificación 2026-1'!R:R,'Planificación 2026-1'!W:W,C148,'Planificación 2026-1'!E:E,"PRINCIPAL",'Planificación 2026-1'!X:X,"VIRTUAL",'Planificación 2026-1'!H:H,"&lt;3")</f>
        <v>0</v>
      </c>
      <c r="ED148" s="48">
        <f>SUMIFS('Planificación 2026-1'!R:R,'Planificación 2026-1'!W:W,C148,'Planificación 2026-1'!E:E,"PRINCIPAL",'Planificación 2026-1'!X:X,"&lt;&gt;VIRTUAL",'Planificación 2026-1'!H:H,"&lt;3")</f>
        <v>0</v>
      </c>
      <c r="EE148" s="48">
        <f>SUMIFS('Planificación 2026-1'!R:R,'Planificación 2026-1'!W:W,C148,'Planificación 2026-1'!E:E,"SUNAMPE",'Planificación 2026-1'!X:X,"VIRTUAL",'Planificación 2026-1'!H:H,"&lt;3")</f>
        <v>0</v>
      </c>
      <c r="EF148" s="48">
        <f>SUMIFS('Planificación 2026-1'!R:R,'Planificación 2026-1'!W:W,C148,'Planificación 2026-1'!E:E,"SUNAMPE",'Planificación 2026-1'!X:X,"&lt;&gt;VIRTUAL",'Planificación 2026-1'!H:H,"&lt;3")</f>
        <v>0</v>
      </c>
      <c r="EG148" s="48">
        <f>SUMIFS('Planificación 2026-1'!R:R,'Planificación 2026-1'!W:W,C148,'Planificación 2026-1'!E:E,"FILIAL",'Planificación 2026-1'!X:X,"VIRTUAL",'Planificación 2026-1'!H:H,"&lt;3")</f>
        <v>0</v>
      </c>
      <c r="EH148" s="48">
        <f>SUMIFS('Planificación 2026-1'!R:R,'Planificación 2026-1'!W:W,C148,'Planificación 2026-1'!E:E,"FILIAL",'Planificación 2026-1'!X:X,"&lt;&gt;VIRTUAL",'Planificación 2026-1'!H:H,"&lt;3")</f>
        <v>0</v>
      </c>
      <c r="EI148" s="48">
        <f>SUMIFS('Planificación 2026-1'!R:R,'Planificación 2026-1'!W:W,C148,'Planificación 2026-1'!E:E,"PORUMA",'Planificación 2026-1'!X:X,"VIRTUAL",'Planificación 2026-1'!H:H,"&lt;3")</f>
        <v>0</v>
      </c>
      <c r="EJ148" s="48">
        <f>SUMIFS('Planificación 2026-1'!R:R,'Planificación 2026-1'!W:W,C148,'Planificación 2026-1'!E:E,"PORUMA",'Planificación 2026-1'!X:X,"&lt;&gt;VIRTUAL",'Planificación 2026-1'!H:H,"&lt;3")</f>
        <v>0</v>
      </c>
      <c r="EK148" s="48">
        <f>SUMIFS('Planificación 2026-1'!R:R,'Planificación 2026-1'!W:W,C148,'Planificación 2026-1'!E:E,"HUAURA",'Planificación 2026-1'!X:X,"VIRTUAL",'Planificación 2026-1'!H:H,"&lt;3")</f>
        <v>0</v>
      </c>
      <c r="EL148" s="48">
        <f>SUMIFS('Planificación 2026-1'!R:R,'Planificación 2026-1'!W:W,C148,'Planificación 2026-1'!E:E,"HUAURA",'Planificación 2026-1'!X:X,"&lt;&gt;VIRTUAL",'Planificación 2026-1'!H:H,"&lt;3")</f>
        <v>0</v>
      </c>
      <c r="EM148" s="48">
        <f t="shared" si="36"/>
        <v>0</v>
      </c>
      <c r="EN148" s="48">
        <f t="shared" si="37"/>
        <v>0</v>
      </c>
      <c r="EO148" s="48">
        <f t="shared" si="38"/>
        <v>0</v>
      </c>
      <c r="EP148" s="48">
        <f t="shared" si="39"/>
        <v>12</v>
      </c>
      <c r="EQ148" s="48">
        <f t="shared" si="40"/>
        <v>0</v>
      </c>
      <c r="ER148" s="48"/>
      <c r="ES148" s="48">
        <f t="shared" si="41"/>
        <v>4</v>
      </c>
      <c r="ET148" s="48">
        <f t="shared" si="42"/>
        <v>8</v>
      </c>
      <c r="EU148" s="48" t="b">
        <f t="shared" si="43"/>
        <v>1</v>
      </c>
      <c r="EV148" s="48" t="str">
        <f t="shared" si="44"/>
        <v>FILIAL-HUAURA</v>
      </c>
      <c r="EW148" s="48" t="str">
        <f t="shared" si="45"/>
        <v>MAS PRESENCIAL</v>
      </c>
    </row>
    <row r="149" spans="1:153" x14ac:dyDescent="0.3">
      <c r="A149" s="53"/>
      <c r="B149" s="383">
        <v>146</v>
      </c>
      <c r="C149" s="107" t="s">
        <v>165</v>
      </c>
      <c r="D149" s="82">
        <f>SUMIF('Planificación 2026-1'!W:W,C149,'Planificación 2026-1'!R:R)</f>
        <v>18</v>
      </c>
      <c r="E149" s="423" t="s">
        <v>319</v>
      </c>
      <c r="F149" s="107" t="s">
        <v>430</v>
      </c>
      <c r="G149" s="107" t="s">
        <v>431</v>
      </c>
      <c r="H149" s="107" t="s">
        <v>432</v>
      </c>
      <c r="I149" s="77" t="str">
        <f>IF(SUM(COUNTIFS('Planificación 2026-1'!E:E,"PRINCIPAL",'Planificación 2026-1'!W:W,C149,'Planificación 2026-1'!G:G,"AF"))&gt;0,"P01"," ")</f>
        <v xml:space="preserve"> </v>
      </c>
      <c r="J149" s="78" t="str">
        <f>IF(SUM(COUNTIFS('Planificación 2026-1'!E:E,"PRINCIPAL",'Planificación 2026-1'!W:W,C149,'Planificación 2026-1'!G:G,"EN"))&gt;0,"P02"," ")</f>
        <v>P02</v>
      </c>
      <c r="K149" s="78" t="str">
        <f>IF(SUM(COUNTIFS('Planificación 2026-1'!E:E,"PRINCIPAL",'Planificación 2026-1'!W:W,C149,'Planificación 2026-1'!G:G,"IS"))&gt;0,"P03"," ")</f>
        <v xml:space="preserve"> </v>
      </c>
      <c r="L149" s="78" t="str">
        <f>IF(SUM(COUNTIFS('Planificación 2026-1'!E:E,"PRINCIPAL",'Planificación 2026-1'!W:W,C149,'Planificación 2026-1'!G:G,"PS"))&gt;0,"P04"," ")</f>
        <v xml:space="preserve"> </v>
      </c>
      <c r="M149" s="78"/>
      <c r="N149" s="78" t="str">
        <f>IF(SUM(COUNTIFS('Planificación 2026-1'!E:E,"PRINCIPAL",'Planificación 2026-1'!W:W,C149,'Planificación 2026-1'!G:G,"IN"))&gt;0,"P06"," ")</f>
        <v xml:space="preserve"> </v>
      </c>
      <c r="O149" s="78" t="str">
        <f>IF(SUM(COUNTIFS('Planificación 2026-1'!E:E,"PRINCIPAL",'Planificación 2026-1'!W:W,C149,'Planificación 2026-1'!G:G,"CA"))&gt;0,"P07"," ")</f>
        <v xml:space="preserve"> </v>
      </c>
      <c r="P149" s="78" t="str">
        <f>IF(SUM(COUNTIFS('Planificación 2026-1'!E:E,"PRINCIPAL",'Planificación 2026-1'!W:W,C149,'Planificación 2026-1'!G:G,"DE"))&gt;0,"P08"," ")</f>
        <v xml:space="preserve"> </v>
      </c>
      <c r="Q149" s="78" t="str">
        <f>IF(SUM(COUNTIFS('Planificación 2026-1'!E:E,"PRINCIPAL",'Planificación 2026-1'!W:W,C149,'Planificación 2026-1'!G:G,"OB"))&gt;0,"P09"," ")</f>
        <v xml:space="preserve"> </v>
      </c>
      <c r="R149" s="78" t="str">
        <f>IF(SUM(COUNTIFS('Planificación 2026-1'!E:E,"PRINCIPAL",'Planificación 2026-1'!W:W,C149,'Planificación 2026-1'!G:G,"MH"))&gt;0,"P31"," ")</f>
        <v xml:space="preserve"> </v>
      </c>
      <c r="S149" s="78" t="str">
        <f>IF(SUM(COUNTIFS('Planificación 2026-1'!E:E,"PRINCIPAL",'Planificación 2026-1'!W:W,C149,'Planificación 2026-1'!G:G,"IC"))&gt;0,"P32"," ")</f>
        <v xml:space="preserve"> </v>
      </c>
      <c r="T149" s="78" t="str">
        <f>IF(SUM(COUNTIFS('Planificación 2026-1'!E:E,"PRINCIPAL",'Planificación 2026-1'!W:W,C149,'Planificación 2026-1'!G:G,"AR"))&gt;0,"P34"," ")</f>
        <v xml:space="preserve"> </v>
      </c>
      <c r="U149" s="78" t="str">
        <f>IF(SUM(COUNTIFS('Planificación 2026-1'!E:E,"PRINCIPAL",'Planificación 2026-1'!W:W,C149,'Planificación 2026-1'!G:G,"T1"))&gt;0,"P35"," ")</f>
        <v xml:space="preserve"> </v>
      </c>
      <c r="V149" s="78" t="str">
        <f>IF(SUM(COUNTIFS('Planificación 2026-1'!E:E,"PRINCIPAL",'Planificación 2026-1'!W:W,C149,'Planificación 2026-1'!G:G,"T3"))&gt;0,"P36"," ")</f>
        <v xml:space="preserve"> </v>
      </c>
      <c r="W149" s="78" t="str">
        <f>IF(SUM(COUNTIFS('Planificación 2026-1'!E:E,"PRINCIPAL",'Planificación 2026-1'!W:W,C149,'Planificación 2026-1'!G:G,"T2"))&gt;0,"P37"," ")</f>
        <v xml:space="preserve"> </v>
      </c>
      <c r="X149" s="78" t="str">
        <f>IF(SUM(COUNTIFS('Planificación 2026-1'!E:E,"PRINCIPAL",'Planificación 2026-1'!W:W,C149,'Planificación 2026-1'!G:G,"AE"))&gt;0,"P38"," ")</f>
        <v xml:space="preserve"> </v>
      </c>
      <c r="Y149" s="78" t="str">
        <f>IF(SUM(COUNTIFS('Planificación 2026-1'!E:E,"PRINCIPAL",'Planificación 2026-1'!W:W,C149,'Planificación 2026-1'!G:G,"T4"))&gt;0,"P55"," ")</f>
        <v xml:space="preserve"> </v>
      </c>
      <c r="Z149" s="78" t="str">
        <f>IF(SUM(COUNTIFS('Planificación 2026-1'!E:E,"FILIAL",'Planificación 2026-1'!W:W,C149,'Planificación 2026-1'!G:G,"AF"))&gt;0," P01"," ")</f>
        <v xml:space="preserve"> </v>
      </c>
      <c r="AA149" s="78" t="str">
        <f>IF(SUM(COUNTIFS('Planificación 2026-1'!E:E,"FILIAL",'Planificación 2026-1'!W:W,C149,'Planificación 2026-1'!G:G,"EN"))&gt;0,"P02"," ")</f>
        <v xml:space="preserve"> </v>
      </c>
      <c r="AB149" s="78" t="str">
        <f>IF(SUM(COUNTIFS('Planificación 2026-1'!E:E,"FILIAL",'Planificación 2026-1'!W:W,C149,'Planificación 2026-1'!G:G,"IS"))&gt;0,"P03"," ")</f>
        <v xml:space="preserve"> </v>
      </c>
      <c r="AC149" s="78" t="str">
        <f>IF(SUM(COUNTIFS('Planificación 2026-1'!E:E,"FILIAL",'Planificación 2026-1'!W:W,C149,'Planificación 2026-1'!G:G,"PS"))&gt;0,"P04"," ")</f>
        <v xml:space="preserve"> </v>
      </c>
      <c r="AD149" s="78"/>
      <c r="AE149" s="78" t="str">
        <f>IF(SUM(COUNTIFS('Planificación 2026-1'!E:E,"FILIAL",'Planificación 2026-1'!W:W,C149,'Planificación 2026-1'!G:G,"IN"))&gt;0,"P06"," ")</f>
        <v xml:space="preserve"> </v>
      </c>
      <c r="AF149" s="78" t="str">
        <f>IF(SUM(COUNTIFS('Planificación 2026-1'!E:E,"FILIAL",'Planificación 2026-1'!W:W,C149,'Planificación 2026-1'!G:G,"CA"))&gt;0,"P07"," ")</f>
        <v xml:space="preserve"> </v>
      </c>
      <c r="AG149" s="78" t="str">
        <f>IF(SUM(COUNTIFS('Planificación 2026-1'!E:E,"FILIAL",'Planificación 2026-1'!W:W,C149,'Planificación 2026-1'!G:G,"DE"))&gt;0,"P08"," ")</f>
        <v xml:space="preserve"> </v>
      </c>
      <c r="AH149" s="78" t="str">
        <f>IF(SUM(COUNTIFS('Planificación 2026-1'!E:E,"FILIAL",'Planificación 2026-1'!W:W,C149,'Planificación 2026-1'!G:G,"OB"))&gt;0,"P09"," ")</f>
        <v xml:space="preserve"> </v>
      </c>
      <c r="AI149" s="78" t="str">
        <f>IF(SUM(COUNTIFS('Planificación 2026-1'!E:E,"FILIAL",'Planificación 2026-1'!W:W,C149,'Planificación 2026-1'!G:G,"MH"))&gt;0,"P31"," ")</f>
        <v xml:space="preserve"> </v>
      </c>
      <c r="AJ149" s="78" t="str">
        <f>IF(SUM(COUNTIFS('Planificación 2026-1'!E:E,"FILIAL",'Planificación 2026-1'!W:W,C149,'Planificación 2026-1'!G:G,"IC"))&gt;0,"P32"," ")</f>
        <v xml:space="preserve"> </v>
      </c>
      <c r="AK149" s="78" t="str">
        <f>IF(SUM(COUNTIFS('Planificación 2026-1'!E:E,"FILIAL",'Planificación 2026-1'!W:W,C149,'Planificación 2026-1'!G:G,"AR"))&gt;0,"P34"," ")</f>
        <v xml:space="preserve"> </v>
      </c>
      <c r="AL149" s="78" t="str">
        <f>IF(SUM(COUNTIFS('Planificación 2026-1'!E:E,"FILIAL",'Planificación 2026-1'!W:W,C149,'Planificación 2026-1'!G:G,"T1"))&gt;0,"P35"," ")</f>
        <v xml:space="preserve"> </v>
      </c>
      <c r="AM149" s="78" t="str">
        <f>IF(SUM(COUNTIFS('Planificación 2026-1'!E:E,"FILIAL",'Planificación 2026-1'!W:W,C149,'Planificación 2026-1'!G:G,"T3"))&gt;0,"P36"," ")</f>
        <v xml:space="preserve"> </v>
      </c>
      <c r="AN149" s="78" t="str">
        <f>IF(SUM(COUNTIFS('Planificación 2026-1'!E:E,"FILIAL",'Planificación 2026-1'!W:W,C149,'Planificación 2026-1'!G:G,"T2"))&gt;0,"P37"," ")</f>
        <v xml:space="preserve"> </v>
      </c>
      <c r="AO149" s="78" t="str">
        <f>IF(SUM(COUNTIFS('Planificación 2026-1'!E:E,"FILIAL",'Planificación 2026-1'!W:W,C149,'Planificación 2026-1'!G:G,"AE"))&gt;0,"P38"," ")</f>
        <v xml:space="preserve"> </v>
      </c>
      <c r="AP149" s="78" t="str">
        <f>IF(SUM(COUNTIFS('Planificación 2026-1'!E:E,"FILIAL",'Planificación 2026-1'!W:W,C149,'Planificación 2026-1'!G:G,"T4"))&gt;0,"P55"," ")</f>
        <v xml:space="preserve"> </v>
      </c>
      <c r="AQ149" s="78" t="str">
        <f>IF(SUM(COUNTIFS('Planificación 2026-1'!E:E,"SUNAMPE",'Planificación 2026-1'!W:W,C149,'Planificación 2026-1'!G:G,"AF"))&gt;0," P01"," ")</f>
        <v xml:space="preserve"> </v>
      </c>
      <c r="AR149" s="78" t="str">
        <f>IF(SUM(COUNTIFS('Planificación 2026-1'!E:E,"SUNAMPE",'Planificación 2026-1'!W:W,C149,'Planificación 2026-1'!G:G,"EN"))&gt;0,"P02"," ")</f>
        <v xml:space="preserve"> </v>
      </c>
      <c r="AS149" s="78" t="str">
        <f>IF(SUM(COUNTIFS('Planificación 2026-1'!E:E,"SUNAMPE",'Planificación 2026-1'!W:W,C149,'Planificación 2026-1'!G:G,"IS"))&gt;0,"P03"," ")</f>
        <v xml:space="preserve"> </v>
      </c>
      <c r="AT149" s="78" t="str">
        <f>IF(SUM(COUNTIFS('Planificación 2026-1'!E:E,"SUNAMPE",'Planificación 2026-1'!W:W,C149,'Planificación 2026-1'!G:G,"PS"))&gt;0,"P04"," ")</f>
        <v xml:space="preserve"> </v>
      </c>
      <c r="AU149" s="78"/>
      <c r="AV149" s="78" t="str">
        <f>IF(SUM(COUNTIFS('Planificación 2026-1'!E:E,"SUNAMPE",'Planificación 2026-1'!W:W,C149,'Planificación 2026-1'!G:G,"IN"))&gt;0,"P06"," ")</f>
        <v xml:space="preserve"> </v>
      </c>
      <c r="AW149" s="78" t="str">
        <f>IF(SUM(COUNTIFS('Planificación 2026-1'!E:E,"SUNAMPE",'Planificación 2026-1'!W:W,C149,'Planificación 2026-1'!G:G,"CA"))&gt;0,"P07"," ")</f>
        <v xml:space="preserve"> </v>
      </c>
      <c r="AX149" s="78" t="str">
        <f>IF(SUM(COUNTIFS('Planificación 2026-1'!E:E,"SUNAMPE",'Planificación 2026-1'!W:W,C149,'Planificación 2026-1'!G:G,"DE"))&gt;0,"P08"," ")</f>
        <v xml:space="preserve"> </v>
      </c>
      <c r="AY149" s="78" t="str">
        <f>IF(SUM(COUNTIFS('Planificación 2026-1'!E:E,"SUNAMPE",'Planificación 2026-1'!W:W,C149,'Planificación 2026-1'!G:G,"OB"))&gt;0,"P09"," ")</f>
        <v xml:space="preserve"> </v>
      </c>
      <c r="AZ149" s="78" t="str">
        <f>IF(SUM(COUNTIFS('Planificación 2026-1'!E:E,"SUNAMPE",'Planificación 2026-1'!W:W,C149,'Planificación 2026-1'!G:G,"MH"))&gt;0,"P31"," ")</f>
        <v xml:space="preserve"> </v>
      </c>
      <c r="BA149" s="78" t="str">
        <f>IF(SUM(COUNTIFS('Planificación 2026-1'!E:E,"SUNAMPE",'Planificación 2026-1'!W:W,C149,'Planificación 2026-1'!G:G,"IC"))&gt;0,"P32"," ")</f>
        <v xml:space="preserve"> </v>
      </c>
      <c r="BB149" s="78" t="str">
        <f>IF(SUM(COUNTIFS('Planificación 2026-1'!E:E,"SUNAMPE",'Planificación 2026-1'!W:W,C149,'Planificación 2026-1'!G:G,"AR"))&gt;0,"P34"," ")</f>
        <v xml:space="preserve"> </v>
      </c>
      <c r="BC149" s="78" t="str">
        <f>IF(SUM(COUNTIFS('Planificación 2026-1'!E:E,"SUNAMPE",'Planificación 2026-1'!W:W,C149,'Planificación 2026-1'!G:G,"T1"))&gt;0,"P35"," ")</f>
        <v xml:space="preserve"> </v>
      </c>
      <c r="BD149" s="78" t="str">
        <f>IF(SUM(COUNTIFS('Planificación 2026-1'!E:E,"SUNAMPE",'Planificación 2026-1'!W:W,C149,'Planificación 2026-1'!G:G,"T3"))&gt;0,"P36"," ")</f>
        <v xml:space="preserve"> </v>
      </c>
      <c r="BE149" s="78" t="str">
        <f>IF(SUM(COUNTIFS('Planificación 2026-1'!E:E,"SUNAMPE",'Planificación 2026-1'!W:W,C149,'Planificación 2026-1'!G:G,"T2"))&gt;0,"P37"," ")</f>
        <v xml:space="preserve"> </v>
      </c>
      <c r="BF149" s="78" t="str">
        <f>IF(SUM(COUNTIFS('Planificación 2026-1'!E:E,"SUNAMPE",'Planificación 2026-1'!W:W,C149,'Planificación 2026-1'!G:G,"AE"))&gt;0,"P38"," ")</f>
        <v xml:space="preserve"> </v>
      </c>
      <c r="BG149" s="78" t="str">
        <f>IF(SUM(COUNTIFS('Planificación 2026-1'!E:E,"SUNAMPE",'Planificación 2026-1'!W:W,C149,'Planificación 2026-1'!G:G,"T4"))&gt;0,"P55"," ")</f>
        <v xml:space="preserve"> </v>
      </c>
      <c r="BH149" s="78" t="str">
        <f>IF(SUM(COUNTIFS('Planificación 2026-1'!E:E,"HUAURA",'Planificación 2026-1'!W:W,C149,'Planificación 2026-1'!G:G,"AF"))&gt;0," P01"," ")</f>
        <v xml:space="preserve"> </v>
      </c>
      <c r="BI149" s="78" t="str">
        <f>IF(SUM(COUNTIFS('Planificación 2026-1'!E:E,"HUAURA",'Planificación 2026-1'!W:W,C149,'Planificación 2026-1'!G:G,"EN"))&gt;0,"P02"," ")</f>
        <v xml:space="preserve"> </v>
      </c>
      <c r="BJ149" s="78" t="str">
        <f>IF(SUM(COUNTIFS('Planificación 2026-1'!E:E,"HUAURA",'Planificación 2026-1'!W:W,C149,'Planificación 2026-1'!G:G,"IS"))&gt;0,"P03"," ")</f>
        <v xml:space="preserve"> </v>
      </c>
      <c r="BK149" s="78" t="str">
        <f>IF(SUM(COUNTIFS('Planificación 2026-1'!E:E,"HUAURA",'Planificación 2026-1'!W:W,C149,'Planificación 2026-1'!G:G,"PS"))&gt;0,"P04"," ")</f>
        <v xml:space="preserve"> </v>
      </c>
      <c r="BL149" s="78"/>
      <c r="BM149" s="78" t="str">
        <f>IF(SUM(COUNTIFS('Planificación 2026-1'!E:E,"HUAURA",'Planificación 2026-1'!W:W,C149,'Planificación 2026-1'!G:G,"IN"))&gt;0,"P06"," ")</f>
        <v xml:space="preserve"> </v>
      </c>
      <c r="BN149" s="78" t="str">
        <f>IF(SUM(COUNTIFS('Planificación 2026-1'!E:E,"HUAURA",'Planificación 2026-1'!W:W,C149,'Planificación 2026-1'!G:G,"CA"))&gt;0,"P07"," ")</f>
        <v xml:space="preserve"> </v>
      </c>
      <c r="BO149" s="78" t="str">
        <f>IF(SUM(COUNTIFS('Planificación 2026-1'!E:E,"HUAURA",'Planificación 2026-1'!W:W,C149,'Planificación 2026-1'!G:G,"DE"))&gt;0,"P08"," ")</f>
        <v xml:space="preserve"> </v>
      </c>
      <c r="BP149" s="78" t="str">
        <f>IF(SUM(COUNTIFS('Planificación 2026-1'!E:E,"HUAURA",'Planificación 2026-1'!W:W,C149,'Planificación 2026-1'!G:G,"OB"))&gt;0,"P09"," ")</f>
        <v xml:space="preserve"> </v>
      </c>
      <c r="BQ149" s="78" t="str">
        <f>IF(SUM(COUNTIFS('Planificación 2026-1'!E:E,"HUAURA",'Planificación 2026-1'!W:W,C149,'Planificación 2026-1'!G:G,"MH"))&gt;0,"P31"," ")</f>
        <v xml:space="preserve"> </v>
      </c>
      <c r="BR149" s="78" t="str">
        <f>IF(SUM(COUNTIFS('Planificación 2026-1'!E:E,"HUAURA",'Planificación 2026-1'!W:W,C149,'Planificación 2026-1'!G:G,"IC"))&gt;0,"P32"," ")</f>
        <v xml:space="preserve"> </v>
      </c>
      <c r="BS149" s="78" t="str">
        <f>IF(SUM(COUNTIFS('Planificación 2026-1'!E:E,"HUAURA",'Planificación 2026-1'!W:W,C149,'Planificación 2026-1'!G:G,"AR"))&gt;0,"P34"," ")</f>
        <v xml:space="preserve"> </v>
      </c>
      <c r="BT149" s="78" t="str">
        <f>IF(SUM(COUNTIFS('Planificación 2026-1'!E:E,"HUAURA",'Planificación 2026-1'!W:W,C149,'Planificación 2026-1'!G:G,"T1"))&gt;0,"P35"," ")</f>
        <v xml:space="preserve"> </v>
      </c>
      <c r="BU149" s="78" t="str">
        <f>IF(SUM(COUNTIFS('Planificación 2026-1'!E:E,"HUAURA",'Planificación 2026-1'!W:W,C149,'Planificación 2026-1'!G:G,"T3"))&gt;0,"P36"," ")</f>
        <v xml:space="preserve"> </v>
      </c>
      <c r="BV149" s="78" t="str">
        <f>IF(SUM(COUNTIFS('Planificación 2026-1'!E:E,"HUAURA",'Planificación 2026-1'!W:W,C149,'Planificación 2026-1'!G:G,"T2"))&gt;0,"P37"," ")</f>
        <v xml:space="preserve"> </v>
      </c>
      <c r="BW149" s="78" t="str">
        <f>IF(SUM(COUNTIFS('Planificación 2026-1'!E:E,"HUAURA",'Planificación 2026-1'!W:W,C149,'Planificación 2026-1'!G:G,"AE"))&gt;0,"P38"," ")</f>
        <v xml:space="preserve"> </v>
      </c>
      <c r="BX149" s="78" t="str">
        <f>IF(SUM(COUNTIFS('Planificación 2026-1'!E:E,"HUAURA",'Planificación 2026-1'!W:W,C149,'Planificación 2026-1'!G:G,"T4"))&gt;0,"P55"," ")</f>
        <v xml:space="preserve"> </v>
      </c>
      <c r="BY149" s="79">
        <f>SUMIFS('Planificación 2026-1'!R:R,'Planificación 2026-1'!W:W,C149,'Planificación 2026-1'!G:G,"AF",'Planificación 2026-1'!H:H,"&gt;2")</f>
        <v>0</v>
      </c>
      <c r="BZ149" s="79">
        <f>SUMIFS('Planificación 2026-1'!R:R,'Planificación 2026-1'!W:W,C149,'Planificación 2026-1'!G:G,"EN",'Planificación 2026-1'!H:H,"&gt;2")</f>
        <v>18</v>
      </c>
      <c r="CA149" s="79">
        <f>SUMIFS('Planificación 2026-1'!R:R,'Planificación 2026-1'!W:W,C149,'Planificación 2026-1'!G:G,"IS",'Planificación 2026-1'!H:H,"&gt;2")</f>
        <v>0</v>
      </c>
      <c r="CB149" s="79">
        <f>SUMIFS('Planificación 2026-1'!R:R,'Planificación 2026-1'!W:W,C149,'Planificación 2026-1'!G:G,"PS",'Planificación 2026-1'!H:H,"&gt;2")</f>
        <v>0</v>
      </c>
      <c r="CC149" s="79">
        <f>SUMIFS('Planificación 2026-1'!R:R,'Planificación 2026-1'!W:W,C149,'Planificación 2026-1'!G:G,"IN",'Planificación 2026-1'!H:H,"&gt;2")</f>
        <v>0</v>
      </c>
      <c r="CD149" s="79">
        <f>SUMIFS('Planificación 2026-1'!R:R,'Planificación 2026-1'!W:W,C149,'Planificación 2026-1'!G:G,"CA",'Planificación 2026-1'!H:H,"&gt;2")</f>
        <v>0</v>
      </c>
      <c r="CE149" s="79">
        <f>SUMIFS('Planificación 2026-1'!R:R,'Planificación 2026-1'!W:W,C149,'Planificación 2026-1'!G:G,"DE",'Planificación 2026-1'!H:H,"&gt;2")</f>
        <v>0</v>
      </c>
      <c r="CF149" s="79">
        <f>SUMIFS('Planificación 2026-1'!R:R,'Planificación 2026-1'!W:W,C149,'Planificación 2026-1'!G:G,"OB",'Planificación 2026-1'!H:H,"&gt;2")</f>
        <v>0</v>
      </c>
      <c r="CG149" s="79">
        <f>SUMIFS('Planificación 2026-1'!R:R,'Planificación 2026-1'!W:W,C149,'Planificación 2026-1'!G:G,"MH",'Planificación 2026-1'!H:H,"&gt;2")</f>
        <v>0</v>
      </c>
      <c r="CH149" s="79">
        <f>SUMIFS('Planificación 2026-1'!R:R,'Planificación 2026-1'!W:W,C149,'Planificación 2026-1'!G:G,"IC",'Planificación 2026-1'!H:H,"&gt;2")</f>
        <v>0</v>
      </c>
      <c r="CI149" s="79">
        <f>SUMIFS('Planificación 2026-1'!R:R,'Planificación 2026-1'!W:W,C149,'Planificación 2026-1'!G:G,"AR",'Planificación 2026-1'!H:H,"&gt;2")</f>
        <v>0</v>
      </c>
      <c r="CJ149" s="79">
        <f>SUMIFS('Planificación 2026-1'!R:R,'Planificación 2026-1'!W:W,C149,'Planificación 2026-1'!G:G,"T1",'Planificación 2026-1'!H:H,"&gt;2")</f>
        <v>0</v>
      </c>
      <c r="CK149" s="79">
        <f>SUMIFS('Planificación 2026-1'!R:R,'Planificación 2026-1'!W:W,C149,'Planificación 2026-1'!G:G,"T3",'Planificación 2026-1'!H:H,"&gt;2")</f>
        <v>0</v>
      </c>
      <c r="CL149" s="79">
        <f>SUMIFS('Planificación 2026-1'!R:R,'Planificación 2026-1'!W:W,C149,'Planificación 2026-1'!G:G,"T2",'Planificación 2026-1'!H:H,"&gt;2")</f>
        <v>0</v>
      </c>
      <c r="CM149" s="79">
        <f>SUMIFS('Planificación 2026-1'!R:R,'Planificación 2026-1'!W:W,C149,'Planificación 2026-1'!G:G,"AE",'Planificación 2026-1'!H:H,"&gt;2")</f>
        <v>0</v>
      </c>
      <c r="CN149" s="79">
        <f>SUMIFS('Planificación 2026-1'!R:R,'Planificación 2026-1'!W:W,C149,'Planificación 2026-1'!G:G,"T4",'Planificación 2026-1'!H:H,"&gt;2")</f>
        <v>0</v>
      </c>
      <c r="CO149" s="79">
        <f>SUMIFS('Planificación 2026-1'!R:R,'Planificación 2026-1'!W:W,C149,'Planificación 2026-1'!G:G,"AF",'Planificación 2026-1'!H:H,"&lt;3")</f>
        <v>0</v>
      </c>
      <c r="CP149" s="79">
        <f>SUMIFS('Planificación 2026-1'!R:R,'Planificación 2026-1'!W:W,C149,'Planificación 2026-1'!G:G,"EN",'Planificación 2026-1'!H:H,"&lt;3")</f>
        <v>0</v>
      </c>
      <c r="CQ149" s="79">
        <f>SUMIFS('Planificación 2026-1'!R:R,'Planificación 2026-1'!W:W,C149,'Planificación 2026-1'!G:G,"IS",'Planificación 2026-1'!H:H,"&lt;3")</f>
        <v>0</v>
      </c>
      <c r="CR149" s="79">
        <f>SUMIFS('Planificación 2026-1'!R:R,'Planificación 2026-1'!W:W,C149,'Planificación 2026-1'!G:G,"PS",'Planificación 2026-1'!H:H,"&lt;3")</f>
        <v>0</v>
      </c>
      <c r="CS149" s="79">
        <f>SUMIFS('Planificación 2026-1'!R:R,'Planificación 2026-1'!W:W,C149,'Planificación 2026-1'!G:G,"IN",'Planificación 2026-1'!H:H,"&lt;3")</f>
        <v>0</v>
      </c>
      <c r="CT149" s="79">
        <f>SUMIFS('Planificación 2026-1'!R:R,'Planificación 2026-1'!W:W,C149,'Planificación 2026-1'!G:G,"CA",'Planificación 2026-1'!H:H,"&lt;3")</f>
        <v>0</v>
      </c>
      <c r="CU149" s="79">
        <f>SUMIFS('Planificación 2026-1'!R:R,'Planificación 2026-1'!W:W,C149,'Planificación 2026-1'!G:G,"DE",'Planificación 2026-1'!H:H,"&lt;3")</f>
        <v>0</v>
      </c>
      <c r="CV149" s="79">
        <f>SUMIFS('Planificación 2026-1'!R:R,'Planificación 2026-1'!W:W,C149,'Planificación 2026-1'!G:G,"OB",'Planificación 2026-1'!H:H,"&lt;3")</f>
        <v>0</v>
      </c>
      <c r="CW149" s="79">
        <f>SUMIFS('Planificación 2026-1'!R:R,'Planificación 2026-1'!W:W,C149,'Planificación 2026-1'!G:G,"MH",'Planificación 2026-1'!H:H,"&lt;3")</f>
        <v>0</v>
      </c>
      <c r="CX149" s="79">
        <f>SUMIFS('Planificación 2026-1'!R:R,'Planificación 2026-1'!W:W,C149,'Planificación 2026-1'!G:G,"IC",'Planificación 2026-1'!H:H,"&lt;3")</f>
        <v>0</v>
      </c>
      <c r="CY149" s="79">
        <f>SUMIFS('Planificación 2026-1'!R:R,'Planificación 2026-1'!W:W,C149,'Planificación 2026-1'!G:G,"AR",'Planificación 2026-1'!H:H,"&lt;3")</f>
        <v>0</v>
      </c>
      <c r="CZ149" s="79">
        <f>SUMIFS('Planificación 2026-1'!R:R,'Planificación 2026-1'!W:W,C149,'Planificación 2026-1'!G:G,"T1",'Planificación 2026-1'!H:H,"&lt;3")</f>
        <v>0</v>
      </c>
      <c r="DA149" s="79">
        <f>SUMIFS('Planificación 2026-1'!R:R,'Planificación 2026-1'!W:W,C149,'Planificación 2026-1'!G:G,"T3",'Planificación 2026-1'!H:H,"&lt;3")</f>
        <v>0</v>
      </c>
      <c r="DB149" s="79">
        <f>SUMIFS('Planificación 2026-1'!R:R,'Planificación 2026-1'!W:W,C149,'Planificación 2026-1'!G:G,"T2",'Planificación 2026-1'!H:H,"&lt;3")</f>
        <v>0</v>
      </c>
      <c r="DC149" s="79">
        <f>SUMIFS('Planificación 2026-1'!R:R,'Planificación 2026-1'!W:W,C149,'Planificación 2026-1'!G:G,"AE",'Planificación 2026-1'!H:H,"&lt;3")</f>
        <v>0</v>
      </c>
      <c r="DD149" s="79">
        <f>SUMIFS('Planificación 2026-1'!R:R,'Planificación 2026-1'!W:W,C149,'Planificación 2026-1'!G:G,"T4",'Planificación 2026-1'!H:H,"&lt;3")</f>
        <v>0</v>
      </c>
      <c r="DE149" s="78" t="str">
        <f t="shared" si="32"/>
        <v>P02</v>
      </c>
      <c r="DF149" s="30">
        <f>IF(C149="","",SUMIFS('Planificación 2026-1'!R:R,'Planificación 2026-1'!W:W,C149,'Planificación 2026-1'!E:E,"PRINCIPAL",'Planificación 2026-1'!X:X,"VIRTUAL"))</f>
        <v>0</v>
      </c>
      <c r="DG149" s="30">
        <f>IF(C149="","",SUMIFS('Planificación 2026-1'!R:R,'Planificación 2026-1'!W:W,C149,'Planificación 2026-1'!E:E,"PRINCIPAL",'Planificación 2026-1'!X:X,"PRESENCIAL"))</f>
        <v>18</v>
      </c>
      <c r="DH149" s="30">
        <f>IF(C149="","",SUMIFS('Planificación 2026-1'!R:R,'Planificación 2026-1'!W:W,C149,'Planificación 2026-1'!E:E,"PRINCIPAL",'Planificación 2026-1'!X:X,"HIBRIDO PRESENCIAL"))</f>
        <v>0</v>
      </c>
      <c r="DI149" s="78" t="str">
        <f t="shared" si="33"/>
        <v/>
      </c>
      <c r="DJ149" s="78">
        <f>IF(C149="","",SUMIFS('Planificación 2026-1'!R:R,'Planificación 2026-1'!W:W,C149,'Planificación 2026-1'!E:E,"FILIAL",'Planificación 2026-1'!X:X,"VIRTUAL"))</f>
        <v>0</v>
      </c>
      <c r="DK149" s="80">
        <f>IF(C149="","",SUMIFS('Planificación 2026-1'!R:R,'Planificación 2026-1'!W:W,C149,'Planificación 2026-1'!E:E,"FILIAL",'Planificación 2026-1'!X:X,"PRESENCIAL"))</f>
        <v>0</v>
      </c>
      <c r="DL149" s="42">
        <f>IF(C149="","",SUMIFS('Planificación 2026-1'!R:R,'Planificación 2026-1'!W:W,C149,'Planificación 2026-1'!E:E,"FILIAL",'Planificación 2026-1'!X:X,"HIBRIDO PRESENCIAL"))</f>
        <v>0</v>
      </c>
      <c r="DM149" s="81" t="str">
        <f t="shared" si="34"/>
        <v/>
      </c>
      <c r="DN149" s="78">
        <f>IF(C149="","",SUMIFS('Planificación 2026-1'!R:R,'Planificación 2026-1'!W:W,C149,'Planificación 2026-1'!E:E,"SUNAMPE",'Planificación 2026-1'!X:X,"VIRTUAL"))</f>
        <v>0</v>
      </c>
      <c r="DO149" s="42">
        <f>IF(C149="","",SUMIFS('Planificación 2026-1'!R:R,'Planificación 2026-1'!W:W,C149,'Planificación 2026-1'!E:E,"SUNAMPE",'Planificación 2026-1'!X:X,"PRESENCIAL"))</f>
        <v>0</v>
      </c>
      <c r="DP149" s="81" t="str">
        <f t="shared" si="35"/>
        <v/>
      </c>
      <c r="DQ149" s="78">
        <f>IF(C149="","",SUMIFS('Planificación 2026-1'!R:R,'Planificación 2026-1'!W:W,C149,'Planificación 2026-1'!E:E,"HUAURA",'Planificación 2026-1'!X:X,"VIRTUAL"))</f>
        <v>0</v>
      </c>
      <c r="DR149" s="42">
        <f>IF(C149="","",SUMIFS('Planificación 2026-1'!R:R,'Planificación 2026-1'!W:W,C149,'Planificación 2026-1'!E:E,"HUAURA",'Planificación 2026-1'!X:X,"PRESENCIAL"))</f>
        <v>0</v>
      </c>
      <c r="DS149" s="48">
        <f>SUMIFS('Planificación 2026-1'!R:R,'Planificación 2026-1'!W:W,C149,'Planificación 2026-1'!E:E,"PRINCIPAL",'Planificación 2026-1'!X:X,"VIRTUAL",'Planificación 2026-1'!H:H,"&gt;2")</f>
        <v>0</v>
      </c>
      <c r="DT149" s="48">
        <f>SUMIFS('Planificación 2026-1'!R:R,'Planificación 2026-1'!W:W,C149,'Planificación 2026-1'!E:E,"PRINCIPAL",'Planificación 2026-1'!X:X,"&lt;&gt;VIRTUAL",'Planificación 2026-1'!H:H,"&gt;2")</f>
        <v>18</v>
      </c>
      <c r="DU149" s="48">
        <f>SUMIFS('Planificación 2026-1'!R:R,'Planificación 2026-1'!W:W,C149,'Planificación 2026-1'!E:E,"SUNAMPE",'Planificación 2026-1'!X:X,"VIRTUAL",'Planificación 2026-1'!H:H,"&gt;2")</f>
        <v>0</v>
      </c>
      <c r="DV149" s="48">
        <f>SUMIFS('Planificación 2026-1'!R:R,'Planificación 2026-1'!W:W,C149,'Planificación 2026-1'!E:E,"SUNAMPE",'Planificación 2026-1'!X:X,"&lt;&gt;VIRTUAL",'Planificación 2026-1'!H:H,"&gt;2")</f>
        <v>0</v>
      </c>
      <c r="DW149" s="48">
        <f>SUMIFS('Planificación 2026-1'!R:R,'Planificación 2026-1'!W:W,C149,'Planificación 2026-1'!E:E,"FILIAL",'Planificación 2026-1'!X:X,"VIRTUAL",'Planificación 2026-1'!H:H,"&gt;2")</f>
        <v>0</v>
      </c>
      <c r="DX149" s="48">
        <f>SUMIFS('Planificación 2026-1'!R:R,'Planificación 2026-1'!W:W,C149,'Planificación 2026-1'!E:E,"FILIAL",'Planificación 2026-1'!X:X,"&lt;&gt;VIRTUAL",'Planificación 2026-1'!H:H,"&gt;2")</f>
        <v>0</v>
      </c>
      <c r="DY149" s="48">
        <f>SUMIFS('Planificación 2026-1'!R:R,'Planificación 2026-1'!W:W,C149,'Planificación 2026-1'!E:E,"PORUMA",'Planificación 2026-1'!X:X,"VIRTUAL",'Planificación 2026-1'!H:H,"&gt;2")</f>
        <v>0</v>
      </c>
      <c r="DZ149" s="48">
        <f>SUMIFS('Planificación 2026-1'!R:R,'Planificación 2026-1'!W:W,C149,'Planificación 2026-1'!E:E,"PORUMA",'Planificación 2026-1'!X:X,"&lt;&gt;VIRTUAL",'Planificación 2026-1'!H:H,"&gt;2")</f>
        <v>0</v>
      </c>
      <c r="EA149" s="48">
        <f>SUMIFS('Planificación 2026-1'!R:R,'Planificación 2026-1'!W:W,C149,'Planificación 2026-1'!E:E,"HUAURA",'Planificación 2026-1'!X:X,"VIRTUAL",'Planificación 2026-1'!H:H,"&gt;2")</f>
        <v>0</v>
      </c>
      <c r="EB149" s="48">
        <f>SUMIFS('Planificación 2026-1'!R:R,'Planificación 2026-1'!W:W,C149,'Planificación 2026-1'!E:E,"HUAURA",'Planificación 2026-1'!X:X,"&lt;&gt;VIRTUAL",'Planificación 2026-1'!H:H,"&gt;2")</f>
        <v>0</v>
      </c>
      <c r="EC149" s="48">
        <f>SUMIFS('Planificación 2026-1'!R:R,'Planificación 2026-1'!W:W,C149,'Planificación 2026-1'!E:E,"PRINCIPAL",'Planificación 2026-1'!X:X,"VIRTUAL",'Planificación 2026-1'!H:H,"&lt;3")</f>
        <v>0</v>
      </c>
      <c r="ED149" s="48">
        <f>SUMIFS('Planificación 2026-1'!R:R,'Planificación 2026-1'!W:W,C149,'Planificación 2026-1'!E:E,"PRINCIPAL",'Planificación 2026-1'!X:X,"&lt;&gt;VIRTUAL",'Planificación 2026-1'!H:H,"&lt;3")</f>
        <v>0</v>
      </c>
      <c r="EE149" s="48">
        <f>SUMIFS('Planificación 2026-1'!R:R,'Planificación 2026-1'!W:W,C149,'Planificación 2026-1'!E:E,"SUNAMPE",'Planificación 2026-1'!X:X,"VIRTUAL",'Planificación 2026-1'!H:H,"&lt;3")</f>
        <v>0</v>
      </c>
      <c r="EF149" s="48">
        <f>SUMIFS('Planificación 2026-1'!R:R,'Planificación 2026-1'!W:W,C149,'Planificación 2026-1'!E:E,"SUNAMPE",'Planificación 2026-1'!X:X,"&lt;&gt;VIRTUAL",'Planificación 2026-1'!H:H,"&lt;3")</f>
        <v>0</v>
      </c>
      <c r="EG149" s="48">
        <f>SUMIFS('Planificación 2026-1'!R:R,'Planificación 2026-1'!W:W,C149,'Planificación 2026-1'!E:E,"FILIAL",'Planificación 2026-1'!X:X,"VIRTUAL",'Planificación 2026-1'!H:H,"&lt;3")</f>
        <v>0</v>
      </c>
      <c r="EH149" s="48">
        <f>SUMIFS('Planificación 2026-1'!R:R,'Planificación 2026-1'!W:W,C149,'Planificación 2026-1'!E:E,"FILIAL",'Planificación 2026-1'!X:X,"&lt;&gt;VIRTUAL",'Planificación 2026-1'!H:H,"&lt;3")</f>
        <v>0</v>
      </c>
      <c r="EI149" s="48">
        <f>SUMIFS('Planificación 2026-1'!R:R,'Planificación 2026-1'!W:W,C149,'Planificación 2026-1'!E:E,"PORUMA",'Planificación 2026-1'!X:X,"VIRTUAL",'Planificación 2026-1'!H:H,"&lt;3")</f>
        <v>0</v>
      </c>
      <c r="EJ149" s="48">
        <f>SUMIFS('Planificación 2026-1'!R:R,'Planificación 2026-1'!W:W,C149,'Planificación 2026-1'!E:E,"PORUMA",'Planificación 2026-1'!X:X,"&lt;&gt;VIRTUAL",'Planificación 2026-1'!H:H,"&lt;3")</f>
        <v>0</v>
      </c>
      <c r="EK149" s="48">
        <f>SUMIFS('Planificación 2026-1'!R:R,'Planificación 2026-1'!W:W,C149,'Planificación 2026-1'!E:E,"HUAURA",'Planificación 2026-1'!X:X,"VIRTUAL",'Planificación 2026-1'!H:H,"&lt;3")</f>
        <v>0</v>
      </c>
      <c r="EL149" s="48">
        <f>SUMIFS('Planificación 2026-1'!R:R,'Planificación 2026-1'!W:W,C149,'Planificación 2026-1'!E:E,"HUAURA",'Planificación 2026-1'!X:X,"&lt;&gt;VIRTUAL",'Planificación 2026-1'!H:H,"&lt;3")</f>
        <v>0</v>
      </c>
      <c r="EM149" s="48">
        <f t="shared" si="36"/>
        <v>0</v>
      </c>
      <c r="EN149" s="48">
        <f t="shared" si="37"/>
        <v>0</v>
      </c>
      <c r="EO149" s="48">
        <f t="shared" si="38"/>
        <v>0</v>
      </c>
      <c r="EP149" s="48">
        <f t="shared" si="39"/>
        <v>18</v>
      </c>
      <c r="EQ149" s="48">
        <f t="shared" si="40"/>
        <v>0</v>
      </c>
      <c r="ER149" s="48"/>
      <c r="ES149" s="48">
        <f t="shared" si="41"/>
        <v>0</v>
      </c>
      <c r="ET149" s="48">
        <f t="shared" si="42"/>
        <v>18</v>
      </c>
      <c r="EU149" s="48" t="b">
        <f t="shared" si="43"/>
        <v>1</v>
      </c>
      <c r="EV149" s="48" t="str">
        <f t="shared" si="44"/>
        <v>SEDE</v>
      </c>
      <c r="EW149" s="48" t="str">
        <f t="shared" si="45"/>
        <v>PRESENCIAL</v>
      </c>
    </row>
    <row r="150" spans="1:153" x14ac:dyDescent="0.3">
      <c r="A150" s="53"/>
      <c r="B150" s="383">
        <v>147</v>
      </c>
      <c r="C150" s="107" t="s">
        <v>166</v>
      </c>
      <c r="D150" s="82">
        <f>SUMIF('Planificación 2026-1'!W:W,C150,'Planificación 2026-1'!R:R)</f>
        <v>30</v>
      </c>
      <c r="E150" s="384" t="s">
        <v>341</v>
      </c>
      <c r="F150" s="107" t="s">
        <v>430</v>
      </c>
      <c r="G150" s="107" t="s">
        <v>276</v>
      </c>
      <c r="H150" s="107" t="s">
        <v>432</v>
      </c>
      <c r="I150" s="77" t="str">
        <f>IF(SUM(COUNTIFS('Planificación 2026-1'!E:E,"PRINCIPAL",'Planificación 2026-1'!W:W,C150,'Planificación 2026-1'!G:G,"AF"))&gt;0,"P01"," ")</f>
        <v xml:space="preserve"> </v>
      </c>
      <c r="J150" s="78" t="str">
        <f>IF(SUM(COUNTIFS('Planificación 2026-1'!E:E,"PRINCIPAL",'Planificación 2026-1'!W:W,C150,'Planificación 2026-1'!G:G,"EN"))&gt;0,"P02"," ")</f>
        <v>P02</v>
      </c>
      <c r="K150" s="78" t="str">
        <f>IF(SUM(COUNTIFS('Planificación 2026-1'!E:E,"PRINCIPAL",'Planificación 2026-1'!W:W,C150,'Planificación 2026-1'!G:G,"IS"))&gt;0,"P03"," ")</f>
        <v xml:space="preserve"> </v>
      </c>
      <c r="L150" s="78" t="str">
        <f>IF(SUM(COUNTIFS('Planificación 2026-1'!E:E,"PRINCIPAL",'Planificación 2026-1'!W:W,C150,'Planificación 2026-1'!G:G,"PS"))&gt;0,"P04"," ")</f>
        <v xml:space="preserve"> </v>
      </c>
      <c r="M150" s="78"/>
      <c r="N150" s="78" t="str">
        <f>IF(SUM(COUNTIFS('Planificación 2026-1'!E:E,"PRINCIPAL",'Planificación 2026-1'!W:W,C150,'Planificación 2026-1'!G:G,"IN"))&gt;0,"P06"," ")</f>
        <v xml:space="preserve"> </v>
      </c>
      <c r="O150" s="78" t="str">
        <f>IF(SUM(COUNTIFS('Planificación 2026-1'!E:E,"PRINCIPAL",'Planificación 2026-1'!W:W,C150,'Planificación 2026-1'!G:G,"CA"))&gt;0,"P07"," ")</f>
        <v xml:space="preserve"> </v>
      </c>
      <c r="P150" s="78" t="str">
        <f>IF(SUM(COUNTIFS('Planificación 2026-1'!E:E,"PRINCIPAL",'Planificación 2026-1'!W:W,C150,'Planificación 2026-1'!G:G,"DE"))&gt;0,"P08"," ")</f>
        <v xml:space="preserve"> </v>
      </c>
      <c r="Q150" s="78" t="str">
        <f>IF(SUM(COUNTIFS('Planificación 2026-1'!E:E,"PRINCIPAL",'Planificación 2026-1'!W:W,C150,'Planificación 2026-1'!G:G,"OB"))&gt;0,"P09"," ")</f>
        <v xml:space="preserve"> </v>
      </c>
      <c r="R150" s="78" t="str">
        <f>IF(SUM(COUNTIFS('Planificación 2026-1'!E:E,"PRINCIPAL",'Planificación 2026-1'!W:W,C150,'Planificación 2026-1'!G:G,"MH"))&gt;0,"P31"," ")</f>
        <v xml:space="preserve"> </v>
      </c>
      <c r="S150" s="78" t="str">
        <f>IF(SUM(COUNTIFS('Planificación 2026-1'!E:E,"PRINCIPAL",'Planificación 2026-1'!W:W,C150,'Planificación 2026-1'!G:G,"IC"))&gt;0,"P32"," ")</f>
        <v xml:space="preserve"> </v>
      </c>
      <c r="T150" s="78" t="str">
        <f>IF(SUM(COUNTIFS('Planificación 2026-1'!E:E,"PRINCIPAL",'Planificación 2026-1'!W:W,C150,'Planificación 2026-1'!G:G,"AR"))&gt;0,"P34"," ")</f>
        <v xml:space="preserve"> </v>
      </c>
      <c r="U150" s="78" t="str">
        <f>IF(SUM(COUNTIFS('Planificación 2026-1'!E:E,"PRINCIPAL",'Planificación 2026-1'!W:W,C150,'Planificación 2026-1'!G:G,"T1"))&gt;0,"P35"," ")</f>
        <v xml:space="preserve"> </v>
      </c>
      <c r="V150" s="78" t="str">
        <f>IF(SUM(COUNTIFS('Planificación 2026-1'!E:E,"PRINCIPAL",'Planificación 2026-1'!W:W,C150,'Planificación 2026-1'!G:G,"T3"))&gt;0,"P36"," ")</f>
        <v xml:space="preserve"> </v>
      </c>
      <c r="W150" s="78" t="str">
        <f>IF(SUM(COUNTIFS('Planificación 2026-1'!E:E,"PRINCIPAL",'Planificación 2026-1'!W:W,C150,'Planificación 2026-1'!G:G,"T2"))&gt;0,"P37"," ")</f>
        <v xml:space="preserve"> </v>
      </c>
      <c r="X150" s="78" t="str">
        <f>IF(SUM(COUNTIFS('Planificación 2026-1'!E:E,"PRINCIPAL",'Planificación 2026-1'!W:W,C150,'Planificación 2026-1'!G:G,"AE"))&gt;0,"P38"," ")</f>
        <v xml:space="preserve"> </v>
      </c>
      <c r="Y150" s="78" t="str">
        <f>IF(SUM(COUNTIFS('Planificación 2026-1'!E:E,"PRINCIPAL",'Planificación 2026-1'!W:W,C150,'Planificación 2026-1'!G:G,"T4"))&gt;0,"P55"," ")</f>
        <v xml:space="preserve"> </v>
      </c>
      <c r="Z150" s="78" t="str">
        <f>IF(SUM(COUNTIFS('Planificación 2026-1'!E:E,"FILIAL",'Planificación 2026-1'!W:W,C150,'Planificación 2026-1'!G:G,"AF"))&gt;0," P01"," ")</f>
        <v xml:space="preserve"> </v>
      </c>
      <c r="AA150" s="78" t="str">
        <f>IF(SUM(COUNTIFS('Planificación 2026-1'!E:E,"FILIAL",'Planificación 2026-1'!W:W,C150,'Planificación 2026-1'!G:G,"EN"))&gt;0,"P02"," ")</f>
        <v>P02</v>
      </c>
      <c r="AB150" s="78" t="str">
        <f>IF(SUM(COUNTIFS('Planificación 2026-1'!E:E,"FILIAL",'Planificación 2026-1'!W:W,C150,'Planificación 2026-1'!G:G,"IS"))&gt;0,"P03"," ")</f>
        <v xml:space="preserve"> </v>
      </c>
      <c r="AC150" s="78" t="str">
        <f>IF(SUM(COUNTIFS('Planificación 2026-1'!E:E,"FILIAL",'Planificación 2026-1'!W:W,C150,'Planificación 2026-1'!G:G,"PS"))&gt;0,"P04"," ")</f>
        <v xml:space="preserve"> </v>
      </c>
      <c r="AD150" s="78"/>
      <c r="AE150" s="78" t="str">
        <f>IF(SUM(COUNTIFS('Planificación 2026-1'!E:E,"FILIAL",'Planificación 2026-1'!W:W,C150,'Planificación 2026-1'!G:G,"IN"))&gt;0,"P06"," ")</f>
        <v xml:space="preserve"> </v>
      </c>
      <c r="AF150" s="78" t="str">
        <f>IF(SUM(COUNTIFS('Planificación 2026-1'!E:E,"FILIAL",'Planificación 2026-1'!W:W,C150,'Planificación 2026-1'!G:G,"CA"))&gt;0,"P07"," ")</f>
        <v xml:space="preserve"> </v>
      </c>
      <c r="AG150" s="78" t="str">
        <f>IF(SUM(COUNTIFS('Planificación 2026-1'!E:E,"FILIAL",'Planificación 2026-1'!W:W,C150,'Planificación 2026-1'!G:G,"DE"))&gt;0,"P08"," ")</f>
        <v xml:space="preserve"> </v>
      </c>
      <c r="AH150" s="78" t="str">
        <f>IF(SUM(COUNTIFS('Planificación 2026-1'!E:E,"FILIAL",'Planificación 2026-1'!W:W,C150,'Planificación 2026-1'!G:G,"OB"))&gt;0,"P09"," ")</f>
        <v xml:space="preserve"> </v>
      </c>
      <c r="AI150" s="78" t="str">
        <f>IF(SUM(COUNTIFS('Planificación 2026-1'!E:E,"FILIAL",'Planificación 2026-1'!W:W,C150,'Planificación 2026-1'!G:G,"MH"))&gt;0,"P31"," ")</f>
        <v xml:space="preserve"> </v>
      </c>
      <c r="AJ150" s="78" t="str">
        <f>IF(SUM(COUNTIFS('Planificación 2026-1'!E:E,"FILIAL",'Planificación 2026-1'!W:W,C150,'Planificación 2026-1'!G:G,"IC"))&gt;0,"P32"," ")</f>
        <v xml:space="preserve"> </v>
      </c>
      <c r="AK150" s="78" t="str">
        <f>IF(SUM(COUNTIFS('Planificación 2026-1'!E:E,"FILIAL",'Planificación 2026-1'!W:W,C150,'Planificación 2026-1'!G:G,"AR"))&gt;0,"P34"," ")</f>
        <v xml:space="preserve"> </v>
      </c>
      <c r="AL150" s="78" t="str">
        <f>IF(SUM(COUNTIFS('Planificación 2026-1'!E:E,"FILIAL",'Planificación 2026-1'!W:W,C150,'Planificación 2026-1'!G:G,"T1"))&gt;0,"P35"," ")</f>
        <v xml:space="preserve"> </v>
      </c>
      <c r="AM150" s="78" t="str">
        <f>IF(SUM(COUNTIFS('Planificación 2026-1'!E:E,"FILIAL",'Planificación 2026-1'!W:W,C150,'Planificación 2026-1'!G:G,"T3"))&gt;0,"P36"," ")</f>
        <v xml:space="preserve"> </v>
      </c>
      <c r="AN150" s="78" t="str">
        <f>IF(SUM(COUNTIFS('Planificación 2026-1'!E:E,"FILIAL",'Planificación 2026-1'!W:W,C150,'Planificación 2026-1'!G:G,"T2"))&gt;0,"P37"," ")</f>
        <v xml:space="preserve"> </v>
      </c>
      <c r="AO150" s="78" t="str">
        <f>IF(SUM(COUNTIFS('Planificación 2026-1'!E:E,"FILIAL",'Planificación 2026-1'!W:W,C150,'Planificación 2026-1'!G:G,"AE"))&gt;0,"P38"," ")</f>
        <v xml:space="preserve"> </v>
      </c>
      <c r="AP150" s="78" t="str">
        <f>IF(SUM(COUNTIFS('Planificación 2026-1'!E:E,"FILIAL",'Planificación 2026-1'!W:W,C150,'Planificación 2026-1'!G:G,"T4"))&gt;0,"P55"," ")</f>
        <v xml:space="preserve"> </v>
      </c>
      <c r="AQ150" s="78" t="str">
        <f>IF(SUM(COUNTIFS('Planificación 2026-1'!E:E,"SUNAMPE",'Planificación 2026-1'!W:W,C150,'Planificación 2026-1'!G:G,"AF"))&gt;0," P01"," ")</f>
        <v xml:space="preserve"> </v>
      </c>
      <c r="AR150" s="78" t="str">
        <f>IF(SUM(COUNTIFS('Planificación 2026-1'!E:E,"SUNAMPE",'Planificación 2026-1'!W:W,C150,'Planificación 2026-1'!G:G,"EN"))&gt;0,"P02"," ")</f>
        <v xml:space="preserve"> </v>
      </c>
      <c r="AS150" s="78" t="str">
        <f>IF(SUM(COUNTIFS('Planificación 2026-1'!E:E,"SUNAMPE",'Planificación 2026-1'!W:W,C150,'Planificación 2026-1'!G:G,"IS"))&gt;0,"P03"," ")</f>
        <v xml:space="preserve"> </v>
      </c>
      <c r="AT150" s="78" t="str">
        <f>IF(SUM(COUNTIFS('Planificación 2026-1'!E:E,"SUNAMPE",'Planificación 2026-1'!W:W,C150,'Planificación 2026-1'!G:G,"PS"))&gt;0,"P04"," ")</f>
        <v xml:space="preserve"> </v>
      </c>
      <c r="AU150" s="78"/>
      <c r="AV150" s="78" t="str">
        <f>IF(SUM(COUNTIFS('Planificación 2026-1'!E:E,"SUNAMPE",'Planificación 2026-1'!W:W,C150,'Planificación 2026-1'!G:G,"IN"))&gt;0,"P06"," ")</f>
        <v xml:space="preserve"> </v>
      </c>
      <c r="AW150" s="78" t="str">
        <f>IF(SUM(COUNTIFS('Planificación 2026-1'!E:E,"SUNAMPE",'Planificación 2026-1'!W:W,C150,'Planificación 2026-1'!G:G,"CA"))&gt;0,"P07"," ")</f>
        <v xml:space="preserve"> </v>
      </c>
      <c r="AX150" s="78" t="str">
        <f>IF(SUM(COUNTIFS('Planificación 2026-1'!E:E,"SUNAMPE",'Planificación 2026-1'!W:W,C150,'Planificación 2026-1'!G:G,"DE"))&gt;0,"P08"," ")</f>
        <v xml:space="preserve"> </v>
      </c>
      <c r="AY150" s="78" t="str">
        <f>IF(SUM(COUNTIFS('Planificación 2026-1'!E:E,"SUNAMPE",'Planificación 2026-1'!W:W,C150,'Planificación 2026-1'!G:G,"OB"))&gt;0,"P09"," ")</f>
        <v xml:space="preserve"> </v>
      </c>
      <c r="AZ150" s="78" t="str">
        <f>IF(SUM(COUNTIFS('Planificación 2026-1'!E:E,"SUNAMPE",'Planificación 2026-1'!W:W,C150,'Planificación 2026-1'!G:G,"MH"))&gt;0,"P31"," ")</f>
        <v xml:space="preserve"> </v>
      </c>
      <c r="BA150" s="78" t="str">
        <f>IF(SUM(COUNTIFS('Planificación 2026-1'!E:E,"SUNAMPE",'Planificación 2026-1'!W:W,C150,'Planificación 2026-1'!G:G,"IC"))&gt;0,"P32"," ")</f>
        <v xml:space="preserve"> </v>
      </c>
      <c r="BB150" s="78" t="str">
        <f>IF(SUM(COUNTIFS('Planificación 2026-1'!E:E,"SUNAMPE",'Planificación 2026-1'!W:W,C150,'Planificación 2026-1'!G:G,"AR"))&gt;0,"P34"," ")</f>
        <v xml:space="preserve"> </v>
      </c>
      <c r="BC150" s="78" t="str">
        <f>IF(SUM(COUNTIFS('Planificación 2026-1'!E:E,"SUNAMPE",'Planificación 2026-1'!W:W,C150,'Planificación 2026-1'!G:G,"T1"))&gt;0,"P35"," ")</f>
        <v xml:space="preserve"> </v>
      </c>
      <c r="BD150" s="78" t="str">
        <f>IF(SUM(COUNTIFS('Planificación 2026-1'!E:E,"SUNAMPE",'Planificación 2026-1'!W:W,C150,'Planificación 2026-1'!G:G,"T3"))&gt;0,"P36"," ")</f>
        <v xml:space="preserve"> </v>
      </c>
      <c r="BE150" s="78" t="str">
        <f>IF(SUM(COUNTIFS('Planificación 2026-1'!E:E,"SUNAMPE",'Planificación 2026-1'!W:W,C150,'Planificación 2026-1'!G:G,"T2"))&gt;0,"P37"," ")</f>
        <v xml:space="preserve"> </v>
      </c>
      <c r="BF150" s="78" t="str">
        <f>IF(SUM(COUNTIFS('Planificación 2026-1'!E:E,"SUNAMPE",'Planificación 2026-1'!W:W,C150,'Planificación 2026-1'!G:G,"AE"))&gt;0,"P38"," ")</f>
        <v xml:space="preserve"> </v>
      </c>
      <c r="BG150" s="78" t="str">
        <f>IF(SUM(COUNTIFS('Planificación 2026-1'!E:E,"SUNAMPE",'Planificación 2026-1'!W:W,C150,'Planificación 2026-1'!G:G,"T4"))&gt;0,"P55"," ")</f>
        <v xml:space="preserve"> </v>
      </c>
      <c r="BH150" s="78" t="str">
        <f>IF(SUM(COUNTIFS('Planificación 2026-1'!E:E,"HUAURA",'Planificación 2026-1'!W:W,C150,'Planificación 2026-1'!G:G,"AF"))&gt;0," P01"," ")</f>
        <v xml:space="preserve"> </v>
      </c>
      <c r="BI150" s="78" t="str">
        <f>IF(SUM(COUNTIFS('Planificación 2026-1'!E:E,"HUAURA",'Planificación 2026-1'!W:W,C150,'Planificación 2026-1'!G:G,"EN"))&gt;0,"P02"," ")</f>
        <v xml:space="preserve"> </v>
      </c>
      <c r="BJ150" s="78" t="str">
        <f>IF(SUM(COUNTIFS('Planificación 2026-1'!E:E,"HUAURA",'Planificación 2026-1'!W:W,C150,'Planificación 2026-1'!G:G,"IS"))&gt;0,"P03"," ")</f>
        <v xml:space="preserve"> </v>
      </c>
      <c r="BK150" s="78" t="str">
        <f>IF(SUM(COUNTIFS('Planificación 2026-1'!E:E,"HUAURA",'Planificación 2026-1'!W:W,C150,'Planificación 2026-1'!G:G,"PS"))&gt;0,"P04"," ")</f>
        <v xml:space="preserve"> </v>
      </c>
      <c r="BL150" s="78"/>
      <c r="BM150" s="78" t="str">
        <f>IF(SUM(COUNTIFS('Planificación 2026-1'!E:E,"HUAURA",'Planificación 2026-1'!W:W,C150,'Planificación 2026-1'!G:G,"IN"))&gt;0,"P06"," ")</f>
        <v xml:space="preserve"> </v>
      </c>
      <c r="BN150" s="78" t="str">
        <f>IF(SUM(COUNTIFS('Planificación 2026-1'!E:E,"HUAURA",'Planificación 2026-1'!W:W,C150,'Planificación 2026-1'!G:G,"CA"))&gt;0,"P07"," ")</f>
        <v xml:space="preserve"> </v>
      </c>
      <c r="BO150" s="78" t="str">
        <f>IF(SUM(COUNTIFS('Planificación 2026-1'!E:E,"HUAURA",'Planificación 2026-1'!W:W,C150,'Planificación 2026-1'!G:G,"DE"))&gt;0,"P08"," ")</f>
        <v xml:space="preserve"> </v>
      </c>
      <c r="BP150" s="78" t="str">
        <f>IF(SUM(COUNTIFS('Planificación 2026-1'!E:E,"HUAURA",'Planificación 2026-1'!W:W,C150,'Planificación 2026-1'!G:G,"OB"))&gt;0,"P09"," ")</f>
        <v xml:space="preserve"> </v>
      </c>
      <c r="BQ150" s="78" t="str">
        <f>IF(SUM(COUNTIFS('Planificación 2026-1'!E:E,"HUAURA",'Planificación 2026-1'!W:W,C150,'Planificación 2026-1'!G:G,"MH"))&gt;0,"P31"," ")</f>
        <v xml:space="preserve"> </v>
      </c>
      <c r="BR150" s="78" t="str">
        <f>IF(SUM(COUNTIFS('Planificación 2026-1'!E:E,"HUAURA",'Planificación 2026-1'!W:W,C150,'Planificación 2026-1'!G:G,"IC"))&gt;0,"P32"," ")</f>
        <v xml:space="preserve"> </v>
      </c>
      <c r="BS150" s="78" t="str">
        <f>IF(SUM(COUNTIFS('Planificación 2026-1'!E:E,"HUAURA",'Planificación 2026-1'!W:W,C150,'Planificación 2026-1'!G:G,"AR"))&gt;0,"P34"," ")</f>
        <v xml:space="preserve"> </v>
      </c>
      <c r="BT150" s="78" t="str">
        <f>IF(SUM(COUNTIFS('Planificación 2026-1'!E:E,"HUAURA",'Planificación 2026-1'!W:W,C150,'Planificación 2026-1'!G:G,"T1"))&gt;0,"P35"," ")</f>
        <v xml:space="preserve"> </v>
      </c>
      <c r="BU150" s="78" t="str">
        <f>IF(SUM(COUNTIFS('Planificación 2026-1'!E:E,"HUAURA",'Planificación 2026-1'!W:W,C150,'Planificación 2026-1'!G:G,"T3"))&gt;0,"P36"," ")</f>
        <v xml:space="preserve"> </v>
      </c>
      <c r="BV150" s="78" t="str">
        <f>IF(SUM(COUNTIFS('Planificación 2026-1'!E:E,"HUAURA",'Planificación 2026-1'!W:W,C150,'Planificación 2026-1'!G:G,"T2"))&gt;0,"P37"," ")</f>
        <v xml:space="preserve"> </v>
      </c>
      <c r="BW150" s="78" t="str">
        <f>IF(SUM(COUNTIFS('Planificación 2026-1'!E:E,"HUAURA",'Planificación 2026-1'!W:W,C150,'Planificación 2026-1'!G:G,"AE"))&gt;0,"P38"," ")</f>
        <v xml:space="preserve"> </v>
      </c>
      <c r="BX150" s="78" t="str">
        <f>IF(SUM(COUNTIFS('Planificación 2026-1'!E:E,"HUAURA",'Planificación 2026-1'!W:W,C150,'Planificación 2026-1'!G:G,"T4"))&gt;0,"P55"," ")</f>
        <v xml:space="preserve"> </v>
      </c>
      <c r="BY150" s="79">
        <f>SUMIFS('Planificación 2026-1'!R:R,'Planificación 2026-1'!W:W,C150,'Planificación 2026-1'!G:G,"AF",'Planificación 2026-1'!H:H,"&gt;2")</f>
        <v>0</v>
      </c>
      <c r="BZ150" s="79">
        <f>SUMIFS('Planificación 2026-1'!R:R,'Planificación 2026-1'!W:W,C150,'Planificación 2026-1'!G:G,"EN",'Planificación 2026-1'!H:H,"&gt;2")</f>
        <v>30</v>
      </c>
      <c r="CA150" s="79">
        <f>SUMIFS('Planificación 2026-1'!R:R,'Planificación 2026-1'!W:W,C150,'Planificación 2026-1'!G:G,"IS",'Planificación 2026-1'!H:H,"&gt;2")</f>
        <v>0</v>
      </c>
      <c r="CB150" s="79">
        <f>SUMIFS('Planificación 2026-1'!R:R,'Planificación 2026-1'!W:W,C150,'Planificación 2026-1'!G:G,"PS",'Planificación 2026-1'!H:H,"&gt;2")</f>
        <v>0</v>
      </c>
      <c r="CC150" s="79">
        <f>SUMIFS('Planificación 2026-1'!R:R,'Planificación 2026-1'!W:W,C150,'Planificación 2026-1'!G:G,"IN",'Planificación 2026-1'!H:H,"&gt;2")</f>
        <v>0</v>
      </c>
      <c r="CD150" s="79">
        <f>SUMIFS('Planificación 2026-1'!R:R,'Planificación 2026-1'!W:W,C150,'Planificación 2026-1'!G:G,"CA",'Planificación 2026-1'!H:H,"&gt;2")</f>
        <v>0</v>
      </c>
      <c r="CE150" s="79">
        <f>SUMIFS('Planificación 2026-1'!R:R,'Planificación 2026-1'!W:W,C150,'Planificación 2026-1'!G:G,"DE",'Planificación 2026-1'!H:H,"&gt;2")</f>
        <v>0</v>
      </c>
      <c r="CF150" s="79">
        <f>SUMIFS('Planificación 2026-1'!R:R,'Planificación 2026-1'!W:W,C150,'Planificación 2026-1'!G:G,"OB",'Planificación 2026-1'!H:H,"&gt;2")</f>
        <v>0</v>
      </c>
      <c r="CG150" s="79">
        <f>SUMIFS('Planificación 2026-1'!R:R,'Planificación 2026-1'!W:W,C150,'Planificación 2026-1'!G:G,"MH",'Planificación 2026-1'!H:H,"&gt;2")</f>
        <v>0</v>
      </c>
      <c r="CH150" s="79">
        <f>SUMIFS('Planificación 2026-1'!R:R,'Planificación 2026-1'!W:W,C150,'Planificación 2026-1'!G:G,"IC",'Planificación 2026-1'!H:H,"&gt;2")</f>
        <v>0</v>
      </c>
      <c r="CI150" s="79">
        <f>SUMIFS('Planificación 2026-1'!R:R,'Planificación 2026-1'!W:W,C150,'Planificación 2026-1'!G:G,"AR",'Planificación 2026-1'!H:H,"&gt;2")</f>
        <v>0</v>
      </c>
      <c r="CJ150" s="79">
        <f>SUMIFS('Planificación 2026-1'!R:R,'Planificación 2026-1'!W:W,C150,'Planificación 2026-1'!G:G,"T1",'Planificación 2026-1'!H:H,"&gt;2")</f>
        <v>0</v>
      </c>
      <c r="CK150" s="79">
        <f>SUMIFS('Planificación 2026-1'!R:R,'Planificación 2026-1'!W:W,C150,'Planificación 2026-1'!G:G,"T3",'Planificación 2026-1'!H:H,"&gt;2")</f>
        <v>0</v>
      </c>
      <c r="CL150" s="79">
        <f>SUMIFS('Planificación 2026-1'!R:R,'Planificación 2026-1'!W:W,C150,'Planificación 2026-1'!G:G,"T2",'Planificación 2026-1'!H:H,"&gt;2")</f>
        <v>0</v>
      </c>
      <c r="CM150" s="79">
        <f>SUMIFS('Planificación 2026-1'!R:R,'Planificación 2026-1'!W:W,C150,'Planificación 2026-1'!G:G,"AE",'Planificación 2026-1'!H:H,"&gt;2")</f>
        <v>0</v>
      </c>
      <c r="CN150" s="79">
        <f>SUMIFS('Planificación 2026-1'!R:R,'Planificación 2026-1'!W:W,C150,'Planificación 2026-1'!G:G,"T4",'Planificación 2026-1'!H:H,"&gt;2")</f>
        <v>0</v>
      </c>
      <c r="CO150" s="79">
        <f>SUMIFS('Planificación 2026-1'!R:R,'Planificación 2026-1'!W:W,C150,'Planificación 2026-1'!G:G,"AF",'Planificación 2026-1'!H:H,"&lt;3")</f>
        <v>0</v>
      </c>
      <c r="CP150" s="79">
        <f>SUMIFS('Planificación 2026-1'!R:R,'Planificación 2026-1'!W:W,C150,'Planificación 2026-1'!G:G,"EN",'Planificación 2026-1'!H:H,"&lt;3")</f>
        <v>0</v>
      </c>
      <c r="CQ150" s="79">
        <f>SUMIFS('Planificación 2026-1'!R:R,'Planificación 2026-1'!W:W,C150,'Planificación 2026-1'!G:G,"IS",'Planificación 2026-1'!H:H,"&lt;3")</f>
        <v>0</v>
      </c>
      <c r="CR150" s="79">
        <f>SUMIFS('Planificación 2026-1'!R:R,'Planificación 2026-1'!W:W,C150,'Planificación 2026-1'!G:G,"PS",'Planificación 2026-1'!H:H,"&lt;3")</f>
        <v>0</v>
      </c>
      <c r="CS150" s="79">
        <f>SUMIFS('Planificación 2026-1'!R:R,'Planificación 2026-1'!W:W,C150,'Planificación 2026-1'!G:G,"IN",'Planificación 2026-1'!H:H,"&lt;3")</f>
        <v>0</v>
      </c>
      <c r="CT150" s="79">
        <f>SUMIFS('Planificación 2026-1'!R:R,'Planificación 2026-1'!W:W,C150,'Planificación 2026-1'!G:G,"CA",'Planificación 2026-1'!H:H,"&lt;3")</f>
        <v>0</v>
      </c>
      <c r="CU150" s="79">
        <f>SUMIFS('Planificación 2026-1'!R:R,'Planificación 2026-1'!W:W,C150,'Planificación 2026-1'!G:G,"DE",'Planificación 2026-1'!H:H,"&lt;3")</f>
        <v>0</v>
      </c>
      <c r="CV150" s="79">
        <f>SUMIFS('Planificación 2026-1'!R:R,'Planificación 2026-1'!W:W,C150,'Planificación 2026-1'!G:G,"OB",'Planificación 2026-1'!H:H,"&lt;3")</f>
        <v>0</v>
      </c>
      <c r="CW150" s="79">
        <f>SUMIFS('Planificación 2026-1'!R:R,'Planificación 2026-1'!W:W,C150,'Planificación 2026-1'!G:G,"MH",'Planificación 2026-1'!H:H,"&lt;3")</f>
        <v>0</v>
      </c>
      <c r="CX150" s="79">
        <f>SUMIFS('Planificación 2026-1'!R:R,'Planificación 2026-1'!W:W,C150,'Planificación 2026-1'!G:G,"IC",'Planificación 2026-1'!H:H,"&lt;3")</f>
        <v>0</v>
      </c>
      <c r="CY150" s="79">
        <f>SUMIFS('Planificación 2026-1'!R:R,'Planificación 2026-1'!W:W,C150,'Planificación 2026-1'!G:G,"AR",'Planificación 2026-1'!H:H,"&lt;3")</f>
        <v>0</v>
      </c>
      <c r="CZ150" s="79">
        <f>SUMIFS('Planificación 2026-1'!R:R,'Planificación 2026-1'!W:W,C150,'Planificación 2026-1'!G:G,"T1",'Planificación 2026-1'!H:H,"&lt;3")</f>
        <v>0</v>
      </c>
      <c r="DA150" s="79">
        <f>SUMIFS('Planificación 2026-1'!R:R,'Planificación 2026-1'!W:W,C150,'Planificación 2026-1'!G:G,"T3",'Planificación 2026-1'!H:H,"&lt;3")</f>
        <v>0</v>
      </c>
      <c r="DB150" s="79">
        <f>SUMIFS('Planificación 2026-1'!R:R,'Planificación 2026-1'!W:W,C150,'Planificación 2026-1'!G:G,"T2",'Planificación 2026-1'!H:H,"&lt;3")</f>
        <v>0</v>
      </c>
      <c r="DC150" s="79">
        <f>SUMIFS('Planificación 2026-1'!R:R,'Planificación 2026-1'!W:W,C150,'Planificación 2026-1'!G:G,"AE",'Planificación 2026-1'!H:H,"&lt;3")</f>
        <v>0</v>
      </c>
      <c r="DD150" s="79">
        <f>SUMIFS('Planificación 2026-1'!R:R,'Planificación 2026-1'!W:W,C150,'Planificación 2026-1'!G:G,"T4",'Planificación 2026-1'!H:H,"&lt;3")</f>
        <v>0</v>
      </c>
      <c r="DE150" s="78" t="str">
        <f t="shared" si="32"/>
        <v>P02</v>
      </c>
      <c r="DF150" s="30">
        <f>IF(C150="","",SUMIFS('Planificación 2026-1'!R:R,'Planificación 2026-1'!W:W,C150,'Planificación 2026-1'!E:E,"PRINCIPAL",'Planificación 2026-1'!X:X,"VIRTUAL"))</f>
        <v>8</v>
      </c>
      <c r="DG150" s="30">
        <f>IF(C150="","",SUMIFS('Planificación 2026-1'!R:R,'Planificación 2026-1'!W:W,C150,'Planificación 2026-1'!E:E,"PRINCIPAL",'Planificación 2026-1'!X:X,"PRESENCIAL"))</f>
        <v>0</v>
      </c>
      <c r="DH150" s="30">
        <f>IF(C150="","",SUMIFS('Planificación 2026-1'!R:R,'Planificación 2026-1'!W:W,C150,'Planificación 2026-1'!E:E,"PRINCIPAL",'Planificación 2026-1'!X:X,"HIBRIDO PRESENCIAL"))</f>
        <v>0</v>
      </c>
      <c r="DI150" s="78" t="str">
        <f t="shared" si="33"/>
        <v>P02</v>
      </c>
      <c r="DJ150" s="78">
        <f>IF(C150="","",SUMIFS('Planificación 2026-1'!R:R,'Planificación 2026-1'!W:W,C150,'Planificación 2026-1'!E:E,"FILIAL",'Planificación 2026-1'!X:X,"VIRTUAL"))</f>
        <v>14</v>
      </c>
      <c r="DK150" s="80">
        <f>IF(C150="","",SUMIFS('Planificación 2026-1'!R:R,'Planificación 2026-1'!W:W,C150,'Planificación 2026-1'!E:E,"FILIAL",'Planificación 2026-1'!X:X,"PRESENCIAL"))</f>
        <v>8</v>
      </c>
      <c r="DL150" s="42">
        <f>IF(C150="","",SUMIFS('Planificación 2026-1'!R:R,'Planificación 2026-1'!W:W,C150,'Planificación 2026-1'!E:E,"FILIAL",'Planificación 2026-1'!X:X,"HIBRIDO PRESENCIAL"))</f>
        <v>0</v>
      </c>
      <c r="DM150" s="81" t="str">
        <f t="shared" si="34"/>
        <v/>
      </c>
      <c r="DN150" s="78">
        <f>IF(C150="","",SUMIFS('Planificación 2026-1'!R:R,'Planificación 2026-1'!W:W,C150,'Planificación 2026-1'!E:E,"SUNAMPE",'Planificación 2026-1'!X:X,"VIRTUAL"))</f>
        <v>0</v>
      </c>
      <c r="DO150" s="42">
        <f>IF(C150="","",SUMIFS('Planificación 2026-1'!R:R,'Planificación 2026-1'!W:W,C150,'Planificación 2026-1'!E:E,"SUNAMPE",'Planificación 2026-1'!X:X,"PRESENCIAL"))</f>
        <v>0</v>
      </c>
      <c r="DP150" s="81" t="str">
        <f t="shared" si="35"/>
        <v/>
      </c>
      <c r="DQ150" s="78">
        <f>IF(C150="","",SUMIFS('Planificación 2026-1'!R:R,'Planificación 2026-1'!W:W,C150,'Planificación 2026-1'!E:E,"HUAURA",'Planificación 2026-1'!X:X,"VIRTUAL"))</f>
        <v>0</v>
      </c>
      <c r="DR150" s="42">
        <f>IF(C150="","",SUMIFS('Planificación 2026-1'!R:R,'Planificación 2026-1'!W:W,C150,'Planificación 2026-1'!E:E,"HUAURA",'Planificación 2026-1'!X:X,"PRESENCIAL"))</f>
        <v>0</v>
      </c>
      <c r="DS150" s="48">
        <f>SUMIFS('Planificación 2026-1'!R:R,'Planificación 2026-1'!W:W,C150,'Planificación 2026-1'!E:E,"PRINCIPAL",'Planificación 2026-1'!X:X,"VIRTUAL",'Planificación 2026-1'!H:H,"&gt;2")</f>
        <v>8</v>
      </c>
      <c r="DT150" s="48">
        <f>SUMIFS('Planificación 2026-1'!R:R,'Planificación 2026-1'!W:W,C150,'Planificación 2026-1'!E:E,"PRINCIPAL",'Planificación 2026-1'!X:X,"&lt;&gt;VIRTUAL",'Planificación 2026-1'!H:H,"&gt;2")</f>
        <v>0</v>
      </c>
      <c r="DU150" s="48">
        <f>SUMIFS('Planificación 2026-1'!R:R,'Planificación 2026-1'!W:W,C150,'Planificación 2026-1'!E:E,"SUNAMPE",'Planificación 2026-1'!X:X,"VIRTUAL",'Planificación 2026-1'!H:H,"&gt;2")</f>
        <v>0</v>
      </c>
      <c r="DV150" s="48">
        <f>SUMIFS('Planificación 2026-1'!R:R,'Planificación 2026-1'!W:W,C150,'Planificación 2026-1'!E:E,"SUNAMPE",'Planificación 2026-1'!X:X,"&lt;&gt;VIRTUAL",'Planificación 2026-1'!H:H,"&gt;2")</f>
        <v>0</v>
      </c>
      <c r="DW150" s="48">
        <f>SUMIFS('Planificación 2026-1'!R:R,'Planificación 2026-1'!W:W,C150,'Planificación 2026-1'!E:E,"FILIAL",'Planificación 2026-1'!X:X,"VIRTUAL",'Planificación 2026-1'!H:H,"&gt;2")</f>
        <v>14</v>
      </c>
      <c r="DX150" s="48">
        <f>SUMIFS('Planificación 2026-1'!R:R,'Planificación 2026-1'!W:W,C150,'Planificación 2026-1'!E:E,"FILIAL",'Planificación 2026-1'!X:X,"&lt;&gt;VIRTUAL",'Planificación 2026-1'!H:H,"&gt;2")</f>
        <v>8</v>
      </c>
      <c r="DY150" s="48">
        <f>SUMIFS('Planificación 2026-1'!R:R,'Planificación 2026-1'!W:W,C150,'Planificación 2026-1'!E:E,"PORUMA",'Planificación 2026-1'!X:X,"VIRTUAL",'Planificación 2026-1'!H:H,"&gt;2")</f>
        <v>0</v>
      </c>
      <c r="DZ150" s="48">
        <f>SUMIFS('Planificación 2026-1'!R:R,'Planificación 2026-1'!W:W,C150,'Planificación 2026-1'!E:E,"PORUMA",'Planificación 2026-1'!X:X,"&lt;&gt;VIRTUAL",'Planificación 2026-1'!H:H,"&gt;2")</f>
        <v>0</v>
      </c>
      <c r="EA150" s="48">
        <f>SUMIFS('Planificación 2026-1'!R:R,'Planificación 2026-1'!W:W,C150,'Planificación 2026-1'!E:E,"HUAURA",'Planificación 2026-1'!X:X,"VIRTUAL",'Planificación 2026-1'!H:H,"&gt;2")</f>
        <v>0</v>
      </c>
      <c r="EB150" s="48">
        <f>SUMIFS('Planificación 2026-1'!R:R,'Planificación 2026-1'!W:W,C150,'Planificación 2026-1'!E:E,"HUAURA",'Planificación 2026-1'!X:X,"&lt;&gt;VIRTUAL",'Planificación 2026-1'!H:H,"&gt;2")</f>
        <v>0</v>
      </c>
      <c r="EC150" s="48">
        <f>SUMIFS('Planificación 2026-1'!R:R,'Planificación 2026-1'!W:W,C150,'Planificación 2026-1'!E:E,"PRINCIPAL",'Planificación 2026-1'!X:X,"VIRTUAL",'Planificación 2026-1'!H:H,"&lt;3")</f>
        <v>0</v>
      </c>
      <c r="ED150" s="48">
        <f>SUMIFS('Planificación 2026-1'!R:R,'Planificación 2026-1'!W:W,C150,'Planificación 2026-1'!E:E,"PRINCIPAL",'Planificación 2026-1'!X:X,"&lt;&gt;VIRTUAL",'Planificación 2026-1'!H:H,"&lt;3")</f>
        <v>0</v>
      </c>
      <c r="EE150" s="48">
        <f>SUMIFS('Planificación 2026-1'!R:R,'Planificación 2026-1'!W:W,C150,'Planificación 2026-1'!E:E,"SUNAMPE",'Planificación 2026-1'!X:X,"VIRTUAL",'Planificación 2026-1'!H:H,"&lt;3")</f>
        <v>0</v>
      </c>
      <c r="EF150" s="48">
        <f>SUMIFS('Planificación 2026-1'!R:R,'Planificación 2026-1'!W:W,C150,'Planificación 2026-1'!E:E,"SUNAMPE",'Planificación 2026-1'!X:X,"&lt;&gt;VIRTUAL",'Planificación 2026-1'!H:H,"&lt;3")</f>
        <v>0</v>
      </c>
      <c r="EG150" s="48">
        <f>SUMIFS('Planificación 2026-1'!R:R,'Planificación 2026-1'!W:W,C150,'Planificación 2026-1'!E:E,"FILIAL",'Planificación 2026-1'!X:X,"VIRTUAL",'Planificación 2026-1'!H:H,"&lt;3")</f>
        <v>0</v>
      </c>
      <c r="EH150" s="48">
        <f>SUMIFS('Planificación 2026-1'!R:R,'Planificación 2026-1'!W:W,C150,'Planificación 2026-1'!E:E,"FILIAL",'Planificación 2026-1'!X:X,"&lt;&gt;VIRTUAL",'Planificación 2026-1'!H:H,"&lt;3")</f>
        <v>0</v>
      </c>
      <c r="EI150" s="48">
        <f>SUMIFS('Planificación 2026-1'!R:R,'Planificación 2026-1'!W:W,C150,'Planificación 2026-1'!E:E,"PORUMA",'Planificación 2026-1'!X:X,"VIRTUAL",'Planificación 2026-1'!H:H,"&lt;3")</f>
        <v>0</v>
      </c>
      <c r="EJ150" s="48">
        <f>SUMIFS('Planificación 2026-1'!R:R,'Planificación 2026-1'!W:W,C150,'Planificación 2026-1'!E:E,"PORUMA",'Planificación 2026-1'!X:X,"&lt;&gt;VIRTUAL",'Planificación 2026-1'!H:H,"&lt;3")</f>
        <v>0</v>
      </c>
      <c r="EK150" s="48">
        <f>SUMIFS('Planificación 2026-1'!R:R,'Planificación 2026-1'!W:W,C150,'Planificación 2026-1'!E:E,"HUAURA",'Planificación 2026-1'!X:X,"VIRTUAL",'Planificación 2026-1'!H:H,"&lt;3")</f>
        <v>0</v>
      </c>
      <c r="EL150" s="48">
        <f>SUMIFS('Planificación 2026-1'!R:R,'Planificación 2026-1'!W:W,C150,'Planificación 2026-1'!E:E,"HUAURA",'Planificación 2026-1'!X:X,"&lt;&gt;VIRTUAL",'Planificación 2026-1'!H:H,"&lt;3")</f>
        <v>0</v>
      </c>
      <c r="EM150" s="48">
        <f t="shared" si="36"/>
        <v>22</v>
      </c>
      <c r="EN150" s="48">
        <f t="shared" si="37"/>
        <v>0</v>
      </c>
      <c r="EO150" s="48">
        <f t="shared" si="38"/>
        <v>0</v>
      </c>
      <c r="EP150" s="48">
        <f t="shared" si="39"/>
        <v>8</v>
      </c>
      <c r="EQ150" s="48">
        <f t="shared" si="40"/>
        <v>0</v>
      </c>
      <c r="ER150" s="48"/>
      <c r="ES150" s="48">
        <f t="shared" si="41"/>
        <v>22</v>
      </c>
      <c r="ET150" s="48">
        <f t="shared" si="42"/>
        <v>8</v>
      </c>
      <c r="EU150" s="48" t="b">
        <f t="shared" si="43"/>
        <v>1</v>
      </c>
      <c r="EV150" s="48" t="str">
        <f t="shared" si="44"/>
        <v>SEDE-FILIAL-HUAURA</v>
      </c>
      <c r="EW150" s="48" t="str">
        <f t="shared" si="45"/>
        <v>MAS VIRTUAL</v>
      </c>
    </row>
    <row r="151" spans="1:153" x14ac:dyDescent="0.3">
      <c r="A151" s="53"/>
      <c r="B151" s="383">
        <v>148</v>
      </c>
      <c r="C151" s="107" t="s">
        <v>167</v>
      </c>
      <c r="D151" s="82">
        <f>SUMIF('Planificación 2026-1'!W:W,C151,'Planificación 2026-1'!R:R)</f>
        <v>33</v>
      </c>
      <c r="E151" s="384" t="s">
        <v>341</v>
      </c>
      <c r="F151" s="107" t="s">
        <v>430</v>
      </c>
      <c r="G151" s="107" t="s">
        <v>276</v>
      </c>
      <c r="H151" s="107" t="s">
        <v>432</v>
      </c>
      <c r="I151" s="77" t="str">
        <f>IF(SUM(COUNTIFS('Planificación 2026-1'!E:E,"PRINCIPAL",'Planificación 2026-1'!W:W,C151,'Planificación 2026-1'!G:G,"AF"))&gt;0,"P01"," ")</f>
        <v xml:space="preserve"> </v>
      </c>
      <c r="J151" s="78" t="str">
        <f>IF(SUM(COUNTIFS('Planificación 2026-1'!E:E,"PRINCIPAL",'Planificación 2026-1'!W:W,C151,'Planificación 2026-1'!G:G,"EN"))&gt;0,"P02"," ")</f>
        <v>P02</v>
      </c>
      <c r="K151" s="78" t="str">
        <f>IF(SUM(COUNTIFS('Planificación 2026-1'!E:E,"PRINCIPAL",'Planificación 2026-1'!W:W,C151,'Planificación 2026-1'!G:G,"IS"))&gt;0,"P03"," ")</f>
        <v xml:space="preserve"> </v>
      </c>
      <c r="L151" s="78" t="str">
        <f>IF(SUM(COUNTIFS('Planificación 2026-1'!E:E,"PRINCIPAL",'Planificación 2026-1'!W:W,C151,'Planificación 2026-1'!G:G,"PS"))&gt;0,"P04"," ")</f>
        <v>P04</v>
      </c>
      <c r="M151" s="78"/>
      <c r="N151" s="78" t="str">
        <f>IF(SUM(COUNTIFS('Planificación 2026-1'!E:E,"PRINCIPAL",'Planificación 2026-1'!W:W,C151,'Planificación 2026-1'!G:G,"IN"))&gt;0,"P06"," ")</f>
        <v xml:space="preserve"> </v>
      </c>
      <c r="O151" s="78" t="str">
        <f>IF(SUM(COUNTIFS('Planificación 2026-1'!E:E,"PRINCIPAL",'Planificación 2026-1'!W:W,C151,'Planificación 2026-1'!G:G,"CA"))&gt;0,"P07"," ")</f>
        <v xml:space="preserve"> </v>
      </c>
      <c r="P151" s="78" t="str">
        <f>IF(SUM(COUNTIFS('Planificación 2026-1'!E:E,"PRINCIPAL",'Planificación 2026-1'!W:W,C151,'Planificación 2026-1'!G:G,"DE"))&gt;0,"P08"," ")</f>
        <v xml:space="preserve"> </v>
      </c>
      <c r="Q151" s="78" t="str">
        <f>IF(SUM(COUNTIFS('Planificación 2026-1'!E:E,"PRINCIPAL",'Planificación 2026-1'!W:W,C151,'Planificación 2026-1'!G:G,"OB"))&gt;0,"P09"," ")</f>
        <v xml:space="preserve"> </v>
      </c>
      <c r="R151" s="78" t="str">
        <f>IF(SUM(COUNTIFS('Planificación 2026-1'!E:E,"PRINCIPAL",'Planificación 2026-1'!W:W,C151,'Planificación 2026-1'!G:G,"MH"))&gt;0,"P31"," ")</f>
        <v xml:space="preserve"> </v>
      </c>
      <c r="S151" s="78" t="str">
        <f>IF(SUM(COUNTIFS('Planificación 2026-1'!E:E,"PRINCIPAL",'Planificación 2026-1'!W:W,C151,'Planificación 2026-1'!G:G,"IC"))&gt;0,"P32"," ")</f>
        <v xml:space="preserve"> </v>
      </c>
      <c r="T151" s="78" t="str">
        <f>IF(SUM(COUNTIFS('Planificación 2026-1'!E:E,"PRINCIPAL",'Planificación 2026-1'!W:W,C151,'Planificación 2026-1'!G:G,"AR"))&gt;0,"P34"," ")</f>
        <v xml:space="preserve"> </v>
      </c>
      <c r="U151" s="78" t="str">
        <f>IF(SUM(COUNTIFS('Planificación 2026-1'!E:E,"PRINCIPAL",'Planificación 2026-1'!W:W,C151,'Planificación 2026-1'!G:G,"T1"))&gt;0,"P35"," ")</f>
        <v xml:space="preserve"> </v>
      </c>
      <c r="V151" s="78" t="str">
        <f>IF(SUM(COUNTIFS('Planificación 2026-1'!E:E,"PRINCIPAL",'Planificación 2026-1'!W:W,C151,'Planificación 2026-1'!G:G,"T3"))&gt;0,"P36"," ")</f>
        <v xml:space="preserve"> </v>
      </c>
      <c r="W151" s="78" t="str">
        <f>IF(SUM(COUNTIFS('Planificación 2026-1'!E:E,"PRINCIPAL",'Planificación 2026-1'!W:W,C151,'Planificación 2026-1'!G:G,"T2"))&gt;0,"P37"," ")</f>
        <v xml:space="preserve"> </v>
      </c>
      <c r="X151" s="78" t="str">
        <f>IF(SUM(COUNTIFS('Planificación 2026-1'!E:E,"PRINCIPAL",'Planificación 2026-1'!W:W,C151,'Planificación 2026-1'!G:G,"AE"))&gt;0,"P38"," ")</f>
        <v xml:space="preserve"> </v>
      </c>
      <c r="Y151" s="78" t="str">
        <f>IF(SUM(COUNTIFS('Planificación 2026-1'!E:E,"PRINCIPAL",'Planificación 2026-1'!W:W,C151,'Planificación 2026-1'!G:G,"T4"))&gt;0,"P55"," ")</f>
        <v xml:space="preserve"> </v>
      </c>
      <c r="Z151" s="78" t="str">
        <f>IF(SUM(COUNTIFS('Planificación 2026-1'!E:E,"FILIAL",'Planificación 2026-1'!W:W,C151,'Planificación 2026-1'!G:G,"AF"))&gt;0," P01"," ")</f>
        <v xml:space="preserve"> </v>
      </c>
      <c r="AA151" s="78" t="str">
        <f>IF(SUM(COUNTIFS('Planificación 2026-1'!E:E,"FILIAL",'Planificación 2026-1'!W:W,C151,'Planificación 2026-1'!G:G,"EN"))&gt;0,"P02"," ")</f>
        <v>P02</v>
      </c>
      <c r="AB151" s="78" t="str">
        <f>IF(SUM(COUNTIFS('Planificación 2026-1'!E:E,"FILIAL",'Planificación 2026-1'!W:W,C151,'Planificación 2026-1'!G:G,"IS"))&gt;0,"P03"," ")</f>
        <v xml:space="preserve"> </v>
      </c>
      <c r="AC151" s="78" t="str">
        <f>IF(SUM(COUNTIFS('Planificación 2026-1'!E:E,"FILIAL",'Planificación 2026-1'!W:W,C151,'Planificación 2026-1'!G:G,"PS"))&gt;0,"P04"," ")</f>
        <v xml:space="preserve"> </v>
      </c>
      <c r="AD151" s="78"/>
      <c r="AE151" s="78" t="str">
        <f>IF(SUM(COUNTIFS('Planificación 2026-1'!E:E,"FILIAL",'Planificación 2026-1'!W:W,C151,'Planificación 2026-1'!G:G,"IN"))&gt;0,"P06"," ")</f>
        <v xml:space="preserve"> </v>
      </c>
      <c r="AF151" s="78" t="str">
        <f>IF(SUM(COUNTIFS('Planificación 2026-1'!E:E,"FILIAL",'Planificación 2026-1'!W:W,C151,'Planificación 2026-1'!G:G,"CA"))&gt;0,"P07"," ")</f>
        <v xml:space="preserve"> </v>
      </c>
      <c r="AG151" s="78" t="str">
        <f>IF(SUM(COUNTIFS('Planificación 2026-1'!E:E,"FILIAL",'Planificación 2026-1'!W:W,C151,'Planificación 2026-1'!G:G,"DE"))&gt;0,"P08"," ")</f>
        <v xml:space="preserve"> </v>
      </c>
      <c r="AH151" s="78" t="str">
        <f>IF(SUM(COUNTIFS('Planificación 2026-1'!E:E,"FILIAL",'Planificación 2026-1'!W:W,C151,'Planificación 2026-1'!G:G,"OB"))&gt;0,"P09"," ")</f>
        <v xml:space="preserve"> </v>
      </c>
      <c r="AI151" s="78" t="str">
        <f>IF(SUM(COUNTIFS('Planificación 2026-1'!E:E,"FILIAL",'Planificación 2026-1'!W:W,C151,'Planificación 2026-1'!G:G,"MH"))&gt;0,"P31"," ")</f>
        <v xml:space="preserve"> </v>
      </c>
      <c r="AJ151" s="78" t="str">
        <f>IF(SUM(COUNTIFS('Planificación 2026-1'!E:E,"FILIAL",'Planificación 2026-1'!W:W,C151,'Planificación 2026-1'!G:G,"IC"))&gt;0,"P32"," ")</f>
        <v xml:space="preserve"> </v>
      </c>
      <c r="AK151" s="78" t="str">
        <f>IF(SUM(COUNTIFS('Planificación 2026-1'!E:E,"FILIAL",'Planificación 2026-1'!W:W,C151,'Planificación 2026-1'!G:G,"AR"))&gt;0,"P34"," ")</f>
        <v xml:space="preserve"> </v>
      </c>
      <c r="AL151" s="78" t="str">
        <f>IF(SUM(COUNTIFS('Planificación 2026-1'!E:E,"FILIAL",'Planificación 2026-1'!W:W,C151,'Planificación 2026-1'!G:G,"T1"))&gt;0,"P35"," ")</f>
        <v xml:space="preserve"> </v>
      </c>
      <c r="AM151" s="78" t="str">
        <f>IF(SUM(COUNTIFS('Planificación 2026-1'!E:E,"FILIAL",'Planificación 2026-1'!W:W,C151,'Planificación 2026-1'!G:G,"T3"))&gt;0,"P36"," ")</f>
        <v xml:space="preserve"> </v>
      </c>
      <c r="AN151" s="78" t="str">
        <f>IF(SUM(COUNTIFS('Planificación 2026-1'!E:E,"FILIAL",'Planificación 2026-1'!W:W,C151,'Planificación 2026-1'!G:G,"T2"))&gt;0,"P37"," ")</f>
        <v xml:space="preserve"> </v>
      </c>
      <c r="AO151" s="78" t="str">
        <f>IF(SUM(COUNTIFS('Planificación 2026-1'!E:E,"FILIAL",'Planificación 2026-1'!W:W,C151,'Planificación 2026-1'!G:G,"AE"))&gt;0,"P38"," ")</f>
        <v xml:space="preserve"> </v>
      </c>
      <c r="AP151" s="78" t="str">
        <f>IF(SUM(COUNTIFS('Planificación 2026-1'!E:E,"FILIAL",'Planificación 2026-1'!W:W,C151,'Planificación 2026-1'!G:G,"T4"))&gt;0,"P55"," ")</f>
        <v xml:space="preserve"> </v>
      </c>
      <c r="AQ151" s="78" t="str">
        <f>IF(SUM(COUNTIFS('Planificación 2026-1'!E:E,"SUNAMPE",'Planificación 2026-1'!W:W,C151,'Planificación 2026-1'!G:G,"AF"))&gt;0," P01"," ")</f>
        <v xml:space="preserve"> </v>
      </c>
      <c r="AR151" s="78" t="str">
        <f>IF(SUM(COUNTIFS('Planificación 2026-1'!E:E,"SUNAMPE",'Planificación 2026-1'!W:W,C151,'Planificación 2026-1'!G:G,"EN"))&gt;0,"P02"," ")</f>
        <v xml:space="preserve"> </v>
      </c>
      <c r="AS151" s="78" t="str">
        <f>IF(SUM(COUNTIFS('Planificación 2026-1'!E:E,"SUNAMPE",'Planificación 2026-1'!W:W,C151,'Planificación 2026-1'!G:G,"IS"))&gt;0,"P03"," ")</f>
        <v xml:space="preserve"> </v>
      </c>
      <c r="AT151" s="78" t="str">
        <f>IF(SUM(COUNTIFS('Planificación 2026-1'!E:E,"SUNAMPE",'Planificación 2026-1'!W:W,C151,'Planificación 2026-1'!G:G,"PS"))&gt;0,"P04"," ")</f>
        <v xml:space="preserve"> </v>
      </c>
      <c r="AU151" s="78"/>
      <c r="AV151" s="78" t="str">
        <f>IF(SUM(COUNTIFS('Planificación 2026-1'!E:E,"SUNAMPE",'Planificación 2026-1'!W:W,C151,'Planificación 2026-1'!G:G,"IN"))&gt;0,"P06"," ")</f>
        <v xml:space="preserve"> </v>
      </c>
      <c r="AW151" s="78" t="str">
        <f>IF(SUM(COUNTIFS('Planificación 2026-1'!E:E,"SUNAMPE",'Planificación 2026-1'!W:W,C151,'Planificación 2026-1'!G:G,"CA"))&gt;0,"P07"," ")</f>
        <v xml:space="preserve"> </v>
      </c>
      <c r="AX151" s="78" t="str">
        <f>IF(SUM(COUNTIFS('Planificación 2026-1'!E:E,"SUNAMPE",'Planificación 2026-1'!W:W,C151,'Planificación 2026-1'!G:G,"DE"))&gt;0,"P08"," ")</f>
        <v xml:space="preserve"> </v>
      </c>
      <c r="AY151" s="78" t="str">
        <f>IF(SUM(COUNTIFS('Planificación 2026-1'!E:E,"SUNAMPE",'Planificación 2026-1'!W:W,C151,'Planificación 2026-1'!G:G,"OB"))&gt;0,"P09"," ")</f>
        <v xml:space="preserve"> </v>
      </c>
      <c r="AZ151" s="78" t="str">
        <f>IF(SUM(COUNTIFS('Planificación 2026-1'!E:E,"SUNAMPE",'Planificación 2026-1'!W:W,C151,'Planificación 2026-1'!G:G,"MH"))&gt;0,"P31"," ")</f>
        <v xml:space="preserve"> </v>
      </c>
      <c r="BA151" s="78" t="str">
        <f>IF(SUM(COUNTIFS('Planificación 2026-1'!E:E,"SUNAMPE",'Planificación 2026-1'!W:W,C151,'Planificación 2026-1'!G:G,"IC"))&gt;0,"P32"," ")</f>
        <v xml:space="preserve"> </v>
      </c>
      <c r="BB151" s="78" t="str">
        <f>IF(SUM(COUNTIFS('Planificación 2026-1'!E:E,"SUNAMPE",'Planificación 2026-1'!W:W,C151,'Planificación 2026-1'!G:G,"AR"))&gt;0,"P34"," ")</f>
        <v xml:space="preserve"> </v>
      </c>
      <c r="BC151" s="78" t="str">
        <f>IF(SUM(COUNTIFS('Planificación 2026-1'!E:E,"SUNAMPE",'Planificación 2026-1'!W:W,C151,'Planificación 2026-1'!G:G,"T1"))&gt;0,"P35"," ")</f>
        <v xml:space="preserve"> </v>
      </c>
      <c r="BD151" s="78" t="str">
        <f>IF(SUM(COUNTIFS('Planificación 2026-1'!E:E,"SUNAMPE",'Planificación 2026-1'!W:W,C151,'Planificación 2026-1'!G:G,"T3"))&gt;0,"P36"," ")</f>
        <v xml:space="preserve"> </v>
      </c>
      <c r="BE151" s="78" t="str">
        <f>IF(SUM(COUNTIFS('Planificación 2026-1'!E:E,"SUNAMPE",'Planificación 2026-1'!W:W,C151,'Planificación 2026-1'!G:G,"T2"))&gt;0,"P37"," ")</f>
        <v xml:space="preserve"> </v>
      </c>
      <c r="BF151" s="78" t="str">
        <f>IF(SUM(COUNTIFS('Planificación 2026-1'!E:E,"SUNAMPE",'Planificación 2026-1'!W:W,C151,'Planificación 2026-1'!G:G,"AE"))&gt;0,"P38"," ")</f>
        <v xml:space="preserve"> </v>
      </c>
      <c r="BG151" s="78" t="str">
        <f>IF(SUM(COUNTIFS('Planificación 2026-1'!E:E,"SUNAMPE",'Planificación 2026-1'!W:W,C151,'Planificación 2026-1'!G:G,"T4"))&gt;0,"P55"," ")</f>
        <v xml:space="preserve"> </v>
      </c>
      <c r="BH151" s="78" t="str">
        <f>IF(SUM(COUNTIFS('Planificación 2026-1'!E:E,"HUAURA",'Planificación 2026-1'!W:W,C151,'Planificación 2026-1'!G:G,"AF"))&gt;0," P01"," ")</f>
        <v xml:space="preserve"> </v>
      </c>
      <c r="BI151" s="78" t="str">
        <f>IF(SUM(COUNTIFS('Planificación 2026-1'!E:E,"HUAURA",'Planificación 2026-1'!W:W,C151,'Planificación 2026-1'!G:G,"EN"))&gt;0,"P02"," ")</f>
        <v xml:space="preserve"> </v>
      </c>
      <c r="BJ151" s="78" t="str">
        <f>IF(SUM(COUNTIFS('Planificación 2026-1'!E:E,"HUAURA",'Planificación 2026-1'!W:W,C151,'Planificación 2026-1'!G:G,"IS"))&gt;0,"P03"," ")</f>
        <v xml:space="preserve"> </v>
      </c>
      <c r="BK151" s="78" t="str">
        <f>IF(SUM(COUNTIFS('Planificación 2026-1'!E:E,"HUAURA",'Planificación 2026-1'!W:W,C151,'Planificación 2026-1'!G:G,"PS"))&gt;0,"P04"," ")</f>
        <v xml:space="preserve"> </v>
      </c>
      <c r="BL151" s="78"/>
      <c r="BM151" s="78" t="str">
        <f>IF(SUM(COUNTIFS('Planificación 2026-1'!E:E,"HUAURA",'Planificación 2026-1'!W:W,C151,'Planificación 2026-1'!G:G,"IN"))&gt;0,"P06"," ")</f>
        <v xml:space="preserve"> </v>
      </c>
      <c r="BN151" s="78" t="str">
        <f>IF(SUM(COUNTIFS('Planificación 2026-1'!E:E,"HUAURA",'Planificación 2026-1'!W:W,C151,'Planificación 2026-1'!G:G,"CA"))&gt;0,"P07"," ")</f>
        <v xml:space="preserve"> </v>
      </c>
      <c r="BO151" s="78" t="str">
        <f>IF(SUM(COUNTIFS('Planificación 2026-1'!E:E,"HUAURA",'Planificación 2026-1'!W:W,C151,'Planificación 2026-1'!G:G,"DE"))&gt;0,"P08"," ")</f>
        <v xml:space="preserve"> </v>
      </c>
      <c r="BP151" s="78" t="str">
        <f>IF(SUM(COUNTIFS('Planificación 2026-1'!E:E,"HUAURA",'Planificación 2026-1'!W:W,C151,'Planificación 2026-1'!G:G,"OB"))&gt;0,"P09"," ")</f>
        <v xml:space="preserve"> </v>
      </c>
      <c r="BQ151" s="78" t="str">
        <f>IF(SUM(COUNTIFS('Planificación 2026-1'!E:E,"HUAURA",'Planificación 2026-1'!W:W,C151,'Planificación 2026-1'!G:G,"MH"))&gt;0,"P31"," ")</f>
        <v xml:space="preserve"> </v>
      </c>
      <c r="BR151" s="78" t="str">
        <f>IF(SUM(COUNTIFS('Planificación 2026-1'!E:E,"HUAURA",'Planificación 2026-1'!W:W,C151,'Planificación 2026-1'!G:G,"IC"))&gt;0,"P32"," ")</f>
        <v xml:space="preserve"> </v>
      </c>
      <c r="BS151" s="78" t="str">
        <f>IF(SUM(COUNTIFS('Planificación 2026-1'!E:E,"HUAURA",'Planificación 2026-1'!W:W,C151,'Planificación 2026-1'!G:G,"AR"))&gt;0,"P34"," ")</f>
        <v xml:space="preserve"> </v>
      </c>
      <c r="BT151" s="78" t="str">
        <f>IF(SUM(COUNTIFS('Planificación 2026-1'!E:E,"HUAURA",'Planificación 2026-1'!W:W,C151,'Planificación 2026-1'!G:G,"T1"))&gt;0,"P35"," ")</f>
        <v xml:space="preserve"> </v>
      </c>
      <c r="BU151" s="78" t="str">
        <f>IF(SUM(COUNTIFS('Planificación 2026-1'!E:E,"HUAURA",'Planificación 2026-1'!W:W,C151,'Planificación 2026-1'!G:G,"T3"))&gt;0,"P36"," ")</f>
        <v xml:space="preserve"> </v>
      </c>
      <c r="BV151" s="78" t="str">
        <f>IF(SUM(COUNTIFS('Planificación 2026-1'!E:E,"HUAURA",'Planificación 2026-1'!W:W,C151,'Planificación 2026-1'!G:G,"T2"))&gt;0,"P37"," ")</f>
        <v xml:space="preserve"> </v>
      </c>
      <c r="BW151" s="78" t="str">
        <f>IF(SUM(COUNTIFS('Planificación 2026-1'!E:E,"HUAURA",'Planificación 2026-1'!W:W,C151,'Planificación 2026-1'!G:G,"AE"))&gt;0,"P38"," ")</f>
        <v xml:space="preserve"> </v>
      </c>
      <c r="BX151" s="78" t="str">
        <f>IF(SUM(COUNTIFS('Planificación 2026-1'!E:E,"HUAURA",'Planificación 2026-1'!W:W,C151,'Planificación 2026-1'!G:G,"T4"))&gt;0,"P55"," ")</f>
        <v xml:space="preserve"> </v>
      </c>
      <c r="BY151" s="79">
        <f>SUMIFS('Planificación 2026-1'!R:R,'Planificación 2026-1'!W:W,C151,'Planificación 2026-1'!G:G,"AF",'Planificación 2026-1'!H:H,"&gt;2")</f>
        <v>0</v>
      </c>
      <c r="BZ151" s="79">
        <f>SUMIFS('Planificación 2026-1'!R:R,'Planificación 2026-1'!W:W,C151,'Planificación 2026-1'!G:G,"EN",'Planificación 2026-1'!H:H,"&gt;2")</f>
        <v>28</v>
      </c>
      <c r="CA151" s="79">
        <f>SUMIFS('Planificación 2026-1'!R:R,'Planificación 2026-1'!W:W,C151,'Planificación 2026-1'!G:G,"IS",'Planificación 2026-1'!H:H,"&gt;2")</f>
        <v>0</v>
      </c>
      <c r="CB151" s="79">
        <f>SUMIFS('Planificación 2026-1'!R:R,'Planificación 2026-1'!W:W,C151,'Planificación 2026-1'!G:G,"PS",'Planificación 2026-1'!H:H,"&gt;2")</f>
        <v>5</v>
      </c>
      <c r="CC151" s="79">
        <f>SUMIFS('Planificación 2026-1'!R:R,'Planificación 2026-1'!W:W,C151,'Planificación 2026-1'!G:G,"IN",'Planificación 2026-1'!H:H,"&gt;2")</f>
        <v>0</v>
      </c>
      <c r="CD151" s="79">
        <f>SUMIFS('Planificación 2026-1'!R:R,'Planificación 2026-1'!W:W,C151,'Planificación 2026-1'!G:G,"CA",'Planificación 2026-1'!H:H,"&gt;2")</f>
        <v>0</v>
      </c>
      <c r="CE151" s="79">
        <f>SUMIFS('Planificación 2026-1'!R:R,'Planificación 2026-1'!W:W,C151,'Planificación 2026-1'!G:G,"DE",'Planificación 2026-1'!H:H,"&gt;2")</f>
        <v>0</v>
      </c>
      <c r="CF151" s="79">
        <f>SUMIFS('Planificación 2026-1'!R:R,'Planificación 2026-1'!W:W,C151,'Planificación 2026-1'!G:G,"OB",'Planificación 2026-1'!H:H,"&gt;2")</f>
        <v>0</v>
      </c>
      <c r="CG151" s="79">
        <f>SUMIFS('Planificación 2026-1'!R:R,'Planificación 2026-1'!W:W,C151,'Planificación 2026-1'!G:G,"MH",'Planificación 2026-1'!H:H,"&gt;2")</f>
        <v>0</v>
      </c>
      <c r="CH151" s="79">
        <f>SUMIFS('Planificación 2026-1'!R:R,'Planificación 2026-1'!W:W,C151,'Planificación 2026-1'!G:G,"IC",'Planificación 2026-1'!H:H,"&gt;2")</f>
        <v>0</v>
      </c>
      <c r="CI151" s="79">
        <f>SUMIFS('Planificación 2026-1'!R:R,'Planificación 2026-1'!W:W,C151,'Planificación 2026-1'!G:G,"AR",'Planificación 2026-1'!H:H,"&gt;2")</f>
        <v>0</v>
      </c>
      <c r="CJ151" s="79">
        <f>SUMIFS('Planificación 2026-1'!R:R,'Planificación 2026-1'!W:W,C151,'Planificación 2026-1'!G:G,"T1",'Planificación 2026-1'!H:H,"&gt;2")</f>
        <v>0</v>
      </c>
      <c r="CK151" s="79">
        <f>SUMIFS('Planificación 2026-1'!R:R,'Planificación 2026-1'!W:W,C151,'Planificación 2026-1'!G:G,"T3",'Planificación 2026-1'!H:H,"&gt;2")</f>
        <v>0</v>
      </c>
      <c r="CL151" s="79">
        <f>SUMIFS('Planificación 2026-1'!R:R,'Planificación 2026-1'!W:W,C151,'Planificación 2026-1'!G:G,"T2",'Planificación 2026-1'!H:H,"&gt;2")</f>
        <v>0</v>
      </c>
      <c r="CM151" s="79">
        <f>SUMIFS('Planificación 2026-1'!R:R,'Planificación 2026-1'!W:W,C151,'Planificación 2026-1'!G:G,"AE",'Planificación 2026-1'!H:H,"&gt;2")</f>
        <v>0</v>
      </c>
      <c r="CN151" s="79">
        <f>SUMIFS('Planificación 2026-1'!R:R,'Planificación 2026-1'!W:W,C151,'Planificación 2026-1'!G:G,"T4",'Planificación 2026-1'!H:H,"&gt;2")</f>
        <v>0</v>
      </c>
      <c r="CO151" s="79">
        <f>SUMIFS('Planificación 2026-1'!R:R,'Planificación 2026-1'!W:W,C151,'Planificación 2026-1'!G:G,"AF",'Planificación 2026-1'!H:H,"&lt;3")</f>
        <v>0</v>
      </c>
      <c r="CP151" s="79">
        <f>SUMIFS('Planificación 2026-1'!R:R,'Planificación 2026-1'!W:W,C151,'Planificación 2026-1'!G:G,"EN",'Planificación 2026-1'!H:H,"&lt;3")</f>
        <v>0</v>
      </c>
      <c r="CQ151" s="79">
        <f>SUMIFS('Planificación 2026-1'!R:R,'Planificación 2026-1'!W:W,C151,'Planificación 2026-1'!G:G,"IS",'Planificación 2026-1'!H:H,"&lt;3")</f>
        <v>0</v>
      </c>
      <c r="CR151" s="79">
        <f>SUMIFS('Planificación 2026-1'!R:R,'Planificación 2026-1'!W:W,C151,'Planificación 2026-1'!G:G,"PS",'Planificación 2026-1'!H:H,"&lt;3")</f>
        <v>0</v>
      </c>
      <c r="CS151" s="79">
        <f>SUMIFS('Planificación 2026-1'!R:R,'Planificación 2026-1'!W:W,C151,'Planificación 2026-1'!G:G,"IN",'Planificación 2026-1'!H:H,"&lt;3")</f>
        <v>0</v>
      </c>
      <c r="CT151" s="79">
        <f>SUMIFS('Planificación 2026-1'!R:R,'Planificación 2026-1'!W:W,C151,'Planificación 2026-1'!G:G,"CA",'Planificación 2026-1'!H:H,"&lt;3")</f>
        <v>0</v>
      </c>
      <c r="CU151" s="79">
        <f>SUMIFS('Planificación 2026-1'!R:R,'Planificación 2026-1'!W:W,C151,'Planificación 2026-1'!G:G,"DE",'Planificación 2026-1'!H:H,"&lt;3")</f>
        <v>0</v>
      </c>
      <c r="CV151" s="79">
        <f>SUMIFS('Planificación 2026-1'!R:R,'Planificación 2026-1'!W:W,C151,'Planificación 2026-1'!G:G,"OB",'Planificación 2026-1'!H:H,"&lt;3")</f>
        <v>0</v>
      </c>
      <c r="CW151" s="79">
        <f>SUMIFS('Planificación 2026-1'!R:R,'Planificación 2026-1'!W:W,C151,'Planificación 2026-1'!G:G,"MH",'Planificación 2026-1'!H:H,"&lt;3")</f>
        <v>0</v>
      </c>
      <c r="CX151" s="79">
        <f>SUMIFS('Planificación 2026-1'!R:R,'Planificación 2026-1'!W:W,C151,'Planificación 2026-1'!G:G,"IC",'Planificación 2026-1'!H:H,"&lt;3")</f>
        <v>0</v>
      </c>
      <c r="CY151" s="79">
        <f>SUMIFS('Planificación 2026-1'!R:R,'Planificación 2026-1'!W:W,C151,'Planificación 2026-1'!G:G,"AR",'Planificación 2026-1'!H:H,"&lt;3")</f>
        <v>0</v>
      </c>
      <c r="CZ151" s="79">
        <f>SUMIFS('Planificación 2026-1'!R:R,'Planificación 2026-1'!W:W,C151,'Planificación 2026-1'!G:G,"T1",'Planificación 2026-1'!H:H,"&lt;3")</f>
        <v>0</v>
      </c>
      <c r="DA151" s="79">
        <f>SUMIFS('Planificación 2026-1'!R:R,'Planificación 2026-1'!W:W,C151,'Planificación 2026-1'!G:G,"T3",'Planificación 2026-1'!H:H,"&lt;3")</f>
        <v>0</v>
      </c>
      <c r="DB151" s="79">
        <f>SUMIFS('Planificación 2026-1'!R:R,'Planificación 2026-1'!W:W,C151,'Planificación 2026-1'!G:G,"T2",'Planificación 2026-1'!H:H,"&lt;3")</f>
        <v>0</v>
      </c>
      <c r="DC151" s="79">
        <f>SUMIFS('Planificación 2026-1'!R:R,'Planificación 2026-1'!W:W,C151,'Planificación 2026-1'!G:G,"AE",'Planificación 2026-1'!H:H,"&lt;3")</f>
        <v>0</v>
      </c>
      <c r="DD151" s="79">
        <f>SUMIFS('Planificación 2026-1'!R:R,'Planificación 2026-1'!W:W,C151,'Planificación 2026-1'!G:G,"T4",'Planificación 2026-1'!H:H,"&lt;3")</f>
        <v>0</v>
      </c>
      <c r="DE151" s="78" t="str">
        <f t="shared" si="32"/>
        <v>P02 P04</v>
      </c>
      <c r="DF151" s="30">
        <f>IF(C151="","",SUMIFS('Planificación 2026-1'!R:R,'Planificación 2026-1'!W:W,C151,'Planificación 2026-1'!E:E,"PRINCIPAL",'Planificación 2026-1'!X:X,"VIRTUAL"))</f>
        <v>9</v>
      </c>
      <c r="DG151" s="30">
        <f>IF(C151="","",SUMIFS('Planificación 2026-1'!R:R,'Planificación 2026-1'!W:W,C151,'Planificación 2026-1'!E:E,"PRINCIPAL",'Planificación 2026-1'!X:X,"PRESENCIAL"))</f>
        <v>0</v>
      </c>
      <c r="DH151" s="30">
        <f>IF(C151="","",SUMIFS('Planificación 2026-1'!R:R,'Planificación 2026-1'!W:W,C151,'Planificación 2026-1'!E:E,"PRINCIPAL",'Planificación 2026-1'!X:X,"HIBRIDO PRESENCIAL"))</f>
        <v>0</v>
      </c>
      <c r="DI151" s="78" t="str">
        <f t="shared" si="33"/>
        <v>P02</v>
      </c>
      <c r="DJ151" s="78">
        <f>IF(C151="","",SUMIFS('Planificación 2026-1'!R:R,'Planificación 2026-1'!W:W,C151,'Planificación 2026-1'!E:E,"FILIAL",'Planificación 2026-1'!X:X,"VIRTUAL"))</f>
        <v>18</v>
      </c>
      <c r="DK151" s="80">
        <f>IF(C151="","",SUMIFS('Planificación 2026-1'!R:R,'Planificación 2026-1'!W:W,C151,'Planificación 2026-1'!E:E,"FILIAL",'Planificación 2026-1'!X:X,"PRESENCIAL"))</f>
        <v>6</v>
      </c>
      <c r="DL151" s="42">
        <f>IF(C151="","",SUMIFS('Planificación 2026-1'!R:R,'Planificación 2026-1'!W:W,C151,'Planificación 2026-1'!E:E,"FILIAL",'Planificación 2026-1'!X:X,"HIBRIDO PRESENCIAL"))</f>
        <v>0</v>
      </c>
      <c r="DM151" s="81" t="str">
        <f t="shared" si="34"/>
        <v/>
      </c>
      <c r="DN151" s="78">
        <f>IF(C151="","",SUMIFS('Planificación 2026-1'!R:R,'Planificación 2026-1'!W:W,C151,'Planificación 2026-1'!E:E,"SUNAMPE",'Planificación 2026-1'!X:X,"VIRTUAL"))</f>
        <v>0</v>
      </c>
      <c r="DO151" s="42">
        <f>IF(C151="","",SUMIFS('Planificación 2026-1'!R:R,'Planificación 2026-1'!W:W,C151,'Planificación 2026-1'!E:E,"SUNAMPE",'Planificación 2026-1'!X:X,"PRESENCIAL"))</f>
        <v>0</v>
      </c>
      <c r="DP151" s="81" t="str">
        <f t="shared" si="35"/>
        <v/>
      </c>
      <c r="DQ151" s="78">
        <f>IF(C151="","",SUMIFS('Planificación 2026-1'!R:R,'Planificación 2026-1'!W:W,C151,'Planificación 2026-1'!E:E,"HUAURA",'Planificación 2026-1'!X:X,"VIRTUAL"))</f>
        <v>0</v>
      </c>
      <c r="DR151" s="42">
        <f>IF(C151="","",SUMIFS('Planificación 2026-1'!R:R,'Planificación 2026-1'!W:W,C151,'Planificación 2026-1'!E:E,"HUAURA",'Planificación 2026-1'!X:X,"PRESENCIAL"))</f>
        <v>0</v>
      </c>
      <c r="DS151" s="48">
        <f>SUMIFS('Planificación 2026-1'!R:R,'Planificación 2026-1'!W:W,C151,'Planificación 2026-1'!E:E,"PRINCIPAL",'Planificación 2026-1'!X:X,"VIRTUAL",'Planificación 2026-1'!H:H,"&gt;2")</f>
        <v>9</v>
      </c>
      <c r="DT151" s="48">
        <f>SUMIFS('Planificación 2026-1'!R:R,'Planificación 2026-1'!W:W,C151,'Planificación 2026-1'!E:E,"PRINCIPAL",'Planificación 2026-1'!X:X,"&lt;&gt;VIRTUAL",'Planificación 2026-1'!H:H,"&gt;2")</f>
        <v>0</v>
      </c>
      <c r="DU151" s="48">
        <f>SUMIFS('Planificación 2026-1'!R:R,'Planificación 2026-1'!W:W,C151,'Planificación 2026-1'!E:E,"SUNAMPE",'Planificación 2026-1'!X:X,"VIRTUAL",'Planificación 2026-1'!H:H,"&gt;2")</f>
        <v>0</v>
      </c>
      <c r="DV151" s="48">
        <f>SUMIFS('Planificación 2026-1'!R:R,'Planificación 2026-1'!W:W,C151,'Planificación 2026-1'!E:E,"SUNAMPE",'Planificación 2026-1'!X:X,"&lt;&gt;VIRTUAL",'Planificación 2026-1'!H:H,"&gt;2")</f>
        <v>0</v>
      </c>
      <c r="DW151" s="48">
        <f>SUMIFS('Planificación 2026-1'!R:R,'Planificación 2026-1'!W:W,C151,'Planificación 2026-1'!E:E,"FILIAL",'Planificación 2026-1'!X:X,"VIRTUAL",'Planificación 2026-1'!H:H,"&gt;2")</f>
        <v>18</v>
      </c>
      <c r="DX151" s="48">
        <f>SUMIFS('Planificación 2026-1'!R:R,'Planificación 2026-1'!W:W,C151,'Planificación 2026-1'!E:E,"FILIAL",'Planificación 2026-1'!X:X,"&lt;&gt;VIRTUAL",'Planificación 2026-1'!H:H,"&gt;2")</f>
        <v>6</v>
      </c>
      <c r="DY151" s="48">
        <f>SUMIFS('Planificación 2026-1'!R:R,'Planificación 2026-1'!W:W,C151,'Planificación 2026-1'!E:E,"PORUMA",'Planificación 2026-1'!X:X,"VIRTUAL",'Planificación 2026-1'!H:H,"&gt;2")</f>
        <v>0</v>
      </c>
      <c r="DZ151" s="48">
        <f>SUMIFS('Planificación 2026-1'!R:R,'Planificación 2026-1'!W:W,C151,'Planificación 2026-1'!E:E,"PORUMA",'Planificación 2026-1'!X:X,"&lt;&gt;VIRTUAL",'Planificación 2026-1'!H:H,"&gt;2")</f>
        <v>0</v>
      </c>
      <c r="EA151" s="48">
        <f>SUMIFS('Planificación 2026-1'!R:R,'Planificación 2026-1'!W:W,C151,'Planificación 2026-1'!E:E,"HUAURA",'Planificación 2026-1'!X:X,"VIRTUAL",'Planificación 2026-1'!H:H,"&gt;2")</f>
        <v>0</v>
      </c>
      <c r="EB151" s="48">
        <f>SUMIFS('Planificación 2026-1'!R:R,'Planificación 2026-1'!W:W,C151,'Planificación 2026-1'!E:E,"HUAURA",'Planificación 2026-1'!X:X,"&lt;&gt;VIRTUAL",'Planificación 2026-1'!H:H,"&gt;2")</f>
        <v>0</v>
      </c>
      <c r="EC151" s="48">
        <f>SUMIFS('Planificación 2026-1'!R:R,'Planificación 2026-1'!W:W,C151,'Planificación 2026-1'!E:E,"PRINCIPAL",'Planificación 2026-1'!X:X,"VIRTUAL",'Planificación 2026-1'!H:H,"&lt;3")</f>
        <v>0</v>
      </c>
      <c r="ED151" s="48">
        <f>SUMIFS('Planificación 2026-1'!R:R,'Planificación 2026-1'!W:W,C151,'Planificación 2026-1'!E:E,"PRINCIPAL",'Planificación 2026-1'!X:X,"&lt;&gt;VIRTUAL",'Planificación 2026-1'!H:H,"&lt;3")</f>
        <v>0</v>
      </c>
      <c r="EE151" s="48">
        <f>SUMIFS('Planificación 2026-1'!R:R,'Planificación 2026-1'!W:W,C151,'Planificación 2026-1'!E:E,"SUNAMPE",'Planificación 2026-1'!X:X,"VIRTUAL",'Planificación 2026-1'!H:H,"&lt;3")</f>
        <v>0</v>
      </c>
      <c r="EF151" s="48">
        <f>SUMIFS('Planificación 2026-1'!R:R,'Planificación 2026-1'!W:W,C151,'Planificación 2026-1'!E:E,"SUNAMPE",'Planificación 2026-1'!X:X,"&lt;&gt;VIRTUAL",'Planificación 2026-1'!H:H,"&lt;3")</f>
        <v>0</v>
      </c>
      <c r="EG151" s="48">
        <f>SUMIFS('Planificación 2026-1'!R:R,'Planificación 2026-1'!W:W,C151,'Planificación 2026-1'!E:E,"FILIAL",'Planificación 2026-1'!X:X,"VIRTUAL",'Planificación 2026-1'!H:H,"&lt;3")</f>
        <v>0</v>
      </c>
      <c r="EH151" s="48">
        <f>SUMIFS('Planificación 2026-1'!R:R,'Planificación 2026-1'!W:W,C151,'Planificación 2026-1'!E:E,"FILIAL",'Planificación 2026-1'!X:X,"&lt;&gt;VIRTUAL",'Planificación 2026-1'!H:H,"&lt;3")</f>
        <v>0</v>
      </c>
      <c r="EI151" s="48">
        <f>SUMIFS('Planificación 2026-1'!R:R,'Planificación 2026-1'!W:W,C151,'Planificación 2026-1'!E:E,"PORUMA",'Planificación 2026-1'!X:X,"VIRTUAL",'Planificación 2026-1'!H:H,"&lt;3")</f>
        <v>0</v>
      </c>
      <c r="EJ151" s="48">
        <f>SUMIFS('Planificación 2026-1'!R:R,'Planificación 2026-1'!W:W,C151,'Planificación 2026-1'!E:E,"PORUMA",'Planificación 2026-1'!X:X,"&lt;&gt;VIRTUAL",'Planificación 2026-1'!H:H,"&lt;3")</f>
        <v>0</v>
      </c>
      <c r="EK151" s="48">
        <f>SUMIFS('Planificación 2026-1'!R:R,'Planificación 2026-1'!W:W,C151,'Planificación 2026-1'!E:E,"HUAURA",'Planificación 2026-1'!X:X,"VIRTUAL",'Planificación 2026-1'!H:H,"&lt;3")</f>
        <v>0</v>
      </c>
      <c r="EL151" s="48">
        <f>SUMIFS('Planificación 2026-1'!R:R,'Planificación 2026-1'!W:W,C151,'Planificación 2026-1'!E:E,"HUAURA",'Planificación 2026-1'!X:X,"&lt;&gt;VIRTUAL",'Planificación 2026-1'!H:H,"&lt;3")</f>
        <v>0</v>
      </c>
      <c r="EM151" s="48">
        <f t="shared" si="36"/>
        <v>24</v>
      </c>
      <c r="EN151" s="48">
        <f t="shared" si="37"/>
        <v>0</v>
      </c>
      <c r="EO151" s="48">
        <f t="shared" si="38"/>
        <v>0</v>
      </c>
      <c r="EP151" s="48">
        <f t="shared" si="39"/>
        <v>9</v>
      </c>
      <c r="EQ151" s="48">
        <f t="shared" si="40"/>
        <v>0</v>
      </c>
      <c r="ER151" s="48"/>
      <c r="ES151" s="48">
        <f t="shared" si="41"/>
        <v>27</v>
      </c>
      <c r="ET151" s="48">
        <f t="shared" si="42"/>
        <v>6</v>
      </c>
      <c r="EU151" s="48" t="b">
        <f t="shared" si="43"/>
        <v>1</v>
      </c>
      <c r="EV151" s="48" t="str">
        <f t="shared" si="44"/>
        <v>SEDE-FILIAL-HUAURA</v>
      </c>
      <c r="EW151" s="48" t="str">
        <f t="shared" si="45"/>
        <v>MAS VIRTUAL</v>
      </c>
    </row>
    <row r="152" spans="1:153" x14ac:dyDescent="0.3">
      <c r="A152" s="53"/>
      <c r="B152" s="383">
        <v>149</v>
      </c>
      <c r="C152" s="107" t="s">
        <v>181</v>
      </c>
      <c r="D152" s="82">
        <f>SUMIF('Planificación 2026-1'!W:W,C152,'Planificación 2026-1'!R:R)</f>
        <v>16</v>
      </c>
      <c r="E152" s="384" t="s">
        <v>319</v>
      </c>
      <c r="F152" s="107" t="s">
        <v>430</v>
      </c>
      <c r="G152" s="107" t="s">
        <v>279</v>
      </c>
      <c r="H152" s="107" t="s">
        <v>432</v>
      </c>
      <c r="I152" s="77" t="str">
        <f>IF(SUM(COUNTIFS('Planificación 2026-1'!E:E,"PRINCIPAL",'Planificación 2026-1'!W:W,C152,'Planificación 2026-1'!G:G,"AF"))&gt;0,"P01"," ")</f>
        <v xml:space="preserve"> </v>
      </c>
      <c r="J152" s="78" t="str">
        <f>IF(SUM(COUNTIFS('Planificación 2026-1'!E:E,"PRINCIPAL",'Planificación 2026-1'!W:W,C152,'Planificación 2026-1'!G:G,"EN"))&gt;0,"P02"," ")</f>
        <v xml:space="preserve"> </v>
      </c>
      <c r="K152" s="78" t="str">
        <f>IF(SUM(COUNTIFS('Planificación 2026-1'!E:E,"PRINCIPAL",'Planificación 2026-1'!W:W,C152,'Planificación 2026-1'!G:G,"IS"))&gt;0,"P03"," ")</f>
        <v xml:space="preserve"> </v>
      </c>
      <c r="L152" s="78" t="str">
        <f>IF(SUM(COUNTIFS('Planificación 2026-1'!E:E,"PRINCIPAL",'Planificación 2026-1'!W:W,C152,'Planificación 2026-1'!G:G,"PS"))&gt;0,"P04"," ")</f>
        <v xml:space="preserve"> </v>
      </c>
      <c r="M152" s="78"/>
      <c r="N152" s="78" t="str">
        <f>IF(SUM(COUNTIFS('Planificación 2026-1'!E:E,"PRINCIPAL",'Planificación 2026-1'!W:W,C152,'Planificación 2026-1'!G:G,"IN"))&gt;0,"P06"," ")</f>
        <v xml:space="preserve"> </v>
      </c>
      <c r="O152" s="78" t="str">
        <f>IF(SUM(COUNTIFS('Planificación 2026-1'!E:E,"PRINCIPAL",'Planificación 2026-1'!W:W,C152,'Planificación 2026-1'!G:G,"CA"))&gt;0,"P07"," ")</f>
        <v xml:space="preserve"> </v>
      </c>
      <c r="P152" s="78" t="str">
        <f>IF(SUM(COUNTIFS('Planificación 2026-1'!E:E,"PRINCIPAL",'Planificación 2026-1'!W:W,C152,'Planificación 2026-1'!G:G,"DE"))&gt;0,"P08"," ")</f>
        <v xml:space="preserve"> </v>
      </c>
      <c r="Q152" s="78" t="str">
        <f>IF(SUM(COUNTIFS('Planificación 2026-1'!E:E,"PRINCIPAL",'Planificación 2026-1'!W:W,C152,'Planificación 2026-1'!G:G,"OB"))&gt;0,"P09"," ")</f>
        <v xml:space="preserve"> </v>
      </c>
      <c r="R152" s="78" t="str">
        <f>IF(SUM(COUNTIFS('Planificación 2026-1'!E:E,"PRINCIPAL",'Planificación 2026-1'!W:W,C152,'Planificación 2026-1'!G:G,"MH"))&gt;0,"P31"," ")</f>
        <v xml:space="preserve"> </v>
      </c>
      <c r="S152" s="78" t="str">
        <f>IF(SUM(COUNTIFS('Planificación 2026-1'!E:E,"PRINCIPAL",'Planificación 2026-1'!W:W,C152,'Planificación 2026-1'!G:G,"IC"))&gt;0,"P32"," ")</f>
        <v xml:space="preserve"> </v>
      </c>
      <c r="T152" s="78" t="str">
        <f>IF(SUM(COUNTIFS('Planificación 2026-1'!E:E,"PRINCIPAL",'Planificación 2026-1'!W:W,C152,'Planificación 2026-1'!G:G,"AR"))&gt;0,"P34"," ")</f>
        <v xml:space="preserve"> </v>
      </c>
      <c r="U152" s="78" t="str">
        <f>IF(SUM(COUNTIFS('Planificación 2026-1'!E:E,"PRINCIPAL",'Planificación 2026-1'!W:W,C152,'Planificación 2026-1'!G:G,"T1"))&gt;0,"P35"," ")</f>
        <v xml:space="preserve"> </v>
      </c>
      <c r="V152" s="78" t="str">
        <f>IF(SUM(COUNTIFS('Planificación 2026-1'!E:E,"PRINCIPAL",'Planificación 2026-1'!W:W,C152,'Planificación 2026-1'!G:G,"T3"))&gt;0,"P36"," ")</f>
        <v xml:space="preserve"> </v>
      </c>
      <c r="W152" s="78" t="str">
        <f>IF(SUM(COUNTIFS('Planificación 2026-1'!E:E,"PRINCIPAL",'Planificación 2026-1'!W:W,C152,'Planificación 2026-1'!G:G,"T2"))&gt;0,"P37"," ")</f>
        <v xml:space="preserve"> </v>
      </c>
      <c r="X152" s="78" t="str">
        <f>IF(SUM(COUNTIFS('Planificación 2026-1'!E:E,"PRINCIPAL",'Planificación 2026-1'!W:W,C152,'Planificación 2026-1'!G:G,"AE"))&gt;0,"P38"," ")</f>
        <v xml:space="preserve"> </v>
      </c>
      <c r="Y152" s="78" t="str">
        <f>IF(SUM(COUNTIFS('Planificación 2026-1'!E:E,"PRINCIPAL",'Planificación 2026-1'!W:W,C152,'Planificación 2026-1'!G:G,"T4"))&gt;0,"P55"," ")</f>
        <v xml:space="preserve"> </v>
      </c>
      <c r="Z152" s="78" t="str">
        <f>IF(SUM(COUNTIFS('Planificación 2026-1'!E:E,"FILIAL",'Planificación 2026-1'!W:W,C152,'Planificación 2026-1'!G:G,"AF"))&gt;0," P01"," ")</f>
        <v xml:space="preserve"> </v>
      </c>
      <c r="AA152" s="78" t="str">
        <f>IF(SUM(COUNTIFS('Planificación 2026-1'!E:E,"FILIAL",'Planificación 2026-1'!W:W,C152,'Planificación 2026-1'!G:G,"EN"))&gt;0,"P02"," ")</f>
        <v xml:space="preserve"> </v>
      </c>
      <c r="AB152" s="78" t="str">
        <f>IF(SUM(COUNTIFS('Planificación 2026-1'!E:E,"FILIAL",'Planificación 2026-1'!W:W,C152,'Planificación 2026-1'!G:G,"IS"))&gt;0,"P03"," ")</f>
        <v xml:space="preserve"> </v>
      </c>
      <c r="AC152" s="78" t="str">
        <f>IF(SUM(COUNTIFS('Planificación 2026-1'!E:E,"FILIAL",'Planificación 2026-1'!W:W,C152,'Planificación 2026-1'!G:G,"PS"))&gt;0,"P04"," ")</f>
        <v xml:space="preserve"> </v>
      </c>
      <c r="AD152" s="78"/>
      <c r="AE152" s="78" t="str">
        <f>IF(SUM(COUNTIFS('Planificación 2026-1'!E:E,"FILIAL",'Planificación 2026-1'!W:W,C152,'Planificación 2026-1'!G:G,"IN"))&gt;0,"P06"," ")</f>
        <v xml:space="preserve"> </v>
      </c>
      <c r="AF152" s="78" t="str">
        <f>IF(SUM(COUNTIFS('Planificación 2026-1'!E:E,"FILIAL",'Planificación 2026-1'!W:W,C152,'Planificación 2026-1'!G:G,"CA"))&gt;0,"P07"," ")</f>
        <v xml:space="preserve"> </v>
      </c>
      <c r="AG152" s="78" t="str">
        <f>IF(SUM(COUNTIFS('Planificación 2026-1'!E:E,"FILIAL",'Planificación 2026-1'!W:W,C152,'Planificación 2026-1'!G:G,"DE"))&gt;0,"P08"," ")</f>
        <v xml:space="preserve"> </v>
      </c>
      <c r="AH152" s="78" t="str">
        <f>IF(SUM(COUNTIFS('Planificación 2026-1'!E:E,"FILIAL",'Planificación 2026-1'!W:W,C152,'Planificación 2026-1'!G:G,"OB"))&gt;0,"P09"," ")</f>
        <v xml:space="preserve"> </v>
      </c>
      <c r="AI152" s="78" t="str">
        <f>IF(SUM(COUNTIFS('Planificación 2026-1'!E:E,"FILIAL",'Planificación 2026-1'!W:W,C152,'Planificación 2026-1'!G:G,"MH"))&gt;0,"P31"," ")</f>
        <v xml:space="preserve"> </v>
      </c>
      <c r="AJ152" s="78" t="str">
        <f>IF(SUM(COUNTIFS('Planificación 2026-1'!E:E,"FILIAL",'Planificación 2026-1'!W:W,C152,'Planificación 2026-1'!G:G,"IC"))&gt;0,"P32"," ")</f>
        <v xml:space="preserve"> </v>
      </c>
      <c r="AK152" s="78" t="str">
        <f>IF(SUM(COUNTIFS('Planificación 2026-1'!E:E,"FILIAL",'Planificación 2026-1'!W:W,C152,'Planificación 2026-1'!G:G,"AR"))&gt;0,"P34"," ")</f>
        <v xml:space="preserve"> </v>
      </c>
      <c r="AL152" s="78" t="str">
        <f>IF(SUM(COUNTIFS('Planificación 2026-1'!E:E,"FILIAL",'Planificación 2026-1'!W:W,C152,'Planificación 2026-1'!G:G,"T1"))&gt;0,"P35"," ")</f>
        <v xml:space="preserve"> </v>
      </c>
      <c r="AM152" s="78" t="str">
        <f>IF(SUM(COUNTIFS('Planificación 2026-1'!E:E,"FILIAL",'Planificación 2026-1'!W:W,C152,'Planificación 2026-1'!G:G,"T3"))&gt;0,"P36"," ")</f>
        <v xml:space="preserve"> </v>
      </c>
      <c r="AN152" s="78" t="str">
        <f>IF(SUM(COUNTIFS('Planificación 2026-1'!E:E,"FILIAL",'Planificación 2026-1'!W:W,C152,'Planificación 2026-1'!G:G,"T2"))&gt;0,"P37"," ")</f>
        <v xml:space="preserve"> </v>
      </c>
      <c r="AO152" s="78" t="str">
        <f>IF(SUM(COUNTIFS('Planificación 2026-1'!E:E,"FILIAL",'Planificación 2026-1'!W:W,C152,'Planificación 2026-1'!G:G,"AE"))&gt;0,"P38"," ")</f>
        <v xml:space="preserve"> </v>
      </c>
      <c r="AP152" s="78" t="str">
        <f>IF(SUM(COUNTIFS('Planificación 2026-1'!E:E,"FILIAL",'Planificación 2026-1'!W:W,C152,'Planificación 2026-1'!G:G,"T4"))&gt;0,"P55"," ")</f>
        <v xml:space="preserve"> </v>
      </c>
      <c r="AQ152" s="78" t="str">
        <f>IF(SUM(COUNTIFS('Planificación 2026-1'!E:E,"SUNAMPE",'Planificación 2026-1'!W:W,C152,'Planificación 2026-1'!G:G,"AF"))&gt;0," P01"," ")</f>
        <v xml:space="preserve"> </v>
      </c>
      <c r="AR152" s="78" t="str">
        <f>IF(SUM(COUNTIFS('Planificación 2026-1'!E:E,"SUNAMPE",'Planificación 2026-1'!W:W,C152,'Planificación 2026-1'!G:G,"EN"))&gt;0,"P02"," ")</f>
        <v xml:space="preserve"> </v>
      </c>
      <c r="AS152" s="78" t="str">
        <f>IF(SUM(COUNTIFS('Planificación 2026-1'!E:E,"SUNAMPE",'Planificación 2026-1'!W:W,C152,'Planificación 2026-1'!G:G,"IS"))&gt;0,"P03"," ")</f>
        <v xml:space="preserve"> </v>
      </c>
      <c r="AT152" s="78" t="str">
        <f>IF(SUM(COUNTIFS('Planificación 2026-1'!E:E,"SUNAMPE",'Planificación 2026-1'!W:W,C152,'Planificación 2026-1'!G:G,"PS"))&gt;0,"P04"," ")</f>
        <v xml:space="preserve"> </v>
      </c>
      <c r="AU152" s="78"/>
      <c r="AV152" s="78" t="str">
        <f>IF(SUM(COUNTIFS('Planificación 2026-1'!E:E,"SUNAMPE",'Planificación 2026-1'!W:W,C152,'Planificación 2026-1'!G:G,"IN"))&gt;0,"P06"," ")</f>
        <v xml:space="preserve"> </v>
      </c>
      <c r="AW152" s="78" t="str">
        <f>IF(SUM(COUNTIFS('Planificación 2026-1'!E:E,"SUNAMPE",'Planificación 2026-1'!W:W,C152,'Planificación 2026-1'!G:G,"CA"))&gt;0,"P07"," ")</f>
        <v xml:space="preserve"> </v>
      </c>
      <c r="AX152" s="78" t="str">
        <f>IF(SUM(COUNTIFS('Planificación 2026-1'!E:E,"SUNAMPE",'Planificación 2026-1'!W:W,C152,'Planificación 2026-1'!G:G,"DE"))&gt;0,"P08"," ")</f>
        <v xml:space="preserve"> </v>
      </c>
      <c r="AY152" s="78" t="str">
        <f>IF(SUM(COUNTIFS('Planificación 2026-1'!E:E,"SUNAMPE",'Planificación 2026-1'!W:W,C152,'Planificación 2026-1'!G:G,"OB"))&gt;0,"P09"," ")</f>
        <v xml:space="preserve"> </v>
      </c>
      <c r="AZ152" s="78" t="str">
        <f>IF(SUM(COUNTIFS('Planificación 2026-1'!E:E,"SUNAMPE",'Planificación 2026-1'!W:W,C152,'Planificación 2026-1'!G:G,"MH"))&gt;0,"P31"," ")</f>
        <v xml:space="preserve"> </v>
      </c>
      <c r="BA152" s="78" t="str">
        <f>IF(SUM(COUNTIFS('Planificación 2026-1'!E:E,"SUNAMPE",'Planificación 2026-1'!W:W,C152,'Planificación 2026-1'!G:G,"IC"))&gt;0,"P32"," ")</f>
        <v xml:space="preserve"> </v>
      </c>
      <c r="BB152" s="78" t="str">
        <f>IF(SUM(COUNTIFS('Planificación 2026-1'!E:E,"SUNAMPE",'Planificación 2026-1'!W:W,C152,'Planificación 2026-1'!G:G,"AR"))&gt;0,"P34"," ")</f>
        <v xml:space="preserve"> </v>
      </c>
      <c r="BC152" s="78" t="str">
        <f>IF(SUM(COUNTIFS('Planificación 2026-1'!E:E,"SUNAMPE",'Planificación 2026-1'!W:W,C152,'Planificación 2026-1'!G:G,"T1"))&gt;0,"P35"," ")</f>
        <v xml:space="preserve"> </v>
      </c>
      <c r="BD152" s="78" t="str">
        <f>IF(SUM(COUNTIFS('Planificación 2026-1'!E:E,"SUNAMPE",'Planificación 2026-1'!W:W,C152,'Planificación 2026-1'!G:G,"T3"))&gt;0,"P36"," ")</f>
        <v xml:space="preserve"> </v>
      </c>
      <c r="BE152" s="78" t="str">
        <f>IF(SUM(COUNTIFS('Planificación 2026-1'!E:E,"SUNAMPE",'Planificación 2026-1'!W:W,C152,'Planificación 2026-1'!G:G,"T2"))&gt;0,"P37"," ")</f>
        <v xml:space="preserve"> </v>
      </c>
      <c r="BF152" s="78" t="str">
        <f>IF(SUM(COUNTIFS('Planificación 2026-1'!E:E,"SUNAMPE",'Planificación 2026-1'!W:W,C152,'Planificación 2026-1'!G:G,"AE"))&gt;0,"P38"," ")</f>
        <v xml:space="preserve"> </v>
      </c>
      <c r="BG152" s="78" t="str">
        <f>IF(SUM(COUNTIFS('Planificación 2026-1'!E:E,"SUNAMPE",'Planificación 2026-1'!W:W,C152,'Planificación 2026-1'!G:G,"T4"))&gt;0,"P55"," ")</f>
        <v xml:space="preserve"> </v>
      </c>
      <c r="BH152" s="78" t="str">
        <f>IF(SUM(COUNTIFS('Planificación 2026-1'!E:E,"HUAURA",'Planificación 2026-1'!W:W,C152,'Planificación 2026-1'!G:G,"AF"))&gt;0," P01"," ")</f>
        <v xml:space="preserve"> </v>
      </c>
      <c r="BI152" s="78" t="str">
        <f>IF(SUM(COUNTIFS('Planificación 2026-1'!E:E,"HUAURA",'Planificación 2026-1'!W:W,C152,'Planificación 2026-1'!G:G,"EN"))&gt;0,"P02"," ")</f>
        <v>P02</v>
      </c>
      <c r="BJ152" s="78" t="str">
        <f>IF(SUM(COUNTIFS('Planificación 2026-1'!E:E,"HUAURA",'Planificación 2026-1'!W:W,C152,'Planificación 2026-1'!G:G,"IS"))&gt;0,"P03"," ")</f>
        <v xml:space="preserve"> </v>
      </c>
      <c r="BK152" s="78" t="str">
        <f>IF(SUM(COUNTIFS('Planificación 2026-1'!E:E,"HUAURA",'Planificación 2026-1'!W:W,C152,'Planificación 2026-1'!G:G,"PS"))&gt;0,"P04"," ")</f>
        <v xml:space="preserve"> </v>
      </c>
      <c r="BL152" s="78"/>
      <c r="BM152" s="78" t="str">
        <f>IF(SUM(COUNTIFS('Planificación 2026-1'!E:E,"HUAURA",'Planificación 2026-1'!W:W,C152,'Planificación 2026-1'!G:G,"IN"))&gt;0,"P06"," ")</f>
        <v xml:space="preserve"> </v>
      </c>
      <c r="BN152" s="78" t="str">
        <f>IF(SUM(COUNTIFS('Planificación 2026-1'!E:E,"HUAURA",'Planificación 2026-1'!W:W,C152,'Planificación 2026-1'!G:G,"CA"))&gt;0,"P07"," ")</f>
        <v xml:space="preserve"> </v>
      </c>
      <c r="BO152" s="78" t="str">
        <f>IF(SUM(COUNTIFS('Planificación 2026-1'!E:E,"HUAURA",'Planificación 2026-1'!W:W,C152,'Planificación 2026-1'!G:G,"DE"))&gt;0,"P08"," ")</f>
        <v xml:space="preserve"> </v>
      </c>
      <c r="BP152" s="78" t="str">
        <f>IF(SUM(COUNTIFS('Planificación 2026-1'!E:E,"HUAURA",'Planificación 2026-1'!W:W,C152,'Planificación 2026-1'!G:G,"OB"))&gt;0,"P09"," ")</f>
        <v xml:space="preserve"> </v>
      </c>
      <c r="BQ152" s="78" t="str">
        <f>IF(SUM(COUNTIFS('Planificación 2026-1'!E:E,"HUAURA",'Planificación 2026-1'!W:W,C152,'Planificación 2026-1'!G:G,"MH"))&gt;0,"P31"," ")</f>
        <v xml:space="preserve"> </v>
      </c>
      <c r="BR152" s="78" t="str">
        <f>IF(SUM(COUNTIFS('Planificación 2026-1'!E:E,"HUAURA",'Planificación 2026-1'!W:W,C152,'Planificación 2026-1'!G:G,"IC"))&gt;0,"P32"," ")</f>
        <v xml:space="preserve"> </v>
      </c>
      <c r="BS152" s="78" t="str">
        <f>IF(SUM(COUNTIFS('Planificación 2026-1'!E:E,"HUAURA",'Planificación 2026-1'!W:W,C152,'Planificación 2026-1'!G:G,"AR"))&gt;0,"P34"," ")</f>
        <v xml:space="preserve"> </v>
      </c>
      <c r="BT152" s="78" t="str">
        <f>IF(SUM(COUNTIFS('Planificación 2026-1'!E:E,"HUAURA",'Planificación 2026-1'!W:W,C152,'Planificación 2026-1'!G:G,"T1"))&gt;0,"P35"," ")</f>
        <v xml:space="preserve"> </v>
      </c>
      <c r="BU152" s="78" t="str">
        <f>IF(SUM(COUNTIFS('Planificación 2026-1'!E:E,"HUAURA",'Planificación 2026-1'!W:W,C152,'Planificación 2026-1'!G:G,"T3"))&gt;0,"P36"," ")</f>
        <v xml:space="preserve"> </v>
      </c>
      <c r="BV152" s="78" t="str">
        <f>IF(SUM(COUNTIFS('Planificación 2026-1'!E:E,"HUAURA",'Planificación 2026-1'!W:W,C152,'Planificación 2026-1'!G:G,"T2"))&gt;0,"P37"," ")</f>
        <v xml:space="preserve"> </v>
      </c>
      <c r="BW152" s="78" t="str">
        <f>IF(SUM(COUNTIFS('Planificación 2026-1'!E:E,"HUAURA",'Planificación 2026-1'!W:W,C152,'Planificación 2026-1'!G:G,"AE"))&gt;0,"P38"," ")</f>
        <v xml:space="preserve"> </v>
      </c>
      <c r="BX152" s="78" t="str">
        <f>IF(SUM(COUNTIFS('Planificación 2026-1'!E:E,"HUAURA",'Planificación 2026-1'!W:W,C152,'Planificación 2026-1'!G:G,"T4"))&gt;0,"P55"," ")</f>
        <v xml:space="preserve"> </v>
      </c>
      <c r="BY152" s="79">
        <f>SUMIFS('Planificación 2026-1'!R:R,'Planificación 2026-1'!W:W,C152,'Planificación 2026-1'!G:G,"AF",'Planificación 2026-1'!H:H,"&gt;2")</f>
        <v>0</v>
      </c>
      <c r="BZ152" s="79">
        <f>SUMIFS('Planificación 2026-1'!R:R,'Planificación 2026-1'!W:W,C152,'Planificación 2026-1'!G:G,"EN",'Planificación 2026-1'!H:H,"&gt;2")</f>
        <v>16</v>
      </c>
      <c r="CA152" s="79">
        <f>SUMIFS('Planificación 2026-1'!R:R,'Planificación 2026-1'!W:W,C152,'Planificación 2026-1'!G:G,"IS",'Planificación 2026-1'!H:H,"&gt;2")</f>
        <v>0</v>
      </c>
      <c r="CB152" s="79">
        <f>SUMIFS('Planificación 2026-1'!R:R,'Planificación 2026-1'!W:W,C152,'Planificación 2026-1'!G:G,"PS",'Planificación 2026-1'!H:H,"&gt;2")</f>
        <v>0</v>
      </c>
      <c r="CC152" s="79">
        <f>SUMIFS('Planificación 2026-1'!R:R,'Planificación 2026-1'!W:W,C152,'Planificación 2026-1'!G:G,"IN",'Planificación 2026-1'!H:H,"&gt;2")</f>
        <v>0</v>
      </c>
      <c r="CD152" s="79">
        <f>SUMIFS('Planificación 2026-1'!R:R,'Planificación 2026-1'!W:W,C152,'Planificación 2026-1'!G:G,"CA",'Planificación 2026-1'!H:H,"&gt;2")</f>
        <v>0</v>
      </c>
      <c r="CE152" s="79">
        <f>SUMIFS('Planificación 2026-1'!R:R,'Planificación 2026-1'!W:W,C152,'Planificación 2026-1'!G:G,"DE",'Planificación 2026-1'!H:H,"&gt;2")</f>
        <v>0</v>
      </c>
      <c r="CF152" s="79">
        <f>SUMIFS('Planificación 2026-1'!R:R,'Planificación 2026-1'!W:W,C152,'Planificación 2026-1'!G:G,"OB",'Planificación 2026-1'!H:H,"&gt;2")</f>
        <v>0</v>
      </c>
      <c r="CG152" s="79">
        <f>SUMIFS('Planificación 2026-1'!R:R,'Planificación 2026-1'!W:W,C152,'Planificación 2026-1'!G:G,"MH",'Planificación 2026-1'!H:H,"&gt;2")</f>
        <v>0</v>
      </c>
      <c r="CH152" s="79">
        <f>SUMIFS('Planificación 2026-1'!R:R,'Planificación 2026-1'!W:W,C152,'Planificación 2026-1'!G:G,"IC",'Planificación 2026-1'!H:H,"&gt;2")</f>
        <v>0</v>
      </c>
      <c r="CI152" s="79">
        <f>SUMIFS('Planificación 2026-1'!R:R,'Planificación 2026-1'!W:W,C152,'Planificación 2026-1'!G:G,"AR",'Planificación 2026-1'!H:H,"&gt;2")</f>
        <v>0</v>
      </c>
      <c r="CJ152" s="79">
        <f>SUMIFS('Planificación 2026-1'!R:R,'Planificación 2026-1'!W:W,C152,'Planificación 2026-1'!G:G,"T1",'Planificación 2026-1'!H:H,"&gt;2")</f>
        <v>0</v>
      </c>
      <c r="CK152" s="79">
        <f>SUMIFS('Planificación 2026-1'!R:R,'Planificación 2026-1'!W:W,C152,'Planificación 2026-1'!G:G,"T3",'Planificación 2026-1'!H:H,"&gt;2")</f>
        <v>0</v>
      </c>
      <c r="CL152" s="79">
        <f>SUMIFS('Planificación 2026-1'!R:R,'Planificación 2026-1'!W:W,C152,'Planificación 2026-1'!G:G,"T2",'Planificación 2026-1'!H:H,"&gt;2")</f>
        <v>0</v>
      </c>
      <c r="CM152" s="79">
        <f>SUMIFS('Planificación 2026-1'!R:R,'Planificación 2026-1'!W:W,C152,'Planificación 2026-1'!G:G,"AE",'Planificación 2026-1'!H:H,"&gt;2")</f>
        <v>0</v>
      </c>
      <c r="CN152" s="79">
        <f>SUMIFS('Planificación 2026-1'!R:R,'Planificación 2026-1'!W:W,C152,'Planificación 2026-1'!G:G,"T4",'Planificación 2026-1'!H:H,"&gt;2")</f>
        <v>0</v>
      </c>
      <c r="CO152" s="79">
        <f>SUMIFS('Planificación 2026-1'!R:R,'Planificación 2026-1'!W:W,C152,'Planificación 2026-1'!G:G,"AF",'Planificación 2026-1'!H:H,"&lt;3")</f>
        <v>0</v>
      </c>
      <c r="CP152" s="79">
        <f>SUMIFS('Planificación 2026-1'!R:R,'Planificación 2026-1'!W:W,C152,'Planificación 2026-1'!G:G,"EN",'Planificación 2026-1'!H:H,"&lt;3")</f>
        <v>0</v>
      </c>
      <c r="CQ152" s="79">
        <f>SUMIFS('Planificación 2026-1'!R:R,'Planificación 2026-1'!W:W,C152,'Planificación 2026-1'!G:G,"IS",'Planificación 2026-1'!H:H,"&lt;3")</f>
        <v>0</v>
      </c>
      <c r="CR152" s="79">
        <f>SUMIFS('Planificación 2026-1'!R:R,'Planificación 2026-1'!W:W,C152,'Planificación 2026-1'!G:G,"PS",'Planificación 2026-1'!H:H,"&lt;3")</f>
        <v>0</v>
      </c>
      <c r="CS152" s="79">
        <f>SUMIFS('Planificación 2026-1'!R:R,'Planificación 2026-1'!W:W,C152,'Planificación 2026-1'!G:G,"IN",'Planificación 2026-1'!H:H,"&lt;3")</f>
        <v>0</v>
      </c>
      <c r="CT152" s="79">
        <f>SUMIFS('Planificación 2026-1'!R:R,'Planificación 2026-1'!W:W,C152,'Planificación 2026-1'!G:G,"CA",'Planificación 2026-1'!H:H,"&lt;3")</f>
        <v>0</v>
      </c>
      <c r="CU152" s="79">
        <f>SUMIFS('Planificación 2026-1'!R:R,'Planificación 2026-1'!W:W,C152,'Planificación 2026-1'!G:G,"DE",'Planificación 2026-1'!H:H,"&lt;3")</f>
        <v>0</v>
      </c>
      <c r="CV152" s="79">
        <f>SUMIFS('Planificación 2026-1'!R:R,'Planificación 2026-1'!W:W,C152,'Planificación 2026-1'!G:G,"OB",'Planificación 2026-1'!H:H,"&lt;3")</f>
        <v>0</v>
      </c>
      <c r="CW152" s="79">
        <f>SUMIFS('Planificación 2026-1'!R:R,'Planificación 2026-1'!W:W,C152,'Planificación 2026-1'!G:G,"MH",'Planificación 2026-1'!H:H,"&lt;3")</f>
        <v>0</v>
      </c>
      <c r="CX152" s="79">
        <f>SUMIFS('Planificación 2026-1'!R:R,'Planificación 2026-1'!W:W,C152,'Planificación 2026-1'!G:G,"IC",'Planificación 2026-1'!H:H,"&lt;3")</f>
        <v>0</v>
      </c>
      <c r="CY152" s="79">
        <f>SUMIFS('Planificación 2026-1'!R:R,'Planificación 2026-1'!W:W,C152,'Planificación 2026-1'!G:G,"AR",'Planificación 2026-1'!H:H,"&lt;3")</f>
        <v>0</v>
      </c>
      <c r="CZ152" s="79">
        <f>SUMIFS('Planificación 2026-1'!R:R,'Planificación 2026-1'!W:W,C152,'Planificación 2026-1'!G:G,"T1",'Planificación 2026-1'!H:H,"&lt;3")</f>
        <v>0</v>
      </c>
      <c r="DA152" s="79">
        <f>SUMIFS('Planificación 2026-1'!R:R,'Planificación 2026-1'!W:W,C152,'Planificación 2026-1'!G:G,"T3",'Planificación 2026-1'!H:H,"&lt;3")</f>
        <v>0</v>
      </c>
      <c r="DB152" s="79">
        <f>SUMIFS('Planificación 2026-1'!R:R,'Planificación 2026-1'!W:W,C152,'Planificación 2026-1'!G:G,"T2",'Planificación 2026-1'!H:H,"&lt;3")</f>
        <v>0</v>
      </c>
      <c r="DC152" s="79">
        <f>SUMIFS('Planificación 2026-1'!R:R,'Planificación 2026-1'!W:W,C152,'Planificación 2026-1'!G:G,"AE",'Planificación 2026-1'!H:H,"&lt;3")</f>
        <v>0</v>
      </c>
      <c r="DD152" s="79">
        <f>SUMIFS('Planificación 2026-1'!R:R,'Planificación 2026-1'!W:W,C152,'Planificación 2026-1'!G:G,"T4",'Planificación 2026-1'!H:H,"&lt;3")</f>
        <v>0</v>
      </c>
      <c r="DE152" s="78" t="str">
        <f t="shared" si="32"/>
        <v/>
      </c>
      <c r="DF152" s="30">
        <f>IF(C152="","",SUMIFS('Planificación 2026-1'!R:R,'Planificación 2026-1'!W:W,C152,'Planificación 2026-1'!E:E,"PRINCIPAL",'Planificación 2026-1'!X:X,"VIRTUAL"))</f>
        <v>0</v>
      </c>
      <c r="DG152" s="30">
        <f>IF(C152="","",SUMIFS('Planificación 2026-1'!R:R,'Planificación 2026-1'!W:W,C152,'Planificación 2026-1'!E:E,"PRINCIPAL",'Planificación 2026-1'!X:X,"PRESENCIAL"))</f>
        <v>0</v>
      </c>
      <c r="DH152" s="30">
        <f>IF(C152="","",SUMIFS('Planificación 2026-1'!R:R,'Planificación 2026-1'!W:W,C152,'Planificación 2026-1'!E:E,"PRINCIPAL",'Planificación 2026-1'!X:X,"HIBRIDO PRESENCIAL"))</f>
        <v>0</v>
      </c>
      <c r="DI152" s="78" t="str">
        <f t="shared" si="33"/>
        <v/>
      </c>
      <c r="DJ152" s="78">
        <f>IF(C152="","",SUMIFS('Planificación 2026-1'!R:R,'Planificación 2026-1'!W:W,C152,'Planificación 2026-1'!E:E,"FILIAL",'Planificación 2026-1'!X:X,"VIRTUAL"))</f>
        <v>0</v>
      </c>
      <c r="DK152" s="80">
        <f>IF(C152="","",SUMIFS('Planificación 2026-1'!R:R,'Planificación 2026-1'!W:W,C152,'Planificación 2026-1'!E:E,"FILIAL",'Planificación 2026-1'!X:X,"PRESENCIAL"))</f>
        <v>0</v>
      </c>
      <c r="DL152" s="42">
        <f>IF(C152="","",SUMIFS('Planificación 2026-1'!R:R,'Planificación 2026-1'!W:W,C152,'Planificación 2026-1'!E:E,"FILIAL",'Planificación 2026-1'!X:X,"HIBRIDO PRESENCIAL"))</f>
        <v>0</v>
      </c>
      <c r="DM152" s="81" t="str">
        <f t="shared" si="34"/>
        <v/>
      </c>
      <c r="DN152" s="78">
        <f>IF(C152="","",SUMIFS('Planificación 2026-1'!R:R,'Planificación 2026-1'!W:W,C152,'Planificación 2026-1'!E:E,"SUNAMPE",'Planificación 2026-1'!X:X,"VIRTUAL"))</f>
        <v>0</v>
      </c>
      <c r="DO152" s="42">
        <f>IF(C152="","",SUMIFS('Planificación 2026-1'!R:R,'Planificación 2026-1'!W:W,C152,'Planificación 2026-1'!E:E,"SUNAMPE",'Planificación 2026-1'!X:X,"PRESENCIAL"))</f>
        <v>0</v>
      </c>
      <c r="DP152" s="81" t="str">
        <f t="shared" si="35"/>
        <v>P02</v>
      </c>
      <c r="DQ152" s="78">
        <f>IF(C152="","",SUMIFS('Planificación 2026-1'!R:R,'Planificación 2026-1'!W:W,C152,'Planificación 2026-1'!E:E,"HUAURA",'Planificación 2026-1'!X:X,"VIRTUAL"))</f>
        <v>0</v>
      </c>
      <c r="DR152" s="42">
        <f>IF(C152="","",SUMIFS('Planificación 2026-1'!R:R,'Planificación 2026-1'!W:W,C152,'Planificación 2026-1'!E:E,"HUAURA",'Planificación 2026-1'!X:X,"PRESENCIAL"))</f>
        <v>16</v>
      </c>
      <c r="DS152" s="48">
        <f>SUMIFS('Planificación 2026-1'!R:R,'Planificación 2026-1'!W:W,C152,'Planificación 2026-1'!E:E,"PRINCIPAL",'Planificación 2026-1'!X:X,"VIRTUAL",'Planificación 2026-1'!H:H,"&gt;2")</f>
        <v>0</v>
      </c>
      <c r="DT152" s="48">
        <f>SUMIFS('Planificación 2026-1'!R:R,'Planificación 2026-1'!W:W,C152,'Planificación 2026-1'!E:E,"PRINCIPAL",'Planificación 2026-1'!X:X,"&lt;&gt;VIRTUAL",'Planificación 2026-1'!H:H,"&gt;2")</f>
        <v>0</v>
      </c>
      <c r="DU152" s="48">
        <f>SUMIFS('Planificación 2026-1'!R:R,'Planificación 2026-1'!W:W,C152,'Planificación 2026-1'!E:E,"SUNAMPE",'Planificación 2026-1'!X:X,"VIRTUAL",'Planificación 2026-1'!H:H,"&gt;2")</f>
        <v>0</v>
      </c>
      <c r="DV152" s="48">
        <f>SUMIFS('Planificación 2026-1'!R:R,'Planificación 2026-1'!W:W,C152,'Planificación 2026-1'!E:E,"SUNAMPE",'Planificación 2026-1'!X:X,"&lt;&gt;VIRTUAL",'Planificación 2026-1'!H:H,"&gt;2")</f>
        <v>0</v>
      </c>
      <c r="DW152" s="48">
        <f>SUMIFS('Planificación 2026-1'!R:R,'Planificación 2026-1'!W:W,C152,'Planificación 2026-1'!E:E,"FILIAL",'Planificación 2026-1'!X:X,"VIRTUAL",'Planificación 2026-1'!H:H,"&gt;2")</f>
        <v>0</v>
      </c>
      <c r="DX152" s="48">
        <f>SUMIFS('Planificación 2026-1'!R:R,'Planificación 2026-1'!W:W,C152,'Planificación 2026-1'!E:E,"FILIAL",'Planificación 2026-1'!X:X,"&lt;&gt;VIRTUAL",'Planificación 2026-1'!H:H,"&gt;2")</f>
        <v>0</v>
      </c>
      <c r="DY152" s="48">
        <f>SUMIFS('Planificación 2026-1'!R:R,'Planificación 2026-1'!W:W,C152,'Planificación 2026-1'!E:E,"PORUMA",'Planificación 2026-1'!X:X,"VIRTUAL",'Planificación 2026-1'!H:H,"&gt;2")</f>
        <v>0</v>
      </c>
      <c r="DZ152" s="48">
        <f>SUMIFS('Planificación 2026-1'!R:R,'Planificación 2026-1'!W:W,C152,'Planificación 2026-1'!E:E,"PORUMA",'Planificación 2026-1'!X:X,"&lt;&gt;VIRTUAL",'Planificación 2026-1'!H:H,"&gt;2")</f>
        <v>0</v>
      </c>
      <c r="EA152" s="48">
        <f>SUMIFS('Planificación 2026-1'!R:R,'Planificación 2026-1'!W:W,C152,'Planificación 2026-1'!E:E,"HUAURA",'Planificación 2026-1'!X:X,"VIRTUAL",'Planificación 2026-1'!H:H,"&gt;2")</f>
        <v>0</v>
      </c>
      <c r="EB152" s="48">
        <f>SUMIFS('Planificación 2026-1'!R:R,'Planificación 2026-1'!W:W,C152,'Planificación 2026-1'!E:E,"HUAURA",'Planificación 2026-1'!X:X,"&lt;&gt;VIRTUAL",'Planificación 2026-1'!H:H,"&gt;2")</f>
        <v>16</v>
      </c>
      <c r="EC152" s="48">
        <f>SUMIFS('Planificación 2026-1'!R:R,'Planificación 2026-1'!W:W,C152,'Planificación 2026-1'!E:E,"PRINCIPAL",'Planificación 2026-1'!X:X,"VIRTUAL",'Planificación 2026-1'!H:H,"&lt;3")</f>
        <v>0</v>
      </c>
      <c r="ED152" s="48">
        <f>SUMIFS('Planificación 2026-1'!R:R,'Planificación 2026-1'!W:W,C152,'Planificación 2026-1'!E:E,"PRINCIPAL",'Planificación 2026-1'!X:X,"&lt;&gt;VIRTUAL",'Planificación 2026-1'!H:H,"&lt;3")</f>
        <v>0</v>
      </c>
      <c r="EE152" s="48">
        <f>SUMIFS('Planificación 2026-1'!R:R,'Planificación 2026-1'!W:W,C152,'Planificación 2026-1'!E:E,"SUNAMPE",'Planificación 2026-1'!X:X,"VIRTUAL",'Planificación 2026-1'!H:H,"&lt;3")</f>
        <v>0</v>
      </c>
      <c r="EF152" s="48">
        <f>SUMIFS('Planificación 2026-1'!R:R,'Planificación 2026-1'!W:W,C152,'Planificación 2026-1'!E:E,"SUNAMPE",'Planificación 2026-1'!X:X,"&lt;&gt;VIRTUAL",'Planificación 2026-1'!H:H,"&lt;3")</f>
        <v>0</v>
      </c>
      <c r="EG152" s="48">
        <f>SUMIFS('Planificación 2026-1'!R:R,'Planificación 2026-1'!W:W,C152,'Planificación 2026-1'!E:E,"FILIAL",'Planificación 2026-1'!X:X,"VIRTUAL",'Planificación 2026-1'!H:H,"&lt;3")</f>
        <v>0</v>
      </c>
      <c r="EH152" s="48">
        <f>SUMIFS('Planificación 2026-1'!R:R,'Planificación 2026-1'!W:W,C152,'Planificación 2026-1'!E:E,"FILIAL",'Planificación 2026-1'!X:X,"&lt;&gt;VIRTUAL",'Planificación 2026-1'!H:H,"&lt;3")</f>
        <v>0</v>
      </c>
      <c r="EI152" s="48">
        <f>SUMIFS('Planificación 2026-1'!R:R,'Planificación 2026-1'!W:W,C152,'Planificación 2026-1'!E:E,"PORUMA",'Planificación 2026-1'!X:X,"VIRTUAL",'Planificación 2026-1'!H:H,"&lt;3")</f>
        <v>0</v>
      </c>
      <c r="EJ152" s="48">
        <f>SUMIFS('Planificación 2026-1'!R:R,'Planificación 2026-1'!W:W,C152,'Planificación 2026-1'!E:E,"PORUMA",'Planificación 2026-1'!X:X,"&lt;&gt;VIRTUAL",'Planificación 2026-1'!H:H,"&lt;3")</f>
        <v>0</v>
      </c>
      <c r="EK152" s="48">
        <f>SUMIFS('Planificación 2026-1'!R:R,'Planificación 2026-1'!W:W,C152,'Planificación 2026-1'!E:E,"HUAURA",'Planificación 2026-1'!X:X,"VIRTUAL",'Planificación 2026-1'!H:H,"&lt;3")</f>
        <v>0</v>
      </c>
      <c r="EL152" s="48">
        <f>SUMIFS('Planificación 2026-1'!R:R,'Planificación 2026-1'!W:W,C152,'Planificación 2026-1'!E:E,"HUAURA",'Planificación 2026-1'!X:X,"&lt;&gt;VIRTUAL",'Planificación 2026-1'!H:H,"&lt;3")</f>
        <v>0</v>
      </c>
      <c r="EM152" s="48">
        <f t="shared" si="36"/>
        <v>0</v>
      </c>
      <c r="EN152" s="48">
        <f t="shared" si="37"/>
        <v>16</v>
      </c>
      <c r="EO152" s="48">
        <f t="shared" si="38"/>
        <v>0</v>
      </c>
      <c r="EP152" s="48">
        <f t="shared" si="39"/>
        <v>0</v>
      </c>
      <c r="EQ152" s="48">
        <f t="shared" si="40"/>
        <v>0</v>
      </c>
      <c r="ER152" s="48"/>
      <c r="ES152" s="48">
        <f t="shared" si="41"/>
        <v>0</v>
      </c>
      <c r="ET152" s="48">
        <f t="shared" si="42"/>
        <v>16</v>
      </c>
      <c r="EU152" s="48" t="b">
        <f t="shared" si="43"/>
        <v>1</v>
      </c>
      <c r="EV152" s="48" t="str">
        <f t="shared" si="44"/>
        <v>HUAURA</v>
      </c>
      <c r="EW152" s="48" t="str">
        <f t="shared" si="45"/>
        <v>PRESENCIAL</v>
      </c>
    </row>
    <row r="153" spans="1:153" x14ac:dyDescent="0.3">
      <c r="A153" s="53"/>
      <c r="B153" s="383">
        <v>150</v>
      </c>
      <c r="C153" s="107" t="s">
        <v>168</v>
      </c>
      <c r="D153" s="82">
        <f>SUMIF('Planificación 2026-1'!W:W,C153,'Planificación 2026-1'!R:R)</f>
        <v>32</v>
      </c>
      <c r="E153" s="384" t="s">
        <v>341</v>
      </c>
      <c r="F153" s="107" t="s">
        <v>430</v>
      </c>
      <c r="G153" s="107" t="s">
        <v>431</v>
      </c>
      <c r="H153" s="107" t="s">
        <v>432</v>
      </c>
      <c r="I153" s="77" t="str">
        <f>IF(SUM(COUNTIFS('Planificación 2026-1'!E:E,"PRINCIPAL",'Planificación 2026-1'!W:W,C153,'Planificación 2026-1'!G:G,"AF"))&gt;0,"P01"," ")</f>
        <v xml:space="preserve"> </v>
      </c>
      <c r="J153" s="78" t="str">
        <f>IF(SUM(COUNTIFS('Planificación 2026-1'!E:E,"PRINCIPAL",'Planificación 2026-1'!W:W,C153,'Planificación 2026-1'!G:G,"EN"))&gt;0,"P02"," ")</f>
        <v>P02</v>
      </c>
      <c r="K153" s="78" t="str">
        <f>IF(SUM(COUNTIFS('Planificación 2026-1'!E:E,"PRINCIPAL",'Planificación 2026-1'!W:W,C153,'Planificación 2026-1'!G:G,"IS"))&gt;0,"P03"," ")</f>
        <v xml:space="preserve"> </v>
      </c>
      <c r="L153" s="78" t="str">
        <f>IF(SUM(COUNTIFS('Planificación 2026-1'!E:E,"PRINCIPAL",'Planificación 2026-1'!W:W,C153,'Planificación 2026-1'!G:G,"PS"))&gt;0,"P04"," ")</f>
        <v xml:space="preserve"> </v>
      </c>
      <c r="M153" s="78"/>
      <c r="N153" s="78" t="str">
        <f>IF(SUM(COUNTIFS('Planificación 2026-1'!E:E,"PRINCIPAL",'Planificación 2026-1'!W:W,C153,'Planificación 2026-1'!G:G,"IN"))&gt;0,"P06"," ")</f>
        <v xml:space="preserve"> </v>
      </c>
      <c r="O153" s="78" t="str">
        <f>IF(SUM(COUNTIFS('Planificación 2026-1'!E:E,"PRINCIPAL",'Planificación 2026-1'!W:W,C153,'Planificación 2026-1'!G:G,"CA"))&gt;0,"P07"," ")</f>
        <v xml:space="preserve"> </v>
      </c>
      <c r="P153" s="78" t="str">
        <f>IF(SUM(COUNTIFS('Planificación 2026-1'!E:E,"PRINCIPAL",'Planificación 2026-1'!W:W,C153,'Planificación 2026-1'!G:G,"DE"))&gt;0,"P08"," ")</f>
        <v xml:space="preserve"> </v>
      </c>
      <c r="Q153" s="78" t="str">
        <f>IF(SUM(COUNTIFS('Planificación 2026-1'!E:E,"PRINCIPAL",'Planificación 2026-1'!W:W,C153,'Planificación 2026-1'!G:G,"OB"))&gt;0,"P09"," ")</f>
        <v xml:space="preserve"> </v>
      </c>
      <c r="R153" s="78" t="str">
        <f>IF(SUM(COUNTIFS('Planificación 2026-1'!E:E,"PRINCIPAL",'Planificación 2026-1'!W:W,C153,'Planificación 2026-1'!G:G,"MH"))&gt;0,"P31"," ")</f>
        <v xml:space="preserve"> </v>
      </c>
      <c r="S153" s="78" t="str">
        <f>IF(SUM(COUNTIFS('Planificación 2026-1'!E:E,"PRINCIPAL",'Planificación 2026-1'!W:W,C153,'Planificación 2026-1'!G:G,"IC"))&gt;0,"P32"," ")</f>
        <v xml:space="preserve"> </v>
      </c>
      <c r="T153" s="78" t="str">
        <f>IF(SUM(COUNTIFS('Planificación 2026-1'!E:E,"PRINCIPAL",'Planificación 2026-1'!W:W,C153,'Planificación 2026-1'!G:G,"AR"))&gt;0,"P34"," ")</f>
        <v xml:space="preserve"> </v>
      </c>
      <c r="U153" s="78" t="str">
        <f>IF(SUM(COUNTIFS('Planificación 2026-1'!E:E,"PRINCIPAL",'Planificación 2026-1'!W:W,C153,'Planificación 2026-1'!G:G,"T1"))&gt;0,"P35"," ")</f>
        <v xml:space="preserve"> </v>
      </c>
      <c r="V153" s="78" t="str">
        <f>IF(SUM(COUNTIFS('Planificación 2026-1'!E:E,"PRINCIPAL",'Planificación 2026-1'!W:W,C153,'Planificación 2026-1'!G:G,"T3"))&gt;0,"P36"," ")</f>
        <v xml:space="preserve"> </v>
      </c>
      <c r="W153" s="78" t="str">
        <f>IF(SUM(COUNTIFS('Planificación 2026-1'!E:E,"PRINCIPAL",'Planificación 2026-1'!W:W,C153,'Planificación 2026-1'!G:G,"T2"))&gt;0,"P37"," ")</f>
        <v xml:space="preserve"> </v>
      </c>
      <c r="X153" s="78" t="str">
        <f>IF(SUM(COUNTIFS('Planificación 2026-1'!E:E,"PRINCIPAL",'Planificación 2026-1'!W:W,C153,'Planificación 2026-1'!G:G,"AE"))&gt;0,"P38"," ")</f>
        <v xml:space="preserve"> </v>
      </c>
      <c r="Y153" s="78" t="str">
        <f>IF(SUM(COUNTIFS('Planificación 2026-1'!E:E,"PRINCIPAL",'Planificación 2026-1'!W:W,C153,'Planificación 2026-1'!G:G,"T4"))&gt;0,"P55"," ")</f>
        <v xml:space="preserve"> </v>
      </c>
      <c r="Z153" s="78" t="str">
        <f>IF(SUM(COUNTIFS('Planificación 2026-1'!E:E,"FILIAL",'Planificación 2026-1'!W:W,C153,'Planificación 2026-1'!G:G,"AF"))&gt;0," P01"," ")</f>
        <v xml:space="preserve"> </v>
      </c>
      <c r="AA153" s="78" t="str">
        <f>IF(SUM(COUNTIFS('Planificación 2026-1'!E:E,"FILIAL",'Planificación 2026-1'!W:W,C153,'Planificación 2026-1'!G:G,"EN"))&gt;0,"P02"," ")</f>
        <v>P02</v>
      </c>
      <c r="AB153" s="78" t="str">
        <f>IF(SUM(COUNTIFS('Planificación 2026-1'!E:E,"FILIAL",'Planificación 2026-1'!W:W,C153,'Planificación 2026-1'!G:G,"IS"))&gt;0,"P03"," ")</f>
        <v xml:space="preserve"> </v>
      </c>
      <c r="AC153" s="78" t="str">
        <f>IF(SUM(COUNTIFS('Planificación 2026-1'!E:E,"FILIAL",'Planificación 2026-1'!W:W,C153,'Planificación 2026-1'!G:G,"PS"))&gt;0,"P04"," ")</f>
        <v xml:space="preserve"> </v>
      </c>
      <c r="AD153" s="78"/>
      <c r="AE153" s="78" t="str">
        <f>IF(SUM(COUNTIFS('Planificación 2026-1'!E:E,"FILIAL",'Planificación 2026-1'!W:W,C153,'Planificación 2026-1'!G:G,"IN"))&gt;0,"P06"," ")</f>
        <v xml:space="preserve"> </v>
      </c>
      <c r="AF153" s="78" t="str">
        <f>IF(SUM(COUNTIFS('Planificación 2026-1'!E:E,"FILIAL",'Planificación 2026-1'!W:W,C153,'Planificación 2026-1'!G:G,"CA"))&gt;0,"P07"," ")</f>
        <v xml:space="preserve"> </v>
      </c>
      <c r="AG153" s="78" t="str">
        <f>IF(SUM(COUNTIFS('Planificación 2026-1'!E:E,"FILIAL",'Planificación 2026-1'!W:W,C153,'Planificación 2026-1'!G:G,"DE"))&gt;0,"P08"," ")</f>
        <v xml:space="preserve"> </v>
      </c>
      <c r="AH153" s="78" t="str">
        <f>IF(SUM(COUNTIFS('Planificación 2026-1'!E:E,"FILIAL",'Planificación 2026-1'!W:W,C153,'Planificación 2026-1'!G:G,"OB"))&gt;0,"P09"," ")</f>
        <v xml:space="preserve"> </v>
      </c>
      <c r="AI153" s="78" t="str">
        <f>IF(SUM(COUNTIFS('Planificación 2026-1'!E:E,"FILIAL",'Planificación 2026-1'!W:W,C153,'Planificación 2026-1'!G:G,"MH"))&gt;0,"P31"," ")</f>
        <v xml:space="preserve"> </v>
      </c>
      <c r="AJ153" s="78" t="str">
        <f>IF(SUM(COUNTIFS('Planificación 2026-1'!E:E,"FILIAL",'Planificación 2026-1'!W:W,C153,'Planificación 2026-1'!G:G,"IC"))&gt;0,"P32"," ")</f>
        <v xml:space="preserve"> </v>
      </c>
      <c r="AK153" s="78" t="str">
        <f>IF(SUM(COUNTIFS('Planificación 2026-1'!E:E,"FILIAL",'Planificación 2026-1'!W:W,C153,'Planificación 2026-1'!G:G,"AR"))&gt;0,"P34"," ")</f>
        <v xml:space="preserve"> </v>
      </c>
      <c r="AL153" s="78" t="str">
        <f>IF(SUM(COUNTIFS('Planificación 2026-1'!E:E,"FILIAL",'Planificación 2026-1'!W:W,C153,'Planificación 2026-1'!G:G,"T1"))&gt;0,"P35"," ")</f>
        <v xml:space="preserve"> </v>
      </c>
      <c r="AM153" s="78" t="str">
        <f>IF(SUM(COUNTIFS('Planificación 2026-1'!E:E,"FILIAL",'Planificación 2026-1'!W:W,C153,'Planificación 2026-1'!G:G,"T3"))&gt;0,"P36"," ")</f>
        <v xml:space="preserve"> </v>
      </c>
      <c r="AN153" s="78" t="str">
        <f>IF(SUM(COUNTIFS('Planificación 2026-1'!E:E,"FILIAL",'Planificación 2026-1'!W:W,C153,'Planificación 2026-1'!G:G,"T2"))&gt;0,"P37"," ")</f>
        <v xml:space="preserve"> </v>
      </c>
      <c r="AO153" s="78" t="str">
        <f>IF(SUM(COUNTIFS('Planificación 2026-1'!E:E,"FILIAL",'Planificación 2026-1'!W:W,C153,'Planificación 2026-1'!G:G,"AE"))&gt;0,"P38"," ")</f>
        <v xml:space="preserve"> </v>
      </c>
      <c r="AP153" s="78" t="str">
        <f>IF(SUM(COUNTIFS('Planificación 2026-1'!E:E,"FILIAL",'Planificación 2026-1'!W:W,C153,'Planificación 2026-1'!G:G,"T4"))&gt;0,"P55"," ")</f>
        <v xml:space="preserve"> </v>
      </c>
      <c r="AQ153" s="78" t="str">
        <f>IF(SUM(COUNTIFS('Planificación 2026-1'!E:E,"SUNAMPE",'Planificación 2026-1'!W:W,C153,'Planificación 2026-1'!G:G,"AF"))&gt;0," P01"," ")</f>
        <v xml:space="preserve"> </v>
      </c>
      <c r="AR153" s="78" t="str">
        <f>IF(SUM(COUNTIFS('Planificación 2026-1'!E:E,"SUNAMPE",'Planificación 2026-1'!W:W,C153,'Planificación 2026-1'!G:G,"EN"))&gt;0,"P02"," ")</f>
        <v xml:space="preserve"> </v>
      </c>
      <c r="AS153" s="78" t="str">
        <f>IF(SUM(COUNTIFS('Planificación 2026-1'!E:E,"SUNAMPE",'Planificación 2026-1'!W:W,C153,'Planificación 2026-1'!G:G,"IS"))&gt;0,"P03"," ")</f>
        <v xml:space="preserve"> </v>
      </c>
      <c r="AT153" s="78" t="str">
        <f>IF(SUM(COUNTIFS('Planificación 2026-1'!E:E,"SUNAMPE",'Planificación 2026-1'!W:W,C153,'Planificación 2026-1'!G:G,"PS"))&gt;0,"P04"," ")</f>
        <v xml:space="preserve"> </v>
      </c>
      <c r="AU153" s="78"/>
      <c r="AV153" s="78" t="str">
        <f>IF(SUM(COUNTIFS('Planificación 2026-1'!E:E,"SUNAMPE",'Planificación 2026-1'!W:W,C153,'Planificación 2026-1'!G:G,"IN"))&gt;0,"P06"," ")</f>
        <v xml:space="preserve"> </v>
      </c>
      <c r="AW153" s="78" t="str">
        <f>IF(SUM(COUNTIFS('Planificación 2026-1'!E:E,"SUNAMPE",'Planificación 2026-1'!W:W,C153,'Planificación 2026-1'!G:G,"CA"))&gt;0,"P07"," ")</f>
        <v xml:space="preserve"> </v>
      </c>
      <c r="AX153" s="78" t="str">
        <f>IF(SUM(COUNTIFS('Planificación 2026-1'!E:E,"SUNAMPE",'Planificación 2026-1'!W:W,C153,'Planificación 2026-1'!G:G,"DE"))&gt;0,"P08"," ")</f>
        <v xml:space="preserve"> </v>
      </c>
      <c r="AY153" s="78" t="str">
        <f>IF(SUM(COUNTIFS('Planificación 2026-1'!E:E,"SUNAMPE",'Planificación 2026-1'!W:W,C153,'Planificación 2026-1'!G:G,"OB"))&gt;0,"P09"," ")</f>
        <v xml:space="preserve"> </v>
      </c>
      <c r="AZ153" s="78" t="str">
        <f>IF(SUM(COUNTIFS('Planificación 2026-1'!E:E,"SUNAMPE",'Planificación 2026-1'!W:W,C153,'Planificación 2026-1'!G:G,"MH"))&gt;0,"P31"," ")</f>
        <v xml:space="preserve"> </v>
      </c>
      <c r="BA153" s="78" t="str">
        <f>IF(SUM(COUNTIFS('Planificación 2026-1'!E:E,"SUNAMPE",'Planificación 2026-1'!W:W,C153,'Planificación 2026-1'!G:G,"IC"))&gt;0,"P32"," ")</f>
        <v xml:space="preserve"> </v>
      </c>
      <c r="BB153" s="78" t="str">
        <f>IF(SUM(COUNTIFS('Planificación 2026-1'!E:E,"SUNAMPE",'Planificación 2026-1'!W:W,C153,'Planificación 2026-1'!G:G,"AR"))&gt;0,"P34"," ")</f>
        <v xml:space="preserve"> </v>
      </c>
      <c r="BC153" s="78" t="str">
        <f>IF(SUM(COUNTIFS('Planificación 2026-1'!E:E,"SUNAMPE",'Planificación 2026-1'!W:W,C153,'Planificación 2026-1'!G:G,"T1"))&gt;0,"P35"," ")</f>
        <v xml:space="preserve"> </v>
      </c>
      <c r="BD153" s="78" t="str">
        <f>IF(SUM(COUNTIFS('Planificación 2026-1'!E:E,"SUNAMPE",'Planificación 2026-1'!W:W,C153,'Planificación 2026-1'!G:G,"T3"))&gt;0,"P36"," ")</f>
        <v xml:space="preserve"> </v>
      </c>
      <c r="BE153" s="78" t="str">
        <f>IF(SUM(COUNTIFS('Planificación 2026-1'!E:E,"SUNAMPE",'Planificación 2026-1'!W:W,C153,'Planificación 2026-1'!G:G,"T2"))&gt;0,"P37"," ")</f>
        <v xml:space="preserve"> </v>
      </c>
      <c r="BF153" s="78" t="str">
        <f>IF(SUM(COUNTIFS('Planificación 2026-1'!E:E,"SUNAMPE",'Planificación 2026-1'!W:W,C153,'Planificación 2026-1'!G:G,"AE"))&gt;0,"P38"," ")</f>
        <v xml:space="preserve"> </v>
      </c>
      <c r="BG153" s="78" t="str">
        <f>IF(SUM(COUNTIFS('Planificación 2026-1'!E:E,"SUNAMPE",'Planificación 2026-1'!W:W,C153,'Planificación 2026-1'!G:G,"T4"))&gt;0,"P55"," ")</f>
        <v xml:space="preserve"> </v>
      </c>
      <c r="BH153" s="78" t="str">
        <f>IF(SUM(COUNTIFS('Planificación 2026-1'!E:E,"HUAURA",'Planificación 2026-1'!W:W,C153,'Planificación 2026-1'!G:G,"AF"))&gt;0," P01"," ")</f>
        <v xml:space="preserve"> </v>
      </c>
      <c r="BI153" s="78" t="str">
        <f>IF(SUM(COUNTIFS('Planificación 2026-1'!E:E,"HUAURA",'Planificación 2026-1'!W:W,C153,'Planificación 2026-1'!G:G,"EN"))&gt;0,"P02"," ")</f>
        <v xml:space="preserve"> </v>
      </c>
      <c r="BJ153" s="78" t="str">
        <f>IF(SUM(COUNTIFS('Planificación 2026-1'!E:E,"HUAURA",'Planificación 2026-1'!W:W,C153,'Planificación 2026-1'!G:G,"IS"))&gt;0,"P03"," ")</f>
        <v xml:space="preserve"> </v>
      </c>
      <c r="BK153" s="78" t="str">
        <f>IF(SUM(COUNTIFS('Planificación 2026-1'!E:E,"HUAURA",'Planificación 2026-1'!W:W,C153,'Planificación 2026-1'!G:G,"PS"))&gt;0,"P04"," ")</f>
        <v xml:space="preserve"> </v>
      </c>
      <c r="BL153" s="78"/>
      <c r="BM153" s="78" t="str">
        <f>IF(SUM(COUNTIFS('Planificación 2026-1'!E:E,"HUAURA",'Planificación 2026-1'!W:W,C153,'Planificación 2026-1'!G:G,"IN"))&gt;0,"P06"," ")</f>
        <v xml:space="preserve"> </v>
      </c>
      <c r="BN153" s="78" t="str">
        <f>IF(SUM(COUNTIFS('Planificación 2026-1'!E:E,"HUAURA",'Planificación 2026-1'!W:W,C153,'Planificación 2026-1'!G:G,"CA"))&gt;0,"P07"," ")</f>
        <v xml:space="preserve"> </v>
      </c>
      <c r="BO153" s="78" t="str">
        <f>IF(SUM(COUNTIFS('Planificación 2026-1'!E:E,"HUAURA",'Planificación 2026-1'!W:W,C153,'Planificación 2026-1'!G:G,"DE"))&gt;0,"P08"," ")</f>
        <v xml:space="preserve"> </v>
      </c>
      <c r="BP153" s="78" t="str">
        <f>IF(SUM(COUNTIFS('Planificación 2026-1'!E:E,"HUAURA",'Planificación 2026-1'!W:W,C153,'Planificación 2026-1'!G:G,"OB"))&gt;0,"P09"," ")</f>
        <v xml:space="preserve"> </v>
      </c>
      <c r="BQ153" s="78" t="str">
        <f>IF(SUM(COUNTIFS('Planificación 2026-1'!E:E,"HUAURA",'Planificación 2026-1'!W:W,C153,'Planificación 2026-1'!G:G,"MH"))&gt;0,"P31"," ")</f>
        <v xml:space="preserve"> </v>
      </c>
      <c r="BR153" s="78" t="str">
        <f>IF(SUM(COUNTIFS('Planificación 2026-1'!E:E,"HUAURA",'Planificación 2026-1'!W:W,C153,'Planificación 2026-1'!G:G,"IC"))&gt;0,"P32"," ")</f>
        <v xml:space="preserve"> </v>
      </c>
      <c r="BS153" s="78" t="str">
        <f>IF(SUM(COUNTIFS('Planificación 2026-1'!E:E,"HUAURA",'Planificación 2026-1'!W:W,C153,'Planificación 2026-1'!G:G,"AR"))&gt;0,"P34"," ")</f>
        <v xml:space="preserve"> </v>
      </c>
      <c r="BT153" s="78" t="str">
        <f>IF(SUM(COUNTIFS('Planificación 2026-1'!E:E,"HUAURA",'Planificación 2026-1'!W:W,C153,'Planificación 2026-1'!G:G,"T1"))&gt;0,"P35"," ")</f>
        <v xml:space="preserve"> </v>
      </c>
      <c r="BU153" s="78" t="str">
        <f>IF(SUM(COUNTIFS('Planificación 2026-1'!E:E,"HUAURA",'Planificación 2026-1'!W:W,C153,'Planificación 2026-1'!G:G,"T3"))&gt;0,"P36"," ")</f>
        <v xml:space="preserve"> </v>
      </c>
      <c r="BV153" s="78" t="str">
        <f>IF(SUM(COUNTIFS('Planificación 2026-1'!E:E,"HUAURA",'Planificación 2026-1'!W:W,C153,'Planificación 2026-1'!G:G,"T2"))&gt;0,"P37"," ")</f>
        <v xml:space="preserve"> </v>
      </c>
      <c r="BW153" s="78" t="str">
        <f>IF(SUM(COUNTIFS('Planificación 2026-1'!E:E,"HUAURA",'Planificación 2026-1'!W:W,C153,'Planificación 2026-1'!G:G,"AE"))&gt;0,"P38"," ")</f>
        <v xml:space="preserve"> </v>
      </c>
      <c r="BX153" s="78" t="str">
        <f>IF(SUM(COUNTIFS('Planificación 2026-1'!E:E,"HUAURA",'Planificación 2026-1'!W:W,C153,'Planificación 2026-1'!G:G,"T4"))&gt;0,"P55"," ")</f>
        <v xml:space="preserve"> </v>
      </c>
      <c r="BY153" s="79">
        <f>SUMIFS('Planificación 2026-1'!R:R,'Planificación 2026-1'!W:W,C153,'Planificación 2026-1'!G:G,"AF",'Planificación 2026-1'!H:H,"&gt;2")</f>
        <v>0</v>
      </c>
      <c r="BZ153" s="79">
        <f>SUMIFS('Planificación 2026-1'!R:R,'Planificación 2026-1'!W:W,C153,'Planificación 2026-1'!G:G,"EN",'Planificación 2026-1'!H:H,"&gt;2")</f>
        <v>32</v>
      </c>
      <c r="CA153" s="79">
        <f>SUMIFS('Planificación 2026-1'!R:R,'Planificación 2026-1'!W:W,C153,'Planificación 2026-1'!G:G,"IS",'Planificación 2026-1'!H:H,"&gt;2")</f>
        <v>0</v>
      </c>
      <c r="CB153" s="79">
        <f>SUMIFS('Planificación 2026-1'!R:R,'Planificación 2026-1'!W:W,C153,'Planificación 2026-1'!G:G,"PS",'Planificación 2026-1'!H:H,"&gt;2")</f>
        <v>0</v>
      </c>
      <c r="CC153" s="79">
        <f>SUMIFS('Planificación 2026-1'!R:R,'Planificación 2026-1'!W:W,C153,'Planificación 2026-1'!G:G,"IN",'Planificación 2026-1'!H:H,"&gt;2")</f>
        <v>0</v>
      </c>
      <c r="CD153" s="79">
        <f>SUMIFS('Planificación 2026-1'!R:R,'Planificación 2026-1'!W:W,C153,'Planificación 2026-1'!G:G,"CA",'Planificación 2026-1'!H:H,"&gt;2")</f>
        <v>0</v>
      </c>
      <c r="CE153" s="79">
        <f>SUMIFS('Planificación 2026-1'!R:R,'Planificación 2026-1'!W:W,C153,'Planificación 2026-1'!G:G,"DE",'Planificación 2026-1'!H:H,"&gt;2")</f>
        <v>0</v>
      </c>
      <c r="CF153" s="79">
        <f>SUMIFS('Planificación 2026-1'!R:R,'Planificación 2026-1'!W:W,C153,'Planificación 2026-1'!G:G,"OB",'Planificación 2026-1'!H:H,"&gt;2")</f>
        <v>0</v>
      </c>
      <c r="CG153" s="79">
        <f>SUMIFS('Planificación 2026-1'!R:R,'Planificación 2026-1'!W:W,C153,'Planificación 2026-1'!G:G,"MH",'Planificación 2026-1'!H:H,"&gt;2")</f>
        <v>0</v>
      </c>
      <c r="CH153" s="79">
        <f>SUMIFS('Planificación 2026-1'!R:R,'Planificación 2026-1'!W:W,C153,'Planificación 2026-1'!G:G,"IC",'Planificación 2026-1'!H:H,"&gt;2")</f>
        <v>0</v>
      </c>
      <c r="CI153" s="79">
        <f>SUMIFS('Planificación 2026-1'!R:R,'Planificación 2026-1'!W:W,C153,'Planificación 2026-1'!G:G,"AR",'Planificación 2026-1'!H:H,"&gt;2")</f>
        <v>0</v>
      </c>
      <c r="CJ153" s="79">
        <f>SUMIFS('Planificación 2026-1'!R:R,'Planificación 2026-1'!W:W,C153,'Planificación 2026-1'!G:G,"T1",'Planificación 2026-1'!H:H,"&gt;2")</f>
        <v>0</v>
      </c>
      <c r="CK153" s="79">
        <f>SUMIFS('Planificación 2026-1'!R:R,'Planificación 2026-1'!W:W,C153,'Planificación 2026-1'!G:G,"T3",'Planificación 2026-1'!H:H,"&gt;2")</f>
        <v>0</v>
      </c>
      <c r="CL153" s="79">
        <f>SUMIFS('Planificación 2026-1'!R:R,'Planificación 2026-1'!W:W,C153,'Planificación 2026-1'!G:G,"T2",'Planificación 2026-1'!H:H,"&gt;2")</f>
        <v>0</v>
      </c>
      <c r="CM153" s="79">
        <f>SUMIFS('Planificación 2026-1'!R:R,'Planificación 2026-1'!W:W,C153,'Planificación 2026-1'!G:G,"AE",'Planificación 2026-1'!H:H,"&gt;2")</f>
        <v>0</v>
      </c>
      <c r="CN153" s="79">
        <f>SUMIFS('Planificación 2026-1'!R:R,'Planificación 2026-1'!W:W,C153,'Planificación 2026-1'!G:G,"T4",'Planificación 2026-1'!H:H,"&gt;2")</f>
        <v>0</v>
      </c>
      <c r="CO153" s="79">
        <f>SUMIFS('Planificación 2026-1'!R:R,'Planificación 2026-1'!W:W,C153,'Planificación 2026-1'!G:G,"AF",'Planificación 2026-1'!H:H,"&lt;3")</f>
        <v>0</v>
      </c>
      <c r="CP153" s="79">
        <f>SUMIFS('Planificación 2026-1'!R:R,'Planificación 2026-1'!W:W,C153,'Planificación 2026-1'!G:G,"EN",'Planificación 2026-1'!H:H,"&lt;3")</f>
        <v>0</v>
      </c>
      <c r="CQ153" s="79">
        <f>SUMIFS('Planificación 2026-1'!R:R,'Planificación 2026-1'!W:W,C153,'Planificación 2026-1'!G:G,"IS",'Planificación 2026-1'!H:H,"&lt;3")</f>
        <v>0</v>
      </c>
      <c r="CR153" s="79">
        <f>SUMIFS('Planificación 2026-1'!R:R,'Planificación 2026-1'!W:W,C153,'Planificación 2026-1'!G:G,"PS",'Planificación 2026-1'!H:H,"&lt;3")</f>
        <v>0</v>
      </c>
      <c r="CS153" s="79">
        <f>SUMIFS('Planificación 2026-1'!R:R,'Planificación 2026-1'!W:W,C153,'Planificación 2026-1'!G:G,"IN",'Planificación 2026-1'!H:H,"&lt;3")</f>
        <v>0</v>
      </c>
      <c r="CT153" s="79">
        <f>SUMIFS('Planificación 2026-1'!R:R,'Planificación 2026-1'!W:W,C153,'Planificación 2026-1'!G:G,"CA",'Planificación 2026-1'!H:H,"&lt;3")</f>
        <v>0</v>
      </c>
      <c r="CU153" s="79">
        <f>SUMIFS('Planificación 2026-1'!R:R,'Planificación 2026-1'!W:W,C153,'Planificación 2026-1'!G:G,"DE",'Planificación 2026-1'!H:H,"&lt;3")</f>
        <v>0</v>
      </c>
      <c r="CV153" s="79">
        <f>SUMIFS('Planificación 2026-1'!R:R,'Planificación 2026-1'!W:W,C153,'Planificación 2026-1'!G:G,"OB",'Planificación 2026-1'!H:H,"&lt;3")</f>
        <v>0</v>
      </c>
      <c r="CW153" s="79">
        <f>SUMIFS('Planificación 2026-1'!R:R,'Planificación 2026-1'!W:W,C153,'Planificación 2026-1'!G:G,"MH",'Planificación 2026-1'!H:H,"&lt;3")</f>
        <v>0</v>
      </c>
      <c r="CX153" s="79">
        <f>SUMIFS('Planificación 2026-1'!R:R,'Planificación 2026-1'!W:W,C153,'Planificación 2026-1'!G:G,"IC",'Planificación 2026-1'!H:H,"&lt;3")</f>
        <v>0</v>
      </c>
      <c r="CY153" s="79">
        <f>SUMIFS('Planificación 2026-1'!R:R,'Planificación 2026-1'!W:W,C153,'Planificación 2026-1'!G:G,"AR",'Planificación 2026-1'!H:H,"&lt;3")</f>
        <v>0</v>
      </c>
      <c r="CZ153" s="79">
        <f>SUMIFS('Planificación 2026-1'!R:R,'Planificación 2026-1'!W:W,C153,'Planificación 2026-1'!G:G,"T1",'Planificación 2026-1'!H:H,"&lt;3")</f>
        <v>0</v>
      </c>
      <c r="DA153" s="79">
        <f>SUMIFS('Planificación 2026-1'!R:R,'Planificación 2026-1'!W:W,C153,'Planificación 2026-1'!G:G,"T3",'Planificación 2026-1'!H:H,"&lt;3")</f>
        <v>0</v>
      </c>
      <c r="DB153" s="79">
        <f>SUMIFS('Planificación 2026-1'!R:R,'Planificación 2026-1'!W:W,C153,'Planificación 2026-1'!G:G,"T2",'Planificación 2026-1'!H:H,"&lt;3")</f>
        <v>0</v>
      </c>
      <c r="DC153" s="79">
        <f>SUMIFS('Planificación 2026-1'!R:R,'Planificación 2026-1'!W:W,C153,'Planificación 2026-1'!G:G,"AE",'Planificación 2026-1'!H:H,"&lt;3")</f>
        <v>0</v>
      </c>
      <c r="DD153" s="79">
        <f>SUMIFS('Planificación 2026-1'!R:R,'Planificación 2026-1'!W:W,C153,'Planificación 2026-1'!G:G,"T4",'Planificación 2026-1'!H:H,"&lt;3")</f>
        <v>0</v>
      </c>
      <c r="DE153" s="78" t="str">
        <f t="shared" si="32"/>
        <v>P02</v>
      </c>
      <c r="DF153" s="30">
        <f>IF(C153="","",SUMIFS('Planificación 2026-1'!R:R,'Planificación 2026-1'!W:W,C153,'Planificación 2026-1'!E:E,"PRINCIPAL",'Planificación 2026-1'!X:X,"VIRTUAL"))</f>
        <v>0</v>
      </c>
      <c r="DG153" s="30">
        <f>IF(C153="","",SUMIFS('Planificación 2026-1'!R:R,'Planificación 2026-1'!W:W,C153,'Planificación 2026-1'!E:E,"PRINCIPAL",'Planificación 2026-1'!X:X,"PRESENCIAL"))</f>
        <v>24</v>
      </c>
      <c r="DH153" s="30">
        <f>IF(C153="","",SUMIFS('Planificación 2026-1'!R:R,'Planificación 2026-1'!W:W,C153,'Planificación 2026-1'!E:E,"PRINCIPAL",'Planificación 2026-1'!X:X,"HIBRIDO PRESENCIAL"))</f>
        <v>0</v>
      </c>
      <c r="DI153" s="78" t="str">
        <f t="shared" si="33"/>
        <v>P02</v>
      </c>
      <c r="DJ153" s="78">
        <f>IF(C153="","",SUMIFS('Planificación 2026-1'!R:R,'Planificación 2026-1'!W:W,C153,'Planificación 2026-1'!E:E,"FILIAL",'Planificación 2026-1'!X:X,"VIRTUAL"))</f>
        <v>8</v>
      </c>
      <c r="DK153" s="80">
        <f>IF(C153="","",SUMIFS('Planificación 2026-1'!R:R,'Planificación 2026-1'!W:W,C153,'Planificación 2026-1'!E:E,"FILIAL",'Planificación 2026-1'!X:X,"PRESENCIAL"))</f>
        <v>0</v>
      </c>
      <c r="DL153" s="42">
        <f>IF(C153="","",SUMIFS('Planificación 2026-1'!R:R,'Planificación 2026-1'!W:W,C153,'Planificación 2026-1'!E:E,"FILIAL",'Planificación 2026-1'!X:X,"HIBRIDO PRESENCIAL"))</f>
        <v>0</v>
      </c>
      <c r="DM153" s="81" t="str">
        <f t="shared" si="34"/>
        <v/>
      </c>
      <c r="DN153" s="78">
        <f>IF(C153="","",SUMIFS('Planificación 2026-1'!R:R,'Planificación 2026-1'!W:W,C153,'Planificación 2026-1'!E:E,"SUNAMPE",'Planificación 2026-1'!X:X,"VIRTUAL"))</f>
        <v>0</v>
      </c>
      <c r="DO153" s="42">
        <f>IF(C153="","",SUMIFS('Planificación 2026-1'!R:R,'Planificación 2026-1'!W:W,C153,'Planificación 2026-1'!E:E,"SUNAMPE",'Planificación 2026-1'!X:X,"PRESENCIAL"))</f>
        <v>0</v>
      </c>
      <c r="DP153" s="81" t="str">
        <f t="shared" si="35"/>
        <v/>
      </c>
      <c r="DQ153" s="78">
        <f>IF(C153="","",SUMIFS('Planificación 2026-1'!R:R,'Planificación 2026-1'!W:W,C153,'Planificación 2026-1'!E:E,"HUAURA",'Planificación 2026-1'!X:X,"VIRTUAL"))</f>
        <v>0</v>
      </c>
      <c r="DR153" s="42">
        <f>IF(C153="","",SUMIFS('Planificación 2026-1'!R:R,'Planificación 2026-1'!W:W,C153,'Planificación 2026-1'!E:E,"HUAURA",'Planificación 2026-1'!X:X,"PRESENCIAL"))</f>
        <v>0</v>
      </c>
      <c r="DS153" s="48">
        <f>SUMIFS('Planificación 2026-1'!R:R,'Planificación 2026-1'!W:W,C153,'Planificación 2026-1'!E:E,"PRINCIPAL",'Planificación 2026-1'!X:X,"VIRTUAL",'Planificación 2026-1'!H:H,"&gt;2")</f>
        <v>0</v>
      </c>
      <c r="DT153" s="48">
        <f>SUMIFS('Planificación 2026-1'!R:R,'Planificación 2026-1'!W:W,C153,'Planificación 2026-1'!E:E,"PRINCIPAL",'Planificación 2026-1'!X:X,"&lt;&gt;VIRTUAL",'Planificación 2026-1'!H:H,"&gt;2")</f>
        <v>24</v>
      </c>
      <c r="DU153" s="48">
        <f>SUMIFS('Planificación 2026-1'!R:R,'Planificación 2026-1'!W:W,C153,'Planificación 2026-1'!E:E,"SUNAMPE",'Planificación 2026-1'!X:X,"VIRTUAL",'Planificación 2026-1'!H:H,"&gt;2")</f>
        <v>0</v>
      </c>
      <c r="DV153" s="48">
        <f>SUMIFS('Planificación 2026-1'!R:R,'Planificación 2026-1'!W:W,C153,'Planificación 2026-1'!E:E,"SUNAMPE",'Planificación 2026-1'!X:X,"&lt;&gt;VIRTUAL",'Planificación 2026-1'!H:H,"&gt;2")</f>
        <v>0</v>
      </c>
      <c r="DW153" s="48">
        <f>SUMIFS('Planificación 2026-1'!R:R,'Planificación 2026-1'!W:W,C153,'Planificación 2026-1'!E:E,"FILIAL",'Planificación 2026-1'!X:X,"VIRTUAL",'Planificación 2026-1'!H:H,"&gt;2")</f>
        <v>8</v>
      </c>
      <c r="DX153" s="48">
        <f>SUMIFS('Planificación 2026-1'!R:R,'Planificación 2026-1'!W:W,C153,'Planificación 2026-1'!E:E,"FILIAL",'Planificación 2026-1'!X:X,"&lt;&gt;VIRTUAL",'Planificación 2026-1'!H:H,"&gt;2")</f>
        <v>0</v>
      </c>
      <c r="DY153" s="48">
        <f>SUMIFS('Planificación 2026-1'!R:R,'Planificación 2026-1'!W:W,C153,'Planificación 2026-1'!E:E,"PORUMA",'Planificación 2026-1'!X:X,"VIRTUAL",'Planificación 2026-1'!H:H,"&gt;2")</f>
        <v>0</v>
      </c>
      <c r="DZ153" s="48">
        <f>SUMIFS('Planificación 2026-1'!R:R,'Planificación 2026-1'!W:W,C153,'Planificación 2026-1'!E:E,"PORUMA",'Planificación 2026-1'!X:X,"&lt;&gt;VIRTUAL",'Planificación 2026-1'!H:H,"&gt;2")</f>
        <v>0</v>
      </c>
      <c r="EA153" s="48">
        <f>SUMIFS('Planificación 2026-1'!R:R,'Planificación 2026-1'!W:W,C153,'Planificación 2026-1'!E:E,"HUAURA",'Planificación 2026-1'!X:X,"VIRTUAL",'Planificación 2026-1'!H:H,"&gt;2")</f>
        <v>0</v>
      </c>
      <c r="EB153" s="48">
        <f>SUMIFS('Planificación 2026-1'!R:R,'Planificación 2026-1'!W:W,C153,'Planificación 2026-1'!E:E,"HUAURA",'Planificación 2026-1'!X:X,"&lt;&gt;VIRTUAL",'Planificación 2026-1'!H:H,"&gt;2")</f>
        <v>0</v>
      </c>
      <c r="EC153" s="48">
        <f>SUMIFS('Planificación 2026-1'!R:R,'Planificación 2026-1'!W:W,C153,'Planificación 2026-1'!E:E,"PRINCIPAL",'Planificación 2026-1'!X:X,"VIRTUAL",'Planificación 2026-1'!H:H,"&lt;3")</f>
        <v>0</v>
      </c>
      <c r="ED153" s="48">
        <f>SUMIFS('Planificación 2026-1'!R:R,'Planificación 2026-1'!W:W,C153,'Planificación 2026-1'!E:E,"PRINCIPAL",'Planificación 2026-1'!X:X,"&lt;&gt;VIRTUAL",'Planificación 2026-1'!H:H,"&lt;3")</f>
        <v>0</v>
      </c>
      <c r="EE153" s="48">
        <f>SUMIFS('Planificación 2026-1'!R:R,'Planificación 2026-1'!W:W,C153,'Planificación 2026-1'!E:E,"SUNAMPE",'Planificación 2026-1'!X:X,"VIRTUAL",'Planificación 2026-1'!H:H,"&lt;3")</f>
        <v>0</v>
      </c>
      <c r="EF153" s="48">
        <f>SUMIFS('Planificación 2026-1'!R:R,'Planificación 2026-1'!W:W,C153,'Planificación 2026-1'!E:E,"SUNAMPE",'Planificación 2026-1'!X:X,"&lt;&gt;VIRTUAL",'Planificación 2026-1'!H:H,"&lt;3")</f>
        <v>0</v>
      </c>
      <c r="EG153" s="48">
        <f>SUMIFS('Planificación 2026-1'!R:R,'Planificación 2026-1'!W:W,C153,'Planificación 2026-1'!E:E,"FILIAL",'Planificación 2026-1'!X:X,"VIRTUAL",'Planificación 2026-1'!H:H,"&lt;3")</f>
        <v>0</v>
      </c>
      <c r="EH153" s="48">
        <f>SUMIFS('Planificación 2026-1'!R:R,'Planificación 2026-1'!W:W,C153,'Planificación 2026-1'!E:E,"FILIAL",'Planificación 2026-1'!X:X,"&lt;&gt;VIRTUAL",'Planificación 2026-1'!H:H,"&lt;3")</f>
        <v>0</v>
      </c>
      <c r="EI153" s="48">
        <f>SUMIFS('Planificación 2026-1'!R:R,'Planificación 2026-1'!W:W,C153,'Planificación 2026-1'!E:E,"PORUMA",'Planificación 2026-1'!X:X,"VIRTUAL",'Planificación 2026-1'!H:H,"&lt;3")</f>
        <v>0</v>
      </c>
      <c r="EJ153" s="48">
        <f>SUMIFS('Planificación 2026-1'!R:R,'Planificación 2026-1'!W:W,C153,'Planificación 2026-1'!E:E,"PORUMA",'Planificación 2026-1'!X:X,"&lt;&gt;VIRTUAL",'Planificación 2026-1'!H:H,"&lt;3")</f>
        <v>0</v>
      </c>
      <c r="EK153" s="48">
        <f>SUMIFS('Planificación 2026-1'!R:R,'Planificación 2026-1'!W:W,C153,'Planificación 2026-1'!E:E,"HUAURA",'Planificación 2026-1'!X:X,"VIRTUAL",'Planificación 2026-1'!H:H,"&lt;3")</f>
        <v>0</v>
      </c>
      <c r="EL153" s="48">
        <f>SUMIFS('Planificación 2026-1'!R:R,'Planificación 2026-1'!W:W,C153,'Planificación 2026-1'!E:E,"HUAURA",'Planificación 2026-1'!X:X,"&lt;&gt;VIRTUAL",'Planificación 2026-1'!H:H,"&lt;3")</f>
        <v>0</v>
      </c>
      <c r="EM153" s="48">
        <f t="shared" si="36"/>
        <v>8</v>
      </c>
      <c r="EN153" s="48">
        <f t="shared" si="37"/>
        <v>0</v>
      </c>
      <c r="EO153" s="48">
        <f t="shared" si="38"/>
        <v>0</v>
      </c>
      <c r="EP153" s="48">
        <f t="shared" si="39"/>
        <v>24</v>
      </c>
      <c r="EQ153" s="48">
        <f t="shared" si="40"/>
        <v>0</v>
      </c>
      <c r="ER153" s="48"/>
      <c r="ES153" s="48">
        <f t="shared" si="41"/>
        <v>8</v>
      </c>
      <c r="ET153" s="48">
        <f t="shared" si="42"/>
        <v>24</v>
      </c>
      <c r="EU153" s="48" t="b">
        <f t="shared" si="43"/>
        <v>1</v>
      </c>
      <c r="EV153" s="48" t="str">
        <f t="shared" si="44"/>
        <v>SEDE-FILIAL</v>
      </c>
      <c r="EW153" s="48" t="str">
        <f t="shared" si="45"/>
        <v>MAS PRESENCIAL</v>
      </c>
    </row>
    <row r="154" spans="1:153" x14ac:dyDescent="0.3">
      <c r="A154" s="53"/>
      <c r="B154" s="383">
        <v>151</v>
      </c>
      <c r="C154" s="107" t="s">
        <v>169</v>
      </c>
      <c r="D154" s="82">
        <f>SUMIF('Planificación 2026-1'!W:W,C154,'Planificación 2026-1'!R:R)</f>
        <v>18</v>
      </c>
      <c r="E154" s="384" t="s">
        <v>319</v>
      </c>
      <c r="F154" s="107" t="s">
        <v>430</v>
      </c>
      <c r="G154" s="107" t="s">
        <v>431</v>
      </c>
      <c r="H154" s="107" t="s">
        <v>438</v>
      </c>
      <c r="I154" s="77" t="str">
        <f>IF(SUM(COUNTIFS('Planificación 2026-1'!E:E,"PRINCIPAL",'Planificación 2026-1'!W:W,C154,'Planificación 2026-1'!G:G,"AF"))&gt;0,"P01"," ")</f>
        <v xml:space="preserve"> </v>
      </c>
      <c r="J154" s="78" t="str">
        <f>IF(SUM(COUNTIFS('Planificación 2026-1'!E:E,"PRINCIPAL",'Planificación 2026-1'!W:W,C154,'Planificación 2026-1'!G:G,"EN"))&gt;0,"P02"," ")</f>
        <v xml:space="preserve"> </v>
      </c>
      <c r="K154" s="78" t="str">
        <f>IF(SUM(COUNTIFS('Planificación 2026-1'!E:E,"PRINCIPAL",'Planificación 2026-1'!W:W,C154,'Planificación 2026-1'!G:G,"IS"))&gt;0,"P03"," ")</f>
        <v xml:space="preserve"> </v>
      </c>
      <c r="L154" s="78" t="str">
        <f>IF(SUM(COUNTIFS('Planificación 2026-1'!E:E,"PRINCIPAL",'Planificación 2026-1'!W:W,C154,'Planificación 2026-1'!G:G,"PS"))&gt;0,"P04"," ")</f>
        <v xml:space="preserve"> </v>
      </c>
      <c r="M154" s="78"/>
      <c r="N154" s="78" t="str">
        <f>IF(SUM(COUNTIFS('Planificación 2026-1'!E:E,"PRINCIPAL",'Planificación 2026-1'!W:W,C154,'Planificación 2026-1'!G:G,"IN"))&gt;0,"P06"," ")</f>
        <v xml:space="preserve"> </v>
      </c>
      <c r="O154" s="78" t="str">
        <f>IF(SUM(COUNTIFS('Planificación 2026-1'!E:E,"PRINCIPAL",'Planificación 2026-1'!W:W,C154,'Planificación 2026-1'!G:G,"CA"))&gt;0,"P07"," ")</f>
        <v xml:space="preserve"> </v>
      </c>
      <c r="P154" s="78" t="str">
        <f>IF(SUM(COUNTIFS('Planificación 2026-1'!E:E,"PRINCIPAL",'Planificación 2026-1'!W:W,C154,'Planificación 2026-1'!G:G,"DE"))&gt;0,"P08"," ")</f>
        <v xml:space="preserve"> </v>
      </c>
      <c r="Q154" s="78" t="str">
        <f>IF(SUM(COUNTIFS('Planificación 2026-1'!E:E,"PRINCIPAL",'Planificación 2026-1'!W:W,C154,'Planificación 2026-1'!G:G,"OB"))&gt;0,"P09"," ")</f>
        <v>P09</v>
      </c>
      <c r="R154" s="78" t="str">
        <f>IF(SUM(COUNTIFS('Planificación 2026-1'!E:E,"PRINCIPAL",'Planificación 2026-1'!W:W,C154,'Planificación 2026-1'!G:G,"MH"))&gt;0,"P31"," ")</f>
        <v xml:space="preserve"> </v>
      </c>
      <c r="S154" s="78" t="str">
        <f>IF(SUM(COUNTIFS('Planificación 2026-1'!E:E,"PRINCIPAL",'Planificación 2026-1'!W:W,C154,'Planificación 2026-1'!G:G,"IC"))&gt;0,"P32"," ")</f>
        <v xml:space="preserve"> </v>
      </c>
      <c r="T154" s="78" t="str">
        <f>IF(SUM(COUNTIFS('Planificación 2026-1'!E:E,"PRINCIPAL",'Planificación 2026-1'!W:W,C154,'Planificación 2026-1'!G:G,"AR"))&gt;0,"P34"," ")</f>
        <v xml:space="preserve"> </v>
      </c>
      <c r="U154" s="78" t="str">
        <f>IF(SUM(COUNTIFS('Planificación 2026-1'!E:E,"PRINCIPAL",'Planificación 2026-1'!W:W,C154,'Planificación 2026-1'!G:G,"T1"))&gt;0,"P35"," ")</f>
        <v xml:space="preserve"> </v>
      </c>
      <c r="V154" s="78" t="str">
        <f>IF(SUM(COUNTIFS('Planificación 2026-1'!E:E,"PRINCIPAL",'Planificación 2026-1'!W:W,C154,'Planificación 2026-1'!G:G,"T3"))&gt;0,"P36"," ")</f>
        <v xml:space="preserve"> </v>
      </c>
      <c r="W154" s="78" t="str">
        <f>IF(SUM(COUNTIFS('Planificación 2026-1'!E:E,"PRINCIPAL",'Planificación 2026-1'!W:W,C154,'Planificación 2026-1'!G:G,"T2"))&gt;0,"P37"," ")</f>
        <v xml:space="preserve"> </v>
      </c>
      <c r="X154" s="78" t="str">
        <f>IF(SUM(COUNTIFS('Planificación 2026-1'!E:E,"PRINCIPAL",'Planificación 2026-1'!W:W,C154,'Planificación 2026-1'!G:G,"AE"))&gt;0,"P38"," ")</f>
        <v xml:space="preserve"> </v>
      </c>
      <c r="Y154" s="78" t="str">
        <f>IF(SUM(COUNTIFS('Planificación 2026-1'!E:E,"PRINCIPAL",'Planificación 2026-1'!W:W,C154,'Planificación 2026-1'!G:G,"T4"))&gt;0,"P55"," ")</f>
        <v xml:space="preserve"> </v>
      </c>
      <c r="Z154" s="78" t="str">
        <f>IF(SUM(COUNTIFS('Planificación 2026-1'!E:E,"FILIAL",'Planificación 2026-1'!W:W,C154,'Planificación 2026-1'!G:G,"AF"))&gt;0," P01"," ")</f>
        <v xml:space="preserve"> </v>
      </c>
      <c r="AA154" s="78" t="str">
        <f>IF(SUM(COUNTIFS('Planificación 2026-1'!E:E,"FILIAL",'Planificación 2026-1'!W:W,C154,'Planificación 2026-1'!G:G,"EN"))&gt;0,"P02"," ")</f>
        <v xml:space="preserve"> </v>
      </c>
      <c r="AB154" s="78" t="str">
        <f>IF(SUM(COUNTIFS('Planificación 2026-1'!E:E,"FILIAL",'Planificación 2026-1'!W:W,C154,'Planificación 2026-1'!G:G,"IS"))&gt;0,"P03"," ")</f>
        <v xml:space="preserve"> </v>
      </c>
      <c r="AC154" s="78" t="str">
        <f>IF(SUM(COUNTIFS('Planificación 2026-1'!E:E,"FILIAL",'Planificación 2026-1'!W:W,C154,'Planificación 2026-1'!G:G,"PS"))&gt;0,"P04"," ")</f>
        <v xml:space="preserve"> </v>
      </c>
      <c r="AD154" s="78"/>
      <c r="AE154" s="78" t="str">
        <f>IF(SUM(COUNTIFS('Planificación 2026-1'!E:E,"FILIAL",'Planificación 2026-1'!W:W,C154,'Planificación 2026-1'!G:G,"IN"))&gt;0,"P06"," ")</f>
        <v xml:space="preserve"> </v>
      </c>
      <c r="AF154" s="78" t="str">
        <f>IF(SUM(COUNTIFS('Planificación 2026-1'!E:E,"FILIAL",'Planificación 2026-1'!W:W,C154,'Planificación 2026-1'!G:G,"CA"))&gt;0,"P07"," ")</f>
        <v xml:space="preserve"> </v>
      </c>
      <c r="AG154" s="78" t="str">
        <f>IF(SUM(COUNTIFS('Planificación 2026-1'!E:E,"FILIAL",'Planificación 2026-1'!W:W,C154,'Planificación 2026-1'!G:G,"DE"))&gt;0,"P08"," ")</f>
        <v xml:space="preserve"> </v>
      </c>
      <c r="AH154" s="78" t="str">
        <f>IF(SUM(COUNTIFS('Planificación 2026-1'!E:E,"FILIAL",'Planificación 2026-1'!W:W,C154,'Planificación 2026-1'!G:G,"OB"))&gt;0,"P09"," ")</f>
        <v xml:space="preserve"> </v>
      </c>
      <c r="AI154" s="78" t="str">
        <f>IF(SUM(COUNTIFS('Planificación 2026-1'!E:E,"FILIAL",'Planificación 2026-1'!W:W,C154,'Planificación 2026-1'!G:G,"MH"))&gt;0,"P31"," ")</f>
        <v xml:space="preserve"> </v>
      </c>
      <c r="AJ154" s="78" t="str">
        <f>IF(SUM(COUNTIFS('Planificación 2026-1'!E:E,"FILIAL",'Planificación 2026-1'!W:W,C154,'Planificación 2026-1'!G:G,"IC"))&gt;0,"P32"," ")</f>
        <v xml:space="preserve"> </v>
      </c>
      <c r="AK154" s="78" t="str">
        <f>IF(SUM(COUNTIFS('Planificación 2026-1'!E:E,"FILIAL",'Planificación 2026-1'!W:W,C154,'Planificación 2026-1'!G:G,"AR"))&gt;0,"P34"," ")</f>
        <v xml:space="preserve"> </v>
      </c>
      <c r="AL154" s="78" t="str">
        <f>IF(SUM(COUNTIFS('Planificación 2026-1'!E:E,"FILIAL",'Planificación 2026-1'!W:W,C154,'Planificación 2026-1'!G:G,"T1"))&gt;0,"P35"," ")</f>
        <v xml:space="preserve"> </v>
      </c>
      <c r="AM154" s="78" t="str">
        <f>IF(SUM(COUNTIFS('Planificación 2026-1'!E:E,"FILIAL",'Planificación 2026-1'!W:W,C154,'Planificación 2026-1'!G:G,"T3"))&gt;0,"P36"," ")</f>
        <v xml:space="preserve"> </v>
      </c>
      <c r="AN154" s="78" t="str">
        <f>IF(SUM(COUNTIFS('Planificación 2026-1'!E:E,"FILIAL",'Planificación 2026-1'!W:W,C154,'Planificación 2026-1'!G:G,"T2"))&gt;0,"P37"," ")</f>
        <v xml:space="preserve"> </v>
      </c>
      <c r="AO154" s="78" t="str">
        <f>IF(SUM(COUNTIFS('Planificación 2026-1'!E:E,"FILIAL",'Planificación 2026-1'!W:W,C154,'Planificación 2026-1'!G:G,"AE"))&gt;0,"P38"," ")</f>
        <v xml:space="preserve"> </v>
      </c>
      <c r="AP154" s="78" t="str">
        <f>IF(SUM(COUNTIFS('Planificación 2026-1'!E:E,"FILIAL",'Planificación 2026-1'!W:W,C154,'Planificación 2026-1'!G:G,"T4"))&gt;0,"P55"," ")</f>
        <v xml:space="preserve"> </v>
      </c>
      <c r="AQ154" s="78" t="str">
        <f>IF(SUM(COUNTIFS('Planificación 2026-1'!E:E,"SUNAMPE",'Planificación 2026-1'!W:W,C154,'Planificación 2026-1'!G:G,"AF"))&gt;0," P01"," ")</f>
        <v xml:space="preserve"> </v>
      </c>
      <c r="AR154" s="78" t="str">
        <f>IF(SUM(COUNTIFS('Planificación 2026-1'!E:E,"SUNAMPE",'Planificación 2026-1'!W:W,C154,'Planificación 2026-1'!G:G,"EN"))&gt;0,"P02"," ")</f>
        <v xml:space="preserve"> </v>
      </c>
      <c r="AS154" s="78" t="str">
        <f>IF(SUM(COUNTIFS('Planificación 2026-1'!E:E,"SUNAMPE",'Planificación 2026-1'!W:W,C154,'Planificación 2026-1'!G:G,"IS"))&gt;0,"P03"," ")</f>
        <v xml:space="preserve"> </v>
      </c>
      <c r="AT154" s="78" t="str">
        <f>IF(SUM(COUNTIFS('Planificación 2026-1'!E:E,"SUNAMPE",'Planificación 2026-1'!W:W,C154,'Planificación 2026-1'!G:G,"PS"))&gt;0,"P04"," ")</f>
        <v xml:space="preserve"> </v>
      </c>
      <c r="AU154" s="78"/>
      <c r="AV154" s="78" t="str">
        <f>IF(SUM(COUNTIFS('Planificación 2026-1'!E:E,"SUNAMPE",'Planificación 2026-1'!W:W,C154,'Planificación 2026-1'!G:G,"IN"))&gt;0,"P06"," ")</f>
        <v xml:space="preserve"> </v>
      </c>
      <c r="AW154" s="78" t="str">
        <f>IF(SUM(COUNTIFS('Planificación 2026-1'!E:E,"SUNAMPE",'Planificación 2026-1'!W:W,C154,'Planificación 2026-1'!G:G,"CA"))&gt;0,"P07"," ")</f>
        <v xml:space="preserve"> </v>
      </c>
      <c r="AX154" s="78" t="str">
        <f>IF(SUM(COUNTIFS('Planificación 2026-1'!E:E,"SUNAMPE",'Planificación 2026-1'!W:W,C154,'Planificación 2026-1'!G:G,"DE"))&gt;0,"P08"," ")</f>
        <v xml:space="preserve"> </v>
      </c>
      <c r="AY154" s="78" t="str">
        <f>IF(SUM(COUNTIFS('Planificación 2026-1'!E:E,"SUNAMPE",'Planificación 2026-1'!W:W,C154,'Planificación 2026-1'!G:G,"OB"))&gt;0,"P09"," ")</f>
        <v xml:space="preserve"> </v>
      </c>
      <c r="AZ154" s="78" t="str">
        <f>IF(SUM(COUNTIFS('Planificación 2026-1'!E:E,"SUNAMPE",'Planificación 2026-1'!W:W,C154,'Planificación 2026-1'!G:G,"MH"))&gt;0,"P31"," ")</f>
        <v xml:space="preserve"> </v>
      </c>
      <c r="BA154" s="78" t="str">
        <f>IF(SUM(COUNTIFS('Planificación 2026-1'!E:E,"SUNAMPE",'Planificación 2026-1'!W:W,C154,'Planificación 2026-1'!G:G,"IC"))&gt;0,"P32"," ")</f>
        <v xml:space="preserve"> </v>
      </c>
      <c r="BB154" s="78" t="str">
        <f>IF(SUM(COUNTIFS('Planificación 2026-1'!E:E,"SUNAMPE",'Planificación 2026-1'!W:W,C154,'Planificación 2026-1'!G:G,"AR"))&gt;0,"P34"," ")</f>
        <v xml:space="preserve"> </v>
      </c>
      <c r="BC154" s="78" t="str">
        <f>IF(SUM(COUNTIFS('Planificación 2026-1'!E:E,"SUNAMPE",'Planificación 2026-1'!W:W,C154,'Planificación 2026-1'!G:G,"T1"))&gt;0,"P35"," ")</f>
        <v xml:space="preserve"> </v>
      </c>
      <c r="BD154" s="78" t="str">
        <f>IF(SUM(COUNTIFS('Planificación 2026-1'!E:E,"SUNAMPE",'Planificación 2026-1'!W:W,C154,'Planificación 2026-1'!G:G,"T3"))&gt;0,"P36"," ")</f>
        <v xml:space="preserve"> </v>
      </c>
      <c r="BE154" s="78" t="str">
        <f>IF(SUM(COUNTIFS('Planificación 2026-1'!E:E,"SUNAMPE",'Planificación 2026-1'!W:W,C154,'Planificación 2026-1'!G:G,"T2"))&gt;0,"P37"," ")</f>
        <v xml:space="preserve"> </v>
      </c>
      <c r="BF154" s="78" t="str">
        <f>IF(SUM(COUNTIFS('Planificación 2026-1'!E:E,"SUNAMPE",'Planificación 2026-1'!W:W,C154,'Planificación 2026-1'!G:G,"AE"))&gt;0,"P38"," ")</f>
        <v xml:space="preserve"> </v>
      </c>
      <c r="BG154" s="78" t="str">
        <f>IF(SUM(COUNTIFS('Planificación 2026-1'!E:E,"SUNAMPE",'Planificación 2026-1'!W:W,C154,'Planificación 2026-1'!G:G,"T4"))&gt;0,"P55"," ")</f>
        <v xml:space="preserve"> </v>
      </c>
      <c r="BH154" s="78" t="str">
        <f>IF(SUM(COUNTIFS('Planificación 2026-1'!E:E,"HUAURA",'Planificación 2026-1'!W:W,C154,'Planificación 2026-1'!G:G,"AF"))&gt;0," P01"," ")</f>
        <v xml:space="preserve"> </v>
      </c>
      <c r="BI154" s="78" t="str">
        <f>IF(SUM(COUNTIFS('Planificación 2026-1'!E:E,"HUAURA",'Planificación 2026-1'!W:W,C154,'Planificación 2026-1'!G:G,"EN"))&gt;0,"P02"," ")</f>
        <v xml:space="preserve"> </v>
      </c>
      <c r="BJ154" s="78" t="str">
        <f>IF(SUM(COUNTIFS('Planificación 2026-1'!E:E,"HUAURA",'Planificación 2026-1'!W:W,C154,'Planificación 2026-1'!G:G,"IS"))&gt;0,"P03"," ")</f>
        <v xml:space="preserve"> </v>
      </c>
      <c r="BK154" s="78" t="str">
        <f>IF(SUM(COUNTIFS('Planificación 2026-1'!E:E,"HUAURA",'Planificación 2026-1'!W:W,C154,'Planificación 2026-1'!G:G,"PS"))&gt;0,"P04"," ")</f>
        <v xml:space="preserve"> </v>
      </c>
      <c r="BL154" s="78"/>
      <c r="BM154" s="78" t="str">
        <f>IF(SUM(COUNTIFS('Planificación 2026-1'!E:E,"HUAURA",'Planificación 2026-1'!W:W,C154,'Planificación 2026-1'!G:G,"IN"))&gt;0,"P06"," ")</f>
        <v xml:space="preserve"> </v>
      </c>
      <c r="BN154" s="78" t="str">
        <f>IF(SUM(COUNTIFS('Planificación 2026-1'!E:E,"HUAURA",'Planificación 2026-1'!W:W,C154,'Planificación 2026-1'!G:G,"CA"))&gt;0,"P07"," ")</f>
        <v xml:space="preserve"> </v>
      </c>
      <c r="BO154" s="78" t="str">
        <f>IF(SUM(COUNTIFS('Planificación 2026-1'!E:E,"HUAURA",'Planificación 2026-1'!W:W,C154,'Planificación 2026-1'!G:G,"DE"))&gt;0,"P08"," ")</f>
        <v xml:space="preserve"> </v>
      </c>
      <c r="BP154" s="78" t="str">
        <f>IF(SUM(COUNTIFS('Planificación 2026-1'!E:E,"HUAURA",'Planificación 2026-1'!W:W,C154,'Planificación 2026-1'!G:G,"OB"))&gt;0,"P09"," ")</f>
        <v xml:space="preserve"> </v>
      </c>
      <c r="BQ154" s="78" t="str">
        <f>IF(SUM(COUNTIFS('Planificación 2026-1'!E:E,"HUAURA",'Planificación 2026-1'!W:W,C154,'Planificación 2026-1'!G:G,"MH"))&gt;0,"P31"," ")</f>
        <v xml:space="preserve"> </v>
      </c>
      <c r="BR154" s="78" t="str">
        <f>IF(SUM(COUNTIFS('Planificación 2026-1'!E:E,"HUAURA",'Planificación 2026-1'!W:W,C154,'Planificación 2026-1'!G:G,"IC"))&gt;0,"P32"," ")</f>
        <v xml:space="preserve"> </v>
      </c>
      <c r="BS154" s="78" t="str">
        <f>IF(SUM(COUNTIFS('Planificación 2026-1'!E:E,"HUAURA",'Planificación 2026-1'!W:W,C154,'Planificación 2026-1'!G:G,"AR"))&gt;0,"P34"," ")</f>
        <v xml:space="preserve"> </v>
      </c>
      <c r="BT154" s="78" t="str">
        <f>IF(SUM(COUNTIFS('Planificación 2026-1'!E:E,"HUAURA",'Planificación 2026-1'!W:W,C154,'Planificación 2026-1'!G:G,"T1"))&gt;0,"P35"," ")</f>
        <v xml:space="preserve"> </v>
      </c>
      <c r="BU154" s="78" t="str">
        <f>IF(SUM(COUNTIFS('Planificación 2026-1'!E:E,"HUAURA",'Planificación 2026-1'!W:W,C154,'Planificación 2026-1'!G:G,"T3"))&gt;0,"P36"," ")</f>
        <v xml:space="preserve"> </v>
      </c>
      <c r="BV154" s="78" t="str">
        <f>IF(SUM(COUNTIFS('Planificación 2026-1'!E:E,"HUAURA",'Planificación 2026-1'!W:W,C154,'Planificación 2026-1'!G:G,"T2"))&gt;0,"P37"," ")</f>
        <v xml:space="preserve"> </v>
      </c>
      <c r="BW154" s="78" t="str">
        <f>IF(SUM(COUNTIFS('Planificación 2026-1'!E:E,"HUAURA",'Planificación 2026-1'!W:W,C154,'Planificación 2026-1'!G:G,"AE"))&gt;0,"P38"," ")</f>
        <v xml:space="preserve"> </v>
      </c>
      <c r="BX154" s="78" t="str">
        <f>IF(SUM(COUNTIFS('Planificación 2026-1'!E:E,"HUAURA",'Planificación 2026-1'!W:W,C154,'Planificación 2026-1'!G:G,"T4"))&gt;0,"P55"," ")</f>
        <v xml:space="preserve"> </v>
      </c>
      <c r="BY154" s="79">
        <f>SUMIFS('Planificación 2026-1'!R:R,'Planificación 2026-1'!W:W,C154,'Planificación 2026-1'!G:G,"AF",'Planificación 2026-1'!H:H,"&gt;2")</f>
        <v>0</v>
      </c>
      <c r="BZ154" s="79">
        <f>SUMIFS('Planificación 2026-1'!R:R,'Planificación 2026-1'!W:W,C154,'Planificación 2026-1'!G:G,"EN",'Planificación 2026-1'!H:H,"&gt;2")</f>
        <v>0</v>
      </c>
      <c r="CA154" s="79">
        <f>SUMIFS('Planificación 2026-1'!R:R,'Planificación 2026-1'!W:W,C154,'Planificación 2026-1'!G:G,"IS",'Planificación 2026-1'!H:H,"&gt;2")</f>
        <v>0</v>
      </c>
      <c r="CB154" s="79">
        <f>SUMIFS('Planificación 2026-1'!R:R,'Planificación 2026-1'!W:W,C154,'Planificación 2026-1'!G:G,"PS",'Planificación 2026-1'!H:H,"&gt;2")</f>
        <v>0</v>
      </c>
      <c r="CC154" s="79">
        <f>SUMIFS('Planificación 2026-1'!R:R,'Planificación 2026-1'!W:W,C154,'Planificación 2026-1'!G:G,"IN",'Planificación 2026-1'!H:H,"&gt;2")</f>
        <v>0</v>
      </c>
      <c r="CD154" s="79">
        <f>SUMIFS('Planificación 2026-1'!R:R,'Planificación 2026-1'!W:W,C154,'Planificación 2026-1'!G:G,"CA",'Planificación 2026-1'!H:H,"&gt;2")</f>
        <v>0</v>
      </c>
      <c r="CE154" s="79">
        <f>SUMIFS('Planificación 2026-1'!R:R,'Planificación 2026-1'!W:W,C154,'Planificación 2026-1'!G:G,"DE",'Planificación 2026-1'!H:H,"&gt;2")</f>
        <v>0</v>
      </c>
      <c r="CF154" s="79">
        <f>SUMIFS('Planificación 2026-1'!R:R,'Planificación 2026-1'!W:W,C154,'Planificación 2026-1'!G:G,"OB",'Planificación 2026-1'!H:H,"&gt;2")</f>
        <v>18</v>
      </c>
      <c r="CG154" s="79">
        <f>SUMIFS('Planificación 2026-1'!R:R,'Planificación 2026-1'!W:W,C154,'Planificación 2026-1'!G:G,"MH",'Planificación 2026-1'!H:H,"&gt;2")</f>
        <v>0</v>
      </c>
      <c r="CH154" s="79">
        <f>SUMIFS('Planificación 2026-1'!R:R,'Planificación 2026-1'!W:W,C154,'Planificación 2026-1'!G:G,"IC",'Planificación 2026-1'!H:H,"&gt;2")</f>
        <v>0</v>
      </c>
      <c r="CI154" s="79">
        <f>SUMIFS('Planificación 2026-1'!R:R,'Planificación 2026-1'!W:W,C154,'Planificación 2026-1'!G:G,"AR",'Planificación 2026-1'!H:H,"&gt;2")</f>
        <v>0</v>
      </c>
      <c r="CJ154" s="79">
        <f>SUMIFS('Planificación 2026-1'!R:R,'Planificación 2026-1'!W:W,C154,'Planificación 2026-1'!G:G,"T1",'Planificación 2026-1'!H:H,"&gt;2")</f>
        <v>0</v>
      </c>
      <c r="CK154" s="79">
        <f>SUMIFS('Planificación 2026-1'!R:R,'Planificación 2026-1'!W:W,C154,'Planificación 2026-1'!G:G,"T3",'Planificación 2026-1'!H:H,"&gt;2")</f>
        <v>0</v>
      </c>
      <c r="CL154" s="79">
        <f>SUMIFS('Planificación 2026-1'!R:R,'Planificación 2026-1'!W:W,C154,'Planificación 2026-1'!G:G,"T2",'Planificación 2026-1'!H:H,"&gt;2")</f>
        <v>0</v>
      </c>
      <c r="CM154" s="79">
        <f>SUMIFS('Planificación 2026-1'!R:R,'Planificación 2026-1'!W:W,C154,'Planificación 2026-1'!G:G,"AE",'Planificación 2026-1'!H:H,"&gt;2")</f>
        <v>0</v>
      </c>
      <c r="CN154" s="79">
        <f>SUMIFS('Planificación 2026-1'!R:R,'Planificación 2026-1'!W:W,C154,'Planificación 2026-1'!G:G,"T4",'Planificación 2026-1'!H:H,"&gt;2")</f>
        <v>0</v>
      </c>
      <c r="CO154" s="79">
        <f>SUMIFS('Planificación 2026-1'!R:R,'Planificación 2026-1'!W:W,C154,'Planificación 2026-1'!G:G,"AF",'Planificación 2026-1'!H:H,"&lt;3")</f>
        <v>0</v>
      </c>
      <c r="CP154" s="79">
        <f>SUMIFS('Planificación 2026-1'!R:R,'Planificación 2026-1'!W:W,C154,'Planificación 2026-1'!G:G,"EN",'Planificación 2026-1'!H:H,"&lt;3")</f>
        <v>0</v>
      </c>
      <c r="CQ154" s="79">
        <f>SUMIFS('Planificación 2026-1'!R:R,'Planificación 2026-1'!W:W,C154,'Planificación 2026-1'!G:G,"IS",'Planificación 2026-1'!H:H,"&lt;3")</f>
        <v>0</v>
      </c>
      <c r="CR154" s="79">
        <f>SUMIFS('Planificación 2026-1'!R:R,'Planificación 2026-1'!W:W,C154,'Planificación 2026-1'!G:G,"PS",'Planificación 2026-1'!H:H,"&lt;3")</f>
        <v>0</v>
      </c>
      <c r="CS154" s="79">
        <f>SUMIFS('Planificación 2026-1'!R:R,'Planificación 2026-1'!W:W,C154,'Planificación 2026-1'!G:G,"IN",'Planificación 2026-1'!H:H,"&lt;3")</f>
        <v>0</v>
      </c>
      <c r="CT154" s="79">
        <f>SUMIFS('Planificación 2026-1'!R:R,'Planificación 2026-1'!W:W,C154,'Planificación 2026-1'!G:G,"CA",'Planificación 2026-1'!H:H,"&lt;3")</f>
        <v>0</v>
      </c>
      <c r="CU154" s="79">
        <f>SUMIFS('Planificación 2026-1'!R:R,'Planificación 2026-1'!W:W,C154,'Planificación 2026-1'!G:G,"DE",'Planificación 2026-1'!H:H,"&lt;3")</f>
        <v>0</v>
      </c>
      <c r="CV154" s="79">
        <f>SUMIFS('Planificación 2026-1'!R:R,'Planificación 2026-1'!W:W,C154,'Planificación 2026-1'!G:G,"OB",'Planificación 2026-1'!H:H,"&lt;3")</f>
        <v>0</v>
      </c>
      <c r="CW154" s="79">
        <f>SUMIFS('Planificación 2026-1'!R:R,'Planificación 2026-1'!W:W,C154,'Planificación 2026-1'!G:G,"MH",'Planificación 2026-1'!H:H,"&lt;3")</f>
        <v>0</v>
      </c>
      <c r="CX154" s="79">
        <f>SUMIFS('Planificación 2026-1'!R:R,'Planificación 2026-1'!W:W,C154,'Planificación 2026-1'!G:G,"IC",'Planificación 2026-1'!H:H,"&lt;3")</f>
        <v>0</v>
      </c>
      <c r="CY154" s="79">
        <f>SUMIFS('Planificación 2026-1'!R:R,'Planificación 2026-1'!W:W,C154,'Planificación 2026-1'!G:G,"AR",'Planificación 2026-1'!H:H,"&lt;3")</f>
        <v>0</v>
      </c>
      <c r="CZ154" s="79">
        <f>SUMIFS('Planificación 2026-1'!R:R,'Planificación 2026-1'!W:W,C154,'Planificación 2026-1'!G:G,"T1",'Planificación 2026-1'!H:H,"&lt;3")</f>
        <v>0</v>
      </c>
      <c r="DA154" s="79">
        <f>SUMIFS('Planificación 2026-1'!R:R,'Planificación 2026-1'!W:W,C154,'Planificación 2026-1'!G:G,"T3",'Planificación 2026-1'!H:H,"&lt;3")</f>
        <v>0</v>
      </c>
      <c r="DB154" s="79">
        <f>SUMIFS('Planificación 2026-1'!R:R,'Planificación 2026-1'!W:W,C154,'Planificación 2026-1'!G:G,"T2",'Planificación 2026-1'!H:H,"&lt;3")</f>
        <v>0</v>
      </c>
      <c r="DC154" s="79">
        <f>SUMIFS('Planificación 2026-1'!R:R,'Planificación 2026-1'!W:W,C154,'Planificación 2026-1'!G:G,"AE",'Planificación 2026-1'!H:H,"&lt;3")</f>
        <v>0</v>
      </c>
      <c r="DD154" s="79">
        <f>SUMIFS('Planificación 2026-1'!R:R,'Planificación 2026-1'!W:W,C154,'Planificación 2026-1'!G:G,"T4",'Planificación 2026-1'!H:H,"&lt;3")</f>
        <v>0</v>
      </c>
      <c r="DE154" s="78" t="str">
        <f t="shared" si="32"/>
        <v>P09</v>
      </c>
      <c r="DF154" s="30">
        <f>IF(C154="","",SUMIFS('Planificación 2026-1'!R:R,'Planificación 2026-1'!W:W,C154,'Planificación 2026-1'!E:E,"PRINCIPAL",'Planificación 2026-1'!X:X,"VIRTUAL"))</f>
        <v>3</v>
      </c>
      <c r="DG154" s="30">
        <f>IF(C154="","",SUMIFS('Planificación 2026-1'!R:R,'Planificación 2026-1'!W:W,C154,'Planificación 2026-1'!E:E,"PRINCIPAL",'Planificación 2026-1'!X:X,"PRESENCIAL"))</f>
        <v>15</v>
      </c>
      <c r="DH154" s="30">
        <f>IF(C154="","",SUMIFS('Planificación 2026-1'!R:R,'Planificación 2026-1'!W:W,C154,'Planificación 2026-1'!E:E,"PRINCIPAL",'Planificación 2026-1'!X:X,"HIBRIDO PRESENCIAL"))</f>
        <v>0</v>
      </c>
      <c r="DI154" s="78" t="str">
        <f t="shared" si="33"/>
        <v/>
      </c>
      <c r="DJ154" s="78">
        <f>IF(C154="","",SUMIFS('Planificación 2026-1'!R:R,'Planificación 2026-1'!W:W,C154,'Planificación 2026-1'!E:E,"FILIAL",'Planificación 2026-1'!X:X,"VIRTUAL"))</f>
        <v>0</v>
      </c>
      <c r="DK154" s="80">
        <f>IF(C154="","",SUMIFS('Planificación 2026-1'!R:R,'Planificación 2026-1'!W:W,C154,'Planificación 2026-1'!E:E,"FILIAL",'Planificación 2026-1'!X:X,"PRESENCIAL"))</f>
        <v>0</v>
      </c>
      <c r="DL154" s="42">
        <f>IF(C154="","",SUMIFS('Planificación 2026-1'!R:R,'Planificación 2026-1'!W:W,C154,'Planificación 2026-1'!E:E,"FILIAL",'Planificación 2026-1'!X:X,"HIBRIDO PRESENCIAL"))</f>
        <v>0</v>
      </c>
      <c r="DM154" s="81" t="str">
        <f t="shared" si="34"/>
        <v/>
      </c>
      <c r="DN154" s="78">
        <f>IF(C154="","",SUMIFS('Planificación 2026-1'!R:R,'Planificación 2026-1'!W:W,C154,'Planificación 2026-1'!E:E,"SUNAMPE",'Planificación 2026-1'!X:X,"VIRTUAL"))</f>
        <v>0</v>
      </c>
      <c r="DO154" s="42">
        <f>IF(C154="","",SUMIFS('Planificación 2026-1'!R:R,'Planificación 2026-1'!W:W,C154,'Planificación 2026-1'!E:E,"SUNAMPE",'Planificación 2026-1'!X:X,"PRESENCIAL"))</f>
        <v>0</v>
      </c>
      <c r="DP154" s="81" t="str">
        <f t="shared" si="35"/>
        <v/>
      </c>
      <c r="DQ154" s="78">
        <f>IF(C154="","",SUMIFS('Planificación 2026-1'!R:R,'Planificación 2026-1'!W:W,C154,'Planificación 2026-1'!E:E,"HUAURA",'Planificación 2026-1'!X:X,"VIRTUAL"))</f>
        <v>0</v>
      </c>
      <c r="DR154" s="42">
        <f>IF(C154="","",SUMIFS('Planificación 2026-1'!R:R,'Planificación 2026-1'!W:W,C154,'Planificación 2026-1'!E:E,"HUAURA",'Planificación 2026-1'!X:X,"PRESENCIAL"))</f>
        <v>0</v>
      </c>
      <c r="DS154" s="48">
        <f>SUMIFS('Planificación 2026-1'!R:R,'Planificación 2026-1'!W:W,C154,'Planificación 2026-1'!E:E,"PRINCIPAL",'Planificación 2026-1'!X:X,"VIRTUAL",'Planificación 2026-1'!H:H,"&gt;2")</f>
        <v>3</v>
      </c>
      <c r="DT154" s="48">
        <f>SUMIFS('Planificación 2026-1'!R:R,'Planificación 2026-1'!W:W,C154,'Planificación 2026-1'!E:E,"PRINCIPAL",'Planificación 2026-1'!X:X,"&lt;&gt;VIRTUAL",'Planificación 2026-1'!H:H,"&gt;2")</f>
        <v>15</v>
      </c>
      <c r="DU154" s="48">
        <f>SUMIFS('Planificación 2026-1'!R:R,'Planificación 2026-1'!W:W,C154,'Planificación 2026-1'!E:E,"SUNAMPE",'Planificación 2026-1'!X:X,"VIRTUAL",'Planificación 2026-1'!H:H,"&gt;2")</f>
        <v>0</v>
      </c>
      <c r="DV154" s="48">
        <f>SUMIFS('Planificación 2026-1'!R:R,'Planificación 2026-1'!W:W,C154,'Planificación 2026-1'!E:E,"SUNAMPE",'Planificación 2026-1'!X:X,"&lt;&gt;VIRTUAL",'Planificación 2026-1'!H:H,"&gt;2")</f>
        <v>0</v>
      </c>
      <c r="DW154" s="48">
        <f>SUMIFS('Planificación 2026-1'!R:R,'Planificación 2026-1'!W:W,C154,'Planificación 2026-1'!E:E,"FILIAL",'Planificación 2026-1'!X:X,"VIRTUAL",'Planificación 2026-1'!H:H,"&gt;2")</f>
        <v>0</v>
      </c>
      <c r="DX154" s="48">
        <f>SUMIFS('Planificación 2026-1'!R:R,'Planificación 2026-1'!W:W,C154,'Planificación 2026-1'!E:E,"FILIAL",'Planificación 2026-1'!X:X,"&lt;&gt;VIRTUAL",'Planificación 2026-1'!H:H,"&gt;2")</f>
        <v>0</v>
      </c>
      <c r="DY154" s="48">
        <f>SUMIFS('Planificación 2026-1'!R:R,'Planificación 2026-1'!W:W,C154,'Planificación 2026-1'!E:E,"PORUMA",'Planificación 2026-1'!X:X,"VIRTUAL",'Planificación 2026-1'!H:H,"&gt;2")</f>
        <v>0</v>
      </c>
      <c r="DZ154" s="48">
        <f>SUMIFS('Planificación 2026-1'!R:R,'Planificación 2026-1'!W:W,C154,'Planificación 2026-1'!E:E,"PORUMA",'Planificación 2026-1'!X:X,"&lt;&gt;VIRTUAL",'Planificación 2026-1'!H:H,"&gt;2")</f>
        <v>0</v>
      </c>
      <c r="EA154" s="48">
        <f>SUMIFS('Planificación 2026-1'!R:R,'Planificación 2026-1'!W:W,C154,'Planificación 2026-1'!E:E,"HUAURA",'Planificación 2026-1'!X:X,"VIRTUAL",'Planificación 2026-1'!H:H,"&gt;2")</f>
        <v>0</v>
      </c>
      <c r="EB154" s="48">
        <f>SUMIFS('Planificación 2026-1'!R:R,'Planificación 2026-1'!W:W,C154,'Planificación 2026-1'!E:E,"HUAURA",'Planificación 2026-1'!X:X,"&lt;&gt;VIRTUAL",'Planificación 2026-1'!H:H,"&gt;2")</f>
        <v>0</v>
      </c>
      <c r="EC154" s="48">
        <f>SUMIFS('Planificación 2026-1'!R:R,'Planificación 2026-1'!W:W,C154,'Planificación 2026-1'!E:E,"PRINCIPAL",'Planificación 2026-1'!X:X,"VIRTUAL",'Planificación 2026-1'!H:H,"&lt;3")</f>
        <v>0</v>
      </c>
      <c r="ED154" s="48">
        <f>SUMIFS('Planificación 2026-1'!R:R,'Planificación 2026-1'!W:W,C154,'Planificación 2026-1'!E:E,"PRINCIPAL",'Planificación 2026-1'!X:X,"&lt;&gt;VIRTUAL",'Planificación 2026-1'!H:H,"&lt;3")</f>
        <v>0</v>
      </c>
      <c r="EE154" s="48">
        <f>SUMIFS('Planificación 2026-1'!R:R,'Planificación 2026-1'!W:W,C154,'Planificación 2026-1'!E:E,"SUNAMPE",'Planificación 2026-1'!X:X,"VIRTUAL",'Planificación 2026-1'!H:H,"&lt;3")</f>
        <v>0</v>
      </c>
      <c r="EF154" s="48">
        <f>SUMIFS('Planificación 2026-1'!R:R,'Planificación 2026-1'!W:W,C154,'Planificación 2026-1'!E:E,"SUNAMPE",'Planificación 2026-1'!X:X,"&lt;&gt;VIRTUAL",'Planificación 2026-1'!H:H,"&lt;3")</f>
        <v>0</v>
      </c>
      <c r="EG154" s="48">
        <f>SUMIFS('Planificación 2026-1'!R:R,'Planificación 2026-1'!W:W,C154,'Planificación 2026-1'!E:E,"FILIAL",'Planificación 2026-1'!X:X,"VIRTUAL",'Planificación 2026-1'!H:H,"&lt;3")</f>
        <v>0</v>
      </c>
      <c r="EH154" s="48">
        <f>SUMIFS('Planificación 2026-1'!R:R,'Planificación 2026-1'!W:W,C154,'Planificación 2026-1'!E:E,"FILIAL",'Planificación 2026-1'!X:X,"&lt;&gt;VIRTUAL",'Planificación 2026-1'!H:H,"&lt;3")</f>
        <v>0</v>
      </c>
      <c r="EI154" s="48">
        <f>SUMIFS('Planificación 2026-1'!R:R,'Planificación 2026-1'!W:W,C154,'Planificación 2026-1'!E:E,"PORUMA",'Planificación 2026-1'!X:X,"VIRTUAL",'Planificación 2026-1'!H:H,"&lt;3")</f>
        <v>0</v>
      </c>
      <c r="EJ154" s="48">
        <f>SUMIFS('Planificación 2026-1'!R:R,'Planificación 2026-1'!W:W,C154,'Planificación 2026-1'!E:E,"PORUMA",'Planificación 2026-1'!X:X,"&lt;&gt;VIRTUAL",'Planificación 2026-1'!H:H,"&lt;3")</f>
        <v>0</v>
      </c>
      <c r="EK154" s="48">
        <f>SUMIFS('Planificación 2026-1'!R:R,'Planificación 2026-1'!W:W,C154,'Planificación 2026-1'!E:E,"HUAURA",'Planificación 2026-1'!X:X,"VIRTUAL",'Planificación 2026-1'!H:H,"&lt;3")</f>
        <v>0</v>
      </c>
      <c r="EL154" s="48">
        <f>SUMIFS('Planificación 2026-1'!R:R,'Planificación 2026-1'!W:W,C154,'Planificación 2026-1'!E:E,"HUAURA",'Planificación 2026-1'!X:X,"&lt;&gt;VIRTUAL",'Planificación 2026-1'!H:H,"&lt;3")</f>
        <v>0</v>
      </c>
      <c r="EM154" s="48">
        <f t="shared" si="36"/>
        <v>0</v>
      </c>
      <c r="EN154" s="48">
        <f t="shared" si="37"/>
        <v>0</v>
      </c>
      <c r="EO154" s="48">
        <f t="shared" si="38"/>
        <v>0</v>
      </c>
      <c r="EP154" s="48">
        <f t="shared" si="39"/>
        <v>18</v>
      </c>
      <c r="EQ154" s="48">
        <f t="shared" si="40"/>
        <v>0</v>
      </c>
      <c r="ER154" s="48"/>
      <c r="ES154" s="48">
        <f t="shared" si="41"/>
        <v>3</v>
      </c>
      <c r="ET154" s="48">
        <f t="shared" si="42"/>
        <v>15</v>
      </c>
      <c r="EU154" s="48" t="b">
        <f t="shared" si="43"/>
        <v>1</v>
      </c>
      <c r="EV154" s="48" t="str">
        <f t="shared" si="44"/>
        <v>FILIAL-HUAURA</v>
      </c>
      <c r="EW154" s="48" t="str">
        <f t="shared" si="45"/>
        <v>MAS PRESENCIAL</v>
      </c>
    </row>
    <row r="155" spans="1:153" x14ac:dyDescent="0.3">
      <c r="A155" s="53"/>
      <c r="B155" s="383">
        <v>152</v>
      </c>
      <c r="C155" s="107" t="s">
        <v>170</v>
      </c>
      <c r="D155" s="82">
        <f>SUMIF('Planificación 2026-1'!W:W,C155,'Planificación 2026-1'!R:R)</f>
        <v>40</v>
      </c>
      <c r="E155" s="384" t="s">
        <v>341</v>
      </c>
      <c r="F155" s="107" t="s">
        <v>430</v>
      </c>
      <c r="G155" s="107" t="s">
        <v>302</v>
      </c>
      <c r="H155" s="390" t="s">
        <v>448</v>
      </c>
      <c r="I155" s="77" t="str">
        <f>IF(SUM(COUNTIFS('Planificación 2026-1'!E:E,"PRINCIPAL",'Planificación 2026-1'!W:W,C155,'Planificación 2026-1'!G:G,"AF"))&gt;0,"P01"," ")</f>
        <v xml:space="preserve"> </v>
      </c>
      <c r="J155" s="78" t="str">
        <f>IF(SUM(COUNTIFS('Planificación 2026-1'!E:E,"PRINCIPAL",'Planificación 2026-1'!W:W,C155,'Planificación 2026-1'!G:G,"EN"))&gt;0,"P02"," ")</f>
        <v>P02</v>
      </c>
      <c r="K155" s="78" t="str">
        <f>IF(SUM(COUNTIFS('Planificación 2026-1'!E:E,"PRINCIPAL",'Planificación 2026-1'!W:W,C155,'Planificación 2026-1'!G:G,"IS"))&gt;0,"P03"," ")</f>
        <v xml:space="preserve"> </v>
      </c>
      <c r="L155" s="78" t="str">
        <f>IF(SUM(COUNTIFS('Planificación 2026-1'!E:E,"PRINCIPAL",'Planificación 2026-1'!W:W,C155,'Planificación 2026-1'!G:G,"PS"))&gt;0,"P04"," ")</f>
        <v xml:space="preserve"> </v>
      </c>
      <c r="M155" s="78"/>
      <c r="N155" s="78" t="str">
        <f>IF(SUM(COUNTIFS('Planificación 2026-1'!E:E,"PRINCIPAL",'Planificación 2026-1'!W:W,C155,'Planificación 2026-1'!G:G,"IN"))&gt;0,"P06"," ")</f>
        <v xml:space="preserve"> </v>
      </c>
      <c r="O155" s="78" t="str">
        <f>IF(SUM(COUNTIFS('Planificación 2026-1'!E:E,"PRINCIPAL",'Planificación 2026-1'!W:W,C155,'Planificación 2026-1'!G:G,"CA"))&gt;0,"P07"," ")</f>
        <v xml:space="preserve"> </v>
      </c>
      <c r="P155" s="78" t="str">
        <f>IF(SUM(COUNTIFS('Planificación 2026-1'!E:E,"PRINCIPAL",'Planificación 2026-1'!W:W,C155,'Planificación 2026-1'!G:G,"DE"))&gt;0,"P08"," ")</f>
        <v xml:space="preserve"> </v>
      </c>
      <c r="Q155" s="78" t="str">
        <f>IF(SUM(COUNTIFS('Planificación 2026-1'!E:E,"PRINCIPAL",'Planificación 2026-1'!W:W,C155,'Planificación 2026-1'!G:G,"OB"))&gt;0,"P09"," ")</f>
        <v xml:space="preserve"> </v>
      </c>
      <c r="R155" s="78" t="str">
        <f>IF(SUM(COUNTIFS('Planificación 2026-1'!E:E,"PRINCIPAL",'Planificación 2026-1'!W:W,C155,'Planificación 2026-1'!G:G,"MH"))&gt;0,"P31"," ")</f>
        <v xml:space="preserve"> </v>
      </c>
      <c r="S155" s="78" t="str">
        <f>IF(SUM(COUNTIFS('Planificación 2026-1'!E:E,"PRINCIPAL",'Planificación 2026-1'!W:W,C155,'Planificación 2026-1'!G:G,"IC"))&gt;0,"P32"," ")</f>
        <v xml:space="preserve"> </v>
      </c>
      <c r="T155" s="78" t="str">
        <f>IF(SUM(COUNTIFS('Planificación 2026-1'!E:E,"PRINCIPAL",'Planificación 2026-1'!W:W,C155,'Planificación 2026-1'!G:G,"AR"))&gt;0,"P34"," ")</f>
        <v xml:space="preserve"> </v>
      </c>
      <c r="U155" s="78" t="str">
        <f>IF(SUM(COUNTIFS('Planificación 2026-1'!E:E,"PRINCIPAL",'Planificación 2026-1'!W:W,C155,'Planificación 2026-1'!G:G,"T1"))&gt;0,"P35"," ")</f>
        <v xml:space="preserve"> </v>
      </c>
      <c r="V155" s="78" t="str">
        <f>IF(SUM(COUNTIFS('Planificación 2026-1'!E:E,"PRINCIPAL",'Planificación 2026-1'!W:W,C155,'Planificación 2026-1'!G:G,"T3"))&gt;0,"P36"," ")</f>
        <v xml:space="preserve"> </v>
      </c>
      <c r="W155" s="78" t="str">
        <f>IF(SUM(COUNTIFS('Planificación 2026-1'!E:E,"PRINCIPAL",'Planificación 2026-1'!W:W,C155,'Planificación 2026-1'!G:G,"T2"))&gt;0,"P37"," ")</f>
        <v xml:space="preserve"> </v>
      </c>
      <c r="X155" s="78" t="str">
        <f>IF(SUM(COUNTIFS('Planificación 2026-1'!E:E,"PRINCIPAL",'Planificación 2026-1'!W:W,C155,'Planificación 2026-1'!G:G,"AE"))&gt;0,"P38"," ")</f>
        <v xml:space="preserve"> </v>
      </c>
      <c r="Y155" s="78" t="str">
        <f>IF(SUM(COUNTIFS('Planificación 2026-1'!E:E,"PRINCIPAL",'Planificación 2026-1'!W:W,C155,'Planificación 2026-1'!G:G,"T4"))&gt;0,"P55"," ")</f>
        <v xml:space="preserve"> </v>
      </c>
      <c r="Z155" s="78" t="str">
        <f>IF(SUM(COUNTIFS('Planificación 2026-1'!E:E,"FILIAL",'Planificación 2026-1'!W:W,C155,'Planificación 2026-1'!G:G,"AF"))&gt;0," P01"," ")</f>
        <v xml:space="preserve"> </v>
      </c>
      <c r="AA155" s="78" t="str">
        <f>IF(SUM(COUNTIFS('Planificación 2026-1'!E:E,"FILIAL",'Planificación 2026-1'!W:W,C155,'Planificación 2026-1'!G:G,"EN"))&gt;0,"P02"," ")</f>
        <v xml:space="preserve"> </v>
      </c>
      <c r="AB155" s="78" t="str">
        <f>IF(SUM(COUNTIFS('Planificación 2026-1'!E:E,"FILIAL",'Planificación 2026-1'!W:W,C155,'Planificación 2026-1'!G:G,"IS"))&gt;0,"P03"," ")</f>
        <v xml:space="preserve"> </v>
      </c>
      <c r="AC155" s="78" t="str">
        <f>IF(SUM(COUNTIFS('Planificación 2026-1'!E:E,"FILIAL",'Planificación 2026-1'!W:W,C155,'Planificación 2026-1'!G:G,"PS"))&gt;0,"P04"," ")</f>
        <v xml:space="preserve"> </v>
      </c>
      <c r="AD155" s="78"/>
      <c r="AE155" s="78" t="str">
        <f>IF(SUM(COUNTIFS('Planificación 2026-1'!E:E,"FILIAL",'Planificación 2026-1'!W:W,C155,'Planificación 2026-1'!G:G,"IN"))&gt;0,"P06"," ")</f>
        <v xml:space="preserve"> </v>
      </c>
      <c r="AF155" s="78" t="str">
        <f>IF(SUM(COUNTIFS('Planificación 2026-1'!E:E,"FILIAL",'Planificación 2026-1'!W:W,C155,'Planificación 2026-1'!G:G,"CA"))&gt;0,"P07"," ")</f>
        <v xml:space="preserve"> </v>
      </c>
      <c r="AG155" s="78" t="str">
        <f>IF(SUM(COUNTIFS('Planificación 2026-1'!E:E,"FILIAL",'Planificación 2026-1'!W:W,C155,'Planificación 2026-1'!G:G,"DE"))&gt;0,"P08"," ")</f>
        <v xml:space="preserve"> </v>
      </c>
      <c r="AH155" s="78" t="str">
        <f>IF(SUM(COUNTIFS('Planificación 2026-1'!E:E,"FILIAL",'Planificación 2026-1'!W:W,C155,'Planificación 2026-1'!G:G,"OB"))&gt;0,"P09"," ")</f>
        <v xml:space="preserve"> </v>
      </c>
      <c r="AI155" s="78" t="str">
        <f>IF(SUM(COUNTIFS('Planificación 2026-1'!E:E,"FILIAL",'Planificación 2026-1'!W:W,C155,'Planificación 2026-1'!G:G,"MH"))&gt;0,"P31"," ")</f>
        <v xml:space="preserve"> </v>
      </c>
      <c r="AJ155" s="78" t="str">
        <f>IF(SUM(COUNTIFS('Planificación 2026-1'!E:E,"FILIAL",'Planificación 2026-1'!W:W,C155,'Planificación 2026-1'!G:G,"IC"))&gt;0,"P32"," ")</f>
        <v xml:space="preserve"> </v>
      </c>
      <c r="AK155" s="78" t="str">
        <f>IF(SUM(COUNTIFS('Planificación 2026-1'!E:E,"FILIAL",'Planificación 2026-1'!W:W,C155,'Planificación 2026-1'!G:G,"AR"))&gt;0,"P34"," ")</f>
        <v xml:space="preserve"> </v>
      </c>
      <c r="AL155" s="78" t="str">
        <f>IF(SUM(COUNTIFS('Planificación 2026-1'!E:E,"FILIAL",'Planificación 2026-1'!W:W,C155,'Planificación 2026-1'!G:G,"T1"))&gt;0,"P35"," ")</f>
        <v xml:space="preserve"> </v>
      </c>
      <c r="AM155" s="78" t="str">
        <f>IF(SUM(COUNTIFS('Planificación 2026-1'!E:E,"FILIAL",'Planificación 2026-1'!W:W,C155,'Planificación 2026-1'!G:G,"T3"))&gt;0,"P36"," ")</f>
        <v xml:space="preserve"> </v>
      </c>
      <c r="AN155" s="78" t="str">
        <f>IF(SUM(COUNTIFS('Planificación 2026-1'!E:E,"FILIAL",'Planificación 2026-1'!W:W,C155,'Planificación 2026-1'!G:G,"T2"))&gt;0,"P37"," ")</f>
        <v xml:space="preserve"> </v>
      </c>
      <c r="AO155" s="78" t="str">
        <f>IF(SUM(COUNTIFS('Planificación 2026-1'!E:E,"FILIAL",'Planificación 2026-1'!W:W,C155,'Planificación 2026-1'!G:G,"AE"))&gt;0,"P38"," ")</f>
        <v xml:space="preserve"> </v>
      </c>
      <c r="AP155" s="78" t="str">
        <f>IF(SUM(COUNTIFS('Planificación 2026-1'!E:E,"FILIAL",'Planificación 2026-1'!W:W,C155,'Planificación 2026-1'!G:G,"T4"))&gt;0,"P55"," ")</f>
        <v xml:space="preserve"> </v>
      </c>
      <c r="AQ155" s="78" t="str">
        <f>IF(SUM(COUNTIFS('Planificación 2026-1'!E:E,"SUNAMPE",'Planificación 2026-1'!W:W,C155,'Planificación 2026-1'!G:G,"AF"))&gt;0," P01"," ")</f>
        <v xml:space="preserve"> </v>
      </c>
      <c r="AR155" s="78" t="str">
        <f>IF(SUM(COUNTIFS('Planificación 2026-1'!E:E,"SUNAMPE",'Planificación 2026-1'!W:W,C155,'Planificación 2026-1'!G:G,"EN"))&gt;0,"P02"," ")</f>
        <v xml:space="preserve"> </v>
      </c>
      <c r="AS155" s="78" t="str">
        <f>IF(SUM(COUNTIFS('Planificación 2026-1'!E:E,"SUNAMPE",'Planificación 2026-1'!W:W,C155,'Planificación 2026-1'!G:G,"IS"))&gt;0,"P03"," ")</f>
        <v xml:space="preserve"> </v>
      </c>
      <c r="AT155" s="78" t="str">
        <f>IF(SUM(COUNTIFS('Planificación 2026-1'!E:E,"SUNAMPE",'Planificación 2026-1'!W:W,C155,'Planificación 2026-1'!G:G,"PS"))&gt;0,"P04"," ")</f>
        <v xml:space="preserve"> </v>
      </c>
      <c r="AU155" s="78"/>
      <c r="AV155" s="78" t="str">
        <f>IF(SUM(COUNTIFS('Planificación 2026-1'!E:E,"SUNAMPE",'Planificación 2026-1'!W:W,C155,'Planificación 2026-1'!G:G,"IN"))&gt;0,"P06"," ")</f>
        <v xml:space="preserve"> </v>
      </c>
      <c r="AW155" s="78" t="str">
        <f>IF(SUM(COUNTIFS('Planificación 2026-1'!E:E,"SUNAMPE",'Planificación 2026-1'!W:W,C155,'Planificación 2026-1'!G:G,"CA"))&gt;0,"P07"," ")</f>
        <v xml:space="preserve"> </v>
      </c>
      <c r="AX155" s="78" t="str">
        <f>IF(SUM(COUNTIFS('Planificación 2026-1'!E:E,"SUNAMPE",'Planificación 2026-1'!W:W,C155,'Planificación 2026-1'!G:G,"DE"))&gt;0,"P08"," ")</f>
        <v xml:space="preserve"> </v>
      </c>
      <c r="AY155" s="78" t="str">
        <f>IF(SUM(COUNTIFS('Planificación 2026-1'!E:E,"SUNAMPE",'Planificación 2026-1'!W:W,C155,'Planificación 2026-1'!G:G,"OB"))&gt;0,"P09"," ")</f>
        <v>P09</v>
      </c>
      <c r="AZ155" s="78" t="str">
        <f>IF(SUM(COUNTIFS('Planificación 2026-1'!E:E,"SUNAMPE",'Planificación 2026-1'!W:W,C155,'Planificación 2026-1'!G:G,"MH"))&gt;0,"P31"," ")</f>
        <v>P31</v>
      </c>
      <c r="BA155" s="78" t="str">
        <f>IF(SUM(COUNTIFS('Planificación 2026-1'!E:E,"SUNAMPE",'Planificación 2026-1'!W:W,C155,'Planificación 2026-1'!G:G,"IC"))&gt;0,"P32"," ")</f>
        <v xml:space="preserve"> </v>
      </c>
      <c r="BB155" s="78" t="str">
        <f>IF(SUM(COUNTIFS('Planificación 2026-1'!E:E,"SUNAMPE",'Planificación 2026-1'!W:W,C155,'Planificación 2026-1'!G:G,"AR"))&gt;0,"P34"," ")</f>
        <v xml:space="preserve"> </v>
      </c>
      <c r="BC155" s="78" t="str">
        <f>IF(SUM(COUNTIFS('Planificación 2026-1'!E:E,"SUNAMPE",'Planificación 2026-1'!W:W,C155,'Planificación 2026-1'!G:G,"T1"))&gt;0,"P35"," ")</f>
        <v xml:space="preserve"> </v>
      </c>
      <c r="BD155" s="78" t="str">
        <f>IF(SUM(COUNTIFS('Planificación 2026-1'!E:E,"SUNAMPE",'Planificación 2026-1'!W:W,C155,'Planificación 2026-1'!G:G,"T3"))&gt;0,"P36"," ")</f>
        <v xml:space="preserve"> </v>
      </c>
      <c r="BE155" s="78" t="str">
        <f>IF(SUM(COUNTIFS('Planificación 2026-1'!E:E,"SUNAMPE",'Planificación 2026-1'!W:W,C155,'Planificación 2026-1'!G:G,"T2"))&gt;0,"P37"," ")</f>
        <v xml:space="preserve"> </v>
      </c>
      <c r="BF155" s="78" t="str">
        <f>IF(SUM(COUNTIFS('Planificación 2026-1'!E:E,"SUNAMPE",'Planificación 2026-1'!W:W,C155,'Planificación 2026-1'!G:G,"AE"))&gt;0,"P38"," ")</f>
        <v xml:space="preserve"> </v>
      </c>
      <c r="BG155" s="78" t="str">
        <f>IF(SUM(COUNTIFS('Planificación 2026-1'!E:E,"SUNAMPE",'Planificación 2026-1'!W:W,C155,'Planificación 2026-1'!G:G,"T4"))&gt;0,"P55"," ")</f>
        <v>P55</v>
      </c>
      <c r="BH155" s="78" t="str">
        <f>IF(SUM(COUNTIFS('Planificación 2026-1'!E:E,"HUAURA",'Planificación 2026-1'!W:W,C155,'Planificación 2026-1'!G:G,"AF"))&gt;0," P01"," ")</f>
        <v xml:space="preserve"> </v>
      </c>
      <c r="BI155" s="78" t="str">
        <f>IF(SUM(COUNTIFS('Planificación 2026-1'!E:E,"HUAURA",'Planificación 2026-1'!W:W,C155,'Planificación 2026-1'!G:G,"EN"))&gt;0,"P02"," ")</f>
        <v xml:space="preserve"> </v>
      </c>
      <c r="BJ155" s="78" t="str">
        <f>IF(SUM(COUNTIFS('Planificación 2026-1'!E:E,"HUAURA",'Planificación 2026-1'!W:W,C155,'Planificación 2026-1'!G:G,"IS"))&gt;0,"P03"," ")</f>
        <v xml:space="preserve"> </v>
      </c>
      <c r="BK155" s="78" t="str">
        <f>IF(SUM(COUNTIFS('Planificación 2026-1'!E:E,"HUAURA",'Planificación 2026-1'!W:W,C155,'Planificación 2026-1'!G:G,"PS"))&gt;0,"P04"," ")</f>
        <v xml:space="preserve"> </v>
      </c>
      <c r="BL155" s="78"/>
      <c r="BM155" s="78" t="str">
        <f>IF(SUM(COUNTIFS('Planificación 2026-1'!E:E,"HUAURA",'Planificación 2026-1'!W:W,C155,'Planificación 2026-1'!G:G,"IN"))&gt;0,"P06"," ")</f>
        <v xml:space="preserve"> </v>
      </c>
      <c r="BN155" s="78" t="str">
        <f>IF(SUM(COUNTIFS('Planificación 2026-1'!E:E,"HUAURA",'Planificación 2026-1'!W:W,C155,'Planificación 2026-1'!G:G,"CA"))&gt;0,"P07"," ")</f>
        <v xml:space="preserve"> </v>
      </c>
      <c r="BO155" s="78" t="str">
        <f>IF(SUM(COUNTIFS('Planificación 2026-1'!E:E,"HUAURA",'Planificación 2026-1'!W:W,C155,'Planificación 2026-1'!G:G,"DE"))&gt;0,"P08"," ")</f>
        <v xml:space="preserve"> </v>
      </c>
      <c r="BP155" s="78" t="str">
        <f>IF(SUM(COUNTIFS('Planificación 2026-1'!E:E,"HUAURA",'Planificación 2026-1'!W:W,C155,'Planificación 2026-1'!G:G,"OB"))&gt;0,"P09"," ")</f>
        <v xml:space="preserve"> </v>
      </c>
      <c r="BQ155" s="78" t="str">
        <f>IF(SUM(COUNTIFS('Planificación 2026-1'!E:E,"HUAURA",'Planificación 2026-1'!W:W,C155,'Planificación 2026-1'!G:G,"MH"))&gt;0,"P31"," ")</f>
        <v xml:space="preserve"> </v>
      </c>
      <c r="BR155" s="78" t="str">
        <f>IF(SUM(COUNTIFS('Planificación 2026-1'!E:E,"HUAURA",'Planificación 2026-1'!W:W,C155,'Planificación 2026-1'!G:G,"IC"))&gt;0,"P32"," ")</f>
        <v xml:space="preserve"> </v>
      </c>
      <c r="BS155" s="78" t="str">
        <f>IF(SUM(COUNTIFS('Planificación 2026-1'!E:E,"HUAURA",'Planificación 2026-1'!W:W,C155,'Planificación 2026-1'!G:G,"AR"))&gt;0,"P34"," ")</f>
        <v xml:space="preserve"> </v>
      </c>
      <c r="BT155" s="78" t="str">
        <f>IF(SUM(COUNTIFS('Planificación 2026-1'!E:E,"HUAURA",'Planificación 2026-1'!W:W,C155,'Planificación 2026-1'!G:G,"T1"))&gt;0,"P35"," ")</f>
        <v xml:space="preserve"> </v>
      </c>
      <c r="BU155" s="78" t="str">
        <f>IF(SUM(COUNTIFS('Planificación 2026-1'!E:E,"HUAURA",'Planificación 2026-1'!W:W,C155,'Planificación 2026-1'!G:G,"T3"))&gt;0,"P36"," ")</f>
        <v xml:space="preserve"> </v>
      </c>
      <c r="BV155" s="78" t="str">
        <f>IF(SUM(COUNTIFS('Planificación 2026-1'!E:E,"HUAURA",'Planificación 2026-1'!W:W,C155,'Planificación 2026-1'!G:G,"T2"))&gt;0,"P37"," ")</f>
        <v xml:space="preserve"> </v>
      </c>
      <c r="BW155" s="78" t="str">
        <f>IF(SUM(COUNTIFS('Planificación 2026-1'!E:E,"HUAURA",'Planificación 2026-1'!W:W,C155,'Planificación 2026-1'!G:G,"AE"))&gt;0,"P38"," ")</f>
        <v xml:space="preserve"> </v>
      </c>
      <c r="BX155" s="78" t="str">
        <f>IF(SUM(COUNTIFS('Planificación 2026-1'!E:E,"HUAURA",'Planificación 2026-1'!W:W,C155,'Planificación 2026-1'!G:G,"T4"))&gt;0,"P55"," ")</f>
        <v xml:space="preserve"> </v>
      </c>
      <c r="BY155" s="79">
        <f>SUMIFS('Planificación 2026-1'!R:R,'Planificación 2026-1'!W:W,C155,'Planificación 2026-1'!G:G,"AF",'Planificación 2026-1'!H:H,"&gt;2")</f>
        <v>0</v>
      </c>
      <c r="BZ155" s="79">
        <f>SUMIFS('Planificación 2026-1'!R:R,'Planificación 2026-1'!W:W,C155,'Planificación 2026-1'!G:G,"EN",'Planificación 2026-1'!H:H,"&gt;2")</f>
        <v>0</v>
      </c>
      <c r="CA155" s="79">
        <f>SUMIFS('Planificación 2026-1'!R:R,'Planificación 2026-1'!W:W,C155,'Planificación 2026-1'!G:G,"IS",'Planificación 2026-1'!H:H,"&gt;2")</f>
        <v>0</v>
      </c>
      <c r="CB155" s="79">
        <f>SUMIFS('Planificación 2026-1'!R:R,'Planificación 2026-1'!W:W,C155,'Planificación 2026-1'!G:G,"PS",'Planificación 2026-1'!H:H,"&gt;2")</f>
        <v>0</v>
      </c>
      <c r="CC155" s="79">
        <f>SUMIFS('Planificación 2026-1'!R:R,'Planificación 2026-1'!W:W,C155,'Planificación 2026-1'!G:G,"IN",'Planificación 2026-1'!H:H,"&gt;2")</f>
        <v>0</v>
      </c>
      <c r="CD155" s="79">
        <f>SUMIFS('Planificación 2026-1'!R:R,'Planificación 2026-1'!W:W,C155,'Planificación 2026-1'!G:G,"CA",'Planificación 2026-1'!H:H,"&gt;2")</f>
        <v>0</v>
      </c>
      <c r="CE155" s="79">
        <f>SUMIFS('Planificación 2026-1'!R:R,'Planificación 2026-1'!W:W,C155,'Planificación 2026-1'!G:G,"DE",'Planificación 2026-1'!H:H,"&gt;2")</f>
        <v>0</v>
      </c>
      <c r="CF155" s="79">
        <f>SUMIFS('Planificación 2026-1'!R:R,'Planificación 2026-1'!W:W,C155,'Planificación 2026-1'!G:G,"OB",'Planificación 2026-1'!H:H,"&gt;2")</f>
        <v>0</v>
      </c>
      <c r="CG155" s="79">
        <f>SUMIFS('Planificación 2026-1'!R:R,'Planificación 2026-1'!W:W,C155,'Planificación 2026-1'!G:G,"MH",'Planificación 2026-1'!H:H,"&gt;2")</f>
        <v>0</v>
      </c>
      <c r="CH155" s="79">
        <f>SUMIFS('Planificación 2026-1'!R:R,'Planificación 2026-1'!W:W,C155,'Planificación 2026-1'!G:G,"IC",'Planificación 2026-1'!H:H,"&gt;2")</f>
        <v>0</v>
      </c>
      <c r="CI155" s="79">
        <f>SUMIFS('Planificación 2026-1'!R:R,'Planificación 2026-1'!W:W,C155,'Planificación 2026-1'!G:G,"AR",'Planificación 2026-1'!H:H,"&gt;2")</f>
        <v>0</v>
      </c>
      <c r="CJ155" s="79">
        <f>SUMIFS('Planificación 2026-1'!R:R,'Planificación 2026-1'!W:W,C155,'Planificación 2026-1'!G:G,"T1",'Planificación 2026-1'!H:H,"&gt;2")</f>
        <v>0</v>
      </c>
      <c r="CK155" s="79">
        <f>SUMIFS('Planificación 2026-1'!R:R,'Planificación 2026-1'!W:W,C155,'Planificación 2026-1'!G:G,"T3",'Planificación 2026-1'!H:H,"&gt;2")</f>
        <v>0</v>
      </c>
      <c r="CL155" s="79">
        <f>SUMIFS('Planificación 2026-1'!R:R,'Planificación 2026-1'!W:W,C155,'Planificación 2026-1'!G:G,"T2",'Planificación 2026-1'!H:H,"&gt;2")</f>
        <v>0</v>
      </c>
      <c r="CM155" s="79">
        <f>SUMIFS('Planificación 2026-1'!R:R,'Planificación 2026-1'!W:W,C155,'Planificación 2026-1'!G:G,"AE",'Planificación 2026-1'!H:H,"&gt;2")</f>
        <v>0</v>
      </c>
      <c r="CN155" s="79">
        <f>SUMIFS('Planificación 2026-1'!R:R,'Planificación 2026-1'!W:W,C155,'Planificación 2026-1'!G:G,"T4",'Planificación 2026-1'!H:H,"&gt;2")</f>
        <v>5</v>
      </c>
      <c r="CO155" s="79">
        <f>SUMIFS('Planificación 2026-1'!R:R,'Planificación 2026-1'!W:W,C155,'Planificación 2026-1'!G:G,"AF",'Planificación 2026-1'!H:H,"&lt;3")</f>
        <v>0</v>
      </c>
      <c r="CP155" s="79">
        <f>SUMIFS('Planificación 2026-1'!R:R,'Planificación 2026-1'!W:W,C155,'Planificación 2026-1'!G:G,"EN",'Planificación 2026-1'!H:H,"&lt;3")</f>
        <v>10</v>
      </c>
      <c r="CQ155" s="79">
        <f>SUMIFS('Planificación 2026-1'!R:R,'Planificación 2026-1'!W:W,C155,'Planificación 2026-1'!G:G,"IS",'Planificación 2026-1'!H:H,"&lt;3")</f>
        <v>0</v>
      </c>
      <c r="CR155" s="79">
        <f>SUMIFS('Planificación 2026-1'!R:R,'Planificación 2026-1'!W:W,C155,'Planificación 2026-1'!G:G,"PS",'Planificación 2026-1'!H:H,"&lt;3")</f>
        <v>0</v>
      </c>
      <c r="CS155" s="79">
        <f>SUMIFS('Planificación 2026-1'!R:R,'Planificación 2026-1'!W:W,C155,'Planificación 2026-1'!G:G,"IN",'Planificación 2026-1'!H:H,"&lt;3")</f>
        <v>0</v>
      </c>
      <c r="CT155" s="79">
        <f>SUMIFS('Planificación 2026-1'!R:R,'Planificación 2026-1'!W:W,C155,'Planificación 2026-1'!G:G,"CA",'Planificación 2026-1'!H:H,"&lt;3")</f>
        <v>0</v>
      </c>
      <c r="CU155" s="79">
        <f>SUMIFS('Planificación 2026-1'!R:R,'Planificación 2026-1'!W:W,C155,'Planificación 2026-1'!G:G,"DE",'Planificación 2026-1'!H:H,"&lt;3")</f>
        <v>0</v>
      </c>
      <c r="CV155" s="79">
        <f>SUMIFS('Planificación 2026-1'!R:R,'Planificación 2026-1'!W:W,C155,'Planificación 2026-1'!G:G,"OB",'Planificación 2026-1'!H:H,"&lt;3")</f>
        <v>15</v>
      </c>
      <c r="CW155" s="79">
        <f>SUMIFS('Planificación 2026-1'!R:R,'Planificación 2026-1'!W:W,C155,'Planificación 2026-1'!G:G,"MH",'Planificación 2026-1'!H:H,"&lt;3")</f>
        <v>10</v>
      </c>
      <c r="CX155" s="79">
        <f>SUMIFS('Planificación 2026-1'!R:R,'Planificación 2026-1'!W:W,C155,'Planificación 2026-1'!G:G,"IC",'Planificación 2026-1'!H:H,"&lt;3")</f>
        <v>0</v>
      </c>
      <c r="CY155" s="79">
        <f>SUMIFS('Planificación 2026-1'!R:R,'Planificación 2026-1'!W:W,C155,'Planificación 2026-1'!G:G,"AR",'Planificación 2026-1'!H:H,"&lt;3")</f>
        <v>0</v>
      </c>
      <c r="CZ155" s="79">
        <f>SUMIFS('Planificación 2026-1'!R:R,'Planificación 2026-1'!W:W,C155,'Planificación 2026-1'!G:G,"T1",'Planificación 2026-1'!H:H,"&lt;3")</f>
        <v>0</v>
      </c>
      <c r="DA155" s="79">
        <f>SUMIFS('Planificación 2026-1'!R:R,'Planificación 2026-1'!W:W,C155,'Planificación 2026-1'!G:G,"T3",'Planificación 2026-1'!H:H,"&lt;3")</f>
        <v>0</v>
      </c>
      <c r="DB155" s="79">
        <f>SUMIFS('Planificación 2026-1'!R:R,'Planificación 2026-1'!W:W,C155,'Planificación 2026-1'!G:G,"T2",'Planificación 2026-1'!H:H,"&lt;3")</f>
        <v>0</v>
      </c>
      <c r="DC155" s="79">
        <f>SUMIFS('Planificación 2026-1'!R:R,'Planificación 2026-1'!W:W,C155,'Planificación 2026-1'!G:G,"AE",'Planificación 2026-1'!H:H,"&lt;3")</f>
        <v>0</v>
      </c>
      <c r="DD155" s="79">
        <f>SUMIFS('Planificación 2026-1'!R:R,'Planificación 2026-1'!W:W,C155,'Planificación 2026-1'!G:G,"T4",'Planificación 2026-1'!H:H,"&lt;3")</f>
        <v>0</v>
      </c>
      <c r="DE155" s="78" t="str">
        <f t="shared" si="32"/>
        <v>P02</v>
      </c>
      <c r="DF155" s="30">
        <f>IF(C155="","",SUMIFS('Planificación 2026-1'!R:R,'Planificación 2026-1'!W:W,C155,'Planificación 2026-1'!E:E,"PRINCIPAL",'Planificación 2026-1'!X:X,"VIRTUAL"))</f>
        <v>0</v>
      </c>
      <c r="DG155" s="30">
        <f>IF(C155="","",SUMIFS('Planificación 2026-1'!R:R,'Planificación 2026-1'!W:W,C155,'Planificación 2026-1'!E:E,"PRINCIPAL",'Planificación 2026-1'!X:X,"PRESENCIAL"))</f>
        <v>10</v>
      </c>
      <c r="DH155" s="30">
        <f>IF(C155="","",SUMIFS('Planificación 2026-1'!R:R,'Planificación 2026-1'!W:W,C155,'Planificación 2026-1'!E:E,"PRINCIPAL",'Planificación 2026-1'!X:X,"HIBRIDO PRESENCIAL"))</f>
        <v>0</v>
      </c>
      <c r="DI155" s="78" t="str">
        <f t="shared" si="33"/>
        <v/>
      </c>
      <c r="DJ155" s="78">
        <f>IF(C155="","",SUMIFS('Planificación 2026-1'!R:R,'Planificación 2026-1'!W:W,C155,'Planificación 2026-1'!E:E,"FILIAL",'Planificación 2026-1'!X:X,"VIRTUAL"))</f>
        <v>0</v>
      </c>
      <c r="DK155" s="80">
        <f>IF(C155="","",SUMIFS('Planificación 2026-1'!R:R,'Planificación 2026-1'!W:W,C155,'Planificación 2026-1'!E:E,"FILIAL",'Planificación 2026-1'!X:X,"PRESENCIAL"))</f>
        <v>0</v>
      </c>
      <c r="DL155" s="42">
        <f>IF(C155="","",SUMIFS('Planificación 2026-1'!R:R,'Planificación 2026-1'!W:W,C155,'Planificación 2026-1'!E:E,"FILIAL",'Planificación 2026-1'!X:X,"HIBRIDO PRESENCIAL"))</f>
        <v>0</v>
      </c>
      <c r="DM155" s="81" t="str">
        <f t="shared" si="34"/>
        <v>P09P31 P55</v>
      </c>
      <c r="DN155" s="78">
        <f>IF(C155="","",SUMIFS('Planificación 2026-1'!R:R,'Planificación 2026-1'!W:W,C155,'Planificación 2026-1'!E:E,"SUNAMPE",'Planificación 2026-1'!X:X,"VIRTUAL"))</f>
        <v>5</v>
      </c>
      <c r="DO155" s="42">
        <f>IF(C155="","",SUMIFS('Planificación 2026-1'!R:R,'Planificación 2026-1'!W:W,C155,'Planificación 2026-1'!E:E,"SUNAMPE",'Planificación 2026-1'!X:X,"PRESENCIAL"))</f>
        <v>25</v>
      </c>
      <c r="DP155" s="81" t="str">
        <f t="shared" si="35"/>
        <v/>
      </c>
      <c r="DQ155" s="78">
        <f>IF(C155="","",SUMIFS('Planificación 2026-1'!R:R,'Planificación 2026-1'!W:W,C155,'Planificación 2026-1'!E:E,"HUAURA",'Planificación 2026-1'!X:X,"VIRTUAL"))</f>
        <v>0</v>
      </c>
      <c r="DR155" s="42">
        <f>IF(C155="","",SUMIFS('Planificación 2026-1'!R:R,'Planificación 2026-1'!W:W,C155,'Planificación 2026-1'!E:E,"HUAURA",'Planificación 2026-1'!X:X,"PRESENCIAL"))</f>
        <v>0</v>
      </c>
      <c r="DS155" s="48">
        <f>SUMIFS('Planificación 2026-1'!R:R,'Planificación 2026-1'!W:W,C155,'Planificación 2026-1'!E:E,"PRINCIPAL",'Planificación 2026-1'!X:X,"VIRTUAL",'Planificación 2026-1'!H:H,"&gt;2")</f>
        <v>0</v>
      </c>
      <c r="DT155" s="48">
        <f>SUMIFS('Planificación 2026-1'!R:R,'Planificación 2026-1'!W:W,C155,'Planificación 2026-1'!E:E,"PRINCIPAL",'Planificación 2026-1'!X:X,"&lt;&gt;VIRTUAL",'Planificación 2026-1'!H:H,"&gt;2")</f>
        <v>0</v>
      </c>
      <c r="DU155" s="48">
        <f>SUMIFS('Planificación 2026-1'!R:R,'Planificación 2026-1'!W:W,C155,'Planificación 2026-1'!E:E,"SUNAMPE",'Planificación 2026-1'!X:X,"VIRTUAL",'Planificación 2026-1'!H:H,"&gt;2")</f>
        <v>5</v>
      </c>
      <c r="DV155" s="48">
        <f>SUMIFS('Planificación 2026-1'!R:R,'Planificación 2026-1'!W:W,C155,'Planificación 2026-1'!E:E,"SUNAMPE",'Planificación 2026-1'!X:X,"&lt;&gt;VIRTUAL",'Planificación 2026-1'!H:H,"&gt;2")</f>
        <v>0</v>
      </c>
      <c r="DW155" s="48">
        <f>SUMIFS('Planificación 2026-1'!R:R,'Planificación 2026-1'!W:W,C155,'Planificación 2026-1'!E:E,"FILIAL",'Planificación 2026-1'!X:X,"VIRTUAL",'Planificación 2026-1'!H:H,"&gt;2")</f>
        <v>0</v>
      </c>
      <c r="DX155" s="48">
        <f>SUMIFS('Planificación 2026-1'!R:R,'Planificación 2026-1'!W:W,C155,'Planificación 2026-1'!E:E,"FILIAL",'Planificación 2026-1'!X:X,"&lt;&gt;VIRTUAL",'Planificación 2026-1'!H:H,"&gt;2")</f>
        <v>0</v>
      </c>
      <c r="DY155" s="48">
        <f>SUMIFS('Planificación 2026-1'!R:R,'Planificación 2026-1'!W:W,C155,'Planificación 2026-1'!E:E,"PORUMA",'Planificación 2026-1'!X:X,"VIRTUAL",'Planificación 2026-1'!H:H,"&gt;2")</f>
        <v>0</v>
      </c>
      <c r="DZ155" s="48">
        <f>SUMIFS('Planificación 2026-1'!R:R,'Planificación 2026-1'!W:W,C155,'Planificación 2026-1'!E:E,"PORUMA",'Planificación 2026-1'!X:X,"&lt;&gt;VIRTUAL",'Planificación 2026-1'!H:H,"&gt;2")</f>
        <v>0</v>
      </c>
      <c r="EA155" s="48">
        <f>SUMIFS('Planificación 2026-1'!R:R,'Planificación 2026-1'!W:W,C155,'Planificación 2026-1'!E:E,"HUAURA",'Planificación 2026-1'!X:X,"VIRTUAL",'Planificación 2026-1'!H:H,"&gt;2")</f>
        <v>0</v>
      </c>
      <c r="EB155" s="48">
        <f>SUMIFS('Planificación 2026-1'!R:R,'Planificación 2026-1'!W:W,C155,'Planificación 2026-1'!E:E,"HUAURA",'Planificación 2026-1'!X:X,"&lt;&gt;VIRTUAL",'Planificación 2026-1'!H:H,"&gt;2")</f>
        <v>0</v>
      </c>
      <c r="EC155" s="48">
        <f>SUMIFS('Planificación 2026-1'!R:R,'Planificación 2026-1'!W:W,C155,'Planificación 2026-1'!E:E,"PRINCIPAL",'Planificación 2026-1'!X:X,"VIRTUAL",'Planificación 2026-1'!H:H,"&lt;3")</f>
        <v>0</v>
      </c>
      <c r="ED155" s="48">
        <f>SUMIFS('Planificación 2026-1'!R:R,'Planificación 2026-1'!W:W,C155,'Planificación 2026-1'!E:E,"PRINCIPAL",'Planificación 2026-1'!X:X,"&lt;&gt;VIRTUAL",'Planificación 2026-1'!H:H,"&lt;3")</f>
        <v>10</v>
      </c>
      <c r="EE155" s="48">
        <f>SUMIFS('Planificación 2026-1'!R:R,'Planificación 2026-1'!W:W,C155,'Planificación 2026-1'!E:E,"SUNAMPE",'Planificación 2026-1'!X:X,"VIRTUAL",'Planificación 2026-1'!H:H,"&lt;3")</f>
        <v>0</v>
      </c>
      <c r="EF155" s="48">
        <f>SUMIFS('Planificación 2026-1'!R:R,'Planificación 2026-1'!W:W,C155,'Planificación 2026-1'!E:E,"SUNAMPE",'Planificación 2026-1'!X:X,"&lt;&gt;VIRTUAL",'Planificación 2026-1'!H:H,"&lt;3")</f>
        <v>25</v>
      </c>
      <c r="EG155" s="48">
        <f>SUMIFS('Planificación 2026-1'!R:R,'Planificación 2026-1'!W:W,C155,'Planificación 2026-1'!E:E,"FILIAL",'Planificación 2026-1'!X:X,"VIRTUAL",'Planificación 2026-1'!H:H,"&lt;3")</f>
        <v>0</v>
      </c>
      <c r="EH155" s="48">
        <f>SUMIFS('Planificación 2026-1'!R:R,'Planificación 2026-1'!W:W,C155,'Planificación 2026-1'!E:E,"FILIAL",'Planificación 2026-1'!X:X,"&lt;&gt;VIRTUAL",'Planificación 2026-1'!H:H,"&lt;3")</f>
        <v>0</v>
      </c>
      <c r="EI155" s="48">
        <f>SUMIFS('Planificación 2026-1'!R:R,'Planificación 2026-1'!W:W,C155,'Planificación 2026-1'!E:E,"PORUMA",'Planificación 2026-1'!X:X,"VIRTUAL",'Planificación 2026-1'!H:H,"&lt;3")</f>
        <v>0</v>
      </c>
      <c r="EJ155" s="48">
        <f>SUMIFS('Planificación 2026-1'!R:R,'Planificación 2026-1'!W:W,C155,'Planificación 2026-1'!E:E,"PORUMA",'Planificación 2026-1'!X:X,"&lt;&gt;VIRTUAL",'Planificación 2026-1'!H:H,"&lt;3")</f>
        <v>0</v>
      </c>
      <c r="EK155" s="48">
        <f>SUMIFS('Planificación 2026-1'!R:R,'Planificación 2026-1'!W:W,C155,'Planificación 2026-1'!E:E,"HUAURA",'Planificación 2026-1'!X:X,"VIRTUAL",'Planificación 2026-1'!H:H,"&lt;3")</f>
        <v>0</v>
      </c>
      <c r="EL155" s="48">
        <f>SUMIFS('Planificación 2026-1'!R:R,'Planificación 2026-1'!W:W,C155,'Planificación 2026-1'!E:E,"HUAURA",'Planificación 2026-1'!X:X,"&lt;&gt;VIRTUAL",'Planificación 2026-1'!H:H,"&lt;3")</f>
        <v>0</v>
      </c>
      <c r="EM155" s="48">
        <f t="shared" si="36"/>
        <v>0</v>
      </c>
      <c r="EN155" s="48">
        <f t="shared" si="37"/>
        <v>0</v>
      </c>
      <c r="EO155" s="48">
        <f t="shared" si="38"/>
        <v>0</v>
      </c>
      <c r="EP155" s="48">
        <f t="shared" si="39"/>
        <v>10</v>
      </c>
      <c r="EQ155" s="48">
        <f t="shared" si="40"/>
        <v>30</v>
      </c>
      <c r="ER155" s="48"/>
      <c r="ES155" s="48">
        <f t="shared" si="41"/>
        <v>5</v>
      </c>
      <c r="ET155" s="48">
        <f t="shared" si="42"/>
        <v>35</v>
      </c>
      <c r="EU155" s="48" t="b">
        <f t="shared" si="43"/>
        <v>1</v>
      </c>
      <c r="EV155" s="48" t="str">
        <f t="shared" si="44"/>
        <v/>
      </c>
      <c r="EW155" s="48" t="str">
        <f t="shared" si="45"/>
        <v>MAS PRESENCIAL</v>
      </c>
    </row>
    <row r="156" spans="1:153" x14ac:dyDescent="0.3">
      <c r="A156" s="53"/>
      <c r="B156" s="383">
        <v>153</v>
      </c>
      <c r="C156" s="107" t="s">
        <v>186</v>
      </c>
      <c r="D156" s="82">
        <f>SUMIF('Planificación 2026-1'!W:W,C156,'Planificación 2026-1'!R:R)</f>
        <v>20</v>
      </c>
      <c r="E156" s="384" t="s">
        <v>319</v>
      </c>
      <c r="F156" s="107" t="s">
        <v>430</v>
      </c>
      <c r="G156" s="390" t="s">
        <v>431</v>
      </c>
      <c r="H156" s="388" t="s">
        <v>446</v>
      </c>
      <c r="I156" s="77" t="str">
        <f>IF(SUM(COUNTIFS('Planificación 2026-1'!E:E,"PRINCIPAL",'Planificación 2026-1'!W:W,C156,'Planificación 2026-1'!G:G,"AF"))&gt;0,"P01"," ")</f>
        <v xml:space="preserve"> </v>
      </c>
      <c r="J156" s="78" t="str">
        <f>IF(SUM(COUNTIFS('Planificación 2026-1'!E:E,"PRINCIPAL",'Planificación 2026-1'!W:W,C156,'Planificación 2026-1'!G:G,"EN"))&gt;0,"P02"," ")</f>
        <v>P02</v>
      </c>
      <c r="K156" s="78" t="str">
        <f>IF(SUM(COUNTIFS('Planificación 2026-1'!E:E,"PRINCIPAL",'Planificación 2026-1'!W:W,C156,'Planificación 2026-1'!G:G,"IS"))&gt;0,"P03"," ")</f>
        <v xml:space="preserve"> </v>
      </c>
      <c r="L156" s="78" t="str">
        <f>IF(SUM(COUNTIFS('Planificación 2026-1'!E:E,"PRINCIPAL",'Planificación 2026-1'!W:W,C156,'Planificación 2026-1'!G:G,"PS"))&gt;0,"P04"," ")</f>
        <v xml:space="preserve"> </v>
      </c>
      <c r="M156" s="78"/>
      <c r="N156" s="78" t="str">
        <f>IF(SUM(COUNTIFS('Planificación 2026-1'!E:E,"PRINCIPAL",'Planificación 2026-1'!W:W,C156,'Planificación 2026-1'!G:G,"IN"))&gt;0,"P06"," ")</f>
        <v xml:space="preserve"> </v>
      </c>
      <c r="O156" s="78" t="str">
        <f>IF(SUM(COUNTIFS('Planificación 2026-1'!E:E,"PRINCIPAL",'Planificación 2026-1'!W:W,C156,'Planificación 2026-1'!G:G,"CA"))&gt;0,"P07"," ")</f>
        <v xml:space="preserve"> </v>
      </c>
      <c r="P156" s="78" t="str">
        <f>IF(SUM(COUNTIFS('Planificación 2026-1'!E:E,"PRINCIPAL",'Planificación 2026-1'!W:W,C156,'Planificación 2026-1'!G:G,"DE"))&gt;0,"P08"," ")</f>
        <v xml:space="preserve"> </v>
      </c>
      <c r="Q156" s="78" t="str">
        <f>IF(SUM(COUNTIFS('Planificación 2026-1'!E:E,"PRINCIPAL",'Planificación 2026-1'!W:W,C156,'Planificación 2026-1'!G:G,"OB"))&gt;0,"P09"," ")</f>
        <v xml:space="preserve"> </v>
      </c>
      <c r="R156" s="78" t="str">
        <f>IF(SUM(COUNTIFS('Planificación 2026-1'!E:E,"PRINCIPAL",'Planificación 2026-1'!W:W,C156,'Planificación 2026-1'!G:G,"MH"))&gt;0,"P31"," ")</f>
        <v xml:space="preserve"> </v>
      </c>
      <c r="S156" s="78" t="str">
        <f>IF(SUM(COUNTIFS('Planificación 2026-1'!E:E,"PRINCIPAL",'Planificación 2026-1'!W:W,C156,'Planificación 2026-1'!G:G,"IC"))&gt;0,"P32"," ")</f>
        <v xml:space="preserve"> </v>
      </c>
      <c r="T156" s="78" t="str">
        <f>IF(SUM(COUNTIFS('Planificación 2026-1'!E:E,"PRINCIPAL",'Planificación 2026-1'!W:W,C156,'Planificación 2026-1'!G:G,"AR"))&gt;0,"P34"," ")</f>
        <v xml:space="preserve"> </v>
      </c>
      <c r="U156" s="78" t="str">
        <f>IF(SUM(COUNTIFS('Planificación 2026-1'!E:E,"PRINCIPAL",'Planificación 2026-1'!W:W,C156,'Planificación 2026-1'!G:G,"T1"))&gt;0,"P35"," ")</f>
        <v xml:space="preserve"> </v>
      </c>
      <c r="V156" s="78" t="str">
        <f>IF(SUM(COUNTIFS('Planificación 2026-1'!E:E,"PRINCIPAL",'Planificación 2026-1'!W:W,C156,'Planificación 2026-1'!G:G,"T3"))&gt;0,"P36"," ")</f>
        <v xml:space="preserve"> </v>
      </c>
      <c r="W156" s="78" t="str">
        <f>IF(SUM(COUNTIFS('Planificación 2026-1'!E:E,"PRINCIPAL",'Planificación 2026-1'!W:W,C156,'Planificación 2026-1'!G:G,"T2"))&gt;0,"P37"," ")</f>
        <v xml:space="preserve"> </v>
      </c>
      <c r="X156" s="78" t="str">
        <f>IF(SUM(COUNTIFS('Planificación 2026-1'!E:E,"PRINCIPAL",'Planificación 2026-1'!W:W,C156,'Planificación 2026-1'!G:G,"AE"))&gt;0,"P38"," ")</f>
        <v xml:space="preserve"> </v>
      </c>
      <c r="Y156" s="78" t="str">
        <f>IF(SUM(COUNTIFS('Planificación 2026-1'!E:E,"PRINCIPAL",'Planificación 2026-1'!W:W,C156,'Planificación 2026-1'!G:G,"T4"))&gt;0,"P55"," ")</f>
        <v xml:space="preserve"> </v>
      </c>
      <c r="Z156" s="78" t="str">
        <f>IF(SUM(COUNTIFS('Planificación 2026-1'!E:E,"FILIAL",'Planificación 2026-1'!W:W,C156,'Planificación 2026-1'!G:G,"AF"))&gt;0," P01"," ")</f>
        <v xml:space="preserve"> </v>
      </c>
      <c r="AA156" s="78" t="str">
        <f>IF(SUM(COUNTIFS('Planificación 2026-1'!E:E,"FILIAL",'Planificación 2026-1'!W:W,C156,'Planificación 2026-1'!G:G,"EN"))&gt;0,"P02"," ")</f>
        <v xml:space="preserve"> </v>
      </c>
      <c r="AB156" s="78" t="str">
        <f>IF(SUM(COUNTIFS('Planificación 2026-1'!E:E,"FILIAL",'Planificación 2026-1'!W:W,C156,'Planificación 2026-1'!G:G,"IS"))&gt;0,"P03"," ")</f>
        <v xml:space="preserve"> </v>
      </c>
      <c r="AC156" s="78" t="str">
        <f>IF(SUM(COUNTIFS('Planificación 2026-1'!E:E,"FILIAL",'Planificación 2026-1'!W:W,C156,'Planificación 2026-1'!G:G,"PS"))&gt;0,"P04"," ")</f>
        <v xml:space="preserve"> </v>
      </c>
      <c r="AD156" s="78"/>
      <c r="AE156" s="78" t="str">
        <f>IF(SUM(COUNTIFS('Planificación 2026-1'!E:E,"FILIAL",'Planificación 2026-1'!W:W,C156,'Planificación 2026-1'!G:G,"IN"))&gt;0,"P06"," ")</f>
        <v xml:space="preserve"> </v>
      </c>
      <c r="AF156" s="78" t="str">
        <f>IF(SUM(COUNTIFS('Planificación 2026-1'!E:E,"FILIAL",'Planificación 2026-1'!W:W,C156,'Planificación 2026-1'!G:G,"CA"))&gt;0,"P07"," ")</f>
        <v xml:space="preserve"> </v>
      </c>
      <c r="AG156" s="78" t="str">
        <f>IF(SUM(COUNTIFS('Planificación 2026-1'!E:E,"FILIAL",'Planificación 2026-1'!W:W,C156,'Planificación 2026-1'!G:G,"DE"))&gt;0,"P08"," ")</f>
        <v xml:space="preserve"> </v>
      </c>
      <c r="AH156" s="78" t="str">
        <f>IF(SUM(COUNTIFS('Planificación 2026-1'!E:E,"FILIAL",'Planificación 2026-1'!W:W,C156,'Planificación 2026-1'!G:G,"OB"))&gt;0,"P09"," ")</f>
        <v xml:space="preserve"> </v>
      </c>
      <c r="AI156" s="78" t="str">
        <f>IF(SUM(COUNTIFS('Planificación 2026-1'!E:E,"FILIAL",'Planificación 2026-1'!W:W,C156,'Planificación 2026-1'!G:G,"MH"))&gt;0,"P31"," ")</f>
        <v xml:space="preserve"> </v>
      </c>
      <c r="AJ156" s="78" t="str">
        <f>IF(SUM(COUNTIFS('Planificación 2026-1'!E:E,"FILIAL",'Planificación 2026-1'!W:W,C156,'Planificación 2026-1'!G:G,"IC"))&gt;0,"P32"," ")</f>
        <v xml:space="preserve"> </v>
      </c>
      <c r="AK156" s="78" t="str">
        <f>IF(SUM(COUNTIFS('Planificación 2026-1'!E:E,"FILIAL",'Planificación 2026-1'!W:W,C156,'Planificación 2026-1'!G:G,"AR"))&gt;0,"P34"," ")</f>
        <v xml:space="preserve"> </v>
      </c>
      <c r="AL156" s="78" t="str">
        <f>IF(SUM(COUNTIFS('Planificación 2026-1'!E:E,"FILIAL",'Planificación 2026-1'!W:W,C156,'Planificación 2026-1'!G:G,"T1"))&gt;0,"P35"," ")</f>
        <v xml:space="preserve"> </v>
      </c>
      <c r="AM156" s="78" t="str">
        <f>IF(SUM(COUNTIFS('Planificación 2026-1'!E:E,"FILIAL",'Planificación 2026-1'!W:W,C156,'Planificación 2026-1'!G:G,"T3"))&gt;0,"P36"," ")</f>
        <v xml:space="preserve"> </v>
      </c>
      <c r="AN156" s="78" t="str">
        <f>IF(SUM(COUNTIFS('Planificación 2026-1'!E:E,"FILIAL",'Planificación 2026-1'!W:W,C156,'Planificación 2026-1'!G:G,"T2"))&gt;0,"P37"," ")</f>
        <v xml:space="preserve"> </v>
      </c>
      <c r="AO156" s="78" t="str">
        <f>IF(SUM(COUNTIFS('Planificación 2026-1'!E:E,"FILIAL",'Planificación 2026-1'!W:W,C156,'Planificación 2026-1'!G:G,"AE"))&gt;0,"P38"," ")</f>
        <v xml:space="preserve"> </v>
      </c>
      <c r="AP156" s="78" t="str">
        <f>IF(SUM(COUNTIFS('Planificación 2026-1'!E:E,"FILIAL",'Planificación 2026-1'!W:W,C156,'Planificación 2026-1'!G:G,"T4"))&gt;0,"P55"," ")</f>
        <v xml:space="preserve"> </v>
      </c>
      <c r="AQ156" s="78" t="str">
        <f>IF(SUM(COUNTIFS('Planificación 2026-1'!E:E,"SUNAMPE",'Planificación 2026-1'!W:W,C156,'Planificación 2026-1'!G:G,"AF"))&gt;0," P01"," ")</f>
        <v xml:space="preserve"> </v>
      </c>
      <c r="AR156" s="78" t="str">
        <f>IF(SUM(COUNTIFS('Planificación 2026-1'!E:E,"SUNAMPE",'Planificación 2026-1'!W:W,C156,'Planificación 2026-1'!G:G,"EN"))&gt;0,"P02"," ")</f>
        <v xml:space="preserve"> </v>
      </c>
      <c r="AS156" s="78" t="str">
        <f>IF(SUM(COUNTIFS('Planificación 2026-1'!E:E,"SUNAMPE",'Planificación 2026-1'!W:W,C156,'Planificación 2026-1'!G:G,"IS"))&gt;0,"P03"," ")</f>
        <v xml:space="preserve"> </v>
      </c>
      <c r="AT156" s="78" t="str">
        <f>IF(SUM(COUNTIFS('Planificación 2026-1'!E:E,"SUNAMPE",'Planificación 2026-1'!W:W,C156,'Planificación 2026-1'!G:G,"PS"))&gt;0,"P04"," ")</f>
        <v>P04</v>
      </c>
      <c r="AU156" s="78"/>
      <c r="AV156" s="78" t="str">
        <f>IF(SUM(COUNTIFS('Planificación 2026-1'!E:E,"SUNAMPE",'Planificación 2026-1'!W:W,C156,'Planificación 2026-1'!G:G,"IN"))&gt;0,"P06"," ")</f>
        <v xml:space="preserve"> </v>
      </c>
      <c r="AW156" s="78" t="str">
        <f>IF(SUM(COUNTIFS('Planificación 2026-1'!E:E,"SUNAMPE",'Planificación 2026-1'!W:W,C156,'Planificación 2026-1'!G:G,"CA"))&gt;0,"P07"," ")</f>
        <v xml:space="preserve"> </v>
      </c>
      <c r="AX156" s="78" t="str">
        <f>IF(SUM(COUNTIFS('Planificación 2026-1'!E:E,"SUNAMPE",'Planificación 2026-1'!W:W,C156,'Planificación 2026-1'!G:G,"DE"))&gt;0,"P08"," ")</f>
        <v xml:space="preserve"> </v>
      </c>
      <c r="AY156" s="78" t="str">
        <f>IF(SUM(COUNTIFS('Planificación 2026-1'!E:E,"SUNAMPE",'Planificación 2026-1'!W:W,C156,'Planificación 2026-1'!G:G,"OB"))&gt;0,"P09"," ")</f>
        <v xml:space="preserve"> </v>
      </c>
      <c r="AZ156" s="78" t="str">
        <f>IF(SUM(COUNTIFS('Planificación 2026-1'!E:E,"SUNAMPE",'Planificación 2026-1'!W:W,C156,'Planificación 2026-1'!G:G,"MH"))&gt;0,"P31"," ")</f>
        <v xml:space="preserve"> </v>
      </c>
      <c r="BA156" s="78" t="str">
        <f>IF(SUM(COUNTIFS('Planificación 2026-1'!E:E,"SUNAMPE",'Planificación 2026-1'!W:W,C156,'Planificación 2026-1'!G:G,"IC"))&gt;0,"P32"," ")</f>
        <v xml:space="preserve"> </v>
      </c>
      <c r="BB156" s="78" t="str">
        <f>IF(SUM(COUNTIFS('Planificación 2026-1'!E:E,"SUNAMPE",'Planificación 2026-1'!W:W,C156,'Planificación 2026-1'!G:G,"AR"))&gt;0,"P34"," ")</f>
        <v xml:space="preserve"> </v>
      </c>
      <c r="BC156" s="78" t="str">
        <f>IF(SUM(COUNTIFS('Planificación 2026-1'!E:E,"SUNAMPE",'Planificación 2026-1'!W:W,C156,'Planificación 2026-1'!G:G,"T1"))&gt;0,"P35"," ")</f>
        <v xml:space="preserve"> </v>
      </c>
      <c r="BD156" s="78" t="str">
        <f>IF(SUM(COUNTIFS('Planificación 2026-1'!E:E,"SUNAMPE",'Planificación 2026-1'!W:W,C156,'Planificación 2026-1'!G:G,"T3"))&gt;0,"P36"," ")</f>
        <v xml:space="preserve"> </v>
      </c>
      <c r="BE156" s="78" t="str">
        <f>IF(SUM(COUNTIFS('Planificación 2026-1'!E:E,"SUNAMPE",'Planificación 2026-1'!W:W,C156,'Planificación 2026-1'!G:G,"T2"))&gt;0,"P37"," ")</f>
        <v xml:space="preserve"> </v>
      </c>
      <c r="BF156" s="78" t="str">
        <f>IF(SUM(COUNTIFS('Planificación 2026-1'!E:E,"SUNAMPE",'Planificación 2026-1'!W:W,C156,'Planificación 2026-1'!G:G,"AE"))&gt;0,"P38"," ")</f>
        <v xml:space="preserve"> </v>
      </c>
      <c r="BG156" s="78" t="str">
        <f>IF(SUM(COUNTIFS('Planificación 2026-1'!E:E,"SUNAMPE",'Planificación 2026-1'!W:W,C156,'Planificación 2026-1'!G:G,"T4"))&gt;0,"P55"," ")</f>
        <v xml:space="preserve"> </v>
      </c>
      <c r="BH156" s="78" t="str">
        <f>IF(SUM(COUNTIFS('Planificación 2026-1'!E:E,"HUAURA",'Planificación 2026-1'!W:W,C156,'Planificación 2026-1'!G:G,"AF"))&gt;0," P01"," ")</f>
        <v xml:space="preserve"> </v>
      </c>
      <c r="BI156" s="78" t="str">
        <f>IF(SUM(COUNTIFS('Planificación 2026-1'!E:E,"HUAURA",'Planificación 2026-1'!W:W,C156,'Planificación 2026-1'!G:G,"EN"))&gt;0,"P02"," ")</f>
        <v xml:space="preserve"> </v>
      </c>
      <c r="BJ156" s="78" t="str">
        <f>IF(SUM(COUNTIFS('Planificación 2026-1'!E:E,"HUAURA",'Planificación 2026-1'!W:W,C156,'Planificación 2026-1'!G:G,"IS"))&gt;0,"P03"," ")</f>
        <v xml:space="preserve"> </v>
      </c>
      <c r="BK156" s="78" t="str">
        <f>IF(SUM(COUNTIFS('Planificación 2026-1'!E:E,"HUAURA",'Planificación 2026-1'!W:W,C156,'Planificación 2026-1'!G:G,"PS"))&gt;0,"P04"," ")</f>
        <v xml:space="preserve"> </v>
      </c>
      <c r="BL156" s="78"/>
      <c r="BM156" s="78" t="str">
        <f>IF(SUM(COUNTIFS('Planificación 2026-1'!E:E,"HUAURA",'Planificación 2026-1'!W:W,C156,'Planificación 2026-1'!G:G,"IN"))&gt;0,"P06"," ")</f>
        <v xml:space="preserve"> </v>
      </c>
      <c r="BN156" s="78" t="str">
        <f>IF(SUM(COUNTIFS('Planificación 2026-1'!E:E,"HUAURA",'Planificación 2026-1'!W:W,C156,'Planificación 2026-1'!G:G,"CA"))&gt;0,"P07"," ")</f>
        <v xml:space="preserve"> </v>
      </c>
      <c r="BO156" s="78" t="str">
        <f>IF(SUM(COUNTIFS('Planificación 2026-1'!E:E,"HUAURA",'Planificación 2026-1'!W:W,C156,'Planificación 2026-1'!G:G,"DE"))&gt;0,"P08"," ")</f>
        <v xml:space="preserve"> </v>
      </c>
      <c r="BP156" s="78" t="str">
        <f>IF(SUM(COUNTIFS('Planificación 2026-1'!E:E,"HUAURA",'Planificación 2026-1'!W:W,C156,'Planificación 2026-1'!G:G,"OB"))&gt;0,"P09"," ")</f>
        <v xml:space="preserve"> </v>
      </c>
      <c r="BQ156" s="78" t="str">
        <f>IF(SUM(COUNTIFS('Planificación 2026-1'!E:E,"HUAURA",'Planificación 2026-1'!W:W,C156,'Planificación 2026-1'!G:G,"MH"))&gt;0,"P31"," ")</f>
        <v xml:space="preserve"> </v>
      </c>
      <c r="BR156" s="78" t="str">
        <f>IF(SUM(COUNTIFS('Planificación 2026-1'!E:E,"HUAURA",'Planificación 2026-1'!W:W,C156,'Planificación 2026-1'!G:G,"IC"))&gt;0,"P32"," ")</f>
        <v xml:space="preserve"> </v>
      </c>
      <c r="BS156" s="78" t="str">
        <f>IF(SUM(COUNTIFS('Planificación 2026-1'!E:E,"HUAURA",'Planificación 2026-1'!W:W,C156,'Planificación 2026-1'!G:G,"AR"))&gt;0,"P34"," ")</f>
        <v xml:space="preserve"> </v>
      </c>
      <c r="BT156" s="78" t="str">
        <f>IF(SUM(COUNTIFS('Planificación 2026-1'!E:E,"HUAURA",'Planificación 2026-1'!W:W,C156,'Planificación 2026-1'!G:G,"T1"))&gt;0,"P35"," ")</f>
        <v xml:space="preserve"> </v>
      </c>
      <c r="BU156" s="78" t="str">
        <f>IF(SUM(COUNTIFS('Planificación 2026-1'!E:E,"HUAURA",'Planificación 2026-1'!W:W,C156,'Planificación 2026-1'!G:G,"T3"))&gt;0,"P36"," ")</f>
        <v xml:space="preserve"> </v>
      </c>
      <c r="BV156" s="78" t="str">
        <f>IF(SUM(COUNTIFS('Planificación 2026-1'!E:E,"HUAURA",'Planificación 2026-1'!W:W,C156,'Planificación 2026-1'!G:G,"T2"))&gt;0,"P37"," ")</f>
        <v xml:space="preserve"> </v>
      </c>
      <c r="BW156" s="78" t="str">
        <f>IF(SUM(COUNTIFS('Planificación 2026-1'!E:E,"HUAURA",'Planificación 2026-1'!W:W,C156,'Planificación 2026-1'!G:G,"AE"))&gt;0,"P38"," ")</f>
        <v xml:space="preserve"> </v>
      </c>
      <c r="BX156" s="78" t="str">
        <f>IF(SUM(COUNTIFS('Planificación 2026-1'!E:E,"HUAURA",'Planificación 2026-1'!W:W,C156,'Planificación 2026-1'!G:G,"T4"))&gt;0,"P55"," ")</f>
        <v xml:space="preserve"> </v>
      </c>
      <c r="BY156" s="79">
        <f>SUMIFS('Planificación 2026-1'!R:R,'Planificación 2026-1'!W:W,C156,'Planificación 2026-1'!G:G,"AF",'Planificación 2026-1'!H:H,"&gt;2")</f>
        <v>0</v>
      </c>
      <c r="BZ156" s="79">
        <f>SUMIFS('Planificación 2026-1'!R:R,'Planificación 2026-1'!W:W,C156,'Planificación 2026-1'!G:G,"EN",'Planificación 2026-1'!H:H,"&gt;2")</f>
        <v>0</v>
      </c>
      <c r="CA156" s="79">
        <f>SUMIFS('Planificación 2026-1'!R:R,'Planificación 2026-1'!W:W,C156,'Planificación 2026-1'!G:G,"IS",'Planificación 2026-1'!H:H,"&gt;2")</f>
        <v>0</v>
      </c>
      <c r="CB156" s="79">
        <f>SUMIFS('Planificación 2026-1'!R:R,'Planificación 2026-1'!W:W,C156,'Planificación 2026-1'!G:G,"PS",'Planificación 2026-1'!H:H,"&gt;2")</f>
        <v>0</v>
      </c>
      <c r="CC156" s="79">
        <f>SUMIFS('Planificación 2026-1'!R:R,'Planificación 2026-1'!W:W,C156,'Planificación 2026-1'!G:G,"IN",'Planificación 2026-1'!H:H,"&gt;2")</f>
        <v>0</v>
      </c>
      <c r="CD156" s="79">
        <f>SUMIFS('Planificación 2026-1'!R:R,'Planificación 2026-1'!W:W,C156,'Planificación 2026-1'!G:G,"CA",'Planificación 2026-1'!H:H,"&gt;2")</f>
        <v>0</v>
      </c>
      <c r="CE156" s="79">
        <f>SUMIFS('Planificación 2026-1'!R:R,'Planificación 2026-1'!W:W,C156,'Planificación 2026-1'!G:G,"DE",'Planificación 2026-1'!H:H,"&gt;2")</f>
        <v>0</v>
      </c>
      <c r="CF156" s="79">
        <f>SUMIFS('Planificación 2026-1'!R:R,'Planificación 2026-1'!W:W,C156,'Planificación 2026-1'!G:G,"OB",'Planificación 2026-1'!H:H,"&gt;2")</f>
        <v>0</v>
      </c>
      <c r="CG156" s="79">
        <f>SUMIFS('Planificación 2026-1'!R:R,'Planificación 2026-1'!W:W,C156,'Planificación 2026-1'!G:G,"MH",'Planificación 2026-1'!H:H,"&gt;2")</f>
        <v>0</v>
      </c>
      <c r="CH156" s="79">
        <f>SUMIFS('Planificación 2026-1'!R:R,'Planificación 2026-1'!W:W,C156,'Planificación 2026-1'!G:G,"IC",'Planificación 2026-1'!H:H,"&gt;2")</f>
        <v>0</v>
      </c>
      <c r="CI156" s="79">
        <f>SUMIFS('Planificación 2026-1'!R:R,'Planificación 2026-1'!W:W,C156,'Planificación 2026-1'!G:G,"AR",'Planificación 2026-1'!H:H,"&gt;2")</f>
        <v>0</v>
      </c>
      <c r="CJ156" s="79">
        <f>SUMIFS('Planificación 2026-1'!R:R,'Planificación 2026-1'!W:W,C156,'Planificación 2026-1'!G:G,"T1",'Planificación 2026-1'!H:H,"&gt;2")</f>
        <v>0</v>
      </c>
      <c r="CK156" s="79">
        <f>SUMIFS('Planificación 2026-1'!R:R,'Planificación 2026-1'!W:W,C156,'Planificación 2026-1'!G:G,"T3",'Planificación 2026-1'!H:H,"&gt;2")</f>
        <v>0</v>
      </c>
      <c r="CL156" s="79">
        <f>SUMIFS('Planificación 2026-1'!R:R,'Planificación 2026-1'!W:W,C156,'Planificación 2026-1'!G:G,"T2",'Planificación 2026-1'!H:H,"&gt;2")</f>
        <v>0</v>
      </c>
      <c r="CM156" s="79">
        <f>SUMIFS('Planificación 2026-1'!R:R,'Planificación 2026-1'!W:W,C156,'Planificación 2026-1'!G:G,"AE",'Planificación 2026-1'!H:H,"&gt;2")</f>
        <v>0</v>
      </c>
      <c r="CN156" s="79">
        <f>SUMIFS('Planificación 2026-1'!R:R,'Planificación 2026-1'!W:W,C156,'Planificación 2026-1'!G:G,"T4",'Planificación 2026-1'!H:H,"&gt;2")</f>
        <v>0</v>
      </c>
      <c r="CO156" s="79">
        <f>SUMIFS('Planificación 2026-1'!R:R,'Planificación 2026-1'!W:W,C156,'Planificación 2026-1'!G:G,"AF",'Planificación 2026-1'!H:H,"&lt;3")</f>
        <v>0</v>
      </c>
      <c r="CP156" s="79">
        <f>SUMIFS('Planificación 2026-1'!R:R,'Planificación 2026-1'!W:W,C156,'Planificación 2026-1'!G:G,"EN",'Planificación 2026-1'!H:H,"&lt;3")</f>
        <v>12</v>
      </c>
      <c r="CQ156" s="79">
        <f>SUMIFS('Planificación 2026-1'!R:R,'Planificación 2026-1'!W:W,C156,'Planificación 2026-1'!G:G,"IS",'Planificación 2026-1'!H:H,"&lt;3")</f>
        <v>0</v>
      </c>
      <c r="CR156" s="79">
        <f>SUMIFS('Planificación 2026-1'!R:R,'Planificación 2026-1'!W:W,C156,'Planificación 2026-1'!G:G,"PS",'Planificación 2026-1'!H:H,"&lt;3")</f>
        <v>8</v>
      </c>
      <c r="CS156" s="79">
        <f>SUMIFS('Planificación 2026-1'!R:R,'Planificación 2026-1'!W:W,C156,'Planificación 2026-1'!G:G,"IN",'Planificación 2026-1'!H:H,"&lt;3")</f>
        <v>0</v>
      </c>
      <c r="CT156" s="79">
        <f>SUMIFS('Planificación 2026-1'!R:R,'Planificación 2026-1'!W:W,C156,'Planificación 2026-1'!G:G,"CA",'Planificación 2026-1'!H:H,"&lt;3")</f>
        <v>0</v>
      </c>
      <c r="CU156" s="79">
        <f>SUMIFS('Planificación 2026-1'!R:R,'Planificación 2026-1'!W:W,C156,'Planificación 2026-1'!G:G,"DE",'Planificación 2026-1'!H:H,"&lt;3")</f>
        <v>0</v>
      </c>
      <c r="CV156" s="79">
        <f>SUMIFS('Planificación 2026-1'!R:R,'Planificación 2026-1'!W:W,C156,'Planificación 2026-1'!G:G,"OB",'Planificación 2026-1'!H:H,"&lt;3")</f>
        <v>0</v>
      </c>
      <c r="CW156" s="79">
        <f>SUMIFS('Planificación 2026-1'!R:R,'Planificación 2026-1'!W:W,C156,'Planificación 2026-1'!G:G,"MH",'Planificación 2026-1'!H:H,"&lt;3")</f>
        <v>0</v>
      </c>
      <c r="CX156" s="79">
        <f>SUMIFS('Planificación 2026-1'!R:R,'Planificación 2026-1'!W:W,C156,'Planificación 2026-1'!G:G,"IC",'Planificación 2026-1'!H:H,"&lt;3")</f>
        <v>0</v>
      </c>
      <c r="CY156" s="79">
        <f>SUMIFS('Planificación 2026-1'!R:R,'Planificación 2026-1'!W:W,C156,'Planificación 2026-1'!G:G,"AR",'Planificación 2026-1'!H:H,"&lt;3")</f>
        <v>0</v>
      </c>
      <c r="CZ156" s="79">
        <f>SUMIFS('Planificación 2026-1'!R:R,'Planificación 2026-1'!W:W,C156,'Planificación 2026-1'!G:G,"T1",'Planificación 2026-1'!H:H,"&lt;3")</f>
        <v>0</v>
      </c>
      <c r="DA156" s="79">
        <f>SUMIFS('Planificación 2026-1'!R:R,'Planificación 2026-1'!W:W,C156,'Planificación 2026-1'!G:G,"T3",'Planificación 2026-1'!H:H,"&lt;3")</f>
        <v>0</v>
      </c>
      <c r="DB156" s="79">
        <f>SUMIFS('Planificación 2026-1'!R:R,'Planificación 2026-1'!W:W,C156,'Planificación 2026-1'!G:G,"T2",'Planificación 2026-1'!H:H,"&lt;3")</f>
        <v>0</v>
      </c>
      <c r="DC156" s="79">
        <f>SUMIFS('Planificación 2026-1'!R:R,'Planificación 2026-1'!W:W,C156,'Planificación 2026-1'!G:G,"AE",'Planificación 2026-1'!H:H,"&lt;3")</f>
        <v>0</v>
      </c>
      <c r="DD156" s="79">
        <f>SUMIFS('Planificación 2026-1'!R:R,'Planificación 2026-1'!W:W,C156,'Planificación 2026-1'!G:G,"T4",'Planificación 2026-1'!H:H,"&lt;3")</f>
        <v>0</v>
      </c>
      <c r="DE156" s="78" t="str">
        <f t="shared" si="32"/>
        <v>P02</v>
      </c>
      <c r="DF156" s="30">
        <f>IF(C156="","",SUMIFS('Planificación 2026-1'!R:R,'Planificación 2026-1'!W:W,C156,'Planificación 2026-1'!E:E,"PRINCIPAL",'Planificación 2026-1'!X:X,"VIRTUAL"))</f>
        <v>0</v>
      </c>
      <c r="DG156" s="30">
        <f>IF(C156="","",SUMIFS('Planificación 2026-1'!R:R,'Planificación 2026-1'!W:W,C156,'Planificación 2026-1'!E:E,"PRINCIPAL",'Planificación 2026-1'!X:X,"PRESENCIAL"))</f>
        <v>12</v>
      </c>
      <c r="DH156" s="30">
        <f>IF(C156="","",SUMIFS('Planificación 2026-1'!R:R,'Planificación 2026-1'!W:W,C156,'Planificación 2026-1'!E:E,"PRINCIPAL",'Planificación 2026-1'!X:X,"HIBRIDO PRESENCIAL"))</f>
        <v>0</v>
      </c>
      <c r="DI156" s="78" t="str">
        <f t="shared" si="33"/>
        <v/>
      </c>
      <c r="DJ156" s="78">
        <f>IF(C156="","",SUMIFS('Planificación 2026-1'!R:R,'Planificación 2026-1'!W:W,C156,'Planificación 2026-1'!E:E,"FILIAL",'Planificación 2026-1'!X:X,"VIRTUAL"))</f>
        <v>0</v>
      </c>
      <c r="DK156" s="80">
        <f>IF(C156="","",SUMIFS('Planificación 2026-1'!R:R,'Planificación 2026-1'!W:W,C156,'Planificación 2026-1'!E:E,"FILIAL",'Planificación 2026-1'!X:X,"PRESENCIAL"))</f>
        <v>0</v>
      </c>
      <c r="DL156" s="42">
        <f>IF(C156="","",SUMIFS('Planificación 2026-1'!R:R,'Planificación 2026-1'!W:W,C156,'Planificación 2026-1'!E:E,"FILIAL",'Planificación 2026-1'!X:X,"HIBRIDO PRESENCIAL"))</f>
        <v>0</v>
      </c>
      <c r="DM156" s="81" t="str">
        <f t="shared" si="34"/>
        <v>P04</v>
      </c>
      <c r="DN156" s="78">
        <f>IF(C156="","",SUMIFS('Planificación 2026-1'!R:R,'Planificación 2026-1'!W:W,C156,'Planificación 2026-1'!E:E,"SUNAMPE",'Planificación 2026-1'!X:X,"VIRTUAL"))</f>
        <v>4</v>
      </c>
      <c r="DO156" s="42">
        <f>IF(C156="","",SUMIFS('Planificación 2026-1'!R:R,'Planificación 2026-1'!W:W,C156,'Planificación 2026-1'!E:E,"SUNAMPE",'Planificación 2026-1'!X:X,"PRESENCIAL"))</f>
        <v>4</v>
      </c>
      <c r="DP156" s="81" t="str">
        <f t="shared" si="35"/>
        <v/>
      </c>
      <c r="DQ156" s="78">
        <f>IF(C156="","",SUMIFS('Planificación 2026-1'!R:R,'Planificación 2026-1'!W:W,C156,'Planificación 2026-1'!E:E,"HUAURA",'Planificación 2026-1'!X:X,"VIRTUAL"))</f>
        <v>0</v>
      </c>
      <c r="DR156" s="42">
        <f>IF(C156="","",SUMIFS('Planificación 2026-1'!R:R,'Planificación 2026-1'!W:W,C156,'Planificación 2026-1'!E:E,"HUAURA",'Planificación 2026-1'!X:X,"PRESENCIAL"))</f>
        <v>0</v>
      </c>
      <c r="DS156" s="48">
        <f>SUMIFS('Planificación 2026-1'!R:R,'Planificación 2026-1'!W:W,C156,'Planificación 2026-1'!E:E,"PRINCIPAL",'Planificación 2026-1'!X:X,"VIRTUAL",'Planificación 2026-1'!H:H,"&gt;2")</f>
        <v>0</v>
      </c>
      <c r="DT156" s="48">
        <f>SUMIFS('Planificación 2026-1'!R:R,'Planificación 2026-1'!W:W,C156,'Planificación 2026-1'!E:E,"PRINCIPAL",'Planificación 2026-1'!X:X,"&lt;&gt;VIRTUAL",'Planificación 2026-1'!H:H,"&gt;2")</f>
        <v>0</v>
      </c>
      <c r="DU156" s="48">
        <f>SUMIFS('Planificación 2026-1'!R:R,'Planificación 2026-1'!W:W,C156,'Planificación 2026-1'!E:E,"SUNAMPE",'Planificación 2026-1'!X:X,"VIRTUAL",'Planificación 2026-1'!H:H,"&gt;2")</f>
        <v>0</v>
      </c>
      <c r="DV156" s="48">
        <f>SUMIFS('Planificación 2026-1'!R:R,'Planificación 2026-1'!W:W,C156,'Planificación 2026-1'!E:E,"SUNAMPE",'Planificación 2026-1'!X:X,"&lt;&gt;VIRTUAL",'Planificación 2026-1'!H:H,"&gt;2")</f>
        <v>0</v>
      </c>
      <c r="DW156" s="48">
        <f>SUMIFS('Planificación 2026-1'!R:R,'Planificación 2026-1'!W:W,C156,'Planificación 2026-1'!E:E,"FILIAL",'Planificación 2026-1'!X:X,"VIRTUAL",'Planificación 2026-1'!H:H,"&gt;2")</f>
        <v>0</v>
      </c>
      <c r="DX156" s="48">
        <f>SUMIFS('Planificación 2026-1'!R:R,'Planificación 2026-1'!W:W,C156,'Planificación 2026-1'!E:E,"FILIAL",'Planificación 2026-1'!X:X,"&lt;&gt;VIRTUAL",'Planificación 2026-1'!H:H,"&gt;2")</f>
        <v>0</v>
      </c>
      <c r="DY156" s="48">
        <f>SUMIFS('Planificación 2026-1'!R:R,'Planificación 2026-1'!W:W,C156,'Planificación 2026-1'!E:E,"PORUMA",'Planificación 2026-1'!X:X,"VIRTUAL",'Planificación 2026-1'!H:H,"&gt;2")</f>
        <v>0</v>
      </c>
      <c r="DZ156" s="48">
        <f>SUMIFS('Planificación 2026-1'!R:R,'Planificación 2026-1'!W:W,C156,'Planificación 2026-1'!E:E,"PORUMA",'Planificación 2026-1'!X:X,"&lt;&gt;VIRTUAL",'Planificación 2026-1'!H:H,"&gt;2")</f>
        <v>0</v>
      </c>
      <c r="EA156" s="48">
        <f>SUMIFS('Planificación 2026-1'!R:R,'Planificación 2026-1'!W:W,C156,'Planificación 2026-1'!E:E,"HUAURA",'Planificación 2026-1'!X:X,"VIRTUAL",'Planificación 2026-1'!H:H,"&gt;2")</f>
        <v>0</v>
      </c>
      <c r="EB156" s="48">
        <f>SUMIFS('Planificación 2026-1'!R:R,'Planificación 2026-1'!W:W,C156,'Planificación 2026-1'!E:E,"HUAURA",'Planificación 2026-1'!X:X,"&lt;&gt;VIRTUAL",'Planificación 2026-1'!H:H,"&gt;2")</f>
        <v>0</v>
      </c>
      <c r="EC156" s="48">
        <f>SUMIFS('Planificación 2026-1'!R:R,'Planificación 2026-1'!W:W,C156,'Planificación 2026-1'!E:E,"PRINCIPAL",'Planificación 2026-1'!X:X,"VIRTUAL",'Planificación 2026-1'!H:H,"&lt;3")</f>
        <v>0</v>
      </c>
      <c r="ED156" s="48">
        <f>SUMIFS('Planificación 2026-1'!R:R,'Planificación 2026-1'!W:W,C156,'Planificación 2026-1'!E:E,"PRINCIPAL",'Planificación 2026-1'!X:X,"&lt;&gt;VIRTUAL",'Planificación 2026-1'!H:H,"&lt;3")</f>
        <v>12</v>
      </c>
      <c r="EE156" s="48">
        <f>SUMIFS('Planificación 2026-1'!R:R,'Planificación 2026-1'!W:W,C156,'Planificación 2026-1'!E:E,"SUNAMPE",'Planificación 2026-1'!X:X,"VIRTUAL",'Planificación 2026-1'!H:H,"&lt;3")</f>
        <v>4</v>
      </c>
      <c r="EF156" s="48">
        <f>SUMIFS('Planificación 2026-1'!R:R,'Planificación 2026-1'!W:W,C156,'Planificación 2026-1'!E:E,"SUNAMPE",'Planificación 2026-1'!X:X,"&lt;&gt;VIRTUAL",'Planificación 2026-1'!H:H,"&lt;3")</f>
        <v>4</v>
      </c>
      <c r="EG156" s="48">
        <f>SUMIFS('Planificación 2026-1'!R:R,'Planificación 2026-1'!W:W,C156,'Planificación 2026-1'!E:E,"FILIAL",'Planificación 2026-1'!X:X,"VIRTUAL",'Planificación 2026-1'!H:H,"&lt;3")</f>
        <v>0</v>
      </c>
      <c r="EH156" s="48">
        <f>SUMIFS('Planificación 2026-1'!R:R,'Planificación 2026-1'!W:W,C156,'Planificación 2026-1'!E:E,"FILIAL",'Planificación 2026-1'!X:X,"&lt;&gt;VIRTUAL",'Planificación 2026-1'!H:H,"&lt;3")</f>
        <v>0</v>
      </c>
      <c r="EI156" s="48">
        <f>SUMIFS('Planificación 2026-1'!R:R,'Planificación 2026-1'!W:W,C156,'Planificación 2026-1'!E:E,"PORUMA",'Planificación 2026-1'!X:X,"VIRTUAL",'Planificación 2026-1'!H:H,"&lt;3")</f>
        <v>0</v>
      </c>
      <c r="EJ156" s="48">
        <f>SUMIFS('Planificación 2026-1'!R:R,'Planificación 2026-1'!W:W,C156,'Planificación 2026-1'!E:E,"PORUMA",'Planificación 2026-1'!X:X,"&lt;&gt;VIRTUAL",'Planificación 2026-1'!H:H,"&lt;3")</f>
        <v>0</v>
      </c>
      <c r="EK156" s="48">
        <f>SUMIFS('Planificación 2026-1'!R:R,'Planificación 2026-1'!W:W,C156,'Planificación 2026-1'!E:E,"HUAURA",'Planificación 2026-1'!X:X,"VIRTUAL",'Planificación 2026-1'!H:H,"&lt;3")</f>
        <v>0</v>
      </c>
      <c r="EL156" s="48">
        <f>SUMIFS('Planificación 2026-1'!R:R,'Planificación 2026-1'!W:W,C156,'Planificación 2026-1'!E:E,"HUAURA",'Planificación 2026-1'!X:X,"&lt;&gt;VIRTUAL",'Planificación 2026-1'!H:H,"&lt;3")</f>
        <v>0</v>
      </c>
      <c r="EM156" s="48">
        <f t="shared" si="36"/>
        <v>0</v>
      </c>
      <c r="EN156" s="48">
        <f t="shared" si="37"/>
        <v>0</v>
      </c>
      <c r="EO156" s="48">
        <f t="shared" si="38"/>
        <v>0</v>
      </c>
      <c r="EP156" s="48">
        <f t="shared" si="39"/>
        <v>12</v>
      </c>
      <c r="EQ156" s="48">
        <f t="shared" si="40"/>
        <v>8</v>
      </c>
      <c r="ER156" s="48"/>
      <c r="ES156" s="48">
        <f t="shared" si="41"/>
        <v>4</v>
      </c>
      <c r="ET156" s="48">
        <f t="shared" si="42"/>
        <v>16</v>
      </c>
      <c r="EU156" s="48" t="b">
        <f t="shared" si="43"/>
        <v>1</v>
      </c>
      <c r="EV156" s="48" t="str">
        <f t="shared" si="44"/>
        <v/>
      </c>
      <c r="EW156" s="48" t="str">
        <f t="shared" si="45"/>
        <v>MAS PRESENCIAL</v>
      </c>
    </row>
    <row r="157" spans="1:153" x14ac:dyDescent="0.3">
      <c r="A157" s="53"/>
      <c r="B157" s="383">
        <v>154</v>
      </c>
      <c r="C157" s="107" t="s">
        <v>171</v>
      </c>
      <c r="D157" s="82">
        <f>SUMIF('Planificación 2026-1'!W:W,C157,'Planificación 2026-1'!R:R)</f>
        <v>14</v>
      </c>
      <c r="E157" s="384" t="s">
        <v>319</v>
      </c>
      <c r="F157" s="107" t="s">
        <v>430</v>
      </c>
      <c r="G157" s="107" t="s">
        <v>276</v>
      </c>
      <c r="H157" s="107" t="s">
        <v>432</v>
      </c>
      <c r="I157" s="77" t="str">
        <f>IF(SUM(COUNTIFS('Planificación 2026-1'!E:E,"PRINCIPAL",'Planificación 2026-1'!W:W,C157,'Planificación 2026-1'!G:G,"AF"))&gt;0,"P01"," ")</f>
        <v xml:space="preserve"> </v>
      </c>
      <c r="J157" s="78" t="str">
        <f>IF(SUM(COUNTIFS('Planificación 2026-1'!E:E,"PRINCIPAL",'Planificación 2026-1'!W:W,C157,'Planificación 2026-1'!G:G,"EN"))&gt;0,"P02"," ")</f>
        <v xml:space="preserve"> </v>
      </c>
      <c r="K157" s="78" t="str">
        <f>IF(SUM(COUNTIFS('Planificación 2026-1'!E:E,"PRINCIPAL",'Planificación 2026-1'!W:W,C157,'Planificación 2026-1'!G:G,"IS"))&gt;0,"P03"," ")</f>
        <v xml:space="preserve"> </v>
      </c>
      <c r="L157" s="78" t="str">
        <f>IF(SUM(COUNTIFS('Planificación 2026-1'!E:E,"PRINCIPAL",'Planificación 2026-1'!W:W,C157,'Planificación 2026-1'!G:G,"PS"))&gt;0,"P04"," ")</f>
        <v xml:space="preserve"> </v>
      </c>
      <c r="M157" s="78"/>
      <c r="N157" s="78" t="str">
        <f>IF(SUM(COUNTIFS('Planificación 2026-1'!E:E,"PRINCIPAL",'Planificación 2026-1'!W:W,C157,'Planificación 2026-1'!G:G,"IN"))&gt;0,"P06"," ")</f>
        <v xml:space="preserve"> </v>
      </c>
      <c r="O157" s="78" t="str">
        <f>IF(SUM(COUNTIFS('Planificación 2026-1'!E:E,"PRINCIPAL",'Planificación 2026-1'!W:W,C157,'Planificación 2026-1'!G:G,"CA"))&gt;0,"P07"," ")</f>
        <v xml:space="preserve"> </v>
      </c>
      <c r="P157" s="78" t="str">
        <f>IF(SUM(COUNTIFS('Planificación 2026-1'!E:E,"PRINCIPAL",'Planificación 2026-1'!W:W,C157,'Planificación 2026-1'!G:G,"DE"))&gt;0,"P08"," ")</f>
        <v xml:space="preserve"> </v>
      </c>
      <c r="Q157" s="78" t="str">
        <f>IF(SUM(COUNTIFS('Planificación 2026-1'!E:E,"PRINCIPAL",'Planificación 2026-1'!W:W,C157,'Planificación 2026-1'!G:G,"OB"))&gt;0,"P09"," ")</f>
        <v xml:space="preserve"> </v>
      </c>
      <c r="R157" s="78" t="str">
        <f>IF(SUM(COUNTIFS('Planificación 2026-1'!E:E,"PRINCIPAL",'Planificación 2026-1'!W:W,C157,'Planificación 2026-1'!G:G,"MH"))&gt;0,"P31"," ")</f>
        <v xml:space="preserve"> </v>
      </c>
      <c r="S157" s="78" t="str">
        <f>IF(SUM(COUNTIFS('Planificación 2026-1'!E:E,"PRINCIPAL",'Planificación 2026-1'!W:W,C157,'Planificación 2026-1'!G:G,"IC"))&gt;0,"P32"," ")</f>
        <v xml:space="preserve"> </v>
      </c>
      <c r="T157" s="78" t="str">
        <f>IF(SUM(COUNTIFS('Planificación 2026-1'!E:E,"PRINCIPAL",'Planificación 2026-1'!W:W,C157,'Planificación 2026-1'!G:G,"AR"))&gt;0,"P34"," ")</f>
        <v xml:space="preserve"> </v>
      </c>
      <c r="U157" s="78" t="str">
        <f>IF(SUM(COUNTIFS('Planificación 2026-1'!E:E,"PRINCIPAL",'Planificación 2026-1'!W:W,C157,'Planificación 2026-1'!G:G,"T1"))&gt;0,"P35"," ")</f>
        <v xml:space="preserve"> </v>
      </c>
      <c r="V157" s="78" t="str">
        <f>IF(SUM(COUNTIFS('Planificación 2026-1'!E:E,"PRINCIPAL",'Planificación 2026-1'!W:W,C157,'Planificación 2026-1'!G:G,"T3"))&gt;0,"P36"," ")</f>
        <v xml:space="preserve"> </v>
      </c>
      <c r="W157" s="78" t="str">
        <f>IF(SUM(COUNTIFS('Planificación 2026-1'!E:E,"PRINCIPAL",'Planificación 2026-1'!W:W,C157,'Planificación 2026-1'!G:G,"T2"))&gt;0,"P37"," ")</f>
        <v xml:space="preserve"> </v>
      </c>
      <c r="X157" s="78" t="str">
        <f>IF(SUM(COUNTIFS('Planificación 2026-1'!E:E,"PRINCIPAL",'Planificación 2026-1'!W:W,C157,'Planificación 2026-1'!G:G,"AE"))&gt;0,"P38"," ")</f>
        <v xml:space="preserve"> </v>
      </c>
      <c r="Y157" s="78" t="str">
        <f>IF(SUM(COUNTIFS('Planificación 2026-1'!E:E,"PRINCIPAL",'Planificación 2026-1'!W:W,C157,'Planificación 2026-1'!G:G,"T4"))&gt;0,"P55"," ")</f>
        <v xml:space="preserve"> </v>
      </c>
      <c r="Z157" s="78" t="str">
        <f>IF(SUM(COUNTIFS('Planificación 2026-1'!E:E,"FILIAL",'Planificación 2026-1'!W:W,C157,'Planificación 2026-1'!G:G,"AF"))&gt;0," P01"," ")</f>
        <v xml:space="preserve"> </v>
      </c>
      <c r="AA157" s="78" t="str">
        <f>IF(SUM(COUNTIFS('Planificación 2026-1'!E:E,"FILIAL",'Planificación 2026-1'!W:W,C157,'Planificación 2026-1'!G:G,"EN"))&gt;0,"P02"," ")</f>
        <v>P02</v>
      </c>
      <c r="AB157" s="78" t="str">
        <f>IF(SUM(COUNTIFS('Planificación 2026-1'!E:E,"FILIAL",'Planificación 2026-1'!W:W,C157,'Planificación 2026-1'!G:G,"IS"))&gt;0,"P03"," ")</f>
        <v xml:space="preserve"> </v>
      </c>
      <c r="AC157" s="78" t="str">
        <f>IF(SUM(COUNTIFS('Planificación 2026-1'!E:E,"FILIAL",'Planificación 2026-1'!W:W,C157,'Planificación 2026-1'!G:G,"PS"))&gt;0,"P04"," ")</f>
        <v xml:space="preserve"> </v>
      </c>
      <c r="AD157" s="78"/>
      <c r="AE157" s="78" t="str">
        <f>IF(SUM(COUNTIFS('Planificación 2026-1'!E:E,"FILIAL",'Planificación 2026-1'!W:W,C157,'Planificación 2026-1'!G:G,"IN"))&gt;0,"P06"," ")</f>
        <v xml:space="preserve"> </v>
      </c>
      <c r="AF157" s="78" t="str">
        <f>IF(SUM(COUNTIFS('Planificación 2026-1'!E:E,"FILIAL",'Planificación 2026-1'!W:W,C157,'Planificación 2026-1'!G:G,"CA"))&gt;0,"P07"," ")</f>
        <v xml:space="preserve"> </v>
      </c>
      <c r="AG157" s="78" t="str">
        <f>IF(SUM(COUNTIFS('Planificación 2026-1'!E:E,"FILIAL",'Planificación 2026-1'!W:W,C157,'Planificación 2026-1'!G:G,"DE"))&gt;0,"P08"," ")</f>
        <v xml:space="preserve"> </v>
      </c>
      <c r="AH157" s="78" t="str">
        <f>IF(SUM(COUNTIFS('Planificación 2026-1'!E:E,"FILIAL",'Planificación 2026-1'!W:W,C157,'Planificación 2026-1'!G:G,"OB"))&gt;0,"P09"," ")</f>
        <v xml:space="preserve"> </v>
      </c>
      <c r="AI157" s="78" t="str">
        <f>IF(SUM(COUNTIFS('Planificación 2026-1'!E:E,"FILIAL",'Planificación 2026-1'!W:W,C157,'Planificación 2026-1'!G:G,"MH"))&gt;0,"P31"," ")</f>
        <v xml:space="preserve"> </v>
      </c>
      <c r="AJ157" s="78" t="str">
        <f>IF(SUM(COUNTIFS('Planificación 2026-1'!E:E,"FILIAL",'Planificación 2026-1'!W:W,C157,'Planificación 2026-1'!G:G,"IC"))&gt;0,"P32"," ")</f>
        <v xml:space="preserve"> </v>
      </c>
      <c r="AK157" s="78" t="str">
        <f>IF(SUM(COUNTIFS('Planificación 2026-1'!E:E,"FILIAL",'Planificación 2026-1'!W:W,C157,'Planificación 2026-1'!G:G,"AR"))&gt;0,"P34"," ")</f>
        <v xml:space="preserve"> </v>
      </c>
      <c r="AL157" s="78" t="str">
        <f>IF(SUM(COUNTIFS('Planificación 2026-1'!E:E,"FILIAL",'Planificación 2026-1'!W:W,C157,'Planificación 2026-1'!G:G,"T1"))&gt;0,"P35"," ")</f>
        <v xml:space="preserve"> </v>
      </c>
      <c r="AM157" s="78" t="str">
        <f>IF(SUM(COUNTIFS('Planificación 2026-1'!E:E,"FILIAL",'Planificación 2026-1'!W:W,C157,'Planificación 2026-1'!G:G,"T3"))&gt;0,"P36"," ")</f>
        <v xml:space="preserve"> </v>
      </c>
      <c r="AN157" s="78" t="str">
        <f>IF(SUM(COUNTIFS('Planificación 2026-1'!E:E,"FILIAL",'Planificación 2026-1'!W:W,C157,'Planificación 2026-1'!G:G,"T2"))&gt;0,"P37"," ")</f>
        <v xml:space="preserve"> </v>
      </c>
      <c r="AO157" s="78" t="str">
        <f>IF(SUM(COUNTIFS('Planificación 2026-1'!E:E,"FILIAL",'Planificación 2026-1'!W:W,C157,'Planificación 2026-1'!G:G,"AE"))&gt;0,"P38"," ")</f>
        <v xml:space="preserve"> </v>
      </c>
      <c r="AP157" s="78" t="str">
        <f>IF(SUM(COUNTIFS('Planificación 2026-1'!E:E,"FILIAL",'Planificación 2026-1'!W:W,C157,'Planificación 2026-1'!G:G,"T4"))&gt;0,"P55"," ")</f>
        <v xml:space="preserve"> </v>
      </c>
      <c r="AQ157" s="78" t="str">
        <f>IF(SUM(COUNTIFS('Planificación 2026-1'!E:E,"SUNAMPE",'Planificación 2026-1'!W:W,C157,'Planificación 2026-1'!G:G,"AF"))&gt;0," P01"," ")</f>
        <v xml:space="preserve"> </v>
      </c>
      <c r="AR157" s="78" t="str">
        <f>IF(SUM(COUNTIFS('Planificación 2026-1'!E:E,"SUNAMPE",'Planificación 2026-1'!W:W,C157,'Planificación 2026-1'!G:G,"EN"))&gt;0,"P02"," ")</f>
        <v xml:space="preserve"> </v>
      </c>
      <c r="AS157" s="78" t="str">
        <f>IF(SUM(COUNTIFS('Planificación 2026-1'!E:E,"SUNAMPE",'Planificación 2026-1'!W:W,C157,'Planificación 2026-1'!G:G,"IS"))&gt;0,"P03"," ")</f>
        <v xml:space="preserve"> </v>
      </c>
      <c r="AT157" s="78" t="str">
        <f>IF(SUM(COUNTIFS('Planificación 2026-1'!E:E,"SUNAMPE",'Planificación 2026-1'!W:W,C157,'Planificación 2026-1'!G:G,"PS"))&gt;0,"P04"," ")</f>
        <v xml:space="preserve"> </v>
      </c>
      <c r="AU157" s="78"/>
      <c r="AV157" s="78" t="str">
        <f>IF(SUM(COUNTIFS('Planificación 2026-1'!E:E,"SUNAMPE",'Planificación 2026-1'!W:W,C157,'Planificación 2026-1'!G:G,"IN"))&gt;0,"P06"," ")</f>
        <v xml:space="preserve"> </v>
      </c>
      <c r="AW157" s="78" t="str">
        <f>IF(SUM(COUNTIFS('Planificación 2026-1'!E:E,"SUNAMPE",'Planificación 2026-1'!W:W,C157,'Planificación 2026-1'!G:G,"CA"))&gt;0,"P07"," ")</f>
        <v xml:space="preserve"> </v>
      </c>
      <c r="AX157" s="78" t="str">
        <f>IF(SUM(COUNTIFS('Planificación 2026-1'!E:E,"SUNAMPE",'Planificación 2026-1'!W:W,C157,'Planificación 2026-1'!G:G,"DE"))&gt;0,"P08"," ")</f>
        <v xml:space="preserve"> </v>
      </c>
      <c r="AY157" s="78" t="str">
        <f>IF(SUM(COUNTIFS('Planificación 2026-1'!E:E,"SUNAMPE",'Planificación 2026-1'!W:W,C157,'Planificación 2026-1'!G:G,"OB"))&gt;0,"P09"," ")</f>
        <v xml:space="preserve"> </v>
      </c>
      <c r="AZ157" s="78" t="str">
        <f>IF(SUM(COUNTIFS('Planificación 2026-1'!E:E,"SUNAMPE",'Planificación 2026-1'!W:W,C157,'Planificación 2026-1'!G:G,"MH"))&gt;0,"P31"," ")</f>
        <v xml:space="preserve"> </v>
      </c>
      <c r="BA157" s="78" t="str">
        <f>IF(SUM(COUNTIFS('Planificación 2026-1'!E:E,"SUNAMPE",'Planificación 2026-1'!W:W,C157,'Planificación 2026-1'!G:G,"IC"))&gt;0,"P32"," ")</f>
        <v xml:space="preserve"> </v>
      </c>
      <c r="BB157" s="78" t="str">
        <f>IF(SUM(COUNTIFS('Planificación 2026-1'!E:E,"SUNAMPE",'Planificación 2026-1'!W:W,C157,'Planificación 2026-1'!G:G,"AR"))&gt;0,"P34"," ")</f>
        <v xml:space="preserve"> </v>
      </c>
      <c r="BC157" s="78" t="str">
        <f>IF(SUM(COUNTIFS('Planificación 2026-1'!E:E,"SUNAMPE",'Planificación 2026-1'!W:W,C157,'Planificación 2026-1'!G:G,"T1"))&gt;0,"P35"," ")</f>
        <v xml:space="preserve"> </v>
      </c>
      <c r="BD157" s="78" t="str">
        <f>IF(SUM(COUNTIFS('Planificación 2026-1'!E:E,"SUNAMPE",'Planificación 2026-1'!W:W,C157,'Planificación 2026-1'!G:G,"T3"))&gt;0,"P36"," ")</f>
        <v xml:space="preserve"> </v>
      </c>
      <c r="BE157" s="78" t="str">
        <f>IF(SUM(COUNTIFS('Planificación 2026-1'!E:E,"SUNAMPE",'Planificación 2026-1'!W:W,C157,'Planificación 2026-1'!G:G,"T2"))&gt;0,"P37"," ")</f>
        <v xml:space="preserve"> </v>
      </c>
      <c r="BF157" s="78" t="str">
        <f>IF(SUM(COUNTIFS('Planificación 2026-1'!E:E,"SUNAMPE",'Planificación 2026-1'!W:W,C157,'Planificación 2026-1'!G:G,"AE"))&gt;0,"P38"," ")</f>
        <v xml:space="preserve"> </v>
      </c>
      <c r="BG157" s="78" t="str">
        <f>IF(SUM(COUNTIFS('Planificación 2026-1'!E:E,"SUNAMPE",'Planificación 2026-1'!W:W,C157,'Planificación 2026-1'!G:G,"T4"))&gt;0,"P55"," ")</f>
        <v xml:space="preserve"> </v>
      </c>
      <c r="BH157" s="78" t="str">
        <f>IF(SUM(COUNTIFS('Planificación 2026-1'!E:E,"HUAURA",'Planificación 2026-1'!W:W,C157,'Planificación 2026-1'!G:G,"AF"))&gt;0," P01"," ")</f>
        <v xml:space="preserve"> </v>
      </c>
      <c r="BI157" s="78" t="str">
        <f>IF(SUM(COUNTIFS('Planificación 2026-1'!E:E,"HUAURA",'Planificación 2026-1'!W:W,C157,'Planificación 2026-1'!G:G,"EN"))&gt;0,"P02"," ")</f>
        <v xml:space="preserve"> </v>
      </c>
      <c r="BJ157" s="78" t="str">
        <f>IF(SUM(COUNTIFS('Planificación 2026-1'!E:E,"HUAURA",'Planificación 2026-1'!W:W,C157,'Planificación 2026-1'!G:G,"IS"))&gt;0,"P03"," ")</f>
        <v xml:space="preserve"> </v>
      </c>
      <c r="BK157" s="78" t="str">
        <f>IF(SUM(COUNTIFS('Planificación 2026-1'!E:E,"HUAURA",'Planificación 2026-1'!W:W,C157,'Planificación 2026-1'!G:G,"PS"))&gt;0,"P04"," ")</f>
        <v xml:space="preserve"> </v>
      </c>
      <c r="BL157" s="78"/>
      <c r="BM157" s="78" t="str">
        <f>IF(SUM(COUNTIFS('Planificación 2026-1'!E:E,"HUAURA",'Planificación 2026-1'!W:W,C157,'Planificación 2026-1'!G:G,"IN"))&gt;0,"P06"," ")</f>
        <v xml:space="preserve"> </v>
      </c>
      <c r="BN157" s="78" t="str">
        <f>IF(SUM(COUNTIFS('Planificación 2026-1'!E:E,"HUAURA",'Planificación 2026-1'!W:W,C157,'Planificación 2026-1'!G:G,"CA"))&gt;0,"P07"," ")</f>
        <v xml:space="preserve"> </v>
      </c>
      <c r="BO157" s="78" t="str">
        <f>IF(SUM(COUNTIFS('Planificación 2026-1'!E:E,"HUAURA",'Planificación 2026-1'!W:W,C157,'Planificación 2026-1'!G:G,"DE"))&gt;0,"P08"," ")</f>
        <v xml:space="preserve"> </v>
      </c>
      <c r="BP157" s="78" t="str">
        <f>IF(SUM(COUNTIFS('Planificación 2026-1'!E:E,"HUAURA",'Planificación 2026-1'!W:W,C157,'Planificación 2026-1'!G:G,"OB"))&gt;0,"P09"," ")</f>
        <v xml:space="preserve"> </v>
      </c>
      <c r="BQ157" s="78" t="str">
        <f>IF(SUM(COUNTIFS('Planificación 2026-1'!E:E,"HUAURA",'Planificación 2026-1'!W:W,C157,'Planificación 2026-1'!G:G,"MH"))&gt;0,"P31"," ")</f>
        <v xml:space="preserve"> </v>
      </c>
      <c r="BR157" s="78" t="str">
        <f>IF(SUM(COUNTIFS('Planificación 2026-1'!E:E,"HUAURA",'Planificación 2026-1'!W:W,C157,'Planificación 2026-1'!G:G,"IC"))&gt;0,"P32"," ")</f>
        <v xml:space="preserve"> </v>
      </c>
      <c r="BS157" s="78" t="str">
        <f>IF(SUM(COUNTIFS('Planificación 2026-1'!E:E,"HUAURA",'Planificación 2026-1'!W:W,C157,'Planificación 2026-1'!G:G,"AR"))&gt;0,"P34"," ")</f>
        <v xml:space="preserve"> </v>
      </c>
      <c r="BT157" s="78" t="str">
        <f>IF(SUM(COUNTIFS('Planificación 2026-1'!E:E,"HUAURA",'Planificación 2026-1'!W:W,C157,'Planificación 2026-1'!G:G,"T1"))&gt;0,"P35"," ")</f>
        <v xml:space="preserve"> </v>
      </c>
      <c r="BU157" s="78" t="str">
        <f>IF(SUM(COUNTIFS('Planificación 2026-1'!E:E,"HUAURA",'Planificación 2026-1'!W:W,C157,'Planificación 2026-1'!G:G,"T3"))&gt;0,"P36"," ")</f>
        <v xml:space="preserve"> </v>
      </c>
      <c r="BV157" s="78" t="str">
        <f>IF(SUM(COUNTIFS('Planificación 2026-1'!E:E,"HUAURA",'Planificación 2026-1'!W:W,C157,'Planificación 2026-1'!G:G,"T2"))&gt;0,"P37"," ")</f>
        <v xml:space="preserve"> </v>
      </c>
      <c r="BW157" s="78" t="str">
        <f>IF(SUM(COUNTIFS('Planificación 2026-1'!E:E,"HUAURA",'Planificación 2026-1'!W:W,C157,'Planificación 2026-1'!G:G,"AE"))&gt;0,"P38"," ")</f>
        <v xml:space="preserve"> </v>
      </c>
      <c r="BX157" s="78" t="str">
        <f>IF(SUM(COUNTIFS('Planificación 2026-1'!E:E,"HUAURA",'Planificación 2026-1'!W:W,C157,'Planificación 2026-1'!G:G,"T4"))&gt;0,"P55"," ")</f>
        <v xml:space="preserve"> </v>
      </c>
      <c r="BY157" s="79">
        <f>SUMIFS('Planificación 2026-1'!R:R,'Planificación 2026-1'!W:W,C157,'Planificación 2026-1'!G:G,"AF",'Planificación 2026-1'!H:H,"&gt;2")</f>
        <v>0</v>
      </c>
      <c r="BZ157" s="79">
        <f>SUMIFS('Planificación 2026-1'!R:R,'Planificación 2026-1'!W:W,C157,'Planificación 2026-1'!G:G,"EN",'Planificación 2026-1'!H:H,"&gt;2")</f>
        <v>14</v>
      </c>
      <c r="CA157" s="79">
        <f>SUMIFS('Planificación 2026-1'!R:R,'Planificación 2026-1'!W:W,C157,'Planificación 2026-1'!G:G,"IS",'Planificación 2026-1'!H:H,"&gt;2")</f>
        <v>0</v>
      </c>
      <c r="CB157" s="79">
        <f>SUMIFS('Planificación 2026-1'!R:R,'Planificación 2026-1'!W:W,C157,'Planificación 2026-1'!G:G,"PS",'Planificación 2026-1'!H:H,"&gt;2")</f>
        <v>0</v>
      </c>
      <c r="CC157" s="79">
        <f>SUMIFS('Planificación 2026-1'!R:R,'Planificación 2026-1'!W:W,C157,'Planificación 2026-1'!G:G,"IN",'Planificación 2026-1'!H:H,"&gt;2")</f>
        <v>0</v>
      </c>
      <c r="CD157" s="79">
        <f>SUMIFS('Planificación 2026-1'!R:R,'Planificación 2026-1'!W:W,C157,'Planificación 2026-1'!G:G,"CA",'Planificación 2026-1'!H:H,"&gt;2")</f>
        <v>0</v>
      </c>
      <c r="CE157" s="79">
        <f>SUMIFS('Planificación 2026-1'!R:R,'Planificación 2026-1'!W:W,C157,'Planificación 2026-1'!G:G,"DE",'Planificación 2026-1'!H:H,"&gt;2")</f>
        <v>0</v>
      </c>
      <c r="CF157" s="79">
        <f>SUMIFS('Planificación 2026-1'!R:R,'Planificación 2026-1'!W:W,C157,'Planificación 2026-1'!G:G,"OB",'Planificación 2026-1'!H:H,"&gt;2")</f>
        <v>0</v>
      </c>
      <c r="CG157" s="79">
        <f>SUMIFS('Planificación 2026-1'!R:R,'Planificación 2026-1'!W:W,C157,'Planificación 2026-1'!G:G,"MH",'Planificación 2026-1'!H:H,"&gt;2")</f>
        <v>0</v>
      </c>
      <c r="CH157" s="79">
        <f>SUMIFS('Planificación 2026-1'!R:R,'Planificación 2026-1'!W:W,C157,'Planificación 2026-1'!G:G,"IC",'Planificación 2026-1'!H:H,"&gt;2")</f>
        <v>0</v>
      </c>
      <c r="CI157" s="79">
        <f>SUMIFS('Planificación 2026-1'!R:R,'Planificación 2026-1'!W:W,C157,'Planificación 2026-1'!G:G,"AR",'Planificación 2026-1'!H:H,"&gt;2")</f>
        <v>0</v>
      </c>
      <c r="CJ157" s="79">
        <f>SUMIFS('Planificación 2026-1'!R:R,'Planificación 2026-1'!W:W,C157,'Planificación 2026-1'!G:G,"T1",'Planificación 2026-1'!H:H,"&gt;2")</f>
        <v>0</v>
      </c>
      <c r="CK157" s="79">
        <f>SUMIFS('Planificación 2026-1'!R:R,'Planificación 2026-1'!W:W,C157,'Planificación 2026-1'!G:G,"T3",'Planificación 2026-1'!H:H,"&gt;2")</f>
        <v>0</v>
      </c>
      <c r="CL157" s="79">
        <f>SUMIFS('Planificación 2026-1'!R:R,'Planificación 2026-1'!W:W,C157,'Planificación 2026-1'!G:G,"T2",'Planificación 2026-1'!H:H,"&gt;2")</f>
        <v>0</v>
      </c>
      <c r="CM157" s="79">
        <f>SUMIFS('Planificación 2026-1'!R:R,'Planificación 2026-1'!W:W,C157,'Planificación 2026-1'!G:G,"AE",'Planificación 2026-1'!H:H,"&gt;2")</f>
        <v>0</v>
      </c>
      <c r="CN157" s="79">
        <f>SUMIFS('Planificación 2026-1'!R:R,'Planificación 2026-1'!W:W,C157,'Planificación 2026-1'!G:G,"T4",'Planificación 2026-1'!H:H,"&gt;2")</f>
        <v>0</v>
      </c>
      <c r="CO157" s="79">
        <f>SUMIFS('Planificación 2026-1'!R:R,'Planificación 2026-1'!W:W,C157,'Planificación 2026-1'!G:G,"AF",'Planificación 2026-1'!H:H,"&lt;3")</f>
        <v>0</v>
      </c>
      <c r="CP157" s="79">
        <f>SUMIFS('Planificación 2026-1'!R:R,'Planificación 2026-1'!W:W,C157,'Planificación 2026-1'!G:G,"EN",'Planificación 2026-1'!H:H,"&lt;3")</f>
        <v>0</v>
      </c>
      <c r="CQ157" s="79">
        <f>SUMIFS('Planificación 2026-1'!R:R,'Planificación 2026-1'!W:W,C157,'Planificación 2026-1'!G:G,"IS",'Planificación 2026-1'!H:H,"&lt;3")</f>
        <v>0</v>
      </c>
      <c r="CR157" s="79">
        <f>SUMIFS('Planificación 2026-1'!R:R,'Planificación 2026-1'!W:W,C157,'Planificación 2026-1'!G:G,"PS",'Planificación 2026-1'!H:H,"&lt;3")</f>
        <v>0</v>
      </c>
      <c r="CS157" s="79">
        <f>SUMIFS('Planificación 2026-1'!R:R,'Planificación 2026-1'!W:W,C157,'Planificación 2026-1'!G:G,"IN",'Planificación 2026-1'!H:H,"&lt;3")</f>
        <v>0</v>
      </c>
      <c r="CT157" s="79">
        <f>SUMIFS('Planificación 2026-1'!R:R,'Planificación 2026-1'!W:W,C157,'Planificación 2026-1'!G:G,"CA",'Planificación 2026-1'!H:H,"&lt;3")</f>
        <v>0</v>
      </c>
      <c r="CU157" s="79">
        <f>SUMIFS('Planificación 2026-1'!R:R,'Planificación 2026-1'!W:W,C157,'Planificación 2026-1'!G:G,"DE",'Planificación 2026-1'!H:H,"&lt;3")</f>
        <v>0</v>
      </c>
      <c r="CV157" s="79">
        <f>SUMIFS('Planificación 2026-1'!R:R,'Planificación 2026-1'!W:W,C157,'Planificación 2026-1'!G:G,"OB",'Planificación 2026-1'!H:H,"&lt;3")</f>
        <v>0</v>
      </c>
      <c r="CW157" s="79">
        <f>SUMIFS('Planificación 2026-1'!R:R,'Planificación 2026-1'!W:W,C157,'Planificación 2026-1'!G:G,"MH",'Planificación 2026-1'!H:H,"&lt;3")</f>
        <v>0</v>
      </c>
      <c r="CX157" s="79">
        <f>SUMIFS('Planificación 2026-1'!R:R,'Planificación 2026-1'!W:W,C157,'Planificación 2026-1'!G:G,"IC",'Planificación 2026-1'!H:H,"&lt;3")</f>
        <v>0</v>
      </c>
      <c r="CY157" s="79">
        <f>SUMIFS('Planificación 2026-1'!R:R,'Planificación 2026-1'!W:W,C157,'Planificación 2026-1'!G:G,"AR",'Planificación 2026-1'!H:H,"&lt;3")</f>
        <v>0</v>
      </c>
      <c r="CZ157" s="79">
        <f>SUMIFS('Planificación 2026-1'!R:R,'Planificación 2026-1'!W:W,C157,'Planificación 2026-1'!G:G,"T1",'Planificación 2026-1'!H:H,"&lt;3")</f>
        <v>0</v>
      </c>
      <c r="DA157" s="79">
        <f>SUMIFS('Planificación 2026-1'!R:R,'Planificación 2026-1'!W:W,C157,'Planificación 2026-1'!G:G,"T3",'Planificación 2026-1'!H:H,"&lt;3")</f>
        <v>0</v>
      </c>
      <c r="DB157" s="79">
        <f>SUMIFS('Planificación 2026-1'!R:R,'Planificación 2026-1'!W:W,C157,'Planificación 2026-1'!G:G,"T2",'Planificación 2026-1'!H:H,"&lt;3")</f>
        <v>0</v>
      </c>
      <c r="DC157" s="79">
        <f>SUMIFS('Planificación 2026-1'!R:R,'Planificación 2026-1'!W:W,C157,'Planificación 2026-1'!G:G,"AE",'Planificación 2026-1'!H:H,"&lt;3")</f>
        <v>0</v>
      </c>
      <c r="DD157" s="79">
        <f>SUMIFS('Planificación 2026-1'!R:R,'Planificación 2026-1'!W:W,C157,'Planificación 2026-1'!G:G,"T4",'Planificación 2026-1'!H:H,"&lt;3")</f>
        <v>0</v>
      </c>
      <c r="DE157" s="78" t="str">
        <f t="shared" si="32"/>
        <v/>
      </c>
      <c r="DF157" s="30">
        <f>IF(C157="","",SUMIFS('Planificación 2026-1'!R:R,'Planificación 2026-1'!W:W,C157,'Planificación 2026-1'!E:E,"PRINCIPAL",'Planificación 2026-1'!X:X,"VIRTUAL"))</f>
        <v>0</v>
      </c>
      <c r="DG157" s="30">
        <f>IF(C157="","",SUMIFS('Planificación 2026-1'!R:R,'Planificación 2026-1'!W:W,C157,'Planificación 2026-1'!E:E,"PRINCIPAL",'Planificación 2026-1'!X:X,"PRESENCIAL"))</f>
        <v>0</v>
      </c>
      <c r="DH157" s="30">
        <f>IF(C157="","",SUMIFS('Planificación 2026-1'!R:R,'Planificación 2026-1'!W:W,C157,'Planificación 2026-1'!E:E,"PRINCIPAL",'Planificación 2026-1'!X:X,"HIBRIDO PRESENCIAL"))</f>
        <v>0</v>
      </c>
      <c r="DI157" s="78" t="str">
        <f t="shared" si="33"/>
        <v>P02</v>
      </c>
      <c r="DJ157" s="78">
        <f>IF(C157="","",SUMIFS('Planificación 2026-1'!R:R,'Planificación 2026-1'!W:W,C157,'Planificación 2026-1'!E:E,"FILIAL",'Planificación 2026-1'!X:X,"VIRTUAL"))</f>
        <v>4</v>
      </c>
      <c r="DK157" s="80">
        <f>IF(C157="","",SUMIFS('Planificación 2026-1'!R:R,'Planificación 2026-1'!W:W,C157,'Planificación 2026-1'!E:E,"FILIAL",'Planificación 2026-1'!X:X,"PRESENCIAL"))</f>
        <v>10</v>
      </c>
      <c r="DL157" s="42">
        <f>IF(C157="","",SUMIFS('Planificación 2026-1'!R:R,'Planificación 2026-1'!W:W,C157,'Planificación 2026-1'!E:E,"FILIAL",'Planificación 2026-1'!X:X,"HIBRIDO PRESENCIAL"))</f>
        <v>0</v>
      </c>
      <c r="DM157" s="81" t="str">
        <f t="shared" si="34"/>
        <v/>
      </c>
      <c r="DN157" s="78">
        <f>IF(C157="","",SUMIFS('Planificación 2026-1'!R:R,'Planificación 2026-1'!W:W,C157,'Planificación 2026-1'!E:E,"SUNAMPE",'Planificación 2026-1'!X:X,"VIRTUAL"))</f>
        <v>0</v>
      </c>
      <c r="DO157" s="42">
        <f>IF(C157="","",SUMIFS('Planificación 2026-1'!R:R,'Planificación 2026-1'!W:W,C157,'Planificación 2026-1'!E:E,"SUNAMPE",'Planificación 2026-1'!X:X,"PRESENCIAL"))</f>
        <v>0</v>
      </c>
      <c r="DP157" s="81" t="str">
        <f t="shared" si="35"/>
        <v/>
      </c>
      <c r="DQ157" s="78">
        <f>IF(C157="","",SUMIFS('Planificación 2026-1'!R:R,'Planificación 2026-1'!W:W,C157,'Planificación 2026-1'!E:E,"HUAURA",'Planificación 2026-1'!X:X,"VIRTUAL"))</f>
        <v>0</v>
      </c>
      <c r="DR157" s="42">
        <f>IF(C157="","",SUMIFS('Planificación 2026-1'!R:R,'Planificación 2026-1'!W:W,C157,'Planificación 2026-1'!E:E,"HUAURA",'Planificación 2026-1'!X:X,"PRESENCIAL"))</f>
        <v>0</v>
      </c>
      <c r="DS157" s="48">
        <f>SUMIFS('Planificación 2026-1'!R:R,'Planificación 2026-1'!W:W,C157,'Planificación 2026-1'!E:E,"PRINCIPAL",'Planificación 2026-1'!X:X,"VIRTUAL",'Planificación 2026-1'!H:H,"&gt;2")</f>
        <v>0</v>
      </c>
      <c r="DT157" s="48">
        <f>SUMIFS('Planificación 2026-1'!R:R,'Planificación 2026-1'!W:W,C157,'Planificación 2026-1'!E:E,"PRINCIPAL",'Planificación 2026-1'!X:X,"&lt;&gt;VIRTUAL",'Planificación 2026-1'!H:H,"&gt;2")</f>
        <v>0</v>
      </c>
      <c r="DU157" s="48">
        <f>SUMIFS('Planificación 2026-1'!R:R,'Planificación 2026-1'!W:W,C157,'Planificación 2026-1'!E:E,"SUNAMPE",'Planificación 2026-1'!X:X,"VIRTUAL",'Planificación 2026-1'!H:H,"&gt;2")</f>
        <v>0</v>
      </c>
      <c r="DV157" s="48">
        <f>SUMIFS('Planificación 2026-1'!R:R,'Planificación 2026-1'!W:W,C157,'Planificación 2026-1'!E:E,"SUNAMPE",'Planificación 2026-1'!X:X,"&lt;&gt;VIRTUAL",'Planificación 2026-1'!H:H,"&gt;2")</f>
        <v>0</v>
      </c>
      <c r="DW157" s="48">
        <f>SUMIFS('Planificación 2026-1'!R:R,'Planificación 2026-1'!W:W,C157,'Planificación 2026-1'!E:E,"FILIAL",'Planificación 2026-1'!X:X,"VIRTUAL",'Planificación 2026-1'!H:H,"&gt;2")</f>
        <v>4</v>
      </c>
      <c r="DX157" s="48">
        <f>SUMIFS('Planificación 2026-1'!R:R,'Planificación 2026-1'!W:W,C157,'Planificación 2026-1'!E:E,"FILIAL",'Planificación 2026-1'!X:X,"&lt;&gt;VIRTUAL",'Planificación 2026-1'!H:H,"&gt;2")</f>
        <v>10</v>
      </c>
      <c r="DY157" s="48">
        <f>SUMIFS('Planificación 2026-1'!R:R,'Planificación 2026-1'!W:W,C157,'Planificación 2026-1'!E:E,"PORUMA",'Planificación 2026-1'!X:X,"VIRTUAL",'Planificación 2026-1'!H:H,"&gt;2")</f>
        <v>0</v>
      </c>
      <c r="DZ157" s="48">
        <f>SUMIFS('Planificación 2026-1'!R:R,'Planificación 2026-1'!W:W,C157,'Planificación 2026-1'!E:E,"PORUMA",'Planificación 2026-1'!X:X,"&lt;&gt;VIRTUAL",'Planificación 2026-1'!H:H,"&gt;2")</f>
        <v>0</v>
      </c>
      <c r="EA157" s="48">
        <f>SUMIFS('Planificación 2026-1'!R:R,'Planificación 2026-1'!W:W,C157,'Planificación 2026-1'!E:E,"HUAURA",'Planificación 2026-1'!X:X,"VIRTUAL",'Planificación 2026-1'!H:H,"&gt;2")</f>
        <v>0</v>
      </c>
      <c r="EB157" s="48">
        <f>SUMIFS('Planificación 2026-1'!R:R,'Planificación 2026-1'!W:W,C157,'Planificación 2026-1'!E:E,"HUAURA",'Planificación 2026-1'!X:X,"&lt;&gt;VIRTUAL",'Planificación 2026-1'!H:H,"&gt;2")</f>
        <v>0</v>
      </c>
      <c r="EC157" s="48">
        <f>SUMIFS('Planificación 2026-1'!R:R,'Planificación 2026-1'!W:W,C157,'Planificación 2026-1'!E:E,"PRINCIPAL",'Planificación 2026-1'!X:X,"VIRTUAL",'Planificación 2026-1'!H:H,"&lt;3")</f>
        <v>0</v>
      </c>
      <c r="ED157" s="48">
        <f>SUMIFS('Planificación 2026-1'!R:R,'Planificación 2026-1'!W:W,C157,'Planificación 2026-1'!E:E,"PRINCIPAL",'Planificación 2026-1'!X:X,"&lt;&gt;VIRTUAL",'Planificación 2026-1'!H:H,"&lt;3")</f>
        <v>0</v>
      </c>
      <c r="EE157" s="48">
        <f>SUMIFS('Planificación 2026-1'!R:R,'Planificación 2026-1'!W:W,C157,'Planificación 2026-1'!E:E,"SUNAMPE",'Planificación 2026-1'!X:X,"VIRTUAL",'Planificación 2026-1'!H:H,"&lt;3")</f>
        <v>0</v>
      </c>
      <c r="EF157" s="48">
        <f>SUMIFS('Planificación 2026-1'!R:R,'Planificación 2026-1'!W:W,C157,'Planificación 2026-1'!E:E,"SUNAMPE",'Planificación 2026-1'!X:X,"&lt;&gt;VIRTUAL",'Planificación 2026-1'!H:H,"&lt;3")</f>
        <v>0</v>
      </c>
      <c r="EG157" s="48">
        <f>SUMIFS('Planificación 2026-1'!R:R,'Planificación 2026-1'!W:W,C157,'Planificación 2026-1'!E:E,"FILIAL",'Planificación 2026-1'!X:X,"VIRTUAL",'Planificación 2026-1'!H:H,"&lt;3")</f>
        <v>0</v>
      </c>
      <c r="EH157" s="48">
        <f>SUMIFS('Planificación 2026-1'!R:R,'Planificación 2026-1'!W:W,C157,'Planificación 2026-1'!E:E,"FILIAL",'Planificación 2026-1'!X:X,"&lt;&gt;VIRTUAL",'Planificación 2026-1'!H:H,"&lt;3")</f>
        <v>0</v>
      </c>
      <c r="EI157" s="48">
        <f>SUMIFS('Planificación 2026-1'!R:R,'Planificación 2026-1'!W:W,C157,'Planificación 2026-1'!E:E,"PORUMA",'Planificación 2026-1'!X:X,"VIRTUAL",'Planificación 2026-1'!H:H,"&lt;3")</f>
        <v>0</v>
      </c>
      <c r="EJ157" s="48">
        <f>SUMIFS('Planificación 2026-1'!R:R,'Planificación 2026-1'!W:W,C157,'Planificación 2026-1'!E:E,"PORUMA",'Planificación 2026-1'!X:X,"&lt;&gt;VIRTUAL",'Planificación 2026-1'!H:H,"&lt;3")</f>
        <v>0</v>
      </c>
      <c r="EK157" s="48">
        <f>SUMIFS('Planificación 2026-1'!R:R,'Planificación 2026-1'!W:W,C157,'Planificación 2026-1'!E:E,"HUAURA",'Planificación 2026-1'!X:X,"VIRTUAL",'Planificación 2026-1'!H:H,"&lt;3")</f>
        <v>0</v>
      </c>
      <c r="EL157" s="48">
        <f>SUMIFS('Planificación 2026-1'!R:R,'Planificación 2026-1'!W:W,C157,'Planificación 2026-1'!E:E,"HUAURA",'Planificación 2026-1'!X:X,"&lt;&gt;VIRTUAL",'Planificación 2026-1'!H:H,"&lt;3")</f>
        <v>0</v>
      </c>
      <c r="EM157" s="48">
        <f t="shared" si="36"/>
        <v>14</v>
      </c>
      <c r="EN157" s="48">
        <f t="shared" si="37"/>
        <v>0</v>
      </c>
      <c r="EO157" s="48">
        <f t="shared" si="38"/>
        <v>0</v>
      </c>
      <c r="EP157" s="48">
        <f t="shared" si="39"/>
        <v>0</v>
      </c>
      <c r="EQ157" s="48">
        <f t="shared" si="40"/>
        <v>0</v>
      </c>
      <c r="ER157" s="48"/>
      <c r="ES157" s="48">
        <f t="shared" si="41"/>
        <v>4</v>
      </c>
      <c r="ET157" s="48">
        <f t="shared" si="42"/>
        <v>10</v>
      </c>
      <c r="EU157" s="48" t="b">
        <f t="shared" si="43"/>
        <v>1</v>
      </c>
      <c r="EV157" s="48" t="str">
        <f t="shared" si="44"/>
        <v>FILIAL-HUAURA</v>
      </c>
      <c r="EW157" s="48" t="str">
        <f t="shared" si="45"/>
        <v>MAS PRESENCIAL</v>
      </c>
    </row>
    <row r="158" spans="1:153" x14ac:dyDescent="0.3">
      <c r="A158" s="53"/>
      <c r="B158" s="383">
        <v>155</v>
      </c>
      <c r="C158" s="107" t="s">
        <v>172</v>
      </c>
      <c r="D158" s="82">
        <f>SUMIF('Planificación 2026-1'!W:W,C158,'Planificación 2026-1'!R:R)</f>
        <v>14</v>
      </c>
      <c r="E158" s="384" t="s">
        <v>319</v>
      </c>
      <c r="F158" s="107" t="s">
        <v>430</v>
      </c>
      <c r="G158" s="107" t="s">
        <v>276</v>
      </c>
      <c r="H158" s="107" t="s">
        <v>446</v>
      </c>
      <c r="I158" s="77" t="str">
        <f>IF(SUM(COUNTIFS('Planificación 2026-1'!E:E,"PRINCIPAL",'Planificación 2026-1'!W:W,C158,'Planificación 2026-1'!G:G,"AF"))&gt;0,"P01"," ")</f>
        <v xml:space="preserve"> </v>
      </c>
      <c r="J158" s="78" t="str">
        <f>IF(SUM(COUNTIFS('Planificación 2026-1'!E:E,"PRINCIPAL",'Planificación 2026-1'!W:W,C158,'Planificación 2026-1'!G:G,"EN"))&gt;0,"P02"," ")</f>
        <v xml:space="preserve"> </v>
      </c>
      <c r="K158" s="78" t="str">
        <f>IF(SUM(COUNTIFS('Planificación 2026-1'!E:E,"PRINCIPAL",'Planificación 2026-1'!W:W,C158,'Planificación 2026-1'!G:G,"IS"))&gt;0,"P03"," ")</f>
        <v xml:space="preserve"> </v>
      </c>
      <c r="L158" s="78" t="str">
        <f>IF(SUM(COUNTIFS('Planificación 2026-1'!E:E,"PRINCIPAL",'Planificación 2026-1'!W:W,C158,'Planificación 2026-1'!G:G,"PS"))&gt;0,"P04"," ")</f>
        <v xml:space="preserve"> </v>
      </c>
      <c r="M158" s="78"/>
      <c r="N158" s="78" t="str">
        <f>IF(SUM(COUNTIFS('Planificación 2026-1'!E:E,"PRINCIPAL",'Planificación 2026-1'!W:W,C158,'Planificación 2026-1'!G:G,"IN"))&gt;0,"P06"," ")</f>
        <v xml:space="preserve"> </v>
      </c>
      <c r="O158" s="78" t="str">
        <f>IF(SUM(COUNTIFS('Planificación 2026-1'!E:E,"PRINCIPAL",'Planificación 2026-1'!W:W,C158,'Planificación 2026-1'!G:G,"CA"))&gt;0,"P07"," ")</f>
        <v xml:space="preserve"> </v>
      </c>
      <c r="P158" s="78" t="str">
        <f>IF(SUM(COUNTIFS('Planificación 2026-1'!E:E,"PRINCIPAL",'Planificación 2026-1'!W:W,C158,'Planificación 2026-1'!G:G,"DE"))&gt;0,"P08"," ")</f>
        <v xml:space="preserve"> </v>
      </c>
      <c r="Q158" s="78" t="str">
        <f>IF(SUM(COUNTIFS('Planificación 2026-1'!E:E,"PRINCIPAL",'Planificación 2026-1'!W:W,C158,'Planificación 2026-1'!G:G,"OB"))&gt;0,"P09"," ")</f>
        <v xml:space="preserve"> </v>
      </c>
      <c r="R158" s="78" t="str">
        <f>IF(SUM(COUNTIFS('Planificación 2026-1'!E:E,"PRINCIPAL",'Planificación 2026-1'!W:W,C158,'Planificación 2026-1'!G:G,"MH"))&gt;0,"P31"," ")</f>
        <v xml:space="preserve"> </v>
      </c>
      <c r="S158" s="78" t="str">
        <f>IF(SUM(COUNTIFS('Planificación 2026-1'!E:E,"PRINCIPAL",'Planificación 2026-1'!W:W,C158,'Planificación 2026-1'!G:G,"IC"))&gt;0,"P32"," ")</f>
        <v xml:space="preserve"> </v>
      </c>
      <c r="T158" s="78" t="str">
        <f>IF(SUM(COUNTIFS('Planificación 2026-1'!E:E,"PRINCIPAL",'Planificación 2026-1'!W:W,C158,'Planificación 2026-1'!G:G,"AR"))&gt;0,"P34"," ")</f>
        <v xml:space="preserve"> </v>
      </c>
      <c r="U158" s="78" t="str">
        <f>IF(SUM(COUNTIFS('Planificación 2026-1'!E:E,"PRINCIPAL",'Planificación 2026-1'!W:W,C158,'Planificación 2026-1'!G:G,"T1"))&gt;0,"P35"," ")</f>
        <v xml:space="preserve"> </v>
      </c>
      <c r="V158" s="78" t="str">
        <f>IF(SUM(COUNTIFS('Planificación 2026-1'!E:E,"PRINCIPAL",'Planificación 2026-1'!W:W,C158,'Planificación 2026-1'!G:G,"T3"))&gt;0,"P36"," ")</f>
        <v xml:space="preserve"> </v>
      </c>
      <c r="W158" s="78" t="str">
        <f>IF(SUM(COUNTIFS('Planificación 2026-1'!E:E,"PRINCIPAL",'Planificación 2026-1'!W:W,C158,'Planificación 2026-1'!G:G,"T2"))&gt;0,"P37"," ")</f>
        <v xml:space="preserve"> </v>
      </c>
      <c r="X158" s="78" t="str">
        <f>IF(SUM(COUNTIFS('Planificación 2026-1'!E:E,"PRINCIPAL",'Planificación 2026-1'!W:W,C158,'Planificación 2026-1'!G:G,"AE"))&gt;0,"P38"," ")</f>
        <v xml:space="preserve"> </v>
      </c>
      <c r="Y158" s="78" t="str">
        <f>IF(SUM(COUNTIFS('Planificación 2026-1'!E:E,"PRINCIPAL",'Planificación 2026-1'!W:W,C158,'Planificación 2026-1'!G:G,"T4"))&gt;0,"P55"," ")</f>
        <v xml:space="preserve"> </v>
      </c>
      <c r="Z158" s="78" t="str">
        <f>IF(SUM(COUNTIFS('Planificación 2026-1'!E:E,"FILIAL",'Planificación 2026-1'!W:W,C158,'Planificación 2026-1'!G:G,"AF"))&gt;0," P01"," ")</f>
        <v xml:space="preserve"> </v>
      </c>
      <c r="AA158" s="78" t="str">
        <f>IF(SUM(COUNTIFS('Planificación 2026-1'!E:E,"FILIAL",'Planificación 2026-1'!W:W,C158,'Planificación 2026-1'!G:G,"EN"))&gt;0,"P02"," ")</f>
        <v>P02</v>
      </c>
      <c r="AB158" s="78" t="str">
        <f>IF(SUM(COUNTIFS('Planificación 2026-1'!E:E,"FILIAL",'Planificación 2026-1'!W:W,C158,'Planificación 2026-1'!G:G,"IS"))&gt;0,"P03"," ")</f>
        <v xml:space="preserve"> </v>
      </c>
      <c r="AC158" s="78" t="str">
        <f>IF(SUM(COUNTIFS('Planificación 2026-1'!E:E,"FILIAL",'Planificación 2026-1'!W:W,C158,'Planificación 2026-1'!G:G,"PS"))&gt;0,"P04"," ")</f>
        <v xml:space="preserve"> </v>
      </c>
      <c r="AD158" s="78"/>
      <c r="AE158" s="78" t="str">
        <f>IF(SUM(COUNTIFS('Planificación 2026-1'!E:E,"FILIAL",'Planificación 2026-1'!W:W,C158,'Planificación 2026-1'!G:G,"IN"))&gt;0,"P06"," ")</f>
        <v xml:space="preserve"> </v>
      </c>
      <c r="AF158" s="78" t="str">
        <f>IF(SUM(COUNTIFS('Planificación 2026-1'!E:E,"FILIAL",'Planificación 2026-1'!W:W,C158,'Planificación 2026-1'!G:G,"CA"))&gt;0,"P07"," ")</f>
        <v xml:space="preserve"> </v>
      </c>
      <c r="AG158" s="78" t="str">
        <f>IF(SUM(COUNTIFS('Planificación 2026-1'!E:E,"FILIAL",'Planificación 2026-1'!W:W,C158,'Planificación 2026-1'!G:G,"DE"))&gt;0,"P08"," ")</f>
        <v xml:space="preserve"> </v>
      </c>
      <c r="AH158" s="78" t="str">
        <f>IF(SUM(COUNTIFS('Planificación 2026-1'!E:E,"FILIAL",'Planificación 2026-1'!W:W,C158,'Planificación 2026-1'!G:G,"OB"))&gt;0,"P09"," ")</f>
        <v>P09</v>
      </c>
      <c r="AI158" s="78" t="str">
        <f>IF(SUM(COUNTIFS('Planificación 2026-1'!E:E,"FILIAL",'Planificación 2026-1'!W:W,C158,'Planificación 2026-1'!G:G,"MH"))&gt;0,"P31"," ")</f>
        <v xml:space="preserve"> </v>
      </c>
      <c r="AJ158" s="78" t="str">
        <f>IF(SUM(COUNTIFS('Planificación 2026-1'!E:E,"FILIAL",'Planificación 2026-1'!W:W,C158,'Planificación 2026-1'!G:G,"IC"))&gt;0,"P32"," ")</f>
        <v xml:space="preserve"> </v>
      </c>
      <c r="AK158" s="78" t="str">
        <f>IF(SUM(COUNTIFS('Planificación 2026-1'!E:E,"FILIAL",'Planificación 2026-1'!W:W,C158,'Planificación 2026-1'!G:G,"AR"))&gt;0,"P34"," ")</f>
        <v xml:space="preserve"> </v>
      </c>
      <c r="AL158" s="78" t="str">
        <f>IF(SUM(COUNTIFS('Planificación 2026-1'!E:E,"FILIAL",'Planificación 2026-1'!W:W,C158,'Planificación 2026-1'!G:G,"T1"))&gt;0,"P35"," ")</f>
        <v xml:space="preserve"> </v>
      </c>
      <c r="AM158" s="78" t="str">
        <f>IF(SUM(COUNTIFS('Planificación 2026-1'!E:E,"FILIAL",'Planificación 2026-1'!W:W,C158,'Planificación 2026-1'!G:G,"T3"))&gt;0,"P36"," ")</f>
        <v xml:space="preserve"> </v>
      </c>
      <c r="AN158" s="78" t="str">
        <f>IF(SUM(COUNTIFS('Planificación 2026-1'!E:E,"FILIAL",'Planificación 2026-1'!W:W,C158,'Planificación 2026-1'!G:G,"T2"))&gt;0,"P37"," ")</f>
        <v xml:space="preserve"> </v>
      </c>
      <c r="AO158" s="78" t="str">
        <f>IF(SUM(COUNTIFS('Planificación 2026-1'!E:E,"FILIAL",'Planificación 2026-1'!W:W,C158,'Planificación 2026-1'!G:G,"AE"))&gt;0,"P38"," ")</f>
        <v xml:space="preserve"> </v>
      </c>
      <c r="AP158" s="78" t="str">
        <f>IF(SUM(COUNTIFS('Planificación 2026-1'!E:E,"FILIAL",'Planificación 2026-1'!W:W,C158,'Planificación 2026-1'!G:G,"T4"))&gt;0,"P55"," ")</f>
        <v xml:space="preserve"> </v>
      </c>
      <c r="AQ158" s="78" t="str">
        <f>IF(SUM(COUNTIFS('Planificación 2026-1'!E:E,"SUNAMPE",'Planificación 2026-1'!W:W,C158,'Planificación 2026-1'!G:G,"AF"))&gt;0," P01"," ")</f>
        <v xml:space="preserve"> </v>
      </c>
      <c r="AR158" s="78" t="str">
        <f>IF(SUM(COUNTIFS('Planificación 2026-1'!E:E,"SUNAMPE",'Planificación 2026-1'!W:W,C158,'Planificación 2026-1'!G:G,"EN"))&gt;0,"P02"," ")</f>
        <v xml:space="preserve"> </v>
      </c>
      <c r="AS158" s="78" t="str">
        <f>IF(SUM(COUNTIFS('Planificación 2026-1'!E:E,"SUNAMPE",'Planificación 2026-1'!W:W,C158,'Planificación 2026-1'!G:G,"IS"))&gt;0,"P03"," ")</f>
        <v xml:space="preserve"> </v>
      </c>
      <c r="AT158" s="78" t="str">
        <f>IF(SUM(COUNTIFS('Planificación 2026-1'!E:E,"SUNAMPE",'Planificación 2026-1'!W:W,C158,'Planificación 2026-1'!G:G,"PS"))&gt;0,"P04"," ")</f>
        <v xml:space="preserve"> </v>
      </c>
      <c r="AU158" s="78"/>
      <c r="AV158" s="78" t="str">
        <f>IF(SUM(COUNTIFS('Planificación 2026-1'!E:E,"SUNAMPE",'Planificación 2026-1'!W:W,C158,'Planificación 2026-1'!G:G,"IN"))&gt;0,"P06"," ")</f>
        <v xml:space="preserve"> </v>
      </c>
      <c r="AW158" s="78" t="str">
        <f>IF(SUM(COUNTIFS('Planificación 2026-1'!E:E,"SUNAMPE",'Planificación 2026-1'!W:W,C158,'Planificación 2026-1'!G:G,"CA"))&gt;0,"P07"," ")</f>
        <v xml:space="preserve"> </v>
      </c>
      <c r="AX158" s="78" t="str">
        <f>IF(SUM(COUNTIFS('Planificación 2026-1'!E:E,"SUNAMPE",'Planificación 2026-1'!W:W,C158,'Planificación 2026-1'!G:G,"DE"))&gt;0,"P08"," ")</f>
        <v xml:space="preserve"> </v>
      </c>
      <c r="AY158" s="78" t="str">
        <f>IF(SUM(COUNTIFS('Planificación 2026-1'!E:E,"SUNAMPE",'Planificación 2026-1'!W:W,C158,'Planificación 2026-1'!G:G,"OB"))&gt;0,"P09"," ")</f>
        <v xml:space="preserve"> </v>
      </c>
      <c r="AZ158" s="78" t="str">
        <f>IF(SUM(COUNTIFS('Planificación 2026-1'!E:E,"SUNAMPE",'Planificación 2026-1'!W:W,C158,'Planificación 2026-1'!G:G,"MH"))&gt;0,"P31"," ")</f>
        <v xml:space="preserve"> </v>
      </c>
      <c r="BA158" s="78" t="str">
        <f>IF(SUM(COUNTIFS('Planificación 2026-1'!E:E,"SUNAMPE",'Planificación 2026-1'!W:W,C158,'Planificación 2026-1'!G:G,"IC"))&gt;0,"P32"," ")</f>
        <v xml:space="preserve"> </v>
      </c>
      <c r="BB158" s="78" t="str">
        <f>IF(SUM(COUNTIFS('Planificación 2026-1'!E:E,"SUNAMPE",'Planificación 2026-1'!W:W,C158,'Planificación 2026-1'!G:G,"AR"))&gt;0,"P34"," ")</f>
        <v xml:space="preserve"> </v>
      </c>
      <c r="BC158" s="78" t="str">
        <f>IF(SUM(COUNTIFS('Planificación 2026-1'!E:E,"SUNAMPE",'Planificación 2026-1'!W:W,C158,'Planificación 2026-1'!G:G,"T1"))&gt;0,"P35"," ")</f>
        <v xml:space="preserve"> </v>
      </c>
      <c r="BD158" s="78" t="str">
        <f>IF(SUM(COUNTIFS('Planificación 2026-1'!E:E,"SUNAMPE",'Planificación 2026-1'!W:W,C158,'Planificación 2026-1'!G:G,"T3"))&gt;0,"P36"," ")</f>
        <v xml:space="preserve"> </v>
      </c>
      <c r="BE158" s="78" t="str">
        <f>IF(SUM(COUNTIFS('Planificación 2026-1'!E:E,"SUNAMPE",'Planificación 2026-1'!W:W,C158,'Planificación 2026-1'!G:G,"T2"))&gt;0,"P37"," ")</f>
        <v xml:space="preserve"> </v>
      </c>
      <c r="BF158" s="78" t="str">
        <f>IF(SUM(COUNTIFS('Planificación 2026-1'!E:E,"SUNAMPE",'Planificación 2026-1'!W:W,C158,'Planificación 2026-1'!G:G,"AE"))&gt;0,"P38"," ")</f>
        <v xml:space="preserve"> </v>
      </c>
      <c r="BG158" s="78" t="str">
        <f>IF(SUM(COUNTIFS('Planificación 2026-1'!E:E,"SUNAMPE",'Planificación 2026-1'!W:W,C158,'Planificación 2026-1'!G:G,"T4"))&gt;0,"P55"," ")</f>
        <v xml:space="preserve"> </v>
      </c>
      <c r="BH158" s="78" t="str">
        <f>IF(SUM(COUNTIFS('Planificación 2026-1'!E:E,"HUAURA",'Planificación 2026-1'!W:W,C158,'Planificación 2026-1'!G:G,"AF"))&gt;0," P01"," ")</f>
        <v xml:space="preserve"> </v>
      </c>
      <c r="BI158" s="78" t="str">
        <f>IF(SUM(COUNTIFS('Planificación 2026-1'!E:E,"HUAURA",'Planificación 2026-1'!W:W,C158,'Planificación 2026-1'!G:G,"EN"))&gt;0,"P02"," ")</f>
        <v xml:space="preserve"> </v>
      </c>
      <c r="BJ158" s="78" t="str">
        <f>IF(SUM(COUNTIFS('Planificación 2026-1'!E:E,"HUAURA",'Planificación 2026-1'!W:W,C158,'Planificación 2026-1'!G:G,"IS"))&gt;0,"P03"," ")</f>
        <v xml:space="preserve"> </v>
      </c>
      <c r="BK158" s="78" t="str">
        <f>IF(SUM(COUNTIFS('Planificación 2026-1'!E:E,"HUAURA",'Planificación 2026-1'!W:W,C158,'Planificación 2026-1'!G:G,"PS"))&gt;0,"P04"," ")</f>
        <v xml:space="preserve"> </v>
      </c>
      <c r="BL158" s="78"/>
      <c r="BM158" s="78" t="str">
        <f>IF(SUM(COUNTIFS('Planificación 2026-1'!E:E,"HUAURA",'Planificación 2026-1'!W:W,C158,'Planificación 2026-1'!G:G,"IN"))&gt;0,"P06"," ")</f>
        <v xml:space="preserve"> </v>
      </c>
      <c r="BN158" s="78" t="str">
        <f>IF(SUM(COUNTIFS('Planificación 2026-1'!E:E,"HUAURA",'Planificación 2026-1'!W:W,C158,'Planificación 2026-1'!G:G,"CA"))&gt;0,"P07"," ")</f>
        <v xml:space="preserve"> </v>
      </c>
      <c r="BO158" s="78" t="str">
        <f>IF(SUM(COUNTIFS('Planificación 2026-1'!E:E,"HUAURA",'Planificación 2026-1'!W:W,C158,'Planificación 2026-1'!G:G,"DE"))&gt;0,"P08"," ")</f>
        <v xml:space="preserve"> </v>
      </c>
      <c r="BP158" s="78" t="str">
        <f>IF(SUM(COUNTIFS('Planificación 2026-1'!E:E,"HUAURA",'Planificación 2026-1'!W:W,C158,'Planificación 2026-1'!G:G,"OB"))&gt;0,"P09"," ")</f>
        <v xml:space="preserve"> </v>
      </c>
      <c r="BQ158" s="78" t="str">
        <f>IF(SUM(COUNTIFS('Planificación 2026-1'!E:E,"HUAURA",'Planificación 2026-1'!W:W,C158,'Planificación 2026-1'!G:G,"MH"))&gt;0,"P31"," ")</f>
        <v xml:space="preserve"> </v>
      </c>
      <c r="BR158" s="78" t="str">
        <f>IF(SUM(COUNTIFS('Planificación 2026-1'!E:E,"HUAURA",'Planificación 2026-1'!W:W,C158,'Planificación 2026-1'!G:G,"IC"))&gt;0,"P32"," ")</f>
        <v xml:space="preserve"> </v>
      </c>
      <c r="BS158" s="78" t="str">
        <f>IF(SUM(COUNTIFS('Planificación 2026-1'!E:E,"HUAURA",'Planificación 2026-1'!W:W,C158,'Planificación 2026-1'!G:G,"AR"))&gt;0,"P34"," ")</f>
        <v xml:space="preserve"> </v>
      </c>
      <c r="BT158" s="78" t="str">
        <f>IF(SUM(COUNTIFS('Planificación 2026-1'!E:E,"HUAURA",'Planificación 2026-1'!W:W,C158,'Planificación 2026-1'!G:G,"T1"))&gt;0,"P35"," ")</f>
        <v xml:space="preserve"> </v>
      </c>
      <c r="BU158" s="78" t="str">
        <f>IF(SUM(COUNTIFS('Planificación 2026-1'!E:E,"HUAURA",'Planificación 2026-1'!W:W,C158,'Planificación 2026-1'!G:G,"T3"))&gt;0,"P36"," ")</f>
        <v xml:space="preserve"> </v>
      </c>
      <c r="BV158" s="78" t="str">
        <f>IF(SUM(COUNTIFS('Planificación 2026-1'!E:E,"HUAURA",'Planificación 2026-1'!W:W,C158,'Planificación 2026-1'!G:G,"T2"))&gt;0,"P37"," ")</f>
        <v xml:space="preserve"> </v>
      </c>
      <c r="BW158" s="78" t="str">
        <f>IF(SUM(COUNTIFS('Planificación 2026-1'!E:E,"HUAURA",'Planificación 2026-1'!W:W,C158,'Planificación 2026-1'!G:G,"AE"))&gt;0,"P38"," ")</f>
        <v xml:space="preserve"> </v>
      </c>
      <c r="BX158" s="78" t="str">
        <f>IF(SUM(COUNTIFS('Planificación 2026-1'!E:E,"HUAURA",'Planificación 2026-1'!W:W,C158,'Planificación 2026-1'!G:G,"T4"))&gt;0,"P55"," ")</f>
        <v xml:space="preserve"> </v>
      </c>
      <c r="BY158" s="79">
        <f>SUMIFS('Planificación 2026-1'!R:R,'Planificación 2026-1'!W:W,C158,'Planificación 2026-1'!G:G,"AF",'Planificación 2026-1'!H:H,"&gt;2")</f>
        <v>0</v>
      </c>
      <c r="BZ158" s="79">
        <f>SUMIFS('Planificación 2026-1'!R:R,'Planificación 2026-1'!W:W,C158,'Planificación 2026-1'!G:G,"EN",'Planificación 2026-1'!H:H,"&gt;2")</f>
        <v>0</v>
      </c>
      <c r="CA158" s="79">
        <f>SUMIFS('Planificación 2026-1'!R:R,'Planificación 2026-1'!W:W,C158,'Planificación 2026-1'!G:G,"IS",'Planificación 2026-1'!H:H,"&gt;2")</f>
        <v>0</v>
      </c>
      <c r="CB158" s="79">
        <f>SUMIFS('Planificación 2026-1'!R:R,'Planificación 2026-1'!W:W,C158,'Planificación 2026-1'!G:G,"PS",'Planificación 2026-1'!H:H,"&gt;2")</f>
        <v>0</v>
      </c>
      <c r="CC158" s="79">
        <f>SUMIFS('Planificación 2026-1'!R:R,'Planificación 2026-1'!W:W,C158,'Planificación 2026-1'!G:G,"IN",'Planificación 2026-1'!H:H,"&gt;2")</f>
        <v>0</v>
      </c>
      <c r="CD158" s="79">
        <f>SUMIFS('Planificación 2026-1'!R:R,'Planificación 2026-1'!W:W,C158,'Planificación 2026-1'!G:G,"CA",'Planificación 2026-1'!H:H,"&gt;2")</f>
        <v>0</v>
      </c>
      <c r="CE158" s="79">
        <f>SUMIFS('Planificación 2026-1'!R:R,'Planificación 2026-1'!W:W,C158,'Planificación 2026-1'!G:G,"DE",'Planificación 2026-1'!H:H,"&gt;2")</f>
        <v>0</v>
      </c>
      <c r="CF158" s="79">
        <f>SUMIFS('Planificación 2026-1'!R:R,'Planificación 2026-1'!W:W,C158,'Planificación 2026-1'!G:G,"OB",'Planificación 2026-1'!H:H,"&gt;2")</f>
        <v>0</v>
      </c>
      <c r="CG158" s="79">
        <f>SUMIFS('Planificación 2026-1'!R:R,'Planificación 2026-1'!W:W,C158,'Planificación 2026-1'!G:G,"MH",'Planificación 2026-1'!H:H,"&gt;2")</f>
        <v>0</v>
      </c>
      <c r="CH158" s="79">
        <f>SUMIFS('Planificación 2026-1'!R:R,'Planificación 2026-1'!W:W,C158,'Planificación 2026-1'!G:G,"IC",'Planificación 2026-1'!H:H,"&gt;2")</f>
        <v>0</v>
      </c>
      <c r="CI158" s="79">
        <f>SUMIFS('Planificación 2026-1'!R:R,'Planificación 2026-1'!W:W,C158,'Planificación 2026-1'!G:G,"AR",'Planificación 2026-1'!H:H,"&gt;2")</f>
        <v>0</v>
      </c>
      <c r="CJ158" s="79">
        <f>SUMIFS('Planificación 2026-1'!R:R,'Planificación 2026-1'!W:W,C158,'Planificación 2026-1'!G:G,"T1",'Planificación 2026-1'!H:H,"&gt;2")</f>
        <v>0</v>
      </c>
      <c r="CK158" s="79">
        <f>SUMIFS('Planificación 2026-1'!R:R,'Planificación 2026-1'!W:W,C158,'Planificación 2026-1'!G:G,"T3",'Planificación 2026-1'!H:H,"&gt;2")</f>
        <v>0</v>
      </c>
      <c r="CL158" s="79">
        <f>SUMIFS('Planificación 2026-1'!R:R,'Planificación 2026-1'!W:W,C158,'Planificación 2026-1'!G:G,"T2",'Planificación 2026-1'!H:H,"&gt;2")</f>
        <v>0</v>
      </c>
      <c r="CM158" s="79">
        <f>SUMIFS('Planificación 2026-1'!R:R,'Planificación 2026-1'!W:W,C158,'Planificación 2026-1'!G:G,"AE",'Planificación 2026-1'!H:H,"&gt;2")</f>
        <v>0</v>
      </c>
      <c r="CN158" s="79">
        <f>SUMIFS('Planificación 2026-1'!R:R,'Planificación 2026-1'!W:W,C158,'Planificación 2026-1'!G:G,"T4",'Planificación 2026-1'!H:H,"&gt;2")</f>
        <v>0</v>
      </c>
      <c r="CO158" s="79">
        <f>SUMIFS('Planificación 2026-1'!R:R,'Planificación 2026-1'!W:W,C158,'Planificación 2026-1'!G:G,"AF",'Planificación 2026-1'!H:H,"&lt;3")</f>
        <v>0</v>
      </c>
      <c r="CP158" s="79">
        <f>SUMIFS('Planificación 2026-1'!R:R,'Planificación 2026-1'!W:W,C158,'Planificación 2026-1'!G:G,"EN",'Planificación 2026-1'!H:H,"&lt;3")</f>
        <v>10</v>
      </c>
      <c r="CQ158" s="79">
        <f>SUMIFS('Planificación 2026-1'!R:R,'Planificación 2026-1'!W:W,C158,'Planificación 2026-1'!G:G,"IS",'Planificación 2026-1'!H:H,"&lt;3")</f>
        <v>0</v>
      </c>
      <c r="CR158" s="79">
        <f>SUMIFS('Planificación 2026-1'!R:R,'Planificación 2026-1'!W:W,C158,'Planificación 2026-1'!G:G,"PS",'Planificación 2026-1'!H:H,"&lt;3")</f>
        <v>0</v>
      </c>
      <c r="CS158" s="79">
        <f>SUMIFS('Planificación 2026-1'!R:R,'Planificación 2026-1'!W:W,C158,'Planificación 2026-1'!G:G,"IN",'Planificación 2026-1'!H:H,"&lt;3")</f>
        <v>0</v>
      </c>
      <c r="CT158" s="79">
        <f>SUMIFS('Planificación 2026-1'!R:R,'Planificación 2026-1'!W:W,C158,'Planificación 2026-1'!G:G,"CA",'Planificación 2026-1'!H:H,"&lt;3")</f>
        <v>0</v>
      </c>
      <c r="CU158" s="79">
        <f>SUMIFS('Planificación 2026-1'!R:R,'Planificación 2026-1'!W:W,C158,'Planificación 2026-1'!G:G,"DE",'Planificación 2026-1'!H:H,"&lt;3")</f>
        <v>0</v>
      </c>
      <c r="CV158" s="79">
        <f>SUMIFS('Planificación 2026-1'!R:R,'Planificación 2026-1'!W:W,C158,'Planificación 2026-1'!G:G,"OB",'Planificación 2026-1'!H:H,"&lt;3")</f>
        <v>4</v>
      </c>
      <c r="CW158" s="79">
        <f>SUMIFS('Planificación 2026-1'!R:R,'Planificación 2026-1'!W:W,C158,'Planificación 2026-1'!G:G,"MH",'Planificación 2026-1'!H:H,"&lt;3")</f>
        <v>0</v>
      </c>
      <c r="CX158" s="79">
        <f>SUMIFS('Planificación 2026-1'!R:R,'Planificación 2026-1'!W:W,C158,'Planificación 2026-1'!G:G,"IC",'Planificación 2026-1'!H:H,"&lt;3")</f>
        <v>0</v>
      </c>
      <c r="CY158" s="79">
        <f>SUMIFS('Planificación 2026-1'!R:R,'Planificación 2026-1'!W:W,C158,'Planificación 2026-1'!G:G,"AR",'Planificación 2026-1'!H:H,"&lt;3")</f>
        <v>0</v>
      </c>
      <c r="CZ158" s="79">
        <f>SUMIFS('Planificación 2026-1'!R:R,'Planificación 2026-1'!W:W,C158,'Planificación 2026-1'!G:G,"T1",'Planificación 2026-1'!H:H,"&lt;3")</f>
        <v>0</v>
      </c>
      <c r="DA158" s="79">
        <f>SUMIFS('Planificación 2026-1'!R:R,'Planificación 2026-1'!W:W,C158,'Planificación 2026-1'!G:G,"T3",'Planificación 2026-1'!H:H,"&lt;3")</f>
        <v>0</v>
      </c>
      <c r="DB158" s="79">
        <f>SUMIFS('Planificación 2026-1'!R:R,'Planificación 2026-1'!W:W,C158,'Planificación 2026-1'!G:G,"T2",'Planificación 2026-1'!H:H,"&lt;3")</f>
        <v>0</v>
      </c>
      <c r="DC158" s="79">
        <f>SUMIFS('Planificación 2026-1'!R:R,'Planificación 2026-1'!W:W,C158,'Planificación 2026-1'!G:G,"AE",'Planificación 2026-1'!H:H,"&lt;3")</f>
        <v>0</v>
      </c>
      <c r="DD158" s="79">
        <f>SUMIFS('Planificación 2026-1'!R:R,'Planificación 2026-1'!W:W,C158,'Planificación 2026-1'!G:G,"T4",'Planificación 2026-1'!H:H,"&lt;3")</f>
        <v>0</v>
      </c>
      <c r="DE158" s="78" t="str">
        <f t="shared" si="32"/>
        <v/>
      </c>
      <c r="DF158" s="30">
        <f>IF(C158="","",SUMIFS('Planificación 2026-1'!R:R,'Planificación 2026-1'!W:W,C158,'Planificación 2026-1'!E:E,"PRINCIPAL",'Planificación 2026-1'!X:X,"VIRTUAL"))</f>
        <v>0</v>
      </c>
      <c r="DG158" s="30">
        <f>IF(C158="","",SUMIFS('Planificación 2026-1'!R:R,'Planificación 2026-1'!W:W,C158,'Planificación 2026-1'!E:E,"PRINCIPAL",'Planificación 2026-1'!X:X,"PRESENCIAL"))</f>
        <v>0</v>
      </c>
      <c r="DH158" s="30">
        <f>IF(C158="","",SUMIFS('Planificación 2026-1'!R:R,'Planificación 2026-1'!W:W,C158,'Planificación 2026-1'!E:E,"PRINCIPAL",'Planificación 2026-1'!X:X,"HIBRIDO PRESENCIAL"))</f>
        <v>0</v>
      </c>
      <c r="DI158" s="78" t="str">
        <f t="shared" si="33"/>
        <v>P02 P09</v>
      </c>
      <c r="DJ158" s="78">
        <f>IF(C158="","",SUMIFS('Planificación 2026-1'!R:R,'Planificación 2026-1'!W:W,C158,'Planificación 2026-1'!E:E,"FILIAL",'Planificación 2026-1'!X:X,"VIRTUAL"))</f>
        <v>0</v>
      </c>
      <c r="DK158" s="80">
        <f>IF(C158="","",SUMIFS('Planificación 2026-1'!R:R,'Planificación 2026-1'!W:W,C158,'Planificación 2026-1'!E:E,"FILIAL",'Planificación 2026-1'!X:X,"PRESENCIAL"))</f>
        <v>14</v>
      </c>
      <c r="DL158" s="42">
        <f>IF(C158="","",SUMIFS('Planificación 2026-1'!R:R,'Planificación 2026-1'!W:W,C158,'Planificación 2026-1'!E:E,"FILIAL",'Planificación 2026-1'!X:X,"HIBRIDO PRESENCIAL"))</f>
        <v>0</v>
      </c>
      <c r="DM158" s="81" t="str">
        <f t="shared" si="34"/>
        <v/>
      </c>
      <c r="DN158" s="78">
        <f>IF(C158="","",SUMIFS('Planificación 2026-1'!R:R,'Planificación 2026-1'!W:W,C158,'Planificación 2026-1'!E:E,"SUNAMPE",'Planificación 2026-1'!X:X,"VIRTUAL"))</f>
        <v>0</v>
      </c>
      <c r="DO158" s="42">
        <f>IF(C158="","",SUMIFS('Planificación 2026-1'!R:R,'Planificación 2026-1'!W:W,C158,'Planificación 2026-1'!E:E,"SUNAMPE",'Planificación 2026-1'!X:X,"PRESENCIAL"))</f>
        <v>0</v>
      </c>
      <c r="DP158" s="81" t="str">
        <f t="shared" si="35"/>
        <v/>
      </c>
      <c r="DQ158" s="78">
        <f>IF(C158="","",SUMIFS('Planificación 2026-1'!R:R,'Planificación 2026-1'!W:W,C158,'Planificación 2026-1'!E:E,"HUAURA",'Planificación 2026-1'!X:X,"VIRTUAL"))</f>
        <v>0</v>
      </c>
      <c r="DR158" s="42">
        <f>IF(C158="","",SUMIFS('Planificación 2026-1'!R:R,'Planificación 2026-1'!W:W,C158,'Planificación 2026-1'!E:E,"HUAURA",'Planificación 2026-1'!X:X,"PRESENCIAL"))</f>
        <v>0</v>
      </c>
      <c r="DS158" s="48">
        <f>SUMIFS('Planificación 2026-1'!R:R,'Planificación 2026-1'!W:W,C158,'Planificación 2026-1'!E:E,"PRINCIPAL",'Planificación 2026-1'!X:X,"VIRTUAL",'Planificación 2026-1'!H:H,"&gt;2")</f>
        <v>0</v>
      </c>
      <c r="DT158" s="48">
        <f>SUMIFS('Planificación 2026-1'!R:R,'Planificación 2026-1'!W:W,C158,'Planificación 2026-1'!E:E,"PRINCIPAL",'Planificación 2026-1'!X:X,"&lt;&gt;VIRTUAL",'Planificación 2026-1'!H:H,"&gt;2")</f>
        <v>0</v>
      </c>
      <c r="DU158" s="48">
        <f>SUMIFS('Planificación 2026-1'!R:R,'Planificación 2026-1'!W:W,C158,'Planificación 2026-1'!E:E,"SUNAMPE",'Planificación 2026-1'!X:X,"VIRTUAL",'Planificación 2026-1'!H:H,"&gt;2")</f>
        <v>0</v>
      </c>
      <c r="DV158" s="48">
        <f>SUMIFS('Planificación 2026-1'!R:R,'Planificación 2026-1'!W:W,C158,'Planificación 2026-1'!E:E,"SUNAMPE",'Planificación 2026-1'!X:X,"&lt;&gt;VIRTUAL",'Planificación 2026-1'!H:H,"&gt;2")</f>
        <v>0</v>
      </c>
      <c r="DW158" s="48">
        <f>SUMIFS('Planificación 2026-1'!R:R,'Planificación 2026-1'!W:W,C158,'Planificación 2026-1'!E:E,"FILIAL",'Planificación 2026-1'!X:X,"VIRTUAL",'Planificación 2026-1'!H:H,"&gt;2")</f>
        <v>0</v>
      </c>
      <c r="DX158" s="48">
        <f>SUMIFS('Planificación 2026-1'!R:R,'Planificación 2026-1'!W:W,C158,'Planificación 2026-1'!E:E,"FILIAL",'Planificación 2026-1'!X:X,"&lt;&gt;VIRTUAL",'Planificación 2026-1'!H:H,"&gt;2")</f>
        <v>0</v>
      </c>
      <c r="DY158" s="48">
        <f>SUMIFS('Planificación 2026-1'!R:R,'Planificación 2026-1'!W:W,C158,'Planificación 2026-1'!E:E,"PORUMA",'Planificación 2026-1'!X:X,"VIRTUAL",'Planificación 2026-1'!H:H,"&gt;2")</f>
        <v>0</v>
      </c>
      <c r="DZ158" s="48">
        <f>SUMIFS('Planificación 2026-1'!R:R,'Planificación 2026-1'!W:W,C158,'Planificación 2026-1'!E:E,"PORUMA",'Planificación 2026-1'!X:X,"&lt;&gt;VIRTUAL",'Planificación 2026-1'!H:H,"&gt;2")</f>
        <v>0</v>
      </c>
      <c r="EA158" s="48">
        <f>SUMIFS('Planificación 2026-1'!R:R,'Planificación 2026-1'!W:W,C158,'Planificación 2026-1'!E:E,"HUAURA",'Planificación 2026-1'!X:X,"VIRTUAL",'Planificación 2026-1'!H:H,"&gt;2")</f>
        <v>0</v>
      </c>
      <c r="EB158" s="48">
        <f>SUMIFS('Planificación 2026-1'!R:R,'Planificación 2026-1'!W:W,C158,'Planificación 2026-1'!E:E,"HUAURA",'Planificación 2026-1'!X:X,"&lt;&gt;VIRTUAL",'Planificación 2026-1'!H:H,"&gt;2")</f>
        <v>0</v>
      </c>
      <c r="EC158" s="48">
        <f>SUMIFS('Planificación 2026-1'!R:R,'Planificación 2026-1'!W:W,C158,'Planificación 2026-1'!E:E,"PRINCIPAL",'Planificación 2026-1'!X:X,"VIRTUAL",'Planificación 2026-1'!H:H,"&lt;3")</f>
        <v>0</v>
      </c>
      <c r="ED158" s="48">
        <f>SUMIFS('Planificación 2026-1'!R:R,'Planificación 2026-1'!W:W,C158,'Planificación 2026-1'!E:E,"PRINCIPAL",'Planificación 2026-1'!X:X,"&lt;&gt;VIRTUAL",'Planificación 2026-1'!H:H,"&lt;3")</f>
        <v>0</v>
      </c>
      <c r="EE158" s="48">
        <f>SUMIFS('Planificación 2026-1'!R:R,'Planificación 2026-1'!W:W,C158,'Planificación 2026-1'!E:E,"SUNAMPE",'Planificación 2026-1'!X:X,"VIRTUAL",'Planificación 2026-1'!H:H,"&lt;3")</f>
        <v>0</v>
      </c>
      <c r="EF158" s="48">
        <f>SUMIFS('Planificación 2026-1'!R:R,'Planificación 2026-1'!W:W,C158,'Planificación 2026-1'!E:E,"SUNAMPE",'Planificación 2026-1'!X:X,"&lt;&gt;VIRTUAL",'Planificación 2026-1'!H:H,"&lt;3")</f>
        <v>0</v>
      </c>
      <c r="EG158" s="48">
        <f>SUMIFS('Planificación 2026-1'!R:R,'Planificación 2026-1'!W:W,C158,'Planificación 2026-1'!E:E,"FILIAL",'Planificación 2026-1'!X:X,"VIRTUAL",'Planificación 2026-1'!H:H,"&lt;3")</f>
        <v>0</v>
      </c>
      <c r="EH158" s="48">
        <f>SUMIFS('Planificación 2026-1'!R:R,'Planificación 2026-1'!W:W,C158,'Planificación 2026-1'!E:E,"FILIAL",'Planificación 2026-1'!X:X,"&lt;&gt;VIRTUAL",'Planificación 2026-1'!H:H,"&lt;3")</f>
        <v>14</v>
      </c>
      <c r="EI158" s="48">
        <f>SUMIFS('Planificación 2026-1'!R:R,'Planificación 2026-1'!W:W,C158,'Planificación 2026-1'!E:E,"PORUMA",'Planificación 2026-1'!X:X,"VIRTUAL",'Planificación 2026-1'!H:H,"&lt;3")</f>
        <v>0</v>
      </c>
      <c r="EJ158" s="48">
        <f>SUMIFS('Planificación 2026-1'!R:R,'Planificación 2026-1'!W:W,C158,'Planificación 2026-1'!E:E,"PORUMA",'Planificación 2026-1'!X:X,"&lt;&gt;VIRTUAL",'Planificación 2026-1'!H:H,"&lt;3")</f>
        <v>0</v>
      </c>
      <c r="EK158" s="48">
        <f>SUMIFS('Planificación 2026-1'!R:R,'Planificación 2026-1'!W:W,C158,'Planificación 2026-1'!E:E,"HUAURA",'Planificación 2026-1'!X:X,"VIRTUAL",'Planificación 2026-1'!H:H,"&lt;3")</f>
        <v>0</v>
      </c>
      <c r="EL158" s="48">
        <f>SUMIFS('Planificación 2026-1'!R:R,'Planificación 2026-1'!W:W,C158,'Planificación 2026-1'!E:E,"HUAURA",'Planificación 2026-1'!X:X,"&lt;&gt;VIRTUAL",'Planificación 2026-1'!H:H,"&lt;3")</f>
        <v>0</v>
      </c>
      <c r="EM158" s="48">
        <f t="shared" si="36"/>
        <v>14</v>
      </c>
      <c r="EN158" s="48">
        <f t="shared" si="37"/>
        <v>0</v>
      </c>
      <c r="EO158" s="48">
        <f t="shared" si="38"/>
        <v>0</v>
      </c>
      <c r="EP158" s="48">
        <f t="shared" si="39"/>
        <v>0</v>
      </c>
      <c r="EQ158" s="48">
        <f t="shared" si="40"/>
        <v>0</v>
      </c>
      <c r="ER158" s="48"/>
      <c r="ES158" s="48">
        <f t="shared" si="41"/>
        <v>0</v>
      </c>
      <c r="ET158" s="48">
        <f t="shared" si="42"/>
        <v>14</v>
      </c>
      <c r="EU158" s="48" t="b">
        <f t="shared" si="43"/>
        <v>1</v>
      </c>
      <c r="EV158" s="48" t="str">
        <f t="shared" si="44"/>
        <v/>
      </c>
      <c r="EW158" s="48" t="str">
        <f t="shared" si="45"/>
        <v>PRESENCIAL</v>
      </c>
    </row>
    <row r="159" spans="1:153" x14ac:dyDescent="0.3">
      <c r="A159" s="53"/>
      <c r="B159" s="383">
        <v>156</v>
      </c>
      <c r="C159" s="107" t="s">
        <v>173</v>
      </c>
      <c r="D159" s="82">
        <f>SUMIF('Planificación 2026-1'!W:W,C159,'Planificación 2026-1'!R:R)</f>
        <v>13</v>
      </c>
      <c r="E159" s="384" t="s">
        <v>319</v>
      </c>
      <c r="F159" s="107" t="s">
        <v>430</v>
      </c>
      <c r="G159" s="107" t="s">
        <v>431</v>
      </c>
      <c r="H159" s="107" t="s">
        <v>434</v>
      </c>
      <c r="I159" s="77" t="str">
        <f>IF(SUM(COUNTIFS('Planificación 2026-1'!E:E,"PRINCIPAL",'Planificación 2026-1'!W:W,C159,'Planificación 2026-1'!G:G,"AF"))&gt;0,"P01"," ")</f>
        <v xml:space="preserve"> </v>
      </c>
      <c r="J159" s="78" t="str">
        <f>IF(SUM(COUNTIFS('Planificación 2026-1'!E:E,"PRINCIPAL",'Planificación 2026-1'!W:W,C159,'Planificación 2026-1'!G:G,"EN"))&gt;0,"P02"," ")</f>
        <v xml:space="preserve"> </v>
      </c>
      <c r="K159" s="78" t="str">
        <f>IF(SUM(COUNTIFS('Planificación 2026-1'!E:E,"PRINCIPAL",'Planificación 2026-1'!W:W,C159,'Planificación 2026-1'!G:G,"IS"))&gt;0,"P03"," ")</f>
        <v xml:space="preserve"> </v>
      </c>
      <c r="L159" s="78" t="str">
        <f>IF(SUM(COUNTIFS('Planificación 2026-1'!E:E,"PRINCIPAL",'Planificación 2026-1'!W:W,C159,'Planificación 2026-1'!G:G,"PS"))&gt;0,"P04"," ")</f>
        <v>P04</v>
      </c>
      <c r="M159" s="78"/>
      <c r="N159" s="78" t="str">
        <f>IF(SUM(COUNTIFS('Planificación 2026-1'!E:E,"PRINCIPAL",'Planificación 2026-1'!W:W,C159,'Planificación 2026-1'!G:G,"IN"))&gt;0,"P06"," ")</f>
        <v xml:space="preserve"> </v>
      </c>
      <c r="O159" s="78" t="str">
        <f>IF(SUM(COUNTIFS('Planificación 2026-1'!E:E,"PRINCIPAL",'Planificación 2026-1'!W:W,C159,'Planificación 2026-1'!G:G,"CA"))&gt;0,"P07"," ")</f>
        <v xml:space="preserve"> </v>
      </c>
      <c r="P159" s="78" t="str">
        <f>IF(SUM(COUNTIFS('Planificación 2026-1'!E:E,"PRINCIPAL",'Planificación 2026-1'!W:W,C159,'Planificación 2026-1'!G:G,"DE"))&gt;0,"P08"," ")</f>
        <v xml:space="preserve"> </v>
      </c>
      <c r="Q159" s="78" t="str">
        <f>IF(SUM(COUNTIFS('Planificación 2026-1'!E:E,"PRINCIPAL",'Planificación 2026-1'!W:W,C159,'Planificación 2026-1'!G:G,"OB"))&gt;0,"P09"," ")</f>
        <v xml:space="preserve"> </v>
      </c>
      <c r="R159" s="78" t="str">
        <f>IF(SUM(COUNTIFS('Planificación 2026-1'!E:E,"PRINCIPAL",'Planificación 2026-1'!W:W,C159,'Planificación 2026-1'!G:G,"MH"))&gt;0,"P31"," ")</f>
        <v xml:space="preserve"> </v>
      </c>
      <c r="S159" s="78" t="str">
        <f>IF(SUM(COUNTIFS('Planificación 2026-1'!E:E,"PRINCIPAL",'Planificación 2026-1'!W:W,C159,'Planificación 2026-1'!G:G,"IC"))&gt;0,"P32"," ")</f>
        <v xml:space="preserve"> </v>
      </c>
      <c r="T159" s="78" t="str">
        <f>IF(SUM(COUNTIFS('Planificación 2026-1'!E:E,"PRINCIPAL",'Planificación 2026-1'!W:W,C159,'Planificación 2026-1'!G:G,"AR"))&gt;0,"P34"," ")</f>
        <v xml:space="preserve"> </v>
      </c>
      <c r="U159" s="78" t="str">
        <f>IF(SUM(COUNTIFS('Planificación 2026-1'!E:E,"PRINCIPAL",'Planificación 2026-1'!W:W,C159,'Planificación 2026-1'!G:G,"T1"))&gt;0,"P35"," ")</f>
        <v xml:space="preserve"> </v>
      </c>
      <c r="V159" s="78" t="str">
        <f>IF(SUM(COUNTIFS('Planificación 2026-1'!E:E,"PRINCIPAL",'Planificación 2026-1'!W:W,C159,'Planificación 2026-1'!G:G,"T3"))&gt;0,"P36"," ")</f>
        <v xml:space="preserve"> </v>
      </c>
      <c r="W159" s="78" t="str">
        <f>IF(SUM(COUNTIFS('Planificación 2026-1'!E:E,"PRINCIPAL",'Planificación 2026-1'!W:W,C159,'Planificación 2026-1'!G:G,"T2"))&gt;0,"P37"," ")</f>
        <v xml:space="preserve"> </v>
      </c>
      <c r="X159" s="78" t="str">
        <f>IF(SUM(COUNTIFS('Planificación 2026-1'!E:E,"PRINCIPAL",'Planificación 2026-1'!W:W,C159,'Planificación 2026-1'!G:G,"AE"))&gt;0,"P38"," ")</f>
        <v xml:space="preserve"> </v>
      </c>
      <c r="Y159" s="78" t="str">
        <f>IF(SUM(COUNTIFS('Planificación 2026-1'!E:E,"PRINCIPAL",'Planificación 2026-1'!W:W,C159,'Planificación 2026-1'!G:G,"T4"))&gt;0,"P55"," ")</f>
        <v xml:space="preserve"> </v>
      </c>
      <c r="Z159" s="78" t="str">
        <f>IF(SUM(COUNTIFS('Planificación 2026-1'!E:E,"FILIAL",'Planificación 2026-1'!W:W,C159,'Planificación 2026-1'!G:G,"AF"))&gt;0," P01"," ")</f>
        <v xml:space="preserve"> </v>
      </c>
      <c r="AA159" s="78" t="str">
        <f>IF(SUM(COUNTIFS('Planificación 2026-1'!E:E,"FILIAL",'Planificación 2026-1'!W:W,C159,'Planificación 2026-1'!G:G,"EN"))&gt;0,"P02"," ")</f>
        <v xml:space="preserve"> </v>
      </c>
      <c r="AB159" s="78" t="str">
        <f>IF(SUM(COUNTIFS('Planificación 2026-1'!E:E,"FILIAL",'Planificación 2026-1'!W:W,C159,'Planificación 2026-1'!G:G,"IS"))&gt;0,"P03"," ")</f>
        <v xml:space="preserve"> </v>
      </c>
      <c r="AC159" s="78" t="str">
        <f>IF(SUM(COUNTIFS('Planificación 2026-1'!E:E,"FILIAL",'Planificación 2026-1'!W:W,C159,'Planificación 2026-1'!G:G,"PS"))&gt;0,"P04"," ")</f>
        <v>P04</v>
      </c>
      <c r="AD159" s="78"/>
      <c r="AE159" s="78" t="str">
        <f>IF(SUM(COUNTIFS('Planificación 2026-1'!E:E,"FILIAL",'Planificación 2026-1'!W:W,C159,'Planificación 2026-1'!G:G,"IN"))&gt;0,"P06"," ")</f>
        <v xml:space="preserve"> </v>
      </c>
      <c r="AF159" s="78" t="str">
        <f>IF(SUM(COUNTIFS('Planificación 2026-1'!E:E,"FILIAL",'Planificación 2026-1'!W:W,C159,'Planificación 2026-1'!G:G,"CA"))&gt;0,"P07"," ")</f>
        <v xml:space="preserve"> </v>
      </c>
      <c r="AG159" s="78" t="str">
        <f>IF(SUM(COUNTIFS('Planificación 2026-1'!E:E,"FILIAL",'Planificación 2026-1'!W:W,C159,'Planificación 2026-1'!G:G,"DE"))&gt;0,"P08"," ")</f>
        <v xml:space="preserve"> </v>
      </c>
      <c r="AH159" s="78" t="str">
        <f>IF(SUM(COUNTIFS('Planificación 2026-1'!E:E,"FILIAL",'Planificación 2026-1'!W:W,C159,'Planificación 2026-1'!G:G,"OB"))&gt;0,"P09"," ")</f>
        <v xml:space="preserve"> </v>
      </c>
      <c r="AI159" s="78" t="str">
        <f>IF(SUM(COUNTIFS('Planificación 2026-1'!E:E,"FILIAL",'Planificación 2026-1'!W:W,C159,'Planificación 2026-1'!G:G,"MH"))&gt;0,"P31"," ")</f>
        <v xml:space="preserve"> </v>
      </c>
      <c r="AJ159" s="78" t="str">
        <f>IF(SUM(COUNTIFS('Planificación 2026-1'!E:E,"FILIAL",'Planificación 2026-1'!W:W,C159,'Planificación 2026-1'!G:G,"IC"))&gt;0,"P32"," ")</f>
        <v xml:space="preserve"> </v>
      </c>
      <c r="AK159" s="78" t="str">
        <f>IF(SUM(COUNTIFS('Planificación 2026-1'!E:E,"FILIAL",'Planificación 2026-1'!W:W,C159,'Planificación 2026-1'!G:G,"AR"))&gt;0,"P34"," ")</f>
        <v xml:space="preserve"> </v>
      </c>
      <c r="AL159" s="78" t="str">
        <f>IF(SUM(COUNTIFS('Planificación 2026-1'!E:E,"FILIAL",'Planificación 2026-1'!W:W,C159,'Planificación 2026-1'!G:G,"T1"))&gt;0,"P35"," ")</f>
        <v xml:space="preserve"> </v>
      </c>
      <c r="AM159" s="78" t="str">
        <f>IF(SUM(COUNTIFS('Planificación 2026-1'!E:E,"FILIAL",'Planificación 2026-1'!W:W,C159,'Planificación 2026-1'!G:G,"T3"))&gt;0,"P36"," ")</f>
        <v xml:space="preserve"> </v>
      </c>
      <c r="AN159" s="78" t="str">
        <f>IF(SUM(COUNTIFS('Planificación 2026-1'!E:E,"FILIAL",'Planificación 2026-1'!W:W,C159,'Planificación 2026-1'!G:G,"T2"))&gt;0,"P37"," ")</f>
        <v xml:space="preserve"> </v>
      </c>
      <c r="AO159" s="78" t="str">
        <f>IF(SUM(COUNTIFS('Planificación 2026-1'!E:E,"FILIAL",'Planificación 2026-1'!W:W,C159,'Planificación 2026-1'!G:G,"AE"))&gt;0,"P38"," ")</f>
        <v xml:space="preserve"> </v>
      </c>
      <c r="AP159" s="78" t="str">
        <f>IF(SUM(COUNTIFS('Planificación 2026-1'!E:E,"FILIAL",'Planificación 2026-1'!W:W,C159,'Planificación 2026-1'!G:G,"T4"))&gt;0,"P55"," ")</f>
        <v xml:space="preserve"> </v>
      </c>
      <c r="AQ159" s="78" t="str">
        <f>IF(SUM(COUNTIFS('Planificación 2026-1'!E:E,"SUNAMPE",'Planificación 2026-1'!W:W,C159,'Planificación 2026-1'!G:G,"AF"))&gt;0," P01"," ")</f>
        <v xml:space="preserve"> </v>
      </c>
      <c r="AR159" s="78" t="str">
        <f>IF(SUM(COUNTIFS('Planificación 2026-1'!E:E,"SUNAMPE",'Planificación 2026-1'!W:W,C159,'Planificación 2026-1'!G:G,"EN"))&gt;0,"P02"," ")</f>
        <v xml:space="preserve"> </v>
      </c>
      <c r="AS159" s="78" t="str">
        <f>IF(SUM(COUNTIFS('Planificación 2026-1'!E:E,"SUNAMPE",'Planificación 2026-1'!W:W,C159,'Planificación 2026-1'!G:G,"IS"))&gt;0,"P03"," ")</f>
        <v xml:space="preserve"> </v>
      </c>
      <c r="AT159" s="78" t="str">
        <f>IF(SUM(COUNTIFS('Planificación 2026-1'!E:E,"SUNAMPE",'Planificación 2026-1'!W:W,C159,'Planificación 2026-1'!G:G,"PS"))&gt;0,"P04"," ")</f>
        <v xml:space="preserve"> </v>
      </c>
      <c r="AU159" s="78"/>
      <c r="AV159" s="78" t="str">
        <f>IF(SUM(COUNTIFS('Planificación 2026-1'!E:E,"SUNAMPE",'Planificación 2026-1'!W:W,C159,'Planificación 2026-1'!G:G,"IN"))&gt;0,"P06"," ")</f>
        <v xml:space="preserve"> </v>
      </c>
      <c r="AW159" s="78" t="str">
        <f>IF(SUM(COUNTIFS('Planificación 2026-1'!E:E,"SUNAMPE",'Planificación 2026-1'!W:W,C159,'Planificación 2026-1'!G:G,"CA"))&gt;0,"P07"," ")</f>
        <v xml:space="preserve"> </v>
      </c>
      <c r="AX159" s="78" t="str">
        <f>IF(SUM(COUNTIFS('Planificación 2026-1'!E:E,"SUNAMPE",'Planificación 2026-1'!W:W,C159,'Planificación 2026-1'!G:G,"DE"))&gt;0,"P08"," ")</f>
        <v xml:space="preserve"> </v>
      </c>
      <c r="AY159" s="78" t="str">
        <f>IF(SUM(COUNTIFS('Planificación 2026-1'!E:E,"SUNAMPE",'Planificación 2026-1'!W:W,C159,'Planificación 2026-1'!G:G,"OB"))&gt;0,"P09"," ")</f>
        <v xml:space="preserve"> </v>
      </c>
      <c r="AZ159" s="78" t="str">
        <f>IF(SUM(COUNTIFS('Planificación 2026-1'!E:E,"SUNAMPE",'Planificación 2026-1'!W:W,C159,'Planificación 2026-1'!G:G,"MH"))&gt;0,"P31"," ")</f>
        <v xml:space="preserve"> </v>
      </c>
      <c r="BA159" s="78" t="str">
        <f>IF(SUM(COUNTIFS('Planificación 2026-1'!E:E,"SUNAMPE",'Planificación 2026-1'!W:W,C159,'Planificación 2026-1'!G:G,"IC"))&gt;0,"P32"," ")</f>
        <v xml:space="preserve"> </v>
      </c>
      <c r="BB159" s="78" t="str">
        <f>IF(SUM(COUNTIFS('Planificación 2026-1'!E:E,"SUNAMPE",'Planificación 2026-1'!W:W,C159,'Planificación 2026-1'!G:G,"AR"))&gt;0,"P34"," ")</f>
        <v xml:space="preserve"> </v>
      </c>
      <c r="BC159" s="78" t="str">
        <f>IF(SUM(COUNTIFS('Planificación 2026-1'!E:E,"SUNAMPE",'Planificación 2026-1'!W:W,C159,'Planificación 2026-1'!G:G,"T1"))&gt;0,"P35"," ")</f>
        <v xml:space="preserve"> </v>
      </c>
      <c r="BD159" s="78" t="str">
        <f>IF(SUM(COUNTIFS('Planificación 2026-1'!E:E,"SUNAMPE",'Planificación 2026-1'!W:W,C159,'Planificación 2026-1'!G:G,"T3"))&gt;0,"P36"," ")</f>
        <v xml:space="preserve"> </v>
      </c>
      <c r="BE159" s="78" t="str">
        <f>IF(SUM(COUNTIFS('Planificación 2026-1'!E:E,"SUNAMPE",'Planificación 2026-1'!W:W,C159,'Planificación 2026-1'!G:G,"T2"))&gt;0,"P37"," ")</f>
        <v xml:space="preserve"> </v>
      </c>
      <c r="BF159" s="78" t="str">
        <f>IF(SUM(COUNTIFS('Planificación 2026-1'!E:E,"SUNAMPE",'Planificación 2026-1'!W:W,C159,'Planificación 2026-1'!G:G,"AE"))&gt;0,"P38"," ")</f>
        <v xml:space="preserve"> </v>
      </c>
      <c r="BG159" s="78" t="str">
        <f>IF(SUM(COUNTIFS('Planificación 2026-1'!E:E,"SUNAMPE",'Planificación 2026-1'!W:W,C159,'Planificación 2026-1'!G:G,"T4"))&gt;0,"P55"," ")</f>
        <v xml:space="preserve"> </v>
      </c>
      <c r="BH159" s="78" t="str">
        <f>IF(SUM(COUNTIFS('Planificación 2026-1'!E:E,"HUAURA",'Planificación 2026-1'!W:W,C159,'Planificación 2026-1'!G:G,"AF"))&gt;0," P01"," ")</f>
        <v xml:space="preserve"> </v>
      </c>
      <c r="BI159" s="78" t="str">
        <f>IF(SUM(COUNTIFS('Planificación 2026-1'!E:E,"HUAURA",'Planificación 2026-1'!W:W,C159,'Planificación 2026-1'!G:G,"EN"))&gt;0,"P02"," ")</f>
        <v xml:space="preserve"> </v>
      </c>
      <c r="BJ159" s="78" t="str">
        <f>IF(SUM(COUNTIFS('Planificación 2026-1'!E:E,"HUAURA",'Planificación 2026-1'!W:W,C159,'Planificación 2026-1'!G:G,"IS"))&gt;0,"P03"," ")</f>
        <v xml:space="preserve"> </v>
      </c>
      <c r="BK159" s="78" t="str">
        <f>IF(SUM(COUNTIFS('Planificación 2026-1'!E:E,"HUAURA",'Planificación 2026-1'!W:W,C159,'Planificación 2026-1'!G:G,"PS"))&gt;0,"P04"," ")</f>
        <v xml:space="preserve"> </v>
      </c>
      <c r="BL159" s="78"/>
      <c r="BM159" s="78" t="str">
        <f>IF(SUM(COUNTIFS('Planificación 2026-1'!E:E,"HUAURA",'Planificación 2026-1'!W:W,C159,'Planificación 2026-1'!G:G,"IN"))&gt;0,"P06"," ")</f>
        <v xml:space="preserve"> </v>
      </c>
      <c r="BN159" s="78" t="str">
        <f>IF(SUM(COUNTIFS('Planificación 2026-1'!E:E,"HUAURA",'Planificación 2026-1'!W:W,C159,'Planificación 2026-1'!G:G,"CA"))&gt;0,"P07"," ")</f>
        <v xml:space="preserve"> </v>
      </c>
      <c r="BO159" s="78" t="str">
        <f>IF(SUM(COUNTIFS('Planificación 2026-1'!E:E,"HUAURA",'Planificación 2026-1'!W:W,C159,'Planificación 2026-1'!G:G,"DE"))&gt;0,"P08"," ")</f>
        <v xml:space="preserve"> </v>
      </c>
      <c r="BP159" s="78" t="str">
        <f>IF(SUM(COUNTIFS('Planificación 2026-1'!E:E,"HUAURA",'Planificación 2026-1'!W:W,C159,'Planificación 2026-1'!G:G,"OB"))&gt;0,"P09"," ")</f>
        <v xml:space="preserve"> </v>
      </c>
      <c r="BQ159" s="78" t="str">
        <f>IF(SUM(COUNTIFS('Planificación 2026-1'!E:E,"HUAURA",'Planificación 2026-1'!W:W,C159,'Planificación 2026-1'!G:G,"MH"))&gt;0,"P31"," ")</f>
        <v xml:space="preserve"> </v>
      </c>
      <c r="BR159" s="78" t="str">
        <f>IF(SUM(COUNTIFS('Planificación 2026-1'!E:E,"HUAURA",'Planificación 2026-1'!W:W,C159,'Planificación 2026-1'!G:G,"IC"))&gt;0,"P32"," ")</f>
        <v xml:space="preserve"> </v>
      </c>
      <c r="BS159" s="78" t="str">
        <f>IF(SUM(COUNTIFS('Planificación 2026-1'!E:E,"HUAURA",'Planificación 2026-1'!W:W,C159,'Planificación 2026-1'!G:G,"AR"))&gt;0,"P34"," ")</f>
        <v xml:space="preserve"> </v>
      </c>
      <c r="BT159" s="78" t="str">
        <f>IF(SUM(COUNTIFS('Planificación 2026-1'!E:E,"HUAURA",'Planificación 2026-1'!W:W,C159,'Planificación 2026-1'!G:G,"T1"))&gt;0,"P35"," ")</f>
        <v xml:space="preserve"> </v>
      </c>
      <c r="BU159" s="78" t="str">
        <f>IF(SUM(COUNTIFS('Planificación 2026-1'!E:E,"HUAURA",'Planificación 2026-1'!W:W,C159,'Planificación 2026-1'!G:G,"T3"))&gt;0,"P36"," ")</f>
        <v xml:space="preserve"> </v>
      </c>
      <c r="BV159" s="78" t="str">
        <f>IF(SUM(COUNTIFS('Planificación 2026-1'!E:E,"HUAURA",'Planificación 2026-1'!W:W,C159,'Planificación 2026-1'!G:G,"T2"))&gt;0,"P37"," ")</f>
        <v xml:space="preserve"> </v>
      </c>
      <c r="BW159" s="78" t="str">
        <f>IF(SUM(COUNTIFS('Planificación 2026-1'!E:E,"HUAURA",'Planificación 2026-1'!W:W,C159,'Planificación 2026-1'!G:G,"AE"))&gt;0,"P38"," ")</f>
        <v xml:space="preserve"> </v>
      </c>
      <c r="BX159" s="78" t="str">
        <f>IF(SUM(COUNTIFS('Planificación 2026-1'!E:E,"HUAURA",'Planificación 2026-1'!W:W,C159,'Planificación 2026-1'!G:G,"T4"))&gt;0,"P55"," ")</f>
        <v xml:space="preserve"> </v>
      </c>
      <c r="BY159" s="79">
        <f>SUMIFS('Planificación 2026-1'!R:R,'Planificación 2026-1'!W:W,C159,'Planificación 2026-1'!G:G,"AF",'Planificación 2026-1'!H:H,"&gt;2")</f>
        <v>0</v>
      </c>
      <c r="BZ159" s="79">
        <f>SUMIFS('Planificación 2026-1'!R:R,'Planificación 2026-1'!W:W,C159,'Planificación 2026-1'!G:G,"EN",'Planificación 2026-1'!H:H,"&gt;2")</f>
        <v>0</v>
      </c>
      <c r="CA159" s="79">
        <f>SUMIFS('Planificación 2026-1'!R:R,'Planificación 2026-1'!W:W,C159,'Planificación 2026-1'!G:G,"IS",'Planificación 2026-1'!H:H,"&gt;2")</f>
        <v>0</v>
      </c>
      <c r="CB159" s="79">
        <f>SUMIFS('Planificación 2026-1'!R:R,'Planificación 2026-1'!W:W,C159,'Planificación 2026-1'!G:G,"PS",'Planificación 2026-1'!H:H,"&gt;2")</f>
        <v>13</v>
      </c>
      <c r="CC159" s="79">
        <f>SUMIFS('Planificación 2026-1'!R:R,'Planificación 2026-1'!W:W,C159,'Planificación 2026-1'!G:G,"IN",'Planificación 2026-1'!H:H,"&gt;2")</f>
        <v>0</v>
      </c>
      <c r="CD159" s="79">
        <f>SUMIFS('Planificación 2026-1'!R:R,'Planificación 2026-1'!W:W,C159,'Planificación 2026-1'!G:G,"CA",'Planificación 2026-1'!H:H,"&gt;2")</f>
        <v>0</v>
      </c>
      <c r="CE159" s="79">
        <f>SUMIFS('Planificación 2026-1'!R:R,'Planificación 2026-1'!W:W,C159,'Planificación 2026-1'!G:G,"DE",'Planificación 2026-1'!H:H,"&gt;2")</f>
        <v>0</v>
      </c>
      <c r="CF159" s="79">
        <f>SUMIFS('Planificación 2026-1'!R:R,'Planificación 2026-1'!W:W,C159,'Planificación 2026-1'!G:G,"OB",'Planificación 2026-1'!H:H,"&gt;2")</f>
        <v>0</v>
      </c>
      <c r="CG159" s="79">
        <f>SUMIFS('Planificación 2026-1'!R:R,'Planificación 2026-1'!W:W,C159,'Planificación 2026-1'!G:G,"MH",'Planificación 2026-1'!H:H,"&gt;2")</f>
        <v>0</v>
      </c>
      <c r="CH159" s="79">
        <f>SUMIFS('Planificación 2026-1'!R:R,'Planificación 2026-1'!W:W,C159,'Planificación 2026-1'!G:G,"IC",'Planificación 2026-1'!H:H,"&gt;2")</f>
        <v>0</v>
      </c>
      <c r="CI159" s="79">
        <f>SUMIFS('Planificación 2026-1'!R:R,'Planificación 2026-1'!W:W,C159,'Planificación 2026-1'!G:G,"AR",'Planificación 2026-1'!H:H,"&gt;2")</f>
        <v>0</v>
      </c>
      <c r="CJ159" s="79">
        <f>SUMIFS('Planificación 2026-1'!R:R,'Planificación 2026-1'!W:W,C159,'Planificación 2026-1'!G:G,"T1",'Planificación 2026-1'!H:H,"&gt;2")</f>
        <v>0</v>
      </c>
      <c r="CK159" s="79">
        <f>SUMIFS('Planificación 2026-1'!R:R,'Planificación 2026-1'!W:W,C159,'Planificación 2026-1'!G:G,"T3",'Planificación 2026-1'!H:H,"&gt;2")</f>
        <v>0</v>
      </c>
      <c r="CL159" s="79">
        <f>SUMIFS('Planificación 2026-1'!R:R,'Planificación 2026-1'!W:W,C159,'Planificación 2026-1'!G:G,"T2",'Planificación 2026-1'!H:H,"&gt;2")</f>
        <v>0</v>
      </c>
      <c r="CM159" s="79">
        <f>SUMIFS('Planificación 2026-1'!R:R,'Planificación 2026-1'!W:W,C159,'Planificación 2026-1'!G:G,"AE",'Planificación 2026-1'!H:H,"&gt;2")</f>
        <v>0</v>
      </c>
      <c r="CN159" s="79">
        <f>SUMIFS('Planificación 2026-1'!R:R,'Planificación 2026-1'!W:W,C159,'Planificación 2026-1'!G:G,"T4",'Planificación 2026-1'!H:H,"&gt;2")</f>
        <v>0</v>
      </c>
      <c r="CO159" s="79">
        <f>SUMIFS('Planificación 2026-1'!R:R,'Planificación 2026-1'!W:W,C159,'Planificación 2026-1'!G:G,"AF",'Planificación 2026-1'!H:H,"&lt;3")</f>
        <v>0</v>
      </c>
      <c r="CP159" s="79">
        <f>SUMIFS('Planificación 2026-1'!R:R,'Planificación 2026-1'!W:W,C159,'Planificación 2026-1'!G:G,"EN",'Planificación 2026-1'!H:H,"&lt;3")</f>
        <v>0</v>
      </c>
      <c r="CQ159" s="79">
        <f>SUMIFS('Planificación 2026-1'!R:R,'Planificación 2026-1'!W:W,C159,'Planificación 2026-1'!G:G,"IS",'Planificación 2026-1'!H:H,"&lt;3")</f>
        <v>0</v>
      </c>
      <c r="CR159" s="79">
        <f>SUMIFS('Planificación 2026-1'!R:R,'Planificación 2026-1'!W:W,C159,'Planificación 2026-1'!G:G,"PS",'Planificación 2026-1'!H:H,"&lt;3")</f>
        <v>0</v>
      </c>
      <c r="CS159" s="79">
        <f>SUMIFS('Planificación 2026-1'!R:R,'Planificación 2026-1'!W:W,C159,'Planificación 2026-1'!G:G,"IN",'Planificación 2026-1'!H:H,"&lt;3")</f>
        <v>0</v>
      </c>
      <c r="CT159" s="79">
        <f>SUMIFS('Planificación 2026-1'!R:R,'Planificación 2026-1'!W:W,C159,'Planificación 2026-1'!G:G,"CA",'Planificación 2026-1'!H:H,"&lt;3")</f>
        <v>0</v>
      </c>
      <c r="CU159" s="79">
        <f>SUMIFS('Planificación 2026-1'!R:R,'Planificación 2026-1'!W:W,C159,'Planificación 2026-1'!G:G,"DE",'Planificación 2026-1'!H:H,"&lt;3")</f>
        <v>0</v>
      </c>
      <c r="CV159" s="79">
        <f>SUMIFS('Planificación 2026-1'!R:R,'Planificación 2026-1'!W:W,C159,'Planificación 2026-1'!G:G,"OB",'Planificación 2026-1'!H:H,"&lt;3")</f>
        <v>0</v>
      </c>
      <c r="CW159" s="79">
        <f>SUMIFS('Planificación 2026-1'!R:R,'Planificación 2026-1'!W:W,C159,'Planificación 2026-1'!G:G,"MH",'Planificación 2026-1'!H:H,"&lt;3")</f>
        <v>0</v>
      </c>
      <c r="CX159" s="79">
        <f>SUMIFS('Planificación 2026-1'!R:R,'Planificación 2026-1'!W:W,C159,'Planificación 2026-1'!G:G,"IC",'Planificación 2026-1'!H:H,"&lt;3")</f>
        <v>0</v>
      </c>
      <c r="CY159" s="79">
        <f>SUMIFS('Planificación 2026-1'!R:R,'Planificación 2026-1'!W:W,C159,'Planificación 2026-1'!G:G,"AR",'Planificación 2026-1'!H:H,"&lt;3")</f>
        <v>0</v>
      </c>
      <c r="CZ159" s="79">
        <f>SUMIFS('Planificación 2026-1'!R:R,'Planificación 2026-1'!W:W,C159,'Planificación 2026-1'!G:G,"T1",'Planificación 2026-1'!H:H,"&lt;3")</f>
        <v>0</v>
      </c>
      <c r="DA159" s="79">
        <f>SUMIFS('Planificación 2026-1'!R:R,'Planificación 2026-1'!W:W,C159,'Planificación 2026-1'!G:G,"T3",'Planificación 2026-1'!H:H,"&lt;3")</f>
        <v>0</v>
      </c>
      <c r="DB159" s="79">
        <f>SUMIFS('Planificación 2026-1'!R:R,'Planificación 2026-1'!W:W,C159,'Planificación 2026-1'!G:G,"T2",'Planificación 2026-1'!H:H,"&lt;3")</f>
        <v>0</v>
      </c>
      <c r="DC159" s="79">
        <f>SUMIFS('Planificación 2026-1'!R:R,'Planificación 2026-1'!W:W,C159,'Planificación 2026-1'!G:G,"AE",'Planificación 2026-1'!H:H,"&lt;3")</f>
        <v>0</v>
      </c>
      <c r="DD159" s="79">
        <f>SUMIFS('Planificación 2026-1'!R:R,'Planificación 2026-1'!W:W,C159,'Planificación 2026-1'!G:G,"T4",'Planificación 2026-1'!H:H,"&lt;3")</f>
        <v>0</v>
      </c>
      <c r="DE159" s="78" t="str">
        <f t="shared" si="32"/>
        <v>P04</v>
      </c>
      <c r="DF159" s="30">
        <f>IF(C159="","",SUMIFS('Planificación 2026-1'!R:R,'Planificación 2026-1'!W:W,C159,'Planificación 2026-1'!E:E,"PRINCIPAL",'Planificación 2026-1'!X:X,"VIRTUAL"))</f>
        <v>0</v>
      </c>
      <c r="DG159" s="30">
        <f>IF(C159="","",SUMIFS('Planificación 2026-1'!R:R,'Planificación 2026-1'!W:W,C159,'Planificación 2026-1'!E:E,"PRINCIPAL",'Planificación 2026-1'!X:X,"PRESENCIAL"))</f>
        <v>9</v>
      </c>
      <c r="DH159" s="30">
        <f>IF(C159="","",SUMIFS('Planificación 2026-1'!R:R,'Planificación 2026-1'!W:W,C159,'Planificación 2026-1'!E:E,"PRINCIPAL",'Planificación 2026-1'!X:X,"HIBRIDO PRESENCIAL"))</f>
        <v>0</v>
      </c>
      <c r="DI159" s="78" t="str">
        <f t="shared" si="33"/>
        <v>P04</v>
      </c>
      <c r="DJ159" s="78">
        <f>IF(C159="","",SUMIFS('Planificación 2026-1'!R:R,'Planificación 2026-1'!W:W,C159,'Planificación 2026-1'!E:E,"FILIAL",'Planificación 2026-1'!X:X,"VIRTUAL"))</f>
        <v>4</v>
      </c>
      <c r="DK159" s="80">
        <f>IF(C159="","",SUMIFS('Planificación 2026-1'!R:R,'Planificación 2026-1'!W:W,C159,'Planificación 2026-1'!E:E,"FILIAL",'Planificación 2026-1'!X:X,"PRESENCIAL"))</f>
        <v>0</v>
      </c>
      <c r="DL159" s="42">
        <f>IF(C159="","",SUMIFS('Planificación 2026-1'!R:R,'Planificación 2026-1'!W:W,C159,'Planificación 2026-1'!E:E,"FILIAL",'Planificación 2026-1'!X:X,"HIBRIDO PRESENCIAL"))</f>
        <v>0</v>
      </c>
      <c r="DM159" s="81" t="str">
        <f t="shared" si="34"/>
        <v/>
      </c>
      <c r="DN159" s="78">
        <f>IF(C159="","",SUMIFS('Planificación 2026-1'!R:R,'Planificación 2026-1'!W:W,C159,'Planificación 2026-1'!E:E,"SUNAMPE",'Planificación 2026-1'!X:X,"VIRTUAL"))</f>
        <v>0</v>
      </c>
      <c r="DO159" s="42">
        <f>IF(C159="","",SUMIFS('Planificación 2026-1'!R:R,'Planificación 2026-1'!W:W,C159,'Planificación 2026-1'!E:E,"SUNAMPE",'Planificación 2026-1'!X:X,"PRESENCIAL"))</f>
        <v>0</v>
      </c>
      <c r="DP159" s="81" t="str">
        <f t="shared" si="35"/>
        <v/>
      </c>
      <c r="DQ159" s="78">
        <f>IF(C159="","",SUMIFS('Planificación 2026-1'!R:R,'Planificación 2026-1'!W:W,C159,'Planificación 2026-1'!E:E,"HUAURA",'Planificación 2026-1'!X:X,"VIRTUAL"))</f>
        <v>0</v>
      </c>
      <c r="DR159" s="42">
        <f>IF(C159="","",SUMIFS('Planificación 2026-1'!R:R,'Planificación 2026-1'!W:W,C159,'Planificación 2026-1'!E:E,"HUAURA",'Planificación 2026-1'!X:X,"PRESENCIAL"))</f>
        <v>0</v>
      </c>
      <c r="DS159" s="48">
        <f>SUMIFS('Planificación 2026-1'!R:R,'Planificación 2026-1'!W:W,C159,'Planificación 2026-1'!E:E,"PRINCIPAL",'Planificación 2026-1'!X:X,"VIRTUAL",'Planificación 2026-1'!H:H,"&gt;2")</f>
        <v>0</v>
      </c>
      <c r="DT159" s="48">
        <f>SUMIFS('Planificación 2026-1'!R:R,'Planificación 2026-1'!W:W,C159,'Planificación 2026-1'!E:E,"PRINCIPAL",'Planificación 2026-1'!X:X,"&lt;&gt;VIRTUAL",'Planificación 2026-1'!H:H,"&gt;2")</f>
        <v>9</v>
      </c>
      <c r="DU159" s="48">
        <f>SUMIFS('Planificación 2026-1'!R:R,'Planificación 2026-1'!W:W,C159,'Planificación 2026-1'!E:E,"SUNAMPE",'Planificación 2026-1'!X:X,"VIRTUAL",'Planificación 2026-1'!H:H,"&gt;2")</f>
        <v>0</v>
      </c>
      <c r="DV159" s="48">
        <f>SUMIFS('Planificación 2026-1'!R:R,'Planificación 2026-1'!W:W,C159,'Planificación 2026-1'!E:E,"SUNAMPE",'Planificación 2026-1'!X:X,"&lt;&gt;VIRTUAL",'Planificación 2026-1'!H:H,"&gt;2")</f>
        <v>0</v>
      </c>
      <c r="DW159" s="48">
        <f>SUMIFS('Planificación 2026-1'!R:R,'Planificación 2026-1'!W:W,C159,'Planificación 2026-1'!E:E,"FILIAL",'Planificación 2026-1'!X:X,"VIRTUAL",'Planificación 2026-1'!H:H,"&gt;2")</f>
        <v>4</v>
      </c>
      <c r="DX159" s="48">
        <f>SUMIFS('Planificación 2026-1'!R:R,'Planificación 2026-1'!W:W,C159,'Planificación 2026-1'!E:E,"FILIAL",'Planificación 2026-1'!X:X,"&lt;&gt;VIRTUAL",'Planificación 2026-1'!H:H,"&gt;2")</f>
        <v>0</v>
      </c>
      <c r="DY159" s="48">
        <f>SUMIFS('Planificación 2026-1'!R:R,'Planificación 2026-1'!W:W,C159,'Planificación 2026-1'!E:E,"PORUMA",'Planificación 2026-1'!X:X,"VIRTUAL",'Planificación 2026-1'!H:H,"&gt;2")</f>
        <v>0</v>
      </c>
      <c r="DZ159" s="48">
        <f>SUMIFS('Planificación 2026-1'!R:R,'Planificación 2026-1'!W:W,C159,'Planificación 2026-1'!E:E,"PORUMA",'Planificación 2026-1'!X:X,"&lt;&gt;VIRTUAL",'Planificación 2026-1'!H:H,"&gt;2")</f>
        <v>0</v>
      </c>
      <c r="EA159" s="48">
        <f>SUMIFS('Planificación 2026-1'!R:R,'Planificación 2026-1'!W:W,C159,'Planificación 2026-1'!E:E,"HUAURA",'Planificación 2026-1'!X:X,"VIRTUAL",'Planificación 2026-1'!H:H,"&gt;2")</f>
        <v>0</v>
      </c>
      <c r="EB159" s="48">
        <f>SUMIFS('Planificación 2026-1'!R:R,'Planificación 2026-1'!W:W,C159,'Planificación 2026-1'!E:E,"HUAURA",'Planificación 2026-1'!X:X,"&lt;&gt;VIRTUAL",'Planificación 2026-1'!H:H,"&gt;2")</f>
        <v>0</v>
      </c>
      <c r="EC159" s="48">
        <f>SUMIFS('Planificación 2026-1'!R:R,'Planificación 2026-1'!W:W,C159,'Planificación 2026-1'!E:E,"PRINCIPAL",'Planificación 2026-1'!X:X,"VIRTUAL",'Planificación 2026-1'!H:H,"&lt;3")</f>
        <v>0</v>
      </c>
      <c r="ED159" s="48">
        <f>SUMIFS('Planificación 2026-1'!R:R,'Planificación 2026-1'!W:W,C159,'Planificación 2026-1'!E:E,"PRINCIPAL",'Planificación 2026-1'!X:X,"&lt;&gt;VIRTUAL",'Planificación 2026-1'!H:H,"&lt;3")</f>
        <v>0</v>
      </c>
      <c r="EE159" s="48">
        <f>SUMIFS('Planificación 2026-1'!R:R,'Planificación 2026-1'!W:W,C159,'Planificación 2026-1'!E:E,"SUNAMPE",'Planificación 2026-1'!X:X,"VIRTUAL",'Planificación 2026-1'!H:H,"&lt;3")</f>
        <v>0</v>
      </c>
      <c r="EF159" s="48">
        <f>SUMIFS('Planificación 2026-1'!R:R,'Planificación 2026-1'!W:W,C159,'Planificación 2026-1'!E:E,"SUNAMPE",'Planificación 2026-1'!X:X,"&lt;&gt;VIRTUAL",'Planificación 2026-1'!H:H,"&lt;3")</f>
        <v>0</v>
      </c>
      <c r="EG159" s="48">
        <f>SUMIFS('Planificación 2026-1'!R:R,'Planificación 2026-1'!W:W,C159,'Planificación 2026-1'!E:E,"FILIAL",'Planificación 2026-1'!X:X,"VIRTUAL",'Planificación 2026-1'!H:H,"&lt;3")</f>
        <v>0</v>
      </c>
      <c r="EH159" s="48">
        <f>SUMIFS('Planificación 2026-1'!R:R,'Planificación 2026-1'!W:W,C159,'Planificación 2026-1'!E:E,"FILIAL",'Planificación 2026-1'!X:X,"&lt;&gt;VIRTUAL",'Planificación 2026-1'!H:H,"&lt;3")</f>
        <v>0</v>
      </c>
      <c r="EI159" s="48">
        <f>SUMIFS('Planificación 2026-1'!R:R,'Planificación 2026-1'!W:W,C159,'Planificación 2026-1'!E:E,"PORUMA",'Planificación 2026-1'!X:X,"VIRTUAL",'Planificación 2026-1'!H:H,"&lt;3")</f>
        <v>0</v>
      </c>
      <c r="EJ159" s="48">
        <f>SUMIFS('Planificación 2026-1'!R:R,'Planificación 2026-1'!W:W,C159,'Planificación 2026-1'!E:E,"PORUMA",'Planificación 2026-1'!X:X,"&lt;&gt;VIRTUAL",'Planificación 2026-1'!H:H,"&lt;3")</f>
        <v>0</v>
      </c>
      <c r="EK159" s="48">
        <f>SUMIFS('Planificación 2026-1'!R:R,'Planificación 2026-1'!W:W,C159,'Planificación 2026-1'!E:E,"HUAURA",'Planificación 2026-1'!X:X,"VIRTUAL",'Planificación 2026-1'!H:H,"&lt;3")</f>
        <v>0</v>
      </c>
      <c r="EL159" s="48">
        <f>SUMIFS('Planificación 2026-1'!R:R,'Planificación 2026-1'!W:W,C159,'Planificación 2026-1'!E:E,"HUAURA",'Planificación 2026-1'!X:X,"&lt;&gt;VIRTUAL",'Planificación 2026-1'!H:H,"&lt;3")</f>
        <v>0</v>
      </c>
      <c r="EM159" s="48">
        <f t="shared" si="36"/>
        <v>4</v>
      </c>
      <c r="EN159" s="48">
        <f t="shared" si="37"/>
        <v>0</v>
      </c>
      <c r="EO159" s="48">
        <f t="shared" si="38"/>
        <v>0</v>
      </c>
      <c r="EP159" s="48">
        <f t="shared" si="39"/>
        <v>9</v>
      </c>
      <c r="EQ159" s="48">
        <f t="shared" si="40"/>
        <v>0</v>
      </c>
      <c r="ER159" s="48"/>
      <c r="ES159" s="48">
        <f t="shared" si="41"/>
        <v>4</v>
      </c>
      <c r="ET159" s="48">
        <f t="shared" si="42"/>
        <v>9</v>
      </c>
      <c r="EU159" s="48" t="b">
        <f t="shared" si="43"/>
        <v>1</v>
      </c>
      <c r="EV159" s="48" t="str">
        <f t="shared" si="44"/>
        <v>SEDE-FILIAL</v>
      </c>
      <c r="EW159" s="48" t="str">
        <f t="shared" si="45"/>
        <v>MAS PRESENCIAL</v>
      </c>
    </row>
    <row r="160" spans="1:153" x14ac:dyDescent="0.3">
      <c r="A160" s="53"/>
      <c r="B160" s="383">
        <v>157</v>
      </c>
      <c r="C160" s="107" t="s">
        <v>175</v>
      </c>
      <c r="D160" s="82">
        <f>SUMIF('Planificación 2026-1'!W:W,C160,'Planificación 2026-1'!R:R)</f>
        <v>15</v>
      </c>
      <c r="E160" s="384" t="s">
        <v>319</v>
      </c>
      <c r="F160" s="107" t="s">
        <v>430</v>
      </c>
      <c r="G160" s="107" t="s">
        <v>328</v>
      </c>
      <c r="H160" s="107" t="s">
        <v>435</v>
      </c>
      <c r="I160" s="77" t="str">
        <f>IF(SUM(COUNTIFS('Planificación 2026-1'!E:E,"PRINCIPAL",'Planificación 2026-1'!W:W,C160,'Planificación 2026-1'!G:G,"AF"))&gt;0,"P01"," ")</f>
        <v xml:space="preserve"> </v>
      </c>
      <c r="J160" s="78" t="str">
        <f>IF(SUM(COUNTIFS('Planificación 2026-1'!E:E,"PRINCIPAL",'Planificación 2026-1'!W:W,C160,'Planificación 2026-1'!G:G,"EN"))&gt;0,"P02"," ")</f>
        <v xml:space="preserve"> </v>
      </c>
      <c r="K160" s="78" t="str">
        <f>IF(SUM(COUNTIFS('Planificación 2026-1'!E:E,"PRINCIPAL",'Planificación 2026-1'!W:W,C160,'Planificación 2026-1'!G:G,"IS"))&gt;0,"P03"," ")</f>
        <v xml:space="preserve"> </v>
      </c>
      <c r="L160" s="78" t="str">
        <f>IF(SUM(COUNTIFS('Planificación 2026-1'!E:E,"PRINCIPAL",'Planificación 2026-1'!W:W,C160,'Planificación 2026-1'!G:G,"PS"))&gt;0,"P04"," ")</f>
        <v xml:space="preserve"> </v>
      </c>
      <c r="M160" s="78"/>
      <c r="N160" s="78" t="str">
        <f>IF(SUM(COUNTIFS('Planificación 2026-1'!E:E,"PRINCIPAL",'Planificación 2026-1'!W:W,C160,'Planificación 2026-1'!G:G,"IN"))&gt;0,"P06"," ")</f>
        <v xml:space="preserve"> </v>
      </c>
      <c r="O160" s="78" t="str">
        <f>IF(SUM(COUNTIFS('Planificación 2026-1'!E:E,"PRINCIPAL",'Planificación 2026-1'!W:W,C160,'Planificación 2026-1'!G:G,"CA"))&gt;0,"P07"," ")</f>
        <v xml:space="preserve"> </v>
      </c>
      <c r="P160" s="78" t="str">
        <f>IF(SUM(COUNTIFS('Planificación 2026-1'!E:E,"PRINCIPAL",'Planificación 2026-1'!W:W,C160,'Planificación 2026-1'!G:G,"DE"))&gt;0,"P08"," ")</f>
        <v xml:space="preserve"> </v>
      </c>
      <c r="Q160" s="78" t="str">
        <f>IF(SUM(COUNTIFS('Planificación 2026-1'!E:E,"PRINCIPAL",'Planificación 2026-1'!W:W,C160,'Planificación 2026-1'!G:G,"OB"))&gt;0,"P09"," ")</f>
        <v xml:space="preserve"> </v>
      </c>
      <c r="R160" s="78" t="str">
        <f>IF(SUM(COUNTIFS('Planificación 2026-1'!E:E,"PRINCIPAL",'Planificación 2026-1'!W:W,C160,'Planificación 2026-1'!G:G,"MH"))&gt;0,"P31"," ")</f>
        <v xml:space="preserve"> </v>
      </c>
      <c r="S160" s="78" t="str">
        <f>IF(SUM(COUNTIFS('Planificación 2026-1'!E:E,"PRINCIPAL",'Planificación 2026-1'!W:W,C160,'Planificación 2026-1'!G:G,"IC"))&gt;0,"P32"," ")</f>
        <v xml:space="preserve"> </v>
      </c>
      <c r="T160" s="78" t="str">
        <f>IF(SUM(COUNTIFS('Planificación 2026-1'!E:E,"PRINCIPAL",'Planificación 2026-1'!W:W,C160,'Planificación 2026-1'!G:G,"AR"))&gt;0,"P34"," ")</f>
        <v xml:space="preserve"> </v>
      </c>
      <c r="U160" s="78" t="str">
        <f>IF(SUM(COUNTIFS('Planificación 2026-1'!E:E,"PRINCIPAL",'Planificación 2026-1'!W:W,C160,'Planificación 2026-1'!G:G,"T1"))&gt;0,"P35"," ")</f>
        <v xml:space="preserve"> </v>
      </c>
      <c r="V160" s="78" t="str">
        <f>IF(SUM(COUNTIFS('Planificación 2026-1'!E:E,"PRINCIPAL",'Planificación 2026-1'!W:W,C160,'Planificación 2026-1'!G:G,"T3"))&gt;0,"P36"," ")</f>
        <v xml:space="preserve"> </v>
      </c>
      <c r="W160" s="78" t="str">
        <f>IF(SUM(COUNTIFS('Planificación 2026-1'!E:E,"PRINCIPAL",'Planificación 2026-1'!W:W,C160,'Planificación 2026-1'!G:G,"T2"))&gt;0,"P37"," ")</f>
        <v xml:space="preserve"> </v>
      </c>
      <c r="X160" s="78" t="str">
        <f>IF(SUM(COUNTIFS('Planificación 2026-1'!E:E,"PRINCIPAL",'Planificación 2026-1'!W:W,C160,'Planificación 2026-1'!G:G,"AE"))&gt;0,"P38"," ")</f>
        <v xml:space="preserve"> </v>
      </c>
      <c r="Y160" s="78" t="str">
        <f>IF(SUM(COUNTIFS('Planificación 2026-1'!E:E,"PRINCIPAL",'Planificación 2026-1'!W:W,C160,'Planificación 2026-1'!G:G,"T4"))&gt;0,"P55"," ")</f>
        <v xml:space="preserve"> </v>
      </c>
      <c r="Z160" s="78" t="str">
        <f>IF(SUM(COUNTIFS('Planificación 2026-1'!E:E,"FILIAL",'Planificación 2026-1'!W:W,C160,'Planificación 2026-1'!G:G,"AF"))&gt;0," P01"," ")</f>
        <v xml:space="preserve"> </v>
      </c>
      <c r="AA160" s="78" t="str">
        <f>IF(SUM(COUNTIFS('Planificación 2026-1'!E:E,"FILIAL",'Planificación 2026-1'!W:W,C160,'Planificación 2026-1'!G:G,"EN"))&gt;0,"P02"," ")</f>
        <v xml:space="preserve"> </v>
      </c>
      <c r="AB160" s="78" t="str">
        <f>IF(SUM(COUNTIFS('Planificación 2026-1'!E:E,"FILIAL",'Planificación 2026-1'!W:W,C160,'Planificación 2026-1'!G:G,"IS"))&gt;0,"P03"," ")</f>
        <v xml:space="preserve"> </v>
      </c>
      <c r="AC160" s="78" t="str">
        <f>IF(SUM(COUNTIFS('Planificación 2026-1'!E:E,"FILIAL",'Planificación 2026-1'!W:W,C160,'Planificación 2026-1'!G:G,"PS"))&gt;0,"P04"," ")</f>
        <v xml:space="preserve"> </v>
      </c>
      <c r="AD160" s="78"/>
      <c r="AE160" s="78" t="str">
        <f>IF(SUM(COUNTIFS('Planificación 2026-1'!E:E,"FILIAL",'Planificación 2026-1'!W:W,C160,'Planificación 2026-1'!G:G,"IN"))&gt;0,"P06"," ")</f>
        <v xml:space="preserve"> </v>
      </c>
      <c r="AF160" s="78" t="str">
        <f>IF(SUM(COUNTIFS('Planificación 2026-1'!E:E,"FILIAL",'Planificación 2026-1'!W:W,C160,'Planificación 2026-1'!G:G,"CA"))&gt;0,"P07"," ")</f>
        <v xml:space="preserve"> </v>
      </c>
      <c r="AG160" s="78" t="str">
        <f>IF(SUM(COUNTIFS('Planificación 2026-1'!E:E,"FILIAL",'Planificación 2026-1'!W:W,C160,'Planificación 2026-1'!G:G,"DE"))&gt;0,"P08"," ")</f>
        <v xml:space="preserve"> </v>
      </c>
      <c r="AH160" s="78" t="str">
        <f>IF(SUM(COUNTIFS('Planificación 2026-1'!E:E,"FILIAL",'Planificación 2026-1'!W:W,C160,'Planificación 2026-1'!G:G,"OB"))&gt;0,"P09"," ")</f>
        <v xml:space="preserve"> </v>
      </c>
      <c r="AI160" s="78" t="str">
        <f>IF(SUM(COUNTIFS('Planificación 2026-1'!E:E,"FILIAL",'Planificación 2026-1'!W:W,C160,'Planificación 2026-1'!G:G,"MH"))&gt;0,"P31"," ")</f>
        <v xml:space="preserve"> </v>
      </c>
      <c r="AJ160" s="78" t="str">
        <f>IF(SUM(COUNTIFS('Planificación 2026-1'!E:E,"FILIAL",'Planificación 2026-1'!W:W,C160,'Planificación 2026-1'!G:G,"IC"))&gt;0,"P32"," ")</f>
        <v xml:space="preserve"> </v>
      </c>
      <c r="AK160" s="78" t="str">
        <f>IF(SUM(COUNTIFS('Planificación 2026-1'!E:E,"FILIAL",'Planificación 2026-1'!W:W,C160,'Planificación 2026-1'!G:G,"AR"))&gt;0,"P34"," ")</f>
        <v xml:space="preserve"> </v>
      </c>
      <c r="AL160" s="78" t="str">
        <f>IF(SUM(COUNTIFS('Planificación 2026-1'!E:E,"FILIAL",'Planificación 2026-1'!W:W,C160,'Planificación 2026-1'!G:G,"T1"))&gt;0,"P35"," ")</f>
        <v xml:space="preserve"> </v>
      </c>
      <c r="AM160" s="78" t="str">
        <f>IF(SUM(COUNTIFS('Planificación 2026-1'!E:E,"FILIAL",'Planificación 2026-1'!W:W,C160,'Planificación 2026-1'!G:G,"T3"))&gt;0,"P36"," ")</f>
        <v xml:space="preserve"> </v>
      </c>
      <c r="AN160" s="78" t="str">
        <f>IF(SUM(COUNTIFS('Planificación 2026-1'!E:E,"FILIAL",'Planificación 2026-1'!W:W,C160,'Planificación 2026-1'!G:G,"T2"))&gt;0,"P37"," ")</f>
        <v xml:space="preserve"> </v>
      </c>
      <c r="AO160" s="78" t="str">
        <f>IF(SUM(COUNTIFS('Planificación 2026-1'!E:E,"FILIAL",'Planificación 2026-1'!W:W,C160,'Planificación 2026-1'!G:G,"AE"))&gt;0,"P38"," ")</f>
        <v xml:space="preserve"> </v>
      </c>
      <c r="AP160" s="78" t="str">
        <f>IF(SUM(COUNTIFS('Planificación 2026-1'!E:E,"FILIAL",'Planificación 2026-1'!W:W,C160,'Planificación 2026-1'!G:G,"T4"))&gt;0,"P55"," ")</f>
        <v xml:space="preserve"> </v>
      </c>
      <c r="AQ160" s="78" t="str">
        <f>IF(SUM(COUNTIFS('Planificación 2026-1'!E:E,"SUNAMPE",'Planificación 2026-1'!W:W,C160,'Planificación 2026-1'!G:G,"AF"))&gt;0," P01"," ")</f>
        <v xml:space="preserve"> </v>
      </c>
      <c r="AR160" s="78" t="str">
        <f>IF(SUM(COUNTIFS('Planificación 2026-1'!E:E,"SUNAMPE",'Planificación 2026-1'!W:W,C160,'Planificación 2026-1'!G:G,"EN"))&gt;0,"P02"," ")</f>
        <v xml:space="preserve"> </v>
      </c>
      <c r="AS160" s="78" t="str">
        <f>IF(SUM(COUNTIFS('Planificación 2026-1'!E:E,"SUNAMPE",'Planificación 2026-1'!W:W,C160,'Planificación 2026-1'!G:G,"IS"))&gt;0,"P03"," ")</f>
        <v xml:space="preserve"> </v>
      </c>
      <c r="AT160" s="78" t="str">
        <f>IF(SUM(COUNTIFS('Planificación 2026-1'!E:E,"SUNAMPE",'Planificación 2026-1'!W:W,C160,'Planificación 2026-1'!G:G,"PS"))&gt;0,"P04"," ")</f>
        <v xml:space="preserve"> </v>
      </c>
      <c r="AU160" s="78"/>
      <c r="AV160" s="78" t="str">
        <f>IF(SUM(COUNTIFS('Planificación 2026-1'!E:E,"SUNAMPE",'Planificación 2026-1'!W:W,C160,'Planificación 2026-1'!G:G,"IN"))&gt;0,"P06"," ")</f>
        <v xml:space="preserve"> </v>
      </c>
      <c r="AW160" s="78" t="str">
        <f>IF(SUM(COUNTIFS('Planificación 2026-1'!E:E,"SUNAMPE",'Planificación 2026-1'!W:W,C160,'Planificación 2026-1'!G:G,"CA"))&gt;0,"P07"," ")</f>
        <v xml:space="preserve"> </v>
      </c>
      <c r="AX160" s="78" t="str">
        <f>IF(SUM(COUNTIFS('Planificación 2026-1'!E:E,"SUNAMPE",'Planificación 2026-1'!W:W,C160,'Planificación 2026-1'!G:G,"DE"))&gt;0,"P08"," ")</f>
        <v xml:space="preserve"> </v>
      </c>
      <c r="AY160" s="78" t="str">
        <f>IF(SUM(COUNTIFS('Planificación 2026-1'!E:E,"SUNAMPE",'Planificación 2026-1'!W:W,C160,'Planificación 2026-1'!G:G,"OB"))&gt;0,"P09"," ")</f>
        <v xml:space="preserve"> </v>
      </c>
      <c r="AZ160" s="78" t="str">
        <f>IF(SUM(COUNTIFS('Planificación 2026-1'!E:E,"SUNAMPE",'Planificación 2026-1'!W:W,C160,'Planificación 2026-1'!G:G,"MH"))&gt;0,"P31"," ")</f>
        <v xml:space="preserve"> </v>
      </c>
      <c r="BA160" s="78" t="str">
        <f>IF(SUM(COUNTIFS('Planificación 2026-1'!E:E,"SUNAMPE",'Planificación 2026-1'!W:W,C160,'Planificación 2026-1'!G:G,"IC"))&gt;0,"P32"," ")</f>
        <v xml:space="preserve"> </v>
      </c>
      <c r="BB160" s="78" t="str">
        <f>IF(SUM(COUNTIFS('Planificación 2026-1'!E:E,"SUNAMPE",'Planificación 2026-1'!W:W,C160,'Planificación 2026-1'!G:G,"AR"))&gt;0,"P34"," ")</f>
        <v xml:space="preserve"> </v>
      </c>
      <c r="BC160" s="78" t="str">
        <f>IF(SUM(COUNTIFS('Planificación 2026-1'!E:E,"SUNAMPE",'Planificación 2026-1'!W:W,C160,'Planificación 2026-1'!G:G,"T1"))&gt;0,"P35"," ")</f>
        <v xml:space="preserve"> </v>
      </c>
      <c r="BD160" s="78" t="str">
        <f>IF(SUM(COUNTIFS('Planificación 2026-1'!E:E,"SUNAMPE",'Planificación 2026-1'!W:W,C160,'Planificación 2026-1'!G:G,"T3"))&gt;0,"P36"," ")</f>
        <v xml:space="preserve"> </v>
      </c>
      <c r="BE160" s="78" t="str">
        <f>IF(SUM(COUNTIFS('Planificación 2026-1'!E:E,"SUNAMPE",'Planificación 2026-1'!W:W,C160,'Planificación 2026-1'!G:G,"T2"))&gt;0,"P37"," ")</f>
        <v xml:space="preserve"> </v>
      </c>
      <c r="BF160" s="78" t="str">
        <f>IF(SUM(COUNTIFS('Planificación 2026-1'!E:E,"SUNAMPE",'Planificación 2026-1'!W:W,C160,'Planificación 2026-1'!G:G,"AE"))&gt;0,"P38"," ")</f>
        <v xml:space="preserve"> </v>
      </c>
      <c r="BG160" s="78" t="str">
        <f>IF(SUM(COUNTIFS('Planificación 2026-1'!E:E,"SUNAMPE",'Planificación 2026-1'!W:W,C160,'Planificación 2026-1'!G:G,"T4"))&gt;0,"P55"," ")</f>
        <v xml:space="preserve"> </v>
      </c>
      <c r="BH160" s="78" t="str">
        <f>IF(SUM(COUNTIFS('Planificación 2026-1'!E:E,"HUAURA",'Planificación 2026-1'!W:W,C160,'Planificación 2026-1'!G:G,"AF"))&gt;0," P01"," ")</f>
        <v xml:space="preserve"> </v>
      </c>
      <c r="BI160" s="78" t="str">
        <f>IF(SUM(COUNTIFS('Planificación 2026-1'!E:E,"HUAURA",'Planificación 2026-1'!W:W,C160,'Planificación 2026-1'!G:G,"EN"))&gt;0,"P02"," ")</f>
        <v xml:space="preserve"> </v>
      </c>
      <c r="BJ160" s="78" t="str">
        <f>IF(SUM(COUNTIFS('Planificación 2026-1'!E:E,"HUAURA",'Planificación 2026-1'!W:W,C160,'Planificación 2026-1'!G:G,"IS"))&gt;0,"P03"," ")</f>
        <v xml:space="preserve"> </v>
      </c>
      <c r="BK160" s="78" t="str">
        <f>IF(SUM(COUNTIFS('Planificación 2026-1'!E:E,"HUAURA",'Planificación 2026-1'!W:W,C160,'Planificación 2026-1'!G:G,"PS"))&gt;0,"P04"," ")</f>
        <v xml:space="preserve"> </v>
      </c>
      <c r="BL160" s="78"/>
      <c r="BM160" s="78" t="str">
        <f>IF(SUM(COUNTIFS('Planificación 2026-1'!E:E,"HUAURA",'Planificación 2026-1'!W:W,C160,'Planificación 2026-1'!G:G,"IN"))&gt;0,"P06"," ")</f>
        <v xml:space="preserve"> </v>
      </c>
      <c r="BN160" s="78" t="str">
        <f>IF(SUM(COUNTIFS('Planificación 2026-1'!E:E,"HUAURA",'Planificación 2026-1'!W:W,C160,'Planificación 2026-1'!G:G,"CA"))&gt;0,"P07"," ")</f>
        <v xml:space="preserve"> </v>
      </c>
      <c r="BO160" s="78" t="str">
        <f>IF(SUM(COUNTIFS('Planificación 2026-1'!E:E,"HUAURA",'Planificación 2026-1'!W:W,C160,'Planificación 2026-1'!G:G,"DE"))&gt;0,"P08"," ")</f>
        <v xml:space="preserve"> </v>
      </c>
      <c r="BP160" s="78" t="str">
        <f>IF(SUM(COUNTIFS('Planificación 2026-1'!E:E,"HUAURA",'Planificación 2026-1'!W:W,C160,'Planificación 2026-1'!G:G,"OB"))&gt;0,"P09"," ")</f>
        <v xml:space="preserve"> </v>
      </c>
      <c r="BQ160" s="78" t="str">
        <f>IF(SUM(COUNTIFS('Planificación 2026-1'!E:E,"HUAURA",'Planificación 2026-1'!W:W,C160,'Planificación 2026-1'!G:G,"MH"))&gt;0,"P31"," ")</f>
        <v xml:space="preserve"> </v>
      </c>
      <c r="BR160" s="78" t="str">
        <f>IF(SUM(COUNTIFS('Planificación 2026-1'!E:E,"HUAURA",'Planificación 2026-1'!W:W,C160,'Planificación 2026-1'!G:G,"IC"))&gt;0,"P32"," ")</f>
        <v xml:space="preserve"> </v>
      </c>
      <c r="BS160" s="78" t="str">
        <f>IF(SUM(COUNTIFS('Planificación 2026-1'!E:E,"HUAURA",'Planificación 2026-1'!W:W,C160,'Planificación 2026-1'!G:G,"AR"))&gt;0,"P34"," ")</f>
        <v xml:space="preserve"> </v>
      </c>
      <c r="BT160" s="78" t="str">
        <f>IF(SUM(COUNTIFS('Planificación 2026-1'!E:E,"HUAURA",'Planificación 2026-1'!W:W,C160,'Planificación 2026-1'!G:G,"T1"))&gt;0,"P35"," ")</f>
        <v xml:space="preserve"> </v>
      </c>
      <c r="BU160" s="78" t="str">
        <f>IF(SUM(COUNTIFS('Planificación 2026-1'!E:E,"HUAURA",'Planificación 2026-1'!W:W,C160,'Planificación 2026-1'!G:G,"T3"))&gt;0,"P36"," ")</f>
        <v xml:space="preserve"> </v>
      </c>
      <c r="BV160" s="78" t="str">
        <f>IF(SUM(COUNTIFS('Planificación 2026-1'!E:E,"HUAURA",'Planificación 2026-1'!W:W,C160,'Planificación 2026-1'!G:G,"T2"))&gt;0,"P37"," ")</f>
        <v xml:space="preserve"> </v>
      </c>
      <c r="BW160" s="78" t="str">
        <f>IF(SUM(COUNTIFS('Planificación 2026-1'!E:E,"HUAURA",'Planificación 2026-1'!W:W,C160,'Planificación 2026-1'!G:G,"AE"))&gt;0,"P38"," ")</f>
        <v xml:space="preserve"> </v>
      </c>
      <c r="BX160" s="78" t="str">
        <f>IF(SUM(COUNTIFS('Planificación 2026-1'!E:E,"HUAURA",'Planificación 2026-1'!W:W,C160,'Planificación 2026-1'!G:G,"T4"))&gt;0,"P55"," ")</f>
        <v xml:space="preserve"> </v>
      </c>
      <c r="BY160" s="79">
        <f>SUMIFS('Planificación 2026-1'!R:R,'Planificación 2026-1'!W:W,C160,'Planificación 2026-1'!G:G,"AF",'Planificación 2026-1'!H:H,"&gt;2")</f>
        <v>0</v>
      </c>
      <c r="BZ160" s="79">
        <f>SUMIFS('Planificación 2026-1'!R:R,'Planificación 2026-1'!W:W,C160,'Planificación 2026-1'!G:G,"EN",'Planificación 2026-1'!H:H,"&gt;2")</f>
        <v>0</v>
      </c>
      <c r="CA160" s="79">
        <f>SUMIFS('Planificación 2026-1'!R:R,'Planificación 2026-1'!W:W,C160,'Planificación 2026-1'!G:G,"IS",'Planificación 2026-1'!H:H,"&gt;2")</f>
        <v>0</v>
      </c>
      <c r="CB160" s="79">
        <f>SUMIFS('Planificación 2026-1'!R:R,'Planificación 2026-1'!W:W,C160,'Planificación 2026-1'!G:G,"PS",'Planificación 2026-1'!H:H,"&gt;2")</f>
        <v>0</v>
      </c>
      <c r="CC160" s="79">
        <f>SUMIFS('Planificación 2026-1'!R:R,'Planificación 2026-1'!W:W,C160,'Planificación 2026-1'!G:G,"IN",'Planificación 2026-1'!H:H,"&gt;2")</f>
        <v>0</v>
      </c>
      <c r="CD160" s="79">
        <f>SUMIFS('Planificación 2026-1'!R:R,'Planificación 2026-1'!W:W,C160,'Planificación 2026-1'!G:G,"CA",'Planificación 2026-1'!H:H,"&gt;2")</f>
        <v>0</v>
      </c>
      <c r="CE160" s="79">
        <f>SUMIFS('Planificación 2026-1'!R:R,'Planificación 2026-1'!W:W,C160,'Planificación 2026-1'!G:G,"DE",'Planificación 2026-1'!H:H,"&gt;2")</f>
        <v>0</v>
      </c>
      <c r="CF160" s="79">
        <f>SUMIFS('Planificación 2026-1'!R:R,'Planificación 2026-1'!W:W,C160,'Planificación 2026-1'!G:G,"OB",'Planificación 2026-1'!H:H,"&gt;2")</f>
        <v>0</v>
      </c>
      <c r="CG160" s="79">
        <f>SUMIFS('Planificación 2026-1'!R:R,'Planificación 2026-1'!W:W,C160,'Planificación 2026-1'!G:G,"MH",'Planificación 2026-1'!H:H,"&gt;2")</f>
        <v>15</v>
      </c>
      <c r="CH160" s="79">
        <f>SUMIFS('Planificación 2026-1'!R:R,'Planificación 2026-1'!W:W,C160,'Planificación 2026-1'!G:G,"IC",'Planificación 2026-1'!H:H,"&gt;2")</f>
        <v>0</v>
      </c>
      <c r="CI160" s="79">
        <f>SUMIFS('Planificación 2026-1'!R:R,'Planificación 2026-1'!W:W,C160,'Planificación 2026-1'!G:G,"AR",'Planificación 2026-1'!H:H,"&gt;2")</f>
        <v>0</v>
      </c>
      <c r="CJ160" s="79">
        <f>SUMIFS('Planificación 2026-1'!R:R,'Planificación 2026-1'!W:W,C160,'Planificación 2026-1'!G:G,"T1",'Planificación 2026-1'!H:H,"&gt;2")</f>
        <v>0</v>
      </c>
      <c r="CK160" s="79">
        <f>SUMIFS('Planificación 2026-1'!R:R,'Planificación 2026-1'!W:W,C160,'Planificación 2026-1'!G:G,"T3",'Planificación 2026-1'!H:H,"&gt;2")</f>
        <v>0</v>
      </c>
      <c r="CL160" s="79">
        <f>SUMIFS('Planificación 2026-1'!R:R,'Planificación 2026-1'!W:W,C160,'Planificación 2026-1'!G:G,"T2",'Planificación 2026-1'!H:H,"&gt;2")</f>
        <v>0</v>
      </c>
      <c r="CM160" s="79">
        <f>SUMIFS('Planificación 2026-1'!R:R,'Planificación 2026-1'!W:W,C160,'Planificación 2026-1'!G:G,"AE",'Planificación 2026-1'!H:H,"&gt;2")</f>
        <v>0</v>
      </c>
      <c r="CN160" s="79">
        <f>SUMIFS('Planificación 2026-1'!R:R,'Planificación 2026-1'!W:W,C160,'Planificación 2026-1'!G:G,"T4",'Planificación 2026-1'!H:H,"&gt;2")</f>
        <v>0</v>
      </c>
      <c r="CO160" s="79">
        <f>SUMIFS('Planificación 2026-1'!R:R,'Planificación 2026-1'!W:W,C160,'Planificación 2026-1'!G:G,"AF",'Planificación 2026-1'!H:H,"&lt;3")</f>
        <v>0</v>
      </c>
      <c r="CP160" s="79">
        <f>SUMIFS('Planificación 2026-1'!R:R,'Planificación 2026-1'!W:W,C160,'Planificación 2026-1'!G:G,"EN",'Planificación 2026-1'!H:H,"&lt;3")</f>
        <v>0</v>
      </c>
      <c r="CQ160" s="79">
        <f>SUMIFS('Planificación 2026-1'!R:R,'Planificación 2026-1'!W:W,C160,'Planificación 2026-1'!G:G,"IS",'Planificación 2026-1'!H:H,"&lt;3")</f>
        <v>0</v>
      </c>
      <c r="CR160" s="79">
        <f>SUMIFS('Planificación 2026-1'!R:R,'Planificación 2026-1'!W:W,C160,'Planificación 2026-1'!G:G,"PS",'Planificación 2026-1'!H:H,"&lt;3")</f>
        <v>0</v>
      </c>
      <c r="CS160" s="79">
        <f>SUMIFS('Planificación 2026-1'!R:R,'Planificación 2026-1'!W:W,C160,'Planificación 2026-1'!G:G,"IN",'Planificación 2026-1'!H:H,"&lt;3")</f>
        <v>0</v>
      </c>
      <c r="CT160" s="79">
        <f>SUMIFS('Planificación 2026-1'!R:R,'Planificación 2026-1'!W:W,C160,'Planificación 2026-1'!G:G,"CA",'Planificación 2026-1'!H:H,"&lt;3")</f>
        <v>0</v>
      </c>
      <c r="CU160" s="79">
        <f>SUMIFS('Planificación 2026-1'!R:R,'Planificación 2026-1'!W:W,C160,'Planificación 2026-1'!G:G,"DE",'Planificación 2026-1'!H:H,"&lt;3")</f>
        <v>0</v>
      </c>
      <c r="CV160" s="79">
        <f>SUMIFS('Planificación 2026-1'!R:R,'Planificación 2026-1'!W:W,C160,'Planificación 2026-1'!G:G,"OB",'Planificación 2026-1'!H:H,"&lt;3")</f>
        <v>0</v>
      </c>
      <c r="CW160" s="79">
        <f>SUMIFS('Planificación 2026-1'!R:R,'Planificación 2026-1'!W:W,C160,'Planificación 2026-1'!G:G,"MH",'Planificación 2026-1'!H:H,"&lt;3")</f>
        <v>0</v>
      </c>
      <c r="CX160" s="79">
        <f>SUMIFS('Planificación 2026-1'!R:R,'Planificación 2026-1'!W:W,C160,'Planificación 2026-1'!G:G,"IC",'Planificación 2026-1'!H:H,"&lt;3")</f>
        <v>0</v>
      </c>
      <c r="CY160" s="79">
        <f>SUMIFS('Planificación 2026-1'!R:R,'Planificación 2026-1'!W:W,C160,'Planificación 2026-1'!G:G,"AR",'Planificación 2026-1'!H:H,"&lt;3")</f>
        <v>0</v>
      </c>
      <c r="CZ160" s="79">
        <f>SUMIFS('Planificación 2026-1'!R:R,'Planificación 2026-1'!W:W,C160,'Planificación 2026-1'!G:G,"T1",'Planificación 2026-1'!H:H,"&lt;3")</f>
        <v>0</v>
      </c>
      <c r="DA160" s="79">
        <f>SUMIFS('Planificación 2026-1'!R:R,'Planificación 2026-1'!W:W,C160,'Planificación 2026-1'!G:G,"T3",'Planificación 2026-1'!H:H,"&lt;3")</f>
        <v>0</v>
      </c>
      <c r="DB160" s="79">
        <f>SUMIFS('Planificación 2026-1'!R:R,'Planificación 2026-1'!W:W,C160,'Planificación 2026-1'!G:G,"T2",'Planificación 2026-1'!H:H,"&lt;3")</f>
        <v>0</v>
      </c>
      <c r="DC160" s="79">
        <f>SUMIFS('Planificación 2026-1'!R:R,'Planificación 2026-1'!W:W,C160,'Planificación 2026-1'!G:G,"AE",'Planificación 2026-1'!H:H,"&lt;3")</f>
        <v>0</v>
      </c>
      <c r="DD160" s="79">
        <f>SUMIFS('Planificación 2026-1'!R:R,'Planificación 2026-1'!W:W,C160,'Planificación 2026-1'!G:G,"T4",'Planificación 2026-1'!H:H,"&lt;3")</f>
        <v>0</v>
      </c>
      <c r="DE160" s="78" t="str">
        <f t="shared" si="32"/>
        <v/>
      </c>
      <c r="DF160" s="30">
        <f>IF(C160="","",SUMIFS('Planificación 2026-1'!R:R,'Planificación 2026-1'!W:W,C160,'Planificación 2026-1'!E:E,"PRINCIPAL",'Planificación 2026-1'!X:X,"VIRTUAL"))</f>
        <v>0</v>
      </c>
      <c r="DG160" s="30">
        <f>IF(C160="","",SUMIFS('Planificación 2026-1'!R:R,'Planificación 2026-1'!W:W,C160,'Planificación 2026-1'!E:E,"PRINCIPAL",'Planificación 2026-1'!X:X,"PRESENCIAL"))</f>
        <v>0</v>
      </c>
      <c r="DH160" s="30">
        <f>IF(C160="","",SUMIFS('Planificación 2026-1'!R:R,'Planificación 2026-1'!W:W,C160,'Planificación 2026-1'!E:E,"PRINCIPAL",'Planificación 2026-1'!X:X,"HIBRIDO PRESENCIAL"))</f>
        <v>0</v>
      </c>
      <c r="DI160" s="78" t="str">
        <f t="shared" si="33"/>
        <v/>
      </c>
      <c r="DJ160" s="78">
        <f>IF(C160="","",SUMIFS('Planificación 2026-1'!R:R,'Planificación 2026-1'!W:W,C160,'Planificación 2026-1'!E:E,"FILIAL",'Planificación 2026-1'!X:X,"VIRTUAL"))</f>
        <v>0</v>
      </c>
      <c r="DK160" s="80">
        <f>IF(C160="","",SUMIFS('Planificación 2026-1'!R:R,'Planificación 2026-1'!W:W,C160,'Planificación 2026-1'!E:E,"FILIAL",'Planificación 2026-1'!X:X,"PRESENCIAL"))</f>
        <v>0</v>
      </c>
      <c r="DL160" s="42">
        <f>IF(C160="","",SUMIFS('Planificación 2026-1'!R:R,'Planificación 2026-1'!W:W,C160,'Planificación 2026-1'!E:E,"FILIAL",'Planificación 2026-1'!X:X,"HIBRIDO PRESENCIAL"))</f>
        <v>0</v>
      </c>
      <c r="DM160" s="81" t="str">
        <f t="shared" si="34"/>
        <v/>
      </c>
      <c r="DN160" s="78">
        <f>IF(C160="","",SUMIFS('Planificación 2026-1'!R:R,'Planificación 2026-1'!W:W,C160,'Planificación 2026-1'!E:E,"SUNAMPE",'Planificación 2026-1'!X:X,"VIRTUAL"))</f>
        <v>0</v>
      </c>
      <c r="DO160" s="42">
        <f>IF(C160="","",SUMIFS('Planificación 2026-1'!R:R,'Planificación 2026-1'!W:W,C160,'Planificación 2026-1'!E:E,"SUNAMPE",'Planificación 2026-1'!X:X,"PRESENCIAL"))</f>
        <v>0</v>
      </c>
      <c r="DP160" s="81" t="str">
        <f t="shared" si="35"/>
        <v/>
      </c>
      <c r="DQ160" s="78">
        <f>IF(C160="","",SUMIFS('Planificación 2026-1'!R:R,'Planificación 2026-1'!W:W,C160,'Planificación 2026-1'!E:E,"HUAURA",'Planificación 2026-1'!X:X,"VIRTUAL"))</f>
        <v>0</v>
      </c>
      <c r="DR160" s="42">
        <f>IF(C160="","",SUMIFS('Planificación 2026-1'!R:R,'Planificación 2026-1'!W:W,C160,'Planificación 2026-1'!E:E,"HUAURA",'Planificación 2026-1'!X:X,"PRESENCIAL"))</f>
        <v>0</v>
      </c>
      <c r="DS160" s="48">
        <f>SUMIFS('Planificación 2026-1'!R:R,'Planificación 2026-1'!W:W,C160,'Planificación 2026-1'!E:E,"PRINCIPAL",'Planificación 2026-1'!X:X,"VIRTUAL",'Planificación 2026-1'!H:H,"&gt;2")</f>
        <v>0</v>
      </c>
      <c r="DT160" s="48">
        <f>SUMIFS('Planificación 2026-1'!R:R,'Planificación 2026-1'!W:W,C160,'Planificación 2026-1'!E:E,"PRINCIPAL",'Planificación 2026-1'!X:X,"&lt;&gt;VIRTUAL",'Planificación 2026-1'!H:H,"&gt;2")</f>
        <v>0</v>
      </c>
      <c r="DU160" s="48">
        <f>SUMIFS('Planificación 2026-1'!R:R,'Planificación 2026-1'!W:W,C160,'Planificación 2026-1'!E:E,"SUNAMPE",'Planificación 2026-1'!X:X,"VIRTUAL",'Planificación 2026-1'!H:H,"&gt;2")</f>
        <v>0</v>
      </c>
      <c r="DV160" s="48">
        <f>SUMIFS('Planificación 2026-1'!R:R,'Planificación 2026-1'!W:W,C160,'Planificación 2026-1'!E:E,"SUNAMPE",'Planificación 2026-1'!X:X,"&lt;&gt;VIRTUAL",'Planificación 2026-1'!H:H,"&gt;2")</f>
        <v>0</v>
      </c>
      <c r="DW160" s="48">
        <f>SUMIFS('Planificación 2026-1'!R:R,'Planificación 2026-1'!W:W,C160,'Planificación 2026-1'!E:E,"FILIAL",'Planificación 2026-1'!X:X,"VIRTUAL",'Planificación 2026-1'!H:H,"&gt;2")</f>
        <v>0</v>
      </c>
      <c r="DX160" s="48">
        <f>SUMIFS('Planificación 2026-1'!R:R,'Planificación 2026-1'!W:W,C160,'Planificación 2026-1'!E:E,"FILIAL",'Planificación 2026-1'!X:X,"&lt;&gt;VIRTUAL",'Planificación 2026-1'!H:H,"&gt;2")</f>
        <v>0</v>
      </c>
      <c r="DY160" s="48">
        <f>SUMIFS('Planificación 2026-1'!R:R,'Planificación 2026-1'!W:W,C160,'Planificación 2026-1'!E:E,"PORUMA",'Planificación 2026-1'!X:X,"VIRTUAL",'Planificación 2026-1'!H:H,"&gt;2")</f>
        <v>0</v>
      </c>
      <c r="DZ160" s="48">
        <f>SUMIFS('Planificación 2026-1'!R:R,'Planificación 2026-1'!W:W,C160,'Planificación 2026-1'!E:E,"PORUMA",'Planificación 2026-1'!X:X,"&lt;&gt;VIRTUAL",'Planificación 2026-1'!H:H,"&gt;2")</f>
        <v>15</v>
      </c>
      <c r="EA160" s="48">
        <f>SUMIFS('Planificación 2026-1'!R:R,'Planificación 2026-1'!W:W,C160,'Planificación 2026-1'!E:E,"HUAURA",'Planificación 2026-1'!X:X,"VIRTUAL",'Planificación 2026-1'!H:H,"&gt;2")</f>
        <v>0</v>
      </c>
      <c r="EB160" s="48">
        <f>SUMIFS('Planificación 2026-1'!R:R,'Planificación 2026-1'!W:W,C160,'Planificación 2026-1'!E:E,"HUAURA",'Planificación 2026-1'!X:X,"&lt;&gt;VIRTUAL",'Planificación 2026-1'!H:H,"&gt;2")</f>
        <v>0</v>
      </c>
      <c r="EC160" s="48">
        <f>SUMIFS('Planificación 2026-1'!R:R,'Planificación 2026-1'!W:W,C160,'Planificación 2026-1'!E:E,"PRINCIPAL",'Planificación 2026-1'!X:X,"VIRTUAL",'Planificación 2026-1'!H:H,"&lt;3")</f>
        <v>0</v>
      </c>
      <c r="ED160" s="48">
        <f>SUMIFS('Planificación 2026-1'!R:R,'Planificación 2026-1'!W:W,C160,'Planificación 2026-1'!E:E,"PRINCIPAL",'Planificación 2026-1'!X:X,"&lt;&gt;VIRTUAL",'Planificación 2026-1'!H:H,"&lt;3")</f>
        <v>0</v>
      </c>
      <c r="EE160" s="48">
        <f>SUMIFS('Planificación 2026-1'!R:R,'Planificación 2026-1'!W:W,C160,'Planificación 2026-1'!E:E,"SUNAMPE",'Planificación 2026-1'!X:X,"VIRTUAL",'Planificación 2026-1'!H:H,"&lt;3")</f>
        <v>0</v>
      </c>
      <c r="EF160" s="48">
        <f>SUMIFS('Planificación 2026-1'!R:R,'Planificación 2026-1'!W:W,C160,'Planificación 2026-1'!E:E,"SUNAMPE",'Planificación 2026-1'!X:X,"&lt;&gt;VIRTUAL",'Planificación 2026-1'!H:H,"&lt;3")</f>
        <v>0</v>
      </c>
      <c r="EG160" s="48">
        <f>SUMIFS('Planificación 2026-1'!R:R,'Planificación 2026-1'!W:W,C160,'Planificación 2026-1'!E:E,"FILIAL",'Planificación 2026-1'!X:X,"VIRTUAL",'Planificación 2026-1'!H:H,"&lt;3")</f>
        <v>0</v>
      </c>
      <c r="EH160" s="48">
        <f>SUMIFS('Planificación 2026-1'!R:R,'Planificación 2026-1'!W:W,C160,'Planificación 2026-1'!E:E,"FILIAL",'Planificación 2026-1'!X:X,"&lt;&gt;VIRTUAL",'Planificación 2026-1'!H:H,"&lt;3")</f>
        <v>0</v>
      </c>
      <c r="EI160" s="48">
        <f>SUMIFS('Planificación 2026-1'!R:R,'Planificación 2026-1'!W:W,C160,'Planificación 2026-1'!E:E,"PORUMA",'Planificación 2026-1'!X:X,"VIRTUAL",'Planificación 2026-1'!H:H,"&lt;3")</f>
        <v>0</v>
      </c>
      <c r="EJ160" s="48">
        <f>SUMIFS('Planificación 2026-1'!R:R,'Planificación 2026-1'!W:W,C160,'Planificación 2026-1'!E:E,"PORUMA",'Planificación 2026-1'!X:X,"&lt;&gt;VIRTUAL",'Planificación 2026-1'!H:H,"&lt;3")</f>
        <v>0</v>
      </c>
      <c r="EK160" s="48">
        <f>SUMIFS('Planificación 2026-1'!R:R,'Planificación 2026-1'!W:W,C160,'Planificación 2026-1'!E:E,"HUAURA",'Planificación 2026-1'!X:X,"VIRTUAL",'Planificación 2026-1'!H:H,"&lt;3")</f>
        <v>0</v>
      </c>
      <c r="EL160" s="48">
        <f>SUMIFS('Planificación 2026-1'!R:R,'Planificación 2026-1'!W:W,C160,'Planificación 2026-1'!E:E,"HUAURA",'Planificación 2026-1'!X:X,"&lt;&gt;VIRTUAL",'Planificación 2026-1'!H:H,"&lt;3")</f>
        <v>0</v>
      </c>
      <c r="EM160" s="48">
        <f t="shared" si="36"/>
        <v>0</v>
      </c>
      <c r="EN160" s="48">
        <f t="shared" si="37"/>
        <v>0</v>
      </c>
      <c r="EO160" s="48">
        <f t="shared" si="38"/>
        <v>15</v>
      </c>
      <c r="EP160" s="48">
        <f t="shared" si="39"/>
        <v>0</v>
      </c>
      <c r="EQ160" s="48">
        <f t="shared" si="40"/>
        <v>0</v>
      </c>
      <c r="ER160" s="48"/>
      <c r="ES160" s="48">
        <f t="shared" si="41"/>
        <v>0</v>
      </c>
      <c r="ET160" s="48">
        <f t="shared" si="42"/>
        <v>0</v>
      </c>
      <c r="EU160" s="48" t="b">
        <f t="shared" si="43"/>
        <v>0</v>
      </c>
      <c r="EV160" s="48" t="str">
        <f t="shared" si="44"/>
        <v/>
      </c>
      <c r="EW160" s="48" t="str">
        <f t="shared" si="45"/>
        <v>PRESENCIAL</v>
      </c>
    </row>
    <row r="161" spans="1:153" x14ac:dyDescent="0.3">
      <c r="A161" s="53"/>
      <c r="B161" s="383">
        <v>158</v>
      </c>
      <c r="C161" s="107" t="s">
        <v>176</v>
      </c>
      <c r="D161" s="82">
        <f>SUMIF('Planificación 2026-1'!W:W,C161,'Planificación 2026-1'!R:R)</f>
        <v>30</v>
      </c>
      <c r="E161" s="384" t="s">
        <v>341</v>
      </c>
      <c r="F161" s="107" t="s">
        <v>430</v>
      </c>
      <c r="G161" s="107" t="s">
        <v>328</v>
      </c>
      <c r="H161" s="107" t="s">
        <v>435</v>
      </c>
      <c r="I161" s="77" t="str">
        <f>IF(SUM(COUNTIFS('Planificación 2026-1'!E:E,"PRINCIPAL",'Planificación 2026-1'!W:W,C161,'Planificación 2026-1'!G:G,"AF"))&gt;0,"P01"," ")</f>
        <v xml:space="preserve"> </v>
      </c>
      <c r="J161" s="78" t="str">
        <f>IF(SUM(COUNTIFS('Planificación 2026-1'!E:E,"PRINCIPAL",'Planificación 2026-1'!W:W,C161,'Planificación 2026-1'!G:G,"EN"))&gt;0,"P02"," ")</f>
        <v xml:space="preserve"> </v>
      </c>
      <c r="K161" s="78" t="str">
        <f>IF(SUM(COUNTIFS('Planificación 2026-1'!E:E,"PRINCIPAL",'Planificación 2026-1'!W:W,C161,'Planificación 2026-1'!G:G,"IS"))&gt;0,"P03"," ")</f>
        <v xml:space="preserve"> </v>
      </c>
      <c r="L161" s="78" t="str">
        <f>IF(SUM(COUNTIFS('Planificación 2026-1'!E:E,"PRINCIPAL",'Planificación 2026-1'!W:W,C161,'Planificación 2026-1'!G:G,"PS"))&gt;0,"P04"," ")</f>
        <v xml:space="preserve"> </v>
      </c>
      <c r="M161" s="78"/>
      <c r="N161" s="78" t="str">
        <f>IF(SUM(COUNTIFS('Planificación 2026-1'!E:E,"PRINCIPAL",'Planificación 2026-1'!W:W,C161,'Planificación 2026-1'!G:G,"IN"))&gt;0,"P06"," ")</f>
        <v xml:space="preserve"> </v>
      </c>
      <c r="O161" s="78" t="str">
        <f>IF(SUM(COUNTIFS('Planificación 2026-1'!E:E,"PRINCIPAL",'Planificación 2026-1'!W:W,C161,'Planificación 2026-1'!G:G,"CA"))&gt;0,"P07"," ")</f>
        <v xml:space="preserve"> </v>
      </c>
      <c r="P161" s="78" t="str">
        <f>IF(SUM(COUNTIFS('Planificación 2026-1'!E:E,"PRINCIPAL",'Planificación 2026-1'!W:W,C161,'Planificación 2026-1'!G:G,"DE"))&gt;0,"P08"," ")</f>
        <v xml:space="preserve"> </v>
      </c>
      <c r="Q161" s="78" t="str">
        <f>IF(SUM(COUNTIFS('Planificación 2026-1'!E:E,"PRINCIPAL",'Planificación 2026-1'!W:W,C161,'Planificación 2026-1'!G:G,"OB"))&gt;0,"P09"," ")</f>
        <v xml:space="preserve"> </v>
      </c>
      <c r="R161" s="78" t="str">
        <f>IF(SUM(COUNTIFS('Planificación 2026-1'!E:E,"PRINCIPAL",'Planificación 2026-1'!W:W,C161,'Planificación 2026-1'!G:G,"MH"))&gt;0,"P31"," ")</f>
        <v xml:space="preserve"> </v>
      </c>
      <c r="S161" s="78" t="str">
        <f>IF(SUM(COUNTIFS('Planificación 2026-1'!E:E,"PRINCIPAL",'Planificación 2026-1'!W:W,C161,'Planificación 2026-1'!G:G,"IC"))&gt;0,"P32"," ")</f>
        <v xml:space="preserve"> </v>
      </c>
      <c r="T161" s="78" t="str">
        <f>IF(SUM(COUNTIFS('Planificación 2026-1'!E:E,"PRINCIPAL",'Planificación 2026-1'!W:W,C161,'Planificación 2026-1'!G:G,"AR"))&gt;0,"P34"," ")</f>
        <v xml:space="preserve"> </v>
      </c>
      <c r="U161" s="78" t="str">
        <f>IF(SUM(COUNTIFS('Planificación 2026-1'!E:E,"PRINCIPAL",'Planificación 2026-1'!W:W,C161,'Planificación 2026-1'!G:G,"T1"))&gt;0,"P35"," ")</f>
        <v xml:space="preserve"> </v>
      </c>
      <c r="V161" s="78" t="str">
        <f>IF(SUM(COUNTIFS('Planificación 2026-1'!E:E,"PRINCIPAL",'Planificación 2026-1'!W:W,C161,'Planificación 2026-1'!G:G,"T3"))&gt;0,"P36"," ")</f>
        <v xml:space="preserve"> </v>
      </c>
      <c r="W161" s="78" t="str">
        <f>IF(SUM(COUNTIFS('Planificación 2026-1'!E:E,"PRINCIPAL",'Planificación 2026-1'!W:W,C161,'Planificación 2026-1'!G:G,"T2"))&gt;0,"P37"," ")</f>
        <v xml:space="preserve"> </v>
      </c>
      <c r="X161" s="78" t="str">
        <f>IF(SUM(COUNTIFS('Planificación 2026-1'!E:E,"PRINCIPAL",'Planificación 2026-1'!W:W,C161,'Planificación 2026-1'!G:G,"AE"))&gt;0,"P38"," ")</f>
        <v xml:space="preserve"> </v>
      </c>
      <c r="Y161" s="78" t="str">
        <f>IF(SUM(COUNTIFS('Planificación 2026-1'!E:E,"PRINCIPAL",'Planificación 2026-1'!W:W,C161,'Planificación 2026-1'!G:G,"T4"))&gt;0,"P55"," ")</f>
        <v xml:space="preserve"> </v>
      </c>
      <c r="Z161" s="78" t="str">
        <f>IF(SUM(COUNTIFS('Planificación 2026-1'!E:E,"FILIAL",'Planificación 2026-1'!W:W,C161,'Planificación 2026-1'!G:G,"AF"))&gt;0," P01"," ")</f>
        <v xml:space="preserve"> </v>
      </c>
      <c r="AA161" s="78" t="str">
        <f>IF(SUM(COUNTIFS('Planificación 2026-1'!E:E,"FILIAL",'Planificación 2026-1'!W:W,C161,'Planificación 2026-1'!G:G,"EN"))&gt;0,"P02"," ")</f>
        <v>P02</v>
      </c>
      <c r="AB161" s="78" t="str">
        <f>IF(SUM(COUNTIFS('Planificación 2026-1'!E:E,"FILIAL",'Planificación 2026-1'!W:W,C161,'Planificación 2026-1'!G:G,"IS"))&gt;0,"P03"," ")</f>
        <v xml:space="preserve"> </v>
      </c>
      <c r="AC161" s="78" t="str">
        <f>IF(SUM(COUNTIFS('Planificación 2026-1'!E:E,"FILIAL",'Planificación 2026-1'!W:W,C161,'Planificación 2026-1'!G:G,"PS"))&gt;0,"P04"," ")</f>
        <v xml:space="preserve"> </v>
      </c>
      <c r="AD161" s="78"/>
      <c r="AE161" s="78" t="str">
        <f>IF(SUM(COUNTIFS('Planificación 2026-1'!E:E,"FILIAL",'Planificación 2026-1'!W:W,C161,'Planificación 2026-1'!G:G,"IN"))&gt;0,"P06"," ")</f>
        <v xml:space="preserve"> </v>
      </c>
      <c r="AF161" s="78" t="str">
        <f>IF(SUM(COUNTIFS('Planificación 2026-1'!E:E,"FILIAL",'Planificación 2026-1'!W:W,C161,'Planificación 2026-1'!G:G,"CA"))&gt;0,"P07"," ")</f>
        <v xml:space="preserve"> </v>
      </c>
      <c r="AG161" s="78" t="str">
        <f>IF(SUM(COUNTIFS('Planificación 2026-1'!E:E,"FILIAL",'Planificación 2026-1'!W:W,C161,'Planificación 2026-1'!G:G,"DE"))&gt;0,"P08"," ")</f>
        <v xml:space="preserve"> </v>
      </c>
      <c r="AH161" s="78" t="str">
        <f>IF(SUM(COUNTIFS('Planificación 2026-1'!E:E,"FILIAL",'Planificación 2026-1'!W:W,C161,'Planificación 2026-1'!G:G,"OB"))&gt;0,"P09"," ")</f>
        <v xml:space="preserve"> </v>
      </c>
      <c r="AI161" s="78" t="str">
        <f>IF(SUM(COUNTIFS('Planificación 2026-1'!E:E,"FILIAL",'Planificación 2026-1'!W:W,C161,'Planificación 2026-1'!G:G,"MH"))&gt;0,"P31"," ")</f>
        <v xml:space="preserve"> </v>
      </c>
      <c r="AJ161" s="78" t="str">
        <f>IF(SUM(COUNTIFS('Planificación 2026-1'!E:E,"FILIAL",'Planificación 2026-1'!W:W,C161,'Planificación 2026-1'!G:G,"IC"))&gt;0,"P32"," ")</f>
        <v xml:space="preserve"> </v>
      </c>
      <c r="AK161" s="78" t="str">
        <f>IF(SUM(COUNTIFS('Planificación 2026-1'!E:E,"FILIAL",'Planificación 2026-1'!W:W,C161,'Planificación 2026-1'!G:G,"AR"))&gt;0,"P34"," ")</f>
        <v xml:space="preserve"> </v>
      </c>
      <c r="AL161" s="78" t="str">
        <f>IF(SUM(COUNTIFS('Planificación 2026-1'!E:E,"FILIAL",'Planificación 2026-1'!W:W,C161,'Planificación 2026-1'!G:G,"T1"))&gt;0,"P35"," ")</f>
        <v xml:space="preserve"> </v>
      </c>
      <c r="AM161" s="78" t="str">
        <f>IF(SUM(COUNTIFS('Planificación 2026-1'!E:E,"FILIAL",'Planificación 2026-1'!W:W,C161,'Planificación 2026-1'!G:G,"T3"))&gt;0,"P36"," ")</f>
        <v xml:space="preserve"> </v>
      </c>
      <c r="AN161" s="78" t="str">
        <f>IF(SUM(COUNTIFS('Planificación 2026-1'!E:E,"FILIAL",'Planificación 2026-1'!W:W,C161,'Planificación 2026-1'!G:G,"T2"))&gt;0,"P37"," ")</f>
        <v xml:space="preserve"> </v>
      </c>
      <c r="AO161" s="78" t="str">
        <f>IF(SUM(COUNTIFS('Planificación 2026-1'!E:E,"FILIAL",'Planificación 2026-1'!W:W,C161,'Planificación 2026-1'!G:G,"AE"))&gt;0,"P38"," ")</f>
        <v xml:space="preserve"> </v>
      </c>
      <c r="AP161" s="78" t="str">
        <f>IF(SUM(COUNTIFS('Planificación 2026-1'!E:E,"FILIAL",'Planificación 2026-1'!W:W,C161,'Planificación 2026-1'!G:G,"T4"))&gt;0,"P55"," ")</f>
        <v xml:space="preserve"> </v>
      </c>
      <c r="AQ161" s="78" t="str">
        <f>IF(SUM(COUNTIFS('Planificación 2026-1'!E:E,"SUNAMPE",'Planificación 2026-1'!W:W,C161,'Planificación 2026-1'!G:G,"AF"))&gt;0," P01"," ")</f>
        <v xml:space="preserve"> </v>
      </c>
      <c r="AR161" s="78" t="str">
        <f>IF(SUM(COUNTIFS('Planificación 2026-1'!E:E,"SUNAMPE",'Planificación 2026-1'!W:W,C161,'Planificación 2026-1'!G:G,"EN"))&gt;0,"P02"," ")</f>
        <v xml:space="preserve"> </v>
      </c>
      <c r="AS161" s="78" t="str">
        <f>IF(SUM(COUNTIFS('Planificación 2026-1'!E:E,"SUNAMPE",'Planificación 2026-1'!W:W,C161,'Planificación 2026-1'!G:G,"IS"))&gt;0,"P03"," ")</f>
        <v xml:space="preserve"> </v>
      </c>
      <c r="AT161" s="78" t="str">
        <f>IF(SUM(COUNTIFS('Planificación 2026-1'!E:E,"SUNAMPE",'Planificación 2026-1'!W:W,C161,'Planificación 2026-1'!G:G,"PS"))&gt;0,"P04"," ")</f>
        <v xml:space="preserve"> </v>
      </c>
      <c r="AU161" s="78"/>
      <c r="AV161" s="78" t="str">
        <f>IF(SUM(COUNTIFS('Planificación 2026-1'!E:E,"SUNAMPE",'Planificación 2026-1'!W:W,C161,'Planificación 2026-1'!G:G,"IN"))&gt;0,"P06"," ")</f>
        <v xml:space="preserve"> </v>
      </c>
      <c r="AW161" s="78" t="str">
        <f>IF(SUM(COUNTIFS('Planificación 2026-1'!E:E,"SUNAMPE",'Planificación 2026-1'!W:W,C161,'Planificación 2026-1'!G:G,"CA"))&gt;0,"P07"," ")</f>
        <v xml:space="preserve"> </v>
      </c>
      <c r="AX161" s="78" t="str">
        <f>IF(SUM(COUNTIFS('Planificación 2026-1'!E:E,"SUNAMPE",'Planificación 2026-1'!W:W,C161,'Planificación 2026-1'!G:G,"DE"))&gt;0,"P08"," ")</f>
        <v xml:space="preserve"> </v>
      </c>
      <c r="AY161" s="78" t="str">
        <f>IF(SUM(COUNTIFS('Planificación 2026-1'!E:E,"SUNAMPE",'Planificación 2026-1'!W:W,C161,'Planificación 2026-1'!G:G,"OB"))&gt;0,"P09"," ")</f>
        <v xml:space="preserve"> </v>
      </c>
      <c r="AZ161" s="78" t="str">
        <f>IF(SUM(COUNTIFS('Planificación 2026-1'!E:E,"SUNAMPE",'Planificación 2026-1'!W:W,C161,'Planificación 2026-1'!G:G,"MH"))&gt;0,"P31"," ")</f>
        <v xml:space="preserve"> </v>
      </c>
      <c r="BA161" s="78" t="str">
        <f>IF(SUM(COUNTIFS('Planificación 2026-1'!E:E,"SUNAMPE",'Planificación 2026-1'!W:W,C161,'Planificación 2026-1'!G:G,"IC"))&gt;0,"P32"," ")</f>
        <v xml:space="preserve"> </v>
      </c>
      <c r="BB161" s="78" t="str">
        <f>IF(SUM(COUNTIFS('Planificación 2026-1'!E:E,"SUNAMPE",'Planificación 2026-1'!W:W,C161,'Planificación 2026-1'!G:G,"AR"))&gt;0,"P34"," ")</f>
        <v xml:space="preserve"> </v>
      </c>
      <c r="BC161" s="78" t="str">
        <f>IF(SUM(COUNTIFS('Planificación 2026-1'!E:E,"SUNAMPE",'Planificación 2026-1'!W:W,C161,'Planificación 2026-1'!G:G,"T1"))&gt;0,"P35"," ")</f>
        <v xml:space="preserve"> </v>
      </c>
      <c r="BD161" s="78" t="str">
        <f>IF(SUM(COUNTIFS('Planificación 2026-1'!E:E,"SUNAMPE",'Planificación 2026-1'!W:W,C161,'Planificación 2026-1'!G:G,"T3"))&gt;0,"P36"," ")</f>
        <v xml:space="preserve"> </v>
      </c>
      <c r="BE161" s="78" t="str">
        <f>IF(SUM(COUNTIFS('Planificación 2026-1'!E:E,"SUNAMPE",'Planificación 2026-1'!W:W,C161,'Planificación 2026-1'!G:G,"T2"))&gt;0,"P37"," ")</f>
        <v xml:space="preserve"> </v>
      </c>
      <c r="BF161" s="78" t="str">
        <f>IF(SUM(COUNTIFS('Planificación 2026-1'!E:E,"SUNAMPE",'Planificación 2026-1'!W:W,C161,'Planificación 2026-1'!G:G,"AE"))&gt;0,"P38"," ")</f>
        <v xml:space="preserve"> </v>
      </c>
      <c r="BG161" s="78" t="str">
        <f>IF(SUM(COUNTIFS('Planificación 2026-1'!E:E,"SUNAMPE",'Planificación 2026-1'!W:W,C161,'Planificación 2026-1'!G:G,"T4"))&gt;0,"P55"," ")</f>
        <v xml:space="preserve"> </v>
      </c>
      <c r="BH161" s="78" t="str">
        <f>IF(SUM(COUNTIFS('Planificación 2026-1'!E:E,"HUAURA",'Planificación 2026-1'!W:W,C161,'Planificación 2026-1'!G:G,"AF"))&gt;0," P01"," ")</f>
        <v xml:space="preserve"> </v>
      </c>
      <c r="BI161" s="78" t="str">
        <f>IF(SUM(COUNTIFS('Planificación 2026-1'!E:E,"HUAURA",'Planificación 2026-1'!W:W,C161,'Planificación 2026-1'!G:G,"EN"))&gt;0,"P02"," ")</f>
        <v xml:space="preserve"> </v>
      </c>
      <c r="BJ161" s="78" t="str">
        <f>IF(SUM(COUNTIFS('Planificación 2026-1'!E:E,"HUAURA",'Planificación 2026-1'!W:W,C161,'Planificación 2026-1'!G:G,"IS"))&gt;0,"P03"," ")</f>
        <v xml:space="preserve"> </v>
      </c>
      <c r="BK161" s="78" t="str">
        <f>IF(SUM(COUNTIFS('Planificación 2026-1'!E:E,"HUAURA",'Planificación 2026-1'!W:W,C161,'Planificación 2026-1'!G:G,"PS"))&gt;0,"P04"," ")</f>
        <v xml:space="preserve"> </v>
      </c>
      <c r="BL161" s="78"/>
      <c r="BM161" s="78" t="str">
        <f>IF(SUM(COUNTIFS('Planificación 2026-1'!E:E,"HUAURA",'Planificación 2026-1'!W:W,C161,'Planificación 2026-1'!G:G,"IN"))&gt;0,"P06"," ")</f>
        <v xml:space="preserve"> </v>
      </c>
      <c r="BN161" s="78" t="str">
        <f>IF(SUM(COUNTIFS('Planificación 2026-1'!E:E,"HUAURA",'Planificación 2026-1'!W:W,C161,'Planificación 2026-1'!G:G,"CA"))&gt;0,"P07"," ")</f>
        <v xml:space="preserve"> </v>
      </c>
      <c r="BO161" s="78" t="str">
        <f>IF(SUM(COUNTIFS('Planificación 2026-1'!E:E,"HUAURA",'Planificación 2026-1'!W:W,C161,'Planificación 2026-1'!G:G,"DE"))&gt;0,"P08"," ")</f>
        <v xml:space="preserve"> </v>
      </c>
      <c r="BP161" s="78" t="str">
        <f>IF(SUM(COUNTIFS('Planificación 2026-1'!E:E,"HUAURA",'Planificación 2026-1'!W:W,C161,'Planificación 2026-1'!G:G,"OB"))&gt;0,"P09"," ")</f>
        <v xml:space="preserve"> </v>
      </c>
      <c r="BQ161" s="78" t="str">
        <f>IF(SUM(COUNTIFS('Planificación 2026-1'!E:E,"HUAURA",'Planificación 2026-1'!W:W,C161,'Planificación 2026-1'!G:G,"MH"))&gt;0,"P31"," ")</f>
        <v xml:space="preserve"> </v>
      </c>
      <c r="BR161" s="78" t="str">
        <f>IF(SUM(COUNTIFS('Planificación 2026-1'!E:E,"HUAURA",'Planificación 2026-1'!W:W,C161,'Planificación 2026-1'!G:G,"IC"))&gt;0,"P32"," ")</f>
        <v xml:space="preserve"> </v>
      </c>
      <c r="BS161" s="78" t="str">
        <f>IF(SUM(COUNTIFS('Planificación 2026-1'!E:E,"HUAURA",'Planificación 2026-1'!W:W,C161,'Planificación 2026-1'!G:G,"AR"))&gt;0,"P34"," ")</f>
        <v xml:space="preserve"> </v>
      </c>
      <c r="BT161" s="78" t="str">
        <f>IF(SUM(COUNTIFS('Planificación 2026-1'!E:E,"HUAURA",'Planificación 2026-1'!W:W,C161,'Planificación 2026-1'!G:G,"T1"))&gt;0,"P35"," ")</f>
        <v xml:space="preserve"> </v>
      </c>
      <c r="BU161" s="78" t="str">
        <f>IF(SUM(COUNTIFS('Planificación 2026-1'!E:E,"HUAURA",'Planificación 2026-1'!W:W,C161,'Planificación 2026-1'!G:G,"T3"))&gt;0,"P36"," ")</f>
        <v xml:space="preserve"> </v>
      </c>
      <c r="BV161" s="78" t="str">
        <f>IF(SUM(COUNTIFS('Planificación 2026-1'!E:E,"HUAURA",'Planificación 2026-1'!W:W,C161,'Planificación 2026-1'!G:G,"T2"))&gt;0,"P37"," ")</f>
        <v xml:space="preserve"> </v>
      </c>
      <c r="BW161" s="78" t="str">
        <f>IF(SUM(COUNTIFS('Planificación 2026-1'!E:E,"HUAURA",'Planificación 2026-1'!W:W,C161,'Planificación 2026-1'!G:G,"AE"))&gt;0,"P38"," ")</f>
        <v xml:space="preserve"> </v>
      </c>
      <c r="BX161" s="78" t="str">
        <f>IF(SUM(COUNTIFS('Planificación 2026-1'!E:E,"HUAURA",'Planificación 2026-1'!W:W,C161,'Planificación 2026-1'!G:G,"T4"))&gt;0,"P55"," ")</f>
        <v xml:space="preserve"> </v>
      </c>
      <c r="BY161" s="79">
        <f>SUMIFS('Planificación 2026-1'!R:R,'Planificación 2026-1'!W:W,C161,'Planificación 2026-1'!G:G,"AF",'Planificación 2026-1'!H:H,"&gt;2")</f>
        <v>0</v>
      </c>
      <c r="BZ161" s="79">
        <f>SUMIFS('Planificación 2026-1'!R:R,'Planificación 2026-1'!W:W,C161,'Planificación 2026-1'!G:G,"EN",'Planificación 2026-1'!H:H,"&gt;2")</f>
        <v>6</v>
      </c>
      <c r="CA161" s="79">
        <f>SUMIFS('Planificación 2026-1'!R:R,'Planificación 2026-1'!W:W,C161,'Planificación 2026-1'!G:G,"IS",'Planificación 2026-1'!H:H,"&gt;2")</f>
        <v>0</v>
      </c>
      <c r="CB161" s="79">
        <f>SUMIFS('Planificación 2026-1'!R:R,'Planificación 2026-1'!W:W,C161,'Planificación 2026-1'!G:G,"PS",'Planificación 2026-1'!H:H,"&gt;2")</f>
        <v>0</v>
      </c>
      <c r="CC161" s="79">
        <f>SUMIFS('Planificación 2026-1'!R:R,'Planificación 2026-1'!W:W,C161,'Planificación 2026-1'!G:G,"IN",'Planificación 2026-1'!H:H,"&gt;2")</f>
        <v>0</v>
      </c>
      <c r="CD161" s="79">
        <f>SUMIFS('Planificación 2026-1'!R:R,'Planificación 2026-1'!W:W,C161,'Planificación 2026-1'!G:G,"CA",'Planificación 2026-1'!H:H,"&gt;2")</f>
        <v>0</v>
      </c>
      <c r="CE161" s="79">
        <f>SUMIFS('Planificación 2026-1'!R:R,'Planificación 2026-1'!W:W,C161,'Planificación 2026-1'!G:G,"DE",'Planificación 2026-1'!H:H,"&gt;2")</f>
        <v>0</v>
      </c>
      <c r="CF161" s="79">
        <f>SUMIFS('Planificación 2026-1'!R:R,'Planificación 2026-1'!W:W,C161,'Planificación 2026-1'!G:G,"OB",'Planificación 2026-1'!H:H,"&gt;2")</f>
        <v>0</v>
      </c>
      <c r="CG161" s="79">
        <f>SUMIFS('Planificación 2026-1'!R:R,'Planificación 2026-1'!W:W,C161,'Planificación 2026-1'!G:G,"MH",'Planificación 2026-1'!H:H,"&gt;2")</f>
        <v>18</v>
      </c>
      <c r="CH161" s="79">
        <f>SUMIFS('Planificación 2026-1'!R:R,'Planificación 2026-1'!W:W,C161,'Planificación 2026-1'!G:G,"IC",'Planificación 2026-1'!H:H,"&gt;2")</f>
        <v>0</v>
      </c>
      <c r="CI161" s="79">
        <f>SUMIFS('Planificación 2026-1'!R:R,'Planificación 2026-1'!W:W,C161,'Planificación 2026-1'!G:G,"AR",'Planificación 2026-1'!H:H,"&gt;2")</f>
        <v>0</v>
      </c>
      <c r="CJ161" s="79">
        <f>SUMIFS('Planificación 2026-1'!R:R,'Planificación 2026-1'!W:W,C161,'Planificación 2026-1'!G:G,"T1",'Planificación 2026-1'!H:H,"&gt;2")</f>
        <v>0</v>
      </c>
      <c r="CK161" s="79">
        <f>SUMIFS('Planificación 2026-1'!R:R,'Planificación 2026-1'!W:W,C161,'Planificación 2026-1'!G:G,"T3",'Planificación 2026-1'!H:H,"&gt;2")</f>
        <v>0</v>
      </c>
      <c r="CL161" s="79">
        <f>SUMIFS('Planificación 2026-1'!R:R,'Planificación 2026-1'!W:W,C161,'Planificación 2026-1'!G:G,"T2",'Planificación 2026-1'!H:H,"&gt;2")</f>
        <v>0</v>
      </c>
      <c r="CM161" s="79">
        <f>SUMIFS('Planificación 2026-1'!R:R,'Planificación 2026-1'!W:W,C161,'Planificación 2026-1'!G:G,"AE",'Planificación 2026-1'!H:H,"&gt;2")</f>
        <v>0</v>
      </c>
      <c r="CN161" s="79">
        <f>SUMIFS('Planificación 2026-1'!R:R,'Planificación 2026-1'!W:W,C161,'Planificación 2026-1'!G:G,"T4",'Planificación 2026-1'!H:H,"&gt;2")</f>
        <v>0</v>
      </c>
      <c r="CO161" s="79">
        <f>SUMIFS('Planificación 2026-1'!R:R,'Planificación 2026-1'!W:W,C161,'Planificación 2026-1'!G:G,"AF",'Planificación 2026-1'!H:H,"&lt;3")</f>
        <v>0</v>
      </c>
      <c r="CP161" s="79">
        <f>SUMIFS('Planificación 2026-1'!R:R,'Planificación 2026-1'!W:W,C161,'Planificación 2026-1'!G:G,"EN",'Planificación 2026-1'!H:H,"&lt;3")</f>
        <v>6</v>
      </c>
      <c r="CQ161" s="79">
        <f>SUMIFS('Planificación 2026-1'!R:R,'Planificación 2026-1'!W:W,C161,'Planificación 2026-1'!G:G,"IS",'Planificación 2026-1'!H:H,"&lt;3")</f>
        <v>0</v>
      </c>
      <c r="CR161" s="79">
        <f>SUMIFS('Planificación 2026-1'!R:R,'Planificación 2026-1'!W:W,C161,'Planificación 2026-1'!G:G,"PS",'Planificación 2026-1'!H:H,"&lt;3")</f>
        <v>0</v>
      </c>
      <c r="CS161" s="79">
        <f>SUMIFS('Planificación 2026-1'!R:R,'Planificación 2026-1'!W:W,C161,'Planificación 2026-1'!G:G,"IN",'Planificación 2026-1'!H:H,"&lt;3")</f>
        <v>0</v>
      </c>
      <c r="CT161" s="79">
        <f>SUMIFS('Planificación 2026-1'!R:R,'Planificación 2026-1'!W:W,C161,'Planificación 2026-1'!G:G,"CA",'Planificación 2026-1'!H:H,"&lt;3")</f>
        <v>0</v>
      </c>
      <c r="CU161" s="79">
        <f>SUMIFS('Planificación 2026-1'!R:R,'Planificación 2026-1'!W:W,C161,'Planificación 2026-1'!G:G,"DE",'Planificación 2026-1'!H:H,"&lt;3")</f>
        <v>0</v>
      </c>
      <c r="CV161" s="79">
        <f>SUMIFS('Planificación 2026-1'!R:R,'Planificación 2026-1'!W:W,C161,'Planificación 2026-1'!G:G,"OB",'Planificación 2026-1'!H:H,"&lt;3")</f>
        <v>0</v>
      </c>
      <c r="CW161" s="79">
        <f>SUMIFS('Planificación 2026-1'!R:R,'Planificación 2026-1'!W:W,C161,'Planificación 2026-1'!G:G,"MH",'Planificación 2026-1'!H:H,"&lt;3")</f>
        <v>0</v>
      </c>
      <c r="CX161" s="79">
        <f>SUMIFS('Planificación 2026-1'!R:R,'Planificación 2026-1'!W:W,C161,'Planificación 2026-1'!G:G,"IC",'Planificación 2026-1'!H:H,"&lt;3")</f>
        <v>0</v>
      </c>
      <c r="CY161" s="79">
        <f>SUMIFS('Planificación 2026-1'!R:R,'Planificación 2026-1'!W:W,C161,'Planificación 2026-1'!G:G,"AR",'Planificación 2026-1'!H:H,"&lt;3")</f>
        <v>0</v>
      </c>
      <c r="CZ161" s="79">
        <f>SUMIFS('Planificación 2026-1'!R:R,'Planificación 2026-1'!W:W,C161,'Planificación 2026-1'!G:G,"T1",'Planificación 2026-1'!H:H,"&lt;3")</f>
        <v>0</v>
      </c>
      <c r="DA161" s="79">
        <f>SUMIFS('Planificación 2026-1'!R:R,'Planificación 2026-1'!W:W,C161,'Planificación 2026-1'!G:G,"T3",'Planificación 2026-1'!H:H,"&lt;3")</f>
        <v>0</v>
      </c>
      <c r="DB161" s="79">
        <f>SUMIFS('Planificación 2026-1'!R:R,'Planificación 2026-1'!W:W,C161,'Planificación 2026-1'!G:G,"T2",'Planificación 2026-1'!H:H,"&lt;3")</f>
        <v>0</v>
      </c>
      <c r="DC161" s="79">
        <f>SUMIFS('Planificación 2026-1'!R:R,'Planificación 2026-1'!W:W,C161,'Planificación 2026-1'!G:G,"AE",'Planificación 2026-1'!H:H,"&lt;3")</f>
        <v>0</v>
      </c>
      <c r="DD161" s="79">
        <f>SUMIFS('Planificación 2026-1'!R:R,'Planificación 2026-1'!W:W,C161,'Planificación 2026-1'!G:G,"T4",'Planificación 2026-1'!H:H,"&lt;3")</f>
        <v>0</v>
      </c>
      <c r="DE161" s="78" t="str">
        <f t="shared" si="32"/>
        <v/>
      </c>
      <c r="DF161" s="30">
        <f>IF(C161="","",SUMIFS('Planificación 2026-1'!R:R,'Planificación 2026-1'!W:W,C161,'Planificación 2026-1'!E:E,"PRINCIPAL",'Planificación 2026-1'!X:X,"VIRTUAL"))</f>
        <v>0</v>
      </c>
      <c r="DG161" s="30">
        <f>IF(C161="","",SUMIFS('Planificación 2026-1'!R:R,'Planificación 2026-1'!W:W,C161,'Planificación 2026-1'!E:E,"PRINCIPAL",'Planificación 2026-1'!X:X,"PRESENCIAL"))</f>
        <v>0</v>
      </c>
      <c r="DH161" s="30">
        <f>IF(C161="","",SUMIFS('Planificación 2026-1'!R:R,'Planificación 2026-1'!W:W,C161,'Planificación 2026-1'!E:E,"PRINCIPAL",'Planificación 2026-1'!X:X,"HIBRIDO PRESENCIAL"))</f>
        <v>0</v>
      </c>
      <c r="DI161" s="78" t="str">
        <f t="shared" si="33"/>
        <v>P02</v>
      </c>
      <c r="DJ161" s="78">
        <f>IF(C161="","",SUMIFS('Planificación 2026-1'!R:R,'Planificación 2026-1'!W:W,C161,'Planificación 2026-1'!E:E,"FILIAL",'Planificación 2026-1'!X:X,"VIRTUAL"))</f>
        <v>0</v>
      </c>
      <c r="DK161" s="80">
        <f>IF(C161="","",SUMIFS('Planificación 2026-1'!R:R,'Planificación 2026-1'!W:W,C161,'Planificación 2026-1'!E:E,"FILIAL",'Planificación 2026-1'!X:X,"PRESENCIAL"))</f>
        <v>12</v>
      </c>
      <c r="DL161" s="42">
        <f>IF(C161="","",SUMIFS('Planificación 2026-1'!R:R,'Planificación 2026-1'!W:W,C161,'Planificación 2026-1'!E:E,"FILIAL",'Planificación 2026-1'!X:X,"HIBRIDO PRESENCIAL"))</f>
        <v>0</v>
      </c>
      <c r="DM161" s="81" t="str">
        <f t="shared" si="34"/>
        <v/>
      </c>
      <c r="DN161" s="78">
        <f>IF(C161="","",SUMIFS('Planificación 2026-1'!R:R,'Planificación 2026-1'!W:W,C161,'Planificación 2026-1'!E:E,"SUNAMPE",'Planificación 2026-1'!X:X,"VIRTUAL"))</f>
        <v>0</v>
      </c>
      <c r="DO161" s="42">
        <f>IF(C161="","",SUMIFS('Planificación 2026-1'!R:R,'Planificación 2026-1'!W:W,C161,'Planificación 2026-1'!E:E,"SUNAMPE",'Planificación 2026-1'!X:X,"PRESENCIAL"))</f>
        <v>0</v>
      </c>
      <c r="DP161" s="81" t="str">
        <f t="shared" si="35"/>
        <v/>
      </c>
      <c r="DQ161" s="78">
        <f>IF(C161="","",SUMIFS('Planificación 2026-1'!R:R,'Planificación 2026-1'!W:W,C161,'Planificación 2026-1'!E:E,"HUAURA",'Planificación 2026-1'!X:X,"VIRTUAL"))</f>
        <v>0</v>
      </c>
      <c r="DR161" s="42">
        <f>IF(C161="","",SUMIFS('Planificación 2026-1'!R:R,'Planificación 2026-1'!W:W,C161,'Planificación 2026-1'!E:E,"HUAURA",'Planificación 2026-1'!X:X,"PRESENCIAL"))</f>
        <v>0</v>
      </c>
      <c r="DS161" s="48">
        <f>SUMIFS('Planificación 2026-1'!R:R,'Planificación 2026-1'!W:W,C161,'Planificación 2026-1'!E:E,"PRINCIPAL",'Planificación 2026-1'!X:X,"VIRTUAL",'Planificación 2026-1'!H:H,"&gt;2")</f>
        <v>0</v>
      </c>
      <c r="DT161" s="48">
        <f>SUMIFS('Planificación 2026-1'!R:R,'Planificación 2026-1'!W:W,C161,'Planificación 2026-1'!E:E,"PRINCIPAL",'Planificación 2026-1'!X:X,"&lt;&gt;VIRTUAL",'Planificación 2026-1'!H:H,"&gt;2")</f>
        <v>0</v>
      </c>
      <c r="DU161" s="48">
        <f>SUMIFS('Planificación 2026-1'!R:R,'Planificación 2026-1'!W:W,C161,'Planificación 2026-1'!E:E,"SUNAMPE",'Planificación 2026-1'!X:X,"VIRTUAL",'Planificación 2026-1'!H:H,"&gt;2")</f>
        <v>0</v>
      </c>
      <c r="DV161" s="48">
        <f>SUMIFS('Planificación 2026-1'!R:R,'Planificación 2026-1'!W:W,C161,'Planificación 2026-1'!E:E,"SUNAMPE",'Planificación 2026-1'!X:X,"&lt;&gt;VIRTUAL",'Planificación 2026-1'!H:H,"&gt;2")</f>
        <v>0</v>
      </c>
      <c r="DW161" s="48">
        <f>SUMIFS('Planificación 2026-1'!R:R,'Planificación 2026-1'!W:W,C161,'Planificación 2026-1'!E:E,"FILIAL",'Planificación 2026-1'!X:X,"VIRTUAL",'Planificación 2026-1'!H:H,"&gt;2")</f>
        <v>0</v>
      </c>
      <c r="DX161" s="48">
        <f>SUMIFS('Planificación 2026-1'!R:R,'Planificación 2026-1'!W:W,C161,'Planificación 2026-1'!E:E,"FILIAL",'Planificación 2026-1'!X:X,"&lt;&gt;VIRTUAL",'Planificación 2026-1'!H:H,"&gt;2")</f>
        <v>6</v>
      </c>
      <c r="DY161" s="48">
        <f>SUMIFS('Planificación 2026-1'!R:R,'Planificación 2026-1'!W:W,C161,'Planificación 2026-1'!E:E,"PORUMA",'Planificación 2026-1'!X:X,"VIRTUAL",'Planificación 2026-1'!H:H,"&gt;2")</f>
        <v>0</v>
      </c>
      <c r="DZ161" s="48">
        <f>SUMIFS('Planificación 2026-1'!R:R,'Planificación 2026-1'!W:W,C161,'Planificación 2026-1'!E:E,"PORUMA",'Planificación 2026-1'!X:X,"&lt;&gt;VIRTUAL",'Planificación 2026-1'!H:H,"&gt;2")</f>
        <v>18</v>
      </c>
      <c r="EA161" s="48">
        <f>SUMIFS('Planificación 2026-1'!R:R,'Planificación 2026-1'!W:W,C161,'Planificación 2026-1'!E:E,"HUAURA",'Planificación 2026-1'!X:X,"VIRTUAL",'Planificación 2026-1'!H:H,"&gt;2")</f>
        <v>0</v>
      </c>
      <c r="EB161" s="48">
        <f>SUMIFS('Planificación 2026-1'!R:R,'Planificación 2026-1'!W:W,C161,'Planificación 2026-1'!E:E,"HUAURA",'Planificación 2026-1'!X:X,"&lt;&gt;VIRTUAL",'Planificación 2026-1'!H:H,"&gt;2")</f>
        <v>0</v>
      </c>
      <c r="EC161" s="48">
        <f>SUMIFS('Planificación 2026-1'!R:R,'Planificación 2026-1'!W:W,C161,'Planificación 2026-1'!E:E,"PRINCIPAL",'Planificación 2026-1'!X:X,"VIRTUAL",'Planificación 2026-1'!H:H,"&lt;3")</f>
        <v>0</v>
      </c>
      <c r="ED161" s="48">
        <f>SUMIFS('Planificación 2026-1'!R:R,'Planificación 2026-1'!W:W,C161,'Planificación 2026-1'!E:E,"PRINCIPAL",'Planificación 2026-1'!X:X,"&lt;&gt;VIRTUAL",'Planificación 2026-1'!H:H,"&lt;3")</f>
        <v>0</v>
      </c>
      <c r="EE161" s="48">
        <f>SUMIFS('Planificación 2026-1'!R:R,'Planificación 2026-1'!W:W,C161,'Planificación 2026-1'!E:E,"SUNAMPE",'Planificación 2026-1'!X:X,"VIRTUAL",'Planificación 2026-1'!H:H,"&lt;3")</f>
        <v>0</v>
      </c>
      <c r="EF161" s="48">
        <f>SUMIFS('Planificación 2026-1'!R:R,'Planificación 2026-1'!W:W,C161,'Planificación 2026-1'!E:E,"SUNAMPE",'Planificación 2026-1'!X:X,"&lt;&gt;VIRTUAL",'Planificación 2026-1'!H:H,"&lt;3")</f>
        <v>0</v>
      </c>
      <c r="EG161" s="48">
        <f>SUMIFS('Planificación 2026-1'!R:R,'Planificación 2026-1'!W:W,C161,'Planificación 2026-1'!E:E,"FILIAL",'Planificación 2026-1'!X:X,"VIRTUAL",'Planificación 2026-1'!H:H,"&lt;3")</f>
        <v>0</v>
      </c>
      <c r="EH161" s="48">
        <f>SUMIFS('Planificación 2026-1'!R:R,'Planificación 2026-1'!W:W,C161,'Planificación 2026-1'!E:E,"FILIAL",'Planificación 2026-1'!X:X,"&lt;&gt;VIRTUAL",'Planificación 2026-1'!H:H,"&lt;3")</f>
        <v>6</v>
      </c>
      <c r="EI161" s="48">
        <f>SUMIFS('Planificación 2026-1'!R:R,'Planificación 2026-1'!W:W,C161,'Planificación 2026-1'!E:E,"PORUMA",'Planificación 2026-1'!X:X,"VIRTUAL",'Planificación 2026-1'!H:H,"&lt;3")</f>
        <v>0</v>
      </c>
      <c r="EJ161" s="48">
        <f>SUMIFS('Planificación 2026-1'!R:R,'Planificación 2026-1'!W:W,C161,'Planificación 2026-1'!E:E,"PORUMA",'Planificación 2026-1'!X:X,"&lt;&gt;VIRTUAL",'Planificación 2026-1'!H:H,"&lt;3")</f>
        <v>0</v>
      </c>
      <c r="EK161" s="48">
        <f>SUMIFS('Planificación 2026-1'!R:R,'Planificación 2026-1'!W:W,C161,'Planificación 2026-1'!E:E,"HUAURA",'Planificación 2026-1'!X:X,"VIRTUAL",'Planificación 2026-1'!H:H,"&lt;3")</f>
        <v>0</v>
      </c>
      <c r="EL161" s="48">
        <f>SUMIFS('Planificación 2026-1'!R:R,'Planificación 2026-1'!W:W,C161,'Planificación 2026-1'!E:E,"HUAURA",'Planificación 2026-1'!X:X,"&lt;&gt;VIRTUAL",'Planificación 2026-1'!H:H,"&lt;3")</f>
        <v>0</v>
      </c>
      <c r="EM161" s="48">
        <f t="shared" si="36"/>
        <v>12</v>
      </c>
      <c r="EN161" s="48">
        <f t="shared" si="37"/>
        <v>0</v>
      </c>
      <c r="EO161" s="48">
        <f t="shared" si="38"/>
        <v>18</v>
      </c>
      <c r="EP161" s="48">
        <f t="shared" si="39"/>
        <v>0</v>
      </c>
      <c r="EQ161" s="48">
        <f t="shared" si="40"/>
        <v>0</v>
      </c>
      <c r="ER161" s="48"/>
      <c r="ES161" s="48">
        <f t="shared" si="41"/>
        <v>0</v>
      </c>
      <c r="ET161" s="48">
        <f t="shared" si="42"/>
        <v>12</v>
      </c>
      <c r="EU161" s="48" t="b">
        <f t="shared" si="43"/>
        <v>0</v>
      </c>
      <c r="EV161" s="48" t="str">
        <f t="shared" si="44"/>
        <v>FILIAL-HUAURA</v>
      </c>
      <c r="EW161" s="48" t="str">
        <f t="shared" si="45"/>
        <v>PRESENCIAL</v>
      </c>
    </row>
    <row r="162" spans="1:153" x14ac:dyDescent="0.3">
      <c r="A162" s="53"/>
      <c r="B162" s="383">
        <v>159</v>
      </c>
      <c r="C162" s="107" t="s">
        <v>177</v>
      </c>
      <c r="D162" s="82">
        <f>SUMIF('Planificación 2026-1'!W:W,C162,'Planificación 2026-1'!R:R)</f>
        <v>30</v>
      </c>
      <c r="E162" s="384" t="s">
        <v>341</v>
      </c>
      <c r="F162" s="107" t="s">
        <v>430</v>
      </c>
      <c r="G162" s="107" t="s">
        <v>276</v>
      </c>
      <c r="H162" s="107" t="s">
        <v>434</v>
      </c>
      <c r="I162" s="77" t="str">
        <f>IF(SUM(COUNTIFS('Planificación 2026-1'!E:E,"PRINCIPAL",'Planificación 2026-1'!W:W,C162,'Planificación 2026-1'!G:G,"AF"))&gt;0,"P01"," ")</f>
        <v xml:space="preserve"> </v>
      </c>
      <c r="J162" s="78" t="str">
        <f>IF(SUM(COUNTIFS('Planificación 2026-1'!E:E,"PRINCIPAL",'Planificación 2026-1'!W:W,C162,'Planificación 2026-1'!G:G,"EN"))&gt;0,"P02"," ")</f>
        <v xml:space="preserve"> </v>
      </c>
      <c r="K162" s="78" t="str">
        <f>IF(SUM(COUNTIFS('Planificación 2026-1'!E:E,"PRINCIPAL",'Planificación 2026-1'!W:W,C162,'Planificación 2026-1'!G:G,"IS"))&gt;0,"P03"," ")</f>
        <v xml:space="preserve"> </v>
      </c>
      <c r="L162" s="78" t="str">
        <f>IF(SUM(COUNTIFS('Planificación 2026-1'!E:E,"PRINCIPAL",'Planificación 2026-1'!W:W,C162,'Planificación 2026-1'!G:G,"PS"))&gt;0,"P04"," ")</f>
        <v xml:space="preserve"> </v>
      </c>
      <c r="M162" s="78"/>
      <c r="N162" s="78" t="str">
        <f>IF(SUM(COUNTIFS('Planificación 2026-1'!E:E,"PRINCIPAL",'Planificación 2026-1'!W:W,C162,'Planificación 2026-1'!G:G,"IN"))&gt;0,"P06"," ")</f>
        <v xml:space="preserve"> </v>
      </c>
      <c r="O162" s="78" t="str">
        <f>IF(SUM(COUNTIFS('Planificación 2026-1'!E:E,"PRINCIPAL",'Planificación 2026-1'!W:W,C162,'Planificación 2026-1'!G:G,"CA"))&gt;0,"P07"," ")</f>
        <v xml:space="preserve"> </v>
      </c>
      <c r="P162" s="78" t="str">
        <f>IF(SUM(COUNTIFS('Planificación 2026-1'!E:E,"PRINCIPAL",'Planificación 2026-1'!W:W,C162,'Planificación 2026-1'!G:G,"DE"))&gt;0,"P08"," ")</f>
        <v xml:space="preserve"> </v>
      </c>
      <c r="Q162" s="78" t="str">
        <f>IF(SUM(COUNTIFS('Planificación 2026-1'!E:E,"PRINCIPAL",'Planificación 2026-1'!W:W,C162,'Planificación 2026-1'!G:G,"OB"))&gt;0,"P09"," ")</f>
        <v xml:space="preserve"> </v>
      </c>
      <c r="R162" s="78" t="str">
        <f>IF(SUM(COUNTIFS('Planificación 2026-1'!E:E,"PRINCIPAL",'Planificación 2026-1'!W:W,C162,'Planificación 2026-1'!G:G,"MH"))&gt;0,"P31"," ")</f>
        <v xml:space="preserve"> </v>
      </c>
      <c r="S162" s="78" t="str">
        <f>IF(SUM(COUNTIFS('Planificación 2026-1'!E:E,"PRINCIPAL",'Planificación 2026-1'!W:W,C162,'Planificación 2026-1'!G:G,"IC"))&gt;0,"P32"," ")</f>
        <v xml:space="preserve"> </v>
      </c>
      <c r="T162" s="78" t="str">
        <f>IF(SUM(COUNTIFS('Planificación 2026-1'!E:E,"PRINCIPAL",'Planificación 2026-1'!W:W,C162,'Planificación 2026-1'!G:G,"AR"))&gt;0,"P34"," ")</f>
        <v xml:space="preserve"> </v>
      </c>
      <c r="U162" s="78" t="str">
        <f>IF(SUM(COUNTIFS('Planificación 2026-1'!E:E,"PRINCIPAL",'Planificación 2026-1'!W:W,C162,'Planificación 2026-1'!G:G,"T1"))&gt;0,"P35"," ")</f>
        <v xml:space="preserve"> </v>
      </c>
      <c r="V162" s="78" t="str">
        <f>IF(SUM(COUNTIFS('Planificación 2026-1'!E:E,"PRINCIPAL",'Planificación 2026-1'!W:W,C162,'Planificación 2026-1'!G:G,"T3"))&gt;0,"P36"," ")</f>
        <v xml:space="preserve"> </v>
      </c>
      <c r="W162" s="78" t="str">
        <f>IF(SUM(COUNTIFS('Planificación 2026-1'!E:E,"PRINCIPAL",'Planificación 2026-1'!W:W,C162,'Planificación 2026-1'!G:G,"T2"))&gt;0,"P37"," ")</f>
        <v xml:space="preserve"> </v>
      </c>
      <c r="X162" s="78" t="str">
        <f>IF(SUM(COUNTIFS('Planificación 2026-1'!E:E,"PRINCIPAL",'Planificación 2026-1'!W:W,C162,'Planificación 2026-1'!G:G,"AE"))&gt;0,"P38"," ")</f>
        <v xml:space="preserve"> </v>
      </c>
      <c r="Y162" s="78" t="str">
        <f>IF(SUM(COUNTIFS('Planificación 2026-1'!E:E,"PRINCIPAL",'Planificación 2026-1'!W:W,C162,'Planificación 2026-1'!G:G,"T4"))&gt;0,"P55"," ")</f>
        <v xml:space="preserve"> </v>
      </c>
      <c r="Z162" s="78" t="str">
        <f>IF(SUM(COUNTIFS('Planificación 2026-1'!E:E,"FILIAL",'Planificación 2026-1'!W:W,C162,'Planificación 2026-1'!G:G,"AF"))&gt;0," P01"," ")</f>
        <v xml:space="preserve"> </v>
      </c>
      <c r="AA162" s="78" t="str">
        <f>IF(SUM(COUNTIFS('Planificación 2026-1'!E:E,"FILIAL",'Planificación 2026-1'!W:W,C162,'Planificación 2026-1'!G:G,"EN"))&gt;0,"P02"," ")</f>
        <v xml:space="preserve"> </v>
      </c>
      <c r="AB162" s="78" t="str">
        <f>IF(SUM(COUNTIFS('Planificación 2026-1'!E:E,"FILIAL",'Planificación 2026-1'!W:W,C162,'Planificación 2026-1'!G:G,"IS"))&gt;0,"P03"," ")</f>
        <v xml:space="preserve"> </v>
      </c>
      <c r="AC162" s="78" t="str">
        <f>IF(SUM(COUNTIFS('Planificación 2026-1'!E:E,"FILIAL",'Planificación 2026-1'!W:W,C162,'Planificación 2026-1'!G:G,"PS"))&gt;0,"P04"," ")</f>
        <v>P04</v>
      </c>
      <c r="AD162" s="78"/>
      <c r="AE162" s="78" t="str">
        <f>IF(SUM(COUNTIFS('Planificación 2026-1'!E:E,"FILIAL",'Planificación 2026-1'!W:W,C162,'Planificación 2026-1'!G:G,"IN"))&gt;0,"P06"," ")</f>
        <v xml:space="preserve"> </v>
      </c>
      <c r="AF162" s="78" t="str">
        <f>IF(SUM(COUNTIFS('Planificación 2026-1'!E:E,"FILIAL",'Planificación 2026-1'!W:W,C162,'Planificación 2026-1'!G:G,"CA"))&gt;0,"P07"," ")</f>
        <v xml:space="preserve"> </v>
      </c>
      <c r="AG162" s="78" t="str">
        <f>IF(SUM(COUNTIFS('Planificación 2026-1'!E:E,"FILIAL",'Planificación 2026-1'!W:W,C162,'Planificación 2026-1'!G:G,"DE"))&gt;0,"P08"," ")</f>
        <v xml:space="preserve"> </v>
      </c>
      <c r="AH162" s="78" t="str">
        <f>IF(SUM(COUNTIFS('Planificación 2026-1'!E:E,"FILIAL",'Planificación 2026-1'!W:W,C162,'Planificación 2026-1'!G:G,"OB"))&gt;0,"P09"," ")</f>
        <v xml:space="preserve"> </v>
      </c>
      <c r="AI162" s="78" t="str">
        <f>IF(SUM(COUNTIFS('Planificación 2026-1'!E:E,"FILIAL",'Planificación 2026-1'!W:W,C162,'Planificación 2026-1'!G:G,"MH"))&gt;0,"P31"," ")</f>
        <v xml:space="preserve"> </v>
      </c>
      <c r="AJ162" s="78" t="str">
        <f>IF(SUM(COUNTIFS('Planificación 2026-1'!E:E,"FILIAL",'Planificación 2026-1'!W:W,C162,'Planificación 2026-1'!G:G,"IC"))&gt;0,"P32"," ")</f>
        <v xml:space="preserve"> </v>
      </c>
      <c r="AK162" s="78" t="str">
        <f>IF(SUM(COUNTIFS('Planificación 2026-1'!E:E,"FILIAL",'Planificación 2026-1'!W:W,C162,'Planificación 2026-1'!G:G,"AR"))&gt;0,"P34"," ")</f>
        <v xml:space="preserve"> </v>
      </c>
      <c r="AL162" s="78" t="str">
        <f>IF(SUM(COUNTIFS('Planificación 2026-1'!E:E,"FILIAL",'Planificación 2026-1'!W:W,C162,'Planificación 2026-1'!G:G,"T1"))&gt;0,"P35"," ")</f>
        <v xml:space="preserve"> </v>
      </c>
      <c r="AM162" s="78" t="str">
        <f>IF(SUM(COUNTIFS('Planificación 2026-1'!E:E,"FILIAL",'Planificación 2026-1'!W:W,C162,'Planificación 2026-1'!G:G,"T3"))&gt;0,"P36"," ")</f>
        <v xml:space="preserve"> </v>
      </c>
      <c r="AN162" s="78" t="str">
        <f>IF(SUM(COUNTIFS('Planificación 2026-1'!E:E,"FILIAL",'Planificación 2026-1'!W:W,C162,'Planificación 2026-1'!G:G,"T2"))&gt;0,"P37"," ")</f>
        <v xml:space="preserve"> </v>
      </c>
      <c r="AO162" s="78" t="str">
        <f>IF(SUM(COUNTIFS('Planificación 2026-1'!E:E,"FILIAL",'Planificación 2026-1'!W:W,C162,'Planificación 2026-1'!G:G,"AE"))&gt;0,"P38"," ")</f>
        <v xml:space="preserve"> </v>
      </c>
      <c r="AP162" s="78" t="str">
        <f>IF(SUM(COUNTIFS('Planificación 2026-1'!E:E,"FILIAL",'Planificación 2026-1'!W:W,C162,'Planificación 2026-1'!G:G,"T4"))&gt;0,"P55"," ")</f>
        <v xml:space="preserve"> </v>
      </c>
      <c r="AQ162" s="78" t="str">
        <f>IF(SUM(COUNTIFS('Planificación 2026-1'!E:E,"SUNAMPE",'Planificación 2026-1'!W:W,C162,'Planificación 2026-1'!G:G,"AF"))&gt;0," P01"," ")</f>
        <v xml:space="preserve"> </v>
      </c>
      <c r="AR162" s="78" t="str">
        <f>IF(SUM(COUNTIFS('Planificación 2026-1'!E:E,"SUNAMPE",'Planificación 2026-1'!W:W,C162,'Planificación 2026-1'!G:G,"EN"))&gt;0,"P02"," ")</f>
        <v xml:space="preserve"> </v>
      </c>
      <c r="AS162" s="78" t="str">
        <f>IF(SUM(COUNTIFS('Planificación 2026-1'!E:E,"SUNAMPE",'Planificación 2026-1'!W:W,C162,'Planificación 2026-1'!G:G,"IS"))&gt;0,"P03"," ")</f>
        <v xml:space="preserve"> </v>
      </c>
      <c r="AT162" s="78" t="str">
        <f>IF(SUM(COUNTIFS('Planificación 2026-1'!E:E,"SUNAMPE",'Planificación 2026-1'!W:W,C162,'Planificación 2026-1'!G:G,"PS"))&gt;0,"P04"," ")</f>
        <v xml:space="preserve"> </v>
      </c>
      <c r="AU162" s="78"/>
      <c r="AV162" s="78" t="str">
        <f>IF(SUM(COUNTIFS('Planificación 2026-1'!E:E,"SUNAMPE",'Planificación 2026-1'!W:W,C162,'Planificación 2026-1'!G:G,"IN"))&gt;0,"P06"," ")</f>
        <v xml:space="preserve"> </v>
      </c>
      <c r="AW162" s="78" t="str">
        <f>IF(SUM(COUNTIFS('Planificación 2026-1'!E:E,"SUNAMPE",'Planificación 2026-1'!W:W,C162,'Planificación 2026-1'!G:G,"CA"))&gt;0,"P07"," ")</f>
        <v xml:space="preserve"> </v>
      </c>
      <c r="AX162" s="78" t="str">
        <f>IF(SUM(COUNTIFS('Planificación 2026-1'!E:E,"SUNAMPE",'Planificación 2026-1'!W:W,C162,'Planificación 2026-1'!G:G,"DE"))&gt;0,"P08"," ")</f>
        <v xml:space="preserve"> </v>
      </c>
      <c r="AY162" s="78" t="str">
        <f>IF(SUM(COUNTIFS('Planificación 2026-1'!E:E,"SUNAMPE",'Planificación 2026-1'!W:W,C162,'Planificación 2026-1'!G:G,"OB"))&gt;0,"P09"," ")</f>
        <v xml:space="preserve"> </v>
      </c>
      <c r="AZ162" s="78" t="str">
        <f>IF(SUM(COUNTIFS('Planificación 2026-1'!E:E,"SUNAMPE",'Planificación 2026-1'!W:W,C162,'Planificación 2026-1'!G:G,"MH"))&gt;0,"P31"," ")</f>
        <v xml:space="preserve"> </v>
      </c>
      <c r="BA162" s="78" t="str">
        <f>IF(SUM(COUNTIFS('Planificación 2026-1'!E:E,"SUNAMPE",'Planificación 2026-1'!W:W,C162,'Planificación 2026-1'!G:G,"IC"))&gt;0,"P32"," ")</f>
        <v xml:space="preserve"> </v>
      </c>
      <c r="BB162" s="78" t="str">
        <f>IF(SUM(COUNTIFS('Planificación 2026-1'!E:E,"SUNAMPE",'Planificación 2026-1'!W:W,C162,'Planificación 2026-1'!G:G,"AR"))&gt;0,"P34"," ")</f>
        <v xml:space="preserve"> </v>
      </c>
      <c r="BC162" s="78" t="str">
        <f>IF(SUM(COUNTIFS('Planificación 2026-1'!E:E,"SUNAMPE",'Planificación 2026-1'!W:W,C162,'Planificación 2026-1'!G:G,"T1"))&gt;0,"P35"," ")</f>
        <v xml:space="preserve"> </v>
      </c>
      <c r="BD162" s="78" t="str">
        <f>IF(SUM(COUNTIFS('Planificación 2026-1'!E:E,"SUNAMPE",'Planificación 2026-1'!W:W,C162,'Planificación 2026-1'!G:G,"T3"))&gt;0,"P36"," ")</f>
        <v xml:space="preserve"> </v>
      </c>
      <c r="BE162" s="78" t="str">
        <f>IF(SUM(COUNTIFS('Planificación 2026-1'!E:E,"SUNAMPE",'Planificación 2026-1'!W:W,C162,'Planificación 2026-1'!G:G,"T2"))&gt;0,"P37"," ")</f>
        <v xml:space="preserve"> </v>
      </c>
      <c r="BF162" s="78" t="str">
        <f>IF(SUM(COUNTIFS('Planificación 2026-1'!E:E,"SUNAMPE",'Planificación 2026-1'!W:W,C162,'Planificación 2026-1'!G:G,"AE"))&gt;0,"P38"," ")</f>
        <v xml:space="preserve"> </v>
      </c>
      <c r="BG162" s="78" t="str">
        <f>IF(SUM(COUNTIFS('Planificación 2026-1'!E:E,"SUNAMPE",'Planificación 2026-1'!W:W,C162,'Planificación 2026-1'!G:G,"T4"))&gt;0,"P55"," ")</f>
        <v xml:space="preserve"> </v>
      </c>
      <c r="BH162" s="78" t="str">
        <f>IF(SUM(COUNTIFS('Planificación 2026-1'!E:E,"HUAURA",'Planificación 2026-1'!W:W,C162,'Planificación 2026-1'!G:G,"AF"))&gt;0," P01"," ")</f>
        <v xml:space="preserve"> </v>
      </c>
      <c r="BI162" s="78" t="str">
        <f>IF(SUM(COUNTIFS('Planificación 2026-1'!E:E,"HUAURA",'Planificación 2026-1'!W:W,C162,'Planificación 2026-1'!G:G,"EN"))&gt;0,"P02"," ")</f>
        <v xml:space="preserve"> </v>
      </c>
      <c r="BJ162" s="78" t="str">
        <f>IF(SUM(COUNTIFS('Planificación 2026-1'!E:E,"HUAURA",'Planificación 2026-1'!W:W,C162,'Planificación 2026-1'!G:G,"IS"))&gt;0,"P03"," ")</f>
        <v xml:space="preserve"> </v>
      </c>
      <c r="BK162" s="78" t="str">
        <f>IF(SUM(COUNTIFS('Planificación 2026-1'!E:E,"HUAURA",'Planificación 2026-1'!W:W,C162,'Planificación 2026-1'!G:G,"PS"))&gt;0,"P04"," ")</f>
        <v xml:space="preserve"> </v>
      </c>
      <c r="BL162" s="78"/>
      <c r="BM162" s="78" t="str">
        <f>IF(SUM(COUNTIFS('Planificación 2026-1'!E:E,"HUAURA",'Planificación 2026-1'!W:W,C162,'Planificación 2026-1'!G:G,"IN"))&gt;0,"P06"," ")</f>
        <v xml:space="preserve"> </v>
      </c>
      <c r="BN162" s="78" t="str">
        <f>IF(SUM(COUNTIFS('Planificación 2026-1'!E:E,"HUAURA",'Planificación 2026-1'!W:W,C162,'Planificación 2026-1'!G:G,"CA"))&gt;0,"P07"," ")</f>
        <v xml:space="preserve"> </v>
      </c>
      <c r="BO162" s="78" t="str">
        <f>IF(SUM(COUNTIFS('Planificación 2026-1'!E:E,"HUAURA",'Planificación 2026-1'!W:W,C162,'Planificación 2026-1'!G:G,"DE"))&gt;0,"P08"," ")</f>
        <v xml:space="preserve"> </v>
      </c>
      <c r="BP162" s="78" t="str">
        <f>IF(SUM(COUNTIFS('Planificación 2026-1'!E:E,"HUAURA",'Planificación 2026-1'!W:W,C162,'Planificación 2026-1'!G:G,"OB"))&gt;0,"P09"," ")</f>
        <v xml:space="preserve"> </v>
      </c>
      <c r="BQ162" s="78" t="str">
        <f>IF(SUM(COUNTIFS('Planificación 2026-1'!E:E,"HUAURA",'Planificación 2026-1'!W:W,C162,'Planificación 2026-1'!G:G,"MH"))&gt;0,"P31"," ")</f>
        <v xml:space="preserve"> </v>
      </c>
      <c r="BR162" s="78" t="str">
        <f>IF(SUM(COUNTIFS('Planificación 2026-1'!E:E,"HUAURA",'Planificación 2026-1'!W:W,C162,'Planificación 2026-1'!G:G,"IC"))&gt;0,"P32"," ")</f>
        <v xml:space="preserve"> </v>
      </c>
      <c r="BS162" s="78" t="str">
        <f>IF(SUM(COUNTIFS('Planificación 2026-1'!E:E,"HUAURA",'Planificación 2026-1'!W:W,C162,'Planificación 2026-1'!G:G,"AR"))&gt;0,"P34"," ")</f>
        <v xml:space="preserve"> </v>
      </c>
      <c r="BT162" s="78" t="str">
        <f>IF(SUM(COUNTIFS('Planificación 2026-1'!E:E,"HUAURA",'Planificación 2026-1'!W:W,C162,'Planificación 2026-1'!G:G,"T1"))&gt;0,"P35"," ")</f>
        <v xml:space="preserve"> </v>
      </c>
      <c r="BU162" s="78" t="str">
        <f>IF(SUM(COUNTIFS('Planificación 2026-1'!E:E,"HUAURA",'Planificación 2026-1'!W:W,C162,'Planificación 2026-1'!G:G,"T3"))&gt;0,"P36"," ")</f>
        <v xml:space="preserve"> </v>
      </c>
      <c r="BV162" s="78" t="str">
        <f>IF(SUM(COUNTIFS('Planificación 2026-1'!E:E,"HUAURA",'Planificación 2026-1'!W:W,C162,'Planificación 2026-1'!G:G,"T2"))&gt;0,"P37"," ")</f>
        <v xml:space="preserve"> </v>
      </c>
      <c r="BW162" s="78" t="str">
        <f>IF(SUM(COUNTIFS('Planificación 2026-1'!E:E,"HUAURA",'Planificación 2026-1'!W:W,C162,'Planificación 2026-1'!G:G,"AE"))&gt;0,"P38"," ")</f>
        <v xml:space="preserve"> </v>
      </c>
      <c r="BX162" s="78" t="str">
        <f>IF(SUM(COUNTIFS('Planificación 2026-1'!E:E,"HUAURA",'Planificación 2026-1'!W:W,C162,'Planificación 2026-1'!G:G,"T4"))&gt;0,"P55"," ")</f>
        <v xml:space="preserve"> </v>
      </c>
      <c r="BY162" s="79">
        <f>SUMIFS('Planificación 2026-1'!R:R,'Planificación 2026-1'!W:W,C162,'Planificación 2026-1'!G:G,"AF",'Planificación 2026-1'!H:H,"&gt;2")</f>
        <v>0</v>
      </c>
      <c r="BZ162" s="79">
        <f>SUMIFS('Planificación 2026-1'!R:R,'Planificación 2026-1'!W:W,C162,'Planificación 2026-1'!G:G,"EN",'Planificación 2026-1'!H:H,"&gt;2")</f>
        <v>0</v>
      </c>
      <c r="CA162" s="79">
        <f>SUMIFS('Planificación 2026-1'!R:R,'Planificación 2026-1'!W:W,C162,'Planificación 2026-1'!G:G,"IS",'Planificación 2026-1'!H:H,"&gt;2")</f>
        <v>0</v>
      </c>
      <c r="CB162" s="79">
        <f>SUMIFS('Planificación 2026-1'!R:R,'Planificación 2026-1'!W:W,C162,'Planificación 2026-1'!G:G,"PS",'Planificación 2026-1'!H:H,"&gt;2")</f>
        <v>30</v>
      </c>
      <c r="CC162" s="79">
        <f>SUMIFS('Planificación 2026-1'!R:R,'Planificación 2026-1'!W:W,C162,'Planificación 2026-1'!G:G,"IN",'Planificación 2026-1'!H:H,"&gt;2")</f>
        <v>0</v>
      </c>
      <c r="CD162" s="79">
        <f>SUMIFS('Planificación 2026-1'!R:R,'Planificación 2026-1'!W:W,C162,'Planificación 2026-1'!G:G,"CA",'Planificación 2026-1'!H:H,"&gt;2")</f>
        <v>0</v>
      </c>
      <c r="CE162" s="79">
        <f>SUMIFS('Planificación 2026-1'!R:R,'Planificación 2026-1'!W:W,C162,'Planificación 2026-1'!G:G,"DE",'Planificación 2026-1'!H:H,"&gt;2")</f>
        <v>0</v>
      </c>
      <c r="CF162" s="79">
        <f>SUMIFS('Planificación 2026-1'!R:R,'Planificación 2026-1'!W:W,C162,'Planificación 2026-1'!G:G,"OB",'Planificación 2026-1'!H:H,"&gt;2")</f>
        <v>0</v>
      </c>
      <c r="CG162" s="79">
        <f>SUMIFS('Planificación 2026-1'!R:R,'Planificación 2026-1'!W:W,C162,'Planificación 2026-1'!G:G,"MH",'Planificación 2026-1'!H:H,"&gt;2")</f>
        <v>0</v>
      </c>
      <c r="CH162" s="79">
        <f>SUMIFS('Planificación 2026-1'!R:R,'Planificación 2026-1'!W:W,C162,'Planificación 2026-1'!G:G,"IC",'Planificación 2026-1'!H:H,"&gt;2")</f>
        <v>0</v>
      </c>
      <c r="CI162" s="79">
        <f>SUMIFS('Planificación 2026-1'!R:R,'Planificación 2026-1'!W:W,C162,'Planificación 2026-1'!G:G,"AR",'Planificación 2026-1'!H:H,"&gt;2")</f>
        <v>0</v>
      </c>
      <c r="CJ162" s="79">
        <f>SUMIFS('Planificación 2026-1'!R:R,'Planificación 2026-1'!W:W,C162,'Planificación 2026-1'!G:G,"T1",'Planificación 2026-1'!H:H,"&gt;2")</f>
        <v>0</v>
      </c>
      <c r="CK162" s="79">
        <f>SUMIFS('Planificación 2026-1'!R:R,'Planificación 2026-1'!W:W,C162,'Planificación 2026-1'!G:G,"T3",'Planificación 2026-1'!H:H,"&gt;2")</f>
        <v>0</v>
      </c>
      <c r="CL162" s="79">
        <f>SUMIFS('Planificación 2026-1'!R:R,'Planificación 2026-1'!W:W,C162,'Planificación 2026-1'!G:G,"T2",'Planificación 2026-1'!H:H,"&gt;2")</f>
        <v>0</v>
      </c>
      <c r="CM162" s="79">
        <f>SUMIFS('Planificación 2026-1'!R:R,'Planificación 2026-1'!W:W,C162,'Planificación 2026-1'!G:G,"AE",'Planificación 2026-1'!H:H,"&gt;2")</f>
        <v>0</v>
      </c>
      <c r="CN162" s="79">
        <f>SUMIFS('Planificación 2026-1'!R:R,'Planificación 2026-1'!W:W,C162,'Planificación 2026-1'!G:G,"T4",'Planificación 2026-1'!H:H,"&gt;2")</f>
        <v>0</v>
      </c>
      <c r="CO162" s="79">
        <f>SUMIFS('Planificación 2026-1'!R:R,'Planificación 2026-1'!W:W,C162,'Planificación 2026-1'!G:G,"AF",'Planificación 2026-1'!H:H,"&lt;3")</f>
        <v>0</v>
      </c>
      <c r="CP162" s="79">
        <f>SUMIFS('Planificación 2026-1'!R:R,'Planificación 2026-1'!W:W,C162,'Planificación 2026-1'!G:G,"EN",'Planificación 2026-1'!H:H,"&lt;3")</f>
        <v>0</v>
      </c>
      <c r="CQ162" s="79">
        <f>SUMIFS('Planificación 2026-1'!R:R,'Planificación 2026-1'!W:W,C162,'Planificación 2026-1'!G:G,"IS",'Planificación 2026-1'!H:H,"&lt;3")</f>
        <v>0</v>
      </c>
      <c r="CR162" s="79">
        <f>SUMIFS('Planificación 2026-1'!R:R,'Planificación 2026-1'!W:W,C162,'Planificación 2026-1'!G:G,"PS",'Planificación 2026-1'!H:H,"&lt;3")</f>
        <v>0</v>
      </c>
      <c r="CS162" s="79">
        <f>SUMIFS('Planificación 2026-1'!R:R,'Planificación 2026-1'!W:W,C162,'Planificación 2026-1'!G:G,"IN",'Planificación 2026-1'!H:H,"&lt;3")</f>
        <v>0</v>
      </c>
      <c r="CT162" s="79">
        <f>SUMIFS('Planificación 2026-1'!R:R,'Planificación 2026-1'!W:W,C162,'Planificación 2026-1'!G:G,"CA",'Planificación 2026-1'!H:H,"&lt;3")</f>
        <v>0</v>
      </c>
      <c r="CU162" s="79">
        <f>SUMIFS('Planificación 2026-1'!R:R,'Planificación 2026-1'!W:W,C162,'Planificación 2026-1'!G:G,"DE",'Planificación 2026-1'!H:H,"&lt;3")</f>
        <v>0</v>
      </c>
      <c r="CV162" s="79">
        <f>SUMIFS('Planificación 2026-1'!R:R,'Planificación 2026-1'!W:W,C162,'Planificación 2026-1'!G:G,"OB",'Planificación 2026-1'!H:H,"&lt;3")</f>
        <v>0</v>
      </c>
      <c r="CW162" s="79">
        <f>SUMIFS('Planificación 2026-1'!R:R,'Planificación 2026-1'!W:W,C162,'Planificación 2026-1'!G:G,"MH",'Planificación 2026-1'!H:H,"&lt;3")</f>
        <v>0</v>
      </c>
      <c r="CX162" s="79">
        <f>SUMIFS('Planificación 2026-1'!R:R,'Planificación 2026-1'!W:W,C162,'Planificación 2026-1'!G:G,"IC",'Planificación 2026-1'!H:H,"&lt;3")</f>
        <v>0</v>
      </c>
      <c r="CY162" s="79">
        <f>SUMIFS('Planificación 2026-1'!R:R,'Planificación 2026-1'!W:W,C162,'Planificación 2026-1'!G:G,"AR",'Planificación 2026-1'!H:H,"&lt;3")</f>
        <v>0</v>
      </c>
      <c r="CZ162" s="79">
        <f>SUMIFS('Planificación 2026-1'!R:R,'Planificación 2026-1'!W:W,C162,'Planificación 2026-1'!G:G,"T1",'Planificación 2026-1'!H:H,"&lt;3")</f>
        <v>0</v>
      </c>
      <c r="DA162" s="79">
        <f>SUMIFS('Planificación 2026-1'!R:R,'Planificación 2026-1'!W:W,C162,'Planificación 2026-1'!G:G,"T3",'Planificación 2026-1'!H:H,"&lt;3")</f>
        <v>0</v>
      </c>
      <c r="DB162" s="79">
        <f>SUMIFS('Planificación 2026-1'!R:R,'Planificación 2026-1'!W:W,C162,'Planificación 2026-1'!G:G,"T2",'Planificación 2026-1'!H:H,"&lt;3")</f>
        <v>0</v>
      </c>
      <c r="DC162" s="79">
        <f>SUMIFS('Planificación 2026-1'!R:R,'Planificación 2026-1'!W:W,C162,'Planificación 2026-1'!G:G,"AE",'Planificación 2026-1'!H:H,"&lt;3")</f>
        <v>0</v>
      </c>
      <c r="DD162" s="79">
        <f>SUMIFS('Planificación 2026-1'!R:R,'Planificación 2026-1'!W:W,C162,'Planificación 2026-1'!G:G,"T4",'Planificación 2026-1'!H:H,"&lt;3")</f>
        <v>0</v>
      </c>
      <c r="DE162" s="78" t="str">
        <f t="shared" si="32"/>
        <v/>
      </c>
      <c r="DF162" s="30">
        <f>IF(C162="","",SUMIFS('Planificación 2026-1'!R:R,'Planificación 2026-1'!W:W,C162,'Planificación 2026-1'!E:E,"PRINCIPAL",'Planificación 2026-1'!X:X,"VIRTUAL"))</f>
        <v>0</v>
      </c>
      <c r="DG162" s="30">
        <f>IF(C162="","",SUMIFS('Planificación 2026-1'!R:R,'Planificación 2026-1'!W:W,C162,'Planificación 2026-1'!E:E,"PRINCIPAL",'Planificación 2026-1'!X:X,"PRESENCIAL"))</f>
        <v>0</v>
      </c>
      <c r="DH162" s="30">
        <f>IF(C162="","",SUMIFS('Planificación 2026-1'!R:R,'Planificación 2026-1'!W:W,C162,'Planificación 2026-1'!E:E,"PRINCIPAL",'Planificación 2026-1'!X:X,"HIBRIDO PRESENCIAL"))</f>
        <v>0</v>
      </c>
      <c r="DI162" s="78" t="str">
        <f t="shared" si="33"/>
        <v>P04</v>
      </c>
      <c r="DJ162" s="78">
        <f>IF(C162="","",SUMIFS('Planificación 2026-1'!R:R,'Planificación 2026-1'!W:W,C162,'Planificación 2026-1'!E:E,"FILIAL",'Planificación 2026-1'!X:X,"VIRTUAL"))</f>
        <v>5</v>
      </c>
      <c r="DK162" s="80">
        <f>IF(C162="","",SUMIFS('Planificación 2026-1'!R:R,'Planificación 2026-1'!W:W,C162,'Planificación 2026-1'!E:E,"FILIAL",'Planificación 2026-1'!X:X,"PRESENCIAL"))</f>
        <v>25</v>
      </c>
      <c r="DL162" s="42">
        <f>IF(C162="","",SUMIFS('Planificación 2026-1'!R:R,'Planificación 2026-1'!W:W,C162,'Planificación 2026-1'!E:E,"FILIAL",'Planificación 2026-1'!X:X,"HIBRIDO PRESENCIAL"))</f>
        <v>0</v>
      </c>
      <c r="DM162" s="81" t="str">
        <f t="shared" si="34"/>
        <v/>
      </c>
      <c r="DN162" s="78">
        <f>IF(C162="","",SUMIFS('Planificación 2026-1'!R:R,'Planificación 2026-1'!W:W,C162,'Planificación 2026-1'!E:E,"SUNAMPE",'Planificación 2026-1'!X:X,"VIRTUAL"))</f>
        <v>0</v>
      </c>
      <c r="DO162" s="42">
        <f>IF(C162="","",SUMIFS('Planificación 2026-1'!R:R,'Planificación 2026-1'!W:W,C162,'Planificación 2026-1'!E:E,"SUNAMPE",'Planificación 2026-1'!X:X,"PRESENCIAL"))</f>
        <v>0</v>
      </c>
      <c r="DP162" s="81" t="str">
        <f t="shared" si="35"/>
        <v/>
      </c>
      <c r="DQ162" s="78">
        <f>IF(C162="","",SUMIFS('Planificación 2026-1'!R:R,'Planificación 2026-1'!W:W,C162,'Planificación 2026-1'!E:E,"HUAURA",'Planificación 2026-1'!X:X,"VIRTUAL"))</f>
        <v>0</v>
      </c>
      <c r="DR162" s="42">
        <f>IF(C162="","",SUMIFS('Planificación 2026-1'!R:R,'Planificación 2026-1'!W:W,C162,'Planificación 2026-1'!E:E,"HUAURA",'Planificación 2026-1'!X:X,"PRESENCIAL"))</f>
        <v>0</v>
      </c>
      <c r="DS162" s="48">
        <f>SUMIFS('Planificación 2026-1'!R:R,'Planificación 2026-1'!W:W,C162,'Planificación 2026-1'!E:E,"PRINCIPAL",'Planificación 2026-1'!X:X,"VIRTUAL",'Planificación 2026-1'!H:H,"&gt;2")</f>
        <v>0</v>
      </c>
      <c r="DT162" s="48">
        <f>SUMIFS('Planificación 2026-1'!R:R,'Planificación 2026-1'!W:W,C162,'Planificación 2026-1'!E:E,"PRINCIPAL",'Planificación 2026-1'!X:X,"&lt;&gt;VIRTUAL",'Planificación 2026-1'!H:H,"&gt;2")</f>
        <v>0</v>
      </c>
      <c r="DU162" s="48">
        <f>SUMIFS('Planificación 2026-1'!R:R,'Planificación 2026-1'!W:W,C162,'Planificación 2026-1'!E:E,"SUNAMPE",'Planificación 2026-1'!X:X,"VIRTUAL",'Planificación 2026-1'!H:H,"&gt;2")</f>
        <v>0</v>
      </c>
      <c r="DV162" s="48">
        <f>SUMIFS('Planificación 2026-1'!R:R,'Planificación 2026-1'!W:W,C162,'Planificación 2026-1'!E:E,"SUNAMPE",'Planificación 2026-1'!X:X,"&lt;&gt;VIRTUAL",'Planificación 2026-1'!H:H,"&gt;2")</f>
        <v>0</v>
      </c>
      <c r="DW162" s="48">
        <f>SUMIFS('Planificación 2026-1'!R:R,'Planificación 2026-1'!W:W,C162,'Planificación 2026-1'!E:E,"FILIAL",'Planificación 2026-1'!X:X,"VIRTUAL",'Planificación 2026-1'!H:H,"&gt;2")</f>
        <v>5</v>
      </c>
      <c r="DX162" s="48">
        <f>SUMIFS('Planificación 2026-1'!R:R,'Planificación 2026-1'!W:W,C162,'Planificación 2026-1'!E:E,"FILIAL",'Planificación 2026-1'!X:X,"&lt;&gt;VIRTUAL",'Planificación 2026-1'!H:H,"&gt;2")</f>
        <v>25</v>
      </c>
      <c r="DY162" s="48">
        <f>SUMIFS('Planificación 2026-1'!R:R,'Planificación 2026-1'!W:W,C162,'Planificación 2026-1'!E:E,"PORUMA",'Planificación 2026-1'!X:X,"VIRTUAL",'Planificación 2026-1'!H:H,"&gt;2")</f>
        <v>0</v>
      </c>
      <c r="DZ162" s="48">
        <f>SUMIFS('Planificación 2026-1'!R:R,'Planificación 2026-1'!W:W,C162,'Planificación 2026-1'!E:E,"PORUMA",'Planificación 2026-1'!X:X,"&lt;&gt;VIRTUAL",'Planificación 2026-1'!H:H,"&gt;2")</f>
        <v>0</v>
      </c>
      <c r="EA162" s="48">
        <f>SUMIFS('Planificación 2026-1'!R:R,'Planificación 2026-1'!W:W,C162,'Planificación 2026-1'!E:E,"HUAURA",'Planificación 2026-1'!X:X,"VIRTUAL",'Planificación 2026-1'!H:H,"&gt;2")</f>
        <v>0</v>
      </c>
      <c r="EB162" s="48">
        <f>SUMIFS('Planificación 2026-1'!R:R,'Planificación 2026-1'!W:W,C162,'Planificación 2026-1'!E:E,"HUAURA",'Planificación 2026-1'!X:X,"&lt;&gt;VIRTUAL",'Planificación 2026-1'!H:H,"&gt;2")</f>
        <v>0</v>
      </c>
      <c r="EC162" s="48">
        <f>SUMIFS('Planificación 2026-1'!R:R,'Planificación 2026-1'!W:W,C162,'Planificación 2026-1'!E:E,"PRINCIPAL",'Planificación 2026-1'!X:X,"VIRTUAL",'Planificación 2026-1'!H:H,"&lt;3")</f>
        <v>0</v>
      </c>
      <c r="ED162" s="48">
        <f>SUMIFS('Planificación 2026-1'!R:R,'Planificación 2026-1'!W:W,C162,'Planificación 2026-1'!E:E,"PRINCIPAL",'Planificación 2026-1'!X:X,"&lt;&gt;VIRTUAL",'Planificación 2026-1'!H:H,"&lt;3")</f>
        <v>0</v>
      </c>
      <c r="EE162" s="48">
        <f>SUMIFS('Planificación 2026-1'!R:R,'Planificación 2026-1'!W:W,C162,'Planificación 2026-1'!E:E,"SUNAMPE",'Planificación 2026-1'!X:X,"VIRTUAL",'Planificación 2026-1'!H:H,"&lt;3")</f>
        <v>0</v>
      </c>
      <c r="EF162" s="48">
        <f>SUMIFS('Planificación 2026-1'!R:R,'Planificación 2026-1'!W:W,C162,'Planificación 2026-1'!E:E,"SUNAMPE",'Planificación 2026-1'!X:X,"&lt;&gt;VIRTUAL",'Planificación 2026-1'!H:H,"&lt;3")</f>
        <v>0</v>
      </c>
      <c r="EG162" s="48">
        <f>SUMIFS('Planificación 2026-1'!R:R,'Planificación 2026-1'!W:W,C162,'Planificación 2026-1'!E:E,"FILIAL",'Planificación 2026-1'!X:X,"VIRTUAL",'Planificación 2026-1'!H:H,"&lt;3")</f>
        <v>0</v>
      </c>
      <c r="EH162" s="48">
        <f>SUMIFS('Planificación 2026-1'!R:R,'Planificación 2026-1'!W:W,C162,'Planificación 2026-1'!E:E,"FILIAL",'Planificación 2026-1'!X:X,"&lt;&gt;VIRTUAL",'Planificación 2026-1'!H:H,"&lt;3")</f>
        <v>0</v>
      </c>
      <c r="EI162" s="48">
        <f>SUMIFS('Planificación 2026-1'!R:R,'Planificación 2026-1'!W:W,C162,'Planificación 2026-1'!E:E,"PORUMA",'Planificación 2026-1'!X:X,"VIRTUAL",'Planificación 2026-1'!H:H,"&lt;3")</f>
        <v>0</v>
      </c>
      <c r="EJ162" s="48">
        <f>SUMIFS('Planificación 2026-1'!R:R,'Planificación 2026-1'!W:W,C162,'Planificación 2026-1'!E:E,"PORUMA",'Planificación 2026-1'!X:X,"&lt;&gt;VIRTUAL",'Planificación 2026-1'!H:H,"&lt;3")</f>
        <v>0</v>
      </c>
      <c r="EK162" s="48">
        <f>SUMIFS('Planificación 2026-1'!R:R,'Planificación 2026-1'!W:W,C162,'Planificación 2026-1'!E:E,"HUAURA",'Planificación 2026-1'!X:X,"VIRTUAL",'Planificación 2026-1'!H:H,"&lt;3")</f>
        <v>0</v>
      </c>
      <c r="EL162" s="48">
        <f>SUMIFS('Planificación 2026-1'!R:R,'Planificación 2026-1'!W:W,C162,'Planificación 2026-1'!E:E,"HUAURA",'Planificación 2026-1'!X:X,"&lt;&gt;VIRTUAL",'Planificación 2026-1'!H:H,"&lt;3")</f>
        <v>0</v>
      </c>
      <c r="EM162" s="48">
        <f t="shared" si="36"/>
        <v>30</v>
      </c>
      <c r="EN162" s="48">
        <f t="shared" si="37"/>
        <v>0</v>
      </c>
      <c r="EO162" s="48">
        <f t="shared" si="38"/>
        <v>0</v>
      </c>
      <c r="EP162" s="48">
        <f t="shared" si="39"/>
        <v>0</v>
      </c>
      <c r="EQ162" s="48">
        <f t="shared" si="40"/>
        <v>0</v>
      </c>
      <c r="ER162" s="48"/>
      <c r="ES162" s="48">
        <f t="shared" si="41"/>
        <v>5</v>
      </c>
      <c r="ET162" s="48">
        <f t="shared" si="42"/>
        <v>25</v>
      </c>
      <c r="EU162" s="48" t="b">
        <f t="shared" si="43"/>
        <v>1</v>
      </c>
      <c r="EV162" s="48" t="str">
        <f t="shared" si="44"/>
        <v>FILIAL-HUAURA</v>
      </c>
      <c r="EW162" s="48" t="str">
        <f t="shared" si="45"/>
        <v>MAS PRESENCIAL</v>
      </c>
    </row>
    <row r="163" spans="1:153" x14ac:dyDescent="0.3">
      <c r="A163" s="53"/>
      <c r="B163" s="383">
        <v>160</v>
      </c>
      <c r="C163" s="107" t="s">
        <v>180</v>
      </c>
      <c r="D163" s="82">
        <f>SUMIF('Planificación 2026-1'!W:W,C163,'Planificación 2026-1'!R:R)</f>
        <v>33</v>
      </c>
      <c r="E163" s="384" t="s">
        <v>341</v>
      </c>
      <c r="F163" s="107" t="s">
        <v>430</v>
      </c>
      <c r="G163" s="107" t="s">
        <v>431</v>
      </c>
      <c r="H163" s="107" t="s">
        <v>438</v>
      </c>
      <c r="I163" s="77" t="str">
        <f>IF(SUM(COUNTIFS('Planificación 2026-1'!E:E,"PRINCIPAL",'Planificación 2026-1'!W:W,C163,'Planificación 2026-1'!G:G,"AF"))&gt;0,"P01"," ")</f>
        <v xml:space="preserve"> </v>
      </c>
      <c r="J163" s="78" t="str">
        <f>IF(SUM(COUNTIFS('Planificación 2026-1'!E:E,"PRINCIPAL",'Planificación 2026-1'!W:W,C163,'Planificación 2026-1'!G:G,"EN"))&gt;0,"P02"," ")</f>
        <v xml:space="preserve"> </v>
      </c>
      <c r="K163" s="78" t="str">
        <f>IF(SUM(COUNTIFS('Planificación 2026-1'!E:E,"PRINCIPAL",'Planificación 2026-1'!W:W,C163,'Planificación 2026-1'!G:G,"IS"))&gt;0,"P03"," ")</f>
        <v xml:space="preserve"> </v>
      </c>
      <c r="L163" s="78" t="str">
        <f>IF(SUM(COUNTIFS('Planificación 2026-1'!E:E,"PRINCIPAL",'Planificación 2026-1'!W:W,C163,'Planificación 2026-1'!G:G,"PS"))&gt;0,"P04"," ")</f>
        <v xml:space="preserve"> </v>
      </c>
      <c r="M163" s="78"/>
      <c r="N163" s="78" t="str">
        <f>IF(SUM(COUNTIFS('Planificación 2026-1'!E:E,"PRINCIPAL",'Planificación 2026-1'!W:W,C163,'Planificación 2026-1'!G:G,"IN"))&gt;0,"P06"," ")</f>
        <v xml:space="preserve"> </v>
      </c>
      <c r="O163" s="78" t="str">
        <f>IF(SUM(COUNTIFS('Planificación 2026-1'!E:E,"PRINCIPAL",'Planificación 2026-1'!W:W,C163,'Planificación 2026-1'!G:G,"CA"))&gt;0,"P07"," ")</f>
        <v xml:space="preserve"> </v>
      </c>
      <c r="P163" s="78" t="str">
        <f>IF(SUM(COUNTIFS('Planificación 2026-1'!E:E,"PRINCIPAL",'Planificación 2026-1'!W:W,C163,'Planificación 2026-1'!G:G,"DE"))&gt;0,"P08"," ")</f>
        <v xml:space="preserve"> </v>
      </c>
      <c r="Q163" s="78" t="str">
        <f>IF(SUM(COUNTIFS('Planificación 2026-1'!E:E,"PRINCIPAL",'Planificación 2026-1'!W:W,C163,'Planificación 2026-1'!G:G,"OB"))&gt;0,"P09"," ")</f>
        <v>P09</v>
      </c>
      <c r="R163" s="78" t="str">
        <f>IF(SUM(COUNTIFS('Planificación 2026-1'!E:E,"PRINCIPAL",'Planificación 2026-1'!W:W,C163,'Planificación 2026-1'!G:G,"MH"))&gt;0,"P31"," ")</f>
        <v xml:space="preserve"> </v>
      </c>
      <c r="S163" s="78" t="str">
        <f>IF(SUM(COUNTIFS('Planificación 2026-1'!E:E,"PRINCIPAL",'Planificación 2026-1'!W:W,C163,'Planificación 2026-1'!G:G,"IC"))&gt;0,"P32"," ")</f>
        <v xml:space="preserve"> </v>
      </c>
      <c r="T163" s="78" t="str">
        <f>IF(SUM(COUNTIFS('Planificación 2026-1'!E:E,"PRINCIPAL",'Planificación 2026-1'!W:W,C163,'Planificación 2026-1'!G:G,"AR"))&gt;0,"P34"," ")</f>
        <v xml:space="preserve"> </v>
      </c>
      <c r="U163" s="78" t="str">
        <f>IF(SUM(COUNTIFS('Planificación 2026-1'!E:E,"PRINCIPAL",'Planificación 2026-1'!W:W,C163,'Planificación 2026-1'!G:G,"T1"))&gt;0,"P35"," ")</f>
        <v xml:space="preserve"> </v>
      </c>
      <c r="V163" s="78" t="str">
        <f>IF(SUM(COUNTIFS('Planificación 2026-1'!E:E,"PRINCIPAL",'Planificación 2026-1'!W:W,C163,'Planificación 2026-1'!G:G,"T3"))&gt;0,"P36"," ")</f>
        <v xml:space="preserve"> </v>
      </c>
      <c r="W163" s="78" t="str">
        <f>IF(SUM(COUNTIFS('Planificación 2026-1'!E:E,"PRINCIPAL",'Planificación 2026-1'!W:W,C163,'Planificación 2026-1'!G:G,"T2"))&gt;0,"P37"," ")</f>
        <v xml:space="preserve"> </v>
      </c>
      <c r="X163" s="78" t="str">
        <f>IF(SUM(COUNTIFS('Planificación 2026-1'!E:E,"PRINCIPAL",'Planificación 2026-1'!W:W,C163,'Planificación 2026-1'!G:G,"AE"))&gt;0,"P38"," ")</f>
        <v xml:space="preserve"> </v>
      </c>
      <c r="Y163" s="78" t="str">
        <f>IF(SUM(COUNTIFS('Planificación 2026-1'!E:E,"PRINCIPAL",'Planificación 2026-1'!W:W,C163,'Planificación 2026-1'!G:G,"T4"))&gt;0,"P55"," ")</f>
        <v xml:space="preserve"> </v>
      </c>
      <c r="Z163" s="78" t="str">
        <f>IF(SUM(COUNTIFS('Planificación 2026-1'!E:E,"FILIAL",'Planificación 2026-1'!W:W,C163,'Planificación 2026-1'!G:G,"AF"))&gt;0," P01"," ")</f>
        <v xml:space="preserve"> </v>
      </c>
      <c r="AA163" s="78" t="str">
        <f>IF(SUM(COUNTIFS('Planificación 2026-1'!E:E,"FILIAL",'Planificación 2026-1'!W:W,C163,'Planificación 2026-1'!G:G,"EN"))&gt;0,"P02"," ")</f>
        <v xml:space="preserve"> </v>
      </c>
      <c r="AB163" s="78" t="str">
        <f>IF(SUM(COUNTIFS('Planificación 2026-1'!E:E,"FILIAL",'Planificación 2026-1'!W:W,C163,'Planificación 2026-1'!G:G,"IS"))&gt;0,"P03"," ")</f>
        <v xml:space="preserve"> </v>
      </c>
      <c r="AC163" s="78" t="str">
        <f>IF(SUM(COUNTIFS('Planificación 2026-1'!E:E,"FILIAL",'Planificación 2026-1'!W:W,C163,'Planificación 2026-1'!G:G,"PS"))&gt;0,"P04"," ")</f>
        <v xml:space="preserve"> </v>
      </c>
      <c r="AD163" s="78"/>
      <c r="AE163" s="78" t="str">
        <f>IF(SUM(COUNTIFS('Planificación 2026-1'!E:E,"FILIAL",'Planificación 2026-1'!W:W,C163,'Planificación 2026-1'!G:G,"IN"))&gt;0,"P06"," ")</f>
        <v xml:space="preserve"> </v>
      </c>
      <c r="AF163" s="78" t="str">
        <f>IF(SUM(COUNTIFS('Planificación 2026-1'!E:E,"FILIAL",'Planificación 2026-1'!W:W,C163,'Planificación 2026-1'!G:G,"CA"))&gt;0,"P07"," ")</f>
        <v xml:space="preserve"> </v>
      </c>
      <c r="AG163" s="78" t="str">
        <f>IF(SUM(COUNTIFS('Planificación 2026-1'!E:E,"FILIAL",'Planificación 2026-1'!W:W,C163,'Planificación 2026-1'!G:G,"DE"))&gt;0,"P08"," ")</f>
        <v xml:space="preserve"> </v>
      </c>
      <c r="AH163" s="78" t="str">
        <f>IF(SUM(COUNTIFS('Planificación 2026-1'!E:E,"FILIAL",'Planificación 2026-1'!W:W,C163,'Planificación 2026-1'!G:G,"OB"))&gt;0,"P09"," ")</f>
        <v xml:space="preserve"> </v>
      </c>
      <c r="AI163" s="78" t="str">
        <f>IF(SUM(COUNTIFS('Planificación 2026-1'!E:E,"FILIAL",'Planificación 2026-1'!W:W,C163,'Planificación 2026-1'!G:G,"MH"))&gt;0,"P31"," ")</f>
        <v xml:space="preserve"> </v>
      </c>
      <c r="AJ163" s="78" t="str">
        <f>IF(SUM(COUNTIFS('Planificación 2026-1'!E:E,"FILIAL",'Planificación 2026-1'!W:W,C163,'Planificación 2026-1'!G:G,"IC"))&gt;0,"P32"," ")</f>
        <v xml:space="preserve"> </v>
      </c>
      <c r="AK163" s="78" t="str">
        <f>IF(SUM(COUNTIFS('Planificación 2026-1'!E:E,"FILIAL",'Planificación 2026-1'!W:W,C163,'Planificación 2026-1'!G:G,"AR"))&gt;0,"P34"," ")</f>
        <v xml:space="preserve"> </v>
      </c>
      <c r="AL163" s="78" t="str">
        <f>IF(SUM(COUNTIFS('Planificación 2026-1'!E:E,"FILIAL",'Planificación 2026-1'!W:W,C163,'Planificación 2026-1'!G:G,"T1"))&gt;0,"P35"," ")</f>
        <v xml:space="preserve"> </v>
      </c>
      <c r="AM163" s="78" t="str">
        <f>IF(SUM(COUNTIFS('Planificación 2026-1'!E:E,"FILIAL",'Planificación 2026-1'!W:W,C163,'Planificación 2026-1'!G:G,"T3"))&gt;0,"P36"," ")</f>
        <v xml:space="preserve"> </v>
      </c>
      <c r="AN163" s="78" t="str">
        <f>IF(SUM(COUNTIFS('Planificación 2026-1'!E:E,"FILIAL",'Planificación 2026-1'!W:W,C163,'Planificación 2026-1'!G:G,"T2"))&gt;0,"P37"," ")</f>
        <v xml:space="preserve"> </v>
      </c>
      <c r="AO163" s="78" t="str">
        <f>IF(SUM(COUNTIFS('Planificación 2026-1'!E:E,"FILIAL",'Planificación 2026-1'!W:W,C163,'Planificación 2026-1'!G:G,"AE"))&gt;0,"P38"," ")</f>
        <v xml:space="preserve"> </v>
      </c>
      <c r="AP163" s="78" t="str">
        <f>IF(SUM(COUNTIFS('Planificación 2026-1'!E:E,"FILIAL",'Planificación 2026-1'!W:W,C163,'Planificación 2026-1'!G:G,"T4"))&gt;0,"P55"," ")</f>
        <v xml:space="preserve"> </v>
      </c>
      <c r="AQ163" s="78" t="str">
        <f>IF(SUM(COUNTIFS('Planificación 2026-1'!E:E,"SUNAMPE",'Planificación 2026-1'!W:W,C163,'Planificación 2026-1'!G:G,"AF"))&gt;0," P01"," ")</f>
        <v xml:space="preserve"> </v>
      </c>
      <c r="AR163" s="78" t="str">
        <f>IF(SUM(COUNTIFS('Planificación 2026-1'!E:E,"SUNAMPE",'Planificación 2026-1'!W:W,C163,'Planificación 2026-1'!G:G,"EN"))&gt;0,"P02"," ")</f>
        <v xml:space="preserve"> </v>
      </c>
      <c r="AS163" s="78" t="str">
        <f>IF(SUM(COUNTIFS('Planificación 2026-1'!E:E,"SUNAMPE",'Planificación 2026-1'!W:W,C163,'Planificación 2026-1'!G:G,"IS"))&gt;0,"P03"," ")</f>
        <v xml:space="preserve"> </v>
      </c>
      <c r="AT163" s="78" t="str">
        <f>IF(SUM(COUNTIFS('Planificación 2026-1'!E:E,"SUNAMPE",'Planificación 2026-1'!W:W,C163,'Planificación 2026-1'!G:G,"PS"))&gt;0,"P04"," ")</f>
        <v xml:space="preserve"> </v>
      </c>
      <c r="AU163" s="78"/>
      <c r="AV163" s="78" t="str">
        <f>IF(SUM(COUNTIFS('Planificación 2026-1'!E:E,"SUNAMPE",'Planificación 2026-1'!W:W,C163,'Planificación 2026-1'!G:G,"IN"))&gt;0,"P06"," ")</f>
        <v xml:space="preserve"> </v>
      </c>
      <c r="AW163" s="78" t="str">
        <f>IF(SUM(COUNTIFS('Planificación 2026-1'!E:E,"SUNAMPE",'Planificación 2026-1'!W:W,C163,'Planificación 2026-1'!G:G,"CA"))&gt;0,"P07"," ")</f>
        <v xml:space="preserve"> </v>
      </c>
      <c r="AX163" s="78" t="str">
        <f>IF(SUM(COUNTIFS('Planificación 2026-1'!E:E,"SUNAMPE",'Planificación 2026-1'!W:W,C163,'Planificación 2026-1'!G:G,"DE"))&gt;0,"P08"," ")</f>
        <v xml:space="preserve"> </v>
      </c>
      <c r="AY163" s="78" t="str">
        <f>IF(SUM(COUNTIFS('Planificación 2026-1'!E:E,"SUNAMPE",'Planificación 2026-1'!W:W,C163,'Planificación 2026-1'!G:G,"OB"))&gt;0,"P09"," ")</f>
        <v xml:space="preserve"> </v>
      </c>
      <c r="AZ163" s="78" t="str">
        <f>IF(SUM(COUNTIFS('Planificación 2026-1'!E:E,"SUNAMPE",'Planificación 2026-1'!W:W,C163,'Planificación 2026-1'!G:G,"MH"))&gt;0,"P31"," ")</f>
        <v xml:space="preserve"> </v>
      </c>
      <c r="BA163" s="78" t="str">
        <f>IF(SUM(COUNTIFS('Planificación 2026-1'!E:E,"SUNAMPE",'Planificación 2026-1'!W:W,C163,'Planificación 2026-1'!G:G,"IC"))&gt;0,"P32"," ")</f>
        <v xml:space="preserve"> </v>
      </c>
      <c r="BB163" s="78" t="str">
        <f>IF(SUM(COUNTIFS('Planificación 2026-1'!E:E,"SUNAMPE",'Planificación 2026-1'!W:W,C163,'Planificación 2026-1'!G:G,"AR"))&gt;0,"P34"," ")</f>
        <v xml:space="preserve"> </v>
      </c>
      <c r="BC163" s="78" t="str">
        <f>IF(SUM(COUNTIFS('Planificación 2026-1'!E:E,"SUNAMPE",'Planificación 2026-1'!W:W,C163,'Planificación 2026-1'!G:G,"T1"))&gt;0,"P35"," ")</f>
        <v xml:space="preserve"> </v>
      </c>
      <c r="BD163" s="78" t="str">
        <f>IF(SUM(COUNTIFS('Planificación 2026-1'!E:E,"SUNAMPE",'Planificación 2026-1'!W:W,C163,'Planificación 2026-1'!G:G,"T3"))&gt;0,"P36"," ")</f>
        <v xml:space="preserve"> </v>
      </c>
      <c r="BE163" s="78" t="str">
        <f>IF(SUM(COUNTIFS('Planificación 2026-1'!E:E,"SUNAMPE",'Planificación 2026-1'!W:W,C163,'Planificación 2026-1'!G:G,"T2"))&gt;0,"P37"," ")</f>
        <v xml:space="preserve"> </v>
      </c>
      <c r="BF163" s="78" t="str">
        <f>IF(SUM(COUNTIFS('Planificación 2026-1'!E:E,"SUNAMPE",'Planificación 2026-1'!W:W,C163,'Planificación 2026-1'!G:G,"AE"))&gt;0,"P38"," ")</f>
        <v xml:space="preserve"> </v>
      </c>
      <c r="BG163" s="78" t="str">
        <f>IF(SUM(COUNTIFS('Planificación 2026-1'!E:E,"SUNAMPE",'Planificación 2026-1'!W:W,C163,'Planificación 2026-1'!G:G,"T4"))&gt;0,"P55"," ")</f>
        <v xml:space="preserve"> </v>
      </c>
      <c r="BH163" s="78" t="str">
        <f>IF(SUM(COUNTIFS('Planificación 2026-1'!E:E,"HUAURA",'Planificación 2026-1'!W:W,C163,'Planificación 2026-1'!G:G,"AF"))&gt;0," P01"," ")</f>
        <v xml:space="preserve"> </v>
      </c>
      <c r="BI163" s="78" t="str">
        <f>IF(SUM(COUNTIFS('Planificación 2026-1'!E:E,"HUAURA",'Planificación 2026-1'!W:W,C163,'Planificación 2026-1'!G:G,"EN"))&gt;0,"P02"," ")</f>
        <v xml:space="preserve"> </v>
      </c>
      <c r="BJ163" s="78" t="str">
        <f>IF(SUM(COUNTIFS('Planificación 2026-1'!E:E,"HUAURA",'Planificación 2026-1'!W:W,C163,'Planificación 2026-1'!G:G,"IS"))&gt;0,"P03"," ")</f>
        <v xml:space="preserve"> </v>
      </c>
      <c r="BK163" s="78" t="str">
        <f>IF(SUM(COUNTIFS('Planificación 2026-1'!E:E,"HUAURA",'Planificación 2026-1'!W:W,C163,'Planificación 2026-1'!G:G,"PS"))&gt;0,"P04"," ")</f>
        <v xml:space="preserve"> </v>
      </c>
      <c r="BL163" s="78"/>
      <c r="BM163" s="78" t="str">
        <f>IF(SUM(COUNTIFS('Planificación 2026-1'!E:E,"HUAURA",'Planificación 2026-1'!W:W,C163,'Planificación 2026-1'!G:G,"IN"))&gt;0,"P06"," ")</f>
        <v xml:space="preserve"> </v>
      </c>
      <c r="BN163" s="78" t="str">
        <f>IF(SUM(COUNTIFS('Planificación 2026-1'!E:E,"HUAURA",'Planificación 2026-1'!W:W,C163,'Planificación 2026-1'!G:G,"CA"))&gt;0,"P07"," ")</f>
        <v xml:space="preserve"> </v>
      </c>
      <c r="BO163" s="78" t="str">
        <f>IF(SUM(COUNTIFS('Planificación 2026-1'!E:E,"HUAURA",'Planificación 2026-1'!W:W,C163,'Planificación 2026-1'!G:G,"DE"))&gt;0,"P08"," ")</f>
        <v xml:space="preserve"> </v>
      </c>
      <c r="BP163" s="78" t="str">
        <f>IF(SUM(COUNTIFS('Planificación 2026-1'!E:E,"HUAURA",'Planificación 2026-1'!W:W,C163,'Planificación 2026-1'!G:G,"OB"))&gt;0,"P09"," ")</f>
        <v xml:space="preserve"> </v>
      </c>
      <c r="BQ163" s="78" t="str">
        <f>IF(SUM(COUNTIFS('Planificación 2026-1'!E:E,"HUAURA",'Planificación 2026-1'!W:W,C163,'Planificación 2026-1'!G:G,"MH"))&gt;0,"P31"," ")</f>
        <v xml:space="preserve"> </v>
      </c>
      <c r="BR163" s="78" t="str">
        <f>IF(SUM(COUNTIFS('Planificación 2026-1'!E:E,"HUAURA",'Planificación 2026-1'!W:W,C163,'Planificación 2026-1'!G:G,"IC"))&gt;0,"P32"," ")</f>
        <v xml:space="preserve"> </v>
      </c>
      <c r="BS163" s="78" t="str">
        <f>IF(SUM(COUNTIFS('Planificación 2026-1'!E:E,"HUAURA",'Planificación 2026-1'!W:W,C163,'Planificación 2026-1'!G:G,"AR"))&gt;0,"P34"," ")</f>
        <v xml:space="preserve"> </v>
      </c>
      <c r="BT163" s="78" t="str">
        <f>IF(SUM(COUNTIFS('Planificación 2026-1'!E:E,"HUAURA",'Planificación 2026-1'!W:W,C163,'Planificación 2026-1'!G:G,"T1"))&gt;0,"P35"," ")</f>
        <v xml:space="preserve"> </v>
      </c>
      <c r="BU163" s="78" t="str">
        <f>IF(SUM(COUNTIFS('Planificación 2026-1'!E:E,"HUAURA",'Planificación 2026-1'!W:W,C163,'Planificación 2026-1'!G:G,"T3"))&gt;0,"P36"," ")</f>
        <v xml:space="preserve"> </v>
      </c>
      <c r="BV163" s="78" t="str">
        <f>IF(SUM(COUNTIFS('Planificación 2026-1'!E:E,"HUAURA",'Planificación 2026-1'!W:W,C163,'Planificación 2026-1'!G:G,"T2"))&gt;0,"P37"," ")</f>
        <v xml:space="preserve"> </v>
      </c>
      <c r="BW163" s="78" t="str">
        <f>IF(SUM(COUNTIFS('Planificación 2026-1'!E:E,"HUAURA",'Planificación 2026-1'!W:W,C163,'Planificación 2026-1'!G:G,"AE"))&gt;0,"P38"," ")</f>
        <v xml:space="preserve"> </v>
      </c>
      <c r="BX163" s="78" t="str">
        <f>IF(SUM(COUNTIFS('Planificación 2026-1'!E:E,"HUAURA",'Planificación 2026-1'!W:W,C163,'Planificación 2026-1'!G:G,"T4"))&gt;0,"P55"," ")</f>
        <v xml:space="preserve"> </v>
      </c>
      <c r="BY163" s="79">
        <f>SUMIFS('Planificación 2026-1'!R:R,'Planificación 2026-1'!W:W,C163,'Planificación 2026-1'!G:G,"AF",'Planificación 2026-1'!H:H,"&gt;2")</f>
        <v>0</v>
      </c>
      <c r="BZ163" s="79">
        <f>SUMIFS('Planificación 2026-1'!R:R,'Planificación 2026-1'!W:W,C163,'Planificación 2026-1'!G:G,"EN",'Planificación 2026-1'!H:H,"&gt;2")</f>
        <v>0</v>
      </c>
      <c r="CA163" s="79">
        <f>SUMIFS('Planificación 2026-1'!R:R,'Planificación 2026-1'!W:W,C163,'Planificación 2026-1'!G:G,"IS",'Planificación 2026-1'!H:H,"&gt;2")</f>
        <v>0</v>
      </c>
      <c r="CB163" s="79">
        <f>SUMIFS('Planificación 2026-1'!R:R,'Planificación 2026-1'!W:W,C163,'Planificación 2026-1'!G:G,"PS",'Planificación 2026-1'!H:H,"&gt;2")</f>
        <v>0</v>
      </c>
      <c r="CC163" s="79">
        <f>SUMIFS('Planificación 2026-1'!R:R,'Planificación 2026-1'!W:W,C163,'Planificación 2026-1'!G:G,"IN",'Planificación 2026-1'!H:H,"&gt;2")</f>
        <v>0</v>
      </c>
      <c r="CD163" s="79">
        <f>SUMIFS('Planificación 2026-1'!R:R,'Planificación 2026-1'!W:W,C163,'Planificación 2026-1'!G:G,"CA",'Planificación 2026-1'!H:H,"&gt;2")</f>
        <v>0</v>
      </c>
      <c r="CE163" s="79">
        <f>SUMIFS('Planificación 2026-1'!R:R,'Planificación 2026-1'!W:W,C163,'Planificación 2026-1'!G:G,"DE",'Planificación 2026-1'!H:H,"&gt;2")</f>
        <v>0</v>
      </c>
      <c r="CF163" s="79">
        <f>SUMIFS('Planificación 2026-1'!R:R,'Planificación 2026-1'!W:W,C163,'Planificación 2026-1'!G:G,"OB",'Planificación 2026-1'!H:H,"&gt;2")</f>
        <v>33</v>
      </c>
      <c r="CG163" s="79">
        <f>SUMIFS('Planificación 2026-1'!R:R,'Planificación 2026-1'!W:W,C163,'Planificación 2026-1'!G:G,"MH",'Planificación 2026-1'!H:H,"&gt;2")</f>
        <v>0</v>
      </c>
      <c r="CH163" s="79">
        <f>SUMIFS('Planificación 2026-1'!R:R,'Planificación 2026-1'!W:W,C163,'Planificación 2026-1'!G:G,"IC",'Planificación 2026-1'!H:H,"&gt;2")</f>
        <v>0</v>
      </c>
      <c r="CI163" s="79">
        <f>SUMIFS('Planificación 2026-1'!R:R,'Planificación 2026-1'!W:W,C163,'Planificación 2026-1'!G:G,"AR",'Planificación 2026-1'!H:H,"&gt;2")</f>
        <v>0</v>
      </c>
      <c r="CJ163" s="79">
        <f>SUMIFS('Planificación 2026-1'!R:R,'Planificación 2026-1'!W:W,C163,'Planificación 2026-1'!G:G,"T1",'Planificación 2026-1'!H:H,"&gt;2")</f>
        <v>0</v>
      </c>
      <c r="CK163" s="79">
        <f>SUMIFS('Planificación 2026-1'!R:R,'Planificación 2026-1'!W:W,C163,'Planificación 2026-1'!G:G,"T3",'Planificación 2026-1'!H:H,"&gt;2")</f>
        <v>0</v>
      </c>
      <c r="CL163" s="79">
        <f>SUMIFS('Planificación 2026-1'!R:R,'Planificación 2026-1'!W:W,C163,'Planificación 2026-1'!G:G,"T2",'Planificación 2026-1'!H:H,"&gt;2")</f>
        <v>0</v>
      </c>
      <c r="CM163" s="79">
        <f>SUMIFS('Planificación 2026-1'!R:R,'Planificación 2026-1'!W:W,C163,'Planificación 2026-1'!G:G,"AE",'Planificación 2026-1'!H:H,"&gt;2")</f>
        <v>0</v>
      </c>
      <c r="CN163" s="79">
        <f>SUMIFS('Planificación 2026-1'!R:R,'Planificación 2026-1'!W:W,C163,'Planificación 2026-1'!G:G,"T4",'Planificación 2026-1'!H:H,"&gt;2")</f>
        <v>0</v>
      </c>
      <c r="CO163" s="79">
        <f>SUMIFS('Planificación 2026-1'!R:R,'Planificación 2026-1'!W:W,C163,'Planificación 2026-1'!G:G,"AF",'Planificación 2026-1'!H:H,"&lt;3")</f>
        <v>0</v>
      </c>
      <c r="CP163" s="79">
        <f>SUMIFS('Planificación 2026-1'!R:R,'Planificación 2026-1'!W:W,C163,'Planificación 2026-1'!G:G,"EN",'Planificación 2026-1'!H:H,"&lt;3")</f>
        <v>0</v>
      </c>
      <c r="CQ163" s="79">
        <f>SUMIFS('Planificación 2026-1'!R:R,'Planificación 2026-1'!W:W,C163,'Planificación 2026-1'!G:G,"IS",'Planificación 2026-1'!H:H,"&lt;3")</f>
        <v>0</v>
      </c>
      <c r="CR163" s="79">
        <f>SUMIFS('Planificación 2026-1'!R:R,'Planificación 2026-1'!W:W,C163,'Planificación 2026-1'!G:G,"PS",'Planificación 2026-1'!H:H,"&lt;3")</f>
        <v>0</v>
      </c>
      <c r="CS163" s="79">
        <f>SUMIFS('Planificación 2026-1'!R:R,'Planificación 2026-1'!W:W,C163,'Planificación 2026-1'!G:G,"IN",'Planificación 2026-1'!H:H,"&lt;3")</f>
        <v>0</v>
      </c>
      <c r="CT163" s="79">
        <f>SUMIFS('Planificación 2026-1'!R:R,'Planificación 2026-1'!W:W,C163,'Planificación 2026-1'!G:G,"CA",'Planificación 2026-1'!H:H,"&lt;3")</f>
        <v>0</v>
      </c>
      <c r="CU163" s="79">
        <f>SUMIFS('Planificación 2026-1'!R:R,'Planificación 2026-1'!W:W,C163,'Planificación 2026-1'!G:G,"DE",'Planificación 2026-1'!H:H,"&lt;3")</f>
        <v>0</v>
      </c>
      <c r="CV163" s="79">
        <f>SUMIFS('Planificación 2026-1'!R:R,'Planificación 2026-1'!W:W,C163,'Planificación 2026-1'!G:G,"OB",'Planificación 2026-1'!H:H,"&lt;3")</f>
        <v>0</v>
      </c>
      <c r="CW163" s="79">
        <f>SUMIFS('Planificación 2026-1'!R:R,'Planificación 2026-1'!W:W,C163,'Planificación 2026-1'!G:G,"MH",'Planificación 2026-1'!H:H,"&lt;3")</f>
        <v>0</v>
      </c>
      <c r="CX163" s="79">
        <f>SUMIFS('Planificación 2026-1'!R:R,'Planificación 2026-1'!W:W,C163,'Planificación 2026-1'!G:G,"IC",'Planificación 2026-1'!H:H,"&lt;3")</f>
        <v>0</v>
      </c>
      <c r="CY163" s="79">
        <f>SUMIFS('Planificación 2026-1'!R:R,'Planificación 2026-1'!W:W,C163,'Planificación 2026-1'!G:G,"AR",'Planificación 2026-1'!H:H,"&lt;3")</f>
        <v>0</v>
      </c>
      <c r="CZ163" s="79">
        <f>SUMIFS('Planificación 2026-1'!R:R,'Planificación 2026-1'!W:W,C163,'Planificación 2026-1'!G:G,"T1",'Planificación 2026-1'!H:H,"&lt;3")</f>
        <v>0</v>
      </c>
      <c r="DA163" s="79">
        <f>SUMIFS('Planificación 2026-1'!R:R,'Planificación 2026-1'!W:W,C163,'Planificación 2026-1'!G:G,"T3",'Planificación 2026-1'!H:H,"&lt;3")</f>
        <v>0</v>
      </c>
      <c r="DB163" s="79">
        <f>SUMIFS('Planificación 2026-1'!R:R,'Planificación 2026-1'!W:W,C163,'Planificación 2026-1'!G:G,"T2",'Planificación 2026-1'!H:H,"&lt;3")</f>
        <v>0</v>
      </c>
      <c r="DC163" s="79">
        <f>SUMIFS('Planificación 2026-1'!R:R,'Planificación 2026-1'!W:W,C163,'Planificación 2026-1'!G:G,"AE",'Planificación 2026-1'!H:H,"&lt;3")</f>
        <v>0</v>
      </c>
      <c r="DD163" s="79">
        <f>SUMIFS('Planificación 2026-1'!R:R,'Planificación 2026-1'!W:W,C163,'Planificación 2026-1'!G:G,"T4",'Planificación 2026-1'!H:H,"&lt;3")</f>
        <v>0</v>
      </c>
      <c r="DE163" s="78" t="str">
        <f t="shared" si="32"/>
        <v>P09</v>
      </c>
      <c r="DF163" s="30">
        <f>IF(C163="","",SUMIFS('Planificación 2026-1'!R:R,'Planificación 2026-1'!W:W,C163,'Planificación 2026-1'!E:E,"PRINCIPAL",'Planificación 2026-1'!X:X,"VIRTUAL"))</f>
        <v>0</v>
      </c>
      <c r="DG163" s="30">
        <f>IF(C163="","",SUMIFS('Planificación 2026-1'!R:R,'Planificación 2026-1'!W:W,C163,'Planificación 2026-1'!E:E,"PRINCIPAL",'Planificación 2026-1'!X:X,"PRESENCIAL"))</f>
        <v>33</v>
      </c>
      <c r="DH163" s="30">
        <f>IF(C163="","",SUMIFS('Planificación 2026-1'!R:R,'Planificación 2026-1'!W:W,C163,'Planificación 2026-1'!E:E,"PRINCIPAL",'Planificación 2026-1'!X:X,"HIBRIDO PRESENCIAL"))</f>
        <v>0</v>
      </c>
      <c r="DI163" s="78" t="str">
        <f t="shared" si="33"/>
        <v/>
      </c>
      <c r="DJ163" s="78">
        <f>IF(C163="","",SUMIFS('Planificación 2026-1'!R:R,'Planificación 2026-1'!W:W,C163,'Planificación 2026-1'!E:E,"FILIAL",'Planificación 2026-1'!X:X,"VIRTUAL"))</f>
        <v>0</v>
      </c>
      <c r="DK163" s="80">
        <f>IF(C163="","",SUMIFS('Planificación 2026-1'!R:R,'Planificación 2026-1'!W:W,C163,'Planificación 2026-1'!E:E,"FILIAL",'Planificación 2026-1'!X:X,"PRESENCIAL"))</f>
        <v>0</v>
      </c>
      <c r="DL163" s="42">
        <f>IF(C163="","",SUMIFS('Planificación 2026-1'!R:R,'Planificación 2026-1'!W:W,C163,'Planificación 2026-1'!E:E,"FILIAL",'Planificación 2026-1'!X:X,"HIBRIDO PRESENCIAL"))</f>
        <v>0</v>
      </c>
      <c r="DM163" s="81" t="str">
        <f t="shared" si="34"/>
        <v/>
      </c>
      <c r="DN163" s="78">
        <f>IF(C163="","",SUMIFS('Planificación 2026-1'!R:R,'Planificación 2026-1'!W:W,C163,'Planificación 2026-1'!E:E,"SUNAMPE",'Planificación 2026-1'!X:X,"VIRTUAL"))</f>
        <v>0</v>
      </c>
      <c r="DO163" s="42">
        <f>IF(C163="","",SUMIFS('Planificación 2026-1'!R:R,'Planificación 2026-1'!W:W,C163,'Planificación 2026-1'!E:E,"SUNAMPE",'Planificación 2026-1'!X:X,"PRESENCIAL"))</f>
        <v>0</v>
      </c>
      <c r="DP163" s="81" t="str">
        <f t="shared" si="35"/>
        <v/>
      </c>
      <c r="DQ163" s="78">
        <f>IF(C163="","",SUMIFS('Planificación 2026-1'!R:R,'Planificación 2026-1'!W:W,C163,'Planificación 2026-1'!E:E,"HUAURA",'Planificación 2026-1'!X:X,"VIRTUAL"))</f>
        <v>0</v>
      </c>
      <c r="DR163" s="42">
        <f>IF(C163="","",SUMIFS('Planificación 2026-1'!R:R,'Planificación 2026-1'!W:W,C163,'Planificación 2026-1'!E:E,"HUAURA",'Planificación 2026-1'!X:X,"PRESENCIAL"))</f>
        <v>0</v>
      </c>
      <c r="DS163" s="48">
        <f>SUMIFS('Planificación 2026-1'!R:R,'Planificación 2026-1'!W:W,C163,'Planificación 2026-1'!E:E,"PRINCIPAL",'Planificación 2026-1'!X:X,"VIRTUAL",'Planificación 2026-1'!H:H,"&gt;2")</f>
        <v>0</v>
      </c>
      <c r="DT163" s="48">
        <f>SUMIFS('Planificación 2026-1'!R:R,'Planificación 2026-1'!W:W,C163,'Planificación 2026-1'!E:E,"PRINCIPAL",'Planificación 2026-1'!X:X,"&lt;&gt;VIRTUAL",'Planificación 2026-1'!H:H,"&gt;2")</f>
        <v>33</v>
      </c>
      <c r="DU163" s="48">
        <f>SUMIFS('Planificación 2026-1'!R:R,'Planificación 2026-1'!W:W,C163,'Planificación 2026-1'!E:E,"SUNAMPE",'Planificación 2026-1'!X:X,"VIRTUAL",'Planificación 2026-1'!H:H,"&gt;2")</f>
        <v>0</v>
      </c>
      <c r="DV163" s="48">
        <f>SUMIFS('Planificación 2026-1'!R:R,'Planificación 2026-1'!W:W,C163,'Planificación 2026-1'!E:E,"SUNAMPE",'Planificación 2026-1'!X:X,"&lt;&gt;VIRTUAL",'Planificación 2026-1'!H:H,"&gt;2")</f>
        <v>0</v>
      </c>
      <c r="DW163" s="48">
        <f>SUMIFS('Planificación 2026-1'!R:R,'Planificación 2026-1'!W:W,C163,'Planificación 2026-1'!E:E,"FILIAL",'Planificación 2026-1'!X:X,"VIRTUAL",'Planificación 2026-1'!H:H,"&gt;2")</f>
        <v>0</v>
      </c>
      <c r="DX163" s="48">
        <f>SUMIFS('Planificación 2026-1'!R:R,'Planificación 2026-1'!W:W,C163,'Planificación 2026-1'!E:E,"FILIAL",'Planificación 2026-1'!X:X,"&lt;&gt;VIRTUAL",'Planificación 2026-1'!H:H,"&gt;2")</f>
        <v>0</v>
      </c>
      <c r="DY163" s="48">
        <f>SUMIFS('Planificación 2026-1'!R:R,'Planificación 2026-1'!W:W,C163,'Planificación 2026-1'!E:E,"PORUMA",'Planificación 2026-1'!X:X,"VIRTUAL",'Planificación 2026-1'!H:H,"&gt;2")</f>
        <v>0</v>
      </c>
      <c r="DZ163" s="48">
        <f>SUMIFS('Planificación 2026-1'!R:R,'Planificación 2026-1'!W:W,C163,'Planificación 2026-1'!E:E,"PORUMA",'Planificación 2026-1'!X:X,"&lt;&gt;VIRTUAL",'Planificación 2026-1'!H:H,"&gt;2")</f>
        <v>0</v>
      </c>
      <c r="EA163" s="48">
        <f>SUMIFS('Planificación 2026-1'!R:R,'Planificación 2026-1'!W:W,C163,'Planificación 2026-1'!E:E,"HUAURA",'Planificación 2026-1'!X:X,"VIRTUAL",'Planificación 2026-1'!H:H,"&gt;2")</f>
        <v>0</v>
      </c>
      <c r="EB163" s="48">
        <f>SUMIFS('Planificación 2026-1'!R:R,'Planificación 2026-1'!W:W,C163,'Planificación 2026-1'!E:E,"HUAURA",'Planificación 2026-1'!X:X,"&lt;&gt;VIRTUAL",'Planificación 2026-1'!H:H,"&gt;2")</f>
        <v>0</v>
      </c>
      <c r="EC163" s="48">
        <f>SUMIFS('Planificación 2026-1'!R:R,'Planificación 2026-1'!W:W,C163,'Planificación 2026-1'!E:E,"PRINCIPAL",'Planificación 2026-1'!X:X,"VIRTUAL",'Planificación 2026-1'!H:H,"&lt;3")</f>
        <v>0</v>
      </c>
      <c r="ED163" s="48">
        <f>SUMIFS('Planificación 2026-1'!R:R,'Planificación 2026-1'!W:W,C163,'Planificación 2026-1'!E:E,"PRINCIPAL",'Planificación 2026-1'!X:X,"&lt;&gt;VIRTUAL",'Planificación 2026-1'!H:H,"&lt;3")</f>
        <v>0</v>
      </c>
      <c r="EE163" s="48">
        <f>SUMIFS('Planificación 2026-1'!R:R,'Planificación 2026-1'!W:W,C163,'Planificación 2026-1'!E:E,"SUNAMPE",'Planificación 2026-1'!X:X,"VIRTUAL",'Planificación 2026-1'!H:H,"&lt;3")</f>
        <v>0</v>
      </c>
      <c r="EF163" s="48">
        <f>SUMIFS('Planificación 2026-1'!R:R,'Planificación 2026-1'!W:W,C163,'Planificación 2026-1'!E:E,"SUNAMPE",'Planificación 2026-1'!X:X,"&lt;&gt;VIRTUAL",'Planificación 2026-1'!H:H,"&lt;3")</f>
        <v>0</v>
      </c>
      <c r="EG163" s="48">
        <f>SUMIFS('Planificación 2026-1'!R:R,'Planificación 2026-1'!W:W,C163,'Planificación 2026-1'!E:E,"FILIAL",'Planificación 2026-1'!X:X,"VIRTUAL",'Planificación 2026-1'!H:H,"&lt;3")</f>
        <v>0</v>
      </c>
      <c r="EH163" s="48">
        <f>SUMIFS('Planificación 2026-1'!R:R,'Planificación 2026-1'!W:W,C163,'Planificación 2026-1'!E:E,"FILIAL",'Planificación 2026-1'!X:X,"&lt;&gt;VIRTUAL",'Planificación 2026-1'!H:H,"&lt;3")</f>
        <v>0</v>
      </c>
      <c r="EI163" s="48">
        <f>SUMIFS('Planificación 2026-1'!R:R,'Planificación 2026-1'!W:W,C163,'Planificación 2026-1'!E:E,"PORUMA",'Planificación 2026-1'!X:X,"VIRTUAL",'Planificación 2026-1'!H:H,"&lt;3")</f>
        <v>0</v>
      </c>
      <c r="EJ163" s="48">
        <f>SUMIFS('Planificación 2026-1'!R:R,'Planificación 2026-1'!W:W,C163,'Planificación 2026-1'!E:E,"PORUMA",'Planificación 2026-1'!X:X,"&lt;&gt;VIRTUAL",'Planificación 2026-1'!H:H,"&lt;3")</f>
        <v>0</v>
      </c>
      <c r="EK163" s="48">
        <f>SUMIFS('Planificación 2026-1'!R:R,'Planificación 2026-1'!W:W,C163,'Planificación 2026-1'!E:E,"HUAURA",'Planificación 2026-1'!X:X,"VIRTUAL",'Planificación 2026-1'!H:H,"&lt;3")</f>
        <v>0</v>
      </c>
      <c r="EL163" s="48">
        <f>SUMIFS('Planificación 2026-1'!R:R,'Planificación 2026-1'!W:W,C163,'Planificación 2026-1'!E:E,"HUAURA",'Planificación 2026-1'!X:X,"&lt;&gt;VIRTUAL",'Planificación 2026-1'!H:H,"&lt;3")</f>
        <v>0</v>
      </c>
      <c r="EM163" s="48">
        <f t="shared" si="36"/>
        <v>0</v>
      </c>
      <c r="EN163" s="48">
        <f t="shared" si="37"/>
        <v>0</v>
      </c>
      <c r="EO163" s="48">
        <f t="shared" si="38"/>
        <v>0</v>
      </c>
      <c r="EP163" s="48">
        <f t="shared" si="39"/>
        <v>33</v>
      </c>
      <c r="EQ163" s="48">
        <f t="shared" si="40"/>
        <v>0</v>
      </c>
      <c r="ER163" s="48"/>
      <c r="ES163" s="48">
        <f t="shared" si="41"/>
        <v>0</v>
      </c>
      <c r="ET163" s="48">
        <f t="shared" si="42"/>
        <v>33</v>
      </c>
      <c r="EU163" s="48" t="b">
        <f t="shared" si="43"/>
        <v>1</v>
      </c>
      <c r="EV163" s="48" t="str">
        <f t="shared" si="44"/>
        <v>SEDE</v>
      </c>
      <c r="EW163" s="48" t="str">
        <f t="shared" si="45"/>
        <v>PRESENCIAL</v>
      </c>
    </row>
    <row r="164" spans="1:153" x14ac:dyDescent="0.3">
      <c r="A164" s="53"/>
      <c r="B164" s="383">
        <v>161</v>
      </c>
      <c r="C164" s="107" t="s">
        <v>199</v>
      </c>
      <c r="D164" s="82">
        <f>SUMIF('Planificación 2026-1'!W:W,C164,'Planificación 2026-1'!R:R)</f>
        <v>15</v>
      </c>
      <c r="E164" s="384" t="s">
        <v>319</v>
      </c>
      <c r="F164" s="107" t="s">
        <v>430</v>
      </c>
      <c r="G164" s="107" t="s">
        <v>279</v>
      </c>
      <c r="H164" s="107" t="s">
        <v>446</v>
      </c>
      <c r="I164" s="77" t="str">
        <f>IF(SUM(COUNTIFS('Planificación 2026-1'!E:E,"PRINCIPAL",'Planificación 2026-1'!W:W,C164,'Planificación 2026-1'!G:G,"AF"))&gt;0,"P01"," ")</f>
        <v xml:space="preserve"> </v>
      </c>
      <c r="J164" s="78" t="str">
        <f>IF(SUM(COUNTIFS('Planificación 2026-1'!E:E,"PRINCIPAL",'Planificación 2026-1'!W:W,C164,'Planificación 2026-1'!G:G,"EN"))&gt;0,"P02"," ")</f>
        <v xml:space="preserve"> </v>
      </c>
      <c r="K164" s="78" t="str">
        <f>IF(SUM(COUNTIFS('Planificación 2026-1'!E:E,"PRINCIPAL",'Planificación 2026-1'!W:W,C164,'Planificación 2026-1'!G:G,"IS"))&gt;0,"P03"," ")</f>
        <v xml:space="preserve"> </v>
      </c>
      <c r="L164" s="78" t="str">
        <f>IF(SUM(COUNTIFS('Planificación 2026-1'!E:E,"PRINCIPAL",'Planificación 2026-1'!W:W,C164,'Planificación 2026-1'!G:G,"PS"))&gt;0,"P04"," ")</f>
        <v xml:space="preserve"> </v>
      </c>
      <c r="M164" s="78"/>
      <c r="N164" s="78" t="str">
        <f>IF(SUM(COUNTIFS('Planificación 2026-1'!E:E,"PRINCIPAL",'Planificación 2026-1'!W:W,C164,'Planificación 2026-1'!G:G,"IN"))&gt;0,"P06"," ")</f>
        <v xml:space="preserve"> </v>
      </c>
      <c r="O164" s="78" t="str">
        <f>IF(SUM(COUNTIFS('Planificación 2026-1'!E:E,"PRINCIPAL",'Planificación 2026-1'!W:W,C164,'Planificación 2026-1'!G:G,"CA"))&gt;0,"P07"," ")</f>
        <v xml:space="preserve"> </v>
      </c>
      <c r="P164" s="78" t="str">
        <f>IF(SUM(COUNTIFS('Planificación 2026-1'!E:E,"PRINCIPAL",'Planificación 2026-1'!W:W,C164,'Planificación 2026-1'!G:G,"DE"))&gt;0,"P08"," ")</f>
        <v xml:space="preserve"> </v>
      </c>
      <c r="Q164" s="78" t="str">
        <f>IF(SUM(COUNTIFS('Planificación 2026-1'!E:E,"PRINCIPAL",'Planificación 2026-1'!W:W,C164,'Planificación 2026-1'!G:G,"OB"))&gt;0,"P09"," ")</f>
        <v xml:space="preserve"> </v>
      </c>
      <c r="R164" s="78" t="str">
        <f>IF(SUM(COUNTIFS('Planificación 2026-1'!E:E,"PRINCIPAL",'Planificación 2026-1'!W:W,C164,'Planificación 2026-1'!G:G,"MH"))&gt;0,"P31"," ")</f>
        <v xml:space="preserve"> </v>
      </c>
      <c r="S164" s="78" t="str">
        <f>IF(SUM(COUNTIFS('Planificación 2026-1'!E:E,"PRINCIPAL",'Planificación 2026-1'!W:W,C164,'Planificación 2026-1'!G:G,"IC"))&gt;0,"P32"," ")</f>
        <v xml:space="preserve"> </v>
      </c>
      <c r="T164" s="78" t="str">
        <f>IF(SUM(COUNTIFS('Planificación 2026-1'!E:E,"PRINCIPAL",'Planificación 2026-1'!W:W,C164,'Planificación 2026-1'!G:G,"AR"))&gt;0,"P34"," ")</f>
        <v xml:space="preserve"> </v>
      </c>
      <c r="U164" s="78" t="str">
        <f>IF(SUM(COUNTIFS('Planificación 2026-1'!E:E,"PRINCIPAL",'Planificación 2026-1'!W:W,C164,'Planificación 2026-1'!G:G,"T1"))&gt;0,"P35"," ")</f>
        <v xml:space="preserve"> </v>
      </c>
      <c r="V164" s="78" t="str">
        <f>IF(SUM(COUNTIFS('Planificación 2026-1'!E:E,"PRINCIPAL",'Planificación 2026-1'!W:W,C164,'Planificación 2026-1'!G:G,"T3"))&gt;0,"P36"," ")</f>
        <v xml:space="preserve"> </v>
      </c>
      <c r="W164" s="78" t="str">
        <f>IF(SUM(COUNTIFS('Planificación 2026-1'!E:E,"PRINCIPAL",'Planificación 2026-1'!W:W,C164,'Planificación 2026-1'!G:G,"T2"))&gt;0,"P37"," ")</f>
        <v xml:space="preserve"> </v>
      </c>
      <c r="X164" s="78" t="str">
        <f>IF(SUM(COUNTIFS('Planificación 2026-1'!E:E,"PRINCIPAL",'Planificación 2026-1'!W:W,C164,'Planificación 2026-1'!G:G,"AE"))&gt;0,"P38"," ")</f>
        <v xml:space="preserve"> </v>
      </c>
      <c r="Y164" s="78" t="str">
        <f>IF(SUM(COUNTIFS('Planificación 2026-1'!E:E,"PRINCIPAL",'Planificación 2026-1'!W:W,C164,'Planificación 2026-1'!G:G,"T4"))&gt;0,"P55"," ")</f>
        <v xml:space="preserve"> </v>
      </c>
      <c r="Z164" s="78" t="str">
        <f>IF(SUM(COUNTIFS('Planificación 2026-1'!E:E,"FILIAL",'Planificación 2026-1'!W:W,C164,'Planificación 2026-1'!G:G,"AF"))&gt;0," P01"," ")</f>
        <v xml:space="preserve"> </v>
      </c>
      <c r="AA164" s="78" t="str">
        <f>IF(SUM(COUNTIFS('Planificación 2026-1'!E:E,"FILIAL",'Planificación 2026-1'!W:W,C164,'Planificación 2026-1'!G:G,"EN"))&gt;0,"P02"," ")</f>
        <v xml:space="preserve"> </v>
      </c>
      <c r="AB164" s="78" t="str">
        <f>IF(SUM(COUNTIFS('Planificación 2026-1'!E:E,"FILIAL",'Planificación 2026-1'!W:W,C164,'Planificación 2026-1'!G:G,"IS"))&gt;0,"P03"," ")</f>
        <v xml:space="preserve"> </v>
      </c>
      <c r="AC164" s="78" t="str">
        <f>IF(SUM(COUNTIFS('Planificación 2026-1'!E:E,"FILIAL",'Planificación 2026-1'!W:W,C164,'Planificación 2026-1'!G:G,"PS"))&gt;0,"P04"," ")</f>
        <v xml:space="preserve"> </v>
      </c>
      <c r="AD164" s="78"/>
      <c r="AE164" s="78" t="str">
        <f>IF(SUM(COUNTIFS('Planificación 2026-1'!E:E,"FILIAL",'Planificación 2026-1'!W:W,C164,'Planificación 2026-1'!G:G,"IN"))&gt;0,"P06"," ")</f>
        <v xml:space="preserve"> </v>
      </c>
      <c r="AF164" s="78" t="str">
        <f>IF(SUM(COUNTIFS('Planificación 2026-1'!E:E,"FILIAL",'Planificación 2026-1'!W:W,C164,'Planificación 2026-1'!G:G,"CA"))&gt;0,"P07"," ")</f>
        <v xml:space="preserve"> </v>
      </c>
      <c r="AG164" s="78" t="str">
        <f>IF(SUM(COUNTIFS('Planificación 2026-1'!E:E,"FILIAL",'Planificación 2026-1'!W:W,C164,'Planificación 2026-1'!G:G,"DE"))&gt;0,"P08"," ")</f>
        <v xml:space="preserve"> </v>
      </c>
      <c r="AH164" s="78" t="str">
        <f>IF(SUM(COUNTIFS('Planificación 2026-1'!E:E,"FILIAL",'Planificación 2026-1'!W:W,C164,'Planificación 2026-1'!G:G,"OB"))&gt;0,"P09"," ")</f>
        <v xml:space="preserve"> </v>
      </c>
      <c r="AI164" s="78" t="str">
        <f>IF(SUM(COUNTIFS('Planificación 2026-1'!E:E,"FILIAL",'Planificación 2026-1'!W:W,C164,'Planificación 2026-1'!G:G,"MH"))&gt;0,"P31"," ")</f>
        <v xml:space="preserve"> </v>
      </c>
      <c r="AJ164" s="78" t="str">
        <f>IF(SUM(COUNTIFS('Planificación 2026-1'!E:E,"FILIAL",'Planificación 2026-1'!W:W,C164,'Planificación 2026-1'!G:G,"IC"))&gt;0,"P32"," ")</f>
        <v xml:space="preserve"> </v>
      </c>
      <c r="AK164" s="78" t="str">
        <f>IF(SUM(COUNTIFS('Planificación 2026-1'!E:E,"FILIAL",'Planificación 2026-1'!W:W,C164,'Planificación 2026-1'!G:G,"AR"))&gt;0,"P34"," ")</f>
        <v xml:space="preserve"> </v>
      </c>
      <c r="AL164" s="78" t="str">
        <f>IF(SUM(COUNTIFS('Planificación 2026-1'!E:E,"FILIAL",'Planificación 2026-1'!W:W,C164,'Planificación 2026-1'!G:G,"T1"))&gt;0,"P35"," ")</f>
        <v xml:space="preserve"> </v>
      </c>
      <c r="AM164" s="78" t="str">
        <f>IF(SUM(COUNTIFS('Planificación 2026-1'!E:E,"FILIAL",'Planificación 2026-1'!W:W,C164,'Planificación 2026-1'!G:G,"T3"))&gt;0,"P36"," ")</f>
        <v xml:space="preserve"> </v>
      </c>
      <c r="AN164" s="78" t="str">
        <f>IF(SUM(COUNTIFS('Planificación 2026-1'!E:E,"FILIAL",'Planificación 2026-1'!W:W,C164,'Planificación 2026-1'!G:G,"T2"))&gt;0,"P37"," ")</f>
        <v xml:space="preserve"> </v>
      </c>
      <c r="AO164" s="78" t="str">
        <f>IF(SUM(COUNTIFS('Planificación 2026-1'!E:E,"FILIAL",'Planificación 2026-1'!W:W,C164,'Planificación 2026-1'!G:G,"AE"))&gt;0,"P38"," ")</f>
        <v xml:space="preserve"> </v>
      </c>
      <c r="AP164" s="78" t="str">
        <f>IF(SUM(COUNTIFS('Planificación 2026-1'!E:E,"FILIAL",'Planificación 2026-1'!W:W,C164,'Planificación 2026-1'!G:G,"T4"))&gt;0,"P55"," ")</f>
        <v xml:space="preserve"> </v>
      </c>
      <c r="AQ164" s="78" t="str">
        <f>IF(SUM(COUNTIFS('Planificación 2026-1'!E:E,"SUNAMPE",'Planificación 2026-1'!W:W,C164,'Planificación 2026-1'!G:G,"AF"))&gt;0," P01"," ")</f>
        <v xml:space="preserve"> </v>
      </c>
      <c r="AR164" s="78" t="str">
        <f>IF(SUM(COUNTIFS('Planificación 2026-1'!E:E,"SUNAMPE",'Planificación 2026-1'!W:W,C164,'Planificación 2026-1'!G:G,"EN"))&gt;0,"P02"," ")</f>
        <v xml:space="preserve"> </v>
      </c>
      <c r="AS164" s="78" t="str">
        <f>IF(SUM(COUNTIFS('Planificación 2026-1'!E:E,"SUNAMPE",'Planificación 2026-1'!W:W,C164,'Planificación 2026-1'!G:G,"IS"))&gt;0,"P03"," ")</f>
        <v xml:space="preserve"> </v>
      </c>
      <c r="AT164" s="78" t="str">
        <f>IF(SUM(COUNTIFS('Planificación 2026-1'!E:E,"SUNAMPE",'Planificación 2026-1'!W:W,C164,'Planificación 2026-1'!G:G,"PS"))&gt;0,"P04"," ")</f>
        <v xml:space="preserve"> </v>
      </c>
      <c r="AU164" s="78"/>
      <c r="AV164" s="78" t="str">
        <f>IF(SUM(COUNTIFS('Planificación 2026-1'!E:E,"SUNAMPE",'Planificación 2026-1'!W:W,C164,'Planificación 2026-1'!G:G,"IN"))&gt;0,"P06"," ")</f>
        <v xml:space="preserve"> </v>
      </c>
      <c r="AW164" s="78" t="str">
        <f>IF(SUM(COUNTIFS('Planificación 2026-1'!E:E,"SUNAMPE",'Planificación 2026-1'!W:W,C164,'Planificación 2026-1'!G:G,"CA"))&gt;0,"P07"," ")</f>
        <v xml:space="preserve"> </v>
      </c>
      <c r="AX164" s="78" t="str">
        <f>IF(SUM(COUNTIFS('Planificación 2026-1'!E:E,"SUNAMPE",'Planificación 2026-1'!W:W,C164,'Planificación 2026-1'!G:G,"DE"))&gt;0,"P08"," ")</f>
        <v xml:space="preserve"> </v>
      </c>
      <c r="AY164" s="78" t="str">
        <f>IF(SUM(COUNTIFS('Planificación 2026-1'!E:E,"SUNAMPE",'Planificación 2026-1'!W:W,C164,'Planificación 2026-1'!G:G,"OB"))&gt;0,"P09"," ")</f>
        <v xml:space="preserve"> </v>
      </c>
      <c r="AZ164" s="78" t="str">
        <f>IF(SUM(COUNTIFS('Planificación 2026-1'!E:E,"SUNAMPE",'Planificación 2026-1'!W:W,C164,'Planificación 2026-1'!G:G,"MH"))&gt;0,"P31"," ")</f>
        <v xml:space="preserve"> </v>
      </c>
      <c r="BA164" s="78" t="str">
        <f>IF(SUM(COUNTIFS('Planificación 2026-1'!E:E,"SUNAMPE",'Planificación 2026-1'!W:W,C164,'Planificación 2026-1'!G:G,"IC"))&gt;0,"P32"," ")</f>
        <v xml:space="preserve"> </v>
      </c>
      <c r="BB164" s="78" t="str">
        <f>IF(SUM(COUNTIFS('Planificación 2026-1'!E:E,"SUNAMPE",'Planificación 2026-1'!W:W,C164,'Planificación 2026-1'!G:G,"AR"))&gt;0,"P34"," ")</f>
        <v xml:space="preserve"> </v>
      </c>
      <c r="BC164" s="78" t="str">
        <f>IF(SUM(COUNTIFS('Planificación 2026-1'!E:E,"SUNAMPE",'Planificación 2026-1'!W:W,C164,'Planificación 2026-1'!G:G,"T1"))&gt;0,"P35"," ")</f>
        <v xml:space="preserve"> </v>
      </c>
      <c r="BD164" s="78" t="str">
        <f>IF(SUM(COUNTIFS('Planificación 2026-1'!E:E,"SUNAMPE",'Planificación 2026-1'!W:W,C164,'Planificación 2026-1'!G:G,"T3"))&gt;0,"P36"," ")</f>
        <v xml:space="preserve"> </v>
      </c>
      <c r="BE164" s="78" t="str">
        <f>IF(SUM(COUNTIFS('Planificación 2026-1'!E:E,"SUNAMPE",'Planificación 2026-1'!W:W,C164,'Planificación 2026-1'!G:G,"T2"))&gt;0,"P37"," ")</f>
        <v xml:space="preserve"> </v>
      </c>
      <c r="BF164" s="78" t="str">
        <f>IF(SUM(COUNTIFS('Planificación 2026-1'!E:E,"SUNAMPE",'Planificación 2026-1'!W:W,C164,'Planificación 2026-1'!G:G,"AE"))&gt;0,"P38"," ")</f>
        <v xml:space="preserve"> </v>
      </c>
      <c r="BG164" s="78" t="str">
        <f>IF(SUM(COUNTIFS('Planificación 2026-1'!E:E,"SUNAMPE",'Planificación 2026-1'!W:W,C164,'Planificación 2026-1'!G:G,"T4"))&gt;0,"P55"," ")</f>
        <v xml:space="preserve"> </v>
      </c>
      <c r="BH164" s="78" t="str">
        <f>IF(SUM(COUNTIFS('Planificación 2026-1'!E:E,"HUAURA",'Planificación 2026-1'!W:W,C164,'Planificación 2026-1'!G:G,"AF"))&gt;0," P01"," ")</f>
        <v xml:space="preserve"> </v>
      </c>
      <c r="BI164" s="78" t="str">
        <f>IF(SUM(COUNTIFS('Planificación 2026-1'!E:E,"HUAURA",'Planificación 2026-1'!W:W,C164,'Planificación 2026-1'!G:G,"EN"))&gt;0,"P02"," ")</f>
        <v>P02</v>
      </c>
      <c r="BJ164" s="78" t="str">
        <f>IF(SUM(COUNTIFS('Planificación 2026-1'!E:E,"HUAURA",'Planificación 2026-1'!W:W,C164,'Planificación 2026-1'!G:G,"IS"))&gt;0,"P03"," ")</f>
        <v xml:space="preserve"> </v>
      </c>
      <c r="BK164" s="78" t="str">
        <f>IF(SUM(COUNTIFS('Planificación 2026-1'!E:E,"HUAURA",'Planificación 2026-1'!W:W,C164,'Planificación 2026-1'!G:G,"PS"))&gt;0,"P04"," ")</f>
        <v>P04</v>
      </c>
      <c r="BL164" s="78"/>
      <c r="BM164" s="78" t="str">
        <f>IF(SUM(COUNTIFS('Planificación 2026-1'!E:E,"HUAURA",'Planificación 2026-1'!W:W,C164,'Planificación 2026-1'!G:G,"IN"))&gt;0,"P06"," ")</f>
        <v xml:space="preserve"> </v>
      </c>
      <c r="BN164" s="78" t="str">
        <f>IF(SUM(COUNTIFS('Planificación 2026-1'!E:E,"HUAURA",'Planificación 2026-1'!W:W,C164,'Planificación 2026-1'!G:G,"CA"))&gt;0,"P07"," ")</f>
        <v xml:space="preserve"> </v>
      </c>
      <c r="BO164" s="78" t="str">
        <f>IF(SUM(COUNTIFS('Planificación 2026-1'!E:E,"HUAURA",'Planificación 2026-1'!W:W,C164,'Planificación 2026-1'!G:G,"DE"))&gt;0,"P08"," ")</f>
        <v xml:space="preserve"> </v>
      </c>
      <c r="BP164" s="78" t="str">
        <f>IF(SUM(COUNTIFS('Planificación 2026-1'!E:E,"HUAURA",'Planificación 2026-1'!W:W,C164,'Planificación 2026-1'!G:G,"OB"))&gt;0,"P09"," ")</f>
        <v xml:space="preserve"> </v>
      </c>
      <c r="BQ164" s="78" t="str">
        <f>IF(SUM(COUNTIFS('Planificación 2026-1'!E:E,"HUAURA",'Planificación 2026-1'!W:W,C164,'Planificación 2026-1'!G:G,"MH"))&gt;0,"P31"," ")</f>
        <v xml:space="preserve"> </v>
      </c>
      <c r="BR164" s="78" t="str">
        <f>IF(SUM(COUNTIFS('Planificación 2026-1'!E:E,"HUAURA",'Planificación 2026-1'!W:W,C164,'Planificación 2026-1'!G:G,"IC"))&gt;0,"P32"," ")</f>
        <v xml:space="preserve"> </v>
      </c>
      <c r="BS164" s="78" t="str">
        <f>IF(SUM(COUNTIFS('Planificación 2026-1'!E:E,"HUAURA",'Planificación 2026-1'!W:W,C164,'Planificación 2026-1'!G:G,"AR"))&gt;0,"P34"," ")</f>
        <v xml:space="preserve"> </v>
      </c>
      <c r="BT164" s="78" t="str">
        <f>IF(SUM(COUNTIFS('Planificación 2026-1'!E:E,"HUAURA",'Planificación 2026-1'!W:W,C164,'Planificación 2026-1'!G:G,"T1"))&gt;0,"P35"," ")</f>
        <v xml:space="preserve"> </v>
      </c>
      <c r="BU164" s="78" t="str">
        <f>IF(SUM(COUNTIFS('Planificación 2026-1'!E:E,"HUAURA",'Planificación 2026-1'!W:W,C164,'Planificación 2026-1'!G:G,"T3"))&gt;0,"P36"," ")</f>
        <v xml:space="preserve"> </v>
      </c>
      <c r="BV164" s="78" t="str">
        <f>IF(SUM(COUNTIFS('Planificación 2026-1'!E:E,"HUAURA",'Planificación 2026-1'!W:W,C164,'Planificación 2026-1'!G:G,"T2"))&gt;0,"P37"," ")</f>
        <v xml:space="preserve"> </v>
      </c>
      <c r="BW164" s="78" t="str">
        <f>IF(SUM(COUNTIFS('Planificación 2026-1'!E:E,"HUAURA",'Planificación 2026-1'!W:W,C164,'Planificación 2026-1'!G:G,"AE"))&gt;0,"P38"," ")</f>
        <v xml:space="preserve"> </v>
      </c>
      <c r="BX164" s="78" t="str">
        <f>IF(SUM(COUNTIFS('Planificación 2026-1'!E:E,"HUAURA",'Planificación 2026-1'!W:W,C164,'Planificación 2026-1'!G:G,"T4"))&gt;0,"P55"," ")</f>
        <v xml:space="preserve"> </v>
      </c>
      <c r="BY164" s="79">
        <f>SUMIFS('Planificación 2026-1'!R:R,'Planificación 2026-1'!W:W,C164,'Planificación 2026-1'!G:G,"AF",'Planificación 2026-1'!H:H,"&gt;2")</f>
        <v>0</v>
      </c>
      <c r="BZ164" s="79">
        <f>SUMIFS('Planificación 2026-1'!R:R,'Planificación 2026-1'!W:W,C164,'Planificación 2026-1'!G:G,"EN",'Planificación 2026-1'!H:H,"&gt;2")</f>
        <v>0</v>
      </c>
      <c r="CA164" s="79">
        <f>SUMIFS('Planificación 2026-1'!R:R,'Planificación 2026-1'!W:W,C164,'Planificación 2026-1'!G:G,"IS",'Planificación 2026-1'!H:H,"&gt;2")</f>
        <v>0</v>
      </c>
      <c r="CB164" s="79">
        <f>SUMIFS('Planificación 2026-1'!R:R,'Planificación 2026-1'!W:W,C164,'Planificación 2026-1'!G:G,"PS",'Planificación 2026-1'!H:H,"&gt;2")</f>
        <v>0</v>
      </c>
      <c r="CC164" s="79">
        <f>SUMIFS('Planificación 2026-1'!R:R,'Planificación 2026-1'!W:W,C164,'Planificación 2026-1'!G:G,"IN",'Planificación 2026-1'!H:H,"&gt;2")</f>
        <v>0</v>
      </c>
      <c r="CD164" s="79">
        <f>SUMIFS('Planificación 2026-1'!R:R,'Planificación 2026-1'!W:W,C164,'Planificación 2026-1'!G:G,"CA",'Planificación 2026-1'!H:H,"&gt;2")</f>
        <v>0</v>
      </c>
      <c r="CE164" s="79">
        <f>SUMIFS('Planificación 2026-1'!R:R,'Planificación 2026-1'!W:W,C164,'Planificación 2026-1'!G:G,"DE",'Planificación 2026-1'!H:H,"&gt;2")</f>
        <v>0</v>
      </c>
      <c r="CF164" s="79">
        <f>SUMIFS('Planificación 2026-1'!R:R,'Planificación 2026-1'!W:W,C164,'Planificación 2026-1'!G:G,"OB",'Planificación 2026-1'!H:H,"&gt;2")</f>
        <v>0</v>
      </c>
      <c r="CG164" s="79">
        <f>SUMIFS('Planificación 2026-1'!R:R,'Planificación 2026-1'!W:W,C164,'Planificación 2026-1'!G:G,"MH",'Planificación 2026-1'!H:H,"&gt;2")</f>
        <v>0</v>
      </c>
      <c r="CH164" s="79">
        <f>SUMIFS('Planificación 2026-1'!R:R,'Planificación 2026-1'!W:W,C164,'Planificación 2026-1'!G:G,"IC",'Planificación 2026-1'!H:H,"&gt;2")</f>
        <v>0</v>
      </c>
      <c r="CI164" s="79">
        <f>SUMIFS('Planificación 2026-1'!R:R,'Planificación 2026-1'!W:W,C164,'Planificación 2026-1'!G:G,"AR",'Planificación 2026-1'!H:H,"&gt;2")</f>
        <v>0</v>
      </c>
      <c r="CJ164" s="79">
        <f>SUMIFS('Planificación 2026-1'!R:R,'Planificación 2026-1'!W:W,C164,'Planificación 2026-1'!G:G,"T1",'Planificación 2026-1'!H:H,"&gt;2")</f>
        <v>0</v>
      </c>
      <c r="CK164" s="79">
        <f>SUMIFS('Planificación 2026-1'!R:R,'Planificación 2026-1'!W:W,C164,'Planificación 2026-1'!G:G,"T3",'Planificación 2026-1'!H:H,"&gt;2")</f>
        <v>0</v>
      </c>
      <c r="CL164" s="79">
        <f>SUMIFS('Planificación 2026-1'!R:R,'Planificación 2026-1'!W:W,C164,'Planificación 2026-1'!G:G,"T2",'Planificación 2026-1'!H:H,"&gt;2")</f>
        <v>0</v>
      </c>
      <c r="CM164" s="79">
        <f>SUMIFS('Planificación 2026-1'!R:R,'Planificación 2026-1'!W:W,C164,'Planificación 2026-1'!G:G,"AE",'Planificación 2026-1'!H:H,"&gt;2")</f>
        <v>0</v>
      </c>
      <c r="CN164" s="79">
        <f>SUMIFS('Planificación 2026-1'!R:R,'Planificación 2026-1'!W:W,C164,'Planificación 2026-1'!G:G,"T4",'Planificación 2026-1'!H:H,"&gt;2")</f>
        <v>0</v>
      </c>
      <c r="CO164" s="79">
        <f>SUMIFS('Planificación 2026-1'!R:R,'Planificación 2026-1'!W:W,C164,'Planificación 2026-1'!G:G,"AF",'Planificación 2026-1'!H:H,"&lt;3")</f>
        <v>0</v>
      </c>
      <c r="CP164" s="79">
        <f>SUMIFS('Planificación 2026-1'!R:R,'Planificación 2026-1'!W:W,C164,'Planificación 2026-1'!G:G,"EN",'Planificación 2026-1'!H:H,"&lt;3")</f>
        <v>5</v>
      </c>
      <c r="CQ164" s="79">
        <f>SUMIFS('Planificación 2026-1'!R:R,'Planificación 2026-1'!W:W,C164,'Planificación 2026-1'!G:G,"IS",'Planificación 2026-1'!H:H,"&lt;3")</f>
        <v>0</v>
      </c>
      <c r="CR164" s="79">
        <f>SUMIFS('Planificación 2026-1'!R:R,'Planificación 2026-1'!W:W,C164,'Planificación 2026-1'!G:G,"PS",'Planificación 2026-1'!H:H,"&lt;3")</f>
        <v>10</v>
      </c>
      <c r="CS164" s="79">
        <f>SUMIFS('Planificación 2026-1'!R:R,'Planificación 2026-1'!W:W,C164,'Planificación 2026-1'!G:G,"IN",'Planificación 2026-1'!H:H,"&lt;3")</f>
        <v>0</v>
      </c>
      <c r="CT164" s="79">
        <f>SUMIFS('Planificación 2026-1'!R:R,'Planificación 2026-1'!W:W,C164,'Planificación 2026-1'!G:G,"CA",'Planificación 2026-1'!H:H,"&lt;3")</f>
        <v>0</v>
      </c>
      <c r="CU164" s="79">
        <f>SUMIFS('Planificación 2026-1'!R:R,'Planificación 2026-1'!W:W,C164,'Planificación 2026-1'!G:G,"DE",'Planificación 2026-1'!H:H,"&lt;3")</f>
        <v>0</v>
      </c>
      <c r="CV164" s="79">
        <f>SUMIFS('Planificación 2026-1'!R:R,'Planificación 2026-1'!W:W,C164,'Planificación 2026-1'!G:G,"OB",'Planificación 2026-1'!H:H,"&lt;3")</f>
        <v>0</v>
      </c>
      <c r="CW164" s="79">
        <f>SUMIFS('Planificación 2026-1'!R:R,'Planificación 2026-1'!W:W,C164,'Planificación 2026-1'!G:G,"MH",'Planificación 2026-1'!H:H,"&lt;3")</f>
        <v>0</v>
      </c>
      <c r="CX164" s="79">
        <f>SUMIFS('Planificación 2026-1'!R:R,'Planificación 2026-1'!W:W,C164,'Planificación 2026-1'!G:G,"IC",'Planificación 2026-1'!H:H,"&lt;3")</f>
        <v>0</v>
      </c>
      <c r="CY164" s="79">
        <f>SUMIFS('Planificación 2026-1'!R:R,'Planificación 2026-1'!W:W,C164,'Planificación 2026-1'!G:G,"AR",'Planificación 2026-1'!H:H,"&lt;3")</f>
        <v>0</v>
      </c>
      <c r="CZ164" s="79">
        <f>SUMIFS('Planificación 2026-1'!R:R,'Planificación 2026-1'!W:W,C164,'Planificación 2026-1'!G:G,"T1",'Planificación 2026-1'!H:H,"&lt;3")</f>
        <v>0</v>
      </c>
      <c r="DA164" s="79">
        <f>SUMIFS('Planificación 2026-1'!R:R,'Planificación 2026-1'!W:W,C164,'Planificación 2026-1'!G:G,"T3",'Planificación 2026-1'!H:H,"&lt;3")</f>
        <v>0</v>
      </c>
      <c r="DB164" s="79">
        <f>SUMIFS('Planificación 2026-1'!R:R,'Planificación 2026-1'!W:W,C164,'Planificación 2026-1'!G:G,"T2",'Planificación 2026-1'!H:H,"&lt;3")</f>
        <v>0</v>
      </c>
      <c r="DC164" s="79">
        <f>SUMIFS('Planificación 2026-1'!R:R,'Planificación 2026-1'!W:W,C164,'Planificación 2026-1'!G:G,"AE",'Planificación 2026-1'!H:H,"&lt;3")</f>
        <v>0</v>
      </c>
      <c r="DD164" s="79">
        <f>SUMIFS('Planificación 2026-1'!R:R,'Planificación 2026-1'!W:W,C164,'Planificación 2026-1'!G:G,"T4",'Planificación 2026-1'!H:H,"&lt;3")</f>
        <v>0</v>
      </c>
      <c r="DE164" s="78" t="str">
        <f t="shared" si="32"/>
        <v/>
      </c>
      <c r="DF164" s="30">
        <f>IF(C164="","",SUMIFS('Planificación 2026-1'!R:R,'Planificación 2026-1'!W:W,C164,'Planificación 2026-1'!E:E,"PRINCIPAL",'Planificación 2026-1'!X:X,"VIRTUAL"))</f>
        <v>0</v>
      </c>
      <c r="DG164" s="30">
        <f>IF(C164="","",SUMIFS('Planificación 2026-1'!R:R,'Planificación 2026-1'!W:W,C164,'Planificación 2026-1'!E:E,"PRINCIPAL",'Planificación 2026-1'!X:X,"PRESENCIAL"))</f>
        <v>0</v>
      </c>
      <c r="DH164" s="30">
        <f>IF(C164="","",SUMIFS('Planificación 2026-1'!R:R,'Planificación 2026-1'!W:W,C164,'Planificación 2026-1'!E:E,"PRINCIPAL",'Planificación 2026-1'!X:X,"HIBRIDO PRESENCIAL"))</f>
        <v>0</v>
      </c>
      <c r="DI164" s="78" t="str">
        <f t="shared" si="33"/>
        <v/>
      </c>
      <c r="DJ164" s="78">
        <f>IF(C164="","",SUMIFS('Planificación 2026-1'!R:R,'Planificación 2026-1'!W:W,C164,'Planificación 2026-1'!E:E,"FILIAL",'Planificación 2026-1'!X:X,"VIRTUAL"))</f>
        <v>0</v>
      </c>
      <c r="DK164" s="80">
        <f>IF(C164="","",SUMIFS('Planificación 2026-1'!R:R,'Planificación 2026-1'!W:W,C164,'Planificación 2026-1'!E:E,"FILIAL",'Planificación 2026-1'!X:X,"PRESENCIAL"))</f>
        <v>0</v>
      </c>
      <c r="DL164" s="42">
        <f>IF(C164="","",SUMIFS('Planificación 2026-1'!R:R,'Planificación 2026-1'!W:W,C164,'Planificación 2026-1'!E:E,"FILIAL",'Planificación 2026-1'!X:X,"HIBRIDO PRESENCIAL"))</f>
        <v>0</v>
      </c>
      <c r="DM164" s="81" t="str">
        <f t="shared" si="34"/>
        <v/>
      </c>
      <c r="DN164" s="78">
        <f>IF(C164="","",SUMIFS('Planificación 2026-1'!R:R,'Planificación 2026-1'!W:W,C164,'Planificación 2026-1'!E:E,"SUNAMPE",'Planificación 2026-1'!X:X,"VIRTUAL"))</f>
        <v>0</v>
      </c>
      <c r="DO164" s="42">
        <f>IF(C164="","",SUMIFS('Planificación 2026-1'!R:R,'Planificación 2026-1'!W:W,C164,'Planificación 2026-1'!E:E,"SUNAMPE",'Planificación 2026-1'!X:X,"PRESENCIAL"))</f>
        <v>0</v>
      </c>
      <c r="DP164" s="81" t="str">
        <f t="shared" si="35"/>
        <v>P02 P04</v>
      </c>
      <c r="DQ164" s="78">
        <f>IF(C164="","",SUMIFS('Planificación 2026-1'!R:R,'Planificación 2026-1'!W:W,C164,'Planificación 2026-1'!E:E,"HUAURA",'Planificación 2026-1'!X:X,"VIRTUAL"))</f>
        <v>0</v>
      </c>
      <c r="DR164" s="42">
        <f>IF(C164="","",SUMIFS('Planificación 2026-1'!R:R,'Planificación 2026-1'!W:W,C164,'Planificación 2026-1'!E:E,"HUAURA",'Planificación 2026-1'!X:X,"PRESENCIAL"))</f>
        <v>15</v>
      </c>
      <c r="DS164" s="48">
        <f>SUMIFS('Planificación 2026-1'!R:R,'Planificación 2026-1'!W:W,C164,'Planificación 2026-1'!E:E,"PRINCIPAL",'Planificación 2026-1'!X:X,"VIRTUAL",'Planificación 2026-1'!H:H,"&gt;2")</f>
        <v>0</v>
      </c>
      <c r="DT164" s="48">
        <f>SUMIFS('Planificación 2026-1'!R:R,'Planificación 2026-1'!W:W,C164,'Planificación 2026-1'!E:E,"PRINCIPAL",'Planificación 2026-1'!X:X,"&lt;&gt;VIRTUAL",'Planificación 2026-1'!H:H,"&gt;2")</f>
        <v>0</v>
      </c>
      <c r="DU164" s="48">
        <f>SUMIFS('Planificación 2026-1'!R:R,'Planificación 2026-1'!W:W,C164,'Planificación 2026-1'!E:E,"SUNAMPE",'Planificación 2026-1'!X:X,"VIRTUAL",'Planificación 2026-1'!H:H,"&gt;2")</f>
        <v>0</v>
      </c>
      <c r="DV164" s="48">
        <f>SUMIFS('Planificación 2026-1'!R:R,'Planificación 2026-1'!W:W,C164,'Planificación 2026-1'!E:E,"SUNAMPE",'Planificación 2026-1'!X:X,"&lt;&gt;VIRTUAL",'Planificación 2026-1'!H:H,"&gt;2")</f>
        <v>0</v>
      </c>
      <c r="DW164" s="48">
        <f>SUMIFS('Planificación 2026-1'!R:R,'Planificación 2026-1'!W:W,C164,'Planificación 2026-1'!E:E,"FILIAL",'Planificación 2026-1'!X:X,"VIRTUAL",'Planificación 2026-1'!H:H,"&gt;2")</f>
        <v>0</v>
      </c>
      <c r="DX164" s="48">
        <f>SUMIFS('Planificación 2026-1'!R:R,'Planificación 2026-1'!W:W,C164,'Planificación 2026-1'!E:E,"FILIAL",'Planificación 2026-1'!X:X,"&lt;&gt;VIRTUAL",'Planificación 2026-1'!H:H,"&gt;2")</f>
        <v>0</v>
      </c>
      <c r="DY164" s="48">
        <f>SUMIFS('Planificación 2026-1'!R:R,'Planificación 2026-1'!W:W,C164,'Planificación 2026-1'!E:E,"PORUMA",'Planificación 2026-1'!X:X,"VIRTUAL",'Planificación 2026-1'!H:H,"&gt;2")</f>
        <v>0</v>
      </c>
      <c r="DZ164" s="48">
        <f>SUMIFS('Planificación 2026-1'!R:R,'Planificación 2026-1'!W:W,C164,'Planificación 2026-1'!E:E,"PORUMA",'Planificación 2026-1'!X:X,"&lt;&gt;VIRTUAL",'Planificación 2026-1'!H:H,"&gt;2")</f>
        <v>0</v>
      </c>
      <c r="EA164" s="48">
        <f>SUMIFS('Planificación 2026-1'!R:R,'Planificación 2026-1'!W:W,C164,'Planificación 2026-1'!E:E,"HUAURA",'Planificación 2026-1'!X:X,"VIRTUAL",'Planificación 2026-1'!H:H,"&gt;2")</f>
        <v>0</v>
      </c>
      <c r="EB164" s="48">
        <f>SUMIFS('Planificación 2026-1'!R:R,'Planificación 2026-1'!W:W,C164,'Planificación 2026-1'!E:E,"HUAURA",'Planificación 2026-1'!X:X,"&lt;&gt;VIRTUAL",'Planificación 2026-1'!H:H,"&gt;2")</f>
        <v>0</v>
      </c>
      <c r="EC164" s="48">
        <f>SUMIFS('Planificación 2026-1'!R:R,'Planificación 2026-1'!W:W,C164,'Planificación 2026-1'!E:E,"PRINCIPAL",'Planificación 2026-1'!X:X,"VIRTUAL",'Planificación 2026-1'!H:H,"&lt;3")</f>
        <v>0</v>
      </c>
      <c r="ED164" s="48">
        <f>SUMIFS('Planificación 2026-1'!R:R,'Planificación 2026-1'!W:W,C164,'Planificación 2026-1'!E:E,"PRINCIPAL",'Planificación 2026-1'!X:X,"&lt;&gt;VIRTUAL",'Planificación 2026-1'!H:H,"&lt;3")</f>
        <v>0</v>
      </c>
      <c r="EE164" s="48">
        <f>SUMIFS('Planificación 2026-1'!R:R,'Planificación 2026-1'!W:W,C164,'Planificación 2026-1'!E:E,"SUNAMPE",'Planificación 2026-1'!X:X,"VIRTUAL",'Planificación 2026-1'!H:H,"&lt;3")</f>
        <v>0</v>
      </c>
      <c r="EF164" s="48">
        <f>SUMIFS('Planificación 2026-1'!R:R,'Planificación 2026-1'!W:W,C164,'Planificación 2026-1'!E:E,"SUNAMPE",'Planificación 2026-1'!X:X,"&lt;&gt;VIRTUAL",'Planificación 2026-1'!H:H,"&lt;3")</f>
        <v>0</v>
      </c>
      <c r="EG164" s="48">
        <f>SUMIFS('Planificación 2026-1'!R:R,'Planificación 2026-1'!W:W,C164,'Planificación 2026-1'!E:E,"FILIAL",'Planificación 2026-1'!X:X,"VIRTUAL",'Planificación 2026-1'!H:H,"&lt;3")</f>
        <v>0</v>
      </c>
      <c r="EH164" s="48">
        <f>SUMIFS('Planificación 2026-1'!R:R,'Planificación 2026-1'!W:W,C164,'Planificación 2026-1'!E:E,"FILIAL",'Planificación 2026-1'!X:X,"&lt;&gt;VIRTUAL",'Planificación 2026-1'!H:H,"&lt;3")</f>
        <v>0</v>
      </c>
      <c r="EI164" s="48">
        <f>SUMIFS('Planificación 2026-1'!R:R,'Planificación 2026-1'!W:W,C164,'Planificación 2026-1'!E:E,"PORUMA",'Planificación 2026-1'!X:X,"VIRTUAL",'Planificación 2026-1'!H:H,"&lt;3")</f>
        <v>0</v>
      </c>
      <c r="EJ164" s="48">
        <f>SUMIFS('Planificación 2026-1'!R:R,'Planificación 2026-1'!W:W,C164,'Planificación 2026-1'!E:E,"PORUMA",'Planificación 2026-1'!X:X,"&lt;&gt;VIRTUAL",'Planificación 2026-1'!H:H,"&lt;3")</f>
        <v>0</v>
      </c>
      <c r="EK164" s="48">
        <f>SUMIFS('Planificación 2026-1'!R:R,'Planificación 2026-1'!W:W,C164,'Planificación 2026-1'!E:E,"HUAURA",'Planificación 2026-1'!X:X,"VIRTUAL",'Planificación 2026-1'!H:H,"&lt;3")</f>
        <v>0</v>
      </c>
      <c r="EL164" s="48">
        <f>SUMIFS('Planificación 2026-1'!R:R,'Planificación 2026-1'!W:W,C164,'Planificación 2026-1'!E:E,"HUAURA",'Planificación 2026-1'!X:X,"&lt;&gt;VIRTUAL",'Planificación 2026-1'!H:H,"&lt;3")</f>
        <v>15</v>
      </c>
      <c r="EM164" s="48">
        <f t="shared" si="36"/>
        <v>0</v>
      </c>
      <c r="EN164" s="48">
        <f t="shared" si="37"/>
        <v>15</v>
      </c>
      <c r="EO164" s="48">
        <f t="shared" si="38"/>
        <v>0</v>
      </c>
      <c r="EP164" s="48">
        <f t="shared" si="39"/>
        <v>0</v>
      </c>
      <c r="EQ164" s="48">
        <f t="shared" si="40"/>
        <v>0</v>
      </c>
      <c r="ER164" s="48"/>
      <c r="ES164" s="48">
        <f t="shared" si="41"/>
        <v>0</v>
      </c>
      <c r="ET164" s="48">
        <f t="shared" si="42"/>
        <v>15</v>
      </c>
      <c r="EU164" s="48" t="b">
        <f t="shared" si="43"/>
        <v>1</v>
      </c>
      <c r="EV164" s="48" t="str">
        <f t="shared" si="44"/>
        <v/>
      </c>
      <c r="EW164" s="48" t="str">
        <f t="shared" si="45"/>
        <v>PRESENCIAL</v>
      </c>
    </row>
    <row r="165" spans="1:153" x14ac:dyDescent="0.3">
      <c r="A165" s="53"/>
      <c r="B165" s="383">
        <v>162</v>
      </c>
      <c r="C165" s="107" t="s">
        <v>182</v>
      </c>
      <c r="D165" s="82">
        <f>SUMIF('Planificación 2026-1'!W:W,C165,'Planificación 2026-1'!R:R)</f>
        <v>15</v>
      </c>
      <c r="E165" s="384" t="s">
        <v>319</v>
      </c>
      <c r="F165" s="107" t="s">
        <v>430</v>
      </c>
      <c r="G165" s="107" t="s">
        <v>276</v>
      </c>
      <c r="H165" s="107" t="s">
        <v>432</v>
      </c>
      <c r="I165" s="77" t="str">
        <f>IF(SUM(COUNTIFS('Planificación 2026-1'!E:E,"PRINCIPAL",'Planificación 2026-1'!W:W,C165,'Planificación 2026-1'!G:G,"AF"))&gt;0,"P01"," ")</f>
        <v xml:space="preserve"> </v>
      </c>
      <c r="J165" s="78" t="str">
        <f>IF(SUM(COUNTIFS('Planificación 2026-1'!E:E,"PRINCIPAL",'Planificación 2026-1'!W:W,C165,'Planificación 2026-1'!G:G,"EN"))&gt;0,"P02"," ")</f>
        <v>P02</v>
      </c>
      <c r="K165" s="78" t="str">
        <f>IF(SUM(COUNTIFS('Planificación 2026-1'!E:E,"PRINCIPAL",'Planificación 2026-1'!W:W,C165,'Planificación 2026-1'!G:G,"IS"))&gt;0,"P03"," ")</f>
        <v xml:space="preserve"> </v>
      </c>
      <c r="L165" s="78" t="str">
        <f>IF(SUM(COUNTIFS('Planificación 2026-1'!E:E,"PRINCIPAL",'Planificación 2026-1'!W:W,C165,'Planificación 2026-1'!G:G,"PS"))&gt;0,"P04"," ")</f>
        <v xml:space="preserve"> </v>
      </c>
      <c r="M165" s="78"/>
      <c r="N165" s="78" t="str">
        <f>IF(SUM(COUNTIFS('Planificación 2026-1'!E:E,"PRINCIPAL",'Planificación 2026-1'!W:W,C165,'Planificación 2026-1'!G:G,"IN"))&gt;0,"P06"," ")</f>
        <v xml:space="preserve"> </v>
      </c>
      <c r="O165" s="78" t="str">
        <f>IF(SUM(COUNTIFS('Planificación 2026-1'!E:E,"PRINCIPAL",'Planificación 2026-1'!W:W,C165,'Planificación 2026-1'!G:G,"CA"))&gt;0,"P07"," ")</f>
        <v xml:space="preserve"> </v>
      </c>
      <c r="P165" s="78" t="str">
        <f>IF(SUM(COUNTIFS('Planificación 2026-1'!E:E,"PRINCIPAL",'Planificación 2026-1'!W:W,C165,'Planificación 2026-1'!G:G,"DE"))&gt;0,"P08"," ")</f>
        <v xml:space="preserve"> </v>
      </c>
      <c r="Q165" s="78" t="str">
        <f>IF(SUM(COUNTIFS('Planificación 2026-1'!E:E,"PRINCIPAL",'Planificación 2026-1'!W:W,C165,'Planificación 2026-1'!G:G,"OB"))&gt;0,"P09"," ")</f>
        <v xml:space="preserve"> </v>
      </c>
      <c r="R165" s="78" t="str">
        <f>IF(SUM(COUNTIFS('Planificación 2026-1'!E:E,"PRINCIPAL",'Planificación 2026-1'!W:W,C165,'Planificación 2026-1'!G:G,"MH"))&gt;0,"P31"," ")</f>
        <v xml:space="preserve"> </v>
      </c>
      <c r="S165" s="78" t="str">
        <f>IF(SUM(COUNTIFS('Planificación 2026-1'!E:E,"PRINCIPAL",'Planificación 2026-1'!W:W,C165,'Planificación 2026-1'!G:G,"IC"))&gt;0,"P32"," ")</f>
        <v xml:space="preserve"> </v>
      </c>
      <c r="T165" s="78" t="str">
        <f>IF(SUM(COUNTIFS('Planificación 2026-1'!E:E,"PRINCIPAL",'Planificación 2026-1'!W:W,C165,'Planificación 2026-1'!G:G,"AR"))&gt;0,"P34"," ")</f>
        <v xml:space="preserve"> </v>
      </c>
      <c r="U165" s="78" t="str">
        <f>IF(SUM(COUNTIFS('Planificación 2026-1'!E:E,"PRINCIPAL",'Planificación 2026-1'!W:W,C165,'Planificación 2026-1'!G:G,"T1"))&gt;0,"P35"," ")</f>
        <v xml:space="preserve"> </v>
      </c>
      <c r="V165" s="78" t="str">
        <f>IF(SUM(COUNTIFS('Planificación 2026-1'!E:E,"PRINCIPAL",'Planificación 2026-1'!W:W,C165,'Planificación 2026-1'!G:G,"T3"))&gt;0,"P36"," ")</f>
        <v xml:space="preserve"> </v>
      </c>
      <c r="W165" s="78" t="str">
        <f>IF(SUM(COUNTIFS('Planificación 2026-1'!E:E,"PRINCIPAL",'Planificación 2026-1'!W:W,C165,'Planificación 2026-1'!G:G,"T2"))&gt;0,"P37"," ")</f>
        <v xml:space="preserve"> </v>
      </c>
      <c r="X165" s="78" t="str">
        <f>IF(SUM(COUNTIFS('Planificación 2026-1'!E:E,"PRINCIPAL",'Planificación 2026-1'!W:W,C165,'Planificación 2026-1'!G:G,"AE"))&gt;0,"P38"," ")</f>
        <v xml:space="preserve"> </v>
      </c>
      <c r="Y165" s="78" t="str">
        <f>IF(SUM(COUNTIFS('Planificación 2026-1'!E:E,"PRINCIPAL",'Planificación 2026-1'!W:W,C165,'Planificación 2026-1'!G:G,"T4"))&gt;0,"P55"," ")</f>
        <v xml:space="preserve"> </v>
      </c>
      <c r="Z165" s="78" t="str">
        <f>IF(SUM(COUNTIFS('Planificación 2026-1'!E:E,"FILIAL",'Planificación 2026-1'!W:W,C165,'Planificación 2026-1'!G:G,"AF"))&gt;0," P01"," ")</f>
        <v xml:space="preserve"> </v>
      </c>
      <c r="AA165" s="78" t="str">
        <f>IF(SUM(COUNTIFS('Planificación 2026-1'!E:E,"FILIAL",'Planificación 2026-1'!W:W,C165,'Planificación 2026-1'!G:G,"EN"))&gt;0,"P02"," ")</f>
        <v>P02</v>
      </c>
      <c r="AB165" s="78" t="str">
        <f>IF(SUM(COUNTIFS('Planificación 2026-1'!E:E,"FILIAL",'Planificación 2026-1'!W:W,C165,'Planificación 2026-1'!G:G,"IS"))&gt;0,"P03"," ")</f>
        <v xml:space="preserve"> </v>
      </c>
      <c r="AC165" s="78" t="str">
        <f>IF(SUM(COUNTIFS('Planificación 2026-1'!E:E,"FILIAL",'Planificación 2026-1'!W:W,C165,'Planificación 2026-1'!G:G,"PS"))&gt;0,"P04"," ")</f>
        <v xml:space="preserve"> </v>
      </c>
      <c r="AD165" s="78"/>
      <c r="AE165" s="78" t="str">
        <f>IF(SUM(COUNTIFS('Planificación 2026-1'!E:E,"FILIAL",'Planificación 2026-1'!W:W,C165,'Planificación 2026-1'!G:G,"IN"))&gt;0,"P06"," ")</f>
        <v xml:space="preserve"> </v>
      </c>
      <c r="AF165" s="78" t="str">
        <f>IF(SUM(COUNTIFS('Planificación 2026-1'!E:E,"FILIAL",'Planificación 2026-1'!W:W,C165,'Planificación 2026-1'!G:G,"CA"))&gt;0,"P07"," ")</f>
        <v xml:space="preserve"> </v>
      </c>
      <c r="AG165" s="78" t="str">
        <f>IF(SUM(COUNTIFS('Planificación 2026-1'!E:E,"FILIAL",'Planificación 2026-1'!W:W,C165,'Planificación 2026-1'!G:G,"DE"))&gt;0,"P08"," ")</f>
        <v xml:space="preserve"> </v>
      </c>
      <c r="AH165" s="78" t="str">
        <f>IF(SUM(COUNTIFS('Planificación 2026-1'!E:E,"FILIAL",'Planificación 2026-1'!W:W,C165,'Planificación 2026-1'!G:G,"OB"))&gt;0,"P09"," ")</f>
        <v xml:space="preserve"> </v>
      </c>
      <c r="AI165" s="78" t="str">
        <f>IF(SUM(COUNTIFS('Planificación 2026-1'!E:E,"FILIAL",'Planificación 2026-1'!W:W,C165,'Planificación 2026-1'!G:G,"MH"))&gt;0,"P31"," ")</f>
        <v xml:space="preserve"> </v>
      </c>
      <c r="AJ165" s="78" t="str">
        <f>IF(SUM(COUNTIFS('Planificación 2026-1'!E:E,"FILIAL",'Planificación 2026-1'!W:W,C165,'Planificación 2026-1'!G:G,"IC"))&gt;0,"P32"," ")</f>
        <v xml:space="preserve"> </v>
      </c>
      <c r="AK165" s="78" t="str">
        <f>IF(SUM(COUNTIFS('Planificación 2026-1'!E:E,"FILIAL",'Planificación 2026-1'!W:W,C165,'Planificación 2026-1'!G:G,"AR"))&gt;0,"P34"," ")</f>
        <v xml:space="preserve"> </v>
      </c>
      <c r="AL165" s="78" t="str">
        <f>IF(SUM(COUNTIFS('Planificación 2026-1'!E:E,"FILIAL",'Planificación 2026-1'!W:W,C165,'Planificación 2026-1'!G:G,"T1"))&gt;0,"P35"," ")</f>
        <v xml:space="preserve"> </v>
      </c>
      <c r="AM165" s="78" t="str">
        <f>IF(SUM(COUNTIFS('Planificación 2026-1'!E:E,"FILIAL",'Planificación 2026-1'!W:W,C165,'Planificación 2026-1'!G:G,"T3"))&gt;0,"P36"," ")</f>
        <v xml:space="preserve"> </v>
      </c>
      <c r="AN165" s="78" t="str">
        <f>IF(SUM(COUNTIFS('Planificación 2026-1'!E:E,"FILIAL",'Planificación 2026-1'!W:W,C165,'Planificación 2026-1'!G:G,"T2"))&gt;0,"P37"," ")</f>
        <v xml:space="preserve"> </v>
      </c>
      <c r="AO165" s="78" t="str">
        <f>IF(SUM(COUNTIFS('Planificación 2026-1'!E:E,"FILIAL",'Planificación 2026-1'!W:W,C165,'Planificación 2026-1'!G:G,"AE"))&gt;0,"P38"," ")</f>
        <v xml:space="preserve"> </v>
      </c>
      <c r="AP165" s="78" t="str">
        <f>IF(SUM(COUNTIFS('Planificación 2026-1'!E:E,"FILIAL",'Planificación 2026-1'!W:W,C165,'Planificación 2026-1'!G:G,"T4"))&gt;0,"P55"," ")</f>
        <v xml:space="preserve"> </v>
      </c>
      <c r="AQ165" s="78" t="str">
        <f>IF(SUM(COUNTIFS('Planificación 2026-1'!E:E,"SUNAMPE",'Planificación 2026-1'!W:W,C165,'Planificación 2026-1'!G:G,"AF"))&gt;0," P01"," ")</f>
        <v xml:space="preserve"> </v>
      </c>
      <c r="AR165" s="78" t="str">
        <f>IF(SUM(COUNTIFS('Planificación 2026-1'!E:E,"SUNAMPE",'Planificación 2026-1'!W:W,C165,'Planificación 2026-1'!G:G,"EN"))&gt;0,"P02"," ")</f>
        <v xml:space="preserve"> </v>
      </c>
      <c r="AS165" s="78" t="str">
        <f>IF(SUM(COUNTIFS('Planificación 2026-1'!E:E,"SUNAMPE",'Planificación 2026-1'!W:W,C165,'Planificación 2026-1'!G:G,"IS"))&gt;0,"P03"," ")</f>
        <v xml:space="preserve"> </v>
      </c>
      <c r="AT165" s="78" t="str">
        <f>IF(SUM(COUNTIFS('Planificación 2026-1'!E:E,"SUNAMPE",'Planificación 2026-1'!W:W,C165,'Planificación 2026-1'!G:G,"PS"))&gt;0,"P04"," ")</f>
        <v xml:space="preserve"> </v>
      </c>
      <c r="AU165" s="78"/>
      <c r="AV165" s="78" t="str">
        <f>IF(SUM(COUNTIFS('Planificación 2026-1'!E:E,"SUNAMPE",'Planificación 2026-1'!W:W,C165,'Planificación 2026-1'!G:G,"IN"))&gt;0,"P06"," ")</f>
        <v xml:space="preserve"> </v>
      </c>
      <c r="AW165" s="78" t="str">
        <f>IF(SUM(COUNTIFS('Planificación 2026-1'!E:E,"SUNAMPE",'Planificación 2026-1'!W:W,C165,'Planificación 2026-1'!G:G,"CA"))&gt;0,"P07"," ")</f>
        <v xml:space="preserve"> </v>
      </c>
      <c r="AX165" s="78" t="str">
        <f>IF(SUM(COUNTIFS('Planificación 2026-1'!E:E,"SUNAMPE",'Planificación 2026-1'!W:W,C165,'Planificación 2026-1'!G:G,"DE"))&gt;0,"P08"," ")</f>
        <v xml:space="preserve"> </v>
      </c>
      <c r="AY165" s="78" t="str">
        <f>IF(SUM(COUNTIFS('Planificación 2026-1'!E:E,"SUNAMPE",'Planificación 2026-1'!W:W,C165,'Planificación 2026-1'!G:G,"OB"))&gt;0,"P09"," ")</f>
        <v xml:space="preserve"> </v>
      </c>
      <c r="AZ165" s="78" t="str">
        <f>IF(SUM(COUNTIFS('Planificación 2026-1'!E:E,"SUNAMPE",'Planificación 2026-1'!W:W,C165,'Planificación 2026-1'!G:G,"MH"))&gt;0,"P31"," ")</f>
        <v xml:space="preserve"> </v>
      </c>
      <c r="BA165" s="78" t="str">
        <f>IF(SUM(COUNTIFS('Planificación 2026-1'!E:E,"SUNAMPE",'Planificación 2026-1'!W:W,C165,'Planificación 2026-1'!G:G,"IC"))&gt;0,"P32"," ")</f>
        <v xml:space="preserve"> </v>
      </c>
      <c r="BB165" s="78" t="str">
        <f>IF(SUM(COUNTIFS('Planificación 2026-1'!E:E,"SUNAMPE",'Planificación 2026-1'!W:W,C165,'Planificación 2026-1'!G:G,"AR"))&gt;0,"P34"," ")</f>
        <v xml:space="preserve"> </v>
      </c>
      <c r="BC165" s="78" t="str">
        <f>IF(SUM(COUNTIFS('Planificación 2026-1'!E:E,"SUNAMPE",'Planificación 2026-1'!W:W,C165,'Planificación 2026-1'!G:G,"T1"))&gt;0,"P35"," ")</f>
        <v xml:space="preserve"> </v>
      </c>
      <c r="BD165" s="78" t="str">
        <f>IF(SUM(COUNTIFS('Planificación 2026-1'!E:E,"SUNAMPE",'Planificación 2026-1'!W:W,C165,'Planificación 2026-1'!G:G,"T3"))&gt;0,"P36"," ")</f>
        <v xml:space="preserve"> </v>
      </c>
      <c r="BE165" s="78" t="str">
        <f>IF(SUM(COUNTIFS('Planificación 2026-1'!E:E,"SUNAMPE",'Planificación 2026-1'!W:W,C165,'Planificación 2026-1'!G:G,"T2"))&gt;0,"P37"," ")</f>
        <v xml:space="preserve"> </v>
      </c>
      <c r="BF165" s="78" t="str">
        <f>IF(SUM(COUNTIFS('Planificación 2026-1'!E:E,"SUNAMPE",'Planificación 2026-1'!W:W,C165,'Planificación 2026-1'!G:G,"AE"))&gt;0,"P38"," ")</f>
        <v xml:space="preserve"> </v>
      </c>
      <c r="BG165" s="78" t="str">
        <f>IF(SUM(COUNTIFS('Planificación 2026-1'!E:E,"SUNAMPE",'Planificación 2026-1'!W:W,C165,'Planificación 2026-1'!G:G,"T4"))&gt;0,"P55"," ")</f>
        <v xml:space="preserve"> </v>
      </c>
      <c r="BH165" s="78" t="str">
        <f>IF(SUM(COUNTIFS('Planificación 2026-1'!E:E,"HUAURA",'Planificación 2026-1'!W:W,C165,'Planificación 2026-1'!G:G,"AF"))&gt;0," P01"," ")</f>
        <v xml:space="preserve"> </v>
      </c>
      <c r="BI165" s="78" t="str">
        <f>IF(SUM(COUNTIFS('Planificación 2026-1'!E:E,"HUAURA",'Planificación 2026-1'!W:W,C165,'Planificación 2026-1'!G:G,"EN"))&gt;0,"P02"," ")</f>
        <v xml:space="preserve"> </v>
      </c>
      <c r="BJ165" s="78" t="str">
        <f>IF(SUM(COUNTIFS('Planificación 2026-1'!E:E,"HUAURA",'Planificación 2026-1'!W:W,C165,'Planificación 2026-1'!G:G,"IS"))&gt;0,"P03"," ")</f>
        <v xml:space="preserve"> </v>
      </c>
      <c r="BK165" s="78" t="str">
        <f>IF(SUM(COUNTIFS('Planificación 2026-1'!E:E,"HUAURA",'Planificación 2026-1'!W:W,C165,'Planificación 2026-1'!G:G,"PS"))&gt;0,"P04"," ")</f>
        <v xml:space="preserve"> </v>
      </c>
      <c r="BL165" s="78"/>
      <c r="BM165" s="78" t="str">
        <f>IF(SUM(COUNTIFS('Planificación 2026-1'!E:E,"HUAURA",'Planificación 2026-1'!W:W,C165,'Planificación 2026-1'!G:G,"IN"))&gt;0,"P06"," ")</f>
        <v xml:space="preserve"> </v>
      </c>
      <c r="BN165" s="78" t="str">
        <f>IF(SUM(COUNTIFS('Planificación 2026-1'!E:E,"HUAURA",'Planificación 2026-1'!W:W,C165,'Planificación 2026-1'!G:G,"CA"))&gt;0,"P07"," ")</f>
        <v xml:space="preserve"> </v>
      </c>
      <c r="BO165" s="78" t="str">
        <f>IF(SUM(COUNTIFS('Planificación 2026-1'!E:E,"HUAURA",'Planificación 2026-1'!W:W,C165,'Planificación 2026-1'!G:G,"DE"))&gt;0,"P08"," ")</f>
        <v xml:space="preserve"> </v>
      </c>
      <c r="BP165" s="78" t="str">
        <f>IF(SUM(COUNTIFS('Planificación 2026-1'!E:E,"HUAURA",'Planificación 2026-1'!W:W,C165,'Planificación 2026-1'!G:G,"OB"))&gt;0,"P09"," ")</f>
        <v xml:space="preserve"> </v>
      </c>
      <c r="BQ165" s="78" t="str">
        <f>IF(SUM(COUNTIFS('Planificación 2026-1'!E:E,"HUAURA",'Planificación 2026-1'!W:W,C165,'Planificación 2026-1'!G:G,"MH"))&gt;0,"P31"," ")</f>
        <v xml:space="preserve"> </v>
      </c>
      <c r="BR165" s="78" t="str">
        <f>IF(SUM(COUNTIFS('Planificación 2026-1'!E:E,"HUAURA",'Planificación 2026-1'!W:W,C165,'Planificación 2026-1'!G:G,"IC"))&gt;0,"P32"," ")</f>
        <v xml:space="preserve"> </v>
      </c>
      <c r="BS165" s="78" t="str">
        <f>IF(SUM(COUNTIFS('Planificación 2026-1'!E:E,"HUAURA",'Planificación 2026-1'!W:W,C165,'Planificación 2026-1'!G:G,"AR"))&gt;0,"P34"," ")</f>
        <v xml:space="preserve"> </v>
      </c>
      <c r="BT165" s="78" t="str">
        <f>IF(SUM(COUNTIFS('Planificación 2026-1'!E:E,"HUAURA",'Planificación 2026-1'!W:W,C165,'Planificación 2026-1'!G:G,"T1"))&gt;0,"P35"," ")</f>
        <v xml:space="preserve"> </v>
      </c>
      <c r="BU165" s="78" t="str">
        <f>IF(SUM(COUNTIFS('Planificación 2026-1'!E:E,"HUAURA",'Planificación 2026-1'!W:W,C165,'Planificación 2026-1'!G:G,"T3"))&gt;0,"P36"," ")</f>
        <v xml:space="preserve"> </v>
      </c>
      <c r="BV165" s="78" t="str">
        <f>IF(SUM(COUNTIFS('Planificación 2026-1'!E:E,"HUAURA",'Planificación 2026-1'!W:W,C165,'Planificación 2026-1'!G:G,"T2"))&gt;0,"P37"," ")</f>
        <v xml:space="preserve"> </v>
      </c>
      <c r="BW165" s="78" t="str">
        <f>IF(SUM(COUNTIFS('Planificación 2026-1'!E:E,"HUAURA",'Planificación 2026-1'!W:W,C165,'Planificación 2026-1'!G:G,"AE"))&gt;0,"P38"," ")</f>
        <v xml:space="preserve"> </v>
      </c>
      <c r="BX165" s="78" t="str">
        <f>IF(SUM(COUNTIFS('Planificación 2026-1'!E:E,"HUAURA",'Planificación 2026-1'!W:W,C165,'Planificación 2026-1'!G:G,"T4"))&gt;0,"P55"," ")</f>
        <v xml:space="preserve"> </v>
      </c>
      <c r="BY165" s="79">
        <f>SUMIFS('Planificación 2026-1'!R:R,'Planificación 2026-1'!W:W,C165,'Planificación 2026-1'!G:G,"AF",'Planificación 2026-1'!H:H,"&gt;2")</f>
        <v>0</v>
      </c>
      <c r="BZ165" s="79">
        <f>SUMIFS('Planificación 2026-1'!R:R,'Planificación 2026-1'!W:W,C165,'Planificación 2026-1'!G:G,"EN",'Planificación 2026-1'!H:H,"&gt;2")</f>
        <v>15</v>
      </c>
      <c r="CA165" s="79">
        <f>SUMIFS('Planificación 2026-1'!R:R,'Planificación 2026-1'!W:W,C165,'Planificación 2026-1'!G:G,"IS",'Planificación 2026-1'!H:H,"&gt;2")</f>
        <v>0</v>
      </c>
      <c r="CB165" s="79">
        <f>SUMIFS('Planificación 2026-1'!R:R,'Planificación 2026-1'!W:W,C165,'Planificación 2026-1'!G:G,"PS",'Planificación 2026-1'!H:H,"&gt;2")</f>
        <v>0</v>
      </c>
      <c r="CC165" s="79">
        <f>SUMIFS('Planificación 2026-1'!R:R,'Planificación 2026-1'!W:W,C165,'Planificación 2026-1'!G:G,"IN",'Planificación 2026-1'!H:H,"&gt;2")</f>
        <v>0</v>
      </c>
      <c r="CD165" s="79">
        <f>SUMIFS('Planificación 2026-1'!R:R,'Planificación 2026-1'!W:W,C165,'Planificación 2026-1'!G:G,"CA",'Planificación 2026-1'!H:H,"&gt;2")</f>
        <v>0</v>
      </c>
      <c r="CE165" s="79">
        <f>SUMIFS('Planificación 2026-1'!R:R,'Planificación 2026-1'!W:W,C165,'Planificación 2026-1'!G:G,"DE",'Planificación 2026-1'!H:H,"&gt;2")</f>
        <v>0</v>
      </c>
      <c r="CF165" s="79">
        <f>SUMIFS('Planificación 2026-1'!R:R,'Planificación 2026-1'!W:W,C165,'Planificación 2026-1'!G:G,"OB",'Planificación 2026-1'!H:H,"&gt;2")</f>
        <v>0</v>
      </c>
      <c r="CG165" s="79">
        <f>SUMIFS('Planificación 2026-1'!R:R,'Planificación 2026-1'!W:W,C165,'Planificación 2026-1'!G:G,"MH",'Planificación 2026-1'!H:H,"&gt;2")</f>
        <v>0</v>
      </c>
      <c r="CH165" s="79">
        <f>SUMIFS('Planificación 2026-1'!R:R,'Planificación 2026-1'!W:W,C165,'Planificación 2026-1'!G:G,"IC",'Planificación 2026-1'!H:H,"&gt;2")</f>
        <v>0</v>
      </c>
      <c r="CI165" s="79">
        <f>SUMIFS('Planificación 2026-1'!R:R,'Planificación 2026-1'!W:W,C165,'Planificación 2026-1'!G:G,"AR",'Planificación 2026-1'!H:H,"&gt;2")</f>
        <v>0</v>
      </c>
      <c r="CJ165" s="79">
        <f>SUMIFS('Planificación 2026-1'!R:R,'Planificación 2026-1'!W:W,C165,'Planificación 2026-1'!G:G,"T1",'Planificación 2026-1'!H:H,"&gt;2")</f>
        <v>0</v>
      </c>
      <c r="CK165" s="79">
        <f>SUMIFS('Planificación 2026-1'!R:R,'Planificación 2026-1'!W:W,C165,'Planificación 2026-1'!G:G,"T3",'Planificación 2026-1'!H:H,"&gt;2")</f>
        <v>0</v>
      </c>
      <c r="CL165" s="79">
        <f>SUMIFS('Planificación 2026-1'!R:R,'Planificación 2026-1'!W:W,C165,'Planificación 2026-1'!G:G,"T2",'Planificación 2026-1'!H:H,"&gt;2")</f>
        <v>0</v>
      </c>
      <c r="CM165" s="79">
        <f>SUMIFS('Planificación 2026-1'!R:R,'Planificación 2026-1'!W:W,C165,'Planificación 2026-1'!G:G,"AE",'Planificación 2026-1'!H:H,"&gt;2")</f>
        <v>0</v>
      </c>
      <c r="CN165" s="79">
        <f>SUMIFS('Planificación 2026-1'!R:R,'Planificación 2026-1'!W:W,C165,'Planificación 2026-1'!G:G,"T4",'Planificación 2026-1'!H:H,"&gt;2")</f>
        <v>0</v>
      </c>
      <c r="CO165" s="79">
        <f>SUMIFS('Planificación 2026-1'!R:R,'Planificación 2026-1'!W:W,C165,'Planificación 2026-1'!G:G,"AF",'Planificación 2026-1'!H:H,"&lt;3")</f>
        <v>0</v>
      </c>
      <c r="CP165" s="79">
        <f>SUMIFS('Planificación 2026-1'!R:R,'Planificación 2026-1'!W:W,C165,'Planificación 2026-1'!G:G,"EN",'Planificación 2026-1'!H:H,"&lt;3")</f>
        <v>0</v>
      </c>
      <c r="CQ165" s="79">
        <f>SUMIFS('Planificación 2026-1'!R:R,'Planificación 2026-1'!W:W,C165,'Planificación 2026-1'!G:G,"IS",'Planificación 2026-1'!H:H,"&lt;3")</f>
        <v>0</v>
      </c>
      <c r="CR165" s="79">
        <f>SUMIFS('Planificación 2026-1'!R:R,'Planificación 2026-1'!W:W,C165,'Planificación 2026-1'!G:G,"PS",'Planificación 2026-1'!H:H,"&lt;3")</f>
        <v>0</v>
      </c>
      <c r="CS165" s="79">
        <f>SUMIFS('Planificación 2026-1'!R:R,'Planificación 2026-1'!W:W,C165,'Planificación 2026-1'!G:G,"IN",'Planificación 2026-1'!H:H,"&lt;3")</f>
        <v>0</v>
      </c>
      <c r="CT165" s="79">
        <f>SUMIFS('Planificación 2026-1'!R:R,'Planificación 2026-1'!W:W,C165,'Planificación 2026-1'!G:G,"CA",'Planificación 2026-1'!H:H,"&lt;3")</f>
        <v>0</v>
      </c>
      <c r="CU165" s="79">
        <f>SUMIFS('Planificación 2026-1'!R:R,'Planificación 2026-1'!W:W,C165,'Planificación 2026-1'!G:G,"DE",'Planificación 2026-1'!H:H,"&lt;3")</f>
        <v>0</v>
      </c>
      <c r="CV165" s="79">
        <f>SUMIFS('Planificación 2026-1'!R:R,'Planificación 2026-1'!W:W,C165,'Planificación 2026-1'!G:G,"OB",'Planificación 2026-1'!H:H,"&lt;3")</f>
        <v>0</v>
      </c>
      <c r="CW165" s="79">
        <f>SUMIFS('Planificación 2026-1'!R:R,'Planificación 2026-1'!W:W,C165,'Planificación 2026-1'!G:G,"MH",'Planificación 2026-1'!H:H,"&lt;3")</f>
        <v>0</v>
      </c>
      <c r="CX165" s="79">
        <f>SUMIFS('Planificación 2026-1'!R:R,'Planificación 2026-1'!W:W,C165,'Planificación 2026-1'!G:G,"IC",'Planificación 2026-1'!H:H,"&lt;3")</f>
        <v>0</v>
      </c>
      <c r="CY165" s="79">
        <f>SUMIFS('Planificación 2026-1'!R:R,'Planificación 2026-1'!W:W,C165,'Planificación 2026-1'!G:G,"AR",'Planificación 2026-1'!H:H,"&lt;3")</f>
        <v>0</v>
      </c>
      <c r="CZ165" s="79">
        <f>SUMIFS('Planificación 2026-1'!R:R,'Planificación 2026-1'!W:W,C165,'Planificación 2026-1'!G:G,"T1",'Planificación 2026-1'!H:H,"&lt;3")</f>
        <v>0</v>
      </c>
      <c r="DA165" s="79">
        <f>SUMIFS('Planificación 2026-1'!R:R,'Planificación 2026-1'!W:W,C165,'Planificación 2026-1'!G:G,"T3",'Planificación 2026-1'!H:H,"&lt;3")</f>
        <v>0</v>
      </c>
      <c r="DB165" s="79">
        <f>SUMIFS('Planificación 2026-1'!R:R,'Planificación 2026-1'!W:W,C165,'Planificación 2026-1'!G:G,"T2",'Planificación 2026-1'!H:H,"&lt;3")</f>
        <v>0</v>
      </c>
      <c r="DC165" s="79">
        <f>SUMIFS('Planificación 2026-1'!R:R,'Planificación 2026-1'!W:W,C165,'Planificación 2026-1'!G:G,"AE",'Planificación 2026-1'!H:H,"&lt;3")</f>
        <v>0</v>
      </c>
      <c r="DD165" s="79">
        <f>SUMIFS('Planificación 2026-1'!R:R,'Planificación 2026-1'!W:W,C165,'Planificación 2026-1'!G:G,"T4",'Planificación 2026-1'!H:H,"&lt;3")</f>
        <v>0</v>
      </c>
      <c r="DE165" s="78" t="str">
        <f t="shared" si="32"/>
        <v>P02</v>
      </c>
      <c r="DF165" s="30">
        <f>IF(C165="","",SUMIFS('Planificación 2026-1'!R:R,'Planificación 2026-1'!W:W,C165,'Planificación 2026-1'!E:E,"PRINCIPAL",'Planificación 2026-1'!X:X,"VIRTUAL"))</f>
        <v>5</v>
      </c>
      <c r="DG165" s="30">
        <f>IF(C165="","",SUMIFS('Planificación 2026-1'!R:R,'Planificación 2026-1'!W:W,C165,'Planificación 2026-1'!E:E,"PRINCIPAL",'Planificación 2026-1'!X:X,"PRESENCIAL"))</f>
        <v>0</v>
      </c>
      <c r="DH165" s="30">
        <f>IF(C165="","",SUMIFS('Planificación 2026-1'!R:R,'Planificación 2026-1'!W:W,C165,'Planificación 2026-1'!E:E,"PRINCIPAL",'Planificación 2026-1'!X:X,"HIBRIDO PRESENCIAL"))</f>
        <v>0</v>
      </c>
      <c r="DI165" s="78" t="str">
        <f t="shared" si="33"/>
        <v>P02</v>
      </c>
      <c r="DJ165" s="78">
        <f>IF(C165="","",SUMIFS('Planificación 2026-1'!R:R,'Planificación 2026-1'!W:W,C165,'Planificación 2026-1'!E:E,"FILIAL",'Planificación 2026-1'!X:X,"VIRTUAL"))</f>
        <v>10</v>
      </c>
      <c r="DK165" s="80">
        <f>IF(C165="","",SUMIFS('Planificación 2026-1'!R:R,'Planificación 2026-1'!W:W,C165,'Planificación 2026-1'!E:E,"FILIAL",'Planificación 2026-1'!X:X,"PRESENCIAL"))</f>
        <v>0</v>
      </c>
      <c r="DL165" s="42">
        <f>IF(C165="","",SUMIFS('Planificación 2026-1'!R:R,'Planificación 2026-1'!W:W,C165,'Planificación 2026-1'!E:E,"FILIAL",'Planificación 2026-1'!X:X,"HIBRIDO PRESENCIAL"))</f>
        <v>0</v>
      </c>
      <c r="DM165" s="81" t="str">
        <f t="shared" si="34"/>
        <v/>
      </c>
      <c r="DN165" s="78">
        <f>IF(C165="","",SUMIFS('Planificación 2026-1'!R:R,'Planificación 2026-1'!W:W,C165,'Planificación 2026-1'!E:E,"SUNAMPE",'Planificación 2026-1'!X:X,"VIRTUAL"))</f>
        <v>0</v>
      </c>
      <c r="DO165" s="42">
        <f>IF(C165="","",SUMIFS('Planificación 2026-1'!R:R,'Planificación 2026-1'!W:W,C165,'Planificación 2026-1'!E:E,"SUNAMPE",'Planificación 2026-1'!X:X,"PRESENCIAL"))</f>
        <v>0</v>
      </c>
      <c r="DP165" s="81" t="str">
        <f t="shared" si="35"/>
        <v/>
      </c>
      <c r="DQ165" s="78">
        <f>IF(C165="","",SUMIFS('Planificación 2026-1'!R:R,'Planificación 2026-1'!W:W,C165,'Planificación 2026-1'!E:E,"HUAURA",'Planificación 2026-1'!X:X,"VIRTUAL"))</f>
        <v>0</v>
      </c>
      <c r="DR165" s="42">
        <f>IF(C165="","",SUMIFS('Planificación 2026-1'!R:R,'Planificación 2026-1'!W:W,C165,'Planificación 2026-1'!E:E,"HUAURA",'Planificación 2026-1'!X:X,"PRESENCIAL"))</f>
        <v>0</v>
      </c>
      <c r="DS165" s="48">
        <f>SUMIFS('Planificación 2026-1'!R:R,'Planificación 2026-1'!W:W,C165,'Planificación 2026-1'!E:E,"PRINCIPAL",'Planificación 2026-1'!X:X,"VIRTUAL",'Planificación 2026-1'!H:H,"&gt;2")</f>
        <v>5</v>
      </c>
      <c r="DT165" s="48">
        <f>SUMIFS('Planificación 2026-1'!R:R,'Planificación 2026-1'!W:W,C165,'Planificación 2026-1'!E:E,"PRINCIPAL",'Planificación 2026-1'!X:X,"&lt;&gt;VIRTUAL",'Planificación 2026-1'!H:H,"&gt;2")</f>
        <v>0</v>
      </c>
      <c r="DU165" s="48">
        <f>SUMIFS('Planificación 2026-1'!R:R,'Planificación 2026-1'!W:W,C165,'Planificación 2026-1'!E:E,"SUNAMPE",'Planificación 2026-1'!X:X,"VIRTUAL",'Planificación 2026-1'!H:H,"&gt;2")</f>
        <v>0</v>
      </c>
      <c r="DV165" s="48">
        <f>SUMIFS('Planificación 2026-1'!R:R,'Planificación 2026-1'!W:W,C165,'Planificación 2026-1'!E:E,"SUNAMPE",'Planificación 2026-1'!X:X,"&lt;&gt;VIRTUAL",'Planificación 2026-1'!H:H,"&gt;2")</f>
        <v>0</v>
      </c>
      <c r="DW165" s="48">
        <f>SUMIFS('Planificación 2026-1'!R:R,'Planificación 2026-1'!W:W,C165,'Planificación 2026-1'!E:E,"FILIAL",'Planificación 2026-1'!X:X,"VIRTUAL",'Planificación 2026-1'!H:H,"&gt;2")</f>
        <v>10</v>
      </c>
      <c r="DX165" s="48">
        <f>SUMIFS('Planificación 2026-1'!R:R,'Planificación 2026-1'!W:W,C165,'Planificación 2026-1'!E:E,"FILIAL",'Planificación 2026-1'!X:X,"&lt;&gt;VIRTUAL",'Planificación 2026-1'!H:H,"&gt;2")</f>
        <v>0</v>
      </c>
      <c r="DY165" s="48">
        <f>SUMIFS('Planificación 2026-1'!R:R,'Planificación 2026-1'!W:W,C165,'Planificación 2026-1'!E:E,"PORUMA",'Planificación 2026-1'!X:X,"VIRTUAL",'Planificación 2026-1'!H:H,"&gt;2")</f>
        <v>0</v>
      </c>
      <c r="DZ165" s="48">
        <f>SUMIFS('Planificación 2026-1'!R:R,'Planificación 2026-1'!W:W,C165,'Planificación 2026-1'!E:E,"PORUMA",'Planificación 2026-1'!X:X,"&lt;&gt;VIRTUAL",'Planificación 2026-1'!H:H,"&gt;2")</f>
        <v>0</v>
      </c>
      <c r="EA165" s="48">
        <f>SUMIFS('Planificación 2026-1'!R:R,'Planificación 2026-1'!W:W,C165,'Planificación 2026-1'!E:E,"HUAURA",'Planificación 2026-1'!X:X,"VIRTUAL",'Planificación 2026-1'!H:H,"&gt;2")</f>
        <v>0</v>
      </c>
      <c r="EB165" s="48">
        <f>SUMIFS('Planificación 2026-1'!R:R,'Planificación 2026-1'!W:W,C165,'Planificación 2026-1'!E:E,"HUAURA",'Planificación 2026-1'!X:X,"&lt;&gt;VIRTUAL",'Planificación 2026-1'!H:H,"&gt;2")</f>
        <v>0</v>
      </c>
      <c r="EC165" s="48">
        <f>SUMIFS('Planificación 2026-1'!R:R,'Planificación 2026-1'!W:W,C165,'Planificación 2026-1'!E:E,"PRINCIPAL",'Planificación 2026-1'!X:X,"VIRTUAL",'Planificación 2026-1'!H:H,"&lt;3")</f>
        <v>0</v>
      </c>
      <c r="ED165" s="48">
        <f>SUMIFS('Planificación 2026-1'!R:R,'Planificación 2026-1'!W:W,C165,'Planificación 2026-1'!E:E,"PRINCIPAL",'Planificación 2026-1'!X:X,"&lt;&gt;VIRTUAL",'Planificación 2026-1'!H:H,"&lt;3")</f>
        <v>0</v>
      </c>
      <c r="EE165" s="48">
        <f>SUMIFS('Planificación 2026-1'!R:R,'Planificación 2026-1'!W:W,C165,'Planificación 2026-1'!E:E,"SUNAMPE",'Planificación 2026-1'!X:X,"VIRTUAL",'Planificación 2026-1'!H:H,"&lt;3")</f>
        <v>0</v>
      </c>
      <c r="EF165" s="48">
        <f>SUMIFS('Planificación 2026-1'!R:R,'Planificación 2026-1'!W:W,C165,'Planificación 2026-1'!E:E,"SUNAMPE",'Planificación 2026-1'!X:X,"&lt;&gt;VIRTUAL",'Planificación 2026-1'!H:H,"&lt;3")</f>
        <v>0</v>
      </c>
      <c r="EG165" s="48">
        <f>SUMIFS('Planificación 2026-1'!R:R,'Planificación 2026-1'!W:W,C165,'Planificación 2026-1'!E:E,"FILIAL",'Planificación 2026-1'!X:X,"VIRTUAL",'Planificación 2026-1'!H:H,"&lt;3")</f>
        <v>0</v>
      </c>
      <c r="EH165" s="48">
        <f>SUMIFS('Planificación 2026-1'!R:R,'Planificación 2026-1'!W:W,C165,'Planificación 2026-1'!E:E,"FILIAL",'Planificación 2026-1'!X:X,"&lt;&gt;VIRTUAL",'Planificación 2026-1'!H:H,"&lt;3")</f>
        <v>0</v>
      </c>
      <c r="EI165" s="48">
        <f>SUMIFS('Planificación 2026-1'!R:R,'Planificación 2026-1'!W:W,C165,'Planificación 2026-1'!E:E,"PORUMA",'Planificación 2026-1'!X:X,"VIRTUAL",'Planificación 2026-1'!H:H,"&lt;3")</f>
        <v>0</v>
      </c>
      <c r="EJ165" s="48">
        <f>SUMIFS('Planificación 2026-1'!R:R,'Planificación 2026-1'!W:W,C165,'Planificación 2026-1'!E:E,"PORUMA",'Planificación 2026-1'!X:X,"&lt;&gt;VIRTUAL",'Planificación 2026-1'!H:H,"&lt;3")</f>
        <v>0</v>
      </c>
      <c r="EK165" s="48">
        <f>SUMIFS('Planificación 2026-1'!R:R,'Planificación 2026-1'!W:W,C165,'Planificación 2026-1'!E:E,"HUAURA",'Planificación 2026-1'!X:X,"VIRTUAL",'Planificación 2026-1'!H:H,"&lt;3")</f>
        <v>0</v>
      </c>
      <c r="EL165" s="48">
        <f>SUMIFS('Planificación 2026-1'!R:R,'Planificación 2026-1'!W:W,C165,'Planificación 2026-1'!E:E,"HUAURA",'Planificación 2026-1'!X:X,"&lt;&gt;VIRTUAL",'Planificación 2026-1'!H:H,"&lt;3")</f>
        <v>0</v>
      </c>
      <c r="EM165" s="48">
        <f t="shared" si="36"/>
        <v>10</v>
      </c>
      <c r="EN165" s="48">
        <f t="shared" si="37"/>
        <v>0</v>
      </c>
      <c r="EO165" s="48">
        <f t="shared" si="38"/>
        <v>0</v>
      </c>
      <c r="EP165" s="48">
        <f t="shared" si="39"/>
        <v>5</v>
      </c>
      <c r="EQ165" s="48">
        <f t="shared" si="40"/>
        <v>0</v>
      </c>
      <c r="ER165" s="48"/>
      <c r="ES165" s="48">
        <f t="shared" si="41"/>
        <v>15</v>
      </c>
      <c r="ET165" s="48">
        <f t="shared" si="42"/>
        <v>0</v>
      </c>
      <c r="EU165" s="48" t="b">
        <f t="shared" si="43"/>
        <v>1</v>
      </c>
      <c r="EV165" s="48" t="str">
        <f t="shared" si="44"/>
        <v/>
      </c>
      <c r="EW165" s="48" t="str">
        <f t="shared" si="45"/>
        <v>VIRTUAL</v>
      </c>
    </row>
    <row r="166" spans="1:153" x14ac:dyDescent="0.3">
      <c r="A166" s="53"/>
      <c r="B166" s="383">
        <v>163</v>
      </c>
      <c r="C166" s="107" t="s">
        <v>183</v>
      </c>
      <c r="D166" s="82">
        <f>SUMIF('Planificación 2026-1'!W:W,C166,'Planificación 2026-1'!R:R)</f>
        <v>13</v>
      </c>
      <c r="E166" s="384" t="s">
        <v>319</v>
      </c>
      <c r="F166" s="107" t="s">
        <v>430</v>
      </c>
      <c r="G166" s="107" t="s">
        <v>431</v>
      </c>
      <c r="H166" s="107" t="s">
        <v>438</v>
      </c>
      <c r="I166" s="77" t="str">
        <f>IF(SUM(COUNTIFS('Planificación 2026-1'!E:E,"PRINCIPAL",'Planificación 2026-1'!W:W,C166,'Planificación 2026-1'!G:G,"AF"))&gt;0,"P01"," ")</f>
        <v xml:space="preserve"> </v>
      </c>
      <c r="J166" s="78" t="str">
        <f>IF(SUM(COUNTIFS('Planificación 2026-1'!E:E,"PRINCIPAL",'Planificación 2026-1'!W:W,C166,'Planificación 2026-1'!G:G,"EN"))&gt;0,"P02"," ")</f>
        <v xml:space="preserve"> </v>
      </c>
      <c r="K166" s="78" t="str">
        <f>IF(SUM(COUNTIFS('Planificación 2026-1'!E:E,"PRINCIPAL",'Planificación 2026-1'!W:W,C166,'Planificación 2026-1'!G:G,"IS"))&gt;0,"P03"," ")</f>
        <v xml:space="preserve"> </v>
      </c>
      <c r="L166" s="78" t="str">
        <f>IF(SUM(COUNTIFS('Planificación 2026-1'!E:E,"PRINCIPAL",'Planificación 2026-1'!W:W,C166,'Planificación 2026-1'!G:G,"PS"))&gt;0,"P04"," ")</f>
        <v xml:space="preserve"> </v>
      </c>
      <c r="M166" s="78"/>
      <c r="N166" s="78" t="str">
        <f>IF(SUM(COUNTIFS('Planificación 2026-1'!E:E,"PRINCIPAL",'Planificación 2026-1'!W:W,C166,'Planificación 2026-1'!G:G,"IN"))&gt;0,"P06"," ")</f>
        <v xml:space="preserve"> </v>
      </c>
      <c r="O166" s="78" t="str">
        <f>IF(SUM(COUNTIFS('Planificación 2026-1'!E:E,"PRINCIPAL",'Planificación 2026-1'!W:W,C166,'Planificación 2026-1'!G:G,"CA"))&gt;0,"P07"," ")</f>
        <v xml:space="preserve"> </v>
      </c>
      <c r="P166" s="78" t="str">
        <f>IF(SUM(COUNTIFS('Planificación 2026-1'!E:E,"PRINCIPAL",'Planificación 2026-1'!W:W,C166,'Planificación 2026-1'!G:G,"DE"))&gt;0,"P08"," ")</f>
        <v xml:space="preserve"> </v>
      </c>
      <c r="Q166" s="78" t="str">
        <f>IF(SUM(COUNTIFS('Planificación 2026-1'!E:E,"PRINCIPAL",'Planificación 2026-1'!W:W,C166,'Planificación 2026-1'!G:G,"OB"))&gt;0,"P09"," ")</f>
        <v>P09</v>
      </c>
      <c r="R166" s="78" t="str">
        <f>IF(SUM(COUNTIFS('Planificación 2026-1'!E:E,"PRINCIPAL",'Planificación 2026-1'!W:W,C166,'Planificación 2026-1'!G:G,"MH"))&gt;0,"P31"," ")</f>
        <v xml:space="preserve"> </v>
      </c>
      <c r="S166" s="78" t="str">
        <f>IF(SUM(COUNTIFS('Planificación 2026-1'!E:E,"PRINCIPAL",'Planificación 2026-1'!W:W,C166,'Planificación 2026-1'!G:G,"IC"))&gt;0,"P32"," ")</f>
        <v xml:space="preserve"> </v>
      </c>
      <c r="T166" s="78" t="str">
        <f>IF(SUM(COUNTIFS('Planificación 2026-1'!E:E,"PRINCIPAL",'Planificación 2026-1'!W:W,C166,'Planificación 2026-1'!G:G,"AR"))&gt;0,"P34"," ")</f>
        <v xml:space="preserve"> </v>
      </c>
      <c r="U166" s="78" t="str">
        <f>IF(SUM(COUNTIFS('Planificación 2026-1'!E:E,"PRINCIPAL",'Planificación 2026-1'!W:W,C166,'Planificación 2026-1'!G:G,"T1"))&gt;0,"P35"," ")</f>
        <v xml:space="preserve"> </v>
      </c>
      <c r="V166" s="78" t="str">
        <f>IF(SUM(COUNTIFS('Planificación 2026-1'!E:E,"PRINCIPAL",'Planificación 2026-1'!W:W,C166,'Planificación 2026-1'!G:G,"T3"))&gt;0,"P36"," ")</f>
        <v xml:space="preserve"> </v>
      </c>
      <c r="W166" s="78" t="str">
        <f>IF(SUM(COUNTIFS('Planificación 2026-1'!E:E,"PRINCIPAL",'Planificación 2026-1'!W:W,C166,'Planificación 2026-1'!G:G,"T2"))&gt;0,"P37"," ")</f>
        <v xml:space="preserve"> </v>
      </c>
      <c r="X166" s="78" t="str">
        <f>IF(SUM(COUNTIFS('Planificación 2026-1'!E:E,"PRINCIPAL",'Planificación 2026-1'!W:W,C166,'Planificación 2026-1'!G:G,"AE"))&gt;0,"P38"," ")</f>
        <v xml:space="preserve"> </v>
      </c>
      <c r="Y166" s="78" t="str">
        <f>IF(SUM(COUNTIFS('Planificación 2026-1'!E:E,"PRINCIPAL",'Planificación 2026-1'!W:W,C166,'Planificación 2026-1'!G:G,"T4"))&gt;0,"P55"," ")</f>
        <v xml:space="preserve"> </v>
      </c>
      <c r="Z166" s="78" t="str">
        <f>IF(SUM(COUNTIFS('Planificación 2026-1'!E:E,"FILIAL",'Planificación 2026-1'!W:W,C166,'Planificación 2026-1'!G:G,"AF"))&gt;0," P01"," ")</f>
        <v xml:space="preserve"> </v>
      </c>
      <c r="AA166" s="78" t="str">
        <f>IF(SUM(COUNTIFS('Planificación 2026-1'!E:E,"FILIAL",'Planificación 2026-1'!W:W,C166,'Planificación 2026-1'!G:G,"EN"))&gt;0,"P02"," ")</f>
        <v xml:space="preserve"> </v>
      </c>
      <c r="AB166" s="78" t="str">
        <f>IF(SUM(COUNTIFS('Planificación 2026-1'!E:E,"FILIAL",'Planificación 2026-1'!W:W,C166,'Planificación 2026-1'!G:G,"IS"))&gt;0,"P03"," ")</f>
        <v xml:space="preserve"> </v>
      </c>
      <c r="AC166" s="78" t="str">
        <f>IF(SUM(COUNTIFS('Planificación 2026-1'!E:E,"FILIAL",'Planificación 2026-1'!W:W,C166,'Planificación 2026-1'!G:G,"PS"))&gt;0,"P04"," ")</f>
        <v xml:space="preserve"> </v>
      </c>
      <c r="AD166" s="78"/>
      <c r="AE166" s="78" t="str">
        <f>IF(SUM(COUNTIFS('Planificación 2026-1'!E:E,"FILIAL",'Planificación 2026-1'!W:W,C166,'Planificación 2026-1'!G:G,"IN"))&gt;0,"P06"," ")</f>
        <v xml:space="preserve"> </v>
      </c>
      <c r="AF166" s="78" t="str">
        <f>IF(SUM(COUNTIFS('Planificación 2026-1'!E:E,"FILIAL",'Planificación 2026-1'!W:W,C166,'Planificación 2026-1'!G:G,"CA"))&gt;0,"P07"," ")</f>
        <v xml:space="preserve"> </v>
      </c>
      <c r="AG166" s="78" t="str">
        <f>IF(SUM(COUNTIFS('Planificación 2026-1'!E:E,"FILIAL",'Planificación 2026-1'!W:W,C166,'Planificación 2026-1'!G:G,"DE"))&gt;0,"P08"," ")</f>
        <v xml:space="preserve"> </v>
      </c>
      <c r="AH166" s="78" t="str">
        <f>IF(SUM(COUNTIFS('Planificación 2026-1'!E:E,"FILIAL",'Planificación 2026-1'!W:W,C166,'Planificación 2026-1'!G:G,"OB"))&gt;0,"P09"," ")</f>
        <v xml:space="preserve"> </v>
      </c>
      <c r="AI166" s="78" t="str">
        <f>IF(SUM(COUNTIFS('Planificación 2026-1'!E:E,"FILIAL",'Planificación 2026-1'!W:W,C166,'Planificación 2026-1'!G:G,"MH"))&gt;0,"P31"," ")</f>
        <v xml:space="preserve"> </v>
      </c>
      <c r="AJ166" s="78" t="str">
        <f>IF(SUM(COUNTIFS('Planificación 2026-1'!E:E,"FILIAL",'Planificación 2026-1'!W:W,C166,'Planificación 2026-1'!G:G,"IC"))&gt;0,"P32"," ")</f>
        <v xml:space="preserve"> </v>
      </c>
      <c r="AK166" s="78" t="str">
        <f>IF(SUM(COUNTIFS('Planificación 2026-1'!E:E,"FILIAL",'Planificación 2026-1'!W:W,C166,'Planificación 2026-1'!G:G,"AR"))&gt;0,"P34"," ")</f>
        <v xml:space="preserve"> </v>
      </c>
      <c r="AL166" s="78" t="str">
        <f>IF(SUM(COUNTIFS('Planificación 2026-1'!E:E,"FILIAL",'Planificación 2026-1'!W:W,C166,'Planificación 2026-1'!G:G,"T1"))&gt;0,"P35"," ")</f>
        <v xml:space="preserve"> </v>
      </c>
      <c r="AM166" s="78" t="str">
        <f>IF(SUM(COUNTIFS('Planificación 2026-1'!E:E,"FILIAL",'Planificación 2026-1'!W:W,C166,'Planificación 2026-1'!G:G,"T3"))&gt;0,"P36"," ")</f>
        <v xml:space="preserve"> </v>
      </c>
      <c r="AN166" s="78" t="str">
        <f>IF(SUM(COUNTIFS('Planificación 2026-1'!E:E,"FILIAL",'Planificación 2026-1'!W:W,C166,'Planificación 2026-1'!G:G,"T2"))&gt;0,"P37"," ")</f>
        <v xml:space="preserve"> </v>
      </c>
      <c r="AO166" s="78" t="str">
        <f>IF(SUM(COUNTIFS('Planificación 2026-1'!E:E,"FILIAL",'Planificación 2026-1'!W:W,C166,'Planificación 2026-1'!G:G,"AE"))&gt;0,"P38"," ")</f>
        <v xml:space="preserve"> </v>
      </c>
      <c r="AP166" s="78" t="str">
        <f>IF(SUM(COUNTIFS('Planificación 2026-1'!E:E,"FILIAL",'Planificación 2026-1'!W:W,C166,'Planificación 2026-1'!G:G,"T4"))&gt;0,"P55"," ")</f>
        <v xml:space="preserve"> </v>
      </c>
      <c r="AQ166" s="78" t="str">
        <f>IF(SUM(COUNTIFS('Planificación 2026-1'!E:E,"SUNAMPE",'Planificación 2026-1'!W:W,C166,'Planificación 2026-1'!G:G,"AF"))&gt;0," P01"," ")</f>
        <v xml:space="preserve"> </v>
      </c>
      <c r="AR166" s="78" t="str">
        <f>IF(SUM(COUNTIFS('Planificación 2026-1'!E:E,"SUNAMPE",'Planificación 2026-1'!W:W,C166,'Planificación 2026-1'!G:G,"EN"))&gt;0,"P02"," ")</f>
        <v xml:space="preserve"> </v>
      </c>
      <c r="AS166" s="78" t="str">
        <f>IF(SUM(COUNTIFS('Planificación 2026-1'!E:E,"SUNAMPE",'Planificación 2026-1'!W:W,C166,'Planificación 2026-1'!G:G,"IS"))&gt;0,"P03"," ")</f>
        <v xml:space="preserve"> </v>
      </c>
      <c r="AT166" s="78" t="str">
        <f>IF(SUM(COUNTIFS('Planificación 2026-1'!E:E,"SUNAMPE",'Planificación 2026-1'!W:W,C166,'Planificación 2026-1'!G:G,"PS"))&gt;0,"P04"," ")</f>
        <v xml:space="preserve"> </v>
      </c>
      <c r="AU166" s="78"/>
      <c r="AV166" s="78" t="str">
        <f>IF(SUM(COUNTIFS('Planificación 2026-1'!E:E,"SUNAMPE",'Planificación 2026-1'!W:W,C166,'Planificación 2026-1'!G:G,"IN"))&gt;0,"P06"," ")</f>
        <v xml:space="preserve"> </v>
      </c>
      <c r="AW166" s="78" t="str">
        <f>IF(SUM(COUNTIFS('Planificación 2026-1'!E:E,"SUNAMPE",'Planificación 2026-1'!W:W,C166,'Planificación 2026-1'!G:G,"CA"))&gt;0,"P07"," ")</f>
        <v xml:space="preserve"> </v>
      </c>
      <c r="AX166" s="78" t="str">
        <f>IF(SUM(COUNTIFS('Planificación 2026-1'!E:E,"SUNAMPE",'Planificación 2026-1'!W:W,C166,'Planificación 2026-1'!G:G,"DE"))&gt;0,"P08"," ")</f>
        <v xml:space="preserve"> </v>
      </c>
      <c r="AY166" s="78" t="str">
        <f>IF(SUM(COUNTIFS('Planificación 2026-1'!E:E,"SUNAMPE",'Planificación 2026-1'!W:W,C166,'Planificación 2026-1'!G:G,"OB"))&gt;0,"P09"," ")</f>
        <v xml:space="preserve"> </v>
      </c>
      <c r="AZ166" s="78" t="str">
        <f>IF(SUM(COUNTIFS('Planificación 2026-1'!E:E,"SUNAMPE",'Planificación 2026-1'!W:W,C166,'Planificación 2026-1'!G:G,"MH"))&gt;0,"P31"," ")</f>
        <v xml:space="preserve"> </v>
      </c>
      <c r="BA166" s="78" t="str">
        <f>IF(SUM(COUNTIFS('Planificación 2026-1'!E:E,"SUNAMPE",'Planificación 2026-1'!W:W,C166,'Planificación 2026-1'!G:G,"IC"))&gt;0,"P32"," ")</f>
        <v xml:space="preserve"> </v>
      </c>
      <c r="BB166" s="78" t="str">
        <f>IF(SUM(COUNTIFS('Planificación 2026-1'!E:E,"SUNAMPE",'Planificación 2026-1'!W:W,C166,'Planificación 2026-1'!G:G,"AR"))&gt;0,"P34"," ")</f>
        <v xml:space="preserve"> </v>
      </c>
      <c r="BC166" s="78" t="str">
        <f>IF(SUM(COUNTIFS('Planificación 2026-1'!E:E,"SUNAMPE",'Planificación 2026-1'!W:W,C166,'Planificación 2026-1'!G:G,"T1"))&gt;0,"P35"," ")</f>
        <v xml:space="preserve"> </v>
      </c>
      <c r="BD166" s="78" t="str">
        <f>IF(SUM(COUNTIFS('Planificación 2026-1'!E:E,"SUNAMPE",'Planificación 2026-1'!W:W,C166,'Planificación 2026-1'!G:G,"T3"))&gt;0,"P36"," ")</f>
        <v xml:space="preserve"> </v>
      </c>
      <c r="BE166" s="78" t="str">
        <f>IF(SUM(COUNTIFS('Planificación 2026-1'!E:E,"SUNAMPE",'Planificación 2026-1'!W:W,C166,'Planificación 2026-1'!G:G,"T2"))&gt;0,"P37"," ")</f>
        <v xml:space="preserve"> </v>
      </c>
      <c r="BF166" s="78" t="str">
        <f>IF(SUM(COUNTIFS('Planificación 2026-1'!E:E,"SUNAMPE",'Planificación 2026-1'!W:W,C166,'Planificación 2026-1'!G:G,"AE"))&gt;0,"P38"," ")</f>
        <v xml:space="preserve"> </v>
      </c>
      <c r="BG166" s="78" t="str">
        <f>IF(SUM(COUNTIFS('Planificación 2026-1'!E:E,"SUNAMPE",'Planificación 2026-1'!W:W,C166,'Planificación 2026-1'!G:G,"T4"))&gt;0,"P55"," ")</f>
        <v xml:space="preserve"> </v>
      </c>
      <c r="BH166" s="78" t="str">
        <f>IF(SUM(COUNTIFS('Planificación 2026-1'!E:E,"HUAURA",'Planificación 2026-1'!W:W,C166,'Planificación 2026-1'!G:G,"AF"))&gt;0," P01"," ")</f>
        <v xml:space="preserve"> </v>
      </c>
      <c r="BI166" s="78" t="str">
        <f>IF(SUM(COUNTIFS('Planificación 2026-1'!E:E,"HUAURA",'Planificación 2026-1'!W:W,C166,'Planificación 2026-1'!G:G,"EN"))&gt;0,"P02"," ")</f>
        <v xml:space="preserve"> </v>
      </c>
      <c r="BJ166" s="78" t="str">
        <f>IF(SUM(COUNTIFS('Planificación 2026-1'!E:E,"HUAURA",'Planificación 2026-1'!W:W,C166,'Planificación 2026-1'!G:G,"IS"))&gt;0,"P03"," ")</f>
        <v xml:space="preserve"> </v>
      </c>
      <c r="BK166" s="78" t="str">
        <f>IF(SUM(COUNTIFS('Planificación 2026-1'!E:E,"HUAURA",'Planificación 2026-1'!W:W,C166,'Planificación 2026-1'!G:G,"PS"))&gt;0,"P04"," ")</f>
        <v xml:space="preserve"> </v>
      </c>
      <c r="BL166" s="78"/>
      <c r="BM166" s="78" t="str">
        <f>IF(SUM(COUNTIFS('Planificación 2026-1'!E:E,"HUAURA",'Planificación 2026-1'!W:W,C166,'Planificación 2026-1'!G:G,"IN"))&gt;0,"P06"," ")</f>
        <v xml:space="preserve"> </v>
      </c>
      <c r="BN166" s="78" t="str">
        <f>IF(SUM(COUNTIFS('Planificación 2026-1'!E:E,"HUAURA",'Planificación 2026-1'!W:W,C166,'Planificación 2026-1'!G:G,"CA"))&gt;0,"P07"," ")</f>
        <v xml:space="preserve"> </v>
      </c>
      <c r="BO166" s="78" t="str">
        <f>IF(SUM(COUNTIFS('Planificación 2026-1'!E:E,"HUAURA",'Planificación 2026-1'!W:W,C166,'Planificación 2026-1'!G:G,"DE"))&gt;0,"P08"," ")</f>
        <v xml:space="preserve"> </v>
      </c>
      <c r="BP166" s="78" t="str">
        <f>IF(SUM(COUNTIFS('Planificación 2026-1'!E:E,"HUAURA",'Planificación 2026-1'!W:W,C166,'Planificación 2026-1'!G:G,"OB"))&gt;0,"P09"," ")</f>
        <v xml:space="preserve"> </v>
      </c>
      <c r="BQ166" s="78" t="str">
        <f>IF(SUM(COUNTIFS('Planificación 2026-1'!E:E,"HUAURA",'Planificación 2026-1'!W:W,C166,'Planificación 2026-1'!G:G,"MH"))&gt;0,"P31"," ")</f>
        <v xml:space="preserve"> </v>
      </c>
      <c r="BR166" s="78" t="str">
        <f>IF(SUM(COUNTIFS('Planificación 2026-1'!E:E,"HUAURA",'Planificación 2026-1'!W:W,C166,'Planificación 2026-1'!G:G,"IC"))&gt;0,"P32"," ")</f>
        <v xml:space="preserve"> </v>
      </c>
      <c r="BS166" s="78" t="str">
        <f>IF(SUM(COUNTIFS('Planificación 2026-1'!E:E,"HUAURA",'Planificación 2026-1'!W:W,C166,'Planificación 2026-1'!G:G,"AR"))&gt;0,"P34"," ")</f>
        <v xml:space="preserve"> </v>
      </c>
      <c r="BT166" s="78" t="str">
        <f>IF(SUM(COUNTIFS('Planificación 2026-1'!E:E,"HUAURA",'Planificación 2026-1'!W:W,C166,'Planificación 2026-1'!G:G,"T1"))&gt;0,"P35"," ")</f>
        <v xml:space="preserve"> </v>
      </c>
      <c r="BU166" s="78" t="str">
        <f>IF(SUM(COUNTIFS('Planificación 2026-1'!E:E,"HUAURA",'Planificación 2026-1'!W:W,C166,'Planificación 2026-1'!G:G,"T3"))&gt;0,"P36"," ")</f>
        <v xml:space="preserve"> </v>
      </c>
      <c r="BV166" s="78" t="str">
        <f>IF(SUM(COUNTIFS('Planificación 2026-1'!E:E,"HUAURA",'Planificación 2026-1'!W:W,C166,'Planificación 2026-1'!G:G,"T2"))&gt;0,"P37"," ")</f>
        <v xml:space="preserve"> </v>
      </c>
      <c r="BW166" s="78" t="str">
        <f>IF(SUM(COUNTIFS('Planificación 2026-1'!E:E,"HUAURA",'Planificación 2026-1'!W:W,C166,'Planificación 2026-1'!G:G,"AE"))&gt;0,"P38"," ")</f>
        <v xml:space="preserve"> </v>
      </c>
      <c r="BX166" s="78" t="str">
        <f>IF(SUM(COUNTIFS('Planificación 2026-1'!E:E,"HUAURA",'Planificación 2026-1'!W:W,C166,'Planificación 2026-1'!G:G,"T4"))&gt;0,"P55"," ")</f>
        <v xml:space="preserve"> </v>
      </c>
      <c r="BY166" s="79">
        <f>SUMIFS('Planificación 2026-1'!R:R,'Planificación 2026-1'!W:W,C166,'Planificación 2026-1'!G:G,"AF",'Planificación 2026-1'!H:H,"&gt;2")</f>
        <v>0</v>
      </c>
      <c r="BZ166" s="79">
        <f>SUMIFS('Planificación 2026-1'!R:R,'Planificación 2026-1'!W:W,C166,'Planificación 2026-1'!G:G,"EN",'Planificación 2026-1'!H:H,"&gt;2")</f>
        <v>0</v>
      </c>
      <c r="CA166" s="79">
        <f>SUMIFS('Planificación 2026-1'!R:R,'Planificación 2026-1'!W:W,C166,'Planificación 2026-1'!G:G,"IS",'Planificación 2026-1'!H:H,"&gt;2")</f>
        <v>0</v>
      </c>
      <c r="CB166" s="79">
        <f>SUMIFS('Planificación 2026-1'!R:R,'Planificación 2026-1'!W:W,C166,'Planificación 2026-1'!G:G,"PS",'Planificación 2026-1'!H:H,"&gt;2")</f>
        <v>0</v>
      </c>
      <c r="CC166" s="79">
        <f>SUMIFS('Planificación 2026-1'!R:R,'Planificación 2026-1'!W:W,C166,'Planificación 2026-1'!G:G,"IN",'Planificación 2026-1'!H:H,"&gt;2")</f>
        <v>0</v>
      </c>
      <c r="CD166" s="79">
        <f>SUMIFS('Planificación 2026-1'!R:R,'Planificación 2026-1'!W:W,C166,'Planificación 2026-1'!G:G,"CA",'Planificación 2026-1'!H:H,"&gt;2")</f>
        <v>0</v>
      </c>
      <c r="CE166" s="79">
        <f>SUMIFS('Planificación 2026-1'!R:R,'Planificación 2026-1'!W:W,C166,'Planificación 2026-1'!G:G,"DE",'Planificación 2026-1'!H:H,"&gt;2")</f>
        <v>0</v>
      </c>
      <c r="CF166" s="79">
        <f>SUMIFS('Planificación 2026-1'!R:R,'Planificación 2026-1'!W:W,C166,'Planificación 2026-1'!G:G,"OB",'Planificación 2026-1'!H:H,"&gt;2")</f>
        <v>13</v>
      </c>
      <c r="CG166" s="79">
        <f>SUMIFS('Planificación 2026-1'!R:R,'Planificación 2026-1'!W:W,C166,'Planificación 2026-1'!G:G,"MH",'Planificación 2026-1'!H:H,"&gt;2")</f>
        <v>0</v>
      </c>
      <c r="CH166" s="79">
        <f>SUMIFS('Planificación 2026-1'!R:R,'Planificación 2026-1'!W:W,C166,'Planificación 2026-1'!G:G,"IC",'Planificación 2026-1'!H:H,"&gt;2")</f>
        <v>0</v>
      </c>
      <c r="CI166" s="79">
        <f>SUMIFS('Planificación 2026-1'!R:R,'Planificación 2026-1'!W:W,C166,'Planificación 2026-1'!G:G,"AR",'Planificación 2026-1'!H:H,"&gt;2")</f>
        <v>0</v>
      </c>
      <c r="CJ166" s="79">
        <f>SUMIFS('Planificación 2026-1'!R:R,'Planificación 2026-1'!W:W,C166,'Planificación 2026-1'!G:G,"T1",'Planificación 2026-1'!H:H,"&gt;2")</f>
        <v>0</v>
      </c>
      <c r="CK166" s="79">
        <f>SUMIFS('Planificación 2026-1'!R:R,'Planificación 2026-1'!W:W,C166,'Planificación 2026-1'!G:G,"T3",'Planificación 2026-1'!H:H,"&gt;2")</f>
        <v>0</v>
      </c>
      <c r="CL166" s="79">
        <f>SUMIFS('Planificación 2026-1'!R:R,'Planificación 2026-1'!W:W,C166,'Planificación 2026-1'!G:G,"T2",'Planificación 2026-1'!H:H,"&gt;2")</f>
        <v>0</v>
      </c>
      <c r="CM166" s="79">
        <f>SUMIFS('Planificación 2026-1'!R:R,'Planificación 2026-1'!W:W,C166,'Planificación 2026-1'!G:G,"AE",'Planificación 2026-1'!H:H,"&gt;2")</f>
        <v>0</v>
      </c>
      <c r="CN166" s="79">
        <f>SUMIFS('Planificación 2026-1'!R:R,'Planificación 2026-1'!W:W,C166,'Planificación 2026-1'!G:G,"T4",'Planificación 2026-1'!H:H,"&gt;2")</f>
        <v>0</v>
      </c>
      <c r="CO166" s="79">
        <f>SUMIFS('Planificación 2026-1'!R:R,'Planificación 2026-1'!W:W,C166,'Planificación 2026-1'!G:G,"AF",'Planificación 2026-1'!H:H,"&lt;3")</f>
        <v>0</v>
      </c>
      <c r="CP166" s="79">
        <f>SUMIFS('Planificación 2026-1'!R:R,'Planificación 2026-1'!W:W,C166,'Planificación 2026-1'!G:G,"EN",'Planificación 2026-1'!H:H,"&lt;3")</f>
        <v>0</v>
      </c>
      <c r="CQ166" s="79">
        <f>SUMIFS('Planificación 2026-1'!R:R,'Planificación 2026-1'!W:W,C166,'Planificación 2026-1'!G:G,"IS",'Planificación 2026-1'!H:H,"&lt;3")</f>
        <v>0</v>
      </c>
      <c r="CR166" s="79">
        <f>SUMIFS('Planificación 2026-1'!R:R,'Planificación 2026-1'!W:W,C166,'Planificación 2026-1'!G:G,"PS",'Planificación 2026-1'!H:H,"&lt;3")</f>
        <v>0</v>
      </c>
      <c r="CS166" s="79">
        <f>SUMIFS('Planificación 2026-1'!R:R,'Planificación 2026-1'!W:W,C166,'Planificación 2026-1'!G:G,"IN",'Planificación 2026-1'!H:H,"&lt;3")</f>
        <v>0</v>
      </c>
      <c r="CT166" s="79">
        <f>SUMIFS('Planificación 2026-1'!R:R,'Planificación 2026-1'!W:W,C166,'Planificación 2026-1'!G:G,"CA",'Planificación 2026-1'!H:H,"&lt;3")</f>
        <v>0</v>
      </c>
      <c r="CU166" s="79">
        <f>SUMIFS('Planificación 2026-1'!R:R,'Planificación 2026-1'!W:W,C166,'Planificación 2026-1'!G:G,"DE",'Planificación 2026-1'!H:H,"&lt;3")</f>
        <v>0</v>
      </c>
      <c r="CV166" s="79">
        <f>SUMIFS('Planificación 2026-1'!R:R,'Planificación 2026-1'!W:W,C166,'Planificación 2026-1'!G:G,"OB",'Planificación 2026-1'!H:H,"&lt;3")</f>
        <v>0</v>
      </c>
      <c r="CW166" s="79">
        <f>SUMIFS('Planificación 2026-1'!R:R,'Planificación 2026-1'!W:W,C166,'Planificación 2026-1'!G:G,"MH",'Planificación 2026-1'!H:H,"&lt;3")</f>
        <v>0</v>
      </c>
      <c r="CX166" s="79">
        <f>SUMIFS('Planificación 2026-1'!R:R,'Planificación 2026-1'!W:W,C166,'Planificación 2026-1'!G:G,"IC",'Planificación 2026-1'!H:H,"&lt;3")</f>
        <v>0</v>
      </c>
      <c r="CY166" s="79">
        <f>SUMIFS('Planificación 2026-1'!R:R,'Planificación 2026-1'!W:W,C166,'Planificación 2026-1'!G:G,"AR",'Planificación 2026-1'!H:H,"&lt;3")</f>
        <v>0</v>
      </c>
      <c r="CZ166" s="79">
        <f>SUMIFS('Planificación 2026-1'!R:R,'Planificación 2026-1'!W:W,C166,'Planificación 2026-1'!G:G,"T1",'Planificación 2026-1'!H:H,"&lt;3")</f>
        <v>0</v>
      </c>
      <c r="DA166" s="79">
        <f>SUMIFS('Planificación 2026-1'!R:R,'Planificación 2026-1'!W:W,C166,'Planificación 2026-1'!G:G,"T3",'Planificación 2026-1'!H:H,"&lt;3")</f>
        <v>0</v>
      </c>
      <c r="DB166" s="79">
        <f>SUMIFS('Planificación 2026-1'!R:R,'Planificación 2026-1'!W:W,C166,'Planificación 2026-1'!G:G,"T2",'Planificación 2026-1'!H:H,"&lt;3")</f>
        <v>0</v>
      </c>
      <c r="DC166" s="79">
        <f>SUMIFS('Planificación 2026-1'!R:R,'Planificación 2026-1'!W:W,C166,'Planificación 2026-1'!G:G,"AE",'Planificación 2026-1'!H:H,"&lt;3")</f>
        <v>0</v>
      </c>
      <c r="DD166" s="79">
        <f>SUMIFS('Planificación 2026-1'!R:R,'Planificación 2026-1'!W:W,C166,'Planificación 2026-1'!G:G,"T4",'Planificación 2026-1'!H:H,"&lt;3")</f>
        <v>0</v>
      </c>
      <c r="DE166" s="78" t="str">
        <f t="shared" si="32"/>
        <v>P09</v>
      </c>
      <c r="DF166" s="30">
        <f>IF(C166="","",SUMIFS('Planificación 2026-1'!R:R,'Planificación 2026-1'!W:W,C166,'Planificación 2026-1'!E:E,"PRINCIPAL",'Planificación 2026-1'!X:X,"VIRTUAL"))</f>
        <v>7</v>
      </c>
      <c r="DG166" s="30">
        <f>IF(C166="","",SUMIFS('Planificación 2026-1'!R:R,'Planificación 2026-1'!W:W,C166,'Planificación 2026-1'!E:E,"PRINCIPAL",'Planificación 2026-1'!X:X,"PRESENCIAL"))</f>
        <v>6</v>
      </c>
      <c r="DH166" s="30">
        <f>IF(C166="","",SUMIFS('Planificación 2026-1'!R:R,'Planificación 2026-1'!W:W,C166,'Planificación 2026-1'!E:E,"PRINCIPAL",'Planificación 2026-1'!X:X,"HIBRIDO PRESENCIAL"))</f>
        <v>0</v>
      </c>
      <c r="DI166" s="78" t="str">
        <f t="shared" si="33"/>
        <v/>
      </c>
      <c r="DJ166" s="78">
        <f>IF(C166="","",SUMIFS('Planificación 2026-1'!R:R,'Planificación 2026-1'!W:W,C166,'Planificación 2026-1'!E:E,"FILIAL",'Planificación 2026-1'!X:X,"VIRTUAL"))</f>
        <v>0</v>
      </c>
      <c r="DK166" s="80">
        <f>IF(C166="","",SUMIFS('Planificación 2026-1'!R:R,'Planificación 2026-1'!W:W,C166,'Planificación 2026-1'!E:E,"FILIAL",'Planificación 2026-1'!X:X,"PRESENCIAL"))</f>
        <v>0</v>
      </c>
      <c r="DL166" s="42">
        <f>IF(C166="","",SUMIFS('Planificación 2026-1'!R:R,'Planificación 2026-1'!W:W,C166,'Planificación 2026-1'!E:E,"FILIAL",'Planificación 2026-1'!X:X,"HIBRIDO PRESENCIAL"))</f>
        <v>0</v>
      </c>
      <c r="DM166" s="81" t="str">
        <f t="shared" si="34"/>
        <v/>
      </c>
      <c r="DN166" s="78">
        <f>IF(C166="","",SUMIFS('Planificación 2026-1'!R:R,'Planificación 2026-1'!W:W,C166,'Planificación 2026-1'!E:E,"SUNAMPE",'Planificación 2026-1'!X:X,"VIRTUAL"))</f>
        <v>0</v>
      </c>
      <c r="DO166" s="42">
        <f>IF(C166="","",SUMIFS('Planificación 2026-1'!R:R,'Planificación 2026-1'!W:W,C166,'Planificación 2026-1'!E:E,"SUNAMPE",'Planificación 2026-1'!X:X,"PRESENCIAL"))</f>
        <v>0</v>
      </c>
      <c r="DP166" s="81" t="str">
        <f t="shared" si="35"/>
        <v/>
      </c>
      <c r="DQ166" s="78">
        <f>IF(C166="","",SUMIFS('Planificación 2026-1'!R:R,'Planificación 2026-1'!W:W,C166,'Planificación 2026-1'!E:E,"HUAURA",'Planificación 2026-1'!X:X,"VIRTUAL"))</f>
        <v>0</v>
      </c>
      <c r="DR166" s="42">
        <f>IF(C166="","",SUMIFS('Planificación 2026-1'!R:R,'Planificación 2026-1'!W:W,C166,'Planificación 2026-1'!E:E,"HUAURA",'Planificación 2026-1'!X:X,"PRESENCIAL"))</f>
        <v>0</v>
      </c>
      <c r="DS166" s="48">
        <f>SUMIFS('Planificación 2026-1'!R:R,'Planificación 2026-1'!W:W,C166,'Planificación 2026-1'!E:E,"PRINCIPAL",'Planificación 2026-1'!X:X,"VIRTUAL",'Planificación 2026-1'!H:H,"&gt;2")</f>
        <v>7</v>
      </c>
      <c r="DT166" s="48">
        <f>SUMIFS('Planificación 2026-1'!R:R,'Planificación 2026-1'!W:W,C166,'Planificación 2026-1'!E:E,"PRINCIPAL",'Planificación 2026-1'!X:X,"&lt;&gt;VIRTUAL",'Planificación 2026-1'!H:H,"&gt;2")</f>
        <v>6</v>
      </c>
      <c r="DU166" s="48">
        <f>SUMIFS('Planificación 2026-1'!R:R,'Planificación 2026-1'!W:W,C166,'Planificación 2026-1'!E:E,"SUNAMPE",'Planificación 2026-1'!X:X,"VIRTUAL",'Planificación 2026-1'!H:H,"&gt;2")</f>
        <v>0</v>
      </c>
      <c r="DV166" s="48">
        <f>SUMIFS('Planificación 2026-1'!R:R,'Planificación 2026-1'!W:W,C166,'Planificación 2026-1'!E:E,"SUNAMPE",'Planificación 2026-1'!X:X,"&lt;&gt;VIRTUAL",'Planificación 2026-1'!H:H,"&gt;2")</f>
        <v>0</v>
      </c>
      <c r="DW166" s="48">
        <f>SUMIFS('Planificación 2026-1'!R:R,'Planificación 2026-1'!W:W,C166,'Planificación 2026-1'!E:E,"FILIAL",'Planificación 2026-1'!X:X,"VIRTUAL",'Planificación 2026-1'!H:H,"&gt;2")</f>
        <v>0</v>
      </c>
      <c r="DX166" s="48">
        <f>SUMIFS('Planificación 2026-1'!R:R,'Planificación 2026-1'!W:W,C166,'Planificación 2026-1'!E:E,"FILIAL",'Planificación 2026-1'!X:X,"&lt;&gt;VIRTUAL",'Planificación 2026-1'!H:H,"&gt;2")</f>
        <v>0</v>
      </c>
      <c r="DY166" s="48">
        <f>SUMIFS('Planificación 2026-1'!R:R,'Planificación 2026-1'!W:W,C166,'Planificación 2026-1'!E:E,"PORUMA",'Planificación 2026-1'!X:X,"VIRTUAL",'Planificación 2026-1'!H:H,"&gt;2")</f>
        <v>0</v>
      </c>
      <c r="DZ166" s="48">
        <f>SUMIFS('Planificación 2026-1'!R:R,'Planificación 2026-1'!W:W,C166,'Planificación 2026-1'!E:E,"PORUMA",'Planificación 2026-1'!X:X,"&lt;&gt;VIRTUAL",'Planificación 2026-1'!H:H,"&gt;2")</f>
        <v>0</v>
      </c>
      <c r="EA166" s="48">
        <f>SUMIFS('Planificación 2026-1'!R:R,'Planificación 2026-1'!W:W,C166,'Planificación 2026-1'!E:E,"HUAURA",'Planificación 2026-1'!X:X,"VIRTUAL",'Planificación 2026-1'!H:H,"&gt;2")</f>
        <v>0</v>
      </c>
      <c r="EB166" s="48">
        <f>SUMIFS('Planificación 2026-1'!R:R,'Planificación 2026-1'!W:W,C166,'Planificación 2026-1'!E:E,"HUAURA",'Planificación 2026-1'!X:X,"&lt;&gt;VIRTUAL",'Planificación 2026-1'!H:H,"&gt;2")</f>
        <v>0</v>
      </c>
      <c r="EC166" s="48">
        <f>SUMIFS('Planificación 2026-1'!R:R,'Planificación 2026-1'!W:W,C166,'Planificación 2026-1'!E:E,"PRINCIPAL",'Planificación 2026-1'!X:X,"VIRTUAL",'Planificación 2026-1'!H:H,"&lt;3")</f>
        <v>0</v>
      </c>
      <c r="ED166" s="48">
        <f>SUMIFS('Planificación 2026-1'!R:R,'Planificación 2026-1'!W:W,C166,'Planificación 2026-1'!E:E,"PRINCIPAL",'Planificación 2026-1'!X:X,"&lt;&gt;VIRTUAL",'Planificación 2026-1'!H:H,"&lt;3")</f>
        <v>0</v>
      </c>
      <c r="EE166" s="48">
        <f>SUMIFS('Planificación 2026-1'!R:R,'Planificación 2026-1'!W:W,C166,'Planificación 2026-1'!E:E,"SUNAMPE",'Planificación 2026-1'!X:X,"VIRTUAL",'Planificación 2026-1'!H:H,"&lt;3")</f>
        <v>0</v>
      </c>
      <c r="EF166" s="48">
        <f>SUMIFS('Planificación 2026-1'!R:R,'Planificación 2026-1'!W:W,C166,'Planificación 2026-1'!E:E,"SUNAMPE",'Planificación 2026-1'!X:X,"&lt;&gt;VIRTUAL",'Planificación 2026-1'!H:H,"&lt;3")</f>
        <v>0</v>
      </c>
      <c r="EG166" s="48">
        <f>SUMIFS('Planificación 2026-1'!R:R,'Planificación 2026-1'!W:W,C166,'Planificación 2026-1'!E:E,"FILIAL",'Planificación 2026-1'!X:X,"VIRTUAL",'Planificación 2026-1'!H:H,"&lt;3")</f>
        <v>0</v>
      </c>
      <c r="EH166" s="48">
        <f>SUMIFS('Planificación 2026-1'!R:R,'Planificación 2026-1'!W:W,C166,'Planificación 2026-1'!E:E,"FILIAL",'Planificación 2026-1'!X:X,"&lt;&gt;VIRTUAL",'Planificación 2026-1'!H:H,"&lt;3")</f>
        <v>0</v>
      </c>
      <c r="EI166" s="48">
        <f>SUMIFS('Planificación 2026-1'!R:R,'Planificación 2026-1'!W:W,C166,'Planificación 2026-1'!E:E,"PORUMA",'Planificación 2026-1'!X:X,"VIRTUAL",'Planificación 2026-1'!H:H,"&lt;3")</f>
        <v>0</v>
      </c>
      <c r="EJ166" s="48">
        <f>SUMIFS('Planificación 2026-1'!R:R,'Planificación 2026-1'!W:W,C166,'Planificación 2026-1'!E:E,"PORUMA",'Planificación 2026-1'!X:X,"&lt;&gt;VIRTUAL",'Planificación 2026-1'!H:H,"&lt;3")</f>
        <v>0</v>
      </c>
      <c r="EK166" s="48">
        <f>SUMIFS('Planificación 2026-1'!R:R,'Planificación 2026-1'!W:W,C166,'Planificación 2026-1'!E:E,"HUAURA",'Planificación 2026-1'!X:X,"VIRTUAL",'Planificación 2026-1'!H:H,"&lt;3")</f>
        <v>0</v>
      </c>
      <c r="EL166" s="48">
        <f>SUMIFS('Planificación 2026-1'!R:R,'Planificación 2026-1'!W:W,C166,'Planificación 2026-1'!E:E,"HUAURA",'Planificación 2026-1'!X:X,"&lt;&gt;VIRTUAL",'Planificación 2026-1'!H:H,"&lt;3")</f>
        <v>0</v>
      </c>
      <c r="EM166" s="48">
        <f t="shared" si="36"/>
        <v>0</v>
      </c>
      <c r="EN166" s="48">
        <f t="shared" si="37"/>
        <v>0</v>
      </c>
      <c r="EO166" s="48">
        <f t="shared" si="38"/>
        <v>0</v>
      </c>
      <c r="EP166" s="48">
        <f t="shared" si="39"/>
        <v>13</v>
      </c>
      <c r="EQ166" s="48">
        <f t="shared" si="40"/>
        <v>0</v>
      </c>
      <c r="ER166" s="48"/>
      <c r="ES166" s="48">
        <f t="shared" si="41"/>
        <v>7</v>
      </c>
      <c r="ET166" s="48">
        <f t="shared" si="42"/>
        <v>6</v>
      </c>
      <c r="EU166" s="48" t="b">
        <f t="shared" si="43"/>
        <v>1</v>
      </c>
      <c r="EV166" s="48" t="str">
        <f t="shared" si="44"/>
        <v>FILIAL-HUAURA</v>
      </c>
      <c r="EW166" s="48" t="str">
        <f t="shared" si="45"/>
        <v>MAS VIRTUAL</v>
      </c>
    </row>
    <row r="167" spans="1:153" x14ac:dyDescent="0.3">
      <c r="A167" s="53"/>
      <c r="B167" s="383">
        <v>164</v>
      </c>
      <c r="C167" s="107" t="s">
        <v>184</v>
      </c>
      <c r="D167" s="82">
        <f>SUMIF('Planificación 2026-1'!W:W,C167,'Planificación 2026-1'!R:R)</f>
        <v>35</v>
      </c>
      <c r="E167" s="384" t="s">
        <v>341</v>
      </c>
      <c r="F167" s="107" t="s">
        <v>430</v>
      </c>
      <c r="G167" s="107" t="s">
        <v>431</v>
      </c>
      <c r="H167" s="107" t="s">
        <v>446</v>
      </c>
      <c r="I167" s="77" t="str">
        <f>IF(SUM(COUNTIFS('Planificación 2026-1'!E:E,"PRINCIPAL",'Planificación 2026-1'!W:W,C167,'Planificación 2026-1'!G:G,"AF"))&gt;0,"P01"," ")</f>
        <v xml:space="preserve"> </v>
      </c>
      <c r="J167" s="78" t="str">
        <f>IF(SUM(COUNTIFS('Planificación 2026-1'!E:E,"PRINCIPAL",'Planificación 2026-1'!W:W,C167,'Planificación 2026-1'!G:G,"EN"))&gt;0,"P02"," ")</f>
        <v>P02</v>
      </c>
      <c r="K167" s="78" t="str">
        <f>IF(SUM(COUNTIFS('Planificación 2026-1'!E:E,"PRINCIPAL",'Planificación 2026-1'!W:W,C167,'Planificación 2026-1'!G:G,"IS"))&gt;0,"P03"," ")</f>
        <v xml:space="preserve"> </v>
      </c>
      <c r="L167" s="78" t="str">
        <f>IF(SUM(COUNTIFS('Planificación 2026-1'!E:E,"PRINCIPAL",'Planificación 2026-1'!W:W,C167,'Planificación 2026-1'!G:G,"PS"))&gt;0,"P04"," ")</f>
        <v>P04</v>
      </c>
      <c r="M167" s="78"/>
      <c r="N167" s="78" t="str">
        <f>IF(SUM(COUNTIFS('Planificación 2026-1'!E:E,"PRINCIPAL",'Planificación 2026-1'!W:W,C167,'Planificación 2026-1'!G:G,"IN"))&gt;0,"P06"," ")</f>
        <v xml:space="preserve"> </v>
      </c>
      <c r="O167" s="78" t="str">
        <f>IF(SUM(COUNTIFS('Planificación 2026-1'!E:E,"PRINCIPAL",'Planificación 2026-1'!W:W,C167,'Planificación 2026-1'!G:G,"CA"))&gt;0,"P07"," ")</f>
        <v xml:space="preserve"> </v>
      </c>
      <c r="P167" s="78" t="str">
        <f>IF(SUM(COUNTIFS('Planificación 2026-1'!E:E,"PRINCIPAL",'Planificación 2026-1'!W:W,C167,'Planificación 2026-1'!G:G,"DE"))&gt;0,"P08"," ")</f>
        <v xml:space="preserve"> </v>
      </c>
      <c r="Q167" s="78" t="str">
        <f>IF(SUM(COUNTIFS('Planificación 2026-1'!E:E,"PRINCIPAL",'Planificación 2026-1'!W:W,C167,'Planificación 2026-1'!G:G,"OB"))&gt;0,"P09"," ")</f>
        <v>P09</v>
      </c>
      <c r="R167" s="78" t="str">
        <f>IF(SUM(COUNTIFS('Planificación 2026-1'!E:E,"PRINCIPAL",'Planificación 2026-1'!W:W,C167,'Planificación 2026-1'!G:G,"MH"))&gt;0,"P31"," ")</f>
        <v xml:space="preserve"> </v>
      </c>
      <c r="S167" s="78" t="str">
        <f>IF(SUM(COUNTIFS('Planificación 2026-1'!E:E,"PRINCIPAL",'Planificación 2026-1'!W:W,C167,'Planificación 2026-1'!G:G,"IC"))&gt;0,"P32"," ")</f>
        <v xml:space="preserve"> </v>
      </c>
      <c r="T167" s="78" t="str">
        <f>IF(SUM(COUNTIFS('Planificación 2026-1'!E:E,"PRINCIPAL",'Planificación 2026-1'!W:W,C167,'Planificación 2026-1'!G:G,"AR"))&gt;0,"P34"," ")</f>
        <v xml:space="preserve"> </v>
      </c>
      <c r="U167" s="78" t="str">
        <f>IF(SUM(COUNTIFS('Planificación 2026-1'!E:E,"PRINCIPAL",'Planificación 2026-1'!W:W,C167,'Planificación 2026-1'!G:G,"T1"))&gt;0,"P35"," ")</f>
        <v xml:space="preserve"> </v>
      </c>
      <c r="V167" s="78" t="str">
        <f>IF(SUM(COUNTIFS('Planificación 2026-1'!E:E,"PRINCIPAL",'Planificación 2026-1'!W:W,C167,'Planificación 2026-1'!G:G,"T3"))&gt;0,"P36"," ")</f>
        <v xml:space="preserve"> </v>
      </c>
      <c r="W167" s="78" t="str">
        <f>IF(SUM(COUNTIFS('Planificación 2026-1'!E:E,"PRINCIPAL",'Planificación 2026-1'!W:W,C167,'Planificación 2026-1'!G:G,"T2"))&gt;0,"P37"," ")</f>
        <v xml:space="preserve"> </v>
      </c>
      <c r="X167" s="78" t="str">
        <f>IF(SUM(COUNTIFS('Planificación 2026-1'!E:E,"PRINCIPAL",'Planificación 2026-1'!W:W,C167,'Planificación 2026-1'!G:G,"AE"))&gt;0,"P38"," ")</f>
        <v xml:space="preserve"> </v>
      </c>
      <c r="Y167" s="78" t="str">
        <f>IF(SUM(COUNTIFS('Planificación 2026-1'!E:E,"PRINCIPAL",'Planificación 2026-1'!W:W,C167,'Planificación 2026-1'!G:G,"T4"))&gt;0,"P55"," ")</f>
        <v xml:space="preserve"> </v>
      </c>
      <c r="Z167" s="78" t="str">
        <f>IF(SUM(COUNTIFS('Planificación 2026-1'!E:E,"FILIAL",'Planificación 2026-1'!W:W,C167,'Planificación 2026-1'!G:G,"AF"))&gt;0," P01"," ")</f>
        <v xml:space="preserve"> </v>
      </c>
      <c r="AA167" s="78" t="str">
        <f>IF(SUM(COUNTIFS('Planificación 2026-1'!E:E,"FILIAL",'Planificación 2026-1'!W:W,C167,'Planificación 2026-1'!G:G,"EN"))&gt;0,"P02"," ")</f>
        <v xml:space="preserve"> </v>
      </c>
      <c r="AB167" s="78" t="str">
        <f>IF(SUM(COUNTIFS('Planificación 2026-1'!E:E,"FILIAL",'Planificación 2026-1'!W:W,C167,'Planificación 2026-1'!G:G,"IS"))&gt;0,"P03"," ")</f>
        <v xml:space="preserve"> </v>
      </c>
      <c r="AC167" s="78" t="str">
        <f>IF(SUM(COUNTIFS('Planificación 2026-1'!E:E,"FILIAL",'Planificación 2026-1'!W:W,C167,'Planificación 2026-1'!G:G,"PS"))&gt;0,"P04"," ")</f>
        <v xml:space="preserve"> </v>
      </c>
      <c r="AD167" s="78"/>
      <c r="AE167" s="78" t="str">
        <f>IF(SUM(COUNTIFS('Planificación 2026-1'!E:E,"FILIAL",'Planificación 2026-1'!W:W,C167,'Planificación 2026-1'!G:G,"IN"))&gt;0,"P06"," ")</f>
        <v xml:space="preserve"> </v>
      </c>
      <c r="AF167" s="78" t="str">
        <f>IF(SUM(COUNTIFS('Planificación 2026-1'!E:E,"FILIAL",'Planificación 2026-1'!W:W,C167,'Planificación 2026-1'!G:G,"CA"))&gt;0,"P07"," ")</f>
        <v xml:space="preserve"> </v>
      </c>
      <c r="AG167" s="78" t="str">
        <f>IF(SUM(COUNTIFS('Planificación 2026-1'!E:E,"FILIAL",'Planificación 2026-1'!W:W,C167,'Planificación 2026-1'!G:G,"DE"))&gt;0,"P08"," ")</f>
        <v xml:space="preserve"> </v>
      </c>
      <c r="AH167" s="78" t="str">
        <f>IF(SUM(COUNTIFS('Planificación 2026-1'!E:E,"FILIAL",'Planificación 2026-1'!W:W,C167,'Planificación 2026-1'!G:G,"OB"))&gt;0,"P09"," ")</f>
        <v xml:space="preserve"> </v>
      </c>
      <c r="AI167" s="78" t="str">
        <f>IF(SUM(COUNTIFS('Planificación 2026-1'!E:E,"FILIAL",'Planificación 2026-1'!W:W,C167,'Planificación 2026-1'!G:G,"MH"))&gt;0,"P31"," ")</f>
        <v xml:space="preserve"> </v>
      </c>
      <c r="AJ167" s="78" t="str">
        <f>IF(SUM(COUNTIFS('Planificación 2026-1'!E:E,"FILIAL",'Planificación 2026-1'!W:W,C167,'Planificación 2026-1'!G:G,"IC"))&gt;0,"P32"," ")</f>
        <v xml:space="preserve"> </v>
      </c>
      <c r="AK167" s="78" t="str">
        <f>IF(SUM(COUNTIFS('Planificación 2026-1'!E:E,"FILIAL",'Planificación 2026-1'!W:W,C167,'Planificación 2026-1'!G:G,"AR"))&gt;0,"P34"," ")</f>
        <v xml:space="preserve"> </v>
      </c>
      <c r="AL167" s="78" t="str">
        <f>IF(SUM(COUNTIFS('Planificación 2026-1'!E:E,"FILIAL",'Planificación 2026-1'!W:W,C167,'Planificación 2026-1'!G:G,"T1"))&gt;0,"P35"," ")</f>
        <v xml:space="preserve"> </v>
      </c>
      <c r="AM167" s="78" t="str">
        <f>IF(SUM(COUNTIFS('Planificación 2026-1'!E:E,"FILIAL",'Planificación 2026-1'!W:W,C167,'Planificación 2026-1'!G:G,"T3"))&gt;0,"P36"," ")</f>
        <v xml:space="preserve"> </v>
      </c>
      <c r="AN167" s="78" t="str">
        <f>IF(SUM(COUNTIFS('Planificación 2026-1'!E:E,"FILIAL",'Planificación 2026-1'!W:W,C167,'Planificación 2026-1'!G:G,"T2"))&gt;0,"P37"," ")</f>
        <v xml:space="preserve"> </v>
      </c>
      <c r="AO167" s="78" t="str">
        <f>IF(SUM(COUNTIFS('Planificación 2026-1'!E:E,"FILIAL",'Planificación 2026-1'!W:W,C167,'Planificación 2026-1'!G:G,"AE"))&gt;0,"P38"," ")</f>
        <v xml:space="preserve"> </v>
      </c>
      <c r="AP167" s="78" t="str">
        <f>IF(SUM(COUNTIFS('Planificación 2026-1'!E:E,"FILIAL",'Planificación 2026-1'!W:W,C167,'Planificación 2026-1'!G:G,"T4"))&gt;0,"P55"," ")</f>
        <v xml:space="preserve"> </v>
      </c>
      <c r="AQ167" s="78" t="str">
        <f>IF(SUM(COUNTIFS('Planificación 2026-1'!E:E,"SUNAMPE",'Planificación 2026-1'!W:W,C167,'Planificación 2026-1'!G:G,"AF"))&gt;0," P01"," ")</f>
        <v xml:space="preserve"> </v>
      </c>
      <c r="AR167" s="78" t="str">
        <f>IF(SUM(COUNTIFS('Planificación 2026-1'!E:E,"SUNAMPE",'Planificación 2026-1'!W:W,C167,'Planificación 2026-1'!G:G,"EN"))&gt;0,"P02"," ")</f>
        <v xml:space="preserve"> </v>
      </c>
      <c r="AS167" s="78" t="str">
        <f>IF(SUM(COUNTIFS('Planificación 2026-1'!E:E,"SUNAMPE",'Planificación 2026-1'!W:W,C167,'Planificación 2026-1'!G:G,"IS"))&gt;0,"P03"," ")</f>
        <v xml:space="preserve"> </v>
      </c>
      <c r="AT167" s="78" t="str">
        <f>IF(SUM(COUNTIFS('Planificación 2026-1'!E:E,"SUNAMPE",'Planificación 2026-1'!W:W,C167,'Planificación 2026-1'!G:G,"PS"))&gt;0,"P04"," ")</f>
        <v>P04</v>
      </c>
      <c r="AU167" s="78"/>
      <c r="AV167" s="78" t="str">
        <f>IF(SUM(COUNTIFS('Planificación 2026-1'!E:E,"SUNAMPE",'Planificación 2026-1'!W:W,C167,'Planificación 2026-1'!G:G,"IN"))&gt;0,"P06"," ")</f>
        <v xml:space="preserve"> </v>
      </c>
      <c r="AW167" s="78" t="str">
        <f>IF(SUM(COUNTIFS('Planificación 2026-1'!E:E,"SUNAMPE",'Planificación 2026-1'!W:W,C167,'Planificación 2026-1'!G:G,"CA"))&gt;0,"P07"," ")</f>
        <v xml:space="preserve"> </v>
      </c>
      <c r="AX167" s="78" t="str">
        <f>IF(SUM(COUNTIFS('Planificación 2026-1'!E:E,"SUNAMPE",'Planificación 2026-1'!W:W,C167,'Planificación 2026-1'!G:G,"DE"))&gt;0,"P08"," ")</f>
        <v xml:space="preserve"> </v>
      </c>
      <c r="AY167" s="78" t="str">
        <f>IF(SUM(COUNTIFS('Planificación 2026-1'!E:E,"SUNAMPE",'Planificación 2026-1'!W:W,C167,'Planificación 2026-1'!G:G,"OB"))&gt;0,"P09"," ")</f>
        <v>P09</v>
      </c>
      <c r="AZ167" s="78" t="str">
        <f>IF(SUM(COUNTIFS('Planificación 2026-1'!E:E,"SUNAMPE",'Planificación 2026-1'!W:W,C167,'Planificación 2026-1'!G:G,"MH"))&gt;0,"P31"," ")</f>
        <v xml:space="preserve"> </v>
      </c>
      <c r="BA167" s="78" t="str">
        <f>IF(SUM(COUNTIFS('Planificación 2026-1'!E:E,"SUNAMPE",'Planificación 2026-1'!W:W,C167,'Planificación 2026-1'!G:G,"IC"))&gt;0,"P32"," ")</f>
        <v xml:space="preserve"> </v>
      </c>
      <c r="BB167" s="78" t="str">
        <f>IF(SUM(COUNTIFS('Planificación 2026-1'!E:E,"SUNAMPE",'Planificación 2026-1'!W:W,C167,'Planificación 2026-1'!G:G,"AR"))&gt;0,"P34"," ")</f>
        <v xml:space="preserve"> </v>
      </c>
      <c r="BC167" s="78" t="str">
        <f>IF(SUM(COUNTIFS('Planificación 2026-1'!E:E,"SUNAMPE",'Planificación 2026-1'!W:W,C167,'Planificación 2026-1'!G:G,"T1"))&gt;0,"P35"," ")</f>
        <v xml:space="preserve"> </v>
      </c>
      <c r="BD167" s="78" t="str">
        <f>IF(SUM(COUNTIFS('Planificación 2026-1'!E:E,"SUNAMPE",'Planificación 2026-1'!W:W,C167,'Planificación 2026-1'!G:G,"T3"))&gt;0,"P36"," ")</f>
        <v>P36</v>
      </c>
      <c r="BE167" s="78" t="str">
        <f>IF(SUM(COUNTIFS('Planificación 2026-1'!E:E,"SUNAMPE",'Planificación 2026-1'!W:W,C167,'Planificación 2026-1'!G:G,"T2"))&gt;0,"P37"," ")</f>
        <v xml:space="preserve"> </v>
      </c>
      <c r="BF167" s="78" t="str">
        <f>IF(SUM(COUNTIFS('Planificación 2026-1'!E:E,"SUNAMPE",'Planificación 2026-1'!W:W,C167,'Planificación 2026-1'!G:G,"AE"))&gt;0,"P38"," ")</f>
        <v xml:space="preserve"> </v>
      </c>
      <c r="BG167" s="78" t="str">
        <f>IF(SUM(COUNTIFS('Planificación 2026-1'!E:E,"SUNAMPE",'Planificación 2026-1'!W:W,C167,'Planificación 2026-1'!G:G,"T4"))&gt;0,"P55"," ")</f>
        <v xml:space="preserve"> </v>
      </c>
      <c r="BH167" s="78" t="str">
        <f>IF(SUM(COUNTIFS('Planificación 2026-1'!E:E,"HUAURA",'Planificación 2026-1'!W:W,C167,'Planificación 2026-1'!G:G,"AF"))&gt;0," P01"," ")</f>
        <v xml:space="preserve"> </v>
      </c>
      <c r="BI167" s="78" t="str">
        <f>IF(SUM(COUNTIFS('Planificación 2026-1'!E:E,"HUAURA",'Planificación 2026-1'!W:W,C167,'Planificación 2026-1'!G:G,"EN"))&gt;0,"P02"," ")</f>
        <v xml:space="preserve"> </v>
      </c>
      <c r="BJ167" s="78" t="str">
        <f>IF(SUM(COUNTIFS('Planificación 2026-1'!E:E,"HUAURA",'Planificación 2026-1'!W:W,C167,'Planificación 2026-1'!G:G,"IS"))&gt;0,"P03"," ")</f>
        <v xml:space="preserve"> </v>
      </c>
      <c r="BK167" s="78" t="str">
        <f>IF(SUM(COUNTIFS('Planificación 2026-1'!E:E,"HUAURA",'Planificación 2026-1'!W:W,C167,'Planificación 2026-1'!G:G,"PS"))&gt;0,"P04"," ")</f>
        <v xml:space="preserve"> </v>
      </c>
      <c r="BL167" s="78"/>
      <c r="BM167" s="78" t="str">
        <f>IF(SUM(COUNTIFS('Planificación 2026-1'!E:E,"HUAURA",'Planificación 2026-1'!W:W,C167,'Planificación 2026-1'!G:G,"IN"))&gt;0,"P06"," ")</f>
        <v xml:space="preserve"> </v>
      </c>
      <c r="BN167" s="78" t="str">
        <f>IF(SUM(COUNTIFS('Planificación 2026-1'!E:E,"HUAURA",'Planificación 2026-1'!W:W,C167,'Planificación 2026-1'!G:G,"CA"))&gt;0,"P07"," ")</f>
        <v xml:space="preserve"> </v>
      </c>
      <c r="BO167" s="78" t="str">
        <f>IF(SUM(COUNTIFS('Planificación 2026-1'!E:E,"HUAURA",'Planificación 2026-1'!W:W,C167,'Planificación 2026-1'!G:G,"DE"))&gt;0,"P08"," ")</f>
        <v xml:space="preserve"> </v>
      </c>
      <c r="BP167" s="78" t="str">
        <f>IF(SUM(COUNTIFS('Planificación 2026-1'!E:E,"HUAURA",'Planificación 2026-1'!W:W,C167,'Planificación 2026-1'!G:G,"OB"))&gt;0,"P09"," ")</f>
        <v xml:space="preserve"> </v>
      </c>
      <c r="BQ167" s="78" t="str">
        <f>IF(SUM(COUNTIFS('Planificación 2026-1'!E:E,"HUAURA",'Planificación 2026-1'!W:W,C167,'Planificación 2026-1'!G:G,"MH"))&gt;0,"P31"," ")</f>
        <v xml:space="preserve"> </v>
      </c>
      <c r="BR167" s="78" t="str">
        <f>IF(SUM(COUNTIFS('Planificación 2026-1'!E:E,"HUAURA",'Planificación 2026-1'!W:W,C167,'Planificación 2026-1'!G:G,"IC"))&gt;0,"P32"," ")</f>
        <v xml:space="preserve"> </v>
      </c>
      <c r="BS167" s="78" t="str">
        <f>IF(SUM(COUNTIFS('Planificación 2026-1'!E:E,"HUAURA",'Planificación 2026-1'!W:W,C167,'Planificación 2026-1'!G:G,"AR"))&gt;0,"P34"," ")</f>
        <v xml:space="preserve"> </v>
      </c>
      <c r="BT167" s="78" t="str">
        <f>IF(SUM(COUNTIFS('Planificación 2026-1'!E:E,"HUAURA",'Planificación 2026-1'!W:W,C167,'Planificación 2026-1'!G:G,"T1"))&gt;0,"P35"," ")</f>
        <v xml:space="preserve"> </v>
      </c>
      <c r="BU167" s="78" t="str">
        <f>IF(SUM(COUNTIFS('Planificación 2026-1'!E:E,"HUAURA",'Planificación 2026-1'!W:W,C167,'Planificación 2026-1'!G:G,"T3"))&gt;0,"P36"," ")</f>
        <v xml:space="preserve"> </v>
      </c>
      <c r="BV167" s="78" t="str">
        <f>IF(SUM(COUNTIFS('Planificación 2026-1'!E:E,"HUAURA",'Planificación 2026-1'!W:W,C167,'Planificación 2026-1'!G:G,"T2"))&gt;0,"P37"," ")</f>
        <v xml:space="preserve"> </v>
      </c>
      <c r="BW167" s="78" t="str">
        <f>IF(SUM(COUNTIFS('Planificación 2026-1'!E:E,"HUAURA",'Planificación 2026-1'!W:W,C167,'Planificación 2026-1'!G:G,"AE"))&gt;0,"P38"," ")</f>
        <v xml:space="preserve"> </v>
      </c>
      <c r="BX167" s="78" t="str">
        <f>IF(SUM(COUNTIFS('Planificación 2026-1'!E:E,"HUAURA",'Planificación 2026-1'!W:W,C167,'Planificación 2026-1'!G:G,"T4"))&gt;0,"P55"," ")</f>
        <v xml:space="preserve"> </v>
      </c>
      <c r="BY167" s="79">
        <f>SUMIFS('Planificación 2026-1'!R:R,'Planificación 2026-1'!W:W,C167,'Planificación 2026-1'!G:G,"AF",'Planificación 2026-1'!H:H,"&gt;2")</f>
        <v>0</v>
      </c>
      <c r="BZ167" s="79">
        <f>SUMIFS('Planificación 2026-1'!R:R,'Planificación 2026-1'!W:W,C167,'Planificación 2026-1'!G:G,"EN",'Planificación 2026-1'!H:H,"&gt;2")</f>
        <v>0</v>
      </c>
      <c r="CA167" s="79">
        <f>SUMIFS('Planificación 2026-1'!R:R,'Planificación 2026-1'!W:W,C167,'Planificación 2026-1'!G:G,"IS",'Planificación 2026-1'!H:H,"&gt;2")</f>
        <v>0</v>
      </c>
      <c r="CB167" s="79">
        <f>SUMIFS('Planificación 2026-1'!R:R,'Planificación 2026-1'!W:W,C167,'Planificación 2026-1'!G:G,"PS",'Planificación 2026-1'!H:H,"&gt;2")</f>
        <v>0</v>
      </c>
      <c r="CC167" s="79">
        <f>SUMIFS('Planificación 2026-1'!R:R,'Planificación 2026-1'!W:W,C167,'Planificación 2026-1'!G:G,"IN",'Planificación 2026-1'!H:H,"&gt;2")</f>
        <v>0</v>
      </c>
      <c r="CD167" s="79">
        <f>SUMIFS('Planificación 2026-1'!R:R,'Planificación 2026-1'!W:W,C167,'Planificación 2026-1'!G:G,"CA",'Planificación 2026-1'!H:H,"&gt;2")</f>
        <v>0</v>
      </c>
      <c r="CE167" s="79">
        <f>SUMIFS('Planificación 2026-1'!R:R,'Planificación 2026-1'!W:W,C167,'Planificación 2026-1'!G:G,"DE",'Planificación 2026-1'!H:H,"&gt;2")</f>
        <v>0</v>
      </c>
      <c r="CF167" s="79">
        <f>SUMIFS('Planificación 2026-1'!R:R,'Planificación 2026-1'!W:W,C167,'Planificación 2026-1'!G:G,"OB",'Planificación 2026-1'!H:H,"&gt;2")</f>
        <v>0</v>
      </c>
      <c r="CG167" s="79">
        <f>SUMIFS('Planificación 2026-1'!R:R,'Planificación 2026-1'!W:W,C167,'Planificación 2026-1'!G:G,"MH",'Planificación 2026-1'!H:H,"&gt;2")</f>
        <v>0</v>
      </c>
      <c r="CH167" s="79">
        <f>SUMIFS('Planificación 2026-1'!R:R,'Planificación 2026-1'!W:W,C167,'Planificación 2026-1'!G:G,"IC",'Planificación 2026-1'!H:H,"&gt;2")</f>
        <v>0</v>
      </c>
      <c r="CI167" s="79">
        <f>SUMIFS('Planificación 2026-1'!R:R,'Planificación 2026-1'!W:W,C167,'Planificación 2026-1'!G:G,"AR",'Planificación 2026-1'!H:H,"&gt;2")</f>
        <v>0</v>
      </c>
      <c r="CJ167" s="79">
        <f>SUMIFS('Planificación 2026-1'!R:R,'Planificación 2026-1'!W:W,C167,'Planificación 2026-1'!G:G,"T1",'Planificación 2026-1'!H:H,"&gt;2")</f>
        <v>0</v>
      </c>
      <c r="CK167" s="79">
        <f>SUMIFS('Planificación 2026-1'!R:R,'Planificación 2026-1'!W:W,C167,'Planificación 2026-1'!G:G,"T3",'Planificación 2026-1'!H:H,"&gt;2")</f>
        <v>0</v>
      </c>
      <c r="CL167" s="79">
        <f>SUMIFS('Planificación 2026-1'!R:R,'Planificación 2026-1'!W:W,C167,'Planificación 2026-1'!G:G,"T2",'Planificación 2026-1'!H:H,"&gt;2")</f>
        <v>0</v>
      </c>
      <c r="CM167" s="79">
        <f>SUMIFS('Planificación 2026-1'!R:R,'Planificación 2026-1'!W:W,C167,'Planificación 2026-1'!G:G,"AE",'Planificación 2026-1'!H:H,"&gt;2")</f>
        <v>0</v>
      </c>
      <c r="CN167" s="79">
        <f>SUMIFS('Planificación 2026-1'!R:R,'Planificación 2026-1'!W:W,C167,'Planificación 2026-1'!G:G,"T4",'Planificación 2026-1'!H:H,"&gt;2")</f>
        <v>0</v>
      </c>
      <c r="CO167" s="79">
        <f>SUMIFS('Planificación 2026-1'!R:R,'Planificación 2026-1'!W:W,C167,'Planificación 2026-1'!G:G,"AF",'Planificación 2026-1'!H:H,"&lt;3")</f>
        <v>0</v>
      </c>
      <c r="CP167" s="79">
        <f>SUMIFS('Planificación 2026-1'!R:R,'Planificación 2026-1'!W:W,C167,'Planificación 2026-1'!G:G,"EN",'Planificación 2026-1'!H:H,"&lt;3")</f>
        <v>9</v>
      </c>
      <c r="CQ167" s="79">
        <f>SUMIFS('Planificación 2026-1'!R:R,'Planificación 2026-1'!W:W,C167,'Planificación 2026-1'!G:G,"IS",'Planificación 2026-1'!H:H,"&lt;3")</f>
        <v>0</v>
      </c>
      <c r="CR167" s="79">
        <f>SUMIFS('Planificación 2026-1'!R:R,'Planificación 2026-1'!W:W,C167,'Planificación 2026-1'!G:G,"PS",'Planificación 2026-1'!H:H,"&lt;3")</f>
        <v>14</v>
      </c>
      <c r="CS167" s="79">
        <f>SUMIFS('Planificación 2026-1'!R:R,'Planificación 2026-1'!W:W,C167,'Planificación 2026-1'!G:G,"IN",'Planificación 2026-1'!H:H,"&lt;3")</f>
        <v>0</v>
      </c>
      <c r="CT167" s="79">
        <f>SUMIFS('Planificación 2026-1'!R:R,'Planificación 2026-1'!W:W,C167,'Planificación 2026-1'!G:G,"CA",'Planificación 2026-1'!H:H,"&lt;3")</f>
        <v>0</v>
      </c>
      <c r="CU167" s="79">
        <f>SUMIFS('Planificación 2026-1'!R:R,'Planificación 2026-1'!W:W,C167,'Planificación 2026-1'!G:G,"DE",'Planificación 2026-1'!H:H,"&lt;3")</f>
        <v>0</v>
      </c>
      <c r="CV167" s="79">
        <f>SUMIFS('Planificación 2026-1'!R:R,'Planificación 2026-1'!W:W,C167,'Planificación 2026-1'!G:G,"OB",'Planificación 2026-1'!H:H,"&lt;3")</f>
        <v>8</v>
      </c>
      <c r="CW167" s="79">
        <f>SUMIFS('Planificación 2026-1'!R:R,'Planificación 2026-1'!W:W,C167,'Planificación 2026-1'!G:G,"MH",'Planificación 2026-1'!H:H,"&lt;3")</f>
        <v>0</v>
      </c>
      <c r="CX167" s="79">
        <f>SUMIFS('Planificación 2026-1'!R:R,'Planificación 2026-1'!W:W,C167,'Planificación 2026-1'!G:G,"IC",'Planificación 2026-1'!H:H,"&lt;3")</f>
        <v>0</v>
      </c>
      <c r="CY167" s="79">
        <f>SUMIFS('Planificación 2026-1'!R:R,'Planificación 2026-1'!W:W,C167,'Planificación 2026-1'!G:G,"AR",'Planificación 2026-1'!H:H,"&lt;3")</f>
        <v>0</v>
      </c>
      <c r="CZ167" s="79">
        <f>SUMIFS('Planificación 2026-1'!R:R,'Planificación 2026-1'!W:W,C167,'Planificación 2026-1'!G:G,"T1",'Planificación 2026-1'!H:H,"&lt;3")</f>
        <v>0</v>
      </c>
      <c r="DA167" s="79">
        <f>SUMIFS('Planificación 2026-1'!R:R,'Planificación 2026-1'!W:W,C167,'Planificación 2026-1'!G:G,"T3",'Planificación 2026-1'!H:H,"&lt;3")</f>
        <v>4</v>
      </c>
      <c r="DB167" s="79">
        <f>SUMIFS('Planificación 2026-1'!R:R,'Planificación 2026-1'!W:W,C167,'Planificación 2026-1'!G:G,"T2",'Planificación 2026-1'!H:H,"&lt;3")</f>
        <v>0</v>
      </c>
      <c r="DC167" s="79">
        <f>SUMIFS('Planificación 2026-1'!R:R,'Planificación 2026-1'!W:W,C167,'Planificación 2026-1'!G:G,"AE",'Planificación 2026-1'!H:H,"&lt;3")</f>
        <v>0</v>
      </c>
      <c r="DD167" s="79">
        <f>SUMIFS('Planificación 2026-1'!R:R,'Planificación 2026-1'!W:W,C167,'Planificación 2026-1'!G:G,"T4",'Planificación 2026-1'!H:H,"&lt;3")</f>
        <v>0</v>
      </c>
      <c r="DE167" s="78" t="str">
        <f t="shared" si="32"/>
        <v>P02 P04 P09</v>
      </c>
      <c r="DF167" s="30">
        <f>IF(C167="","",SUMIFS('Planificación 2026-1'!R:R,'Planificación 2026-1'!W:W,C167,'Planificación 2026-1'!E:E,"PRINCIPAL",'Planificación 2026-1'!X:X,"VIRTUAL"))</f>
        <v>8</v>
      </c>
      <c r="DG167" s="30">
        <f>IF(C167="","",SUMIFS('Planificación 2026-1'!R:R,'Planificación 2026-1'!W:W,C167,'Planificación 2026-1'!E:E,"PRINCIPAL",'Planificación 2026-1'!X:X,"PRESENCIAL"))</f>
        <v>14</v>
      </c>
      <c r="DH167" s="30">
        <f>IF(C167="","",SUMIFS('Planificación 2026-1'!R:R,'Planificación 2026-1'!W:W,C167,'Planificación 2026-1'!E:E,"PRINCIPAL",'Planificación 2026-1'!X:X,"HIBRIDO PRESENCIAL"))</f>
        <v>0</v>
      </c>
      <c r="DI167" s="78" t="str">
        <f t="shared" si="33"/>
        <v/>
      </c>
      <c r="DJ167" s="78">
        <f>IF(C167="","",SUMIFS('Planificación 2026-1'!R:R,'Planificación 2026-1'!W:W,C167,'Planificación 2026-1'!E:E,"FILIAL",'Planificación 2026-1'!X:X,"VIRTUAL"))</f>
        <v>0</v>
      </c>
      <c r="DK167" s="80">
        <f>IF(C167="","",SUMIFS('Planificación 2026-1'!R:R,'Planificación 2026-1'!W:W,C167,'Planificación 2026-1'!E:E,"FILIAL",'Planificación 2026-1'!X:X,"PRESENCIAL"))</f>
        <v>0</v>
      </c>
      <c r="DL167" s="42">
        <f>IF(C167="","",SUMIFS('Planificación 2026-1'!R:R,'Planificación 2026-1'!W:W,C167,'Planificación 2026-1'!E:E,"FILIAL",'Planificación 2026-1'!X:X,"HIBRIDO PRESENCIAL"))</f>
        <v>0</v>
      </c>
      <c r="DM167" s="81" t="str">
        <f t="shared" si="34"/>
        <v>P04 P09 P36</v>
      </c>
      <c r="DN167" s="78">
        <f>IF(C167="","",SUMIFS('Planificación 2026-1'!R:R,'Planificación 2026-1'!W:W,C167,'Planificación 2026-1'!E:E,"SUNAMPE",'Planificación 2026-1'!X:X,"VIRTUAL"))</f>
        <v>4</v>
      </c>
      <c r="DO167" s="42">
        <f>IF(C167="","",SUMIFS('Planificación 2026-1'!R:R,'Planificación 2026-1'!W:W,C167,'Planificación 2026-1'!E:E,"SUNAMPE",'Planificación 2026-1'!X:X,"PRESENCIAL"))</f>
        <v>9</v>
      </c>
      <c r="DP167" s="81" t="str">
        <f t="shared" si="35"/>
        <v/>
      </c>
      <c r="DQ167" s="78">
        <f>IF(C167="","",SUMIFS('Planificación 2026-1'!R:R,'Planificación 2026-1'!W:W,C167,'Planificación 2026-1'!E:E,"HUAURA",'Planificación 2026-1'!X:X,"VIRTUAL"))</f>
        <v>0</v>
      </c>
      <c r="DR167" s="42">
        <f>IF(C167="","",SUMIFS('Planificación 2026-1'!R:R,'Planificación 2026-1'!W:W,C167,'Planificación 2026-1'!E:E,"HUAURA",'Planificación 2026-1'!X:X,"PRESENCIAL"))</f>
        <v>0</v>
      </c>
      <c r="DS167" s="48">
        <f>SUMIFS('Planificación 2026-1'!R:R,'Planificación 2026-1'!W:W,C167,'Planificación 2026-1'!E:E,"PRINCIPAL",'Planificación 2026-1'!X:X,"VIRTUAL",'Planificación 2026-1'!H:H,"&gt;2")</f>
        <v>0</v>
      </c>
      <c r="DT167" s="48">
        <f>SUMIFS('Planificación 2026-1'!R:R,'Planificación 2026-1'!W:W,C167,'Planificación 2026-1'!E:E,"PRINCIPAL",'Planificación 2026-1'!X:X,"&lt;&gt;VIRTUAL",'Planificación 2026-1'!H:H,"&gt;2")</f>
        <v>0</v>
      </c>
      <c r="DU167" s="48">
        <f>SUMIFS('Planificación 2026-1'!R:R,'Planificación 2026-1'!W:W,C167,'Planificación 2026-1'!E:E,"SUNAMPE",'Planificación 2026-1'!X:X,"VIRTUAL",'Planificación 2026-1'!H:H,"&gt;2")</f>
        <v>0</v>
      </c>
      <c r="DV167" s="48">
        <f>SUMIFS('Planificación 2026-1'!R:R,'Planificación 2026-1'!W:W,C167,'Planificación 2026-1'!E:E,"SUNAMPE",'Planificación 2026-1'!X:X,"&lt;&gt;VIRTUAL",'Planificación 2026-1'!H:H,"&gt;2")</f>
        <v>0</v>
      </c>
      <c r="DW167" s="48">
        <f>SUMIFS('Planificación 2026-1'!R:R,'Planificación 2026-1'!W:W,C167,'Planificación 2026-1'!E:E,"FILIAL",'Planificación 2026-1'!X:X,"VIRTUAL",'Planificación 2026-1'!H:H,"&gt;2")</f>
        <v>0</v>
      </c>
      <c r="DX167" s="48">
        <f>SUMIFS('Planificación 2026-1'!R:R,'Planificación 2026-1'!W:W,C167,'Planificación 2026-1'!E:E,"FILIAL",'Planificación 2026-1'!X:X,"&lt;&gt;VIRTUAL",'Planificación 2026-1'!H:H,"&gt;2")</f>
        <v>0</v>
      </c>
      <c r="DY167" s="48">
        <f>SUMIFS('Planificación 2026-1'!R:R,'Planificación 2026-1'!W:W,C167,'Planificación 2026-1'!E:E,"PORUMA",'Planificación 2026-1'!X:X,"VIRTUAL",'Planificación 2026-1'!H:H,"&gt;2")</f>
        <v>0</v>
      </c>
      <c r="DZ167" s="48">
        <f>SUMIFS('Planificación 2026-1'!R:R,'Planificación 2026-1'!W:W,C167,'Planificación 2026-1'!E:E,"PORUMA",'Planificación 2026-1'!X:X,"&lt;&gt;VIRTUAL",'Planificación 2026-1'!H:H,"&gt;2")</f>
        <v>0</v>
      </c>
      <c r="EA167" s="48">
        <f>SUMIFS('Planificación 2026-1'!R:R,'Planificación 2026-1'!W:W,C167,'Planificación 2026-1'!E:E,"HUAURA",'Planificación 2026-1'!X:X,"VIRTUAL",'Planificación 2026-1'!H:H,"&gt;2")</f>
        <v>0</v>
      </c>
      <c r="EB167" s="48">
        <f>SUMIFS('Planificación 2026-1'!R:R,'Planificación 2026-1'!W:W,C167,'Planificación 2026-1'!E:E,"HUAURA",'Planificación 2026-1'!X:X,"&lt;&gt;VIRTUAL",'Planificación 2026-1'!H:H,"&gt;2")</f>
        <v>0</v>
      </c>
      <c r="EC167" s="48">
        <f>SUMIFS('Planificación 2026-1'!R:R,'Planificación 2026-1'!W:W,C167,'Planificación 2026-1'!E:E,"PRINCIPAL",'Planificación 2026-1'!X:X,"VIRTUAL",'Planificación 2026-1'!H:H,"&lt;3")</f>
        <v>8</v>
      </c>
      <c r="ED167" s="48">
        <f>SUMIFS('Planificación 2026-1'!R:R,'Planificación 2026-1'!W:W,C167,'Planificación 2026-1'!E:E,"PRINCIPAL",'Planificación 2026-1'!X:X,"&lt;&gt;VIRTUAL",'Planificación 2026-1'!H:H,"&lt;3")</f>
        <v>14</v>
      </c>
      <c r="EE167" s="48">
        <f>SUMIFS('Planificación 2026-1'!R:R,'Planificación 2026-1'!W:W,C167,'Planificación 2026-1'!E:E,"SUNAMPE",'Planificación 2026-1'!X:X,"VIRTUAL",'Planificación 2026-1'!H:H,"&lt;3")</f>
        <v>4</v>
      </c>
      <c r="EF167" s="48">
        <f>SUMIFS('Planificación 2026-1'!R:R,'Planificación 2026-1'!W:W,C167,'Planificación 2026-1'!E:E,"SUNAMPE",'Planificación 2026-1'!X:X,"&lt;&gt;VIRTUAL",'Planificación 2026-1'!H:H,"&lt;3")</f>
        <v>9</v>
      </c>
      <c r="EG167" s="48">
        <f>SUMIFS('Planificación 2026-1'!R:R,'Planificación 2026-1'!W:W,C167,'Planificación 2026-1'!E:E,"FILIAL",'Planificación 2026-1'!X:X,"VIRTUAL",'Planificación 2026-1'!H:H,"&lt;3")</f>
        <v>0</v>
      </c>
      <c r="EH167" s="48">
        <f>SUMIFS('Planificación 2026-1'!R:R,'Planificación 2026-1'!W:W,C167,'Planificación 2026-1'!E:E,"FILIAL",'Planificación 2026-1'!X:X,"&lt;&gt;VIRTUAL",'Planificación 2026-1'!H:H,"&lt;3")</f>
        <v>0</v>
      </c>
      <c r="EI167" s="48">
        <f>SUMIFS('Planificación 2026-1'!R:R,'Planificación 2026-1'!W:W,C167,'Planificación 2026-1'!E:E,"PORUMA",'Planificación 2026-1'!X:X,"VIRTUAL",'Planificación 2026-1'!H:H,"&lt;3")</f>
        <v>0</v>
      </c>
      <c r="EJ167" s="48">
        <f>SUMIFS('Planificación 2026-1'!R:R,'Planificación 2026-1'!W:W,C167,'Planificación 2026-1'!E:E,"PORUMA",'Planificación 2026-1'!X:X,"&lt;&gt;VIRTUAL",'Planificación 2026-1'!H:H,"&lt;3")</f>
        <v>0</v>
      </c>
      <c r="EK167" s="48">
        <f>SUMIFS('Planificación 2026-1'!R:R,'Planificación 2026-1'!W:W,C167,'Planificación 2026-1'!E:E,"HUAURA",'Planificación 2026-1'!X:X,"VIRTUAL",'Planificación 2026-1'!H:H,"&lt;3")</f>
        <v>0</v>
      </c>
      <c r="EL167" s="48">
        <f>SUMIFS('Planificación 2026-1'!R:R,'Planificación 2026-1'!W:W,C167,'Planificación 2026-1'!E:E,"HUAURA",'Planificación 2026-1'!X:X,"&lt;&gt;VIRTUAL",'Planificación 2026-1'!H:H,"&lt;3")</f>
        <v>0</v>
      </c>
      <c r="EM167" s="48">
        <f t="shared" si="36"/>
        <v>0</v>
      </c>
      <c r="EN167" s="48">
        <f t="shared" si="37"/>
        <v>0</v>
      </c>
      <c r="EO167" s="48">
        <f t="shared" si="38"/>
        <v>0</v>
      </c>
      <c r="EP167" s="48">
        <f t="shared" si="39"/>
        <v>22</v>
      </c>
      <c r="EQ167" s="48">
        <f t="shared" si="40"/>
        <v>13</v>
      </c>
      <c r="ER167" s="48"/>
      <c r="ES167" s="48">
        <f t="shared" si="41"/>
        <v>12</v>
      </c>
      <c r="ET167" s="48">
        <f t="shared" si="42"/>
        <v>23</v>
      </c>
      <c r="EU167" s="48" t="b">
        <f t="shared" si="43"/>
        <v>1</v>
      </c>
      <c r="EV167" s="48" t="str">
        <f t="shared" si="44"/>
        <v/>
      </c>
      <c r="EW167" s="48" t="str">
        <f t="shared" si="45"/>
        <v>MAS PRESENCIAL</v>
      </c>
    </row>
    <row r="168" spans="1:153" x14ac:dyDescent="0.3">
      <c r="A168" s="53"/>
      <c r="B168" s="383">
        <v>165</v>
      </c>
      <c r="C168" s="107" t="s">
        <v>185</v>
      </c>
      <c r="D168" s="82">
        <f>SUMIF('Planificación 2026-1'!W:W,C168,'Planificación 2026-1'!R:R)</f>
        <v>16</v>
      </c>
      <c r="E168" s="384" t="s">
        <v>319</v>
      </c>
      <c r="F168" s="107" t="s">
        <v>430</v>
      </c>
      <c r="G168" s="107" t="s">
        <v>431</v>
      </c>
      <c r="H168" s="107" t="s">
        <v>434</v>
      </c>
      <c r="I168" s="77" t="str">
        <f>IF(SUM(COUNTIFS('Planificación 2026-1'!E:E,"PRINCIPAL",'Planificación 2026-1'!W:W,C168,'Planificación 2026-1'!G:G,"AF"))&gt;0,"P01"," ")</f>
        <v xml:space="preserve"> </v>
      </c>
      <c r="J168" s="78" t="str">
        <f>IF(SUM(COUNTIFS('Planificación 2026-1'!E:E,"PRINCIPAL",'Planificación 2026-1'!W:W,C168,'Planificación 2026-1'!G:G,"EN"))&gt;0,"P02"," ")</f>
        <v xml:space="preserve"> </v>
      </c>
      <c r="K168" s="78" t="str">
        <f>IF(SUM(COUNTIFS('Planificación 2026-1'!E:E,"PRINCIPAL",'Planificación 2026-1'!W:W,C168,'Planificación 2026-1'!G:G,"IS"))&gt;0,"P03"," ")</f>
        <v xml:space="preserve"> </v>
      </c>
      <c r="L168" s="78" t="str">
        <f>IF(SUM(COUNTIFS('Planificación 2026-1'!E:E,"PRINCIPAL",'Planificación 2026-1'!W:W,C168,'Planificación 2026-1'!G:G,"PS"))&gt;0,"P04"," ")</f>
        <v>P04</v>
      </c>
      <c r="M168" s="78"/>
      <c r="N168" s="78" t="str">
        <f>IF(SUM(COUNTIFS('Planificación 2026-1'!E:E,"PRINCIPAL",'Planificación 2026-1'!W:W,C168,'Planificación 2026-1'!G:G,"IN"))&gt;0,"P06"," ")</f>
        <v xml:space="preserve"> </v>
      </c>
      <c r="O168" s="78" t="str">
        <f>IF(SUM(COUNTIFS('Planificación 2026-1'!E:E,"PRINCIPAL",'Planificación 2026-1'!W:W,C168,'Planificación 2026-1'!G:G,"CA"))&gt;0,"P07"," ")</f>
        <v xml:space="preserve"> </v>
      </c>
      <c r="P168" s="78" t="str">
        <f>IF(SUM(COUNTIFS('Planificación 2026-1'!E:E,"PRINCIPAL",'Planificación 2026-1'!W:W,C168,'Planificación 2026-1'!G:G,"DE"))&gt;0,"P08"," ")</f>
        <v xml:space="preserve"> </v>
      </c>
      <c r="Q168" s="78" t="str">
        <f>IF(SUM(COUNTIFS('Planificación 2026-1'!E:E,"PRINCIPAL",'Planificación 2026-1'!W:W,C168,'Planificación 2026-1'!G:G,"OB"))&gt;0,"P09"," ")</f>
        <v xml:space="preserve"> </v>
      </c>
      <c r="R168" s="78" t="str">
        <f>IF(SUM(COUNTIFS('Planificación 2026-1'!E:E,"PRINCIPAL",'Planificación 2026-1'!W:W,C168,'Planificación 2026-1'!G:G,"MH"))&gt;0,"P31"," ")</f>
        <v xml:space="preserve"> </v>
      </c>
      <c r="S168" s="78" t="str">
        <f>IF(SUM(COUNTIFS('Planificación 2026-1'!E:E,"PRINCIPAL",'Planificación 2026-1'!W:W,C168,'Planificación 2026-1'!G:G,"IC"))&gt;0,"P32"," ")</f>
        <v xml:space="preserve"> </v>
      </c>
      <c r="T168" s="78" t="str">
        <f>IF(SUM(COUNTIFS('Planificación 2026-1'!E:E,"PRINCIPAL",'Planificación 2026-1'!W:W,C168,'Planificación 2026-1'!G:G,"AR"))&gt;0,"P34"," ")</f>
        <v xml:space="preserve"> </v>
      </c>
      <c r="U168" s="78" t="str">
        <f>IF(SUM(COUNTIFS('Planificación 2026-1'!E:E,"PRINCIPAL",'Planificación 2026-1'!W:W,C168,'Planificación 2026-1'!G:G,"T1"))&gt;0,"P35"," ")</f>
        <v xml:space="preserve"> </v>
      </c>
      <c r="V168" s="78" t="str">
        <f>IF(SUM(COUNTIFS('Planificación 2026-1'!E:E,"PRINCIPAL",'Planificación 2026-1'!W:W,C168,'Planificación 2026-1'!G:G,"T3"))&gt;0,"P36"," ")</f>
        <v xml:space="preserve"> </v>
      </c>
      <c r="W168" s="78" t="str">
        <f>IF(SUM(COUNTIFS('Planificación 2026-1'!E:E,"PRINCIPAL",'Planificación 2026-1'!W:W,C168,'Planificación 2026-1'!G:G,"T2"))&gt;0,"P37"," ")</f>
        <v xml:space="preserve"> </v>
      </c>
      <c r="X168" s="78" t="str">
        <f>IF(SUM(COUNTIFS('Planificación 2026-1'!E:E,"PRINCIPAL",'Planificación 2026-1'!W:W,C168,'Planificación 2026-1'!G:G,"AE"))&gt;0,"P38"," ")</f>
        <v xml:space="preserve"> </v>
      </c>
      <c r="Y168" s="78" t="str">
        <f>IF(SUM(COUNTIFS('Planificación 2026-1'!E:E,"PRINCIPAL",'Planificación 2026-1'!W:W,C168,'Planificación 2026-1'!G:G,"T4"))&gt;0,"P55"," ")</f>
        <v xml:space="preserve"> </v>
      </c>
      <c r="Z168" s="78" t="str">
        <f>IF(SUM(COUNTIFS('Planificación 2026-1'!E:E,"FILIAL",'Planificación 2026-1'!W:W,C168,'Planificación 2026-1'!G:G,"AF"))&gt;0," P01"," ")</f>
        <v xml:space="preserve"> </v>
      </c>
      <c r="AA168" s="78" t="str">
        <f>IF(SUM(COUNTIFS('Planificación 2026-1'!E:E,"FILIAL",'Planificación 2026-1'!W:W,C168,'Planificación 2026-1'!G:G,"EN"))&gt;0,"P02"," ")</f>
        <v xml:space="preserve"> </v>
      </c>
      <c r="AB168" s="78" t="str">
        <f>IF(SUM(COUNTIFS('Planificación 2026-1'!E:E,"FILIAL",'Planificación 2026-1'!W:W,C168,'Planificación 2026-1'!G:G,"IS"))&gt;0,"P03"," ")</f>
        <v xml:space="preserve"> </v>
      </c>
      <c r="AC168" s="78" t="str">
        <f>IF(SUM(COUNTIFS('Planificación 2026-1'!E:E,"FILIAL",'Planificación 2026-1'!W:W,C168,'Planificación 2026-1'!G:G,"PS"))&gt;0,"P04"," ")</f>
        <v xml:space="preserve"> </v>
      </c>
      <c r="AD168" s="78"/>
      <c r="AE168" s="78" t="str">
        <f>IF(SUM(COUNTIFS('Planificación 2026-1'!E:E,"FILIAL",'Planificación 2026-1'!W:W,C168,'Planificación 2026-1'!G:G,"IN"))&gt;0,"P06"," ")</f>
        <v xml:space="preserve"> </v>
      </c>
      <c r="AF168" s="78" t="str">
        <f>IF(SUM(COUNTIFS('Planificación 2026-1'!E:E,"FILIAL",'Planificación 2026-1'!W:W,C168,'Planificación 2026-1'!G:G,"CA"))&gt;0,"P07"," ")</f>
        <v xml:space="preserve"> </v>
      </c>
      <c r="AG168" s="78" t="str">
        <f>IF(SUM(COUNTIFS('Planificación 2026-1'!E:E,"FILIAL",'Planificación 2026-1'!W:W,C168,'Planificación 2026-1'!G:G,"DE"))&gt;0,"P08"," ")</f>
        <v xml:space="preserve"> </v>
      </c>
      <c r="AH168" s="78" t="str">
        <f>IF(SUM(COUNTIFS('Planificación 2026-1'!E:E,"FILIAL",'Planificación 2026-1'!W:W,C168,'Planificación 2026-1'!G:G,"OB"))&gt;0,"P09"," ")</f>
        <v xml:space="preserve"> </v>
      </c>
      <c r="AI168" s="78" t="str">
        <f>IF(SUM(COUNTIFS('Planificación 2026-1'!E:E,"FILIAL",'Planificación 2026-1'!W:W,C168,'Planificación 2026-1'!G:G,"MH"))&gt;0,"P31"," ")</f>
        <v xml:space="preserve"> </v>
      </c>
      <c r="AJ168" s="78" t="str">
        <f>IF(SUM(COUNTIFS('Planificación 2026-1'!E:E,"FILIAL",'Planificación 2026-1'!W:W,C168,'Planificación 2026-1'!G:G,"IC"))&gt;0,"P32"," ")</f>
        <v xml:space="preserve"> </v>
      </c>
      <c r="AK168" s="78" t="str">
        <f>IF(SUM(COUNTIFS('Planificación 2026-1'!E:E,"FILIAL",'Planificación 2026-1'!W:W,C168,'Planificación 2026-1'!G:G,"AR"))&gt;0,"P34"," ")</f>
        <v xml:space="preserve"> </v>
      </c>
      <c r="AL168" s="78" t="str">
        <f>IF(SUM(COUNTIFS('Planificación 2026-1'!E:E,"FILIAL",'Planificación 2026-1'!W:W,C168,'Planificación 2026-1'!G:G,"T1"))&gt;0,"P35"," ")</f>
        <v xml:space="preserve"> </v>
      </c>
      <c r="AM168" s="78" t="str">
        <f>IF(SUM(COUNTIFS('Planificación 2026-1'!E:E,"FILIAL",'Planificación 2026-1'!W:W,C168,'Planificación 2026-1'!G:G,"T3"))&gt;0,"P36"," ")</f>
        <v xml:space="preserve"> </v>
      </c>
      <c r="AN168" s="78" t="str">
        <f>IF(SUM(COUNTIFS('Planificación 2026-1'!E:E,"FILIAL",'Planificación 2026-1'!W:W,C168,'Planificación 2026-1'!G:G,"T2"))&gt;0,"P37"," ")</f>
        <v xml:space="preserve"> </v>
      </c>
      <c r="AO168" s="78" t="str">
        <f>IF(SUM(COUNTIFS('Planificación 2026-1'!E:E,"FILIAL",'Planificación 2026-1'!W:W,C168,'Planificación 2026-1'!G:G,"AE"))&gt;0,"P38"," ")</f>
        <v xml:space="preserve"> </v>
      </c>
      <c r="AP168" s="78" t="str">
        <f>IF(SUM(COUNTIFS('Planificación 2026-1'!E:E,"FILIAL",'Planificación 2026-1'!W:W,C168,'Planificación 2026-1'!G:G,"T4"))&gt;0,"P55"," ")</f>
        <v xml:space="preserve"> </v>
      </c>
      <c r="AQ168" s="78" t="str">
        <f>IF(SUM(COUNTIFS('Planificación 2026-1'!E:E,"SUNAMPE",'Planificación 2026-1'!W:W,C168,'Planificación 2026-1'!G:G,"AF"))&gt;0," P01"," ")</f>
        <v xml:space="preserve"> </v>
      </c>
      <c r="AR168" s="78" t="str">
        <f>IF(SUM(COUNTIFS('Planificación 2026-1'!E:E,"SUNAMPE",'Planificación 2026-1'!W:W,C168,'Planificación 2026-1'!G:G,"EN"))&gt;0,"P02"," ")</f>
        <v xml:space="preserve"> </v>
      </c>
      <c r="AS168" s="78" t="str">
        <f>IF(SUM(COUNTIFS('Planificación 2026-1'!E:E,"SUNAMPE",'Planificación 2026-1'!W:W,C168,'Planificación 2026-1'!G:G,"IS"))&gt;0,"P03"," ")</f>
        <v xml:space="preserve"> </v>
      </c>
      <c r="AT168" s="78" t="str">
        <f>IF(SUM(COUNTIFS('Planificación 2026-1'!E:E,"SUNAMPE",'Planificación 2026-1'!W:W,C168,'Planificación 2026-1'!G:G,"PS"))&gt;0,"P04"," ")</f>
        <v xml:space="preserve"> </v>
      </c>
      <c r="AU168" s="78"/>
      <c r="AV168" s="78" t="str">
        <f>IF(SUM(COUNTIFS('Planificación 2026-1'!E:E,"SUNAMPE",'Planificación 2026-1'!W:W,C168,'Planificación 2026-1'!G:G,"IN"))&gt;0,"P06"," ")</f>
        <v xml:space="preserve"> </v>
      </c>
      <c r="AW168" s="78" t="str">
        <f>IF(SUM(COUNTIFS('Planificación 2026-1'!E:E,"SUNAMPE",'Planificación 2026-1'!W:W,C168,'Planificación 2026-1'!G:G,"CA"))&gt;0,"P07"," ")</f>
        <v xml:space="preserve"> </v>
      </c>
      <c r="AX168" s="78" t="str">
        <f>IF(SUM(COUNTIFS('Planificación 2026-1'!E:E,"SUNAMPE",'Planificación 2026-1'!W:W,C168,'Planificación 2026-1'!G:G,"DE"))&gt;0,"P08"," ")</f>
        <v xml:space="preserve"> </v>
      </c>
      <c r="AY168" s="78" t="str">
        <f>IF(SUM(COUNTIFS('Planificación 2026-1'!E:E,"SUNAMPE",'Planificación 2026-1'!W:W,C168,'Planificación 2026-1'!G:G,"OB"))&gt;0,"P09"," ")</f>
        <v xml:space="preserve"> </v>
      </c>
      <c r="AZ168" s="78" t="str">
        <f>IF(SUM(COUNTIFS('Planificación 2026-1'!E:E,"SUNAMPE",'Planificación 2026-1'!W:W,C168,'Planificación 2026-1'!G:G,"MH"))&gt;0,"P31"," ")</f>
        <v xml:space="preserve"> </v>
      </c>
      <c r="BA168" s="78" t="str">
        <f>IF(SUM(COUNTIFS('Planificación 2026-1'!E:E,"SUNAMPE",'Planificación 2026-1'!W:W,C168,'Planificación 2026-1'!G:G,"IC"))&gt;0,"P32"," ")</f>
        <v xml:space="preserve"> </v>
      </c>
      <c r="BB168" s="78" t="str">
        <f>IF(SUM(COUNTIFS('Planificación 2026-1'!E:E,"SUNAMPE",'Planificación 2026-1'!W:W,C168,'Planificación 2026-1'!G:G,"AR"))&gt;0,"P34"," ")</f>
        <v xml:space="preserve"> </v>
      </c>
      <c r="BC168" s="78" t="str">
        <f>IF(SUM(COUNTIFS('Planificación 2026-1'!E:E,"SUNAMPE",'Planificación 2026-1'!W:W,C168,'Planificación 2026-1'!G:G,"T1"))&gt;0,"P35"," ")</f>
        <v xml:space="preserve"> </v>
      </c>
      <c r="BD168" s="78" t="str">
        <f>IF(SUM(COUNTIFS('Planificación 2026-1'!E:E,"SUNAMPE",'Planificación 2026-1'!W:W,C168,'Planificación 2026-1'!G:G,"T3"))&gt;0,"P36"," ")</f>
        <v xml:space="preserve"> </v>
      </c>
      <c r="BE168" s="78" t="str">
        <f>IF(SUM(COUNTIFS('Planificación 2026-1'!E:E,"SUNAMPE",'Planificación 2026-1'!W:W,C168,'Planificación 2026-1'!G:G,"T2"))&gt;0,"P37"," ")</f>
        <v xml:space="preserve"> </v>
      </c>
      <c r="BF168" s="78" t="str">
        <f>IF(SUM(COUNTIFS('Planificación 2026-1'!E:E,"SUNAMPE",'Planificación 2026-1'!W:W,C168,'Planificación 2026-1'!G:G,"AE"))&gt;0,"P38"," ")</f>
        <v xml:space="preserve"> </v>
      </c>
      <c r="BG168" s="78" t="str">
        <f>IF(SUM(COUNTIFS('Planificación 2026-1'!E:E,"SUNAMPE",'Planificación 2026-1'!W:W,C168,'Planificación 2026-1'!G:G,"T4"))&gt;0,"P55"," ")</f>
        <v xml:space="preserve"> </v>
      </c>
      <c r="BH168" s="78" t="str">
        <f>IF(SUM(COUNTIFS('Planificación 2026-1'!E:E,"HUAURA",'Planificación 2026-1'!W:W,C168,'Planificación 2026-1'!G:G,"AF"))&gt;0," P01"," ")</f>
        <v xml:space="preserve"> </v>
      </c>
      <c r="BI168" s="78" t="str">
        <f>IF(SUM(COUNTIFS('Planificación 2026-1'!E:E,"HUAURA",'Planificación 2026-1'!W:W,C168,'Planificación 2026-1'!G:G,"EN"))&gt;0,"P02"," ")</f>
        <v xml:space="preserve"> </v>
      </c>
      <c r="BJ168" s="78" t="str">
        <f>IF(SUM(COUNTIFS('Planificación 2026-1'!E:E,"HUAURA",'Planificación 2026-1'!W:W,C168,'Planificación 2026-1'!G:G,"IS"))&gt;0,"P03"," ")</f>
        <v xml:space="preserve"> </v>
      </c>
      <c r="BK168" s="78" t="str">
        <f>IF(SUM(COUNTIFS('Planificación 2026-1'!E:E,"HUAURA",'Planificación 2026-1'!W:W,C168,'Planificación 2026-1'!G:G,"PS"))&gt;0,"P04"," ")</f>
        <v xml:space="preserve"> </v>
      </c>
      <c r="BL168" s="78"/>
      <c r="BM168" s="78" t="str">
        <f>IF(SUM(COUNTIFS('Planificación 2026-1'!E:E,"HUAURA",'Planificación 2026-1'!W:W,C168,'Planificación 2026-1'!G:G,"IN"))&gt;0,"P06"," ")</f>
        <v xml:space="preserve"> </v>
      </c>
      <c r="BN168" s="78" t="str">
        <f>IF(SUM(COUNTIFS('Planificación 2026-1'!E:E,"HUAURA",'Planificación 2026-1'!W:W,C168,'Planificación 2026-1'!G:G,"CA"))&gt;0,"P07"," ")</f>
        <v xml:space="preserve"> </v>
      </c>
      <c r="BO168" s="78" t="str">
        <f>IF(SUM(COUNTIFS('Planificación 2026-1'!E:E,"HUAURA",'Planificación 2026-1'!W:W,C168,'Planificación 2026-1'!G:G,"DE"))&gt;0,"P08"," ")</f>
        <v xml:space="preserve"> </v>
      </c>
      <c r="BP168" s="78" t="str">
        <f>IF(SUM(COUNTIFS('Planificación 2026-1'!E:E,"HUAURA",'Planificación 2026-1'!W:W,C168,'Planificación 2026-1'!G:G,"OB"))&gt;0,"P09"," ")</f>
        <v xml:space="preserve"> </v>
      </c>
      <c r="BQ168" s="78" t="str">
        <f>IF(SUM(COUNTIFS('Planificación 2026-1'!E:E,"HUAURA",'Planificación 2026-1'!W:W,C168,'Planificación 2026-1'!G:G,"MH"))&gt;0,"P31"," ")</f>
        <v xml:space="preserve"> </v>
      </c>
      <c r="BR168" s="78" t="str">
        <f>IF(SUM(COUNTIFS('Planificación 2026-1'!E:E,"HUAURA",'Planificación 2026-1'!W:W,C168,'Planificación 2026-1'!G:G,"IC"))&gt;0,"P32"," ")</f>
        <v xml:space="preserve"> </v>
      </c>
      <c r="BS168" s="78" t="str">
        <f>IF(SUM(COUNTIFS('Planificación 2026-1'!E:E,"HUAURA",'Planificación 2026-1'!W:W,C168,'Planificación 2026-1'!G:G,"AR"))&gt;0,"P34"," ")</f>
        <v xml:space="preserve"> </v>
      </c>
      <c r="BT168" s="78" t="str">
        <f>IF(SUM(COUNTIFS('Planificación 2026-1'!E:E,"HUAURA",'Planificación 2026-1'!W:W,C168,'Planificación 2026-1'!G:G,"T1"))&gt;0,"P35"," ")</f>
        <v xml:space="preserve"> </v>
      </c>
      <c r="BU168" s="78" t="str">
        <f>IF(SUM(COUNTIFS('Planificación 2026-1'!E:E,"HUAURA",'Planificación 2026-1'!W:W,C168,'Planificación 2026-1'!G:G,"T3"))&gt;0,"P36"," ")</f>
        <v xml:space="preserve"> </v>
      </c>
      <c r="BV168" s="78" t="str">
        <f>IF(SUM(COUNTIFS('Planificación 2026-1'!E:E,"HUAURA",'Planificación 2026-1'!W:W,C168,'Planificación 2026-1'!G:G,"T2"))&gt;0,"P37"," ")</f>
        <v xml:space="preserve"> </v>
      </c>
      <c r="BW168" s="78" t="str">
        <f>IF(SUM(COUNTIFS('Planificación 2026-1'!E:E,"HUAURA",'Planificación 2026-1'!W:W,C168,'Planificación 2026-1'!G:G,"AE"))&gt;0,"P38"," ")</f>
        <v xml:space="preserve"> </v>
      </c>
      <c r="BX168" s="78" t="str">
        <f>IF(SUM(COUNTIFS('Planificación 2026-1'!E:E,"HUAURA",'Planificación 2026-1'!W:W,C168,'Planificación 2026-1'!G:G,"T4"))&gt;0,"P55"," ")</f>
        <v xml:space="preserve"> </v>
      </c>
      <c r="BY168" s="79">
        <f>SUMIFS('Planificación 2026-1'!R:R,'Planificación 2026-1'!W:W,C168,'Planificación 2026-1'!G:G,"AF",'Planificación 2026-1'!H:H,"&gt;2")</f>
        <v>0</v>
      </c>
      <c r="BZ168" s="79">
        <f>SUMIFS('Planificación 2026-1'!R:R,'Planificación 2026-1'!W:W,C168,'Planificación 2026-1'!G:G,"EN",'Planificación 2026-1'!H:H,"&gt;2")</f>
        <v>0</v>
      </c>
      <c r="CA168" s="79">
        <f>SUMIFS('Planificación 2026-1'!R:R,'Planificación 2026-1'!W:W,C168,'Planificación 2026-1'!G:G,"IS",'Planificación 2026-1'!H:H,"&gt;2")</f>
        <v>0</v>
      </c>
      <c r="CB168" s="79">
        <f>SUMIFS('Planificación 2026-1'!R:R,'Planificación 2026-1'!W:W,C168,'Planificación 2026-1'!G:G,"PS",'Planificación 2026-1'!H:H,"&gt;2")</f>
        <v>16</v>
      </c>
      <c r="CC168" s="79">
        <f>SUMIFS('Planificación 2026-1'!R:R,'Planificación 2026-1'!W:W,C168,'Planificación 2026-1'!G:G,"IN",'Planificación 2026-1'!H:H,"&gt;2")</f>
        <v>0</v>
      </c>
      <c r="CD168" s="79">
        <f>SUMIFS('Planificación 2026-1'!R:R,'Planificación 2026-1'!W:W,C168,'Planificación 2026-1'!G:G,"CA",'Planificación 2026-1'!H:H,"&gt;2")</f>
        <v>0</v>
      </c>
      <c r="CE168" s="79">
        <f>SUMIFS('Planificación 2026-1'!R:R,'Planificación 2026-1'!W:W,C168,'Planificación 2026-1'!G:G,"DE",'Planificación 2026-1'!H:H,"&gt;2")</f>
        <v>0</v>
      </c>
      <c r="CF168" s="79">
        <f>SUMIFS('Planificación 2026-1'!R:R,'Planificación 2026-1'!W:W,C168,'Planificación 2026-1'!G:G,"OB",'Planificación 2026-1'!H:H,"&gt;2")</f>
        <v>0</v>
      </c>
      <c r="CG168" s="79">
        <f>SUMIFS('Planificación 2026-1'!R:R,'Planificación 2026-1'!W:W,C168,'Planificación 2026-1'!G:G,"MH",'Planificación 2026-1'!H:H,"&gt;2")</f>
        <v>0</v>
      </c>
      <c r="CH168" s="79">
        <f>SUMIFS('Planificación 2026-1'!R:R,'Planificación 2026-1'!W:W,C168,'Planificación 2026-1'!G:G,"IC",'Planificación 2026-1'!H:H,"&gt;2")</f>
        <v>0</v>
      </c>
      <c r="CI168" s="79">
        <f>SUMIFS('Planificación 2026-1'!R:R,'Planificación 2026-1'!W:W,C168,'Planificación 2026-1'!G:G,"AR",'Planificación 2026-1'!H:H,"&gt;2")</f>
        <v>0</v>
      </c>
      <c r="CJ168" s="79">
        <f>SUMIFS('Planificación 2026-1'!R:R,'Planificación 2026-1'!W:W,C168,'Planificación 2026-1'!G:G,"T1",'Planificación 2026-1'!H:H,"&gt;2")</f>
        <v>0</v>
      </c>
      <c r="CK168" s="79">
        <f>SUMIFS('Planificación 2026-1'!R:R,'Planificación 2026-1'!W:W,C168,'Planificación 2026-1'!G:G,"T3",'Planificación 2026-1'!H:H,"&gt;2")</f>
        <v>0</v>
      </c>
      <c r="CL168" s="79">
        <f>SUMIFS('Planificación 2026-1'!R:R,'Planificación 2026-1'!W:W,C168,'Planificación 2026-1'!G:G,"T2",'Planificación 2026-1'!H:H,"&gt;2")</f>
        <v>0</v>
      </c>
      <c r="CM168" s="79">
        <f>SUMIFS('Planificación 2026-1'!R:R,'Planificación 2026-1'!W:W,C168,'Planificación 2026-1'!G:G,"AE",'Planificación 2026-1'!H:H,"&gt;2")</f>
        <v>0</v>
      </c>
      <c r="CN168" s="79">
        <f>SUMIFS('Planificación 2026-1'!R:R,'Planificación 2026-1'!W:W,C168,'Planificación 2026-1'!G:G,"T4",'Planificación 2026-1'!H:H,"&gt;2")</f>
        <v>0</v>
      </c>
      <c r="CO168" s="79">
        <f>SUMIFS('Planificación 2026-1'!R:R,'Planificación 2026-1'!W:W,C168,'Planificación 2026-1'!G:G,"AF",'Planificación 2026-1'!H:H,"&lt;3")</f>
        <v>0</v>
      </c>
      <c r="CP168" s="79">
        <f>SUMIFS('Planificación 2026-1'!R:R,'Planificación 2026-1'!W:W,C168,'Planificación 2026-1'!G:G,"EN",'Planificación 2026-1'!H:H,"&lt;3")</f>
        <v>0</v>
      </c>
      <c r="CQ168" s="79">
        <f>SUMIFS('Planificación 2026-1'!R:R,'Planificación 2026-1'!W:W,C168,'Planificación 2026-1'!G:G,"IS",'Planificación 2026-1'!H:H,"&lt;3")</f>
        <v>0</v>
      </c>
      <c r="CR168" s="79">
        <f>SUMIFS('Planificación 2026-1'!R:R,'Planificación 2026-1'!W:W,C168,'Planificación 2026-1'!G:G,"PS",'Planificación 2026-1'!H:H,"&lt;3")</f>
        <v>0</v>
      </c>
      <c r="CS168" s="79">
        <f>SUMIFS('Planificación 2026-1'!R:R,'Planificación 2026-1'!W:W,C168,'Planificación 2026-1'!G:G,"IN",'Planificación 2026-1'!H:H,"&lt;3")</f>
        <v>0</v>
      </c>
      <c r="CT168" s="79">
        <f>SUMIFS('Planificación 2026-1'!R:R,'Planificación 2026-1'!W:W,C168,'Planificación 2026-1'!G:G,"CA",'Planificación 2026-1'!H:H,"&lt;3")</f>
        <v>0</v>
      </c>
      <c r="CU168" s="79">
        <f>SUMIFS('Planificación 2026-1'!R:R,'Planificación 2026-1'!W:W,C168,'Planificación 2026-1'!G:G,"DE",'Planificación 2026-1'!H:H,"&lt;3")</f>
        <v>0</v>
      </c>
      <c r="CV168" s="79">
        <f>SUMIFS('Planificación 2026-1'!R:R,'Planificación 2026-1'!W:W,C168,'Planificación 2026-1'!G:G,"OB",'Planificación 2026-1'!H:H,"&lt;3")</f>
        <v>0</v>
      </c>
      <c r="CW168" s="79">
        <f>SUMIFS('Planificación 2026-1'!R:R,'Planificación 2026-1'!W:W,C168,'Planificación 2026-1'!G:G,"MH",'Planificación 2026-1'!H:H,"&lt;3")</f>
        <v>0</v>
      </c>
      <c r="CX168" s="79">
        <f>SUMIFS('Planificación 2026-1'!R:R,'Planificación 2026-1'!W:W,C168,'Planificación 2026-1'!G:G,"IC",'Planificación 2026-1'!H:H,"&lt;3")</f>
        <v>0</v>
      </c>
      <c r="CY168" s="79">
        <f>SUMIFS('Planificación 2026-1'!R:R,'Planificación 2026-1'!W:W,C168,'Planificación 2026-1'!G:G,"AR",'Planificación 2026-1'!H:H,"&lt;3")</f>
        <v>0</v>
      </c>
      <c r="CZ168" s="79">
        <f>SUMIFS('Planificación 2026-1'!R:R,'Planificación 2026-1'!W:W,C168,'Planificación 2026-1'!G:G,"T1",'Planificación 2026-1'!H:H,"&lt;3")</f>
        <v>0</v>
      </c>
      <c r="DA168" s="79">
        <f>SUMIFS('Planificación 2026-1'!R:R,'Planificación 2026-1'!W:W,C168,'Planificación 2026-1'!G:G,"T3",'Planificación 2026-1'!H:H,"&lt;3")</f>
        <v>0</v>
      </c>
      <c r="DB168" s="79">
        <f>SUMIFS('Planificación 2026-1'!R:R,'Planificación 2026-1'!W:W,C168,'Planificación 2026-1'!G:G,"T2",'Planificación 2026-1'!H:H,"&lt;3")</f>
        <v>0</v>
      </c>
      <c r="DC168" s="79">
        <f>SUMIFS('Planificación 2026-1'!R:R,'Planificación 2026-1'!W:W,C168,'Planificación 2026-1'!G:G,"AE",'Planificación 2026-1'!H:H,"&lt;3")</f>
        <v>0</v>
      </c>
      <c r="DD168" s="79">
        <f>SUMIFS('Planificación 2026-1'!R:R,'Planificación 2026-1'!W:W,C168,'Planificación 2026-1'!G:G,"T4",'Planificación 2026-1'!H:H,"&lt;3")</f>
        <v>0</v>
      </c>
      <c r="DE168" s="78" t="str">
        <f t="shared" si="32"/>
        <v>P04</v>
      </c>
      <c r="DF168" s="30">
        <f>IF(C168="","",SUMIFS('Planificación 2026-1'!R:R,'Planificación 2026-1'!W:W,C168,'Planificación 2026-1'!E:E,"PRINCIPAL",'Planificación 2026-1'!X:X,"VIRTUAL"))</f>
        <v>0</v>
      </c>
      <c r="DG168" s="30">
        <f>IF(C168="","",SUMIFS('Planificación 2026-1'!R:R,'Planificación 2026-1'!W:W,C168,'Planificación 2026-1'!E:E,"PRINCIPAL",'Planificación 2026-1'!X:X,"PRESENCIAL"))</f>
        <v>16</v>
      </c>
      <c r="DH168" s="30">
        <f>IF(C168="","",SUMIFS('Planificación 2026-1'!R:R,'Planificación 2026-1'!W:W,C168,'Planificación 2026-1'!E:E,"PRINCIPAL",'Planificación 2026-1'!X:X,"HIBRIDO PRESENCIAL"))</f>
        <v>0</v>
      </c>
      <c r="DI168" s="78" t="str">
        <f t="shared" si="33"/>
        <v/>
      </c>
      <c r="DJ168" s="78">
        <f>IF(C168="","",SUMIFS('Planificación 2026-1'!R:R,'Planificación 2026-1'!W:W,C168,'Planificación 2026-1'!E:E,"FILIAL",'Planificación 2026-1'!X:X,"VIRTUAL"))</f>
        <v>0</v>
      </c>
      <c r="DK168" s="80">
        <f>IF(C168="","",SUMIFS('Planificación 2026-1'!R:R,'Planificación 2026-1'!W:W,C168,'Planificación 2026-1'!E:E,"FILIAL",'Planificación 2026-1'!X:X,"PRESENCIAL"))</f>
        <v>0</v>
      </c>
      <c r="DL168" s="42">
        <f>IF(C168="","",SUMIFS('Planificación 2026-1'!R:R,'Planificación 2026-1'!W:W,C168,'Planificación 2026-1'!E:E,"FILIAL",'Planificación 2026-1'!X:X,"HIBRIDO PRESENCIAL"))</f>
        <v>0</v>
      </c>
      <c r="DM168" s="81" t="str">
        <f t="shared" si="34"/>
        <v/>
      </c>
      <c r="DN168" s="78">
        <f>IF(C168="","",SUMIFS('Planificación 2026-1'!R:R,'Planificación 2026-1'!W:W,C168,'Planificación 2026-1'!E:E,"SUNAMPE",'Planificación 2026-1'!X:X,"VIRTUAL"))</f>
        <v>0</v>
      </c>
      <c r="DO168" s="42">
        <f>IF(C168="","",SUMIFS('Planificación 2026-1'!R:R,'Planificación 2026-1'!W:W,C168,'Planificación 2026-1'!E:E,"SUNAMPE",'Planificación 2026-1'!X:X,"PRESENCIAL"))</f>
        <v>0</v>
      </c>
      <c r="DP168" s="81" t="str">
        <f t="shared" si="35"/>
        <v/>
      </c>
      <c r="DQ168" s="78">
        <f>IF(C168="","",SUMIFS('Planificación 2026-1'!R:R,'Planificación 2026-1'!W:W,C168,'Planificación 2026-1'!E:E,"HUAURA",'Planificación 2026-1'!X:X,"VIRTUAL"))</f>
        <v>0</v>
      </c>
      <c r="DR168" s="42">
        <f>IF(C168="","",SUMIFS('Planificación 2026-1'!R:R,'Planificación 2026-1'!W:W,C168,'Planificación 2026-1'!E:E,"HUAURA",'Planificación 2026-1'!X:X,"PRESENCIAL"))</f>
        <v>0</v>
      </c>
      <c r="DS168" s="48">
        <f>SUMIFS('Planificación 2026-1'!R:R,'Planificación 2026-1'!W:W,C168,'Planificación 2026-1'!E:E,"PRINCIPAL",'Planificación 2026-1'!X:X,"VIRTUAL",'Planificación 2026-1'!H:H,"&gt;2")</f>
        <v>0</v>
      </c>
      <c r="DT168" s="48">
        <f>SUMIFS('Planificación 2026-1'!R:R,'Planificación 2026-1'!W:W,C168,'Planificación 2026-1'!E:E,"PRINCIPAL",'Planificación 2026-1'!X:X,"&lt;&gt;VIRTUAL",'Planificación 2026-1'!H:H,"&gt;2")</f>
        <v>16</v>
      </c>
      <c r="DU168" s="48">
        <f>SUMIFS('Planificación 2026-1'!R:R,'Planificación 2026-1'!W:W,C168,'Planificación 2026-1'!E:E,"SUNAMPE",'Planificación 2026-1'!X:X,"VIRTUAL",'Planificación 2026-1'!H:H,"&gt;2")</f>
        <v>0</v>
      </c>
      <c r="DV168" s="48">
        <f>SUMIFS('Planificación 2026-1'!R:R,'Planificación 2026-1'!W:W,C168,'Planificación 2026-1'!E:E,"SUNAMPE",'Planificación 2026-1'!X:X,"&lt;&gt;VIRTUAL",'Planificación 2026-1'!H:H,"&gt;2")</f>
        <v>0</v>
      </c>
      <c r="DW168" s="48">
        <f>SUMIFS('Planificación 2026-1'!R:R,'Planificación 2026-1'!W:W,C168,'Planificación 2026-1'!E:E,"FILIAL",'Planificación 2026-1'!X:X,"VIRTUAL",'Planificación 2026-1'!H:H,"&gt;2")</f>
        <v>0</v>
      </c>
      <c r="DX168" s="48">
        <f>SUMIFS('Planificación 2026-1'!R:R,'Planificación 2026-1'!W:W,C168,'Planificación 2026-1'!E:E,"FILIAL",'Planificación 2026-1'!X:X,"&lt;&gt;VIRTUAL",'Planificación 2026-1'!H:H,"&gt;2")</f>
        <v>0</v>
      </c>
      <c r="DY168" s="48">
        <f>SUMIFS('Planificación 2026-1'!R:R,'Planificación 2026-1'!W:W,C168,'Planificación 2026-1'!E:E,"PORUMA",'Planificación 2026-1'!X:X,"VIRTUAL",'Planificación 2026-1'!H:H,"&gt;2")</f>
        <v>0</v>
      </c>
      <c r="DZ168" s="48">
        <f>SUMIFS('Planificación 2026-1'!R:R,'Planificación 2026-1'!W:W,C168,'Planificación 2026-1'!E:E,"PORUMA",'Planificación 2026-1'!X:X,"&lt;&gt;VIRTUAL",'Planificación 2026-1'!H:H,"&gt;2")</f>
        <v>0</v>
      </c>
      <c r="EA168" s="48">
        <f>SUMIFS('Planificación 2026-1'!R:R,'Planificación 2026-1'!W:W,C168,'Planificación 2026-1'!E:E,"HUAURA",'Planificación 2026-1'!X:X,"VIRTUAL",'Planificación 2026-1'!H:H,"&gt;2")</f>
        <v>0</v>
      </c>
      <c r="EB168" s="48">
        <f>SUMIFS('Planificación 2026-1'!R:R,'Planificación 2026-1'!W:W,C168,'Planificación 2026-1'!E:E,"HUAURA",'Planificación 2026-1'!X:X,"&lt;&gt;VIRTUAL",'Planificación 2026-1'!H:H,"&gt;2")</f>
        <v>0</v>
      </c>
      <c r="EC168" s="48">
        <f>SUMIFS('Planificación 2026-1'!R:R,'Planificación 2026-1'!W:W,C168,'Planificación 2026-1'!E:E,"PRINCIPAL",'Planificación 2026-1'!X:X,"VIRTUAL",'Planificación 2026-1'!H:H,"&lt;3")</f>
        <v>0</v>
      </c>
      <c r="ED168" s="48">
        <f>SUMIFS('Planificación 2026-1'!R:R,'Planificación 2026-1'!W:W,C168,'Planificación 2026-1'!E:E,"PRINCIPAL",'Planificación 2026-1'!X:X,"&lt;&gt;VIRTUAL",'Planificación 2026-1'!H:H,"&lt;3")</f>
        <v>0</v>
      </c>
      <c r="EE168" s="48">
        <f>SUMIFS('Planificación 2026-1'!R:R,'Planificación 2026-1'!W:W,C168,'Planificación 2026-1'!E:E,"SUNAMPE",'Planificación 2026-1'!X:X,"VIRTUAL",'Planificación 2026-1'!H:H,"&lt;3")</f>
        <v>0</v>
      </c>
      <c r="EF168" s="48">
        <f>SUMIFS('Planificación 2026-1'!R:R,'Planificación 2026-1'!W:W,C168,'Planificación 2026-1'!E:E,"SUNAMPE",'Planificación 2026-1'!X:X,"&lt;&gt;VIRTUAL",'Planificación 2026-1'!H:H,"&lt;3")</f>
        <v>0</v>
      </c>
      <c r="EG168" s="48">
        <f>SUMIFS('Planificación 2026-1'!R:R,'Planificación 2026-1'!W:W,C168,'Planificación 2026-1'!E:E,"FILIAL",'Planificación 2026-1'!X:X,"VIRTUAL",'Planificación 2026-1'!H:H,"&lt;3")</f>
        <v>0</v>
      </c>
      <c r="EH168" s="48">
        <f>SUMIFS('Planificación 2026-1'!R:R,'Planificación 2026-1'!W:W,C168,'Planificación 2026-1'!E:E,"FILIAL",'Planificación 2026-1'!X:X,"&lt;&gt;VIRTUAL",'Planificación 2026-1'!H:H,"&lt;3")</f>
        <v>0</v>
      </c>
      <c r="EI168" s="48">
        <f>SUMIFS('Planificación 2026-1'!R:R,'Planificación 2026-1'!W:W,C168,'Planificación 2026-1'!E:E,"PORUMA",'Planificación 2026-1'!X:X,"VIRTUAL",'Planificación 2026-1'!H:H,"&lt;3")</f>
        <v>0</v>
      </c>
      <c r="EJ168" s="48">
        <f>SUMIFS('Planificación 2026-1'!R:R,'Planificación 2026-1'!W:W,C168,'Planificación 2026-1'!E:E,"PORUMA",'Planificación 2026-1'!X:X,"&lt;&gt;VIRTUAL",'Planificación 2026-1'!H:H,"&lt;3")</f>
        <v>0</v>
      </c>
      <c r="EK168" s="48">
        <f>SUMIFS('Planificación 2026-1'!R:R,'Planificación 2026-1'!W:W,C168,'Planificación 2026-1'!E:E,"HUAURA",'Planificación 2026-1'!X:X,"VIRTUAL",'Planificación 2026-1'!H:H,"&lt;3")</f>
        <v>0</v>
      </c>
      <c r="EL168" s="48">
        <f>SUMIFS('Planificación 2026-1'!R:R,'Planificación 2026-1'!W:W,C168,'Planificación 2026-1'!E:E,"HUAURA",'Planificación 2026-1'!X:X,"&lt;&gt;VIRTUAL",'Planificación 2026-1'!H:H,"&lt;3")</f>
        <v>0</v>
      </c>
      <c r="EM168" s="48">
        <f t="shared" si="36"/>
        <v>0</v>
      </c>
      <c r="EN168" s="48">
        <f t="shared" si="37"/>
        <v>0</v>
      </c>
      <c r="EO168" s="48">
        <f t="shared" si="38"/>
        <v>0</v>
      </c>
      <c r="EP168" s="48">
        <f t="shared" si="39"/>
        <v>16</v>
      </c>
      <c r="EQ168" s="48">
        <f t="shared" si="40"/>
        <v>0</v>
      </c>
      <c r="ER168" s="48"/>
      <c r="ES168" s="48">
        <f t="shared" si="41"/>
        <v>0</v>
      </c>
      <c r="ET168" s="48">
        <f t="shared" si="42"/>
        <v>16</v>
      </c>
      <c r="EU168" s="48" t="b">
        <f t="shared" si="43"/>
        <v>1</v>
      </c>
      <c r="EV168" s="48" t="str">
        <f t="shared" si="44"/>
        <v>SEDE</v>
      </c>
      <c r="EW168" s="48" t="str">
        <f t="shared" si="45"/>
        <v>PRESENCIAL</v>
      </c>
    </row>
    <row r="169" spans="1:153" x14ac:dyDescent="0.3">
      <c r="A169" s="53"/>
      <c r="B169" s="383">
        <v>166</v>
      </c>
      <c r="C169" s="107" t="s">
        <v>187</v>
      </c>
      <c r="D169" s="82">
        <f>SUMIF('Planificación 2026-1'!W:W,C169,'Planificación 2026-1'!R:R)</f>
        <v>34</v>
      </c>
      <c r="E169" s="384" t="s">
        <v>341</v>
      </c>
      <c r="F169" s="107" t="s">
        <v>430</v>
      </c>
      <c r="G169" s="107" t="s">
        <v>431</v>
      </c>
      <c r="H169" s="389" t="s">
        <v>433</v>
      </c>
      <c r="I169" s="77" t="str">
        <f>IF(SUM(COUNTIFS('Planificación 2026-1'!E:E,"PRINCIPAL",'Planificación 2026-1'!W:W,C169,'Planificación 2026-1'!G:G,"AF"))&gt;0,"P01"," ")</f>
        <v xml:space="preserve"> </v>
      </c>
      <c r="J169" s="78" t="str">
        <f>IF(SUM(COUNTIFS('Planificación 2026-1'!E:E,"PRINCIPAL",'Planificación 2026-1'!W:W,C169,'Planificación 2026-1'!G:G,"EN"))&gt;0,"P02"," ")</f>
        <v>P02</v>
      </c>
      <c r="K169" s="78" t="str">
        <f>IF(SUM(COUNTIFS('Planificación 2026-1'!E:E,"PRINCIPAL",'Planificación 2026-1'!W:W,C169,'Planificación 2026-1'!G:G,"IS"))&gt;0,"P03"," ")</f>
        <v xml:space="preserve"> </v>
      </c>
      <c r="L169" s="78" t="str">
        <f>IF(SUM(COUNTIFS('Planificación 2026-1'!E:E,"PRINCIPAL",'Planificación 2026-1'!W:W,C169,'Planificación 2026-1'!G:G,"PS"))&gt;0,"P04"," ")</f>
        <v>P04</v>
      </c>
      <c r="M169" s="78"/>
      <c r="N169" s="78" t="str">
        <f>IF(SUM(COUNTIFS('Planificación 2026-1'!E:E,"PRINCIPAL",'Planificación 2026-1'!W:W,C169,'Planificación 2026-1'!G:G,"IN"))&gt;0,"P06"," ")</f>
        <v xml:space="preserve"> </v>
      </c>
      <c r="O169" s="78" t="str">
        <f>IF(SUM(COUNTIFS('Planificación 2026-1'!E:E,"PRINCIPAL",'Planificación 2026-1'!W:W,C169,'Planificación 2026-1'!G:G,"CA"))&gt;0,"P07"," ")</f>
        <v xml:space="preserve"> </v>
      </c>
      <c r="P169" s="78" t="str">
        <f>IF(SUM(COUNTIFS('Planificación 2026-1'!E:E,"PRINCIPAL",'Planificación 2026-1'!W:W,C169,'Planificación 2026-1'!G:G,"DE"))&gt;0,"P08"," ")</f>
        <v xml:space="preserve"> </v>
      </c>
      <c r="Q169" s="78" t="str">
        <f>IF(SUM(COUNTIFS('Planificación 2026-1'!E:E,"PRINCIPAL",'Planificación 2026-1'!W:W,C169,'Planificación 2026-1'!G:G,"OB"))&gt;0,"P09"," ")</f>
        <v xml:space="preserve"> </v>
      </c>
      <c r="R169" s="78" t="str">
        <f>IF(SUM(COUNTIFS('Planificación 2026-1'!E:E,"PRINCIPAL",'Planificación 2026-1'!W:W,C169,'Planificación 2026-1'!G:G,"MH"))&gt;0,"P31"," ")</f>
        <v xml:space="preserve"> </v>
      </c>
      <c r="S169" s="78" t="str">
        <f>IF(SUM(COUNTIFS('Planificación 2026-1'!E:E,"PRINCIPAL",'Planificación 2026-1'!W:W,C169,'Planificación 2026-1'!G:G,"IC"))&gt;0,"P32"," ")</f>
        <v xml:space="preserve"> </v>
      </c>
      <c r="T169" s="78" t="str">
        <f>IF(SUM(COUNTIFS('Planificación 2026-1'!E:E,"PRINCIPAL",'Planificación 2026-1'!W:W,C169,'Planificación 2026-1'!G:G,"AR"))&gt;0,"P34"," ")</f>
        <v xml:space="preserve"> </v>
      </c>
      <c r="U169" s="78" t="str">
        <f>IF(SUM(COUNTIFS('Planificación 2026-1'!E:E,"PRINCIPAL",'Planificación 2026-1'!W:W,C169,'Planificación 2026-1'!G:G,"T1"))&gt;0,"P35"," ")</f>
        <v xml:space="preserve"> </v>
      </c>
      <c r="V169" s="78" t="str">
        <f>IF(SUM(COUNTIFS('Planificación 2026-1'!E:E,"PRINCIPAL",'Planificación 2026-1'!W:W,C169,'Planificación 2026-1'!G:G,"T3"))&gt;0,"P36"," ")</f>
        <v xml:space="preserve"> </v>
      </c>
      <c r="W169" s="78" t="str">
        <f>IF(SUM(COUNTIFS('Planificación 2026-1'!E:E,"PRINCIPAL",'Planificación 2026-1'!W:W,C169,'Planificación 2026-1'!G:G,"T2"))&gt;0,"P37"," ")</f>
        <v xml:space="preserve"> </v>
      </c>
      <c r="X169" s="78" t="str">
        <f>IF(SUM(COUNTIFS('Planificación 2026-1'!E:E,"PRINCIPAL",'Planificación 2026-1'!W:W,C169,'Planificación 2026-1'!G:G,"AE"))&gt;0,"P38"," ")</f>
        <v xml:space="preserve"> </v>
      </c>
      <c r="Y169" s="78" t="str">
        <f>IF(SUM(COUNTIFS('Planificación 2026-1'!E:E,"PRINCIPAL",'Planificación 2026-1'!W:W,C169,'Planificación 2026-1'!G:G,"T4"))&gt;0,"P55"," ")</f>
        <v xml:space="preserve"> </v>
      </c>
      <c r="Z169" s="78" t="str">
        <f>IF(SUM(COUNTIFS('Planificación 2026-1'!E:E,"FILIAL",'Planificación 2026-1'!W:W,C169,'Planificación 2026-1'!G:G,"AF"))&gt;0," P01"," ")</f>
        <v xml:space="preserve"> </v>
      </c>
      <c r="AA169" s="78" t="str">
        <f>IF(SUM(COUNTIFS('Planificación 2026-1'!E:E,"FILIAL",'Planificación 2026-1'!W:W,C169,'Planificación 2026-1'!G:G,"EN"))&gt;0,"P02"," ")</f>
        <v xml:space="preserve"> </v>
      </c>
      <c r="AB169" s="78" t="str">
        <f>IF(SUM(COUNTIFS('Planificación 2026-1'!E:E,"FILIAL",'Planificación 2026-1'!W:W,C169,'Planificación 2026-1'!G:G,"IS"))&gt;0,"P03"," ")</f>
        <v xml:space="preserve"> </v>
      </c>
      <c r="AC169" s="78" t="str">
        <f>IF(SUM(COUNTIFS('Planificación 2026-1'!E:E,"FILIAL",'Planificación 2026-1'!W:W,C169,'Planificación 2026-1'!G:G,"PS"))&gt;0,"P04"," ")</f>
        <v xml:space="preserve"> </v>
      </c>
      <c r="AD169" s="78"/>
      <c r="AE169" s="78" t="str">
        <f>IF(SUM(COUNTIFS('Planificación 2026-1'!E:E,"FILIAL",'Planificación 2026-1'!W:W,C169,'Planificación 2026-1'!G:G,"IN"))&gt;0,"P06"," ")</f>
        <v xml:space="preserve"> </v>
      </c>
      <c r="AF169" s="78" t="str">
        <f>IF(SUM(COUNTIFS('Planificación 2026-1'!E:E,"FILIAL",'Planificación 2026-1'!W:W,C169,'Planificación 2026-1'!G:G,"CA"))&gt;0,"P07"," ")</f>
        <v xml:space="preserve"> </v>
      </c>
      <c r="AG169" s="78" t="str">
        <f>IF(SUM(COUNTIFS('Planificación 2026-1'!E:E,"FILIAL",'Planificación 2026-1'!W:W,C169,'Planificación 2026-1'!G:G,"DE"))&gt;0,"P08"," ")</f>
        <v xml:space="preserve"> </v>
      </c>
      <c r="AH169" s="78" t="str">
        <f>IF(SUM(COUNTIFS('Planificación 2026-1'!E:E,"FILIAL",'Planificación 2026-1'!W:W,C169,'Planificación 2026-1'!G:G,"OB"))&gt;0,"P09"," ")</f>
        <v xml:space="preserve"> </v>
      </c>
      <c r="AI169" s="78" t="str">
        <f>IF(SUM(COUNTIFS('Planificación 2026-1'!E:E,"FILIAL",'Planificación 2026-1'!W:W,C169,'Planificación 2026-1'!G:G,"MH"))&gt;0,"P31"," ")</f>
        <v xml:space="preserve"> </v>
      </c>
      <c r="AJ169" s="78" t="str">
        <f>IF(SUM(COUNTIFS('Planificación 2026-1'!E:E,"FILIAL",'Planificación 2026-1'!W:W,C169,'Planificación 2026-1'!G:G,"IC"))&gt;0,"P32"," ")</f>
        <v xml:space="preserve"> </v>
      </c>
      <c r="AK169" s="78" t="str">
        <f>IF(SUM(COUNTIFS('Planificación 2026-1'!E:E,"FILIAL",'Planificación 2026-1'!W:W,C169,'Planificación 2026-1'!G:G,"AR"))&gt;0,"P34"," ")</f>
        <v xml:space="preserve"> </v>
      </c>
      <c r="AL169" s="78" t="str">
        <f>IF(SUM(COUNTIFS('Planificación 2026-1'!E:E,"FILIAL",'Planificación 2026-1'!W:W,C169,'Planificación 2026-1'!G:G,"T1"))&gt;0,"P35"," ")</f>
        <v xml:space="preserve"> </v>
      </c>
      <c r="AM169" s="78" t="str">
        <f>IF(SUM(COUNTIFS('Planificación 2026-1'!E:E,"FILIAL",'Planificación 2026-1'!W:W,C169,'Planificación 2026-1'!G:G,"T3"))&gt;0,"P36"," ")</f>
        <v xml:space="preserve"> </v>
      </c>
      <c r="AN169" s="78" t="str">
        <f>IF(SUM(COUNTIFS('Planificación 2026-1'!E:E,"FILIAL",'Planificación 2026-1'!W:W,C169,'Planificación 2026-1'!G:G,"T2"))&gt;0,"P37"," ")</f>
        <v xml:space="preserve"> </v>
      </c>
      <c r="AO169" s="78" t="str">
        <f>IF(SUM(COUNTIFS('Planificación 2026-1'!E:E,"FILIAL",'Planificación 2026-1'!W:W,C169,'Planificación 2026-1'!G:G,"AE"))&gt;0,"P38"," ")</f>
        <v xml:space="preserve"> </v>
      </c>
      <c r="AP169" s="78" t="str">
        <f>IF(SUM(COUNTIFS('Planificación 2026-1'!E:E,"FILIAL",'Planificación 2026-1'!W:W,C169,'Planificación 2026-1'!G:G,"T4"))&gt;0,"P55"," ")</f>
        <v xml:space="preserve"> </v>
      </c>
      <c r="AQ169" s="78" t="str">
        <f>IF(SUM(COUNTIFS('Planificación 2026-1'!E:E,"SUNAMPE",'Planificación 2026-1'!W:W,C169,'Planificación 2026-1'!G:G,"AF"))&gt;0," P01"," ")</f>
        <v xml:space="preserve"> </v>
      </c>
      <c r="AR169" s="78" t="str">
        <f>IF(SUM(COUNTIFS('Planificación 2026-1'!E:E,"SUNAMPE",'Planificación 2026-1'!W:W,C169,'Planificación 2026-1'!G:G,"EN"))&gt;0,"P02"," ")</f>
        <v xml:space="preserve"> </v>
      </c>
      <c r="AS169" s="78" t="str">
        <f>IF(SUM(COUNTIFS('Planificación 2026-1'!E:E,"SUNAMPE",'Planificación 2026-1'!W:W,C169,'Planificación 2026-1'!G:G,"IS"))&gt;0,"P03"," ")</f>
        <v xml:space="preserve"> </v>
      </c>
      <c r="AT169" s="78" t="str">
        <f>IF(SUM(COUNTIFS('Planificación 2026-1'!E:E,"SUNAMPE",'Planificación 2026-1'!W:W,C169,'Planificación 2026-1'!G:G,"PS"))&gt;0,"P04"," ")</f>
        <v xml:space="preserve"> </v>
      </c>
      <c r="AU169" s="78"/>
      <c r="AV169" s="78" t="str">
        <f>IF(SUM(COUNTIFS('Planificación 2026-1'!E:E,"SUNAMPE",'Planificación 2026-1'!W:W,C169,'Planificación 2026-1'!G:G,"IN"))&gt;0,"P06"," ")</f>
        <v xml:space="preserve"> </v>
      </c>
      <c r="AW169" s="78" t="str">
        <f>IF(SUM(COUNTIFS('Planificación 2026-1'!E:E,"SUNAMPE",'Planificación 2026-1'!W:W,C169,'Planificación 2026-1'!G:G,"CA"))&gt;0,"P07"," ")</f>
        <v xml:space="preserve"> </v>
      </c>
      <c r="AX169" s="78" t="str">
        <f>IF(SUM(COUNTIFS('Planificación 2026-1'!E:E,"SUNAMPE",'Planificación 2026-1'!W:W,C169,'Planificación 2026-1'!G:G,"DE"))&gt;0,"P08"," ")</f>
        <v xml:space="preserve"> </v>
      </c>
      <c r="AY169" s="78" t="str">
        <f>IF(SUM(COUNTIFS('Planificación 2026-1'!E:E,"SUNAMPE",'Planificación 2026-1'!W:W,C169,'Planificación 2026-1'!G:G,"OB"))&gt;0,"P09"," ")</f>
        <v xml:space="preserve"> </v>
      </c>
      <c r="AZ169" s="78" t="str">
        <f>IF(SUM(COUNTIFS('Planificación 2026-1'!E:E,"SUNAMPE",'Planificación 2026-1'!W:W,C169,'Planificación 2026-1'!G:G,"MH"))&gt;0,"P31"," ")</f>
        <v xml:space="preserve"> </v>
      </c>
      <c r="BA169" s="78" t="str">
        <f>IF(SUM(COUNTIFS('Planificación 2026-1'!E:E,"SUNAMPE",'Planificación 2026-1'!W:W,C169,'Planificación 2026-1'!G:G,"IC"))&gt;0,"P32"," ")</f>
        <v xml:space="preserve"> </v>
      </c>
      <c r="BB169" s="78" t="str">
        <f>IF(SUM(COUNTIFS('Planificación 2026-1'!E:E,"SUNAMPE",'Planificación 2026-1'!W:W,C169,'Planificación 2026-1'!G:G,"AR"))&gt;0,"P34"," ")</f>
        <v xml:space="preserve"> </v>
      </c>
      <c r="BC169" s="78" t="str">
        <f>IF(SUM(COUNTIFS('Planificación 2026-1'!E:E,"SUNAMPE",'Planificación 2026-1'!W:W,C169,'Planificación 2026-1'!G:G,"T1"))&gt;0,"P35"," ")</f>
        <v>P35</v>
      </c>
      <c r="BD169" s="78" t="str">
        <f>IF(SUM(COUNTIFS('Planificación 2026-1'!E:E,"SUNAMPE",'Planificación 2026-1'!W:W,C169,'Planificación 2026-1'!G:G,"T3"))&gt;0,"P36"," ")</f>
        <v xml:space="preserve"> </v>
      </c>
      <c r="BE169" s="78" t="str">
        <f>IF(SUM(COUNTIFS('Planificación 2026-1'!E:E,"SUNAMPE",'Planificación 2026-1'!W:W,C169,'Planificación 2026-1'!G:G,"T2"))&gt;0,"P37"," ")</f>
        <v xml:space="preserve"> </v>
      </c>
      <c r="BF169" s="78" t="str">
        <f>IF(SUM(COUNTIFS('Planificación 2026-1'!E:E,"SUNAMPE",'Planificación 2026-1'!W:W,C169,'Planificación 2026-1'!G:G,"AE"))&gt;0,"P38"," ")</f>
        <v xml:space="preserve"> </v>
      </c>
      <c r="BG169" s="78" t="str">
        <f>IF(SUM(COUNTIFS('Planificación 2026-1'!E:E,"SUNAMPE",'Planificación 2026-1'!W:W,C169,'Planificación 2026-1'!G:G,"T4"))&gt;0,"P55"," ")</f>
        <v xml:space="preserve"> </v>
      </c>
      <c r="BH169" s="78" t="str">
        <f>IF(SUM(COUNTIFS('Planificación 2026-1'!E:E,"HUAURA",'Planificación 2026-1'!W:W,C169,'Planificación 2026-1'!G:G,"AF"))&gt;0," P01"," ")</f>
        <v xml:space="preserve"> </v>
      </c>
      <c r="BI169" s="78" t="str">
        <f>IF(SUM(COUNTIFS('Planificación 2026-1'!E:E,"HUAURA",'Planificación 2026-1'!W:W,C169,'Planificación 2026-1'!G:G,"EN"))&gt;0,"P02"," ")</f>
        <v xml:space="preserve"> </v>
      </c>
      <c r="BJ169" s="78" t="str">
        <f>IF(SUM(COUNTIFS('Planificación 2026-1'!E:E,"HUAURA",'Planificación 2026-1'!W:W,C169,'Planificación 2026-1'!G:G,"IS"))&gt;0,"P03"," ")</f>
        <v xml:space="preserve"> </v>
      </c>
      <c r="BK169" s="78" t="str">
        <f>IF(SUM(COUNTIFS('Planificación 2026-1'!E:E,"HUAURA",'Planificación 2026-1'!W:W,C169,'Planificación 2026-1'!G:G,"PS"))&gt;0,"P04"," ")</f>
        <v xml:space="preserve"> </v>
      </c>
      <c r="BL169" s="78"/>
      <c r="BM169" s="78" t="str">
        <f>IF(SUM(COUNTIFS('Planificación 2026-1'!E:E,"HUAURA",'Planificación 2026-1'!W:W,C169,'Planificación 2026-1'!G:G,"IN"))&gt;0,"P06"," ")</f>
        <v xml:space="preserve"> </v>
      </c>
      <c r="BN169" s="78" t="str">
        <f>IF(SUM(COUNTIFS('Planificación 2026-1'!E:E,"HUAURA",'Planificación 2026-1'!W:W,C169,'Planificación 2026-1'!G:G,"CA"))&gt;0,"P07"," ")</f>
        <v xml:space="preserve"> </v>
      </c>
      <c r="BO169" s="78" t="str">
        <f>IF(SUM(COUNTIFS('Planificación 2026-1'!E:E,"HUAURA",'Planificación 2026-1'!W:W,C169,'Planificación 2026-1'!G:G,"DE"))&gt;0,"P08"," ")</f>
        <v xml:space="preserve"> </v>
      </c>
      <c r="BP169" s="78" t="str">
        <f>IF(SUM(COUNTIFS('Planificación 2026-1'!E:E,"HUAURA",'Planificación 2026-1'!W:W,C169,'Planificación 2026-1'!G:G,"OB"))&gt;0,"P09"," ")</f>
        <v xml:space="preserve"> </v>
      </c>
      <c r="BQ169" s="78" t="str">
        <f>IF(SUM(COUNTIFS('Planificación 2026-1'!E:E,"HUAURA",'Planificación 2026-1'!W:W,C169,'Planificación 2026-1'!G:G,"MH"))&gt;0,"P31"," ")</f>
        <v xml:space="preserve"> </v>
      </c>
      <c r="BR169" s="78" t="str">
        <f>IF(SUM(COUNTIFS('Planificación 2026-1'!E:E,"HUAURA",'Planificación 2026-1'!W:W,C169,'Planificación 2026-1'!G:G,"IC"))&gt;0,"P32"," ")</f>
        <v xml:space="preserve"> </v>
      </c>
      <c r="BS169" s="78" t="str">
        <f>IF(SUM(COUNTIFS('Planificación 2026-1'!E:E,"HUAURA",'Planificación 2026-1'!W:W,C169,'Planificación 2026-1'!G:G,"AR"))&gt;0,"P34"," ")</f>
        <v xml:space="preserve"> </v>
      </c>
      <c r="BT169" s="78" t="str">
        <f>IF(SUM(COUNTIFS('Planificación 2026-1'!E:E,"HUAURA",'Planificación 2026-1'!W:W,C169,'Planificación 2026-1'!G:G,"T1"))&gt;0,"P35"," ")</f>
        <v xml:space="preserve"> </v>
      </c>
      <c r="BU169" s="78" t="str">
        <f>IF(SUM(COUNTIFS('Planificación 2026-1'!E:E,"HUAURA",'Planificación 2026-1'!W:W,C169,'Planificación 2026-1'!G:G,"T3"))&gt;0,"P36"," ")</f>
        <v xml:space="preserve"> </v>
      </c>
      <c r="BV169" s="78" t="str">
        <f>IF(SUM(COUNTIFS('Planificación 2026-1'!E:E,"HUAURA",'Planificación 2026-1'!W:W,C169,'Planificación 2026-1'!G:G,"T2"))&gt;0,"P37"," ")</f>
        <v xml:space="preserve"> </v>
      </c>
      <c r="BW169" s="78" t="str">
        <f>IF(SUM(COUNTIFS('Planificación 2026-1'!E:E,"HUAURA",'Planificación 2026-1'!W:W,C169,'Planificación 2026-1'!G:G,"AE"))&gt;0,"P38"," ")</f>
        <v xml:space="preserve"> </v>
      </c>
      <c r="BX169" s="78" t="str">
        <f>IF(SUM(COUNTIFS('Planificación 2026-1'!E:E,"HUAURA",'Planificación 2026-1'!W:W,C169,'Planificación 2026-1'!G:G,"T4"))&gt;0,"P55"," ")</f>
        <v xml:space="preserve"> </v>
      </c>
      <c r="BY169" s="79">
        <f>SUMIFS('Planificación 2026-1'!R:R,'Planificación 2026-1'!W:W,C169,'Planificación 2026-1'!G:G,"AF",'Planificación 2026-1'!H:H,"&gt;2")</f>
        <v>0</v>
      </c>
      <c r="BZ169" s="79">
        <f>SUMIFS('Planificación 2026-1'!R:R,'Planificación 2026-1'!W:W,C169,'Planificación 2026-1'!G:G,"EN",'Planificación 2026-1'!H:H,"&gt;2")</f>
        <v>8</v>
      </c>
      <c r="CA169" s="79">
        <f>SUMIFS('Planificación 2026-1'!R:R,'Planificación 2026-1'!W:W,C169,'Planificación 2026-1'!G:G,"IS",'Planificación 2026-1'!H:H,"&gt;2")</f>
        <v>0</v>
      </c>
      <c r="CB169" s="79">
        <f>SUMIFS('Planificación 2026-1'!R:R,'Planificación 2026-1'!W:W,C169,'Planificación 2026-1'!G:G,"PS",'Planificación 2026-1'!H:H,"&gt;2")</f>
        <v>0</v>
      </c>
      <c r="CC169" s="79">
        <f>SUMIFS('Planificación 2026-1'!R:R,'Planificación 2026-1'!W:W,C169,'Planificación 2026-1'!G:G,"IN",'Planificación 2026-1'!H:H,"&gt;2")</f>
        <v>0</v>
      </c>
      <c r="CD169" s="79">
        <f>SUMIFS('Planificación 2026-1'!R:R,'Planificación 2026-1'!W:W,C169,'Planificación 2026-1'!G:G,"CA",'Planificación 2026-1'!H:H,"&gt;2")</f>
        <v>0</v>
      </c>
      <c r="CE169" s="79">
        <f>SUMIFS('Planificación 2026-1'!R:R,'Planificación 2026-1'!W:W,C169,'Planificación 2026-1'!G:G,"DE",'Planificación 2026-1'!H:H,"&gt;2")</f>
        <v>0</v>
      </c>
      <c r="CF169" s="79">
        <f>SUMIFS('Planificación 2026-1'!R:R,'Planificación 2026-1'!W:W,C169,'Planificación 2026-1'!G:G,"OB",'Planificación 2026-1'!H:H,"&gt;2")</f>
        <v>0</v>
      </c>
      <c r="CG169" s="79">
        <f>SUMIFS('Planificación 2026-1'!R:R,'Planificación 2026-1'!W:W,C169,'Planificación 2026-1'!G:G,"MH",'Planificación 2026-1'!H:H,"&gt;2")</f>
        <v>0</v>
      </c>
      <c r="CH169" s="79">
        <f>SUMIFS('Planificación 2026-1'!R:R,'Planificación 2026-1'!W:W,C169,'Planificación 2026-1'!G:G,"IC",'Planificación 2026-1'!H:H,"&gt;2")</f>
        <v>0</v>
      </c>
      <c r="CI169" s="79">
        <f>SUMIFS('Planificación 2026-1'!R:R,'Planificación 2026-1'!W:W,C169,'Planificación 2026-1'!G:G,"AR",'Planificación 2026-1'!H:H,"&gt;2")</f>
        <v>0</v>
      </c>
      <c r="CJ169" s="79">
        <f>SUMIFS('Planificación 2026-1'!R:R,'Planificación 2026-1'!W:W,C169,'Planificación 2026-1'!G:G,"T1",'Planificación 2026-1'!H:H,"&gt;2")</f>
        <v>0</v>
      </c>
      <c r="CK169" s="79">
        <f>SUMIFS('Planificación 2026-1'!R:R,'Planificación 2026-1'!W:W,C169,'Planificación 2026-1'!G:G,"T3",'Planificación 2026-1'!H:H,"&gt;2")</f>
        <v>0</v>
      </c>
      <c r="CL169" s="79">
        <f>SUMIFS('Planificación 2026-1'!R:R,'Planificación 2026-1'!W:W,C169,'Planificación 2026-1'!G:G,"T2",'Planificación 2026-1'!H:H,"&gt;2")</f>
        <v>0</v>
      </c>
      <c r="CM169" s="79">
        <f>SUMIFS('Planificación 2026-1'!R:R,'Planificación 2026-1'!W:W,C169,'Planificación 2026-1'!G:G,"AE",'Planificación 2026-1'!H:H,"&gt;2")</f>
        <v>0</v>
      </c>
      <c r="CN169" s="79">
        <f>SUMIFS('Planificación 2026-1'!R:R,'Planificación 2026-1'!W:W,C169,'Planificación 2026-1'!G:G,"T4",'Planificación 2026-1'!H:H,"&gt;2")</f>
        <v>0</v>
      </c>
      <c r="CO169" s="79">
        <f>SUMIFS('Planificación 2026-1'!R:R,'Planificación 2026-1'!W:W,C169,'Planificación 2026-1'!G:G,"AF",'Planificación 2026-1'!H:H,"&lt;3")</f>
        <v>0</v>
      </c>
      <c r="CP169" s="79">
        <f>SUMIFS('Planificación 2026-1'!R:R,'Planificación 2026-1'!W:W,C169,'Planificación 2026-1'!G:G,"EN",'Planificación 2026-1'!H:H,"&lt;3")</f>
        <v>14</v>
      </c>
      <c r="CQ169" s="79">
        <f>SUMIFS('Planificación 2026-1'!R:R,'Planificación 2026-1'!W:W,C169,'Planificación 2026-1'!G:G,"IS",'Planificación 2026-1'!H:H,"&lt;3")</f>
        <v>0</v>
      </c>
      <c r="CR169" s="79">
        <f>SUMIFS('Planificación 2026-1'!R:R,'Planificación 2026-1'!W:W,C169,'Planificación 2026-1'!G:G,"PS",'Planificación 2026-1'!H:H,"&lt;3")</f>
        <v>4</v>
      </c>
      <c r="CS169" s="79">
        <f>SUMIFS('Planificación 2026-1'!R:R,'Planificación 2026-1'!W:W,C169,'Planificación 2026-1'!G:G,"IN",'Planificación 2026-1'!H:H,"&lt;3")</f>
        <v>0</v>
      </c>
      <c r="CT169" s="79">
        <f>SUMIFS('Planificación 2026-1'!R:R,'Planificación 2026-1'!W:W,C169,'Planificación 2026-1'!G:G,"CA",'Planificación 2026-1'!H:H,"&lt;3")</f>
        <v>0</v>
      </c>
      <c r="CU169" s="79">
        <f>SUMIFS('Planificación 2026-1'!R:R,'Planificación 2026-1'!W:W,C169,'Planificación 2026-1'!G:G,"DE",'Planificación 2026-1'!H:H,"&lt;3")</f>
        <v>0</v>
      </c>
      <c r="CV169" s="79">
        <f>SUMIFS('Planificación 2026-1'!R:R,'Planificación 2026-1'!W:W,C169,'Planificación 2026-1'!G:G,"OB",'Planificación 2026-1'!H:H,"&lt;3")</f>
        <v>0</v>
      </c>
      <c r="CW169" s="79">
        <f>SUMIFS('Planificación 2026-1'!R:R,'Planificación 2026-1'!W:W,C169,'Planificación 2026-1'!G:G,"MH",'Planificación 2026-1'!H:H,"&lt;3")</f>
        <v>0</v>
      </c>
      <c r="CX169" s="79">
        <f>SUMIFS('Planificación 2026-1'!R:R,'Planificación 2026-1'!W:W,C169,'Planificación 2026-1'!G:G,"IC",'Planificación 2026-1'!H:H,"&lt;3")</f>
        <v>0</v>
      </c>
      <c r="CY169" s="79">
        <f>SUMIFS('Planificación 2026-1'!R:R,'Planificación 2026-1'!W:W,C169,'Planificación 2026-1'!G:G,"AR",'Planificación 2026-1'!H:H,"&lt;3")</f>
        <v>0</v>
      </c>
      <c r="CZ169" s="79">
        <f>SUMIFS('Planificación 2026-1'!R:R,'Planificación 2026-1'!W:W,C169,'Planificación 2026-1'!G:G,"T1",'Planificación 2026-1'!H:H,"&lt;3")</f>
        <v>8</v>
      </c>
      <c r="DA169" s="79">
        <f>SUMIFS('Planificación 2026-1'!R:R,'Planificación 2026-1'!W:W,C169,'Planificación 2026-1'!G:G,"T3",'Planificación 2026-1'!H:H,"&lt;3")</f>
        <v>0</v>
      </c>
      <c r="DB169" s="79">
        <f>SUMIFS('Planificación 2026-1'!R:R,'Planificación 2026-1'!W:W,C169,'Planificación 2026-1'!G:G,"T2",'Planificación 2026-1'!H:H,"&lt;3")</f>
        <v>0</v>
      </c>
      <c r="DC169" s="79">
        <f>SUMIFS('Planificación 2026-1'!R:R,'Planificación 2026-1'!W:W,C169,'Planificación 2026-1'!G:G,"AE",'Planificación 2026-1'!H:H,"&lt;3")</f>
        <v>0</v>
      </c>
      <c r="DD169" s="79">
        <f>SUMIFS('Planificación 2026-1'!R:R,'Planificación 2026-1'!W:W,C169,'Planificación 2026-1'!G:G,"T4",'Planificación 2026-1'!H:H,"&lt;3")</f>
        <v>0</v>
      </c>
      <c r="DE169" s="78" t="str">
        <f t="shared" si="32"/>
        <v>P02 P04</v>
      </c>
      <c r="DF169" s="30">
        <f>IF(C169="","",SUMIFS('Planificación 2026-1'!R:R,'Planificación 2026-1'!W:W,C169,'Planificación 2026-1'!E:E,"PRINCIPAL",'Planificación 2026-1'!X:X,"VIRTUAL"))</f>
        <v>0</v>
      </c>
      <c r="DG169" s="30">
        <f>IF(C169="","",SUMIFS('Planificación 2026-1'!R:R,'Planificación 2026-1'!W:W,C169,'Planificación 2026-1'!E:E,"PRINCIPAL",'Planificación 2026-1'!X:X,"PRESENCIAL"))</f>
        <v>26</v>
      </c>
      <c r="DH169" s="30">
        <f>IF(C169="","",SUMIFS('Planificación 2026-1'!R:R,'Planificación 2026-1'!W:W,C169,'Planificación 2026-1'!E:E,"PRINCIPAL",'Planificación 2026-1'!X:X,"HIBRIDO PRESENCIAL"))</f>
        <v>0</v>
      </c>
      <c r="DI169" s="78" t="str">
        <f t="shared" si="33"/>
        <v/>
      </c>
      <c r="DJ169" s="78">
        <f>IF(C169="","",SUMIFS('Planificación 2026-1'!R:R,'Planificación 2026-1'!W:W,C169,'Planificación 2026-1'!E:E,"FILIAL",'Planificación 2026-1'!X:X,"VIRTUAL"))</f>
        <v>0</v>
      </c>
      <c r="DK169" s="80">
        <f>IF(C169="","",SUMIFS('Planificación 2026-1'!R:R,'Planificación 2026-1'!W:W,C169,'Planificación 2026-1'!E:E,"FILIAL",'Planificación 2026-1'!X:X,"PRESENCIAL"))</f>
        <v>0</v>
      </c>
      <c r="DL169" s="42">
        <f>IF(C169="","",SUMIFS('Planificación 2026-1'!R:R,'Planificación 2026-1'!W:W,C169,'Planificación 2026-1'!E:E,"FILIAL",'Planificación 2026-1'!X:X,"HIBRIDO PRESENCIAL"))</f>
        <v>0</v>
      </c>
      <c r="DM169" s="81" t="str">
        <f t="shared" si="34"/>
        <v>P35</v>
      </c>
      <c r="DN169" s="78">
        <f>IF(C169="","",SUMIFS('Planificación 2026-1'!R:R,'Planificación 2026-1'!W:W,C169,'Planificación 2026-1'!E:E,"SUNAMPE",'Planificación 2026-1'!X:X,"VIRTUAL"))</f>
        <v>0</v>
      </c>
      <c r="DO169" s="42">
        <f>IF(C169="","",SUMIFS('Planificación 2026-1'!R:R,'Planificación 2026-1'!W:W,C169,'Planificación 2026-1'!E:E,"SUNAMPE",'Planificación 2026-1'!X:X,"PRESENCIAL"))</f>
        <v>8</v>
      </c>
      <c r="DP169" s="81" t="str">
        <f t="shared" si="35"/>
        <v/>
      </c>
      <c r="DQ169" s="78">
        <f>IF(C169="","",SUMIFS('Planificación 2026-1'!R:R,'Planificación 2026-1'!W:W,C169,'Planificación 2026-1'!E:E,"HUAURA",'Planificación 2026-1'!X:X,"VIRTUAL"))</f>
        <v>0</v>
      </c>
      <c r="DR169" s="42">
        <f>IF(C169="","",SUMIFS('Planificación 2026-1'!R:R,'Planificación 2026-1'!W:W,C169,'Planificación 2026-1'!E:E,"HUAURA",'Planificación 2026-1'!X:X,"PRESENCIAL"))</f>
        <v>0</v>
      </c>
      <c r="DS169" s="48">
        <f>SUMIFS('Planificación 2026-1'!R:R,'Planificación 2026-1'!W:W,C169,'Planificación 2026-1'!E:E,"PRINCIPAL",'Planificación 2026-1'!X:X,"VIRTUAL",'Planificación 2026-1'!H:H,"&gt;2")</f>
        <v>0</v>
      </c>
      <c r="DT169" s="48">
        <f>SUMIFS('Planificación 2026-1'!R:R,'Planificación 2026-1'!W:W,C169,'Planificación 2026-1'!E:E,"PRINCIPAL",'Planificación 2026-1'!X:X,"&lt;&gt;VIRTUAL",'Planificación 2026-1'!H:H,"&gt;2")</f>
        <v>8</v>
      </c>
      <c r="DU169" s="48">
        <f>SUMIFS('Planificación 2026-1'!R:R,'Planificación 2026-1'!W:W,C169,'Planificación 2026-1'!E:E,"SUNAMPE",'Planificación 2026-1'!X:X,"VIRTUAL",'Planificación 2026-1'!H:H,"&gt;2")</f>
        <v>0</v>
      </c>
      <c r="DV169" s="48">
        <f>SUMIFS('Planificación 2026-1'!R:R,'Planificación 2026-1'!W:W,C169,'Planificación 2026-1'!E:E,"SUNAMPE",'Planificación 2026-1'!X:X,"&lt;&gt;VIRTUAL",'Planificación 2026-1'!H:H,"&gt;2")</f>
        <v>0</v>
      </c>
      <c r="DW169" s="48">
        <f>SUMIFS('Planificación 2026-1'!R:R,'Planificación 2026-1'!W:W,C169,'Planificación 2026-1'!E:E,"FILIAL",'Planificación 2026-1'!X:X,"VIRTUAL",'Planificación 2026-1'!H:H,"&gt;2")</f>
        <v>0</v>
      </c>
      <c r="DX169" s="48">
        <f>SUMIFS('Planificación 2026-1'!R:R,'Planificación 2026-1'!W:W,C169,'Planificación 2026-1'!E:E,"FILIAL",'Planificación 2026-1'!X:X,"&lt;&gt;VIRTUAL",'Planificación 2026-1'!H:H,"&gt;2")</f>
        <v>0</v>
      </c>
      <c r="DY169" s="48">
        <f>SUMIFS('Planificación 2026-1'!R:R,'Planificación 2026-1'!W:W,C169,'Planificación 2026-1'!E:E,"PORUMA",'Planificación 2026-1'!X:X,"VIRTUAL",'Planificación 2026-1'!H:H,"&gt;2")</f>
        <v>0</v>
      </c>
      <c r="DZ169" s="48">
        <f>SUMIFS('Planificación 2026-1'!R:R,'Planificación 2026-1'!W:W,C169,'Planificación 2026-1'!E:E,"PORUMA",'Planificación 2026-1'!X:X,"&lt;&gt;VIRTUAL",'Planificación 2026-1'!H:H,"&gt;2")</f>
        <v>0</v>
      </c>
      <c r="EA169" s="48">
        <f>SUMIFS('Planificación 2026-1'!R:R,'Planificación 2026-1'!W:W,C169,'Planificación 2026-1'!E:E,"HUAURA",'Planificación 2026-1'!X:X,"VIRTUAL",'Planificación 2026-1'!H:H,"&gt;2")</f>
        <v>0</v>
      </c>
      <c r="EB169" s="48">
        <f>SUMIFS('Planificación 2026-1'!R:R,'Planificación 2026-1'!W:W,C169,'Planificación 2026-1'!E:E,"HUAURA",'Planificación 2026-1'!X:X,"&lt;&gt;VIRTUAL",'Planificación 2026-1'!H:H,"&gt;2")</f>
        <v>0</v>
      </c>
      <c r="EC169" s="48">
        <f>SUMIFS('Planificación 2026-1'!R:R,'Planificación 2026-1'!W:W,C169,'Planificación 2026-1'!E:E,"PRINCIPAL",'Planificación 2026-1'!X:X,"VIRTUAL",'Planificación 2026-1'!H:H,"&lt;3")</f>
        <v>0</v>
      </c>
      <c r="ED169" s="48">
        <f>SUMIFS('Planificación 2026-1'!R:R,'Planificación 2026-1'!W:W,C169,'Planificación 2026-1'!E:E,"PRINCIPAL",'Planificación 2026-1'!X:X,"&lt;&gt;VIRTUAL",'Planificación 2026-1'!H:H,"&lt;3")</f>
        <v>18</v>
      </c>
      <c r="EE169" s="48">
        <f>SUMIFS('Planificación 2026-1'!R:R,'Planificación 2026-1'!W:W,C169,'Planificación 2026-1'!E:E,"SUNAMPE",'Planificación 2026-1'!X:X,"VIRTUAL",'Planificación 2026-1'!H:H,"&lt;3")</f>
        <v>0</v>
      </c>
      <c r="EF169" s="48">
        <f>SUMIFS('Planificación 2026-1'!R:R,'Planificación 2026-1'!W:W,C169,'Planificación 2026-1'!E:E,"SUNAMPE",'Planificación 2026-1'!X:X,"&lt;&gt;VIRTUAL",'Planificación 2026-1'!H:H,"&lt;3")</f>
        <v>8</v>
      </c>
      <c r="EG169" s="48">
        <f>SUMIFS('Planificación 2026-1'!R:R,'Planificación 2026-1'!W:W,C169,'Planificación 2026-1'!E:E,"FILIAL",'Planificación 2026-1'!X:X,"VIRTUAL",'Planificación 2026-1'!H:H,"&lt;3")</f>
        <v>0</v>
      </c>
      <c r="EH169" s="48">
        <f>SUMIFS('Planificación 2026-1'!R:R,'Planificación 2026-1'!W:W,C169,'Planificación 2026-1'!E:E,"FILIAL",'Planificación 2026-1'!X:X,"&lt;&gt;VIRTUAL",'Planificación 2026-1'!H:H,"&lt;3")</f>
        <v>0</v>
      </c>
      <c r="EI169" s="48">
        <f>SUMIFS('Planificación 2026-1'!R:R,'Planificación 2026-1'!W:W,C169,'Planificación 2026-1'!E:E,"PORUMA",'Planificación 2026-1'!X:X,"VIRTUAL",'Planificación 2026-1'!H:H,"&lt;3")</f>
        <v>0</v>
      </c>
      <c r="EJ169" s="48">
        <f>SUMIFS('Planificación 2026-1'!R:R,'Planificación 2026-1'!W:W,C169,'Planificación 2026-1'!E:E,"PORUMA",'Planificación 2026-1'!X:X,"&lt;&gt;VIRTUAL",'Planificación 2026-1'!H:H,"&lt;3")</f>
        <v>0</v>
      </c>
      <c r="EK169" s="48">
        <f>SUMIFS('Planificación 2026-1'!R:R,'Planificación 2026-1'!W:W,C169,'Planificación 2026-1'!E:E,"HUAURA",'Planificación 2026-1'!X:X,"VIRTUAL",'Planificación 2026-1'!H:H,"&lt;3")</f>
        <v>0</v>
      </c>
      <c r="EL169" s="48">
        <f>SUMIFS('Planificación 2026-1'!R:R,'Planificación 2026-1'!W:W,C169,'Planificación 2026-1'!E:E,"HUAURA",'Planificación 2026-1'!X:X,"&lt;&gt;VIRTUAL",'Planificación 2026-1'!H:H,"&lt;3")</f>
        <v>0</v>
      </c>
      <c r="EM169" s="48">
        <f t="shared" si="36"/>
        <v>0</v>
      </c>
      <c r="EN169" s="48">
        <f t="shared" si="37"/>
        <v>0</v>
      </c>
      <c r="EO169" s="48">
        <f t="shared" si="38"/>
        <v>0</v>
      </c>
      <c r="EP169" s="48">
        <f t="shared" si="39"/>
        <v>26</v>
      </c>
      <c r="EQ169" s="48">
        <f t="shared" si="40"/>
        <v>8</v>
      </c>
      <c r="ER169" s="48"/>
      <c r="ES169" s="48">
        <f t="shared" si="41"/>
        <v>0</v>
      </c>
      <c r="ET169" s="48">
        <f t="shared" si="42"/>
        <v>34</v>
      </c>
      <c r="EU169" s="48" t="b">
        <f t="shared" si="43"/>
        <v>1</v>
      </c>
      <c r="EV169" s="48" t="str">
        <f t="shared" si="44"/>
        <v>SEDE</v>
      </c>
      <c r="EW169" s="48" t="str">
        <f t="shared" si="45"/>
        <v>PRESENCIAL</v>
      </c>
    </row>
    <row r="170" spans="1:153" x14ac:dyDescent="0.3">
      <c r="A170" s="53"/>
      <c r="B170" s="383">
        <v>167</v>
      </c>
      <c r="C170" s="107" t="s">
        <v>189</v>
      </c>
      <c r="D170" s="82">
        <f>SUMIF('Planificación 2026-1'!W:W,C170,'Planificación 2026-1'!R:R)</f>
        <v>26</v>
      </c>
      <c r="E170" s="384" t="s">
        <v>341</v>
      </c>
      <c r="F170" s="107" t="s">
        <v>430</v>
      </c>
      <c r="G170" s="107" t="s">
        <v>276</v>
      </c>
      <c r="H170" s="107" t="s">
        <v>438</v>
      </c>
      <c r="I170" s="77" t="str">
        <f>IF(SUM(COUNTIFS('Planificación 2026-1'!E:E,"PRINCIPAL",'Planificación 2026-1'!W:W,C170,'Planificación 2026-1'!G:G,"AF"))&gt;0,"P01"," ")</f>
        <v xml:space="preserve"> </v>
      </c>
      <c r="J170" s="78" t="str">
        <f>IF(SUM(COUNTIFS('Planificación 2026-1'!E:E,"PRINCIPAL",'Planificación 2026-1'!W:W,C170,'Planificación 2026-1'!G:G,"EN"))&gt;0,"P02"," ")</f>
        <v xml:space="preserve"> </v>
      </c>
      <c r="K170" s="78" t="str">
        <f>IF(SUM(COUNTIFS('Planificación 2026-1'!E:E,"PRINCIPAL",'Planificación 2026-1'!W:W,C170,'Planificación 2026-1'!G:G,"IS"))&gt;0,"P03"," ")</f>
        <v xml:space="preserve"> </v>
      </c>
      <c r="L170" s="78" t="str">
        <f>IF(SUM(COUNTIFS('Planificación 2026-1'!E:E,"PRINCIPAL",'Planificación 2026-1'!W:W,C170,'Planificación 2026-1'!G:G,"PS"))&gt;0,"P04"," ")</f>
        <v xml:space="preserve"> </v>
      </c>
      <c r="M170" s="78"/>
      <c r="N170" s="78" t="str">
        <f>IF(SUM(COUNTIFS('Planificación 2026-1'!E:E,"PRINCIPAL",'Planificación 2026-1'!W:W,C170,'Planificación 2026-1'!G:G,"IN"))&gt;0,"P06"," ")</f>
        <v xml:space="preserve"> </v>
      </c>
      <c r="O170" s="78" t="str">
        <f>IF(SUM(COUNTIFS('Planificación 2026-1'!E:E,"PRINCIPAL",'Planificación 2026-1'!W:W,C170,'Planificación 2026-1'!G:G,"CA"))&gt;0,"P07"," ")</f>
        <v xml:space="preserve"> </v>
      </c>
      <c r="P170" s="78" t="str">
        <f>IF(SUM(COUNTIFS('Planificación 2026-1'!E:E,"PRINCIPAL",'Planificación 2026-1'!W:W,C170,'Planificación 2026-1'!G:G,"DE"))&gt;0,"P08"," ")</f>
        <v xml:space="preserve"> </v>
      </c>
      <c r="Q170" s="78" t="str">
        <f>IF(SUM(COUNTIFS('Planificación 2026-1'!E:E,"PRINCIPAL",'Planificación 2026-1'!W:W,C170,'Planificación 2026-1'!G:G,"OB"))&gt;0,"P09"," ")</f>
        <v xml:space="preserve"> </v>
      </c>
      <c r="R170" s="78" t="str">
        <f>IF(SUM(COUNTIFS('Planificación 2026-1'!E:E,"PRINCIPAL",'Planificación 2026-1'!W:W,C170,'Planificación 2026-1'!G:G,"MH"))&gt;0,"P31"," ")</f>
        <v xml:space="preserve"> </v>
      </c>
      <c r="S170" s="78" t="str">
        <f>IF(SUM(COUNTIFS('Planificación 2026-1'!E:E,"PRINCIPAL",'Planificación 2026-1'!W:W,C170,'Planificación 2026-1'!G:G,"IC"))&gt;0,"P32"," ")</f>
        <v xml:space="preserve"> </v>
      </c>
      <c r="T170" s="78" t="str">
        <f>IF(SUM(COUNTIFS('Planificación 2026-1'!E:E,"PRINCIPAL",'Planificación 2026-1'!W:W,C170,'Planificación 2026-1'!G:G,"AR"))&gt;0,"P34"," ")</f>
        <v xml:space="preserve"> </v>
      </c>
      <c r="U170" s="78" t="str">
        <f>IF(SUM(COUNTIFS('Planificación 2026-1'!E:E,"PRINCIPAL",'Planificación 2026-1'!W:W,C170,'Planificación 2026-1'!G:G,"T1"))&gt;0,"P35"," ")</f>
        <v xml:space="preserve"> </v>
      </c>
      <c r="V170" s="78" t="str">
        <f>IF(SUM(COUNTIFS('Planificación 2026-1'!E:E,"PRINCIPAL",'Planificación 2026-1'!W:W,C170,'Planificación 2026-1'!G:G,"T3"))&gt;0,"P36"," ")</f>
        <v xml:space="preserve"> </v>
      </c>
      <c r="W170" s="78" t="str">
        <f>IF(SUM(COUNTIFS('Planificación 2026-1'!E:E,"PRINCIPAL",'Planificación 2026-1'!W:W,C170,'Planificación 2026-1'!G:G,"T2"))&gt;0,"P37"," ")</f>
        <v xml:space="preserve"> </v>
      </c>
      <c r="X170" s="78" t="str">
        <f>IF(SUM(COUNTIFS('Planificación 2026-1'!E:E,"PRINCIPAL",'Planificación 2026-1'!W:W,C170,'Planificación 2026-1'!G:G,"AE"))&gt;0,"P38"," ")</f>
        <v xml:space="preserve"> </v>
      </c>
      <c r="Y170" s="78" t="str">
        <f>IF(SUM(COUNTIFS('Planificación 2026-1'!E:E,"PRINCIPAL",'Planificación 2026-1'!W:W,C170,'Planificación 2026-1'!G:G,"T4"))&gt;0,"P55"," ")</f>
        <v xml:space="preserve"> </v>
      </c>
      <c r="Z170" s="78" t="str">
        <f>IF(SUM(COUNTIFS('Planificación 2026-1'!E:E,"FILIAL",'Planificación 2026-1'!W:W,C170,'Planificación 2026-1'!G:G,"AF"))&gt;0," P01"," ")</f>
        <v xml:space="preserve"> </v>
      </c>
      <c r="AA170" s="78" t="str">
        <f>IF(SUM(COUNTIFS('Planificación 2026-1'!E:E,"FILIAL",'Planificación 2026-1'!W:W,C170,'Planificación 2026-1'!G:G,"EN"))&gt;0,"P02"," ")</f>
        <v xml:space="preserve"> </v>
      </c>
      <c r="AB170" s="78" t="str">
        <f>IF(SUM(COUNTIFS('Planificación 2026-1'!E:E,"FILIAL",'Planificación 2026-1'!W:W,C170,'Planificación 2026-1'!G:G,"IS"))&gt;0,"P03"," ")</f>
        <v xml:space="preserve"> </v>
      </c>
      <c r="AC170" s="78" t="str">
        <f>IF(SUM(COUNTIFS('Planificación 2026-1'!E:E,"FILIAL",'Planificación 2026-1'!W:W,C170,'Planificación 2026-1'!G:G,"PS"))&gt;0,"P04"," ")</f>
        <v xml:space="preserve"> </v>
      </c>
      <c r="AD170" s="78"/>
      <c r="AE170" s="78" t="str">
        <f>IF(SUM(COUNTIFS('Planificación 2026-1'!E:E,"FILIAL",'Planificación 2026-1'!W:W,C170,'Planificación 2026-1'!G:G,"IN"))&gt;0,"P06"," ")</f>
        <v xml:space="preserve"> </v>
      </c>
      <c r="AF170" s="78" t="str">
        <f>IF(SUM(COUNTIFS('Planificación 2026-1'!E:E,"FILIAL",'Planificación 2026-1'!W:W,C170,'Planificación 2026-1'!G:G,"CA"))&gt;0,"P07"," ")</f>
        <v xml:space="preserve"> </v>
      </c>
      <c r="AG170" s="78" t="str">
        <f>IF(SUM(COUNTIFS('Planificación 2026-1'!E:E,"FILIAL",'Planificación 2026-1'!W:W,C170,'Planificación 2026-1'!G:G,"DE"))&gt;0,"P08"," ")</f>
        <v xml:space="preserve"> </v>
      </c>
      <c r="AH170" s="78" t="str">
        <f>IF(SUM(COUNTIFS('Planificación 2026-1'!E:E,"FILIAL",'Planificación 2026-1'!W:W,C170,'Planificación 2026-1'!G:G,"OB"))&gt;0,"P09"," ")</f>
        <v>P09</v>
      </c>
      <c r="AI170" s="78" t="str">
        <f>IF(SUM(COUNTIFS('Planificación 2026-1'!E:E,"FILIAL",'Planificación 2026-1'!W:W,C170,'Planificación 2026-1'!G:G,"MH"))&gt;0,"P31"," ")</f>
        <v xml:space="preserve"> </v>
      </c>
      <c r="AJ170" s="78" t="str">
        <f>IF(SUM(COUNTIFS('Planificación 2026-1'!E:E,"FILIAL",'Planificación 2026-1'!W:W,C170,'Planificación 2026-1'!G:G,"IC"))&gt;0,"P32"," ")</f>
        <v xml:space="preserve"> </v>
      </c>
      <c r="AK170" s="78" t="str">
        <f>IF(SUM(COUNTIFS('Planificación 2026-1'!E:E,"FILIAL",'Planificación 2026-1'!W:W,C170,'Planificación 2026-1'!G:G,"AR"))&gt;0,"P34"," ")</f>
        <v xml:space="preserve"> </v>
      </c>
      <c r="AL170" s="78" t="str">
        <f>IF(SUM(COUNTIFS('Planificación 2026-1'!E:E,"FILIAL",'Planificación 2026-1'!W:W,C170,'Planificación 2026-1'!G:G,"T1"))&gt;0,"P35"," ")</f>
        <v xml:space="preserve"> </v>
      </c>
      <c r="AM170" s="78" t="str">
        <f>IF(SUM(COUNTIFS('Planificación 2026-1'!E:E,"FILIAL",'Planificación 2026-1'!W:W,C170,'Planificación 2026-1'!G:G,"T3"))&gt;0,"P36"," ")</f>
        <v xml:space="preserve"> </v>
      </c>
      <c r="AN170" s="78" t="str">
        <f>IF(SUM(COUNTIFS('Planificación 2026-1'!E:E,"FILIAL",'Planificación 2026-1'!W:W,C170,'Planificación 2026-1'!G:G,"T2"))&gt;0,"P37"," ")</f>
        <v xml:space="preserve"> </v>
      </c>
      <c r="AO170" s="78" t="str">
        <f>IF(SUM(COUNTIFS('Planificación 2026-1'!E:E,"FILIAL",'Planificación 2026-1'!W:W,C170,'Planificación 2026-1'!G:G,"AE"))&gt;0,"P38"," ")</f>
        <v xml:space="preserve"> </v>
      </c>
      <c r="AP170" s="78" t="str">
        <f>IF(SUM(COUNTIFS('Planificación 2026-1'!E:E,"FILIAL",'Planificación 2026-1'!W:W,C170,'Planificación 2026-1'!G:G,"T4"))&gt;0,"P55"," ")</f>
        <v xml:space="preserve"> </v>
      </c>
      <c r="AQ170" s="78" t="str">
        <f>IF(SUM(COUNTIFS('Planificación 2026-1'!E:E,"SUNAMPE",'Planificación 2026-1'!W:W,C170,'Planificación 2026-1'!G:G,"AF"))&gt;0," P01"," ")</f>
        <v xml:space="preserve"> </v>
      </c>
      <c r="AR170" s="78" t="str">
        <f>IF(SUM(COUNTIFS('Planificación 2026-1'!E:E,"SUNAMPE",'Planificación 2026-1'!W:W,C170,'Planificación 2026-1'!G:G,"EN"))&gt;0,"P02"," ")</f>
        <v xml:space="preserve"> </v>
      </c>
      <c r="AS170" s="78" t="str">
        <f>IF(SUM(COUNTIFS('Planificación 2026-1'!E:E,"SUNAMPE",'Planificación 2026-1'!W:W,C170,'Planificación 2026-1'!G:G,"IS"))&gt;0,"P03"," ")</f>
        <v xml:space="preserve"> </v>
      </c>
      <c r="AT170" s="78" t="str">
        <f>IF(SUM(COUNTIFS('Planificación 2026-1'!E:E,"SUNAMPE",'Planificación 2026-1'!W:W,C170,'Planificación 2026-1'!G:G,"PS"))&gt;0,"P04"," ")</f>
        <v xml:space="preserve"> </v>
      </c>
      <c r="AU170" s="78"/>
      <c r="AV170" s="78" t="str">
        <f>IF(SUM(COUNTIFS('Planificación 2026-1'!E:E,"SUNAMPE",'Planificación 2026-1'!W:W,C170,'Planificación 2026-1'!G:G,"IN"))&gt;0,"P06"," ")</f>
        <v xml:space="preserve"> </v>
      </c>
      <c r="AW170" s="78" t="str">
        <f>IF(SUM(COUNTIFS('Planificación 2026-1'!E:E,"SUNAMPE",'Planificación 2026-1'!W:W,C170,'Planificación 2026-1'!G:G,"CA"))&gt;0,"P07"," ")</f>
        <v xml:space="preserve"> </v>
      </c>
      <c r="AX170" s="78" t="str">
        <f>IF(SUM(COUNTIFS('Planificación 2026-1'!E:E,"SUNAMPE",'Planificación 2026-1'!W:W,C170,'Planificación 2026-1'!G:G,"DE"))&gt;0,"P08"," ")</f>
        <v xml:space="preserve"> </v>
      </c>
      <c r="AY170" s="78" t="str">
        <f>IF(SUM(COUNTIFS('Planificación 2026-1'!E:E,"SUNAMPE",'Planificación 2026-1'!W:W,C170,'Planificación 2026-1'!G:G,"OB"))&gt;0,"P09"," ")</f>
        <v xml:space="preserve"> </v>
      </c>
      <c r="AZ170" s="78" t="str">
        <f>IF(SUM(COUNTIFS('Planificación 2026-1'!E:E,"SUNAMPE",'Planificación 2026-1'!W:W,C170,'Planificación 2026-1'!G:G,"MH"))&gt;0,"P31"," ")</f>
        <v xml:space="preserve"> </v>
      </c>
      <c r="BA170" s="78" t="str">
        <f>IF(SUM(COUNTIFS('Planificación 2026-1'!E:E,"SUNAMPE",'Planificación 2026-1'!W:W,C170,'Planificación 2026-1'!G:G,"IC"))&gt;0,"P32"," ")</f>
        <v xml:space="preserve"> </v>
      </c>
      <c r="BB170" s="78" t="str">
        <f>IF(SUM(COUNTIFS('Planificación 2026-1'!E:E,"SUNAMPE",'Planificación 2026-1'!W:W,C170,'Planificación 2026-1'!G:G,"AR"))&gt;0,"P34"," ")</f>
        <v xml:space="preserve"> </v>
      </c>
      <c r="BC170" s="78" t="str">
        <f>IF(SUM(COUNTIFS('Planificación 2026-1'!E:E,"SUNAMPE",'Planificación 2026-1'!W:W,C170,'Planificación 2026-1'!G:G,"T1"))&gt;0,"P35"," ")</f>
        <v xml:space="preserve"> </v>
      </c>
      <c r="BD170" s="78" t="str">
        <f>IF(SUM(COUNTIFS('Planificación 2026-1'!E:E,"SUNAMPE",'Planificación 2026-1'!W:W,C170,'Planificación 2026-1'!G:G,"T3"))&gt;0,"P36"," ")</f>
        <v xml:space="preserve"> </v>
      </c>
      <c r="BE170" s="78" t="str">
        <f>IF(SUM(COUNTIFS('Planificación 2026-1'!E:E,"SUNAMPE",'Planificación 2026-1'!W:W,C170,'Planificación 2026-1'!G:G,"T2"))&gt;0,"P37"," ")</f>
        <v xml:space="preserve"> </v>
      </c>
      <c r="BF170" s="78" t="str">
        <f>IF(SUM(COUNTIFS('Planificación 2026-1'!E:E,"SUNAMPE",'Planificación 2026-1'!W:W,C170,'Planificación 2026-1'!G:G,"AE"))&gt;0,"P38"," ")</f>
        <v xml:space="preserve"> </v>
      </c>
      <c r="BG170" s="78" t="str">
        <f>IF(SUM(COUNTIFS('Planificación 2026-1'!E:E,"SUNAMPE",'Planificación 2026-1'!W:W,C170,'Planificación 2026-1'!G:G,"T4"))&gt;0,"P55"," ")</f>
        <v xml:space="preserve"> </v>
      </c>
      <c r="BH170" s="78" t="str">
        <f>IF(SUM(COUNTIFS('Planificación 2026-1'!E:E,"HUAURA",'Planificación 2026-1'!W:W,C170,'Planificación 2026-1'!G:G,"AF"))&gt;0," P01"," ")</f>
        <v xml:space="preserve"> </v>
      </c>
      <c r="BI170" s="78" t="str">
        <f>IF(SUM(COUNTIFS('Planificación 2026-1'!E:E,"HUAURA",'Planificación 2026-1'!W:W,C170,'Planificación 2026-1'!G:G,"EN"))&gt;0,"P02"," ")</f>
        <v xml:space="preserve"> </v>
      </c>
      <c r="BJ170" s="78" t="str">
        <f>IF(SUM(COUNTIFS('Planificación 2026-1'!E:E,"HUAURA",'Planificación 2026-1'!W:W,C170,'Planificación 2026-1'!G:G,"IS"))&gt;0,"P03"," ")</f>
        <v xml:space="preserve"> </v>
      </c>
      <c r="BK170" s="78" t="str">
        <f>IF(SUM(COUNTIFS('Planificación 2026-1'!E:E,"HUAURA",'Planificación 2026-1'!W:W,C170,'Planificación 2026-1'!G:G,"PS"))&gt;0,"P04"," ")</f>
        <v xml:space="preserve"> </v>
      </c>
      <c r="BL170" s="78"/>
      <c r="BM170" s="78" t="str">
        <f>IF(SUM(COUNTIFS('Planificación 2026-1'!E:E,"HUAURA",'Planificación 2026-1'!W:W,C170,'Planificación 2026-1'!G:G,"IN"))&gt;0,"P06"," ")</f>
        <v xml:space="preserve"> </v>
      </c>
      <c r="BN170" s="78" t="str">
        <f>IF(SUM(COUNTIFS('Planificación 2026-1'!E:E,"HUAURA",'Planificación 2026-1'!W:W,C170,'Planificación 2026-1'!G:G,"CA"))&gt;0,"P07"," ")</f>
        <v xml:space="preserve"> </v>
      </c>
      <c r="BO170" s="78" t="str">
        <f>IF(SUM(COUNTIFS('Planificación 2026-1'!E:E,"HUAURA",'Planificación 2026-1'!W:W,C170,'Planificación 2026-1'!G:G,"DE"))&gt;0,"P08"," ")</f>
        <v xml:space="preserve"> </v>
      </c>
      <c r="BP170" s="78" t="str">
        <f>IF(SUM(COUNTIFS('Planificación 2026-1'!E:E,"HUAURA",'Planificación 2026-1'!W:W,C170,'Planificación 2026-1'!G:G,"OB"))&gt;0,"P09"," ")</f>
        <v xml:space="preserve"> </v>
      </c>
      <c r="BQ170" s="78" t="str">
        <f>IF(SUM(COUNTIFS('Planificación 2026-1'!E:E,"HUAURA",'Planificación 2026-1'!W:W,C170,'Planificación 2026-1'!G:G,"MH"))&gt;0,"P31"," ")</f>
        <v xml:space="preserve"> </v>
      </c>
      <c r="BR170" s="78" t="str">
        <f>IF(SUM(COUNTIFS('Planificación 2026-1'!E:E,"HUAURA",'Planificación 2026-1'!W:W,C170,'Planificación 2026-1'!G:G,"IC"))&gt;0,"P32"," ")</f>
        <v xml:space="preserve"> </v>
      </c>
      <c r="BS170" s="78" t="str">
        <f>IF(SUM(COUNTIFS('Planificación 2026-1'!E:E,"HUAURA",'Planificación 2026-1'!W:W,C170,'Planificación 2026-1'!G:G,"AR"))&gt;0,"P34"," ")</f>
        <v xml:space="preserve"> </v>
      </c>
      <c r="BT170" s="78" t="str">
        <f>IF(SUM(COUNTIFS('Planificación 2026-1'!E:E,"HUAURA",'Planificación 2026-1'!W:W,C170,'Planificación 2026-1'!G:G,"T1"))&gt;0,"P35"," ")</f>
        <v xml:space="preserve"> </v>
      </c>
      <c r="BU170" s="78" t="str">
        <f>IF(SUM(COUNTIFS('Planificación 2026-1'!E:E,"HUAURA",'Planificación 2026-1'!W:W,C170,'Planificación 2026-1'!G:G,"T3"))&gt;0,"P36"," ")</f>
        <v xml:space="preserve"> </v>
      </c>
      <c r="BV170" s="78" t="str">
        <f>IF(SUM(COUNTIFS('Planificación 2026-1'!E:E,"HUAURA",'Planificación 2026-1'!W:W,C170,'Planificación 2026-1'!G:G,"T2"))&gt;0,"P37"," ")</f>
        <v xml:space="preserve"> </v>
      </c>
      <c r="BW170" s="78" t="str">
        <f>IF(SUM(COUNTIFS('Planificación 2026-1'!E:E,"HUAURA",'Planificación 2026-1'!W:W,C170,'Planificación 2026-1'!G:G,"AE"))&gt;0,"P38"," ")</f>
        <v xml:space="preserve"> </v>
      </c>
      <c r="BX170" s="78" t="str">
        <f>IF(SUM(COUNTIFS('Planificación 2026-1'!E:E,"HUAURA",'Planificación 2026-1'!W:W,C170,'Planificación 2026-1'!G:G,"T4"))&gt;0,"P55"," ")</f>
        <v xml:space="preserve"> </v>
      </c>
      <c r="BY170" s="79">
        <f>SUMIFS('Planificación 2026-1'!R:R,'Planificación 2026-1'!W:W,C170,'Planificación 2026-1'!G:G,"AF",'Planificación 2026-1'!H:H,"&gt;2")</f>
        <v>0</v>
      </c>
      <c r="BZ170" s="79">
        <f>SUMIFS('Planificación 2026-1'!R:R,'Planificación 2026-1'!W:W,C170,'Planificación 2026-1'!G:G,"EN",'Planificación 2026-1'!H:H,"&gt;2")</f>
        <v>0</v>
      </c>
      <c r="CA170" s="79">
        <f>SUMIFS('Planificación 2026-1'!R:R,'Planificación 2026-1'!W:W,C170,'Planificación 2026-1'!G:G,"IS",'Planificación 2026-1'!H:H,"&gt;2")</f>
        <v>0</v>
      </c>
      <c r="CB170" s="79">
        <f>SUMIFS('Planificación 2026-1'!R:R,'Planificación 2026-1'!W:W,C170,'Planificación 2026-1'!G:G,"PS",'Planificación 2026-1'!H:H,"&gt;2")</f>
        <v>0</v>
      </c>
      <c r="CC170" s="79">
        <f>SUMIFS('Planificación 2026-1'!R:R,'Planificación 2026-1'!W:W,C170,'Planificación 2026-1'!G:G,"IN",'Planificación 2026-1'!H:H,"&gt;2")</f>
        <v>0</v>
      </c>
      <c r="CD170" s="79">
        <f>SUMIFS('Planificación 2026-1'!R:R,'Planificación 2026-1'!W:W,C170,'Planificación 2026-1'!G:G,"CA",'Planificación 2026-1'!H:H,"&gt;2")</f>
        <v>0</v>
      </c>
      <c r="CE170" s="79">
        <f>SUMIFS('Planificación 2026-1'!R:R,'Planificación 2026-1'!W:W,C170,'Planificación 2026-1'!G:G,"DE",'Planificación 2026-1'!H:H,"&gt;2")</f>
        <v>0</v>
      </c>
      <c r="CF170" s="79">
        <f>SUMIFS('Planificación 2026-1'!R:R,'Planificación 2026-1'!W:W,C170,'Planificación 2026-1'!G:G,"OB",'Planificación 2026-1'!H:H,"&gt;2")</f>
        <v>26</v>
      </c>
      <c r="CG170" s="79">
        <f>SUMIFS('Planificación 2026-1'!R:R,'Planificación 2026-1'!W:W,C170,'Planificación 2026-1'!G:G,"MH",'Planificación 2026-1'!H:H,"&gt;2")</f>
        <v>0</v>
      </c>
      <c r="CH170" s="79">
        <f>SUMIFS('Planificación 2026-1'!R:R,'Planificación 2026-1'!W:W,C170,'Planificación 2026-1'!G:G,"IC",'Planificación 2026-1'!H:H,"&gt;2")</f>
        <v>0</v>
      </c>
      <c r="CI170" s="79">
        <f>SUMIFS('Planificación 2026-1'!R:R,'Planificación 2026-1'!W:W,C170,'Planificación 2026-1'!G:G,"AR",'Planificación 2026-1'!H:H,"&gt;2")</f>
        <v>0</v>
      </c>
      <c r="CJ170" s="79">
        <f>SUMIFS('Planificación 2026-1'!R:R,'Planificación 2026-1'!W:W,C170,'Planificación 2026-1'!G:G,"T1",'Planificación 2026-1'!H:H,"&gt;2")</f>
        <v>0</v>
      </c>
      <c r="CK170" s="79">
        <f>SUMIFS('Planificación 2026-1'!R:R,'Planificación 2026-1'!W:W,C170,'Planificación 2026-1'!G:G,"T3",'Planificación 2026-1'!H:H,"&gt;2")</f>
        <v>0</v>
      </c>
      <c r="CL170" s="79">
        <f>SUMIFS('Planificación 2026-1'!R:R,'Planificación 2026-1'!W:W,C170,'Planificación 2026-1'!G:G,"T2",'Planificación 2026-1'!H:H,"&gt;2")</f>
        <v>0</v>
      </c>
      <c r="CM170" s="79">
        <f>SUMIFS('Planificación 2026-1'!R:R,'Planificación 2026-1'!W:W,C170,'Planificación 2026-1'!G:G,"AE",'Planificación 2026-1'!H:H,"&gt;2")</f>
        <v>0</v>
      </c>
      <c r="CN170" s="79">
        <f>SUMIFS('Planificación 2026-1'!R:R,'Planificación 2026-1'!W:W,C170,'Planificación 2026-1'!G:G,"T4",'Planificación 2026-1'!H:H,"&gt;2")</f>
        <v>0</v>
      </c>
      <c r="CO170" s="79">
        <f>SUMIFS('Planificación 2026-1'!R:R,'Planificación 2026-1'!W:W,C170,'Planificación 2026-1'!G:G,"AF",'Planificación 2026-1'!H:H,"&lt;3")</f>
        <v>0</v>
      </c>
      <c r="CP170" s="79">
        <f>SUMIFS('Planificación 2026-1'!R:R,'Planificación 2026-1'!W:W,C170,'Planificación 2026-1'!G:G,"EN",'Planificación 2026-1'!H:H,"&lt;3")</f>
        <v>0</v>
      </c>
      <c r="CQ170" s="79">
        <f>SUMIFS('Planificación 2026-1'!R:R,'Planificación 2026-1'!W:W,C170,'Planificación 2026-1'!G:G,"IS",'Planificación 2026-1'!H:H,"&lt;3")</f>
        <v>0</v>
      </c>
      <c r="CR170" s="79">
        <f>SUMIFS('Planificación 2026-1'!R:R,'Planificación 2026-1'!W:W,C170,'Planificación 2026-1'!G:G,"PS",'Planificación 2026-1'!H:H,"&lt;3")</f>
        <v>0</v>
      </c>
      <c r="CS170" s="79">
        <f>SUMIFS('Planificación 2026-1'!R:R,'Planificación 2026-1'!W:W,C170,'Planificación 2026-1'!G:G,"IN",'Planificación 2026-1'!H:H,"&lt;3")</f>
        <v>0</v>
      </c>
      <c r="CT170" s="79">
        <f>SUMIFS('Planificación 2026-1'!R:R,'Planificación 2026-1'!W:W,C170,'Planificación 2026-1'!G:G,"CA",'Planificación 2026-1'!H:H,"&lt;3")</f>
        <v>0</v>
      </c>
      <c r="CU170" s="79">
        <f>SUMIFS('Planificación 2026-1'!R:R,'Planificación 2026-1'!W:W,C170,'Planificación 2026-1'!G:G,"DE",'Planificación 2026-1'!H:H,"&lt;3")</f>
        <v>0</v>
      </c>
      <c r="CV170" s="79">
        <f>SUMIFS('Planificación 2026-1'!R:R,'Planificación 2026-1'!W:W,C170,'Planificación 2026-1'!G:G,"OB",'Planificación 2026-1'!H:H,"&lt;3")</f>
        <v>0</v>
      </c>
      <c r="CW170" s="79">
        <f>SUMIFS('Planificación 2026-1'!R:R,'Planificación 2026-1'!W:W,C170,'Planificación 2026-1'!G:G,"MH",'Planificación 2026-1'!H:H,"&lt;3")</f>
        <v>0</v>
      </c>
      <c r="CX170" s="79">
        <f>SUMIFS('Planificación 2026-1'!R:R,'Planificación 2026-1'!W:W,C170,'Planificación 2026-1'!G:G,"IC",'Planificación 2026-1'!H:H,"&lt;3")</f>
        <v>0</v>
      </c>
      <c r="CY170" s="79">
        <f>SUMIFS('Planificación 2026-1'!R:R,'Planificación 2026-1'!W:W,C170,'Planificación 2026-1'!G:G,"AR",'Planificación 2026-1'!H:H,"&lt;3")</f>
        <v>0</v>
      </c>
      <c r="CZ170" s="79">
        <f>SUMIFS('Planificación 2026-1'!R:R,'Planificación 2026-1'!W:W,C170,'Planificación 2026-1'!G:G,"T1",'Planificación 2026-1'!H:H,"&lt;3")</f>
        <v>0</v>
      </c>
      <c r="DA170" s="79">
        <f>SUMIFS('Planificación 2026-1'!R:R,'Planificación 2026-1'!W:W,C170,'Planificación 2026-1'!G:G,"T3",'Planificación 2026-1'!H:H,"&lt;3")</f>
        <v>0</v>
      </c>
      <c r="DB170" s="79">
        <f>SUMIFS('Planificación 2026-1'!R:R,'Planificación 2026-1'!W:W,C170,'Planificación 2026-1'!G:G,"T2",'Planificación 2026-1'!H:H,"&lt;3")</f>
        <v>0</v>
      </c>
      <c r="DC170" s="79">
        <f>SUMIFS('Planificación 2026-1'!R:R,'Planificación 2026-1'!W:W,C170,'Planificación 2026-1'!G:G,"AE",'Planificación 2026-1'!H:H,"&lt;3")</f>
        <v>0</v>
      </c>
      <c r="DD170" s="79">
        <f>SUMIFS('Planificación 2026-1'!R:R,'Planificación 2026-1'!W:W,C170,'Planificación 2026-1'!G:G,"T4",'Planificación 2026-1'!H:H,"&lt;3")</f>
        <v>0</v>
      </c>
      <c r="DE170" s="78" t="str">
        <f t="shared" si="32"/>
        <v/>
      </c>
      <c r="DF170" s="30">
        <f>IF(C170="","",SUMIFS('Planificación 2026-1'!R:R,'Planificación 2026-1'!W:W,C170,'Planificación 2026-1'!E:E,"PRINCIPAL",'Planificación 2026-1'!X:X,"VIRTUAL"))</f>
        <v>0</v>
      </c>
      <c r="DG170" s="30">
        <f>IF(C170="","",SUMIFS('Planificación 2026-1'!R:R,'Planificación 2026-1'!W:W,C170,'Planificación 2026-1'!E:E,"PRINCIPAL",'Planificación 2026-1'!X:X,"PRESENCIAL"))</f>
        <v>0</v>
      </c>
      <c r="DH170" s="30">
        <f>IF(C170="","",SUMIFS('Planificación 2026-1'!R:R,'Planificación 2026-1'!W:W,C170,'Planificación 2026-1'!E:E,"PRINCIPAL",'Planificación 2026-1'!X:X,"HIBRIDO PRESENCIAL"))</f>
        <v>0</v>
      </c>
      <c r="DI170" s="78" t="str">
        <f t="shared" si="33"/>
        <v>P09</v>
      </c>
      <c r="DJ170" s="78">
        <f>IF(C170="","",SUMIFS('Planificación 2026-1'!R:R,'Planificación 2026-1'!W:W,C170,'Planificación 2026-1'!E:E,"FILIAL",'Planificación 2026-1'!X:X,"VIRTUAL"))</f>
        <v>8</v>
      </c>
      <c r="DK170" s="80">
        <f>IF(C170="","",SUMIFS('Planificación 2026-1'!R:R,'Planificación 2026-1'!W:W,C170,'Planificación 2026-1'!E:E,"FILIAL",'Planificación 2026-1'!X:X,"PRESENCIAL"))</f>
        <v>18</v>
      </c>
      <c r="DL170" s="42">
        <f>IF(C170="","",SUMIFS('Planificación 2026-1'!R:R,'Planificación 2026-1'!W:W,C170,'Planificación 2026-1'!E:E,"FILIAL",'Planificación 2026-1'!X:X,"HIBRIDO PRESENCIAL"))</f>
        <v>0</v>
      </c>
      <c r="DM170" s="81" t="str">
        <f t="shared" si="34"/>
        <v/>
      </c>
      <c r="DN170" s="78">
        <f>IF(C170="","",SUMIFS('Planificación 2026-1'!R:R,'Planificación 2026-1'!W:W,C170,'Planificación 2026-1'!E:E,"SUNAMPE",'Planificación 2026-1'!X:X,"VIRTUAL"))</f>
        <v>0</v>
      </c>
      <c r="DO170" s="42">
        <f>IF(C170="","",SUMIFS('Planificación 2026-1'!R:R,'Planificación 2026-1'!W:W,C170,'Planificación 2026-1'!E:E,"SUNAMPE",'Planificación 2026-1'!X:X,"PRESENCIAL"))</f>
        <v>0</v>
      </c>
      <c r="DP170" s="81" t="str">
        <f t="shared" si="35"/>
        <v/>
      </c>
      <c r="DQ170" s="78">
        <f>IF(C170="","",SUMIFS('Planificación 2026-1'!R:R,'Planificación 2026-1'!W:W,C170,'Planificación 2026-1'!E:E,"HUAURA",'Planificación 2026-1'!X:X,"VIRTUAL"))</f>
        <v>0</v>
      </c>
      <c r="DR170" s="42">
        <f>IF(C170="","",SUMIFS('Planificación 2026-1'!R:R,'Planificación 2026-1'!W:W,C170,'Planificación 2026-1'!E:E,"HUAURA",'Planificación 2026-1'!X:X,"PRESENCIAL"))</f>
        <v>0</v>
      </c>
      <c r="DS170" s="48">
        <f>SUMIFS('Planificación 2026-1'!R:R,'Planificación 2026-1'!W:W,C170,'Planificación 2026-1'!E:E,"PRINCIPAL",'Planificación 2026-1'!X:X,"VIRTUAL",'Planificación 2026-1'!H:H,"&gt;2")</f>
        <v>0</v>
      </c>
      <c r="DT170" s="48">
        <f>SUMIFS('Planificación 2026-1'!R:R,'Planificación 2026-1'!W:W,C170,'Planificación 2026-1'!E:E,"PRINCIPAL",'Planificación 2026-1'!X:X,"&lt;&gt;VIRTUAL",'Planificación 2026-1'!H:H,"&gt;2")</f>
        <v>0</v>
      </c>
      <c r="DU170" s="48">
        <f>SUMIFS('Planificación 2026-1'!R:R,'Planificación 2026-1'!W:W,C170,'Planificación 2026-1'!E:E,"SUNAMPE",'Planificación 2026-1'!X:X,"VIRTUAL",'Planificación 2026-1'!H:H,"&gt;2")</f>
        <v>0</v>
      </c>
      <c r="DV170" s="48">
        <f>SUMIFS('Planificación 2026-1'!R:R,'Planificación 2026-1'!W:W,C170,'Planificación 2026-1'!E:E,"SUNAMPE",'Planificación 2026-1'!X:X,"&lt;&gt;VIRTUAL",'Planificación 2026-1'!H:H,"&gt;2")</f>
        <v>0</v>
      </c>
      <c r="DW170" s="48">
        <f>SUMIFS('Planificación 2026-1'!R:R,'Planificación 2026-1'!W:W,C170,'Planificación 2026-1'!E:E,"FILIAL",'Planificación 2026-1'!X:X,"VIRTUAL",'Planificación 2026-1'!H:H,"&gt;2")</f>
        <v>8</v>
      </c>
      <c r="DX170" s="48">
        <f>SUMIFS('Planificación 2026-1'!R:R,'Planificación 2026-1'!W:W,C170,'Planificación 2026-1'!E:E,"FILIAL",'Planificación 2026-1'!X:X,"&lt;&gt;VIRTUAL",'Planificación 2026-1'!H:H,"&gt;2")</f>
        <v>18</v>
      </c>
      <c r="DY170" s="48">
        <f>SUMIFS('Planificación 2026-1'!R:R,'Planificación 2026-1'!W:W,C170,'Planificación 2026-1'!E:E,"PORUMA",'Planificación 2026-1'!X:X,"VIRTUAL",'Planificación 2026-1'!H:H,"&gt;2")</f>
        <v>0</v>
      </c>
      <c r="DZ170" s="48">
        <f>SUMIFS('Planificación 2026-1'!R:R,'Planificación 2026-1'!W:W,C170,'Planificación 2026-1'!E:E,"PORUMA",'Planificación 2026-1'!X:X,"&lt;&gt;VIRTUAL",'Planificación 2026-1'!H:H,"&gt;2")</f>
        <v>0</v>
      </c>
      <c r="EA170" s="48">
        <f>SUMIFS('Planificación 2026-1'!R:R,'Planificación 2026-1'!W:W,C170,'Planificación 2026-1'!E:E,"HUAURA",'Planificación 2026-1'!X:X,"VIRTUAL",'Planificación 2026-1'!H:H,"&gt;2")</f>
        <v>0</v>
      </c>
      <c r="EB170" s="48">
        <f>SUMIFS('Planificación 2026-1'!R:R,'Planificación 2026-1'!W:W,C170,'Planificación 2026-1'!E:E,"HUAURA",'Planificación 2026-1'!X:X,"&lt;&gt;VIRTUAL",'Planificación 2026-1'!H:H,"&gt;2")</f>
        <v>0</v>
      </c>
      <c r="EC170" s="48">
        <f>SUMIFS('Planificación 2026-1'!R:R,'Planificación 2026-1'!W:W,C170,'Planificación 2026-1'!E:E,"PRINCIPAL",'Planificación 2026-1'!X:X,"VIRTUAL",'Planificación 2026-1'!H:H,"&lt;3")</f>
        <v>0</v>
      </c>
      <c r="ED170" s="48">
        <f>SUMIFS('Planificación 2026-1'!R:R,'Planificación 2026-1'!W:W,C170,'Planificación 2026-1'!E:E,"PRINCIPAL",'Planificación 2026-1'!X:X,"&lt;&gt;VIRTUAL",'Planificación 2026-1'!H:H,"&lt;3")</f>
        <v>0</v>
      </c>
      <c r="EE170" s="48">
        <f>SUMIFS('Planificación 2026-1'!R:R,'Planificación 2026-1'!W:W,C170,'Planificación 2026-1'!E:E,"SUNAMPE",'Planificación 2026-1'!X:X,"VIRTUAL",'Planificación 2026-1'!H:H,"&lt;3")</f>
        <v>0</v>
      </c>
      <c r="EF170" s="48">
        <f>SUMIFS('Planificación 2026-1'!R:R,'Planificación 2026-1'!W:W,C170,'Planificación 2026-1'!E:E,"SUNAMPE",'Planificación 2026-1'!X:X,"&lt;&gt;VIRTUAL",'Planificación 2026-1'!H:H,"&lt;3")</f>
        <v>0</v>
      </c>
      <c r="EG170" s="48">
        <f>SUMIFS('Planificación 2026-1'!R:R,'Planificación 2026-1'!W:W,C170,'Planificación 2026-1'!E:E,"FILIAL",'Planificación 2026-1'!X:X,"VIRTUAL",'Planificación 2026-1'!H:H,"&lt;3")</f>
        <v>0</v>
      </c>
      <c r="EH170" s="48">
        <f>SUMIFS('Planificación 2026-1'!R:R,'Planificación 2026-1'!W:W,C170,'Planificación 2026-1'!E:E,"FILIAL",'Planificación 2026-1'!X:X,"&lt;&gt;VIRTUAL",'Planificación 2026-1'!H:H,"&lt;3")</f>
        <v>0</v>
      </c>
      <c r="EI170" s="48">
        <f>SUMIFS('Planificación 2026-1'!R:R,'Planificación 2026-1'!W:W,C170,'Planificación 2026-1'!E:E,"PORUMA",'Planificación 2026-1'!X:X,"VIRTUAL",'Planificación 2026-1'!H:H,"&lt;3")</f>
        <v>0</v>
      </c>
      <c r="EJ170" s="48">
        <f>SUMIFS('Planificación 2026-1'!R:R,'Planificación 2026-1'!W:W,C170,'Planificación 2026-1'!E:E,"PORUMA",'Planificación 2026-1'!X:X,"&lt;&gt;VIRTUAL",'Planificación 2026-1'!H:H,"&lt;3")</f>
        <v>0</v>
      </c>
      <c r="EK170" s="48">
        <f>SUMIFS('Planificación 2026-1'!R:R,'Planificación 2026-1'!W:W,C170,'Planificación 2026-1'!E:E,"HUAURA",'Planificación 2026-1'!X:X,"VIRTUAL",'Planificación 2026-1'!H:H,"&lt;3")</f>
        <v>0</v>
      </c>
      <c r="EL170" s="48">
        <f>SUMIFS('Planificación 2026-1'!R:R,'Planificación 2026-1'!W:W,C170,'Planificación 2026-1'!E:E,"HUAURA",'Planificación 2026-1'!X:X,"&lt;&gt;VIRTUAL",'Planificación 2026-1'!H:H,"&lt;3")</f>
        <v>0</v>
      </c>
      <c r="EM170" s="48">
        <f t="shared" si="36"/>
        <v>26</v>
      </c>
      <c r="EN170" s="48">
        <f t="shared" si="37"/>
        <v>0</v>
      </c>
      <c r="EO170" s="48">
        <f t="shared" si="38"/>
        <v>0</v>
      </c>
      <c r="EP170" s="48">
        <f t="shared" si="39"/>
        <v>0</v>
      </c>
      <c r="EQ170" s="48">
        <f t="shared" si="40"/>
        <v>0</v>
      </c>
      <c r="ER170" s="48"/>
      <c r="ES170" s="48">
        <f t="shared" si="41"/>
        <v>8</v>
      </c>
      <c r="ET170" s="48">
        <f t="shared" si="42"/>
        <v>18</v>
      </c>
      <c r="EU170" s="48" t="b">
        <f t="shared" si="43"/>
        <v>1</v>
      </c>
      <c r="EV170" s="48" t="str">
        <f t="shared" si="44"/>
        <v>FILIAL-HUAURA</v>
      </c>
      <c r="EW170" s="48" t="str">
        <f t="shared" si="45"/>
        <v>MAS PRESENCIAL</v>
      </c>
    </row>
    <row r="171" spans="1:153" x14ac:dyDescent="0.3">
      <c r="A171" s="53"/>
      <c r="B171" s="383">
        <v>168</v>
      </c>
      <c r="C171" s="107" t="s">
        <v>207</v>
      </c>
      <c r="D171" s="82">
        <f>SUMIF('Planificación 2026-1'!W:W,C171,'Planificación 2026-1'!R:R)</f>
        <v>19</v>
      </c>
      <c r="E171" s="384" t="s">
        <v>319</v>
      </c>
      <c r="F171" s="107" t="s">
        <v>430</v>
      </c>
      <c r="G171" s="107" t="s">
        <v>431</v>
      </c>
      <c r="H171" s="387" t="s">
        <v>446</v>
      </c>
      <c r="I171" s="77" t="str">
        <f>IF(SUM(COUNTIFS('Planificación 2026-1'!E:E,"PRINCIPAL",'Planificación 2026-1'!W:W,C171,'Planificación 2026-1'!G:G,"AF"))&gt;0,"P01"," ")</f>
        <v xml:space="preserve"> </v>
      </c>
      <c r="J171" s="78" t="str">
        <f>IF(SUM(COUNTIFS('Planificación 2026-1'!E:E,"PRINCIPAL",'Planificación 2026-1'!W:W,C171,'Planificación 2026-1'!G:G,"EN"))&gt;0,"P02"," ")</f>
        <v>P02</v>
      </c>
      <c r="K171" s="78" t="str">
        <f>IF(SUM(COUNTIFS('Planificación 2026-1'!E:E,"PRINCIPAL",'Planificación 2026-1'!W:W,C171,'Planificación 2026-1'!G:G,"IS"))&gt;0,"P03"," ")</f>
        <v xml:space="preserve"> </v>
      </c>
      <c r="L171" s="78" t="str">
        <f>IF(SUM(COUNTIFS('Planificación 2026-1'!E:E,"PRINCIPAL",'Planificación 2026-1'!W:W,C171,'Planificación 2026-1'!G:G,"PS"))&gt;0,"P04"," ")</f>
        <v>P04</v>
      </c>
      <c r="M171" s="78"/>
      <c r="N171" s="78" t="str">
        <f>IF(SUM(COUNTIFS('Planificación 2026-1'!E:E,"PRINCIPAL",'Planificación 2026-1'!W:W,C171,'Planificación 2026-1'!G:G,"IN"))&gt;0,"P06"," ")</f>
        <v xml:space="preserve"> </v>
      </c>
      <c r="O171" s="78" t="str">
        <f>IF(SUM(COUNTIFS('Planificación 2026-1'!E:E,"PRINCIPAL",'Planificación 2026-1'!W:W,C171,'Planificación 2026-1'!G:G,"CA"))&gt;0,"P07"," ")</f>
        <v xml:space="preserve"> </v>
      </c>
      <c r="P171" s="78" t="str">
        <f>IF(SUM(COUNTIFS('Planificación 2026-1'!E:E,"PRINCIPAL",'Planificación 2026-1'!W:W,C171,'Planificación 2026-1'!G:G,"DE"))&gt;0,"P08"," ")</f>
        <v xml:space="preserve"> </v>
      </c>
      <c r="Q171" s="78" t="str">
        <f>IF(SUM(COUNTIFS('Planificación 2026-1'!E:E,"PRINCIPAL",'Planificación 2026-1'!W:W,C171,'Planificación 2026-1'!G:G,"OB"))&gt;0,"P09"," ")</f>
        <v xml:space="preserve"> </v>
      </c>
      <c r="R171" s="78" t="str">
        <f>IF(SUM(COUNTIFS('Planificación 2026-1'!E:E,"PRINCIPAL",'Planificación 2026-1'!W:W,C171,'Planificación 2026-1'!G:G,"MH"))&gt;0,"P31"," ")</f>
        <v xml:space="preserve"> </v>
      </c>
      <c r="S171" s="78" t="str">
        <f>IF(SUM(COUNTIFS('Planificación 2026-1'!E:E,"PRINCIPAL",'Planificación 2026-1'!W:W,C171,'Planificación 2026-1'!G:G,"IC"))&gt;0,"P32"," ")</f>
        <v xml:space="preserve"> </v>
      </c>
      <c r="T171" s="78" t="str">
        <f>IF(SUM(COUNTIFS('Planificación 2026-1'!E:E,"PRINCIPAL",'Planificación 2026-1'!W:W,C171,'Planificación 2026-1'!G:G,"AR"))&gt;0,"P34"," ")</f>
        <v xml:space="preserve"> </v>
      </c>
      <c r="U171" s="78" t="str">
        <f>IF(SUM(COUNTIFS('Planificación 2026-1'!E:E,"PRINCIPAL",'Planificación 2026-1'!W:W,C171,'Planificación 2026-1'!G:G,"T1"))&gt;0,"P35"," ")</f>
        <v xml:space="preserve"> </v>
      </c>
      <c r="V171" s="78" t="str">
        <f>IF(SUM(COUNTIFS('Planificación 2026-1'!E:E,"PRINCIPAL",'Planificación 2026-1'!W:W,C171,'Planificación 2026-1'!G:G,"T3"))&gt;0,"P36"," ")</f>
        <v xml:space="preserve"> </v>
      </c>
      <c r="W171" s="78" t="str">
        <f>IF(SUM(COUNTIFS('Planificación 2026-1'!E:E,"PRINCIPAL",'Planificación 2026-1'!W:W,C171,'Planificación 2026-1'!G:G,"T2"))&gt;0,"P37"," ")</f>
        <v xml:space="preserve"> </v>
      </c>
      <c r="X171" s="78" t="str">
        <f>IF(SUM(COUNTIFS('Planificación 2026-1'!E:E,"PRINCIPAL",'Planificación 2026-1'!W:W,C171,'Planificación 2026-1'!G:G,"AE"))&gt;0,"P38"," ")</f>
        <v xml:space="preserve"> </v>
      </c>
      <c r="Y171" s="78" t="str">
        <f>IF(SUM(COUNTIFS('Planificación 2026-1'!E:E,"PRINCIPAL",'Planificación 2026-1'!W:W,C171,'Planificación 2026-1'!G:G,"T4"))&gt;0,"P55"," ")</f>
        <v xml:space="preserve"> </v>
      </c>
      <c r="Z171" s="78" t="str">
        <f>IF(SUM(COUNTIFS('Planificación 2026-1'!E:E,"FILIAL",'Planificación 2026-1'!W:W,C171,'Planificación 2026-1'!G:G,"AF"))&gt;0," P01"," ")</f>
        <v xml:space="preserve"> </v>
      </c>
      <c r="AA171" s="78" t="str">
        <f>IF(SUM(COUNTIFS('Planificación 2026-1'!E:E,"FILIAL",'Planificación 2026-1'!W:W,C171,'Planificación 2026-1'!G:G,"EN"))&gt;0,"P02"," ")</f>
        <v xml:space="preserve"> </v>
      </c>
      <c r="AB171" s="78" t="str">
        <f>IF(SUM(COUNTIFS('Planificación 2026-1'!E:E,"FILIAL",'Planificación 2026-1'!W:W,C171,'Planificación 2026-1'!G:G,"IS"))&gt;0,"P03"," ")</f>
        <v xml:space="preserve"> </v>
      </c>
      <c r="AC171" s="78" t="str">
        <f>IF(SUM(COUNTIFS('Planificación 2026-1'!E:E,"FILIAL",'Planificación 2026-1'!W:W,C171,'Planificación 2026-1'!G:G,"PS"))&gt;0,"P04"," ")</f>
        <v xml:space="preserve"> </v>
      </c>
      <c r="AD171" s="78"/>
      <c r="AE171" s="78" t="str">
        <f>IF(SUM(COUNTIFS('Planificación 2026-1'!E:E,"FILIAL",'Planificación 2026-1'!W:W,C171,'Planificación 2026-1'!G:G,"IN"))&gt;0,"P06"," ")</f>
        <v xml:space="preserve"> </v>
      </c>
      <c r="AF171" s="78" t="str">
        <f>IF(SUM(COUNTIFS('Planificación 2026-1'!E:E,"FILIAL",'Planificación 2026-1'!W:W,C171,'Planificación 2026-1'!G:G,"CA"))&gt;0,"P07"," ")</f>
        <v xml:space="preserve"> </v>
      </c>
      <c r="AG171" s="78" t="str">
        <f>IF(SUM(COUNTIFS('Planificación 2026-1'!E:E,"FILIAL",'Planificación 2026-1'!W:W,C171,'Planificación 2026-1'!G:G,"DE"))&gt;0,"P08"," ")</f>
        <v xml:space="preserve"> </v>
      </c>
      <c r="AH171" s="78" t="str">
        <f>IF(SUM(COUNTIFS('Planificación 2026-1'!E:E,"FILIAL",'Planificación 2026-1'!W:W,C171,'Planificación 2026-1'!G:G,"OB"))&gt;0,"P09"," ")</f>
        <v xml:space="preserve"> </v>
      </c>
      <c r="AI171" s="78" t="str">
        <f>IF(SUM(COUNTIFS('Planificación 2026-1'!E:E,"FILIAL",'Planificación 2026-1'!W:W,C171,'Planificación 2026-1'!G:G,"MH"))&gt;0,"P31"," ")</f>
        <v xml:space="preserve"> </v>
      </c>
      <c r="AJ171" s="78" t="str">
        <f>IF(SUM(COUNTIFS('Planificación 2026-1'!E:E,"FILIAL",'Planificación 2026-1'!W:W,C171,'Planificación 2026-1'!G:G,"IC"))&gt;0,"P32"," ")</f>
        <v xml:space="preserve"> </v>
      </c>
      <c r="AK171" s="78" t="str">
        <f>IF(SUM(COUNTIFS('Planificación 2026-1'!E:E,"FILIAL",'Planificación 2026-1'!W:W,C171,'Planificación 2026-1'!G:G,"AR"))&gt;0,"P34"," ")</f>
        <v xml:space="preserve"> </v>
      </c>
      <c r="AL171" s="78" t="str">
        <f>IF(SUM(COUNTIFS('Planificación 2026-1'!E:E,"FILIAL",'Planificación 2026-1'!W:W,C171,'Planificación 2026-1'!G:G,"T1"))&gt;0,"P35"," ")</f>
        <v xml:space="preserve"> </v>
      </c>
      <c r="AM171" s="78" t="str">
        <f>IF(SUM(COUNTIFS('Planificación 2026-1'!E:E,"FILIAL",'Planificación 2026-1'!W:W,C171,'Planificación 2026-1'!G:G,"T3"))&gt;0,"P36"," ")</f>
        <v xml:space="preserve"> </v>
      </c>
      <c r="AN171" s="78" t="str">
        <f>IF(SUM(COUNTIFS('Planificación 2026-1'!E:E,"FILIAL",'Planificación 2026-1'!W:W,C171,'Planificación 2026-1'!G:G,"T2"))&gt;0,"P37"," ")</f>
        <v xml:space="preserve"> </v>
      </c>
      <c r="AO171" s="78" t="str">
        <f>IF(SUM(COUNTIFS('Planificación 2026-1'!E:E,"FILIAL",'Planificación 2026-1'!W:W,C171,'Planificación 2026-1'!G:G,"AE"))&gt;0,"P38"," ")</f>
        <v xml:space="preserve"> </v>
      </c>
      <c r="AP171" s="78" t="str">
        <f>IF(SUM(COUNTIFS('Planificación 2026-1'!E:E,"FILIAL",'Planificación 2026-1'!W:W,C171,'Planificación 2026-1'!G:G,"T4"))&gt;0,"P55"," ")</f>
        <v xml:space="preserve"> </v>
      </c>
      <c r="AQ171" s="78" t="str">
        <f>IF(SUM(COUNTIFS('Planificación 2026-1'!E:E,"SUNAMPE",'Planificación 2026-1'!W:W,C171,'Planificación 2026-1'!G:G,"AF"))&gt;0," P01"," ")</f>
        <v xml:space="preserve"> </v>
      </c>
      <c r="AR171" s="78" t="str">
        <f>IF(SUM(COUNTIFS('Planificación 2026-1'!E:E,"SUNAMPE",'Planificación 2026-1'!W:W,C171,'Planificación 2026-1'!G:G,"EN"))&gt;0,"P02"," ")</f>
        <v xml:space="preserve"> </v>
      </c>
      <c r="AS171" s="78" t="str">
        <f>IF(SUM(COUNTIFS('Planificación 2026-1'!E:E,"SUNAMPE",'Planificación 2026-1'!W:W,C171,'Planificación 2026-1'!G:G,"IS"))&gt;0,"P03"," ")</f>
        <v xml:space="preserve"> </v>
      </c>
      <c r="AT171" s="78" t="str">
        <f>IF(SUM(COUNTIFS('Planificación 2026-1'!E:E,"SUNAMPE",'Planificación 2026-1'!W:W,C171,'Planificación 2026-1'!G:G,"PS"))&gt;0,"P04"," ")</f>
        <v xml:space="preserve"> </v>
      </c>
      <c r="AU171" s="78"/>
      <c r="AV171" s="78" t="str">
        <f>IF(SUM(COUNTIFS('Planificación 2026-1'!E:E,"SUNAMPE",'Planificación 2026-1'!W:W,C171,'Planificación 2026-1'!G:G,"IN"))&gt;0,"P06"," ")</f>
        <v xml:space="preserve"> </v>
      </c>
      <c r="AW171" s="78" t="str">
        <f>IF(SUM(COUNTIFS('Planificación 2026-1'!E:E,"SUNAMPE",'Planificación 2026-1'!W:W,C171,'Planificación 2026-1'!G:G,"CA"))&gt;0,"P07"," ")</f>
        <v xml:space="preserve"> </v>
      </c>
      <c r="AX171" s="78" t="str">
        <f>IF(SUM(COUNTIFS('Planificación 2026-1'!E:E,"SUNAMPE",'Planificación 2026-1'!W:W,C171,'Planificación 2026-1'!G:G,"DE"))&gt;0,"P08"," ")</f>
        <v xml:space="preserve"> </v>
      </c>
      <c r="AY171" s="78" t="str">
        <f>IF(SUM(COUNTIFS('Planificación 2026-1'!E:E,"SUNAMPE",'Planificación 2026-1'!W:W,C171,'Planificación 2026-1'!G:G,"OB"))&gt;0,"P09"," ")</f>
        <v xml:space="preserve"> </v>
      </c>
      <c r="AZ171" s="78" t="str">
        <f>IF(SUM(COUNTIFS('Planificación 2026-1'!E:E,"SUNAMPE",'Planificación 2026-1'!W:W,C171,'Planificación 2026-1'!G:G,"MH"))&gt;0,"P31"," ")</f>
        <v xml:space="preserve"> </v>
      </c>
      <c r="BA171" s="78" t="str">
        <f>IF(SUM(COUNTIFS('Planificación 2026-1'!E:E,"SUNAMPE",'Planificación 2026-1'!W:W,C171,'Planificación 2026-1'!G:G,"IC"))&gt;0,"P32"," ")</f>
        <v xml:space="preserve"> </v>
      </c>
      <c r="BB171" s="78" t="str">
        <f>IF(SUM(COUNTIFS('Planificación 2026-1'!E:E,"SUNAMPE",'Planificación 2026-1'!W:W,C171,'Planificación 2026-1'!G:G,"AR"))&gt;0,"P34"," ")</f>
        <v xml:space="preserve"> </v>
      </c>
      <c r="BC171" s="78" t="str">
        <f>IF(SUM(COUNTIFS('Planificación 2026-1'!E:E,"SUNAMPE",'Planificación 2026-1'!W:W,C171,'Planificación 2026-1'!G:G,"T1"))&gt;0,"P35"," ")</f>
        <v xml:space="preserve"> </v>
      </c>
      <c r="BD171" s="78" t="str">
        <f>IF(SUM(COUNTIFS('Planificación 2026-1'!E:E,"SUNAMPE",'Planificación 2026-1'!W:W,C171,'Planificación 2026-1'!G:G,"T3"))&gt;0,"P36"," ")</f>
        <v xml:space="preserve"> </v>
      </c>
      <c r="BE171" s="78" t="str">
        <f>IF(SUM(COUNTIFS('Planificación 2026-1'!E:E,"SUNAMPE",'Planificación 2026-1'!W:W,C171,'Planificación 2026-1'!G:G,"T2"))&gt;0,"P37"," ")</f>
        <v xml:space="preserve"> </v>
      </c>
      <c r="BF171" s="78" t="str">
        <f>IF(SUM(COUNTIFS('Planificación 2026-1'!E:E,"SUNAMPE",'Planificación 2026-1'!W:W,C171,'Planificación 2026-1'!G:G,"AE"))&gt;0,"P38"," ")</f>
        <v xml:space="preserve"> </v>
      </c>
      <c r="BG171" s="78" t="str">
        <f>IF(SUM(COUNTIFS('Planificación 2026-1'!E:E,"SUNAMPE",'Planificación 2026-1'!W:W,C171,'Planificación 2026-1'!G:G,"T4"))&gt;0,"P55"," ")</f>
        <v xml:space="preserve"> </v>
      </c>
      <c r="BH171" s="78" t="str">
        <f>IF(SUM(COUNTIFS('Planificación 2026-1'!E:E,"HUAURA",'Planificación 2026-1'!W:W,C171,'Planificación 2026-1'!G:G,"AF"))&gt;0," P01"," ")</f>
        <v xml:space="preserve"> </v>
      </c>
      <c r="BI171" s="78" t="str">
        <f>IF(SUM(COUNTIFS('Planificación 2026-1'!E:E,"HUAURA",'Planificación 2026-1'!W:W,C171,'Planificación 2026-1'!G:G,"EN"))&gt;0,"P02"," ")</f>
        <v xml:space="preserve"> </v>
      </c>
      <c r="BJ171" s="78" t="str">
        <f>IF(SUM(COUNTIFS('Planificación 2026-1'!E:E,"HUAURA",'Planificación 2026-1'!W:W,C171,'Planificación 2026-1'!G:G,"IS"))&gt;0,"P03"," ")</f>
        <v xml:space="preserve"> </v>
      </c>
      <c r="BK171" s="78" t="str">
        <f>IF(SUM(COUNTIFS('Planificación 2026-1'!E:E,"HUAURA",'Planificación 2026-1'!W:W,C171,'Planificación 2026-1'!G:G,"PS"))&gt;0,"P04"," ")</f>
        <v xml:space="preserve"> </v>
      </c>
      <c r="BL171" s="78"/>
      <c r="BM171" s="78" t="str">
        <f>IF(SUM(COUNTIFS('Planificación 2026-1'!E:E,"HUAURA",'Planificación 2026-1'!W:W,C171,'Planificación 2026-1'!G:G,"IN"))&gt;0,"P06"," ")</f>
        <v xml:space="preserve"> </v>
      </c>
      <c r="BN171" s="78" t="str">
        <f>IF(SUM(COUNTIFS('Planificación 2026-1'!E:E,"HUAURA",'Planificación 2026-1'!W:W,C171,'Planificación 2026-1'!G:G,"CA"))&gt;0,"P07"," ")</f>
        <v xml:space="preserve"> </v>
      </c>
      <c r="BO171" s="78" t="str">
        <f>IF(SUM(COUNTIFS('Planificación 2026-1'!E:E,"HUAURA",'Planificación 2026-1'!W:W,C171,'Planificación 2026-1'!G:G,"DE"))&gt;0,"P08"," ")</f>
        <v xml:space="preserve"> </v>
      </c>
      <c r="BP171" s="78" t="str">
        <f>IF(SUM(COUNTIFS('Planificación 2026-1'!E:E,"HUAURA",'Planificación 2026-1'!W:W,C171,'Planificación 2026-1'!G:G,"OB"))&gt;0,"P09"," ")</f>
        <v xml:space="preserve"> </v>
      </c>
      <c r="BQ171" s="78" t="str">
        <f>IF(SUM(COUNTIFS('Planificación 2026-1'!E:E,"HUAURA",'Planificación 2026-1'!W:W,C171,'Planificación 2026-1'!G:G,"MH"))&gt;0,"P31"," ")</f>
        <v xml:space="preserve"> </v>
      </c>
      <c r="BR171" s="78" t="str">
        <f>IF(SUM(COUNTIFS('Planificación 2026-1'!E:E,"HUAURA",'Planificación 2026-1'!W:W,C171,'Planificación 2026-1'!G:G,"IC"))&gt;0,"P32"," ")</f>
        <v xml:space="preserve"> </v>
      </c>
      <c r="BS171" s="78" t="str">
        <f>IF(SUM(COUNTIFS('Planificación 2026-1'!E:E,"HUAURA",'Planificación 2026-1'!W:W,C171,'Planificación 2026-1'!G:G,"AR"))&gt;0,"P34"," ")</f>
        <v xml:space="preserve"> </v>
      </c>
      <c r="BT171" s="78" t="str">
        <f>IF(SUM(COUNTIFS('Planificación 2026-1'!E:E,"HUAURA",'Planificación 2026-1'!W:W,C171,'Planificación 2026-1'!G:G,"T1"))&gt;0,"P35"," ")</f>
        <v xml:space="preserve"> </v>
      </c>
      <c r="BU171" s="78" t="str">
        <f>IF(SUM(COUNTIFS('Planificación 2026-1'!E:E,"HUAURA",'Planificación 2026-1'!W:W,C171,'Planificación 2026-1'!G:G,"T3"))&gt;0,"P36"," ")</f>
        <v xml:space="preserve"> </v>
      </c>
      <c r="BV171" s="78" t="str">
        <f>IF(SUM(COUNTIFS('Planificación 2026-1'!E:E,"HUAURA",'Planificación 2026-1'!W:W,C171,'Planificación 2026-1'!G:G,"T2"))&gt;0,"P37"," ")</f>
        <v xml:space="preserve"> </v>
      </c>
      <c r="BW171" s="78" t="str">
        <f>IF(SUM(COUNTIFS('Planificación 2026-1'!E:E,"HUAURA",'Planificación 2026-1'!W:W,C171,'Planificación 2026-1'!G:G,"AE"))&gt;0,"P38"," ")</f>
        <v xml:space="preserve"> </v>
      </c>
      <c r="BX171" s="78" t="str">
        <f>IF(SUM(COUNTIFS('Planificación 2026-1'!E:E,"HUAURA",'Planificación 2026-1'!W:W,C171,'Planificación 2026-1'!G:G,"T4"))&gt;0,"P55"," ")</f>
        <v xml:space="preserve"> </v>
      </c>
      <c r="BY171" s="79">
        <f>SUMIFS('Planificación 2026-1'!R:R,'Planificación 2026-1'!W:W,C171,'Planificación 2026-1'!G:G,"AF",'Planificación 2026-1'!H:H,"&gt;2")</f>
        <v>0</v>
      </c>
      <c r="BZ171" s="79">
        <f>SUMIFS('Planificación 2026-1'!R:R,'Planificación 2026-1'!W:W,C171,'Planificación 2026-1'!G:G,"EN",'Planificación 2026-1'!H:H,"&gt;2")</f>
        <v>0</v>
      </c>
      <c r="CA171" s="79">
        <f>SUMIFS('Planificación 2026-1'!R:R,'Planificación 2026-1'!W:W,C171,'Planificación 2026-1'!G:G,"IS",'Planificación 2026-1'!H:H,"&gt;2")</f>
        <v>0</v>
      </c>
      <c r="CB171" s="79">
        <f>SUMIFS('Planificación 2026-1'!R:R,'Planificación 2026-1'!W:W,C171,'Planificación 2026-1'!G:G,"PS",'Planificación 2026-1'!H:H,"&gt;2")</f>
        <v>0</v>
      </c>
      <c r="CC171" s="79">
        <f>SUMIFS('Planificación 2026-1'!R:R,'Planificación 2026-1'!W:W,C171,'Planificación 2026-1'!G:G,"IN",'Planificación 2026-1'!H:H,"&gt;2")</f>
        <v>0</v>
      </c>
      <c r="CD171" s="79">
        <f>SUMIFS('Planificación 2026-1'!R:R,'Planificación 2026-1'!W:W,C171,'Planificación 2026-1'!G:G,"CA",'Planificación 2026-1'!H:H,"&gt;2")</f>
        <v>0</v>
      </c>
      <c r="CE171" s="79">
        <f>SUMIFS('Planificación 2026-1'!R:R,'Planificación 2026-1'!W:W,C171,'Planificación 2026-1'!G:G,"DE",'Planificación 2026-1'!H:H,"&gt;2")</f>
        <v>0</v>
      </c>
      <c r="CF171" s="79">
        <f>SUMIFS('Planificación 2026-1'!R:R,'Planificación 2026-1'!W:W,C171,'Planificación 2026-1'!G:G,"OB",'Planificación 2026-1'!H:H,"&gt;2")</f>
        <v>0</v>
      </c>
      <c r="CG171" s="79">
        <f>SUMIFS('Planificación 2026-1'!R:R,'Planificación 2026-1'!W:W,C171,'Planificación 2026-1'!G:G,"MH",'Planificación 2026-1'!H:H,"&gt;2")</f>
        <v>0</v>
      </c>
      <c r="CH171" s="79">
        <f>SUMIFS('Planificación 2026-1'!R:R,'Planificación 2026-1'!W:W,C171,'Planificación 2026-1'!G:G,"IC",'Planificación 2026-1'!H:H,"&gt;2")</f>
        <v>0</v>
      </c>
      <c r="CI171" s="79">
        <f>SUMIFS('Planificación 2026-1'!R:R,'Planificación 2026-1'!W:W,C171,'Planificación 2026-1'!G:G,"AR",'Planificación 2026-1'!H:H,"&gt;2")</f>
        <v>0</v>
      </c>
      <c r="CJ171" s="79">
        <f>SUMIFS('Planificación 2026-1'!R:R,'Planificación 2026-1'!W:W,C171,'Planificación 2026-1'!G:G,"T1",'Planificación 2026-1'!H:H,"&gt;2")</f>
        <v>0</v>
      </c>
      <c r="CK171" s="79">
        <f>SUMIFS('Planificación 2026-1'!R:R,'Planificación 2026-1'!W:W,C171,'Planificación 2026-1'!G:G,"T3",'Planificación 2026-1'!H:H,"&gt;2")</f>
        <v>0</v>
      </c>
      <c r="CL171" s="79">
        <f>SUMIFS('Planificación 2026-1'!R:R,'Planificación 2026-1'!W:W,C171,'Planificación 2026-1'!G:G,"T2",'Planificación 2026-1'!H:H,"&gt;2")</f>
        <v>0</v>
      </c>
      <c r="CM171" s="79">
        <f>SUMIFS('Planificación 2026-1'!R:R,'Planificación 2026-1'!W:W,C171,'Planificación 2026-1'!G:G,"AE",'Planificación 2026-1'!H:H,"&gt;2")</f>
        <v>0</v>
      </c>
      <c r="CN171" s="79">
        <f>SUMIFS('Planificación 2026-1'!R:R,'Planificación 2026-1'!W:W,C171,'Planificación 2026-1'!G:G,"T4",'Planificación 2026-1'!H:H,"&gt;2")</f>
        <v>0</v>
      </c>
      <c r="CO171" s="79">
        <f>SUMIFS('Planificación 2026-1'!R:R,'Planificación 2026-1'!W:W,C171,'Planificación 2026-1'!G:G,"AF",'Planificación 2026-1'!H:H,"&lt;3")</f>
        <v>0</v>
      </c>
      <c r="CP171" s="79">
        <f>SUMIFS('Planificación 2026-1'!R:R,'Planificación 2026-1'!W:W,C171,'Planificación 2026-1'!G:G,"EN",'Planificación 2026-1'!H:H,"&lt;3")</f>
        <v>7</v>
      </c>
      <c r="CQ171" s="79">
        <f>SUMIFS('Planificación 2026-1'!R:R,'Planificación 2026-1'!W:W,C171,'Planificación 2026-1'!G:G,"IS",'Planificación 2026-1'!H:H,"&lt;3")</f>
        <v>0</v>
      </c>
      <c r="CR171" s="79">
        <f>SUMIFS('Planificación 2026-1'!R:R,'Planificación 2026-1'!W:W,C171,'Planificación 2026-1'!G:G,"PS",'Planificación 2026-1'!H:H,"&lt;3")</f>
        <v>12</v>
      </c>
      <c r="CS171" s="79">
        <f>SUMIFS('Planificación 2026-1'!R:R,'Planificación 2026-1'!W:W,C171,'Planificación 2026-1'!G:G,"IN",'Planificación 2026-1'!H:H,"&lt;3")</f>
        <v>0</v>
      </c>
      <c r="CT171" s="79">
        <f>SUMIFS('Planificación 2026-1'!R:R,'Planificación 2026-1'!W:W,C171,'Planificación 2026-1'!G:G,"CA",'Planificación 2026-1'!H:H,"&lt;3")</f>
        <v>0</v>
      </c>
      <c r="CU171" s="79">
        <f>SUMIFS('Planificación 2026-1'!R:R,'Planificación 2026-1'!W:W,C171,'Planificación 2026-1'!G:G,"DE",'Planificación 2026-1'!H:H,"&lt;3")</f>
        <v>0</v>
      </c>
      <c r="CV171" s="79">
        <f>SUMIFS('Planificación 2026-1'!R:R,'Planificación 2026-1'!W:W,C171,'Planificación 2026-1'!G:G,"OB",'Planificación 2026-1'!H:H,"&lt;3")</f>
        <v>0</v>
      </c>
      <c r="CW171" s="79">
        <f>SUMIFS('Planificación 2026-1'!R:R,'Planificación 2026-1'!W:W,C171,'Planificación 2026-1'!G:G,"MH",'Planificación 2026-1'!H:H,"&lt;3")</f>
        <v>0</v>
      </c>
      <c r="CX171" s="79">
        <f>SUMIFS('Planificación 2026-1'!R:R,'Planificación 2026-1'!W:W,C171,'Planificación 2026-1'!G:G,"IC",'Planificación 2026-1'!H:H,"&lt;3")</f>
        <v>0</v>
      </c>
      <c r="CY171" s="79">
        <f>SUMIFS('Planificación 2026-1'!R:R,'Planificación 2026-1'!W:W,C171,'Planificación 2026-1'!G:G,"AR",'Planificación 2026-1'!H:H,"&lt;3")</f>
        <v>0</v>
      </c>
      <c r="CZ171" s="79">
        <f>SUMIFS('Planificación 2026-1'!R:R,'Planificación 2026-1'!W:W,C171,'Planificación 2026-1'!G:G,"T1",'Planificación 2026-1'!H:H,"&lt;3")</f>
        <v>0</v>
      </c>
      <c r="DA171" s="79">
        <f>SUMIFS('Planificación 2026-1'!R:R,'Planificación 2026-1'!W:W,C171,'Planificación 2026-1'!G:G,"T3",'Planificación 2026-1'!H:H,"&lt;3")</f>
        <v>0</v>
      </c>
      <c r="DB171" s="79">
        <f>SUMIFS('Planificación 2026-1'!R:R,'Planificación 2026-1'!W:W,C171,'Planificación 2026-1'!G:G,"T2",'Planificación 2026-1'!H:H,"&lt;3")</f>
        <v>0</v>
      </c>
      <c r="DC171" s="79">
        <f>SUMIFS('Planificación 2026-1'!R:R,'Planificación 2026-1'!W:W,C171,'Planificación 2026-1'!G:G,"AE",'Planificación 2026-1'!H:H,"&lt;3")</f>
        <v>0</v>
      </c>
      <c r="DD171" s="79">
        <f>SUMIFS('Planificación 2026-1'!R:R,'Planificación 2026-1'!W:W,C171,'Planificación 2026-1'!G:G,"T4",'Planificación 2026-1'!H:H,"&lt;3")</f>
        <v>0</v>
      </c>
      <c r="DE171" s="78" t="str">
        <f t="shared" si="32"/>
        <v>P02 P04</v>
      </c>
      <c r="DF171" s="30">
        <f>IF(C171="","",SUMIFS('Planificación 2026-1'!R:R,'Planificación 2026-1'!W:W,C171,'Planificación 2026-1'!E:E,"PRINCIPAL",'Planificación 2026-1'!X:X,"VIRTUAL"))</f>
        <v>0</v>
      </c>
      <c r="DG171" s="30">
        <f>IF(C171="","",SUMIFS('Planificación 2026-1'!R:R,'Planificación 2026-1'!W:W,C171,'Planificación 2026-1'!E:E,"PRINCIPAL",'Planificación 2026-1'!X:X,"PRESENCIAL"))</f>
        <v>19</v>
      </c>
      <c r="DH171" s="30">
        <f>IF(C171="","",SUMIFS('Planificación 2026-1'!R:R,'Planificación 2026-1'!W:W,C171,'Planificación 2026-1'!E:E,"PRINCIPAL",'Planificación 2026-1'!X:X,"HIBRIDO PRESENCIAL"))</f>
        <v>0</v>
      </c>
      <c r="DI171" s="78" t="str">
        <f t="shared" si="33"/>
        <v/>
      </c>
      <c r="DJ171" s="78">
        <f>IF(C171="","",SUMIFS('Planificación 2026-1'!R:R,'Planificación 2026-1'!W:W,C171,'Planificación 2026-1'!E:E,"FILIAL",'Planificación 2026-1'!X:X,"VIRTUAL"))</f>
        <v>0</v>
      </c>
      <c r="DK171" s="80">
        <f>IF(C171="","",SUMIFS('Planificación 2026-1'!R:R,'Planificación 2026-1'!W:W,C171,'Planificación 2026-1'!E:E,"FILIAL",'Planificación 2026-1'!X:X,"PRESENCIAL"))</f>
        <v>0</v>
      </c>
      <c r="DL171" s="42">
        <f>IF(C171="","",SUMIFS('Planificación 2026-1'!R:R,'Planificación 2026-1'!W:W,C171,'Planificación 2026-1'!E:E,"FILIAL",'Planificación 2026-1'!X:X,"HIBRIDO PRESENCIAL"))</f>
        <v>0</v>
      </c>
      <c r="DM171" s="81" t="str">
        <f t="shared" si="34"/>
        <v/>
      </c>
      <c r="DN171" s="78">
        <f>IF(C171="","",SUMIFS('Planificación 2026-1'!R:R,'Planificación 2026-1'!W:W,C171,'Planificación 2026-1'!E:E,"SUNAMPE",'Planificación 2026-1'!X:X,"VIRTUAL"))</f>
        <v>0</v>
      </c>
      <c r="DO171" s="42">
        <f>IF(C171="","",SUMIFS('Planificación 2026-1'!R:R,'Planificación 2026-1'!W:W,C171,'Planificación 2026-1'!E:E,"SUNAMPE",'Planificación 2026-1'!X:X,"PRESENCIAL"))</f>
        <v>0</v>
      </c>
      <c r="DP171" s="81" t="str">
        <f t="shared" si="35"/>
        <v/>
      </c>
      <c r="DQ171" s="78">
        <f>IF(C171="","",SUMIFS('Planificación 2026-1'!R:R,'Planificación 2026-1'!W:W,C171,'Planificación 2026-1'!E:E,"HUAURA",'Planificación 2026-1'!X:X,"VIRTUAL"))</f>
        <v>0</v>
      </c>
      <c r="DR171" s="42">
        <f>IF(C171="","",SUMIFS('Planificación 2026-1'!R:R,'Planificación 2026-1'!W:W,C171,'Planificación 2026-1'!E:E,"HUAURA",'Planificación 2026-1'!X:X,"PRESENCIAL"))</f>
        <v>0</v>
      </c>
      <c r="DS171" s="48">
        <f>SUMIFS('Planificación 2026-1'!R:R,'Planificación 2026-1'!W:W,C171,'Planificación 2026-1'!E:E,"PRINCIPAL",'Planificación 2026-1'!X:X,"VIRTUAL",'Planificación 2026-1'!H:H,"&gt;2")</f>
        <v>0</v>
      </c>
      <c r="DT171" s="48">
        <f>SUMIFS('Planificación 2026-1'!R:R,'Planificación 2026-1'!W:W,C171,'Planificación 2026-1'!E:E,"PRINCIPAL",'Planificación 2026-1'!X:X,"&lt;&gt;VIRTUAL",'Planificación 2026-1'!H:H,"&gt;2")</f>
        <v>0</v>
      </c>
      <c r="DU171" s="48">
        <f>SUMIFS('Planificación 2026-1'!R:R,'Planificación 2026-1'!W:W,C171,'Planificación 2026-1'!E:E,"SUNAMPE",'Planificación 2026-1'!X:X,"VIRTUAL",'Planificación 2026-1'!H:H,"&gt;2")</f>
        <v>0</v>
      </c>
      <c r="DV171" s="48">
        <f>SUMIFS('Planificación 2026-1'!R:R,'Planificación 2026-1'!W:W,C171,'Planificación 2026-1'!E:E,"SUNAMPE",'Planificación 2026-1'!X:X,"&lt;&gt;VIRTUAL",'Planificación 2026-1'!H:H,"&gt;2")</f>
        <v>0</v>
      </c>
      <c r="DW171" s="48">
        <f>SUMIFS('Planificación 2026-1'!R:R,'Planificación 2026-1'!W:W,C171,'Planificación 2026-1'!E:E,"FILIAL",'Planificación 2026-1'!X:X,"VIRTUAL",'Planificación 2026-1'!H:H,"&gt;2")</f>
        <v>0</v>
      </c>
      <c r="DX171" s="48">
        <f>SUMIFS('Planificación 2026-1'!R:R,'Planificación 2026-1'!W:W,C171,'Planificación 2026-1'!E:E,"FILIAL",'Planificación 2026-1'!X:X,"&lt;&gt;VIRTUAL",'Planificación 2026-1'!H:H,"&gt;2")</f>
        <v>0</v>
      </c>
      <c r="DY171" s="48">
        <f>SUMIFS('Planificación 2026-1'!R:R,'Planificación 2026-1'!W:W,C171,'Planificación 2026-1'!E:E,"PORUMA",'Planificación 2026-1'!X:X,"VIRTUAL",'Planificación 2026-1'!H:H,"&gt;2")</f>
        <v>0</v>
      </c>
      <c r="DZ171" s="48">
        <f>SUMIFS('Planificación 2026-1'!R:R,'Planificación 2026-1'!W:W,C171,'Planificación 2026-1'!E:E,"PORUMA",'Planificación 2026-1'!X:X,"&lt;&gt;VIRTUAL",'Planificación 2026-1'!H:H,"&gt;2")</f>
        <v>0</v>
      </c>
      <c r="EA171" s="48">
        <f>SUMIFS('Planificación 2026-1'!R:R,'Planificación 2026-1'!W:W,C171,'Planificación 2026-1'!E:E,"HUAURA",'Planificación 2026-1'!X:X,"VIRTUAL",'Planificación 2026-1'!H:H,"&gt;2")</f>
        <v>0</v>
      </c>
      <c r="EB171" s="48">
        <f>SUMIFS('Planificación 2026-1'!R:R,'Planificación 2026-1'!W:W,C171,'Planificación 2026-1'!E:E,"HUAURA",'Planificación 2026-1'!X:X,"&lt;&gt;VIRTUAL",'Planificación 2026-1'!H:H,"&gt;2")</f>
        <v>0</v>
      </c>
      <c r="EC171" s="48">
        <f>SUMIFS('Planificación 2026-1'!R:R,'Planificación 2026-1'!W:W,C171,'Planificación 2026-1'!E:E,"PRINCIPAL",'Planificación 2026-1'!X:X,"VIRTUAL",'Planificación 2026-1'!H:H,"&lt;3")</f>
        <v>0</v>
      </c>
      <c r="ED171" s="48">
        <f>SUMIFS('Planificación 2026-1'!R:R,'Planificación 2026-1'!W:W,C171,'Planificación 2026-1'!E:E,"PRINCIPAL",'Planificación 2026-1'!X:X,"&lt;&gt;VIRTUAL",'Planificación 2026-1'!H:H,"&lt;3")</f>
        <v>19</v>
      </c>
      <c r="EE171" s="48">
        <f>SUMIFS('Planificación 2026-1'!R:R,'Planificación 2026-1'!W:W,C171,'Planificación 2026-1'!E:E,"SUNAMPE",'Planificación 2026-1'!X:X,"VIRTUAL",'Planificación 2026-1'!H:H,"&lt;3")</f>
        <v>0</v>
      </c>
      <c r="EF171" s="48">
        <f>SUMIFS('Planificación 2026-1'!R:R,'Planificación 2026-1'!W:W,C171,'Planificación 2026-1'!E:E,"SUNAMPE",'Planificación 2026-1'!X:X,"&lt;&gt;VIRTUAL",'Planificación 2026-1'!H:H,"&lt;3")</f>
        <v>0</v>
      </c>
      <c r="EG171" s="48">
        <f>SUMIFS('Planificación 2026-1'!R:R,'Planificación 2026-1'!W:W,C171,'Planificación 2026-1'!E:E,"FILIAL",'Planificación 2026-1'!X:X,"VIRTUAL",'Planificación 2026-1'!H:H,"&lt;3")</f>
        <v>0</v>
      </c>
      <c r="EH171" s="48">
        <f>SUMIFS('Planificación 2026-1'!R:R,'Planificación 2026-1'!W:W,C171,'Planificación 2026-1'!E:E,"FILIAL",'Planificación 2026-1'!X:X,"&lt;&gt;VIRTUAL",'Planificación 2026-1'!H:H,"&lt;3")</f>
        <v>0</v>
      </c>
      <c r="EI171" s="48">
        <f>SUMIFS('Planificación 2026-1'!R:R,'Planificación 2026-1'!W:W,C171,'Planificación 2026-1'!E:E,"PORUMA",'Planificación 2026-1'!X:X,"VIRTUAL",'Planificación 2026-1'!H:H,"&lt;3")</f>
        <v>0</v>
      </c>
      <c r="EJ171" s="48">
        <f>SUMIFS('Planificación 2026-1'!R:R,'Planificación 2026-1'!W:W,C171,'Planificación 2026-1'!E:E,"PORUMA",'Planificación 2026-1'!X:X,"&lt;&gt;VIRTUAL",'Planificación 2026-1'!H:H,"&lt;3")</f>
        <v>0</v>
      </c>
      <c r="EK171" s="48">
        <f>SUMIFS('Planificación 2026-1'!R:R,'Planificación 2026-1'!W:W,C171,'Planificación 2026-1'!E:E,"HUAURA",'Planificación 2026-1'!X:X,"VIRTUAL",'Planificación 2026-1'!H:H,"&lt;3")</f>
        <v>0</v>
      </c>
      <c r="EL171" s="48">
        <f>SUMIFS('Planificación 2026-1'!R:R,'Planificación 2026-1'!W:W,C171,'Planificación 2026-1'!E:E,"HUAURA",'Planificación 2026-1'!X:X,"&lt;&gt;VIRTUAL",'Planificación 2026-1'!H:H,"&lt;3")</f>
        <v>0</v>
      </c>
      <c r="EM171" s="48">
        <f t="shared" si="36"/>
        <v>0</v>
      </c>
      <c r="EN171" s="48">
        <f t="shared" si="37"/>
        <v>0</v>
      </c>
      <c r="EO171" s="48">
        <f t="shared" si="38"/>
        <v>0</v>
      </c>
      <c r="EP171" s="48">
        <f t="shared" si="39"/>
        <v>19</v>
      </c>
      <c r="EQ171" s="48">
        <f t="shared" si="40"/>
        <v>0</v>
      </c>
      <c r="ER171" s="48"/>
      <c r="ES171" s="48">
        <f t="shared" si="41"/>
        <v>0</v>
      </c>
      <c r="ET171" s="48">
        <f t="shared" si="42"/>
        <v>19</v>
      </c>
      <c r="EU171" s="48" t="b">
        <f t="shared" si="43"/>
        <v>1</v>
      </c>
      <c r="EV171" s="48" t="str">
        <f t="shared" si="44"/>
        <v/>
      </c>
      <c r="EW171" s="48" t="str">
        <f t="shared" si="45"/>
        <v>PRESENCIAL</v>
      </c>
    </row>
    <row r="172" spans="1:153" x14ac:dyDescent="0.3">
      <c r="A172" s="53"/>
      <c r="B172" s="383">
        <v>169</v>
      </c>
      <c r="C172" s="107" t="s">
        <v>209</v>
      </c>
      <c r="D172" s="82">
        <f>SUMIF('Planificación 2026-1'!W:W,C172,'Planificación 2026-1'!R:R)</f>
        <v>12</v>
      </c>
      <c r="E172" s="384" t="s">
        <v>319</v>
      </c>
      <c r="F172" s="107" t="s">
        <v>430</v>
      </c>
      <c r="G172" s="107" t="s">
        <v>431</v>
      </c>
      <c r="H172" s="107" t="s">
        <v>446</v>
      </c>
      <c r="I172" s="77" t="str">
        <f>IF(SUM(COUNTIFS('Planificación 2026-1'!E:E,"PRINCIPAL",'Planificación 2026-1'!W:W,C172,'Planificación 2026-1'!G:G,"AF"))&gt;0,"P01"," ")</f>
        <v xml:space="preserve"> </v>
      </c>
      <c r="J172" s="78" t="str">
        <f>IF(SUM(COUNTIFS('Planificación 2026-1'!E:E,"PRINCIPAL",'Planificación 2026-1'!W:W,C172,'Planificación 2026-1'!G:G,"EN"))&gt;0,"P02"," ")</f>
        <v>P02</v>
      </c>
      <c r="K172" s="78" t="str">
        <f>IF(SUM(COUNTIFS('Planificación 2026-1'!E:E,"PRINCIPAL",'Planificación 2026-1'!W:W,C172,'Planificación 2026-1'!G:G,"IS"))&gt;0,"P03"," ")</f>
        <v xml:space="preserve"> </v>
      </c>
      <c r="L172" s="78" t="str">
        <f>IF(SUM(COUNTIFS('Planificación 2026-1'!E:E,"PRINCIPAL",'Planificación 2026-1'!W:W,C172,'Planificación 2026-1'!G:G,"PS"))&gt;0,"P04"," ")</f>
        <v xml:space="preserve"> </v>
      </c>
      <c r="M172" s="78"/>
      <c r="N172" s="78" t="str">
        <f>IF(SUM(COUNTIFS('Planificación 2026-1'!E:E,"PRINCIPAL",'Planificación 2026-1'!W:W,C172,'Planificación 2026-1'!G:G,"IN"))&gt;0,"P06"," ")</f>
        <v xml:space="preserve"> </v>
      </c>
      <c r="O172" s="78" t="str">
        <f>IF(SUM(COUNTIFS('Planificación 2026-1'!E:E,"PRINCIPAL",'Planificación 2026-1'!W:W,C172,'Planificación 2026-1'!G:G,"CA"))&gt;0,"P07"," ")</f>
        <v xml:space="preserve"> </v>
      </c>
      <c r="P172" s="78" t="str">
        <f>IF(SUM(COUNTIFS('Planificación 2026-1'!E:E,"PRINCIPAL",'Planificación 2026-1'!W:W,C172,'Planificación 2026-1'!G:G,"DE"))&gt;0,"P08"," ")</f>
        <v xml:space="preserve"> </v>
      </c>
      <c r="Q172" s="78" t="str">
        <f>IF(SUM(COUNTIFS('Planificación 2026-1'!E:E,"PRINCIPAL",'Planificación 2026-1'!W:W,C172,'Planificación 2026-1'!G:G,"OB"))&gt;0,"P09"," ")</f>
        <v xml:space="preserve"> </v>
      </c>
      <c r="R172" s="78" t="str">
        <f>IF(SUM(COUNTIFS('Planificación 2026-1'!E:E,"PRINCIPAL",'Planificación 2026-1'!W:W,C172,'Planificación 2026-1'!G:G,"MH"))&gt;0,"P31"," ")</f>
        <v xml:space="preserve"> </v>
      </c>
      <c r="S172" s="78" t="str">
        <f>IF(SUM(COUNTIFS('Planificación 2026-1'!E:E,"PRINCIPAL",'Planificación 2026-1'!W:W,C172,'Planificación 2026-1'!G:G,"IC"))&gt;0,"P32"," ")</f>
        <v xml:space="preserve"> </v>
      </c>
      <c r="T172" s="78" t="str">
        <f>IF(SUM(COUNTIFS('Planificación 2026-1'!E:E,"PRINCIPAL",'Planificación 2026-1'!W:W,C172,'Planificación 2026-1'!G:G,"AR"))&gt;0,"P34"," ")</f>
        <v xml:space="preserve"> </v>
      </c>
      <c r="U172" s="78" t="str">
        <f>IF(SUM(COUNTIFS('Planificación 2026-1'!E:E,"PRINCIPAL",'Planificación 2026-1'!W:W,C172,'Planificación 2026-1'!G:G,"T1"))&gt;0,"P35"," ")</f>
        <v xml:space="preserve"> </v>
      </c>
      <c r="V172" s="78" t="str">
        <f>IF(SUM(COUNTIFS('Planificación 2026-1'!E:E,"PRINCIPAL",'Planificación 2026-1'!W:W,C172,'Planificación 2026-1'!G:G,"T3"))&gt;0,"P36"," ")</f>
        <v xml:space="preserve"> </v>
      </c>
      <c r="W172" s="78" t="str">
        <f>IF(SUM(COUNTIFS('Planificación 2026-1'!E:E,"PRINCIPAL",'Planificación 2026-1'!W:W,C172,'Planificación 2026-1'!G:G,"T2"))&gt;0,"P37"," ")</f>
        <v xml:space="preserve"> </v>
      </c>
      <c r="X172" s="78" t="str">
        <f>IF(SUM(COUNTIFS('Planificación 2026-1'!E:E,"PRINCIPAL",'Planificación 2026-1'!W:W,C172,'Planificación 2026-1'!G:G,"AE"))&gt;0,"P38"," ")</f>
        <v xml:space="preserve"> </v>
      </c>
      <c r="Y172" s="78" t="str">
        <f>IF(SUM(COUNTIFS('Planificación 2026-1'!E:E,"PRINCIPAL",'Planificación 2026-1'!W:W,C172,'Planificación 2026-1'!G:G,"T4"))&gt;0,"P55"," ")</f>
        <v xml:space="preserve"> </v>
      </c>
      <c r="Z172" s="78" t="str">
        <f>IF(SUM(COUNTIFS('Planificación 2026-1'!E:E,"FILIAL",'Planificación 2026-1'!W:W,C172,'Planificación 2026-1'!G:G,"AF"))&gt;0," P01"," ")</f>
        <v xml:space="preserve"> </v>
      </c>
      <c r="AA172" s="78" t="str">
        <f>IF(SUM(COUNTIFS('Planificación 2026-1'!E:E,"FILIAL",'Planificación 2026-1'!W:W,C172,'Planificación 2026-1'!G:G,"EN"))&gt;0,"P02"," ")</f>
        <v xml:space="preserve"> </v>
      </c>
      <c r="AB172" s="78" t="str">
        <f>IF(SUM(COUNTIFS('Planificación 2026-1'!E:E,"FILIAL",'Planificación 2026-1'!W:W,C172,'Planificación 2026-1'!G:G,"IS"))&gt;0,"P03"," ")</f>
        <v xml:space="preserve"> </v>
      </c>
      <c r="AC172" s="78" t="str">
        <f>IF(SUM(COUNTIFS('Planificación 2026-1'!E:E,"FILIAL",'Planificación 2026-1'!W:W,C172,'Planificación 2026-1'!G:G,"PS"))&gt;0,"P04"," ")</f>
        <v xml:space="preserve"> </v>
      </c>
      <c r="AD172" s="78"/>
      <c r="AE172" s="78" t="str">
        <f>IF(SUM(COUNTIFS('Planificación 2026-1'!E:E,"FILIAL",'Planificación 2026-1'!W:W,C172,'Planificación 2026-1'!G:G,"IN"))&gt;0,"P06"," ")</f>
        <v xml:space="preserve"> </v>
      </c>
      <c r="AF172" s="78" t="str">
        <f>IF(SUM(COUNTIFS('Planificación 2026-1'!E:E,"FILIAL",'Planificación 2026-1'!W:W,C172,'Planificación 2026-1'!G:G,"CA"))&gt;0,"P07"," ")</f>
        <v xml:space="preserve"> </v>
      </c>
      <c r="AG172" s="78" t="str">
        <f>IF(SUM(COUNTIFS('Planificación 2026-1'!E:E,"FILIAL",'Planificación 2026-1'!W:W,C172,'Planificación 2026-1'!G:G,"DE"))&gt;0,"P08"," ")</f>
        <v xml:space="preserve"> </v>
      </c>
      <c r="AH172" s="78" t="str">
        <f>IF(SUM(COUNTIFS('Planificación 2026-1'!E:E,"FILIAL",'Planificación 2026-1'!W:W,C172,'Planificación 2026-1'!G:G,"OB"))&gt;0,"P09"," ")</f>
        <v xml:space="preserve"> </v>
      </c>
      <c r="AI172" s="78" t="str">
        <f>IF(SUM(COUNTIFS('Planificación 2026-1'!E:E,"FILIAL",'Planificación 2026-1'!W:W,C172,'Planificación 2026-1'!G:G,"MH"))&gt;0,"P31"," ")</f>
        <v xml:space="preserve"> </v>
      </c>
      <c r="AJ172" s="78" t="str">
        <f>IF(SUM(COUNTIFS('Planificación 2026-1'!E:E,"FILIAL",'Planificación 2026-1'!W:W,C172,'Planificación 2026-1'!G:G,"IC"))&gt;0,"P32"," ")</f>
        <v xml:space="preserve"> </v>
      </c>
      <c r="AK172" s="78" t="str">
        <f>IF(SUM(COUNTIFS('Planificación 2026-1'!E:E,"FILIAL",'Planificación 2026-1'!W:W,C172,'Planificación 2026-1'!G:G,"AR"))&gt;0,"P34"," ")</f>
        <v xml:space="preserve"> </v>
      </c>
      <c r="AL172" s="78" t="str">
        <f>IF(SUM(COUNTIFS('Planificación 2026-1'!E:E,"FILIAL",'Planificación 2026-1'!W:W,C172,'Planificación 2026-1'!G:G,"T1"))&gt;0,"P35"," ")</f>
        <v xml:space="preserve"> </v>
      </c>
      <c r="AM172" s="78" t="str">
        <f>IF(SUM(COUNTIFS('Planificación 2026-1'!E:E,"FILIAL",'Planificación 2026-1'!W:W,C172,'Planificación 2026-1'!G:G,"T3"))&gt;0,"P36"," ")</f>
        <v xml:space="preserve"> </v>
      </c>
      <c r="AN172" s="78" t="str">
        <f>IF(SUM(COUNTIFS('Planificación 2026-1'!E:E,"FILIAL",'Planificación 2026-1'!W:W,C172,'Planificación 2026-1'!G:G,"T2"))&gt;0,"P37"," ")</f>
        <v xml:space="preserve"> </v>
      </c>
      <c r="AO172" s="78" t="str">
        <f>IF(SUM(COUNTIFS('Planificación 2026-1'!E:E,"FILIAL",'Planificación 2026-1'!W:W,C172,'Planificación 2026-1'!G:G,"AE"))&gt;0,"P38"," ")</f>
        <v xml:space="preserve"> </v>
      </c>
      <c r="AP172" s="78" t="str">
        <f>IF(SUM(COUNTIFS('Planificación 2026-1'!E:E,"FILIAL",'Planificación 2026-1'!W:W,C172,'Planificación 2026-1'!G:G,"T4"))&gt;0,"P55"," ")</f>
        <v xml:space="preserve"> </v>
      </c>
      <c r="AQ172" s="78" t="str">
        <f>IF(SUM(COUNTIFS('Planificación 2026-1'!E:E,"SUNAMPE",'Planificación 2026-1'!W:W,C172,'Planificación 2026-1'!G:G,"AF"))&gt;0," P01"," ")</f>
        <v xml:space="preserve"> </v>
      </c>
      <c r="AR172" s="78" t="str">
        <f>IF(SUM(COUNTIFS('Planificación 2026-1'!E:E,"SUNAMPE",'Planificación 2026-1'!W:W,C172,'Planificación 2026-1'!G:G,"EN"))&gt;0,"P02"," ")</f>
        <v xml:space="preserve"> </v>
      </c>
      <c r="AS172" s="78" t="str">
        <f>IF(SUM(COUNTIFS('Planificación 2026-1'!E:E,"SUNAMPE",'Planificación 2026-1'!W:W,C172,'Planificación 2026-1'!G:G,"IS"))&gt;0,"P03"," ")</f>
        <v xml:space="preserve"> </v>
      </c>
      <c r="AT172" s="78" t="str">
        <f>IF(SUM(COUNTIFS('Planificación 2026-1'!E:E,"SUNAMPE",'Planificación 2026-1'!W:W,C172,'Planificación 2026-1'!G:G,"PS"))&gt;0,"P04"," ")</f>
        <v xml:space="preserve"> </v>
      </c>
      <c r="AU172" s="78"/>
      <c r="AV172" s="78" t="str">
        <f>IF(SUM(COUNTIFS('Planificación 2026-1'!E:E,"SUNAMPE",'Planificación 2026-1'!W:W,C172,'Planificación 2026-1'!G:G,"IN"))&gt;0,"P06"," ")</f>
        <v xml:space="preserve"> </v>
      </c>
      <c r="AW172" s="78" t="str">
        <f>IF(SUM(COUNTIFS('Planificación 2026-1'!E:E,"SUNAMPE",'Planificación 2026-1'!W:W,C172,'Planificación 2026-1'!G:G,"CA"))&gt;0,"P07"," ")</f>
        <v xml:space="preserve"> </v>
      </c>
      <c r="AX172" s="78" t="str">
        <f>IF(SUM(COUNTIFS('Planificación 2026-1'!E:E,"SUNAMPE",'Planificación 2026-1'!W:W,C172,'Planificación 2026-1'!G:G,"DE"))&gt;0,"P08"," ")</f>
        <v xml:space="preserve"> </v>
      </c>
      <c r="AY172" s="78" t="str">
        <f>IF(SUM(COUNTIFS('Planificación 2026-1'!E:E,"SUNAMPE",'Planificación 2026-1'!W:W,C172,'Planificación 2026-1'!G:G,"OB"))&gt;0,"P09"," ")</f>
        <v xml:space="preserve"> </v>
      </c>
      <c r="AZ172" s="78" t="str">
        <f>IF(SUM(COUNTIFS('Planificación 2026-1'!E:E,"SUNAMPE",'Planificación 2026-1'!W:W,C172,'Planificación 2026-1'!G:G,"MH"))&gt;0,"P31"," ")</f>
        <v xml:space="preserve"> </v>
      </c>
      <c r="BA172" s="78" t="str">
        <f>IF(SUM(COUNTIFS('Planificación 2026-1'!E:E,"SUNAMPE",'Planificación 2026-1'!W:W,C172,'Planificación 2026-1'!G:G,"IC"))&gt;0,"P32"," ")</f>
        <v xml:space="preserve"> </v>
      </c>
      <c r="BB172" s="78" t="str">
        <f>IF(SUM(COUNTIFS('Planificación 2026-1'!E:E,"SUNAMPE",'Planificación 2026-1'!W:W,C172,'Planificación 2026-1'!G:G,"AR"))&gt;0,"P34"," ")</f>
        <v xml:space="preserve"> </v>
      </c>
      <c r="BC172" s="78" t="str">
        <f>IF(SUM(COUNTIFS('Planificación 2026-1'!E:E,"SUNAMPE",'Planificación 2026-1'!W:W,C172,'Planificación 2026-1'!G:G,"T1"))&gt;0,"P35"," ")</f>
        <v xml:space="preserve"> </v>
      </c>
      <c r="BD172" s="78" t="str">
        <f>IF(SUM(COUNTIFS('Planificación 2026-1'!E:E,"SUNAMPE",'Planificación 2026-1'!W:W,C172,'Planificación 2026-1'!G:G,"T3"))&gt;0,"P36"," ")</f>
        <v xml:space="preserve"> </v>
      </c>
      <c r="BE172" s="78" t="str">
        <f>IF(SUM(COUNTIFS('Planificación 2026-1'!E:E,"SUNAMPE",'Planificación 2026-1'!W:W,C172,'Planificación 2026-1'!G:G,"T2"))&gt;0,"P37"," ")</f>
        <v xml:space="preserve"> </v>
      </c>
      <c r="BF172" s="78" t="str">
        <f>IF(SUM(COUNTIFS('Planificación 2026-1'!E:E,"SUNAMPE",'Planificación 2026-1'!W:W,C172,'Planificación 2026-1'!G:G,"AE"))&gt;0,"P38"," ")</f>
        <v xml:space="preserve"> </v>
      </c>
      <c r="BG172" s="78" t="str">
        <f>IF(SUM(COUNTIFS('Planificación 2026-1'!E:E,"SUNAMPE",'Planificación 2026-1'!W:W,C172,'Planificación 2026-1'!G:G,"T4"))&gt;0,"P55"," ")</f>
        <v xml:space="preserve"> </v>
      </c>
      <c r="BH172" s="78" t="str">
        <f>IF(SUM(COUNTIFS('Planificación 2026-1'!E:E,"HUAURA",'Planificación 2026-1'!W:W,C172,'Planificación 2026-1'!G:G,"AF"))&gt;0," P01"," ")</f>
        <v xml:space="preserve"> </v>
      </c>
      <c r="BI172" s="78" t="str">
        <f>IF(SUM(COUNTIFS('Planificación 2026-1'!E:E,"HUAURA",'Planificación 2026-1'!W:W,C172,'Planificación 2026-1'!G:G,"EN"))&gt;0,"P02"," ")</f>
        <v xml:space="preserve"> </v>
      </c>
      <c r="BJ172" s="78" t="str">
        <f>IF(SUM(COUNTIFS('Planificación 2026-1'!E:E,"HUAURA",'Planificación 2026-1'!W:W,C172,'Planificación 2026-1'!G:G,"IS"))&gt;0,"P03"," ")</f>
        <v xml:space="preserve"> </v>
      </c>
      <c r="BK172" s="78" t="str">
        <f>IF(SUM(COUNTIFS('Planificación 2026-1'!E:E,"HUAURA",'Planificación 2026-1'!W:W,C172,'Planificación 2026-1'!G:G,"PS"))&gt;0,"P04"," ")</f>
        <v xml:space="preserve"> </v>
      </c>
      <c r="BL172" s="78"/>
      <c r="BM172" s="78" t="str">
        <f>IF(SUM(COUNTIFS('Planificación 2026-1'!E:E,"HUAURA",'Planificación 2026-1'!W:W,C172,'Planificación 2026-1'!G:G,"IN"))&gt;0,"P06"," ")</f>
        <v xml:space="preserve"> </v>
      </c>
      <c r="BN172" s="78" t="str">
        <f>IF(SUM(COUNTIFS('Planificación 2026-1'!E:E,"HUAURA",'Planificación 2026-1'!W:W,C172,'Planificación 2026-1'!G:G,"CA"))&gt;0,"P07"," ")</f>
        <v xml:space="preserve"> </v>
      </c>
      <c r="BO172" s="78" t="str">
        <f>IF(SUM(COUNTIFS('Planificación 2026-1'!E:E,"HUAURA",'Planificación 2026-1'!W:W,C172,'Planificación 2026-1'!G:G,"DE"))&gt;0,"P08"," ")</f>
        <v xml:space="preserve"> </v>
      </c>
      <c r="BP172" s="78" t="str">
        <f>IF(SUM(COUNTIFS('Planificación 2026-1'!E:E,"HUAURA",'Planificación 2026-1'!W:W,C172,'Planificación 2026-1'!G:G,"OB"))&gt;0,"P09"," ")</f>
        <v xml:space="preserve"> </v>
      </c>
      <c r="BQ172" s="78" t="str">
        <f>IF(SUM(COUNTIFS('Planificación 2026-1'!E:E,"HUAURA",'Planificación 2026-1'!W:W,C172,'Planificación 2026-1'!G:G,"MH"))&gt;0,"P31"," ")</f>
        <v xml:space="preserve"> </v>
      </c>
      <c r="BR172" s="78" t="str">
        <f>IF(SUM(COUNTIFS('Planificación 2026-1'!E:E,"HUAURA",'Planificación 2026-1'!W:W,C172,'Planificación 2026-1'!G:G,"IC"))&gt;0,"P32"," ")</f>
        <v xml:space="preserve"> </v>
      </c>
      <c r="BS172" s="78" t="str">
        <f>IF(SUM(COUNTIFS('Planificación 2026-1'!E:E,"HUAURA",'Planificación 2026-1'!W:W,C172,'Planificación 2026-1'!G:G,"AR"))&gt;0,"P34"," ")</f>
        <v xml:space="preserve"> </v>
      </c>
      <c r="BT172" s="78" t="str">
        <f>IF(SUM(COUNTIFS('Planificación 2026-1'!E:E,"HUAURA",'Planificación 2026-1'!W:W,C172,'Planificación 2026-1'!G:G,"T1"))&gt;0,"P35"," ")</f>
        <v xml:space="preserve"> </v>
      </c>
      <c r="BU172" s="78" t="str">
        <f>IF(SUM(COUNTIFS('Planificación 2026-1'!E:E,"HUAURA",'Planificación 2026-1'!W:W,C172,'Planificación 2026-1'!G:G,"T3"))&gt;0,"P36"," ")</f>
        <v xml:space="preserve"> </v>
      </c>
      <c r="BV172" s="78" t="str">
        <f>IF(SUM(COUNTIFS('Planificación 2026-1'!E:E,"HUAURA",'Planificación 2026-1'!W:W,C172,'Planificación 2026-1'!G:G,"T2"))&gt;0,"P37"," ")</f>
        <v xml:space="preserve"> </v>
      </c>
      <c r="BW172" s="78" t="str">
        <f>IF(SUM(COUNTIFS('Planificación 2026-1'!E:E,"HUAURA",'Planificación 2026-1'!W:W,C172,'Planificación 2026-1'!G:G,"AE"))&gt;0,"P38"," ")</f>
        <v xml:space="preserve"> </v>
      </c>
      <c r="BX172" s="78" t="str">
        <f>IF(SUM(COUNTIFS('Planificación 2026-1'!E:E,"HUAURA",'Planificación 2026-1'!W:W,C172,'Planificación 2026-1'!G:G,"T4"))&gt;0,"P55"," ")</f>
        <v xml:space="preserve"> </v>
      </c>
      <c r="BY172" s="79">
        <f>SUMIFS('Planificación 2026-1'!R:R,'Planificación 2026-1'!W:W,C172,'Planificación 2026-1'!G:G,"AF",'Planificación 2026-1'!H:H,"&gt;2")</f>
        <v>0</v>
      </c>
      <c r="BZ172" s="79">
        <f>SUMIFS('Planificación 2026-1'!R:R,'Planificación 2026-1'!W:W,C172,'Planificación 2026-1'!G:G,"EN",'Planificación 2026-1'!H:H,"&gt;2")</f>
        <v>0</v>
      </c>
      <c r="CA172" s="79">
        <f>SUMIFS('Planificación 2026-1'!R:R,'Planificación 2026-1'!W:W,C172,'Planificación 2026-1'!G:G,"IS",'Planificación 2026-1'!H:H,"&gt;2")</f>
        <v>0</v>
      </c>
      <c r="CB172" s="79">
        <f>SUMIFS('Planificación 2026-1'!R:R,'Planificación 2026-1'!W:W,C172,'Planificación 2026-1'!G:G,"PS",'Planificación 2026-1'!H:H,"&gt;2")</f>
        <v>0</v>
      </c>
      <c r="CC172" s="79">
        <f>SUMIFS('Planificación 2026-1'!R:R,'Planificación 2026-1'!W:W,C172,'Planificación 2026-1'!G:G,"IN",'Planificación 2026-1'!H:H,"&gt;2")</f>
        <v>0</v>
      </c>
      <c r="CD172" s="79">
        <f>SUMIFS('Planificación 2026-1'!R:R,'Planificación 2026-1'!W:W,C172,'Planificación 2026-1'!G:G,"CA",'Planificación 2026-1'!H:H,"&gt;2")</f>
        <v>0</v>
      </c>
      <c r="CE172" s="79">
        <f>SUMIFS('Planificación 2026-1'!R:R,'Planificación 2026-1'!W:W,C172,'Planificación 2026-1'!G:G,"DE",'Planificación 2026-1'!H:H,"&gt;2")</f>
        <v>0</v>
      </c>
      <c r="CF172" s="79">
        <f>SUMIFS('Planificación 2026-1'!R:R,'Planificación 2026-1'!W:W,C172,'Planificación 2026-1'!G:G,"OB",'Planificación 2026-1'!H:H,"&gt;2")</f>
        <v>0</v>
      </c>
      <c r="CG172" s="79">
        <f>SUMIFS('Planificación 2026-1'!R:R,'Planificación 2026-1'!W:W,C172,'Planificación 2026-1'!G:G,"MH",'Planificación 2026-1'!H:H,"&gt;2")</f>
        <v>0</v>
      </c>
      <c r="CH172" s="79">
        <f>SUMIFS('Planificación 2026-1'!R:R,'Planificación 2026-1'!W:W,C172,'Planificación 2026-1'!G:G,"IC",'Planificación 2026-1'!H:H,"&gt;2")</f>
        <v>0</v>
      </c>
      <c r="CI172" s="79">
        <f>SUMIFS('Planificación 2026-1'!R:R,'Planificación 2026-1'!W:W,C172,'Planificación 2026-1'!G:G,"AR",'Planificación 2026-1'!H:H,"&gt;2")</f>
        <v>0</v>
      </c>
      <c r="CJ172" s="79">
        <f>SUMIFS('Planificación 2026-1'!R:R,'Planificación 2026-1'!W:W,C172,'Planificación 2026-1'!G:G,"T1",'Planificación 2026-1'!H:H,"&gt;2")</f>
        <v>0</v>
      </c>
      <c r="CK172" s="79">
        <f>SUMIFS('Planificación 2026-1'!R:R,'Planificación 2026-1'!W:W,C172,'Planificación 2026-1'!G:G,"T3",'Planificación 2026-1'!H:H,"&gt;2")</f>
        <v>0</v>
      </c>
      <c r="CL172" s="79">
        <f>SUMIFS('Planificación 2026-1'!R:R,'Planificación 2026-1'!W:W,C172,'Planificación 2026-1'!G:G,"T2",'Planificación 2026-1'!H:H,"&gt;2")</f>
        <v>0</v>
      </c>
      <c r="CM172" s="79">
        <f>SUMIFS('Planificación 2026-1'!R:R,'Planificación 2026-1'!W:W,C172,'Planificación 2026-1'!G:G,"AE",'Planificación 2026-1'!H:H,"&gt;2")</f>
        <v>0</v>
      </c>
      <c r="CN172" s="79">
        <f>SUMIFS('Planificación 2026-1'!R:R,'Planificación 2026-1'!W:W,C172,'Planificación 2026-1'!G:G,"T4",'Planificación 2026-1'!H:H,"&gt;2")</f>
        <v>0</v>
      </c>
      <c r="CO172" s="79">
        <f>SUMIFS('Planificación 2026-1'!R:R,'Planificación 2026-1'!W:W,C172,'Planificación 2026-1'!G:G,"AF",'Planificación 2026-1'!H:H,"&lt;3")</f>
        <v>0</v>
      </c>
      <c r="CP172" s="79">
        <f>SUMIFS('Planificación 2026-1'!R:R,'Planificación 2026-1'!W:W,C172,'Planificación 2026-1'!G:G,"EN",'Planificación 2026-1'!H:H,"&lt;3")</f>
        <v>12</v>
      </c>
      <c r="CQ172" s="79">
        <f>SUMIFS('Planificación 2026-1'!R:R,'Planificación 2026-1'!W:W,C172,'Planificación 2026-1'!G:G,"IS",'Planificación 2026-1'!H:H,"&lt;3")</f>
        <v>0</v>
      </c>
      <c r="CR172" s="79">
        <f>SUMIFS('Planificación 2026-1'!R:R,'Planificación 2026-1'!W:W,C172,'Planificación 2026-1'!G:G,"PS",'Planificación 2026-1'!H:H,"&lt;3")</f>
        <v>0</v>
      </c>
      <c r="CS172" s="79">
        <f>SUMIFS('Planificación 2026-1'!R:R,'Planificación 2026-1'!W:W,C172,'Planificación 2026-1'!G:G,"IN",'Planificación 2026-1'!H:H,"&lt;3")</f>
        <v>0</v>
      </c>
      <c r="CT172" s="79">
        <f>SUMIFS('Planificación 2026-1'!R:R,'Planificación 2026-1'!W:W,C172,'Planificación 2026-1'!G:G,"CA",'Planificación 2026-1'!H:H,"&lt;3")</f>
        <v>0</v>
      </c>
      <c r="CU172" s="79">
        <f>SUMIFS('Planificación 2026-1'!R:R,'Planificación 2026-1'!W:W,C172,'Planificación 2026-1'!G:G,"DE",'Planificación 2026-1'!H:H,"&lt;3")</f>
        <v>0</v>
      </c>
      <c r="CV172" s="79">
        <f>SUMIFS('Planificación 2026-1'!R:R,'Planificación 2026-1'!W:W,C172,'Planificación 2026-1'!G:G,"OB",'Planificación 2026-1'!H:H,"&lt;3")</f>
        <v>0</v>
      </c>
      <c r="CW172" s="79">
        <f>SUMIFS('Planificación 2026-1'!R:R,'Planificación 2026-1'!W:W,C172,'Planificación 2026-1'!G:G,"MH",'Planificación 2026-1'!H:H,"&lt;3")</f>
        <v>0</v>
      </c>
      <c r="CX172" s="79">
        <f>SUMIFS('Planificación 2026-1'!R:R,'Planificación 2026-1'!W:W,C172,'Planificación 2026-1'!G:G,"IC",'Planificación 2026-1'!H:H,"&lt;3")</f>
        <v>0</v>
      </c>
      <c r="CY172" s="79">
        <f>SUMIFS('Planificación 2026-1'!R:R,'Planificación 2026-1'!W:W,C172,'Planificación 2026-1'!G:G,"AR",'Planificación 2026-1'!H:H,"&lt;3")</f>
        <v>0</v>
      </c>
      <c r="CZ172" s="79">
        <f>SUMIFS('Planificación 2026-1'!R:R,'Planificación 2026-1'!W:W,C172,'Planificación 2026-1'!G:G,"T1",'Planificación 2026-1'!H:H,"&lt;3")</f>
        <v>0</v>
      </c>
      <c r="DA172" s="79">
        <f>SUMIFS('Planificación 2026-1'!R:R,'Planificación 2026-1'!W:W,C172,'Planificación 2026-1'!G:G,"T3",'Planificación 2026-1'!H:H,"&lt;3")</f>
        <v>0</v>
      </c>
      <c r="DB172" s="79">
        <f>SUMIFS('Planificación 2026-1'!R:R,'Planificación 2026-1'!W:W,C172,'Planificación 2026-1'!G:G,"T2",'Planificación 2026-1'!H:H,"&lt;3")</f>
        <v>0</v>
      </c>
      <c r="DC172" s="79">
        <f>SUMIFS('Planificación 2026-1'!R:R,'Planificación 2026-1'!W:W,C172,'Planificación 2026-1'!G:G,"AE",'Planificación 2026-1'!H:H,"&lt;3")</f>
        <v>0</v>
      </c>
      <c r="DD172" s="79">
        <f>SUMIFS('Planificación 2026-1'!R:R,'Planificación 2026-1'!W:W,C172,'Planificación 2026-1'!G:G,"T4",'Planificación 2026-1'!H:H,"&lt;3")</f>
        <v>0</v>
      </c>
      <c r="DE172" s="78" t="str">
        <f t="shared" si="32"/>
        <v>P02</v>
      </c>
      <c r="DF172" s="30">
        <f>IF(C172="","",SUMIFS('Planificación 2026-1'!R:R,'Planificación 2026-1'!W:W,C172,'Planificación 2026-1'!E:E,"PRINCIPAL",'Planificación 2026-1'!X:X,"VIRTUAL"))</f>
        <v>0</v>
      </c>
      <c r="DG172" s="30">
        <f>IF(C172="","",SUMIFS('Planificación 2026-1'!R:R,'Planificación 2026-1'!W:W,C172,'Planificación 2026-1'!E:E,"PRINCIPAL",'Planificación 2026-1'!X:X,"PRESENCIAL"))</f>
        <v>12</v>
      </c>
      <c r="DH172" s="30">
        <f>IF(C172="","",SUMIFS('Planificación 2026-1'!R:R,'Planificación 2026-1'!W:W,C172,'Planificación 2026-1'!E:E,"PRINCIPAL",'Planificación 2026-1'!X:X,"HIBRIDO PRESENCIAL"))</f>
        <v>0</v>
      </c>
      <c r="DI172" s="78" t="str">
        <f t="shared" si="33"/>
        <v/>
      </c>
      <c r="DJ172" s="78">
        <f>IF(C172="","",SUMIFS('Planificación 2026-1'!R:R,'Planificación 2026-1'!W:W,C172,'Planificación 2026-1'!E:E,"FILIAL",'Planificación 2026-1'!X:X,"VIRTUAL"))</f>
        <v>0</v>
      </c>
      <c r="DK172" s="80">
        <f>IF(C172="","",SUMIFS('Planificación 2026-1'!R:R,'Planificación 2026-1'!W:W,C172,'Planificación 2026-1'!E:E,"FILIAL",'Planificación 2026-1'!X:X,"PRESENCIAL"))</f>
        <v>0</v>
      </c>
      <c r="DL172" s="42">
        <f>IF(C172="","",SUMIFS('Planificación 2026-1'!R:R,'Planificación 2026-1'!W:W,C172,'Planificación 2026-1'!E:E,"FILIAL",'Planificación 2026-1'!X:X,"HIBRIDO PRESENCIAL"))</f>
        <v>0</v>
      </c>
      <c r="DM172" s="81" t="str">
        <f t="shared" si="34"/>
        <v/>
      </c>
      <c r="DN172" s="78">
        <f>IF(C172="","",SUMIFS('Planificación 2026-1'!R:R,'Planificación 2026-1'!W:W,C172,'Planificación 2026-1'!E:E,"SUNAMPE",'Planificación 2026-1'!X:X,"VIRTUAL"))</f>
        <v>0</v>
      </c>
      <c r="DO172" s="42">
        <f>IF(C172="","",SUMIFS('Planificación 2026-1'!R:R,'Planificación 2026-1'!W:W,C172,'Planificación 2026-1'!E:E,"SUNAMPE",'Planificación 2026-1'!X:X,"PRESENCIAL"))</f>
        <v>0</v>
      </c>
      <c r="DP172" s="81" t="str">
        <f t="shared" si="35"/>
        <v/>
      </c>
      <c r="DQ172" s="78">
        <f>IF(C172="","",SUMIFS('Planificación 2026-1'!R:R,'Planificación 2026-1'!W:W,C172,'Planificación 2026-1'!E:E,"HUAURA",'Planificación 2026-1'!X:X,"VIRTUAL"))</f>
        <v>0</v>
      </c>
      <c r="DR172" s="42">
        <f>IF(C172="","",SUMIFS('Planificación 2026-1'!R:R,'Planificación 2026-1'!W:W,C172,'Planificación 2026-1'!E:E,"HUAURA",'Planificación 2026-1'!X:X,"PRESENCIAL"))</f>
        <v>0</v>
      </c>
      <c r="DS172" s="48">
        <f>SUMIFS('Planificación 2026-1'!R:R,'Planificación 2026-1'!W:W,C172,'Planificación 2026-1'!E:E,"PRINCIPAL",'Planificación 2026-1'!X:X,"VIRTUAL",'Planificación 2026-1'!H:H,"&gt;2")</f>
        <v>0</v>
      </c>
      <c r="DT172" s="48">
        <f>SUMIFS('Planificación 2026-1'!R:R,'Planificación 2026-1'!W:W,C172,'Planificación 2026-1'!E:E,"PRINCIPAL",'Planificación 2026-1'!X:X,"&lt;&gt;VIRTUAL",'Planificación 2026-1'!H:H,"&gt;2")</f>
        <v>0</v>
      </c>
      <c r="DU172" s="48">
        <f>SUMIFS('Planificación 2026-1'!R:R,'Planificación 2026-1'!W:W,C172,'Planificación 2026-1'!E:E,"SUNAMPE",'Planificación 2026-1'!X:X,"VIRTUAL",'Planificación 2026-1'!H:H,"&gt;2")</f>
        <v>0</v>
      </c>
      <c r="DV172" s="48">
        <f>SUMIFS('Planificación 2026-1'!R:R,'Planificación 2026-1'!W:W,C172,'Planificación 2026-1'!E:E,"SUNAMPE",'Planificación 2026-1'!X:X,"&lt;&gt;VIRTUAL",'Planificación 2026-1'!H:H,"&gt;2")</f>
        <v>0</v>
      </c>
      <c r="DW172" s="48">
        <f>SUMIFS('Planificación 2026-1'!R:R,'Planificación 2026-1'!W:W,C172,'Planificación 2026-1'!E:E,"FILIAL",'Planificación 2026-1'!X:X,"VIRTUAL",'Planificación 2026-1'!H:H,"&gt;2")</f>
        <v>0</v>
      </c>
      <c r="DX172" s="48">
        <f>SUMIFS('Planificación 2026-1'!R:R,'Planificación 2026-1'!W:W,C172,'Planificación 2026-1'!E:E,"FILIAL",'Planificación 2026-1'!X:X,"&lt;&gt;VIRTUAL",'Planificación 2026-1'!H:H,"&gt;2")</f>
        <v>0</v>
      </c>
      <c r="DY172" s="48">
        <f>SUMIFS('Planificación 2026-1'!R:R,'Planificación 2026-1'!W:W,C172,'Planificación 2026-1'!E:E,"PORUMA",'Planificación 2026-1'!X:X,"VIRTUAL",'Planificación 2026-1'!H:H,"&gt;2")</f>
        <v>0</v>
      </c>
      <c r="DZ172" s="48">
        <f>SUMIFS('Planificación 2026-1'!R:R,'Planificación 2026-1'!W:W,C172,'Planificación 2026-1'!E:E,"PORUMA",'Planificación 2026-1'!X:X,"&lt;&gt;VIRTUAL",'Planificación 2026-1'!H:H,"&gt;2")</f>
        <v>0</v>
      </c>
      <c r="EA172" s="48">
        <f>SUMIFS('Planificación 2026-1'!R:R,'Planificación 2026-1'!W:W,C172,'Planificación 2026-1'!E:E,"HUAURA",'Planificación 2026-1'!X:X,"VIRTUAL",'Planificación 2026-1'!H:H,"&gt;2")</f>
        <v>0</v>
      </c>
      <c r="EB172" s="48">
        <f>SUMIFS('Planificación 2026-1'!R:R,'Planificación 2026-1'!W:W,C172,'Planificación 2026-1'!E:E,"HUAURA",'Planificación 2026-1'!X:X,"&lt;&gt;VIRTUAL",'Planificación 2026-1'!H:H,"&gt;2")</f>
        <v>0</v>
      </c>
      <c r="EC172" s="48">
        <f>SUMIFS('Planificación 2026-1'!R:R,'Planificación 2026-1'!W:W,C172,'Planificación 2026-1'!E:E,"PRINCIPAL",'Planificación 2026-1'!X:X,"VIRTUAL",'Planificación 2026-1'!H:H,"&lt;3")</f>
        <v>0</v>
      </c>
      <c r="ED172" s="48">
        <f>SUMIFS('Planificación 2026-1'!R:R,'Planificación 2026-1'!W:W,C172,'Planificación 2026-1'!E:E,"PRINCIPAL",'Planificación 2026-1'!X:X,"&lt;&gt;VIRTUAL",'Planificación 2026-1'!H:H,"&lt;3")</f>
        <v>12</v>
      </c>
      <c r="EE172" s="48">
        <f>SUMIFS('Planificación 2026-1'!R:R,'Planificación 2026-1'!W:W,C172,'Planificación 2026-1'!E:E,"SUNAMPE",'Planificación 2026-1'!X:X,"VIRTUAL",'Planificación 2026-1'!H:H,"&lt;3")</f>
        <v>0</v>
      </c>
      <c r="EF172" s="48">
        <f>SUMIFS('Planificación 2026-1'!R:R,'Planificación 2026-1'!W:W,C172,'Planificación 2026-1'!E:E,"SUNAMPE",'Planificación 2026-1'!X:X,"&lt;&gt;VIRTUAL",'Planificación 2026-1'!H:H,"&lt;3")</f>
        <v>0</v>
      </c>
      <c r="EG172" s="48">
        <f>SUMIFS('Planificación 2026-1'!R:R,'Planificación 2026-1'!W:W,C172,'Planificación 2026-1'!E:E,"FILIAL",'Planificación 2026-1'!X:X,"VIRTUAL",'Planificación 2026-1'!H:H,"&lt;3")</f>
        <v>0</v>
      </c>
      <c r="EH172" s="48">
        <f>SUMIFS('Planificación 2026-1'!R:R,'Planificación 2026-1'!W:W,C172,'Planificación 2026-1'!E:E,"FILIAL",'Planificación 2026-1'!X:X,"&lt;&gt;VIRTUAL",'Planificación 2026-1'!H:H,"&lt;3")</f>
        <v>0</v>
      </c>
      <c r="EI172" s="48">
        <f>SUMIFS('Planificación 2026-1'!R:R,'Planificación 2026-1'!W:W,C172,'Planificación 2026-1'!E:E,"PORUMA",'Planificación 2026-1'!X:X,"VIRTUAL",'Planificación 2026-1'!H:H,"&lt;3")</f>
        <v>0</v>
      </c>
      <c r="EJ172" s="48">
        <f>SUMIFS('Planificación 2026-1'!R:R,'Planificación 2026-1'!W:W,C172,'Planificación 2026-1'!E:E,"PORUMA",'Planificación 2026-1'!X:X,"&lt;&gt;VIRTUAL",'Planificación 2026-1'!H:H,"&lt;3")</f>
        <v>0</v>
      </c>
      <c r="EK172" s="48">
        <f>SUMIFS('Planificación 2026-1'!R:R,'Planificación 2026-1'!W:W,C172,'Planificación 2026-1'!E:E,"HUAURA",'Planificación 2026-1'!X:X,"VIRTUAL",'Planificación 2026-1'!H:H,"&lt;3")</f>
        <v>0</v>
      </c>
      <c r="EL172" s="48">
        <f>SUMIFS('Planificación 2026-1'!R:R,'Planificación 2026-1'!W:W,C172,'Planificación 2026-1'!E:E,"HUAURA",'Planificación 2026-1'!X:X,"&lt;&gt;VIRTUAL",'Planificación 2026-1'!H:H,"&lt;3")</f>
        <v>0</v>
      </c>
      <c r="EM172" s="48">
        <f t="shared" si="36"/>
        <v>0</v>
      </c>
      <c r="EN172" s="48">
        <f t="shared" si="37"/>
        <v>0</v>
      </c>
      <c r="EO172" s="48">
        <f t="shared" si="38"/>
        <v>0</v>
      </c>
      <c r="EP172" s="48">
        <f t="shared" si="39"/>
        <v>12</v>
      </c>
      <c r="EQ172" s="48">
        <f t="shared" si="40"/>
        <v>0</v>
      </c>
      <c r="ER172" s="48"/>
      <c r="ES172" s="48">
        <f t="shared" si="41"/>
        <v>0</v>
      </c>
      <c r="ET172" s="48">
        <f t="shared" si="42"/>
        <v>12</v>
      </c>
      <c r="EU172" s="48" t="b">
        <f t="shared" si="43"/>
        <v>1</v>
      </c>
      <c r="EV172" s="48" t="str">
        <f t="shared" si="44"/>
        <v/>
      </c>
      <c r="EW172" s="48" t="str">
        <f t="shared" si="45"/>
        <v>PRESENCIAL</v>
      </c>
    </row>
    <row r="173" spans="1:153" x14ac:dyDescent="0.3">
      <c r="A173" s="53"/>
      <c r="B173" s="383">
        <v>170</v>
      </c>
      <c r="C173" s="107" t="s">
        <v>190</v>
      </c>
      <c r="D173" s="82">
        <f>SUMIF('Planificación 2026-1'!W:W,C173,'Planificación 2026-1'!R:R)</f>
        <v>30</v>
      </c>
      <c r="E173" s="384" t="s">
        <v>341</v>
      </c>
      <c r="F173" s="107" t="s">
        <v>430</v>
      </c>
      <c r="G173" s="107" t="s">
        <v>276</v>
      </c>
      <c r="H173" s="107" t="s">
        <v>432</v>
      </c>
      <c r="I173" s="77" t="str">
        <f>IF(SUM(COUNTIFS('Planificación 2026-1'!E:E,"PRINCIPAL",'Planificación 2026-1'!W:W,C173,'Planificación 2026-1'!G:G,"AF"))&gt;0,"P01"," ")</f>
        <v xml:space="preserve"> </v>
      </c>
      <c r="J173" s="78" t="str">
        <f>IF(SUM(COUNTIFS('Planificación 2026-1'!E:E,"PRINCIPAL",'Planificación 2026-1'!W:W,C173,'Planificación 2026-1'!G:G,"EN"))&gt;0,"P02"," ")</f>
        <v>P02</v>
      </c>
      <c r="K173" s="78" t="str">
        <f>IF(SUM(COUNTIFS('Planificación 2026-1'!E:E,"PRINCIPAL",'Planificación 2026-1'!W:W,C173,'Planificación 2026-1'!G:G,"IS"))&gt;0,"P03"," ")</f>
        <v xml:space="preserve"> </v>
      </c>
      <c r="L173" s="78" t="str">
        <f>IF(SUM(COUNTIFS('Planificación 2026-1'!E:E,"PRINCIPAL",'Planificación 2026-1'!W:W,C173,'Planificación 2026-1'!G:G,"PS"))&gt;0,"P04"," ")</f>
        <v xml:space="preserve"> </v>
      </c>
      <c r="M173" s="78"/>
      <c r="N173" s="78" t="str">
        <f>IF(SUM(COUNTIFS('Planificación 2026-1'!E:E,"PRINCIPAL",'Planificación 2026-1'!W:W,C173,'Planificación 2026-1'!G:G,"IN"))&gt;0,"P06"," ")</f>
        <v xml:space="preserve"> </v>
      </c>
      <c r="O173" s="78" t="str">
        <f>IF(SUM(COUNTIFS('Planificación 2026-1'!E:E,"PRINCIPAL",'Planificación 2026-1'!W:W,C173,'Planificación 2026-1'!G:G,"CA"))&gt;0,"P07"," ")</f>
        <v xml:space="preserve"> </v>
      </c>
      <c r="P173" s="78" t="str">
        <f>IF(SUM(COUNTIFS('Planificación 2026-1'!E:E,"PRINCIPAL",'Planificación 2026-1'!W:W,C173,'Planificación 2026-1'!G:G,"DE"))&gt;0,"P08"," ")</f>
        <v xml:space="preserve"> </v>
      </c>
      <c r="Q173" s="78" t="str">
        <f>IF(SUM(COUNTIFS('Planificación 2026-1'!E:E,"PRINCIPAL",'Planificación 2026-1'!W:W,C173,'Planificación 2026-1'!G:G,"OB"))&gt;0,"P09"," ")</f>
        <v xml:space="preserve"> </v>
      </c>
      <c r="R173" s="78" t="str">
        <f>IF(SUM(COUNTIFS('Planificación 2026-1'!E:E,"PRINCIPAL",'Planificación 2026-1'!W:W,C173,'Planificación 2026-1'!G:G,"MH"))&gt;0,"P31"," ")</f>
        <v xml:space="preserve"> </v>
      </c>
      <c r="S173" s="78" t="str">
        <f>IF(SUM(COUNTIFS('Planificación 2026-1'!E:E,"PRINCIPAL",'Planificación 2026-1'!W:W,C173,'Planificación 2026-1'!G:G,"IC"))&gt;0,"P32"," ")</f>
        <v xml:space="preserve"> </v>
      </c>
      <c r="T173" s="78" t="str">
        <f>IF(SUM(COUNTIFS('Planificación 2026-1'!E:E,"PRINCIPAL",'Planificación 2026-1'!W:W,C173,'Planificación 2026-1'!G:G,"AR"))&gt;0,"P34"," ")</f>
        <v xml:space="preserve"> </v>
      </c>
      <c r="U173" s="78" t="str">
        <f>IF(SUM(COUNTIFS('Planificación 2026-1'!E:E,"PRINCIPAL",'Planificación 2026-1'!W:W,C173,'Planificación 2026-1'!G:G,"T1"))&gt;0,"P35"," ")</f>
        <v xml:space="preserve"> </v>
      </c>
      <c r="V173" s="78" t="str">
        <f>IF(SUM(COUNTIFS('Planificación 2026-1'!E:E,"PRINCIPAL",'Planificación 2026-1'!W:W,C173,'Planificación 2026-1'!G:G,"T3"))&gt;0,"P36"," ")</f>
        <v xml:space="preserve"> </v>
      </c>
      <c r="W173" s="78" t="str">
        <f>IF(SUM(COUNTIFS('Planificación 2026-1'!E:E,"PRINCIPAL",'Planificación 2026-1'!W:W,C173,'Planificación 2026-1'!G:G,"T2"))&gt;0,"P37"," ")</f>
        <v xml:space="preserve"> </v>
      </c>
      <c r="X173" s="78" t="str">
        <f>IF(SUM(COUNTIFS('Planificación 2026-1'!E:E,"PRINCIPAL",'Planificación 2026-1'!W:W,C173,'Planificación 2026-1'!G:G,"AE"))&gt;0,"P38"," ")</f>
        <v xml:space="preserve"> </v>
      </c>
      <c r="Y173" s="78" t="str">
        <f>IF(SUM(COUNTIFS('Planificación 2026-1'!E:E,"PRINCIPAL",'Planificación 2026-1'!W:W,C173,'Planificación 2026-1'!G:G,"T4"))&gt;0,"P55"," ")</f>
        <v xml:space="preserve"> </v>
      </c>
      <c r="Z173" s="78" t="str">
        <f>IF(SUM(COUNTIFS('Planificación 2026-1'!E:E,"FILIAL",'Planificación 2026-1'!W:W,C173,'Planificación 2026-1'!G:G,"AF"))&gt;0," P01"," ")</f>
        <v xml:space="preserve"> </v>
      </c>
      <c r="AA173" s="78" t="str">
        <f>IF(SUM(COUNTIFS('Planificación 2026-1'!E:E,"FILIAL",'Planificación 2026-1'!W:W,C173,'Planificación 2026-1'!G:G,"EN"))&gt;0,"P02"," ")</f>
        <v>P02</v>
      </c>
      <c r="AB173" s="78" t="str">
        <f>IF(SUM(COUNTIFS('Planificación 2026-1'!E:E,"FILIAL",'Planificación 2026-1'!W:W,C173,'Planificación 2026-1'!G:G,"IS"))&gt;0,"P03"," ")</f>
        <v xml:space="preserve"> </v>
      </c>
      <c r="AC173" s="78" t="str">
        <f>IF(SUM(COUNTIFS('Planificación 2026-1'!E:E,"FILIAL",'Planificación 2026-1'!W:W,C173,'Planificación 2026-1'!G:G,"PS"))&gt;0,"P04"," ")</f>
        <v xml:space="preserve"> </v>
      </c>
      <c r="AD173" s="78"/>
      <c r="AE173" s="78" t="str">
        <f>IF(SUM(COUNTIFS('Planificación 2026-1'!E:E,"FILIAL",'Planificación 2026-1'!W:W,C173,'Planificación 2026-1'!G:G,"IN"))&gt;0,"P06"," ")</f>
        <v xml:space="preserve"> </v>
      </c>
      <c r="AF173" s="78" t="str">
        <f>IF(SUM(COUNTIFS('Planificación 2026-1'!E:E,"FILIAL",'Planificación 2026-1'!W:W,C173,'Planificación 2026-1'!G:G,"CA"))&gt;0,"P07"," ")</f>
        <v xml:space="preserve"> </v>
      </c>
      <c r="AG173" s="78" t="str">
        <f>IF(SUM(COUNTIFS('Planificación 2026-1'!E:E,"FILIAL",'Planificación 2026-1'!W:W,C173,'Planificación 2026-1'!G:G,"DE"))&gt;0,"P08"," ")</f>
        <v xml:space="preserve"> </v>
      </c>
      <c r="AH173" s="78" t="str">
        <f>IF(SUM(COUNTIFS('Planificación 2026-1'!E:E,"FILIAL",'Planificación 2026-1'!W:W,C173,'Planificación 2026-1'!G:G,"OB"))&gt;0,"P09"," ")</f>
        <v xml:space="preserve"> </v>
      </c>
      <c r="AI173" s="78" t="str">
        <f>IF(SUM(COUNTIFS('Planificación 2026-1'!E:E,"FILIAL",'Planificación 2026-1'!W:W,C173,'Planificación 2026-1'!G:G,"MH"))&gt;0,"P31"," ")</f>
        <v xml:space="preserve"> </v>
      </c>
      <c r="AJ173" s="78" t="str">
        <f>IF(SUM(COUNTIFS('Planificación 2026-1'!E:E,"FILIAL",'Planificación 2026-1'!W:W,C173,'Planificación 2026-1'!G:G,"IC"))&gt;0,"P32"," ")</f>
        <v xml:space="preserve"> </v>
      </c>
      <c r="AK173" s="78" t="str">
        <f>IF(SUM(COUNTIFS('Planificación 2026-1'!E:E,"FILIAL",'Planificación 2026-1'!W:W,C173,'Planificación 2026-1'!G:G,"AR"))&gt;0,"P34"," ")</f>
        <v xml:space="preserve"> </v>
      </c>
      <c r="AL173" s="78" t="str">
        <f>IF(SUM(COUNTIFS('Planificación 2026-1'!E:E,"FILIAL",'Planificación 2026-1'!W:W,C173,'Planificación 2026-1'!G:G,"T1"))&gt;0,"P35"," ")</f>
        <v xml:space="preserve"> </v>
      </c>
      <c r="AM173" s="78" t="str">
        <f>IF(SUM(COUNTIFS('Planificación 2026-1'!E:E,"FILIAL",'Planificación 2026-1'!W:W,C173,'Planificación 2026-1'!G:G,"T3"))&gt;0,"P36"," ")</f>
        <v xml:space="preserve"> </v>
      </c>
      <c r="AN173" s="78" t="str">
        <f>IF(SUM(COUNTIFS('Planificación 2026-1'!E:E,"FILIAL",'Planificación 2026-1'!W:W,C173,'Planificación 2026-1'!G:G,"T2"))&gt;0,"P37"," ")</f>
        <v xml:space="preserve"> </v>
      </c>
      <c r="AO173" s="78" t="str">
        <f>IF(SUM(COUNTIFS('Planificación 2026-1'!E:E,"FILIAL",'Planificación 2026-1'!W:W,C173,'Planificación 2026-1'!G:G,"AE"))&gt;0,"P38"," ")</f>
        <v xml:space="preserve"> </v>
      </c>
      <c r="AP173" s="78" t="str">
        <f>IF(SUM(COUNTIFS('Planificación 2026-1'!E:E,"FILIAL",'Planificación 2026-1'!W:W,C173,'Planificación 2026-1'!G:G,"T4"))&gt;0,"P55"," ")</f>
        <v xml:space="preserve"> </v>
      </c>
      <c r="AQ173" s="78" t="str">
        <f>IF(SUM(COUNTIFS('Planificación 2026-1'!E:E,"SUNAMPE",'Planificación 2026-1'!W:W,C173,'Planificación 2026-1'!G:G,"AF"))&gt;0," P01"," ")</f>
        <v xml:space="preserve"> </v>
      </c>
      <c r="AR173" s="78" t="str">
        <f>IF(SUM(COUNTIFS('Planificación 2026-1'!E:E,"SUNAMPE",'Planificación 2026-1'!W:W,C173,'Planificación 2026-1'!G:G,"EN"))&gt;0,"P02"," ")</f>
        <v xml:space="preserve"> </v>
      </c>
      <c r="AS173" s="78" t="str">
        <f>IF(SUM(COUNTIFS('Planificación 2026-1'!E:E,"SUNAMPE",'Planificación 2026-1'!W:W,C173,'Planificación 2026-1'!G:G,"IS"))&gt;0,"P03"," ")</f>
        <v xml:space="preserve"> </v>
      </c>
      <c r="AT173" s="78" t="str">
        <f>IF(SUM(COUNTIFS('Planificación 2026-1'!E:E,"SUNAMPE",'Planificación 2026-1'!W:W,C173,'Planificación 2026-1'!G:G,"PS"))&gt;0,"P04"," ")</f>
        <v xml:space="preserve"> </v>
      </c>
      <c r="AU173" s="78"/>
      <c r="AV173" s="78" t="str">
        <f>IF(SUM(COUNTIFS('Planificación 2026-1'!E:E,"SUNAMPE",'Planificación 2026-1'!W:W,C173,'Planificación 2026-1'!G:G,"IN"))&gt;0,"P06"," ")</f>
        <v xml:space="preserve"> </v>
      </c>
      <c r="AW173" s="78" t="str">
        <f>IF(SUM(COUNTIFS('Planificación 2026-1'!E:E,"SUNAMPE",'Planificación 2026-1'!W:W,C173,'Planificación 2026-1'!G:G,"CA"))&gt;0,"P07"," ")</f>
        <v xml:space="preserve"> </v>
      </c>
      <c r="AX173" s="78" t="str">
        <f>IF(SUM(COUNTIFS('Planificación 2026-1'!E:E,"SUNAMPE",'Planificación 2026-1'!W:W,C173,'Planificación 2026-1'!G:G,"DE"))&gt;0,"P08"," ")</f>
        <v xml:space="preserve"> </v>
      </c>
      <c r="AY173" s="78" t="str">
        <f>IF(SUM(COUNTIFS('Planificación 2026-1'!E:E,"SUNAMPE",'Planificación 2026-1'!W:W,C173,'Planificación 2026-1'!G:G,"OB"))&gt;0,"P09"," ")</f>
        <v xml:space="preserve"> </v>
      </c>
      <c r="AZ173" s="78" t="str">
        <f>IF(SUM(COUNTIFS('Planificación 2026-1'!E:E,"SUNAMPE",'Planificación 2026-1'!W:W,C173,'Planificación 2026-1'!G:G,"MH"))&gt;0,"P31"," ")</f>
        <v xml:space="preserve"> </v>
      </c>
      <c r="BA173" s="78" t="str">
        <f>IF(SUM(COUNTIFS('Planificación 2026-1'!E:E,"SUNAMPE",'Planificación 2026-1'!W:W,C173,'Planificación 2026-1'!G:G,"IC"))&gt;0,"P32"," ")</f>
        <v xml:space="preserve"> </v>
      </c>
      <c r="BB173" s="78" t="str">
        <f>IF(SUM(COUNTIFS('Planificación 2026-1'!E:E,"SUNAMPE",'Planificación 2026-1'!W:W,C173,'Planificación 2026-1'!G:G,"AR"))&gt;0,"P34"," ")</f>
        <v xml:space="preserve"> </v>
      </c>
      <c r="BC173" s="78" t="str">
        <f>IF(SUM(COUNTIFS('Planificación 2026-1'!E:E,"SUNAMPE",'Planificación 2026-1'!W:W,C173,'Planificación 2026-1'!G:G,"T1"))&gt;0,"P35"," ")</f>
        <v xml:space="preserve"> </v>
      </c>
      <c r="BD173" s="78" t="str">
        <f>IF(SUM(COUNTIFS('Planificación 2026-1'!E:E,"SUNAMPE",'Planificación 2026-1'!W:W,C173,'Planificación 2026-1'!G:G,"T3"))&gt;0,"P36"," ")</f>
        <v xml:space="preserve"> </v>
      </c>
      <c r="BE173" s="78" t="str">
        <f>IF(SUM(COUNTIFS('Planificación 2026-1'!E:E,"SUNAMPE",'Planificación 2026-1'!W:W,C173,'Planificación 2026-1'!G:G,"T2"))&gt;0,"P37"," ")</f>
        <v xml:space="preserve"> </v>
      </c>
      <c r="BF173" s="78" t="str">
        <f>IF(SUM(COUNTIFS('Planificación 2026-1'!E:E,"SUNAMPE",'Planificación 2026-1'!W:W,C173,'Planificación 2026-1'!G:G,"AE"))&gt;0,"P38"," ")</f>
        <v xml:space="preserve"> </v>
      </c>
      <c r="BG173" s="78" t="str">
        <f>IF(SUM(COUNTIFS('Planificación 2026-1'!E:E,"SUNAMPE",'Planificación 2026-1'!W:W,C173,'Planificación 2026-1'!G:G,"T4"))&gt;0,"P55"," ")</f>
        <v xml:space="preserve"> </v>
      </c>
      <c r="BH173" s="78" t="str">
        <f>IF(SUM(COUNTIFS('Planificación 2026-1'!E:E,"HUAURA",'Planificación 2026-1'!W:W,C173,'Planificación 2026-1'!G:G,"AF"))&gt;0," P01"," ")</f>
        <v xml:space="preserve"> </v>
      </c>
      <c r="BI173" s="78" t="str">
        <f>IF(SUM(COUNTIFS('Planificación 2026-1'!E:E,"HUAURA",'Planificación 2026-1'!W:W,C173,'Planificación 2026-1'!G:G,"EN"))&gt;0,"P02"," ")</f>
        <v xml:space="preserve"> </v>
      </c>
      <c r="BJ173" s="78" t="str">
        <f>IF(SUM(COUNTIFS('Planificación 2026-1'!E:E,"HUAURA",'Planificación 2026-1'!W:W,C173,'Planificación 2026-1'!G:G,"IS"))&gt;0,"P03"," ")</f>
        <v xml:space="preserve"> </v>
      </c>
      <c r="BK173" s="78" t="str">
        <f>IF(SUM(COUNTIFS('Planificación 2026-1'!E:E,"HUAURA",'Planificación 2026-1'!W:W,C173,'Planificación 2026-1'!G:G,"PS"))&gt;0,"P04"," ")</f>
        <v xml:space="preserve"> </v>
      </c>
      <c r="BL173" s="78"/>
      <c r="BM173" s="78" t="str">
        <f>IF(SUM(COUNTIFS('Planificación 2026-1'!E:E,"HUAURA",'Planificación 2026-1'!W:W,C173,'Planificación 2026-1'!G:G,"IN"))&gt;0,"P06"," ")</f>
        <v xml:space="preserve"> </v>
      </c>
      <c r="BN173" s="78" t="str">
        <f>IF(SUM(COUNTIFS('Planificación 2026-1'!E:E,"HUAURA",'Planificación 2026-1'!W:W,C173,'Planificación 2026-1'!G:G,"CA"))&gt;0,"P07"," ")</f>
        <v xml:space="preserve"> </v>
      </c>
      <c r="BO173" s="78" t="str">
        <f>IF(SUM(COUNTIFS('Planificación 2026-1'!E:E,"HUAURA",'Planificación 2026-1'!W:W,C173,'Planificación 2026-1'!G:G,"DE"))&gt;0,"P08"," ")</f>
        <v xml:space="preserve"> </v>
      </c>
      <c r="BP173" s="78" t="str">
        <f>IF(SUM(COUNTIFS('Planificación 2026-1'!E:E,"HUAURA",'Planificación 2026-1'!W:W,C173,'Planificación 2026-1'!G:G,"OB"))&gt;0,"P09"," ")</f>
        <v xml:space="preserve"> </v>
      </c>
      <c r="BQ173" s="78" t="str">
        <f>IF(SUM(COUNTIFS('Planificación 2026-1'!E:E,"HUAURA",'Planificación 2026-1'!W:W,C173,'Planificación 2026-1'!G:G,"MH"))&gt;0,"P31"," ")</f>
        <v xml:space="preserve"> </v>
      </c>
      <c r="BR173" s="78" t="str">
        <f>IF(SUM(COUNTIFS('Planificación 2026-1'!E:E,"HUAURA",'Planificación 2026-1'!W:W,C173,'Planificación 2026-1'!G:G,"IC"))&gt;0,"P32"," ")</f>
        <v xml:space="preserve"> </v>
      </c>
      <c r="BS173" s="78" t="str">
        <f>IF(SUM(COUNTIFS('Planificación 2026-1'!E:E,"HUAURA",'Planificación 2026-1'!W:W,C173,'Planificación 2026-1'!G:G,"AR"))&gt;0,"P34"," ")</f>
        <v xml:space="preserve"> </v>
      </c>
      <c r="BT173" s="78" t="str">
        <f>IF(SUM(COUNTIFS('Planificación 2026-1'!E:E,"HUAURA",'Planificación 2026-1'!W:W,C173,'Planificación 2026-1'!G:G,"T1"))&gt;0,"P35"," ")</f>
        <v xml:space="preserve"> </v>
      </c>
      <c r="BU173" s="78" t="str">
        <f>IF(SUM(COUNTIFS('Planificación 2026-1'!E:E,"HUAURA",'Planificación 2026-1'!W:W,C173,'Planificación 2026-1'!G:G,"T3"))&gt;0,"P36"," ")</f>
        <v xml:space="preserve"> </v>
      </c>
      <c r="BV173" s="78" t="str">
        <f>IF(SUM(COUNTIFS('Planificación 2026-1'!E:E,"HUAURA",'Planificación 2026-1'!W:W,C173,'Planificación 2026-1'!G:G,"T2"))&gt;0,"P37"," ")</f>
        <v xml:space="preserve"> </v>
      </c>
      <c r="BW173" s="78" t="str">
        <f>IF(SUM(COUNTIFS('Planificación 2026-1'!E:E,"HUAURA",'Planificación 2026-1'!W:W,C173,'Planificación 2026-1'!G:G,"AE"))&gt;0,"P38"," ")</f>
        <v xml:space="preserve"> </v>
      </c>
      <c r="BX173" s="78" t="str">
        <f>IF(SUM(COUNTIFS('Planificación 2026-1'!E:E,"HUAURA",'Planificación 2026-1'!W:W,C173,'Planificación 2026-1'!G:G,"T4"))&gt;0,"P55"," ")</f>
        <v xml:space="preserve"> </v>
      </c>
      <c r="BY173" s="79">
        <f>SUMIFS('Planificación 2026-1'!R:R,'Planificación 2026-1'!W:W,C173,'Planificación 2026-1'!G:G,"AF",'Planificación 2026-1'!H:H,"&gt;2")</f>
        <v>0</v>
      </c>
      <c r="BZ173" s="79">
        <f>SUMIFS('Planificación 2026-1'!R:R,'Planificación 2026-1'!W:W,C173,'Planificación 2026-1'!G:G,"EN",'Planificación 2026-1'!H:H,"&gt;2")</f>
        <v>30</v>
      </c>
      <c r="CA173" s="79">
        <f>SUMIFS('Planificación 2026-1'!R:R,'Planificación 2026-1'!W:W,C173,'Planificación 2026-1'!G:G,"IS",'Planificación 2026-1'!H:H,"&gt;2")</f>
        <v>0</v>
      </c>
      <c r="CB173" s="79">
        <f>SUMIFS('Planificación 2026-1'!R:R,'Planificación 2026-1'!W:W,C173,'Planificación 2026-1'!G:G,"PS",'Planificación 2026-1'!H:H,"&gt;2")</f>
        <v>0</v>
      </c>
      <c r="CC173" s="79">
        <f>SUMIFS('Planificación 2026-1'!R:R,'Planificación 2026-1'!W:W,C173,'Planificación 2026-1'!G:G,"IN",'Planificación 2026-1'!H:H,"&gt;2")</f>
        <v>0</v>
      </c>
      <c r="CD173" s="79">
        <f>SUMIFS('Planificación 2026-1'!R:R,'Planificación 2026-1'!W:W,C173,'Planificación 2026-1'!G:G,"CA",'Planificación 2026-1'!H:H,"&gt;2")</f>
        <v>0</v>
      </c>
      <c r="CE173" s="79">
        <f>SUMIFS('Planificación 2026-1'!R:R,'Planificación 2026-1'!W:W,C173,'Planificación 2026-1'!G:G,"DE",'Planificación 2026-1'!H:H,"&gt;2")</f>
        <v>0</v>
      </c>
      <c r="CF173" s="79">
        <f>SUMIFS('Planificación 2026-1'!R:R,'Planificación 2026-1'!W:W,C173,'Planificación 2026-1'!G:G,"OB",'Planificación 2026-1'!H:H,"&gt;2")</f>
        <v>0</v>
      </c>
      <c r="CG173" s="79">
        <f>SUMIFS('Planificación 2026-1'!R:R,'Planificación 2026-1'!W:W,C173,'Planificación 2026-1'!G:G,"MH",'Planificación 2026-1'!H:H,"&gt;2")</f>
        <v>0</v>
      </c>
      <c r="CH173" s="79">
        <f>SUMIFS('Planificación 2026-1'!R:R,'Planificación 2026-1'!W:W,C173,'Planificación 2026-1'!G:G,"IC",'Planificación 2026-1'!H:H,"&gt;2")</f>
        <v>0</v>
      </c>
      <c r="CI173" s="79">
        <f>SUMIFS('Planificación 2026-1'!R:R,'Planificación 2026-1'!W:W,C173,'Planificación 2026-1'!G:G,"AR",'Planificación 2026-1'!H:H,"&gt;2")</f>
        <v>0</v>
      </c>
      <c r="CJ173" s="79">
        <f>SUMIFS('Planificación 2026-1'!R:R,'Planificación 2026-1'!W:W,C173,'Planificación 2026-1'!G:G,"T1",'Planificación 2026-1'!H:H,"&gt;2")</f>
        <v>0</v>
      </c>
      <c r="CK173" s="79">
        <f>SUMIFS('Planificación 2026-1'!R:R,'Planificación 2026-1'!W:W,C173,'Planificación 2026-1'!G:G,"T3",'Planificación 2026-1'!H:H,"&gt;2")</f>
        <v>0</v>
      </c>
      <c r="CL173" s="79">
        <f>SUMIFS('Planificación 2026-1'!R:R,'Planificación 2026-1'!W:W,C173,'Planificación 2026-1'!G:G,"T2",'Planificación 2026-1'!H:H,"&gt;2")</f>
        <v>0</v>
      </c>
      <c r="CM173" s="79">
        <f>SUMIFS('Planificación 2026-1'!R:R,'Planificación 2026-1'!W:W,C173,'Planificación 2026-1'!G:G,"AE",'Planificación 2026-1'!H:H,"&gt;2")</f>
        <v>0</v>
      </c>
      <c r="CN173" s="79">
        <f>SUMIFS('Planificación 2026-1'!R:R,'Planificación 2026-1'!W:W,C173,'Planificación 2026-1'!G:G,"T4",'Planificación 2026-1'!H:H,"&gt;2")</f>
        <v>0</v>
      </c>
      <c r="CO173" s="79">
        <f>SUMIFS('Planificación 2026-1'!R:R,'Planificación 2026-1'!W:W,C173,'Planificación 2026-1'!G:G,"AF",'Planificación 2026-1'!H:H,"&lt;3")</f>
        <v>0</v>
      </c>
      <c r="CP173" s="79">
        <f>SUMIFS('Planificación 2026-1'!R:R,'Planificación 2026-1'!W:W,C173,'Planificación 2026-1'!G:G,"EN",'Planificación 2026-1'!H:H,"&lt;3")</f>
        <v>0</v>
      </c>
      <c r="CQ173" s="79">
        <f>SUMIFS('Planificación 2026-1'!R:R,'Planificación 2026-1'!W:W,C173,'Planificación 2026-1'!G:G,"IS",'Planificación 2026-1'!H:H,"&lt;3")</f>
        <v>0</v>
      </c>
      <c r="CR173" s="79">
        <f>SUMIFS('Planificación 2026-1'!R:R,'Planificación 2026-1'!W:W,C173,'Planificación 2026-1'!G:G,"PS",'Planificación 2026-1'!H:H,"&lt;3")</f>
        <v>0</v>
      </c>
      <c r="CS173" s="79">
        <f>SUMIFS('Planificación 2026-1'!R:R,'Planificación 2026-1'!W:W,C173,'Planificación 2026-1'!G:G,"IN",'Planificación 2026-1'!H:H,"&lt;3")</f>
        <v>0</v>
      </c>
      <c r="CT173" s="79">
        <f>SUMIFS('Planificación 2026-1'!R:R,'Planificación 2026-1'!W:W,C173,'Planificación 2026-1'!G:G,"CA",'Planificación 2026-1'!H:H,"&lt;3")</f>
        <v>0</v>
      </c>
      <c r="CU173" s="79">
        <f>SUMIFS('Planificación 2026-1'!R:R,'Planificación 2026-1'!W:W,C173,'Planificación 2026-1'!G:G,"DE",'Planificación 2026-1'!H:H,"&lt;3")</f>
        <v>0</v>
      </c>
      <c r="CV173" s="79">
        <f>SUMIFS('Planificación 2026-1'!R:R,'Planificación 2026-1'!W:W,C173,'Planificación 2026-1'!G:G,"OB",'Planificación 2026-1'!H:H,"&lt;3")</f>
        <v>0</v>
      </c>
      <c r="CW173" s="79">
        <f>SUMIFS('Planificación 2026-1'!R:R,'Planificación 2026-1'!W:W,C173,'Planificación 2026-1'!G:G,"MH",'Planificación 2026-1'!H:H,"&lt;3")</f>
        <v>0</v>
      </c>
      <c r="CX173" s="79">
        <f>SUMIFS('Planificación 2026-1'!R:R,'Planificación 2026-1'!W:W,C173,'Planificación 2026-1'!G:G,"IC",'Planificación 2026-1'!H:H,"&lt;3")</f>
        <v>0</v>
      </c>
      <c r="CY173" s="79">
        <f>SUMIFS('Planificación 2026-1'!R:R,'Planificación 2026-1'!W:W,C173,'Planificación 2026-1'!G:G,"AR",'Planificación 2026-1'!H:H,"&lt;3")</f>
        <v>0</v>
      </c>
      <c r="CZ173" s="79">
        <f>SUMIFS('Planificación 2026-1'!R:R,'Planificación 2026-1'!W:W,C173,'Planificación 2026-1'!G:G,"T1",'Planificación 2026-1'!H:H,"&lt;3")</f>
        <v>0</v>
      </c>
      <c r="DA173" s="79">
        <f>SUMIFS('Planificación 2026-1'!R:R,'Planificación 2026-1'!W:W,C173,'Planificación 2026-1'!G:G,"T3",'Planificación 2026-1'!H:H,"&lt;3")</f>
        <v>0</v>
      </c>
      <c r="DB173" s="79">
        <f>SUMIFS('Planificación 2026-1'!R:R,'Planificación 2026-1'!W:W,C173,'Planificación 2026-1'!G:G,"T2",'Planificación 2026-1'!H:H,"&lt;3")</f>
        <v>0</v>
      </c>
      <c r="DC173" s="79">
        <f>SUMIFS('Planificación 2026-1'!R:R,'Planificación 2026-1'!W:W,C173,'Planificación 2026-1'!G:G,"AE",'Planificación 2026-1'!H:H,"&lt;3")</f>
        <v>0</v>
      </c>
      <c r="DD173" s="79">
        <f>SUMIFS('Planificación 2026-1'!R:R,'Planificación 2026-1'!W:W,C173,'Planificación 2026-1'!G:G,"T4",'Planificación 2026-1'!H:H,"&lt;3")</f>
        <v>0</v>
      </c>
      <c r="DE173" s="78" t="str">
        <f t="shared" si="32"/>
        <v>P02</v>
      </c>
      <c r="DF173" s="30">
        <f>IF(C173="","",SUMIFS('Planificación 2026-1'!R:R,'Planificación 2026-1'!W:W,C173,'Planificación 2026-1'!E:E,"PRINCIPAL",'Planificación 2026-1'!X:X,"VIRTUAL"))</f>
        <v>8</v>
      </c>
      <c r="DG173" s="30">
        <f>IF(C173="","",SUMIFS('Planificación 2026-1'!R:R,'Planificación 2026-1'!W:W,C173,'Planificación 2026-1'!E:E,"PRINCIPAL",'Planificación 2026-1'!X:X,"PRESENCIAL"))</f>
        <v>0</v>
      </c>
      <c r="DH173" s="30">
        <f>IF(C173="","",SUMIFS('Planificación 2026-1'!R:R,'Planificación 2026-1'!W:W,C173,'Planificación 2026-1'!E:E,"PRINCIPAL",'Planificación 2026-1'!X:X,"HIBRIDO PRESENCIAL"))</f>
        <v>0</v>
      </c>
      <c r="DI173" s="78" t="str">
        <f t="shared" si="33"/>
        <v>P02</v>
      </c>
      <c r="DJ173" s="78">
        <f>IF(C173="","",SUMIFS('Planificación 2026-1'!R:R,'Planificación 2026-1'!W:W,C173,'Planificación 2026-1'!E:E,"FILIAL",'Planificación 2026-1'!X:X,"VIRTUAL"))</f>
        <v>10</v>
      </c>
      <c r="DK173" s="80">
        <f>IF(C173="","",SUMIFS('Planificación 2026-1'!R:R,'Planificación 2026-1'!W:W,C173,'Planificación 2026-1'!E:E,"FILIAL",'Planificación 2026-1'!X:X,"PRESENCIAL"))</f>
        <v>12</v>
      </c>
      <c r="DL173" s="42">
        <f>IF(C173="","",SUMIFS('Planificación 2026-1'!R:R,'Planificación 2026-1'!W:W,C173,'Planificación 2026-1'!E:E,"FILIAL",'Planificación 2026-1'!X:X,"HIBRIDO PRESENCIAL"))</f>
        <v>0</v>
      </c>
      <c r="DM173" s="81" t="str">
        <f t="shared" si="34"/>
        <v/>
      </c>
      <c r="DN173" s="78">
        <f>IF(C173="","",SUMIFS('Planificación 2026-1'!R:R,'Planificación 2026-1'!W:W,C173,'Planificación 2026-1'!E:E,"SUNAMPE",'Planificación 2026-1'!X:X,"VIRTUAL"))</f>
        <v>0</v>
      </c>
      <c r="DO173" s="42">
        <f>IF(C173="","",SUMIFS('Planificación 2026-1'!R:R,'Planificación 2026-1'!W:W,C173,'Planificación 2026-1'!E:E,"SUNAMPE",'Planificación 2026-1'!X:X,"PRESENCIAL"))</f>
        <v>0</v>
      </c>
      <c r="DP173" s="81" t="str">
        <f t="shared" si="35"/>
        <v/>
      </c>
      <c r="DQ173" s="78">
        <f>IF(C173="","",SUMIFS('Planificación 2026-1'!R:R,'Planificación 2026-1'!W:W,C173,'Planificación 2026-1'!E:E,"HUAURA",'Planificación 2026-1'!X:X,"VIRTUAL"))</f>
        <v>0</v>
      </c>
      <c r="DR173" s="42">
        <f>IF(C173="","",SUMIFS('Planificación 2026-1'!R:R,'Planificación 2026-1'!W:W,C173,'Planificación 2026-1'!E:E,"HUAURA",'Planificación 2026-1'!X:X,"PRESENCIAL"))</f>
        <v>0</v>
      </c>
      <c r="DS173" s="48">
        <f>SUMIFS('Planificación 2026-1'!R:R,'Planificación 2026-1'!W:W,C173,'Planificación 2026-1'!E:E,"PRINCIPAL",'Planificación 2026-1'!X:X,"VIRTUAL",'Planificación 2026-1'!H:H,"&gt;2")</f>
        <v>8</v>
      </c>
      <c r="DT173" s="48">
        <f>SUMIFS('Planificación 2026-1'!R:R,'Planificación 2026-1'!W:W,C173,'Planificación 2026-1'!E:E,"PRINCIPAL",'Planificación 2026-1'!X:X,"&lt;&gt;VIRTUAL",'Planificación 2026-1'!H:H,"&gt;2")</f>
        <v>0</v>
      </c>
      <c r="DU173" s="48">
        <f>SUMIFS('Planificación 2026-1'!R:R,'Planificación 2026-1'!W:W,C173,'Planificación 2026-1'!E:E,"SUNAMPE",'Planificación 2026-1'!X:X,"VIRTUAL",'Planificación 2026-1'!H:H,"&gt;2")</f>
        <v>0</v>
      </c>
      <c r="DV173" s="48">
        <f>SUMIFS('Planificación 2026-1'!R:R,'Planificación 2026-1'!W:W,C173,'Planificación 2026-1'!E:E,"SUNAMPE",'Planificación 2026-1'!X:X,"&lt;&gt;VIRTUAL",'Planificación 2026-1'!H:H,"&gt;2")</f>
        <v>0</v>
      </c>
      <c r="DW173" s="48">
        <f>SUMIFS('Planificación 2026-1'!R:R,'Planificación 2026-1'!W:W,C173,'Planificación 2026-1'!E:E,"FILIAL",'Planificación 2026-1'!X:X,"VIRTUAL",'Planificación 2026-1'!H:H,"&gt;2")</f>
        <v>10</v>
      </c>
      <c r="DX173" s="48">
        <f>SUMIFS('Planificación 2026-1'!R:R,'Planificación 2026-1'!W:W,C173,'Planificación 2026-1'!E:E,"FILIAL",'Planificación 2026-1'!X:X,"&lt;&gt;VIRTUAL",'Planificación 2026-1'!H:H,"&gt;2")</f>
        <v>12</v>
      </c>
      <c r="DY173" s="48">
        <f>SUMIFS('Planificación 2026-1'!R:R,'Planificación 2026-1'!W:W,C173,'Planificación 2026-1'!E:E,"PORUMA",'Planificación 2026-1'!X:X,"VIRTUAL",'Planificación 2026-1'!H:H,"&gt;2")</f>
        <v>0</v>
      </c>
      <c r="DZ173" s="48">
        <f>SUMIFS('Planificación 2026-1'!R:R,'Planificación 2026-1'!W:W,C173,'Planificación 2026-1'!E:E,"PORUMA",'Planificación 2026-1'!X:X,"&lt;&gt;VIRTUAL",'Planificación 2026-1'!H:H,"&gt;2")</f>
        <v>0</v>
      </c>
      <c r="EA173" s="48">
        <f>SUMIFS('Planificación 2026-1'!R:R,'Planificación 2026-1'!W:W,C173,'Planificación 2026-1'!E:E,"HUAURA",'Planificación 2026-1'!X:X,"VIRTUAL",'Planificación 2026-1'!H:H,"&gt;2")</f>
        <v>0</v>
      </c>
      <c r="EB173" s="48">
        <f>SUMIFS('Planificación 2026-1'!R:R,'Planificación 2026-1'!W:W,C173,'Planificación 2026-1'!E:E,"HUAURA",'Planificación 2026-1'!X:X,"&lt;&gt;VIRTUAL",'Planificación 2026-1'!H:H,"&gt;2")</f>
        <v>0</v>
      </c>
      <c r="EC173" s="48">
        <f>SUMIFS('Planificación 2026-1'!R:R,'Planificación 2026-1'!W:W,C173,'Planificación 2026-1'!E:E,"PRINCIPAL",'Planificación 2026-1'!X:X,"VIRTUAL",'Planificación 2026-1'!H:H,"&lt;3")</f>
        <v>0</v>
      </c>
      <c r="ED173" s="48">
        <f>SUMIFS('Planificación 2026-1'!R:R,'Planificación 2026-1'!W:W,C173,'Planificación 2026-1'!E:E,"PRINCIPAL",'Planificación 2026-1'!X:X,"&lt;&gt;VIRTUAL",'Planificación 2026-1'!H:H,"&lt;3")</f>
        <v>0</v>
      </c>
      <c r="EE173" s="48">
        <f>SUMIFS('Planificación 2026-1'!R:R,'Planificación 2026-1'!W:W,C173,'Planificación 2026-1'!E:E,"SUNAMPE",'Planificación 2026-1'!X:X,"VIRTUAL",'Planificación 2026-1'!H:H,"&lt;3")</f>
        <v>0</v>
      </c>
      <c r="EF173" s="48">
        <f>SUMIFS('Planificación 2026-1'!R:R,'Planificación 2026-1'!W:W,C173,'Planificación 2026-1'!E:E,"SUNAMPE",'Planificación 2026-1'!X:X,"&lt;&gt;VIRTUAL",'Planificación 2026-1'!H:H,"&lt;3")</f>
        <v>0</v>
      </c>
      <c r="EG173" s="48">
        <f>SUMIFS('Planificación 2026-1'!R:R,'Planificación 2026-1'!W:W,C173,'Planificación 2026-1'!E:E,"FILIAL",'Planificación 2026-1'!X:X,"VIRTUAL",'Planificación 2026-1'!H:H,"&lt;3")</f>
        <v>0</v>
      </c>
      <c r="EH173" s="48">
        <f>SUMIFS('Planificación 2026-1'!R:R,'Planificación 2026-1'!W:W,C173,'Planificación 2026-1'!E:E,"FILIAL",'Planificación 2026-1'!X:X,"&lt;&gt;VIRTUAL",'Planificación 2026-1'!H:H,"&lt;3")</f>
        <v>0</v>
      </c>
      <c r="EI173" s="48">
        <f>SUMIFS('Planificación 2026-1'!R:R,'Planificación 2026-1'!W:W,C173,'Planificación 2026-1'!E:E,"PORUMA",'Planificación 2026-1'!X:X,"VIRTUAL",'Planificación 2026-1'!H:H,"&lt;3")</f>
        <v>0</v>
      </c>
      <c r="EJ173" s="48">
        <f>SUMIFS('Planificación 2026-1'!R:R,'Planificación 2026-1'!W:W,C173,'Planificación 2026-1'!E:E,"PORUMA",'Planificación 2026-1'!X:X,"&lt;&gt;VIRTUAL",'Planificación 2026-1'!H:H,"&lt;3")</f>
        <v>0</v>
      </c>
      <c r="EK173" s="48">
        <f>SUMIFS('Planificación 2026-1'!R:R,'Planificación 2026-1'!W:W,C173,'Planificación 2026-1'!E:E,"HUAURA",'Planificación 2026-1'!X:X,"VIRTUAL",'Planificación 2026-1'!H:H,"&lt;3")</f>
        <v>0</v>
      </c>
      <c r="EL173" s="48">
        <f>SUMIFS('Planificación 2026-1'!R:R,'Planificación 2026-1'!W:W,C173,'Planificación 2026-1'!E:E,"HUAURA",'Planificación 2026-1'!X:X,"&lt;&gt;VIRTUAL",'Planificación 2026-1'!H:H,"&lt;3")</f>
        <v>0</v>
      </c>
      <c r="EM173" s="48">
        <f t="shared" si="36"/>
        <v>22</v>
      </c>
      <c r="EN173" s="48">
        <f t="shared" si="37"/>
        <v>0</v>
      </c>
      <c r="EO173" s="48">
        <f t="shared" si="38"/>
        <v>0</v>
      </c>
      <c r="EP173" s="48">
        <f t="shared" si="39"/>
        <v>8</v>
      </c>
      <c r="EQ173" s="48">
        <f t="shared" si="40"/>
        <v>0</v>
      </c>
      <c r="ER173" s="48"/>
      <c r="ES173" s="48">
        <f t="shared" si="41"/>
        <v>18</v>
      </c>
      <c r="ET173" s="48">
        <f t="shared" si="42"/>
        <v>12</v>
      </c>
      <c r="EU173" s="48" t="b">
        <f t="shared" si="43"/>
        <v>1</v>
      </c>
      <c r="EV173" s="48" t="str">
        <f t="shared" si="44"/>
        <v>SEDE-FILIAL-HUAURA</v>
      </c>
      <c r="EW173" s="48" t="str">
        <f t="shared" si="45"/>
        <v>MAS VIRTUAL</v>
      </c>
    </row>
    <row r="174" spans="1:153" x14ac:dyDescent="0.3">
      <c r="A174" s="53"/>
      <c r="B174" s="383">
        <v>171</v>
      </c>
      <c r="C174" s="107" t="s">
        <v>191</v>
      </c>
      <c r="D174" s="82">
        <f>SUMIF('Planificación 2026-1'!W:W,C174,'Planificación 2026-1'!R:R)</f>
        <v>38</v>
      </c>
      <c r="E174" s="384" t="s">
        <v>341</v>
      </c>
      <c r="F174" s="107" t="s">
        <v>430</v>
      </c>
      <c r="G174" s="107" t="s">
        <v>431</v>
      </c>
      <c r="H174" s="107" t="s">
        <v>432</v>
      </c>
      <c r="I174" s="77" t="str">
        <f>IF(SUM(COUNTIFS('Planificación 2026-1'!E:E,"PRINCIPAL",'Planificación 2026-1'!W:W,C174,'Planificación 2026-1'!G:G,"AF"))&gt;0,"P01"," ")</f>
        <v xml:space="preserve"> </v>
      </c>
      <c r="J174" s="78" t="str">
        <f>IF(SUM(COUNTIFS('Planificación 2026-1'!E:E,"PRINCIPAL",'Planificación 2026-1'!W:W,C174,'Planificación 2026-1'!G:G,"EN"))&gt;0,"P02"," ")</f>
        <v>P02</v>
      </c>
      <c r="K174" s="78" t="str">
        <f>IF(SUM(COUNTIFS('Planificación 2026-1'!E:E,"PRINCIPAL",'Planificación 2026-1'!W:W,C174,'Planificación 2026-1'!G:G,"IS"))&gt;0,"P03"," ")</f>
        <v xml:space="preserve"> </v>
      </c>
      <c r="L174" s="78" t="str">
        <f>IF(SUM(COUNTIFS('Planificación 2026-1'!E:E,"PRINCIPAL",'Planificación 2026-1'!W:W,C174,'Planificación 2026-1'!G:G,"PS"))&gt;0,"P04"," ")</f>
        <v xml:space="preserve"> </v>
      </c>
      <c r="M174" s="78"/>
      <c r="N174" s="78" t="str">
        <f>IF(SUM(COUNTIFS('Planificación 2026-1'!E:E,"PRINCIPAL",'Planificación 2026-1'!W:W,C174,'Planificación 2026-1'!G:G,"IN"))&gt;0,"P06"," ")</f>
        <v xml:space="preserve"> </v>
      </c>
      <c r="O174" s="78" t="str">
        <f>IF(SUM(COUNTIFS('Planificación 2026-1'!E:E,"PRINCIPAL",'Planificación 2026-1'!W:W,C174,'Planificación 2026-1'!G:G,"CA"))&gt;0,"P07"," ")</f>
        <v xml:space="preserve"> </v>
      </c>
      <c r="P174" s="78" t="str">
        <f>IF(SUM(COUNTIFS('Planificación 2026-1'!E:E,"PRINCIPAL",'Planificación 2026-1'!W:W,C174,'Planificación 2026-1'!G:G,"DE"))&gt;0,"P08"," ")</f>
        <v xml:space="preserve"> </v>
      </c>
      <c r="Q174" s="78" t="str">
        <f>IF(SUM(COUNTIFS('Planificación 2026-1'!E:E,"PRINCIPAL",'Planificación 2026-1'!W:W,C174,'Planificación 2026-1'!G:G,"OB"))&gt;0,"P09"," ")</f>
        <v xml:space="preserve"> </v>
      </c>
      <c r="R174" s="78" t="str">
        <f>IF(SUM(COUNTIFS('Planificación 2026-1'!E:E,"PRINCIPAL",'Planificación 2026-1'!W:W,C174,'Planificación 2026-1'!G:G,"MH"))&gt;0,"P31"," ")</f>
        <v xml:space="preserve"> </v>
      </c>
      <c r="S174" s="78" t="str">
        <f>IF(SUM(COUNTIFS('Planificación 2026-1'!E:E,"PRINCIPAL",'Planificación 2026-1'!W:W,C174,'Planificación 2026-1'!G:G,"IC"))&gt;0,"P32"," ")</f>
        <v xml:space="preserve"> </v>
      </c>
      <c r="T174" s="78" t="str">
        <f>IF(SUM(COUNTIFS('Planificación 2026-1'!E:E,"PRINCIPAL",'Planificación 2026-1'!W:W,C174,'Planificación 2026-1'!G:G,"AR"))&gt;0,"P34"," ")</f>
        <v xml:space="preserve"> </v>
      </c>
      <c r="U174" s="78" t="str">
        <f>IF(SUM(COUNTIFS('Planificación 2026-1'!E:E,"PRINCIPAL",'Planificación 2026-1'!W:W,C174,'Planificación 2026-1'!G:G,"T1"))&gt;0,"P35"," ")</f>
        <v xml:space="preserve"> </v>
      </c>
      <c r="V174" s="78" t="str">
        <f>IF(SUM(COUNTIFS('Planificación 2026-1'!E:E,"PRINCIPAL",'Planificación 2026-1'!W:W,C174,'Planificación 2026-1'!G:G,"T3"))&gt;0,"P36"," ")</f>
        <v xml:space="preserve"> </v>
      </c>
      <c r="W174" s="78" t="str">
        <f>IF(SUM(COUNTIFS('Planificación 2026-1'!E:E,"PRINCIPAL",'Planificación 2026-1'!W:W,C174,'Planificación 2026-1'!G:G,"T2"))&gt;0,"P37"," ")</f>
        <v xml:space="preserve"> </v>
      </c>
      <c r="X174" s="78" t="str">
        <f>IF(SUM(COUNTIFS('Planificación 2026-1'!E:E,"PRINCIPAL",'Planificación 2026-1'!W:W,C174,'Planificación 2026-1'!G:G,"AE"))&gt;0,"P38"," ")</f>
        <v xml:space="preserve"> </v>
      </c>
      <c r="Y174" s="78" t="str">
        <f>IF(SUM(COUNTIFS('Planificación 2026-1'!E:E,"PRINCIPAL",'Planificación 2026-1'!W:W,C174,'Planificación 2026-1'!G:G,"T4"))&gt;0,"P55"," ")</f>
        <v xml:space="preserve"> </v>
      </c>
      <c r="Z174" s="78" t="str">
        <f>IF(SUM(COUNTIFS('Planificación 2026-1'!E:E,"FILIAL",'Planificación 2026-1'!W:W,C174,'Planificación 2026-1'!G:G,"AF"))&gt;0," P01"," ")</f>
        <v xml:space="preserve"> </v>
      </c>
      <c r="AA174" s="78" t="str">
        <f>IF(SUM(COUNTIFS('Planificación 2026-1'!E:E,"FILIAL",'Planificación 2026-1'!W:W,C174,'Planificación 2026-1'!G:G,"EN"))&gt;0,"P02"," ")</f>
        <v>P02</v>
      </c>
      <c r="AB174" s="78" t="str">
        <f>IF(SUM(COUNTIFS('Planificación 2026-1'!E:E,"FILIAL",'Planificación 2026-1'!W:W,C174,'Planificación 2026-1'!G:G,"IS"))&gt;0,"P03"," ")</f>
        <v xml:space="preserve"> </v>
      </c>
      <c r="AC174" s="78" t="str">
        <f>IF(SUM(COUNTIFS('Planificación 2026-1'!E:E,"FILIAL",'Planificación 2026-1'!W:W,C174,'Planificación 2026-1'!G:G,"PS"))&gt;0,"P04"," ")</f>
        <v xml:space="preserve"> </v>
      </c>
      <c r="AD174" s="78"/>
      <c r="AE174" s="78" t="str">
        <f>IF(SUM(COUNTIFS('Planificación 2026-1'!E:E,"FILIAL",'Planificación 2026-1'!W:W,C174,'Planificación 2026-1'!G:G,"IN"))&gt;0,"P06"," ")</f>
        <v xml:space="preserve"> </v>
      </c>
      <c r="AF174" s="78" t="str">
        <f>IF(SUM(COUNTIFS('Planificación 2026-1'!E:E,"FILIAL",'Planificación 2026-1'!W:W,C174,'Planificación 2026-1'!G:G,"CA"))&gt;0,"P07"," ")</f>
        <v xml:space="preserve"> </v>
      </c>
      <c r="AG174" s="78" t="str">
        <f>IF(SUM(COUNTIFS('Planificación 2026-1'!E:E,"FILIAL",'Planificación 2026-1'!W:W,C174,'Planificación 2026-1'!G:G,"DE"))&gt;0,"P08"," ")</f>
        <v xml:space="preserve"> </v>
      </c>
      <c r="AH174" s="78" t="str">
        <f>IF(SUM(COUNTIFS('Planificación 2026-1'!E:E,"FILIAL",'Planificación 2026-1'!W:W,C174,'Planificación 2026-1'!G:G,"OB"))&gt;0,"P09"," ")</f>
        <v xml:space="preserve"> </v>
      </c>
      <c r="AI174" s="78" t="str">
        <f>IF(SUM(COUNTIFS('Planificación 2026-1'!E:E,"FILIAL",'Planificación 2026-1'!W:W,C174,'Planificación 2026-1'!G:G,"MH"))&gt;0,"P31"," ")</f>
        <v xml:space="preserve"> </v>
      </c>
      <c r="AJ174" s="78" t="str">
        <f>IF(SUM(COUNTIFS('Planificación 2026-1'!E:E,"FILIAL",'Planificación 2026-1'!W:W,C174,'Planificación 2026-1'!G:G,"IC"))&gt;0,"P32"," ")</f>
        <v xml:space="preserve"> </v>
      </c>
      <c r="AK174" s="78" t="str">
        <f>IF(SUM(COUNTIFS('Planificación 2026-1'!E:E,"FILIAL",'Planificación 2026-1'!W:W,C174,'Planificación 2026-1'!G:G,"AR"))&gt;0,"P34"," ")</f>
        <v xml:space="preserve"> </v>
      </c>
      <c r="AL174" s="78" t="str">
        <f>IF(SUM(COUNTIFS('Planificación 2026-1'!E:E,"FILIAL",'Planificación 2026-1'!W:W,C174,'Planificación 2026-1'!G:G,"T1"))&gt;0,"P35"," ")</f>
        <v xml:space="preserve"> </v>
      </c>
      <c r="AM174" s="78" t="str">
        <f>IF(SUM(COUNTIFS('Planificación 2026-1'!E:E,"FILIAL",'Planificación 2026-1'!W:W,C174,'Planificación 2026-1'!G:G,"T3"))&gt;0,"P36"," ")</f>
        <v xml:space="preserve"> </v>
      </c>
      <c r="AN174" s="78" t="str">
        <f>IF(SUM(COUNTIFS('Planificación 2026-1'!E:E,"FILIAL",'Planificación 2026-1'!W:W,C174,'Planificación 2026-1'!G:G,"T2"))&gt;0,"P37"," ")</f>
        <v xml:space="preserve"> </v>
      </c>
      <c r="AO174" s="78" t="str">
        <f>IF(SUM(COUNTIFS('Planificación 2026-1'!E:E,"FILIAL",'Planificación 2026-1'!W:W,C174,'Planificación 2026-1'!G:G,"AE"))&gt;0,"P38"," ")</f>
        <v xml:space="preserve"> </v>
      </c>
      <c r="AP174" s="78" t="str">
        <f>IF(SUM(COUNTIFS('Planificación 2026-1'!E:E,"FILIAL",'Planificación 2026-1'!W:W,C174,'Planificación 2026-1'!G:G,"T4"))&gt;0,"P55"," ")</f>
        <v xml:space="preserve"> </v>
      </c>
      <c r="AQ174" s="78" t="str">
        <f>IF(SUM(COUNTIFS('Planificación 2026-1'!E:E,"SUNAMPE",'Planificación 2026-1'!W:W,C174,'Planificación 2026-1'!G:G,"AF"))&gt;0," P01"," ")</f>
        <v xml:space="preserve"> </v>
      </c>
      <c r="AR174" s="78" t="str">
        <f>IF(SUM(COUNTIFS('Planificación 2026-1'!E:E,"SUNAMPE",'Planificación 2026-1'!W:W,C174,'Planificación 2026-1'!G:G,"EN"))&gt;0,"P02"," ")</f>
        <v xml:space="preserve"> </v>
      </c>
      <c r="AS174" s="78" t="str">
        <f>IF(SUM(COUNTIFS('Planificación 2026-1'!E:E,"SUNAMPE",'Planificación 2026-1'!W:W,C174,'Planificación 2026-1'!G:G,"IS"))&gt;0,"P03"," ")</f>
        <v xml:space="preserve"> </v>
      </c>
      <c r="AT174" s="78" t="str">
        <f>IF(SUM(COUNTIFS('Planificación 2026-1'!E:E,"SUNAMPE",'Planificación 2026-1'!W:W,C174,'Planificación 2026-1'!G:G,"PS"))&gt;0,"P04"," ")</f>
        <v xml:space="preserve"> </v>
      </c>
      <c r="AU174" s="78"/>
      <c r="AV174" s="78" t="str">
        <f>IF(SUM(COUNTIFS('Planificación 2026-1'!E:E,"SUNAMPE",'Planificación 2026-1'!W:W,C174,'Planificación 2026-1'!G:G,"IN"))&gt;0,"P06"," ")</f>
        <v xml:space="preserve"> </v>
      </c>
      <c r="AW174" s="78" t="str">
        <f>IF(SUM(COUNTIFS('Planificación 2026-1'!E:E,"SUNAMPE",'Planificación 2026-1'!W:W,C174,'Planificación 2026-1'!G:G,"CA"))&gt;0,"P07"," ")</f>
        <v xml:space="preserve"> </v>
      </c>
      <c r="AX174" s="78" t="str">
        <f>IF(SUM(COUNTIFS('Planificación 2026-1'!E:E,"SUNAMPE",'Planificación 2026-1'!W:W,C174,'Planificación 2026-1'!G:G,"DE"))&gt;0,"P08"," ")</f>
        <v xml:space="preserve"> </v>
      </c>
      <c r="AY174" s="78" t="str">
        <f>IF(SUM(COUNTIFS('Planificación 2026-1'!E:E,"SUNAMPE",'Planificación 2026-1'!W:W,C174,'Planificación 2026-1'!G:G,"OB"))&gt;0,"P09"," ")</f>
        <v xml:space="preserve"> </v>
      </c>
      <c r="AZ174" s="78" t="str">
        <f>IF(SUM(COUNTIFS('Planificación 2026-1'!E:E,"SUNAMPE",'Planificación 2026-1'!W:W,C174,'Planificación 2026-1'!G:G,"MH"))&gt;0,"P31"," ")</f>
        <v xml:space="preserve"> </v>
      </c>
      <c r="BA174" s="78" t="str">
        <f>IF(SUM(COUNTIFS('Planificación 2026-1'!E:E,"SUNAMPE",'Planificación 2026-1'!W:W,C174,'Planificación 2026-1'!G:G,"IC"))&gt;0,"P32"," ")</f>
        <v xml:space="preserve"> </v>
      </c>
      <c r="BB174" s="78" t="str">
        <f>IF(SUM(COUNTIFS('Planificación 2026-1'!E:E,"SUNAMPE",'Planificación 2026-1'!W:W,C174,'Planificación 2026-1'!G:G,"AR"))&gt;0,"P34"," ")</f>
        <v xml:space="preserve"> </v>
      </c>
      <c r="BC174" s="78" t="str">
        <f>IF(SUM(COUNTIFS('Planificación 2026-1'!E:E,"SUNAMPE",'Planificación 2026-1'!W:W,C174,'Planificación 2026-1'!G:G,"T1"))&gt;0,"P35"," ")</f>
        <v xml:space="preserve"> </v>
      </c>
      <c r="BD174" s="78" t="str">
        <f>IF(SUM(COUNTIFS('Planificación 2026-1'!E:E,"SUNAMPE",'Planificación 2026-1'!W:W,C174,'Planificación 2026-1'!G:G,"T3"))&gt;0,"P36"," ")</f>
        <v xml:space="preserve"> </v>
      </c>
      <c r="BE174" s="78" t="str">
        <f>IF(SUM(COUNTIFS('Planificación 2026-1'!E:E,"SUNAMPE",'Planificación 2026-1'!W:W,C174,'Planificación 2026-1'!G:G,"T2"))&gt;0,"P37"," ")</f>
        <v xml:space="preserve"> </v>
      </c>
      <c r="BF174" s="78" t="str">
        <f>IF(SUM(COUNTIFS('Planificación 2026-1'!E:E,"SUNAMPE",'Planificación 2026-1'!W:W,C174,'Planificación 2026-1'!G:G,"AE"))&gt;0,"P38"," ")</f>
        <v xml:space="preserve"> </v>
      </c>
      <c r="BG174" s="78" t="str">
        <f>IF(SUM(COUNTIFS('Planificación 2026-1'!E:E,"SUNAMPE",'Planificación 2026-1'!W:W,C174,'Planificación 2026-1'!G:G,"T4"))&gt;0,"P55"," ")</f>
        <v xml:space="preserve"> </v>
      </c>
      <c r="BH174" s="78" t="str">
        <f>IF(SUM(COUNTIFS('Planificación 2026-1'!E:E,"HUAURA",'Planificación 2026-1'!W:W,C174,'Planificación 2026-1'!G:G,"AF"))&gt;0," P01"," ")</f>
        <v xml:space="preserve"> </v>
      </c>
      <c r="BI174" s="78" t="str">
        <f>IF(SUM(COUNTIFS('Planificación 2026-1'!E:E,"HUAURA",'Planificación 2026-1'!W:W,C174,'Planificación 2026-1'!G:G,"EN"))&gt;0,"P02"," ")</f>
        <v xml:space="preserve"> </v>
      </c>
      <c r="BJ174" s="78" t="str">
        <f>IF(SUM(COUNTIFS('Planificación 2026-1'!E:E,"HUAURA",'Planificación 2026-1'!W:W,C174,'Planificación 2026-1'!G:G,"IS"))&gt;0,"P03"," ")</f>
        <v xml:space="preserve"> </v>
      </c>
      <c r="BK174" s="78" t="str">
        <f>IF(SUM(COUNTIFS('Planificación 2026-1'!E:E,"HUAURA",'Planificación 2026-1'!W:W,C174,'Planificación 2026-1'!G:G,"PS"))&gt;0,"P04"," ")</f>
        <v xml:space="preserve"> </v>
      </c>
      <c r="BL174" s="78"/>
      <c r="BM174" s="78" t="str">
        <f>IF(SUM(COUNTIFS('Planificación 2026-1'!E:E,"HUAURA",'Planificación 2026-1'!W:W,C174,'Planificación 2026-1'!G:G,"IN"))&gt;0,"P06"," ")</f>
        <v xml:space="preserve"> </v>
      </c>
      <c r="BN174" s="78" t="str">
        <f>IF(SUM(COUNTIFS('Planificación 2026-1'!E:E,"HUAURA",'Planificación 2026-1'!W:W,C174,'Planificación 2026-1'!G:G,"CA"))&gt;0,"P07"," ")</f>
        <v xml:space="preserve"> </v>
      </c>
      <c r="BO174" s="78" t="str">
        <f>IF(SUM(COUNTIFS('Planificación 2026-1'!E:E,"HUAURA",'Planificación 2026-1'!W:W,C174,'Planificación 2026-1'!G:G,"DE"))&gt;0,"P08"," ")</f>
        <v xml:space="preserve"> </v>
      </c>
      <c r="BP174" s="78" t="str">
        <f>IF(SUM(COUNTIFS('Planificación 2026-1'!E:E,"HUAURA",'Planificación 2026-1'!W:W,C174,'Planificación 2026-1'!G:G,"OB"))&gt;0,"P09"," ")</f>
        <v xml:space="preserve"> </v>
      </c>
      <c r="BQ174" s="78" t="str">
        <f>IF(SUM(COUNTIFS('Planificación 2026-1'!E:E,"HUAURA",'Planificación 2026-1'!W:W,C174,'Planificación 2026-1'!G:G,"MH"))&gt;0,"P31"," ")</f>
        <v xml:space="preserve"> </v>
      </c>
      <c r="BR174" s="78" t="str">
        <f>IF(SUM(COUNTIFS('Planificación 2026-1'!E:E,"HUAURA",'Planificación 2026-1'!W:W,C174,'Planificación 2026-1'!G:G,"IC"))&gt;0,"P32"," ")</f>
        <v xml:space="preserve"> </v>
      </c>
      <c r="BS174" s="78" t="str">
        <f>IF(SUM(COUNTIFS('Planificación 2026-1'!E:E,"HUAURA",'Planificación 2026-1'!W:W,C174,'Planificación 2026-1'!G:G,"AR"))&gt;0,"P34"," ")</f>
        <v xml:space="preserve"> </v>
      </c>
      <c r="BT174" s="78" t="str">
        <f>IF(SUM(COUNTIFS('Planificación 2026-1'!E:E,"HUAURA",'Planificación 2026-1'!W:W,C174,'Planificación 2026-1'!G:G,"T1"))&gt;0,"P35"," ")</f>
        <v xml:space="preserve"> </v>
      </c>
      <c r="BU174" s="78" t="str">
        <f>IF(SUM(COUNTIFS('Planificación 2026-1'!E:E,"HUAURA",'Planificación 2026-1'!W:W,C174,'Planificación 2026-1'!G:G,"T3"))&gt;0,"P36"," ")</f>
        <v xml:space="preserve"> </v>
      </c>
      <c r="BV174" s="78" t="str">
        <f>IF(SUM(COUNTIFS('Planificación 2026-1'!E:E,"HUAURA",'Planificación 2026-1'!W:W,C174,'Planificación 2026-1'!G:G,"T2"))&gt;0,"P37"," ")</f>
        <v xml:space="preserve"> </v>
      </c>
      <c r="BW174" s="78" t="str">
        <f>IF(SUM(COUNTIFS('Planificación 2026-1'!E:E,"HUAURA",'Planificación 2026-1'!W:W,C174,'Planificación 2026-1'!G:G,"AE"))&gt;0,"P38"," ")</f>
        <v xml:space="preserve"> </v>
      </c>
      <c r="BX174" s="78" t="str">
        <f>IF(SUM(COUNTIFS('Planificación 2026-1'!E:E,"HUAURA",'Planificación 2026-1'!W:W,C174,'Planificación 2026-1'!G:G,"T4"))&gt;0,"P55"," ")</f>
        <v xml:space="preserve"> </v>
      </c>
      <c r="BY174" s="79">
        <f>SUMIFS('Planificación 2026-1'!R:R,'Planificación 2026-1'!W:W,C174,'Planificación 2026-1'!G:G,"AF",'Planificación 2026-1'!H:H,"&gt;2")</f>
        <v>0</v>
      </c>
      <c r="BZ174" s="79">
        <f>SUMIFS('Planificación 2026-1'!R:R,'Planificación 2026-1'!W:W,C174,'Planificación 2026-1'!G:G,"EN",'Planificación 2026-1'!H:H,"&gt;2")</f>
        <v>38</v>
      </c>
      <c r="CA174" s="79">
        <f>SUMIFS('Planificación 2026-1'!R:R,'Planificación 2026-1'!W:W,C174,'Planificación 2026-1'!G:G,"IS",'Planificación 2026-1'!H:H,"&gt;2")</f>
        <v>0</v>
      </c>
      <c r="CB174" s="79">
        <f>SUMIFS('Planificación 2026-1'!R:R,'Planificación 2026-1'!W:W,C174,'Planificación 2026-1'!G:G,"PS",'Planificación 2026-1'!H:H,"&gt;2")</f>
        <v>0</v>
      </c>
      <c r="CC174" s="79">
        <f>SUMIFS('Planificación 2026-1'!R:R,'Planificación 2026-1'!W:W,C174,'Planificación 2026-1'!G:G,"IN",'Planificación 2026-1'!H:H,"&gt;2")</f>
        <v>0</v>
      </c>
      <c r="CD174" s="79">
        <f>SUMIFS('Planificación 2026-1'!R:R,'Planificación 2026-1'!W:W,C174,'Planificación 2026-1'!G:G,"CA",'Planificación 2026-1'!H:H,"&gt;2")</f>
        <v>0</v>
      </c>
      <c r="CE174" s="79">
        <f>SUMIFS('Planificación 2026-1'!R:R,'Planificación 2026-1'!W:W,C174,'Planificación 2026-1'!G:G,"DE",'Planificación 2026-1'!H:H,"&gt;2")</f>
        <v>0</v>
      </c>
      <c r="CF174" s="79">
        <f>SUMIFS('Planificación 2026-1'!R:R,'Planificación 2026-1'!W:W,C174,'Planificación 2026-1'!G:G,"OB",'Planificación 2026-1'!H:H,"&gt;2")</f>
        <v>0</v>
      </c>
      <c r="CG174" s="79">
        <f>SUMIFS('Planificación 2026-1'!R:R,'Planificación 2026-1'!W:W,C174,'Planificación 2026-1'!G:G,"MH",'Planificación 2026-1'!H:H,"&gt;2")</f>
        <v>0</v>
      </c>
      <c r="CH174" s="79">
        <f>SUMIFS('Planificación 2026-1'!R:R,'Planificación 2026-1'!W:W,C174,'Planificación 2026-1'!G:G,"IC",'Planificación 2026-1'!H:H,"&gt;2")</f>
        <v>0</v>
      </c>
      <c r="CI174" s="79">
        <f>SUMIFS('Planificación 2026-1'!R:R,'Planificación 2026-1'!W:W,C174,'Planificación 2026-1'!G:G,"AR",'Planificación 2026-1'!H:H,"&gt;2")</f>
        <v>0</v>
      </c>
      <c r="CJ174" s="79">
        <f>SUMIFS('Planificación 2026-1'!R:R,'Planificación 2026-1'!W:W,C174,'Planificación 2026-1'!G:G,"T1",'Planificación 2026-1'!H:H,"&gt;2")</f>
        <v>0</v>
      </c>
      <c r="CK174" s="79">
        <f>SUMIFS('Planificación 2026-1'!R:R,'Planificación 2026-1'!W:W,C174,'Planificación 2026-1'!G:G,"T3",'Planificación 2026-1'!H:H,"&gt;2")</f>
        <v>0</v>
      </c>
      <c r="CL174" s="79">
        <f>SUMIFS('Planificación 2026-1'!R:R,'Planificación 2026-1'!W:W,C174,'Planificación 2026-1'!G:G,"T2",'Planificación 2026-1'!H:H,"&gt;2")</f>
        <v>0</v>
      </c>
      <c r="CM174" s="79">
        <f>SUMIFS('Planificación 2026-1'!R:R,'Planificación 2026-1'!W:W,C174,'Planificación 2026-1'!G:G,"AE",'Planificación 2026-1'!H:H,"&gt;2")</f>
        <v>0</v>
      </c>
      <c r="CN174" s="79">
        <f>SUMIFS('Planificación 2026-1'!R:R,'Planificación 2026-1'!W:W,C174,'Planificación 2026-1'!G:G,"T4",'Planificación 2026-1'!H:H,"&gt;2")</f>
        <v>0</v>
      </c>
      <c r="CO174" s="79">
        <f>SUMIFS('Planificación 2026-1'!R:R,'Planificación 2026-1'!W:W,C174,'Planificación 2026-1'!G:G,"AF",'Planificación 2026-1'!H:H,"&lt;3")</f>
        <v>0</v>
      </c>
      <c r="CP174" s="79">
        <f>SUMIFS('Planificación 2026-1'!R:R,'Planificación 2026-1'!W:W,C174,'Planificación 2026-1'!G:G,"EN",'Planificación 2026-1'!H:H,"&lt;3")</f>
        <v>0</v>
      </c>
      <c r="CQ174" s="79">
        <f>SUMIFS('Planificación 2026-1'!R:R,'Planificación 2026-1'!W:W,C174,'Planificación 2026-1'!G:G,"IS",'Planificación 2026-1'!H:H,"&lt;3")</f>
        <v>0</v>
      </c>
      <c r="CR174" s="79">
        <f>SUMIFS('Planificación 2026-1'!R:R,'Planificación 2026-1'!W:W,C174,'Planificación 2026-1'!G:G,"PS",'Planificación 2026-1'!H:H,"&lt;3")</f>
        <v>0</v>
      </c>
      <c r="CS174" s="79">
        <f>SUMIFS('Planificación 2026-1'!R:R,'Planificación 2026-1'!W:W,C174,'Planificación 2026-1'!G:G,"IN",'Planificación 2026-1'!H:H,"&lt;3")</f>
        <v>0</v>
      </c>
      <c r="CT174" s="79">
        <f>SUMIFS('Planificación 2026-1'!R:R,'Planificación 2026-1'!W:W,C174,'Planificación 2026-1'!G:G,"CA",'Planificación 2026-1'!H:H,"&lt;3")</f>
        <v>0</v>
      </c>
      <c r="CU174" s="79">
        <f>SUMIFS('Planificación 2026-1'!R:R,'Planificación 2026-1'!W:W,C174,'Planificación 2026-1'!G:G,"DE",'Planificación 2026-1'!H:H,"&lt;3")</f>
        <v>0</v>
      </c>
      <c r="CV174" s="79">
        <f>SUMIFS('Planificación 2026-1'!R:R,'Planificación 2026-1'!W:W,C174,'Planificación 2026-1'!G:G,"OB",'Planificación 2026-1'!H:H,"&lt;3")</f>
        <v>0</v>
      </c>
      <c r="CW174" s="79">
        <f>SUMIFS('Planificación 2026-1'!R:R,'Planificación 2026-1'!W:W,C174,'Planificación 2026-1'!G:G,"MH",'Planificación 2026-1'!H:H,"&lt;3")</f>
        <v>0</v>
      </c>
      <c r="CX174" s="79">
        <f>SUMIFS('Planificación 2026-1'!R:R,'Planificación 2026-1'!W:W,C174,'Planificación 2026-1'!G:G,"IC",'Planificación 2026-1'!H:H,"&lt;3")</f>
        <v>0</v>
      </c>
      <c r="CY174" s="79">
        <f>SUMIFS('Planificación 2026-1'!R:R,'Planificación 2026-1'!W:W,C174,'Planificación 2026-1'!G:G,"AR",'Planificación 2026-1'!H:H,"&lt;3")</f>
        <v>0</v>
      </c>
      <c r="CZ174" s="79">
        <f>SUMIFS('Planificación 2026-1'!R:R,'Planificación 2026-1'!W:W,C174,'Planificación 2026-1'!G:G,"T1",'Planificación 2026-1'!H:H,"&lt;3")</f>
        <v>0</v>
      </c>
      <c r="DA174" s="79">
        <f>SUMIFS('Planificación 2026-1'!R:R,'Planificación 2026-1'!W:W,C174,'Planificación 2026-1'!G:G,"T3",'Planificación 2026-1'!H:H,"&lt;3")</f>
        <v>0</v>
      </c>
      <c r="DB174" s="79">
        <f>SUMIFS('Planificación 2026-1'!R:R,'Planificación 2026-1'!W:W,C174,'Planificación 2026-1'!G:G,"T2",'Planificación 2026-1'!H:H,"&lt;3")</f>
        <v>0</v>
      </c>
      <c r="DC174" s="79">
        <f>SUMIFS('Planificación 2026-1'!R:R,'Planificación 2026-1'!W:W,C174,'Planificación 2026-1'!G:G,"AE",'Planificación 2026-1'!H:H,"&lt;3")</f>
        <v>0</v>
      </c>
      <c r="DD174" s="79">
        <f>SUMIFS('Planificación 2026-1'!R:R,'Planificación 2026-1'!W:W,C174,'Planificación 2026-1'!G:G,"T4",'Planificación 2026-1'!H:H,"&lt;3")</f>
        <v>0</v>
      </c>
      <c r="DE174" s="78" t="str">
        <f t="shared" si="32"/>
        <v>P02</v>
      </c>
      <c r="DF174" s="30">
        <f>IF(C174="","",SUMIFS('Planificación 2026-1'!R:R,'Planificación 2026-1'!W:W,C174,'Planificación 2026-1'!E:E,"PRINCIPAL",'Planificación 2026-1'!X:X,"VIRTUAL"))</f>
        <v>30</v>
      </c>
      <c r="DG174" s="30">
        <f>IF(C174="","",SUMIFS('Planificación 2026-1'!R:R,'Planificación 2026-1'!W:W,C174,'Planificación 2026-1'!E:E,"PRINCIPAL",'Planificación 2026-1'!X:X,"PRESENCIAL"))</f>
        <v>0</v>
      </c>
      <c r="DH174" s="30">
        <f>IF(C174="","",SUMIFS('Planificación 2026-1'!R:R,'Planificación 2026-1'!W:W,C174,'Planificación 2026-1'!E:E,"PRINCIPAL",'Planificación 2026-1'!X:X,"HIBRIDO PRESENCIAL"))</f>
        <v>0</v>
      </c>
      <c r="DI174" s="78" t="str">
        <f t="shared" si="33"/>
        <v>P02</v>
      </c>
      <c r="DJ174" s="78">
        <f>IF(C174="","",SUMIFS('Planificación 2026-1'!R:R,'Planificación 2026-1'!W:W,C174,'Planificación 2026-1'!E:E,"FILIAL",'Planificación 2026-1'!X:X,"VIRTUAL"))</f>
        <v>8</v>
      </c>
      <c r="DK174" s="80">
        <f>IF(C174="","",SUMIFS('Planificación 2026-1'!R:R,'Planificación 2026-1'!W:W,C174,'Planificación 2026-1'!E:E,"FILIAL",'Planificación 2026-1'!X:X,"PRESENCIAL"))</f>
        <v>0</v>
      </c>
      <c r="DL174" s="42">
        <f>IF(C174="","",SUMIFS('Planificación 2026-1'!R:R,'Planificación 2026-1'!W:W,C174,'Planificación 2026-1'!E:E,"FILIAL",'Planificación 2026-1'!X:X,"HIBRIDO PRESENCIAL"))</f>
        <v>0</v>
      </c>
      <c r="DM174" s="81" t="str">
        <f t="shared" si="34"/>
        <v/>
      </c>
      <c r="DN174" s="78">
        <f>IF(C174="","",SUMIFS('Planificación 2026-1'!R:R,'Planificación 2026-1'!W:W,C174,'Planificación 2026-1'!E:E,"SUNAMPE",'Planificación 2026-1'!X:X,"VIRTUAL"))</f>
        <v>0</v>
      </c>
      <c r="DO174" s="42">
        <f>IF(C174="","",SUMIFS('Planificación 2026-1'!R:R,'Planificación 2026-1'!W:W,C174,'Planificación 2026-1'!E:E,"SUNAMPE",'Planificación 2026-1'!X:X,"PRESENCIAL"))</f>
        <v>0</v>
      </c>
      <c r="DP174" s="81" t="str">
        <f t="shared" si="35"/>
        <v/>
      </c>
      <c r="DQ174" s="78">
        <f>IF(C174="","",SUMIFS('Planificación 2026-1'!R:R,'Planificación 2026-1'!W:W,C174,'Planificación 2026-1'!E:E,"HUAURA",'Planificación 2026-1'!X:X,"VIRTUAL"))</f>
        <v>0</v>
      </c>
      <c r="DR174" s="42">
        <f>IF(C174="","",SUMIFS('Planificación 2026-1'!R:R,'Planificación 2026-1'!W:W,C174,'Planificación 2026-1'!E:E,"HUAURA",'Planificación 2026-1'!X:X,"PRESENCIAL"))</f>
        <v>0</v>
      </c>
      <c r="DS174" s="48">
        <f>SUMIFS('Planificación 2026-1'!R:R,'Planificación 2026-1'!W:W,C174,'Planificación 2026-1'!E:E,"PRINCIPAL",'Planificación 2026-1'!X:X,"VIRTUAL",'Planificación 2026-1'!H:H,"&gt;2")</f>
        <v>30</v>
      </c>
      <c r="DT174" s="48">
        <f>SUMIFS('Planificación 2026-1'!R:R,'Planificación 2026-1'!W:W,C174,'Planificación 2026-1'!E:E,"PRINCIPAL",'Planificación 2026-1'!X:X,"&lt;&gt;VIRTUAL",'Planificación 2026-1'!H:H,"&gt;2")</f>
        <v>0</v>
      </c>
      <c r="DU174" s="48">
        <f>SUMIFS('Planificación 2026-1'!R:R,'Planificación 2026-1'!W:W,C174,'Planificación 2026-1'!E:E,"SUNAMPE",'Planificación 2026-1'!X:X,"VIRTUAL",'Planificación 2026-1'!H:H,"&gt;2")</f>
        <v>0</v>
      </c>
      <c r="DV174" s="48">
        <f>SUMIFS('Planificación 2026-1'!R:R,'Planificación 2026-1'!W:W,C174,'Planificación 2026-1'!E:E,"SUNAMPE",'Planificación 2026-1'!X:X,"&lt;&gt;VIRTUAL",'Planificación 2026-1'!H:H,"&gt;2")</f>
        <v>0</v>
      </c>
      <c r="DW174" s="48">
        <f>SUMIFS('Planificación 2026-1'!R:R,'Planificación 2026-1'!W:W,C174,'Planificación 2026-1'!E:E,"FILIAL",'Planificación 2026-1'!X:X,"VIRTUAL",'Planificación 2026-1'!H:H,"&gt;2")</f>
        <v>8</v>
      </c>
      <c r="DX174" s="48">
        <f>SUMIFS('Planificación 2026-1'!R:R,'Planificación 2026-1'!W:W,C174,'Planificación 2026-1'!E:E,"FILIAL",'Planificación 2026-1'!X:X,"&lt;&gt;VIRTUAL",'Planificación 2026-1'!H:H,"&gt;2")</f>
        <v>0</v>
      </c>
      <c r="DY174" s="48">
        <f>SUMIFS('Planificación 2026-1'!R:R,'Planificación 2026-1'!W:W,C174,'Planificación 2026-1'!E:E,"PORUMA",'Planificación 2026-1'!X:X,"VIRTUAL",'Planificación 2026-1'!H:H,"&gt;2")</f>
        <v>0</v>
      </c>
      <c r="DZ174" s="48">
        <f>SUMIFS('Planificación 2026-1'!R:R,'Planificación 2026-1'!W:W,C174,'Planificación 2026-1'!E:E,"PORUMA",'Planificación 2026-1'!X:X,"&lt;&gt;VIRTUAL",'Planificación 2026-1'!H:H,"&gt;2")</f>
        <v>0</v>
      </c>
      <c r="EA174" s="48">
        <f>SUMIFS('Planificación 2026-1'!R:R,'Planificación 2026-1'!W:W,C174,'Planificación 2026-1'!E:E,"HUAURA",'Planificación 2026-1'!X:X,"VIRTUAL",'Planificación 2026-1'!H:H,"&gt;2")</f>
        <v>0</v>
      </c>
      <c r="EB174" s="48">
        <f>SUMIFS('Planificación 2026-1'!R:R,'Planificación 2026-1'!W:W,C174,'Planificación 2026-1'!E:E,"HUAURA",'Planificación 2026-1'!X:X,"&lt;&gt;VIRTUAL",'Planificación 2026-1'!H:H,"&gt;2")</f>
        <v>0</v>
      </c>
      <c r="EC174" s="48">
        <f>SUMIFS('Planificación 2026-1'!R:R,'Planificación 2026-1'!W:W,C174,'Planificación 2026-1'!E:E,"PRINCIPAL",'Planificación 2026-1'!X:X,"VIRTUAL",'Planificación 2026-1'!H:H,"&lt;3")</f>
        <v>0</v>
      </c>
      <c r="ED174" s="48">
        <f>SUMIFS('Planificación 2026-1'!R:R,'Planificación 2026-1'!W:W,C174,'Planificación 2026-1'!E:E,"PRINCIPAL",'Planificación 2026-1'!X:X,"&lt;&gt;VIRTUAL",'Planificación 2026-1'!H:H,"&lt;3")</f>
        <v>0</v>
      </c>
      <c r="EE174" s="48">
        <f>SUMIFS('Planificación 2026-1'!R:R,'Planificación 2026-1'!W:W,C174,'Planificación 2026-1'!E:E,"SUNAMPE",'Planificación 2026-1'!X:X,"VIRTUAL",'Planificación 2026-1'!H:H,"&lt;3")</f>
        <v>0</v>
      </c>
      <c r="EF174" s="48">
        <f>SUMIFS('Planificación 2026-1'!R:R,'Planificación 2026-1'!W:W,C174,'Planificación 2026-1'!E:E,"SUNAMPE",'Planificación 2026-1'!X:X,"&lt;&gt;VIRTUAL",'Planificación 2026-1'!H:H,"&lt;3")</f>
        <v>0</v>
      </c>
      <c r="EG174" s="48">
        <f>SUMIFS('Planificación 2026-1'!R:R,'Planificación 2026-1'!W:W,C174,'Planificación 2026-1'!E:E,"FILIAL",'Planificación 2026-1'!X:X,"VIRTUAL",'Planificación 2026-1'!H:H,"&lt;3")</f>
        <v>0</v>
      </c>
      <c r="EH174" s="48">
        <f>SUMIFS('Planificación 2026-1'!R:R,'Planificación 2026-1'!W:W,C174,'Planificación 2026-1'!E:E,"FILIAL",'Planificación 2026-1'!X:X,"&lt;&gt;VIRTUAL",'Planificación 2026-1'!H:H,"&lt;3")</f>
        <v>0</v>
      </c>
      <c r="EI174" s="48">
        <f>SUMIFS('Planificación 2026-1'!R:R,'Planificación 2026-1'!W:W,C174,'Planificación 2026-1'!E:E,"PORUMA",'Planificación 2026-1'!X:X,"VIRTUAL",'Planificación 2026-1'!H:H,"&lt;3")</f>
        <v>0</v>
      </c>
      <c r="EJ174" s="48">
        <f>SUMIFS('Planificación 2026-1'!R:R,'Planificación 2026-1'!W:W,C174,'Planificación 2026-1'!E:E,"PORUMA",'Planificación 2026-1'!X:X,"&lt;&gt;VIRTUAL",'Planificación 2026-1'!H:H,"&lt;3")</f>
        <v>0</v>
      </c>
      <c r="EK174" s="48">
        <f>SUMIFS('Planificación 2026-1'!R:R,'Planificación 2026-1'!W:W,C174,'Planificación 2026-1'!E:E,"HUAURA",'Planificación 2026-1'!X:X,"VIRTUAL",'Planificación 2026-1'!H:H,"&lt;3")</f>
        <v>0</v>
      </c>
      <c r="EL174" s="48">
        <f>SUMIFS('Planificación 2026-1'!R:R,'Planificación 2026-1'!W:W,C174,'Planificación 2026-1'!E:E,"HUAURA",'Planificación 2026-1'!X:X,"&lt;&gt;VIRTUAL",'Planificación 2026-1'!H:H,"&lt;3")</f>
        <v>0</v>
      </c>
      <c r="EM174" s="48">
        <f t="shared" si="36"/>
        <v>8</v>
      </c>
      <c r="EN174" s="48">
        <f t="shared" si="37"/>
        <v>0</v>
      </c>
      <c r="EO174" s="48">
        <f t="shared" si="38"/>
        <v>0</v>
      </c>
      <c r="EP174" s="48">
        <f t="shared" si="39"/>
        <v>30</v>
      </c>
      <c r="EQ174" s="48">
        <f t="shared" si="40"/>
        <v>0</v>
      </c>
      <c r="ER174" s="48"/>
      <c r="ES174" s="48">
        <f t="shared" si="41"/>
        <v>38</v>
      </c>
      <c r="ET174" s="48">
        <f t="shared" si="42"/>
        <v>0</v>
      </c>
      <c r="EU174" s="48" t="b">
        <f t="shared" si="43"/>
        <v>1</v>
      </c>
      <c r="EV174" s="48" t="str">
        <f t="shared" si="44"/>
        <v/>
      </c>
      <c r="EW174" s="48" t="str">
        <f t="shared" si="45"/>
        <v>VIRTUAL</v>
      </c>
    </row>
    <row r="175" spans="1:153" x14ac:dyDescent="0.3">
      <c r="A175" s="53"/>
      <c r="B175" s="383">
        <v>172</v>
      </c>
      <c r="C175" s="107" t="s">
        <v>213</v>
      </c>
      <c r="D175" s="82">
        <f>SUMIF('Planificación 2026-1'!W:W,C175,'Planificación 2026-1'!R:R)</f>
        <v>15</v>
      </c>
      <c r="E175" s="384" t="s">
        <v>319</v>
      </c>
      <c r="F175" s="107" t="s">
        <v>430</v>
      </c>
      <c r="G175" s="107" t="s">
        <v>279</v>
      </c>
      <c r="H175" s="107" t="s">
        <v>452</v>
      </c>
      <c r="I175" s="77" t="str">
        <f>IF(SUM(COUNTIFS('Planificación 2026-1'!E:E,"PRINCIPAL",'Planificación 2026-1'!W:W,C175,'Planificación 2026-1'!G:G,"AF"))&gt;0,"P01"," ")</f>
        <v xml:space="preserve"> </v>
      </c>
      <c r="J175" s="78" t="str">
        <f>IF(SUM(COUNTIFS('Planificación 2026-1'!E:E,"PRINCIPAL",'Planificación 2026-1'!W:W,C175,'Planificación 2026-1'!G:G,"EN"))&gt;0,"P02"," ")</f>
        <v xml:space="preserve"> </v>
      </c>
      <c r="K175" s="78" t="str">
        <f>IF(SUM(COUNTIFS('Planificación 2026-1'!E:E,"PRINCIPAL",'Planificación 2026-1'!W:W,C175,'Planificación 2026-1'!G:G,"IS"))&gt;0,"P03"," ")</f>
        <v xml:space="preserve"> </v>
      </c>
      <c r="L175" s="78" t="str">
        <f>IF(SUM(COUNTIFS('Planificación 2026-1'!E:E,"PRINCIPAL",'Planificación 2026-1'!W:W,C175,'Planificación 2026-1'!G:G,"PS"))&gt;0,"P04"," ")</f>
        <v xml:space="preserve"> </v>
      </c>
      <c r="M175" s="78"/>
      <c r="N175" s="78" t="str">
        <f>IF(SUM(COUNTIFS('Planificación 2026-1'!E:E,"PRINCIPAL",'Planificación 2026-1'!W:W,C175,'Planificación 2026-1'!G:G,"IN"))&gt;0,"P06"," ")</f>
        <v xml:space="preserve"> </v>
      </c>
      <c r="O175" s="78" t="str">
        <f>IF(SUM(COUNTIFS('Planificación 2026-1'!E:E,"PRINCIPAL",'Planificación 2026-1'!W:W,C175,'Planificación 2026-1'!G:G,"CA"))&gt;0,"P07"," ")</f>
        <v xml:space="preserve"> </v>
      </c>
      <c r="P175" s="78" t="str">
        <f>IF(SUM(COUNTIFS('Planificación 2026-1'!E:E,"PRINCIPAL",'Planificación 2026-1'!W:W,C175,'Planificación 2026-1'!G:G,"DE"))&gt;0,"P08"," ")</f>
        <v xml:space="preserve"> </v>
      </c>
      <c r="Q175" s="78" t="str">
        <f>IF(SUM(COUNTIFS('Planificación 2026-1'!E:E,"PRINCIPAL",'Planificación 2026-1'!W:W,C175,'Planificación 2026-1'!G:G,"OB"))&gt;0,"P09"," ")</f>
        <v xml:space="preserve"> </v>
      </c>
      <c r="R175" s="78" t="str">
        <f>IF(SUM(COUNTIFS('Planificación 2026-1'!E:E,"PRINCIPAL",'Planificación 2026-1'!W:W,C175,'Planificación 2026-1'!G:G,"MH"))&gt;0,"P31"," ")</f>
        <v xml:space="preserve"> </v>
      </c>
      <c r="S175" s="78" t="str">
        <f>IF(SUM(COUNTIFS('Planificación 2026-1'!E:E,"PRINCIPAL",'Planificación 2026-1'!W:W,C175,'Planificación 2026-1'!G:G,"IC"))&gt;0,"P32"," ")</f>
        <v xml:space="preserve"> </v>
      </c>
      <c r="T175" s="78" t="str">
        <f>IF(SUM(COUNTIFS('Planificación 2026-1'!E:E,"PRINCIPAL",'Planificación 2026-1'!W:W,C175,'Planificación 2026-1'!G:G,"AR"))&gt;0,"P34"," ")</f>
        <v xml:space="preserve"> </v>
      </c>
      <c r="U175" s="78" t="str">
        <f>IF(SUM(COUNTIFS('Planificación 2026-1'!E:E,"PRINCIPAL",'Planificación 2026-1'!W:W,C175,'Planificación 2026-1'!G:G,"T1"))&gt;0,"P35"," ")</f>
        <v xml:space="preserve"> </v>
      </c>
      <c r="V175" s="78" t="str">
        <f>IF(SUM(COUNTIFS('Planificación 2026-1'!E:E,"PRINCIPAL",'Planificación 2026-1'!W:W,C175,'Planificación 2026-1'!G:G,"T3"))&gt;0,"P36"," ")</f>
        <v xml:space="preserve"> </v>
      </c>
      <c r="W175" s="78" t="str">
        <f>IF(SUM(COUNTIFS('Planificación 2026-1'!E:E,"PRINCIPAL",'Planificación 2026-1'!W:W,C175,'Planificación 2026-1'!G:G,"T2"))&gt;0,"P37"," ")</f>
        <v xml:space="preserve"> </v>
      </c>
      <c r="X175" s="78" t="str">
        <f>IF(SUM(COUNTIFS('Planificación 2026-1'!E:E,"PRINCIPAL",'Planificación 2026-1'!W:W,C175,'Planificación 2026-1'!G:G,"AE"))&gt;0,"P38"," ")</f>
        <v xml:space="preserve"> </v>
      </c>
      <c r="Y175" s="78" t="str">
        <f>IF(SUM(COUNTIFS('Planificación 2026-1'!E:E,"PRINCIPAL",'Planificación 2026-1'!W:W,C175,'Planificación 2026-1'!G:G,"T4"))&gt;0,"P55"," ")</f>
        <v xml:space="preserve"> </v>
      </c>
      <c r="Z175" s="78" t="str">
        <f>IF(SUM(COUNTIFS('Planificación 2026-1'!E:E,"FILIAL",'Planificación 2026-1'!W:W,C175,'Planificación 2026-1'!G:G,"AF"))&gt;0," P01"," ")</f>
        <v xml:space="preserve"> </v>
      </c>
      <c r="AA175" s="78" t="str">
        <f>IF(SUM(COUNTIFS('Planificación 2026-1'!E:E,"FILIAL",'Planificación 2026-1'!W:W,C175,'Planificación 2026-1'!G:G,"EN"))&gt;0,"P02"," ")</f>
        <v xml:space="preserve"> </v>
      </c>
      <c r="AB175" s="78" t="str">
        <f>IF(SUM(COUNTIFS('Planificación 2026-1'!E:E,"FILIAL",'Planificación 2026-1'!W:W,C175,'Planificación 2026-1'!G:G,"IS"))&gt;0,"P03"," ")</f>
        <v xml:space="preserve"> </v>
      </c>
      <c r="AC175" s="78" t="str">
        <f>IF(SUM(COUNTIFS('Planificación 2026-1'!E:E,"FILIAL",'Planificación 2026-1'!W:W,C175,'Planificación 2026-1'!G:G,"PS"))&gt;0,"P04"," ")</f>
        <v xml:space="preserve"> </v>
      </c>
      <c r="AD175" s="78"/>
      <c r="AE175" s="78" t="str">
        <f>IF(SUM(COUNTIFS('Planificación 2026-1'!E:E,"FILIAL",'Planificación 2026-1'!W:W,C175,'Planificación 2026-1'!G:G,"IN"))&gt;0,"P06"," ")</f>
        <v xml:space="preserve"> </v>
      </c>
      <c r="AF175" s="78" t="str">
        <f>IF(SUM(COUNTIFS('Planificación 2026-1'!E:E,"FILIAL",'Planificación 2026-1'!W:W,C175,'Planificación 2026-1'!G:G,"CA"))&gt;0,"P07"," ")</f>
        <v xml:space="preserve"> </v>
      </c>
      <c r="AG175" s="78" t="str">
        <f>IF(SUM(COUNTIFS('Planificación 2026-1'!E:E,"FILIAL",'Planificación 2026-1'!W:W,C175,'Planificación 2026-1'!G:G,"DE"))&gt;0,"P08"," ")</f>
        <v xml:space="preserve"> </v>
      </c>
      <c r="AH175" s="78" t="str">
        <f>IF(SUM(COUNTIFS('Planificación 2026-1'!E:E,"FILIAL",'Planificación 2026-1'!W:W,C175,'Planificación 2026-1'!G:G,"OB"))&gt;0,"P09"," ")</f>
        <v xml:space="preserve"> </v>
      </c>
      <c r="AI175" s="78" t="str">
        <f>IF(SUM(COUNTIFS('Planificación 2026-1'!E:E,"FILIAL",'Planificación 2026-1'!W:W,C175,'Planificación 2026-1'!G:G,"MH"))&gt;0,"P31"," ")</f>
        <v xml:space="preserve"> </v>
      </c>
      <c r="AJ175" s="78" t="str">
        <f>IF(SUM(COUNTIFS('Planificación 2026-1'!E:E,"FILIAL",'Planificación 2026-1'!W:W,C175,'Planificación 2026-1'!G:G,"IC"))&gt;0,"P32"," ")</f>
        <v xml:space="preserve"> </v>
      </c>
      <c r="AK175" s="78" t="str">
        <f>IF(SUM(COUNTIFS('Planificación 2026-1'!E:E,"FILIAL",'Planificación 2026-1'!W:W,C175,'Planificación 2026-1'!G:G,"AR"))&gt;0,"P34"," ")</f>
        <v xml:space="preserve"> </v>
      </c>
      <c r="AL175" s="78" t="str">
        <f>IF(SUM(COUNTIFS('Planificación 2026-1'!E:E,"FILIAL",'Planificación 2026-1'!W:W,C175,'Planificación 2026-1'!G:G,"T1"))&gt;0,"P35"," ")</f>
        <v xml:space="preserve"> </v>
      </c>
      <c r="AM175" s="78" t="str">
        <f>IF(SUM(COUNTIFS('Planificación 2026-1'!E:E,"FILIAL",'Planificación 2026-1'!W:W,C175,'Planificación 2026-1'!G:G,"T3"))&gt;0,"P36"," ")</f>
        <v xml:space="preserve"> </v>
      </c>
      <c r="AN175" s="78" t="str">
        <f>IF(SUM(COUNTIFS('Planificación 2026-1'!E:E,"FILIAL",'Planificación 2026-1'!W:W,C175,'Planificación 2026-1'!G:G,"T2"))&gt;0,"P37"," ")</f>
        <v xml:space="preserve"> </v>
      </c>
      <c r="AO175" s="78" t="str">
        <f>IF(SUM(COUNTIFS('Planificación 2026-1'!E:E,"FILIAL",'Planificación 2026-1'!W:W,C175,'Planificación 2026-1'!G:G,"AE"))&gt;0,"P38"," ")</f>
        <v xml:space="preserve"> </v>
      </c>
      <c r="AP175" s="78" t="str">
        <f>IF(SUM(COUNTIFS('Planificación 2026-1'!E:E,"FILIAL",'Planificación 2026-1'!W:W,C175,'Planificación 2026-1'!G:G,"T4"))&gt;0,"P55"," ")</f>
        <v xml:space="preserve"> </v>
      </c>
      <c r="AQ175" s="78" t="str">
        <f>IF(SUM(COUNTIFS('Planificación 2026-1'!E:E,"SUNAMPE",'Planificación 2026-1'!W:W,C175,'Planificación 2026-1'!G:G,"AF"))&gt;0," P01"," ")</f>
        <v xml:space="preserve"> </v>
      </c>
      <c r="AR175" s="78" t="str">
        <f>IF(SUM(COUNTIFS('Planificación 2026-1'!E:E,"SUNAMPE",'Planificación 2026-1'!W:W,C175,'Planificación 2026-1'!G:G,"EN"))&gt;0,"P02"," ")</f>
        <v xml:space="preserve"> </v>
      </c>
      <c r="AS175" s="78" t="str">
        <f>IF(SUM(COUNTIFS('Planificación 2026-1'!E:E,"SUNAMPE",'Planificación 2026-1'!W:W,C175,'Planificación 2026-1'!G:G,"IS"))&gt;0,"P03"," ")</f>
        <v xml:space="preserve"> </v>
      </c>
      <c r="AT175" s="78" t="str">
        <f>IF(SUM(COUNTIFS('Planificación 2026-1'!E:E,"SUNAMPE",'Planificación 2026-1'!W:W,C175,'Planificación 2026-1'!G:G,"PS"))&gt;0,"P04"," ")</f>
        <v xml:space="preserve"> </v>
      </c>
      <c r="AU175" s="78"/>
      <c r="AV175" s="78" t="str">
        <f>IF(SUM(COUNTIFS('Planificación 2026-1'!E:E,"SUNAMPE",'Planificación 2026-1'!W:W,C175,'Planificación 2026-1'!G:G,"IN"))&gt;0,"P06"," ")</f>
        <v xml:space="preserve"> </v>
      </c>
      <c r="AW175" s="78" t="str">
        <f>IF(SUM(COUNTIFS('Planificación 2026-1'!E:E,"SUNAMPE",'Planificación 2026-1'!W:W,C175,'Planificación 2026-1'!G:G,"CA"))&gt;0,"P07"," ")</f>
        <v xml:space="preserve"> </v>
      </c>
      <c r="AX175" s="78" t="str">
        <f>IF(SUM(COUNTIFS('Planificación 2026-1'!E:E,"SUNAMPE",'Planificación 2026-1'!W:W,C175,'Planificación 2026-1'!G:G,"DE"))&gt;0,"P08"," ")</f>
        <v xml:space="preserve"> </v>
      </c>
      <c r="AY175" s="78" t="str">
        <f>IF(SUM(COUNTIFS('Planificación 2026-1'!E:E,"SUNAMPE",'Planificación 2026-1'!W:W,C175,'Planificación 2026-1'!G:G,"OB"))&gt;0,"P09"," ")</f>
        <v xml:space="preserve"> </v>
      </c>
      <c r="AZ175" s="78" t="str">
        <f>IF(SUM(COUNTIFS('Planificación 2026-1'!E:E,"SUNAMPE",'Planificación 2026-1'!W:W,C175,'Planificación 2026-1'!G:G,"MH"))&gt;0,"P31"," ")</f>
        <v xml:space="preserve"> </v>
      </c>
      <c r="BA175" s="78" t="str">
        <f>IF(SUM(COUNTIFS('Planificación 2026-1'!E:E,"SUNAMPE",'Planificación 2026-1'!W:W,C175,'Planificación 2026-1'!G:G,"IC"))&gt;0,"P32"," ")</f>
        <v xml:space="preserve"> </v>
      </c>
      <c r="BB175" s="78" t="str">
        <f>IF(SUM(COUNTIFS('Planificación 2026-1'!E:E,"SUNAMPE",'Planificación 2026-1'!W:W,C175,'Planificación 2026-1'!G:G,"AR"))&gt;0,"P34"," ")</f>
        <v xml:space="preserve"> </v>
      </c>
      <c r="BC175" s="78" t="str">
        <f>IF(SUM(COUNTIFS('Planificación 2026-1'!E:E,"SUNAMPE",'Planificación 2026-1'!W:W,C175,'Planificación 2026-1'!G:G,"T1"))&gt;0,"P35"," ")</f>
        <v xml:space="preserve"> </v>
      </c>
      <c r="BD175" s="78" t="str">
        <f>IF(SUM(COUNTIFS('Planificación 2026-1'!E:E,"SUNAMPE",'Planificación 2026-1'!W:W,C175,'Planificación 2026-1'!G:G,"T3"))&gt;0,"P36"," ")</f>
        <v xml:space="preserve"> </v>
      </c>
      <c r="BE175" s="78" t="str">
        <f>IF(SUM(COUNTIFS('Planificación 2026-1'!E:E,"SUNAMPE",'Planificación 2026-1'!W:W,C175,'Planificación 2026-1'!G:G,"T2"))&gt;0,"P37"," ")</f>
        <v xml:space="preserve"> </v>
      </c>
      <c r="BF175" s="78" t="str">
        <f>IF(SUM(COUNTIFS('Planificación 2026-1'!E:E,"SUNAMPE",'Planificación 2026-1'!W:W,C175,'Planificación 2026-1'!G:G,"AE"))&gt;0,"P38"," ")</f>
        <v xml:space="preserve"> </v>
      </c>
      <c r="BG175" s="78" t="str">
        <f>IF(SUM(COUNTIFS('Planificación 2026-1'!E:E,"SUNAMPE",'Planificación 2026-1'!W:W,C175,'Planificación 2026-1'!G:G,"T4"))&gt;0,"P55"," ")</f>
        <v xml:space="preserve"> </v>
      </c>
      <c r="BH175" s="78" t="str">
        <f>IF(SUM(COUNTIFS('Planificación 2026-1'!E:E,"HUAURA",'Planificación 2026-1'!W:W,C175,'Planificación 2026-1'!G:G,"AF"))&gt;0," P01"," ")</f>
        <v xml:space="preserve"> </v>
      </c>
      <c r="BI175" s="78" t="str">
        <f>IF(SUM(COUNTIFS('Planificación 2026-1'!E:E,"HUAURA",'Planificación 2026-1'!W:W,C175,'Planificación 2026-1'!G:G,"EN"))&gt;0,"P02"," ")</f>
        <v xml:space="preserve"> </v>
      </c>
      <c r="BJ175" s="78" t="str">
        <f>IF(SUM(COUNTIFS('Planificación 2026-1'!E:E,"HUAURA",'Planificación 2026-1'!W:W,C175,'Planificación 2026-1'!G:G,"IS"))&gt;0,"P03"," ")</f>
        <v xml:space="preserve"> </v>
      </c>
      <c r="BK175" s="78" t="str">
        <f>IF(SUM(COUNTIFS('Planificación 2026-1'!E:E,"HUAURA",'Planificación 2026-1'!W:W,C175,'Planificación 2026-1'!G:G,"PS"))&gt;0,"P04"," ")</f>
        <v xml:space="preserve"> </v>
      </c>
      <c r="BL175" s="78"/>
      <c r="BM175" s="78" t="str">
        <f>IF(SUM(COUNTIFS('Planificación 2026-1'!E:E,"HUAURA",'Planificación 2026-1'!W:W,C175,'Planificación 2026-1'!G:G,"IN"))&gt;0,"P06"," ")</f>
        <v xml:space="preserve"> </v>
      </c>
      <c r="BN175" s="78" t="str">
        <f>IF(SUM(COUNTIFS('Planificación 2026-1'!E:E,"HUAURA",'Planificación 2026-1'!W:W,C175,'Planificación 2026-1'!G:G,"CA"))&gt;0,"P07"," ")</f>
        <v xml:space="preserve"> </v>
      </c>
      <c r="BO175" s="78" t="str">
        <f>IF(SUM(COUNTIFS('Planificación 2026-1'!E:E,"HUAURA",'Planificación 2026-1'!W:W,C175,'Planificación 2026-1'!G:G,"DE"))&gt;0,"P08"," ")</f>
        <v xml:space="preserve"> </v>
      </c>
      <c r="BP175" s="78" t="str">
        <f>IF(SUM(COUNTIFS('Planificación 2026-1'!E:E,"HUAURA",'Planificación 2026-1'!W:W,C175,'Planificación 2026-1'!G:G,"OB"))&gt;0,"P09"," ")</f>
        <v>P09</v>
      </c>
      <c r="BQ175" s="78" t="str">
        <f>IF(SUM(COUNTIFS('Planificación 2026-1'!E:E,"HUAURA",'Planificación 2026-1'!W:W,C175,'Planificación 2026-1'!G:G,"MH"))&gt;0,"P31"," ")</f>
        <v xml:space="preserve"> </v>
      </c>
      <c r="BR175" s="78" t="str">
        <f>IF(SUM(COUNTIFS('Planificación 2026-1'!E:E,"HUAURA",'Planificación 2026-1'!W:W,C175,'Planificación 2026-1'!G:G,"IC"))&gt;0,"P32"," ")</f>
        <v xml:space="preserve"> </v>
      </c>
      <c r="BS175" s="78" t="str">
        <f>IF(SUM(COUNTIFS('Planificación 2026-1'!E:E,"HUAURA",'Planificación 2026-1'!W:W,C175,'Planificación 2026-1'!G:G,"AR"))&gt;0,"P34"," ")</f>
        <v xml:space="preserve"> </v>
      </c>
      <c r="BT175" s="78" t="str">
        <f>IF(SUM(COUNTIFS('Planificación 2026-1'!E:E,"HUAURA",'Planificación 2026-1'!W:W,C175,'Planificación 2026-1'!G:G,"T1"))&gt;0,"P35"," ")</f>
        <v xml:space="preserve"> </v>
      </c>
      <c r="BU175" s="78" t="str">
        <f>IF(SUM(COUNTIFS('Planificación 2026-1'!E:E,"HUAURA",'Planificación 2026-1'!W:W,C175,'Planificación 2026-1'!G:G,"T3"))&gt;0,"P36"," ")</f>
        <v xml:space="preserve"> </v>
      </c>
      <c r="BV175" s="78" t="str">
        <f>IF(SUM(COUNTIFS('Planificación 2026-1'!E:E,"HUAURA",'Planificación 2026-1'!W:W,C175,'Planificación 2026-1'!G:G,"T2"))&gt;0,"P37"," ")</f>
        <v xml:space="preserve"> </v>
      </c>
      <c r="BW175" s="78" t="str">
        <f>IF(SUM(COUNTIFS('Planificación 2026-1'!E:E,"HUAURA",'Planificación 2026-1'!W:W,C175,'Planificación 2026-1'!G:G,"AE"))&gt;0,"P38"," ")</f>
        <v xml:space="preserve"> </v>
      </c>
      <c r="BX175" s="78" t="str">
        <f>IF(SUM(COUNTIFS('Planificación 2026-1'!E:E,"HUAURA",'Planificación 2026-1'!W:W,C175,'Planificación 2026-1'!G:G,"T4"))&gt;0,"P55"," ")</f>
        <v xml:space="preserve"> </v>
      </c>
      <c r="BY175" s="79">
        <f>SUMIFS('Planificación 2026-1'!R:R,'Planificación 2026-1'!W:W,C175,'Planificación 2026-1'!G:G,"AF",'Planificación 2026-1'!H:H,"&gt;2")</f>
        <v>0</v>
      </c>
      <c r="BZ175" s="79">
        <f>SUMIFS('Planificación 2026-1'!R:R,'Planificación 2026-1'!W:W,C175,'Planificación 2026-1'!G:G,"EN",'Planificación 2026-1'!H:H,"&gt;2")</f>
        <v>0</v>
      </c>
      <c r="CA175" s="79">
        <f>SUMIFS('Planificación 2026-1'!R:R,'Planificación 2026-1'!W:W,C175,'Planificación 2026-1'!G:G,"IS",'Planificación 2026-1'!H:H,"&gt;2")</f>
        <v>0</v>
      </c>
      <c r="CB175" s="79">
        <f>SUMIFS('Planificación 2026-1'!R:R,'Planificación 2026-1'!W:W,C175,'Planificación 2026-1'!G:G,"PS",'Planificación 2026-1'!H:H,"&gt;2")</f>
        <v>0</v>
      </c>
      <c r="CC175" s="79">
        <f>SUMIFS('Planificación 2026-1'!R:R,'Planificación 2026-1'!W:W,C175,'Planificación 2026-1'!G:G,"IN",'Planificación 2026-1'!H:H,"&gt;2")</f>
        <v>0</v>
      </c>
      <c r="CD175" s="79">
        <f>SUMIFS('Planificación 2026-1'!R:R,'Planificación 2026-1'!W:W,C175,'Planificación 2026-1'!G:G,"CA",'Planificación 2026-1'!H:H,"&gt;2")</f>
        <v>0</v>
      </c>
      <c r="CE175" s="79">
        <f>SUMIFS('Planificación 2026-1'!R:R,'Planificación 2026-1'!W:W,C175,'Planificación 2026-1'!G:G,"DE",'Planificación 2026-1'!H:H,"&gt;2")</f>
        <v>0</v>
      </c>
      <c r="CF175" s="79">
        <f>SUMIFS('Planificación 2026-1'!R:R,'Planificación 2026-1'!W:W,C175,'Planificación 2026-1'!G:G,"OB",'Planificación 2026-1'!H:H,"&gt;2")</f>
        <v>0</v>
      </c>
      <c r="CG175" s="79">
        <f>SUMIFS('Planificación 2026-1'!R:R,'Planificación 2026-1'!W:W,C175,'Planificación 2026-1'!G:G,"MH",'Planificación 2026-1'!H:H,"&gt;2")</f>
        <v>0</v>
      </c>
      <c r="CH175" s="79">
        <f>SUMIFS('Planificación 2026-1'!R:R,'Planificación 2026-1'!W:W,C175,'Planificación 2026-1'!G:G,"IC",'Planificación 2026-1'!H:H,"&gt;2")</f>
        <v>0</v>
      </c>
      <c r="CI175" s="79">
        <f>SUMIFS('Planificación 2026-1'!R:R,'Planificación 2026-1'!W:W,C175,'Planificación 2026-1'!G:G,"AR",'Planificación 2026-1'!H:H,"&gt;2")</f>
        <v>0</v>
      </c>
      <c r="CJ175" s="79">
        <f>SUMIFS('Planificación 2026-1'!R:R,'Planificación 2026-1'!W:W,C175,'Planificación 2026-1'!G:G,"T1",'Planificación 2026-1'!H:H,"&gt;2")</f>
        <v>0</v>
      </c>
      <c r="CK175" s="79">
        <f>SUMIFS('Planificación 2026-1'!R:R,'Planificación 2026-1'!W:W,C175,'Planificación 2026-1'!G:G,"T3",'Planificación 2026-1'!H:H,"&gt;2")</f>
        <v>0</v>
      </c>
      <c r="CL175" s="79">
        <f>SUMIFS('Planificación 2026-1'!R:R,'Planificación 2026-1'!W:W,C175,'Planificación 2026-1'!G:G,"T2",'Planificación 2026-1'!H:H,"&gt;2")</f>
        <v>0</v>
      </c>
      <c r="CM175" s="79">
        <f>SUMIFS('Planificación 2026-1'!R:R,'Planificación 2026-1'!W:W,C175,'Planificación 2026-1'!G:G,"AE",'Planificación 2026-1'!H:H,"&gt;2")</f>
        <v>0</v>
      </c>
      <c r="CN175" s="79">
        <f>SUMIFS('Planificación 2026-1'!R:R,'Planificación 2026-1'!W:W,C175,'Planificación 2026-1'!G:G,"T4",'Planificación 2026-1'!H:H,"&gt;2")</f>
        <v>0</v>
      </c>
      <c r="CO175" s="79">
        <f>SUMIFS('Planificación 2026-1'!R:R,'Planificación 2026-1'!W:W,C175,'Planificación 2026-1'!G:G,"AF",'Planificación 2026-1'!H:H,"&lt;3")</f>
        <v>0</v>
      </c>
      <c r="CP175" s="79">
        <f>SUMIFS('Planificación 2026-1'!R:R,'Planificación 2026-1'!W:W,C175,'Planificación 2026-1'!G:G,"EN",'Planificación 2026-1'!H:H,"&lt;3")</f>
        <v>0</v>
      </c>
      <c r="CQ175" s="79">
        <f>SUMIFS('Planificación 2026-1'!R:R,'Planificación 2026-1'!W:W,C175,'Planificación 2026-1'!G:G,"IS",'Planificación 2026-1'!H:H,"&lt;3")</f>
        <v>0</v>
      </c>
      <c r="CR175" s="79">
        <f>SUMIFS('Planificación 2026-1'!R:R,'Planificación 2026-1'!W:W,C175,'Planificación 2026-1'!G:G,"PS",'Planificación 2026-1'!H:H,"&lt;3")</f>
        <v>0</v>
      </c>
      <c r="CS175" s="79">
        <f>SUMIFS('Planificación 2026-1'!R:R,'Planificación 2026-1'!W:W,C175,'Planificación 2026-1'!G:G,"IN",'Planificación 2026-1'!H:H,"&lt;3")</f>
        <v>0</v>
      </c>
      <c r="CT175" s="79">
        <f>SUMIFS('Planificación 2026-1'!R:R,'Planificación 2026-1'!W:W,C175,'Planificación 2026-1'!G:G,"CA",'Planificación 2026-1'!H:H,"&lt;3")</f>
        <v>0</v>
      </c>
      <c r="CU175" s="79">
        <f>SUMIFS('Planificación 2026-1'!R:R,'Planificación 2026-1'!W:W,C175,'Planificación 2026-1'!G:G,"DE",'Planificación 2026-1'!H:H,"&lt;3")</f>
        <v>0</v>
      </c>
      <c r="CV175" s="79">
        <f>SUMIFS('Planificación 2026-1'!R:R,'Planificación 2026-1'!W:W,C175,'Planificación 2026-1'!G:G,"OB",'Planificación 2026-1'!H:H,"&lt;3")</f>
        <v>15</v>
      </c>
      <c r="CW175" s="79">
        <f>SUMIFS('Planificación 2026-1'!R:R,'Planificación 2026-1'!W:W,C175,'Planificación 2026-1'!G:G,"MH",'Planificación 2026-1'!H:H,"&lt;3")</f>
        <v>0</v>
      </c>
      <c r="CX175" s="79">
        <f>SUMIFS('Planificación 2026-1'!R:R,'Planificación 2026-1'!W:W,C175,'Planificación 2026-1'!G:G,"IC",'Planificación 2026-1'!H:H,"&lt;3")</f>
        <v>0</v>
      </c>
      <c r="CY175" s="79">
        <f>SUMIFS('Planificación 2026-1'!R:R,'Planificación 2026-1'!W:W,C175,'Planificación 2026-1'!G:G,"AR",'Planificación 2026-1'!H:H,"&lt;3")</f>
        <v>0</v>
      </c>
      <c r="CZ175" s="79">
        <f>SUMIFS('Planificación 2026-1'!R:R,'Planificación 2026-1'!W:W,C175,'Planificación 2026-1'!G:G,"T1",'Planificación 2026-1'!H:H,"&lt;3")</f>
        <v>0</v>
      </c>
      <c r="DA175" s="79">
        <f>SUMIFS('Planificación 2026-1'!R:R,'Planificación 2026-1'!W:W,C175,'Planificación 2026-1'!G:G,"T3",'Planificación 2026-1'!H:H,"&lt;3")</f>
        <v>0</v>
      </c>
      <c r="DB175" s="79">
        <f>SUMIFS('Planificación 2026-1'!R:R,'Planificación 2026-1'!W:W,C175,'Planificación 2026-1'!G:G,"T2",'Planificación 2026-1'!H:H,"&lt;3")</f>
        <v>0</v>
      </c>
      <c r="DC175" s="79">
        <f>SUMIFS('Planificación 2026-1'!R:R,'Planificación 2026-1'!W:W,C175,'Planificación 2026-1'!G:G,"AE",'Planificación 2026-1'!H:H,"&lt;3")</f>
        <v>0</v>
      </c>
      <c r="DD175" s="79">
        <f>SUMIFS('Planificación 2026-1'!R:R,'Planificación 2026-1'!W:W,C175,'Planificación 2026-1'!G:G,"T4",'Planificación 2026-1'!H:H,"&lt;3")</f>
        <v>0</v>
      </c>
      <c r="DE175" s="78" t="str">
        <f t="shared" si="32"/>
        <v/>
      </c>
      <c r="DF175" s="30">
        <f>IF(C175="","",SUMIFS('Planificación 2026-1'!R:R,'Planificación 2026-1'!W:W,C175,'Planificación 2026-1'!E:E,"PRINCIPAL",'Planificación 2026-1'!X:X,"VIRTUAL"))</f>
        <v>0</v>
      </c>
      <c r="DG175" s="30">
        <f>IF(C175="","",SUMIFS('Planificación 2026-1'!R:R,'Planificación 2026-1'!W:W,C175,'Planificación 2026-1'!E:E,"PRINCIPAL",'Planificación 2026-1'!X:X,"PRESENCIAL"))</f>
        <v>0</v>
      </c>
      <c r="DH175" s="30">
        <f>IF(C175="","",SUMIFS('Planificación 2026-1'!R:R,'Planificación 2026-1'!W:W,C175,'Planificación 2026-1'!E:E,"PRINCIPAL",'Planificación 2026-1'!X:X,"HIBRIDO PRESENCIAL"))</f>
        <v>0</v>
      </c>
      <c r="DI175" s="78" t="str">
        <f t="shared" si="33"/>
        <v/>
      </c>
      <c r="DJ175" s="78">
        <f>IF(C175="","",SUMIFS('Planificación 2026-1'!R:R,'Planificación 2026-1'!W:W,C175,'Planificación 2026-1'!E:E,"FILIAL",'Planificación 2026-1'!X:X,"VIRTUAL"))</f>
        <v>0</v>
      </c>
      <c r="DK175" s="80">
        <f>IF(C175="","",SUMIFS('Planificación 2026-1'!R:R,'Planificación 2026-1'!W:W,C175,'Planificación 2026-1'!E:E,"FILIAL",'Planificación 2026-1'!X:X,"PRESENCIAL"))</f>
        <v>0</v>
      </c>
      <c r="DL175" s="42">
        <f>IF(C175="","",SUMIFS('Planificación 2026-1'!R:R,'Planificación 2026-1'!W:W,C175,'Planificación 2026-1'!E:E,"FILIAL",'Planificación 2026-1'!X:X,"HIBRIDO PRESENCIAL"))</f>
        <v>0</v>
      </c>
      <c r="DM175" s="81" t="str">
        <f t="shared" si="34"/>
        <v/>
      </c>
      <c r="DN175" s="78">
        <f>IF(C175="","",SUMIFS('Planificación 2026-1'!R:R,'Planificación 2026-1'!W:W,C175,'Planificación 2026-1'!E:E,"SUNAMPE",'Planificación 2026-1'!X:X,"VIRTUAL"))</f>
        <v>0</v>
      </c>
      <c r="DO175" s="42">
        <f>IF(C175="","",SUMIFS('Planificación 2026-1'!R:R,'Planificación 2026-1'!W:W,C175,'Planificación 2026-1'!E:E,"SUNAMPE",'Planificación 2026-1'!X:X,"PRESENCIAL"))</f>
        <v>0</v>
      </c>
      <c r="DP175" s="81" t="str">
        <f t="shared" si="35"/>
        <v>P09</v>
      </c>
      <c r="DQ175" s="78">
        <f>IF(C175="","",SUMIFS('Planificación 2026-1'!R:R,'Planificación 2026-1'!W:W,C175,'Planificación 2026-1'!E:E,"HUAURA",'Planificación 2026-1'!X:X,"VIRTUAL"))</f>
        <v>0</v>
      </c>
      <c r="DR175" s="42">
        <f>IF(C175="","",SUMIFS('Planificación 2026-1'!R:R,'Planificación 2026-1'!W:W,C175,'Planificación 2026-1'!E:E,"HUAURA",'Planificación 2026-1'!X:X,"PRESENCIAL"))</f>
        <v>15</v>
      </c>
      <c r="DS175" s="48">
        <f>SUMIFS('Planificación 2026-1'!R:R,'Planificación 2026-1'!W:W,C175,'Planificación 2026-1'!E:E,"PRINCIPAL",'Planificación 2026-1'!X:X,"VIRTUAL",'Planificación 2026-1'!H:H,"&gt;2")</f>
        <v>0</v>
      </c>
      <c r="DT175" s="48">
        <f>SUMIFS('Planificación 2026-1'!R:R,'Planificación 2026-1'!W:W,C175,'Planificación 2026-1'!E:E,"PRINCIPAL",'Planificación 2026-1'!X:X,"&lt;&gt;VIRTUAL",'Planificación 2026-1'!H:H,"&gt;2")</f>
        <v>0</v>
      </c>
      <c r="DU175" s="48">
        <f>SUMIFS('Planificación 2026-1'!R:R,'Planificación 2026-1'!W:W,C175,'Planificación 2026-1'!E:E,"SUNAMPE",'Planificación 2026-1'!X:X,"VIRTUAL",'Planificación 2026-1'!H:H,"&gt;2")</f>
        <v>0</v>
      </c>
      <c r="DV175" s="48">
        <f>SUMIFS('Planificación 2026-1'!R:R,'Planificación 2026-1'!W:W,C175,'Planificación 2026-1'!E:E,"SUNAMPE",'Planificación 2026-1'!X:X,"&lt;&gt;VIRTUAL",'Planificación 2026-1'!H:H,"&gt;2")</f>
        <v>0</v>
      </c>
      <c r="DW175" s="48">
        <f>SUMIFS('Planificación 2026-1'!R:R,'Planificación 2026-1'!W:W,C175,'Planificación 2026-1'!E:E,"FILIAL",'Planificación 2026-1'!X:X,"VIRTUAL",'Planificación 2026-1'!H:H,"&gt;2")</f>
        <v>0</v>
      </c>
      <c r="DX175" s="48">
        <f>SUMIFS('Planificación 2026-1'!R:R,'Planificación 2026-1'!W:W,C175,'Planificación 2026-1'!E:E,"FILIAL",'Planificación 2026-1'!X:X,"&lt;&gt;VIRTUAL",'Planificación 2026-1'!H:H,"&gt;2")</f>
        <v>0</v>
      </c>
      <c r="DY175" s="48">
        <f>SUMIFS('Planificación 2026-1'!R:R,'Planificación 2026-1'!W:W,C175,'Planificación 2026-1'!E:E,"PORUMA",'Planificación 2026-1'!X:X,"VIRTUAL",'Planificación 2026-1'!H:H,"&gt;2")</f>
        <v>0</v>
      </c>
      <c r="DZ175" s="48">
        <f>SUMIFS('Planificación 2026-1'!R:R,'Planificación 2026-1'!W:W,C175,'Planificación 2026-1'!E:E,"PORUMA",'Planificación 2026-1'!X:X,"&lt;&gt;VIRTUAL",'Planificación 2026-1'!H:H,"&gt;2")</f>
        <v>0</v>
      </c>
      <c r="EA175" s="48">
        <f>SUMIFS('Planificación 2026-1'!R:R,'Planificación 2026-1'!W:W,C175,'Planificación 2026-1'!E:E,"HUAURA",'Planificación 2026-1'!X:X,"VIRTUAL",'Planificación 2026-1'!H:H,"&gt;2")</f>
        <v>0</v>
      </c>
      <c r="EB175" s="48">
        <f>SUMIFS('Planificación 2026-1'!R:R,'Planificación 2026-1'!W:W,C175,'Planificación 2026-1'!E:E,"HUAURA",'Planificación 2026-1'!X:X,"&lt;&gt;VIRTUAL",'Planificación 2026-1'!H:H,"&gt;2")</f>
        <v>0</v>
      </c>
      <c r="EC175" s="48">
        <f>SUMIFS('Planificación 2026-1'!R:R,'Planificación 2026-1'!W:W,C175,'Planificación 2026-1'!E:E,"PRINCIPAL",'Planificación 2026-1'!X:X,"VIRTUAL",'Planificación 2026-1'!H:H,"&lt;3")</f>
        <v>0</v>
      </c>
      <c r="ED175" s="48">
        <f>SUMIFS('Planificación 2026-1'!R:R,'Planificación 2026-1'!W:W,C175,'Planificación 2026-1'!E:E,"PRINCIPAL",'Planificación 2026-1'!X:X,"&lt;&gt;VIRTUAL",'Planificación 2026-1'!H:H,"&lt;3")</f>
        <v>0</v>
      </c>
      <c r="EE175" s="48">
        <f>SUMIFS('Planificación 2026-1'!R:R,'Planificación 2026-1'!W:W,C175,'Planificación 2026-1'!E:E,"SUNAMPE",'Planificación 2026-1'!X:X,"VIRTUAL",'Planificación 2026-1'!H:H,"&lt;3")</f>
        <v>0</v>
      </c>
      <c r="EF175" s="48">
        <f>SUMIFS('Planificación 2026-1'!R:R,'Planificación 2026-1'!W:W,C175,'Planificación 2026-1'!E:E,"SUNAMPE",'Planificación 2026-1'!X:X,"&lt;&gt;VIRTUAL",'Planificación 2026-1'!H:H,"&lt;3")</f>
        <v>0</v>
      </c>
      <c r="EG175" s="48">
        <f>SUMIFS('Planificación 2026-1'!R:R,'Planificación 2026-1'!W:W,C175,'Planificación 2026-1'!E:E,"FILIAL",'Planificación 2026-1'!X:X,"VIRTUAL",'Planificación 2026-1'!H:H,"&lt;3")</f>
        <v>0</v>
      </c>
      <c r="EH175" s="48">
        <f>SUMIFS('Planificación 2026-1'!R:R,'Planificación 2026-1'!W:W,C175,'Planificación 2026-1'!E:E,"FILIAL",'Planificación 2026-1'!X:X,"&lt;&gt;VIRTUAL",'Planificación 2026-1'!H:H,"&lt;3")</f>
        <v>0</v>
      </c>
      <c r="EI175" s="48">
        <f>SUMIFS('Planificación 2026-1'!R:R,'Planificación 2026-1'!W:W,C175,'Planificación 2026-1'!E:E,"PORUMA",'Planificación 2026-1'!X:X,"VIRTUAL",'Planificación 2026-1'!H:H,"&lt;3")</f>
        <v>0</v>
      </c>
      <c r="EJ175" s="48">
        <f>SUMIFS('Planificación 2026-1'!R:R,'Planificación 2026-1'!W:W,C175,'Planificación 2026-1'!E:E,"PORUMA",'Planificación 2026-1'!X:X,"&lt;&gt;VIRTUAL",'Planificación 2026-1'!H:H,"&lt;3")</f>
        <v>0</v>
      </c>
      <c r="EK175" s="48">
        <f>SUMIFS('Planificación 2026-1'!R:R,'Planificación 2026-1'!W:W,C175,'Planificación 2026-1'!E:E,"HUAURA",'Planificación 2026-1'!X:X,"VIRTUAL",'Planificación 2026-1'!H:H,"&lt;3")</f>
        <v>0</v>
      </c>
      <c r="EL175" s="48">
        <f>SUMIFS('Planificación 2026-1'!R:R,'Planificación 2026-1'!W:W,C175,'Planificación 2026-1'!E:E,"HUAURA",'Planificación 2026-1'!X:X,"&lt;&gt;VIRTUAL",'Planificación 2026-1'!H:H,"&lt;3")</f>
        <v>15</v>
      </c>
      <c r="EM175" s="48">
        <f t="shared" si="36"/>
        <v>0</v>
      </c>
      <c r="EN175" s="48">
        <f t="shared" si="37"/>
        <v>15</v>
      </c>
      <c r="EO175" s="48">
        <f t="shared" si="38"/>
        <v>0</v>
      </c>
      <c r="EP175" s="48">
        <f t="shared" si="39"/>
        <v>0</v>
      </c>
      <c r="EQ175" s="48">
        <f t="shared" si="40"/>
        <v>0</v>
      </c>
      <c r="ER175" s="48"/>
      <c r="ES175" s="48">
        <f t="shared" si="41"/>
        <v>0</v>
      </c>
      <c r="ET175" s="48">
        <f t="shared" si="42"/>
        <v>15</v>
      </c>
      <c r="EU175" s="48" t="b">
        <f t="shared" si="43"/>
        <v>1</v>
      </c>
      <c r="EV175" s="48" t="str">
        <f t="shared" si="44"/>
        <v/>
      </c>
      <c r="EW175" s="48" t="str">
        <f t="shared" si="45"/>
        <v>PRESENCIAL</v>
      </c>
    </row>
    <row r="176" spans="1:153" x14ac:dyDescent="0.3">
      <c r="A176" s="53"/>
      <c r="B176" s="383">
        <v>173</v>
      </c>
      <c r="C176" s="107" t="s">
        <v>193</v>
      </c>
      <c r="D176" s="82">
        <f>SUMIF('Planificación 2026-1'!W:W,C176,'Planificación 2026-1'!R:R)</f>
        <v>0</v>
      </c>
      <c r="E176" s="384" t="s">
        <v>319</v>
      </c>
      <c r="F176" s="107" t="s">
        <v>430</v>
      </c>
      <c r="G176" s="107" t="s">
        <v>431</v>
      </c>
      <c r="H176" s="107" t="s">
        <v>434</v>
      </c>
      <c r="I176" s="77" t="str">
        <f>IF(SUM(COUNTIFS('Planificación 2026-1'!E:E,"PRINCIPAL",'Planificación 2026-1'!W:W,C176,'Planificación 2026-1'!G:G,"AF"))&gt;0,"P01"," ")</f>
        <v xml:space="preserve"> </v>
      </c>
      <c r="J176" s="78" t="str">
        <f>IF(SUM(COUNTIFS('Planificación 2026-1'!E:E,"PRINCIPAL",'Planificación 2026-1'!W:W,C176,'Planificación 2026-1'!G:G,"EN"))&gt;0,"P02"," ")</f>
        <v xml:space="preserve"> </v>
      </c>
      <c r="K176" s="78" t="str">
        <f>IF(SUM(COUNTIFS('Planificación 2026-1'!E:E,"PRINCIPAL",'Planificación 2026-1'!W:W,C176,'Planificación 2026-1'!G:G,"IS"))&gt;0,"P03"," ")</f>
        <v xml:space="preserve"> </v>
      </c>
      <c r="L176" s="78" t="str">
        <f>IF(SUM(COUNTIFS('Planificación 2026-1'!E:E,"PRINCIPAL",'Planificación 2026-1'!W:W,C176,'Planificación 2026-1'!G:G,"PS"))&gt;0,"P04"," ")</f>
        <v xml:space="preserve"> </v>
      </c>
      <c r="M176" s="78"/>
      <c r="N176" s="78" t="str">
        <f>IF(SUM(COUNTIFS('Planificación 2026-1'!E:E,"PRINCIPAL",'Planificación 2026-1'!W:W,C176,'Planificación 2026-1'!G:G,"IN"))&gt;0,"P06"," ")</f>
        <v xml:space="preserve"> </v>
      </c>
      <c r="O176" s="78" t="str">
        <f>IF(SUM(COUNTIFS('Planificación 2026-1'!E:E,"PRINCIPAL",'Planificación 2026-1'!W:W,C176,'Planificación 2026-1'!G:G,"CA"))&gt;0,"P07"," ")</f>
        <v xml:space="preserve"> </v>
      </c>
      <c r="P176" s="78" t="str">
        <f>IF(SUM(COUNTIFS('Planificación 2026-1'!E:E,"PRINCIPAL",'Planificación 2026-1'!W:W,C176,'Planificación 2026-1'!G:G,"DE"))&gt;0,"P08"," ")</f>
        <v xml:space="preserve"> </v>
      </c>
      <c r="Q176" s="78" t="str">
        <f>IF(SUM(COUNTIFS('Planificación 2026-1'!E:E,"PRINCIPAL",'Planificación 2026-1'!W:W,C176,'Planificación 2026-1'!G:G,"OB"))&gt;0,"P09"," ")</f>
        <v xml:space="preserve"> </v>
      </c>
      <c r="R176" s="78" t="str">
        <f>IF(SUM(COUNTIFS('Planificación 2026-1'!E:E,"PRINCIPAL",'Planificación 2026-1'!W:W,C176,'Planificación 2026-1'!G:G,"MH"))&gt;0,"P31"," ")</f>
        <v xml:space="preserve"> </v>
      </c>
      <c r="S176" s="78" t="str">
        <f>IF(SUM(COUNTIFS('Planificación 2026-1'!E:E,"PRINCIPAL",'Planificación 2026-1'!W:W,C176,'Planificación 2026-1'!G:G,"IC"))&gt;0,"P32"," ")</f>
        <v xml:space="preserve"> </v>
      </c>
      <c r="T176" s="78" t="str">
        <f>IF(SUM(COUNTIFS('Planificación 2026-1'!E:E,"PRINCIPAL",'Planificación 2026-1'!W:W,C176,'Planificación 2026-1'!G:G,"AR"))&gt;0,"P34"," ")</f>
        <v xml:space="preserve"> </v>
      </c>
      <c r="U176" s="78" t="str">
        <f>IF(SUM(COUNTIFS('Planificación 2026-1'!E:E,"PRINCIPAL",'Planificación 2026-1'!W:W,C176,'Planificación 2026-1'!G:G,"T1"))&gt;0,"P35"," ")</f>
        <v xml:space="preserve"> </v>
      </c>
      <c r="V176" s="78" t="str">
        <f>IF(SUM(COUNTIFS('Planificación 2026-1'!E:E,"PRINCIPAL",'Planificación 2026-1'!W:W,C176,'Planificación 2026-1'!G:G,"T3"))&gt;0,"P36"," ")</f>
        <v xml:space="preserve"> </v>
      </c>
      <c r="W176" s="78" t="str">
        <f>IF(SUM(COUNTIFS('Planificación 2026-1'!E:E,"PRINCIPAL",'Planificación 2026-1'!W:W,C176,'Planificación 2026-1'!G:G,"T2"))&gt;0,"P37"," ")</f>
        <v xml:space="preserve"> </v>
      </c>
      <c r="X176" s="78" t="str">
        <f>IF(SUM(COUNTIFS('Planificación 2026-1'!E:E,"PRINCIPAL",'Planificación 2026-1'!W:W,C176,'Planificación 2026-1'!G:G,"AE"))&gt;0,"P38"," ")</f>
        <v xml:space="preserve"> </v>
      </c>
      <c r="Y176" s="78" t="str">
        <f>IF(SUM(COUNTIFS('Planificación 2026-1'!E:E,"PRINCIPAL",'Planificación 2026-1'!W:W,C176,'Planificación 2026-1'!G:G,"T4"))&gt;0,"P55"," ")</f>
        <v xml:space="preserve"> </v>
      </c>
      <c r="Z176" s="78" t="str">
        <f>IF(SUM(COUNTIFS('Planificación 2026-1'!E:E,"FILIAL",'Planificación 2026-1'!W:W,C176,'Planificación 2026-1'!G:G,"AF"))&gt;0," P01"," ")</f>
        <v xml:space="preserve"> </v>
      </c>
      <c r="AA176" s="78" t="str">
        <f>IF(SUM(COUNTIFS('Planificación 2026-1'!E:E,"FILIAL",'Planificación 2026-1'!W:W,C176,'Planificación 2026-1'!G:G,"EN"))&gt;0,"P02"," ")</f>
        <v xml:space="preserve"> </v>
      </c>
      <c r="AB176" s="78" t="str">
        <f>IF(SUM(COUNTIFS('Planificación 2026-1'!E:E,"FILIAL",'Planificación 2026-1'!W:W,C176,'Planificación 2026-1'!G:G,"IS"))&gt;0,"P03"," ")</f>
        <v xml:space="preserve"> </v>
      </c>
      <c r="AC176" s="78" t="str">
        <f>IF(SUM(COUNTIFS('Planificación 2026-1'!E:E,"FILIAL",'Planificación 2026-1'!W:W,C176,'Planificación 2026-1'!G:G,"PS"))&gt;0,"P04"," ")</f>
        <v xml:space="preserve"> </v>
      </c>
      <c r="AD176" s="78"/>
      <c r="AE176" s="78" t="str">
        <f>IF(SUM(COUNTIFS('Planificación 2026-1'!E:E,"FILIAL",'Planificación 2026-1'!W:W,C176,'Planificación 2026-1'!G:G,"IN"))&gt;0,"P06"," ")</f>
        <v xml:space="preserve"> </v>
      </c>
      <c r="AF176" s="78" t="str">
        <f>IF(SUM(COUNTIFS('Planificación 2026-1'!E:E,"FILIAL",'Planificación 2026-1'!W:W,C176,'Planificación 2026-1'!G:G,"CA"))&gt;0,"P07"," ")</f>
        <v xml:space="preserve"> </v>
      </c>
      <c r="AG176" s="78" t="str">
        <f>IF(SUM(COUNTIFS('Planificación 2026-1'!E:E,"FILIAL",'Planificación 2026-1'!W:W,C176,'Planificación 2026-1'!G:G,"DE"))&gt;0,"P08"," ")</f>
        <v xml:space="preserve"> </v>
      </c>
      <c r="AH176" s="78" t="str">
        <f>IF(SUM(COUNTIFS('Planificación 2026-1'!E:E,"FILIAL",'Planificación 2026-1'!W:W,C176,'Planificación 2026-1'!G:G,"OB"))&gt;0,"P09"," ")</f>
        <v xml:space="preserve"> </v>
      </c>
      <c r="AI176" s="78" t="str">
        <f>IF(SUM(COUNTIFS('Planificación 2026-1'!E:E,"FILIAL",'Planificación 2026-1'!W:W,C176,'Planificación 2026-1'!G:G,"MH"))&gt;0,"P31"," ")</f>
        <v xml:space="preserve"> </v>
      </c>
      <c r="AJ176" s="78" t="str">
        <f>IF(SUM(COUNTIFS('Planificación 2026-1'!E:E,"FILIAL",'Planificación 2026-1'!W:W,C176,'Planificación 2026-1'!G:G,"IC"))&gt;0,"P32"," ")</f>
        <v xml:space="preserve"> </v>
      </c>
      <c r="AK176" s="78" t="str">
        <f>IF(SUM(COUNTIFS('Planificación 2026-1'!E:E,"FILIAL",'Planificación 2026-1'!W:W,C176,'Planificación 2026-1'!G:G,"AR"))&gt;0,"P34"," ")</f>
        <v xml:space="preserve"> </v>
      </c>
      <c r="AL176" s="78" t="str">
        <f>IF(SUM(COUNTIFS('Planificación 2026-1'!E:E,"FILIAL",'Planificación 2026-1'!W:W,C176,'Planificación 2026-1'!G:G,"T1"))&gt;0,"P35"," ")</f>
        <v xml:space="preserve"> </v>
      </c>
      <c r="AM176" s="78" t="str">
        <f>IF(SUM(COUNTIFS('Planificación 2026-1'!E:E,"FILIAL",'Planificación 2026-1'!W:W,C176,'Planificación 2026-1'!G:G,"T3"))&gt;0,"P36"," ")</f>
        <v xml:space="preserve"> </v>
      </c>
      <c r="AN176" s="78" t="str">
        <f>IF(SUM(COUNTIFS('Planificación 2026-1'!E:E,"FILIAL",'Planificación 2026-1'!W:W,C176,'Planificación 2026-1'!G:G,"T2"))&gt;0,"P37"," ")</f>
        <v xml:space="preserve"> </v>
      </c>
      <c r="AO176" s="78" t="str">
        <f>IF(SUM(COUNTIFS('Planificación 2026-1'!E:E,"FILIAL",'Planificación 2026-1'!W:W,C176,'Planificación 2026-1'!G:G,"AE"))&gt;0,"P38"," ")</f>
        <v xml:space="preserve"> </v>
      </c>
      <c r="AP176" s="78" t="str">
        <f>IF(SUM(COUNTIFS('Planificación 2026-1'!E:E,"FILIAL",'Planificación 2026-1'!W:W,C176,'Planificación 2026-1'!G:G,"T4"))&gt;0,"P55"," ")</f>
        <v xml:space="preserve"> </v>
      </c>
      <c r="AQ176" s="78" t="str">
        <f>IF(SUM(COUNTIFS('Planificación 2026-1'!E:E,"SUNAMPE",'Planificación 2026-1'!W:W,C176,'Planificación 2026-1'!G:G,"AF"))&gt;0," P01"," ")</f>
        <v xml:space="preserve"> </v>
      </c>
      <c r="AR176" s="78" t="str">
        <f>IF(SUM(COUNTIFS('Planificación 2026-1'!E:E,"SUNAMPE",'Planificación 2026-1'!W:W,C176,'Planificación 2026-1'!G:G,"EN"))&gt;0,"P02"," ")</f>
        <v xml:space="preserve"> </v>
      </c>
      <c r="AS176" s="78" t="str">
        <f>IF(SUM(COUNTIFS('Planificación 2026-1'!E:E,"SUNAMPE",'Planificación 2026-1'!W:W,C176,'Planificación 2026-1'!G:G,"IS"))&gt;0,"P03"," ")</f>
        <v xml:space="preserve"> </v>
      </c>
      <c r="AT176" s="78" t="str">
        <f>IF(SUM(COUNTIFS('Planificación 2026-1'!E:E,"SUNAMPE",'Planificación 2026-1'!W:W,C176,'Planificación 2026-1'!G:G,"PS"))&gt;0,"P04"," ")</f>
        <v xml:space="preserve"> </v>
      </c>
      <c r="AU176" s="78"/>
      <c r="AV176" s="78" t="str">
        <f>IF(SUM(COUNTIFS('Planificación 2026-1'!E:E,"SUNAMPE",'Planificación 2026-1'!W:W,C176,'Planificación 2026-1'!G:G,"IN"))&gt;0,"P06"," ")</f>
        <v xml:space="preserve"> </v>
      </c>
      <c r="AW176" s="78" t="str">
        <f>IF(SUM(COUNTIFS('Planificación 2026-1'!E:E,"SUNAMPE",'Planificación 2026-1'!W:W,C176,'Planificación 2026-1'!G:G,"CA"))&gt;0,"P07"," ")</f>
        <v xml:space="preserve"> </v>
      </c>
      <c r="AX176" s="78" t="str">
        <f>IF(SUM(COUNTIFS('Planificación 2026-1'!E:E,"SUNAMPE",'Planificación 2026-1'!W:W,C176,'Planificación 2026-1'!G:G,"DE"))&gt;0,"P08"," ")</f>
        <v xml:space="preserve"> </v>
      </c>
      <c r="AY176" s="78" t="str">
        <f>IF(SUM(COUNTIFS('Planificación 2026-1'!E:E,"SUNAMPE",'Planificación 2026-1'!W:W,C176,'Planificación 2026-1'!G:G,"OB"))&gt;0,"P09"," ")</f>
        <v xml:space="preserve"> </v>
      </c>
      <c r="AZ176" s="78" t="str">
        <f>IF(SUM(COUNTIFS('Planificación 2026-1'!E:E,"SUNAMPE",'Planificación 2026-1'!W:W,C176,'Planificación 2026-1'!G:G,"MH"))&gt;0,"P31"," ")</f>
        <v xml:space="preserve"> </v>
      </c>
      <c r="BA176" s="78" t="str">
        <f>IF(SUM(COUNTIFS('Planificación 2026-1'!E:E,"SUNAMPE",'Planificación 2026-1'!W:W,C176,'Planificación 2026-1'!G:G,"IC"))&gt;0,"P32"," ")</f>
        <v xml:space="preserve"> </v>
      </c>
      <c r="BB176" s="78" t="str">
        <f>IF(SUM(COUNTIFS('Planificación 2026-1'!E:E,"SUNAMPE",'Planificación 2026-1'!W:W,C176,'Planificación 2026-1'!G:G,"AR"))&gt;0,"P34"," ")</f>
        <v xml:space="preserve"> </v>
      </c>
      <c r="BC176" s="78" t="str">
        <f>IF(SUM(COUNTIFS('Planificación 2026-1'!E:E,"SUNAMPE",'Planificación 2026-1'!W:W,C176,'Planificación 2026-1'!G:G,"T1"))&gt;0,"P35"," ")</f>
        <v xml:space="preserve"> </v>
      </c>
      <c r="BD176" s="78" t="str">
        <f>IF(SUM(COUNTIFS('Planificación 2026-1'!E:E,"SUNAMPE",'Planificación 2026-1'!W:W,C176,'Planificación 2026-1'!G:G,"T3"))&gt;0,"P36"," ")</f>
        <v xml:space="preserve"> </v>
      </c>
      <c r="BE176" s="78" t="str">
        <f>IF(SUM(COUNTIFS('Planificación 2026-1'!E:E,"SUNAMPE",'Planificación 2026-1'!W:W,C176,'Planificación 2026-1'!G:G,"T2"))&gt;0,"P37"," ")</f>
        <v xml:space="preserve"> </v>
      </c>
      <c r="BF176" s="78" t="str">
        <f>IF(SUM(COUNTIFS('Planificación 2026-1'!E:E,"SUNAMPE",'Planificación 2026-1'!W:W,C176,'Planificación 2026-1'!G:G,"AE"))&gt;0,"P38"," ")</f>
        <v xml:space="preserve"> </v>
      </c>
      <c r="BG176" s="78" t="str">
        <f>IF(SUM(COUNTIFS('Planificación 2026-1'!E:E,"SUNAMPE",'Planificación 2026-1'!W:W,C176,'Planificación 2026-1'!G:G,"T4"))&gt;0,"P55"," ")</f>
        <v xml:space="preserve"> </v>
      </c>
      <c r="BH176" s="78" t="str">
        <f>IF(SUM(COUNTIFS('Planificación 2026-1'!E:E,"HUAURA",'Planificación 2026-1'!W:W,C176,'Planificación 2026-1'!G:G,"AF"))&gt;0," P01"," ")</f>
        <v xml:space="preserve"> </v>
      </c>
      <c r="BI176" s="78" t="str">
        <f>IF(SUM(COUNTIFS('Planificación 2026-1'!E:E,"HUAURA",'Planificación 2026-1'!W:W,C176,'Planificación 2026-1'!G:G,"EN"))&gt;0,"P02"," ")</f>
        <v xml:space="preserve"> </v>
      </c>
      <c r="BJ176" s="78" t="str">
        <f>IF(SUM(COUNTIFS('Planificación 2026-1'!E:E,"HUAURA",'Planificación 2026-1'!W:W,C176,'Planificación 2026-1'!G:G,"IS"))&gt;0,"P03"," ")</f>
        <v xml:space="preserve"> </v>
      </c>
      <c r="BK176" s="78" t="str">
        <f>IF(SUM(COUNTIFS('Planificación 2026-1'!E:E,"HUAURA",'Planificación 2026-1'!W:W,C176,'Planificación 2026-1'!G:G,"PS"))&gt;0,"P04"," ")</f>
        <v xml:space="preserve"> </v>
      </c>
      <c r="BL176" s="78"/>
      <c r="BM176" s="78" t="str">
        <f>IF(SUM(COUNTIFS('Planificación 2026-1'!E:E,"HUAURA",'Planificación 2026-1'!W:W,C176,'Planificación 2026-1'!G:G,"IN"))&gt;0,"P06"," ")</f>
        <v xml:space="preserve"> </v>
      </c>
      <c r="BN176" s="78" t="str">
        <f>IF(SUM(COUNTIFS('Planificación 2026-1'!E:E,"HUAURA",'Planificación 2026-1'!W:W,C176,'Planificación 2026-1'!G:G,"CA"))&gt;0,"P07"," ")</f>
        <v xml:space="preserve"> </v>
      </c>
      <c r="BO176" s="78" t="str">
        <f>IF(SUM(COUNTIFS('Planificación 2026-1'!E:E,"HUAURA",'Planificación 2026-1'!W:W,C176,'Planificación 2026-1'!G:G,"DE"))&gt;0,"P08"," ")</f>
        <v xml:space="preserve"> </v>
      </c>
      <c r="BP176" s="78" t="str">
        <f>IF(SUM(COUNTIFS('Planificación 2026-1'!E:E,"HUAURA",'Planificación 2026-1'!W:W,C176,'Planificación 2026-1'!G:G,"OB"))&gt;0,"P09"," ")</f>
        <v xml:space="preserve"> </v>
      </c>
      <c r="BQ176" s="78" t="str">
        <f>IF(SUM(COUNTIFS('Planificación 2026-1'!E:E,"HUAURA",'Planificación 2026-1'!W:W,C176,'Planificación 2026-1'!G:G,"MH"))&gt;0,"P31"," ")</f>
        <v xml:space="preserve"> </v>
      </c>
      <c r="BR176" s="78" t="str">
        <f>IF(SUM(COUNTIFS('Planificación 2026-1'!E:E,"HUAURA",'Planificación 2026-1'!W:W,C176,'Planificación 2026-1'!G:G,"IC"))&gt;0,"P32"," ")</f>
        <v xml:space="preserve"> </v>
      </c>
      <c r="BS176" s="78" t="str">
        <f>IF(SUM(COUNTIFS('Planificación 2026-1'!E:E,"HUAURA",'Planificación 2026-1'!W:W,C176,'Planificación 2026-1'!G:G,"AR"))&gt;0,"P34"," ")</f>
        <v xml:space="preserve"> </v>
      </c>
      <c r="BT176" s="78" t="str">
        <f>IF(SUM(COUNTIFS('Planificación 2026-1'!E:E,"HUAURA",'Planificación 2026-1'!W:W,C176,'Planificación 2026-1'!G:G,"T1"))&gt;0,"P35"," ")</f>
        <v xml:space="preserve"> </v>
      </c>
      <c r="BU176" s="78" t="str">
        <f>IF(SUM(COUNTIFS('Planificación 2026-1'!E:E,"HUAURA",'Planificación 2026-1'!W:W,C176,'Planificación 2026-1'!G:G,"T3"))&gt;0,"P36"," ")</f>
        <v xml:space="preserve"> </v>
      </c>
      <c r="BV176" s="78" t="str">
        <f>IF(SUM(COUNTIFS('Planificación 2026-1'!E:E,"HUAURA",'Planificación 2026-1'!W:W,C176,'Planificación 2026-1'!G:G,"T2"))&gt;0,"P37"," ")</f>
        <v xml:space="preserve"> </v>
      </c>
      <c r="BW176" s="78" t="str">
        <f>IF(SUM(COUNTIFS('Planificación 2026-1'!E:E,"HUAURA",'Planificación 2026-1'!W:W,C176,'Planificación 2026-1'!G:G,"AE"))&gt;0,"P38"," ")</f>
        <v xml:space="preserve"> </v>
      </c>
      <c r="BX176" s="78" t="str">
        <f>IF(SUM(COUNTIFS('Planificación 2026-1'!E:E,"HUAURA",'Planificación 2026-1'!W:W,C176,'Planificación 2026-1'!G:G,"T4"))&gt;0,"P55"," ")</f>
        <v xml:space="preserve"> </v>
      </c>
      <c r="BY176" s="79">
        <f>SUMIFS('Planificación 2026-1'!R:R,'Planificación 2026-1'!W:W,C176,'Planificación 2026-1'!G:G,"AF",'Planificación 2026-1'!H:H,"&gt;2")</f>
        <v>0</v>
      </c>
      <c r="BZ176" s="79">
        <f>SUMIFS('Planificación 2026-1'!R:R,'Planificación 2026-1'!W:W,C176,'Planificación 2026-1'!G:G,"EN",'Planificación 2026-1'!H:H,"&gt;2")</f>
        <v>0</v>
      </c>
      <c r="CA176" s="79">
        <f>SUMIFS('Planificación 2026-1'!R:R,'Planificación 2026-1'!W:W,C176,'Planificación 2026-1'!G:G,"IS",'Planificación 2026-1'!H:H,"&gt;2")</f>
        <v>0</v>
      </c>
      <c r="CB176" s="79">
        <f>SUMIFS('Planificación 2026-1'!R:R,'Planificación 2026-1'!W:W,C176,'Planificación 2026-1'!G:G,"PS",'Planificación 2026-1'!H:H,"&gt;2")</f>
        <v>0</v>
      </c>
      <c r="CC176" s="79">
        <f>SUMIFS('Planificación 2026-1'!R:R,'Planificación 2026-1'!W:W,C176,'Planificación 2026-1'!G:G,"IN",'Planificación 2026-1'!H:H,"&gt;2")</f>
        <v>0</v>
      </c>
      <c r="CD176" s="79">
        <f>SUMIFS('Planificación 2026-1'!R:R,'Planificación 2026-1'!W:W,C176,'Planificación 2026-1'!G:G,"CA",'Planificación 2026-1'!H:H,"&gt;2")</f>
        <v>0</v>
      </c>
      <c r="CE176" s="79">
        <f>SUMIFS('Planificación 2026-1'!R:R,'Planificación 2026-1'!W:W,C176,'Planificación 2026-1'!G:G,"DE",'Planificación 2026-1'!H:H,"&gt;2")</f>
        <v>0</v>
      </c>
      <c r="CF176" s="79">
        <f>SUMIFS('Planificación 2026-1'!R:R,'Planificación 2026-1'!W:W,C176,'Planificación 2026-1'!G:G,"OB",'Planificación 2026-1'!H:H,"&gt;2")</f>
        <v>0</v>
      </c>
      <c r="CG176" s="79">
        <f>SUMIFS('Planificación 2026-1'!R:R,'Planificación 2026-1'!W:W,C176,'Planificación 2026-1'!G:G,"MH",'Planificación 2026-1'!H:H,"&gt;2")</f>
        <v>0</v>
      </c>
      <c r="CH176" s="79">
        <f>SUMIFS('Planificación 2026-1'!R:R,'Planificación 2026-1'!W:W,C176,'Planificación 2026-1'!G:G,"IC",'Planificación 2026-1'!H:H,"&gt;2")</f>
        <v>0</v>
      </c>
      <c r="CI176" s="79">
        <f>SUMIFS('Planificación 2026-1'!R:R,'Planificación 2026-1'!W:W,C176,'Planificación 2026-1'!G:G,"AR",'Planificación 2026-1'!H:H,"&gt;2")</f>
        <v>0</v>
      </c>
      <c r="CJ176" s="79">
        <f>SUMIFS('Planificación 2026-1'!R:R,'Planificación 2026-1'!W:W,C176,'Planificación 2026-1'!G:G,"T1",'Planificación 2026-1'!H:H,"&gt;2")</f>
        <v>0</v>
      </c>
      <c r="CK176" s="79">
        <f>SUMIFS('Planificación 2026-1'!R:R,'Planificación 2026-1'!W:W,C176,'Planificación 2026-1'!G:G,"T3",'Planificación 2026-1'!H:H,"&gt;2")</f>
        <v>0</v>
      </c>
      <c r="CL176" s="79">
        <f>SUMIFS('Planificación 2026-1'!R:R,'Planificación 2026-1'!W:W,C176,'Planificación 2026-1'!G:G,"T2",'Planificación 2026-1'!H:H,"&gt;2")</f>
        <v>0</v>
      </c>
      <c r="CM176" s="79">
        <f>SUMIFS('Planificación 2026-1'!R:R,'Planificación 2026-1'!W:W,C176,'Planificación 2026-1'!G:G,"AE",'Planificación 2026-1'!H:H,"&gt;2")</f>
        <v>0</v>
      </c>
      <c r="CN176" s="79">
        <f>SUMIFS('Planificación 2026-1'!R:R,'Planificación 2026-1'!W:W,C176,'Planificación 2026-1'!G:G,"T4",'Planificación 2026-1'!H:H,"&gt;2")</f>
        <v>0</v>
      </c>
      <c r="CO176" s="79">
        <f>SUMIFS('Planificación 2026-1'!R:R,'Planificación 2026-1'!W:W,C176,'Planificación 2026-1'!G:G,"AF",'Planificación 2026-1'!H:H,"&lt;3")</f>
        <v>0</v>
      </c>
      <c r="CP176" s="79">
        <f>SUMIFS('Planificación 2026-1'!R:R,'Planificación 2026-1'!W:W,C176,'Planificación 2026-1'!G:G,"EN",'Planificación 2026-1'!H:H,"&lt;3")</f>
        <v>0</v>
      </c>
      <c r="CQ176" s="79">
        <f>SUMIFS('Planificación 2026-1'!R:R,'Planificación 2026-1'!W:W,C176,'Planificación 2026-1'!G:G,"IS",'Planificación 2026-1'!H:H,"&lt;3")</f>
        <v>0</v>
      </c>
      <c r="CR176" s="79">
        <f>SUMIFS('Planificación 2026-1'!R:R,'Planificación 2026-1'!W:W,C176,'Planificación 2026-1'!G:G,"PS",'Planificación 2026-1'!H:H,"&lt;3")</f>
        <v>0</v>
      </c>
      <c r="CS176" s="79">
        <f>SUMIFS('Planificación 2026-1'!R:R,'Planificación 2026-1'!W:W,C176,'Planificación 2026-1'!G:G,"IN",'Planificación 2026-1'!H:H,"&lt;3")</f>
        <v>0</v>
      </c>
      <c r="CT176" s="79">
        <f>SUMIFS('Planificación 2026-1'!R:R,'Planificación 2026-1'!W:W,C176,'Planificación 2026-1'!G:G,"CA",'Planificación 2026-1'!H:H,"&lt;3")</f>
        <v>0</v>
      </c>
      <c r="CU176" s="79">
        <f>SUMIFS('Planificación 2026-1'!R:R,'Planificación 2026-1'!W:W,C176,'Planificación 2026-1'!G:G,"DE",'Planificación 2026-1'!H:H,"&lt;3")</f>
        <v>0</v>
      </c>
      <c r="CV176" s="79">
        <f>SUMIFS('Planificación 2026-1'!R:R,'Planificación 2026-1'!W:W,C176,'Planificación 2026-1'!G:G,"OB",'Planificación 2026-1'!H:H,"&lt;3")</f>
        <v>0</v>
      </c>
      <c r="CW176" s="79">
        <f>SUMIFS('Planificación 2026-1'!R:R,'Planificación 2026-1'!W:W,C176,'Planificación 2026-1'!G:G,"MH",'Planificación 2026-1'!H:H,"&lt;3")</f>
        <v>0</v>
      </c>
      <c r="CX176" s="79">
        <f>SUMIFS('Planificación 2026-1'!R:R,'Planificación 2026-1'!W:W,C176,'Planificación 2026-1'!G:G,"IC",'Planificación 2026-1'!H:H,"&lt;3")</f>
        <v>0</v>
      </c>
      <c r="CY176" s="79">
        <f>SUMIFS('Planificación 2026-1'!R:R,'Planificación 2026-1'!W:W,C176,'Planificación 2026-1'!G:G,"AR",'Planificación 2026-1'!H:H,"&lt;3")</f>
        <v>0</v>
      </c>
      <c r="CZ176" s="79">
        <f>SUMIFS('Planificación 2026-1'!R:R,'Planificación 2026-1'!W:W,C176,'Planificación 2026-1'!G:G,"T1",'Planificación 2026-1'!H:H,"&lt;3")</f>
        <v>0</v>
      </c>
      <c r="DA176" s="79">
        <f>SUMIFS('Planificación 2026-1'!R:R,'Planificación 2026-1'!W:W,C176,'Planificación 2026-1'!G:G,"T3",'Planificación 2026-1'!H:H,"&lt;3")</f>
        <v>0</v>
      </c>
      <c r="DB176" s="79">
        <f>SUMIFS('Planificación 2026-1'!R:R,'Planificación 2026-1'!W:W,C176,'Planificación 2026-1'!G:G,"T2",'Planificación 2026-1'!H:H,"&lt;3")</f>
        <v>0</v>
      </c>
      <c r="DC176" s="79">
        <f>SUMIFS('Planificación 2026-1'!R:R,'Planificación 2026-1'!W:W,C176,'Planificación 2026-1'!G:G,"AE",'Planificación 2026-1'!H:H,"&lt;3")</f>
        <v>0</v>
      </c>
      <c r="DD176" s="79">
        <f>SUMIFS('Planificación 2026-1'!R:R,'Planificación 2026-1'!W:W,C176,'Planificación 2026-1'!G:G,"T4",'Planificación 2026-1'!H:H,"&lt;3")</f>
        <v>0</v>
      </c>
      <c r="DE176" s="78" t="str">
        <f t="shared" si="32"/>
        <v/>
      </c>
      <c r="DF176" s="30">
        <f>IF(C176="","",SUMIFS('Planificación 2026-1'!R:R,'Planificación 2026-1'!W:W,C176,'Planificación 2026-1'!E:E,"PRINCIPAL",'Planificación 2026-1'!X:X,"VIRTUAL"))</f>
        <v>0</v>
      </c>
      <c r="DG176" s="30">
        <f>IF(C176="","",SUMIFS('Planificación 2026-1'!R:R,'Planificación 2026-1'!W:W,C176,'Planificación 2026-1'!E:E,"PRINCIPAL",'Planificación 2026-1'!X:X,"PRESENCIAL"))</f>
        <v>0</v>
      </c>
      <c r="DH176" s="30">
        <f>IF(C176="","",SUMIFS('Planificación 2026-1'!R:R,'Planificación 2026-1'!W:W,C176,'Planificación 2026-1'!E:E,"PRINCIPAL",'Planificación 2026-1'!X:X,"HIBRIDO PRESENCIAL"))</f>
        <v>0</v>
      </c>
      <c r="DI176" s="78" t="str">
        <f t="shared" si="33"/>
        <v/>
      </c>
      <c r="DJ176" s="78">
        <f>IF(C176="","",SUMIFS('Planificación 2026-1'!R:R,'Planificación 2026-1'!W:W,C176,'Planificación 2026-1'!E:E,"FILIAL",'Planificación 2026-1'!X:X,"VIRTUAL"))</f>
        <v>0</v>
      </c>
      <c r="DK176" s="80">
        <f>IF(C176="","",SUMIFS('Planificación 2026-1'!R:R,'Planificación 2026-1'!W:W,C176,'Planificación 2026-1'!E:E,"FILIAL",'Planificación 2026-1'!X:X,"PRESENCIAL"))</f>
        <v>0</v>
      </c>
      <c r="DL176" s="42">
        <f>IF(C176="","",SUMIFS('Planificación 2026-1'!R:R,'Planificación 2026-1'!W:W,C176,'Planificación 2026-1'!E:E,"FILIAL",'Planificación 2026-1'!X:X,"HIBRIDO PRESENCIAL"))</f>
        <v>0</v>
      </c>
      <c r="DM176" s="81" t="str">
        <f t="shared" si="34"/>
        <v/>
      </c>
      <c r="DN176" s="78">
        <f>IF(C176="","",SUMIFS('Planificación 2026-1'!R:R,'Planificación 2026-1'!W:W,C176,'Planificación 2026-1'!E:E,"SUNAMPE",'Planificación 2026-1'!X:X,"VIRTUAL"))</f>
        <v>0</v>
      </c>
      <c r="DO176" s="42">
        <f>IF(C176="","",SUMIFS('Planificación 2026-1'!R:R,'Planificación 2026-1'!W:W,C176,'Planificación 2026-1'!E:E,"SUNAMPE",'Planificación 2026-1'!X:X,"PRESENCIAL"))</f>
        <v>0</v>
      </c>
      <c r="DP176" s="81" t="str">
        <f t="shared" si="35"/>
        <v/>
      </c>
      <c r="DQ176" s="78">
        <f>IF(C176="","",SUMIFS('Planificación 2026-1'!R:R,'Planificación 2026-1'!W:W,C176,'Planificación 2026-1'!E:E,"HUAURA",'Planificación 2026-1'!X:X,"VIRTUAL"))</f>
        <v>0</v>
      </c>
      <c r="DR176" s="42">
        <f>IF(C176="","",SUMIFS('Planificación 2026-1'!R:R,'Planificación 2026-1'!W:W,C176,'Planificación 2026-1'!E:E,"HUAURA",'Planificación 2026-1'!X:X,"PRESENCIAL"))</f>
        <v>0</v>
      </c>
      <c r="DS176" s="48">
        <f>SUMIFS('Planificación 2026-1'!R:R,'Planificación 2026-1'!W:W,C176,'Planificación 2026-1'!E:E,"PRINCIPAL",'Planificación 2026-1'!X:X,"VIRTUAL",'Planificación 2026-1'!H:H,"&gt;2")</f>
        <v>0</v>
      </c>
      <c r="DT176" s="48">
        <f>SUMIFS('Planificación 2026-1'!R:R,'Planificación 2026-1'!W:W,C176,'Planificación 2026-1'!E:E,"PRINCIPAL",'Planificación 2026-1'!X:X,"&lt;&gt;VIRTUAL",'Planificación 2026-1'!H:H,"&gt;2")</f>
        <v>0</v>
      </c>
      <c r="DU176" s="48">
        <f>SUMIFS('Planificación 2026-1'!R:R,'Planificación 2026-1'!W:W,C176,'Planificación 2026-1'!E:E,"SUNAMPE",'Planificación 2026-1'!X:X,"VIRTUAL",'Planificación 2026-1'!H:H,"&gt;2")</f>
        <v>0</v>
      </c>
      <c r="DV176" s="48">
        <f>SUMIFS('Planificación 2026-1'!R:R,'Planificación 2026-1'!W:W,C176,'Planificación 2026-1'!E:E,"SUNAMPE",'Planificación 2026-1'!X:X,"&lt;&gt;VIRTUAL",'Planificación 2026-1'!H:H,"&gt;2")</f>
        <v>0</v>
      </c>
      <c r="DW176" s="48">
        <f>SUMIFS('Planificación 2026-1'!R:R,'Planificación 2026-1'!W:W,C176,'Planificación 2026-1'!E:E,"FILIAL",'Planificación 2026-1'!X:X,"VIRTUAL",'Planificación 2026-1'!H:H,"&gt;2")</f>
        <v>0</v>
      </c>
      <c r="DX176" s="48">
        <f>SUMIFS('Planificación 2026-1'!R:R,'Planificación 2026-1'!W:W,C176,'Planificación 2026-1'!E:E,"FILIAL",'Planificación 2026-1'!X:X,"&lt;&gt;VIRTUAL",'Planificación 2026-1'!H:H,"&gt;2")</f>
        <v>0</v>
      </c>
      <c r="DY176" s="48">
        <f>SUMIFS('Planificación 2026-1'!R:R,'Planificación 2026-1'!W:W,C176,'Planificación 2026-1'!E:E,"PORUMA",'Planificación 2026-1'!X:X,"VIRTUAL",'Planificación 2026-1'!H:H,"&gt;2")</f>
        <v>0</v>
      </c>
      <c r="DZ176" s="48">
        <f>SUMIFS('Planificación 2026-1'!R:R,'Planificación 2026-1'!W:W,C176,'Planificación 2026-1'!E:E,"PORUMA",'Planificación 2026-1'!X:X,"&lt;&gt;VIRTUAL",'Planificación 2026-1'!H:H,"&gt;2")</f>
        <v>0</v>
      </c>
      <c r="EA176" s="48">
        <f>SUMIFS('Planificación 2026-1'!R:R,'Planificación 2026-1'!W:W,C176,'Planificación 2026-1'!E:E,"HUAURA",'Planificación 2026-1'!X:X,"VIRTUAL",'Planificación 2026-1'!H:H,"&gt;2")</f>
        <v>0</v>
      </c>
      <c r="EB176" s="48">
        <f>SUMIFS('Planificación 2026-1'!R:R,'Planificación 2026-1'!W:W,C176,'Planificación 2026-1'!E:E,"HUAURA",'Planificación 2026-1'!X:X,"&lt;&gt;VIRTUAL",'Planificación 2026-1'!H:H,"&gt;2")</f>
        <v>0</v>
      </c>
      <c r="EC176" s="48">
        <f>SUMIFS('Planificación 2026-1'!R:R,'Planificación 2026-1'!W:W,C176,'Planificación 2026-1'!E:E,"PRINCIPAL",'Planificación 2026-1'!X:X,"VIRTUAL",'Planificación 2026-1'!H:H,"&lt;3")</f>
        <v>0</v>
      </c>
      <c r="ED176" s="48">
        <f>SUMIFS('Planificación 2026-1'!R:R,'Planificación 2026-1'!W:W,C176,'Planificación 2026-1'!E:E,"PRINCIPAL",'Planificación 2026-1'!X:X,"&lt;&gt;VIRTUAL",'Planificación 2026-1'!H:H,"&lt;3")</f>
        <v>0</v>
      </c>
      <c r="EE176" s="48">
        <f>SUMIFS('Planificación 2026-1'!R:R,'Planificación 2026-1'!W:W,C176,'Planificación 2026-1'!E:E,"SUNAMPE",'Planificación 2026-1'!X:X,"VIRTUAL",'Planificación 2026-1'!H:H,"&lt;3")</f>
        <v>0</v>
      </c>
      <c r="EF176" s="48">
        <f>SUMIFS('Planificación 2026-1'!R:R,'Planificación 2026-1'!W:W,C176,'Planificación 2026-1'!E:E,"SUNAMPE",'Planificación 2026-1'!X:X,"&lt;&gt;VIRTUAL",'Planificación 2026-1'!H:H,"&lt;3")</f>
        <v>0</v>
      </c>
      <c r="EG176" s="48">
        <f>SUMIFS('Planificación 2026-1'!R:R,'Planificación 2026-1'!W:W,C176,'Planificación 2026-1'!E:E,"FILIAL",'Planificación 2026-1'!X:X,"VIRTUAL",'Planificación 2026-1'!H:H,"&lt;3")</f>
        <v>0</v>
      </c>
      <c r="EH176" s="48">
        <f>SUMIFS('Planificación 2026-1'!R:R,'Planificación 2026-1'!W:W,C176,'Planificación 2026-1'!E:E,"FILIAL",'Planificación 2026-1'!X:X,"&lt;&gt;VIRTUAL",'Planificación 2026-1'!H:H,"&lt;3")</f>
        <v>0</v>
      </c>
      <c r="EI176" s="48">
        <f>SUMIFS('Planificación 2026-1'!R:R,'Planificación 2026-1'!W:W,C176,'Planificación 2026-1'!E:E,"PORUMA",'Planificación 2026-1'!X:X,"VIRTUAL",'Planificación 2026-1'!H:H,"&lt;3")</f>
        <v>0</v>
      </c>
      <c r="EJ176" s="48">
        <f>SUMIFS('Planificación 2026-1'!R:R,'Planificación 2026-1'!W:W,C176,'Planificación 2026-1'!E:E,"PORUMA",'Planificación 2026-1'!X:X,"&lt;&gt;VIRTUAL",'Planificación 2026-1'!H:H,"&lt;3")</f>
        <v>0</v>
      </c>
      <c r="EK176" s="48">
        <f>SUMIFS('Planificación 2026-1'!R:R,'Planificación 2026-1'!W:W,C176,'Planificación 2026-1'!E:E,"HUAURA",'Planificación 2026-1'!X:X,"VIRTUAL",'Planificación 2026-1'!H:H,"&lt;3")</f>
        <v>0</v>
      </c>
      <c r="EL176" s="48">
        <f>SUMIFS('Planificación 2026-1'!R:R,'Planificación 2026-1'!W:W,C176,'Planificación 2026-1'!E:E,"HUAURA",'Planificación 2026-1'!X:X,"&lt;&gt;VIRTUAL",'Planificación 2026-1'!H:H,"&lt;3")</f>
        <v>0</v>
      </c>
      <c r="EM176" s="48">
        <f t="shared" si="36"/>
        <v>0</v>
      </c>
      <c r="EN176" s="48">
        <f t="shared" si="37"/>
        <v>0</v>
      </c>
      <c r="EO176" s="48">
        <f t="shared" si="38"/>
        <v>0</v>
      </c>
      <c r="EP176" s="48">
        <f t="shared" si="39"/>
        <v>0</v>
      </c>
      <c r="EQ176" s="48">
        <f t="shared" si="40"/>
        <v>0</v>
      </c>
      <c r="ER176" s="48"/>
      <c r="ES176" s="48">
        <f t="shared" si="41"/>
        <v>0</v>
      </c>
      <c r="ET176" s="48">
        <f t="shared" si="42"/>
        <v>0</v>
      </c>
      <c r="EU176" s="48" t="b">
        <f t="shared" si="43"/>
        <v>1</v>
      </c>
      <c r="EV176" s="48" t="str">
        <f t="shared" si="44"/>
        <v/>
      </c>
      <c r="EW176" s="48" t="str">
        <f t="shared" si="45"/>
        <v>PRESENCIAL</v>
      </c>
    </row>
    <row r="177" spans="1:153" x14ac:dyDescent="0.3">
      <c r="A177" s="53"/>
      <c r="B177" s="383">
        <v>174</v>
      </c>
      <c r="C177" s="107" t="s">
        <v>194</v>
      </c>
      <c r="D177" s="82">
        <f>SUMIF('Planificación 2026-1'!W:W,C177,'Planificación 2026-1'!R:R)</f>
        <v>24</v>
      </c>
      <c r="E177" s="384" t="s">
        <v>341</v>
      </c>
      <c r="F177" s="107" t="s">
        <v>430</v>
      </c>
      <c r="G177" s="107" t="s">
        <v>431</v>
      </c>
      <c r="H177" s="107" t="s">
        <v>432</v>
      </c>
      <c r="I177" s="77" t="str">
        <f>IF(SUM(COUNTIFS('Planificación 2026-1'!E:E,"PRINCIPAL",'Planificación 2026-1'!W:W,C177,'Planificación 2026-1'!G:G,"AF"))&gt;0,"P01"," ")</f>
        <v xml:space="preserve"> </v>
      </c>
      <c r="J177" s="78" t="str">
        <f>IF(SUM(COUNTIFS('Planificación 2026-1'!E:E,"PRINCIPAL",'Planificación 2026-1'!W:W,C177,'Planificación 2026-1'!G:G,"EN"))&gt;0,"P02"," ")</f>
        <v>P02</v>
      </c>
      <c r="K177" s="78" t="str">
        <f>IF(SUM(COUNTIFS('Planificación 2026-1'!E:E,"PRINCIPAL",'Planificación 2026-1'!W:W,C177,'Planificación 2026-1'!G:G,"IS"))&gt;0,"P03"," ")</f>
        <v xml:space="preserve"> </v>
      </c>
      <c r="L177" s="78" t="str">
        <f>IF(SUM(COUNTIFS('Planificación 2026-1'!E:E,"PRINCIPAL",'Planificación 2026-1'!W:W,C177,'Planificación 2026-1'!G:G,"PS"))&gt;0,"P04"," ")</f>
        <v xml:space="preserve"> </v>
      </c>
      <c r="M177" s="78"/>
      <c r="N177" s="78" t="str">
        <f>IF(SUM(COUNTIFS('Planificación 2026-1'!E:E,"PRINCIPAL",'Planificación 2026-1'!W:W,C177,'Planificación 2026-1'!G:G,"IN"))&gt;0,"P06"," ")</f>
        <v xml:space="preserve"> </v>
      </c>
      <c r="O177" s="78" t="str">
        <f>IF(SUM(COUNTIFS('Planificación 2026-1'!E:E,"PRINCIPAL",'Planificación 2026-1'!W:W,C177,'Planificación 2026-1'!G:G,"CA"))&gt;0,"P07"," ")</f>
        <v xml:space="preserve"> </v>
      </c>
      <c r="P177" s="78" t="str">
        <f>IF(SUM(COUNTIFS('Planificación 2026-1'!E:E,"PRINCIPAL",'Planificación 2026-1'!W:W,C177,'Planificación 2026-1'!G:G,"DE"))&gt;0,"P08"," ")</f>
        <v xml:space="preserve"> </v>
      </c>
      <c r="Q177" s="78" t="str">
        <f>IF(SUM(COUNTIFS('Planificación 2026-1'!E:E,"PRINCIPAL",'Planificación 2026-1'!W:W,C177,'Planificación 2026-1'!G:G,"OB"))&gt;0,"P09"," ")</f>
        <v xml:space="preserve"> </v>
      </c>
      <c r="R177" s="78" t="str">
        <f>IF(SUM(COUNTIFS('Planificación 2026-1'!E:E,"PRINCIPAL",'Planificación 2026-1'!W:W,C177,'Planificación 2026-1'!G:G,"MH"))&gt;0,"P31"," ")</f>
        <v xml:space="preserve"> </v>
      </c>
      <c r="S177" s="78" t="str">
        <f>IF(SUM(COUNTIFS('Planificación 2026-1'!E:E,"PRINCIPAL",'Planificación 2026-1'!W:W,C177,'Planificación 2026-1'!G:G,"IC"))&gt;0,"P32"," ")</f>
        <v xml:space="preserve"> </v>
      </c>
      <c r="T177" s="78" t="str">
        <f>IF(SUM(COUNTIFS('Planificación 2026-1'!E:E,"PRINCIPAL",'Planificación 2026-1'!W:W,C177,'Planificación 2026-1'!G:G,"AR"))&gt;0,"P34"," ")</f>
        <v xml:space="preserve"> </v>
      </c>
      <c r="U177" s="78" t="str">
        <f>IF(SUM(COUNTIFS('Planificación 2026-1'!E:E,"PRINCIPAL",'Planificación 2026-1'!W:W,C177,'Planificación 2026-1'!G:G,"T1"))&gt;0,"P35"," ")</f>
        <v xml:space="preserve"> </v>
      </c>
      <c r="V177" s="78" t="str">
        <f>IF(SUM(COUNTIFS('Planificación 2026-1'!E:E,"PRINCIPAL",'Planificación 2026-1'!W:W,C177,'Planificación 2026-1'!G:G,"T3"))&gt;0,"P36"," ")</f>
        <v xml:space="preserve"> </v>
      </c>
      <c r="W177" s="78" t="str">
        <f>IF(SUM(COUNTIFS('Planificación 2026-1'!E:E,"PRINCIPAL",'Planificación 2026-1'!W:W,C177,'Planificación 2026-1'!G:G,"T2"))&gt;0,"P37"," ")</f>
        <v xml:space="preserve"> </v>
      </c>
      <c r="X177" s="78" t="str">
        <f>IF(SUM(COUNTIFS('Planificación 2026-1'!E:E,"PRINCIPAL",'Planificación 2026-1'!W:W,C177,'Planificación 2026-1'!G:G,"AE"))&gt;0,"P38"," ")</f>
        <v xml:space="preserve"> </v>
      </c>
      <c r="Y177" s="78" t="str">
        <f>IF(SUM(COUNTIFS('Planificación 2026-1'!E:E,"PRINCIPAL",'Planificación 2026-1'!W:W,C177,'Planificación 2026-1'!G:G,"T4"))&gt;0,"P55"," ")</f>
        <v xml:space="preserve"> </v>
      </c>
      <c r="Z177" s="78" t="str">
        <f>IF(SUM(COUNTIFS('Planificación 2026-1'!E:E,"FILIAL",'Planificación 2026-1'!W:W,C177,'Planificación 2026-1'!G:G,"AF"))&gt;0," P01"," ")</f>
        <v xml:space="preserve"> </v>
      </c>
      <c r="AA177" s="78" t="str">
        <f>IF(SUM(COUNTIFS('Planificación 2026-1'!E:E,"FILIAL",'Planificación 2026-1'!W:W,C177,'Planificación 2026-1'!G:G,"EN"))&gt;0,"P02"," ")</f>
        <v xml:space="preserve"> </v>
      </c>
      <c r="AB177" s="78" t="str">
        <f>IF(SUM(COUNTIFS('Planificación 2026-1'!E:E,"FILIAL",'Planificación 2026-1'!W:W,C177,'Planificación 2026-1'!G:G,"IS"))&gt;0,"P03"," ")</f>
        <v xml:space="preserve"> </v>
      </c>
      <c r="AC177" s="78" t="str">
        <f>IF(SUM(COUNTIFS('Planificación 2026-1'!E:E,"FILIAL",'Planificación 2026-1'!W:W,C177,'Planificación 2026-1'!G:G,"PS"))&gt;0,"P04"," ")</f>
        <v xml:space="preserve"> </v>
      </c>
      <c r="AD177" s="78"/>
      <c r="AE177" s="78" t="str">
        <f>IF(SUM(COUNTIFS('Planificación 2026-1'!E:E,"FILIAL",'Planificación 2026-1'!W:W,C177,'Planificación 2026-1'!G:G,"IN"))&gt;0,"P06"," ")</f>
        <v xml:space="preserve"> </v>
      </c>
      <c r="AF177" s="78" t="str">
        <f>IF(SUM(COUNTIFS('Planificación 2026-1'!E:E,"FILIAL",'Planificación 2026-1'!W:W,C177,'Planificación 2026-1'!G:G,"CA"))&gt;0,"P07"," ")</f>
        <v xml:space="preserve"> </v>
      </c>
      <c r="AG177" s="78" t="str">
        <f>IF(SUM(COUNTIFS('Planificación 2026-1'!E:E,"FILIAL",'Planificación 2026-1'!W:W,C177,'Planificación 2026-1'!G:G,"DE"))&gt;0,"P08"," ")</f>
        <v xml:space="preserve"> </v>
      </c>
      <c r="AH177" s="78" t="str">
        <f>IF(SUM(COUNTIFS('Planificación 2026-1'!E:E,"FILIAL",'Planificación 2026-1'!W:W,C177,'Planificación 2026-1'!G:G,"OB"))&gt;0,"P09"," ")</f>
        <v xml:space="preserve"> </v>
      </c>
      <c r="AI177" s="78" t="str">
        <f>IF(SUM(COUNTIFS('Planificación 2026-1'!E:E,"FILIAL",'Planificación 2026-1'!W:W,C177,'Planificación 2026-1'!G:G,"MH"))&gt;0,"P31"," ")</f>
        <v xml:space="preserve"> </v>
      </c>
      <c r="AJ177" s="78" t="str">
        <f>IF(SUM(COUNTIFS('Planificación 2026-1'!E:E,"FILIAL",'Planificación 2026-1'!W:W,C177,'Planificación 2026-1'!G:G,"IC"))&gt;0,"P32"," ")</f>
        <v xml:space="preserve"> </v>
      </c>
      <c r="AK177" s="78" t="str">
        <f>IF(SUM(COUNTIFS('Planificación 2026-1'!E:E,"FILIAL",'Planificación 2026-1'!W:W,C177,'Planificación 2026-1'!G:G,"AR"))&gt;0,"P34"," ")</f>
        <v xml:space="preserve"> </v>
      </c>
      <c r="AL177" s="78" t="str">
        <f>IF(SUM(COUNTIFS('Planificación 2026-1'!E:E,"FILIAL",'Planificación 2026-1'!W:W,C177,'Planificación 2026-1'!G:G,"T1"))&gt;0,"P35"," ")</f>
        <v xml:space="preserve"> </v>
      </c>
      <c r="AM177" s="78" t="str">
        <f>IF(SUM(COUNTIFS('Planificación 2026-1'!E:E,"FILIAL",'Planificación 2026-1'!W:W,C177,'Planificación 2026-1'!G:G,"T3"))&gt;0,"P36"," ")</f>
        <v xml:space="preserve"> </v>
      </c>
      <c r="AN177" s="78" t="str">
        <f>IF(SUM(COUNTIFS('Planificación 2026-1'!E:E,"FILIAL",'Planificación 2026-1'!W:W,C177,'Planificación 2026-1'!G:G,"T2"))&gt;0,"P37"," ")</f>
        <v xml:space="preserve"> </v>
      </c>
      <c r="AO177" s="78" t="str">
        <f>IF(SUM(COUNTIFS('Planificación 2026-1'!E:E,"FILIAL",'Planificación 2026-1'!W:W,C177,'Planificación 2026-1'!G:G,"AE"))&gt;0,"P38"," ")</f>
        <v xml:space="preserve"> </v>
      </c>
      <c r="AP177" s="78" t="str">
        <f>IF(SUM(COUNTIFS('Planificación 2026-1'!E:E,"FILIAL",'Planificación 2026-1'!W:W,C177,'Planificación 2026-1'!G:G,"T4"))&gt;0,"P55"," ")</f>
        <v xml:space="preserve"> </v>
      </c>
      <c r="AQ177" s="78" t="str">
        <f>IF(SUM(COUNTIFS('Planificación 2026-1'!E:E,"SUNAMPE",'Planificación 2026-1'!W:W,C177,'Planificación 2026-1'!G:G,"AF"))&gt;0," P01"," ")</f>
        <v xml:space="preserve"> </v>
      </c>
      <c r="AR177" s="78" t="str">
        <f>IF(SUM(COUNTIFS('Planificación 2026-1'!E:E,"SUNAMPE",'Planificación 2026-1'!W:W,C177,'Planificación 2026-1'!G:G,"EN"))&gt;0,"P02"," ")</f>
        <v xml:space="preserve"> </v>
      </c>
      <c r="AS177" s="78" t="str">
        <f>IF(SUM(COUNTIFS('Planificación 2026-1'!E:E,"SUNAMPE",'Planificación 2026-1'!W:W,C177,'Planificación 2026-1'!G:G,"IS"))&gt;0,"P03"," ")</f>
        <v xml:space="preserve"> </v>
      </c>
      <c r="AT177" s="78" t="str">
        <f>IF(SUM(COUNTIFS('Planificación 2026-1'!E:E,"SUNAMPE",'Planificación 2026-1'!W:W,C177,'Planificación 2026-1'!G:G,"PS"))&gt;0,"P04"," ")</f>
        <v xml:space="preserve"> </v>
      </c>
      <c r="AU177" s="78"/>
      <c r="AV177" s="78" t="str">
        <f>IF(SUM(COUNTIFS('Planificación 2026-1'!E:E,"SUNAMPE",'Planificación 2026-1'!W:W,C177,'Planificación 2026-1'!G:G,"IN"))&gt;0,"P06"," ")</f>
        <v xml:space="preserve"> </v>
      </c>
      <c r="AW177" s="78" t="str">
        <f>IF(SUM(COUNTIFS('Planificación 2026-1'!E:E,"SUNAMPE",'Planificación 2026-1'!W:W,C177,'Planificación 2026-1'!G:G,"CA"))&gt;0,"P07"," ")</f>
        <v xml:space="preserve"> </v>
      </c>
      <c r="AX177" s="78" t="str">
        <f>IF(SUM(COUNTIFS('Planificación 2026-1'!E:E,"SUNAMPE",'Planificación 2026-1'!W:W,C177,'Planificación 2026-1'!G:G,"DE"))&gt;0,"P08"," ")</f>
        <v xml:space="preserve"> </v>
      </c>
      <c r="AY177" s="78" t="str">
        <f>IF(SUM(COUNTIFS('Planificación 2026-1'!E:E,"SUNAMPE",'Planificación 2026-1'!W:W,C177,'Planificación 2026-1'!G:G,"OB"))&gt;0,"P09"," ")</f>
        <v xml:space="preserve"> </v>
      </c>
      <c r="AZ177" s="78" t="str">
        <f>IF(SUM(COUNTIFS('Planificación 2026-1'!E:E,"SUNAMPE",'Planificación 2026-1'!W:W,C177,'Planificación 2026-1'!G:G,"MH"))&gt;0,"P31"," ")</f>
        <v xml:space="preserve"> </v>
      </c>
      <c r="BA177" s="78" t="str">
        <f>IF(SUM(COUNTIFS('Planificación 2026-1'!E:E,"SUNAMPE",'Planificación 2026-1'!W:W,C177,'Planificación 2026-1'!G:G,"IC"))&gt;0,"P32"," ")</f>
        <v xml:space="preserve"> </v>
      </c>
      <c r="BB177" s="78" t="str">
        <f>IF(SUM(COUNTIFS('Planificación 2026-1'!E:E,"SUNAMPE",'Planificación 2026-1'!W:W,C177,'Planificación 2026-1'!G:G,"AR"))&gt;0,"P34"," ")</f>
        <v xml:space="preserve"> </v>
      </c>
      <c r="BC177" s="78" t="str">
        <f>IF(SUM(COUNTIFS('Planificación 2026-1'!E:E,"SUNAMPE",'Planificación 2026-1'!W:W,C177,'Planificación 2026-1'!G:G,"T1"))&gt;0,"P35"," ")</f>
        <v xml:space="preserve"> </v>
      </c>
      <c r="BD177" s="78" t="str">
        <f>IF(SUM(COUNTIFS('Planificación 2026-1'!E:E,"SUNAMPE",'Planificación 2026-1'!W:W,C177,'Planificación 2026-1'!G:G,"T3"))&gt;0,"P36"," ")</f>
        <v xml:space="preserve"> </v>
      </c>
      <c r="BE177" s="78" t="str">
        <f>IF(SUM(COUNTIFS('Planificación 2026-1'!E:E,"SUNAMPE",'Planificación 2026-1'!W:W,C177,'Planificación 2026-1'!G:G,"T2"))&gt;0,"P37"," ")</f>
        <v xml:space="preserve"> </v>
      </c>
      <c r="BF177" s="78" t="str">
        <f>IF(SUM(COUNTIFS('Planificación 2026-1'!E:E,"SUNAMPE",'Planificación 2026-1'!W:W,C177,'Planificación 2026-1'!G:G,"AE"))&gt;0,"P38"," ")</f>
        <v xml:space="preserve"> </v>
      </c>
      <c r="BG177" s="78" t="str">
        <f>IF(SUM(COUNTIFS('Planificación 2026-1'!E:E,"SUNAMPE",'Planificación 2026-1'!W:W,C177,'Planificación 2026-1'!G:G,"T4"))&gt;0,"P55"," ")</f>
        <v xml:space="preserve"> </v>
      </c>
      <c r="BH177" s="78" t="str">
        <f>IF(SUM(COUNTIFS('Planificación 2026-1'!E:E,"HUAURA",'Planificación 2026-1'!W:W,C177,'Planificación 2026-1'!G:G,"AF"))&gt;0," P01"," ")</f>
        <v xml:space="preserve"> </v>
      </c>
      <c r="BI177" s="78" t="str">
        <f>IF(SUM(COUNTIFS('Planificación 2026-1'!E:E,"HUAURA",'Planificación 2026-1'!W:W,C177,'Planificación 2026-1'!G:G,"EN"))&gt;0,"P02"," ")</f>
        <v xml:space="preserve"> </v>
      </c>
      <c r="BJ177" s="78" t="str">
        <f>IF(SUM(COUNTIFS('Planificación 2026-1'!E:E,"HUAURA",'Planificación 2026-1'!W:W,C177,'Planificación 2026-1'!G:G,"IS"))&gt;0,"P03"," ")</f>
        <v xml:space="preserve"> </v>
      </c>
      <c r="BK177" s="78" t="str">
        <f>IF(SUM(COUNTIFS('Planificación 2026-1'!E:E,"HUAURA",'Planificación 2026-1'!W:W,C177,'Planificación 2026-1'!G:G,"PS"))&gt;0,"P04"," ")</f>
        <v xml:space="preserve"> </v>
      </c>
      <c r="BL177" s="78"/>
      <c r="BM177" s="78" t="str">
        <f>IF(SUM(COUNTIFS('Planificación 2026-1'!E:E,"HUAURA",'Planificación 2026-1'!W:W,C177,'Planificación 2026-1'!G:G,"IN"))&gt;0,"P06"," ")</f>
        <v xml:space="preserve"> </v>
      </c>
      <c r="BN177" s="78" t="str">
        <f>IF(SUM(COUNTIFS('Planificación 2026-1'!E:E,"HUAURA",'Planificación 2026-1'!W:W,C177,'Planificación 2026-1'!G:G,"CA"))&gt;0,"P07"," ")</f>
        <v xml:space="preserve"> </v>
      </c>
      <c r="BO177" s="78" t="str">
        <f>IF(SUM(COUNTIFS('Planificación 2026-1'!E:E,"HUAURA",'Planificación 2026-1'!W:W,C177,'Planificación 2026-1'!G:G,"DE"))&gt;0,"P08"," ")</f>
        <v xml:space="preserve"> </v>
      </c>
      <c r="BP177" s="78" t="str">
        <f>IF(SUM(COUNTIFS('Planificación 2026-1'!E:E,"HUAURA",'Planificación 2026-1'!W:W,C177,'Planificación 2026-1'!G:G,"OB"))&gt;0,"P09"," ")</f>
        <v xml:space="preserve"> </v>
      </c>
      <c r="BQ177" s="78" t="str">
        <f>IF(SUM(COUNTIFS('Planificación 2026-1'!E:E,"HUAURA",'Planificación 2026-1'!W:W,C177,'Planificación 2026-1'!G:G,"MH"))&gt;0,"P31"," ")</f>
        <v xml:space="preserve"> </v>
      </c>
      <c r="BR177" s="78" t="str">
        <f>IF(SUM(COUNTIFS('Planificación 2026-1'!E:E,"HUAURA",'Planificación 2026-1'!W:W,C177,'Planificación 2026-1'!G:G,"IC"))&gt;0,"P32"," ")</f>
        <v xml:space="preserve"> </v>
      </c>
      <c r="BS177" s="78" t="str">
        <f>IF(SUM(COUNTIFS('Planificación 2026-1'!E:E,"HUAURA",'Planificación 2026-1'!W:W,C177,'Planificación 2026-1'!G:G,"AR"))&gt;0,"P34"," ")</f>
        <v xml:space="preserve"> </v>
      </c>
      <c r="BT177" s="78" t="str">
        <f>IF(SUM(COUNTIFS('Planificación 2026-1'!E:E,"HUAURA",'Planificación 2026-1'!W:W,C177,'Planificación 2026-1'!G:G,"T1"))&gt;0,"P35"," ")</f>
        <v xml:space="preserve"> </v>
      </c>
      <c r="BU177" s="78" t="str">
        <f>IF(SUM(COUNTIFS('Planificación 2026-1'!E:E,"HUAURA",'Planificación 2026-1'!W:W,C177,'Planificación 2026-1'!G:G,"T3"))&gt;0,"P36"," ")</f>
        <v xml:space="preserve"> </v>
      </c>
      <c r="BV177" s="78" t="str">
        <f>IF(SUM(COUNTIFS('Planificación 2026-1'!E:E,"HUAURA",'Planificación 2026-1'!W:W,C177,'Planificación 2026-1'!G:G,"T2"))&gt;0,"P37"," ")</f>
        <v xml:space="preserve"> </v>
      </c>
      <c r="BW177" s="78" t="str">
        <f>IF(SUM(COUNTIFS('Planificación 2026-1'!E:E,"HUAURA",'Planificación 2026-1'!W:W,C177,'Planificación 2026-1'!G:G,"AE"))&gt;0,"P38"," ")</f>
        <v xml:space="preserve"> </v>
      </c>
      <c r="BX177" s="78" t="str">
        <f>IF(SUM(COUNTIFS('Planificación 2026-1'!E:E,"HUAURA",'Planificación 2026-1'!W:W,C177,'Planificación 2026-1'!G:G,"T4"))&gt;0,"P55"," ")</f>
        <v xml:space="preserve"> </v>
      </c>
      <c r="BY177" s="79">
        <f>SUMIFS('Planificación 2026-1'!R:R,'Planificación 2026-1'!W:W,C177,'Planificación 2026-1'!G:G,"AF",'Planificación 2026-1'!H:H,"&gt;2")</f>
        <v>0</v>
      </c>
      <c r="BZ177" s="79">
        <f>SUMIFS('Planificación 2026-1'!R:R,'Planificación 2026-1'!W:W,C177,'Planificación 2026-1'!G:G,"EN",'Planificación 2026-1'!H:H,"&gt;2")</f>
        <v>24</v>
      </c>
      <c r="CA177" s="79">
        <f>SUMIFS('Planificación 2026-1'!R:R,'Planificación 2026-1'!W:W,C177,'Planificación 2026-1'!G:G,"IS",'Planificación 2026-1'!H:H,"&gt;2")</f>
        <v>0</v>
      </c>
      <c r="CB177" s="79">
        <f>SUMIFS('Planificación 2026-1'!R:R,'Planificación 2026-1'!W:W,C177,'Planificación 2026-1'!G:G,"PS",'Planificación 2026-1'!H:H,"&gt;2")</f>
        <v>0</v>
      </c>
      <c r="CC177" s="79">
        <f>SUMIFS('Planificación 2026-1'!R:R,'Planificación 2026-1'!W:W,C177,'Planificación 2026-1'!G:G,"IN",'Planificación 2026-1'!H:H,"&gt;2")</f>
        <v>0</v>
      </c>
      <c r="CD177" s="79">
        <f>SUMIFS('Planificación 2026-1'!R:R,'Planificación 2026-1'!W:W,C177,'Planificación 2026-1'!G:G,"CA",'Planificación 2026-1'!H:H,"&gt;2")</f>
        <v>0</v>
      </c>
      <c r="CE177" s="79">
        <f>SUMIFS('Planificación 2026-1'!R:R,'Planificación 2026-1'!W:W,C177,'Planificación 2026-1'!G:G,"DE",'Planificación 2026-1'!H:H,"&gt;2")</f>
        <v>0</v>
      </c>
      <c r="CF177" s="79">
        <f>SUMIFS('Planificación 2026-1'!R:R,'Planificación 2026-1'!W:W,C177,'Planificación 2026-1'!G:G,"OB",'Planificación 2026-1'!H:H,"&gt;2")</f>
        <v>0</v>
      </c>
      <c r="CG177" s="79">
        <f>SUMIFS('Planificación 2026-1'!R:R,'Planificación 2026-1'!W:W,C177,'Planificación 2026-1'!G:G,"MH",'Planificación 2026-1'!H:H,"&gt;2")</f>
        <v>0</v>
      </c>
      <c r="CH177" s="79">
        <f>SUMIFS('Planificación 2026-1'!R:R,'Planificación 2026-1'!W:W,C177,'Planificación 2026-1'!G:G,"IC",'Planificación 2026-1'!H:H,"&gt;2")</f>
        <v>0</v>
      </c>
      <c r="CI177" s="79">
        <f>SUMIFS('Planificación 2026-1'!R:R,'Planificación 2026-1'!W:W,C177,'Planificación 2026-1'!G:G,"AR",'Planificación 2026-1'!H:H,"&gt;2")</f>
        <v>0</v>
      </c>
      <c r="CJ177" s="79">
        <f>SUMIFS('Planificación 2026-1'!R:R,'Planificación 2026-1'!W:W,C177,'Planificación 2026-1'!G:G,"T1",'Planificación 2026-1'!H:H,"&gt;2")</f>
        <v>0</v>
      </c>
      <c r="CK177" s="79">
        <f>SUMIFS('Planificación 2026-1'!R:R,'Planificación 2026-1'!W:W,C177,'Planificación 2026-1'!G:G,"T3",'Planificación 2026-1'!H:H,"&gt;2")</f>
        <v>0</v>
      </c>
      <c r="CL177" s="79">
        <f>SUMIFS('Planificación 2026-1'!R:R,'Planificación 2026-1'!W:W,C177,'Planificación 2026-1'!G:G,"T2",'Planificación 2026-1'!H:H,"&gt;2")</f>
        <v>0</v>
      </c>
      <c r="CM177" s="79">
        <f>SUMIFS('Planificación 2026-1'!R:R,'Planificación 2026-1'!W:W,C177,'Planificación 2026-1'!G:G,"AE",'Planificación 2026-1'!H:H,"&gt;2")</f>
        <v>0</v>
      </c>
      <c r="CN177" s="79">
        <f>SUMIFS('Planificación 2026-1'!R:R,'Planificación 2026-1'!W:W,C177,'Planificación 2026-1'!G:G,"T4",'Planificación 2026-1'!H:H,"&gt;2")</f>
        <v>0</v>
      </c>
      <c r="CO177" s="79">
        <f>SUMIFS('Planificación 2026-1'!R:R,'Planificación 2026-1'!W:W,C177,'Planificación 2026-1'!G:G,"AF",'Planificación 2026-1'!H:H,"&lt;3")</f>
        <v>0</v>
      </c>
      <c r="CP177" s="79">
        <f>SUMIFS('Planificación 2026-1'!R:R,'Planificación 2026-1'!W:W,C177,'Planificación 2026-1'!G:G,"EN",'Planificación 2026-1'!H:H,"&lt;3")</f>
        <v>0</v>
      </c>
      <c r="CQ177" s="79">
        <f>SUMIFS('Planificación 2026-1'!R:R,'Planificación 2026-1'!W:W,C177,'Planificación 2026-1'!G:G,"IS",'Planificación 2026-1'!H:H,"&lt;3")</f>
        <v>0</v>
      </c>
      <c r="CR177" s="79">
        <f>SUMIFS('Planificación 2026-1'!R:R,'Planificación 2026-1'!W:W,C177,'Planificación 2026-1'!G:G,"PS",'Planificación 2026-1'!H:H,"&lt;3")</f>
        <v>0</v>
      </c>
      <c r="CS177" s="79">
        <f>SUMIFS('Planificación 2026-1'!R:R,'Planificación 2026-1'!W:W,C177,'Planificación 2026-1'!G:G,"IN",'Planificación 2026-1'!H:H,"&lt;3")</f>
        <v>0</v>
      </c>
      <c r="CT177" s="79">
        <f>SUMIFS('Planificación 2026-1'!R:R,'Planificación 2026-1'!W:W,C177,'Planificación 2026-1'!G:G,"CA",'Planificación 2026-1'!H:H,"&lt;3")</f>
        <v>0</v>
      </c>
      <c r="CU177" s="79">
        <f>SUMIFS('Planificación 2026-1'!R:R,'Planificación 2026-1'!W:W,C177,'Planificación 2026-1'!G:G,"DE",'Planificación 2026-1'!H:H,"&lt;3")</f>
        <v>0</v>
      </c>
      <c r="CV177" s="79">
        <f>SUMIFS('Planificación 2026-1'!R:R,'Planificación 2026-1'!W:W,C177,'Planificación 2026-1'!G:G,"OB",'Planificación 2026-1'!H:H,"&lt;3")</f>
        <v>0</v>
      </c>
      <c r="CW177" s="79">
        <f>SUMIFS('Planificación 2026-1'!R:R,'Planificación 2026-1'!W:W,C177,'Planificación 2026-1'!G:G,"MH",'Planificación 2026-1'!H:H,"&lt;3")</f>
        <v>0</v>
      </c>
      <c r="CX177" s="79">
        <f>SUMIFS('Planificación 2026-1'!R:R,'Planificación 2026-1'!W:W,C177,'Planificación 2026-1'!G:G,"IC",'Planificación 2026-1'!H:H,"&lt;3")</f>
        <v>0</v>
      </c>
      <c r="CY177" s="79">
        <f>SUMIFS('Planificación 2026-1'!R:R,'Planificación 2026-1'!W:W,C177,'Planificación 2026-1'!G:G,"AR",'Planificación 2026-1'!H:H,"&lt;3")</f>
        <v>0</v>
      </c>
      <c r="CZ177" s="79">
        <f>SUMIFS('Planificación 2026-1'!R:R,'Planificación 2026-1'!W:W,C177,'Planificación 2026-1'!G:G,"T1",'Planificación 2026-1'!H:H,"&lt;3")</f>
        <v>0</v>
      </c>
      <c r="DA177" s="79">
        <f>SUMIFS('Planificación 2026-1'!R:R,'Planificación 2026-1'!W:W,C177,'Planificación 2026-1'!G:G,"T3",'Planificación 2026-1'!H:H,"&lt;3")</f>
        <v>0</v>
      </c>
      <c r="DB177" s="79">
        <f>SUMIFS('Planificación 2026-1'!R:R,'Planificación 2026-1'!W:W,C177,'Planificación 2026-1'!G:G,"T2",'Planificación 2026-1'!H:H,"&lt;3")</f>
        <v>0</v>
      </c>
      <c r="DC177" s="79">
        <f>SUMIFS('Planificación 2026-1'!R:R,'Planificación 2026-1'!W:W,C177,'Planificación 2026-1'!G:G,"AE",'Planificación 2026-1'!H:H,"&lt;3")</f>
        <v>0</v>
      </c>
      <c r="DD177" s="79">
        <f>SUMIFS('Planificación 2026-1'!R:R,'Planificación 2026-1'!W:W,C177,'Planificación 2026-1'!G:G,"T4",'Planificación 2026-1'!H:H,"&lt;3")</f>
        <v>0</v>
      </c>
      <c r="DE177" s="78" t="str">
        <f t="shared" si="32"/>
        <v>P02</v>
      </c>
      <c r="DF177" s="30">
        <f>IF(C177="","",SUMIFS('Planificación 2026-1'!R:R,'Planificación 2026-1'!W:W,C177,'Planificación 2026-1'!E:E,"PRINCIPAL",'Planificación 2026-1'!X:X,"VIRTUAL"))</f>
        <v>0</v>
      </c>
      <c r="DG177" s="30">
        <f>IF(C177="","",SUMIFS('Planificación 2026-1'!R:R,'Planificación 2026-1'!W:W,C177,'Planificación 2026-1'!E:E,"PRINCIPAL",'Planificación 2026-1'!X:X,"PRESENCIAL"))</f>
        <v>24</v>
      </c>
      <c r="DH177" s="30">
        <f>IF(C177="","",SUMIFS('Planificación 2026-1'!R:R,'Planificación 2026-1'!W:W,C177,'Planificación 2026-1'!E:E,"PRINCIPAL",'Planificación 2026-1'!X:X,"HIBRIDO PRESENCIAL"))</f>
        <v>0</v>
      </c>
      <c r="DI177" s="78" t="str">
        <f t="shared" si="33"/>
        <v/>
      </c>
      <c r="DJ177" s="78">
        <f>IF(C177="","",SUMIFS('Planificación 2026-1'!R:R,'Planificación 2026-1'!W:W,C177,'Planificación 2026-1'!E:E,"FILIAL",'Planificación 2026-1'!X:X,"VIRTUAL"))</f>
        <v>0</v>
      </c>
      <c r="DK177" s="80">
        <f>IF(C177="","",SUMIFS('Planificación 2026-1'!R:R,'Planificación 2026-1'!W:W,C177,'Planificación 2026-1'!E:E,"FILIAL",'Planificación 2026-1'!X:X,"PRESENCIAL"))</f>
        <v>0</v>
      </c>
      <c r="DL177" s="42">
        <f>IF(C177="","",SUMIFS('Planificación 2026-1'!R:R,'Planificación 2026-1'!W:W,C177,'Planificación 2026-1'!E:E,"FILIAL",'Planificación 2026-1'!X:X,"HIBRIDO PRESENCIAL"))</f>
        <v>0</v>
      </c>
      <c r="DM177" s="81" t="str">
        <f t="shared" si="34"/>
        <v/>
      </c>
      <c r="DN177" s="78">
        <f>IF(C177="","",SUMIFS('Planificación 2026-1'!R:R,'Planificación 2026-1'!W:W,C177,'Planificación 2026-1'!E:E,"SUNAMPE",'Planificación 2026-1'!X:X,"VIRTUAL"))</f>
        <v>0</v>
      </c>
      <c r="DO177" s="42">
        <f>IF(C177="","",SUMIFS('Planificación 2026-1'!R:R,'Planificación 2026-1'!W:W,C177,'Planificación 2026-1'!E:E,"SUNAMPE",'Planificación 2026-1'!X:X,"PRESENCIAL"))</f>
        <v>0</v>
      </c>
      <c r="DP177" s="81" t="str">
        <f t="shared" si="35"/>
        <v/>
      </c>
      <c r="DQ177" s="78">
        <f>IF(C177="","",SUMIFS('Planificación 2026-1'!R:R,'Planificación 2026-1'!W:W,C177,'Planificación 2026-1'!E:E,"HUAURA",'Planificación 2026-1'!X:X,"VIRTUAL"))</f>
        <v>0</v>
      </c>
      <c r="DR177" s="42">
        <f>IF(C177="","",SUMIFS('Planificación 2026-1'!R:R,'Planificación 2026-1'!W:W,C177,'Planificación 2026-1'!E:E,"HUAURA",'Planificación 2026-1'!X:X,"PRESENCIAL"))</f>
        <v>0</v>
      </c>
      <c r="DS177" s="48">
        <f>SUMIFS('Planificación 2026-1'!R:R,'Planificación 2026-1'!W:W,C177,'Planificación 2026-1'!E:E,"PRINCIPAL",'Planificación 2026-1'!X:X,"VIRTUAL",'Planificación 2026-1'!H:H,"&gt;2")</f>
        <v>0</v>
      </c>
      <c r="DT177" s="48">
        <f>SUMIFS('Planificación 2026-1'!R:R,'Planificación 2026-1'!W:W,C177,'Planificación 2026-1'!E:E,"PRINCIPAL",'Planificación 2026-1'!X:X,"&lt;&gt;VIRTUAL",'Planificación 2026-1'!H:H,"&gt;2")</f>
        <v>24</v>
      </c>
      <c r="DU177" s="48">
        <f>SUMIFS('Planificación 2026-1'!R:R,'Planificación 2026-1'!W:W,C177,'Planificación 2026-1'!E:E,"SUNAMPE",'Planificación 2026-1'!X:X,"VIRTUAL",'Planificación 2026-1'!H:H,"&gt;2")</f>
        <v>0</v>
      </c>
      <c r="DV177" s="48">
        <f>SUMIFS('Planificación 2026-1'!R:R,'Planificación 2026-1'!W:W,C177,'Planificación 2026-1'!E:E,"SUNAMPE",'Planificación 2026-1'!X:X,"&lt;&gt;VIRTUAL",'Planificación 2026-1'!H:H,"&gt;2")</f>
        <v>0</v>
      </c>
      <c r="DW177" s="48">
        <f>SUMIFS('Planificación 2026-1'!R:R,'Planificación 2026-1'!W:W,C177,'Planificación 2026-1'!E:E,"FILIAL",'Planificación 2026-1'!X:X,"VIRTUAL",'Planificación 2026-1'!H:H,"&gt;2")</f>
        <v>0</v>
      </c>
      <c r="DX177" s="48">
        <f>SUMIFS('Planificación 2026-1'!R:R,'Planificación 2026-1'!W:W,C177,'Planificación 2026-1'!E:E,"FILIAL",'Planificación 2026-1'!X:X,"&lt;&gt;VIRTUAL",'Planificación 2026-1'!H:H,"&gt;2")</f>
        <v>0</v>
      </c>
      <c r="DY177" s="48">
        <f>SUMIFS('Planificación 2026-1'!R:R,'Planificación 2026-1'!W:W,C177,'Planificación 2026-1'!E:E,"PORUMA",'Planificación 2026-1'!X:X,"VIRTUAL",'Planificación 2026-1'!H:H,"&gt;2")</f>
        <v>0</v>
      </c>
      <c r="DZ177" s="48">
        <f>SUMIFS('Planificación 2026-1'!R:R,'Planificación 2026-1'!W:W,C177,'Planificación 2026-1'!E:E,"PORUMA",'Planificación 2026-1'!X:X,"&lt;&gt;VIRTUAL",'Planificación 2026-1'!H:H,"&gt;2")</f>
        <v>0</v>
      </c>
      <c r="EA177" s="48">
        <f>SUMIFS('Planificación 2026-1'!R:R,'Planificación 2026-1'!W:W,C177,'Planificación 2026-1'!E:E,"HUAURA",'Planificación 2026-1'!X:X,"VIRTUAL",'Planificación 2026-1'!H:H,"&gt;2")</f>
        <v>0</v>
      </c>
      <c r="EB177" s="48">
        <f>SUMIFS('Planificación 2026-1'!R:R,'Planificación 2026-1'!W:W,C177,'Planificación 2026-1'!E:E,"HUAURA",'Planificación 2026-1'!X:X,"&lt;&gt;VIRTUAL",'Planificación 2026-1'!H:H,"&gt;2")</f>
        <v>0</v>
      </c>
      <c r="EC177" s="48">
        <f>SUMIFS('Planificación 2026-1'!R:R,'Planificación 2026-1'!W:W,C177,'Planificación 2026-1'!E:E,"PRINCIPAL",'Planificación 2026-1'!X:X,"VIRTUAL",'Planificación 2026-1'!H:H,"&lt;3")</f>
        <v>0</v>
      </c>
      <c r="ED177" s="48">
        <f>SUMIFS('Planificación 2026-1'!R:R,'Planificación 2026-1'!W:W,C177,'Planificación 2026-1'!E:E,"PRINCIPAL",'Planificación 2026-1'!X:X,"&lt;&gt;VIRTUAL",'Planificación 2026-1'!H:H,"&lt;3")</f>
        <v>0</v>
      </c>
      <c r="EE177" s="48">
        <f>SUMIFS('Planificación 2026-1'!R:R,'Planificación 2026-1'!W:W,C177,'Planificación 2026-1'!E:E,"SUNAMPE",'Planificación 2026-1'!X:X,"VIRTUAL",'Planificación 2026-1'!H:H,"&lt;3")</f>
        <v>0</v>
      </c>
      <c r="EF177" s="48">
        <f>SUMIFS('Planificación 2026-1'!R:R,'Planificación 2026-1'!W:W,C177,'Planificación 2026-1'!E:E,"SUNAMPE",'Planificación 2026-1'!X:X,"&lt;&gt;VIRTUAL",'Planificación 2026-1'!H:H,"&lt;3")</f>
        <v>0</v>
      </c>
      <c r="EG177" s="48">
        <f>SUMIFS('Planificación 2026-1'!R:R,'Planificación 2026-1'!W:W,C177,'Planificación 2026-1'!E:E,"FILIAL",'Planificación 2026-1'!X:X,"VIRTUAL",'Planificación 2026-1'!H:H,"&lt;3")</f>
        <v>0</v>
      </c>
      <c r="EH177" s="48">
        <f>SUMIFS('Planificación 2026-1'!R:R,'Planificación 2026-1'!W:W,C177,'Planificación 2026-1'!E:E,"FILIAL",'Planificación 2026-1'!X:X,"&lt;&gt;VIRTUAL",'Planificación 2026-1'!H:H,"&lt;3")</f>
        <v>0</v>
      </c>
      <c r="EI177" s="48">
        <f>SUMIFS('Planificación 2026-1'!R:R,'Planificación 2026-1'!W:W,C177,'Planificación 2026-1'!E:E,"PORUMA",'Planificación 2026-1'!X:X,"VIRTUAL",'Planificación 2026-1'!H:H,"&lt;3")</f>
        <v>0</v>
      </c>
      <c r="EJ177" s="48">
        <f>SUMIFS('Planificación 2026-1'!R:R,'Planificación 2026-1'!W:W,C177,'Planificación 2026-1'!E:E,"PORUMA",'Planificación 2026-1'!X:X,"&lt;&gt;VIRTUAL",'Planificación 2026-1'!H:H,"&lt;3")</f>
        <v>0</v>
      </c>
      <c r="EK177" s="48">
        <f>SUMIFS('Planificación 2026-1'!R:R,'Planificación 2026-1'!W:W,C177,'Planificación 2026-1'!E:E,"HUAURA",'Planificación 2026-1'!X:X,"VIRTUAL",'Planificación 2026-1'!H:H,"&lt;3")</f>
        <v>0</v>
      </c>
      <c r="EL177" s="48">
        <f>SUMIFS('Planificación 2026-1'!R:R,'Planificación 2026-1'!W:W,C177,'Planificación 2026-1'!E:E,"HUAURA",'Planificación 2026-1'!X:X,"&lt;&gt;VIRTUAL",'Planificación 2026-1'!H:H,"&lt;3")</f>
        <v>0</v>
      </c>
      <c r="EM177" s="48">
        <f t="shared" si="36"/>
        <v>0</v>
      </c>
      <c r="EN177" s="48">
        <f t="shared" si="37"/>
        <v>0</v>
      </c>
      <c r="EO177" s="48">
        <f t="shared" si="38"/>
        <v>0</v>
      </c>
      <c r="EP177" s="48">
        <f t="shared" si="39"/>
        <v>24</v>
      </c>
      <c r="EQ177" s="48">
        <f t="shared" si="40"/>
        <v>0</v>
      </c>
      <c r="ER177" s="48"/>
      <c r="ES177" s="48">
        <f t="shared" si="41"/>
        <v>0</v>
      </c>
      <c r="ET177" s="48">
        <f t="shared" si="42"/>
        <v>24</v>
      </c>
      <c r="EU177" s="48" t="b">
        <f t="shared" si="43"/>
        <v>1</v>
      </c>
      <c r="EV177" s="48" t="str">
        <f t="shared" si="44"/>
        <v>SEDE</v>
      </c>
      <c r="EW177" s="48" t="str">
        <f t="shared" si="45"/>
        <v>PRESENCIAL</v>
      </c>
    </row>
    <row r="178" spans="1:153" x14ac:dyDescent="0.3">
      <c r="A178" s="53"/>
      <c r="B178" s="383">
        <v>175</v>
      </c>
      <c r="C178" s="107" t="s">
        <v>195</v>
      </c>
      <c r="D178" s="82">
        <f>SUMIF('Planificación 2026-1'!W:W,C178,'Planificación 2026-1'!R:R)</f>
        <v>32</v>
      </c>
      <c r="E178" s="384" t="s">
        <v>341</v>
      </c>
      <c r="F178" s="107" t="s">
        <v>430</v>
      </c>
      <c r="G178" s="390" t="s">
        <v>302</v>
      </c>
      <c r="H178" s="107" t="s">
        <v>435</v>
      </c>
      <c r="I178" s="77" t="str">
        <f>IF(SUM(COUNTIFS('Planificación 2026-1'!E:E,"PRINCIPAL",'Planificación 2026-1'!W:W,C178,'Planificación 2026-1'!G:G,"AF"))&gt;0,"P01"," ")</f>
        <v xml:space="preserve"> </v>
      </c>
      <c r="J178" s="78" t="str">
        <f>IF(SUM(COUNTIFS('Planificación 2026-1'!E:E,"PRINCIPAL",'Planificación 2026-1'!W:W,C178,'Planificación 2026-1'!G:G,"EN"))&gt;0,"P02"," ")</f>
        <v>P02</v>
      </c>
      <c r="K178" s="78" t="str">
        <f>IF(SUM(COUNTIFS('Planificación 2026-1'!E:E,"PRINCIPAL",'Planificación 2026-1'!W:W,C178,'Planificación 2026-1'!G:G,"IS"))&gt;0,"P03"," ")</f>
        <v xml:space="preserve"> </v>
      </c>
      <c r="L178" s="78" t="str">
        <f>IF(SUM(COUNTIFS('Planificación 2026-1'!E:E,"PRINCIPAL",'Planificación 2026-1'!W:W,C178,'Planificación 2026-1'!G:G,"PS"))&gt;0,"P04"," ")</f>
        <v xml:space="preserve"> </v>
      </c>
      <c r="M178" s="78"/>
      <c r="N178" s="78" t="str">
        <f>IF(SUM(COUNTIFS('Planificación 2026-1'!E:E,"PRINCIPAL",'Planificación 2026-1'!W:W,C178,'Planificación 2026-1'!G:G,"IN"))&gt;0,"P06"," ")</f>
        <v xml:space="preserve"> </v>
      </c>
      <c r="O178" s="78" t="str">
        <f>IF(SUM(COUNTIFS('Planificación 2026-1'!E:E,"PRINCIPAL",'Planificación 2026-1'!W:W,C178,'Planificación 2026-1'!G:G,"CA"))&gt;0,"P07"," ")</f>
        <v xml:space="preserve"> </v>
      </c>
      <c r="P178" s="78" t="str">
        <f>IF(SUM(COUNTIFS('Planificación 2026-1'!E:E,"PRINCIPAL",'Planificación 2026-1'!W:W,C178,'Planificación 2026-1'!G:G,"DE"))&gt;0,"P08"," ")</f>
        <v xml:space="preserve"> </v>
      </c>
      <c r="Q178" s="78" t="str">
        <f>IF(SUM(COUNTIFS('Planificación 2026-1'!E:E,"PRINCIPAL",'Planificación 2026-1'!W:W,C178,'Planificación 2026-1'!G:G,"OB"))&gt;0,"P09"," ")</f>
        <v>P09</v>
      </c>
      <c r="R178" s="78" t="str">
        <f>IF(SUM(COUNTIFS('Planificación 2026-1'!E:E,"PRINCIPAL",'Planificación 2026-1'!W:W,C178,'Planificación 2026-1'!G:G,"MH"))&gt;0,"P31"," ")</f>
        <v xml:space="preserve"> </v>
      </c>
      <c r="S178" s="78" t="str">
        <f>IF(SUM(COUNTIFS('Planificación 2026-1'!E:E,"PRINCIPAL",'Planificación 2026-1'!W:W,C178,'Planificación 2026-1'!G:G,"IC"))&gt;0,"P32"," ")</f>
        <v xml:space="preserve"> </v>
      </c>
      <c r="T178" s="78" t="str">
        <f>IF(SUM(COUNTIFS('Planificación 2026-1'!E:E,"PRINCIPAL",'Planificación 2026-1'!W:W,C178,'Planificación 2026-1'!G:G,"AR"))&gt;0,"P34"," ")</f>
        <v xml:space="preserve"> </v>
      </c>
      <c r="U178" s="78" t="str">
        <f>IF(SUM(COUNTIFS('Planificación 2026-1'!E:E,"PRINCIPAL",'Planificación 2026-1'!W:W,C178,'Planificación 2026-1'!G:G,"T1"))&gt;0,"P35"," ")</f>
        <v xml:space="preserve"> </v>
      </c>
      <c r="V178" s="78" t="str">
        <f>IF(SUM(COUNTIFS('Planificación 2026-1'!E:E,"PRINCIPAL",'Planificación 2026-1'!W:W,C178,'Planificación 2026-1'!G:G,"T3"))&gt;0,"P36"," ")</f>
        <v xml:space="preserve"> </v>
      </c>
      <c r="W178" s="78" t="str">
        <f>IF(SUM(COUNTIFS('Planificación 2026-1'!E:E,"PRINCIPAL",'Planificación 2026-1'!W:W,C178,'Planificación 2026-1'!G:G,"T2"))&gt;0,"P37"," ")</f>
        <v xml:space="preserve"> </v>
      </c>
      <c r="X178" s="78" t="str">
        <f>IF(SUM(COUNTIFS('Planificación 2026-1'!E:E,"PRINCIPAL",'Planificación 2026-1'!W:W,C178,'Planificación 2026-1'!G:G,"AE"))&gt;0,"P38"," ")</f>
        <v xml:space="preserve"> </v>
      </c>
      <c r="Y178" s="78" t="str">
        <f>IF(SUM(COUNTIFS('Planificación 2026-1'!E:E,"PRINCIPAL",'Planificación 2026-1'!W:W,C178,'Planificación 2026-1'!G:G,"T4"))&gt;0,"P55"," ")</f>
        <v xml:space="preserve"> </v>
      </c>
      <c r="Z178" s="78" t="str">
        <f>IF(SUM(COUNTIFS('Planificación 2026-1'!E:E,"FILIAL",'Planificación 2026-1'!W:W,C178,'Planificación 2026-1'!G:G,"AF"))&gt;0," P01"," ")</f>
        <v xml:space="preserve"> </v>
      </c>
      <c r="AA178" s="78" t="str">
        <f>IF(SUM(COUNTIFS('Planificación 2026-1'!E:E,"FILIAL",'Planificación 2026-1'!W:W,C178,'Planificación 2026-1'!G:G,"EN"))&gt;0,"P02"," ")</f>
        <v xml:space="preserve"> </v>
      </c>
      <c r="AB178" s="78" t="str">
        <f>IF(SUM(COUNTIFS('Planificación 2026-1'!E:E,"FILIAL",'Planificación 2026-1'!W:W,C178,'Planificación 2026-1'!G:G,"IS"))&gt;0,"P03"," ")</f>
        <v xml:space="preserve"> </v>
      </c>
      <c r="AC178" s="78" t="str">
        <f>IF(SUM(COUNTIFS('Planificación 2026-1'!E:E,"FILIAL",'Planificación 2026-1'!W:W,C178,'Planificación 2026-1'!G:G,"PS"))&gt;0,"P04"," ")</f>
        <v xml:space="preserve"> </v>
      </c>
      <c r="AD178" s="78"/>
      <c r="AE178" s="78" t="str">
        <f>IF(SUM(COUNTIFS('Planificación 2026-1'!E:E,"FILIAL",'Planificación 2026-1'!W:W,C178,'Planificación 2026-1'!G:G,"IN"))&gt;0,"P06"," ")</f>
        <v xml:space="preserve"> </v>
      </c>
      <c r="AF178" s="78" t="str">
        <f>IF(SUM(COUNTIFS('Planificación 2026-1'!E:E,"FILIAL",'Planificación 2026-1'!W:W,C178,'Planificación 2026-1'!G:G,"CA"))&gt;0,"P07"," ")</f>
        <v xml:space="preserve"> </v>
      </c>
      <c r="AG178" s="78" t="str">
        <f>IF(SUM(COUNTIFS('Planificación 2026-1'!E:E,"FILIAL",'Planificación 2026-1'!W:W,C178,'Planificación 2026-1'!G:G,"DE"))&gt;0,"P08"," ")</f>
        <v xml:space="preserve"> </v>
      </c>
      <c r="AH178" s="78" t="str">
        <f>IF(SUM(COUNTIFS('Planificación 2026-1'!E:E,"FILIAL",'Planificación 2026-1'!W:W,C178,'Planificación 2026-1'!G:G,"OB"))&gt;0,"P09"," ")</f>
        <v xml:space="preserve"> </v>
      </c>
      <c r="AI178" s="78" t="str">
        <f>IF(SUM(COUNTIFS('Planificación 2026-1'!E:E,"FILIAL",'Planificación 2026-1'!W:W,C178,'Planificación 2026-1'!G:G,"MH"))&gt;0,"P31"," ")</f>
        <v xml:space="preserve"> </v>
      </c>
      <c r="AJ178" s="78" t="str">
        <f>IF(SUM(COUNTIFS('Planificación 2026-1'!E:E,"FILIAL",'Planificación 2026-1'!W:W,C178,'Planificación 2026-1'!G:G,"IC"))&gt;0,"P32"," ")</f>
        <v xml:space="preserve"> </v>
      </c>
      <c r="AK178" s="78" t="str">
        <f>IF(SUM(COUNTIFS('Planificación 2026-1'!E:E,"FILIAL",'Planificación 2026-1'!W:W,C178,'Planificación 2026-1'!G:G,"AR"))&gt;0,"P34"," ")</f>
        <v xml:space="preserve"> </v>
      </c>
      <c r="AL178" s="78" t="str">
        <f>IF(SUM(COUNTIFS('Planificación 2026-1'!E:E,"FILIAL",'Planificación 2026-1'!W:W,C178,'Planificación 2026-1'!G:G,"T1"))&gt;0,"P35"," ")</f>
        <v xml:space="preserve"> </v>
      </c>
      <c r="AM178" s="78" t="str">
        <f>IF(SUM(COUNTIFS('Planificación 2026-1'!E:E,"FILIAL",'Planificación 2026-1'!W:W,C178,'Planificación 2026-1'!G:G,"T3"))&gt;0,"P36"," ")</f>
        <v xml:space="preserve"> </v>
      </c>
      <c r="AN178" s="78" t="str">
        <f>IF(SUM(COUNTIFS('Planificación 2026-1'!E:E,"FILIAL",'Planificación 2026-1'!W:W,C178,'Planificación 2026-1'!G:G,"T2"))&gt;0,"P37"," ")</f>
        <v xml:space="preserve"> </v>
      </c>
      <c r="AO178" s="78" t="str">
        <f>IF(SUM(COUNTIFS('Planificación 2026-1'!E:E,"FILIAL",'Planificación 2026-1'!W:W,C178,'Planificación 2026-1'!G:G,"AE"))&gt;0,"P38"," ")</f>
        <v xml:space="preserve"> </v>
      </c>
      <c r="AP178" s="78" t="str">
        <f>IF(SUM(COUNTIFS('Planificación 2026-1'!E:E,"FILIAL",'Planificación 2026-1'!W:W,C178,'Planificación 2026-1'!G:G,"T4"))&gt;0,"P55"," ")</f>
        <v xml:space="preserve"> </v>
      </c>
      <c r="AQ178" s="78" t="str">
        <f>IF(SUM(COUNTIFS('Planificación 2026-1'!E:E,"SUNAMPE",'Planificación 2026-1'!W:W,C178,'Planificación 2026-1'!G:G,"AF"))&gt;0," P01"," ")</f>
        <v xml:space="preserve"> </v>
      </c>
      <c r="AR178" s="78" t="str">
        <f>IF(SUM(COUNTIFS('Planificación 2026-1'!E:E,"SUNAMPE",'Planificación 2026-1'!W:W,C178,'Planificación 2026-1'!G:G,"EN"))&gt;0,"P02"," ")</f>
        <v xml:space="preserve"> </v>
      </c>
      <c r="AS178" s="78" t="str">
        <f>IF(SUM(COUNTIFS('Planificación 2026-1'!E:E,"SUNAMPE",'Planificación 2026-1'!W:W,C178,'Planificación 2026-1'!G:G,"IS"))&gt;0,"P03"," ")</f>
        <v xml:space="preserve"> </v>
      </c>
      <c r="AT178" s="78" t="str">
        <f>IF(SUM(COUNTIFS('Planificación 2026-1'!E:E,"SUNAMPE",'Planificación 2026-1'!W:W,C178,'Planificación 2026-1'!G:G,"PS"))&gt;0,"P04"," ")</f>
        <v xml:space="preserve"> </v>
      </c>
      <c r="AU178" s="78"/>
      <c r="AV178" s="78" t="str">
        <f>IF(SUM(COUNTIFS('Planificación 2026-1'!E:E,"SUNAMPE",'Planificación 2026-1'!W:W,C178,'Planificación 2026-1'!G:G,"IN"))&gt;0,"P06"," ")</f>
        <v xml:space="preserve"> </v>
      </c>
      <c r="AW178" s="78" t="str">
        <f>IF(SUM(COUNTIFS('Planificación 2026-1'!E:E,"SUNAMPE",'Planificación 2026-1'!W:W,C178,'Planificación 2026-1'!G:G,"CA"))&gt;0,"P07"," ")</f>
        <v xml:space="preserve"> </v>
      </c>
      <c r="AX178" s="78" t="str">
        <f>IF(SUM(COUNTIFS('Planificación 2026-1'!E:E,"SUNAMPE",'Planificación 2026-1'!W:W,C178,'Planificación 2026-1'!G:G,"DE"))&gt;0,"P08"," ")</f>
        <v xml:space="preserve"> </v>
      </c>
      <c r="AY178" s="78" t="str">
        <f>IF(SUM(COUNTIFS('Planificación 2026-1'!E:E,"SUNAMPE",'Planificación 2026-1'!W:W,C178,'Planificación 2026-1'!G:G,"OB"))&gt;0,"P09"," ")</f>
        <v xml:space="preserve"> </v>
      </c>
      <c r="AZ178" s="78" t="str">
        <f>IF(SUM(COUNTIFS('Planificación 2026-1'!E:E,"SUNAMPE",'Planificación 2026-1'!W:W,C178,'Planificación 2026-1'!G:G,"MH"))&gt;0,"P31"," ")</f>
        <v>P31</v>
      </c>
      <c r="BA178" s="78" t="str">
        <f>IF(SUM(COUNTIFS('Planificación 2026-1'!E:E,"SUNAMPE",'Planificación 2026-1'!W:W,C178,'Planificación 2026-1'!G:G,"IC"))&gt;0,"P32"," ")</f>
        <v xml:space="preserve"> </v>
      </c>
      <c r="BB178" s="78" t="str">
        <f>IF(SUM(COUNTIFS('Planificación 2026-1'!E:E,"SUNAMPE",'Planificación 2026-1'!W:W,C178,'Planificación 2026-1'!G:G,"AR"))&gt;0,"P34"," ")</f>
        <v xml:space="preserve"> </v>
      </c>
      <c r="BC178" s="78" t="str">
        <f>IF(SUM(COUNTIFS('Planificación 2026-1'!E:E,"SUNAMPE",'Planificación 2026-1'!W:W,C178,'Planificación 2026-1'!G:G,"T1"))&gt;0,"P35"," ")</f>
        <v xml:space="preserve"> </v>
      </c>
      <c r="BD178" s="78" t="str">
        <f>IF(SUM(COUNTIFS('Planificación 2026-1'!E:E,"SUNAMPE",'Planificación 2026-1'!W:W,C178,'Planificación 2026-1'!G:G,"T3"))&gt;0,"P36"," ")</f>
        <v xml:space="preserve"> </v>
      </c>
      <c r="BE178" s="78" t="str">
        <f>IF(SUM(COUNTIFS('Planificación 2026-1'!E:E,"SUNAMPE",'Planificación 2026-1'!W:W,C178,'Planificación 2026-1'!G:G,"T2"))&gt;0,"P37"," ")</f>
        <v xml:space="preserve"> </v>
      </c>
      <c r="BF178" s="78" t="str">
        <f>IF(SUM(COUNTIFS('Planificación 2026-1'!E:E,"SUNAMPE",'Planificación 2026-1'!W:W,C178,'Planificación 2026-1'!G:G,"AE"))&gt;0,"P38"," ")</f>
        <v xml:space="preserve"> </v>
      </c>
      <c r="BG178" s="78" t="str">
        <f>IF(SUM(COUNTIFS('Planificación 2026-1'!E:E,"SUNAMPE",'Planificación 2026-1'!W:W,C178,'Planificación 2026-1'!G:G,"T4"))&gt;0,"P55"," ")</f>
        <v xml:space="preserve"> </v>
      </c>
      <c r="BH178" s="78" t="str">
        <f>IF(SUM(COUNTIFS('Planificación 2026-1'!E:E,"HUAURA",'Planificación 2026-1'!W:W,C178,'Planificación 2026-1'!G:G,"AF"))&gt;0," P01"," ")</f>
        <v xml:space="preserve"> </v>
      </c>
      <c r="BI178" s="78" t="str">
        <f>IF(SUM(COUNTIFS('Planificación 2026-1'!E:E,"HUAURA",'Planificación 2026-1'!W:W,C178,'Planificación 2026-1'!G:G,"EN"))&gt;0,"P02"," ")</f>
        <v xml:space="preserve"> </v>
      </c>
      <c r="BJ178" s="78" t="str">
        <f>IF(SUM(COUNTIFS('Planificación 2026-1'!E:E,"HUAURA",'Planificación 2026-1'!W:W,C178,'Planificación 2026-1'!G:G,"IS"))&gt;0,"P03"," ")</f>
        <v xml:space="preserve"> </v>
      </c>
      <c r="BK178" s="78" t="str">
        <f>IF(SUM(COUNTIFS('Planificación 2026-1'!E:E,"HUAURA",'Planificación 2026-1'!W:W,C178,'Planificación 2026-1'!G:G,"PS"))&gt;0,"P04"," ")</f>
        <v xml:space="preserve"> </v>
      </c>
      <c r="BL178" s="78"/>
      <c r="BM178" s="78" t="str">
        <f>IF(SUM(COUNTIFS('Planificación 2026-1'!E:E,"HUAURA",'Planificación 2026-1'!W:W,C178,'Planificación 2026-1'!G:G,"IN"))&gt;0,"P06"," ")</f>
        <v xml:space="preserve"> </v>
      </c>
      <c r="BN178" s="78" t="str">
        <f>IF(SUM(COUNTIFS('Planificación 2026-1'!E:E,"HUAURA",'Planificación 2026-1'!W:W,C178,'Planificación 2026-1'!G:G,"CA"))&gt;0,"P07"," ")</f>
        <v xml:space="preserve"> </v>
      </c>
      <c r="BO178" s="78" t="str">
        <f>IF(SUM(COUNTIFS('Planificación 2026-1'!E:E,"HUAURA",'Planificación 2026-1'!W:W,C178,'Planificación 2026-1'!G:G,"DE"))&gt;0,"P08"," ")</f>
        <v xml:space="preserve"> </v>
      </c>
      <c r="BP178" s="78" t="str">
        <f>IF(SUM(COUNTIFS('Planificación 2026-1'!E:E,"HUAURA",'Planificación 2026-1'!W:W,C178,'Planificación 2026-1'!G:G,"OB"))&gt;0,"P09"," ")</f>
        <v xml:space="preserve"> </v>
      </c>
      <c r="BQ178" s="78" t="str">
        <f>IF(SUM(COUNTIFS('Planificación 2026-1'!E:E,"HUAURA",'Planificación 2026-1'!W:W,C178,'Planificación 2026-1'!G:G,"MH"))&gt;0,"P31"," ")</f>
        <v xml:space="preserve"> </v>
      </c>
      <c r="BR178" s="78" t="str">
        <f>IF(SUM(COUNTIFS('Planificación 2026-1'!E:E,"HUAURA",'Planificación 2026-1'!W:W,C178,'Planificación 2026-1'!G:G,"IC"))&gt;0,"P32"," ")</f>
        <v xml:space="preserve"> </v>
      </c>
      <c r="BS178" s="78" t="str">
        <f>IF(SUM(COUNTIFS('Planificación 2026-1'!E:E,"HUAURA",'Planificación 2026-1'!W:W,C178,'Planificación 2026-1'!G:G,"AR"))&gt;0,"P34"," ")</f>
        <v xml:space="preserve"> </v>
      </c>
      <c r="BT178" s="78" t="str">
        <f>IF(SUM(COUNTIFS('Planificación 2026-1'!E:E,"HUAURA",'Planificación 2026-1'!W:W,C178,'Planificación 2026-1'!G:G,"T1"))&gt;0,"P35"," ")</f>
        <v xml:space="preserve"> </v>
      </c>
      <c r="BU178" s="78" t="str">
        <f>IF(SUM(COUNTIFS('Planificación 2026-1'!E:E,"HUAURA",'Planificación 2026-1'!W:W,C178,'Planificación 2026-1'!G:G,"T3"))&gt;0,"P36"," ")</f>
        <v xml:space="preserve"> </v>
      </c>
      <c r="BV178" s="78" t="str">
        <f>IF(SUM(COUNTIFS('Planificación 2026-1'!E:E,"HUAURA",'Planificación 2026-1'!W:W,C178,'Planificación 2026-1'!G:G,"T2"))&gt;0,"P37"," ")</f>
        <v xml:space="preserve"> </v>
      </c>
      <c r="BW178" s="78" t="str">
        <f>IF(SUM(COUNTIFS('Planificación 2026-1'!E:E,"HUAURA",'Planificación 2026-1'!W:W,C178,'Planificación 2026-1'!G:G,"AE"))&gt;0,"P38"," ")</f>
        <v xml:space="preserve"> </v>
      </c>
      <c r="BX178" s="78" t="str">
        <f>IF(SUM(COUNTIFS('Planificación 2026-1'!E:E,"HUAURA",'Planificación 2026-1'!W:W,C178,'Planificación 2026-1'!G:G,"T4"))&gt;0,"P55"," ")</f>
        <v xml:space="preserve"> </v>
      </c>
      <c r="BY178" s="79">
        <f>SUMIFS('Planificación 2026-1'!R:R,'Planificación 2026-1'!W:W,C178,'Planificación 2026-1'!G:G,"AF",'Planificación 2026-1'!H:H,"&gt;2")</f>
        <v>0</v>
      </c>
      <c r="BZ178" s="79">
        <f>SUMIFS('Planificación 2026-1'!R:R,'Planificación 2026-1'!W:W,C178,'Planificación 2026-1'!G:G,"EN",'Planificación 2026-1'!H:H,"&gt;2")</f>
        <v>10</v>
      </c>
      <c r="CA178" s="79">
        <f>SUMIFS('Planificación 2026-1'!R:R,'Planificación 2026-1'!W:W,C178,'Planificación 2026-1'!G:G,"IS",'Planificación 2026-1'!H:H,"&gt;2")</f>
        <v>0</v>
      </c>
      <c r="CB178" s="79">
        <f>SUMIFS('Planificación 2026-1'!R:R,'Planificación 2026-1'!W:W,C178,'Planificación 2026-1'!G:G,"PS",'Planificación 2026-1'!H:H,"&gt;2")</f>
        <v>0</v>
      </c>
      <c r="CC178" s="79">
        <f>SUMIFS('Planificación 2026-1'!R:R,'Planificación 2026-1'!W:W,C178,'Planificación 2026-1'!G:G,"IN",'Planificación 2026-1'!H:H,"&gt;2")</f>
        <v>0</v>
      </c>
      <c r="CD178" s="79">
        <f>SUMIFS('Planificación 2026-1'!R:R,'Planificación 2026-1'!W:W,C178,'Planificación 2026-1'!G:G,"CA",'Planificación 2026-1'!H:H,"&gt;2")</f>
        <v>0</v>
      </c>
      <c r="CE178" s="79">
        <f>SUMIFS('Planificación 2026-1'!R:R,'Planificación 2026-1'!W:W,C178,'Planificación 2026-1'!G:G,"DE",'Planificación 2026-1'!H:H,"&gt;2")</f>
        <v>0</v>
      </c>
      <c r="CF178" s="79">
        <f>SUMIFS('Planificación 2026-1'!R:R,'Planificación 2026-1'!W:W,C178,'Planificación 2026-1'!G:G,"OB",'Planificación 2026-1'!H:H,"&gt;2")</f>
        <v>6</v>
      </c>
      <c r="CG178" s="79">
        <f>SUMIFS('Planificación 2026-1'!R:R,'Planificación 2026-1'!W:W,C178,'Planificación 2026-1'!G:G,"MH",'Planificación 2026-1'!H:H,"&gt;2")</f>
        <v>16</v>
      </c>
      <c r="CH178" s="79">
        <f>SUMIFS('Planificación 2026-1'!R:R,'Planificación 2026-1'!W:W,C178,'Planificación 2026-1'!G:G,"IC",'Planificación 2026-1'!H:H,"&gt;2")</f>
        <v>0</v>
      </c>
      <c r="CI178" s="79">
        <f>SUMIFS('Planificación 2026-1'!R:R,'Planificación 2026-1'!W:W,C178,'Planificación 2026-1'!G:G,"AR",'Planificación 2026-1'!H:H,"&gt;2")</f>
        <v>0</v>
      </c>
      <c r="CJ178" s="79">
        <f>SUMIFS('Planificación 2026-1'!R:R,'Planificación 2026-1'!W:W,C178,'Planificación 2026-1'!G:G,"T1",'Planificación 2026-1'!H:H,"&gt;2")</f>
        <v>0</v>
      </c>
      <c r="CK178" s="79">
        <f>SUMIFS('Planificación 2026-1'!R:R,'Planificación 2026-1'!W:W,C178,'Planificación 2026-1'!G:G,"T3",'Planificación 2026-1'!H:H,"&gt;2")</f>
        <v>0</v>
      </c>
      <c r="CL178" s="79">
        <f>SUMIFS('Planificación 2026-1'!R:R,'Planificación 2026-1'!W:W,C178,'Planificación 2026-1'!G:G,"T2",'Planificación 2026-1'!H:H,"&gt;2")</f>
        <v>0</v>
      </c>
      <c r="CM178" s="79">
        <f>SUMIFS('Planificación 2026-1'!R:R,'Planificación 2026-1'!W:W,C178,'Planificación 2026-1'!G:G,"AE",'Planificación 2026-1'!H:H,"&gt;2")</f>
        <v>0</v>
      </c>
      <c r="CN178" s="79">
        <f>SUMIFS('Planificación 2026-1'!R:R,'Planificación 2026-1'!W:W,C178,'Planificación 2026-1'!G:G,"T4",'Planificación 2026-1'!H:H,"&gt;2")</f>
        <v>0</v>
      </c>
      <c r="CO178" s="79">
        <f>SUMIFS('Planificación 2026-1'!R:R,'Planificación 2026-1'!W:W,C178,'Planificación 2026-1'!G:G,"AF",'Planificación 2026-1'!H:H,"&lt;3")</f>
        <v>0</v>
      </c>
      <c r="CP178" s="79">
        <f>SUMIFS('Planificación 2026-1'!R:R,'Planificación 2026-1'!W:W,C178,'Planificación 2026-1'!G:G,"EN",'Planificación 2026-1'!H:H,"&lt;3")</f>
        <v>0</v>
      </c>
      <c r="CQ178" s="79">
        <f>SUMIFS('Planificación 2026-1'!R:R,'Planificación 2026-1'!W:W,C178,'Planificación 2026-1'!G:G,"IS",'Planificación 2026-1'!H:H,"&lt;3")</f>
        <v>0</v>
      </c>
      <c r="CR178" s="79">
        <f>SUMIFS('Planificación 2026-1'!R:R,'Planificación 2026-1'!W:W,C178,'Planificación 2026-1'!G:G,"PS",'Planificación 2026-1'!H:H,"&lt;3")</f>
        <v>0</v>
      </c>
      <c r="CS178" s="79">
        <f>SUMIFS('Planificación 2026-1'!R:R,'Planificación 2026-1'!W:W,C178,'Planificación 2026-1'!G:G,"IN",'Planificación 2026-1'!H:H,"&lt;3")</f>
        <v>0</v>
      </c>
      <c r="CT178" s="79">
        <f>SUMIFS('Planificación 2026-1'!R:R,'Planificación 2026-1'!W:W,C178,'Planificación 2026-1'!G:G,"CA",'Planificación 2026-1'!H:H,"&lt;3")</f>
        <v>0</v>
      </c>
      <c r="CU178" s="79">
        <f>SUMIFS('Planificación 2026-1'!R:R,'Planificación 2026-1'!W:W,C178,'Planificación 2026-1'!G:G,"DE",'Planificación 2026-1'!H:H,"&lt;3")</f>
        <v>0</v>
      </c>
      <c r="CV178" s="79">
        <f>SUMIFS('Planificación 2026-1'!R:R,'Planificación 2026-1'!W:W,C178,'Planificación 2026-1'!G:G,"OB",'Planificación 2026-1'!H:H,"&lt;3")</f>
        <v>0</v>
      </c>
      <c r="CW178" s="79">
        <f>SUMIFS('Planificación 2026-1'!R:R,'Planificación 2026-1'!W:W,C178,'Planificación 2026-1'!G:G,"MH",'Planificación 2026-1'!H:H,"&lt;3")</f>
        <v>0</v>
      </c>
      <c r="CX178" s="79">
        <f>SUMIFS('Planificación 2026-1'!R:R,'Planificación 2026-1'!W:W,C178,'Planificación 2026-1'!G:G,"IC",'Planificación 2026-1'!H:H,"&lt;3")</f>
        <v>0</v>
      </c>
      <c r="CY178" s="79">
        <f>SUMIFS('Planificación 2026-1'!R:R,'Planificación 2026-1'!W:W,C178,'Planificación 2026-1'!G:G,"AR",'Planificación 2026-1'!H:H,"&lt;3")</f>
        <v>0</v>
      </c>
      <c r="CZ178" s="79">
        <f>SUMIFS('Planificación 2026-1'!R:R,'Planificación 2026-1'!W:W,C178,'Planificación 2026-1'!G:G,"T1",'Planificación 2026-1'!H:H,"&lt;3")</f>
        <v>0</v>
      </c>
      <c r="DA178" s="79">
        <f>SUMIFS('Planificación 2026-1'!R:R,'Planificación 2026-1'!W:W,C178,'Planificación 2026-1'!G:G,"T3",'Planificación 2026-1'!H:H,"&lt;3")</f>
        <v>0</v>
      </c>
      <c r="DB178" s="79">
        <f>SUMIFS('Planificación 2026-1'!R:R,'Planificación 2026-1'!W:W,C178,'Planificación 2026-1'!G:G,"T2",'Planificación 2026-1'!H:H,"&lt;3")</f>
        <v>0</v>
      </c>
      <c r="DC178" s="79">
        <f>SUMIFS('Planificación 2026-1'!R:R,'Planificación 2026-1'!W:W,C178,'Planificación 2026-1'!G:G,"AE",'Planificación 2026-1'!H:H,"&lt;3")</f>
        <v>0</v>
      </c>
      <c r="DD178" s="79">
        <f>SUMIFS('Planificación 2026-1'!R:R,'Planificación 2026-1'!W:W,C178,'Planificación 2026-1'!G:G,"T4",'Planificación 2026-1'!H:H,"&lt;3")</f>
        <v>0</v>
      </c>
      <c r="DE178" s="78" t="str">
        <f t="shared" si="32"/>
        <v>P02 P09</v>
      </c>
      <c r="DF178" s="30">
        <f>IF(C178="","",SUMIFS('Planificación 2026-1'!R:R,'Planificación 2026-1'!W:W,C178,'Planificación 2026-1'!E:E,"PRINCIPAL",'Planificación 2026-1'!X:X,"VIRTUAL"))</f>
        <v>4</v>
      </c>
      <c r="DG178" s="30">
        <f>IF(C178="","",SUMIFS('Planificación 2026-1'!R:R,'Planificación 2026-1'!W:W,C178,'Planificación 2026-1'!E:E,"PRINCIPAL",'Planificación 2026-1'!X:X,"PRESENCIAL"))</f>
        <v>12</v>
      </c>
      <c r="DH178" s="30">
        <f>IF(C178="","",SUMIFS('Planificación 2026-1'!R:R,'Planificación 2026-1'!W:W,C178,'Planificación 2026-1'!E:E,"PRINCIPAL",'Planificación 2026-1'!X:X,"HIBRIDO PRESENCIAL"))</f>
        <v>0</v>
      </c>
      <c r="DI178" s="78" t="str">
        <f t="shared" si="33"/>
        <v/>
      </c>
      <c r="DJ178" s="78">
        <f>IF(C178="","",SUMIFS('Planificación 2026-1'!R:R,'Planificación 2026-1'!W:W,C178,'Planificación 2026-1'!E:E,"FILIAL",'Planificación 2026-1'!X:X,"VIRTUAL"))</f>
        <v>0</v>
      </c>
      <c r="DK178" s="80">
        <f>IF(C178="","",SUMIFS('Planificación 2026-1'!R:R,'Planificación 2026-1'!W:W,C178,'Planificación 2026-1'!E:E,"FILIAL",'Planificación 2026-1'!X:X,"PRESENCIAL"))</f>
        <v>0</v>
      </c>
      <c r="DL178" s="42">
        <f>IF(C178="","",SUMIFS('Planificación 2026-1'!R:R,'Planificación 2026-1'!W:W,C178,'Planificación 2026-1'!E:E,"FILIAL",'Planificación 2026-1'!X:X,"HIBRIDO PRESENCIAL"))</f>
        <v>0</v>
      </c>
      <c r="DM178" s="81" t="str">
        <f t="shared" si="34"/>
        <v>P31</v>
      </c>
      <c r="DN178" s="78">
        <f>IF(C178="","",SUMIFS('Planificación 2026-1'!R:R,'Planificación 2026-1'!W:W,C178,'Planificación 2026-1'!E:E,"SUNAMPE",'Planificación 2026-1'!X:X,"VIRTUAL"))</f>
        <v>0</v>
      </c>
      <c r="DO178" s="42">
        <f>IF(C178="","",SUMIFS('Planificación 2026-1'!R:R,'Planificación 2026-1'!W:W,C178,'Planificación 2026-1'!E:E,"SUNAMPE",'Planificación 2026-1'!X:X,"PRESENCIAL"))</f>
        <v>16</v>
      </c>
      <c r="DP178" s="81" t="str">
        <f t="shared" si="35"/>
        <v/>
      </c>
      <c r="DQ178" s="78">
        <f>IF(C178="","",SUMIFS('Planificación 2026-1'!R:R,'Planificación 2026-1'!W:W,C178,'Planificación 2026-1'!E:E,"HUAURA",'Planificación 2026-1'!X:X,"VIRTUAL"))</f>
        <v>0</v>
      </c>
      <c r="DR178" s="42">
        <f>IF(C178="","",SUMIFS('Planificación 2026-1'!R:R,'Planificación 2026-1'!W:W,C178,'Planificación 2026-1'!E:E,"HUAURA",'Planificación 2026-1'!X:X,"PRESENCIAL"))</f>
        <v>0</v>
      </c>
      <c r="DS178" s="48">
        <f>SUMIFS('Planificación 2026-1'!R:R,'Planificación 2026-1'!W:W,C178,'Planificación 2026-1'!E:E,"PRINCIPAL",'Planificación 2026-1'!X:X,"VIRTUAL",'Planificación 2026-1'!H:H,"&gt;2")</f>
        <v>4</v>
      </c>
      <c r="DT178" s="48">
        <f>SUMIFS('Planificación 2026-1'!R:R,'Planificación 2026-1'!W:W,C178,'Planificación 2026-1'!E:E,"PRINCIPAL",'Planificación 2026-1'!X:X,"&lt;&gt;VIRTUAL",'Planificación 2026-1'!H:H,"&gt;2")</f>
        <v>12</v>
      </c>
      <c r="DU178" s="48">
        <f>SUMIFS('Planificación 2026-1'!R:R,'Planificación 2026-1'!W:W,C178,'Planificación 2026-1'!E:E,"SUNAMPE",'Planificación 2026-1'!X:X,"VIRTUAL",'Planificación 2026-1'!H:H,"&gt;2")</f>
        <v>0</v>
      </c>
      <c r="DV178" s="48">
        <f>SUMIFS('Planificación 2026-1'!R:R,'Planificación 2026-1'!W:W,C178,'Planificación 2026-1'!E:E,"SUNAMPE",'Planificación 2026-1'!X:X,"&lt;&gt;VIRTUAL",'Planificación 2026-1'!H:H,"&gt;2")</f>
        <v>16</v>
      </c>
      <c r="DW178" s="48">
        <f>SUMIFS('Planificación 2026-1'!R:R,'Planificación 2026-1'!W:W,C178,'Planificación 2026-1'!E:E,"FILIAL",'Planificación 2026-1'!X:X,"VIRTUAL",'Planificación 2026-1'!H:H,"&gt;2")</f>
        <v>0</v>
      </c>
      <c r="DX178" s="48">
        <f>SUMIFS('Planificación 2026-1'!R:R,'Planificación 2026-1'!W:W,C178,'Planificación 2026-1'!E:E,"FILIAL",'Planificación 2026-1'!X:X,"&lt;&gt;VIRTUAL",'Planificación 2026-1'!H:H,"&gt;2")</f>
        <v>0</v>
      </c>
      <c r="DY178" s="48">
        <f>SUMIFS('Planificación 2026-1'!R:R,'Planificación 2026-1'!W:W,C178,'Planificación 2026-1'!E:E,"PORUMA",'Planificación 2026-1'!X:X,"VIRTUAL",'Planificación 2026-1'!H:H,"&gt;2")</f>
        <v>0</v>
      </c>
      <c r="DZ178" s="48">
        <f>SUMIFS('Planificación 2026-1'!R:R,'Planificación 2026-1'!W:W,C178,'Planificación 2026-1'!E:E,"PORUMA",'Planificación 2026-1'!X:X,"&lt;&gt;VIRTUAL",'Planificación 2026-1'!H:H,"&gt;2")</f>
        <v>0</v>
      </c>
      <c r="EA178" s="48">
        <f>SUMIFS('Planificación 2026-1'!R:R,'Planificación 2026-1'!W:W,C178,'Planificación 2026-1'!E:E,"HUAURA",'Planificación 2026-1'!X:X,"VIRTUAL",'Planificación 2026-1'!H:H,"&gt;2")</f>
        <v>0</v>
      </c>
      <c r="EB178" s="48">
        <f>SUMIFS('Planificación 2026-1'!R:R,'Planificación 2026-1'!W:W,C178,'Planificación 2026-1'!E:E,"HUAURA",'Planificación 2026-1'!X:X,"&lt;&gt;VIRTUAL",'Planificación 2026-1'!H:H,"&gt;2")</f>
        <v>0</v>
      </c>
      <c r="EC178" s="48">
        <f>SUMIFS('Planificación 2026-1'!R:R,'Planificación 2026-1'!W:W,C178,'Planificación 2026-1'!E:E,"PRINCIPAL",'Planificación 2026-1'!X:X,"VIRTUAL",'Planificación 2026-1'!H:H,"&lt;3")</f>
        <v>0</v>
      </c>
      <c r="ED178" s="48">
        <f>SUMIFS('Planificación 2026-1'!R:R,'Planificación 2026-1'!W:W,C178,'Planificación 2026-1'!E:E,"PRINCIPAL",'Planificación 2026-1'!X:X,"&lt;&gt;VIRTUAL",'Planificación 2026-1'!H:H,"&lt;3")</f>
        <v>0</v>
      </c>
      <c r="EE178" s="48">
        <f>SUMIFS('Planificación 2026-1'!R:R,'Planificación 2026-1'!W:W,C178,'Planificación 2026-1'!E:E,"SUNAMPE",'Planificación 2026-1'!X:X,"VIRTUAL",'Planificación 2026-1'!H:H,"&lt;3")</f>
        <v>0</v>
      </c>
      <c r="EF178" s="48">
        <f>SUMIFS('Planificación 2026-1'!R:R,'Planificación 2026-1'!W:W,C178,'Planificación 2026-1'!E:E,"SUNAMPE",'Planificación 2026-1'!X:X,"&lt;&gt;VIRTUAL",'Planificación 2026-1'!H:H,"&lt;3")</f>
        <v>0</v>
      </c>
      <c r="EG178" s="48">
        <f>SUMIFS('Planificación 2026-1'!R:R,'Planificación 2026-1'!W:W,C178,'Planificación 2026-1'!E:E,"FILIAL",'Planificación 2026-1'!X:X,"VIRTUAL",'Planificación 2026-1'!H:H,"&lt;3")</f>
        <v>0</v>
      </c>
      <c r="EH178" s="48">
        <f>SUMIFS('Planificación 2026-1'!R:R,'Planificación 2026-1'!W:W,C178,'Planificación 2026-1'!E:E,"FILIAL",'Planificación 2026-1'!X:X,"&lt;&gt;VIRTUAL",'Planificación 2026-1'!H:H,"&lt;3")</f>
        <v>0</v>
      </c>
      <c r="EI178" s="48">
        <f>SUMIFS('Planificación 2026-1'!R:R,'Planificación 2026-1'!W:W,C178,'Planificación 2026-1'!E:E,"PORUMA",'Planificación 2026-1'!X:X,"VIRTUAL",'Planificación 2026-1'!H:H,"&lt;3")</f>
        <v>0</v>
      </c>
      <c r="EJ178" s="48">
        <f>SUMIFS('Planificación 2026-1'!R:R,'Planificación 2026-1'!W:W,C178,'Planificación 2026-1'!E:E,"PORUMA",'Planificación 2026-1'!X:X,"&lt;&gt;VIRTUAL",'Planificación 2026-1'!H:H,"&lt;3")</f>
        <v>0</v>
      </c>
      <c r="EK178" s="48">
        <f>SUMIFS('Planificación 2026-1'!R:R,'Planificación 2026-1'!W:W,C178,'Planificación 2026-1'!E:E,"HUAURA",'Planificación 2026-1'!X:X,"VIRTUAL",'Planificación 2026-1'!H:H,"&lt;3")</f>
        <v>0</v>
      </c>
      <c r="EL178" s="48">
        <f>SUMIFS('Planificación 2026-1'!R:R,'Planificación 2026-1'!W:W,C178,'Planificación 2026-1'!E:E,"HUAURA",'Planificación 2026-1'!X:X,"&lt;&gt;VIRTUAL",'Planificación 2026-1'!H:H,"&lt;3")</f>
        <v>0</v>
      </c>
      <c r="EM178" s="48">
        <f t="shared" si="36"/>
        <v>0</v>
      </c>
      <c r="EN178" s="48">
        <f t="shared" si="37"/>
        <v>0</v>
      </c>
      <c r="EO178" s="48">
        <f t="shared" si="38"/>
        <v>0</v>
      </c>
      <c r="EP178" s="48">
        <f t="shared" si="39"/>
        <v>16</v>
      </c>
      <c r="EQ178" s="48">
        <f t="shared" si="40"/>
        <v>16</v>
      </c>
      <c r="ER178" s="48"/>
      <c r="ES178" s="48">
        <f t="shared" si="41"/>
        <v>4</v>
      </c>
      <c r="ET178" s="48">
        <f t="shared" si="42"/>
        <v>28</v>
      </c>
      <c r="EU178" s="48" t="b">
        <f t="shared" si="43"/>
        <v>1</v>
      </c>
      <c r="EV178" s="48" t="str">
        <f t="shared" si="44"/>
        <v>SEDE-FILIAL-HUAURA</v>
      </c>
      <c r="EW178" s="48" t="str">
        <f t="shared" si="45"/>
        <v>MAS PRESENCIAL</v>
      </c>
    </row>
    <row r="179" spans="1:153" x14ac:dyDescent="0.3">
      <c r="A179" s="53"/>
      <c r="B179" s="383">
        <v>176</v>
      </c>
      <c r="C179" s="107" t="s">
        <v>197</v>
      </c>
      <c r="D179" s="82">
        <f>SUMIF('Planificación 2026-1'!W:W,C179,'Planificación 2026-1'!R:R)</f>
        <v>19</v>
      </c>
      <c r="E179" s="384" t="s">
        <v>319</v>
      </c>
      <c r="F179" s="107" t="s">
        <v>430</v>
      </c>
      <c r="G179" s="387" t="s">
        <v>431</v>
      </c>
      <c r="H179" s="107" t="s">
        <v>433</v>
      </c>
      <c r="I179" s="77" t="str">
        <f>IF(SUM(COUNTIFS('Planificación 2026-1'!E:E,"PRINCIPAL",'Planificación 2026-1'!W:W,C179,'Planificación 2026-1'!G:G,"AF"))&gt;0,"P01"," ")</f>
        <v xml:space="preserve"> </v>
      </c>
      <c r="J179" s="78" t="str">
        <f>IF(SUM(COUNTIFS('Planificación 2026-1'!E:E,"PRINCIPAL",'Planificación 2026-1'!W:W,C179,'Planificación 2026-1'!G:G,"EN"))&gt;0,"P02"," ")</f>
        <v>P02</v>
      </c>
      <c r="K179" s="78" t="str">
        <f>IF(SUM(COUNTIFS('Planificación 2026-1'!E:E,"PRINCIPAL",'Planificación 2026-1'!W:W,C179,'Planificación 2026-1'!G:G,"IS"))&gt;0,"P03"," ")</f>
        <v xml:space="preserve"> </v>
      </c>
      <c r="L179" s="78" t="str">
        <f>IF(SUM(COUNTIFS('Planificación 2026-1'!E:E,"PRINCIPAL",'Planificación 2026-1'!W:W,C179,'Planificación 2026-1'!G:G,"PS"))&gt;0,"P04"," ")</f>
        <v xml:space="preserve"> </v>
      </c>
      <c r="M179" s="78"/>
      <c r="N179" s="78" t="str">
        <f>IF(SUM(COUNTIFS('Planificación 2026-1'!E:E,"PRINCIPAL",'Planificación 2026-1'!W:W,C179,'Planificación 2026-1'!G:G,"IN"))&gt;0,"P06"," ")</f>
        <v xml:space="preserve"> </v>
      </c>
      <c r="O179" s="78" t="str">
        <f>IF(SUM(COUNTIFS('Planificación 2026-1'!E:E,"PRINCIPAL",'Planificación 2026-1'!W:W,C179,'Planificación 2026-1'!G:G,"CA"))&gt;0,"P07"," ")</f>
        <v xml:space="preserve"> </v>
      </c>
      <c r="P179" s="78" t="str">
        <f>IF(SUM(COUNTIFS('Planificación 2026-1'!E:E,"PRINCIPAL",'Planificación 2026-1'!W:W,C179,'Planificación 2026-1'!G:G,"DE"))&gt;0,"P08"," ")</f>
        <v xml:space="preserve"> </v>
      </c>
      <c r="Q179" s="78" t="str">
        <f>IF(SUM(COUNTIFS('Planificación 2026-1'!E:E,"PRINCIPAL",'Planificación 2026-1'!W:W,C179,'Planificación 2026-1'!G:G,"OB"))&gt;0,"P09"," ")</f>
        <v xml:space="preserve"> </v>
      </c>
      <c r="R179" s="78" t="str">
        <f>IF(SUM(COUNTIFS('Planificación 2026-1'!E:E,"PRINCIPAL",'Planificación 2026-1'!W:W,C179,'Planificación 2026-1'!G:G,"MH"))&gt;0,"P31"," ")</f>
        <v xml:space="preserve"> </v>
      </c>
      <c r="S179" s="78" t="str">
        <f>IF(SUM(COUNTIFS('Planificación 2026-1'!E:E,"PRINCIPAL",'Planificación 2026-1'!W:W,C179,'Planificación 2026-1'!G:G,"IC"))&gt;0,"P32"," ")</f>
        <v xml:space="preserve"> </v>
      </c>
      <c r="T179" s="78" t="str">
        <f>IF(SUM(COUNTIFS('Planificación 2026-1'!E:E,"PRINCIPAL",'Planificación 2026-1'!W:W,C179,'Planificación 2026-1'!G:G,"AR"))&gt;0,"P34"," ")</f>
        <v xml:space="preserve"> </v>
      </c>
      <c r="U179" s="78" t="str">
        <f>IF(SUM(COUNTIFS('Planificación 2026-1'!E:E,"PRINCIPAL",'Planificación 2026-1'!W:W,C179,'Planificación 2026-1'!G:G,"T1"))&gt;0,"P35"," ")</f>
        <v xml:space="preserve"> </v>
      </c>
      <c r="V179" s="78" t="str">
        <f>IF(SUM(COUNTIFS('Planificación 2026-1'!E:E,"PRINCIPAL",'Planificación 2026-1'!W:W,C179,'Planificación 2026-1'!G:G,"T3"))&gt;0,"P36"," ")</f>
        <v xml:space="preserve"> </v>
      </c>
      <c r="W179" s="78" t="str">
        <f>IF(SUM(COUNTIFS('Planificación 2026-1'!E:E,"PRINCIPAL",'Planificación 2026-1'!W:W,C179,'Planificación 2026-1'!G:G,"T2"))&gt;0,"P37"," ")</f>
        <v xml:space="preserve"> </v>
      </c>
      <c r="X179" s="78" t="str">
        <f>IF(SUM(COUNTIFS('Planificación 2026-1'!E:E,"PRINCIPAL",'Planificación 2026-1'!W:W,C179,'Planificación 2026-1'!G:G,"AE"))&gt;0,"P38"," ")</f>
        <v xml:space="preserve"> </v>
      </c>
      <c r="Y179" s="78" t="str">
        <f>IF(SUM(COUNTIFS('Planificación 2026-1'!E:E,"PRINCIPAL",'Planificación 2026-1'!W:W,C179,'Planificación 2026-1'!G:G,"T4"))&gt;0,"P55"," ")</f>
        <v xml:space="preserve"> </v>
      </c>
      <c r="Z179" s="78" t="str">
        <f>IF(SUM(COUNTIFS('Planificación 2026-1'!E:E,"FILIAL",'Planificación 2026-1'!W:W,C179,'Planificación 2026-1'!G:G,"AF"))&gt;0," P01"," ")</f>
        <v xml:space="preserve"> </v>
      </c>
      <c r="AA179" s="78" t="str">
        <f>IF(SUM(COUNTIFS('Planificación 2026-1'!E:E,"FILIAL",'Planificación 2026-1'!W:W,C179,'Planificación 2026-1'!G:G,"EN"))&gt;0,"P02"," ")</f>
        <v xml:space="preserve"> </v>
      </c>
      <c r="AB179" s="78" t="str">
        <f>IF(SUM(COUNTIFS('Planificación 2026-1'!E:E,"FILIAL",'Planificación 2026-1'!W:W,C179,'Planificación 2026-1'!G:G,"IS"))&gt;0,"P03"," ")</f>
        <v xml:space="preserve"> </v>
      </c>
      <c r="AC179" s="78" t="str">
        <f>IF(SUM(COUNTIFS('Planificación 2026-1'!E:E,"FILIAL",'Planificación 2026-1'!W:W,C179,'Planificación 2026-1'!G:G,"PS"))&gt;0,"P04"," ")</f>
        <v xml:space="preserve"> </v>
      </c>
      <c r="AD179" s="78"/>
      <c r="AE179" s="78" t="str">
        <f>IF(SUM(COUNTIFS('Planificación 2026-1'!E:E,"FILIAL",'Planificación 2026-1'!W:W,C179,'Planificación 2026-1'!G:G,"IN"))&gt;0,"P06"," ")</f>
        <v xml:space="preserve"> </v>
      </c>
      <c r="AF179" s="78" t="str">
        <f>IF(SUM(COUNTIFS('Planificación 2026-1'!E:E,"FILIAL",'Planificación 2026-1'!W:W,C179,'Planificación 2026-1'!G:G,"CA"))&gt;0,"P07"," ")</f>
        <v xml:space="preserve"> </v>
      </c>
      <c r="AG179" s="78" t="str">
        <f>IF(SUM(COUNTIFS('Planificación 2026-1'!E:E,"FILIAL",'Planificación 2026-1'!W:W,C179,'Planificación 2026-1'!G:G,"DE"))&gt;0,"P08"," ")</f>
        <v xml:space="preserve"> </v>
      </c>
      <c r="AH179" s="78" t="str">
        <f>IF(SUM(COUNTIFS('Planificación 2026-1'!E:E,"FILIAL",'Planificación 2026-1'!W:W,C179,'Planificación 2026-1'!G:G,"OB"))&gt;0,"P09"," ")</f>
        <v xml:space="preserve"> </v>
      </c>
      <c r="AI179" s="78" t="str">
        <f>IF(SUM(COUNTIFS('Planificación 2026-1'!E:E,"FILIAL",'Planificación 2026-1'!W:W,C179,'Planificación 2026-1'!G:G,"MH"))&gt;0,"P31"," ")</f>
        <v xml:space="preserve"> </v>
      </c>
      <c r="AJ179" s="78" t="str">
        <f>IF(SUM(COUNTIFS('Planificación 2026-1'!E:E,"FILIAL",'Planificación 2026-1'!W:W,C179,'Planificación 2026-1'!G:G,"IC"))&gt;0,"P32"," ")</f>
        <v xml:space="preserve"> </v>
      </c>
      <c r="AK179" s="78" t="str">
        <f>IF(SUM(COUNTIFS('Planificación 2026-1'!E:E,"FILIAL",'Planificación 2026-1'!W:W,C179,'Planificación 2026-1'!G:G,"AR"))&gt;0,"P34"," ")</f>
        <v xml:space="preserve"> </v>
      </c>
      <c r="AL179" s="78" t="str">
        <f>IF(SUM(COUNTIFS('Planificación 2026-1'!E:E,"FILIAL",'Planificación 2026-1'!W:W,C179,'Planificación 2026-1'!G:G,"T1"))&gt;0,"P35"," ")</f>
        <v xml:space="preserve"> </v>
      </c>
      <c r="AM179" s="78" t="str">
        <f>IF(SUM(COUNTIFS('Planificación 2026-1'!E:E,"FILIAL",'Planificación 2026-1'!W:W,C179,'Planificación 2026-1'!G:G,"T3"))&gt;0,"P36"," ")</f>
        <v xml:space="preserve"> </v>
      </c>
      <c r="AN179" s="78" t="str">
        <f>IF(SUM(COUNTIFS('Planificación 2026-1'!E:E,"FILIAL",'Planificación 2026-1'!W:W,C179,'Planificación 2026-1'!G:G,"T2"))&gt;0,"P37"," ")</f>
        <v xml:space="preserve"> </v>
      </c>
      <c r="AO179" s="78" t="str">
        <f>IF(SUM(COUNTIFS('Planificación 2026-1'!E:E,"FILIAL",'Planificación 2026-1'!W:W,C179,'Planificación 2026-1'!G:G,"AE"))&gt;0,"P38"," ")</f>
        <v xml:space="preserve"> </v>
      </c>
      <c r="AP179" s="78" t="str">
        <f>IF(SUM(COUNTIFS('Planificación 2026-1'!E:E,"FILIAL",'Planificación 2026-1'!W:W,C179,'Planificación 2026-1'!G:G,"T4"))&gt;0,"P55"," ")</f>
        <v xml:space="preserve"> </v>
      </c>
      <c r="AQ179" s="78" t="str">
        <f>IF(SUM(COUNTIFS('Planificación 2026-1'!E:E,"SUNAMPE",'Planificación 2026-1'!W:W,C179,'Planificación 2026-1'!G:G,"AF"))&gt;0," P01"," ")</f>
        <v xml:space="preserve"> </v>
      </c>
      <c r="AR179" s="78" t="str">
        <f>IF(SUM(COUNTIFS('Planificación 2026-1'!E:E,"SUNAMPE",'Planificación 2026-1'!W:W,C179,'Planificación 2026-1'!G:G,"EN"))&gt;0,"P02"," ")</f>
        <v xml:space="preserve"> </v>
      </c>
      <c r="AS179" s="78" t="str">
        <f>IF(SUM(COUNTIFS('Planificación 2026-1'!E:E,"SUNAMPE",'Planificación 2026-1'!W:W,C179,'Planificación 2026-1'!G:G,"IS"))&gt;0,"P03"," ")</f>
        <v xml:space="preserve"> </v>
      </c>
      <c r="AT179" s="78" t="str">
        <f>IF(SUM(COUNTIFS('Planificación 2026-1'!E:E,"SUNAMPE",'Planificación 2026-1'!W:W,C179,'Planificación 2026-1'!G:G,"PS"))&gt;0,"P04"," ")</f>
        <v>P04</v>
      </c>
      <c r="AU179" s="78"/>
      <c r="AV179" s="78" t="str">
        <f>IF(SUM(COUNTIFS('Planificación 2026-1'!E:E,"SUNAMPE",'Planificación 2026-1'!W:W,C179,'Planificación 2026-1'!G:G,"IN"))&gt;0,"P06"," ")</f>
        <v xml:space="preserve"> </v>
      </c>
      <c r="AW179" s="78" t="str">
        <f>IF(SUM(COUNTIFS('Planificación 2026-1'!E:E,"SUNAMPE",'Planificación 2026-1'!W:W,C179,'Planificación 2026-1'!G:G,"CA"))&gt;0,"P07"," ")</f>
        <v xml:space="preserve"> </v>
      </c>
      <c r="AX179" s="78" t="str">
        <f>IF(SUM(COUNTIFS('Planificación 2026-1'!E:E,"SUNAMPE",'Planificación 2026-1'!W:W,C179,'Planificación 2026-1'!G:G,"DE"))&gt;0,"P08"," ")</f>
        <v xml:space="preserve"> </v>
      </c>
      <c r="AY179" s="78" t="str">
        <f>IF(SUM(COUNTIFS('Planificación 2026-1'!E:E,"SUNAMPE",'Planificación 2026-1'!W:W,C179,'Planificación 2026-1'!G:G,"OB"))&gt;0,"P09"," ")</f>
        <v xml:space="preserve"> </v>
      </c>
      <c r="AZ179" s="78" t="str">
        <f>IF(SUM(COUNTIFS('Planificación 2026-1'!E:E,"SUNAMPE",'Planificación 2026-1'!W:W,C179,'Planificación 2026-1'!G:G,"MH"))&gt;0,"P31"," ")</f>
        <v>P31</v>
      </c>
      <c r="BA179" s="78" t="str">
        <f>IF(SUM(COUNTIFS('Planificación 2026-1'!E:E,"SUNAMPE",'Planificación 2026-1'!W:W,C179,'Planificación 2026-1'!G:G,"IC"))&gt;0,"P32"," ")</f>
        <v xml:space="preserve"> </v>
      </c>
      <c r="BB179" s="78" t="str">
        <f>IF(SUM(COUNTIFS('Planificación 2026-1'!E:E,"SUNAMPE",'Planificación 2026-1'!W:W,C179,'Planificación 2026-1'!G:G,"AR"))&gt;0,"P34"," ")</f>
        <v xml:space="preserve"> </v>
      </c>
      <c r="BC179" s="78" t="str">
        <f>IF(SUM(COUNTIFS('Planificación 2026-1'!E:E,"SUNAMPE",'Planificación 2026-1'!W:W,C179,'Planificación 2026-1'!G:G,"T1"))&gt;0,"P35"," ")</f>
        <v xml:space="preserve"> </v>
      </c>
      <c r="BD179" s="78" t="str">
        <f>IF(SUM(COUNTIFS('Planificación 2026-1'!E:E,"SUNAMPE",'Planificación 2026-1'!W:W,C179,'Planificación 2026-1'!G:G,"T3"))&gt;0,"P36"," ")</f>
        <v xml:space="preserve"> </v>
      </c>
      <c r="BE179" s="78" t="str">
        <f>IF(SUM(COUNTIFS('Planificación 2026-1'!E:E,"SUNAMPE",'Planificación 2026-1'!W:W,C179,'Planificación 2026-1'!G:G,"T2"))&gt;0,"P37"," ")</f>
        <v xml:space="preserve"> </v>
      </c>
      <c r="BF179" s="78" t="str">
        <f>IF(SUM(COUNTIFS('Planificación 2026-1'!E:E,"SUNAMPE",'Planificación 2026-1'!W:W,C179,'Planificación 2026-1'!G:G,"AE"))&gt;0,"P38"," ")</f>
        <v xml:space="preserve"> </v>
      </c>
      <c r="BG179" s="78" t="str">
        <f>IF(SUM(COUNTIFS('Planificación 2026-1'!E:E,"SUNAMPE",'Planificación 2026-1'!W:W,C179,'Planificación 2026-1'!G:G,"T4"))&gt;0,"P55"," ")</f>
        <v xml:space="preserve"> </v>
      </c>
      <c r="BH179" s="78" t="str">
        <f>IF(SUM(COUNTIFS('Planificación 2026-1'!E:E,"HUAURA",'Planificación 2026-1'!W:W,C179,'Planificación 2026-1'!G:G,"AF"))&gt;0," P01"," ")</f>
        <v xml:space="preserve"> </v>
      </c>
      <c r="BI179" s="78" t="str">
        <f>IF(SUM(COUNTIFS('Planificación 2026-1'!E:E,"HUAURA",'Planificación 2026-1'!W:W,C179,'Planificación 2026-1'!G:G,"EN"))&gt;0,"P02"," ")</f>
        <v xml:space="preserve"> </v>
      </c>
      <c r="BJ179" s="78" t="str">
        <f>IF(SUM(COUNTIFS('Planificación 2026-1'!E:E,"HUAURA",'Planificación 2026-1'!W:W,C179,'Planificación 2026-1'!G:G,"IS"))&gt;0,"P03"," ")</f>
        <v xml:space="preserve"> </v>
      </c>
      <c r="BK179" s="78" t="str">
        <f>IF(SUM(COUNTIFS('Planificación 2026-1'!E:E,"HUAURA",'Planificación 2026-1'!W:W,C179,'Planificación 2026-1'!G:G,"PS"))&gt;0,"P04"," ")</f>
        <v xml:space="preserve"> </v>
      </c>
      <c r="BL179" s="78"/>
      <c r="BM179" s="78" t="str">
        <f>IF(SUM(COUNTIFS('Planificación 2026-1'!E:E,"HUAURA",'Planificación 2026-1'!W:W,C179,'Planificación 2026-1'!G:G,"IN"))&gt;0,"P06"," ")</f>
        <v xml:space="preserve"> </v>
      </c>
      <c r="BN179" s="78" t="str">
        <f>IF(SUM(COUNTIFS('Planificación 2026-1'!E:E,"HUAURA",'Planificación 2026-1'!W:W,C179,'Planificación 2026-1'!G:G,"CA"))&gt;0,"P07"," ")</f>
        <v xml:space="preserve"> </v>
      </c>
      <c r="BO179" s="78" t="str">
        <f>IF(SUM(COUNTIFS('Planificación 2026-1'!E:E,"HUAURA",'Planificación 2026-1'!W:W,C179,'Planificación 2026-1'!G:G,"DE"))&gt;0,"P08"," ")</f>
        <v xml:space="preserve"> </v>
      </c>
      <c r="BP179" s="78" t="str">
        <f>IF(SUM(COUNTIFS('Planificación 2026-1'!E:E,"HUAURA",'Planificación 2026-1'!W:W,C179,'Planificación 2026-1'!G:G,"OB"))&gt;0,"P09"," ")</f>
        <v xml:space="preserve"> </v>
      </c>
      <c r="BQ179" s="78" t="str">
        <f>IF(SUM(COUNTIFS('Planificación 2026-1'!E:E,"HUAURA",'Planificación 2026-1'!W:W,C179,'Planificación 2026-1'!G:G,"MH"))&gt;0,"P31"," ")</f>
        <v xml:space="preserve"> </v>
      </c>
      <c r="BR179" s="78" t="str">
        <f>IF(SUM(COUNTIFS('Planificación 2026-1'!E:E,"HUAURA",'Planificación 2026-1'!W:W,C179,'Planificación 2026-1'!G:G,"IC"))&gt;0,"P32"," ")</f>
        <v xml:space="preserve"> </v>
      </c>
      <c r="BS179" s="78" t="str">
        <f>IF(SUM(COUNTIFS('Planificación 2026-1'!E:E,"HUAURA",'Planificación 2026-1'!W:W,C179,'Planificación 2026-1'!G:G,"AR"))&gt;0,"P34"," ")</f>
        <v xml:space="preserve"> </v>
      </c>
      <c r="BT179" s="78" t="str">
        <f>IF(SUM(COUNTIFS('Planificación 2026-1'!E:E,"HUAURA",'Planificación 2026-1'!W:W,C179,'Planificación 2026-1'!G:G,"T1"))&gt;0,"P35"," ")</f>
        <v xml:space="preserve"> </v>
      </c>
      <c r="BU179" s="78" t="str">
        <f>IF(SUM(COUNTIFS('Planificación 2026-1'!E:E,"HUAURA",'Planificación 2026-1'!W:W,C179,'Planificación 2026-1'!G:G,"T3"))&gt;0,"P36"," ")</f>
        <v xml:space="preserve"> </v>
      </c>
      <c r="BV179" s="78" t="str">
        <f>IF(SUM(COUNTIFS('Planificación 2026-1'!E:E,"HUAURA",'Planificación 2026-1'!W:W,C179,'Planificación 2026-1'!G:G,"T2"))&gt;0,"P37"," ")</f>
        <v xml:space="preserve"> </v>
      </c>
      <c r="BW179" s="78" t="str">
        <f>IF(SUM(COUNTIFS('Planificación 2026-1'!E:E,"HUAURA",'Planificación 2026-1'!W:W,C179,'Planificación 2026-1'!G:G,"AE"))&gt;0,"P38"," ")</f>
        <v xml:space="preserve"> </v>
      </c>
      <c r="BX179" s="78" t="str">
        <f>IF(SUM(COUNTIFS('Planificación 2026-1'!E:E,"HUAURA",'Planificación 2026-1'!W:W,C179,'Planificación 2026-1'!G:G,"T4"))&gt;0,"P55"," ")</f>
        <v xml:space="preserve"> </v>
      </c>
      <c r="BY179" s="79">
        <f>SUMIFS('Planificación 2026-1'!R:R,'Planificación 2026-1'!W:W,C179,'Planificación 2026-1'!G:G,"AF",'Planificación 2026-1'!H:H,"&gt;2")</f>
        <v>0</v>
      </c>
      <c r="BZ179" s="79">
        <f>SUMIFS('Planificación 2026-1'!R:R,'Planificación 2026-1'!W:W,C179,'Planificación 2026-1'!G:G,"EN",'Planificación 2026-1'!H:H,"&gt;2")</f>
        <v>0</v>
      </c>
      <c r="CA179" s="79">
        <f>SUMIFS('Planificación 2026-1'!R:R,'Planificación 2026-1'!W:W,C179,'Planificación 2026-1'!G:G,"IS",'Planificación 2026-1'!H:H,"&gt;2")</f>
        <v>0</v>
      </c>
      <c r="CB179" s="79">
        <f>SUMIFS('Planificación 2026-1'!R:R,'Planificación 2026-1'!W:W,C179,'Planificación 2026-1'!G:G,"PS",'Planificación 2026-1'!H:H,"&gt;2")</f>
        <v>0</v>
      </c>
      <c r="CC179" s="79">
        <f>SUMIFS('Planificación 2026-1'!R:R,'Planificación 2026-1'!W:W,C179,'Planificación 2026-1'!G:G,"IN",'Planificación 2026-1'!H:H,"&gt;2")</f>
        <v>0</v>
      </c>
      <c r="CD179" s="79">
        <f>SUMIFS('Planificación 2026-1'!R:R,'Planificación 2026-1'!W:W,C179,'Planificación 2026-1'!G:G,"CA",'Planificación 2026-1'!H:H,"&gt;2")</f>
        <v>0</v>
      </c>
      <c r="CE179" s="79">
        <f>SUMIFS('Planificación 2026-1'!R:R,'Planificación 2026-1'!W:W,C179,'Planificación 2026-1'!G:G,"DE",'Planificación 2026-1'!H:H,"&gt;2")</f>
        <v>0</v>
      </c>
      <c r="CF179" s="79">
        <f>SUMIFS('Planificación 2026-1'!R:R,'Planificación 2026-1'!W:W,C179,'Planificación 2026-1'!G:G,"OB",'Planificación 2026-1'!H:H,"&gt;2")</f>
        <v>0</v>
      </c>
      <c r="CG179" s="79">
        <f>SUMIFS('Planificación 2026-1'!R:R,'Planificación 2026-1'!W:W,C179,'Planificación 2026-1'!G:G,"MH",'Planificación 2026-1'!H:H,"&gt;2")</f>
        <v>0</v>
      </c>
      <c r="CH179" s="79">
        <f>SUMIFS('Planificación 2026-1'!R:R,'Planificación 2026-1'!W:W,C179,'Planificación 2026-1'!G:G,"IC",'Planificación 2026-1'!H:H,"&gt;2")</f>
        <v>0</v>
      </c>
      <c r="CI179" s="79">
        <f>SUMIFS('Planificación 2026-1'!R:R,'Planificación 2026-1'!W:W,C179,'Planificación 2026-1'!G:G,"AR",'Planificación 2026-1'!H:H,"&gt;2")</f>
        <v>0</v>
      </c>
      <c r="CJ179" s="79">
        <f>SUMIFS('Planificación 2026-1'!R:R,'Planificación 2026-1'!W:W,C179,'Planificación 2026-1'!G:G,"T1",'Planificación 2026-1'!H:H,"&gt;2")</f>
        <v>0</v>
      </c>
      <c r="CK179" s="79">
        <f>SUMIFS('Planificación 2026-1'!R:R,'Planificación 2026-1'!W:W,C179,'Planificación 2026-1'!G:G,"T3",'Planificación 2026-1'!H:H,"&gt;2")</f>
        <v>0</v>
      </c>
      <c r="CL179" s="79">
        <f>SUMIFS('Planificación 2026-1'!R:R,'Planificación 2026-1'!W:W,C179,'Planificación 2026-1'!G:G,"T2",'Planificación 2026-1'!H:H,"&gt;2")</f>
        <v>0</v>
      </c>
      <c r="CM179" s="79">
        <f>SUMIFS('Planificación 2026-1'!R:R,'Planificación 2026-1'!W:W,C179,'Planificación 2026-1'!G:G,"AE",'Planificación 2026-1'!H:H,"&gt;2")</f>
        <v>0</v>
      </c>
      <c r="CN179" s="79">
        <f>SUMIFS('Planificación 2026-1'!R:R,'Planificación 2026-1'!W:W,C179,'Planificación 2026-1'!G:G,"T4",'Planificación 2026-1'!H:H,"&gt;2")</f>
        <v>0</v>
      </c>
      <c r="CO179" s="79">
        <f>SUMIFS('Planificación 2026-1'!R:R,'Planificación 2026-1'!W:W,C179,'Planificación 2026-1'!G:G,"AF",'Planificación 2026-1'!H:H,"&lt;3")</f>
        <v>0</v>
      </c>
      <c r="CP179" s="79">
        <f>SUMIFS('Planificación 2026-1'!R:R,'Planificación 2026-1'!W:W,C179,'Planificación 2026-1'!G:G,"EN",'Planificación 2026-1'!H:H,"&lt;3")</f>
        <v>5</v>
      </c>
      <c r="CQ179" s="79">
        <f>SUMIFS('Planificación 2026-1'!R:R,'Planificación 2026-1'!W:W,C179,'Planificación 2026-1'!G:G,"IS",'Planificación 2026-1'!H:H,"&lt;3")</f>
        <v>0</v>
      </c>
      <c r="CR179" s="79">
        <f>SUMIFS('Planificación 2026-1'!R:R,'Planificación 2026-1'!W:W,C179,'Planificación 2026-1'!G:G,"PS",'Planificación 2026-1'!H:H,"&lt;3")</f>
        <v>10</v>
      </c>
      <c r="CS179" s="79">
        <f>SUMIFS('Planificación 2026-1'!R:R,'Planificación 2026-1'!W:W,C179,'Planificación 2026-1'!G:G,"IN",'Planificación 2026-1'!H:H,"&lt;3")</f>
        <v>0</v>
      </c>
      <c r="CT179" s="79">
        <f>SUMIFS('Planificación 2026-1'!R:R,'Planificación 2026-1'!W:W,C179,'Planificación 2026-1'!G:G,"CA",'Planificación 2026-1'!H:H,"&lt;3")</f>
        <v>0</v>
      </c>
      <c r="CU179" s="79">
        <f>SUMIFS('Planificación 2026-1'!R:R,'Planificación 2026-1'!W:W,C179,'Planificación 2026-1'!G:G,"DE",'Planificación 2026-1'!H:H,"&lt;3")</f>
        <v>0</v>
      </c>
      <c r="CV179" s="79">
        <f>SUMIFS('Planificación 2026-1'!R:R,'Planificación 2026-1'!W:W,C179,'Planificación 2026-1'!G:G,"OB",'Planificación 2026-1'!H:H,"&lt;3")</f>
        <v>0</v>
      </c>
      <c r="CW179" s="79">
        <f>SUMIFS('Planificación 2026-1'!R:R,'Planificación 2026-1'!W:W,C179,'Planificación 2026-1'!G:G,"MH",'Planificación 2026-1'!H:H,"&lt;3")</f>
        <v>4</v>
      </c>
      <c r="CX179" s="79">
        <f>SUMIFS('Planificación 2026-1'!R:R,'Planificación 2026-1'!W:W,C179,'Planificación 2026-1'!G:G,"IC",'Planificación 2026-1'!H:H,"&lt;3")</f>
        <v>0</v>
      </c>
      <c r="CY179" s="79">
        <f>SUMIFS('Planificación 2026-1'!R:R,'Planificación 2026-1'!W:W,C179,'Planificación 2026-1'!G:G,"AR",'Planificación 2026-1'!H:H,"&lt;3")</f>
        <v>0</v>
      </c>
      <c r="CZ179" s="79">
        <f>SUMIFS('Planificación 2026-1'!R:R,'Planificación 2026-1'!W:W,C179,'Planificación 2026-1'!G:G,"T1",'Planificación 2026-1'!H:H,"&lt;3")</f>
        <v>0</v>
      </c>
      <c r="DA179" s="79">
        <f>SUMIFS('Planificación 2026-1'!R:R,'Planificación 2026-1'!W:W,C179,'Planificación 2026-1'!G:G,"T3",'Planificación 2026-1'!H:H,"&lt;3")</f>
        <v>0</v>
      </c>
      <c r="DB179" s="79">
        <f>SUMIFS('Planificación 2026-1'!R:R,'Planificación 2026-1'!W:W,C179,'Planificación 2026-1'!G:G,"T2",'Planificación 2026-1'!H:H,"&lt;3")</f>
        <v>0</v>
      </c>
      <c r="DC179" s="79">
        <f>SUMIFS('Planificación 2026-1'!R:R,'Planificación 2026-1'!W:W,C179,'Planificación 2026-1'!G:G,"AE",'Planificación 2026-1'!H:H,"&lt;3")</f>
        <v>0</v>
      </c>
      <c r="DD179" s="79">
        <f>SUMIFS('Planificación 2026-1'!R:R,'Planificación 2026-1'!W:W,C179,'Planificación 2026-1'!G:G,"T4",'Planificación 2026-1'!H:H,"&lt;3")</f>
        <v>0</v>
      </c>
      <c r="DE179" s="78" t="str">
        <f t="shared" si="32"/>
        <v>P02</v>
      </c>
      <c r="DF179" s="30">
        <f>IF(C179="","",SUMIFS('Planificación 2026-1'!R:R,'Planificación 2026-1'!W:W,C179,'Planificación 2026-1'!E:E,"PRINCIPAL",'Planificación 2026-1'!X:X,"VIRTUAL"))</f>
        <v>0</v>
      </c>
      <c r="DG179" s="30">
        <f>IF(C179="","",SUMIFS('Planificación 2026-1'!R:R,'Planificación 2026-1'!W:W,C179,'Planificación 2026-1'!E:E,"PRINCIPAL",'Planificación 2026-1'!X:X,"PRESENCIAL"))</f>
        <v>5</v>
      </c>
      <c r="DH179" s="30">
        <f>IF(C179="","",SUMIFS('Planificación 2026-1'!R:R,'Planificación 2026-1'!W:W,C179,'Planificación 2026-1'!E:E,"PRINCIPAL",'Planificación 2026-1'!X:X,"HIBRIDO PRESENCIAL"))</f>
        <v>0</v>
      </c>
      <c r="DI179" s="78" t="str">
        <f t="shared" si="33"/>
        <v/>
      </c>
      <c r="DJ179" s="78">
        <f>IF(C179="","",SUMIFS('Planificación 2026-1'!R:R,'Planificación 2026-1'!W:W,C179,'Planificación 2026-1'!E:E,"FILIAL",'Planificación 2026-1'!X:X,"VIRTUAL"))</f>
        <v>0</v>
      </c>
      <c r="DK179" s="80">
        <f>IF(C179="","",SUMIFS('Planificación 2026-1'!R:R,'Planificación 2026-1'!W:W,C179,'Planificación 2026-1'!E:E,"FILIAL",'Planificación 2026-1'!X:X,"PRESENCIAL"))</f>
        <v>0</v>
      </c>
      <c r="DL179" s="42">
        <f>IF(C179="","",SUMIFS('Planificación 2026-1'!R:R,'Planificación 2026-1'!W:W,C179,'Planificación 2026-1'!E:E,"FILIAL",'Planificación 2026-1'!X:X,"HIBRIDO PRESENCIAL"))</f>
        <v>0</v>
      </c>
      <c r="DM179" s="81" t="str">
        <f t="shared" si="34"/>
        <v>P04 P31</v>
      </c>
      <c r="DN179" s="78">
        <f>IF(C179="","",SUMIFS('Planificación 2026-1'!R:R,'Planificación 2026-1'!W:W,C179,'Planificación 2026-1'!E:E,"SUNAMPE",'Planificación 2026-1'!X:X,"VIRTUAL"))</f>
        <v>0</v>
      </c>
      <c r="DO179" s="42">
        <f>IF(C179="","",SUMIFS('Planificación 2026-1'!R:R,'Planificación 2026-1'!W:W,C179,'Planificación 2026-1'!E:E,"SUNAMPE",'Planificación 2026-1'!X:X,"PRESENCIAL"))</f>
        <v>14</v>
      </c>
      <c r="DP179" s="81" t="str">
        <f t="shared" si="35"/>
        <v/>
      </c>
      <c r="DQ179" s="78">
        <f>IF(C179="","",SUMIFS('Planificación 2026-1'!R:R,'Planificación 2026-1'!W:W,C179,'Planificación 2026-1'!E:E,"HUAURA",'Planificación 2026-1'!X:X,"VIRTUAL"))</f>
        <v>0</v>
      </c>
      <c r="DR179" s="42">
        <f>IF(C179="","",SUMIFS('Planificación 2026-1'!R:R,'Planificación 2026-1'!W:W,C179,'Planificación 2026-1'!E:E,"HUAURA",'Planificación 2026-1'!X:X,"PRESENCIAL"))</f>
        <v>0</v>
      </c>
      <c r="DS179" s="48">
        <f>SUMIFS('Planificación 2026-1'!R:R,'Planificación 2026-1'!W:W,C179,'Planificación 2026-1'!E:E,"PRINCIPAL",'Planificación 2026-1'!X:X,"VIRTUAL",'Planificación 2026-1'!H:H,"&gt;2")</f>
        <v>0</v>
      </c>
      <c r="DT179" s="48">
        <f>SUMIFS('Planificación 2026-1'!R:R,'Planificación 2026-1'!W:W,C179,'Planificación 2026-1'!E:E,"PRINCIPAL",'Planificación 2026-1'!X:X,"&lt;&gt;VIRTUAL",'Planificación 2026-1'!H:H,"&gt;2")</f>
        <v>0</v>
      </c>
      <c r="DU179" s="48">
        <f>SUMIFS('Planificación 2026-1'!R:R,'Planificación 2026-1'!W:W,C179,'Planificación 2026-1'!E:E,"SUNAMPE",'Planificación 2026-1'!X:X,"VIRTUAL",'Planificación 2026-1'!H:H,"&gt;2")</f>
        <v>0</v>
      </c>
      <c r="DV179" s="48">
        <f>SUMIFS('Planificación 2026-1'!R:R,'Planificación 2026-1'!W:W,C179,'Planificación 2026-1'!E:E,"SUNAMPE",'Planificación 2026-1'!X:X,"&lt;&gt;VIRTUAL",'Planificación 2026-1'!H:H,"&gt;2")</f>
        <v>0</v>
      </c>
      <c r="DW179" s="48">
        <f>SUMIFS('Planificación 2026-1'!R:R,'Planificación 2026-1'!W:W,C179,'Planificación 2026-1'!E:E,"FILIAL",'Planificación 2026-1'!X:X,"VIRTUAL",'Planificación 2026-1'!H:H,"&gt;2")</f>
        <v>0</v>
      </c>
      <c r="DX179" s="48">
        <f>SUMIFS('Planificación 2026-1'!R:R,'Planificación 2026-1'!W:W,C179,'Planificación 2026-1'!E:E,"FILIAL",'Planificación 2026-1'!X:X,"&lt;&gt;VIRTUAL",'Planificación 2026-1'!H:H,"&gt;2")</f>
        <v>0</v>
      </c>
      <c r="DY179" s="48">
        <f>SUMIFS('Planificación 2026-1'!R:R,'Planificación 2026-1'!W:W,C179,'Planificación 2026-1'!E:E,"PORUMA",'Planificación 2026-1'!X:X,"VIRTUAL",'Planificación 2026-1'!H:H,"&gt;2")</f>
        <v>0</v>
      </c>
      <c r="DZ179" s="48">
        <f>SUMIFS('Planificación 2026-1'!R:R,'Planificación 2026-1'!W:W,C179,'Planificación 2026-1'!E:E,"PORUMA",'Planificación 2026-1'!X:X,"&lt;&gt;VIRTUAL",'Planificación 2026-1'!H:H,"&gt;2")</f>
        <v>0</v>
      </c>
      <c r="EA179" s="48">
        <f>SUMIFS('Planificación 2026-1'!R:R,'Planificación 2026-1'!W:W,C179,'Planificación 2026-1'!E:E,"HUAURA",'Planificación 2026-1'!X:X,"VIRTUAL",'Planificación 2026-1'!H:H,"&gt;2")</f>
        <v>0</v>
      </c>
      <c r="EB179" s="48">
        <f>SUMIFS('Planificación 2026-1'!R:R,'Planificación 2026-1'!W:W,C179,'Planificación 2026-1'!E:E,"HUAURA",'Planificación 2026-1'!X:X,"&lt;&gt;VIRTUAL",'Planificación 2026-1'!H:H,"&gt;2")</f>
        <v>0</v>
      </c>
      <c r="EC179" s="48">
        <f>SUMIFS('Planificación 2026-1'!R:R,'Planificación 2026-1'!W:W,C179,'Planificación 2026-1'!E:E,"PRINCIPAL",'Planificación 2026-1'!X:X,"VIRTUAL",'Planificación 2026-1'!H:H,"&lt;3")</f>
        <v>0</v>
      </c>
      <c r="ED179" s="48">
        <f>SUMIFS('Planificación 2026-1'!R:R,'Planificación 2026-1'!W:W,C179,'Planificación 2026-1'!E:E,"PRINCIPAL",'Planificación 2026-1'!X:X,"&lt;&gt;VIRTUAL",'Planificación 2026-1'!H:H,"&lt;3")</f>
        <v>5</v>
      </c>
      <c r="EE179" s="48">
        <f>SUMIFS('Planificación 2026-1'!R:R,'Planificación 2026-1'!W:W,C179,'Planificación 2026-1'!E:E,"SUNAMPE",'Planificación 2026-1'!X:X,"VIRTUAL",'Planificación 2026-1'!H:H,"&lt;3")</f>
        <v>0</v>
      </c>
      <c r="EF179" s="48">
        <f>SUMIFS('Planificación 2026-1'!R:R,'Planificación 2026-1'!W:W,C179,'Planificación 2026-1'!E:E,"SUNAMPE",'Planificación 2026-1'!X:X,"&lt;&gt;VIRTUAL",'Planificación 2026-1'!H:H,"&lt;3")</f>
        <v>14</v>
      </c>
      <c r="EG179" s="48">
        <f>SUMIFS('Planificación 2026-1'!R:R,'Planificación 2026-1'!W:W,C179,'Planificación 2026-1'!E:E,"FILIAL",'Planificación 2026-1'!X:X,"VIRTUAL",'Planificación 2026-1'!H:H,"&lt;3")</f>
        <v>0</v>
      </c>
      <c r="EH179" s="48">
        <f>SUMIFS('Planificación 2026-1'!R:R,'Planificación 2026-1'!W:W,C179,'Planificación 2026-1'!E:E,"FILIAL",'Planificación 2026-1'!X:X,"&lt;&gt;VIRTUAL",'Planificación 2026-1'!H:H,"&lt;3")</f>
        <v>0</v>
      </c>
      <c r="EI179" s="48">
        <f>SUMIFS('Planificación 2026-1'!R:R,'Planificación 2026-1'!W:W,C179,'Planificación 2026-1'!E:E,"PORUMA",'Planificación 2026-1'!X:X,"VIRTUAL",'Planificación 2026-1'!H:H,"&lt;3")</f>
        <v>0</v>
      </c>
      <c r="EJ179" s="48">
        <f>SUMIFS('Planificación 2026-1'!R:R,'Planificación 2026-1'!W:W,C179,'Planificación 2026-1'!E:E,"PORUMA",'Planificación 2026-1'!X:X,"&lt;&gt;VIRTUAL",'Planificación 2026-1'!H:H,"&lt;3")</f>
        <v>0</v>
      </c>
      <c r="EK179" s="48">
        <f>SUMIFS('Planificación 2026-1'!R:R,'Planificación 2026-1'!W:W,C179,'Planificación 2026-1'!E:E,"HUAURA",'Planificación 2026-1'!X:X,"VIRTUAL",'Planificación 2026-1'!H:H,"&lt;3")</f>
        <v>0</v>
      </c>
      <c r="EL179" s="48">
        <f>SUMIFS('Planificación 2026-1'!R:R,'Planificación 2026-1'!W:W,C179,'Planificación 2026-1'!E:E,"HUAURA",'Planificación 2026-1'!X:X,"&lt;&gt;VIRTUAL",'Planificación 2026-1'!H:H,"&lt;3")</f>
        <v>0</v>
      </c>
      <c r="EM179" s="48">
        <f t="shared" si="36"/>
        <v>0</v>
      </c>
      <c r="EN179" s="48">
        <f t="shared" si="37"/>
        <v>0</v>
      </c>
      <c r="EO179" s="48">
        <f t="shared" si="38"/>
        <v>0</v>
      </c>
      <c r="EP179" s="48">
        <f t="shared" si="39"/>
        <v>5</v>
      </c>
      <c r="EQ179" s="48">
        <f t="shared" si="40"/>
        <v>14</v>
      </c>
      <c r="ER179" s="48"/>
      <c r="ES179" s="48">
        <f t="shared" si="41"/>
        <v>0</v>
      </c>
      <c r="ET179" s="48">
        <f t="shared" si="42"/>
        <v>19</v>
      </c>
      <c r="EU179" s="48" t="b">
        <f t="shared" si="43"/>
        <v>1</v>
      </c>
      <c r="EV179" s="48" t="str">
        <f t="shared" si="44"/>
        <v/>
      </c>
      <c r="EW179" s="48" t="str">
        <f t="shared" si="45"/>
        <v>PRESENCIAL</v>
      </c>
    </row>
    <row r="180" spans="1:153" x14ac:dyDescent="0.3">
      <c r="A180" s="53"/>
      <c r="B180" s="383">
        <v>177</v>
      </c>
      <c r="C180" s="107" t="s">
        <v>198</v>
      </c>
      <c r="D180" s="82">
        <f>SUMIF('Planificación 2026-1'!W:W,C180,'Planificación 2026-1'!R:R)</f>
        <v>11</v>
      </c>
      <c r="E180" s="384" t="s">
        <v>319</v>
      </c>
      <c r="F180" s="107" t="s">
        <v>430</v>
      </c>
      <c r="G180" s="107" t="s">
        <v>276</v>
      </c>
      <c r="H180" s="107" t="s">
        <v>438</v>
      </c>
      <c r="I180" s="77" t="str">
        <f>IF(SUM(COUNTIFS('Planificación 2026-1'!E:E,"PRINCIPAL",'Planificación 2026-1'!W:W,C180,'Planificación 2026-1'!G:G,"AF"))&gt;0,"P01"," ")</f>
        <v xml:space="preserve"> </v>
      </c>
      <c r="J180" s="78" t="str">
        <f>IF(SUM(COUNTIFS('Planificación 2026-1'!E:E,"PRINCIPAL",'Planificación 2026-1'!W:W,C180,'Planificación 2026-1'!G:G,"EN"))&gt;0,"P02"," ")</f>
        <v xml:space="preserve"> </v>
      </c>
      <c r="K180" s="78" t="str">
        <f>IF(SUM(COUNTIFS('Planificación 2026-1'!E:E,"PRINCIPAL",'Planificación 2026-1'!W:W,C180,'Planificación 2026-1'!G:G,"IS"))&gt;0,"P03"," ")</f>
        <v xml:space="preserve"> </v>
      </c>
      <c r="L180" s="78" t="str">
        <f>IF(SUM(COUNTIFS('Planificación 2026-1'!E:E,"PRINCIPAL",'Planificación 2026-1'!W:W,C180,'Planificación 2026-1'!G:G,"PS"))&gt;0,"P04"," ")</f>
        <v xml:space="preserve"> </v>
      </c>
      <c r="M180" s="78"/>
      <c r="N180" s="78" t="str">
        <f>IF(SUM(COUNTIFS('Planificación 2026-1'!E:E,"PRINCIPAL",'Planificación 2026-1'!W:W,C180,'Planificación 2026-1'!G:G,"IN"))&gt;0,"P06"," ")</f>
        <v xml:space="preserve"> </v>
      </c>
      <c r="O180" s="78" t="str">
        <f>IF(SUM(COUNTIFS('Planificación 2026-1'!E:E,"PRINCIPAL",'Planificación 2026-1'!W:W,C180,'Planificación 2026-1'!G:G,"CA"))&gt;0,"P07"," ")</f>
        <v xml:space="preserve"> </v>
      </c>
      <c r="P180" s="78" t="str">
        <f>IF(SUM(COUNTIFS('Planificación 2026-1'!E:E,"PRINCIPAL",'Planificación 2026-1'!W:W,C180,'Planificación 2026-1'!G:G,"DE"))&gt;0,"P08"," ")</f>
        <v xml:space="preserve"> </v>
      </c>
      <c r="Q180" s="78" t="str">
        <f>IF(SUM(COUNTIFS('Planificación 2026-1'!E:E,"PRINCIPAL",'Planificación 2026-1'!W:W,C180,'Planificación 2026-1'!G:G,"OB"))&gt;0,"P09"," ")</f>
        <v xml:space="preserve"> </v>
      </c>
      <c r="R180" s="78" t="str">
        <f>IF(SUM(COUNTIFS('Planificación 2026-1'!E:E,"PRINCIPAL",'Planificación 2026-1'!W:W,C180,'Planificación 2026-1'!G:G,"MH"))&gt;0,"P31"," ")</f>
        <v xml:space="preserve"> </v>
      </c>
      <c r="S180" s="78" t="str">
        <f>IF(SUM(COUNTIFS('Planificación 2026-1'!E:E,"PRINCIPAL",'Planificación 2026-1'!W:W,C180,'Planificación 2026-1'!G:G,"IC"))&gt;0,"P32"," ")</f>
        <v xml:space="preserve"> </v>
      </c>
      <c r="T180" s="78" t="str">
        <f>IF(SUM(COUNTIFS('Planificación 2026-1'!E:E,"PRINCIPAL",'Planificación 2026-1'!W:W,C180,'Planificación 2026-1'!G:G,"AR"))&gt;0,"P34"," ")</f>
        <v xml:space="preserve"> </v>
      </c>
      <c r="U180" s="78" t="str">
        <f>IF(SUM(COUNTIFS('Planificación 2026-1'!E:E,"PRINCIPAL",'Planificación 2026-1'!W:W,C180,'Planificación 2026-1'!G:G,"T1"))&gt;0,"P35"," ")</f>
        <v xml:space="preserve"> </v>
      </c>
      <c r="V180" s="78" t="str">
        <f>IF(SUM(COUNTIFS('Planificación 2026-1'!E:E,"PRINCIPAL",'Planificación 2026-1'!W:W,C180,'Planificación 2026-1'!G:G,"T3"))&gt;0,"P36"," ")</f>
        <v xml:space="preserve"> </v>
      </c>
      <c r="W180" s="78" t="str">
        <f>IF(SUM(COUNTIFS('Planificación 2026-1'!E:E,"PRINCIPAL",'Planificación 2026-1'!W:W,C180,'Planificación 2026-1'!G:G,"T2"))&gt;0,"P37"," ")</f>
        <v xml:space="preserve"> </v>
      </c>
      <c r="X180" s="78" t="str">
        <f>IF(SUM(COUNTIFS('Planificación 2026-1'!E:E,"PRINCIPAL",'Planificación 2026-1'!W:W,C180,'Planificación 2026-1'!G:G,"AE"))&gt;0,"P38"," ")</f>
        <v xml:space="preserve"> </v>
      </c>
      <c r="Y180" s="78" t="str">
        <f>IF(SUM(COUNTIFS('Planificación 2026-1'!E:E,"PRINCIPAL",'Planificación 2026-1'!W:W,C180,'Planificación 2026-1'!G:G,"T4"))&gt;0,"P55"," ")</f>
        <v xml:space="preserve"> </v>
      </c>
      <c r="Z180" s="78" t="str">
        <f>IF(SUM(COUNTIFS('Planificación 2026-1'!E:E,"FILIAL",'Planificación 2026-1'!W:W,C180,'Planificación 2026-1'!G:G,"AF"))&gt;0," P01"," ")</f>
        <v xml:space="preserve"> </v>
      </c>
      <c r="AA180" s="78" t="str">
        <f>IF(SUM(COUNTIFS('Planificación 2026-1'!E:E,"FILIAL",'Planificación 2026-1'!W:W,C180,'Planificación 2026-1'!G:G,"EN"))&gt;0,"P02"," ")</f>
        <v xml:space="preserve"> </v>
      </c>
      <c r="AB180" s="78" t="str">
        <f>IF(SUM(COUNTIFS('Planificación 2026-1'!E:E,"FILIAL",'Planificación 2026-1'!W:W,C180,'Planificación 2026-1'!G:G,"IS"))&gt;0,"P03"," ")</f>
        <v xml:space="preserve"> </v>
      </c>
      <c r="AC180" s="78" t="str">
        <f>IF(SUM(COUNTIFS('Planificación 2026-1'!E:E,"FILIAL",'Planificación 2026-1'!W:W,C180,'Planificación 2026-1'!G:G,"PS"))&gt;0,"P04"," ")</f>
        <v xml:space="preserve"> </v>
      </c>
      <c r="AD180" s="78"/>
      <c r="AE180" s="78" t="str">
        <f>IF(SUM(COUNTIFS('Planificación 2026-1'!E:E,"FILIAL",'Planificación 2026-1'!W:W,C180,'Planificación 2026-1'!G:G,"IN"))&gt;0,"P06"," ")</f>
        <v xml:space="preserve"> </v>
      </c>
      <c r="AF180" s="78" t="str">
        <f>IF(SUM(COUNTIFS('Planificación 2026-1'!E:E,"FILIAL",'Planificación 2026-1'!W:W,C180,'Planificación 2026-1'!G:G,"CA"))&gt;0,"P07"," ")</f>
        <v xml:space="preserve"> </v>
      </c>
      <c r="AG180" s="78" t="str">
        <f>IF(SUM(COUNTIFS('Planificación 2026-1'!E:E,"FILIAL",'Planificación 2026-1'!W:W,C180,'Planificación 2026-1'!G:G,"DE"))&gt;0,"P08"," ")</f>
        <v xml:space="preserve"> </v>
      </c>
      <c r="AH180" s="78" t="str">
        <f>IF(SUM(COUNTIFS('Planificación 2026-1'!E:E,"FILIAL",'Planificación 2026-1'!W:W,C180,'Planificación 2026-1'!G:G,"OB"))&gt;0,"P09"," ")</f>
        <v>P09</v>
      </c>
      <c r="AI180" s="78" t="str">
        <f>IF(SUM(COUNTIFS('Planificación 2026-1'!E:E,"FILIAL",'Planificación 2026-1'!W:W,C180,'Planificación 2026-1'!G:G,"MH"))&gt;0,"P31"," ")</f>
        <v xml:space="preserve"> </v>
      </c>
      <c r="AJ180" s="78" t="str">
        <f>IF(SUM(COUNTIFS('Planificación 2026-1'!E:E,"FILIAL",'Planificación 2026-1'!W:W,C180,'Planificación 2026-1'!G:G,"IC"))&gt;0,"P32"," ")</f>
        <v xml:space="preserve"> </v>
      </c>
      <c r="AK180" s="78" t="str">
        <f>IF(SUM(COUNTIFS('Planificación 2026-1'!E:E,"FILIAL",'Planificación 2026-1'!W:W,C180,'Planificación 2026-1'!G:G,"AR"))&gt;0,"P34"," ")</f>
        <v xml:space="preserve"> </v>
      </c>
      <c r="AL180" s="78" t="str">
        <f>IF(SUM(COUNTIFS('Planificación 2026-1'!E:E,"FILIAL",'Planificación 2026-1'!W:W,C180,'Planificación 2026-1'!G:G,"T1"))&gt;0,"P35"," ")</f>
        <v xml:space="preserve"> </v>
      </c>
      <c r="AM180" s="78" t="str">
        <f>IF(SUM(COUNTIFS('Planificación 2026-1'!E:E,"FILIAL",'Planificación 2026-1'!W:W,C180,'Planificación 2026-1'!G:G,"T3"))&gt;0,"P36"," ")</f>
        <v xml:space="preserve"> </v>
      </c>
      <c r="AN180" s="78" t="str">
        <f>IF(SUM(COUNTIFS('Planificación 2026-1'!E:E,"FILIAL",'Planificación 2026-1'!W:W,C180,'Planificación 2026-1'!G:G,"T2"))&gt;0,"P37"," ")</f>
        <v xml:space="preserve"> </v>
      </c>
      <c r="AO180" s="78" t="str">
        <f>IF(SUM(COUNTIFS('Planificación 2026-1'!E:E,"FILIAL",'Planificación 2026-1'!W:W,C180,'Planificación 2026-1'!G:G,"AE"))&gt;0,"P38"," ")</f>
        <v xml:space="preserve"> </v>
      </c>
      <c r="AP180" s="78" t="str">
        <f>IF(SUM(COUNTIFS('Planificación 2026-1'!E:E,"FILIAL",'Planificación 2026-1'!W:W,C180,'Planificación 2026-1'!G:G,"T4"))&gt;0,"P55"," ")</f>
        <v xml:space="preserve"> </v>
      </c>
      <c r="AQ180" s="78" t="str">
        <f>IF(SUM(COUNTIFS('Planificación 2026-1'!E:E,"SUNAMPE",'Planificación 2026-1'!W:W,C180,'Planificación 2026-1'!G:G,"AF"))&gt;0," P01"," ")</f>
        <v xml:space="preserve"> </v>
      </c>
      <c r="AR180" s="78" t="str">
        <f>IF(SUM(COUNTIFS('Planificación 2026-1'!E:E,"SUNAMPE",'Planificación 2026-1'!W:W,C180,'Planificación 2026-1'!G:G,"EN"))&gt;0,"P02"," ")</f>
        <v xml:space="preserve"> </v>
      </c>
      <c r="AS180" s="78" t="str">
        <f>IF(SUM(COUNTIFS('Planificación 2026-1'!E:E,"SUNAMPE",'Planificación 2026-1'!W:W,C180,'Planificación 2026-1'!G:G,"IS"))&gt;0,"P03"," ")</f>
        <v xml:space="preserve"> </v>
      </c>
      <c r="AT180" s="78" t="str">
        <f>IF(SUM(COUNTIFS('Planificación 2026-1'!E:E,"SUNAMPE",'Planificación 2026-1'!W:W,C180,'Planificación 2026-1'!G:G,"PS"))&gt;0,"P04"," ")</f>
        <v xml:space="preserve"> </v>
      </c>
      <c r="AU180" s="78"/>
      <c r="AV180" s="78" t="str">
        <f>IF(SUM(COUNTIFS('Planificación 2026-1'!E:E,"SUNAMPE",'Planificación 2026-1'!W:W,C180,'Planificación 2026-1'!G:G,"IN"))&gt;0,"P06"," ")</f>
        <v xml:space="preserve"> </v>
      </c>
      <c r="AW180" s="78" t="str">
        <f>IF(SUM(COUNTIFS('Planificación 2026-1'!E:E,"SUNAMPE",'Planificación 2026-1'!W:W,C180,'Planificación 2026-1'!G:G,"CA"))&gt;0,"P07"," ")</f>
        <v xml:space="preserve"> </v>
      </c>
      <c r="AX180" s="78" t="str">
        <f>IF(SUM(COUNTIFS('Planificación 2026-1'!E:E,"SUNAMPE",'Planificación 2026-1'!W:W,C180,'Planificación 2026-1'!G:G,"DE"))&gt;0,"P08"," ")</f>
        <v xml:space="preserve"> </v>
      </c>
      <c r="AY180" s="78" t="str">
        <f>IF(SUM(COUNTIFS('Planificación 2026-1'!E:E,"SUNAMPE",'Planificación 2026-1'!W:W,C180,'Planificación 2026-1'!G:G,"OB"))&gt;0,"P09"," ")</f>
        <v xml:space="preserve"> </v>
      </c>
      <c r="AZ180" s="78" t="str">
        <f>IF(SUM(COUNTIFS('Planificación 2026-1'!E:E,"SUNAMPE",'Planificación 2026-1'!W:W,C180,'Planificación 2026-1'!G:G,"MH"))&gt;0,"P31"," ")</f>
        <v xml:space="preserve"> </v>
      </c>
      <c r="BA180" s="78" t="str">
        <f>IF(SUM(COUNTIFS('Planificación 2026-1'!E:E,"SUNAMPE",'Planificación 2026-1'!W:W,C180,'Planificación 2026-1'!G:G,"IC"))&gt;0,"P32"," ")</f>
        <v xml:space="preserve"> </v>
      </c>
      <c r="BB180" s="78" t="str">
        <f>IF(SUM(COUNTIFS('Planificación 2026-1'!E:E,"SUNAMPE",'Planificación 2026-1'!W:W,C180,'Planificación 2026-1'!G:G,"AR"))&gt;0,"P34"," ")</f>
        <v xml:space="preserve"> </v>
      </c>
      <c r="BC180" s="78" t="str">
        <f>IF(SUM(COUNTIFS('Planificación 2026-1'!E:E,"SUNAMPE",'Planificación 2026-1'!W:W,C180,'Planificación 2026-1'!G:G,"T1"))&gt;0,"P35"," ")</f>
        <v xml:space="preserve"> </v>
      </c>
      <c r="BD180" s="78" t="str">
        <f>IF(SUM(COUNTIFS('Planificación 2026-1'!E:E,"SUNAMPE",'Planificación 2026-1'!W:W,C180,'Planificación 2026-1'!G:G,"T3"))&gt;0,"P36"," ")</f>
        <v xml:space="preserve"> </v>
      </c>
      <c r="BE180" s="78" t="str">
        <f>IF(SUM(COUNTIFS('Planificación 2026-1'!E:E,"SUNAMPE",'Planificación 2026-1'!W:W,C180,'Planificación 2026-1'!G:G,"T2"))&gt;0,"P37"," ")</f>
        <v xml:space="preserve"> </v>
      </c>
      <c r="BF180" s="78" t="str">
        <f>IF(SUM(COUNTIFS('Planificación 2026-1'!E:E,"SUNAMPE",'Planificación 2026-1'!W:W,C180,'Planificación 2026-1'!G:G,"AE"))&gt;0,"P38"," ")</f>
        <v xml:space="preserve"> </v>
      </c>
      <c r="BG180" s="78" t="str">
        <f>IF(SUM(COUNTIFS('Planificación 2026-1'!E:E,"SUNAMPE",'Planificación 2026-1'!W:W,C180,'Planificación 2026-1'!G:G,"T4"))&gt;0,"P55"," ")</f>
        <v xml:space="preserve"> </v>
      </c>
      <c r="BH180" s="78" t="str">
        <f>IF(SUM(COUNTIFS('Planificación 2026-1'!E:E,"HUAURA",'Planificación 2026-1'!W:W,C180,'Planificación 2026-1'!G:G,"AF"))&gt;0," P01"," ")</f>
        <v xml:space="preserve"> </v>
      </c>
      <c r="BI180" s="78" t="str">
        <f>IF(SUM(COUNTIFS('Planificación 2026-1'!E:E,"HUAURA",'Planificación 2026-1'!W:W,C180,'Planificación 2026-1'!G:G,"EN"))&gt;0,"P02"," ")</f>
        <v xml:space="preserve"> </v>
      </c>
      <c r="BJ180" s="78" t="str">
        <f>IF(SUM(COUNTIFS('Planificación 2026-1'!E:E,"HUAURA",'Planificación 2026-1'!W:W,C180,'Planificación 2026-1'!G:G,"IS"))&gt;0,"P03"," ")</f>
        <v xml:space="preserve"> </v>
      </c>
      <c r="BK180" s="78" t="str">
        <f>IF(SUM(COUNTIFS('Planificación 2026-1'!E:E,"HUAURA",'Planificación 2026-1'!W:W,C180,'Planificación 2026-1'!G:G,"PS"))&gt;0,"P04"," ")</f>
        <v xml:space="preserve"> </v>
      </c>
      <c r="BL180" s="78"/>
      <c r="BM180" s="78" t="str">
        <f>IF(SUM(COUNTIFS('Planificación 2026-1'!E:E,"HUAURA",'Planificación 2026-1'!W:W,C180,'Planificación 2026-1'!G:G,"IN"))&gt;0,"P06"," ")</f>
        <v xml:space="preserve"> </v>
      </c>
      <c r="BN180" s="78" t="str">
        <f>IF(SUM(COUNTIFS('Planificación 2026-1'!E:E,"HUAURA",'Planificación 2026-1'!W:W,C180,'Planificación 2026-1'!G:G,"CA"))&gt;0,"P07"," ")</f>
        <v xml:space="preserve"> </v>
      </c>
      <c r="BO180" s="78" t="str">
        <f>IF(SUM(COUNTIFS('Planificación 2026-1'!E:E,"HUAURA",'Planificación 2026-1'!W:W,C180,'Planificación 2026-1'!G:G,"DE"))&gt;0,"P08"," ")</f>
        <v xml:space="preserve"> </v>
      </c>
      <c r="BP180" s="78" t="str">
        <f>IF(SUM(COUNTIFS('Planificación 2026-1'!E:E,"HUAURA",'Planificación 2026-1'!W:W,C180,'Planificación 2026-1'!G:G,"OB"))&gt;0,"P09"," ")</f>
        <v xml:space="preserve"> </v>
      </c>
      <c r="BQ180" s="78" t="str">
        <f>IF(SUM(COUNTIFS('Planificación 2026-1'!E:E,"HUAURA",'Planificación 2026-1'!W:W,C180,'Planificación 2026-1'!G:G,"MH"))&gt;0,"P31"," ")</f>
        <v xml:space="preserve"> </v>
      </c>
      <c r="BR180" s="78" t="str">
        <f>IF(SUM(COUNTIFS('Planificación 2026-1'!E:E,"HUAURA",'Planificación 2026-1'!W:W,C180,'Planificación 2026-1'!G:G,"IC"))&gt;0,"P32"," ")</f>
        <v xml:space="preserve"> </v>
      </c>
      <c r="BS180" s="78" t="str">
        <f>IF(SUM(COUNTIFS('Planificación 2026-1'!E:E,"HUAURA",'Planificación 2026-1'!W:W,C180,'Planificación 2026-1'!G:G,"AR"))&gt;0,"P34"," ")</f>
        <v xml:space="preserve"> </v>
      </c>
      <c r="BT180" s="78" t="str">
        <f>IF(SUM(COUNTIFS('Planificación 2026-1'!E:E,"HUAURA",'Planificación 2026-1'!W:W,C180,'Planificación 2026-1'!G:G,"T1"))&gt;0,"P35"," ")</f>
        <v xml:space="preserve"> </v>
      </c>
      <c r="BU180" s="78" t="str">
        <f>IF(SUM(COUNTIFS('Planificación 2026-1'!E:E,"HUAURA",'Planificación 2026-1'!W:W,C180,'Planificación 2026-1'!G:G,"T3"))&gt;0,"P36"," ")</f>
        <v xml:space="preserve"> </v>
      </c>
      <c r="BV180" s="78" t="str">
        <f>IF(SUM(COUNTIFS('Planificación 2026-1'!E:E,"HUAURA",'Planificación 2026-1'!W:W,C180,'Planificación 2026-1'!G:G,"T2"))&gt;0,"P37"," ")</f>
        <v xml:space="preserve"> </v>
      </c>
      <c r="BW180" s="78" t="str">
        <f>IF(SUM(COUNTIFS('Planificación 2026-1'!E:E,"HUAURA",'Planificación 2026-1'!W:W,C180,'Planificación 2026-1'!G:G,"AE"))&gt;0,"P38"," ")</f>
        <v xml:space="preserve"> </v>
      </c>
      <c r="BX180" s="78" t="str">
        <f>IF(SUM(COUNTIFS('Planificación 2026-1'!E:E,"HUAURA",'Planificación 2026-1'!W:W,C180,'Planificación 2026-1'!G:G,"T4"))&gt;0,"P55"," ")</f>
        <v xml:space="preserve"> </v>
      </c>
      <c r="BY180" s="79">
        <f>SUMIFS('Planificación 2026-1'!R:R,'Planificación 2026-1'!W:W,C180,'Planificación 2026-1'!G:G,"AF",'Planificación 2026-1'!H:H,"&gt;2")</f>
        <v>0</v>
      </c>
      <c r="BZ180" s="79">
        <f>SUMIFS('Planificación 2026-1'!R:R,'Planificación 2026-1'!W:W,C180,'Planificación 2026-1'!G:G,"EN",'Planificación 2026-1'!H:H,"&gt;2")</f>
        <v>0</v>
      </c>
      <c r="CA180" s="79">
        <f>SUMIFS('Planificación 2026-1'!R:R,'Planificación 2026-1'!W:W,C180,'Planificación 2026-1'!G:G,"IS",'Planificación 2026-1'!H:H,"&gt;2")</f>
        <v>0</v>
      </c>
      <c r="CB180" s="79">
        <f>SUMIFS('Planificación 2026-1'!R:R,'Planificación 2026-1'!W:W,C180,'Planificación 2026-1'!G:G,"PS",'Planificación 2026-1'!H:H,"&gt;2")</f>
        <v>0</v>
      </c>
      <c r="CC180" s="79">
        <f>SUMIFS('Planificación 2026-1'!R:R,'Planificación 2026-1'!W:W,C180,'Planificación 2026-1'!G:G,"IN",'Planificación 2026-1'!H:H,"&gt;2")</f>
        <v>0</v>
      </c>
      <c r="CD180" s="79">
        <f>SUMIFS('Planificación 2026-1'!R:R,'Planificación 2026-1'!W:W,C180,'Planificación 2026-1'!G:G,"CA",'Planificación 2026-1'!H:H,"&gt;2")</f>
        <v>0</v>
      </c>
      <c r="CE180" s="79">
        <f>SUMIFS('Planificación 2026-1'!R:R,'Planificación 2026-1'!W:W,C180,'Planificación 2026-1'!G:G,"DE",'Planificación 2026-1'!H:H,"&gt;2")</f>
        <v>0</v>
      </c>
      <c r="CF180" s="79">
        <f>SUMIFS('Planificación 2026-1'!R:R,'Planificación 2026-1'!W:W,C180,'Planificación 2026-1'!G:G,"OB",'Planificación 2026-1'!H:H,"&gt;2")</f>
        <v>11</v>
      </c>
      <c r="CG180" s="79">
        <f>SUMIFS('Planificación 2026-1'!R:R,'Planificación 2026-1'!W:W,C180,'Planificación 2026-1'!G:G,"MH",'Planificación 2026-1'!H:H,"&gt;2")</f>
        <v>0</v>
      </c>
      <c r="CH180" s="79">
        <f>SUMIFS('Planificación 2026-1'!R:R,'Planificación 2026-1'!W:W,C180,'Planificación 2026-1'!G:G,"IC",'Planificación 2026-1'!H:H,"&gt;2")</f>
        <v>0</v>
      </c>
      <c r="CI180" s="79">
        <f>SUMIFS('Planificación 2026-1'!R:R,'Planificación 2026-1'!W:W,C180,'Planificación 2026-1'!G:G,"AR",'Planificación 2026-1'!H:H,"&gt;2")</f>
        <v>0</v>
      </c>
      <c r="CJ180" s="79">
        <f>SUMIFS('Planificación 2026-1'!R:R,'Planificación 2026-1'!W:W,C180,'Planificación 2026-1'!G:G,"T1",'Planificación 2026-1'!H:H,"&gt;2")</f>
        <v>0</v>
      </c>
      <c r="CK180" s="79">
        <f>SUMIFS('Planificación 2026-1'!R:R,'Planificación 2026-1'!W:W,C180,'Planificación 2026-1'!G:G,"T3",'Planificación 2026-1'!H:H,"&gt;2")</f>
        <v>0</v>
      </c>
      <c r="CL180" s="79">
        <f>SUMIFS('Planificación 2026-1'!R:R,'Planificación 2026-1'!W:W,C180,'Planificación 2026-1'!G:G,"T2",'Planificación 2026-1'!H:H,"&gt;2")</f>
        <v>0</v>
      </c>
      <c r="CM180" s="79">
        <f>SUMIFS('Planificación 2026-1'!R:R,'Planificación 2026-1'!W:W,C180,'Planificación 2026-1'!G:G,"AE",'Planificación 2026-1'!H:H,"&gt;2")</f>
        <v>0</v>
      </c>
      <c r="CN180" s="79">
        <f>SUMIFS('Planificación 2026-1'!R:R,'Planificación 2026-1'!W:W,C180,'Planificación 2026-1'!G:G,"T4",'Planificación 2026-1'!H:H,"&gt;2")</f>
        <v>0</v>
      </c>
      <c r="CO180" s="79">
        <f>SUMIFS('Planificación 2026-1'!R:R,'Planificación 2026-1'!W:W,C180,'Planificación 2026-1'!G:G,"AF",'Planificación 2026-1'!H:H,"&lt;3")</f>
        <v>0</v>
      </c>
      <c r="CP180" s="79">
        <f>SUMIFS('Planificación 2026-1'!R:R,'Planificación 2026-1'!W:W,C180,'Planificación 2026-1'!G:G,"EN",'Planificación 2026-1'!H:H,"&lt;3")</f>
        <v>0</v>
      </c>
      <c r="CQ180" s="79">
        <f>SUMIFS('Planificación 2026-1'!R:R,'Planificación 2026-1'!W:W,C180,'Planificación 2026-1'!G:G,"IS",'Planificación 2026-1'!H:H,"&lt;3")</f>
        <v>0</v>
      </c>
      <c r="CR180" s="79">
        <f>SUMIFS('Planificación 2026-1'!R:R,'Planificación 2026-1'!W:W,C180,'Planificación 2026-1'!G:G,"PS",'Planificación 2026-1'!H:H,"&lt;3")</f>
        <v>0</v>
      </c>
      <c r="CS180" s="79">
        <f>SUMIFS('Planificación 2026-1'!R:R,'Planificación 2026-1'!W:W,C180,'Planificación 2026-1'!G:G,"IN",'Planificación 2026-1'!H:H,"&lt;3")</f>
        <v>0</v>
      </c>
      <c r="CT180" s="79">
        <f>SUMIFS('Planificación 2026-1'!R:R,'Planificación 2026-1'!W:W,C180,'Planificación 2026-1'!G:G,"CA",'Planificación 2026-1'!H:H,"&lt;3")</f>
        <v>0</v>
      </c>
      <c r="CU180" s="79">
        <f>SUMIFS('Planificación 2026-1'!R:R,'Planificación 2026-1'!W:W,C180,'Planificación 2026-1'!G:G,"DE",'Planificación 2026-1'!H:H,"&lt;3")</f>
        <v>0</v>
      </c>
      <c r="CV180" s="79">
        <f>SUMIFS('Planificación 2026-1'!R:R,'Planificación 2026-1'!W:W,C180,'Planificación 2026-1'!G:G,"OB",'Planificación 2026-1'!H:H,"&lt;3")</f>
        <v>0</v>
      </c>
      <c r="CW180" s="79">
        <f>SUMIFS('Planificación 2026-1'!R:R,'Planificación 2026-1'!W:W,C180,'Planificación 2026-1'!G:G,"MH",'Planificación 2026-1'!H:H,"&lt;3")</f>
        <v>0</v>
      </c>
      <c r="CX180" s="79">
        <f>SUMIFS('Planificación 2026-1'!R:R,'Planificación 2026-1'!W:W,C180,'Planificación 2026-1'!G:G,"IC",'Planificación 2026-1'!H:H,"&lt;3")</f>
        <v>0</v>
      </c>
      <c r="CY180" s="79">
        <f>SUMIFS('Planificación 2026-1'!R:R,'Planificación 2026-1'!W:W,C180,'Planificación 2026-1'!G:G,"AR",'Planificación 2026-1'!H:H,"&lt;3")</f>
        <v>0</v>
      </c>
      <c r="CZ180" s="79">
        <f>SUMIFS('Planificación 2026-1'!R:R,'Planificación 2026-1'!W:W,C180,'Planificación 2026-1'!G:G,"T1",'Planificación 2026-1'!H:H,"&lt;3")</f>
        <v>0</v>
      </c>
      <c r="DA180" s="79">
        <f>SUMIFS('Planificación 2026-1'!R:R,'Planificación 2026-1'!W:W,C180,'Planificación 2026-1'!G:G,"T3",'Planificación 2026-1'!H:H,"&lt;3")</f>
        <v>0</v>
      </c>
      <c r="DB180" s="79">
        <f>SUMIFS('Planificación 2026-1'!R:R,'Planificación 2026-1'!W:W,C180,'Planificación 2026-1'!G:G,"T2",'Planificación 2026-1'!H:H,"&lt;3")</f>
        <v>0</v>
      </c>
      <c r="DC180" s="79">
        <f>SUMIFS('Planificación 2026-1'!R:R,'Planificación 2026-1'!W:W,C180,'Planificación 2026-1'!G:G,"AE",'Planificación 2026-1'!H:H,"&lt;3")</f>
        <v>0</v>
      </c>
      <c r="DD180" s="79">
        <f>SUMIFS('Planificación 2026-1'!R:R,'Planificación 2026-1'!W:W,C180,'Planificación 2026-1'!G:G,"T4",'Planificación 2026-1'!H:H,"&lt;3")</f>
        <v>0</v>
      </c>
      <c r="DE180" s="78" t="str">
        <f t="shared" si="32"/>
        <v/>
      </c>
      <c r="DF180" s="30">
        <f>IF(C180="","",SUMIFS('Planificación 2026-1'!R:R,'Planificación 2026-1'!W:W,C180,'Planificación 2026-1'!E:E,"PRINCIPAL",'Planificación 2026-1'!X:X,"VIRTUAL"))</f>
        <v>0</v>
      </c>
      <c r="DG180" s="30">
        <f>IF(C180="","",SUMIFS('Planificación 2026-1'!R:R,'Planificación 2026-1'!W:W,C180,'Planificación 2026-1'!E:E,"PRINCIPAL",'Planificación 2026-1'!X:X,"PRESENCIAL"))</f>
        <v>0</v>
      </c>
      <c r="DH180" s="30">
        <f>IF(C180="","",SUMIFS('Planificación 2026-1'!R:R,'Planificación 2026-1'!W:W,C180,'Planificación 2026-1'!E:E,"PRINCIPAL",'Planificación 2026-1'!X:X,"HIBRIDO PRESENCIAL"))</f>
        <v>0</v>
      </c>
      <c r="DI180" s="78" t="str">
        <f t="shared" si="33"/>
        <v>P09</v>
      </c>
      <c r="DJ180" s="78">
        <f>IF(C180="","",SUMIFS('Planificación 2026-1'!R:R,'Planificación 2026-1'!W:W,C180,'Planificación 2026-1'!E:E,"FILIAL",'Planificación 2026-1'!X:X,"VIRTUAL"))</f>
        <v>7</v>
      </c>
      <c r="DK180" s="80">
        <f>IF(C180="","",SUMIFS('Planificación 2026-1'!R:R,'Planificación 2026-1'!W:W,C180,'Planificación 2026-1'!E:E,"FILIAL",'Planificación 2026-1'!X:X,"PRESENCIAL"))</f>
        <v>4</v>
      </c>
      <c r="DL180" s="42">
        <f>IF(C180="","",SUMIFS('Planificación 2026-1'!R:R,'Planificación 2026-1'!W:W,C180,'Planificación 2026-1'!E:E,"FILIAL",'Planificación 2026-1'!X:X,"HIBRIDO PRESENCIAL"))</f>
        <v>0</v>
      </c>
      <c r="DM180" s="81" t="str">
        <f t="shared" si="34"/>
        <v/>
      </c>
      <c r="DN180" s="78">
        <f>IF(C180="","",SUMIFS('Planificación 2026-1'!R:R,'Planificación 2026-1'!W:W,C180,'Planificación 2026-1'!E:E,"SUNAMPE",'Planificación 2026-1'!X:X,"VIRTUAL"))</f>
        <v>0</v>
      </c>
      <c r="DO180" s="42">
        <f>IF(C180="","",SUMIFS('Planificación 2026-1'!R:R,'Planificación 2026-1'!W:W,C180,'Planificación 2026-1'!E:E,"SUNAMPE",'Planificación 2026-1'!X:X,"PRESENCIAL"))</f>
        <v>0</v>
      </c>
      <c r="DP180" s="81" t="str">
        <f t="shared" si="35"/>
        <v/>
      </c>
      <c r="DQ180" s="78">
        <f>IF(C180="","",SUMIFS('Planificación 2026-1'!R:R,'Planificación 2026-1'!W:W,C180,'Planificación 2026-1'!E:E,"HUAURA",'Planificación 2026-1'!X:X,"VIRTUAL"))</f>
        <v>0</v>
      </c>
      <c r="DR180" s="42">
        <f>IF(C180="","",SUMIFS('Planificación 2026-1'!R:R,'Planificación 2026-1'!W:W,C180,'Planificación 2026-1'!E:E,"HUAURA",'Planificación 2026-1'!X:X,"PRESENCIAL"))</f>
        <v>0</v>
      </c>
      <c r="DS180" s="48">
        <f>SUMIFS('Planificación 2026-1'!R:R,'Planificación 2026-1'!W:W,C180,'Planificación 2026-1'!E:E,"PRINCIPAL",'Planificación 2026-1'!X:X,"VIRTUAL",'Planificación 2026-1'!H:H,"&gt;2")</f>
        <v>0</v>
      </c>
      <c r="DT180" s="48">
        <f>SUMIFS('Planificación 2026-1'!R:R,'Planificación 2026-1'!W:W,C180,'Planificación 2026-1'!E:E,"PRINCIPAL",'Planificación 2026-1'!X:X,"&lt;&gt;VIRTUAL",'Planificación 2026-1'!H:H,"&gt;2")</f>
        <v>0</v>
      </c>
      <c r="DU180" s="48">
        <f>SUMIFS('Planificación 2026-1'!R:R,'Planificación 2026-1'!W:W,C180,'Planificación 2026-1'!E:E,"SUNAMPE",'Planificación 2026-1'!X:X,"VIRTUAL",'Planificación 2026-1'!H:H,"&gt;2")</f>
        <v>0</v>
      </c>
      <c r="DV180" s="48">
        <f>SUMIFS('Planificación 2026-1'!R:R,'Planificación 2026-1'!W:W,C180,'Planificación 2026-1'!E:E,"SUNAMPE",'Planificación 2026-1'!X:X,"&lt;&gt;VIRTUAL",'Planificación 2026-1'!H:H,"&gt;2")</f>
        <v>0</v>
      </c>
      <c r="DW180" s="48">
        <f>SUMIFS('Planificación 2026-1'!R:R,'Planificación 2026-1'!W:W,C180,'Planificación 2026-1'!E:E,"FILIAL",'Planificación 2026-1'!X:X,"VIRTUAL",'Planificación 2026-1'!H:H,"&gt;2")</f>
        <v>7</v>
      </c>
      <c r="DX180" s="48">
        <f>SUMIFS('Planificación 2026-1'!R:R,'Planificación 2026-1'!W:W,C180,'Planificación 2026-1'!E:E,"FILIAL",'Planificación 2026-1'!X:X,"&lt;&gt;VIRTUAL",'Planificación 2026-1'!H:H,"&gt;2")</f>
        <v>4</v>
      </c>
      <c r="DY180" s="48">
        <f>SUMIFS('Planificación 2026-1'!R:R,'Planificación 2026-1'!W:W,C180,'Planificación 2026-1'!E:E,"PORUMA",'Planificación 2026-1'!X:X,"VIRTUAL",'Planificación 2026-1'!H:H,"&gt;2")</f>
        <v>0</v>
      </c>
      <c r="DZ180" s="48">
        <f>SUMIFS('Planificación 2026-1'!R:R,'Planificación 2026-1'!W:W,C180,'Planificación 2026-1'!E:E,"PORUMA",'Planificación 2026-1'!X:X,"&lt;&gt;VIRTUAL",'Planificación 2026-1'!H:H,"&gt;2")</f>
        <v>0</v>
      </c>
      <c r="EA180" s="48">
        <f>SUMIFS('Planificación 2026-1'!R:R,'Planificación 2026-1'!W:W,C180,'Planificación 2026-1'!E:E,"HUAURA",'Planificación 2026-1'!X:X,"VIRTUAL",'Planificación 2026-1'!H:H,"&gt;2")</f>
        <v>0</v>
      </c>
      <c r="EB180" s="48">
        <f>SUMIFS('Planificación 2026-1'!R:R,'Planificación 2026-1'!W:W,C180,'Planificación 2026-1'!E:E,"HUAURA",'Planificación 2026-1'!X:X,"&lt;&gt;VIRTUAL",'Planificación 2026-1'!H:H,"&gt;2")</f>
        <v>0</v>
      </c>
      <c r="EC180" s="48">
        <f>SUMIFS('Planificación 2026-1'!R:R,'Planificación 2026-1'!W:W,C180,'Planificación 2026-1'!E:E,"PRINCIPAL",'Planificación 2026-1'!X:X,"VIRTUAL",'Planificación 2026-1'!H:H,"&lt;3")</f>
        <v>0</v>
      </c>
      <c r="ED180" s="48">
        <f>SUMIFS('Planificación 2026-1'!R:R,'Planificación 2026-1'!W:W,C180,'Planificación 2026-1'!E:E,"PRINCIPAL",'Planificación 2026-1'!X:X,"&lt;&gt;VIRTUAL",'Planificación 2026-1'!H:H,"&lt;3")</f>
        <v>0</v>
      </c>
      <c r="EE180" s="48">
        <f>SUMIFS('Planificación 2026-1'!R:R,'Planificación 2026-1'!W:W,C180,'Planificación 2026-1'!E:E,"SUNAMPE",'Planificación 2026-1'!X:X,"VIRTUAL",'Planificación 2026-1'!H:H,"&lt;3")</f>
        <v>0</v>
      </c>
      <c r="EF180" s="48">
        <f>SUMIFS('Planificación 2026-1'!R:R,'Planificación 2026-1'!W:W,C180,'Planificación 2026-1'!E:E,"SUNAMPE",'Planificación 2026-1'!X:X,"&lt;&gt;VIRTUAL",'Planificación 2026-1'!H:H,"&lt;3")</f>
        <v>0</v>
      </c>
      <c r="EG180" s="48">
        <f>SUMIFS('Planificación 2026-1'!R:R,'Planificación 2026-1'!W:W,C180,'Planificación 2026-1'!E:E,"FILIAL",'Planificación 2026-1'!X:X,"VIRTUAL",'Planificación 2026-1'!H:H,"&lt;3")</f>
        <v>0</v>
      </c>
      <c r="EH180" s="48">
        <f>SUMIFS('Planificación 2026-1'!R:R,'Planificación 2026-1'!W:W,C180,'Planificación 2026-1'!E:E,"FILIAL",'Planificación 2026-1'!X:X,"&lt;&gt;VIRTUAL",'Planificación 2026-1'!H:H,"&lt;3")</f>
        <v>0</v>
      </c>
      <c r="EI180" s="48">
        <f>SUMIFS('Planificación 2026-1'!R:R,'Planificación 2026-1'!W:W,C180,'Planificación 2026-1'!E:E,"PORUMA",'Planificación 2026-1'!X:X,"VIRTUAL",'Planificación 2026-1'!H:H,"&lt;3")</f>
        <v>0</v>
      </c>
      <c r="EJ180" s="48">
        <f>SUMIFS('Planificación 2026-1'!R:R,'Planificación 2026-1'!W:W,C180,'Planificación 2026-1'!E:E,"PORUMA",'Planificación 2026-1'!X:X,"&lt;&gt;VIRTUAL",'Planificación 2026-1'!H:H,"&lt;3")</f>
        <v>0</v>
      </c>
      <c r="EK180" s="48">
        <f>SUMIFS('Planificación 2026-1'!R:R,'Planificación 2026-1'!W:W,C180,'Planificación 2026-1'!E:E,"HUAURA",'Planificación 2026-1'!X:X,"VIRTUAL",'Planificación 2026-1'!H:H,"&lt;3")</f>
        <v>0</v>
      </c>
      <c r="EL180" s="48">
        <f>SUMIFS('Planificación 2026-1'!R:R,'Planificación 2026-1'!W:W,C180,'Planificación 2026-1'!E:E,"HUAURA",'Planificación 2026-1'!X:X,"&lt;&gt;VIRTUAL",'Planificación 2026-1'!H:H,"&lt;3")</f>
        <v>0</v>
      </c>
      <c r="EM180" s="48">
        <f t="shared" si="36"/>
        <v>11</v>
      </c>
      <c r="EN180" s="48">
        <f t="shared" si="37"/>
        <v>0</v>
      </c>
      <c r="EO180" s="48">
        <f t="shared" si="38"/>
        <v>0</v>
      </c>
      <c r="EP180" s="48">
        <f t="shared" si="39"/>
        <v>0</v>
      </c>
      <c r="EQ180" s="48">
        <f t="shared" si="40"/>
        <v>0</v>
      </c>
      <c r="ER180" s="48"/>
      <c r="ES180" s="48">
        <f t="shared" si="41"/>
        <v>7</v>
      </c>
      <c r="ET180" s="48">
        <f t="shared" si="42"/>
        <v>4</v>
      </c>
      <c r="EU180" s="48" t="b">
        <f t="shared" si="43"/>
        <v>1</v>
      </c>
      <c r="EV180" s="48" t="str">
        <f t="shared" si="44"/>
        <v>FILIAL-HUAURA</v>
      </c>
      <c r="EW180" s="48" t="str">
        <f t="shared" si="45"/>
        <v>MAS VIRTUAL</v>
      </c>
    </row>
    <row r="181" spans="1:153" x14ac:dyDescent="0.3">
      <c r="A181" s="53"/>
      <c r="B181" s="383">
        <v>178</v>
      </c>
      <c r="C181" s="107" t="s">
        <v>200</v>
      </c>
      <c r="D181" s="82">
        <f>SUMIF('Planificación 2026-1'!W:W,C181,'Planificación 2026-1'!R:R)</f>
        <v>38</v>
      </c>
      <c r="E181" s="384" t="s">
        <v>341</v>
      </c>
      <c r="F181" s="107" t="s">
        <v>430</v>
      </c>
      <c r="G181" s="107" t="s">
        <v>276</v>
      </c>
      <c r="H181" s="389" t="s">
        <v>433</v>
      </c>
      <c r="I181" s="77" t="str">
        <f>IF(SUM(COUNTIFS('Planificación 2026-1'!E:E,"PRINCIPAL",'Planificación 2026-1'!W:W,C181,'Planificación 2026-1'!G:G,"AF"))&gt;0,"P01"," ")</f>
        <v xml:space="preserve"> </v>
      </c>
      <c r="J181" s="78" t="str">
        <f>IF(SUM(COUNTIFS('Planificación 2026-1'!E:E,"PRINCIPAL",'Planificación 2026-1'!W:W,C181,'Planificación 2026-1'!G:G,"EN"))&gt;0,"P02"," ")</f>
        <v xml:space="preserve"> </v>
      </c>
      <c r="K181" s="78" t="str">
        <f>IF(SUM(COUNTIFS('Planificación 2026-1'!E:E,"PRINCIPAL",'Planificación 2026-1'!W:W,C181,'Planificación 2026-1'!G:G,"IS"))&gt;0,"P03"," ")</f>
        <v xml:space="preserve"> </v>
      </c>
      <c r="L181" s="78" t="str">
        <f>IF(SUM(COUNTIFS('Planificación 2026-1'!E:E,"PRINCIPAL",'Planificación 2026-1'!W:W,C181,'Planificación 2026-1'!G:G,"PS"))&gt;0,"P04"," ")</f>
        <v xml:space="preserve"> </v>
      </c>
      <c r="M181" s="78"/>
      <c r="N181" s="78" t="str">
        <f>IF(SUM(COUNTIFS('Planificación 2026-1'!E:E,"PRINCIPAL",'Planificación 2026-1'!W:W,C181,'Planificación 2026-1'!G:G,"IN"))&gt;0,"P06"," ")</f>
        <v xml:space="preserve"> </v>
      </c>
      <c r="O181" s="78" t="str">
        <f>IF(SUM(COUNTIFS('Planificación 2026-1'!E:E,"PRINCIPAL",'Planificación 2026-1'!W:W,C181,'Planificación 2026-1'!G:G,"CA"))&gt;0,"P07"," ")</f>
        <v xml:space="preserve"> </v>
      </c>
      <c r="P181" s="78" t="str">
        <f>IF(SUM(COUNTIFS('Planificación 2026-1'!E:E,"PRINCIPAL",'Planificación 2026-1'!W:W,C181,'Planificación 2026-1'!G:G,"DE"))&gt;0,"P08"," ")</f>
        <v xml:space="preserve"> </v>
      </c>
      <c r="Q181" s="78" t="str">
        <f>IF(SUM(COUNTIFS('Planificación 2026-1'!E:E,"PRINCIPAL",'Planificación 2026-1'!W:W,C181,'Planificación 2026-1'!G:G,"OB"))&gt;0,"P09"," ")</f>
        <v xml:space="preserve"> </v>
      </c>
      <c r="R181" s="78" t="str">
        <f>IF(SUM(COUNTIFS('Planificación 2026-1'!E:E,"PRINCIPAL",'Planificación 2026-1'!W:W,C181,'Planificación 2026-1'!G:G,"MH"))&gt;0,"P31"," ")</f>
        <v xml:space="preserve"> </v>
      </c>
      <c r="S181" s="78" t="str">
        <f>IF(SUM(COUNTIFS('Planificación 2026-1'!E:E,"PRINCIPAL",'Planificación 2026-1'!W:W,C181,'Planificación 2026-1'!G:G,"IC"))&gt;0,"P32"," ")</f>
        <v xml:space="preserve"> </v>
      </c>
      <c r="T181" s="78" t="str">
        <f>IF(SUM(COUNTIFS('Planificación 2026-1'!E:E,"PRINCIPAL",'Planificación 2026-1'!W:W,C181,'Planificación 2026-1'!G:G,"AR"))&gt;0,"P34"," ")</f>
        <v xml:space="preserve"> </v>
      </c>
      <c r="U181" s="78" t="str">
        <f>IF(SUM(COUNTIFS('Planificación 2026-1'!E:E,"PRINCIPAL",'Planificación 2026-1'!W:W,C181,'Planificación 2026-1'!G:G,"T1"))&gt;0,"P35"," ")</f>
        <v xml:space="preserve"> </v>
      </c>
      <c r="V181" s="78" t="str">
        <f>IF(SUM(COUNTIFS('Planificación 2026-1'!E:E,"PRINCIPAL",'Planificación 2026-1'!W:W,C181,'Planificación 2026-1'!G:G,"T3"))&gt;0,"P36"," ")</f>
        <v xml:space="preserve"> </v>
      </c>
      <c r="W181" s="78" t="str">
        <f>IF(SUM(COUNTIFS('Planificación 2026-1'!E:E,"PRINCIPAL",'Planificación 2026-1'!W:W,C181,'Planificación 2026-1'!G:G,"T2"))&gt;0,"P37"," ")</f>
        <v xml:space="preserve"> </v>
      </c>
      <c r="X181" s="78" t="str">
        <f>IF(SUM(COUNTIFS('Planificación 2026-1'!E:E,"PRINCIPAL",'Planificación 2026-1'!W:W,C181,'Planificación 2026-1'!G:G,"AE"))&gt;0,"P38"," ")</f>
        <v xml:space="preserve"> </v>
      </c>
      <c r="Y181" s="78" t="str">
        <f>IF(SUM(COUNTIFS('Planificación 2026-1'!E:E,"PRINCIPAL",'Planificación 2026-1'!W:W,C181,'Planificación 2026-1'!G:G,"T4"))&gt;0,"P55"," ")</f>
        <v xml:space="preserve"> </v>
      </c>
      <c r="Z181" s="78" t="str">
        <f>IF(SUM(COUNTIFS('Planificación 2026-1'!E:E,"FILIAL",'Planificación 2026-1'!W:W,C181,'Planificación 2026-1'!G:G,"AF"))&gt;0," P01"," ")</f>
        <v xml:space="preserve"> </v>
      </c>
      <c r="AA181" s="78" t="str">
        <f>IF(SUM(COUNTIFS('Planificación 2026-1'!E:E,"FILIAL",'Planificación 2026-1'!W:W,C181,'Planificación 2026-1'!G:G,"EN"))&gt;0,"P02"," ")</f>
        <v>P02</v>
      </c>
      <c r="AB181" s="78" t="str">
        <f>IF(SUM(COUNTIFS('Planificación 2026-1'!E:E,"FILIAL",'Planificación 2026-1'!W:W,C181,'Planificación 2026-1'!G:G,"IS"))&gt;0,"P03"," ")</f>
        <v xml:space="preserve"> </v>
      </c>
      <c r="AC181" s="78" t="str">
        <f>IF(SUM(COUNTIFS('Planificación 2026-1'!E:E,"FILIAL",'Planificación 2026-1'!W:W,C181,'Planificación 2026-1'!G:G,"PS"))&gt;0,"P04"," ")</f>
        <v>P04</v>
      </c>
      <c r="AD181" s="78"/>
      <c r="AE181" s="78" t="str">
        <f>IF(SUM(COUNTIFS('Planificación 2026-1'!E:E,"FILIAL",'Planificación 2026-1'!W:W,C181,'Planificación 2026-1'!G:G,"IN"))&gt;0,"P06"," ")</f>
        <v xml:space="preserve"> </v>
      </c>
      <c r="AF181" s="78" t="str">
        <f>IF(SUM(COUNTIFS('Planificación 2026-1'!E:E,"FILIAL",'Planificación 2026-1'!W:W,C181,'Planificación 2026-1'!G:G,"CA"))&gt;0,"P07"," ")</f>
        <v xml:space="preserve"> </v>
      </c>
      <c r="AG181" s="78" t="str">
        <f>IF(SUM(COUNTIFS('Planificación 2026-1'!E:E,"FILIAL",'Planificación 2026-1'!W:W,C181,'Planificación 2026-1'!G:G,"DE"))&gt;0,"P08"," ")</f>
        <v xml:space="preserve"> </v>
      </c>
      <c r="AH181" s="78" t="str">
        <f>IF(SUM(COUNTIFS('Planificación 2026-1'!E:E,"FILIAL",'Planificación 2026-1'!W:W,C181,'Planificación 2026-1'!G:G,"OB"))&gt;0,"P09"," ")</f>
        <v>P09</v>
      </c>
      <c r="AI181" s="78" t="str">
        <f>IF(SUM(COUNTIFS('Planificación 2026-1'!E:E,"FILIAL",'Planificación 2026-1'!W:W,C181,'Planificación 2026-1'!G:G,"MH"))&gt;0,"P31"," ")</f>
        <v xml:space="preserve"> </v>
      </c>
      <c r="AJ181" s="78" t="str">
        <f>IF(SUM(COUNTIFS('Planificación 2026-1'!E:E,"FILIAL",'Planificación 2026-1'!W:W,C181,'Planificación 2026-1'!G:G,"IC"))&gt;0,"P32"," ")</f>
        <v xml:space="preserve"> </v>
      </c>
      <c r="AK181" s="78" t="str">
        <f>IF(SUM(COUNTIFS('Planificación 2026-1'!E:E,"FILIAL",'Planificación 2026-1'!W:W,C181,'Planificación 2026-1'!G:G,"AR"))&gt;0,"P34"," ")</f>
        <v xml:space="preserve"> </v>
      </c>
      <c r="AL181" s="78" t="str">
        <f>IF(SUM(COUNTIFS('Planificación 2026-1'!E:E,"FILIAL",'Planificación 2026-1'!W:W,C181,'Planificación 2026-1'!G:G,"T1"))&gt;0,"P35"," ")</f>
        <v xml:space="preserve"> </v>
      </c>
      <c r="AM181" s="78" t="str">
        <f>IF(SUM(COUNTIFS('Planificación 2026-1'!E:E,"FILIAL",'Planificación 2026-1'!W:W,C181,'Planificación 2026-1'!G:G,"T3"))&gt;0,"P36"," ")</f>
        <v xml:space="preserve"> </v>
      </c>
      <c r="AN181" s="78" t="str">
        <f>IF(SUM(COUNTIFS('Planificación 2026-1'!E:E,"FILIAL",'Planificación 2026-1'!W:W,C181,'Planificación 2026-1'!G:G,"T2"))&gt;0,"P37"," ")</f>
        <v xml:space="preserve"> </v>
      </c>
      <c r="AO181" s="78" t="str">
        <f>IF(SUM(COUNTIFS('Planificación 2026-1'!E:E,"FILIAL",'Planificación 2026-1'!W:W,C181,'Planificación 2026-1'!G:G,"AE"))&gt;0,"P38"," ")</f>
        <v xml:space="preserve"> </v>
      </c>
      <c r="AP181" s="78" t="str">
        <f>IF(SUM(COUNTIFS('Planificación 2026-1'!E:E,"FILIAL",'Planificación 2026-1'!W:W,C181,'Planificación 2026-1'!G:G,"T4"))&gt;0,"P55"," ")</f>
        <v xml:space="preserve"> </v>
      </c>
      <c r="AQ181" s="78" t="str">
        <f>IF(SUM(COUNTIFS('Planificación 2026-1'!E:E,"SUNAMPE",'Planificación 2026-1'!W:W,C181,'Planificación 2026-1'!G:G,"AF"))&gt;0," P01"," ")</f>
        <v xml:space="preserve"> </v>
      </c>
      <c r="AR181" s="78" t="str">
        <f>IF(SUM(COUNTIFS('Planificación 2026-1'!E:E,"SUNAMPE",'Planificación 2026-1'!W:W,C181,'Planificación 2026-1'!G:G,"EN"))&gt;0,"P02"," ")</f>
        <v xml:space="preserve"> </v>
      </c>
      <c r="AS181" s="78" t="str">
        <f>IF(SUM(COUNTIFS('Planificación 2026-1'!E:E,"SUNAMPE",'Planificación 2026-1'!W:W,C181,'Planificación 2026-1'!G:G,"IS"))&gt;0,"P03"," ")</f>
        <v xml:space="preserve"> </v>
      </c>
      <c r="AT181" s="78" t="str">
        <f>IF(SUM(COUNTIFS('Planificación 2026-1'!E:E,"SUNAMPE",'Planificación 2026-1'!W:W,C181,'Planificación 2026-1'!G:G,"PS"))&gt;0,"P04"," ")</f>
        <v xml:space="preserve"> </v>
      </c>
      <c r="AU181" s="78"/>
      <c r="AV181" s="78" t="str">
        <f>IF(SUM(COUNTIFS('Planificación 2026-1'!E:E,"SUNAMPE",'Planificación 2026-1'!W:W,C181,'Planificación 2026-1'!G:G,"IN"))&gt;0,"P06"," ")</f>
        <v xml:space="preserve"> </v>
      </c>
      <c r="AW181" s="78" t="str">
        <f>IF(SUM(COUNTIFS('Planificación 2026-1'!E:E,"SUNAMPE",'Planificación 2026-1'!W:W,C181,'Planificación 2026-1'!G:G,"CA"))&gt;0,"P07"," ")</f>
        <v xml:space="preserve"> </v>
      </c>
      <c r="AX181" s="78" t="str">
        <f>IF(SUM(COUNTIFS('Planificación 2026-1'!E:E,"SUNAMPE",'Planificación 2026-1'!W:W,C181,'Planificación 2026-1'!G:G,"DE"))&gt;0,"P08"," ")</f>
        <v xml:space="preserve"> </v>
      </c>
      <c r="AY181" s="78" t="str">
        <f>IF(SUM(COUNTIFS('Planificación 2026-1'!E:E,"SUNAMPE",'Planificación 2026-1'!W:W,C181,'Planificación 2026-1'!G:G,"OB"))&gt;0,"P09"," ")</f>
        <v xml:space="preserve"> </v>
      </c>
      <c r="AZ181" s="78" t="str">
        <f>IF(SUM(COUNTIFS('Planificación 2026-1'!E:E,"SUNAMPE",'Planificación 2026-1'!W:W,C181,'Planificación 2026-1'!G:G,"MH"))&gt;0,"P31"," ")</f>
        <v xml:space="preserve"> </v>
      </c>
      <c r="BA181" s="78" t="str">
        <f>IF(SUM(COUNTIFS('Planificación 2026-1'!E:E,"SUNAMPE",'Planificación 2026-1'!W:W,C181,'Planificación 2026-1'!G:G,"IC"))&gt;0,"P32"," ")</f>
        <v xml:space="preserve"> </v>
      </c>
      <c r="BB181" s="78" t="str">
        <f>IF(SUM(COUNTIFS('Planificación 2026-1'!E:E,"SUNAMPE",'Planificación 2026-1'!W:W,C181,'Planificación 2026-1'!G:G,"AR"))&gt;0,"P34"," ")</f>
        <v xml:space="preserve"> </v>
      </c>
      <c r="BC181" s="78" t="str">
        <f>IF(SUM(COUNTIFS('Planificación 2026-1'!E:E,"SUNAMPE",'Planificación 2026-1'!W:W,C181,'Planificación 2026-1'!G:G,"T1"))&gt;0,"P35"," ")</f>
        <v xml:space="preserve"> </v>
      </c>
      <c r="BD181" s="78" t="str">
        <f>IF(SUM(COUNTIFS('Planificación 2026-1'!E:E,"SUNAMPE",'Planificación 2026-1'!W:W,C181,'Planificación 2026-1'!G:G,"T3"))&gt;0,"P36"," ")</f>
        <v xml:space="preserve"> </v>
      </c>
      <c r="BE181" s="78" t="str">
        <f>IF(SUM(COUNTIFS('Planificación 2026-1'!E:E,"SUNAMPE",'Planificación 2026-1'!W:W,C181,'Planificación 2026-1'!G:G,"T2"))&gt;0,"P37"," ")</f>
        <v xml:space="preserve"> </v>
      </c>
      <c r="BF181" s="78" t="str">
        <f>IF(SUM(COUNTIFS('Planificación 2026-1'!E:E,"SUNAMPE",'Planificación 2026-1'!W:W,C181,'Planificación 2026-1'!G:G,"AE"))&gt;0,"P38"," ")</f>
        <v xml:space="preserve"> </v>
      </c>
      <c r="BG181" s="78" t="str">
        <f>IF(SUM(COUNTIFS('Planificación 2026-1'!E:E,"SUNAMPE",'Planificación 2026-1'!W:W,C181,'Planificación 2026-1'!G:G,"T4"))&gt;0,"P55"," ")</f>
        <v xml:space="preserve"> </v>
      </c>
      <c r="BH181" s="78" t="str">
        <f>IF(SUM(COUNTIFS('Planificación 2026-1'!E:E,"HUAURA",'Planificación 2026-1'!W:W,C181,'Planificación 2026-1'!G:G,"AF"))&gt;0," P01"," ")</f>
        <v xml:space="preserve"> </v>
      </c>
      <c r="BI181" s="78" t="str">
        <f>IF(SUM(COUNTIFS('Planificación 2026-1'!E:E,"HUAURA",'Planificación 2026-1'!W:W,C181,'Planificación 2026-1'!G:G,"EN"))&gt;0,"P02"," ")</f>
        <v xml:space="preserve"> </v>
      </c>
      <c r="BJ181" s="78" t="str">
        <f>IF(SUM(COUNTIFS('Planificación 2026-1'!E:E,"HUAURA",'Planificación 2026-1'!W:W,C181,'Planificación 2026-1'!G:G,"IS"))&gt;0,"P03"," ")</f>
        <v xml:space="preserve"> </v>
      </c>
      <c r="BK181" s="78" t="str">
        <f>IF(SUM(COUNTIFS('Planificación 2026-1'!E:E,"HUAURA",'Planificación 2026-1'!W:W,C181,'Planificación 2026-1'!G:G,"PS"))&gt;0,"P04"," ")</f>
        <v xml:space="preserve"> </v>
      </c>
      <c r="BL181" s="78"/>
      <c r="BM181" s="78" t="str">
        <f>IF(SUM(COUNTIFS('Planificación 2026-1'!E:E,"HUAURA",'Planificación 2026-1'!W:W,C181,'Planificación 2026-1'!G:G,"IN"))&gt;0,"P06"," ")</f>
        <v xml:space="preserve"> </v>
      </c>
      <c r="BN181" s="78" t="str">
        <f>IF(SUM(COUNTIFS('Planificación 2026-1'!E:E,"HUAURA",'Planificación 2026-1'!W:W,C181,'Planificación 2026-1'!G:G,"CA"))&gt;0,"P07"," ")</f>
        <v xml:space="preserve"> </v>
      </c>
      <c r="BO181" s="78" t="str">
        <f>IF(SUM(COUNTIFS('Planificación 2026-1'!E:E,"HUAURA",'Planificación 2026-1'!W:W,C181,'Planificación 2026-1'!G:G,"DE"))&gt;0,"P08"," ")</f>
        <v xml:space="preserve"> </v>
      </c>
      <c r="BP181" s="78" t="str">
        <f>IF(SUM(COUNTIFS('Planificación 2026-1'!E:E,"HUAURA",'Planificación 2026-1'!W:W,C181,'Planificación 2026-1'!G:G,"OB"))&gt;0,"P09"," ")</f>
        <v xml:space="preserve"> </v>
      </c>
      <c r="BQ181" s="78" t="str">
        <f>IF(SUM(COUNTIFS('Planificación 2026-1'!E:E,"HUAURA",'Planificación 2026-1'!W:W,C181,'Planificación 2026-1'!G:G,"MH"))&gt;0,"P31"," ")</f>
        <v xml:space="preserve"> </v>
      </c>
      <c r="BR181" s="78" t="str">
        <f>IF(SUM(COUNTIFS('Planificación 2026-1'!E:E,"HUAURA",'Planificación 2026-1'!W:W,C181,'Planificación 2026-1'!G:G,"IC"))&gt;0,"P32"," ")</f>
        <v xml:space="preserve"> </v>
      </c>
      <c r="BS181" s="78" t="str">
        <f>IF(SUM(COUNTIFS('Planificación 2026-1'!E:E,"HUAURA",'Planificación 2026-1'!W:W,C181,'Planificación 2026-1'!G:G,"AR"))&gt;0,"P34"," ")</f>
        <v xml:space="preserve"> </v>
      </c>
      <c r="BT181" s="78" t="str">
        <f>IF(SUM(COUNTIFS('Planificación 2026-1'!E:E,"HUAURA",'Planificación 2026-1'!W:W,C181,'Planificación 2026-1'!G:G,"T1"))&gt;0,"P35"," ")</f>
        <v xml:space="preserve"> </v>
      </c>
      <c r="BU181" s="78" t="str">
        <f>IF(SUM(COUNTIFS('Planificación 2026-1'!E:E,"HUAURA",'Planificación 2026-1'!W:W,C181,'Planificación 2026-1'!G:G,"T3"))&gt;0,"P36"," ")</f>
        <v xml:space="preserve"> </v>
      </c>
      <c r="BV181" s="78" t="str">
        <f>IF(SUM(COUNTIFS('Planificación 2026-1'!E:E,"HUAURA",'Planificación 2026-1'!W:W,C181,'Planificación 2026-1'!G:G,"T2"))&gt;0,"P37"," ")</f>
        <v xml:space="preserve"> </v>
      </c>
      <c r="BW181" s="78" t="str">
        <f>IF(SUM(COUNTIFS('Planificación 2026-1'!E:E,"HUAURA",'Planificación 2026-1'!W:W,C181,'Planificación 2026-1'!G:G,"AE"))&gt;0,"P38"," ")</f>
        <v xml:space="preserve"> </v>
      </c>
      <c r="BX181" s="78" t="str">
        <f>IF(SUM(COUNTIFS('Planificación 2026-1'!E:E,"HUAURA",'Planificación 2026-1'!W:W,C181,'Planificación 2026-1'!G:G,"T4"))&gt;0,"P55"," ")</f>
        <v xml:space="preserve"> </v>
      </c>
      <c r="BY181" s="79">
        <f>SUMIFS('Planificación 2026-1'!R:R,'Planificación 2026-1'!W:W,C181,'Planificación 2026-1'!G:G,"AF",'Planificación 2026-1'!H:H,"&gt;2")</f>
        <v>0</v>
      </c>
      <c r="BZ181" s="79">
        <f>SUMIFS('Planificación 2026-1'!R:R,'Planificación 2026-1'!W:W,C181,'Planificación 2026-1'!G:G,"EN",'Planificación 2026-1'!H:H,"&gt;2")</f>
        <v>0</v>
      </c>
      <c r="CA181" s="79">
        <f>SUMIFS('Planificación 2026-1'!R:R,'Planificación 2026-1'!W:W,C181,'Planificación 2026-1'!G:G,"IS",'Planificación 2026-1'!H:H,"&gt;2")</f>
        <v>0</v>
      </c>
      <c r="CB181" s="79">
        <f>SUMIFS('Planificación 2026-1'!R:R,'Planificación 2026-1'!W:W,C181,'Planificación 2026-1'!G:G,"PS",'Planificación 2026-1'!H:H,"&gt;2")</f>
        <v>0</v>
      </c>
      <c r="CC181" s="79">
        <f>SUMIFS('Planificación 2026-1'!R:R,'Planificación 2026-1'!W:W,C181,'Planificación 2026-1'!G:G,"IN",'Planificación 2026-1'!H:H,"&gt;2")</f>
        <v>0</v>
      </c>
      <c r="CD181" s="79">
        <f>SUMIFS('Planificación 2026-1'!R:R,'Planificación 2026-1'!W:W,C181,'Planificación 2026-1'!G:G,"CA",'Planificación 2026-1'!H:H,"&gt;2")</f>
        <v>0</v>
      </c>
      <c r="CE181" s="79">
        <f>SUMIFS('Planificación 2026-1'!R:R,'Planificación 2026-1'!W:W,C181,'Planificación 2026-1'!G:G,"DE",'Planificación 2026-1'!H:H,"&gt;2")</f>
        <v>0</v>
      </c>
      <c r="CF181" s="79">
        <f>SUMIFS('Planificación 2026-1'!R:R,'Planificación 2026-1'!W:W,C181,'Planificación 2026-1'!G:G,"OB",'Planificación 2026-1'!H:H,"&gt;2")</f>
        <v>0</v>
      </c>
      <c r="CG181" s="79">
        <f>SUMIFS('Planificación 2026-1'!R:R,'Planificación 2026-1'!W:W,C181,'Planificación 2026-1'!G:G,"MH",'Planificación 2026-1'!H:H,"&gt;2")</f>
        <v>0</v>
      </c>
      <c r="CH181" s="79">
        <f>SUMIFS('Planificación 2026-1'!R:R,'Planificación 2026-1'!W:W,C181,'Planificación 2026-1'!G:G,"IC",'Planificación 2026-1'!H:H,"&gt;2")</f>
        <v>0</v>
      </c>
      <c r="CI181" s="79">
        <f>SUMIFS('Planificación 2026-1'!R:R,'Planificación 2026-1'!W:W,C181,'Planificación 2026-1'!G:G,"AR",'Planificación 2026-1'!H:H,"&gt;2")</f>
        <v>0</v>
      </c>
      <c r="CJ181" s="79">
        <f>SUMIFS('Planificación 2026-1'!R:R,'Planificación 2026-1'!W:W,C181,'Planificación 2026-1'!G:G,"T1",'Planificación 2026-1'!H:H,"&gt;2")</f>
        <v>0</v>
      </c>
      <c r="CK181" s="79">
        <f>SUMIFS('Planificación 2026-1'!R:R,'Planificación 2026-1'!W:W,C181,'Planificación 2026-1'!G:G,"T3",'Planificación 2026-1'!H:H,"&gt;2")</f>
        <v>0</v>
      </c>
      <c r="CL181" s="79">
        <f>SUMIFS('Planificación 2026-1'!R:R,'Planificación 2026-1'!W:W,C181,'Planificación 2026-1'!G:G,"T2",'Planificación 2026-1'!H:H,"&gt;2")</f>
        <v>0</v>
      </c>
      <c r="CM181" s="79">
        <f>SUMIFS('Planificación 2026-1'!R:R,'Planificación 2026-1'!W:W,C181,'Planificación 2026-1'!G:G,"AE",'Planificación 2026-1'!H:H,"&gt;2")</f>
        <v>0</v>
      </c>
      <c r="CN181" s="79">
        <f>SUMIFS('Planificación 2026-1'!R:R,'Planificación 2026-1'!W:W,C181,'Planificación 2026-1'!G:G,"T4",'Planificación 2026-1'!H:H,"&gt;2")</f>
        <v>0</v>
      </c>
      <c r="CO181" s="79">
        <f>SUMIFS('Planificación 2026-1'!R:R,'Planificación 2026-1'!W:W,C181,'Planificación 2026-1'!G:G,"AF",'Planificación 2026-1'!H:H,"&lt;3")</f>
        <v>0</v>
      </c>
      <c r="CP181" s="79">
        <f>SUMIFS('Planificación 2026-1'!R:R,'Planificación 2026-1'!W:W,C181,'Planificación 2026-1'!G:G,"EN",'Planificación 2026-1'!H:H,"&lt;3")</f>
        <v>15</v>
      </c>
      <c r="CQ181" s="79">
        <f>SUMIFS('Planificación 2026-1'!R:R,'Planificación 2026-1'!W:W,C181,'Planificación 2026-1'!G:G,"IS",'Planificación 2026-1'!H:H,"&lt;3")</f>
        <v>0</v>
      </c>
      <c r="CR181" s="79">
        <f>SUMIFS('Planificación 2026-1'!R:R,'Planificación 2026-1'!W:W,C181,'Planificación 2026-1'!G:G,"PS",'Planificación 2026-1'!H:H,"&lt;3")</f>
        <v>14</v>
      </c>
      <c r="CS181" s="79">
        <f>SUMIFS('Planificación 2026-1'!R:R,'Planificación 2026-1'!W:W,C181,'Planificación 2026-1'!G:G,"IN",'Planificación 2026-1'!H:H,"&lt;3")</f>
        <v>0</v>
      </c>
      <c r="CT181" s="79">
        <f>SUMIFS('Planificación 2026-1'!R:R,'Planificación 2026-1'!W:W,C181,'Planificación 2026-1'!G:G,"CA",'Planificación 2026-1'!H:H,"&lt;3")</f>
        <v>0</v>
      </c>
      <c r="CU181" s="79">
        <f>SUMIFS('Planificación 2026-1'!R:R,'Planificación 2026-1'!W:W,C181,'Planificación 2026-1'!G:G,"DE",'Planificación 2026-1'!H:H,"&lt;3")</f>
        <v>0</v>
      </c>
      <c r="CV181" s="79">
        <f>SUMIFS('Planificación 2026-1'!R:R,'Planificación 2026-1'!W:W,C181,'Planificación 2026-1'!G:G,"OB",'Planificación 2026-1'!H:H,"&lt;3")</f>
        <v>4</v>
      </c>
      <c r="CW181" s="79">
        <f>SUMIFS('Planificación 2026-1'!R:R,'Planificación 2026-1'!W:W,C181,'Planificación 2026-1'!G:G,"MH",'Planificación 2026-1'!H:H,"&lt;3")</f>
        <v>5</v>
      </c>
      <c r="CX181" s="79">
        <f>SUMIFS('Planificación 2026-1'!R:R,'Planificación 2026-1'!W:W,C181,'Planificación 2026-1'!G:G,"IC",'Planificación 2026-1'!H:H,"&lt;3")</f>
        <v>0</v>
      </c>
      <c r="CY181" s="79">
        <f>SUMIFS('Planificación 2026-1'!R:R,'Planificación 2026-1'!W:W,C181,'Planificación 2026-1'!G:G,"AR",'Planificación 2026-1'!H:H,"&lt;3")</f>
        <v>0</v>
      </c>
      <c r="CZ181" s="79">
        <f>SUMIFS('Planificación 2026-1'!R:R,'Planificación 2026-1'!W:W,C181,'Planificación 2026-1'!G:G,"T1",'Planificación 2026-1'!H:H,"&lt;3")</f>
        <v>0</v>
      </c>
      <c r="DA181" s="79">
        <f>SUMIFS('Planificación 2026-1'!R:R,'Planificación 2026-1'!W:W,C181,'Planificación 2026-1'!G:G,"T3",'Planificación 2026-1'!H:H,"&lt;3")</f>
        <v>0</v>
      </c>
      <c r="DB181" s="79">
        <f>SUMIFS('Planificación 2026-1'!R:R,'Planificación 2026-1'!W:W,C181,'Planificación 2026-1'!G:G,"T2",'Planificación 2026-1'!H:H,"&lt;3")</f>
        <v>0</v>
      </c>
      <c r="DC181" s="79">
        <f>SUMIFS('Planificación 2026-1'!R:R,'Planificación 2026-1'!W:W,C181,'Planificación 2026-1'!G:G,"AE",'Planificación 2026-1'!H:H,"&lt;3")</f>
        <v>0</v>
      </c>
      <c r="DD181" s="79">
        <f>SUMIFS('Planificación 2026-1'!R:R,'Planificación 2026-1'!W:W,C181,'Planificación 2026-1'!G:G,"T4",'Planificación 2026-1'!H:H,"&lt;3")</f>
        <v>0</v>
      </c>
      <c r="DE181" s="78" t="str">
        <f t="shared" si="32"/>
        <v/>
      </c>
      <c r="DF181" s="30">
        <f>IF(C181="","",SUMIFS('Planificación 2026-1'!R:R,'Planificación 2026-1'!W:W,C181,'Planificación 2026-1'!E:E,"PRINCIPAL",'Planificación 2026-1'!X:X,"VIRTUAL"))</f>
        <v>0</v>
      </c>
      <c r="DG181" s="30">
        <f>IF(C181="","",SUMIFS('Planificación 2026-1'!R:R,'Planificación 2026-1'!W:W,C181,'Planificación 2026-1'!E:E,"PRINCIPAL",'Planificación 2026-1'!X:X,"PRESENCIAL"))</f>
        <v>0</v>
      </c>
      <c r="DH181" s="30">
        <f>IF(C181="","",SUMIFS('Planificación 2026-1'!R:R,'Planificación 2026-1'!W:W,C181,'Planificación 2026-1'!E:E,"PRINCIPAL",'Planificación 2026-1'!X:X,"HIBRIDO PRESENCIAL"))</f>
        <v>0</v>
      </c>
      <c r="DI181" s="78" t="str">
        <f t="shared" si="33"/>
        <v>P02 P04 P09</v>
      </c>
      <c r="DJ181" s="78">
        <f>IF(C181="","",SUMIFS('Planificación 2026-1'!R:R,'Planificación 2026-1'!W:W,C181,'Planificación 2026-1'!E:E,"FILIAL",'Planificación 2026-1'!X:X,"VIRTUAL"))</f>
        <v>9</v>
      </c>
      <c r="DK181" s="80">
        <f>IF(C181="","",SUMIFS('Planificación 2026-1'!R:R,'Planificación 2026-1'!W:W,C181,'Planificación 2026-1'!E:E,"FILIAL",'Planificación 2026-1'!X:X,"PRESENCIAL"))</f>
        <v>24</v>
      </c>
      <c r="DL181" s="42">
        <f>IF(C181="","",SUMIFS('Planificación 2026-1'!R:R,'Planificación 2026-1'!W:W,C181,'Planificación 2026-1'!E:E,"FILIAL",'Planificación 2026-1'!X:X,"HIBRIDO PRESENCIAL"))</f>
        <v>0</v>
      </c>
      <c r="DM181" s="81" t="str">
        <f t="shared" si="34"/>
        <v/>
      </c>
      <c r="DN181" s="78">
        <f>IF(C181="","",SUMIFS('Planificación 2026-1'!R:R,'Planificación 2026-1'!W:W,C181,'Planificación 2026-1'!E:E,"SUNAMPE",'Planificación 2026-1'!X:X,"VIRTUAL"))</f>
        <v>0</v>
      </c>
      <c r="DO181" s="42">
        <f>IF(C181="","",SUMIFS('Planificación 2026-1'!R:R,'Planificación 2026-1'!W:W,C181,'Planificación 2026-1'!E:E,"SUNAMPE",'Planificación 2026-1'!X:X,"PRESENCIAL"))</f>
        <v>0</v>
      </c>
      <c r="DP181" s="81" t="str">
        <f t="shared" si="35"/>
        <v/>
      </c>
      <c r="DQ181" s="78">
        <f>IF(C181="","",SUMIFS('Planificación 2026-1'!R:R,'Planificación 2026-1'!W:W,C181,'Planificación 2026-1'!E:E,"HUAURA",'Planificación 2026-1'!X:X,"VIRTUAL"))</f>
        <v>0</v>
      </c>
      <c r="DR181" s="42">
        <f>IF(C181="","",SUMIFS('Planificación 2026-1'!R:R,'Planificación 2026-1'!W:W,C181,'Planificación 2026-1'!E:E,"HUAURA",'Planificación 2026-1'!X:X,"PRESENCIAL"))</f>
        <v>0</v>
      </c>
      <c r="DS181" s="48">
        <f>SUMIFS('Planificación 2026-1'!R:R,'Planificación 2026-1'!W:W,C181,'Planificación 2026-1'!E:E,"PRINCIPAL",'Planificación 2026-1'!X:X,"VIRTUAL",'Planificación 2026-1'!H:H,"&gt;2")</f>
        <v>0</v>
      </c>
      <c r="DT181" s="48">
        <f>SUMIFS('Planificación 2026-1'!R:R,'Planificación 2026-1'!W:W,C181,'Planificación 2026-1'!E:E,"PRINCIPAL",'Planificación 2026-1'!X:X,"&lt;&gt;VIRTUAL",'Planificación 2026-1'!H:H,"&gt;2")</f>
        <v>0</v>
      </c>
      <c r="DU181" s="48">
        <f>SUMIFS('Planificación 2026-1'!R:R,'Planificación 2026-1'!W:W,C181,'Planificación 2026-1'!E:E,"SUNAMPE",'Planificación 2026-1'!X:X,"VIRTUAL",'Planificación 2026-1'!H:H,"&gt;2")</f>
        <v>0</v>
      </c>
      <c r="DV181" s="48">
        <f>SUMIFS('Planificación 2026-1'!R:R,'Planificación 2026-1'!W:W,C181,'Planificación 2026-1'!E:E,"SUNAMPE",'Planificación 2026-1'!X:X,"&lt;&gt;VIRTUAL",'Planificación 2026-1'!H:H,"&gt;2")</f>
        <v>0</v>
      </c>
      <c r="DW181" s="48">
        <f>SUMIFS('Planificación 2026-1'!R:R,'Planificación 2026-1'!W:W,C181,'Planificación 2026-1'!E:E,"FILIAL",'Planificación 2026-1'!X:X,"VIRTUAL",'Planificación 2026-1'!H:H,"&gt;2")</f>
        <v>0</v>
      </c>
      <c r="DX181" s="48">
        <f>SUMIFS('Planificación 2026-1'!R:R,'Planificación 2026-1'!W:W,C181,'Planificación 2026-1'!E:E,"FILIAL",'Planificación 2026-1'!X:X,"&lt;&gt;VIRTUAL",'Planificación 2026-1'!H:H,"&gt;2")</f>
        <v>0</v>
      </c>
      <c r="DY181" s="48">
        <f>SUMIFS('Planificación 2026-1'!R:R,'Planificación 2026-1'!W:W,C181,'Planificación 2026-1'!E:E,"PORUMA",'Planificación 2026-1'!X:X,"VIRTUAL",'Planificación 2026-1'!H:H,"&gt;2")</f>
        <v>0</v>
      </c>
      <c r="DZ181" s="48">
        <f>SUMIFS('Planificación 2026-1'!R:R,'Planificación 2026-1'!W:W,C181,'Planificación 2026-1'!E:E,"PORUMA",'Planificación 2026-1'!X:X,"&lt;&gt;VIRTUAL",'Planificación 2026-1'!H:H,"&gt;2")</f>
        <v>0</v>
      </c>
      <c r="EA181" s="48">
        <f>SUMIFS('Planificación 2026-1'!R:R,'Planificación 2026-1'!W:W,C181,'Planificación 2026-1'!E:E,"HUAURA",'Planificación 2026-1'!X:X,"VIRTUAL",'Planificación 2026-1'!H:H,"&gt;2")</f>
        <v>0</v>
      </c>
      <c r="EB181" s="48">
        <f>SUMIFS('Planificación 2026-1'!R:R,'Planificación 2026-1'!W:W,C181,'Planificación 2026-1'!E:E,"HUAURA",'Planificación 2026-1'!X:X,"&lt;&gt;VIRTUAL",'Planificación 2026-1'!H:H,"&gt;2")</f>
        <v>0</v>
      </c>
      <c r="EC181" s="48">
        <f>SUMIFS('Planificación 2026-1'!R:R,'Planificación 2026-1'!W:W,C181,'Planificación 2026-1'!E:E,"PRINCIPAL",'Planificación 2026-1'!X:X,"VIRTUAL",'Planificación 2026-1'!H:H,"&lt;3")</f>
        <v>0</v>
      </c>
      <c r="ED181" s="48">
        <f>SUMIFS('Planificación 2026-1'!R:R,'Planificación 2026-1'!W:W,C181,'Planificación 2026-1'!E:E,"PRINCIPAL",'Planificación 2026-1'!X:X,"&lt;&gt;VIRTUAL",'Planificación 2026-1'!H:H,"&lt;3")</f>
        <v>0</v>
      </c>
      <c r="EE181" s="48">
        <f>SUMIFS('Planificación 2026-1'!R:R,'Planificación 2026-1'!W:W,C181,'Planificación 2026-1'!E:E,"SUNAMPE",'Planificación 2026-1'!X:X,"VIRTUAL",'Planificación 2026-1'!H:H,"&lt;3")</f>
        <v>0</v>
      </c>
      <c r="EF181" s="48">
        <f>SUMIFS('Planificación 2026-1'!R:R,'Planificación 2026-1'!W:W,C181,'Planificación 2026-1'!E:E,"SUNAMPE",'Planificación 2026-1'!X:X,"&lt;&gt;VIRTUAL",'Planificación 2026-1'!H:H,"&lt;3")</f>
        <v>0</v>
      </c>
      <c r="EG181" s="48">
        <f>SUMIFS('Planificación 2026-1'!R:R,'Planificación 2026-1'!W:W,C181,'Planificación 2026-1'!E:E,"FILIAL",'Planificación 2026-1'!X:X,"VIRTUAL",'Planificación 2026-1'!H:H,"&lt;3")</f>
        <v>9</v>
      </c>
      <c r="EH181" s="48">
        <f>SUMIFS('Planificación 2026-1'!R:R,'Planificación 2026-1'!W:W,C181,'Planificación 2026-1'!E:E,"FILIAL",'Planificación 2026-1'!X:X,"&lt;&gt;VIRTUAL",'Planificación 2026-1'!H:H,"&lt;3")</f>
        <v>24</v>
      </c>
      <c r="EI181" s="48">
        <f>SUMIFS('Planificación 2026-1'!R:R,'Planificación 2026-1'!W:W,C181,'Planificación 2026-1'!E:E,"PORUMA",'Planificación 2026-1'!X:X,"VIRTUAL",'Planificación 2026-1'!H:H,"&lt;3")</f>
        <v>0</v>
      </c>
      <c r="EJ181" s="48">
        <f>SUMIFS('Planificación 2026-1'!R:R,'Planificación 2026-1'!W:W,C181,'Planificación 2026-1'!E:E,"PORUMA",'Planificación 2026-1'!X:X,"&lt;&gt;VIRTUAL",'Planificación 2026-1'!H:H,"&lt;3")</f>
        <v>5</v>
      </c>
      <c r="EK181" s="48">
        <f>SUMIFS('Planificación 2026-1'!R:R,'Planificación 2026-1'!W:W,C181,'Planificación 2026-1'!E:E,"HUAURA",'Planificación 2026-1'!X:X,"VIRTUAL",'Planificación 2026-1'!H:H,"&lt;3")</f>
        <v>0</v>
      </c>
      <c r="EL181" s="48">
        <f>SUMIFS('Planificación 2026-1'!R:R,'Planificación 2026-1'!W:W,C181,'Planificación 2026-1'!E:E,"HUAURA",'Planificación 2026-1'!X:X,"&lt;&gt;VIRTUAL",'Planificación 2026-1'!H:H,"&lt;3")</f>
        <v>0</v>
      </c>
      <c r="EM181" s="48">
        <f t="shared" si="36"/>
        <v>33</v>
      </c>
      <c r="EN181" s="48">
        <f t="shared" si="37"/>
        <v>0</v>
      </c>
      <c r="EO181" s="48">
        <f t="shared" si="38"/>
        <v>5</v>
      </c>
      <c r="EP181" s="48">
        <f t="shared" si="39"/>
        <v>0</v>
      </c>
      <c r="EQ181" s="48">
        <f t="shared" si="40"/>
        <v>0</v>
      </c>
      <c r="ER181" s="48"/>
      <c r="ES181" s="48">
        <f t="shared" si="41"/>
        <v>9</v>
      </c>
      <c r="ET181" s="48">
        <f t="shared" si="42"/>
        <v>24</v>
      </c>
      <c r="EU181" s="48" t="b">
        <f t="shared" si="43"/>
        <v>0</v>
      </c>
      <c r="EV181" s="48" t="str">
        <f t="shared" si="44"/>
        <v/>
      </c>
      <c r="EW181" s="48" t="str">
        <f t="shared" si="45"/>
        <v>MAS PRESENCIAL</v>
      </c>
    </row>
    <row r="182" spans="1:153" x14ac:dyDescent="0.3">
      <c r="A182" s="53"/>
      <c r="B182" s="383">
        <v>179</v>
      </c>
      <c r="C182" s="107" t="s">
        <v>201</v>
      </c>
      <c r="D182" s="82">
        <f>SUMIF('Planificación 2026-1'!W:W,C182,'Planificación 2026-1'!R:R)</f>
        <v>16</v>
      </c>
      <c r="E182" s="384" t="s">
        <v>319</v>
      </c>
      <c r="F182" s="107" t="s">
        <v>430</v>
      </c>
      <c r="G182" s="107" t="s">
        <v>276</v>
      </c>
      <c r="H182" s="107" t="s">
        <v>432</v>
      </c>
      <c r="I182" s="77" t="str">
        <f>IF(SUM(COUNTIFS('Planificación 2026-1'!E:E,"PRINCIPAL",'Planificación 2026-1'!W:W,C182,'Planificación 2026-1'!G:G,"AF"))&gt;0,"P01"," ")</f>
        <v xml:space="preserve"> </v>
      </c>
      <c r="J182" s="78" t="str">
        <f>IF(SUM(COUNTIFS('Planificación 2026-1'!E:E,"PRINCIPAL",'Planificación 2026-1'!W:W,C182,'Planificación 2026-1'!G:G,"EN"))&gt;0,"P02"," ")</f>
        <v>P02</v>
      </c>
      <c r="K182" s="78" t="str">
        <f>IF(SUM(COUNTIFS('Planificación 2026-1'!E:E,"PRINCIPAL",'Planificación 2026-1'!W:W,C182,'Planificación 2026-1'!G:G,"IS"))&gt;0,"P03"," ")</f>
        <v xml:space="preserve"> </v>
      </c>
      <c r="L182" s="78" t="str">
        <f>IF(SUM(COUNTIFS('Planificación 2026-1'!E:E,"PRINCIPAL",'Planificación 2026-1'!W:W,C182,'Planificación 2026-1'!G:G,"PS"))&gt;0,"P04"," ")</f>
        <v xml:space="preserve"> </v>
      </c>
      <c r="M182" s="78"/>
      <c r="N182" s="78" t="str">
        <f>IF(SUM(COUNTIFS('Planificación 2026-1'!E:E,"PRINCIPAL",'Planificación 2026-1'!W:W,C182,'Planificación 2026-1'!G:G,"IN"))&gt;0,"P06"," ")</f>
        <v xml:space="preserve"> </v>
      </c>
      <c r="O182" s="78" t="str">
        <f>IF(SUM(COUNTIFS('Planificación 2026-1'!E:E,"PRINCIPAL",'Planificación 2026-1'!W:W,C182,'Planificación 2026-1'!G:G,"CA"))&gt;0,"P07"," ")</f>
        <v xml:space="preserve"> </v>
      </c>
      <c r="P182" s="78" t="str">
        <f>IF(SUM(COUNTIFS('Planificación 2026-1'!E:E,"PRINCIPAL",'Planificación 2026-1'!W:W,C182,'Planificación 2026-1'!G:G,"DE"))&gt;0,"P08"," ")</f>
        <v xml:space="preserve"> </v>
      </c>
      <c r="Q182" s="78" t="str">
        <f>IF(SUM(COUNTIFS('Planificación 2026-1'!E:E,"PRINCIPAL",'Planificación 2026-1'!W:W,C182,'Planificación 2026-1'!G:G,"OB"))&gt;0,"P09"," ")</f>
        <v xml:space="preserve"> </v>
      </c>
      <c r="R182" s="78" t="str">
        <f>IF(SUM(COUNTIFS('Planificación 2026-1'!E:E,"PRINCIPAL",'Planificación 2026-1'!W:W,C182,'Planificación 2026-1'!G:G,"MH"))&gt;0,"P31"," ")</f>
        <v xml:space="preserve"> </v>
      </c>
      <c r="S182" s="78" t="str">
        <f>IF(SUM(COUNTIFS('Planificación 2026-1'!E:E,"PRINCIPAL",'Planificación 2026-1'!W:W,C182,'Planificación 2026-1'!G:G,"IC"))&gt;0,"P32"," ")</f>
        <v xml:space="preserve"> </v>
      </c>
      <c r="T182" s="78" t="str">
        <f>IF(SUM(COUNTIFS('Planificación 2026-1'!E:E,"PRINCIPAL",'Planificación 2026-1'!W:W,C182,'Planificación 2026-1'!G:G,"AR"))&gt;0,"P34"," ")</f>
        <v xml:space="preserve"> </v>
      </c>
      <c r="U182" s="78" t="str">
        <f>IF(SUM(COUNTIFS('Planificación 2026-1'!E:E,"PRINCIPAL",'Planificación 2026-1'!W:W,C182,'Planificación 2026-1'!G:G,"T1"))&gt;0,"P35"," ")</f>
        <v xml:space="preserve"> </v>
      </c>
      <c r="V182" s="78" t="str">
        <f>IF(SUM(COUNTIFS('Planificación 2026-1'!E:E,"PRINCIPAL",'Planificación 2026-1'!W:W,C182,'Planificación 2026-1'!G:G,"T3"))&gt;0,"P36"," ")</f>
        <v xml:space="preserve"> </v>
      </c>
      <c r="W182" s="78" t="str">
        <f>IF(SUM(COUNTIFS('Planificación 2026-1'!E:E,"PRINCIPAL",'Planificación 2026-1'!W:W,C182,'Planificación 2026-1'!G:G,"T2"))&gt;0,"P37"," ")</f>
        <v xml:space="preserve"> </v>
      </c>
      <c r="X182" s="78" t="str">
        <f>IF(SUM(COUNTIFS('Planificación 2026-1'!E:E,"PRINCIPAL",'Planificación 2026-1'!W:W,C182,'Planificación 2026-1'!G:G,"AE"))&gt;0,"P38"," ")</f>
        <v xml:space="preserve"> </v>
      </c>
      <c r="Y182" s="78" t="str">
        <f>IF(SUM(COUNTIFS('Planificación 2026-1'!E:E,"PRINCIPAL",'Planificación 2026-1'!W:W,C182,'Planificación 2026-1'!G:G,"T4"))&gt;0,"P55"," ")</f>
        <v xml:space="preserve"> </v>
      </c>
      <c r="Z182" s="78" t="str">
        <f>IF(SUM(COUNTIFS('Planificación 2026-1'!E:E,"FILIAL",'Planificación 2026-1'!W:W,C182,'Planificación 2026-1'!G:G,"AF"))&gt;0," P01"," ")</f>
        <v xml:space="preserve"> </v>
      </c>
      <c r="AA182" s="78" t="str">
        <f>IF(SUM(COUNTIFS('Planificación 2026-1'!E:E,"FILIAL",'Planificación 2026-1'!W:W,C182,'Planificación 2026-1'!G:G,"EN"))&gt;0,"P02"," ")</f>
        <v>P02</v>
      </c>
      <c r="AB182" s="78" t="str">
        <f>IF(SUM(COUNTIFS('Planificación 2026-1'!E:E,"FILIAL",'Planificación 2026-1'!W:W,C182,'Planificación 2026-1'!G:G,"IS"))&gt;0,"P03"," ")</f>
        <v xml:space="preserve"> </v>
      </c>
      <c r="AC182" s="78" t="str">
        <f>IF(SUM(COUNTIFS('Planificación 2026-1'!E:E,"FILIAL",'Planificación 2026-1'!W:W,C182,'Planificación 2026-1'!G:G,"PS"))&gt;0,"P04"," ")</f>
        <v xml:space="preserve"> </v>
      </c>
      <c r="AD182" s="78"/>
      <c r="AE182" s="78" t="str">
        <f>IF(SUM(COUNTIFS('Planificación 2026-1'!E:E,"FILIAL",'Planificación 2026-1'!W:W,C182,'Planificación 2026-1'!G:G,"IN"))&gt;0,"P06"," ")</f>
        <v xml:space="preserve"> </v>
      </c>
      <c r="AF182" s="78" t="str">
        <f>IF(SUM(COUNTIFS('Planificación 2026-1'!E:E,"FILIAL",'Planificación 2026-1'!W:W,C182,'Planificación 2026-1'!G:G,"CA"))&gt;0,"P07"," ")</f>
        <v xml:space="preserve"> </v>
      </c>
      <c r="AG182" s="78" t="str">
        <f>IF(SUM(COUNTIFS('Planificación 2026-1'!E:E,"FILIAL",'Planificación 2026-1'!W:W,C182,'Planificación 2026-1'!G:G,"DE"))&gt;0,"P08"," ")</f>
        <v xml:space="preserve"> </v>
      </c>
      <c r="AH182" s="78" t="str">
        <f>IF(SUM(COUNTIFS('Planificación 2026-1'!E:E,"FILIAL",'Planificación 2026-1'!W:W,C182,'Planificación 2026-1'!G:G,"OB"))&gt;0,"P09"," ")</f>
        <v xml:space="preserve"> </v>
      </c>
      <c r="AI182" s="78" t="str">
        <f>IF(SUM(COUNTIFS('Planificación 2026-1'!E:E,"FILIAL",'Planificación 2026-1'!W:W,C182,'Planificación 2026-1'!G:G,"MH"))&gt;0,"P31"," ")</f>
        <v xml:space="preserve"> </v>
      </c>
      <c r="AJ182" s="78" t="str">
        <f>IF(SUM(COUNTIFS('Planificación 2026-1'!E:E,"FILIAL",'Planificación 2026-1'!W:W,C182,'Planificación 2026-1'!G:G,"IC"))&gt;0,"P32"," ")</f>
        <v xml:space="preserve"> </v>
      </c>
      <c r="AK182" s="78" t="str">
        <f>IF(SUM(COUNTIFS('Planificación 2026-1'!E:E,"FILIAL",'Planificación 2026-1'!W:W,C182,'Planificación 2026-1'!G:G,"AR"))&gt;0,"P34"," ")</f>
        <v xml:space="preserve"> </v>
      </c>
      <c r="AL182" s="78" t="str">
        <f>IF(SUM(COUNTIFS('Planificación 2026-1'!E:E,"FILIAL",'Planificación 2026-1'!W:W,C182,'Planificación 2026-1'!G:G,"T1"))&gt;0,"P35"," ")</f>
        <v xml:space="preserve"> </v>
      </c>
      <c r="AM182" s="78" t="str">
        <f>IF(SUM(COUNTIFS('Planificación 2026-1'!E:E,"FILIAL",'Planificación 2026-1'!W:W,C182,'Planificación 2026-1'!G:G,"T3"))&gt;0,"P36"," ")</f>
        <v xml:space="preserve"> </v>
      </c>
      <c r="AN182" s="78" t="str">
        <f>IF(SUM(COUNTIFS('Planificación 2026-1'!E:E,"FILIAL",'Planificación 2026-1'!W:W,C182,'Planificación 2026-1'!G:G,"T2"))&gt;0,"P37"," ")</f>
        <v xml:space="preserve"> </v>
      </c>
      <c r="AO182" s="78" t="str">
        <f>IF(SUM(COUNTIFS('Planificación 2026-1'!E:E,"FILIAL",'Planificación 2026-1'!W:W,C182,'Planificación 2026-1'!G:G,"AE"))&gt;0,"P38"," ")</f>
        <v xml:space="preserve"> </v>
      </c>
      <c r="AP182" s="78" t="str">
        <f>IF(SUM(COUNTIFS('Planificación 2026-1'!E:E,"FILIAL",'Planificación 2026-1'!W:W,C182,'Planificación 2026-1'!G:G,"T4"))&gt;0,"P55"," ")</f>
        <v xml:space="preserve"> </v>
      </c>
      <c r="AQ182" s="78" t="str">
        <f>IF(SUM(COUNTIFS('Planificación 2026-1'!E:E,"SUNAMPE",'Planificación 2026-1'!W:W,C182,'Planificación 2026-1'!G:G,"AF"))&gt;0," P01"," ")</f>
        <v xml:space="preserve"> </v>
      </c>
      <c r="AR182" s="78" t="str">
        <f>IF(SUM(COUNTIFS('Planificación 2026-1'!E:E,"SUNAMPE",'Planificación 2026-1'!W:W,C182,'Planificación 2026-1'!G:G,"EN"))&gt;0,"P02"," ")</f>
        <v xml:space="preserve"> </v>
      </c>
      <c r="AS182" s="78" t="str">
        <f>IF(SUM(COUNTIFS('Planificación 2026-1'!E:E,"SUNAMPE",'Planificación 2026-1'!W:W,C182,'Planificación 2026-1'!G:G,"IS"))&gt;0,"P03"," ")</f>
        <v xml:space="preserve"> </v>
      </c>
      <c r="AT182" s="78" t="str">
        <f>IF(SUM(COUNTIFS('Planificación 2026-1'!E:E,"SUNAMPE",'Planificación 2026-1'!W:W,C182,'Planificación 2026-1'!G:G,"PS"))&gt;0,"P04"," ")</f>
        <v xml:space="preserve"> </v>
      </c>
      <c r="AU182" s="78"/>
      <c r="AV182" s="78" t="str">
        <f>IF(SUM(COUNTIFS('Planificación 2026-1'!E:E,"SUNAMPE",'Planificación 2026-1'!W:W,C182,'Planificación 2026-1'!G:G,"IN"))&gt;0,"P06"," ")</f>
        <v xml:space="preserve"> </v>
      </c>
      <c r="AW182" s="78" t="str">
        <f>IF(SUM(COUNTIFS('Planificación 2026-1'!E:E,"SUNAMPE",'Planificación 2026-1'!W:W,C182,'Planificación 2026-1'!G:G,"CA"))&gt;0,"P07"," ")</f>
        <v xml:space="preserve"> </v>
      </c>
      <c r="AX182" s="78" t="str">
        <f>IF(SUM(COUNTIFS('Planificación 2026-1'!E:E,"SUNAMPE",'Planificación 2026-1'!W:W,C182,'Planificación 2026-1'!G:G,"DE"))&gt;0,"P08"," ")</f>
        <v xml:space="preserve"> </v>
      </c>
      <c r="AY182" s="78" t="str">
        <f>IF(SUM(COUNTIFS('Planificación 2026-1'!E:E,"SUNAMPE",'Planificación 2026-1'!W:W,C182,'Planificación 2026-1'!G:G,"OB"))&gt;0,"P09"," ")</f>
        <v xml:space="preserve"> </v>
      </c>
      <c r="AZ182" s="78" t="str">
        <f>IF(SUM(COUNTIFS('Planificación 2026-1'!E:E,"SUNAMPE",'Planificación 2026-1'!W:W,C182,'Planificación 2026-1'!G:G,"MH"))&gt;0,"P31"," ")</f>
        <v xml:space="preserve"> </v>
      </c>
      <c r="BA182" s="78" t="str">
        <f>IF(SUM(COUNTIFS('Planificación 2026-1'!E:E,"SUNAMPE",'Planificación 2026-1'!W:W,C182,'Planificación 2026-1'!G:G,"IC"))&gt;0,"P32"," ")</f>
        <v xml:space="preserve"> </v>
      </c>
      <c r="BB182" s="78" t="str">
        <f>IF(SUM(COUNTIFS('Planificación 2026-1'!E:E,"SUNAMPE",'Planificación 2026-1'!W:W,C182,'Planificación 2026-1'!G:G,"AR"))&gt;0,"P34"," ")</f>
        <v xml:space="preserve"> </v>
      </c>
      <c r="BC182" s="78" t="str">
        <f>IF(SUM(COUNTIFS('Planificación 2026-1'!E:E,"SUNAMPE",'Planificación 2026-1'!W:W,C182,'Planificación 2026-1'!G:G,"T1"))&gt;0,"P35"," ")</f>
        <v xml:space="preserve"> </v>
      </c>
      <c r="BD182" s="78" t="str">
        <f>IF(SUM(COUNTIFS('Planificación 2026-1'!E:E,"SUNAMPE",'Planificación 2026-1'!W:W,C182,'Planificación 2026-1'!G:G,"T3"))&gt;0,"P36"," ")</f>
        <v xml:space="preserve"> </v>
      </c>
      <c r="BE182" s="78" t="str">
        <f>IF(SUM(COUNTIFS('Planificación 2026-1'!E:E,"SUNAMPE",'Planificación 2026-1'!W:W,C182,'Planificación 2026-1'!G:G,"T2"))&gt;0,"P37"," ")</f>
        <v xml:space="preserve"> </v>
      </c>
      <c r="BF182" s="78" t="str">
        <f>IF(SUM(COUNTIFS('Planificación 2026-1'!E:E,"SUNAMPE",'Planificación 2026-1'!W:W,C182,'Planificación 2026-1'!G:G,"AE"))&gt;0,"P38"," ")</f>
        <v xml:space="preserve"> </v>
      </c>
      <c r="BG182" s="78" t="str">
        <f>IF(SUM(COUNTIFS('Planificación 2026-1'!E:E,"SUNAMPE",'Planificación 2026-1'!W:W,C182,'Planificación 2026-1'!G:G,"T4"))&gt;0,"P55"," ")</f>
        <v xml:space="preserve"> </v>
      </c>
      <c r="BH182" s="78" t="str">
        <f>IF(SUM(COUNTIFS('Planificación 2026-1'!E:E,"HUAURA",'Planificación 2026-1'!W:W,C182,'Planificación 2026-1'!G:G,"AF"))&gt;0," P01"," ")</f>
        <v xml:space="preserve"> </v>
      </c>
      <c r="BI182" s="78" t="str">
        <f>IF(SUM(COUNTIFS('Planificación 2026-1'!E:E,"HUAURA",'Planificación 2026-1'!W:W,C182,'Planificación 2026-1'!G:G,"EN"))&gt;0,"P02"," ")</f>
        <v xml:space="preserve"> </v>
      </c>
      <c r="BJ182" s="78" t="str">
        <f>IF(SUM(COUNTIFS('Planificación 2026-1'!E:E,"HUAURA",'Planificación 2026-1'!W:W,C182,'Planificación 2026-1'!G:G,"IS"))&gt;0,"P03"," ")</f>
        <v xml:space="preserve"> </v>
      </c>
      <c r="BK182" s="78" t="str">
        <f>IF(SUM(COUNTIFS('Planificación 2026-1'!E:E,"HUAURA",'Planificación 2026-1'!W:W,C182,'Planificación 2026-1'!G:G,"PS"))&gt;0,"P04"," ")</f>
        <v xml:space="preserve"> </v>
      </c>
      <c r="BL182" s="78"/>
      <c r="BM182" s="78" t="str">
        <f>IF(SUM(COUNTIFS('Planificación 2026-1'!E:E,"HUAURA",'Planificación 2026-1'!W:W,C182,'Planificación 2026-1'!G:G,"IN"))&gt;0,"P06"," ")</f>
        <v xml:space="preserve"> </v>
      </c>
      <c r="BN182" s="78" t="str">
        <f>IF(SUM(COUNTIFS('Planificación 2026-1'!E:E,"HUAURA",'Planificación 2026-1'!W:W,C182,'Planificación 2026-1'!G:G,"CA"))&gt;0,"P07"," ")</f>
        <v xml:space="preserve"> </v>
      </c>
      <c r="BO182" s="78" t="str">
        <f>IF(SUM(COUNTIFS('Planificación 2026-1'!E:E,"HUAURA",'Planificación 2026-1'!W:W,C182,'Planificación 2026-1'!G:G,"DE"))&gt;0,"P08"," ")</f>
        <v xml:space="preserve"> </v>
      </c>
      <c r="BP182" s="78" t="str">
        <f>IF(SUM(COUNTIFS('Planificación 2026-1'!E:E,"HUAURA",'Planificación 2026-1'!W:W,C182,'Planificación 2026-1'!G:G,"OB"))&gt;0,"P09"," ")</f>
        <v xml:space="preserve"> </v>
      </c>
      <c r="BQ182" s="78" t="str">
        <f>IF(SUM(COUNTIFS('Planificación 2026-1'!E:E,"HUAURA",'Planificación 2026-1'!W:W,C182,'Planificación 2026-1'!G:G,"MH"))&gt;0,"P31"," ")</f>
        <v xml:space="preserve"> </v>
      </c>
      <c r="BR182" s="78" t="str">
        <f>IF(SUM(COUNTIFS('Planificación 2026-1'!E:E,"HUAURA",'Planificación 2026-1'!W:W,C182,'Planificación 2026-1'!G:G,"IC"))&gt;0,"P32"," ")</f>
        <v xml:space="preserve"> </v>
      </c>
      <c r="BS182" s="78" t="str">
        <f>IF(SUM(COUNTIFS('Planificación 2026-1'!E:E,"HUAURA",'Planificación 2026-1'!W:W,C182,'Planificación 2026-1'!G:G,"AR"))&gt;0,"P34"," ")</f>
        <v xml:space="preserve"> </v>
      </c>
      <c r="BT182" s="78" t="str">
        <f>IF(SUM(COUNTIFS('Planificación 2026-1'!E:E,"HUAURA",'Planificación 2026-1'!W:W,C182,'Planificación 2026-1'!G:G,"T1"))&gt;0,"P35"," ")</f>
        <v xml:space="preserve"> </v>
      </c>
      <c r="BU182" s="78" t="str">
        <f>IF(SUM(COUNTIFS('Planificación 2026-1'!E:E,"HUAURA",'Planificación 2026-1'!W:W,C182,'Planificación 2026-1'!G:G,"T3"))&gt;0,"P36"," ")</f>
        <v xml:space="preserve"> </v>
      </c>
      <c r="BV182" s="78" t="str">
        <f>IF(SUM(COUNTIFS('Planificación 2026-1'!E:E,"HUAURA",'Planificación 2026-1'!W:W,C182,'Planificación 2026-1'!G:G,"T2"))&gt;0,"P37"," ")</f>
        <v xml:space="preserve"> </v>
      </c>
      <c r="BW182" s="78" t="str">
        <f>IF(SUM(COUNTIFS('Planificación 2026-1'!E:E,"HUAURA",'Planificación 2026-1'!W:W,C182,'Planificación 2026-1'!G:G,"AE"))&gt;0,"P38"," ")</f>
        <v xml:space="preserve"> </v>
      </c>
      <c r="BX182" s="78" t="str">
        <f>IF(SUM(COUNTIFS('Planificación 2026-1'!E:E,"HUAURA",'Planificación 2026-1'!W:W,C182,'Planificación 2026-1'!G:G,"T4"))&gt;0,"P55"," ")</f>
        <v xml:space="preserve"> </v>
      </c>
      <c r="BY182" s="79">
        <f>SUMIFS('Planificación 2026-1'!R:R,'Planificación 2026-1'!W:W,C182,'Planificación 2026-1'!G:G,"AF",'Planificación 2026-1'!H:H,"&gt;2")</f>
        <v>0</v>
      </c>
      <c r="BZ182" s="79">
        <f>SUMIFS('Planificación 2026-1'!R:R,'Planificación 2026-1'!W:W,C182,'Planificación 2026-1'!G:G,"EN",'Planificación 2026-1'!H:H,"&gt;2")</f>
        <v>16</v>
      </c>
      <c r="CA182" s="79">
        <f>SUMIFS('Planificación 2026-1'!R:R,'Planificación 2026-1'!W:W,C182,'Planificación 2026-1'!G:G,"IS",'Planificación 2026-1'!H:H,"&gt;2")</f>
        <v>0</v>
      </c>
      <c r="CB182" s="79">
        <f>SUMIFS('Planificación 2026-1'!R:R,'Planificación 2026-1'!W:W,C182,'Planificación 2026-1'!G:G,"PS",'Planificación 2026-1'!H:H,"&gt;2")</f>
        <v>0</v>
      </c>
      <c r="CC182" s="79">
        <f>SUMIFS('Planificación 2026-1'!R:R,'Planificación 2026-1'!W:W,C182,'Planificación 2026-1'!G:G,"IN",'Planificación 2026-1'!H:H,"&gt;2")</f>
        <v>0</v>
      </c>
      <c r="CD182" s="79">
        <f>SUMIFS('Planificación 2026-1'!R:R,'Planificación 2026-1'!W:W,C182,'Planificación 2026-1'!G:G,"CA",'Planificación 2026-1'!H:H,"&gt;2")</f>
        <v>0</v>
      </c>
      <c r="CE182" s="79">
        <f>SUMIFS('Planificación 2026-1'!R:R,'Planificación 2026-1'!W:W,C182,'Planificación 2026-1'!G:G,"DE",'Planificación 2026-1'!H:H,"&gt;2")</f>
        <v>0</v>
      </c>
      <c r="CF182" s="79">
        <f>SUMIFS('Planificación 2026-1'!R:R,'Planificación 2026-1'!W:W,C182,'Planificación 2026-1'!G:G,"OB",'Planificación 2026-1'!H:H,"&gt;2")</f>
        <v>0</v>
      </c>
      <c r="CG182" s="79">
        <f>SUMIFS('Planificación 2026-1'!R:R,'Planificación 2026-1'!W:W,C182,'Planificación 2026-1'!G:G,"MH",'Planificación 2026-1'!H:H,"&gt;2")</f>
        <v>0</v>
      </c>
      <c r="CH182" s="79">
        <f>SUMIFS('Planificación 2026-1'!R:R,'Planificación 2026-1'!W:W,C182,'Planificación 2026-1'!G:G,"IC",'Planificación 2026-1'!H:H,"&gt;2")</f>
        <v>0</v>
      </c>
      <c r="CI182" s="79">
        <f>SUMIFS('Planificación 2026-1'!R:R,'Planificación 2026-1'!W:W,C182,'Planificación 2026-1'!G:G,"AR",'Planificación 2026-1'!H:H,"&gt;2")</f>
        <v>0</v>
      </c>
      <c r="CJ182" s="79">
        <f>SUMIFS('Planificación 2026-1'!R:R,'Planificación 2026-1'!W:W,C182,'Planificación 2026-1'!G:G,"T1",'Planificación 2026-1'!H:H,"&gt;2")</f>
        <v>0</v>
      </c>
      <c r="CK182" s="79">
        <f>SUMIFS('Planificación 2026-1'!R:R,'Planificación 2026-1'!W:W,C182,'Planificación 2026-1'!G:G,"T3",'Planificación 2026-1'!H:H,"&gt;2")</f>
        <v>0</v>
      </c>
      <c r="CL182" s="79">
        <f>SUMIFS('Planificación 2026-1'!R:R,'Planificación 2026-1'!W:W,C182,'Planificación 2026-1'!G:G,"T2",'Planificación 2026-1'!H:H,"&gt;2")</f>
        <v>0</v>
      </c>
      <c r="CM182" s="79">
        <f>SUMIFS('Planificación 2026-1'!R:R,'Planificación 2026-1'!W:W,C182,'Planificación 2026-1'!G:G,"AE",'Planificación 2026-1'!H:H,"&gt;2")</f>
        <v>0</v>
      </c>
      <c r="CN182" s="79">
        <f>SUMIFS('Planificación 2026-1'!R:R,'Planificación 2026-1'!W:W,C182,'Planificación 2026-1'!G:G,"T4",'Planificación 2026-1'!H:H,"&gt;2")</f>
        <v>0</v>
      </c>
      <c r="CO182" s="79">
        <f>SUMIFS('Planificación 2026-1'!R:R,'Planificación 2026-1'!W:W,C182,'Planificación 2026-1'!G:G,"AF",'Planificación 2026-1'!H:H,"&lt;3")</f>
        <v>0</v>
      </c>
      <c r="CP182" s="79">
        <f>SUMIFS('Planificación 2026-1'!R:R,'Planificación 2026-1'!W:W,C182,'Planificación 2026-1'!G:G,"EN",'Planificación 2026-1'!H:H,"&lt;3")</f>
        <v>0</v>
      </c>
      <c r="CQ182" s="79">
        <f>SUMIFS('Planificación 2026-1'!R:R,'Planificación 2026-1'!W:W,C182,'Planificación 2026-1'!G:G,"IS",'Planificación 2026-1'!H:H,"&lt;3")</f>
        <v>0</v>
      </c>
      <c r="CR182" s="79">
        <f>SUMIFS('Planificación 2026-1'!R:R,'Planificación 2026-1'!W:W,C182,'Planificación 2026-1'!G:G,"PS",'Planificación 2026-1'!H:H,"&lt;3")</f>
        <v>0</v>
      </c>
      <c r="CS182" s="79">
        <f>SUMIFS('Planificación 2026-1'!R:R,'Planificación 2026-1'!W:W,C182,'Planificación 2026-1'!G:G,"IN",'Planificación 2026-1'!H:H,"&lt;3")</f>
        <v>0</v>
      </c>
      <c r="CT182" s="79">
        <f>SUMIFS('Planificación 2026-1'!R:R,'Planificación 2026-1'!W:W,C182,'Planificación 2026-1'!G:G,"CA",'Planificación 2026-1'!H:H,"&lt;3")</f>
        <v>0</v>
      </c>
      <c r="CU182" s="79">
        <f>SUMIFS('Planificación 2026-1'!R:R,'Planificación 2026-1'!W:W,C182,'Planificación 2026-1'!G:G,"DE",'Planificación 2026-1'!H:H,"&lt;3")</f>
        <v>0</v>
      </c>
      <c r="CV182" s="79">
        <f>SUMIFS('Planificación 2026-1'!R:R,'Planificación 2026-1'!W:W,C182,'Planificación 2026-1'!G:G,"OB",'Planificación 2026-1'!H:H,"&lt;3")</f>
        <v>0</v>
      </c>
      <c r="CW182" s="79">
        <f>SUMIFS('Planificación 2026-1'!R:R,'Planificación 2026-1'!W:W,C182,'Planificación 2026-1'!G:G,"MH",'Planificación 2026-1'!H:H,"&lt;3")</f>
        <v>0</v>
      </c>
      <c r="CX182" s="79">
        <f>SUMIFS('Planificación 2026-1'!R:R,'Planificación 2026-1'!W:W,C182,'Planificación 2026-1'!G:G,"IC",'Planificación 2026-1'!H:H,"&lt;3")</f>
        <v>0</v>
      </c>
      <c r="CY182" s="79">
        <f>SUMIFS('Planificación 2026-1'!R:R,'Planificación 2026-1'!W:W,C182,'Planificación 2026-1'!G:G,"AR",'Planificación 2026-1'!H:H,"&lt;3")</f>
        <v>0</v>
      </c>
      <c r="CZ182" s="79">
        <f>SUMIFS('Planificación 2026-1'!R:R,'Planificación 2026-1'!W:W,C182,'Planificación 2026-1'!G:G,"T1",'Planificación 2026-1'!H:H,"&lt;3")</f>
        <v>0</v>
      </c>
      <c r="DA182" s="79">
        <f>SUMIFS('Planificación 2026-1'!R:R,'Planificación 2026-1'!W:W,C182,'Planificación 2026-1'!G:G,"T3",'Planificación 2026-1'!H:H,"&lt;3")</f>
        <v>0</v>
      </c>
      <c r="DB182" s="79">
        <f>SUMIFS('Planificación 2026-1'!R:R,'Planificación 2026-1'!W:W,C182,'Planificación 2026-1'!G:G,"T2",'Planificación 2026-1'!H:H,"&lt;3")</f>
        <v>0</v>
      </c>
      <c r="DC182" s="79">
        <f>SUMIFS('Planificación 2026-1'!R:R,'Planificación 2026-1'!W:W,C182,'Planificación 2026-1'!G:G,"AE",'Planificación 2026-1'!H:H,"&lt;3")</f>
        <v>0</v>
      </c>
      <c r="DD182" s="79">
        <f>SUMIFS('Planificación 2026-1'!R:R,'Planificación 2026-1'!W:W,C182,'Planificación 2026-1'!G:G,"T4",'Planificación 2026-1'!H:H,"&lt;3")</f>
        <v>0</v>
      </c>
      <c r="DE182" s="78" t="str">
        <f t="shared" si="32"/>
        <v>P02</v>
      </c>
      <c r="DF182" s="30">
        <f>IF(C182="","",SUMIFS('Planificación 2026-1'!R:R,'Planificación 2026-1'!W:W,C182,'Planificación 2026-1'!E:E,"PRINCIPAL",'Planificación 2026-1'!X:X,"VIRTUAL"))</f>
        <v>6</v>
      </c>
      <c r="DG182" s="30">
        <f>IF(C182="","",SUMIFS('Planificación 2026-1'!R:R,'Planificación 2026-1'!W:W,C182,'Planificación 2026-1'!E:E,"PRINCIPAL",'Planificación 2026-1'!X:X,"PRESENCIAL"))</f>
        <v>0</v>
      </c>
      <c r="DH182" s="30">
        <f>IF(C182="","",SUMIFS('Planificación 2026-1'!R:R,'Planificación 2026-1'!W:W,C182,'Planificación 2026-1'!E:E,"PRINCIPAL",'Planificación 2026-1'!X:X,"HIBRIDO PRESENCIAL"))</f>
        <v>0</v>
      </c>
      <c r="DI182" s="78" t="str">
        <f t="shared" si="33"/>
        <v>P02</v>
      </c>
      <c r="DJ182" s="78">
        <f>IF(C182="","",SUMIFS('Planificación 2026-1'!R:R,'Planificación 2026-1'!W:W,C182,'Planificación 2026-1'!E:E,"FILIAL",'Planificación 2026-1'!X:X,"VIRTUAL"))</f>
        <v>0</v>
      </c>
      <c r="DK182" s="80">
        <f>IF(C182="","",SUMIFS('Planificación 2026-1'!R:R,'Planificación 2026-1'!W:W,C182,'Planificación 2026-1'!E:E,"FILIAL",'Planificación 2026-1'!X:X,"PRESENCIAL"))</f>
        <v>10</v>
      </c>
      <c r="DL182" s="42">
        <f>IF(C182="","",SUMIFS('Planificación 2026-1'!R:R,'Planificación 2026-1'!W:W,C182,'Planificación 2026-1'!E:E,"FILIAL",'Planificación 2026-1'!X:X,"HIBRIDO PRESENCIAL"))</f>
        <v>0</v>
      </c>
      <c r="DM182" s="81" t="str">
        <f t="shared" si="34"/>
        <v/>
      </c>
      <c r="DN182" s="78">
        <f>IF(C182="","",SUMIFS('Planificación 2026-1'!R:R,'Planificación 2026-1'!W:W,C182,'Planificación 2026-1'!E:E,"SUNAMPE",'Planificación 2026-1'!X:X,"VIRTUAL"))</f>
        <v>0</v>
      </c>
      <c r="DO182" s="42">
        <f>IF(C182="","",SUMIFS('Planificación 2026-1'!R:R,'Planificación 2026-1'!W:W,C182,'Planificación 2026-1'!E:E,"SUNAMPE",'Planificación 2026-1'!X:X,"PRESENCIAL"))</f>
        <v>0</v>
      </c>
      <c r="DP182" s="81" t="str">
        <f t="shared" si="35"/>
        <v/>
      </c>
      <c r="DQ182" s="78">
        <f>IF(C182="","",SUMIFS('Planificación 2026-1'!R:R,'Planificación 2026-1'!W:W,C182,'Planificación 2026-1'!E:E,"HUAURA",'Planificación 2026-1'!X:X,"VIRTUAL"))</f>
        <v>0</v>
      </c>
      <c r="DR182" s="42">
        <f>IF(C182="","",SUMIFS('Planificación 2026-1'!R:R,'Planificación 2026-1'!W:W,C182,'Planificación 2026-1'!E:E,"HUAURA",'Planificación 2026-1'!X:X,"PRESENCIAL"))</f>
        <v>0</v>
      </c>
      <c r="DS182" s="48">
        <f>SUMIFS('Planificación 2026-1'!R:R,'Planificación 2026-1'!W:W,C182,'Planificación 2026-1'!E:E,"PRINCIPAL",'Planificación 2026-1'!X:X,"VIRTUAL",'Planificación 2026-1'!H:H,"&gt;2")</f>
        <v>6</v>
      </c>
      <c r="DT182" s="48">
        <f>SUMIFS('Planificación 2026-1'!R:R,'Planificación 2026-1'!W:W,C182,'Planificación 2026-1'!E:E,"PRINCIPAL",'Planificación 2026-1'!X:X,"&lt;&gt;VIRTUAL",'Planificación 2026-1'!H:H,"&gt;2")</f>
        <v>0</v>
      </c>
      <c r="DU182" s="48">
        <f>SUMIFS('Planificación 2026-1'!R:R,'Planificación 2026-1'!W:W,C182,'Planificación 2026-1'!E:E,"SUNAMPE",'Planificación 2026-1'!X:X,"VIRTUAL",'Planificación 2026-1'!H:H,"&gt;2")</f>
        <v>0</v>
      </c>
      <c r="DV182" s="48">
        <f>SUMIFS('Planificación 2026-1'!R:R,'Planificación 2026-1'!W:W,C182,'Planificación 2026-1'!E:E,"SUNAMPE",'Planificación 2026-1'!X:X,"&lt;&gt;VIRTUAL",'Planificación 2026-1'!H:H,"&gt;2")</f>
        <v>0</v>
      </c>
      <c r="DW182" s="48">
        <f>SUMIFS('Planificación 2026-1'!R:R,'Planificación 2026-1'!W:W,C182,'Planificación 2026-1'!E:E,"FILIAL",'Planificación 2026-1'!X:X,"VIRTUAL",'Planificación 2026-1'!H:H,"&gt;2")</f>
        <v>0</v>
      </c>
      <c r="DX182" s="48">
        <f>SUMIFS('Planificación 2026-1'!R:R,'Planificación 2026-1'!W:W,C182,'Planificación 2026-1'!E:E,"FILIAL",'Planificación 2026-1'!X:X,"&lt;&gt;VIRTUAL",'Planificación 2026-1'!H:H,"&gt;2")</f>
        <v>10</v>
      </c>
      <c r="DY182" s="48">
        <f>SUMIFS('Planificación 2026-1'!R:R,'Planificación 2026-1'!W:W,C182,'Planificación 2026-1'!E:E,"PORUMA",'Planificación 2026-1'!X:X,"VIRTUAL",'Planificación 2026-1'!H:H,"&gt;2")</f>
        <v>0</v>
      </c>
      <c r="DZ182" s="48">
        <f>SUMIFS('Planificación 2026-1'!R:R,'Planificación 2026-1'!W:W,C182,'Planificación 2026-1'!E:E,"PORUMA",'Planificación 2026-1'!X:X,"&lt;&gt;VIRTUAL",'Planificación 2026-1'!H:H,"&gt;2")</f>
        <v>0</v>
      </c>
      <c r="EA182" s="48">
        <f>SUMIFS('Planificación 2026-1'!R:R,'Planificación 2026-1'!W:W,C182,'Planificación 2026-1'!E:E,"HUAURA",'Planificación 2026-1'!X:X,"VIRTUAL",'Planificación 2026-1'!H:H,"&gt;2")</f>
        <v>0</v>
      </c>
      <c r="EB182" s="48">
        <f>SUMIFS('Planificación 2026-1'!R:R,'Planificación 2026-1'!W:W,C182,'Planificación 2026-1'!E:E,"HUAURA",'Planificación 2026-1'!X:X,"&lt;&gt;VIRTUAL",'Planificación 2026-1'!H:H,"&gt;2")</f>
        <v>0</v>
      </c>
      <c r="EC182" s="48">
        <f>SUMIFS('Planificación 2026-1'!R:R,'Planificación 2026-1'!W:W,C182,'Planificación 2026-1'!E:E,"PRINCIPAL",'Planificación 2026-1'!X:X,"VIRTUAL",'Planificación 2026-1'!H:H,"&lt;3")</f>
        <v>0</v>
      </c>
      <c r="ED182" s="48">
        <f>SUMIFS('Planificación 2026-1'!R:R,'Planificación 2026-1'!W:W,C182,'Planificación 2026-1'!E:E,"PRINCIPAL",'Planificación 2026-1'!X:X,"&lt;&gt;VIRTUAL",'Planificación 2026-1'!H:H,"&lt;3")</f>
        <v>0</v>
      </c>
      <c r="EE182" s="48">
        <f>SUMIFS('Planificación 2026-1'!R:R,'Planificación 2026-1'!W:W,C182,'Planificación 2026-1'!E:E,"SUNAMPE",'Planificación 2026-1'!X:X,"VIRTUAL",'Planificación 2026-1'!H:H,"&lt;3")</f>
        <v>0</v>
      </c>
      <c r="EF182" s="48">
        <f>SUMIFS('Planificación 2026-1'!R:R,'Planificación 2026-1'!W:W,C182,'Planificación 2026-1'!E:E,"SUNAMPE",'Planificación 2026-1'!X:X,"&lt;&gt;VIRTUAL",'Planificación 2026-1'!H:H,"&lt;3")</f>
        <v>0</v>
      </c>
      <c r="EG182" s="48">
        <f>SUMIFS('Planificación 2026-1'!R:R,'Planificación 2026-1'!W:W,C182,'Planificación 2026-1'!E:E,"FILIAL",'Planificación 2026-1'!X:X,"VIRTUAL",'Planificación 2026-1'!H:H,"&lt;3")</f>
        <v>0</v>
      </c>
      <c r="EH182" s="48">
        <f>SUMIFS('Planificación 2026-1'!R:R,'Planificación 2026-1'!W:W,C182,'Planificación 2026-1'!E:E,"FILIAL",'Planificación 2026-1'!X:X,"&lt;&gt;VIRTUAL",'Planificación 2026-1'!H:H,"&lt;3")</f>
        <v>0</v>
      </c>
      <c r="EI182" s="48">
        <f>SUMIFS('Planificación 2026-1'!R:R,'Planificación 2026-1'!W:W,C182,'Planificación 2026-1'!E:E,"PORUMA",'Planificación 2026-1'!X:X,"VIRTUAL",'Planificación 2026-1'!H:H,"&lt;3")</f>
        <v>0</v>
      </c>
      <c r="EJ182" s="48">
        <f>SUMIFS('Planificación 2026-1'!R:R,'Planificación 2026-1'!W:W,C182,'Planificación 2026-1'!E:E,"PORUMA",'Planificación 2026-1'!X:X,"&lt;&gt;VIRTUAL",'Planificación 2026-1'!H:H,"&lt;3")</f>
        <v>0</v>
      </c>
      <c r="EK182" s="48">
        <f>SUMIFS('Planificación 2026-1'!R:R,'Planificación 2026-1'!W:W,C182,'Planificación 2026-1'!E:E,"HUAURA",'Planificación 2026-1'!X:X,"VIRTUAL",'Planificación 2026-1'!H:H,"&lt;3")</f>
        <v>0</v>
      </c>
      <c r="EL182" s="48">
        <f>SUMIFS('Planificación 2026-1'!R:R,'Planificación 2026-1'!W:W,C182,'Planificación 2026-1'!E:E,"HUAURA",'Planificación 2026-1'!X:X,"&lt;&gt;VIRTUAL",'Planificación 2026-1'!H:H,"&lt;3")</f>
        <v>0</v>
      </c>
      <c r="EM182" s="48">
        <f t="shared" si="36"/>
        <v>10</v>
      </c>
      <c r="EN182" s="48">
        <f t="shared" si="37"/>
        <v>0</v>
      </c>
      <c r="EO182" s="48">
        <f t="shared" si="38"/>
        <v>0</v>
      </c>
      <c r="EP182" s="48">
        <f t="shared" si="39"/>
        <v>6</v>
      </c>
      <c r="EQ182" s="48">
        <f t="shared" si="40"/>
        <v>0</v>
      </c>
      <c r="ER182" s="48"/>
      <c r="ES182" s="48">
        <f t="shared" si="41"/>
        <v>6</v>
      </c>
      <c r="ET182" s="48">
        <f t="shared" si="42"/>
        <v>10</v>
      </c>
      <c r="EU182" s="48" t="b">
        <f t="shared" si="43"/>
        <v>1</v>
      </c>
      <c r="EV182" s="48" t="str">
        <f t="shared" si="44"/>
        <v>SEDE-FILIAL</v>
      </c>
      <c r="EW182" s="48" t="str">
        <f t="shared" si="45"/>
        <v>MAS PRESENCIAL</v>
      </c>
    </row>
    <row r="183" spans="1:153" x14ac:dyDescent="0.3">
      <c r="A183" s="53"/>
      <c r="B183" s="383">
        <v>180</v>
      </c>
      <c r="C183" s="107" t="s">
        <v>202</v>
      </c>
      <c r="D183" s="82">
        <f>SUMIF('Planificación 2026-1'!W:W,C183,'Planificación 2026-1'!R:R)</f>
        <v>15</v>
      </c>
      <c r="E183" s="384" t="s">
        <v>319</v>
      </c>
      <c r="F183" s="107" t="s">
        <v>430</v>
      </c>
      <c r="G183" s="107" t="s">
        <v>276</v>
      </c>
      <c r="H183" s="388" t="s">
        <v>446</v>
      </c>
      <c r="I183" s="77" t="str">
        <f>IF(SUM(COUNTIFS('Planificación 2026-1'!E:E,"PRINCIPAL",'Planificación 2026-1'!W:W,C183,'Planificación 2026-1'!G:G,"AF"))&gt;0,"P01"," ")</f>
        <v xml:space="preserve"> </v>
      </c>
      <c r="J183" s="78" t="str">
        <f>IF(SUM(COUNTIFS('Planificación 2026-1'!E:E,"PRINCIPAL",'Planificación 2026-1'!W:W,C183,'Planificación 2026-1'!G:G,"EN"))&gt;0,"P02"," ")</f>
        <v xml:space="preserve"> </v>
      </c>
      <c r="K183" s="78" t="str">
        <f>IF(SUM(COUNTIFS('Planificación 2026-1'!E:E,"PRINCIPAL",'Planificación 2026-1'!W:W,C183,'Planificación 2026-1'!G:G,"IS"))&gt;0,"P03"," ")</f>
        <v xml:space="preserve"> </v>
      </c>
      <c r="L183" s="78" t="str">
        <f>IF(SUM(COUNTIFS('Planificación 2026-1'!E:E,"PRINCIPAL",'Planificación 2026-1'!W:W,C183,'Planificación 2026-1'!G:G,"PS"))&gt;0,"P04"," ")</f>
        <v xml:space="preserve"> </v>
      </c>
      <c r="M183" s="78"/>
      <c r="N183" s="78" t="str">
        <f>IF(SUM(COUNTIFS('Planificación 2026-1'!E:E,"PRINCIPAL",'Planificación 2026-1'!W:W,C183,'Planificación 2026-1'!G:G,"IN"))&gt;0,"P06"," ")</f>
        <v xml:space="preserve"> </v>
      </c>
      <c r="O183" s="78" t="str">
        <f>IF(SUM(COUNTIFS('Planificación 2026-1'!E:E,"PRINCIPAL",'Planificación 2026-1'!W:W,C183,'Planificación 2026-1'!G:G,"CA"))&gt;0,"P07"," ")</f>
        <v xml:space="preserve"> </v>
      </c>
      <c r="P183" s="78" t="str">
        <f>IF(SUM(COUNTIFS('Planificación 2026-1'!E:E,"PRINCIPAL",'Planificación 2026-1'!W:W,C183,'Planificación 2026-1'!G:G,"DE"))&gt;0,"P08"," ")</f>
        <v xml:space="preserve"> </v>
      </c>
      <c r="Q183" s="78" t="str">
        <f>IF(SUM(COUNTIFS('Planificación 2026-1'!E:E,"PRINCIPAL",'Planificación 2026-1'!W:W,C183,'Planificación 2026-1'!G:G,"OB"))&gt;0,"P09"," ")</f>
        <v xml:space="preserve"> </v>
      </c>
      <c r="R183" s="78" t="str">
        <f>IF(SUM(COUNTIFS('Planificación 2026-1'!E:E,"PRINCIPAL",'Planificación 2026-1'!W:W,C183,'Planificación 2026-1'!G:G,"MH"))&gt;0,"P31"," ")</f>
        <v xml:space="preserve"> </v>
      </c>
      <c r="S183" s="78" t="str">
        <f>IF(SUM(COUNTIFS('Planificación 2026-1'!E:E,"PRINCIPAL",'Planificación 2026-1'!W:W,C183,'Planificación 2026-1'!G:G,"IC"))&gt;0,"P32"," ")</f>
        <v xml:space="preserve"> </v>
      </c>
      <c r="T183" s="78" t="str">
        <f>IF(SUM(COUNTIFS('Planificación 2026-1'!E:E,"PRINCIPAL",'Planificación 2026-1'!W:W,C183,'Planificación 2026-1'!G:G,"AR"))&gt;0,"P34"," ")</f>
        <v xml:space="preserve"> </v>
      </c>
      <c r="U183" s="78" t="str">
        <f>IF(SUM(COUNTIFS('Planificación 2026-1'!E:E,"PRINCIPAL",'Planificación 2026-1'!W:W,C183,'Planificación 2026-1'!G:G,"T1"))&gt;0,"P35"," ")</f>
        <v xml:space="preserve"> </v>
      </c>
      <c r="V183" s="78" t="str">
        <f>IF(SUM(COUNTIFS('Planificación 2026-1'!E:E,"PRINCIPAL",'Planificación 2026-1'!W:W,C183,'Planificación 2026-1'!G:G,"T3"))&gt;0,"P36"," ")</f>
        <v xml:space="preserve"> </v>
      </c>
      <c r="W183" s="78" t="str">
        <f>IF(SUM(COUNTIFS('Planificación 2026-1'!E:E,"PRINCIPAL",'Planificación 2026-1'!W:W,C183,'Planificación 2026-1'!G:G,"T2"))&gt;0,"P37"," ")</f>
        <v xml:space="preserve"> </v>
      </c>
      <c r="X183" s="78" t="str">
        <f>IF(SUM(COUNTIFS('Planificación 2026-1'!E:E,"PRINCIPAL",'Planificación 2026-1'!W:W,C183,'Planificación 2026-1'!G:G,"AE"))&gt;0,"P38"," ")</f>
        <v xml:space="preserve"> </v>
      </c>
      <c r="Y183" s="78" t="str">
        <f>IF(SUM(COUNTIFS('Planificación 2026-1'!E:E,"PRINCIPAL",'Planificación 2026-1'!W:W,C183,'Planificación 2026-1'!G:G,"T4"))&gt;0,"P55"," ")</f>
        <v xml:space="preserve"> </v>
      </c>
      <c r="Z183" s="78" t="str">
        <f>IF(SUM(COUNTIFS('Planificación 2026-1'!E:E,"FILIAL",'Planificación 2026-1'!W:W,C183,'Planificación 2026-1'!G:G,"AF"))&gt;0," P01"," ")</f>
        <v xml:space="preserve"> </v>
      </c>
      <c r="AA183" s="78" t="str">
        <f>IF(SUM(COUNTIFS('Planificación 2026-1'!E:E,"FILIAL",'Planificación 2026-1'!W:W,C183,'Planificación 2026-1'!G:G,"EN"))&gt;0,"P02"," ")</f>
        <v>P02</v>
      </c>
      <c r="AB183" s="78" t="str">
        <f>IF(SUM(COUNTIFS('Planificación 2026-1'!E:E,"FILIAL",'Planificación 2026-1'!W:W,C183,'Planificación 2026-1'!G:G,"IS"))&gt;0,"P03"," ")</f>
        <v xml:space="preserve"> </v>
      </c>
      <c r="AC183" s="78" t="str">
        <f>IF(SUM(COUNTIFS('Planificación 2026-1'!E:E,"FILIAL",'Planificación 2026-1'!W:W,C183,'Planificación 2026-1'!G:G,"PS"))&gt;0,"P04"," ")</f>
        <v>P04</v>
      </c>
      <c r="AD183" s="78"/>
      <c r="AE183" s="78" t="str">
        <f>IF(SUM(COUNTIFS('Planificación 2026-1'!E:E,"FILIAL",'Planificación 2026-1'!W:W,C183,'Planificación 2026-1'!G:G,"IN"))&gt;0,"P06"," ")</f>
        <v xml:space="preserve"> </v>
      </c>
      <c r="AF183" s="78" t="str">
        <f>IF(SUM(COUNTIFS('Planificación 2026-1'!E:E,"FILIAL",'Planificación 2026-1'!W:W,C183,'Planificación 2026-1'!G:G,"CA"))&gt;0,"P07"," ")</f>
        <v xml:space="preserve"> </v>
      </c>
      <c r="AG183" s="78" t="str">
        <f>IF(SUM(COUNTIFS('Planificación 2026-1'!E:E,"FILIAL",'Planificación 2026-1'!W:W,C183,'Planificación 2026-1'!G:G,"DE"))&gt;0,"P08"," ")</f>
        <v xml:space="preserve"> </v>
      </c>
      <c r="AH183" s="78" t="str">
        <f>IF(SUM(COUNTIFS('Planificación 2026-1'!E:E,"FILIAL",'Planificación 2026-1'!W:W,C183,'Planificación 2026-1'!G:G,"OB"))&gt;0,"P09"," ")</f>
        <v xml:space="preserve"> </v>
      </c>
      <c r="AI183" s="78" t="str">
        <f>IF(SUM(COUNTIFS('Planificación 2026-1'!E:E,"FILIAL",'Planificación 2026-1'!W:W,C183,'Planificación 2026-1'!G:G,"MH"))&gt;0,"P31"," ")</f>
        <v xml:space="preserve"> </v>
      </c>
      <c r="AJ183" s="78" t="str">
        <f>IF(SUM(COUNTIFS('Planificación 2026-1'!E:E,"FILIAL",'Planificación 2026-1'!W:W,C183,'Planificación 2026-1'!G:G,"IC"))&gt;0,"P32"," ")</f>
        <v xml:space="preserve"> </v>
      </c>
      <c r="AK183" s="78" t="str">
        <f>IF(SUM(COUNTIFS('Planificación 2026-1'!E:E,"FILIAL",'Planificación 2026-1'!W:W,C183,'Planificación 2026-1'!G:G,"AR"))&gt;0,"P34"," ")</f>
        <v xml:space="preserve"> </v>
      </c>
      <c r="AL183" s="78" t="str">
        <f>IF(SUM(COUNTIFS('Planificación 2026-1'!E:E,"FILIAL",'Planificación 2026-1'!W:W,C183,'Planificación 2026-1'!G:G,"T1"))&gt;0,"P35"," ")</f>
        <v xml:space="preserve"> </v>
      </c>
      <c r="AM183" s="78" t="str">
        <f>IF(SUM(COUNTIFS('Planificación 2026-1'!E:E,"FILIAL",'Planificación 2026-1'!W:W,C183,'Planificación 2026-1'!G:G,"T3"))&gt;0,"P36"," ")</f>
        <v xml:space="preserve"> </v>
      </c>
      <c r="AN183" s="78" t="str">
        <f>IF(SUM(COUNTIFS('Planificación 2026-1'!E:E,"FILIAL",'Planificación 2026-1'!W:W,C183,'Planificación 2026-1'!G:G,"T2"))&gt;0,"P37"," ")</f>
        <v>P37</v>
      </c>
      <c r="AO183" s="78" t="str">
        <f>IF(SUM(COUNTIFS('Planificación 2026-1'!E:E,"FILIAL",'Planificación 2026-1'!W:W,C183,'Planificación 2026-1'!G:G,"AE"))&gt;0,"P38"," ")</f>
        <v xml:space="preserve"> </v>
      </c>
      <c r="AP183" s="78" t="str">
        <f>IF(SUM(COUNTIFS('Planificación 2026-1'!E:E,"FILIAL",'Planificación 2026-1'!W:W,C183,'Planificación 2026-1'!G:G,"T4"))&gt;0,"P55"," ")</f>
        <v xml:space="preserve"> </v>
      </c>
      <c r="AQ183" s="78" t="str">
        <f>IF(SUM(COUNTIFS('Planificación 2026-1'!E:E,"SUNAMPE",'Planificación 2026-1'!W:W,C183,'Planificación 2026-1'!G:G,"AF"))&gt;0," P01"," ")</f>
        <v xml:space="preserve"> </v>
      </c>
      <c r="AR183" s="78" t="str">
        <f>IF(SUM(COUNTIFS('Planificación 2026-1'!E:E,"SUNAMPE",'Planificación 2026-1'!W:W,C183,'Planificación 2026-1'!G:G,"EN"))&gt;0,"P02"," ")</f>
        <v xml:space="preserve"> </v>
      </c>
      <c r="AS183" s="78" t="str">
        <f>IF(SUM(COUNTIFS('Planificación 2026-1'!E:E,"SUNAMPE",'Planificación 2026-1'!W:W,C183,'Planificación 2026-1'!G:G,"IS"))&gt;0,"P03"," ")</f>
        <v xml:space="preserve"> </v>
      </c>
      <c r="AT183" s="78" t="str">
        <f>IF(SUM(COUNTIFS('Planificación 2026-1'!E:E,"SUNAMPE",'Planificación 2026-1'!W:W,C183,'Planificación 2026-1'!G:G,"PS"))&gt;0,"P04"," ")</f>
        <v xml:space="preserve"> </v>
      </c>
      <c r="AU183" s="78"/>
      <c r="AV183" s="78" t="str">
        <f>IF(SUM(COUNTIFS('Planificación 2026-1'!E:E,"SUNAMPE",'Planificación 2026-1'!W:W,C183,'Planificación 2026-1'!G:G,"IN"))&gt;0,"P06"," ")</f>
        <v xml:space="preserve"> </v>
      </c>
      <c r="AW183" s="78" t="str">
        <f>IF(SUM(COUNTIFS('Planificación 2026-1'!E:E,"SUNAMPE",'Planificación 2026-1'!W:W,C183,'Planificación 2026-1'!G:G,"CA"))&gt;0,"P07"," ")</f>
        <v xml:space="preserve"> </v>
      </c>
      <c r="AX183" s="78" t="str">
        <f>IF(SUM(COUNTIFS('Planificación 2026-1'!E:E,"SUNAMPE",'Planificación 2026-1'!W:W,C183,'Planificación 2026-1'!G:G,"DE"))&gt;0,"P08"," ")</f>
        <v xml:space="preserve"> </v>
      </c>
      <c r="AY183" s="78" t="str">
        <f>IF(SUM(COUNTIFS('Planificación 2026-1'!E:E,"SUNAMPE",'Planificación 2026-1'!W:W,C183,'Planificación 2026-1'!G:G,"OB"))&gt;0,"P09"," ")</f>
        <v xml:space="preserve"> </v>
      </c>
      <c r="AZ183" s="78" t="str">
        <f>IF(SUM(COUNTIFS('Planificación 2026-1'!E:E,"SUNAMPE",'Planificación 2026-1'!W:W,C183,'Planificación 2026-1'!G:G,"MH"))&gt;0,"P31"," ")</f>
        <v xml:space="preserve"> </v>
      </c>
      <c r="BA183" s="78" t="str">
        <f>IF(SUM(COUNTIFS('Planificación 2026-1'!E:E,"SUNAMPE",'Planificación 2026-1'!W:W,C183,'Planificación 2026-1'!G:G,"IC"))&gt;0,"P32"," ")</f>
        <v xml:space="preserve"> </v>
      </c>
      <c r="BB183" s="78" t="str">
        <f>IF(SUM(COUNTIFS('Planificación 2026-1'!E:E,"SUNAMPE",'Planificación 2026-1'!W:W,C183,'Planificación 2026-1'!G:G,"AR"))&gt;0,"P34"," ")</f>
        <v xml:space="preserve"> </v>
      </c>
      <c r="BC183" s="78" t="str">
        <f>IF(SUM(COUNTIFS('Planificación 2026-1'!E:E,"SUNAMPE",'Planificación 2026-1'!W:W,C183,'Planificación 2026-1'!G:G,"T1"))&gt;0,"P35"," ")</f>
        <v xml:space="preserve"> </v>
      </c>
      <c r="BD183" s="78" t="str">
        <f>IF(SUM(COUNTIFS('Planificación 2026-1'!E:E,"SUNAMPE",'Planificación 2026-1'!W:W,C183,'Planificación 2026-1'!G:G,"T3"))&gt;0,"P36"," ")</f>
        <v xml:space="preserve"> </v>
      </c>
      <c r="BE183" s="78" t="str">
        <f>IF(SUM(COUNTIFS('Planificación 2026-1'!E:E,"SUNAMPE",'Planificación 2026-1'!W:W,C183,'Planificación 2026-1'!G:G,"T2"))&gt;0,"P37"," ")</f>
        <v xml:space="preserve"> </v>
      </c>
      <c r="BF183" s="78" t="str">
        <f>IF(SUM(COUNTIFS('Planificación 2026-1'!E:E,"SUNAMPE",'Planificación 2026-1'!W:W,C183,'Planificación 2026-1'!G:G,"AE"))&gt;0,"P38"," ")</f>
        <v xml:space="preserve"> </v>
      </c>
      <c r="BG183" s="78" t="str">
        <f>IF(SUM(COUNTIFS('Planificación 2026-1'!E:E,"SUNAMPE",'Planificación 2026-1'!W:W,C183,'Planificación 2026-1'!G:G,"T4"))&gt;0,"P55"," ")</f>
        <v xml:space="preserve"> </v>
      </c>
      <c r="BH183" s="78" t="str">
        <f>IF(SUM(COUNTIFS('Planificación 2026-1'!E:E,"HUAURA",'Planificación 2026-1'!W:W,C183,'Planificación 2026-1'!G:G,"AF"))&gt;0," P01"," ")</f>
        <v xml:space="preserve"> </v>
      </c>
      <c r="BI183" s="78" t="str">
        <f>IF(SUM(COUNTIFS('Planificación 2026-1'!E:E,"HUAURA",'Planificación 2026-1'!W:W,C183,'Planificación 2026-1'!G:G,"EN"))&gt;0,"P02"," ")</f>
        <v xml:space="preserve"> </v>
      </c>
      <c r="BJ183" s="78" t="str">
        <f>IF(SUM(COUNTIFS('Planificación 2026-1'!E:E,"HUAURA",'Planificación 2026-1'!W:W,C183,'Planificación 2026-1'!G:G,"IS"))&gt;0,"P03"," ")</f>
        <v xml:space="preserve"> </v>
      </c>
      <c r="BK183" s="78" t="str">
        <f>IF(SUM(COUNTIFS('Planificación 2026-1'!E:E,"HUAURA",'Planificación 2026-1'!W:W,C183,'Planificación 2026-1'!G:G,"PS"))&gt;0,"P04"," ")</f>
        <v xml:space="preserve"> </v>
      </c>
      <c r="BL183" s="78"/>
      <c r="BM183" s="78" t="str">
        <f>IF(SUM(COUNTIFS('Planificación 2026-1'!E:E,"HUAURA",'Planificación 2026-1'!W:W,C183,'Planificación 2026-1'!G:G,"IN"))&gt;0,"P06"," ")</f>
        <v xml:space="preserve"> </v>
      </c>
      <c r="BN183" s="78" t="str">
        <f>IF(SUM(COUNTIFS('Planificación 2026-1'!E:E,"HUAURA",'Planificación 2026-1'!W:W,C183,'Planificación 2026-1'!G:G,"CA"))&gt;0,"P07"," ")</f>
        <v xml:space="preserve"> </v>
      </c>
      <c r="BO183" s="78" t="str">
        <f>IF(SUM(COUNTIFS('Planificación 2026-1'!E:E,"HUAURA",'Planificación 2026-1'!W:W,C183,'Planificación 2026-1'!G:G,"DE"))&gt;0,"P08"," ")</f>
        <v xml:space="preserve"> </v>
      </c>
      <c r="BP183" s="78" t="str">
        <f>IF(SUM(COUNTIFS('Planificación 2026-1'!E:E,"HUAURA",'Planificación 2026-1'!W:W,C183,'Planificación 2026-1'!G:G,"OB"))&gt;0,"P09"," ")</f>
        <v xml:space="preserve"> </v>
      </c>
      <c r="BQ183" s="78" t="str">
        <f>IF(SUM(COUNTIFS('Planificación 2026-1'!E:E,"HUAURA",'Planificación 2026-1'!W:W,C183,'Planificación 2026-1'!G:G,"MH"))&gt;0,"P31"," ")</f>
        <v xml:space="preserve"> </v>
      </c>
      <c r="BR183" s="78" t="str">
        <f>IF(SUM(COUNTIFS('Planificación 2026-1'!E:E,"HUAURA",'Planificación 2026-1'!W:W,C183,'Planificación 2026-1'!G:G,"IC"))&gt;0,"P32"," ")</f>
        <v xml:space="preserve"> </v>
      </c>
      <c r="BS183" s="78" t="str">
        <f>IF(SUM(COUNTIFS('Planificación 2026-1'!E:E,"HUAURA",'Planificación 2026-1'!W:W,C183,'Planificación 2026-1'!G:G,"AR"))&gt;0,"P34"," ")</f>
        <v xml:space="preserve"> </v>
      </c>
      <c r="BT183" s="78" t="str">
        <f>IF(SUM(COUNTIFS('Planificación 2026-1'!E:E,"HUAURA",'Planificación 2026-1'!W:W,C183,'Planificación 2026-1'!G:G,"T1"))&gt;0,"P35"," ")</f>
        <v xml:space="preserve"> </v>
      </c>
      <c r="BU183" s="78" t="str">
        <f>IF(SUM(COUNTIFS('Planificación 2026-1'!E:E,"HUAURA",'Planificación 2026-1'!W:W,C183,'Planificación 2026-1'!G:G,"T3"))&gt;0,"P36"," ")</f>
        <v xml:space="preserve"> </v>
      </c>
      <c r="BV183" s="78" t="str">
        <f>IF(SUM(COUNTIFS('Planificación 2026-1'!E:E,"HUAURA",'Planificación 2026-1'!W:W,C183,'Planificación 2026-1'!G:G,"T2"))&gt;0,"P37"," ")</f>
        <v xml:space="preserve"> </v>
      </c>
      <c r="BW183" s="78" t="str">
        <f>IF(SUM(COUNTIFS('Planificación 2026-1'!E:E,"HUAURA",'Planificación 2026-1'!W:W,C183,'Planificación 2026-1'!G:G,"AE"))&gt;0,"P38"," ")</f>
        <v xml:space="preserve"> </v>
      </c>
      <c r="BX183" s="78" t="str">
        <f>IF(SUM(COUNTIFS('Planificación 2026-1'!E:E,"HUAURA",'Planificación 2026-1'!W:W,C183,'Planificación 2026-1'!G:G,"T4"))&gt;0,"P55"," ")</f>
        <v xml:space="preserve"> </v>
      </c>
      <c r="BY183" s="79">
        <f>SUMIFS('Planificación 2026-1'!R:R,'Planificación 2026-1'!W:W,C183,'Planificación 2026-1'!G:G,"AF",'Planificación 2026-1'!H:H,"&gt;2")</f>
        <v>0</v>
      </c>
      <c r="BZ183" s="79">
        <f>SUMIFS('Planificación 2026-1'!R:R,'Planificación 2026-1'!W:W,C183,'Planificación 2026-1'!G:G,"EN",'Planificación 2026-1'!H:H,"&gt;2")</f>
        <v>0</v>
      </c>
      <c r="CA183" s="79">
        <f>SUMIFS('Planificación 2026-1'!R:R,'Planificación 2026-1'!W:W,C183,'Planificación 2026-1'!G:G,"IS",'Planificación 2026-1'!H:H,"&gt;2")</f>
        <v>0</v>
      </c>
      <c r="CB183" s="79">
        <f>SUMIFS('Planificación 2026-1'!R:R,'Planificación 2026-1'!W:W,C183,'Planificación 2026-1'!G:G,"PS",'Planificación 2026-1'!H:H,"&gt;2")</f>
        <v>0</v>
      </c>
      <c r="CC183" s="79">
        <f>SUMIFS('Planificación 2026-1'!R:R,'Planificación 2026-1'!W:W,C183,'Planificación 2026-1'!G:G,"IN",'Planificación 2026-1'!H:H,"&gt;2")</f>
        <v>0</v>
      </c>
      <c r="CD183" s="79">
        <f>SUMIFS('Planificación 2026-1'!R:R,'Planificación 2026-1'!W:W,C183,'Planificación 2026-1'!G:G,"CA",'Planificación 2026-1'!H:H,"&gt;2")</f>
        <v>0</v>
      </c>
      <c r="CE183" s="79">
        <f>SUMIFS('Planificación 2026-1'!R:R,'Planificación 2026-1'!W:W,C183,'Planificación 2026-1'!G:G,"DE",'Planificación 2026-1'!H:H,"&gt;2")</f>
        <v>0</v>
      </c>
      <c r="CF183" s="79">
        <f>SUMIFS('Planificación 2026-1'!R:R,'Planificación 2026-1'!W:W,C183,'Planificación 2026-1'!G:G,"OB",'Planificación 2026-1'!H:H,"&gt;2")</f>
        <v>0</v>
      </c>
      <c r="CG183" s="79">
        <f>SUMIFS('Planificación 2026-1'!R:R,'Planificación 2026-1'!W:W,C183,'Planificación 2026-1'!G:G,"MH",'Planificación 2026-1'!H:H,"&gt;2")</f>
        <v>0</v>
      </c>
      <c r="CH183" s="79">
        <f>SUMIFS('Planificación 2026-1'!R:R,'Planificación 2026-1'!W:W,C183,'Planificación 2026-1'!G:G,"IC",'Planificación 2026-1'!H:H,"&gt;2")</f>
        <v>0</v>
      </c>
      <c r="CI183" s="79">
        <f>SUMIFS('Planificación 2026-1'!R:R,'Planificación 2026-1'!W:W,C183,'Planificación 2026-1'!G:G,"AR",'Planificación 2026-1'!H:H,"&gt;2")</f>
        <v>0</v>
      </c>
      <c r="CJ183" s="79">
        <f>SUMIFS('Planificación 2026-1'!R:R,'Planificación 2026-1'!W:W,C183,'Planificación 2026-1'!G:G,"T1",'Planificación 2026-1'!H:H,"&gt;2")</f>
        <v>0</v>
      </c>
      <c r="CK183" s="79">
        <f>SUMIFS('Planificación 2026-1'!R:R,'Planificación 2026-1'!W:W,C183,'Planificación 2026-1'!G:G,"T3",'Planificación 2026-1'!H:H,"&gt;2")</f>
        <v>0</v>
      </c>
      <c r="CL183" s="79">
        <f>SUMIFS('Planificación 2026-1'!R:R,'Planificación 2026-1'!W:W,C183,'Planificación 2026-1'!G:G,"T2",'Planificación 2026-1'!H:H,"&gt;2")</f>
        <v>0</v>
      </c>
      <c r="CM183" s="79">
        <f>SUMIFS('Planificación 2026-1'!R:R,'Planificación 2026-1'!W:W,C183,'Planificación 2026-1'!G:G,"AE",'Planificación 2026-1'!H:H,"&gt;2")</f>
        <v>0</v>
      </c>
      <c r="CN183" s="79">
        <f>SUMIFS('Planificación 2026-1'!R:R,'Planificación 2026-1'!W:W,C183,'Planificación 2026-1'!G:G,"T4",'Planificación 2026-1'!H:H,"&gt;2")</f>
        <v>0</v>
      </c>
      <c r="CO183" s="79">
        <f>SUMIFS('Planificación 2026-1'!R:R,'Planificación 2026-1'!W:W,C183,'Planificación 2026-1'!G:G,"AF",'Planificación 2026-1'!H:H,"&lt;3")</f>
        <v>0</v>
      </c>
      <c r="CP183" s="79">
        <f>SUMIFS('Planificación 2026-1'!R:R,'Planificación 2026-1'!W:W,C183,'Planificación 2026-1'!G:G,"EN",'Planificación 2026-1'!H:H,"&lt;3")</f>
        <v>5</v>
      </c>
      <c r="CQ183" s="79">
        <f>SUMIFS('Planificación 2026-1'!R:R,'Planificación 2026-1'!W:W,C183,'Planificación 2026-1'!G:G,"IS",'Planificación 2026-1'!H:H,"&lt;3")</f>
        <v>0</v>
      </c>
      <c r="CR183" s="79">
        <f>SUMIFS('Planificación 2026-1'!R:R,'Planificación 2026-1'!W:W,C183,'Planificación 2026-1'!G:G,"PS",'Planificación 2026-1'!H:H,"&lt;3")</f>
        <v>5</v>
      </c>
      <c r="CS183" s="79">
        <f>SUMIFS('Planificación 2026-1'!R:R,'Planificación 2026-1'!W:W,C183,'Planificación 2026-1'!G:G,"IN",'Planificación 2026-1'!H:H,"&lt;3")</f>
        <v>0</v>
      </c>
      <c r="CT183" s="79">
        <f>SUMIFS('Planificación 2026-1'!R:R,'Planificación 2026-1'!W:W,C183,'Planificación 2026-1'!G:G,"CA",'Planificación 2026-1'!H:H,"&lt;3")</f>
        <v>0</v>
      </c>
      <c r="CU183" s="79">
        <f>SUMIFS('Planificación 2026-1'!R:R,'Planificación 2026-1'!W:W,C183,'Planificación 2026-1'!G:G,"DE",'Planificación 2026-1'!H:H,"&lt;3")</f>
        <v>0</v>
      </c>
      <c r="CV183" s="79">
        <f>SUMIFS('Planificación 2026-1'!R:R,'Planificación 2026-1'!W:W,C183,'Planificación 2026-1'!G:G,"OB",'Planificación 2026-1'!H:H,"&lt;3")</f>
        <v>0</v>
      </c>
      <c r="CW183" s="79">
        <f>SUMIFS('Planificación 2026-1'!R:R,'Planificación 2026-1'!W:W,C183,'Planificación 2026-1'!G:G,"MH",'Planificación 2026-1'!H:H,"&lt;3")</f>
        <v>0</v>
      </c>
      <c r="CX183" s="79">
        <f>SUMIFS('Planificación 2026-1'!R:R,'Planificación 2026-1'!W:W,C183,'Planificación 2026-1'!G:G,"IC",'Planificación 2026-1'!H:H,"&lt;3")</f>
        <v>0</v>
      </c>
      <c r="CY183" s="79">
        <f>SUMIFS('Planificación 2026-1'!R:R,'Planificación 2026-1'!W:W,C183,'Planificación 2026-1'!G:G,"AR",'Planificación 2026-1'!H:H,"&lt;3")</f>
        <v>0</v>
      </c>
      <c r="CZ183" s="79">
        <f>SUMIFS('Planificación 2026-1'!R:R,'Planificación 2026-1'!W:W,C183,'Planificación 2026-1'!G:G,"T1",'Planificación 2026-1'!H:H,"&lt;3")</f>
        <v>0</v>
      </c>
      <c r="DA183" s="79">
        <f>SUMIFS('Planificación 2026-1'!R:R,'Planificación 2026-1'!W:W,C183,'Planificación 2026-1'!G:G,"T3",'Planificación 2026-1'!H:H,"&lt;3")</f>
        <v>0</v>
      </c>
      <c r="DB183" s="79">
        <f>SUMIFS('Planificación 2026-1'!R:R,'Planificación 2026-1'!W:W,C183,'Planificación 2026-1'!G:G,"T2",'Planificación 2026-1'!H:H,"&lt;3")</f>
        <v>5</v>
      </c>
      <c r="DC183" s="79">
        <f>SUMIFS('Planificación 2026-1'!R:R,'Planificación 2026-1'!W:W,C183,'Planificación 2026-1'!G:G,"AE",'Planificación 2026-1'!H:H,"&lt;3")</f>
        <v>0</v>
      </c>
      <c r="DD183" s="79">
        <f>SUMIFS('Planificación 2026-1'!R:R,'Planificación 2026-1'!W:W,C183,'Planificación 2026-1'!G:G,"T4",'Planificación 2026-1'!H:H,"&lt;3")</f>
        <v>0</v>
      </c>
      <c r="DE183" s="78" t="str">
        <f t="shared" si="32"/>
        <v/>
      </c>
      <c r="DF183" s="30">
        <f>IF(C183="","",SUMIFS('Planificación 2026-1'!R:R,'Planificación 2026-1'!W:W,C183,'Planificación 2026-1'!E:E,"PRINCIPAL",'Planificación 2026-1'!X:X,"VIRTUAL"))</f>
        <v>0</v>
      </c>
      <c r="DG183" s="30">
        <f>IF(C183="","",SUMIFS('Planificación 2026-1'!R:R,'Planificación 2026-1'!W:W,C183,'Planificación 2026-1'!E:E,"PRINCIPAL",'Planificación 2026-1'!X:X,"PRESENCIAL"))</f>
        <v>0</v>
      </c>
      <c r="DH183" s="30">
        <f>IF(C183="","",SUMIFS('Planificación 2026-1'!R:R,'Planificación 2026-1'!W:W,C183,'Planificación 2026-1'!E:E,"PRINCIPAL",'Planificación 2026-1'!X:X,"HIBRIDO PRESENCIAL"))</f>
        <v>0</v>
      </c>
      <c r="DI183" s="78" t="str">
        <f t="shared" si="33"/>
        <v>P02 P04 P37</v>
      </c>
      <c r="DJ183" s="78">
        <f>IF(C183="","",SUMIFS('Planificación 2026-1'!R:R,'Planificación 2026-1'!W:W,C183,'Planificación 2026-1'!E:E,"FILIAL",'Planificación 2026-1'!X:X,"VIRTUAL"))</f>
        <v>5</v>
      </c>
      <c r="DK183" s="80">
        <f>IF(C183="","",SUMIFS('Planificación 2026-1'!R:R,'Planificación 2026-1'!W:W,C183,'Planificación 2026-1'!E:E,"FILIAL",'Planificación 2026-1'!X:X,"PRESENCIAL"))</f>
        <v>10</v>
      </c>
      <c r="DL183" s="42">
        <f>IF(C183="","",SUMIFS('Planificación 2026-1'!R:R,'Planificación 2026-1'!W:W,C183,'Planificación 2026-1'!E:E,"FILIAL",'Planificación 2026-1'!X:X,"HIBRIDO PRESENCIAL"))</f>
        <v>0</v>
      </c>
      <c r="DM183" s="81" t="str">
        <f t="shared" si="34"/>
        <v/>
      </c>
      <c r="DN183" s="78">
        <f>IF(C183="","",SUMIFS('Planificación 2026-1'!R:R,'Planificación 2026-1'!W:W,C183,'Planificación 2026-1'!E:E,"SUNAMPE",'Planificación 2026-1'!X:X,"VIRTUAL"))</f>
        <v>0</v>
      </c>
      <c r="DO183" s="42">
        <f>IF(C183="","",SUMIFS('Planificación 2026-1'!R:R,'Planificación 2026-1'!W:W,C183,'Planificación 2026-1'!E:E,"SUNAMPE",'Planificación 2026-1'!X:X,"PRESENCIAL"))</f>
        <v>0</v>
      </c>
      <c r="DP183" s="81" t="str">
        <f t="shared" si="35"/>
        <v/>
      </c>
      <c r="DQ183" s="78">
        <f>IF(C183="","",SUMIFS('Planificación 2026-1'!R:R,'Planificación 2026-1'!W:W,C183,'Planificación 2026-1'!E:E,"HUAURA",'Planificación 2026-1'!X:X,"VIRTUAL"))</f>
        <v>0</v>
      </c>
      <c r="DR183" s="42">
        <f>IF(C183="","",SUMIFS('Planificación 2026-1'!R:R,'Planificación 2026-1'!W:W,C183,'Planificación 2026-1'!E:E,"HUAURA",'Planificación 2026-1'!X:X,"PRESENCIAL"))</f>
        <v>0</v>
      </c>
      <c r="DS183" s="48">
        <f>SUMIFS('Planificación 2026-1'!R:R,'Planificación 2026-1'!W:W,C183,'Planificación 2026-1'!E:E,"PRINCIPAL",'Planificación 2026-1'!X:X,"VIRTUAL",'Planificación 2026-1'!H:H,"&gt;2")</f>
        <v>0</v>
      </c>
      <c r="DT183" s="48">
        <f>SUMIFS('Planificación 2026-1'!R:R,'Planificación 2026-1'!W:W,C183,'Planificación 2026-1'!E:E,"PRINCIPAL",'Planificación 2026-1'!X:X,"&lt;&gt;VIRTUAL",'Planificación 2026-1'!H:H,"&gt;2")</f>
        <v>0</v>
      </c>
      <c r="DU183" s="48">
        <f>SUMIFS('Planificación 2026-1'!R:R,'Planificación 2026-1'!W:W,C183,'Planificación 2026-1'!E:E,"SUNAMPE",'Planificación 2026-1'!X:X,"VIRTUAL",'Planificación 2026-1'!H:H,"&gt;2")</f>
        <v>0</v>
      </c>
      <c r="DV183" s="48">
        <f>SUMIFS('Planificación 2026-1'!R:R,'Planificación 2026-1'!W:W,C183,'Planificación 2026-1'!E:E,"SUNAMPE",'Planificación 2026-1'!X:X,"&lt;&gt;VIRTUAL",'Planificación 2026-1'!H:H,"&gt;2")</f>
        <v>0</v>
      </c>
      <c r="DW183" s="48">
        <f>SUMIFS('Planificación 2026-1'!R:R,'Planificación 2026-1'!W:W,C183,'Planificación 2026-1'!E:E,"FILIAL",'Planificación 2026-1'!X:X,"VIRTUAL",'Planificación 2026-1'!H:H,"&gt;2")</f>
        <v>0</v>
      </c>
      <c r="DX183" s="48">
        <f>SUMIFS('Planificación 2026-1'!R:R,'Planificación 2026-1'!W:W,C183,'Planificación 2026-1'!E:E,"FILIAL",'Planificación 2026-1'!X:X,"&lt;&gt;VIRTUAL",'Planificación 2026-1'!H:H,"&gt;2")</f>
        <v>0</v>
      </c>
      <c r="DY183" s="48">
        <f>SUMIFS('Planificación 2026-1'!R:R,'Planificación 2026-1'!W:W,C183,'Planificación 2026-1'!E:E,"PORUMA",'Planificación 2026-1'!X:X,"VIRTUAL",'Planificación 2026-1'!H:H,"&gt;2")</f>
        <v>0</v>
      </c>
      <c r="DZ183" s="48">
        <f>SUMIFS('Planificación 2026-1'!R:R,'Planificación 2026-1'!W:W,C183,'Planificación 2026-1'!E:E,"PORUMA",'Planificación 2026-1'!X:X,"&lt;&gt;VIRTUAL",'Planificación 2026-1'!H:H,"&gt;2")</f>
        <v>0</v>
      </c>
      <c r="EA183" s="48">
        <f>SUMIFS('Planificación 2026-1'!R:R,'Planificación 2026-1'!W:W,C183,'Planificación 2026-1'!E:E,"HUAURA",'Planificación 2026-1'!X:X,"VIRTUAL",'Planificación 2026-1'!H:H,"&gt;2")</f>
        <v>0</v>
      </c>
      <c r="EB183" s="48">
        <f>SUMIFS('Planificación 2026-1'!R:R,'Planificación 2026-1'!W:W,C183,'Planificación 2026-1'!E:E,"HUAURA",'Planificación 2026-1'!X:X,"&lt;&gt;VIRTUAL",'Planificación 2026-1'!H:H,"&gt;2")</f>
        <v>0</v>
      </c>
      <c r="EC183" s="48">
        <f>SUMIFS('Planificación 2026-1'!R:R,'Planificación 2026-1'!W:W,C183,'Planificación 2026-1'!E:E,"PRINCIPAL",'Planificación 2026-1'!X:X,"VIRTUAL",'Planificación 2026-1'!H:H,"&lt;3")</f>
        <v>0</v>
      </c>
      <c r="ED183" s="48">
        <f>SUMIFS('Planificación 2026-1'!R:R,'Planificación 2026-1'!W:W,C183,'Planificación 2026-1'!E:E,"PRINCIPAL",'Planificación 2026-1'!X:X,"&lt;&gt;VIRTUAL",'Planificación 2026-1'!H:H,"&lt;3")</f>
        <v>0</v>
      </c>
      <c r="EE183" s="48">
        <f>SUMIFS('Planificación 2026-1'!R:R,'Planificación 2026-1'!W:W,C183,'Planificación 2026-1'!E:E,"SUNAMPE",'Planificación 2026-1'!X:X,"VIRTUAL",'Planificación 2026-1'!H:H,"&lt;3")</f>
        <v>0</v>
      </c>
      <c r="EF183" s="48">
        <f>SUMIFS('Planificación 2026-1'!R:R,'Planificación 2026-1'!W:W,C183,'Planificación 2026-1'!E:E,"SUNAMPE",'Planificación 2026-1'!X:X,"&lt;&gt;VIRTUAL",'Planificación 2026-1'!H:H,"&lt;3")</f>
        <v>0</v>
      </c>
      <c r="EG183" s="48">
        <f>SUMIFS('Planificación 2026-1'!R:R,'Planificación 2026-1'!W:W,C183,'Planificación 2026-1'!E:E,"FILIAL",'Planificación 2026-1'!X:X,"VIRTUAL",'Planificación 2026-1'!H:H,"&lt;3")</f>
        <v>5</v>
      </c>
      <c r="EH183" s="48">
        <f>SUMIFS('Planificación 2026-1'!R:R,'Planificación 2026-1'!W:W,C183,'Planificación 2026-1'!E:E,"FILIAL",'Planificación 2026-1'!X:X,"&lt;&gt;VIRTUAL",'Planificación 2026-1'!H:H,"&lt;3")</f>
        <v>10</v>
      </c>
      <c r="EI183" s="48">
        <f>SUMIFS('Planificación 2026-1'!R:R,'Planificación 2026-1'!W:W,C183,'Planificación 2026-1'!E:E,"PORUMA",'Planificación 2026-1'!X:X,"VIRTUAL",'Planificación 2026-1'!H:H,"&lt;3")</f>
        <v>0</v>
      </c>
      <c r="EJ183" s="48">
        <f>SUMIFS('Planificación 2026-1'!R:R,'Planificación 2026-1'!W:W,C183,'Planificación 2026-1'!E:E,"PORUMA",'Planificación 2026-1'!X:X,"&lt;&gt;VIRTUAL",'Planificación 2026-1'!H:H,"&lt;3")</f>
        <v>0</v>
      </c>
      <c r="EK183" s="48">
        <f>SUMIFS('Planificación 2026-1'!R:R,'Planificación 2026-1'!W:W,C183,'Planificación 2026-1'!E:E,"HUAURA",'Planificación 2026-1'!X:X,"VIRTUAL",'Planificación 2026-1'!H:H,"&lt;3")</f>
        <v>0</v>
      </c>
      <c r="EL183" s="48">
        <f>SUMIFS('Planificación 2026-1'!R:R,'Planificación 2026-1'!W:W,C183,'Planificación 2026-1'!E:E,"HUAURA",'Planificación 2026-1'!X:X,"&lt;&gt;VIRTUAL",'Planificación 2026-1'!H:H,"&lt;3")</f>
        <v>0</v>
      </c>
      <c r="EM183" s="48">
        <f t="shared" si="36"/>
        <v>15</v>
      </c>
      <c r="EN183" s="48">
        <f t="shared" si="37"/>
        <v>0</v>
      </c>
      <c r="EO183" s="48">
        <f t="shared" si="38"/>
        <v>0</v>
      </c>
      <c r="EP183" s="48">
        <f t="shared" si="39"/>
        <v>0</v>
      </c>
      <c r="EQ183" s="48">
        <f t="shared" si="40"/>
        <v>0</v>
      </c>
      <c r="ER183" s="48"/>
      <c r="ES183" s="48">
        <f t="shared" si="41"/>
        <v>5</v>
      </c>
      <c r="ET183" s="48">
        <f t="shared" si="42"/>
        <v>10</v>
      </c>
      <c r="EU183" s="48" t="b">
        <f t="shared" si="43"/>
        <v>1</v>
      </c>
      <c r="EV183" s="48" t="str">
        <f t="shared" si="44"/>
        <v/>
      </c>
      <c r="EW183" s="48" t="str">
        <f t="shared" si="45"/>
        <v>MAS PRESENCIAL</v>
      </c>
    </row>
    <row r="184" spans="1:153" x14ac:dyDescent="0.3">
      <c r="A184" s="53"/>
      <c r="B184" s="383">
        <v>181</v>
      </c>
      <c r="C184" s="107" t="s">
        <v>204</v>
      </c>
      <c r="D184" s="82">
        <f>SUMIF('Planificación 2026-1'!W:W,C184,'Planificación 2026-1'!R:R)</f>
        <v>15</v>
      </c>
      <c r="E184" s="384" t="s">
        <v>319</v>
      </c>
      <c r="F184" s="107" t="s">
        <v>430</v>
      </c>
      <c r="G184" s="107" t="s">
        <v>276</v>
      </c>
      <c r="H184" s="107" t="s">
        <v>434</v>
      </c>
      <c r="I184" s="77" t="str">
        <f>IF(SUM(COUNTIFS('Planificación 2026-1'!E:E,"PRINCIPAL",'Planificación 2026-1'!W:W,C184,'Planificación 2026-1'!G:G,"AF"))&gt;0,"P01"," ")</f>
        <v xml:space="preserve"> </v>
      </c>
      <c r="J184" s="78" t="str">
        <f>IF(SUM(COUNTIFS('Planificación 2026-1'!E:E,"PRINCIPAL",'Planificación 2026-1'!W:W,C184,'Planificación 2026-1'!G:G,"EN"))&gt;0,"P02"," ")</f>
        <v xml:space="preserve"> </v>
      </c>
      <c r="K184" s="78" t="str">
        <f>IF(SUM(COUNTIFS('Planificación 2026-1'!E:E,"PRINCIPAL",'Planificación 2026-1'!W:W,C184,'Planificación 2026-1'!G:G,"IS"))&gt;0,"P03"," ")</f>
        <v xml:space="preserve"> </v>
      </c>
      <c r="L184" s="78" t="str">
        <f>IF(SUM(COUNTIFS('Planificación 2026-1'!E:E,"PRINCIPAL",'Planificación 2026-1'!W:W,C184,'Planificación 2026-1'!G:G,"PS"))&gt;0,"P04"," ")</f>
        <v>P04</v>
      </c>
      <c r="M184" s="78"/>
      <c r="N184" s="78" t="str">
        <f>IF(SUM(COUNTIFS('Planificación 2026-1'!E:E,"PRINCIPAL",'Planificación 2026-1'!W:W,C184,'Planificación 2026-1'!G:G,"IN"))&gt;0,"P06"," ")</f>
        <v xml:space="preserve"> </v>
      </c>
      <c r="O184" s="78" t="str">
        <f>IF(SUM(COUNTIFS('Planificación 2026-1'!E:E,"PRINCIPAL",'Planificación 2026-1'!W:W,C184,'Planificación 2026-1'!G:G,"CA"))&gt;0,"P07"," ")</f>
        <v xml:space="preserve"> </v>
      </c>
      <c r="P184" s="78" t="str">
        <f>IF(SUM(COUNTIFS('Planificación 2026-1'!E:E,"PRINCIPAL",'Planificación 2026-1'!W:W,C184,'Planificación 2026-1'!G:G,"DE"))&gt;0,"P08"," ")</f>
        <v xml:space="preserve"> </v>
      </c>
      <c r="Q184" s="78" t="str">
        <f>IF(SUM(COUNTIFS('Planificación 2026-1'!E:E,"PRINCIPAL",'Planificación 2026-1'!W:W,C184,'Planificación 2026-1'!G:G,"OB"))&gt;0,"P09"," ")</f>
        <v xml:space="preserve"> </v>
      </c>
      <c r="R184" s="78" t="str">
        <f>IF(SUM(COUNTIFS('Planificación 2026-1'!E:E,"PRINCIPAL",'Planificación 2026-1'!W:W,C184,'Planificación 2026-1'!G:G,"MH"))&gt;0,"P31"," ")</f>
        <v xml:space="preserve"> </v>
      </c>
      <c r="S184" s="78" t="str">
        <f>IF(SUM(COUNTIFS('Planificación 2026-1'!E:E,"PRINCIPAL",'Planificación 2026-1'!W:W,C184,'Planificación 2026-1'!G:G,"IC"))&gt;0,"P32"," ")</f>
        <v xml:space="preserve"> </v>
      </c>
      <c r="T184" s="78" t="str">
        <f>IF(SUM(COUNTIFS('Planificación 2026-1'!E:E,"PRINCIPAL",'Planificación 2026-1'!W:W,C184,'Planificación 2026-1'!G:G,"AR"))&gt;0,"P34"," ")</f>
        <v xml:space="preserve"> </v>
      </c>
      <c r="U184" s="78" t="str">
        <f>IF(SUM(COUNTIFS('Planificación 2026-1'!E:E,"PRINCIPAL",'Planificación 2026-1'!W:W,C184,'Planificación 2026-1'!G:G,"T1"))&gt;0,"P35"," ")</f>
        <v xml:space="preserve"> </v>
      </c>
      <c r="V184" s="78" t="str">
        <f>IF(SUM(COUNTIFS('Planificación 2026-1'!E:E,"PRINCIPAL",'Planificación 2026-1'!W:W,C184,'Planificación 2026-1'!G:G,"T3"))&gt;0,"P36"," ")</f>
        <v xml:space="preserve"> </v>
      </c>
      <c r="W184" s="78" t="str">
        <f>IF(SUM(COUNTIFS('Planificación 2026-1'!E:E,"PRINCIPAL",'Planificación 2026-1'!W:W,C184,'Planificación 2026-1'!G:G,"T2"))&gt;0,"P37"," ")</f>
        <v xml:space="preserve"> </v>
      </c>
      <c r="X184" s="78" t="str">
        <f>IF(SUM(COUNTIFS('Planificación 2026-1'!E:E,"PRINCIPAL",'Planificación 2026-1'!W:W,C184,'Planificación 2026-1'!G:G,"AE"))&gt;0,"P38"," ")</f>
        <v xml:space="preserve"> </v>
      </c>
      <c r="Y184" s="78" t="str">
        <f>IF(SUM(COUNTIFS('Planificación 2026-1'!E:E,"PRINCIPAL",'Planificación 2026-1'!W:W,C184,'Planificación 2026-1'!G:G,"T4"))&gt;0,"P55"," ")</f>
        <v xml:space="preserve"> </v>
      </c>
      <c r="Z184" s="78" t="str">
        <f>IF(SUM(COUNTIFS('Planificación 2026-1'!E:E,"FILIAL",'Planificación 2026-1'!W:W,C184,'Planificación 2026-1'!G:G,"AF"))&gt;0," P01"," ")</f>
        <v xml:space="preserve"> </v>
      </c>
      <c r="AA184" s="78" t="str">
        <f>IF(SUM(COUNTIFS('Planificación 2026-1'!E:E,"FILIAL",'Planificación 2026-1'!W:W,C184,'Planificación 2026-1'!G:G,"EN"))&gt;0,"P02"," ")</f>
        <v xml:space="preserve"> </v>
      </c>
      <c r="AB184" s="78" t="str">
        <f>IF(SUM(COUNTIFS('Planificación 2026-1'!E:E,"FILIAL",'Planificación 2026-1'!W:W,C184,'Planificación 2026-1'!G:G,"IS"))&gt;0,"P03"," ")</f>
        <v xml:space="preserve"> </v>
      </c>
      <c r="AC184" s="78" t="str">
        <f>IF(SUM(COUNTIFS('Planificación 2026-1'!E:E,"FILIAL",'Planificación 2026-1'!W:W,C184,'Planificación 2026-1'!G:G,"PS"))&gt;0,"P04"," ")</f>
        <v>P04</v>
      </c>
      <c r="AD184" s="78"/>
      <c r="AE184" s="78" t="str">
        <f>IF(SUM(COUNTIFS('Planificación 2026-1'!E:E,"FILIAL",'Planificación 2026-1'!W:W,C184,'Planificación 2026-1'!G:G,"IN"))&gt;0,"P06"," ")</f>
        <v xml:space="preserve"> </v>
      </c>
      <c r="AF184" s="78" t="str">
        <f>IF(SUM(COUNTIFS('Planificación 2026-1'!E:E,"FILIAL",'Planificación 2026-1'!W:W,C184,'Planificación 2026-1'!G:G,"CA"))&gt;0,"P07"," ")</f>
        <v xml:space="preserve"> </v>
      </c>
      <c r="AG184" s="78" t="str">
        <f>IF(SUM(COUNTIFS('Planificación 2026-1'!E:E,"FILIAL",'Planificación 2026-1'!W:W,C184,'Planificación 2026-1'!G:G,"DE"))&gt;0,"P08"," ")</f>
        <v xml:space="preserve"> </v>
      </c>
      <c r="AH184" s="78" t="str">
        <f>IF(SUM(COUNTIFS('Planificación 2026-1'!E:E,"FILIAL",'Planificación 2026-1'!W:W,C184,'Planificación 2026-1'!G:G,"OB"))&gt;0,"P09"," ")</f>
        <v xml:space="preserve"> </v>
      </c>
      <c r="AI184" s="78" t="str">
        <f>IF(SUM(COUNTIFS('Planificación 2026-1'!E:E,"FILIAL",'Planificación 2026-1'!W:W,C184,'Planificación 2026-1'!G:G,"MH"))&gt;0,"P31"," ")</f>
        <v xml:space="preserve"> </v>
      </c>
      <c r="AJ184" s="78" t="str">
        <f>IF(SUM(COUNTIFS('Planificación 2026-1'!E:E,"FILIAL",'Planificación 2026-1'!W:W,C184,'Planificación 2026-1'!G:G,"IC"))&gt;0,"P32"," ")</f>
        <v xml:space="preserve"> </v>
      </c>
      <c r="AK184" s="78" t="str">
        <f>IF(SUM(COUNTIFS('Planificación 2026-1'!E:E,"FILIAL",'Planificación 2026-1'!W:W,C184,'Planificación 2026-1'!G:G,"AR"))&gt;0,"P34"," ")</f>
        <v xml:space="preserve"> </v>
      </c>
      <c r="AL184" s="78" t="str">
        <f>IF(SUM(COUNTIFS('Planificación 2026-1'!E:E,"FILIAL",'Planificación 2026-1'!W:W,C184,'Planificación 2026-1'!G:G,"T1"))&gt;0,"P35"," ")</f>
        <v xml:space="preserve"> </v>
      </c>
      <c r="AM184" s="78" t="str">
        <f>IF(SUM(COUNTIFS('Planificación 2026-1'!E:E,"FILIAL",'Planificación 2026-1'!W:W,C184,'Planificación 2026-1'!G:G,"T3"))&gt;0,"P36"," ")</f>
        <v xml:space="preserve"> </v>
      </c>
      <c r="AN184" s="78" t="str">
        <f>IF(SUM(COUNTIFS('Planificación 2026-1'!E:E,"FILIAL",'Planificación 2026-1'!W:W,C184,'Planificación 2026-1'!G:G,"T2"))&gt;0,"P37"," ")</f>
        <v xml:space="preserve"> </v>
      </c>
      <c r="AO184" s="78" t="str">
        <f>IF(SUM(COUNTIFS('Planificación 2026-1'!E:E,"FILIAL",'Planificación 2026-1'!W:W,C184,'Planificación 2026-1'!G:G,"AE"))&gt;0,"P38"," ")</f>
        <v xml:space="preserve"> </v>
      </c>
      <c r="AP184" s="78" t="str">
        <f>IF(SUM(COUNTIFS('Planificación 2026-1'!E:E,"FILIAL",'Planificación 2026-1'!W:W,C184,'Planificación 2026-1'!G:G,"T4"))&gt;0,"P55"," ")</f>
        <v xml:space="preserve"> </v>
      </c>
      <c r="AQ184" s="78" t="str">
        <f>IF(SUM(COUNTIFS('Planificación 2026-1'!E:E,"SUNAMPE",'Planificación 2026-1'!W:W,C184,'Planificación 2026-1'!G:G,"AF"))&gt;0," P01"," ")</f>
        <v xml:space="preserve"> </v>
      </c>
      <c r="AR184" s="78" t="str">
        <f>IF(SUM(COUNTIFS('Planificación 2026-1'!E:E,"SUNAMPE",'Planificación 2026-1'!W:W,C184,'Planificación 2026-1'!G:G,"EN"))&gt;0,"P02"," ")</f>
        <v xml:space="preserve"> </v>
      </c>
      <c r="AS184" s="78" t="str">
        <f>IF(SUM(COUNTIFS('Planificación 2026-1'!E:E,"SUNAMPE",'Planificación 2026-1'!W:W,C184,'Planificación 2026-1'!G:G,"IS"))&gt;0,"P03"," ")</f>
        <v xml:space="preserve"> </v>
      </c>
      <c r="AT184" s="78" t="str">
        <f>IF(SUM(COUNTIFS('Planificación 2026-1'!E:E,"SUNAMPE",'Planificación 2026-1'!W:W,C184,'Planificación 2026-1'!G:G,"PS"))&gt;0,"P04"," ")</f>
        <v xml:space="preserve"> </v>
      </c>
      <c r="AU184" s="78"/>
      <c r="AV184" s="78" t="str">
        <f>IF(SUM(COUNTIFS('Planificación 2026-1'!E:E,"SUNAMPE",'Planificación 2026-1'!W:W,C184,'Planificación 2026-1'!G:G,"IN"))&gt;0,"P06"," ")</f>
        <v xml:space="preserve"> </v>
      </c>
      <c r="AW184" s="78" t="str">
        <f>IF(SUM(COUNTIFS('Planificación 2026-1'!E:E,"SUNAMPE",'Planificación 2026-1'!W:W,C184,'Planificación 2026-1'!G:G,"CA"))&gt;0,"P07"," ")</f>
        <v xml:space="preserve"> </v>
      </c>
      <c r="AX184" s="78" t="str">
        <f>IF(SUM(COUNTIFS('Planificación 2026-1'!E:E,"SUNAMPE",'Planificación 2026-1'!W:W,C184,'Planificación 2026-1'!G:G,"DE"))&gt;0,"P08"," ")</f>
        <v xml:space="preserve"> </v>
      </c>
      <c r="AY184" s="78" t="str">
        <f>IF(SUM(COUNTIFS('Planificación 2026-1'!E:E,"SUNAMPE",'Planificación 2026-1'!W:W,C184,'Planificación 2026-1'!G:G,"OB"))&gt;0,"P09"," ")</f>
        <v xml:space="preserve"> </v>
      </c>
      <c r="AZ184" s="78" t="str">
        <f>IF(SUM(COUNTIFS('Planificación 2026-1'!E:E,"SUNAMPE",'Planificación 2026-1'!W:W,C184,'Planificación 2026-1'!G:G,"MH"))&gt;0,"P31"," ")</f>
        <v xml:space="preserve"> </v>
      </c>
      <c r="BA184" s="78" t="str">
        <f>IF(SUM(COUNTIFS('Planificación 2026-1'!E:E,"SUNAMPE",'Planificación 2026-1'!W:W,C184,'Planificación 2026-1'!G:G,"IC"))&gt;0,"P32"," ")</f>
        <v xml:space="preserve"> </v>
      </c>
      <c r="BB184" s="78" t="str">
        <f>IF(SUM(COUNTIFS('Planificación 2026-1'!E:E,"SUNAMPE",'Planificación 2026-1'!W:W,C184,'Planificación 2026-1'!G:G,"AR"))&gt;0,"P34"," ")</f>
        <v xml:space="preserve"> </v>
      </c>
      <c r="BC184" s="78" t="str">
        <f>IF(SUM(COUNTIFS('Planificación 2026-1'!E:E,"SUNAMPE",'Planificación 2026-1'!W:W,C184,'Planificación 2026-1'!G:G,"T1"))&gt;0,"P35"," ")</f>
        <v xml:space="preserve"> </v>
      </c>
      <c r="BD184" s="78" t="str">
        <f>IF(SUM(COUNTIFS('Planificación 2026-1'!E:E,"SUNAMPE",'Planificación 2026-1'!W:W,C184,'Planificación 2026-1'!G:G,"T3"))&gt;0,"P36"," ")</f>
        <v xml:space="preserve"> </v>
      </c>
      <c r="BE184" s="78" t="str">
        <f>IF(SUM(COUNTIFS('Planificación 2026-1'!E:E,"SUNAMPE",'Planificación 2026-1'!W:W,C184,'Planificación 2026-1'!G:G,"T2"))&gt;0,"P37"," ")</f>
        <v xml:space="preserve"> </v>
      </c>
      <c r="BF184" s="78" t="str">
        <f>IF(SUM(COUNTIFS('Planificación 2026-1'!E:E,"SUNAMPE",'Planificación 2026-1'!W:W,C184,'Planificación 2026-1'!G:G,"AE"))&gt;0,"P38"," ")</f>
        <v xml:space="preserve"> </v>
      </c>
      <c r="BG184" s="78" t="str">
        <f>IF(SUM(COUNTIFS('Planificación 2026-1'!E:E,"SUNAMPE",'Planificación 2026-1'!W:W,C184,'Planificación 2026-1'!G:G,"T4"))&gt;0,"P55"," ")</f>
        <v xml:space="preserve"> </v>
      </c>
      <c r="BH184" s="78" t="str">
        <f>IF(SUM(COUNTIFS('Planificación 2026-1'!E:E,"HUAURA",'Planificación 2026-1'!W:W,C184,'Planificación 2026-1'!G:G,"AF"))&gt;0," P01"," ")</f>
        <v xml:space="preserve"> </v>
      </c>
      <c r="BI184" s="78" t="str">
        <f>IF(SUM(COUNTIFS('Planificación 2026-1'!E:E,"HUAURA",'Planificación 2026-1'!W:W,C184,'Planificación 2026-1'!G:G,"EN"))&gt;0,"P02"," ")</f>
        <v xml:space="preserve"> </v>
      </c>
      <c r="BJ184" s="78" t="str">
        <f>IF(SUM(COUNTIFS('Planificación 2026-1'!E:E,"HUAURA",'Planificación 2026-1'!W:W,C184,'Planificación 2026-1'!G:G,"IS"))&gt;0,"P03"," ")</f>
        <v xml:space="preserve"> </v>
      </c>
      <c r="BK184" s="78" t="str">
        <f>IF(SUM(COUNTIFS('Planificación 2026-1'!E:E,"HUAURA",'Planificación 2026-1'!W:W,C184,'Planificación 2026-1'!G:G,"PS"))&gt;0,"P04"," ")</f>
        <v xml:space="preserve"> </v>
      </c>
      <c r="BL184" s="78"/>
      <c r="BM184" s="78" t="str">
        <f>IF(SUM(COUNTIFS('Planificación 2026-1'!E:E,"HUAURA",'Planificación 2026-1'!W:W,C184,'Planificación 2026-1'!G:G,"IN"))&gt;0,"P06"," ")</f>
        <v xml:space="preserve"> </v>
      </c>
      <c r="BN184" s="78" t="str">
        <f>IF(SUM(COUNTIFS('Planificación 2026-1'!E:E,"HUAURA",'Planificación 2026-1'!W:W,C184,'Planificación 2026-1'!G:G,"CA"))&gt;0,"P07"," ")</f>
        <v xml:space="preserve"> </v>
      </c>
      <c r="BO184" s="78" t="str">
        <f>IF(SUM(COUNTIFS('Planificación 2026-1'!E:E,"HUAURA",'Planificación 2026-1'!W:W,C184,'Planificación 2026-1'!G:G,"DE"))&gt;0,"P08"," ")</f>
        <v xml:space="preserve"> </v>
      </c>
      <c r="BP184" s="78" t="str">
        <f>IF(SUM(COUNTIFS('Planificación 2026-1'!E:E,"HUAURA",'Planificación 2026-1'!W:W,C184,'Planificación 2026-1'!G:G,"OB"))&gt;0,"P09"," ")</f>
        <v xml:space="preserve"> </v>
      </c>
      <c r="BQ184" s="78" t="str">
        <f>IF(SUM(COUNTIFS('Planificación 2026-1'!E:E,"HUAURA",'Planificación 2026-1'!W:W,C184,'Planificación 2026-1'!G:G,"MH"))&gt;0,"P31"," ")</f>
        <v xml:space="preserve"> </v>
      </c>
      <c r="BR184" s="78" t="str">
        <f>IF(SUM(COUNTIFS('Planificación 2026-1'!E:E,"HUAURA",'Planificación 2026-1'!W:W,C184,'Planificación 2026-1'!G:G,"IC"))&gt;0,"P32"," ")</f>
        <v xml:space="preserve"> </v>
      </c>
      <c r="BS184" s="78" t="str">
        <f>IF(SUM(COUNTIFS('Planificación 2026-1'!E:E,"HUAURA",'Planificación 2026-1'!W:W,C184,'Planificación 2026-1'!G:G,"AR"))&gt;0,"P34"," ")</f>
        <v xml:space="preserve"> </v>
      </c>
      <c r="BT184" s="78" t="str">
        <f>IF(SUM(COUNTIFS('Planificación 2026-1'!E:E,"HUAURA",'Planificación 2026-1'!W:W,C184,'Planificación 2026-1'!G:G,"T1"))&gt;0,"P35"," ")</f>
        <v xml:space="preserve"> </v>
      </c>
      <c r="BU184" s="78" t="str">
        <f>IF(SUM(COUNTIFS('Planificación 2026-1'!E:E,"HUAURA",'Planificación 2026-1'!W:W,C184,'Planificación 2026-1'!G:G,"T3"))&gt;0,"P36"," ")</f>
        <v xml:space="preserve"> </v>
      </c>
      <c r="BV184" s="78" t="str">
        <f>IF(SUM(COUNTIFS('Planificación 2026-1'!E:E,"HUAURA",'Planificación 2026-1'!W:W,C184,'Planificación 2026-1'!G:G,"T2"))&gt;0,"P37"," ")</f>
        <v xml:space="preserve"> </v>
      </c>
      <c r="BW184" s="78" t="str">
        <f>IF(SUM(COUNTIFS('Planificación 2026-1'!E:E,"HUAURA",'Planificación 2026-1'!W:W,C184,'Planificación 2026-1'!G:G,"AE"))&gt;0,"P38"," ")</f>
        <v xml:space="preserve"> </v>
      </c>
      <c r="BX184" s="78" t="str">
        <f>IF(SUM(COUNTIFS('Planificación 2026-1'!E:E,"HUAURA",'Planificación 2026-1'!W:W,C184,'Planificación 2026-1'!G:G,"T4"))&gt;0,"P55"," ")</f>
        <v xml:space="preserve"> </v>
      </c>
      <c r="BY184" s="79">
        <f>SUMIFS('Planificación 2026-1'!R:R,'Planificación 2026-1'!W:W,C184,'Planificación 2026-1'!G:G,"AF",'Planificación 2026-1'!H:H,"&gt;2")</f>
        <v>0</v>
      </c>
      <c r="BZ184" s="79">
        <f>SUMIFS('Planificación 2026-1'!R:R,'Planificación 2026-1'!W:W,C184,'Planificación 2026-1'!G:G,"EN",'Planificación 2026-1'!H:H,"&gt;2")</f>
        <v>0</v>
      </c>
      <c r="CA184" s="79">
        <f>SUMIFS('Planificación 2026-1'!R:R,'Planificación 2026-1'!W:W,C184,'Planificación 2026-1'!G:G,"IS",'Planificación 2026-1'!H:H,"&gt;2")</f>
        <v>0</v>
      </c>
      <c r="CB184" s="79">
        <f>SUMIFS('Planificación 2026-1'!R:R,'Planificación 2026-1'!W:W,C184,'Planificación 2026-1'!G:G,"PS",'Planificación 2026-1'!H:H,"&gt;2")</f>
        <v>15</v>
      </c>
      <c r="CC184" s="79">
        <f>SUMIFS('Planificación 2026-1'!R:R,'Planificación 2026-1'!W:W,C184,'Planificación 2026-1'!G:G,"IN",'Planificación 2026-1'!H:H,"&gt;2")</f>
        <v>0</v>
      </c>
      <c r="CD184" s="79">
        <f>SUMIFS('Planificación 2026-1'!R:R,'Planificación 2026-1'!W:W,C184,'Planificación 2026-1'!G:G,"CA",'Planificación 2026-1'!H:H,"&gt;2")</f>
        <v>0</v>
      </c>
      <c r="CE184" s="79">
        <f>SUMIFS('Planificación 2026-1'!R:R,'Planificación 2026-1'!W:W,C184,'Planificación 2026-1'!G:G,"DE",'Planificación 2026-1'!H:H,"&gt;2")</f>
        <v>0</v>
      </c>
      <c r="CF184" s="79">
        <f>SUMIFS('Planificación 2026-1'!R:R,'Planificación 2026-1'!W:W,C184,'Planificación 2026-1'!G:G,"OB",'Planificación 2026-1'!H:H,"&gt;2")</f>
        <v>0</v>
      </c>
      <c r="CG184" s="79">
        <f>SUMIFS('Planificación 2026-1'!R:R,'Planificación 2026-1'!W:W,C184,'Planificación 2026-1'!G:G,"MH",'Planificación 2026-1'!H:H,"&gt;2")</f>
        <v>0</v>
      </c>
      <c r="CH184" s="79">
        <f>SUMIFS('Planificación 2026-1'!R:R,'Planificación 2026-1'!W:W,C184,'Planificación 2026-1'!G:G,"IC",'Planificación 2026-1'!H:H,"&gt;2")</f>
        <v>0</v>
      </c>
      <c r="CI184" s="79">
        <f>SUMIFS('Planificación 2026-1'!R:R,'Planificación 2026-1'!W:W,C184,'Planificación 2026-1'!G:G,"AR",'Planificación 2026-1'!H:H,"&gt;2")</f>
        <v>0</v>
      </c>
      <c r="CJ184" s="79">
        <f>SUMIFS('Planificación 2026-1'!R:R,'Planificación 2026-1'!W:W,C184,'Planificación 2026-1'!G:G,"T1",'Planificación 2026-1'!H:H,"&gt;2")</f>
        <v>0</v>
      </c>
      <c r="CK184" s="79">
        <f>SUMIFS('Planificación 2026-1'!R:R,'Planificación 2026-1'!W:W,C184,'Planificación 2026-1'!G:G,"T3",'Planificación 2026-1'!H:H,"&gt;2")</f>
        <v>0</v>
      </c>
      <c r="CL184" s="79">
        <f>SUMIFS('Planificación 2026-1'!R:R,'Planificación 2026-1'!W:W,C184,'Planificación 2026-1'!G:G,"T2",'Planificación 2026-1'!H:H,"&gt;2")</f>
        <v>0</v>
      </c>
      <c r="CM184" s="79">
        <f>SUMIFS('Planificación 2026-1'!R:R,'Planificación 2026-1'!W:W,C184,'Planificación 2026-1'!G:G,"AE",'Planificación 2026-1'!H:H,"&gt;2")</f>
        <v>0</v>
      </c>
      <c r="CN184" s="79">
        <f>SUMIFS('Planificación 2026-1'!R:R,'Planificación 2026-1'!W:W,C184,'Planificación 2026-1'!G:G,"T4",'Planificación 2026-1'!H:H,"&gt;2")</f>
        <v>0</v>
      </c>
      <c r="CO184" s="79">
        <f>SUMIFS('Planificación 2026-1'!R:R,'Planificación 2026-1'!W:W,C184,'Planificación 2026-1'!G:G,"AF",'Planificación 2026-1'!H:H,"&lt;3")</f>
        <v>0</v>
      </c>
      <c r="CP184" s="79">
        <f>SUMIFS('Planificación 2026-1'!R:R,'Planificación 2026-1'!W:W,C184,'Planificación 2026-1'!G:G,"EN",'Planificación 2026-1'!H:H,"&lt;3")</f>
        <v>0</v>
      </c>
      <c r="CQ184" s="79">
        <f>SUMIFS('Planificación 2026-1'!R:R,'Planificación 2026-1'!W:W,C184,'Planificación 2026-1'!G:G,"IS",'Planificación 2026-1'!H:H,"&lt;3")</f>
        <v>0</v>
      </c>
      <c r="CR184" s="79">
        <f>SUMIFS('Planificación 2026-1'!R:R,'Planificación 2026-1'!W:W,C184,'Planificación 2026-1'!G:G,"PS",'Planificación 2026-1'!H:H,"&lt;3")</f>
        <v>0</v>
      </c>
      <c r="CS184" s="79">
        <f>SUMIFS('Planificación 2026-1'!R:R,'Planificación 2026-1'!W:W,C184,'Planificación 2026-1'!G:G,"IN",'Planificación 2026-1'!H:H,"&lt;3")</f>
        <v>0</v>
      </c>
      <c r="CT184" s="79">
        <f>SUMIFS('Planificación 2026-1'!R:R,'Planificación 2026-1'!W:W,C184,'Planificación 2026-1'!G:G,"CA",'Planificación 2026-1'!H:H,"&lt;3")</f>
        <v>0</v>
      </c>
      <c r="CU184" s="79">
        <f>SUMIFS('Planificación 2026-1'!R:R,'Planificación 2026-1'!W:W,C184,'Planificación 2026-1'!G:G,"DE",'Planificación 2026-1'!H:H,"&lt;3")</f>
        <v>0</v>
      </c>
      <c r="CV184" s="79">
        <f>SUMIFS('Planificación 2026-1'!R:R,'Planificación 2026-1'!W:W,C184,'Planificación 2026-1'!G:G,"OB",'Planificación 2026-1'!H:H,"&lt;3")</f>
        <v>0</v>
      </c>
      <c r="CW184" s="79">
        <f>SUMIFS('Planificación 2026-1'!R:R,'Planificación 2026-1'!W:W,C184,'Planificación 2026-1'!G:G,"MH",'Planificación 2026-1'!H:H,"&lt;3")</f>
        <v>0</v>
      </c>
      <c r="CX184" s="79">
        <f>SUMIFS('Planificación 2026-1'!R:R,'Planificación 2026-1'!W:W,C184,'Planificación 2026-1'!G:G,"IC",'Planificación 2026-1'!H:H,"&lt;3")</f>
        <v>0</v>
      </c>
      <c r="CY184" s="79">
        <f>SUMIFS('Planificación 2026-1'!R:R,'Planificación 2026-1'!W:W,C184,'Planificación 2026-1'!G:G,"AR",'Planificación 2026-1'!H:H,"&lt;3")</f>
        <v>0</v>
      </c>
      <c r="CZ184" s="79">
        <f>SUMIFS('Planificación 2026-1'!R:R,'Planificación 2026-1'!W:W,C184,'Planificación 2026-1'!G:G,"T1",'Planificación 2026-1'!H:H,"&lt;3")</f>
        <v>0</v>
      </c>
      <c r="DA184" s="79">
        <f>SUMIFS('Planificación 2026-1'!R:R,'Planificación 2026-1'!W:W,C184,'Planificación 2026-1'!G:G,"T3",'Planificación 2026-1'!H:H,"&lt;3")</f>
        <v>0</v>
      </c>
      <c r="DB184" s="79">
        <f>SUMIFS('Planificación 2026-1'!R:R,'Planificación 2026-1'!W:W,C184,'Planificación 2026-1'!G:G,"T2",'Planificación 2026-1'!H:H,"&lt;3")</f>
        <v>0</v>
      </c>
      <c r="DC184" s="79">
        <f>SUMIFS('Planificación 2026-1'!R:R,'Planificación 2026-1'!W:W,C184,'Planificación 2026-1'!G:G,"AE",'Planificación 2026-1'!H:H,"&lt;3")</f>
        <v>0</v>
      </c>
      <c r="DD184" s="79">
        <f>SUMIFS('Planificación 2026-1'!R:R,'Planificación 2026-1'!W:W,C184,'Planificación 2026-1'!G:G,"T4",'Planificación 2026-1'!H:H,"&lt;3")</f>
        <v>0</v>
      </c>
      <c r="DE184" s="78" t="str">
        <f t="shared" si="32"/>
        <v>P04</v>
      </c>
      <c r="DF184" s="30">
        <f>IF(C184="","",SUMIFS('Planificación 2026-1'!R:R,'Planificación 2026-1'!W:W,C184,'Planificación 2026-1'!E:E,"PRINCIPAL",'Planificación 2026-1'!X:X,"VIRTUAL"))</f>
        <v>5</v>
      </c>
      <c r="DG184" s="30">
        <f>IF(C184="","",SUMIFS('Planificación 2026-1'!R:R,'Planificación 2026-1'!W:W,C184,'Planificación 2026-1'!E:E,"PRINCIPAL",'Planificación 2026-1'!X:X,"PRESENCIAL"))</f>
        <v>0</v>
      </c>
      <c r="DH184" s="30">
        <f>IF(C184="","",SUMIFS('Planificación 2026-1'!R:R,'Planificación 2026-1'!W:W,C184,'Planificación 2026-1'!E:E,"PRINCIPAL",'Planificación 2026-1'!X:X,"HIBRIDO PRESENCIAL"))</f>
        <v>0</v>
      </c>
      <c r="DI184" s="78" t="str">
        <f t="shared" si="33"/>
        <v>P04</v>
      </c>
      <c r="DJ184" s="78">
        <f>IF(C184="","",SUMIFS('Planificación 2026-1'!R:R,'Planificación 2026-1'!W:W,C184,'Planificación 2026-1'!E:E,"FILIAL",'Planificación 2026-1'!X:X,"VIRTUAL"))</f>
        <v>10</v>
      </c>
      <c r="DK184" s="80">
        <f>IF(C184="","",SUMIFS('Planificación 2026-1'!R:R,'Planificación 2026-1'!W:W,C184,'Planificación 2026-1'!E:E,"FILIAL",'Planificación 2026-1'!X:X,"PRESENCIAL"))</f>
        <v>0</v>
      </c>
      <c r="DL184" s="42">
        <f>IF(C184="","",SUMIFS('Planificación 2026-1'!R:R,'Planificación 2026-1'!W:W,C184,'Planificación 2026-1'!E:E,"FILIAL",'Planificación 2026-1'!X:X,"HIBRIDO PRESENCIAL"))</f>
        <v>0</v>
      </c>
      <c r="DM184" s="81" t="str">
        <f t="shared" si="34"/>
        <v/>
      </c>
      <c r="DN184" s="78">
        <f>IF(C184="","",SUMIFS('Planificación 2026-1'!R:R,'Planificación 2026-1'!W:W,C184,'Planificación 2026-1'!E:E,"SUNAMPE",'Planificación 2026-1'!X:X,"VIRTUAL"))</f>
        <v>0</v>
      </c>
      <c r="DO184" s="42">
        <f>IF(C184="","",SUMIFS('Planificación 2026-1'!R:R,'Planificación 2026-1'!W:W,C184,'Planificación 2026-1'!E:E,"SUNAMPE",'Planificación 2026-1'!X:X,"PRESENCIAL"))</f>
        <v>0</v>
      </c>
      <c r="DP184" s="81" t="str">
        <f t="shared" si="35"/>
        <v/>
      </c>
      <c r="DQ184" s="78">
        <f>IF(C184="","",SUMIFS('Planificación 2026-1'!R:R,'Planificación 2026-1'!W:W,C184,'Planificación 2026-1'!E:E,"HUAURA",'Planificación 2026-1'!X:X,"VIRTUAL"))</f>
        <v>0</v>
      </c>
      <c r="DR184" s="42">
        <f>IF(C184="","",SUMIFS('Planificación 2026-1'!R:R,'Planificación 2026-1'!W:W,C184,'Planificación 2026-1'!E:E,"HUAURA",'Planificación 2026-1'!X:X,"PRESENCIAL"))</f>
        <v>0</v>
      </c>
      <c r="DS184" s="48">
        <f>SUMIFS('Planificación 2026-1'!R:R,'Planificación 2026-1'!W:W,C184,'Planificación 2026-1'!E:E,"PRINCIPAL",'Planificación 2026-1'!X:X,"VIRTUAL",'Planificación 2026-1'!H:H,"&gt;2")</f>
        <v>5</v>
      </c>
      <c r="DT184" s="48">
        <f>SUMIFS('Planificación 2026-1'!R:R,'Planificación 2026-1'!W:W,C184,'Planificación 2026-1'!E:E,"PRINCIPAL",'Planificación 2026-1'!X:X,"&lt;&gt;VIRTUAL",'Planificación 2026-1'!H:H,"&gt;2")</f>
        <v>0</v>
      </c>
      <c r="DU184" s="48">
        <f>SUMIFS('Planificación 2026-1'!R:R,'Planificación 2026-1'!W:W,C184,'Planificación 2026-1'!E:E,"SUNAMPE",'Planificación 2026-1'!X:X,"VIRTUAL",'Planificación 2026-1'!H:H,"&gt;2")</f>
        <v>0</v>
      </c>
      <c r="DV184" s="48">
        <f>SUMIFS('Planificación 2026-1'!R:R,'Planificación 2026-1'!W:W,C184,'Planificación 2026-1'!E:E,"SUNAMPE",'Planificación 2026-1'!X:X,"&lt;&gt;VIRTUAL",'Planificación 2026-1'!H:H,"&gt;2")</f>
        <v>0</v>
      </c>
      <c r="DW184" s="48">
        <f>SUMIFS('Planificación 2026-1'!R:R,'Planificación 2026-1'!W:W,C184,'Planificación 2026-1'!E:E,"FILIAL",'Planificación 2026-1'!X:X,"VIRTUAL",'Planificación 2026-1'!H:H,"&gt;2")</f>
        <v>10</v>
      </c>
      <c r="DX184" s="48">
        <f>SUMIFS('Planificación 2026-1'!R:R,'Planificación 2026-1'!W:W,C184,'Planificación 2026-1'!E:E,"FILIAL",'Planificación 2026-1'!X:X,"&lt;&gt;VIRTUAL",'Planificación 2026-1'!H:H,"&gt;2")</f>
        <v>0</v>
      </c>
      <c r="DY184" s="48">
        <f>SUMIFS('Planificación 2026-1'!R:R,'Planificación 2026-1'!W:W,C184,'Planificación 2026-1'!E:E,"PORUMA",'Planificación 2026-1'!X:X,"VIRTUAL",'Planificación 2026-1'!H:H,"&gt;2")</f>
        <v>0</v>
      </c>
      <c r="DZ184" s="48">
        <f>SUMIFS('Planificación 2026-1'!R:R,'Planificación 2026-1'!W:W,C184,'Planificación 2026-1'!E:E,"PORUMA",'Planificación 2026-1'!X:X,"&lt;&gt;VIRTUAL",'Planificación 2026-1'!H:H,"&gt;2")</f>
        <v>0</v>
      </c>
      <c r="EA184" s="48">
        <f>SUMIFS('Planificación 2026-1'!R:R,'Planificación 2026-1'!W:W,C184,'Planificación 2026-1'!E:E,"HUAURA",'Planificación 2026-1'!X:X,"VIRTUAL",'Planificación 2026-1'!H:H,"&gt;2")</f>
        <v>0</v>
      </c>
      <c r="EB184" s="48">
        <f>SUMIFS('Planificación 2026-1'!R:R,'Planificación 2026-1'!W:W,C184,'Planificación 2026-1'!E:E,"HUAURA",'Planificación 2026-1'!X:X,"&lt;&gt;VIRTUAL",'Planificación 2026-1'!H:H,"&gt;2")</f>
        <v>0</v>
      </c>
      <c r="EC184" s="48">
        <f>SUMIFS('Planificación 2026-1'!R:R,'Planificación 2026-1'!W:W,C184,'Planificación 2026-1'!E:E,"PRINCIPAL",'Planificación 2026-1'!X:X,"VIRTUAL",'Planificación 2026-1'!H:H,"&lt;3")</f>
        <v>0</v>
      </c>
      <c r="ED184" s="48">
        <f>SUMIFS('Planificación 2026-1'!R:R,'Planificación 2026-1'!W:W,C184,'Planificación 2026-1'!E:E,"PRINCIPAL",'Planificación 2026-1'!X:X,"&lt;&gt;VIRTUAL",'Planificación 2026-1'!H:H,"&lt;3")</f>
        <v>0</v>
      </c>
      <c r="EE184" s="48">
        <f>SUMIFS('Planificación 2026-1'!R:R,'Planificación 2026-1'!W:W,C184,'Planificación 2026-1'!E:E,"SUNAMPE",'Planificación 2026-1'!X:X,"VIRTUAL",'Planificación 2026-1'!H:H,"&lt;3")</f>
        <v>0</v>
      </c>
      <c r="EF184" s="48">
        <f>SUMIFS('Planificación 2026-1'!R:R,'Planificación 2026-1'!W:W,C184,'Planificación 2026-1'!E:E,"SUNAMPE",'Planificación 2026-1'!X:X,"&lt;&gt;VIRTUAL",'Planificación 2026-1'!H:H,"&lt;3")</f>
        <v>0</v>
      </c>
      <c r="EG184" s="48">
        <f>SUMIFS('Planificación 2026-1'!R:R,'Planificación 2026-1'!W:W,C184,'Planificación 2026-1'!E:E,"FILIAL",'Planificación 2026-1'!X:X,"VIRTUAL",'Planificación 2026-1'!H:H,"&lt;3")</f>
        <v>0</v>
      </c>
      <c r="EH184" s="48">
        <f>SUMIFS('Planificación 2026-1'!R:R,'Planificación 2026-1'!W:W,C184,'Planificación 2026-1'!E:E,"FILIAL",'Planificación 2026-1'!X:X,"&lt;&gt;VIRTUAL",'Planificación 2026-1'!H:H,"&lt;3")</f>
        <v>0</v>
      </c>
      <c r="EI184" s="48">
        <f>SUMIFS('Planificación 2026-1'!R:R,'Planificación 2026-1'!W:W,C184,'Planificación 2026-1'!E:E,"PORUMA",'Planificación 2026-1'!X:X,"VIRTUAL",'Planificación 2026-1'!H:H,"&lt;3")</f>
        <v>0</v>
      </c>
      <c r="EJ184" s="48">
        <f>SUMIFS('Planificación 2026-1'!R:R,'Planificación 2026-1'!W:W,C184,'Planificación 2026-1'!E:E,"PORUMA",'Planificación 2026-1'!X:X,"&lt;&gt;VIRTUAL",'Planificación 2026-1'!H:H,"&lt;3")</f>
        <v>0</v>
      </c>
      <c r="EK184" s="48">
        <f>SUMIFS('Planificación 2026-1'!R:R,'Planificación 2026-1'!W:W,C184,'Planificación 2026-1'!E:E,"HUAURA",'Planificación 2026-1'!X:X,"VIRTUAL",'Planificación 2026-1'!H:H,"&lt;3")</f>
        <v>0</v>
      </c>
      <c r="EL184" s="48">
        <f>SUMIFS('Planificación 2026-1'!R:R,'Planificación 2026-1'!W:W,C184,'Planificación 2026-1'!E:E,"HUAURA",'Planificación 2026-1'!X:X,"&lt;&gt;VIRTUAL",'Planificación 2026-1'!H:H,"&lt;3")</f>
        <v>0</v>
      </c>
      <c r="EM184" s="48">
        <f t="shared" si="36"/>
        <v>10</v>
      </c>
      <c r="EN184" s="48">
        <f t="shared" si="37"/>
        <v>0</v>
      </c>
      <c r="EO184" s="48">
        <f t="shared" si="38"/>
        <v>0</v>
      </c>
      <c r="EP184" s="48">
        <f t="shared" si="39"/>
        <v>5</v>
      </c>
      <c r="EQ184" s="48">
        <f t="shared" si="40"/>
        <v>0</v>
      </c>
      <c r="ER184" s="48"/>
      <c r="ES184" s="48">
        <f t="shared" si="41"/>
        <v>15</v>
      </c>
      <c r="ET184" s="48">
        <f t="shared" si="42"/>
        <v>0</v>
      </c>
      <c r="EU184" s="48" t="b">
        <f t="shared" si="43"/>
        <v>1</v>
      </c>
      <c r="EV184" s="48" t="str">
        <f t="shared" si="44"/>
        <v/>
      </c>
      <c r="EW184" s="48" t="str">
        <f t="shared" si="45"/>
        <v>VIRTUAL</v>
      </c>
    </row>
    <row r="185" spans="1:153" x14ac:dyDescent="0.3">
      <c r="A185" s="53"/>
      <c r="B185" s="383">
        <v>182</v>
      </c>
      <c r="C185" s="107" t="s">
        <v>205</v>
      </c>
      <c r="D185" s="82">
        <f>SUMIF('Planificación 2026-1'!W:W,C185,'Planificación 2026-1'!R:R)</f>
        <v>0</v>
      </c>
      <c r="E185" s="384" t="s">
        <v>319</v>
      </c>
      <c r="F185" s="107" t="s">
        <v>430</v>
      </c>
      <c r="G185" s="107" t="s">
        <v>276</v>
      </c>
      <c r="H185" s="107" t="s">
        <v>446</v>
      </c>
      <c r="I185" s="77" t="str">
        <f>IF(SUM(COUNTIFS('Planificación 2026-1'!E:E,"PRINCIPAL",'Planificación 2026-1'!W:W,C185,'Planificación 2026-1'!G:G,"AF"))&gt;0,"P01"," ")</f>
        <v xml:space="preserve"> </v>
      </c>
      <c r="J185" s="78" t="str">
        <f>IF(SUM(COUNTIFS('Planificación 2026-1'!E:E,"PRINCIPAL",'Planificación 2026-1'!W:W,C185,'Planificación 2026-1'!G:G,"EN"))&gt;0,"P02"," ")</f>
        <v xml:space="preserve"> </v>
      </c>
      <c r="K185" s="78" t="str">
        <f>IF(SUM(COUNTIFS('Planificación 2026-1'!E:E,"PRINCIPAL",'Planificación 2026-1'!W:W,C185,'Planificación 2026-1'!G:G,"IS"))&gt;0,"P03"," ")</f>
        <v xml:space="preserve"> </v>
      </c>
      <c r="L185" s="78" t="str">
        <f>IF(SUM(COUNTIFS('Planificación 2026-1'!E:E,"PRINCIPAL",'Planificación 2026-1'!W:W,C185,'Planificación 2026-1'!G:G,"PS"))&gt;0,"P04"," ")</f>
        <v xml:space="preserve"> </v>
      </c>
      <c r="M185" s="78"/>
      <c r="N185" s="78" t="str">
        <f>IF(SUM(COUNTIFS('Planificación 2026-1'!E:E,"PRINCIPAL",'Planificación 2026-1'!W:W,C185,'Planificación 2026-1'!G:G,"IN"))&gt;0,"P06"," ")</f>
        <v xml:space="preserve"> </v>
      </c>
      <c r="O185" s="78" t="str">
        <f>IF(SUM(COUNTIFS('Planificación 2026-1'!E:E,"PRINCIPAL",'Planificación 2026-1'!W:W,C185,'Planificación 2026-1'!G:G,"CA"))&gt;0,"P07"," ")</f>
        <v xml:space="preserve"> </v>
      </c>
      <c r="P185" s="78" t="str">
        <f>IF(SUM(COUNTIFS('Planificación 2026-1'!E:E,"PRINCIPAL",'Planificación 2026-1'!W:W,C185,'Planificación 2026-1'!G:G,"DE"))&gt;0,"P08"," ")</f>
        <v xml:space="preserve"> </v>
      </c>
      <c r="Q185" s="78" t="str">
        <f>IF(SUM(COUNTIFS('Planificación 2026-1'!E:E,"PRINCIPAL",'Planificación 2026-1'!W:W,C185,'Planificación 2026-1'!G:G,"OB"))&gt;0,"P09"," ")</f>
        <v xml:space="preserve"> </v>
      </c>
      <c r="R185" s="78" t="str">
        <f>IF(SUM(COUNTIFS('Planificación 2026-1'!E:E,"PRINCIPAL",'Planificación 2026-1'!W:W,C185,'Planificación 2026-1'!G:G,"MH"))&gt;0,"P31"," ")</f>
        <v xml:space="preserve"> </v>
      </c>
      <c r="S185" s="78" t="str">
        <f>IF(SUM(COUNTIFS('Planificación 2026-1'!E:E,"PRINCIPAL",'Planificación 2026-1'!W:W,C185,'Planificación 2026-1'!G:G,"IC"))&gt;0,"P32"," ")</f>
        <v xml:space="preserve"> </v>
      </c>
      <c r="T185" s="78" t="str">
        <f>IF(SUM(COUNTIFS('Planificación 2026-1'!E:E,"PRINCIPAL",'Planificación 2026-1'!W:W,C185,'Planificación 2026-1'!G:G,"AR"))&gt;0,"P34"," ")</f>
        <v xml:space="preserve"> </v>
      </c>
      <c r="U185" s="78" t="str">
        <f>IF(SUM(COUNTIFS('Planificación 2026-1'!E:E,"PRINCIPAL",'Planificación 2026-1'!W:W,C185,'Planificación 2026-1'!G:G,"T1"))&gt;0,"P35"," ")</f>
        <v xml:space="preserve"> </v>
      </c>
      <c r="V185" s="78" t="str">
        <f>IF(SUM(COUNTIFS('Planificación 2026-1'!E:E,"PRINCIPAL",'Planificación 2026-1'!W:W,C185,'Planificación 2026-1'!G:G,"T3"))&gt;0,"P36"," ")</f>
        <v xml:space="preserve"> </v>
      </c>
      <c r="W185" s="78" t="str">
        <f>IF(SUM(COUNTIFS('Planificación 2026-1'!E:E,"PRINCIPAL",'Planificación 2026-1'!W:W,C185,'Planificación 2026-1'!G:G,"T2"))&gt;0,"P37"," ")</f>
        <v xml:space="preserve"> </v>
      </c>
      <c r="X185" s="78" t="str">
        <f>IF(SUM(COUNTIFS('Planificación 2026-1'!E:E,"PRINCIPAL",'Planificación 2026-1'!W:W,C185,'Planificación 2026-1'!G:G,"AE"))&gt;0,"P38"," ")</f>
        <v xml:space="preserve"> </v>
      </c>
      <c r="Y185" s="78" t="str">
        <f>IF(SUM(COUNTIFS('Planificación 2026-1'!E:E,"PRINCIPAL",'Planificación 2026-1'!W:W,C185,'Planificación 2026-1'!G:G,"T4"))&gt;0,"P55"," ")</f>
        <v xml:space="preserve"> </v>
      </c>
      <c r="Z185" s="78" t="str">
        <f>IF(SUM(COUNTIFS('Planificación 2026-1'!E:E,"FILIAL",'Planificación 2026-1'!W:W,C185,'Planificación 2026-1'!G:G,"AF"))&gt;0," P01"," ")</f>
        <v xml:space="preserve"> </v>
      </c>
      <c r="AA185" s="78" t="str">
        <f>IF(SUM(COUNTIFS('Planificación 2026-1'!E:E,"FILIAL",'Planificación 2026-1'!W:W,C185,'Planificación 2026-1'!G:G,"EN"))&gt;0,"P02"," ")</f>
        <v xml:space="preserve"> </v>
      </c>
      <c r="AB185" s="78" t="str">
        <f>IF(SUM(COUNTIFS('Planificación 2026-1'!E:E,"FILIAL",'Planificación 2026-1'!W:W,C185,'Planificación 2026-1'!G:G,"IS"))&gt;0,"P03"," ")</f>
        <v xml:space="preserve"> </v>
      </c>
      <c r="AC185" s="78" t="str">
        <f>IF(SUM(COUNTIFS('Planificación 2026-1'!E:E,"FILIAL",'Planificación 2026-1'!W:W,C185,'Planificación 2026-1'!G:G,"PS"))&gt;0,"P04"," ")</f>
        <v xml:space="preserve"> </v>
      </c>
      <c r="AD185" s="78"/>
      <c r="AE185" s="78" t="str">
        <f>IF(SUM(COUNTIFS('Planificación 2026-1'!E:E,"FILIAL",'Planificación 2026-1'!W:W,C185,'Planificación 2026-1'!G:G,"IN"))&gt;0,"P06"," ")</f>
        <v xml:space="preserve"> </v>
      </c>
      <c r="AF185" s="78" t="str">
        <f>IF(SUM(COUNTIFS('Planificación 2026-1'!E:E,"FILIAL",'Planificación 2026-1'!W:W,C185,'Planificación 2026-1'!G:G,"CA"))&gt;0,"P07"," ")</f>
        <v xml:space="preserve"> </v>
      </c>
      <c r="AG185" s="78" t="str">
        <f>IF(SUM(COUNTIFS('Planificación 2026-1'!E:E,"FILIAL",'Planificación 2026-1'!W:W,C185,'Planificación 2026-1'!G:G,"DE"))&gt;0,"P08"," ")</f>
        <v xml:space="preserve"> </v>
      </c>
      <c r="AH185" s="78" t="str">
        <f>IF(SUM(COUNTIFS('Planificación 2026-1'!E:E,"FILIAL",'Planificación 2026-1'!W:W,C185,'Planificación 2026-1'!G:G,"OB"))&gt;0,"P09"," ")</f>
        <v xml:space="preserve"> </v>
      </c>
      <c r="AI185" s="78" t="str">
        <f>IF(SUM(COUNTIFS('Planificación 2026-1'!E:E,"FILIAL",'Planificación 2026-1'!W:W,C185,'Planificación 2026-1'!G:G,"MH"))&gt;0,"P31"," ")</f>
        <v xml:space="preserve"> </v>
      </c>
      <c r="AJ185" s="78" t="str">
        <f>IF(SUM(COUNTIFS('Planificación 2026-1'!E:E,"FILIAL",'Planificación 2026-1'!W:W,C185,'Planificación 2026-1'!G:G,"IC"))&gt;0,"P32"," ")</f>
        <v xml:space="preserve"> </v>
      </c>
      <c r="AK185" s="78" t="str">
        <f>IF(SUM(COUNTIFS('Planificación 2026-1'!E:E,"FILIAL",'Planificación 2026-1'!W:W,C185,'Planificación 2026-1'!G:G,"AR"))&gt;0,"P34"," ")</f>
        <v xml:space="preserve"> </v>
      </c>
      <c r="AL185" s="78" t="str">
        <f>IF(SUM(COUNTIFS('Planificación 2026-1'!E:E,"FILIAL",'Planificación 2026-1'!W:W,C185,'Planificación 2026-1'!G:G,"T1"))&gt;0,"P35"," ")</f>
        <v xml:space="preserve"> </v>
      </c>
      <c r="AM185" s="78" t="str">
        <f>IF(SUM(COUNTIFS('Planificación 2026-1'!E:E,"FILIAL",'Planificación 2026-1'!W:W,C185,'Planificación 2026-1'!G:G,"T3"))&gt;0,"P36"," ")</f>
        <v xml:space="preserve"> </v>
      </c>
      <c r="AN185" s="78" t="str">
        <f>IF(SUM(COUNTIFS('Planificación 2026-1'!E:E,"FILIAL",'Planificación 2026-1'!W:W,C185,'Planificación 2026-1'!G:G,"T2"))&gt;0,"P37"," ")</f>
        <v xml:space="preserve"> </v>
      </c>
      <c r="AO185" s="78" t="str">
        <f>IF(SUM(COUNTIFS('Planificación 2026-1'!E:E,"FILIAL",'Planificación 2026-1'!W:W,C185,'Planificación 2026-1'!G:G,"AE"))&gt;0,"P38"," ")</f>
        <v xml:space="preserve"> </v>
      </c>
      <c r="AP185" s="78" t="str">
        <f>IF(SUM(COUNTIFS('Planificación 2026-1'!E:E,"FILIAL",'Planificación 2026-1'!W:W,C185,'Planificación 2026-1'!G:G,"T4"))&gt;0,"P55"," ")</f>
        <v xml:space="preserve"> </v>
      </c>
      <c r="AQ185" s="78" t="str">
        <f>IF(SUM(COUNTIFS('Planificación 2026-1'!E:E,"SUNAMPE",'Planificación 2026-1'!W:W,C185,'Planificación 2026-1'!G:G,"AF"))&gt;0," P01"," ")</f>
        <v xml:space="preserve"> </v>
      </c>
      <c r="AR185" s="78" t="str">
        <f>IF(SUM(COUNTIFS('Planificación 2026-1'!E:E,"SUNAMPE",'Planificación 2026-1'!W:W,C185,'Planificación 2026-1'!G:G,"EN"))&gt;0,"P02"," ")</f>
        <v xml:space="preserve"> </v>
      </c>
      <c r="AS185" s="78" t="str">
        <f>IF(SUM(COUNTIFS('Planificación 2026-1'!E:E,"SUNAMPE",'Planificación 2026-1'!W:W,C185,'Planificación 2026-1'!G:G,"IS"))&gt;0,"P03"," ")</f>
        <v xml:space="preserve"> </v>
      </c>
      <c r="AT185" s="78" t="str">
        <f>IF(SUM(COUNTIFS('Planificación 2026-1'!E:E,"SUNAMPE",'Planificación 2026-1'!W:W,C185,'Planificación 2026-1'!G:G,"PS"))&gt;0,"P04"," ")</f>
        <v xml:space="preserve"> </v>
      </c>
      <c r="AU185" s="78"/>
      <c r="AV185" s="78" t="str">
        <f>IF(SUM(COUNTIFS('Planificación 2026-1'!E:E,"SUNAMPE",'Planificación 2026-1'!W:W,C185,'Planificación 2026-1'!G:G,"IN"))&gt;0,"P06"," ")</f>
        <v xml:space="preserve"> </v>
      </c>
      <c r="AW185" s="78" t="str">
        <f>IF(SUM(COUNTIFS('Planificación 2026-1'!E:E,"SUNAMPE",'Planificación 2026-1'!W:W,C185,'Planificación 2026-1'!G:G,"CA"))&gt;0,"P07"," ")</f>
        <v xml:space="preserve"> </v>
      </c>
      <c r="AX185" s="78" t="str">
        <f>IF(SUM(COUNTIFS('Planificación 2026-1'!E:E,"SUNAMPE",'Planificación 2026-1'!W:W,C185,'Planificación 2026-1'!G:G,"DE"))&gt;0,"P08"," ")</f>
        <v xml:space="preserve"> </v>
      </c>
      <c r="AY185" s="78" t="str">
        <f>IF(SUM(COUNTIFS('Planificación 2026-1'!E:E,"SUNAMPE",'Planificación 2026-1'!W:W,C185,'Planificación 2026-1'!G:G,"OB"))&gt;0,"P09"," ")</f>
        <v xml:space="preserve"> </v>
      </c>
      <c r="AZ185" s="78" t="str">
        <f>IF(SUM(COUNTIFS('Planificación 2026-1'!E:E,"SUNAMPE",'Planificación 2026-1'!W:W,C185,'Planificación 2026-1'!G:G,"MH"))&gt;0,"P31"," ")</f>
        <v xml:space="preserve"> </v>
      </c>
      <c r="BA185" s="78" t="str">
        <f>IF(SUM(COUNTIFS('Planificación 2026-1'!E:E,"SUNAMPE",'Planificación 2026-1'!W:W,C185,'Planificación 2026-1'!G:G,"IC"))&gt;0,"P32"," ")</f>
        <v xml:space="preserve"> </v>
      </c>
      <c r="BB185" s="78" t="str">
        <f>IF(SUM(COUNTIFS('Planificación 2026-1'!E:E,"SUNAMPE",'Planificación 2026-1'!W:W,C185,'Planificación 2026-1'!G:G,"AR"))&gt;0,"P34"," ")</f>
        <v xml:space="preserve"> </v>
      </c>
      <c r="BC185" s="78" t="str">
        <f>IF(SUM(COUNTIFS('Planificación 2026-1'!E:E,"SUNAMPE",'Planificación 2026-1'!W:W,C185,'Planificación 2026-1'!G:G,"T1"))&gt;0,"P35"," ")</f>
        <v xml:space="preserve"> </v>
      </c>
      <c r="BD185" s="78" t="str">
        <f>IF(SUM(COUNTIFS('Planificación 2026-1'!E:E,"SUNAMPE",'Planificación 2026-1'!W:W,C185,'Planificación 2026-1'!G:G,"T3"))&gt;0,"P36"," ")</f>
        <v xml:space="preserve"> </v>
      </c>
      <c r="BE185" s="78" t="str">
        <f>IF(SUM(COUNTIFS('Planificación 2026-1'!E:E,"SUNAMPE",'Planificación 2026-1'!W:W,C185,'Planificación 2026-1'!G:G,"T2"))&gt;0,"P37"," ")</f>
        <v xml:space="preserve"> </v>
      </c>
      <c r="BF185" s="78" t="str">
        <f>IF(SUM(COUNTIFS('Planificación 2026-1'!E:E,"SUNAMPE",'Planificación 2026-1'!W:W,C185,'Planificación 2026-1'!G:G,"AE"))&gt;0,"P38"," ")</f>
        <v xml:space="preserve"> </v>
      </c>
      <c r="BG185" s="78" t="str">
        <f>IF(SUM(COUNTIFS('Planificación 2026-1'!E:E,"SUNAMPE",'Planificación 2026-1'!W:W,C185,'Planificación 2026-1'!G:G,"T4"))&gt;0,"P55"," ")</f>
        <v xml:space="preserve"> </v>
      </c>
      <c r="BH185" s="78" t="str">
        <f>IF(SUM(COUNTIFS('Planificación 2026-1'!E:E,"HUAURA",'Planificación 2026-1'!W:W,C185,'Planificación 2026-1'!G:G,"AF"))&gt;0," P01"," ")</f>
        <v xml:space="preserve"> </v>
      </c>
      <c r="BI185" s="78" t="str">
        <f>IF(SUM(COUNTIFS('Planificación 2026-1'!E:E,"HUAURA",'Planificación 2026-1'!W:W,C185,'Planificación 2026-1'!G:G,"EN"))&gt;0,"P02"," ")</f>
        <v xml:space="preserve"> </v>
      </c>
      <c r="BJ185" s="78" t="str">
        <f>IF(SUM(COUNTIFS('Planificación 2026-1'!E:E,"HUAURA",'Planificación 2026-1'!W:W,C185,'Planificación 2026-1'!G:G,"IS"))&gt;0,"P03"," ")</f>
        <v xml:space="preserve"> </v>
      </c>
      <c r="BK185" s="78" t="str">
        <f>IF(SUM(COUNTIFS('Planificación 2026-1'!E:E,"HUAURA",'Planificación 2026-1'!W:W,C185,'Planificación 2026-1'!G:G,"PS"))&gt;0,"P04"," ")</f>
        <v xml:space="preserve"> </v>
      </c>
      <c r="BL185" s="78"/>
      <c r="BM185" s="78" t="str">
        <f>IF(SUM(COUNTIFS('Planificación 2026-1'!E:E,"HUAURA",'Planificación 2026-1'!W:W,C185,'Planificación 2026-1'!G:G,"IN"))&gt;0,"P06"," ")</f>
        <v xml:space="preserve"> </v>
      </c>
      <c r="BN185" s="78" t="str">
        <f>IF(SUM(COUNTIFS('Planificación 2026-1'!E:E,"HUAURA",'Planificación 2026-1'!W:W,C185,'Planificación 2026-1'!G:G,"CA"))&gt;0,"P07"," ")</f>
        <v xml:space="preserve"> </v>
      </c>
      <c r="BO185" s="78" t="str">
        <f>IF(SUM(COUNTIFS('Planificación 2026-1'!E:E,"HUAURA",'Planificación 2026-1'!W:W,C185,'Planificación 2026-1'!G:G,"DE"))&gt;0,"P08"," ")</f>
        <v xml:space="preserve"> </v>
      </c>
      <c r="BP185" s="78" t="str">
        <f>IF(SUM(COUNTIFS('Planificación 2026-1'!E:E,"HUAURA",'Planificación 2026-1'!W:W,C185,'Planificación 2026-1'!G:G,"OB"))&gt;0,"P09"," ")</f>
        <v xml:space="preserve"> </v>
      </c>
      <c r="BQ185" s="78" t="str">
        <f>IF(SUM(COUNTIFS('Planificación 2026-1'!E:E,"HUAURA",'Planificación 2026-1'!W:W,C185,'Planificación 2026-1'!G:G,"MH"))&gt;0,"P31"," ")</f>
        <v xml:space="preserve"> </v>
      </c>
      <c r="BR185" s="78" t="str">
        <f>IF(SUM(COUNTIFS('Planificación 2026-1'!E:E,"HUAURA",'Planificación 2026-1'!W:W,C185,'Planificación 2026-1'!G:G,"IC"))&gt;0,"P32"," ")</f>
        <v xml:space="preserve"> </v>
      </c>
      <c r="BS185" s="78" t="str">
        <f>IF(SUM(COUNTIFS('Planificación 2026-1'!E:E,"HUAURA",'Planificación 2026-1'!W:W,C185,'Planificación 2026-1'!G:G,"AR"))&gt;0,"P34"," ")</f>
        <v xml:space="preserve"> </v>
      </c>
      <c r="BT185" s="78" t="str">
        <f>IF(SUM(COUNTIFS('Planificación 2026-1'!E:E,"HUAURA",'Planificación 2026-1'!W:W,C185,'Planificación 2026-1'!G:G,"T1"))&gt;0,"P35"," ")</f>
        <v xml:space="preserve"> </v>
      </c>
      <c r="BU185" s="78" t="str">
        <f>IF(SUM(COUNTIFS('Planificación 2026-1'!E:E,"HUAURA",'Planificación 2026-1'!W:W,C185,'Planificación 2026-1'!G:G,"T3"))&gt;0,"P36"," ")</f>
        <v xml:space="preserve"> </v>
      </c>
      <c r="BV185" s="78" t="str">
        <f>IF(SUM(COUNTIFS('Planificación 2026-1'!E:E,"HUAURA",'Planificación 2026-1'!W:W,C185,'Planificación 2026-1'!G:G,"T2"))&gt;0,"P37"," ")</f>
        <v xml:space="preserve"> </v>
      </c>
      <c r="BW185" s="78" t="str">
        <f>IF(SUM(COUNTIFS('Planificación 2026-1'!E:E,"HUAURA",'Planificación 2026-1'!W:W,C185,'Planificación 2026-1'!G:G,"AE"))&gt;0,"P38"," ")</f>
        <v xml:space="preserve"> </v>
      </c>
      <c r="BX185" s="78" t="str">
        <f>IF(SUM(COUNTIFS('Planificación 2026-1'!E:E,"HUAURA",'Planificación 2026-1'!W:W,C185,'Planificación 2026-1'!G:G,"T4"))&gt;0,"P55"," ")</f>
        <v xml:space="preserve"> </v>
      </c>
      <c r="BY185" s="79">
        <f>SUMIFS('Planificación 2026-1'!R:R,'Planificación 2026-1'!W:W,C185,'Planificación 2026-1'!G:G,"AF",'Planificación 2026-1'!H:H,"&gt;2")</f>
        <v>0</v>
      </c>
      <c r="BZ185" s="79">
        <f>SUMIFS('Planificación 2026-1'!R:R,'Planificación 2026-1'!W:W,C185,'Planificación 2026-1'!G:G,"EN",'Planificación 2026-1'!H:H,"&gt;2")</f>
        <v>0</v>
      </c>
      <c r="CA185" s="79">
        <f>SUMIFS('Planificación 2026-1'!R:R,'Planificación 2026-1'!W:W,C185,'Planificación 2026-1'!G:G,"IS",'Planificación 2026-1'!H:H,"&gt;2")</f>
        <v>0</v>
      </c>
      <c r="CB185" s="79">
        <f>SUMIFS('Planificación 2026-1'!R:R,'Planificación 2026-1'!W:W,C185,'Planificación 2026-1'!G:G,"PS",'Planificación 2026-1'!H:H,"&gt;2")</f>
        <v>0</v>
      </c>
      <c r="CC185" s="79">
        <f>SUMIFS('Planificación 2026-1'!R:R,'Planificación 2026-1'!W:W,C185,'Planificación 2026-1'!G:G,"IN",'Planificación 2026-1'!H:H,"&gt;2")</f>
        <v>0</v>
      </c>
      <c r="CD185" s="79">
        <f>SUMIFS('Planificación 2026-1'!R:R,'Planificación 2026-1'!W:W,C185,'Planificación 2026-1'!G:G,"CA",'Planificación 2026-1'!H:H,"&gt;2")</f>
        <v>0</v>
      </c>
      <c r="CE185" s="79">
        <f>SUMIFS('Planificación 2026-1'!R:R,'Planificación 2026-1'!W:W,C185,'Planificación 2026-1'!G:G,"DE",'Planificación 2026-1'!H:H,"&gt;2")</f>
        <v>0</v>
      </c>
      <c r="CF185" s="79">
        <f>SUMIFS('Planificación 2026-1'!R:R,'Planificación 2026-1'!W:W,C185,'Planificación 2026-1'!G:G,"OB",'Planificación 2026-1'!H:H,"&gt;2")</f>
        <v>0</v>
      </c>
      <c r="CG185" s="79">
        <f>SUMIFS('Planificación 2026-1'!R:R,'Planificación 2026-1'!W:W,C185,'Planificación 2026-1'!G:G,"MH",'Planificación 2026-1'!H:H,"&gt;2")</f>
        <v>0</v>
      </c>
      <c r="CH185" s="79">
        <f>SUMIFS('Planificación 2026-1'!R:R,'Planificación 2026-1'!W:W,C185,'Planificación 2026-1'!G:G,"IC",'Planificación 2026-1'!H:H,"&gt;2")</f>
        <v>0</v>
      </c>
      <c r="CI185" s="79">
        <f>SUMIFS('Planificación 2026-1'!R:R,'Planificación 2026-1'!W:W,C185,'Planificación 2026-1'!G:G,"AR",'Planificación 2026-1'!H:H,"&gt;2")</f>
        <v>0</v>
      </c>
      <c r="CJ185" s="79">
        <f>SUMIFS('Planificación 2026-1'!R:R,'Planificación 2026-1'!W:W,C185,'Planificación 2026-1'!G:G,"T1",'Planificación 2026-1'!H:H,"&gt;2")</f>
        <v>0</v>
      </c>
      <c r="CK185" s="79">
        <f>SUMIFS('Planificación 2026-1'!R:R,'Planificación 2026-1'!W:W,C185,'Planificación 2026-1'!G:G,"T3",'Planificación 2026-1'!H:H,"&gt;2")</f>
        <v>0</v>
      </c>
      <c r="CL185" s="79">
        <f>SUMIFS('Planificación 2026-1'!R:R,'Planificación 2026-1'!W:W,C185,'Planificación 2026-1'!G:G,"T2",'Planificación 2026-1'!H:H,"&gt;2")</f>
        <v>0</v>
      </c>
      <c r="CM185" s="79">
        <f>SUMIFS('Planificación 2026-1'!R:R,'Planificación 2026-1'!W:W,C185,'Planificación 2026-1'!G:G,"AE",'Planificación 2026-1'!H:H,"&gt;2")</f>
        <v>0</v>
      </c>
      <c r="CN185" s="79">
        <f>SUMIFS('Planificación 2026-1'!R:R,'Planificación 2026-1'!W:W,C185,'Planificación 2026-1'!G:G,"T4",'Planificación 2026-1'!H:H,"&gt;2")</f>
        <v>0</v>
      </c>
      <c r="CO185" s="79">
        <f>SUMIFS('Planificación 2026-1'!R:R,'Planificación 2026-1'!W:W,C185,'Planificación 2026-1'!G:G,"AF",'Planificación 2026-1'!H:H,"&lt;3")</f>
        <v>0</v>
      </c>
      <c r="CP185" s="79">
        <f>SUMIFS('Planificación 2026-1'!R:R,'Planificación 2026-1'!W:W,C185,'Planificación 2026-1'!G:G,"EN",'Planificación 2026-1'!H:H,"&lt;3")</f>
        <v>0</v>
      </c>
      <c r="CQ185" s="79">
        <f>SUMIFS('Planificación 2026-1'!R:R,'Planificación 2026-1'!W:W,C185,'Planificación 2026-1'!G:G,"IS",'Planificación 2026-1'!H:H,"&lt;3")</f>
        <v>0</v>
      </c>
      <c r="CR185" s="79">
        <f>SUMIFS('Planificación 2026-1'!R:R,'Planificación 2026-1'!W:W,C185,'Planificación 2026-1'!G:G,"PS",'Planificación 2026-1'!H:H,"&lt;3")</f>
        <v>0</v>
      </c>
      <c r="CS185" s="79">
        <f>SUMIFS('Planificación 2026-1'!R:R,'Planificación 2026-1'!W:W,C185,'Planificación 2026-1'!G:G,"IN",'Planificación 2026-1'!H:H,"&lt;3")</f>
        <v>0</v>
      </c>
      <c r="CT185" s="79">
        <f>SUMIFS('Planificación 2026-1'!R:R,'Planificación 2026-1'!W:W,C185,'Planificación 2026-1'!G:G,"CA",'Planificación 2026-1'!H:H,"&lt;3")</f>
        <v>0</v>
      </c>
      <c r="CU185" s="79">
        <f>SUMIFS('Planificación 2026-1'!R:R,'Planificación 2026-1'!W:W,C185,'Planificación 2026-1'!G:G,"DE",'Planificación 2026-1'!H:H,"&lt;3")</f>
        <v>0</v>
      </c>
      <c r="CV185" s="79">
        <f>SUMIFS('Planificación 2026-1'!R:R,'Planificación 2026-1'!W:W,C185,'Planificación 2026-1'!G:G,"OB",'Planificación 2026-1'!H:H,"&lt;3")</f>
        <v>0</v>
      </c>
      <c r="CW185" s="79">
        <f>SUMIFS('Planificación 2026-1'!R:R,'Planificación 2026-1'!W:W,C185,'Planificación 2026-1'!G:G,"MH",'Planificación 2026-1'!H:H,"&lt;3")</f>
        <v>0</v>
      </c>
      <c r="CX185" s="79">
        <f>SUMIFS('Planificación 2026-1'!R:R,'Planificación 2026-1'!W:W,C185,'Planificación 2026-1'!G:G,"IC",'Planificación 2026-1'!H:H,"&lt;3")</f>
        <v>0</v>
      </c>
      <c r="CY185" s="79">
        <f>SUMIFS('Planificación 2026-1'!R:R,'Planificación 2026-1'!W:W,C185,'Planificación 2026-1'!G:G,"AR",'Planificación 2026-1'!H:H,"&lt;3")</f>
        <v>0</v>
      </c>
      <c r="CZ185" s="79">
        <f>SUMIFS('Planificación 2026-1'!R:R,'Planificación 2026-1'!W:W,C185,'Planificación 2026-1'!G:G,"T1",'Planificación 2026-1'!H:H,"&lt;3")</f>
        <v>0</v>
      </c>
      <c r="DA185" s="79">
        <f>SUMIFS('Planificación 2026-1'!R:R,'Planificación 2026-1'!W:W,C185,'Planificación 2026-1'!G:G,"T3",'Planificación 2026-1'!H:H,"&lt;3")</f>
        <v>0</v>
      </c>
      <c r="DB185" s="79">
        <f>SUMIFS('Planificación 2026-1'!R:R,'Planificación 2026-1'!W:W,C185,'Planificación 2026-1'!G:G,"T2",'Planificación 2026-1'!H:H,"&lt;3")</f>
        <v>0</v>
      </c>
      <c r="DC185" s="79">
        <f>SUMIFS('Planificación 2026-1'!R:R,'Planificación 2026-1'!W:W,C185,'Planificación 2026-1'!G:G,"AE",'Planificación 2026-1'!H:H,"&lt;3")</f>
        <v>0</v>
      </c>
      <c r="DD185" s="79">
        <f>SUMIFS('Planificación 2026-1'!R:R,'Planificación 2026-1'!W:W,C185,'Planificación 2026-1'!G:G,"T4",'Planificación 2026-1'!H:H,"&lt;3")</f>
        <v>0</v>
      </c>
      <c r="DE185" s="78" t="str">
        <f t="shared" si="32"/>
        <v/>
      </c>
      <c r="DF185" s="30">
        <f>IF(C185="","",SUMIFS('Planificación 2026-1'!R:R,'Planificación 2026-1'!W:W,C185,'Planificación 2026-1'!E:E,"PRINCIPAL",'Planificación 2026-1'!X:X,"VIRTUAL"))</f>
        <v>0</v>
      </c>
      <c r="DG185" s="30">
        <f>IF(C185="","",SUMIFS('Planificación 2026-1'!R:R,'Planificación 2026-1'!W:W,C185,'Planificación 2026-1'!E:E,"PRINCIPAL",'Planificación 2026-1'!X:X,"PRESENCIAL"))</f>
        <v>0</v>
      </c>
      <c r="DH185" s="30">
        <f>IF(C185="","",SUMIFS('Planificación 2026-1'!R:R,'Planificación 2026-1'!W:W,C185,'Planificación 2026-1'!E:E,"PRINCIPAL",'Planificación 2026-1'!X:X,"HIBRIDO PRESENCIAL"))</f>
        <v>0</v>
      </c>
      <c r="DI185" s="78" t="str">
        <f t="shared" si="33"/>
        <v/>
      </c>
      <c r="DJ185" s="78">
        <f>IF(C185="","",SUMIFS('Planificación 2026-1'!R:R,'Planificación 2026-1'!W:W,C185,'Planificación 2026-1'!E:E,"FILIAL",'Planificación 2026-1'!X:X,"VIRTUAL"))</f>
        <v>0</v>
      </c>
      <c r="DK185" s="80">
        <f>IF(C185="","",SUMIFS('Planificación 2026-1'!R:R,'Planificación 2026-1'!W:W,C185,'Planificación 2026-1'!E:E,"FILIAL",'Planificación 2026-1'!X:X,"PRESENCIAL"))</f>
        <v>0</v>
      </c>
      <c r="DL185" s="42">
        <f>IF(C185="","",SUMIFS('Planificación 2026-1'!R:R,'Planificación 2026-1'!W:W,C185,'Planificación 2026-1'!E:E,"FILIAL",'Planificación 2026-1'!X:X,"HIBRIDO PRESENCIAL"))</f>
        <v>0</v>
      </c>
      <c r="DM185" s="81" t="str">
        <f t="shared" si="34"/>
        <v/>
      </c>
      <c r="DN185" s="78">
        <f>IF(C185="","",SUMIFS('Planificación 2026-1'!R:R,'Planificación 2026-1'!W:W,C185,'Planificación 2026-1'!E:E,"SUNAMPE",'Planificación 2026-1'!X:X,"VIRTUAL"))</f>
        <v>0</v>
      </c>
      <c r="DO185" s="42">
        <f>IF(C185="","",SUMIFS('Planificación 2026-1'!R:R,'Planificación 2026-1'!W:W,C185,'Planificación 2026-1'!E:E,"SUNAMPE",'Planificación 2026-1'!X:X,"PRESENCIAL"))</f>
        <v>0</v>
      </c>
      <c r="DP185" s="81" t="str">
        <f t="shared" si="35"/>
        <v/>
      </c>
      <c r="DQ185" s="78">
        <f>IF(C185="","",SUMIFS('Planificación 2026-1'!R:R,'Planificación 2026-1'!W:W,C185,'Planificación 2026-1'!E:E,"HUAURA",'Planificación 2026-1'!X:X,"VIRTUAL"))</f>
        <v>0</v>
      </c>
      <c r="DR185" s="42">
        <f>IF(C185="","",SUMIFS('Planificación 2026-1'!R:R,'Planificación 2026-1'!W:W,C185,'Planificación 2026-1'!E:E,"HUAURA",'Planificación 2026-1'!X:X,"PRESENCIAL"))</f>
        <v>0</v>
      </c>
      <c r="DS185" s="48">
        <f>SUMIFS('Planificación 2026-1'!R:R,'Planificación 2026-1'!W:W,C185,'Planificación 2026-1'!E:E,"PRINCIPAL",'Planificación 2026-1'!X:X,"VIRTUAL",'Planificación 2026-1'!H:H,"&gt;2")</f>
        <v>0</v>
      </c>
      <c r="DT185" s="48">
        <f>SUMIFS('Planificación 2026-1'!R:R,'Planificación 2026-1'!W:W,C185,'Planificación 2026-1'!E:E,"PRINCIPAL",'Planificación 2026-1'!X:X,"&lt;&gt;VIRTUAL",'Planificación 2026-1'!H:H,"&gt;2")</f>
        <v>0</v>
      </c>
      <c r="DU185" s="48">
        <f>SUMIFS('Planificación 2026-1'!R:R,'Planificación 2026-1'!W:W,C185,'Planificación 2026-1'!E:E,"SUNAMPE",'Planificación 2026-1'!X:X,"VIRTUAL",'Planificación 2026-1'!H:H,"&gt;2")</f>
        <v>0</v>
      </c>
      <c r="DV185" s="48">
        <f>SUMIFS('Planificación 2026-1'!R:R,'Planificación 2026-1'!W:W,C185,'Planificación 2026-1'!E:E,"SUNAMPE",'Planificación 2026-1'!X:X,"&lt;&gt;VIRTUAL",'Planificación 2026-1'!H:H,"&gt;2")</f>
        <v>0</v>
      </c>
      <c r="DW185" s="48">
        <f>SUMIFS('Planificación 2026-1'!R:R,'Planificación 2026-1'!W:W,C185,'Planificación 2026-1'!E:E,"FILIAL",'Planificación 2026-1'!X:X,"VIRTUAL",'Planificación 2026-1'!H:H,"&gt;2")</f>
        <v>0</v>
      </c>
      <c r="DX185" s="48">
        <f>SUMIFS('Planificación 2026-1'!R:R,'Planificación 2026-1'!W:W,C185,'Planificación 2026-1'!E:E,"FILIAL",'Planificación 2026-1'!X:X,"&lt;&gt;VIRTUAL",'Planificación 2026-1'!H:H,"&gt;2")</f>
        <v>0</v>
      </c>
      <c r="DY185" s="48">
        <f>SUMIFS('Planificación 2026-1'!R:R,'Planificación 2026-1'!W:W,C185,'Planificación 2026-1'!E:E,"PORUMA",'Planificación 2026-1'!X:X,"VIRTUAL",'Planificación 2026-1'!H:H,"&gt;2")</f>
        <v>0</v>
      </c>
      <c r="DZ185" s="48">
        <f>SUMIFS('Planificación 2026-1'!R:R,'Planificación 2026-1'!W:W,C185,'Planificación 2026-1'!E:E,"PORUMA",'Planificación 2026-1'!X:X,"&lt;&gt;VIRTUAL",'Planificación 2026-1'!H:H,"&gt;2")</f>
        <v>0</v>
      </c>
      <c r="EA185" s="48">
        <f>SUMIFS('Planificación 2026-1'!R:R,'Planificación 2026-1'!W:W,C185,'Planificación 2026-1'!E:E,"HUAURA",'Planificación 2026-1'!X:X,"VIRTUAL",'Planificación 2026-1'!H:H,"&gt;2")</f>
        <v>0</v>
      </c>
      <c r="EB185" s="48">
        <f>SUMIFS('Planificación 2026-1'!R:R,'Planificación 2026-1'!W:W,C185,'Planificación 2026-1'!E:E,"HUAURA",'Planificación 2026-1'!X:X,"&lt;&gt;VIRTUAL",'Planificación 2026-1'!H:H,"&gt;2")</f>
        <v>0</v>
      </c>
      <c r="EC185" s="48">
        <f>SUMIFS('Planificación 2026-1'!R:R,'Planificación 2026-1'!W:W,C185,'Planificación 2026-1'!E:E,"PRINCIPAL",'Planificación 2026-1'!X:X,"VIRTUAL",'Planificación 2026-1'!H:H,"&lt;3")</f>
        <v>0</v>
      </c>
      <c r="ED185" s="48">
        <f>SUMIFS('Planificación 2026-1'!R:R,'Planificación 2026-1'!W:W,C185,'Planificación 2026-1'!E:E,"PRINCIPAL",'Planificación 2026-1'!X:X,"&lt;&gt;VIRTUAL",'Planificación 2026-1'!H:H,"&lt;3")</f>
        <v>0</v>
      </c>
      <c r="EE185" s="48">
        <f>SUMIFS('Planificación 2026-1'!R:R,'Planificación 2026-1'!W:W,C185,'Planificación 2026-1'!E:E,"SUNAMPE",'Planificación 2026-1'!X:X,"VIRTUAL",'Planificación 2026-1'!H:H,"&lt;3")</f>
        <v>0</v>
      </c>
      <c r="EF185" s="48">
        <f>SUMIFS('Planificación 2026-1'!R:R,'Planificación 2026-1'!W:W,C185,'Planificación 2026-1'!E:E,"SUNAMPE",'Planificación 2026-1'!X:X,"&lt;&gt;VIRTUAL",'Planificación 2026-1'!H:H,"&lt;3")</f>
        <v>0</v>
      </c>
      <c r="EG185" s="48">
        <f>SUMIFS('Planificación 2026-1'!R:R,'Planificación 2026-1'!W:W,C185,'Planificación 2026-1'!E:E,"FILIAL",'Planificación 2026-1'!X:X,"VIRTUAL",'Planificación 2026-1'!H:H,"&lt;3")</f>
        <v>0</v>
      </c>
      <c r="EH185" s="48">
        <f>SUMIFS('Planificación 2026-1'!R:R,'Planificación 2026-1'!W:W,C185,'Planificación 2026-1'!E:E,"FILIAL",'Planificación 2026-1'!X:X,"&lt;&gt;VIRTUAL",'Planificación 2026-1'!H:H,"&lt;3")</f>
        <v>0</v>
      </c>
      <c r="EI185" s="48">
        <f>SUMIFS('Planificación 2026-1'!R:R,'Planificación 2026-1'!W:W,C185,'Planificación 2026-1'!E:E,"PORUMA",'Planificación 2026-1'!X:X,"VIRTUAL",'Planificación 2026-1'!H:H,"&lt;3")</f>
        <v>0</v>
      </c>
      <c r="EJ185" s="48">
        <f>SUMIFS('Planificación 2026-1'!R:R,'Planificación 2026-1'!W:W,C185,'Planificación 2026-1'!E:E,"PORUMA",'Planificación 2026-1'!X:X,"&lt;&gt;VIRTUAL",'Planificación 2026-1'!H:H,"&lt;3")</f>
        <v>0</v>
      </c>
      <c r="EK185" s="48">
        <f>SUMIFS('Planificación 2026-1'!R:R,'Planificación 2026-1'!W:W,C185,'Planificación 2026-1'!E:E,"HUAURA",'Planificación 2026-1'!X:X,"VIRTUAL",'Planificación 2026-1'!H:H,"&lt;3")</f>
        <v>0</v>
      </c>
      <c r="EL185" s="48">
        <f>SUMIFS('Planificación 2026-1'!R:R,'Planificación 2026-1'!W:W,C185,'Planificación 2026-1'!E:E,"HUAURA",'Planificación 2026-1'!X:X,"&lt;&gt;VIRTUAL",'Planificación 2026-1'!H:H,"&lt;3")</f>
        <v>0</v>
      </c>
      <c r="EM185" s="48">
        <f t="shared" si="36"/>
        <v>0</v>
      </c>
      <c r="EN185" s="48">
        <f t="shared" si="37"/>
        <v>0</v>
      </c>
      <c r="EO185" s="48">
        <f t="shared" si="38"/>
        <v>0</v>
      </c>
      <c r="EP185" s="48">
        <f t="shared" si="39"/>
        <v>0</v>
      </c>
      <c r="EQ185" s="48">
        <f t="shared" si="40"/>
        <v>0</v>
      </c>
      <c r="ER185" s="48"/>
      <c r="ES185" s="48">
        <f t="shared" si="41"/>
        <v>0</v>
      </c>
      <c r="ET185" s="48">
        <f t="shared" si="42"/>
        <v>0</v>
      </c>
      <c r="EU185" s="48" t="b">
        <f t="shared" si="43"/>
        <v>1</v>
      </c>
      <c r="EV185" s="48" t="str">
        <f t="shared" si="44"/>
        <v/>
      </c>
      <c r="EW185" s="48" t="str">
        <f t="shared" si="45"/>
        <v>PRESENCIAL</v>
      </c>
    </row>
    <row r="186" spans="1:153" x14ac:dyDescent="0.3">
      <c r="A186" s="53"/>
      <c r="B186" s="383">
        <v>183</v>
      </c>
      <c r="C186" s="107" t="s">
        <v>206</v>
      </c>
      <c r="D186" s="82">
        <f>SUMIF('Planificación 2026-1'!W:W,C186,'Planificación 2026-1'!R:R)</f>
        <v>19</v>
      </c>
      <c r="E186" s="384" t="s">
        <v>319</v>
      </c>
      <c r="F186" s="107" t="s">
        <v>430</v>
      </c>
      <c r="G186" s="107" t="s">
        <v>431</v>
      </c>
      <c r="H186" s="107" t="s">
        <v>432</v>
      </c>
      <c r="I186" s="77" t="str">
        <f>IF(SUM(COUNTIFS('Planificación 2026-1'!E:E,"PRINCIPAL",'Planificación 2026-1'!W:W,C186,'Planificación 2026-1'!G:G,"AF"))&gt;0,"P01"," ")</f>
        <v xml:space="preserve"> </v>
      </c>
      <c r="J186" s="78" t="str">
        <f>IF(SUM(COUNTIFS('Planificación 2026-1'!E:E,"PRINCIPAL",'Planificación 2026-1'!W:W,C186,'Planificación 2026-1'!G:G,"EN"))&gt;0,"P02"," ")</f>
        <v>P02</v>
      </c>
      <c r="K186" s="78" t="str">
        <f>IF(SUM(COUNTIFS('Planificación 2026-1'!E:E,"PRINCIPAL",'Planificación 2026-1'!W:W,C186,'Planificación 2026-1'!G:G,"IS"))&gt;0,"P03"," ")</f>
        <v xml:space="preserve"> </v>
      </c>
      <c r="L186" s="78" t="str">
        <f>IF(SUM(COUNTIFS('Planificación 2026-1'!E:E,"PRINCIPAL",'Planificación 2026-1'!W:W,C186,'Planificación 2026-1'!G:G,"PS"))&gt;0,"P04"," ")</f>
        <v>P04</v>
      </c>
      <c r="M186" s="78"/>
      <c r="N186" s="78" t="str">
        <f>IF(SUM(COUNTIFS('Planificación 2026-1'!E:E,"PRINCIPAL",'Planificación 2026-1'!W:W,C186,'Planificación 2026-1'!G:G,"IN"))&gt;0,"P06"," ")</f>
        <v xml:space="preserve"> </v>
      </c>
      <c r="O186" s="78" t="str">
        <f>IF(SUM(COUNTIFS('Planificación 2026-1'!E:E,"PRINCIPAL",'Planificación 2026-1'!W:W,C186,'Planificación 2026-1'!G:G,"CA"))&gt;0,"P07"," ")</f>
        <v xml:space="preserve"> </v>
      </c>
      <c r="P186" s="78" t="str">
        <f>IF(SUM(COUNTIFS('Planificación 2026-1'!E:E,"PRINCIPAL",'Planificación 2026-1'!W:W,C186,'Planificación 2026-1'!G:G,"DE"))&gt;0,"P08"," ")</f>
        <v xml:space="preserve"> </v>
      </c>
      <c r="Q186" s="78" t="str">
        <f>IF(SUM(COUNTIFS('Planificación 2026-1'!E:E,"PRINCIPAL",'Planificación 2026-1'!W:W,C186,'Planificación 2026-1'!G:G,"OB"))&gt;0,"P09"," ")</f>
        <v>P09</v>
      </c>
      <c r="R186" s="78" t="str">
        <f>IF(SUM(COUNTIFS('Planificación 2026-1'!E:E,"PRINCIPAL",'Planificación 2026-1'!W:W,C186,'Planificación 2026-1'!G:G,"MH"))&gt;0,"P31"," ")</f>
        <v xml:space="preserve"> </v>
      </c>
      <c r="S186" s="78" t="str">
        <f>IF(SUM(COUNTIFS('Planificación 2026-1'!E:E,"PRINCIPAL",'Planificación 2026-1'!W:W,C186,'Planificación 2026-1'!G:G,"IC"))&gt;0,"P32"," ")</f>
        <v xml:space="preserve"> </v>
      </c>
      <c r="T186" s="78" t="str">
        <f>IF(SUM(COUNTIFS('Planificación 2026-1'!E:E,"PRINCIPAL",'Planificación 2026-1'!W:W,C186,'Planificación 2026-1'!G:G,"AR"))&gt;0,"P34"," ")</f>
        <v xml:space="preserve"> </v>
      </c>
      <c r="U186" s="78" t="str">
        <f>IF(SUM(COUNTIFS('Planificación 2026-1'!E:E,"PRINCIPAL",'Planificación 2026-1'!W:W,C186,'Planificación 2026-1'!G:G,"T1"))&gt;0,"P35"," ")</f>
        <v xml:space="preserve"> </v>
      </c>
      <c r="V186" s="78" t="str">
        <f>IF(SUM(COUNTIFS('Planificación 2026-1'!E:E,"PRINCIPAL",'Planificación 2026-1'!W:W,C186,'Planificación 2026-1'!G:G,"T3"))&gt;0,"P36"," ")</f>
        <v xml:space="preserve"> </v>
      </c>
      <c r="W186" s="78" t="str">
        <f>IF(SUM(COUNTIFS('Planificación 2026-1'!E:E,"PRINCIPAL",'Planificación 2026-1'!W:W,C186,'Planificación 2026-1'!G:G,"T2"))&gt;0,"P37"," ")</f>
        <v xml:space="preserve"> </v>
      </c>
      <c r="X186" s="78" t="str">
        <f>IF(SUM(COUNTIFS('Planificación 2026-1'!E:E,"PRINCIPAL",'Planificación 2026-1'!W:W,C186,'Planificación 2026-1'!G:G,"AE"))&gt;0,"P38"," ")</f>
        <v xml:space="preserve"> </v>
      </c>
      <c r="Y186" s="78" t="str">
        <f>IF(SUM(COUNTIFS('Planificación 2026-1'!E:E,"PRINCIPAL",'Planificación 2026-1'!W:W,C186,'Planificación 2026-1'!G:G,"T4"))&gt;0,"P55"," ")</f>
        <v xml:space="preserve"> </v>
      </c>
      <c r="Z186" s="78" t="str">
        <f>IF(SUM(COUNTIFS('Planificación 2026-1'!E:E,"FILIAL",'Planificación 2026-1'!W:W,C186,'Planificación 2026-1'!G:G,"AF"))&gt;0," P01"," ")</f>
        <v xml:space="preserve"> </v>
      </c>
      <c r="AA186" s="78" t="str">
        <f>IF(SUM(COUNTIFS('Planificación 2026-1'!E:E,"FILIAL",'Planificación 2026-1'!W:W,C186,'Planificación 2026-1'!G:G,"EN"))&gt;0,"P02"," ")</f>
        <v xml:space="preserve"> </v>
      </c>
      <c r="AB186" s="78" t="str">
        <f>IF(SUM(COUNTIFS('Planificación 2026-1'!E:E,"FILIAL",'Planificación 2026-1'!W:W,C186,'Planificación 2026-1'!G:G,"IS"))&gt;0,"P03"," ")</f>
        <v xml:space="preserve"> </v>
      </c>
      <c r="AC186" s="78" t="str">
        <f>IF(SUM(COUNTIFS('Planificación 2026-1'!E:E,"FILIAL",'Planificación 2026-1'!W:W,C186,'Planificación 2026-1'!G:G,"PS"))&gt;0,"P04"," ")</f>
        <v xml:space="preserve"> </v>
      </c>
      <c r="AD186" s="78"/>
      <c r="AE186" s="78" t="str">
        <f>IF(SUM(COUNTIFS('Planificación 2026-1'!E:E,"FILIAL",'Planificación 2026-1'!W:W,C186,'Planificación 2026-1'!G:G,"IN"))&gt;0,"P06"," ")</f>
        <v xml:space="preserve"> </v>
      </c>
      <c r="AF186" s="78" t="str">
        <f>IF(SUM(COUNTIFS('Planificación 2026-1'!E:E,"FILIAL",'Planificación 2026-1'!W:W,C186,'Planificación 2026-1'!G:G,"CA"))&gt;0,"P07"," ")</f>
        <v xml:space="preserve"> </v>
      </c>
      <c r="AG186" s="78" t="str">
        <f>IF(SUM(COUNTIFS('Planificación 2026-1'!E:E,"FILIAL",'Planificación 2026-1'!W:W,C186,'Planificación 2026-1'!G:G,"DE"))&gt;0,"P08"," ")</f>
        <v xml:space="preserve"> </v>
      </c>
      <c r="AH186" s="78" t="str">
        <f>IF(SUM(COUNTIFS('Planificación 2026-1'!E:E,"FILIAL",'Planificación 2026-1'!W:W,C186,'Planificación 2026-1'!G:G,"OB"))&gt;0,"P09"," ")</f>
        <v xml:space="preserve"> </v>
      </c>
      <c r="AI186" s="78" t="str">
        <f>IF(SUM(COUNTIFS('Planificación 2026-1'!E:E,"FILIAL",'Planificación 2026-1'!W:W,C186,'Planificación 2026-1'!G:G,"MH"))&gt;0,"P31"," ")</f>
        <v xml:space="preserve"> </v>
      </c>
      <c r="AJ186" s="78" t="str">
        <f>IF(SUM(COUNTIFS('Planificación 2026-1'!E:E,"FILIAL",'Planificación 2026-1'!W:W,C186,'Planificación 2026-1'!G:G,"IC"))&gt;0,"P32"," ")</f>
        <v xml:space="preserve"> </v>
      </c>
      <c r="AK186" s="78" t="str">
        <f>IF(SUM(COUNTIFS('Planificación 2026-1'!E:E,"FILIAL",'Planificación 2026-1'!W:W,C186,'Planificación 2026-1'!G:G,"AR"))&gt;0,"P34"," ")</f>
        <v xml:space="preserve"> </v>
      </c>
      <c r="AL186" s="78" t="str">
        <f>IF(SUM(COUNTIFS('Planificación 2026-1'!E:E,"FILIAL",'Planificación 2026-1'!W:W,C186,'Planificación 2026-1'!G:G,"T1"))&gt;0,"P35"," ")</f>
        <v xml:space="preserve"> </v>
      </c>
      <c r="AM186" s="78" t="str">
        <f>IF(SUM(COUNTIFS('Planificación 2026-1'!E:E,"FILIAL",'Planificación 2026-1'!W:W,C186,'Planificación 2026-1'!G:G,"T3"))&gt;0,"P36"," ")</f>
        <v xml:space="preserve"> </v>
      </c>
      <c r="AN186" s="78" t="str">
        <f>IF(SUM(COUNTIFS('Planificación 2026-1'!E:E,"FILIAL",'Planificación 2026-1'!W:W,C186,'Planificación 2026-1'!G:G,"T2"))&gt;0,"P37"," ")</f>
        <v xml:space="preserve"> </v>
      </c>
      <c r="AO186" s="78" t="str">
        <f>IF(SUM(COUNTIFS('Planificación 2026-1'!E:E,"FILIAL",'Planificación 2026-1'!W:W,C186,'Planificación 2026-1'!G:G,"AE"))&gt;0,"P38"," ")</f>
        <v xml:space="preserve"> </v>
      </c>
      <c r="AP186" s="78" t="str">
        <f>IF(SUM(COUNTIFS('Planificación 2026-1'!E:E,"FILIAL",'Planificación 2026-1'!W:W,C186,'Planificación 2026-1'!G:G,"T4"))&gt;0,"P55"," ")</f>
        <v xml:space="preserve"> </v>
      </c>
      <c r="AQ186" s="78" t="str">
        <f>IF(SUM(COUNTIFS('Planificación 2026-1'!E:E,"SUNAMPE",'Planificación 2026-1'!W:W,C186,'Planificación 2026-1'!G:G,"AF"))&gt;0," P01"," ")</f>
        <v xml:space="preserve"> </v>
      </c>
      <c r="AR186" s="78" t="str">
        <f>IF(SUM(COUNTIFS('Planificación 2026-1'!E:E,"SUNAMPE",'Planificación 2026-1'!W:W,C186,'Planificación 2026-1'!G:G,"EN"))&gt;0,"P02"," ")</f>
        <v xml:space="preserve"> </v>
      </c>
      <c r="AS186" s="78" t="str">
        <f>IF(SUM(COUNTIFS('Planificación 2026-1'!E:E,"SUNAMPE",'Planificación 2026-1'!W:W,C186,'Planificación 2026-1'!G:G,"IS"))&gt;0,"P03"," ")</f>
        <v xml:space="preserve"> </v>
      </c>
      <c r="AT186" s="78" t="str">
        <f>IF(SUM(COUNTIFS('Planificación 2026-1'!E:E,"SUNAMPE",'Planificación 2026-1'!W:W,C186,'Planificación 2026-1'!G:G,"PS"))&gt;0,"P04"," ")</f>
        <v xml:space="preserve"> </v>
      </c>
      <c r="AU186" s="78"/>
      <c r="AV186" s="78" t="str">
        <f>IF(SUM(COUNTIFS('Planificación 2026-1'!E:E,"SUNAMPE",'Planificación 2026-1'!W:W,C186,'Planificación 2026-1'!G:G,"IN"))&gt;0,"P06"," ")</f>
        <v xml:space="preserve"> </v>
      </c>
      <c r="AW186" s="78" t="str">
        <f>IF(SUM(COUNTIFS('Planificación 2026-1'!E:E,"SUNAMPE",'Planificación 2026-1'!W:W,C186,'Planificación 2026-1'!G:G,"CA"))&gt;0,"P07"," ")</f>
        <v xml:space="preserve"> </v>
      </c>
      <c r="AX186" s="78" t="str">
        <f>IF(SUM(COUNTIFS('Planificación 2026-1'!E:E,"SUNAMPE",'Planificación 2026-1'!W:W,C186,'Planificación 2026-1'!G:G,"DE"))&gt;0,"P08"," ")</f>
        <v xml:space="preserve"> </v>
      </c>
      <c r="AY186" s="78" t="str">
        <f>IF(SUM(COUNTIFS('Planificación 2026-1'!E:E,"SUNAMPE",'Planificación 2026-1'!W:W,C186,'Planificación 2026-1'!G:G,"OB"))&gt;0,"P09"," ")</f>
        <v xml:space="preserve"> </v>
      </c>
      <c r="AZ186" s="78" t="str">
        <f>IF(SUM(COUNTIFS('Planificación 2026-1'!E:E,"SUNAMPE",'Planificación 2026-1'!W:W,C186,'Planificación 2026-1'!G:G,"MH"))&gt;0,"P31"," ")</f>
        <v xml:space="preserve"> </v>
      </c>
      <c r="BA186" s="78" t="str">
        <f>IF(SUM(COUNTIFS('Planificación 2026-1'!E:E,"SUNAMPE",'Planificación 2026-1'!W:W,C186,'Planificación 2026-1'!G:G,"IC"))&gt;0,"P32"," ")</f>
        <v xml:space="preserve"> </v>
      </c>
      <c r="BB186" s="78" t="str">
        <f>IF(SUM(COUNTIFS('Planificación 2026-1'!E:E,"SUNAMPE",'Planificación 2026-1'!W:W,C186,'Planificación 2026-1'!G:G,"AR"))&gt;0,"P34"," ")</f>
        <v xml:space="preserve"> </v>
      </c>
      <c r="BC186" s="78" t="str">
        <f>IF(SUM(COUNTIFS('Planificación 2026-1'!E:E,"SUNAMPE",'Planificación 2026-1'!W:W,C186,'Planificación 2026-1'!G:G,"T1"))&gt;0,"P35"," ")</f>
        <v xml:space="preserve"> </v>
      </c>
      <c r="BD186" s="78" t="str">
        <f>IF(SUM(COUNTIFS('Planificación 2026-1'!E:E,"SUNAMPE",'Planificación 2026-1'!W:W,C186,'Planificación 2026-1'!G:G,"T3"))&gt;0,"P36"," ")</f>
        <v xml:space="preserve"> </v>
      </c>
      <c r="BE186" s="78" t="str">
        <f>IF(SUM(COUNTIFS('Planificación 2026-1'!E:E,"SUNAMPE",'Planificación 2026-1'!W:W,C186,'Planificación 2026-1'!G:G,"T2"))&gt;0,"P37"," ")</f>
        <v xml:space="preserve"> </v>
      </c>
      <c r="BF186" s="78" t="str">
        <f>IF(SUM(COUNTIFS('Planificación 2026-1'!E:E,"SUNAMPE",'Planificación 2026-1'!W:W,C186,'Planificación 2026-1'!G:G,"AE"))&gt;0,"P38"," ")</f>
        <v xml:space="preserve"> </v>
      </c>
      <c r="BG186" s="78" t="str">
        <f>IF(SUM(COUNTIFS('Planificación 2026-1'!E:E,"SUNAMPE",'Planificación 2026-1'!W:W,C186,'Planificación 2026-1'!G:G,"T4"))&gt;0,"P55"," ")</f>
        <v xml:space="preserve"> </v>
      </c>
      <c r="BH186" s="78" t="str">
        <f>IF(SUM(COUNTIFS('Planificación 2026-1'!E:E,"HUAURA",'Planificación 2026-1'!W:W,C186,'Planificación 2026-1'!G:G,"AF"))&gt;0," P01"," ")</f>
        <v xml:space="preserve"> </v>
      </c>
      <c r="BI186" s="78" t="str">
        <f>IF(SUM(COUNTIFS('Planificación 2026-1'!E:E,"HUAURA",'Planificación 2026-1'!W:W,C186,'Planificación 2026-1'!G:G,"EN"))&gt;0,"P02"," ")</f>
        <v xml:space="preserve"> </v>
      </c>
      <c r="BJ186" s="78" t="str">
        <f>IF(SUM(COUNTIFS('Planificación 2026-1'!E:E,"HUAURA",'Planificación 2026-1'!W:W,C186,'Planificación 2026-1'!G:G,"IS"))&gt;0,"P03"," ")</f>
        <v xml:space="preserve"> </v>
      </c>
      <c r="BK186" s="78" t="str">
        <f>IF(SUM(COUNTIFS('Planificación 2026-1'!E:E,"HUAURA",'Planificación 2026-1'!W:W,C186,'Planificación 2026-1'!G:G,"PS"))&gt;0,"P04"," ")</f>
        <v xml:space="preserve"> </v>
      </c>
      <c r="BL186" s="78"/>
      <c r="BM186" s="78" t="str">
        <f>IF(SUM(COUNTIFS('Planificación 2026-1'!E:E,"HUAURA",'Planificación 2026-1'!W:W,C186,'Planificación 2026-1'!G:G,"IN"))&gt;0,"P06"," ")</f>
        <v xml:space="preserve"> </v>
      </c>
      <c r="BN186" s="78" t="str">
        <f>IF(SUM(COUNTIFS('Planificación 2026-1'!E:E,"HUAURA",'Planificación 2026-1'!W:W,C186,'Planificación 2026-1'!G:G,"CA"))&gt;0,"P07"," ")</f>
        <v xml:space="preserve"> </v>
      </c>
      <c r="BO186" s="78" t="str">
        <f>IF(SUM(COUNTIFS('Planificación 2026-1'!E:E,"HUAURA",'Planificación 2026-1'!W:W,C186,'Planificación 2026-1'!G:G,"DE"))&gt;0,"P08"," ")</f>
        <v xml:space="preserve"> </v>
      </c>
      <c r="BP186" s="78" t="str">
        <f>IF(SUM(COUNTIFS('Planificación 2026-1'!E:E,"HUAURA",'Planificación 2026-1'!W:W,C186,'Planificación 2026-1'!G:G,"OB"))&gt;0,"P09"," ")</f>
        <v xml:space="preserve"> </v>
      </c>
      <c r="BQ186" s="78" t="str">
        <f>IF(SUM(COUNTIFS('Planificación 2026-1'!E:E,"HUAURA",'Planificación 2026-1'!W:W,C186,'Planificación 2026-1'!G:G,"MH"))&gt;0,"P31"," ")</f>
        <v xml:space="preserve"> </v>
      </c>
      <c r="BR186" s="78" t="str">
        <f>IF(SUM(COUNTIFS('Planificación 2026-1'!E:E,"HUAURA",'Planificación 2026-1'!W:W,C186,'Planificación 2026-1'!G:G,"IC"))&gt;0,"P32"," ")</f>
        <v xml:space="preserve"> </v>
      </c>
      <c r="BS186" s="78" t="str">
        <f>IF(SUM(COUNTIFS('Planificación 2026-1'!E:E,"HUAURA",'Planificación 2026-1'!W:W,C186,'Planificación 2026-1'!G:G,"AR"))&gt;0,"P34"," ")</f>
        <v xml:space="preserve"> </v>
      </c>
      <c r="BT186" s="78" t="str">
        <f>IF(SUM(COUNTIFS('Planificación 2026-1'!E:E,"HUAURA",'Planificación 2026-1'!W:W,C186,'Planificación 2026-1'!G:G,"T1"))&gt;0,"P35"," ")</f>
        <v xml:space="preserve"> </v>
      </c>
      <c r="BU186" s="78" t="str">
        <f>IF(SUM(COUNTIFS('Planificación 2026-1'!E:E,"HUAURA",'Planificación 2026-1'!W:W,C186,'Planificación 2026-1'!G:G,"T3"))&gt;0,"P36"," ")</f>
        <v xml:space="preserve"> </v>
      </c>
      <c r="BV186" s="78" t="str">
        <f>IF(SUM(COUNTIFS('Planificación 2026-1'!E:E,"HUAURA",'Planificación 2026-1'!W:W,C186,'Planificación 2026-1'!G:G,"T2"))&gt;0,"P37"," ")</f>
        <v xml:space="preserve"> </v>
      </c>
      <c r="BW186" s="78" t="str">
        <f>IF(SUM(COUNTIFS('Planificación 2026-1'!E:E,"HUAURA",'Planificación 2026-1'!W:W,C186,'Planificación 2026-1'!G:G,"AE"))&gt;0,"P38"," ")</f>
        <v xml:space="preserve"> </v>
      </c>
      <c r="BX186" s="78" t="str">
        <f>IF(SUM(COUNTIFS('Planificación 2026-1'!E:E,"HUAURA",'Planificación 2026-1'!W:W,C186,'Planificación 2026-1'!G:G,"T4"))&gt;0,"P55"," ")</f>
        <v xml:space="preserve"> </v>
      </c>
      <c r="BY186" s="79">
        <f>SUMIFS('Planificación 2026-1'!R:R,'Planificación 2026-1'!W:W,C186,'Planificación 2026-1'!G:G,"AF",'Planificación 2026-1'!H:H,"&gt;2")</f>
        <v>0</v>
      </c>
      <c r="BZ186" s="79">
        <f>SUMIFS('Planificación 2026-1'!R:R,'Planificación 2026-1'!W:W,C186,'Planificación 2026-1'!G:G,"EN",'Planificación 2026-1'!H:H,"&gt;2")</f>
        <v>12</v>
      </c>
      <c r="CA186" s="79">
        <f>SUMIFS('Planificación 2026-1'!R:R,'Planificación 2026-1'!W:W,C186,'Planificación 2026-1'!G:G,"IS",'Planificación 2026-1'!H:H,"&gt;2")</f>
        <v>0</v>
      </c>
      <c r="CB186" s="79">
        <f>SUMIFS('Planificación 2026-1'!R:R,'Planificación 2026-1'!W:W,C186,'Planificación 2026-1'!G:G,"PS",'Planificación 2026-1'!H:H,"&gt;2")</f>
        <v>3</v>
      </c>
      <c r="CC186" s="79">
        <f>SUMIFS('Planificación 2026-1'!R:R,'Planificación 2026-1'!W:W,C186,'Planificación 2026-1'!G:G,"IN",'Planificación 2026-1'!H:H,"&gt;2")</f>
        <v>0</v>
      </c>
      <c r="CD186" s="79">
        <f>SUMIFS('Planificación 2026-1'!R:R,'Planificación 2026-1'!W:W,C186,'Planificación 2026-1'!G:G,"CA",'Planificación 2026-1'!H:H,"&gt;2")</f>
        <v>0</v>
      </c>
      <c r="CE186" s="79">
        <f>SUMIFS('Planificación 2026-1'!R:R,'Planificación 2026-1'!W:W,C186,'Planificación 2026-1'!G:G,"DE",'Planificación 2026-1'!H:H,"&gt;2")</f>
        <v>0</v>
      </c>
      <c r="CF186" s="79">
        <f>SUMIFS('Planificación 2026-1'!R:R,'Planificación 2026-1'!W:W,C186,'Planificación 2026-1'!G:G,"OB",'Planificación 2026-1'!H:H,"&gt;2")</f>
        <v>4</v>
      </c>
      <c r="CG186" s="79">
        <f>SUMIFS('Planificación 2026-1'!R:R,'Planificación 2026-1'!W:W,C186,'Planificación 2026-1'!G:G,"MH",'Planificación 2026-1'!H:H,"&gt;2")</f>
        <v>0</v>
      </c>
      <c r="CH186" s="79">
        <f>SUMIFS('Planificación 2026-1'!R:R,'Planificación 2026-1'!W:W,C186,'Planificación 2026-1'!G:G,"IC",'Planificación 2026-1'!H:H,"&gt;2")</f>
        <v>0</v>
      </c>
      <c r="CI186" s="79">
        <f>SUMIFS('Planificación 2026-1'!R:R,'Planificación 2026-1'!W:W,C186,'Planificación 2026-1'!G:G,"AR",'Planificación 2026-1'!H:H,"&gt;2")</f>
        <v>0</v>
      </c>
      <c r="CJ186" s="79">
        <f>SUMIFS('Planificación 2026-1'!R:R,'Planificación 2026-1'!W:W,C186,'Planificación 2026-1'!G:G,"T1",'Planificación 2026-1'!H:H,"&gt;2")</f>
        <v>0</v>
      </c>
      <c r="CK186" s="79">
        <f>SUMIFS('Planificación 2026-1'!R:R,'Planificación 2026-1'!W:W,C186,'Planificación 2026-1'!G:G,"T3",'Planificación 2026-1'!H:H,"&gt;2")</f>
        <v>0</v>
      </c>
      <c r="CL186" s="79">
        <f>SUMIFS('Planificación 2026-1'!R:R,'Planificación 2026-1'!W:W,C186,'Planificación 2026-1'!G:G,"T2",'Planificación 2026-1'!H:H,"&gt;2")</f>
        <v>0</v>
      </c>
      <c r="CM186" s="79">
        <f>SUMIFS('Planificación 2026-1'!R:R,'Planificación 2026-1'!W:W,C186,'Planificación 2026-1'!G:G,"AE",'Planificación 2026-1'!H:H,"&gt;2")</f>
        <v>0</v>
      </c>
      <c r="CN186" s="79">
        <f>SUMIFS('Planificación 2026-1'!R:R,'Planificación 2026-1'!W:W,C186,'Planificación 2026-1'!G:G,"T4",'Planificación 2026-1'!H:H,"&gt;2")</f>
        <v>0</v>
      </c>
      <c r="CO186" s="79">
        <f>SUMIFS('Planificación 2026-1'!R:R,'Planificación 2026-1'!W:W,C186,'Planificación 2026-1'!G:G,"AF",'Planificación 2026-1'!H:H,"&lt;3")</f>
        <v>0</v>
      </c>
      <c r="CP186" s="79">
        <f>SUMIFS('Planificación 2026-1'!R:R,'Planificación 2026-1'!W:W,C186,'Planificación 2026-1'!G:G,"EN",'Planificación 2026-1'!H:H,"&lt;3")</f>
        <v>0</v>
      </c>
      <c r="CQ186" s="79">
        <f>SUMIFS('Planificación 2026-1'!R:R,'Planificación 2026-1'!W:W,C186,'Planificación 2026-1'!G:G,"IS",'Planificación 2026-1'!H:H,"&lt;3")</f>
        <v>0</v>
      </c>
      <c r="CR186" s="79">
        <f>SUMIFS('Planificación 2026-1'!R:R,'Planificación 2026-1'!W:W,C186,'Planificación 2026-1'!G:G,"PS",'Planificación 2026-1'!H:H,"&lt;3")</f>
        <v>0</v>
      </c>
      <c r="CS186" s="79">
        <f>SUMIFS('Planificación 2026-1'!R:R,'Planificación 2026-1'!W:W,C186,'Planificación 2026-1'!G:G,"IN",'Planificación 2026-1'!H:H,"&lt;3")</f>
        <v>0</v>
      </c>
      <c r="CT186" s="79">
        <f>SUMIFS('Planificación 2026-1'!R:R,'Planificación 2026-1'!W:W,C186,'Planificación 2026-1'!G:G,"CA",'Planificación 2026-1'!H:H,"&lt;3")</f>
        <v>0</v>
      </c>
      <c r="CU186" s="79">
        <f>SUMIFS('Planificación 2026-1'!R:R,'Planificación 2026-1'!W:W,C186,'Planificación 2026-1'!G:G,"DE",'Planificación 2026-1'!H:H,"&lt;3")</f>
        <v>0</v>
      </c>
      <c r="CV186" s="79">
        <f>SUMIFS('Planificación 2026-1'!R:R,'Planificación 2026-1'!W:W,C186,'Planificación 2026-1'!G:G,"OB",'Planificación 2026-1'!H:H,"&lt;3")</f>
        <v>0</v>
      </c>
      <c r="CW186" s="79">
        <f>SUMIFS('Planificación 2026-1'!R:R,'Planificación 2026-1'!W:W,C186,'Planificación 2026-1'!G:G,"MH",'Planificación 2026-1'!H:H,"&lt;3")</f>
        <v>0</v>
      </c>
      <c r="CX186" s="79">
        <f>SUMIFS('Planificación 2026-1'!R:R,'Planificación 2026-1'!W:W,C186,'Planificación 2026-1'!G:G,"IC",'Planificación 2026-1'!H:H,"&lt;3")</f>
        <v>0</v>
      </c>
      <c r="CY186" s="79">
        <f>SUMIFS('Planificación 2026-1'!R:R,'Planificación 2026-1'!W:W,C186,'Planificación 2026-1'!G:G,"AR",'Planificación 2026-1'!H:H,"&lt;3")</f>
        <v>0</v>
      </c>
      <c r="CZ186" s="79">
        <f>SUMIFS('Planificación 2026-1'!R:R,'Planificación 2026-1'!W:W,C186,'Planificación 2026-1'!G:G,"T1",'Planificación 2026-1'!H:H,"&lt;3")</f>
        <v>0</v>
      </c>
      <c r="DA186" s="79">
        <f>SUMIFS('Planificación 2026-1'!R:R,'Planificación 2026-1'!W:W,C186,'Planificación 2026-1'!G:G,"T3",'Planificación 2026-1'!H:H,"&lt;3")</f>
        <v>0</v>
      </c>
      <c r="DB186" s="79">
        <f>SUMIFS('Planificación 2026-1'!R:R,'Planificación 2026-1'!W:W,C186,'Planificación 2026-1'!G:G,"T2",'Planificación 2026-1'!H:H,"&lt;3")</f>
        <v>0</v>
      </c>
      <c r="DC186" s="79">
        <f>SUMIFS('Planificación 2026-1'!R:R,'Planificación 2026-1'!W:W,C186,'Planificación 2026-1'!G:G,"AE",'Planificación 2026-1'!H:H,"&lt;3")</f>
        <v>0</v>
      </c>
      <c r="DD186" s="79">
        <f>SUMIFS('Planificación 2026-1'!R:R,'Planificación 2026-1'!W:W,C186,'Planificación 2026-1'!G:G,"T4",'Planificación 2026-1'!H:H,"&lt;3")</f>
        <v>0</v>
      </c>
      <c r="DE186" s="78" t="str">
        <f t="shared" si="32"/>
        <v>P02 P04 P09</v>
      </c>
      <c r="DF186" s="30">
        <f>IF(C186="","",SUMIFS('Planificación 2026-1'!R:R,'Planificación 2026-1'!W:W,C186,'Planificación 2026-1'!E:E,"PRINCIPAL",'Planificación 2026-1'!X:X,"VIRTUAL"))</f>
        <v>19</v>
      </c>
      <c r="DG186" s="30">
        <f>IF(C186="","",SUMIFS('Planificación 2026-1'!R:R,'Planificación 2026-1'!W:W,C186,'Planificación 2026-1'!E:E,"PRINCIPAL",'Planificación 2026-1'!X:X,"PRESENCIAL"))</f>
        <v>0</v>
      </c>
      <c r="DH186" s="30">
        <f>IF(C186="","",SUMIFS('Planificación 2026-1'!R:R,'Planificación 2026-1'!W:W,C186,'Planificación 2026-1'!E:E,"PRINCIPAL",'Planificación 2026-1'!X:X,"HIBRIDO PRESENCIAL"))</f>
        <v>0</v>
      </c>
      <c r="DI186" s="78" t="str">
        <f t="shared" si="33"/>
        <v/>
      </c>
      <c r="DJ186" s="78">
        <f>IF(C186="","",SUMIFS('Planificación 2026-1'!R:R,'Planificación 2026-1'!W:W,C186,'Planificación 2026-1'!E:E,"FILIAL",'Planificación 2026-1'!X:X,"VIRTUAL"))</f>
        <v>0</v>
      </c>
      <c r="DK186" s="80">
        <f>IF(C186="","",SUMIFS('Planificación 2026-1'!R:R,'Planificación 2026-1'!W:W,C186,'Planificación 2026-1'!E:E,"FILIAL",'Planificación 2026-1'!X:X,"PRESENCIAL"))</f>
        <v>0</v>
      </c>
      <c r="DL186" s="42">
        <f>IF(C186="","",SUMIFS('Planificación 2026-1'!R:R,'Planificación 2026-1'!W:W,C186,'Planificación 2026-1'!E:E,"FILIAL",'Planificación 2026-1'!X:X,"HIBRIDO PRESENCIAL"))</f>
        <v>0</v>
      </c>
      <c r="DM186" s="81" t="str">
        <f t="shared" si="34"/>
        <v/>
      </c>
      <c r="DN186" s="78">
        <f>IF(C186="","",SUMIFS('Planificación 2026-1'!R:R,'Planificación 2026-1'!W:W,C186,'Planificación 2026-1'!E:E,"SUNAMPE",'Planificación 2026-1'!X:X,"VIRTUAL"))</f>
        <v>0</v>
      </c>
      <c r="DO186" s="42">
        <f>IF(C186="","",SUMIFS('Planificación 2026-1'!R:R,'Planificación 2026-1'!W:W,C186,'Planificación 2026-1'!E:E,"SUNAMPE",'Planificación 2026-1'!X:X,"PRESENCIAL"))</f>
        <v>0</v>
      </c>
      <c r="DP186" s="81" t="str">
        <f t="shared" si="35"/>
        <v/>
      </c>
      <c r="DQ186" s="78">
        <f>IF(C186="","",SUMIFS('Planificación 2026-1'!R:R,'Planificación 2026-1'!W:W,C186,'Planificación 2026-1'!E:E,"HUAURA",'Planificación 2026-1'!X:X,"VIRTUAL"))</f>
        <v>0</v>
      </c>
      <c r="DR186" s="42">
        <f>IF(C186="","",SUMIFS('Planificación 2026-1'!R:R,'Planificación 2026-1'!W:W,C186,'Planificación 2026-1'!E:E,"HUAURA",'Planificación 2026-1'!X:X,"PRESENCIAL"))</f>
        <v>0</v>
      </c>
      <c r="DS186" s="48">
        <f>SUMIFS('Planificación 2026-1'!R:R,'Planificación 2026-1'!W:W,C186,'Planificación 2026-1'!E:E,"PRINCIPAL",'Planificación 2026-1'!X:X,"VIRTUAL",'Planificación 2026-1'!H:H,"&gt;2")</f>
        <v>19</v>
      </c>
      <c r="DT186" s="48">
        <f>SUMIFS('Planificación 2026-1'!R:R,'Planificación 2026-1'!W:W,C186,'Planificación 2026-1'!E:E,"PRINCIPAL",'Planificación 2026-1'!X:X,"&lt;&gt;VIRTUAL",'Planificación 2026-1'!H:H,"&gt;2")</f>
        <v>0</v>
      </c>
      <c r="DU186" s="48">
        <f>SUMIFS('Planificación 2026-1'!R:R,'Planificación 2026-1'!W:W,C186,'Planificación 2026-1'!E:E,"SUNAMPE",'Planificación 2026-1'!X:X,"VIRTUAL",'Planificación 2026-1'!H:H,"&gt;2")</f>
        <v>0</v>
      </c>
      <c r="DV186" s="48">
        <f>SUMIFS('Planificación 2026-1'!R:R,'Planificación 2026-1'!W:W,C186,'Planificación 2026-1'!E:E,"SUNAMPE",'Planificación 2026-1'!X:X,"&lt;&gt;VIRTUAL",'Planificación 2026-1'!H:H,"&gt;2")</f>
        <v>0</v>
      </c>
      <c r="DW186" s="48">
        <f>SUMIFS('Planificación 2026-1'!R:R,'Planificación 2026-1'!W:W,C186,'Planificación 2026-1'!E:E,"FILIAL",'Planificación 2026-1'!X:X,"VIRTUAL",'Planificación 2026-1'!H:H,"&gt;2")</f>
        <v>0</v>
      </c>
      <c r="DX186" s="48">
        <f>SUMIFS('Planificación 2026-1'!R:R,'Planificación 2026-1'!W:W,C186,'Planificación 2026-1'!E:E,"FILIAL",'Planificación 2026-1'!X:X,"&lt;&gt;VIRTUAL",'Planificación 2026-1'!H:H,"&gt;2")</f>
        <v>0</v>
      </c>
      <c r="DY186" s="48">
        <f>SUMIFS('Planificación 2026-1'!R:R,'Planificación 2026-1'!W:W,C186,'Planificación 2026-1'!E:E,"PORUMA",'Planificación 2026-1'!X:X,"VIRTUAL",'Planificación 2026-1'!H:H,"&gt;2")</f>
        <v>0</v>
      </c>
      <c r="DZ186" s="48">
        <f>SUMIFS('Planificación 2026-1'!R:R,'Planificación 2026-1'!W:W,C186,'Planificación 2026-1'!E:E,"PORUMA",'Planificación 2026-1'!X:X,"&lt;&gt;VIRTUAL",'Planificación 2026-1'!H:H,"&gt;2")</f>
        <v>0</v>
      </c>
      <c r="EA186" s="48">
        <f>SUMIFS('Planificación 2026-1'!R:R,'Planificación 2026-1'!W:W,C186,'Planificación 2026-1'!E:E,"HUAURA",'Planificación 2026-1'!X:X,"VIRTUAL",'Planificación 2026-1'!H:H,"&gt;2")</f>
        <v>0</v>
      </c>
      <c r="EB186" s="48">
        <f>SUMIFS('Planificación 2026-1'!R:R,'Planificación 2026-1'!W:W,C186,'Planificación 2026-1'!E:E,"HUAURA",'Planificación 2026-1'!X:X,"&lt;&gt;VIRTUAL",'Planificación 2026-1'!H:H,"&gt;2")</f>
        <v>0</v>
      </c>
      <c r="EC186" s="48">
        <f>SUMIFS('Planificación 2026-1'!R:R,'Planificación 2026-1'!W:W,C186,'Planificación 2026-1'!E:E,"PRINCIPAL",'Planificación 2026-1'!X:X,"VIRTUAL",'Planificación 2026-1'!H:H,"&lt;3")</f>
        <v>0</v>
      </c>
      <c r="ED186" s="48">
        <f>SUMIFS('Planificación 2026-1'!R:R,'Planificación 2026-1'!W:W,C186,'Planificación 2026-1'!E:E,"PRINCIPAL",'Planificación 2026-1'!X:X,"&lt;&gt;VIRTUAL",'Planificación 2026-1'!H:H,"&lt;3")</f>
        <v>0</v>
      </c>
      <c r="EE186" s="48">
        <f>SUMIFS('Planificación 2026-1'!R:R,'Planificación 2026-1'!W:W,C186,'Planificación 2026-1'!E:E,"SUNAMPE",'Planificación 2026-1'!X:X,"VIRTUAL",'Planificación 2026-1'!H:H,"&lt;3")</f>
        <v>0</v>
      </c>
      <c r="EF186" s="48">
        <f>SUMIFS('Planificación 2026-1'!R:R,'Planificación 2026-1'!W:W,C186,'Planificación 2026-1'!E:E,"SUNAMPE",'Planificación 2026-1'!X:X,"&lt;&gt;VIRTUAL",'Planificación 2026-1'!H:H,"&lt;3")</f>
        <v>0</v>
      </c>
      <c r="EG186" s="48">
        <f>SUMIFS('Planificación 2026-1'!R:R,'Planificación 2026-1'!W:W,C186,'Planificación 2026-1'!E:E,"FILIAL",'Planificación 2026-1'!X:X,"VIRTUAL",'Planificación 2026-1'!H:H,"&lt;3")</f>
        <v>0</v>
      </c>
      <c r="EH186" s="48">
        <f>SUMIFS('Planificación 2026-1'!R:R,'Planificación 2026-1'!W:W,C186,'Planificación 2026-1'!E:E,"FILIAL",'Planificación 2026-1'!X:X,"&lt;&gt;VIRTUAL",'Planificación 2026-1'!H:H,"&lt;3")</f>
        <v>0</v>
      </c>
      <c r="EI186" s="48">
        <f>SUMIFS('Planificación 2026-1'!R:R,'Planificación 2026-1'!W:W,C186,'Planificación 2026-1'!E:E,"PORUMA",'Planificación 2026-1'!X:X,"VIRTUAL",'Planificación 2026-1'!H:H,"&lt;3")</f>
        <v>0</v>
      </c>
      <c r="EJ186" s="48">
        <f>SUMIFS('Planificación 2026-1'!R:R,'Planificación 2026-1'!W:W,C186,'Planificación 2026-1'!E:E,"PORUMA",'Planificación 2026-1'!X:X,"&lt;&gt;VIRTUAL",'Planificación 2026-1'!H:H,"&lt;3")</f>
        <v>0</v>
      </c>
      <c r="EK186" s="48">
        <f>SUMIFS('Planificación 2026-1'!R:R,'Planificación 2026-1'!W:W,C186,'Planificación 2026-1'!E:E,"HUAURA",'Planificación 2026-1'!X:X,"VIRTUAL",'Planificación 2026-1'!H:H,"&lt;3")</f>
        <v>0</v>
      </c>
      <c r="EL186" s="48">
        <f>SUMIFS('Planificación 2026-1'!R:R,'Planificación 2026-1'!W:W,C186,'Planificación 2026-1'!E:E,"HUAURA",'Planificación 2026-1'!X:X,"&lt;&gt;VIRTUAL",'Planificación 2026-1'!H:H,"&lt;3")</f>
        <v>0</v>
      </c>
      <c r="EM186" s="48">
        <f t="shared" si="36"/>
        <v>0</v>
      </c>
      <c r="EN186" s="48">
        <f t="shared" si="37"/>
        <v>0</v>
      </c>
      <c r="EO186" s="48">
        <f t="shared" si="38"/>
        <v>0</v>
      </c>
      <c r="EP186" s="48">
        <f t="shared" si="39"/>
        <v>19</v>
      </c>
      <c r="EQ186" s="48">
        <f t="shared" si="40"/>
        <v>0</v>
      </c>
      <c r="ER186" s="48"/>
      <c r="ES186" s="48">
        <f t="shared" si="41"/>
        <v>19</v>
      </c>
      <c r="ET186" s="48">
        <f t="shared" si="42"/>
        <v>0</v>
      </c>
      <c r="EU186" s="48" t="b">
        <f t="shared" si="43"/>
        <v>1</v>
      </c>
      <c r="EV186" s="48" t="str">
        <f t="shared" si="44"/>
        <v/>
      </c>
      <c r="EW186" s="48" t="str">
        <f t="shared" si="45"/>
        <v>VIRTUAL</v>
      </c>
    </row>
    <row r="187" spans="1:153" x14ac:dyDescent="0.3">
      <c r="A187" s="53"/>
      <c r="B187" s="383">
        <v>184</v>
      </c>
      <c r="C187" s="107" t="s">
        <v>208</v>
      </c>
      <c r="D187" s="82">
        <f>SUMIF('Planificación 2026-1'!W:W,C187,'Planificación 2026-1'!R:R)</f>
        <v>33</v>
      </c>
      <c r="E187" s="384" t="s">
        <v>341</v>
      </c>
      <c r="F187" s="107" t="s">
        <v>430</v>
      </c>
      <c r="G187" s="387" t="s">
        <v>328</v>
      </c>
      <c r="H187" s="387" t="s">
        <v>448</v>
      </c>
      <c r="I187" s="77" t="str">
        <f>IF(SUM(COUNTIFS('Planificación 2026-1'!E:E,"PRINCIPAL",'Planificación 2026-1'!W:W,C187,'Planificación 2026-1'!G:G,"AF"))&gt;0,"P01"," ")</f>
        <v xml:space="preserve"> </v>
      </c>
      <c r="J187" s="78" t="str">
        <f>IF(SUM(COUNTIFS('Planificación 2026-1'!E:E,"PRINCIPAL",'Planificación 2026-1'!W:W,C187,'Planificación 2026-1'!G:G,"EN"))&gt;0,"P02"," ")</f>
        <v xml:space="preserve"> </v>
      </c>
      <c r="K187" s="78" t="str">
        <f>IF(SUM(COUNTIFS('Planificación 2026-1'!E:E,"PRINCIPAL",'Planificación 2026-1'!W:W,C187,'Planificación 2026-1'!G:G,"IS"))&gt;0,"P03"," ")</f>
        <v xml:space="preserve"> </v>
      </c>
      <c r="L187" s="78" t="str">
        <f>IF(SUM(COUNTIFS('Planificación 2026-1'!E:E,"PRINCIPAL",'Planificación 2026-1'!W:W,C187,'Planificación 2026-1'!G:G,"PS"))&gt;0,"P04"," ")</f>
        <v xml:space="preserve"> </v>
      </c>
      <c r="M187" s="78"/>
      <c r="N187" s="78" t="str">
        <f>IF(SUM(COUNTIFS('Planificación 2026-1'!E:E,"PRINCIPAL",'Planificación 2026-1'!W:W,C187,'Planificación 2026-1'!G:G,"IN"))&gt;0,"P06"," ")</f>
        <v xml:space="preserve"> </v>
      </c>
      <c r="O187" s="78" t="str">
        <f>IF(SUM(COUNTIFS('Planificación 2026-1'!E:E,"PRINCIPAL",'Planificación 2026-1'!W:W,C187,'Planificación 2026-1'!G:G,"CA"))&gt;0,"P07"," ")</f>
        <v xml:space="preserve"> </v>
      </c>
      <c r="P187" s="78" t="str">
        <f>IF(SUM(COUNTIFS('Planificación 2026-1'!E:E,"PRINCIPAL",'Planificación 2026-1'!W:W,C187,'Planificación 2026-1'!G:G,"DE"))&gt;0,"P08"," ")</f>
        <v xml:space="preserve"> </v>
      </c>
      <c r="Q187" s="78" t="str">
        <f>IF(SUM(COUNTIFS('Planificación 2026-1'!E:E,"PRINCIPAL",'Planificación 2026-1'!W:W,C187,'Planificación 2026-1'!G:G,"OB"))&gt;0,"P09"," ")</f>
        <v xml:space="preserve"> </v>
      </c>
      <c r="R187" s="78" t="str">
        <f>IF(SUM(COUNTIFS('Planificación 2026-1'!E:E,"PRINCIPAL",'Planificación 2026-1'!W:W,C187,'Planificación 2026-1'!G:G,"MH"))&gt;0,"P31"," ")</f>
        <v xml:space="preserve"> </v>
      </c>
      <c r="S187" s="78" t="str">
        <f>IF(SUM(COUNTIFS('Planificación 2026-1'!E:E,"PRINCIPAL",'Planificación 2026-1'!W:W,C187,'Planificación 2026-1'!G:G,"IC"))&gt;0,"P32"," ")</f>
        <v xml:space="preserve"> </v>
      </c>
      <c r="T187" s="78" t="str">
        <f>IF(SUM(COUNTIFS('Planificación 2026-1'!E:E,"PRINCIPAL",'Planificación 2026-1'!W:W,C187,'Planificación 2026-1'!G:G,"AR"))&gt;0,"P34"," ")</f>
        <v xml:space="preserve"> </v>
      </c>
      <c r="U187" s="78" t="str">
        <f>IF(SUM(COUNTIFS('Planificación 2026-1'!E:E,"PRINCIPAL",'Planificación 2026-1'!W:W,C187,'Planificación 2026-1'!G:G,"T1"))&gt;0,"P35"," ")</f>
        <v xml:space="preserve"> </v>
      </c>
      <c r="V187" s="78" t="str">
        <f>IF(SUM(COUNTIFS('Planificación 2026-1'!E:E,"PRINCIPAL",'Planificación 2026-1'!W:W,C187,'Planificación 2026-1'!G:G,"T3"))&gt;0,"P36"," ")</f>
        <v xml:space="preserve"> </v>
      </c>
      <c r="W187" s="78" t="str">
        <f>IF(SUM(COUNTIFS('Planificación 2026-1'!E:E,"PRINCIPAL",'Planificación 2026-1'!W:W,C187,'Planificación 2026-1'!G:G,"T2"))&gt;0,"P37"," ")</f>
        <v xml:space="preserve"> </v>
      </c>
      <c r="X187" s="78" t="str">
        <f>IF(SUM(COUNTIFS('Planificación 2026-1'!E:E,"PRINCIPAL",'Planificación 2026-1'!W:W,C187,'Planificación 2026-1'!G:G,"AE"))&gt;0,"P38"," ")</f>
        <v xml:space="preserve"> </v>
      </c>
      <c r="Y187" s="78" t="str">
        <f>IF(SUM(COUNTIFS('Planificación 2026-1'!E:E,"PRINCIPAL",'Planificación 2026-1'!W:W,C187,'Planificación 2026-1'!G:G,"T4"))&gt;0,"P55"," ")</f>
        <v xml:space="preserve"> </v>
      </c>
      <c r="Z187" s="78" t="str">
        <f>IF(SUM(COUNTIFS('Planificación 2026-1'!E:E,"FILIAL",'Planificación 2026-1'!W:W,C187,'Planificación 2026-1'!G:G,"AF"))&gt;0," P01"," ")</f>
        <v xml:space="preserve"> </v>
      </c>
      <c r="AA187" s="78" t="str">
        <f>IF(SUM(COUNTIFS('Planificación 2026-1'!E:E,"FILIAL",'Planificación 2026-1'!W:W,C187,'Planificación 2026-1'!G:G,"EN"))&gt;0,"P02"," ")</f>
        <v>P02</v>
      </c>
      <c r="AB187" s="78" t="str">
        <f>IF(SUM(COUNTIFS('Planificación 2026-1'!E:E,"FILIAL",'Planificación 2026-1'!W:W,C187,'Planificación 2026-1'!G:G,"IS"))&gt;0,"P03"," ")</f>
        <v xml:space="preserve"> </v>
      </c>
      <c r="AC187" s="78" t="str">
        <f>IF(SUM(COUNTIFS('Planificación 2026-1'!E:E,"FILIAL",'Planificación 2026-1'!W:W,C187,'Planificación 2026-1'!G:G,"PS"))&gt;0,"P04"," ")</f>
        <v xml:space="preserve"> </v>
      </c>
      <c r="AD187" s="78"/>
      <c r="AE187" s="78" t="str">
        <f>IF(SUM(COUNTIFS('Planificación 2026-1'!E:E,"FILIAL",'Planificación 2026-1'!W:W,C187,'Planificación 2026-1'!G:G,"IN"))&gt;0,"P06"," ")</f>
        <v xml:space="preserve"> </v>
      </c>
      <c r="AF187" s="78" t="str">
        <f>IF(SUM(COUNTIFS('Planificación 2026-1'!E:E,"FILIAL",'Planificación 2026-1'!W:W,C187,'Planificación 2026-1'!G:G,"CA"))&gt;0,"P07"," ")</f>
        <v xml:space="preserve"> </v>
      </c>
      <c r="AG187" s="78" t="str">
        <f>IF(SUM(COUNTIFS('Planificación 2026-1'!E:E,"FILIAL",'Planificación 2026-1'!W:W,C187,'Planificación 2026-1'!G:G,"DE"))&gt;0,"P08"," ")</f>
        <v xml:space="preserve"> </v>
      </c>
      <c r="AH187" s="78" t="str">
        <f>IF(SUM(COUNTIFS('Planificación 2026-1'!E:E,"FILIAL",'Planificación 2026-1'!W:W,C187,'Planificación 2026-1'!G:G,"OB"))&gt;0,"P09"," ")</f>
        <v>P09</v>
      </c>
      <c r="AI187" s="78" t="str">
        <f>IF(SUM(COUNTIFS('Planificación 2026-1'!E:E,"FILIAL",'Planificación 2026-1'!W:W,C187,'Planificación 2026-1'!G:G,"MH"))&gt;0,"P31"," ")</f>
        <v xml:space="preserve"> </v>
      </c>
      <c r="AJ187" s="78" t="str">
        <f>IF(SUM(COUNTIFS('Planificación 2026-1'!E:E,"FILIAL",'Planificación 2026-1'!W:W,C187,'Planificación 2026-1'!G:G,"IC"))&gt;0,"P32"," ")</f>
        <v xml:space="preserve"> </v>
      </c>
      <c r="AK187" s="78" t="str">
        <f>IF(SUM(COUNTIFS('Planificación 2026-1'!E:E,"FILIAL",'Planificación 2026-1'!W:W,C187,'Planificación 2026-1'!G:G,"AR"))&gt;0,"P34"," ")</f>
        <v xml:space="preserve"> </v>
      </c>
      <c r="AL187" s="78" t="str">
        <f>IF(SUM(COUNTIFS('Planificación 2026-1'!E:E,"FILIAL",'Planificación 2026-1'!W:W,C187,'Planificación 2026-1'!G:G,"T1"))&gt;0,"P35"," ")</f>
        <v xml:space="preserve"> </v>
      </c>
      <c r="AM187" s="78" t="str">
        <f>IF(SUM(COUNTIFS('Planificación 2026-1'!E:E,"FILIAL",'Planificación 2026-1'!W:W,C187,'Planificación 2026-1'!G:G,"T3"))&gt;0,"P36"," ")</f>
        <v xml:space="preserve"> </v>
      </c>
      <c r="AN187" s="78" t="str">
        <f>IF(SUM(COUNTIFS('Planificación 2026-1'!E:E,"FILIAL",'Planificación 2026-1'!W:W,C187,'Planificación 2026-1'!G:G,"T2"))&gt;0,"P37"," ")</f>
        <v>P37</v>
      </c>
      <c r="AO187" s="78" t="str">
        <f>IF(SUM(COUNTIFS('Planificación 2026-1'!E:E,"FILIAL",'Planificación 2026-1'!W:W,C187,'Planificación 2026-1'!G:G,"AE"))&gt;0,"P38"," ")</f>
        <v xml:space="preserve"> </v>
      </c>
      <c r="AP187" s="78" t="str">
        <f>IF(SUM(COUNTIFS('Planificación 2026-1'!E:E,"FILIAL",'Planificación 2026-1'!W:W,C187,'Planificación 2026-1'!G:G,"T4"))&gt;0,"P55"," ")</f>
        <v xml:space="preserve"> </v>
      </c>
      <c r="AQ187" s="78" t="str">
        <f>IF(SUM(COUNTIFS('Planificación 2026-1'!E:E,"SUNAMPE",'Planificación 2026-1'!W:W,C187,'Planificación 2026-1'!G:G,"AF"))&gt;0," P01"," ")</f>
        <v xml:space="preserve"> </v>
      </c>
      <c r="AR187" s="78" t="str">
        <f>IF(SUM(COUNTIFS('Planificación 2026-1'!E:E,"SUNAMPE",'Planificación 2026-1'!W:W,C187,'Planificación 2026-1'!G:G,"EN"))&gt;0,"P02"," ")</f>
        <v xml:space="preserve"> </v>
      </c>
      <c r="AS187" s="78" t="str">
        <f>IF(SUM(COUNTIFS('Planificación 2026-1'!E:E,"SUNAMPE",'Planificación 2026-1'!W:W,C187,'Planificación 2026-1'!G:G,"IS"))&gt;0,"P03"," ")</f>
        <v xml:space="preserve"> </v>
      </c>
      <c r="AT187" s="78" t="str">
        <f>IF(SUM(COUNTIFS('Planificación 2026-1'!E:E,"SUNAMPE",'Planificación 2026-1'!W:W,C187,'Planificación 2026-1'!G:G,"PS"))&gt;0,"P04"," ")</f>
        <v xml:space="preserve"> </v>
      </c>
      <c r="AU187" s="78"/>
      <c r="AV187" s="78" t="str">
        <f>IF(SUM(COUNTIFS('Planificación 2026-1'!E:E,"SUNAMPE",'Planificación 2026-1'!W:W,C187,'Planificación 2026-1'!G:G,"IN"))&gt;0,"P06"," ")</f>
        <v xml:space="preserve"> </v>
      </c>
      <c r="AW187" s="78" t="str">
        <f>IF(SUM(COUNTIFS('Planificación 2026-1'!E:E,"SUNAMPE",'Planificación 2026-1'!W:W,C187,'Planificación 2026-1'!G:G,"CA"))&gt;0,"P07"," ")</f>
        <v xml:space="preserve"> </v>
      </c>
      <c r="AX187" s="78" t="str">
        <f>IF(SUM(COUNTIFS('Planificación 2026-1'!E:E,"SUNAMPE",'Planificación 2026-1'!W:W,C187,'Planificación 2026-1'!G:G,"DE"))&gt;0,"P08"," ")</f>
        <v xml:space="preserve"> </v>
      </c>
      <c r="AY187" s="78" t="str">
        <f>IF(SUM(COUNTIFS('Planificación 2026-1'!E:E,"SUNAMPE",'Planificación 2026-1'!W:W,C187,'Planificación 2026-1'!G:G,"OB"))&gt;0,"P09"," ")</f>
        <v xml:space="preserve"> </v>
      </c>
      <c r="AZ187" s="78" t="str">
        <f>IF(SUM(COUNTIFS('Planificación 2026-1'!E:E,"SUNAMPE",'Planificación 2026-1'!W:W,C187,'Planificación 2026-1'!G:G,"MH"))&gt;0,"P31"," ")</f>
        <v xml:space="preserve"> </v>
      </c>
      <c r="BA187" s="78" t="str">
        <f>IF(SUM(COUNTIFS('Planificación 2026-1'!E:E,"SUNAMPE",'Planificación 2026-1'!W:W,C187,'Planificación 2026-1'!G:G,"IC"))&gt;0,"P32"," ")</f>
        <v xml:space="preserve"> </v>
      </c>
      <c r="BB187" s="78" t="str">
        <f>IF(SUM(COUNTIFS('Planificación 2026-1'!E:E,"SUNAMPE",'Planificación 2026-1'!W:W,C187,'Planificación 2026-1'!G:G,"AR"))&gt;0,"P34"," ")</f>
        <v xml:space="preserve"> </v>
      </c>
      <c r="BC187" s="78" t="str">
        <f>IF(SUM(COUNTIFS('Planificación 2026-1'!E:E,"SUNAMPE",'Planificación 2026-1'!W:W,C187,'Planificación 2026-1'!G:G,"T1"))&gt;0,"P35"," ")</f>
        <v xml:space="preserve"> </v>
      </c>
      <c r="BD187" s="78" t="str">
        <f>IF(SUM(COUNTIFS('Planificación 2026-1'!E:E,"SUNAMPE",'Planificación 2026-1'!W:W,C187,'Planificación 2026-1'!G:G,"T3"))&gt;0,"P36"," ")</f>
        <v xml:space="preserve"> </v>
      </c>
      <c r="BE187" s="78" t="str">
        <f>IF(SUM(COUNTIFS('Planificación 2026-1'!E:E,"SUNAMPE",'Planificación 2026-1'!W:W,C187,'Planificación 2026-1'!G:G,"T2"))&gt;0,"P37"," ")</f>
        <v xml:space="preserve"> </v>
      </c>
      <c r="BF187" s="78" t="str">
        <f>IF(SUM(COUNTIFS('Planificación 2026-1'!E:E,"SUNAMPE",'Planificación 2026-1'!W:W,C187,'Planificación 2026-1'!G:G,"AE"))&gt;0,"P38"," ")</f>
        <v xml:space="preserve"> </v>
      </c>
      <c r="BG187" s="78" t="str">
        <f>IF(SUM(COUNTIFS('Planificación 2026-1'!E:E,"SUNAMPE",'Planificación 2026-1'!W:W,C187,'Planificación 2026-1'!G:G,"T4"))&gt;0,"P55"," ")</f>
        <v xml:space="preserve"> </v>
      </c>
      <c r="BH187" s="78" t="str">
        <f>IF(SUM(COUNTIFS('Planificación 2026-1'!E:E,"HUAURA",'Planificación 2026-1'!W:W,C187,'Planificación 2026-1'!G:G,"AF"))&gt;0," P01"," ")</f>
        <v xml:space="preserve"> </v>
      </c>
      <c r="BI187" s="78" t="str">
        <f>IF(SUM(COUNTIFS('Planificación 2026-1'!E:E,"HUAURA",'Planificación 2026-1'!W:W,C187,'Planificación 2026-1'!G:G,"EN"))&gt;0,"P02"," ")</f>
        <v xml:space="preserve"> </v>
      </c>
      <c r="BJ187" s="78" t="str">
        <f>IF(SUM(COUNTIFS('Planificación 2026-1'!E:E,"HUAURA",'Planificación 2026-1'!W:W,C187,'Planificación 2026-1'!G:G,"IS"))&gt;0,"P03"," ")</f>
        <v xml:space="preserve"> </v>
      </c>
      <c r="BK187" s="78" t="str">
        <f>IF(SUM(COUNTIFS('Planificación 2026-1'!E:E,"HUAURA",'Planificación 2026-1'!W:W,C187,'Planificación 2026-1'!G:G,"PS"))&gt;0,"P04"," ")</f>
        <v xml:space="preserve"> </v>
      </c>
      <c r="BL187" s="78"/>
      <c r="BM187" s="78" t="str">
        <f>IF(SUM(COUNTIFS('Planificación 2026-1'!E:E,"HUAURA",'Planificación 2026-1'!W:W,C187,'Planificación 2026-1'!G:G,"IN"))&gt;0,"P06"," ")</f>
        <v xml:space="preserve"> </v>
      </c>
      <c r="BN187" s="78" t="str">
        <f>IF(SUM(COUNTIFS('Planificación 2026-1'!E:E,"HUAURA",'Planificación 2026-1'!W:W,C187,'Planificación 2026-1'!G:G,"CA"))&gt;0,"P07"," ")</f>
        <v xml:space="preserve"> </v>
      </c>
      <c r="BO187" s="78" t="str">
        <f>IF(SUM(COUNTIFS('Planificación 2026-1'!E:E,"HUAURA",'Planificación 2026-1'!W:W,C187,'Planificación 2026-1'!G:G,"DE"))&gt;0,"P08"," ")</f>
        <v xml:space="preserve"> </v>
      </c>
      <c r="BP187" s="78" t="str">
        <f>IF(SUM(COUNTIFS('Planificación 2026-1'!E:E,"HUAURA",'Planificación 2026-1'!W:W,C187,'Planificación 2026-1'!G:G,"OB"))&gt;0,"P09"," ")</f>
        <v xml:space="preserve"> </v>
      </c>
      <c r="BQ187" s="78" t="str">
        <f>IF(SUM(COUNTIFS('Planificación 2026-1'!E:E,"HUAURA",'Planificación 2026-1'!W:W,C187,'Planificación 2026-1'!G:G,"MH"))&gt;0,"P31"," ")</f>
        <v xml:space="preserve"> </v>
      </c>
      <c r="BR187" s="78" t="str">
        <f>IF(SUM(COUNTIFS('Planificación 2026-1'!E:E,"HUAURA",'Planificación 2026-1'!W:W,C187,'Planificación 2026-1'!G:G,"IC"))&gt;0,"P32"," ")</f>
        <v xml:space="preserve"> </v>
      </c>
      <c r="BS187" s="78" t="str">
        <f>IF(SUM(COUNTIFS('Planificación 2026-1'!E:E,"HUAURA",'Planificación 2026-1'!W:W,C187,'Planificación 2026-1'!G:G,"AR"))&gt;0,"P34"," ")</f>
        <v xml:space="preserve"> </v>
      </c>
      <c r="BT187" s="78" t="str">
        <f>IF(SUM(COUNTIFS('Planificación 2026-1'!E:E,"HUAURA",'Planificación 2026-1'!W:W,C187,'Planificación 2026-1'!G:G,"T1"))&gt;0,"P35"," ")</f>
        <v xml:space="preserve"> </v>
      </c>
      <c r="BU187" s="78" t="str">
        <f>IF(SUM(COUNTIFS('Planificación 2026-1'!E:E,"HUAURA",'Planificación 2026-1'!W:W,C187,'Planificación 2026-1'!G:G,"T3"))&gt;0,"P36"," ")</f>
        <v xml:space="preserve"> </v>
      </c>
      <c r="BV187" s="78" t="str">
        <f>IF(SUM(COUNTIFS('Planificación 2026-1'!E:E,"HUAURA",'Planificación 2026-1'!W:W,C187,'Planificación 2026-1'!G:G,"T2"))&gt;0,"P37"," ")</f>
        <v xml:space="preserve"> </v>
      </c>
      <c r="BW187" s="78" t="str">
        <f>IF(SUM(COUNTIFS('Planificación 2026-1'!E:E,"HUAURA",'Planificación 2026-1'!W:W,C187,'Planificación 2026-1'!G:G,"AE"))&gt;0,"P38"," ")</f>
        <v xml:space="preserve"> </v>
      </c>
      <c r="BX187" s="78" t="str">
        <f>IF(SUM(COUNTIFS('Planificación 2026-1'!E:E,"HUAURA",'Planificación 2026-1'!W:W,C187,'Planificación 2026-1'!G:G,"T4"))&gt;0,"P55"," ")</f>
        <v xml:space="preserve"> </v>
      </c>
      <c r="BY187" s="79">
        <f>SUMIFS('Planificación 2026-1'!R:R,'Planificación 2026-1'!W:W,C187,'Planificación 2026-1'!G:G,"AF",'Planificación 2026-1'!H:H,"&gt;2")</f>
        <v>0</v>
      </c>
      <c r="BZ187" s="79">
        <f>SUMIFS('Planificación 2026-1'!R:R,'Planificación 2026-1'!W:W,C187,'Planificación 2026-1'!G:G,"EN",'Planificación 2026-1'!H:H,"&gt;2")</f>
        <v>0</v>
      </c>
      <c r="CA187" s="79">
        <f>SUMIFS('Planificación 2026-1'!R:R,'Planificación 2026-1'!W:W,C187,'Planificación 2026-1'!G:G,"IS",'Planificación 2026-1'!H:H,"&gt;2")</f>
        <v>0</v>
      </c>
      <c r="CB187" s="79">
        <f>SUMIFS('Planificación 2026-1'!R:R,'Planificación 2026-1'!W:W,C187,'Planificación 2026-1'!G:G,"PS",'Planificación 2026-1'!H:H,"&gt;2")</f>
        <v>0</v>
      </c>
      <c r="CC187" s="79">
        <f>SUMIFS('Planificación 2026-1'!R:R,'Planificación 2026-1'!W:W,C187,'Planificación 2026-1'!G:G,"IN",'Planificación 2026-1'!H:H,"&gt;2")</f>
        <v>0</v>
      </c>
      <c r="CD187" s="79">
        <f>SUMIFS('Planificación 2026-1'!R:R,'Planificación 2026-1'!W:W,C187,'Planificación 2026-1'!G:G,"CA",'Planificación 2026-1'!H:H,"&gt;2")</f>
        <v>0</v>
      </c>
      <c r="CE187" s="79">
        <f>SUMIFS('Planificación 2026-1'!R:R,'Planificación 2026-1'!W:W,C187,'Planificación 2026-1'!G:G,"DE",'Planificación 2026-1'!H:H,"&gt;2")</f>
        <v>0</v>
      </c>
      <c r="CF187" s="79">
        <f>SUMIFS('Planificación 2026-1'!R:R,'Planificación 2026-1'!W:W,C187,'Planificación 2026-1'!G:G,"OB",'Planificación 2026-1'!H:H,"&gt;2")</f>
        <v>0</v>
      </c>
      <c r="CG187" s="79">
        <f>SUMIFS('Planificación 2026-1'!R:R,'Planificación 2026-1'!W:W,C187,'Planificación 2026-1'!G:G,"MH",'Planificación 2026-1'!H:H,"&gt;2")</f>
        <v>0</v>
      </c>
      <c r="CH187" s="79">
        <f>SUMIFS('Planificación 2026-1'!R:R,'Planificación 2026-1'!W:W,C187,'Planificación 2026-1'!G:G,"IC",'Planificación 2026-1'!H:H,"&gt;2")</f>
        <v>0</v>
      </c>
      <c r="CI187" s="79">
        <f>SUMIFS('Planificación 2026-1'!R:R,'Planificación 2026-1'!W:W,C187,'Planificación 2026-1'!G:G,"AR",'Planificación 2026-1'!H:H,"&gt;2")</f>
        <v>0</v>
      </c>
      <c r="CJ187" s="79">
        <f>SUMIFS('Planificación 2026-1'!R:R,'Planificación 2026-1'!W:W,C187,'Planificación 2026-1'!G:G,"T1",'Planificación 2026-1'!H:H,"&gt;2")</f>
        <v>0</v>
      </c>
      <c r="CK187" s="79">
        <f>SUMIFS('Planificación 2026-1'!R:R,'Planificación 2026-1'!W:W,C187,'Planificación 2026-1'!G:G,"T3",'Planificación 2026-1'!H:H,"&gt;2")</f>
        <v>0</v>
      </c>
      <c r="CL187" s="79">
        <f>SUMIFS('Planificación 2026-1'!R:R,'Planificación 2026-1'!W:W,C187,'Planificación 2026-1'!G:G,"T2",'Planificación 2026-1'!H:H,"&gt;2")</f>
        <v>0</v>
      </c>
      <c r="CM187" s="79">
        <f>SUMIFS('Planificación 2026-1'!R:R,'Planificación 2026-1'!W:W,C187,'Planificación 2026-1'!G:G,"AE",'Planificación 2026-1'!H:H,"&gt;2")</f>
        <v>0</v>
      </c>
      <c r="CN187" s="79">
        <f>SUMIFS('Planificación 2026-1'!R:R,'Planificación 2026-1'!W:W,C187,'Planificación 2026-1'!G:G,"T4",'Planificación 2026-1'!H:H,"&gt;2")</f>
        <v>0</v>
      </c>
      <c r="CO187" s="79">
        <f>SUMIFS('Planificación 2026-1'!R:R,'Planificación 2026-1'!W:W,C187,'Planificación 2026-1'!G:G,"AF",'Planificación 2026-1'!H:H,"&lt;3")</f>
        <v>0</v>
      </c>
      <c r="CP187" s="79">
        <f>SUMIFS('Planificación 2026-1'!R:R,'Planificación 2026-1'!W:W,C187,'Planificación 2026-1'!G:G,"EN",'Planificación 2026-1'!H:H,"&lt;3")</f>
        <v>9</v>
      </c>
      <c r="CQ187" s="79">
        <f>SUMIFS('Planificación 2026-1'!R:R,'Planificación 2026-1'!W:W,C187,'Planificación 2026-1'!G:G,"IS",'Planificación 2026-1'!H:H,"&lt;3")</f>
        <v>0</v>
      </c>
      <c r="CR187" s="79">
        <f>SUMIFS('Planificación 2026-1'!R:R,'Planificación 2026-1'!W:W,C187,'Planificación 2026-1'!G:G,"PS",'Planificación 2026-1'!H:H,"&lt;3")</f>
        <v>0</v>
      </c>
      <c r="CS187" s="79">
        <f>SUMIFS('Planificación 2026-1'!R:R,'Planificación 2026-1'!W:W,C187,'Planificación 2026-1'!G:G,"IN",'Planificación 2026-1'!H:H,"&lt;3")</f>
        <v>0</v>
      </c>
      <c r="CT187" s="79">
        <f>SUMIFS('Planificación 2026-1'!R:R,'Planificación 2026-1'!W:W,C187,'Planificación 2026-1'!G:G,"CA",'Planificación 2026-1'!H:H,"&lt;3")</f>
        <v>0</v>
      </c>
      <c r="CU187" s="79">
        <f>SUMIFS('Planificación 2026-1'!R:R,'Planificación 2026-1'!W:W,C187,'Planificación 2026-1'!G:G,"DE",'Planificación 2026-1'!H:H,"&lt;3")</f>
        <v>0</v>
      </c>
      <c r="CV187" s="79">
        <f>SUMIFS('Planificación 2026-1'!R:R,'Planificación 2026-1'!W:W,C187,'Planificación 2026-1'!G:G,"OB",'Planificación 2026-1'!H:H,"&lt;3")</f>
        <v>4</v>
      </c>
      <c r="CW187" s="79">
        <f>SUMIFS('Planificación 2026-1'!R:R,'Planificación 2026-1'!W:W,C187,'Planificación 2026-1'!G:G,"MH",'Planificación 2026-1'!H:H,"&lt;3")</f>
        <v>15</v>
      </c>
      <c r="CX187" s="79">
        <f>SUMIFS('Planificación 2026-1'!R:R,'Planificación 2026-1'!W:W,C187,'Planificación 2026-1'!G:G,"IC",'Planificación 2026-1'!H:H,"&lt;3")</f>
        <v>0</v>
      </c>
      <c r="CY187" s="79">
        <f>SUMIFS('Planificación 2026-1'!R:R,'Planificación 2026-1'!W:W,C187,'Planificación 2026-1'!G:G,"AR",'Planificación 2026-1'!H:H,"&lt;3")</f>
        <v>0</v>
      </c>
      <c r="CZ187" s="79">
        <f>SUMIFS('Planificación 2026-1'!R:R,'Planificación 2026-1'!W:W,C187,'Planificación 2026-1'!G:G,"T1",'Planificación 2026-1'!H:H,"&lt;3")</f>
        <v>0</v>
      </c>
      <c r="DA187" s="79">
        <f>SUMIFS('Planificación 2026-1'!R:R,'Planificación 2026-1'!W:W,C187,'Planificación 2026-1'!G:G,"T3",'Planificación 2026-1'!H:H,"&lt;3")</f>
        <v>0</v>
      </c>
      <c r="DB187" s="79">
        <f>SUMIFS('Planificación 2026-1'!R:R,'Planificación 2026-1'!W:W,C187,'Planificación 2026-1'!G:G,"T2",'Planificación 2026-1'!H:H,"&lt;3")</f>
        <v>5</v>
      </c>
      <c r="DC187" s="79">
        <f>SUMIFS('Planificación 2026-1'!R:R,'Planificación 2026-1'!W:W,C187,'Planificación 2026-1'!G:G,"AE",'Planificación 2026-1'!H:H,"&lt;3")</f>
        <v>0</v>
      </c>
      <c r="DD187" s="79">
        <f>SUMIFS('Planificación 2026-1'!R:R,'Planificación 2026-1'!W:W,C187,'Planificación 2026-1'!G:G,"T4",'Planificación 2026-1'!H:H,"&lt;3")</f>
        <v>0</v>
      </c>
      <c r="DE187" s="78" t="str">
        <f t="shared" si="32"/>
        <v/>
      </c>
      <c r="DF187" s="30">
        <f>IF(C187="","",SUMIFS('Planificación 2026-1'!R:R,'Planificación 2026-1'!W:W,C187,'Planificación 2026-1'!E:E,"PRINCIPAL",'Planificación 2026-1'!X:X,"VIRTUAL"))</f>
        <v>0</v>
      </c>
      <c r="DG187" s="30">
        <f>IF(C187="","",SUMIFS('Planificación 2026-1'!R:R,'Planificación 2026-1'!W:W,C187,'Planificación 2026-1'!E:E,"PRINCIPAL",'Planificación 2026-1'!X:X,"PRESENCIAL"))</f>
        <v>0</v>
      </c>
      <c r="DH187" s="30">
        <f>IF(C187="","",SUMIFS('Planificación 2026-1'!R:R,'Planificación 2026-1'!W:W,C187,'Planificación 2026-1'!E:E,"PRINCIPAL",'Planificación 2026-1'!X:X,"HIBRIDO PRESENCIAL"))</f>
        <v>0</v>
      </c>
      <c r="DI187" s="78" t="str">
        <f t="shared" si="33"/>
        <v>P02 P09 P37</v>
      </c>
      <c r="DJ187" s="78">
        <f>IF(C187="","",SUMIFS('Planificación 2026-1'!R:R,'Planificación 2026-1'!W:W,C187,'Planificación 2026-1'!E:E,"FILIAL",'Planificación 2026-1'!X:X,"VIRTUAL"))</f>
        <v>5</v>
      </c>
      <c r="DK187" s="80">
        <f>IF(C187="","",SUMIFS('Planificación 2026-1'!R:R,'Planificación 2026-1'!W:W,C187,'Planificación 2026-1'!E:E,"FILIAL",'Planificación 2026-1'!X:X,"PRESENCIAL"))</f>
        <v>13</v>
      </c>
      <c r="DL187" s="42">
        <f>IF(C187="","",SUMIFS('Planificación 2026-1'!R:R,'Planificación 2026-1'!W:W,C187,'Planificación 2026-1'!E:E,"FILIAL",'Planificación 2026-1'!X:X,"HIBRIDO PRESENCIAL"))</f>
        <v>0</v>
      </c>
      <c r="DM187" s="81" t="str">
        <f t="shared" si="34"/>
        <v/>
      </c>
      <c r="DN187" s="78">
        <f>IF(C187="","",SUMIFS('Planificación 2026-1'!R:R,'Planificación 2026-1'!W:W,C187,'Planificación 2026-1'!E:E,"SUNAMPE",'Planificación 2026-1'!X:X,"VIRTUAL"))</f>
        <v>0</v>
      </c>
      <c r="DO187" s="42">
        <f>IF(C187="","",SUMIFS('Planificación 2026-1'!R:R,'Planificación 2026-1'!W:W,C187,'Planificación 2026-1'!E:E,"SUNAMPE",'Planificación 2026-1'!X:X,"PRESENCIAL"))</f>
        <v>0</v>
      </c>
      <c r="DP187" s="81" t="str">
        <f t="shared" si="35"/>
        <v/>
      </c>
      <c r="DQ187" s="78">
        <f>IF(C187="","",SUMIFS('Planificación 2026-1'!R:R,'Planificación 2026-1'!W:W,C187,'Planificación 2026-1'!E:E,"HUAURA",'Planificación 2026-1'!X:X,"VIRTUAL"))</f>
        <v>0</v>
      </c>
      <c r="DR187" s="42">
        <f>IF(C187="","",SUMIFS('Planificación 2026-1'!R:R,'Planificación 2026-1'!W:W,C187,'Planificación 2026-1'!E:E,"HUAURA",'Planificación 2026-1'!X:X,"PRESENCIAL"))</f>
        <v>0</v>
      </c>
      <c r="DS187" s="48">
        <f>SUMIFS('Planificación 2026-1'!R:R,'Planificación 2026-1'!W:W,C187,'Planificación 2026-1'!E:E,"PRINCIPAL",'Planificación 2026-1'!X:X,"VIRTUAL",'Planificación 2026-1'!H:H,"&gt;2")</f>
        <v>0</v>
      </c>
      <c r="DT187" s="48">
        <f>SUMIFS('Planificación 2026-1'!R:R,'Planificación 2026-1'!W:W,C187,'Planificación 2026-1'!E:E,"PRINCIPAL",'Planificación 2026-1'!X:X,"&lt;&gt;VIRTUAL",'Planificación 2026-1'!H:H,"&gt;2")</f>
        <v>0</v>
      </c>
      <c r="DU187" s="48">
        <f>SUMIFS('Planificación 2026-1'!R:R,'Planificación 2026-1'!W:W,C187,'Planificación 2026-1'!E:E,"SUNAMPE",'Planificación 2026-1'!X:X,"VIRTUAL",'Planificación 2026-1'!H:H,"&gt;2")</f>
        <v>0</v>
      </c>
      <c r="DV187" s="48">
        <f>SUMIFS('Planificación 2026-1'!R:R,'Planificación 2026-1'!W:W,C187,'Planificación 2026-1'!E:E,"SUNAMPE",'Planificación 2026-1'!X:X,"&lt;&gt;VIRTUAL",'Planificación 2026-1'!H:H,"&gt;2")</f>
        <v>0</v>
      </c>
      <c r="DW187" s="48">
        <f>SUMIFS('Planificación 2026-1'!R:R,'Planificación 2026-1'!W:W,C187,'Planificación 2026-1'!E:E,"FILIAL",'Planificación 2026-1'!X:X,"VIRTUAL",'Planificación 2026-1'!H:H,"&gt;2")</f>
        <v>0</v>
      </c>
      <c r="DX187" s="48">
        <f>SUMIFS('Planificación 2026-1'!R:R,'Planificación 2026-1'!W:W,C187,'Planificación 2026-1'!E:E,"FILIAL",'Planificación 2026-1'!X:X,"&lt;&gt;VIRTUAL",'Planificación 2026-1'!H:H,"&gt;2")</f>
        <v>0</v>
      </c>
      <c r="DY187" s="48">
        <f>SUMIFS('Planificación 2026-1'!R:R,'Planificación 2026-1'!W:W,C187,'Planificación 2026-1'!E:E,"PORUMA",'Planificación 2026-1'!X:X,"VIRTUAL",'Planificación 2026-1'!H:H,"&gt;2")</f>
        <v>0</v>
      </c>
      <c r="DZ187" s="48">
        <f>SUMIFS('Planificación 2026-1'!R:R,'Planificación 2026-1'!W:W,C187,'Planificación 2026-1'!E:E,"PORUMA",'Planificación 2026-1'!X:X,"&lt;&gt;VIRTUAL",'Planificación 2026-1'!H:H,"&gt;2")</f>
        <v>0</v>
      </c>
      <c r="EA187" s="48">
        <f>SUMIFS('Planificación 2026-1'!R:R,'Planificación 2026-1'!W:W,C187,'Planificación 2026-1'!E:E,"HUAURA",'Planificación 2026-1'!X:X,"VIRTUAL",'Planificación 2026-1'!H:H,"&gt;2")</f>
        <v>0</v>
      </c>
      <c r="EB187" s="48">
        <f>SUMIFS('Planificación 2026-1'!R:R,'Planificación 2026-1'!W:W,C187,'Planificación 2026-1'!E:E,"HUAURA",'Planificación 2026-1'!X:X,"&lt;&gt;VIRTUAL",'Planificación 2026-1'!H:H,"&gt;2")</f>
        <v>0</v>
      </c>
      <c r="EC187" s="48">
        <f>SUMIFS('Planificación 2026-1'!R:R,'Planificación 2026-1'!W:W,C187,'Planificación 2026-1'!E:E,"PRINCIPAL",'Planificación 2026-1'!X:X,"VIRTUAL",'Planificación 2026-1'!H:H,"&lt;3")</f>
        <v>0</v>
      </c>
      <c r="ED187" s="48">
        <f>SUMIFS('Planificación 2026-1'!R:R,'Planificación 2026-1'!W:W,C187,'Planificación 2026-1'!E:E,"PRINCIPAL",'Planificación 2026-1'!X:X,"&lt;&gt;VIRTUAL",'Planificación 2026-1'!H:H,"&lt;3")</f>
        <v>0</v>
      </c>
      <c r="EE187" s="48">
        <f>SUMIFS('Planificación 2026-1'!R:R,'Planificación 2026-1'!W:W,C187,'Planificación 2026-1'!E:E,"SUNAMPE",'Planificación 2026-1'!X:X,"VIRTUAL",'Planificación 2026-1'!H:H,"&lt;3")</f>
        <v>0</v>
      </c>
      <c r="EF187" s="48">
        <f>SUMIFS('Planificación 2026-1'!R:R,'Planificación 2026-1'!W:W,C187,'Planificación 2026-1'!E:E,"SUNAMPE",'Planificación 2026-1'!X:X,"&lt;&gt;VIRTUAL",'Planificación 2026-1'!H:H,"&lt;3")</f>
        <v>0</v>
      </c>
      <c r="EG187" s="48">
        <f>SUMIFS('Planificación 2026-1'!R:R,'Planificación 2026-1'!W:W,C187,'Planificación 2026-1'!E:E,"FILIAL",'Planificación 2026-1'!X:X,"VIRTUAL",'Planificación 2026-1'!H:H,"&lt;3")</f>
        <v>5</v>
      </c>
      <c r="EH187" s="48">
        <f>SUMIFS('Planificación 2026-1'!R:R,'Planificación 2026-1'!W:W,C187,'Planificación 2026-1'!E:E,"FILIAL",'Planificación 2026-1'!X:X,"&lt;&gt;VIRTUAL",'Planificación 2026-1'!H:H,"&lt;3")</f>
        <v>13</v>
      </c>
      <c r="EI187" s="48">
        <f>SUMIFS('Planificación 2026-1'!R:R,'Planificación 2026-1'!W:W,C187,'Planificación 2026-1'!E:E,"PORUMA",'Planificación 2026-1'!X:X,"VIRTUAL",'Planificación 2026-1'!H:H,"&lt;3")</f>
        <v>0</v>
      </c>
      <c r="EJ187" s="48">
        <f>SUMIFS('Planificación 2026-1'!R:R,'Planificación 2026-1'!W:W,C187,'Planificación 2026-1'!E:E,"PORUMA",'Planificación 2026-1'!X:X,"&lt;&gt;VIRTUAL",'Planificación 2026-1'!H:H,"&lt;3")</f>
        <v>15</v>
      </c>
      <c r="EK187" s="48">
        <f>SUMIFS('Planificación 2026-1'!R:R,'Planificación 2026-1'!W:W,C187,'Planificación 2026-1'!E:E,"HUAURA",'Planificación 2026-1'!X:X,"VIRTUAL",'Planificación 2026-1'!H:H,"&lt;3")</f>
        <v>0</v>
      </c>
      <c r="EL187" s="48">
        <f>SUMIFS('Planificación 2026-1'!R:R,'Planificación 2026-1'!W:W,C187,'Planificación 2026-1'!E:E,"HUAURA",'Planificación 2026-1'!X:X,"&lt;&gt;VIRTUAL",'Planificación 2026-1'!H:H,"&lt;3")</f>
        <v>0</v>
      </c>
      <c r="EM187" s="48">
        <f t="shared" si="36"/>
        <v>18</v>
      </c>
      <c r="EN187" s="48">
        <f t="shared" si="37"/>
        <v>0</v>
      </c>
      <c r="EO187" s="48">
        <f t="shared" si="38"/>
        <v>15</v>
      </c>
      <c r="EP187" s="48">
        <f t="shared" si="39"/>
        <v>0</v>
      </c>
      <c r="EQ187" s="48">
        <f t="shared" si="40"/>
        <v>0</v>
      </c>
      <c r="ER187" s="48"/>
      <c r="ES187" s="48">
        <f t="shared" si="41"/>
        <v>5</v>
      </c>
      <c r="ET187" s="48">
        <f t="shared" si="42"/>
        <v>13</v>
      </c>
      <c r="EU187" s="48" t="b">
        <f t="shared" si="43"/>
        <v>0</v>
      </c>
      <c r="EV187" s="48" t="str">
        <f t="shared" si="44"/>
        <v/>
      </c>
      <c r="EW187" s="48" t="str">
        <f t="shared" si="45"/>
        <v>MAS PRESENCIAL</v>
      </c>
    </row>
    <row r="188" spans="1:153" x14ac:dyDescent="0.3">
      <c r="A188" s="53"/>
      <c r="B188" s="383">
        <v>185</v>
      </c>
      <c r="C188" s="107" t="s">
        <v>230</v>
      </c>
      <c r="D188" s="82">
        <f>SUMIF('Planificación 2026-1'!W:W,C188,'Planificación 2026-1'!R:R)</f>
        <v>30</v>
      </c>
      <c r="E188" s="384" t="s">
        <v>341</v>
      </c>
      <c r="F188" s="107" t="s">
        <v>430</v>
      </c>
      <c r="G188" s="107" t="s">
        <v>279</v>
      </c>
      <c r="H188" s="387" t="s">
        <v>452</v>
      </c>
      <c r="I188" s="77" t="str">
        <f>IF(SUM(COUNTIFS('Planificación 2026-1'!E:E,"PRINCIPAL",'Planificación 2026-1'!W:W,C188,'Planificación 2026-1'!G:G,"AF"))&gt;0,"P01"," ")</f>
        <v xml:space="preserve"> </v>
      </c>
      <c r="J188" s="78" t="str">
        <f>IF(SUM(COUNTIFS('Planificación 2026-1'!E:E,"PRINCIPAL",'Planificación 2026-1'!W:W,C188,'Planificación 2026-1'!G:G,"EN"))&gt;0,"P02"," ")</f>
        <v xml:space="preserve"> </v>
      </c>
      <c r="K188" s="78" t="str">
        <f>IF(SUM(COUNTIFS('Planificación 2026-1'!E:E,"PRINCIPAL",'Planificación 2026-1'!W:W,C188,'Planificación 2026-1'!G:G,"IS"))&gt;0,"P03"," ")</f>
        <v xml:space="preserve"> </v>
      </c>
      <c r="L188" s="78" t="str">
        <f>IF(SUM(COUNTIFS('Planificación 2026-1'!E:E,"PRINCIPAL",'Planificación 2026-1'!W:W,C188,'Planificación 2026-1'!G:G,"PS"))&gt;0,"P04"," ")</f>
        <v xml:space="preserve"> </v>
      </c>
      <c r="M188" s="78"/>
      <c r="N188" s="78" t="str">
        <f>IF(SUM(COUNTIFS('Planificación 2026-1'!E:E,"PRINCIPAL",'Planificación 2026-1'!W:W,C188,'Planificación 2026-1'!G:G,"IN"))&gt;0,"P06"," ")</f>
        <v xml:space="preserve"> </v>
      </c>
      <c r="O188" s="78" t="str">
        <f>IF(SUM(COUNTIFS('Planificación 2026-1'!E:E,"PRINCIPAL",'Planificación 2026-1'!W:W,C188,'Planificación 2026-1'!G:G,"CA"))&gt;0,"P07"," ")</f>
        <v xml:space="preserve"> </v>
      </c>
      <c r="P188" s="78" t="str">
        <f>IF(SUM(COUNTIFS('Planificación 2026-1'!E:E,"PRINCIPAL",'Planificación 2026-1'!W:W,C188,'Planificación 2026-1'!G:G,"DE"))&gt;0,"P08"," ")</f>
        <v xml:space="preserve"> </v>
      </c>
      <c r="Q188" s="78" t="str">
        <f>IF(SUM(COUNTIFS('Planificación 2026-1'!E:E,"PRINCIPAL",'Planificación 2026-1'!W:W,C188,'Planificación 2026-1'!G:G,"OB"))&gt;0,"P09"," ")</f>
        <v xml:space="preserve"> </v>
      </c>
      <c r="R188" s="78" t="str">
        <f>IF(SUM(COUNTIFS('Planificación 2026-1'!E:E,"PRINCIPAL",'Planificación 2026-1'!W:W,C188,'Planificación 2026-1'!G:G,"MH"))&gt;0,"P31"," ")</f>
        <v xml:space="preserve"> </v>
      </c>
      <c r="S188" s="78" t="str">
        <f>IF(SUM(COUNTIFS('Planificación 2026-1'!E:E,"PRINCIPAL",'Planificación 2026-1'!W:W,C188,'Planificación 2026-1'!G:G,"IC"))&gt;0,"P32"," ")</f>
        <v xml:space="preserve"> </v>
      </c>
      <c r="T188" s="78" t="str">
        <f>IF(SUM(COUNTIFS('Planificación 2026-1'!E:E,"PRINCIPAL",'Planificación 2026-1'!W:W,C188,'Planificación 2026-1'!G:G,"AR"))&gt;0,"P34"," ")</f>
        <v xml:space="preserve"> </v>
      </c>
      <c r="U188" s="78" t="str">
        <f>IF(SUM(COUNTIFS('Planificación 2026-1'!E:E,"PRINCIPAL",'Planificación 2026-1'!W:W,C188,'Planificación 2026-1'!G:G,"T1"))&gt;0,"P35"," ")</f>
        <v xml:space="preserve"> </v>
      </c>
      <c r="V188" s="78" t="str">
        <f>IF(SUM(COUNTIFS('Planificación 2026-1'!E:E,"PRINCIPAL",'Planificación 2026-1'!W:W,C188,'Planificación 2026-1'!G:G,"T3"))&gt;0,"P36"," ")</f>
        <v xml:space="preserve"> </v>
      </c>
      <c r="W188" s="78" t="str">
        <f>IF(SUM(COUNTIFS('Planificación 2026-1'!E:E,"PRINCIPAL",'Planificación 2026-1'!W:W,C188,'Planificación 2026-1'!G:G,"T2"))&gt;0,"P37"," ")</f>
        <v xml:space="preserve"> </v>
      </c>
      <c r="X188" s="78" t="str">
        <f>IF(SUM(COUNTIFS('Planificación 2026-1'!E:E,"PRINCIPAL",'Planificación 2026-1'!W:W,C188,'Planificación 2026-1'!G:G,"AE"))&gt;0,"P38"," ")</f>
        <v xml:space="preserve"> </v>
      </c>
      <c r="Y188" s="78" t="str">
        <f>IF(SUM(COUNTIFS('Planificación 2026-1'!E:E,"PRINCIPAL",'Planificación 2026-1'!W:W,C188,'Planificación 2026-1'!G:G,"T4"))&gt;0,"P55"," ")</f>
        <v xml:space="preserve"> </v>
      </c>
      <c r="Z188" s="78" t="str">
        <f>IF(SUM(COUNTIFS('Planificación 2026-1'!E:E,"FILIAL",'Planificación 2026-1'!W:W,C188,'Planificación 2026-1'!G:G,"AF"))&gt;0," P01"," ")</f>
        <v xml:space="preserve"> </v>
      </c>
      <c r="AA188" s="78" t="str">
        <f>IF(SUM(COUNTIFS('Planificación 2026-1'!E:E,"FILIAL",'Planificación 2026-1'!W:W,C188,'Planificación 2026-1'!G:G,"EN"))&gt;0,"P02"," ")</f>
        <v xml:space="preserve"> </v>
      </c>
      <c r="AB188" s="78" t="str">
        <f>IF(SUM(COUNTIFS('Planificación 2026-1'!E:E,"FILIAL",'Planificación 2026-1'!W:W,C188,'Planificación 2026-1'!G:G,"IS"))&gt;0,"P03"," ")</f>
        <v xml:space="preserve"> </v>
      </c>
      <c r="AC188" s="78" t="str">
        <f>IF(SUM(COUNTIFS('Planificación 2026-1'!E:E,"FILIAL",'Planificación 2026-1'!W:W,C188,'Planificación 2026-1'!G:G,"PS"))&gt;0,"P04"," ")</f>
        <v xml:space="preserve"> </v>
      </c>
      <c r="AD188" s="78"/>
      <c r="AE188" s="78" t="str">
        <f>IF(SUM(COUNTIFS('Planificación 2026-1'!E:E,"FILIAL",'Planificación 2026-1'!W:W,C188,'Planificación 2026-1'!G:G,"IN"))&gt;0,"P06"," ")</f>
        <v xml:space="preserve"> </v>
      </c>
      <c r="AF188" s="78" t="str">
        <f>IF(SUM(COUNTIFS('Planificación 2026-1'!E:E,"FILIAL",'Planificación 2026-1'!W:W,C188,'Planificación 2026-1'!G:G,"CA"))&gt;0,"P07"," ")</f>
        <v xml:space="preserve"> </v>
      </c>
      <c r="AG188" s="78" t="str">
        <f>IF(SUM(COUNTIFS('Planificación 2026-1'!E:E,"FILIAL",'Planificación 2026-1'!W:W,C188,'Planificación 2026-1'!G:G,"DE"))&gt;0,"P08"," ")</f>
        <v xml:space="preserve"> </v>
      </c>
      <c r="AH188" s="78" t="str">
        <f>IF(SUM(COUNTIFS('Planificación 2026-1'!E:E,"FILIAL",'Planificación 2026-1'!W:W,C188,'Planificación 2026-1'!G:G,"OB"))&gt;0,"P09"," ")</f>
        <v xml:space="preserve"> </v>
      </c>
      <c r="AI188" s="78" t="str">
        <f>IF(SUM(COUNTIFS('Planificación 2026-1'!E:E,"FILIAL",'Planificación 2026-1'!W:W,C188,'Planificación 2026-1'!G:G,"MH"))&gt;0,"P31"," ")</f>
        <v xml:space="preserve"> </v>
      </c>
      <c r="AJ188" s="78" t="str">
        <f>IF(SUM(COUNTIFS('Planificación 2026-1'!E:E,"FILIAL",'Planificación 2026-1'!W:W,C188,'Planificación 2026-1'!G:G,"IC"))&gt;0,"P32"," ")</f>
        <v xml:space="preserve"> </v>
      </c>
      <c r="AK188" s="78" t="str">
        <f>IF(SUM(COUNTIFS('Planificación 2026-1'!E:E,"FILIAL",'Planificación 2026-1'!W:W,C188,'Planificación 2026-1'!G:G,"AR"))&gt;0,"P34"," ")</f>
        <v xml:space="preserve"> </v>
      </c>
      <c r="AL188" s="78" t="str">
        <f>IF(SUM(COUNTIFS('Planificación 2026-1'!E:E,"FILIAL",'Planificación 2026-1'!W:W,C188,'Planificación 2026-1'!G:G,"T1"))&gt;0,"P35"," ")</f>
        <v xml:space="preserve"> </v>
      </c>
      <c r="AM188" s="78" t="str">
        <f>IF(SUM(COUNTIFS('Planificación 2026-1'!E:E,"FILIAL",'Planificación 2026-1'!W:W,C188,'Planificación 2026-1'!G:G,"T3"))&gt;0,"P36"," ")</f>
        <v xml:space="preserve"> </v>
      </c>
      <c r="AN188" s="78" t="str">
        <f>IF(SUM(COUNTIFS('Planificación 2026-1'!E:E,"FILIAL",'Planificación 2026-1'!W:W,C188,'Planificación 2026-1'!G:G,"T2"))&gt;0,"P37"," ")</f>
        <v xml:space="preserve"> </v>
      </c>
      <c r="AO188" s="78" t="str">
        <f>IF(SUM(COUNTIFS('Planificación 2026-1'!E:E,"FILIAL",'Planificación 2026-1'!W:W,C188,'Planificación 2026-1'!G:G,"AE"))&gt;0,"P38"," ")</f>
        <v xml:space="preserve"> </v>
      </c>
      <c r="AP188" s="78" t="str">
        <f>IF(SUM(COUNTIFS('Planificación 2026-1'!E:E,"FILIAL",'Planificación 2026-1'!W:W,C188,'Planificación 2026-1'!G:G,"T4"))&gt;0,"P55"," ")</f>
        <v xml:space="preserve"> </v>
      </c>
      <c r="AQ188" s="78" t="str">
        <f>IF(SUM(COUNTIFS('Planificación 2026-1'!E:E,"SUNAMPE",'Planificación 2026-1'!W:W,C188,'Planificación 2026-1'!G:G,"AF"))&gt;0," P01"," ")</f>
        <v xml:space="preserve"> </v>
      </c>
      <c r="AR188" s="78" t="str">
        <f>IF(SUM(COUNTIFS('Planificación 2026-1'!E:E,"SUNAMPE",'Planificación 2026-1'!W:W,C188,'Planificación 2026-1'!G:G,"EN"))&gt;0,"P02"," ")</f>
        <v xml:space="preserve"> </v>
      </c>
      <c r="AS188" s="78" t="str">
        <f>IF(SUM(COUNTIFS('Planificación 2026-1'!E:E,"SUNAMPE",'Planificación 2026-1'!W:W,C188,'Planificación 2026-1'!G:G,"IS"))&gt;0,"P03"," ")</f>
        <v xml:space="preserve"> </v>
      </c>
      <c r="AT188" s="78" t="str">
        <f>IF(SUM(COUNTIFS('Planificación 2026-1'!E:E,"SUNAMPE",'Planificación 2026-1'!W:W,C188,'Planificación 2026-1'!G:G,"PS"))&gt;0,"P04"," ")</f>
        <v xml:space="preserve"> </v>
      </c>
      <c r="AU188" s="78"/>
      <c r="AV188" s="78" t="str">
        <f>IF(SUM(COUNTIFS('Planificación 2026-1'!E:E,"SUNAMPE",'Planificación 2026-1'!W:W,C188,'Planificación 2026-1'!G:G,"IN"))&gt;0,"P06"," ")</f>
        <v xml:space="preserve"> </v>
      </c>
      <c r="AW188" s="78" t="str">
        <f>IF(SUM(COUNTIFS('Planificación 2026-1'!E:E,"SUNAMPE",'Planificación 2026-1'!W:W,C188,'Planificación 2026-1'!G:G,"CA"))&gt;0,"P07"," ")</f>
        <v xml:space="preserve"> </v>
      </c>
      <c r="AX188" s="78" t="str">
        <f>IF(SUM(COUNTIFS('Planificación 2026-1'!E:E,"SUNAMPE",'Planificación 2026-1'!W:W,C188,'Planificación 2026-1'!G:G,"DE"))&gt;0,"P08"," ")</f>
        <v xml:space="preserve"> </v>
      </c>
      <c r="AY188" s="78" t="str">
        <f>IF(SUM(COUNTIFS('Planificación 2026-1'!E:E,"SUNAMPE",'Planificación 2026-1'!W:W,C188,'Planificación 2026-1'!G:G,"OB"))&gt;0,"P09"," ")</f>
        <v xml:space="preserve"> </v>
      </c>
      <c r="AZ188" s="78" t="str">
        <f>IF(SUM(COUNTIFS('Planificación 2026-1'!E:E,"SUNAMPE",'Planificación 2026-1'!W:W,C188,'Planificación 2026-1'!G:G,"MH"))&gt;0,"P31"," ")</f>
        <v xml:space="preserve"> </v>
      </c>
      <c r="BA188" s="78" t="str">
        <f>IF(SUM(COUNTIFS('Planificación 2026-1'!E:E,"SUNAMPE",'Planificación 2026-1'!W:W,C188,'Planificación 2026-1'!G:G,"IC"))&gt;0,"P32"," ")</f>
        <v xml:space="preserve"> </v>
      </c>
      <c r="BB188" s="78" t="str">
        <f>IF(SUM(COUNTIFS('Planificación 2026-1'!E:E,"SUNAMPE",'Planificación 2026-1'!W:W,C188,'Planificación 2026-1'!G:G,"AR"))&gt;0,"P34"," ")</f>
        <v xml:space="preserve"> </v>
      </c>
      <c r="BC188" s="78" t="str">
        <f>IF(SUM(COUNTIFS('Planificación 2026-1'!E:E,"SUNAMPE",'Planificación 2026-1'!W:W,C188,'Planificación 2026-1'!G:G,"T1"))&gt;0,"P35"," ")</f>
        <v xml:space="preserve"> </v>
      </c>
      <c r="BD188" s="78" t="str">
        <f>IF(SUM(COUNTIFS('Planificación 2026-1'!E:E,"SUNAMPE",'Planificación 2026-1'!W:W,C188,'Planificación 2026-1'!G:G,"T3"))&gt;0,"P36"," ")</f>
        <v xml:space="preserve"> </v>
      </c>
      <c r="BE188" s="78" t="str">
        <f>IF(SUM(COUNTIFS('Planificación 2026-1'!E:E,"SUNAMPE",'Planificación 2026-1'!W:W,C188,'Planificación 2026-1'!G:G,"T2"))&gt;0,"P37"," ")</f>
        <v xml:space="preserve"> </v>
      </c>
      <c r="BF188" s="78" t="str">
        <f>IF(SUM(COUNTIFS('Planificación 2026-1'!E:E,"SUNAMPE",'Planificación 2026-1'!W:W,C188,'Planificación 2026-1'!G:G,"AE"))&gt;0,"P38"," ")</f>
        <v xml:space="preserve"> </v>
      </c>
      <c r="BG188" s="78" t="str">
        <f>IF(SUM(COUNTIFS('Planificación 2026-1'!E:E,"SUNAMPE",'Planificación 2026-1'!W:W,C188,'Planificación 2026-1'!G:G,"T4"))&gt;0,"P55"," ")</f>
        <v xml:space="preserve"> </v>
      </c>
      <c r="BH188" s="78" t="str">
        <f>IF(SUM(COUNTIFS('Planificación 2026-1'!E:E,"HUAURA",'Planificación 2026-1'!W:W,C188,'Planificación 2026-1'!G:G,"AF"))&gt;0," P01"," ")</f>
        <v xml:space="preserve"> </v>
      </c>
      <c r="BI188" s="78" t="str">
        <f>IF(SUM(COUNTIFS('Planificación 2026-1'!E:E,"HUAURA",'Planificación 2026-1'!W:W,C188,'Planificación 2026-1'!G:G,"EN"))&gt;0,"P02"," ")</f>
        <v>P02</v>
      </c>
      <c r="BJ188" s="78" t="str">
        <f>IF(SUM(COUNTIFS('Planificación 2026-1'!E:E,"HUAURA",'Planificación 2026-1'!W:W,C188,'Planificación 2026-1'!G:G,"IS"))&gt;0,"P03"," ")</f>
        <v xml:space="preserve"> </v>
      </c>
      <c r="BK188" s="78" t="str">
        <f>IF(SUM(COUNTIFS('Planificación 2026-1'!E:E,"HUAURA",'Planificación 2026-1'!W:W,C188,'Planificación 2026-1'!G:G,"PS"))&gt;0,"P04"," ")</f>
        <v>P04</v>
      </c>
      <c r="BL188" s="78"/>
      <c r="BM188" s="78" t="str">
        <f>IF(SUM(COUNTIFS('Planificación 2026-1'!E:E,"HUAURA",'Planificación 2026-1'!W:W,C188,'Planificación 2026-1'!G:G,"IN"))&gt;0,"P06"," ")</f>
        <v xml:space="preserve"> </v>
      </c>
      <c r="BN188" s="78" t="str">
        <f>IF(SUM(COUNTIFS('Planificación 2026-1'!E:E,"HUAURA",'Planificación 2026-1'!W:W,C188,'Planificación 2026-1'!G:G,"CA"))&gt;0,"P07"," ")</f>
        <v xml:space="preserve"> </v>
      </c>
      <c r="BO188" s="78" t="str">
        <f>IF(SUM(COUNTIFS('Planificación 2026-1'!E:E,"HUAURA",'Planificación 2026-1'!W:W,C188,'Planificación 2026-1'!G:G,"DE"))&gt;0,"P08"," ")</f>
        <v xml:space="preserve"> </v>
      </c>
      <c r="BP188" s="78" t="str">
        <f>IF(SUM(COUNTIFS('Planificación 2026-1'!E:E,"HUAURA",'Planificación 2026-1'!W:W,C188,'Planificación 2026-1'!G:G,"OB"))&gt;0,"P09"," ")</f>
        <v>P09</v>
      </c>
      <c r="BQ188" s="78" t="str">
        <f>IF(SUM(COUNTIFS('Planificación 2026-1'!E:E,"HUAURA",'Planificación 2026-1'!W:W,C188,'Planificación 2026-1'!G:G,"MH"))&gt;0,"P31"," ")</f>
        <v xml:space="preserve"> </v>
      </c>
      <c r="BR188" s="78" t="str">
        <f>IF(SUM(COUNTIFS('Planificación 2026-1'!E:E,"HUAURA",'Planificación 2026-1'!W:W,C188,'Planificación 2026-1'!G:G,"IC"))&gt;0,"P32"," ")</f>
        <v xml:space="preserve"> </v>
      </c>
      <c r="BS188" s="78" t="str">
        <f>IF(SUM(COUNTIFS('Planificación 2026-1'!E:E,"HUAURA",'Planificación 2026-1'!W:W,C188,'Planificación 2026-1'!G:G,"AR"))&gt;0,"P34"," ")</f>
        <v xml:space="preserve"> </v>
      </c>
      <c r="BT188" s="78" t="str">
        <f>IF(SUM(COUNTIFS('Planificación 2026-1'!E:E,"HUAURA",'Planificación 2026-1'!W:W,C188,'Planificación 2026-1'!G:G,"T1"))&gt;0,"P35"," ")</f>
        <v xml:space="preserve"> </v>
      </c>
      <c r="BU188" s="78" t="str">
        <f>IF(SUM(COUNTIFS('Planificación 2026-1'!E:E,"HUAURA",'Planificación 2026-1'!W:W,C188,'Planificación 2026-1'!G:G,"T3"))&gt;0,"P36"," ")</f>
        <v xml:space="preserve"> </v>
      </c>
      <c r="BV188" s="78" t="str">
        <f>IF(SUM(COUNTIFS('Planificación 2026-1'!E:E,"HUAURA",'Planificación 2026-1'!W:W,C188,'Planificación 2026-1'!G:G,"T2"))&gt;0,"P37"," ")</f>
        <v xml:space="preserve"> </v>
      </c>
      <c r="BW188" s="78" t="str">
        <f>IF(SUM(COUNTIFS('Planificación 2026-1'!E:E,"HUAURA",'Planificación 2026-1'!W:W,C188,'Planificación 2026-1'!G:G,"AE"))&gt;0,"P38"," ")</f>
        <v xml:space="preserve"> </v>
      </c>
      <c r="BX188" s="78" t="str">
        <f>IF(SUM(COUNTIFS('Planificación 2026-1'!E:E,"HUAURA",'Planificación 2026-1'!W:W,C188,'Planificación 2026-1'!G:G,"T4"))&gt;0,"P55"," ")</f>
        <v xml:space="preserve"> </v>
      </c>
      <c r="BY188" s="79">
        <f>SUMIFS('Planificación 2026-1'!R:R,'Planificación 2026-1'!W:W,C188,'Planificación 2026-1'!G:G,"AF",'Planificación 2026-1'!H:H,"&gt;2")</f>
        <v>0</v>
      </c>
      <c r="BZ188" s="79">
        <f>SUMIFS('Planificación 2026-1'!R:R,'Planificación 2026-1'!W:W,C188,'Planificación 2026-1'!G:G,"EN",'Planificación 2026-1'!H:H,"&gt;2")</f>
        <v>0</v>
      </c>
      <c r="CA188" s="79">
        <f>SUMIFS('Planificación 2026-1'!R:R,'Planificación 2026-1'!W:W,C188,'Planificación 2026-1'!G:G,"IS",'Planificación 2026-1'!H:H,"&gt;2")</f>
        <v>0</v>
      </c>
      <c r="CB188" s="79">
        <f>SUMIFS('Planificación 2026-1'!R:R,'Planificación 2026-1'!W:W,C188,'Planificación 2026-1'!G:G,"PS",'Planificación 2026-1'!H:H,"&gt;2")</f>
        <v>0</v>
      </c>
      <c r="CC188" s="79">
        <f>SUMIFS('Planificación 2026-1'!R:R,'Planificación 2026-1'!W:W,C188,'Planificación 2026-1'!G:G,"IN",'Planificación 2026-1'!H:H,"&gt;2")</f>
        <v>0</v>
      </c>
      <c r="CD188" s="79">
        <f>SUMIFS('Planificación 2026-1'!R:R,'Planificación 2026-1'!W:W,C188,'Planificación 2026-1'!G:G,"CA",'Planificación 2026-1'!H:H,"&gt;2")</f>
        <v>0</v>
      </c>
      <c r="CE188" s="79">
        <f>SUMIFS('Planificación 2026-1'!R:R,'Planificación 2026-1'!W:W,C188,'Planificación 2026-1'!G:G,"DE",'Planificación 2026-1'!H:H,"&gt;2")</f>
        <v>0</v>
      </c>
      <c r="CF188" s="79">
        <f>SUMIFS('Planificación 2026-1'!R:R,'Planificación 2026-1'!W:W,C188,'Planificación 2026-1'!G:G,"OB",'Planificación 2026-1'!H:H,"&gt;2")</f>
        <v>0</v>
      </c>
      <c r="CG188" s="79">
        <f>SUMIFS('Planificación 2026-1'!R:R,'Planificación 2026-1'!W:W,C188,'Planificación 2026-1'!G:G,"MH",'Planificación 2026-1'!H:H,"&gt;2")</f>
        <v>0</v>
      </c>
      <c r="CH188" s="79">
        <f>SUMIFS('Planificación 2026-1'!R:R,'Planificación 2026-1'!W:W,C188,'Planificación 2026-1'!G:G,"IC",'Planificación 2026-1'!H:H,"&gt;2")</f>
        <v>0</v>
      </c>
      <c r="CI188" s="79">
        <f>SUMIFS('Planificación 2026-1'!R:R,'Planificación 2026-1'!W:W,C188,'Planificación 2026-1'!G:G,"AR",'Planificación 2026-1'!H:H,"&gt;2")</f>
        <v>0</v>
      </c>
      <c r="CJ188" s="79">
        <f>SUMIFS('Planificación 2026-1'!R:R,'Planificación 2026-1'!W:W,C188,'Planificación 2026-1'!G:G,"T1",'Planificación 2026-1'!H:H,"&gt;2")</f>
        <v>0</v>
      </c>
      <c r="CK188" s="79">
        <f>SUMIFS('Planificación 2026-1'!R:R,'Planificación 2026-1'!W:W,C188,'Planificación 2026-1'!G:G,"T3",'Planificación 2026-1'!H:H,"&gt;2")</f>
        <v>0</v>
      </c>
      <c r="CL188" s="79">
        <f>SUMIFS('Planificación 2026-1'!R:R,'Planificación 2026-1'!W:W,C188,'Planificación 2026-1'!G:G,"T2",'Planificación 2026-1'!H:H,"&gt;2")</f>
        <v>0</v>
      </c>
      <c r="CM188" s="79">
        <f>SUMIFS('Planificación 2026-1'!R:R,'Planificación 2026-1'!W:W,C188,'Planificación 2026-1'!G:G,"AE",'Planificación 2026-1'!H:H,"&gt;2")</f>
        <v>0</v>
      </c>
      <c r="CN188" s="79">
        <f>SUMIFS('Planificación 2026-1'!R:R,'Planificación 2026-1'!W:W,C188,'Planificación 2026-1'!G:G,"T4",'Planificación 2026-1'!H:H,"&gt;2")</f>
        <v>0</v>
      </c>
      <c r="CO188" s="79">
        <f>SUMIFS('Planificación 2026-1'!R:R,'Planificación 2026-1'!W:W,C188,'Planificación 2026-1'!G:G,"AF",'Planificación 2026-1'!H:H,"&lt;3")</f>
        <v>0</v>
      </c>
      <c r="CP188" s="79">
        <f>SUMIFS('Planificación 2026-1'!R:R,'Planificación 2026-1'!W:W,C188,'Planificación 2026-1'!G:G,"EN",'Planificación 2026-1'!H:H,"&lt;3")</f>
        <v>15</v>
      </c>
      <c r="CQ188" s="79">
        <f>SUMIFS('Planificación 2026-1'!R:R,'Planificación 2026-1'!W:W,C188,'Planificación 2026-1'!G:G,"IS",'Planificación 2026-1'!H:H,"&lt;3")</f>
        <v>0</v>
      </c>
      <c r="CR188" s="79">
        <f>SUMIFS('Planificación 2026-1'!R:R,'Planificación 2026-1'!W:W,C188,'Planificación 2026-1'!G:G,"PS",'Planificación 2026-1'!H:H,"&lt;3")</f>
        <v>5</v>
      </c>
      <c r="CS188" s="79">
        <f>SUMIFS('Planificación 2026-1'!R:R,'Planificación 2026-1'!W:W,C188,'Planificación 2026-1'!G:G,"IN",'Planificación 2026-1'!H:H,"&lt;3")</f>
        <v>0</v>
      </c>
      <c r="CT188" s="79">
        <f>SUMIFS('Planificación 2026-1'!R:R,'Planificación 2026-1'!W:W,C188,'Planificación 2026-1'!G:G,"CA",'Planificación 2026-1'!H:H,"&lt;3")</f>
        <v>0</v>
      </c>
      <c r="CU188" s="79">
        <f>SUMIFS('Planificación 2026-1'!R:R,'Planificación 2026-1'!W:W,C188,'Planificación 2026-1'!G:G,"DE",'Planificación 2026-1'!H:H,"&lt;3")</f>
        <v>0</v>
      </c>
      <c r="CV188" s="79">
        <f>SUMIFS('Planificación 2026-1'!R:R,'Planificación 2026-1'!W:W,C188,'Planificación 2026-1'!G:G,"OB",'Planificación 2026-1'!H:H,"&lt;3")</f>
        <v>10</v>
      </c>
      <c r="CW188" s="79">
        <f>SUMIFS('Planificación 2026-1'!R:R,'Planificación 2026-1'!W:W,C188,'Planificación 2026-1'!G:G,"MH",'Planificación 2026-1'!H:H,"&lt;3")</f>
        <v>0</v>
      </c>
      <c r="CX188" s="79">
        <f>SUMIFS('Planificación 2026-1'!R:R,'Planificación 2026-1'!W:W,C188,'Planificación 2026-1'!G:G,"IC",'Planificación 2026-1'!H:H,"&lt;3")</f>
        <v>0</v>
      </c>
      <c r="CY188" s="79">
        <f>SUMIFS('Planificación 2026-1'!R:R,'Planificación 2026-1'!W:W,C188,'Planificación 2026-1'!G:G,"AR",'Planificación 2026-1'!H:H,"&lt;3")</f>
        <v>0</v>
      </c>
      <c r="CZ188" s="79">
        <f>SUMIFS('Planificación 2026-1'!R:R,'Planificación 2026-1'!W:W,C188,'Planificación 2026-1'!G:G,"T1",'Planificación 2026-1'!H:H,"&lt;3")</f>
        <v>0</v>
      </c>
      <c r="DA188" s="79">
        <f>SUMIFS('Planificación 2026-1'!R:R,'Planificación 2026-1'!W:W,C188,'Planificación 2026-1'!G:G,"T3",'Planificación 2026-1'!H:H,"&lt;3")</f>
        <v>0</v>
      </c>
      <c r="DB188" s="79">
        <f>SUMIFS('Planificación 2026-1'!R:R,'Planificación 2026-1'!W:W,C188,'Planificación 2026-1'!G:G,"T2",'Planificación 2026-1'!H:H,"&lt;3")</f>
        <v>0</v>
      </c>
      <c r="DC188" s="79">
        <f>SUMIFS('Planificación 2026-1'!R:R,'Planificación 2026-1'!W:W,C188,'Planificación 2026-1'!G:G,"AE",'Planificación 2026-1'!H:H,"&lt;3")</f>
        <v>0</v>
      </c>
      <c r="DD188" s="79">
        <f>SUMIFS('Planificación 2026-1'!R:R,'Planificación 2026-1'!W:W,C188,'Planificación 2026-1'!G:G,"T4",'Planificación 2026-1'!H:H,"&lt;3")</f>
        <v>0</v>
      </c>
      <c r="DE188" s="78" t="str">
        <f t="shared" si="32"/>
        <v/>
      </c>
      <c r="DF188" s="30">
        <f>IF(C188="","",SUMIFS('Planificación 2026-1'!R:R,'Planificación 2026-1'!W:W,C188,'Planificación 2026-1'!E:E,"PRINCIPAL",'Planificación 2026-1'!X:X,"VIRTUAL"))</f>
        <v>0</v>
      </c>
      <c r="DG188" s="30">
        <f>IF(C188="","",SUMIFS('Planificación 2026-1'!R:R,'Planificación 2026-1'!W:W,C188,'Planificación 2026-1'!E:E,"PRINCIPAL",'Planificación 2026-1'!X:X,"PRESENCIAL"))</f>
        <v>0</v>
      </c>
      <c r="DH188" s="30">
        <f>IF(C188="","",SUMIFS('Planificación 2026-1'!R:R,'Planificación 2026-1'!W:W,C188,'Planificación 2026-1'!E:E,"PRINCIPAL",'Planificación 2026-1'!X:X,"HIBRIDO PRESENCIAL"))</f>
        <v>0</v>
      </c>
      <c r="DI188" s="78" t="str">
        <f t="shared" si="33"/>
        <v/>
      </c>
      <c r="DJ188" s="78">
        <f>IF(C188="","",SUMIFS('Planificación 2026-1'!R:R,'Planificación 2026-1'!W:W,C188,'Planificación 2026-1'!E:E,"FILIAL",'Planificación 2026-1'!X:X,"VIRTUAL"))</f>
        <v>0</v>
      </c>
      <c r="DK188" s="80">
        <f>IF(C188="","",SUMIFS('Planificación 2026-1'!R:R,'Planificación 2026-1'!W:W,C188,'Planificación 2026-1'!E:E,"FILIAL",'Planificación 2026-1'!X:X,"PRESENCIAL"))</f>
        <v>0</v>
      </c>
      <c r="DL188" s="42">
        <f>IF(C188="","",SUMIFS('Planificación 2026-1'!R:R,'Planificación 2026-1'!W:W,C188,'Planificación 2026-1'!E:E,"FILIAL",'Planificación 2026-1'!X:X,"HIBRIDO PRESENCIAL"))</f>
        <v>0</v>
      </c>
      <c r="DM188" s="81" t="str">
        <f t="shared" si="34"/>
        <v/>
      </c>
      <c r="DN188" s="78">
        <f>IF(C188="","",SUMIFS('Planificación 2026-1'!R:R,'Planificación 2026-1'!W:W,C188,'Planificación 2026-1'!E:E,"SUNAMPE",'Planificación 2026-1'!X:X,"VIRTUAL"))</f>
        <v>0</v>
      </c>
      <c r="DO188" s="42">
        <f>IF(C188="","",SUMIFS('Planificación 2026-1'!R:R,'Planificación 2026-1'!W:W,C188,'Planificación 2026-1'!E:E,"SUNAMPE",'Planificación 2026-1'!X:X,"PRESENCIAL"))</f>
        <v>0</v>
      </c>
      <c r="DP188" s="81" t="str">
        <f t="shared" si="35"/>
        <v>P02 P04 P09</v>
      </c>
      <c r="DQ188" s="78">
        <f>IF(C188="","",SUMIFS('Planificación 2026-1'!R:R,'Planificación 2026-1'!W:W,C188,'Planificación 2026-1'!E:E,"HUAURA",'Planificación 2026-1'!X:X,"VIRTUAL"))</f>
        <v>0</v>
      </c>
      <c r="DR188" s="42">
        <f>IF(C188="","",SUMIFS('Planificación 2026-1'!R:R,'Planificación 2026-1'!W:W,C188,'Planificación 2026-1'!E:E,"HUAURA",'Planificación 2026-1'!X:X,"PRESENCIAL"))</f>
        <v>30</v>
      </c>
      <c r="DS188" s="48">
        <f>SUMIFS('Planificación 2026-1'!R:R,'Planificación 2026-1'!W:W,C188,'Planificación 2026-1'!E:E,"PRINCIPAL",'Planificación 2026-1'!X:X,"VIRTUAL",'Planificación 2026-1'!H:H,"&gt;2")</f>
        <v>0</v>
      </c>
      <c r="DT188" s="48">
        <f>SUMIFS('Planificación 2026-1'!R:R,'Planificación 2026-1'!W:W,C188,'Planificación 2026-1'!E:E,"PRINCIPAL",'Planificación 2026-1'!X:X,"&lt;&gt;VIRTUAL",'Planificación 2026-1'!H:H,"&gt;2")</f>
        <v>0</v>
      </c>
      <c r="DU188" s="48">
        <f>SUMIFS('Planificación 2026-1'!R:R,'Planificación 2026-1'!W:W,C188,'Planificación 2026-1'!E:E,"SUNAMPE",'Planificación 2026-1'!X:X,"VIRTUAL",'Planificación 2026-1'!H:H,"&gt;2")</f>
        <v>0</v>
      </c>
      <c r="DV188" s="48">
        <f>SUMIFS('Planificación 2026-1'!R:R,'Planificación 2026-1'!W:W,C188,'Planificación 2026-1'!E:E,"SUNAMPE",'Planificación 2026-1'!X:X,"&lt;&gt;VIRTUAL",'Planificación 2026-1'!H:H,"&gt;2")</f>
        <v>0</v>
      </c>
      <c r="DW188" s="48">
        <f>SUMIFS('Planificación 2026-1'!R:R,'Planificación 2026-1'!W:W,C188,'Planificación 2026-1'!E:E,"FILIAL",'Planificación 2026-1'!X:X,"VIRTUAL",'Planificación 2026-1'!H:H,"&gt;2")</f>
        <v>0</v>
      </c>
      <c r="DX188" s="48">
        <f>SUMIFS('Planificación 2026-1'!R:R,'Planificación 2026-1'!W:W,C188,'Planificación 2026-1'!E:E,"FILIAL",'Planificación 2026-1'!X:X,"&lt;&gt;VIRTUAL",'Planificación 2026-1'!H:H,"&gt;2")</f>
        <v>0</v>
      </c>
      <c r="DY188" s="48">
        <f>SUMIFS('Planificación 2026-1'!R:R,'Planificación 2026-1'!W:W,C188,'Planificación 2026-1'!E:E,"PORUMA",'Planificación 2026-1'!X:X,"VIRTUAL",'Planificación 2026-1'!H:H,"&gt;2")</f>
        <v>0</v>
      </c>
      <c r="DZ188" s="48">
        <f>SUMIFS('Planificación 2026-1'!R:R,'Planificación 2026-1'!W:W,C188,'Planificación 2026-1'!E:E,"PORUMA",'Planificación 2026-1'!X:X,"&lt;&gt;VIRTUAL",'Planificación 2026-1'!H:H,"&gt;2")</f>
        <v>0</v>
      </c>
      <c r="EA188" s="48">
        <f>SUMIFS('Planificación 2026-1'!R:R,'Planificación 2026-1'!W:W,C188,'Planificación 2026-1'!E:E,"HUAURA",'Planificación 2026-1'!X:X,"VIRTUAL",'Planificación 2026-1'!H:H,"&gt;2")</f>
        <v>0</v>
      </c>
      <c r="EB188" s="48">
        <f>SUMIFS('Planificación 2026-1'!R:R,'Planificación 2026-1'!W:W,C188,'Planificación 2026-1'!E:E,"HUAURA",'Planificación 2026-1'!X:X,"&lt;&gt;VIRTUAL",'Planificación 2026-1'!H:H,"&gt;2")</f>
        <v>0</v>
      </c>
      <c r="EC188" s="48">
        <f>SUMIFS('Planificación 2026-1'!R:R,'Planificación 2026-1'!W:W,C188,'Planificación 2026-1'!E:E,"PRINCIPAL",'Planificación 2026-1'!X:X,"VIRTUAL",'Planificación 2026-1'!H:H,"&lt;3")</f>
        <v>0</v>
      </c>
      <c r="ED188" s="48">
        <f>SUMIFS('Planificación 2026-1'!R:R,'Planificación 2026-1'!W:W,C188,'Planificación 2026-1'!E:E,"PRINCIPAL",'Planificación 2026-1'!X:X,"&lt;&gt;VIRTUAL",'Planificación 2026-1'!H:H,"&lt;3")</f>
        <v>0</v>
      </c>
      <c r="EE188" s="48">
        <f>SUMIFS('Planificación 2026-1'!R:R,'Planificación 2026-1'!W:W,C188,'Planificación 2026-1'!E:E,"SUNAMPE",'Planificación 2026-1'!X:X,"VIRTUAL",'Planificación 2026-1'!H:H,"&lt;3")</f>
        <v>0</v>
      </c>
      <c r="EF188" s="48">
        <f>SUMIFS('Planificación 2026-1'!R:R,'Planificación 2026-1'!W:W,C188,'Planificación 2026-1'!E:E,"SUNAMPE",'Planificación 2026-1'!X:X,"&lt;&gt;VIRTUAL",'Planificación 2026-1'!H:H,"&lt;3")</f>
        <v>0</v>
      </c>
      <c r="EG188" s="48">
        <f>SUMIFS('Planificación 2026-1'!R:R,'Planificación 2026-1'!W:W,C188,'Planificación 2026-1'!E:E,"FILIAL",'Planificación 2026-1'!X:X,"VIRTUAL",'Planificación 2026-1'!H:H,"&lt;3")</f>
        <v>0</v>
      </c>
      <c r="EH188" s="48">
        <f>SUMIFS('Planificación 2026-1'!R:R,'Planificación 2026-1'!W:W,C188,'Planificación 2026-1'!E:E,"FILIAL",'Planificación 2026-1'!X:X,"&lt;&gt;VIRTUAL",'Planificación 2026-1'!H:H,"&lt;3")</f>
        <v>0</v>
      </c>
      <c r="EI188" s="48">
        <f>SUMIFS('Planificación 2026-1'!R:R,'Planificación 2026-1'!W:W,C188,'Planificación 2026-1'!E:E,"PORUMA",'Planificación 2026-1'!X:X,"VIRTUAL",'Planificación 2026-1'!H:H,"&lt;3")</f>
        <v>0</v>
      </c>
      <c r="EJ188" s="48">
        <f>SUMIFS('Planificación 2026-1'!R:R,'Planificación 2026-1'!W:W,C188,'Planificación 2026-1'!E:E,"PORUMA",'Planificación 2026-1'!X:X,"&lt;&gt;VIRTUAL",'Planificación 2026-1'!H:H,"&lt;3")</f>
        <v>0</v>
      </c>
      <c r="EK188" s="48">
        <f>SUMIFS('Planificación 2026-1'!R:R,'Planificación 2026-1'!W:W,C188,'Planificación 2026-1'!E:E,"HUAURA",'Planificación 2026-1'!X:X,"VIRTUAL",'Planificación 2026-1'!H:H,"&lt;3")</f>
        <v>0</v>
      </c>
      <c r="EL188" s="48">
        <f>SUMIFS('Planificación 2026-1'!R:R,'Planificación 2026-1'!W:W,C188,'Planificación 2026-1'!E:E,"HUAURA",'Planificación 2026-1'!X:X,"&lt;&gt;VIRTUAL",'Planificación 2026-1'!H:H,"&lt;3")</f>
        <v>30</v>
      </c>
      <c r="EM188" s="48">
        <f t="shared" si="36"/>
        <v>0</v>
      </c>
      <c r="EN188" s="48">
        <f t="shared" si="37"/>
        <v>30</v>
      </c>
      <c r="EO188" s="48">
        <f t="shared" si="38"/>
        <v>0</v>
      </c>
      <c r="EP188" s="48">
        <f t="shared" si="39"/>
        <v>0</v>
      </c>
      <c r="EQ188" s="48">
        <f t="shared" si="40"/>
        <v>0</v>
      </c>
      <c r="ER188" s="48"/>
      <c r="ES188" s="48">
        <f t="shared" si="41"/>
        <v>0</v>
      </c>
      <c r="ET188" s="48">
        <f t="shared" si="42"/>
        <v>30</v>
      </c>
      <c r="EU188" s="48" t="b">
        <f t="shared" si="43"/>
        <v>1</v>
      </c>
      <c r="EV188" s="48" t="str">
        <f t="shared" si="44"/>
        <v/>
      </c>
      <c r="EW188" s="48" t="str">
        <f t="shared" si="45"/>
        <v>PRESENCIAL</v>
      </c>
    </row>
    <row r="189" spans="1:153" x14ac:dyDescent="0.3">
      <c r="A189" s="53"/>
      <c r="B189" s="383">
        <v>186</v>
      </c>
      <c r="C189" s="107" t="s">
        <v>232</v>
      </c>
      <c r="D189" s="82">
        <f>SUMIF('Planificación 2026-1'!W:W,C189,'Planificación 2026-1'!R:R)</f>
        <v>30</v>
      </c>
      <c r="E189" s="384" t="s">
        <v>341</v>
      </c>
      <c r="F189" s="107" t="s">
        <v>430</v>
      </c>
      <c r="G189" s="107" t="s">
        <v>279</v>
      </c>
      <c r="H189" s="107" t="s">
        <v>446</v>
      </c>
      <c r="I189" s="77" t="str">
        <f>IF(SUM(COUNTIFS('Planificación 2026-1'!E:E,"PRINCIPAL",'Planificación 2026-1'!W:W,C189,'Planificación 2026-1'!G:G,"AF"))&gt;0,"P01"," ")</f>
        <v xml:space="preserve"> </v>
      </c>
      <c r="J189" s="78" t="str">
        <f>IF(SUM(COUNTIFS('Planificación 2026-1'!E:E,"PRINCIPAL",'Planificación 2026-1'!W:W,C189,'Planificación 2026-1'!G:G,"EN"))&gt;0,"P02"," ")</f>
        <v xml:space="preserve"> </v>
      </c>
      <c r="K189" s="78" t="str">
        <f>IF(SUM(COUNTIFS('Planificación 2026-1'!E:E,"PRINCIPAL",'Planificación 2026-1'!W:W,C189,'Planificación 2026-1'!G:G,"IS"))&gt;0,"P03"," ")</f>
        <v xml:space="preserve"> </v>
      </c>
      <c r="L189" s="78" t="str">
        <f>IF(SUM(COUNTIFS('Planificación 2026-1'!E:E,"PRINCIPAL",'Planificación 2026-1'!W:W,C189,'Planificación 2026-1'!G:G,"PS"))&gt;0,"P04"," ")</f>
        <v xml:space="preserve"> </v>
      </c>
      <c r="M189" s="78"/>
      <c r="N189" s="78" t="str">
        <f>IF(SUM(COUNTIFS('Planificación 2026-1'!E:E,"PRINCIPAL",'Planificación 2026-1'!W:W,C189,'Planificación 2026-1'!G:G,"IN"))&gt;0,"P06"," ")</f>
        <v xml:space="preserve"> </v>
      </c>
      <c r="O189" s="78" t="str">
        <f>IF(SUM(COUNTIFS('Planificación 2026-1'!E:E,"PRINCIPAL",'Planificación 2026-1'!W:W,C189,'Planificación 2026-1'!G:G,"CA"))&gt;0,"P07"," ")</f>
        <v xml:space="preserve"> </v>
      </c>
      <c r="P189" s="78" t="str">
        <f>IF(SUM(COUNTIFS('Planificación 2026-1'!E:E,"PRINCIPAL",'Planificación 2026-1'!W:W,C189,'Planificación 2026-1'!G:G,"DE"))&gt;0,"P08"," ")</f>
        <v xml:space="preserve"> </v>
      </c>
      <c r="Q189" s="78" t="str">
        <f>IF(SUM(COUNTIFS('Planificación 2026-1'!E:E,"PRINCIPAL",'Planificación 2026-1'!W:W,C189,'Planificación 2026-1'!G:G,"OB"))&gt;0,"P09"," ")</f>
        <v xml:space="preserve"> </v>
      </c>
      <c r="R189" s="78" t="str">
        <f>IF(SUM(COUNTIFS('Planificación 2026-1'!E:E,"PRINCIPAL",'Planificación 2026-1'!W:W,C189,'Planificación 2026-1'!G:G,"MH"))&gt;0,"P31"," ")</f>
        <v xml:space="preserve"> </v>
      </c>
      <c r="S189" s="78" t="str">
        <f>IF(SUM(COUNTIFS('Planificación 2026-1'!E:E,"PRINCIPAL",'Planificación 2026-1'!W:W,C189,'Planificación 2026-1'!G:G,"IC"))&gt;0,"P32"," ")</f>
        <v xml:space="preserve"> </v>
      </c>
      <c r="T189" s="78" t="str">
        <f>IF(SUM(COUNTIFS('Planificación 2026-1'!E:E,"PRINCIPAL",'Planificación 2026-1'!W:W,C189,'Planificación 2026-1'!G:G,"AR"))&gt;0,"P34"," ")</f>
        <v xml:space="preserve"> </v>
      </c>
      <c r="U189" s="78" t="str">
        <f>IF(SUM(COUNTIFS('Planificación 2026-1'!E:E,"PRINCIPAL",'Planificación 2026-1'!W:W,C189,'Planificación 2026-1'!G:G,"T1"))&gt;0,"P35"," ")</f>
        <v xml:space="preserve"> </v>
      </c>
      <c r="V189" s="78" t="str">
        <f>IF(SUM(COUNTIFS('Planificación 2026-1'!E:E,"PRINCIPAL",'Planificación 2026-1'!W:W,C189,'Planificación 2026-1'!G:G,"T3"))&gt;0,"P36"," ")</f>
        <v xml:space="preserve"> </v>
      </c>
      <c r="W189" s="78" t="str">
        <f>IF(SUM(COUNTIFS('Planificación 2026-1'!E:E,"PRINCIPAL",'Planificación 2026-1'!W:W,C189,'Planificación 2026-1'!G:G,"T2"))&gt;0,"P37"," ")</f>
        <v xml:space="preserve"> </v>
      </c>
      <c r="X189" s="78" t="str">
        <f>IF(SUM(COUNTIFS('Planificación 2026-1'!E:E,"PRINCIPAL",'Planificación 2026-1'!W:W,C189,'Planificación 2026-1'!G:G,"AE"))&gt;0,"P38"," ")</f>
        <v xml:space="preserve"> </v>
      </c>
      <c r="Y189" s="78" t="str">
        <f>IF(SUM(COUNTIFS('Planificación 2026-1'!E:E,"PRINCIPAL",'Planificación 2026-1'!W:W,C189,'Planificación 2026-1'!G:G,"T4"))&gt;0,"P55"," ")</f>
        <v xml:space="preserve"> </v>
      </c>
      <c r="Z189" s="78" t="str">
        <f>IF(SUM(COUNTIFS('Planificación 2026-1'!E:E,"FILIAL",'Planificación 2026-1'!W:W,C189,'Planificación 2026-1'!G:G,"AF"))&gt;0," P01"," ")</f>
        <v xml:space="preserve"> </v>
      </c>
      <c r="AA189" s="78" t="str">
        <f>IF(SUM(COUNTIFS('Planificación 2026-1'!E:E,"FILIAL",'Planificación 2026-1'!W:W,C189,'Planificación 2026-1'!G:G,"EN"))&gt;0,"P02"," ")</f>
        <v xml:space="preserve"> </v>
      </c>
      <c r="AB189" s="78" t="str">
        <f>IF(SUM(COUNTIFS('Planificación 2026-1'!E:E,"FILIAL",'Planificación 2026-1'!W:W,C189,'Planificación 2026-1'!G:G,"IS"))&gt;0,"P03"," ")</f>
        <v xml:space="preserve"> </v>
      </c>
      <c r="AC189" s="78" t="str">
        <f>IF(SUM(COUNTIFS('Planificación 2026-1'!E:E,"FILIAL",'Planificación 2026-1'!W:W,C189,'Planificación 2026-1'!G:G,"PS"))&gt;0,"P04"," ")</f>
        <v xml:space="preserve"> </v>
      </c>
      <c r="AD189" s="78"/>
      <c r="AE189" s="78" t="str">
        <f>IF(SUM(COUNTIFS('Planificación 2026-1'!E:E,"FILIAL",'Planificación 2026-1'!W:W,C189,'Planificación 2026-1'!G:G,"IN"))&gt;0,"P06"," ")</f>
        <v xml:space="preserve"> </v>
      </c>
      <c r="AF189" s="78" t="str">
        <f>IF(SUM(COUNTIFS('Planificación 2026-1'!E:E,"FILIAL",'Planificación 2026-1'!W:W,C189,'Planificación 2026-1'!G:G,"CA"))&gt;0,"P07"," ")</f>
        <v xml:space="preserve"> </v>
      </c>
      <c r="AG189" s="78" t="str">
        <f>IF(SUM(COUNTIFS('Planificación 2026-1'!E:E,"FILIAL",'Planificación 2026-1'!W:W,C189,'Planificación 2026-1'!G:G,"DE"))&gt;0,"P08"," ")</f>
        <v xml:space="preserve"> </v>
      </c>
      <c r="AH189" s="78" t="str">
        <f>IF(SUM(COUNTIFS('Planificación 2026-1'!E:E,"FILIAL",'Planificación 2026-1'!W:W,C189,'Planificación 2026-1'!G:G,"OB"))&gt;0,"P09"," ")</f>
        <v xml:space="preserve"> </v>
      </c>
      <c r="AI189" s="78" t="str">
        <f>IF(SUM(COUNTIFS('Planificación 2026-1'!E:E,"FILIAL",'Planificación 2026-1'!W:W,C189,'Planificación 2026-1'!G:G,"MH"))&gt;0,"P31"," ")</f>
        <v xml:space="preserve"> </v>
      </c>
      <c r="AJ189" s="78" t="str">
        <f>IF(SUM(COUNTIFS('Planificación 2026-1'!E:E,"FILIAL",'Planificación 2026-1'!W:W,C189,'Planificación 2026-1'!G:G,"IC"))&gt;0,"P32"," ")</f>
        <v xml:space="preserve"> </v>
      </c>
      <c r="AK189" s="78" t="str">
        <f>IF(SUM(COUNTIFS('Planificación 2026-1'!E:E,"FILIAL",'Planificación 2026-1'!W:W,C189,'Planificación 2026-1'!G:G,"AR"))&gt;0,"P34"," ")</f>
        <v xml:space="preserve"> </v>
      </c>
      <c r="AL189" s="78" t="str">
        <f>IF(SUM(COUNTIFS('Planificación 2026-1'!E:E,"FILIAL",'Planificación 2026-1'!W:W,C189,'Planificación 2026-1'!G:G,"T1"))&gt;0,"P35"," ")</f>
        <v xml:space="preserve"> </v>
      </c>
      <c r="AM189" s="78" t="str">
        <f>IF(SUM(COUNTIFS('Planificación 2026-1'!E:E,"FILIAL",'Planificación 2026-1'!W:W,C189,'Planificación 2026-1'!G:G,"T3"))&gt;0,"P36"," ")</f>
        <v xml:space="preserve"> </v>
      </c>
      <c r="AN189" s="78" t="str">
        <f>IF(SUM(COUNTIFS('Planificación 2026-1'!E:E,"FILIAL",'Planificación 2026-1'!W:W,C189,'Planificación 2026-1'!G:G,"T2"))&gt;0,"P37"," ")</f>
        <v xml:space="preserve"> </v>
      </c>
      <c r="AO189" s="78" t="str">
        <f>IF(SUM(COUNTIFS('Planificación 2026-1'!E:E,"FILIAL",'Planificación 2026-1'!W:W,C189,'Planificación 2026-1'!G:G,"AE"))&gt;0,"P38"," ")</f>
        <v xml:space="preserve"> </v>
      </c>
      <c r="AP189" s="78" t="str">
        <f>IF(SUM(COUNTIFS('Planificación 2026-1'!E:E,"FILIAL",'Planificación 2026-1'!W:W,C189,'Planificación 2026-1'!G:G,"T4"))&gt;0,"P55"," ")</f>
        <v xml:space="preserve"> </v>
      </c>
      <c r="AQ189" s="78" t="str">
        <f>IF(SUM(COUNTIFS('Planificación 2026-1'!E:E,"SUNAMPE",'Planificación 2026-1'!W:W,C189,'Planificación 2026-1'!G:G,"AF"))&gt;0," P01"," ")</f>
        <v xml:space="preserve"> </v>
      </c>
      <c r="AR189" s="78" t="str">
        <f>IF(SUM(COUNTIFS('Planificación 2026-1'!E:E,"SUNAMPE",'Planificación 2026-1'!W:W,C189,'Planificación 2026-1'!G:G,"EN"))&gt;0,"P02"," ")</f>
        <v xml:space="preserve"> </v>
      </c>
      <c r="AS189" s="78" t="str">
        <f>IF(SUM(COUNTIFS('Planificación 2026-1'!E:E,"SUNAMPE",'Planificación 2026-1'!W:W,C189,'Planificación 2026-1'!G:G,"IS"))&gt;0,"P03"," ")</f>
        <v xml:space="preserve"> </v>
      </c>
      <c r="AT189" s="78" t="str">
        <f>IF(SUM(COUNTIFS('Planificación 2026-1'!E:E,"SUNAMPE",'Planificación 2026-1'!W:W,C189,'Planificación 2026-1'!G:G,"PS"))&gt;0,"P04"," ")</f>
        <v xml:space="preserve"> </v>
      </c>
      <c r="AU189" s="78"/>
      <c r="AV189" s="78" t="str">
        <f>IF(SUM(COUNTIFS('Planificación 2026-1'!E:E,"SUNAMPE",'Planificación 2026-1'!W:W,C189,'Planificación 2026-1'!G:G,"IN"))&gt;0,"P06"," ")</f>
        <v xml:space="preserve"> </v>
      </c>
      <c r="AW189" s="78" t="str">
        <f>IF(SUM(COUNTIFS('Planificación 2026-1'!E:E,"SUNAMPE",'Planificación 2026-1'!W:W,C189,'Planificación 2026-1'!G:G,"CA"))&gt;0,"P07"," ")</f>
        <v xml:space="preserve"> </v>
      </c>
      <c r="AX189" s="78" t="str">
        <f>IF(SUM(COUNTIFS('Planificación 2026-1'!E:E,"SUNAMPE",'Planificación 2026-1'!W:W,C189,'Planificación 2026-1'!G:G,"DE"))&gt;0,"P08"," ")</f>
        <v xml:space="preserve"> </v>
      </c>
      <c r="AY189" s="78" t="str">
        <f>IF(SUM(COUNTIFS('Planificación 2026-1'!E:E,"SUNAMPE",'Planificación 2026-1'!W:W,C189,'Planificación 2026-1'!G:G,"OB"))&gt;0,"P09"," ")</f>
        <v xml:space="preserve"> </v>
      </c>
      <c r="AZ189" s="78" t="str">
        <f>IF(SUM(COUNTIFS('Planificación 2026-1'!E:E,"SUNAMPE",'Planificación 2026-1'!W:W,C189,'Planificación 2026-1'!G:G,"MH"))&gt;0,"P31"," ")</f>
        <v xml:space="preserve"> </v>
      </c>
      <c r="BA189" s="78" t="str">
        <f>IF(SUM(COUNTIFS('Planificación 2026-1'!E:E,"SUNAMPE",'Planificación 2026-1'!W:W,C189,'Planificación 2026-1'!G:G,"IC"))&gt;0,"P32"," ")</f>
        <v xml:space="preserve"> </v>
      </c>
      <c r="BB189" s="78" t="str">
        <f>IF(SUM(COUNTIFS('Planificación 2026-1'!E:E,"SUNAMPE",'Planificación 2026-1'!W:W,C189,'Planificación 2026-1'!G:G,"AR"))&gt;0,"P34"," ")</f>
        <v xml:space="preserve"> </v>
      </c>
      <c r="BC189" s="78" t="str">
        <f>IF(SUM(COUNTIFS('Planificación 2026-1'!E:E,"SUNAMPE",'Planificación 2026-1'!W:W,C189,'Planificación 2026-1'!G:G,"T1"))&gt;0,"P35"," ")</f>
        <v xml:space="preserve"> </v>
      </c>
      <c r="BD189" s="78" t="str">
        <f>IF(SUM(COUNTIFS('Planificación 2026-1'!E:E,"SUNAMPE",'Planificación 2026-1'!W:W,C189,'Planificación 2026-1'!G:G,"T3"))&gt;0,"P36"," ")</f>
        <v xml:space="preserve"> </v>
      </c>
      <c r="BE189" s="78" t="str">
        <f>IF(SUM(COUNTIFS('Planificación 2026-1'!E:E,"SUNAMPE",'Planificación 2026-1'!W:W,C189,'Planificación 2026-1'!G:G,"T2"))&gt;0,"P37"," ")</f>
        <v xml:space="preserve"> </v>
      </c>
      <c r="BF189" s="78" t="str">
        <f>IF(SUM(COUNTIFS('Planificación 2026-1'!E:E,"SUNAMPE",'Planificación 2026-1'!W:W,C189,'Planificación 2026-1'!G:G,"AE"))&gt;0,"P38"," ")</f>
        <v xml:space="preserve"> </v>
      </c>
      <c r="BG189" s="78" t="str">
        <f>IF(SUM(COUNTIFS('Planificación 2026-1'!E:E,"SUNAMPE",'Planificación 2026-1'!W:W,C189,'Planificación 2026-1'!G:G,"T4"))&gt;0,"P55"," ")</f>
        <v xml:space="preserve"> </v>
      </c>
      <c r="BH189" s="78" t="str">
        <f>IF(SUM(COUNTIFS('Planificación 2026-1'!E:E,"HUAURA",'Planificación 2026-1'!W:W,C189,'Planificación 2026-1'!G:G,"AF"))&gt;0," P01"," ")</f>
        <v xml:space="preserve"> </v>
      </c>
      <c r="BI189" s="78" t="str">
        <f>IF(SUM(COUNTIFS('Planificación 2026-1'!E:E,"HUAURA",'Planificación 2026-1'!W:W,C189,'Planificación 2026-1'!G:G,"EN"))&gt;0,"P02"," ")</f>
        <v>P02</v>
      </c>
      <c r="BJ189" s="78" t="str">
        <f>IF(SUM(COUNTIFS('Planificación 2026-1'!E:E,"HUAURA",'Planificación 2026-1'!W:W,C189,'Planificación 2026-1'!G:G,"IS"))&gt;0,"P03"," ")</f>
        <v xml:space="preserve"> </v>
      </c>
      <c r="BK189" s="78" t="str">
        <f>IF(SUM(COUNTIFS('Planificación 2026-1'!E:E,"HUAURA",'Planificación 2026-1'!W:W,C189,'Planificación 2026-1'!G:G,"PS"))&gt;0,"P04"," ")</f>
        <v>P04</v>
      </c>
      <c r="BL189" s="78"/>
      <c r="BM189" s="78" t="str">
        <f>IF(SUM(COUNTIFS('Planificación 2026-1'!E:E,"HUAURA",'Planificación 2026-1'!W:W,C189,'Planificación 2026-1'!G:G,"IN"))&gt;0,"P06"," ")</f>
        <v xml:space="preserve"> </v>
      </c>
      <c r="BN189" s="78" t="str">
        <f>IF(SUM(COUNTIFS('Planificación 2026-1'!E:E,"HUAURA",'Planificación 2026-1'!W:W,C189,'Planificación 2026-1'!G:G,"CA"))&gt;0,"P07"," ")</f>
        <v xml:space="preserve"> </v>
      </c>
      <c r="BO189" s="78" t="str">
        <f>IF(SUM(COUNTIFS('Planificación 2026-1'!E:E,"HUAURA",'Planificación 2026-1'!W:W,C189,'Planificación 2026-1'!G:G,"DE"))&gt;0,"P08"," ")</f>
        <v xml:space="preserve"> </v>
      </c>
      <c r="BP189" s="78" t="str">
        <f>IF(SUM(COUNTIFS('Planificación 2026-1'!E:E,"HUAURA",'Planificación 2026-1'!W:W,C189,'Planificación 2026-1'!G:G,"OB"))&gt;0,"P09"," ")</f>
        <v xml:space="preserve"> </v>
      </c>
      <c r="BQ189" s="78" t="str">
        <f>IF(SUM(COUNTIFS('Planificación 2026-1'!E:E,"HUAURA",'Planificación 2026-1'!W:W,C189,'Planificación 2026-1'!G:G,"MH"))&gt;0,"P31"," ")</f>
        <v xml:space="preserve"> </v>
      </c>
      <c r="BR189" s="78" t="str">
        <f>IF(SUM(COUNTIFS('Planificación 2026-1'!E:E,"HUAURA",'Planificación 2026-1'!W:W,C189,'Planificación 2026-1'!G:G,"IC"))&gt;0,"P32"," ")</f>
        <v xml:space="preserve"> </v>
      </c>
      <c r="BS189" s="78" t="str">
        <f>IF(SUM(COUNTIFS('Planificación 2026-1'!E:E,"HUAURA",'Planificación 2026-1'!W:W,C189,'Planificación 2026-1'!G:G,"AR"))&gt;0,"P34"," ")</f>
        <v xml:space="preserve"> </v>
      </c>
      <c r="BT189" s="78" t="str">
        <f>IF(SUM(COUNTIFS('Planificación 2026-1'!E:E,"HUAURA",'Planificación 2026-1'!W:W,C189,'Planificación 2026-1'!G:G,"T1"))&gt;0,"P35"," ")</f>
        <v xml:space="preserve"> </v>
      </c>
      <c r="BU189" s="78" t="str">
        <f>IF(SUM(COUNTIFS('Planificación 2026-1'!E:E,"HUAURA",'Planificación 2026-1'!W:W,C189,'Planificación 2026-1'!G:G,"T3"))&gt;0,"P36"," ")</f>
        <v xml:space="preserve"> </v>
      </c>
      <c r="BV189" s="78" t="str">
        <f>IF(SUM(COUNTIFS('Planificación 2026-1'!E:E,"HUAURA",'Planificación 2026-1'!W:W,C189,'Planificación 2026-1'!G:G,"T2"))&gt;0,"P37"," ")</f>
        <v xml:space="preserve"> </v>
      </c>
      <c r="BW189" s="78" t="str">
        <f>IF(SUM(COUNTIFS('Planificación 2026-1'!E:E,"HUAURA",'Planificación 2026-1'!W:W,C189,'Planificación 2026-1'!G:G,"AE"))&gt;0,"P38"," ")</f>
        <v xml:space="preserve"> </v>
      </c>
      <c r="BX189" s="78" t="str">
        <f>IF(SUM(COUNTIFS('Planificación 2026-1'!E:E,"HUAURA",'Planificación 2026-1'!W:W,C189,'Planificación 2026-1'!G:G,"T4"))&gt;0,"P55"," ")</f>
        <v xml:space="preserve"> </v>
      </c>
      <c r="BY189" s="79">
        <f>SUMIFS('Planificación 2026-1'!R:R,'Planificación 2026-1'!W:W,C189,'Planificación 2026-1'!G:G,"AF",'Planificación 2026-1'!H:H,"&gt;2")</f>
        <v>0</v>
      </c>
      <c r="BZ189" s="79">
        <f>SUMIFS('Planificación 2026-1'!R:R,'Planificación 2026-1'!W:W,C189,'Planificación 2026-1'!G:G,"EN",'Planificación 2026-1'!H:H,"&gt;2")</f>
        <v>0</v>
      </c>
      <c r="CA189" s="79">
        <f>SUMIFS('Planificación 2026-1'!R:R,'Planificación 2026-1'!W:W,C189,'Planificación 2026-1'!G:G,"IS",'Planificación 2026-1'!H:H,"&gt;2")</f>
        <v>0</v>
      </c>
      <c r="CB189" s="79">
        <f>SUMIFS('Planificación 2026-1'!R:R,'Planificación 2026-1'!W:W,C189,'Planificación 2026-1'!G:G,"PS",'Planificación 2026-1'!H:H,"&gt;2")</f>
        <v>0</v>
      </c>
      <c r="CC189" s="79">
        <f>SUMIFS('Planificación 2026-1'!R:R,'Planificación 2026-1'!W:W,C189,'Planificación 2026-1'!G:G,"IN",'Planificación 2026-1'!H:H,"&gt;2")</f>
        <v>0</v>
      </c>
      <c r="CD189" s="79">
        <f>SUMIFS('Planificación 2026-1'!R:R,'Planificación 2026-1'!W:W,C189,'Planificación 2026-1'!G:G,"CA",'Planificación 2026-1'!H:H,"&gt;2")</f>
        <v>0</v>
      </c>
      <c r="CE189" s="79">
        <f>SUMIFS('Planificación 2026-1'!R:R,'Planificación 2026-1'!W:W,C189,'Planificación 2026-1'!G:G,"DE",'Planificación 2026-1'!H:H,"&gt;2")</f>
        <v>0</v>
      </c>
      <c r="CF189" s="79">
        <f>SUMIFS('Planificación 2026-1'!R:R,'Planificación 2026-1'!W:W,C189,'Planificación 2026-1'!G:G,"OB",'Planificación 2026-1'!H:H,"&gt;2")</f>
        <v>0</v>
      </c>
      <c r="CG189" s="79">
        <f>SUMIFS('Planificación 2026-1'!R:R,'Planificación 2026-1'!W:W,C189,'Planificación 2026-1'!G:G,"MH",'Planificación 2026-1'!H:H,"&gt;2")</f>
        <v>0</v>
      </c>
      <c r="CH189" s="79">
        <f>SUMIFS('Planificación 2026-1'!R:R,'Planificación 2026-1'!W:W,C189,'Planificación 2026-1'!G:G,"IC",'Planificación 2026-1'!H:H,"&gt;2")</f>
        <v>0</v>
      </c>
      <c r="CI189" s="79">
        <f>SUMIFS('Planificación 2026-1'!R:R,'Planificación 2026-1'!W:W,C189,'Planificación 2026-1'!G:G,"AR",'Planificación 2026-1'!H:H,"&gt;2")</f>
        <v>0</v>
      </c>
      <c r="CJ189" s="79">
        <f>SUMIFS('Planificación 2026-1'!R:R,'Planificación 2026-1'!W:W,C189,'Planificación 2026-1'!G:G,"T1",'Planificación 2026-1'!H:H,"&gt;2")</f>
        <v>0</v>
      </c>
      <c r="CK189" s="79">
        <f>SUMIFS('Planificación 2026-1'!R:R,'Planificación 2026-1'!W:W,C189,'Planificación 2026-1'!G:G,"T3",'Planificación 2026-1'!H:H,"&gt;2")</f>
        <v>0</v>
      </c>
      <c r="CL189" s="79">
        <f>SUMIFS('Planificación 2026-1'!R:R,'Planificación 2026-1'!W:W,C189,'Planificación 2026-1'!G:G,"T2",'Planificación 2026-1'!H:H,"&gt;2")</f>
        <v>0</v>
      </c>
      <c r="CM189" s="79">
        <f>SUMIFS('Planificación 2026-1'!R:R,'Planificación 2026-1'!W:W,C189,'Planificación 2026-1'!G:G,"AE",'Planificación 2026-1'!H:H,"&gt;2")</f>
        <v>0</v>
      </c>
      <c r="CN189" s="79">
        <f>SUMIFS('Planificación 2026-1'!R:R,'Planificación 2026-1'!W:W,C189,'Planificación 2026-1'!G:G,"T4",'Planificación 2026-1'!H:H,"&gt;2")</f>
        <v>0</v>
      </c>
      <c r="CO189" s="79">
        <f>SUMIFS('Planificación 2026-1'!R:R,'Planificación 2026-1'!W:W,C189,'Planificación 2026-1'!G:G,"AF",'Planificación 2026-1'!H:H,"&lt;3")</f>
        <v>0</v>
      </c>
      <c r="CP189" s="79">
        <f>SUMIFS('Planificación 2026-1'!R:R,'Planificación 2026-1'!W:W,C189,'Planificación 2026-1'!G:G,"EN",'Planificación 2026-1'!H:H,"&lt;3")</f>
        <v>25</v>
      </c>
      <c r="CQ189" s="79">
        <f>SUMIFS('Planificación 2026-1'!R:R,'Planificación 2026-1'!W:W,C189,'Planificación 2026-1'!G:G,"IS",'Planificación 2026-1'!H:H,"&lt;3")</f>
        <v>0</v>
      </c>
      <c r="CR189" s="79">
        <f>SUMIFS('Planificación 2026-1'!R:R,'Planificación 2026-1'!W:W,C189,'Planificación 2026-1'!G:G,"PS",'Planificación 2026-1'!H:H,"&lt;3")</f>
        <v>5</v>
      </c>
      <c r="CS189" s="79">
        <f>SUMIFS('Planificación 2026-1'!R:R,'Planificación 2026-1'!W:W,C189,'Planificación 2026-1'!G:G,"IN",'Planificación 2026-1'!H:H,"&lt;3")</f>
        <v>0</v>
      </c>
      <c r="CT189" s="79">
        <f>SUMIFS('Planificación 2026-1'!R:R,'Planificación 2026-1'!W:W,C189,'Planificación 2026-1'!G:G,"CA",'Planificación 2026-1'!H:H,"&lt;3")</f>
        <v>0</v>
      </c>
      <c r="CU189" s="79">
        <f>SUMIFS('Planificación 2026-1'!R:R,'Planificación 2026-1'!W:W,C189,'Planificación 2026-1'!G:G,"DE",'Planificación 2026-1'!H:H,"&lt;3")</f>
        <v>0</v>
      </c>
      <c r="CV189" s="79">
        <f>SUMIFS('Planificación 2026-1'!R:R,'Planificación 2026-1'!W:W,C189,'Planificación 2026-1'!G:G,"OB",'Planificación 2026-1'!H:H,"&lt;3")</f>
        <v>0</v>
      </c>
      <c r="CW189" s="79">
        <f>SUMIFS('Planificación 2026-1'!R:R,'Planificación 2026-1'!W:W,C189,'Planificación 2026-1'!G:G,"MH",'Planificación 2026-1'!H:H,"&lt;3")</f>
        <v>0</v>
      </c>
      <c r="CX189" s="79">
        <f>SUMIFS('Planificación 2026-1'!R:R,'Planificación 2026-1'!W:W,C189,'Planificación 2026-1'!G:G,"IC",'Planificación 2026-1'!H:H,"&lt;3")</f>
        <v>0</v>
      </c>
      <c r="CY189" s="79">
        <f>SUMIFS('Planificación 2026-1'!R:R,'Planificación 2026-1'!W:W,C189,'Planificación 2026-1'!G:G,"AR",'Planificación 2026-1'!H:H,"&lt;3")</f>
        <v>0</v>
      </c>
      <c r="CZ189" s="79">
        <f>SUMIFS('Planificación 2026-1'!R:R,'Planificación 2026-1'!W:W,C189,'Planificación 2026-1'!G:G,"T1",'Planificación 2026-1'!H:H,"&lt;3")</f>
        <v>0</v>
      </c>
      <c r="DA189" s="79">
        <f>SUMIFS('Planificación 2026-1'!R:R,'Planificación 2026-1'!W:W,C189,'Planificación 2026-1'!G:G,"T3",'Planificación 2026-1'!H:H,"&lt;3")</f>
        <v>0</v>
      </c>
      <c r="DB189" s="79">
        <f>SUMIFS('Planificación 2026-1'!R:R,'Planificación 2026-1'!W:W,C189,'Planificación 2026-1'!G:G,"T2",'Planificación 2026-1'!H:H,"&lt;3")</f>
        <v>0</v>
      </c>
      <c r="DC189" s="79">
        <f>SUMIFS('Planificación 2026-1'!R:R,'Planificación 2026-1'!W:W,C189,'Planificación 2026-1'!G:G,"AE",'Planificación 2026-1'!H:H,"&lt;3")</f>
        <v>0</v>
      </c>
      <c r="DD189" s="79">
        <f>SUMIFS('Planificación 2026-1'!R:R,'Planificación 2026-1'!W:W,C189,'Planificación 2026-1'!G:G,"T4",'Planificación 2026-1'!H:H,"&lt;3")</f>
        <v>0</v>
      </c>
      <c r="DE189" s="78" t="str">
        <f t="shared" si="32"/>
        <v/>
      </c>
      <c r="DF189" s="30">
        <f>IF(C189="","",SUMIFS('Planificación 2026-1'!R:R,'Planificación 2026-1'!W:W,C189,'Planificación 2026-1'!E:E,"PRINCIPAL",'Planificación 2026-1'!X:X,"VIRTUAL"))</f>
        <v>0</v>
      </c>
      <c r="DG189" s="30">
        <f>IF(C189="","",SUMIFS('Planificación 2026-1'!R:R,'Planificación 2026-1'!W:W,C189,'Planificación 2026-1'!E:E,"PRINCIPAL",'Planificación 2026-1'!X:X,"PRESENCIAL"))</f>
        <v>0</v>
      </c>
      <c r="DH189" s="30">
        <f>IF(C189="","",SUMIFS('Planificación 2026-1'!R:R,'Planificación 2026-1'!W:W,C189,'Planificación 2026-1'!E:E,"PRINCIPAL",'Planificación 2026-1'!X:X,"HIBRIDO PRESENCIAL"))</f>
        <v>0</v>
      </c>
      <c r="DI189" s="78" t="str">
        <f t="shared" si="33"/>
        <v/>
      </c>
      <c r="DJ189" s="78">
        <f>IF(C189="","",SUMIFS('Planificación 2026-1'!R:R,'Planificación 2026-1'!W:W,C189,'Planificación 2026-1'!E:E,"FILIAL",'Planificación 2026-1'!X:X,"VIRTUAL"))</f>
        <v>0</v>
      </c>
      <c r="DK189" s="80">
        <f>IF(C189="","",SUMIFS('Planificación 2026-1'!R:R,'Planificación 2026-1'!W:W,C189,'Planificación 2026-1'!E:E,"FILIAL",'Planificación 2026-1'!X:X,"PRESENCIAL"))</f>
        <v>0</v>
      </c>
      <c r="DL189" s="42">
        <f>IF(C189="","",SUMIFS('Planificación 2026-1'!R:R,'Planificación 2026-1'!W:W,C189,'Planificación 2026-1'!E:E,"FILIAL",'Planificación 2026-1'!X:X,"HIBRIDO PRESENCIAL"))</f>
        <v>0</v>
      </c>
      <c r="DM189" s="81" t="str">
        <f t="shared" si="34"/>
        <v/>
      </c>
      <c r="DN189" s="78">
        <f>IF(C189="","",SUMIFS('Planificación 2026-1'!R:R,'Planificación 2026-1'!W:W,C189,'Planificación 2026-1'!E:E,"SUNAMPE",'Planificación 2026-1'!X:X,"VIRTUAL"))</f>
        <v>0</v>
      </c>
      <c r="DO189" s="42">
        <f>IF(C189="","",SUMIFS('Planificación 2026-1'!R:R,'Planificación 2026-1'!W:W,C189,'Planificación 2026-1'!E:E,"SUNAMPE",'Planificación 2026-1'!X:X,"PRESENCIAL"))</f>
        <v>0</v>
      </c>
      <c r="DP189" s="81" t="str">
        <f t="shared" si="35"/>
        <v>P02 P04</v>
      </c>
      <c r="DQ189" s="78">
        <f>IF(C189="","",SUMIFS('Planificación 2026-1'!R:R,'Planificación 2026-1'!W:W,C189,'Planificación 2026-1'!E:E,"HUAURA",'Planificación 2026-1'!X:X,"VIRTUAL"))</f>
        <v>0</v>
      </c>
      <c r="DR189" s="42">
        <f>IF(C189="","",SUMIFS('Planificación 2026-1'!R:R,'Planificación 2026-1'!W:W,C189,'Planificación 2026-1'!E:E,"HUAURA",'Planificación 2026-1'!X:X,"PRESENCIAL"))</f>
        <v>30</v>
      </c>
      <c r="DS189" s="48">
        <f>SUMIFS('Planificación 2026-1'!R:R,'Planificación 2026-1'!W:W,C189,'Planificación 2026-1'!E:E,"PRINCIPAL",'Planificación 2026-1'!X:X,"VIRTUAL",'Planificación 2026-1'!H:H,"&gt;2")</f>
        <v>0</v>
      </c>
      <c r="DT189" s="48">
        <f>SUMIFS('Planificación 2026-1'!R:R,'Planificación 2026-1'!W:W,C189,'Planificación 2026-1'!E:E,"PRINCIPAL",'Planificación 2026-1'!X:X,"&lt;&gt;VIRTUAL",'Planificación 2026-1'!H:H,"&gt;2")</f>
        <v>0</v>
      </c>
      <c r="DU189" s="48">
        <f>SUMIFS('Planificación 2026-1'!R:R,'Planificación 2026-1'!W:W,C189,'Planificación 2026-1'!E:E,"SUNAMPE",'Planificación 2026-1'!X:X,"VIRTUAL",'Planificación 2026-1'!H:H,"&gt;2")</f>
        <v>0</v>
      </c>
      <c r="DV189" s="48">
        <f>SUMIFS('Planificación 2026-1'!R:R,'Planificación 2026-1'!W:W,C189,'Planificación 2026-1'!E:E,"SUNAMPE",'Planificación 2026-1'!X:X,"&lt;&gt;VIRTUAL",'Planificación 2026-1'!H:H,"&gt;2")</f>
        <v>0</v>
      </c>
      <c r="DW189" s="48">
        <f>SUMIFS('Planificación 2026-1'!R:R,'Planificación 2026-1'!W:W,C189,'Planificación 2026-1'!E:E,"FILIAL",'Planificación 2026-1'!X:X,"VIRTUAL",'Planificación 2026-1'!H:H,"&gt;2")</f>
        <v>0</v>
      </c>
      <c r="DX189" s="48">
        <f>SUMIFS('Planificación 2026-1'!R:R,'Planificación 2026-1'!W:W,C189,'Planificación 2026-1'!E:E,"FILIAL",'Planificación 2026-1'!X:X,"&lt;&gt;VIRTUAL",'Planificación 2026-1'!H:H,"&gt;2")</f>
        <v>0</v>
      </c>
      <c r="DY189" s="48">
        <f>SUMIFS('Planificación 2026-1'!R:R,'Planificación 2026-1'!W:W,C189,'Planificación 2026-1'!E:E,"PORUMA",'Planificación 2026-1'!X:X,"VIRTUAL",'Planificación 2026-1'!H:H,"&gt;2")</f>
        <v>0</v>
      </c>
      <c r="DZ189" s="48">
        <f>SUMIFS('Planificación 2026-1'!R:R,'Planificación 2026-1'!W:W,C189,'Planificación 2026-1'!E:E,"PORUMA",'Planificación 2026-1'!X:X,"&lt;&gt;VIRTUAL",'Planificación 2026-1'!H:H,"&gt;2")</f>
        <v>0</v>
      </c>
      <c r="EA189" s="48">
        <f>SUMIFS('Planificación 2026-1'!R:R,'Planificación 2026-1'!W:W,C189,'Planificación 2026-1'!E:E,"HUAURA",'Planificación 2026-1'!X:X,"VIRTUAL",'Planificación 2026-1'!H:H,"&gt;2")</f>
        <v>0</v>
      </c>
      <c r="EB189" s="48">
        <f>SUMIFS('Planificación 2026-1'!R:R,'Planificación 2026-1'!W:W,C189,'Planificación 2026-1'!E:E,"HUAURA",'Planificación 2026-1'!X:X,"&lt;&gt;VIRTUAL",'Planificación 2026-1'!H:H,"&gt;2")</f>
        <v>0</v>
      </c>
      <c r="EC189" s="48">
        <f>SUMIFS('Planificación 2026-1'!R:R,'Planificación 2026-1'!W:W,C189,'Planificación 2026-1'!E:E,"PRINCIPAL",'Planificación 2026-1'!X:X,"VIRTUAL",'Planificación 2026-1'!H:H,"&lt;3")</f>
        <v>0</v>
      </c>
      <c r="ED189" s="48">
        <f>SUMIFS('Planificación 2026-1'!R:R,'Planificación 2026-1'!W:W,C189,'Planificación 2026-1'!E:E,"PRINCIPAL",'Planificación 2026-1'!X:X,"&lt;&gt;VIRTUAL",'Planificación 2026-1'!H:H,"&lt;3")</f>
        <v>0</v>
      </c>
      <c r="EE189" s="48">
        <f>SUMIFS('Planificación 2026-1'!R:R,'Planificación 2026-1'!W:W,C189,'Planificación 2026-1'!E:E,"SUNAMPE",'Planificación 2026-1'!X:X,"VIRTUAL",'Planificación 2026-1'!H:H,"&lt;3")</f>
        <v>0</v>
      </c>
      <c r="EF189" s="48">
        <f>SUMIFS('Planificación 2026-1'!R:R,'Planificación 2026-1'!W:W,C189,'Planificación 2026-1'!E:E,"SUNAMPE",'Planificación 2026-1'!X:X,"&lt;&gt;VIRTUAL",'Planificación 2026-1'!H:H,"&lt;3")</f>
        <v>0</v>
      </c>
      <c r="EG189" s="48">
        <f>SUMIFS('Planificación 2026-1'!R:R,'Planificación 2026-1'!W:W,C189,'Planificación 2026-1'!E:E,"FILIAL",'Planificación 2026-1'!X:X,"VIRTUAL",'Planificación 2026-1'!H:H,"&lt;3")</f>
        <v>0</v>
      </c>
      <c r="EH189" s="48">
        <f>SUMIFS('Planificación 2026-1'!R:R,'Planificación 2026-1'!W:W,C189,'Planificación 2026-1'!E:E,"FILIAL",'Planificación 2026-1'!X:X,"&lt;&gt;VIRTUAL",'Planificación 2026-1'!H:H,"&lt;3")</f>
        <v>0</v>
      </c>
      <c r="EI189" s="48">
        <f>SUMIFS('Planificación 2026-1'!R:R,'Planificación 2026-1'!W:W,C189,'Planificación 2026-1'!E:E,"PORUMA",'Planificación 2026-1'!X:X,"VIRTUAL",'Planificación 2026-1'!H:H,"&lt;3")</f>
        <v>0</v>
      </c>
      <c r="EJ189" s="48">
        <f>SUMIFS('Planificación 2026-1'!R:R,'Planificación 2026-1'!W:W,C189,'Planificación 2026-1'!E:E,"PORUMA",'Planificación 2026-1'!X:X,"&lt;&gt;VIRTUAL",'Planificación 2026-1'!H:H,"&lt;3")</f>
        <v>0</v>
      </c>
      <c r="EK189" s="48">
        <f>SUMIFS('Planificación 2026-1'!R:R,'Planificación 2026-1'!W:W,C189,'Planificación 2026-1'!E:E,"HUAURA",'Planificación 2026-1'!X:X,"VIRTUAL",'Planificación 2026-1'!H:H,"&lt;3")</f>
        <v>0</v>
      </c>
      <c r="EL189" s="48">
        <f>SUMIFS('Planificación 2026-1'!R:R,'Planificación 2026-1'!W:W,C189,'Planificación 2026-1'!E:E,"HUAURA",'Planificación 2026-1'!X:X,"&lt;&gt;VIRTUAL",'Planificación 2026-1'!H:H,"&lt;3")</f>
        <v>30</v>
      </c>
      <c r="EM189" s="48">
        <f t="shared" si="36"/>
        <v>0</v>
      </c>
      <c r="EN189" s="48">
        <f t="shared" si="37"/>
        <v>30</v>
      </c>
      <c r="EO189" s="48">
        <f t="shared" si="38"/>
        <v>0</v>
      </c>
      <c r="EP189" s="48">
        <f t="shared" si="39"/>
        <v>0</v>
      </c>
      <c r="EQ189" s="48">
        <f t="shared" si="40"/>
        <v>0</v>
      </c>
      <c r="ER189" s="48"/>
      <c r="ES189" s="48">
        <f t="shared" si="41"/>
        <v>0</v>
      </c>
      <c r="ET189" s="48">
        <f t="shared" si="42"/>
        <v>30</v>
      </c>
      <c r="EU189" s="48" t="b">
        <f t="shared" si="43"/>
        <v>1</v>
      </c>
      <c r="EV189" s="48" t="str">
        <f t="shared" si="44"/>
        <v/>
      </c>
      <c r="EW189" s="48" t="str">
        <f t="shared" si="45"/>
        <v>PRESENCIAL</v>
      </c>
    </row>
    <row r="190" spans="1:153" x14ac:dyDescent="0.3">
      <c r="A190" s="53"/>
      <c r="B190" s="383">
        <v>187</v>
      </c>
      <c r="C190" s="107" t="s">
        <v>210</v>
      </c>
      <c r="D190" s="82">
        <f>SUMIF('Planificación 2026-1'!W:W,C190,'Planificación 2026-1'!R:R)</f>
        <v>26</v>
      </c>
      <c r="E190" s="384" t="s">
        <v>341</v>
      </c>
      <c r="F190" s="107" t="s">
        <v>430</v>
      </c>
      <c r="G190" s="390" t="s">
        <v>431</v>
      </c>
      <c r="H190" s="107" t="s">
        <v>434</v>
      </c>
      <c r="I190" s="77" t="str">
        <f>IF(SUM(COUNTIFS('Planificación 2026-1'!E:E,"PRINCIPAL",'Planificación 2026-1'!W:W,C190,'Planificación 2026-1'!G:G,"AF"))&gt;0,"P01"," ")</f>
        <v xml:space="preserve"> </v>
      </c>
      <c r="J190" s="78" t="str">
        <f>IF(SUM(COUNTIFS('Planificación 2026-1'!E:E,"PRINCIPAL",'Planificación 2026-1'!W:W,C190,'Planificación 2026-1'!G:G,"EN"))&gt;0,"P02"," ")</f>
        <v xml:space="preserve"> </v>
      </c>
      <c r="K190" s="78" t="str">
        <f>IF(SUM(COUNTIFS('Planificación 2026-1'!E:E,"PRINCIPAL",'Planificación 2026-1'!W:W,C190,'Planificación 2026-1'!G:G,"IS"))&gt;0,"P03"," ")</f>
        <v xml:space="preserve"> </v>
      </c>
      <c r="L190" s="78" t="str">
        <f>IF(SUM(COUNTIFS('Planificación 2026-1'!E:E,"PRINCIPAL",'Planificación 2026-1'!W:W,C190,'Planificación 2026-1'!G:G,"PS"))&gt;0,"P04"," ")</f>
        <v>P04</v>
      </c>
      <c r="M190" s="78"/>
      <c r="N190" s="78" t="str">
        <f>IF(SUM(COUNTIFS('Planificación 2026-1'!E:E,"PRINCIPAL",'Planificación 2026-1'!W:W,C190,'Planificación 2026-1'!G:G,"IN"))&gt;0,"P06"," ")</f>
        <v xml:space="preserve"> </v>
      </c>
      <c r="O190" s="78" t="str">
        <f>IF(SUM(COUNTIFS('Planificación 2026-1'!E:E,"PRINCIPAL",'Planificación 2026-1'!W:W,C190,'Planificación 2026-1'!G:G,"CA"))&gt;0,"P07"," ")</f>
        <v xml:space="preserve"> </v>
      </c>
      <c r="P190" s="78" t="str">
        <f>IF(SUM(COUNTIFS('Planificación 2026-1'!E:E,"PRINCIPAL",'Planificación 2026-1'!W:W,C190,'Planificación 2026-1'!G:G,"DE"))&gt;0,"P08"," ")</f>
        <v xml:space="preserve"> </v>
      </c>
      <c r="Q190" s="78" t="str">
        <f>IF(SUM(COUNTIFS('Planificación 2026-1'!E:E,"PRINCIPAL",'Planificación 2026-1'!W:W,C190,'Planificación 2026-1'!G:G,"OB"))&gt;0,"P09"," ")</f>
        <v xml:space="preserve"> </v>
      </c>
      <c r="R190" s="78" t="str">
        <f>IF(SUM(COUNTIFS('Planificación 2026-1'!E:E,"PRINCIPAL",'Planificación 2026-1'!W:W,C190,'Planificación 2026-1'!G:G,"MH"))&gt;0,"P31"," ")</f>
        <v xml:space="preserve"> </v>
      </c>
      <c r="S190" s="78" t="str">
        <f>IF(SUM(COUNTIFS('Planificación 2026-1'!E:E,"PRINCIPAL",'Planificación 2026-1'!W:W,C190,'Planificación 2026-1'!G:G,"IC"))&gt;0,"P32"," ")</f>
        <v xml:space="preserve"> </v>
      </c>
      <c r="T190" s="78" t="str">
        <f>IF(SUM(COUNTIFS('Planificación 2026-1'!E:E,"PRINCIPAL",'Planificación 2026-1'!W:W,C190,'Planificación 2026-1'!G:G,"AR"))&gt;0,"P34"," ")</f>
        <v xml:space="preserve"> </v>
      </c>
      <c r="U190" s="78" t="str">
        <f>IF(SUM(COUNTIFS('Planificación 2026-1'!E:E,"PRINCIPAL",'Planificación 2026-1'!W:W,C190,'Planificación 2026-1'!G:G,"T1"))&gt;0,"P35"," ")</f>
        <v xml:space="preserve"> </v>
      </c>
      <c r="V190" s="78" t="str">
        <f>IF(SUM(COUNTIFS('Planificación 2026-1'!E:E,"PRINCIPAL",'Planificación 2026-1'!W:W,C190,'Planificación 2026-1'!G:G,"T3"))&gt;0,"P36"," ")</f>
        <v xml:space="preserve"> </v>
      </c>
      <c r="W190" s="78" t="str">
        <f>IF(SUM(COUNTIFS('Planificación 2026-1'!E:E,"PRINCIPAL",'Planificación 2026-1'!W:W,C190,'Planificación 2026-1'!G:G,"T2"))&gt;0,"P37"," ")</f>
        <v xml:space="preserve"> </v>
      </c>
      <c r="X190" s="78" t="str">
        <f>IF(SUM(COUNTIFS('Planificación 2026-1'!E:E,"PRINCIPAL",'Planificación 2026-1'!W:W,C190,'Planificación 2026-1'!G:G,"AE"))&gt;0,"P38"," ")</f>
        <v xml:space="preserve"> </v>
      </c>
      <c r="Y190" s="78" t="str">
        <f>IF(SUM(COUNTIFS('Planificación 2026-1'!E:E,"PRINCIPAL",'Planificación 2026-1'!W:W,C190,'Planificación 2026-1'!G:G,"T4"))&gt;0,"P55"," ")</f>
        <v xml:space="preserve"> </v>
      </c>
      <c r="Z190" s="78" t="str">
        <f>IF(SUM(COUNTIFS('Planificación 2026-1'!E:E,"FILIAL",'Planificación 2026-1'!W:W,C190,'Planificación 2026-1'!G:G,"AF"))&gt;0," P01"," ")</f>
        <v xml:space="preserve"> </v>
      </c>
      <c r="AA190" s="78" t="str">
        <f>IF(SUM(COUNTIFS('Planificación 2026-1'!E:E,"FILIAL",'Planificación 2026-1'!W:W,C190,'Planificación 2026-1'!G:G,"EN"))&gt;0,"P02"," ")</f>
        <v xml:space="preserve"> </v>
      </c>
      <c r="AB190" s="78" t="str">
        <f>IF(SUM(COUNTIFS('Planificación 2026-1'!E:E,"FILIAL",'Planificación 2026-1'!W:W,C190,'Planificación 2026-1'!G:G,"IS"))&gt;0,"P03"," ")</f>
        <v xml:space="preserve"> </v>
      </c>
      <c r="AC190" s="78" t="str">
        <f>IF(SUM(COUNTIFS('Planificación 2026-1'!E:E,"FILIAL",'Planificación 2026-1'!W:W,C190,'Planificación 2026-1'!G:G,"PS"))&gt;0,"P04"," ")</f>
        <v>P04</v>
      </c>
      <c r="AD190" s="78"/>
      <c r="AE190" s="78" t="str">
        <f>IF(SUM(COUNTIFS('Planificación 2026-1'!E:E,"FILIAL",'Planificación 2026-1'!W:W,C190,'Planificación 2026-1'!G:G,"IN"))&gt;0,"P06"," ")</f>
        <v xml:space="preserve"> </v>
      </c>
      <c r="AF190" s="78" t="str">
        <f>IF(SUM(COUNTIFS('Planificación 2026-1'!E:E,"FILIAL",'Planificación 2026-1'!W:W,C190,'Planificación 2026-1'!G:G,"CA"))&gt;0,"P07"," ")</f>
        <v xml:space="preserve"> </v>
      </c>
      <c r="AG190" s="78" t="str">
        <f>IF(SUM(COUNTIFS('Planificación 2026-1'!E:E,"FILIAL",'Planificación 2026-1'!W:W,C190,'Planificación 2026-1'!G:G,"DE"))&gt;0,"P08"," ")</f>
        <v xml:space="preserve"> </v>
      </c>
      <c r="AH190" s="78" t="str">
        <f>IF(SUM(COUNTIFS('Planificación 2026-1'!E:E,"FILIAL",'Planificación 2026-1'!W:W,C190,'Planificación 2026-1'!G:G,"OB"))&gt;0,"P09"," ")</f>
        <v xml:space="preserve"> </v>
      </c>
      <c r="AI190" s="78" t="str">
        <f>IF(SUM(COUNTIFS('Planificación 2026-1'!E:E,"FILIAL",'Planificación 2026-1'!W:W,C190,'Planificación 2026-1'!G:G,"MH"))&gt;0,"P31"," ")</f>
        <v xml:space="preserve"> </v>
      </c>
      <c r="AJ190" s="78" t="str">
        <f>IF(SUM(COUNTIFS('Planificación 2026-1'!E:E,"FILIAL",'Planificación 2026-1'!W:W,C190,'Planificación 2026-1'!G:G,"IC"))&gt;0,"P32"," ")</f>
        <v xml:space="preserve"> </v>
      </c>
      <c r="AK190" s="78" t="str">
        <f>IF(SUM(COUNTIFS('Planificación 2026-1'!E:E,"FILIAL",'Planificación 2026-1'!W:W,C190,'Planificación 2026-1'!G:G,"AR"))&gt;0,"P34"," ")</f>
        <v xml:space="preserve"> </v>
      </c>
      <c r="AL190" s="78" t="str">
        <f>IF(SUM(COUNTIFS('Planificación 2026-1'!E:E,"FILIAL",'Planificación 2026-1'!W:W,C190,'Planificación 2026-1'!G:G,"T1"))&gt;0,"P35"," ")</f>
        <v xml:space="preserve"> </v>
      </c>
      <c r="AM190" s="78" t="str">
        <f>IF(SUM(COUNTIFS('Planificación 2026-1'!E:E,"FILIAL",'Planificación 2026-1'!W:W,C190,'Planificación 2026-1'!G:G,"T3"))&gt;0,"P36"," ")</f>
        <v xml:space="preserve"> </v>
      </c>
      <c r="AN190" s="78" t="str">
        <f>IF(SUM(COUNTIFS('Planificación 2026-1'!E:E,"FILIAL",'Planificación 2026-1'!W:W,C190,'Planificación 2026-1'!G:G,"T2"))&gt;0,"P37"," ")</f>
        <v xml:space="preserve"> </v>
      </c>
      <c r="AO190" s="78" t="str">
        <f>IF(SUM(COUNTIFS('Planificación 2026-1'!E:E,"FILIAL",'Planificación 2026-1'!W:W,C190,'Planificación 2026-1'!G:G,"AE"))&gt;0,"P38"," ")</f>
        <v xml:space="preserve"> </v>
      </c>
      <c r="AP190" s="78" t="str">
        <f>IF(SUM(COUNTIFS('Planificación 2026-1'!E:E,"FILIAL",'Planificación 2026-1'!W:W,C190,'Planificación 2026-1'!G:G,"T4"))&gt;0,"P55"," ")</f>
        <v xml:space="preserve"> </v>
      </c>
      <c r="AQ190" s="78" t="str">
        <f>IF(SUM(COUNTIFS('Planificación 2026-1'!E:E,"SUNAMPE",'Planificación 2026-1'!W:W,C190,'Planificación 2026-1'!G:G,"AF"))&gt;0," P01"," ")</f>
        <v xml:space="preserve"> </v>
      </c>
      <c r="AR190" s="78" t="str">
        <f>IF(SUM(COUNTIFS('Planificación 2026-1'!E:E,"SUNAMPE",'Planificación 2026-1'!W:W,C190,'Planificación 2026-1'!G:G,"EN"))&gt;0,"P02"," ")</f>
        <v xml:space="preserve"> </v>
      </c>
      <c r="AS190" s="78" t="str">
        <f>IF(SUM(COUNTIFS('Planificación 2026-1'!E:E,"SUNAMPE",'Planificación 2026-1'!W:W,C190,'Planificación 2026-1'!G:G,"IS"))&gt;0,"P03"," ")</f>
        <v xml:space="preserve"> </v>
      </c>
      <c r="AT190" s="78" t="str">
        <f>IF(SUM(COUNTIFS('Planificación 2026-1'!E:E,"SUNAMPE",'Planificación 2026-1'!W:W,C190,'Planificación 2026-1'!G:G,"PS"))&gt;0,"P04"," ")</f>
        <v xml:space="preserve"> </v>
      </c>
      <c r="AU190" s="78"/>
      <c r="AV190" s="78" t="str">
        <f>IF(SUM(COUNTIFS('Planificación 2026-1'!E:E,"SUNAMPE",'Planificación 2026-1'!W:W,C190,'Planificación 2026-1'!G:G,"IN"))&gt;0,"P06"," ")</f>
        <v xml:space="preserve"> </v>
      </c>
      <c r="AW190" s="78" t="str">
        <f>IF(SUM(COUNTIFS('Planificación 2026-1'!E:E,"SUNAMPE",'Planificación 2026-1'!W:W,C190,'Planificación 2026-1'!G:G,"CA"))&gt;0,"P07"," ")</f>
        <v xml:space="preserve"> </v>
      </c>
      <c r="AX190" s="78" t="str">
        <f>IF(SUM(COUNTIFS('Planificación 2026-1'!E:E,"SUNAMPE",'Planificación 2026-1'!W:W,C190,'Planificación 2026-1'!G:G,"DE"))&gt;0,"P08"," ")</f>
        <v xml:space="preserve"> </v>
      </c>
      <c r="AY190" s="78" t="str">
        <f>IF(SUM(COUNTIFS('Planificación 2026-1'!E:E,"SUNAMPE",'Planificación 2026-1'!W:W,C190,'Planificación 2026-1'!G:G,"OB"))&gt;0,"P09"," ")</f>
        <v xml:space="preserve"> </v>
      </c>
      <c r="AZ190" s="78" t="str">
        <f>IF(SUM(COUNTIFS('Planificación 2026-1'!E:E,"SUNAMPE",'Planificación 2026-1'!W:W,C190,'Planificación 2026-1'!G:G,"MH"))&gt;0,"P31"," ")</f>
        <v xml:space="preserve"> </v>
      </c>
      <c r="BA190" s="78" t="str">
        <f>IF(SUM(COUNTIFS('Planificación 2026-1'!E:E,"SUNAMPE",'Planificación 2026-1'!W:W,C190,'Planificación 2026-1'!G:G,"IC"))&gt;0,"P32"," ")</f>
        <v xml:space="preserve"> </v>
      </c>
      <c r="BB190" s="78" t="str">
        <f>IF(SUM(COUNTIFS('Planificación 2026-1'!E:E,"SUNAMPE",'Planificación 2026-1'!W:W,C190,'Planificación 2026-1'!G:G,"AR"))&gt;0,"P34"," ")</f>
        <v xml:space="preserve"> </v>
      </c>
      <c r="BC190" s="78" t="str">
        <f>IF(SUM(COUNTIFS('Planificación 2026-1'!E:E,"SUNAMPE",'Planificación 2026-1'!W:W,C190,'Planificación 2026-1'!G:G,"T1"))&gt;0,"P35"," ")</f>
        <v xml:space="preserve"> </v>
      </c>
      <c r="BD190" s="78" t="str">
        <f>IF(SUM(COUNTIFS('Planificación 2026-1'!E:E,"SUNAMPE",'Planificación 2026-1'!W:W,C190,'Planificación 2026-1'!G:G,"T3"))&gt;0,"P36"," ")</f>
        <v xml:space="preserve"> </v>
      </c>
      <c r="BE190" s="78" t="str">
        <f>IF(SUM(COUNTIFS('Planificación 2026-1'!E:E,"SUNAMPE",'Planificación 2026-1'!W:W,C190,'Planificación 2026-1'!G:G,"T2"))&gt;0,"P37"," ")</f>
        <v xml:space="preserve"> </v>
      </c>
      <c r="BF190" s="78" t="str">
        <f>IF(SUM(COUNTIFS('Planificación 2026-1'!E:E,"SUNAMPE",'Planificación 2026-1'!W:W,C190,'Planificación 2026-1'!G:G,"AE"))&gt;0,"P38"," ")</f>
        <v xml:space="preserve"> </v>
      </c>
      <c r="BG190" s="78" t="str">
        <f>IF(SUM(COUNTIFS('Planificación 2026-1'!E:E,"SUNAMPE",'Planificación 2026-1'!W:W,C190,'Planificación 2026-1'!G:G,"T4"))&gt;0,"P55"," ")</f>
        <v xml:space="preserve"> </v>
      </c>
      <c r="BH190" s="78" t="str">
        <f>IF(SUM(COUNTIFS('Planificación 2026-1'!E:E,"HUAURA",'Planificación 2026-1'!W:W,C190,'Planificación 2026-1'!G:G,"AF"))&gt;0," P01"," ")</f>
        <v xml:space="preserve"> </v>
      </c>
      <c r="BI190" s="78" t="str">
        <f>IF(SUM(COUNTIFS('Planificación 2026-1'!E:E,"HUAURA",'Planificación 2026-1'!W:W,C190,'Planificación 2026-1'!G:G,"EN"))&gt;0,"P02"," ")</f>
        <v xml:space="preserve"> </v>
      </c>
      <c r="BJ190" s="78" t="str">
        <f>IF(SUM(COUNTIFS('Planificación 2026-1'!E:E,"HUAURA",'Planificación 2026-1'!W:W,C190,'Planificación 2026-1'!G:G,"IS"))&gt;0,"P03"," ")</f>
        <v xml:space="preserve"> </v>
      </c>
      <c r="BK190" s="78" t="str">
        <f>IF(SUM(COUNTIFS('Planificación 2026-1'!E:E,"HUAURA",'Planificación 2026-1'!W:W,C190,'Planificación 2026-1'!G:G,"PS"))&gt;0,"P04"," ")</f>
        <v xml:space="preserve"> </v>
      </c>
      <c r="BL190" s="78"/>
      <c r="BM190" s="78" t="str">
        <f>IF(SUM(COUNTIFS('Planificación 2026-1'!E:E,"HUAURA",'Planificación 2026-1'!W:W,C190,'Planificación 2026-1'!G:G,"IN"))&gt;0,"P06"," ")</f>
        <v xml:space="preserve"> </v>
      </c>
      <c r="BN190" s="78" t="str">
        <f>IF(SUM(COUNTIFS('Planificación 2026-1'!E:E,"HUAURA",'Planificación 2026-1'!W:W,C190,'Planificación 2026-1'!G:G,"CA"))&gt;0,"P07"," ")</f>
        <v xml:space="preserve"> </v>
      </c>
      <c r="BO190" s="78" t="str">
        <f>IF(SUM(COUNTIFS('Planificación 2026-1'!E:E,"HUAURA",'Planificación 2026-1'!W:W,C190,'Planificación 2026-1'!G:G,"DE"))&gt;0,"P08"," ")</f>
        <v xml:space="preserve"> </v>
      </c>
      <c r="BP190" s="78" t="str">
        <f>IF(SUM(COUNTIFS('Planificación 2026-1'!E:E,"HUAURA",'Planificación 2026-1'!W:W,C190,'Planificación 2026-1'!G:G,"OB"))&gt;0,"P09"," ")</f>
        <v xml:space="preserve"> </v>
      </c>
      <c r="BQ190" s="78" t="str">
        <f>IF(SUM(COUNTIFS('Planificación 2026-1'!E:E,"HUAURA",'Planificación 2026-1'!W:W,C190,'Planificación 2026-1'!G:G,"MH"))&gt;0,"P31"," ")</f>
        <v xml:space="preserve"> </v>
      </c>
      <c r="BR190" s="78" t="str">
        <f>IF(SUM(COUNTIFS('Planificación 2026-1'!E:E,"HUAURA",'Planificación 2026-1'!W:W,C190,'Planificación 2026-1'!G:G,"IC"))&gt;0,"P32"," ")</f>
        <v xml:space="preserve"> </v>
      </c>
      <c r="BS190" s="78" t="str">
        <f>IF(SUM(COUNTIFS('Planificación 2026-1'!E:E,"HUAURA",'Planificación 2026-1'!W:W,C190,'Planificación 2026-1'!G:G,"AR"))&gt;0,"P34"," ")</f>
        <v xml:space="preserve"> </v>
      </c>
      <c r="BT190" s="78" t="str">
        <f>IF(SUM(COUNTIFS('Planificación 2026-1'!E:E,"HUAURA",'Planificación 2026-1'!W:W,C190,'Planificación 2026-1'!G:G,"T1"))&gt;0,"P35"," ")</f>
        <v xml:space="preserve"> </v>
      </c>
      <c r="BU190" s="78" t="str">
        <f>IF(SUM(COUNTIFS('Planificación 2026-1'!E:E,"HUAURA",'Planificación 2026-1'!W:W,C190,'Planificación 2026-1'!G:G,"T3"))&gt;0,"P36"," ")</f>
        <v xml:space="preserve"> </v>
      </c>
      <c r="BV190" s="78" t="str">
        <f>IF(SUM(COUNTIFS('Planificación 2026-1'!E:E,"HUAURA",'Planificación 2026-1'!W:W,C190,'Planificación 2026-1'!G:G,"T2"))&gt;0,"P37"," ")</f>
        <v xml:space="preserve"> </v>
      </c>
      <c r="BW190" s="78" t="str">
        <f>IF(SUM(COUNTIFS('Planificación 2026-1'!E:E,"HUAURA",'Planificación 2026-1'!W:W,C190,'Planificación 2026-1'!G:G,"AE"))&gt;0,"P38"," ")</f>
        <v xml:space="preserve"> </v>
      </c>
      <c r="BX190" s="78" t="str">
        <f>IF(SUM(COUNTIFS('Planificación 2026-1'!E:E,"HUAURA",'Planificación 2026-1'!W:W,C190,'Planificación 2026-1'!G:G,"T4"))&gt;0,"P55"," ")</f>
        <v xml:space="preserve"> </v>
      </c>
      <c r="BY190" s="79">
        <f>SUMIFS('Planificación 2026-1'!R:R,'Planificación 2026-1'!W:W,C190,'Planificación 2026-1'!G:G,"AF",'Planificación 2026-1'!H:H,"&gt;2")</f>
        <v>0</v>
      </c>
      <c r="BZ190" s="79">
        <f>SUMIFS('Planificación 2026-1'!R:R,'Planificación 2026-1'!W:W,C190,'Planificación 2026-1'!G:G,"EN",'Planificación 2026-1'!H:H,"&gt;2")</f>
        <v>0</v>
      </c>
      <c r="CA190" s="79">
        <f>SUMIFS('Planificación 2026-1'!R:R,'Planificación 2026-1'!W:W,C190,'Planificación 2026-1'!G:G,"IS",'Planificación 2026-1'!H:H,"&gt;2")</f>
        <v>0</v>
      </c>
      <c r="CB190" s="79">
        <f>SUMIFS('Planificación 2026-1'!R:R,'Planificación 2026-1'!W:W,C190,'Planificación 2026-1'!G:G,"PS",'Planificación 2026-1'!H:H,"&gt;2")</f>
        <v>26</v>
      </c>
      <c r="CC190" s="79">
        <f>SUMIFS('Planificación 2026-1'!R:R,'Planificación 2026-1'!W:W,C190,'Planificación 2026-1'!G:G,"IN",'Planificación 2026-1'!H:H,"&gt;2")</f>
        <v>0</v>
      </c>
      <c r="CD190" s="79">
        <f>SUMIFS('Planificación 2026-1'!R:R,'Planificación 2026-1'!W:W,C190,'Planificación 2026-1'!G:G,"CA",'Planificación 2026-1'!H:H,"&gt;2")</f>
        <v>0</v>
      </c>
      <c r="CE190" s="79">
        <f>SUMIFS('Planificación 2026-1'!R:R,'Planificación 2026-1'!W:W,C190,'Planificación 2026-1'!G:G,"DE",'Planificación 2026-1'!H:H,"&gt;2")</f>
        <v>0</v>
      </c>
      <c r="CF190" s="79">
        <f>SUMIFS('Planificación 2026-1'!R:R,'Planificación 2026-1'!W:W,C190,'Planificación 2026-1'!G:G,"OB",'Planificación 2026-1'!H:H,"&gt;2")</f>
        <v>0</v>
      </c>
      <c r="CG190" s="79">
        <f>SUMIFS('Planificación 2026-1'!R:R,'Planificación 2026-1'!W:W,C190,'Planificación 2026-1'!G:G,"MH",'Planificación 2026-1'!H:H,"&gt;2")</f>
        <v>0</v>
      </c>
      <c r="CH190" s="79">
        <f>SUMIFS('Planificación 2026-1'!R:R,'Planificación 2026-1'!W:W,C190,'Planificación 2026-1'!G:G,"IC",'Planificación 2026-1'!H:H,"&gt;2")</f>
        <v>0</v>
      </c>
      <c r="CI190" s="79">
        <f>SUMIFS('Planificación 2026-1'!R:R,'Planificación 2026-1'!W:W,C190,'Planificación 2026-1'!G:G,"AR",'Planificación 2026-1'!H:H,"&gt;2")</f>
        <v>0</v>
      </c>
      <c r="CJ190" s="79">
        <f>SUMIFS('Planificación 2026-1'!R:R,'Planificación 2026-1'!W:W,C190,'Planificación 2026-1'!G:G,"T1",'Planificación 2026-1'!H:H,"&gt;2")</f>
        <v>0</v>
      </c>
      <c r="CK190" s="79">
        <f>SUMIFS('Planificación 2026-1'!R:R,'Planificación 2026-1'!W:W,C190,'Planificación 2026-1'!G:G,"T3",'Planificación 2026-1'!H:H,"&gt;2")</f>
        <v>0</v>
      </c>
      <c r="CL190" s="79">
        <f>SUMIFS('Planificación 2026-1'!R:R,'Planificación 2026-1'!W:W,C190,'Planificación 2026-1'!G:G,"T2",'Planificación 2026-1'!H:H,"&gt;2")</f>
        <v>0</v>
      </c>
      <c r="CM190" s="79">
        <f>SUMIFS('Planificación 2026-1'!R:R,'Planificación 2026-1'!W:W,C190,'Planificación 2026-1'!G:G,"AE",'Planificación 2026-1'!H:H,"&gt;2")</f>
        <v>0</v>
      </c>
      <c r="CN190" s="79">
        <f>SUMIFS('Planificación 2026-1'!R:R,'Planificación 2026-1'!W:W,C190,'Planificación 2026-1'!G:G,"T4",'Planificación 2026-1'!H:H,"&gt;2")</f>
        <v>0</v>
      </c>
      <c r="CO190" s="79">
        <f>SUMIFS('Planificación 2026-1'!R:R,'Planificación 2026-1'!W:W,C190,'Planificación 2026-1'!G:G,"AF",'Planificación 2026-1'!H:H,"&lt;3")</f>
        <v>0</v>
      </c>
      <c r="CP190" s="79">
        <f>SUMIFS('Planificación 2026-1'!R:R,'Planificación 2026-1'!W:W,C190,'Planificación 2026-1'!G:G,"EN",'Planificación 2026-1'!H:H,"&lt;3")</f>
        <v>0</v>
      </c>
      <c r="CQ190" s="79">
        <f>SUMIFS('Planificación 2026-1'!R:R,'Planificación 2026-1'!W:W,C190,'Planificación 2026-1'!G:G,"IS",'Planificación 2026-1'!H:H,"&lt;3")</f>
        <v>0</v>
      </c>
      <c r="CR190" s="79">
        <f>SUMIFS('Planificación 2026-1'!R:R,'Planificación 2026-1'!W:W,C190,'Planificación 2026-1'!G:G,"PS",'Planificación 2026-1'!H:H,"&lt;3")</f>
        <v>0</v>
      </c>
      <c r="CS190" s="79">
        <f>SUMIFS('Planificación 2026-1'!R:R,'Planificación 2026-1'!W:W,C190,'Planificación 2026-1'!G:G,"IN",'Planificación 2026-1'!H:H,"&lt;3")</f>
        <v>0</v>
      </c>
      <c r="CT190" s="79">
        <f>SUMIFS('Planificación 2026-1'!R:R,'Planificación 2026-1'!W:W,C190,'Planificación 2026-1'!G:G,"CA",'Planificación 2026-1'!H:H,"&lt;3")</f>
        <v>0</v>
      </c>
      <c r="CU190" s="79">
        <f>SUMIFS('Planificación 2026-1'!R:R,'Planificación 2026-1'!W:W,C190,'Planificación 2026-1'!G:G,"DE",'Planificación 2026-1'!H:H,"&lt;3")</f>
        <v>0</v>
      </c>
      <c r="CV190" s="79">
        <f>SUMIFS('Planificación 2026-1'!R:R,'Planificación 2026-1'!W:W,C190,'Planificación 2026-1'!G:G,"OB",'Planificación 2026-1'!H:H,"&lt;3")</f>
        <v>0</v>
      </c>
      <c r="CW190" s="79">
        <f>SUMIFS('Planificación 2026-1'!R:R,'Planificación 2026-1'!W:W,C190,'Planificación 2026-1'!G:G,"MH",'Planificación 2026-1'!H:H,"&lt;3")</f>
        <v>0</v>
      </c>
      <c r="CX190" s="79">
        <f>SUMIFS('Planificación 2026-1'!R:R,'Planificación 2026-1'!W:W,C190,'Planificación 2026-1'!G:G,"IC",'Planificación 2026-1'!H:H,"&lt;3")</f>
        <v>0</v>
      </c>
      <c r="CY190" s="79">
        <f>SUMIFS('Planificación 2026-1'!R:R,'Planificación 2026-1'!W:W,C190,'Planificación 2026-1'!G:G,"AR",'Planificación 2026-1'!H:H,"&lt;3")</f>
        <v>0</v>
      </c>
      <c r="CZ190" s="79">
        <f>SUMIFS('Planificación 2026-1'!R:R,'Planificación 2026-1'!W:W,C190,'Planificación 2026-1'!G:G,"T1",'Planificación 2026-1'!H:H,"&lt;3")</f>
        <v>0</v>
      </c>
      <c r="DA190" s="79">
        <f>SUMIFS('Planificación 2026-1'!R:R,'Planificación 2026-1'!W:W,C190,'Planificación 2026-1'!G:G,"T3",'Planificación 2026-1'!H:H,"&lt;3")</f>
        <v>0</v>
      </c>
      <c r="DB190" s="79">
        <f>SUMIFS('Planificación 2026-1'!R:R,'Planificación 2026-1'!W:W,C190,'Planificación 2026-1'!G:G,"T2",'Planificación 2026-1'!H:H,"&lt;3")</f>
        <v>0</v>
      </c>
      <c r="DC190" s="79">
        <f>SUMIFS('Planificación 2026-1'!R:R,'Planificación 2026-1'!W:W,C190,'Planificación 2026-1'!G:G,"AE",'Planificación 2026-1'!H:H,"&lt;3")</f>
        <v>0</v>
      </c>
      <c r="DD190" s="79">
        <f>SUMIFS('Planificación 2026-1'!R:R,'Planificación 2026-1'!W:W,C190,'Planificación 2026-1'!G:G,"T4",'Planificación 2026-1'!H:H,"&lt;3")</f>
        <v>0</v>
      </c>
      <c r="DE190" s="78" t="str">
        <f t="shared" si="32"/>
        <v>P04</v>
      </c>
      <c r="DF190" s="30">
        <f>IF(C190="","",SUMIFS('Planificación 2026-1'!R:R,'Planificación 2026-1'!W:W,C190,'Planificación 2026-1'!E:E,"PRINCIPAL",'Planificación 2026-1'!X:X,"VIRTUAL"))</f>
        <v>0</v>
      </c>
      <c r="DG190" s="30">
        <f>IF(C190="","",SUMIFS('Planificación 2026-1'!R:R,'Planificación 2026-1'!W:W,C190,'Planificación 2026-1'!E:E,"PRINCIPAL",'Planificación 2026-1'!X:X,"PRESENCIAL"))</f>
        <v>11</v>
      </c>
      <c r="DH190" s="30">
        <f>IF(C190="","",SUMIFS('Planificación 2026-1'!R:R,'Planificación 2026-1'!W:W,C190,'Planificación 2026-1'!E:E,"PRINCIPAL",'Planificación 2026-1'!X:X,"HIBRIDO PRESENCIAL"))</f>
        <v>0</v>
      </c>
      <c r="DI190" s="78" t="str">
        <f t="shared" si="33"/>
        <v>P04</v>
      </c>
      <c r="DJ190" s="78">
        <f>IF(C190="","",SUMIFS('Planificación 2026-1'!R:R,'Planificación 2026-1'!W:W,C190,'Planificación 2026-1'!E:E,"FILIAL",'Planificación 2026-1'!X:X,"VIRTUAL"))</f>
        <v>0</v>
      </c>
      <c r="DK190" s="80">
        <f>IF(C190="","",SUMIFS('Planificación 2026-1'!R:R,'Planificación 2026-1'!W:W,C190,'Planificación 2026-1'!E:E,"FILIAL",'Planificación 2026-1'!X:X,"PRESENCIAL"))</f>
        <v>15</v>
      </c>
      <c r="DL190" s="42">
        <f>IF(C190="","",SUMIFS('Planificación 2026-1'!R:R,'Planificación 2026-1'!W:W,C190,'Planificación 2026-1'!E:E,"FILIAL",'Planificación 2026-1'!X:X,"HIBRIDO PRESENCIAL"))</f>
        <v>0</v>
      </c>
      <c r="DM190" s="81" t="str">
        <f t="shared" si="34"/>
        <v/>
      </c>
      <c r="DN190" s="78">
        <f>IF(C190="","",SUMIFS('Planificación 2026-1'!R:R,'Planificación 2026-1'!W:W,C190,'Planificación 2026-1'!E:E,"SUNAMPE",'Planificación 2026-1'!X:X,"VIRTUAL"))</f>
        <v>0</v>
      </c>
      <c r="DO190" s="42">
        <f>IF(C190="","",SUMIFS('Planificación 2026-1'!R:R,'Planificación 2026-1'!W:W,C190,'Planificación 2026-1'!E:E,"SUNAMPE",'Planificación 2026-1'!X:X,"PRESENCIAL"))</f>
        <v>0</v>
      </c>
      <c r="DP190" s="81" t="str">
        <f t="shared" si="35"/>
        <v/>
      </c>
      <c r="DQ190" s="78">
        <f>IF(C190="","",SUMIFS('Planificación 2026-1'!R:R,'Planificación 2026-1'!W:W,C190,'Planificación 2026-1'!E:E,"HUAURA",'Planificación 2026-1'!X:X,"VIRTUAL"))</f>
        <v>0</v>
      </c>
      <c r="DR190" s="42">
        <f>IF(C190="","",SUMIFS('Planificación 2026-1'!R:R,'Planificación 2026-1'!W:W,C190,'Planificación 2026-1'!E:E,"HUAURA",'Planificación 2026-1'!X:X,"PRESENCIAL"))</f>
        <v>0</v>
      </c>
      <c r="DS190" s="48">
        <f>SUMIFS('Planificación 2026-1'!R:R,'Planificación 2026-1'!W:W,C190,'Planificación 2026-1'!E:E,"PRINCIPAL",'Planificación 2026-1'!X:X,"VIRTUAL",'Planificación 2026-1'!H:H,"&gt;2")</f>
        <v>0</v>
      </c>
      <c r="DT190" s="48">
        <f>SUMIFS('Planificación 2026-1'!R:R,'Planificación 2026-1'!W:W,C190,'Planificación 2026-1'!E:E,"PRINCIPAL",'Planificación 2026-1'!X:X,"&lt;&gt;VIRTUAL",'Planificación 2026-1'!H:H,"&gt;2")</f>
        <v>11</v>
      </c>
      <c r="DU190" s="48">
        <f>SUMIFS('Planificación 2026-1'!R:R,'Planificación 2026-1'!W:W,C190,'Planificación 2026-1'!E:E,"SUNAMPE",'Planificación 2026-1'!X:X,"VIRTUAL",'Planificación 2026-1'!H:H,"&gt;2")</f>
        <v>0</v>
      </c>
      <c r="DV190" s="48">
        <f>SUMIFS('Planificación 2026-1'!R:R,'Planificación 2026-1'!W:W,C190,'Planificación 2026-1'!E:E,"SUNAMPE",'Planificación 2026-1'!X:X,"&lt;&gt;VIRTUAL",'Planificación 2026-1'!H:H,"&gt;2")</f>
        <v>0</v>
      </c>
      <c r="DW190" s="48">
        <f>SUMIFS('Planificación 2026-1'!R:R,'Planificación 2026-1'!W:W,C190,'Planificación 2026-1'!E:E,"FILIAL",'Planificación 2026-1'!X:X,"VIRTUAL",'Planificación 2026-1'!H:H,"&gt;2")</f>
        <v>0</v>
      </c>
      <c r="DX190" s="48">
        <f>SUMIFS('Planificación 2026-1'!R:R,'Planificación 2026-1'!W:W,C190,'Planificación 2026-1'!E:E,"FILIAL",'Planificación 2026-1'!X:X,"&lt;&gt;VIRTUAL",'Planificación 2026-1'!H:H,"&gt;2")</f>
        <v>15</v>
      </c>
      <c r="DY190" s="48">
        <f>SUMIFS('Planificación 2026-1'!R:R,'Planificación 2026-1'!W:W,C190,'Planificación 2026-1'!E:E,"PORUMA",'Planificación 2026-1'!X:X,"VIRTUAL",'Planificación 2026-1'!H:H,"&gt;2")</f>
        <v>0</v>
      </c>
      <c r="DZ190" s="48">
        <f>SUMIFS('Planificación 2026-1'!R:R,'Planificación 2026-1'!W:W,C190,'Planificación 2026-1'!E:E,"PORUMA",'Planificación 2026-1'!X:X,"&lt;&gt;VIRTUAL",'Planificación 2026-1'!H:H,"&gt;2")</f>
        <v>0</v>
      </c>
      <c r="EA190" s="48">
        <f>SUMIFS('Planificación 2026-1'!R:R,'Planificación 2026-1'!W:W,C190,'Planificación 2026-1'!E:E,"HUAURA",'Planificación 2026-1'!X:X,"VIRTUAL",'Planificación 2026-1'!H:H,"&gt;2")</f>
        <v>0</v>
      </c>
      <c r="EB190" s="48">
        <f>SUMIFS('Planificación 2026-1'!R:R,'Planificación 2026-1'!W:W,C190,'Planificación 2026-1'!E:E,"HUAURA",'Planificación 2026-1'!X:X,"&lt;&gt;VIRTUAL",'Planificación 2026-1'!H:H,"&gt;2")</f>
        <v>0</v>
      </c>
      <c r="EC190" s="48">
        <f>SUMIFS('Planificación 2026-1'!R:R,'Planificación 2026-1'!W:W,C190,'Planificación 2026-1'!E:E,"PRINCIPAL",'Planificación 2026-1'!X:X,"VIRTUAL",'Planificación 2026-1'!H:H,"&lt;3")</f>
        <v>0</v>
      </c>
      <c r="ED190" s="48">
        <f>SUMIFS('Planificación 2026-1'!R:R,'Planificación 2026-1'!W:W,C190,'Planificación 2026-1'!E:E,"PRINCIPAL",'Planificación 2026-1'!X:X,"&lt;&gt;VIRTUAL",'Planificación 2026-1'!H:H,"&lt;3")</f>
        <v>0</v>
      </c>
      <c r="EE190" s="48">
        <f>SUMIFS('Planificación 2026-1'!R:R,'Planificación 2026-1'!W:W,C190,'Planificación 2026-1'!E:E,"SUNAMPE",'Planificación 2026-1'!X:X,"VIRTUAL",'Planificación 2026-1'!H:H,"&lt;3")</f>
        <v>0</v>
      </c>
      <c r="EF190" s="48">
        <f>SUMIFS('Planificación 2026-1'!R:R,'Planificación 2026-1'!W:W,C190,'Planificación 2026-1'!E:E,"SUNAMPE",'Planificación 2026-1'!X:X,"&lt;&gt;VIRTUAL",'Planificación 2026-1'!H:H,"&lt;3")</f>
        <v>0</v>
      </c>
      <c r="EG190" s="48">
        <f>SUMIFS('Planificación 2026-1'!R:R,'Planificación 2026-1'!W:W,C190,'Planificación 2026-1'!E:E,"FILIAL",'Planificación 2026-1'!X:X,"VIRTUAL",'Planificación 2026-1'!H:H,"&lt;3")</f>
        <v>0</v>
      </c>
      <c r="EH190" s="48">
        <f>SUMIFS('Planificación 2026-1'!R:R,'Planificación 2026-1'!W:W,C190,'Planificación 2026-1'!E:E,"FILIAL",'Planificación 2026-1'!X:X,"&lt;&gt;VIRTUAL",'Planificación 2026-1'!H:H,"&lt;3")</f>
        <v>0</v>
      </c>
      <c r="EI190" s="48">
        <f>SUMIFS('Planificación 2026-1'!R:R,'Planificación 2026-1'!W:W,C190,'Planificación 2026-1'!E:E,"PORUMA",'Planificación 2026-1'!X:X,"VIRTUAL",'Planificación 2026-1'!H:H,"&lt;3")</f>
        <v>0</v>
      </c>
      <c r="EJ190" s="48">
        <f>SUMIFS('Planificación 2026-1'!R:R,'Planificación 2026-1'!W:W,C190,'Planificación 2026-1'!E:E,"PORUMA",'Planificación 2026-1'!X:X,"&lt;&gt;VIRTUAL",'Planificación 2026-1'!H:H,"&lt;3")</f>
        <v>0</v>
      </c>
      <c r="EK190" s="48">
        <f>SUMIFS('Planificación 2026-1'!R:R,'Planificación 2026-1'!W:W,C190,'Planificación 2026-1'!E:E,"HUAURA",'Planificación 2026-1'!X:X,"VIRTUAL",'Planificación 2026-1'!H:H,"&lt;3")</f>
        <v>0</v>
      </c>
      <c r="EL190" s="48">
        <f>SUMIFS('Planificación 2026-1'!R:R,'Planificación 2026-1'!W:W,C190,'Planificación 2026-1'!E:E,"HUAURA",'Planificación 2026-1'!X:X,"&lt;&gt;VIRTUAL",'Planificación 2026-1'!H:H,"&lt;3")</f>
        <v>0</v>
      </c>
      <c r="EM190" s="48">
        <f t="shared" si="36"/>
        <v>15</v>
      </c>
      <c r="EN190" s="48">
        <f t="shared" si="37"/>
        <v>0</v>
      </c>
      <c r="EO190" s="48">
        <f t="shared" si="38"/>
        <v>0</v>
      </c>
      <c r="EP190" s="48">
        <f t="shared" si="39"/>
        <v>11</v>
      </c>
      <c r="EQ190" s="48">
        <f t="shared" si="40"/>
        <v>0</v>
      </c>
      <c r="ER190" s="48"/>
      <c r="ES190" s="48">
        <f t="shared" si="41"/>
        <v>0</v>
      </c>
      <c r="ET190" s="48">
        <f t="shared" si="42"/>
        <v>26</v>
      </c>
      <c r="EU190" s="48" t="b">
        <f t="shared" si="43"/>
        <v>1</v>
      </c>
      <c r="EV190" s="48" t="str">
        <f t="shared" si="44"/>
        <v>SEDE-FILIAL</v>
      </c>
      <c r="EW190" s="48" t="str">
        <f t="shared" si="45"/>
        <v>PRESENCIAL</v>
      </c>
    </row>
    <row r="191" spans="1:153" x14ac:dyDescent="0.3">
      <c r="A191" s="53"/>
      <c r="B191" s="383">
        <v>188</v>
      </c>
      <c r="C191" s="107" t="s">
        <v>211</v>
      </c>
      <c r="D191" s="82">
        <f>SUMIF('Planificación 2026-1'!W:W,C191,'Planificación 2026-1'!R:R)</f>
        <v>12</v>
      </c>
      <c r="E191" s="384" t="s">
        <v>319</v>
      </c>
      <c r="F191" s="107" t="s">
        <v>430</v>
      </c>
      <c r="G191" s="390" t="s">
        <v>431</v>
      </c>
      <c r="H191" s="390" t="s">
        <v>438</v>
      </c>
      <c r="I191" s="77" t="str">
        <f>IF(SUM(COUNTIFS('Planificación 2026-1'!E:E,"PRINCIPAL",'Planificación 2026-1'!W:W,C191,'Planificación 2026-1'!G:G,"AF"))&gt;0,"P01"," ")</f>
        <v xml:space="preserve"> </v>
      </c>
      <c r="J191" s="78" t="str">
        <f>IF(SUM(COUNTIFS('Planificación 2026-1'!E:E,"PRINCIPAL",'Planificación 2026-1'!W:W,C191,'Planificación 2026-1'!G:G,"EN"))&gt;0,"P02"," ")</f>
        <v xml:space="preserve"> </v>
      </c>
      <c r="K191" s="78" t="str">
        <f>IF(SUM(COUNTIFS('Planificación 2026-1'!E:E,"PRINCIPAL",'Planificación 2026-1'!W:W,C191,'Planificación 2026-1'!G:G,"IS"))&gt;0,"P03"," ")</f>
        <v xml:space="preserve"> </v>
      </c>
      <c r="L191" s="78" t="str">
        <f>IF(SUM(COUNTIFS('Planificación 2026-1'!E:E,"PRINCIPAL",'Planificación 2026-1'!W:W,C191,'Planificación 2026-1'!G:G,"PS"))&gt;0,"P04"," ")</f>
        <v xml:space="preserve"> </v>
      </c>
      <c r="M191" s="78"/>
      <c r="N191" s="78" t="str">
        <f>IF(SUM(COUNTIFS('Planificación 2026-1'!E:E,"PRINCIPAL",'Planificación 2026-1'!W:W,C191,'Planificación 2026-1'!G:G,"IN"))&gt;0,"P06"," ")</f>
        <v xml:space="preserve"> </v>
      </c>
      <c r="O191" s="78" t="str">
        <f>IF(SUM(COUNTIFS('Planificación 2026-1'!E:E,"PRINCIPAL",'Planificación 2026-1'!W:W,C191,'Planificación 2026-1'!G:G,"CA"))&gt;0,"P07"," ")</f>
        <v xml:space="preserve"> </v>
      </c>
      <c r="P191" s="78" t="str">
        <f>IF(SUM(COUNTIFS('Planificación 2026-1'!E:E,"PRINCIPAL",'Planificación 2026-1'!W:W,C191,'Planificación 2026-1'!G:G,"DE"))&gt;0,"P08"," ")</f>
        <v xml:space="preserve"> </v>
      </c>
      <c r="Q191" s="78" t="str">
        <f>IF(SUM(COUNTIFS('Planificación 2026-1'!E:E,"PRINCIPAL",'Planificación 2026-1'!W:W,C191,'Planificación 2026-1'!G:G,"OB"))&gt;0,"P09"," ")</f>
        <v>P09</v>
      </c>
      <c r="R191" s="78" t="str">
        <f>IF(SUM(COUNTIFS('Planificación 2026-1'!E:E,"PRINCIPAL",'Planificación 2026-1'!W:W,C191,'Planificación 2026-1'!G:G,"MH"))&gt;0,"P31"," ")</f>
        <v xml:space="preserve"> </v>
      </c>
      <c r="S191" s="78" t="str">
        <f>IF(SUM(COUNTIFS('Planificación 2026-1'!E:E,"PRINCIPAL",'Planificación 2026-1'!W:W,C191,'Planificación 2026-1'!G:G,"IC"))&gt;0,"P32"," ")</f>
        <v xml:space="preserve"> </v>
      </c>
      <c r="T191" s="78" t="str">
        <f>IF(SUM(COUNTIFS('Planificación 2026-1'!E:E,"PRINCIPAL",'Planificación 2026-1'!W:W,C191,'Planificación 2026-1'!G:G,"AR"))&gt;0,"P34"," ")</f>
        <v xml:space="preserve"> </v>
      </c>
      <c r="U191" s="78" t="str">
        <f>IF(SUM(COUNTIFS('Planificación 2026-1'!E:E,"PRINCIPAL",'Planificación 2026-1'!W:W,C191,'Planificación 2026-1'!G:G,"T1"))&gt;0,"P35"," ")</f>
        <v xml:space="preserve"> </v>
      </c>
      <c r="V191" s="78" t="str">
        <f>IF(SUM(COUNTIFS('Planificación 2026-1'!E:E,"PRINCIPAL",'Planificación 2026-1'!W:W,C191,'Planificación 2026-1'!G:G,"T3"))&gt;0,"P36"," ")</f>
        <v xml:space="preserve"> </v>
      </c>
      <c r="W191" s="78" t="str">
        <f>IF(SUM(COUNTIFS('Planificación 2026-1'!E:E,"PRINCIPAL",'Planificación 2026-1'!W:W,C191,'Planificación 2026-1'!G:G,"T2"))&gt;0,"P37"," ")</f>
        <v xml:space="preserve"> </v>
      </c>
      <c r="X191" s="78" t="str">
        <f>IF(SUM(COUNTIFS('Planificación 2026-1'!E:E,"PRINCIPAL",'Planificación 2026-1'!W:W,C191,'Planificación 2026-1'!G:G,"AE"))&gt;0,"P38"," ")</f>
        <v xml:space="preserve"> </v>
      </c>
      <c r="Y191" s="78" t="str">
        <f>IF(SUM(COUNTIFS('Planificación 2026-1'!E:E,"PRINCIPAL",'Planificación 2026-1'!W:W,C191,'Planificación 2026-1'!G:G,"T4"))&gt;0,"P55"," ")</f>
        <v xml:space="preserve"> </v>
      </c>
      <c r="Z191" s="78" t="str">
        <f>IF(SUM(COUNTIFS('Planificación 2026-1'!E:E,"FILIAL",'Planificación 2026-1'!W:W,C191,'Planificación 2026-1'!G:G,"AF"))&gt;0," P01"," ")</f>
        <v xml:space="preserve"> </v>
      </c>
      <c r="AA191" s="78" t="str">
        <f>IF(SUM(COUNTIFS('Planificación 2026-1'!E:E,"FILIAL",'Planificación 2026-1'!W:W,C191,'Planificación 2026-1'!G:G,"EN"))&gt;0,"P02"," ")</f>
        <v xml:space="preserve"> </v>
      </c>
      <c r="AB191" s="78" t="str">
        <f>IF(SUM(COUNTIFS('Planificación 2026-1'!E:E,"FILIAL",'Planificación 2026-1'!W:W,C191,'Planificación 2026-1'!G:G,"IS"))&gt;0,"P03"," ")</f>
        <v xml:space="preserve"> </v>
      </c>
      <c r="AC191" s="78" t="str">
        <f>IF(SUM(COUNTIFS('Planificación 2026-1'!E:E,"FILIAL",'Planificación 2026-1'!W:W,C191,'Planificación 2026-1'!G:G,"PS"))&gt;0,"P04"," ")</f>
        <v xml:space="preserve"> </v>
      </c>
      <c r="AD191" s="78"/>
      <c r="AE191" s="78" t="str">
        <f>IF(SUM(COUNTIFS('Planificación 2026-1'!E:E,"FILIAL",'Planificación 2026-1'!W:W,C191,'Planificación 2026-1'!G:G,"IN"))&gt;0,"P06"," ")</f>
        <v xml:space="preserve"> </v>
      </c>
      <c r="AF191" s="78" t="str">
        <f>IF(SUM(COUNTIFS('Planificación 2026-1'!E:E,"FILIAL",'Planificación 2026-1'!W:W,C191,'Planificación 2026-1'!G:G,"CA"))&gt;0,"P07"," ")</f>
        <v xml:space="preserve"> </v>
      </c>
      <c r="AG191" s="78" t="str">
        <f>IF(SUM(COUNTIFS('Planificación 2026-1'!E:E,"FILIAL",'Planificación 2026-1'!W:W,C191,'Planificación 2026-1'!G:G,"DE"))&gt;0,"P08"," ")</f>
        <v xml:space="preserve"> </v>
      </c>
      <c r="AH191" s="78" t="str">
        <f>IF(SUM(COUNTIFS('Planificación 2026-1'!E:E,"FILIAL",'Planificación 2026-1'!W:W,C191,'Planificación 2026-1'!G:G,"OB"))&gt;0,"P09"," ")</f>
        <v xml:space="preserve"> </v>
      </c>
      <c r="AI191" s="78" t="str">
        <f>IF(SUM(COUNTIFS('Planificación 2026-1'!E:E,"FILIAL",'Planificación 2026-1'!W:W,C191,'Planificación 2026-1'!G:G,"MH"))&gt;0,"P31"," ")</f>
        <v xml:space="preserve"> </v>
      </c>
      <c r="AJ191" s="78" t="str">
        <f>IF(SUM(COUNTIFS('Planificación 2026-1'!E:E,"FILIAL",'Planificación 2026-1'!W:W,C191,'Planificación 2026-1'!G:G,"IC"))&gt;0,"P32"," ")</f>
        <v xml:space="preserve"> </v>
      </c>
      <c r="AK191" s="78" t="str">
        <f>IF(SUM(COUNTIFS('Planificación 2026-1'!E:E,"FILIAL",'Planificación 2026-1'!W:W,C191,'Planificación 2026-1'!G:G,"AR"))&gt;0,"P34"," ")</f>
        <v xml:space="preserve"> </v>
      </c>
      <c r="AL191" s="78" t="str">
        <f>IF(SUM(COUNTIFS('Planificación 2026-1'!E:E,"FILIAL",'Planificación 2026-1'!W:W,C191,'Planificación 2026-1'!G:G,"T1"))&gt;0,"P35"," ")</f>
        <v xml:space="preserve"> </v>
      </c>
      <c r="AM191" s="78" t="str">
        <f>IF(SUM(COUNTIFS('Planificación 2026-1'!E:E,"FILIAL",'Planificación 2026-1'!W:W,C191,'Planificación 2026-1'!G:G,"T3"))&gt;0,"P36"," ")</f>
        <v xml:space="preserve"> </v>
      </c>
      <c r="AN191" s="78" t="str">
        <f>IF(SUM(COUNTIFS('Planificación 2026-1'!E:E,"FILIAL",'Planificación 2026-1'!W:W,C191,'Planificación 2026-1'!G:G,"T2"))&gt;0,"P37"," ")</f>
        <v xml:space="preserve"> </v>
      </c>
      <c r="AO191" s="78" t="str">
        <f>IF(SUM(COUNTIFS('Planificación 2026-1'!E:E,"FILIAL",'Planificación 2026-1'!W:W,C191,'Planificación 2026-1'!G:G,"AE"))&gt;0,"P38"," ")</f>
        <v xml:space="preserve"> </v>
      </c>
      <c r="AP191" s="78" t="str">
        <f>IF(SUM(COUNTIFS('Planificación 2026-1'!E:E,"FILIAL",'Planificación 2026-1'!W:W,C191,'Planificación 2026-1'!G:G,"T4"))&gt;0,"P55"," ")</f>
        <v xml:space="preserve"> </v>
      </c>
      <c r="AQ191" s="78" t="str">
        <f>IF(SUM(COUNTIFS('Planificación 2026-1'!E:E,"SUNAMPE",'Planificación 2026-1'!W:W,C191,'Planificación 2026-1'!G:G,"AF"))&gt;0," P01"," ")</f>
        <v xml:space="preserve"> </v>
      </c>
      <c r="AR191" s="78" t="str">
        <f>IF(SUM(COUNTIFS('Planificación 2026-1'!E:E,"SUNAMPE",'Planificación 2026-1'!W:W,C191,'Planificación 2026-1'!G:G,"EN"))&gt;0,"P02"," ")</f>
        <v xml:space="preserve"> </v>
      </c>
      <c r="AS191" s="78" t="str">
        <f>IF(SUM(COUNTIFS('Planificación 2026-1'!E:E,"SUNAMPE",'Planificación 2026-1'!W:W,C191,'Planificación 2026-1'!G:G,"IS"))&gt;0,"P03"," ")</f>
        <v xml:space="preserve"> </v>
      </c>
      <c r="AT191" s="78" t="str">
        <f>IF(SUM(COUNTIFS('Planificación 2026-1'!E:E,"SUNAMPE",'Planificación 2026-1'!W:W,C191,'Planificación 2026-1'!G:G,"PS"))&gt;0,"P04"," ")</f>
        <v xml:space="preserve"> </v>
      </c>
      <c r="AU191" s="78"/>
      <c r="AV191" s="78" t="str">
        <f>IF(SUM(COUNTIFS('Planificación 2026-1'!E:E,"SUNAMPE",'Planificación 2026-1'!W:W,C191,'Planificación 2026-1'!G:G,"IN"))&gt;0,"P06"," ")</f>
        <v xml:space="preserve"> </v>
      </c>
      <c r="AW191" s="78" t="str">
        <f>IF(SUM(COUNTIFS('Planificación 2026-1'!E:E,"SUNAMPE",'Planificación 2026-1'!W:W,C191,'Planificación 2026-1'!G:G,"CA"))&gt;0,"P07"," ")</f>
        <v xml:space="preserve"> </v>
      </c>
      <c r="AX191" s="78" t="str">
        <f>IF(SUM(COUNTIFS('Planificación 2026-1'!E:E,"SUNAMPE",'Planificación 2026-1'!W:W,C191,'Planificación 2026-1'!G:G,"DE"))&gt;0,"P08"," ")</f>
        <v xml:space="preserve"> </v>
      </c>
      <c r="AY191" s="78" t="str">
        <f>IF(SUM(COUNTIFS('Planificación 2026-1'!E:E,"SUNAMPE",'Planificación 2026-1'!W:W,C191,'Planificación 2026-1'!G:G,"OB"))&gt;0,"P09"," ")</f>
        <v xml:space="preserve"> </v>
      </c>
      <c r="AZ191" s="78" t="str">
        <f>IF(SUM(COUNTIFS('Planificación 2026-1'!E:E,"SUNAMPE",'Planificación 2026-1'!W:W,C191,'Planificación 2026-1'!G:G,"MH"))&gt;0,"P31"," ")</f>
        <v xml:space="preserve"> </v>
      </c>
      <c r="BA191" s="78" t="str">
        <f>IF(SUM(COUNTIFS('Planificación 2026-1'!E:E,"SUNAMPE",'Planificación 2026-1'!W:W,C191,'Planificación 2026-1'!G:G,"IC"))&gt;0,"P32"," ")</f>
        <v xml:space="preserve"> </v>
      </c>
      <c r="BB191" s="78" t="str">
        <f>IF(SUM(COUNTIFS('Planificación 2026-1'!E:E,"SUNAMPE",'Planificación 2026-1'!W:W,C191,'Planificación 2026-1'!G:G,"AR"))&gt;0,"P34"," ")</f>
        <v xml:space="preserve"> </v>
      </c>
      <c r="BC191" s="78" t="str">
        <f>IF(SUM(COUNTIFS('Planificación 2026-1'!E:E,"SUNAMPE",'Planificación 2026-1'!W:W,C191,'Planificación 2026-1'!G:G,"T1"))&gt;0,"P35"," ")</f>
        <v>P35</v>
      </c>
      <c r="BD191" s="78" t="str">
        <f>IF(SUM(COUNTIFS('Planificación 2026-1'!E:E,"SUNAMPE",'Planificación 2026-1'!W:W,C191,'Planificación 2026-1'!G:G,"T3"))&gt;0,"P36"," ")</f>
        <v xml:space="preserve"> </v>
      </c>
      <c r="BE191" s="78" t="str">
        <f>IF(SUM(COUNTIFS('Planificación 2026-1'!E:E,"SUNAMPE",'Planificación 2026-1'!W:W,C191,'Planificación 2026-1'!G:G,"T2"))&gt;0,"P37"," ")</f>
        <v xml:space="preserve"> </v>
      </c>
      <c r="BF191" s="78" t="str">
        <f>IF(SUM(COUNTIFS('Planificación 2026-1'!E:E,"SUNAMPE",'Planificación 2026-1'!W:W,C191,'Planificación 2026-1'!G:G,"AE"))&gt;0,"P38"," ")</f>
        <v xml:space="preserve"> </v>
      </c>
      <c r="BG191" s="78" t="str">
        <f>IF(SUM(COUNTIFS('Planificación 2026-1'!E:E,"SUNAMPE",'Planificación 2026-1'!W:W,C191,'Planificación 2026-1'!G:G,"T4"))&gt;0,"P55"," ")</f>
        <v xml:space="preserve"> </v>
      </c>
      <c r="BH191" s="78" t="str">
        <f>IF(SUM(COUNTIFS('Planificación 2026-1'!E:E,"HUAURA",'Planificación 2026-1'!W:W,C191,'Planificación 2026-1'!G:G,"AF"))&gt;0," P01"," ")</f>
        <v xml:space="preserve"> </v>
      </c>
      <c r="BI191" s="78" t="str">
        <f>IF(SUM(COUNTIFS('Planificación 2026-1'!E:E,"HUAURA",'Planificación 2026-1'!W:W,C191,'Planificación 2026-1'!G:G,"EN"))&gt;0,"P02"," ")</f>
        <v xml:space="preserve"> </v>
      </c>
      <c r="BJ191" s="78" t="str">
        <f>IF(SUM(COUNTIFS('Planificación 2026-1'!E:E,"HUAURA",'Planificación 2026-1'!W:W,C191,'Planificación 2026-1'!G:G,"IS"))&gt;0,"P03"," ")</f>
        <v xml:space="preserve"> </v>
      </c>
      <c r="BK191" s="78" t="str">
        <f>IF(SUM(COUNTIFS('Planificación 2026-1'!E:E,"HUAURA",'Planificación 2026-1'!W:W,C191,'Planificación 2026-1'!G:G,"PS"))&gt;0,"P04"," ")</f>
        <v xml:space="preserve"> </v>
      </c>
      <c r="BL191" s="78"/>
      <c r="BM191" s="78" t="str">
        <f>IF(SUM(COUNTIFS('Planificación 2026-1'!E:E,"HUAURA",'Planificación 2026-1'!W:W,C191,'Planificación 2026-1'!G:G,"IN"))&gt;0,"P06"," ")</f>
        <v xml:space="preserve"> </v>
      </c>
      <c r="BN191" s="78" t="str">
        <f>IF(SUM(COUNTIFS('Planificación 2026-1'!E:E,"HUAURA",'Planificación 2026-1'!W:W,C191,'Planificación 2026-1'!G:G,"CA"))&gt;0,"P07"," ")</f>
        <v xml:space="preserve"> </v>
      </c>
      <c r="BO191" s="78" t="str">
        <f>IF(SUM(COUNTIFS('Planificación 2026-1'!E:E,"HUAURA",'Planificación 2026-1'!W:W,C191,'Planificación 2026-1'!G:G,"DE"))&gt;0,"P08"," ")</f>
        <v xml:space="preserve"> </v>
      </c>
      <c r="BP191" s="78" t="str">
        <f>IF(SUM(COUNTIFS('Planificación 2026-1'!E:E,"HUAURA",'Planificación 2026-1'!W:W,C191,'Planificación 2026-1'!G:G,"OB"))&gt;0,"P09"," ")</f>
        <v xml:space="preserve"> </v>
      </c>
      <c r="BQ191" s="78" t="str">
        <f>IF(SUM(COUNTIFS('Planificación 2026-1'!E:E,"HUAURA",'Planificación 2026-1'!W:W,C191,'Planificación 2026-1'!G:G,"MH"))&gt;0,"P31"," ")</f>
        <v xml:space="preserve"> </v>
      </c>
      <c r="BR191" s="78" t="str">
        <f>IF(SUM(COUNTIFS('Planificación 2026-1'!E:E,"HUAURA",'Planificación 2026-1'!W:W,C191,'Planificación 2026-1'!G:G,"IC"))&gt;0,"P32"," ")</f>
        <v xml:space="preserve"> </v>
      </c>
      <c r="BS191" s="78" t="str">
        <f>IF(SUM(COUNTIFS('Planificación 2026-1'!E:E,"HUAURA",'Planificación 2026-1'!W:W,C191,'Planificación 2026-1'!G:G,"AR"))&gt;0,"P34"," ")</f>
        <v xml:space="preserve"> </v>
      </c>
      <c r="BT191" s="78" t="str">
        <f>IF(SUM(COUNTIFS('Planificación 2026-1'!E:E,"HUAURA",'Planificación 2026-1'!W:W,C191,'Planificación 2026-1'!G:G,"T1"))&gt;0,"P35"," ")</f>
        <v xml:space="preserve"> </v>
      </c>
      <c r="BU191" s="78" t="str">
        <f>IF(SUM(COUNTIFS('Planificación 2026-1'!E:E,"HUAURA",'Planificación 2026-1'!W:W,C191,'Planificación 2026-1'!G:G,"T3"))&gt;0,"P36"," ")</f>
        <v xml:space="preserve"> </v>
      </c>
      <c r="BV191" s="78" t="str">
        <f>IF(SUM(COUNTIFS('Planificación 2026-1'!E:E,"HUAURA",'Planificación 2026-1'!W:W,C191,'Planificación 2026-1'!G:G,"T2"))&gt;0,"P37"," ")</f>
        <v xml:space="preserve"> </v>
      </c>
      <c r="BW191" s="78" t="str">
        <f>IF(SUM(COUNTIFS('Planificación 2026-1'!E:E,"HUAURA",'Planificación 2026-1'!W:W,C191,'Planificación 2026-1'!G:G,"AE"))&gt;0,"P38"," ")</f>
        <v xml:space="preserve"> </v>
      </c>
      <c r="BX191" s="78" t="str">
        <f>IF(SUM(COUNTIFS('Planificación 2026-1'!E:E,"HUAURA",'Planificación 2026-1'!W:W,C191,'Planificación 2026-1'!G:G,"T4"))&gt;0,"P55"," ")</f>
        <v xml:space="preserve"> </v>
      </c>
      <c r="BY191" s="79">
        <f>SUMIFS('Planificación 2026-1'!R:R,'Planificación 2026-1'!W:W,C191,'Planificación 2026-1'!G:G,"AF",'Planificación 2026-1'!H:H,"&gt;2")</f>
        <v>0</v>
      </c>
      <c r="BZ191" s="79">
        <f>SUMIFS('Planificación 2026-1'!R:R,'Planificación 2026-1'!W:W,C191,'Planificación 2026-1'!G:G,"EN",'Planificación 2026-1'!H:H,"&gt;2")</f>
        <v>0</v>
      </c>
      <c r="CA191" s="79">
        <f>SUMIFS('Planificación 2026-1'!R:R,'Planificación 2026-1'!W:W,C191,'Planificación 2026-1'!G:G,"IS",'Planificación 2026-1'!H:H,"&gt;2")</f>
        <v>0</v>
      </c>
      <c r="CB191" s="79">
        <f>SUMIFS('Planificación 2026-1'!R:R,'Planificación 2026-1'!W:W,C191,'Planificación 2026-1'!G:G,"PS",'Planificación 2026-1'!H:H,"&gt;2")</f>
        <v>0</v>
      </c>
      <c r="CC191" s="79">
        <f>SUMIFS('Planificación 2026-1'!R:R,'Planificación 2026-1'!W:W,C191,'Planificación 2026-1'!G:G,"IN",'Planificación 2026-1'!H:H,"&gt;2")</f>
        <v>0</v>
      </c>
      <c r="CD191" s="79">
        <f>SUMIFS('Planificación 2026-1'!R:R,'Planificación 2026-1'!W:W,C191,'Planificación 2026-1'!G:G,"CA",'Planificación 2026-1'!H:H,"&gt;2")</f>
        <v>0</v>
      </c>
      <c r="CE191" s="79">
        <f>SUMIFS('Planificación 2026-1'!R:R,'Planificación 2026-1'!W:W,C191,'Planificación 2026-1'!G:G,"DE",'Planificación 2026-1'!H:H,"&gt;2")</f>
        <v>0</v>
      </c>
      <c r="CF191" s="79">
        <f>SUMIFS('Planificación 2026-1'!R:R,'Planificación 2026-1'!W:W,C191,'Planificación 2026-1'!G:G,"OB",'Planificación 2026-1'!H:H,"&gt;2")</f>
        <v>6</v>
      </c>
      <c r="CG191" s="79">
        <f>SUMIFS('Planificación 2026-1'!R:R,'Planificación 2026-1'!W:W,C191,'Planificación 2026-1'!G:G,"MH",'Planificación 2026-1'!H:H,"&gt;2")</f>
        <v>0</v>
      </c>
      <c r="CH191" s="79">
        <f>SUMIFS('Planificación 2026-1'!R:R,'Planificación 2026-1'!W:W,C191,'Planificación 2026-1'!G:G,"IC",'Planificación 2026-1'!H:H,"&gt;2")</f>
        <v>0</v>
      </c>
      <c r="CI191" s="79">
        <f>SUMIFS('Planificación 2026-1'!R:R,'Planificación 2026-1'!W:W,C191,'Planificación 2026-1'!G:G,"AR",'Planificación 2026-1'!H:H,"&gt;2")</f>
        <v>0</v>
      </c>
      <c r="CJ191" s="79">
        <f>SUMIFS('Planificación 2026-1'!R:R,'Planificación 2026-1'!W:W,C191,'Planificación 2026-1'!G:G,"T1",'Planificación 2026-1'!H:H,"&gt;2")</f>
        <v>6</v>
      </c>
      <c r="CK191" s="79">
        <f>SUMIFS('Planificación 2026-1'!R:R,'Planificación 2026-1'!W:W,C191,'Planificación 2026-1'!G:G,"T3",'Planificación 2026-1'!H:H,"&gt;2")</f>
        <v>0</v>
      </c>
      <c r="CL191" s="79">
        <f>SUMIFS('Planificación 2026-1'!R:R,'Planificación 2026-1'!W:W,C191,'Planificación 2026-1'!G:G,"T2",'Planificación 2026-1'!H:H,"&gt;2")</f>
        <v>0</v>
      </c>
      <c r="CM191" s="79">
        <f>SUMIFS('Planificación 2026-1'!R:R,'Planificación 2026-1'!W:W,C191,'Planificación 2026-1'!G:G,"AE",'Planificación 2026-1'!H:H,"&gt;2")</f>
        <v>0</v>
      </c>
      <c r="CN191" s="79">
        <f>SUMIFS('Planificación 2026-1'!R:R,'Planificación 2026-1'!W:W,C191,'Planificación 2026-1'!G:G,"T4",'Planificación 2026-1'!H:H,"&gt;2")</f>
        <v>0</v>
      </c>
      <c r="CO191" s="79">
        <f>SUMIFS('Planificación 2026-1'!R:R,'Planificación 2026-1'!W:W,C191,'Planificación 2026-1'!G:G,"AF",'Planificación 2026-1'!H:H,"&lt;3")</f>
        <v>0</v>
      </c>
      <c r="CP191" s="79">
        <f>SUMIFS('Planificación 2026-1'!R:R,'Planificación 2026-1'!W:W,C191,'Planificación 2026-1'!G:G,"EN",'Planificación 2026-1'!H:H,"&lt;3")</f>
        <v>0</v>
      </c>
      <c r="CQ191" s="79">
        <f>SUMIFS('Planificación 2026-1'!R:R,'Planificación 2026-1'!W:W,C191,'Planificación 2026-1'!G:G,"IS",'Planificación 2026-1'!H:H,"&lt;3")</f>
        <v>0</v>
      </c>
      <c r="CR191" s="79">
        <f>SUMIFS('Planificación 2026-1'!R:R,'Planificación 2026-1'!W:W,C191,'Planificación 2026-1'!G:G,"PS",'Planificación 2026-1'!H:H,"&lt;3")</f>
        <v>0</v>
      </c>
      <c r="CS191" s="79">
        <f>SUMIFS('Planificación 2026-1'!R:R,'Planificación 2026-1'!W:W,C191,'Planificación 2026-1'!G:G,"IN",'Planificación 2026-1'!H:H,"&lt;3")</f>
        <v>0</v>
      </c>
      <c r="CT191" s="79">
        <f>SUMIFS('Planificación 2026-1'!R:R,'Planificación 2026-1'!W:W,C191,'Planificación 2026-1'!G:G,"CA",'Planificación 2026-1'!H:H,"&lt;3")</f>
        <v>0</v>
      </c>
      <c r="CU191" s="79">
        <f>SUMIFS('Planificación 2026-1'!R:R,'Planificación 2026-1'!W:W,C191,'Planificación 2026-1'!G:G,"DE",'Planificación 2026-1'!H:H,"&lt;3")</f>
        <v>0</v>
      </c>
      <c r="CV191" s="79">
        <f>SUMIFS('Planificación 2026-1'!R:R,'Planificación 2026-1'!W:W,C191,'Planificación 2026-1'!G:G,"OB",'Planificación 2026-1'!H:H,"&lt;3")</f>
        <v>0</v>
      </c>
      <c r="CW191" s="79">
        <f>SUMIFS('Planificación 2026-1'!R:R,'Planificación 2026-1'!W:W,C191,'Planificación 2026-1'!G:G,"MH",'Planificación 2026-1'!H:H,"&lt;3")</f>
        <v>0</v>
      </c>
      <c r="CX191" s="79">
        <f>SUMIFS('Planificación 2026-1'!R:R,'Planificación 2026-1'!W:W,C191,'Planificación 2026-1'!G:G,"IC",'Planificación 2026-1'!H:H,"&lt;3")</f>
        <v>0</v>
      </c>
      <c r="CY191" s="79">
        <f>SUMIFS('Planificación 2026-1'!R:R,'Planificación 2026-1'!W:W,C191,'Planificación 2026-1'!G:G,"AR",'Planificación 2026-1'!H:H,"&lt;3")</f>
        <v>0</v>
      </c>
      <c r="CZ191" s="79">
        <f>SUMIFS('Planificación 2026-1'!R:R,'Planificación 2026-1'!W:W,C191,'Planificación 2026-1'!G:G,"T1",'Planificación 2026-1'!H:H,"&lt;3")</f>
        <v>0</v>
      </c>
      <c r="DA191" s="79">
        <f>SUMIFS('Planificación 2026-1'!R:R,'Planificación 2026-1'!W:W,C191,'Planificación 2026-1'!G:G,"T3",'Planificación 2026-1'!H:H,"&lt;3")</f>
        <v>0</v>
      </c>
      <c r="DB191" s="79">
        <f>SUMIFS('Planificación 2026-1'!R:R,'Planificación 2026-1'!W:W,C191,'Planificación 2026-1'!G:G,"T2",'Planificación 2026-1'!H:H,"&lt;3")</f>
        <v>0</v>
      </c>
      <c r="DC191" s="79">
        <f>SUMIFS('Planificación 2026-1'!R:R,'Planificación 2026-1'!W:W,C191,'Planificación 2026-1'!G:G,"AE",'Planificación 2026-1'!H:H,"&lt;3")</f>
        <v>0</v>
      </c>
      <c r="DD191" s="79">
        <f>SUMIFS('Planificación 2026-1'!R:R,'Planificación 2026-1'!W:W,C191,'Planificación 2026-1'!G:G,"T4",'Planificación 2026-1'!H:H,"&lt;3")</f>
        <v>0</v>
      </c>
      <c r="DE191" s="78" t="str">
        <f t="shared" si="32"/>
        <v>P09</v>
      </c>
      <c r="DF191" s="30">
        <f>IF(C191="","",SUMIFS('Planificación 2026-1'!R:R,'Planificación 2026-1'!W:W,C191,'Planificación 2026-1'!E:E,"PRINCIPAL",'Planificación 2026-1'!X:X,"VIRTUAL"))</f>
        <v>0</v>
      </c>
      <c r="DG191" s="30">
        <f>IF(C191="","",SUMIFS('Planificación 2026-1'!R:R,'Planificación 2026-1'!W:W,C191,'Planificación 2026-1'!E:E,"PRINCIPAL",'Planificación 2026-1'!X:X,"PRESENCIAL"))</f>
        <v>6</v>
      </c>
      <c r="DH191" s="30">
        <f>IF(C191="","",SUMIFS('Planificación 2026-1'!R:R,'Planificación 2026-1'!W:W,C191,'Planificación 2026-1'!E:E,"PRINCIPAL",'Planificación 2026-1'!X:X,"HIBRIDO PRESENCIAL"))</f>
        <v>0</v>
      </c>
      <c r="DI191" s="78" t="str">
        <f t="shared" si="33"/>
        <v/>
      </c>
      <c r="DJ191" s="78">
        <f>IF(C191="","",SUMIFS('Planificación 2026-1'!R:R,'Planificación 2026-1'!W:W,C191,'Planificación 2026-1'!E:E,"FILIAL",'Planificación 2026-1'!X:X,"VIRTUAL"))</f>
        <v>0</v>
      </c>
      <c r="DK191" s="80">
        <f>IF(C191="","",SUMIFS('Planificación 2026-1'!R:R,'Planificación 2026-1'!W:W,C191,'Planificación 2026-1'!E:E,"FILIAL",'Planificación 2026-1'!X:X,"PRESENCIAL"))</f>
        <v>0</v>
      </c>
      <c r="DL191" s="42">
        <f>IF(C191="","",SUMIFS('Planificación 2026-1'!R:R,'Planificación 2026-1'!W:W,C191,'Planificación 2026-1'!E:E,"FILIAL",'Planificación 2026-1'!X:X,"HIBRIDO PRESENCIAL"))</f>
        <v>0</v>
      </c>
      <c r="DM191" s="81" t="str">
        <f t="shared" si="34"/>
        <v>P35</v>
      </c>
      <c r="DN191" s="78">
        <f>IF(C191="","",SUMIFS('Planificación 2026-1'!R:R,'Planificación 2026-1'!W:W,C191,'Planificación 2026-1'!E:E,"SUNAMPE",'Planificación 2026-1'!X:X,"VIRTUAL"))</f>
        <v>0</v>
      </c>
      <c r="DO191" s="42">
        <f>IF(C191="","",SUMIFS('Planificación 2026-1'!R:R,'Planificación 2026-1'!W:W,C191,'Planificación 2026-1'!E:E,"SUNAMPE",'Planificación 2026-1'!X:X,"PRESENCIAL"))</f>
        <v>6</v>
      </c>
      <c r="DP191" s="81" t="str">
        <f t="shared" si="35"/>
        <v/>
      </c>
      <c r="DQ191" s="78">
        <f>IF(C191="","",SUMIFS('Planificación 2026-1'!R:R,'Planificación 2026-1'!W:W,C191,'Planificación 2026-1'!E:E,"HUAURA",'Planificación 2026-1'!X:X,"VIRTUAL"))</f>
        <v>0</v>
      </c>
      <c r="DR191" s="42">
        <f>IF(C191="","",SUMIFS('Planificación 2026-1'!R:R,'Planificación 2026-1'!W:W,C191,'Planificación 2026-1'!E:E,"HUAURA",'Planificación 2026-1'!X:X,"PRESENCIAL"))</f>
        <v>0</v>
      </c>
      <c r="DS191" s="48">
        <f>SUMIFS('Planificación 2026-1'!R:R,'Planificación 2026-1'!W:W,C191,'Planificación 2026-1'!E:E,"PRINCIPAL",'Planificación 2026-1'!X:X,"VIRTUAL",'Planificación 2026-1'!H:H,"&gt;2")</f>
        <v>0</v>
      </c>
      <c r="DT191" s="48">
        <f>SUMIFS('Planificación 2026-1'!R:R,'Planificación 2026-1'!W:W,C191,'Planificación 2026-1'!E:E,"PRINCIPAL",'Planificación 2026-1'!X:X,"&lt;&gt;VIRTUAL",'Planificación 2026-1'!H:H,"&gt;2")</f>
        <v>6</v>
      </c>
      <c r="DU191" s="48">
        <f>SUMIFS('Planificación 2026-1'!R:R,'Planificación 2026-1'!W:W,C191,'Planificación 2026-1'!E:E,"SUNAMPE",'Planificación 2026-1'!X:X,"VIRTUAL",'Planificación 2026-1'!H:H,"&gt;2")</f>
        <v>0</v>
      </c>
      <c r="DV191" s="48">
        <f>SUMIFS('Planificación 2026-1'!R:R,'Planificación 2026-1'!W:W,C191,'Planificación 2026-1'!E:E,"SUNAMPE",'Planificación 2026-1'!X:X,"&lt;&gt;VIRTUAL",'Planificación 2026-1'!H:H,"&gt;2")</f>
        <v>6</v>
      </c>
      <c r="DW191" s="48">
        <f>SUMIFS('Planificación 2026-1'!R:R,'Planificación 2026-1'!W:W,C191,'Planificación 2026-1'!E:E,"FILIAL",'Planificación 2026-1'!X:X,"VIRTUAL",'Planificación 2026-1'!H:H,"&gt;2")</f>
        <v>0</v>
      </c>
      <c r="DX191" s="48">
        <f>SUMIFS('Planificación 2026-1'!R:R,'Planificación 2026-1'!W:W,C191,'Planificación 2026-1'!E:E,"FILIAL",'Planificación 2026-1'!X:X,"&lt;&gt;VIRTUAL",'Planificación 2026-1'!H:H,"&gt;2")</f>
        <v>0</v>
      </c>
      <c r="DY191" s="48">
        <f>SUMIFS('Planificación 2026-1'!R:R,'Planificación 2026-1'!W:W,C191,'Planificación 2026-1'!E:E,"PORUMA",'Planificación 2026-1'!X:X,"VIRTUAL",'Planificación 2026-1'!H:H,"&gt;2")</f>
        <v>0</v>
      </c>
      <c r="DZ191" s="48">
        <f>SUMIFS('Planificación 2026-1'!R:R,'Planificación 2026-1'!W:W,C191,'Planificación 2026-1'!E:E,"PORUMA",'Planificación 2026-1'!X:X,"&lt;&gt;VIRTUAL",'Planificación 2026-1'!H:H,"&gt;2")</f>
        <v>0</v>
      </c>
      <c r="EA191" s="48">
        <f>SUMIFS('Planificación 2026-1'!R:R,'Planificación 2026-1'!W:W,C191,'Planificación 2026-1'!E:E,"HUAURA",'Planificación 2026-1'!X:X,"VIRTUAL",'Planificación 2026-1'!H:H,"&gt;2")</f>
        <v>0</v>
      </c>
      <c r="EB191" s="48">
        <f>SUMIFS('Planificación 2026-1'!R:R,'Planificación 2026-1'!W:W,C191,'Planificación 2026-1'!E:E,"HUAURA",'Planificación 2026-1'!X:X,"&lt;&gt;VIRTUAL",'Planificación 2026-1'!H:H,"&gt;2")</f>
        <v>0</v>
      </c>
      <c r="EC191" s="48">
        <f>SUMIFS('Planificación 2026-1'!R:R,'Planificación 2026-1'!W:W,C191,'Planificación 2026-1'!E:E,"PRINCIPAL",'Planificación 2026-1'!X:X,"VIRTUAL",'Planificación 2026-1'!H:H,"&lt;3")</f>
        <v>0</v>
      </c>
      <c r="ED191" s="48">
        <f>SUMIFS('Planificación 2026-1'!R:R,'Planificación 2026-1'!W:W,C191,'Planificación 2026-1'!E:E,"PRINCIPAL",'Planificación 2026-1'!X:X,"&lt;&gt;VIRTUAL",'Planificación 2026-1'!H:H,"&lt;3")</f>
        <v>0</v>
      </c>
      <c r="EE191" s="48">
        <f>SUMIFS('Planificación 2026-1'!R:R,'Planificación 2026-1'!W:W,C191,'Planificación 2026-1'!E:E,"SUNAMPE",'Planificación 2026-1'!X:X,"VIRTUAL",'Planificación 2026-1'!H:H,"&lt;3")</f>
        <v>0</v>
      </c>
      <c r="EF191" s="48">
        <f>SUMIFS('Planificación 2026-1'!R:R,'Planificación 2026-1'!W:W,C191,'Planificación 2026-1'!E:E,"SUNAMPE",'Planificación 2026-1'!X:X,"&lt;&gt;VIRTUAL",'Planificación 2026-1'!H:H,"&lt;3")</f>
        <v>0</v>
      </c>
      <c r="EG191" s="48">
        <f>SUMIFS('Planificación 2026-1'!R:R,'Planificación 2026-1'!W:W,C191,'Planificación 2026-1'!E:E,"FILIAL",'Planificación 2026-1'!X:X,"VIRTUAL",'Planificación 2026-1'!H:H,"&lt;3")</f>
        <v>0</v>
      </c>
      <c r="EH191" s="48">
        <f>SUMIFS('Planificación 2026-1'!R:R,'Planificación 2026-1'!W:W,C191,'Planificación 2026-1'!E:E,"FILIAL",'Planificación 2026-1'!X:X,"&lt;&gt;VIRTUAL",'Planificación 2026-1'!H:H,"&lt;3")</f>
        <v>0</v>
      </c>
      <c r="EI191" s="48">
        <f>SUMIFS('Planificación 2026-1'!R:R,'Planificación 2026-1'!W:W,C191,'Planificación 2026-1'!E:E,"PORUMA",'Planificación 2026-1'!X:X,"VIRTUAL",'Planificación 2026-1'!H:H,"&lt;3")</f>
        <v>0</v>
      </c>
      <c r="EJ191" s="48">
        <f>SUMIFS('Planificación 2026-1'!R:R,'Planificación 2026-1'!W:W,C191,'Planificación 2026-1'!E:E,"PORUMA",'Planificación 2026-1'!X:X,"&lt;&gt;VIRTUAL",'Planificación 2026-1'!H:H,"&lt;3")</f>
        <v>0</v>
      </c>
      <c r="EK191" s="48">
        <f>SUMIFS('Planificación 2026-1'!R:R,'Planificación 2026-1'!W:W,C191,'Planificación 2026-1'!E:E,"HUAURA",'Planificación 2026-1'!X:X,"VIRTUAL",'Planificación 2026-1'!H:H,"&lt;3")</f>
        <v>0</v>
      </c>
      <c r="EL191" s="48">
        <f>SUMIFS('Planificación 2026-1'!R:R,'Planificación 2026-1'!W:W,C191,'Planificación 2026-1'!E:E,"HUAURA",'Planificación 2026-1'!X:X,"&lt;&gt;VIRTUAL",'Planificación 2026-1'!H:H,"&lt;3")</f>
        <v>0</v>
      </c>
      <c r="EM191" s="48">
        <f t="shared" si="36"/>
        <v>0</v>
      </c>
      <c r="EN191" s="48">
        <f t="shared" si="37"/>
        <v>0</v>
      </c>
      <c r="EO191" s="48">
        <f t="shared" si="38"/>
        <v>0</v>
      </c>
      <c r="EP191" s="48">
        <f t="shared" si="39"/>
        <v>6</v>
      </c>
      <c r="EQ191" s="48">
        <f t="shared" si="40"/>
        <v>6</v>
      </c>
      <c r="ER191" s="48"/>
      <c r="ES191" s="48">
        <f t="shared" si="41"/>
        <v>0</v>
      </c>
      <c r="ET191" s="48">
        <f t="shared" si="42"/>
        <v>12</v>
      </c>
      <c r="EU191" s="48" t="b">
        <f t="shared" si="43"/>
        <v>1</v>
      </c>
      <c r="EV191" s="48" t="str">
        <f t="shared" si="44"/>
        <v>FILIAL-HUAURA</v>
      </c>
      <c r="EW191" s="48" t="str">
        <f t="shared" si="45"/>
        <v>PRESENCIAL</v>
      </c>
    </row>
    <row r="192" spans="1:153" x14ac:dyDescent="0.3">
      <c r="A192" s="53"/>
      <c r="B192" s="383">
        <v>189</v>
      </c>
      <c r="C192" s="107" t="s">
        <v>212</v>
      </c>
      <c r="D192" s="82">
        <f>SUMIF('Planificación 2026-1'!W:W,C192,'Planificación 2026-1'!R:R)</f>
        <v>12</v>
      </c>
      <c r="E192" s="384" t="s">
        <v>319</v>
      </c>
      <c r="F192" s="107" t="s">
        <v>430</v>
      </c>
      <c r="G192" s="107" t="s">
        <v>276</v>
      </c>
      <c r="H192" s="107" t="s">
        <v>432</v>
      </c>
      <c r="I192" s="77" t="str">
        <f>IF(SUM(COUNTIFS('Planificación 2026-1'!E:E,"PRINCIPAL",'Planificación 2026-1'!W:W,C192,'Planificación 2026-1'!G:G,"AF"))&gt;0,"P01"," ")</f>
        <v xml:space="preserve"> </v>
      </c>
      <c r="J192" s="78" t="str">
        <f>IF(SUM(COUNTIFS('Planificación 2026-1'!E:E,"PRINCIPAL",'Planificación 2026-1'!W:W,C192,'Planificación 2026-1'!G:G,"EN"))&gt;0,"P02"," ")</f>
        <v xml:space="preserve"> </v>
      </c>
      <c r="K192" s="78" t="str">
        <f>IF(SUM(COUNTIFS('Planificación 2026-1'!E:E,"PRINCIPAL",'Planificación 2026-1'!W:W,C192,'Planificación 2026-1'!G:G,"IS"))&gt;0,"P03"," ")</f>
        <v xml:space="preserve"> </v>
      </c>
      <c r="L192" s="78" t="str">
        <f>IF(SUM(COUNTIFS('Planificación 2026-1'!E:E,"PRINCIPAL",'Planificación 2026-1'!W:W,C192,'Planificación 2026-1'!G:G,"PS"))&gt;0,"P04"," ")</f>
        <v xml:space="preserve"> </v>
      </c>
      <c r="M192" s="78"/>
      <c r="N192" s="78" t="str">
        <f>IF(SUM(COUNTIFS('Planificación 2026-1'!E:E,"PRINCIPAL",'Planificación 2026-1'!W:W,C192,'Planificación 2026-1'!G:G,"IN"))&gt;0,"P06"," ")</f>
        <v xml:space="preserve"> </v>
      </c>
      <c r="O192" s="78" t="str">
        <f>IF(SUM(COUNTIFS('Planificación 2026-1'!E:E,"PRINCIPAL",'Planificación 2026-1'!W:W,C192,'Planificación 2026-1'!G:G,"CA"))&gt;0,"P07"," ")</f>
        <v xml:space="preserve"> </v>
      </c>
      <c r="P192" s="78" t="str">
        <f>IF(SUM(COUNTIFS('Planificación 2026-1'!E:E,"PRINCIPAL",'Planificación 2026-1'!W:W,C192,'Planificación 2026-1'!G:G,"DE"))&gt;0,"P08"," ")</f>
        <v xml:space="preserve"> </v>
      </c>
      <c r="Q192" s="78" t="str">
        <f>IF(SUM(COUNTIFS('Planificación 2026-1'!E:E,"PRINCIPAL",'Planificación 2026-1'!W:W,C192,'Planificación 2026-1'!G:G,"OB"))&gt;0,"P09"," ")</f>
        <v xml:space="preserve"> </v>
      </c>
      <c r="R192" s="78" t="str">
        <f>IF(SUM(COUNTIFS('Planificación 2026-1'!E:E,"PRINCIPAL",'Planificación 2026-1'!W:W,C192,'Planificación 2026-1'!G:G,"MH"))&gt;0,"P31"," ")</f>
        <v xml:space="preserve"> </v>
      </c>
      <c r="S192" s="78" t="str">
        <f>IF(SUM(COUNTIFS('Planificación 2026-1'!E:E,"PRINCIPAL",'Planificación 2026-1'!W:W,C192,'Planificación 2026-1'!G:G,"IC"))&gt;0,"P32"," ")</f>
        <v xml:space="preserve"> </v>
      </c>
      <c r="T192" s="78" t="str">
        <f>IF(SUM(COUNTIFS('Planificación 2026-1'!E:E,"PRINCIPAL",'Planificación 2026-1'!W:W,C192,'Planificación 2026-1'!G:G,"AR"))&gt;0,"P34"," ")</f>
        <v xml:space="preserve"> </v>
      </c>
      <c r="U192" s="78" t="str">
        <f>IF(SUM(COUNTIFS('Planificación 2026-1'!E:E,"PRINCIPAL",'Planificación 2026-1'!W:W,C192,'Planificación 2026-1'!G:G,"T1"))&gt;0,"P35"," ")</f>
        <v xml:space="preserve"> </v>
      </c>
      <c r="V192" s="78" t="str">
        <f>IF(SUM(COUNTIFS('Planificación 2026-1'!E:E,"PRINCIPAL",'Planificación 2026-1'!W:W,C192,'Planificación 2026-1'!G:G,"T3"))&gt;0,"P36"," ")</f>
        <v xml:space="preserve"> </v>
      </c>
      <c r="W192" s="78" t="str">
        <f>IF(SUM(COUNTIFS('Planificación 2026-1'!E:E,"PRINCIPAL",'Planificación 2026-1'!W:W,C192,'Planificación 2026-1'!G:G,"T2"))&gt;0,"P37"," ")</f>
        <v xml:space="preserve"> </v>
      </c>
      <c r="X192" s="78" t="str">
        <f>IF(SUM(COUNTIFS('Planificación 2026-1'!E:E,"PRINCIPAL",'Planificación 2026-1'!W:W,C192,'Planificación 2026-1'!G:G,"AE"))&gt;0,"P38"," ")</f>
        <v xml:space="preserve"> </v>
      </c>
      <c r="Y192" s="78" t="str">
        <f>IF(SUM(COUNTIFS('Planificación 2026-1'!E:E,"PRINCIPAL",'Planificación 2026-1'!W:W,C192,'Planificación 2026-1'!G:G,"T4"))&gt;0,"P55"," ")</f>
        <v xml:space="preserve"> </v>
      </c>
      <c r="Z192" s="78" t="str">
        <f>IF(SUM(COUNTIFS('Planificación 2026-1'!E:E,"FILIAL",'Planificación 2026-1'!W:W,C192,'Planificación 2026-1'!G:G,"AF"))&gt;0," P01"," ")</f>
        <v xml:space="preserve"> </v>
      </c>
      <c r="AA192" s="78" t="str">
        <f>IF(SUM(COUNTIFS('Planificación 2026-1'!E:E,"FILIAL",'Planificación 2026-1'!W:W,C192,'Planificación 2026-1'!G:G,"EN"))&gt;0,"P02"," ")</f>
        <v>P02</v>
      </c>
      <c r="AB192" s="78" t="str">
        <f>IF(SUM(COUNTIFS('Planificación 2026-1'!E:E,"FILIAL",'Planificación 2026-1'!W:W,C192,'Planificación 2026-1'!G:G,"IS"))&gt;0,"P03"," ")</f>
        <v xml:space="preserve"> </v>
      </c>
      <c r="AC192" s="78" t="str">
        <f>IF(SUM(COUNTIFS('Planificación 2026-1'!E:E,"FILIAL",'Planificación 2026-1'!W:W,C192,'Planificación 2026-1'!G:G,"PS"))&gt;0,"P04"," ")</f>
        <v xml:space="preserve"> </v>
      </c>
      <c r="AD192" s="78"/>
      <c r="AE192" s="78" t="str">
        <f>IF(SUM(COUNTIFS('Planificación 2026-1'!E:E,"FILIAL",'Planificación 2026-1'!W:W,C192,'Planificación 2026-1'!G:G,"IN"))&gt;0,"P06"," ")</f>
        <v xml:space="preserve"> </v>
      </c>
      <c r="AF192" s="78" t="str">
        <f>IF(SUM(COUNTIFS('Planificación 2026-1'!E:E,"FILIAL",'Planificación 2026-1'!W:W,C192,'Planificación 2026-1'!G:G,"CA"))&gt;0,"P07"," ")</f>
        <v xml:space="preserve"> </v>
      </c>
      <c r="AG192" s="78" t="str">
        <f>IF(SUM(COUNTIFS('Planificación 2026-1'!E:E,"FILIAL",'Planificación 2026-1'!W:W,C192,'Planificación 2026-1'!G:G,"DE"))&gt;0,"P08"," ")</f>
        <v xml:space="preserve"> </v>
      </c>
      <c r="AH192" s="78" t="str">
        <f>IF(SUM(COUNTIFS('Planificación 2026-1'!E:E,"FILIAL",'Planificación 2026-1'!W:W,C192,'Planificación 2026-1'!G:G,"OB"))&gt;0,"P09"," ")</f>
        <v>P09</v>
      </c>
      <c r="AI192" s="78" t="str">
        <f>IF(SUM(COUNTIFS('Planificación 2026-1'!E:E,"FILIAL",'Planificación 2026-1'!W:W,C192,'Planificación 2026-1'!G:G,"MH"))&gt;0,"P31"," ")</f>
        <v xml:space="preserve"> </v>
      </c>
      <c r="AJ192" s="78" t="str">
        <f>IF(SUM(COUNTIFS('Planificación 2026-1'!E:E,"FILIAL",'Planificación 2026-1'!W:W,C192,'Planificación 2026-1'!G:G,"IC"))&gt;0,"P32"," ")</f>
        <v xml:space="preserve"> </v>
      </c>
      <c r="AK192" s="78" t="str">
        <f>IF(SUM(COUNTIFS('Planificación 2026-1'!E:E,"FILIAL",'Planificación 2026-1'!W:W,C192,'Planificación 2026-1'!G:G,"AR"))&gt;0,"P34"," ")</f>
        <v xml:space="preserve"> </v>
      </c>
      <c r="AL192" s="78" t="str">
        <f>IF(SUM(COUNTIFS('Planificación 2026-1'!E:E,"FILIAL",'Planificación 2026-1'!W:W,C192,'Planificación 2026-1'!G:G,"T1"))&gt;0,"P35"," ")</f>
        <v xml:space="preserve"> </v>
      </c>
      <c r="AM192" s="78" t="str">
        <f>IF(SUM(COUNTIFS('Planificación 2026-1'!E:E,"FILIAL",'Planificación 2026-1'!W:W,C192,'Planificación 2026-1'!G:G,"T3"))&gt;0,"P36"," ")</f>
        <v xml:space="preserve"> </v>
      </c>
      <c r="AN192" s="78" t="str">
        <f>IF(SUM(COUNTIFS('Planificación 2026-1'!E:E,"FILIAL",'Planificación 2026-1'!W:W,C192,'Planificación 2026-1'!G:G,"T2"))&gt;0,"P37"," ")</f>
        <v xml:space="preserve"> </v>
      </c>
      <c r="AO192" s="78" t="str">
        <f>IF(SUM(COUNTIFS('Planificación 2026-1'!E:E,"FILIAL",'Planificación 2026-1'!W:W,C192,'Planificación 2026-1'!G:G,"AE"))&gt;0,"P38"," ")</f>
        <v xml:space="preserve"> </v>
      </c>
      <c r="AP192" s="78" t="str">
        <f>IF(SUM(COUNTIFS('Planificación 2026-1'!E:E,"FILIAL",'Planificación 2026-1'!W:W,C192,'Planificación 2026-1'!G:G,"T4"))&gt;0,"P55"," ")</f>
        <v xml:space="preserve"> </v>
      </c>
      <c r="AQ192" s="78" t="str">
        <f>IF(SUM(COUNTIFS('Planificación 2026-1'!E:E,"SUNAMPE",'Planificación 2026-1'!W:W,C192,'Planificación 2026-1'!G:G,"AF"))&gt;0," P01"," ")</f>
        <v xml:space="preserve"> </v>
      </c>
      <c r="AR192" s="78" t="str">
        <f>IF(SUM(COUNTIFS('Planificación 2026-1'!E:E,"SUNAMPE",'Planificación 2026-1'!W:W,C192,'Planificación 2026-1'!G:G,"EN"))&gt;0,"P02"," ")</f>
        <v xml:space="preserve"> </v>
      </c>
      <c r="AS192" s="78" t="str">
        <f>IF(SUM(COUNTIFS('Planificación 2026-1'!E:E,"SUNAMPE",'Planificación 2026-1'!W:W,C192,'Planificación 2026-1'!G:G,"IS"))&gt;0,"P03"," ")</f>
        <v xml:space="preserve"> </v>
      </c>
      <c r="AT192" s="78" t="str">
        <f>IF(SUM(COUNTIFS('Planificación 2026-1'!E:E,"SUNAMPE",'Planificación 2026-1'!W:W,C192,'Planificación 2026-1'!G:G,"PS"))&gt;0,"P04"," ")</f>
        <v xml:space="preserve"> </v>
      </c>
      <c r="AU192" s="78"/>
      <c r="AV192" s="78" t="str">
        <f>IF(SUM(COUNTIFS('Planificación 2026-1'!E:E,"SUNAMPE",'Planificación 2026-1'!W:W,C192,'Planificación 2026-1'!G:G,"IN"))&gt;0,"P06"," ")</f>
        <v xml:space="preserve"> </v>
      </c>
      <c r="AW192" s="78" t="str">
        <f>IF(SUM(COUNTIFS('Planificación 2026-1'!E:E,"SUNAMPE",'Planificación 2026-1'!W:W,C192,'Planificación 2026-1'!G:G,"CA"))&gt;0,"P07"," ")</f>
        <v xml:space="preserve"> </v>
      </c>
      <c r="AX192" s="78" t="str">
        <f>IF(SUM(COUNTIFS('Planificación 2026-1'!E:E,"SUNAMPE",'Planificación 2026-1'!W:W,C192,'Planificación 2026-1'!G:G,"DE"))&gt;0,"P08"," ")</f>
        <v xml:space="preserve"> </v>
      </c>
      <c r="AY192" s="78" t="str">
        <f>IF(SUM(COUNTIFS('Planificación 2026-1'!E:E,"SUNAMPE",'Planificación 2026-1'!W:W,C192,'Planificación 2026-1'!G:G,"OB"))&gt;0,"P09"," ")</f>
        <v xml:space="preserve"> </v>
      </c>
      <c r="AZ192" s="78" t="str">
        <f>IF(SUM(COUNTIFS('Planificación 2026-1'!E:E,"SUNAMPE",'Planificación 2026-1'!W:W,C192,'Planificación 2026-1'!G:G,"MH"))&gt;0,"P31"," ")</f>
        <v xml:space="preserve"> </v>
      </c>
      <c r="BA192" s="78" t="str">
        <f>IF(SUM(COUNTIFS('Planificación 2026-1'!E:E,"SUNAMPE",'Planificación 2026-1'!W:W,C192,'Planificación 2026-1'!G:G,"IC"))&gt;0,"P32"," ")</f>
        <v xml:space="preserve"> </v>
      </c>
      <c r="BB192" s="78" t="str">
        <f>IF(SUM(COUNTIFS('Planificación 2026-1'!E:E,"SUNAMPE",'Planificación 2026-1'!W:W,C192,'Planificación 2026-1'!G:G,"AR"))&gt;0,"P34"," ")</f>
        <v xml:space="preserve"> </v>
      </c>
      <c r="BC192" s="78" t="str">
        <f>IF(SUM(COUNTIFS('Planificación 2026-1'!E:E,"SUNAMPE",'Planificación 2026-1'!W:W,C192,'Planificación 2026-1'!G:G,"T1"))&gt;0,"P35"," ")</f>
        <v xml:space="preserve"> </v>
      </c>
      <c r="BD192" s="78" t="str">
        <f>IF(SUM(COUNTIFS('Planificación 2026-1'!E:E,"SUNAMPE",'Planificación 2026-1'!W:W,C192,'Planificación 2026-1'!G:G,"T3"))&gt;0,"P36"," ")</f>
        <v xml:space="preserve"> </v>
      </c>
      <c r="BE192" s="78" t="str">
        <f>IF(SUM(COUNTIFS('Planificación 2026-1'!E:E,"SUNAMPE",'Planificación 2026-1'!W:W,C192,'Planificación 2026-1'!G:G,"T2"))&gt;0,"P37"," ")</f>
        <v xml:space="preserve"> </v>
      </c>
      <c r="BF192" s="78" t="str">
        <f>IF(SUM(COUNTIFS('Planificación 2026-1'!E:E,"SUNAMPE",'Planificación 2026-1'!W:W,C192,'Planificación 2026-1'!G:G,"AE"))&gt;0,"P38"," ")</f>
        <v xml:space="preserve"> </v>
      </c>
      <c r="BG192" s="78" t="str">
        <f>IF(SUM(COUNTIFS('Planificación 2026-1'!E:E,"SUNAMPE",'Planificación 2026-1'!W:W,C192,'Planificación 2026-1'!G:G,"T4"))&gt;0,"P55"," ")</f>
        <v xml:space="preserve"> </v>
      </c>
      <c r="BH192" s="78" t="str">
        <f>IF(SUM(COUNTIFS('Planificación 2026-1'!E:E,"HUAURA",'Planificación 2026-1'!W:W,C192,'Planificación 2026-1'!G:G,"AF"))&gt;0," P01"," ")</f>
        <v xml:space="preserve"> </v>
      </c>
      <c r="BI192" s="78" t="str">
        <f>IF(SUM(COUNTIFS('Planificación 2026-1'!E:E,"HUAURA",'Planificación 2026-1'!W:W,C192,'Planificación 2026-1'!G:G,"EN"))&gt;0,"P02"," ")</f>
        <v xml:space="preserve"> </v>
      </c>
      <c r="BJ192" s="78" t="str">
        <f>IF(SUM(COUNTIFS('Planificación 2026-1'!E:E,"HUAURA",'Planificación 2026-1'!W:W,C192,'Planificación 2026-1'!G:G,"IS"))&gt;0,"P03"," ")</f>
        <v xml:space="preserve"> </v>
      </c>
      <c r="BK192" s="78" t="str">
        <f>IF(SUM(COUNTIFS('Planificación 2026-1'!E:E,"HUAURA",'Planificación 2026-1'!W:W,C192,'Planificación 2026-1'!G:G,"PS"))&gt;0,"P04"," ")</f>
        <v xml:space="preserve"> </v>
      </c>
      <c r="BL192" s="78"/>
      <c r="BM192" s="78" t="str">
        <f>IF(SUM(COUNTIFS('Planificación 2026-1'!E:E,"HUAURA",'Planificación 2026-1'!W:W,C192,'Planificación 2026-1'!G:G,"IN"))&gt;0,"P06"," ")</f>
        <v xml:space="preserve"> </v>
      </c>
      <c r="BN192" s="78" t="str">
        <f>IF(SUM(COUNTIFS('Planificación 2026-1'!E:E,"HUAURA",'Planificación 2026-1'!W:W,C192,'Planificación 2026-1'!G:G,"CA"))&gt;0,"P07"," ")</f>
        <v xml:space="preserve"> </v>
      </c>
      <c r="BO192" s="78" t="str">
        <f>IF(SUM(COUNTIFS('Planificación 2026-1'!E:E,"HUAURA",'Planificación 2026-1'!W:W,C192,'Planificación 2026-1'!G:G,"DE"))&gt;0,"P08"," ")</f>
        <v xml:space="preserve"> </v>
      </c>
      <c r="BP192" s="78" t="str">
        <f>IF(SUM(COUNTIFS('Planificación 2026-1'!E:E,"HUAURA",'Planificación 2026-1'!W:W,C192,'Planificación 2026-1'!G:G,"OB"))&gt;0,"P09"," ")</f>
        <v xml:space="preserve"> </v>
      </c>
      <c r="BQ192" s="78" t="str">
        <f>IF(SUM(COUNTIFS('Planificación 2026-1'!E:E,"HUAURA",'Planificación 2026-1'!W:W,C192,'Planificación 2026-1'!G:G,"MH"))&gt;0,"P31"," ")</f>
        <v xml:space="preserve"> </v>
      </c>
      <c r="BR192" s="78" t="str">
        <f>IF(SUM(COUNTIFS('Planificación 2026-1'!E:E,"HUAURA",'Planificación 2026-1'!W:W,C192,'Planificación 2026-1'!G:G,"IC"))&gt;0,"P32"," ")</f>
        <v xml:space="preserve"> </v>
      </c>
      <c r="BS192" s="78" t="str">
        <f>IF(SUM(COUNTIFS('Planificación 2026-1'!E:E,"HUAURA",'Planificación 2026-1'!W:W,C192,'Planificación 2026-1'!G:G,"AR"))&gt;0,"P34"," ")</f>
        <v xml:space="preserve"> </v>
      </c>
      <c r="BT192" s="78" t="str">
        <f>IF(SUM(COUNTIFS('Planificación 2026-1'!E:E,"HUAURA",'Planificación 2026-1'!W:W,C192,'Planificación 2026-1'!G:G,"T1"))&gt;0,"P35"," ")</f>
        <v xml:space="preserve"> </v>
      </c>
      <c r="BU192" s="78" t="str">
        <f>IF(SUM(COUNTIFS('Planificación 2026-1'!E:E,"HUAURA",'Planificación 2026-1'!W:W,C192,'Planificación 2026-1'!G:G,"T3"))&gt;0,"P36"," ")</f>
        <v xml:space="preserve"> </v>
      </c>
      <c r="BV192" s="78" t="str">
        <f>IF(SUM(COUNTIFS('Planificación 2026-1'!E:E,"HUAURA",'Planificación 2026-1'!W:W,C192,'Planificación 2026-1'!G:G,"T2"))&gt;0,"P37"," ")</f>
        <v xml:space="preserve"> </v>
      </c>
      <c r="BW192" s="78" t="str">
        <f>IF(SUM(COUNTIFS('Planificación 2026-1'!E:E,"HUAURA",'Planificación 2026-1'!W:W,C192,'Planificación 2026-1'!G:G,"AE"))&gt;0,"P38"," ")</f>
        <v xml:space="preserve"> </v>
      </c>
      <c r="BX192" s="78" t="str">
        <f>IF(SUM(COUNTIFS('Planificación 2026-1'!E:E,"HUAURA",'Planificación 2026-1'!W:W,C192,'Planificación 2026-1'!G:G,"T4"))&gt;0,"P55"," ")</f>
        <v xml:space="preserve"> </v>
      </c>
      <c r="BY192" s="79">
        <f>SUMIFS('Planificación 2026-1'!R:R,'Planificación 2026-1'!W:W,C192,'Planificación 2026-1'!G:G,"AF",'Planificación 2026-1'!H:H,"&gt;2")</f>
        <v>0</v>
      </c>
      <c r="BZ192" s="79">
        <f>SUMIFS('Planificación 2026-1'!R:R,'Planificación 2026-1'!W:W,C192,'Planificación 2026-1'!G:G,"EN",'Planificación 2026-1'!H:H,"&gt;2")</f>
        <v>6</v>
      </c>
      <c r="CA192" s="79">
        <f>SUMIFS('Planificación 2026-1'!R:R,'Planificación 2026-1'!W:W,C192,'Planificación 2026-1'!G:G,"IS",'Planificación 2026-1'!H:H,"&gt;2")</f>
        <v>0</v>
      </c>
      <c r="CB192" s="79">
        <f>SUMIFS('Planificación 2026-1'!R:R,'Planificación 2026-1'!W:W,C192,'Planificación 2026-1'!G:G,"PS",'Planificación 2026-1'!H:H,"&gt;2")</f>
        <v>0</v>
      </c>
      <c r="CC192" s="79">
        <f>SUMIFS('Planificación 2026-1'!R:R,'Planificación 2026-1'!W:W,C192,'Planificación 2026-1'!G:G,"IN",'Planificación 2026-1'!H:H,"&gt;2")</f>
        <v>0</v>
      </c>
      <c r="CD192" s="79">
        <f>SUMIFS('Planificación 2026-1'!R:R,'Planificación 2026-1'!W:W,C192,'Planificación 2026-1'!G:G,"CA",'Planificación 2026-1'!H:H,"&gt;2")</f>
        <v>0</v>
      </c>
      <c r="CE192" s="79">
        <f>SUMIFS('Planificación 2026-1'!R:R,'Planificación 2026-1'!W:W,C192,'Planificación 2026-1'!G:G,"DE",'Planificación 2026-1'!H:H,"&gt;2")</f>
        <v>0</v>
      </c>
      <c r="CF192" s="79">
        <f>SUMIFS('Planificación 2026-1'!R:R,'Planificación 2026-1'!W:W,C192,'Planificación 2026-1'!G:G,"OB",'Planificación 2026-1'!H:H,"&gt;2")</f>
        <v>6</v>
      </c>
      <c r="CG192" s="79">
        <f>SUMIFS('Planificación 2026-1'!R:R,'Planificación 2026-1'!W:W,C192,'Planificación 2026-1'!G:G,"MH",'Planificación 2026-1'!H:H,"&gt;2")</f>
        <v>0</v>
      </c>
      <c r="CH192" s="79">
        <f>SUMIFS('Planificación 2026-1'!R:R,'Planificación 2026-1'!W:W,C192,'Planificación 2026-1'!G:G,"IC",'Planificación 2026-1'!H:H,"&gt;2")</f>
        <v>0</v>
      </c>
      <c r="CI192" s="79">
        <f>SUMIFS('Planificación 2026-1'!R:R,'Planificación 2026-1'!W:W,C192,'Planificación 2026-1'!G:G,"AR",'Planificación 2026-1'!H:H,"&gt;2")</f>
        <v>0</v>
      </c>
      <c r="CJ192" s="79">
        <f>SUMIFS('Planificación 2026-1'!R:R,'Planificación 2026-1'!W:W,C192,'Planificación 2026-1'!G:G,"T1",'Planificación 2026-1'!H:H,"&gt;2")</f>
        <v>0</v>
      </c>
      <c r="CK192" s="79">
        <f>SUMIFS('Planificación 2026-1'!R:R,'Planificación 2026-1'!W:W,C192,'Planificación 2026-1'!G:G,"T3",'Planificación 2026-1'!H:H,"&gt;2")</f>
        <v>0</v>
      </c>
      <c r="CL192" s="79">
        <f>SUMIFS('Planificación 2026-1'!R:R,'Planificación 2026-1'!W:W,C192,'Planificación 2026-1'!G:G,"T2",'Planificación 2026-1'!H:H,"&gt;2")</f>
        <v>0</v>
      </c>
      <c r="CM192" s="79">
        <f>SUMIFS('Planificación 2026-1'!R:R,'Planificación 2026-1'!W:W,C192,'Planificación 2026-1'!G:G,"AE",'Planificación 2026-1'!H:H,"&gt;2")</f>
        <v>0</v>
      </c>
      <c r="CN192" s="79">
        <f>SUMIFS('Planificación 2026-1'!R:R,'Planificación 2026-1'!W:W,C192,'Planificación 2026-1'!G:G,"T4",'Planificación 2026-1'!H:H,"&gt;2")</f>
        <v>0</v>
      </c>
      <c r="CO192" s="79">
        <f>SUMIFS('Planificación 2026-1'!R:R,'Planificación 2026-1'!W:W,C192,'Planificación 2026-1'!G:G,"AF",'Planificación 2026-1'!H:H,"&lt;3")</f>
        <v>0</v>
      </c>
      <c r="CP192" s="79">
        <f>SUMIFS('Planificación 2026-1'!R:R,'Planificación 2026-1'!W:W,C192,'Planificación 2026-1'!G:G,"EN",'Planificación 2026-1'!H:H,"&lt;3")</f>
        <v>0</v>
      </c>
      <c r="CQ192" s="79">
        <f>SUMIFS('Planificación 2026-1'!R:R,'Planificación 2026-1'!W:W,C192,'Planificación 2026-1'!G:G,"IS",'Planificación 2026-1'!H:H,"&lt;3")</f>
        <v>0</v>
      </c>
      <c r="CR192" s="79">
        <f>SUMIFS('Planificación 2026-1'!R:R,'Planificación 2026-1'!W:W,C192,'Planificación 2026-1'!G:G,"PS",'Planificación 2026-1'!H:H,"&lt;3")</f>
        <v>0</v>
      </c>
      <c r="CS192" s="79">
        <f>SUMIFS('Planificación 2026-1'!R:R,'Planificación 2026-1'!W:W,C192,'Planificación 2026-1'!G:G,"IN",'Planificación 2026-1'!H:H,"&lt;3")</f>
        <v>0</v>
      </c>
      <c r="CT192" s="79">
        <f>SUMIFS('Planificación 2026-1'!R:R,'Planificación 2026-1'!W:W,C192,'Planificación 2026-1'!G:G,"CA",'Planificación 2026-1'!H:H,"&lt;3")</f>
        <v>0</v>
      </c>
      <c r="CU192" s="79">
        <f>SUMIFS('Planificación 2026-1'!R:R,'Planificación 2026-1'!W:W,C192,'Planificación 2026-1'!G:G,"DE",'Planificación 2026-1'!H:H,"&lt;3")</f>
        <v>0</v>
      </c>
      <c r="CV192" s="79">
        <f>SUMIFS('Planificación 2026-1'!R:R,'Planificación 2026-1'!W:W,C192,'Planificación 2026-1'!G:G,"OB",'Planificación 2026-1'!H:H,"&lt;3")</f>
        <v>0</v>
      </c>
      <c r="CW192" s="79">
        <f>SUMIFS('Planificación 2026-1'!R:R,'Planificación 2026-1'!W:W,C192,'Planificación 2026-1'!G:G,"MH",'Planificación 2026-1'!H:H,"&lt;3")</f>
        <v>0</v>
      </c>
      <c r="CX192" s="79">
        <f>SUMIFS('Planificación 2026-1'!R:R,'Planificación 2026-1'!W:W,C192,'Planificación 2026-1'!G:G,"IC",'Planificación 2026-1'!H:H,"&lt;3")</f>
        <v>0</v>
      </c>
      <c r="CY192" s="79">
        <f>SUMIFS('Planificación 2026-1'!R:R,'Planificación 2026-1'!W:W,C192,'Planificación 2026-1'!G:G,"AR",'Planificación 2026-1'!H:H,"&lt;3")</f>
        <v>0</v>
      </c>
      <c r="CZ192" s="79">
        <f>SUMIFS('Planificación 2026-1'!R:R,'Planificación 2026-1'!W:W,C192,'Planificación 2026-1'!G:G,"T1",'Planificación 2026-1'!H:H,"&lt;3")</f>
        <v>0</v>
      </c>
      <c r="DA192" s="79">
        <f>SUMIFS('Planificación 2026-1'!R:R,'Planificación 2026-1'!W:W,C192,'Planificación 2026-1'!G:G,"T3",'Planificación 2026-1'!H:H,"&lt;3")</f>
        <v>0</v>
      </c>
      <c r="DB192" s="79">
        <f>SUMIFS('Planificación 2026-1'!R:R,'Planificación 2026-1'!W:W,C192,'Planificación 2026-1'!G:G,"T2",'Planificación 2026-1'!H:H,"&lt;3")</f>
        <v>0</v>
      </c>
      <c r="DC192" s="79">
        <f>SUMIFS('Planificación 2026-1'!R:R,'Planificación 2026-1'!W:W,C192,'Planificación 2026-1'!G:G,"AE",'Planificación 2026-1'!H:H,"&lt;3")</f>
        <v>0</v>
      </c>
      <c r="DD192" s="79">
        <f>SUMIFS('Planificación 2026-1'!R:R,'Planificación 2026-1'!W:W,C192,'Planificación 2026-1'!G:G,"T4",'Planificación 2026-1'!H:H,"&lt;3")</f>
        <v>0</v>
      </c>
      <c r="DE192" s="78" t="str">
        <f t="shared" si="32"/>
        <v/>
      </c>
      <c r="DF192" s="30">
        <f>IF(C192="","",SUMIFS('Planificación 2026-1'!R:R,'Planificación 2026-1'!W:W,C192,'Planificación 2026-1'!E:E,"PRINCIPAL",'Planificación 2026-1'!X:X,"VIRTUAL"))</f>
        <v>0</v>
      </c>
      <c r="DG192" s="30">
        <f>IF(C192="","",SUMIFS('Planificación 2026-1'!R:R,'Planificación 2026-1'!W:W,C192,'Planificación 2026-1'!E:E,"PRINCIPAL",'Planificación 2026-1'!X:X,"PRESENCIAL"))</f>
        <v>0</v>
      </c>
      <c r="DH192" s="30">
        <f>IF(C192="","",SUMIFS('Planificación 2026-1'!R:R,'Planificación 2026-1'!W:W,C192,'Planificación 2026-1'!E:E,"PRINCIPAL",'Planificación 2026-1'!X:X,"HIBRIDO PRESENCIAL"))</f>
        <v>0</v>
      </c>
      <c r="DI192" s="78" t="str">
        <f t="shared" si="33"/>
        <v>P02 P09</v>
      </c>
      <c r="DJ192" s="78">
        <f>IF(C192="","",SUMIFS('Planificación 2026-1'!R:R,'Planificación 2026-1'!W:W,C192,'Planificación 2026-1'!E:E,"FILIAL",'Planificación 2026-1'!X:X,"VIRTUAL"))</f>
        <v>0</v>
      </c>
      <c r="DK192" s="80">
        <f>IF(C192="","",SUMIFS('Planificación 2026-1'!R:R,'Planificación 2026-1'!W:W,C192,'Planificación 2026-1'!E:E,"FILIAL",'Planificación 2026-1'!X:X,"PRESENCIAL"))</f>
        <v>12</v>
      </c>
      <c r="DL192" s="42">
        <f>IF(C192="","",SUMIFS('Planificación 2026-1'!R:R,'Planificación 2026-1'!W:W,C192,'Planificación 2026-1'!E:E,"FILIAL",'Planificación 2026-1'!X:X,"HIBRIDO PRESENCIAL"))</f>
        <v>0</v>
      </c>
      <c r="DM192" s="81" t="str">
        <f t="shared" si="34"/>
        <v/>
      </c>
      <c r="DN192" s="78">
        <f>IF(C192="","",SUMIFS('Planificación 2026-1'!R:R,'Planificación 2026-1'!W:W,C192,'Planificación 2026-1'!E:E,"SUNAMPE",'Planificación 2026-1'!X:X,"VIRTUAL"))</f>
        <v>0</v>
      </c>
      <c r="DO192" s="42">
        <f>IF(C192="","",SUMIFS('Planificación 2026-1'!R:R,'Planificación 2026-1'!W:W,C192,'Planificación 2026-1'!E:E,"SUNAMPE",'Planificación 2026-1'!X:X,"PRESENCIAL"))</f>
        <v>0</v>
      </c>
      <c r="DP192" s="81" t="str">
        <f t="shared" si="35"/>
        <v/>
      </c>
      <c r="DQ192" s="78">
        <f>IF(C192="","",SUMIFS('Planificación 2026-1'!R:R,'Planificación 2026-1'!W:W,C192,'Planificación 2026-1'!E:E,"HUAURA",'Planificación 2026-1'!X:X,"VIRTUAL"))</f>
        <v>0</v>
      </c>
      <c r="DR192" s="42">
        <f>IF(C192="","",SUMIFS('Planificación 2026-1'!R:R,'Planificación 2026-1'!W:W,C192,'Planificación 2026-1'!E:E,"HUAURA",'Planificación 2026-1'!X:X,"PRESENCIAL"))</f>
        <v>0</v>
      </c>
      <c r="DS192" s="48">
        <f>SUMIFS('Planificación 2026-1'!R:R,'Planificación 2026-1'!W:W,C192,'Planificación 2026-1'!E:E,"PRINCIPAL",'Planificación 2026-1'!X:X,"VIRTUAL",'Planificación 2026-1'!H:H,"&gt;2")</f>
        <v>0</v>
      </c>
      <c r="DT192" s="48">
        <f>SUMIFS('Planificación 2026-1'!R:R,'Planificación 2026-1'!W:W,C192,'Planificación 2026-1'!E:E,"PRINCIPAL",'Planificación 2026-1'!X:X,"&lt;&gt;VIRTUAL",'Planificación 2026-1'!H:H,"&gt;2")</f>
        <v>0</v>
      </c>
      <c r="DU192" s="48">
        <f>SUMIFS('Planificación 2026-1'!R:R,'Planificación 2026-1'!W:W,C192,'Planificación 2026-1'!E:E,"SUNAMPE",'Planificación 2026-1'!X:X,"VIRTUAL",'Planificación 2026-1'!H:H,"&gt;2")</f>
        <v>0</v>
      </c>
      <c r="DV192" s="48">
        <f>SUMIFS('Planificación 2026-1'!R:R,'Planificación 2026-1'!W:W,C192,'Planificación 2026-1'!E:E,"SUNAMPE",'Planificación 2026-1'!X:X,"&lt;&gt;VIRTUAL",'Planificación 2026-1'!H:H,"&gt;2")</f>
        <v>0</v>
      </c>
      <c r="DW192" s="48">
        <f>SUMIFS('Planificación 2026-1'!R:R,'Planificación 2026-1'!W:W,C192,'Planificación 2026-1'!E:E,"FILIAL",'Planificación 2026-1'!X:X,"VIRTUAL",'Planificación 2026-1'!H:H,"&gt;2")</f>
        <v>0</v>
      </c>
      <c r="DX192" s="48">
        <f>SUMIFS('Planificación 2026-1'!R:R,'Planificación 2026-1'!W:W,C192,'Planificación 2026-1'!E:E,"FILIAL",'Planificación 2026-1'!X:X,"&lt;&gt;VIRTUAL",'Planificación 2026-1'!H:H,"&gt;2")</f>
        <v>12</v>
      </c>
      <c r="DY192" s="48">
        <f>SUMIFS('Planificación 2026-1'!R:R,'Planificación 2026-1'!W:W,C192,'Planificación 2026-1'!E:E,"PORUMA",'Planificación 2026-1'!X:X,"VIRTUAL",'Planificación 2026-1'!H:H,"&gt;2")</f>
        <v>0</v>
      </c>
      <c r="DZ192" s="48">
        <f>SUMIFS('Planificación 2026-1'!R:R,'Planificación 2026-1'!W:W,C192,'Planificación 2026-1'!E:E,"PORUMA",'Planificación 2026-1'!X:X,"&lt;&gt;VIRTUAL",'Planificación 2026-1'!H:H,"&gt;2")</f>
        <v>0</v>
      </c>
      <c r="EA192" s="48">
        <f>SUMIFS('Planificación 2026-1'!R:R,'Planificación 2026-1'!W:W,C192,'Planificación 2026-1'!E:E,"HUAURA",'Planificación 2026-1'!X:X,"VIRTUAL",'Planificación 2026-1'!H:H,"&gt;2")</f>
        <v>0</v>
      </c>
      <c r="EB192" s="48">
        <f>SUMIFS('Planificación 2026-1'!R:R,'Planificación 2026-1'!W:W,C192,'Planificación 2026-1'!E:E,"HUAURA",'Planificación 2026-1'!X:X,"&lt;&gt;VIRTUAL",'Planificación 2026-1'!H:H,"&gt;2")</f>
        <v>0</v>
      </c>
      <c r="EC192" s="48">
        <f>SUMIFS('Planificación 2026-1'!R:R,'Planificación 2026-1'!W:W,C192,'Planificación 2026-1'!E:E,"PRINCIPAL",'Planificación 2026-1'!X:X,"VIRTUAL",'Planificación 2026-1'!H:H,"&lt;3")</f>
        <v>0</v>
      </c>
      <c r="ED192" s="48">
        <f>SUMIFS('Planificación 2026-1'!R:R,'Planificación 2026-1'!W:W,C192,'Planificación 2026-1'!E:E,"PRINCIPAL",'Planificación 2026-1'!X:X,"&lt;&gt;VIRTUAL",'Planificación 2026-1'!H:H,"&lt;3")</f>
        <v>0</v>
      </c>
      <c r="EE192" s="48">
        <f>SUMIFS('Planificación 2026-1'!R:R,'Planificación 2026-1'!W:W,C192,'Planificación 2026-1'!E:E,"SUNAMPE",'Planificación 2026-1'!X:X,"VIRTUAL",'Planificación 2026-1'!H:H,"&lt;3")</f>
        <v>0</v>
      </c>
      <c r="EF192" s="48">
        <f>SUMIFS('Planificación 2026-1'!R:R,'Planificación 2026-1'!W:W,C192,'Planificación 2026-1'!E:E,"SUNAMPE",'Planificación 2026-1'!X:X,"&lt;&gt;VIRTUAL",'Planificación 2026-1'!H:H,"&lt;3")</f>
        <v>0</v>
      </c>
      <c r="EG192" s="48">
        <f>SUMIFS('Planificación 2026-1'!R:R,'Planificación 2026-1'!W:W,C192,'Planificación 2026-1'!E:E,"FILIAL",'Planificación 2026-1'!X:X,"VIRTUAL",'Planificación 2026-1'!H:H,"&lt;3")</f>
        <v>0</v>
      </c>
      <c r="EH192" s="48">
        <f>SUMIFS('Planificación 2026-1'!R:R,'Planificación 2026-1'!W:W,C192,'Planificación 2026-1'!E:E,"FILIAL",'Planificación 2026-1'!X:X,"&lt;&gt;VIRTUAL",'Planificación 2026-1'!H:H,"&lt;3")</f>
        <v>0</v>
      </c>
      <c r="EI192" s="48">
        <f>SUMIFS('Planificación 2026-1'!R:R,'Planificación 2026-1'!W:W,C192,'Planificación 2026-1'!E:E,"PORUMA",'Planificación 2026-1'!X:X,"VIRTUAL",'Planificación 2026-1'!H:H,"&lt;3")</f>
        <v>0</v>
      </c>
      <c r="EJ192" s="48">
        <f>SUMIFS('Planificación 2026-1'!R:R,'Planificación 2026-1'!W:W,C192,'Planificación 2026-1'!E:E,"PORUMA",'Planificación 2026-1'!X:X,"&lt;&gt;VIRTUAL",'Planificación 2026-1'!H:H,"&lt;3")</f>
        <v>0</v>
      </c>
      <c r="EK192" s="48">
        <f>SUMIFS('Planificación 2026-1'!R:R,'Planificación 2026-1'!W:W,C192,'Planificación 2026-1'!E:E,"HUAURA",'Planificación 2026-1'!X:X,"VIRTUAL",'Planificación 2026-1'!H:H,"&lt;3")</f>
        <v>0</v>
      </c>
      <c r="EL192" s="48">
        <f>SUMIFS('Planificación 2026-1'!R:R,'Planificación 2026-1'!W:W,C192,'Planificación 2026-1'!E:E,"HUAURA",'Planificación 2026-1'!X:X,"&lt;&gt;VIRTUAL",'Planificación 2026-1'!H:H,"&lt;3")</f>
        <v>0</v>
      </c>
      <c r="EM192" s="48">
        <f t="shared" si="36"/>
        <v>12</v>
      </c>
      <c r="EN192" s="48">
        <f t="shared" si="37"/>
        <v>0</v>
      </c>
      <c r="EO192" s="48">
        <f t="shared" si="38"/>
        <v>0</v>
      </c>
      <c r="EP192" s="48">
        <f t="shared" si="39"/>
        <v>0</v>
      </c>
      <c r="EQ192" s="48">
        <f t="shared" si="40"/>
        <v>0</v>
      </c>
      <c r="ER192" s="48"/>
      <c r="ES192" s="48">
        <f t="shared" si="41"/>
        <v>0</v>
      </c>
      <c r="ET192" s="48">
        <f t="shared" si="42"/>
        <v>12</v>
      </c>
      <c r="EU192" s="48" t="b">
        <f t="shared" si="43"/>
        <v>1</v>
      </c>
      <c r="EV192" s="48" t="str">
        <f t="shared" si="44"/>
        <v>FILIAL</v>
      </c>
      <c r="EW192" s="48" t="str">
        <f t="shared" si="45"/>
        <v>PRESENCIAL</v>
      </c>
    </row>
    <row r="193" spans="1:153" x14ac:dyDescent="0.3">
      <c r="A193" s="53"/>
      <c r="B193" s="383">
        <v>190</v>
      </c>
      <c r="C193" s="107" t="s">
        <v>237</v>
      </c>
      <c r="D193" s="82">
        <f>SUMIF('Planificación 2026-1'!W:W,C193,'Planificación 2026-1'!R:R)</f>
        <v>32</v>
      </c>
      <c r="E193" s="384" t="s">
        <v>341</v>
      </c>
      <c r="F193" s="107" t="s">
        <v>430</v>
      </c>
      <c r="G193" s="107" t="s">
        <v>279</v>
      </c>
      <c r="H193" s="107" t="s">
        <v>446</v>
      </c>
      <c r="I193" s="77" t="str">
        <f>IF(SUM(COUNTIFS('Planificación 2026-1'!E:E,"PRINCIPAL",'Planificación 2026-1'!W:W,C193,'Planificación 2026-1'!G:G,"AF"))&gt;0,"P01"," ")</f>
        <v xml:space="preserve"> </v>
      </c>
      <c r="J193" s="78" t="str">
        <f>IF(SUM(COUNTIFS('Planificación 2026-1'!E:E,"PRINCIPAL",'Planificación 2026-1'!W:W,C193,'Planificación 2026-1'!G:G,"EN"))&gt;0,"P02"," ")</f>
        <v xml:space="preserve"> </v>
      </c>
      <c r="K193" s="78" t="str">
        <f>IF(SUM(COUNTIFS('Planificación 2026-1'!E:E,"PRINCIPAL",'Planificación 2026-1'!W:W,C193,'Planificación 2026-1'!G:G,"IS"))&gt;0,"P03"," ")</f>
        <v xml:space="preserve"> </v>
      </c>
      <c r="L193" s="78" t="str">
        <f>IF(SUM(COUNTIFS('Planificación 2026-1'!E:E,"PRINCIPAL",'Planificación 2026-1'!W:W,C193,'Planificación 2026-1'!G:G,"PS"))&gt;0,"P04"," ")</f>
        <v xml:space="preserve"> </v>
      </c>
      <c r="M193" s="78"/>
      <c r="N193" s="78" t="str">
        <f>IF(SUM(COUNTIFS('Planificación 2026-1'!E:E,"PRINCIPAL",'Planificación 2026-1'!W:W,C193,'Planificación 2026-1'!G:G,"IN"))&gt;0,"P06"," ")</f>
        <v xml:space="preserve"> </v>
      </c>
      <c r="O193" s="78" t="str">
        <f>IF(SUM(COUNTIFS('Planificación 2026-1'!E:E,"PRINCIPAL",'Planificación 2026-1'!W:W,C193,'Planificación 2026-1'!G:G,"CA"))&gt;0,"P07"," ")</f>
        <v xml:space="preserve"> </v>
      </c>
      <c r="P193" s="78" t="str">
        <f>IF(SUM(COUNTIFS('Planificación 2026-1'!E:E,"PRINCIPAL",'Planificación 2026-1'!W:W,C193,'Planificación 2026-1'!G:G,"DE"))&gt;0,"P08"," ")</f>
        <v xml:space="preserve"> </v>
      </c>
      <c r="Q193" s="78" t="str">
        <f>IF(SUM(COUNTIFS('Planificación 2026-1'!E:E,"PRINCIPAL",'Planificación 2026-1'!W:W,C193,'Planificación 2026-1'!G:G,"OB"))&gt;0,"P09"," ")</f>
        <v xml:space="preserve"> </v>
      </c>
      <c r="R193" s="78" t="str">
        <f>IF(SUM(COUNTIFS('Planificación 2026-1'!E:E,"PRINCIPAL",'Planificación 2026-1'!W:W,C193,'Planificación 2026-1'!G:G,"MH"))&gt;0,"P31"," ")</f>
        <v xml:space="preserve"> </v>
      </c>
      <c r="S193" s="78" t="str">
        <f>IF(SUM(COUNTIFS('Planificación 2026-1'!E:E,"PRINCIPAL",'Planificación 2026-1'!W:W,C193,'Planificación 2026-1'!G:G,"IC"))&gt;0,"P32"," ")</f>
        <v xml:space="preserve"> </v>
      </c>
      <c r="T193" s="78" t="str">
        <f>IF(SUM(COUNTIFS('Planificación 2026-1'!E:E,"PRINCIPAL",'Planificación 2026-1'!W:W,C193,'Planificación 2026-1'!G:G,"AR"))&gt;0,"P34"," ")</f>
        <v xml:space="preserve"> </v>
      </c>
      <c r="U193" s="78" t="str">
        <f>IF(SUM(COUNTIFS('Planificación 2026-1'!E:E,"PRINCIPAL",'Planificación 2026-1'!W:W,C193,'Planificación 2026-1'!G:G,"T1"))&gt;0,"P35"," ")</f>
        <v xml:space="preserve"> </v>
      </c>
      <c r="V193" s="78" t="str">
        <f>IF(SUM(COUNTIFS('Planificación 2026-1'!E:E,"PRINCIPAL",'Planificación 2026-1'!W:W,C193,'Planificación 2026-1'!G:G,"T3"))&gt;0,"P36"," ")</f>
        <v xml:space="preserve"> </v>
      </c>
      <c r="W193" s="78" t="str">
        <f>IF(SUM(COUNTIFS('Planificación 2026-1'!E:E,"PRINCIPAL",'Planificación 2026-1'!W:W,C193,'Planificación 2026-1'!G:G,"T2"))&gt;0,"P37"," ")</f>
        <v xml:space="preserve"> </v>
      </c>
      <c r="X193" s="78" t="str">
        <f>IF(SUM(COUNTIFS('Planificación 2026-1'!E:E,"PRINCIPAL",'Planificación 2026-1'!W:W,C193,'Planificación 2026-1'!G:G,"AE"))&gt;0,"P38"," ")</f>
        <v xml:space="preserve"> </v>
      </c>
      <c r="Y193" s="78" t="str">
        <f>IF(SUM(COUNTIFS('Planificación 2026-1'!E:E,"PRINCIPAL",'Planificación 2026-1'!W:W,C193,'Planificación 2026-1'!G:G,"T4"))&gt;0,"P55"," ")</f>
        <v xml:space="preserve"> </v>
      </c>
      <c r="Z193" s="78" t="str">
        <f>IF(SUM(COUNTIFS('Planificación 2026-1'!E:E,"FILIAL",'Planificación 2026-1'!W:W,C193,'Planificación 2026-1'!G:G,"AF"))&gt;0," P01"," ")</f>
        <v xml:space="preserve"> </v>
      </c>
      <c r="AA193" s="78" t="str">
        <f>IF(SUM(COUNTIFS('Planificación 2026-1'!E:E,"FILIAL",'Planificación 2026-1'!W:W,C193,'Planificación 2026-1'!G:G,"EN"))&gt;0,"P02"," ")</f>
        <v xml:space="preserve"> </v>
      </c>
      <c r="AB193" s="78" t="str">
        <f>IF(SUM(COUNTIFS('Planificación 2026-1'!E:E,"FILIAL",'Planificación 2026-1'!W:W,C193,'Planificación 2026-1'!G:G,"IS"))&gt;0,"P03"," ")</f>
        <v xml:space="preserve"> </v>
      </c>
      <c r="AC193" s="78" t="str">
        <f>IF(SUM(COUNTIFS('Planificación 2026-1'!E:E,"FILIAL",'Planificación 2026-1'!W:W,C193,'Planificación 2026-1'!G:G,"PS"))&gt;0,"P04"," ")</f>
        <v xml:space="preserve"> </v>
      </c>
      <c r="AD193" s="78"/>
      <c r="AE193" s="78" t="str">
        <f>IF(SUM(COUNTIFS('Planificación 2026-1'!E:E,"FILIAL",'Planificación 2026-1'!W:W,C193,'Planificación 2026-1'!G:G,"IN"))&gt;0,"P06"," ")</f>
        <v xml:space="preserve"> </v>
      </c>
      <c r="AF193" s="78" t="str">
        <f>IF(SUM(COUNTIFS('Planificación 2026-1'!E:E,"FILIAL",'Planificación 2026-1'!W:W,C193,'Planificación 2026-1'!G:G,"CA"))&gt;0,"P07"," ")</f>
        <v xml:space="preserve"> </v>
      </c>
      <c r="AG193" s="78" t="str">
        <f>IF(SUM(COUNTIFS('Planificación 2026-1'!E:E,"FILIAL",'Planificación 2026-1'!W:W,C193,'Planificación 2026-1'!G:G,"DE"))&gt;0,"P08"," ")</f>
        <v xml:space="preserve"> </v>
      </c>
      <c r="AH193" s="78" t="str">
        <f>IF(SUM(COUNTIFS('Planificación 2026-1'!E:E,"FILIAL",'Planificación 2026-1'!W:W,C193,'Planificación 2026-1'!G:G,"OB"))&gt;0,"P09"," ")</f>
        <v xml:space="preserve"> </v>
      </c>
      <c r="AI193" s="78" t="str">
        <f>IF(SUM(COUNTIFS('Planificación 2026-1'!E:E,"FILIAL",'Planificación 2026-1'!W:W,C193,'Planificación 2026-1'!G:G,"MH"))&gt;0,"P31"," ")</f>
        <v xml:space="preserve"> </v>
      </c>
      <c r="AJ193" s="78" t="str">
        <f>IF(SUM(COUNTIFS('Planificación 2026-1'!E:E,"FILIAL",'Planificación 2026-1'!W:W,C193,'Planificación 2026-1'!G:G,"IC"))&gt;0,"P32"," ")</f>
        <v xml:space="preserve"> </v>
      </c>
      <c r="AK193" s="78" t="str">
        <f>IF(SUM(COUNTIFS('Planificación 2026-1'!E:E,"FILIAL",'Planificación 2026-1'!W:W,C193,'Planificación 2026-1'!G:G,"AR"))&gt;0,"P34"," ")</f>
        <v xml:space="preserve"> </v>
      </c>
      <c r="AL193" s="78" t="str">
        <f>IF(SUM(COUNTIFS('Planificación 2026-1'!E:E,"FILIAL",'Planificación 2026-1'!W:W,C193,'Planificación 2026-1'!G:G,"T1"))&gt;0,"P35"," ")</f>
        <v xml:space="preserve"> </v>
      </c>
      <c r="AM193" s="78" t="str">
        <f>IF(SUM(COUNTIFS('Planificación 2026-1'!E:E,"FILIAL",'Planificación 2026-1'!W:W,C193,'Planificación 2026-1'!G:G,"T3"))&gt;0,"P36"," ")</f>
        <v xml:space="preserve"> </v>
      </c>
      <c r="AN193" s="78" t="str">
        <f>IF(SUM(COUNTIFS('Planificación 2026-1'!E:E,"FILIAL",'Planificación 2026-1'!W:W,C193,'Planificación 2026-1'!G:G,"T2"))&gt;0,"P37"," ")</f>
        <v xml:space="preserve"> </v>
      </c>
      <c r="AO193" s="78" t="str">
        <f>IF(SUM(COUNTIFS('Planificación 2026-1'!E:E,"FILIAL",'Planificación 2026-1'!W:W,C193,'Planificación 2026-1'!G:G,"AE"))&gt;0,"P38"," ")</f>
        <v xml:space="preserve"> </v>
      </c>
      <c r="AP193" s="78" t="str">
        <f>IF(SUM(COUNTIFS('Planificación 2026-1'!E:E,"FILIAL",'Planificación 2026-1'!W:W,C193,'Planificación 2026-1'!G:G,"T4"))&gt;0,"P55"," ")</f>
        <v xml:space="preserve"> </v>
      </c>
      <c r="AQ193" s="78" t="str">
        <f>IF(SUM(COUNTIFS('Planificación 2026-1'!E:E,"SUNAMPE",'Planificación 2026-1'!W:W,C193,'Planificación 2026-1'!G:G,"AF"))&gt;0," P01"," ")</f>
        <v xml:space="preserve"> </v>
      </c>
      <c r="AR193" s="78" t="str">
        <f>IF(SUM(COUNTIFS('Planificación 2026-1'!E:E,"SUNAMPE",'Planificación 2026-1'!W:W,C193,'Planificación 2026-1'!G:G,"EN"))&gt;0,"P02"," ")</f>
        <v xml:space="preserve"> </v>
      </c>
      <c r="AS193" s="78" t="str">
        <f>IF(SUM(COUNTIFS('Planificación 2026-1'!E:E,"SUNAMPE",'Planificación 2026-1'!W:W,C193,'Planificación 2026-1'!G:G,"IS"))&gt;0,"P03"," ")</f>
        <v xml:space="preserve"> </v>
      </c>
      <c r="AT193" s="78" t="str">
        <f>IF(SUM(COUNTIFS('Planificación 2026-1'!E:E,"SUNAMPE",'Planificación 2026-1'!W:W,C193,'Planificación 2026-1'!G:G,"PS"))&gt;0,"P04"," ")</f>
        <v xml:space="preserve"> </v>
      </c>
      <c r="AU193" s="78"/>
      <c r="AV193" s="78" t="str">
        <f>IF(SUM(COUNTIFS('Planificación 2026-1'!E:E,"SUNAMPE",'Planificación 2026-1'!W:W,C193,'Planificación 2026-1'!G:G,"IN"))&gt;0,"P06"," ")</f>
        <v xml:space="preserve"> </v>
      </c>
      <c r="AW193" s="78" t="str">
        <f>IF(SUM(COUNTIFS('Planificación 2026-1'!E:E,"SUNAMPE",'Planificación 2026-1'!W:W,C193,'Planificación 2026-1'!G:G,"CA"))&gt;0,"P07"," ")</f>
        <v xml:space="preserve"> </v>
      </c>
      <c r="AX193" s="78" t="str">
        <f>IF(SUM(COUNTIFS('Planificación 2026-1'!E:E,"SUNAMPE",'Planificación 2026-1'!W:W,C193,'Planificación 2026-1'!G:G,"DE"))&gt;0,"P08"," ")</f>
        <v xml:space="preserve"> </v>
      </c>
      <c r="AY193" s="78" t="str">
        <f>IF(SUM(COUNTIFS('Planificación 2026-1'!E:E,"SUNAMPE",'Planificación 2026-1'!W:W,C193,'Planificación 2026-1'!G:G,"OB"))&gt;0,"P09"," ")</f>
        <v xml:space="preserve"> </v>
      </c>
      <c r="AZ193" s="78" t="str">
        <f>IF(SUM(COUNTIFS('Planificación 2026-1'!E:E,"SUNAMPE",'Planificación 2026-1'!W:W,C193,'Planificación 2026-1'!G:G,"MH"))&gt;0,"P31"," ")</f>
        <v xml:space="preserve"> </v>
      </c>
      <c r="BA193" s="78" t="str">
        <f>IF(SUM(COUNTIFS('Planificación 2026-1'!E:E,"SUNAMPE",'Planificación 2026-1'!W:W,C193,'Planificación 2026-1'!G:G,"IC"))&gt;0,"P32"," ")</f>
        <v xml:space="preserve"> </v>
      </c>
      <c r="BB193" s="78" t="str">
        <f>IF(SUM(COUNTIFS('Planificación 2026-1'!E:E,"SUNAMPE",'Planificación 2026-1'!W:W,C193,'Planificación 2026-1'!G:G,"AR"))&gt;0,"P34"," ")</f>
        <v xml:space="preserve"> </v>
      </c>
      <c r="BC193" s="78" t="str">
        <f>IF(SUM(COUNTIFS('Planificación 2026-1'!E:E,"SUNAMPE",'Planificación 2026-1'!W:W,C193,'Planificación 2026-1'!G:G,"T1"))&gt;0,"P35"," ")</f>
        <v xml:space="preserve"> </v>
      </c>
      <c r="BD193" s="78" t="str">
        <f>IF(SUM(COUNTIFS('Planificación 2026-1'!E:E,"SUNAMPE",'Planificación 2026-1'!W:W,C193,'Planificación 2026-1'!G:G,"T3"))&gt;0,"P36"," ")</f>
        <v>P36</v>
      </c>
      <c r="BE193" s="78" t="str">
        <f>IF(SUM(COUNTIFS('Planificación 2026-1'!E:E,"SUNAMPE",'Planificación 2026-1'!W:W,C193,'Planificación 2026-1'!G:G,"T2"))&gt;0,"P37"," ")</f>
        <v xml:space="preserve"> </v>
      </c>
      <c r="BF193" s="78" t="str">
        <f>IF(SUM(COUNTIFS('Planificación 2026-1'!E:E,"SUNAMPE",'Planificación 2026-1'!W:W,C193,'Planificación 2026-1'!G:G,"AE"))&gt;0,"P38"," ")</f>
        <v xml:space="preserve"> </v>
      </c>
      <c r="BG193" s="78" t="str">
        <f>IF(SUM(COUNTIFS('Planificación 2026-1'!E:E,"SUNAMPE",'Planificación 2026-1'!W:W,C193,'Planificación 2026-1'!G:G,"T4"))&gt;0,"P55"," ")</f>
        <v>P55</v>
      </c>
      <c r="BH193" s="78" t="str">
        <f>IF(SUM(COUNTIFS('Planificación 2026-1'!E:E,"HUAURA",'Planificación 2026-1'!W:W,C193,'Planificación 2026-1'!G:G,"AF"))&gt;0," P01"," ")</f>
        <v xml:space="preserve"> </v>
      </c>
      <c r="BI193" s="78" t="str">
        <f>IF(SUM(COUNTIFS('Planificación 2026-1'!E:E,"HUAURA",'Planificación 2026-1'!W:W,C193,'Planificación 2026-1'!G:G,"EN"))&gt;0,"P02"," ")</f>
        <v>P02</v>
      </c>
      <c r="BJ193" s="78" t="str">
        <f>IF(SUM(COUNTIFS('Planificación 2026-1'!E:E,"HUAURA",'Planificación 2026-1'!W:W,C193,'Planificación 2026-1'!G:G,"IS"))&gt;0,"P03"," ")</f>
        <v xml:space="preserve"> </v>
      </c>
      <c r="BK193" s="78" t="str">
        <f>IF(SUM(COUNTIFS('Planificación 2026-1'!E:E,"HUAURA",'Planificación 2026-1'!W:W,C193,'Planificación 2026-1'!G:G,"PS"))&gt;0,"P04"," ")</f>
        <v>P04</v>
      </c>
      <c r="BL193" s="78"/>
      <c r="BM193" s="78" t="str">
        <f>IF(SUM(COUNTIFS('Planificación 2026-1'!E:E,"HUAURA",'Planificación 2026-1'!W:W,C193,'Planificación 2026-1'!G:G,"IN"))&gt;0,"P06"," ")</f>
        <v xml:space="preserve"> </v>
      </c>
      <c r="BN193" s="78" t="str">
        <f>IF(SUM(COUNTIFS('Planificación 2026-1'!E:E,"HUAURA",'Planificación 2026-1'!W:W,C193,'Planificación 2026-1'!G:G,"CA"))&gt;0,"P07"," ")</f>
        <v xml:space="preserve"> </v>
      </c>
      <c r="BO193" s="78" t="str">
        <f>IF(SUM(COUNTIFS('Planificación 2026-1'!E:E,"HUAURA",'Planificación 2026-1'!W:W,C193,'Planificación 2026-1'!G:G,"DE"))&gt;0,"P08"," ")</f>
        <v xml:space="preserve"> </v>
      </c>
      <c r="BP193" s="78" t="str">
        <f>IF(SUM(COUNTIFS('Planificación 2026-1'!E:E,"HUAURA",'Planificación 2026-1'!W:W,C193,'Planificación 2026-1'!G:G,"OB"))&gt;0,"P09"," ")</f>
        <v>P09</v>
      </c>
      <c r="BQ193" s="78" t="str">
        <f>IF(SUM(COUNTIFS('Planificación 2026-1'!E:E,"HUAURA",'Planificación 2026-1'!W:W,C193,'Planificación 2026-1'!G:G,"MH"))&gt;0,"P31"," ")</f>
        <v xml:space="preserve"> </v>
      </c>
      <c r="BR193" s="78" t="str">
        <f>IF(SUM(COUNTIFS('Planificación 2026-1'!E:E,"HUAURA",'Planificación 2026-1'!W:W,C193,'Planificación 2026-1'!G:G,"IC"))&gt;0,"P32"," ")</f>
        <v xml:space="preserve"> </v>
      </c>
      <c r="BS193" s="78" t="str">
        <f>IF(SUM(COUNTIFS('Planificación 2026-1'!E:E,"HUAURA",'Planificación 2026-1'!W:W,C193,'Planificación 2026-1'!G:G,"AR"))&gt;0,"P34"," ")</f>
        <v xml:space="preserve"> </v>
      </c>
      <c r="BT193" s="78" t="str">
        <f>IF(SUM(COUNTIFS('Planificación 2026-1'!E:E,"HUAURA",'Planificación 2026-1'!W:W,C193,'Planificación 2026-1'!G:G,"T1"))&gt;0,"P35"," ")</f>
        <v xml:space="preserve"> </v>
      </c>
      <c r="BU193" s="78" t="str">
        <f>IF(SUM(COUNTIFS('Planificación 2026-1'!E:E,"HUAURA",'Planificación 2026-1'!W:W,C193,'Planificación 2026-1'!G:G,"T3"))&gt;0,"P36"," ")</f>
        <v xml:space="preserve"> </v>
      </c>
      <c r="BV193" s="78" t="str">
        <f>IF(SUM(COUNTIFS('Planificación 2026-1'!E:E,"HUAURA",'Planificación 2026-1'!W:W,C193,'Planificación 2026-1'!G:G,"T2"))&gt;0,"P37"," ")</f>
        <v xml:space="preserve"> </v>
      </c>
      <c r="BW193" s="78" t="str">
        <f>IF(SUM(COUNTIFS('Planificación 2026-1'!E:E,"HUAURA",'Planificación 2026-1'!W:W,C193,'Planificación 2026-1'!G:G,"AE"))&gt;0,"P38"," ")</f>
        <v xml:space="preserve"> </v>
      </c>
      <c r="BX193" s="78" t="str">
        <f>IF(SUM(COUNTIFS('Planificación 2026-1'!E:E,"HUAURA",'Planificación 2026-1'!W:W,C193,'Planificación 2026-1'!G:G,"T4"))&gt;0,"P55"," ")</f>
        <v xml:space="preserve"> </v>
      </c>
      <c r="BY193" s="79">
        <f>SUMIFS('Planificación 2026-1'!R:R,'Planificación 2026-1'!W:W,C193,'Planificación 2026-1'!G:G,"AF",'Planificación 2026-1'!H:H,"&gt;2")</f>
        <v>0</v>
      </c>
      <c r="BZ193" s="79">
        <f>SUMIFS('Planificación 2026-1'!R:R,'Planificación 2026-1'!W:W,C193,'Planificación 2026-1'!G:G,"EN",'Planificación 2026-1'!H:H,"&gt;2")</f>
        <v>0</v>
      </c>
      <c r="CA193" s="79">
        <f>SUMIFS('Planificación 2026-1'!R:R,'Planificación 2026-1'!W:W,C193,'Planificación 2026-1'!G:G,"IS",'Planificación 2026-1'!H:H,"&gt;2")</f>
        <v>0</v>
      </c>
      <c r="CB193" s="79">
        <f>SUMIFS('Planificación 2026-1'!R:R,'Planificación 2026-1'!W:W,C193,'Planificación 2026-1'!G:G,"PS",'Planificación 2026-1'!H:H,"&gt;2")</f>
        <v>0</v>
      </c>
      <c r="CC193" s="79">
        <f>SUMIFS('Planificación 2026-1'!R:R,'Planificación 2026-1'!W:W,C193,'Planificación 2026-1'!G:G,"IN",'Planificación 2026-1'!H:H,"&gt;2")</f>
        <v>0</v>
      </c>
      <c r="CD193" s="79">
        <f>SUMIFS('Planificación 2026-1'!R:R,'Planificación 2026-1'!W:W,C193,'Planificación 2026-1'!G:G,"CA",'Planificación 2026-1'!H:H,"&gt;2")</f>
        <v>0</v>
      </c>
      <c r="CE193" s="79">
        <f>SUMIFS('Planificación 2026-1'!R:R,'Planificación 2026-1'!W:W,C193,'Planificación 2026-1'!G:G,"DE",'Planificación 2026-1'!H:H,"&gt;2")</f>
        <v>0</v>
      </c>
      <c r="CF193" s="79">
        <f>SUMIFS('Planificación 2026-1'!R:R,'Planificación 2026-1'!W:W,C193,'Planificación 2026-1'!G:G,"OB",'Planificación 2026-1'!H:H,"&gt;2")</f>
        <v>0</v>
      </c>
      <c r="CG193" s="79">
        <f>SUMIFS('Planificación 2026-1'!R:R,'Planificación 2026-1'!W:W,C193,'Planificación 2026-1'!G:G,"MH",'Planificación 2026-1'!H:H,"&gt;2")</f>
        <v>0</v>
      </c>
      <c r="CH193" s="79">
        <f>SUMIFS('Planificación 2026-1'!R:R,'Planificación 2026-1'!W:W,C193,'Planificación 2026-1'!G:G,"IC",'Planificación 2026-1'!H:H,"&gt;2")</f>
        <v>0</v>
      </c>
      <c r="CI193" s="79">
        <f>SUMIFS('Planificación 2026-1'!R:R,'Planificación 2026-1'!W:W,C193,'Planificación 2026-1'!G:G,"AR",'Planificación 2026-1'!H:H,"&gt;2")</f>
        <v>0</v>
      </c>
      <c r="CJ193" s="79">
        <f>SUMIFS('Planificación 2026-1'!R:R,'Planificación 2026-1'!W:W,C193,'Planificación 2026-1'!G:G,"T1",'Planificación 2026-1'!H:H,"&gt;2")</f>
        <v>0</v>
      </c>
      <c r="CK193" s="79">
        <f>SUMIFS('Planificación 2026-1'!R:R,'Planificación 2026-1'!W:W,C193,'Planificación 2026-1'!G:G,"T3",'Planificación 2026-1'!H:H,"&gt;2")</f>
        <v>0</v>
      </c>
      <c r="CL193" s="79">
        <f>SUMIFS('Planificación 2026-1'!R:R,'Planificación 2026-1'!W:W,C193,'Planificación 2026-1'!G:G,"T2",'Planificación 2026-1'!H:H,"&gt;2")</f>
        <v>0</v>
      </c>
      <c r="CM193" s="79">
        <f>SUMIFS('Planificación 2026-1'!R:R,'Planificación 2026-1'!W:W,C193,'Planificación 2026-1'!G:G,"AE",'Planificación 2026-1'!H:H,"&gt;2")</f>
        <v>0</v>
      </c>
      <c r="CN193" s="79">
        <f>SUMIFS('Planificación 2026-1'!R:R,'Planificación 2026-1'!W:W,C193,'Planificación 2026-1'!G:G,"T4",'Planificación 2026-1'!H:H,"&gt;2")</f>
        <v>0</v>
      </c>
      <c r="CO193" s="79">
        <f>SUMIFS('Planificación 2026-1'!R:R,'Planificación 2026-1'!W:W,C193,'Planificación 2026-1'!G:G,"AF",'Planificación 2026-1'!H:H,"&lt;3")</f>
        <v>0</v>
      </c>
      <c r="CP193" s="79">
        <f>SUMIFS('Planificación 2026-1'!R:R,'Planificación 2026-1'!W:W,C193,'Planificación 2026-1'!G:G,"EN",'Planificación 2026-1'!H:H,"&lt;3")</f>
        <v>4</v>
      </c>
      <c r="CQ193" s="79">
        <f>SUMIFS('Planificación 2026-1'!R:R,'Planificación 2026-1'!W:W,C193,'Planificación 2026-1'!G:G,"IS",'Planificación 2026-1'!H:H,"&lt;3")</f>
        <v>0</v>
      </c>
      <c r="CR193" s="79">
        <f>SUMIFS('Planificación 2026-1'!R:R,'Planificación 2026-1'!W:W,C193,'Planificación 2026-1'!G:G,"PS",'Planificación 2026-1'!H:H,"&lt;3")</f>
        <v>16</v>
      </c>
      <c r="CS193" s="79">
        <f>SUMIFS('Planificación 2026-1'!R:R,'Planificación 2026-1'!W:W,C193,'Planificación 2026-1'!G:G,"IN",'Planificación 2026-1'!H:H,"&lt;3")</f>
        <v>0</v>
      </c>
      <c r="CT193" s="79">
        <f>SUMIFS('Planificación 2026-1'!R:R,'Planificación 2026-1'!W:W,C193,'Planificación 2026-1'!G:G,"CA",'Planificación 2026-1'!H:H,"&lt;3")</f>
        <v>0</v>
      </c>
      <c r="CU193" s="79">
        <f>SUMIFS('Planificación 2026-1'!R:R,'Planificación 2026-1'!W:W,C193,'Planificación 2026-1'!G:G,"DE",'Planificación 2026-1'!H:H,"&lt;3")</f>
        <v>0</v>
      </c>
      <c r="CV193" s="79">
        <f>SUMIFS('Planificación 2026-1'!R:R,'Planificación 2026-1'!W:W,C193,'Planificación 2026-1'!G:G,"OB",'Planificación 2026-1'!H:H,"&lt;3")</f>
        <v>4</v>
      </c>
      <c r="CW193" s="79">
        <f>SUMIFS('Planificación 2026-1'!R:R,'Planificación 2026-1'!W:W,C193,'Planificación 2026-1'!G:G,"MH",'Planificación 2026-1'!H:H,"&lt;3")</f>
        <v>0</v>
      </c>
      <c r="CX193" s="79">
        <f>SUMIFS('Planificación 2026-1'!R:R,'Planificación 2026-1'!W:W,C193,'Planificación 2026-1'!G:G,"IC",'Planificación 2026-1'!H:H,"&lt;3")</f>
        <v>0</v>
      </c>
      <c r="CY193" s="79">
        <f>SUMIFS('Planificación 2026-1'!R:R,'Planificación 2026-1'!W:W,C193,'Planificación 2026-1'!G:G,"AR",'Planificación 2026-1'!H:H,"&lt;3")</f>
        <v>0</v>
      </c>
      <c r="CZ193" s="79">
        <f>SUMIFS('Planificación 2026-1'!R:R,'Planificación 2026-1'!W:W,C193,'Planificación 2026-1'!G:G,"T1",'Planificación 2026-1'!H:H,"&lt;3")</f>
        <v>0</v>
      </c>
      <c r="DA193" s="79">
        <f>SUMIFS('Planificación 2026-1'!R:R,'Planificación 2026-1'!W:W,C193,'Planificación 2026-1'!G:G,"T3",'Planificación 2026-1'!H:H,"&lt;3")</f>
        <v>4</v>
      </c>
      <c r="DB193" s="79">
        <f>SUMIFS('Planificación 2026-1'!R:R,'Planificación 2026-1'!W:W,C193,'Planificación 2026-1'!G:G,"T2",'Planificación 2026-1'!H:H,"&lt;3")</f>
        <v>0</v>
      </c>
      <c r="DC193" s="79">
        <f>SUMIFS('Planificación 2026-1'!R:R,'Planificación 2026-1'!W:W,C193,'Planificación 2026-1'!G:G,"AE",'Planificación 2026-1'!H:H,"&lt;3")</f>
        <v>0</v>
      </c>
      <c r="DD193" s="79">
        <f>SUMIFS('Planificación 2026-1'!R:R,'Planificación 2026-1'!W:W,C193,'Planificación 2026-1'!G:G,"T4",'Planificación 2026-1'!H:H,"&lt;3")</f>
        <v>4</v>
      </c>
      <c r="DE193" s="78" t="str">
        <f t="shared" si="32"/>
        <v/>
      </c>
      <c r="DF193" s="30">
        <f>IF(C193="","",SUMIFS('Planificación 2026-1'!R:R,'Planificación 2026-1'!W:W,C193,'Planificación 2026-1'!E:E,"PRINCIPAL",'Planificación 2026-1'!X:X,"VIRTUAL"))</f>
        <v>0</v>
      </c>
      <c r="DG193" s="30">
        <f>IF(C193="","",SUMIFS('Planificación 2026-1'!R:R,'Planificación 2026-1'!W:W,C193,'Planificación 2026-1'!E:E,"PRINCIPAL",'Planificación 2026-1'!X:X,"PRESENCIAL"))</f>
        <v>0</v>
      </c>
      <c r="DH193" s="30">
        <f>IF(C193="","",SUMIFS('Planificación 2026-1'!R:R,'Planificación 2026-1'!W:W,C193,'Planificación 2026-1'!E:E,"PRINCIPAL",'Planificación 2026-1'!X:X,"HIBRIDO PRESENCIAL"))</f>
        <v>0</v>
      </c>
      <c r="DI193" s="78" t="str">
        <f t="shared" si="33"/>
        <v/>
      </c>
      <c r="DJ193" s="78">
        <f>IF(C193="","",SUMIFS('Planificación 2026-1'!R:R,'Planificación 2026-1'!W:W,C193,'Planificación 2026-1'!E:E,"FILIAL",'Planificación 2026-1'!X:X,"VIRTUAL"))</f>
        <v>0</v>
      </c>
      <c r="DK193" s="80">
        <f>IF(C193="","",SUMIFS('Planificación 2026-1'!R:R,'Planificación 2026-1'!W:W,C193,'Planificación 2026-1'!E:E,"FILIAL",'Planificación 2026-1'!X:X,"PRESENCIAL"))</f>
        <v>0</v>
      </c>
      <c r="DL193" s="42">
        <f>IF(C193="","",SUMIFS('Planificación 2026-1'!R:R,'Planificación 2026-1'!W:W,C193,'Planificación 2026-1'!E:E,"FILIAL",'Planificación 2026-1'!X:X,"HIBRIDO PRESENCIAL"))</f>
        <v>0</v>
      </c>
      <c r="DM193" s="81" t="str">
        <f t="shared" si="34"/>
        <v>P36 P55</v>
      </c>
      <c r="DN193" s="78">
        <f>IF(C193="","",SUMIFS('Planificación 2026-1'!R:R,'Planificación 2026-1'!W:W,C193,'Planificación 2026-1'!E:E,"SUNAMPE",'Planificación 2026-1'!X:X,"VIRTUAL"))</f>
        <v>8</v>
      </c>
      <c r="DO193" s="42">
        <f>IF(C193="","",SUMIFS('Planificación 2026-1'!R:R,'Planificación 2026-1'!W:W,C193,'Planificación 2026-1'!E:E,"SUNAMPE",'Planificación 2026-1'!X:X,"PRESENCIAL"))</f>
        <v>0</v>
      </c>
      <c r="DP193" s="81" t="str">
        <f t="shared" si="35"/>
        <v>P02 P04 P09</v>
      </c>
      <c r="DQ193" s="78">
        <f>IF(C193="","",SUMIFS('Planificación 2026-1'!R:R,'Planificación 2026-1'!W:W,C193,'Planificación 2026-1'!E:E,"HUAURA",'Planificación 2026-1'!X:X,"VIRTUAL"))</f>
        <v>0</v>
      </c>
      <c r="DR193" s="42">
        <f>IF(C193="","",SUMIFS('Planificación 2026-1'!R:R,'Planificación 2026-1'!W:W,C193,'Planificación 2026-1'!E:E,"HUAURA",'Planificación 2026-1'!X:X,"PRESENCIAL"))</f>
        <v>24</v>
      </c>
      <c r="DS193" s="48">
        <f>SUMIFS('Planificación 2026-1'!R:R,'Planificación 2026-1'!W:W,C193,'Planificación 2026-1'!E:E,"PRINCIPAL",'Planificación 2026-1'!X:X,"VIRTUAL",'Planificación 2026-1'!H:H,"&gt;2")</f>
        <v>0</v>
      </c>
      <c r="DT193" s="48">
        <f>SUMIFS('Planificación 2026-1'!R:R,'Planificación 2026-1'!W:W,C193,'Planificación 2026-1'!E:E,"PRINCIPAL",'Planificación 2026-1'!X:X,"&lt;&gt;VIRTUAL",'Planificación 2026-1'!H:H,"&gt;2")</f>
        <v>0</v>
      </c>
      <c r="DU193" s="48">
        <f>SUMIFS('Planificación 2026-1'!R:R,'Planificación 2026-1'!W:W,C193,'Planificación 2026-1'!E:E,"SUNAMPE",'Planificación 2026-1'!X:X,"VIRTUAL",'Planificación 2026-1'!H:H,"&gt;2")</f>
        <v>0</v>
      </c>
      <c r="DV193" s="48">
        <f>SUMIFS('Planificación 2026-1'!R:R,'Planificación 2026-1'!W:W,C193,'Planificación 2026-1'!E:E,"SUNAMPE",'Planificación 2026-1'!X:X,"&lt;&gt;VIRTUAL",'Planificación 2026-1'!H:H,"&gt;2")</f>
        <v>0</v>
      </c>
      <c r="DW193" s="48">
        <f>SUMIFS('Planificación 2026-1'!R:R,'Planificación 2026-1'!W:W,C193,'Planificación 2026-1'!E:E,"FILIAL",'Planificación 2026-1'!X:X,"VIRTUAL",'Planificación 2026-1'!H:H,"&gt;2")</f>
        <v>0</v>
      </c>
      <c r="DX193" s="48">
        <f>SUMIFS('Planificación 2026-1'!R:R,'Planificación 2026-1'!W:W,C193,'Planificación 2026-1'!E:E,"FILIAL",'Planificación 2026-1'!X:X,"&lt;&gt;VIRTUAL",'Planificación 2026-1'!H:H,"&gt;2")</f>
        <v>0</v>
      </c>
      <c r="DY193" s="48">
        <f>SUMIFS('Planificación 2026-1'!R:R,'Planificación 2026-1'!W:W,C193,'Planificación 2026-1'!E:E,"PORUMA",'Planificación 2026-1'!X:X,"VIRTUAL",'Planificación 2026-1'!H:H,"&gt;2")</f>
        <v>0</v>
      </c>
      <c r="DZ193" s="48">
        <f>SUMIFS('Planificación 2026-1'!R:R,'Planificación 2026-1'!W:W,C193,'Planificación 2026-1'!E:E,"PORUMA",'Planificación 2026-1'!X:X,"&lt;&gt;VIRTUAL",'Planificación 2026-1'!H:H,"&gt;2")</f>
        <v>0</v>
      </c>
      <c r="EA193" s="48">
        <f>SUMIFS('Planificación 2026-1'!R:R,'Planificación 2026-1'!W:W,C193,'Planificación 2026-1'!E:E,"HUAURA",'Planificación 2026-1'!X:X,"VIRTUAL",'Planificación 2026-1'!H:H,"&gt;2")</f>
        <v>0</v>
      </c>
      <c r="EB193" s="48">
        <f>SUMIFS('Planificación 2026-1'!R:R,'Planificación 2026-1'!W:W,C193,'Planificación 2026-1'!E:E,"HUAURA",'Planificación 2026-1'!X:X,"&lt;&gt;VIRTUAL",'Planificación 2026-1'!H:H,"&gt;2")</f>
        <v>0</v>
      </c>
      <c r="EC193" s="48">
        <f>SUMIFS('Planificación 2026-1'!R:R,'Planificación 2026-1'!W:W,C193,'Planificación 2026-1'!E:E,"PRINCIPAL",'Planificación 2026-1'!X:X,"VIRTUAL",'Planificación 2026-1'!H:H,"&lt;3")</f>
        <v>0</v>
      </c>
      <c r="ED193" s="48">
        <f>SUMIFS('Planificación 2026-1'!R:R,'Planificación 2026-1'!W:W,C193,'Planificación 2026-1'!E:E,"PRINCIPAL",'Planificación 2026-1'!X:X,"&lt;&gt;VIRTUAL",'Planificación 2026-1'!H:H,"&lt;3")</f>
        <v>0</v>
      </c>
      <c r="EE193" s="48">
        <f>SUMIFS('Planificación 2026-1'!R:R,'Planificación 2026-1'!W:W,C193,'Planificación 2026-1'!E:E,"SUNAMPE",'Planificación 2026-1'!X:X,"VIRTUAL",'Planificación 2026-1'!H:H,"&lt;3")</f>
        <v>8</v>
      </c>
      <c r="EF193" s="48">
        <f>SUMIFS('Planificación 2026-1'!R:R,'Planificación 2026-1'!W:W,C193,'Planificación 2026-1'!E:E,"SUNAMPE",'Planificación 2026-1'!X:X,"&lt;&gt;VIRTUAL",'Planificación 2026-1'!H:H,"&lt;3")</f>
        <v>0</v>
      </c>
      <c r="EG193" s="48">
        <f>SUMIFS('Planificación 2026-1'!R:R,'Planificación 2026-1'!W:W,C193,'Planificación 2026-1'!E:E,"FILIAL",'Planificación 2026-1'!X:X,"VIRTUAL",'Planificación 2026-1'!H:H,"&lt;3")</f>
        <v>0</v>
      </c>
      <c r="EH193" s="48">
        <f>SUMIFS('Planificación 2026-1'!R:R,'Planificación 2026-1'!W:W,C193,'Planificación 2026-1'!E:E,"FILIAL",'Planificación 2026-1'!X:X,"&lt;&gt;VIRTUAL",'Planificación 2026-1'!H:H,"&lt;3")</f>
        <v>0</v>
      </c>
      <c r="EI193" s="48">
        <f>SUMIFS('Planificación 2026-1'!R:R,'Planificación 2026-1'!W:W,C193,'Planificación 2026-1'!E:E,"PORUMA",'Planificación 2026-1'!X:X,"VIRTUAL",'Planificación 2026-1'!H:H,"&lt;3")</f>
        <v>0</v>
      </c>
      <c r="EJ193" s="48">
        <f>SUMIFS('Planificación 2026-1'!R:R,'Planificación 2026-1'!W:W,C193,'Planificación 2026-1'!E:E,"PORUMA",'Planificación 2026-1'!X:X,"&lt;&gt;VIRTUAL",'Planificación 2026-1'!H:H,"&lt;3")</f>
        <v>0</v>
      </c>
      <c r="EK193" s="48">
        <f>SUMIFS('Planificación 2026-1'!R:R,'Planificación 2026-1'!W:W,C193,'Planificación 2026-1'!E:E,"HUAURA",'Planificación 2026-1'!X:X,"VIRTUAL",'Planificación 2026-1'!H:H,"&lt;3")</f>
        <v>0</v>
      </c>
      <c r="EL193" s="48">
        <f>SUMIFS('Planificación 2026-1'!R:R,'Planificación 2026-1'!W:W,C193,'Planificación 2026-1'!E:E,"HUAURA",'Planificación 2026-1'!X:X,"&lt;&gt;VIRTUAL",'Planificación 2026-1'!H:H,"&lt;3")</f>
        <v>24</v>
      </c>
      <c r="EM193" s="48">
        <f t="shared" si="36"/>
        <v>0</v>
      </c>
      <c r="EN193" s="48">
        <f t="shared" si="37"/>
        <v>24</v>
      </c>
      <c r="EO193" s="48">
        <f t="shared" si="38"/>
        <v>0</v>
      </c>
      <c r="EP193" s="48">
        <f t="shared" si="39"/>
        <v>0</v>
      </c>
      <c r="EQ193" s="48">
        <f t="shared" si="40"/>
        <v>8</v>
      </c>
      <c r="ER193" s="48"/>
      <c r="ES193" s="48">
        <f t="shared" si="41"/>
        <v>8</v>
      </c>
      <c r="ET193" s="48">
        <f t="shared" si="42"/>
        <v>24</v>
      </c>
      <c r="EU193" s="48" t="b">
        <f t="shared" si="43"/>
        <v>1</v>
      </c>
      <c r="EV193" s="48" t="str">
        <f t="shared" si="44"/>
        <v/>
      </c>
      <c r="EW193" s="48" t="str">
        <f t="shared" si="45"/>
        <v>MAS PRESENCIAL</v>
      </c>
    </row>
    <row r="194" spans="1:153" x14ac:dyDescent="0.3">
      <c r="A194" s="53"/>
      <c r="B194" s="383">
        <v>191</v>
      </c>
      <c r="C194" s="107" t="s">
        <v>239</v>
      </c>
      <c r="D194" s="82">
        <f>SUMIF('Planificación 2026-1'!W:W,C194,'Planificación 2026-1'!R:R)</f>
        <v>32</v>
      </c>
      <c r="E194" s="384" t="s">
        <v>341</v>
      </c>
      <c r="F194" s="107" t="s">
        <v>430</v>
      </c>
      <c r="G194" s="107" t="s">
        <v>279</v>
      </c>
      <c r="H194" s="107" t="s">
        <v>433</v>
      </c>
      <c r="I194" s="77" t="str">
        <f>IF(SUM(COUNTIFS('Planificación 2026-1'!E:E,"PRINCIPAL",'Planificación 2026-1'!W:W,C194,'Planificación 2026-1'!G:G,"AF"))&gt;0,"P01"," ")</f>
        <v xml:space="preserve"> </v>
      </c>
      <c r="J194" s="78" t="str">
        <f>IF(SUM(COUNTIFS('Planificación 2026-1'!E:E,"PRINCIPAL",'Planificación 2026-1'!W:W,C194,'Planificación 2026-1'!G:G,"EN"))&gt;0,"P02"," ")</f>
        <v xml:space="preserve"> </v>
      </c>
      <c r="K194" s="78" t="str">
        <f>IF(SUM(COUNTIFS('Planificación 2026-1'!E:E,"PRINCIPAL",'Planificación 2026-1'!W:W,C194,'Planificación 2026-1'!G:G,"IS"))&gt;0,"P03"," ")</f>
        <v xml:space="preserve"> </v>
      </c>
      <c r="L194" s="78" t="str">
        <f>IF(SUM(COUNTIFS('Planificación 2026-1'!E:E,"PRINCIPAL",'Planificación 2026-1'!W:W,C194,'Planificación 2026-1'!G:G,"PS"))&gt;0,"P04"," ")</f>
        <v xml:space="preserve"> </v>
      </c>
      <c r="M194" s="78"/>
      <c r="N194" s="78" t="str">
        <f>IF(SUM(COUNTIFS('Planificación 2026-1'!E:E,"PRINCIPAL",'Planificación 2026-1'!W:W,C194,'Planificación 2026-1'!G:G,"IN"))&gt;0,"P06"," ")</f>
        <v xml:space="preserve"> </v>
      </c>
      <c r="O194" s="78" t="str">
        <f>IF(SUM(COUNTIFS('Planificación 2026-1'!E:E,"PRINCIPAL",'Planificación 2026-1'!W:W,C194,'Planificación 2026-1'!G:G,"CA"))&gt;0,"P07"," ")</f>
        <v xml:space="preserve"> </v>
      </c>
      <c r="P194" s="78" t="str">
        <f>IF(SUM(COUNTIFS('Planificación 2026-1'!E:E,"PRINCIPAL",'Planificación 2026-1'!W:W,C194,'Planificación 2026-1'!G:G,"DE"))&gt;0,"P08"," ")</f>
        <v xml:space="preserve"> </v>
      </c>
      <c r="Q194" s="78" t="str">
        <f>IF(SUM(COUNTIFS('Planificación 2026-1'!E:E,"PRINCIPAL",'Planificación 2026-1'!W:W,C194,'Planificación 2026-1'!G:G,"OB"))&gt;0,"P09"," ")</f>
        <v xml:space="preserve"> </v>
      </c>
      <c r="R194" s="78" t="str">
        <f>IF(SUM(COUNTIFS('Planificación 2026-1'!E:E,"PRINCIPAL",'Planificación 2026-1'!W:W,C194,'Planificación 2026-1'!G:G,"MH"))&gt;0,"P31"," ")</f>
        <v xml:space="preserve"> </v>
      </c>
      <c r="S194" s="78" t="str">
        <f>IF(SUM(COUNTIFS('Planificación 2026-1'!E:E,"PRINCIPAL",'Planificación 2026-1'!W:W,C194,'Planificación 2026-1'!G:G,"IC"))&gt;0,"P32"," ")</f>
        <v xml:space="preserve"> </v>
      </c>
      <c r="T194" s="78" t="str">
        <f>IF(SUM(COUNTIFS('Planificación 2026-1'!E:E,"PRINCIPAL",'Planificación 2026-1'!W:W,C194,'Planificación 2026-1'!G:G,"AR"))&gt;0,"P34"," ")</f>
        <v xml:space="preserve"> </v>
      </c>
      <c r="U194" s="78" t="str">
        <f>IF(SUM(COUNTIFS('Planificación 2026-1'!E:E,"PRINCIPAL",'Planificación 2026-1'!W:W,C194,'Planificación 2026-1'!G:G,"T1"))&gt;0,"P35"," ")</f>
        <v xml:space="preserve"> </v>
      </c>
      <c r="V194" s="78" t="str">
        <f>IF(SUM(COUNTIFS('Planificación 2026-1'!E:E,"PRINCIPAL",'Planificación 2026-1'!W:W,C194,'Planificación 2026-1'!G:G,"T3"))&gt;0,"P36"," ")</f>
        <v xml:space="preserve"> </v>
      </c>
      <c r="W194" s="78" t="str">
        <f>IF(SUM(COUNTIFS('Planificación 2026-1'!E:E,"PRINCIPAL",'Planificación 2026-1'!W:W,C194,'Planificación 2026-1'!G:G,"T2"))&gt;0,"P37"," ")</f>
        <v xml:space="preserve"> </v>
      </c>
      <c r="X194" s="78" t="str">
        <f>IF(SUM(COUNTIFS('Planificación 2026-1'!E:E,"PRINCIPAL",'Planificación 2026-1'!W:W,C194,'Planificación 2026-1'!G:G,"AE"))&gt;0,"P38"," ")</f>
        <v xml:space="preserve"> </v>
      </c>
      <c r="Y194" s="78" t="str">
        <f>IF(SUM(COUNTIFS('Planificación 2026-1'!E:E,"PRINCIPAL",'Planificación 2026-1'!W:W,C194,'Planificación 2026-1'!G:G,"T4"))&gt;0,"P55"," ")</f>
        <v xml:space="preserve"> </v>
      </c>
      <c r="Z194" s="78" t="str">
        <f>IF(SUM(COUNTIFS('Planificación 2026-1'!E:E,"FILIAL",'Planificación 2026-1'!W:W,C194,'Planificación 2026-1'!G:G,"AF"))&gt;0," P01"," ")</f>
        <v xml:space="preserve"> </v>
      </c>
      <c r="AA194" s="78" t="str">
        <f>IF(SUM(COUNTIFS('Planificación 2026-1'!E:E,"FILIAL",'Planificación 2026-1'!W:W,C194,'Planificación 2026-1'!G:G,"EN"))&gt;0,"P02"," ")</f>
        <v xml:space="preserve"> </v>
      </c>
      <c r="AB194" s="78" t="str">
        <f>IF(SUM(COUNTIFS('Planificación 2026-1'!E:E,"FILIAL",'Planificación 2026-1'!W:W,C194,'Planificación 2026-1'!G:G,"IS"))&gt;0,"P03"," ")</f>
        <v xml:space="preserve"> </v>
      </c>
      <c r="AC194" s="78" t="str">
        <f>IF(SUM(COUNTIFS('Planificación 2026-1'!E:E,"FILIAL",'Planificación 2026-1'!W:W,C194,'Planificación 2026-1'!G:G,"PS"))&gt;0,"P04"," ")</f>
        <v xml:space="preserve"> </v>
      </c>
      <c r="AD194" s="78"/>
      <c r="AE194" s="78" t="str">
        <f>IF(SUM(COUNTIFS('Planificación 2026-1'!E:E,"FILIAL",'Planificación 2026-1'!W:W,C194,'Planificación 2026-1'!G:G,"IN"))&gt;0,"P06"," ")</f>
        <v xml:space="preserve"> </v>
      </c>
      <c r="AF194" s="78" t="str">
        <f>IF(SUM(COUNTIFS('Planificación 2026-1'!E:E,"FILIAL",'Planificación 2026-1'!W:W,C194,'Planificación 2026-1'!G:G,"CA"))&gt;0,"P07"," ")</f>
        <v xml:space="preserve"> </v>
      </c>
      <c r="AG194" s="78" t="str">
        <f>IF(SUM(COUNTIFS('Planificación 2026-1'!E:E,"FILIAL",'Planificación 2026-1'!W:W,C194,'Planificación 2026-1'!G:G,"DE"))&gt;0,"P08"," ")</f>
        <v xml:space="preserve"> </v>
      </c>
      <c r="AH194" s="78" t="str">
        <f>IF(SUM(COUNTIFS('Planificación 2026-1'!E:E,"FILIAL",'Planificación 2026-1'!W:W,C194,'Planificación 2026-1'!G:G,"OB"))&gt;0,"P09"," ")</f>
        <v xml:space="preserve"> </v>
      </c>
      <c r="AI194" s="78" t="str">
        <f>IF(SUM(COUNTIFS('Planificación 2026-1'!E:E,"FILIAL",'Planificación 2026-1'!W:W,C194,'Planificación 2026-1'!G:G,"MH"))&gt;0,"P31"," ")</f>
        <v xml:space="preserve"> </v>
      </c>
      <c r="AJ194" s="78" t="str">
        <f>IF(SUM(COUNTIFS('Planificación 2026-1'!E:E,"FILIAL",'Planificación 2026-1'!W:W,C194,'Planificación 2026-1'!G:G,"IC"))&gt;0,"P32"," ")</f>
        <v xml:space="preserve"> </v>
      </c>
      <c r="AK194" s="78" t="str">
        <f>IF(SUM(COUNTIFS('Planificación 2026-1'!E:E,"FILIAL",'Planificación 2026-1'!W:W,C194,'Planificación 2026-1'!G:G,"AR"))&gt;0,"P34"," ")</f>
        <v xml:space="preserve"> </v>
      </c>
      <c r="AL194" s="78" t="str">
        <f>IF(SUM(COUNTIFS('Planificación 2026-1'!E:E,"FILIAL",'Planificación 2026-1'!W:W,C194,'Planificación 2026-1'!G:G,"T1"))&gt;0,"P35"," ")</f>
        <v xml:space="preserve"> </v>
      </c>
      <c r="AM194" s="78" t="str">
        <f>IF(SUM(COUNTIFS('Planificación 2026-1'!E:E,"FILIAL",'Planificación 2026-1'!W:W,C194,'Planificación 2026-1'!G:G,"T3"))&gt;0,"P36"," ")</f>
        <v xml:space="preserve"> </v>
      </c>
      <c r="AN194" s="78" t="str">
        <f>IF(SUM(COUNTIFS('Planificación 2026-1'!E:E,"FILIAL",'Planificación 2026-1'!W:W,C194,'Planificación 2026-1'!G:G,"T2"))&gt;0,"P37"," ")</f>
        <v xml:space="preserve"> </v>
      </c>
      <c r="AO194" s="78" t="str">
        <f>IF(SUM(COUNTIFS('Planificación 2026-1'!E:E,"FILIAL",'Planificación 2026-1'!W:W,C194,'Planificación 2026-1'!G:G,"AE"))&gt;0,"P38"," ")</f>
        <v xml:space="preserve"> </v>
      </c>
      <c r="AP194" s="78" t="str">
        <f>IF(SUM(COUNTIFS('Planificación 2026-1'!E:E,"FILIAL",'Planificación 2026-1'!W:W,C194,'Planificación 2026-1'!G:G,"T4"))&gt;0,"P55"," ")</f>
        <v xml:space="preserve"> </v>
      </c>
      <c r="AQ194" s="78" t="str">
        <f>IF(SUM(COUNTIFS('Planificación 2026-1'!E:E,"SUNAMPE",'Planificación 2026-1'!W:W,C194,'Planificación 2026-1'!G:G,"AF"))&gt;0," P01"," ")</f>
        <v xml:space="preserve"> </v>
      </c>
      <c r="AR194" s="78" t="str">
        <f>IF(SUM(COUNTIFS('Planificación 2026-1'!E:E,"SUNAMPE",'Planificación 2026-1'!W:W,C194,'Planificación 2026-1'!G:G,"EN"))&gt;0,"P02"," ")</f>
        <v xml:space="preserve"> </v>
      </c>
      <c r="AS194" s="78" t="str">
        <f>IF(SUM(COUNTIFS('Planificación 2026-1'!E:E,"SUNAMPE",'Planificación 2026-1'!W:W,C194,'Planificación 2026-1'!G:G,"IS"))&gt;0,"P03"," ")</f>
        <v xml:space="preserve"> </v>
      </c>
      <c r="AT194" s="78" t="str">
        <f>IF(SUM(COUNTIFS('Planificación 2026-1'!E:E,"SUNAMPE",'Planificación 2026-1'!W:W,C194,'Planificación 2026-1'!G:G,"PS"))&gt;0,"P04"," ")</f>
        <v xml:space="preserve"> </v>
      </c>
      <c r="AU194" s="78"/>
      <c r="AV194" s="78" t="str">
        <f>IF(SUM(COUNTIFS('Planificación 2026-1'!E:E,"SUNAMPE",'Planificación 2026-1'!W:W,C194,'Planificación 2026-1'!G:G,"IN"))&gt;0,"P06"," ")</f>
        <v xml:space="preserve"> </v>
      </c>
      <c r="AW194" s="78" t="str">
        <f>IF(SUM(COUNTIFS('Planificación 2026-1'!E:E,"SUNAMPE",'Planificación 2026-1'!W:W,C194,'Planificación 2026-1'!G:G,"CA"))&gt;0,"P07"," ")</f>
        <v xml:space="preserve"> </v>
      </c>
      <c r="AX194" s="78" t="str">
        <f>IF(SUM(COUNTIFS('Planificación 2026-1'!E:E,"SUNAMPE",'Planificación 2026-1'!W:W,C194,'Planificación 2026-1'!G:G,"DE"))&gt;0,"P08"," ")</f>
        <v xml:space="preserve"> </v>
      </c>
      <c r="AY194" s="78" t="str">
        <f>IF(SUM(COUNTIFS('Planificación 2026-1'!E:E,"SUNAMPE",'Planificación 2026-1'!W:W,C194,'Planificación 2026-1'!G:G,"OB"))&gt;0,"P09"," ")</f>
        <v xml:space="preserve"> </v>
      </c>
      <c r="AZ194" s="78" t="str">
        <f>IF(SUM(COUNTIFS('Planificación 2026-1'!E:E,"SUNAMPE",'Planificación 2026-1'!W:W,C194,'Planificación 2026-1'!G:G,"MH"))&gt;0,"P31"," ")</f>
        <v xml:space="preserve"> </v>
      </c>
      <c r="BA194" s="78" t="str">
        <f>IF(SUM(COUNTIFS('Planificación 2026-1'!E:E,"SUNAMPE",'Planificación 2026-1'!W:W,C194,'Planificación 2026-1'!G:G,"IC"))&gt;0,"P32"," ")</f>
        <v xml:space="preserve"> </v>
      </c>
      <c r="BB194" s="78" t="str">
        <f>IF(SUM(COUNTIFS('Planificación 2026-1'!E:E,"SUNAMPE",'Planificación 2026-1'!W:W,C194,'Planificación 2026-1'!G:G,"AR"))&gt;0,"P34"," ")</f>
        <v xml:space="preserve"> </v>
      </c>
      <c r="BC194" s="78" t="str">
        <f>IF(SUM(COUNTIFS('Planificación 2026-1'!E:E,"SUNAMPE",'Planificación 2026-1'!W:W,C194,'Planificación 2026-1'!G:G,"T1"))&gt;0,"P35"," ")</f>
        <v xml:space="preserve"> </v>
      </c>
      <c r="BD194" s="78" t="str">
        <f>IF(SUM(COUNTIFS('Planificación 2026-1'!E:E,"SUNAMPE",'Planificación 2026-1'!W:W,C194,'Planificación 2026-1'!G:G,"T3"))&gt;0,"P36"," ")</f>
        <v xml:space="preserve"> </v>
      </c>
      <c r="BE194" s="78" t="str">
        <f>IF(SUM(COUNTIFS('Planificación 2026-1'!E:E,"SUNAMPE",'Planificación 2026-1'!W:W,C194,'Planificación 2026-1'!G:G,"T2"))&gt;0,"P37"," ")</f>
        <v xml:space="preserve"> </v>
      </c>
      <c r="BF194" s="78" t="str">
        <f>IF(SUM(COUNTIFS('Planificación 2026-1'!E:E,"SUNAMPE",'Planificación 2026-1'!W:W,C194,'Planificación 2026-1'!G:G,"AE"))&gt;0,"P38"," ")</f>
        <v xml:space="preserve"> </v>
      </c>
      <c r="BG194" s="78" t="str">
        <f>IF(SUM(COUNTIFS('Planificación 2026-1'!E:E,"SUNAMPE",'Planificación 2026-1'!W:W,C194,'Planificación 2026-1'!G:G,"T4"))&gt;0,"P55"," ")</f>
        <v xml:space="preserve"> </v>
      </c>
      <c r="BH194" s="78" t="str">
        <f>IF(SUM(COUNTIFS('Planificación 2026-1'!E:E,"HUAURA",'Planificación 2026-1'!W:W,C194,'Planificación 2026-1'!G:G,"AF"))&gt;0," P01"," ")</f>
        <v xml:space="preserve"> </v>
      </c>
      <c r="BI194" s="78" t="str">
        <f>IF(SUM(COUNTIFS('Planificación 2026-1'!E:E,"HUAURA",'Planificación 2026-1'!W:W,C194,'Planificación 2026-1'!G:G,"EN"))&gt;0,"P02"," ")</f>
        <v>P02</v>
      </c>
      <c r="BJ194" s="78" t="str">
        <f>IF(SUM(COUNTIFS('Planificación 2026-1'!E:E,"HUAURA",'Planificación 2026-1'!W:W,C194,'Planificación 2026-1'!G:G,"IS"))&gt;0,"P03"," ")</f>
        <v xml:space="preserve"> </v>
      </c>
      <c r="BK194" s="78" t="str">
        <f>IF(SUM(COUNTIFS('Planificación 2026-1'!E:E,"HUAURA",'Planificación 2026-1'!W:W,C194,'Planificación 2026-1'!G:G,"PS"))&gt;0,"P04"," ")</f>
        <v>P04</v>
      </c>
      <c r="BL194" s="78"/>
      <c r="BM194" s="78" t="str">
        <f>IF(SUM(COUNTIFS('Planificación 2026-1'!E:E,"HUAURA",'Planificación 2026-1'!W:W,C194,'Planificación 2026-1'!G:G,"IN"))&gt;0,"P06"," ")</f>
        <v xml:space="preserve"> </v>
      </c>
      <c r="BN194" s="78" t="str">
        <f>IF(SUM(COUNTIFS('Planificación 2026-1'!E:E,"HUAURA",'Planificación 2026-1'!W:W,C194,'Planificación 2026-1'!G:G,"CA"))&gt;0,"P07"," ")</f>
        <v xml:space="preserve"> </v>
      </c>
      <c r="BO194" s="78" t="str">
        <f>IF(SUM(COUNTIFS('Planificación 2026-1'!E:E,"HUAURA",'Planificación 2026-1'!W:W,C194,'Planificación 2026-1'!G:G,"DE"))&gt;0,"P08"," ")</f>
        <v xml:space="preserve"> </v>
      </c>
      <c r="BP194" s="78" t="str">
        <f>IF(SUM(COUNTIFS('Planificación 2026-1'!E:E,"HUAURA",'Planificación 2026-1'!W:W,C194,'Planificación 2026-1'!G:G,"OB"))&gt;0,"P09"," ")</f>
        <v xml:space="preserve"> </v>
      </c>
      <c r="BQ194" s="78" t="str">
        <f>IF(SUM(COUNTIFS('Planificación 2026-1'!E:E,"HUAURA",'Planificación 2026-1'!W:W,C194,'Planificación 2026-1'!G:G,"MH"))&gt;0,"P31"," ")</f>
        <v xml:space="preserve"> </v>
      </c>
      <c r="BR194" s="78" t="str">
        <f>IF(SUM(COUNTIFS('Planificación 2026-1'!E:E,"HUAURA",'Planificación 2026-1'!W:W,C194,'Planificación 2026-1'!G:G,"IC"))&gt;0,"P32"," ")</f>
        <v xml:space="preserve"> </v>
      </c>
      <c r="BS194" s="78" t="str">
        <f>IF(SUM(COUNTIFS('Planificación 2026-1'!E:E,"HUAURA",'Planificación 2026-1'!W:W,C194,'Planificación 2026-1'!G:G,"AR"))&gt;0,"P34"," ")</f>
        <v xml:space="preserve"> </v>
      </c>
      <c r="BT194" s="78" t="str">
        <f>IF(SUM(COUNTIFS('Planificación 2026-1'!E:E,"HUAURA",'Planificación 2026-1'!W:W,C194,'Planificación 2026-1'!G:G,"T1"))&gt;0,"P35"," ")</f>
        <v xml:space="preserve"> </v>
      </c>
      <c r="BU194" s="78" t="str">
        <f>IF(SUM(COUNTIFS('Planificación 2026-1'!E:E,"HUAURA",'Planificación 2026-1'!W:W,C194,'Planificación 2026-1'!G:G,"T3"))&gt;0,"P36"," ")</f>
        <v xml:space="preserve"> </v>
      </c>
      <c r="BV194" s="78" t="str">
        <f>IF(SUM(COUNTIFS('Planificación 2026-1'!E:E,"HUAURA",'Planificación 2026-1'!W:W,C194,'Planificación 2026-1'!G:G,"T2"))&gt;0,"P37"," ")</f>
        <v xml:space="preserve"> </v>
      </c>
      <c r="BW194" s="78" t="str">
        <f>IF(SUM(COUNTIFS('Planificación 2026-1'!E:E,"HUAURA",'Planificación 2026-1'!W:W,C194,'Planificación 2026-1'!G:G,"AE"))&gt;0,"P38"," ")</f>
        <v xml:space="preserve"> </v>
      </c>
      <c r="BX194" s="78" t="str">
        <f>IF(SUM(COUNTIFS('Planificación 2026-1'!E:E,"HUAURA",'Planificación 2026-1'!W:W,C194,'Planificación 2026-1'!G:G,"T4"))&gt;0,"P55"," ")</f>
        <v xml:space="preserve"> </v>
      </c>
      <c r="BY194" s="79">
        <f>SUMIFS('Planificación 2026-1'!R:R,'Planificación 2026-1'!W:W,C194,'Planificación 2026-1'!G:G,"AF",'Planificación 2026-1'!H:H,"&gt;2")</f>
        <v>0</v>
      </c>
      <c r="BZ194" s="79">
        <f>SUMIFS('Planificación 2026-1'!R:R,'Planificación 2026-1'!W:W,C194,'Planificación 2026-1'!G:G,"EN",'Planificación 2026-1'!H:H,"&gt;2")</f>
        <v>0</v>
      </c>
      <c r="CA194" s="79">
        <f>SUMIFS('Planificación 2026-1'!R:R,'Planificación 2026-1'!W:W,C194,'Planificación 2026-1'!G:G,"IS",'Planificación 2026-1'!H:H,"&gt;2")</f>
        <v>0</v>
      </c>
      <c r="CB194" s="79">
        <f>SUMIFS('Planificación 2026-1'!R:R,'Planificación 2026-1'!W:W,C194,'Planificación 2026-1'!G:G,"PS",'Planificación 2026-1'!H:H,"&gt;2")</f>
        <v>0</v>
      </c>
      <c r="CC194" s="79">
        <f>SUMIFS('Planificación 2026-1'!R:R,'Planificación 2026-1'!W:W,C194,'Planificación 2026-1'!G:G,"IN",'Planificación 2026-1'!H:H,"&gt;2")</f>
        <v>0</v>
      </c>
      <c r="CD194" s="79">
        <f>SUMIFS('Planificación 2026-1'!R:R,'Planificación 2026-1'!W:W,C194,'Planificación 2026-1'!G:G,"CA",'Planificación 2026-1'!H:H,"&gt;2")</f>
        <v>0</v>
      </c>
      <c r="CE194" s="79">
        <f>SUMIFS('Planificación 2026-1'!R:R,'Planificación 2026-1'!W:W,C194,'Planificación 2026-1'!G:G,"DE",'Planificación 2026-1'!H:H,"&gt;2")</f>
        <v>0</v>
      </c>
      <c r="CF194" s="79">
        <f>SUMIFS('Planificación 2026-1'!R:R,'Planificación 2026-1'!W:W,C194,'Planificación 2026-1'!G:G,"OB",'Planificación 2026-1'!H:H,"&gt;2")</f>
        <v>0</v>
      </c>
      <c r="CG194" s="79">
        <f>SUMIFS('Planificación 2026-1'!R:R,'Planificación 2026-1'!W:W,C194,'Planificación 2026-1'!G:G,"MH",'Planificación 2026-1'!H:H,"&gt;2")</f>
        <v>0</v>
      </c>
      <c r="CH194" s="79">
        <f>SUMIFS('Planificación 2026-1'!R:R,'Planificación 2026-1'!W:W,C194,'Planificación 2026-1'!G:G,"IC",'Planificación 2026-1'!H:H,"&gt;2")</f>
        <v>0</v>
      </c>
      <c r="CI194" s="79">
        <f>SUMIFS('Planificación 2026-1'!R:R,'Planificación 2026-1'!W:W,C194,'Planificación 2026-1'!G:G,"AR",'Planificación 2026-1'!H:H,"&gt;2")</f>
        <v>0</v>
      </c>
      <c r="CJ194" s="79">
        <f>SUMIFS('Planificación 2026-1'!R:R,'Planificación 2026-1'!W:W,C194,'Planificación 2026-1'!G:G,"T1",'Planificación 2026-1'!H:H,"&gt;2")</f>
        <v>0</v>
      </c>
      <c r="CK194" s="79">
        <f>SUMIFS('Planificación 2026-1'!R:R,'Planificación 2026-1'!W:W,C194,'Planificación 2026-1'!G:G,"T3",'Planificación 2026-1'!H:H,"&gt;2")</f>
        <v>0</v>
      </c>
      <c r="CL194" s="79">
        <f>SUMIFS('Planificación 2026-1'!R:R,'Planificación 2026-1'!W:W,C194,'Planificación 2026-1'!G:G,"T2",'Planificación 2026-1'!H:H,"&gt;2")</f>
        <v>0</v>
      </c>
      <c r="CM194" s="79">
        <f>SUMIFS('Planificación 2026-1'!R:R,'Planificación 2026-1'!W:W,C194,'Planificación 2026-1'!G:G,"AE",'Planificación 2026-1'!H:H,"&gt;2")</f>
        <v>0</v>
      </c>
      <c r="CN194" s="79">
        <f>SUMIFS('Planificación 2026-1'!R:R,'Planificación 2026-1'!W:W,C194,'Planificación 2026-1'!G:G,"T4",'Planificación 2026-1'!H:H,"&gt;2")</f>
        <v>0</v>
      </c>
      <c r="CO194" s="79">
        <f>SUMIFS('Planificación 2026-1'!R:R,'Planificación 2026-1'!W:W,C194,'Planificación 2026-1'!G:G,"AF",'Planificación 2026-1'!H:H,"&lt;3")</f>
        <v>0</v>
      </c>
      <c r="CP194" s="79">
        <f>SUMIFS('Planificación 2026-1'!R:R,'Planificación 2026-1'!W:W,C194,'Planificación 2026-1'!G:G,"EN",'Planificación 2026-1'!H:H,"&lt;3")</f>
        <v>18</v>
      </c>
      <c r="CQ194" s="79">
        <f>SUMIFS('Planificación 2026-1'!R:R,'Planificación 2026-1'!W:W,C194,'Planificación 2026-1'!G:G,"IS",'Planificación 2026-1'!H:H,"&lt;3")</f>
        <v>0</v>
      </c>
      <c r="CR194" s="79">
        <f>SUMIFS('Planificación 2026-1'!R:R,'Planificación 2026-1'!W:W,C194,'Planificación 2026-1'!G:G,"PS",'Planificación 2026-1'!H:H,"&lt;3")</f>
        <v>14</v>
      </c>
      <c r="CS194" s="79">
        <f>SUMIFS('Planificación 2026-1'!R:R,'Planificación 2026-1'!W:W,C194,'Planificación 2026-1'!G:G,"IN",'Planificación 2026-1'!H:H,"&lt;3")</f>
        <v>0</v>
      </c>
      <c r="CT194" s="79">
        <f>SUMIFS('Planificación 2026-1'!R:R,'Planificación 2026-1'!W:W,C194,'Planificación 2026-1'!G:G,"CA",'Planificación 2026-1'!H:H,"&lt;3")</f>
        <v>0</v>
      </c>
      <c r="CU194" s="79">
        <f>SUMIFS('Planificación 2026-1'!R:R,'Planificación 2026-1'!W:W,C194,'Planificación 2026-1'!G:G,"DE",'Planificación 2026-1'!H:H,"&lt;3")</f>
        <v>0</v>
      </c>
      <c r="CV194" s="79">
        <f>SUMIFS('Planificación 2026-1'!R:R,'Planificación 2026-1'!W:W,C194,'Planificación 2026-1'!G:G,"OB",'Planificación 2026-1'!H:H,"&lt;3")</f>
        <v>0</v>
      </c>
      <c r="CW194" s="79">
        <f>SUMIFS('Planificación 2026-1'!R:R,'Planificación 2026-1'!W:W,C194,'Planificación 2026-1'!G:G,"MH",'Planificación 2026-1'!H:H,"&lt;3")</f>
        <v>0</v>
      </c>
      <c r="CX194" s="79">
        <f>SUMIFS('Planificación 2026-1'!R:R,'Planificación 2026-1'!W:W,C194,'Planificación 2026-1'!G:G,"IC",'Planificación 2026-1'!H:H,"&lt;3")</f>
        <v>0</v>
      </c>
      <c r="CY194" s="79">
        <f>SUMIFS('Planificación 2026-1'!R:R,'Planificación 2026-1'!W:W,C194,'Planificación 2026-1'!G:G,"AR",'Planificación 2026-1'!H:H,"&lt;3")</f>
        <v>0</v>
      </c>
      <c r="CZ194" s="79">
        <f>SUMIFS('Planificación 2026-1'!R:R,'Planificación 2026-1'!W:W,C194,'Planificación 2026-1'!G:G,"T1",'Planificación 2026-1'!H:H,"&lt;3")</f>
        <v>0</v>
      </c>
      <c r="DA194" s="79">
        <f>SUMIFS('Planificación 2026-1'!R:R,'Planificación 2026-1'!W:W,C194,'Planificación 2026-1'!G:G,"T3",'Planificación 2026-1'!H:H,"&lt;3")</f>
        <v>0</v>
      </c>
      <c r="DB194" s="79">
        <f>SUMIFS('Planificación 2026-1'!R:R,'Planificación 2026-1'!W:W,C194,'Planificación 2026-1'!G:G,"T2",'Planificación 2026-1'!H:H,"&lt;3")</f>
        <v>0</v>
      </c>
      <c r="DC194" s="79">
        <f>SUMIFS('Planificación 2026-1'!R:R,'Planificación 2026-1'!W:W,C194,'Planificación 2026-1'!G:G,"AE",'Planificación 2026-1'!H:H,"&lt;3")</f>
        <v>0</v>
      </c>
      <c r="DD194" s="79">
        <f>SUMIFS('Planificación 2026-1'!R:R,'Planificación 2026-1'!W:W,C194,'Planificación 2026-1'!G:G,"T4",'Planificación 2026-1'!H:H,"&lt;3")</f>
        <v>0</v>
      </c>
      <c r="DE194" s="78" t="str">
        <f t="shared" si="32"/>
        <v/>
      </c>
      <c r="DF194" s="30">
        <f>IF(C194="","",SUMIFS('Planificación 2026-1'!R:R,'Planificación 2026-1'!W:W,C194,'Planificación 2026-1'!E:E,"PRINCIPAL",'Planificación 2026-1'!X:X,"VIRTUAL"))</f>
        <v>0</v>
      </c>
      <c r="DG194" s="30">
        <f>IF(C194="","",SUMIFS('Planificación 2026-1'!R:R,'Planificación 2026-1'!W:W,C194,'Planificación 2026-1'!E:E,"PRINCIPAL",'Planificación 2026-1'!X:X,"PRESENCIAL"))</f>
        <v>0</v>
      </c>
      <c r="DH194" s="30">
        <f>IF(C194="","",SUMIFS('Planificación 2026-1'!R:R,'Planificación 2026-1'!W:W,C194,'Planificación 2026-1'!E:E,"PRINCIPAL",'Planificación 2026-1'!X:X,"HIBRIDO PRESENCIAL"))</f>
        <v>0</v>
      </c>
      <c r="DI194" s="78" t="str">
        <f t="shared" si="33"/>
        <v/>
      </c>
      <c r="DJ194" s="78">
        <f>IF(C194="","",SUMIFS('Planificación 2026-1'!R:R,'Planificación 2026-1'!W:W,C194,'Planificación 2026-1'!E:E,"FILIAL",'Planificación 2026-1'!X:X,"VIRTUAL"))</f>
        <v>0</v>
      </c>
      <c r="DK194" s="80">
        <f>IF(C194="","",SUMIFS('Planificación 2026-1'!R:R,'Planificación 2026-1'!W:W,C194,'Planificación 2026-1'!E:E,"FILIAL",'Planificación 2026-1'!X:X,"PRESENCIAL"))</f>
        <v>0</v>
      </c>
      <c r="DL194" s="42">
        <f>IF(C194="","",SUMIFS('Planificación 2026-1'!R:R,'Planificación 2026-1'!W:W,C194,'Planificación 2026-1'!E:E,"FILIAL",'Planificación 2026-1'!X:X,"HIBRIDO PRESENCIAL"))</f>
        <v>0</v>
      </c>
      <c r="DM194" s="81" t="str">
        <f t="shared" si="34"/>
        <v/>
      </c>
      <c r="DN194" s="78">
        <f>IF(C194="","",SUMIFS('Planificación 2026-1'!R:R,'Planificación 2026-1'!W:W,C194,'Planificación 2026-1'!E:E,"SUNAMPE",'Planificación 2026-1'!X:X,"VIRTUAL"))</f>
        <v>0</v>
      </c>
      <c r="DO194" s="42">
        <f>IF(C194="","",SUMIFS('Planificación 2026-1'!R:R,'Planificación 2026-1'!W:W,C194,'Planificación 2026-1'!E:E,"SUNAMPE",'Planificación 2026-1'!X:X,"PRESENCIAL"))</f>
        <v>0</v>
      </c>
      <c r="DP194" s="81" t="str">
        <f t="shared" si="35"/>
        <v>P02 P04</v>
      </c>
      <c r="DQ194" s="78">
        <f>IF(C194="","",SUMIFS('Planificación 2026-1'!R:R,'Planificación 2026-1'!W:W,C194,'Planificación 2026-1'!E:E,"HUAURA",'Planificación 2026-1'!X:X,"VIRTUAL"))</f>
        <v>0</v>
      </c>
      <c r="DR194" s="42">
        <f>IF(C194="","",SUMIFS('Planificación 2026-1'!R:R,'Planificación 2026-1'!W:W,C194,'Planificación 2026-1'!E:E,"HUAURA",'Planificación 2026-1'!X:X,"PRESENCIAL"))</f>
        <v>32</v>
      </c>
      <c r="DS194" s="48">
        <f>SUMIFS('Planificación 2026-1'!R:R,'Planificación 2026-1'!W:W,C194,'Planificación 2026-1'!E:E,"PRINCIPAL",'Planificación 2026-1'!X:X,"VIRTUAL",'Planificación 2026-1'!H:H,"&gt;2")</f>
        <v>0</v>
      </c>
      <c r="DT194" s="48">
        <f>SUMIFS('Planificación 2026-1'!R:R,'Planificación 2026-1'!W:W,C194,'Planificación 2026-1'!E:E,"PRINCIPAL",'Planificación 2026-1'!X:X,"&lt;&gt;VIRTUAL",'Planificación 2026-1'!H:H,"&gt;2")</f>
        <v>0</v>
      </c>
      <c r="DU194" s="48">
        <f>SUMIFS('Planificación 2026-1'!R:R,'Planificación 2026-1'!W:W,C194,'Planificación 2026-1'!E:E,"SUNAMPE",'Planificación 2026-1'!X:X,"VIRTUAL",'Planificación 2026-1'!H:H,"&gt;2")</f>
        <v>0</v>
      </c>
      <c r="DV194" s="48">
        <f>SUMIFS('Planificación 2026-1'!R:R,'Planificación 2026-1'!W:W,C194,'Planificación 2026-1'!E:E,"SUNAMPE",'Planificación 2026-1'!X:X,"&lt;&gt;VIRTUAL",'Planificación 2026-1'!H:H,"&gt;2")</f>
        <v>0</v>
      </c>
      <c r="DW194" s="48">
        <f>SUMIFS('Planificación 2026-1'!R:R,'Planificación 2026-1'!W:W,C194,'Planificación 2026-1'!E:E,"FILIAL",'Planificación 2026-1'!X:X,"VIRTUAL",'Planificación 2026-1'!H:H,"&gt;2")</f>
        <v>0</v>
      </c>
      <c r="DX194" s="48">
        <f>SUMIFS('Planificación 2026-1'!R:R,'Planificación 2026-1'!W:W,C194,'Planificación 2026-1'!E:E,"FILIAL",'Planificación 2026-1'!X:X,"&lt;&gt;VIRTUAL",'Planificación 2026-1'!H:H,"&gt;2")</f>
        <v>0</v>
      </c>
      <c r="DY194" s="48">
        <f>SUMIFS('Planificación 2026-1'!R:R,'Planificación 2026-1'!W:W,C194,'Planificación 2026-1'!E:E,"PORUMA",'Planificación 2026-1'!X:X,"VIRTUAL",'Planificación 2026-1'!H:H,"&gt;2")</f>
        <v>0</v>
      </c>
      <c r="DZ194" s="48">
        <f>SUMIFS('Planificación 2026-1'!R:R,'Planificación 2026-1'!W:W,C194,'Planificación 2026-1'!E:E,"PORUMA",'Planificación 2026-1'!X:X,"&lt;&gt;VIRTUAL",'Planificación 2026-1'!H:H,"&gt;2")</f>
        <v>0</v>
      </c>
      <c r="EA194" s="48">
        <f>SUMIFS('Planificación 2026-1'!R:R,'Planificación 2026-1'!W:W,C194,'Planificación 2026-1'!E:E,"HUAURA",'Planificación 2026-1'!X:X,"VIRTUAL",'Planificación 2026-1'!H:H,"&gt;2")</f>
        <v>0</v>
      </c>
      <c r="EB194" s="48">
        <f>SUMIFS('Planificación 2026-1'!R:R,'Planificación 2026-1'!W:W,C194,'Planificación 2026-1'!E:E,"HUAURA",'Planificación 2026-1'!X:X,"&lt;&gt;VIRTUAL",'Planificación 2026-1'!H:H,"&gt;2")</f>
        <v>0</v>
      </c>
      <c r="EC194" s="48">
        <f>SUMIFS('Planificación 2026-1'!R:R,'Planificación 2026-1'!W:W,C194,'Planificación 2026-1'!E:E,"PRINCIPAL",'Planificación 2026-1'!X:X,"VIRTUAL",'Planificación 2026-1'!H:H,"&lt;3")</f>
        <v>0</v>
      </c>
      <c r="ED194" s="48">
        <f>SUMIFS('Planificación 2026-1'!R:R,'Planificación 2026-1'!W:W,C194,'Planificación 2026-1'!E:E,"PRINCIPAL",'Planificación 2026-1'!X:X,"&lt;&gt;VIRTUAL",'Planificación 2026-1'!H:H,"&lt;3")</f>
        <v>0</v>
      </c>
      <c r="EE194" s="48">
        <f>SUMIFS('Planificación 2026-1'!R:R,'Planificación 2026-1'!W:W,C194,'Planificación 2026-1'!E:E,"SUNAMPE",'Planificación 2026-1'!X:X,"VIRTUAL",'Planificación 2026-1'!H:H,"&lt;3")</f>
        <v>0</v>
      </c>
      <c r="EF194" s="48">
        <f>SUMIFS('Planificación 2026-1'!R:R,'Planificación 2026-1'!W:W,C194,'Planificación 2026-1'!E:E,"SUNAMPE",'Planificación 2026-1'!X:X,"&lt;&gt;VIRTUAL",'Planificación 2026-1'!H:H,"&lt;3")</f>
        <v>0</v>
      </c>
      <c r="EG194" s="48">
        <f>SUMIFS('Planificación 2026-1'!R:R,'Planificación 2026-1'!W:W,C194,'Planificación 2026-1'!E:E,"FILIAL",'Planificación 2026-1'!X:X,"VIRTUAL",'Planificación 2026-1'!H:H,"&lt;3")</f>
        <v>0</v>
      </c>
      <c r="EH194" s="48">
        <f>SUMIFS('Planificación 2026-1'!R:R,'Planificación 2026-1'!W:W,C194,'Planificación 2026-1'!E:E,"FILIAL",'Planificación 2026-1'!X:X,"&lt;&gt;VIRTUAL",'Planificación 2026-1'!H:H,"&lt;3")</f>
        <v>0</v>
      </c>
      <c r="EI194" s="48">
        <f>SUMIFS('Planificación 2026-1'!R:R,'Planificación 2026-1'!W:W,C194,'Planificación 2026-1'!E:E,"PORUMA",'Planificación 2026-1'!X:X,"VIRTUAL",'Planificación 2026-1'!H:H,"&lt;3")</f>
        <v>0</v>
      </c>
      <c r="EJ194" s="48">
        <f>SUMIFS('Planificación 2026-1'!R:R,'Planificación 2026-1'!W:W,C194,'Planificación 2026-1'!E:E,"PORUMA",'Planificación 2026-1'!X:X,"&lt;&gt;VIRTUAL",'Planificación 2026-1'!H:H,"&lt;3")</f>
        <v>0</v>
      </c>
      <c r="EK194" s="48">
        <f>SUMIFS('Planificación 2026-1'!R:R,'Planificación 2026-1'!W:W,C194,'Planificación 2026-1'!E:E,"HUAURA",'Planificación 2026-1'!X:X,"VIRTUAL",'Planificación 2026-1'!H:H,"&lt;3")</f>
        <v>0</v>
      </c>
      <c r="EL194" s="48">
        <f>SUMIFS('Planificación 2026-1'!R:R,'Planificación 2026-1'!W:W,C194,'Planificación 2026-1'!E:E,"HUAURA",'Planificación 2026-1'!X:X,"&lt;&gt;VIRTUAL",'Planificación 2026-1'!H:H,"&lt;3")</f>
        <v>32</v>
      </c>
      <c r="EM194" s="48">
        <f t="shared" si="36"/>
        <v>0</v>
      </c>
      <c r="EN194" s="48">
        <f t="shared" si="37"/>
        <v>32</v>
      </c>
      <c r="EO194" s="48">
        <f t="shared" si="38"/>
        <v>0</v>
      </c>
      <c r="EP194" s="48">
        <f t="shared" si="39"/>
        <v>0</v>
      </c>
      <c r="EQ194" s="48">
        <f t="shared" si="40"/>
        <v>0</v>
      </c>
      <c r="ER194" s="48"/>
      <c r="ES194" s="48">
        <f t="shared" si="41"/>
        <v>0</v>
      </c>
      <c r="ET194" s="48">
        <f t="shared" si="42"/>
        <v>32</v>
      </c>
      <c r="EU194" s="48" t="b">
        <f t="shared" si="43"/>
        <v>1</v>
      </c>
      <c r="EV194" s="48" t="str">
        <f t="shared" si="44"/>
        <v/>
      </c>
      <c r="EW194" s="48" t="str">
        <f t="shared" si="45"/>
        <v>PRESENCIAL</v>
      </c>
    </row>
    <row r="195" spans="1:153" x14ac:dyDescent="0.3">
      <c r="A195" s="53"/>
      <c r="B195" s="383">
        <v>192</v>
      </c>
      <c r="C195" s="107" t="s">
        <v>214</v>
      </c>
      <c r="D195" s="82">
        <f>SUMIF('Planificación 2026-1'!W:W,C195,'Planificación 2026-1'!R:R)</f>
        <v>0</v>
      </c>
      <c r="E195" s="384" t="s">
        <v>319</v>
      </c>
      <c r="F195" s="107" t="s">
        <v>430</v>
      </c>
      <c r="G195" s="107" t="s">
        <v>431</v>
      </c>
      <c r="H195" s="107" t="s">
        <v>432</v>
      </c>
      <c r="I195" s="77" t="str">
        <f>IF(SUM(COUNTIFS('Planificación 2026-1'!E:E,"PRINCIPAL",'Planificación 2026-1'!W:W,C195,'Planificación 2026-1'!G:G,"AF"))&gt;0,"P01"," ")</f>
        <v xml:space="preserve"> </v>
      </c>
      <c r="J195" s="78" t="str">
        <f>IF(SUM(COUNTIFS('Planificación 2026-1'!E:E,"PRINCIPAL",'Planificación 2026-1'!W:W,C195,'Planificación 2026-1'!G:G,"EN"))&gt;0,"P02"," ")</f>
        <v xml:space="preserve"> </v>
      </c>
      <c r="K195" s="78" t="str">
        <f>IF(SUM(COUNTIFS('Planificación 2026-1'!E:E,"PRINCIPAL",'Planificación 2026-1'!W:W,C195,'Planificación 2026-1'!G:G,"IS"))&gt;0,"P03"," ")</f>
        <v xml:space="preserve"> </v>
      </c>
      <c r="L195" s="78" t="str">
        <f>IF(SUM(COUNTIFS('Planificación 2026-1'!E:E,"PRINCIPAL",'Planificación 2026-1'!W:W,C195,'Planificación 2026-1'!G:G,"PS"))&gt;0,"P04"," ")</f>
        <v xml:space="preserve"> </v>
      </c>
      <c r="M195" s="78"/>
      <c r="N195" s="78" t="str">
        <f>IF(SUM(COUNTIFS('Planificación 2026-1'!E:E,"PRINCIPAL",'Planificación 2026-1'!W:W,C195,'Planificación 2026-1'!G:G,"IN"))&gt;0,"P06"," ")</f>
        <v xml:space="preserve"> </v>
      </c>
      <c r="O195" s="78" t="str">
        <f>IF(SUM(COUNTIFS('Planificación 2026-1'!E:E,"PRINCIPAL",'Planificación 2026-1'!W:W,C195,'Planificación 2026-1'!G:G,"CA"))&gt;0,"P07"," ")</f>
        <v xml:space="preserve"> </v>
      </c>
      <c r="P195" s="78" t="str">
        <f>IF(SUM(COUNTIFS('Planificación 2026-1'!E:E,"PRINCIPAL",'Planificación 2026-1'!W:W,C195,'Planificación 2026-1'!G:G,"DE"))&gt;0,"P08"," ")</f>
        <v xml:space="preserve"> </v>
      </c>
      <c r="Q195" s="78" t="str">
        <f>IF(SUM(COUNTIFS('Planificación 2026-1'!E:E,"PRINCIPAL",'Planificación 2026-1'!W:W,C195,'Planificación 2026-1'!G:G,"OB"))&gt;0,"P09"," ")</f>
        <v xml:space="preserve"> </v>
      </c>
      <c r="R195" s="78" t="str">
        <f>IF(SUM(COUNTIFS('Planificación 2026-1'!E:E,"PRINCIPAL",'Planificación 2026-1'!W:W,C195,'Planificación 2026-1'!G:G,"MH"))&gt;0,"P31"," ")</f>
        <v xml:space="preserve"> </v>
      </c>
      <c r="S195" s="78" t="str">
        <f>IF(SUM(COUNTIFS('Planificación 2026-1'!E:E,"PRINCIPAL",'Planificación 2026-1'!W:W,C195,'Planificación 2026-1'!G:G,"IC"))&gt;0,"P32"," ")</f>
        <v xml:space="preserve"> </v>
      </c>
      <c r="T195" s="78" t="str">
        <f>IF(SUM(COUNTIFS('Planificación 2026-1'!E:E,"PRINCIPAL",'Planificación 2026-1'!W:W,C195,'Planificación 2026-1'!G:G,"AR"))&gt;0,"P34"," ")</f>
        <v xml:space="preserve"> </v>
      </c>
      <c r="U195" s="78" t="str">
        <f>IF(SUM(COUNTIFS('Planificación 2026-1'!E:E,"PRINCIPAL",'Planificación 2026-1'!W:W,C195,'Planificación 2026-1'!G:G,"T1"))&gt;0,"P35"," ")</f>
        <v xml:space="preserve"> </v>
      </c>
      <c r="V195" s="78" t="str">
        <f>IF(SUM(COUNTIFS('Planificación 2026-1'!E:E,"PRINCIPAL",'Planificación 2026-1'!W:W,C195,'Planificación 2026-1'!G:G,"T3"))&gt;0,"P36"," ")</f>
        <v xml:space="preserve"> </v>
      </c>
      <c r="W195" s="78" t="str">
        <f>IF(SUM(COUNTIFS('Planificación 2026-1'!E:E,"PRINCIPAL",'Planificación 2026-1'!W:W,C195,'Planificación 2026-1'!G:G,"T2"))&gt;0,"P37"," ")</f>
        <v xml:space="preserve"> </v>
      </c>
      <c r="X195" s="78" t="str">
        <f>IF(SUM(COUNTIFS('Planificación 2026-1'!E:E,"PRINCIPAL",'Planificación 2026-1'!W:W,C195,'Planificación 2026-1'!G:G,"AE"))&gt;0,"P38"," ")</f>
        <v xml:space="preserve"> </v>
      </c>
      <c r="Y195" s="78" t="str">
        <f>IF(SUM(COUNTIFS('Planificación 2026-1'!E:E,"PRINCIPAL",'Planificación 2026-1'!W:W,C195,'Planificación 2026-1'!G:G,"T4"))&gt;0,"P55"," ")</f>
        <v xml:space="preserve"> </v>
      </c>
      <c r="Z195" s="78" t="str">
        <f>IF(SUM(COUNTIFS('Planificación 2026-1'!E:E,"FILIAL",'Planificación 2026-1'!W:W,C195,'Planificación 2026-1'!G:G,"AF"))&gt;0," P01"," ")</f>
        <v xml:space="preserve"> </v>
      </c>
      <c r="AA195" s="78" t="str">
        <f>IF(SUM(COUNTIFS('Planificación 2026-1'!E:E,"FILIAL",'Planificación 2026-1'!W:W,C195,'Planificación 2026-1'!G:G,"EN"))&gt;0,"P02"," ")</f>
        <v xml:space="preserve"> </v>
      </c>
      <c r="AB195" s="78" t="str">
        <f>IF(SUM(COUNTIFS('Planificación 2026-1'!E:E,"FILIAL",'Planificación 2026-1'!W:W,C195,'Planificación 2026-1'!G:G,"IS"))&gt;0,"P03"," ")</f>
        <v xml:space="preserve"> </v>
      </c>
      <c r="AC195" s="78" t="str">
        <f>IF(SUM(COUNTIFS('Planificación 2026-1'!E:E,"FILIAL",'Planificación 2026-1'!W:W,C195,'Planificación 2026-1'!G:G,"PS"))&gt;0,"P04"," ")</f>
        <v xml:space="preserve"> </v>
      </c>
      <c r="AD195" s="78"/>
      <c r="AE195" s="78" t="str">
        <f>IF(SUM(COUNTIFS('Planificación 2026-1'!E:E,"FILIAL",'Planificación 2026-1'!W:W,C195,'Planificación 2026-1'!G:G,"IN"))&gt;0,"P06"," ")</f>
        <v xml:space="preserve"> </v>
      </c>
      <c r="AF195" s="78" t="str">
        <f>IF(SUM(COUNTIFS('Planificación 2026-1'!E:E,"FILIAL",'Planificación 2026-1'!W:W,C195,'Planificación 2026-1'!G:G,"CA"))&gt;0,"P07"," ")</f>
        <v xml:space="preserve"> </v>
      </c>
      <c r="AG195" s="78" t="str">
        <f>IF(SUM(COUNTIFS('Planificación 2026-1'!E:E,"FILIAL",'Planificación 2026-1'!W:W,C195,'Planificación 2026-1'!G:G,"DE"))&gt;0,"P08"," ")</f>
        <v xml:space="preserve"> </v>
      </c>
      <c r="AH195" s="78" t="str">
        <f>IF(SUM(COUNTIFS('Planificación 2026-1'!E:E,"FILIAL",'Planificación 2026-1'!W:W,C195,'Planificación 2026-1'!G:G,"OB"))&gt;0,"P09"," ")</f>
        <v xml:space="preserve"> </v>
      </c>
      <c r="AI195" s="78" t="str">
        <f>IF(SUM(COUNTIFS('Planificación 2026-1'!E:E,"FILIAL",'Planificación 2026-1'!W:W,C195,'Planificación 2026-1'!G:G,"MH"))&gt;0,"P31"," ")</f>
        <v xml:space="preserve"> </v>
      </c>
      <c r="AJ195" s="78" t="str">
        <f>IF(SUM(COUNTIFS('Planificación 2026-1'!E:E,"FILIAL",'Planificación 2026-1'!W:W,C195,'Planificación 2026-1'!G:G,"IC"))&gt;0,"P32"," ")</f>
        <v xml:space="preserve"> </v>
      </c>
      <c r="AK195" s="78" t="str">
        <f>IF(SUM(COUNTIFS('Planificación 2026-1'!E:E,"FILIAL",'Planificación 2026-1'!W:W,C195,'Planificación 2026-1'!G:G,"AR"))&gt;0,"P34"," ")</f>
        <v xml:space="preserve"> </v>
      </c>
      <c r="AL195" s="78" t="str">
        <f>IF(SUM(COUNTIFS('Planificación 2026-1'!E:E,"FILIAL",'Planificación 2026-1'!W:W,C195,'Planificación 2026-1'!G:G,"T1"))&gt;0,"P35"," ")</f>
        <v xml:space="preserve"> </v>
      </c>
      <c r="AM195" s="78" t="str">
        <f>IF(SUM(COUNTIFS('Planificación 2026-1'!E:E,"FILIAL",'Planificación 2026-1'!W:W,C195,'Planificación 2026-1'!G:G,"T3"))&gt;0,"P36"," ")</f>
        <v xml:space="preserve"> </v>
      </c>
      <c r="AN195" s="78" t="str">
        <f>IF(SUM(COUNTIFS('Planificación 2026-1'!E:E,"FILIAL",'Planificación 2026-1'!W:W,C195,'Planificación 2026-1'!G:G,"T2"))&gt;0,"P37"," ")</f>
        <v xml:space="preserve"> </v>
      </c>
      <c r="AO195" s="78" t="str">
        <f>IF(SUM(COUNTIFS('Planificación 2026-1'!E:E,"FILIAL",'Planificación 2026-1'!W:W,C195,'Planificación 2026-1'!G:G,"AE"))&gt;0,"P38"," ")</f>
        <v xml:space="preserve"> </v>
      </c>
      <c r="AP195" s="78" t="str">
        <f>IF(SUM(COUNTIFS('Planificación 2026-1'!E:E,"FILIAL",'Planificación 2026-1'!W:W,C195,'Planificación 2026-1'!G:G,"T4"))&gt;0,"P55"," ")</f>
        <v xml:space="preserve"> </v>
      </c>
      <c r="AQ195" s="78" t="str">
        <f>IF(SUM(COUNTIFS('Planificación 2026-1'!E:E,"SUNAMPE",'Planificación 2026-1'!W:W,C195,'Planificación 2026-1'!G:G,"AF"))&gt;0," P01"," ")</f>
        <v xml:space="preserve"> </v>
      </c>
      <c r="AR195" s="78" t="str">
        <f>IF(SUM(COUNTIFS('Planificación 2026-1'!E:E,"SUNAMPE",'Planificación 2026-1'!W:W,C195,'Planificación 2026-1'!G:G,"EN"))&gt;0,"P02"," ")</f>
        <v xml:space="preserve"> </v>
      </c>
      <c r="AS195" s="78" t="str">
        <f>IF(SUM(COUNTIFS('Planificación 2026-1'!E:E,"SUNAMPE",'Planificación 2026-1'!W:W,C195,'Planificación 2026-1'!G:G,"IS"))&gt;0,"P03"," ")</f>
        <v xml:space="preserve"> </v>
      </c>
      <c r="AT195" s="78" t="str">
        <f>IF(SUM(COUNTIFS('Planificación 2026-1'!E:E,"SUNAMPE",'Planificación 2026-1'!W:W,C195,'Planificación 2026-1'!G:G,"PS"))&gt;0,"P04"," ")</f>
        <v xml:space="preserve"> </v>
      </c>
      <c r="AU195" s="78"/>
      <c r="AV195" s="78" t="str">
        <f>IF(SUM(COUNTIFS('Planificación 2026-1'!E:E,"SUNAMPE",'Planificación 2026-1'!W:W,C195,'Planificación 2026-1'!G:G,"IN"))&gt;0,"P06"," ")</f>
        <v xml:space="preserve"> </v>
      </c>
      <c r="AW195" s="78" t="str">
        <f>IF(SUM(COUNTIFS('Planificación 2026-1'!E:E,"SUNAMPE",'Planificación 2026-1'!W:W,C195,'Planificación 2026-1'!G:G,"CA"))&gt;0,"P07"," ")</f>
        <v xml:space="preserve"> </v>
      </c>
      <c r="AX195" s="78" t="str">
        <f>IF(SUM(COUNTIFS('Planificación 2026-1'!E:E,"SUNAMPE",'Planificación 2026-1'!W:W,C195,'Planificación 2026-1'!G:G,"DE"))&gt;0,"P08"," ")</f>
        <v xml:space="preserve"> </v>
      </c>
      <c r="AY195" s="78" t="str">
        <f>IF(SUM(COUNTIFS('Planificación 2026-1'!E:E,"SUNAMPE",'Planificación 2026-1'!W:W,C195,'Planificación 2026-1'!G:G,"OB"))&gt;0,"P09"," ")</f>
        <v xml:space="preserve"> </v>
      </c>
      <c r="AZ195" s="78" t="str">
        <f>IF(SUM(COUNTIFS('Planificación 2026-1'!E:E,"SUNAMPE",'Planificación 2026-1'!W:W,C195,'Planificación 2026-1'!G:G,"MH"))&gt;0,"P31"," ")</f>
        <v xml:space="preserve"> </v>
      </c>
      <c r="BA195" s="78" t="str">
        <f>IF(SUM(COUNTIFS('Planificación 2026-1'!E:E,"SUNAMPE",'Planificación 2026-1'!W:W,C195,'Planificación 2026-1'!G:G,"IC"))&gt;0,"P32"," ")</f>
        <v xml:space="preserve"> </v>
      </c>
      <c r="BB195" s="78" t="str">
        <f>IF(SUM(COUNTIFS('Planificación 2026-1'!E:E,"SUNAMPE",'Planificación 2026-1'!W:W,C195,'Planificación 2026-1'!G:G,"AR"))&gt;0,"P34"," ")</f>
        <v xml:space="preserve"> </v>
      </c>
      <c r="BC195" s="78" t="str">
        <f>IF(SUM(COUNTIFS('Planificación 2026-1'!E:E,"SUNAMPE",'Planificación 2026-1'!W:W,C195,'Planificación 2026-1'!G:G,"T1"))&gt;0,"P35"," ")</f>
        <v xml:space="preserve"> </v>
      </c>
      <c r="BD195" s="78" t="str">
        <f>IF(SUM(COUNTIFS('Planificación 2026-1'!E:E,"SUNAMPE",'Planificación 2026-1'!W:W,C195,'Planificación 2026-1'!G:G,"T3"))&gt;0,"P36"," ")</f>
        <v xml:space="preserve"> </v>
      </c>
      <c r="BE195" s="78" t="str">
        <f>IF(SUM(COUNTIFS('Planificación 2026-1'!E:E,"SUNAMPE",'Planificación 2026-1'!W:W,C195,'Planificación 2026-1'!G:G,"T2"))&gt;0,"P37"," ")</f>
        <v xml:space="preserve"> </v>
      </c>
      <c r="BF195" s="78" t="str">
        <f>IF(SUM(COUNTIFS('Planificación 2026-1'!E:E,"SUNAMPE",'Planificación 2026-1'!W:W,C195,'Planificación 2026-1'!G:G,"AE"))&gt;0,"P38"," ")</f>
        <v xml:space="preserve"> </v>
      </c>
      <c r="BG195" s="78" t="str">
        <f>IF(SUM(COUNTIFS('Planificación 2026-1'!E:E,"SUNAMPE",'Planificación 2026-1'!W:W,C195,'Planificación 2026-1'!G:G,"T4"))&gt;0,"P55"," ")</f>
        <v xml:space="preserve"> </v>
      </c>
      <c r="BH195" s="78" t="str">
        <f>IF(SUM(COUNTIFS('Planificación 2026-1'!E:E,"HUAURA",'Planificación 2026-1'!W:W,C195,'Planificación 2026-1'!G:G,"AF"))&gt;0," P01"," ")</f>
        <v xml:space="preserve"> </v>
      </c>
      <c r="BI195" s="78" t="str">
        <f>IF(SUM(COUNTIFS('Planificación 2026-1'!E:E,"HUAURA",'Planificación 2026-1'!W:W,C195,'Planificación 2026-1'!G:G,"EN"))&gt;0,"P02"," ")</f>
        <v xml:space="preserve"> </v>
      </c>
      <c r="BJ195" s="78" t="str">
        <f>IF(SUM(COUNTIFS('Planificación 2026-1'!E:E,"HUAURA",'Planificación 2026-1'!W:W,C195,'Planificación 2026-1'!G:G,"IS"))&gt;0,"P03"," ")</f>
        <v xml:space="preserve"> </v>
      </c>
      <c r="BK195" s="78" t="str">
        <f>IF(SUM(COUNTIFS('Planificación 2026-1'!E:E,"HUAURA",'Planificación 2026-1'!W:W,C195,'Planificación 2026-1'!G:G,"PS"))&gt;0,"P04"," ")</f>
        <v xml:space="preserve"> </v>
      </c>
      <c r="BL195" s="78"/>
      <c r="BM195" s="78" t="str">
        <f>IF(SUM(COUNTIFS('Planificación 2026-1'!E:E,"HUAURA",'Planificación 2026-1'!W:W,C195,'Planificación 2026-1'!G:G,"IN"))&gt;0,"P06"," ")</f>
        <v xml:space="preserve"> </v>
      </c>
      <c r="BN195" s="78" t="str">
        <f>IF(SUM(COUNTIFS('Planificación 2026-1'!E:E,"HUAURA",'Planificación 2026-1'!W:W,C195,'Planificación 2026-1'!G:G,"CA"))&gt;0,"P07"," ")</f>
        <v xml:space="preserve"> </v>
      </c>
      <c r="BO195" s="78" t="str">
        <f>IF(SUM(COUNTIFS('Planificación 2026-1'!E:E,"HUAURA",'Planificación 2026-1'!W:W,C195,'Planificación 2026-1'!G:G,"DE"))&gt;0,"P08"," ")</f>
        <v xml:space="preserve"> </v>
      </c>
      <c r="BP195" s="78" t="str">
        <f>IF(SUM(COUNTIFS('Planificación 2026-1'!E:E,"HUAURA",'Planificación 2026-1'!W:W,C195,'Planificación 2026-1'!G:G,"OB"))&gt;0,"P09"," ")</f>
        <v xml:space="preserve"> </v>
      </c>
      <c r="BQ195" s="78" t="str">
        <f>IF(SUM(COUNTIFS('Planificación 2026-1'!E:E,"HUAURA",'Planificación 2026-1'!W:W,C195,'Planificación 2026-1'!G:G,"MH"))&gt;0,"P31"," ")</f>
        <v xml:space="preserve"> </v>
      </c>
      <c r="BR195" s="78" t="str">
        <f>IF(SUM(COUNTIFS('Planificación 2026-1'!E:E,"HUAURA",'Planificación 2026-1'!W:W,C195,'Planificación 2026-1'!G:G,"IC"))&gt;0,"P32"," ")</f>
        <v xml:space="preserve"> </v>
      </c>
      <c r="BS195" s="78" t="str">
        <f>IF(SUM(COUNTIFS('Planificación 2026-1'!E:E,"HUAURA",'Planificación 2026-1'!W:W,C195,'Planificación 2026-1'!G:G,"AR"))&gt;0,"P34"," ")</f>
        <v xml:space="preserve"> </v>
      </c>
      <c r="BT195" s="78" t="str">
        <f>IF(SUM(COUNTIFS('Planificación 2026-1'!E:E,"HUAURA",'Planificación 2026-1'!W:W,C195,'Planificación 2026-1'!G:G,"T1"))&gt;0,"P35"," ")</f>
        <v xml:space="preserve"> </v>
      </c>
      <c r="BU195" s="78" t="str">
        <f>IF(SUM(COUNTIFS('Planificación 2026-1'!E:E,"HUAURA",'Planificación 2026-1'!W:W,C195,'Planificación 2026-1'!G:G,"T3"))&gt;0,"P36"," ")</f>
        <v xml:space="preserve"> </v>
      </c>
      <c r="BV195" s="78" t="str">
        <f>IF(SUM(COUNTIFS('Planificación 2026-1'!E:E,"HUAURA",'Planificación 2026-1'!W:W,C195,'Planificación 2026-1'!G:G,"T2"))&gt;0,"P37"," ")</f>
        <v xml:space="preserve"> </v>
      </c>
      <c r="BW195" s="78" t="str">
        <f>IF(SUM(COUNTIFS('Planificación 2026-1'!E:E,"HUAURA",'Planificación 2026-1'!W:W,C195,'Planificación 2026-1'!G:G,"AE"))&gt;0,"P38"," ")</f>
        <v xml:space="preserve"> </v>
      </c>
      <c r="BX195" s="78" t="str">
        <f>IF(SUM(COUNTIFS('Planificación 2026-1'!E:E,"HUAURA",'Planificación 2026-1'!W:W,C195,'Planificación 2026-1'!G:G,"T4"))&gt;0,"P55"," ")</f>
        <v xml:space="preserve"> </v>
      </c>
      <c r="BY195" s="79">
        <f>SUMIFS('Planificación 2026-1'!R:R,'Planificación 2026-1'!W:W,C195,'Planificación 2026-1'!G:G,"AF",'Planificación 2026-1'!H:H,"&gt;2")</f>
        <v>0</v>
      </c>
      <c r="BZ195" s="79">
        <f>SUMIFS('Planificación 2026-1'!R:R,'Planificación 2026-1'!W:W,C195,'Planificación 2026-1'!G:G,"EN",'Planificación 2026-1'!H:H,"&gt;2")</f>
        <v>0</v>
      </c>
      <c r="CA195" s="79">
        <f>SUMIFS('Planificación 2026-1'!R:R,'Planificación 2026-1'!W:W,C195,'Planificación 2026-1'!G:G,"IS",'Planificación 2026-1'!H:H,"&gt;2")</f>
        <v>0</v>
      </c>
      <c r="CB195" s="79">
        <f>SUMIFS('Planificación 2026-1'!R:R,'Planificación 2026-1'!W:W,C195,'Planificación 2026-1'!G:G,"PS",'Planificación 2026-1'!H:H,"&gt;2")</f>
        <v>0</v>
      </c>
      <c r="CC195" s="79">
        <f>SUMIFS('Planificación 2026-1'!R:R,'Planificación 2026-1'!W:W,C195,'Planificación 2026-1'!G:G,"IN",'Planificación 2026-1'!H:H,"&gt;2")</f>
        <v>0</v>
      </c>
      <c r="CD195" s="79">
        <f>SUMIFS('Planificación 2026-1'!R:R,'Planificación 2026-1'!W:W,C195,'Planificación 2026-1'!G:G,"CA",'Planificación 2026-1'!H:H,"&gt;2")</f>
        <v>0</v>
      </c>
      <c r="CE195" s="79">
        <f>SUMIFS('Planificación 2026-1'!R:R,'Planificación 2026-1'!W:W,C195,'Planificación 2026-1'!G:G,"DE",'Planificación 2026-1'!H:H,"&gt;2")</f>
        <v>0</v>
      </c>
      <c r="CF195" s="79">
        <f>SUMIFS('Planificación 2026-1'!R:R,'Planificación 2026-1'!W:W,C195,'Planificación 2026-1'!G:G,"OB",'Planificación 2026-1'!H:H,"&gt;2")</f>
        <v>0</v>
      </c>
      <c r="CG195" s="79">
        <f>SUMIFS('Planificación 2026-1'!R:R,'Planificación 2026-1'!W:W,C195,'Planificación 2026-1'!G:G,"MH",'Planificación 2026-1'!H:H,"&gt;2")</f>
        <v>0</v>
      </c>
      <c r="CH195" s="79">
        <f>SUMIFS('Planificación 2026-1'!R:R,'Planificación 2026-1'!W:W,C195,'Planificación 2026-1'!G:G,"IC",'Planificación 2026-1'!H:H,"&gt;2")</f>
        <v>0</v>
      </c>
      <c r="CI195" s="79">
        <f>SUMIFS('Planificación 2026-1'!R:R,'Planificación 2026-1'!W:W,C195,'Planificación 2026-1'!G:G,"AR",'Planificación 2026-1'!H:H,"&gt;2")</f>
        <v>0</v>
      </c>
      <c r="CJ195" s="79">
        <f>SUMIFS('Planificación 2026-1'!R:R,'Planificación 2026-1'!W:W,C195,'Planificación 2026-1'!G:G,"T1",'Planificación 2026-1'!H:H,"&gt;2")</f>
        <v>0</v>
      </c>
      <c r="CK195" s="79">
        <f>SUMIFS('Planificación 2026-1'!R:R,'Planificación 2026-1'!W:W,C195,'Planificación 2026-1'!G:G,"T3",'Planificación 2026-1'!H:H,"&gt;2")</f>
        <v>0</v>
      </c>
      <c r="CL195" s="79">
        <f>SUMIFS('Planificación 2026-1'!R:R,'Planificación 2026-1'!W:W,C195,'Planificación 2026-1'!G:G,"T2",'Planificación 2026-1'!H:H,"&gt;2")</f>
        <v>0</v>
      </c>
      <c r="CM195" s="79">
        <f>SUMIFS('Planificación 2026-1'!R:R,'Planificación 2026-1'!W:W,C195,'Planificación 2026-1'!G:G,"AE",'Planificación 2026-1'!H:H,"&gt;2")</f>
        <v>0</v>
      </c>
      <c r="CN195" s="79">
        <f>SUMIFS('Planificación 2026-1'!R:R,'Planificación 2026-1'!W:W,C195,'Planificación 2026-1'!G:G,"T4",'Planificación 2026-1'!H:H,"&gt;2")</f>
        <v>0</v>
      </c>
      <c r="CO195" s="79">
        <f>SUMIFS('Planificación 2026-1'!R:R,'Planificación 2026-1'!W:W,C195,'Planificación 2026-1'!G:G,"AF",'Planificación 2026-1'!H:H,"&lt;3")</f>
        <v>0</v>
      </c>
      <c r="CP195" s="79">
        <f>SUMIFS('Planificación 2026-1'!R:R,'Planificación 2026-1'!W:W,C195,'Planificación 2026-1'!G:G,"EN",'Planificación 2026-1'!H:H,"&lt;3")</f>
        <v>0</v>
      </c>
      <c r="CQ195" s="79">
        <f>SUMIFS('Planificación 2026-1'!R:R,'Planificación 2026-1'!W:W,C195,'Planificación 2026-1'!G:G,"IS",'Planificación 2026-1'!H:H,"&lt;3")</f>
        <v>0</v>
      </c>
      <c r="CR195" s="79">
        <f>SUMIFS('Planificación 2026-1'!R:R,'Planificación 2026-1'!W:W,C195,'Planificación 2026-1'!G:G,"PS",'Planificación 2026-1'!H:H,"&lt;3")</f>
        <v>0</v>
      </c>
      <c r="CS195" s="79">
        <f>SUMIFS('Planificación 2026-1'!R:R,'Planificación 2026-1'!W:W,C195,'Planificación 2026-1'!G:G,"IN",'Planificación 2026-1'!H:H,"&lt;3")</f>
        <v>0</v>
      </c>
      <c r="CT195" s="79">
        <f>SUMIFS('Planificación 2026-1'!R:R,'Planificación 2026-1'!W:W,C195,'Planificación 2026-1'!G:G,"CA",'Planificación 2026-1'!H:H,"&lt;3")</f>
        <v>0</v>
      </c>
      <c r="CU195" s="79">
        <f>SUMIFS('Planificación 2026-1'!R:R,'Planificación 2026-1'!W:W,C195,'Planificación 2026-1'!G:G,"DE",'Planificación 2026-1'!H:H,"&lt;3")</f>
        <v>0</v>
      </c>
      <c r="CV195" s="79">
        <f>SUMIFS('Planificación 2026-1'!R:R,'Planificación 2026-1'!W:W,C195,'Planificación 2026-1'!G:G,"OB",'Planificación 2026-1'!H:H,"&lt;3")</f>
        <v>0</v>
      </c>
      <c r="CW195" s="79">
        <f>SUMIFS('Planificación 2026-1'!R:R,'Planificación 2026-1'!W:W,C195,'Planificación 2026-1'!G:G,"MH",'Planificación 2026-1'!H:H,"&lt;3")</f>
        <v>0</v>
      </c>
      <c r="CX195" s="79">
        <f>SUMIFS('Planificación 2026-1'!R:R,'Planificación 2026-1'!W:W,C195,'Planificación 2026-1'!G:G,"IC",'Planificación 2026-1'!H:H,"&lt;3")</f>
        <v>0</v>
      </c>
      <c r="CY195" s="79">
        <f>SUMIFS('Planificación 2026-1'!R:R,'Planificación 2026-1'!W:W,C195,'Planificación 2026-1'!G:G,"AR",'Planificación 2026-1'!H:H,"&lt;3")</f>
        <v>0</v>
      </c>
      <c r="CZ195" s="79">
        <f>SUMIFS('Planificación 2026-1'!R:R,'Planificación 2026-1'!W:W,C195,'Planificación 2026-1'!G:G,"T1",'Planificación 2026-1'!H:H,"&lt;3")</f>
        <v>0</v>
      </c>
      <c r="DA195" s="79">
        <f>SUMIFS('Planificación 2026-1'!R:R,'Planificación 2026-1'!W:W,C195,'Planificación 2026-1'!G:G,"T3",'Planificación 2026-1'!H:H,"&lt;3")</f>
        <v>0</v>
      </c>
      <c r="DB195" s="79">
        <f>SUMIFS('Planificación 2026-1'!R:R,'Planificación 2026-1'!W:W,C195,'Planificación 2026-1'!G:G,"T2",'Planificación 2026-1'!H:H,"&lt;3")</f>
        <v>0</v>
      </c>
      <c r="DC195" s="79">
        <f>SUMIFS('Planificación 2026-1'!R:R,'Planificación 2026-1'!W:W,C195,'Planificación 2026-1'!G:G,"AE",'Planificación 2026-1'!H:H,"&lt;3")</f>
        <v>0</v>
      </c>
      <c r="DD195" s="79">
        <f>SUMIFS('Planificación 2026-1'!R:R,'Planificación 2026-1'!W:W,C195,'Planificación 2026-1'!G:G,"T4",'Planificación 2026-1'!H:H,"&lt;3")</f>
        <v>0</v>
      </c>
      <c r="DE195" s="78" t="str">
        <f t="shared" si="32"/>
        <v/>
      </c>
      <c r="DF195" s="30">
        <f>IF(C195="","",SUMIFS('Planificación 2026-1'!R:R,'Planificación 2026-1'!W:W,C195,'Planificación 2026-1'!E:E,"PRINCIPAL",'Planificación 2026-1'!X:X,"VIRTUAL"))</f>
        <v>0</v>
      </c>
      <c r="DG195" s="30">
        <f>IF(C195="","",SUMIFS('Planificación 2026-1'!R:R,'Planificación 2026-1'!W:W,C195,'Planificación 2026-1'!E:E,"PRINCIPAL",'Planificación 2026-1'!X:X,"PRESENCIAL"))</f>
        <v>0</v>
      </c>
      <c r="DH195" s="30">
        <f>IF(C195="","",SUMIFS('Planificación 2026-1'!R:R,'Planificación 2026-1'!W:W,C195,'Planificación 2026-1'!E:E,"PRINCIPAL",'Planificación 2026-1'!X:X,"HIBRIDO PRESENCIAL"))</f>
        <v>0</v>
      </c>
      <c r="DI195" s="78" t="str">
        <f t="shared" si="33"/>
        <v/>
      </c>
      <c r="DJ195" s="78">
        <f>IF(C195="","",SUMIFS('Planificación 2026-1'!R:R,'Planificación 2026-1'!W:W,C195,'Planificación 2026-1'!E:E,"FILIAL",'Planificación 2026-1'!X:X,"VIRTUAL"))</f>
        <v>0</v>
      </c>
      <c r="DK195" s="80">
        <f>IF(C195="","",SUMIFS('Planificación 2026-1'!R:R,'Planificación 2026-1'!W:W,C195,'Planificación 2026-1'!E:E,"FILIAL",'Planificación 2026-1'!X:X,"PRESENCIAL"))</f>
        <v>0</v>
      </c>
      <c r="DL195" s="42">
        <f>IF(C195="","",SUMIFS('Planificación 2026-1'!R:R,'Planificación 2026-1'!W:W,C195,'Planificación 2026-1'!E:E,"FILIAL",'Planificación 2026-1'!X:X,"HIBRIDO PRESENCIAL"))</f>
        <v>0</v>
      </c>
      <c r="DM195" s="81" t="str">
        <f t="shared" si="34"/>
        <v/>
      </c>
      <c r="DN195" s="78">
        <f>IF(C195="","",SUMIFS('Planificación 2026-1'!R:R,'Planificación 2026-1'!W:W,C195,'Planificación 2026-1'!E:E,"SUNAMPE",'Planificación 2026-1'!X:X,"VIRTUAL"))</f>
        <v>0</v>
      </c>
      <c r="DO195" s="42">
        <f>IF(C195="","",SUMIFS('Planificación 2026-1'!R:R,'Planificación 2026-1'!W:W,C195,'Planificación 2026-1'!E:E,"SUNAMPE",'Planificación 2026-1'!X:X,"PRESENCIAL"))</f>
        <v>0</v>
      </c>
      <c r="DP195" s="81" t="str">
        <f t="shared" si="35"/>
        <v/>
      </c>
      <c r="DQ195" s="78">
        <f>IF(C195="","",SUMIFS('Planificación 2026-1'!R:R,'Planificación 2026-1'!W:W,C195,'Planificación 2026-1'!E:E,"HUAURA",'Planificación 2026-1'!X:X,"VIRTUAL"))</f>
        <v>0</v>
      </c>
      <c r="DR195" s="42">
        <f>IF(C195="","",SUMIFS('Planificación 2026-1'!R:R,'Planificación 2026-1'!W:W,C195,'Planificación 2026-1'!E:E,"HUAURA",'Planificación 2026-1'!X:X,"PRESENCIAL"))</f>
        <v>0</v>
      </c>
      <c r="DS195" s="48">
        <f>SUMIFS('Planificación 2026-1'!R:R,'Planificación 2026-1'!W:W,C195,'Planificación 2026-1'!E:E,"PRINCIPAL",'Planificación 2026-1'!X:X,"VIRTUAL",'Planificación 2026-1'!H:H,"&gt;2")</f>
        <v>0</v>
      </c>
      <c r="DT195" s="48">
        <f>SUMIFS('Planificación 2026-1'!R:R,'Planificación 2026-1'!W:W,C195,'Planificación 2026-1'!E:E,"PRINCIPAL",'Planificación 2026-1'!X:X,"&lt;&gt;VIRTUAL",'Planificación 2026-1'!H:H,"&gt;2")</f>
        <v>0</v>
      </c>
      <c r="DU195" s="48">
        <f>SUMIFS('Planificación 2026-1'!R:R,'Planificación 2026-1'!W:W,C195,'Planificación 2026-1'!E:E,"SUNAMPE",'Planificación 2026-1'!X:X,"VIRTUAL",'Planificación 2026-1'!H:H,"&gt;2")</f>
        <v>0</v>
      </c>
      <c r="DV195" s="48">
        <f>SUMIFS('Planificación 2026-1'!R:R,'Planificación 2026-1'!W:W,C195,'Planificación 2026-1'!E:E,"SUNAMPE",'Planificación 2026-1'!X:X,"&lt;&gt;VIRTUAL",'Planificación 2026-1'!H:H,"&gt;2")</f>
        <v>0</v>
      </c>
      <c r="DW195" s="48">
        <f>SUMIFS('Planificación 2026-1'!R:R,'Planificación 2026-1'!W:W,C195,'Planificación 2026-1'!E:E,"FILIAL",'Planificación 2026-1'!X:X,"VIRTUAL",'Planificación 2026-1'!H:H,"&gt;2")</f>
        <v>0</v>
      </c>
      <c r="DX195" s="48">
        <f>SUMIFS('Planificación 2026-1'!R:R,'Planificación 2026-1'!W:W,C195,'Planificación 2026-1'!E:E,"FILIAL",'Planificación 2026-1'!X:X,"&lt;&gt;VIRTUAL",'Planificación 2026-1'!H:H,"&gt;2")</f>
        <v>0</v>
      </c>
      <c r="DY195" s="48">
        <f>SUMIFS('Planificación 2026-1'!R:R,'Planificación 2026-1'!W:W,C195,'Planificación 2026-1'!E:E,"PORUMA",'Planificación 2026-1'!X:X,"VIRTUAL",'Planificación 2026-1'!H:H,"&gt;2")</f>
        <v>0</v>
      </c>
      <c r="DZ195" s="48">
        <f>SUMIFS('Planificación 2026-1'!R:R,'Planificación 2026-1'!W:W,C195,'Planificación 2026-1'!E:E,"PORUMA",'Planificación 2026-1'!X:X,"&lt;&gt;VIRTUAL",'Planificación 2026-1'!H:H,"&gt;2")</f>
        <v>0</v>
      </c>
      <c r="EA195" s="48">
        <f>SUMIFS('Planificación 2026-1'!R:R,'Planificación 2026-1'!W:W,C195,'Planificación 2026-1'!E:E,"HUAURA",'Planificación 2026-1'!X:X,"VIRTUAL",'Planificación 2026-1'!H:H,"&gt;2")</f>
        <v>0</v>
      </c>
      <c r="EB195" s="48">
        <f>SUMIFS('Planificación 2026-1'!R:R,'Planificación 2026-1'!W:W,C195,'Planificación 2026-1'!E:E,"HUAURA",'Planificación 2026-1'!X:X,"&lt;&gt;VIRTUAL",'Planificación 2026-1'!H:H,"&gt;2")</f>
        <v>0</v>
      </c>
      <c r="EC195" s="48">
        <f>SUMIFS('Planificación 2026-1'!R:R,'Planificación 2026-1'!W:W,C195,'Planificación 2026-1'!E:E,"PRINCIPAL",'Planificación 2026-1'!X:X,"VIRTUAL",'Planificación 2026-1'!H:H,"&lt;3")</f>
        <v>0</v>
      </c>
      <c r="ED195" s="48">
        <f>SUMIFS('Planificación 2026-1'!R:R,'Planificación 2026-1'!W:W,C195,'Planificación 2026-1'!E:E,"PRINCIPAL",'Planificación 2026-1'!X:X,"&lt;&gt;VIRTUAL",'Planificación 2026-1'!H:H,"&lt;3")</f>
        <v>0</v>
      </c>
      <c r="EE195" s="48">
        <f>SUMIFS('Planificación 2026-1'!R:R,'Planificación 2026-1'!W:W,C195,'Planificación 2026-1'!E:E,"SUNAMPE",'Planificación 2026-1'!X:X,"VIRTUAL",'Planificación 2026-1'!H:H,"&lt;3")</f>
        <v>0</v>
      </c>
      <c r="EF195" s="48">
        <f>SUMIFS('Planificación 2026-1'!R:R,'Planificación 2026-1'!W:W,C195,'Planificación 2026-1'!E:E,"SUNAMPE",'Planificación 2026-1'!X:X,"&lt;&gt;VIRTUAL",'Planificación 2026-1'!H:H,"&lt;3")</f>
        <v>0</v>
      </c>
      <c r="EG195" s="48">
        <f>SUMIFS('Planificación 2026-1'!R:R,'Planificación 2026-1'!W:W,C195,'Planificación 2026-1'!E:E,"FILIAL",'Planificación 2026-1'!X:X,"VIRTUAL",'Planificación 2026-1'!H:H,"&lt;3")</f>
        <v>0</v>
      </c>
      <c r="EH195" s="48">
        <f>SUMIFS('Planificación 2026-1'!R:R,'Planificación 2026-1'!W:W,C195,'Planificación 2026-1'!E:E,"FILIAL",'Planificación 2026-1'!X:X,"&lt;&gt;VIRTUAL",'Planificación 2026-1'!H:H,"&lt;3")</f>
        <v>0</v>
      </c>
      <c r="EI195" s="48">
        <f>SUMIFS('Planificación 2026-1'!R:R,'Planificación 2026-1'!W:W,C195,'Planificación 2026-1'!E:E,"PORUMA",'Planificación 2026-1'!X:X,"VIRTUAL",'Planificación 2026-1'!H:H,"&lt;3")</f>
        <v>0</v>
      </c>
      <c r="EJ195" s="48">
        <f>SUMIFS('Planificación 2026-1'!R:R,'Planificación 2026-1'!W:W,C195,'Planificación 2026-1'!E:E,"PORUMA",'Planificación 2026-1'!X:X,"&lt;&gt;VIRTUAL",'Planificación 2026-1'!H:H,"&lt;3")</f>
        <v>0</v>
      </c>
      <c r="EK195" s="48">
        <f>SUMIFS('Planificación 2026-1'!R:R,'Planificación 2026-1'!W:W,C195,'Planificación 2026-1'!E:E,"HUAURA",'Planificación 2026-1'!X:X,"VIRTUAL",'Planificación 2026-1'!H:H,"&lt;3")</f>
        <v>0</v>
      </c>
      <c r="EL195" s="48">
        <f>SUMIFS('Planificación 2026-1'!R:R,'Planificación 2026-1'!W:W,C195,'Planificación 2026-1'!E:E,"HUAURA",'Planificación 2026-1'!X:X,"&lt;&gt;VIRTUAL",'Planificación 2026-1'!H:H,"&lt;3")</f>
        <v>0</v>
      </c>
      <c r="EM195" s="48">
        <f t="shared" si="36"/>
        <v>0</v>
      </c>
      <c r="EN195" s="48">
        <f t="shared" si="37"/>
        <v>0</v>
      </c>
      <c r="EO195" s="48">
        <f t="shared" si="38"/>
        <v>0</v>
      </c>
      <c r="EP195" s="48">
        <f t="shared" si="39"/>
        <v>0</v>
      </c>
      <c r="EQ195" s="48">
        <f t="shared" si="40"/>
        <v>0</v>
      </c>
      <c r="ER195" s="48"/>
      <c r="ES195" s="48">
        <f t="shared" si="41"/>
        <v>0</v>
      </c>
      <c r="ET195" s="48">
        <f t="shared" si="42"/>
        <v>0</v>
      </c>
      <c r="EU195" s="48" t="b">
        <f t="shared" si="43"/>
        <v>1</v>
      </c>
      <c r="EV195" s="48" t="str">
        <f t="shared" si="44"/>
        <v/>
      </c>
      <c r="EW195" s="48" t="str">
        <f t="shared" si="45"/>
        <v>PRESENCIAL</v>
      </c>
    </row>
    <row r="196" spans="1:153" x14ac:dyDescent="0.3">
      <c r="A196" s="53"/>
      <c r="B196" s="383">
        <v>193</v>
      </c>
      <c r="C196" s="107" t="s">
        <v>215</v>
      </c>
      <c r="D196" s="82">
        <f>SUMIF('Planificación 2026-1'!W:W,C196,'Planificación 2026-1'!R:R)</f>
        <v>6</v>
      </c>
      <c r="E196" s="384" t="s">
        <v>341</v>
      </c>
      <c r="F196" s="107" t="s">
        <v>430</v>
      </c>
      <c r="G196" s="107" t="s">
        <v>431</v>
      </c>
      <c r="H196" s="107" t="s">
        <v>438</v>
      </c>
      <c r="I196" s="77" t="str">
        <f>IF(SUM(COUNTIFS('Planificación 2026-1'!E:E,"PRINCIPAL",'Planificación 2026-1'!W:W,C196,'Planificación 2026-1'!G:G,"AF"))&gt;0,"P01"," ")</f>
        <v xml:space="preserve"> </v>
      </c>
      <c r="J196" s="78" t="str">
        <f>IF(SUM(COUNTIFS('Planificación 2026-1'!E:E,"PRINCIPAL",'Planificación 2026-1'!W:W,C196,'Planificación 2026-1'!G:G,"EN"))&gt;0,"P02"," ")</f>
        <v xml:space="preserve"> </v>
      </c>
      <c r="K196" s="78" t="str">
        <f>IF(SUM(COUNTIFS('Planificación 2026-1'!E:E,"PRINCIPAL",'Planificación 2026-1'!W:W,C196,'Planificación 2026-1'!G:G,"IS"))&gt;0,"P03"," ")</f>
        <v xml:space="preserve"> </v>
      </c>
      <c r="L196" s="78" t="str">
        <f>IF(SUM(COUNTIFS('Planificación 2026-1'!E:E,"PRINCIPAL",'Planificación 2026-1'!W:W,C196,'Planificación 2026-1'!G:G,"PS"))&gt;0,"P04"," ")</f>
        <v xml:space="preserve"> </v>
      </c>
      <c r="M196" s="78"/>
      <c r="N196" s="78" t="str">
        <f>IF(SUM(COUNTIFS('Planificación 2026-1'!E:E,"PRINCIPAL",'Planificación 2026-1'!W:W,C196,'Planificación 2026-1'!G:G,"IN"))&gt;0,"P06"," ")</f>
        <v xml:space="preserve"> </v>
      </c>
      <c r="O196" s="78" t="str">
        <f>IF(SUM(COUNTIFS('Planificación 2026-1'!E:E,"PRINCIPAL",'Planificación 2026-1'!W:W,C196,'Planificación 2026-1'!G:G,"CA"))&gt;0,"P07"," ")</f>
        <v xml:space="preserve"> </v>
      </c>
      <c r="P196" s="78" t="str">
        <f>IF(SUM(COUNTIFS('Planificación 2026-1'!E:E,"PRINCIPAL",'Planificación 2026-1'!W:W,C196,'Planificación 2026-1'!G:G,"DE"))&gt;0,"P08"," ")</f>
        <v xml:space="preserve"> </v>
      </c>
      <c r="Q196" s="78" t="str">
        <f>IF(SUM(COUNTIFS('Planificación 2026-1'!E:E,"PRINCIPAL",'Planificación 2026-1'!W:W,C196,'Planificación 2026-1'!G:G,"OB"))&gt;0,"P09"," ")</f>
        <v>P09</v>
      </c>
      <c r="R196" s="78" t="str">
        <f>IF(SUM(COUNTIFS('Planificación 2026-1'!E:E,"PRINCIPAL",'Planificación 2026-1'!W:W,C196,'Planificación 2026-1'!G:G,"MH"))&gt;0,"P31"," ")</f>
        <v xml:space="preserve"> </v>
      </c>
      <c r="S196" s="78" t="str">
        <f>IF(SUM(COUNTIFS('Planificación 2026-1'!E:E,"PRINCIPAL",'Planificación 2026-1'!W:W,C196,'Planificación 2026-1'!G:G,"IC"))&gt;0,"P32"," ")</f>
        <v xml:space="preserve"> </v>
      </c>
      <c r="T196" s="78" t="str">
        <f>IF(SUM(COUNTIFS('Planificación 2026-1'!E:E,"PRINCIPAL",'Planificación 2026-1'!W:W,C196,'Planificación 2026-1'!G:G,"AR"))&gt;0,"P34"," ")</f>
        <v xml:space="preserve"> </v>
      </c>
      <c r="U196" s="78" t="str">
        <f>IF(SUM(COUNTIFS('Planificación 2026-1'!E:E,"PRINCIPAL",'Planificación 2026-1'!W:W,C196,'Planificación 2026-1'!G:G,"T1"))&gt;0,"P35"," ")</f>
        <v xml:space="preserve"> </v>
      </c>
      <c r="V196" s="78" t="str">
        <f>IF(SUM(COUNTIFS('Planificación 2026-1'!E:E,"PRINCIPAL",'Planificación 2026-1'!W:W,C196,'Planificación 2026-1'!G:G,"T3"))&gt;0,"P36"," ")</f>
        <v xml:space="preserve"> </v>
      </c>
      <c r="W196" s="78" t="str">
        <f>IF(SUM(COUNTIFS('Planificación 2026-1'!E:E,"PRINCIPAL",'Planificación 2026-1'!W:W,C196,'Planificación 2026-1'!G:G,"T2"))&gt;0,"P37"," ")</f>
        <v xml:space="preserve"> </v>
      </c>
      <c r="X196" s="78" t="str">
        <f>IF(SUM(COUNTIFS('Planificación 2026-1'!E:E,"PRINCIPAL",'Planificación 2026-1'!W:W,C196,'Planificación 2026-1'!G:G,"AE"))&gt;0,"P38"," ")</f>
        <v xml:space="preserve"> </v>
      </c>
      <c r="Y196" s="78" t="str">
        <f>IF(SUM(COUNTIFS('Planificación 2026-1'!E:E,"PRINCIPAL",'Planificación 2026-1'!W:W,C196,'Planificación 2026-1'!G:G,"T4"))&gt;0,"P55"," ")</f>
        <v xml:space="preserve"> </v>
      </c>
      <c r="Z196" s="78" t="str">
        <f>IF(SUM(COUNTIFS('Planificación 2026-1'!E:E,"FILIAL",'Planificación 2026-1'!W:W,C196,'Planificación 2026-1'!G:G,"AF"))&gt;0," P01"," ")</f>
        <v xml:space="preserve"> </v>
      </c>
      <c r="AA196" s="78" t="str">
        <f>IF(SUM(COUNTIFS('Planificación 2026-1'!E:E,"FILIAL",'Planificación 2026-1'!W:W,C196,'Planificación 2026-1'!G:G,"EN"))&gt;0,"P02"," ")</f>
        <v xml:space="preserve"> </v>
      </c>
      <c r="AB196" s="78" t="str">
        <f>IF(SUM(COUNTIFS('Planificación 2026-1'!E:E,"FILIAL",'Planificación 2026-1'!W:W,C196,'Planificación 2026-1'!G:G,"IS"))&gt;0,"P03"," ")</f>
        <v xml:space="preserve"> </v>
      </c>
      <c r="AC196" s="78" t="str">
        <f>IF(SUM(COUNTIFS('Planificación 2026-1'!E:E,"FILIAL",'Planificación 2026-1'!W:W,C196,'Planificación 2026-1'!G:G,"PS"))&gt;0,"P04"," ")</f>
        <v xml:space="preserve"> </v>
      </c>
      <c r="AD196" s="78"/>
      <c r="AE196" s="78" t="str">
        <f>IF(SUM(COUNTIFS('Planificación 2026-1'!E:E,"FILIAL",'Planificación 2026-1'!W:W,C196,'Planificación 2026-1'!G:G,"IN"))&gt;0,"P06"," ")</f>
        <v xml:space="preserve"> </v>
      </c>
      <c r="AF196" s="78" t="str">
        <f>IF(SUM(COUNTIFS('Planificación 2026-1'!E:E,"FILIAL",'Planificación 2026-1'!W:W,C196,'Planificación 2026-1'!G:G,"CA"))&gt;0,"P07"," ")</f>
        <v xml:space="preserve"> </v>
      </c>
      <c r="AG196" s="78" t="str">
        <f>IF(SUM(COUNTIFS('Planificación 2026-1'!E:E,"FILIAL",'Planificación 2026-1'!W:W,C196,'Planificación 2026-1'!G:G,"DE"))&gt;0,"P08"," ")</f>
        <v xml:space="preserve"> </v>
      </c>
      <c r="AH196" s="78" t="str">
        <f>IF(SUM(COUNTIFS('Planificación 2026-1'!E:E,"FILIAL",'Planificación 2026-1'!W:W,C196,'Planificación 2026-1'!G:G,"OB"))&gt;0,"P09"," ")</f>
        <v xml:space="preserve"> </v>
      </c>
      <c r="AI196" s="78" t="str">
        <f>IF(SUM(COUNTIFS('Planificación 2026-1'!E:E,"FILIAL",'Planificación 2026-1'!W:W,C196,'Planificación 2026-1'!G:G,"MH"))&gt;0,"P31"," ")</f>
        <v xml:space="preserve"> </v>
      </c>
      <c r="AJ196" s="78" t="str">
        <f>IF(SUM(COUNTIFS('Planificación 2026-1'!E:E,"FILIAL",'Planificación 2026-1'!W:W,C196,'Planificación 2026-1'!G:G,"IC"))&gt;0,"P32"," ")</f>
        <v xml:space="preserve"> </v>
      </c>
      <c r="AK196" s="78" t="str">
        <f>IF(SUM(COUNTIFS('Planificación 2026-1'!E:E,"FILIAL",'Planificación 2026-1'!W:W,C196,'Planificación 2026-1'!G:G,"AR"))&gt;0,"P34"," ")</f>
        <v xml:space="preserve"> </v>
      </c>
      <c r="AL196" s="78" t="str">
        <f>IF(SUM(COUNTIFS('Planificación 2026-1'!E:E,"FILIAL",'Planificación 2026-1'!W:W,C196,'Planificación 2026-1'!G:G,"T1"))&gt;0,"P35"," ")</f>
        <v xml:space="preserve"> </v>
      </c>
      <c r="AM196" s="78" t="str">
        <f>IF(SUM(COUNTIFS('Planificación 2026-1'!E:E,"FILIAL",'Planificación 2026-1'!W:W,C196,'Planificación 2026-1'!G:G,"T3"))&gt;0,"P36"," ")</f>
        <v xml:space="preserve"> </v>
      </c>
      <c r="AN196" s="78" t="str">
        <f>IF(SUM(COUNTIFS('Planificación 2026-1'!E:E,"FILIAL",'Planificación 2026-1'!W:W,C196,'Planificación 2026-1'!G:G,"T2"))&gt;0,"P37"," ")</f>
        <v xml:space="preserve"> </v>
      </c>
      <c r="AO196" s="78" t="str">
        <f>IF(SUM(COUNTIFS('Planificación 2026-1'!E:E,"FILIAL",'Planificación 2026-1'!W:W,C196,'Planificación 2026-1'!G:G,"AE"))&gt;0,"P38"," ")</f>
        <v xml:space="preserve"> </v>
      </c>
      <c r="AP196" s="78" t="str">
        <f>IF(SUM(COUNTIFS('Planificación 2026-1'!E:E,"FILIAL",'Planificación 2026-1'!W:W,C196,'Planificación 2026-1'!G:G,"T4"))&gt;0,"P55"," ")</f>
        <v xml:space="preserve"> </v>
      </c>
      <c r="AQ196" s="78" t="str">
        <f>IF(SUM(COUNTIFS('Planificación 2026-1'!E:E,"SUNAMPE",'Planificación 2026-1'!W:W,C196,'Planificación 2026-1'!G:G,"AF"))&gt;0," P01"," ")</f>
        <v xml:space="preserve"> </v>
      </c>
      <c r="AR196" s="78" t="str">
        <f>IF(SUM(COUNTIFS('Planificación 2026-1'!E:E,"SUNAMPE",'Planificación 2026-1'!W:W,C196,'Planificación 2026-1'!G:G,"EN"))&gt;0,"P02"," ")</f>
        <v xml:space="preserve"> </v>
      </c>
      <c r="AS196" s="78" t="str">
        <f>IF(SUM(COUNTIFS('Planificación 2026-1'!E:E,"SUNAMPE",'Planificación 2026-1'!W:W,C196,'Planificación 2026-1'!G:G,"IS"))&gt;0,"P03"," ")</f>
        <v xml:space="preserve"> </v>
      </c>
      <c r="AT196" s="78" t="str">
        <f>IF(SUM(COUNTIFS('Planificación 2026-1'!E:E,"SUNAMPE",'Planificación 2026-1'!W:W,C196,'Planificación 2026-1'!G:G,"PS"))&gt;0,"P04"," ")</f>
        <v xml:space="preserve"> </v>
      </c>
      <c r="AU196" s="78"/>
      <c r="AV196" s="78" t="str">
        <f>IF(SUM(COUNTIFS('Planificación 2026-1'!E:E,"SUNAMPE",'Planificación 2026-1'!W:W,C196,'Planificación 2026-1'!G:G,"IN"))&gt;0,"P06"," ")</f>
        <v xml:space="preserve"> </v>
      </c>
      <c r="AW196" s="78" t="str">
        <f>IF(SUM(COUNTIFS('Planificación 2026-1'!E:E,"SUNAMPE",'Planificación 2026-1'!W:W,C196,'Planificación 2026-1'!G:G,"CA"))&gt;0,"P07"," ")</f>
        <v xml:space="preserve"> </v>
      </c>
      <c r="AX196" s="78" t="str">
        <f>IF(SUM(COUNTIFS('Planificación 2026-1'!E:E,"SUNAMPE",'Planificación 2026-1'!W:W,C196,'Planificación 2026-1'!G:G,"DE"))&gt;0,"P08"," ")</f>
        <v xml:space="preserve"> </v>
      </c>
      <c r="AY196" s="78" t="str">
        <f>IF(SUM(COUNTIFS('Planificación 2026-1'!E:E,"SUNAMPE",'Planificación 2026-1'!W:W,C196,'Planificación 2026-1'!G:G,"OB"))&gt;0,"P09"," ")</f>
        <v xml:space="preserve"> </v>
      </c>
      <c r="AZ196" s="78" t="str">
        <f>IF(SUM(COUNTIFS('Planificación 2026-1'!E:E,"SUNAMPE",'Planificación 2026-1'!W:W,C196,'Planificación 2026-1'!G:G,"MH"))&gt;0,"P31"," ")</f>
        <v xml:space="preserve"> </v>
      </c>
      <c r="BA196" s="78" t="str">
        <f>IF(SUM(COUNTIFS('Planificación 2026-1'!E:E,"SUNAMPE",'Planificación 2026-1'!W:W,C196,'Planificación 2026-1'!G:G,"IC"))&gt;0,"P32"," ")</f>
        <v xml:space="preserve"> </v>
      </c>
      <c r="BB196" s="78" t="str">
        <f>IF(SUM(COUNTIFS('Planificación 2026-1'!E:E,"SUNAMPE",'Planificación 2026-1'!W:W,C196,'Planificación 2026-1'!G:G,"AR"))&gt;0,"P34"," ")</f>
        <v xml:space="preserve"> </v>
      </c>
      <c r="BC196" s="78" t="str">
        <f>IF(SUM(COUNTIFS('Planificación 2026-1'!E:E,"SUNAMPE",'Planificación 2026-1'!W:W,C196,'Planificación 2026-1'!G:G,"T1"))&gt;0,"P35"," ")</f>
        <v xml:space="preserve"> </v>
      </c>
      <c r="BD196" s="78" t="str">
        <f>IF(SUM(COUNTIFS('Planificación 2026-1'!E:E,"SUNAMPE",'Planificación 2026-1'!W:W,C196,'Planificación 2026-1'!G:G,"T3"))&gt;0,"P36"," ")</f>
        <v xml:space="preserve"> </v>
      </c>
      <c r="BE196" s="78" t="str">
        <f>IF(SUM(COUNTIFS('Planificación 2026-1'!E:E,"SUNAMPE",'Planificación 2026-1'!W:W,C196,'Planificación 2026-1'!G:G,"T2"))&gt;0,"P37"," ")</f>
        <v xml:space="preserve"> </v>
      </c>
      <c r="BF196" s="78" t="str">
        <f>IF(SUM(COUNTIFS('Planificación 2026-1'!E:E,"SUNAMPE",'Planificación 2026-1'!W:W,C196,'Planificación 2026-1'!G:G,"AE"))&gt;0,"P38"," ")</f>
        <v xml:space="preserve"> </v>
      </c>
      <c r="BG196" s="78" t="str">
        <f>IF(SUM(COUNTIFS('Planificación 2026-1'!E:E,"SUNAMPE",'Planificación 2026-1'!W:W,C196,'Planificación 2026-1'!G:G,"T4"))&gt;0,"P55"," ")</f>
        <v xml:space="preserve"> </v>
      </c>
      <c r="BH196" s="78" t="str">
        <f>IF(SUM(COUNTIFS('Planificación 2026-1'!E:E,"HUAURA",'Planificación 2026-1'!W:W,C196,'Planificación 2026-1'!G:G,"AF"))&gt;0," P01"," ")</f>
        <v xml:space="preserve"> </v>
      </c>
      <c r="BI196" s="78" t="str">
        <f>IF(SUM(COUNTIFS('Planificación 2026-1'!E:E,"HUAURA",'Planificación 2026-1'!W:W,C196,'Planificación 2026-1'!G:G,"EN"))&gt;0,"P02"," ")</f>
        <v xml:space="preserve"> </v>
      </c>
      <c r="BJ196" s="78" t="str">
        <f>IF(SUM(COUNTIFS('Planificación 2026-1'!E:E,"HUAURA",'Planificación 2026-1'!W:W,C196,'Planificación 2026-1'!G:G,"IS"))&gt;0,"P03"," ")</f>
        <v xml:space="preserve"> </v>
      </c>
      <c r="BK196" s="78" t="str">
        <f>IF(SUM(COUNTIFS('Planificación 2026-1'!E:E,"HUAURA",'Planificación 2026-1'!W:W,C196,'Planificación 2026-1'!G:G,"PS"))&gt;0,"P04"," ")</f>
        <v xml:space="preserve"> </v>
      </c>
      <c r="BL196" s="78"/>
      <c r="BM196" s="78" t="str">
        <f>IF(SUM(COUNTIFS('Planificación 2026-1'!E:E,"HUAURA",'Planificación 2026-1'!W:W,C196,'Planificación 2026-1'!G:G,"IN"))&gt;0,"P06"," ")</f>
        <v xml:space="preserve"> </v>
      </c>
      <c r="BN196" s="78" t="str">
        <f>IF(SUM(COUNTIFS('Planificación 2026-1'!E:E,"HUAURA",'Planificación 2026-1'!W:W,C196,'Planificación 2026-1'!G:G,"CA"))&gt;0,"P07"," ")</f>
        <v xml:space="preserve"> </v>
      </c>
      <c r="BO196" s="78" t="str">
        <f>IF(SUM(COUNTIFS('Planificación 2026-1'!E:E,"HUAURA",'Planificación 2026-1'!W:W,C196,'Planificación 2026-1'!G:G,"DE"))&gt;0,"P08"," ")</f>
        <v xml:space="preserve"> </v>
      </c>
      <c r="BP196" s="78" t="str">
        <f>IF(SUM(COUNTIFS('Planificación 2026-1'!E:E,"HUAURA",'Planificación 2026-1'!W:W,C196,'Planificación 2026-1'!G:G,"OB"))&gt;0,"P09"," ")</f>
        <v xml:space="preserve"> </v>
      </c>
      <c r="BQ196" s="78" t="str">
        <f>IF(SUM(COUNTIFS('Planificación 2026-1'!E:E,"HUAURA",'Planificación 2026-1'!W:W,C196,'Planificación 2026-1'!G:G,"MH"))&gt;0,"P31"," ")</f>
        <v xml:space="preserve"> </v>
      </c>
      <c r="BR196" s="78" t="str">
        <f>IF(SUM(COUNTIFS('Planificación 2026-1'!E:E,"HUAURA",'Planificación 2026-1'!W:W,C196,'Planificación 2026-1'!G:G,"IC"))&gt;0,"P32"," ")</f>
        <v xml:space="preserve"> </v>
      </c>
      <c r="BS196" s="78" t="str">
        <f>IF(SUM(COUNTIFS('Planificación 2026-1'!E:E,"HUAURA",'Planificación 2026-1'!W:W,C196,'Planificación 2026-1'!G:G,"AR"))&gt;0,"P34"," ")</f>
        <v xml:space="preserve"> </v>
      </c>
      <c r="BT196" s="78" t="str">
        <f>IF(SUM(COUNTIFS('Planificación 2026-1'!E:E,"HUAURA",'Planificación 2026-1'!W:W,C196,'Planificación 2026-1'!G:G,"T1"))&gt;0,"P35"," ")</f>
        <v xml:space="preserve"> </v>
      </c>
      <c r="BU196" s="78" t="str">
        <f>IF(SUM(COUNTIFS('Planificación 2026-1'!E:E,"HUAURA",'Planificación 2026-1'!W:W,C196,'Planificación 2026-1'!G:G,"T3"))&gt;0,"P36"," ")</f>
        <v xml:space="preserve"> </v>
      </c>
      <c r="BV196" s="78" t="str">
        <f>IF(SUM(COUNTIFS('Planificación 2026-1'!E:E,"HUAURA",'Planificación 2026-1'!W:W,C196,'Planificación 2026-1'!G:G,"T2"))&gt;0,"P37"," ")</f>
        <v xml:space="preserve"> </v>
      </c>
      <c r="BW196" s="78" t="str">
        <f>IF(SUM(COUNTIFS('Planificación 2026-1'!E:E,"HUAURA",'Planificación 2026-1'!W:W,C196,'Planificación 2026-1'!G:G,"AE"))&gt;0,"P38"," ")</f>
        <v xml:space="preserve"> </v>
      </c>
      <c r="BX196" s="78" t="str">
        <f>IF(SUM(COUNTIFS('Planificación 2026-1'!E:E,"HUAURA",'Planificación 2026-1'!W:W,C196,'Planificación 2026-1'!G:G,"T4"))&gt;0,"P55"," ")</f>
        <v xml:space="preserve"> </v>
      </c>
      <c r="BY196" s="79">
        <f>SUMIFS('Planificación 2026-1'!R:R,'Planificación 2026-1'!W:W,C196,'Planificación 2026-1'!G:G,"AF",'Planificación 2026-1'!H:H,"&gt;2")</f>
        <v>0</v>
      </c>
      <c r="BZ196" s="79">
        <f>SUMIFS('Planificación 2026-1'!R:R,'Planificación 2026-1'!W:W,C196,'Planificación 2026-1'!G:G,"EN",'Planificación 2026-1'!H:H,"&gt;2")</f>
        <v>0</v>
      </c>
      <c r="CA196" s="79">
        <f>SUMIFS('Planificación 2026-1'!R:R,'Planificación 2026-1'!W:W,C196,'Planificación 2026-1'!G:G,"IS",'Planificación 2026-1'!H:H,"&gt;2")</f>
        <v>0</v>
      </c>
      <c r="CB196" s="79">
        <f>SUMIFS('Planificación 2026-1'!R:R,'Planificación 2026-1'!W:W,C196,'Planificación 2026-1'!G:G,"PS",'Planificación 2026-1'!H:H,"&gt;2")</f>
        <v>0</v>
      </c>
      <c r="CC196" s="79">
        <f>SUMIFS('Planificación 2026-1'!R:R,'Planificación 2026-1'!W:W,C196,'Planificación 2026-1'!G:G,"IN",'Planificación 2026-1'!H:H,"&gt;2")</f>
        <v>0</v>
      </c>
      <c r="CD196" s="79">
        <f>SUMIFS('Planificación 2026-1'!R:R,'Planificación 2026-1'!W:W,C196,'Planificación 2026-1'!G:G,"CA",'Planificación 2026-1'!H:H,"&gt;2")</f>
        <v>0</v>
      </c>
      <c r="CE196" s="79">
        <f>SUMIFS('Planificación 2026-1'!R:R,'Planificación 2026-1'!W:W,C196,'Planificación 2026-1'!G:G,"DE",'Planificación 2026-1'!H:H,"&gt;2")</f>
        <v>0</v>
      </c>
      <c r="CF196" s="79">
        <f>SUMIFS('Planificación 2026-1'!R:R,'Planificación 2026-1'!W:W,C196,'Planificación 2026-1'!G:G,"OB",'Planificación 2026-1'!H:H,"&gt;2")</f>
        <v>6</v>
      </c>
      <c r="CG196" s="79">
        <f>SUMIFS('Planificación 2026-1'!R:R,'Planificación 2026-1'!W:W,C196,'Planificación 2026-1'!G:G,"MH",'Planificación 2026-1'!H:H,"&gt;2")</f>
        <v>0</v>
      </c>
      <c r="CH196" s="79">
        <f>SUMIFS('Planificación 2026-1'!R:R,'Planificación 2026-1'!W:W,C196,'Planificación 2026-1'!G:G,"IC",'Planificación 2026-1'!H:H,"&gt;2")</f>
        <v>0</v>
      </c>
      <c r="CI196" s="79">
        <f>SUMIFS('Planificación 2026-1'!R:R,'Planificación 2026-1'!W:W,C196,'Planificación 2026-1'!G:G,"AR",'Planificación 2026-1'!H:H,"&gt;2")</f>
        <v>0</v>
      </c>
      <c r="CJ196" s="79">
        <f>SUMIFS('Planificación 2026-1'!R:R,'Planificación 2026-1'!W:W,C196,'Planificación 2026-1'!G:G,"T1",'Planificación 2026-1'!H:H,"&gt;2")</f>
        <v>0</v>
      </c>
      <c r="CK196" s="79">
        <f>SUMIFS('Planificación 2026-1'!R:R,'Planificación 2026-1'!W:W,C196,'Planificación 2026-1'!G:G,"T3",'Planificación 2026-1'!H:H,"&gt;2")</f>
        <v>0</v>
      </c>
      <c r="CL196" s="79">
        <f>SUMIFS('Planificación 2026-1'!R:R,'Planificación 2026-1'!W:W,C196,'Planificación 2026-1'!G:G,"T2",'Planificación 2026-1'!H:H,"&gt;2")</f>
        <v>0</v>
      </c>
      <c r="CM196" s="79">
        <f>SUMIFS('Planificación 2026-1'!R:R,'Planificación 2026-1'!W:W,C196,'Planificación 2026-1'!G:G,"AE",'Planificación 2026-1'!H:H,"&gt;2")</f>
        <v>0</v>
      </c>
      <c r="CN196" s="79">
        <f>SUMIFS('Planificación 2026-1'!R:R,'Planificación 2026-1'!W:W,C196,'Planificación 2026-1'!G:G,"T4",'Planificación 2026-1'!H:H,"&gt;2")</f>
        <v>0</v>
      </c>
      <c r="CO196" s="79">
        <f>SUMIFS('Planificación 2026-1'!R:R,'Planificación 2026-1'!W:W,C196,'Planificación 2026-1'!G:G,"AF",'Planificación 2026-1'!H:H,"&lt;3")</f>
        <v>0</v>
      </c>
      <c r="CP196" s="79">
        <f>SUMIFS('Planificación 2026-1'!R:R,'Planificación 2026-1'!W:W,C196,'Planificación 2026-1'!G:G,"EN",'Planificación 2026-1'!H:H,"&lt;3")</f>
        <v>0</v>
      </c>
      <c r="CQ196" s="79">
        <f>SUMIFS('Planificación 2026-1'!R:R,'Planificación 2026-1'!W:W,C196,'Planificación 2026-1'!G:G,"IS",'Planificación 2026-1'!H:H,"&lt;3")</f>
        <v>0</v>
      </c>
      <c r="CR196" s="79">
        <f>SUMIFS('Planificación 2026-1'!R:R,'Planificación 2026-1'!W:W,C196,'Planificación 2026-1'!G:G,"PS",'Planificación 2026-1'!H:H,"&lt;3")</f>
        <v>0</v>
      </c>
      <c r="CS196" s="79">
        <f>SUMIFS('Planificación 2026-1'!R:R,'Planificación 2026-1'!W:W,C196,'Planificación 2026-1'!G:G,"IN",'Planificación 2026-1'!H:H,"&lt;3")</f>
        <v>0</v>
      </c>
      <c r="CT196" s="79">
        <f>SUMIFS('Planificación 2026-1'!R:R,'Planificación 2026-1'!W:W,C196,'Planificación 2026-1'!G:G,"CA",'Planificación 2026-1'!H:H,"&lt;3")</f>
        <v>0</v>
      </c>
      <c r="CU196" s="79">
        <f>SUMIFS('Planificación 2026-1'!R:R,'Planificación 2026-1'!W:W,C196,'Planificación 2026-1'!G:G,"DE",'Planificación 2026-1'!H:H,"&lt;3")</f>
        <v>0</v>
      </c>
      <c r="CV196" s="79">
        <f>SUMIFS('Planificación 2026-1'!R:R,'Planificación 2026-1'!W:W,C196,'Planificación 2026-1'!G:G,"OB",'Planificación 2026-1'!H:H,"&lt;3")</f>
        <v>0</v>
      </c>
      <c r="CW196" s="79">
        <f>SUMIFS('Planificación 2026-1'!R:R,'Planificación 2026-1'!W:W,C196,'Planificación 2026-1'!G:G,"MH",'Planificación 2026-1'!H:H,"&lt;3")</f>
        <v>0</v>
      </c>
      <c r="CX196" s="79">
        <f>SUMIFS('Planificación 2026-1'!R:R,'Planificación 2026-1'!W:W,C196,'Planificación 2026-1'!G:G,"IC",'Planificación 2026-1'!H:H,"&lt;3")</f>
        <v>0</v>
      </c>
      <c r="CY196" s="79">
        <f>SUMIFS('Planificación 2026-1'!R:R,'Planificación 2026-1'!W:W,C196,'Planificación 2026-1'!G:G,"AR",'Planificación 2026-1'!H:H,"&lt;3")</f>
        <v>0</v>
      </c>
      <c r="CZ196" s="79">
        <f>SUMIFS('Planificación 2026-1'!R:R,'Planificación 2026-1'!W:W,C196,'Planificación 2026-1'!G:G,"T1",'Planificación 2026-1'!H:H,"&lt;3")</f>
        <v>0</v>
      </c>
      <c r="DA196" s="79">
        <f>SUMIFS('Planificación 2026-1'!R:R,'Planificación 2026-1'!W:W,C196,'Planificación 2026-1'!G:G,"T3",'Planificación 2026-1'!H:H,"&lt;3")</f>
        <v>0</v>
      </c>
      <c r="DB196" s="79">
        <f>SUMIFS('Planificación 2026-1'!R:R,'Planificación 2026-1'!W:W,C196,'Planificación 2026-1'!G:G,"T2",'Planificación 2026-1'!H:H,"&lt;3")</f>
        <v>0</v>
      </c>
      <c r="DC196" s="79">
        <f>SUMIFS('Planificación 2026-1'!R:R,'Planificación 2026-1'!W:W,C196,'Planificación 2026-1'!G:G,"AE",'Planificación 2026-1'!H:H,"&lt;3")</f>
        <v>0</v>
      </c>
      <c r="DD196" s="79">
        <f>SUMIFS('Planificación 2026-1'!R:R,'Planificación 2026-1'!W:W,C196,'Planificación 2026-1'!G:G,"T4",'Planificación 2026-1'!H:H,"&lt;3")</f>
        <v>0</v>
      </c>
      <c r="DE196" s="78" t="str">
        <f t="shared" ref="DE196:DE257" si="46">TRIM(CONCATENATE(I196,J196,K196,L196,M196,N196,O196,P196,Q196,R196,S196,T196,U196,V196,W196,X196,Y196))</f>
        <v>P09</v>
      </c>
      <c r="DF196" s="30">
        <f>IF(C196="","",SUMIFS('Planificación 2026-1'!R:R,'Planificación 2026-1'!W:W,C196,'Planificación 2026-1'!E:E,"PRINCIPAL",'Planificación 2026-1'!X:X,"VIRTUAL"))</f>
        <v>0</v>
      </c>
      <c r="DG196" s="30">
        <f>IF(C196="","",SUMIFS('Planificación 2026-1'!R:R,'Planificación 2026-1'!W:W,C196,'Planificación 2026-1'!E:E,"PRINCIPAL",'Planificación 2026-1'!X:X,"PRESENCIAL"))</f>
        <v>6</v>
      </c>
      <c r="DH196" s="30">
        <f>IF(C196="","",SUMIFS('Planificación 2026-1'!R:R,'Planificación 2026-1'!W:W,C196,'Planificación 2026-1'!E:E,"PRINCIPAL",'Planificación 2026-1'!X:X,"HIBRIDO PRESENCIAL"))</f>
        <v>0</v>
      </c>
      <c r="DI196" s="78" t="str">
        <f t="shared" ref="DI196:DI257" si="47">TRIM(CONCATENATE(Z196,AA196,AB196,AC196,AD196,AE196,AF196,AG196,AH196,AI196,AJ196,AK196,AL196,AM196,AN196,AO196,AP196))</f>
        <v/>
      </c>
      <c r="DJ196" s="78">
        <f>IF(C196="","",SUMIFS('Planificación 2026-1'!R:R,'Planificación 2026-1'!W:W,C196,'Planificación 2026-1'!E:E,"FILIAL",'Planificación 2026-1'!X:X,"VIRTUAL"))</f>
        <v>0</v>
      </c>
      <c r="DK196" s="80">
        <f>IF(C196="","",SUMIFS('Planificación 2026-1'!R:R,'Planificación 2026-1'!W:W,C196,'Planificación 2026-1'!E:E,"FILIAL",'Planificación 2026-1'!X:X,"PRESENCIAL"))</f>
        <v>0</v>
      </c>
      <c r="DL196" s="42">
        <f>IF(C196="","",SUMIFS('Planificación 2026-1'!R:R,'Planificación 2026-1'!W:W,C196,'Planificación 2026-1'!E:E,"FILIAL",'Planificación 2026-1'!X:X,"HIBRIDO PRESENCIAL"))</f>
        <v>0</v>
      </c>
      <c r="DM196" s="81" t="str">
        <f t="shared" ref="DM196:DM257" si="48">TRIM(CONCATENATE(AQ196,AR196,AS196,AT196,AU196,AV196,AW196,AX196,AY196,AZ196,BA196,BB196,BC196,BD196,BE196,BF196,BG196))</f>
        <v/>
      </c>
      <c r="DN196" s="78">
        <f>IF(C196="","",SUMIFS('Planificación 2026-1'!R:R,'Planificación 2026-1'!W:W,C196,'Planificación 2026-1'!E:E,"SUNAMPE",'Planificación 2026-1'!X:X,"VIRTUAL"))</f>
        <v>0</v>
      </c>
      <c r="DO196" s="42">
        <f>IF(C196="","",SUMIFS('Planificación 2026-1'!R:R,'Planificación 2026-1'!W:W,C196,'Planificación 2026-1'!E:E,"SUNAMPE",'Planificación 2026-1'!X:X,"PRESENCIAL"))</f>
        <v>0</v>
      </c>
      <c r="DP196" s="81" t="str">
        <f t="shared" ref="DP196:DP257" si="49">TRIM(CONCATENATE(BH196,BI196,BJ196,BK196,BL196,BM196,BN196,BO196,BP196,BQ196,BR196,BS196,BT196,BU196,BV196,BW196,BX196))</f>
        <v/>
      </c>
      <c r="DQ196" s="78">
        <f>IF(C196="","",SUMIFS('Planificación 2026-1'!R:R,'Planificación 2026-1'!W:W,C196,'Planificación 2026-1'!E:E,"HUAURA",'Planificación 2026-1'!X:X,"VIRTUAL"))</f>
        <v>0</v>
      </c>
      <c r="DR196" s="42">
        <f>IF(C196="","",SUMIFS('Planificación 2026-1'!R:R,'Planificación 2026-1'!W:W,C196,'Planificación 2026-1'!E:E,"HUAURA",'Planificación 2026-1'!X:X,"PRESENCIAL"))</f>
        <v>0</v>
      </c>
      <c r="DS196" s="48">
        <f>SUMIFS('Planificación 2026-1'!R:R,'Planificación 2026-1'!W:W,C196,'Planificación 2026-1'!E:E,"PRINCIPAL",'Planificación 2026-1'!X:X,"VIRTUAL",'Planificación 2026-1'!H:H,"&gt;2")</f>
        <v>0</v>
      </c>
      <c r="DT196" s="48">
        <f>SUMIFS('Planificación 2026-1'!R:R,'Planificación 2026-1'!W:W,C196,'Planificación 2026-1'!E:E,"PRINCIPAL",'Planificación 2026-1'!X:X,"&lt;&gt;VIRTUAL",'Planificación 2026-1'!H:H,"&gt;2")</f>
        <v>6</v>
      </c>
      <c r="DU196" s="48">
        <f>SUMIFS('Planificación 2026-1'!R:R,'Planificación 2026-1'!W:W,C196,'Planificación 2026-1'!E:E,"SUNAMPE",'Planificación 2026-1'!X:X,"VIRTUAL",'Planificación 2026-1'!H:H,"&gt;2")</f>
        <v>0</v>
      </c>
      <c r="DV196" s="48">
        <f>SUMIFS('Planificación 2026-1'!R:R,'Planificación 2026-1'!W:W,C196,'Planificación 2026-1'!E:E,"SUNAMPE",'Planificación 2026-1'!X:X,"&lt;&gt;VIRTUAL",'Planificación 2026-1'!H:H,"&gt;2")</f>
        <v>0</v>
      </c>
      <c r="DW196" s="48">
        <f>SUMIFS('Planificación 2026-1'!R:R,'Planificación 2026-1'!W:W,C196,'Planificación 2026-1'!E:E,"FILIAL",'Planificación 2026-1'!X:X,"VIRTUAL",'Planificación 2026-1'!H:H,"&gt;2")</f>
        <v>0</v>
      </c>
      <c r="DX196" s="48">
        <f>SUMIFS('Planificación 2026-1'!R:R,'Planificación 2026-1'!W:W,C196,'Planificación 2026-1'!E:E,"FILIAL",'Planificación 2026-1'!X:X,"&lt;&gt;VIRTUAL",'Planificación 2026-1'!H:H,"&gt;2")</f>
        <v>0</v>
      </c>
      <c r="DY196" s="48">
        <f>SUMIFS('Planificación 2026-1'!R:R,'Planificación 2026-1'!W:W,C196,'Planificación 2026-1'!E:E,"PORUMA",'Planificación 2026-1'!X:X,"VIRTUAL",'Planificación 2026-1'!H:H,"&gt;2")</f>
        <v>0</v>
      </c>
      <c r="DZ196" s="48">
        <f>SUMIFS('Planificación 2026-1'!R:R,'Planificación 2026-1'!W:W,C196,'Planificación 2026-1'!E:E,"PORUMA",'Planificación 2026-1'!X:X,"&lt;&gt;VIRTUAL",'Planificación 2026-1'!H:H,"&gt;2")</f>
        <v>0</v>
      </c>
      <c r="EA196" s="48">
        <f>SUMIFS('Planificación 2026-1'!R:R,'Planificación 2026-1'!W:W,C196,'Planificación 2026-1'!E:E,"HUAURA",'Planificación 2026-1'!X:X,"VIRTUAL",'Planificación 2026-1'!H:H,"&gt;2")</f>
        <v>0</v>
      </c>
      <c r="EB196" s="48">
        <f>SUMIFS('Planificación 2026-1'!R:R,'Planificación 2026-1'!W:W,C196,'Planificación 2026-1'!E:E,"HUAURA",'Planificación 2026-1'!X:X,"&lt;&gt;VIRTUAL",'Planificación 2026-1'!H:H,"&gt;2")</f>
        <v>0</v>
      </c>
      <c r="EC196" s="48">
        <f>SUMIFS('Planificación 2026-1'!R:R,'Planificación 2026-1'!W:W,C196,'Planificación 2026-1'!E:E,"PRINCIPAL",'Planificación 2026-1'!X:X,"VIRTUAL",'Planificación 2026-1'!H:H,"&lt;3")</f>
        <v>0</v>
      </c>
      <c r="ED196" s="48">
        <f>SUMIFS('Planificación 2026-1'!R:R,'Planificación 2026-1'!W:W,C196,'Planificación 2026-1'!E:E,"PRINCIPAL",'Planificación 2026-1'!X:X,"&lt;&gt;VIRTUAL",'Planificación 2026-1'!H:H,"&lt;3")</f>
        <v>0</v>
      </c>
      <c r="EE196" s="48">
        <f>SUMIFS('Planificación 2026-1'!R:R,'Planificación 2026-1'!W:W,C196,'Planificación 2026-1'!E:E,"SUNAMPE",'Planificación 2026-1'!X:X,"VIRTUAL",'Planificación 2026-1'!H:H,"&lt;3")</f>
        <v>0</v>
      </c>
      <c r="EF196" s="48">
        <f>SUMIFS('Planificación 2026-1'!R:R,'Planificación 2026-1'!W:W,C196,'Planificación 2026-1'!E:E,"SUNAMPE",'Planificación 2026-1'!X:X,"&lt;&gt;VIRTUAL",'Planificación 2026-1'!H:H,"&lt;3")</f>
        <v>0</v>
      </c>
      <c r="EG196" s="48">
        <f>SUMIFS('Planificación 2026-1'!R:R,'Planificación 2026-1'!W:W,C196,'Planificación 2026-1'!E:E,"FILIAL",'Planificación 2026-1'!X:X,"VIRTUAL",'Planificación 2026-1'!H:H,"&lt;3")</f>
        <v>0</v>
      </c>
      <c r="EH196" s="48">
        <f>SUMIFS('Planificación 2026-1'!R:R,'Planificación 2026-1'!W:W,C196,'Planificación 2026-1'!E:E,"FILIAL",'Planificación 2026-1'!X:X,"&lt;&gt;VIRTUAL",'Planificación 2026-1'!H:H,"&lt;3")</f>
        <v>0</v>
      </c>
      <c r="EI196" s="48">
        <f>SUMIFS('Planificación 2026-1'!R:R,'Planificación 2026-1'!W:W,C196,'Planificación 2026-1'!E:E,"PORUMA",'Planificación 2026-1'!X:X,"VIRTUAL",'Planificación 2026-1'!H:H,"&lt;3")</f>
        <v>0</v>
      </c>
      <c r="EJ196" s="48">
        <f>SUMIFS('Planificación 2026-1'!R:R,'Planificación 2026-1'!W:W,C196,'Planificación 2026-1'!E:E,"PORUMA",'Planificación 2026-1'!X:X,"&lt;&gt;VIRTUAL",'Planificación 2026-1'!H:H,"&lt;3")</f>
        <v>0</v>
      </c>
      <c r="EK196" s="48">
        <f>SUMIFS('Planificación 2026-1'!R:R,'Planificación 2026-1'!W:W,C196,'Planificación 2026-1'!E:E,"HUAURA",'Planificación 2026-1'!X:X,"VIRTUAL",'Planificación 2026-1'!H:H,"&lt;3")</f>
        <v>0</v>
      </c>
      <c r="EL196" s="48">
        <f>SUMIFS('Planificación 2026-1'!R:R,'Planificación 2026-1'!W:W,C196,'Planificación 2026-1'!E:E,"HUAURA",'Planificación 2026-1'!X:X,"&lt;&gt;VIRTUAL",'Planificación 2026-1'!H:H,"&lt;3")</f>
        <v>0</v>
      </c>
      <c r="EM196" s="48">
        <f t="shared" ref="EM196:EM257" si="50">EG196+DW196+DX196+EH196</f>
        <v>0</v>
      </c>
      <c r="EN196" s="48">
        <f t="shared" ref="EN196:EN257" si="51">EL196+EK196+EB196+EA196</f>
        <v>0</v>
      </c>
      <c r="EO196" s="48">
        <f t="shared" ref="EO196:EO257" si="52">EI196+EJ196+DZ196+DY196</f>
        <v>0</v>
      </c>
      <c r="EP196" s="48">
        <f t="shared" ref="EP196:EP257" si="53">ED196+EC196+DT196+DS196</f>
        <v>6</v>
      </c>
      <c r="EQ196" s="48">
        <f t="shared" ref="EQ196:EQ257" si="54">EF196+EE196+DV196+DU196</f>
        <v>0</v>
      </c>
      <c r="ER196" s="48"/>
      <c r="ES196" s="48">
        <f t="shared" ref="ES196:ES257" si="55">DS196+DW196+EA196+EC196+EG196+EK196+DU196+EE196</f>
        <v>0</v>
      </c>
      <c r="ET196" s="48">
        <f t="shared" ref="ET196:ET257" si="56">DT196+DX196+EB196+ED196+EH196+EL196+DV196+EF196</f>
        <v>6</v>
      </c>
      <c r="EU196" s="48" t="b">
        <f t="shared" ref="EU196:EU257" si="57">EXACT(SUM(ES196:ET196),D196)</f>
        <v>1</v>
      </c>
      <c r="EV196" s="48" t="str">
        <f t="shared" ref="EV196:EV257" si="58">IF(AND(DT196=0,DX196=0,EB196=0),"",IF(COUNTIF(DS196:EB196,"&gt;0")=1,IF(DT196+DS196&gt;0,"SEDE",IF(DX196+DW196&gt;0,"FILIAL","HUAURA")),IF(COUNTIF(DS196:EB196,"&gt;0")=2,IF(AND(DT196+DS196&gt;0,DX196+DW196&gt;0),"SEDE-FILIAL",IF(AND(DT196&gt;0,EB196&gt;0),"SEDE-HUAURA","FILIAL-HUAURA")),"SEDE-FILIAL-HUAURA")))</f>
        <v>SEDE</v>
      </c>
      <c r="EW196" s="48" t="str">
        <f t="shared" ref="EW196:EW257" si="59">IF(ES196=0,"PRESENCIAL",IF(ET196=0,"VIRTUAL",IF(ES196&gt;ET196,"MAS VIRTUAL",IF(ET196&gt;ES196,"MAS PRESENCIAL","AMBOS"))))</f>
        <v>PRESENCIAL</v>
      </c>
    </row>
    <row r="197" spans="1:153" x14ac:dyDescent="0.3">
      <c r="A197" s="53"/>
      <c r="B197" s="383">
        <v>194</v>
      </c>
      <c r="C197" s="107" t="s">
        <v>216</v>
      </c>
      <c r="D197" s="82">
        <f>SUMIF('Planificación 2026-1'!W:W,C197,'Planificación 2026-1'!R:R)</f>
        <v>20</v>
      </c>
      <c r="E197" s="384" t="s">
        <v>319</v>
      </c>
      <c r="F197" s="107" t="s">
        <v>430</v>
      </c>
      <c r="G197" s="107" t="s">
        <v>431</v>
      </c>
      <c r="H197" s="107" t="s">
        <v>432</v>
      </c>
      <c r="I197" s="77" t="str">
        <f>IF(SUM(COUNTIFS('Planificación 2026-1'!E:E,"PRINCIPAL",'Planificación 2026-1'!W:W,C197,'Planificación 2026-1'!G:G,"AF"))&gt;0,"P01"," ")</f>
        <v xml:space="preserve"> </v>
      </c>
      <c r="J197" s="78" t="str">
        <f>IF(SUM(COUNTIFS('Planificación 2026-1'!E:E,"PRINCIPAL",'Planificación 2026-1'!W:W,C197,'Planificación 2026-1'!G:G,"EN"))&gt;0,"P02"," ")</f>
        <v>P02</v>
      </c>
      <c r="K197" s="78" t="str">
        <f>IF(SUM(COUNTIFS('Planificación 2026-1'!E:E,"PRINCIPAL",'Planificación 2026-1'!W:W,C197,'Planificación 2026-1'!G:G,"IS"))&gt;0,"P03"," ")</f>
        <v xml:space="preserve"> </v>
      </c>
      <c r="L197" s="78" t="str">
        <f>IF(SUM(COUNTIFS('Planificación 2026-1'!E:E,"PRINCIPAL",'Planificación 2026-1'!W:W,C197,'Planificación 2026-1'!G:G,"PS"))&gt;0,"P04"," ")</f>
        <v xml:space="preserve"> </v>
      </c>
      <c r="M197" s="78"/>
      <c r="N197" s="78" t="str">
        <f>IF(SUM(COUNTIFS('Planificación 2026-1'!E:E,"PRINCIPAL",'Planificación 2026-1'!W:W,C197,'Planificación 2026-1'!G:G,"IN"))&gt;0,"P06"," ")</f>
        <v xml:space="preserve"> </v>
      </c>
      <c r="O197" s="78" t="str">
        <f>IF(SUM(COUNTIFS('Planificación 2026-1'!E:E,"PRINCIPAL",'Planificación 2026-1'!W:W,C197,'Planificación 2026-1'!G:G,"CA"))&gt;0,"P07"," ")</f>
        <v xml:space="preserve"> </v>
      </c>
      <c r="P197" s="78" t="str">
        <f>IF(SUM(COUNTIFS('Planificación 2026-1'!E:E,"PRINCIPAL",'Planificación 2026-1'!W:W,C197,'Planificación 2026-1'!G:G,"DE"))&gt;0,"P08"," ")</f>
        <v xml:space="preserve"> </v>
      </c>
      <c r="Q197" s="78" t="str">
        <f>IF(SUM(COUNTIFS('Planificación 2026-1'!E:E,"PRINCIPAL",'Planificación 2026-1'!W:W,C197,'Planificación 2026-1'!G:G,"OB"))&gt;0,"P09"," ")</f>
        <v xml:space="preserve"> </v>
      </c>
      <c r="R197" s="78" t="str">
        <f>IF(SUM(COUNTIFS('Planificación 2026-1'!E:E,"PRINCIPAL",'Planificación 2026-1'!W:W,C197,'Planificación 2026-1'!G:G,"MH"))&gt;0,"P31"," ")</f>
        <v xml:space="preserve"> </v>
      </c>
      <c r="S197" s="78" t="str">
        <f>IF(SUM(COUNTIFS('Planificación 2026-1'!E:E,"PRINCIPAL",'Planificación 2026-1'!W:W,C197,'Planificación 2026-1'!G:G,"IC"))&gt;0,"P32"," ")</f>
        <v xml:space="preserve"> </v>
      </c>
      <c r="T197" s="78" t="str">
        <f>IF(SUM(COUNTIFS('Planificación 2026-1'!E:E,"PRINCIPAL",'Planificación 2026-1'!W:W,C197,'Planificación 2026-1'!G:G,"AR"))&gt;0,"P34"," ")</f>
        <v xml:space="preserve"> </v>
      </c>
      <c r="U197" s="78" t="str">
        <f>IF(SUM(COUNTIFS('Planificación 2026-1'!E:E,"PRINCIPAL",'Planificación 2026-1'!W:W,C197,'Planificación 2026-1'!G:G,"T1"))&gt;0,"P35"," ")</f>
        <v xml:space="preserve"> </v>
      </c>
      <c r="V197" s="78" t="str">
        <f>IF(SUM(COUNTIFS('Planificación 2026-1'!E:E,"PRINCIPAL",'Planificación 2026-1'!W:W,C197,'Planificación 2026-1'!G:G,"T3"))&gt;0,"P36"," ")</f>
        <v xml:space="preserve"> </v>
      </c>
      <c r="W197" s="78" t="str">
        <f>IF(SUM(COUNTIFS('Planificación 2026-1'!E:E,"PRINCIPAL",'Planificación 2026-1'!W:W,C197,'Planificación 2026-1'!G:G,"T2"))&gt;0,"P37"," ")</f>
        <v xml:space="preserve"> </v>
      </c>
      <c r="X197" s="78" t="str">
        <f>IF(SUM(COUNTIFS('Planificación 2026-1'!E:E,"PRINCIPAL",'Planificación 2026-1'!W:W,C197,'Planificación 2026-1'!G:G,"AE"))&gt;0,"P38"," ")</f>
        <v xml:space="preserve"> </v>
      </c>
      <c r="Y197" s="78" t="str">
        <f>IF(SUM(COUNTIFS('Planificación 2026-1'!E:E,"PRINCIPAL",'Planificación 2026-1'!W:W,C197,'Planificación 2026-1'!G:G,"T4"))&gt;0,"P55"," ")</f>
        <v xml:space="preserve"> </v>
      </c>
      <c r="Z197" s="78" t="str">
        <f>IF(SUM(COUNTIFS('Planificación 2026-1'!E:E,"FILIAL",'Planificación 2026-1'!W:W,C197,'Planificación 2026-1'!G:G,"AF"))&gt;0," P01"," ")</f>
        <v xml:space="preserve"> </v>
      </c>
      <c r="AA197" s="78" t="str">
        <f>IF(SUM(COUNTIFS('Planificación 2026-1'!E:E,"FILIAL",'Planificación 2026-1'!W:W,C197,'Planificación 2026-1'!G:G,"EN"))&gt;0,"P02"," ")</f>
        <v>P02</v>
      </c>
      <c r="AB197" s="78" t="str">
        <f>IF(SUM(COUNTIFS('Planificación 2026-1'!E:E,"FILIAL",'Planificación 2026-1'!W:W,C197,'Planificación 2026-1'!G:G,"IS"))&gt;0,"P03"," ")</f>
        <v xml:space="preserve"> </v>
      </c>
      <c r="AC197" s="78" t="str">
        <f>IF(SUM(COUNTIFS('Planificación 2026-1'!E:E,"FILIAL",'Planificación 2026-1'!W:W,C197,'Planificación 2026-1'!G:G,"PS"))&gt;0,"P04"," ")</f>
        <v xml:space="preserve"> </v>
      </c>
      <c r="AD197" s="78"/>
      <c r="AE197" s="78" t="str">
        <f>IF(SUM(COUNTIFS('Planificación 2026-1'!E:E,"FILIAL",'Planificación 2026-1'!W:W,C197,'Planificación 2026-1'!G:G,"IN"))&gt;0,"P06"," ")</f>
        <v xml:space="preserve"> </v>
      </c>
      <c r="AF197" s="78" t="str">
        <f>IF(SUM(COUNTIFS('Planificación 2026-1'!E:E,"FILIAL",'Planificación 2026-1'!W:W,C197,'Planificación 2026-1'!G:G,"CA"))&gt;0,"P07"," ")</f>
        <v xml:space="preserve"> </v>
      </c>
      <c r="AG197" s="78" t="str">
        <f>IF(SUM(COUNTIFS('Planificación 2026-1'!E:E,"FILIAL",'Planificación 2026-1'!W:W,C197,'Planificación 2026-1'!G:G,"DE"))&gt;0,"P08"," ")</f>
        <v xml:space="preserve"> </v>
      </c>
      <c r="AH197" s="78" t="str">
        <f>IF(SUM(COUNTIFS('Planificación 2026-1'!E:E,"FILIAL",'Planificación 2026-1'!W:W,C197,'Planificación 2026-1'!G:G,"OB"))&gt;0,"P09"," ")</f>
        <v xml:space="preserve"> </v>
      </c>
      <c r="AI197" s="78" t="str">
        <f>IF(SUM(COUNTIFS('Planificación 2026-1'!E:E,"FILIAL",'Planificación 2026-1'!W:W,C197,'Planificación 2026-1'!G:G,"MH"))&gt;0,"P31"," ")</f>
        <v xml:space="preserve"> </v>
      </c>
      <c r="AJ197" s="78" t="str">
        <f>IF(SUM(COUNTIFS('Planificación 2026-1'!E:E,"FILIAL",'Planificación 2026-1'!W:W,C197,'Planificación 2026-1'!G:G,"IC"))&gt;0,"P32"," ")</f>
        <v xml:space="preserve"> </v>
      </c>
      <c r="AK197" s="78" t="str">
        <f>IF(SUM(COUNTIFS('Planificación 2026-1'!E:E,"FILIAL",'Planificación 2026-1'!W:W,C197,'Planificación 2026-1'!G:G,"AR"))&gt;0,"P34"," ")</f>
        <v xml:space="preserve"> </v>
      </c>
      <c r="AL197" s="78" t="str">
        <f>IF(SUM(COUNTIFS('Planificación 2026-1'!E:E,"FILIAL",'Planificación 2026-1'!W:W,C197,'Planificación 2026-1'!G:G,"T1"))&gt;0,"P35"," ")</f>
        <v xml:space="preserve"> </v>
      </c>
      <c r="AM197" s="78" t="str">
        <f>IF(SUM(COUNTIFS('Planificación 2026-1'!E:E,"FILIAL",'Planificación 2026-1'!W:W,C197,'Planificación 2026-1'!G:G,"T3"))&gt;0,"P36"," ")</f>
        <v xml:space="preserve"> </v>
      </c>
      <c r="AN197" s="78" t="str">
        <f>IF(SUM(COUNTIFS('Planificación 2026-1'!E:E,"FILIAL",'Planificación 2026-1'!W:W,C197,'Planificación 2026-1'!G:G,"T2"))&gt;0,"P37"," ")</f>
        <v xml:space="preserve"> </v>
      </c>
      <c r="AO197" s="78" t="str">
        <f>IF(SUM(COUNTIFS('Planificación 2026-1'!E:E,"FILIAL",'Planificación 2026-1'!W:W,C197,'Planificación 2026-1'!G:G,"AE"))&gt;0,"P38"," ")</f>
        <v xml:space="preserve"> </v>
      </c>
      <c r="AP197" s="78" t="str">
        <f>IF(SUM(COUNTIFS('Planificación 2026-1'!E:E,"FILIAL",'Planificación 2026-1'!W:W,C197,'Planificación 2026-1'!G:G,"T4"))&gt;0,"P55"," ")</f>
        <v xml:space="preserve"> </v>
      </c>
      <c r="AQ197" s="78" t="str">
        <f>IF(SUM(COUNTIFS('Planificación 2026-1'!E:E,"SUNAMPE",'Planificación 2026-1'!W:W,C197,'Planificación 2026-1'!G:G,"AF"))&gt;0," P01"," ")</f>
        <v xml:space="preserve"> </v>
      </c>
      <c r="AR197" s="78" t="str">
        <f>IF(SUM(COUNTIFS('Planificación 2026-1'!E:E,"SUNAMPE",'Planificación 2026-1'!W:W,C197,'Planificación 2026-1'!G:G,"EN"))&gt;0,"P02"," ")</f>
        <v xml:space="preserve"> </v>
      </c>
      <c r="AS197" s="78" t="str">
        <f>IF(SUM(COUNTIFS('Planificación 2026-1'!E:E,"SUNAMPE",'Planificación 2026-1'!W:W,C197,'Planificación 2026-1'!G:G,"IS"))&gt;0,"P03"," ")</f>
        <v xml:space="preserve"> </v>
      </c>
      <c r="AT197" s="78" t="str">
        <f>IF(SUM(COUNTIFS('Planificación 2026-1'!E:E,"SUNAMPE",'Planificación 2026-1'!W:W,C197,'Planificación 2026-1'!G:G,"PS"))&gt;0,"P04"," ")</f>
        <v xml:space="preserve"> </v>
      </c>
      <c r="AU197" s="78"/>
      <c r="AV197" s="78" t="str">
        <f>IF(SUM(COUNTIFS('Planificación 2026-1'!E:E,"SUNAMPE",'Planificación 2026-1'!W:W,C197,'Planificación 2026-1'!G:G,"IN"))&gt;0,"P06"," ")</f>
        <v xml:space="preserve"> </v>
      </c>
      <c r="AW197" s="78" t="str">
        <f>IF(SUM(COUNTIFS('Planificación 2026-1'!E:E,"SUNAMPE",'Planificación 2026-1'!W:W,C197,'Planificación 2026-1'!G:G,"CA"))&gt;0,"P07"," ")</f>
        <v xml:space="preserve"> </v>
      </c>
      <c r="AX197" s="78" t="str">
        <f>IF(SUM(COUNTIFS('Planificación 2026-1'!E:E,"SUNAMPE",'Planificación 2026-1'!W:W,C197,'Planificación 2026-1'!G:G,"DE"))&gt;0,"P08"," ")</f>
        <v xml:space="preserve"> </v>
      </c>
      <c r="AY197" s="78" t="str">
        <f>IF(SUM(COUNTIFS('Planificación 2026-1'!E:E,"SUNAMPE",'Planificación 2026-1'!W:W,C197,'Planificación 2026-1'!G:G,"OB"))&gt;0,"P09"," ")</f>
        <v xml:space="preserve"> </v>
      </c>
      <c r="AZ197" s="78" t="str">
        <f>IF(SUM(COUNTIFS('Planificación 2026-1'!E:E,"SUNAMPE",'Planificación 2026-1'!W:W,C197,'Planificación 2026-1'!G:G,"MH"))&gt;0,"P31"," ")</f>
        <v xml:space="preserve"> </v>
      </c>
      <c r="BA197" s="78" t="str">
        <f>IF(SUM(COUNTIFS('Planificación 2026-1'!E:E,"SUNAMPE",'Planificación 2026-1'!W:W,C197,'Planificación 2026-1'!G:G,"IC"))&gt;0,"P32"," ")</f>
        <v xml:space="preserve"> </v>
      </c>
      <c r="BB197" s="78" t="str">
        <f>IF(SUM(COUNTIFS('Planificación 2026-1'!E:E,"SUNAMPE",'Planificación 2026-1'!W:W,C197,'Planificación 2026-1'!G:G,"AR"))&gt;0,"P34"," ")</f>
        <v xml:space="preserve"> </v>
      </c>
      <c r="BC197" s="78" t="str">
        <f>IF(SUM(COUNTIFS('Planificación 2026-1'!E:E,"SUNAMPE",'Planificación 2026-1'!W:W,C197,'Planificación 2026-1'!G:G,"T1"))&gt;0,"P35"," ")</f>
        <v xml:space="preserve"> </v>
      </c>
      <c r="BD197" s="78" t="str">
        <f>IF(SUM(COUNTIFS('Planificación 2026-1'!E:E,"SUNAMPE",'Planificación 2026-1'!W:W,C197,'Planificación 2026-1'!G:G,"T3"))&gt;0,"P36"," ")</f>
        <v xml:space="preserve"> </v>
      </c>
      <c r="BE197" s="78" t="str">
        <f>IF(SUM(COUNTIFS('Planificación 2026-1'!E:E,"SUNAMPE",'Planificación 2026-1'!W:W,C197,'Planificación 2026-1'!G:G,"T2"))&gt;0,"P37"," ")</f>
        <v xml:space="preserve"> </v>
      </c>
      <c r="BF197" s="78" t="str">
        <f>IF(SUM(COUNTIFS('Planificación 2026-1'!E:E,"SUNAMPE",'Planificación 2026-1'!W:W,C197,'Planificación 2026-1'!G:G,"AE"))&gt;0,"P38"," ")</f>
        <v xml:space="preserve"> </v>
      </c>
      <c r="BG197" s="78" t="str">
        <f>IF(SUM(COUNTIFS('Planificación 2026-1'!E:E,"SUNAMPE",'Planificación 2026-1'!W:W,C197,'Planificación 2026-1'!G:G,"T4"))&gt;0,"P55"," ")</f>
        <v xml:space="preserve"> </v>
      </c>
      <c r="BH197" s="78" t="str">
        <f>IF(SUM(COUNTIFS('Planificación 2026-1'!E:E,"HUAURA",'Planificación 2026-1'!W:W,C197,'Planificación 2026-1'!G:G,"AF"))&gt;0," P01"," ")</f>
        <v xml:space="preserve"> </v>
      </c>
      <c r="BI197" s="78" t="str">
        <f>IF(SUM(COUNTIFS('Planificación 2026-1'!E:E,"HUAURA",'Planificación 2026-1'!W:W,C197,'Planificación 2026-1'!G:G,"EN"))&gt;0,"P02"," ")</f>
        <v xml:space="preserve"> </v>
      </c>
      <c r="BJ197" s="78" t="str">
        <f>IF(SUM(COUNTIFS('Planificación 2026-1'!E:E,"HUAURA",'Planificación 2026-1'!W:W,C197,'Planificación 2026-1'!G:G,"IS"))&gt;0,"P03"," ")</f>
        <v xml:space="preserve"> </v>
      </c>
      <c r="BK197" s="78" t="str">
        <f>IF(SUM(COUNTIFS('Planificación 2026-1'!E:E,"HUAURA",'Planificación 2026-1'!W:W,C197,'Planificación 2026-1'!G:G,"PS"))&gt;0,"P04"," ")</f>
        <v xml:space="preserve"> </v>
      </c>
      <c r="BL197" s="78"/>
      <c r="BM197" s="78" t="str">
        <f>IF(SUM(COUNTIFS('Planificación 2026-1'!E:E,"HUAURA",'Planificación 2026-1'!W:W,C197,'Planificación 2026-1'!G:G,"IN"))&gt;0,"P06"," ")</f>
        <v xml:space="preserve"> </v>
      </c>
      <c r="BN197" s="78" t="str">
        <f>IF(SUM(COUNTIFS('Planificación 2026-1'!E:E,"HUAURA",'Planificación 2026-1'!W:W,C197,'Planificación 2026-1'!G:G,"CA"))&gt;0,"P07"," ")</f>
        <v xml:space="preserve"> </v>
      </c>
      <c r="BO197" s="78" t="str">
        <f>IF(SUM(COUNTIFS('Planificación 2026-1'!E:E,"HUAURA",'Planificación 2026-1'!W:W,C197,'Planificación 2026-1'!G:G,"DE"))&gt;0,"P08"," ")</f>
        <v xml:space="preserve"> </v>
      </c>
      <c r="BP197" s="78" t="str">
        <f>IF(SUM(COUNTIFS('Planificación 2026-1'!E:E,"HUAURA",'Planificación 2026-1'!W:W,C197,'Planificación 2026-1'!G:G,"OB"))&gt;0,"P09"," ")</f>
        <v xml:space="preserve"> </v>
      </c>
      <c r="BQ197" s="78" t="str">
        <f>IF(SUM(COUNTIFS('Planificación 2026-1'!E:E,"HUAURA",'Planificación 2026-1'!W:W,C197,'Planificación 2026-1'!G:G,"MH"))&gt;0,"P31"," ")</f>
        <v xml:space="preserve"> </v>
      </c>
      <c r="BR197" s="78" t="str">
        <f>IF(SUM(COUNTIFS('Planificación 2026-1'!E:E,"HUAURA",'Planificación 2026-1'!W:W,C197,'Planificación 2026-1'!G:G,"IC"))&gt;0,"P32"," ")</f>
        <v xml:space="preserve"> </v>
      </c>
      <c r="BS197" s="78" t="str">
        <f>IF(SUM(COUNTIFS('Planificación 2026-1'!E:E,"HUAURA",'Planificación 2026-1'!W:W,C197,'Planificación 2026-1'!G:G,"AR"))&gt;0,"P34"," ")</f>
        <v xml:space="preserve"> </v>
      </c>
      <c r="BT197" s="78" t="str">
        <f>IF(SUM(COUNTIFS('Planificación 2026-1'!E:E,"HUAURA",'Planificación 2026-1'!W:W,C197,'Planificación 2026-1'!G:G,"T1"))&gt;0,"P35"," ")</f>
        <v xml:space="preserve"> </v>
      </c>
      <c r="BU197" s="78" t="str">
        <f>IF(SUM(COUNTIFS('Planificación 2026-1'!E:E,"HUAURA",'Planificación 2026-1'!W:W,C197,'Planificación 2026-1'!G:G,"T3"))&gt;0,"P36"," ")</f>
        <v xml:space="preserve"> </v>
      </c>
      <c r="BV197" s="78" t="str">
        <f>IF(SUM(COUNTIFS('Planificación 2026-1'!E:E,"HUAURA",'Planificación 2026-1'!W:W,C197,'Planificación 2026-1'!G:G,"T2"))&gt;0,"P37"," ")</f>
        <v xml:space="preserve"> </v>
      </c>
      <c r="BW197" s="78" t="str">
        <f>IF(SUM(COUNTIFS('Planificación 2026-1'!E:E,"HUAURA",'Planificación 2026-1'!W:W,C197,'Planificación 2026-1'!G:G,"AE"))&gt;0,"P38"," ")</f>
        <v xml:space="preserve"> </v>
      </c>
      <c r="BX197" s="78" t="str">
        <f>IF(SUM(COUNTIFS('Planificación 2026-1'!E:E,"HUAURA",'Planificación 2026-1'!W:W,C197,'Planificación 2026-1'!G:G,"T4"))&gt;0,"P55"," ")</f>
        <v xml:space="preserve"> </v>
      </c>
      <c r="BY197" s="79">
        <f>SUMIFS('Planificación 2026-1'!R:R,'Planificación 2026-1'!W:W,C197,'Planificación 2026-1'!G:G,"AF",'Planificación 2026-1'!H:H,"&gt;2")</f>
        <v>0</v>
      </c>
      <c r="BZ197" s="79">
        <f>SUMIFS('Planificación 2026-1'!R:R,'Planificación 2026-1'!W:W,C197,'Planificación 2026-1'!G:G,"EN",'Planificación 2026-1'!H:H,"&gt;2")</f>
        <v>20</v>
      </c>
      <c r="CA197" s="79">
        <f>SUMIFS('Planificación 2026-1'!R:R,'Planificación 2026-1'!W:W,C197,'Planificación 2026-1'!G:G,"IS",'Planificación 2026-1'!H:H,"&gt;2")</f>
        <v>0</v>
      </c>
      <c r="CB197" s="79">
        <f>SUMIFS('Planificación 2026-1'!R:R,'Planificación 2026-1'!W:W,C197,'Planificación 2026-1'!G:G,"PS",'Planificación 2026-1'!H:H,"&gt;2")</f>
        <v>0</v>
      </c>
      <c r="CC197" s="79">
        <f>SUMIFS('Planificación 2026-1'!R:R,'Planificación 2026-1'!W:W,C197,'Planificación 2026-1'!G:G,"IN",'Planificación 2026-1'!H:H,"&gt;2")</f>
        <v>0</v>
      </c>
      <c r="CD197" s="79">
        <f>SUMIFS('Planificación 2026-1'!R:R,'Planificación 2026-1'!W:W,C197,'Planificación 2026-1'!G:G,"CA",'Planificación 2026-1'!H:H,"&gt;2")</f>
        <v>0</v>
      </c>
      <c r="CE197" s="79">
        <f>SUMIFS('Planificación 2026-1'!R:R,'Planificación 2026-1'!W:W,C197,'Planificación 2026-1'!G:G,"DE",'Planificación 2026-1'!H:H,"&gt;2")</f>
        <v>0</v>
      </c>
      <c r="CF197" s="79">
        <f>SUMIFS('Planificación 2026-1'!R:R,'Planificación 2026-1'!W:W,C197,'Planificación 2026-1'!G:G,"OB",'Planificación 2026-1'!H:H,"&gt;2")</f>
        <v>0</v>
      </c>
      <c r="CG197" s="79">
        <f>SUMIFS('Planificación 2026-1'!R:R,'Planificación 2026-1'!W:W,C197,'Planificación 2026-1'!G:G,"MH",'Planificación 2026-1'!H:H,"&gt;2")</f>
        <v>0</v>
      </c>
      <c r="CH197" s="79">
        <f>SUMIFS('Planificación 2026-1'!R:R,'Planificación 2026-1'!W:W,C197,'Planificación 2026-1'!G:G,"IC",'Planificación 2026-1'!H:H,"&gt;2")</f>
        <v>0</v>
      </c>
      <c r="CI197" s="79">
        <f>SUMIFS('Planificación 2026-1'!R:R,'Planificación 2026-1'!W:W,C197,'Planificación 2026-1'!G:G,"AR",'Planificación 2026-1'!H:H,"&gt;2")</f>
        <v>0</v>
      </c>
      <c r="CJ197" s="79">
        <f>SUMIFS('Planificación 2026-1'!R:R,'Planificación 2026-1'!W:W,C197,'Planificación 2026-1'!G:G,"T1",'Planificación 2026-1'!H:H,"&gt;2")</f>
        <v>0</v>
      </c>
      <c r="CK197" s="79">
        <f>SUMIFS('Planificación 2026-1'!R:R,'Planificación 2026-1'!W:W,C197,'Planificación 2026-1'!G:G,"T3",'Planificación 2026-1'!H:H,"&gt;2")</f>
        <v>0</v>
      </c>
      <c r="CL197" s="79">
        <f>SUMIFS('Planificación 2026-1'!R:R,'Planificación 2026-1'!W:W,C197,'Planificación 2026-1'!G:G,"T2",'Planificación 2026-1'!H:H,"&gt;2")</f>
        <v>0</v>
      </c>
      <c r="CM197" s="79">
        <f>SUMIFS('Planificación 2026-1'!R:R,'Planificación 2026-1'!W:W,C197,'Planificación 2026-1'!G:G,"AE",'Planificación 2026-1'!H:H,"&gt;2")</f>
        <v>0</v>
      </c>
      <c r="CN197" s="79">
        <f>SUMIFS('Planificación 2026-1'!R:R,'Planificación 2026-1'!W:W,C197,'Planificación 2026-1'!G:G,"T4",'Planificación 2026-1'!H:H,"&gt;2")</f>
        <v>0</v>
      </c>
      <c r="CO197" s="79">
        <f>SUMIFS('Planificación 2026-1'!R:R,'Planificación 2026-1'!W:W,C197,'Planificación 2026-1'!G:G,"AF",'Planificación 2026-1'!H:H,"&lt;3")</f>
        <v>0</v>
      </c>
      <c r="CP197" s="79">
        <f>SUMIFS('Planificación 2026-1'!R:R,'Planificación 2026-1'!W:W,C197,'Planificación 2026-1'!G:G,"EN",'Planificación 2026-1'!H:H,"&lt;3")</f>
        <v>0</v>
      </c>
      <c r="CQ197" s="79">
        <f>SUMIFS('Planificación 2026-1'!R:R,'Planificación 2026-1'!W:W,C197,'Planificación 2026-1'!G:G,"IS",'Planificación 2026-1'!H:H,"&lt;3")</f>
        <v>0</v>
      </c>
      <c r="CR197" s="79">
        <f>SUMIFS('Planificación 2026-1'!R:R,'Planificación 2026-1'!W:W,C197,'Planificación 2026-1'!G:G,"PS",'Planificación 2026-1'!H:H,"&lt;3")</f>
        <v>0</v>
      </c>
      <c r="CS197" s="79">
        <f>SUMIFS('Planificación 2026-1'!R:R,'Planificación 2026-1'!W:W,C197,'Planificación 2026-1'!G:G,"IN",'Planificación 2026-1'!H:H,"&lt;3")</f>
        <v>0</v>
      </c>
      <c r="CT197" s="79">
        <f>SUMIFS('Planificación 2026-1'!R:R,'Planificación 2026-1'!W:W,C197,'Planificación 2026-1'!G:G,"CA",'Planificación 2026-1'!H:H,"&lt;3")</f>
        <v>0</v>
      </c>
      <c r="CU197" s="79">
        <f>SUMIFS('Planificación 2026-1'!R:R,'Planificación 2026-1'!W:W,C197,'Planificación 2026-1'!G:G,"DE",'Planificación 2026-1'!H:H,"&lt;3")</f>
        <v>0</v>
      </c>
      <c r="CV197" s="79">
        <f>SUMIFS('Planificación 2026-1'!R:R,'Planificación 2026-1'!W:W,C197,'Planificación 2026-1'!G:G,"OB",'Planificación 2026-1'!H:H,"&lt;3")</f>
        <v>0</v>
      </c>
      <c r="CW197" s="79">
        <f>SUMIFS('Planificación 2026-1'!R:R,'Planificación 2026-1'!W:W,C197,'Planificación 2026-1'!G:G,"MH",'Planificación 2026-1'!H:H,"&lt;3")</f>
        <v>0</v>
      </c>
      <c r="CX197" s="79">
        <f>SUMIFS('Planificación 2026-1'!R:R,'Planificación 2026-1'!W:W,C197,'Planificación 2026-1'!G:G,"IC",'Planificación 2026-1'!H:H,"&lt;3")</f>
        <v>0</v>
      </c>
      <c r="CY197" s="79">
        <f>SUMIFS('Planificación 2026-1'!R:R,'Planificación 2026-1'!W:W,C197,'Planificación 2026-1'!G:G,"AR",'Planificación 2026-1'!H:H,"&lt;3")</f>
        <v>0</v>
      </c>
      <c r="CZ197" s="79">
        <f>SUMIFS('Planificación 2026-1'!R:R,'Planificación 2026-1'!W:W,C197,'Planificación 2026-1'!G:G,"T1",'Planificación 2026-1'!H:H,"&lt;3")</f>
        <v>0</v>
      </c>
      <c r="DA197" s="79">
        <f>SUMIFS('Planificación 2026-1'!R:R,'Planificación 2026-1'!W:W,C197,'Planificación 2026-1'!G:G,"T3",'Planificación 2026-1'!H:H,"&lt;3")</f>
        <v>0</v>
      </c>
      <c r="DB197" s="79">
        <f>SUMIFS('Planificación 2026-1'!R:R,'Planificación 2026-1'!W:W,C197,'Planificación 2026-1'!G:G,"T2",'Planificación 2026-1'!H:H,"&lt;3")</f>
        <v>0</v>
      </c>
      <c r="DC197" s="79">
        <f>SUMIFS('Planificación 2026-1'!R:R,'Planificación 2026-1'!W:W,C197,'Planificación 2026-1'!G:G,"AE",'Planificación 2026-1'!H:H,"&lt;3")</f>
        <v>0</v>
      </c>
      <c r="DD197" s="79">
        <f>SUMIFS('Planificación 2026-1'!R:R,'Planificación 2026-1'!W:W,C197,'Planificación 2026-1'!G:G,"T4",'Planificación 2026-1'!H:H,"&lt;3")</f>
        <v>0</v>
      </c>
      <c r="DE197" s="78" t="str">
        <f t="shared" si="46"/>
        <v>P02</v>
      </c>
      <c r="DF197" s="30">
        <f>IF(C197="","",SUMIFS('Planificación 2026-1'!R:R,'Planificación 2026-1'!W:W,C197,'Planificación 2026-1'!E:E,"PRINCIPAL",'Planificación 2026-1'!X:X,"VIRTUAL"))</f>
        <v>10</v>
      </c>
      <c r="DG197" s="30">
        <f>IF(C197="","",SUMIFS('Planificación 2026-1'!R:R,'Planificación 2026-1'!W:W,C197,'Planificación 2026-1'!E:E,"PRINCIPAL",'Planificación 2026-1'!X:X,"PRESENCIAL"))</f>
        <v>0</v>
      </c>
      <c r="DH197" s="30">
        <f>IF(C197="","",SUMIFS('Planificación 2026-1'!R:R,'Planificación 2026-1'!W:W,C197,'Planificación 2026-1'!E:E,"PRINCIPAL",'Planificación 2026-1'!X:X,"HIBRIDO PRESENCIAL"))</f>
        <v>0</v>
      </c>
      <c r="DI197" s="78" t="str">
        <f t="shared" si="47"/>
        <v>P02</v>
      </c>
      <c r="DJ197" s="78">
        <f>IF(C197="","",SUMIFS('Planificación 2026-1'!R:R,'Planificación 2026-1'!W:W,C197,'Planificación 2026-1'!E:E,"FILIAL",'Planificación 2026-1'!X:X,"VIRTUAL"))</f>
        <v>10</v>
      </c>
      <c r="DK197" s="80">
        <f>IF(C197="","",SUMIFS('Planificación 2026-1'!R:R,'Planificación 2026-1'!W:W,C197,'Planificación 2026-1'!E:E,"FILIAL",'Planificación 2026-1'!X:X,"PRESENCIAL"))</f>
        <v>0</v>
      </c>
      <c r="DL197" s="42">
        <f>IF(C197="","",SUMIFS('Planificación 2026-1'!R:R,'Planificación 2026-1'!W:W,C197,'Planificación 2026-1'!E:E,"FILIAL",'Planificación 2026-1'!X:X,"HIBRIDO PRESENCIAL"))</f>
        <v>0</v>
      </c>
      <c r="DM197" s="81" t="str">
        <f t="shared" si="48"/>
        <v/>
      </c>
      <c r="DN197" s="78">
        <f>IF(C197="","",SUMIFS('Planificación 2026-1'!R:R,'Planificación 2026-1'!W:W,C197,'Planificación 2026-1'!E:E,"SUNAMPE",'Planificación 2026-1'!X:X,"VIRTUAL"))</f>
        <v>0</v>
      </c>
      <c r="DO197" s="42">
        <f>IF(C197="","",SUMIFS('Planificación 2026-1'!R:R,'Planificación 2026-1'!W:W,C197,'Planificación 2026-1'!E:E,"SUNAMPE",'Planificación 2026-1'!X:X,"PRESENCIAL"))</f>
        <v>0</v>
      </c>
      <c r="DP197" s="81" t="str">
        <f t="shared" si="49"/>
        <v/>
      </c>
      <c r="DQ197" s="78">
        <f>IF(C197="","",SUMIFS('Planificación 2026-1'!R:R,'Planificación 2026-1'!W:W,C197,'Planificación 2026-1'!E:E,"HUAURA",'Planificación 2026-1'!X:X,"VIRTUAL"))</f>
        <v>0</v>
      </c>
      <c r="DR197" s="42">
        <f>IF(C197="","",SUMIFS('Planificación 2026-1'!R:R,'Planificación 2026-1'!W:W,C197,'Planificación 2026-1'!E:E,"HUAURA",'Planificación 2026-1'!X:X,"PRESENCIAL"))</f>
        <v>0</v>
      </c>
      <c r="DS197" s="48">
        <f>SUMIFS('Planificación 2026-1'!R:R,'Planificación 2026-1'!W:W,C197,'Planificación 2026-1'!E:E,"PRINCIPAL",'Planificación 2026-1'!X:X,"VIRTUAL",'Planificación 2026-1'!H:H,"&gt;2")</f>
        <v>10</v>
      </c>
      <c r="DT197" s="48">
        <f>SUMIFS('Planificación 2026-1'!R:R,'Planificación 2026-1'!W:W,C197,'Planificación 2026-1'!E:E,"PRINCIPAL",'Planificación 2026-1'!X:X,"&lt;&gt;VIRTUAL",'Planificación 2026-1'!H:H,"&gt;2")</f>
        <v>0</v>
      </c>
      <c r="DU197" s="48">
        <f>SUMIFS('Planificación 2026-1'!R:R,'Planificación 2026-1'!W:W,C197,'Planificación 2026-1'!E:E,"SUNAMPE",'Planificación 2026-1'!X:X,"VIRTUAL",'Planificación 2026-1'!H:H,"&gt;2")</f>
        <v>0</v>
      </c>
      <c r="DV197" s="48">
        <f>SUMIFS('Planificación 2026-1'!R:R,'Planificación 2026-1'!W:W,C197,'Planificación 2026-1'!E:E,"SUNAMPE",'Planificación 2026-1'!X:X,"&lt;&gt;VIRTUAL",'Planificación 2026-1'!H:H,"&gt;2")</f>
        <v>0</v>
      </c>
      <c r="DW197" s="48">
        <f>SUMIFS('Planificación 2026-1'!R:R,'Planificación 2026-1'!W:W,C197,'Planificación 2026-1'!E:E,"FILIAL",'Planificación 2026-1'!X:X,"VIRTUAL",'Planificación 2026-1'!H:H,"&gt;2")</f>
        <v>10</v>
      </c>
      <c r="DX197" s="48">
        <f>SUMIFS('Planificación 2026-1'!R:R,'Planificación 2026-1'!W:W,C197,'Planificación 2026-1'!E:E,"FILIAL",'Planificación 2026-1'!X:X,"&lt;&gt;VIRTUAL",'Planificación 2026-1'!H:H,"&gt;2")</f>
        <v>0</v>
      </c>
      <c r="DY197" s="48">
        <f>SUMIFS('Planificación 2026-1'!R:R,'Planificación 2026-1'!W:W,C197,'Planificación 2026-1'!E:E,"PORUMA",'Planificación 2026-1'!X:X,"VIRTUAL",'Planificación 2026-1'!H:H,"&gt;2")</f>
        <v>0</v>
      </c>
      <c r="DZ197" s="48">
        <f>SUMIFS('Planificación 2026-1'!R:R,'Planificación 2026-1'!W:W,C197,'Planificación 2026-1'!E:E,"PORUMA",'Planificación 2026-1'!X:X,"&lt;&gt;VIRTUAL",'Planificación 2026-1'!H:H,"&gt;2")</f>
        <v>0</v>
      </c>
      <c r="EA197" s="48">
        <f>SUMIFS('Planificación 2026-1'!R:R,'Planificación 2026-1'!W:W,C197,'Planificación 2026-1'!E:E,"HUAURA",'Planificación 2026-1'!X:X,"VIRTUAL",'Planificación 2026-1'!H:H,"&gt;2")</f>
        <v>0</v>
      </c>
      <c r="EB197" s="48">
        <f>SUMIFS('Planificación 2026-1'!R:R,'Planificación 2026-1'!W:W,C197,'Planificación 2026-1'!E:E,"HUAURA",'Planificación 2026-1'!X:X,"&lt;&gt;VIRTUAL",'Planificación 2026-1'!H:H,"&gt;2")</f>
        <v>0</v>
      </c>
      <c r="EC197" s="48">
        <f>SUMIFS('Planificación 2026-1'!R:R,'Planificación 2026-1'!W:W,C197,'Planificación 2026-1'!E:E,"PRINCIPAL",'Planificación 2026-1'!X:X,"VIRTUAL",'Planificación 2026-1'!H:H,"&lt;3")</f>
        <v>0</v>
      </c>
      <c r="ED197" s="48">
        <f>SUMIFS('Planificación 2026-1'!R:R,'Planificación 2026-1'!W:W,C197,'Planificación 2026-1'!E:E,"PRINCIPAL",'Planificación 2026-1'!X:X,"&lt;&gt;VIRTUAL",'Planificación 2026-1'!H:H,"&lt;3")</f>
        <v>0</v>
      </c>
      <c r="EE197" s="48">
        <f>SUMIFS('Planificación 2026-1'!R:R,'Planificación 2026-1'!W:W,C197,'Planificación 2026-1'!E:E,"SUNAMPE",'Planificación 2026-1'!X:X,"VIRTUAL",'Planificación 2026-1'!H:H,"&lt;3")</f>
        <v>0</v>
      </c>
      <c r="EF197" s="48">
        <f>SUMIFS('Planificación 2026-1'!R:R,'Planificación 2026-1'!W:W,C197,'Planificación 2026-1'!E:E,"SUNAMPE",'Planificación 2026-1'!X:X,"&lt;&gt;VIRTUAL",'Planificación 2026-1'!H:H,"&lt;3")</f>
        <v>0</v>
      </c>
      <c r="EG197" s="48">
        <f>SUMIFS('Planificación 2026-1'!R:R,'Planificación 2026-1'!W:W,C197,'Planificación 2026-1'!E:E,"FILIAL",'Planificación 2026-1'!X:X,"VIRTUAL",'Planificación 2026-1'!H:H,"&lt;3")</f>
        <v>0</v>
      </c>
      <c r="EH197" s="48">
        <f>SUMIFS('Planificación 2026-1'!R:R,'Planificación 2026-1'!W:W,C197,'Planificación 2026-1'!E:E,"FILIAL",'Planificación 2026-1'!X:X,"&lt;&gt;VIRTUAL",'Planificación 2026-1'!H:H,"&lt;3")</f>
        <v>0</v>
      </c>
      <c r="EI197" s="48">
        <f>SUMIFS('Planificación 2026-1'!R:R,'Planificación 2026-1'!W:W,C197,'Planificación 2026-1'!E:E,"PORUMA",'Planificación 2026-1'!X:X,"VIRTUAL",'Planificación 2026-1'!H:H,"&lt;3")</f>
        <v>0</v>
      </c>
      <c r="EJ197" s="48">
        <f>SUMIFS('Planificación 2026-1'!R:R,'Planificación 2026-1'!W:W,C197,'Planificación 2026-1'!E:E,"PORUMA",'Planificación 2026-1'!X:X,"&lt;&gt;VIRTUAL",'Planificación 2026-1'!H:H,"&lt;3")</f>
        <v>0</v>
      </c>
      <c r="EK197" s="48">
        <f>SUMIFS('Planificación 2026-1'!R:R,'Planificación 2026-1'!W:W,C197,'Planificación 2026-1'!E:E,"HUAURA",'Planificación 2026-1'!X:X,"VIRTUAL",'Planificación 2026-1'!H:H,"&lt;3")</f>
        <v>0</v>
      </c>
      <c r="EL197" s="48">
        <f>SUMIFS('Planificación 2026-1'!R:R,'Planificación 2026-1'!W:W,C197,'Planificación 2026-1'!E:E,"HUAURA",'Planificación 2026-1'!X:X,"&lt;&gt;VIRTUAL",'Planificación 2026-1'!H:H,"&lt;3")</f>
        <v>0</v>
      </c>
      <c r="EM197" s="48">
        <f t="shared" si="50"/>
        <v>10</v>
      </c>
      <c r="EN197" s="48">
        <f t="shared" si="51"/>
        <v>0</v>
      </c>
      <c r="EO197" s="48">
        <f t="shared" si="52"/>
        <v>0</v>
      </c>
      <c r="EP197" s="48">
        <f t="shared" si="53"/>
        <v>10</v>
      </c>
      <c r="EQ197" s="48">
        <f t="shared" si="54"/>
        <v>0</v>
      </c>
      <c r="ER197" s="48"/>
      <c r="ES197" s="48">
        <f t="shared" si="55"/>
        <v>20</v>
      </c>
      <c r="ET197" s="48">
        <f t="shared" si="56"/>
        <v>0</v>
      </c>
      <c r="EU197" s="48" t="b">
        <f t="shared" si="57"/>
        <v>1</v>
      </c>
      <c r="EV197" s="48" t="str">
        <f t="shared" si="58"/>
        <v/>
      </c>
      <c r="EW197" s="48" t="str">
        <f t="shared" si="59"/>
        <v>VIRTUAL</v>
      </c>
    </row>
    <row r="198" spans="1:153" x14ac:dyDescent="0.3">
      <c r="A198" s="53"/>
      <c r="B198" s="383">
        <v>195</v>
      </c>
      <c r="C198" s="107" t="s">
        <v>217</v>
      </c>
      <c r="D198" s="82">
        <f>SUMIF('Planificación 2026-1'!W:W,C198,'Planificación 2026-1'!R:R)</f>
        <v>8</v>
      </c>
      <c r="E198" s="384" t="s">
        <v>319</v>
      </c>
      <c r="F198" s="107" t="s">
        <v>459</v>
      </c>
      <c r="G198" s="107" t="s">
        <v>276</v>
      </c>
      <c r="H198" s="107" t="s">
        <v>432</v>
      </c>
      <c r="I198" s="77" t="str">
        <f>IF(SUM(COUNTIFS('Planificación 2026-1'!E:E,"PRINCIPAL",'Planificación 2026-1'!W:W,C198,'Planificación 2026-1'!G:G,"AF"))&gt;0,"P01"," ")</f>
        <v xml:space="preserve"> </v>
      </c>
      <c r="J198" s="78" t="str">
        <f>IF(SUM(COUNTIFS('Planificación 2026-1'!E:E,"PRINCIPAL",'Planificación 2026-1'!W:W,C198,'Planificación 2026-1'!G:G,"EN"))&gt;0,"P02"," ")</f>
        <v xml:space="preserve"> </v>
      </c>
      <c r="K198" s="78" t="str">
        <f>IF(SUM(COUNTIFS('Planificación 2026-1'!E:E,"PRINCIPAL",'Planificación 2026-1'!W:W,C198,'Planificación 2026-1'!G:G,"IS"))&gt;0,"P03"," ")</f>
        <v xml:space="preserve"> </v>
      </c>
      <c r="L198" s="78" t="str">
        <f>IF(SUM(COUNTIFS('Planificación 2026-1'!E:E,"PRINCIPAL",'Planificación 2026-1'!W:W,C198,'Planificación 2026-1'!G:G,"PS"))&gt;0,"P04"," ")</f>
        <v xml:space="preserve"> </v>
      </c>
      <c r="M198" s="78"/>
      <c r="N198" s="78" t="str">
        <f>IF(SUM(COUNTIFS('Planificación 2026-1'!E:E,"PRINCIPAL",'Planificación 2026-1'!W:W,C198,'Planificación 2026-1'!G:G,"IN"))&gt;0,"P06"," ")</f>
        <v xml:space="preserve"> </v>
      </c>
      <c r="O198" s="78" t="str">
        <f>IF(SUM(COUNTIFS('Planificación 2026-1'!E:E,"PRINCIPAL",'Planificación 2026-1'!W:W,C198,'Planificación 2026-1'!G:G,"CA"))&gt;0,"P07"," ")</f>
        <v xml:space="preserve"> </v>
      </c>
      <c r="P198" s="78" t="str">
        <f>IF(SUM(COUNTIFS('Planificación 2026-1'!E:E,"PRINCIPAL",'Planificación 2026-1'!W:W,C198,'Planificación 2026-1'!G:G,"DE"))&gt;0,"P08"," ")</f>
        <v xml:space="preserve"> </v>
      </c>
      <c r="Q198" s="78" t="str">
        <f>IF(SUM(COUNTIFS('Planificación 2026-1'!E:E,"PRINCIPAL",'Planificación 2026-1'!W:W,C198,'Planificación 2026-1'!G:G,"OB"))&gt;0,"P09"," ")</f>
        <v xml:space="preserve"> </v>
      </c>
      <c r="R198" s="78" t="str">
        <f>IF(SUM(COUNTIFS('Planificación 2026-1'!E:E,"PRINCIPAL",'Planificación 2026-1'!W:W,C198,'Planificación 2026-1'!G:G,"MH"))&gt;0,"P31"," ")</f>
        <v xml:space="preserve"> </v>
      </c>
      <c r="S198" s="78" t="str">
        <f>IF(SUM(COUNTIFS('Planificación 2026-1'!E:E,"PRINCIPAL",'Planificación 2026-1'!W:W,C198,'Planificación 2026-1'!G:G,"IC"))&gt;0,"P32"," ")</f>
        <v xml:space="preserve"> </v>
      </c>
      <c r="T198" s="78" t="str">
        <f>IF(SUM(COUNTIFS('Planificación 2026-1'!E:E,"PRINCIPAL",'Planificación 2026-1'!W:W,C198,'Planificación 2026-1'!G:G,"AR"))&gt;0,"P34"," ")</f>
        <v xml:space="preserve"> </v>
      </c>
      <c r="U198" s="78" t="str">
        <f>IF(SUM(COUNTIFS('Planificación 2026-1'!E:E,"PRINCIPAL",'Planificación 2026-1'!W:W,C198,'Planificación 2026-1'!G:G,"T1"))&gt;0,"P35"," ")</f>
        <v xml:space="preserve"> </v>
      </c>
      <c r="V198" s="78" t="str">
        <f>IF(SUM(COUNTIFS('Planificación 2026-1'!E:E,"PRINCIPAL",'Planificación 2026-1'!W:W,C198,'Planificación 2026-1'!G:G,"T3"))&gt;0,"P36"," ")</f>
        <v xml:space="preserve"> </v>
      </c>
      <c r="W198" s="78" t="str">
        <f>IF(SUM(COUNTIFS('Planificación 2026-1'!E:E,"PRINCIPAL",'Planificación 2026-1'!W:W,C198,'Planificación 2026-1'!G:G,"T2"))&gt;0,"P37"," ")</f>
        <v xml:space="preserve"> </v>
      </c>
      <c r="X198" s="78" t="str">
        <f>IF(SUM(COUNTIFS('Planificación 2026-1'!E:E,"PRINCIPAL",'Planificación 2026-1'!W:W,C198,'Planificación 2026-1'!G:G,"AE"))&gt;0,"P38"," ")</f>
        <v xml:space="preserve"> </v>
      </c>
      <c r="Y198" s="78" t="str">
        <f>IF(SUM(COUNTIFS('Planificación 2026-1'!E:E,"PRINCIPAL",'Planificación 2026-1'!W:W,C198,'Planificación 2026-1'!G:G,"T4"))&gt;0,"P55"," ")</f>
        <v xml:space="preserve"> </v>
      </c>
      <c r="Z198" s="78" t="str">
        <f>IF(SUM(COUNTIFS('Planificación 2026-1'!E:E,"FILIAL",'Planificación 2026-1'!W:W,C198,'Planificación 2026-1'!G:G,"AF"))&gt;0," P01"," ")</f>
        <v xml:space="preserve"> </v>
      </c>
      <c r="AA198" s="78" t="str">
        <f>IF(SUM(COUNTIFS('Planificación 2026-1'!E:E,"FILIAL",'Planificación 2026-1'!W:W,C198,'Planificación 2026-1'!G:G,"EN"))&gt;0,"P02"," ")</f>
        <v>P02</v>
      </c>
      <c r="AB198" s="78" t="str">
        <f>IF(SUM(COUNTIFS('Planificación 2026-1'!E:E,"FILIAL",'Planificación 2026-1'!W:W,C198,'Planificación 2026-1'!G:G,"IS"))&gt;0,"P03"," ")</f>
        <v xml:space="preserve"> </v>
      </c>
      <c r="AC198" s="78" t="str">
        <f>IF(SUM(COUNTIFS('Planificación 2026-1'!E:E,"FILIAL",'Planificación 2026-1'!W:W,C198,'Planificación 2026-1'!G:G,"PS"))&gt;0,"P04"," ")</f>
        <v xml:space="preserve"> </v>
      </c>
      <c r="AD198" s="78"/>
      <c r="AE198" s="78" t="str">
        <f>IF(SUM(COUNTIFS('Planificación 2026-1'!E:E,"FILIAL",'Planificación 2026-1'!W:W,C198,'Planificación 2026-1'!G:G,"IN"))&gt;0,"P06"," ")</f>
        <v xml:space="preserve"> </v>
      </c>
      <c r="AF198" s="78" t="str">
        <f>IF(SUM(COUNTIFS('Planificación 2026-1'!E:E,"FILIAL",'Planificación 2026-1'!W:W,C198,'Planificación 2026-1'!G:G,"CA"))&gt;0,"P07"," ")</f>
        <v xml:space="preserve"> </v>
      </c>
      <c r="AG198" s="78" t="str">
        <f>IF(SUM(COUNTIFS('Planificación 2026-1'!E:E,"FILIAL",'Planificación 2026-1'!W:W,C198,'Planificación 2026-1'!G:G,"DE"))&gt;0,"P08"," ")</f>
        <v xml:space="preserve"> </v>
      </c>
      <c r="AH198" s="78" t="str">
        <f>IF(SUM(COUNTIFS('Planificación 2026-1'!E:E,"FILIAL",'Planificación 2026-1'!W:W,C198,'Planificación 2026-1'!G:G,"OB"))&gt;0,"P09"," ")</f>
        <v xml:space="preserve"> </v>
      </c>
      <c r="AI198" s="78" t="str">
        <f>IF(SUM(COUNTIFS('Planificación 2026-1'!E:E,"FILIAL",'Planificación 2026-1'!W:W,C198,'Planificación 2026-1'!G:G,"MH"))&gt;0,"P31"," ")</f>
        <v xml:space="preserve"> </v>
      </c>
      <c r="AJ198" s="78" t="str">
        <f>IF(SUM(COUNTIFS('Planificación 2026-1'!E:E,"FILIAL",'Planificación 2026-1'!W:W,C198,'Planificación 2026-1'!G:G,"IC"))&gt;0,"P32"," ")</f>
        <v xml:space="preserve"> </v>
      </c>
      <c r="AK198" s="78" t="str">
        <f>IF(SUM(COUNTIFS('Planificación 2026-1'!E:E,"FILIAL",'Planificación 2026-1'!W:W,C198,'Planificación 2026-1'!G:G,"AR"))&gt;0,"P34"," ")</f>
        <v xml:space="preserve"> </v>
      </c>
      <c r="AL198" s="78" t="str">
        <f>IF(SUM(COUNTIFS('Planificación 2026-1'!E:E,"FILIAL",'Planificación 2026-1'!W:W,C198,'Planificación 2026-1'!G:G,"T1"))&gt;0,"P35"," ")</f>
        <v xml:space="preserve"> </v>
      </c>
      <c r="AM198" s="78" t="str">
        <f>IF(SUM(COUNTIFS('Planificación 2026-1'!E:E,"FILIAL",'Planificación 2026-1'!W:W,C198,'Planificación 2026-1'!G:G,"T3"))&gt;0,"P36"," ")</f>
        <v xml:space="preserve"> </v>
      </c>
      <c r="AN198" s="78" t="str">
        <f>IF(SUM(COUNTIFS('Planificación 2026-1'!E:E,"FILIAL",'Planificación 2026-1'!W:W,C198,'Planificación 2026-1'!G:G,"T2"))&gt;0,"P37"," ")</f>
        <v xml:space="preserve"> </v>
      </c>
      <c r="AO198" s="78" t="str">
        <f>IF(SUM(COUNTIFS('Planificación 2026-1'!E:E,"FILIAL",'Planificación 2026-1'!W:W,C198,'Planificación 2026-1'!G:G,"AE"))&gt;0,"P38"," ")</f>
        <v xml:space="preserve"> </v>
      </c>
      <c r="AP198" s="78" t="str">
        <f>IF(SUM(COUNTIFS('Planificación 2026-1'!E:E,"FILIAL",'Planificación 2026-1'!W:W,C198,'Planificación 2026-1'!G:G,"T4"))&gt;0,"P55"," ")</f>
        <v xml:space="preserve"> </v>
      </c>
      <c r="AQ198" s="78" t="str">
        <f>IF(SUM(COUNTIFS('Planificación 2026-1'!E:E,"SUNAMPE",'Planificación 2026-1'!W:W,C198,'Planificación 2026-1'!G:G,"AF"))&gt;0," P01"," ")</f>
        <v xml:space="preserve"> </v>
      </c>
      <c r="AR198" s="78" t="str">
        <f>IF(SUM(COUNTIFS('Planificación 2026-1'!E:E,"SUNAMPE",'Planificación 2026-1'!W:W,C198,'Planificación 2026-1'!G:G,"EN"))&gt;0,"P02"," ")</f>
        <v xml:space="preserve"> </v>
      </c>
      <c r="AS198" s="78" t="str">
        <f>IF(SUM(COUNTIFS('Planificación 2026-1'!E:E,"SUNAMPE",'Planificación 2026-1'!W:W,C198,'Planificación 2026-1'!G:G,"IS"))&gt;0,"P03"," ")</f>
        <v xml:space="preserve"> </v>
      </c>
      <c r="AT198" s="78" t="str">
        <f>IF(SUM(COUNTIFS('Planificación 2026-1'!E:E,"SUNAMPE",'Planificación 2026-1'!W:W,C198,'Planificación 2026-1'!G:G,"PS"))&gt;0,"P04"," ")</f>
        <v xml:space="preserve"> </v>
      </c>
      <c r="AU198" s="78"/>
      <c r="AV198" s="78" t="str">
        <f>IF(SUM(COUNTIFS('Planificación 2026-1'!E:E,"SUNAMPE",'Planificación 2026-1'!W:W,C198,'Planificación 2026-1'!G:G,"IN"))&gt;0,"P06"," ")</f>
        <v xml:space="preserve"> </v>
      </c>
      <c r="AW198" s="78" t="str">
        <f>IF(SUM(COUNTIFS('Planificación 2026-1'!E:E,"SUNAMPE",'Planificación 2026-1'!W:W,C198,'Planificación 2026-1'!G:G,"CA"))&gt;0,"P07"," ")</f>
        <v xml:space="preserve"> </v>
      </c>
      <c r="AX198" s="78" t="str">
        <f>IF(SUM(COUNTIFS('Planificación 2026-1'!E:E,"SUNAMPE",'Planificación 2026-1'!W:W,C198,'Planificación 2026-1'!G:G,"DE"))&gt;0,"P08"," ")</f>
        <v xml:space="preserve"> </v>
      </c>
      <c r="AY198" s="78" t="str">
        <f>IF(SUM(COUNTIFS('Planificación 2026-1'!E:E,"SUNAMPE",'Planificación 2026-1'!W:W,C198,'Planificación 2026-1'!G:G,"OB"))&gt;0,"P09"," ")</f>
        <v xml:space="preserve"> </v>
      </c>
      <c r="AZ198" s="78" t="str">
        <f>IF(SUM(COUNTIFS('Planificación 2026-1'!E:E,"SUNAMPE",'Planificación 2026-1'!W:W,C198,'Planificación 2026-1'!G:G,"MH"))&gt;0,"P31"," ")</f>
        <v xml:space="preserve"> </v>
      </c>
      <c r="BA198" s="78" t="str">
        <f>IF(SUM(COUNTIFS('Planificación 2026-1'!E:E,"SUNAMPE",'Planificación 2026-1'!W:W,C198,'Planificación 2026-1'!G:G,"IC"))&gt;0,"P32"," ")</f>
        <v xml:space="preserve"> </v>
      </c>
      <c r="BB198" s="78" t="str">
        <f>IF(SUM(COUNTIFS('Planificación 2026-1'!E:E,"SUNAMPE",'Planificación 2026-1'!W:W,C198,'Planificación 2026-1'!G:G,"AR"))&gt;0,"P34"," ")</f>
        <v xml:space="preserve"> </v>
      </c>
      <c r="BC198" s="78" t="str">
        <f>IF(SUM(COUNTIFS('Planificación 2026-1'!E:E,"SUNAMPE",'Planificación 2026-1'!W:W,C198,'Planificación 2026-1'!G:G,"T1"))&gt;0,"P35"," ")</f>
        <v xml:space="preserve"> </v>
      </c>
      <c r="BD198" s="78" t="str">
        <f>IF(SUM(COUNTIFS('Planificación 2026-1'!E:E,"SUNAMPE",'Planificación 2026-1'!W:W,C198,'Planificación 2026-1'!G:G,"T3"))&gt;0,"P36"," ")</f>
        <v xml:space="preserve"> </v>
      </c>
      <c r="BE198" s="78" t="str">
        <f>IF(SUM(COUNTIFS('Planificación 2026-1'!E:E,"SUNAMPE",'Planificación 2026-1'!W:W,C198,'Planificación 2026-1'!G:G,"T2"))&gt;0,"P37"," ")</f>
        <v xml:space="preserve"> </v>
      </c>
      <c r="BF198" s="78" t="str">
        <f>IF(SUM(COUNTIFS('Planificación 2026-1'!E:E,"SUNAMPE",'Planificación 2026-1'!W:W,C198,'Planificación 2026-1'!G:G,"AE"))&gt;0,"P38"," ")</f>
        <v xml:space="preserve"> </v>
      </c>
      <c r="BG198" s="78" t="str">
        <f>IF(SUM(COUNTIFS('Planificación 2026-1'!E:E,"SUNAMPE",'Planificación 2026-1'!W:W,C198,'Planificación 2026-1'!G:G,"T4"))&gt;0,"P55"," ")</f>
        <v xml:space="preserve"> </v>
      </c>
      <c r="BH198" s="78" t="str">
        <f>IF(SUM(COUNTIFS('Planificación 2026-1'!E:E,"HUAURA",'Planificación 2026-1'!W:W,C198,'Planificación 2026-1'!G:G,"AF"))&gt;0," P01"," ")</f>
        <v xml:space="preserve"> </v>
      </c>
      <c r="BI198" s="78" t="str">
        <f>IF(SUM(COUNTIFS('Planificación 2026-1'!E:E,"HUAURA",'Planificación 2026-1'!W:W,C198,'Planificación 2026-1'!G:G,"EN"))&gt;0,"P02"," ")</f>
        <v xml:space="preserve"> </v>
      </c>
      <c r="BJ198" s="78" t="str">
        <f>IF(SUM(COUNTIFS('Planificación 2026-1'!E:E,"HUAURA",'Planificación 2026-1'!W:W,C198,'Planificación 2026-1'!G:G,"IS"))&gt;0,"P03"," ")</f>
        <v xml:space="preserve"> </v>
      </c>
      <c r="BK198" s="78" t="str">
        <f>IF(SUM(COUNTIFS('Planificación 2026-1'!E:E,"HUAURA",'Planificación 2026-1'!W:W,C198,'Planificación 2026-1'!G:G,"PS"))&gt;0,"P04"," ")</f>
        <v xml:space="preserve"> </v>
      </c>
      <c r="BL198" s="78"/>
      <c r="BM198" s="78" t="str">
        <f>IF(SUM(COUNTIFS('Planificación 2026-1'!E:E,"HUAURA",'Planificación 2026-1'!W:W,C198,'Planificación 2026-1'!G:G,"IN"))&gt;0,"P06"," ")</f>
        <v xml:space="preserve"> </v>
      </c>
      <c r="BN198" s="78" t="str">
        <f>IF(SUM(COUNTIFS('Planificación 2026-1'!E:E,"HUAURA",'Planificación 2026-1'!W:W,C198,'Planificación 2026-1'!G:G,"CA"))&gt;0,"P07"," ")</f>
        <v xml:space="preserve"> </v>
      </c>
      <c r="BO198" s="78" t="str">
        <f>IF(SUM(COUNTIFS('Planificación 2026-1'!E:E,"HUAURA",'Planificación 2026-1'!W:W,C198,'Planificación 2026-1'!G:G,"DE"))&gt;0,"P08"," ")</f>
        <v xml:space="preserve"> </v>
      </c>
      <c r="BP198" s="78" t="str">
        <f>IF(SUM(COUNTIFS('Planificación 2026-1'!E:E,"HUAURA",'Planificación 2026-1'!W:W,C198,'Planificación 2026-1'!G:G,"OB"))&gt;0,"P09"," ")</f>
        <v xml:space="preserve"> </v>
      </c>
      <c r="BQ198" s="78" t="str">
        <f>IF(SUM(COUNTIFS('Planificación 2026-1'!E:E,"HUAURA",'Planificación 2026-1'!W:W,C198,'Planificación 2026-1'!G:G,"MH"))&gt;0,"P31"," ")</f>
        <v xml:space="preserve"> </v>
      </c>
      <c r="BR198" s="78" t="str">
        <f>IF(SUM(COUNTIFS('Planificación 2026-1'!E:E,"HUAURA",'Planificación 2026-1'!W:W,C198,'Planificación 2026-1'!G:G,"IC"))&gt;0,"P32"," ")</f>
        <v xml:space="preserve"> </v>
      </c>
      <c r="BS198" s="78" t="str">
        <f>IF(SUM(COUNTIFS('Planificación 2026-1'!E:E,"HUAURA",'Planificación 2026-1'!W:W,C198,'Planificación 2026-1'!G:G,"AR"))&gt;0,"P34"," ")</f>
        <v xml:space="preserve"> </v>
      </c>
      <c r="BT198" s="78" t="str">
        <f>IF(SUM(COUNTIFS('Planificación 2026-1'!E:E,"HUAURA",'Planificación 2026-1'!W:W,C198,'Planificación 2026-1'!G:G,"T1"))&gt;0,"P35"," ")</f>
        <v xml:space="preserve"> </v>
      </c>
      <c r="BU198" s="78" t="str">
        <f>IF(SUM(COUNTIFS('Planificación 2026-1'!E:E,"HUAURA",'Planificación 2026-1'!W:W,C198,'Planificación 2026-1'!G:G,"T3"))&gt;0,"P36"," ")</f>
        <v xml:space="preserve"> </v>
      </c>
      <c r="BV198" s="78" t="str">
        <f>IF(SUM(COUNTIFS('Planificación 2026-1'!E:E,"HUAURA",'Planificación 2026-1'!W:W,C198,'Planificación 2026-1'!G:G,"T2"))&gt;0,"P37"," ")</f>
        <v xml:space="preserve"> </v>
      </c>
      <c r="BW198" s="78" t="str">
        <f>IF(SUM(COUNTIFS('Planificación 2026-1'!E:E,"HUAURA",'Planificación 2026-1'!W:W,C198,'Planificación 2026-1'!G:G,"AE"))&gt;0,"P38"," ")</f>
        <v xml:space="preserve"> </v>
      </c>
      <c r="BX198" s="78" t="str">
        <f>IF(SUM(COUNTIFS('Planificación 2026-1'!E:E,"HUAURA",'Planificación 2026-1'!W:W,C198,'Planificación 2026-1'!G:G,"T4"))&gt;0,"P55"," ")</f>
        <v xml:space="preserve"> </v>
      </c>
      <c r="BY198" s="79">
        <f>SUMIFS('Planificación 2026-1'!R:R,'Planificación 2026-1'!W:W,C198,'Planificación 2026-1'!G:G,"AF",'Planificación 2026-1'!H:H,"&gt;2")</f>
        <v>0</v>
      </c>
      <c r="BZ198" s="79">
        <f>SUMIFS('Planificación 2026-1'!R:R,'Planificación 2026-1'!W:W,C198,'Planificación 2026-1'!G:G,"EN",'Planificación 2026-1'!H:H,"&gt;2")</f>
        <v>8</v>
      </c>
      <c r="CA198" s="79">
        <f>SUMIFS('Planificación 2026-1'!R:R,'Planificación 2026-1'!W:W,C198,'Planificación 2026-1'!G:G,"IS",'Planificación 2026-1'!H:H,"&gt;2")</f>
        <v>0</v>
      </c>
      <c r="CB198" s="79">
        <f>SUMIFS('Planificación 2026-1'!R:R,'Planificación 2026-1'!W:W,C198,'Planificación 2026-1'!G:G,"PS",'Planificación 2026-1'!H:H,"&gt;2")</f>
        <v>0</v>
      </c>
      <c r="CC198" s="79">
        <f>SUMIFS('Planificación 2026-1'!R:R,'Planificación 2026-1'!W:W,C198,'Planificación 2026-1'!G:G,"IN",'Planificación 2026-1'!H:H,"&gt;2")</f>
        <v>0</v>
      </c>
      <c r="CD198" s="79">
        <f>SUMIFS('Planificación 2026-1'!R:R,'Planificación 2026-1'!W:W,C198,'Planificación 2026-1'!G:G,"CA",'Planificación 2026-1'!H:H,"&gt;2")</f>
        <v>0</v>
      </c>
      <c r="CE198" s="79">
        <f>SUMIFS('Planificación 2026-1'!R:R,'Planificación 2026-1'!W:W,C198,'Planificación 2026-1'!G:G,"DE",'Planificación 2026-1'!H:H,"&gt;2")</f>
        <v>0</v>
      </c>
      <c r="CF198" s="79">
        <f>SUMIFS('Planificación 2026-1'!R:R,'Planificación 2026-1'!W:W,C198,'Planificación 2026-1'!G:G,"OB",'Planificación 2026-1'!H:H,"&gt;2")</f>
        <v>0</v>
      </c>
      <c r="CG198" s="79">
        <f>SUMIFS('Planificación 2026-1'!R:R,'Planificación 2026-1'!W:W,C198,'Planificación 2026-1'!G:G,"MH",'Planificación 2026-1'!H:H,"&gt;2")</f>
        <v>0</v>
      </c>
      <c r="CH198" s="79">
        <f>SUMIFS('Planificación 2026-1'!R:R,'Planificación 2026-1'!W:W,C198,'Planificación 2026-1'!G:G,"IC",'Planificación 2026-1'!H:H,"&gt;2")</f>
        <v>0</v>
      </c>
      <c r="CI198" s="79">
        <f>SUMIFS('Planificación 2026-1'!R:R,'Planificación 2026-1'!W:W,C198,'Planificación 2026-1'!G:G,"AR",'Planificación 2026-1'!H:H,"&gt;2")</f>
        <v>0</v>
      </c>
      <c r="CJ198" s="79">
        <f>SUMIFS('Planificación 2026-1'!R:R,'Planificación 2026-1'!W:W,C198,'Planificación 2026-1'!G:G,"T1",'Planificación 2026-1'!H:H,"&gt;2")</f>
        <v>0</v>
      </c>
      <c r="CK198" s="79">
        <f>SUMIFS('Planificación 2026-1'!R:R,'Planificación 2026-1'!W:W,C198,'Planificación 2026-1'!G:G,"T3",'Planificación 2026-1'!H:H,"&gt;2")</f>
        <v>0</v>
      </c>
      <c r="CL198" s="79">
        <f>SUMIFS('Planificación 2026-1'!R:R,'Planificación 2026-1'!W:W,C198,'Planificación 2026-1'!G:G,"T2",'Planificación 2026-1'!H:H,"&gt;2")</f>
        <v>0</v>
      </c>
      <c r="CM198" s="79">
        <f>SUMIFS('Planificación 2026-1'!R:R,'Planificación 2026-1'!W:W,C198,'Planificación 2026-1'!G:G,"AE",'Planificación 2026-1'!H:H,"&gt;2")</f>
        <v>0</v>
      </c>
      <c r="CN198" s="79">
        <f>SUMIFS('Planificación 2026-1'!R:R,'Planificación 2026-1'!W:W,C198,'Planificación 2026-1'!G:G,"T4",'Planificación 2026-1'!H:H,"&gt;2")</f>
        <v>0</v>
      </c>
      <c r="CO198" s="79">
        <f>SUMIFS('Planificación 2026-1'!R:R,'Planificación 2026-1'!W:W,C198,'Planificación 2026-1'!G:G,"AF",'Planificación 2026-1'!H:H,"&lt;3")</f>
        <v>0</v>
      </c>
      <c r="CP198" s="79">
        <f>SUMIFS('Planificación 2026-1'!R:R,'Planificación 2026-1'!W:W,C198,'Planificación 2026-1'!G:G,"EN",'Planificación 2026-1'!H:H,"&lt;3")</f>
        <v>0</v>
      </c>
      <c r="CQ198" s="79">
        <f>SUMIFS('Planificación 2026-1'!R:R,'Planificación 2026-1'!W:W,C198,'Planificación 2026-1'!G:G,"IS",'Planificación 2026-1'!H:H,"&lt;3")</f>
        <v>0</v>
      </c>
      <c r="CR198" s="79">
        <f>SUMIFS('Planificación 2026-1'!R:R,'Planificación 2026-1'!W:W,C198,'Planificación 2026-1'!G:G,"PS",'Planificación 2026-1'!H:H,"&lt;3")</f>
        <v>0</v>
      </c>
      <c r="CS198" s="79">
        <f>SUMIFS('Planificación 2026-1'!R:R,'Planificación 2026-1'!W:W,C198,'Planificación 2026-1'!G:G,"IN",'Planificación 2026-1'!H:H,"&lt;3")</f>
        <v>0</v>
      </c>
      <c r="CT198" s="79">
        <f>SUMIFS('Planificación 2026-1'!R:R,'Planificación 2026-1'!W:W,C198,'Planificación 2026-1'!G:G,"CA",'Planificación 2026-1'!H:H,"&lt;3")</f>
        <v>0</v>
      </c>
      <c r="CU198" s="79">
        <f>SUMIFS('Planificación 2026-1'!R:R,'Planificación 2026-1'!W:W,C198,'Planificación 2026-1'!G:G,"DE",'Planificación 2026-1'!H:H,"&lt;3")</f>
        <v>0</v>
      </c>
      <c r="CV198" s="79">
        <f>SUMIFS('Planificación 2026-1'!R:R,'Planificación 2026-1'!W:W,C198,'Planificación 2026-1'!G:G,"OB",'Planificación 2026-1'!H:H,"&lt;3")</f>
        <v>0</v>
      </c>
      <c r="CW198" s="79">
        <f>SUMIFS('Planificación 2026-1'!R:R,'Planificación 2026-1'!W:W,C198,'Planificación 2026-1'!G:G,"MH",'Planificación 2026-1'!H:H,"&lt;3")</f>
        <v>0</v>
      </c>
      <c r="CX198" s="79">
        <f>SUMIFS('Planificación 2026-1'!R:R,'Planificación 2026-1'!W:W,C198,'Planificación 2026-1'!G:G,"IC",'Planificación 2026-1'!H:H,"&lt;3")</f>
        <v>0</v>
      </c>
      <c r="CY198" s="79">
        <f>SUMIFS('Planificación 2026-1'!R:R,'Planificación 2026-1'!W:W,C198,'Planificación 2026-1'!G:G,"AR",'Planificación 2026-1'!H:H,"&lt;3")</f>
        <v>0</v>
      </c>
      <c r="CZ198" s="79">
        <f>SUMIFS('Planificación 2026-1'!R:R,'Planificación 2026-1'!W:W,C198,'Planificación 2026-1'!G:G,"T1",'Planificación 2026-1'!H:H,"&lt;3")</f>
        <v>0</v>
      </c>
      <c r="DA198" s="79">
        <f>SUMIFS('Planificación 2026-1'!R:R,'Planificación 2026-1'!W:W,C198,'Planificación 2026-1'!G:G,"T3",'Planificación 2026-1'!H:H,"&lt;3")</f>
        <v>0</v>
      </c>
      <c r="DB198" s="79">
        <f>SUMIFS('Planificación 2026-1'!R:R,'Planificación 2026-1'!W:W,C198,'Planificación 2026-1'!G:G,"T2",'Planificación 2026-1'!H:H,"&lt;3")</f>
        <v>0</v>
      </c>
      <c r="DC198" s="79">
        <f>SUMIFS('Planificación 2026-1'!R:R,'Planificación 2026-1'!W:W,C198,'Planificación 2026-1'!G:G,"AE",'Planificación 2026-1'!H:H,"&lt;3")</f>
        <v>0</v>
      </c>
      <c r="DD198" s="79">
        <f>SUMIFS('Planificación 2026-1'!R:R,'Planificación 2026-1'!W:W,C198,'Planificación 2026-1'!G:G,"T4",'Planificación 2026-1'!H:H,"&lt;3")</f>
        <v>0</v>
      </c>
      <c r="DE198" s="78" t="str">
        <f t="shared" si="46"/>
        <v/>
      </c>
      <c r="DF198" s="30">
        <f>IF(C198="","",SUMIFS('Planificación 2026-1'!R:R,'Planificación 2026-1'!W:W,C198,'Planificación 2026-1'!E:E,"PRINCIPAL",'Planificación 2026-1'!X:X,"VIRTUAL"))</f>
        <v>0</v>
      </c>
      <c r="DG198" s="30">
        <f>IF(C198="","",SUMIFS('Planificación 2026-1'!R:R,'Planificación 2026-1'!W:W,C198,'Planificación 2026-1'!E:E,"PRINCIPAL",'Planificación 2026-1'!X:X,"PRESENCIAL"))</f>
        <v>0</v>
      </c>
      <c r="DH198" s="30">
        <f>IF(C198="","",SUMIFS('Planificación 2026-1'!R:R,'Planificación 2026-1'!W:W,C198,'Planificación 2026-1'!E:E,"PRINCIPAL",'Planificación 2026-1'!X:X,"HIBRIDO PRESENCIAL"))</f>
        <v>0</v>
      </c>
      <c r="DI198" s="78" t="str">
        <f t="shared" si="47"/>
        <v>P02</v>
      </c>
      <c r="DJ198" s="78">
        <f>IF(C198="","",SUMIFS('Planificación 2026-1'!R:R,'Planificación 2026-1'!W:W,C198,'Planificación 2026-1'!E:E,"FILIAL",'Planificación 2026-1'!X:X,"VIRTUAL"))</f>
        <v>8</v>
      </c>
      <c r="DK198" s="80">
        <f>IF(C198="","",SUMIFS('Planificación 2026-1'!R:R,'Planificación 2026-1'!W:W,C198,'Planificación 2026-1'!E:E,"FILIAL",'Planificación 2026-1'!X:X,"PRESENCIAL"))</f>
        <v>0</v>
      </c>
      <c r="DL198" s="42">
        <f>IF(C198="","",SUMIFS('Planificación 2026-1'!R:R,'Planificación 2026-1'!W:W,C198,'Planificación 2026-1'!E:E,"FILIAL",'Planificación 2026-1'!X:X,"HIBRIDO PRESENCIAL"))</f>
        <v>0</v>
      </c>
      <c r="DM198" s="81" t="str">
        <f t="shared" si="48"/>
        <v/>
      </c>
      <c r="DN198" s="78">
        <f>IF(C198="","",SUMIFS('Planificación 2026-1'!R:R,'Planificación 2026-1'!W:W,C198,'Planificación 2026-1'!E:E,"SUNAMPE",'Planificación 2026-1'!X:X,"VIRTUAL"))</f>
        <v>0</v>
      </c>
      <c r="DO198" s="42">
        <f>IF(C198="","",SUMIFS('Planificación 2026-1'!R:R,'Planificación 2026-1'!W:W,C198,'Planificación 2026-1'!E:E,"SUNAMPE",'Planificación 2026-1'!X:X,"PRESENCIAL"))</f>
        <v>0</v>
      </c>
      <c r="DP198" s="81" t="str">
        <f t="shared" si="49"/>
        <v/>
      </c>
      <c r="DQ198" s="78">
        <f>IF(C198="","",SUMIFS('Planificación 2026-1'!R:R,'Planificación 2026-1'!W:W,C198,'Planificación 2026-1'!E:E,"HUAURA",'Planificación 2026-1'!X:X,"VIRTUAL"))</f>
        <v>0</v>
      </c>
      <c r="DR198" s="42">
        <f>IF(C198="","",SUMIFS('Planificación 2026-1'!R:R,'Planificación 2026-1'!W:W,C198,'Planificación 2026-1'!E:E,"HUAURA",'Planificación 2026-1'!X:X,"PRESENCIAL"))</f>
        <v>0</v>
      </c>
      <c r="DS198" s="48">
        <f>SUMIFS('Planificación 2026-1'!R:R,'Planificación 2026-1'!W:W,C198,'Planificación 2026-1'!E:E,"PRINCIPAL",'Planificación 2026-1'!X:X,"VIRTUAL",'Planificación 2026-1'!H:H,"&gt;2")</f>
        <v>0</v>
      </c>
      <c r="DT198" s="48">
        <f>SUMIFS('Planificación 2026-1'!R:R,'Planificación 2026-1'!W:W,C198,'Planificación 2026-1'!E:E,"PRINCIPAL",'Planificación 2026-1'!X:X,"&lt;&gt;VIRTUAL",'Planificación 2026-1'!H:H,"&gt;2")</f>
        <v>0</v>
      </c>
      <c r="DU198" s="48">
        <f>SUMIFS('Planificación 2026-1'!R:R,'Planificación 2026-1'!W:W,C198,'Planificación 2026-1'!E:E,"SUNAMPE",'Planificación 2026-1'!X:X,"VIRTUAL",'Planificación 2026-1'!H:H,"&gt;2")</f>
        <v>0</v>
      </c>
      <c r="DV198" s="48">
        <f>SUMIFS('Planificación 2026-1'!R:R,'Planificación 2026-1'!W:W,C198,'Planificación 2026-1'!E:E,"SUNAMPE",'Planificación 2026-1'!X:X,"&lt;&gt;VIRTUAL",'Planificación 2026-1'!H:H,"&gt;2")</f>
        <v>0</v>
      </c>
      <c r="DW198" s="48">
        <f>SUMIFS('Planificación 2026-1'!R:R,'Planificación 2026-1'!W:W,C198,'Planificación 2026-1'!E:E,"FILIAL",'Planificación 2026-1'!X:X,"VIRTUAL",'Planificación 2026-1'!H:H,"&gt;2")</f>
        <v>8</v>
      </c>
      <c r="DX198" s="48">
        <f>SUMIFS('Planificación 2026-1'!R:R,'Planificación 2026-1'!W:W,C198,'Planificación 2026-1'!E:E,"FILIAL",'Planificación 2026-1'!X:X,"&lt;&gt;VIRTUAL",'Planificación 2026-1'!H:H,"&gt;2")</f>
        <v>0</v>
      </c>
      <c r="DY198" s="48">
        <f>SUMIFS('Planificación 2026-1'!R:R,'Planificación 2026-1'!W:W,C198,'Planificación 2026-1'!E:E,"PORUMA",'Planificación 2026-1'!X:X,"VIRTUAL",'Planificación 2026-1'!H:H,"&gt;2")</f>
        <v>0</v>
      </c>
      <c r="DZ198" s="48">
        <f>SUMIFS('Planificación 2026-1'!R:R,'Planificación 2026-1'!W:W,C198,'Planificación 2026-1'!E:E,"PORUMA",'Planificación 2026-1'!X:X,"&lt;&gt;VIRTUAL",'Planificación 2026-1'!H:H,"&gt;2")</f>
        <v>0</v>
      </c>
      <c r="EA198" s="48">
        <f>SUMIFS('Planificación 2026-1'!R:R,'Planificación 2026-1'!W:W,C198,'Planificación 2026-1'!E:E,"HUAURA",'Planificación 2026-1'!X:X,"VIRTUAL",'Planificación 2026-1'!H:H,"&gt;2")</f>
        <v>0</v>
      </c>
      <c r="EB198" s="48">
        <f>SUMIFS('Planificación 2026-1'!R:R,'Planificación 2026-1'!W:W,C198,'Planificación 2026-1'!E:E,"HUAURA",'Planificación 2026-1'!X:X,"&lt;&gt;VIRTUAL",'Planificación 2026-1'!H:H,"&gt;2")</f>
        <v>0</v>
      </c>
      <c r="EC198" s="48">
        <f>SUMIFS('Planificación 2026-1'!R:R,'Planificación 2026-1'!W:W,C198,'Planificación 2026-1'!E:E,"PRINCIPAL",'Planificación 2026-1'!X:X,"VIRTUAL",'Planificación 2026-1'!H:H,"&lt;3")</f>
        <v>0</v>
      </c>
      <c r="ED198" s="48">
        <f>SUMIFS('Planificación 2026-1'!R:R,'Planificación 2026-1'!W:W,C198,'Planificación 2026-1'!E:E,"PRINCIPAL",'Planificación 2026-1'!X:X,"&lt;&gt;VIRTUAL",'Planificación 2026-1'!H:H,"&lt;3")</f>
        <v>0</v>
      </c>
      <c r="EE198" s="48">
        <f>SUMIFS('Planificación 2026-1'!R:R,'Planificación 2026-1'!W:W,C198,'Planificación 2026-1'!E:E,"SUNAMPE",'Planificación 2026-1'!X:X,"VIRTUAL",'Planificación 2026-1'!H:H,"&lt;3")</f>
        <v>0</v>
      </c>
      <c r="EF198" s="48">
        <f>SUMIFS('Planificación 2026-1'!R:R,'Planificación 2026-1'!W:W,C198,'Planificación 2026-1'!E:E,"SUNAMPE",'Planificación 2026-1'!X:X,"&lt;&gt;VIRTUAL",'Planificación 2026-1'!H:H,"&lt;3")</f>
        <v>0</v>
      </c>
      <c r="EG198" s="48">
        <f>SUMIFS('Planificación 2026-1'!R:R,'Planificación 2026-1'!W:W,C198,'Planificación 2026-1'!E:E,"FILIAL",'Planificación 2026-1'!X:X,"VIRTUAL",'Planificación 2026-1'!H:H,"&lt;3")</f>
        <v>0</v>
      </c>
      <c r="EH198" s="48">
        <f>SUMIFS('Planificación 2026-1'!R:R,'Planificación 2026-1'!W:W,C198,'Planificación 2026-1'!E:E,"FILIAL",'Planificación 2026-1'!X:X,"&lt;&gt;VIRTUAL",'Planificación 2026-1'!H:H,"&lt;3")</f>
        <v>0</v>
      </c>
      <c r="EI198" s="48">
        <f>SUMIFS('Planificación 2026-1'!R:R,'Planificación 2026-1'!W:W,C198,'Planificación 2026-1'!E:E,"PORUMA",'Planificación 2026-1'!X:X,"VIRTUAL",'Planificación 2026-1'!H:H,"&lt;3")</f>
        <v>0</v>
      </c>
      <c r="EJ198" s="48">
        <f>SUMIFS('Planificación 2026-1'!R:R,'Planificación 2026-1'!W:W,C198,'Planificación 2026-1'!E:E,"PORUMA",'Planificación 2026-1'!X:X,"&lt;&gt;VIRTUAL",'Planificación 2026-1'!H:H,"&lt;3")</f>
        <v>0</v>
      </c>
      <c r="EK198" s="48">
        <f>SUMIFS('Planificación 2026-1'!R:R,'Planificación 2026-1'!W:W,C198,'Planificación 2026-1'!E:E,"HUAURA",'Planificación 2026-1'!X:X,"VIRTUAL",'Planificación 2026-1'!H:H,"&lt;3")</f>
        <v>0</v>
      </c>
      <c r="EL198" s="48">
        <f>SUMIFS('Planificación 2026-1'!R:R,'Planificación 2026-1'!W:W,C198,'Planificación 2026-1'!E:E,"HUAURA",'Planificación 2026-1'!X:X,"&lt;&gt;VIRTUAL",'Planificación 2026-1'!H:H,"&lt;3")</f>
        <v>0</v>
      </c>
      <c r="EM198" s="48">
        <f t="shared" si="50"/>
        <v>8</v>
      </c>
      <c r="EN198" s="48">
        <f t="shared" si="51"/>
        <v>0</v>
      </c>
      <c r="EO198" s="48">
        <f t="shared" si="52"/>
        <v>0</v>
      </c>
      <c r="EP198" s="48">
        <f t="shared" si="53"/>
        <v>0</v>
      </c>
      <c r="EQ198" s="48">
        <f t="shared" si="54"/>
        <v>0</v>
      </c>
      <c r="ER198" s="48"/>
      <c r="ES198" s="48">
        <f t="shared" si="55"/>
        <v>8</v>
      </c>
      <c r="ET198" s="48">
        <f t="shared" si="56"/>
        <v>0</v>
      </c>
      <c r="EU198" s="48" t="b">
        <f t="shared" si="57"/>
        <v>1</v>
      </c>
      <c r="EV198" s="48" t="str">
        <f t="shared" si="58"/>
        <v/>
      </c>
      <c r="EW198" s="48" t="str">
        <f t="shared" si="59"/>
        <v>VIRTUAL</v>
      </c>
    </row>
    <row r="199" spans="1:153" x14ac:dyDescent="0.3">
      <c r="A199" s="53"/>
      <c r="B199" s="383">
        <v>196</v>
      </c>
      <c r="C199" s="107" t="s">
        <v>247</v>
      </c>
      <c r="D199" s="82">
        <f>SUMIF('Planificación 2026-1'!W:W,C199,'Planificación 2026-1'!R:R)</f>
        <v>37</v>
      </c>
      <c r="E199" s="384" t="s">
        <v>341</v>
      </c>
      <c r="F199" s="107" t="s">
        <v>430</v>
      </c>
      <c r="G199" s="107" t="s">
        <v>431</v>
      </c>
      <c r="H199" s="389" t="s">
        <v>433</v>
      </c>
      <c r="I199" s="77" t="str">
        <f>IF(SUM(COUNTIFS('Planificación 2026-1'!E:E,"PRINCIPAL",'Planificación 2026-1'!W:W,C199,'Planificación 2026-1'!G:G,"AF"))&gt;0,"P01"," ")</f>
        <v xml:space="preserve"> </v>
      </c>
      <c r="J199" s="78" t="str">
        <f>IF(SUM(COUNTIFS('Planificación 2026-1'!E:E,"PRINCIPAL",'Planificación 2026-1'!W:W,C199,'Planificación 2026-1'!G:G,"EN"))&gt;0,"P02"," ")</f>
        <v>P02</v>
      </c>
      <c r="K199" s="78" t="str">
        <f>IF(SUM(COUNTIFS('Planificación 2026-1'!E:E,"PRINCIPAL",'Planificación 2026-1'!W:W,C199,'Planificación 2026-1'!G:G,"IS"))&gt;0,"P03"," ")</f>
        <v xml:space="preserve"> </v>
      </c>
      <c r="L199" s="78" t="str">
        <f>IF(SUM(COUNTIFS('Planificación 2026-1'!E:E,"PRINCIPAL",'Planificación 2026-1'!W:W,C199,'Planificación 2026-1'!G:G,"PS"))&gt;0,"P04"," ")</f>
        <v>P04</v>
      </c>
      <c r="M199" s="78"/>
      <c r="N199" s="78" t="str">
        <f>IF(SUM(COUNTIFS('Planificación 2026-1'!E:E,"PRINCIPAL",'Planificación 2026-1'!W:W,C199,'Planificación 2026-1'!G:G,"IN"))&gt;0,"P06"," ")</f>
        <v xml:space="preserve"> </v>
      </c>
      <c r="O199" s="78" t="str">
        <f>IF(SUM(COUNTIFS('Planificación 2026-1'!E:E,"PRINCIPAL",'Planificación 2026-1'!W:W,C199,'Planificación 2026-1'!G:G,"CA"))&gt;0,"P07"," ")</f>
        <v xml:space="preserve"> </v>
      </c>
      <c r="P199" s="78" t="str">
        <f>IF(SUM(COUNTIFS('Planificación 2026-1'!E:E,"PRINCIPAL",'Planificación 2026-1'!W:W,C199,'Planificación 2026-1'!G:G,"DE"))&gt;0,"P08"," ")</f>
        <v xml:space="preserve"> </v>
      </c>
      <c r="Q199" s="78" t="str">
        <f>IF(SUM(COUNTIFS('Planificación 2026-1'!E:E,"PRINCIPAL",'Planificación 2026-1'!W:W,C199,'Planificación 2026-1'!G:G,"OB"))&gt;0,"P09"," ")</f>
        <v xml:space="preserve"> </v>
      </c>
      <c r="R199" s="78" t="str">
        <f>IF(SUM(COUNTIFS('Planificación 2026-1'!E:E,"PRINCIPAL",'Planificación 2026-1'!W:W,C199,'Planificación 2026-1'!G:G,"MH"))&gt;0,"P31"," ")</f>
        <v xml:space="preserve"> </v>
      </c>
      <c r="S199" s="78" t="str">
        <f>IF(SUM(COUNTIFS('Planificación 2026-1'!E:E,"PRINCIPAL",'Planificación 2026-1'!W:W,C199,'Planificación 2026-1'!G:G,"IC"))&gt;0,"P32"," ")</f>
        <v xml:space="preserve"> </v>
      </c>
      <c r="T199" s="78" t="str">
        <f>IF(SUM(COUNTIFS('Planificación 2026-1'!E:E,"PRINCIPAL",'Planificación 2026-1'!W:W,C199,'Planificación 2026-1'!G:G,"AR"))&gt;0,"P34"," ")</f>
        <v xml:space="preserve"> </v>
      </c>
      <c r="U199" s="78" t="str">
        <f>IF(SUM(COUNTIFS('Planificación 2026-1'!E:E,"PRINCIPAL",'Planificación 2026-1'!W:W,C199,'Planificación 2026-1'!G:G,"T1"))&gt;0,"P35"," ")</f>
        <v xml:space="preserve"> </v>
      </c>
      <c r="V199" s="78" t="str">
        <f>IF(SUM(COUNTIFS('Planificación 2026-1'!E:E,"PRINCIPAL",'Planificación 2026-1'!W:W,C199,'Planificación 2026-1'!G:G,"T3"))&gt;0,"P36"," ")</f>
        <v xml:space="preserve"> </v>
      </c>
      <c r="W199" s="78" t="str">
        <f>IF(SUM(COUNTIFS('Planificación 2026-1'!E:E,"PRINCIPAL",'Planificación 2026-1'!W:W,C199,'Planificación 2026-1'!G:G,"T2"))&gt;0,"P37"," ")</f>
        <v xml:space="preserve"> </v>
      </c>
      <c r="X199" s="78" t="str">
        <f>IF(SUM(COUNTIFS('Planificación 2026-1'!E:E,"PRINCIPAL",'Planificación 2026-1'!W:W,C199,'Planificación 2026-1'!G:G,"AE"))&gt;0,"P38"," ")</f>
        <v xml:space="preserve"> </v>
      </c>
      <c r="Y199" s="78" t="str">
        <f>IF(SUM(COUNTIFS('Planificación 2026-1'!E:E,"PRINCIPAL",'Planificación 2026-1'!W:W,C199,'Planificación 2026-1'!G:G,"T4"))&gt;0,"P55"," ")</f>
        <v xml:space="preserve"> </v>
      </c>
      <c r="Z199" s="78" t="str">
        <f>IF(SUM(COUNTIFS('Planificación 2026-1'!E:E,"FILIAL",'Planificación 2026-1'!W:W,C199,'Planificación 2026-1'!G:G,"AF"))&gt;0," P01"," ")</f>
        <v xml:space="preserve"> </v>
      </c>
      <c r="AA199" s="78" t="str">
        <f>IF(SUM(COUNTIFS('Planificación 2026-1'!E:E,"FILIAL",'Planificación 2026-1'!W:W,C199,'Planificación 2026-1'!G:G,"EN"))&gt;0,"P02"," ")</f>
        <v>P02</v>
      </c>
      <c r="AB199" s="78" t="str">
        <f>IF(SUM(COUNTIFS('Planificación 2026-1'!E:E,"FILIAL",'Planificación 2026-1'!W:W,C199,'Planificación 2026-1'!G:G,"IS"))&gt;0,"P03"," ")</f>
        <v xml:space="preserve"> </v>
      </c>
      <c r="AC199" s="78" t="str">
        <f>IF(SUM(COUNTIFS('Planificación 2026-1'!E:E,"FILIAL",'Planificación 2026-1'!W:W,C199,'Planificación 2026-1'!G:G,"PS"))&gt;0,"P04"," ")</f>
        <v xml:space="preserve"> </v>
      </c>
      <c r="AD199" s="78"/>
      <c r="AE199" s="78" t="str">
        <f>IF(SUM(COUNTIFS('Planificación 2026-1'!E:E,"FILIAL",'Planificación 2026-1'!W:W,C199,'Planificación 2026-1'!G:G,"IN"))&gt;0,"P06"," ")</f>
        <v xml:space="preserve"> </v>
      </c>
      <c r="AF199" s="78" t="str">
        <f>IF(SUM(COUNTIFS('Planificación 2026-1'!E:E,"FILIAL",'Planificación 2026-1'!W:W,C199,'Planificación 2026-1'!G:G,"CA"))&gt;0,"P07"," ")</f>
        <v xml:space="preserve"> </v>
      </c>
      <c r="AG199" s="78" t="str">
        <f>IF(SUM(COUNTIFS('Planificación 2026-1'!E:E,"FILIAL",'Planificación 2026-1'!W:W,C199,'Planificación 2026-1'!G:G,"DE"))&gt;0,"P08"," ")</f>
        <v xml:space="preserve"> </v>
      </c>
      <c r="AH199" s="78" t="str">
        <f>IF(SUM(COUNTIFS('Planificación 2026-1'!E:E,"FILIAL",'Planificación 2026-1'!W:W,C199,'Planificación 2026-1'!G:G,"OB"))&gt;0,"P09"," ")</f>
        <v xml:space="preserve"> </v>
      </c>
      <c r="AI199" s="78" t="str">
        <f>IF(SUM(COUNTIFS('Planificación 2026-1'!E:E,"FILIAL",'Planificación 2026-1'!W:W,C199,'Planificación 2026-1'!G:G,"MH"))&gt;0,"P31"," ")</f>
        <v xml:space="preserve"> </v>
      </c>
      <c r="AJ199" s="78" t="str">
        <f>IF(SUM(COUNTIFS('Planificación 2026-1'!E:E,"FILIAL",'Planificación 2026-1'!W:W,C199,'Planificación 2026-1'!G:G,"IC"))&gt;0,"P32"," ")</f>
        <v xml:space="preserve"> </v>
      </c>
      <c r="AK199" s="78" t="str">
        <f>IF(SUM(COUNTIFS('Planificación 2026-1'!E:E,"FILIAL",'Planificación 2026-1'!W:W,C199,'Planificación 2026-1'!G:G,"AR"))&gt;0,"P34"," ")</f>
        <v xml:space="preserve"> </v>
      </c>
      <c r="AL199" s="78" t="str">
        <f>IF(SUM(COUNTIFS('Planificación 2026-1'!E:E,"FILIAL",'Planificación 2026-1'!W:W,C199,'Planificación 2026-1'!G:G,"T1"))&gt;0,"P35"," ")</f>
        <v xml:space="preserve"> </v>
      </c>
      <c r="AM199" s="78" t="str">
        <f>IF(SUM(COUNTIFS('Planificación 2026-1'!E:E,"FILIAL",'Planificación 2026-1'!W:W,C199,'Planificación 2026-1'!G:G,"T3"))&gt;0,"P36"," ")</f>
        <v xml:space="preserve"> </v>
      </c>
      <c r="AN199" s="78" t="str">
        <f>IF(SUM(COUNTIFS('Planificación 2026-1'!E:E,"FILIAL",'Planificación 2026-1'!W:W,C199,'Planificación 2026-1'!G:G,"T2"))&gt;0,"P37"," ")</f>
        <v xml:space="preserve"> </v>
      </c>
      <c r="AO199" s="78" t="str">
        <f>IF(SUM(COUNTIFS('Planificación 2026-1'!E:E,"FILIAL",'Planificación 2026-1'!W:W,C199,'Planificación 2026-1'!G:G,"AE"))&gt;0,"P38"," ")</f>
        <v xml:space="preserve"> </v>
      </c>
      <c r="AP199" s="78" t="str">
        <f>IF(SUM(COUNTIFS('Planificación 2026-1'!E:E,"FILIAL",'Planificación 2026-1'!W:W,C199,'Planificación 2026-1'!G:G,"T4"))&gt;0,"P55"," ")</f>
        <v xml:space="preserve"> </v>
      </c>
      <c r="AQ199" s="78" t="str">
        <f>IF(SUM(COUNTIFS('Planificación 2026-1'!E:E,"SUNAMPE",'Planificación 2026-1'!W:W,C199,'Planificación 2026-1'!G:G,"AF"))&gt;0," P01"," ")</f>
        <v xml:space="preserve"> </v>
      </c>
      <c r="AR199" s="78" t="str">
        <f>IF(SUM(COUNTIFS('Planificación 2026-1'!E:E,"SUNAMPE",'Planificación 2026-1'!W:W,C199,'Planificación 2026-1'!G:G,"EN"))&gt;0,"P02"," ")</f>
        <v xml:space="preserve"> </v>
      </c>
      <c r="AS199" s="78" t="str">
        <f>IF(SUM(COUNTIFS('Planificación 2026-1'!E:E,"SUNAMPE",'Planificación 2026-1'!W:W,C199,'Planificación 2026-1'!G:G,"IS"))&gt;0,"P03"," ")</f>
        <v xml:space="preserve"> </v>
      </c>
      <c r="AT199" s="78" t="str">
        <f>IF(SUM(COUNTIFS('Planificación 2026-1'!E:E,"SUNAMPE",'Planificación 2026-1'!W:W,C199,'Planificación 2026-1'!G:G,"PS"))&gt;0,"P04"," ")</f>
        <v xml:space="preserve"> </v>
      </c>
      <c r="AU199" s="78"/>
      <c r="AV199" s="78" t="str">
        <f>IF(SUM(COUNTIFS('Planificación 2026-1'!E:E,"SUNAMPE",'Planificación 2026-1'!W:W,C199,'Planificación 2026-1'!G:G,"IN"))&gt;0,"P06"," ")</f>
        <v xml:space="preserve"> </v>
      </c>
      <c r="AW199" s="78" t="str">
        <f>IF(SUM(COUNTIFS('Planificación 2026-1'!E:E,"SUNAMPE",'Planificación 2026-1'!W:W,C199,'Planificación 2026-1'!G:G,"CA"))&gt;0,"P07"," ")</f>
        <v xml:space="preserve"> </v>
      </c>
      <c r="AX199" s="78" t="str">
        <f>IF(SUM(COUNTIFS('Planificación 2026-1'!E:E,"SUNAMPE",'Planificación 2026-1'!W:W,C199,'Planificación 2026-1'!G:G,"DE"))&gt;0,"P08"," ")</f>
        <v xml:space="preserve"> </v>
      </c>
      <c r="AY199" s="78" t="str">
        <f>IF(SUM(COUNTIFS('Planificación 2026-1'!E:E,"SUNAMPE",'Planificación 2026-1'!W:W,C199,'Planificación 2026-1'!G:G,"OB"))&gt;0,"P09"," ")</f>
        <v xml:space="preserve"> </v>
      </c>
      <c r="AZ199" s="78" t="str">
        <f>IF(SUM(COUNTIFS('Planificación 2026-1'!E:E,"SUNAMPE",'Planificación 2026-1'!W:W,C199,'Planificación 2026-1'!G:G,"MH"))&gt;0,"P31"," ")</f>
        <v xml:space="preserve"> </v>
      </c>
      <c r="BA199" s="78" t="str">
        <f>IF(SUM(COUNTIFS('Planificación 2026-1'!E:E,"SUNAMPE",'Planificación 2026-1'!W:W,C199,'Planificación 2026-1'!G:G,"IC"))&gt;0,"P32"," ")</f>
        <v xml:space="preserve"> </v>
      </c>
      <c r="BB199" s="78" t="str">
        <f>IF(SUM(COUNTIFS('Planificación 2026-1'!E:E,"SUNAMPE",'Planificación 2026-1'!W:W,C199,'Planificación 2026-1'!G:G,"AR"))&gt;0,"P34"," ")</f>
        <v xml:space="preserve"> </v>
      </c>
      <c r="BC199" s="78" t="str">
        <f>IF(SUM(COUNTIFS('Planificación 2026-1'!E:E,"SUNAMPE",'Planificación 2026-1'!W:W,C199,'Planificación 2026-1'!G:G,"T1"))&gt;0,"P35"," ")</f>
        <v xml:space="preserve"> </v>
      </c>
      <c r="BD199" s="78" t="str">
        <f>IF(SUM(COUNTIFS('Planificación 2026-1'!E:E,"SUNAMPE",'Planificación 2026-1'!W:W,C199,'Planificación 2026-1'!G:G,"T3"))&gt;0,"P36"," ")</f>
        <v>P36</v>
      </c>
      <c r="BE199" s="78" t="str">
        <f>IF(SUM(COUNTIFS('Planificación 2026-1'!E:E,"SUNAMPE",'Planificación 2026-1'!W:W,C199,'Planificación 2026-1'!G:G,"T2"))&gt;0,"P37"," ")</f>
        <v xml:space="preserve"> </v>
      </c>
      <c r="BF199" s="78" t="str">
        <f>IF(SUM(COUNTIFS('Planificación 2026-1'!E:E,"SUNAMPE",'Planificación 2026-1'!W:W,C199,'Planificación 2026-1'!G:G,"AE"))&gt;0,"P38"," ")</f>
        <v xml:space="preserve"> </v>
      </c>
      <c r="BG199" s="78" t="str">
        <f>IF(SUM(COUNTIFS('Planificación 2026-1'!E:E,"SUNAMPE",'Planificación 2026-1'!W:W,C199,'Planificación 2026-1'!G:G,"T4"))&gt;0,"P55"," ")</f>
        <v xml:space="preserve"> </v>
      </c>
      <c r="BH199" s="78" t="str">
        <f>IF(SUM(COUNTIFS('Planificación 2026-1'!E:E,"HUAURA",'Planificación 2026-1'!W:W,C199,'Planificación 2026-1'!G:G,"AF"))&gt;0," P01"," ")</f>
        <v xml:space="preserve"> </v>
      </c>
      <c r="BI199" s="78" t="str">
        <f>IF(SUM(COUNTIFS('Planificación 2026-1'!E:E,"HUAURA",'Planificación 2026-1'!W:W,C199,'Planificación 2026-1'!G:G,"EN"))&gt;0,"P02"," ")</f>
        <v xml:space="preserve"> </v>
      </c>
      <c r="BJ199" s="78" t="str">
        <f>IF(SUM(COUNTIFS('Planificación 2026-1'!E:E,"HUAURA",'Planificación 2026-1'!W:W,C199,'Planificación 2026-1'!G:G,"IS"))&gt;0,"P03"," ")</f>
        <v xml:space="preserve"> </v>
      </c>
      <c r="BK199" s="78" t="str">
        <f>IF(SUM(COUNTIFS('Planificación 2026-1'!E:E,"HUAURA",'Planificación 2026-1'!W:W,C199,'Planificación 2026-1'!G:G,"PS"))&gt;0,"P04"," ")</f>
        <v xml:space="preserve"> </v>
      </c>
      <c r="BL199" s="78"/>
      <c r="BM199" s="78" t="str">
        <f>IF(SUM(COUNTIFS('Planificación 2026-1'!E:E,"HUAURA",'Planificación 2026-1'!W:W,C199,'Planificación 2026-1'!G:G,"IN"))&gt;0,"P06"," ")</f>
        <v xml:space="preserve"> </v>
      </c>
      <c r="BN199" s="78" t="str">
        <f>IF(SUM(COUNTIFS('Planificación 2026-1'!E:E,"HUAURA",'Planificación 2026-1'!W:W,C199,'Planificación 2026-1'!G:G,"CA"))&gt;0,"P07"," ")</f>
        <v xml:space="preserve"> </v>
      </c>
      <c r="BO199" s="78" t="str">
        <f>IF(SUM(COUNTIFS('Planificación 2026-1'!E:E,"HUAURA",'Planificación 2026-1'!W:W,C199,'Planificación 2026-1'!G:G,"DE"))&gt;0,"P08"," ")</f>
        <v xml:space="preserve"> </v>
      </c>
      <c r="BP199" s="78" t="str">
        <f>IF(SUM(COUNTIFS('Planificación 2026-1'!E:E,"HUAURA",'Planificación 2026-1'!W:W,C199,'Planificación 2026-1'!G:G,"OB"))&gt;0,"P09"," ")</f>
        <v xml:space="preserve"> </v>
      </c>
      <c r="BQ199" s="78" t="str">
        <f>IF(SUM(COUNTIFS('Planificación 2026-1'!E:E,"HUAURA",'Planificación 2026-1'!W:W,C199,'Planificación 2026-1'!G:G,"MH"))&gt;0,"P31"," ")</f>
        <v xml:space="preserve"> </v>
      </c>
      <c r="BR199" s="78" t="str">
        <f>IF(SUM(COUNTIFS('Planificación 2026-1'!E:E,"HUAURA",'Planificación 2026-1'!W:W,C199,'Planificación 2026-1'!G:G,"IC"))&gt;0,"P32"," ")</f>
        <v xml:space="preserve"> </v>
      </c>
      <c r="BS199" s="78" t="str">
        <f>IF(SUM(COUNTIFS('Planificación 2026-1'!E:E,"HUAURA",'Planificación 2026-1'!W:W,C199,'Planificación 2026-1'!G:G,"AR"))&gt;0,"P34"," ")</f>
        <v xml:space="preserve"> </v>
      </c>
      <c r="BT199" s="78" t="str">
        <f>IF(SUM(COUNTIFS('Planificación 2026-1'!E:E,"HUAURA",'Planificación 2026-1'!W:W,C199,'Planificación 2026-1'!G:G,"T1"))&gt;0,"P35"," ")</f>
        <v xml:space="preserve"> </v>
      </c>
      <c r="BU199" s="78" t="str">
        <f>IF(SUM(COUNTIFS('Planificación 2026-1'!E:E,"HUAURA",'Planificación 2026-1'!W:W,C199,'Planificación 2026-1'!G:G,"T3"))&gt;0,"P36"," ")</f>
        <v xml:space="preserve"> </v>
      </c>
      <c r="BV199" s="78" t="str">
        <f>IF(SUM(COUNTIFS('Planificación 2026-1'!E:E,"HUAURA",'Planificación 2026-1'!W:W,C199,'Planificación 2026-1'!G:G,"T2"))&gt;0,"P37"," ")</f>
        <v xml:space="preserve"> </v>
      </c>
      <c r="BW199" s="78" t="str">
        <f>IF(SUM(COUNTIFS('Planificación 2026-1'!E:E,"HUAURA",'Planificación 2026-1'!W:W,C199,'Planificación 2026-1'!G:G,"AE"))&gt;0,"P38"," ")</f>
        <v xml:space="preserve"> </v>
      </c>
      <c r="BX199" s="78" t="str">
        <f>IF(SUM(COUNTIFS('Planificación 2026-1'!E:E,"HUAURA",'Planificación 2026-1'!W:W,C199,'Planificación 2026-1'!G:G,"T4"))&gt;0,"P55"," ")</f>
        <v xml:space="preserve"> </v>
      </c>
      <c r="BY199" s="79">
        <f>SUMIFS('Planificación 2026-1'!R:R,'Planificación 2026-1'!W:W,C199,'Planificación 2026-1'!G:G,"AF",'Planificación 2026-1'!H:H,"&gt;2")</f>
        <v>0</v>
      </c>
      <c r="BZ199" s="79">
        <f>SUMIFS('Planificación 2026-1'!R:R,'Planificación 2026-1'!W:W,C199,'Planificación 2026-1'!G:G,"EN",'Planificación 2026-1'!H:H,"&gt;2")</f>
        <v>0</v>
      </c>
      <c r="CA199" s="79">
        <f>SUMIFS('Planificación 2026-1'!R:R,'Planificación 2026-1'!W:W,C199,'Planificación 2026-1'!G:G,"IS",'Planificación 2026-1'!H:H,"&gt;2")</f>
        <v>0</v>
      </c>
      <c r="CB199" s="79">
        <f>SUMIFS('Planificación 2026-1'!R:R,'Planificación 2026-1'!W:W,C199,'Planificación 2026-1'!G:G,"PS",'Planificación 2026-1'!H:H,"&gt;2")</f>
        <v>0</v>
      </c>
      <c r="CC199" s="79">
        <f>SUMIFS('Planificación 2026-1'!R:R,'Planificación 2026-1'!W:W,C199,'Planificación 2026-1'!G:G,"IN",'Planificación 2026-1'!H:H,"&gt;2")</f>
        <v>0</v>
      </c>
      <c r="CD199" s="79">
        <f>SUMIFS('Planificación 2026-1'!R:R,'Planificación 2026-1'!W:W,C199,'Planificación 2026-1'!G:G,"CA",'Planificación 2026-1'!H:H,"&gt;2")</f>
        <v>0</v>
      </c>
      <c r="CE199" s="79">
        <f>SUMIFS('Planificación 2026-1'!R:R,'Planificación 2026-1'!W:W,C199,'Planificación 2026-1'!G:G,"DE",'Planificación 2026-1'!H:H,"&gt;2")</f>
        <v>0</v>
      </c>
      <c r="CF199" s="79">
        <f>SUMIFS('Planificación 2026-1'!R:R,'Planificación 2026-1'!W:W,C199,'Planificación 2026-1'!G:G,"OB",'Planificación 2026-1'!H:H,"&gt;2")</f>
        <v>0</v>
      </c>
      <c r="CG199" s="79">
        <f>SUMIFS('Planificación 2026-1'!R:R,'Planificación 2026-1'!W:W,C199,'Planificación 2026-1'!G:G,"MH",'Planificación 2026-1'!H:H,"&gt;2")</f>
        <v>0</v>
      </c>
      <c r="CH199" s="79">
        <f>SUMIFS('Planificación 2026-1'!R:R,'Planificación 2026-1'!W:W,C199,'Planificación 2026-1'!G:G,"IC",'Planificación 2026-1'!H:H,"&gt;2")</f>
        <v>0</v>
      </c>
      <c r="CI199" s="79">
        <f>SUMIFS('Planificación 2026-1'!R:R,'Planificación 2026-1'!W:W,C199,'Planificación 2026-1'!G:G,"AR",'Planificación 2026-1'!H:H,"&gt;2")</f>
        <v>0</v>
      </c>
      <c r="CJ199" s="79">
        <f>SUMIFS('Planificación 2026-1'!R:R,'Planificación 2026-1'!W:W,C199,'Planificación 2026-1'!G:G,"T1",'Planificación 2026-1'!H:H,"&gt;2")</f>
        <v>0</v>
      </c>
      <c r="CK199" s="79">
        <f>SUMIFS('Planificación 2026-1'!R:R,'Planificación 2026-1'!W:W,C199,'Planificación 2026-1'!G:G,"T3",'Planificación 2026-1'!H:H,"&gt;2")</f>
        <v>0</v>
      </c>
      <c r="CL199" s="79">
        <f>SUMIFS('Planificación 2026-1'!R:R,'Planificación 2026-1'!W:W,C199,'Planificación 2026-1'!G:G,"T2",'Planificación 2026-1'!H:H,"&gt;2")</f>
        <v>0</v>
      </c>
      <c r="CM199" s="79">
        <f>SUMIFS('Planificación 2026-1'!R:R,'Planificación 2026-1'!W:W,C199,'Planificación 2026-1'!G:G,"AE",'Planificación 2026-1'!H:H,"&gt;2")</f>
        <v>0</v>
      </c>
      <c r="CN199" s="79">
        <f>SUMIFS('Planificación 2026-1'!R:R,'Planificación 2026-1'!W:W,C199,'Planificación 2026-1'!G:G,"T4",'Planificación 2026-1'!H:H,"&gt;2")</f>
        <v>0</v>
      </c>
      <c r="CO199" s="79">
        <f>SUMIFS('Planificación 2026-1'!R:R,'Planificación 2026-1'!W:W,C199,'Planificación 2026-1'!G:G,"AF",'Planificación 2026-1'!H:H,"&lt;3")</f>
        <v>0</v>
      </c>
      <c r="CP199" s="79">
        <f>SUMIFS('Planificación 2026-1'!R:R,'Planificación 2026-1'!W:W,C199,'Planificación 2026-1'!G:G,"EN",'Planificación 2026-1'!H:H,"&lt;3")</f>
        <v>22</v>
      </c>
      <c r="CQ199" s="79">
        <f>SUMIFS('Planificación 2026-1'!R:R,'Planificación 2026-1'!W:W,C199,'Planificación 2026-1'!G:G,"IS",'Planificación 2026-1'!H:H,"&lt;3")</f>
        <v>0</v>
      </c>
      <c r="CR199" s="79">
        <f>SUMIFS('Planificación 2026-1'!R:R,'Planificación 2026-1'!W:W,C199,'Planificación 2026-1'!G:G,"PS",'Planificación 2026-1'!H:H,"&lt;3")</f>
        <v>10</v>
      </c>
      <c r="CS199" s="79">
        <f>SUMIFS('Planificación 2026-1'!R:R,'Planificación 2026-1'!W:W,C199,'Planificación 2026-1'!G:G,"IN",'Planificación 2026-1'!H:H,"&lt;3")</f>
        <v>0</v>
      </c>
      <c r="CT199" s="79">
        <f>SUMIFS('Planificación 2026-1'!R:R,'Planificación 2026-1'!W:W,C199,'Planificación 2026-1'!G:G,"CA",'Planificación 2026-1'!H:H,"&lt;3")</f>
        <v>0</v>
      </c>
      <c r="CU199" s="79">
        <f>SUMIFS('Planificación 2026-1'!R:R,'Planificación 2026-1'!W:W,C199,'Planificación 2026-1'!G:G,"DE",'Planificación 2026-1'!H:H,"&lt;3")</f>
        <v>0</v>
      </c>
      <c r="CV199" s="79">
        <f>SUMIFS('Planificación 2026-1'!R:R,'Planificación 2026-1'!W:W,C199,'Planificación 2026-1'!G:G,"OB",'Planificación 2026-1'!H:H,"&lt;3")</f>
        <v>0</v>
      </c>
      <c r="CW199" s="79">
        <f>SUMIFS('Planificación 2026-1'!R:R,'Planificación 2026-1'!W:W,C199,'Planificación 2026-1'!G:G,"MH",'Planificación 2026-1'!H:H,"&lt;3")</f>
        <v>0</v>
      </c>
      <c r="CX199" s="79">
        <f>SUMIFS('Planificación 2026-1'!R:R,'Planificación 2026-1'!W:W,C199,'Planificación 2026-1'!G:G,"IC",'Planificación 2026-1'!H:H,"&lt;3")</f>
        <v>0</v>
      </c>
      <c r="CY199" s="79">
        <f>SUMIFS('Planificación 2026-1'!R:R,'Planificación 2026-1'!W:W,C199,'Planificación 2026-1'!G:G,"AR",'Planificación 2026-1'!H:H,"&lt;3")</f>
        <v>0</v>
      </c>
      <c r="CZ199" s="79">
        <f>SUMIFS('Planificación 2026-1'!R:R,'Planificación 2026-1'!W:W,C199,'Planificación 2026-1'!G:G,"T1",'Planificación 2026-1'!H:H,"&lt;3")</f>
        <v>0</v>
      </c>
      <c r="DA199" s="79">
        <f>SUMIFS('Planificación 2026-1'!R:R,'Planificación 2026-1'!W:W,C199,'Planificación 2026-1'!G:G,"T3",'Planificación 2026-1'!H:H,"&lt;3")</f>
        <v>5</v>
      </c>
      <c r="DB199" s="79">
        <f>SUMIFS('Planificación 2026-1'!R:R,'Planificación 2026-1'!W:W,C199,'Planificación 2026-1'!G:G,"T2",'Planificación 2026-1'!H:H,"&lt;3")</f>
        <v>0</v>
      </c>
      <c r="DC199" s="79">
        <f>SUMIFS('Planificación 2026-1'!R:R,'Planificación 2026-1'!W:W,C199,'Planificación 2026-1'!G:G,"AE",'Planificación 2026-1'!H:H,"&lt;3")</f>
        <v>0</v>
      </c>
      <c r="DD199" s="79">
        <f>SUMIFS('Planificación 2026-1'!R:R,'Planificación 2026-1'!W:W,C199,'Planificación 2026-1'!G:G,"T4",'Planificación 2026-1'!H:H,"&lt;3")</f>
        <v>0</v>
      </c>
      <c r="DE199" s="78" t="str">
        <f t="shared" si="46"/>
        <v>P02 P04</v>
      </c>
      <c r="DF199" s="30">
        <f>IF(C199="","",SUMIFS('Planificación 2026-1'!R:R,'Planificación 2026-1'!W:W,C199,'Planificación 2026-1'!E:E,"PRINCIPAL",'Planificación 2026-1'!X:X,"VIRTUAL"))</f>
        <v>4</v>
      </c>
      <c r="DG199" s="30">
        <f>IF(C199="","",SUMIFS('Planificación 2026-1'!R:R,'Planificación 2026-1'!W:W,C199,'Planificación 2026-1'!E:E,"PRINCIPAL",'Planificación 2026-1'!X:X,"PRESENCIAL"))</f>
        <v>24</v>
      </c>
      <c r="DH199" s="30">
        <f>IF(C199="","",SUMIFS('Planificación 2026-1'!R:R,'Planificación 2026-1'!W:W,C199,'Planificación 2026-1'!E:E,"PRINCIPAL",'Planificación 2026-1'!X:X,"HIBRIDO PRESENCIAL"))</f>
        <v>0</v>
      </c>
      <c r="DI199" s="78" t="str">
        <f t="shared" si="47"/>
        <v>P02</v>
      </c>
      <c r="DJ199" s="78">
        <f>IF(C199="","",SUMIFS('Planificación 2026-1'!R:R,'Planificación 2026-1'!W:W,C199,'Planificación 2026-1'!E:E,"FILIAL",'Planificación 2026-1'!X:X,"VIRTUAL"))</f>
        <v>4</v>
      </c>
      <c r="DK199" s="80">
        <f>IF(C199="","",SUMIFS('Planificación 2026-1'!R:R,'Planificación 2026-1'!W:W,C199,'Planificación 2026-1'!E:E,"FILIAL",'Planificación 2026-1'!X:X,"PRESENCIAL"))</f>
        <v>0</v>
      </c>
      <c r="DL199" s="42">
        <f>IF(C199="","",SUMIFS('Planificación 2026-1'!R:R,'Planificación 2026-1'!W:W,C199,'Planificación 2026-1'!E:E,"FILIAL",'Planificación 2026-1'!X:X,"HIBRIDO PRESENCIAL"))</f>
        <v>0</v>
      </c>
      <c r="DM199" s="81" t="str">
        <f t="shared" si="48"/>
        <v>P36</v>
      </c>
      <c r="DN199" s="78">
        <f>IF(C199="","",SUMIFS('Planificación 2026-1'!R:R,'Planificación 2026-1'!W:W,C199,'Planificación 2026-1'!E:E,"SUNAMPE",'Planificación 2026-1'!X:X,"VIRTUAL"))</f>
        <v>5</v>
      </c>
      <c r="DO199" s="42">
        <f>IF(C199="","",SUMIFS('Planificación 2026-1'!R:R,'Planificación 2026-1'!W:W,C199,'Planificación 2026-1'!E:E,"SUNAMPE",'Planificación 2026-1'!X:X,"PRESENCIAL"))</f>
        <v>0</v>
      </c>
      <c r="DP199" s="81" t="str">
        <f t="shared" si="49"/>
        <v/>
      </c>
      <c r="DQ199" s="78">
        <f>IF(C199="","",SUMIFS('Planificación 2026-1'!R:R,'Planificación 2026-1'!W:W,C199,'Planificación 2026-1'!E:E,"HUAURA",'Planificación 2026-1'!X:X,"VIRTUAL"))</f>
        <v>0</v>
      </c>
      <c r="DR199" s="42">
        <f>IF(C199="","",SUMIFS('Planificación 2026-1'!R:R,'Planificación 2026-1'!W:W,C199,'Planificación 2026-1'!E:E,"HUAURA",'Planificación 2026-1'!X:X,"PRESENCIAL"))</f>
        <v>0</v>
      </c>
      <c r="DS199" s="48">
        <f>SUMIFS('Planificación 2026-1'!R:R,'Planificación 2026-1'!W:W,C199,'Planificación 2026-1'!E:E,"PRINCIPAL",'Planificación 2026-1'!X:X,"VIRTUAL",'Planificación 2026-1'!H:H,"&gt;2")</f>
        <v>0</v>
      </c>
      <c r="DT199" s="48">
        <f>SUMIFS('Planificación 2026-1'!R:R,'Planificación 2026-1'!W:W,C199,'Planificación 2026-1'!E:E,"PRINCIPAL",'Planificación 2026-1'!X:X,"&lt;&gt;VIRTUAL",'Planificación 2026-1'!H:H,"&gt;2")</f>
        <v>0</v>
      </c>
      <c r="DU199" s="48">
        <f>SUMIFS('Planificación 2026-1'!R:R,'Planificación 2026-1'!W:W,C199,'Planificación 2026-1'!E:E,"SUNAMPE",'Planificación 2026-1'!X:X,"VIRTUAL",'Planificación 2026-1'!H:H,"&gt;2")</f>
        <v>0</v>
      </c>
      <c r="DV199" s="48">
        <f>SUMIFS('Planificación 2026-1'!R:R,'Planificación 2026-1'!W:W,C199,'Planificación 2026-1'!E:E,"SUNAMPE",'Planificación 2026-1'!X:X,"&lt;&gt;VIRTUAL",'Planificación 2026-1'!H:H,"&gt;2")</f>
        <v>0</v>
      </c>
      <c r="DW199" s="48">
        <f>SUMIFS('Planificación 2026-1'!R:R,'Planificación 2026-1'!W:W,C199,'Planificación 2026-1'!E:E,"FILIAL",'Planificación 2026-1'!X:X,"VIRTUAL",'Planificación 2026-1'!H:H,"&gt;2")</f>
        <v>0</v>
      </c>
      <c r="DX199" s="48">
        <f>SUMIFS('Planificación 2026-1'!R:R,'Planificación 2026-1'!W:W,C199,'Planificación 2026-1'!E:E,"FILIAL",'Planificación 2026-1'!X:X,"&lt;&gt;VIRTUAL",'Planificación 2026-1'!H:H,"&gt;2")</f>
        <v>0</v>
      </c>
      <c r="DY199" s="48">
        <f>SUMIFS('Planificación 2026-1'!R:R,'Planificación 2026-1'!W:W,C199,'Planificación 2026-1'!E:E,"PORUMA",'Planificación 2026-1'!X:X,"VIRTUAL",'Planificación 2026-1'!H:H,"&gt;2")</f>
        <v>0</v>
      </c>
      <c r="DZ199" s="48">
        <f>SUMIFS('Planificación 2026-1'!R:R,'Planificación 2026-1'!W:W,C199,'Planificación 2026-1'!E:E,"PORUMA",'Planificación 2026-1'!X:X,"&lt;&gt;VIRTUAL",'Planificación 2026-1'!H:H,"&gt;2")</f>
        <v>0</v>
      </c>
      <c r="EA199" s="48">
        <f>SUMIFS('Planificación 2026-1'!R:R,'Planificación 2026-1'!W:W,C199,'Planificación 2026-1'!E:E,"HUAURA",'Planificación 2026-1'!X:X,"VIRTUAL",'Planificación 2026-1'!H:H,"&gt;2")</f>
        <v>0</v>
      </c>
      <c r="EB199" s="48">
        <f>SUMIFS('Planificación 2026-1'!R:R,'Planificación 2026-1'!W:W,C199,'Planificación 2026-1'!E:E,"HUAURA",'Planificación 2026-1'!X:X,"&lt;&gt;VIRTUAL",'Planificación 2026-1'!H:H,"&gt;2")</f>
        <v>0</v>
      </c>
      <c r="EC199" s="48">
        <f>SUMIFS('Planificación 2026-1'!R:R,'Planificación 2026-1'!W:W,C199,'Planificación 2026-1'!E:E,"PRINCIPAL",'Planificación 2026-1'!X:X,"VIRTUAL",'Planificación 2026-1'!H:H,"&lt;3")</f>
        <v>4</v>
      </c>
      <c r="ED199" s="48">
        <f>SUMIFS('Planificación 2026-1'!R:R,'Planificación 2026-1'!W:W,C199,'Planificación 2026-1'!E:E,"PRINCIPAL",'Planificación 2026-1'!X:X,"&lt;&gt;VIRTUAL",'Planificación 2026-1'!H:H,"&lt;3")</f>
        <v>24</v>
      </c>
      <c r="EE199" s="48">
        <f>SUMIFS('Planificación 2026-1'!R:R,'Planificación 2026-1'!W:W,C199,'Planificación 2026-1'!E:E,"SUNAMPE",'Planificación 2026-1'!X:X,"VIRTUAL",'Planificación 2026-1'!H:H,"&lt;3")</f>
        <v>5</v>
      </c>
      <c r="EF199" s="48">
        <f>SUMIFS('Planificación 2026-1'!R:R,'Planificación 2026-1'!W:W,C199,'Planificación 2026-1'!E:E,"SUNAMPE",'Planificación 2026-1'!X:X,"&lt;&gt;VIRTUAL",'Planificación 2026-1'!H:H,"&lt;3")</f>
        <v>0</v>
      </c>
      <c r="EG199" s="48">
        <f>SUMIFS('Planificación 2026-1'!R:R,'Planificación 2026-1'!W:W,C199,'Planificación 2026-1'!E:E,"FILIAL",'Planificación 2026-1'!X:X,"VIRTUAL",'Planificación 2026-1'!H:H,"&lt;3")</f>
        <v>4</v>
      </c>
      <c r="EH199" s="48">
        <f>SUMIFS('Planificación 2026-1'!R:R,'Planificación 2026-1'!W:W,C199,'Planificación 2026-1'!E:E,"FILIAL",'Planificación 2026-1'!X:X,"&lt;&gt;VIRTUAL",'Planificación 2026-1'!H:H,"&lt;3")</f>
        <v>0</v>
      </c>
      <c r="EI199" s="48">
        <f>SUMIFS('Planificación 2026-1'!R:R,'Planificación 2026-1'!W:W,C199,'Planificación 2026-1'!E:E,"PORUMA",'Planificación 2026-1'!X:X,"VIRTUAL",'Planificación 2026-1'!H:H,"&lt;3")</f>
        <v>0</v>
      </c>
      <c r="EJ199" s="48">
        <f>SUMIFS('Planificación 2026-1'!R:R,'Planificación 2026-1'!W:W,C199,'Planificación 2026-1'!E:E,"PORUMA",'Planificación 2026-1'!X:X,"&lt;&gt;VIRTUAL",'Planificación 2026-1'!H:H,"&lt;3")</f>
        <v>0</v>
      </c>
      <c r="EK199" s="48">
        <f>SUMIFS('Planificación 2026-1'!R:R,'Planificación 2026-1'!W:W,C199,'Planificación 2026-1'!E:E,"HUAURA",'Planificación 2026-1'!X:X,"VIRTUAL",'Planificación 2026-1'!H:H,"&lt;3")</f>
        <v>0</v>
      </c>
      <c r="EL199" s="48">
        <f>SUMIFS('Planificación 2026-1'!R:R,'Planificación 2026-1'!W:W,C199,'Planificación 2026-1'!E:E,"HUAURA",'Planificación 2026-1'!X:X,"&lt;&gt;VIRTUAL",'Planificación 2026-1'!H:H,"&lt;3")</f>
        <v>0</v>
      </c>
      <c r="EM199" s="48">
        <f t="shared" si="50"/>
        <v>4</v>
      </c>
      <c r="EN199" s="48">
        <f t="shared" si="51"/>
        <v>0</v>
      </c>
      <c r="EO199" s="48">
        <f t="shared" si="52"/>
        <v>0</v>
      </c>
      <c r="EP199" s="48">
        <f t="shared" si="53"/>
        <v>28</v>
      </c>
      <c r="EQ199" s="48">
        <f t="shared" si="54"/>
        <v>5</v>
      </c>
      <c r="ER199" s="48"/>
      <c r="ES199" s="48">
        <f t="shared" si="55"/>
        <v>13</v>
      </c>
      <c r="ET199" s="48">
        <f t="shared" si="56"/>
        <v>24</v>
      </c>
      <c r="EU199" s="48" t="b">
        <f t="shared" si="57"/>
        <v>1</v>
      </c>
      <c r="EV199" s="48" t="str">
        <f t="shared" si="58"/>
        <v/>
      </c>
      <c r="EW199" s="48" t="str">
        <f t="shared" si="59"/>
        <v>MAS PRESENCIAL</v>
      </c>
    </row>
    <row r="200" spans="1:153" x14ac:dyDescent="0.3">
      <c r="A200" s="53"/>
      <c r="B200" s="383">
        <v>197</v>
      </c>
      <c r="C200" s="107" t="s">
        <v>218</v>
      </c>
      <c r="D200" s="82">
        <f>SUMIF('Planificación 2026-1'!W:W,C200,'Planificación 2026-1'!R:R)</f>
        <v>38</v>
      </c>
      <c r="E200" s="384" t="s">
        <v>341</v>
      </c>
      <c r="F200" s="107" t="s">
        <v>430</v>
      </c>
      <c r="G200" s="387" t="s">
        <v>302</v>
      </c>
      <c r="H200" s="107" t="s">
        <v>455</v>
      </c>
      <c r="I200" s="77" t="str">
        <f>IF(SUM(COUNTIFS('Planificación 2026-1'!E:E,"PRINCIPAL",'Planificación 2026-1'!W:W,C200,'Planificación 2026-1'!G:G,"AF"))&gt;0,"P01"," ")</f>
        <v xml:space="preserve"> </v>
      </c>
      <c r="J200" s="78" t="str">
        <f>IF(SUM(COUNTIFS('Planificación 2026-1'!E:E,"PRINCIPAL",'Planificación 2026-1'!W:W,C200,'Planificación 2026-1'!G:G,"EN"))&gt;0,"P02"," ")</f>
        <v>P02</v>
      </c>
      <c r="K200" s="78" t="str">
        <f>IF(SUM(COUNTIFS('Planificación 2026-1'!E:E,"PRINCIPAL",'Planificación 2026-1'!W:W,C200,'Planificación 2026-1'!G:G,"IS"))&gt;0,"P03"," ")</f>
        <v xml:space="preserve"> </v>
      </c>
      <c r="L200" s="78" t="str">
        <f>IF(SUM(COUNTIFS('Planificación 2026-1'!E:E,"PRINCIPAL",'Planificación 2026-1'!W:W,C200,'Planificación 2026-1'!G:G,"PS"))&gt;0,"P04"," ")</f>
        <v>P04</v>
      </c>
      <c r="M200" s="78"/>
      <c r="N200" s="78" t="str">
        <f>IF(SUM(COUNTIFS('Planificación 2026-1'!E:E,"PRINCIPAL",'Planificación 2026-1'!W:W,C200,'Planificación 2026-1'!G:G,"IN"))&gt;0,"P06"," ")</f>
        <v xml:space="preserve"> </v>
      </c>
      <c r="O200" s="78" t="str">
        <f>IF(SUM(COUNTIFS('Planificación 2026-1'!E:E,"PRINCIPAL",'Planificación 2026-1'!W:W,C200,'Planificación 2026-1'!G:G,"CA"))&gt;0,"P07"," ")</f>
        <v xml:space="preserve"> </v>
      </c>
      <c r="P200" s="78" t="str">
        <f>IF(SUM(COUNTIFS('Planificación 2026-1'!E:E,"PRINCIPAL",'Planificación 2026-1'!W:W,C200,'Planificación 2026-1'!G:G,"DE"))&gt;0,"P08"," ")</f>
        <v xml:space="preserve"> </v>
      </c>
      <c r="Q200" s="78" t="str">
        <f>IF(SUM(COUNTIFS('Planificación 2026-1'!E:E,"PRINCIPAL",'Planificación 2026-1'!W:W,C200,'Planificación 2026-1'!G:G,"OB"))&gt;0,"P09"," ")</f>
        <v>P09</v>
      </c>
      <c r="R200" s="78" t="str">
        <f>IF(SUM(COUNTIFS('Planificación 2026-1'!E:E,"PRINCIPAL",'Planificación 2026-1'!W:W,C200,'Planificación 2026-1'!G:G,"MH"))&gt;0,"P31"," ")</f>
        <v xml:space="preserve"> </v>
      </c>
      <c r="S200" s="78" t="str">
        <f>IF(SUM(COUNTIFS('Planificación 2026-1'!E:E,"PRINCIPAL",'Planificación 2026-1'!W:W,C200,'Planificación 2026-1'!G:G,"IC"))&gt;0,"P32"," ")</f>
        <v xml:space="preserve"> </v>
      </c>
      <c r="T200" s="78" t="str">
        <f>IF(SUM(COUNTIFS('Planificación 2026-1'!E:E,"PRINCIPAL",'Planificación 2026-1'!W:W,C200,'Planificación 2026-1'!G:G,"AR"))&gt;0,"P34"," ")</f>
        <v xml:space="preserve"> </v>
      </c>
      <c r="U200" s="78" t="str">
        <f>IF(SUM(COUNTIFS('Planificación 2026-1'!E:E,"PRINCIPAL",'Planificación 2026-1'!W:W,C200,'Planificación 2026-1'!G:G,"T1"))&gt;0,"P35"," ")</f>
        <v xml:space="preserve"> </v>
      </c>
      <c r="V200" s="78" t="str">
        <f>IF(SUM(COUNTIFS('Planificación 2026-1'!E:E,"PRINCIPAL",'Planificación 2026-1'!W:W,C200,'Planificación 2026-1'!G:G,"T3"))&gt;0,"P36"," ")</f>
        <v xml:space="preserve"> </v>
      </c>
      <c r="W200" s="78" t="str">
        <f>IF(SUM(COUNTIFS('Planificación 2026-1'!E:E,"PRINCIPAL",'Planificación 2026-1'!W:W,C200,'Planificación 2026-1'!G:G,"T2"))&gt;0,"P37"," ")</f>
        <v xml:space="preserve"> </v>
      </c>
      <c r="X200" s="78" t="str">
        <f>IF(SUM(COUNTIFS('Planificación 2026-1'!E:E,"PRINCIPAL",'Planificación 2026-1'!W:W,C200,'Planificación 2026-1'!G:G,"AE"))&gt;0,"P38"," ")</f>
        <v xml:space="preserve"> </v>
      </c>
      <c r="Y200" s="78" t="str">
        <f>IF(SUM(COUNTIFS('Planificación 2026-1'!E:E,"PRINCIPAL",'Planificación 2026-1'!W:W,C200,'Planificación 2026-1'!G:G,"T4"))&gt;0,"P55"," ")</f>
        <v xml:space="preserve"> </v>
      </c>
      <c r="Z200" s="78" t="str">
        <f>IF(SUM(COUNTIFS('Planificación 2026-1'!E:E,"FILIAL",'Planificación 2026-1'!W:W,C200,'Planificación 2026-1'!G:G,"AF"))&gt;0," P01"," ")</f>
        <v xml:space="preserve"> </v>
      </c>
      <c r="AA200" s="78" t="str">
        <f>IF(SUM(COUNTIFS('Planificación 2026-1'!E:E,"FILIAL",'Planificación 2026-1'!W:W,C200,'Planificación 2026-1'!G:G,"EN"))&gt;0,"P02"," ")</f>
        <v>P02</v>
      </c>
      <c r="AB200" s="78" t="str">
        <f>IF(SUM(COUNTIFS('Planificación 2026-1'!E:E,"FILIAL",'Planificación 2026-1'!W:W,C200,'Planificación 2026-1'!G:G,"IS"))&gt;0,"P03"," ")</f>
        <v xml:space="preserve"> </v>
      </c>
      <c r="AC200" s="78" t="str">
        <f>IF(SUM(COUNTIFS('Planificación 2026-1'!E:E,"FILIAL",'Planificación 2026-1'!W:W,C200,'Planificación 2026-1'!G:G,"PS"))&gt;0,"P04"," ")</f>
        <v xml:space="preserve"> </v>
      </c>
      <c r="AD200" s="78"/>
      <c r="AE200" s="78" t="str">
        <f>IF(SUM(COUNTIFS('Planificación 2026-1'!E:E,"FILIAL",'Planificación 2026-1'!W:W,C200,'Planificación 2026-1'!G:G,"IN"))&gt;0,"P06"," ")</f>
        <v xml:space="preserve"> </v>
      </c>
      <c r="AF200" s="78" t="str">
        <f>IF(SUM(COUNTIFS('Planificación 2026-1'!E:E,"FILIAL",'Planificación 2026-1'!W:W,C200,'Planificación 2026-1'!G:G,"CA"))&gt;0,"P07"," ")</f>
        <v xml:space="preserve"> </v>
      </c>
      <c r="AG200" s="78" t="str">
        <f>IF(SUM(COUNTIFS('Planificación 2026-1'!E:E,"FILIAL",'Planificación 2026-1'!W:W,C200,'Planificación 2026-1'!G:G,"DE"))&gt;0,"P08"," ")</f>
        <v xml:space="preserve"> </v>
      </c>
      <c r="AH200" s="78" t="str">
        <f>IF(SUM(COUNTIFS('Planificación 2026-1'!E:E,"FILIAL",'Planificación 2026-1'!W:W,C200,'Planificación 2026-1'!G:G,"OB"))&gt;0,"P09"," ")</f>
        <v xml:space="preserve"> </v>
      </c>
      <c r="AI200" s="78" t="str">
        <f>IF(SUM(COUNTIFS('Planificación 2026-1'!E:E,"FILIAL",'Planificación 2026-1'!W:W,C200,'Planificación 2026-1'!G:G,"MH"))&gt;0,"P31"," ")</f>
        <v xml:space="preserve"> </v>
      </c>
      <c r="AJ200" s="78" t="str">
        <f>IF(SUM(COUNTIFS('Planificación 2026-1'!E:E,"FILIAL",'Planificación 2026-1'!W:W,C200,'Planificación 2026-1'!G:G,"IC"))&gt;0,"P32"," ")</f>
        <v xml:space="preserve"> </v>
      </c>
      <c r="AK200" s="78" t="str">
        <f>IF(SUM(COUNTIFS('Planificación 2026-1'!E:E,"FILIAL",'Planificación 2026-1'!W:W,C200,'Planificación 2026-1'!G:G,"AR"))&gt;0,"P34"," ")</f>
        <v xml:space="preserve"> </v>
      </c>
      <c r="AL200" s="78" t="str">
        <f>IF(SUM(COUNTIFS('Planificación 2026-1'!E:E,"FILIAL",'Planificación 2026-1'!W:W,C200,'Planificación 2026-1'!G:G,"T1"))&gt;0,"P35"," ")</f>
        <v xml:space="preserve"> </v>
      </c>
      <c r="AM200" s="78" t="str">
        <f>IF(SUM(COUNTIFS('Planificación 2026-1'!E:E,"FILIAL",'Planificación 2026-1'!W:W,C200,'Planificación 2026-1'!G:G,"T3"))&gt;0,"P36"," ")</f>
        <v xml:space="preserve"> </v>
      </c>
      <c r="AN200" s="78" t="str">
        <f>IF(SUM(COUNTIFS('Planificación 2026-1'!E:E,"FILIAL",'Planificación 2026-1'!W:W,C200,'Planificación 2026-1'!G:G,"T2"))&gt;0,"P37"," ")</f>
        <v xml:space="preserve"> </v>
      </c>
      <c r="AO200" s="78" t="str">
        <f>IF(SUM(COUNTIFS('Planificación 2026-1'!E:E,"FILIAL",'Planificación 2026-1'!W:W,C200,'Planificación 2026-1'!G:G,"AE"))&gt;0,"P38"," ")</f>
        <v xml:space="preserve"> </v>
      </c>
      <c r="AP200" s="78" t="str">
        <f>IF(SUM(COUNTIFS('Planificación 2026-1'!E:E,"FILIAL",'Planificación 2026-1'!W:W,C200,'Planificación 2026-1'!G:G,"T4"))&gt;0,"P55"," ")</f>
        <v xml:space="preserve"> </v>
      </c>
      <c r="AQ200" s="78" t="str">
        <f>IF(SUM(COUNTIFS('Planificación 2026-1'!E:E,"SUNAMPE",'Planificación 2026-1'!W:W,C200,'Planificación 2026-1'!G:G,"AF"))&gt;0," P01"," ")</f>
        <v xml:space="preserve"> </v>
      </c>
      <c r="AR200" s="78" t="str">
        <f>IF(SUM(COUNTIFS('Planificación 2026-1'!E:E,"SUNAMPE",'Planificación 2026-1'!W:W,C200,'Planificación 2026-1'!G:G,"EN"))&gt;0,"P02"," ")</f>
        <v xml:space="preserve"> </v>
      </c>
      <c r="AS200" s="78" t="str">
        <f>IF(SUM(COUNTIFS('Planificación 2026-1'!E:E,"SUNAMPE",'Planificación 2026-1'!W:W,C200,'Planificación 2026-1'!G:G,"IS"))&gt;0,"P03"," ")</f>
        <v xml:space="preserve"> </v>
      </c>
      <c r="AT200" s="78" t="str">
        <f>IF(SUM(COUNTIFS('Planificación 2026-1'!E:E,"SUNAMPE",'Planificación 2026-1'!W:W,C200,'Planificación 2026-1'!G:G,"PS"))&gt;0,"P04"," ")</f>
        <v xml:space="preserve"> </v>
      </c>
      <c r="AU200" s="78"/>
      <c r="AV200" s="78" t="str">
        <f>IF(SUM(COUNTIFS('Planificación 2026-1'!E:E,"SUNAMPE",'Planificación 2026-1'!W:W,C200,'Planificación 2026-1'!G:G,"IN"))&gt;0,"P06"," ")</f>
        <v xml:space="preserve"> </v>
      </c>
      <c r="AW200" s="78" t="str">
        <f>IF(SUM(COUNTIFS('Planificación 2026-1'!E:E,"SUNAMPE",'Planificación 2026-1'!W:W,C200,'Planificación 2026-1'!G:G,"CA"))&gt;0,"P07"," ")</f>
        <v xml:space="preserve"> </v>
      </c>
      <c r="AX200" s="78" t="str">
        <f>IF(SUM(COUNTIFS('Planificación 2026-1'!E:E,"SUNAMPE",'Planificación 2026-1'!W:W,C200,'Planificación 2026-1'!G:G,"DE"))&gt;0,"P08"," ")</f>
        <v xml:space="preserve"> </v>
      </c>
      <c r="AY200" s="78" t="str">
        <f>IF(SUM(COUNTIFS('Planificación 2026-1'!E:E,"SUNAMPE",'Planificación 2026-1'!W:W,C200,'Planificación 2026-1'!G:G,"OB"))&gt;0,"P09"," ")</f>
        <v xml:space="preserve"> </v>
      </c>
      <c r="AZ200" s="78" t="str">
        <f>IF(SUM(COUNTIFS('Planificación 2026-1'!E:E,"SUNAMPE",'Planificación 2026-1'!W:W,C200,'Planificación 2026-1'!G:G,"MH"))&gt;0,"P31"," ")</f>
        <v xml:space="preserve"> </v>
      </c>
      <c r="BA200" s="78" t="str">
        <f>IF(SUM(COUNTIFS('Planificación 2026-1'!E:E,"SUNAMPE",'Planificación 2026-1'!W:W,C200,'Planificación 2026-1'!G:G,"IC"))&gt;0,"P32"," ")</f>
        <v xml:space="preserve"> </v>
      </c>
      <c r="BB200" s="78" t="str">
        <f>IF(SUM(COUNTIFS('Planificación 2026-1'!E:E,"SUNAMPE",'Planificación 2026-1'!W:W,C200,'Planificación 2026-1'!G:G,"AR"))&gt;0,"P34"," ")</f>
        <v xml:space="preserve"> </v>
      </c>
      <c r="BC200" s="78" t="str">
        <f>IF(SUM(COUNTIFS('Planificación 2026-1'!E:E,"SUNAMPE",'Planificación 2026-1'!W:W,C200,'Planificación 2026-1'!G:G,"T1"))&gt;0,"P35"," ")</f>
        <v xml:space="preserve"> </v>
      </c>
      <c r="BD200" s="78" t="str">
        <f>IF(SUM(COUNTIFS('Planificación 2026-1'!E:E,"SUNAMPE",'Planificación 2026-1'!W:W,C200,'Planificación 2026-1'!G:G,"T3"))&gt;0,"P36"," ")</f>
        <v xml:space="preserve"> </v>
      </c>
      <c r="BE200" s="78" t="str">
        <f>IF(SUM(COUNTIFS('Planificación 2026-1'!E:E,"SUNAMPE",'Planificación 2026-1'!W:W,C200,'Planificación 2026-1'!G:G,"T2"))&gt;0,"P37"," ")</f>
        <v xml:space="preserve"> </v>
      </c>
      <c r="BF200" s="78" t="str">
        <f>IF(SUM(COUNTIFS('Planificación 2026-1'!E:E,"SUNAMPE",'Planificación 2026-1'!W:W,C200,'Planificación 2026-1'!G:G,"AE"))&gt;0,"P38"," ")</f>
        <v xml:space="preserve"> </v>
      </c>
      <c r="BG200" s="78" t="str">
        <f>IF(SUM(COUNTIFS('Planificación 2026-1'!E:E,"SUNAMPE",'Planificación 2026-1'!W:W,C200,'Planificación 2026-1'!G:G,"T4"))&gt;0,"P55"," ")</f>
        <v>P55</v>
      </c>
      <c r="BH200" s="78" t="str">
        <f>IF(SUM(COUNTIFS('Planificación 2026-1'!E:E,"HUAURA",'Planificación 2026-1'!W:W,C200,'Planificación 2026-1'!G:G,"AF"))&gt;0," P01"," ")</f>
        <v xml:space="preserve"> </v>
      </c>
      <c r="BI200" s="78" t="str">
        <f>IF(SUM(COUNTIFS('Planificación 2026-1'!E:E,"HUAURA",'Planificación 2026-1'!W:W,C200,'Planificación 2026-1'!G:G,"EN"))&gt;0,"P02"," ")</f>
        <v xml:space="preserve"> </v>
      </c>
      <c r="BJ200" s="78" t="str">
        <f>IF(SUM(COUNTIFS('Planificación 2026-1'!E:E,"HUAURA",'Planificación 2026-1'!W:W,C200,'Planificación 2026-1'!G:G,"IS"))&gt;0,"P03"," ")</f>
        <v xml:space="preserve"> </v>
      </c>
      <c r="BK200" s="78" t="str">
        <f>IF(SUM(COUNTIFS('Planificación 2026-1'!E:E,"HUAURA",'Planificación 2026-1'!W:W,C200,'Planificación 2026-1'!G:G,"PS"))&gt;0,"P04"," ")</f>
        <v xml:space="preserve"> </v>
      </c>
      <c r="BL200" s="78"/>
      <c r="BM200" s="78" t="str">
        <f>IF(SUM(COUNTIFS('Planificación 2026-1'!E:E,"HUAURA",'Planificación 2026-1'!W:W,C200,'Planificación 2026-1'!G:G,"IN"))&gt;0,"P06"," ")</f>
        <v xml:space="preserve"> </v>
      </c>
      <c r="BN200" s="78" t="str">
        <f>IF(SUM(COUNTIFS('Planificación 2026-1'!E:E,"HUAURA",'Planificación 2026-1'!W:W,C200,'Planificación 2026-1'!G:G,"CA"))&gt;0,"P07"," ")</f>
        <v xml:space="preserve"> </v>
      </c>
      <c r="BO200" s="78" t="str">
        <f>IF(SUM(COUNTIFS('Planificación 2026-1'!E:E,"HUAURA",'Planificación 2026-1'!W:W,C200,'Planificación 2026-1'!G:G,"DE"))&gt;0,"P08"," ")</f>
        <v xml:space="preserve"> </v>
      </c>
      <c r="BP200" s="78" t="str">
        <f>IF(SUM(COUNTIFS('Planificación 2026-1'!E:E,"HUAURA",'Planificación 2026-1'!W:W,C200,'Planificación 2026-1'!G:G,"OB"))&gt;0,"P09"," ")</f>
        <v xml:space="preserve"> </v>
      </c>
      <c r="BQ200" s="78" t="str">
        <f>IF(SUM(COUNTIFS('Planificación 2026-1'!E:E,"HUAURA",'Planificación 2026-1'!W:W,C200,'Planificación 2026-1'!G:G,"MH"))&gt;0,"P31"," ")</f>
        <v xml:space="preserve"> </v>
      </c>
      <c r="BR200" s="78" t="str">
        <f>IF(SUM(COUNTIFS('Planificación 2026-1'!E:E,"HUAURA",'Planificación 2026-1'!W:W,C200,'Planificación 2026-1'!G:G,"IC"))&gt;0,"P32"," ")</f>
        <v xml:space="preserve"> </v>
      </c>
      <c r="BS200" s="78" t="str">
        <f>IF(SUM(COUNTIFS('Planificación 2026-1'!E:E,"HUAURA",'Planificación 2026-1'!W:W,C200,'Planificación 2026-1'!G:G,"AR"))&gt;0,"P34"," ")</f>
        <v xml:space="preserve"> </v>
      </c>
      <c r="BT200" s="78" t="str">
        <f>IF(SUM(COUNTIFS('Planificación 2026-1'!E:E,"HUAURA",'Planificación 2026-1'!W:W,C200,'Planificación 2026-1'!G:G,"T1"))&gt;0,"P35"," ")</f>
        <v xml:space="preserve"> </v>
      </c>
      <c r="BU200" s="78" t="str">
        <f>IF(SUM(COUNTIFS('Planificación 2026-1'!E:E,"HUAURA",'Planificación 2026-1'!W:W,C200,'Planificación 2026-1'!G:G,"T3"))&gt;0,"P36"," ")</f>
        <v xml:space="preserve"> </v>
      </c>
      <c r="BV200" s="78" t="str">
        <f>IF(SUM(COUNTIFS('Planificación 2026-1'!E:E,"HUAURA",'Planificación 2026-1'!W:W,C200,'Planificación 2026-1'!G:G,"T2"))&gt;0,"P37"," ")</f>
        <v xml:space="preserve"> </v>
      </c>
      <c r="BW200" s="78" t="str">
        <f>IF(SUM(COUNTIFS('Planificación 2026-1'!E:E,"HUAURA",'Planificación 2026-1'!W:W,C200,'Planificación 2026-1'!G:G,"AE"))&gt;0,"P38"," ")</f>
        <v xml:space="preserve"> </v>
      </c>
      <c r="BX200" s="78" t="str">
        <f>IF(SUM(COUNTIFS('Planificación 2026-1'!E:E,"HUAURA",'Planificación 2026-1'!W:W,C200,'Planificación 2026-1'!G:G,"T4"))&gt;0,"P55"," ")</f>
        <v xml:space="preserve"> </v>
      </c>
      <c r="BY200" s="79">
        <f>SUMIFS('Planificación 2026-1'!R:R,'Planificación 2026-1'!W:W,C200,'Planificación 2026-1'!G:G,"AF",'Planificación 2026-1'!H:H,"&gt;2")</f>
        <v>0</v>
      </c>
      <c r="BZ200" s="79">
        <f>SUMIFS('Planificación 2026-1'!R:R,'Planificación 2026-1'!W:W,C200,'Planificación 2026-1'!G:G,"EN",'Planificación 2026-1'!H:H,"&gt;2")</f>
        <v>0</v>
      </c>
      <c r="CA200" s="79">
        <f>SUMIFS('Planificación 2026-1'!R:R,'Planificación 2026-1'!W:W,C200,'Planificación 2026-1'!G:G,"IS",'Planificación 2026-1'!H:H,"&gt;2")</f>
        <v>0</v>
      </c>
      <c r="CB200" s="79">
        <f>SUMIFS('Planificación 2026-1'!R:R,'Planificación 2026-1'!W:W,C200,'Planificación 2026-1'!G:G,"PS",'Planificación 2026-1'!H:H,"&gt;2")</f>
        <v>0</v>
      </c>
      <c r="CC200" s="79">
        <f>SUMIFS('Planificación 2026-1'!R:R,'Planificación 2026-1'!W:W,C200,'Planificación 2026-1'!G:G,"IN",'Planificación 2026-1'!H:H,"&gt;2")</f>
        <v>0</v>
      </c>
      <c r="CD200" s="79">
        <f>SUMIFS('Planificación 2026-1'!R:R,'Planificación 2026-1'!W:W,C200,'Planificación 2026-1'!G:G,"CA",'Planificación 2026-1'!H:H,"&gt;2")</f>
        <v>0</v>
      </c>
      <c r="CE200" s="79">
        <f>SUMIFS('Planificación 2026-1'!R:R,'Planificación 2026-1'!W:W,C200,'Planificación 2026-1'!G:G,"DE",'Planificación 2026-1'!H:H,"&gt;2")</f>
        <v>0</v>
      </c>
      <c r="CF200" s="79">
        <f>SUMIFS('Planificación 2026-1'!R:R,'Planificación 2026-1'!W:W,C200,'Planificación 2026-1'!G:G,"OB",'Planificación 2026-1'!H:H,"&gt;2")</f>
        <v>0</v>
      </c>
      <c r="CG200" s="79">
        <f>SUMIFS('Planificación 2026-1'!R:R,'Planificación 2026-1'!W:W,C200,'Planificación 2026-1'!G:G,"MH",'Planificación 2026-1'!H:H,"&gt;2")</f>
        <v>0</v>
      </c>
      <c r="CH200" s="79">
        <f>SUMIFS('Planificación 2026-1'!R:R,'Planificación 2026-1'!W:W,C200,'Planificación 2026-1'!G:G,"IC",'Planificación 2026-1'!H:H,"&gt;2")</f>
        <v>0</v>
      </c>
      <c r="CI200" s="79">
        <f>SUMIFS('Planificación 2026-1'!R:R,'Planificación 2026-1'!W:W,C200,'Planificación 2026-1'!G:G,"AR",'Planificación 2026-1'!H:H,"&gt;2")</f>
        <v>0</v>
      </c>
      <c r="CJ200" s="79">
        <f>SUMIFS('Planificación 2026-1'!R:R,'Planificación 2026-1'!W:W,C200,'Planificación 2026-1'!G:G,"T1",'Planificación 2026-1'!H:H,"&gt;2")</f>
        <v>0</v>
      </c>
      <c r="CK200" s="79">
        <f>SUMIFS('Planificación 2026-1'!R:R,'Planificación 2026-1'!W:W,C200,'Planificación 2026-1'!G:G,"T3",'Planificación 2026-1'!H:H,"&gt;2")</f>
        <v>0</v>
      </c>
      <c r="CL200" s="79">
        <f>SUMIFS('Planificación 2026-1'!R:R,'Planificación 2026-1'!W:W,C200,'Planificación 2026-1'!G:G,"T2",'Planificación 2026-1'!H:H,"&gt;2")</f>
        <v>0</v>
      </c>
      <c r="CM200" s="79">
        <f>SUMIFS('Planificación 2026-1'!R:R,'Planificación 2026-1'!W:W,C200,'Planificación 2026-1'!G:G,"AE",'Planificación 2026-1'!H:H,"&gt;2")</f>
        <v>0</v>
      </c>
      <c r="CN200" s="79">
        <f>SUMIFS('Planificación 2026-1'!R:R,'Planificación 2026-1'!W:W,C200,'Planificación 2026-1'!G:G,"T4",'Planificación 2026-1'!H:H,"&gt;2")</f>
        <v>0</v>
      </c>
      <c r="CO200" s="79">
        <f>SUMIFS('Planificación 2026-1'!R:R,'Planificación 2026-1'!W:W,C200,'Planificación 2026-1'!G:G,"AF",'Planificación 2026-1'!H:H,"&lt;3")</f>
        <v>0</v>
      </c>
      <c r="CP200" s="79">
        <f>SUMIFS('Planificación 2026-1'!R:R,'Planificación 2026-1'!W:W,C200,'Planificación 2026-1'!G:G,"EN",'Planificación 2026-1'!H:H,"&lt;3")</f>
        <v>13</v>
      </c>
      <c r="CQ200" s="79">
        <f>SUMIFS('Planificación 2026-1'!R:R,'Planificación 2026-1'!W:W,C200,'Planificación 2026-1'!G:G,"IS",'Planificación 2026-1'!H:H,"&lt;3")</f>
        <v>0</v>
      </c>
      <c r="CR200" s="79">
        <f>SUMIFS('Planificación 2026-1'!R:R,'Planificación 2026-1'!W:W,C200,'Planificación 2026-1'!G:G,"PS",'Planificación 2026-1'!H:H,"&lt;3")</f>
        <v>5</v>
      </c>
      <c r="CS200" s="79">
        <f>SUMIFS('Planificación 2026-1'!R:R,'Planificación 2026-1'!W:W,C200,'Planificación 2026-1'!G:G,"IN",'Planificación 2026-1'!H:H,"&lt;3")</f>
        <v>0</v>
      </c>
      <c r="CT200" s="79">
        <f>SUMIFS('Planificación 2026-1'!R:R,'Planificación 2026-1'!W:W,C200,'Planificación 2026-1'!G:G,"CA",'Planificación 2026-1'!H:H,"&lt;3")</f>
        <v>0</v>
      </c>
      <c r="CU200" s="79">
        <f>SUMIFS('Planificación 2026-1'!R:R,'Planificación 2026-1'!W:W,C200,'Planificación 2026-1'!G:G,"DE",'Planificación 2026-1'!H:H,"&lt;3")</f>
        <v>0</v>
      </c>
      <c r="CV200" s="79">
        <f>SUMIFS('Planificación 2026-1'!R:R,'Planificación 2026-1'!W:W,C200,'Planificación 2026-1'!G:G,"OB",'Planificación 2026-1'!H:H,"&lt;3")</f>
        <v>7</v>
      </c>
      <c r="CW200" s="79">
        <f>SUMIFS('Planificación 2026-1'!R:R,'Planificación 2026-1'!W:W,C200,'Planificación 2026-1'!G:G,"MH",'Planificación 2026-1'!H:H,"&lt;3")</f>
        <v>5</v>
      </c>
      <c r="CX200" s="79">
        <f>SUMIFS('Planificación 2026-1'!R:R,'Planificación 2026-1'!W:W,C200,'Planificación 2026-1'!G:G,"IC",'Planificación 2026-1'!H:H,"&lt;3")</f>
        <v>0</v>
      </c>
      <c r="CY200" s="79">
        <f>SUMIFS('Planificación 2026-1'!R:R,'Planificación 2026-1'!W:W,C200,'Planificación 2026-1'!G:G,"AR",'Planificación 2026-1'!H:H,"&lt;3")</f>
        <v>0</v>
      </c>
      <c r="CZ200" s="79">
        <f>SUMIFS('Planificación 2026-1'!R:R,'Planificación 2026-1'!W:W,C200,'Planificación 2026-1'!G:G,"T1",'Planificación 2026-1'!H:H,"&lt;3")</f>
        <v>0</v>
      </c>
      <c r="DA200" s="79">
        <f>SUMIFS('Planificación 2026-1'!R:R,'Planificación 2026-1'!W:W,C200,'Planificación 2026-1'!G:G,"T3",'Planificación 2026-1'!H:H,"&lt;3")</f>
        <v>0</v>
      </c>
      <c r="DB200" s="79">
        <f>SUMIFS('Planificación 2026-1'!R:R,'Planificación 2026-1'!W:W,C200,'Planificación 2026-1'!G:G,"T2",'Planificación 2026-1'!H:H,"&lt;3")</f>
        <v>0</v>
      </c>
      <c r="DC200" s="79">
        <f>SUMIFS('Planificación 2026-1'!R:R,'Planificación 2026-1'!W:W,C200,'Planificación 2026-1'!G:G,"AE",'Planificación 2026-1'!H:H,"&lt;3")</f>
        <v>0</v>
      </c>
      <c r="DD200" s="79">
        <f>SUMIFS('Planificación 2026-1'!R:R,'Planificación 2026-1'!W:W,C200,'Planificación 2026-1'!G:G,"T4",'Planificación 2026-1'!H:H,"&lt;3")</f>
        <v>8</v>
      </c>
      <c r="DE200" s="78" t="str">
        <f t="shared" si="46"/>
        <v>P02 P04 P09</v>
      </c>
      <c r="DF200" s="30">
        <f>IF(C200="","",SUMIFS('Planificación 2026-1'!R:R,'Planificación 2026-1'!W:W,C200,'Planificación 2026-1'!E:E,"PRINCIPAL",'Planificación 2026-1'!X:X,"VIRTUAL"))</f>
        <v>0</v>
      </c>
      <c r="DG200" s="30">
        <f>IF(C200="","",SUMIFS('Planificación 2026-1'!R:R,'Planificación 2026-1'!W:W,C200,'Planificación 2026-1'!E:E,"PRINCIPAL",'Planificación 2026-1'!X:X,"PRESENCIAL"))</f>
        <v>19</v>
      </c>
      <c r="DH200" s="30">
        <f>IF(C200="","",SUMIFS('Planificación 2026-1'!R:R,'Planificación 2026-1'!W:W,C200,'Planificación 2026-1'!E:E,"PRINCIPAL",'Planificación 2026-1'!X:X,"HIBRIDO PRESENCIAL"))</f>
        <v>0</v>
      </c>
      <c r="DI200" s="78" t="str">
        <f t="shared" si="47"/>
        <v>P02</v>
      </c>
      <c r="DJ200" s="78">
        <f>IF(C200="","",SUMIFS('Planificación 2026-1'!R:R,'Planificación 2026-1'!W:W,C200,'Planificación 2026-1'!E:E,"FILIAL",'Planificación 2026-1'!X:X,"VIRTUAL"))</f>
        <v>0</v>
      </c>
      <c r="DK200" s="80">
        <f>IF(C200="","",SUMIFS('Planificación 2026-1'!R:R,'Planificación 2026-1'!W:W,C200,'Planificación 2026-1'!E:E,"FILIAL",'Planificación 2026-1'!X:X,"PRESENCIAL"))</f>
        <v>6</v>
      </c>
      <c r="DL200" s="42">
        <f>IF(C200="","",SUMIFS('Planificación 2026-1'!R:R,'Planificación 2026-1'!W:W,C200,'Planificación 2026-1'!E:E,"FILIAL",'Planificación 2026-1'!X:X,"HIBRIDO PRESENCIAL"))</f>
        <v>0</v>
      </c>
      <c r="DM200" s="81" t="str">
        <f t="shared" si="48"/>
        <v>P55</v>
      </c>
      <c r="DN200" s="78">
        <f>IF(C200="","",SUMIFS('Planificación 2026-1'!R:R,'Planificación 2026-1'!W:W,C200,'Planificación 2026-1'!E:E,"SUNAMPE",'Planificación 2026-1'!X:X,"VIRTUAL"))</f>
        <v>0</v>
      </c>
      <c r="DO200" s="42">
        <f>IF(C200="","",SUMIFS('Planificación 2026-1'!R:R,'Planificación 2026-1'!W:W,C200,'Planificación 2026-1'!E:E,"SUNAMPE",'Planificación 2026-1'!X:X,"PRESENCIAL"))</f>
        <v>8</v>
      </c>
      <c r="DP200" s="81" t="str">
        <f t="shared" si="49"/>
        <v/>
      </c>
      <c r="DQ200" s="78">
        <f>IF(C200="","",SUMIFS('Planificación 2026-1'!R:R,'Planificación 2026-1'!W:W,C200,'Planificación 2026-1'!E:E,"HUAURA",'Planificación 2026-1'!X:X,"VIRTUAL"))</f>
        <v>0</v>
      </c>
      <c r="DR200" s="42">
        <f>IF(C200="","",SUMIFS('Planificación 2026-1'!R:R,'Planificación 2026-1'!W:W,C200,'Planificación 2026-1'!E:E,"HUAURA",'Planificación 2026-1'!X:X,"PRESENCIAL"))</f>
        <v>0</v>
      </c>
      <c r="DS200" s="48">
        <f>SUMIFS('Planificación 2026-1'!R:R,'Planificación 2026-1'!W:W,C200,'Planificación 2026-1'!E:E,"PRINCIPAL",'Planificación 2026-1'!X:X,"VIRTUAL",'Planificación 2026-1'!H:H,"&gt;2")</f>
        <v>0</v>
      </c>
      <c r="DT200" s="48">
        <f>SUMIFS('Planificación 2026-1'!R:R,'Planificación 2026-1'!W:W,C200,'Planificación 2026-1'!E:E,"PRINCIPAL",'Planificación 2026-1'!X:X,"&lt;&gt;VIRTUAL",'Planificación 2026-1'!H:H,"&gt;2")</f>
        <v>0</v>
      </c>
      <c r="DU200" s="48">
        <f>SUMIFS('Planificación 2026-1'!R:R,'Planificación 2026-1'!W:W,C200,'Planificación 2026-1'!E:E,"SUNAMPE",'Planificación 2026-1'!X:X,"VIRTUAL",'Planificación 2026-1'!H:H,"&gt;2")</f>
        <v>0</v>
      </c>
      <c r="DV200" s="48">
        <f>SUMIFS('Planificación 2026-1'!R:R,'Planificación 2026-1'!W:W,C200,'Planificación 2026-1'!E:E,"SUNAMPE",'Planificación 2026-1'!X:X,"&lt;&gt;VIRTUAL",'Planificación 2026-1'!H:H,"&gt;2")</f>
        <v>0</v>
      </c>
      <c r="DW200" s="48">
        <f>SUMIFS('Planificación 2026-1'!R:R,'Planificación 2026-1'!W:W,C200,'Planificación 2026-1'!E:E,"FILIAL",'Planificación 2026-1'!X:X,"VIRTUAL",'Planificación 2026-1'!H:H,"&gt;2")</f>
        <v>0</v>
      </c>
      <c r="DX200" s="48">
        <f>SUMIFS('Planificación 2026-1'!R:R,'Planificación 2026-1'!W:W,C200,'Planificación 2026-1'!E:E,"FILIAL",'Planificación 2026-1'!X:X,"&lt;&gt;VIRTUAL",'Planificación 2026-1'!H:H,"&gt;2")</f>
        <v>0</v>
      </c>
      <c r="DY200" s="48">
        <f>SUMIFS('Planificación 2026-1'!R:R,'Planificación 2026-1'!W:W,C200,'Planificación 2026-1'!E:E,"PORUMA",'Planificación 2026-1'!X:X,"VIRTUAL",'Planificación 2026-1'!H:H,"&gt;2")</f>
        <v>0</v>
      </c>
      <c r="DZ200" s="48">
        <f>SUMIFS('Planificación 2026-1'!R:R,'Planificación 2026-1'!W:W,C200,'Planificación 2026-1'!E:E,"PORUMA",'Planificación 2026-1'!X:X,"&lt;&gt;VIRTUAL",'Planificación 2026-1'!H:H,"&gt;2")</f>
        <v>0</v>
      </c>
      <c r="EA200" s="48">
        <f>SUMIFS('Planificación 2026-1'!R:R,'Planificación 2026-1'!W:W,C200,'Planificación 2026-1'!E:E,"HUAURA",'Planificación 2026-1'!X:X,"VIRTUAL",'Planificación 2026-1'!H:H,"&gt;2")</f>
        <v>0</v>
      </c>
      <c r="EB200" s="48">
        <f>SUMIFS('Planificación 2026-1'!R:R,'Planificación 2026-1'!W:W,C200,'Planificación 2026-1'!E:E,"HUAURA",'Planificación 2026-1'!X:X,"&lt;&gt;VIRTUAL",'Planificación 2026-1'!H:H,"&gt;2")</f>
        <v>0</v>
      </c>
      <c r="EC200" s="48">
        <f>SUMIFS('Planificación 2026-1'!R:R,'Planificación 2026-1'!W:W,C200,'Planificación 2026-1'!E:E,"PRINCIPAL",'Planificación 2026-1'!X:X,"VIRTUAL",'Planificación 2026-1'!H:H,"&lt;3")</f>
        <v>0</v>
      </c>
      <c r="ED200" s="48">
        <f>SUMIFS('Planificación 2026-1'!R:R,'Planificación 2026-1'!W:W,C200,'Planificación 2026-1'!E:E,"PRINCIPAL",'Planificación 2026-1'!X:X,"&lt;&gt;VIRTUAL",'Planificación 2026-1'!H:H,"&lt;3")</f>
        <v>19</v>
      </c>
      <c r="EE200" s="48">
        <f>SUMIFS('Planificación 2026-1'!R:R,'Planificación 2026-1'!W:W,C200,'Planificación 2026-1'!E:E,"SUNAMPE",'Planificación 2026-1'!X:X,"VIRTUAL",'Planificación 2026-1'!H:H,"&lt;3")</f>
        <v>0</v>
      </c>
      <c r="EF200" s="48">
        <f>SUMIFS('Planificación 2026-1'!R:R,'Planificación 2026-1'!W:W,C200,'Planificación 2026-1'!E:E,"SUNAMPE",'Planificación 2026-1'!X:X,"&lt;&gt;VIRTUAL",'Planificación 2026-1'!H:H,"&lt;3")</f>
        <v>8</v>
      </c>
      <c r="EG200" s="48">
        <f>SUMIFS('Planificación 2026-1'!R:R,'Planificación 2026-1'!W:W,C200,'Planificación 2026-1'!E:E,"FILIAL",'Planificación 2026-1'!X:X,"VIRTUAL",'Planificación 2026-1'!H:H,"&lt;3")</f>
        <v>0</v>
      </c>
      <c r="EH200" s="48">
        <f>SUMIFS('Planificación 2026-1'!R:R,'Planificación 2026-1'!W:W,C200,'Planificación 2026-1'!E:E,"FILIAL",'Planificación 2026-1'!X:X,"&lt;&gt;VIRTUAL",'Planificación 2026-1'!H:H,"&lt;3")</f>
        <v>6</v>
      </c>
      <c r="EI200" s="48">
        <f>SUMIFS('Planificación 2026-1'!R:R,'Planificación 2026-1'!W:W,C200,'Planificación 2026-1'!E:E,"PORUMA",'Planificación 2026-1'!X:X,"VIRTUAL",'Planificación 2026-1'!H:H,"&lt;3")</f>
        <v>0</v>
      </c>
      <c r="EJ200" s="48">
        <f>SUMIFS('Planificación 2026-1'!R:R,'Planificación 2026-1'!W:W,C200,'Planificación 2026-1'!E:E,"PORUMA",'Planificación 2026-1'!X:X,"&lt;&gt;VIRTUAL",'Planificación 2026-1'!H:H,"&lt;3")</f>
        <v>5</v>
      </c>
      <c r="EK200" s="48">
        <f>SUMIFS('Planificación 2026-1'!R:R,'Planificación 2026-1'!W:W,C200,'Planificación 2026-1'!E:E,"HUAURA",'Planificación 2026-1'!X:X,"VIRTUAL",'Planificación 2026-1'!H:H,"&lt;3")</f>
        <v>0</v>
      </c>
      <c r="EL200" s="48">
        <f>SUMIFS('Planificación 2026-1'!R:R,'Planificación 2026-1'!W:W,C200,'Planificación 2026-1'!E:E,"HUAURA",'Planificación 2026-1'!X:X,"&lt;&gt;VIRTUAL",'Planificación 2026-1'!H:H,"&lt;3")</f>
        <v>0</v>
      </c>
      <c r="EM200" s="48">
        <f t="shared" si="50"/>
        <v>6</v>
      </c>
      <c r="EN200" s="48">
        <f t="shared" si="51"/>
        <v>0</v>
      </c>
      <c r="EO200" s="48">
        <f t="shared" si="52"/>
        <v>5</v>
      </c>
      <c r="EP200" s="48">
        <f t="shared" si="53"/>
        <v>19</v>
      </c>
      <c r="EQ200" s="48">
        <f t="shared" si="54"/>
        <v>8</v>
      </c>
      <c r="ER200" s="48"/>
      <c r="ES200" s="48">
        <f t="shared" si="55"/>
        <v>0</v>
      </c>
      <c r="ET200" s="48">
        <f t="shared" si="56"/>
        <v>33</v>
      </c>
      <c r="EU200" s="48" t="b">
        <f t="shared" si="57"/>
        <v>0</v>
      </c>
      <c r="EV200" s="48" t="str">
        <f t="shared" si="58"/>
        <v/>
      </c>
      <c r="EW200" s="48" t="str">
        <f t="shared" si="59"/>
        <v>PRESENCIAL</v>
      </c>
    </row>
    <row r="201" spans="1:153" x14ac:dyDescent="0.3">
      <c r="A201" s="53"/>
      <c r="B201" s="383">
        <v>198</v>
      </c>
      <c r="C201" s="107" t="s">
        <v>219</v>
      </c>
      <c r="D201" s="82">
        <f>SUMIF('Planificación 2026-1'!W:W,C201,'Planificación 2026-1'!R:R)</f>
        <v>36</v>
      </c>
      <c r="E201" s="384" t="s">
        <v>341</v>
      </c>
      <c r="F201" s="107" t="s">
        <v>430</v>
      </c>
      <c r="G201" s="107" t="s">
        <v>276</v>
      </c>
      <c r="H201" s="107" t="s">
        <v>438</v>
      </c>
      <c r="I201" s="77" t="str">
        <f>IF(SUM(COUNTIFS('Planificación 2026-1'!E:E,"PRINCIPAL",'Planificación 2026-1'!W:W,C201,'Planificación 2026-1'!G:G,"AF"))&gt;0,"P01"," ")</f>
        <v xml:space="preserve"> </v>
      </c>
      <c r="J201" s="78" t="str">
        <f>IF(SUM(COUNTIFS('Planificación 2026-1'!E:E,"PRINCIPAL",'Planificación 2026-1'!W:W,C201,'Planificación 2026-1'!G:G,"EN"))&gt;0,"P02"," ")</f>
        <v xml:space="preserve"> </v>
      </c>
      <c r="K201" s="78" t="str">
        <f>IF(SUM(COUNTIFS('Planificación 2026-1'!E:E,"PRINCIPAL",'Planificación 2026-1'!W:W,C201,'Planificación 2026-1'!G:G,"IS"))&gt;0,"P03"," ")</f>
        <v xml:space="preserve"> </v>
      </c>
      <c r="L201" s="78" t="str">
        <f>IF(SUM(COUNTIFS('Planificación 2026-1'!E:E,"PRINCIPAL",'Planificación 2026-1'!W:W,C201,'Planificación 2026-1'!G:G,"PS"))&gt;0,"P04"," ")</f>
        <v xml:space="preserve"> </v>
      </c>
      <c r="M201" s="78"/>
      <c r="N201" s="78" t="str">
        <f>IF(SUM(COUNTIFS('Planificación 2026-1'!E:E,"PRINCIPAL",'Planificación 2026-1'!W:W,C201,'Planificación 2026-1'!G:G,"IN"))&gt;0,"P06"," ")</f>
        <v xml:space="preserve"> </v>
      </c>
      <c r="O201" s="78" t="str">
        <f>IF(SUM(COUNTIFS('Planificación 2026-1'!E:E,"PRINCIPAL",'Planificación 2026-1'!W:W,C201,'Planificación 2026-1'!G:G,"CA"))&gt;0,"P07"," ")</f>
        <v xml:space="preserve"> </v>
      </c>
      <c r="P201" s="78" t="str">
        <f>IF(SUM(COUNTIFS('Planificación 2026-1'!E:E,"PRINCIPAL",'Planificación 2026-1'!W:W,C201,'Planificación 2026-1'!G:G,"DE"))&gt;0,"P08"," ")</f>
        <v xml:space="preserve"> </v>
      </c>
      <c r="Q201" s="78" t="str">
        <f>IF(SUM(COUNTIFS('Planificación 2026-1'!E:E,"PRINCIPAL",'Planificación 2026-1'!W:W,C201,'Planificación 2026-1'!G:G,"OB"))&gt;0,"P09"," ")</f>
        <v xml:space="preserve"> </v>
      </c>
      <c r="R201" s="78" t="str">
        <f>IF(SUM(COUNTIFS('Planificación 2026-1'!E:E,"PRINCIPAL",'Planificación 2026-1'!W:W,C201,'Planificación 2026-1'!G:G,"MH"))&gt;0,"P31"," ")</f>
        <v xml:space="preserve"> </v>
      </c>
      <c r="S201" s="78" t="str">
        <f>IF(SUM(COUNTIFS('Planificación 2026-1'!E:E,"PRINCIPAL",'Planificación 2026-1'!W:W,C201,'Planificación 2026-1'!G:G,"IC"))&gt;0,"P32"," ")</f>
        <v xml:space="preserve"> </v>
      </c>
      <c r="T201" s="78" t="str">
        <f>IF(SUM(COUNTIFS('Planificación 2026-1'!E:E,"PRINCIPAL",'Planificación 2026-1'!W:W,C201,'Planificación 2026-1'!G:G,"AR"))&gt;0,"P34"," ")</f>
        <v xml:space="preserve"> </v>
      </c>
      <c r="U201" s="78" t="str">
        <f>IF(SUM(COUNTIFS('Planificación 2026-1'!E:E,"PRINCIPAL",'Planificación 2026-1'!W:W,C201,'Planificación 2026-1'!G:G,"T1"))&gt;0,"P35"," ")</f>
        <v xml:space="preserve"> </v>
      </c>
      <c r="V201" s="78" t="str">
        <f>IF(SUM(COUNTIFS('Planificación 2026-1'!E:E,"PRINCIPAL",'Planificación 2026-1'!W:W,C201,'Planificación 2026-1'!G:G,"T3"))&gt;0,"P36"," ")</f>
        <v xml:space="preserve"> </v>
      </c>
      <c r="W201" s="78" t="str">
        <f>IF(SUM(COUNTIFS('Planificación 2026-1'!E:E,"PRINCIPAL",'Planificación 2026-1'!W:W,C201,'Planificación 2026-1'!G:G,"T2"))&gt;0,"P37"," ")</f>
        <v xml:space="preserve"> </v>
      </c>
      <c r="X201" s="78" t="str">
        <f>IF(SUM(COUNTIFS('Planificación 2026-1'!E:E,"PRINCIPAL",'Planificación 2026-1'!W:W,C201,'Planificación 2026-1'!G:G,"AE"))&gt;0,"P38"," ")</f>
        <v xml:space="preserve"> </v>
      </c>
      <c r="Y201" s="78" t="str">
        <f>IF(SUM(COUNTIFS('Planificación 2026-1'!E:E,"PRINCIPAL",'Planificación 2026-1'!W:W,C201,'Planificación 2026-1'!G:G,"T4"))&gt;0,"P55"," ")</f>
        <v xml:space="preserve"> </v>
      </c>
      <c r="Z201" s="78" t="str">
        <f>IF(SUM(COUNTIFS('Planificación 2026-1'!E:E,"FILIAL",'Planificación 2026-1'!W:W,C201,'Planificación 2026-1'!G:G,"AF"))&gt;0," P01"," ")</f>
        <v xml:space="preserve"> </v>
      </c>
      <c r="AA201" s="78" t="str">
        <f>IF(SUM(COUNTIFS('Planificación 2026-1'!E:E,"FILIAL",'Planificación 2026-1'!W:W,C201,'Planificación 2026-1'!G:G,"EN"))&gt;0,"P02"," ")</f>
        <v xml:space="preserve"> </v>
      </c>
      <c r="AB201" s="78" t="str">
        <f>IF(SUM(COUNTIFS('Planificación 2026-1'!E:E,"FILIAL",'Planificación 2026-1'!W:W,C201,'Planificación 2026-1'!G:G,"IS"))&gt;0,"P03"," ")</f>
        <v xml:space="preserve"> </v>
      </c>
      <c r="AC201" s="78" t="str">
        <f>IF(SUM(COUNTIFS('Planificación 2026-1'!E:E,"FILIAL",'Planificación 2026-1'!W:W,C201,'Planificación 2026-1'!G:G,"PS"))&gt;0,"P04"," ")</f>
        <v xml:space="preserve"> </v>
      </c>
      <c r="AD201" s="78"/>
      <c r="AE201" s="78" t="str">
        <f>IF(SUM(COUNTIFS('Planificación 2026-1'!E:E,"FILIAL",'Planificación 2026-1'!W:W,C201,'Planificación 2026-1'!G:G,"IN"))&gt;0,"P06"," ")</f>
        <v xml:space="preserve"> </v>
      </c>
      <c r="AF201" s="78" t="str">
        <f>IF(SUM(COUNTIFS('Planificación 2026-1'!E:E,"FILIAL",'Planificación 2026-1'!W:W,C201,'Planificación 2026-1'!G:G,"CA"))&gt;0,"P07"," ")</f>
        <v xml:space="preserve"> </v>
      </c>
      <c r="AG201" s="78" t="str">
        <f>IF(SUM(COUNTIFS('Planificación 2026-1'!E:E,"FILIAL",'Planificación 2026-1'!W:W,C201,'Planificación 2026-1'!G:G,"DE"))&gt;0,"P08"," ")</f>
        <v xml:space="preserve"> </v>
      </c>
      <c r="AH201" s="78" t="str">
        <f>IF(SUM(COUNTIFS('Planificación 2026-1'!E:E,"FILIAL",'Planificación 2026-1'!W:W,C201,'Planificación 2026-1'!G:G,"OB"))&gt;0,"P09"," ")</f>
        <v>P09</v>
      </c>
      <c r="AI201" s="78" t="str">
        <f>IF(SUM(COUNTIFS('Planificación 2026-1'!E:E,"FILIAL",'Planificación 2026-1'!W:W,C201,'Planificación 2026-1'!G:G,"MH"))&gt;0,"P31"," ")</f>
        <v xml:space="preserve"> </v>
      </c>
      <c r="AJ201" s="78" t="str">
        <f>IF(SUM(COUNTIFS('Planificación 2026-1'!E:E,"FILIAL",'Planificación 2026-1'!W:W,C201,'Planificación 2026-1'!G:G,"IC"))&gt;0,"P32"," ")</f>
        <v xml:space="preserve"> </v>
      </c>
      <c r="AK201" s="78" t="str">
        <f>IF(SUM(COUNTIFS('Planificación 2026-1'!E:E,"FILIAL",'Planificación 2026-1'!W:W,C201,'Planificación 2026-1'!G:G,"AR"))&gt;0,"P34"," ")</f>
        <v xml:space="preserve"> </v>
      </c>
      <c r="AL201" s="78" t="str">
        <f>IF(SUM(COUNTIFS('Planificación 2026-1'!E:E,"FILIAL",'Planificación 2026-1'!W:W,C201,'Planificación 2026-1'!G:G,"T1"))&gt;0,"P35"," ")</f>
        <v xml:space="preserve"> </v>
      </c>
      <c r="AM201" s="78" t="str">
        <f>IF(SUM(COUNTIFS('Planificación 2026-1'!E:E,"FILIAL",'Planificación 2026-1'!W:W,C201,'Planificación 2026-1'!G:G,"T3"))&gt;0,"P36"," ")</f>
        <v xml:space="preserve"> </v>
      </c>
      <c r="AN201" s="78" t="str">
        <f>IF(SUM(COUNTIFS('Planificación 2026-1'!E:E,"FILIAL",'Planificación 2026-1'!W:W,C201,'Planificación 2026-1'!G:G,"T2"))&gt;0,"P37"," ")</f>
        <v xml:space="preserve"> </v>
      </c>
      <c r="AO201" s="78" t="str">
        <f>IF(SUM(COUNTIFS('Planificación 2026-1'!E:E,"FILIAL",'Planificación 2026-1'!W:W,C201,'Planificación 2026-1'!G:G,"AE"))&gt;0,"P38"," ")</f>
        <v xml:space="preserve"> </v>
      </c>
      <c r="AP201" s="78" t="str">
        <f>IF(SUM(COUNTIFS('Planificación 2026-1'!E:E,"FILIAL",'Planificación 2026-1'!W:W,C201,'Planificación 2026-1'!G:G,"T4"))&gt;0,"P55"," ")</f>
        <v xml:space="preserve"> </v>
      </c>
      <c r="AQ201" s="78" t="str">
        <f>IF(SUM(COUNTIFS('Planificación 2026-1'!E:E,"SUNAMPE",'Planificación 2026-1'!W:W,C201,'Planificación 2026-1'!G:G,"AF"))&gt;0," P01"," ")</f>
        <v xml:space="preserve"> </v>
      </c>
      <c r="AR201" s="78" t="str">
        <f>IF(SUM(COUNTIFS('Planificación 2026-1'!E:E,"SUNAMPE",'Planificación 2026-1'!W:W,C201,'Planificación 2026-1'!G:G,"EN"))&gt;0,"P02"," ")</f>
        <v xml:space="preserve"> </v>
      </c>
      <c r="AS201" s="78" t="str">
        <f>IF(SUM(COUNTIFS('Planificación 2026-1'!E:E,"SUNAMPE",'Planificación 2026-1'!W:W,C201,'Planificación 2026-1'!G:G,"IS"))&gt;0,"P03"," ")</f>
        <v xml:space="preserve"> </v>
      </c>
      <c r="AT201" s="78" t="str">
        <f>IF(SUM(COUNTIFS('Planificación 2026-1'!E:E,"SUNAMPE",'Planificación 2026-1'!W:W,C201,'Planificación 2026-1'!G:G,"PS"))&gt;0,"P04"," ")</f>
        <v xml:space="preserve"> </v>
      </c>
      <c r="AU201" s="78"/>
      <c r="AV201" s="78" t="str">
        <f>IF(SUM(COUNTIFS('Planificación 2026-1'!E:E,"SUNAMPE",'Planificación 2026-1'!W:W,C201,'Planificación 2026-1'!G:G,"IN"))&gt;0,"P06"," ")</f>
        <v xml:space="preserve"> </v>
      </c>
      <c r="AW201" s="78" t="str">
        <f>IF(SUM(COUNTIFS('Planificación 2026-1'!E:E,"SUNAMPE",'Planificación 2026-1'!W:W,C201,'Planificación 2026-1'!G:G,"CA"))&gt;0,"P07"," ")</f>
        <v xml:space="preserve"> </v>
      </c>
      <c r="AX201" s="78" t="str">
        <f>IF(SUM(COUNTIFS('Planificación 2026-1'!E:E,"SUNAMPE",'Planificación 2026-1'!W:W,C201,'Planificación 2026-1'!G:G,"DE"))&gt;0,"P08"," ")</f>
        <v xml:space="preserve"> </v>
      </c>
      <c r="AY201" s="78" t="str">
        <f>IF(SUM(COUNTIFS('Planificación 2026-1'!E:E,"SUNAMPE",'Planificación 2026-1'!W:W,C201,'Planificación 2026-1'!G:G,"OB"))&gt;0,"P09"," ")</f>
        <v xml:space="preserve"> </v>
      </c>
      <c r="AZ201" s="78" t="str">
        <f>IF(SUM(COUNTIFS('Planificación 2026-1'!E:E,"SUNAMPE",'Planificación 2026-1'!W:W,C201,'Planificación 2026-1'!G:G,"MH"))&gt;0,"P31"," ")</f>
        <v xml:space="preserve"> </v>
      </c>
      <c r="BA201" s="78" t="str">
        <f>IF(SUM(COUNTIFS('Planificación 2026-1'!E:E,"SUNAMPE",'Planificación 2026-1'!W:W,C201,'Planificación 2026-1'!G:G,"IC"))&gt;0,"P32"," ")</f>
        <v xml:space="preserve"> </v>
      </c>
      <c r="BB201" s="78" t="str">
        <f>IF(SUM(COUNTIFS('Planificación 2026-1'!E:E,"SUNAMPE",'Planificación 2026-1'!W:W,C201,'Planificación 2026-1'!G:G,"AR"))&gt;0,"P34"," ")</f>
        <v xml:space="preserve"> </v>
      </c>
      <c r="BC201" s="78" t="str">
        <f>IF(SUM(COUNTIFS('Planificación 2026-1'!E:E,"SUNAMPE",'Planificación 2026-1'!W:W,C201,'Planificación 2026-1'!G:G,"T1"))&gt;0,"P35"," ")</f>
        <v xml:space="preserve"> </v>
      </c>
      <c r="BD201" s="78" t="str">
        <f>IF(SUM(COUNTIFS('Planificación 2026-1'!E:E,"SUNAMPE",'Planificación 2026-1'!W:W,C201,'Planificación 2026-1'!G:G,"T3"))&gt;0,"P36"," ")</f>
        <v xml:space="preserve"> </v>
      </c>
      <c r="BE201" s="78" t="str">
        <f>IF(SUM(COUNTIFS('Planificación 2026-1'!E:E,"SUNAMPE",'Planificación 2026-1'!W:W,C201,'Planificación 2026-1'!G:G,"T2"))&gt;0,"P37"," ")</f>
        <v xml:space="preserve"> </v>
      </c>
      <c r="BF201" s="78" t="str">
        <f>IF(SUM(COUNTIFS('Planificación 2026-1'!E:E,"SUNAMPE",'Planificación 2026-1'!W:W,C201,'Planificación 2026-1'!G:G,"AE"))&gt;0,"P38"," ")</f>
        <v xml:space="preserve"> </v>
      </c>
      <c r="BG201" s="78" t="str">
        <f>IF(SUM(COUNTIFS('Planificación 2026-1'!E:E,"SUNAMPE",'Planificación 2026-1'!W:W,C201,'Planificación 2026-1'!G:G,"T4"))&gt;0,"P55"," ")</f>
        <v xml:space="preserve"> </v>
      </c>
      <c r="BH201" s="78" t="str">
        <f>IF(SUM(COUNTIFS('Planificación 2026-1'!E:E,"HUAURA",'Planificación 2026-1'!W:W,C201,'Planificación 2026-1'!G:G,"AF"))&gt;0," P01"," ")</f>
        <v xml:space="preserve"> </v>
      </c>
      <c r="BI201" s="78" t="str">
        <f>IF(SUM(COUNTIFS('Planificación 2026-1'!E:E,"HUAURA",'Planificación 2026-1'!W:W,C201,'Planificación 2026-1'!G:G,"EN"))&gt;0,"P02"," ")</f>
        <v xml:space="preserve"> </v>
      </c>
      <c r="BJ201" s="78" t="str">
        <f>IF(SUM(COUNTIFS('Planificación 2026-1'!E:E,"HUAURA",'Planificación 2026-1'!W:W,C201,'Planificación 2026-1'!G:G,"IS"))&gt;0,"P03"," ")</f>
        <v xml:space="preserve"> </v>
      </c>
      <c r="BK201" s="78" t="str">
        <f>IF(SUM(COUNTIFS('Planificación 2026-1'!E:E,"HUAURA",'Planificación 2026-1'!W:W,C201,'Planificación 2026-1'!G:G,"PS"))&gt;0,"P04"," ")</f>
        <v xml:space="preserve"> </v>
      </c>
      <c r="BL201" s="78"/>
      <c r="BM201" s="78" t="str">
        <f>IF(SUM(COUNTIFS('Planificación 2026-1'!E:E,"HUAURA",'Planificación 2026-1'!W:W,C201,'Planificación 2026-1'!G:G,"IN"))&gt;0,"P06"," ")</f>
        <v xml:space="preserve"> </v>
      </c>
      <c r="BN201" s="78" t="str">
        <f>IF(SUM(COUNTIFS('Planificación 2026-1'!E:E,"HUAURA",'Planificación 2026-1'!W:W,C201,'Planificación 2026-1'!G:G,"CA"))&gt;0,"P07"," ")</f>
        <v xml:space="preserve"> </v>
      </c>
      <c r="BO201" s="78" t="str">
        <f>IF(SUM(COUNTIFS('Planificación 2026-1'!E:E,"HUAURA",'Planificación 2026-1'!W:W,C201,'Planificación 2026-1'!G:G,"DE"))&gt;0,"P08"," ")</f>
        <v xml:space="preserve"> </v>
      </c>
      <c r="BP201" s="78" t="str">
        <f>IF(SUM(COUNTIFS('Planificación 2026-1'!E:E,"HUAURA",'Planificación 2026-1'!W:W,C201,'Planificación 2026-1'!G:G,"OB"))&gt;0,"P09"," ")</f>
        <v xml:space="preserve"> </v>
      </c>
      <c r="BQ201" s="78" t="str">
        <f>IF(SUM(COUNTIFS('Planificación 2026-1'!E:E,"HUAURA",'Planificación 2026-1'!W:W,C201,'Planificación 2026-1'!G:G,"MH"))&gt;0,"P31"," ")</f>
        <v xml:space="preserve"> </v>
      </c>
      <c r="BR201" s="78" t="str">
        <f>IF(SUM(COUNTIFS('Planificación 2026-1'!E:E,"HUAURA",'Planificación 2026-1'!W:W,C201,'Planificación 2026-1'!G:G,"IC"))&gt;0,"P32"," ")</f>
        <v xml:space="preserve"> </v>
      </c>
      <c r="BS201" s="78" t="str">
        <f>IF(SUM(COUNTIFS('Planificación 2026-1'!E:E,"HUAURA",'Planificación 2026-1'!W:W,C201,'Planificación 2026-1'!G:G,"AR"))&gt;0,"P34"," ")</f>
        <v xml:space="preserve"> </v>
      </c>
      <c r="BT201" s="78" t="str">
        <f>IF(SUM(COUNTIFS('Planificación 2026-1'!E:E,"HUAURA",'Planificación 2026-1'!W:W,C201,'Planificación 2026-1'!G:G,"T1"))&gt;0,"P35"," ")</f>
        <v xml:space="preserve"> </v>
      </c>
      <c r="BU201" s="78" t="str">
        <f>IF(SUM(COUNTIFS('Planificación 2026-1'!E:E,"HUAURA",'Planificación 2026-1'!W:W,C201,'Planificación 2026-1'!G:G,"T3"))&gt;0,"P36"," ")</f>
        <v xml:space="preserve"> </v>
      </c>
      <c r="BV201" s="78" t="str">
        <f>IF(SUM(COUNTIFS('Planificación 2026-1'!E:E,"HUAURA",'Planificación 2026-1'!W:W,C201,'Planificación 2026-1'!G:G,"T2"))&gt;0,"P37"," ")</f>
        <v xml:space="preserve"> </v>
      </c>
      <c r="BW201" s="78" t="str">
        <f>IF(SUM(COUNTIFS('Planificación 2026-1'!E:E,"HUAURA",'Planificación 2026-1'!W:W,C201,'Planificación 2026-1'!G:G,"AE"))&gt;0,"P38"," ")</f>
        <v xml:space="preserve"> </v>
      </c>
      <c r="BX201" s="78" t="str">
        <f>IF(SUM(COUNTIFS('Planificación 2026-1'!E:E,"HUAURA",'Planificación 2026-1'!W:W,C201,'Planificación 2026-1'!G:G,"T4"))&gt;0,"P55"," ")</f>
        <v xml:space="preserve"> </v>
      </c>
      <c r="BY201" s="79">
        <f>SUMIFS('Planificación 2026-1'!R:R,'Planificación 2026-1'!W:W,C201,'Planificación 2026-1'!G:G,"AF",'Planificación 2026-1'!H:H,"&gt;2")</f>
        <v>0</v>
      </c>
      <c r="BZ201" s="79">
        <f>SUMIFS('Planificación 2026-1'!R:R,'Planificación 2026-1'!W:W,C201,'Planificación 2026-1'!G:G,"EN",'Planificación 2026-1'!H:H,"&gt;2")</f>
        <v>0</v>
      </c>
      <c r="CA201" s="79">
        <f>SUMIFS('Planificación 2026-1'!R:R,'Planificación 2026-1'!W:W,C201,'Planificación 2026-1'!G:G,"IS",'Planificación 2026-1'!H:H,"&gt;2")</f>
        <v>0</v>
      </c>
      <c r="CB201" s="79">
        <f>SUMIFS('Planificación 2026-1'!R:R,'Planificación 2026-1'!W:W,C201,'Planificación 2026-1'!G:G,"PS",'Planificación 2026-1'!H:H,"&gt;2")</f>
        <v>0</v>
      </c>
      <c r="CC201" s="79">
        <f>SUMIFS('Planificación 2026-1'!R:R,'Planificación 2026-1'!W:W,C201,'Planificación 2026-1'!G:G,"IN",'Planificación 2026-1'!H:H,"&gt;2")</f>
        <v>0</v>
      </c>
      <c r="CD201" s="79">
        <f>SUMIFS('Planificación 2026-1'!R:R,'Planificación 2026-1'!W:W,C201,'Planificación 2026-1'!G:G,"CA",'Planificación 2026-1'!H:H,"&gt;2")</f>
        <v>0</v>
      </c>
      <c r="CE201" s="79">
        <f>SUMIFS('Planificación 2026-1'!R:R,'Planificación 2026-1'!W:W,C201,'Planificación 2026-1'!G:G,"DE",'Planificación 2026-1'!H:H,"&gt;2")</f>
        <v>0</v>
      </c>
      <c r="CF201" s="79">
        <f>SUMIFS('Planificación 2026-1'!R:R,'Planificación 2026-1'!W:W,C201,'Planificación 2026-1'!G:G,"OB",'Planificación 2026-1'!H:H,"&gt;2")</f>
        <v>36</v>
      </c>
      <c r="CG201" s="79">
        <f>SUMIFS('Planificación 2026-1'!R:R,'Planificación 2026-1'!W:W,C201,'Planificación 2026-1'!G:G,"MH",'Planificación 2026-1'!H:H,"&gt;2")</f>
        <v>0</v>
      </c>
      <c r="CH201" s="79">
        <f>SUMIFS('Planificación 2026-1'!R:R,'Planificación 2026-1'!W:W,C201,'Planificación 2026-1'!G:G,"IC",'Planificación 2026-1'!H:H,"&gt;2")</f>
        <v>0</v>
      </c>
      <c r="CI201" s="79">
        <f>SUMIFS('Planificación 2026-1'!R:R,'Planificación 2026-1'!W:W,C201,'Planificación 2026-1'!G:G,"AR",'Planificación 2026-1'!H:H,"&gt;2")</f>
        <v>0</v>
      </c>
      <c r="CJ201" s="79">
        <f>SUMIFS('Planificación 2026-1'!R:R,'Planificación 2026-1'!W:W,C201,'Planificación 2026-1'!G:G,"T1",'Planificación 2026-1'!H:H,"&gt;2")</f>
        <v>0</v>
      </c>
      <c r="CK201" s="79">
        <f>SUMIFS('Planificación 2026-1'!R:R,'Planificación 2026-1'!W:W,C201,'Planificación 2026-1'!G:G,"T3",'Planificación 2026-1'!H:H,"&gt;2")</f>
        <v>0</v>
      </c>
      <c r="CL201" s="79">
        <f>SUMIFS('Planificación 2026-1'!R:R,'Planificación 2026-1'!W:W,C201,'Planificación 2026-1'!G:G,"T2",'Planificación 2026-1'!H:H,"&gt;2")</f>
        <v>0</v>
      </c>
      <c r="CM201" s="79">
        <f>SUMIFS('Planificación 2026-1'!R:R,'Planificación 2026-1'!W:W,C201,'Planificación 2026-1'!G:G,"AE",'Planificación 2026-1'!H:H,"&gt;2")</f>
        <v>0</v>
      </c>
      <c r="CN201" s="79">
        <f>SUMIFS('Planificación 2026-1'!R:R,'Planificación 2026-1'!W:W,C201,'Planificación 2026-1'!G:G,"T4",'Planificación 2026-1'!H:H,"&gt;2")</f>
        <v>0</v>
      </c>
      <c r="CO201" s="79">
        <f>SUMIFS('Planificación 2026-1'!R:R,'Planificación 2026-1'!W:W,C201,'Planificación 2026-1'!G:G,"AF",'Planificación 2026-1'!H:H,"&lt;3")</f>
        <v>0</v>
      </c>
      <c r="CP201" s="79">
        <f>SUMIFS('Planificación 2026-1'!R:R,'Planificación 2026-1'!W:W,C201,'Planificación 2026-1'!G:G,"EN",'Planificación 2026-1'!H:H,"&lt;3")</f>
        <v>0</v>
      </c>
      <c r="CQ201" s="79">
        <f>SUMIFS('Planificación 2026-1'!R:R,'Planificación 2026-1'!W:W,C201,'Planificación 2026-1'!G:G,"IS",'Planificación 2026-1'!H:H,"&lt;3")</f>
        <v>0</v>
      </c>
      <c r="CR201" s="79">
        <f>SUMIFS('Planificación 2026-1'!R:R,'Planificación 2026-1'!W:W,C201,'Planificación 2026-1'!G:G,"PS",'Planificación 2026-1'!H:H,"&lt;3")</f>
        <v>0</v>
      </c>
      <c r="CS201" s="79">
        <f>SUMIFS('Planificación 2026-1'!R:R,'Planificación 2026-1'!W:W,C201,'Planificación 2026-1'!G:G,"IN",'Planificación 2026-1'!H:H,"&lt;3")</f>
        <v>0</v>
      </c>
      <c r="CT201" s="79">
        <f>SUMIFS('Planificación 2026-1'!R:R,'Planificación 2026-1'!W:W,C201,'Planificación 2026-1'!G:G,"CA",'Planificación 2026-1'!H:H,"&lt;3")</f>
        <v>0</v>
      </c>
      <c r="CU201" s="79">
        <f>SUMIFS('Planificación 2026-1'!R:R,'Planificación 2026-1'!W:W,C201,'Planificación 2026-1'!G:G,"DE",'Planificación 2026-1'!H:H,"&lt;3")</f>
        <v>0</v>
      </c>
      <c r="CV201" s="79">
        <f>SUMIFS('Planificación 2026-1'!R:R,'Planificación 2026-1'!W:W,C201,'Planificación 2026-1'!G:G,"OB",'Planificación 2026-1'!H:H,"&lt;3")</f>
        <v>0</v>
      </c>
      <c r="CW201" s="79">
        <f>SUMIFS('Planificación 2026-1'!R:R,'Planificación 2026-1'!W:W,C201,'Planificación 2026-1'!G:G,"MH",'Planificación 2026-1'!H:H,"&lt;3")</f>
        <v>0</v>
      </c>
      <c r="CX201" s="79">
        <f>SUMIFS('Planificación 2026-1'!R:R,'Planificación 2026-1'!W:W,C201,'Planificación 2026-1'!G:G,"IC",'Planificación 2026-1'!H:H,"&lt;3")</f>
        <v>0</v>
      </c>
      <c r="CY201" s="79">
        <f>SUMIFS('Planificación 2026-1'!R:R,'Planificación 2026-1'!W:W,C201,'Planificación 2026-1'!G:G,"AR",'Planificación 2026-1'!H:H,"&lt;3")</f>
        <v>0</v>
      </c>
      <c r="CZ201" s="79">
        <f>SUMIFS('Planificación 2026-1'!R:R,'Planificación 2026-1'!W:W,C201,'Planificación 2026-1'!G:G,"T1",'Planificación 2026-1'!H:H,"&lt;3")</f>
        <v>0</v>
      </c>
      <c r="DA201" s="79">
        <f>SUMIFS('Planificación 2026-1'!R:R,'Planificación 2026-1'!W:W,C201,'Planificación 2026-1'!G:G,"T3",'Planificación 2026-1'!H:H,"&lt;3")</f>
        <v>0</v>
      </c>
      <c r="DB201" s="79">
        <f>SUMIFS('Planificación 2026-1'!R:R,'Planificación 2026-1'!W:W,C201,'Planificación 2026-1'!G:G,"T2",'Planificación 2026-1'!H:H,"&lt;3")</f>
        <v>0</v>
      </c>
      <c r="DC201" s="79">
        <f>SUMIFS('Planificación 2026-1'!R:R,'Planificación 2026-1'!W:W,C201,'Planificación 2026-1'!G:G,"AE",'Planificación 2026-1'!H:H,"&lt;3")</f>
        <v>0</v>
      </c>
      <c r="DD201" s="79">
        <f>SUMIFS('Planificación 2026-1'!R:R,'Planificación 2026-1'!W:W,C201,'Planificación 2026-1'!G:G,"T4",'Planificación 2026-1'!H:H,"&lt;3")</f>
        <v>0</v>
      </c>
      <c r="DE201" s="78" t="str">
        <f t="shared" si="46"/>
        <v/>
      </c>
      <c r="DF201" s="30">
        <f>IF(C201="","",SUMIFS('Planificación 2026-1'!R:R,'Planificación 2026-1'!W:W,C201,'Planificación 2026-1'!E:E,"PRINCIPAL",'Planificación 2026-1'!X:X,"VIRTUAL"))</f>
        <v>0</v>
      </c>
      <c r="DG201" s="30">
        <f>IF(C201="","",SUMIFS('Planificación 2026-1'!R:R,'Planificación 2026-1'!W:W,C201,'Planificación 2026-1'!E:E,"PRINCIPAL",'Planificación 2026-1'!X:X,"PRESENCIAL"))</f>
        <v>0</v>
      </c>
      <c r="DH201" s="30">
        <f>IF(C201="","",SUMIFS('Planificación 2026-1'!R:R,'Planificación 2026-1'!W:W,C201,'Planificación 2026-1'!E:E,"PRINCIPAL",'Planificación 2026-1'!X:X,"HIBRIDO PRESENCIAL"))</f>
        <v>0</v>
      </c>
      <c r="DI201" s="78" t="str">
        <f t="shared" si="47"/>
        <v>P09</v>
      </c>
      <c r="DJ201" s="78">
        <f>IF(C201="","",SUMIFS('Planificación 2026-1'!R:R,'Planificación 2026-1'!W:W,C201,'Planificación 2026-1'!E:E,"FILIAL",'Planificación 2026-1'!X:X,"VIRTUAL"))</f>
        <v>0</v>
      </c>
      <c r="DK201" s="80">
        <f>IF(C201="","",SUMIFS('Planificación 2026-1'!R:R,'Planificación 2026-1'!W:W,C201,'Planificación 2026-1'!E:E,"FILIAL",'Planificación 2026-1'!X:X,"PRESENCIAL"))</f>
        <v>36</v>
      </c>
      <c r="DL201" s="42">
        <f>IF(C201="","",SUMIFS('Planificación 2026-1'!R:R,'Planificación 2026-1'!W:W,C201,'Planificación 2026-1'!E:E,"FILIAL",'Planificación 2026-1'!X:X,"HIBRIDO PRESENCIAL"))</f>
        <v>0</v>
      </c>
      <c r="DM201" s="81" t="str">
        <f t="shared" si="48"/>
        <v/>
      </c>
      <c r="DN201" s="78">
        <f>IF(C201="","",SUMIFS('Planificación 2026-1'!R:R,'Planificación 2026-1'!W:W,C201,'Planificación 2026-1'!E:E,"SUNAMPE",'Planificación 2026-1'!X:X,"VIRTUAL"))</f>
        <v>0</v>
      </c>
      <c r="DO201" s="42">
        <f>IF(C201="","",SUMIFS('Planificación 2026-1'!R:R,'Planificación 2026-1'!W:W,C201,'Planificación 2026-1'!E:E,"SUNAMPE",'Planificación 2026-1'!X:X,"PRESENCIAL"))</f>
        <v>0</v>
      </c>
      <c r="DP201" s="81" t="str">
        <f t="shared" si="49"/>
        <v/>
      </c>
      <c r="DQ201" s="78">
        <f>IF(C201="","",SUMIFS('Planificación 2026-1'!R:R,'Planificación 2026-1'!W:W,C201,'Planificación 2026-1'!E:E,"HUAURA",'Planificación 2026-1'!X:X,"VIRTUAL"))</f>
        <v>0</v>
      </c>
      <c r="DR201" s="42">
        <f>IF(C201="","",SUMIFS('Planificación 2026-1'!R:R,'Planificación 2026-1'!W:W,C201,'Planificación 2026-1'!E:E,"HUAURA",'Planificación 2026-1'!X:X,"PRESENCIAL"))</f>
        <v>0</v>
      </c>
      <c r="DS201" s="48">
        <f>SUMIFS('Planificación 2026-1'!R:R,'Planificación 2026-1'!W:W,C201,'Planificación 2026-1'!E:E,"PRINCIPAL",'Planificación 2026-1'!X:X,"VIRTUAL",'Planificación 2026-1'!H:H,"&gt;2")</f>
        <v>0</v>
      </c>
      <c r="DT201" s="48">
        <f>SUMIFS('Planificación 2026-1'!R:R,'Planificación 2026-1'!W:W,C201,'Planificación 2026-1'!E:E,"PRINCIPAL",'Planificación 2026-1'!X:X,"&lt;&gt;VIRTUAL",'Planificación 2026-1'!H:H,"&gt;2")</f>
        <v>0</v>
      </c>
      <c r="DU201" s="48">
        <f>SUMIFS('Planificación 2026-1'!R:R,'Planificación 2026-1'!W:W,C201,'Planificación 2026-1'!E:E,"SUNAMPE",'Planificación 2026-1'!X:X,"VIRTUAL",'Planificación 2026-1'!H:H,"&gt;2")</f>
        <v>0</v>
      </c>
      <c r="DV201" s="48">
        <f>SUMIFS('Planificación 2026-1'!R:R,'Planificación 2026-1'!W:W,C201,'Planificación 2026-1'!E:E,"SUNAMPE",'Planificación 2026-1'!X:X,"&lt;&gt;VIRTUAL",'Planificación 2026-1'!H:H,"&gt;2")</f>
        <v>0</v>
      </c>
      <c r="DW201" s="48">
        <f>SUMIFS('Planificación 2026-1'!R:R,'Planificación 2026-1'!W:W,C201,'Planificación 2026-1'!E:E,"FILIAL",'Planificación 2026-1'!X:X,"VIRTUAL",'Planificación 2026-1'!H:H,"&gt;2")</f>
        <v>0</v>
      </c>
      <c r="DX201" s="48">
        <f>SUMIFS('Planificación 2026-1'!R:R,'Planificación 2026-1'!W:W,C201,'Planificación 2026-1'!E:E,"FILIAL",'Planificación 2026-1'!X:X,"&lt;&gt;VIRTUAL",'Planificación 2026-1'!H:H,"&gt;2")</f>
        <v>36</v>
      </c>
      <c r="DY201" s="48">
        <f>SUMIFS('Planificación 2026-1'!R:R,'Planificación 2026-1'!W:W,C201,'Planificación 2026-1'!E:E,"PORUMA",'Planificación 2026-1'!X:X,"VIRTUAL",'Planificación 2026-1'!H:H,"&gt;2")</f>
        <v>0</v>
      </c>
      <c r="DZ201" s="48">
        <f>SUMIFS('Planificación 2026-1'!R:R,'Planificación 2026-1'!W:W,C201,'Planificación 2026-1'!E:E,"PORUMA",'Planificación 2026-1'!X:X,"&lt;&gt;VIRTUAL",'Planificación 2026-1'!H:H,"&gt;2")</f>
        <v>0</v>
      </c>
      <c r="EA201" s="48">
        <f>SUMIFS('Planificación 2026-1'!R:R,'Planificación 2026-1'!W:W,C201,'Planificación 2026-1'!E:E,"HUAURA",'Planificación 2026-1'!X:X,"VIRTUAL",'Planificación 2026-1'!H:H,"&gt;2")</f>
        <v>0</v>
      </c>
      <c r="EB201" s="48">
        <f>SUMIFS('Planificación 2026-1'!R:R,'Planificación 2026-1'!W:W,C201,'Planificación 2026-1'!E:E,"HUAURA",'Planificación 2026-1'!X:X,"&lt;&gt;VIRTUAL",'Planificación 2026-1'!H:H,"&gt;2")</f>
        <v>0</v>
      </c>
      <c r="EC201" s="48">
        <f>SUMIFS('Planificación 2026-1'!R:R,'Planificación 2026-1'!W:W,C201,'Planificación 2026-1'!E:E,"PRINCIPAL",'Planificación 2026-1'!X:X,"VIRTUAL",'Planificación 2026-1'!H:H,"&lt;3")</f>
        <v>0</v>
      </c>
      <c r="ED201" s="48">
        <f>SUMIFS('Planificación 2026-1'!R:R,'Planificación 2026-1'!W:W,C201,'Planificación 2026-1'!E:E,"PRINCIPAL",'Planificación 2026-1'!X:X,"&lt;&gt;VIRTUAL",'Planificación 2026-1'!H:H,"&lt;3")</f>
        <v>0</v>
      </c>
      <c r="EE201" s="48">
        <f>SUMIFS('Planificación 2026-1'!R:R,'Planificación 2026-1'!W:W,C201,'Planificación 2026-1'!E:E,"SUNAMPE",'Planificación 2026-1'!X:X,"VIRTUAL",'Planificación 2026-1'!H:H,"&lt;3")</f>
        <v>0</v>
      </c>
      <c r="EF201" s="48">
        <f>SUMIFS('Planificación 2026-1'!R:R,'Planificación 2026-1'!W:W,C201,'Planificación 2026-1'!E:E,"SUNAMPE",'Planificación 2026-1'!X:X,"&lt;&gt;VIRTUAL",'Planificación 2026-1'!H:H,"&lt;3")</f>
        <v>0</v>
      </c>
      <c r="EG201" s="48">
        <f>SUMIFS('Planificación 2026-1'!R:R,'Planificación 2026-1'!W:W,C201,'Planificación 2026-1'!E:E,"FILIAL",'Planificación 2026-1'!X:X,"VIRTUAL",'Planificación 2026-1'!H:H,"&lt;3")</f>
        <v>0</v>
      </c>
      <c r="EH201" s="48">
        <f>SUMIFS('Planificación 2026-1'!R:R,'Planificación 2026-1'!W:W,C201,'Planificación 2026-1'!E:E,"FILIAL",'Planificación 2026-1'!X:X,"&lt;&gt;VIRTUAL",'Planificación 2026-1'!H:H,"&lt;3")</f>
        <v>0</v>
      </c>
      <c r="EI201" s="48">
        <f>SUMIFS('Planificación 2026-1'!R:R,'Planificación 2026-1'!W:W,C201,'Planificación 2026-1'!E:E,"PORUMA",'Planificación 2026-1'!X:X,"VIRTUAL",'Planificación 2026-1'!H:H,"&lt;3")</f>
        <v>0</v>
      </c>
      <c r="EJ201" s="48">
        <f>SUMIFS('Planificación 2026-1'!R:R,'Planificación 2026-1'!W:W,C201,'Planificación 2026-1'!E:E,"PORUMA",'Planificación 2026-1'!X:X,"&lt;&gt;VIRTUAL",'Planificación 2026-1'!H:H,"&lt;3")</f>
        <v>0</v>
      </c>
      <c r="EK201" s="48">
        <f>SUMIFS('Planificación 2026-1'!R:R,'Planificación 2026-1'!W:W,C201,'Planificación 2026-1'!E:E,"HUAURA",'Planificación 2026-1'!X:X,"VIRTUAL",'Planificación 2026-1'!H:H,"&lt;3")</f>
        <v>0</v>
      </c>
      <c r="EL201" s="48">
        <f>SUMIFS('Planificación 2026-1'!R:R,'Planificación 2026-1'!W:W,C201,'Planificación 2026-1'!E:E,"HUAURA",'Planificación 2026-1'!X:X,"&lt;&gt;VIRTUAL",'Planificación 2026-1'!H:H,"&lt;3")</f>
        <v>0</v>
      </c>
      <c r="EM201" s="48">
        <f t="shared" si="50"/>
        <v>36</v>
      </c>
      <c r="EN201" s="48">
        <f t="shared" si="51"/>
        <v>0</v>
      </c>
      <c r="EO201" s="48">
        <f t="shared" si="52"/>
        <v>0</v>
      </c>
      <c r="EP201" s="48">
        <f t="shared" si="53"/>
        <v>0</v>
      </c>
      <c r="EQ201" s="48">
        <f t="shared" si="54"/>
        <v>0</v>
      </c>
      <c r="ER201" s="48"/>
      <c r="ES201" s="48">
        <f t="shared" si="55"/>
        <v>0</v>
      </c>
      <c r="ET201" s="48">
        <f t="shared" si="56"/>
        <v>36</v>
      </c>
      <c r="EU201" s="48" t="b">
        <f t="shared" si="57"/>
        <v>1</v>
      </c>
      <c r="EV201" s="48" t="str">
        <f t="shared" si="58"/>
        <v>FILIAL</v>
      </c>
      <c r="EW201" s="48" t="str">
        <f t="shared" si="59"/>
        <v>PRESENCIAL</v>
      </c>
    </row>
    <row r="202" spans="1:153" x14ac:dyDescent="0.3">
      <c r="A202" s="53"/>
      <c r="B202" s="383">
        <v>199</v>
      </c>
      <c r="C202" s="107" t="s">
        <v>221</v>
      </c>
      <c r="D202" s="82">
        <f>SUMIF('Planificación 2026-1'!W:W,C202,'Planificación 2026-1'!R:R)</f>
        <v>12</v>
      </c>
      <c r="E202" s="384" t="s">
        <v>341</v>
      </c>
      <c r="F202" s="107" t="s">
        <v>459</v>
      </c>
      <c r="G202" s="107" t="s">
        <v>431</v>
      </c>
      <c r="H202" s="107" t="s">
        <v>438</v>
      </c>
      <c r="I202" s="77" t="str">
        <f>IF(SUM(COUNTIFS('Planificación 2026-1'!E:E,"PRINCIPAL",'Planificación 2026-1'!W:W,C202,'Planificación 2026-1'!G:G,"AF"))&gt;0,"P01"," ")</f>
        <v xml:space="preserve"> </v>
      </c>
      <c r="J202" s="78" t="str">
        <f>IF(SUM(COUNTIFS('Planificación 2026-1'!E:E,"PRINCIPAL",'Planificación 2026-1'!W:W,C202,'Planificación 2026-1'!G:G,"EN"))&gt;0,"P02"," ")</f>
        <v xml:space="preserve"> </v>
      </c>
      <c r="K202" s="78" t="str">
        <f>IF(SUM(COUNTIFS('Planificación 2026-1'!E:E,"PRINCIPAL",'Planificación 2026-1'!W:W,C202,'Planificación 2026-1'!G:G,"IS"))&gt;0,"P03"," ")</f>
        <v xml:space="preserve"> </v>
      </c>
      <c r="L202" s="78" t="str">
        <f>IF(SUM(COUNTIFS('Planificación 2026-1'!E:E,"PRINCIPAL",'Planificación 2026-1'!W:W,C202,'Planificación 2026-1'!G:G,"PS"))&gt;0,"P04"," ")</f>
        <v xml:space="preserve"> </v>
      </c>
      <c r="M202" s="78"/>
      <c r="N202" s="78" t="str">
        <f>IF(SUM(COUNTIFS('Planificación 2026-1'!E:E,"PRINCIPAL",'Planificación 2026-1'!W:W,C202,'Planificación 2026-1'!G:G,"IN"))&gt;0,"P06"," ")</f>
        <v xml:space="preserve"> </v>
      </c>
      <c r="O202" s="78" t="str">
        <f>IF(SUM(COUNTIFS('Planificación 2026-1'!E:E,"PRINCIPAL",'Planificación 2026-1'!W:W,C202,'Planificación 2026-1'!G:G,"CA"))&gt;0,"P07"," ")</f>
        <v xml:space="preserve"> </v>
      </c>
      <c r="P202" s="78" t="str">
        <f>IF(SUM(COUNTIFS('Planificación 2026-1'!E:E,"PRINCIPAL",'Planificación 2026-1'!W:W,C202,'Planificación 2026-1'!G:G,"DE"))&gt;0,"P08"," ")</f>
        <v xml:space="preserve"> </v>
      </c>
      <c r="Q202" s="78" t="str">
        <f>IF(SUM(COUNTIFS('Planificación 2026-1'!E:E,"PRINCIPAL",'Planificación 2026-1'!W:W,C202,'Planificación 2026-1'!G:G,"OB"))&gt;0,"P09"," ")</f>
        <v>P09</v>
      </c>
      <c r="R202" s="78" t="str">
        <f>IF(SUM(COUNTIFS('Planificación 2026-1'!E:E,"PRINCIPAL",'Planificación 2026-1'!W:W,C202,'Planificación 2026-1'!G:G,"MH"))&gt;0,"P31"," ")</f>
        <v xml:space="preserve"> </v>
      </c>
      <c r="S202" s="78" t="str">
        <f>IF(SUM(COUNTIFS('Planificación 2026-1'!E:E,"PRINCIPAL",'Planificación 2026-1'!W:W,C202,'Planificación 2026-1'!G:G,"IC"))&gt;0,"P32"," ")</f>
        <v xml:space="preserve"> </v>
      </c>
      <c r="T202" s="78" t="str">
        <f>IF(SUM(COUNTIFS('Planificación 2026-1'!E:E,"PRINCIPAL",'Planificación 2026-1'!W:W,C202,'Planificación 2026-1'!G:G,"AR"))&gt;0,"P34"," ")</f>
        <v xml:space="preserve"> </v>
      </c>
      <c r="U202" s="78" t="str">
        <f>IF(SUM(COUNTIFS('Planificación 2026-1'!E:E,"PRINCIPAL",'Planificación 2026-1'!W:W,C202,'Planificación 2026-1'!G:G,"T1"))&gt;0,"P35"," ")</f>
        <v xml:space="preserve"> </v>
      </c>
      <c r="V202" s="78" t="str">
        <f>IF(SUM(COUNTIFS('Planificación 2026-1'!E:E,"PRINCIPAL",'Planificación 2026-1'!W:W,C202,'Planificación 2026-1'!G:G,"T3"))&gt;0,"P36"," ")</f>
        <v xml:space="preserve"> </v>
      </c>
      <c r="W202" s="78" t="str">
        <f>IF(SUM(COUNTIFS('Planificación 2026-1'!E:E,"PRINCIPAL",'Planificación 2026-1'!W:W,C202,'Planificación 2026-1'!G:G,"T2"))&gt;0,"P37"," ")</f>
        <v xml:space="preserve"> </v>
      </c>
      <c r="X202" s="78" t="str">
        <f>IF(SUM(COUNTIFS('Planificación 2026-1'!E:E,"PRINCIPAL",'Planificación 2026-1'!W:W,C202,'Planificación 2026-1'!G:G,"AE"))&gt;0,"P38"," ")</f>
        <v xml:space="preserve"> </v>
      </c>
      <c r="Y202" s="78" t="str">
        <f>IF(SUM(COUNTIFS('Planificación 2026-1'!E:E,"PRINCIPAL",'Planificación 2026-1'!W:W,C202,'Planificación 2026-1'!G:G,"T4"))&gt;0,"P55"," ")</f>
        <v xml:space="preserve"> </v>
      </c>
      <c r="Z202" s="78" t="str">
        <f>IF(SUM(COUNTIFS('Planificación 2026-1'!E:E,"FILIAL",'Planificación 2026-1'!W:W,C202,'Planificación 2026-1'!G:G,"AF"))&gt;0," P01"," ")</f>
        <v xml:space="preserve"> </v>
      </c>
      <c r="AA202" s="78" t="str">
        <f>IF(SUM(COUNTIFS('Planificación 2026-1'!E:E,"FILIAL",'Planificación 2026-1'!W:W,C202,'Planificación 2026-1'!G:G,"EN"))&gt;0,"P02"," ")</f>
        <v xml:space="preserve"> </v>
      </c>
      <c r="AB202" s="78" t="str">
        <f>IF(SUM(COUNTIFS('Planificación 2026-1'!E:E,"FILIAL",'Planificación 2026-1'!W:W,C202,'Planificación 2026-1'!G:G,"IS"))&gt;0,"P03"," ")</f>
        <v xml:space="preserve"> </v>
      </c>
      <c r="AC202" s="78" t="str">
        <f>IF(SUM(COUNTIFS('Planificación 2026-1'!E:E,"FILIAL",'Planificación 2026-1'!W:W,C202,'Planificación 2026-1'!G:G,"PS"))&gt;0,"P04"," ")</f>
        <v xml:space="preserve"> </v>
      </c>
      <c r="AD202" s="78"/>
      <c r="AE202" s="78" t="str">
        <f>IF(SUM(COUNTIFS('Planificación 2026-1'!E:E,"FILIAL",'Planificación 2026-1'!W:W,C202,'Planificación 2026-1'!G:G,"IN"))&gt;0,"P06"," ")</f>
        <v xml:space="preserve"> </v>
      </c>
      <c r="AF202" s="78" t="str">
        <f>IF(SUM(COUNTIFS('Planificación 2026-1'!E:E,"FILIAL",'Planificación 2026-1'!W:W,C202,'Planificación 2026-1'!G:G,"CA"))&gt;0,"P07"," ")</f>
        <v xml:space="preserve"> </v>
      </c>
      <c r="AG202" s="78" t="str">
        <f>IF(SUM(COUNTIFS('Planificación 2026-1'!E:E,"FILIAL",'Planificación 2026-1'!W:W,C202,'Planificación 2026-1'!G:G,"DE"))&gt;0,"P08"," ")</f>
        <v xml:space="preserve"> </v>
      </c>
      <c r="AH202" s="78" t="str">
        <f>IF(SUM(COUNTIFS('Planificación 2026-1'!E:E,"FILIAL",'Planificación 2026-1'!W:W,C202,'Planificación 2026-1'!G:G,"OB"))&gt;0,"P09"," ")</f>
        <v xml:space="preserve"> </v>
      </c>
      <c r="AI202" s="78" t="str">
        <f>IF(SUM(COUNTIFS('Planificación 2026-1'!E:E,"FILIAL",'Planificación 2026-1'!W:W,C202,'Planificación 2026-1'!G:G,"MH"))&gt;0,"P31"," ")</f>
        <v xml:space="preserve"> </v>
      </c>
      <c r="AJ202" s="78" t="str">
        <f>IF(SUM(COUNTIFS('Planificación 2026-1'!E:E,"FILIAL",'Planificación 2026-1'!W:W,C202,'Planificación 2026-1'!G:G,"IC"))&gt;0,"P32"," ")</f>
        <v xml:space="preserve"> </v>
      </c>
      <c r="AK202" s="78" t="str">
        <f>IF(SUM(COUNTIFS('Planificación 2026-1'!E:E,"FILIAL",'Planificación 2026-1'!W:W,C202,'Planificación 2026-1'!G:G,"AR"))&gt;0,"P34"," ")</f>
        <v xml:space="preserve"> </v>
      </c>
      <c r="AL202" s="78" t="str">
        <f>IF(SUM(COUNTIFS('Planificación 2026-1'!E:E,"FILIAL",'Planificación 2026-1'!W:W,C202,'Planificación 2026-1'!G:G,"T1"))&gt;0,"P35"," ")</f>
        <v xml:space="preserve"> </v>
      </c>
      <c r="AM202" s="78" t="str">
        <f>IF(SUM(COUNTIFS('Planificación 2026-1'!E:E,"FILIAL",'Planificación 2026-1'!W:W,C202,'Planificación 2026-1'!G:G,"T3"))&gt;0,"P36"," ")</f>
        <v xml:space="preserve"> </v>
      </c>
      <c r="AN202" s="78" t="str">
        <f>IF(SUM(COUNTIFS('Planificación 2026-1'!E:E,"FILIAL",'Planificación 2026-1'!W:W,C202,'Planificación 2026-1'!G:G,"T2"))&gt;0,"P37"," ")</f>
        <v xml:space="preserve"> </v>
      </c>
      <c r="AO202" s="78" t="str">
        <f>IF(SUM(COUNTIFS('Planificación 2026-1'!E:E,"FILIAL",'Planificación 2026-1'!W:W,C202,'Planificación 2026-1'!G:G,"AE"))&gt;0,"P38"," ")</f>
        <v xml:space="preserve"> </v>
      </c>
      <c r="AP202" s="78" t="str">
        <f>IF(SUM(COUNTIFS('Planificación 2026-1'!E:E,"FILIAL",'Planificación 2026-1'!W:W,C202,'Planificación 2026-1'!G:G,"T4"))&gt;0,"P55"," ")</f>
        <v xml:space="preserve"> </v>
      </c>
      <c r="AQ202" s="78" t="str">
        <f>IF(SUM(COUNTIFS('Planificación 2026-1'!E:E,"SUNAMPE",'Planificación 2026-1'!W:W,C202,'Planificación 2026-1'!G:G,"AF"))&gt;0," P01"," ")</f>
        <v xml:space="preserve"> </v>
      </c>
      <c r="AR202" s="78" t="str">
        <f>IF(SUM(COUNTIFS('Planificación 2026-1'!E:E,"SUNAMPE",'Planificación 2026-1'!W:W,C202,'Planificación 2026-1'!G:G,"EN"))&gt;0,"P02"," ")</f>
        <v xml:space="preserve"> </v>
      </c>
      <c r="AS202" s="78" t="str">
        <f>IF(SUM(COUNTIFS('Planificación 2026-1'!E:E,"SUNAMPE",'Planificación 2026-1'!W:W,C202,'Planificación 2026-1'!G:G,"IS"))&gt;0,"P03"," ")</f>
        <v xml:space="preserve"> </v>
      </c>
      <c r="AT202" s="78" t="str">
        <f>IF(SUM(COUNTIFS('Planificación 2026-1'!E:E,"SUNAMPE",'Planificación 2026-1'!W:W,C202,'Planificación 2026-1'!G:G,"PS"))&gt;0,"P04"," ")</f>
        <v xml:space="preserve"> </v>
      </c>
      <c r="AU202" s="78"/>
      <c r="AV202" s="78" t="str">
        <f>IF(SUM(COUNTIFS('Planificación 2026-1'!E:E,"SUNAMPE",'Planificación 2026-1'!W:W,C202,'Planificación 2026-1'!G:G,"IN"))&gt;0,"P06"," ")</f>
        <v xml:space="preserve"> </v>
      </c>
      <c r="AW202" s="78" t="str">
        <f>IF(SUM(COUNTIFS('Planificación 2026-1'!E:E,"SUNAMPE",'Planificación 2026-1'!W:W,C202,'Planificación 2026-1'!G:G,"CA"))&gt;0,"P07"," ")</f>
        <v xml:space="preserve"> </v>
      </c>
      <c r="AX202" s="78" t="str">
        <f>IF(SUM(COUNTIFS('Planificación 2026-1'!E:E,"SUNAMPE",'Planificación 2026-1'!W:W,C202,'Planificación 2026-1'!G:G,"DE"))&gt;0,"P08"," ")</f>
        <v xml:space="preserve"> </v>
      </c>
      <c r="AY202" s="78" t="str">
        <f>IF(SUM(COUNTIFS('Planificación 2026-1'!E:E,"SUNAMPE",'Planificación 2026-1'!W:W,C202,'Planificación 2026-1'!G:G,"OB"))&gt;0,"P09"," ")</f>
        <v xml:space="preserve"> </v>
      </c>
      <c r="AZ202" s="78" t="str">
        <f>IF(SUM(COUNTIFS('Planificación 2026-1'!E:E,"SUNAMPE",'Planificación 2026-1'!W:W,C202,'Planificación 2026-1'!G:G,"MH"))&gt;0,"P31"," ")</f>
        <v>P31</v>
      </c>
      <c r="BA202" s="78" t="str">
        <f>IF(SUM(COUNTIFS('Planificación 2026-1'!E:E,"SUNAMPE",'Planificación 2026-1'!W:W,C202,'Planificación 2026-1'!G:G,"IC"))&gt;0,"P32"," ")</f>
        <v xml:space="preserve"> </v>
      </c>
      <c r="BB202" s="78" t="str">
        <f>IF(SUM(COUNTIFS('Planificación 2026-1'!E:E,"SUNAMPE",'Planificación 2026-1'!W:W,C202,'Planificación 2026-1'!G:G,"AR"))&gt;0,"P34"," ")</f>
        <v xml:space="preserve"> </v>
      </c>
      <c r="BC202" s="78" t="str">
        <f>IF(SUM(COUNTIFS('Planificación 2026-1'!E:E,"SUNAMPE",'Planificación 2026-1'!W:W,C202,'Planificación 2026-1'!G:G,"T1"))&gt;0,"P35"," ")</f>
        <v xml:space="preserve"> </v>
      </c>
      <c r="BD202" s="78" t="str">
        <f>IF(SUM(COUNTIFS('Planificación 2026-1'!E:E,"SUNAMPE",'Planificación 2026-1'!W:W,C202,'Planificación 2026-1'!G:G,"T3"))&gt;0,"P36"," ")</f>
        <v xml:space="preserve"> </v>
      </c>
      <c r="BE202" s="78" t="str">
        <f>IF(SUM(COUNTIFS('Planificación 2026-1'!E:E,"SUNAMPE",'Planificación 2026-1'!W:W,C202,'Planificación 2026-1'!G:G,"T2"))&gt;0,"P37"," ")</f>
        <v xml:space="preserve"> </v>
      </c>
      <c r="BF202" s="78" t="str">
        <f>IF(SUM(COUNTIFS('Planificación 2026-1'!E:E,"SUNAMPE",'Planificación 2026-1'!W:W,C202,'Planificación 2026-1'!G:G,"AE"))&gt;0,"P38"," ")</f>
        <v xml:space="preserve"> </v>
      </c>
      <c r="BG202" s="78" t="str">
        <f>IF(SUM(COUNTIFS('Planificación 2026-1'!E:E,"SUNAMPE",'Planificación 2026-1'!W:W,C202,'Planificación 2026-1'!G:G,"T4"))&gt;0,"P55"," ")</f>
        <v xml:space="preserve"> </v>
      </c>
      <c r="BH202" s="78" t="str">
        <f>IF(SUM(COUNTIFS('Planificación 2026-1'!E:E,"HUAURA",'Planificación 2026-1'!W:W,C202,'Planificación 2026-1'!G:G,"AF"))&gt;0," P01"," ")</f>
        <v xml:space="preserve"> </v>
      </c>
      <c r="BI202" s="78" t="str">
        <f>IF(SUM(COUNTIFS('Planificación 2026-1'!E:E,"HUAURA",'Planificación 2026-1'!W:W,C202,'Planificación 2026-1'!G:G,"EN"))&gt;0,"P02"," ")</f>
        <v xml:space="preserve"> </v>
      </c>
      <c r="BJ202" s="78" t="str">
        <f>IF(SUM(COUNTIFS('Planificación 2026-1'!E:E,"HUAURA",'Planificación 2026-1'!W:W,C202,'Planificación 2026-1'!G:G,"IS"))&gt;0,"P03"," ")</f>
        <v xml:space="preserve"> </v>
      </c>
      <c r="BK202" s="78" t="str">
        <f>IF(SUM(COUNTIFS('Planificación 2026-1'!E:E,"HUAURA",'Planificación 2026-1'!W:W,C202,'Planificación 2026-1'!G:G,"PS"))&gt;0,"P04"," ")</f>
        <v xml:space="preserve"> </v>
      </c>
      <c r="BL202" s="78"/>
      <c r="BM202" s="78" t="str">
        <f>IF(SUM(COUNTIFS('Planificación 2026-1'!E:E,"HUAURA",'Planificación 2026-1'!W:W,C202,'Planificación 2026-1'!G:G,"IN"))&gt;0,"P06"," ")</f>
        <v xml:space="preserve"> </v>
      </c>
      <c r="BN202" s="78" t="str">
        <f>IF(SUM(COUNTIFS('Planificación 2026-1'!E:E,"HUAURA",'Planificación 2026-1'!W:W,C202,'Planificación 2026-1'!G:G,"CA"))&gt;0,"P07"," ")</f>
        <v xml:space="preserve"> </v>
      </c>
      <c r="BO202" s="78" t="str">
        <f>IF(SUM(COUNTIFS('Planificación 2026-1'!E:E,"HUAURA",'Planificación 2026-1'!W:W,C202,'Planificación 2026-1'!G:G,"DE"))&gt;0,"P08"," ")</f>
        <v xml:space="preserve"> </v>
      </c>
      <c r="BP202" s="78" t="str">
        <f>IF(SUM(COUNTIFS('Planificación 2026-1'!E:E,"HUAURA",'Planificación 2026-1'!W:W,C202,'Planificación 2026-1'!G:G,"OB"))&gt;0,"P09"," ")</f>
        <v xml:space="preserve"> </v>
      </c>
      <c r="BQ202" s="78" t="str">
        <f>IF(SUM(COUNTIFS('Planificación 2026-1'!E:E,"HUAURA",'Planificación 2026-1'!W:W,C202,'Planificación 2026-1'!G:G,"MH"))&gt;0,"P31"," ")</f>
        <v xml:space="preserve"> </v>
      </c>
      <c r="BR202" s="78" t="str">
        <f>IF(SUM(COUNTIFS('Planificación 2026-1'!E:E,"HUAURA",'Planificación 2026-1'!W:W,C202,'Planificación 2026-1'!G:G,"IC"))&gt;0,"P32"," ")</f>
        <v xml:space="preserve"> </v>
      </c>
      <c r="BS202" s="78" t="str">
        <f>IF(SUM(COUNTIFS('Planificación 2026-1'!E:E,"HUAURA",'Planificación 2026-1'!W:W,C202,'Planificación 2026-1'!G:G,"AR"))&gt;0,"P34"," ")</f>
        <v xml:space="preserve"> </v>
      </c>
      <c r="BT202" s="78" t="str">
        <f>IF(SUM(COUNTIFS('Planificación 2026-1'!E:E,"HUAURA",'Planificación 2026-1'!W:W,C202,'Planificación 2026-1'!G:G,"T1"))&gt;0,"P35"," ")</f>
        <v xml:space="preserve"> </v>
      </c>
      <c r="BU202" s="78" t="str">
        <f>IF(SUM(COUNTIFS('Planificación 2026-1'!E:E,"HUAURA",'Planificación 2026-1'!W:W,C202,'Planificación 2026-1'!G:G,"T3"))&gt;0,"P36"," ")</f>
        <v xml:space="preserve"> </v>
      </c>
      <c r="BV202" s="78" t="str">
        <f>IF(SUM(COUNTIFS('Planificación 2026-1'!E:E,"HUAURA",'Planificación 2026-1'!W:W,C202,'Planificación 2026-1'!G:G,"T2"))&gt;0,"P37"," ")</f>
        <v xml:space="preserve"> </v>
      </c>
      <c r="BW202" s="78" t="str">
        <f>IF(SUM(COUNTIFS('Planificación 2026-1'!E:E,"HUAURA",'Planificación 2026-1'!W:W,C202,'Planificación 2026-1'!G:G,"AE"))&gt;0,"P38"," ")</f>
        <v xml:space="preserve"> </v>
      </c>
      <c r="BX202" s="78" t="str">
        <f>IF(SUM(COUNTIFS('Planificación 2026-1'!E:E,"HUAURA",'Planificación 2026-1'!W:W,C202,'Planificación 2026-1'!G:G,"T4"))&gt;0,"P55"," ")</f>
        <v xml:space="preserve"> </v>
      </c>
      <c r="BY202" s="79">
        <f>SUMIFS('Planificación 2026-1'!R:R,'Planificación 2026-1'!W:W,C202,'Planificación 2026-1'!G:G,"AF",'Planificación 2026-1'!H:H,"&gt;2")</f>
        <v>0</v>
      </c>
      <c r="BZ202" s="79">
        <f>SUMIFS('Planificación 2026-1'!R:R,'Planificación 2026-1'!W:W,C202,'Planificación 2026-1'!G:G,"EN",'Planificación 2026-1'!H:H,"&gt;2")</f>
        <v>0</v>
      </c>
      <c r="CA202" s="79">
        <f>SUMIFS('Planificación 2026-1'!R:R,'Planificación 2026-1'!W:W,C202,'Planificación 2026-1'!G:G,"IS",'Planificación 2026-1'!H:H,"&gt;2")</f>
        <v>0</v>
      </c>
      <c r="CB202" s="79">
        <f>SUMIFS('Planificación 2026-1'!R:R,'Planificación 2026-1'!W:W,C202,'Planificación 2026-1'!G:G,"PS",'Planificación 2026-1'!H:H,"&gt;2")</f>
        <v>0</v>
      </c>
      <c r="CC202" s="79">
        <f>SUMIFS('Planificación 2026-1'!R:R,'Planificación 2026-1'!W:W,C202,'Planificación 2026-1'!G:G,"IN",'Planificación 2026-1'!H:H,"&gt;2")</f>
        <v>0</v>
      </c>
      <c r="CD202" s="79">
        <f>SUMIFS('Planificación 2026-1'!R:R,'Planificación 2026-1'!W:W,C202,'Planificación 2026-1'!G:G,"CA",'Planificación 2026-1'!H:H,"&gt;2")</f>
        <v>0</v>
      </c>
      <c r="CE202" s="79">
        <f>SUMIFS('Planificación 2026-1'!R:R,'Planificación 2026-1'!W:W,C202,'Planificación 2026-1'!G:G,"DE",'Planificación 2026-1'!H:H,"&gt;2")</f>
        <v>0</v>
      </c>
      <c r="CF202" s="79">
        <f>SUMIFS('Planificación 2026-1'!R:R,'Planificación 2026-1'!W:W,C202,'Planificación 2026-1'!G:G,"OB",'Planificación 2026-1'!H:H,"&gt;2")</f>
        <v>6</v>
      </c>
      <c r="CG202" s="79">
        <f>SUMIFS('Planificación 2026-1'!R:R,'Planificación 2026-1'!W:W,C202,'Planificación 2026-1'!G:G,"MH",'Planificación 2026-1'!H:H,"&gt;2")</f>
        <v>0</v>
      </c>
      <c r="CH202" s="79">
        <f>SUMIFS('Planificación 2026-1'!R:R,'Planificación 2026-1'!W:W,C202,'Planificación 2026-1'!G:G,"IC",'Planificación 2026-1'!H:H,"&gt;2")</f>
        <v>0</v>
      </c>
      <c r="CI202" s="79">
        <f>SUMIFS('Planificación 2026-1'!R:R,'Planificación 2026-1'!W:W,C202,'Planificación 2026-1'!G:G,"AR",'Planificación 2026-1'!H:H,"&gt;2")</f>
        <v>0</v>
      </c>
      <c r="CJ202" s="79">
        <f>SUMIFS('Planificación 2026-1'!R:R,'Planificación 2026-1'!W:W,C202,'Planificación 2026-1'!G:G,"T1",'Planificación 2026-1'!H:H,"&gt;2")</f>
        <v>0</v>
      </c>
      <c r="CK202" s="79">
        <f>SUMIFS('Planificación 2026-1'!R:R,'Planificación 2026-1'!W:W,C202,'Planificación 2026-1'!G:G,"T3",'Planificación 2026-1'!H:H,"&gt;2")</f>
        <v>0</v>
      </c>
      <c r="CL202" s="79">
        <f>SUMIFS('Planificación 2026-1'!R:R,'Planificación 2026-1'!W:W,C202,'Planificación 2026-1'!G:G,"T2",'Planificación 2026-1'!H:H,"&gt;2")</f>
        <v>0</v>
      </c>
      <c r="CM202" s="79">
        <f>SUMIFS('Planificación 2026-1'!R:R,'Planificación 2026-1'!W:W,C202,'Planificación 2026-1'!G:G,"AE",'Planificación 2026-1'!H:H,"&gt;2")</f>
        <v>0</v>
      </c>
      <c r="CN202" s="79">
        <f>SUMIFS('Planificación 2026-1'!R:R,'Planificación 2026-1'!W:W,C202,'Planificación 2026-1'!G:G,"T4",'Planificación 2026-1'!H:H,"&gt;2")</f>
        <v>0</v>
      </c>
      <c r="CO202" s="79">
        <f>SUMIFS('Planificación 2026-1'!R:R,'Planificación 2026-1'!W:W,C202,'Planificación 2026-1'!G:G,"AF",'Planificación 2026-1'!H:H,"&lt;3")</f>
        <v>0</v>
      </c>
      <c r="CP202" s="79">
        <f>SUMIFS('Planificación 2026-1'!R:R,'Planificación 2026-1'!W:W,C202,'Planificación 2026-1'!G:G,"EN",'Planificación 2026-1'!H:H,"&lt;3")</f>
        <v>0</v>
      </c>
      <c r="CQ202" s="79">
        <f>SUMIFS('Planificación 2026-1'!R:R,'Planificación 2026-1'!W:W,C202,'Planificación 2026-1'!G:G,"IS",'Planificación 2026-1'!H:H,"&lt;3")</f>
        <v>0</v>
      </c>
      <c r="CR202" s="79">
        <f>SUMIFS('Planificación 2026-1'!R:R,'Planificación 2026-1'!W:W,C202,'Planificación 2026-1'!G:G,"PS",'Planificación 2026-1'!H:H,"&lt;3")</f>
        <v>0</v>
      </c>
      <c r="CS202" s="79">
        <f>SUMIFS('Planificación 2026-1'!R:R,'Planificación 2026-1'!W:W,C202,'Planificación 2026-1'!G:G,"IN",'Planificación 2026-1'!H:H,"&lt;3")</f>
        <v>0</v>
      </c>
      <c r="CT202" s="79">
        <f>SUMIFS('Planificación 2026-1'!R:R,'Planificación 2026-1'!W:W,C202,'Planificación 2026-1'!G:G,"CA",'Planificación 2026-1'!H:H,"&lt;3")</f>
        <v>0</v>
      </c>
      <c r="CU202" s="79">
        <f>SUMIFS('Planificación 2026-1'!R:R,'Planificación 2026-1'!W:W,C202,'Planificación 2026-1'!G:G,"DE",'Planificación 2026-1'!H:H,"&lt;3")</f>
        <v>0</v>
      </c>
      <c r="CV202" s="79">
        <f>SUMIFS('Planificación 2026-1'!R:R,'Planificación 2026-1'!W:W,C202,'Planificación 2026-1'!G:G,"OB",'Planificación 2026-1'!H:H,"&lt;3")</f>
        <v>0</v>
      </c>
      <c r="CW202" s="79">
        <f>SUMIFS('Planificación 2026-1'!R:R,'Planificación 2026-1'!W:W,C202,'Planificación 2026-1'!G:G,"MH",'Planificación 2026-1'!H:H,"&lt;3")</f>
        <v>6</v>
      </c>
      <c r="CX202" s="79">
        <f>SUMIFS('Planificación 2026-1'!R:R,'Planificación 2026-1'!W:W,C202,'Planificación 2026-1'!G:G,"IC",'Planificación 2026-1'!H:H,"&lt;3")</f>
        <v>0</v>
      </c>
      <c r="CY202" s="79">
        <f>SUMIFS('Planificación 2026-1'!R:R,'Planificación 2026-1'!W:W,C202,'Planificación 2026-1'!G:G,"AR",'Planificación 2026-1'!H:H,"&lt;3")</f>
        <v>0</v>
      </c>
      <c r="CZ202" s="79">
        <f>SUMIFS('Planificación 2026-1'!R:R,'Planificación 2026-1'!W:W,C202,'Planificación 2026-1'!G:G,"T1",'Planificación 2026-1'!H:H,"&lt;3")</f>
        <v>0</v>
      </c>
      <c r="DA202" s="79">
        <f>SUMIFS('Planificación 2026-1'!R:R,'Planificación 2026-1'!W:W,C202,'Planificación 2026-1'!G:G,"T3",'Planificación 2026-1'!H:H,"&lt;3")</f>
        <v>0</v>
      </c>
      <c r="DB202" s="79">
        <f>SUMIFS('Planificación 2026-1'!R:R,'Planificación 2026-1'!W:W,C202,'Planificación 2026-1'!G:G,"T2",'Planificación 2026-1'!H:H,"&lt;3")</f>
        <v>0</v>
      </c>
      <c r="DC202" s="79">
        <f>SUMIFS('Planificación 2026-1'!R:R,'Planificación 2026-1'!W:W,C202,'Planificación 2026-1'!G:G,"AE",'Planificación 2026-1'!H:H,"&lt;3")</f>
        <v>0</v>
      </c>
      <c r="DD202" s="79">
        <f>SUMIFS('Planificación 2026-1'!R:R,'Planificación 2026-1'!W:W,C202,'Planificación 2026-1'!G:G,"T4",'Planificación 2026-1'!H:H,"&lt;3")</f>
        <v>0</v>
      </c>
      <c r="DE202" s="78" t="str">
        <f t="shared" si="46"/>
        <v>P09</v>
      </c>
      <c r="DF202" s="30">
        <f>IF(C202="","",SUMIFS('Planificación 2026-1'!R:R,'Planificación 2026-1'!W:W,C202,'Planificación 2026-1'!E:E,"PRINCIPAL",'Planificación 2026-1'!X:X,"VIRTUAL"))</f>
        <v>0</v>
      </c>
      <c r="DG202" s="30">
        <f>IF(C202="","",SUMIFS('Planificación 2026-1'!R:R,'Planificación 2026-1'!W:W,C202,'Planificación 2026-1'!E:E,"PRINCIPAL",'Planificación 2026-1'!X:X,"PRESENCIAL"))</f>
        <v>6</v>
      </c>
      <c r="DH202" s="30">
        <f>IF(C202="","",SUMIFS('Planificación 2026-1'!R:R,'Planificación 2026-1'!W:W,C202,'Planificación 2026-1'!E:E,"PRINCIPAL",'Planificación 2026-1'!X:X,"HIBRIDO PRESENCIAL"))</f>
        <v>0</v>
      </c>
      <c r="DI202" s="78" t="str">
        <f t="shared" si="47"/>
        <v/>
      </c>
      <c r="DJ202" s="78">
        <f>IF(C202="","",SUMIFS('Planificación 2026-1'!R:R,'Planificación 2026-1'!W:W,C202,'Planificación 2026-1'!E:E,"FILIAL",'Planificación 2026-1'!X:X,"VIRTUAL"))</f>
        <v>0</v>
      </c>
      <c r="DK202" s="80">
        <f>IF(C202="","",SUMIFS('Planificación 2026-1'!R:R,'Planificación 2026-1'!W:W,C202,'Planificación 2026-1'!E:E,"FILIAL",'Planificación 2026-1'!X:X,"PRESENCIAL"))</f>
        <v>0</v>
      </c>
      <c r="DL202" s="42">
        <f>IF(C202="","",SUMIFS('Planificación 2026-1'!R:R,'Planificación 2026-1'!W:W,C202,'Planificación 2026-1'!E:E,"FILIAL",'Planificación 2026-1'!X:X,"HIBRIDO PRESENCIAL"))</f>
        <v>0</v>
      </c>
      <c r="DM202" s="81" t="str">
        <f t="shared" si="48"/>
        <v>P31</v>
      </c>
      <c r="DN202" s="78">
        <f>IF(C202="","",SUMIFS('Planificación 2026-1'!R:R,'Planificación 2026-1'!W:W,C202,'Planificación 2026-1'!E:E,"SUNAMPE",'Planificación 2026-1'!X:X,"VIRTUAL"))</f>
        <v>0</v>
      </c>
      <c r="DO202" s="42">
        <f>IF(C202="","",SUMIFS('Planificación 2026-1'!R:R,'Planificación 2026-1'!W:W,C202,'Planificación 2026-1'!E:E,"SUNAMPE",'Planificación 2026-1'!X:X,"PRESENCIAL"))</f>
        <v>6</v>
      </c>
      <c r="DP202" s="81" t="str">
        <f t="shared" si="49"/>
        <v/>
      </c>
      <c r="DQ202" s="78">
        <f>IF(C202="","",SUMIFS('Planificación 2026-1'!R:R,'Planificación 2026-1'!W:W,C202,'Planificación 2026-1'!E:E,"HUAURA",'Planificación 2026-1'!X:X,"VIRTUAL"))</f>
        <v>0</v>
      </c>
      <c r="DR202" s="42">
        <f>IF(C202="","",SUMIFS('Planificación 2026-1'!R:R,'Planificación 2026-1'!W:W,C202,'Planificación 2026-1'!E:E,"HUAURA",'Planificación 2026-1'!X:X,"PRESENCIAL"))</f>
        <v>0</v>
      </c>
      <c r="DS202" s="48">
        <f>SUMIFS('Planificación 2026-1'!R:R,'Planificación 2026-1'!W:W,C202,'Planificación 2026-1'!E:E,"PRINCIPAL",'Planificación 2026-1'!X:X,"VIRTUAL",'Planificación 2026-1'!H:H,"&gt;2")</f>
        <v>0</v>
      </c>
      <c r="DT202" s="48">
        <f>SUMIFS('Planificación 2026-1'!R:R,'Planificación 2026-1'!W:W,C202,'Planificación 2026-1'!E:E,"PRINCIPAL",'Planificación 2026-1'!X:X,"&lt;&gt;VIRTUAL",'Planificación 2026-1'!H:H,"&gt;2")</f>
        <v>6</v>
      </c>
      <c r="DU202" s="48">
        <f>SUMIFS('Planificación 2026-1'!R:R,'Planificación 2026-1'!W:W,C202,'Planificación 2026-1'!E:E,"SUNAMPE",'Planificación 2026-1'!X:X,"VIRTUAL",'Planificación 2026-1'!H:H,"&gt;2")</f>
        <v>0</v>
      </c>
      <c r="DV202" s="48">
        <f>SUMIFS('Planificación 2026-1'!R:R,'Planificación 2026-1'!W:W,C202,'Planificación 2026-1'!E:E,"SUNAMPE",'Planificación 2026-1'!X:X,"&lt;&gt;VIRTUAL",'Planificación 2026-1'!H:H,"&gt;2")</f>
        <v>0</v>
      </c>
      <c r="DW202" s="48">
        <f>SUMIFS('Planificación 2026-1'!R:R,'Planificación 2026-1'!W:W,C202,'Planificación 2026-1'!E:E,"FILIAL",'Planificación 2026-1'!X:X,"VIRTUAL",'Planificación 2026-1'!H:H,"&gt;2")</f>
        <v>0</v>
      </c>
      <c r="DX202" s="48">
        <f>SUMIFS('Planificación 2026-1'!R:R,'Planificación 2026-1'!W:W,C202,'Planificación 2026-1'!E:E,"FILIAL",'Planificación 2026-1'!X:X,"&lt;&gt;VIRTUAL",'Planificación 2026-1'!H:H,"&gt;2")</f>
        <v>0</v>
      </c>
      <c r="DY202" s="48">
        <f>SUMIFS('Planificación 2026-1'!R:R,'Planificación 2026-1'!W:W,C202,'Planificación 2026-1'!E:E,"PORUMA",'Planificación 2026-1'!X:X,"VIRTUAL",'Planificación 2026-1'!H:H,"&gt;2")</f>
        <v>0</v>
      </c>
      <c r="DZ202" s="48">
        <f>SUMIFS('Planificación 2026-1'!R:R,'Planificación 2026-1'!W:W,C202,'Planificación 2026-1'!E:E,"PORUMA",'Planificación 2026-1'!X:X,"&lt;&gt;VIRTUAL",'Planificación 2026-1'!H:H,"&gt;2")</f>
        <v>0</v>
      </c>
      <c r="EA202" s="48">
        <f>SUMIFS('Planificación 2026-1'!R:R,'Planificación 2026-1'!W:W,C202,'Planificación 2026-1'!E:E,"HUAURA",'Planificación 2026-1'!X:X,"VIRTUAL",'Planificación 2026-1'!H:H,"&gt;2")</f>
        <v>0</v>
      </c>
      <c r="EB202" s="48">
        <f>SUMIFS('Planificación 2026-1'!R:R,'Planificación 2026-1'!W:W,C202,'Planificación 2026-1'!E:E,"HUAURA",'Planificación 2026-1'!X:X,"&lt;&gt;VIRTUAL",'Planificación 2026-1'!H:H,"&gt;2")</f>
        <v>0</v>
      </c>
      <c r="EC202" s="48">
        <f>SUMIFS('Planificación 2026-1'!R:R,'Planificación 2026-1'!W:W,C202,'Planificación 2026-1'!E:E,"PRINCIPAL",'Planificación 2026-1'!X:X,"VIRTUAL",'Planificación 2026-1'!H:H,"&lt;3")</f>
        <v>0</v>
      </c>
      <c r="ED202" s="48">
        <f>SUMIFS('Planificación 2026-1'!R:R,'Planificación 2026-1'!W:W,C202,'Planificación 2026-1'!E:E,"PRINCIPAL",'Planificación 2026-1'!X:X,"&lt;&gt;VIRTUAL",'Planificación 2026-1'!H:H,"&lt;3")</f>
        <v>0</v>
      </c>
      <c r="EE202" s="48">
        <f>SUMIFS('Planificación 2026-1'!R:R,'Planificación 2026-1'!W:W,C202,'Planificación 2026-1'!E:E,"SUNAMPE",'Planificación 2026-1'!X:X,"VIRTUAL",'Planificación 2026-1'!H:H,"&lt;3")</f>
        <v>0</v>
      </c>
      <c r="EF202" s="48">
        <f>SUMIFS('Planificación 2026-1'!R:R,'Planificación 2026-1'!W:W,C202,'Planificación 2026-1'!E:E,"SUNAMPE",'Planificación 2026-1'!X:X,"&lt;&gt;VIRTUAL",'Planificación 2026-1'!H:H,"&lt;3")</f>
        <v>6</v>
      </c>
      <c r="EG202" s="48">
        <f>SUMIFS('Planificación 2026-1'!R:R,'Planificación 2026-1'!W:W,C202,'Planificación 2026-1'!E:E,"FILIAL",'Planificación 2026-1'!X:X,"VIRTUAL",'Planificación 2026-1'!H:H,"&lt;3")</f>
        <v>0</v>
      </c>
      <c r="EH202" s="48">
        <f>SUMIFS('Planificación 2026-1'!R:R,'Planificación 2026-1'!W:W,C202,'Planificación 2026-1'!E:E,"FILIAL",'Planificación 2026-1'!X:X,"&lt;&gt;VIRTUAL",'Planificación 2026-1'!H:H,"&lt;3")</f>
        <v>0</v>
      </c>
      <c r="EI202" s="48">
        <f>SUMIFS('Planificación 2026-1'!R:R,'Planificación 2026-1'!W:W,C202,'Planificación 2026-1'!E:E,"PORUMA",'Planificación 2026-1'!X:X,"VIRTUAL",'Planificación 2026-1'!H:H,"&lt;3")</f>
        <v>0</v>
      </c>
      <c r="EJ202" s="48">
        <f>SUMIFS('Planificación 2026-1'!R:R,'Planificación 2026-1'!W:W,C202,'Planificación 2026-1'!E:E,"PORUMA",'Planificación 2026-1'!X:X,"&lt;&gt;VIRTUAL",'Planificación 2026-1'!H:H,"&lt;3")</f>
        <v>0</v>
      </c>
      <c r="EK202" s="48">
        <f>SUMIFS('Planificación 2026-1'!R:R,'Planificación 2026-1'!W:W,C202,'Planificación 2026-1'!E:E,"HUAURA",'Planificación 2026-1'!X:X,"VIRTUAL",'Planificación 2026-1'!H:H,"&lt;3")</f>
        <v>0</v>
      </c>
      <c r="EL202" s="48">
        <f>SUMIFS('Planificación 2026-1'!R:R,'Planificación 2026-1'!W:W,C202,'Planificación 2026-1'!E:E,"HUAURA",'Planificación 2026-1'!X:X,"&lt;&gt;VIRTUAL",'Planificación 2026-1'!H:H,"&lt;3")</f>
        <v>0</v>
      </c>
      <c r="EM202" s="48">
        <f t="shared" si="50"/>
        <v>0</v>
      </c>
      <c r="EN202" s="48">
        <f t="shared" si="51"/>
        <v>0</v>
      </c>
      <c r="EO202" s="48">
        <f t="shared" si="52"/>
        <v>0</v>
      </c>
      <c r="EP202" s="48">
        <f t="shared" si="53"/>
        <v>6</v>
      </c>
      <c r="EQ202" s="48">
        <f t="shared" si="54"/>
        <v>6</v>
      </c>
      <c r="ER202" s="48"/>
      <c r="ES202" s="48">
        <f t="shared" si="55"/>
        <v>0</v>
      </c>
      <c r="ET202" s="48">
        <f t="shared" si="56"/>
        <v>12</v>
      </c>
      <c r="EU202" s="48" t="b">
        <f t="shared" si="57"/>
        <v>1</v>
      </c>
      <c r="EV202" s="48" t="str">
        <f t="shared" si="58"/>
        <v>SEDE</v>
      </c>
      <c r="EW202" s="48" t="str">
        <f t="shared" si="59"/>
        <v>PRESENCIAL</v>
      </c>
    </row>
    <row r="203" spans="1:153" x14ac:dyDescent="0.3">
      <c r="A203" s="53"/>
      <c r="B203" s="383">
        <v>200</v>
      </c>
      <c r="C203" s="107" t="s">
        <v>222</v>
      </c>
      <c r="D203" s="82">
        <f>SUMIF('Planificación 2026-1'!W:W,C203,'Planificación 2026-1'!R:R)</f>
        <v>32</v>
      </c>
      <c r="E203" s="384" t="s">
        <v>341</v>
      </c>
      <c r="F203" s="107" t="s">
        <v>430</v>
      </c>
      <c r="G203" s="107" t="s">
        <v>431</v>
      </c>
      <c r="H203" s="107" t="s">
        <v>432</v>
      </c>
      <c r="I203" s="77" t="str">
        <f>IF(SUM(COUNTIFS('Planificación 2026-1'!E:E,"PRINCIPAL",'Planificación 2026-1'!W:W,C203,'Planificación 2026-1'!G:G,"AF"))&gt;0,"P01"," ")</f>
        <v xml:space="preserve"> </v>
      </c>
      <c r="J203" s="78" t="str">
        <f>IF(SUM(COUNTIFS('Planificación 2026-1'!E:E,"PRINCIPAL",'Planificación 2026-1'!W:W,C203,'Planificación 2026-1'!G:G,"EN"))&gt;0,"P02"," ")</f>
        <v>P02</v>
      </c>
      <c r="K203" s="78" t="str">
        <f>IF(SUM(COUNTIFS('Planificación 2026-1'!E:E,"PRINCIPAL",'Planificación 2026-1'!W:W,C203,'Planificación 2026-1'!G:G,"IS"))&gt;0,"P03"," ")</f>
        <v xml:space="preserve"> </v>
      </c>
      <c r="L203" s="78" t="str">
        <f>IF(SUM(COUNTIFS('Planificación 2026-1'!E:E,"PRINCIPAL",'Planificación 2026-1'!W:W,C203,'Planificación 2026-1'!G:G,"PS"))&gt;0,"P04"," ")</f>
        <v xml:space="preserve"> </v>
      </c>
      <c r="M203" s="78"/>
      <c r="N203" s="78" t="str">
        <f>IF(SUM(COUNTIFS('Planificación 2026-1'!E:E,"PRINCIPAL",'Planificación 2026-1'!W:W,C203,'Planificación 2026-1'!G:G,"IN"))&gt;0,"P06"," ")</f>
        <v xml:space="preserve"> </v>
      </c>
      <c r="O203" s="78" t="str">
        <f>IF(SUM(COUNTIFS('Planificación 2026-1'!E:E,"PRINCIPAL",'Planificación 2026-1'!W:W,C203,'Planificación 2026-1'!G:G,"CA"))&gt;0,"P07"," ")</f>
        <v xml:space="preserve"> </v>
      </c>
      <c r="P203" s="78" t="str">
        <f>IF(SUM(COUNTIFS('Planificación 2026-1'!E:E,"PRINCIPAL",'Planificación 2026-1'!W:W,C203,'Planificación 2026-1'!G:G,"DE"))&gt;0,"P08"," ")</f>
        <v xml:space="preserve"> </v>
      </c>
      <c r="Q203" s="78" t="str">
        <f>IF(SUM(COUNTIFS('Planificación 2026-1'!E:E,"PRINCIPAL",'Planificación 2026-1'!W:W,C203,'Planificación 2026-1'!G:G,"OB"))&gt;0,"P09"," ")</f>
        <v xml:space="preserve"> </v>
      </c>
      <c r="R203" s="78" t="str">
        <f>IF(SUM(COUNTIFS('Planificación 2026-1'!E:E,"PRINCIPAL",'Planificación 2026-1'!W:W,C203,'Planificación 2026-1'!G:G,"MH"))&gt;0,"P31"," ")</f>
        <v xml:space="preserve"> </v>
      </c>
      <c r="S203" s="78" t="str">
        <f>IF(SUM(COUNTIFS('Planificación 2026-1'!E:E,"PRINCIPAL",'Planificación 2026-1'!W:W,C203,'Planificación 2026-1'!G:G,"IC"))&gt;0,"P32"," ")</f>
        <v xml:space="preserve"> </v>
      </c>
      <c r="T203" s="78" t="str">
        <f>IF(SUM(COUNTIFS('Planificación 2026-1'!E:E,"PRINCIPAL",'Planificación 2026-1'!W:W,C203,'Planificación 2026-1'!G:G,"AR"))&gt;0,"P34"," ")</f>
        <v xml:space="preserve"> </v>
      </c>
      <c r="U203" s="78" t="str">
        <f>IF(SUM(COUNTIFS('Planificación 2026-1'!E:E,"PRINCIPAL",'Planificación 2026-1'!W:W,C203,'Planificación 2026-1'!G:G,"T1"))&gt;0,"P35"," ")</f>
        <v xml:space="preserve"> </v>
      </c>
      <c r="V203" s="78" t="str">
        <f>IF(SUM(COUNTIFS('Planificación 2026-1'!E:E,"PRINCIPAL",'Planificación 2026-1'!W:W,C203,'Planificación 2026-1'!G:G,"T3"))&gt;0,"P36"," ")</f>
        <v xml:space="preserve"> </v>
      </c>
      <c r="W203" s="78" t="str">
        <f>IF(SUM(COUNTIFS('Planificación 2026-1'!E:E,"PRINCIPAL",'Planificación 2026-1'!W:W,C203,'Planificación 2026-1'!G:G,"T2"))&gt;0,"P37"," ")</f>
        <v xml:space="preserve"> </v>
      </c>
      <c r="X203" s="78" t="str">
        <f>IF(SUM(COUNTIFS('Planificación 2026-1'!E:E,"PRINCIPAL",'Planificación 2026-1'!W:W,C203,'Planificación 2026-1'!G:G,"AE"))&gt;0,"P38"," ")</f>
        <v xml:space="preserve"> </v>
      </c>
      <c r="Y203" s="78" t="str">
        <f>IF(SUM(COUNTIFS('Planificación 2026-1'!E:E,"PRINCIPAL",'Planificación 2026-1'!W:W,C203,'Planificación 2026-1'!G:G,"T4"))&gt;0,"P55"," ")</f>
        <v xml:space="preserve"> </v>
      </c>
      <c r="Z203" s="78" t="str">
        <f>IF(SUM(COUNTIFS('Planificación 2026-1'!E:E,"FILIAL",'Planificación 2026-1'!W:W,C203,'Planificación 2026-1'!G:G,"AF"))&gt;0," P01"," ")</f>
        <v xml:space="preserve"> </v>
      </c>
      <c r="AA203" s="78" t="str">
        <f>IF(SUM(COUNTIFS('Planificación 2026-1'!E:E,"FILIAL",'Planificación 2026-1'!W:W,C203,'Planificación 2026-1'!G:G,"EN"))&gt;0,"P02"," ")</f>
        <v xml:space="preserve"> </v>
      </c>
      <c r="AB203" s="78" t="str">
        <f>IF(SUM(COUNTIFS('Planificación 2026-1'!E:E,"FILIAL",'Planificación 2026-1'!W:W,C203,'Planificación 2026-1'!G:G,"IS"))&gt;0,"P03"," ")</f>
        <v xml:space="preserve"> </v>
      </c>
      <c r="AC203" s="78" t="str">
        <f>IF(SUM(COUNTIFS('Planificación 2026-1'!E:E,"FILIAL",'Planificación 2026-1'!W:W,C203,'Planificación 2026-1'!G:G,"PS"))&gt;0,"P04"," ")</f>
        <v xml:space="preserve"> </v>
      </c>
      <c r="AD203" s="78"/>
      <c r="AE203" s="78" t="str">
        <f>IF(SUM(COUNTIFS('Planificación 2026-1'!E:E,"FILIAL",'Planificación 2026-1'!W:W,C203,'Planificación 2026-1'!G:G,"IN"))&gt;0,"P06"," ")</f>
        <v xml:space="preserve"> </v>
      </c>
      <c r="AF203" s="78" t="str">
        <f>IF(SUM(COUNTIFS('Planificación 2026-1'!E:E,"FILIAL",'Planificación 2026-1'!W:W,C203,'Planificación 2026-1'!G:G,"CA"))&gt;0,"P07"," ")</f>
        <v xml:space="preserve"> </v>
      </c>
      <c r="AG203" s="78" t="str">
        <f>IF(SUM(COUNTIFS('Planificación 2026-1'!E:E,"FILIAL",'Planificación 2026-1'!W:W,C203,'Planificación 2026-1'!G:G,"DE"))&gt;0,"P08"," ")</f>
        <v xml:space="preserve"> </v>
      </c>
      <c r="AH203" s="78" t="str">
        <f>IF(SUM(COUNTIFS('Planificación 2026-1'!E:E,"FILIAL",'Planificación 2026-1'!W:W,C203,'Planificación 2026-1'!G:G,"OB"))&gt;0,"P09"," ")</f>
        <v xml:space="preserve"> </v>
      </c>
      <c r="AI203" s="78" t="str">
        <f>IF(SUM(COUNTIFS('Planificación 2026-1'!E:E,"FILIAL",'Planificación 2026-1'!W:W,C203,'Planificación 2026-1'!G:G,"MH"))&gt;0,"P31"," ")</f>
        <v xml:space="preserve"> </v>
      </c>
      <c r="AJ203" s="78" t="str">
        <f>IF(SUM(COUNTIFS('Planificación 2026-1'!E:E,"FILIAL",'Planificación 2026-1'!W:W,C203,'Planificación 2026-1'!G:G,"IC"))&gt;0,"P32"," ")</f>
        <v xml:space="preserve"> </v>
      </c>
      <c r="AK203" s="78" t="str">
        <f>IF(SUM(COUNTIFS('Planificación 2026-1'!E:E,"FILIAL",'Planificación 2026-1'!W:W,C203,'Planificación 2026-1'!G:G,"AR"))&gt;0,"P34"," ")</f>
        <v xml:space="preserve"> </v>
      </c>
      <c r="AL203" s="78" t="str">
        <f>IF(SUM(COUNTIFS('Planificación 2026-1'!E:E,"FILIAL",'Planificación 2026-1'!W:W,C203,'Planificación 2026-1'!G:G,"T1"))&gt;0,"P35"," ")</f>
        <v xml:space="preserve"> </v>
      </c>
      <c r="AM203" s="78" t="str">
        <f>IF(SUM(COUNTIFS('Planificación 2026-1'!E:E,"FILIAL",'Planificación 2026-1'!W:W,C203,'Planificación 2026-1'!G:G,"T3"))&gt;0,"P36"," ")</f>
        <v xml:space="preserve"> </v>
      </c>
      <c r="AN203" s="78" t="str">
        <f>IF(SUM(COUNTIFS('Planificación 2026-1'!E:E,"FILIAL",'Planificación 2026-1'!W:W,C203,'Planificación 2026-1'!G:G,"T2"))&gt;0,"P37"," ")</f>
        <v xml:space="preserve"> </v>
      </c>
      <c r="AO203" s="78" t="str">
        <f>IF(SUM(COUNTIFS('Planificación 2026-1'!E:E,"FILIAL",'Planificación 2026-1'!W:W,C203,'Planificación 2026-1'!G:G,"AE"))&gt;0,"P38"," ")</f>
        <v xml:space="preserve"> </v>
      </c>
      <c r="AP203" s="78" t="str">
        <f>IF(SUM(COUNTIFS('Planificación 2026-1'!E:E,"FILIAL",'Planificación 2026-1'!W:W,C203,'Planificación 2026-1'!G:G,"T4"))&gt;0,"P55"," ")</f>
        <v xml:space="preserve"> </v>
      </c>
      <c r="AQ203" s="78" t="str">
        <f>IF(SUM(COUNTIFS('Planificación 2026-1'!E:E,"SUNAMPE",'Planificación 2026-1'!W:W,C203,'Planificación 2026-1'!G:G,"AF"))&gt;0," P01"," ")</f>
        <v xml:space="preserve"> </v>
      </c>
      <c r="AR203" s="78" t="str">
        <f>IF(SUM(COUNTIFS('Planificación 2026-1'!E:E,"SUNAMPE",'Planificación 2026-1'!W:W,C203,'Planificación 2026-1'!G:G,"EN"))&gt;0,"P02"," ")</f>
        <v xml:space="preserve"> </v>
      </c>
      <c r="AS203" s="78" t="str">
        <f>IF(SUM(COUNTIFS('Planificación 2026-1'!E:E,"SUNAMPE",'Planificación 2026-1'!W:W,C203,'Planificación 2026-1'!G:G,"IS"))&gt;0,"P03"," ")</f>
        <v xml:space="preserve"> </v>
      </c>
      <c r="AT203" s="78" t="str">
        <f>IF(SUM(COUNTIFS('Planificación 2026-1'!E:E,"SUNAMPE",'Planificación 2026-1'!W:W,C203,'Planificación 2026-1'!G:G,"PS"))&gt;0,"P04"," ")</f>
        <v xml:space="preserve"> </v>
      </c>
      <c r="AU203" s="78"/>
      <c r="AV203" s="78" t="str">
        <f>IF(SUM(COUNTIFS('Planificación 2026-1'!E:E,"SUNAMPE",'Planificación 2026-1'!W:W,C203,'Planificación 2026-1'!G:G,"IN"))&gt;0,"P06"," ")</f>
        <v xml:space="preserve"> </v>
      </c>
      <c r="AW203" s="78" t="str">
        <f>IF(SUM(COUNTIFS('Planificación 2026-1'!E:E,"SUNAMPE",'Planificación 2026-1'!W:W,C203,'Planificación 2026-1'!G:G,"CA"))&gt;0,"P07"," ")</f>
        <v xml:space="preserve"> </v>
      </c>
      <c r="AX203" s="78" t="str">
        <f>IF(SUM(COUNTIFS('Planificación 2026-1'!E:E,"SUNAMPE",'Planificación 2026-1'!W:W,C203,'Planificación 2026-1'!G:G,"DE"))&gt;0,"P08"," ")</f>
        <v xml:space="preserve"> </v>
      </c>
      <c r="AY203" s="78" t="str">
        <f>IF(SUM(COUNTIFS('Planificación 2026-1'!E:E,"SUNAMPE",'Planificación 2026-1'!W:W,C203,'Planificación 2026-1'!G:G,"OB"))&gt;0,"P09"," ")</f>
        <v xml:space="preserve"> </v>
      </c>
      <c r="AZ203" s="78" t="str">
        <f>IF(SUM(COUNTIFS('Planificación 2026-1'!E:E,"SUNAMPE",'Planificación 2026-1'!W:W,C203,'Planificación 2026-1'!G:G,"MH"))&gt;0,"P31"," ")</f>
        <v xml:space="preserve"> </v>
      </c>
      <c r="BA203" s="78" t="str">
        <f>IF(SUM(COUNTIFS('Planificación 2026-1'!E:E,"SUNAMPE",'Planificación 2026-1'!W:W,C203,'Planificación 2026-1'!G:G,"IC"))&gt;0,"P32"," ")</f>
        <v xml:space="preserve"> </v>
      </c>
      <c r="BB203" s="78" t="str">
        <f>IF(SUM(COUNTIFS('Planificación 2026-1'!E:E,"SUNAMPE",'Planificación 2026-1'!W:W,C203,'Planificación 2026-1'!G:G,"AR"))&gt;0,"P34"," ")</f>
        <v xml:space="preserve"> </v>
      </c>
      <c r="BC203" s="78" t="str">
        <f>IF(SUM(COUNTIFS('Planificación 2026-1'!E:E,"SUNAMPE",'Planificación 2026-1'!W:W,C203,'Planificación 2026-1'!G:G,"T1"))&gt;0,"P35"," ")</f>
        <v xml:space="preserve"> </v>
      </c>
      <c r="BD203" s="78" t="str">
        <f>IF(SUM(COUNTIFS('Planificación 2026-1'!E:E,"SUNAMPE",'Planificación 2026-1'!W:W,C203,'Planificación 2026-1'!G:G,"T3"))&gt;0,"P36"," ")</f>
        <v xml:space="preserve"> </v>
      </c>
      <c r="BE203" s="78" t="str">
        <f>IF(SUM(COUNTIFS('Planificación 2026-1'!E:E,"SUNAMPE",'Planificación 2026-1'!W:W,C203,'Planificación 2026-1'!G:G,"T2"))&gt;0,"P37"," ")</f>
        <v xml:space="preserve"> </v>
      </c>
      <c r="BF203" s="78" t="str">
        <f>IF(SUM(COUNTIFS('Planificación 2026-1'!E:E,"SUNAMPE",'Planificación 2026-1'!W:W,C203,'Planificación 2026-1'!G:G,"AE"))&gt;0,"P38"," ")</f>
        <v xml:space="preserve"> </v>
      </c>
      <c r="BG203" s="78" t="str">
        <f>IF(SUM(COUNTIFS('Planificación 2026-1'!E:E,"SUNAMPE",'Planificación 2026-1'!W:W,C203,'Planificación 2026-1'!G:G,"T4"))&gt;0,"P55"," ")</f>
        <v xml:space="preserve"> </v>
      </c>
      <c r="BH203" s="78" t="str">
        <f>IF(SUM(COUNTIFS('Planificación 2026-1'!E:E,"HUAURA",'Planificación 2026-1'!W:W,C203,'Planificación 2026-1'!G:G,"AF"))&gt;0," P01"," ")</f>
        <v xml:space="preserve"> </v>
      </c>
      <c r="BI203" s="78" t="str">
        <f>IF(SUM(COUNTIFS('Planificación 2026-1'!E:E,"HUAURA",'Planificación 2026-1'!W:W,C203,'Planificación 2026-1'!G:G,"EN"))&gt;0,"P02"," ")</f>
        <v xml:space="preserve"> </v>
      </c>
      <c r="BJ203" s="78" t="str">
        <f>IF(SUM(COUNTIFS('Planificación 2026-1'!E:E,"HUAURA",'Planificación 2026-1'!W:W,C203,'Planificación 2026-1'!G:G,"IS"))&gt;0,"P03"," ")</f>
        <v xml:space="preserve"> </v>
      </c>
      <c r="BK203" s="78" t="str">
        <f>IF(SUM(COUNTIFS('Planificación 2026-1'!E:E,"HUAURA",'Planificación 2026-1'!W:W,C203,'Planificación 2026-1'!G:G,"PS"))&gt;0,"P04"," ")</f>
        <v xml:space="preserve"> </v>
      </c>
      <c r="BL203" s="78"/>
      <c r="BM203" s="78" t="str">
        <f>IF(SUM(COUNTIFS('Planificación 2026-1'!E:E,"HUAURA",'Planificación 2026-1'!W:W,C203,'Planificación 2026-1'!G:G,"IN"))&gt;0,"P06"," ")</f>
        <v xml:space="preserve"> </v>
      </c>
      <c r="BN203" s="78" t="str">
        <f>IF(SUM(COUNTIFS('Planificación 2026-1'!E:E,"HUAURA",'Planificación 2026-1'!W:W,C203,'Planificación 2026-1'!G:G,"CA"))&gt;0,"P07"," ")</f>
        <v xml:space="preserve"> </v>
      </c>
      <c r="BO203" s="78" t="str">
        <f>IF(SUM(COUNTIFS('Planificación 2026-1'!E:E,"HUAURA",'Planificación 2026-1'!W:W,C203,'Planificación 2026-1'!G:G,"DE"))&gt;0,"P08"," ")</f>
        <v xml:space="preserve"> </v>
      </c>
      <c r="BP203" s="78" t="str">
        <f>IF(SUM(COUNTIFS('Planificación 2026-1'!E:E,"HUAURA",'Planificación 2026-1'!W:W,C203,'Planificación 2026-1'!G:G,"OB"))&gt;0,"P09"," ")</f>
        <v xml:space="preserve"> </v>
      </c>
      <c r="BQ203" s="78" t="str">
        <f>IF(SUM(COUNTIFS('Planificación 2026-1'!E:E,"HUAURA",'Planificación 2026-1'!W:W,C203,'Planificación 2026-1'!G:G,"MH"))&gt;0,"P31"," ")</f>
        <v xml:space="preserve"> </v>
      </c>
      <c r="BR203" s="78" t="str">
        <f>IF(SUM(COUNTIFS('Planificación 2026-1'!E:E,"HUAURA",'Planificación 2026-1'!W:W,C203,'Planificación 2026-1'!G:G,"IC"))&gt;0,"P32"," ")</f>
        <v xml:space="preserve"> </v>
      </c>
      <c r="BS203" s="78" t="str">
        <f>IF(SUM(COUNTIFS('Planificación 2026-1'!E:E,"HUAURA",'Planificación 2026-1'!W:W,C203,'Planificación 2026-1'!G:G,"AR"))&gt;0,"P34"," ")</f>
        <v xml:space="preserve"> </v>
      </c>
      <c r="BT203" s="78" t="str">
        <f>IF(SUM(COUNTIFS('Planificación 2026-1'!E:E,"HUAURA",'Planificación 2026-1'!W:W,C203,'Planificación 2026-1'!G:G,"T1"))&gt;0,"P35"," ")</f>
        <v xml:space="preserve"> </v>
      </c>
      <c r="BU203" s="78" t="str">
        <f>IF(SUM(COUNTIFS('Planificación 2026-1'!E:E,"HUAURA",'Planificación 2026-1'!W:W,C203,'Planificación 2026-1'!G:G,"T3"))&gt;0,"P36"," ")</f>
        <v xml:space="preserve"> </v>
      </c>
      <c r="BV203" s="78" t="str">
        <f>IF(SUM(COUNTIFS('Planificación 2026-1'!E:E,"HUAURA",'Planificación 2026-1'!W:W,C203,'Planificación 2026-1'!G:G,"T2"))&gt;0,"P37"," ")</f>
        <v xml:space="preserve"> </v>
      </c>
      <c r="BW203" s="78" t="str">
        <f>IF(SUM(COUNTIFS('Planificación 2026-1'!E:E,"HUAURA",'Planificación 2026-1'!W:W,C203,'Planificación 2026-1'!G:G,"AE"))&gt;0,"P38"," ")</f>
        <v xml:space="preserve"> </v>
      </c>
      <c r="BX203" s="78" t="str">
        <f>IF(SUM(COUNTIFS('Planificación 2026-1'!E:E,"HUAURA",'Planificación 2026-1'!W:W,C203,'Planificación 2026-1'!G:G,"T4"))&gt;0,"P55"," ")</f>
        <v xml:space="preserve"> </v>
      </c>
      <c r="BY203" s="79">
        <f>SUMIFS('Planificación 2026-1'!R:R,'Planificación 2026-1'!W:W,C203,'Planificación 2026-1'!G:G,"AF",'Planificación 2026-1'!H:H,"&gt;2")</f>
        <v>0</v>
      </c>
      <c r="BZ203" s="79">
        <f>SUMIFS('Planificación 2026-1'!R:R,'Planificación 2026-1'!W:W,C203,'Planificación 2026-1'!G:G,"EN",'Planificación 2026-1'!H:H,"&gt;2")</f>
        <v>32</v>
      </c>
      <c r="CA203" s="79">
        <f>SUMIFS('Planificación 2026-1'!R:R,'Planificación 2026-1'!W:W,C203,'Planificación 2026-1'!G:G,"IS",'Planificación 2026-1'!H:H,"&gt;2")</f>
        <v>0</v>
      </c>
      <c r="CB203" s="79">
        <f>SUMIFS('Planificación 2026-1'!R:R,'Planificación 2026-1'!W:W,C203,'Planificación 2026-1'!G:G,"PS",'Planificación 2026-1'!H:H,"&gt;2")</f>
        <v>0</v>
      </c>
      <c r="CC203" s="79">
        <f>SUMIFS('Planificación 2026-1'!R:R,'Planificación 2026-1'!W:W,C203,'Planificación 2026-1'!G:G,"IN",'Planificación 2026-1'!H:H,"&gt;2")</f>
        <v>0</v>
      </c>
      <c r="CD203" s="79">
        <f>SUMIFS('Planificación 2026-1'!R:R,'Planificación 2026-1'!W:W,C203,'Planificación 2026-1'!G:G,"CA",'Planificación 2026-1'!H:H,"&gt;2")</f>
        <v>0</v>
      </c>
      <c r="CE203" s="79">
        <f>SUMIFS('Planificación 2026-1'!R:R,'Planificación 2026-1'!W:W,C203,'Planificación 2026-1'!G:G,"DE",'Planificación 2026-1'!H:H,"&gt;2")</f>
        <v>0</v>
      </c>
      <c r="CF203" s="79">
        <f>SUMIFS('Planificación 2026-1'!R:R,'Planificación 2026-1'!W:W,C203,'Planificación 2026-1'!G:G,"OB",'Planificación 2026-1'!H:H,"&gt;2")</f>
        <v>0</v>
      </c>
      <c r="CG203" s="79">
        <f>SUMIFS('Planificación 2026-1'!R:R,'Planificación 2026-1'!W:W,C203,'Planificación 2026-1'!G:G,"MH",'Planificación 2026-1'!H:H,"&gt;2")</f>
        <v>0</v>
      </c>
      <c r="CH203" s="79">
        <f>SUMIFS('Planificación 2026-1'!R:R,'Planificación 2026-1'!W:W,C203,'Planificación 2026-1'!G:G,"IC",'Planificación 2026-1'!H:H,"&gt;2")</f>
        <v>0</v>
      </c>
      <c r="CI203" s="79">
        <f>SUMIFS('Planificación 2026-1'!R:R,'Planificación 2026-1'!W:W,C203,'Planificación 2026-1'!G:G,"AR",'Planificación 2026-1'!H:H,"&gt;2")</f>
        <v>0</v>
      </c>
      <c r="CJ203" s="79">
        <f>SUMIFS('Planificación 2026-1'!R:R,'Planificación 2026-1'!W:W,C203,'Planificación 2026-1'!G:G,"T1",'Planificación 2026-1'!H:H,"&gt;2")</f>
        <v>0</v>
      </c>
      <c r="CK203" s="79">
        <f>SUMIFS('Planificación 2026-1'!R:R,'Planificación 2026-1'!W:W,C203,'Planificación 2026-1'!G:G,"T3",'Planificación 2026-1'!H:H,"&gt;2")</f>
        <v>0</v>
      </c>
      <c r="CL203" s="79">
        <f>SUMIFS('Planificación 2026-1'!R:R,'Planificación 2026-1'!W:W,C203,'Planificación 2026-1'!G:G,"T2",'Planificación 2026-1'!H:H,"&gt;2")</f>
        <v>0</v>
      </c>
      <c r="CM203" s="79">
        <f>SUMIFS('Planificación 2026-1'!R:R,'Planificación 2026-1'!W:W,C203,'Planificación 2026-1'!G:G,"AE",'Planificación 2026-1'!H:H,"&gt;2")</f>
        <v>0</v>
      </c>
      <c r="CN203" s="79">
        <f>SUMIFS('Planificación 2026-1'!R:R,'Planificación 2026-1'!W:W,C203,'Planificación 2026-1'!G:G,"T4",'Planificación 2026-1'!H:H,"&gt;2")</f>
        <v>0</v>
      </c>
      <c r="CO203" s="79">
        <f>SUMIFS('Planificación 2026-1'!R:R,'Planificación 2026-1'!W:W,C203,'Planificación 2026-1'!G:G,"AF",'Planificación 2026-1'!H:H,"&lt;3")</f>
        <v>0</v>
      </c>
      <c r="CP203" s="79">
        <f>SUMIFS('Planificación 2026-1'!R:R,'Planificación 2026-1'!W:W,C203,'Planificación 2026-1'!G:G,"EN",'Planificación 2026-1'!H:H,"&lt;3")</f>
        <v>0</v>
      </c>
      <c r="CQ203" s="79">
        <f>SUMIFS('Planificación 2026-1'!R:R,'Planificación 2026-1'!W:W,C203,'Planificación 2026-1'!G:G,"IS",'Planificación 2026-1'!H:H,"&lt;3")</f>
        <v>0</v>
      </c>
      <c r="CR203" s="79">
        <f>SUMIFS('Planificación 2026-1'!R:R,'Planificación 2026-1'!W:W,C203,'Planificación 2026-1'!G:G,"PS",'Planificación 2026-1'!H:H,"&lt;3")</f>
        <v>0</v>
      </c>
      <c r="CS203" s="79">
        <f>SUMIFS('Planificación 2026-1'!R:R,'Planificación 2026-1'!W:W,C203,'Planificación 2026-1'!G:G,"IN",'Planificación 2026-1'!H:H,"&lt;3")</f>
        <v>0</v>
      </c>
      <c r="CT203" s="79">
        <f>SUMIFS('Planificación 2026-1'!R:R,'Planificación 2026-1'!W:W,C203,'Planificación 2026-1'!G:G,"CA",'Planificación 2026-1'!H:H,"&lt;3")</f>
        <v>0</v>
      </c>
      <c r="CU203" s="79">
        <f>SUMIFS('Planificación 2026-1'!R:R,'Planificación 2026-1'!W:W,C203,'Planificación 2026-1'!G:G,"DE",'Planificación 2026-1'!H:H,"&lt;3")</f>
        <v>0</v>
      </c>
      <c r="CV203" s="79">
        <f>SUMIFS('Planificación 2026-1'!R:R,'Planificación 2026-1'!W:W,C203,'Planificación 2026-1'!G:G,"OB",'Planificación 2026-1'!H:H,"&lt;3")</f>
        <v>0</v>
      </c>
      <c r="CW203" s="79">
        <f>SUMIFS('Planificación 2026-1'!R:R,'Planificación 2026-1'!W:W,C203,'Planificación 2026-1'!G:G,"MH",'Planificación 2026-1'!H:H,"&lt;3")</f>
        <v>0</v>
      </c>
      <c r="CX203" s="79">
        <f>SUMIFS('Planificación 2026-1'!R:R,'Planificación 2026-1'!W:W,C203,'Planificación 2026-1'!G:G,"IC",'Planificación 2026-1'!H:H,"&lt;3")</f>
        <v>0</v>
      </c>
      <c r="CY203" s="79">
        <f>SUMIFS('Planificación 2026-1'!R:R,'Planificación 2026-1'!W:W,C203,'Planificación 2026-1'!G:G,"AR",'Planificación 2026-1'!H:H,"&lt;3")</f>
        <v>0</v>
      </c>
      <c r="CZ203" s="79">
        <f>SUMIFS('Planificación 2026-1'!R:R,'Planificación 2026-1'!W:W,C203,'Planificación 2026-1'!G:G,"T1",'Planificación 2026-1'!H:H,"&lt;3")</f>
        <v>0</v>
      </c>
      <c r="DA203" s="79">
        <f>SUMIFS('Planificación 2026-1'!R:R,'Planificación 2026-1'!W:W,C203,'Planificación 2026-1'!G:G,"T3",'Planificación 2026-1'!H:H,"&lt;3")</f>
        <v>0</v>
      </c>
      <c r="DB203" s="79">
        <f>SUMIFS('Planificación 2026-1'!R:R,'Planificación 2026-1'!W:W,C203,'Planificación 2026-1'!G:G,"T2",'Planificación 2026-1'!H:H,"&lt;3")</f>
        <v>0</v>
      </c>
      <c r="DC203" s="79">
        <f>SUMIFS('Planificación 2026-1'!R:R,'Planificación 2026-1'!W:W,C203,'Planificación 2026-1'!G:G,"AE",'Planificación 2026-1'!H:H,"&lt;3")</f>
        <v>0</v>
      </c>
      <c r="DD203" s="79">
        <f>SUMIFS('Planificación 2026-1'!R:R,'Planificación 2026-1'!W:W,C203,'Planificación 2026-1'!G:G,"T4",'Planificación 2026-1'!H:H,"&lt;3")</f>
        <v>0</v>
      </c>
      <c r="DE203" s="78" t="str">
        <f t="shared" si="46"/>
        <v>P02</v>
      </c>
      <c r="DF203" s="30">
        <f>IF(C203="","",SUMIFS('Planificación 2026-1'!R:R,'Planificación 2026-1'!W:W,C203,'Planificación 2026-1'!E:E,"PRINCIPAL",'Planificación 2026-1'!X:X,"VIRTUAL"))</f>
        <v>20</v>
      </c>
      <c r="DG203" s="30">
        <f>IF(C203="","",SUMIFS('Planificación 2026-1'!R:R,'Planificación 2026-1'!W:W,C203,'Planificación 2026-1'!E:E,"PRINCIPAL",'Planificación 2026-1'!X:X,"PRESENCIAL"))</f>
        <v>12</v>
      </c>
      <c r="DH203" s="30">
        <f>IF(C203="","",SUMIFS('Planificación 2026-1'!R:R,'Planificación 2026-1'!W:W,C203,'Planificación 2026-1'!E:E,"PRINCIPAL",'Planificación 2026-1'!X:X,"HIBRIDO PRESENCIAL"))</f>
        <v>0</v>
      </c>
      <c r="DI203" s="78" t="str">
        <f t="shared" si="47"/>
        <v/>
      </c>
      <c r="DJ203" s="78">
        <f>IF(C203="","",SUMIFS('Planificación 2026-1'!R:R,'Planificación 2026-1'!W:W,C203,'Planificación 2026-1'!E:E,"FILIAL",'Planificación 2026-1'!X:X,"VIRTUAL"))</f>
        <v>0</v>
      </c>
      <c r="DK203" s="80">
        <f>IF(C203="","",SUMIFS('Planificación 2026-1'!R:R,'Planificación 2026-1'!W:W,C203,'Planificación 2026-1'!E:E,"FILIAL",'Planificación 2026-1'!X:X,"PRESENCIAL"))</f>
        <v>0</v>
      </c>
      <c r="DL203" s="42">
        <f>IF(C203="","",SUMIFS('Planificación 2026-1'!R:R,'Planificación 2026-1'!W:W,C203,'Planificación 2026-1'!E:E,"FILIAL",'Planificación 2026-1'!X:X,"HIBRIDO PRESENCIAL"))</f>
        <v>0</v>
      </c>
      <c r="DM203" s="81" t="str">
        <f t="shared" si="48"/>
        <v/>
      </c>
      <c r="DN203" s="78">
        <f>IF(C203="","",SUMIFS('Planificación 2026-1'!R:R,'Planificación 2026-1'!W:W,C203,'Planificación 2026-1'!E:E,"SUNAMPE",'Planificación 2026-1'!X:X,"VIRTUAL"))</f>
        <v>0</v>
      </c>
      <c r="DO203" s="42">
        <f>IF(C203="","",SUMIFS('Planificación 2026-1'!R:R,'Planificación 2026-1'!W:W,C203,'Planificación 2026-1'!E:E,"SUNAMPE",'Planificación 2026-1'!X:X,"PRESENCIAL"))</f>
        <v>0</v>
      </c>
      <c r="DP203" s="81" t="str">
        <f t="shared" si="49"/>
        <v/>
      </c>
      <c r="DQ203" s="78">
        <f>IF(C203="","",SUMIFS('Planificación 2026-1'!R:R,'Planificación 2026-1'!W:W,C203,'Planificación 2026-1'!E:E,"HUAURA",'Planificación 2026-1'!X:X,"VIRTUAL"))</f>
        <v>0</v>
      </c>
      <c r="DR203" s="42">
        <f>IF(C203="","",SUMIFS('Planificación 2026-1'!R:R,'Planificación 2026-1'!W:W,C203,'Planificación 2026-1'!E:E,"HUAURA",'Planificación 2026-1'!X:X,"PRESENCIAL"))</f>
        <v>0</v>
      </c>
      <c r="DS203" s="48">
        <f>SUMIFS('Planificación 2026-1'!R:R,'Planificación 2026-1'!W:W,C203,'Planificación 2026-1'!E:E,"PRINCIPAL",'Planificación 2026-1'!X:X,"VIRTUAL",'Planificación 2026-1'!H:H,"&gt;2")</f>
        <v>20</v>
      </c>
      <c r="DT203" s="48">
        <f>SUMIFS('Planificación 2026-1'!R:R,'Planificación 2026-1'!W:W,C203,'Planificación 2026-1'!E:E,"PRINCIPAL",'Planificación 2026-1'!X:X,"&lt;&gt;VIRTUAL",'Planificación 2026-1'!H:H,"&gt;2")</f>
        <v>12</v>
      </c>
      <c r="DU203" s="48">
        <f>SUMIFS('Planificación 2026-1'!R:R,'Planificación 2026-1'!W:W,C203,'Planificación 2026-1'!E:E,"SUNAMPE",'Planificación 2026-1'!X:X,"VIRTUAL",'Planificación 2026-1'!H:H,"&gt;2")</f>
        <v>0</v>
      </c>
      <c r="DV203" s="48">
        <f>SUMIFS('Planificación 2026-1'!R:R,'Planificación 2026-1'!W:W,C203,'Planificación 2026-1'!E:E,"SUNAMPE",'Planificación 2026-1'!X:X,"&lt;&gt;VIRTUAL",'Planificación 2026-1'!H:H,"&gt;2")</f>
        <v>0</v>
      </c>
      <c r="DW203" s="48">
        <f>SUMIFS('Planificación 2026-1'!R:R,'Planificación 2026-1'!W:W,C203,'Planificación 2026-1'!E:E,"FILIAL",'Planificación 2026-1'!X:X,"VIRTUAL",'Planificación 2026-1'!H:H,"&gt;2")</f>
        <v>0</v>
      </c>
      <c r="DX203" s="48">
        <f>SUMIFS('Planificación 2026-1'!R:R,'Planificación 2026-1'!W:W,C203,'Planificación 2026-1'!E:E,"FILIAL",'Planificación 2026-1'!X:X,"&lt;&gt;VIRTUAL",'Planificación 2026-1'!H:H,"&gt;2")</f>
        <v>0</v>
      </c>
      <c r="DY203" s="48">
        <f>SUMIFS('Planificación 2026-1'!R:R,'Planificación 2026-1'!W:W,C203,'Planificación 2026-1'!E:E,"PORUMA",'Planificación 2026-1'!X:X,"VIRTUAL",'Planificación 2026-1'!H:H,"&gt;2")</f>
        <v>0</v>
      </c>
      <c r="DZ203" s="48">
        <f>SUMIFS('Planificación 2026-1'!R:R,'Planificación 2026-1'!W:W,C203,'Planificación 2026-1'!E:E,"PORUMA",'Planificación 2026-1'!X:X,"&lt;&gt;VIRTUAL",'Planificación 2026-1'!H:H,"&gt;2")</f>
        <v>0</v>
      </c>
      <c r="EA203" s="48">
        <f>SUMIFS('Planificación 2026-1'!R:R,'Planificación 2026-1'!W:W,C203,'Planificación 2026-1'!E:E,"HUAURA",'Planificación 2026-1'!X:X,"VIRTUAL",'Planificación 2026-1'!H:H,"&gt;2")</f>
        <v>0</v>
      </c>
      <c r="EB203" s="48">
        <f>SUMIFS('Planificación 2026-1'!R:R,'Planificación 2026-1'!W:W,C203,'Planificación 2026-1'!E:E,"HUAURA",'Planificación 2026-1'!X:X,"&lt;&gt;VIRTUAL",'Planificación 2026-1'!H:H,"&gt;2")</f>
        <v>0</v>
      </c>
      <c r="EC203" s="48">
        <f>SUMIFS('Planificación 2026-1'!R:R,'Planificación 2026-1'!W:W,C203,'Planificación 2026-1'!E:E,"PRINCIPAL",'Planificación 2026-1'!X:X,"VIRTUAL",'Planificación 2026-1'!H:H,"&lt;3")</f>
        <v>0</v>
      </c>
      <c r="ED203" s="48">
        <f>SUMIFS('Planificación 2026-1'!R:R,'Planificación 2026-1'!W:W,C203,'Planificación 2026-1'!E:E,"PRINCIPAL",'Planificación 2026-1'!X:X,"&lt;&gt;VIRTUAL",'Planificación 2026-1'!H:H,"&lt;3")</f>
        <v>0</v>
      </c>
      <c r="EE203" s="48">
        <f>SUMIFS('Planificación 2026-1'!R:R,'Planificación 2026-1'!W:W,C203,'Planificación 2026-1'!E:E,"SUNAMPE",'Planificación 2026-1'!X:X,"VIRTUAL",'Planificación 2026-1'!H:H,"&lt;3")</f>
        <v>0</v>
      </c>
      <c r="EF203" s="48">
        <f>SUMIFS('Planificación 2026-1'!R:R,'Planificación 2026-1'!W:W,C203,'Planificación 2026-1'!E:E,"SUNAMPE",'Planificación 2026-1'!X:X,"&lt;&gt;VIRTUAL",'Planificación 2026-1'!H:H,"&lt;3")</f>
        <v>0</v>
      </c>
      <c r="EG203" s="48">
        <f>SUMIFS('Planificación 2026-1'!R:R,'Planificación 2026-1'!W:W,C203,'Planificación 2026-1'!E:E,"FILIAL",'Planificación 2026-1'!X:X,"VIRTUAL",'Planificación 2026-1'!H:H,"&lt;3")</f>
        <v>0</v>
      </c>
      <c r="EH203" s="48">
        <f>SUMIFS('Planificación 2026-1'!R:R,'Planificación 2026-1'!W:W,C203,'Planificación 2026-1'!E:E,"FILIAL",'Planificación 2026-1'!X:X,"&lt;&gt;VIRTUAL",'Planificación 2026-1'!H:H,"&lt;3")</f>
        <v>0</v>
      </c>
      <c r="EI203" s="48">
        <f>SUMIFS('Planificación 2026-1'!R:R,'Planificación 2026-1'!W:W,C203,'Planificación 2026-1'!E:E,"PORUMA",'Planificación 2026-1'!X:X,"VIRTUAL",'Planificación 2026-1'!H:H,"&lt;3")</f>
        <v>0</v>
      </c>
      <c r="EJ203" s="48">
        <f>SUMIFS('Planificación 2026-1'!R:R,'Planificación 2026-1'!W:W,C203,'Planificación 2026-1'!E:E,"PORUMA",'Planificación 2026-1'!X:X,"&lt;&gt;VIRTUAL",'Planificación 2026-1'!H:H,"&lt;3")</f>
        <v>0</v>
      </c>
      <c r="EK203" s="48">
        <f>SUMIFS('Planificación 2026-1'!R:R,'Planificación 2026-1'!W:W,C203,'Planificación 2026-1'!E:E,"HUAURA",'Planificación 2026-1'!X:X,"VIRTUAL",'Planificación 2026-1'!H:H,"&lt;3")</f>
        <v>0</v>
      </c>
      <c r="EL203" s="48">
        <f>SUMIFS('Planificación 2026-1'!R:R,'Planificación 2026-1'!W:W,C203,'Planificación 2026-1'!E:E,"HUAURA",'Planificación 2026-1'!X:X,"&lt;&gt;VIRTUAL",'Planificación 2026-1'!H:H,"&lt;3")</f>
        <v>0</v>
      </c>
      <c r="EM203" s="48">
        <f t="shared" si="50"/>
        <v>0</v>
      </c>
      <c r="EN203" s="48">
        <f t="shared" si="51"/>
        <v>0</v>
      </c>
      <c r="EO203" s="48">
        <f t="shared" si="52"/>
        <v>0</v>
      </c>
      <c r="EP203" s="48">
        <f t="shared" si="53"/>
        <v>32</v>
      </c>
      <c r="EQ203" s="48">
        <f t="shared" si="54"/>
        <v>0</v>
      </c>
      <c r="ER203" s="48"/>
      <c r="ES203" s="48">
        <f t="shared" si="55"/>
        <v>20</v>
      </c>
      <c r="ET203" s="48">
        <f t="shared" si="56"/>
        <v>12</v>
      </c>
      <c r="EU203" s="48" t="b">
        <f t="shared" si="57"/>
        <v>1</v>
      </c>
      <c r="EV203" s="48" t="str">
        <f t="shared" si="58"/>
        <v>FILIAL-HUAURA</v>
      </c>
      <c r="EW203" s="48" t="str">
        <f t="shared" si="59"/>
        <v>MAS VIRTUAL</v>
      </c>
    </row>
    <row r="204" spans="1:153" x14ac:dyDescent="0.3">
      <c r="A204" s="53"/>
      <c r="B204" s="383">
        <v>201</v>
      </c>
      <c r="C204" s="107" t="s">
        <v>223</v>
      </c>
      <c r="D204" s="82">
        <f>SUMIF('Planificación 2026-1'!W:W,C204,'Planificación 2026-1'!R:R)</f>
        <v>14</v>
      </c>
      <c r="E204" s="384" t="s">
        <v>319</v>
      </c>
      <c r="F204" s="107" t="s">
        <v>430</v>
      </c>
      <c r="G204" s="107" t="s">
        <v>276</v>
      </c>
      <c r="H204" s="107" t="s">
        <v>438</v>
      </c>
      <c r="I204" s="77" t="str">
        <f>IF(SUM(COUNTIFS('Planificación 2026-1'!E:E,"PRINCIPAL",'Planificación 2026-1'!W:W,C204,'Planificación 2026-1'!G:G,"AF"))&gt;0,"P01"," ")</f>
        <v xml:space="preserve"> </v>
      </c>
      <c r="J204" s="78" t="str">
        <f>IF(SUM(COUNTIFS('Planificación 2026-1'!E:E,"PRINCIPAL",'Planificación 2026-1'!W:W,C204,'Planificación 2026-1'!G:G,"EN"))&gt;0,"P02"," ")</f>
        <v xml:space="preserve"> </v>
      </c>
      <c r="K204" s="78" t="str">
        <f>IF(SUM(COUNTIFS('Planificación 2026-1'!E:E,"PRINCIPAL",'Planificación 2026-1'!W:W,C204,'Planificación 2026-1'!G:G,"IS"))&gt;0,"P03"," ")</f>
        <v xml:space="preserve"> </v>
      </c>
      <c r="L204" s="78" t="str">
        <f>IF(SUM(COUNTIFS('Planificación 2026-1'!E:E,"PRINCIPAL",'Planificación 2026-1'!W:W,C204,'Planificación 2026-1'!G:G,"PS"))&gt;0,"P04"," ")</f>
        <v xml:space="preserve"> </v>
      </c>
      <c r="M204" s="78"/>
      <c r="N204" s="78" t="str">
        <f>IF(SUM(COUNTIFS('Planificación 2026-1'!E:E,"PRINCIPAL",'Planificación 2026-1'!W:W,C204,'Planificación 2026-1'!G:G,"IN"))&gt;0,"P06"," ")</f>
        <v xml:space="preserve"> </v>
      </c>
      <c r="O204" s="78" t="str">
        <f>IF(SUM(COUNTIFS('Planificación 2026-1'!E:E,"PRINCIPAL",'Planificación 2026-1'!W:W,C204,'Planificación 2026-1'!G:G,"CA"))&gt;0,"P07"," ")</f>
        <v xml:space="preserve"> </v>
      </c>
      <c r="P204" s="78" t="str">
        <f>IF(SUM(COUNTIFS('Planificación 2026-1'!E:E,"PRINCIPAL",'Planificación 2026-1'!W:W,C204,'Planificación 2026-1'!G:G,"DE"))&gt;0,"P08"," ")</f>
        <v xml:space="preserve"> </v>
      </c>
      <c r="Q204" s="78" t="str">
        <f>IF(SUM(COUNTIFS('Planificación 2026-1'!E:E,"PRINCIPAL",'Planificación 2026-1'!W:W,C204,'Planificación 2026-1'!G:G,"OB"))&gt;0,"P09"," ")</f>
        <v>P09</v>
      </c>
      <c r="R204" s="78" t="str">
        <f>IF(SUM(COUNTIFS('Planificación 2026-1'!E:E,"PRINCIPAL",'Planificación 2026-1'!W:W,C204,'Planificación 2026-1'!G:G,"MH"))&gt;0,"P31"," ")</f>
        <v xml:space="preserve"> </v>
      </c>
      <c r="S204" s="78" t="str">
        <f>IF(SUM(COUNTIFS('Planificación 2026-1'!E:E,"PRINCIPAL",'Planificación 2026-1'!W:W,C204,'Planificación 2026-1'!G:G,"IC"))&gt;0,"P32"," ")</f>
        <v xml:space="preserve"> </v>
      </c>
      <c r="T204" s="78" t="str">
        <f>IF(SUM(COUNTIFS('Planificación 2026-1'!E:E,"PRINCIPAL",'Planificación 2026-1'!W:W,C204,'Planificación 2026-1'!G:G,"AR"))&gt;0,"P34"," ")</f>
        <v xml:space="preserve"> </v>
      </c>
      <c r="U204" s="78" t="str">
        <f>IF(SUM(COUNTIFS('Planificación 2026-1'!E:E,"PRINCIPAL",'Planificación 2026-1'!W:W,C204,'Planificación 2026-1'!G:G,"T1"))&gt;0,"P35"," ")</f>
        <v xml:space="preserve"> </v>
      </c>
      <c r="V204" s="78" t="str">
        <f>IF(SUM(COUNTIFS('Planificación 2026-1'!E:E,"PRINCIPAL",'Planificación 2026-1'!W:W,C204,'Planificación 2026-1'!G:G,"T3"))&gt;0,"P36"," ")</f>
        <v xml:space="preserve"> </v>
      </c>
      <c r="W204" s="78" t="str">
        <f>IF(SUM(COUNTIFS('Planificación 2026-1'!E:E,"PRINCIPAL",'Planificación 2026-1'!W:W,C204,'Planificación 2026-1'!G:G,"T2"))&gt;0,"P37"," ")</f>
        <v xml:space="preserve"> </v>
      </c>
      <c r="X204" s="78" t="str">
        <f>IF(SUM(COUNTIFS('Planificación 2026-1'!E:E,"PRINCIPAL",'Planificación 2026-1'!W:W,C204,'Planificación 2026-1'!G:G,"AE"))&gt;0,"P38"," ")</f>
        <v xml:space="preserve"> </v>
      </c>
      <c r="Y204" s="78" t="str">
        <f>IF(SUM(COUNTIFS('Planificación 2026-1'!E:E,"PRINCIPAL",'Planificación 2026-1'!W:W,C204,'Planificación 2026-1'!G:G,"T4"))&gt;0,"P55"," ")</f>
        <v xml:space="preserve"> </v>
      </c>
      <c r="Z204" s="78" t="str">
        <f>IF(SUM(COUNTIFS('Planificación 2026-1'!E:E,"FILIAL",'Planificación 2026-1'!W:W,C204,'Planificación 2026-1'!G:G,"AF"))&gt;0," P01"," ")</f>
        <v xml:space="preserve"> </v>
      </c>
      <c r="AA204" s="78" t="str">
        <f>IF(SUM(COUNTIFS('Planificación 2026-1'!E:E,"FILIAL",'Planificación 2026-1'!W:W,C204,'Planificación 2026-1'!G:G,"EN"))&gt;0,"P02"," ")</f>
        <v xml:space="preserve"> </v>
      </c>
      <c r="AB204" s="78" t="str">
        <f>IF(SUM(COUNTIFS('Planificación 2026-1'!E:E,"FILIAL",'Planificación 2026-1'!W:W,C204,'Planificación 2026-1'!G:G,"IS"))&gt;0,"P03"," ")</f>
        <v xml:space="preserve"> </v>
      </c>
      <c r="AC204" s="78" t="str">
        <f>IF(SUM(COUNTIFS('Planificación 2026-1'!E:E,"FILIAL",'Planificación 2026-1'!W:W,C204,'Planificación 2026-1'!G:G,"PS"))&gt;0,"P04"," ")</f>
        <v xml:space="preserve"> </v>
      </c>
      <c r="AD204" s="78"/>
      <c r="AE204" s="78" t="str">
        <f>IF(SUM(COUNTIFS('Planificación 2026-1'!E:E,"FILIAL",'Planificación 2026-1'!W:W,C204,'Planificación 2026-1'!G:G,"IN"))&gt;0,"P06"," ")</f>
        <v xml:space="preserve"> </v>
      </c>
      <c r="AF204" s="78" t="str">
        <f>IF(SUM(COUNTIFS('Planificación 2026-1'!E:E,"FILIAL",'Planificación 2026-1'!W:W,C204,'Planificación 2026-1'!G:G,"CA"))&gt;0,"P07"," ")</f>
        <v xml:space="preserve"> </v>
      </c>
      <c r="AG204" s="78" t="str">
        <f>IF(SUM(COUNTIFS('Planificación 2026-1'!E:E,"FILIAL",'Planificación 2026-1'!W:W,C204,'Planificación 2026-1'!G:G,"DE"))&gt;0,"P08"," ")</f>
        <v xml:space="preserve"> </v>
      </c>
      <c r="AH204" s="78" t="str">
        <f>IF(SUM(COUNTIFS('Planificación 2026-1'!E:E,"FILIAL",'Planificación 2026-1'!W:W,C204,'Planificación 2026-1'!G:G,"OB"))&gt;0,"P09"," ")</f>
        <v>P09</v>
      </c>
      <c r="AI204" s="78" t="str">
        <f>IF(SUM(COUNTIFS('Planificación 2026-1'!E:E,"FILIAL",'Planificación 2026-1'!W:W,C204,'Planificación 2026-1'!G:G,"MH"))&gt;0,"P31"," ")</f>
        <v xml:space="preserve"> </v>
      </c>
      <c r="AJ204" s="78" t="str">
        <f>IF(SUM(COUNTIFS('Planificación 2026-1'!E:E,"FILIAL",'Planificación 2026-1'!W:W,C204,'Planificación 2026-1'!G:G,"IC"))&gt;0,"P32"," ")</f>
        <v xml:space="preserve"> </v>
      </c>
      <c r="AK204" s="78" t="str">
        <f>IF(SUM(COUNTIFS('Planificación 2026-1'!E:E,"FILIAL",'Planificación 2026-1'!W:W,C204,'Planificación 2026-1'!G:G,"AR"))&gt;0,"P34"," ")</f>
        <v xml:space="preserve"> </v>
      </c>
      <c r="AL204" s="78" t="str">
        <f>IF(SUM(COUNTIFS('Planificación 2026-1'!E:E,"FILIAL",'Planificación 2026-1'!W:W,C204,'Planificación 2026-1'!G:G,"T1"))&gt;0,"P35"," ")</f>
        <v xml:space="preserve"> </v>
      </c>
      <c r="AM204" s="78" t="str">
        <f>IF(SUM(COUNTIFS('Planificación 2026-1'!E:E,"FILIAL",'Planificación 2026-1'!W:W,C204,'Planificación 2026-1'!G:G,"T3"))&gt;0,"P36"," ")</f>
        <v xml:space="preserve"> </v>
      </c>
      <c r="AN204" s="78" t="str">
        <f>IF(SUM(COUNTIFS('Planificación 2026-1'!E:E,"FILIAL",'Planificación 2026-1'!W:W,C204,'Planificación 2026-1'!G:G,"T2"))&gt;0,"P37"," ")</f>
        <v xml:space="preserve"> </v>
      </c>
      <c r="AO204" s="78" t="str">
        <f>IF(SUM(COUNTIFS('Planificación 2026-1'!E:E,"FILIAL",'Planificación 2026-1'!W:W,C204,'Planificación 2026-1'!G:G,"AE"))&gt;0,"P38"," ")</f>
        <v xml:space="preserve"> </v>
      </c>
      <c r="AP204" s="78" t="str">
        <f>IF(SUM(COUNTIFS('Planificación 2026-1'!E:E,"FILIAL",'Planificación 2026-1'!W:W,C204,'Planificación 2026-1'!G:G,"T4"))&gt;0,"P55"," ")</f>
        <v xml:space="preserve"> </v>
      </c>
      <c r="AQ204" s="78" t="str">
        <f>IF(SUM(COUNTIFS('Planificación 2026-1'!E:E,"SUNAMPE",'Planificación 2026-1'!W:W,C204,'Planificación 2026-1'!G:G,"AF"))&gt;0," P01"," ")</f>
        <v xml:space="preserve"> </v>
      </c>
      <c r="AR204" s="78" t="str">
        <f>IF(SUM(COUNTIFS('Planificación 2026-1'!E:E,"SUNAMPE",'Planificación 2026-1'!W:W,C204,'Planificación 2026-1'!G:G,"EN"))&gt;0,"P02"," ")</f>
        <v xml:space="preserve"> </v>
      </c>
      <c r="AS204" s="78" t="str">
        <f>IF(SUM(COUNTIFS('Planificación 2026-1'!E:E,"SUNAMPE",'Planificación 2026-1'!W:W,C204,'Planificación 2026-1'!G:G,"IS"))&gt;0,"P03"," ")</f>
        <v xml:space="preserve"> </v>
      </c>
      <c r="AT204" s="78" t="str">
        <f>IF(SUM(COUNTIFS('Planificación 2026-1'!E:E,"SUNAMPE",'Planificación 2026-1'!W:W,C204,'Planificación 2026-1'!G:G,"PS"))&gt;0,"P04"," ")</f>
        <v xml:space="preserve"> </v>
      </c>
      <c r="AU204" s="78"/>
      <c r="AV204" s="78" t="str">
        <f>IF(SUM(COUNTIFS('Planificación 2026-1'!E:E,"SUNAMPE",'Planificación 2026-1'!W:W,C204,'Planificación 2026-1'!G:G,"IN"))&gt;0,"P06"," ")</f>
        <v xml:space="preserve"> </v>
      </c>
      <c r="AW204" s="78" t="str">
        <f>IF(SUM(COUNTIFS('Planificación 2026-1'!E:E,"SUNAMPE",'Planificación 2026-1'!W:W,C204,'Planificación 2026-1'!G:G,"CA"))&gt;0,"P07"," ")</f>
        <v xml:space="preserve"> </v>
      </c>
      <c r="AX204" s="78" t="str">
        <f>IF(SUM(COUNTIFS('Planificación 2026-1'!E:E,"SUNAMPE",'Planificación 2026-1'!W:W,C204,'Planificación 2026-1'!G:G,"DE"))&gt;0,"P08"," ")</f>
        <v xml:space="preserve"> </v>
      </c>
      <c r="AY204" s="78" t="str">
        <f>IF(SUM(COUNTIFS('Planificación 2026-1'!E:E,"SUNAMPE",'Planificación 2026-1'!W:W,C204,'Planificación 2026-1'!G:G,"OB"))&gt;0,"P09"," ")</f>
        <v xml:space="preserve"> </v>
      </c>
      <c r="AZ204" s="78" t="str">
        <f>IF(SUM(COUNTIFS('Planificación 2026-1'!E:E,"SUNAMPE",'Planificación 2026-1'!W:W,C204,'Planificación 2026-1'!G:G,"MH"))&gt;0,"P31"," ")</f>
        <v xml:space="preserve"> </v>
      </c>
      <c r="BA204" s="78" t="str">
        <f>IF(SUM(COUNTIFS('Planificación 2026-1'!E:E,"SUNAMPE",'Planificación 2026-1'!W:W,C204,'Planificación 2026-1'!G:G,"IC"))&gt;0,"P32"," ")</f>
        <v xml:space="preserve"> </v>
      </c>
      <c r="BB204" s="78" t="str">
        <f>IF(SUM(COUNTIFS('Planificación 2026-1'!E:E,"SUNAMPE",'Planificación 2026-1'!W:W,C204,'Planificación 2026-1'!G:G,"AR"))&gt;0,"P34"," ")</f>
        <v xml:space="preserve"> </v>
      </c>
      <c r="BC204" s="78" t="str">
        <f>IF(SUM(COUNTIFS('Planificación 2026-1'!E:E,"SUNAMPE",'Planificación 2026-1'!W:W,C204,'Planificación 2026-1'!G:G,"T1"))&gt;0,"P35"," ")</f>
        <v xml:space="preserve"> </v>
      </c>
      <c r="BD204" s="78" t="str">
        <f>IF(SUM(COUNTIFS('Planificación 2026-1'!E:E,"SUNAMPE",'Planificación 2026-1'!W:W,C204,'Planificación 2026-1'!G:G,"T3"))&gt;0,"P36"," ")</f>
        <v xml:space="preserve"> </v>
      </c>
      <c r="BE204" s="78" t="str">
        <f>IF(SUM(COUNTIFS('Planificación 2026-1'!E:E,"SUNAMPE",'Planificación 2026-1'!W:W,C204,'Planificación 2026-1'!G:G,"T2"))&gt;0,"P37"," ")</f>
        <v xml:space="preserve"> </v>
      </c>
      <c r="BF204" s="78" t="str">
        <f>IF(SUM(COUNTIFS('Planificación 2026-1'!E:E,"SUNAMPE",'Planificación 2026-1'!W:W,C204,'Planificación 2026-1'!G:G,"AE"))&gt;0,"P38"," ")</f>
        <v xml:space="preserve"> </v>
      </c>
      <c r="BG204" s="78" t="str">
        <f>IF(SUM(COUNTIFS('Planificación 2026-1'!E:E,"SUNAMPE",'Planificación 2026-1'!W:W,C204,'Planificación 2026-1'!G:G,"T4"))&gt;0,"P55"," ")</f>
        <v xml:space="preserve"> </v>
      </c>
      <c r="BH204" s="78" t="str">
        <f>IF(SUM(COUNTIFS('Planificación 2026-1'!E:E,"HUAURA",'Planificación 2026-1'!W:W,C204,'Planificación 2026-1'!G:G,"AF"))&gt;0," P01"," ")</f>
        <v xml:space="preserve"> </v>
      </c>
      <c r="BI204" s="78" t="str">
        <f>IF(SUM(COUNTIFS('Planificación 2026-1'!E:E,"HUAURA",'Planificación 2026-1'!W:W,C204,'Planificación 2026-1'!G:G,"EN"))&gt;0,"P02"," ")</f>
        <v xml:space="preserve"> </v>
      </c>
      <c r="BJ204" s="78" t="str">
        <f>IF(SUM(COUNTIFS('Planificación 2026-1'!E:E,"HUAURA",'Planificación 2026-1'!W:W,C204,'Planificación 2026-1'!G:G,"IS"))&gt;0,"P03"," ")</f>
        <v xml:space="preserve"> </v>
      </c>
      <c r="BK204" s="78" t="str">
        <f>IF(SUM(COUNTIFS('Planificación 2026-1'!E:E,"HUAURA",'Planificación 2026-1'!W:W,C204,'Planificación 2026-1'!G:G,"PS"))&gt;0,"P04"," ")</f>
        <v xml:space="preserve"> </v>
      </c>
      <c r="BL204" s="78"/>
      <c r="BM204" s="78" t="str">
        <f>IF(SUM(COUNTIFS('Planificación 2026-1'!E:E,"HUAURA",'Planificación 2026-1'!W:W,C204,'Planificación 2026-1'!G:G,"IN"))&gt;0,"P06"," ")</f>
        <v xml:space="preserve"> </v>
      </c>
      <c r="BN204" s="78" t="str">
        <f>IF(SUM(COUNTIFS('Planificación 2026-1'!E:E,"HUAURA",'Planificación 2026-1'!W:W,C204,'Planificación 2026-1'!G:G,"CA"))&gt;0,"P07"," ")</f>
        <v xml:space="preserve"> </v>
      </c>
      <c r="BO204" s="78" t="str">
        <f>IF(SUM(COUNTIFS('Planificación 2026-1'!E:E,"HUAURA",'Planificación 2026-1'!W:W,C204,'Planificación 2026-1'!G:G,"DE"))&gt;0,"P08"," ")</f>
        <v xml:space="preserve"> </v>
      </c>
      <c r="BP204" s="78" t="str">
        <f>IF(SUM(COUNTIFS('Planificación 2026-1'!E:E,"HUAURA",'Planificación 2026-1'!W:W,C204,'Planificación 2026-1'!G:G,"OB"))&gt;0,"P09"," ")</f>
        <v xml:space="preserve"> </v>
      </c>
      <c r="BQ204" s="78" t="str">
        <f>IF(SUM(COUNTIFS('Planificación 2026-1'!E:E,"HUAURA",'Planificación 2026-1'!W:W,C204,'Planificación 2026-1'!G:G,"MH"))&gt;0,"P31"," ")</f>
        <v xml:space="preserve"> </v>
      </c>
      <c r="BR204" s="78" t="str">
        <f>IF(SUM(COUNTIFS('Planificación 2026-1'!E:E,"HUAURA",'Planificación 2026-1'!W:W,C204,'Planificación 2026-1'!G:G,"IC"))&gt;0,"P32"," ")</f>
        <v xml:space="preserve"> </v>
      </c>
      <c r="BS204" s="78" t="str">
        <f>IF(SUM(COUNTIFS('Planificación 2026-1'!E:E,"HUAURA",'Planificación 2026-1'!W:W,C204,'Planificación 2026-1'!G:G,"AR"))&gt;0,"P34"," ")</f>
        <v xml:space="preserve"> </v>
      </c>
      <c r="BT204" s="78" t="str">
        <f>IF(SUM(COUNTIFS('Planificación 2026-1'!E:E,"HUAURA",'Planificación 2026-1'!W:W,C204,'Planificación 2026-1'!G:G,"T1"))&gt;0,"P35"," ")</f>
        <v xml:space="preserve"> </v>
      </c>
      <c r="BU204" s="78" t="str">
        <f>IF(SUM(COUNTIFS('Planificación 2026-1'!E:E,"HUAURA",'Planificación 2026-1'!W:W,C204,'Planificación 2026-1'!G:G,"T3"))&gt;0,"P36"," ")</f>
        <v xml:space="preserve"> </v>
      </c>
      <c r="BV204" s="78" t="str">
        <f>IF(SUM(COUNTIFS('Planificación 2026-1'!E:E,"HUAURA",'Planificación 2026-1'!W:W,C204,'Planificación 2026-1'!G:G,"T2"))&gt;0,"P37"," ")</f>
        <v xml:space="preserve"> </v>
      </c>
      <c r="BW204" s="78" t="str">
        <f>IF(SUM(COUNTIFS('Planificación 2026-1'!E:E,"HUAURA",'Planificación 2026-1'!W:W,C204,'Planificación 2026-1'!G:G,"AE"))&gt;0,"P38"," ")</f>
        <v xml:space="preserve"> </v>
      </c>
      <c r="BX204" s="78" t="str">
        <f>IF(SUM(COUNTIFS('Planificación 2026-1'!E:E,"HUAURA",'Planificación 2026-1'!W:W,C204,'Planificación 2026-1'!G:G,"T4"))&gt;0,"P55"," ")</f>
        <v xml:space="preserve"> </v>
      </c>
      <c r="BY204" s="79">
        <f>SUMIFS('Planificación 2026-1'!R:R,'Planificación 2026-1'!W:W,C204,'Planificación 2026-1'!G:G,"AF",'Planificación 2026-1'!H:H,"&gt;2")</f>
        <v>0</v>
      </c>
      <c r="BZ204" s="79">
        <f>SUMIFS('Planificación 2026-1'!R:R,'Planificación 2026-1'!W:W,C204,'Planificación 2026-1'!G:G,"EN",'Planificación 2026-1'!H:H,"&gt;2")</f>
        <v>0</v>
      </c>
      <c r="CA204" s="79">
        <f>SUMIFS('Planificación 2026-1'!R:R,'Planificación 2026-1'!W:W,C204,'Planificación 2026-1'!G:G,"IS",'Planificación 2026-1'!H:H,"&gt;2")</f>
        <v>0</v>
      </c>
      <c r="CB204" s="79">
        <f>SUMIFS('Planificación 2026-1'!R:R,'Planificación 2026-1'!W:W,C204,'Planificación 2026-1'!G:G,"PS",'Planificación 2026-1'!H:H,"&gt;2")</f>
        <v>0</v>
      </c>
      <c r="CC204" s="79">
        <f>SUMIFS('Planificación 2026-1'!R:R,'Planificación 2026-1'!W:W,C204,'Planificación 2026-1'!G:G,"IN",'Planificación 2026-1'!H:H,"&gt;2")</f>
        <v>0</v>
      </c>
      <c r="CD204" s="79">
        <f>SUMIFS('Planificación 2026-1'!R:R,'Planificación 2026-1'!W:W,C204,'Planificación 2026-1'!G:G,"CA",'Planificación 2026-1'!H:H,"&gt;2")</f>
        <v>0</v>
      </c>
      <c r="CE204" s="79">
        <f>SUMIFS('Planificación 2026-1'!R:R,'Planificación 2026-1'!W:W,C204,'Planificación 2026-1'!G:G,"DE",'Planificación 2026-1'!H:H,"&gt;2")</f>
        <v>0</v>
      </c>
      <c r="CF204" s="79">
        <f>SUMIFS('Planificación 2026-1'!R:R,'Planificación 2026-1'!W:W,C204,'Planificación 2026-1'!G:G,"OB",'Planificación 2026-1'!H:H,"&gt;2")</f>
        <v>14</v>
      </c>
      <c r="CG204" s="79">
        <f>SUMIFS('Planificación 2026-1'!R:R,'Planificación 2026-1'!W:W,C204,'Planificación 2026-1'!G:G,"MH",'Planificación 2026-1'!H:H,"&gt;2")</f>
        <v>0</v>
      </c>
      <c r="CH204" s="79">
        <f>SUMIFS('Planificación 2026-1'!R:R,'Planificación 2026-1'!W:W,C204,'Planificación 2026-1'!G:G,"IC",'Planificación 2026-1'!H:H,"&gt;2")</f>
        <v>0</v>
      </c>
      <c r="CI204" s="79">
        <f>SUMIFS('Planificación 2026-1'!R:R,'Planificación 2026-1'!W:W,C204,'Planificación 2026-1'!G:G,"AR",'Planificación 2026-1'!H:H,"&gt;2")</f>
        <v>0</v>
      </c>
      <c r="CJ204" s="79">
        <f>SUMIFS('Planificación 2026-1'!R:R,'Planificación 2026-1'!W:W,C204,'Planificación 2026-1'!G:G,"T1",'Planificación 2026-1'!H:H,"&gt;2")</f>
        <v>0</v>
      </c>
      <c r="CK204" s="79">
        <f>SUMIFS('Planificación 2026-1'!R:R,'Planificación 2026-1'!W:W,C204,'Planificación 2026-1'!G:G,"T3",'Planificación 2026-1'!H:H,"&gt;2")</f>
        <v>0</v>
      </c>
      <c r="CL204" s="79">
        <f>SUMIFS('Planificación 2026-1'!R:R,'Planificación 2026-1'!W:W,C204,'Planificación 2026-1'!G:G,"T2",'Planificación 2026-1'!H:H,"&gt;2")</f>
        <v>0</v>
      </c>
      <c r="CM204" s="79">
        <f>SUMIFS('Planificación 2026-1'!R:R,'Planificación 2026-1'!W:W,C204,'Planificación 2026-1'!G:G,"AE",'Planificación 2026-1'!H:H,"&gt;2")</f>
        <v>0</v>
      </c>
      <c r="CN204" s="79">
        <f>SUMIFS('Planificación 2026-1'!R:R,'Planificación 2026-1'!W:W,C204,'Planificación 2026-1'!G:G,"T4",'Planificación 2026-1'!H:H,"&gt;2")</f>
        <v>0</v>
      </c>
      <c r="CO204" s="79">
        <f>SUMIFS('Planificación 2026-1'!R:R,'Planificación 2026-1'!W:W,C204,'Planificación 2026-1'!G:G,"AF",'Planificación 2026-1'!H:H,"&lt;3")</f>
        <v>0</v>
      </c>
      <c r="CP204" s="79">
        <f>SUMIFS('Planificación 2026-1'!R:R,'Planificación 2026-1'!W:W,C204,'Planificación 2026-1'!G:G,"EN",'Planificación 2026-1'!H:H,"&lt;3")</f>
        <v>0</v>
      </c>
      <c r="CQ204" s="79">
        <f>SUMIFS('Planificación 2026-1'!R:R,'Planificación 2026-1'!W:W,C204,'Planificación 2026-1'!G:G,"IS",'Planificación 2026-1'!H:H,"&lt;3")</f>
        <v>0</v>
      </c>
      <c r="CR204" s="79">
        <f>SUMIFS('Planificación 2026-1'!R:R,'Planificación 2026-1'!W:W,C204,'Planificación 2026-1'!G:G,"PS",'Planificación 2026-1'!H:H,"&lt;3")</f>
        <v>0</v>
      </c>
      <c r="CS204" s="79">
        <f>SUMIFS('Planificación 2026-1'!R:R,'Planificación 2026-1'!W:W,C204,'Planificación 2026-1'!G:G,"IN",'Planificación 2026-1'!H:H,"&lt;3")</f>
        <v>0</v>
      </c>
      <c r="CT204" s="79">
        <f>SUMIFS('Planificación 2026-1'!R:R,'Planificación 2026-1'!W:W,C204,'Planificación 2026-1'!G:G,"CA",'Planificación 2026-1'!H:H,"&lt;3")</f>
        <v>0</v>
      </c>
      <c r="CU204" s="79">
        <f>SUMIFS('Planificación 2026-1'!R:R,'Planificación 2026-1'!W:W,C204,'Planificación 2026-1'!G:G,"DE",'Planificación 2026-1'!H:H,"&lt;3")</f>
        <v>0</v>
      </c>
      <c r="CV204" s="79">
        <f>SUMIFS('Planificación 2026-1'!R:R,'Planificación 2026-1'!W:W,C204,'Planificación 2026-1'!G:G,"OB",'Planificación 2026-1'!H:H,"&lt;3")</f>
        <v>0</v>
      </c>
      <c r="CW204" s="79">
        <f>SUMIFS('Planificación 2026-1'!R:R,'Planificación 2026-1'!W:W,C204,'Planificación 2026-1'!G:G,"MH",'Planificación 2026-1'!H:H,"&lt;3")</f>
        <v>0</v>
      </c>
      <c r="CX204" s="79">
        <f>SUMIFS('Planificación 2026-1'!R:R,'Planificación 2026-1'!W:W,C204,'Planificación 2026-1'!G:G,"IC",'Planificación 2026-1'!H:H,"&lt;3")</f>
        <v>0</v>
      </c>
      <c r="CY204" s="79">
        <f>SUMIFS('Planificación 2026-1'!R:R,'Planificación 2026-1'!W:W,C204,'Planificación 2026-1'!G:G,"AR",'Planificación 2026-1'!H:H,"&lt;3")</f>
        <v>0</v>
      </c>
      <c r="CZ204" s="79">
        <f>SUMIFS('Planificación 2026-1'!R:R,'Planificación 2026-1'!W:W,C204,'Planificación 2026-1'!G:G,"T1",'Planificación 2026-1'!H:H,"&lt;3")</f>
        <v>0</v>
      </c>
      <c r="DA204" s="79">
        <f>SUMIFS('Planificación 2026-1'!R:R,'Planificación 2026-1'!W:W,C204,'Planificación 2026-1'!G:G,"T3",'Planificación 2026-1'!H:H,"&lt;3")</f>
        <v>0</v>
      </c>
      <c r="DB204" s="79">
        <f>SUMIFS('Planificación 2026-1'!R:R,'Planificación 2026-1'!W:W,C204,'Planificación 2026-1'!G:G,"T2",'Planificación 2026-1'!H:H,"&lt;3")</f>
        <v>0</v>
      </c>
      <c r="DC204" s="79">
        <f>SUMIFS('Planificación 2026-1'!R:R,'Planificación 2026-1'!W:W,C204,'Planificación 2026-1'!G:G,"AE",'Planificación 2026-1'!H:H,"&lt;3")</f>
        <v>0</v>
      </c>
      <c r="DD204" s="79">
        <f>SUMIFS('Planificación 2026-1'!R:R,'Planificación 2026-1'!W:W,C204,'Planificación 2026-1'!G:G,"T4",'Planificación 2026-1'!H:H,"&lt;3")</f>
        <v>0</v>
      </c>
      <c r="DE204" s="78" t="str">
        <f t="shared" si="46"/>
        <v>P09</v>
      </c>
      <c r="DF204" s="30">
        <f>IF(C204="","",SUMIFS('Planificación 2026-1'!R:R,'Planificación 2026-1'!W:W,C204,'Planificación 2026-1'!E:E,"PRINCIPAL",'Planificación 2026-1'!X:X,"VIRTUAL"))</f>
        <v>4</v>
      </c>
      <c r="DG204" s="30">
        <f>IF(C204="","",SUMIFS('Planificación 2026-1'!R:R,'Planificación 2026-1'!W:W,C204,'Planificación 2026-1'!E:E,"PRINCIPAL",'Planificación 2026-1'!X:X,"PRESENCIAL"))</f>
        <v>0</v>
      </c>
      <c r="DH204" s="30">
        <f>IF(C204="","",SUMIFS('Planificación 2026-1'!R:R,'Planificación 2026-1'!W:W,C204,'Planificación 2026-1'!E:E,"PRINCIPAL",'Planificación 2026-1'!X:X,"HIBRIDO PRESENCIAL"))</f>
        <v>0</v>
      </c>
      <c r="DI204" s="78" t="str">
        <f t="shared" si="47"/>
        <v>P09</v>
      </c>
      <c r="DJ204" s="78">
        <f>IF(C204="","",SUMIFS('Planificación 2026-1'!R:R,'Planificación 2026-1'!W:W,C204,'Planificación 2026-1'!E:E,"FILIAL",'Planificación 2026-1'!X:X,"VIRTUAL"))</f>
        <v>4</v>
      </c>
      <c r="DK204" s="80">
        <f>IF(C204="","",SUMIFS('Planificación 2026-1'!R:R,'Planificación 2026-1'!W:W,C204,'Planificación 2026-1'!E:E,"FILIAL",'Planificación 2026-1'!X:X,"PRESENCIAL"))</f>
        <v>6</v>
      </c>
      <c r="DL204" s="42">
        <f>IF(C204="","",SUMIFS('Planificación 2026-1'!R:R,'Planificación 2026-1'!W:W,C204,'Planificación 2026-1'!E:E,"FILIAL",'Planificación 2026-1'!X:X,"HIBRIDO PRESENCIAL"))</f>
        <v>0</v>
      </c>
      <c r="DM204" s="81" t="str">
        <f t="shared" si="48"/>
        <v/>
      </c>
      <c r="DN204" s="78">
        <f>IF(C204="","",SUMIFS('Planificación 2026-1'!R:R,'Planificación 2026-1'!W:W,C204,'Planificación 2026-1'!E:E,"SUNAMPE",'Planificación 2026-1'!X:X,"VIRTUAL"))</f>
        <v>0</v>
      </c>
      <c r="DO204" s="42">
        <f>IF(C204="","",SUMIFS('Planificación 2026-1'!R:R,'Planificación 2026-1'!W:W,C204,'Planificación 2026-1'!E:E,"SUNAMPE",'Planificación 2026-1'!X:X,"PRESENCIAL"))</f>
        <v>0</v>
      </c>
      <c r="DP204" s="81" t="str">
        <f t="shared" si="49"/>
        <v/>
      </c>
      <c r="DQ204" s="78">
        <f>IF(C204="","",SUMIFS('Planificación 2026-1'!R:R,'Planificación 2026-1'!W:W,C204,'Planificación 2026-1'!E:E,"HUAURA",'Planificación 2026-1'!X:X,"VIRTUAL"))</f>
        <v>0</v>
      </c>
      <c r="DR204" s="42">
        <f>IF(C204="","",SUMIFS('Planificación 2026-1'!R:R,'Planificación 2026-1'!W:W,C204,'Planificación 2026-1'!E:E,"HUAURA",'Planificación 2026-1'!X:X,"PRESENCIAL"))</f>
        <v>0</v>
      </c>
      <c r="DS204" s="48">
        <f>SUMIFS('Planificación 2026-1'!R:R,'Planificación 2026-1'!W:W,C204,'Planificación 2026-1'!E:E,"PRINCIPAL",'Planificación 2026-1'!X:X,"VIRTUAL",'Planificación 2026-1'!H:H,"&gt;2")</f>
        <v>4</v>
      </c>
      <c r="DT204" s="48">
        <f>SUMIFS('Planificación 2026-1'!R:R,'Planificación 2026-1'!W:W,C204,'Planificación 2026-1'!E:E,"PRINCIPAL",'Planificación 2026-1'!X:X,"&lt;&gt;VIRTUAL",'Planificación 2026-1'!H:H,"&gt;2")</f>
        <v>0</v>
      </c>
      <c r="DU204" s="48">
        <f>SUMIFS('Planificación 2026-1'!R:R,'Planificación 2026-1'!W:W,C204,'Planificación 2026-1'!E:E,"SUNAMPE",'Planificación 2026-1'!X:X,"VIRTUAL",'Planificación 2026-1'!H:H,"&gt;2")</f>
        <v>0</v>
      </c>
      <c r="DV204" s="48">
        <f>SUMIFS('Planificación 2026-1'!R:R,'Planificación 2026-1'!W:W,C204,'Planificación 2026-1'!E:E,"SUNAMPE",'Planificación 2026-1'!X:X,"&lt;&gt;VIRTUAL",'Planificación 2026-1'!H:H,"&gt;2")</f>
        <v>0</v>
      </c>
      <c r="DW204" s="48">
        <f>SUMIFS('Planificación 2026-1'!R:R,'Planificación 2026-1'!W:W,C204,'Planificación 2026-1'!E:E,"FILIAL",'Planificación 2026-1'!X:X,"VIRTUAL",'Planificación 2026-1'!H:H,"&gt;2")</f>
        <v>4</v>
      </c>
      <c r="DX204" s="48">
        <f>SUMIFS('Planificación 2026-1'!R:R,'Planificación 2026-1'!W:W,C204,'Planificación 2026-1'!E:E,"FILIAL",'Planificación 2026-1'!X:X,"&lt;&gt;VIRTUAL",'Planificación 2026-1'!H:H,"&gt;2")</f>
        <v>6</v>
      </c>
      <c r="DY204" s="48">
        <f>SUMIFS('Planificación 2026-1'!R:R,'Planificación 2026-1'!W:W,C204,'Planificación 2026-1'!E:E,"PORUMA",'Planificación 2026-1'!X:X,"VIRTUAL",'Planificación 2026-1'!H:H,"&gt;2")</f>
        <v>0</v>
      </c>
      <c r="DZ204" s="48">
        <f>SUMIFS('Planificación 2026-1'!R:R,'Planificación 2026-1'!W:W,C204,'Planificación 2026-1'!E:E,"PORUMA",'Planificación 2026-1'!X:X,"&lt;&gt;VIRTUAL",'Planificación 2026-1'!H:H,"&gt;2")</f>
        <v>0</v>
      </c>
      <c r="EA204" s="48">
        <f>SUMIFS('Planificación 2026-1'!R:R,'Planificación 2026-1'!W:W,C204,'Planificación 2026-1'!E:E,"HUAURA",'Planificación 2026-1'!X:X,"VIRTUAL",'Planificación 2026-1'!H:H,"&gt;2")</f>
        <v>0</v>
      </c>
      <c r="EB204" s="48">
        <f>SUMIFS('Planificación 2026-1'!R:R,'Planificación 2026-1'!W:W,C204,'Planificación 2026-1'!E:E,"HUAURA",'Planificación 2026-1'!X:X,"&lt;&gt;VIRTUAL",'Planificación 2026-1'!H:H,"&gt;2")</f>
        <v>0</v>
      </c>
      <c r="EC204" s="48">
        <f>SUMIFS('Planificación 2026-1'!R:R,'Planificación 2026-1'!W:W,C204,'Planificación 2026-1'!E:E,"PRINCIPAL",'Planificación 2026-1'!X:X,"VIRTUAL",'Planificación 2026-1'!H:H,"&lt;3")</f>
        <v>0</v>
      </c>
      <c r="ED204" s="48">
        <f>SUMIFS('Planificación 2026-1'!R:R,'Planificación 2026-1'!W:W,C204,'Planificación 2026-1'!E:E,"PRINCIPAL",'Planificación 2026-1'!X:X,"&lt;&gt;VIRTUAL",'Planificación 2026-1'!H:H,"&lt;3")</f>
        <v>0</v>
      </c>
      <c r="EE204" s="48">
        <f>SUMIFS('Planificación 2026-1'!R:R,'Planificación 2026-1'!W:W,C204,'Planificación 2026-1'!E:E,"SUNAMPE",'Planificación 2026-1'!X:X,"VIRTUAL",'Planificación 2026-1'!H:H,"&lt;3")</f>
        <v>0</v>
      </c>
      <c r="EF204" s="48">
        <f>SUMIFS('Planificación 2026-1'!R:R,'Planificación 2026-1'!W:W,C204,'Planificación 2026-1'!E:E,"SUNAMPE",'Planificación 2026-1'!X:X,"&lt;&gt;VIRTUAL",'Planificación 2026-1'!H:H,"&lt;3")</f>
        <v>0</v>
      </c>
      <c r="EG204" s="48">
        <f>SUMIFS('Planificación 2026-1'!R:R,'Planificación 2026-1'!W:W,C204,'Planificación 2026-1'!E:E,"FILIAL",'Planificación 2026-1'!X:X,"VIRTUAL",'Planificación 2026-1'!H:H,"&lt;3")</f>
        <v>0</v>
      </c>
      <c r="EH204" s="48">
        <f>SUMIFS('Planificación 2026-1'!R:R,'Planificación 2026-1'!W:W,C204,'Planificación 2026-1'!E:E,"FILIAL",'Planificación 2026-1'!X:X,"&lt;&gt;VIRTUAL",'Planificación 2026-1'!H:H,"&lt;3")</f>
        <v>0</v>
      </c>
      <c r="EI204" s="48">
        <f>SUMIFS('Planificación 2026-1'!R:R,'Planificación 2026-1'!W:W,C204,'Planificación 2026-1'!E:E,"PORUMA",'Planificación 2026-1'!X:X,"VIRTUAL",'Planificación 2026-1'!H:H,"&lt;3")</f>
        <v>0</v>
      </c>
      <c r="EJ204" s="48">
        <f>SUMIFS('Planificación 2026-1'!R:R,'Planificación 2026-1'!W:W,C204,'Planificación 2026-1'!E:E,"PORUMA",'Planificación 2026-1'!X:X,"&lt;&gt;VIRTUAL",'Planificación 2026-1'!H:H,"&lt;3")</f>
        <v>0</v>
      </c>
      <c r="EK204" s="48">
        <f>SUMIFS('Planificación 2026-1'!R:R,'Planificación 2026-1'!W:W,C204,'Planificación 2026-1'!E:E,"HUAURA",'Planificación 2026-1'!X:X,"VIRTUAL",'Planificación 2026-1'!H:H,"&lt;3")</f>
        <v>0</v>
      </c>
      <c r="EL204" s="48">
        <f>SUMIFS('Planificación 2026-1'!R:R,'Planificación 2026-1'!W:W,C204,'Planificación 2026-1'!E:E,"HUAURA",'Planificación 2026-1'!X:X,"&lt;&gt;VIRTUAL",'Planificación 2026-1'!H:H,"&lt;3")</f>
        <v>0</v>
      </c>
      <c r="EM204" s="48">
        <f t="shared" si="50"/>
        <v>10</v>
      </c>
      <c r="EN204" s="48">
        <f t="shared" si="51"/>
        <v>0</v>
      </c>
      <c r="EO204" s="48">
        <f t="shared" si="52"/>
        <v>0</v>
      </c>
      <c r="EP204" s="48">
        <f t="shared" si="53"/>
        <v>4</v>
      </c>
      <c r="EQ204" s="48">
        <f t="shared" si="54"/>
        <v>0</v>
      </c>
      <c r="ER204" s="48"/>
      <c r="ES204" s="48">
        <f t="shared" si="55"/>
        <v>8</v>
      </c>
      <c r="ET204" s="48">
        <f t="shared" si="56"/>
        <v>6</v>
      </c>
      <c r="EU204" s="48" t="b">
        <f t="shared" si="57"/>
        <v>1</v>
      </c>
      <c r="EV204" s="48" t="str">
        <f t="shared" si="58"/>
        <v>SEDE-FILIAL-HUAURA</v>
      </c>
      <c r="EW204" s="48" t="str">
        <f t="shared" si="59"/>
        <v>MAS VIRTUAL</v>
      </c>
    </row>
    <row r="205" spans="1:153" x14ac:dyDescent="0.3">
      <c r="A205" s="53"/>
      <c r="B205" s="383">
        <v>202</v>
      </c>
      <c r="C205" s="107" t="s">
        <v>224</v>
      </c>
      <c r="D205" s="82">
        <f>SUMIF('Planificación 2026-1'!W:W,C205,'Planificación 2026-1'!R:R)</f>
        <v>32</v>
      </c>
      <c r="E205" s="384" t="s">
        <v>341</v>
      </c>
      <c r="F205" s="107" t="s">
        <v>430</v>
      </c>
      <c r="G205" s="107" t="s">
        <v>276</v>
      </c>
      <c r="H205" s="107" t="s">
        <v>432</v>
      </c>
      <c r="I205" s="77" t="str">
        <f>IF(SUM(COUNTIFS('Planificación 2026-1'!E:E,"PRINCIPAL",'Planificación 2026-1'!W:W,C205,'Planificación 2026-1'!G:G,"AF"))&gt;0,"P01"," ")</f>
        <v xml:space="preserve"> </v>
      </c>
      <c r="J205" s="78" t="str">
        <f>IF(SUM(COUNTIFS('Planificación 2026-1'!E:E,"PRINCIPAL",'Planificación 2026-1'!W:W,C205,'Planificación 2026-1'!G:G,"EN"))&gt;0,"P02"," ")</f>
        <v xml:space="preserve"> </v>
      </c>
      <c r="K205" s="78" t="str">
        <f>IF(SUM(COUNTIFS('Planificación 2026-1'!E:E,"PRINCIPAL",'Planificación 2026-1'!W:W,C205,'Planificación 2026-1'!G:G,"IS"))&gt;0,"P03"," ")</f>
        <v xml:space="preserve"> </v>
      </c>
      <c r="L205" s="78" t="str">
        <f>IF(SUM(COUNTIFS('Planificación 2026-1'!E:E,"PRINCIPAL",'Planificación 2026-1'!W:W,C205,'Planificación 2026-1'!G:G,"PS"))&gt;0,"P04"," ")</f>
        <v xml:space="preserve"> </v>
      </c>
      <c r="M205" s="78"/>
      <c r="N205" s="78" t="str">
        <f>IF(SUM(COUNTIFS('Planificación 2026-1'!E:E,"PRINCIPAL",'Planificación 2026-1'!W:W,C205,'Planificación 2026-1'!G:G,"IN"))&gt;0,"P06"," ")</f>
        <v xml:space="preserve"> </v>
      </c>
      <c r="O205" s="78" t="str">
        <f>IF(SUM(COUNTIFS('Planificación 2026-1'!E:E,"PRINCIPAL",'Planificación 2026-1'!W:W,C205,'Planificación 2026-1'!G:G,"CA"))&gt;0,"P07"," ")</f>
        <v xml:space="preserve"> </v>
      </c>
      <c r="P205" s="78" t="str">
        <f>IF(SUM(COUNTIFS('Planificación 2026-1'!E:E,"PRINCIPAL",'Planificación 2026-1'!W:W,C205,'Planificación 2026-1'!G:G,"DE"))&gt;0,"P08"," ")</f>
        <v xml:space="preserve"> </v>
      </c>
      <c r="Q205" s="78" t="str">
        <f>IF(SUM(COUNTIFS('Planificación 2026-1'!E:E,"PRINCIPAL",'Planificación 2026-1'!W:W,C205,'Planificación 2026-1'!G:G,"OB"))&gt;0,"P09"," ")</f>
        <v xml:space="preserve"> </v>
      </c>
      <c r="R205" s="78" t="str">
        <f>IF(SUM(COUNTIFS('Planificación 2026-1'!E:E,"PRINCIPAL",'Planificación 2026-1'!W:W,C205,'Planificación 2026-1'!G:G,"MH"))&gt;0,"P31"," ")</f>
        <v xml:space="preserve"> </v>
      </c>
      <c r="S205" s="78" t="str">
        <f>IF(SUM(COUNTIFS('Planificación 2026-1'!E:E,"PRINCIPAL",'Planificación 2026-1'!W:W,C205,'Planificación 2026-1'!G:G,"IC"))&gt;0,"P32"," ")</f>
        <v xml:space="preserve"> </v>
      </c>
      <c r="T205" s="78" t="str">
        <f>IF(SUM(COUNTIFS('Planificación 2026-1'!E:E,"PRINCIPAL",'Planificación 2026-1'!W:W,C205,'Planificación 2026-1'!G:G,"AR"))&gt;0,"P34"," ")</f>
        <v xml:space="preserve"> </v>
      </c>
      <c r="U205" s="78" t="str">
        <f>IF(SUM(COUNTIFS('Planificación 2026-1'!E:E,"PRINCIPAL",'Planificación 2026-1'!W:W,C205,'Planificación 2026-1'!G:G,"T1"))&gt;0,"P35"," ")</f>
        <v xml:space="preserve"> </v>
      </c>
      <c r="V205" s="78" t="str">
        <f>IF(SUM(COUNTIFS('Planificación 2026-1'!E:E,"PRINCIPAL",'Planificación 2026-1'!W:W,C205,'Planificación 2026-1'!G:G,"T3"))&gt;0,"P36"," ")</f>
        <v xml:space="preserve"> </v>
      </c>
      <c r="W205" s="78" t="str">
        <f>IF(SUM(COUNTIFS('Planificación 2026-1'!E:E,"PRINCIPAL",'Planificación 2026-1'!W:W,C205,'Planificación 2026-1'!G:G,"T2"))&gt;0,"P37"," ")</f>
        <v xml:space="preserve"> </v>
      </c>
      <c r="X205" s="78" t="str">
        <f>IF(SUM(COUNTIFS('Planificación 2026-1'!E:E,"PRINCIPAL",'Planificación 2026-1'!W:W,C205,'Planificación 2026-1'!G:G,"AE"))&gt;0,"P38"," ")</f>
        <v xml:space="preserve"> </v>
      </c>
      <c r="Y205" s="78" t="str">
        <f>IF(SUM(COUNTIFS('Planificación 2026-1'!E:E,"PRINCIPAL",'Planificación 2026-1'!W:W,C205,'Planificación 2026-1'!G:G,"T4"))&gt;0,"P55"," ")</f>
        <v xml:space="preserve"> </v>
      </c>
      <c r="Z205" s="78" t="str">
        <f>IF(SUM(COUNTIFS('Planificación 2026-1'!E:E,"FILIAL",'Planificación 2026-1'!W:W,C205,'Planificación 2026-1'!G:G,"AF"))&gt;0," P01"," ")</f>
        <v xml:space="preserve"> </v>
      </c>
      <c r="AA205" s="78" t="str">
        <f>IF(SUM(COUNTIFS('Planificación 2026-1'!E:E,"FILIAL",'Planificación 2026-1'!W:W,C205,'Planificación 2026-1'!G:G,"EN"))&gt;0,"P02"," ")</f>
        <v>P02</v>
      </c>
      <c r="AB205" s="78" t="str">
        <f>IF(SUM(COUNTIFS('Planificación 2026-1'!E:E,"FILIAL",'Planificación 2026-1'!W:W,C205,'Planificación 2026-1'!G:G,"IS"))&gt;0,"P03"," ")</f>
        <v xml:space="preserve"> </v>
      </c>
      <c r="AC205" s="78" t="str">
        <f>IF(SUM(COUNTIFS('Planificación 2026-1'!E:E,"FILIAL",'Planificación 2026-1'!W:W,C205,'Planificación 2026-1'!G:G,"PS"))&gt;0,"P04"," ")</f>
        <v xml:space="preserve"> </v>
      </c>
      <c r="AD205" s="78"/>
      <c r="AE205" s="78" t="str">
        <f>IF(SUM(COUNTIFS('Planificación 2026-1'!E:E,"FILIAL",'Planificación 2026-1'!W:W,C205,'Planificación 2026-1'!G:G,"IN"))&gt;0,"P06"," ")</f>
        <v xml:space="preserve"> </v>
      </c>
      <c r="AF205" s="78" t="str">
        <f>IF(SUM(COUNTIFS('Planificación 2026-1'!E:E,"FILIAL",'Planificación 2026-1'!W:W,C205,'Planificación 2026-1'!G:G,"CA"))&gt;0,"P07"," ")</f>
        <v xml:space="preserve"> </v>
      </c>
      <c r="AG205" s="78" t="str">
        <f>IF(SUM(COUNTIFS('Planificación 2026-1'!E:E,"FILIAL",'Planificación 2026-1'!W:W,C205,'Planificación 2026-1'!G:G,"DE"))&gt;0,"P08"," ")</f>
        <v xml:space="preserve"> </v>
      </c>
      <c r="AH205" s="78" t="str">
        <f>IF(SUM(COUNTIFS('Planificación 2026-1'!E:E,"FILIAL",'Planificación 2026-1'!W:W,C205,'Planificación 2026-1'!G:G,"OB"))&gt;0,"P09"," ")</f>
        <v xml:space="preserve"> </v>
      </c>
      <c r="AI205" s="78" t="str">
        <f>IF(SUM(COUNTIFS('Planificación 2026-1'!E:E,"FILIAL",'Planificación 2026-1'!W:W,C205,'Planificación 2026-1'!G:G,"MH"))&gt;0,"P31"," ")</f>
        <v xml:space="preserve"> </v>
      </c>
      <c r="AJ205" s="78" t="str">
        <f>IF(SUM(COUNTIFS('Planificación 2026-1'!E:E,"FILIAL",'Planificación 2026-1'!W:W,C205,'Planificación 2026-1'!G:G,"IC"))&gt;0,"P32"," ")</f>
        <v xml:space="preserve"> </v>
      </c>
      <c r="AK205" s="78" t="str">
        <f>IF(SUM(COUNTIFS('Planificación 2026-1'!E:E,"FILIAL",'Planificación 2026-1'!W:W,C205,'Planificación 2026-1'!G:G,"AR"))&gt;0,"P34"," ")</f>
        <v xml:space="preserve"> </v>
      </c>
      <c r="AL205" s="78" t="str">
        <f>IF(SUM(COUNTIFS('Planificación 2026-1'!E:E,"FILIAL",'Planificación 2026-1'!W:W,C205,'Planificación 2026-1'!G:G,"T1"))&gt;0,"P35"," ")</f>
        <v xml:space="preserve"> </v>
      </c>
      <c r="AM205" s="78" t="str">
        <f>IF(SUM(COUNTIFS('Planificación 2026-1'!E:E,"FILIAL",'Planificación 2026-1'!W:W,C205,'Planificación 2026-1'!G:G,"T3"))&gt;0,"P36"," ")</f>
        <v xml:space="preserve"> </v>
      </c>
      <c r="AN205" s="78" t="str">
        <f>IF(SUM(COUNTIFS('Planificación 2026-1'!E:E,"FILIAL",'Planificación 2026-1'!W:W,C205,'Planificación 2026-1'!G:G,"T2"))&gt;0,"P37"," ")</f>
        <v xml:space="preserve"> </v>
      </c>
      <c r="AO205" s="78" t="str">
        <f>IF(SUM(COUNTIFS('Planificación 2026-1'!E:E,"FILIAL",'Planificación 2026-1'!W:W,C205,'Planificación 2026-1'!G:G,"AE"))&gt;0,"P38"," ")</f>
        <v xml:space="preserve"> </v>
      </c>
      <c r="AP205" s="78" t="str">
        <f>IF(SUM(COUNTIFS('Planificación 2026-1'!E:E,"FILIAL",'Planificación 2026-1'!W:W,C205,'Planificación 2026-1'!G:G,"T4"))&gt;0,"P55"," ")</f>
        <v xml:space="preserve"> </v>
      </c>
      <c r="AQ205" s="78" t="str">
        <f>IF(SUM(COUNTIFS('Planificación 2026-1'!E:E,"SUNAMPE",'Planificación 2026-1'!W:W,C205,'Planificación 2026-1'!G:G,"AF"))&gt;0," P01"," ")</f>
        <v xml:space="preserve"> </v>
      </c>
      <c r="AR205" s="78" t="str">
        <f>IF(SUM(COUNTIFS('Planificación 2026-1'!E:E,"SUNAMPE",'Planificación 2026-1'!W:W,C205,'Planificación 2026-1'!G:G,"EN"))&gt;0,"P02"," ")</f>
        <v xml:space="preserve"> </v>
      </c>
      <c r="AS205" s="78" t="str">
        <f>IF(SUM(COUNTIFS('Planificación 2026-1'!E:E,"SUNAMPE",'Planificación 2026-1'!W:W,C205,'Planificación 2026-1'!G:G,"IS"))&gt;0,"P03"," ")</f>
        <v xml:space="preserve"> </v>
      </c>
      <c r="AT205" s="78" t="str">
        <f>IF(SUM(COUNTIFS('Planificación 2026-1'!E:E,"SUNAMPE",'Planificación 2026-1'!W:W,C205,'Planificación 2026-1'!G:G,"PS"))&gt;0,"P04"," ")</f>
        <v xml:space="preserve"> </v>
      </c>
      <c r="AU205" s="78"/>
      <c r="AV205" s="78" t="str">
        <f>IF(SUM(COUNTIFS('Planificación 2026-1'!E:E,"SUNAMPE",'Planificación 2026-1'!W:W,C205,'Planificación 2026-1'!G:G,"IN"))&gt;0,"P06"," ")</f>
        <v xml:space="preserve"> </v>
      </c>
      <c r="AW205" s="78" t="str">
        <f>IF(SUM(COUNTIFS('Planificación 2026-1'!E:E,"SUNAMPE",'Planificación 2026-1'!W:W,C205,'Planificación 2026-1'!G:G,"CA"))&gt;0,"P07"," ")</f>
        <v xml:space="preserve"> </v>
      </c>
      <c r="AX205" s="78" t="str">
        <f>IF(SUM(COUNTIFS('Planificación 2026-1'!E:E,"SUNAMPE",'Planificación 2026-1'!W:W,C205,'Planificación 2026-1'!G:G,"DE"))&gt;0,"P08"," ")</f>
        <v xml:space="preserve"> </v>
      </c>
      <c r="AY205" s="78" t="str">
        <f>IF(SUM(COUNTIFS('Planificación 2026-1'!E:E,"SUNAMPE",'Planificación 2026-1'!W:W,C205,'Planificación 2026-1'!G:G,"OB"))&gt;0,"P09"," ")</f>
        <v xml:space="preserve"> </v>
      </c>
      <c r="AZ205" s="78" t="str">
        <f>IF(SUM(COUNTIFS('Planificación 2026-1'!E:E,"SUNAMPE",'Planificación 2026-1'!W:W,C205,'Planificación 2026-1'!G:G,"MH"))&gt;0,"P31"," ")</f>
        <v xml:space="preserve"> </v>
      </c>
      <c r="BA205" s="78" t="str">
        <f>IF(SUM(COUNTIFS('Planificación 2026-1'!E:E,"SUNAMPE",'Planificación 2026-1'!W:W,C205,'Planificación 2026-1'!G:G,"IC"))&gt;0,"P32"," ")</f>
        <v xml:space="preserve"> </v>
      </c>
      <c r="BB205" s="78" t="str">
        <f>IF(SUM(COUNTIFS('Planificación 2026-1'!E:E,"SUNAMPE",'Planificación 2026-1'!W:W,C205,'Planificación 2026-1'!G:G,"AR"))&gt;0,"P34"," ")</f>
        <v xml:space="preserve"> </v>
      </c>
      <c r="BC205" s="78" t="str">
        <f>IF(SUM(COUNTIFS('Planificación 2026-1'!E:E,"SUNAMPE",'Planificación 2026-1'!W:W,C205,'Planificación 2026-1'!G:G,"T1"))&gt;0,"P35"," ")</f>
        <v xml:space="preserve"> </v>
      </c>
      <c r="BD205" s="78" t="str">
        <f>IF(SUM(COUNTIFS('Planificación 2026-1'!E:E,"SUNAMPE",'Planificación 2026-1'!W:W,C205,'Planificación 2026-1'!G:G,"T3"))&gt;0,"P36"," ")</f>
        <v xml:space="preserve"> </v>
      </c>
      <c r="BE205" s="78" t="str">
        <f>IF(SUM(COUNTIFS('Planificación 2026-1'!E:E,"SUNAMPE",'Planificación 2026-1'!W:W,C205,'Planificación 2026-1'!G:G,"T2"))&gt;0,"P37"," ")</f>
        <v xml:space="preserve"> </v>
      </c>
      <c r="BF205" s="78" t="str">
        <f>IF(SUM(COUNTIFS('Planificación 2026-1'!E:E,"SUNAMPE",'Planificación 2026-1'!W:W,C205,'Planificación 2026-1'!G:G,"AE"))&gt;0,"P38"," ")</f>
        <v xml:space="preserve"> </v>
      </c>
      <c r="BG205" s="78" t="str">
        <f>IF(SUM(COUNTIFS('Planificación 2026-1'!E:E,"SUNAMPE",'Planificación 2026-1'!W:W,C205,'Planificación 2026-1'!G:G,"T4"))&gt;0,"P55"," ")</f>
        <v xml:space="preserve"> </v>
      </c>
      <c r="BH205" s="78" t="str">
        <f>IF(SUM(COUNTIFS('Planificación 2026-1'!E:E,"HUAURA",'Planificación 2026-1'!W:W,C205,'Planificación 2026-1'!G:G,"AF"))&gt;0," P01"," ")</f>
        <v xml:space="preserve"> </v>
      </c>
      <c r="BI205" s="78" t="str">
        <f>IF(SUM(COUNTIFS('Planificación 2026-1'!E:E,"HUAURA",'Planificación 2026-1'!W:W,C205,'Planificación 2026-1'!G:G,"EN"))&gt;0,"P02"," ")</f>
        <v xml:space="preserve"> </v>
      </c>
      <c r="BJ205" s="78" t="str">
        <f>IF(SUM(COUNTIFS('Planificación 2026-1'!E:E,"HUAURA",'Planificación 2026-1'!W:W,C205,'Planificación 2026-1'!G:G,"IS"))&gt;0,"P03"," ")</f>
        <v xml:space="preserve"> </v>
      </c>
      <c r="BK205" s="78" t="str">
        <f>IF(SUM(COUNTIFS('Planificación 2026-1'!E:E,"HUAURA",'Planificación 2026-1'!W:W,C205,'Planificación 2026-1'!G:G,"PS"))&gt;0,"P04"," ")</f>
        <v xml:space="preserve"> </v>
      </c>
      <c r="BL205" s="78"/>
      <c r="BM205" s="78" t="str">
        <f>IF(SUM(COUNTIFS('Planificación 2026-1'!E:E,"HUAURA",'Planificación 2026-1'!W:W,C205,'Planificación 2026-1'!G:G,"IN"))&gt;0,"P06"," ")</f>
        <v xml:space="preserve"> </v>
      </c>
      <c r="BN205" s="78" t="str">
        <f>IF(SUM(COUNTIFS('Planificación 2026-1'!E:E,"HUAURA",'Planificación 2026-1'!W:W,C205,'Planificación 2026-1'!G:G,"CA"))&gt;0,"P07"," ")</f>
        <v xml:space="preserve"> </v>
      </c>
      <c r="BO205" s="78" t="str">
        <f>IF(SUM(COUNTIFS('Planificación 2026-1'!E:E,"HUAURA",'Planificación 2026-1'!W:W,C205,'Planificación 2026-1'!G:G,"DE"))&gt;0,"P08"," ")</f>
        <v xml:space="preserve"> </v>
      </c>
      <c r="BP205" s="78" t="str">
        <f>IF(SUM(COUNTIFS('Planificación 2026-1'!E:E,"HUAURA",'Planificación 2026-1'!W:W,C205,'Planificación 2026-1'!G:G,"OB"))&gt;0,"P09"," ")</f>
        <v xml:space="preserve"> </v>
      </c>
      <c r="BQ205" s="78" t="str">
        <f>IF(SUM(COUNTIFS('Planificación 2026-1'!E:E,"HUAURA",'Planificación 2026-1'!W:W,C205,'Planificación 2026-1'!G:G,"MH"))&gt;0,"P31"," ")</f>
        <v xml:space="preserve"> </v>
      </c>
      <c r="BR205" s="78" t="str">
        <f>IF(SUM(COUNTIFS('Planificación 2026-1'!E:E,"HUAURA",'Planificación 2026-1'!W:W,C205,'Planificación 2026-1'!G:G,"IC"))&gt;0,"P32"," ")</f>
        <v xml:space="preserve"> </v>
      </c>
      <c r="BS205" s="78" t="str">
        <f>IF(SUM(COUNTIFS('Planificación 2026-1'!E:E,"HUAURA",'Planificación 2026-1'!W:W,C205,'Planificación 2026-1'!G:G,"AR"))&gt;0,"P34"," ")</f>
        <v xml:space="preserve"> </v>
      </c>
      <c r="BT205" s="78" t="str">
        <f>IF(SUM(COUNTIFS('Planificación 2026-1'!E:E,"HUAURA",'Planificación 2026-1'!W:W,C205,'Planificación 2026-1'!G:G,"T1"))&gt;0,"P35"," ")</f>
        <v xml:space="preserve"> </v>
      </c>
      <c r="BU205" s="78" t="str">
        <f>IF(SUM(COUNTIFS('Planificación 2026-1'!E:E,"HUAURA",'Planificación 2026-1'!W:W,C205,'Planificación 2026-1'!G:G,"T3"))&gt;0,"P36"," ")</f>
        <v xml:space="preserve"> </v>
      </c>
      <c r="BV205" s="78" t="str">
        <f>IF(SUM(COUNTIFS('Planificación 2026-1'!E:E,"HUAURA",'Planificación 2026-1'!W:W,C205,'Planificación 2026-1'!G:G,"T2"))&gt;0,"P37"," ")</f>
        <v xml:space="preserve"> </v>
      </c>
      <c r="BW205" s="78" t="str">
        <f>IF(SUM(COUNTIFS('Planificación 2026-1'!E:E,"HUAURA",'Planificación 2026-1'!W:W,C205,'Planificación 2026-1'!G:G,"AE"))&gt;0,"P38"," ")</f>
        <v xml:space="preserve"> </v>
      </c>
      <c r="BX205" s="78" t="str">
        <f>IF(SUM(COUNTIFS('Planificación 2026-1'!E:E,"HUAURA",'Planificación 2026-1'!W:W,C205,'Planificación 2026-1'!G:G,"T4"))&gt;0,"P55"," ")</f>
        <v xml:space="preserve"> </v>
      </c>
      <c r="BY205" s="79">
        <f>SUMIFS('Planificación 2026-1'!R:R,'Planificación 2026-1'!W:W,C205,'Planificación 2026-1'!G:G,"AF",'Planificación 2026-1'!H:H,"&gt;2")</f>
        <v>0</v>
      </c>
      <c r="BZ205" s="79">
        <f>SUMIFS('Planificación 2026-1'!R:R,'Planificación 2026-1'!W:W,C205,'Planificación 2026-1'!G:G,"EN",'Planificación 2026-1'!H:H,"&gt;2")</f>
        <v>32</v>
      </c>
      <c r="CA205" s="79">
        <f>SUMIFS('Planificación 2026-1'!R:R,'Planificación 2026-1'!W:W,C205,'Planificación 2026-1'!G:G,"IS",'Planificación 2026-1'!H:H,"&gt;2")</f>
        <v>0</v>
      </c>
      <c r="CB205" s="79">
        <f>SUMIFS('Planificación 2026-1'!R:R,'Planificación 2026-1'!W:W,C205,'Planificación 2026-1'!G:G,"PS",'Planificación 2026-1'!H:H,"&gt;2")</f>
        <v>0</v>
      </c>
      <c r="CC205" s="79">
        <f>SUMIFS('Planificación 2026-1'!R:R,'Planificación 2026-1'!W:W,C205,'Planificación 2026-1'!G:G,"IN",'Planificación 2026-1'!H:H,"&gt;2")</f>
        <v>0</v>
      </c>
      <c r="CD205" s="79">
        <f>SUMIFS('Planificación 2026-1'!R:R,'Planificación 2026-1'!W:W,C205,'Planificación 2026-1'!G:G,"CA",'Planificación 2026-1'!H:H,"&gt;2")</f>
        <v>0</v>
      </c>
      <c r="CE205" s="79">
        <f>SUMIFS('Planificación 2026-1'!R:R,'Planificación 2026-1'!W:W,C205,'Planificación 2026-1'!G:G,"DE",'Planificación 2026-1'!H:H,"&gt;2")</f>
        <v>0</v>
      </c>
      <c r="CF205" s="79">
        <f>SUMIFS('Planificación 2026-1'!R:R,'Planificación 2026-1'!W:W,C205,'Planificación 2026-1'!G:G,"OB",'Planificación 2026-1'!H:H,"&gt;2")</f>
        <v>0</v>
      </c>
      <c r="CG205" s="79">
        <f>SUMIFS('Planificación 2026-1'!R:R,'Planificación 2026-1'!W:W,C205,'Planificación 2026-1'!G:G,"MH",'Planificación 2026-1'!H:H,"&gt;2")</f>
        <v>0</v>
      </c>
      <c r="CH205" s="79">
        <f>SUMIFS('Planificación 2026-1'!R:R,'Planificación 2026-1'!W:W,C205,'Planificación 2026-1'!G:G,"IC",'Planificación 2026-1'!H:H,"&gt;2")</f>
        <v>0</v>
      </c>
      <c r="CI205" s="79">
        <f>SUMIFS('Planificación 2026-1'!R:R,'Planificación 2026-1'!W:W,C205,'Planificación 2026-1'!G:G,"AR",'Planificación 2026-1'!H:H,"&gt;2")</f>
        <v>0</v>
      </c>
      <c r="CJ205" s="79">
        <f>SUMIFS('Planificación 2026-1'!R:R,'Planificación 2026-1'!W:W,C205,'Planificación 2026-1'!G:G,"T1",'Planificación 2026-1'!H:H,"&gt;2")</f>
        <v>0</v>
      </c>
      <c r="CK205" s="79">
        <f>SUMIFS('Planificación 2026-1'!R:R,'Planificación 2026-1'!W:W,C205,'Planificación 2026-1'!G:G,"T3",'Planificación 2026-1'!H:H,"&gt;2")</f>
        <v>0</v>
      </c>
      <c r="CL205" s="79">
        <f>SUMIFS('Planificación 2026-1'!R:R,'Planificación 2026-1'!W:W,C205,'Planificación 2026-1'!G:G,"T2",'Planificación 2026-1'!H:H,"&gt;2")</f>
        <v>0</v>
      </c>
      <c r="CM205" s="79">
        <f>SUMIFS('Planificación 2026-1'!R:R,'Planificación 2026-1'!W:W,C205,'Planificación 2026-1'!G:G,"AE",'Planificación 2026-1'!H:H,"&gt;2")</f>
        <v>0</v>
      </c>
      <c r="CN205" s="79">
        <f>SUMIFS('Planificación 2026-1'!R:R,'Planificación 2026-1'!W:W,C205,'Planificación 2026-1'!G:G,"T4",'Planificación 2026-1'!H:H,"&gt;2")</f>
        <v>0</v>
      </c>
      <c r="CO205" s="79">
        <f>SUMIFS('Planificación 2026-1'!R:R,'Planificación 2026-1'!W:W,C205,'Planificación 2026-1'!G:G,"AF",'Planificación 2026-1'!H:H,"&lt;3")</f>
        <v>0</v>
      </c>
      <c r="CP205" s="79">
        <f>SUMIFS('Planificación 2026-1'!R:R,'Planificación 2026-1'!W:W,C205,'Planificación 2026-1'!G:G,"EN",'Planificación 2026-1'!H:H,"&lt;3")</f>
        <v>0</v>
      </c>
      <c r="CQ205" s="79">
        <f>SUMIFS('Planificación 2026-1'!R:R,'Planificación 2026-1'!W:W,C205,'Planificación 2026-1'!G:G,"IS",'Planificación 2026-1'!H:H,"&lt;3")</f>
        <v>0</v>
      </c>
      <c r="CR205" s="79">
        <f>SUMIFS('Planificación 2026-1'!R:R,'Planificación 2026-1'!W:W,C205,'Planificación 2026-1'!G:G,"PS",'Planificación 2026-1'!H:H,"&lt;3")</f>
        <v>0</v>
      </c>
      <c r="CS205" s="79">
        <f>SUMIFS('Planificación 2026-1'!R:R,'Planificación 2026-1'!W:W,C205,'Planificación 2026-1'!G:G,"IN",'Planificación 2026-1'!H:H,"&lt;3")</f>
        <v>0</v>
      </c>
      <c r="CT205" s="79">
        <f>SUMIFS('Planificación 2026-1'!R:R,'Planificación 2026-1'!W:W,C205,'Planificación 2026-1'!G:G,"CA",'Planificación 2026-1'!H:H,"&lt;3")</f>
        <v>0</v>
      </c>
      <c r="CU205" s="79">
        <f>SUMIFS('Planificación 2026-1'!R:R,'Planificación 2026-1'!W:W,C205,'Planificación 2026-1'!G:G,"DE",'Planificación 2026-1'!H:H,"&lt;3")</f>
        <v>0</v>
      </c>
      <c r="CV205" s="79">
        <f>SUMIFS('Planificación 2026-1'!R:R,'Planificación 2026-1'!W:W,C205,'Planificación 2026-1'!G:G,"OB",'Planificación 2026-1'!H:H,"&lt;3")</f>
        <v>0</v>
      </c>
      <c r="CW205" s="79">
        <f>SUMIFS('Planificación 2026-1'!R:R,'Planificación 2026-1'!W:W,C205,'Planificación 2026-1'!G:G,"MH",'Planificación 2026-1'!H:H,"&lt;3")</f>
        <v>0</v>
      </c>
      <c r="CX205" s="79">
        <f>SUMIFS('Planificación 2026-1'!R:R,'Planificación 2026-1'!W:W,C205,'Planificación 2026-1'!G:G,"IC",'Planificación 2026-1'!H:H,"&lt;3")</f>
        <v>0</v>
      </c>
      <c r="CY205" s="79">
        <f>SUMIFS('Planificación 2026-1'!R:R,'Planificación 2026-1'!W:W,C205,'Planificación 2026-1'!G:G,"AR",'Planificación 2026-1'!H:H,"&lt;3")</f>
        <v>0</v>
      </c>
      <c r="CZ205" s="79">
        <f>SUMIFS('Planificación 2026-1'!R:R,'Planificación 2026-1'!W:W,C205,'Planificación 2026-1'!G:G,"T1",'Planificación 2026-1'!H:H,"&lt;3")</f>
        <v>0</v>
      </c>
      <c r="DA205" s="79">
        <f>SUMIFS('Planificación 2026-1'!R:R,'Planificación 2026-1'!W:W,C205,'Planificación 2026-1'!G:G,"T3",'Planificación 2026-1'!H:H,"&lt;3")</f>
        <v>0</v>
      </c>
      <c r="DB205" s="79">
        <f>SUMIFS('Planificación 2026-1'!R:R,'Planificación 2026-1'!W:W,C205,'Planificación 2026-1'!G:G,"T2",'Planificación 2026-1'!H:H,"&lt;3")</f>
        <v>0</v>
      </c>
      <c r="DC205" s="79">
        <f>SUMIFS('Planificación 2026-1'!R:R,'Planificación 2026-1'!W:W,C205,'Planificación 2026-1'!G:G,"AE",'Planificación 2026-1'!H:H,"&lt;3")</f>
        <v>0</v>
      </c>
      <c r="DD205" s="79">
        <f>SUMIFS('Planificación 2026-1'!R:R,'Planificación 2026-1'!W:W,C205,'Planificación 2026-1'!G:G,"T4",'Planificación 2026-1'!H:H,"&lt;3")</f>
        <v>0</v>
      </c>
      <c r="DE205" s="78" t="str">
        <f t="shared" si="46"/>
        <v/>
      </c>
      <c r="DF205" s="30">
        <f>IF(C205="","",SUMIFS('Planificación 2026-1'!R:R,'Planificación 2026-1'!W:W,C205,'Planificación 2026-1'!E:E,"PRINCIPAL",'Planificación 2026-1'!X:X,"VIRTUAL"))</f>
        <v>0</v>
      </c>
      <c r="DG205" s="30">
        <f>IF(C205="","",SUMIFS('Planificación 2026-1'!R:R,'Planificación 2026-1'!W:W,C205,'Planificación 2026-1'!E:E,"PRINCIPAL",'Planificación 2026-1'!X:X,"PRESENCIAL"))</f>
        <v>0</v>
      </c>
      <c r="DH205" s="30">
        <f>IF(C205="","",SUMIFS('Planificación 2026-1'!R:R,'Planificación 2026-1'!W:W,C205,'Planificación 2026-1'!E:E,"PRINCIPAL",'Planificación 2026-1'!X:X,"HIBRIDO PRESENCIAL"))</f>
        <v>0</v>
      </c>
      <c r="DI205" s="78" t="str">
        <f t="shared" si="47"/>
        <v>P02</v>
      </c>
      <c r="DJ205" s="78">
        <f>IF(C205="","",SUMIFS('Planificación 2026-1'!R:R,'Planificación 2026-1'!W:W,C205,'Planificación 2026-1'!E:E,"FILIAL",'Planificación 2026-1'!X:X,"VIRTUAL"))</f>
        <v>22</v>
      </c>
      <c r="DK205" s="80">
        <f>IF(C205="","",SUMIFS('Planificación 2026-1'!R:R,'Planificación 2026-1'!W:W,C205,'Planificación 2026-1'!E:E,"FILIAL",'Planificación 2026-1'!X:X,"PRESENCIAL"))</f>
        <v>10</v>
      </c>
      <c r="DL205" s="42">
        <f>IF(C205="","",SUMIFS('Planificación 2026-1'!R:R,'Planificación 2026-1'!W:W,C205,'Planificación 2026-1'!E:E,"FILIAL",'Planificación 2026-1'!X:X,"HIBRIDO PRESENCIAL"))</f>
        <v>0</v>
      </c>
      <c r="DM205" s="81" t="str">
        <f t="shared" si="48"/>
        <v/>
      </c>
      <c r="DN205" s="78">
        <f>IF(C205="","",SUMIFS('Planificación 2026-1'!R:R,'Planificación 2026-1'!W:W,C205,'Planificación 2026-1'!E:E,"SUNAMPE",'Planificación 2026-1'!X:X,"VIRTUAL"))</f>
        <v>0</v>
      </c>
      <c r="DO205" s="42">
        <f>IF(C205="","",SUMIFS('Planificación 2026-1'!R:R,'Planificación 2026-1'!W:W,C205,'Planificación 2026-1'!E:E,"SUNAMPE",'Planificación 2026-1'!X:X,"PRESENCIAL"))</f>
        <v>0</v>
      </c>
      <c r="DP205" s="81" t="str">
        <f t="shared" si="49"/>
        <v/>
      </c>
      <c r="DQ205" s="78">
        <f>IF(C205="","",SUMIFS('Planificación 2026-1'!R:R,'Planificación 2026-1'!W:W,C205,'Planificación 2026-1'!E:E,"HUAURA",'Planificación 2026-1'!X:X,"VIRTUAL"))</f>
        <v>0</v>
      </c>
      <c r="DR205" s="42">
        <f>IF(C205="","",SUMIFS('Planificación 2026-1'!R:R,'Planificación 2026-1'!W:W,C205,'Planificación 2026-1'!E:E,"HUAURA",'Planificación 2026-1'!X:X,"PRESENCIAL"))</f>
        <v>0</v>
      </c>
      <c r="DS205" s="48">
        <f>SUMIFS('Planificación 2026-1'!R:R,'Planificación 2026-1'!W:W,C205,'Planificación 2026-1'!E:E,"PRINCIPAL",'Planificación 2026-1'!X:X,"VIRTUAL",'Planificación 2026-1'!H:H,"&gt;2")</f>
        <v>0</v>
      </c>
      <c r="DT205" s="48">
        <f>SUMIFS('Planificación 2026-1'!R:R,'Planificación 2026-1'!W:W,C205,'Planificación 2026-1'!E:E,"PRINCIPAL",'Planificación 2026-1'!X:X,"&lt;&gt;VIRTUAL",'Planificación 2026-1'!H:H,"&gt;2")</f>
        <v>0</v>
      </c>
      <c r="DU205" s="48">
        <f>SUMIFS('Planificación 2026-1'!R:R,'Planificación 2026-1'!W:W,C205,'Planificación 2026-1'!E:E,"SUNAMPE",'Planificación 2026-1'!X:X,"VIRTUAL",'Planificación 2026-1'!H:H,"&gt;2")</f>
        <v>0</v>
      </c>
      <c r="DV205" s="48">
        <f>SUMIFS('Planificación 2026-1'!R:R,'Planificación 2026-1'!W:W,C205,'Planificación 2026-1'!E:E,"SUNAMPE",'Planificación 2026-1'!X:X,"&lt;&gt;VIRTUAL",'Planificación 2026-1'!H:H,"&gt;2")</f>
        <v>0</v>
      </c>
      <c r="DW205" s="48">
        <f>SUMIFS('Planificación 2026-1'!R:R,'Planificación 2026-1'!W:W,C205,'Planificación 2026-1'!E:E,"FILIAL",'Planificación 2026-1'!X:X,"VIRTUAL",'Planificación 2026-1'!H:H,"&gt;2")</f>
        <v>22</v>
      </c>
      <c r="DX205" s="48">
        <f>SUMIFS('Planificación 2026-1'!R:R,'Planificación 2026-1'!W:W,C205,'Planificación 2026-1'!E:E,"FILIAL",'Planificación 2026-1'!X:X,"&lt;&gt;VIRTUAL",'Planificación 2026-1'!H:H,"&gt;2")</f>
        <v>10</v>
      </c>
      <c r="DY205" s="48">
        <f>SUMIFS('Planificación 2026-1'!R:R,'Planificación 2026-1'!W:W,C205,'Planificación 2026-1'!E:E,"PORUMA",'Planificación 2026-1'!X:X,"VIRTUAL",'Planificación 2026-1'!H:H,"&gt;2")</f>
        <v>0</v>
      </c>
      <c r="DZ205" s="48">
        <f>SUMIFS('Planificación 2026-1'!R:R,'Planificación 2026-1'!W:W,C205,'Planificación 2026-1'!E:E,"PORUMA",'Planificación 2026-1'!X:X,"&lt;&gt;VIRTUAL",'Planificación 2026-1'!H:H,"&gt;2")</f>
        <v>0</v>
      </c>
      <c r="EA205" s="48">
        <f>SUMIFS('Planificación 2026-1'!R:R,'Planificación 2026-1'!W:W,C205,'Planificación 2026-1'!E:E,"HUAURA",'Planificación 2026-1'!X:X,"VIRTUAL",'Planificación 2026-1'!H:H,"&gt;2")</f>
        <v>0</v>
      </c>
      <c r="EB205" s="48">
        <f>SUMIFS('Planificación 2026-1'!R:R,'Planificación 2026-1'!W:W,C205,'Planificación 2026-1'!E:E,"HUAURA",'Planificación 2026-1'!X:X,"&lt;&gt;VIRTUAL",'Planificación 2026-1'!H:H,"&gt;2")</f>
        <v>0</v>
      </c>
      <c r="EC205" s="48">
        <f>SUMIFS('Planificación 2026-1'!R:R,'Planificación 2026-1'!W:W,C205,'Planificación 2026-1'!E:E,"PRINCIPAL",'Planificación 2026-1'!X:X,"VIRTUAL",'Planificación 2026-1'!H:H,"&lt;3")</f>
        <v>0</v>
      </c>
      <c r="ED205" s="48">
        <f>SUMIFS('Planificación 2026-1'!R:R,'Planificación 2026-1'!W:W,C205,'Planificación 2026-1'!E:E,"PRINCIPAL",'Planificación 2026-1'!X:X,"&lt;&gt;VIRTUAL",'Planificación 2026-1'!H:H,"&lt;3")</f>
        <v>0</v>
      </c>
      <c r="EE205" s="48">
        <f>SUMIFS('Planificación 2026-1'!R:R,'Planificación 2026-1'!W:W,C205,'Planificación 2026-1'!E:E,"SUNAMPE",'Planificación 2026-1'!X:X,"VIRTUAL",'Planificación 2026-1'!H:H,"&lt;3")</f>
        <v>0</v>
      </c>
      <c r="EF205" s="48">
        <f>SUMIFS('Planificación 2026-1'!R:R,'Planificación 2026-1'!W:W,C205,'Planificación 2026-1'!E:E,"SUNAMPE",'Planificación 2026-1'!X:X,"&lt;&gt;VIRTUAL",'Planificación 2026-1'!H:H,"&lt;3")</f>
        <v>0</v>
      </c>
      <c r="EG205" s="48">
        <f>SUMIFS('Planificación 2026-1'!R:R,'Planificación 2026-1'!W:W,C205,'Planificación 2026-1'!E:E,"FILIAL",'Planificación 2026-1'!X:X,"VIRTUAL",'Planificación 2026-1'!H:H,"&lt;3")</f>
        <v>0</v>
      </c>
      <c r="EH205" s="48">
        <f>SUMIFS('Planificación 2026-1'!R:R,'Planificación 2026-1'!W:W,C205,'Planificación 2026-1'!E:E,"FILIAL",'Planificación 2026-1'!X:X,"&lt;&gt;VIRTUAL",'Planificación 2026-1'!H:H,"&lt;3")</f>
        <v>0</v>
      </c>
      <c r="EI205" s="48">
        <f>SUMIFS('Planificación 2026-1'!R:R,'Planificación 2026-1'!W:W,C205,'Planificación 2026-1'!E:E,"PORUMA",'Planificación 2026-1'!X:X,"VIRTUAL",'Planificación 2026-1'!H:H,"&lt;3")</f>
        <v>0</v>
      </c>
      <c r="EJ205" s="48">
        <f>SUMIFS('Planificación 2026-1'!R:R,'Planificación 2026-1'!W:W,C205,'Planificación 2026-1'!E:E,"PORUMA",'Planificación 2026-1'!X:X,"&lt;&gt;VIRTUAL",'Planificación 2026-1'!H:H,"&lt;3")</f>
        <v>0</v>
      </c>
      <c r="EK205" s="48">
        <f>SUMIFS('Planificación 2026-1'!R:R,'Planificación 2026-1'!W:W,C205,'Planificación 2026-1'!E:E,"HUAURA",'Planificación 2026-1'!X:X,"VIRTUAL",'Planificación 2026-1'!H:H,"&lt;3")</f>
        <v>0</v>
      </c>
      <c r="EL205" s="48">
        <f>SUMIFS('Planificación 2026-1'!R:R,'Planificación 2026-1'!W:W,C205,'Planificación 2026-1'!E:E,"HUAURA",'Planificación 2026-1'!X:X,"&lt;&gt;VIRTUAL",'Planificación 2026-1'!H:H,"&lt;3")</f>
        <v>0</v>
      </c>
      <c r="EM205" s="48">
        <f t="shared" si="50"/>
        <v>32</v>
      </c>
      <c r="EN205" s="48">
        <f t="shared" si="51"/>
        <v>0</v>
      </c>
      <c r="EO205" s="48">
        <f t="shared" si="52"/>
        <v>0</v>
      </c>
      <c r="EP205" s="48">
        <f t="shared" si="53"/>
        <v>0</v>
      </c>
      <c r="EQ205" s="48">
        <f t="shared" si="54"/>
        <v>0</v>
      </c>
      <c r="ER205" s="48"/>
      <c r="ES205" s="48">
        <f t="shared" si="55"/>
        <v>22</v>
      </c>
      <c r="ET205" s="48">
        <f t="shared" si="56"/>
        <v>10</v>
      </c>
      <c r="EU205" s="48" t="b">
        <f t="shared" si="57"/>
        <v>1</v>
      </c>
      <c r="EV205" s="48" t="str">
        <f t="shared" si="58"/>
        <v>FILIAL-HUAURA</v>
      </c>
      <c r="EW205" s="48" t="str">
        <f t="shared" si="59"/>
        <v>MAS VIRTUAL</v>
      </c>
    </row>
    <row r="206" spans="1:153" x14ac:dyDescent="0.3">
      <c r="A206" s="53"/>
      <c r="B206" s="383">
        <v>203</v>
      </c>
      <c r="C206" s="107" t="s">
        <v>226</v>
      </c>
      <c r="D206" s="82">
        <f>SUMIF('Planificación 2026-1'!W:W,C206,'Planificación 2026-1'!R:R)</f>
        <v>12</v>
      </c>
      <c r="E206" s="384" t="s">
        <v>319</v>
      </c>
      <c r="F206" s="107" t="s">
        <v>430</v>
      </c>
      <c r="G206" s="107" t="s">
        <v>276</v>
      </c>
      <c r="H206" s="107" t="s">
        <v>434</v>
      </c>
      <c r="I206" s="77" t="str">
        <f>IF(SUM(COUNTIFS('Planificación 2026-1'!E:E,"PRINCIPAL",'Planificación 2026-1'!W:W,C206,'Planificación 2026-1'!G:G,"AF"))&gt;0,"P01"," ")</f>
        <v xml:space="preserve"> </v>
      </c>
      <c r="J206" s="78" t="str">
        <f>IF(SUM(COUNTIFS('Planificación 2026-1'!E:E,"PRINCIPAL",'Planificación 2026-1'!W:W,C206,'Planificación 2026-1'!G:G,"EN"))&gt;0,"P02"," ")</f>
        <v xml:space="preserve"> </v>
      </c>
      <c r="K206" s="78" t="str">
        <f>IF(SUM(COUNTIFS('Planificación 2026-1'!E:E,"PRINCIPAL",'Planificación 2026-1'!W:W,C206,'Planificación 2026-1'!G:G,"IS"))&gt;0,"P03"," ")</f>
        <v xml:space="preserve"> </v>
      </c>
      <c r="L206" s="78" t="str">
        <f>IF(SUM(COUNTIFS('Planificación 2026-1'!E:E,"PRINCIPAL",'Planificación 2026-1'!W:W,C206,'Planificación 2026-1'!G:G,"PS"))&gt;0,"P04"," ")</f>
        <v xml:space="preserve"> </v>
      </c>
      <c r="M206" s="78"/>
      <c r="N206" s="78" t="str">
        <f>IF(SUM(COUNTIFS('Planificación 2026-1'!E:E,"PRINCIPAL",'Planificación 2026-1'!W:W,C206,'Planificación 2026-1'!G:G,"IN"))&gt;0,"P06"," ")</f>
        <v xml:space="preserve"> </v>
      </c>
      <c r="O206" s="78" t="str">
        <f>IF(SUM(COUNTIFS('Planificación 2026-1'!E:E,"PRINCIPAL",'Planificación 2026-1'!W:W,C206,'Planificación 2026-1'!G:G,"CA"))&gt;0,"P07"," ")</f>
        <v xml:space="preserve"> </v>
      </c>
      <c r="P206" s="78" t="str">
        <f>IF(SUM(COUNTIFS('Planificación 2026-1'!E:E,"PRINCIPAL",'Planificación 2026-1'!W:W,C206,'Planificación 2026-1'!G:G,"DE"))&gt;0,"P08"," ")</f>
        <v xml:space="preserve"> </v>
      </c>
      <c r="Q206" s="78" t="str">
        <f>IF(SUM(COUNTIFS('Planificación 2026-1'!E:E,"PRINCIPAL",'Planificación 2026-1'!W:W,C206,'Planificación 2026-1'!G:G,"OB"))&gt;0,"P09"," ")</f>
        <v xml:space="preserve"> </v>
      </c>
      <c r="R206" s="78" t="str">
        <f>IF(SUM(COUNTIFS('Planificación 2026-1'!E:E,"PRINCIPAL",'Planificación 2026-1'!W:W,C206,'Planificación 2026-1'!G:G,"MH"))&gt;0,"P31"," ")</f>
        <v xml:space="preserve"> </v>
      </c>
      <c r="S206" s="78" t="str">
        <f>IF(SUM(COUNTIFS('Planificación 2026-1'!E:E,"PRINCIPAL",'Planificación 2026-1'!W:W,C206,'Planificación 2026-1'!G:G,"IC"))&gt;0,"P32"," ")</f>
        <v xml:space="preserve"> </v>
      </c>
      <c r="T206" s="78" t="str">
        <f>IF(SUM(COUNTIFS('Planificación 2026-1'!E:E,"PRINCIPAL",'Planificación 2026-1'!W:W,C206,'Planificación 2026-1'!G:G,"AR"))&gt;0,"P34"," ")</f>
        <v xml:space="preserve"> </v>
      </c>
      <c r="U206" s="78" t="str">
        <f>IF(SUM(COUNTIFS('Planificación 2026-1'!E:E,"PRINCIPAL",'Planificación 2026-1'!W:W,C206,'Planificación 2026-1'!G:G,"T1"))&gt;0,"P35"," ")</f>
        <v xml:space="preserve"> </v>
      </c>
      <c r="V206" s="78" t="str">
        <f>IF(SUM(COUNTIFS('Planificación 2026-1'!E:E,"PRINCIPAL",'Planificación 2026-1'!W:W,C206,'Planificación 2026-1'!G:G,"T3"))&gt;0,"P36"," ")</f>
        <v xml:space="preserve"> </v>
      </c>
      <c r="W206" s="78" t="str">
        <f>IF(SUM(COUNTIFS('Planificación 2026-1'!E:E,"PRINCIPAL",'Planificación 2026-1'!W:W,C206,'Planificación 2026-1'!G:G,"T2"))&gt;0,"P37"," ")</f>
        <v xml:space="preserve"> </v>
      </c>
      <c r="X206" s="78" t="str">
        <f>IF(SUM(COUNTIFS('Planificación 2026-1'!E:E,"PRINCIPAL",'Planificación 2026-1'!W:W,C206,'Planificación 2026-1'!G:G,"AE"))&gt;0,"P38"," ")</f>
        <v xml:space="preserve"> </v>
      </c>
      <c r="Y206" s="78" t="str">
        <f>IF(SUM(COUNTIFS('Planificación 2026-1'!E:E,"PRINCIPAL",'Planificación 2026-1'!W:W,C206,'Planificación 2026-1'!G:G,"T4"))&gt;0,"P55"," ")</f>
        <v xml:space="preserve"> </v>
      </c>
      <c r="Z206" s="78" t="str">
        <f>IF(SUM(COUNTIFS('Planificación 2026-1'!E:E,"FILIAL",'Planificación 2026-1'!W:W,C206,'Planificación 2026-1'!G:G,"AF"))&gt;0," P01"," ")</f>
        <v xml:space="preserve"> </v>
      </c>
      <c r="AA206" s="78" t="str">
        <f>IF(SUM(COUNTIFS('Planificación 2026-1'!E:E,"FILIAL",'Planificación 2026-1'!W:W,C206,'Planificación 2026-1'!G:G,"EN"))&gt;0,"P02"," ")</f>
        <v xml:space="preserve"> </v>
      </c>
      <c r="AB206" s="78" t="str">
        <f>IF(SUM(COUNTIFS('Planificación 2026-1'!E:E,"FILIAL",'Planificación 2026-1'!W:W,C206,'Planificación 2026-1'!G:G,"IS"))&gt;0,"P03"," ")</f>
        <v xml:space="preserve"> </v>
      </c>
      <c r="AC206" s="78" t="str">
        <f>IF(SUM(COUNTIFS('Planificación 2026-1'!E:E,"FILIAL",'Planificación 2026-1'!W:W,C206,'Planificación 2026-1'!G:G,"PS"))&gt;0,"P04"," ")</f>
        <v>P04</v>
      </c>
      <c r="AD206" s="78"/>
      <c r="AE206" s="78" t="str">
        <f>IF(SUM(COUNTIFS('Planificación 2026-1'!E:E,"FILIAL",'Planificación 2026-1'!W:W,C206,'Planificación 2026-1'!G:G,"IN"))&gt;0,"P06"," ")</f>
        <v xml:space="preserve"> </v>
      </c>
      <c r="AF206" s="78" t="str">
        <f>IF(SUM(COUNTIFS('Planificación 2026-1'!E:E,"FILIAL",'Planificación 2026-1'!W:W,C206,'Planificación 2026-1'!G:G,"CA"))&gt;0,"P07"," ")</f>
        <v xml:space="preserve"> </v>
      </c>
      <c r="AG206" s="78" t="str">
        <f>IF(SUM(COUNTIFS('Planificación 2026-1'!E:E,"FILIAL",'Planificación 2026-1'!W:W,C206,'Planificación 2026-1'!G:G,"DE"))&gt;0,"P08"," ")</f>
        <v xml:space="preserve"> </v>
      </c>
      <c r="AH206" s="78" t="str">
        <f>IF(SUM(COUNTIFS('Planificación 2026-1'!E:E,"FILIAL",'Planificación 2026-1'!W:W,C206,'Planificación 2026-1'!G:G,"OB"))&gt;0,"P09"," ")</f>
        <v xml:space="preserve"> </v>
      </c>
      <c r="AI206" s="78" t="str">
        <f>IF(SUM(COUNTIFS('Planificación 2026-1'!E:E,"FILIAL",'Planificación 2026-1'!W:W,C206,'Planificación 2026-1'!G:G,"MH"))&gt;0,"P31"," ")</f>
        <v xml:space="preserve"> </v>
      </c>
      <c r="AJ206" s="78" t="str">
        <f>IF(SUM(COUNTIFS('Planificación 2026-1'!E:E,"FILIAL",'Planificación 2026-1'!W:W,C206,'Planificación 2026-1'!G:G,"IC"))&gt;0,"P32"," ")</f>
        <v xml:space="preserve"> </v>
      </c>
      <c r="AK206" s="78" t="str">
        <f>IF(SUM(COUNTIFS('Planificación 2026-1'!E:E,"FILIAL",'Planificación 2026-1'!W:W,C206,'Planificación 2026-1'!G:G,"AR"))&gt;0,"P34"," ")</f>
        <v xml:space="preserve"> </v>
      </c>
      <c r="AL206" s="78" t="str">
        <f>IF(SUM(COUNTIFS('Planificación 2026-1'!E:E,"FILIAL",'Planificación 2026-1'!W:W,C206,'Planificación 2026-1'!G:G,"T1"))&gt;0,"P35"," ")</f>
        <v xml:space="preserve"> </v>
      </c>
      <c r="AM206" s="78" t="str">
        <f>IF(SUM(COUNTIFS('Planificación 2026-1'!E:E,"FILIAL",'Planificación 2026-1'!W:W,C206,'Planificación 2026-1'!G:G,"T3"))&gt;0,"P36"," ")</f>
        <v xml:space="preserve"> </v>
      </c>
      <c r="AN206" s="78" t="str">
        <f>IF(SUM(COUNTIFS('Planificación 2026-1'!E:E,"FILIAL",'Planificación 2026-1'!W:W,C206,'Planificación 2026-1'!G:G,"T2"))&gt;0,"P37"," ")</f>
        <v xml:space="preserve"> </v>
      </c>
      <c r="AO206" s="78" t="str">
        <f>IF(SUM(COUNTIFS('Planificación 2026-1'!E:E,"FILIAL",'Planificación 2026-1'!W:W,C206,'Planificación 2026-1'!G:G,"AE"))&gt;0,"P38"," ")</f>
        <v xml:space="preserve"> </v>
      </c>
      <c r="AP206" s="78" t="str">
        <f>IF(SUM(COUNTIFS('Planificación 2026-1'!E:E,"FILIAL",'Planificación 2026-1'!W:W,C206,'Planificación 2026-1'!G:G,"T4"))&gt;0,"P55"," ")</f>
        <v xml:space="preserve"> </v>
      </c>
      <c r="AQ206" s="78" t="str">
        <f>IF(SUM(COUNTIFS('Planificación 2026-1'!E:E,"SUNAMPE",'Planificación 2026-1'!W:W,C206,'Planificación 2026-1'!G:G,"AF"))&gt;0," P01"," ")</f>
        <v xml:space="preserve"> </v>
      </c>
      <c r="AR206" s="78" t="str">
        <f>IF(SUM(COUNTIFS('Planificación 2026-1'!E:E,"SUNAMPE",'Planificación 2026-1'!W:W,C206,'Planificación 2026-1'!G:G,"EN"))&gt;0,"P02"," ")</f>
        <v xml:space="preserve"> </v>
      </c>
      <c r="AS206" s="78" t="str">
        <f>IF(SUM(COUNTIFS('Planificación 2026-1'!E:E,"SUNAMPE",'Planificación 2026-1'!W:W,C206,'Planificación 2026-1'!G:G,"IS"))&gt;0,"P03"," ")</f>
        <v xml:space="preserve"> </v>
      </c>
      <c r="AT206" s="78" t="str">
        <f>IF(SUM(COUNTIFS('Planificación 2026-1'!E:E,"SUNAMPE",'Planificación 2026-1'!W:W,C206,'Planificación 2026-1'!G:G,"PS"))&gt;0,"P04"," ")</f>
        <v xml:space="preserve"> </v>
      </c>
      <c r="AU206" s="78"/>
      <c r="AV206" s="78" t="str">
        <f>IF(SUM(COUNTIFS('Planificación 2026-1'!E:E,"SUNAMPE",'Planificación 2026-1'!W:W,C206,'Planificación 2026-1'!G:G,"IN"))&gt;0,"P06"," ")</f>
        <v xml:space="preserve"> </v>
      </c>
      <c r="AW206" s="78" t="str">
        <f>IF(SUM(COUNTIFS('Planificación 2026-1'!E:E,"SUNAMPE",'Planificación 2026-1'!W:W,C206,'Planificación 2026-1'!G:G,"CA"))&gt;0,"P07"," ")</f>
        <v xml:space="preserve"> </v>
      </c>
      <c r="AX206" s="78" t="str">
        <f>IF(SUM(COUNTIFS('Planificación 2026-1'!E:E,"SUNAMPE",'Planificación 2026-1'!W:W,C206,'Planificación 2026-1'!G:G,"DE"))&gt;0,"P08"," ")</f>
        <v xml:space="preserve"> </v>
      </c>
      <c r="AY206" s="78" t="str">
        <f>IF(SUM(COUNTIFS('Planificación 2026-1'!E:E,"SUNAMPE",'Planificación 2026-1'!W:W,C206,'Planificación 2026-1'!G:G,"OB"))&gt;0,"P09"," ")</f>
        <v xml:space="preserve"> </v>
      </c>
      <c r="AZ206" s="78" t="str">
        <f>IF(SUM(COUNTIFS('Planificación 2026-1'!E:E,"SUNAMPE",'Planificación 2026-1'!W:W,C206,'Planificación 2026-1'!G:G,"MH"))&gt;0,"P31"," ")</f>
        <v xml:space="preserve"> </v>
      </c>
      <c r="BA206" s="78" t="str">
        <f>IF(SUM(COUNTIFS('Planificación 2026-1'!E:E,"SUNAMPE",'Planificación 2026-1'!W:W,C206,'Planificación 2026-1'!G:G,"IC"))&gt;0,"P32"," ")</f>
        <v xml:space="preserve"> </v>
      </c>
      <c r="BB206" s="78" t="str">
        <f>IF(SUM(COUNTIFS('Planificación 2026-1'!E:E,"SUNAMPE",'Planificación 2026-1'!W:W,C206,'Planificación 2026-1'!G:G,"AR"))&gt;0,"P34"," ")</f>
        <v xml:space="preserve"> </v>
      </c>
      <c r="BC206" s="78" t="str">
        <f>IF(SUM(COUNTIFS('Planificación 2026-1'!E:E,"SUNAMPE",'Planificación 2026-1'!W:W,C206,'Planificación 2026-1'!G:G,"T1"))&gt;0,"P35"," ")</f>
        <v xml:space="preserve"> </v>
      </c>
      <c r="BD206" s="78" t="str">
        <f>IF(SUM(COUNTIFS('Planificación 2026-1'!E:E,"SUNAMPE",'Planificación 2026-1'!W:W,C206,'Planificación 2026-1'!G:G,"T3"))&gt;0,"P36"," ")</f>
        <v xml:space="preserve"> </v>
      </c>
      <c r="BE206" s="78" t="str">
        <f>IF(SUM(COUNTIFS('Planificación 2026-1'!E:E,"SUNAMPE",'Planificación 2026-1'!W:W,C206,'Planificación 2026-1'!G:G,"T2"))&gt;0,"P37"," ")</f>
        <v xml:space="preserve"> </v>
      </c>
      <c r="BF206" s="78" t="str">
        <f>IF(SUM(COUNTIFS('Planificación 2026-1'!E:E,"SUNAMPE",'Planificación 2026-1'!W:W,C206,'Planificación 2026-1'!G:G,"AE"))&gt;0,"P38"," ")</f>
        <v xml:space="preserve"> </v>
      </c>
      <c r="BG206" s="78" t="str">
        <f>IF(SUM(COUNTIFS('Planificación 2026-1'!E:E,"SUNAMPE",'Planificación 2026-1'!W:W,C206,'Planificación 2026-1'!G:G,"T4"))&gt;0,"P55"," ")</f>
        <v xml:space="preserve"> </v>
      </c>
      <c r="BH206" s="78" t="str">
        <f>IF(SUM(COUNTIFS('Planificación 2026-1'!E:E,"HUAURA",'Planificación 2026-1'!W:W,C206,'Planificación 2026-1'!G:G,"AF"))&gt;0," P01"," ")</f>
        <v xml:space="preserve"> </v>
      </c>
      <c r="BI206" s="78" t="str">
        <f>IF(SUM(COUNTIFS('Planificación 2026-1'!E:E,"HUAURA",'Planificación 2026-1'!W:W,C206,'Planificación 2026-1'!G:G,"EN"))&gt;0,"P02"," ")</f>
        <v xml:space="preserve"> </v>
      </c>
      <c r="BJ206" s="78" t="str">
        <f>IF(SUM(COUNTIFS('Planificación 2026-1'!E:E,"HUAURA",'Planificación 2026-1'!W:W,C206,'Planificación 2026-1'!G:G,"IS"))&gt;0,"P03"," ")</f>
        <v xml:space="preserve"> </v>
      </c>
      <c r="BK206" s="78" t="str">
        <f>IF(SUM(COUNTIFS('Planificación 2026-1'!E:E,"HUAURA",'Planificación 2026-1'!W:W,C206,'Planificación 2026-1'!G:G,"PS"))&gt;0,"P04"," ")</f>
        <v xml:space="preserve"> </v>
      </c>
      <c r="BL206" s="78"/>
      <c r="BM206" s="78" t="str">
        <f>IF(SUM(COUNTIFS('Planificación 2026-1'!E:E,"HUAURA",'Planificación 2026-1'!W:W,C206,'Planificación 2026-1'!G:G,"IN"))&gt;0,"P06"," ")</f>
        <v xml:space="preserve"> </v>
      </c>
      <c r="BN206" s="78" t="str">
        <f>IF(SUM(COUNTIFS('Planificación 2026-1'!E:E,"HUAURA",'Planificación 2026-1'!W:W,C206,'Planificación 2026-1'!G:G,"CA"))&gt;0,"P07"," ")</f>
        <v xml:space="preserve"> </v>
      </c>
      <c r="BO206" s="78" t="str">
        <f>IF(SUM(COUNTIFS('Planificación 2026-1'!E:E,"HUAURA",'Planificación 2026-1'!W:W,C206,'Planificación 2026-1'!G:G,"DE"))&gt;0,"P08"," ")</f>
        <v xml:space="preserve"> </v>
      </c>
      <c r="BP206" s="78" t="str">
        <f>IF(SUM(COUNTIFS('Planificación 2026-1'!E:E,"HUAURA",'Planificación 2026-1'!W:W,C206,'Planificación 2026-1'!G:G,"OB"))&gt;0,"P09"," ")</f>
        <v xml:space="preserve"> </v>
      </c>
      <c r="BQ206" s="78" t="str">
        <f>IF(SUM(COUNTIFS('Planificación 2026-1'!E:E,"HUAURA",'Planificación 2026-1'!W:W,C206,'Planificación 2026-1'!G:G,"MH"))&gt;0,"P31"," ")</f>
        <v xml:space="preserve"> </v>
      </c>
      <c r="BR206" s="78" t="str">
        <f>IF(SUM(COUNTIFS('Planificación 2026-1'!E:E,"HUAURA",'Planificación 2026-1'!W:W,C206,'Planificación 2026-1'!G:G,"IC"))&gt;0,"P32"," ")</f>
        <v xml:space="preserve"> </v>
      </c>
      <c r="BS206" s="78" t="str">
        <f>IF(SUM(COUNTIFS('Planificación 2026-1'!E:E,"HUAURA",'Planificación 2026-1'!W:W,C206,'Planificación 2026-1'!G:G,"AR"))&gt;0,"P34"," ")</f>
        <v xml:space="preserve"> </v>
      </c>
      <c r="BT206" s="78" t="str">
        <f>IF(SUM(COUNTIFS('Planificación 2026-1'!E:E,"HUAURA",'Planificación 2026-1'!W:W,C206,'Planificación 2026-1'!G:G,"T1"))&gt;0,"P35"," ")</f>
        <v xml:space="preserve"> </v>
      </c>
      <c r="BU206" s="78" t="str">
        <f>IF(SUM(COUNTIFS('Planificación 2026-1'!E:E,"HUAURA",'Planificación 2026-1'!W:W,C206,'Planificación 2026-1'!G:G,"T3"))&gt;0,"P36"," ")</f>
        <v xml:space="preserve"> </v>
      </c>
      <c r="BV206" s="78" t="str">
        <f>IF(SUM(COUNTIFS('Planificación 2026-1'!E:E,"HUAURA",'Planificación 2026-1'!W:W,C206,'Planificación 2026-1'!G:G,"T2"))&gt;0,"P37"," ")</f>
        <v xml:space="preserve"> </v>
      </c>
      <c r="BW206" s="78" t="str">
        <f>IF(SUM(COUNTIFS('Planificación 2026-1'!E:E,"HUAURA",'Planificación 2026-1'!W:W,C206,'Planificación 2026-1'!G:G,"AE"))&gt;0,"P38"," ")</f>
        <v xml:space="preserve"> </v>
      </c>
      <c r="BX206" s="78" t="str">
        <f>IF(SUM(COUNTIFS('Planificación 2026-1'!E:E,"HUAURA",'Planificación 2026-1'!W:W,C206,'Planificación 2026-1'!G:G,"T4"))&gt;0,"P55"," ")</f>
        <v xml:space="preserve"> </v>
      </c>
      <c r="BY206" s="79">
        <f>SUMIFS('Planificación 2026-1'!R:R,'Planificación 2026-1'!W:W,C206,'Planificación 2026-1'!G:G,"AF",'Planificación 2026-1'!H:H,"&gt;2")</f>
        <v>0</v>
      </c>
      <c r="BZ206" s="79">
        <f>SUMIFS('Planificación 2026-1'!R:R,'Planificación 2026-1'!W:W,C206,'Planificación 2026-1'!G:G,"EN",'Planificación 2026-1'!H:H,"&gt;2")</f>
        <v>0</v>
      </c>
      <c r="CA206" s="79">
        <f>SUMIFS('Planificación 2026-1'!R:R,'Planificación 2026-1'!W:W,C206,'Planificación 2026-1'!G:G,"IS",'Planificación 2026-1'!H:H,"&gt;2")</f>
        <v>0</v>
      </c>
      <c r="CB206" s="79">
        <f>SUMIFS('Planificación 2026-1'!R:R,'Planificación 2026-1'!W:W,C206,'Planificación 2026-1'!G:G,"PS",'Planificación 2026-1'!H:H,"&gt;2")</f>
        <v>12</v>
      </c>
      <c r="CC206" s="79">
        <f>SUMIFS('Planificación 2026-1'!R:R,'Planificación 2026-1'!W:W,C206,'Planificación 2026-1'!G:G,"IN",'Planificación 2026-1'!H:H,"&gt;2")</f>
        <v>0</v>
      </c>
      <c r="CD206" s="79">
        <f>SUMIFS('Planificación 2026-1'!R:R,'Planificación 2026-1'!W:W,C206,'Planificación 2026-1'!G:G,"CA",'Planificación 2026-1'!H:H,"&gt;2")</f>
        <v>0</v>
      </c>
      <c r="CE206" s="79">
        <f>SUMIFS('Planificación 2026-1'!R:R,'Planificación 2026-1'!W:W,C206,'Planificación 2026-1'!G:G,"DE",'Planificación 2026-1'!H:H,"&gt;2")</f>
        <v>0</v>
      </c>
      <c r="CF206" s="79">
        <f>SUMIFS('Planificación 2026-1'!R:R,'Planificación 2026-1'!W:W,C206,'Planificación 2026-1'!G:G,"OB",'Planificación 2026-1'!H:H,"&gt;2")</f>
        <v>0</v>
      </c>
      <c r="CG206" s="79">
        <f>SUMIFS('Planificación 2026-1'!R:R,'Planificación 2026-1'!W:W,C206,'Planificación 2026-1'!G:G,"MH",'Planificación 2026-1'!H:H,"&gt;2")</f>
        <v>0</v>
      </c>
      <c r="CH206" s="79">
        <f>SUMIFS('Planificación 2026-1'!R:R,'Planificación 2026-1'!W:W,C206,'Planificación 2026-1'!G:G,"IC",'Planificación 2026-1'!H:H,"&gt;2")</f>
        <v>0</v>
      </c>
      <c r="CI206" s="79">
        <f>SUMIFS('Planificación 2026-1'!R:R,'Planificación 2026-1'!W:W,C206,'Planificación 2026-1'!G:G,"AR",'Planificación 2026-1'!H:H,"&gt;2")</f>
        <v>0</v>
      </c>
      <c r="CJ206" s="79">
        <f>SUMIFS('Planificación 2026-1'!R:R,'Planificación 2026-1'!W:W,C206,'Planificación 2026-1'!G:G,"T1",'Planificación 2026-1'!H:H,"&gt;2")</f>
        <v>0</v>
      </c>
      <c r="CK206" s="79">
        <f>SUMIFS('Planificación 2026-1'!R:R,'Planificación 2026-1'!W:W,C206,'Planificación 2026-1'!G:G,"T3",'Planificación 2026-1'!H:H,"&gt;2")</f>
        <v>0</v>
      </c>
      <c r="CL206" s="79">
        <f>SUMIFS('Planificación 2026-1'!R:R,'Planificación 2026-1'!W:W,C206,'Planificación 2026-1'!G:G,"T2",'Planificación 2026-1'!H:H,"&gt;2")</f>
        <v>0</v>
      </c>
      <c r="CM206" s="79">
        <f>SUMIFS('Planificación 2026-1'!R:R,'Planificación 2026-1'!W:W,C206,'Planificación 2026-1'!G:G,"AE",'Planificación 2026-1'!H:H,"&gt;2")</f>
        <v>0</v>
      </c>
      <c r="CN206" s="79">
        <f>SUMIFS('Planificación 2026-1'!R:R,'Planificación 2026-1'!W:W,C206,'Planificación 2026-1'!G:G,"T4",'Planificación 2026-1'!H:H,"&gt;2")</f>
        <v>0</v>
      </c>
      <c r="CO206" s="79">
        <f>SUMIFS('Planificación 2026-1'!R:R,'Planificación 2026-1'!W:W,C206,'Planificación 2026-1'!G:G,"AF",'Planificación 2026-1'!H:H,"&lt;3")</f>
        <v>0</v>
      </c>
      <c r="CP206" s="79">
        <f>SUMIFS('Planificación 2026-1'!R:R,'Planificación 2026-1'!W:W,C206,'Planificación 2026-1'!G:G,"EN",'Planificación 2026-1'!H:H,"&lt;3")</f>
        <v>0</v>
      </c>
      <c r="CQ206" s="79">
        <f>SUMIFS('Planificación 2026-1'!R:R,'Planificación 2026-1'!W:W,C206,'Planificación 2026-1'!G:G,"IS",'Planificación 2026-1'!H:H,"&lt;3")</f>
        <v>0</v>
      </c>
      <c r="CR206" s="79">
        <f>SUMIFS('Planificación 2026-1'!R:R,'Planificación 2026-1'!W:W,C206,'Planificación 2026-1'!G:G,"PS",'Planificación 2026-1'!H:H,"&lt;3")</f>
        <v>0</v>
      </c>
      <c r="CS206" s="79">
        <f>SUMIFS('Planificación 2026-1'!R:R,'Planificación 2026-1'!W:W,C206,'Planificación 2026-1'!G:G,"IN",'Planificación 2026-1'!H:H,"&lt;3")</f>
        <v>0</v>
      </c>
      <c r="CT206" s="79">
        <f>SUMIFS('Planificación 2026-1'!R:R,'Planificación 2026-1'!W:W,C206,'Planificación 2026-1'!G:G,"CA",'Planificación 2026-1'!H:H,"&lt;3")</f>
        <v>0</v>
      </c>
      <c r="CU206" s="79">
        <f>SUMIFS('Planificación 2026-1'!R:R,'Planificación 2026-1'!W:W,C206,'Planificación 2026-1'!G:G,"DE",'Planificación 2026-1'!H:H,"&lt;3")</f>
        <v>0</v>
      </c>
      <c r="CV206" s="79">
        <f>SUMIFS('Planificación 2026-1'!R:R,'Planificación 2026-1'!W:W,C206,'Planificación 2026-1'!G:G,"OB",'Planificación 2026-1'!H:H,"&lt;3")</f>
        <v>0</v>
      </c>
      <c r="CW206" s="79">
        <f>SUMIFS('Planificación 2026-1'!R:R,'Planificación 2026-1'!W:W,C206,'Planificación 2026-1'!G:G,"MH",'Planificación 2026-1'!H:H,"&lt;3")</f>
        <v>0</v>
      </c>
      <c r="CX206" s="79">
        <f>SUMIFS('Planificación 2026-1'!R:R,'Planificación 2026-1'!W:W,C206,'Planificación 2026-1'!G:G,"IC",'Planificación 2026-1'!H:H,"&lt;3")</f>
        <v>0</v>
      </c>
      <c r="CY206" s="79">
        <f>SUMIFS('Planificación 2026-1'!R:R,'Planificación 2026-1'!W:W,C206,'Planificación 2026-1'!G:G,"AR",'Planificación 2026-1'!H:H,"&lt;3")</f>
        <v>0</v>
      </c>
      <c r="CZ206" s="79">
        <f>SUMIFS('Planificación 2026-1'!R:R,'Planificación 2026-1'!W:W,C206,'Planificación 2026-1'!G:G,"T1",'Planificación 2026-1'!H:H,"&lt;3")</f>
        <v>0</v>
      </c>
      <c r="DA206" s="79">
        <f>SUMIFS('Planificación 2026-1'!R:R,'Planificación 2026-1'!W:W,C206,'Planificación 2026-1'!G:G,"T3",'Planificación 2026-1'!H:H,"&lt;3")</f>
        <v>0</v>
      </c>
      <c r="DB206" s="79">
        <f>SUMIFS('Planificación 2026-1'!R:R,'Planificación 2026-1'!W:W,C206,'Planificación 2026-1'!G:G,"T2",'Planificación 2026-1'!H:H,"&lt;3")</f>
        <v>0</v>
      </c>
      <c r="DC206" s="79">
        <f>SUMIFS('Planificación 2026-1'!R:R,'Planificación 2026-1'!W:W,C206,'Planificación 2026-1'!G:G,"AE",'Planificación 2026-1'!H:H,"&lt;3")</f>
        <v>0</v>
      </c>
      <c r="DD206" s="79">
        <f>SUMIFS('Planificación 2026-1'!R:R,'Planificación 2026-1'!W:W,C206,'Planificación 2026-1'!G:G,"T4",'Planificación 2026-1'!H:H,"&lt;3")</f>
        <v>0</v>
      </c>
      <c r="DE206" s="78" t="str">
        <f t="shared" si="46"/>
        <v/>
      </c>
      <c r="DF206" s="30">
        <f>IF(C206="","",SUMIFS('Planificación 2026-1'!R:R,'Planificación 2026-1'!W:W,C206,'Planificación 2026-1'!E:E,"PRINCIPAL",'Planificación 2026-1'!X:X,"VIRTUAL"))</f>
        <v>0</v>
      </c>
      <c r="DG206" s="30">
        <f>IF(C206="","",SUMIFS('Planificación 2026-1'!R:R,'Planificación 2026-1'!W:W,C206,'Planificación 2026-1'!E:E,"PRINCIPAL",'Planificación 2026-1'!X:X,"PRESENCIAL"))</f>
        <v>0</v>
      </c>
      <c r="DH206" s="30">
        <f>IF(C206="","",SUMIFS('Planificación 2026-1'!R:R,'Planificación 2026-1'!W:W,C206,'Planificación 2026-1'!E:E,"PRINCIPAL",'Planificación 2026-1'!X:X,"HIBRIDO PRESENCIAL"))</f>
        <v>0</v>
      </c>
      <c r="DI206" s="78" t="str">
        <f t="shared" si="47"/>
        <v>P04</v>
      </c>
      <c r="DJ206" s="78">
        <f>IF(C206="","",SUMIFS('Planificación 2026-1'!R:R,'Planificación 2026-1'!W:W,C206,'Planificación 2026-1'!E:E,"FILIAL",'Planificación 2026-1'!X:X,"VIRTUAL"))</f>
        <v>0</v>
      </c>
      <c r="DK206" s="80">
        <f>IF(C206="","",SUMIFS('Planificación 2026-1'!R:R,'Planificación 2026-1'!W:W,C206,'Planificación 2026-1'!E:E,"FILIAL",'Planificación 2026-1'!X:X,"PRESENCIAL"))</f>
        <v>12</v>
      </c>
      <c r="DL206" s="42">
        <f>IF(C206="","",SUMIFS('Planificación 2026-1'!R:R,'Planificación 2026-1'!W:W,C206,'Planificación 2026-1'!E:E,"FILIAL",'Planificación 2026-1'!X:X,"HIBRIDO PRESENCIAL"))</f>
        <v>0</v>
      </c>
      <c r="DM206" s="81" t="str">
        <f t="shared" si="48"/>
        <v/>
      </c>
      <c r="DN206" s="78">
        <f>IF(C206="","",SUMIFS('Planificación 2026-1'!R:R,'Planificación 2026-1'!W:W,C206,'Planificación 2026-1'!E:E,"SUNAMPE",'Planificación 2026-1'!X:X,"VIRTUAL"))</f>
        <v>0</v>
      </c>
      <c r="DO206" s="42">
        <f>IF(C206="","",SUMIFS('Planificación 2026-1'!R:R,'Planificación 2026-1'!W:W,C206,'Planificación 2026-1'!E:E,"SUNAMPE",'Planificación 2026-1'!X:X,"PRESENCIAL"))</f>
        <v>0</v>
      </c>
      <c r="DP206" s="81" t="str">
        <f t="shared" si="49"/>
        <v/>
      </c>
      <c r="DQ206" s="78">
        <f>IF(C206="","",SUMIFS('Planificación 2026-1'!R:R,'Planificación 2026-1'!W:W,C206,'Planificación 2026-1'!E:E,"HUAURA",'Planificación 2026-1'!X:X,"VIRTUAL"))</f>
        <v>0</v>
      </c>
      <c r="DR206" s="42">
        <f>IF(C206="","",SUMIFS('Planificación 2026-1'!R:R,'Planificación 2026-1'!W:W,C206,'Planificación 2026-1'!E:E,"HUAURA",'Planificación 2026-1'!X:X,"PRESENCIAL"))</f>
        <v>0</v>
      </c>
      <c r="DS206" s="48">
        <f>SUMIFS('Planificación 2026-1'!R:R,'Planificación 2026-1'!W:W,C206,'Planificación 2026-1'!E:E,"PRINCIPAL",'Planificación 2026-1'!X:X,"VIRTUAL",'Planificación 2026-1'!H:H,"&gt;2")</f>
        <v>0</v>
      </c>
      <c r="DT206" s="48">
        <f>SUMIFS('Planificación 2026-1'!R:R,'Planificación 2026-1'!W:W,C206,'Planificación 2026-1'!E:E,"PRINCIPAL",'Planificación 2026-1'!X:X,"&lt;&gt;VIRTUAL",'Planificación 2026-1'!H:H,"&gt;2")</f>
        <v>0</v>
      </c>
      <c r="DU206" s="48">
        <f>SUMIFS('Planificación 2026-1'!R:R,'Planificación 2026-1'!W:W,C206,'Planificación 2026-1'!E:E,"SUNAMPE",'Planificación 2026-1'!X:X,"VIRTUAL",'Planificación 2026-1'!H:H,"&gt;2")</f>
        <v>0</v>
      </c>
      <c r="DV206" s="48">
        <f>SUMIFS('Planificación 2026-1'!R:R,'Planificación 2026-1'!W:W,C206,'Planificación 2026-1'!E:E,"SUNAMPE",'Planificación 2026-1'!X:X,"&lt;&gt;VIRTUAL",'Planificación 2026-1'!H:H,"&gt;2")</f>
        <v>0</v>
      </c>
      <c r="DW206" s="48">
        <f>SUMIFS('Planificación 2026-1'!R:R,'Planificación 2026-1'!W:W,C206,'Planificación 2026-1'!E:E,"FILIAL",'Planificación 2026-1'!X:X,"VIRTUAL",'Planificación 2026-1'!H:H,"&gt;2")</f>
        <v>0</v>
      </c>
      <c r="DX206" s="48">
        <f>SUMIFS('Planificación 2026-1'!R:R,'Planificación 2026-1'!W:W,C206,'Planificación 2026-1'!E:E,"FILIAL",'Planificación 2026-1'!X:X,"&lt;&gt;VIRTUAL",'Planificación 2026-1'!H:H,"&gt;2")</f>
        <v>12</v>
      </c>
      <c r="DY206" s="48">
        <f>SUMIFS('Planificación 2026-1'!R:R,'Planificación 2026-1'!W:W,C206,'Planificación 2026-1'!E:E,"PORUMA",'Planificación 2026-1'!X:X,"VIRTUAL",'Planificación 2026-1'!H:H,"&gt;2")</f>
        <v>0</v>
      </c>
      <c r="DZ206" s="48">
        <f>SUMIFS('Planificación 2026-1'!R:R,'Planificación 2026-1'!W:W,C206,'Planificación 2026-1'!E:E,"PORUMA",'Planificación 2026-1'!X:X,"&lt;&gt;VIRTUAL",'Planificación 2026-1'!H:H,"&gt;2")</f>
        <v>0</v>
      </c>
      <c r="EA206" s="48">
        <f>SUMIFS('Planificación 2026-1'!R:R,'Planificación 2026-1'!W:W,C206,'Planificación 2026-1'!E:E,"HUAURA",'Planificación 2026-1'!X:X,"VIRTUAL",'Planificación 2026-1'!H:H,"&gt;2")</f>
        <v>0</v>
      </c>
      <c r="EB206" s="48">
        <f>SUMIFS('Planificación 2026-1'!R:R,'Planificación 2026-1'!W:W,C206,'Planificación 2026-1'!E:E,"HUAURA",'Planificación 2026-1'!X:X,"&lt;&gt;VIRTUAL",'Planificación 2026-1'!H:H,"&gt;2")</f>
        <v>0</v>
      </c>
      <c r="EC206" s="48">
        <f>SUMIFS('Planificación 2026-1'!R:R,'Planificación 2026-1'!W:W,C206,'Planificación 2026-1'!E:E,"PRINCIPAL",'Planificación 2026-1'!X:X,"VIRTUAL",'Planificación 2026-1'!H:H,"&lt;3")</f>
        <v>0</v>
      </c>
      <c r="ED206" s="48">
        <f>SUMIFS('Planificación 2026-1'!R:R,'Planificación 2026-1'!W:W,C206,'Planificación 2026-1'!E:E,"PRINCIPAL",'Planificación 2026-1'!X:X,"&lt;&gt;VIRTUAL",'Planificación 2026-1'!H:H,"&lt;3")</f>
        <v>0</v>
      </c>
      <c r="EE206" s="48">
        <f>SUMIFS('Planificación 2026-1'!R:R,'Planificación 2026-1'!W:W,C206,'Planificación 2026-1'!E:E,"SUNAMPE",'Planificación 2026-1'!X:X,"VIRTUAL",'Planificación 2026-1'!H:H,"&lt;3")</f>
        <v>0</v>
      </c>
      <c r="EF206" s="48">
        <f>SUMIFS('Planificación 2026-1'!R:R,'Planificación 2026-1'!W:W,C206,'Planificación 2026-1'!E:E,"SUNAMPE",'Planificación 2026-1'!X:X,"&lt;&gt;VIRTUAL",'Planificación 2026-1'!H:H,"&lt;3")</f>
        <v>0</v>
      </c>
      <c r="EG206" s="48">
        <f>SUMIFS('Planificación 2026-1'!R:R,'Planificación 2026-1'!W:W,C206,'Planificación 2026-1'!E:E,"FILIAL",'Planificación 2026-1'!X:X,"VIRTUAL",'Planificación 2026-1'!H:H,"&lt;3")</f>
        <v>0</v>
      </c>
      <c r="EH206" s="48">
        <f>SUMIFS('Planificación 2026-1'!R:R,'Planificación 2026-1'!W:W,C206,'Planificación 2026-1'!E:E,"FILIAL",'Planificación 2026-1'!X:X,"&lt;&gt;VIRTUAL",'Planificación 2026-1'!H:H,"&lt;3")</f>
        <v>0</v>
      </c>
      <c r="EI206" s="48">
        <f>SUMIFS('Planificación 2026-1'!R:R,'Planificación 2026-1'!W:W,C206,'Planificación 2026-1'!E:E,"PORUMA",'Planificación 2026-1'!X:X,"VIRTUAL",'Planificación 2026-1'!H:H,"&lt;3")</f>
        <v>0</v>
      </c>
      <c r="EJ206" s="48">
        <f>SUMIFS('Planificación 2026-1'!R:R,'Planificación 2026-1'!W:W,C206,'Planificación 2026-1'!E:E,"PORUMA",'Planificación 2026-1'!X:X,"&lt;&gt;VIRTUAL",'Planificación 2026-1'!H:H,"&lt;3")</f>
        <v>0</v>
      </c>
      <c r="EK206" s="48">
        <f>SUMIFS('Planificación 2026-1'!R:R,'Planificación 2026-1'!W:W,C206,'Planificación 2026-1'!E:E,"HUAURA",'Planificación 2026-1'!X:X,"VIRTUAL",'Planificación 2026-1'!H:H,"&lt;3")</f>
        <v>0</v>
      </c>
      <c r="EL206" s="48">
        <f>SUMIFS('Planificación 2026-1'!R:R,'Planificación 2026-1'!W:W,C206,'Planificación 2026-1'!E:E,"HUAURA",'Planificación 2026-1'!X:X,"&lt;&gt;VIRTUAL",'Planificación 2026-1'!H:H,"&lt;3")</f>
        <v>0</v>
      </c>
      <c r="EM206" s="48">
        <f t="shared" si="50"/>
        <v>12</v>
      </c>
      <c r="EN206" s="48">
        <f t="shared" si="51"/>
        <v>0</v>
      </c>
      <c r="EO206" s="48">
        <f t="shared" si="52"/>
        <v>0</v>
      </c>
      <c r="EP206" s="48">
        <f t="shared" si="53"/>
        <v>0</v>
      </c>
      <c r="EQ206" s="48">
        <f t="shared" si="54"/>
        <v>0</v>
      </c>
      <c r="ER206" s="48"/>
      <c r="ES206" s="48">
        <f t="shared" si="55"/>
        <v>0</v>
      </c>
      <c r="ET206" s="48">
        <f t="shared" si="56"/>
        <v>12</v>
      </c>
      <c r="EU206" s="48" t="b">
        <f t="shared" si="57"/>
        <v>1</v>
      </c>
      <c r="EV206" s="48" t="str">
        <f t="shared" si="58"/>
        <v>FILIAL</v>
      </c>
      <c r="EW206" s="48" t="str">
        <f t="shared" si="59"/>
        <v>PRESENCIAL</v>
      </c>
    </row>
    <row r="207" spans="1:153" x14ac:dyDescent="0.3">
      <c r="A207" s="53"/>
      <c r="B207" s="383">
        <v>204</v>
      </c>
      <c r="C207" s="107" t="s">
        <v>227</v>
      </c>
      <c r="D207" s="82">
        <f>SUMIF('Planificación 2026-1'!W:W,C207,'Planificación 2026-1'!R:R)</f>
        <v>30</v>
      </c>
      <c r="E207" s="384" t="s">
        <v>341</v>
      </c>
      <c r="F207" s="107" t="s">
        <v>430</v>
      </c>
      <c r="G207" s="107" t="s">
        <v>431</v>
      </c>
      <c r="H207" s="107" t="s">
        <v>432</v>
      </c>
      <c r="I207" s="77" t="str">
        <f>IF(SUM(COUNTIFS('Planificación 2026-1'!E:E,"PRINCIPAL",'Planificación 2026-1'!W:W,C207,'Planificación 2026-1'!G:G,"AF"))&gt;0,"P01"," ")</f>
        <v xml:space="preserve"> </v>
      </c>
      <c r="J207" s="78" t="str">
        <f>IF(SUM(COUNTIFS('Planificación 2026-1'!E:E,"PRINCIPAL",'Planificación 2026-1'!W:W,C207,'Planificación 2026-1'!G:G,"EN"))&gt;0,"P02"," ")</f>
        <v>P02</v>
      </c>
      <c r="K207" s="78" t="str">
        <f>IF(SUM(COUNTIFS('Planificación 2026-1'!E:E,"PRINCIPAL",'Planificación 2026-1'!W:W,C207,'Planificación 2026-1'!G:G,"IS"))&gt;0,"P03"," ")</f>
        <v xml:space="preserve"> </v>
      </c>
      <c r="L207" s="78" t="str">
        <f>IF(SUM(COUNTIFS('Planificación 2026-1'!E:E,"PRINCIPAL",'Planificación 2026-1'!W:W,C207,'Planificación 2026-1'!G:G,"PS"))&gt;0,"P04"," ")</f>
        <v xml:space="preserve"> </v>
      </c>
      <c r="M207" s="78"/>
      <c r="N207" s="78" t="str">
        <f>IF(SUM(COUNTIFS('Planificación 2026-1'!E:E,"PRINCIPAL",'Planificación 2026-1'!W:W,C207,'Planificación 2026-1'!G:G,"IN"))&gt;0,"P06"," ")</f>
        <v xml:space="preserve"> </v>
      </c>
      <c r="O207" s="78" t="str">
        <f>IF(SUM(COUNTIFS('Planificación 2026-1'!E:E,"PRINCIPAL",'Planificación 2026-1'!W:W,C207,'Planificación 2026-1'!G:G,"CA"))&gt;0,"P07"," ")</f>
        <v xml:space="preserve"> </v>
      </c>
      <c r="P207" s="78" t="str">
        <f>IF(SUM(COUNTIFS('Planificación 2026-1'!E:E,"PRINCIPAL",'Planificación 2026-1'!W:W,C207,'Planificación 2026-1'!G:G,"DE"))&gt;0,"P08"," ")</f>
        <v xml:space="preserve"> </v>
      </c>
      <c r="Q207" s="78" t="str">
        <f>IF(SUM(COUNTIFS('Planificación 2026-1'!E:E,"PRINCIPAL",'Planificación 2026-1'!W:W,C207,'Planificación 2026-1'!G:G,"OB"))&gt;0,"P09"," ")</f>
        <v xml:space="preserve"> </v>
      </c>
      <c r="R207" s="78" t="str">
        <f>IF(SUM(COUNTIFS('Planificación 2026-1'!E:E,"PRINCIPAL",'Planificación 2026-1'!W:W,C207,'Planificación 2026-1'!G:G,"MH"))&gt;0,"P31"," ")</f>
        <v xml:space="preserve"> </v>
      </c>
      <c r="S207" s="78" t="str">
        <f>IF(SUM(COUNTIFS('Planificación 2026-1'!E:E,"PRINCIPAL",'Planificación 2026-1'!W:W,C207,'Planificación 2026-1'!G:G,"IC"))&gt;0,"P32"," ")</f>
        <v xml:space="preserve"> </v>
      </c>
      <c r="T207" s="78" t="str">
        <f>IF(SUM(COUNTIFS('Planificación 2026-1'!E:E,"PRINCIPAL",'Planificación 2026-1'!W:W,C207,'Planificación 2026-1'!G:G,"AR"))&gt;0,"P34"," ")</f>
        <v xml:space="preserve"> </v>
      </c>
      <c r="U207" s="78" t="str">
        <f>IF(SUM(COUNTIFS('Planificación 2026-1'!E:E,"PRINCIPAL",'Planificación 2026-1'!W:W,C207,'Planificación 2026-1'!G:G,"T1"))&gt;0,"P35"," ")</f>
        <v xml:space="preserve"> </v>
      </c>
      <c r="V207" s="78" t="str">
        <f>IF(SUM(COUNTIFS('Planificación 2026-1'!E:E,"PRINCIPAL",'Planificación 2026-1'!W:W,C207,'Planificación 2026-1'!G:G,"T3"))&gt;0,"P36"," ")</f>
        <v xml:space="preserve"> </v>
      </c>
      <c r="W207" s="78" t="str">
        <f>IF(SUM(COUNTIFS('Planificación 2026-1'!E:E,"PRINCIPAL",'Planificación 2026-1'!W:W,C207,'Planificación 2026-1'!G:G,"T2"))&gt;0,"P37"," ")</f>
        <v xml:space="preserve"> </v>
      </c>
      <c r="X207" s="78" t="str">
        <f>IF(SUM(COUNTIFS('Planificación 2026-1'!E:E,"PRINCIPAL",'Planificación 2026-1'!W:W,C207,'Planificación 2026-1'!G:G,"AE"))&gt;0,"P38"," ")</f>
        <v xml:space="preserve"> </v>
      </c>
      <c r="Y207" s="78" t="str">
        <f>IF(SUM(COUNTIFS('Planificación 2026-1'!E:E,"PRINCIPAL",'Planificación 2026-1'!W:W,C207,'Planificación 2026-1'!G:G,"T4"))&gt;0,"P55"," ")</f>
        <v xml:space="preserve"> </v>
      </c>
      <c r="Z207" s="78" t="str">
        <f>IF(SUM(COUNTIFS('Planificación 2026-1'!E:E,"FILIAL",'Planificación 2026-1'!W:W,C207,'Planificación 2026-1'!G:G,"AF"))&gt;0," P01"," ")</f>
        <v xml:space="preserve"> </v>
      </c>
      <c r="AA207" s="78" t="str">
        <f>IF(SUM(COUNTIFS('Planificación 2026-1'!E:E,"FILIAL",'Planificación 2026-1'!W:W,C207,'Planificación 2026-1'!G:G,"EN"))&gt;0,"P02"," ")</f>
        <v>P02</v>
      </c>
      <c r="AB207" s="78" t="str">
        <f>IF(SUM(COUNTIFS('Planificación 2026-1'!E:E,"FILIAL",'Planificación 2026-1'!W:W,C207,'Planificación 2026-1'!G:G,"IS"))&gt;0,"P03"," ")</f>
        <v xml:space="preserve"> </v>
      </c>
      <c r="AC207" s="78" t="str">
        <f>IF(SUM(COUNTIFS('Planificación 2026-1'!E:E,"FILIAL",'Planificación 2026-1'!W:W,C207,'Planificación 2026-1'!G:G,"PS"))&gt;0,"P04"," ")</f>
        <v xml:space="preserve"> </v>
      </c>
      <c r="AD207" s="78"/>
      <c r="AE207" s="78" t="str">
        <f>IF(SUM(COUNTIFS('Planificación 2026-1'!E:E,"FILIAL",'Planificación 2026-1'!W:W,C207,'Planificación 2026-1'!G:G,"IN"))&gt;0,"P06"," ")</f>
        <v xml:space="preserve"> </v>
      </c>
      <c r="AF207" s="78" t="str">
        <f>IF(SUM(COUNTIFS('Planificación 2026-1'!E:E,"FILIAL",'Planificación 2026-1'!W:W,C207,'Planificación 2026-1'!G:G,"CA"))&gt;0,"P07"," ")</f>
        <v xml:space="preserve"> </v>
      </c>
      <c r="AG207" s="78" t="str">
        <f>IF(SUM(COUNTIFS('Planificación 2026-1'!E:E,"FILIAL",'Planificación 2026-1'!W:W,C207,'Planificación 2026-1'!G:G,"DE"))&gt;0,"P08"," ")</f>
        <v xml:space="preserve"> </v>
      </c>
      <c r="AH207" s="78" t="str">
        <f>IF(SUM(COUNTIFS('Planificación 2026-1'!E:E,"FILIAL",'Planificación 2026-1'!W:W,C207,'Planificación 2026-1'!G:G,"OB"))&gt;0,"P09"," ")</f>
        <v xml:space="preserve"> </v>
      </c>
      <c r="AI207" s="78" t="str">
        <f>IF(SUM(COUNTIFS('Planificación 2026-1'!E:E,"FILIAL",'Planificación 2026-1'!W:W,C207,'Planificación 2026-1'!G:G,"MH"))&gt;0,"P31"," ")</f>
        <v xml:space="preserve"> </v>
      </c>
      <c r="AJ207" s="78" t="str">
        <f>IF(SUM(COUNTIFS('Planificación 2026-1'!E:E,"FILIAL",'Planificación 2026-1'!W:W,C207,'Planificación 2026-1'!G:G,"IC"))&gt;0,"P32"," ")</f>
        <v xml:space="preserve"> </v>
      </c>
      <c r="AK207" s="78" t="str">
        <f>IF(SUM(COUNTIFS('Planificación 2026-1'!E:E,"FILIAL",'Planificación 2026-1'!W:W,C207,'Planificación 2026-1'!G:G,"AR"))&gt;0,"P34"," ")</f>
        <v xml:space="preserve"> </v>
      </c>
      <c r="AL207" s="78" t="str">
        <f>IF(SUM(COUNTIFS('Planificación 2026-1'!E:E,"FILIAL",'Planificación 2026-1'!W:W,C207,'Planificación 2026-1'!G:G,"T1"))&gt;0,"P35"," ")</f>
        <v xml:space="preserve"> </v>
      </c>
      <c r="AM207" s="78" t="str">
        <f>IF(SUM(COUNTIFS('Planificación 2026-1'!E:E,"FILIAL",'Planificación 2026-1'!W:W,C207,'Planificación 2026-1'!G:G,"T3"))&gt;0,"P36"," ")</f>
        <v xml:space="preserve"> </v>
      </c>
      <c r="AN207" s="78" t="str">
        <f>IF(SUM(COUNTIFS('Planificación 2026-1'!E:E,"FILIAL",'Planificación 2026-1'!W:W,C207,'Planificación 2026-1'!G:G,"T2"))&gt;0,"P37"," ")</f>
        <v xml:space="preserve"> </v>
      </c>
      <c r="AO207" s="78" t="str">
        <f>IF(SUM(COUNTIFS('Planificación 2026-1'!E:E,"FILIAL",'Planificación 2026-1'!W:W,C207,'Planificación 2026-1'!G:G,"AE"))&gt;0,"P38"," ")</f>
        <v xml:space="preserve"> </v>
      </c>
      <c r="AP207" s="78" t="str">
        <f>IF(SUM(COUNTIFS('Planificación 2026-1'!E:E,"FILIAL",'Planificación 2026-1'!W:W,C207,'Planificación 2026-1'!G:G,"T4"))&gt;0,"P55"," ")</f>
        <v xml:space="preserve"> </v>
      </c>
      <c r="AQ207" s="78" t="str">
        <f>IF(SUM(COUNTIFS('Planificación 2026-1'!E:E,"SUNAMPE",'Planificación 2026-1'!W:W,C207,'Planificación 2026-1'!G:G,"AF"))&gt;0," P01"," ")</f>
        <v xml:space="preserve"> </v>
      </c>
      <c r="AR207" s="78" t="str">
        <f>IF(SUM(COUNTIFS('Planificación 2026-1'!E:E,"SUNAMPE",'Planificación 2026-1'!W:W,C207,'Planificación 2026-1'!G:G,"EN"))&gt;0,"P02"," ")</f>
        <v xml:space="preserve"> </v>
      </c>
      <c r="AS207" s="78" t="str">
        <f>IF(SUM(COUNTIFS('Planificación 2026-1'!E:E,"SUNAMPE",'Planificación 2026-1'!W:W,C207,'Planificación 2026-1'!G:G,"IS"))&gt;0,"P03"," ")</f>
        <v xml:space="preserve"> </v>
      </c>
      <c r="AT207" s="78" t="str">
        <f>IF(SUM(COUNTIFS('Planificación 2026-1'!E:E,"SUNAMPE",'Planificación 2026-1'!W:W,C207,'Planificación 2026-1'!G:G,"PS"))&gt;0,"P04"," ")</f>
        <v xml:space="preserve"> </v>
      </c>
      <c r="AU207" s="78"/>
      <c r="AV207" s="78" t="str">
        <f>IF(SUM(COUNTIFS('Planificación 2026-1'!E:E,"SUNAMPE",'Planificación 2026-1'!W:W,C207,'Planificación 2026-1'!G:G,"IN"))&gt;0,"P06"," ")</f>
        <v xml:space="preserve"> </v>
      </c>
      <c r="AW207" s="78" t="str">
        <f>IF(SUM(COUNTIFS('Planificación 2026-1'!E:E,"SUNAMPE",'Planificación 2026-1'!W:W,C207,'Planificación 2026-1'!G:G,"CA"))&gt;0,"P07"," ")</f>
        <v xml:space="preserve"> </v>
      </c>
      <c r="AX207" s="78" t="str">
        <f>IF(SUM(COUNTIFS('Planificación 2026-1'!E:E,"SUNAMPE",'Planificación 2026-1'!W:W,C207,'Planificación 2026-1'!G:G,"DE"))&gt;0,"P08"," ")</f>
        <v xml:space="preserve"> </v>
      </c>
      <c r="AY207" s="78" t="str">
        <f>IF(SUM(COUNTIFS('Planificación 2026-1'!E:E,"SUNAMPE",'Planificación 2026-1'!W:W,C207,'Planificación 2026-1'!G:G,"OB"))&gt;0,"P09"," ")</f>
        <v xml:space="preserve"> </v>
      </c>
      <c r="AZ207" s="78" t="str">
        <f>IF(SUM(COUNTIFS('Planificación 2026-1'!E:E,"SUNAMPE",'Planificación 2026-1'!W:W,C207,'Planificación 2026-1'!G:G,"MH"))&gt;0,"P31"," ")</f>
        <v xml:space="preserve"> </v>
      </c>
      <c r="BA207" s="78" t="str">
        <f>IF(SUM(COUNTIFS('Planificación 2026-1'!E:E,"SUNAMPE",'Planificación 2026-1'!W:W,C207,'Planificación 2026-1'!G:G,"IC"))&gt;0,"P32"," ")</f>
        <v xml:space="preserve"> </v>
      </c>
      <c r="BB207" s="78" t="str">
        <f>IF(SUM(COUNTIFS('Planificación 2026-1'!E:E,"SUNAMPE",'Planificación 2026-1'!W:W,C207,'Planificación 2026-1'!G:G,"AR"))&gt;0,"P34"," ")</f>
        <v xml:space="preserve"> </v>
      </c>
      <c r="BC207" s="78" t="str">
        <f>IF(SUM(COUNTIFS('Planificación 2026-1'!E:E,"SUNAMPE",'Planificación 2026-1'!W:W,C207,'Planificación 2026-1'!G:G,"T1"))&gt;0,"P35"," ")</f>
        <v xml:space="preserve"> </v>
      </c>
      <c r="BD207" s="78" t="str">
        <f>IF(SUM(COUNTIFS('Planificación 2026-1'!E:E,"SUNAMPE",'Planificación 2026-1'!W:W,C207,'Planificación 2026-1'!G:G,"T3"))&gt;0,"P36"," ")</f>
        <v xml:space="preserve"> </v>
      </c>
      <c r="BE207" s="78" t="str">
        <f>IF(SUM(COUNTIFS('Planificación 2026-1'!E:E,"SUNAMPE",'Planificación 2026-1'!W:W,C207,'Planificación 2026-1'!G:G,"T2"))&gt;0,"P37"," ")</f>
        <v xml:space="preserve"> </v>
      </c>
      <c r="BF207" s="78" t="str">
        <f>IF(SUM(COUNTIFS('Planificación 2026-1'!E:E,"SUNAMPE",'Planificación 2026-1'!W:W,C207,'Planificación 2026-1'!G:G,"AE"))&gt;0,"P38"," ")</f>
        <v xml:space="preserve"> </v>
      </c>
      <c r="BG207" s="78" t="str">
        <f>IF(SUM(COUNTIFS('Planificación 2026-1'!E:E,"SUNAMPE",'Planificación 2026-1'!W:W,C207,'Planificación 2026-1'!G:G,"T4"))&gt;0,"P55"," ")</f>
        <v xml:space="preserve"> </v>
      </c>
      <c r="BH207" s="78" t="str">
        <f>IF(SUM(COUNTIFS('Planificación 2026-1'!E:E,"HUAURA",'Planificación 2026-1'!W:W,C207,'Planificación 2026-1'!G:G,"AF"))&gt;0," P01"," ")</f>
        <v xml:space="preserve"> </v>
      </c>
      <c r="BI207" s="78" t="str">
        <f>IF(SUM(COUNTIFS('Planificación 2026-1'!E:E,"HUAURA",'Planificación 2026-1'!W:W,C207,'Planificación 2026-1'!G:G,"EN"))&gt;0,"P02"," ")</f>
        <v xml:space="preserve"> </v>
      </c>
      <c r="BJ207" s="78" t="str">
        <f>IF(SUM(COUNTIFS('Planificación 2026-1'!E:E,"HUAURA",'Planificación 2026-1'!W:W,C207,'Planificación 2026-1'!G:G,"IS"))&gt;0,"P03"," ")</f>
        <v xml:space="preserve"> </v>
      </c>
      <c r="BK207" s="78" t="str">
        <f>IF(SUM(COUNTIFS('Planificación 2026-1'!E:E,"HUAURA",'Planificación 2026-1'!W:W,C207,'Planificación 2026-1'!G:G,"PS"))&gt;0,"P04"," ")</f>
        <v xml:space="preserve"> </v>
      </c>
      <c r="BL207" s="78"/>
      <c r="BM207" s="78" t="str">
        <f>IF(SUM(COUNTIFS('Planificación 2026-1'!E:E,"HUAURA",'Planificación 2026-1'!W:W,C207,'Planificación 2026-1'!G:G,"IN"))&gt;0,"P06"," ")</f>
        <v xml:space="preserve"> </v>
      </c>
      <c r="BN207" s="78" t="str">
        <f>IF(SUM(COUNTIFS('Planificación 2026-1'!E:E,"HUAURA",'Planificación 2026-1'!W:W,C207,'Planificación 2026-1'!G:G,"CA"))&gt;0,"P07"," ")</f>
        <v xml:space="preserve"> </v>
      </c>
      <c r="BO207" s="78" t="str">
        <f>IF(SUM(COUNTIFS('Planificación 2026-1'!E:E,"HUAURA",'Planificación 2026-1'!W:W,C207,'Planificación 2026-1'!G:G,"DE"))&gt;0,"P08"," ")</f>
        <v xml:space="preserve"> </v>
      </c>
      <c r="BP207" s="78" t="str">
        <f>IF(SUM(COUNTIFS('Planificación 2026-1'!E:E,"HUAURA",'Planificación 2026-1'!W:W,C207,'Planificación 2026-1'!G:G,"OB"))&gt;0,"P09"," ")</f>
        <v xml:space="preserve"> </v>
      </c>
      <c r="BQ207" s="78" t="str">
        <f>IF(SUM(COUNTIFS('Planificación 2026-1'!E:E,"HUAURA",'Planificación 2026-1'!W:W,C207,'Planificación 2026-1'!G:G,"MH"))&gt;0,"P31"," ")</f>
        <v xml:space="preserve"> </v>
      </c>
      <c r="BR207" s="78" t="str">
        <f>IF(SUM(COUNTIFS('Planificación 2026-1'!E:E,"HUAURA",'Planificación 2026-1'!W:W,C207,'Planificación 2026-1'!G:G,"IC"))&gt;0,"P32"," ")</f>
        <v xml:space="preserve"> </v>
      </c>
      <c r="BS207" s="78" t="str">
        <f>IF(SUM(COUNTIFS('Planificación 2026-1'!E:E,"HUAURA",'Planificación 2026-1'!W:W,C207,'Planificación 2026-1'!G:G,"AR"))&gt;0,"P34"," ")</f>
        <v xml:space="preserve"> </v>
      </c>
      <c r="BT207" s="78" t="str">
        <f>IF(SUM(COUNTIFS('Planificación 2026-1'!E:E,"HUAURA",'Planificación 2026-1'!W:W,C207,'Planificación 2026-1'!G:G,"T1"))&gt;0,"P35"," ")</f>
        <v xml:space="preserve"> </v>
      </c>
      <c r="BU207" s="78" t="str">
        <f>IF(SUM(COUNTIFS('Planificación 2026-1'!E:E,"HUAURA",'Planificación 2026-1'!W:W,C207,'Planificación 2026-1'!G:G,"T3"))&gt;0,"P36"," ")</f>
        <v xml:space="preserve"> </v>
      </c>
      <c r="BV207" s="78" t="str">
        <f>IF(SUM(COUNTIFS('Planificación 2026-1'!E:E,"HUAURA",'Planificación 2026-1'!W:W,C207,'Planificación 2026-1'!G:G,"T2"))&gt;0,"P37"," ")</f>
        <v xml:space="preserve"> </v>
      </c>
      <c r="BW207" s="78" t="str">
        <f>IF(SUM(COUNTIFS('Planificación 2026-1'!E:E,"HUAURA",'Planificación 2026-1'!W:W,C207,'Planificación 2026-1'!G:G,"AE"))&gt;0,"P38"," ")</f>
        <v xml:space="preserve"> </v>
      </c>
      <c r="BX207" s="78" t="str">
        <f>IF(SUM(COUNTIFS('Planificación 2026-1'!E:E,"HUAURA",'Planificación 2026-1'!W:W,C207,'Planificación 2026-1'!G:G,"T4"))&gt;0,"P55"," ")</f>
        <v xml:space="preserve"> </v>
      </c>
      <c r="BY207" s="79">
        <f>SUMIFS('Planificación 2026-1'!R:R,'Planificación 2026-1'!W:W,C207,'Planificación 2026-1'!G:G,"AF",'Planificación 2026-1'!H:H,"&gt;2")</f>
        <v>0</v>
      </c>
      <c r="BZ207" s="79">
        <f>SUMIFS('Planificación 2026-1'!R:R,'Planificación 2026-1'!W:W,C207,'Planificación 2026-1'!G:G,"EN",'Planificación 2026-1'!H:H,"&gt;2")</f>
        <v>30</v>
      </c>
      <c r="CA207" s="79">
        <f>SUMIFS('Planificación 2026-1'!R:R,'Planificación 2026-1'!W:W,C207,'Planificación 2026-1'!G:G,"IS",'Planificación 2026-1'!H:H,"&gt;2")</f>
        <v>0</v>
      </c>
      <c r="CB207" s="79">
        <f>SUMIFS('Planificación 2026-1'!R:R,'Planificación 2026-1'!W:W,C207,'Planificación 2026-1'!G:G,"PS",'Planificación 2026-1'!H:H,"&gt;2")</f>
        <v>0</v>
      </c>
      <c r="CC207" s="79">
        <f>SUMIFS('Planificación 2026-1'!R:R,'Planificación 2026-1'!W:W,C207,'Planificación 2026-1'!G:G,"IN",'Planificación 2026-1'!H:H,"&gt;2")</f>
        <v>0</v>
      </c>
      <c r="CD207" s="79">
        <f>SUMIFS('Planificación 2026-1'!R:R,'Planificación 2026-1'!W:W,C207,'Planificación 2026-1'!G:G,"CA",'Planificación 2026-1'!H:H,"&gt;2")</f>
        <v>0</v>
      </c>
      <c r="CE207" s="79">
        <f>SUMIFS('Planificación 2026-1'!R:R,'Planificación 2026-1'!W:W,C207,'Planificación 2026-1'!G:G,"DE",'Planificación 2026-1'!H:H,"&gt;2")</f>
        <v>0</v>
      </c>
      <c r="CF207" s="79">
        <f>SUMIFS('Planificación 2026-1'!R:R,'Planificación 2026-1'!W:W,C207,'Planificación 2026-1'!G:G,"OB",'Planificación 2026-1'!H:H,"&gt;2")</f>
        <v>0</v>
      </c>
      <c r="CG207" s="79">
        <f>SUMIFS('Planificación 2026-1'!R:R,'Planificación 2026-1'!W:W,C207,'Planificación 2026-1'!G:G,"MH",'Planificación 2026-1'!H:H,"&gt;2")</f>
        <v>0</v>
      </c>
      <c r="CH207" s="79">
        <f>SUMIFS('Planificación 2026-1'!R:R,'Planificación 2026-1'!W:W,C207,'Planificación 2026-1'!G:G,"IC",'Planificación 2026-1'!H:H,"&gt;2")</f>
        <v>0</v>
      </c>
      <c r="CI207" s="79">
        <f>SUMIFS('Planificación 2026-1'!R:R,'Planificación 2026-1'!W:W,C207,'Planificación 2026-1'!G:G,"AR",'Planificación 2026-1'!H:H,"&gt;2")</f>
        <v>0</v>
      </c>
      <c r="CJ207" s="79">
        <f>SUMIFS('Planificación 2026-1'!R:R,'Planificación 2026-1'!W:W,C207,'Planificación 2026-1'!G:G,"T1",'Planificación 2026-1'!H:H,"&gt;2")</f>
        <v>0</v>
      </c>
      <c r="CK207" s="79">
        <f>SUMIFS('Planificación 2026-1'!R:R,'Planificación 2026-1'!W:W,C207,'Planificación 2026-1'!G:G,"T3",'Planificación 2026-1'!H:H,"&gt;2")</f>
        <v>0</v>
      </c>
      <c r="CL207" s="79">
        <f>SUMIFS('Planificación 2026-1'!R:R,'Planificación 2026-1'!W:W,C207,'Planificación 2026-1'!G:G,"T2",'Planificación 2026-1'!H:H,"&gt;2")</f>
        <v>0</v>
      </c>
      <c r="CM207" s="79">
        <f>SUMIFS('Planificación 2026-1'!R:R,'Planificación 2026-1'!W:W,C207,'Planificación 2026-1'!G:G,"AE",'Planificación 2026-1'!H:H,"&gt;2")</f>
        <v>0</v>
      </c>
      <c r="CN207" s="79">
        <f>SUMIFS('Planificación 2026-1'!R:R,'Planificación 2026-1'!W:W,C207,'Planificación 2026-1'!G:G,"T4",'Planificación 2026-1'!H:H,"&gt;2")</f>
        <v>0</v>
      </c>
      <c r="CO207" s="79">
        <f>SUMIFS('Planificación 2026-1'!R:R,'Planificación 2026-1'!W:W,C207,'Planificación 2026-1'!G:G,"AF",'Planificación 2026-1'!H:H,"&lt;3")</f>
        <v>0</v>
      </c>
      <c r="CP207" s="79">
        <f>SUMIFS('Planificación 2026-1'!R:R,'Planificación 2026-1'!W:W,C207,'Planificación 2026-1'!G:G,"EN",'Planificación 2026-1'!H:H,"&lt;3")</f>
        <v>0</v>
      </c>
      <c r="CQ207" s="79">
        <f>SUMIFS('Planificación 2026-1'!R:R,'Planificación 2026-1'!W:W,C207,'Planificación 2026-1'!G:G,"IS",'Planificación 2026-1'!H:H,"&lt;3")</f>
        <v>0</v>
      </c>
      <c r="CR207" s="79">
        <f>SUMIFS('Planificación 2026-1'!R:R,'Planificación 2026-1'!W:W,C207,'Planificación 2026-1'!G:G,"PS",'Planificación 2026-1'!H:H,"&lt;3")</f>
        <v>0</v>
      </c>
      <c r="CS207" s="79">
        <f>SUMIFS('Planificación 2026-1'!R:R,'Planificación 2026-1'!W:W,C207,'Planificación 2026-1'!G:G,"IN",'Planificación 2026-1'!H:H,"&lt;3")</f>
        <v>0</v>
      </c>
      <c r="CT207" s="79">
        <f>SUMIFS('Planificación 2026-1'!R:R,'Planificación 2026-1'!W:W,C207,'Planificación 2026-1'!G:G,"CA",'Planificación 2026-1'!H:H,"&lt;3")</f>
        <v>0</v>
      </c>
      <c r="CU207" s="79">
        <f>SUMIFS('Planificación 2026-1'!R:R,'Planificación 2026-1'!W:W,C207,'Planificación 2026-1'!G:G,"DE",'Planificación 2026-1'!H:H,"&lt;3")</f>
        <v>0</v>
      </c>
      <c r="CV207" s="79">
        <f>SUMIFS('Planificación 2026-1'!R:R,'Planificación 2026-1'!W:W,C207,'Planificación 2026-1'!G:G,"OB",'Planificación 2026-1'!H:H,"&lt;3")</f>
        <v>0</v>
      </c>
      <c r="CW207" s="79">
        <f>SUMIFS('Planificación 2026-1'!R:R,'Planificación 2026-1'!W:W,C207,'Planificación 2026-1'!G:G,"MH",'Planificación 2026-1'!H:H,"&lt;3")</f>
        <v>0</v>
      </c>
      <c r="CX207" s="79">
        <f>SUMIFS('Planificación 2026-1'!R:R,'Planificación 2026-1'!W:W,C207,'Planificación 2026-1'!G:G,"IC",'Planificación 2026-1'!H:H,"&lt;3")</f>
        <v>0</v>
      </c>
      <c r="CY207" s="79">
        <f>SUMIFS('Planificación 2026-1'!R:R,'Planificación 2026-1'!W:W,C207,'Planificación 2026-1'!G:G,"AR",'Planificación 2026-1'!H:H,"&lt;3")</f>
        <v>0</v>
      </c>
      <c r="CZ207" s="79">
        <f>SUMIFS('Planificación 2026-1'!R:R,'Planificación 2026-1'!W:W,C207,'Planificación 2026-1'!G:G,"T1",'Planificación 2026-1'!H:H,"&lt;3")</f>
        <v>0</v>
      </c>
      <c r="DA207" s="79">
        <f>SUMIFS('Planificación 2026-1'!R:R,'Planificación 2026-1'!W:W,C207,'Planificación 2026-1'!G:G,"T3",'Planificación 2026-1'!H:H,"&lt;3")</f>
        <v>0</v>
      </c>
      <c r="DB207" s="79">
        <f>SUMIFS('Planificación 2026-1'!R:R,'Planificación 2026-1'!W:W,C207,'Planificación 2026-1'!G:G,"T2",'Planificación 2026-1'!H:H,"&lt;3")</f>
        <v>0</v>
      </c>
      <c r="DC207" s="79">
        <f>SUMIFS('Planificación 2026-1'!R:R,'Planificación 2026-1'!W:W,C207,'Planificación 2026-1'!G:G,"AE",'Planificación 2026-1'!H:H,"&lt;3")</f>
        <v>0</v>
      </c>
      <c r="DD207" s="79">
        <f>SUMIFS('Planificación 2026-1'!R:R,'Planificación 2026-1'!W:W,C207,'Planificación 2026-1'!G:G,"T4",'Planificación 2026-1'!H:H,"&lt;3")</f>
        <v>0</v>
      </c>
      <c r="DE207" s="78" t="str">
        <f t="shared" si="46"/>
        <v>P02</v>
      </c>
      <c r="DF207" s="30">
        <f>IF(C207="","",SUMIFS('Planificación 2026-1'!R:R,'Planificación 2026-1'!W:W,C207,'Planificación 2026-1'!E:E,"PRINCIPAL",'Planificación 2026-1'!X:X,"VIRTUAL"))</f>
        <v>28</v>
      </c>
      <c r="DG207" s="30">
        <f>IF(C207="","",SUMIFS('Planificación 2026-1'!R:R,'Planificación 2026-1'!W:W,C207,'Planificación 2026-1'!E:E,"PRINCIPAL",'Planificación 2026-1'!X:X,"PRESENCIAL"))</f>
        <v>0</v>
      </c>
      <c r="DH207" s="30">
        <f>IF(C207="","",SUMIFS('Planificación 2026-1'!R:R,'Planificación 2026-1'!W:W,C207,'Planificación 2026-1'!E:E,"PRINCIPAL",'Planificación 2026-1'!X:X,"HIBRIDO PRESENCIAL"))</f>
        <v>0</v>
      </c>
      <c r="DI207" s="78" t="str">
        <f t="shared" si="47"/>
        <v>P02</v>
      </c>
      <c r="DJ207" s="78">
        <f>IF(C207="","",SUMIFS('Planificación 2026-1'!R:R,'Planificación 2026-1'!W:W,C207,'Planificación 2026-1'!E:E,"FILIAL",'Planificación 2026-1'!X:X,"VIRTUAL"))</f>
        <v>2</v>
      </c>
      <c r="DK207" s="80">
        <f>IF(C207="","",SUMIFS('Planificación 2026-1'!R:R,'Planificación 2026-1'!W:W,C207,'Planificación 2026-1'!E:E,"FILIAL",'Planificación 2026-1'!X:X,"PRESENCIAL"))</f>
        <v>0</v>
      </c>
      <c r="DL207" s="42">
        <f>IF(C207="","",SUMIFS('Planificación 2026-1'!R:R,'Planificación 2026-1'!W:W,C207,'Planificación 2026-1'!E:E,"FILIAL",'Planificación 2026-1'!X:X,"HIBRIDO PRESENCIAL"))</f>
        <v>0</v>
      </c>
      <c r="DM207" s="81" t="str">
        <f t="shared" si="48"/>
        <v/>
      </c>
      <c r="DN207" s="78">
        <f>IF(C207="","",SUMIFS('Planificación 2026-1'!R:R,'Planificación 2026-1'!W:W,C207,'Planificación 2026-1'!E:E,"SUNAMPE",'Planificación 2026-1'!X:X,"VIRTUAL"))</f>
        <v>0</v>
      </c>
      <c r="DO207" s="42">
        <f>IF(C207="","",SUMIFS('Planificación 2026-1'!R:R,'Planificación 2026-1'!W:W,C207,'Planificación 2026-1'!E:E,"SUNAMPE",'Planificación 2026-1'!X:X,"PRESENCIAL"))</f>
        <v>0</v>
      </c>
      <c r="DP207" s="81" t="str">
        <f t="shared" si="49"/>
        <v/>
      </c>
      <c r="DQ207" s="78">
        <f>IF(C207="","",SUMIFS('Planificación 2026-1'!R:R,'Planificación 2026-1'!W:W,C207,'Planificación 2026-1'!E:E,"HUAURA",'Planificación 2026-1'!X:X,"VIRTUAL"))</f>
        <v>0</v>
      </c>
      <c r="DR207" s="42">
        <f>IF(C207="","",SUMIFS('Planificación 2026-1'!R:R,'Planificación 2026-1'!W:W,C207,'Planificación 2026-1'!E:E,"HUAURA",'Planificación 2026-1'!X:X,"PRESENCIAL"))</f>
        <v>0</v>
      </c>
      <c r="DS207" s="48">
        <f>SUMIFS('Planificación 2026-1'!R:R,'Planificación 2026-1'!W:W,C207,'Planificación 2026-1'!E:E,"PRINCIPAL",'Planificación 2026-1'!X:X,"VIRTUAL",'Planificación 2026-1'!H:H,"&gt;2")</f>
        <v>28</v>
      </c>
      <c r="DT207" s="48">
        <f>SUMIFS('Planificación 2026-1'!R:R,'Planificación 2026-1'!W:W,C207,'Planificación 2026-1'!E:E,"PRINCIPAL",'Planificación 2026-1'!X:X,"&lt;&gt;VIRTUAL",'Planificación 2026-1'!H:H,"&gt;2")</f>
        <v>0</v>
      </c>
      <c r="DU207" s="48">
        <f>SUMIFS('Planificación 2026-1'!R:R,'Planificación 2026-1'!W:W,C207,'Planificación 2026-1'!E:E,"SUNAMPE",'Planificación 2026-1'!X:X,"VIRTUAL",'Planificación 2026-1'!H:H,"&gt;2")</f>
        <v>0</v>
      </c>
      <c r="DV207" s="48">
        <f>SUMIFS('Planificación 2026-1'!R:R,'Planificación 2026-1'!W:W,C207,'Planificación 2026-1'!E:E,"SUNAMPE",'Planificación 2026-1'!X:X,"&lt;&gt;VIRTUAL",'Planificación 2026-1'!H:H,"&gt;2")</f>
        <v>0</v>
      </c>
      <c r="DW207" s="48">
        <f>SUMIFS('Planificación 2026-1'!R:R,'Planificación 2026-1'!W:W,C207,'Planificación 2026-1'!E:E,"FILIAL",'Planificación 2026-1'!X:X,"VIRTUAL",'Planificación 2026-1'!H:H,"&gt;2")</f>
        <v>2</v>
      </c>
      <c r="DX207" s="48">
        <f>SUMIFS('Planificación 2026-1'!R:R,'Planificación 2026-1'!W:W,C207,'Planificación 2026-1'!E:E,"FILIAL",'Planificación 2026-1'!X:X,"&lt;&gt;VIRTUAL",'Planificación 2026-1'!H:H,"&gt;2")</f>
        <v>0</v>
      </c>
      <c r="DY207" s="48">
        <f>SUMIFS('Planificación 2026-1'!R:R,'Planificación 2026-1'!W:W,C207,'Planificación 2026-1'!E:E,"PORUMA",'Planificación 2026-1'!X:X,"VIRTUAL",'Planificación 2026-1'!H:H,"&gt;2")</f>
        <v>0</v>
      </c>
      <c r="DZ207" s="48">
        <f>SUMIFS('Planificación 2026-1'!R:R,'Planificación 2026-1'!W:W,C207,'Planificación 2026-1'!E:E,"PORUMA",'Planificación 2026-1'!X:X,"&lt;&gt;VIRTUAL",'Planificación 2026-1'!H:H,"&gt;2")</f>
        <v>0</v>
      </c>
      <c r="EA207" s="48">
        <f>SUMIFS('Planificación 2026-1'!R:R,'Planificación 2026-1'!W:W,C207,'Planificación 2026-1'!E:E,"HUAURA",'Planificación 2026-1'!X:X,"VIRTUAL",'Planificación 2026-1'!H:H,"&gt;2")</f>
        <v>0</v>
      </c>
      <c r="EB207" s="48">
        <f>SUMIFS('Planificación 2026-1'!R:R,'Planificación 2026-1'!W:W,C207,'Planificación 2026-1'!E:E,"HUAURA",'Planificación 2026-1'!X:X,"&lt;&gt;VIRTUAL",'Planificación 2026-1'!H:H,"&gt;2")</f>
        <v>0</v>
      </c>
      <c r="EC207" s="48">
        <f>SUMIFS('Planificación 2026-1'!R:R,'Planificación 2026-1'!W:W,C207,'Planificación 2026-1'!E:E,"PRINCIPAL",'Planificación 2026-1'!X:X,"VIRTUAL",'Planificación 2026-1'!H:H,"&lt;3")</f>
        <v>0</v>
      </c>
      <c r="ED207" s="48">
        <f>SUMIFS('Planificación 2026-1'!R:R,'Planificación 2026-1'!W:W,C207,'Planificación 2026-1'!E:E,"PRINCIPAL",'Planificación 2026-1'!X:X,"&lt;&gt;VIRTUAL",'Planificación 2026-1'!H:H,"&lt;3")</f>
        <v>0</v>
      </c>
      <c r="EE207" s="48">
        <f>SUMIFS('Planificación 2026-1'!R:R,'Planificación 2026-1'!W:W,C207,'Planificación 2026-1'!E:E,"SUNAMPE",'Planificación 2026-1'!X:X,"VIRTUAL",'Planificación 2026-1'!H:H,"&lt;3")</f>
        <v>0</v>
      </c>
      <c r="EF207" s="48">
        <f>SUMIFS('Planificación 2026-1'!R:R,'Planificación 2026-1'!W:W,C207,'Planificación 2026-1'!E:E,"SUNAMPE",'Planificación 2026-1'!X:X,"&lt;&gt;VIRTUAL",'Planificación 2026-1'!H:H,"&lt;3")</f>
        <v>0</v>
      </c>
      <c r="EG207" s="48">
        <f>SUMIFS('Planificación 2026-1'!R:R,'Planificación 2026-1'!W:W,C207,'Planificación 2026-1'!E:E,"FILIAL",'Planificación 2026-1'!X:X,"VIRTUAL",'Planificación 2026-1'!H:H,"&lt;3")</f>
        <v>0</v>
      </c>
      <c r="EH207" s="48">
        <f>SUMIFS('Planificación 2026-1'!R:R,'Planificación 2026-1'!W:W,C207,'Planificación 2026-1'!E:E,"FILIAL",'Planificación 2026-1'!X:X,"&lt;&gt;VIRTUAL",'Planificación 2026-1'!H:H,"&lt;3")</f>
        <v>0</v>
      </c>
      <c r="EI207" s="48">
        <f>SUMIFS('Planificación 2026-1'!R:R,'Planificación 2026-1'!W:W,C207,'Planificación 2026-1'!E:E,"PORUMA",'Planificación 2026-1'!X:X,"VIRTUAL",'Planificación 2026-1'!H:H,"&lt;3")</f>
        <v>0</v>
      </c>
      <c r="EJ207" s="48">
        <f>SUMIFS('Planificación 2026-1'!R:R,'Planificación 2026-1'!W:W,C207,'Planificación 2026-1'!E:E,"PORUMA",'Planificación 2026-1'!X:X,"&lt;&gt;VIRTUAL",'Planificación 2026-1'!H:H,"&lt;3")</f>
        <v>0</v>
      </c>
      <c r="EK207" s="48">
        <f>SUMIFS('Planificación 2026-1'!R:R,'Planificación 2026-1'!W:W,C207,'Planificación 2026-1'!E:E,"HUAURA",'Planificación 2026-1'!X:X,"VIRTUAL",'Planificación 2026-1'!H:H,"&lt;3")</f>
        <v>0</v>
      </c>
      <c r="EL207" s="48">
        <f>SUMIFS('Planificación 2026-1'!R:R,'Planificación 2026-1'!W:W,C207,'Planificación 2026-1'!E:E,"HUAURA",'Planificación 2026-1'!X:X,"&lt;&gt;VIRTUAL",'Planificación 2026-1'!H:H,"&lt;3")</f>
        <v>0</v>
      </c>
      <c r="EM207" s="48">
        <f t="shared" si="50"/>
        <v>2</v>
      </c>
      <c r="EN207" s="48">
        <f t="shared" si="51"/>
        <v>0</v>
      </c>
      <c r="EO207" s="48">
        <f t="shared" si="52"/>
        <v>0</v>
      </c>
      <c r="EP207" s="48">
        <f t="shared" si="53"/>
        <v>28</v>
      </c>
      <c r="EQ207" s="48">
        <f t="shared" si="54"/>
        <v>0</v>
      </c>
      <c r="ER207" s="48"/>
      <c r="ES207" s="48">
        <f t="shared" si="55"/>
        <v>30</v>
      </c>
      <c r="ET207" s="48">
        <f t="shared" si="56"/>
        <v>0</v>
      </c>
      <c r="EU207" s="48" t="b">
        <f t="shared" si="57"/>
        <v>1</v>
      </c>
      <c r="EV207" s="48" t="str">
        <f t="shared" si="58"/>
        <v/>
      </c>
      <c r="EW207" s="48" t="str">
        <f t="shared" si="59"/>
        <v>VIRTUAL</v>
      </c>
    </row>
    <row r="208" spans="1:153" x14ac:dyDescent="0.3">
      <c r="A208" s="53"/>
      <c r="B208" s="383">
        <v>205</v>
      </c>
      <c r="C208" s="107" t="s">
        <v>228</v>
      </c>
      <c r="D208" s="82">
        <f>SUMIF('Planificación 2026-1'!W:W,C208,'Planificación 2026-1'!R:R)</f>
        <v>8</v>
      </c>
      <c r="E208" s="384" t="s">
        <v>319</v>
      </c>
      <c r="F208" s="107" t="s">
        <v>430</v>
      </c>
      <c r="G208" s="107" t="s">
        <v>328</v>
      </c>
      <c r="H208" s="107" t="s">
        <v>435</v>
      </c>
      <c r="I208" s="77" t="str">
        <f>IF(SUM(COUNTIFS('Planificación 2026-1'!E:E,"PRINCIPAL",'Planificación 2026-1'!W:W,C208,'Planificación 2026-1'!G:G,"AF"))&gt;0,"P01"," ")</f>
        <v xml:space="preserve"> </v>
      </c>
      <c r="J208" s="78" t="str">
        <f>IF(SUM(COUNTIFS('Planificación 2026-1'!E:E,"PRINCIPAL",'Planificación 2026-1'!W:W,C208,'Planificación 2026-1'!G:G,"EN"))&gt;0,"P02"," ")</f>
        <v xml:space="preserve"> </v>
      </c>
      <c r="K208" s="78" t="str">
        <f>IF(SUM(COUNTIFS('Planificación 2026-1'!E:E,"PRINCIPAL",'Planificación 2026-1'!W:W,C208,'Planificación 2026-1'!G:G,"IS"))&gt;0,"P03"," ")</f>
        <v xml:space="preserve"> </v>
      </c>
      <c r="L208" s="78" t="str">
        <f>IF(SUM(COUNTIFS('Planificación 2026-1'!E:E,"PRINCIPAL",'Planificación 2026-1'!W:W,C208,'Planificación 2026-1'!G:G,"PS"))&gt;0,"P04"," ")</f>
        <v xml:space="preserve"> </v>
      </c>
      <c r="M208" s="78"/>
      <c r="N208" s="78" t="str">
        <f>IF(SUM(COUNTIFS('Planificación 2026-1'!E:E,"PRINCIPAL",'Planificación 2026-1'!W:W,C208,'Planificación 2026-1'!G:G,"IN"))&gt;0,"P06"," ")</f>
        <v xml:space="preserve"> </v>
      </c>
      <c r="O208" s="78" t="str">
        <f>IF(SUM(COUNTIFS('Planificación 2026-1'!E:E,"PRINCIPAL",'Planificación 2026-1'!W:W,C208,'Planificación 2026-1'!G:G,"CA"))&gt;0,"P07"," ")</f>
        <v xml:space="preserve"> </v>
      </c>
      <c r="P208" s="78" t="str">
        <f>IF(SUM(COUNTIFS('Planificación 2026-1'!E:E,"PRINCIPAL",'Planificación 2026-1'!W:W,C208,'Planificación 2026-1'!G:G,"DE"))&gt;0,"P08"," ")</f>
        <v xml:space="preserve"> </v>
      </c>
      <c r="Q208" s="78" t="str">
        <f>IF(SUM(COUNTIFS('Planificación 2026-1'!E:E,"PRINCIPAL",'Planificación 2026-1'!W:W,C208,'Planificación 2026-1'!G:G,"OB"))&gt;0,"P09"," ")</f>
        <v xml:space="preserve"> </v>
      </c>
      <c r="R208" s="78" t="str">
        <f>IF(SUM(COUNTIFS('Planificación 2026-1'!E:E,"PRINCIPAL",'Planificación 2026-1'!W:W,C208,'Planificación 2026-1'!G:G,"MH"))&gt;0,"P31"," ")</f>
        <v xml:space="preserve"> </v>
      </c>
      <c r="S208" s="78" t="str">
        <f>IF(SUM(COUNTIFS('Planificación 2026-1'!E:E,"PRINCIPAL",'Planificación 2026-1'!W:W,C208,'Planificación 2026-1'!G:G,"IC"))&gt;0,"P32"," ")</f>
        <v xml:space="preserve"> </v>
      </c>
      <c r="T208" s="78" t="str">
        <f>IF(SUM(COUNTIFS('Planificación 2026-1'!E:E,"PRINCIPAL",'Planificación 2026-1'!W:W,C208,'Planificación 2026-1'!G:G,"AR"))&gt;0,"P34"," ")</f>
        <v xml:space="preserve"> </v>
      </c>
      <c r="U208" s="78" t="str">
        <f>IF(SUM(COUNTIFS('Planificación 2026-1'!E:E,"PRINCIPAL",'Planificación 2026-1'!W:W,C208,'Planificación 2026-1'!G:G,"T1"))&gt;0,"P35"," ")</f>
        <v xml:space="preserve"> </v>
      </c>
      <c r="V208" s="78" t="str">
        <f>IF(SUM(COUNTIFS('Planificación 2026-1'!E:E,"PRINCIPAL",'Planificación 2026-1'!W:W,C208,'Planificación 2026-1'!G:G,"T3"))&gt;0,"P36"," ")</f>
        <v xml:space="preserve"> </v>
      </c>
      <c r="W208" s="78" t="str">
        <f>IF(SUM(COUNTIFS('Planificación 2026-1'!E:E,"PRINCIPAL",'Planificación 2026-1'!W:W,C208,'Planificación 2026-1'!G:G,"T2"))&gt;0,"P37"," ")</f>
        <v xml:space="preserve"> </v>
      </c>
      <c r="X208" s="78" t="str">
        <f>IF(SUM(COUNTIFS('Planificación 2026-1'!E:E,"PRINCIPAL",'Planificación 2026-1'!W:W,C208,'Planificación 2026-1'!G:G,"AE"))&gt;0,"P38"," ")</f>
        <v xml:space="preserve"> </v>
      </c>
      <c r="Y208" s="78" t="str">
        <f>IF(SUM(COUNTIFS('Planificación 2026-1'!E:E,"PRINCIPAL",'Planificación 2026-1'!W:W,C208,'Planificación 2026-1'!G:G,"T4"))&gt;0,"P55"," ")</f>
        <v xml:space="preserve"> </v>
      </c>
      <c r="Z208" s="78" t="str">
        <f>IF(SUM(COUNTIFS('Planificación 2026-1'!E:E,"FILIAL",'Planificación 2026-1'!W:W,C208,'Planificación 2026-1'!G:G,"AF"))&gt;0," P01"," ")</f>
        <v xml:space="preserve"> </v>
      </c>
      <c r="AA208" s="78" t="str">
        <f>IF(SUM(COUNTIFS('Planificación 2026-1'!E:E,"FILIAL",'Planificación 2026-1'!W:W,C208,'Planificación 2026-1'!G:G,"EN"))&gt;0,"P02"," ")</f>
        <v xml:space="preserve"> </v>
      </c>
      <c r="AB208" s="78" t="str">
        <f>IF(SUM(COUNTIFS('Planificación 2026-1'!E:E,"FILIAL",'Planificación 2026-1'!W:W,C208,'Planificación 2026-1'!G:G,"IS"))&gt;0,"P03"," ")</f>
        <v xml:space="preserve"> </v>
      </c>
      <c r="AC208" s="78" t="str">
        <f>IF(SUM(COUNTIFS('Planificación 2026-1'!E:E,"FILIAL",'Planificación 2026-1'!W:W,C208,'Planificación 2026-1'!G:G,"PS"))&gt;0,"P04"," ")</f>
        <v xml:space="preserve"> </v>
      </c>
      <c r="AD208" s="78"/>
      <c r="AE208" s="78" t="str">
        <f>IF(SUM(COUNTIFS('Planificación 2026-1'!E:E,"FILIAL",'Planificación 2026-1'!W:W,C208,'Planificación 2026-1'!G:G,"IN"))&gt;0,"P06"," ")</f>
        <v xml:space="preserve"> </v>
      </c>
      <c r="AF208" s="78" t="str">
        <f>IF(SUM(COUNTIFS('Planificación 2026-1'!E:E,"FILIAL",'Planificación 2026-1'!W:W,C208,'Planificación 2026-1'!G:G,"CA"))&gt;0,"P07"," ")</f>
        <v xml:space="preserve"> </v>
      </c>
      <c r="AG208" s="78" t="str">
        <f>IF(SUM(COUNTIFS('Planificación 2026-1'!E:E,"FILIAL",'Planificación 2026-1'!W:W,C208,'Planificación 2026-1'!G:G,"DE"))&gt;0,"P08"," ")</f>
        <v xml:space="preserve"> </v>
      </c>
      <c r="AH208" s="78" t="str">
        <f>IF(SUM(COUNTIFS('Planificación 2026-1'!E:E,"FILIAL",'Planificación 2026-1'!W:W,C208,'Planificación 2026-1'!G:G,"OB"))&gt;0,"P09"," ")</f>
        <v xml:space="preserve"> </v>
      </c>
      <c r="AI208" s="78" t="str">
        <f>IF(SUM(COUNTIFS('Planificación 2026-1'!E:E,"FILIAL",'Planificación 2026-1'!W:W,C208,'Planificación 2026-1'!G:G,"MH"))&gt;0,"P31"," ")</f>
        <v xml:space="preserve"> </v>
      </c>
      <c r="AJ208" s="78" t="str">
        <f>IF(SUM(COUNTIFS('Planificación 2026-1'!E:E,"FILIAL",'Planificación 2026-1'!W:W,C208,'Planificación 2026-1'!G:G,"IC"))&gt;0,"P32"," ")</f>
        <v xml:space="preserve"> </v>
      </c>
      <c r="AK208" s="78" t="str">
        <f>IF(SUM(COUNTIFS('Planificación 2026-1'!E:E,"FILIAL",'Planificación 2026-1'!W:W,C208,'Planificación 2026-1'!G:G,"AR"))&gt;0,"P34"," ")</f>
        <v xml:space="preserve"> </v>
      </c>
      <c r="AL208" s="78" t="str">
        <f>IF(SUM(COUNTIFS('Planificación 2026-1'!E:E,"FILIAL",'Planificación 2026-1'!W:W,C208,'Planificación 2026-1'!G:G,"T1"))&gt;0,"P35"," ")</f>
        <v xml:space="preserve"> </v>
      </c>
      <c r="AM208" s="78" t="str">
        <f>IF(SUM(COUNTIFS('Planificación 2026-1'!E:E,"FILIAL",'Planificación 2026-1'!W:W,C208,'Planificación 2026-1'!G:G,"T3"))&gt;0,"P36"," ")</f>
        <v xml:space="preserve"> </v>
      </c>
      <c r="AN208" s="78" t="str">
        <f>IF(SUM(COUNTIFS('Planificación 2026-1'!E:E,"FILIAL",'Planificación 2026-1'!W:W,C208,'Planificación 2026-1'!G:G,"T2"))&gt;0,"P37"," ")</f>
        <v xml:space="preserve"> </v>
      </c>
      <c r="AO208" s="78" t="str">
        <f>IF(SUM(COUNTIFS('Planificación 2026-1'!E:E,"FILIAL",'Planificación 2026-1'!W:W,C208,'Planificación 2026-1'!G:G,"AE"))&gt;0,"P38"," ")</f>
        <v xml:space="preserve"> </v>
      </c>
      <c r="AP208" s="78" t="str">
        <f>IF(SUM(COUNTIFS('Planificación 2026-1'!E:E,"FILIAL",'Planificación 2026-1'!W:W,C208,'Planificación 2026-1'!G:G,"T4"))&gt;0,"P55"," ")</f>
        <v xml:space="preserve"> </v>
      </c>
      <c r="AQ208" s="78" t="str">
        <f>IF(SUM(COUNTIFS('Planificación 2026-1'!E:E,"SUNAMPE",'Planificación 2026-1'!W:W,C208,'Planificación 2026-1'!G:G,"AF"))&gt;0," P01"," ")</f>
        <v xml:space="preserve"> </v>
      </c>
      <c r="AR208" s="78" t="str">
        <f>IF(SUM(COUNTIFS('Planificación 2026-1'!E:E,"SUNAMPE",'Planificación 2026-1'!W:W,C208,'Planificación 2026-1'!G:G,"EN"))&gt;0,"P02"," ")</f>
        <v xml:space="preserve"> </v>
      </c>
      <c r="AS208" s="78" t="str">
        <f>IF(SUM(COUNTIFS('Planificación 2026-1'!E:E,"SUNAMPE",'Planificación 2026-1'!W:W,C208,'Planificación 2026-1'!G:G,"IS"))&gt;0,"P03"," ")</f>
        <v xml:space="preserve"> </v>
      </c>
      <c r="AT208" s="78" t="str">
        <f>IF(SUM(COUNTIFS('Planificación 2026-1'!E:E,"SUNAMPE",'Planificación 2026-1'!W:W,C208,'Planificación 2026-1'!G:G,"PS"))&gt;0,"P04"," ")</f>
        <v xml:space="preserve"> </v>
      </c>
      <c r="AU208" s="78"/>
      <c r="AV208" s="78" t="str">
        <f>IF(SUM(COUNTIFS('Planificación 2026-1'!E:E,"SUNAMPE",'Planificación 2026-1'!W:W,C208,'Planificación 2026-1'!G:G,"IN"))&gt;0,"P06"," ")</f>
        <v xml:space="preserve"> </v>
      </c>
      <c r="AW208" s="78" t="str">
        <f>IF(SUM(COUNTIFS('Planificación 2026-1'!E:E,"SUNAMPE",'Planificación 2026-1'!W:W,C208,'Planificación 2026-1'!G:G,"CA"))&gt;0,"P07"," ")</f>
        <v xml:space="preserve"> </v>
      </c>
      <c r="AX208" s="78" t="str">
        <f>IF(SUM(COUNTIFS('Planificación 2026-1'!E:E,"SUNAMPE",'Planificación 2026-1'!W:W,C208,'Planificación 2026-1'!G:G,"DE"))&gt;0,"P08"," ")</f>
        <v xml:space="preserve"> </v>
      </c>
      <c r="AY208" s="78" t="str">
        <f>IF(SUM(COUNTIFS('Planificación 2026-1'!E:E,"SUNAMPE",'Planificación 2026-1'!W:W,C208,'Planificación 2026-1'!G:G,"OB"))&gt;0,"P09"," ")</f>
        <v xml:space="preserve"> </v>
      </c>
      <c r="AZ208" s="78" t="str">
        <f>IF(SUM(COUNTIFS('Planificación 2026-1'!E:E,"SUNAMPE",'Planificación 2026-1'!W:W,C208,'Planificación 2026-1'!G:G,"MH"))&gt;0,"P31"," ")</f>
        <v xml:space="preserve"> </v>
      </c>
      <c r="BA208" s="78" t="str">
        <f>IF(SUM(COUNTIFS('Planificación 2026-1'!E:E,"SUNAMPE",'Planificación 2026-1'!W:W,C208,'Planificación 2026-1'!G:G,"IC"))&gt;0,"P32"," ")</f>
        <v xml:space="preserve"> </v>
      </c>
      <c r="BB208" s="78" t="str">
        <f>IF(SUM(COUNTIFS('Planificación 2026-1'!E:E,"SUNAMPE",'Planificación 2026-1'!W:W,C208,'Planificación 2026-1'!G:G,"AR"))&gt;0,"P34"," ")</f>
        <v xml:space="preserve"> </v>
      </c>
      <c r="BC208" s="78" t="str">
        <f>IF(SUM(COUNTIFS('Planificación 2026-1'!E:E,"SUNAMPE",'Planificación 2026-1'!W:W,C208,'Planificación 2026-1'!G:G,"T1"))&gt;0,"P35"," ")</f>
        <v xml:space="preserve"> </v>
      </c>
      <c r="BD208" s="78" t="str">
        <f>IF(SUM(COUNTIFS('Planificación 2026-1'!E:E,"SUNAMPE",'Planificación 2026-1'!W:W,C208,'Planificación 2026-1'!G:G,"T3"))&gt;0,"P36"," ")</f>
        <v xml:space="preserve"> </v>
      </c>
      <c r="BE208" s="78" t="str">
        <f>IF(SUM(COUNTIFS('Planificación 2026-1'!E:E,"SUNAMPE",'Planificación 2026-1'!W:W,C208,'Planificación 2026-1'!G:G,"T2"))&gt;0,"P37"," ")</f>
        <v xml:space="preserve"> </v>
      </c>
      <c r="BF208" s="78" t="str">
        <f>IF(SUM(COUNTIFS('Planificación 2026-1'!E:E,"SUNAMPE",'Planificación 2026-1'!W:W,C208,'Planificación 2026-1'!G:G,"AE"))&gt;0,"P38"," ")</f>
        <v xml:space="preserve"> </v>
      </c>
      <c r="BG208" s="78" t="str">
        <f>IF(SUM(COUNTIFS('Planificación 2026-1'!E:E,"SUNAMPE",'Planificación 2026-1'!W:W,C208,'Planificación 2026-1'!G:G,"T4"))&gt;0,"P55"," ")</f>
        <v xml:space="preserve"> </v>
      </c>
      <c r="BH208" s="78" t="str">
        <f>IF(SUM(COUNTIFS('Planificación 2026-1'!E:E,"HUAURA",'Planificación 2026-1'!W:W,C208,'Planificación 2026-1'!G:G,"AF"))&gt;0," P01"," ")</f>
        <v xml:space="preserve"> </v>
      </c>
      <c r="BI208" s="78" t="str">
        <f>IF(SUM(COUNTIFS('Planificación 2026-1'!E:E,"HUAURA",'Planificación 2026-1'!W:W,C208,'Planificación 2026-1'!G:G,"EN"))&gt;0,"P02"," ")</f>
        <v xml:space="preserve"> </v>
      </c>
      <c r="BJ208" s="78" t="str">
        <f>IF(SUM(COUNTIFS('Planificación 2026-1'!E:E,"HUAURA",'Planificación 2026-1'!W:W,C208,'Planificación 2026-1'!G:G,"IS"))&gt;0,"P03"," ")</f>
        <v xml:space="preserve"> </v>
      </c>
      <c r="BK208" s="78" t="str">
        <f>IF(SUM(COUNTIFS('Planificación 2026-1'!E:E,"HUAURA",'Planificación 2026-1'!W:W,C208,'Planificación 2026-1'!G:G,"PS"))&gt;0,"P04"," ")</f>
        <v xml:space="preserve"> </v>
      </c>
      <c r="BL208" s="78"/>
      <c r="BM208" s="78" t="str">
        <f>IF(SUM(COUNTIFS('Planificación 2026-1'!E:E,"HUAURA",'Planificación 2026-1'!W:W,C208,'Planificación 2026-1'!G:G,"IN"))&gt;0,"P06"," ")</f>
        <v xml:space="preserve"> </v>
      </c>
      <c r="BN208" s="78" t="str">
        <f>IF(SUM(COUNTIFS('Planificación 2026-1'!E:E,"HUAURA",'Planificación 2026-1'!W:W,C208,'Planificación 2026-1'!G:G,"CA"))&gt;0,"P07"," ")</f>
        <v xml:space="preserve"> </v>
      </c>
      <c r="BO208" s="78" t="str">
        <f>IF(SUM(COUNTIFS('Planificación 2026-1'!E:E,"HUAURA",'Planificación 2026-1'!W:W,C208,'Planificación 2026-1'!G:G,"DE"))&gt;0,"P08"," ")</f>
        <v xml:space="preserve"> </v>
      </c>
      <c r="BP208" s="78" t="str">
        <f>IF(SUM(COUNTIFS('Planificación 2026-1'!E:E,"HUAURA",'Planificación 2026-1'!W:W,C208,'Planificación 2026-1'!G:G,"OB"))&gt;0,"P09"," ")</f>
        <v xml:space="preserve"> </v>
      </c>
      <c r="BQ208" s="78" t="str">
        <f>IF(SUM(COUNTIFS('Planificación 2026-1'!E:E,"HUAURA",'Planificación 2026-1'!W:W,C208,'Planificación 2026-1'!G:G,"MH"))&gt;0,"P31"," ")</f>
        <v xml:space="preserve"> </v>
      </c>
      <c r="BR208" s="78" t="str">
        <f>IF(SUM(COUNTIFS('Planificación 2026-1'!E:E,"HUAURA",'Planificación 2026-1'!W:W,C208,'Planificación 2026-1'!G:G,"IC"))&gt;0,"P32"," ")</f>
        <v xml:space="preserve"> </v>
      </c>
      <c r="BS208" s="78" t="str">
        <f>IF(SUM(COUNTIFS('Planificación 2026-1'!E:E,"HUAURA",'Planificación 2026-1'!W:W,C208,'Planificación 2026-1'!G:G,"AR"))&gt;0,"P34"," ")</f>
        <v xml:space="preserve"> </v>
      </c>
      <c r="BT208" s="78" t="str">
        <f>IF(SUM(COUNTIFS('Planificación 2026-1'!E:E,"HUAURA",'Planificación 2026-1'!W:W,C208,'Planificación 2026-1'!G:G,"T1"))&gt;0,"P35"," ")</f>
        <v xml:space="preserve"> </v>
      </c>
      <c r="BU208" s="78" t="str">
        <f>IF(SUM(COUNTIFS('Planificación 2026-1'!E:E,"HUAURA",'Planificación 2026-1'!W:W,C208,'Planificación 2026-1'!G:G,"T3"))&gt;0,"P36"," ")</f>
        <v xml:space="preserve"> </v>
      </c>
      <c r="BV208" s="78" t="str">
        <f>IF(SUM(COUNTIFS('Planificación 2026-1'!E:E,"HUAURA",'Planificación 2026-1'!W:W,C208,'Planificación 2026-1'!G:G,"T2"))&gt;0,"P37"," ")</f>
        <v xml:space="preserve"> </v>
      </c>
      <c r="BW208" s="78" t="str">
        <f>IF(SUM(COUNTIFS('Planificación 2026-1'!E:E,"HUAURA",'Planificación 2026-1'!W:W,C208,'Planificación 2026-1'!G:G,"AE"))&gt;0,"P38"," ")</f>
        <v xml:space="preserve"> </v>
      </c>
      <c r="BX208" s="78" t="str">
        <f>IF(SUM(COUNTIFS('Planificación 2026-1'!E:E,"HUAURA",'Planificación 2026-1'!W:W,C208,'Planificación 2026-1'!G:G,"T4"))&gt;0,"P55"," ")</f>
        <v xml:space="preserve"> </v>
      </c>
      <c r="BY208" s="79">
        <f>SUMIFS('Planificación 2026-1'!R:R,'Planificación 2026-1'!W:W,C208,'Planificación 2026-1'!G:G,"AF",'Planificación 2026-1'!H:H,"&gt;2")</f>
        <v>0</v>
      </c>
      <c r="BZ208" s="79">
        <f>SUMIFS('Planificación 2026-1'!R:R,'Planificación 2026-1'!W:W,C208,'Planificación 2026-1'!G:G,"EN",'Planificación 2026-1'!H:H,"&gt;2")</f>
        <v>0</v>
      </c>
      <c r="CA208" s="79">
        <f>SUMIFS('Planificación 2026-1'!R:R,'Planificación 2026-1'!W:W,C208,'Planificación 2026-1'!G:G,"IS",'Planificación 2026-1'!H:H,"&gt;2")</f>
        <v>0</v>
      </c>
      <c r="CB208" s="79">
        <f>SUMIFS('Planificación 2026-1'!R:R,'Planificación 2026-1'!W:W,C208,'Planificación 2026-1'!G:G,"PS",'Planificación 2026-1'!H:H,"&gt;2")</f>
        <v>0</v>
      </c>
      <c r="CC208" s="79">
        <f>SUMIFS('Planificación 2026-1'!R:R,'Planificación 2026-1'!W:W,C208,'Planificación 2026-1'!G:G,"IN",'Planificación 2026-1'!H:H,"&gt;2")</f>
        <v>0</v>
      </c>
      <c r="CD208" s="79">
        <f>SUMIFS('Planificación 2026-1'!R:R,'Planificación 2026-1'!W:W,C208,'Planificación 2026-1'!G:G,"CA",'Planificación 2026-1'!H:H,"&gt;2")</f>
        <v>0</v>
      </c>
      <c r="CE208" s="79">
        <f>SUMIFS('Planificación 2026-1'!R:R,'Planificación 2026-1'!W:W,C208,'Planificación 2026-1'!G:G,"DE",'Planificación 2026-1'!H:H,"&gt;2")</f>
        <v>0</v>
      </c>
      <c r="CF208" s="79">
        <f>SUMIFS('Planificación 2026-1'!R:R,'Planificación 2026-1'!W:W,C208,'Planificación 2026-1'!G:G,"OB",'Planificación 2026-1'!H:H,"&gt;2")</f>
        <v>0</v>
      </c>
      <c r="CG208" s="79">
        <f>SUMIFS('Planificación 2026-1'!R:R,'Planificación 2026-1'!W:W,C208,'Planificación 2026-1'!G:G,"MH",'Planificación 2026-1'!H:H,"&gt;2")</f>
        <v>8</v>
      </c>
      <c r="CH208" s="79">
        <f>SUMIFS('Planificación 2026-1'!R:R,'Planificación 2026-1'!W:W,C208,'Planificación 2026-1'!G:G,"IC",'Planificación 2026-1'!H:H,"&gt;2")</f>
        <v>0</v>
      </c>
      <c r="CI208" s="79">
        <f>SUMIFS('Planificación 2026-1'!R:R,'Planificación 2026-1'!W:W,C208,'Planificación 2026-1'!G:G,"AR",'Planificación 2026-1'!H:H,"&gt;2")</f>
        <v>0</v>
      </c>
      <c r="CJ208" s="79">
        <f>SUMIFS('Planificación 2026-1'!R:R,'Planificación 2026-1'!W:W,C208,'Planificación 2026-1'!G:G,"T1",'Planificación 2026-1'!H:H,"&gt;2")</f>
        <v>0</v>
      </c>
      <c r="CK208" s="79">
        <f>SUMIFS('Planificación 2026-1'!R:R,'Planificación 2026-1'!W:W,C208,'Planificación 2026-1'!G:G,"T3",'Planificación 2026-1'!H:H,"&gt;2")</f>
        <v>0</v>
      </c>
      <c r="CL208" s="79">
        <f>SUMIFS('Planificación 2026-1'!R:R,'Planificación 2026-1'!W:W,C208,'Planificación 2026-1'!G:G,"T2",'Planificación 2026-1'!H:H,"&gt;2")</f>
        <v>0</v>
      </c>
      <c r="CM208" s="79">
        <f>SUMIFS('Planificación 2026-1'!R:R,'Planificación 2026-1'!W:W,C208,'Planificación 2026-1'!G:G,"AE",'Planificación 2026-1'!H:H,"&gt;2")</f>
        <v>0</v>
      </c>
      <c r="CN208" s="79">
        <f>SUMIFS('Planificación 2026-1'!R:R,'Planificación 2026-1'!W:W,C208,'Planificación 2026-1'!G:G,"T4",'Planificación 2026-1'!H:H,"&gt;2")</f>
        <v>0</v>
      </c>
      <c r="CO208" s="79">
        <f>SUMIFS('Planificación 2026-1'!R:R,'Planificación 2026-1'!W:W,C208,'Planificación 2026-1'!G:G,"AF",'Planificación 2026-1'!H:H,"&lt;3")</f>
        <v>0</v>
      </c>
      <c r="CP208" s="79">
        <f>SUMIFS('Planificación 2026-1'!R:R,'Planificación 2026-1'!W:W,C208,'Planificación 2026-1'!G:G,"EN",'Planificación 2026-1'!H:H,"&lt;3")</f>
        <v>0</v>
      </c>
      <c r="CQ208" s="79">
        <f>SUMIFS('Planificación 2026-1'!R:R,'Planificación 2026-1'!W:W,C208,'Planificación 2026-1'!G:G,"IS",'Planificación 2026-1'!H:H,"&lt;3")</f>
        <v>0</v>
      </c>
      <c r="CR208" s="79">
        <f>SUMIFS('Planificación 2026-1'!R:R,'Planificación 2026-1'!W:W,C208,'Planificación 2026-1'!G:G,"PS",'Planificación 2026-1'!H:H,"&lt;3")</f>
        <v>0</v>
      </c>
      <c r="CS208" s="79">
        <f>SUMIFS('Planificación 2026-1'!R:R,'Planificación 2026-1'!W:W,C208,'Planificación 2026-1'!G:G,"IN",'Planificación 2026-1'!H:H,"&lt;3")</f>
        <v>0</v>
      </c>
      <c r="CT208" s="79">
        <f>SUMIFS('Planificación 2026-1'!R:R,'Planificación 2026-1'!W:W,C208,'Planificación 2026-1'!G:G,"CA",'Planificación 2026-1'!H:H,"&lt;3")</f>
        <v>0</v>
      </c>
      <c r="CU208" s="79">
        <f>SUMIFS('Planificación 2026-1'!R:R,'Planificación 2026-1'!W:W,C208,'Planificación 2026-1'!G:G,"DE",'Planificación 2026-1'!H:H,"&lt;3")</f>
        <v>0</v>
      </c>
      <c r="CV208" s="79">
        <f>SUMIFS('Planificación 2026-1'!R:R,'Planificación 2026-1'!W:W,C208,'Planificación 2026-1'!G:G,"OB",'Planificación 2026-1'!H:H,"&lt;3")</f>
        <v>0</v>
      </c>
      <c r="CW208" s="79">
        <f>SUMIFS('Planificación 2026-1'!R:R,'Planificación 2026-1'!W:W,C208,'Planificación 2026-1'!G:G,"MH",'Planificación 2026-1'!H:H,"&lt;3")</f>
        <v>0</v>
      </c>
      <c r="CX208" s="79">
        <f>SUMIFS('Planificación 2026-1'!R:R,'Planificación 2026-1'!W:W,C208,'Planificación 2026-1'!G:G,"IC",'Planificación 2026-1'!H:H,"&lt;3")</f>
        <v>0</v>
      </c>
      <c r="CY208" s="79">
        <f>SUMIFS('Planificación 2026-1'!R:R,'Planificación 2026-1'!W:W,C208,'Planificación 2026-1'!G:G,"AR",'Planificación 2026-1'!H:H,"&lt;3")</f>
        <v>0</v>
      </c>
      <c r="CZ208" s="79">
        <f>SUMIFS('Planificación 2026-1'!R:R,'Planificación 2026-1'!W:W,C208,'Planificación 2026-1'!G:G,"T1",'Planificación 2026-1'!H:H,"&lt;3")</f>
        <v>0</v>
      </c>
      <c r="DA208" s="79">
        <f>SUMIFS('Planificación 2026-1'!R:R,'Planificación 2026-1'!W:W,C208,'Planificación 2026-1'!G:G,"T3",'Planificación 2026-1'!H:H,"&lt;3")</f>
        <v>0</v>
      </c>
      <c r="DB208" s="79">
        <f>SUMIFS('Planificación 2026-1'!R:R,'Planificación 2026-1'!W:W,C208,'Planificación 2026-1'!G:G,"T2",'Planificación 2026-1'!H:H,"&lt;3")</f>
        <v>0</v>
      </c>
      <c r="DC208" s="79">
        <f>SUMIFS('Planificación 2026-1'!R:R,'Planificación 2026-1'!W:W,C208,'Planificación 2026-1'!G:G,"AE",'Planificación 2026-1'!H:H,"&lt;3")</f>
        <v>0</v>
      </c>
      <c r="DD208" s="79">
        <f>SUMIFS('Planificación 2026-1'!R:R,'Planificación 2026-1'!W:W,C208,'Planificación 2026-1'!G:G,"T4",'Planificación 2026-1'!H:H,"&lt;3")</f>
        <v>0</v>
      </c>
      <c r="DE208" s="78" t="str">
        <f t="shared" si="46"/>
        <v/>
      </c>
      <c r="DF208" s="30">
        <f>IF(C208="","",SUMIFS('Planificación 2026-1'!R:R,'Planificación 2026-1'!W:W,C208,'Planificación 2026-1'!E:E,"PRINCIPAL",'Planificación 2026-1'!X:X,"VIRTUAL"))</f>
        <v>0</v>
      </c>
      <c r="DG208" s="30">
        <f>IF(C208="","",SUMIFS('Planificación 2026-1'!R:R,'Planificación 2026-1'!W:W,C208,'Planificación 2026-1'!E:E,"PRINCIPAL",'Planificación 2026-1'!X:X,"PRESENCIAL"))</f>
        <v>0</v>
      </c>
      <c r="DH208" s="30">
        <f>IF(C208="","",SUMIFS('Planificación 2026-1'!R:R,'Planificación 2026-1'!W:W,C208,'Planificación 2026-1'!E:E,"PRINCIPAL",'Planificación 2026-1'!X:X,"HIBRIDO PRESENCIAL"))</f>
        <v>0</v>
      </c>
      <c r="DI208" s="78" t="str">
        <f t="shared" si="47"/>
        <v/>
      </c>
      <c r="DJ208" s="78">
        <f>IF(C208="","",SUMIFS('Planificación 2026-1'!R:R,'Planificación 2026-1'!W:W,C208,'Planificación 2026-1'!E:E,"FILIAL",'Planificación 2026-1'!X:X,"VIRTUAL"))</f>
        <v>0</v>
      </c>
      <c r="DK208" s="80">
        <f>IF(C208="","",SUMIFS('Planificación 2026-1'!R:R,'Planificación 2026-1'!W:W,C208,'Planificación 2026-1'!E:E,"FILIAL",'Planificación 2026-1'!X:X,"PRESENCIAL"))</f>
        <v>0</v>
      </c>
      <c r="DL208" s="42">
        <f>IF(C208="","",SUMIFS('Planificación 2026-1'!R:R,'Planificación 2026-1'!W:W,C208,'Planificación 2026-1'!E:E,"FILIAL",'Planificación 2026-1'!X:X,"HIBRIDO PRESENCIAL"))</f>
        <v>0</v>
      </c>
      <c r="DM208" s="81" t="str">
        <f t="shared" si="48"/>
        <v/>
      </c>
      <c r="DN208" s="78">
        <f>IF(C208="","",SUMIFS('Planificación 2026-1'!R:R,'Planificación 2026-1'!W:W,C208,'Planificación 2026-1'!E:E,"SUNAMPE",'Planificación 2026-1'!X:X,"VIRTUAL"))</f>
        <v>0</v>
      </c>
      <c r="DO208" s="42">
        <f>IF(C208="","",SUMIFS('Planificación 2026-1'!R:R,'Planificación 2026-1'!W:W,C208,'Planificación 2026-1'!E:E,"SUNAMPE",'Planificación 2026-1'!X:X,"PRESENCIAL"))</f>
        <v>0</v>
      </c>
      <c r="DP208" s="81" t="str">
        <f t="shared" si="49"/>
        <v/>
      </c>
      <c r="DQ208" s="78">
        <f>IF(C208="","",SUMIFS('Planificación 2026-1'!R:R,'Planificación 2026-1'!W:W,C208,'Planificación 2026-1'!E:E,"HUAURA",'Planificación 2026-1'!X:X,"VIRTUAL"))</f>
        <v>0</v>
      </c>
      <c r="DR208" s="42">
        <f>IF(C208="","",SUMIFS('Planificación 2026-1'!R:R,'Planificación 2026-1'!W:W,C208,'Planificación 2026-1'!E:E,"HUAURA",'Planificación 2026-1'!X:X,"PRESENCIAL"))</f>
        <v>0</v>
      </c>
      <c r="DS208" s="48">
        <f>SUMIFS('Planificación 2026-1'!R:R,'Planificación 2026-1'!W:W,C208,'Planificación 2026-1'!E:E,"PRINCIPAL",'Planificación 2026-1'!X:X,"VIRTUAL",'Planificación 2026-1'!H:H,"&gt;2")</f>
        <v>0</v>
      </c>
      <c r="DT208" s="48">
        <f>SUMIFS('Planificación 2026-1'!R:R,'Planificación 2026-1'!W:W,C208,'Planificación 2026-1'!E:E,"PRINCIPAL",'Planificación 2026-1'!X:X,"&lt;&gt;VIRTUAL",'Planificación 2026-1'!H:H,"&gt;2")</f>
        <v>0</v>
      </c>
      <c r="DU208" s="48">
        <f>SUMIFS('Planificación 2026-1'!R:R,'Planificación 2026-1'!W:W,C208,'Planificación 2026-1'!E:E,"SUNAMPE",'Planificación 2026-1'!X:X,"VIRTUAL",'Planificación 2026-1'!H:H,"&gt;2")</f>
        <v>0</v>
      </c>
      <c r="DV208" s="48">
        <f>SUMIFS('Planificación 2026-1'!R:R,'Planificación 2026-1'!W:W,C208,'Planificación 2026-1'!E:E,"SUNAMPE",'Planificación 2026-1'!X:X,"&lt;&gt;VIRTUAL",'Planificación 2026-1'!H:H,"&gt;2")</f>
        <v>0</v>
      </c>
      <c r="DW208" s="48">
        <f>SUMIFS('Planificación 2026-1'!R:R,'Planificación 2026-1'!W:W,C208,'Planificación 2026-1'!E:E,"FILIAL",'Planificación 2026-1'!X:X,"VIRTUAL",'Planificación 2026-1'!H:H,"&gt;2")</f>
        <v>0</v>
      </c>
      <c r="DX208" s="48">
        <f>SUMIFS('Planificación 2026-1'!R:R,'Planificación 2026-1'!W:W,C208,'Planificación 2026-1'!E:E,"FILIAL",'Planificación 2026-1'!X:X,"&lt;&gt;VIRTUAL",'Planificación 2026-1'!H:H,"&gt;2")</f>
        <v>0</v>
      </c>
      <c r="DY208" s="48">
        <f>SUMIFS('Planificación 2026-1'!R:R,'Planificación 2026-1'!W:W,C208,'Planificación 2026-1'!E:E,"PORUMA",'Planificación 2026-1'!X:X,"VIRTUAL",'Planificación 2026-1'!H:H,"&gt;2")</f>
        <v>0</v>
      </c>
      <c r="DZ208" s="48">
        <f>SUMIFS('Planificación 2026-1'!R:R,'Planificación 2026-1'!W:W,C208,'Planificación 2026-1'!E:E,"PORUMA",'Planificación 2026-1'!X:X,"&lt;&gt;VIRTUAL",'Planificación 2026-1'!H:H,"&gt;2")</f>
        <v>8</v>
      </c>
      <c r="EA208" s="48">
        <f>SUMIFS('Planificación 2026-1'!R:R,'Planificación 2026-1'!W:W,C208,'Planificación 2026-1'!E:E,"HUAURA",'Planificación 2026-1'!X:X,"VIRTUAL",'Planificación 2026-1'!H:H,"&gt;2")</f>
        <v>0</v>
      </c>
      <c r="EB208" s="48">
        <f>SUMIFS('Planificación 2026-1'!R:R,'Planificación 2026-1'!W:W,C208,'Planificación 2026-1'!E:E,"HUAURA",'Planificación 2026-1'!X:X,"&lt;&gt;VIRTUAL",'Planificación 2026-1'!H:H,"&gt;2")</f>
        <v>0</v>
      </c>
      <c r="EC208" s="48">
        <f>SUMIFS('Planificación 2026-1'!R:R,'Planificación 2026-1'!W:W,C208,'Planificación 2026-1'!E:E,"PRINCIPAL",'Planificación 2026-1'!X:X,"VIRTUAL",'Planificación 2026-1'!H:H,"&lt;3")</f>
        <v>0</v>
      </c>
      <c r="ED208" s="48">
        <f>SUMIFS('Planificación 2026-1'!R:R,'Planificación 2026-1'!W:W,C208,'Planificación 2026-1'!E:E,"PRINCIPAL",'Planificación 2026-1'!X:X,"&lt;&gt;VIRTUAL",'Planificación 2026-1'!H:H,"&lt;3")</f>
        <v>0</v>
      </c>
      <c r="EE208" s="48">
        <f>SUMIFS('Planificación 2026-1'!R:R,'Planificación 2026-1'!W:W,C208,'Planificación 2026-1'!E:E,"SUNAMPE",'Planificación 2026-1'!X:X,"VIRTUAL",'Planificación 2026-1'!H:H,"&lt;3")</f>
        <v>0</v>
      </c>
      <c r="EF208" s="48">
        <f>SUMIFS('Planificación 2026-1'!R:R,'Planificación 2026-1'!W:W,C208,'Planificación 2026-1'!E:E,"SUNAMPE",'Planificación 2026-1'!X:X,"&lt;&gt;VIRTUAL",'Planificación 2026-1'!H:H,"&lt;3")</f>
        <v>0</v>
      </c>
      <c r="EG208" s="48">
        <f>SUMIFS('Planificación 2026-1'!R:R,'Planificación 2026-1'!W:W,C208,'Planificación 2026-1'!E:E,"FILIAL",'Planificación 2026-1'!X:X,"VIRTUAL",'Planificación 2026-1'!H:H,"&lt;3")</f>
        <v>0</v>
      </c>
      <c r="EH208" s="48">
        <f>SUMIFS('Planificación 2026-1'!R:R,'Planificación 2026-1'!W:W,C208,'Planificación 2026-1'!E:E,"FILIAL",'Planificación 2026-1'!X:X,"&lt;&gt;VIRTUAL",'Planificación 2026-1'!H:H,"&lt;3")</f>
        <v>0</v>
      </c>
      <c r="EI208" s="48">
        <f>SUMIFS('Planificación 2026-1'!R:R,'Planificación 2026-1'!W:W,C208,'Planificación 2026-1'!E:E,"PORUMA",'Planificación 2026-1'!X:X,"VIRTUAL",'Planificación 2026-1'!H:H,"&lt;3")</f>
        <v>0</v>
      </c>
      <c r="EJ208" s="48">
        <f>SUMIFS('Planificación 2026-1'!R:R,'Planificación 2026-1'!W:W,C208,'Planificación 2026-1'!E:E,"PORUMA",'Planificación 2026-1'!X:X,"&lt;&gt;VIRTUAL",'Planificación 2026-1'!H:H,"&lt;3")</f>
        <v>0</v>
      </c>
      <c r="EK208" s="48">
        <f>SUMIFS('Planificación 2026-1'!R:R,'Planificación 2026-1'!W:W,C208,'Planificación 2026-1'!E:E,"HUAURA",'Planificación 2026-1'!X:X,"VIRTUAL",'Planificación 2026-1'!H:H,"&lt;3")</f>
        <v>0</v>
      </c>
      <c r="EL208" s="48">
        <f>SUMIFS('Planificación 2026-1'!R:R,'Planificación 2026-1'!W:W,C208,'Planificación 2026-1'!E:E,"HUAURA",'Planificación 2026-1'!X:X,"&lt;&gt;VIRTUAL",'Planificación 2026-1'!H:H,"&lt;3")</f>
        <v>0</v>
      </c>
      <c r="EM208" s="48">
        <f t="shared" si="50"/>
        <v>0</v>
      </c>
      <c r="EN208" s="48">
        <f t="shared" si="51"/>
        <v>0</v>
      </c>
      <c r="EO208" s="48">
        <f t="shared" si="52"/>
        <v>8</v>
      </c>
      <c r="EP208" s="48">
        <f t="shared" si="53"/>
        <v>0</v>
      </c>
      <c r="EQ208" s="48">
        <f t="shared" si="54"/>
        <v>0</v>
      </c>
      <c r="ER208" s="48"/>
      <c r="ES208" s="48">
        <f t="shared" si="55"/>
        <v>0</v>
      </c>
      <c r="ET208" s="48">
        <f t="shared" si="56"/>
        <v>0</v>
      </c>
      <c r="EU208" s="48" t="b">
        <f t="shared" si="57"/>
        <v>0</v>
      </c>
      <c r="EV208" s="48" t="str">
        <f t="shared" si="58"/>
        <v/>
      </c>
      <c r="EW208" s="48" t="str">
        <f t="shared" si="59"/>
        <v>PRESENCIAL</v>
      </c>
    </row>
    <row r="209" spans="1:153" x14ac:dyDescent="0.3">
      <c r="A209" s="53"/>
      <c r="B209" s="383">
        <v>206</v>
      </c>
      <c r="C209" s="107" t="s">
        <v>229</v>
      </c>
      <c r="D209" s="82">
        <f>SUMIF('Planificación 2026-1'!W:W,C209,'Planificación 2026-1'!R:R)</f>
        <v>34</v>
      </c>
      <c r="E209" s="384" t="s">
        <v>341</v>
      </c>
      <c r="F209" s="107" t="s">
        <v>430</v>
      </c>
      <c r="G209" s="387" t="s">
        <v>328</v>
      </c>
      <c r="H209" s="107" t="s">
        <v>455</v>
      </c>
      <c r="I209" s="77" t="str">
        <f>IF(SUM(COUNTIFS('Planificación 2026-1'!E:E,"PRINCIPAL",'Planificación 2026-1'!W:W,C209,'Planificación 2026-1'!G:G,"AF"))&gt;0,"P01"," ")</f>
        <v xml:space="preserve"> </v>
      </c>
      <c r="J209" s="78" t="str">
        <f>IF(SUM(COUNTIFS('Planificación 2026-1'!E:E,"PRINCIPAL",'Planificación 2026-1'!W:W,C209,'Planificación 2026-1'!G:G,"EN"))&gt;0,"P02"," ")</f>
        <v xml:space="preserve"> </v>
      </c>
      <c r="K209" s="78" t="str">
        <f>IF(SUM(COUNTIFS('Planificación 2026-1'!E:E,"PRINCIPAL",'Planificación 2026-1'!W:W,C209,'Planificación 2026-1'!G:G,"IS"))&gt;0,"P03"," ")</f>
        <v xml:space="preserve"> </v>
      </c>
      <c r="L209" s="78" t="str">
        <f>IF(SUM(COUNTIFS('Planificación 2026-1'!E:E,"PRINCIPAL",'Planificación 2026-1'!W:W,C209,'Planificación 2026-1'!G:G,"PS"))&gt;0,"P04"," ")</f>
        <v xml:space="preserve"> </v>
      </c>
      <c r="M209" s="78"/>
      <c r="N209" s="78" t="str">
        <f>IF(SUM(COUNTIFS('Planificación 2026-1'!E:E,"PRINCIPAL",'Planificación 2026-1'!W:W,C209,'Planificación 2026-1'!G:G,"IN"))&gt;0,"P06"," ")</f>
        <v xml:space="preserve"> </v>
      </c>
      <c r="O209" s="78" t="str">
        <f>IF(SUM(COUNTIFS('Planificación 2026-1'!E:E,"PRINCIPAL",'Planificación 2026-1'!W:W,C209,'Planificación 2026-1'!G:G,"CA"))&gt;0,"P07"," ")</f>
        <v xml:space="preserve"> </v>
      </c>
      <c r="P209" s="78" t="str">
        <f>IF(SUM(COUNTIFS('Planificación 2026-1'!E:E,"PRINCIPAL",'Planificación 2026-1'!W:W,C209,'Planificación 2026-1'!G:G,"DE"))&gt;0,"P08"," ")</f>
        <v xml:space="preserve"> </v>
      </c>
      <c r="Q209" s="78" t="str">
        <f>IF(SUM(COUNTIFS('Planificación 2026-1'!E:E,"PRINCIPAL",'Planificación 2026-1'!W:W,C209,'Planificación 2026-1'!G:G,"OB"))&gt;0,"P09"," ")</f>
        <v xml:space="preserve"> </v>
      </c>
      <c r="R209" s="78" t="str">
        <f>IF(SUM(COUNTIFS('Planificación 2026-1'!E:E,"PRINCIPAL",'Planificación 2026-1'!W:W,C209,'Planificación 2026-1'!G:G,"MH"))&gt;0,"P31"," ")</f>
        <v xml:space="preserve"> </v>
      </c>
      <c r="S209" s="78" t="str">
        <f>IF(SUM(COUNTIFS('Planificación 2026-1'!E:E,"PRINCIPAL",'Planificación 2026-1'!W:W,C209,'Planificación 2026-1'!G:G,"IC"))&gt;0,"P32"," ")</f>
        <v xml:space="preserve"> </v>
      </c>
      <c r="T209" s="78" t="str">
        <f>IF(SUM(COUNTIFS('Planificación 2026-1'!E:E,"PRINCIPAL",'Planificación 2026-1'!W:W,C209,'Planificación 2026-1'!G:G,"AR"))&gt;0,"P34"," ")</f>
        <v xml:space="preserve"> </v>
      </c>
      <c r="U209" s="78" t="str">
        <f>IF(SUM(COUNTIFS('Planificación 2026-1'!E:E,"PRINCIPAL",'Planificación 2026-1'!W:W,C209,'Planificación 2026-1'!G:G,"T1"))&gt;0,"P35"," ")</f>
        <v xml:space="preserve"> </v>
      </c>
      <c r="V209" s="78" t="str">
        <f>IF(SUM(COUNTIFS('Planificación 2026-1'!E:E,"PRINCIPAL",'Planificación 2026-1'!W:W,C209,'Planificación 2026-1'!G:G,"T3"))&gt;0,"P36"," ")</f>
        <v xml:space="preserve"> </v>
      </c>
      <c r="W209" s="78" t="str">
        <f>IF(SUM(COUNTIFS('Planificación 2026-1'!E:E,"PRINCIPAL",'Planificación 2026-1'!W:W,C209,'Planificación 2026-1'!G:G,"T2"))&gt;0,"P37"," ")</f>
        <v xml:space="preserve"> </v>
      </c>
      <c r="X209" s="78" t="str">
        <f>IF(SUM(COUNTIFS('Planificación 2026-1'!E:E,"PRINCIPAL",'Planificación 2026-1'!W:W,C209,'Planificación 2026-1'!G:G,"AE"))&gt;0,"P38"," ")</f>
        <v xml:space="preserve"> </v>
      </c>
      <c r="Y209" s="78" t="str">
        <f>IF(SUM(COUNTIFS('Planificación 2026-1'!E:E,"PRINCIPAL",'Planificación 2026-1'!W:W,C209,'Planificación 2026-1'!G:G,"T4"))&gt;0,"P55"," ")</f>
        <v xml:space="preserve"> </v>
      </c>
      <c r="Z209" s="78" t="str">
        <f>IF(SUM(COUNTIFS('Planificación 2026-1'!E:E,"FILIAL",'Planificación 2026-1'!W:W,C209,'Planificación 2026-1'!G:G,"AF"))&gt;0," P01"," ")</f>
        <v xml:space="preserve"> </v>
      </c>
      <c r="AA209" s="78" t="str">
        <f>IF(SUM(COUNTIFS('Planificación 2026-1'!E:E,"FILIAL",'Planificación 2026-1'!W:W,C209,'Planificación 2026-1'!G:G,"EN"))&gt;0,"P02"," ")</f>
        <v>P02</v>
      </c>
      <c r="AB209" s="78" t="str">
        <f>IF(SUM(COUNTIFS('Planificación 2026-1'!E:E,"FILIAL",'Planificación 2026-1'!W:W,C209,'Planificación 2026-1'!G:G,"IS"))&gt;0,"P03"," ")</f>
        <v xml:space="preserve"> </v>
      </c>
      <c r="AC209" s="78" t="str">
        <f>IF(SUM(COUNTIFS('Planificación 2026-1'!E:E,"FILIAL",'Planificación 2026-1'!W:W,C209,'Planificación 2026-1'!G:G,"PS"))&gt;0,"P04"," ")</f>
        <v>P04</v>
      </c>
      <c r="AD209" s="78"/>
      <c r="AE209" s="78" t="str">
        <f>IF(SUM(COUNTIFS('Planificación 2026-1'!E:E,"FILIAL",'Planificación 2026-1'!W:W,C209,'Planificación 2026-1'!G:G,"IN"))&gt;0,"P06"," ")</f>
        <v xml:space="preserve"> </v>
      </c>
      <c r="AF209" s="78" t="str">
        <f>IF(SUM(COUNTIFS('Planificación 2026-1'!E:E,"FILIAL",'Planificación 2026-1'!W:W,C209,'Planificación 2026-1'!G:G,"CA"))&gt;0,"P07"," ")</f>
        <v xml:space="preserve"> </v>
      </c>
      <c r="AG209" s="78" t="str">
        <f>IF(SUM(COUNTIFS('Planificación 2026-1'!E:E,"FILIAL",'Planificación 2026-1'!W:W,C209,'Planificación 2026-1'!G:G,"DE"))&gt;0,"P08"," ")</f>
        <v xml:space="preserve"> </v>
      </c>
      <c r="AH209" s="78" t="str">
        <f>IF(SUM(COUNTIFS('Planificación 2026-1'!E:E,"FILIAL",'Planificación 2026-1'!W:W,C209,'Planificación 2026-1'!G:G,"OB"))&gt;0,"P09"," ")</f>
        <v>P09</v>
      </c>
      <c r="AI209" s="78" t="str">
        <f>IF(SUM(COUNTIFS('Planificación 2026-1'!E:E,"FILIAL",'Planificación 2026-1'!W:W,C209,'Planificación 2026-1'!G:G,"MH"))&gt;0,"P31"," ")</f>
        <v xml:space="preserve"> </v>
      </c>
      <c r="AJ209" s="78" t="str">
        <f>IF(SUM(COUNTIFS('Planificación 2026-1'!E:E,"FILIAL",'Planificación 2026-1'!W:W,C209,'Planificación 2026-1'!G:G,"IC"))&gt;0,"P32"," ")</f>
        <v xml:space="preserve"> </v>
      </c>
      <c r="AK209" s="78" t="str">
        <f>IF(SUM(COUNTIFS('Planificación 2026-1'!E:E,"FILIAL",'Planificación 2026-1'!W:W,C209,'Planificación 2026-1'!G:G,"AR"))&gt;0,"P34"," ")</f>
        <v xml:space="preserve"> </v>
      </c>
      <c r="AL209" s="78" t="str">
        <f>IF(SUM(COUNTIFS('Planificación 2026-1'!E:E,"FILIAL",'Planificación 2026-1'!W:W,C209,'Planificación 2026-1'!G:G,"T1"))&gt;0,"P35"," ")</f>
        <v xml:space="preserve"> </v>
      </c>
      <c r="AM209" s="78" t="str">
        <f>IF(SUM(COUNTIFS('Planificación 2026-1'!E:E,"FILIAL",'Planificación 2026-1'!W:W,C209,'Planificación 2026-1'!G:G,"T3"))&gt;0,"P36"," ")</f>
        <v xml:space="preserve"> </v>
      </c>
      <c r="AN209" s="78" t="str">
        <f>IF(SUM(COUNTIFS('Planificación 2026-1'!E:E,"FILIAL",'Planificación 2026-1'!W:W,C209,'Planificación 2026-1'!G:G,"T2"))&gt;0,"P37"," ")</f>
        <v xml:space="preserve"> </v>
      </c>
      <c r="AO209" s="78" t="str">
        <f>IF(SUM(COUNTIFS('Planificación 2026-1'!E:E,"FILIAL",'Planificación 2026-1'!W:W,C209,'Planificación 2026-1'!G:G,"AE"))&gt;0,"P38"," ")</f>
        <v xml:space="preserve"> </v>
      </c>
      <c r="AP209" s="78" t="str">
        <f>IF(SUM(COUNTIFS('Planificación 2026-1'!E:E,"FILIAL",'Planificación 2026-1'!W:W,C209,'Planificación 2026-1'!G:G,"T4"))&gt;0,"P55"," ")</f>
        <v xml:space="preserve"> </v>
      </c>
      <c r="AQ209" s="78" t="str">
        <f>IF(SUM(COUNTIFS('Planificación 2026-1'!E:E,"SUNAMPE",'Planificación 2026-1'!W:W,C209,'Planificación 2026-1'!G:G,"AF"))&gt;0," P01"," ")</f>
        <v xml:space="preserve"> </v>
      </c>
      <c r="AR209" s="78" t="str">
        <f>IF(SUM(COUNTIFS('Planificación 2026-1'!E:E,"SUNAMPE",'Planificación 2026-1'!W:W,C209,'Planificación 2026-1'!G:G,"EN"))&gt;0,"P02"," ")</f>
        <v xml:space="preserve"> </v>
      </c>
      <c r="AS209" s="78" t="str">
        <f>IF(SUM(COUNTIFS('Planificación 2026-1'!E:E,"SUNAMPE",'Planificación 2026-1'!W:W,C209,'Planificación 2026-1'!G:G,"IS"))&gt;0,"P03"," ")</f>
        <v xml:space="preserve"> </v>
      </c>
      <c r="AT209" s="78" t="str">
        <f>IF(SUM(COUNTIFS('Planificación 2026-1'!E:E,"SUNAMPE",'Planificación 2026-1'!W:W,C209,'Planificación 2026-1'!G:G,"PS"))&gt;0,"P04"," ")</f>
        <v xml:space="preserve"> </v>
      </c>
      <c r="AU209" s="78"/>
      <c r="AV209" s="78" t="str">
        <f>IF(SUM(COUNTIFS('Planificación 2026-1'!E:E,"SUNAMPE",'Planificación 2026-1'!W:W,C209,'Planificación 2026-1'!G:G,"IN"))&gt;0,"P06"," ")</f>
        <v xml:space="preserve"> </v>
      </c>
      <c r="AW209" s="78" t="str">
        <f>IF(SUM(COUNTIFS('Planificación 2026-1'!E:E,"SUNAMPE",'Planificación 2026-1'!W:W,C209,'Planificación 2026-1'!G:G,"CA"))&gt;0,"P07"," ")</f>
        <v xml:space="preserve"> </v>
      </c>
      <c r="AX209" s="78" t="str">
        <f>IF(SUM(COUNTIFS('Planificación 2026-1'!E:E,"SUNAMPE",'Planificación 2026-1'!W:W,C209,'Planificación 2026-1'!G:G,"DE"))&gt;0,"P08"," ")</f>
        <v xml:space="preserve"> </v>
      </c>
      <c r="AY209" s="78" t="str">
        <f>IF(SUM(COUNTIFS('Planificación 2026-1'!E:E,"SUNAMPE",'Planificación 2026-1'!W:W,C209,'Planificación 2026-1'!G:G,"OB"))&gt;0,"P09"," ")</f>
        <v xml:space="preserve"> </v>
      </c>
      <c r="AZ209" s="78" t="str">
        <f>IF(SUM(COUNTIFS('Planificación 2026-1'!E:E,"SUNAMPE",'Planificación 2026-1'!W:W,C209,'Planificación 2026-1'!G:G,"MH"))&gt;0,"P31"," ")</f>
        <v xml:space="preserve"> </v>
      </c>
      <c r="BA209" s="78" t="str">
        <f>IF(SUM(COUNTIFS('Planificación 2026-1'!E:E,"SUNAMPE",'Planificación 2026-1'!W:W,C209,'Planificación 2026-1'!G:G,"IC"))&gt;0,"P32"," ")</f>
        <v xml:space="preserve"> </v>
      </c>
      <c r="BB209" s="78" t="str">
        <f>IF(SUM(COUNTIFS('Planificación 2026-1'!E:E,"SUNAMPE",'Planificación 2026-1'!W:W,C209,'Planificación 2026-1'!G:G,"AR"))&gt;0,"P34"," ")</f>
        <v xml:space="preserve"> </v>
      </c>
      <c r="BC209" s="78" t="str">
        <f>IF(SUM(COUNTIFS('Planificación 2026-1'!E:E,"SUNAMPE",'Planificación 2026-1'!W:W,C209,'Planificación 2026-1'!G:G,"T1"))&gt;0,"P35"," ")</f>
        <v xml:space="preserve"> </v>
      </c>
      <c r="BD209" s="78" t="str">
        <f>IF(SUM(COUNTIFS('Planificación 2026-1'!E:E,"SUNAMPE",'Planificación 2026-1'!W:W,C209,'Planificación 2026-1'!G:G,"T3"))&gt;0,"P36"," ")</f>
        <v xml:space="preserve"> </v>
      </c>
      <c r="BE209" s="78" t="str">
        <f>IF(SUM(COUNTIFS('Planificación 2026-1'!E:E,"SUNAMPE",'Planificación 2026-1'!W:W,C209,'Planificación 2026-1'!G:G,"T2"))&gt;0,"P37"," ")</f>
        <v xml:space="preserve"> </v>
      </c>
      <c r="BF209" s="78" t="str">
        <f>IF(SUM(COUNTIFS('Planificación 2026-1'!E:E,"SUNAMPE",'Planificación 2026-1'!W:W,C209,'Planificación 2026-1'!G:G,"AE"))&gt;0,"P38"," ")</f>
        <v xml:space="preserve"> </v>
      </c>
      <c r="BG209" s="78" t="str">
        <f>IF(SUM(COUNTIFS('Planificación 2026-1'!E:E,"SUNAMPE",'Planificación 2026-1'!W:W,C209,'Planificación 2026-1'!G:G,"T4"))&gt;0,"P55"," ")</f>
        <v xml:space="preserve"> </v>
      </c>
      <c r="BH209" s="78" t="str">
        <f>IF(SUM(COUNTIFS('Planificación 2026-1'!E:E,"HUAURA",'Planificación 2026-1'!W:W,C209,'Planificación 2026-1'!G:G,"AF"))&gt;0," P01"," ")</f>
        <v xml:space="preserve"> </v>
      </c>
      <c r="BI209" s="78" t="str">
        <f>IF(SUM(COUNTIFS('Planificación 2026-1'!E:E,"HUAURA",'Planificación 2026-1'!W:W,C209,'Planificación 2026-1'!G:G,"EN"))&gt;0,"P02"," ")</f>
        <v xml:space="preserve"> </v>
      </c>
      <c r="BJ209" s="78" t="str">
        <f>IF(SUM(COUNTIFS('Planificación 2026-1'!E:E,"HUAURA",'Planificación 2026-1'!W:W,C209,'Planificación 2026-1'!G:G,"IS"))&gt;0,"P03"," ")</f>
        <v xml:space="preserve"> </v>
      </c>
      <c r="BK209" s="78" t="str">
        <f>IF(SUM(COUNTIFS('Planificación 2026-1'!E:E,"HUAURA",'Planificación 2026-1'!W:W,C209,'Planificación 2026-1'!G:G,"PS"))&gt;0,"P04"," ")</f>
        <v xml:space="preserve"> </v>
      </c>
      <c r="BL209" s="78"/>
      <c r="BM209" s="78" t="str">
        <f>IF(SUM(COUNTIFS('Planificación 2026-1'!E:E,"HUAURA",'Planificación 2026-1'!W:W,C209,'Planificación 2026-1'!G:G,"IN"))&gt;0,"P06"," ")</f>
        <v xml:space="preserve"> </v>
      </c>
      <c r="BN209" s="78" t="str">
        <f>IF(SUM(COUNTIFS('Planificación 2026-1'!E:E,"HUAURA",'Planificación 2026-1'!W:W,C209,'Planificación 2026-1'!G:G,"CA"))&gt;0,"P07"," ")</f>
        <v xml:space="preserve"> </v>
      </c>
      <c r="BO209" s="78" t="str">
        <f>IF(SUM(COUNTIFS('Planificación 2026-1'!E:E,"HUAURA",'Planificación 2026-1'!W:W,C209,'Planificación 2026-1'!G:G,"DE"))&gt;0,"P08"," ")</f>
        <v xml:space="preserve"> </v>
      </c>
      <c r="BP209" s="78" t="str">
        <f>IF(SUM(COUNTIFS('Planificación 2026-1'!E:E,"HUAURA",'Planificación 2026-1'!W:W,C209,'Planificación 2026-1'!G:G,"OB"))&gt;0,"P09"," ")</f>
        <v xml:space="preserve"> </v>
      </c>
      <c r="BQ209" s="78" t="str">
        <f>IF(SUM(COUNTIFS('Planificación 2026-1'!E:E,"HUAURA",'Planificación 2026-1'!W:W,C209,'Planificación 2026-1'!G:G,"MH"))&gt;0,"P31"," ")</f>
        <v xml:space="preserve"> </v>
      </c>
      <c r="BR209" s="78" t="str">
        <f>IF(SUM(COUNTIFS('Planificación 2026-1'!E:E,"HUAURA",'Planificación 2026-1'!W:W,C209,'Planificación 2026-1'!G:G,"IC"))&gt;0,"P32"," ")</f>
        <v xml:space="preserve"> </v>
      </c>
      <c r="BS209" s="78" t="str">
        <f>IF(SUM(COUNTIFS('Planificación 2026-1'!E:E,"HUAURA",'Planificación 2026-1'!W:W,C209,'Planificación 2026-1'!G:G,"AR"))&gt;0,"P34"," ")</f>
        <v xml:space="preserve"> </v>
      </c>
      <c r="BT209" s="78" t="str">
        <f>IF(SUM(COUNTIFS('Planificación 2026-1'!E:E,"HUAURA",'Planificación 2026-1'!W:W,C209,'Planificación 2026-1'!G:G,"T1"))&gt;0,"P35"," ")</f>
        <v xml:space="preserve"> </v>
      </c>
      <c r="BU209" s="78" t="str">
        <f>IF(SUM(COUNTIFS('Planificación 2026-1'!E:E,"HUAURA",'Planificación 2026-1'!W:W,C209,'Planificación 2026-1'!G:G,"T3"))&gt;0,"P36"," ")</f>
        <v xml:space="preserve"> </v>
      </c>
      <c r="BV209" s="78" t="str">
        <f>IF(SUM(COUNTIFS('Planificación 2026-1'!E:E,"HUAURA",'Planificación 2026-1'!W:W,C209,'Planificación 2026-1'!G:G,"T2"))&gt;0,"P37"," ")</f>
        <v xml:space="preserve"> </v>
      </c>
      <c r="BW209" s="78" t="str">
        <f>IF(SUM(COUNTIFS('Planificación 2026-1'!E:E,"HUAURA",'Planificación 2026-1'!W:W,C209,'Planificación 2026-1'!G:G,"AE"))&gt;0,"P38"," ")</f>
        <v xml:space="preserve"> </v>
      </c>
      <c r="BX209" s="78" t="str">
        <f>IF(SUM(COUNTIFS('Planificación 2026-1'!E:E,"HUAURA",'Planificación 2026-1'!W:W,C209,'Planificación 2026-1'!G:G,"T4"))&gt;0,"P55"," ")</f>
        <v xml:space="preserve"> </v>
      </c>
      <c r="BY209" s="79">
        <f>SUMIFS('Planificación 2026-1'!R:R,'Planificación 2026-1'!W:W,C209,'Planificación 2026-1'!G:G,"AF",'Planificación 2026-1'!H:H,"&gt;2")</f>
        <v>0</v>
      </c>
      <c r="BZ209" s="79">
        <f>SUMIFS('Planificación 2026-1'!R:R,'Planificación 2026-1'!W:W,C209,'Planificación 2026-1'!G:G,"EN",'Planificación 2026-1'!H:H,"&gt;2")</f>
        <v>0</v>
      </c>
      <c r="CA209" s="79">
        <f>SUMIFS('Planificación 2026-1'!R:R,'Planificación 2026-1'!W:W,C209,'Planificación 2026-1'!G:G,"IS",'Planificación 2026-1'!H:H,"&gt;2")</f>
        <v>0</v>
      </c>
      <c r="CB209" s="79">
        <f>SUMIFS('Planificación 2026-1'!R:R,'Planificación 2026-1'!W:W,C209,'Planificación 2026-1'!G:G,"PS",'Planificación 2026-1'!H:H,"&gt;2")</f>
        <v>0</v>
      </c>
      <c r="CC209" s="79">
        <f>SUMIFS('Planificación 2026-1'!R:R,'Planificación 2026-1'!W:W,C209,'Planificación 2026-1'!G:G,"IN",'Planificación 2026-1'!H:H,"&gt;2")</f>
        <v>0</v>
      </c>
      <c r="CD209" s="79">
        <f>SUMIFS('Planificación 2026-1'!R:R,'Planificación 2026-1'!W:W,C209,'Planificación 2026-1'!G:G,"CA",'Planificación 2026-1'!H:H,"&gt;2")</f>
        <v>0</v>
      </c>
      <c r="CE209" s="79">
        <f>SUMIFS('Planificación 2026-1'!R:R,'Planificación 2026-1'!W:W,C209,'Planificación 2026-1'!G:G,"DE",'Planificación 2026-1'!H:H,"&gt;2")</f>
        <v>0</v>
      </c>
      <c r="CF209" s="79">
        <f>SUMIFS('Planificación 2026-1'!R:R,'Planificación 2026-1'!W:W,C209,'Planificación 2026-1'!G:G,"OB",'Planificación 2026-1'!H:H,"&gt;2")</f>
        <v>0</v>
      </c>
      <c r="CG209" s="79">
        <f>SUMIFS('Planificación 2026-1'!R:R,'Planificación 2026-1'!W:W,C209,'Planificación 2026-1'!G:G,"MH",'Planificación 2026-1'!H:H,"&gt;2")</f>
        <v>0</v>
      </c>
      <c r="CH209" s="79">
        <f>SUMIFS('Planificación 2026-1'!R:R,'Planificación 2026-1'!W:W,C209,'Planificación 2026-1'!G:G,"IC",'Planificación 2026-1'!H:H,"&gt;2")</f>
        <v>0</v>
      </c>
      <c r="CI209" s="79">
        <f>SUMIFS('Planificación 2026-1'!R:R,'Planificación 2026-1'!W:W,C209,'Planificación 2026-1'!G:G,"AR",'Planificación 2026-1'!H:H,"&gt;2")</f>
        <v>0</v>
      </c>
      <c r="CJ209" s="79">
        <f>SUMIFS('Planificación 2026-1'!R:R,'Planificación 2026-1'!W:W,C209,'Planificación 2026-1'!G:G,"T1",'Planificación 2026-1'!H:H,"&gt;2")</f>
        <v>0</v>
      </c>
      <c r="CK209" s="79">
        <f>SUMIFS('Planificación 2026-1'!R:R,'Planificación 2026-1'!W:W,C209,'Planificación 2026-1'!G:G,"T3",'Planificación 2026-1'!H:H,"&gt;2")</f>
        <v>0</v>
      </c>
      <c r="CL209" s="79">
        <f>SUMIFS('Planificación 2026-1'!R:R,'Planificación 2026-1'!W:W,C209,'Planificación 2026-1'!G:G,"T2",'Planificación 2026-1'!H:H,"&gt;2")</f>
        <v>0</v>
      </c>
      <c r="CM209" s="79">
        <f>SUMIFS('Planificación 2026-1'!R:R,'Planificación 2026-1'!W:W,C209,'Planificación 2026-1'!G:G,"AE",'Planificación 2026-1'!H:H,"&gt;2")</f>
        <v>0</v>
      </c>
      <c r="CN209" s="79">
        <f>SUMIFS('Planificación 2026-1'!R:R,'Planificación 2026-1'!W:W,C209,'Planificación 2026-1'!G:G,"T4",'Planificación 2026-1'!H:H,"&gt;2")</f>
        <v>0</v>
      </c>
      <c r="CO209" s="79">
        <f>SUMIFS('Planificación 2026-1'!R:R,'Planificación 2026-1'!W:W,C209,'Planificación 2026-1'!G:G,"AF",'Planificación 2026-1'!H:H,"&lt;3")</f>
        <v>0</v>
      </c>
      <c r="CP209" s="79">
        <f>SUMIFS('Planificación 2026-1'!R:R,'Planificación 2026-1'!W:W,C209,'Planificación 2026-1'!G:G,"EN",'Planificación 2026-1'!H:H,"&lt;3")</f>
        <v>12</v>
      </c>
      <c r="CQ209" s="79">
        <f>SUMIFS('Planificación 2026-1'!R:R,'Planificación 2026-1'!W:W,C209,'Planificación 2026-1'!G:G,"IS",'Planificación 2026-1'!H:H,"&lt;3")</f>
        <v>0</v>
      </c>
      <c r="CR209" s="79">
        <f>SUMIFS('Planificación 2026-1'!R:R,'Planificación 2026-1'!W:W,C209,'Planificación 2026-1'!G:G,"PS",'Planificación 2026-1'!H:H,"&lt;3")</f>
        <v>9</v>
      </c>
      <c r="CS209" s="79">
        <f>SUMIFS('Planificación 2026-1'!R:R,'Planificación 2026-1'!W:W,C209,'Planificación 2026-1'!G:G,"IN",'Planificación 2026-1'!H:H,"&lt;3")</f>
        <v>0</v>
      </c>
      <c r="CT209" s="79">
        <f>SUMIFS('Planificación 2026-1'!R:R,'Planificación 2026-1'!W:W,C209,'Planificación 2026-1'!G:G,"CA",'Planificación 2026-1'!H:H,"&lt;3")</f>
        <v>0</v>
      </c>
      <c r="CU209" s="79">
        <f>SUMIFS('Planificación 2026-1'!R:R,'Planificación 2026-1'!W:W,C209,'Planificación 2026-1'!G:G,"DE",'Planificación 2026-1'!H:H,"&lt;3")</f>
        <v>0</v>
      </c>
      <c r="CV209" s="79">
        <f>SUMIFS('Planificación 2026-1'!R:R,'Planificación 2026-1'!W:W,C209,'Planificación 2026-1'!G:G,"OB",'Planificación 2026-1'!H:H,"&lt;3")</f>
        <v>5</v>
      </c>
      <c r="CW209" s="79">
        <f>SUMIFS('Planificación 2026-1'!R:R,'Planificación 2026-1'!W:W,C209,'Planificación 2026-1'!G:G,"MH",'Planificación 2026-1'!H:H,"&lt;3")</f>
        <v>8</v>
      </c>
      <c r="CX209" s="79">
        <f>SUMIFS('Planificación 2026-1'!R:R,'Planificación 2026-1'!W:W,C209,'Planificación 2026-1'!G:G,"IC",'Planificación 2026-1'!H:H,"&lt;3")</f>
        <v>0</v>
      </c>
      <c r="CY209" s="79">
        <f>SUMIFS('Planificación 2026-1'!R:R,'Planificación 2026-1'!W:W,C209,'Planificación 2026-1'!G:G,"AR",'Planificación 2026-1'!H:H,"&lt;3")</f>
        <v>0</v>
      </c>
      <c r="CZ209" s="79">
        <f>SUMIFS('Planificación 2026-1'!R:R,'Planificación 2026-1'!W:W,C209,'Planificación 2026-1'!G:G,"T1",'Planificación 2026-1'!H:H,"&lt;3")</f>
        <v>0</v>
      </c>
      <c r="DA209" s="79">
        <f>SUMIFS('Planificación 2026-1'!R:R,'Planificación 2026-1'!W:W,C209,'Planificación 2026-1'!G:G,"T3",'Planificación 2026-1'!H:H,"&lt;3")</f>
        <v>0</v>
      </c>
      <c r="DB209" s="79">
        <f>SUMIFS('Planificación 2026-1'!R:R,'Planificación 2026-1'!W:W,C209,'Planificación 2026-1'!G:G,"T2",'Planificación 2026-1'!H:H,"&lt;3")</f>
        <v>0</v>
      </c>
      <c r="DC209" s="79">
        <f>SUMIFS('Planificación 2026-1'!R:R,'Planificación 2026-1'!W:W,C209,'Planificación 2026-1'!G:G,"AE",'Planificación 2026-1'!H:H,"&lt;3")</f>
        <v>0</v>
      </c>
      <c r="DD209" s="79">
        <f>SUMIFS('Planificación 2026-1'!R:R,'Planificación 2026-1'!W:W,C209,'Planificación 2026-1'!G:G,"T4",'Planificación 2026-1'!H:H,"&lt;3")</f>
        <v>0</v>
      </c>
      <c r="DE209" s="78" t="str">
        <f t="shared" si="46"/>
        <v/>
      </c>
      <c r="DF209" s="30">
        <f>IF(C209="","",SUMIFS('Planificación 2026-1'!R:R,'Planificación 2026-1'!W:W,C209,'Planificación 2026-1'!E:E,"PRINCIPAL",'Planificación 2026-1'!X:X,"VIRTUAL"))</f>
        <v>0</v>
      </c>
      <c r="DG209" s="30">
        <f>IF(C209="","",SUMIFS('Planificación 2026-1'!R:R,'Planificación 2026-1'!W:W,C209,'Planificación 2026-1'!E:E,"PRINCIPAL",'Planificación 2026-1'!X:X,"PRESENCIAL"))</f>
        <v>0</v>
      </c>
      <c r="DH209" s="30">
        <f>IF(C209="","",SUMIFS('Planificación 2026-1'!R:R,'Planificación 2026-1'!W:W,C209,'Planificación 2026-1'!E:E,"PRINCIPAL",'Planificación 2026-1'!X:X,"HIBRIDO PRESENCIAL"))</f>
        <v>0</v>
      </c>
      <c r="DI209" s="78" t="str">
        <f t="shared" si="47"/>
        <v>P02 P04 P09</v>
      </c>
      <c r="DJ209" s="78">
        <f>IF(C209="","",SUMIFS('Planificación 2026-1'!R:R,'Planificación 2026-1'!W:W,C209,'Planificación 2026-1'!E:E,"FILIAL",'Planificación 2026-1'!X:X,"VIRTUAL"))</f>
        <v>5</v>
      </c>
      <c r="DK209" s="80">
        <f>IF(C209="","",SUMIFS('Planificación 2026-1'!R:R,'Planificación 2026-1'!W:W,C209,'Planificación 2026-1'!E:E,"FILIAL",'Planificación 2026-1'!X:X,"PRESENCIAL"))</f>
        <v>21</v>
      </c>
      <c r="DL209" s="42">
        <f>IF(C209="","",SUMIFS('Planificación 2026-1'!R:R,'Planificación 2026-1'!W:W,C209,'Planificación 2026-1'!E:E,"FILIAL",'Planificación 2026-1'!X:X,"HIBRIDO PRESENCIAL"))</f>
        <v>0</v>
      </c>
      <c r="DM209" s="81" t="str">
        <f t="shared" si="48"/>
        <v/>
      </c>
      <c r="DN209" s="78">
        <f>IF(C209="","",SUMIFS('Planificación 2026-1'!R:R,'Planificación 2026-1'!W:W,C209,'Planificación 2026-1'!E:E,"SUNAMPE",'Planificación 2026-1'!X:X,"VIRTUAL"))</f>
        <v>0</v>
      </c>
      <c r="DO209" s="42">
        <f>IF(C209="","",SUMIFS('Planificación 2026-1'!R:R,'Planificación 2026-1'!W:W,C209,'Planificación 2026-1'!E:E,"SUNAMPE",'Planificación 2026-1'!X:X,"PRESENCIAL"))</f>
        <v>0</v>
      </c>
      <c r="DP209" s="81" t="str">
        <f t="shared" si="49"/>
        <v/>
      </c>
      <c r="DQ209" s="78">
        <f>IF(C209="","",SUMIFS('Planificación 2026-1'!R:R,'Planificación 2026-1'!W:W,C209,'Planificación 2026-1'!E:E,"HUAURA",'Planificación 2026-1'!X:X,"VIRTUAL"))</f>
        <v>0</v>
      </c>
      <c r="DR209" s="42">
        <f>IF(C209="","",SUMIFS('Planificación 2026-1'!R:R,'Planificación 2026-1'!W:W,C209,'Planificación 2026-1'!E:E,"HUAURA",'Planificación 2026-1'!X:X,"PRESENCIAL"))</f>
        <v>0</v>
      </c>
      <c r="DS209" s="48">
        <f>SUMIFS('Planificación 2026-1'!R:R,'Planificación 2026-1'!W:W,C209,'Planificación 2026-1'!E:E,"PRINCIPAL",'Planificación 2026-1'!X:X,"VIRTUAL",'Planificación 2026-1'!H:H,"&gt;2")</f>
        <v>0</v>
      </c>
      <c r="DT209" s="48">
        <f>SUMIFS('Planificación 2026-1'!R:R,'Planificación 2026-1'!W:W,C209,'Planificación 2026-1'!E:E,"PRINCIPAL",'Planificación 2026-1'!X:X,"&lt;&gt;VIRTUAL",'Planificación 2026-1'!H:H,"&gt;2")</f>
        <v>0</v>
      </c>
      <c r="DU209" s="48">
        <f>SUMIFS('Planificación 2026-1'!R:R,'Planificación 2026-1'!W:W,C209,'Planificación 2026-1'!E:E,"SUNAMPE",'Planificación 2026-1'!X:X,"VIRTUAL",'Planificación 2026-1'!H:H,"&gt;2")</f>
        <v>0</v>
      </c>
      <c r="DV209" s="48">
        <f>SUMIFS('Planificación 2026-1'!R:R,'Planificación 2026-1'!W:W,C209,'Planificación 2026-1'!E:E,"SUNAMPE",'Planificación 2026-1'!X:X,"&lt;&gt;VIRTUAL",'Planificación 2026-1'!H:H,"&gt;2")</f>
        <v>0</v>
      </c>
      <c r="DW209" s="48">
        <f>SUMIFS('Planificación 2026-1'!R:R,'Planificación 2026-1'!W:W,C209,'Planificación 2026-1'!E:E,"FILIAL",'Planificación 2026-1'!X:X,"VIRTUAL",'Planificación 2026-1'!H:H,"&gt;2")</f>
        <v>0</v>
      </c>
      <c r="DX209" s="48">
        <f>SUMIFS('Planificación 2026-1'!R:R,'Planificación 2026-1'!W:W,C209,'Planificación 2026-1'!E:E,"FILIAL",'Planificación 2026-1'!X:X,"&lt;&gt;VIRTUAL",'Planificación 2026-1'!H:H,"&gt;2")</f>
        <v>0</v>
      </c>
      <c r="DY209" s="48">
        <f>SUMIFS('Planificación 2026-1'!R:R,'Planificación 2026-1'!W:W,C209,'Planificación 2026-1'!E:E,"PORUMA",'Planificación 2026-1'!X:X,"VIRTUAL",'Planificación 2026-1'!H:H,"&gt;2")</f>
        <v>0</v>
      </c>
      <c r="DZ209" s="48">
        <f>SUMIFS('Planificación 2026-1'!R:R,'Planificación 2026-1'!W:W,C209,'Planificación 2026-1'!E:E,"PORUMA",'Planificación 2026-1'!X:X,"&lt;&gt;VIRTUAL",'Planificación 2026-1'!H:H,"&gt;2")</f>
        <v>0</v>
      </c>
      <c r="EA209" s="48">
        <f>SUMIFS('Planificación 2026-1'!R:R,'Planificación 2026-1'!W:W,C209,'Planificación 2026-1'!E:E,"HUAURA",'Planificación 2026-1'!X:X,"VIRTUAL",'Planificación 2026-1'!H:H,"&gt;2")</f>
        <v>0</v>
      </c>
      <c r="EB209" s="48">
        <f>SUMIFS('Planificación 2026-1'!R:R,'Planificación 2026-1'!W:W,C209,'Planificación 2026-1'!E:E,"HUAURA",'Planificación 2026-1'!X:X,"&lt;&gt;VIRTUAL",'Planificación 2026-1'!H:H,"&gt;2")</f>
        <v>0</v>
      </c>
      <c r="EC209" s="48">
        <f>SUMIFS('Planificación 2026-1'!R:R,'Planificación 2026-1'!W:W,C209,'Planificación 2026-1'!E:E,"PRINCIPAL",'Planificación 2026-1'!X:X,"VIRTUAL",'Planificación 2026-1'!H:H,"&lt;3")</f>
        <v>0</v>
      </c>
      <c r="ED209" s="48">
        <f>SUMIFS('Planificación 2026-1'!R:R,'Planificación 2026-1'!W:W,C209,'Planificación 2026-1'!E:E,"PRINCIPAL",'Planificación 2026-1'!X:X,"&lt;&gt;VIRTUAL",'Planificación 2026-1'!H:H,"&lt;3")</f>
        <v>0</v>
      </c>
      <c r="EE209" s="48">
        <f>SUMIFS('Planificación 2026-1'!R:R,'Planificación 2026-1'!W:W,C209,'Planificación 2026-1'!E:E,"SUNAMPE",'Planificación 2026-1'!X:X,"VIRTUAL",'Planificación 2026-1'!H:H,"&lt;3")</f>
        <v>0</v>
      </c>
      <c r="EF209" s="48">
        <f>SUMIFS('Planificación 2026-1'!R:R,'Planificación 2026-1'!W:W,C209,'Planificación 2026-1'!E:E,"SUNAMPE",'Planificación 2026-1'!X:X,"&lt;&gt;VIRTUAL",'Planificación 2026-1'!H:H,"&lt;3")</f>
        <v>0</v>
      </c>
      <c r="EG209" s="48">
        <f>SUMIFS('Planificación 2026-1'!R:R,'Planificación 2026-1'!W:W,C209,'Planificación 2026-1'!E:E,"FILIAL",'Planificación 2026-1'!X:X,"VIRTUAL",'Planificación 2026-1'!H:H,"&lt;3")</f>
        <v>5</v>
      </c>
      <c r="EH209" s="48">
        <f>SUMIFS('Planificación 2026-1'!R:R,'Planificación 2026-1'!W:W,C209,'Planificación 2026-1'!E:E,"FILIAL",'Planificación 2026-1'!X:X,"&lt;&gt;VIRTUAL",'Planificación 2026-1'!H:H,"&lt;3")</f>
        <v>21</v>
      </c>
      <c r="EI209" s="48">
        <f>SUMIFS('Planificación 2026-1'!R:R,'Planificación 2026-1'!W:W,C209,'Planificación 2026-1'!E:E,"PORUMA",'Planificación 2026-1'!X:X,"VIRTUAL",'Planificación 2026-1'!H:H,"&lt;3")</f>
        <v>0</v>
      </c>
      <c r="EJ209" s="48">
        <f>SUMIFS('Planificación 2026-1'!R:R,'Planificación 2026-1'!W:W,C209,'Planificación 2026-1'!E:E,"PORUMA",'Planificación 2026-1'!X:X,"&lt;&gt;VIRTUAL",'Planificación 2026-1'!H:H,"&lt;3")</f>
        <v>8</v>
      </c>
      <c r="EK209" s="48">
        <f>SUMIFS('Planificación 2026-1'!R:R,'Planificación 2026-1'!W:W,C209,'Planificación 2026-1'!E:E,"HUAURA",'Planificación 2026-1'!X:X,"VIRTUAL",'Planificación 2026-1'!H:H,"&lt;3")</f>
        <v>0</v>
      </c>
      <c r="EL209" s="48">
        <f>SUMIFS('Planificación 2026-1'!R:R,'Planificación 2026-1'!W:W,C209,'Planificación 2026-1'!E:E,"HUAURA",'Planificación 2026-1'!X:X,"&lt;&gt;VIRTUAL",'Planificación 2026-1'!H:H,"&lt;3")</f>
        <v>0</v>
      </c>
      <c r="EM209" s="48">
        <f t="shared" si="50"/>
        <v>26</v>
      </c>
      <c r="EN209" s="48">
        <f t="shared" si="51"/>
        <v>0</v>
      </c>
      <c r="EO209" s="48">
        <f t="shared" si="52"/>
        <v>8</v>
      </c>
      <c r="EP209" s="48">
        <f t="shared" si="53"/>
        <v>0</v>
      </c>
      <c r="EQ209" s="48">
        <f t="shared" si="54"/>
        <v>0</v>
      </c>
      <c r="ER209" s="48"/>
      <c r="ES209" s="48">
        <f t="shared" si="55"/>
        <v>5</v>
      </c>
      <c r="ET209" s="48">
        <f t="shared" si="56"/>
        <v>21</v>
      </c>
      <c r="EU209" s="48" t="b">
        <f t="shared" si="57"/>
        <v>0</v>
      </c>
      <c r="EV209" s="48" t="str">
        <f t="shared" si="58"/>
        <v/>
      </c>
      <c r="EW209" s="48" t="str">
        <f t="shared" si="59"/>
        <v>MAS PRESENCIAL</v>
      </c>
    </row>
    <row r="210" spans="1:153" x14ac:dyDescent="0.3">
      <c r="A210" s="53"/>
      <c r="B210" s="383">
        <v>207</v>
      </c>
      <c r="C210" s="107" t="s">
        <v>231</v>
      </c>
      <c r="D210" s="82">
        <f>SUMIF('Planificación 2026-1'!W:W,C210,'Planificación 2026-1'!R:R)</f>
        <v>16</v>
      </c>
      <c r="E210" s="384" t="s">
        <v>319</v>
      </c>
      <c r="F210" s="107" t="s">
        <v>430</v>
      </c>
      <c r="G210" s="107" t="s">
        <v>276</v>
      </c>
      <c r="H210" s="107" t="s">
        <v>432</v>
      </c>
      <c r="I210" s="77" t="str">
        <f>IF(SUM(COUNTIFS('Planificación 2026-1'!E:E,"PRINCIPAL",'Planificación 2026-1'!W:W,C210,'Planificación 2026-1'!G:G,"AF"))&gt;0,"P01"," ")</f>
        <v xml:space="preserve"> </v>
      </c>
      <c r="J210" s="78" t="str">
        <f>IF(SUM(COUNTIFS('Planificación 2026-1'!E:E,"PRINCIPAL",'Planificación 2026-1'!W:W,C210,'Planificación 2026-1'!G:G,"EN"))&gt;0,"P02"," ")</f>
        <v xml:space="preserve"> </v>
      </c>
      <c r="K210" s="78" t="str">
        <f>IF(SUM(COUNTIFS('Planificación 2026-1'!E:E,"PRINCIPAL",'Planificación 2026-1'!W:W,C210,'Planificación 2026-1'!G:G,"IS"))&gt;0,"P03"," ")</f>
        <v xml:space="preserve"> </v>
      </c>
      <c r="L210" s="78" t="str">
        <f>IF(SUM(COUNTIFS('Planificación 2026-1'!E:E,"PRINCIPAL",'Planificación 2026-1'!W:W,C210,'Planificación 2026-1'!G:G,"PS"))&gt;0,"P04"," ")</f>
        <v xml:space="preserve"> </v>
      </c>
      <c r="M210" s="78"/>
      <c r="N210" s="78" t="str">
        <f>IF(SUM(COUNTIFS('Planificación 2026-1'!E:E,"PRINCIPAL",'Planificación 2026-1'!W:W,C210,'Planificación 2026-1'!G:G,"IN"))&gt;0,"P06"," ")</f>
        <v xml:space="preserve"> </v>
      </c>
      <c r="O210" s="78" t="str">
        <f>IF(SUM(COUNTIFS('Planificación 2026-1'!E:E,"PRINCIPAL",'Planificación 2026-1'!W:W,C210,'Planificación 2026-1'!G:G,"CA"))&gt;0,"P07"," ")</f>
        <v xml:space="preserve"> </v>
      </c>
      <c r="P210" s="78" t="str">
        <f>IF(SUM(COUNTIFS('Planificación 2026-1'!E:E,"PRINCIPAL",'Planificación 2026-1'!W:W,C210,'Planificación 2026-1'!G:G,"DE"))&gt;0,"P08"," ")</f>
        <v xml:space="preserve"> </v>
      </c>
      <c r="Q210" s="78" t="str">
        <f>IF(SUM(COUNTIFS('Planificación 2026-1'!E:E,"PRINCIPAL",'Planificación 2026-1'!W:W,C210,'Planificación 2026-1'!G:G,"OB"))&gt;0,"P09"," ")</f>
        <v xml:space="preserve"> </v>
      </c>
      <c r="R210" s="78" t="str">
        <f>IF(SUM(COUNTIFS('Planificación 2026-1'!E:E,"PRINCIPAL",'Planificación 2026-1'!W:W,C210,'Planificación 2026-1'!G:G,"MH"))&gt;0,"P31"," ")</f>
        <v xml:space="preserve"> </v>
      </c>
      <c r="S210" s="78" t="str">
        <f>IF(SUM(COUNTIFS('Planificación 2026-1'!E:E,"PRINCIPAL",'Planificación 2026-1'!W:W,C210,'Planificación 2026-1'!G:G,"IC"))&gt;0,"P32"," ")</f>
        <v xml:space="preserve"> </v>
      </c>
      <c r="T210" s="78" t="str">
        <f>IF(SUM(COUNTIFS('Planificación 2026-1'!E:E,"PRINCIPAL",'Planificación 2026-1'!W:W,C210,'Planificación 2026-1'!G:G,"AR"))&gt;0,"P34"," ")</f>
        <v xml:space="preserve"> </v>
      </c>
      <c r="U210" s="78" t="str">
        <f>IF(SUM(COUNTIFS('Planificación 2026-1'!E:E,"PRINCIPAL",'Planificación 2026-1'!W:W,C210,'Planificación 2026-1'!G:G,"T1"))&gt;0,"P35"," ")</f>
        <v xml:space="preserve"> </v>
      </c>
      <c r="V210" s="78" t="str">
        <f>IF(SUM(COUNTIFS('Planificación 2026-1'!E:E,"PRINCIPAL",'Planificación 2026-1'!W:W,C210,'Planificación 2026-1'!G:G,"T3"))&gt;0,"P36"," ")</f>
        <v xml:space="preserve"> </v>
      </c>
      <c r="W210" s="78" t="str">
        <f>IF(SUM(COUNTIFS('Planificación 2026-1'!E:E,"PRINCIPAL",'Planificación 2026-1'!W:W,C210,'Planificación 2026-1'!G:G,"T2"))&gt;0,"P37"," ")</f>
        <v xml:space="preserve"> </v>
      </c>
      <c r="X210" s="78" t="str">
        <f>IF(SUM(COUNTIFS('Planificación 2026-1'!E:E,"PRINCIPAL",'Planificación 2026-1'!W:W,C210,'Planificación 2026-1'!G:G,"AE"))&gt;0,"P38"," ")</f>
        <v xml:space="preserve"> </v>
      </c>
      <c r="Y210" s="78" t="str">
        <f>IF(SUM(COUNTIFS('Planificación 2026-1'!E:E,"PRINCIPAL",'Planificación 2026-1'!W:W,C210,'Planificación 2026-1'!G:G,"T4"))&gt;0,"P55"," ")</f>
        <v xml:space="preserve"> </v>
      </c>
      <c r="Z210" s="78" t="str">
        <f>IF(SUM(COUNTIFS('Planificación 2026-1'!E:E,"FILIAL",'Planificación 2026-1'!W:W,C210,'Planificación 2026-1'!G:G,"AF"))&gt;0," P01"," ")</f>
        <v xml:space="preserve"> </v>
      </c>
      <c r="AA210" s="78" t="str">
        <f>IF(SUM(COUNTIFS('Planificación 2026-1'!E:E,"FILIAL",'Planificación 2026-1'!W:W,C210,'Planificación 2026-1'!G:G,"EN"))&gt;0,"P02"," ")</f>
        <v>P02</v>
      </c>
      <c r="AB210" s="78" t="str">
        <f>IF(SUM(COUNTIFS('Planificación 2026-1'!E:E,"FILIAL",'Planificación 2026-1'!W:W,C210,'Planificación 2026-1'!G:G,"IS"))&gt;0,"P03"," ")</f>
        <v xml:space="preserve"> </v>
      </c>
      <c r="AC210" s="78" t="str">
        <f>IF(SUM(COUNTIFS('Planificación 2026-1'!E:E,"FILIAL",'Planificación 2026-1'!W:W,C210,'Planificación 2026-1'!G:G,"PS"))&gt;0,"P04"," ")</f>
        <v xml:space="preserve"> </v>
      </c>
      <c r="AD210" s="78"/>
      <c r="AE210" s="78" t="str">
        <f>IF(SUM(COUNTIFS('Planificación 2026-1'!E:E,"FILIAL",'Planificación 2026-1'!W:W,C210,'Planificación 2026-1'!G:G,"IN"))&gt;0,"P06"," ")</f>
        <v xml:space="preserve"> </v>
      </c>
      <c r="AF210" s="78" t="str">
        <f>IF(SUM(COUNTIFS('Planificación 2026-1'!E:E,"FILIAL",'Planificación 2026-1'!W:W,C210,'Planificación 2026-1'!G:G,"CA"))&gt;0,"P07"," ")</f>
        <v xml:space="preserve"> </v>
      </c>
      <c r="AG210" s="78" t="str">
        <f>IF(SUM(COUNTIFS('Planificación 2026-1'!E:E,"FILIAL",'Planificación 2026-1'!W:W,C210,'Planificación 2026-1'!G:G,"DE"))&gt;0,"P08"," ")</f>
        <v xml:space="preserve"> </v>
      </c>
      <c r="AH210" s="78" t="str">
        <f>IF(SUM(COUNTIFS('Planificación 2026-1'!E:E,"FILIAL",'Planificación 2026-1'!W:W,C210,'Planificación 2026-1'!G:G,"OB"))&gt;0,"P09"," ")</f>
        <v xml:space="preserve"> </v>
      </c>
      <c r="AI210" s="78" t="str">
        <f>IF(SUM(COUNTIFS('Planificación 2026-1'!E:E,"FILIAL",'Planificación 2026-1'!W:W,C210,'Planificación 2026-1'!G:G,"MH"))&gt;0,"P31"," ")</f>
        <v xml:space="preserve"> </v>
      </c>
      <c r="AJ210" s="78" t="str">
        <f>IF(SUM(COUNTIFS('Planificación 2026-1'!E:E,"FILIAL",'Planificación 2026-1'!W:W,C210,'Planificación 2026-1'!G:G,"IC"))&gt;0,"P32"," ")</f>
        <v xml:space="preserve"> </v>
      </c>
      <c r="AK210" s="78" t="str">
        <f>IF(SUM(COUNTIFS('Planificación 2026-1'!E:E,"FILIAL",'Planificación 2026-1'!W:W,C210,'Planificación 2026-1'!G:G,"AR"))&gt;0,"P34"," ")</f>
        <v xml:space="preserve"> </v>
      </c>
      <c r="AL210" s="78" t="str">
        <f>IF(SUM(COUNTIFS('Planificación 2026-1'!E:E,"FILIAL",'Planificación 2026-1'!W:W,C210,'Planificación 2026-1'!G:G,"T1"))&gt;0,"P35"," ")</f>
        <v xml:space="preserve"> </v>
      </c>
      <c r="AM210" s="78" t="str">
        <f>IF(SUM(COUNTIFS('Planificación 2026-1'!E:E,"FILIAL",'Planificación 2026-1'!W:W,C210,'Planificación 2026-1'!G:G,"T3"))&gt;0,"P36"," ")</f>
        <v xml:space="preserve"> </v>
      </c>
      <c r="AN210" s="78" t="str">
        <f>IF(SUM(COUNTIFS('Planificación 2026-1'!E:E,"FILIAL",'Planificación 2026-1'!W:W,C210,'Planificación 2026-1'!G:G,"T2"))&gt;0,"P37"," ")</f>
        <v xml:space="preserve"> </v>
      </c>
      <c r="AO210" s="78" t="str">
        <f>IF(SUM(COUNTIFS('Planificación 2026-1'!E:E,"FILIAL",'Planificación 2026-1'!W:W,C210,'Planificación 2026-1'!G:G,"AE"))&gt;0,"P38"," ")</f>
        <v xml:space="preserve"> </v>
      </c>
      <c r="AP210" s="78" t="str">
        <f>IF(SUM(COUNTIFS('Planificación 2026-1'!E:E,"FILIAL",'Planificación 2026-1'!W:W,C210,'Planificación 2026-1'!G:G,"T4"))&gt;0,"P55"," ")</f>
        <v xml:space="preserve"> </v>
      </c>
      <c r="AQ210" s="78" t="str">
        <f>IF(SUM(COUNTIFS('Planificación 2026-1'!E:E,"SUNAMPE",'Planificación 2026-1'!W:W,C210,'Planificación 2026-1'!G:G,"AF"))&gt;0," P01"," ")</f>
        <v xml:space="preserve"> </v>
      </c>
      <c r="AR210" s="78" t="str">
        <f>IF(SUM(COUNTIFS('Planificación 2026-1'!E:E,"SUNAMPE",'Planificación 2026-1'!W:W,C210,'Planificación 2026-1'!G:G,"EN"))&gt;0,"P02"," ")</f>
        <v xml:space="preserve"> </v>
      </c>
      <c r="AS210" s="78" t="str">
        <f>IF(SUM(COUNTIFS('Planificación 2026-1'!E:E,"SUNAMPE",'Planificación 2026-1'!W:W,C210,'Planificación 2026-1'!G:G,"IS"))&gt;0,"P03"," ")</f>
        <v xml:space="preserve"> </v>
      </c>
      <c r="AT210" s="78" t="str">
        <f>IF(SUM(COUNTIFS('Planificación 2026-1'!E:E,"SUNAMPE",'Planificación 2026-1'!W:W,C210,'Planificación 2026-1'!G:G,"PS"))&gt;0,"P04"," ")</f>
        <v xml:space="preserve"> </v>
      </c>
      <c r="AU210" s="78"/>
      <c r="AV210" s="78" t="str">
        <f>IF(SUM(COUNTIFS('Planificación 2026-1'!E:E,"SUNAMPE",'Planificación 2026-1'!W:W,C210,'Planificación 2026-1'!G:G,"IN"))&gt;0,"P06"," ")</f>
        <v xml:space="preserve"> </v>
      </c>
      <c r="AW210" s="78" t="str">
        <f>IF(SUM(COUNTIFS('Planificación 2026-1'!E:E,"SUNAMPE",'Planificación 2026-1'!W:W,C210,'Planificación 2026-1'!G:G,"CA"))&gt;0,"P07"," ")</f>
        <v xml:space="preserve"> </v>
      </c>
      <c r="AX210" s="78" t="str">
        <f>IF(SUM(COUNTIFS('Planificación 2026-1'!E:E,"SUNAMPE",'Planificación 2026-1'!W:W,C210,'Planificación 2026-1'!G:G,"DE"))&gt;0,"P08"," ")</f>
        <v xml:space="preserve"> </v>
      </c>
      <c r="AY210" s="78" t="str">
        <f>IF(SUM(COUNTIFS('Planificación 2026-1'!E:E,"SUNAMPE",'Planificación 2026-1'!W:W,C210,'Planificación 2026-1'!G:G,"OB"))&gt;0,"P09"," ")</f>
        <v xml:space="preserve"> </v>
      </c>
      <c r="AZ210" s="78" t="str">
        <f>IF(SUM(COUNTIFS('Planificación 2026-1'!E:E,"SUNAMPE",'Planificación 2026-1'!W:W,C210,'Planificación 2026-1'!G:G,"MH"))&gt;0,"P31"," ")</f>
        <v xml:space="preserve"> </v>
      </c>
      <c r="BA210" s="78" t="str">
        <f>IF(SUM(COUNTIFS('Planificación 2026-1'!E:E,"SUNAMPE",'Planificación 2026-1'!W:W,C210,'Planificación 2026-1'!G:G,"IC"))&gt;0,"P32"," ")</f>
        <v xml:space="preserve"> </v>
      </c>
      <c r="BB210" s="78" t="str">
        <f>IF(SUM(COUNTIFS('Planificación 2026-1'!E:E,"SUNAMPE",'Planificación 2026-1'!W:W,C210,'Planificación 2026-1'!G:G,"AR"))&gt;0,"P34"," ")</f>
        <v xml:space="preserve"> </v>
      </c>
      <c r="BC210" s="78" t="str">
        <f>IF(SUM(COUNTIFS('Planificación 2026-1'!E:E,"SUNAMPE",'Planificación 2026-1'!W:W,C210,'Planificación 2026-1'!G:G,"T1"))&gt;0,"P35"," ")</f>
        <v xml:space="preserve"> </v>
      </c>
      <c r="BD210" s="78" t="str">
        <f>IF(SUM(COUNTIFS('Planificación 2026-1'!E:E,"SUNAMPE",'Planificación 2026-1'!W:W,C210,'Planificación 2026-1'!G:G,"T3"))&gt;0,"P36"," ")</f>
        <v xml:space="preserve"> </v>
      </c>
      <c r="BE210" s="78" t="str">
        <f>IF(SUM(COUNTIFS('Planificación 2026-1'!E:E,"SUNAMPE",'Planificación 2026-1'!W:W,C210,'Planificación 2026-1'!G:G,"T2"))&gt;0,"P37"," ")</f>
        <v xml:space="preserve"> </v>
      </c>
      <c r="BF210" s="78" t="str">
        <f>IF(SUM(COUNTIFS('Planificación 2026-1'!E:E,"SUNAMPE",'Planificación 2026-1'!W:W,C210,'Planificación 2026-1'!G:G,"AE"))&gt;0,"P38"," ")</f>
        <v xml:space="preserve"> </v>
      </c>
      <c r="BG210" s="78" t="str">
        <f>IF(SUM(COUNTIFS('Planificación 2026-1'!E:E,"SUNAMPE",'Planificación 2026-1'!W:W,C210,'Planificación 2026-1'!G:G,"T4"))&gt;0,"P55"," ")</f>
        <v xml:space="preserve"> </v>
      </c>
      <c r="BH210" s="78" t="str">
        <f>IF(SUM(COUNTIFS('Planificación 2026-1'!E:E,"HUAURA",'Planificación 2026-1'!W:W,C210,'Planificación 2026-1'!G:G,"AF"))&gt;0," P01"," ")</f>
        <v xml:space="preserve"> </v>
      </c>
      <c r="BI210" s="78" t="str">
        <f>IF(SUM(COUNTIFS('Planificación 2026-1'!E:E,"HUAURA",'Planificación 2026-1'!W:W,C210,'Planificación 2026-1'!G:G,"EN"))&gt;0,"P02"," ")</f>
        <v xml:space="preserve"> </v>
      </c>
      <c r="BJ210" s="78" t="str">
        <f>IF(SUM(COUNTIFS('Planificación 2026-1'!E:E,"HUAURA",'Planificación 2026-1'!W:W,C210,'Planificación 2026-1'!G:G,"IS"))&gt;0,"P03"," ")</f>
        <v xml:space="preserve"> </v>
      </c>
      <c r="BK210" s="78" t="str">
        <f>IF(SUM(COUNTIFS('Planificación 2026-1'!E:E,"HUAURA",'Planificación 2026-1'!W:W,C210,'Planificación 2026-1'!G:G,"PS"))&gt;0,"P04"," ")</f>
        <v xml:space="preserve"> </v>
      </c>
      <c r="BL210" s="78"/>
      <c r="BM210" s="78" t="str">
        <f>IF(SUM(COUNTIFS('Planificación 2026-1'!E:E,"HUAURA",'Planificación 2026-1'!W:W,C210,'Planificación 2026-1'!G:G,"IN"))&gt;0,"P06"," ")</f>
        <v xml:space="preserve"> </v>
      </c>
      <c r="BN210" s="78" t="str">
        <f>IF(SUM(COUNTIFS('Planificación 2026-1'!E:E,"HUAURA",'Planificación 2026-1'!W:W,C210,'Planificación 2026-1'!G:G,"CA"))&gt;0,"P07"," ")</f>
        <v xml:space="preserve"> </v>
      </c>
      <c r="BO210" s="78" t="str">
        <f>IF(SUM(COUNTIFS('Planificación 2026-1'!E:E,"HUAURA",'Planificación 2026-1'!W:W,C210,'Planificación 2026-1'!G:G,"DE"))&gt;0,"P08"," ")</f>
        <v xml:space="preserve"> </v>
      </c>
      <c r="BP210" s="78" t="str">
        <f>IF(SUM(COUNTIFS('Planificación 2026-1'!E:E,"HUAURA",'Planificación 2026-1'!W:W,C210,'Planificación 2026-1'!G:G,"OB"))&gt;0,"P09"," ")</f>
        <v xml:space="preserve"> </v>
      </c>
      <c r="BQ210" s="78" t="str">
        <f>IF(SUM(COUNTIFS('Planificación 2026-1'!E:E,"HUAURA",'Planificación 2026-1'!W:W,C210,'Planificación 2026-1'!G:G,"MH"))&gt;0,"P31"," ")</f>
        <v xml:space="preserve"> </v>
      </c>
      <c r="BR210" s="78" t="str">
        <f>IF(SUM(COUNTIFS('Planificación 2026-1'!E:E,"HUAURA",'Planificación 2026-1'!W:W,C210,'Planificación 2026-1'!G:G,"IC"))&gt;0,"P32"," ")</f>
        <v xml:space="preserve"> </v>
      </c>
      <c r="BS210" s="78" t="str">
        <f>IF(SUM(COUNTIFS('Planificación 2026-1'!E:E,"HUAURA",'Planificación 2026-1'!W:W,C210,'Planificación 2026-1'!G:G,"AR"))&gt;0,"P34"," ")</f>
        <v xml:space="preserve"> </v>
      </c>
      <c r="BT210" s="78" t="str">
        <f>IF(SUM(COUNTIFS('Planificación 2026-1'!E:E,"HUAURA",'Planificación 2026-1'!W:W,C210,'Planificación 2026-1'!G:G,"T1"))&gt;0,"P35"," ")</f>
        <v xml:space="preserve"> </v>
      </c>
      <c r="BU210" s="78" t="str">
        <f>IF(SUM(COUNTIFS('Planificación 2026-1'!E:E,"HUAURA",'Planificación 2026-1'!W:W,C210,'Planificación 2026-1'!G:G,"T3"))&gt;0,"P36"," ")</f>
        <v xml:space="preserve"> </v>
      </c>
      <c r="BV210" s="78" t="str">
        <f>IF(SUM(COUNTIFS('Planificación 2026-1'!E:E,"HUAURA",'Planificación 2026-1'!W:W,C210,'Planificación 2026-1'!G:G,"T2"))&gt;0,"P37"," ")</f>
        <v xml:space="preserve"> </v>
      </c>
      <c r="BW210" s="78" t="str">
        <f>IF(SUM(COUNTIFS('Planificación 2026-1'!E:E,"HUAURA",'Planificación 2026-1'!W:W,C210,'Planificación 2026-1'!G:G,"AE"))&gt;0,"P38"," ")</f>
        <v xml:space="preserve"> </v>
      </c>
      <c r="BX210" s="78" t="str">
        <f>IF(SUM(COUNTIFS('Planificación 2026-1'!E:E,"HUAURA",'Planificación 2026-1'!W:W,C210,'Planificación 2026-1'!G:G,"T4"))&gt;0,"P55"," ")</f>
        <v xml:space="preserve"> </v>
      </c>
      <c r="BY210" s="79">
        <f>SUMIFS('Planificación 2026-1'!R:R,'Planificación 2026-1'!W:W,C210,'Planificación 2026-1'!G:G,"AF",'Planificación 2026-1'!H:H,"&gt;2")</f>
        <v>0</v>
      </c>
      <c r="BZ210" s="79">
        <f>SUMIFS('Planificación 2026-1'!R:R,'Planificación 2026-1'!W:W,C210,'Planificación 2026-1'!G:G,"EN",'Planificación 2026-1'!H:H,"&gt;2")</f>
        <v>16</v>
      </c>
      <c r="CA210" s="79">
        <f>SUMIFS('Planificación 2026-1'!R:R,'Planificación 2026-1'!W:W,C210,'Planificación 2026-1'!G:G,"IS",'Planificación 2026-1'!H:H,"&gt;2")</f>
        <v>0</v>
      </c>
      <c r="CB210" s="79">
        <f>SUMIFS('Planificación 2026-1'!R:R,'Planificación 2026-1'!W:W,C210,'Planificación 2026-1'!G:G,"PS",'Planificación 2026-1'!H:H,"&gt;2")</f>
        <v>0</v>
      </c>
      <c r="CC210" s="79">
        <f>SUMIFS('Planificación 2026-1'!R:R,'Planificación 2026-1'!W:W,C210,'Planificación 2026-1'!G:G,"IN",'Planificación 2026-1'!H:H,"&gt;2")</f>
        <v>0</v>
      </c>
      <c r="CD210" s="79">
        <f>SUMIFS('Planificación 2026-1'!R:R,'Planificación 2026-1'!W:W,C210,'Planificación 2026-1'!G:G,"CA",'Planificación 2026-1'!H:H,"&gt;2")</f>
        <v>0</v>
      </c>
      <c r="CE210" s="79">
        <f>SUMIFS('Planificación 2026-1'!R:R,'Planificación 2026-1'!W:W,C210,'Planificación 2026-1'!G:G,"DE",'Planificación 2026-1'!H:H,"&gt;2")</f>
        <v>0</v>
      </c>
      <c r="CF210" s="79">
        <f>SUMIFS('Planificación 2026-1'!R:R,'Planificación 2026-1'!W:W,C210,'Planificación 2026-1'!G:G,"OB",'Planificación 2026-1'!H:H,"&gt;2")</f>
        <v>0</v>
      </c>
      <c r="CG210" s="79">
        <f>SUMIFS('Planificación 2026-1'!R:R,'Planificación 2026-1'!W:W,C210,'Planificación 2026-1'!G:G,"MH",'Planificación 2026-1'!H:H,"&gt;2")</f>
        <v>0</v>
      </c>
      <c r="CH210" s="79">
        <f>SUMIFS('Planificación 2026-1'!R:R,'Planificación 2026-1'!W:W,C210,'Planificación 2026-1'!G:G,"IC",'Planificación 2026-1'!H:H,"&gt;2")</f>
        <v>0</v>
      </c>
      <c r="CI210" s="79">
        <f>SUMIFS('Planificación 2026-1'!R:R,'Planificación 2026-1'!W:W,C210,'Planificación 2026-1'!G:G,"AR",'Planificación 2026-1'!H:H,"&gt;2")</f>
        <v>0</v>
      </c>
      <c r="CJ210" s="79">
        <f>SUMIFS('Planificación 2026-1'!R:R,'Planificación 2026-1'!W:W,C210,'Planificación 2026-1'!G:G,"T1",'Planificación 2026-1'!H:H,"&gt;2")</f>
        <v>0</v>
      </c>
      <c r="CK210" s="79">
        <f>SUMIFS('Planificación 2026-1'!R:R,'Planificación 2026-1'!W:W,C210,'Planificación 2026-1'!G:G,"T3",'Planificación 2026-1'!H:H,"&gt;2")</f>
        <v>0</v>
      </c>
      <c r="CL210" s="79">
        <f>SUMIFS('Planificación 2026-1'!R:R,'Planificación 2026-1'!W:W,C210,'Planificación 2026-1'!G:G,"T2",'Planificación 2026-1'!H:H,"&gt;2")</f>
        <v>0</v>
      </c>
      <c r="CM210" s="79">
        <f>SUMIFS('Planificación 2026-1'!R:R,'Planificación 2026-1'!W:W,C210,'Planificación 2026-1'!G:G,"AE",'Planificación 2026-1'!H:H,"&gt;2")</f>
        <v>0</v>
      </c>
      <c r="CN210" s="79">
        <f>SUMIFS('Planificación 2026-1'!R:R,'Planificación 2026-1'!W:W,C210,'Planificación 2026-1'!G:G,"T4",'Planificación 2026-1'!H:H,"&gt;2")</f>
        <v>0</v>
      </c>
      <c r="CO210" s="79">
        <f>SUMIFS('Planificación 2026-1'!R:R,'Planificación 2026-1'!W:W,C210,'Planificación 2026-1'!G:G,"AF",'Planificación 2026-1'!H:H,"&lt;3")</f>
        <v>0</v>
      </c>
      <c r="CP210" s="79">
        <f>SUMIFS('Planificación 2026-1'!R:R,'Planificación 2026-1'!W:W,C210,'Planificación 2026-1'!G:G,"EN",'Planificación 2026-1'!H:H,"&lt;3")</f>
        <v>0</v>
      </c>
      <c r="CQ210" s="79">
        <f>SUMIFS('Planificación 2026-1'!R:R,'Planificación 2026-1'!W:W,C210,'Planificación 2026-1'!G:G,"IS",'Planificación 2026-1'!H:H,"&lt;3")</f>
        <v>0</v>
      </c>
      <c r="CR210" s="79">
        <f>SUMIFS('Planificación 2026-1'!R:R,'Planificación 2026-1'!W:W,C210,'Planificación 2026-1'!G:G,"PS",'Planificación 2026-1'!H:H,"&lt;3")</f>
        <v>0</v>
      </c>
      <c r="CS210" s="79">
        <f>SUMIFS('Planificación 2026-1'!R:R,'Planificación 2026-1'!W:W,C210,'Planificación 2026-1'!G:G,"IN",'Planificación 2026-1'!H:H,"&lt;3")</f>
        <v>0</v>
      </c>
      <c r="CT210" s="79">
        <f>SUMIFS('Planificación 2026-1'!R:R,'Planificación 2026-1'!W:W,C210,'Planificación 2026-1'!G:G,"CA",'Planificación 2026-1'!H:H,"&lt;3")</f>
        <v>0</v>
      </c>
      <c r="CU210" s="79">
        <f>SUMIFS('Planificación 2026-1'!R:R,'Planificación 2026-1'!W:W,C210,'Planificación 2026-1'!G:G,"DE",'Planificación 2026-1'!H:H,"&lt;3")</f>
        <v>0</v>
      </c>
      <c r="CV210" s="79">
        <f>SUMIFS('Planificación 2026-1'!R:R,'Planificación 2026-1'!W:W,C210,'Planificación 2026-1'!G:G,"OB",'Planificación 2026-1'!H:H,"&lt;3")</f>
        <v>0</v>
      </c>
      <c r="CW210" s="79">
        <f>SUMIFS('Planificación 2026-1'!R:R,'Planificación 2026-1'!W:W,C210,'Planificación 2026-1'!G:G,"MH",'Planificación 2026-1'!H:H,"&lt;3")</f>
        <v>0</v>
      </c>
      <c r="CX210" s="79">
        <f>SUMIFS('Planificación 2026-1'!R:R,'Planificación 2026-1'!W:W,C210,'Planificación 2026-1'!G:G,"IC",'Planificación 2026-1'!H:H,"&lt;3")</f>
        <v>0</v>
      </c>
      <c r="CY210" s="79">
        <f>SUMIFS('Planificación 2026-1'!R:R,'Planificación 2026-1'!W:W,C210,'Planificación 2026-1'!G:G,"AR",'Planificación 2026-1'!H:H,"&lt;3")</f>
        <v>0</v>
      </c>
      <c r="CZ210" s="79">
        <f>SUMIFS('Planificación 2026-1'!R:R,'Planificación 2026-1'!W:W,C210,'Planificación 2026-1'!G:G,"T1",'Planificación 2026-1'!H:H,"&lt;3")</f>
        <v>0</v>
      </c>
      <c r="DA210" s="79">
        <f>SUMIFS('Planificación 2026-1'!R:R,'Planificación 2026-1'!W:W,C210,'Planificación 2026-1'!G:G,"T3",'Planificación 2026-1'!H:H,"&lt;3")</f>
        <v>0</v>
      </c>
      <c r="DB210" s="79">
        <f>SUMIFS('Planificación 2026-1'!R:R,'Planificación 2026-1'!W:W,C210,'Planificación 2026-1'!G:G,"T2",'Planificación 2026-1'!H:H,"&lt;3")</f>
        <v>0</v>
      </c>
      <c r="DC210" s="79">
        <f>SUMIFS('Planificación 2026-1'!R:R,'Planificación 2026-1'!W:W,C210,'Planificación 2026-1'!G:G,"AE",'Planificación 2026-1'!H:H,"&lt;3")</f>
        <v>0</v>
      </c>
      <c r="DD210" s="79">
        <f>SUMIFS('Planificación 2026-1'!R:R,'Planificación 2026-1'!W:W,C210,'Planificación 2026-1'!G:G,"T4",'Planificación 2026-1'!H:H,"&lt;3")</f>
        <v>0</v>
      </c>
      <c r="DE210" s="78" t="str">
        <f t="shared" si="46"/>
        <v/>
      </c>
      <c r="DF210" s="30">
        <f>IF(C210="","",SUMIFS('Planificación 2026-1'!R:R,'Planificación 2026-1'!W:W,C210,'Planificación 2026-1'!E:E,"PRINCIPAL",'Planificación 2026-1'!X:X,"VIRTUAL"))</f>
        <v>0</v>
      </c>
      <c r="DG210" s="30">
        <f>IF(C210="","",SUMIFS('Planificación 2026-1'!R:R,'Planificación 2026-1'!W:W,C210,'Planificación 2026-1'!E:E,"PRINCIPAL",'Planificación 2026-1'!X:X,"PRESENCIAL"))</f>
        <v>0</v>
      </c>
      <c r="DH210" s="30">
        <f>IF(C210="","",SUMIFS('Planificación 2026-1'!R:R,'Planificación 2026-1'!W:W,C210,'Planificación 2026-1'!E:E,"PRINCIPAL",'Planificación 2026-1'!X:X,"HIBRIDO PRESENCIAL"))</f>
        <v>0</v>
      </c>
      <c r="DI210" s="78" t="str">
        <f t="shared" si="47"/>
        <v>P02</v>
      </c>
      <c r="DJ210" s="78">
        <f>IF(C210="","",SUMIFS('Planificación 2026-1'!R:R,'Planificación 2026-1'!W:W,C210,'Planificación 2026-1'!E:E,"FILIAL",'Planificación 2026-1'!X:X,"VIRTUAL"))</f>
        <v>4</v>
      </c>
      <c r="DK210" s="80">
        <f>IF(C210="","",SUMIFS('Planificación 2026-1'!R:R,'Planificación 2026-1'!W:W,C210,'Planificación 2026-1'!E:E,"FILIAL",'Planificación 2026-1'!X:X,"PRESENCIAL"))</f>
        <v>12</v>
      </c>
      <c r="DL210" s="42">
        <f>IF(C210="","",SUMIFS('Planificación 2026-1'!R:R,'Planificación 2026-1'!W:W,C210,'Planificación 2026-1'!E:E,"FILIAL",'Planificación 2026-1'!X:X,"HIBRIDO PRESENCIAL"))</f>
        <v>0</v>
      </c>
      <c r="DM210" s="81" t="str">
        <f t="shared" si="48"/>
        <v/>
      </c>
      <c r="DN210" s="78">
        <f>IF(C210="","",SUMIFS('Planificación 2026-1'!R:R,'Planificación 2026-1'!W:W,C210,'Planificación 2026-1'!E:E,"SUNAMPE",'Planificación 2026-1'!X:X,"VIRTUAL"))</f>
        <v>0</v>
      </c>
      <c r="DO210" s="42">
        <f>IF(C210="","",SUMIFS('Planificación 2026-1'!R:R,'Planificación 2026-1'!W:W,C210,'Planificación 2026-1'!E:E,"SUNAMPE",'Planificación 2026-1'!X:X,"PRESENCIAL"))</f>
        <v>0</v>
      </c>
      <c r="DP210" s="81" t="str">
        <f t="shared" si="49"/>
        <v/>
      </c>
      <c r="DQ210" s="78">
        <f>IF(C210="","",SUMIFS('Planificación 2026-1'!R:R,'Planificación 2026-1'!W:W,C210,'Planificación 2026-1'!E:E,"HUAURA",'Planificación 2026-1'!X:X,"VIRTUAL"))</f>
        <v>0</v>
      </c>
      <c r="DR210" s="42">
        <f>IF(C210="","",SUMIFS('Planificación 2026-1'!R:R,'Planificación 2026-1'!W:W,C210,'Planificación 2026-1'!E:E,"HUAURA",'Planificación 2026-1'!X:X,"PRESENCIAL"))</f>
        <v>0</v>
      </c>
      <c r="DS210" s="48">
        <f>SUMIFS('Planificación 2026-1'!R:R,'Planificación 2026-1'!W:W,C210,'Planificación 2026-1'!E:E,"PRINCIPAL",'Planificación 2026-1'!X:X,"VIRTUAL",'Planificación 2026-1'!H:H,"&gt;2")</f>
        <v>0</v>
      </c>
      <c r="DT210" s="48">
        <f>SUMIFS('Planificación 2026-1'!R:R,'Planificación 2026-1'!W:W,C210,'Planificación 2026-1'!E:E,"PRINCIPAL",'Planificación 2026-1'!X:X,"&lt;&gt;VIRTUAL",'Planificación 2026-1'!H:H,"&gt;2")</f>
        <v>0</v>
      </c>
      <c r="DU210" s="48">
        <f>SUMIFS('Planificación 2026-1'!R:R,'Planificación 2026-1'!W:W,C210,'Planificación 2026-1'!E:E,"SUNAMPE",'Planificación 2026-1'!X:X,"VIRTUAL",'Planificación 2026-1'!H:H,"&gt;2")</f>
        <v>0</v>
      </c>
      <c r="DV210" s="48">
        <f>SUMIFS('Planificación 2026-1'!R:R,'Planificación 2026-1'!W:W,C210,'Planificación 2026-1'!E:E,"SUNAMPE",'Planificación 2026-1'!X:X,"&lt;&gt;VIRTUAL",'Planificación 2026-1'!H:H,"&gt;2")</f>
        <v>0</v>
      </c>
      <c r="DW210" s="48">
        <f>SUMIFS('Planificación 2026-1'!R:R,'Planificación 2026-1'!W:W,C210,'Planificación 2026-1'!E:E,"FILIAL",'Planificación 2026-1'!X:X,"VIRTUAL",'Planificación 2026-1'!H:H,"&gt;2")</f>
        <v>4</v>
      </c>
      <c r="DX210" s="48">
        <f>SUMIFS('Planificación 2026-1'!R:R,'Planificación 2026-1'!W:W,C210,'Planificación 2026-1'!E:E,"FILIAL",'Planificación 2026-1'!X:X,"&lt;&gt;VIRTUAL",'Planificación 2026-1'!H:H,"&gt;2")</f>
        <v>12</v>
      </c>
      <c r="DY210" s="48">
        <f>SUMIFS('Planificación 2026-1'!R:R,'Planificación 2026-1'!W:W,C210,'Planificación 2026-1'!E:E,"PORUMA",'Planificación 2026-1'!X:X,"VIRTUAL",'Planificación 2026-1'!H:H,"&gt;2")</f>
        <v>0</v>
      </c>
      <c r="DZ210" s="48">
        <f>SUMIFS('Planificación 2026-1'!R:R,'Planificación 2026-1'!W:W,C210,'Planificación 2026-1'!E:E,"PORUMA",'Planificación 2026-1'!X:X,"&lt;&gt;VIRTUAL",'Planificación 2026-1'!H:H,"&gt;2")</f>
        <v>0</v>
      </c>
      <c r="EA210" s="48">
        <f>SUMIFS('Planificación 2026-1'!R:R,'Planificación 2026-1'!W:W,C210,'Planificación 2026-1'!E:E,"HUAURA",'Planificación 2026-1'!X:X,"VIRTUAL",'Planificación 2026-1'!H:H,"&gt;2")</f>
        <v>0</v>
      </c>
      <c r="EB210" s="48">
        <f>SUMIFS('Planificación 2026-1'!R:R,'Planificación 2026-1'!W:W,C210,'Planificación 2026-1'!E:E,"HUAURA",'Planificación 2026-1'!X:X,"&lt;&gt;VIRTUAL",'Planificación 2026-1'!H:H,"&gt;2")</f>
        <v>0</v>
      </c>
      <c r="EC210" s="48">
        <f>SUMIFS('Planificación 2026-1'!R:R,'Planificación 2026-1'!W:W,C210,'Planificación 2026-1'!E:E,"PRINCIPAL",'Planificación 2026-1'!X:X,"VIRTUAL",'Planificación 2026-1'!H:H,"&lt;3")</f>
        <v>0</v>
      </c>
      <c r="ED210" s="48">
        <f>SUMIFS('Planificación 2026-1'!R:R,'Planificación 2026-1'!W:W,C210,'Planificación 2026-1'!E:E,"PRINCIPAL",'Planificación 2026-1'!X:X,"&lt;&gt;VIRTUAL",'Planificación 2026-1'!H:H,"&lt;3")</f>
        <v>0</v>
      </c>
      <c r="EE210" s="48">
        <f>SUMIFS('Planificación 2026-1'!R:R,'Planificación 2026-1'!W:W,C210,'Planificación 2026-1'!E:E,"SUNAMPE",'Planificación 2026-1'!X:X,"VIRTUAL",'Planificación 2026-1'!H:H,"&lt;3")</f>
        <v>0</v>
      </c>
      <c r="EF210" s="48">
        <f>SUMIFS('Planificación 2026-1'!R:R,'Planificación 2026-1'!W:W,C210,'Planificación 2026-1'!E:E,"SUNAMPE",'Planificación 2026-1'!X:X,"&lt;&gt;VIRTUAL",'Planificación 2026-1'!H:H,"&lt;3")</f>
        <v>0</v>
      </c>
      <c r="EG210" s="48">
        <f>SUMIFS('Planificación 2026-1'!R:R,'Planificación 2026-1'!W:W,C210,'Planificación 2026-1'!E:E,"FILIAL",'Planificación 2026-1'!X:X,"VIRTUAL",'Planificación 2026-1'!H:H,"&lt;3")</f>
        <v>0</v>
      </c>
      <c r="EH210" s="48">
        <f>SUMIFS('Planificación 2026-1'!R:R,'Planificación 2026-1'!W:W,C210,'Planificación 2026-1'!E:E,"FILIAL",'Planificación 2026-1'!X:X,"&lt;&gt;VIRTUAL",'Planificación 2026-1'!H:H,"&lt;3")</f>
        <v>0</v>
      </c>
      <c r="EI210" s="48">
        <f>SUMIFS('Planificación 2026-1'!R:R,'Planificación 2026-1'!W:W,C210,'Planificación 2026-1'!E:E,"PORUMA",'Planificación 2026-1'!X:X,"VIRTUAL",'Planificación 2026-1'!H:H,"&lt;3")</f>
        <v>0</v>
      </c>
      <c r="EJ210" s="48">
        <f>SUMIFS('Planificación 2026-1'!R:R,'Planificación 2026-1'!W:W,C210,'Planificación 2026-1'!E:E,"PORUMA",'Planificación 2026-1'!X:X,"&lt;&gt;VIRTUAL",'Planificación 2026-1'!H:H,"&lt;3")</f>
        <v>0</v>
      </c>
      <c r="EK210" s="48">
        <f>SUMIFS('Planificación 2026-1'!R:R,'Planificación 2026-1'!W:W,C210,'Planificación 2026-1'!E:E,"HUAURA",'Planificación 2026-1'!X:X,"VIRTUAL",'Planificación 2026-1'!H:H,"&lt;3")</f>
        <v>0</v>
      </c>
      <c r="EL210" s="48">
        <f>SUMIFS('Planificación 2026-1'!R:R,'Planificación 2026-1'!W:W,C210,'Planificación 2026-1'!E:E,"HUAURA",'Planificación 2026-1'!X:X,"&lt;&gt;VIRTUAL",'Planificación 2026-1'!H:H,"&lt;3")</f>
        <v>0</v>
      </c>
      <c r="EM210" s="48">
        <f t="shared" si="50"/>
        <v>16</v>
      </c>
      <c r="EN210" s="48">
        <f t="shared" si="51"/>
        <v>0</v>
      </c>
      <c r="EO210" s="48">
        <f t="shared" si="52"/>
        <v>0</v>
      </c>
      <c r="EP210" s="48">
        <f t="shared" si="53"/>
        <v>0</v>
      </c>
      <c r="EQ210" s="48">
        <f t="shared" si="54"/>
        <v>0</v>
      </c>
      <c r="ER210" s="48"/>
      <c r="ES210" s="48">
        <f t="shared" si="55"/>
        <v>4</v>
      </c>
      <c r="ET210" s="48">
        <f t="shared" si="56"/>
        <v>12</v>
      </c>
      <c r="EU210" s="48" t="b">
        <f t="shared" si="57"/>
        <v>1</v>
      </c>
      <c r="EV210" s="48" t="str">
        <f t="shared" si="58"/>
        <v>FILIAL-HUAURA</v>
      </c>
      <c r="EW210" s="48" t="str">
        <f t="shared" si="59"/>
        <v>MAS PRESENCIAL</v>
      </c>
    </row>
    <row r="211" spans="1:153" x14ac:dyDescent="0.3">
      <c r="A211" s="53"/>
      <c r="B211" s="383">
        <v>208</v>
      </c>
      <c r="C211" s="107" t="s">
        <v>234</v>
      </c>
      <c r="D211" s="82">
        <f>SUMIF('Planificación 2026-1'!W:W,C211,'Planificación 2026-1'!R:R)</f>
        <v>15</v>
      </c>
      <c r="E211" s="384" t="s">
        <v>319</v>
      </c>
      <c r="F211" s="107" t="s">
        <v>430</v>
      </c>
      <c r="G211" s="107" t="s">
        <v>276</v>
      </c>
      <c r="H211" s="390" t="s">
        <v>452</v>
      </c>
      <c r="I211" s="77" t="str">
        <f>IF(SUM(COUNTIFS('Planificación 2026-1'!E:E,"PRINCIPAL",'Planificación 2026-1'!W:W,C211,'Planificación 2026-1'!G:G,"AF"))&gt;0,"P01"," ")</f>
        <v xml:space="preserve"> </v>
      </c>
      <c r="J211" s="78" t="str">
        <f>IF(SUM(COUNTIFS('Planificación 2026-1'!E:E,"PRINCIPAL",'Planificación 2026-1'!W:W,C211,'Planificación 2026-1'!G:G,"EN"))&gt;0,"P02"," ")</f>
        <v xml:space="preserve"> </v>
      </c>
      <c r="K211" s="78" t="str">
        <f>IF(SUM(COUNTIFS('Planificación 2026-1'!E:E,"PRINCIPAL",'Planificación 2026-1'!W:W,C211,'Planificación 2026-1'!G:G,"IS"))&gt;0,"P03"," ")</f>
        <v xml:space="preserve"> </v>
      </c>
      <c r="L211" s="78" t="str">
        <f>IF(SUM(COUNTIFS('Planificación 2026-1'!E:E,"PRINCIPAL",'Planificación 2026-1'!W:W,C211,'Planificación 2026-1'!G:G,"PS"))&gt;0,"P04"," ")</f>
        <v xml:space="preserve"> </v>
      </c>
      <c r="M211" s="78"/>
      <c r="N211" s="78" t="str">
        <f>IF(SUM(COUNTIFS('Planificación 2026-1'!E:E,"PRINCIPAL",'Planificación 2026-1'!W:W,C211,'Planificación 2026-1'!G:G,"IN"))&gt;0,"P06"," ")</f>
        <v xml:space="preserve"> </v>
      </c>
      <c r="O211" s="78" t="str">
        <f>IF(SUM(COUNTIFS('Planificación 2026-1'!E:E,"PRINCIPAL",'Planificación 2026-1'!W:W,C211,'Planificación 2026-1'!G:G,"CA"))&gt;0,"P07"," ")</f>
        <v xml:space="preserve"> </v>
      </c>
      <c r="P211" s="78" t="str">
        <f>IF(SUM(COUNTIFS('Planificación 2026-1'!E:E,"PRINCIPAL",'Planificación 2026-1'!W:W,C211,'Planificación 2026-1'!G:G,"DE"))&gt;0,"P08"," ")</f>
        <v xml:space="preserve"> </v>
      </c>
      <c r="Q211" s="78" t="str">
        <f>IF(SUM(COUNTIFS('Planificación 2026-1'!E:E,"PRINCIPAL",'Planificación 2026-1'!W:W,C211,'Planificación 2026-1'!G:G,"OB"))&gt;0,"P09"," ")</f>
        <v xml:space="preserve"> </v>
      </c>
      <c r="R211" s="78" t="str">
        <f>IF(SUM(COUNTIFS('Planificación 2026-1'!E:E,"PRINCIPAL",'Planificación 2026-1'!W:W,C211,'Planificación 2026-1'!G:G,"MH"))&gt;0,"P31"," ")</f>
        <v xml:space="preserve"> </v>
      </c>
      <c r="S211" s="78" t="str">
        <f>IF(SUM(COUNTIFS('Planificación 2026-1'!E:E,"PRINCIPAL",'Planificación 2026-1'!W:W,C211,'Planificación 2026-1'!G:G,"IC"))&gt;0,"P32"," ")</f>
        <v xml:space="preserve"> </v>
      </c>
      <c r="T211" s="78" t="str">
        <f>IF(SUM(COUNTIFS('Planificación 2026-1'!E:E,"PRINCIPAL",'Planificación 2026-1'!W:W,C211,'Planificación 2026-1'!G:G,"AR"))&gt;0,"P34"," ")</f>
        <v xml:space="preserve"> </v>
      </c>
      <c r="U211" s="78" t="str">
        <f>IF(SUM(COUNTIFS('Planificación 2026-1'!E:E,"PRINCIPAL",'Planificación 2026-1'!W:W,C211,'Planificación 2026-1'!G:G,"T1"))&gt;0,"P35"," ")</f>
        <v xml:space="preserve"> </v>
      </c>
      <c r="V211" s="78" t="str">
        <f>IF(SUM(COUNTIFS('Planificación 2026-1'!E:E,"PRINCIPAL",'Planificación 2026-1'!W:W,C211,'Planificación 2026-1'!G:G,"T3"))&gt;0,"P36"," ")</f>
        <v xml:space="preserve"> </v>
      </c>
      <c r="W211" s="78" t="str">
        <f>IF(SUM(COUNTIFS('Planificación 2026-1'!E:E,"PRINCIPAL",'Planificación 2026-1'!W:W,C211,'Planificación 2026-1'!G:G,"T2"))&gt;0,"P37"," ")</f>
        <v xml:space="preserve"> </v>
      </c>
      <c r="X211" s="78" t="str">
        <f>IF(SUM(COUNTIFS('Planificación 2026-1'!E:E,"PRINCIPAL",'Planificación 2026-1'!W:W,C211,'Planificación 2026-1'!G:G,"AE"))&gt;0,"P38"," ")</f>
        <v xml:space="preserve"> </v>
      </c>
      <c r="Y211" s="78" t="str">
        <f>IF(SUM(COUNTIFS('Planificación 2026-1'!E:E,"PRINCIPAL",'Planificación 2026-1'!W:W,C211,'Planificación 2026-1'!G:G,"T4"))&gt;0,"P55"," ")</f>
        <v xml:space="preserve"> </v>
      </c>
      <c r="Z211" s="78" t="str">
        <f>IF(SUM(COUNTIFS('Planificación 2026-1'!E:E,"FILIAL",'Planificación 2026-1'!W:W,C211,'Planificación 2026-1'!G:G,"AF"))&gt;0," P01"," ")</f>
        <v xml:space="preserve"> </v>
      </c>
      <c r="AA211" s="78" t="str">
        <f>IF(SUM(COUNTIFS('Planificación 2026-1'!E:E,"FILIAL",'Planificación 2026-1'!W:W,C211,'Planificación 2026-1'!G:G,"EN"))&gt;0,"P02"," ")</f>
        <v xml:space="preserve"> </v>
      </c>
      <c r="AB211" s="78" t="str">
        <f>IF(SUM(COUNTIFS('Planificación 2026-1'!E:E,"FILIAL",'Planificación 2026-1'!W:W,C211,'Planificación 2026-1'!G:G,"IS"))&gt;0,"P03"," ")</f>
        <v xml:space="preserve"> </v>
      </c>
      <c r="AC211" s="78" t="str">
        <f>IF(SUM(COUNTIFS('Planificación 2026-1'!E:E,"FILIAL",'Planificación 2026-1'!W:W,C211,'Planificación 2026-1'!G:G,"PS"))&gt;0,"P04"," ")</f>
        <v xml:space="preserve"> </v>
      </c>
      <c r="AD211" s="78"/>
      <c r="AE211" s="78" t="str">
        <f>IF(SUM(COUNTIFS('Planificación 2026-1'!E:E,"FILIAL",'Planificación 2026-1'!W:W,C211,'Planificación 2026-1'!G:G,"IN"))&gt;0,"P06"," ")</f>
        <v xml:space="preserve"> </v>
      </c>
      <c r="AF211" s="78" t="str">
        <f>IF(SUM(COUNTIFS('Planificación 2026-1'!E:E,"FILIAL",'Planificación 2026-1'!W:W,C211,'Planificación 2026-1'!G:G,"CA"))&gt;0,"P07"," ")</f>
        <v xml:space="preserve"> </v>
      </c>
      <c r="AG211" s="78" t="str">
        <f>IF(SUM(COUNTIFS('Planificación 2026-1'!E:E,"FILIAL",'Planificación 2026-1'!W:W,C211,'Planificación 2026-1'!G:G,"DE"))&gt;0,"P08"," ")</f>
        <v xml:space="preserve"> </v>
      </c>
      <c r="AH211" s="78" t="str">
        <f>IF(SUM(COUNTIFS('Planificación 2026-1'!E:E,"FILIAL",'Planificación 2026-1'!W:W,C211,'Planificación 2026-1'!G:G,"OB"))&gt;0,"P09"," ")</f>
        <v>P09</v>
      </c>
      <c r="AI211" s="78" t="str">
        <f>IF(SUM(COUNTIFS('Planificación 2026-1'!E:E,"FILIAL",'Planificación 2026-1'!W:W,C211,'Planificación 2026-1'!G:G,"MH"))&gt;0,"P31"," ")</f>
        <v xml:space="preserve"> </v>
      </c>
      <c r="AJ211" s="78" t="str">
        <f>IF(SUM(COUNTIFS('Planificación 2026-1'!E:E,"FILIAL",'Planificación 2026-1'!W:W,C211,'Planificación 2026-1'!G:G,"IC"))&gt;0,"P32"," ")</f>
        <v xml:space="preserve"> </v>
      </c>
      <c r="AK211" s="78" t="str">
        <f>IF(SUM(COUNTIFS('Planificación 2026-1'!E:E,"FILIAL",'Planificación 2026-1'!W:W,C211,'Planificación 2026-1'!G:G,"AR"))&gt;0,"P34"," ")</f>
        <v xml:space="preserve"> </v>
      </c>
      <c r="AL211" s="78" t="str">
        <f>IF(SUM(COUNTIFS('Planificación 2026-1'!E:E,"FILIAL",'Planificación 2026-1'!W:W,C211,'Planificación 2026-1'!G:G,"T1"))&gt;0,"P35"," ")</f>
        <v xml:space="preserve"> </v>
      </c>
      <c r="AM211" s="78" t="str">
        <f>IF(SUM(COUNTIFS('Planificación 2026-1'!E:E,"FILIAL",'Planificación 2026-1'!W:W,C211,'Planificación 2026-1'!G:G,"T3"))&gt;0,"P36"," ")</f>
        <v xml:space="preserve"> </v>
      </c>
      <c r="AN211" s="78" t="str">
        <f>IF(SUM(COUNTIFS('Planificación 2026-1'!E:E,"FILIAL",'Planificación 2026-1'!W:W,C211,'Planificación 2026-1'!G:G,"T2"))&gt;0,"P37"," ")</f>
        <v xml:space="preserve"> </v>
      </c>
      <c r="AO211" s="78" t="str">
        <f>IF(SUM(COUNTIFS('Planificación 2026-1'!E:E,"FILIAL",'Planificación 2026-1'!W:W,C211,'Planificación 2026-1'!G:G,"AE"))&gt;0,"P38"," ")</f>
        <v xml:space="preserve"> </v>
      </c>
      <c r="AP211" s="78" t="str">
        <f>IF(SUM(COUNTIFS('Planificación 2026-1'!E:E,"FILIAL",'Planificación 2026-1'!W:W,C211,'Planificación 2026-1'!G:G,"T4"))&gt;0,"P55"," ")</f>
        <v xml:space="preserve"> </v>
      </c>
      <c r="AQ211" s="78" t="str">
        <f>IF(SUM(COUNTIFS('Planificación 2026-1'!E:E,"SUNAMPE",'Planificación 2026-1'!W:W,C211,'Planificación 2026-1'!G:G,"AF"))&gt;0," P01"," ")</f>
        <v xml:space="preserve"> </v>
      </c>
      <c r="AR211" s="78" t="str">
        <f>IF(SUM(COUNTIFS('Planificación 2026-1'!E:E,"SUNAMPE",'Planificación 2026-1'!W:W,C211,'Planificación 2026-1'!G:G,"EN"))&gt;0,"P02"," ")</f>
        <v xml:space="preserve"> </v>
      </c>
      <c r="AS211" s="78" t="str">
        <f>IF(SUM(COUNTIFS('Planificación 2026-1'!E:E,"SUNAMPE",'Planificación 2026-1'!W:W,C211,'Planificación 2026-1'!G:G,"IS"))&gt;0,"P03"," ")</f>
        <v xml:space="preserve"> </v>
      </c>
      <c r="AT211" s="78" t="str">
        <f>IF(SUM(COUNTIFS('Planificación 2026-1'!E:E,"SUNAMPE",'Planificación 2026-1'!W:W,C211,'Planificación 2026-1'!G:G,"PS"))&gt;0,"P04"," ")</f>
        <v xml:space="preserve"> </v>
      </c>
      <c r="AU211" s="78"/>
      <c r="AV211" s="78" t="str">
        <f>IF(SUM(COUNTIFS('Planificación 2026-1'!E:E,"SUNAMPE",'Planificación 2026-1'!W:W,C211,'Planificación 2026-1'!G:G,"IN"))&gt;0,"P06"," ")</f>
        <v xml:space="preserve"> </v>
      </c>
      <c r="AW211" s="78" t="str">
        <f>IF(SUM(COUNTIFS('Planificación 2026-1'!E:E,"SUNAMPE",'Planificación 2026-1'!W:W,C211,'Planificación 2026-1'!G:G,"CA"))&gt;0,"P07"," ")</f>
        <v xml:space="preserve"> </v>
      </c>
      <c r="AX211" s="78" t="str">
        <f>IF(SUM(COUNTIFS('Planificación 2026-1'!E:E,"SUNAMPE",'Planificación 2026-1'!W:W,C211,'Planificación 2026-1'!G:G,"DE"))&gt;0,"P08"," ")</f>
        <v xml:space="preserve"> </v>
      </c>
      <c r="AY211" s="78" t="str">
        <f>IF(SUM(COUNTIFS('Planificación 2026-1'!E:E,"SUNAMPE",'Planificación 2026-1'!W:W,C211,'Planificación 2026-1'!G:G,"OB"))&gt;0,"P09"," ")</f>
        <v xml:space="preserve"> </v>
      </c>
      <c r="AZ211" s="78" t="str">
        <f>IF(SUM(COUNTIFS('Planificación 2026-1'!E:E,"SUNAMPE",'Planificación 2026-1'!W:W,C211,'Planificación 2026-1'!G:G,"MH"))&gt;0,"P31"," ")</f>
        <v xml:space="preserve"> </v>
      </c>
      <c r="BA211" s="78" t="str">
        <f>IF(SUM(COUNTIFS('Planificación 2026-1'!E:E,"SUNAMPE",'Planificación 2026-1'!W:W,C211,'Planificación 2026-1'!G:G,"IC"))&gt;0,"P32"," ")</f>
        <v xml:space="preserve"> </v>
      </c>
      <c r="BB211" s="78" t="str">
        <f>IF(SUM(COUNTIFS('Planificación 2026-1'!E:E,"SUNAMPE",'Planificación 2026-1'!W:W,C211,'Planificación 2026-1'!G:G,"AR"))&gt;0,"P34"," ")</f>
        <v xml:space="preserve"> </v>
      </c>
      <c r="BC211" s="78" t="str">
        <f>IF(SUM(COUNTIFS('Planificación 2026-1'!E:E,"SUNAMPE",'Planificación 2026-1'!W:W,C211,'Planificación 2026-1'!G:G,"T1"))&gt;0,"P35"," ")</f>
        <v xml:space="preserve"> </v>
      </c>
      <c r="BD211" s="78" t="str">
        <f>IF(SUM(COUNTIFS('Planificación 2026-1'!E:E,"SUNAMPE",'Planificación 2026-1'!W:W,C211,'Planificación 2026-1'!G:G,"T3"))&gt;0,"P36"," ")</f>
        <v xml:space="preserve"> </v>
      </c>
      <c r="BE211" s="78" t="str">
        <f>IF(SUM(COUNTIFS('Planificación 2026-1'!E:E,"SUNAMPE",'Planificación 2026-1'!W:W,C211,'Planificación 2026-1'!G:G,"T2"))&gt;0,"P37"," ")</f>
        <v xml:space="preserve"> </v>
      </c>
      <c r="BF211" s="78" t="str">
        <f>IF(SUM(COUNTIFS('Planificación 2026-1'!E:E,"SUNAMPE",'Planificación 2026-1'!W:W,C211,'Planificación 2026-1'!G:G,"AE"))&gt;0,"P38"," ")</f>
        <v xml:space="preserve"> </v>
      </c>
      <c r="BG211" s="78" t="str">
        <f>IF(SUM(COUNTIFS('Planificación 2026-1'!E:E,"SUNAMPE",'Planificación 2026-1'!W:W,C211,'Planificación 2026-1'!G:G,"T4"))&gt;0,"P55"," ")</f>
        <v xml:space="preserve"> </v>
      </c>
      <c r="BH211" s="78" t="str">
        <f>IF(SUM(COUNTIFS('Planificación 2026-1'!E:E,"HUAURA",'Planificación 2026-1'!W:W,C211,'Planificación 2026-1'!G:G,"AF"))&gt;0," P01"," ")</f>
        <v xml:space="preserve"> </v>
      </c>
      <c r="BI211" s="78" t="str">
        <f>IF(SUM(COUNTIFS('Planificación 2026-1'!E:E,"HUAURA",'Planificación 2026-1'!W:W,C211,'Planificación 2026-1'!G:G,"EN"))&gt;0,"P02"," ")</f>
        <v xml:space="preserve"> </v>
      </c>
      <c r="BJ211" s="78" t="str">
        <f>IF(SUM(COUNTIFS('Planificación 2026-1'!E:E,"HUAURA",'Planificación 2026-1'!W:W,C211,'Planificación 2026-1'!G:G,"IS"))&gt;0,"P03"," ")</f>
        <v xml:space="preserve"> </v>
      </c>
      <c r="BK211" s="78" t="str">
        <f>IF(SUM(COUNTIFS('Planificación 2026-1'!E:E,"HUAURA",'Planificación 2026-1'!W:W,C211,'Planificación 2026-1'!G:G,"PS"))&gt;0,"P04"," ")</f>
        <v xml:space="preserve"> </v>
      </c>
      <c r="BL211" s="78"/>
      <c r="BM211" s="78" t="str">
        <f>IF(SUM(COUNTIFS('Planificación 2026-1'!E:E,"HUAURA",'Planificación 2026-1'!W:W,C211,'Planificación 2026-1'!G:G,"IN"))&gt;0,"P06"," ")</f>
        <v xml:space="preserve"> </v>
      </c>
      <c r="BN211" s="78" t="str">
        <f>IF(SUM(COUNTIFS('Planificación 2026-1'!E:E,"HUAURA",'Planificación 2026-1'!W:W,C211,'Planificación 2026-1'!G:G,"CA"))&gt;0,"P07"," ")</f>
        <v xml:space="preserve"> </v>
      </c>
      <c r="BO211" s="78" t="str">
        <f>IF(SUM(COUNTIFS('Planificación 2026-1'!E:E,"HUAURA",'Planificación 2026-1'!W:W,C211,'Planificación 2026-1'!G:G,"DE"))&gt;0,"P08"," ")</f>
        <v xml:space="preserve"> </v>
      </c>
      <c r="BP211" s="78" t="str">
        <f>IF(SUM(COUNTIFS('Planificación 2026-1'!E:E,"HUAURA",'Planificación 2026-1'!W:W,C211,'Planificación 2026-1'!G:G,"OB"))&gt;0,"P09"," ")</f>
        <v xml:space="preserve"> </v>
      </c>
      <c r="BQ211" s="78" t="str">
        <f>IF(SUM(COUNTIFS('Planificación 2026-1'!E:E,"HUAURA",'Planificación 2026-1'!W:W,C211,'Planificación 2026-1'!G:G,"MH"))&gt;0,"P31"," ")</f>
        <v xml:space="preserve"> </v>
      </c>
      <c r="BR211" s="78" t="str">
        <f>IF(SUM(COUNTIFS('Planificación 2026-1'!E:E,"HUAURA",'Planificación 2026-1'!W:W,C211,'Planificación 2026-1'!G:G,"IC"))&gt;0,"P32"," ")</f>
        <v xml:space="preserve"> </v>
      </c>
      <c r="BS211" s="78" t="str">
        <f>IF(SUM(COUNTIFS('Planificación 2026-1'!E:E,"HUAURA",'Planificación 2026-1'!W:W,C211,'Planificación 2026-1'!G:G,"AR"))&gt;0,"P34"," ")</f>
        <v xml:space="preserve"> </v>
      </c>
      <c r="BT211" s="78" t="str">
        <f>IF(SUM(COUNTIFS('Planificación 2026-1'!E:E,"HUAURA",'Planificación 2026-1'!W:W,C211,'Planificación 2026-1'!G:G,"T1"))&gt;0,"P35"," ")</f>
        <v xml:space="preserve"> </v>
      </c>
      <c r="BU211" s="78" t="str">
        <f>IF(SUM(COUNTIFS('Planificación 2026-1'!E:E,"HUAURA",'Planificación 2026-1'!W:W,C211,'Planificación 2026-1'!G:G,"T3"))&gt;0,"P36"," ")</f>
        <v xml:space="preserve"> </v>
      </c>
      <c r="BV211" s="78" t="str">
        <f>IF(SUM(COUNTIFS('Planificación 2026-1'!E:E,"HUAURA",'Planificación 2026-1'!W:W,C211,'Planificación 2026-1'!G:G,"T2"))&gt;0,"P37"," ")</f>
        <v xml:space="preserve"> </v>
      </c>
      <c r="BW211" s="78" t="str">
        <f>IF(SUM(COUNTIFS('Planificación 2026-1'!E:E,"HUAURA",'Planificación 2026-1'!W:W,C211,'Planificación 2026-1'!G:G,"AE"))&gt;0,"P38"," ")</f>
        <v xml:space="preserve"> </v>
      </c>
      <c r="BX211" s="78" t="str">
        <f>IF(SUM(COUNTIFS('Planificación 2026-1'!E:E,"HUAURA",'Planificación 2026-1'!W:W,C211,'Planificación 2026-1'!G:G,"T4"))&gt;0,"P55"," ")</f>
        <v xml:space="preserve"> </v>
      </c>
      <c r="BY211" s="79">
        <f>SUMIFS('Planificación 2026-1'!R:R,'Planificación 2026-1'!W:W,C211,'Planificación 2026-1'!G:G,"AF",'Planificación 2026-1'!H:H,"&gt;2")</f>
        <v>0</v>
      </c>
      <c r="BZ211" s="79">
        <f>SUMIFS('Planificación 2026-1'!R:R,'Planificación 2026-1'!W:W,C211,'Planificación 2026-1'!G:G,"EN",'Planificación 2026-1'!H:H,"&gt;2")</f>
        <v>0</v>
      </c>
      <c r="CA211" s="79">
        <f>SUMIFS('Planificación 2026-1'!R:R,'Planificación 2026-1'!W:W,C211,'Planificación 2026-1'!G:G,"IS",'Planificación 2026-1'!H:H,"&gt;2")</f>
        <v>0</v>
      </c>
      <c r="CB211" s="79">
        <f>SUMIFS('Planificación 2026-1'!R:R,'Planificación 2026-1'!W:W,C211,'Planificación 2026-1'!G:G,"PS",'Planificación 2026-1'!H:H,"&gt;2")</f>
        <v>0</v>
      </c>
      <c r="CC211" s="79">
        <f>SUMIFS('Planificación 2026-1'!R:R,'Planificación 2026-1'!W:W,C211,'Planificación 2026-1'!G:G,"IN",'Planificación 2026-1'!H:H,"&gt;2")</f>
        <v>0</v>
      </c>
      <c r="CD211" s="79">
        <f>SUMIFS('Planificación 2026-1'!R:R,'Planificación 2026-1'!W:W,C211,'Planificación 2026-1'!G:G,"CA",'Planificación 2026-1'!H:H,"&gt;2")</f>
        <v>0</v>
      </c>
      <c r="CE211" s="79">
        <f>SUMIFS('Planificación 2026-1'!R:R,'Planificación 2026-1'!W:W,C211,'Planificación 2026-1'!G:G,"DE",'Planificación 2026-1'!H:H,"&gt;2")</f>
        <v>0</v>
      </c>
      <c r="CF211" s="79">
        <f>SUMIFS('Planificación 2026-1'!R:R,'Planificación 2026-1'!W:W,C211,'Planificación 2026-1'!G:G,"OB",'Planificación 2026-1'!H:H,"&gt;2")</f>
        <v>0</v>
      </c>
      <c r="CG211" s="79">
        <f>SUMIFS('Planificación 2026-1'!R:R,'Planificación 2026-1'!W:W,C211,'Planificación 2026-1'!G:G,"MH",'Planificación 2026-1'!H:H,"&gt;2")</f>
        <v>0</v>
      </c>
      <c r="CH211" s="79">
        <f>SUMIFS('Planificación 2026-1'!R:R,'Planificación 2026-1'!W:W,C211,'Planificación 2026-1'!G:G,"IC",'Planificación 2026-1'!H:H,"&gt;2")</f>
        <v>0</v>
      </c>
      <c r="CI211" s="79">
        <f>SUMIFS('Planificación 2026-1'!R:R,'Planificación 2026-1'!W:W,C211,'Planificación 2026-1'!G:G,"AR",'Planificación 2026-1'!H:H,"&gt;2")</f>
        <v>0</v>
      </c>
      <c r="CJ211" s="79">
        <f>SUMIFS('Planificación 2026-1'!R:R,'Planificación 2026-1'!W:W,C211,'Planificación 2026-1'!G:G,"T1",'Planificación 2026-1'!H:H,"&gt;2")</f>
        <v>0</v>
      </c>
      <c r="CK211" s="79">
        <f>SUMIFS('Planificación 2026-1'!R:R,'Planificación 2026-1'!W:W,C211,'Planificación 2026-1'!G:G,"T3",'Planificación 2026-1'!H:H,"&gt;2")</f>
        <v>0</v>
      </c>
      <c r="CL211" s="79">
        <f>SUMIFS('Planificación 2026-1'!R:R,'Planificación 2026-1'!W:W,C211,'Planificación 2026-1'!G:G,"T2",'Planificación 2026-1'!H:H,"&gt;2")</f>
        <v>0</v>
      </c>
      <c r="CM211" s="79">
        <f>SUMIFS('Planificación 2026-1'!R:R,'Planificación 2026-1'!W:W,C211,'Planificación 2026-1'!G:G,"AE",'Planificación 2026-1'!H:H,"&gt;2")</f>
        <v>0</v>
      </c>
      <c r="CN211" s="79">
        <f>SUMIFS('Planificación 2026-1'!R:R,'Planificación 2026-1'!W:W,C211,'Planificación 2026-1'!G:G,"T4",'Planificación 2026-1'!H:H,"&gt;2")</f>
        <v>0</v>
      </c>
      <c r="CO211" s="79">
        <f>SUMIFS('Planificación 2026-1'!R:R,'Planificación 2026-1'!W:W,C211,'Planificación 2026-1'!G:G,"AF",'Planificación 2026-1'!H:H,"&lt;3")</f>
        <v>0</v>
      </c>
      <c r="CP211" s="79">
        <f>SUMIFS('Planificación 2026-1'!R:R,'Planificación 2026-1'!W:W,C211,'Planificación 2026-1'!G:G,"EN",'Planificación 2026-1'!H:H,"&lt;3")</f>
        <v>0</v>
      </c>
      <c r="CQ211" s="79">
        <f>SUMIFS('Planificación 2026-1'!R:R,'Planificación 2026-1'!W:W,C211,'Planificación 2026-1'!G:G,"IS",'Planificación 2026-1'!H:H,"&lt;3")</f>
        <v>0</v>
      </c>
      <c r="CR211" s="79">
        <f>SUMIFS('Planificación 2026-1'!R:R,'Planificación 2026-1'!W:W,C211,'Planificación 2026-1'!G:G,"PS",'Planificación 2026-1'!H:H,"&lt;3")</f>
        <v>0</v>
      </c>
      <c r="CS211" s="79">
        <f>SUMIFS('Planificación 2026-1'!R:R,'Planificación 2026-1'!W:W,C211,'Planificación 2026-1'!G:G,"IN",'Planificación 2026-1'!H:H,"&lt;3")</f>
        <v>0</v>
      </c>
      <c r="CT211" s="79">
        <f>SUMIFS('Planificación 2026-1'!R:R,'Planificación 2026-1'!W:W,C211,'Planificación 2026-1'!G:G,"CA",'Planificación 2026-1'!H:H,"&lt;3")</f>
        <v>0</v>
      </c>
      <c r="CU211" s="79">
        <f>SUMIFS('Planificación 2026-1'!R:R,'Planificación 2026-1'!W:W,C211,'Planificación 2026-1'!G:G,"DE",'Planificación 2026-1'!H:H,"&lt;3")</f>
        <v>0</v>
      </c>
      <c r="CV211" s="79">
        <f>SUMIFS('Planificación 2026-1'!R:R,'Planificación 2026-1'!W:W,C211,'Planificación 2026-1'!G:G,"OB",'Planificación 2026-1'!H:H,"&lt;3")</f>
        <v>5</v>
      </c>
      <c r="CW211" s="79">
        <f>SUMIFS('Planificación 2026-1'!R:R,'Planificación 2026-1'!W:W,C211,'Planificación 2026-1'!G:G,"MH",'Planificación 2026-1'!H:H,"&lt;3")</f>
        <v>10</v>
      </c>
      <c r="CX211" s="79">
        <f>SUMIFS('Planificación 2026-1'!R:R,'Planificación 2026-1'!W:W,C211,'Planificación 2026-1'!G:G,"IC",'Planificación 2026-1'!H:H,"&lt;3")</f>
        <v>0</v>
      </c>
      <c r="CY211" s="79">
        <f>SUMIFS('Planificación 2026-1'!R:R,'Planificación 2026-1'!W:W,C211,'Planificación 2026-1'!G:G,"AR",'Planificación 2026-1'!H:H,"&lt;3")</f>
        <v>0</v>
      </c>
      <c r="CZ211" s="79">
        <f>SUMIFS('Planificación 2026-1'!R:R,'Planificación 2026-1'!W:W,C211,'Planificación 2026-1'!G:G,"T1",'Planificación 2026-1'!H:H,"&lt;3")</f>
        <v>0</v>
      </c>
      <c r="DA211" s="79">
        <f>SUMIFS('Planificación 2026-1'!R:R,'Planificación 2026-1'!W:W,C211,'Planificación 2026-1'!G:G,"T3",'Planificación 2026-1'!H:H,"&lt;3")</f>
        <v>0</v>
      </c>
      <c r="DB211" s="79">
        <f>SUMIFS('Planificación 2026-1'!R:R,'Planificación 2026-1'!W:W,C211,'Planificación 2026-1'!G:G,"T2",'Planificación 2026-1'!H:H,"&lt;3")</f>
        <v>0</v>
      </c>
      <c r="DC211" s="79">
        <f>SUMIFS('Planificación 2026-1'!R:R,'Planificación 2026-1'!W:W,C211,'Planificación 2026-1'!G:G,"AE",'Planificación 2026-1'!H:H,"&lt;3")</f>
        <v>0</v>
      </c>
      <c r="DD211" s="79">
        <f>SUMIFS('Planificación 2026-1'!R:R,'Planificación 2026-1'!W:W,C211,'Planificación 2026-1'!G:G,"T4",'Planificación 2026-1'!H:H,"&lt;3")</f>
        <v>0</v>
      </c>
      <c r="DE211" s="78" t="str">
        <f t="shared" si="46"/>
        <v/>
      </c>
      <c r="DF211" s="30">
        <f>IF(C211="","",SUMIFS('Planificación 2026-1'!R:R,'Planificación 2026-1'!W:W,C211,'Planificación 2026-1'!E:E,"PRINCIPAL",'Planificación 2026-1'!X:X,"VIRTUAL"))</f>
        <v>0</v>
      </c>
      <c r="DG211" s="30">
        <f>IF(C211="","",SUMIFS('Planificación 2026-1'!R:R,'Planificación 2026-1'!W:W,C211,'Planificación 2026-1'!E:E,"PRINCIPAL",'Planificación 2026-1'!X:X,"PRESENCIAL"))</f>
        <v>0</v>
      </c>
      <c r="DH211" s="30">
        <f>IF(C211="","",SUMIFS('Planificación 2026-1'!R:R,'Planificación 2026-1'!W:W,C211,'Planificación 2026-1'!E:E,"PRINCIPAL",'Planificación 2026-1'!X:X,"HIBRIDO PRESENCIAL"))</f>
        <v>0</v>
      </c>
      <c r="DI211" s="78" t="str">
        <f t="shared" si="47"/>
        <v>P09</v>
      </c>
      <c r="DJ211" s="78">
        <f>IF(C211="","",SUMIFS('Planificación 2026-1'!R:R,'Planificación 2026-1'!W:W,C211,'Planificación 2026-1'!E:E,"FILIAL",'Planificación 2026-1'!X:X,"VIRTUAL"))</f>
        <v>0</v>
      </c>
      <c r="DK211" s="80">
        <f>IF(C211="","",SUMIFS('Planificación 2026-1'!R:R,'Planificación 2026-1'!W:W,C211,'Planificación 2026-1'!E:E,"FILIAL",'Planificación 2026-1'!X:X,"PRESENCIAL"))</f>
        <v>5</v>
      </c>
      <c r="DL211" s="42">
        <f>IF(C211="","",SUMIFS('Planificación 2026-1'!R:R,'Planificación 2026-1'!W:W,C211,'Planificación 2026-1'!E:E,"FILIAL",'Planificación 2026-1'!X:X,"HIBRIDO PRESENCIAL"))</f>
        <v>0</v>
      </c>
      <c r="DM211" s="81" t="str">
        <f t="shared" si="48"/>
        <v/>
      </c>
      <c r="DN211" s="78">
        <f>IF(C211="","",SUMIFS('Planificación 2026-1'!R:R,'Planificación 2026-1'!W:W,C211,'Planificación 2026-1'!E:E,"SUNAMPE",'Planificación 2026-1'!X:X,"VIRTUAL"))</f>
        <v>0</v>
      </c>
      <c r="DO211" s="42">
        <f>IF(C211="","",SUMIFS('Planificación 2026-1'!R:R,'Planificación 2026-1'!W:W,C211,'Planificación 2026-1'!E:E,"SUNAMPE",'Planificación 2026-1'!X:X,"PRESENCIAL"))</f>
        <v>0</v>
      </c>
      <c r="DP211" s="81" t="str">
        <f t="shared" si="49"/>
        <v/>
      </c>
      <c r="DQ211" s="78">
        <f>IF(C211="","",SUMIFS('Planificación 2026-1'!R:R,'Planificación 2026-1'!W:W,C211,'Planificación 2026-1'!E:E,"HUAURA",'Planificación 2026-1'!X:X,"VIRTUAL"))</f>
        <v>0</v>
      </c>
      <c r="DR211" s="42">
        <f>IF(C211="","",SUMIFS('Planificación 2026-1'!R:R,'Planificación 2026-1'!W:W,C211,'Planificación 2026-1'!E:E,"HUAURA",'Planificación 2026-1'!X:X,"PRESENCIAL"))</f>
        <v>0</v>
      </c>
      <c r="DS211" s="48">
        <f>SUMIFS('Planificación 2026-1'!R:R,'Planificación 2026-1'!W:W,C211,'Planificación 2026-1'!E:E,"PRINCIPAL",'Planificación 2026-1'!X:X,"VIRTUAL",'Planificación 2026-1'!H:H,"&gt;2")</f>
        <v>0</v>
      </c>
      <c r="DT211" s="48">
        <f>SUMIFS('Planificación 2026-1'!R:R,'Planificación 2026-1'!W:W,C211,'Planificación 2026-1'!E:E,"PRINCIPAL",'Planificación 2026-1'!X:X,"&lt;&gt;VIRTUAL",'Planificación 2026-1'!H:H,"&gt;2")</f>
        <v>0</v>
      </c>
      <c r="DU211" s="48">
        <f>SUMIFS('Planificación 2026-1'!R:R,'Planificación 2026-1'!W:W,C211,'Planificación 2026-1'!E:E,"SUNAMPE",'Planificación 2026-1'!X:X,"VIRTUAL",'Planificación 2026-1'!H:H,"&gt;2")</f>
        <v>0</v>
      </c>
      <c r="DV211" s="48">
        <f>SUMIFS('Planificación 2026-1'!R:R,'Planificación 2026-1'!W:W,C211,'Planificación 2026-1'!E:E,"SUNAMPE",'Planificación 2026-1'!X:X,"&lt;&gt;VIRTUAL",'Planificación 2026-1'!H:H,"&gt;2")</f>
        <v>0</v>
      </c>
      <c r="DW211" s="48">
        <f>SUMIFS('Planificación 2026-1'!R:R,'Planificación 2026-1'!W:W,C211,'Planificación 2026-1'!E:E,"FILIAL",'Planificación 2026-1'!X:X,"VIRTUAL",'Planificación 2026-1'!H:H,"&gt;2")</f>
        <v>0</v>
      </c>
      <c r="DX211" s="48">
        <f>SUMIFS('Planificación 2026-1'!R:R,'Planificación 2026-1'!W:W,C211,'Planificación 2026-1'!E:E,"FILIAL",'Planificación 2026-1'!X:X,"&lt;&gt;VIRTUAL",'Planificación 2026-1'!H:H,"&gt;2")</f>
        <v>0</v>
      </c>
      <c r="DY211" s="48">
        <f>SUMIFS('Planificación 2026-1'!R:R,'Planificación 2026-1'!W:W,C211,'Planificación 2026-1'!E:E,"PORUMA",'Planificación 2026-1'!X:X,"VIRTUAL",'Planificación 2026-1'!H:H,"&gt;2")</f>
        <v>0</v>
      </c>
      <c r="DZ211" s="48">
        <f>SUMIFS('Planificación 2026-1'!R:R,'Planificación 2026-1'!W:W,C211,'Planificación 2026-1'!E:E,"PORUMA",'Planificación 2026-1'!X:X,"&lt;&gt;VIRTUAL",'Planificación 2026-1'!H:H,"&gt;2")</f>
        <v>0</v>
      </c>
      <c r="EA211" s="48">
        <f>SUMIFS('Planificación 2026-1'!R:R,'Planificación 2026-1'!W:W,C211,'Planificación 2026-1'!E:E,"HUAURA",'Planificación 2026-1'!X:X,"VIRTUAL",'Planificación 2026-1'!H:H,"&gt;2")</f>
        <v>0</v>
      </c>
      <c r="EB211" s="48">
        <f>SUMIFS('Planificación 2026-1'!R:R,'Planificación 2026-1'!W:W,C211,'Planificación 2026-1'!E:E,"HUAURA",'Planificación 2026-1'!X:X,"&lt;&gt;VIRTUAL",'Planificación 2026-1'!H:H,"&gt;2")</f>
        <v>0</v>
      </c>
      <c r="EC211" s="48">
        <f>SUMIFS('Planificación 2026-1'!R:R,'Planificación 2026-1'!W:W,C211,'Planificación 2026-1'!E:E,"PRINCIPAL",'Planificación 2026-1'!X:X,"VIRTUAL",'Planificación 2026-1'!H:H,"&lt;3")</f>
        <v>0</v>
      </c>
      <c r="ED211" s="48">
        <f>SUMIFS('Planificación 2026-1'!R:R,'Planificación 2026-1'!W:W,C211,'Planificación 2026-1'!E:E,"PRINCIPAL",'Planificación 2026-1'!X:X,"&lt;&gt;VIRTUAL",'Planificación 2026-1'!H:H,"&lt;3")</f>
        <v>0</v>
      </c>
      <c r="EE211" s="48">
        <f>SUMIFS('Planificación 2026-1'!R:R,'Planificación 2026-1'!W:W,C211,'Planificación 2026-1'!E:E,"SUNAMPE",'Planificación 2026-1'!X:X,"VIRTUAL",'Planificación 2026-1'!H:H,"&lt;3")</f>
        <v>0</v>
      </c>
      <c r="EF211" s="48">
        <f>SUMIFS('Planificación 2026-1'!R:R,'Planificación 2026-1'!W:W,C211,'Planificación 2026-1'!E:E,"SUNAMPE",'Planificación 2026-1'!X:X,"&lt;&gt;VIRTUAL",'Planificación 2026-1'!H:H,"&lt;3")</f>
        <v>0</v>
      </c>
      <c r="EG211" s="48">
        <f>SUMIFS('Planificación 2026-1'!R:R,'Planificación 2026-1'!W:W,C211,'Planificación 2026-1'!E:E,"FILIAL",'Planificación 2026-1'!X:X,"VIRTUAL",'Planificación 2026-1'!H:H,"&lt;3")</f>
        <v>0</v>
      </c>
      <c r="EH211" s="48">
        <f>SUMIFS('Planificación 2026-1'!R:R,'Planificación 2026-1'!W:W,C211,'Planificación 2026-1'!E:E,"FILIAL",'Planificación 2026-1'!X:X,"&lt;&gt;VIRTUAL",'Planificación 2026-1'!H:H,"&lt;3")</f>
        <v>5</v>
      </c>
      <c r="EI211" s="48">
        <f>SUMIFS('Planificación 2026-1'!R:R,'Planificación 2026-1'!W:W,C211,'Planificación 2026-1'!E:E,"PORUMA",'Planificación 2026-1'!X:X,"VIRTUAL",'Planificación 2026-1'!H:H,"&lt;3")</f>
        <v>0</v>
      </c>
      <c r="EJ211" s="48">
        <f>SUMIFS('Planificación 2026-1'!R:R,'Planificación 2026-1'!W:W,C211,'Planificación 2026-1'!E:E,"PORUMA",'Planificación 2026-1'!X:X,"&lt;&gt;VIRTUAL",'Planificación 2026-1'!H:H,"&lt;3")</f>
        <v>10</v>
      </c>
      <c r="EK211" s="48">
        <f>SUMIFS('Planificación 2026-1'!R:R,'Planificación 2026-1'!W:W,C211,'Planificación 2026-1'!E:E,"HUAURA",'Planificación 2026-1'!X:X,"VIRTUAL",'Planificación 2026-1'!H:H,"&lt;3")</f>
        <v>0</v>
      </c>
      <c r="EL211" s="48">
        <f>SUMIFS('Planificación 2026-1'!R:R,'Planificación 2026-1'!W:W,C211,'Planificación 2026-1'!E:E,"HUAURA",'Planificación 2026-1'!X:X,"&lt;&gt;VIRTUAL",'Planificación 2026-1'!H:H,"&lt;3")</f>
        <v>0</v>
      </c>
      <c r="EM211" s="48">
        <f t="shared" si="50"/>
        <v>5</v>
      </c>
      <c r="EN211" s="48">
        <f t="shared" si="51"/>
        <v>0</v>
      </c>
      <c r="EO211" s="48">
        <f t="shared" si="52"/>
        <v>10</v>
      </c>
      <c r="EP211" s="48">
        <f t="shared" si="53"/>
        <v>0</v>
      </c>
      <c r="EQ211" s="48">
        <f t="shared" si="54"/>
        <v>0</v>
      </c>
      <c r="ER211" s="48"/>
      <c r="ES211" s="48">
        <f t="shared" si="55"/>
        <v>0</v>
      </c>
      <c r="ET211" s="48">
        <f t="shared" si="56"/>
        <v>5</v>
      </c>
      <c r="EU211" s="48" t="b">
        <f t="shared" si="57"/>
        <v>0</v>
      </c>
      <c r="EV211" s="48" t="str">
        <f t="shared" si="58"/>
        <v/>
      </c>
      <c r="EW211" s="48" t="str">
        <f t="shared" si="59"/>
        <v>PRESENCIAL</v>
      </c>
    </row>
    <row r="212" spans="1:153" x14ac:dyDescent="0.3">
      <c r="A212" s="53"/>
      <c r="B212" s="383">
        <v>209</v>
      </c>
      <c r="C212" s="107" t="s">
        <v>478</v>
      </c>
      <c r="D212" s="82">
        <f>SUMIF('Planificación 2026-1'!W:W,C212,'Planificación 2026-1'!R:R)</f>
        <v>38</v>
      </c>
      <c r="E212" s="384" t="s">
        <v>341</v>
      </c>
      <c r="F212" s="107" t="s">
        <v>430</v>
      </c>
      <c r="G212" s="107" t="s">
        <v>276</v>
      </c>
      <c r="H212" s="107" t="s">
        <v>434</v>
      </c>
      <c r="I212" s="77" t="str">
        <f>IF(SUM(COUNTIFS('Planificación 2026-1'!E:E,"PRINCIPAL",'Planificación 2026-1'!W:W,C212,'Planificación 2026-1'!G:G,"AF"))&gt;0,"P01"," ")</f>
        <v xml:space="preserve"> </v>
      </c>
      <c r="J212" s="78" t="str">
        <f>IF(SUM(COUNTIFS('Planificación 2026-1'!E:E,"PRINCIPAL",'Planificación 2026-1'!W:W,C212,'Planificación 2026-1'!G:G,"EN"))&gt;0,"P02"," ")</f>
        <v xml:space="preserve"> </v>
      </c>
      <c r="K212" s="78" t="str">
        <f>IF(SUM(COUNTIFS('Planificación 2026-1'!E:E,"PRINCIPAL",'Planificación 2026-1'!W:W,C212,'Planificación 2026-1'!G:G,"IS"))&gt;0,"P03"," ")</f>
        <v xml:space="preserve"> </v>
      </c>
      <c r="L212" s="78" t="str">
        <f>IF(SUM(COUNTIFS('Planificación 2026-1'!E:E,"PRINCIPAL",'Planificación 2026-1'!W:W,C212,'Planificación 2026-1'!G:G,"PS"))&gt;0,"P04"," ")</f>
        <v xml:space="preserve"> </v>
      </c>
      <c r="M212" s="78"/>
      <c r="N212" s="78" t="str">
        <f>IF(SUM(COUNTIFS('Planificación 2026-1'!E:E,"PRINCIPAL",'Planificación 2026-1'!W:W,C212,'Planificación 2026-1'!G:G,"IN"))&gt;0,"P06"," ")</f>
        <v xml:space="preserve"> </v>
      </c>
      <c r="O212" s="78" t="str">
        <f>IF(SUM(COUNTIFS('Planificación 2026-1'!E:E,"PRINCIPAL",'Planificación 2026-1'!W:W,C212,'Planificación 2026-1'!G:G,"CA"))&gt;0,"P07"," ")</f>
        <v xml:space="preserve"> </v>
      </c>
      <c r="P212" s="78" t="str">
        <f>IF(SUM(COUNTIFS('Planificación 2026-1'!E:E,"PRINCIPAL",'Planificación 2026-1'!W:W,C212,'Planificación 2026-1'!G:G,"DE"))&gt;0,"P08"," ")</f>
        <v xml:space="preserve"> </v>
      </c>
      <c r="Q212" s="78" t="str">
        <f>IF(SUM(COUNTIFS('Planificación 2026-1'!E:E,"PRINCIPAL",'Planificación 2026-1'!W:W,C212,'Planificación 2026-1'!G:G,"OB"))&gt;0,"P09"," ")</f>
        <v xml:space="preserve"> </v>
      </c>
      <c r="R212" s="78" t="str">
        <f>IF(SUM(COUNTIFS('Planificación 2026-1'!E:E,"PRINCIPAL",'Planificación 2026-1'!W:W,C212,'Planificación 2026-1'!G:G,"MH"))&gt;0,"P31"," ")</f>
        <v xml:space="preserve"> </v>
      </c>
      <c r="S212" s="78" t="str">
        <f>IF(SUM(COUNTIFS('Planificación 2026-1'!E:E,"PRINCIPAL",'Planificación 2026-1'!W:W,C212,'Planificación 2026-1'!G:G,"IC"))&gt;0,"P32"," ")</f>
        <v xml:space="preserve"> </v>
      </c>
      <c r="T212" s="78" t="str">
        <f>IF(SUM(COUNTIFS('Planificación 2026-1'!E:E,"PRINCIPAL",'Planificación 2026-1'!W:W,C212,'Planificación 2026-1'!G:G,"AR"))&gt;0,"P34"," ")</f>
        <v xml:space="preserve"> </v>
      </c>
      <c r="U212" s="78" t="str">
        <f>IF(SUM(COUNTIFS('Planificación 2026-1'!E:E,"PRINCIPAL",'Planificación 2026-1'!W:W,C212,'Planificación 2026-1'!G:G,"T1"))&gt;0,"P35"," ")</f>
        <v xml:space="preserve"> </v>
      </c>
      <c r="V212" s="78" t="str">
        <f>IF(SUM(COUNTIFS('Planificación 2026-1'!E:E,"PRINCIPAL",'Planificación 2026-1'!W:W,C212,'Planificación 2026-1'!G:G,"T3"))&gt;0,"P36"," ")</f>
        <v xml:space="preserve"> </v>
      </c>
      <c r="W212" s="78" t="str">
        <f>IF(SUM(COUNTIFS('Planificación 2026-1'!E:E,"PRINCIPAL",'Planificación 2026-1'!W:W,C212,'Planificación 2026-1'!G:G,"T2"))&gt;0,"P37"," ")</f>
        <v xml:space="preserve"> </v>
      </c>
      <c r="X212" s="78" t="str">
        <f>IF(SUM(COUNTIFS('Planificación 2026-1'!E:E,"PRINCIPAL",'Planificación 2026-1'!W:W,C212,'Planificación 2026-1'!G:G,"AE"))&gt;0,"P38"," ")</f>
        <v xml:space="preserve"> </v>
      </c>
      <c r="Y212" s="78" t="str">
        <f>IF(SUM(COUNTIFS('Planificación 2026-1'!E:E,"PRINCIPAL",'Planificación 2026-1'!W:W,C212,'Planificación 2026-1'!G:G,"T4"))&gt;0,"P55"," ")</f>
        <v xml:space="preserve"> </v>
      </c>
      <c r="Z212" s="78" t="str">
        <f>IF(SUM(COUNTIFS('Planificación 2026-1'!E:E,"FILIAL",'Planificación 2026-1'!W:W,C212,'Planificación 2026-1'!G:G,"AF"))&gt;0," P01"," ")</f>
        <v xml:space="preserve"> </v>
      </c>
      <c r="AA212" s="78" t="str">
        <f>IF(SUM(COUNTIFS('Planificación 2026-1'!E:E,"FILIAL",'Planificación 2026-1'!W:W,C212,'Planificación 2026-1'!G:G,"EN"))&gt;0,"P02"," ")</f>
        <v>P02</v>
      </c>
      <c r="AB212" s="78" t="str">
        <f>IF(SUM(COUNTIFS('Planificación 2026-1'!E:E,"FILIAL",'Planificación 2026-1'!W:W,C212,'Planificación 2026-1'!G:G,"IS"))&gt;0,"P03"," ")</f>
        <v xml:space="preserve"> </v>
      </c>
      <c r="AC212" s="78" t="str">
        <f>IF(SUM(COUNTIFS('Planificación 2026-1'!E:E,"FILIAL",'Planificación 2026-1'!W:W,C212,'Planificación 2026-1'!G:G,"PS"))&gt;0,"P04"," ")</f>
        <v xml:space="preserve"> </v>
      </c>
      <c r="AD212" s="78"/>
      <c r="AE212" s="78" t="str">
        <f>IF(SUM(COUNTIFS('Planificación 2026-1'!E:E,"FILIAL",'Planificación 2026-1'!W:W,C212,'Planificación 2026-1'!G:G,"IN"))&gt;0,"P06"," ")</f>
        <v xml:space="preserve"> </v>
      </c>
      <c r="AF212" s="78" t="str">
        <f>IF(SUM(COUNTIFS('Planificación 2026-1'!E:E,"FILIAL",'Planificación 2026-1'!W:W,C212,'Planificación 2026-1'!G:G,"CA"))&gt;0,"P07"," ")</f>
        <v xml:space="preserve"> </v>
      </c>
      <c r="AG212" s="78" t="str">
        <f>IF(SUM(COUNTIFS('Planificación 2026-1'!E:E,"FILIAL",'Planificación 2026-1'!W:W,C212,'Planificación 2026-1'!G:G,"DE"))&gt;0,"P08"," ")</f>
        <v xml:space="preserve"> </v>
      </c>
      <c r="AH212" s="78" t="str">
        <f>IF(SUM(COUNTIFS('Planificación 2026-1'!E:E,"FILIAL",'Planificación 2026-1'!W:W,C212,'Planificación 2026-1'!G:G,"OB"))&gt;0,"P09"," ")</f>
        <v>P09</v>
      </c>
      <c r="AI212" s="78" t="str">
        <f>IF(SUM(COUNTIFS('Planificación 2026-1'!E:E,"FILIAL",'Planificación 2026-1'!W:W,C212,'Planificación 2026-1'!G:G,"MH"))&gt;0,"P31"," ")</f>
        <v xml:space="preserve"> </v>
      </c>
      <c r="AJ212" s="78" t="str">
        <f>IF(SUM(COUNTIFS('Planificación 2026-1'!E:E,"FILIAL",'Planificación 2026-1'!W:W,C212,'Planificación 2026-1'!G:G,"IC"))&gt;0,"P32"," ")</f>
        <v xml:space="preserve"> </v>
      </c>
      <c r="AK212" s="78" t="str">
        <f>IF(SUM(COUNTIFS('Planificación 2026-1'!E:E,"FILIAL",'Planificación 2026-1'!W:W,C212,'Planificación 2026-1'!G:G,"AR"))&gt;0,"P34"," ")</f>
        <v xml:space="preserve"> </v>
      </c>
      <c r="AL212" s="78" t="str">
        <f>IF(SUM(COUNTIFS('Planificación 2026-1'!E:E,"FILIAL",'Planificación 2026-1'!W:W,C212,'Planificación 2026-1'!G:G,"T1"))&gt;0,"P35"," ")</f>
        <v xml:space="preserve"> </v>
      </c>
      <c r="AM212" s="78" t="str">
        <f>IF(SUM(COUNTIFS('Planificación 2026-1'!E:E,"FILIAL",'Planificación 2026-1'!W:W,C212,'Planificación 2026-1'!G:G,"T3"))&gt;0,"P36"," ")</f>
        <v xml:space="preserve"> </v>
      </c>
      <c r="AN212" s="78" t="str">
        <f>IF(SUM(COUNTIFS('Planificación 2026-1'!E:E,"FILIAL",'Planificación 2026-1'!W:W,C212,'Planificación 2026-1'!G:G,"T2"))&gt;0,"P37"," ")</f>
        <v>P37</v>
      </c>
      <c r="AO212" s="78" t="str">
        <f>IF(SUM(COUNTIFS('Planificación 2026-1'!E:E,"FILIAL",'Planificación 2026-1'!W:W,C212,'Planificación 2026-1'!G:G,"AE"))&gt;0,"P38"," ")</f>
        <v xml:space="preserve"> </v>
      </c>
      <c r="AP212" s="78" t="str">
        <f>IF(SUM(COUNTIFS('Planificación 2026-1'!E:E,"FILIAL",'Planificación 2026-1'!W:W,C212,'Planificación 2026-1'!G:G,"T4"))&gt;0,"P55"," ")</f>
        <v xml:space="preserve"> </v>
      </c>
      <c r="AQ212" s="78" t="str">
        <f>IF(SUM(COUNTIFS('Planificación 2026-1'!E:E,"SUNAMPE",'Planificación 2026-1'!W:W,C212,'Planificación 2026-1'!G:G,"AF"))&gt;0," P01"," ")</f>
        <v xml:space="preserve"> </v>
      </c>
      <c r="AR212" s="78" t="str">
        <f>IF(SUM(COUNTIFS('Planificación 2026-1'!E:E,"SUNAMPE",'Planificación 2026-1'!W:W,C212,'Planificación 2026-1'!G:G,"EN"))&gt;0,"P02"," ")</f>
        <v xml:space="preserve"> </v>
      </c>
      <c r="AS212" s="78" t="str">
        <f>IF(SUM(COUNTIFS('Planificación 2026-1'!E:E,"SUNAMPE",'Planificación 2026-1'!W:W,C212,'Planificación 2026-1'!G:G,"IS"))&gt;0,"P03"," ")</f>
        <v xml:space="preserve"> </v>
      </c>
      <c r="AT212" s="78" t="str">
        <f>IF(SUM(COUNTIFS('Planificación 2026-1'!E:E,"SUNAMPE",'Planificación 2026-1'!W:W,C212,'Planificación 2026-1'!G:G,"PS"))&gt;0,"P04"," ")</f>
        <v xml:space="preserve"> </v>
      </c>
      <c r="AU212" s="78"/>
      <c r="AV212" s="78" t="str">
        <f>IF(SUM(COUNTIFS('Planificación 2026-1'!E:E,"SUNAMPE",'Planificación 2026-1'!W:W,C212,'Planificación 2026-1'!G:G,"IN"))&gt;0,"P06"," ")</f>
        <v xml:space="preserve"> </v>
      </c>
      <c r="AW212" s="78" t="str">
        <f>IF(SUM(COUNTIFS('Planificación 2026-1'!E:E,"SUNAMPE",'Planificación 2026-1'!W:W,C212,'Planificación 2026-1'!G:G,"CA"))&gt;0,"P07"," ")</f>
        <v xml:space="preserve"> </v>
      </c>
      <c r="AX212" s="78" t="str">
        <f>IF(SUM(COUNTIFS('Planificación 2026-1'!E:E,"SUNAMPE",'Planificación 2026-1'!W:W,C212,'Planificación 2026-1'!G:G,"DE"))&gt;0,"P08"," ")</f>
        <v xml:space="preserve"> </v>
      </c>
      <c r="AY212" s="78" t="str">
        <f>IF(SUM(COUNTIFS('Planificación 2026-1'!E:E,"SUNAMPE",'Planificación 2026-1'!W:W,C212,'Planificación 2026-1'!G:G,"OB"))&gt;0,"P09"," ")</f>
        <v xml:space="preserve"> </v>
      </c>
      <c r="AZ212" s="78" t="str">
        <f>IF(SUM(COUNTIFS('Planificación 2026-1'!E:E,"SUNAMPE",'Planificación 2026-1'!W:W,C212,'Planificación 2026-1'!G:G,"MH"))&gt;0,"P31"," ")</f>
        <v xml:space="preserve"> </v>
      </c>
      <c r="BA212" s="78" t="str">
        <f>IF(SUM(COUNTIFS('Planificación 2026-1'!E:E,"SUNAMPE",'Planificación 2026-1'!W:W,C212,'Planificación 2026-1'!G:G,"IC"))&gt;0,"P32"," ")</f>
        <v xml:space="preserve"> </v>
      </c>
      <c r="BB212" s="78" t="str">
        <f>IF(SUM(COUNTIFS('Planificación 2026-1'!E:E,"SUNAMPE",'Planificación 2026-1'!W:W,C212,'Planificación 2026-1'!G:G,"AR"))&gt;0,"P34"," ")</f>
        <v xml:space="preserve"> </v>
      </c>
      <c r="BC212" s="78" t="str">
        <f>IF(SUM(COUNTIFS('Planificación 2026-1'!E:E,"SUNAMPE",'Planificación 2026-1'!W:W,C212,'Planificación 2026-1'!G:G,"T1"))&gt;0,"P35"," ")</f>
        <v xml:space="preserve"> </v>
      </c>
      <c r="BD212" s="78" t="str">
        <f>IF(SUM(COUNTIFS('Planificación 2026-1'!E:E,"SUNAMPE",'Planificación 2026-1'!W:W,C212,'Planificación 2026-1'!G:G,"T3"))&gt;0,"P36"," ")</f>
        <v xml:space="preserve"> </v>
      </c>
      <c r="BE212" s="78" t="str">
        <f>IF(SUM(COUNTIFS('Planificación 2026-1'!E:E,"SUNAMPE",'Planificación 2026-1'!W:W,C212,'Planificación 2026-1'!G:G,"T2"))&gt;0,"P37"," ")</f>
        <v xml:space="preserve"> </v>
      </c>
      <c r="BF212" s="78" t="str">
        <f>IF(SUM(COUNTIFS('Planificación 2026-1'!E:E,"SUNAMPE",'Planificación 2026-1'!W:W,C212,'Planificación 2026-1'!G:G,"AE"))&gt;0,"P38"," ")</f>
        <v xml:space="preserve"> </v>
      </c>
      <c r="BG212" s="78" t="str">
        <f>IF(SUM(COUNTIFS('Planificación 2026-1'!E:E,"SUNAMPE",'Planificación 2026-1'!W:W,C212,'Planificación 2026-1'!G:G,"T4"))&gt;0,"P55"," ")</f>
        <v xml:space="preserve"> </v>
      </c>
      <c r="BH212" s="78" t="str">
        <f>IF(SUM(COUNTIFS('Planificación 2026-1'!E:E,"HUAURA",'Planificación 2026-1'!W:W,C212,'Planificación 2026-1'!G:G,"AF"))&gt;0," P01"," ")</f>
        <v xml:space="preserve"> </v>
      </c>
      <c r="BI212" s="78" t="str">
        <f>IF(SUM(COUNTIFS('Planificación 2026-1'!E:E,"HUAURA",'Planificación 2026-1'!W:W,C212,'Planificación 2026-1'!G:G,"EN"))&gt;0,"P02"," ")</f>
        <v xml:space="preserve"> </v>
      </c>
      <c r="BJ212" s="78" t="str">
        <f>IF(SUM(COUNTIFS('Planificación 2026-1'!E:E,"HUAURA",'Planificación 2026-1'!W:W,C212,'Planificación 2026-1'!G:G,"IS"))&gt;0,"P03"," ")</f>
        <v xml:space="preserve"> </v>
      </c>
      <c r="BK212" s="78" t="str">
        <f>IF(SUM(COUNTIFS('Planificación 2026-1'!E:E,"HUAURA",'Planificación 2026-1'!W:W,C212,'Planificación 2026-1'!G:G,"PS"))&gt;0,"P04"," ")</f>
        <v>P04</v>
      </c>
      <c r="BL212" s="78"/>
      <c r="BM212" s="78" t="str">
        <f>IF(SUM(COUNTIFS('Planificación 2026-1'!E:E,"HUAURA",'Planificación 2026-1'!W:W,C212,'Planificación 2026-1'!G:G,"IN"))&gt;0,"P06"," ")</f>
        <v xml:space="preserve"> </v>
      </c>
      <c r="BN212" s="78" t="str">
        <f>IF(SUM(COUNTIFS('Planificación 2026-1'!E:E,"HUAURA",'Planificación 2026-1'!W:W,C212,'Planificación 2026-1'!G:G,"CA"))&gt;0,"P07"," ")</f>
        <v xml:space="preserve"> </v>
      </c>
      <c r="BO212" s="78" t="str">
        <f>IF(SUM(COUNTIFS('Planificación 2026-1'!E:E,"HUAURA",'Planificación 2026-1'!W:W,C212,'Planificación 2026-1'!G:G,"DE"))&gt;0,"P08"," ")</f>
        <v xml:space="preserve"> </v>
      </c>
      <c r="BP212" s="78" t="str">
        <f>IF(SUM(COUNTIFS('Planificación 2026-1'!E:E,"HUAURA",'Planificación 2026-1'!W:W,C212,'Planificación 2026-1'!G:G,"OB"))&gt;0,"P09"," ")</f>
        <v xml:space="preserve"> </v>
      </c>
      <c r="BQ212" s="78" t="str">
        <f>IF(SUM(COUNTIFS('Planificación 2026-1'!E:E,"HUAURA",'Planificación 2026-1'!W:W,C212,'Planificación 2026-1'!G:G,"MH"))&gt;0,"P31"," ")</f>
        <v xml:space="preserve"> </v>
      </c>
      <c r="BR212" s="78" t="str">
        <f>IF(SUM(COUNTIFS('Planificación 2026-1'!E:E,"HUAURA",'Planificación 2026-1'!W:W,C212,'Planificación 2026-1'!G:G,"IC"))&gt;0,"P32"," ")</f>
        <v xml:space="preserve"> </v>
      </c>
      <c r="BS212" s="78" t="str">
        <f>IF(SUM(COUNTIFS('Planificación 2026-1'!E:E,"HUAURA",'Planificación 2026-1'!W:W,C212,'Planificación 2026-1'!G:G,"AR"))&gt;0,"P34"," ")</f>
        <v xml:space="preserve"> </v>
      </c>
      <c r="BT212" s="78" t="str">
        <f>IF(SUM(COUNTIFS('Planificación 2026-1'!E:E,"HUAURA",'Planificación 2026-1'!W:W,C212,'Planificación 2026-1'!G:G,"T1"))&gt;0,"P35"," ")</f>
        <v xml:space="preserve"> </v>
      </c>
      <c r="BU212" s="78" t="str">
        <f>IF(SUM(COUNTIFS('Planificación 2026-1'!E:E,"HUAURA",'Planificación 2026-1'!W:W,C212,'Planificación 2026-1'!G:G,"T3"))&gt;0,"P36"," ")</f>
        <v xml:space="preserve"> </v>
      </c>
      <c r="BV212" s="78" t="str">
        <f>IF(SUM(COUNTIFS('Planificación 2026-1'!E:E,"HUAURA",'Planificación 2026-1'!W:W,C212,'Planificación 2026-1'!G:G,"T2"))&gt;0,"P37"," ")</f>
        <v xml:space="preserve"> </v>
      </c>
      <c r="BW212" s="78" t="str">
        <f>IF(SUM(COUNTIFS('Planificación 2026-1'!E:E,"HUAURA",'Planificación 2026-1'!W:W,C212,'Planificación 2026-1'!G:G,"AE"))&gt;0,"P38"," ")</f>
        <v xml:space="preserve"> </v>
      </c>
      <c r="BX212" s="78" t="str">
        <f>IF(SUM(COUNTIFS('Planificación 2026-1'!E:E,"HUAURA",'Planificación 2026-1'!W:W,C212,'Planificación 2026-1'!G:G,"T4"))&gt;0,"P55"," ")</f>
        <v xml:space="preserve"> </v>
      </c>
      <c r="BY212" s="79">
        <f>SUMIFS('Planificación 2026-1'!R:R,'Planificación 2026-1'!W:W,C212,'Planificación 2026-1'!G:G,"AF",'Planificación 2026-1'!H:H,"&gt;2")</f>
        <v>0</v>
      </c>
      <c r="BZ212" s="79">
        <f>SUMIFS('Planificación 2026-1'!R:R,'Planificación 2026-1'!W:W,C212,'Planificación 2026-1'!G:G,"EN",'Planificación 2026-1'!H:H,"&gt;2")</f>
        <v>4</v>
      </c>
      <c r="CA212" s="79">
        <f>SUMIFS('Planificación 2026-1'!R:R,'Planificación 2026-1'!W:W,C212,'Planificación 2026-1'!G:G,"IS",'Planificación 2026-1'!H:H,"&gt;2")</f>
        <v>0</v>
      </c>
      <c r="CB212" s="79">
        <f>SUMIFS('Planificación 2026-1'!R:R,'Planificación 2026-1'!W:W,C212,'Planificación 2026-1'!G:G,"PS",'Planificación 2026-1'!H:H,"&gt;2")</f>
        <v>15</v>
      </c>
      <c r="CC212" s="79">
        <f>SUMIFS('Planificación 2026-1'!R:R,'Planificación 2026-1'!W:W,C212,'Planificación 2026-1'!G:G,"IN",'Planificación 2026-1'!H:H,"&gt;2")</f>
        <v>0</v>
      </c>
      <c r="CD212" s="79">
        <f>SUMIFS('Planificación 2026-1'!R:R,'Planificación 2026-1'!W:W,C212,'Planificación 2026-1'!G:G,"CA",'Planificación 2026-1'!H:H,"&gt;2")</f>
        <v>0</v>
      </c>
      <c r="CE212" s="79">
        <f>SUMIFS('Planificación 2026-1'!R:R,'Planificación 2026-1'!W:W,C212,'Planificación 2026-1'!G:G,"DE",'Planificación 2026-1'!H:H,"&gt;2")</f>
        <v>0</v>
      </c>
      <c r="CF212" s="79">
        <f>SUMIFS('Planificación 2026-1'!R:R,'Planificación 2026-1'!W:W,C212,'Planificación 2026-1'!G:G,"OB",'Planificación 2026-1'!H:H,"&gt;2")</f>
        <v>6</v>
      </c>
      <c r="CG212" s="79">
        <f>SUMIFS('Planificación 2026-1'!R:R,'Planificación 2026-1'!W:W,C212,'Planificación 2026-1'!G:G,"MH",'Planificación 2026-1'!H:H,"&gt;2")</f>
        <v>0</v>
      </c>
      <c r="CH212" s="79">
        <f>SUMIFS('Planificación 2026-1'!R:R,'Planificación 2026-1'!W:W,C212,'Planificación 2026-1'!G:G,"IC",'Planificación 2026-1'!H:H,"&gt;2")</f>
        <v>0</v>
      </c>
      <c r="CI212" s="79">
        <f>SUMIFS('Planificación 2026-1'!R:R,'Planificación 2026-1'!W:W,C212,'Planificación 2026-1'!G:G,"AR",'Planificación 2026-1'!H:H,"&gt;2")</f>
        <v>0</v>
      </c>
      <c r="CJ212" s="79">
        <f>SUMIFS('Planificación 2026-1'!R:R,'Planificación 2026-1'!W:W,C212,'Planificación 2026-1'!G:G,"T1",'Planificación 2026-1'!H:H,"&gt;2")</f>
        <v>0</v>
      </c>
      <c r="CK212" s="79">
        <f>SUMIFS('Planificación 2026-1'!R:R,'Planificación 2026-1'!W:W,C212,'Planificación 2026-1'!G:G,"T3",'Planificación 2026-1'!H:H,"&gt;2")</f>
        <v>0</v>
      </c>
      <c r="CL212" s="79">
        <f>SUMIFS('Planificación 2026-1'!R:R,'Planificación 2026-1'!W:W,C212,'Planificación 2026-1'!G:G,"T2",'Planificación 2026-1'!H:H,"&gt;2")</f>
        <v>0</v>
      </c>
      <c r="CM212" s="79">
        <f>SUMIFS('Planificación 2026-1'!R:R,'Planificación 2026-1'!W:W,C212,'Planificación 2026-1'!G:G,"AE",'Planificación 2026-1'!H:H,"&gt;2")</f>
        <v>0</v>
      </c>
      <c r="CN212" s="79">
        <f>SUMIFS('Planificación 2026-1'!R:R,'Planificación 2026-1'!W:W,C212,'Planificación 2026-1'!G:G,"T4",'Planificación 2026-1'!H:H,"&gt;2")</f>
        <v>0</v>
      </c>
      <c r="CO212" s="79">
        <f>SUMIFS('Planificación 2026-1'!R:R,'Planificación 2026-1'!W:W,C212,'Planificación 2026-1'!G:G,"AF",'Planificación 2026-1'!H:H,"&lt;3")</f>
        <v>0</v>
      </c>
      <c r="CP212" s="79">
        <f>SUMIFS('Planificación 2026-1'!R:R,'Planificación 2026-1'!W:W,C212,'Planificación 2026-1'!G:G,"EN",'Planificación 2026-1'!H:H,"&lt;3")</f>
        <v>0</v>
      </c>
      <c r="CQ212" s="79">
        <f>SUMIFS('Planificación 2026-1'!R:R,'Planificación 2026-1'!W:W,C212,'Planificación 2026-1'!G:G,"IS",'Planificación 2026-1'!H:H,"&lt;3")</f>
        <v>0</v>
      </c>
      <c r="CR212" s="79">
        <f>SUMIFS('Planificación 2026-1'!R:R,'Planificación 2026-1'!W:W,C212,'Planificación 2026-1'!G:G,"PS",'Planificación 2026-1'!H:H,"&lt;3")</f>
        <v>0</v>
      </c>
      <c r="CS212" s="79">
        <f>SUMIFS('Planificación 2026-1'!R:R,'Planificación 2026-1'!W:W,C212,'Planificación 2026-1'!G:G,"IN",'Planificación 2026-1'!H:H,"&lt;3")</f>
        <v>0</v>
      </c>
      <c r="CT212" s="79">
        <f>SUMIFS('Planificación 2026-1'!R:R,'Planificación 2026-1'!W:W,C212,'Planificación 2026-1'!G:G,"CA",'Planificación 2026-1'!H:H,"&lt;3")</f>
        <v>0</v>
      </c>
      <c r="CU212" s="79">
        <f>SUMIFS('Planificación 2026-1'!R:R,'Planificación 2026-1'!W:W,C212,'Planificación 2026-1'!G:G,"DE",'Planificación 2026-1'!H:H,"&lt;3")</f>
        <v>0</v>
      </c>
      <c r="CV212" s="79">
        <f>SUMIFS('Planificación 2026-1'!R:R,'Planificación 2026-1'!W:W,C212,'Planificación 2026-1'!G:G,"OB",'Planificación 2026-1'!H:H,"&lt;3")</f>
        <v>5</v>
      </c>
      <c r="CW212" s="79">
        <f>SUMIFS('Planificación 2026-1'!R:R,'Planificación 2026-1'!W:W,C212,'Planificación 2026-1'!G:G,"MH",'Planificación 2026-1'!H:H,"&lt;3")</f>
        <v>4</v>
      </c>
      <c r="CX212" s="79">
        <f>SUMIFS('Planificación 2026-1'!R:R,'Planificación 2026-1'!W:W,C212,'Planificación 2026-1'!G:G,"IC",'Planificación 2026-1'!H:H,"&lt;3")</f>
        <v>0</v>
      </c>
      <c r="CY212" s="79">
        <f>SUMIFS('Planificación 2026-1'!R:R,'Planificación 2026-1'!W:W,C212,'Planificación 2026-1'!G:G,"AR",'Planificación 2026-1'!H:H,"&lt;3")</f>
        <v>0</v>
      </c>
      <c r="CZ212" s="79">
        <f>SUMIFS('Planificación 2026-1'!R:R,'Planificación 2026-1'!W:W,C212,'Planificación 2026-1'!G:G,"T1",'Planificación 2026-1'!H:H,"&lt;3")</f>
        <v>0</v>
      </c>
      <c r="DA212" s="79">
        <f>SUMIFS('Planificación 2026-1'!R:R,'Planificación 2026-1'!W:W,C212,'Planificación 2026-1'!G:G,"T3",'Planificación 2026-1'!H:H,"&lt;3")</f>
        <v>0</v>
      </c>
      <c r="DB212" s="79">
        <f>SUMIFS('Planificación 2026-1'!R:R,'Planificación 2026-1'!W:W,C212,'Planificación 2026-1'!G:G,"T2",'Planificación 2026-1'!H:H,"&lt;3")</f>
        <v>4</v>
      </c>
      <c r="DC212" s="79">
        <f>SUMIFS('Planificación 2026-1'!R:R,'Planificación 2026-1'!W:W,C212,'Planificación 2026-1'!G:G,"AE",'Planificación 2026-1'!H:H,"&lt;3")</f>
        <v>0</v>
      </c>
      <c r="DD212" s="79">
        <f>SUMIFS('Planificación 2026-1'!R:R,'Planificación 2026-1'!W:W,C212,'Planificación 2026-1'!G:G,"T4",'Planificación 2026-1'!H:H,"&lt;3")</f>
        <v>0</v>
      </c>
      <c r="DE212" s="78" t="str">
        <f t="shared" si="46"/>
        <v/>
      </c>
      <c r="DF212" s="30">
        <f>IF(C212="","",SUMIFS('Planificación 2026-1'!R:R,'Planificación 2026-1'!W:W,C212,'Planificación 2026-1'!E:E,"PRINCIPAL",'Planificación 2026-1'!X:X,"VIRTUAL"))</f>
        <v>0</v>
      </c>
      <c r="DG212" s="30">
        <f>IF(C212="","",SUMIFS('Planificación 2026-1'!R:R,'Planificación 2026-1'!W:W,C212,'Planificación 2026-1'!E:E,"PRINCIPAL",'Planificación 2026-1'!X:X,"PRESENCIAL"))</f>
        <v>0</v>
      </c>
      <c r="DH212" s="30">
        <f>IF(C212="","",SUMIFS('Planificación 2026-1'!R:R,'Planificación 2026-1'!W:W,C212,'Planificación 2026-1'!E:E,"PRINCIPAL",'Planificación 2026-1'!X:X,"HIBRIDO PRESENCIAL"))</f>
        <v>0</v>
      </c>
      <c r="DI212" s="78" t="str">
        <f t="shared" si="47"/>
        <v>P02 P09 P37</v>
      </c>
      <c r="DJ212" s="78">
        <f>IF(C212="","",SUMIFS('Planificación 2026-1'!R:R,'Planificación 2026-1'!W:W,C212,'Planificación 2026-1'!E:E,"FILIAL",'Planificación 2026-1'!X:X,"VIRTUAL"))</f>
        <v>8</v>
      </c>
      <c r="DK212" s="80">
        <f>IF(C212="","",SUMIFS('Planificación 2026-1'!R:R,'Planificación 2026-1'!W:W,C212,'Planificación 2026-1'!E:E,"FILIAL",'Planificación 2026-1'!X:X,"PRESENCIAL"))</f>
        <v>11</v>
      </c>
      <c r="DL212" s="42">
        <f>IF(C212="","",SUMIFS('Planificación 2026-1'!R:R,'Planificación 2026-1'!W:W,C212,'Planificación 2026-1'!E:E,"FILIAL",'Planificación 2026-1'!X:X,"HIBRIDO PRESENCIAL"))</f>
        <v>0</v>
      </c>
      <c r="DM212" s="81" t="str">
        <f t="shared" si="48"/>
        <v/>
      </c>
      <c r="DN212" s="78">
        <f>IF(C212="","",SUMIFS('Planificación 2026-1'!R:R,'Planificación 2026-1'!W:W,C212,'Planificación 2026-1'!E:E,"SUNAMPE",'Planificación 2026-1'!X:X,"VIRTUAL"))</f>
        <v>0</v>
      </c>
      <c r="DO212" s="42">
        <f>IF(C212="","",SUMIFS('Planificación 2026-1'!R:R,'Planificación 2026-1'!W:W,C212,'Planificación 2026-1'!E:E,"SUNAMPE",'Planificación 2026-1'!X:X,"PRESENCIAL"))</f>
        <v>0</v>
      </c>
      <c r="DP212" s="81" t="str">
        <f t="shared" si="49"/>
        <v>P04</v>
      </c>
      <c r="DQ212" s="78">
        <f>IF(C212="","",SUMIFS('Planificación 2026-1'!R:R,'Planificación 2026-1'!W:W,C212,'Planificación 2026-1'!E:E,"HUAURA",'Planificación 2026-1'!X:X,"VIRTUAL"))</f>
        <v>15</v>
      </c>
      <c r="DR212" s="42">
        <f>IF(C212="","",SUMIFS('Planificación 2026-1'!R:R,'Planificación 2026-1'!W:W,C212,'Planificación 2026-1'!E:E,"HUAURA",'Planificación 2026-1'!X:X,"PRESENCIAL"))</f>
        <v>0</v>
      </c>
      <c r="DS212" s="48">
        <f>SUMIFS('Planificación 2026-1'!R:R,'Planificación 2026-1'!W:W,C212,'Planificación 2026-1'!E:E,"PRINCIPAL",'Planificación 2026-1'!X:X,"VIRTUAL",'Planificación 2026-1'!H:H,"&gt;2")</f>
        <v>0</v>
      </c>
      <c r="DT212" s="48">
        <f>SUMIFS('Planificación 2026-1'!R:R,'Planificación 2026-1'!W:W,C212,'Planificación 2026-1'!E:E,"PRINCIPAL",'Planificación 2026-1'!X:X,"&lt;&gt;VIRTUAL",'Planificación 2026-1'!H:H,"&gt;2")</f>
        <v>0</v>
      </c>
      <c r="DU212" s="48">
        <f>SUMIFS('Planificación 2026-1'!R:R,'Planificación 2026-1'!W:W,C212,'Planificación 2026-1'!E:E,"SUNAMPE",'Planificación 2026-1'!X:X,"VIRTUAL",'Planificación 2026-1'!H:H,"&gt;2")</f>
        <v>0</v>
      </c>
      <c r="DV212" s="48">
        <f>SUMIFS('Planificación 2026-1'!R:R,'Planificación 2026-1'!W:W,C212,'Planificación 2026-1'!E:E,"SUNAMPE",'Planificación 2026-1'!X:X,"&lt;&gt;VIRTUAL",'Planificación 2026-1'!H:H,"&gt;2")</f>
        <v>0</v>
      </c>
      <c r="DW212" s="48">
        <f>SUMIFS('Planificación 2026-1'!R:R,'Planificación 2026-1'!W:W,C212,'Planificación 2026-1'!E:E,"FILIAL",'Planificación 2026-1'!X:X,"VIRTUAL",'Planificación 2026-1'!H:H,"&gt;2")</f>
        <v>4</v>
      </c>
      <c r="DX212" s="48">
        <f>SUMIFS('Planificación 2026-1'!R:R,'Planificación 2026-1'!W:W,C212,'Planificación 2026-1'!E:E,"FILIAL",'Planificación 2026-1'!X:X,"&lt;&gt;VIRTUAL",'Planificación 2026-1'!H:H,"&gt;2")</f>
        <v>6</v>
      </c>
      <c r="DY212" s="48">
        <f>SUMIFS('Planificación 2026-1'!R:R,'Planificación 2026-1'!W:W,C212,'Planificación 2026-1'!E:E,"PORUMA",'Planificación 2026-1'!X:X,"VIRTUAL",'Planificación 2026-1'!H:H,"&gt;2")</f>
        <v>0</v>
      </c>
      <c r="DZ212" s="48">
        <f>SUMIFS('Planificación 2026-1'!R:R,'Planificación 2026-1'!W:W,C212,'Planificación 2026-1'!E:E,"PORUMA",'Planificación 2026-1'!X:X,"&lt;&gt;VIRTUAL",'Planificación 2026-1'!H:H,"&gt;2")</f>
        <v>0</v>
      </c>
      <c r="EA212" s="48">
        <f>SUMIFS('Planificación 2026-1'!R:R,'Planificación 2026-1'!W:W,C212,'Planificación 2026-1'!E:E,"HUAURA",'Planificación 2026-1'!X:X,"VIRTUAL",'Planificación 2026-1'!H:H,"&gt;2")</f>
        <v>15</v>
      </c>
      <c r="EB212" s="48">
        <f>SUMIFS('Planificación 2026-1'!R:R,'Planificación 2026-1'!W:W,C212,'Planificación 2026-1'!E:E,"HUAURA",'Planificación 2026-1'!X:X,"&lt;&gt;VIRTUAL",'Planificación 2026-1'!H:H,"&gt;2")</f>
        <v>0</v>
      </c>
      <c r="EC212" s="48">
        <f>SUMIFS('Planificación 2026-1'!R:R,'Planificación 2026-1'!W:W,C212,'Planificación 2026-1'!E:E,"PRINCIPAL",'Planificación 2026-1'!X:X,"VIRTUAL",'Planificación 2026-1'!H:H,"&lt;3")</f>
        <v>0</v>
      </c>
      <c r="ED212" s="48">
        <f>SUMIFS('Planificación 2026-1'!R:R,'Planificación 2026-1'!W:W,C212,'Planificación 2026-1'!E:E,"PRINCIPAL",'Planificación 2026-1'!X:X,"&lt;&gt;VIRTUAL",'Planificación 2026-1'!H:H,"&lt;3")</f>
        <v>0</v>
      </c>
      <c r="EE212" s="48">
        <f>SUMIFS('Planificación 2026-1'!R:R,'Planificación 2026-1'!W:W,C212,'Planificación 2026-1'!E:E,"SUNAMPE",'Planificación 2026-1'!X:X,"VIRTUAL",'Planificación 2026-1'!H:H,"&lt;3")</f>
        <v>0</v>
      </c>
      <c r="EF212" s="48">
        <f>SUMIFS('Planificación 2026-1'!R:R,'Planificación 2026-1'!W:W,C212,'Planificación 2026-1'!E:E,"SUNAMPE",'Planificación 2026-1'!X:X,"&lt;&gt;VIRTUAL",'Planificación 2026-1'!H:H,"&lt;3")</f>
        <v>0</v>
      </c>
      <c r="EG212" s="48">
        <f>SUMIFS('Planificación 2026-1'!R:R,'Planificación 2026-1'!W:W,C212,'Planificación 2026-1'!E:E,"FILIAL",'Planificación 2026-1'!X:X,"VIRTUAL",'Planificación 2026-1'!H:H,"&lt;3")</f>
        <v>4</v>
      </c>
      <c r="EH212" s="48">
        <f>SUMIFS('Planificación 2026-1'!R:R,'Planificación 2026-1'!W:W,C212,'Planificación 2026-1'!E:E,"FILIAL",'Planificación 2026-1'!X:X,"&lt;&gt;VIRTUAL",'Planificación 2026-1'!H:H,"&lt;3")</f>
        <v>5</v>
      </c>
      <c r="EI212" s="48">
        <f>SUMIFS('Planificación 2026-1'!R:R,'Planificación 2026-1'!W:W,C212,'Planificación 2026-1'!E:E,"PORUMA",'Planificación 2026-1'!X:X,"VIRTUAL",'Planificación 2026-1'!H:H,"&lt;3")</f>
        <v>0</v>
      </c>
      <c r="EJ212" s="48">
        <f>SUMIFS('Planificación 2026-1'!R:R,'Planificación 2026-1'!W:W,C212,'Planificación 2026-1'!E:E,"PORUMA",'Planificación 2026-1'!X:X,"&lt;&gt;VIRTUAL",'Planificación 2026-1'!H:H,"&lt;3")</f>
        <v>4</v>
      </c>
      <c r="EK212" s="48">
        <f>SUMIFS('Planificación 2026-1'!R:R,'Planificación 2026-1'!W:W,C212,'Planificación 2026-1'!E:E,"HUAURA",'Planificación 2026-1'!X:X,"VIRTUAL",'Planificación 2026-1'!H:H,"&lt;3")</f>
        <v>0</v>
      </c>
      <c r="EL212" s="48">
        <f>SUMIFS('Planificación 2026-1'!R:R,'Planificación 2026-1'!W:W,C212,'Planificación 2026-1'!E:E,"HUAURA",'Planificación 2026-1'!X:X,"&lt;&gt;VIRTUAL",'Planificación 2026-1'!H:H,"&lt;3")</f>
        <v>0</v>
      </c>
      <c r="EM212" s="48">
        <f t="shared" si="50"/>
        <v>19</v>
      </c>
      <c r="EN212" s="48">
        <f t="shared" si="51"/>
        <v>15</v>
      </c>
      <c r="EO212" s="48">
        <f t="shared" si="52"/>
        <v>4</v>
      </c>
      <c r="EP212" s="48">
        <f t="shared" si="53"/>
        <v>0</v>
      </c>
      <c r="EQ212" s="48">
        <f t="shared" si="54"/>
        <v>0</v>
      </c>
      <c r="ER212" s="48"/>
      <c r="ES212" s="48">
        <f t="shared" si="55"/>
        <v>23</v>
      </c>
      <c r="ET212" s="48">
        <f t="shared" si="56"/>
        <v>11</v>
      </c>
      <c r="EU212" s="48" t="b">
        <f t="shared" si="57"/>
        <v>0</v>
      </c>
      <c r="EV212" s="48" t="str">
        <f t="shared" si="58"/>
        <v>SEDE-FILIAL-HUAURA</v>
      </c>
      <c r="EW212" s="48" t="str">
        <f t="shared" si="59"/>
        <v>MAS VIRTUAL</v>
      </c>
    </row>
    <row r="213" spans="1:153" x14ac:dyDescent="0.3">
      <c r="A213" s="53"/>
      <c r="B213" s="383">
        <v>210</v>
      </c>
      <c r="C213" s="107" t="s">
        <v>266</v>
      </c>
      <c r="D213" s="82">
        <f>SUMIF('Planificación 2026-1'!W:W,C213,'Planificación 2026-1'!R:R)</f>
        <v>38</v>
      </c>
      <c r="E213" s="384" t="s">
        <v>341</v>
      </c>
      <c r="F213" s="107" t="s">
        <v>430</v>
      </c>
      <c r="G213" s="389" t="s">
        <v>302</v>
      </c>
      <c r="H213" s="387" t="s">
        <v>455</v>
      </c>
      <c r="I213" s="77" t="str">
        <f>IF(SUM(COUNTIFS('Planificación 2026-1'!E:E,"PRINCIPAL",'Planificación 2026-1'!W:W,C213,'Planificación 2026-1'!G:G,"AF"))&gt;0,"P01"," ")</f>
        <v xml:space="preserve"> </v>
      </c>
      <c r="J213" s="78" t="str">
        <f>IF(SUM(COUNTIFS('Planificación 2026-1'!E:E,"PRINCIPAL",'Planificación 2026-1'!W:W,C213,'Planificación 2026-1'!G:G,"EN"))&gt;0,"P02"," ")</f>
        <v>P02</v>
      </c>
      <c r="K213" s="78" t="str">
        <f>IF(SUM(COUNTIFS('Planificación 2026-1'!E:E,"PRINCIPAL",'Planificación 2026-1'!W:W,C213,'Planificación 2026-1'!G:G,"IS"))&gt;0,"P03"," ")</f>
        <v xml:space="preserve"> </v>
      </c>
      <c r="L213" s="78" t="str">
        <f>IF(SUM(COUNTIFS('Planificación 2026-1'!E:E,"PRINCIPAL",'Planificación 2026-1'!W:W,C213,'Planificación 2026-1'!G:G,"PS"))&gt;0,"P04"," ")</f>
        <v>P04</v>
      </c>
      <c r="M213" s="78"/>
      <c r="N213" s="78" t="str">
        <f>IF(SUM(COUNTIFS('Planificación 2026-1'!E:E,"PRINCIPAL",'Planificación 2026-1'!W:W,C213,'Planificación 2026-1'!G:G,"IN"))&gt;0,"P06"," ")</f>
        <v xml:space="preserve"> </v>
      </c>
      <c r="O213" s="78" t="str">
        <f>IF(SUM(COUNTIFS('Planificación 2026-1'!E:E,"PRINCIPAL",'Planificación 2026-1'!W:W,C213,'Planificación 2026-1'!G:G,"CA"))&gt;0,"P07"," ")</f>
        <v xml:space="preserve"> </v>
      </c>
      <c r="P213" s="78" t="str">
        <f>IF(SUM(COUNTIFS('Planificación 2026-1'!E:E,"PRINCIPAL",'Planificación 2026-1'!W:W,C213,'Planificación 2026-1'!G:G,"DE"))&gt;0,"P08"," ")</f>
        <v xml:space="preserve"> </v>
      </c>
      <c r="Q213" s="78" t="str">
        <f>IF(SUM(COUNTIFS('Planificación 2026-1'!E:E,"PRINCIPAL",'Planificación 2026-1'!W:W,C213,'Planificación 2026-1'!G:G,"OB"))&gt;0,"P09"," ")</f>
        <v>P09</v>
      </c>
      <c r="R213" s="78" t="str">
        <f>IF(SUM(COUNTIFS('Planificación 2026-1'!E:E,"PRINCIPAL",'Planificación 2026-1'!W:W,C213,'Planificación 2026-1'!G:G,"MH"))&gt;0,"P31"," ")</f>
        <v xml:space="preserve"> </v>
      </c>
      <c r="S213" s="78" t="str">
        <f>IF(SUM(COUNTIFS('Planificación 2026-1'!E:E,"PRINCIPAL",'Planificación 2026-1'!W:W,C213,'Planificación 2026-1'!G:G,"IC"))&gt;0,"P32"," ")</f>
        <v xml:space="preserve"> </v>
      </c>
      <c r="T213" s="78" t="str">
        <f>IF(SUM(COUNTIFS('Planificación 2026-1'!E:E,"PRINCIPAL",'Planificación 2026-1'!W:W,C213,'Planificación 2026-1'!G:G,"AR"))&gt;0,"P34"," ")</f>
        <v xml:space="preserve"> </v>
      </c>
      <c r="U213" s="78" t="str">
        <f>IF(SUM(COUNTIFS('Planificación 2026-1'!E:E,"PRINCIPAL",'Planificación 2026-1'!W:W,C213,'Planificación 2026-1'!G:G,"T1"))&gt;0,"P35"," ")</f>
        <v xml:space="preserve"> </v>
      </c>
      <c r="V213" s="78" t="str">
        <f>IF(SUM(COUNTIFS('Planificación 2026-1'!E:E,"PRINCIPAL",'Planificación 2026-1'!W:W,C213,'Planificación 2026-1'!G:G,"T3"))&gt;0,"P36"," ")</f>
        <v xml:space="preserve"> </v>
      </c>
      <c r="W213" s="78" t="str">
        <f>IF(SUM(COUNTIFS('Planificación 2026-1'!E:E,"PRINCIPAL",'Planificación 2026-1'!W:W,C213,'Planificación 2026-1'!G:G,"T2"))&gt;0,"P37"," ")</f>
        <v xml:space="preserve"> </v>
      </c>
      <c r="X213" s="78" t="str">
        <f>IF(SUM(COUNTIFS('Planificación 2026-1'!E:E,"PRINCIPAL",'Planificación 2026-1'!W:W,C213,'Planificación 2026-1'!G:G,"AE"))&gt;0,"P38"," ")</f>
        <v xml:space="preserve"> </v>
      </c>
      <c r="Y213" s="78" t="str">
        <f>IF(SUM(COUNTIFS('Planificación 2026-1'!E:E,"PRINCIPAL",'Planificación 2026-1'!W:W,C213,'Planificación 2026-1'!G:G,"T4"))&gt;0,"P55"," ")</f>
        <v xml:space="preserve"> </v>
      </c>
      <c r="Z213" s="78" t="str">
        <f>IF(SUM(COUNTIFS('Planificación 2026-1'!E:E,"FILIAL",'Planificación 2026-1'!W:W,C213,'Planificación 2026-1'!G:G,"AF"))&gt;0," P01"," ")</f>
        <v xml:space="preserve"> </v>
      </c>
      <c r="AA213" s="78" t="str">
        <f>IF(SUM(COUNTIFS('Planificación 2026-1'!E:E,"FILIAL",'Planificación 2026-1'!W:W,C213,'Planificación 2026-1'!G:G,"EN"))&gt;0,"P02"," ")</f>
        <v xml:space="preserve"> </v>
      </c>
      <c r="AB213" s="78" t="str">
        <f>IF(SUM(COUNTIFS('Planificación 2026-1'!E:E,"FILIAL",'Planificación 2026-1'!W:W,C213,'Planificación 2026-1'!G:G,"IS"))&gt;0,"P03"," ")</f>
        <v xml:space="preserve"> </v>
      </c>
      <c r="AC213" s="78" t="str">
        <f>IF(SUM(COUNTIFS('Planificación 2026-1'!E:E,"FILIAL",'Planificación 2026-1'!W:W,C213,'Planificación 2026-1'!G:G,"PS"))&gt;0,"P04"," ")</f>
        <v xml:space="preserve"> </v>
      </c>
      <c r="AD213" s="78"/>
      <c r="AE213" s="78" t="str">
        <f>IF(SUM(COUNTIFS('Planificación 2026-1'!E:E,"FILIAL",'Planificación 2026-1'!W:W,C213,'Planificación 2026-1'!G:G,"IN"))&gt;0,"P06"," ")</f>
        <v xml:space="preserve"> </v>
      </c>
      <c r="AF213" s="78" t="str">
        <f>IF(SUM(COUNTIFS('Planificación 2026-1'!E:E,"FILIAL",'Planificación 2026-1'!W:W,C213,'Planificación 2026-1'!G:G,"CA"))&gt;0,"P07"," ")</f>
        <v xml:space="preserve"> </v>
      </c>
      <c r="AG213" s="78" t="str">
        <f>IF(SUM(COUNTIFS('Planificación 2026-1'!E:E,"FILIAL",'Planificación 2026-1'!W:W,C213,'Planificación 2026-1'!G:G,"DE"))&gt;0,"P08"," ")</f>
        <v xml:space="preserve"> </v>
      </c>
      <c r="AH213" s="78" t="str">
        <f>IF(SUM(COUNTIFS('Planificación 2026-1'!E:E,"FILIAL",'Planificación 2026-1'!W:W,C213,'Planificación 2026-1'!G:G,"OB"))&gt;0,"P09"," ")</f>
        <v xml:space="preserve"> </v>
      </c>
      <c r="AI213" s="78" t="str">
        <f>IF(SUM(COUNTIFS('Planificación 2026-1'!E:E,"FILIAL",'Planificación 2026-1'!W:W,C213,'Planificación 2026-1'!G:G,"MH"))&gt;0,"P31"," ")</f>
        <v xml:space="preserve"> </v>
      </c>
      <c r="AJ213" s="78" t="str">
        <f>IF(SUM(COUNTIFS('Planificación 2026-1'!E:E,"FILIAL",'Planificación 2026-1'!W:W,C213,'Planificación 2026-1'!G:G,"IC"))&gt;0,"P32"," ")</f>
        <v xml:space="preserve"> </v>
      </c>
      <c r="AK213" s="78" t="str">
        <f>IF(SUM(COUNTIFS('Planificación 2026-1'!E:E,"FILIAL",'Planificación 2026-1'!W:W,C213,'Planificación 2026-1'!G:G,"AR"))&gt;0,"P34"," ")</f>
        <v xml:space="preserve"> </v>
      </c>
      <c r="AL213" s="78" t="str">
        <f>IF(SUM(COUNTIFS('Planificación 2026-1'!E:E,"FILIAL",'Planificación 2026-1'!W:W,C213,'Planificación 2026-1'!G:G,"T1"))&gt;0,"P35"," ")</f>
        <v xml:space="preserve"> </v>
      </c>
      <c r="AM213" s="78" t="str">
        <f>IF(SUM(COUNTIFS('Planificación 2026-1'!E:E,"FILIAL",'Planificación 2026-1'!W:W,C213,'Planificación 2026-1'!G:G,"T3"))&gt;0,"P36"," ")</f>
        <v xml:space="preserve"> </v>
      </c>
      <c r="AN213" s="78" t="str">
        <f>IF(SUM(COUNTIFS('Planificación 2026-1'!E:E,"FILIAL",'Planificación 2026-1'!W:W,C213,'Planificación 2026-1'!G:G,"T2"))&gt;0,"P37"," ")</f>
        <v xml:space="preserve"> </v>
      </c>
      <c r="AO213" s="78" t="str">
        <f>IF(SUM(COUNTIFS('Planificación 2026-1'!E:E,"FILIAL",'Planificación 2026-1'!W:W,C213,'Planificación 2026-1'!G:G,"AE"))&gt;0,"P38"," ")</f>
        <v xml:space="preserve"> </v>
      </c>
      <c r="AP213" s="78" t="str">
        <f>IF(SUM(COUNTIFS('Planificación 2026-1'!E:E,"FILIAL",'Planificación 2026-1'!W:W,C213,'Planificación 2026-1'!G:G,"T4"))&gt;0,"P55"," ")</f>
        <v xml:space="preserve"> </v>
      </c>
      <c r="AQ213" s="78" t="str">
        <f>IF(SUM(COUNTIFS('Planificación 2026-1'!E:E,"SUNAMPE",'Planificación 2026-1'!W:W,C213,'Planificación 2026-1'!G:G,"AF"))&gt;0," P01"," ")</f>
        <v xml:space="preserve"> </v>
      </c>
      <c r="AR213" s="78" t="str">
        <f>IF(SUM(COUNTIFS('Planificación 2026-1'!E:E,"SUNAMPE",'Planificación 2026-1'!W:W,C213,'Planificación 2026-1'!G:G,"EN"))&gt;0,"P02"," ")</f>
        <v xml:space="preserve"> </v>
      </c>
      <c r="AS213" s="78" t="str">
        <f>IF(SUM(COUNTIFS('Planificación 2026-1'!E:E,"SUNAMPE",'Planificación 2026-1'!W:W,C213,'Planificación 2026-1'!G:G,"IS"))&gt;0,"P03"," ")</f>
        <v xml:space="preserve"> </v>
      </c>
      <c r="AT213" s="78" t="str">
        <f>IF(SUM(COUNTIFS('Planificación 2026-1'!E:E,"SUNAMPE",'Planificación 2026-1'!W:W,C213,'Planificación 2026-1'!G:G,"PS"))&gt;0,"P04"," ")</f>
        <v xml:space="preserve"> </v>
      </c>
      <c r="AU213" s="78"/>
      <c r="AV213" s="78" t="str">
        <f>IF(SUM(COUNTIFS('Planificación 2026-1'!E:E,"SUNAMPE",'Planificación 2026-1'!W:W,C213,'Planificación 2026-1'!G:G,"IN"))&gt;0,"P06"," ")</f>
        <v xml:space="preserve"> </v>
      </c>
      <c r="AW213" s="78" t="str">
        <f>IF(SUM(COUNTIFS('Planificación 2026-1'!E:E,"SUNAMPE",'Planificación 2026-1'!W:W,C213,'Planificación 2026-1'!G:G,"CA"))&gt;0,"P07"," ")</f>
        <v xml:space="preserve"> </v>
      </c>
      <c r="AX213" s="78" t="str">
        <f>IF(SUM(COUNTIFS('Planificación 2026-1'!E:E,"SUNAMPE",'Planificación 2026-1'!W:W,C213,'Planificación 2026-1'!G:G,"DE"))&gt;0,"P08"," ")</f>
        <v xml:space="preserve"> </v>
      </c>
      <c r="AY213" s="78" t="str">
        <f>IF(SUM(COUNTIFS('Planificación 2026-1'!E:E,"SUNAMPE",'Planificación 2026-1'!W:W,C213,'Planificación 2026-1'!G:G,"OB"))&gt;0,"P09"," ")</f>
        <v xml:space="preserve"> </v>
      </c>
      <c r="AZ213" s="78" t="str">
        <f>IF(SUM(COUNTIFS('Planificación 2026-1'!E:E,"SUNAMPE",'Planificación 2026-1'!W:W,C213,'Planificación 2026-1'!G:G,"MH"))&gt;0,"P31"," ")</f>
        <v>P31</v>
      </c>
      <c r="BA213" s="78" t="str">
        <f>IF(SUM(COUNTIFS('Planificación 2026-1'!E:E,"SUNAMPE",'Planificación 2026-1'!W:W,C213,'Planificación 2026-1'!G:G,"IC"))&gt;0,"P32"," ")</f>
        <v xml:space="preserve"> </v>
      </c>
      <c r="BB213" s="78" t="str">
        <f>IF(SUM(COUNTIFS('Planificación 2026-1'!E:E,"SUNAMPE",'Planificación 2026-1'!W:W,C213,'Planificación 2026-1'!G:G,"AR"))&gt;0,"P34"," ")</f>
        <v xml:space="preserve"> </v>
      </c>
      <c r="BC213" s="78" t="str">
        <f>IF(SUM(COUNTIFS('Planificación 2026-1'!E:E,"SUNAMPE",'Planificación 2026-1'!W:W,C213,'Planificación 2026-1'!G:G,"T1"))&gt;0,"P35"," ")</f>
        <v xml:space="preserve"> </v>
      </c>
      <c r="BD213" s="78" t="str">
        <f>IF(SUM(COUNTIFS('Planificación 2026-1'!E:E,"SUNAMPE",'Planificación 2026-1'!W:W,C213,'Planificación 2026-1'!G:G,"T3"))&gt;0,"P36"," ")</f>
        <v>P36</v>
      </c>
      <c r="BE213" s="78" t="str">
        <f>IF(SUM(COUNTIFS('Planificación 2026-1'!E:E,"SUNAMPE",'Planificación 2026-1'!W:W,C213,'Planificación 2026-1'!G:G,"T2"))&gt;0,"P37"," ")</f>
        <v xml:space="preserve"> </v>
      </c>
      <c r="BF213" s="78" t="str">
        <f>IF(SUM(COUNTIFS('Planificación 2026-1'!E:E,"SUNAMPE",'Planificación 2026-1'!W:W,C213,'Planificación 2026-1'!G:G,"AE"))&gt;0,"P38"," ")</f>
        <v xml:space="preserve"> </v>
      </c>
      <c r="BG213" s="78" t="str">
        <f>IF(SUM(COUNTIFS('Planificación 2026-1'!E:E,"SUNAMPE",'Planificación 2026-1'!W:W,C213,'Planificación 2026-1'!G:G,"T4"))&gt;0,"P55"," ")</f>
        <v>P55</v>
      </c>
      <c r="BH213" s="78" t="str">
        <f>IF(SUM(COUNTIFS('Planificación 2026-1'!E:E,"HUAURA",'Planificación 2026-1'!W:W,C213,'Planificación 2026-1'!G:G,"AF"))&gt;0," P01"," ")</f>
        <v xml:space="preserve"> </v>
      </c>
      <c r="BI213" s="78" t="str">
        <f>IF(SUM(COUNTIFS('Planificación 2026-1'!E:E,"HUAURA",'Planificación 2026-1'!W:W,C213,'Planificación 2026-1'!G:G,"EN"))&gt;0,"P02"," ")</f>
        <v xml:space="preserve"> </v>
      </c>
      <c r="BJ213" s="78" t="str">
        <f>IF(SUM(COUNTIFS('Planificación 2026-1'!E:E,"HUAURA",'Planificación 2026-1'!W:W,C213,'Planificación 2026-1'!G:G,"IS"))&gt;0,"P03"," ")</f>
        <v xml:space="preserve"> </v>
      </c>
      <c r="BK213" s="78" t="str">
        <f>IF(SUM(COUNTIFS('Planificación 2026-1'!E:E,"HUAURA",'Planificación 2026-1'!W:W,C213,'Planificación 2026-1'!G:G,"PS"))&gt;0,"P04"," ")</f>
        <v xml:space="preserve"> </v>
      </c>
      <c r="BL213" s="78"/>
      <c r="BM213" s="78" t="str">
        <f>IF(SUM(COUNTIFS('Planificación 2026-1'!E:E,"HUAURA",'Planificación 2026-1'!W:W,C213,'Planificación 2026-1'!G:G,"IN"))&gt;0,"P06"," ")</f>
        <v xml:space="preserve"> </v>
      </c>
      <c r="BN213" s="78" t="str">
        <f>IF(SUM(COUNTIFS('Planificación 2026-1'!E:E,"HUAURA",'Planificación 2026-1'!W:W,C213,'Planificación 2026-1'!G:G,"CA"))&gt;0,"P07"," ")</f>
        <v xml:space="preserve"> </v>
      </c>
      <c r="BO213" s="78" t="str">
        <f>IF(SUM(COUNTIFS('Planificación 2026-1'!E:E,"HUAURA",'Planificación 2026-1'!W:W,C213,'Planificación 2026-1'!G:G,"DE"))&gt;0,"P08"," ")</f>
        <v xml:space="preserve"> </v>
      </c>
      <c r="BP213" s="78" t="str">
        <f>IF(SUM(COUNTIFS('Planificación 2026-1'!E:E,"HUAURA",'Planificación 2026-1'!W:W,C213,'Planificación 2026-1'!G:G,"OB"))&gt;0,"P09"," ")</f>
        <v xml:space="preserve"> </v>
      </c>
      <c r="BQ213" s="78" t="str">
        <f>IF(SUM(COUNTIFS('Planificación 2026-1'!E:E,"HUAURA",'Planificación 2026-1'!W:W,C213,'Planificación 2026-1'!G:G,"MH"))&gt;0,"P31"," ")</f>
        <v xml:space="preserve"> </v>
      </c>
      <c r="BR213" s="78" t="str">
        <f>IF(SUM(COUNTIFS('Planificación 2026-1'!E:E,"HUAURA",'Planificación 2026-1'!W:W,C213,'Planificación 2026-1'!G:G,"IC"))&gt;0,"P32"," ")</f>
        <v xml:space="preserve"> </v>
      </c>
      <c r="BS213" s="78" t="str">
        <f>IF(SUM(COUNTIFS('Planificación 2026-1'!E:E,"HUAURA",'Planificación 2026-1'!W:W,C213,'Planificación 2026-1'!G:G,"AR"))&gt;0,"P34"," ")</f>
        <v xml:space="preserve"> </v>
      </c>
      <c r="BT213" s="78" t="str">
        <f>IF(SUM(COUNTIFS('Planificación 2026-1'!E:E,"HUAURA",'Planificación 2026-1'!W:W,C213,'Planificación 2026-1'!G:G,"T1"))&gt;0,"P35"," ")</f>
        <v xml:space="preserve"> </v>
      </c>
      <c r="BU213" s="78" t="str">
        <f>IF(SUM(COUNTIFS('Planificación 2026-1'!E:E,"HUAURA",'Planificación 2026-1'!W:W,C213,'Planificación 2026-1'!G:G,"T3"))&gt;0,"P36"," ")</f>
        <v xml:space="preserve"> </v>
      </c>
      <c r="BV213" s="78" t="str">
        <f>IF(SUM(COUNTIFS('Planificación 2026-1'!E:E,"HUAURA",'Planificación 2026-1'!W:W,C213,'Planificación 2026-1'!G:G,"T2"))&gt;0,"P37"," ")</f>
        <v xml:space="preserve"> </v>
      </c>
      <c r="BW213" s="78" t="str">
        <f>IF(SUM(COUNTIFS('Planificación 2026-1'!E:E,"HUAURA",'Planificación 2026-1'!W:W,C213,'Planificación 2026-1'!G:G,"AE"))&gt;0,"P38"," ")</f>
        <v xml:space="preserve"> </v>
      </c>
      <c r="BX213" s="78" t="str">
        <f>IF(SUM(COUNTIFS('Planificación 2026-1'!E:E,"HUAURA",'Planificación 2026-1'!W:W,C213,'Planificación 2026-1'!G:G,"T4"))&gt;0,"P55"," ")</f>
        <v xml:space="preserve"> </v>
      </c>
      <c r="BY213" s="79">
        <f>SUMIFS('Planificación 2026-1'!R:R,'Planificación 2026-1'!W:W,C213,'Planificación 2026-1'!G:G,"AF",'Planificación 2026-1'!H:H,"&gt;2")</f>
        <v>0</v>
      </c>
      <c r="BZ213" s="79">
        <f>SUMIFS('Planificación 2026-1'!R:R,'Planificación 2026-1'!W:W,C213,'Planificación 2026-1'!G:G,"EN",'Planificación 2026-1'!H:H,"&gt;2")</f>
        <v>0</v>
      </c>
      <c r="CA213" s="79">
        <f>SUMIFS('Planificación 2026-1'!R:R,'Planificación 2026-1'!W:W,C213,'Planificación 2026-1'!G:G,"IS",'Planificación 2026-1'!H:H,"&gt;2")</f>
        <v>0</v>
      </c>
      <c r="CB213" s="79">
        <f>SUMIFS('Planificación 2026-1'!R:R,'Planificación 2026-1'!W:W,C213,'Planificación 2026-1'!G:G,"PS",'Planificación 2026-1'!H:H,"&gt;2")</f>
        <v>0</v>
      </c>
      <c r="CC213" s="79">
        <f>SUMIFS('Planificación 2026-1'!R:R,'Planificación 2026-1'!W:W,C213,'Planificación 2026-1'!G:G,"IN",'Planificación 2026-1'!H:H,"&gt;2")</f>
        <v>0</v>
      </c>
      <c r="CD213" s="79">
        <f>SUMIFS('Planificación 2026-1'!R:R,'Planificación 2026-1'!W:W,C213,'Planificación 2026-1'!G:G,"CA",'Planificación 2026-1'!H:H,"&gt;2")</f>
        <v>0</v>
      </c>
      <c r="CE213" s="79">
        <f>SUMIFS('Planificación 2026-1'!R:R,'Planificación 2026-1'!W:W,C213,'Planificación 2026-1'!G:G,"DE",'Planificación 2026-1'!H:H,"&gt;2")</f>
        <v>0</v>
      </c>
      <c r="CF213" s="79">
        <f>SUMIFS('Planificación 2026-1'!R:R,'Planificación 2026-1'!W:W,C213,'Planificación 2026-1'!G:G,"OB",'Planificación 2026-1'!H:H,"&gt;2")</f>
        <v>0</v>
      </c>
      <c r="CG213" s="79">
        <f>SUMIFS('Planificación 2026-1'!R:R,'Planificación 2026-1'!W:W,C213,'Planificación 2026-1'!G:G,"MH",'Planificación 2026-1'!H:H,"&gt;2")</f>
        <v>0</v>
      </c>
      <c r="CH213" s="79">
        <f>SUMIFS('Planificación 2026-1'!R:R,'Planificación 2026-1'!W:W,C213,'Planificación 2026-1'!G:G,"IC",'Planificación 2026-1'!H:H,"&gt;2")</f>
        <v>0</v>
      </c>
      <c r="CI213" s="79">
        <f>SUMIFS('Planificación 2026-1'!R:R,'Planificación 2026-1'!W:W,C213,'Planificación 2026-1'!G:G,"AR",'Planificación 2026-1'!H:H,"&gt;2")</f>
        <v>0</v>
      </c>
      <c r="CJ213" s="79">
        <f>SUMIFS('Planificación 2026-1'!R:R,'Planificación 2026-1'!W:W,C213,'Planificación 2026-1'!G:G,"T1",'Planificación 2026-1'!H:H,"&gt;2")</f>
        <v>0</v>
      </c>
      <c r="CK213" s="79">
        <f>SUMIFS('Planificación 2026-1'!R:R,'Planificación 2026-1'!W:W,C213,'Planificación 2026-1'!G:G,"T3",'Planificación 2026-1'!H:H,"&gt;2")</f>
        <v>0</v>
      </c>
      <c r="CL213" s="79">
        <f>SUMIFS('Planificación 2026-1'!R:R,'Planificación 2026-1'!W:W,C213,'Planificación 2026-1'!G:G,"T2",'Planificación 2026-1'!H:H,"&gt;2")</f>
        <v>0</v>
      </c>
      <c r="CM213" s="79">
        <f>SUMIFS('Planificación 2026-1'!R:R,'Planificación 2026-1'!W:W,C213,'Planificación 2026-1'!G:G,"AE",'Planificación 2026-1'!H:H,"&gt;2")</f>
        <v>0</v>
      </c>
      <c r="CN213" s="79">
        <f>SUMIFS('Planificación 2026-1'!R:R,'Planificación 2026-1'!W:W,C213,'Planificación 2026-1'!G:G,"T4",'Planificación 2026-1'!H:H,"&gt;2")</f>
        <v>0</v>
      </c>
      <c r="CO213" s="79">
        <f>SUMIFS('Planificación 2026-1'!R:R,'Planificación 2026-1'!W:W,C213,'Planificación 2026-1'!G:G,"AF",'Planificación 2026-1'!H:H,"&lt;3")</f>
        <v>0</v>
      </c>
      <c r="CP213" s="79">
        <f>SUMIFS('Planificación 2026-1'!R:R,'Planificación 2026-1'!W:W,C213,'Planificación 2026-1'!G:G,"EN",'Planificación 2026-1'!H:H,"&lt;3")</f>
        <v>8</v>
      </c>
      <c r="CQ213" s="79">
        <f>SUMIFS('Planificación 2026-1'!R:R,'Planificación 2026-1'!W:W,C213,'Planificación 2026-1'!G:G,"IS",'Planificación 2026-1'!H:H,"&lt;3")</f>
        <v>0</v>
      </c>
      <c r="CR213" s="79">
        <f>SUMIFS('Planificación 2026-1'!R:R,'Planificación 2026-1'!W:W,C213,'Planificación 2026-1'!G:G,"PS",'Planificación 2026-1'!H:H,"&lt;3")</f>
        <v>8</v>
      </c>
      <c r="CS213" s="79">
        <f>SUMIFS('Planificación 2026-1'!R:R,'Planificación 2026-1'!W:W,C213,'Planificación 2026-1'!G:G,"IN",'Planificación 2026-1'!H:H,"&lt;3")</f>
        <v>0</v>
      </c>
      <c r="CT213" s="79">
        <f>SUMIFS('Planificación 2026-1'!R:R,'Planificación 2026-1'!W:W,C213,'Planificación 2026-1'!G:G,"CA",'Planificación 2026-1'!H:H,"&lt;3")</f>
        <v>0</v>
      </c>
      <c r="CU213" s="79">
        <f>SUMIFS('Planificación 2026-1'!R:R,'Planificación 2026-1'!W:W,C213,'Planificación 2026-1'!G:G,"DE",'Planificación 2026-1'!H:H,"&lt;3")</f>
        <v>0</v>
      </c>
      <c r="CV213" s="79">
        <f>SUMIFS('Planificación 2026-1'!R:R,'Planificación 2026-1'!W:W,C213,'Planificación 2026-1'!G:G,"OB",'Planificación 2026-1'!H:H,"&lt;3")</f>
        <v>4</v>
      </c>
      <c r="CW213" s="79">
        <f>SUMIFS('Planificación 2026-1'!R:R,'Planificación 2026-1'!W:W,C213,'Planificación 2026-1'!G:G,"MH",'Planificación 2026-1'!H:H,"&lt;3")</f>
        <v>8</v>
      </c>
      <c r="CX213" s="79">
        <f>SUMIFS('Planificación 2026-1'!R:R,'Planificación 2026-1'!W:W,C213,'Planificación 2026-1'!G:G,"IC",'Planificación 2026-1'!H:H,"&lt;3")</f>
        <v>0</v>
      </c>
      <c r="CY213" s="79">
        <f>SUMIFS('Planificación 2026-1'!R:R,'Planificación 2026-1'!W:W,C213,'Planificación 2026-1'!G:G,"AR",'Planificación 2026-1'!H:H,"&lt;3")</f>
        <v>0</v>
      </c>
      <c r="CZ213" s="79">
        <f>SUMIFS('Planificación 2026-1'!R:R,'Planificación 2026-1'!W:W,C213,'Planificación 2026-1'!G:G,"T1",'Planificación 2026-1'!H:H,"&lt;3")</f>
        <v>0</v>
      </c>
      <c r="DA213" s="79">
        <f>SUMIFS('Planificación 2026-1'!R:R,'Planificación 2026-1'!W:W,C213,'Planificación 2026-1'!G:G,"T3",'Planificación 2026-1'!H:H,"&lt;3")</f>
        <v>5</v>
      </c>
      <c r="DB213" s="79">
        <f>SUMIFS('Planificación 2026-1'!R:R,'Planificación 2026-1'!W:W,C213,'Planificación 2026-1'!G:G,"T2",'Planificación 2026-1'!H:H,"&lt;3")</f>
        <v>0</v>
      </c>
      <c r="DC213" s="79">
        <f>SUMIFS('Planificación 2026-1'!R:R,'Planificación 2026-1'!W:W,C213,'Planificación 2026-1'!G:G,"AE",'Planificación 2026-1'!H:H,"&lt;3")</f>
        <v>0</v>
      </c>
      <c r="DD213" s="79">
        <f>SUMIFS('Planificación 2026-1'!R:R,'Planificación 2026-1'!W:W,C213,'Planificación 2026-1'!G:G,"T4",'Planificación 2026-1'!H:H,"&lt;3")</f>
        <v>5</v>
      </c>
      <c r="DE213" s="78" t="str">
        <f t="shared" si="46"/>
        <v>P02 P04 P09</v>
      </c>
      <c r="DF213" s="30">
        <f>IF(C213="","",SUMIFS('Planificación 2026-1'!R:R,'Planificación 2026-1'!W:W,C213,'Planificación 2026-1'!E:E,"PRINCIPAL",'Planificación 2026-1'!X:X,"VIRTUAL"))</f>
        <v>0</v>
      </c>
      <c r="DG213" s="30">
        <f>IF(C213="","",SUMIFS('Planificación 2026-1'!R:R,'Planificación 2026-1'!W:W,C213,'Planificación 2026-1'!E:E,"PRINCIPAL",'Planificación 2026-1'!X:X,"PRESENCIAL"))</f>
        <v>20</v>
      </c>
      <c r="DH213" s="30">
        <f>IF(C213="","",SUMIFS('Planificación 2026-1'!R:R,'Planificación 2026-1'!W:W,C213,'Planificación 2026-1'!E:E,"PRINCIPAL",'Planificación 2026-1'!X:X,"HIBRIDO PRESENCIAL"))</f>
        <v>0</v>
      </c>
      <c r="DI213" s="78" t="str">
        <f t="shared" si="47"/>
        <v/>
      </c>
      <c r="DJ213" s="78">
        <f>IF(C213="","",SUMIFS('Planificación 2026-1'!R:R,'Planificación 2026-1'!W:W,C213,'Planificación 2026-1'!E:E,"FILIAL",'Planificación 2026-1'!X:X,"VIRTUAL"))</f>
        <v>0</v>
      </c>
      <c r="DK213" s="80">
        <f>IF(C213="","",SUMIFS('Planificación 2026-1'!R:R,'Planificación 2026-1'!W:W,C213,'Planificación 2026-1'!E:E,"FILIAL",'Planificación 2026-1'!X:X,"PRESENCIAL"))</f>
        <v>0</v>
      </c>
      <c r="DL213" s="42">
        <f>IF(C213="","",SUMIFS('Planificación 2026-1'!R:R,'Planificación 2026-1'!W:W,C213,'Planificación 2026-1'!E:E,"FILIAL",'Planificación 2026-1'!X:X,"HIBRIDO PRESENCIAL"))</f>
        <v>0</v>
      </c>
      <c r="DM213" s="81" t="str">
        <f t="shared" si="48"/>
        <v>P31 P36 P55</v>
      </c>
      <c r="DN213" s="78">
        <f>IF(C213="","",SUMIFS('Planificación 2026-1'!R:R,'Planificación 2026-1'!W:W,C213,'Planificación 2026-1'!E:E,"SUNAMPE",'Planificación 2026-1'!X:X,"VIRTUAL"))</f>
        <v>5</v>
      </c>
      <c r="DO213" s="42">
        <f>IF(C213="","",SUMIFS('Planificación 2026-1'!R:R,'Planificación 2026-1'!W:W,C213,'Planificación 2026-1'!E:E,"SUNAMPE",'Planificación 2026-1'!X:X,"PRESENCIAL"))</f>
        <v>13</v>
      </c>
      <c r="DP213" s="81" t="str">
        <f t="shared" si="49"/>
        <v/>
      </c>
      <c r="DQ213" s="78">
        <f>IF(C213="","",SUMIFS('Planificación 2026-1'!R:R,'Planificación 2026-1'!W:W,C213,'Planificación 2026-1'!E:E,"HUAURA",'Planificación 2026-1'!X:X,"VIRTUAL"))</f>
        <v>0</v>
      </c>
      <c r="DR213" s="42">
        <f>IF(C213="","",SUMIFS('Planificación 2026-1'!R:R,'Planificación 2026-1'!W:W,C213,'Planificación 2026-1'!E:E,"HUAURA",'Planificación 2026-1'!X:X,"PRESENCIAL"))</f>
        <v>0</v>
      </c>
      <c r="DS213" s="48">
        <f>SUMIFS('Planificación 2026-1'!R:R,'Planificación 2026-1'!W:W,C213,'Planificación 2026-1'!E:E,"PRINCIPAL",'Planificación 2026-1'!X:X,"VIRTUAL",'Planificación 2026-1'!H:H,"&gt;2")</f>
        <v>0</v>
      </c>
      <c r="DT213" s="48">
        <f>SUMIFS('Planificación 2026-1'!R:R,'Planificación 2026-1'!W:W,C213,'Planificación 2026-1'!E:E,"PRINCIPAL",'Planificación 2026-1'!X:X,"&lt;&gt;VIRTUAL",'Planificación 2026-1'!H:H,"&gt;2")</f>
        <v>0</v>
      </c>
      <c r="DU213" s="48">
        <f>SUMIFS('Planificación 2026-1'!R:R,'Planificación 2026-1'!W:W,C213,'Planificación 2026-1'!E:E,"SUNAMPE",'Planificación 2026-1'!X:X,"VIRTUAL",'Planificación 2026-1'!H:H,"&gt;2")</f>
        <v>0</v>
      </c>
      <c r="DV213" s="48">
        <f>SUMIFS('Planificación 2026-1'!R:R,'Planificación 2026-1'!W:W,C213,'Planificación 2026-1'!E:E,"SUNAMPE",'Planificación 2026-1'!X:X,"&lt;&gt;VIRTUAL",'Planificación 2026-1'!H:H,"&gt;2")</f>
        <v>0</v>
      </c>
      <c r="DW213" s="48">
        <f>SUMIFS('Planificación 2026-1'!R:R,'Planificación 2026-1'!W:W,C213,'Planificación 2026-1'!E:E,"FILIAL",'Planificación 2026-1'!X:X,"VIRTUAL",'Planificación 2026-1'!H:H,"&gt;2")</f>
        <v>0</v>
      </c>
      <c r="DX213" s="48">
        <f>SUMIFS('Planificación 2026-1'!R:R,'Planificación 2026-1'!W:W,C213,'Planificación 2026-1'!E:E,"FILIAL",'Planificación 2026-1'!X:X,"&lt;&gt;VIRTUAL",'Planificación 2026-1'!H:H,"&gt;2")</f>
        <v>0</v>
      </c>
      <c r="DY213" s="48">
        <f>SUMIFS('Planificación 2026-1'!R:R,'Planificación 2026-1'!W:W,C213,'Planificación 2026-1'!E:E,"PORUMA",'Planificación 2026-1'!X:X,"VIRTUAL",'Planificación 2026-1'!H:H,"&gt;2")</f>
        <v>0</v>
      </c>
      <c r="DZ213" s="48">
        <f>SUMIFS('Planificación 2026-1'!R:R,'Planificación 2026-1'!W:W,C213,'Planificación 2026-1'!E:E,"PORUMA",'Planificación 2026-1'!X:X,"&lt;&gt;VIRTUAL",'Planificación 2026-1'!H:H,"&gt;2")</f>
        <v>0</v>
      </c>
      <c r="EA213" s="48">
        <f>SUMIFS('Planificación 2026-1'!R:R,'Planificación 2026-1'!W:W,C213,'Planificación 2026-1'!E:E,"HUAURA",'Planificación 2026-1'!X:X,"VIRTUAL",'Planificación 2026-1'!H:H,"&gt;2")</f>
        <v>0</v>
      </c>
      <c r="EB213" s="48">
        <f>SUMIFS('Planificación 2026-1'!R:R,'Planificación 2026-1'!W:W,C213,'Planificación 2026-1'!E:E,"HUAURA",'Planificación 2026-1'!X:X,"&lt;&gt;VIRTUAL",'Planificación 2026-1'!H:H,"&gt;2")</f>
        <v>0</v>
      </c>
      <c r="EC213" s="48">
        <f>SUMIFS('Planificación 2026-1'!R:R,'Planificación 2026-1'!W:W,C213,'Planificación 2026-1'!E:E,"PRINCIPAL",'Planificación 2026-1'!X:X,"VIRTUAL",'Planificación 2026-1'!H:H,"&lt;3")</f>
        <v>0</v>
      </c>
      <c r="ED213" s="48">
        <f>SUMIFS('Planificación 2026-1'!R:R,'Planificación 2026-1'!W:W,C213,'Planificación 2026-1'!E:E,"PRINCIPAL",'Planificación 2026-1'!X:X,"&lt;&gt;VIRTUAL",'Planificación 2026-1'!H:H,"&lt;3")</f>
        <v>20</v>
      </c>
      <c r="EE213" s="48">
        <f>SUMIFS('Planificación 2026-1'!R:R,'Planificación 2026-1'!W:W,C213,'Planificación 2026-1'!E:E,"SUNAMPE",'Planificación 2026-1'!X:X,"VIRTUAL",'Planificación 2026-1'!H:H,"&lt;3")</f>
        <v>5</v>
      </c>
      <c r="EF213" s="48">
        <f>SUMIFS('Planificación 2026-1'!R:R,'Planificación 2026-1'!W:W,C213,'Planificación 2026-1'!E:E,"SUNAMPE",'Planificación 2026-1'!X:X,"&lt;&gt;VIRTUAL",'Planificación 2026-1'!H:H,"&lt;3")</f>
        <v>13</v>
      </c>
      <c r="EG213" s="48">
        <f>SUMIFS('Planificación 2026-1'!R:R,'Planificación 2026-1'!W:W,C213,'Planificación 2026-1'!E:E,"FILIAL",'Planificación 2026-1'!X:X,"VIRTUAL",'Planificación 2026-1'!H:H,"&lt;3")</f>
        <v>0</v>
      </c>
      <c r="EH213" s="48">
        <f>SUMIFS('Planificación 2026-1'!R:R,'Planificación 2026-1'!W:W,C213,'Planificación 2026-1'!E:E,"FILIAL",'Planificación 2026-1'!X:X,"&lt;&gt;VIRTUAL",'Planificación 2026-1'!H:H,"&lt;3")</f>
        <v>0</v>
      </c>
      <c r="EI213" s="48">
        <f>SUMIFS('Planificación 2026-1'!R:R,'Planificación 2026-1'!W:W,C213,'Planificación 2026-1'!E:E,"PORUMA",'Planificación 2026-1'!X:X,"VIRTUAL",'Planificación 2026-1'!H:H,"&lt;3")</f>
        <v>0</v>
      </c>
      <c r="EJ213" s="48">
        <f>SUMIFS('Planificación 2026-1'!R:R,'Planificación 2026-1'!W:W,C213,'Planificación 2026-1'!E:E,"PORUMA",'Planificación 2026-1'!X:X,"&lt;&gt;VIRTUAL",'Planificación 2026-1'!H:H,"&lt;3")</f>
        <v>0</v>
      </c>
      <c r="EK213" s="48">
        <f>SUMIFS('Planificación 2026-1'!R:R,'Planificación 2026-1'!W:W,C213,'Planificación 2026-1'!E:E,"HUAURA",'Planificación 2026-1'!X:X,"VIRTUAL",'Planificación 2026-1'!H:H,"&lt;3")</f>
        <v>0</v>
      </c>
      <c r="EL213" s="48">
        <f>SUMIFS('Planificación 2026-1'!R:R,'Planificación 2026-1'!W:W,C213,'Planificación 2026-1'!E:E,"HUAURA",'Planificación 2026-1'!X:X,"&lt;&gt;VIRTUAL",'Planificación 2026-1'!H:H,"&lt;3")</f>
        <v>0</v>
      </c>
      <c r="EM213" s="48">
        <f t="shared" si="50"/>
        <v>0</v>
      </c>
      <c r="EN213" s="48">
        <f t="shared" si="51"/>
        <v>0</v>
      </c>
      <c r="EO213" s="48">
        <f t="shared" si="52"/>
        <v>0</v>
      </c>
      <c r="EP213" s="48">
        <f t="shared" si="53"/>
        <v>20</v>
      </c>
      <c r="EQ213" s="48">
        <f t="shared" si="54"/>
        <v>18</v>
      </c>
      <c r="ER213" s="48"/>
      <c r="ES213" s="48">
        <f t="shared" si="55"/>
        <v>5</v>
      </c>
      <c r="ET213" s="48">
        <f t="shared" si="56"/>
        <v>33</v>
      </c>
      <c r="EU213" s="48" t="b">
        <f t="shared" si="57"/>
        <v>1</v>
      </c>
      <c r="EV213" s="48" t="str">
        <f t="shared" si="58"/>
        <v/>
      </c>
      <c r="EW213" s="48" t="str">
        <f t="shared" si="59"/>
        <v>MAS PRESENCIAL</v>
      </c>
    </row>
    <row r="214" spans="1:153" x14ac:dyDescent="0.3">
      <c r="A214" s="53"/>
      <c r="B214" s="383">
        <v>211</v>
      </c>
      <c r="C214" s="107" t="s">
        <v>235</v>
      </c>
      <c r="D214" s="82">
        <f>SUMIF('Planificación 2026-1'!W:W,C214,'Planificación 2026-1'!R:R)</f>
        <v>34</v>
      </c>
      <c r="E214" s="423" t="s">
        <v>341</v>
      </c>
      <c r="F214" s="107" t="s">
        <v>430</v>
      </c>
      <c r="G214" s="107" t="s">
        <v>276</v>
      </c>
      <c r="H214" s="107" t="s">
        <v>432</v>
      </c>
      <c r="I214" s="77" t="str">
        <f>IF(SUM(COUNTIFS('Planificación 2026-1'!E:E,"PRINCIPAL",'Planificación 2026-1'!W:W,C214,'Planificación 2026-1'!G:G,"AF"))&gt;0,"P01"," ")</f>
        <v xml:space="preserve"> </v>
      </c>
      <c r="J214" s="78" t="str">
        <f>IF(SUM(COUNTIFS('Planificación 2026-1'!E:E,"PRINCIPAL",'Planificación 2026-1'!W:W,C214,'Planificación 2026-1'!G:G,"EN"))&gt;0,"P02"," ")</f>
        <v>P02</v>
      </c>
      <c r="K214" s="78" t="str">
        <f>IF(SUM(COUNTIFS('Planificación 2026-1'!E:E,"PRINCIPAL",'Planificación 2026-1'!W:W,C214,'Planificación 2026-1'!G:G,"IS"))&gt;0,"P03"," ")</f>
        <v xml:space="preserve"> </v>
      </c>
      <c r="L214" s="78" t="str">
        <f>IF(SUM(COUNTIFS('Planificación 2026-1'!E:E,"PRINCIPAL",'Planificación 2026-1'!W:W,C214,'Planificación 2026-1'!G:G,"PS"))&gt;0,"P04"," ")</f>
        <v xml:space="preserve"> </v>
      </c>
      <c r="M214" s="78"/>
      <c r="N214" s="78" t="str">
        <f>IF(SUM(COUNTIFS('Planificación 2026-1'!E:E,"PRINCIPAL",'Planificación 2026-1'!W:W,C214,'Planificación 2026-1'!G:G,"IN"))&gt;0,"P06"," ")</f>
        <v xml:space="preserve"> </v>
      </c>
      <c r="O214" s="78" t="str">
        <f>IF(SUM(COUNTIFS('Planificación 2026-1'!E:E,"PRINCIPAL",'Planificación 2026-1'!W:W,C214,'Planificación 2026-1'!G:G,"CA"))&gt;0,"P07"," ")</f>
        <v xml:space="preserve"> </v>
      </c>
      <c r="P214" s="78" t="str">
        <f>IF(SUM(COUNTIFS('Planificación 2026-1'!E:E,"PRINCIPAL",'Planificación 2026-1'!W:W,C214,'Planificación 2026-1'!G:G,"DE"))&gt;0,"P08"," ")</f>
        <v xml:space="preserve"> </v>
      </c>
      <c r="Q214" s="78" t="str">
        <f>IF(SUM(COUNTIFS('Planificación 2026-1'!E:E,"PRINCIPAL",'Planificación 2026-1'!W:W,C214,'Planificación 2026-1'!G:G,"OB"))&gt;0,"P09"," ")</f>
        <v xml:space="preserve"> </v>
      </c>
      <c r="R214" s="78" t="str">
        <f>IF(SUM(COUNTIFS('Planificación 2026-1'!E:E,"PRINCIPAL",'Planificación 2026-1'!W:W,C214,'Planificación 2026-1'!G:G,"MH"))&gt;0,"P31"," ")</f>
        <v xml:space="preserve"> </v>
      </c>
      <c r="S214" s="78" t="str">
        <f>IF(SUM(COUNTIFS('Planificación 2026-1'!E:E,"PRINCIPAL",'Planificación 2026-1'!W:W,C214,'Planificación 2026-1'!G:G,"IC"))&gt;0,"P32"," ")</f>
        <v xml:space="preserve"> </v>
      </c>
      <c r="T214" s="78" t="str">
        <f>IF(SUM(COUNTIFS('Planificación 2026-1'!E:E,"PRINCIPAL",'Planificación 2026-1'!W:W,C214,'Planificación 2026-1'!G:G,"AR"))&gt;0,"P34"," ")</f>
        <v xml:space="preserve"> </v>
      </c>
      <c r="U214" s="78" t="str">
        <f>IF(SUM(COUNTIFS('Planificación 2026-1'!E:E,"PRINCIPAL",'Planificación 2026-1'!W:W,C214,'Planificación 2026-1'!G:G,"T1"))&gt;0,"P35"," ")</f>
        <v xml:space="preserve"> </v>
      </c>
      <c r="V214" s="78" t="str">
        <f>IF(SUM(COUNTIFS('Planificación 2026-1'!E:E,"PRINCIPAL",'Planificación 2026-1'!W:W,C214,'Planificación 2026-1'!G:G,"T3"))&gt;0,"P36"," ")</f>
        <v xml:space="preserve"> </v>
      </c>
      <c r="W214" s="78" t="str">
        <f>IF(SUM(COUNTIFS('Planificación 2026-1'!E:E,"PRINCIPAL",'Planificación 2026-1'!W:W,C214,'Planificación 2026-1'!G:G,"T2"))&gt;0,"P37"," ")</f>
        <v xml:space="preserve"> </v>
      </c>
      <c r="X214" s="78" t="str">
        <f>IF(SUM(COUNTIFS('Planificación 2026-1'!E:E,"PRINCIPAL",'Planificación 2026-1'!W:W,C214,'Planificación 2026-1'!G:G,"AE"))&gt;0,"P38"," ")</f>
        <v xml:space="preserve"> </v>
      </c>
      <c r="Y214" s="78" t="str">
        <f>IF(SUM(COUNTIFS('Planificación 2026-1'!E:E,"PRINCIPAL",'Planificación 2026-1'!W:W,C214,'Planificación 2026-1'!G:G,"T4"))&gt;0,"P55"," ")</f>
        <v xml:space="preserve"> </v>
      </c>
      <c r="Z214" s="78" t="str">
        <f>IF(SUM(COUNTIFS('Planificación 2026-1'!E:E,"FILIAL",'Planificación 2026-1'!W:W,C214,'Planificación 2026-1'!G:G,"AF"))&gt;0," P01"," ")</f>
        <v xml:space="preserve"> </v>
      </c>
      <c r="AA214" s="78" t="str">
        <f>IF(SUM(COUNTIFS('Planificación 2026-1'!E:E,"FILIAL",'Planificación 2026-1'!W:W,C214,'Planificación 2026-1'!G:G,"EN"))&gt;0,"P02"," ")</f>
        <v>P02</v>
      </c>
      <c r="AB214" s="78" t="str">
        <f>IF(SUM(COUNTIFS('Planificación 2026-1'!E:E,"FILIAL",'Planificación 2026-1'!W:W,C214,'Planificación 2026-1'!G:G,"IS"))&gt;0,"P03"," ")</f>
        <v xml:space="preserve"> </v>
      </c>
      <c r="AC214" s="78" t="str">
        <f>IF(SUM(COUNTIFS('Planificación 2026-1'!E:E,"FILIAL",'Planificación 2026-1'!W:W,C214,'Planificación 2026-1'!G:G,"PS"))&gt;0,"P04"," ")</f>
        <v xml:space="preserve"> </v>
      </c>
      <c r="AD214" s="78"/>
      <c r="AE214" s="78" t="str">
        <f>IF(SUM(COUNTIFS('Planificación 2026-1'!E:E,"FILIAL",'Planificación 2026-1'!W:W,C214,'Planificación 2026-1'!G:G,"IN"))&gt;0,"P06"," ")</f>
        <v xml:space="preserve"> </v>
      </c>
      <c r="AF214" s="78" t="str">
        <f>IF(SUM(COUNTIFS('Planificación 2026-1'!E:E,"FILIAL",'Planificación 2026-1'!W:W,C214,'Planificación 2026-1'!G:G,"CA"))&gt;0,"P07"," ")</f>
        <v xml:space="preserve"> </v>
      </c>
      <c r="AG214" s="78" t="str">
        <f>IF(SUM(COUNTIFS('Planificación 2026-1'!E:E,"FILIAL",'Planificación 2026-1'!W:W,C214,'Planificación 2026-1'!G:G,"DE"))&gt;0,"P08"," ")</f>
        <v xml:space="preserve"> </v>
      </c>
      <c r="AH214" s="78" t="str">
        <f>IF(SUM(COUNTIFS('Planificación 2026-1'!E:E,"FILIAL",'Planificación 2026-1'!W:W,C214,'Planificación 2026-1'!G:G,"OB"))&gt;0,"P09"," ")</f>
        <v xml:space="preserve"> </v>
      </c>
      <c r="AI214" s="78" t="str">
        <f>IF(SUM(COUNTIFS('Planificación 2026-1'!E:E,"FILIAL",'Planificación 2026-1'!W:W,C214,'Planificación 2026-1'!G:G,"MH"))&gt;0,"P31"," ")</f>
        <v xml:space="preserve"> </v>
      </c>
      <c r="AJ214" s="78" t="str">
        <f>IF(SUM(COUNTIFS('Planificación 2026-1'!E:E,"FILIAL",'Planificación 2026-1'!W:W,C214,'Planificación 2026-1'!G:G,"IC"))&gt;0,"P32"," ")</f>
        <v xml:space="preserve"> </v>
      </c>
      <c r="AK214" s="78" t="str">
        <f>IF(SUM(COUNTIFS('Planificación 2026-1'!E:E,"FILIAL",'Planificación 2026-1'!W:W,C214,'Planificación 2026-1'!G:G,"AR"))&gt;0,"P34"," ")</f>
        <v xml:space="preserve"> </v>
      </c>
      <c r="AL214" s="78" t="str">
        <f>IF(SUM(COUNTIFS('Planificación 2026-1'!E:E,"FILIAL",'Planificación 2026-1'!W:W,C214,'Planificación 2026-1'!G:G,"T1"))&gt;0,"P35"," ")</f>
        <v xml:space="preserve"> </v>
      </c>
      <c r="AM214" s="78" t="str">
        <f>IF(SUM(COUNTIFS('Planificación 2026-1'!E:E,"FILIAL",'Planificación 2026-1'!W:W,C214,'Planificación 2026-1'!G:G,"T3"))&gt;0,"P36"," ")</f>
        <v xml:space="preserve"> </v>
      </c>
      <c r="AN214" s="78" t="str">
        <f>IF(SUM(COUNTIFS('Planificación 2026-1'!E:E,"FILIAL",'Planificación 2026-1'!W:W,C214,'Planificación 2026-1'!G:G,"T2"))&gt;0,"P37"," ")</f>
        <v xml:space="preserve"> </v>
      </c>
      <c r="AO214" s="78" t="str">
        <f>IF(SUM(COUNTIFS('Planificación 2026-1'!E:E,"FILIAL",'Planificación 2026-1'!W:W,C214,'Planificación 2026-1'!G:G,"AE"))&gt;0,"P38"," ")</f>
        <v xml:space="preserve"> </v>
      </c>
      <c r="AP214" s="78" t="str">
        <f>IF(SUM(COUNTIFS('Planificación 2026-1'!E:E,"FILIAL",'Planificación 2026-1'!W:W,C214,'Planificación 2026-1'!G:G,"T4"))&gt;0,"P55"," ")</f>
        <v xml:space="preserve"> </v>
      </c>
      <c r="AQ214" s="78" t="str">
        <f>IF(SUM(COUNTIFS('Planificación 2026-1'!E:E,"SUNAMPE",'Planificación 2026-1'!W:W,C214,'Planificación 2026-1'!G:G,"AF"))&gt;0," P01"," ")</f>
        <v xml:space="preserve"> </v>
      </c>
      <c r="AR214" s="78" t="str">
        <f>IF(SUM(COUNTIFS('Planificación 2026-1'!E:E,"SUNAMPE",'Planificación 2026-1'!W:W,C214,'Planificación 2026-1'!G:G,"EN"))&gt;0,"P02"," ")</f>
        <v xml:space="preserve"> </v>
      </c>
      <c r="AS214" s="78" t="str">
        <f>IF(SUM(COUNTIFS('Planificación 2026-1'!E:E,"SUNAMPE",'Planificación 2026-1'!W:W,C214,'Planificación 2026-1'!G:G,"IS"))&gt;0,"P03"," ")</f>
        <v xml:space="preserve"> </v>
      </c>
      <c r="AT214" s="78" t="str">
        <f>IF(SUM(COUNTIFS('Planificación 2026-1'!E:E,"SUNAMPE",'Planificación 2026-1'!W:W,C214,'Planificación 2026-1'!G:G,"PS"))&gt;0,"P04"," ")</f>
        <v xml:space="preserve"> </v>
      </c>
      <c r="AU214" s="78"/>
      <c r="AV214" s="78" t="str">
        <f>IF(SUM(COUNTIFS('Planificación 2026-1'!E:E,"SUNAMPE",'Planificación 2026-1'!W:W,C214,'Planificación 2026-1'!G:G,"IN"))&gt;0,"P06"," ")</f>
        <v xml:space="preserve"> </v>
      </c>
      <c r="AW214" s="78" t="str">
        <f>IF(SUM(COUNTIFS('Planificación 2026-1'!E:E,"SUNAMPE",'Planificación 2026-1'!W:W,C214,'Planificación 2026-1'!G:G,"CA"))&gt;0,"P07"," ")</f>
        <v xml:space="preserve"> </v>
      </c>
      <c r="AX214" s="78" t="str">
        <f>IF(SUM(COUNTIFS('Planificación 2026-1'!E:E,"SUNAMPE",'Planificación 2026-1'!W:W,C214,'Planificación 2026-1'!G:G,"DE"))&gt;0,"P08"," ")</f>
        <v xml:space="preserve"> </v>
      </c>
      <c r="AY214" s="78" t="str">
        <f>IF(SUM(COUNTIFS('Planificación 2026-1'!E:E,"SUNAMPE",'Planificación 2026-1'!W:W,C214,'Planificación 2026-1'!G:G,"OB"))&gt;0,"P09"," ")</f>
        <v xml:space="preserve"> </v>
      </c>
      <c r="AZ214" s="78" t="str">
        <f>IF(SUM(COUNTIFS('Planificación 2026-1'!E:E,"SUNAMPE",'Planificación 2026-1'!W:W,C214,'Planificación 2026-1'!G:G,"MH"))&gt;0,"P31"," ")</f>
        <v xml:space="preserve"> </v>
      </c>
      <c r="BA214" s="78" t="str">
        <f>IF(SUM(COUNTIFS('Planificación 2026-1'!E:E,"SUNAMPE",'Planificación 2026-1'!W:W,C214,'Planificación 2026-1'!G:G,"IC"))&gt;0,"P32"," ")</f>
        <v xml:space="preserve"> </v>
      </c>
      <c r="BB214" s="78" t="str">
        <f>IF(SUM(COUNTIFS('Planificación 2026-1'!E:E,"SUNAMPE",'Planificación 2026-1'!W:W,C214,'Planificación 2026-1'!G:G,"AR"))&gt;0,"P34"," ")</f>
        <v xml:space="preserve"> </v>
      </c>
      <c r="BC214" s="78" t="str">
        <f>IF(SUM(COUNTIFS('Planificación 2026-1'!E:E,"SUNAMPE",'Planificación 2026-1'!W:W,C214,'Planificación 2026-1'!G:G,"T1"))&gt;0,"P35"," ")</f>
        <v xml:space="preserve"> </v>
      </c>
      <c r="BD214" s="78" t="str">
        <f>IF(SUM(COUNTIFS('Planificación 2026-1'!E:E,"SUNAMPE",'Planificación 2026-1'!W:W,C214,'Planificación 2026-1'!G:G,"T3"))&gt;0,"P36"," ")</f>
        <v xml:space="preserve"> </v>
      </c>
      <c r="BE214" s="78" t="str">
        <f>IF(SUM(COUNTIFS('Planificación 2026-1'!E:E,"SUNAMPE",'Planificación 2026-1'!W:W,C214,'Planificación 2026-1'!G:G,"T2"))&gt;0,"P37"," ")</f>
        <v xml:space="preserve"> </v>
      </c>
      <c r="BF214" s="78" t="str">
        <f>IF(SUM(COUNTIFS('Planificación 2026-1'!E:E,"SUNAMPE",'Planificación 2026-1'!W:W,C214,'Planificación 2026-1'!G:G,"AE"))&gt;0,"P38"," ")</f>
        <v xml:space="preserve"> </v>
      </c>
      <c r="BG214" s="78" t="str">
        <f>IF(SUM(COUNTIFS('Planificación 2026-1'!E:E,"SUNAMPE",'Planificación 2026-1'!W:W,C214,'Planificación 2026-1'!G:G,"T4"))&gt;0,"P55"," ")</f>
        <v xml:space="preserve"> </v>
      </c>
      <c r="BH214" s="78" t="str">
        <f>IF(SUM(COUNTIFS('Planificación 2026-1'!E:E,"HUAURA",'Planificación 2026-1'!W:W,C214,'Planificación 2026-1'!G:G,"AF"))&gt;0," P01"," ")</f>
        <v xml:space="preserve"> </v>
      </c>
      <c r="BI214" s="78" t="str">
        <f>IF(SUM(COUNTIFS('Planificación 2026-1'!E:E,"HUAURA",'Planificación 2026-1'!W:W,C214,'Planificación 2026-1'!G:G,"EN"))&gt;0,"P02"," ")</f>
        <v xml:space="preserve"> </v>
      </c>
      <c r="BJ214" s="78" t="str">
        <f>IF(SUM(COUNTIFS('Planificación 2026-1'!E:E,"HUAURA",'Planificación 2026-1'!W:W,C214,'Planificación 2026-1'!G:G,"IS"))&gt;0,"P03"," ")</f>
        <v xml:space="preserve"> </v>
      </c>
      <c r="BK214" s="78" t="str">
        <f>IF(SUM(COUNTIFS('Planificación 2026-1'!E:E,"HUAURA",'Planificación 2026-1'!W:W,C214,'Planificación 2026-1'!G:G,"PS"))&gt;0,"P04"," ")</f>
        <v xml:space="preserve"> </v>
      </c>
      <c r="BL214" s="78"/>
      <c r="BM214" s="78" t="str">
        <f>IF(SUM(COUNTIFS('Planificación 2026-1'!E:E,"HUAURA",'Planificación 2026-1'!W:W,C214,'Planificación 2026-1'!G:G,"IN"))&gt;0,"P06"," ")</f>
        <v xml:space="preserve"> </v>
      </c>
      <c r="BN214" s="78" t="str">
        <f>IF(SUM(COUNTIFS('Planificación 2026-1'!E:E,"HUAURA",'Planificación 2026-1'!W:W,C214,'Planificación 2026-1'!G:G,"CA"))&gt;0,"P07"," ")</f>
        <v xml:space="preserve"> </v>
      </c>
      <c r="BO214" s="78" t="str">
        <f>IF(SUM(COUNTIFS('Planificación 2026-1'!E:E,"HUAURA",'Planificación 2026-1'!W:W,C214,'Planificación 2026-1'!G:G,"DE"))&gt;0,"P08"," ")</f>
        <v xml:space="preserve"> </v>
      </c>
      <c r="BP214" s="78" t="str">
        <f>IF(SUM(COUNTIFS('Planificación 2026-1'!E:E,"HUAURA",'Planificación 2026-1'!W:W,C214,'Planificación 2026-1'!G:G,"OB"))&gt;0,"P09"," ")</f>
        <v xml:space="preserve"> </v>
      </c>
      <c r="BQ214" s="78" t="str">
        <f>IF(SUM(COUNTIFS('Planificación 2026-1'!E:E,"HUAURA",'Planificación 2026-1'!W:W,C214,'Planificación 2026-1'!G:G,"MH"))&gt;0,"P31"," ")</f>
        <v xml:space="preserve"> </v>
      </c>
      <c r="BR214" s="78" t="str">
        <f>IF(SUM(COUNTIFS('Planificación 2026-1'!E:E,"HUAURA",'Planificación 2026-1'!W:W,C214,'Planificación 2026-1'!G:G,"IC"))&gt;0,"P32"," ")</f>
        <v xml:space="preserve"> </v>
      </c>
      <c r="BS214" s="78" t="str">
        <f>IF(SUM(COUNTIFS('Planificación 2026-1'!E:E,"HUAURA",'Planificación 2026-1'!W:W,C214,'Planificación 2026-1'!G:G,"AR"))&gt;0,"P34"," ")</f>
        <v xml:space="preserve"> </v>
      </c>
      <c r="BT214" s="78" t="str">
        <f>IF(SUM(COUNTIFS('Planificación 2026-1'!E:E,"HUAURA",'Planificación 2026-1'!W:W,C214,'Planificación 2026-1'!G:G,"T1"))&gt;0,"P35"," ")</f>
        <v xml:space="preserve"> </v>
      </c>
      <c r="BU214" s="78" t="str">
        <f>IF(SUM(COUNTIFS('Planificación 2026-1'!E:E,"HUAURA",'Planificación 2026-1'!W:W,C214,'Planificación 2026-1'!G:G,"T3"))&gt;0,"P36"," ")</f>
        <v xml:space="preserve"> </v>
      </c>
      <c r="BV214" s="78" t="str">
        <f>IF(SUM(COUNTIFS('Planificación 2026-1'!E:E,"HUAURA",'Planificación 2026-1'!W:W,C214,'Planificación 2026-1'!G:G,"T2"))&gt;0,"P37"," ")</f>
        <v xml:space="preserve"> </v>
      </c>
      <c r="BW214" s="78" t="str">
        <f>IF(SUM(COUNTIFS('Planificación 2026-1'!E:E,"HUAURA",'Planificación 2026-1'!W:W,C214,'Planificación 2026-1'!G:G,"AE"))&gt;0,"P38"," ")</f>
        <v xml:space="preserve"> </v>
      </c>
      <c r="BX214" s="78" t="str">
        <f>IF(SUM(COUNTIFS('Planificación 2026-1'!E:E,"HUAURA",'Planificación 2026-1'!W:W,C214,'Planificación 2026-1'!G:G,"T4"))&gt;0,"P55"," ")</f>
        <v xml:space="preserve"> </v>
      </c>
      <c r="BY214" s="79">
        <f>SUMIFS('Planificación 2026-1'!R:R,'Planificación 2026-1'!W:W,C214,'Planificación 2026-1'!G:G,"AF",'Planificación 2026-1'!H:H,"&gt;2")</f>
        <v>0</v>
      </c>
      <c r="BZ214" s="79">
        <f>SUMIFS('Planificación 2026-1'!R:R,'Planificación 2026-1'!W:W,C214,'Planificación 2026-1'!G:G,"EN",'Planificación 2026-1'!H:H,"&gt;2")</f>
        <v>30</v>
      </c>
      <c r="CA214" s="79">
        <f>SUMIFS('Planificación 2026-1'!R:R,'Planificación 2026-1'!W:W,C214,'Planificación 2026-1'!G:G,"IS",'Planificación 2026-1'!H:H,"&gt;2")</f>
        <v>0</v>
      </c>
      <c r="CB214" s="79">
        <f>SUMIFS('Planificación 2026-1'!R:R,'Planificación 2026-1'!W:W,C214,'Planificación 2026-1'!G:G,"PS",'Planificación 2026-1'!H:H,"&gt;2")</f>
        <v>0</v>
      </c>
      <c r="CC214" s="79">
        <f>SUMIFS('Planificación 2026-1'!R:R,'Planificación 2026-1'!W:W,C214,'Planificación 2026-1'!G:G,"IN",'Planificación 2026-1'!H:H,"&gt;2")</f>
        <v>0</v>
      </c>
      <c r="CD214" s="79">
        <f>SUMIFS('Planificación 2026-1'!R:R,'Planificación 2026-1'!W:W,C214,'Planificación 2026-1'!G:G,"CA",'Planificación 2026-1'!H:H,"&gt;2")</f>
        <v>0</v>
      </c>
      <c r="CE214" s="79">
        <f>SUMIFS('Planificación 2026-1'!R:R,'Planificación 2026-1'!W:W,C214,'Planificación 2026-1'!G:G,"DE",'Planificación 2026-1'!H:H,"&gt;2")</f>
        <v>0</v>
      </c>
      <c r="CF214" s="79">
        <f>SUMIFS('Planificación 2026-1'!R:R,'Planificación 2026-1'!W:W,C214,'Planificación 2026-1'!G:G,"OB",'Planificación 2026-1'!H:H,"&gt;2")</f>
        <v>0</v>
      </c>
      <c r="CG214" s="79">
        <f>SUMIFS('Planificación 2026-1'!R:R,'Planificación 2026-1'!W:W,C214,'Planificación 2026-1'!G:G,"MH",'Planificación 2026-1'!H:H,"&gt;2")</f>
        <v>0</v>
      </c>
      <c r="CH214" s="79">
        <f>SUMIFS('Planificación 2026-1'!R:R,'Planificación 2026-1'!W:W,C214,'Planificación 2026-1'!G:G,"IC",'Planificación 2026-1'!H:H,"&gt;2")</f>
        <v>0</v>
      </c>
      <c r="CI214" s="79">
        <f>SUMIFS('Planificación 2026-1'!R:R,'Planificación 2026-1'!W:W,C214,'Planificación 2026-1'!G:G,"AR",'Planificación 2026-1'!H:H,"&gt;2")</f>
        <v>0</v>
      </c>
      <c r="CJ214" s="79">
        <f>SUMIFS('Planificación 2026-1'!R:R,'Planificación 2026-1'!W:W,C214,'Planificación 2026-1'!G:G,"T1",'Planificación 2026-1'!H:H,"&gt;2")</f>
        <v>0</v>
      </c>
      <c r="CK214" s="79">
        <f>SUMIFS('Planificación 2026-1'!R:R,'Planificación 2026-1'!W:W,C214,'Planificación 2026-1'!G:G,"T3",'Planificación 2026-1'!H:H,"&gt;2")</f>
        <v>0</v>
      </c>
      <c r="CL214" s="79">
        <f>SUMIFS('Planificación 2026-1'!R:R,'Planificación 2026-1'!W:W,C214,'Planificación 2026-1'!G:G,"T2",'Planificación 2026-1'!H:H,"&gt;2")</f>
        <v>0</v>
      </c>
      <c r="CM214" s="79">
        <f>SUMIFS('Planificación 2026-1'!R:R,'Planificación 2026-1'!W:W,C214,'Planificación 2026-1'!G:G,"AE",'Planificación 2026-1'!H:H,"&gt;2")</f>
        <v>0</v>
      </c>
      <c r="CN214" s="79">
        <f>SUMIFS('Planificación 2026-1'!R:R,'Planificación 2026-1'!W:W,C214,'Planificación 2026-1'!G:G,"T4",'Planificación 2026-1'!H:H,"&gt;2")</f>
        <v>0</v>
      </c>
      <c r="CO214" s="79">
        <f>SUMIFS('Planificación 2026-1'!R:R,'Planificación 2026-1'!W:W,C214,'Planificación 2026-1'!G:G,"AF",'Planificación 2026-1'!H:H,"&lt;3")</f>
        <v>0</v>
      </c>
      <c r="CP214" s="79">
        <f>SUMIFS('Planificación 2026-1'!R:R,'Planificación 2026-1'!W:W,C214,'Planificación 2026-1'!G:G,"EN",'Planificación 2026-1'!H:H,"&lt;3")</f>
        <v>4</v>
      </c>
      <c r="CQ214" s="79">
        <f>SUMIFS('Planificación 2026-1'!R:R,'Planificación 2026-1'!W:W,C214,'Planificación 2026-1'!G:G,"IS",'Planificación 2026-1'!H:H,"&lt;3")</f>
        <v>0</v>
      </c>
      <c r="CR214" s="79">
        <f>SUMIFS('Planificación 2026-1'!R:R,'Planificación 2026-1'!W:W,C214,'Planificación 2026-1'!G:G,"PS",'Planificación 2026-1'!H:H,"&lt;3")</f>
        <v>0</v>
      </c>
      <c r="CS214" s="79">
        <f>SUMIFS('Planificación 2026-1'!R:R,'Planificación 2026-1'!W:W,C214,'Planificación 2026-1'!G:G,"IN",'Planificación 2026-1'!H:H,"&lt;3")</f>
        <v>0</v>
      </c>
      <c r="CT214" s="79">
        <f>SUMIFS('Planificación 2026-1'!R:R,'Planificación 2026-1'!W:W,C214,'Planificación 2026-1'!G:G,"CA",'Planificación 2026-1'!H:H,"&lt;3")</f>
        <v>0</v>
      </c>
      <c r="CU214" s="79">
        <f>SUMIFS('Planificación 2026-1'!R:R,'Planificación 2026-1'!W:W,C214,'Planificación 2026-1'!G:G,"DE",'Planificación 2026-1'!H:H,"&lt;3")</f>
        <v>0</v>
      </c>
      <c r="CV214" s="79">
        <f>SUMIFS('Planificación 2026-1'!R:R,'Planificación 2026-1'!W:W,C214,'Planificación 2026-1'!G:G,"OB",'Planificación 2026-1'!H:H,"&lt;3")</f>
        <v>0</v>
      </c>
      <c r="CW214" s="79">
        <f>SUMIFS('Planificación 2026-1'!R:R,'Planificación 2026-1'!W:W,C214,'Planificación 2026-1'!G:G,"MH",'Planificación 2026-1'!H:H,"&lt;3")</f>
        <v>0</v>
      </c>
      <c r="CX214" s="79">
        <f>SUMIFS('Planificación 2026-1'!R:R,'Planificación 2026-1'!W:W,C214,'Planificación 2026-1'!G:G,"IC",'Planificación 2026-1'!H:H,"&lt;3")</f>
        <v>0</v>
      </c>
      <c r="CY214" s="79">
        <f>SUMIFS('Planificación 2026-1'!R:R,'Planificación 2026-1'!W:W,C214,'Planificación 2026-1'!G:G,"AR",'Planificación 2026-1'!H:H,"&lt;3")</f>
        <v>0</v>
      </c>
      <c r="CZ214" s="79">
        <f>SUMIFS('Planificación 2026-1'!R:R,'Planificación 2026-1'!W:W,C214,'Planificación 2026-1'!G:G,"T1",'Planificación 2026-1'!H:H,"&lt;3")</f>
        <v>0</v>
      </c>
      <c r="DA214" s="79">
        <f>SUMIFS('Planificación 2026-1'!R:R,'Planificación 2026-1'!W:W,C214,'Planificación 2026-1'!G:G,"T3",'Planificación 2026-1'!H:H,"&lt;3")</f>
        <v>0</v>
      </c>
      <c r="DB214" s="79">
        <f>SUMIFS('Planificación 2026-1'!R:R,'Planificación 2026-1'!W:W,C214,'Planificación 2026-1'!G:G,"T2",'Planificación 2026-1'!H:H,"&lt;3")</f>
        <v>0</v>
      </c>
      <c r="DC214" s="79">
        <f>SUMIFS('Planificación 2026-1'!R:R,'Planificación 2026-1'!W:W,C214,'Planificación 2026-1'!G:G,"AE",'Planificación 2026-1'!H:H,"&lt;3")</f>
        <v>0</v>
      </c>
      <c r="DD214" s="79">
        <f>SUMIFS('Planificación 2026-1'!R:R,'Planificación 2026-1'!W:W,C214,'Planificación 2026-1'!G:G,"T4",'Planificación 2026-1'!H:H,"&lt;3")</f>
        <v>0</v>
      </c>
      <c r="DE214" s="78" t="str">
        <f t="shared" si="46"/>
        <v>P02</v>
      </c>
      <c r="DF214" s="30">
        <f>IF(C214="","",SUMIFS('Planificación 2026-1'!R:R,'Planificación 2026-1'!W:W,C214,'Planificación 2026-1'!E:E,"PRINCIPAL",'Planificación 2026-1'!X:X,"VIRTUAL"))</f>
        <v>24</v>
      </c>
      <c r="DG214" s="30">
        <f>IF(C214="","",SUMIFS('Planificación 2026-1'!R:R,'Planificación 2026-1'!W:W,C214,'Planificación 2026-1'!E:E,"PRINCIPAL",'Planificación 2026-1'!X:X,"PRESENCIAL"))</f>
        <v>0</v>
      </c>
      <c r="DH214" s="30">
        <f>IF(C214="","",SUMIFS('Planificación 2026-1'!R:R,'Planificación 2026-1'!W:W,C214,'Planificación 2026-1'!E:E,"PRINCIPAL",'Planificación 2026-1'!X:X,"HIBRIDO PRESENCIAL"))</f>
        <v>0</v>
      </c>
      <c r="DI214" s="78" t="str">
        <f t="shared" si="47"/>
        <v>P02</v>
      </c>
      <c r="DJ214" s="78">
        <f>IF(C214="","",SUMIFS('Planificación 2026-1'!R:R,'Planificación 2026-1'!W:W,C214,'Planificación 2026-1'!E:E,"FILIAL",'Planificación 2026-1'!X:X,"VIRTUAL"))</f>
        <v>4</v>
      </c>
      <c r="DK214" s="80">
        <f>IF(C214="","",SUMIFS('Planificación 2026-1'!R:R,'Planificación 2026-1'!W:W,C214,'Planificación 2026-1'!E:E,"FILIAL",'Planificación 2026-1'!X:X,"PRESENCIAL"))</f>
        <v>6</v>
      </c>
      <c r="DL214" s="42">
        <f>IF(C214="","",SUMIFS('Planificación 2026-1'!R:R,'Planificación 2026-1'!W:W,C214,'Planificación 2026-1'!E:E,"FILIAL",'Planificación 2026-1'!X:X,"HIBRIDO PRESENCIAL"))</f>
        <v>0</v>
      </c>
      <c r="DM214" s="81" t="str">
        <f t="shared" si="48"/>
        <v/>
      </c>
      <c r="DN214" s="78">
        <f>IF(C214="","",SUMIFS('Planificación 2026-1'!R:R,'Planificación 2026-1'!W:W,C214,'Planificación 2026-1'!E:E,"SUNAMPE",'Planificación 2026-1'!X:X,"VIRTUAL"))</f>
        <v>0</v>
      </c>
      <c r="DO214" s="42">
        <f>IF(C214="","",SUMIFS('Planificación 2026-1'!R:R,'Planificación 2026-1'!W:W,C214,'Planificación 2026-1'!E:E,"SUNAMPE",'Planificación 2026-1'!X:X,"PRESENCIAL"))</f>
        <v>0</v>
      </c>
      <c r="DP214" s="81" t="str">
        <f t="shared" si="49"/>
        <v/>
      </c>
      <c r="DQ214" s="78">
        <f>IF(C214="","",SUMIFS('Planificación 2026-1'!R:R,'Planificación 2026-1'!W:W,C214,'Planificación 2026-1'!E:E,"HUAURA",'Planificación 2026-1'!X:X,"VIRTUAL"))</f>
        <v>0</v>
      </c>
      <c r="DR214" s="42">
        <f>IF(C214="","",SUMIFS('Planificación 2026-1'!R:R,'Planificación 2026-1'!W:W,C214,'Planificación 2026-1'!E:E,"HUAURA",'Planificación 2026-1'!X:X,"PRESENCIAL"))</f>
        <v>0</v>
      </c>
      <c r="DS214" s="48">
        <f>SUMIFS('Planificación 2026-1'!R:R,'Planificación 2026-1'!W:W,C214,'Planificación 2026-1'!E:E,"PRINCIPAL",'Planificación 2026-1'!X:X,"VIRTUAL",'Planificación 2026-1'!H:H,"&gt;2")</f>
        <v>24</v>
      </c>
      <c r="DT214" s="48">
        <f>SUMIFS('Planificación 2026-1'!R:R,'Planificación 2026-1'!W:W,C214,'Planificación 2026-1'!E:E,"PRINCIPAL",'Planificación 2026-1'!X:X,"&lt;&gt;VIRTUAL",'Planificación 2026-1'!H:H,"&gt;2")</f>
        <v>0</v>
      </c>
      <c r="DU214" s="48">
        <f>SUMIFS('Planificación 2026-1'!R:R,'Planificación 2026-1'!W:W,C214,'Planificación 2026-1'!E:E,"SUNAMPE",'Planificación 2026-1'!X:X,"VIRTUAL",'Planificación 2026-1'!H:H,"&gt;2")</f>
        <v>0</v>
      </c>
      <c r="DV214" s="48">
        <f>SUMIFS('Planificación 2026-1'!R:R,'Planificación 2026-1'!W:W,C214,'Planificación 2026-1'!E:E,"SUNAMPE",'Planificación 2026-1'!X:X,"&lt;&gt;VIRTUAL",'Planificación 2026-1'!H:H,"&gt;2")</f>
        <v>0</v>
      </c>
      <c r="DW214" s="48">
        <f>SUMIFS('Planificación 2026-1'!R:R,'Planificación 2026-1'!W:W,C214,'Planificación 2026-1'!E:E,"FILIAL",'Planificación 2026-1'!X:X,"VIRTUAL",'Planificación 2026-1'!H:H,"&gt;2")</f>
        <v>4</v>
      </c>
      <c r="DX214" s="48">
        <f>SUMIFS('Planificación 2026-1'!R:R,'Planificación 2026-1'!W:W,C214,'Planificación 2026-1'!E:E,"FILIAL",'Planificación 2026-1'!X:X,"&lt;&gt;VIRTUAL",'Planificación 2026-1'!H:H,"&gt;2")</f>
        <v>2</v>
      </c>
      <c r="DY214" s="48">
        <f>SUMIFS('Planificación 2026-1'!R:R,'Planificación 2026-1'!W:W,C214,'Planificación 2026-1'!E:E,"PORUMA",'Planificación 2026-1'!X:X,"VIRTUAL",'Planificación 2026-1'!H:H,"&gt;2")</f>
        <v>0</v>
      </c>
      <c r="DZ214" s="48">
        <f>SUMIFS('Planificación 2026-1'!R:R,'Planificación 2026-1'!W:W,C214,'Planificación 2026-1'!E:E,"PORUMA",'Planificación 2026-1'!X:X,"&lt;&gt;VIRTUAL",'Planificación 2026-1'!H:H,"&gt;2")</f>
        <v>0</v>
      </c>
      <c r="EA214" s="48">
        <f>SUMIFS('Planificación 2026-1'!R:R,'Planificación 2026-1'!W:W,C214,'Planificación 2026-1'!E:E,"HUAURA",'Planificación 2026-1'!X:X,"VIRTUAL",'Planificación 2026-1'!H:H,"&gt;2")</f>
        <v>0</v>
      </c>
      <c r="EB214" s="48">
        <f>SUMIFS('Planificación 2026-1'!R:R,'Planificación 2026-1'!W:W,C214,'Planificación 2026-1'!E:E,"HUAURA",'Planificación 2026-1'!X:X,"&lt;&gt;VIRTUAL",'Planificación 2026-1'!H:H,"&gt;2")</f>
        <v>0</v>
      </c>
      <c r="EC214" s="48">
        <f>SUMIFS('Planificación 2026-1'!R:R,'Planificación 2026-1'!W:W,C214,'Planificación 2026-1'!E:E,"PRINCIPAL",'Planificación 2026-1'!X:X,"VIRTUAL",'Planificación 2026-1'!H:H,"&lt;3")</f>
        <v>0</v>
      </c>
      <c r="ED214" s="48">
        <f>SUMIFS('Planificación 2026-1'!R:R,'Planificación 2026-1'!W:W,C214,'Planificación 2026-1'!E:E,"PRINCIPAL",'Planificación 2026-1'!X:X,"&lt;&gt;VIRTUAL",'Planificación 2026-1'!H:H,"&lt;3")</f>
        <v>0</v>
      </c>
      <c r="EE214" s="48">
        <f>SUMIFS('Planificación 2026-1'!R:R,'Planificación 2026-1'!W:W,C214,'Planificación 2026-1'!E:E,"SUNAMPE",'Planificación 2026-1'!X:X,"VIRTUAL",'Planificación 2026-1'!H:H,"&lt;3")</f>
        <v>0</v>
      </c>
      <c r="EF214" s="48">
        <f>SUMIFS('Planificación 2026-1'!R:R,'Planificación 2026-1'!W:W,C214,'Planificación 2026-1'!E:E,"SUNAMPE",'Planificación 2026-1'!X:X,"&lt;&gt;VIRTUAL",'Planificación 2026-1'!H:H,"&lt;3")</f>
        <v>0</v>
      </c>
      <c r="EG214" s="48">
        <f>SUMIFS('Planificación 2026-1'!R:R,'Planificación 2026-1'!W:W,C214,'Planificación 2026-1'!E:E,"FILIAL",'Planificación 2026-1'!X:X,"VIRTUAL",'Planificación 2026-1'!H:H,"&lt;3")</f>
        <v>0</v>
      </c>
      <c r="EH214" s="48">
        <f>SUMIFS('Planificación 2026-1'!R:R,'Planificación 2026-1'!W:W,C214,'Planificación 2026-1'!E:E,"FILIAL",'Planificación 2026-1'!X:X,"&lt;&gt;VIRTUAL",'Planificación 2026-1'!H:H,"&lt;3")</f>
        <v>4</v>
      </c>
      <c r="EI214" s="48">
        <f>SUMIFS('Planificación 2026-1'!R:R,'Planificación 2026-1'!W:W,C214,'Planificación 2026-1'!E:E,"PORUMA",'Planificación 2026-1'!X:X,"VIRTUAL",'Planificación 2026-1'!H:H,"&lt;3")</f>
        <v>0</v>
      </c>
      <c r="EJ214" s="48">
        <f>SUMIFS('Planificación 2026-1'!R:R,'Planificación 2026-1'!W:W,C214,'Planificación 2026-1'!E:E,"PORUMA",'Planificación 2026-1'!X:X,"&lt;&gt;VIRTUAL",'Planificación 2026-1'!H:H,"&lt;3")</f>
        <v>0</v>
      </c>
      <c r="EK214" s="48">
        <f>SUMIFS('Planificación 2026-1'!R:R,'Planificación 2026-1'!W:W,C214,'Planificación 2026-1'!E:E,"HUAURA",'Planificación 2026-1'!X:X,"VIRTUAL",'Planificación 2026-1'!H:H,"&lt;3")</f>
        <v>0</v>
      </c>
      <c r="EL214" s="48">
        <f>SUMIFS('Planificación 2026-1'!R:R,'Planificación 2026-1'!W:W,C214,'Planificación 2026-1'!E:E,"HUAURA",'Planificación 2026-1'!X:X,"&lt;&gt;VIRTUAL",'Planificación 2026-1'!H:H,"&lt;3")</f>
        <v>0</v>
      </c>
      <c r="EM214" s="48">
        <f t="shared" si="50"/>
        <v>10</v>
      </c>
      <c r="EN214" s="48">
        <f t="shared" si="51"/>
        <v>0</v>
      </c>
      <c r="EO214" s="48">
        <f t="shared" si="52"/>
        <v>0</v>
      </c>
      <c r="EP214" s="48">
        <f t="shared" si="53"/>
        <v>24</v>
      </c>
      <c r="EQ214" s="48">
        <f t="shared" si="54"/>
        <v>0</v>
      </c>
      <c r="ER214" s="48"/>
      <c r="ES214" s="48">
        <f t="shared" si="55"/>
        <v>28</v>
      </c>
      <c r="ET214" s="48">
        <f t="shared" si="56"/>
        <v>6</v>
      </c>
      <c r="EU214" s="48" t="b">
        <f t="shared" si="57"/>
        <v>1</v>
      </c>
      <c r="EV214" s="48" t="str">
        <f t="shared" si="58"/>
        <v>SEDE-FILIAL-HUAURA</v>
      </c>
      <c r="EW214" s="48" t="str">
        <f t="shared" si="59"/>
        <v>MAS VIRTUAL</v>
      </c>
    </row>
    <row r="215" spans="1:153" x14ac:dyDescent="0.3">
      <c r="A215" s="53"/>
      <c r="B215" s="383">
        <v>212</v>
      </c>
      <c r="C215" s="107" t="s">
        <v>236</v>
      </c>
      <c r="D215" s="82">
        <f>SUMIF('Planificación 2026-1'!W:W,C215,'Planificación 2026-1'!R:R)</f>
        <v>15</v>
      </c>
      <c r="E215" s="384" t="s">
        <v>319</v>
      </c>
      <c r="F215" s="107" t="s">
        <v>430</v>
      </c>
      <c r="G215" s="107" t="s">
        <v>302</v>
      </c>
      <c r="H215" s="107" t="s">
        <v>435</v>
      </c>
      <c r="I215" s="77" t="str">
        <f>IF(SUM(COUNTIFS('Planificación 2026-1'!E:E,"PRINCIPAL",'Planificación 2026-1'!W:W,C215,'Planificación 2026-1'!G:G,"AF"))&gt;0,"P01"," ")</f>
        <v xml:space="preserve"> </v>
      </c>
      <c r="J215" s="78" t="str">
        <f>IF(SUM(COUNTIFS('Planificación 2026-1'!E:E,"PRINCIPAL",'Planificación 2026-1'!W:W,C215,'Planificación 2026-1'!G:G,"EN"))&gt;0,"P02"," ")</f>
        <v xml:space="preserve"> </v>
      </c>
      <c r="K215" s="78" t="str">
        <f>IF(SUM(COUNTIFS('Planificación 2026-1'!E:E,"PRINCIPAL",'Planificación 2026-1'!W:W,C215,'Planificación 2026-1'!G:G,"IS"))&gt;0,"P03"," ")</f>
        <v xml:space="preserve"> </v>
      </c>
      <c r="L215" s="78" t="str">
        <f>IF(SUM(COUNTIFS('Planificación 2026-1'!E:E,"PRINCIPAL",'Planificación 2026-1'!W:W,C215,'Planificación 2026-1'!G:G,"PS"))&gt;0,"P04"," ")</f>
        <v xml:space="preserve"> </v>
      </c>
      <c r="M215" s="78"/>
      <c r="N215" s="78" t="str">
        <f>IF(SUM(COUNTIFS('Planificación 2026-1'!E:E,"PRINCIPAL",'Planificación 2026-1'!W:W,C215,'Planificación 2026-1'!G:G,"IN"))&gt;0,"P06"," ")</f>
        <v xml:space="preserve"> </v>
      </c>
      <c r="O215" s="78" t="str">
        <f>IF(SUM(COUNTIFS('Planificación 2026-1'!E:E,"PRINCIPAL",'Planificación 2026-1'!W:W,C215,'Planificación 2026-1'!G:G,"CA"))&gt;0,"P07"," ")</f>
        <v xml:space="preserve"> </v>
      </c>
      <c r="P215" s="78" t="str">
        <f>IF(SUM(COUNTIFS('Planificación 2026-1'!E:E,"PRINCIPAL",'Planificación 2026-1'!W:W,C215,'Planificación 2026-1'!G:G,"DE"))&gt;0,"P08"," ")</f>
        <v xml:space="preserve"> </v>
      </c>
      <c r="Q215" s="78" t="str">
        <f>IF(SUM(COUNTIFS('Planificación 2026-1'!E:E,"PRINCIPAL",'Planificación 2026-1'!W:W,C215,'Planificación 2026-1'!G:G,"OB"))&gt;0,"P09"," ")</f>
        <v xml:space="preserve"> </v>
      </c>
      <c r="R215" s="78" t="str">
        <f>IF(SUM(COUNTIFS('Planificación 2026-1'!E:E,"PRINCIPAL",'Planificación 2026-1'!W:W,C215,'Planificación 2026-1'!G:G,"MH"))&gt;0,"P31"," ")</f>
        <v xml:space="preserve"> </v>
      </c>
      <c r="S215" s="78" t="str">
        <f>IF(SUM(COUNTIFS('Planificación 2026-1'!E:E,"PRINCIPAL",'Planificación 2026-1'!W:W,C215,'Planificación 2026-1'!G:G,"IC"))&gt;0,"P32"," ")</f>
        <v xml:space="preserve"> </v>
      </c>
      <c r="T215" s="78" t="str">
        <f>IF(SUM(COUNTIFS('Planificación 2026-1'!E:E,"PRINCIPAL",'Planificación 2026-1'!W:W,C215,'Planificación 2026-1'!G:G,"AR"))&gt;0,"P34"," ")</f>
        <v xml:space="preserve"> </v>
      </c>
      <c r="U215" s="78" t="str">
        <f>IF(SUM(COUNTIFS('Planificación 2026-1'!E:E,"PRINCIPAL",'Planificación 2026-1'!W:W,C215,'Planificación 2026-1'!G:G,"T1"))&gt;0,"P35"," ")</f>
        <v xml:space="preserve"> </v>
      </c>
      <c r="V215" s="78" t="str">
        <f>IF(SUM(COUNTIFS('Planificación 2026-1'!E:E,"PRINCIPAL",'Planificación 2026-1'!W:W,C215,'Planificación 2026-1'!G:G,"T3"))&gt;0,"P36"," ")</f>
        <v xml:space="preserve"> </v>
      </c>
      <c r="W215" s="78" t="str">
        <f>IF(SUM(COUNTIFS('Planificación 2026-1'!E:E,"PRINCIPAL",'Planificación 2026-1'!W:W,C215,'Planificación 2026-1'!G:G,"T2"))&gt;0,"P37"," ")</f>
        <v xml:space="preserve"> </v>
      </c>
      <c r="X215" s="78" t="str">
        <f>IF(SUM(COUNTIFS('Planificación 2026-1'!E:E,"PRINCIPAL",'Planificación 2026-1'!W:W,C215,'Planificación 2026-1'!G:G,"AE"))&gt;0,"P38"," ")</f>
        <v xml:space="preserve"> </v>
      </c>
      <c r="Y215" s="78" t="str">
        <f>IF(SUM(COUNTIFS('Planificación 2026-1'!E:E,"PRINCIPAL",'Planificación 2026-1'!W:W,C215,'Planificación 2026-1'!G:G,"T4"))&gt;0,"P55"," ")</f>
        <v xml:space="preserve"> </v>
      </c>
      <c r="Z215" s="78" t="str">
        <f>IF(SUM(COUNTIFS('Planificación 2026-1'!E:E,"FILIAL",'Planificación 2026-1'!W:W,C215,'Planificación 2026-1'!G:G,"AF"))&gt;0," P01"," ")</f>
        <v xml:space="preserve"> </v>
      </c>
      <c r="AA215" s="78" t="str">
        <f>IF(SUM(COUNTIFS('Planificación 2026-1'!E:E,"FILIAL",'Planificación 2026-1'!W:W,C215,'Planificación 2026-1'!G:G,"EN"))&gt;0,"P02"," ")</f>
        <v xml:space="preserve"> </v>
      </c>
      <c r="AB215" s="78" t="str">
        <f>IF(SUM(COUNTIFS('Planificación 2026-1'!E:E,"FILIAL",'Planificación 2026-1'!W:W,C215,'Planificación 2026-1'!G:G,"IS"))&gt;0,"P03"," ")</f>
        <v xml:space="preserve"> </v>
      </c>
      <c r="AC215" s="78" t="str">
        <f>IF(SUM(COUNTIFS('Planificación 2026-1'!E:E,"FILIAL",'Planificación 2026-1'!W:W,C215,'Planificación 2026-1'!G:G,"PS"))&gt;0,"P04"," ")</f>
        <v xml:space="preserve"> </v>
      </c>
      <c r="AD215" s="78"/>
      <c r="AE215" s="78" t="str">
        <f>IF(SUM(COUNTIFS('Planificación 2026-1'!E:E,"FILIAL",'Planificación 2026-1'!W:W,C215,'Planificación 2026-1'!G:G,"IN"))&gt;0,"P06"," ")</f>
        <v xml:space="preserve"> </v>
      </c>
      <c r="AF215" s="78" t="str">
        <f>IF(SUM(COUNTIFS('Planificación 2026-1'!E:E,"FILIAL",'Planificación 2026-1'!W:W,C215,'Planificación 2026-1'!G:G,"CA"))&gt;0,"P07"," ")</f>
        <v xml:space="preserve"> </v>
      </c>
      <c r="AG215" s="78" t="str">
        <f>IF(SUM(COUNTIFS('Planificación 2026-1'!E:E,"FILIAL",'Planificación 2026-1'!W:W,C215,'Planificación 2026-1'!G:G,"DE"))&gt;0,"P08"," ")</f>
        <v xml:space="preserve"> </v>
      </c>
      <c r="AH215" s="78" t="str">
        <f>IF(SUM(COUNTIFS('Planificación 2026-1'!E:E,"FILIAL",'Planificación 2026-1'!W:W,C215,'Planificación 2026-1'!G:G,"OB"))&gt;0,"P09"," ")</f>
        <v xml:space="preserve"> </v>
      </c>
      <c r="AI215" s="78" t="str">
        <f>IF(SUM(COUNTIFS('Planificación 2026-1'!E:E,"FILIAL",'Planificación 2026-1'!W:W,C215,'Planificación 2026-1'!G:G,"MH"))&gt;0,"P31"," ")</f>
        <v xml:space="preserve"> </v>
      </c>
      <c r="AJ215" s="78" t="str">
        <f>IF(SUM(COUNTIFS('Planificación 2026-1'!E:E,"FILIAL",'Planificación 2026-1'!W:W,C215,'Planificación 2026-1'!G:G,"IC"))&gt;0,"P32"," ")</f>
        <v xml:space="preserve"> </v>
      </c>
      <c r="AK215" s="78" t="str">
        <f>IF(SUM(COUNTIFS('Planificación 2026-1'!E:E,"FILIAL",'Planificación 2026-1'!W:W,C215,'Planificación 2026-1'!G:G,"AR"))&gt;0,"P34"," ")</f>
        <v xml:space="preserve"> </v>
      </c>
      <c r="AL215" s="78" t="str">
        <f>IF(SUM(COUNTIFS('Planificación 2026-1'!E:E,"FILIAL",'Planificación 2026-1'!W:W,C215,'Planificación 2026-1'!G:G,"T1"))&gt;0,"P35"," ")</f>
        <v xml:space="preserve"> </v>
      </c>
      <c r="AM215" s="78" t="str">
        <f>IF(SUM(COUNTIFS('Planificación 2026-1'!E:E,"FILIAL",'Planificación 2026-1'!W:W,C215,'Planificación 2026-1'!G:G,"T3"))&gt;0,"P36"," ")</f>
        <v xml:space="preserve"> </v>
      </c>
      <c r="AN215" s="78" t="str">
        <f>IF(SUM(COUNTIFS('Planificación 2026-1'!E:E,"FILIAL",'Planificación 2026-1'!W:W,C215,'Planificación 2026-1'!G:G,"T2"))&gt;0,"P37"," ")</f>
        <v xml:space="preserve"> </v>
      </c>
      <c r="AO215" s="78" t="str">
        <f>IF(SUM(COUNTIFS('Planificación 2026-1'!E:E,"FILIAL",'Planificación 2026-1'!W:W,C215,'Planificación 2026-1'!G:G,"AE"))&gt;0,"P38"," ")</f>
        <v xml:space="preserve"> </v>
      </c>
      <c r="AP215" s="78" t="str">
        <f>IF(SUM(COUNTIFS('Planificación 2026-1'!E:E,"FILIAL",'Planificación 2026-1'!W:W,C215,'Planificación 2026-1'!G:G,"T4"))&gt;0,"P55"," ")</f>
        <v xml:space="preserve"> </v>
      </c>
      <c r="AQ215" s="78" t="str">
        <f>IF(SUM(COUNTIFS('Planificación 2026-1'!E:E,"SUNAMPE",'Planificación 2026-1'!W:W,C215,'Planificación 2026-1'!G:G,"AF"))&gt;0," P01"," ")</f>
        <v xml:space="preserve"> </v>
      </c>
      <c r="AR215" s="78" t="str">
        <f>IF(SUM(COUNTIFS('Planificación 2026-1'!E:E,"SUNAMPE",'Planificación 2026-1'!W:W,C215,'Planificación 2026-1'!G:G,"EN"))&gt;0,"P02"," ")</f>
        <v xml:space="preserve"> </v>
      </c>
      <c r="AS215" s="78" t="str">
        <f>IF(SUM(COUNTIFS('Planificación 2026-1'!E:E,"SUNAMPE",'Planificación 2026-1'!W:W,C215,'Planificación 2026-1'!G:G,"IS"))&gt;0,"P03"," ")</f>
        <v xml:space="preserve"> </v>
      </c>
      <c r="AT215" s="78" t="str">
        <f>IF(SUM(COUNTIFS('Planificación 2026-1'!E:E,"SUNAMPE",'Planificación 2026-1'!W:W,C215,'Planificación 2026-1'!G:G,"PS"))&gt;0,"P04"," ")</f>
        <v xml:space="preserve"> </v>
      </c>
      <c r="AU215" s="78"/>
      <c r="AV215" s="78" t="str">
        <f>IF(SUM(COUNTIFS('Planificación 2026-1'!E:E,"SUNAMPE",'Planificación 2026-1'!W:W,C215,'Planificación 2026-1'!G:G,"IN"))&gt;0,"P06"," ")</f>
        <v xml:space="preserve"> </v>
      </c>
      <c r="AW215" s="78" t="str">
        <f>IF(SUM(COUNTIFS('Planificación 2026-1'!E:E,"SUNAMPE",'Planificación 2026-1'!W:W,C215,'Planificación 2026-1'!G:G,"CA"))&gt;0,"P07"," ")</f>
        <v xml:space="preserve"> </v>
      </c>
      <c r="AX215" s="78" t="str">
        <f>IF(SUM(COUNTIFS('Planificación 2026-1'!E:E,"SUNAMPE",'Planificación 2026-1'!W:W,C215,'Planificación 2026-1'!G:G,"DE"))&gt;0,"P08"," ")</f>
        <v xml:space="preserve"> </v>
      </c>
      <c r="AY215" s="78" t="str">
        <f>IF(SUM(COUNTIFS('Planificación 2026-1'!E:E,"SUNAMPE",'Planificación 2026-1'!W:W,C215,'Planificación 2026-1'!G:G,"OB"))&gt;0,"P09"," ")</f>
        <v xml:space="preserve"> </v>
      </c>
      <c r="AZ215" s="78" t="str">
        <f>IF(SUM(COUNTIFS('Planificación 2026-1'!E:E,"SUNAMPE",'Planificación 2026-1'!W:W,C215,'Planificación 2026-1'!G:G,"MH"))&gt;0,"P31"," ")</f>
        <v>P31</v>
      </c>
      <c r="BA215" s="78" t="str">
        <f>IF(SUM(COUNTIFS('Planificación 2026-1'!E:E,"SUNAMPE",'Planificación 2026-1'!W:W,C215,'Planificación 2026-1'!G:G,"IC"))&gt;0,"P32"," ")</f>
        <v xml:space="preserve"> </v>
      </c>
      <c r="BB215" s="78" t="str">
        <f>IF(SUM(COUNTIFS('Planificación 2026-1'!E:E,"SUNAMPE",'Planificación 2026-1'!W:W,C215,'Planificación 2026-1'!G:G,"AR"))&gt;0,"P34"," ")</f>
        <v xml:space="preserve"> </v>
      </c>
      <c r="BC215" s="78" t="str">
        <f>IF(SUM(COUNTIFS('Planificación 2026-1'!E:E,"SUNAMPE",'Planificación 2026-1'!W:W,C215,'Planificación 2026-1'!G:G,"T1"))&gt;0,"P35"," ")</f>
        <v>P35</v>
      </c>
      <c r="BD215" s="78" t="str">
        <f>IF(SUM(COUNTIFS('Planificación 2026-1'!E:E,"SUNAMPE",'Planificación 2026-1'!W:W,C215,'Planificación 2026-1'!G:G,"T3"))&gt;0,"P36"," ")</f>
        <v>P36</v>
      </c>
      <c r="BE215" s="78" t="str">
        <f>IF(SUM(COUNTIFS('Planificación 2026-1'!E:E,"SUNAMPE",'Planificación 2026-1'!W:W,C215,'Planificación 2026-1'!G:G,"T2"))&gt;0,"P37"," ")</f>
        <v xml:space="preserve"> </v>
      </c>
      <c r="BF215" s="78" t="str">
        <f>IF(SUM(COUNTIFS('Planificación 2026-1'!E:E,"SUNAMPE",'Planificación 2026-1'!W:W,C215,'Planificación 2026-1'!G:G,"AE"))&gt;0,"P38"," ")</f>
        <v xml:space="preserve"> </v>
      </c>
      <c r="BG215" s="78" t="str">
        <f>IF(SUM(COUNTIFS('Planificación 2026-1'!E:E,"SUNAMPE",'Planificación 2026-1'!W:W,C215,'Planificación 2026-1'!G:G,"T4"))&gt;0,"P55"," ")</f>
        <v xml:space="preserve"> </v>
      </c>
      <c r="BH215" s="78" t="str">
        <f>IF(SUM(COUNTIFS('Planificación 2026-1'!E:E,"HUAURA",'Planificación 2026-1'!W:W,C215,'Planificación 2026-1'!G:G,"AF"))&gt;0," P01"," ")</f>
        <v xml:space="preserve"> </v>
      </c>
      <c r="BI215" s="78" t="str">
        <f>IF(SUM(COUNTIFS('Planificación 2026-1'!E:E,"HUAURA",'Planificación 2026-1'!W:W,C215,'Planificación 2026-1'!G:G,"EN"))&gt;0,"P02"," ")</f>
        <v xml:space="preserve"> </v>
      </c>
      <c r="BJ215" s="78" t="str">
        <f>IF(SUM(COUNTIFS('Planificación 2026-1'!E:E,"HUAURA",'Planificación 2026-1'!W:W,C215,'Planificación 2026-1'!G:G,"IS"))&gt;0,"P03"," ")</f>
        <v xml:space="preserve"> </v>
      </c>
      <c r="BK215" s="78" t="str">
        <f>IF(SUM(COUNTIFS('Planificación 2026-1'!E:E,"HUAURA",'Planificación 2026-1'!W:W,C215,'Planificación 2026-1'!G:G,"PS"))&gt;0,"P04"," ")</f>
        <v xml:space="preserve"> </v>
      </c>
      <c r="BL215" s="78"/>
      <c r="BM215" s="78" t="str">
        <f>IF(SUM(COUNTIFS('Planificación 2026-1'!E:E,"HUAURA",'Planificación 2026-1'!W:W,C215,'Planificación 2026-1'!G:G,"IN"))&gt;0,"P06"," ")</f>
        <v xml:space="preserve"> </v>
      </c>
      <c r="BN215" s="78" t="str">
        <f>IF(SUM(COUNTIFS('Planificación 2026-1'!E:E,"HUAURA",'Planificación 2026-1'!W:W,C215,'Planificación 2026-1'!G:G,"CA"))&gt;0,"P07"," ")</f>
        <v xml:space="preserve"> </v>
      </c>
      <c r="BO215" s="78" t="str">
        <f>IF(SUM(COUNTIFS('Planificación 2026-1'!E:E,"HUAURA",'Planificación 2026-1'!W:W,C215,'Planificación 2026-1'!G:G,"DE"))&gt;0,"P08"," ")</f>
        <v xml:space="preserve"> </v>
      </c>
      <c r="BP215" s="78" t="str">
        <f>IF(SUM(COUNTIFS('Planificación 2026-1'!E:E,"HUAURA",'Planificación 2026-1'!W:W,C215,'Planificación 2026-1'!G:G,"OB"))&gt;0,"P09"," ")</f>
        <v xml:space="preserve"> </v>
      </c>
      <c r="BQ215" s="78" t="str">
        <f>IF(SUM(COUNTIFS('Planificación 2026-1'!E:E,"HUAURA",'Planificación 2026-1'!W:W,C215,'Planificación 2026-1'!G:G,"MH"))&gt;0,"P31"," ")</f>
        <v xml:space="preserve"> </v>
      </c>
      <c r="BR215" s="78" t="str">
        <f>IF(SUM(COUNTIFS('Planificación 2026-1'!E:E,"HUAURA",'Planificación 2026-1'!W:W,C215,'Planificación 2026-1'!G:G,"IC"))&gt;0,"P32"," ")</f>
        <v xml:space="preserve"> </v>
      </c>
      <c r="BS215" s="78" t="str">
        <f>IF(SUM(COUNTIFS('Planificación 2026-1'!E:E,"HUAURA",'Planificación 2026-1'!W:W,C215,'Planificación 2026-1'!G:G,"AR"))&gt;0,"P34"," ")</f>
        <v xml:space="preserve"> </v>
      </c>
      <c r="BT215" s="78" t="str">
        <f>IF(SUM(COUNTIFS('Planificación 2026-1'!E:E,"HUAURA",'Planificación 2026-1'!W:W,C215,'Planificación 2026-1'!G:G,"T1"))&gt;0,"P35"," ")</f>
        <v xml:space="preserve"> </v>
      </c>
      <c r="BU215" s="78" t="str">
        <f>IF(SUM(COUNTIFS('Planificación 2026-1'!E:E,"HUAURA",'Planificación 2026-1'!W:W,C215,'Planificación 2026-1'!G:G,"T3"))&gt;0,"P36"," ")</f>
        <v xml:space="preserve"> </v>
      </c>
      <c r="BV215" s="78" t="str">
        <f>IF(SUM(COUNTIFS('Planificación 2026-1'!E:E,"HUAURA",'Planificación 2026-1'!W:W,C215,'Planificación 2026-1'!G:G,"T2"))&gt;0,"P37"," ")</f>
        <v xml:space="preserve"> </v>
      </c>
      <c r="BW215" s="78" t="str">
        <f>IF(SUM(COUNTIFS('Planificación 2026-1'!E:E,"HUAURA",'Planificación 2026-1'!W:W,C215,'Planificación 2026-1'!G:G,"AE"))&gt;0,"P38"," ")</f>
        <v xml:space="preserve"> </v>
      </c>
      <c r="BX215" s="78" t="str">
        <f>IF(SUM(COUNTIFS('Planificación 2026-1'!E:E,"HUAURA",'Planificación 2026-1'!W:W,C215,'Planificación 2026-1'!G:G,"T4"))&gt;0,"P55"," ")</f>
        <v xml:space="preserve"> </v>
      </c>
      <c r="BY215" s="79">
        <f>SUMIFS('Planificación 2026-1'!R:R,'Planificación 2026-1'!W:W,C215,'Planificación 2026-1'!G:G,"AF",'Planificación 2026-1'!H:H,"&gt;2")</f>
        <v>0</v>
      </c>
      <c r="BZ215" s="79">
        <f>SUMIFS('Planificación 2026-1'!R:R,'Planificación 2026-1'!W:W,C215,'Planificación 2026-1'!G:G,"EN",'Planificación 2026-1'!H:H,"&gt;2")</f>
        <v>0</v>
      </c>
      <c r="CA215" s="79">
        <f>SUMIFS('Planificación 2026-1'!R:R,'Planificación 2026-1'!W:W,C215,'Planificación 2026-1'!G:G,"IS",'Planificación 2026-1'!H:H,"&gt;2")</f>
        <v>0</v>
      </c>
      <c r="CB215" s="79">
        <f>SUMIFS('Planificación 2026-1'!R:R,'Planificación 2026-1'!W:W,C215,'Planificación 2026-1'!G:G,"PS",'Planificación 2026-1'!H:H,"&gt;2")</f>
        <v>0</v>
      </c>
      <c r="CC215" s="79">
        <f>SUMIFS('Planificación 2026-1'!R:R,'Planificación 2026-1'!W:W,C215,'Planificación 2026-1'!G:G,"IN",'Planificación 2026-1'!H:H,"&gt;2")</f>
        <v>0</v>
      </c>
      <c r="CD215" s="79">
        <f>SUMIFS('Planificación 2026-1'!R:R,'Planificación 2026-1'!W:W,C215,'Planificación 2026-1'!G:G,"CA",'Planificación 2026-1'!H:H,"&gt;2")</f>
        <v>0</v>
      </c>
      <c r="CE215" s="79">
        <f>SUMIFS('Planificación 2026-1'!R:R,'Planificación 2026-1'!W:W,C215,'Planificación 2026-1'!G:G,"DE",'Planificación 2026-1'!H:H,"&gt;2")</f>
        <v>0</v>
      </c>
      <c r="CF215" s="79">
        <f>SUMIFS('Planificación 2026-1'!R:R,'Planificación 2026-1'!W:W,C215,'Planificación 2026-1'!G:G,"OB",'Planificación 2026-1'!H:H,"&gt;2")</f>
        <v>0</v>
      </c>
      <c r="CG215" s="79">
        <f>SUMIFS('Planificación 2026-1'!R:R,'Planificación 2026-1'!W:W,C215,'Planificación 2026-1'!G:G,"MH",'Planificación 2026-1'!H:H,"&gt;2")</f>
        <v>11</v>
      </c>
      <c r="CH215" s="79">
        <f>SUMIFS('Planificación 2026-1'!R:R,'Planificación 2026-1'!W:W,C215,'Planificación 2026-1'!G:G,"IC",'Planificación 2026-1'!H:H,"&gt;2")</f>
        <v>0</v>
      </c>
      <c r="CI215" s="79">
        <f>SUMIFS('Planificación 2026-1'!R:R,'Planificación 2026-1'!W:W,C215,'Planificación 2026-1'!G:G,"AR",'Planificación 2026-1'!H:H,"&gt;2")</f>
        <v>0</v>
      </c>
      <c r="CJ215" s="79">
        <f>SUMIFS('Planificación 2026-1'!R:R,'Planificación 2026-1'!W:W,C215,'Planificación 2026-1'!G:G,"T1",'Planificación 2026-1'!H:H,"&gt;2")</f>
        <v>4</v>
      </c>
      <c r="CK215" s="79">
        <f>SUMIFS('Planificación 2026-1'!R:R,'Planificación 2026-1'!W:W,C215,'Planificación 2026-1'!G:G,"T3",'Planificación 2026-1'!H:H,"&gt;2")</f>
        <v>0</v>
      </c>
      <c r="CL215" s="79">
        <f>SUMIFS('Planificación 2026-1'!R:R,'Planificación 2026-1'!W:W,C215,'Planificación 2026-1'!G:G,"T2",'Planificación 2026-1'!H:H,"&gt;2")</f>
        <v>0</v>
      </c>
      <c r="CM215" s="79">
        <f>SUMIFS('Planificación 2026-1'!R:R,'Planificación 2026-1'!W:W,C215,'Planificación 2026-1'!G:G,"AE",'Planificación 2026-1'!H:H,"&gt;2")</f>
        <v>0</v>
      </c>
      <c r="CN215" s="79">
        <f>SUMIFS('Planificación 2026-1'!R:R,'Planificación 2026-1'!W:W,C215,'Planificación 2026-1'!G:G,"T4",'Planificación 2026-1'!H:H,"&gt;2")</f>
        <v>0</v>
      </c>
      <c r="CO215" s="79">
        <f>SUMIFS('Planificación 2026-1'!R:R,'Planificación 2026-1'!W:W,C215,'Planificación 2026-1'!G:G,"AF",'Planificación 2026-1'!H:H,"&lt;3")</f>
        <v>0</v>
      </c>
      <c r="CP215" s="79">
        <f>SUMIFS('Planificación 2026-1'!R:R,'Planificación 2026-1'!W:W,C215,'Planificación 2026-1'!G:G,"EN",'Planificación 2026-1'!H:H,"&lt;3")</f>
        <v>0</v>
      </c>
      <c r="CQ215" s="79">
        <f>SUMIFS('Planificación 2026-1'!R:R,'Planificación 2026-1'!W:W,C215,'Planificación 2026-1'!G:G,"IS",'Planificación 2026-1'!H:H,"&lt;3")</f>
        <v>0</v>
      </c>
      <c r="CR215" s="79">
        <f>SUMIFS('Planificación 2026-1'!R:R,'Planificación 2026-1'!W:W,C215,'Planificación 2026-1'!G:G,"PS",'Planificación 2026-1'!H:H,"&lt;3")</f>
        <v>0</v>
      </c>
      <c r="CS215" s="79">
        <f>SUMIFS('Planificación 2026-1'!R:R,'Planificación 2026-1'!W:W,C215,'Planificación 2026-1'!G:G,"IN",'Planificación 2026-1'!H:H,"&lt;3")</f>
        <v>0</v>
      </c>
      <c r="CT215" s="79">
        <f>SUMIFS('Planificación 2026-1'!R:R,'Planificación 2026-1'!W:W,C215,'Planificación 2026-1'!G:G,"CA",'Planificación 2026-1'!H:H,"&lt;3")</f>
        <v>0</v>
      </c>
      <c r="CU215" s="79">
        <f>SUMIFS('Planificación 2026-1'!R:R,'Planificación 2026-1'!W:W,C215,'Planificación 2026-1'!G:G,"DE",'Planificación 2026-1'!H:H,"&lt;3")</f>
        <v>0</v>
      </c>
      <c r="CV215" s="79">
        <f>SUMIFS('Planificación 2026-1'!R:R,'Planificación 2026-1'!W:W,C215,'Planificación 2026-1'!G:G,"OB",'Planificación 2026-1'!H:H,"&lt;3")</f>
        <v>0</v>
      </c>
      <c r="CW215" s="79">
        <f>SUMIFS('Planificación 2026-1'!R:R,'Planificación 2026-1'!W:W,C215,'Planificación 2026-1'!G:G,"MH",'Planificación 2026-1'!H:H,"&lt;3")</f>
        <v>0</v>
      </c>
      <c r="CX215" s="79">
        <f>SUMIFS('Planificación 2026-1'!R:R,'Planificación 2026-1'!W:W,C215,'Planificación 2026-1'!G:G,"IC",'Planificación 2026-1'!H:H,"&lt;3")</f>
        <v>0</v>
      </c>
      <c r="CY215" s="79">
        <f>SUMIFS('Planificación 2026-1'!R:R,'Planificación 2026-1'!W:W,C215,'Planificación 2026-1'!G:G,"AR",'Planificación 2026-1'!H:H,"&lt;3")</f>
        <v>0</v>
      </c>
      <c r="CZ215" s="79">
        <f>SUMIFS('Planificación 2026-1'!R:R,'Planificación 2026-1'!W:W,C215,'Planificación 2026-1'!G:G,"T1",'Planificación 2026-1'!H:H,"&lt;3")</f>
        <v>0</v>
      </c>
      <c r="DA215" s="79">
        <f>SUMIFS('Planificación 2026-1'!R:R,'Planificación 2026-1'!W:W,C215,'Planificación 2026-1'!G:G,"T3",'Planificación 2026-1'!H:H,"&lt;3")</f>
        <v>0</v>
      </c>
      <c r="DB215" s="79">
        <f>SUMIFS('Planificación 2026-1'!R:R,'Planificación 2026-1'!W:W,C215,'Planificación 2026-1'!G:G,"T2",'Planificación 2026-1'!H:H,"&lt;3")</f>
        <v>0</v>
      </c>
      <c r="DC215" s="79">
        <f>SUMIFS('Planificación 2026-1'!R:R,'Planificación 2026-1'!W:W,C215,'Planificación 2026-1'!G:G,"AE",'Planificación 2026-1'!H:H,"&lt;3")</f>
        <v>0</v>
      </c>
      <c r="DD215" s="79">
        <f>SUMIFS('Planificación 2026-1'!R:R,'Planificación 2026-1'!W:W,C215,'Planificación 2026-1'!G:G,"T4",'Planificación 2026-1'!H:H,"&lt;3")</f>
        <v>0</v>
      </c>
      <c r="DE215" s="78" t="str">
        <f t="shared" si="46"/>
        <v/>
      </c>
      <c r="DF215" s="30">
        <f>IF(C215="","",SUMIFS('Planificación 2026-1'!R:R,'Planificación 2026-1'!W:W,C215,'Planificación 2026-1'!E:E,"PRINCIPAL",'Planificación 2026-1'!X:X,"VIRTUAL"))</f>
        <v>0</v>
      </c>
      <c r="DG215" s="30">
        <f>IF(C215="","",SUMIFS('Planificación 2026-1'!R:R,'Planificación 2026-1'!W:W,C215,'Planificación 2026-1'!E:E,"PRINCIPAL",'Planificación 2026-1'!X:X,"PRESENCIAL"))</f>
        <v>0</v>
      </c>
      <c r="DH215" s="30">
        <f>IF(C215="","",SUMIFS('Planificación 2026-1'!R:R,'Planificación 2026-1'!W:W,C215,'Planificación 2026-1'!E:E,"PRINCIPAL",'Planificación 2026-1'!X:X,"HIBRIDO PRESENCIAL"))</f>
        <v>0</v>
      </c>
      <c r="DI215" s="78" t="str">
        <f t="shared" si="47"/>
        <v/>
      </c>
      <c r="DJ215" s="78">
        <f>IF(C215="","",SUMIFS('Planificación 2026-1'!R:R,'Planificación 2026-1'!W:W,C215,'Planificación 2026-1'!E:E,"FILIAL",'Planificación 2026-1'!X:X,"VIRTUAL"))</f>
        <v>0</v>
      </c>
      <c r="DK215" s="80">
        <f>IF(C215="","",SUMIFS('Planificación 2026-1'!R:R,'Planificación 2026-1'!W:W,C215,'Planificación 2026-1'!E:E,"FILIAL",'Planificación 2026-1'!X:X,"PRESENCIAL"))</f>
        <v>0</v>
      </c>
      <c r="DL215" s="42">
        <f>IF(C215="","",SUMIFS('Planificación 2026-1'!R:R,'Planificación 2026-1'!W:W,C215,'Planificación 2026-1'!E:E,"FILIAL",'Planificación 2026-1'!X:X,"HIBRIDO PRESENCIAL"))</f>
        <v>0</v>
      </c>
      <c r="DM215" s="81" t="str">
        <f t="shared" si="48"/>
        <v>P31 P35P36</v>
      </c>
      <c r="DN215" s="78">
        <f>IF(C215="","",SUMIFS('Planificación 2026-1'!R:R,'Planificación 2026-1'!W:W,C215,'Planificación 2026-1'!E:E,"SUNAMPE",'Planificación 2026-1'!X:X,"VIRTUAL"))</f>
        <v>0</v>
      </c>
      <c r="DO215" s="42">
        <f>IF(C215="","",SUMIFS('Planificación 2026-1'!R:R,'Planificación 2026-1'!W:W,C215,'Planificación 2026-1'!E:E,"SUNAMPE",'Planificación 2026-1'!X:X,"PRESENCIAL"))</f>
        <v>15</v>
      </c>
      <c r="DP215" s="81" t="str">
        <f t="shared" si="49"/>
        <v/>
      </c>
      <c r="DQ215" s="78">
        <f>IF(C215="","",SUMIFS('Planificación 2026-1'!R:R,'Planificación 2026-1'!W:W,C215,'Planificación 2026-1'!E:E,"HUAURA",'Planificación 2026-1'!X:X,"VIRTUAL"))</f>
        <v>0</v>
      </c>
      <c r="DR215" s="42">
        <f>IF(C215="","",SUMIFS('Planificación 2026-1'!R:R,'Planificación 2026-1'!W:W,C215,'Planificación 2026-1'!E:E,"HUAURA",'Planificación 2026-1'!X:X,"PRESENCIAL"))</f>
        <v>0</v>
      </c>
      <c r="DS215" s="48">
        <f>SUMIFS('Planificación 2026-1'!R:R,'Planificación 2026-1'!W:W,C215,'Planificación 2026-1'!E:E,"PRINCIPAL",'Planificación 2026-1'!X:X,"VIRTUAL",'Planificación 2026-1'!H:H,"&gt;2")</f>
        <v>0</v>
      </c>
      <c r="DT215" s="48">
        <f>SUMIFS('Planificación 2026-1'!R:R,'Planificación 2026-1'!W:W,C215,'Planificación 2026-1'!E:E,"PRINCIPAL",'Planificación 2026-1'!X:X,"&lt;&gt;VIRTUAL",'Planificación 2026-1'!H:H,"&gt;2")</f>
        <v>0</v>
      </c>
      <c r="DU215" s="48">
        <f>SUMIFS('Planificación 2026-1'!R:R,'Planificación 2026-1'!W:W,C215,'Planificación 2026-1'!E:E,"SUNAMPE",'Planificación 2026-1'!X:X,"VIRTUAL",'Planificación 2026-1'!H:H,"&gt;2")</f>
        <v>0</v>
      </c>
      <c r="DV215" s="48">
        <f>SUMIFS('Planificación 2026-1'!R:R,'Planificación 2026-1'!W:W,C215,'Planificación 2026-1'!E:E,"SUNAMPE",'Planificación 2026-1'!X:X,"&lt;&gt;VIRTUAL",'Planificación 2026-1'!H:H,"&gt;2")</f>
        <v>15</v>
      </c>
      <c r="DW215" s="48">
        <f>SUMIFS('Planificación 2026-1'!R:R,'Planificación 2026-1'!W:W,C215,'Planificación 2026-1'!E:E,"FILIAL",'Planificación 2026-1'!X:X,"VIRTUAL",'Planificación 2026-1'!H:H,"&gt;2")</f>
        <v>0</v>
      </c>
      <c r="DX215" s="48">
        <f>SUMIFS('Planificación 2026-1'!R:R,'Planificación 2026-1'!W:W,C215,'Planificación 2026-1'!E:E,"FILIAL",'Planificación 2026-1'!X:X,"&lt;&gt;VIRTUAL",'Planificación 2026-1'!H:H,"&gt;2")</f>
        <v>0</v>
      </c>
      <c r="DY215" s="48">
        <f>SUMIFS('Planificación 2026-1'!R:R,'Planificación 2026-1'!W:W,C215,'Planificación 2026-1'!E:E,"PORUMA",'Planificación 2026-1'!X:X,"VIRTUAL",'Planificación 2026-1'!H:H,"&gt;2")</f>
        <v>0</v>
      </c>
      <c r="DZ215" s="48">
        <f>SUMIFS('Planificación 2026-1'!R:R,'Planificación 2026-1'!W:W,C215,'Planificación 2026-1'!E:E,"PORUMA",'Planificación 2026-1'!X:X,"&lt;&gt;VIRTUAL",'Planificación 2026-1'!H:H,"&gt;2")</f>
        <v>0</v>
      </c>
      <c r="EA215" s="48">
        <f>SUMIFS('Planificación 2026-1'!R:R,'Planificación 2026-1'!W:W,C215,'Planificación 2026-1'!E:E,"HUAURA",'Planificación 2026-1'!X:X,"VIRTUAL",'Planificación 2026-1'!H:H,"&gt;2")</f>
        <v>0</v>
      </c>
      <c r="EB215" s="48">
        <f>SUMIFS('Planificación 2026-1'!R:R,'Planificación 2026-1'!W:W,C215,'Planificación 2026-1'!E:E,"HUAURA",'Planificación 2026-1'!X:X,"&lt;&gt;VIRTUAL",'Planificación 2026-1'!H:H,"&gt;2")</f>
        <v>0</v>
      </c>
      <c r="EC215" s="48">
        <f>SUMIFS('Planificación 2026-1'!R:R,'Planificación 2026-1'!W:W,C215,'Planificación 2026-1'!E:E,"PRINCIPAL",'Planificación 2026-1'!X:X,"VIRTUAL",'Planificación 2026-1'!H:H,"&lt;3")</f>
        <v>0</v>
      </c>
      <c r="ED215" s="48">
        <f>SUMIFS('Planificación 2026-1'!R:R,'Planificación 2026-1'!W:W,C215,'Planificación 2026-1'!E:E,"PRINCIPAL",'Planificación 2026-1'!X:X,"&lt;&gt;VIRTUAL",'Planificación 2026-1'!H:H,"&lt;3")</f>
        <v>0</v>
      </c>
      <c r="EE215" s="48">
        <f>SUMIFS('Planificación 2026-1'!R:R,'Planificación 2026-1'!W:W,C215,'Planificación 2026-1'!E:E,"SUNAMPE",'Planificación 2026-1'!X:X,"VIRTUAL",'Planificación 2026-1'!H:H,"&lt;3")</f>
        <v>0</v>
      </c>
      <c r="EF215" s="48">
        <f>SUMIFS('Planificación 2026-1'!R:R,'Planificación 2026-1'!W:W,C215,'Planificación 2026-1'!E:E,"SUNAMPE",'Planificación 2026-1'!X:X,"&lt;&gt;VIRTUAL",'Planificación 2026-1'!H:H,"&lt;3")</f>
        <v>0</v>
      </c>
      <c r="EG215" s="48">
        <f>SUMIFS('Planificación 2026-1'!R:R,'Planificación 2026-1'!W:W,C215,'Planificación 2026-1'!E:E,"FILIAL",'Planificación 2026-1'!X:X,"VIRTUAL",'Planificación 2026-1'!H:H,"&lt;3")</f>
        <v>0</v>
      </c>
      <c r="EH215" s="48">
        <f>SUMIFS('Planificación 2026-1'!R:R,'Planificación 2026-1'!W:W,C215,'Planificación 2026-1'!E:E,"FILIAL",'Planificación 2026-1'!X:X,"&lt;&gt;VIRTUAL",'Planificación 2026-1'!H:H,"&lt;3")</f>
        <v>0</v>
      </c>
      <c r="EI215" s="48">
        <f>SUMIFS('Planificación 2026-1'!R:R,'Planificación 2026-1'!W:W,C215,'Planificación 2026-1'!E:E,"PORUMA",'Planificación 2026-1'!X:X,"VIRTUAL",'Planificación 2026-1'!H:H,"&lt;3")</f>
        <v>0</v>
      </c>
      <c r="EJ215" s="48">
        <f>SUMIFS('Planificación 2026-1'!R:R,'Planificación 2026-1'!W:W,C215,'Planificación 2026-1'!E:E,"PORUMA",'Planificación 2026-1'!X:X,"&lt;&gt;VIRTUAL",'Planificación 2026-1'!H:H,"&lt;3")</f>
        <v>0</v>
      </c>
      <c r="EK215" s="48">
        <f>SUMIFS('Planificación 2026-1'!R:R,'Planificación 2026-1'!W:W,C215,'Planificación 2026-1'!E:E,"HUAURA",'Planificación 2026-1'!X:X,"VIRTUAL",'Planificación 2026-1'!H:H,"&lt;3")</f>
        <v>0</v>
      </c>
      <c r="EL215" s="48">
        <f>SUMIFS('Planificación 2026-1'!R:R,'Planificación 2026-1'!W:W,C215,'Planificación 2026-1'!E:E,"HUAURA",'Planificación 2026-1'!X:X,"&lt;&gt;VIRTUAL",'Planificación 2026-1'!H:H,"&lt;3")</f>
        <v>0</v>
      </c>
      <c r="EM215" s="48">
        <f t="shared" si="50"/>
        <v>0</v>
      </c>
      <c r="EN215" s="48">
        <f t="shared" si="51"/>
        <v>0</v>
      </c>
      <c r="EO215" s="48">
        <f t="shared" si="52"/>
        <v>0</v>
      </c>
      <c r="EP215" s="48">
        <f t="shared" si="53"/>
        <v>0</v>
      </c>
      <c r="EQ215" s="48">
        <f t="shared" si="54"/>
        <v>15</v>
      </c>
      <c r="ER215" s="48"/>
      <c r="ES215" s="48">
        <f t="shared" si="55"/>
        <v>0</v>
      </c>
      <c r="ET215" s="48">
        <f t="shared" si="56"/>
        <v>15</v>
      </c>
      <c r="EU215" s="48" t="b">
        <f t="shared" si="57"/>
        <v>1</v>
      </c>
      <c r="EV215" s="48" t="str">
        <f t="shared" si="58"/>
        <v/>
      </c>
      <c r="EW215" s="48" t="str">
        <f t="shared" si="59"/>
        <v>PRESENCIAL</v>
      </c>
    </row>
    <row r="216" spans="1:153" x14ac:dyDescent="0.3">
      <c r="A216" s="53"/>
      <c r="B216" s="383">
        <v>213</v>
      </c>
      <c r="C216" s="107" t="s">
        <v>238</v>
      </c>
      <c r="D216" s="82">
        <f>SUMIF('Planificación 2026-1'!W:W,C216,'Planificación 2026-1'!R:R)</f>
        <v>19</v>
      </c>
      <c r="E216" s="384" t="s">
        <v>319</v>
      </c>
      <c r="F216" s="107" t="s">
        <v>430</v>
      </c>
      <c r="G216" s="107" t="s">
        <v>276</v>
      </c>
      <c r="H216" s="107" t="s">
        <v>432</v>
      </c>
      <c r="I216" s="77" t="str">
        <f>IF(SUM(COUNTIFS('Planificación 2026-1'!E:E,"PRINCIPAL",'Planificación 2026-1'!W:W,C216,'Planificación 2026-1'!G:G,"AF"))&gt;0,"P01"," ")</f>
        <v xml:space="preserve"> </v>
      </c>
      <c r="J216" s="78" t="str">
        <f>IF(SUM(COUNTIFS('Planificación 2026-1'!E:E,"PRINCIPAL",'Planificación 2026-1'!W:W,C216,'Planificación 2026-1'!G:G,"EN"))&gt;0,"P02"," ")</f>
        <v>P02</v>
      </c>
      <c r="K216" s="78" t="str">
        <f>IF(SUM(COUNTIFS('Planificación 2026-1'!E:E,"PRINCIPAL",'Planificación 2026-1'!W:W,C216,'Planificación 2026-1'!G:G,"IS"))&gt;0,"P03"," ")</f>
        <v xml:space="preserve"> </v>
      </c>
      <c r="L216" s="78" t="str">
        <f>IF(SUM(COUNTIFS('Planificación 2026-1'!E:E,"PRINCIPAL",'Planificación 2026-1'!W:W,C216,'Planificación 2026-1'!G:G,"PS"))&gt;0,"P04"," ")</f>
        <v xml:space="preserve"> </v>
      </c>
      <c r="M216" s="78"/>
      <c r="N216" s="78" t="str">
        <f>IF(SUM(COUNTIFS('Planificación 2026-1'!E:E,"PRINCIPAL",'Planificación 2026-1'!W:W,C216,'Planificación 2026-1'!G:G,"IN"))&gt;0,"P06"," ")</f>
        <v xml:space="preserve"> </v>
      </c>
      <c r="O216" s="78" t="str">
        <f>IF(SUM(COUNTIFS('Planificación 2026-1'!E:E,"PRINCIPAL",'Planificación 2026-1'!W:W,C216,'Planificación 2026-1'!G:G,"CA"))&gt;0,"P07"," ")</f>
        <v xml:space="preserve"> </v>
      </c>
      <c r="P216" s="78" t="str">
        <f>IF(SUM(COUNTIFS('Planificación 2026-1'!E:E,"PRINCIPAL",'Planificación 2026-1'!W:W,C216,'Planificación 2026-1'!G:G,"DE"))&gt;0,"P08"," ")</f>
        <v xml:space="preserve"> </v>
      </c>
      <c r="Q216" s="78" t="str">
        <f>IF(SUM(COUNTIFS('Planificación 2026-1'!E:E,"PRINCIPAL",'Planificación 2026-1'!W:W,C216,'Planificación 2026-1'!G:G,"OB"))&gt;0,"P09"," ")</f>
        <v xml:space="preserve"> </v>
      </c>
      <c r="R216" s="78" t="str">
        <f>IF(SUM(COUNTIFS('Planificación 2026-1'!E:E,"PRINCIPAL",'Planificación 2026-1'!W:W,C216,'Planificación 2026-1'!G:G,"MH"))&gt;0,"P31"," ")</f>
        <v xml:space="preserve"> </v>
      </c>
      <c r="S216" s="78" t="str">
        <f>IF(SUM(COUNTIFS('Planificación 2026-1'!E:E,"PRINCIPAL",'Planificación 2026-1'!W:W,C216,'Planificación 2026-1'!G:G,"IC"))&gt;0,"P32"," ")</f>
        <v xml:space="preserve"> </v>
      </c>
      <c r="T216" s="78" t="str">
        <f>IF(SUM(COUNTIFS('Planificación 2026-1'!E:E,"PRINCIPAL",'Planificación 2026-1'!W:W,C216,'Planificación 2026-1'!G:G,"AR"))&gt;0,"P34"," ")</f>
        <v xml:space="preserve"> </v>
      </c>
      <c r="U216" s="78" t="str">
        <f>IF(SUM(COUNTIFS('Planificación 2026-1'!E:E,"PRINCIPAL",'Planificación 2026-1'!W:W,C216,'Planificación 2026-1'!G:G,"T1"))&gt;0,"P35"," ")</f>
        <v xml:space="preserve"> </v>
      </c>
      <c r="V216" s="78" t="str">
        <f>IF(SUM(COUNTIFS('Planificación 2026-1'!E:E,"PRINCIPAL",'Planificación 2026-1'!W:W,C216,'Planificación 2026-1'!G:G,"T3"))&gt;0,"P36"," ")</f>
        <v xml:space="preserve"> </v>
      </c>
      <c r="W216" s="78" t="str">
        <f>IF(SUM(COUNTIFS('Planificación 2026-1'!E:E,"PRINCIPAL",'Planificación 2026-1'!W:W,C216,'Planificación 2026-1'!G:G,"T2"))&gt;0,"P37"," ")</f>
        <v xml:space="preserve"> </v>
      </c>
      <c r="X216" s="78" t="str">
        <f>IF(SUM(COUNTIFS('Planificación 2026-1'!E:E,"PRINCIPAL",'Planificación 2026-1'!W:W,C216,'Planificación 2026-1'!G:G,"AE"))&gt;0,"P38"," ")</f>
        <v xml:space="preserve"> </v>
      </c>
      <c r="Y216" s="78" t="str">
        <f>IF(SUM(COUNTIFS('Planificación 2026-1'!E:E,"PRINCIPAL",'Planificación 2026-1'!W:W,C216,'Planificación 2026-1'!G:G,"T4"))&gt;0,"P55"," ")</f>
        <v xml:space="preserve"> </v>
      </c>
      <c r="Z216" s="78" t="str">
        <f>IF(SUM(COUNTIFS('Planificación 2026-1'!E:E,"FILIAL",'Planificación 2026-1'!W:W,C216,'Planificación 2026-1'!G:G,"AF"))&gt;0," P01"," ")</f>
        <v xml:space="preserve"> </v>
      </c>
      <c r="AA216" s="78" t="str">
        <f>IF(SUM(COUNTIFS('Planificación 2026-1'!E:E,"FILIAL",'Planificación 2026-1'!W:W,C216,'Planificación 2026-1'!G:G,"EN"))&gt;0,"P02"," ")</f>
        <v>P02</v>
      </c>
      <c r="AB216" s="78" t="str">
        <f>IF(SUM(COUNTIFS('Planificación 2026-1'!E:E,"FILIAL",'Planificación 2026-1'!W:W,C216,'Planificación 2026-1'!G:G,"IS"))&gt;0,"P03"," ")</f>
        <v xml:space="preserve"> </v>
      </c>
      <c r="AC216" s="78" t="str">
        <f>IF(SUM(COUNTIFS('Planificación 2026-1'!E:E,"FILIAL",'Planificación 2026-1'!W:W,C216,'Planificación 2026-1'!G:G,"PS"))&gt;0,"P04"," ")</f>
        <v xml:space="preserve"> </v>
      </c>
      <c r="AD216" s="78"/>
      <c r="AE216" s="78" t="str">
        <f>IF(SUM(COUNTIFS('Planificación 2026-1'!E:E,"FILIAL",'Planificación 2026-1'!W:W,C216,'Planificación 2026-1'!G:G,"IN"))&gt;0,"P06"," ")</f>
        <v xml:space="preserve"> </v>
      </c>
      <c r="AF216" s="78" t="str">
        <f>IF(SUM(COUNTIFS('Planificación 2026-1'!E:E,"FILIAL",'Planificación 2026-1'!W:W,C216,'Planificación 2026-1'!G:G,"CA"))&gt;0,"P07"," ")</f>
        <v xml:space="preserve"> </v>
      </c>
      <c r="AG216" s="78" t="str">
        <f>IF(SUM(COUNTIFS('Planificación 2026-1'!E:E,"FILIAL",'Planificación 2026-1'!W:W,C216,'Planificación 2026-1'!G:G,"DE"))&gt;0,"P08"," ")</f>
        <v xml:space="preserve"> </v>
      </c>
      <c r="AH216" s="78" t="str">
        <f>IF(SUM(COUNTIFS('Planificación 2026-1'!E:E,"FILIAL",'Planificación 2026-1'!W:W,C216,'Planificación 2026-1'!G:G,"OB"))&gt;0,"P09"," ")</f>
        <v xml:space="preserve"> </v>
      </c>
      <c r="AI216" s="78" t="str">
        <f>IF(SUM(COUNTIFS('Planificación 2026-1'!E:E,"FILIAL",'Planificación 2026-1'!W:W,C216,'Planificación 2026-1'!G:G,"MH"))&gt;0,"P31"," ")</f>
        <v xml:space="preserve"> </v>
      </c>
      <c r="AJ216" s="78" t="str">
        <f>IF(SUM(COUNTIFS('Planificación 2026-1'!E:E,"FILIAL",'Planificación 2026-1'!W:W,C216,'Planificación 2026-1'!G:G,"IC"))&gt;0,"P32"," ")</f>
        <v xml:space="preserve"> </v>
      </c>
      <c r="AK216" s="78" t="str">
        <f>IF(SUM(COUNTIFS('Planificación 2026-1'!E:E,"FILIAL",'Planificación 2026-1'!W:W,C216,'Planificación 2026-1'!G:G,"AR"))&gt;0,"P34"," ")</f>
        <v xml:space="preserve"> </v>
      </c>
      <c r="AL216" s="78" t="str">
        <f>IF(SUM(COUNTIFS('Planificación 2026-1'!E:E,"FILIAL",'Planificación 2026-1'!W:W,C216,'Planificación 2026-1'!G:G,"T1"))&gt;0,"P35"," ")</f>
        <v xml:space="preserve"> </v>
      </c>
      <c r="AM216" s="78" t="str">
        <f>IF(SUM(COUNTIFS('Planificación 2026-1'!E:E,"FILIAL",'Planificación 2026-1'!W:W,C216,'Planificación 2026-1'!G:G,"T3"))&gt;0,"P36"," ")</f>
        <v xml:space="preserve"> </v>
      </c>
      <c r="AN216" s="78" t="str">
        <f>IF(SUM(COUNTIFS('Planificación 2026-1'!E:E,"FILIAL",'Planificación 2026-1'!W:W,C216,'Planificación 2026-1'!G:G,"T2"))&gt;0,"P37"," ")</f>
        <v xml:space="preserve"> </v>
      </c>
      <c r="AO216" s="78" t="str">
        <f>IF(SUM(COUNTIFS('Planificación 2026-1'!E:E,"FILIAL",'Planificación 2026-1'!W:W,C216,'Planificación 2026-1'!G:G,"AE"))&gt;0,"P38"," ")</f>
        <v xml:space="preserve"> </v>
      </c>
      <c r="AP216" s="78" t="str">
        <f>IF(SUM(COUNTIFS('Planificación 2026-1'!E:E,"FILIAL",'Planificación 2026-1'!W:W,C216,'Planificación 2026-1'!G:G,"T4"))&gt;0,"P55"," ")</f>
        <v xml:space="preserve"> </v>
      </c>
      <c r="AQ216" s="78" t="str">
        <f>IF(SUM(COUNTIFS('Planificación 2026-1'!E:E,"SUNAMPE",'Planificación 2026-1'!W:W,C216,'Planificación 2026-1'!G:G,"AF"))&gt;0," P01"," ")</f>
        <v xml:space="preserve"> </v>
      </c>
      <c r="AR216" s="78" t="str">
        <f>IF(SUM(COUNTIFS('Planificación 2026-1'!E:E,"SUNAMPE",'Planificación 2026-1'!W:W,C216,'Planificación 2026-1'!G:G,"EN"))&gt;0,"P02"," ")</f>
        <v xml:space="preserve"> </v>
      </c>
      <c r="AS216" s="78" t="str">
        <f>IF(SUM(COUNTIFS('Planificación 2026-1'!E:E,"SUNAMPE",'Planificación 2026-1'!W:W,C216,'Planificación 2026-1'!G:G,"IS"))&gt;0,"P03"," ")</f>
        <v xml:space="preserve"> </v>
      </c>
      <c r="AT216" s="78" t="str">
        <f>IF(SUM(COUNTIFS('Planificación 2026-1'!E:E,"SUNAMPE",'Planificación 2026-1'!W:W,C216,'Planificación 2026-1'!G:G,"PS"))&gt;0,"P04"," ")</f>
        <v xml:space="preserve"> </v>
      </c>
      <c r="AU216" s="78"/>
      <c r="AV216" s="78" t="str">
        <f>IF(SUM(COUNTIFS('Planificación 2026-1'!E:E,"SUNAMPE",'Planificación 2026-1'!W:W,C216,'Planificación 2026-1'!G:G,"IN"))&gt;0,"P06"," ")</f>
        <v xml:space="preserve"> </v>
      </c>
      <c r="AW216" s="78" t="str">
        <f>IF(SUM(COUNTIFS('Planificación 2026-1'!E:E,"SUNAMPE",'Planificación 2026-1'!W:W,C216,'Planificación 2026-1'!G:G,"CA"))&gt;0,"P07"," ")</f>
        <v xml:space="preserve"> </v>
      </c>
      <c r="AX216" s="78" t="str">
        <f>IF(SUM(COUNTIFS('Planificación 2026-1'!E:E,"SUNAMPE",'Planificación 2026-1'!W:W,C216,'Planificación 2026-1'!G:G,"DE"))&gt;0,"P08"," ")</f>
        <v xml:space="preserve"> </v>
      </c>
      <c r="AY216" s="78" t="str">
        <f>IF(SUM(COUNTIFS('Planificación 2026-1'!E:E,"SUNAMPE",'Planificación 2026-1'!W:W,C216,'Planificación 2026-1'!G:G,"OB"))&gt;0,"P09"," ")</f>
        <v xml:space="preserve"> </v>
      </c>
      <c r="AZ216" s="78" t="str">
        <f>IF(SUM(COUNTIFS('Planificación 2026-1'!E:E,"SUNAMPE",'Planificación 2026-1'!W:W,C216,'Planificación 2026-1'!G:G,"MH"))&gt;0,"P31"," ")</f>
        <v xml:space="preserve"> </v>
      </c>
      <c r="BA216" s="78" t="str">
        <f>IF(SUM(COUNTIFS('Planificación 2026-1'!E:E,"SUNAMPE",'Planificación 2026-1'!W:W,C216,'Planificación 2026-1'!G:G,"IC"))&gt;0,"P32"," ")</f>
        <v xml:space="preserve"> </v>
      </c>
      <c r="BB216" s="78" t="str">
        <f>IF(SUM(COUNTIFS('Planificación 2026-1'!E:E,"SUNAMPE",'Planificación 2026-1'!W:W,C216,'Planificación 2026-1'!G:G,"AR"))&gt;0,"P34"," ")</f>
        <v xml:space="preserve"> </v>
      </c>
      <c r="BC216" s="78" t="str">
        <f>IF(SUM(COUNTIFS('Planificación 2026-1'!E:E,"SUNAMPE",'Planificación 2026-1'!W:W,C216,'Planificación 2026-1'!G:G,"T1"))&gt;0,"P35"," ")</f>
        <v xml:space="preserve"> </v>
      </c>
      <c r="BD216" s="78" t="str">
        <f>IF(SUM(COUNTIFS('Planificación 2026-1'!E:E,"SUNAMPE",'Planificación 2026-1'!W:W,C216,'Planificación 2026-1'!G:G,"T3"))&gt;0,"P36"," ")</f>
        <v xml:space="preserve"> </v>
      </c>
      <c r="BE216" s="78" t="str">
        <f>IF(SUM(COUNTIFS('Planificación 2026-1'!E:E,"SUNAMPE",'Planificación 2026-1'!W:W,C216,'Planificación 2026-1'!G:G,"T2"))&gt;0,"P37"," ")</f>
        <v xml:space="preserve"> </v>
      </c>
      <c r="BF216" s="78" t="str">
        <f>IF(SUM(COUNTIFS('Planificación 2026-1'!E:E,"SUNAMPE",'Planificación 2026-1'!W:W,C216,'Planificación 2026-1'!G:G,"AE"))&gt;0,"P38"," ")</f>
        <v xml:space="preserve"> </v>
      </c>
      <c r="BG216" s="78" t="str">
        <f>IF(SUM(COUNTIFS('Planificación 2026-1'!E:E,"SUNAMPE",'Planificación 2026-1'!W:W,C216,'Planificación 2026-1'!G:G,"T4"))&gt;0,"P55"," ")</f>
        <v xml:space="preserve"> </v>
      </c>
      <c r="BH216" s="78" t="str">
        <f>IF(SUM(COUNTIFS('Planificación 2026-1'!E:E,"HUAURA",'Planificación 2026-1'!W:W,C216,'Planificación 2026-1'!G:G,"AF"))&gt;0," P01"," ")</f>
        <v xml:space="preserve"> </v>
      </c>
      <c r="BI216" s="78" t="str">
        <f>IF(SUM(COUNTIFS('Planificación 2026-1'!E:E,"HUAURA",'Planificación 2026-1'!W:W,C216,'Planificación 2026-1'!G:G,"EN"))&gt;0,"P02"," ")</f>
        <v xml:space="preserve"> </v>
      </c>
      <c r="BJ216" s="78" t="str">
        <f>IF(SUM(COUNTIFS('Planificación 2026-1'!E:E,"HUAURA",'Planificación 2026-1'!W:W,C216,'Planificación 2026-1'!G:G,"IS"))&gt;0,"P03"," ")</f>
        <v xml:space="preserve"> </v>
      </c>
      <c r="BK216" s="78" t="str">
        <f>IF(SUM(COUNTIFS('Planificación 2026-1'!E:E,"HUAURA",'Planificación 2026-1'!W:W,C216,'Planificación 2026-1'!G:G,"PS"))&gt;0,"P04"," ")</f>
        <v xml:space="preserve"> </v>
      </c>
      <c r="BL216" s="78"/>
      <c r="BM216" s="78" t="str">
        <f>IF(SUM(COUNTIFS('Planificación 2026-1'!E:E,"HUAURA",'Planificación 2026-1'!W:W,C216,'Planificación 2026-1'!G:G,"IN"))&gt;0,"P06"," ")</f>
        <v xml:space="preserve"> </v>
      </c>
      <c r="BN216" s="78" t="str">
        <f>IF(SUM(COUNTIFS('Planificación 2026-1'!E:E,"HUAURA",'Planificación 2026-1'!W:W,C216,'Planificación 2026-1'!G:G,"CA"))&gt;0,"P07"," ")</f>
        <v xml:space="preserve"> </v>
      </c>
      <c r="BO216" s="78" t="str">
        <f>IF(SUM(COUNTIFS('Planificación 2026-1'!E:E,"HUAURA",'Planificación 2026-1'!W:W,C216,'Planificación 2026-1'!G:G,"DE"))&gt;0,"P08"," ")</f>
        <v xml:space="preserve"> </v>
      </c>
      <c r="BP216" s="78" t="str">
        <f>IF(SUM(COUNTIFS('Planificación 2026-1'!E:E,"HUAURA",'Planificación 2026-1'!W:W,C216,'Planificación 2026-1'!G:G,"OB"))&gt;0,"P09"," ")</f>
        <v xml:space="preserve"> </v>
      </c>
      <c r="BQ216" s="78" t="str">
        <f>IF(SUM(COUNTIFS('Planificación 2026-1'!E:E,"HUAURA",'Planificación 2026-1'!W:W,C216,'Planificación 2026-1'!G:G,"MH"))&gt;0,"P31"," ")</f>
        <v xml:space="preserve"> </v>
      </c>
      <c r="BR216" s="78" t="str">
        <f>IF(SUM(COUNTIFS('Planificación 2026-1'!E:E,"HUAURA",'Planificación 2026-1'!W:W,C216,'Planificación 2026-1'!G:G,"IC"))&gt;0,"P32"," ")</f>
        <v xml:space="preserve"> </v>
      </c>
      <c r="BS216" s="78" t="str">
        <f>IF(SUM(COUNTIFS('Planificación 2026-1'!E:E,"HUAURA",'Planificación 2026-1'!W:W,C216,'Planificación 2026-1'!G:G,"AR"))&gt;0,"P34"," ")</f>
        <v xml:space="preserve"> </v>
      </c>
      <c r="BT216" s="78" t="str">
        <f>IF(SUM(COUNTIFS('Planificación 2026-1'!E:E,"HUAURA",'Planificación 2026-1'!W:W,C216,'Planificación 2026-1'!G:G,"T1"))&gt;0,"P35"," ")</f>
        <v xml:space="preserve"> </v>
      </c>
      <c r="BU216" s="78" t="str">
        <f>IF(SUM(COUNTIFS('Planificación 2026-1'!E:E,"HUAURA",'Planificación 2026-1'!W:W,C216,'Planificación 2026-1'!G:G,"T3"))&gt;0,"P36"," ")</f>
        <v xml:space="preserve"> </v>
      </c>
      <c r="BV216" s="78" t="str">
        <f>IF(SUM(COUNTIFS('Planificación 2026-1'!E:E,"HUAURA",'Planificación 2026-1'!W:W,C216,'Planificación 2026-1'!G:G,"T2"))&gt;0,"P37"," ")</f>
        <v xml:space="preserve"> </v>
      </c>
      <c r="BW216" s="78" t="str">
        <f>IF(SUM(COUNTIFS('Planificación 2026-1'!E:E,"HUAURA",'Planificación 2026-1'!W:W,C216,'Planificación 2026-1'!G:G,"AE"))&gt;0,"P38"," ")</f>
        <v xml:space="preserve"> </v>
      </c>
      <c r="BX216" s="78" t="str">
        <f>IF(SUM(COUNTIFS('Planificación 2026-1'!E:E,"HUAURA",'Planificación 2026-1'!W:W,C216,'Planificación 2026-1'!G:G,"T4"))&gt;0,"P55"," ")</f>
        <v xml:space="preserve"> </v>
      </c>
      <c r="BY216" s="79">
        <f>SUMIFS('Planificación 2026-1'!R:R,'Planificación 2026-1'!W:W,C216,'Planificación 2026-1'!G:G,"AF",'Planificación 2026-1'!H:H,"&gt;2")</f>
        <v>0</v>
      </c>
      <c r="BZ216" s="79">
        <f>SUMIFS('Planificación 2026-1'!R:R,'Planificación 2026-1'!W:W,C216,'Planificación 2026-1'!G:G,"EN",'Planificación 2026-1'!H:H,"&gt;2")</f>
        <v>15</v>
      </c>
      <c r="CA216" s="79">
        <f>SUMIFS('Planificación 2026-1'!R:R,'Planificación 2026-1'!W:W,C216,'Planificación 2026-1'!G:G,"IS",'Planificación 2026-1'!H:H,"&gt;2")</f>
        <v>0</v>
      </c>
      <c r="CB216" s="79">
        <f>SUMIFS('Planificación 2026-1'!R:R,'Planificación 2026-1'!W:W,C216,'Planificación 2026-1'!G:G,"PS",'Planificación 2026-1'!H:H,"&gt;2")</f>
        <v>0</v>
      </c>
      <c r="CC216" s="79">
        <f>SUMIFS('Planificación 2026-1'!R:R,'Planificación 2026-1'!W:W,C216,'Planificación 2026-1'!G:G,"IN",'Planificación 2026-1'!H:H,"&gt;2")</f>
        <v>0</v>
      </c>
      <c r="CD216" s="79">
        <f>SUMIFS('Planificación 2026-1'!R:R,'Planificación 2026-1'!W:W,C216,'Planificación 2026-1'!G:G,"CA",'Planificación 2026-1'!H:H,"&gt;2")</f>
        <v>0</v>
      </c>
      <c r="CE216" s="79">
        <f>SUMIFS('Planificación 2026-1'!R:R,'Planificación 2026-1'!W:W,C216,'Planificación 2026-1'!G:G,"DE",'Planificación 2026-1'!H:H,"&gt;2")</f>
        <v>0</v>
      </c>
      <c r="CF216" s="79">
        <f>SUMIFS('Planificación 2026-1'!R:R,'Planificación 2026-1'!W:W,C216,'Planificación 2026-1'!G:G,"OB",'Planificación 2026-1'!H:H,"&gt;2")</f>
        <v>0</v>
      </c>
      <c r="CG216" s="79">
        <f>SUMIFS('Planificación 2026-1'!R:R,'Planificación 2026-1'!W:W,C216,'Planificación 2026-1'!G:G,"MH",'Planificación 2026-1'!H:H,"&gt;2")</f>
        <v>0</v>
      </c>
      <c r="CH216" s="79">
        <f>SUMIFS('Planificación 2026-1'!R:R,'Planificación 2026-1'!W:W,C216,'Planificación 2026-1'!G:G,"IC",'Planificación 2026-1'!H:H,"&gt;2")</f>
        <v>0</v>
      </c>
      <c r="CI216" s="79">
        <f>SUMIFS('Planificación 2026-1'!R:R,'Planificación 2026-1'!W:W,C216,'Planificación 2026-1'!G:G,"AR",'Planificación 2026-1'!H:H,"&gt;2")</f>
        <v>0</v>
      </c>
      <c r="CJ216" s="79">
        <f>SUMIFS('Planificación 2026-1'!R:R,'Planificación 2026-1'!W:W,C216,'Planificación 2026-1'!G:G,"T1",'Planificación 2026-1'!H:H,"&gt;2")</f>
        <v>0</v>
      </c>
      <c r="CK216" s="79">
        <f>SUMIFS('Planificación 2026-1'!R:R,'Planificación 2026-1'!W:W,C216,'Planificación 2026-1'!G:G,"T3",'Planificación 2026-1'!H:H,"&gt;2")</f>
        <v>0</v>
      </c>
      <c r="CL216" s="79">
        <f>SUMIFS('Planificación 2026-1'!R:R,'Planificación 2026-1'!W:W,C216,'Planificación 2026-1'!G:G,"T2",'Planificación 2026-1'!H:H,"&gt;2")</f>
        <v>0</v>
      </c>
      <c r="CM216" s="79">
        <f>SUMIFS('Planificación 2026-1'!R:R,'Planificación 2026-1'!W:W,C216,'Planificación 2026-1'!G:G,"AE",'Planificación 2026-1'!H:H,"&gt;2")</f>
        <v>0</v>
      </c>
      <c r="CN216" s="79">
        <f>SUMIFS('Planificación 2026-1'!R:R,'Planificación 2026-1'!W:W,C216,'Planificación 2026-1'!G:G,"T4",'Planificación 2026-1'!H:H,"&gt;2")</f>
        <v>0</v>
      </c>
      <c r="CO216" s="79">
        <f>SUMIFS('Planificación 2026-1'!R:R,'Planificación 2026-1'!W:W,C216,'Planificación 2026-1'!G:G,"AF",'Planificación 2026-1'!H:H,"&lt;3")</f>
        <v>0</v>
      </c>
      <c r="CP216" s="79">
        <f>SUMIFS('Planificación 2026-1'!R:R,'Planificación 2026-1'!W:W,C216,'Planificación 2026-1'!G:G,"EN",'Planificación 2026-1'!H:H,"&lt;3")</f>
        <v>4</v>
      </c>
      <c r="CQ216" s="79">
        <f>SUMIFS('Planificación 2026-1'!R:R,'Planificación 2026-1'!W:W,C216,'Planificación 2026-1'!G:G,"IS",'Planificación 2026-1'!H:H,"&lt;3")</f>
        <v>0</v>
      </c>
      <c r="CR216" s="79">
        <f>SUMIFS('Planificación 2026-1'!R:R,'Planificación 2026-1'!W:W,C216,'Planificación 2026-1'!G:G,"PS",'Planificación 2026-1'!H:H,"&lt;3")</f>
        <v>0</v>
      </c>
      <c r="CS216" s="79">
        <f>SUMIFS('Planificación 2026-1'!R:R,'Planificación 2026-1'!W:W,C216,'Planificación 2026-1'!G:G,"IN",'Planificación 2026-1'!H:H,"&lt;3")</f>
        <v>0</v>
      </c>
      <c r="CT216" s="79">
        <f>SUMIFS('Planificación 2026-1'!R:R,'Planificación 2026-1'!W:W,C216,'Planificación 2026-1'!G:G,"CA",'Planificación 2026-1'!H:H,"&lt;3")</f>
        <v>0</v>
      </c>
      <c r="CU216" s="79">
        <f>SUMIFS('Planificación 2026-1'!R:R,'Planificación 2026-1'!W:W,C216,'Planificación 2026-1'!G:G,"DE",'Planificación 2026-1'!H:H,"&lt;3")</f>
        <v>0</v>
      </c>
      <c r="CV216" s="79">
        <f>SUMIFS('Planificación 2026-1'!R:R,'Planificación 2026-1'!W:W,C216,'Planificación 2026-1'!G:G,"OB",'Planificación 2026-1'!H:H,"&lt;3")</f>
        <v>0</v>
      </c>
      <c r="CW216" s="79">
        <f>SUMIFS('Planificación 2026-1'!R:R,'Planificación 2026-1'!W:W,C216,'Planificación 2026-1'!G:G,"MH",'Planificación 2026-1'!H:H,"&lt;3")</f>
        <v>0</v>
      </c>
      <c r="CX216" s="79">
        <f>SUMIFS('Planificación 2026-1'!R:R,'Planificación 2026-1'!W:W,C216,'Planificación 2026-1'!G:G,"IC",'Planificación 2026-1'!H:H,"&lt;3")</f>
        <v>0</v>
      </c>
      <c r="CY216" s="79">
        <f>SUMIFS('Planificación 2026-1'!R:R,'Planificación 2026-1'!W:W,C216,'Planificación 2026-1'!G:G,"AR",'Planificación 2026-1'!H:H,"&lt;3")</f>
        <v>0</v>
      </c>
      <c r="CZ216" s="79">
        <f>SUMIFS('Planificación 2026-1'!R:R,'Planificación 2026-1'!W:W,C216,'Planificación 2026-1'!G:G,"T1",'Planificación 2026-1'!H:H,"&lt;3")</f>
        <v>0</v>
      </c>
      <c r="DA216" s="79">
        <f>SUMIFS('Planificación 2026-1'!R:R,'Planificación 2026-1'!W:W,C216,'Planificación 2026-1'!G:G,"T3",'Planificación 2026-1'!H:H,"&lt;3")</f>
        <v>0</v>
      </c>
      <c r="DB216" s="79">
        <f>SUMIFS('Planificación 2026-1'!R:R,'Planificación 2026-1'!W:W,C216,'Planificación 2026-1'!G:G,"T2",'Planificación 2026-1'!H:H,"&lt;3")</f>
        <v>0</v>
      </c>
      <c r="DC216" s="79">
        <f>SUMIFS('Planificación 2026-1'!R:R,'Planificación 2026-1'!W:W,C216,'Planificación 2026-1'!G:G,"AE",'Planificación 2026-1'!H:H,"&lt;3")</f>
        <v>0</v>
      </c>
      <c r="DD216" s="79">
        <f>SUMIFS('Planificación 2026-1'!R:R,'Planificación 2026-1'!W:W,C216,'Planificación 2026-1'!G:G,"T4",'Planificación 2026-1'!H:H,"&lt;3")</f>
        <v>0</v>
      </c>
      <c r="DE216" s="78" t="str">
        <f t="shared" si="46"/>
        <v>P02</v>
      </c>
      <c r="DF216" s="30">
        <f>IF(C216="","",SUMIFS('Planificación 2026-1'!R:R,'Planificación 2026-1'!W:W,C216,'Planificación 2026-1'!E:E,"PRINCIPAL",'Planificación 2026-1'!X:X,"VIRTUAL"))</f>
        <v>7</v>
      </c>
      <c r="DG216" s="30">
        <f>IF(C216="","",SUMIFS('Planificación 2026-1'!R:R,'Planificación 2026-1'!W:W,C216,'Planificación 2026-1'!E:E,"PRINCIPAL",'Planificación 2026-1'!X:X,"PRESENCIAL"))</f>
        <v>0</v>
      </c>
      <c r="DH216" s="30">
        <f>IF(C216="","",SUMIFS('Planificación 2026-1'!R:R,'Planificación 2026-1'!W:W,C216,'Planificación 2026-1'!E:E,"PRINCIPAL",'Planificación 2026-1'!X:X,"HIBRIDO PRESENCIAL"))</f>
        <v>0</v>
      </c>
      <c r="DI216" s="78" t="str">
        <f t="shared" si="47"/>
        <v>P02</v>
      </c>
      <c r="DJ216" s="78">
        <f>IF(C216="","",SUMIFS('Planificación 2026-1'!R:R,'Planificación 2026-1'!W:W,C216,'Planificación 2026-1'!E:E,"FILIAL",'Planificación 2026-1'!X:X,"VIRTUAL"))</f>
        <v>4</v>
      </c>
      <c r="DK216" s="80">
        <f>IF(C216="","",SUMIFS('Planificación 2026-1'!R:R,'Planificación 2026-1'!W:W,C216,'Planificación 2026-1'!E:E,"FILIAL",'Planificación 2026-1'!X:X,"PRESENCIAL"))</f>
        <v>8</v>
      </c>
      <c r="DL216" s="42">
        <f>IF(C216="","",SUMIFS('Planificación 2026-1'!R:R,'Planificación 2026-1'!W:W,C216,'Planificación 2026-1'!E:E,"FILIAL",'Planificación 2026-1'!X:X,"HIBRIDO PRESENCIAL"))</f>
        <v>0</v>
      </c>
      <c r="DM216" s="81" t="str">
        <f t="shared" si="48"/>
        <v/>
      </c>
      <c r="DN216" s="78">
        <f>IF(C216="","",SUMIFS('Planificación 2026-1'!R:R,'Planificación 2026-1'!W:W,C216,'Planificación 2026-1'!E:E,"SUNAMPE",'Planificación 2026-1'!X:X,"VIRTUAL"))</f>
        <v>0</v>
      </c>
      <c r="DO216" s="42">
        <f>IF(C216="","",SUMIFS('Planificación 2026-1'!R:R,'Planificación 2026-1'!W:W,C216,'Planificación 2026-1'!E:E,"SUNAMPE",'Planificación 2026-1'!X:X,"PRESENCIAL"))</f>
        <v>0</v>
      </c>
      <c r="DP216" s="81" t="str">
        <f t="shared" si="49"/>
        <v/>
      </c>
      <c r="DQ216" s="78">
        <f>IF(C216="","",SUMIFS('Planificación 2026-1'!R:R,'Planificación 2026-1'!W:W,C216,'Planificación 2026-1'!E:E,"HUAURA",'Planificación 2026-1'!X:X,"VIRTUAL"))</f>
        <v>0</v>
      </c>
      <c r="DR216" s="42">
        <f>IF(C216="","",SUMIFS('Planificación 2026-1'!R:R,'Planificación 2026-1'!W:W,C216,'Planificación 2026-1'!E:E,"HUAURA",'Planificación 2026-1'!X:X,"PRESENCIAL"))</f>
        <v>0</v>
      </c>
      <c r="DS216" s="48">
        <f>SUMIFS('Planificación 2026-1'!R:R,'Planificación 2026-1'!W:W,C216,'Planificación 2026-1'!E:E,"PRINCIPAL",'Planificación 2026-1'!X:X,"VIRTUAL",'Planificación 2026-1'!H:H,"&gt;2")</f>
        <v>7</v>
      </c>
      <c r="DT216" s="48">
        <f>SUMIFS('Planificación 2026-1'!R:R,'Planificación 2026-1'!W:W,C216,'Planificación 2026-1'!E:E,"PRINCIPAL",'Planificación 2026-1'!X:X,"&lt;&gt;VIRTUAL",'Planificación 2026-1'!H:H,"&gt;2")</f>
        <v>0</v>
      </c>
      <c r="DU216" s="48">
        <f>SUMIFS('Planificación 2026-1'!R:R,'Planificación 2026-1'!W:W,C216,'Planificación 2026-1'!E:E,"SUNAMPE",'Planificación 2026-1'!X:X,"VIRTUAL",'Planificación 2026-1'!H:H,"&gt;2")</f>
        <v>0</v>
      </c>
      <c r="DV216" s="48">
        <f>SUMIFS('Planificación 2026-1'!R:R,'Planificación 2026-1'!W:W,C216,'Planificación 2026-1'!E:E,"SUNAMPE",'Planificación 2026-1'!X:X,"&lt;&gt;VIRTUAL",'Planificación 2026-1'!H:H,"&gt;2")</f>
        <v>0</v>
      </c>
      <c r="DW216" s="48">
        <f>SUMIFS('Planificación 2026-1'!R:R,'Planificación 2026-1'!W:W,C216,'Planificación 2026-1'!E:E,"FILIAL",'Planificación 2026-1'!X:X,"VIRTUAL",'Planificación 2026-1'!H:H,"&gt;2")</f>
        <v>4</v>
      </c>
      <c r="DX216" s="48">
        <f>SUMIFS('Planificación 2026-1'!R:R,'Planificación 2026-1'!W:W,C216,'Planificación 2026-1'!E:E,"FILIAL",'Planificación 2026-1'!X:X,"&lt;&gt;VIRTUAL",'Planificación 2026-1'!H:H,"&gt;2")</f>
        <v>4</v>
      </c>
      <c r="DY216" s="48">
        <f>SUMIFS('Planificación 2026-1'!R:R,'Planificación 2026-1'!W:W,C216,'Planificación 2026-1'!E:E,"PORUMA",'Planificación 2026-1'!X:X,"VIRTUAL",'Planificación 2026-1'!H:H,"&gt;2")</f>
        <v>0</v>
      </c>
      <c r="DZ216" s="48">
        <f>SUMIFS('Planificación 2026-1'!R:R,'Planificación 2026-1'!W:W,C216,'Planificación 2026-1'!E:E,"PORUMA",'Planificación 2026-1'!X:X,"&lt;&gt;VIRTUAL",'Planificación 2026-1'!H:H,"&gt;2")</f>
        <v>0</v>
      </c>
      <c r="EA216" s="48">
        <f>SUMIFS('Planificación 2026-1'!R:R,'Planificación 2026-1'!W:W,C216,'Planificación 2026-1'!E:E,"HUAURA",'Planificación 2026-1'!X:X,"VIRTUAL",'Planificación 2026-1'!H:H,"&gt;2")</f>
        <v>0</v>
      </c>
      <c r="EB216" s="48">
        <f>SUMIFS('Planificación 2026-1'!R:R,'Planificación 2026-1'!W:W,C216,'Planificación 2026-1'!E:E,"HUAURA",'Planificación 2026-1'!X:X,"&lt;&gt;VIRTUAL",'Planificación 2026-1'!H:H,"&gt;2")</f>
        <v>0</v>
      </c>
      <c r="EC216" s="48">
        <f>SUMIFS('Planificación 2026-1'!R:R,'Planificación 2026-1'!W:W,C216,'Planificación 2026-1'!E:E,"PRINCIPAL",'Planificación 2026-1'!X:X,"VIRTUAL",'Planificación 2026-1'!H:H,"&lt;3")</f>
        <v>0</v>
      </c>
      <c r="ED216" s="48">
        <f>SUMIFS('Planificación 2026-1'!R:R,'Planificación 2026-1'!W:W,C216,'Planificación 2026-1'!E:E,"PRINCIPAL",'Planificación 2026-1'!X:X,"&lt;&gt;VIRTUAL",'Planificación 2026-1'!H:H,"&lt;3")</f>
        <v>0</v>
      </c>
      <c r="EE216" s="48">
        <f>SUMIFS('Planificación 2026-1'!R:R,'Planificación 2026-1'!W:W,C216,'Planificación 2026-1'!E:E,"SUNAMPE",'Planificación 2026-1'!X:X,"VIRTUAL",'Planificación 2026-1'!H:H,"&lt;3")</f>
        <v>0</v>
      </c>
      <c r="EF216" s="48">
        <f>SUMIFS('Planificación 2026-1'!R:R,'Planificación 2026-1'!W:W,C216,'Planificación 2026-1'!E:E,"SUNAMPE",'Planificación 2026-1'!X:X,"&lt;&gt;VIRTUAL",'Planificación 2026-1'!H:H,"&lt;3")</f>
        <v>0</v>
      </c>
      <c r="EG216" s="48">
        <f>SUMIFS('Planificación 2026-1'!R:R,'Planificación 2026-1'!W:W,C216,'Planificación 2026-1'!E:E,"FILIAL",'Planificación 2026-1'!X:X,"VIRTUAL",'Planificación 2026-1'!H:H,"&lt;3")</f>
        <v>0</v>
      </c>
      <c r="EH216" s="48">
        <f>SUMIFS('Planificación 2026-1'!R:R,'Planificación 2026-1'!W:W,C216,'Planificación 2026-1'!E:E,"FILIAL",'Planificación 2026-1'!X:X,"&lt;&gt;VIRTUAL",'Planificación 2026-1'!H:H,"&lt;3")</f>
        <v>4</v>
      </c>
      <c r="EI216" s="48">
        <f>SUMIFS('Planificación 2026-1'!R:R,'Planificación 2026-1'!W:W,C216,'Planificación 2026-1'!E:E,"PORUMA",'Planificación 2026-1'!X:X,"VIRTUAL",'Planificación 2026-1'!H:H,"&lt;3")</f>
        <v>0</v>
      </c>
      <c r="EJ216" s="48">
        <f>SUMIFS('Planificación 2026-1'!R:R,'Planificación 2026-1'!W:W,C216,'Planificación 2026-1'!E:E,"PORUMA",'Planificación 2026-1'!X:X,"&lt;&gt;VIRTUAL",'Planificación 2026-1'!H:H,"&lt;3")</f>
        <v>0</v>
      </c>
      <c r="EK216" s="48">
        <f>SUMIFS('Planificación 2026-1'!R:R,'Planificación 2026-1'!W:W,C216,'Planificación 2026-1'!E:E,"HUAURA",'Planificación 2026-1'!X:X,"VIRTUAL",'Planificación 2026-1'!H:H,"&lt;3")</f>
        <v>0</v>
      </c>
      <c r="EL216" s="48">
        <f>SUMIFS('Planificación 2026-1'!R:R,'Planificación 2026-1'!W:W,C216,'Planificación 2026-1'!E:E,"HUAURA",'Planificación 2026-1'!X:X,"&lt;&gt;VIRTUAL",'Planificación 2026-1'!H:H,"&lt;3")</f>
        <v>0</v>
      </c>
      <c r="EM216" s="48">
        <f t="shared" si="50"/>
        <v>12</v>
      </c>
      <c r="EN216" s="48">
        <f t="shared" si="51"/>
        <v>0</v>
      </c>
      <c r="EO216" s="48">
        <f t="shared" si="52"/>
        <v>0</v>
      </c>
      <c r="EP216" s="48">
        <f t="shared" si="53"/>
        <v>7</v>
      </c>
      <c r="EQ216" s="48">
        <f t="shared" si="54"/>
        <v>0</v>
      </c>
      <c r="ER216" s="48"/>
      <c r="ES216" s="48">
        <f t="shared" si="55"/>
        <v>11</v>
      </c>
      <c r="ET216" s="48">
        <f t="shared" si="56"/>
        <v>8</v>
      </c>
      <c r="EU216" s="48" t="b">
        <f t="shared" si="57"/>
        <v>1</v>
      </c>
      <c r="EV216" s="48" t="str">
        <f t="shared" si="58"/>
        <v>SEDE-FILIAL-HUAURA</v>
      </c>
      <c r="EW216" s="48" t="str">
        <f t="shared" si="59"/>
        <v>MAS VIRTUAL</v>
      </c>
    </row>
    <row r="217" spans="1:153" x14ac:dyDescent="0.3">
      <c r="A217" s="53"/>
      <c r="B217" s="383">
        <v>214</v>
      </c>
      <c r="C217" s="107" t="s">
        <v>240</v>
      </c>
      <c r="D217" s="82">
        <f>SUMIF('Planificación 2026-1'!W:W,C217,'Planificación 2026-1'!R:R)</f>
        <v>18</v>
      </c>
      <c r="E217" s="384" t="s">
        <v>319</v>
      </c>
      <c r="F217" s="107" t="s">
        <v>430</v>
      </c>
      <c r="G217" s="107" t="s">
        <v>328</v>
      </c>
      <c r="H217" s="107" t="s">
        <v>435</v>
      </c>
      <c r="I217" s="77" t="str">
        <f>IF(SUM(COUNTIFS('Planificación 2026-1'!E:E,"PRINCIPAL",'Planificación 2026-1'!W:W,C217,'Planificación 2026-1'!G:G,"AF"))&gt;0,"P01"," ")</f>
        <v xml:space="preserve"> </v>
      </c>
      <c r="J217" s="78" t="str">
        <f>IF(SUM(COUNTIFS('Planificación 2026-1'!E:E,"PRINCIPAL",'Planificación 2026-1'!W:W,C217,'Planificación 2026-1'!G:G,"EN"))&gt;0,"P02"," ")</f>
        <v xml:space="preserve"> </v>
      </c>
      <c r="K217" s="78" t="str">
        <f>IF(SUM(COUNTIFS('Planificación 2026-1'!E:E,"PRINCIPAL",'Planificación 2026-1'!W:W,C217,'Planificación 2026-1'!G:G,"IS"))&gt;0,"P03"," ")</f>
        <v xml:space="preserve"> </v>
      </c>
      <c r="L217" s="78" t="str">
        <f>IF(SUM(COUNTIFS('Planificación 2026-1'!E:E,"PRINCIPAL",'Planificación 2026-1'!W:W,C217,'Planificación 2026-1'!G:G,"PS"))&gt;0,"P04"," ")</f>
        <v xml:space="preserve"> </v>
      </c>
      <c r="M217" s="78"/>
      <c r="N217" s="78" t="str">
        <f>IF(SUM(COUNTIFS('Planificación 2026-1'!E:E,"PRINCIPAL",'Planificación 2026-1'!W:W,C217,'Planificación 2026-1'!G:G,"IN"))&gt;0,"P06"," ")</f>
        <v xml:space="preserve"> </v>
      </c>
      <c r="O217" s="78" t="str">
        <f>IF(SUM(COUNTIFS('Planificación 2026-1'!E:E,"PRINCIPAL",'Planificación 2026-1'!W:W,C217,'Planificación 2026-1'!G:G,"CA"))&gt;0,"P07"," ")</f>
        <v xml:space="preserve"> </v>
      </c>
      <c r="P217" s="78" t="str">
        <f>IF(SUM(COUNTIFS('Planificación 2026-1'!E:E,"PRINCIPAL",'Planificación 2026-1'!W:W,C217,'Planificación 2026-1'!G:G,"DE"))&gt;0,"P08"," ")</f>
        <v xml:space="preserve"> </v>
      </c>
      <c r="Q217" s="78" t="str">
        <f>IF(SUM(COUNTIFS('Planificación 2026-1'!E:E,"PRINCIPAL",'Planificación 2026-1'!W:W,C217,'Planificación 2026-1'!G:G,"OB"))&gt;0,"P09"," ")</f>
        <v xml:space="preserve"> </v>
      </c>
      <c r="R217" s="78" t="str">
        <f>IF(SUM(COUNTIFS('Planificación 2026-1'!E:E,"PRINCIPAL",'Planificación 2026-1'!W:W,C217,'Planificación 2026-1'!G:G,"MH"))&gt;0,"P31"," ")</f>
        <v xml:space="preserve"> </v>
      </c>
      <c r="S217" s="78" t="str">
        <f>IF(SUM(COUNTIFS('Planificación 2026-1'!E:E,"PRINCIPAL",'Planificación 2026-1'!W:W,C217,'Planificación 2026-1'!G:G,"IC"))&gt;0,"P32"," ")</f>
        <v xml:space="preserve"> </v>
      </c>
      <c r="T217" s="78" t="str">
        <f>IF(SUM(COUNTIFS('Planificación 2026-1'!E:E,"PRINCIPAL",'Planificación 2026-1'!W:W,C217,'Planificación 2026-1'!G:G,"AR"))&gt;0,"P34"," ")</f>
        <v xml:space="preserve"> </v>
      </c>
      <c r="U217" s="78" t="str">
        <f>IF(SUM(COUNTIFS('Planificación 2026-1'!E:E,"PRINCIPAL",'Planificación 2026-1'!W:W,C217,'Planificación 2026-1'!G:G,"T1"))&gt;0,"P35"," ")</f>
        <v xml:space="preserve"> </v>
      </c>
      <c r="V217" s="78" t="str">
        <f>IF(SUM(COUNTIFS('Planificación 2026-1'!E:E,"PRINCIPAL",'Planificación 2026-1'!W:W,C217,'Planificación 2026-1'!G:G,"T3"))&gt;0,"P36"," ")</f>
        <v xml:space="preserve"> </v>
      </c>
      <c r="W217" s="78" t="str">
        <f>IF(SUM(COUNTIFS('Planificación 2026-1'!E:E,"PRINCIPAL",'Planificación 2026-1'!W:W,C217,'Planificación 2026-1'!G:G,"T2"))&gt;0,"P37"," ")</f>
        <v xml:space="preserve"> </v>
      </c>
      <c r="X217" s="78" t="str">
        <f>IF(SUM(COUNTIFS('Planificación 2026-1'!E:E,"PRINCIPAL",'Planificación 2026-1'!W:W,C217,'Planificación 2026-1'!G:G,"AE"))&gt;0,"P38"," ")</f>
        <v xml:space="preserve"> </v>
      </c>
      <c r="Y217" s="78" t="str">
        <f>IF(SUM(COUNTIFS('Planificación 2026-1'!E:E,"PRINCIPAL",'Planificación 2026-1'!W:W,C217,'Planificación 2026-1'!G:G,"T4"))&gt;0,"P55"," ")</f>
        <v xml:space="preserve"> </v>
      </c>
      <c r="Z217" s="78" t="str">
        <f>IF(SUM(COUNTIFS('Planificación 2026-1'!E:E,"FILIAL",'Planificación 2026-1'!W:W,C217,'Planificación 2026-1'!G:G,"AF"))&gt;0," P01"," ")</f>
        <v xml:space="preserve"> </v>
      </c>
      <c r="AA217" s="78" t="str">
        <f>IF(SUM(COUNTIFS('Planificación 2026-1'!E:E,"FILIAL",'Planificación 2026-1'!W:W,C217,'Planificación 2026-1'!G:G,"EN"))&gt;0,"P02"," ")</f>
        <v xml:space="preserve"> </v>
      </c>
      <c r="AB217" s="78" t="str">
        <f>IF(SUM(COUNTIFS('Planificación 2026-1'!E:E,"FILIAL",'Planificación 2026-1'!W:W,C217,'Planificación 2026-1'!G:G,"IS"))&gt;0,"P03"," ")</f>
        <v xml:space="preserve"> </v>
      </c>
      <c r="AC217" s="78" t="str">
        <f>IF(SUM(COUNTIFS('Planificación 2026-1'!E:E,"FILIAL",'Planificación 2026-1'!W:W,C217,'Planificación 2026-1'!G:G,"PS"))&gt;0,"P04"," ")</f>
        <v xml:space="preserve"> </v>
      </c>
      <c r="AD217" s="78"/>
      <c r="AE217" s="78" t="str">
        <f>IF(SUM(COUNTIFS('Planificación 2026-1'!E:E,"FILIAL",'Planificación 2026-1'!W:W,C217,'Planificación 2026-1'!G:G,"IN"))&gt;0,"P06"," ")</f>
        <v xml:space="preserve"> </v>
      </c>
      <c r="AF217" s="78" t="str">
        <f>IF(SUM(COUNTIFS('Planificación 2026-1'!E:E,"FILIAL",'Planificación 2026-1'!W:W,C217,'Planificación 2026-1'!G:G,"CA"))&gt;0,"P07"," ")</f>
        <v xml:space="preserve"> </v>
      </c>
      <c r="AG217" s="78" t="str">
        <f>IF(SUM(COUNTIFS('Planificación 2026-1'!E:E,"FILIAL",'Planificación 2026-1'!W:W,C217,'Planificación 2026-1'!G:G,"DE"))&gt;0,"P08"," ")</f>
        <v xml:space="preserve"> </v>
      </c>
      <c r="AH217" s="78" t="str">
        <f>IF(SUM(COUNTIFS('Planificación 2026-1'!E:E,"FILIAL",'Planificación 2026-1'!W:W,C217,'Planificación 2026-1'!G:G,"OB"))&gt;0,"P09"," ")</f>
        <v xml:space="preserve"> </v>
      </c>
      <c r="AI217" s="78" t="str">
        <f>IF(SUM(COUNTIFS('Planificación 2026-1'!E:E,"FILIAL",'Planificación 2026-1'!W:W,C217,'Planificación 2026-1'!G:G,"MH"))&gt;0,"P31"," ")</f>
        <v xml:space="preserve"> </v>
      </c>
      <c r="AJ217" s="78" t="str">
        <f>IF(SUM(COUNTIFS('Planificación 2026-1'!E:E,"FILIAL",'Planificación 2026-1'!W:W,C217,'Planificación 2026-1'!G:G,"IC"))&gt;0,"P32"," ")</f>
        <v xml:space="preserve"> </v>
      </c>
      <c r="AK217" s="78" t="str">
        <f>IF(SUM(COUNTIFS('Planificación 2026-1'!E:E,"FILIAL",'Planificación 2026-1'!W:W,C217,'Planificación 2026-1'!G:G,"AR"))&gt;0,"P34"," ")</f>
        <v xml:space="preserve"> </v>
      </c>
      <c r="AL217" s="78" t="str">
        <f>IF(SUM(COUNTIFS('Planificación 2026-1'!E:E,"FILIAL",'Planificación 2026-1'!W:W,C217,'Planificación 2026-1'!G:G,"T1"))&gt;0,"P35"," ")</f>
        <v xml:space="preserve"> </v>
      </c>
      <c r="AM217" s="78" t="str">
        <f>IF(SUM(COUNTIFS('Planificación 2026-1'!E:E,"FILIAL",'Planificación 2026-1'!W:W,C217,'Planificación 2026-1'!G:G,"T3"))&gt;0,"P36"," ")</f>
        <v xml:space="preserve"> </v>
      </c>
      <c r="AN217" s="78" t="str">
        <f>IF(SUM(COUNTIFS('Planificación 2026-1'!E:E,"FILIAL",'Planificación 2026-1'!W:W,C217,'Planificación 2026-1'!G:G,"T2"))&gt;0,"P37"," ")</f>
        <v xml:space="preserve"> </v>
      </c>
      <c r="AO217" s="78" t="str">
        <f>IF(SUM(COUNTIFS('Planificación 2026-1'!E:E,"FILIAL",'Planificación 2026-1'!W:W,C217,'Planificación 2026-1'!G:G,"AE"))&gt;0,"P38"," ")</f>
        <v xml:space="preserve"> </v>
      </c>
      <c r="AP217" s="78" t="str">
        <f>IF(SUM(COUNTIFS('Planificación 2026-1'!E:E,"FILIAL",'Planificación 2026-1'!W:W,C217,'Planificación 2026-1'!G:G,"T4"))&gt;0,"P55"," ")</f>
        <v xml:space="preserve"> </v>
      </c>
      <c r="AQ217" s="78" t="str">
        <f>IF(SUM(COUNTIFS('Planificación 2026-1'!E:E,"SUNAMPE",'Planificación 2026-1'!W:W,C217,'Planificación 2026-1'!G:G,"AF"))&gt;0," P01"," ")</f>
        <v xml:space="preserve"> </v>
      </c>
      <c r="AR217" s="78" t="str">
        <f>IF(SUM(COUNTIFS('Planificación 2026-1'!E:E,"SUNAMPE",'Planificación 2026-1'!W:W,C217,'Planificación 2026-1'!G:G,"EN"))&gt;0,"P02"," ")</f>
        <v xml:space="preserve"> </v>
      </c>
      <c r="AS217" s="78" t="str">
        <f>IF(SUM(COUNTIFS('Planificación 2026-1'!E:E,"SUNAMPE",'Planificación 2026-1'!W:W,C217,'Planificación 2026-1'!G:G,"IS"))&gt;0,"P03"," ")</f>
        <v xml:space="preserve"> </v>
      </c>
      <c r="AT217" s="78" t="str">
        <f>IF(SUM(COUNTIFS('Planificación 2026-1'!E:E,"SUNAMPE",'Planificación 2026-1'!W:W,C217,'Planificación 2026-1'!G:G,"PS"))&gt;0,"P04"," ")</f>
        <v xml:space="preserve"> </v>
      </c>
      <c r="AU217" s="78"/>
      <c r="AV217" s="78" t="str">
        <f>IF(SUM(COUNTIFS('Planificación 2026-1'!E:E,"SUNAMPE",'Planificación 2026-1'!W:W,C217,'Planificación 2026-1'!G:G,"IN"))&gt;0,"P06"," ")</f>
        <v xml:space="preserve"> </v>
      </c>
      <c r="AW217" s="78" t="str">
        <f>IF(SUM(COUNTIFS('Planificación 2026-1'!E:E,"SUNAMPE",'Planificación 2026-1'!W:W,C217,'Planificación 2026-1'!G:G,"CA"))&gt;0,"P07"," ")</f>
        <v xml:space="preserve"> </v>
      </c>
      <c r="AX217" s="78" t="str">
        <f>IF(SUM(COUNTIFS('Planificación 2026-1'!E:E,"SUNAMPE",'Planificación 2026-1'!W:W,C217,'Planificación 2026-1'!G:G,"DE"))&gt;0,"P08"," ")</f>
        <v xml:space="preserve"> </v>
      </c>
      <c r="AY217" s="78" t="str">
        <f>IF(SUM(COUNTIFS('Planificación 2026-1'!E:E,"SUNAMPE",'Planificación 2026-1'!W:W,C217,'Planificación 2026-1'!G:G,"OB"))&gt;0,"P09"," ")</f>
        <v xml:space="preserve"> </v>
      </c>
      <c r="AZ217" s="78" t="str">
        <f>IF(SUM(COUNTIFS('Planificación 2026-1'!E:E,"SUNAMPE",'Planificación 2026-1'!W:W,C217,'Planificación 2026-1'!G:G,"MH"))&gt;0,"P31"," ")</f>
        <v>P31</v>
      </c>
      <c r="BA217" s="78" t="str">
        <f>IF(SUM(COUNTIFS('Planificación 2026-1'!E:E,"SUNAMPE",'Planificación 2026-1'!W:W,C217,'Planificación 2026-1'!G:G,"IC"))&gt;0,"P32"," ")</f>
        <v xml:space="preserve"> </v>
      </c>
      <c r="BB217" s="78" t="str">
        <f>IF(SUM(COUNTIFS('Planificación 2026-1'!E:E,"SUNAMPE",'Planificación 2026-1'!W:W,C217,'Planificación 2026-1'!G:G,"AR"))&gt;0,"P34"," ")</f>
        <v xml:space="preserve"> </v>
      </c>
      <c r="BC217" s="78" t="str">
        <f>IF(SUM(COUNTIFS('Planificación 2026-1'!E:E,"SUNAMPE",'Planificación 2026-1'!W:W,C217,'Planificación 2026-1'!G:G,"T1"))&gt;0,"P35"," ")</f>
        <v xml:space="preserve"> </v>
      </c>
      <c r="BD217" s="78" t="str">
        <f>IF(SUM(COUNTIFS('Planificación 2026-1'!E:E,"SUNAMPE",'Planificación 2026-1'!W:W,C217,'Planificación 2026-1'!G:G,"T3"))&gt;0,"P36"," ")</f>
        <v xml:space="preserve"> </v>
      </c>
      <c r="BE217" s="78" t="str">
        <f>IF(SUM(COUNTIFS('Planificación 2026-1'!E:E,"SUNAMPE",'Planificación 2026-1'!W:W,C217,'Planificación 2026-1'!G:G,"T2"))&gt;0,"P37"," ")</f>
        <v xml:space="preserve"> </v>
      </c>
      <c r="BF217" s="78" t="str">
        <f>IF(SUM(COUNTIFS('Planificación 2026-1'!E:E,"SUNAMPE",'Planificación 2026-1'!W:W,C217,'Planificación 2026-1'!G:G,"AE"))&gt;0,"P38"," ")</f>
        <v xml:space="preserve"> </v>
      </c>
      <c r="BG217" s="78" t="str">
        <f>IF(SUM(COUNTIFS('Planificación 2026-1'!E:E,"SUNAMPE",'Planificación 2026-1'!W:W,C217,'Planificación 2026-1'!G:G,"T4"))&gt;0,"P55"," ")</f>
        <v xml:space="preserve"> </v>
      </c>
      <c r="BH217" s="78" t="str">
        <f>IF(SUM(COUNTIFS('Planificación 2026-1'!E:E,"HUAURA",'Planificación 2026-1'!W:W,C217,'Planificación 2026-1'!G:G,"AF"))&gt;0," P01"," ")</f>
        <v xml:space="preserve"> </v>
      </c>
      <c r="BI217" s="78" t="str">
        <f>IF(SUM(COUNTIFS('Planificación 2026-1'!E:E,"HUAURA",'Planificación 2026-1'!W:W,C217,'Planificación 2026-1'!G:G,"EN"))&gt;0,"P02"," ")</f>
        <v xml:space="preserve"> </v>
      </c>
      <c r="BJ217" s="78" t="str">
        <f>IF(SUM(COUNTIFS('Planificación 2026-1'!E:E,"HUAURA",'Planificación 2026-1'!W:W,C217,'Planificación 2026-1'!G:G,"IS"))&gt;0,"P03"," ")</f>
        <v xml:space="preserve"> </v>
      </c>
      <c r="BK217" s="78" t="str">
        <f>IF(SUM(COUNTIFS('Planificación 2026-1'!E:E,"HUAURA",'Planificación 2026-1'!W:W,C217,'Planificación 2026-1'!G:G,"PS"))&gt;0,"P04"," ")</f>
        <v xml:space="preserve"> </v>
      </c>
      <c r="BL217" s="78"/>
      <c r="BM217" s="78" t="str">
        <f>IF(SUM(COUNTIFS('Planificación 2026-1'!E:E,"HUAURA",'Planificación 2026-1'!W:W,C217,'Planificación 2026-1'!G:G,"IN"))&gt;0,"P06"," ")</f>
        <v xml:space="preserve"> </v>
      </c>
      <c r="BN217" s="78" t="str">
        <f>IF(SUM(COUNTIFS('Planificación 2026-1'!E:E,"HUAURA",'Planificación 2026-1'!W:W,C217,'Planificación 2026-1'!G:G,"CA"))&gt;0,"P07"," ")</f>
        <v xml:space="preserve"> </v>
      </c>
      <c r="BO217" s="78" t="str">
        <f>IF(SUM(COUNTIFS('Planificación 2026-1'!E:E,"HUAURA",'Planificación 2026-1'!W:W,C217,'Planificación 2026-1'!G:G,"DE"))&gt;0,"P08"," ")</f>
        <v xml:space="preserve"> </v>
      </c>
      <c r="BP217" s="78" t="str">
        <f>IF(SUM(COUNTIFS('Planificación 2026-1'!E:E,"HUAURA",'Planificación 2026-1'!W:W,C217,'Planificación 2026-1'!G:G,"OB"))&gt;0,"P09"," ")</f>
        <v xml:space="preserve"> </v>
      </c>
      <c r="BQ217" s="78" t="str">
        <f>IF(SUM(COUNTIFS('Planificación 2026-1'!E:E,"HUAURA",'Planificación 2026-1'!W:W,C217,'Planificación 2026-1'!G:G,"MH"))&gt;0,"P31"," ")</f>
        <v xml:space="preserve"> </v>
      </c>
      <c r="BR217" s="78" t="str">
        <f>IF(SUM(COUNTIFS('Planificación 2026-1'!E:E,"HUAURA",'Planificación 2026-1'!W:W,C217,'Planificación 2026-1'!G:G,"IC"))&gt;0,"P32"," ")</f>
        <v xml:space="preserve"> </v>
      </c>
      <c r="BS217" s="78" t="str">
        <f>IF(SUM(COUNTIFS('Planificación 2026-1'!E:E,"HUAURA",'Planificación 2026-1'!W:W,C217,'Planificación 2026-1'!G:G,"AR"))&gt;0,"P34"," ")</f>
        <v xml:space="preserve"> </v>
      </c>
      <c r="BT217" s="78" t="str">
        <f>IF(SUM(COUNTIFS('Planificación 2026-1'!E:E,"HUAURA",'Planificación 2026-1'!W:W,C217,'Planificación 2026-1'!G:G,"T1"))&gt;0,"P35"," ")</f>
        <v xml:space="preserve"> </v>
      </c>
      <c r="BU217" s="78" t="str">
        <f>IF(SUM(COUNTIFS('Planificación 2026-1'!E:E,"HUAURA",'Planificación 2026-1'!W:W,C217,'Planificación 2026-1'!G:G,"T3"))&gt;0,"P36"," ")</f>
        <v xml:space="preserve"> </v>
      </c>
      <c r="BV217" s="78" t="str">
        <f>IF(SUM(COUNTIFS('Planificación 2026-1'!E:E,"HUAURA",'Planificación 2026-1'!W:W,C217,'Planificación 2026-1'!G:G,"T2"))&gt;0,"P37"," ")</f>
        <v xml:space="preserve"> </v>
      </c>
      <c r="BW217" s="78" t="str">
        <f>IF(SUM(COUNTIFS('Planificación 2026-1'!E:E,"HUAURA",'Planificación 2026-1'!W:W,C217,'Planificación 2026-1'!G:G,"AE"))&gt;0,"P38"," ")</f>
        <v xml:space="preserve"> </v>
      </c>
      <c r="BX217" s="78" t="str">
        <f>IF(SUM(COUNTIFS('Planificación 2026-1'!E:E,"HUAURA",'Planificación 2026-1'!W:W,C217,'Planificación 2026-1'!G:G,"T4"))&gt;0,"P55"," ")</f>
        <v xml:space="preserve"> </v>
      </c>
      <c r="BY217" s="79">
        <f>SUMIFS('Planificación 2026-1'!R:R,'Planificación 2026-1'!W:W,C217,'Planificación 2026-1'!G:G,"AF",'Planificación 2026-1'!H:H,"&gt;2")</f>
        <v>0</v>
      </c>
      <c r="BZ217" s="79">
        <f>SUMIFS('Planificación 2026-1'!R:R,'Planificación 2026-1'!W:W,C217,'Planificación 2026-1'!G:G,"EN",'Planificación 2026-1'!H:H,"&gt;2")</f>
        <v>0</v>
      </c>
      <c r="CA217" s="79">
        <f>SUMIFS('Planificación 2026-1'!R:R,'Planificación 2026-1'!W:W,C217,'Planificación 2026-1'!G:G,"IS",'Planificación 2026-1'!H:H,"&gt;2")</f>
        <v>0</v>
      </c>
      <c r="CB217" s="79">
        <f>SUMIFS('Planificación 2026-1'!R:R,'Planificación 2026-1'!W:W,C217,'Planificación 2026-1'!G:G,"PS",'Planificación 2026-1'!H:H,"&gt;2")</f>
        <v>0</v>
      </c>
      <c r="CC217" s="79">
        <f>SUMIFS('Planificación 2026-1'!R:R,'Planificación 2026-1'!W:W,C217,'Planificación 2026-1'!G:G,"IN",'Planificación 2026-1'!H:H,"&gt;2")</f>
        <v>0</v>
      </c>
      <c r="CD217" s="79">
        <f>SUMIFS('Planificación 2026-1'!R:R,'Planificación 2026-1'!W:W,C217,'Planificación 2026-1'!G:G,"CA",'Planificación 2026-1'!H:H,"&gt;2")</f>
        <v>0</v>
      </c>
      <c r="CE217" s="79">
        <f>SUMIFS('Planificación 2026-1'!R:R,'Planificación 2026-1'!W:W,C217,'Planificación 2026-1'!G:G,"DE",'Planificación 2026-1'!H:H,"&gt;2")</f>
        <v>0</v>
      </c>
      <c r="CF217" s="79">
        <f>SUMIFS('Planificación 2026-1'!R:R,'Planificación 2026-1'!W:W,C217,'Planificación 2026-1'!G:G,"OB",'Planificación 2026-1'!H:H,"&gt;2")</f>
        <v>0</v>
      </c>
      <c r="CG217" s="79">
        <f>SUMIFS('Planificación 2026-1'!R:R,'Planificación 2026-1'!W:W,C217,'Planificación 2026-1'!G:G,"MH",'Planificación 2026-1'!H:H,"&gt;2")</f>
        <v>18</v>
      </c>
      <c r="CH217" s="79">
        <f>SUMIFS('Planificación 2026-1'!R:R,'Planificación 2026-1'!W:W,C217,'Planificación 2026-1'!G:G,"IC",'Planificación 2026-1'!H:H,"&gt;2")</f>
        <v>0</v>
      </c>
      <c r="CI217" s="79">
        <f>SUMIFS('Planificación 2026-1'!R:R,'Planificación 2026-1'!W:W,C217,'Planificación 2026-1'!G:G,"AR",'Planificación 2026-1'!H:H,"&gt;2")</f>
        <v>0</v>
      </c>
      <c r="CJ217" s="79">
        <f>SUMIFS('Planificación 2026-1'!R:R,'Planificación 2026-1'!W:W,C217,'Planificación 2026-1'!G:G,"T1",'Planificación 2026-1'!H:H,"&gt;2")</f>
        <v>0</v>
      </c>
      <c r="CK217" s="79">
        <f>SUMIFS('Planificación 2026-1'!R:R,'Planificación 2026-1'!W:W,C217,'Planificación 2026-1'!G:G,"T3",'Planificación 2026-1'!H:H,"&gt;2")</f>
        <v>0</v>
      </c>
      <c r="CL217" s="79">
        <f>SUMIFS('Planificación 2026-1'!R:R,'Planificación 2026-1'!W:W,C217,'Planificación 2026-1'!G:G,"T2",'Planificación 2026-1'!H:H,"&gt;2")</f>
        <v>0</v>
      </c>
      <c r="CM217" s="79">
        <f>SUMIFS('Planificación 2026-1'!R:R,'Planificación 2026-1'!W:W,C217,'Planificación 2026-1'!G:G,"AE",'Planificación 2026-1'!H:H,"&gt;2")</f>
        <v>0</v>
      </c>
      <c r="CN217" s="79">
        <f>SUMIFS('Planificación 2026-1'!R:R,'Planificación 2026-1'!W:W,C217,'Planificación 2026-1'!G:G,"T4",'Planificación 2026-1'!H:H,"&gt;2")</f>
        <v>0</v>
      </c>
      <c r="CO217" s="79">
        <f>SUMIFS('Planificación 2026-1'!R:R,'Planificación 2026-1'!W:W,C217,'Planificación 2026-1'!G:G,"AF",'Planificación 2026-1'!H:H,"&lt;3")</f>
        <v>0</v>
      </c>
      <c r="CP217" s="79">
        <f>SUMIFS('Planificación 2026-1'!R:R,'Planificación 2026-1'!W:W,C217,'Planificación 2026-1'!G:G,"EN",'Planificación 2026-1'!H:H,"&lt;3")</f>
        <v>0</v>
      </c>
      <c r="CQ217" s="79">
        <f>SUMIFS('Planificación 2026-1'!R:R,'Planificación 2026-1'!W:W,C217,'Planificación 2026-1'!G:G,"IS",'Planificación 2026-1'!H:H,"&lt;3")</f>
        <v>0</v>
      </c>
      <c r="CR217" s="79">
        <f>SUMIFS('Planificación 2026-1'!R:R,'Planificación 2026-1'!W:W,C217,'Planificación 2026-1'!G:G,"PS",'Planificación 2026-1'!H:H,"&lt;3")</f>
        <v>0</v>
      </c>
      <c r="CS217" s="79">
        <f>SUMIFS('Planificación 2026-1'!R:R,'Planificación 2026-1'!W:W,C217,'Planificación 2026-1'!G:G,"IN",'Planificación 2026-1'!H:H,"&lt;3")</f>
        <v>0</v>
      </c>
      <c r="CT217" s="79">
        <f>SUMIFS('Planificación 2026-1'!R:R,'Planificación 2026-1'!W:W,C217,'Planificación 2026-1'!G:G,"CA",'Planificación 2026-1'!H:H,"&lt;3")</f>
        <v>0</v>
      </c>
      <c r="CU217" s="79">
        <f>SUMIFS('Planificación 2026-1'!R:R,'Planificación 2026-1'!W:W,C217,'Planificación 2026-1'!G:G,"DE",'Planificación 2026-1'!H:H,"&lt;3")</f>
        <v>0</v>
      </c>
      <c r="CV217" s="79">
        <f>SUMIFS('Planificación 2026-1'!R:R,'Planificación 2026-1'!W:W,C217,'Planificación 2026-1'!G:G,"OB",'Planificación 2026-1'!H:H,"&lt;3")</f>
        <v>0</v>
      </c>
      <c r="CW217" s="79">
        <f>SUMIFS('Planificación 2026-1'!R:R,'Planificación 2026-1'!W:W,C217,'Planificación 2026-1'!G:G,"MH",'Planificación 2026-1'!H:H,"&lt;3")</f>
        <v>0</v>
      </c>
      <c r="CX217" s="79">
        <f>SUMIFS('Planificación 2026-1'!R:R,'Planificación 2026-1'!W:W,C217,'Planificación 2026-1'!G:G,"IC",'Planificación 2026-1'!H:H,"&lt;3")</f>
        <v>0</v>
      </c>
      <c r="CY217" s="79">
        <f>SUMIFS('Planificación 2026-1'!R:R,'Planificación 2026-1'!W:W,C217,'Planificación 2026-1'!G:G,"AR",'Planificación 2026-1'!H:H,"&lt;3")</f>
        <v>0</v>
      </c>
      <c r="CZ217" s="79">
        <f>SUMIFS('Planificación 2026-1'!R:R,'Planificación 2026-1'!W:W,C217,'Planificación 2026-1'!G:G,"T1",'Planificación 2026-1'!H:H,"&lt;3")</f>
        <v>0</v>
      </c>
      <c r="DA217" s="79">
        <f>SUMIFS('Planificación 2026-1'!R:R,'Planificación 2026-1'!W:W,C217,'Planificación 2026-1'!G:G,"T3",'Planificación 2026-1'!H:H,"&lt;3")</f>
        <v>0</v>
      </c>
      <c r="DB217" s="79">
        <f>SUMIFS('Planificación 2026-1'!R:R,'Planificación 2026-1'!W:W,C217,'Planificación 2026-1'!G:G,"T2",'Planificación 2026-1'!H:H,"&lt;3")</f>
        <v>0</v>
      </c>
      <c r="DC217" s="79">
        <f>SUMIFS('Planificación 2026-1'!R:R,'Planificación 2026-1'!W:W,C217,'Planificación 2026-1'!G:G,"AE",'Planificación 2026-1'!H:H,"&lt;3")</f>
        <v>0</v>
      </c>
      <c r="DD217" s="79">
        <f>SUMIFS('Planificación 2026-1'!R:R,'Planificación 2026-1'!W:W,C217,'Planificación 2026-1'!G:G,"T4",'Planificación 2026-1'!H:H,"&lt;3")</f>
        <v>0</v>
      </c>
      <c r="DE217" s="78" t="str">
        <f t="shared" si="46"/>
        <v/>
      </c>
      <c r="DF217" s="30">
        <f>IF(C217="","",SUMIFS('Planificación 2026-1'!R:R,'Planificación 2026-1'!W:W,C217,'Planificación 2026-1'!E:E,"PRINCIPAL",'Planificación 2026-1'!X:X,"VIRTUAL"))</f>
        <v>0</v>
      </c>
      <c r="DG217" s="30">
        <f>IF(C217="","",SUMIFS('Planificación 2026-1'!R:R,'Planificación 2026-1'!W:W,C217,'Planificación 2026-1'!E:E,"PRINCIPAL",'Planificación 2026-1'!X:X,"PRESENCIAL"))</f>
        <v>0</v>
      </c>
      <c r="DH217" s="30">
        <f>IF(C217="","",SUMIFS('Planificación 2026-1'!R:R,'Planificación 2026-1'!W:W,C217,'Planificación 2026-1'!E:E,"PRINCIPAL",'Planificación 2026-1'!X:X,"HIBRIDO PRESENCIAL"))</f>
        <v>0</v>
      </c>
      <c r="DI217" s="78" t="str">
        <f t="shared" si="47"/>
        <v/>
      </c>
      <c r="DJ217" s="78">
        <f>IF(C217="","",SUMIFS('Planificación 2026-1'!R:R,'Planificación 2026-1'!W:W,C217,'Planificación 2026-1'!E:E,"FILIAL",'Planificación 2026-1'!X:X,"VIRTUAL"))</f>
        <v>0</v>
      </c>
      <c r="DK217" s="80">
        <f>IF(C217="","",SUMIFS('Planificación 2026-1'!R:R,'Planificación 2026-1'!W:W,C217,'Planificación 2026-1'!E:E,"FILIAL",'Planificación 2026-1'!X:X,"PRESENCIAL"))</f>
        <v>0</v>
      </c>
      <c r="DL217" s="42">
        <f>IF(C217="","",SUMIFS('Planificación 2026-1'!R:R,'Planificación 2026-1'!W:W,C217,'Planificación 2026-1'!E:E,"FILIAL",'Planificación 2026-1'!X:X,"HIBRIDO PRESENCIAL"))</f>
        <v>0</v>
      </c>
      <c r="DM217" s="81" t="str">
        <f t="shared" si="48"/>
        <v>P31</v>
      </c>
      <c r="DN217" s="78">
        <f>IF(C217="","",SUMIFS('Planificación 2026-1'!R:R,'Planificación 2026-1'!W:W,C217,'Planificación 2026-1'!E:E,"SUNAMPE",'Planificación 2026-1'!X:X,"VIRTUAL"))</f>
        <v>0</v>
      </c>
      <c r="DO217" s="42">
        <f>IF(C217="","",SUMIFS('Planificación 2026-1'!R:R,'Planificación 2026-1'!W:W,C217,'Planificación 2026-1'!E:E,"SUNAMPE",'Planificación 2026-1'!X:X,"PRESENCIAL"))</f>
        <v>8</v>
      </c>
      <c r="DP217" s="81" t="str">
        <f t="shared" si="49"/>
        <v/>
      </c>
      <c r="DQ217" s="78">
        <f>IF(C217="","",SUMIFS('Planificación 2026-1'!R:R,'Planificación 2026-1'!W:W,C217,'Planificación 2026-1'!E:E,"HUAURA",'Planificación 2026-1'!X:X,"VIRTUAL"))</f>
        <v>0</v>
      </c>
      <c r="DR217" s="42">
        <f>IF(C217="","",SUMIFS('Planificación 2026-1'!R:R,'Planificación 2026-1'!W:W,C217,'Planificación 2026-1'!E:E,"HUAURA",'Planificación 2026-1'!X:X,"PRESENCIAL"))</f>
        <v>0</v>
      </c>
      <c r="DS217" s="48">
        <f>SUMIFS('Planificación 2026-1'!R:R,'Planificación 2026-1'!W:W,C217,'Planificación 2026-1'!E:E,"PRINCIPAL",'Planificación 2026-1'!X:X,"VIRTUAL",'Planificación 2026-1'!H:H,"&gt;2")</f>
        <v>0</v>
      </c>
      <c r="DT217" s="48">
        <f>SUMIFS('Planificación 2026-1'!R:R,'Planificación 2026-1'!W:W,C217,'Planificación 2026-1'!E:E,"PRINCIPAL",'Planificación 2026-1'!X:X,"&lt;&gt;VIRTUAL",'Planificación 2026-1'!H:H,"&gt;2")</f>
        <v>0</v>
      </c>
      <c r="DU217" s="48">
        <f>SUMIFS('Planificación 2026-1'!R:R,'Planificación 2026-1'!W:W,C217,'Planificación 2026-1'!E:E,"SUNAMPE",'Planificación 2026-1'!X:X,"VIRTUAL",'Planificación 2026-1'!H:H,"&gt;2")</f>
        <v>0</v>
      </c>
      <c r="DV217" s="48">
        <f>SUMIFS('Planificación 2026-1'!R:R,'Planificación 2026-1'!W:W,C217,'Planificación 2026-1'!E:E,"SUNAMPE",'Planificación 2026-1'!X:X,"&lt;&gt;VIRTUAL",'Planificación 2026-1'!H:H,"&gt;2")</f>
        <v>8</v>
      </c>
      <c r="DW217" s="48">
        <f>SUMIFS('Planificación 2026-1'!R:R,'Planificación 2026-1'!W:W,C217,'Planificación 2026-1'!E:E,"FILIAL",'Planificación 2026-1'!X:X,"VIRTUAL",'Planificación 2026-1'!H:H,"&gt;2")</f>
        <v>0</v>
      </c>
      <c r="DX217" s="48">
        <f>SUMIFS('Planificación 2026-1'!R:R,'Planificación 2026-1'!W:W,C217,'Planificación 2026-1'!E:E,"FILIAL",'Planificación 2026-1'!X:X,"&lt;&gt;VIRTUAL",'Planificación 2026-1'!H:H,"&gt;2")</f>
        <v>0</v>
      </c>
      <c r="DY217" s="48">
        <f>SUMIFS('Planificación 2026-1'!R:R,'Planificación 2026-1'!W:W,C217,'Planificación 2026-1'!E:E,"PORUMA",'Planificación 2026-1'!X:X,"VIRTUAL",'Planificación 2026-1'!H:H,"&gt;2")</f>
        <v>0</v>
      </c>
      <c r="DZ217" s="48">
        <f>SUMIFS('Planificación 2026-1'!R:R,'Planificación 2026-1'!W:W,C217,'Planificación 2026-1'!E:E,"PORUMA",'Planificación 2026-1'!X:X,"&lt;&gt;VIRTUAL",'Planificación 2026-1'!H:H,"&gt;2")</f>
        <v>10</v>
      </c>
      <c r="EA217" s="48">
        <f>SUMIFS('Planificación 2026-1'!R:R,'Planificación 2026-1'!W:W,C217,'Planificación 2026-1'!E:E,"HUAURA",'Planificación 2026-1'!X:X,"VIRTUAL",'Planificación 2026-1'!H:H,"&gt;2")</f>
        <v>0</v>
      </c>
      <c r="EB217" s="48">
        <f>SUMIFS('Planificación 2026-1'!R:R,'Planificación 2026-1'!W:W,C217,'Planificación 2026-1'!E:E,"HUAURA",'Planificación 2026-1'!X:X,"&lt;&gt;VIRTUAL",'Planificación 2026-1'!H:H,"&gt;2")</f>
        <v>0</v>
      </c>
      <c r="EC217" s="48">
        <f>SUMIFS('Planificación 2026-1'!R:R,'Planificación 2026-1'!W:W,C217,'Planificación 2026-1'!E:E,"PRINCIPAL",'Planificación 2026-1'!X:X,"VIRTUAL",'Planificación 2026-1'!H:H,"&lt;3")</f>
        <v>0</v>
      </c>
      <c r="ED217" s="48">
        <f>SUMIFS('Planificación 2026-1'!R:R,'Planificación 2026-1'!W:W,C217,'Planificación 2026-1'!E:E,"PRINCIPAL",'Planificación 2026-1'!X:X,"&lt;&gt;VIRTUAL",'Planificación 2026-1'!H:H,"&lt;3")</f>
        <v>0</v>
      </c>
      <c r="EE217" s="48">
        <f>SUMIFS('Planificación 2026-1'!R:R,'Planificación 2026-1'!W:W,C217,'Planificación 2026-1'!E:E,"SUNAMPE",'Planificación 2026-1'!X:X,"VIRTUAL",'Planificación 2026-1'!H:H,"&lt;3")</f>
        <v>0</v>
      </c>
      <c r="EF217" s="48">
        <f>SUMIFS('Planificación 2026-1'!R:R,'Planificación 2026-1'!W:W,C217,'Planificación 2026-1'!E:E,"SUNAMPE",'Planificación 2026-1'!X:X,"&lt;&gt;VIRTUAL",'Planificación 2026-1'!H:H,"&lt;3")</f>
        <v>0</v>
      </c>
      <c r="EG217" s="48">
        <f>SUMIFS('Planificación 2026-1'!R:R,'Planificación 2026-1'!W:W,C217,'Planificación 2026-1'!E:E,"FILIAL",'Planificación 2026-1'!X:X,"VIRTUAL",'Planificación 2026-1'!H:H,"&lt;3")</f>
        <v>0</v>
      </c>
      <c r="EH217" s="48">
        <f>SUMIFS('Planificación 2026-1'!R:R,'Planificación 2026-1'!W:W,C217,'Planificación 2026-1'!E:E,"FILIAL",'Planificación 2026-1'!X:X,"&lt;&gt;VIRTUAL",'Planificación 2026-1'!H:H,"&lt;3")</f>
        <v>0</v>
      </c>
      <c r="EI217" s="48">
        <f>SUMIFS('Planificación 2026-1'!R:R,'Planificación 2026-1'!W:W,C217,'Planificación 2026-1'!E:E,"PORUMA",'Planificación 2026-1'!X:X,"VIRTUAL",'Planificación 2026-1'!H:H,"&lt;3")</f>
        <v>0</v>
      </c>
      <c r="EJ217" s="48">
        <f>SUMIFS('Planificación 2026-1'!R:R,'Planificación 2026-1'!W:W,C217,'Planificación 2026-1'!E:E,"PORUMA",'Planificación 2026-1'!X:X,"&lt;&gt;VIRTUAL",'Planificación 2026-1'!H:H,"&lt;3")</f>
        <v>0</v>
      </c>
      <c r="EK217" s="48">
        <f>SUMIFS('Planificación 2026-1'!R:R,'Planificación 2026-1'!W:W,C217,'Planificación 2026-1'!E:E,"HUAURA",'Planificación 2026-1'!X:X,"VIRTUAL",'Planificación 2026-1'!H:H,"&lt;3")</f>
        <v>0</v>
      </c>
      <c r="EL217" s="48">
        <f>SUMIFS('Planificación 2026-1'!R:R,'Planificación 2026-1'!W:W,C217,'Planificación 2026-1'!E:E,"HUAURA",'Planificación 2026-1'!X:X,"&lt;&gt;VIRTUAL",'Planificación 2026-1'!H:H,"&lt;3")</f>
        <v>0</v>
      </c>
      <c r="EM217" s="48">
        <f t="shared" si="50"/>
        <v>0</v>
      </c>
      <c r="EN217" s="48">
        <f t="shared" si="51"/>
        <v>0</v>
      </c>
      <c r="EO217" s="48">
        <f t="shared" si="52"/>
        <v>10</v>
      </c>
      <c r="EP217" s="48">
        <f t="shared" si="53"/>
        <v>0</v>
      </c>
      <c r="EQ217" s="48">
        <f t="shared" si="54"/>
        <v>8</v>
      </c>
      <c r="ER217" s="48"/>
      <c r="ES217" s="48">
        <f t="shared" si="55"/>
        <v>0</v>
      </c>
      <c r="ET217" s="48">
        <f t="shared" si="56"/>
        <v>8</v>
      </c>
      <c r="EU217" s="48" t="b">
        <f t="shared" si="57"/>
        <v>0</v>
      </c>
      <c r="EV217" s="48" t="str">
        <f t="shared" si="58"/>
        <v/>
      </c>
      <c r="EW217" s="48" t="str">
        <f t="shared" si="59"/>
        <v>PRESENCIAL</v>
      </c>
    </row>
    <row r="218" spans="1:153" x14ac:dyDescent="0.3">
      <c r="A218" s="53"/>
      <c r="B218" s="383">
        <v>215</v>
      </c>
      <c r="C218" s="107" t="s">
        <v>241</v>
      </c>
      <c r="D218" s="82">
        <f>SUMIF('Planificación 2026-1'!W:W,C218,'Planificación 2026-1'!R:R)</f>
        <v>8</v>
      </c>
      <c r="E218" s="384" t="s">
        <v>341</v>
      </c>
      <c r="F218" s="107" t="s">
        <v>430</v>
      </c>
      <c r="G218" s="107" t="s">
        <v>276</v>
      </c>
      <c r="H218" s="107" t="s">
        <v>434</v>
      </c>
      <c r="I218" s="77" t="str">
        <f>IF(SUM(COUNTIFS('Planificación 2026-1'!E:E,"PRINCIPAL",'Planificación 2026-1'!W:W,C218,'Planificación 2026-1'!G:G,"AF"))&gt;0,"P01"," ")</f>
        <v xml:space="preserve"> </v>
      </c>
      <c r="J218" s="78" t="str">
        <f>IF(SUM(COUNTIFS('Planificación 2026-1'!E:E,"PRINCIPAL",'Planificación 2026-1'!W:W,C218,'Planificación 2026-1'!G:G,"EN"))&gt;0,"P02"," ")</f>
        <v xml:space="preserve"> </v>
      </c>
      <c r="K218" s="78" t="str">
        <f>IF(SUM(COUNTIFS('Planificación 2026-1'!E:E,"PRINCIPAL",'Planificación 2026-1'!W:W,C218,'Planificación 2026-1'!G:G,"IS"))&gt;0,"P03"," ")</f>
        <v xml:space="preserve"> </v>
      </c>
      <c r="L218" s="78" t="str">
        <f>IF(SUM(COUNTIFS('Planificación 2026-1'!E:E,"PRINCIPAL",'Planificación 2026-1'!W:W,C218,'Planificación 2026-1'!G:G,"PS"))&gt;0,"P04"," ")</f>
        <v xml:space="preserve"> </v>
      </c>
      <c r="M218" s="78"/>
      <c r="N218" s="78" t="str">
        <f>IF(SUM(COUNTIFS('Planificación 2026-1'!E:E,"PRINCIPAL",'Planificación 2026-1'!W:W,C218,'Planificación 2026-1'!G:G,"IN"))&gt;0,"P06"," ")</f>
        <v xml:space="preserve"> </v>
      </c>
      <c r="O218" s="78" t="str">
        <f>IF(SUM(COUNTIFS('Planificación 2026-1'!E:E,"PRINCIPAL",'Planificación 2026-1'!W:W,C218,'Planificación 2026-1'!G:G,"CA"))&gt;0,"P07"," ")</f>
        <v xml:space="preserve"> </v>
      </c>
      <c r="P218" s="78" t="str">
        <f>IF(SUM(COUNTIFS('Planificación 2026-1'!E:E,"PRINCIPAL",'Planificación 2026-1'!W:W,C218,'Planificación 2026-1'!G:G,"DE"))&gt;0,"P08"," ")</f>
        <v xml:space="preserve"> </v>
      </c>
      <c r="Q218" s="78" t="str">
        <f>IF(SUM(COUNTIFS('Planificación 2026-1'!E:E,"PRINCIPAL",'Planificación 2026-1'!W:W,C218,'Planificación 2026-1'!G:G,"OB"))&gt;0,"P09"," ")</f>
        <v xml:space="preserve"> </v>
      </c>
      <c r="R218" s="78" t="str">
        <f>IF(SUM(COUNTIFS('Planificación 2026-1'!E:E,"PRINCIPAL",'Planificación 2026-1'!W:W,C218,'Planificación 2026-1'!G:G,"MH"))&gt;0,"P31"," ")</f>
        <v xml:space="preserve"> </v>
      </c>
      <c r="S218" s="78" t="str">
        <f>IF(SUM(COUNTIFS('Planificación 2026-1'!E:E,"PRINCIPAL",'Planificación 2026-1'!W:W,C218,'Planificación 2026-1'!G:G,"IC"))&gt;0,"P32"," ")</f>
        <v xml:space="preserve"> </v>
      </c>
      <c r="T218" s="78" t="str">
        <f>IF(SUM(COUNTIFS('Planificación 2026-1'!E:E,"PRINCIPAL",'Planificación 2026-1'!W:W,C218,'Planificación 2026-1'!G:G,"AR"))&gt;0,"P34"," ")</f>
        <v xml:space="preserve"> </v>
      </c>
      <c r="U218" s="78" t="str">
        <f>IF(SUM(COUNTIFS('Planificación 2026-1'!E:E,"PRINCIPAL",'Planificación 2026-1'!W:W,C218,'Planificación 2026-1'!G:G,"T1"))&gt;0,"P35"," ")</f>
        <v xml:space="preserve"> </v>
      </c>
      <c r="V218" s="78" t="str">
        <f>IF(SUM(COUNTIFS('Planificación 2026-1'!E:E,"PRINCIPAL",'Planificación 2026-1'!W:W,C218,'Planificación 2026-1'!G:G,"T3"))&gt;0,"P36"," ")</f>
        <v xml:space="preserve"> </v>
      </c>
      <c r="W218" s="78" t="str">
        <f>IF(SUM(COUNTIFS('Planificación 2026-1'!E:E,"PRINCIPAL",'Planificación 2026-1'!W:W,C218,'Planificación 2026-1'!G:G,"T2"))&gt;0,"P37"," ")</f>
        <v xml:space="preserve"> </v>
      </c>
      <c r="X218" s="78" t="str">
        <f>IF(SUM(COUNTIFS('Planificación 2026-1'!E:E,"PRINCIPAL",'Planificación 2026-1'!W:W,C218,'Planificación 2026-1'!G:G,"AE"))&gt;0,"P38"," ")</f>
        <v xml:space="preserve"> </v>
      </c>
      <c r="Y218" s="78" t="str">
        <f>IF(SUM(COUNTIFS('Planificación 2026-1'!E:E,"PRINCIPAL",'Planificación 2026-1'!W:W,C218,'Planificación 2026-1'!G:G,"T4"))&gt;0,"P55"," ")</f>
        <v xml:space="preserve"> </v>
      </c>
      <c r="Z218" s="78" t="str">
        <f>IF(SUM(COUNTIFS('Planificación 2026-1'!E:E,"FILIAL",'Planificación 2026-1'!W:W,C218,'Planificación 2026-1'!G:G,"AF"))&gt;0," P01"," ")</f>
        <v xml:space="preserve"> </v>
      </c>
      <c r="AA218" s="78" t="str">
        <f>IF(SUM(COUNTIFS('Planificación 2026-1'!E:E,"FILIAL",'Planificación 2026-1'!W:W,C218,'Planificación 2026-1'!G:G,"EN"))&gt;0,"P02"," ")</f>
        <v xml:space="preserve"> </v>
      </c>
      <c r="AB218" s="78" t="str">
        <f>IF(SUM(COUNTIFS('Planificación 2026-1'!E:E,"FILIAL",'Planificación 2026-1'!W:W,C218,'Planificación 2026-1'!G:G,"IS"))&gt;0,"P03"," ")</f>
        <v xml:space="preserve"> </v>
      </c>
      <c r="AC218" s="78" t="str">
        <f>IF(SUM(COUNTIFS('Planificación 2026-1'!E:E,"FILIAL",'Planificación 2026-1'!W:W,C218,'Planificación 2026-1'!G:G,"PS"))&gt;0,"P04"," ")</f>
        <v>P04</v>
      </c>
      <c r="AD218" s="78"/>
      <c r="AE218" s="78" t="str">
        <f>IF(SUM(COUNTIFS('Planificación 2026-1'!E:E,"FILIAL",'Planificación 2026-1'!W:W,C218,'Planificación 2026-1'!G:G,"IN"))&gt;0,"P06"," ")</f>
        <v xml:space="preserve"> </v>
      </c>
      <c r="AF218" s="78" t="str">
        <f>IF(SUM(COUNTIFS('Planificación 2026-1'!E:E,"FILIAL",'Planificación 2026-1'!W:W,C218,'Planificación 2026-1'!G:G,"CA"))&gt;0,"P07"," ")</f>
        <v xml:space="preserve"> </v>
      </c>
      <c r="AG218" s="78" t="str">
        <f>IF(SUM(COUNTIFS('Planificación 2026-1'!E:E,"FILIAL",'Planificación 2026-1'!W:W,C218,'Planificación 2026-1'!G:G,"DE"))&gt;0,"P08"," ")</f>
        <v xml:space="preserve"> </v>
      </c>
      <c r="AH218" s="78" t="str">
        <f>IF(SUM(COUNTIFS('Planificación 2026-1'!E:E,"FILIAL",'Planificación 2026-1'!W:W,C218,'Planificación 2026-1'!G:G,"OB"))&gt;0,"P09"," ")</f>
        <v xml:space="preserve"> </v>
      </c>
      <c r="AI218" s="78" t="str">
        <f>IF(SUM(COUNTIFS('Planificación 2026-1'!E:E,"FILIAL",'Planificación 2026-1'!W:W,C218,'Planificación 2026-1'!G:G,"MH"))&gt;0,"P31"," ")</f>
        <v xml:space="preserve"> </v>
      </c>
      <c r="AJ218" s="78" t="str">
        <f>IF(SUM(COUNTIFS('Planificación 2026-1'!E:E,"FILIAL",'Planificación 2026-1'!W:W,C218,'Planificación 2026-1'!G:G,"IC"))&gt;0,"P32"," ")</f>
        <v xml:space="preserve"> </v>
      </c>
      <c r="AK218" s="78" t="str">
        <f>IF(SUM(COUNTIFS('Planificación 2026-1'!E:E,"FILIAL",'Planificación 2026-1'!W:W,C218,'Planificación 2026-1'!G:G,"AR"))&gt;0,"P34"," ")</f>
        <v xml:space="preserve"> </v>
      </c>
      <c r="AL218" s="78" t="str">
        <f>IF(SUM(COUNTIFS('Planificación 2026-1'!E:E,"FILIAL",'Planificación 2026-1'!W:W,C218,'Planificación 2026-1'!G:G,"T1"))&gt;0,"P35"," ")</f>
        <v xml:space="preserve"> </v>
      </c>
      <c r="AM218" s="78" t="str">
        <f>IF(SUM(COUNTIFS('Planificación 2026-1'!E:E,"FILIAL",'Planificación 2026-1'!W:W,C218,'Planificación 2026-1'!G:G,"T3"))&gt;0,"P36"," ")</f>
        <v xml:space="preserve"> </v>
      </c>
      <c r="AN218" s="78" t="str">
        <f>IF(SUM(COUNTIFS('Planificación 2026-1'!E:E,"FILIAL",'Planificación 2026-1'!W:W,C218,'Planificación 2026-1'!G:G,"T2"))&gt;0,"P37"," ")</f>
        <v xml:space="preserve"> </v>
      </c>
      <c r="AO218" s="78" t="str">
        <f>IF(SUM(COUNTIFS('Planificación 2026-1'!E:E,"FILIAL",'Planificación 2026-1'!W:W,C218,'Planificación 2026-1'!G:G,"AE"))&gt;0,"P38"," ")</f>
        <v xml:space="preserve"> </v>
      </c>
      <c r="AP218" s="78" t="str">
        <f>IF(SUM(COUNTIFS('Planificación 2026-1'!E:E,"FILIAL",'Planificación 2026-1'!W:W,C218,'Planificación 2026-1'!G:G,"T4"))&gt;0,"P55"," ")</f>
        <v xml:space="preserve"> </v>
      </c>
      <c r="AQ218" s="78" t="str">
        <f>IF(SUM(COUNTIFS('Planificación 2026-1'!E:E,"SUNAMPE",'Planificación 2026-1'!W:W,C218,'Planificación 2026-1'!G:G,"AF"))&gt;0," P01"," ")</f>
        <v xml:space="preserve"> </v>
      </c>
      <c r="AR218" s="78" t="str">
        <f>IF(SUM(COUNTIFS('Planificación 2026-1'!E:E,"SUNAMPE",'Planificación 2026-1'!W:W,C218,'Planificación 2026-1'!G:G,"EN"))&gt;0,"P02"," ")</f>
        <v xml:space="preserve"> </v>
      </c>
      <c r="AS218" s="78" t="str">
        <f>IF(SUM(COUNTIFS('Planificación 2026-1'!E:E,"SUNAMPE",'Planificación 2026-1'!W:W,C218,'Planificación 2026-1'!G:G,"IS"))&gt;0,"P03"," ")</f>
        <v xml:space="preserve"> </v>
      </c>
      <c r="AT218" s="78" t="str">
        <f>IF(SUM(COUNTIFS('Planificación 2026-1'!E:E,"SUNAMPE",'Planificación 2026-1'!W:W,C218,'Planificación 2026-1'!G:G,"PS"))&gt;0,"P04"," ")</f>
        <v xml:space="preserve"> </v>
      </c>
      <c r="AU218" s="78"/>
      <c r="AV218" s="78" t="str">
        <f>IF(SUM(COUNTIFS('Planificación 2026-1'!E:E,"SUNAMPE",'Planificación 2026-1'!W:W,C218,'Planificación 2026-1'!G:G,"IN"))&gt;0,"P06"," ")</f>
        <v xml:space="preserve"> </v>
      </c>
      <c r="AW218" s="78" t="str">
        <f>IF(SUM(COUNTIFS('Planificación 2026-1'!E:E,"SUNAMPE",'Planificación 2026-1'!W:W,C218,'Planificación 2026-1'!G:G,"CA"))&gt;0,"P07"," ")</f>
        <v xml:space="preserve"> </v>
      </c>
      <c r="AX218" s="78" t="str">
        <f>IF(SUM(COUNTIFS('Planificación 2026-1'!E:E,"SUNAMPE",'Planificación 2026-1'!W:W,C218,'Planificación 2026-1'!G:G,"DE"))&gt;0,"P08"," ")</f>
        <v xml:space="preserve"> </v>
      </c>
      <c r="AY218" s="78" t="str">
        <f>IF(SUM(COUNTIFS('Planificación 2026-1'!E:E,"SUNAMPE",'Planificación 2026-1'!W:W,C218,'Planificación 2026-1'!G:G,"OB"))&gt;0,"P09"," ")</f>
        <v xml:space="preserve"> </v>
      </c>
      <c r="AZ218" s="78" t="str">
        <f>IF(SUM(COUNTIFS('Planificación 2026-1'!E:E,"SUNAMPE",'Planificación 2026-1'!W:W,C218,'Planificación 2026-1'!G:G,"MH"))&gt;0,"P31"," ")</f>
        <v xml:space="preserve"> </v>
      </c>
      <c r="BA218" s="78" t="str">
        <f>IF(SUM(COUNTIFS('Planificación 2026-1'!E:E,"SUNAMPE",'Planificación 2026-1'!W:W,C218,'Planificación 2026-1'!G:G,"IC"))&gt;0,"P32"," ")</f>
        <v xml:space="preserve"> </v>
      </c>
      <c r="BB218" s="78" t="str">
        <f>IF(SUM(COUNTIFS('Planificación 2026-1'!E:E,"SUNAMPE",'Planificación 2026-1'!W:W,C218,'Planificación 2026-1'!G:G,"AR"))&gt;0,"P34"," ")</f>
        <v xml:space="preserve"> </v>
      </c>
      <c r="BC218" s="78" t="str">
        <f>IF(SUM(COUNTIFS('Planificación 2026-1'!E:E,"SUNAMPE",'Planificación 2026-1'!W:W,C218,'Planificación 2026-1'!G:G,"T1"))&gt;0,"P35"," ")</f>
        <v xml:space="preserve"> </v>
      </c>
      <c r="BD218" s="78" t="str">
        <f>IF(SUM(COUNTIFS('Planificación 2026-1'!E:E,"SUNAMPE",'Planificación 2026-1'!W:W,C218,'Planificación 2026-1'!G:G,"T3"))&gt;0,"P36"," ")</f>
        <v xml:space="preserve"> </v>
      </c>
      <c r="BE218" s="78" t="str">
        <f>IF(SUM(COUNTIFS('Planificación 2026-1'!E:E,"SUNAMPE",'Planificación 2026-1'!W:W,C218,'Planificación 2026-1'!G:G,"T2"))&gt;0,"P37"," ")</f>
        <v xml:space="preserve"> </v>
      </c>
      <c r="BF218" s="78" t="str">
        <f>IF(SUM(COUNTIFS('Planificación 2026-1'!E:E,"SUNAMPE",'Planificación 2026-1'!W:W,C218,'Planificación 2026-1'!G:G,"AE"))&gt;0,"P38"," ")</f>
        <v xml:space="preserve"> </v>
      </c>
      <c r="BG218" s="78" t="str">
        <f>IF(SUM(COUNTIFS('Planificación 2026-1'!E:E,"SUNAMPE",'Planificación 2026-1'!W:W,C218,'Planificación 2026-1'!G:G,"T4"))&gt;0,"P55"," ")</f>
        <v xml:space="preserve"> </v>
      </c>
      <c r="BH218" s="78" t="str">
        <f>IF(SUM(COUNTIFS('Planificación 2026-1'!E:E,"HUAURA",'Planificación 2026-1'!W:W,C218,'Planificación 2026-1'!G:G,"AF"))&gt;0," P01"," ")</f>
        <v xml:space="preserve"> </v>
      </c>
      <c r="BI218" s="78" t="str">
        <f>IF(SUM(COUNTIFS('Planificación 2026-1'!E:E,"HUAURA",'Planificación 2026-1'!W:W,C218,'Planificación 2026-1'!G:G,"EN"))&gt;0,"P02"," ")</f>
        <v xml:space="preserve"> </v>
      </c>
      <c r="BJ218" s="78" t="str">
        <f>IF(SUM(COUNTIFS('Planificación 2026-1'!E:E,"HUAURA",'Planificación 2026-1'!W:W,C218,'Planificación 2026-1'!G:G,"IS"))&gt;0,"P03"," ")</f>
        <v xml:space="preserve"> </v>
      </c>
      <c r="BK218" s="78" t="str">
        <f>IF(SUM(COUNTIFS('Planificación 2026-1'!E:E,"HUAURA",'Planificación 2026-1'!W:W,C218,'Planificación 2026-1'!G:G,"PS"))&gt;0,"P04"," ")</f>
        <v xml:space="preserve"> </v>
      </c>
      <c r="BL218" s="78"/>
      <c r="BM218" s="78" t="str">
        <f>IF(SUM(COUNTIFS('Planificación 2026-1'!E:E,"HUAURA",'Planificación 2026-1'!W:W,C218,'Planificación 2026-1'!G:G,"IN"))&gt;0,"P06"," ")</f>
        <v xml:space="preserve"> </v>
      </c>
      <c r="BN218" s="78" t="str">
        <f>IF(SUM(COUNTIFS('Planificación 2026-1'!E:E,"HUAURA",'Planificación 2026-1'!W:W,C218,'Planificación 2026-1'!G:G,"CA"))&gt;0,"P07"," ")</f>
        <v xml:space="preserve"> </v>
      </c>
      <c r="BO218" s="78" t="str">
        <f>IF(SUM(COUNTIFS('Planificación 2026-1'!E:E,"HUAURA",'Planificación 2026-1'!W:W,C218,'Planificación 2026-1'!G:G,"DE"))&gt;0,"P08"," ")</f>
        <v xml:space="preserve"> </v>
      </c>
      <c r="BP218" s="78" t="str">
        <f>IF(SUM(COUNTIFS('Planificación 2026-1'!E:E,"HUAURA",'Planificación 2026-1'!W:W,C218,'Planificación 2026-1'!G:G,"OB"))&gt;0,"P09"," ")</f>
        <v xml:space="preserve"> </v>
      </c>
      <c r="BQ218" s="78" t="str">
        <f>IF(SUM(COUNTIFS('Planificación 2026-1'!E:E,"HUAURA",'Planificación 2026-1'!W:W,C218,'Planificación 2026-1'!G:G,"MH"))&gt;0,"P31"," ")</f>
        <v xml:space="preserve"> </v>
      </c>
      <c r="BR218" s="78" t="str">
        <f>IF(SUM(COUNTIFS('Planificación 2026-1'!E:E,"HUAURA",'Planificación 2026-1'!W:W,C218,'Planificación 2026-1'!G:G,"IC"))&gt;0,"P32"," ")</f>
        <v xml:space="preserve"> </v>
      </c>
      <c r="BS218" s="78" t="str">
        <f>IF(SUM(COUNTIFS('Planificación 2026-1'!E:E,"HUAURA",'Planificación 2026-1'!W:W,C218,'Planificación 2026-1'!G:G,"AR"))&gt;0,"P34"," ")</f>
        <v xml:space="preserve"> </v>
      </c>
      <c r="BT218" s="78" t="str">
        <f>IF(SUM(COUNTIFS('Planificación 2026-1'!E:E,"HUAURA",'Planificación 2026-1'!W:W,C218,'Planificación 2026-1'!G:G,"T1"))&gt;0,"P35"," ")</f>
        <v xml:space="preserve"> </v>
      </c>
      <c r="BU218" s="78" t="str">
        <f>IF(SUM(COUNTIFS('Planificación 2026-1'!E:E,"HUAURA",'Planificación 2026-1'!W:W,C218,'Planificación 2026-1'!G:G,"T3"))&gt;0,"P36"," ")</f>
        <v xml:space="preserve"> </v>
      </c>
      <c r="BV218" s="78" t="str">
        <f>IF(SUM(COUNTIFS('Planificación 2026-1'!E:E,"HUAURA",'Planificación 2026-1'!W:W,C218,'Planificación 2026-1'!G:G,"T2"))&gt;0,"P37"," ")</f>
        <v xml:space="preserve"> </v>
      </c>
      <c r="BW218" s="78" t="str">
        <f>IF(SUM(COUNTIFS('Planificación 2026-1'!E:E,"HUAURA",'Planificación 2026-1'!W:W,C218,'Planificación 2026-1'!G:G,"AE"))&gt;0,"P38"," ")</f>
        <v xml:space="preserve"> </v>
      </c>
      <c r="BX218" s="78" t="str">
        <f>IF(SUM(COUNTIFS('Planificación 2026-1'!E:E,"HUAURA",'Planificación 2026-1'!W:W,C218,'Planificación 2026-1'!G:G,"T4"))&gt;0,"P55"," ")</f>
        <v xml:space="preserve"> </v>
      </c>
      <c r="BY218" s="79">
        <f>SUMIFS('Planificación 2026-1'!R:R,'Planificación 2026-1'!W:W,C218,'Planificación 2026-1'!G:G,"AF",'Planificación 2026-1'!H:H,"&gt;2")</f>
        <v>0</v>
      </c>
      <c r="BZ218" s="79">
        <f>SUMIFS('Planificación 2026-1'!R:R,'Planificación 2026-1'!W:W,C218,'Planificación 2026-1'!G:G,"EN",'Planificación 2026-1'!H:H,"&gt;2")</f>
        <v>0</v>
      </c>
      <c r="CA218" s="79">
        <f>SUMIFS('Planificación 2026-1'!R:R,'Planificación 2026-1'!W:W,C218,'Planificación 2026-1'!G:G,"IS",'Planificación 2026-1'!H:H,"&gt;2")</f>
        <v>0</v>
      </c>
      <c r="CB218" s="79">
        <f>SUMIFS('Planificación 2026-1'!R:R,'Planificación 2026-1'!W:W,C218,'Planificación 2026-1'!G:G,"PS",'Planificación 2026-1'!H:H,"&gt;2")</f>
        <v>8</v>
      </c>
      <c r="CC218" s="79">
        <f>SUMIFS('Planificación 2026-1'!R:R,'Planificación 2026-1'!W:W,C218,'Planificación 2026-1'!G:G,"IN",'Planificación 2026-1'!H:H,"&gt;2")</f>
        <v>0</v>
      </c>
      <c r="CD218" s="79">
        <f>SUMIFS('Planificación 2026-1'!R:R,'Planificación 2026-1'!W:W,C218,'Planificación 2026-1'!G:G,"CA",'Planificación 2026-1'!H:H,"&gt;2")</f>
        <v>0</v>
      </c>
      <c r="CE218" s="79">
        <f>SUMIFS('Planificación 2026-1'!R:R,'Planificación 2026-1'!W:W,C218,'Planificación 2026-1'!G:G,"DE",'Planificación 2026-1'!H:H,"&gt;2")</f>
        <v>0</v>
      </c>
      <c r="CF218" s="79">
        <f>SUMIFS('Planificación 2026-1'!R:R,'Planificación 2026-1'!W:W,C218,'Planificación 2026-1'!G:G,"OB",'Planificación 2026-1'!H:H,"&gt;2")</f>
        <v>0</v>
      </c>
      <c r="CG218" s="79">
        <f>SUMIFS('Planificación 2026-1'!R:R,'Planificación 2026-1'!W:W,C218,'Planificación 2026-1'!G:G,"MH",'Planificación 2026-1'!H:H,"&gt;2")</f>
        <v>0</v>
      </c>
      <c r="CH218" s="79">
        <f>SUMIFS('Planificación 2026-1'!R:R,'Planificación 2026-1'!W:W,C218,'Planificación 2026-1'!G:G,"IC",'Planificación 2026-1'!H:H,"&gt;2")</f>
        <v>0</v>
      </c>
      <c r="CI218" s="79">
        <f>SUMIFS('Planificación 2026-1'!R:R,'Planificación 2026-1'!W:W,C218,'Planificación 2026-1'!G:G,"AR",'Planificación 2026-1'!H:H,"&gt;2")</f>
        <v>0</v>
      </c>
      <c r="CJ218" s="79">
        <f>SUMIFS('Planificación 2026-1'!R:R,'Planificación 2026-1'!W:W,C218,'Planificación 2026-1'!G:G,"T1",'Planificación 2026-1'!H:H,"&gt;2")</f>
        <v>0</v>
      </c>
      <c r="CK218" s="79">
        <f>SUMIFS('Planificación 2026-1'!R:R,'Planificación 2026-1'!W:W,C218,'Planificación 2026-1'!G:G,"T3",'Planificación 2026-1'!H:H,"&gt;2")</f>
        <v>0</v>
      </c>
      <c r="CL218" s="79">
        <f>SUMIFS('Planificación 2026-1'!R:R,'Planificación 2026-1'!W:W,C218,'Planificación 2026-1'!G:G,"T2",'Planificación 2026-1'!H:H,"&gt;2")</f>
        <v>0</v>
      </c>
      <c r="CM218" s="79">
        <f>SUMIFS('Planificación 2026-1'!R:R,'Planificación 2026-1'!W:W,C218,'Planificación 2026-1'!G:G,"AE",'Planificación 2026-1'!H:H,"&gt;2")</f>
        <v>0</v>
      </c>
      <c r="CN218" s="79">
        <f>SUMIFS('Planificación 2026-1'!R:R,'Planificación 2026-1'!W:W,C218,'Planificación 2026-1'!G:G,"T4",'Planificación 2026-1'!H:H,"&gt;2")</f>
        <v>0</v>
      </c>
      <c r="CO218" s="79">
        <f>SUMIFS('Planificación 2026-1'!R:R,'Planificación 2026-1'!W:W,C218,'Planificación 2026-1'!G:G,"AF",'Planificación 2026-1'!H:H,"&lt;3")</f>
        <v>0</v>
      </c>
      <c r="CP218" s="79">
        <f>SUMIFS('Planificación 2026-1'!R:R,'Planificación 2026-1'!W:W,C218,'Planificación 2026-1'!G:G,"EN",'Planificación 2026-1'!H:H,"&lt;3")</f>
        <v>0</v>
      </c>
      <c r="CQ218" s="79">
        <f>SUMIFS('Planificación 2026-1'!R:R,'Planificación 2026-1'!W:W,C218,'Planificación 2026-1'!G:G,"IS",'Planificación 2026-1'!H:H,"&lt;3")</f>
        <v>0</v>
      </c>
      <c r="CR218" s="79">
        <f>SUMIFS('Planificación 2026-1'!R:R,'Planificación 2026-1'!W:W,C218,'Planificación 2026-1'!G:G,"PS",'Planificación 2026-1'!H:H,"&lt;3")</f>
        <v>0</v>
      </c>
      <c r="CS218" s="79">
        <f>SUMIFS('Planificación 2026-1'!R:R,'Planificación 2026-1'!W:W,C218,'Planificación 2026-1'!G:G,"IN",'Planificación 2026-1'!H:H,"&lt;3")</f>
        <v>0</v>
      </c>
      <c r="CT218" s="79">
        <f>SUMIFS('Planificación 2026-1'!R:R,'Planificación 2026-1'!W:W,C218,'Planificación 2026-1'!G:G,"CA",'Planificación 2026-1'!H:H,"&lt;3")</f>
        <v>0</v>
      </c>
      <c r="CU218" s="79">
        <f>SUMIFS('Planificación 2026-1'!R:R,'Planificación 2026-1'!W:W,C218,'Planificación 2026-1'!G:G,"DE",'Planificación 2026-1'!H:H,"&lt;3")</f>
        <v>0</v>
      </c>
      <c r="CV218" s="79">
        <f>SUMIFS('Planificación 2026-1'!R:R,'Planificación 2026-1'!W:W,C218,'Planificación 2026-1'!G:G,"OB",'Planificación 2026-1'!H:H,"&lt;3")</f>
        <v>0</v>
      </c>
      <c r="CW218" s="79">
        <f>SUMIFS('Planificación 2026-1'!R:R,'Planificación 2026-1'!W:W,C218,'Planificación 2026-1'!G:G,"MH",'Planificación 2026-1'!H:H,"&lt;3")</f>
        <v>0</v>
      </c>
      <c r="CX218" s="79">
        <f>SUMIFS('Planificación 2026-1'!R:R,'Planificación 2026-1'!W:W,C218,'Planificación 2026-1'!G:G,"IC",'Planificación 2026-1'!H:H,"&lt;3")</f>
        <v>0</v>
      </c>
      <c r="CY218" s="79">
        <f>SUMIFS('Planificación 2026-1'!R:R,'Planificación 2026-1'!W:W,C218,'Planificación 2026-1'!G:G,"AR",'Planificación 2026-1'!H:H,"&lt;3")</f>
        <v>0</v>
      </c>
      <c r="CZ218" s="79">
        <f>SUMIFS('Planificación 2026-1'!R:R,'Planificación 2026-1'!W:W,C218,'Planificación 2026-1'!G:G,"T1",'Planificación 2026-1'!H:H,"&lt;3")</f>
        <v>0</v>
      </c>
      <c r="DA218" s="79">
        <f>SUMIFS('Planificación 2026-1'!R:R,'Planificación 2026-1'!W:W,C218,'Planificación 2026-1'!G:G,"T3",'Planificación 2026-1'!H:H,"&lt;3")</f>
        <v>0</v>
      </c>
      <c r="DB218" s="79">
        <f>SUMIFS('Planificación 2026-1'!R:R,'Planificación 2026-1'!W:W,C218,'Planificación 2026-1'!G:G,"T2",'Planificación 2026-1'!H:H,"&lt;3")</f>
        <v>0</v>
      </c>
      <c r="DC218" s="79">
        <f>SUMIFS('Planificación 2026-1'!R:R,'Planificación 2026-1'!W:W,C218,'Planificación 2026-1'!G:G,"AE",'Planificación 2026-1'!H:H,"&lt;3")</f>
        <v>0</v>
      </c>
      <c r="DD218" s="79">
        <f>SUMIFS('Planificación 2026-1'!R:R,'Planificación 2026-1'!W:W,C218,'Planificación 2026-1'!G:G,"T4",'Planificación 2026-1'!H:H,"&lt;3")</f>
        <v>0</v>
      </c>
      <c r="DE218" s="78" t="str">
        <f t="shared" si="46"/>
        <v/>
      </c>
      <c r="DF218" s="30">
        <f>IF(C218="","",SUMIFS('Planificación 2026-1'!R:R,'Planificación 2026-1'!W:W,C218,'Planificación 2026-1'!E:E,"PRINCIPAL",'Planificación 2026-1'!X:X,"VIRTUAL"))</f>
        <v>0</v>
      </c>
      <c r="DG218" s="30">
        <f>IF(C218="","",SUMIFS('Planificación 2026-1'!R:R,'Planificación 2026-1'!W:W,C218,'Planificación 2026-1'!E:E,"PRINCIPAL",'Planificación 2026-1'!X:X,"PRESENCIAL"))</f>
        <v>0</v>
      </c>
      <c r="DH218" s="30">
        <f>IF(C218="","",SUMIFS('Planificación 2026-1'!R:R,'Planificación 2026-1'!W:W,C218,'Planificación 2026-1'!E:E,"PRINCIPAL",'Planificación 2026-1'!X:X,"HIBRIDO PRESENCIAL"))</f>
        <v>0</v>
      </c>
      <c r="DI218" s="78" t="str">
        <f t="shared" si="47"/>
        <v>P04</v>
      </c>
      <c r="DJ218" s="78">
        <f>IF(C218="","",SUMIFS('Planificación 2026-1'!R:R,'Planificación 2026-1'!W:W,C218,'Planificación 2026-1'!E:E,"FILIAL",'Planificación 2026-1'!X:X,"VIRTUAL"))</f>
        <v>8</v>
      </c>
      <c r="DK218" s="80">
        <f>IF(C218="","",SUMIFS('Planificación 2026-1'!R:R,'Planificación 2026-1'!W:W,C218,'Planificación 2026-1'!E:E,"FILIAL",'Planificación 2026-1'!X:X,"PRESENCIAL"))</f>
        <v>0</v>
      </c>
      <c r="DL218" s="42">
        <f>IF(C218="","",SUMIFS('Planificación 2026-1'!R:R,'Planificación 2026-1'!W:W,C218,'Planificación 2026-1'!E:E,"FILIAL",'Planificación 2026-1'!X:X,"HIBRIDO PRESENCIAL"))</f>
        <v>0</v>
      </c>
      <c r="DM218" s="81" t="str">
        <f t="shared" si="48"/>
        <v/>
      </c>
      <c r="DN218" s="78">
        <f>IF(C218="","",SUMIFS('Planificación 2026-1'!R:R,'Planificación 2026-1'!W:W,C218,'Planificación 2026-1'!E:E,"SUNAMPE",'Planificación 2026-1'!X:X,"VIRTUAL"))</f>
        <v>0</v>
      </c>
      <c r="DO218" s="42">
        <f>IF(C218="","",SUMIFS('Planificación 2026-1'!R:R,'Planificación 2026-1'!W:W,C218,'Planificación 2026-1'!E:E,"SUNAMPE",'Planificación 2026-1'!X:X,"PRESENCIAL"))</f>
        <v>0</v>
      </c>
      <c r="DP218" s="81" t="str">
        <f t="shared" si="49"/>
        <v/>
      </c>
      <c r="DQ218" s="78">
        <f>IF(C218="","",SUMIFS('Planificación 2026-1'!R:R,'Planificación 2026-1'!W:W,C218,'Planificación 2026-1'!E:E,"HUAURA",'Planificación 2026-1'!X:X,"VIRTUAL"))</f>
        <v>0</v>
      </c>
      <c r="DR218" s="42">
        <f>IF(C218="","",SUMIFS('Planificación 2026-1'!R:R,'Planificación 2026-1'!W:W,C218,'Planificación 2026-1'!E:E,"HUAURA",'Planificación 2026-1'!X:X,"PRESENCIAL"))</f>
        <v>0</v>
      </c>
      <c r="DS218" s="48">
        <f>SUMIFS('Planificación 2026-1'!R:R,'Planificación 2026-1'!W:W,C218,'Planificación 2026-1'!E:E,"PRINCIPAL",'Planificación 2026-1'!X:X,"VIRTUAL",'Planificación 2026-1'!H:H,"&gt;2")</f>
        <v>0</v>
      </c>
      <c r="DT218" s="48">
        <f>SUMIFS('Planificación 2026-1'!R:R,'Planificación 2026-1'!W:W,C218,'Planificación 2026-1'!E:E,"PRINCIPAL",'Planificación 2026-1'!X:X,"&lt;&gt;VIRTUAL",'Planificación 2026-1'!H:H,"&gt;2")</f>
        <v>0</v>
      </c>
      <c r="DU218" s="48">
        <f>SUMIFS('Planificación 2026-1'!R:R,'Planificación 2026-1'!W:W,C218,'Planificación 2026-1'!E:E,"SUNAMPE",'Planificación 2026-1'!X:X,"VIRTUAL",'Planificación 2026-1'!H:H,"&gt;2")</f>
        <v>0</v>
      </c>
      <c r="DV218" s="48">
        <f>SUMIFS('Planificación 2026-1'!R:R,'Planificación 2026-1'!W:W,C218,'Planificación 2026-1'!E:E,"SUNAMPE",'Planificación 2026-1'!X:X,"&lt;&gt;VIRTUAL",'Planificación 2026-1'!H:H,"&gt;2")</f>
        <v>0</v>
      </c>
      <c r="DW218" s="48">
        <f>SUMIFS('Planificación 2026-1'!R:R,'Planificación 2026-1'!W:W,C218,'Planificación 2026-1'!E:E,"FILIAL",'Planificación 2026-1'!X:X,"VIRTUAL",'Planificación 2026-1'!H:H,"&gt;2")</f>
        <v>8</v>
      </c>
      <c r="DX218" s="48">
        <f>SUMIFS('Planificación 2026-1'!R:R,'Planificación 2026-1'!W:W,C218,'Planificación 2026-1'!E:E,"FILIAL",'Planificación 2026-1'!X:X,"&lt;&gt;VIRTUAL",'Planificación 2026-1'!H:H,"&gt;2")</f>
        <v>0</v>
      </c>
      <c r="DY218" s="48">
        <f>SUMIFS('Planificación 2026-1'!R:R,'Planificación 2026-1'!W:W,C218,'Planificación 2026-1'!E:E,"PORUMA",'Planificación 2026-1'!X:X,"VIRTUAL",'Planificación 2026-1'!H:H,"&gt;2")</f>
        <v>0</v>
      </c>
      <c r="DZ218" s="48">
        <f>SUMIFS('Planificación 2026-1'!R:R,'Planificación 2026-1'!W:W,C218,'Planificación 2026-1'!E:E,"PORUMA",'Planificación 2026-1'!X:X,"&lt;&gt;VIRTUAL",'Planificación 2026-1'!H:H,"&gt;2")</f>
        <v>0</v>
      </c>
      <c r="EA218" s="48">
        <f>SUMIFS('Planificación 2026-1'!R:R,'Planificación 2026-1'!W:W,C218,'Planificación 2026-1'!E:E,"HUAURA",'Planificación 2026-1'!X:X,"VIRTUAL",'Planificación 2026-1'!H:H,"&gt;2")</f>
        <v>0</v>
      </c>
      <c r="EB218" s="48">
        <f>SUMIFS('Planificación 2026-1'!R:R,'Planificación 2026-1'!W:W,C218,'Planificación 2026-1'!E:E,"HUAURA",'Planificación 2026-1'!X:X,"&lt;&gt;VIRTUAL",'Planificación 2026-1'!H:H,"&gt;2")</f>
        <v>0</v>
      </c>
      <c r="EC218" s="48">
        <f>SUMIFS('Planificación 2026-1'!R:R,'Planificación 2026-1'!W:W,C218,'Planificación 2026-1'!E:E,"PRINCIPAL",'Planificación 2026-1'!X:X,"VIRTUAL",'Planificación 2026-1'!H:H,"&lt;3")</f>
        <v>0</v>
      </c>
      <c r="ED218" s="48">
        <f>SUMIFS('Planificación 2026-1'!R:R,'Planificación 2026-1'!W:W,C218,'Planificación 2026-1'!E:E,"PRINCIPAL",'Planificación 2026-1'!X:X,"&lt;&gt;VIRTUAL",'Planificación 2026-1'!H:H,"&lt;3")</f>
        <v>0</v>
      </c>
      <c r="EE218" s="48">
        <f>SUMIFS('Planificación 2026-1'!R:R,'Planificación 2026-1'!W:W,C218,'Planificación 2026-1'!E:E,"SUNAMPE",'Planificación 2026-1'!X:X,"VIRTUAL",'Planificación 2026-1'!H:H,"&lt;3")</f>
        <v>0</v>
      </c>
      <c r="EF218" s="48">
        <f>SUMIFS('Planificación 2026-1'!R:R,'Planificación 2026-1'!W:W,C218,'Planificación 2026-1'!E:E,"SUNAMPE",'Planificación 2026-1'!X:X,"&lt;&gt;VIRTUAL",'Planificación 2026-1'!H:H,"&lt;3")</f>
        <v>0</v>
      </c>
      <c r="EG218" s="48">
        <f>SUMIFS('Planificación 2026-1'!R:R,'Planificación 2026-1'!W:W,C218,'Planificación 2026-1'!E:E,"FILIAL",'Planificación 2026-1'!X:X,"VIRTUAL",'Planificación 2026-1'!H:H,"&lt;3")</f>
        <v>0</v>
      </c>
      <c r="EH218" s="48">
        <f>SUMIFS('Planificación 2026-1'!R:R,'Planificación 2026-1'!W:W,C218,'Planificación 2026-1'!E:E,"FILIAL",'Planificación 2026-1'!X:X,"&lt;&gt;VIRTUAL",'Planificación 2026-1'!H:H,"&lt;3")</f>
        <v>0</v>
      </c>
      <c r="EI218" s="48">
        <f>SUMIFS('Planificación 2026-1'!R:R,'Planificación 2026-1'!W:W,C218,'Planificación 2026-1'!E:E,"PORUMA",'Planificación 2026-1'!X:X,"VIRTUAL",'Planificación 2026-1'!H:H,"&lt;3")</f>
        <v>0</v>
      </c>
      <c r="EJ218" s="48">
        <f>SUMIFS('Planificación 2026-1'!R:R,'Planificación 2026-1'!W:W,C218,'Planificación 2026-1'!E:E,"PORUMA",'Planificación 2026-1'!X:X,"&lt;&gt;VIRTUAL",'Planificación 2026-1'!H:H,"&lt;3")</f>
        <v>0</v>
      </c>
      <c r="EK218" s="48">
        <f>SUMIFS('Planificación 2026-1'!R:R,'Planificación 2026-1'!W:W,C218,'Planificación 2026-1'!E:E,"HUAURA",'Planificación 2026-1'!X:X,"VIRTUAL",'Planificación 2026-1'!H:H,"&lt;3")</f>
        <v>0</v>
      </c>
      <c r="EL218" s="48">
        <f>SUMIFS('Planificación 2026-1'!R:R,'Planificación 2026-1'!W:W,C218,'Planificación 2026-1'!E:E,"HUAURA",'Planificación 2026-1'!X:X,"&lt;&gt;VIRTUAL",'Planificación 2026-1'!H:H,"&lt;3")</f>
        <v>0</v>
      </c>
      <c r="EM218" s="48">
        <f t="shared" si="50"/>
        <v>8</v>
      </c>
      <c r="EN218" s="48">
        <f t="shared" si="51"/>
        <v>0</v>
      </c>
      <c r="EO218" s="48">
        <f t="shared" si="52"/>
        <v>0</v>
      </c>
      <c r="EP218" s="48">
        <f t="shared" si="53"/>
        <v>0</v>
      </c>
      <c r="EQ218" s="48">
        <f t="shared" si="54"/>
        <v>0</v>
      </c>
      <c r="ER218" s="48"/>
      <c r="ES218" s="48">
        <f t="shared" si="55"/>
        <v>8</v>
      </c>
      <c r="ET218" s="48">
        <f t="shared" si="56"/>
        <v>0</v>
      </c>
      <c r="EU218" s="48" t="b">
        <f t="shared" si="57"/>
        <v>1</v>
      </c>
      <c r="EV218" s="48" t="str">
        <f t="shared" si="58"/>
        <v/>
      </c>
      <c r="EW218" s="48" t="str">
        <f t="shared" si="59"/>
        <v>VIRTUAL</v>
      </c>
    </row>
    <row r="219" spans="1:153" x14ac:dyDescent="0.3">
      <c r="A219" s="53"/>
      <c r="B219" s="383">
        <v>216</v>
      </c>
      <c r="C219" s="107" t="s">
        <v>242</v>
      </c>
      <c r="D219" s="82">
        <f>SUMIF('Planificación 2026-1'!W:W,C219,'Planificación 2026-1'!R:R)</f>
        <v>18</v>
      </c>
      <c r="E219" s="384" t="s">
        <v>319</v>
      </c>
      <c r="F219" s="107" t="s">
        <v>430</v>
      </c>
      <c r="G219" s="107" t="s">
        <v>431</v>
      </c>
      <c r="H219" s="107" t="s">
        <v>438</v>
      </c>
      <c r="I219" s="77" t="str">
        <f>IF(SUM(COUNTIFS('Planificación 2026-1'!E:E,"PRINCIPAL",'Planificación 2026-1'!W:W,C219,'Planificación 2026-1'!G:G,"AF"))&gt;0,"P01"," ")</f>
        <v xml:space="preserve"> </v>
      </c>
      <c r="J219" s="78" t="str">
        <f>IF(SUM(COUNTIFS('Planificación 2026-1'!E:E,"PRINCIPAL",'Planificación 2026-1'!W:W,C219,'Planificación 2026-1'!G:G,"EN"))&gt;0,"P02"," ")</f>
        <v xml:space="preserve"> </v>
      </c>
      <c r="K219" s="78" t="str">
        <f>IF(SUM(COUNTIFS('Planificación 2026-1'!E:E,"PRINCIPAL",'Planificación 2026-1'!W:W,C219,'Planificación 2026-1'!G:G,"IS"))&gt;0,"P03"," ")</f>
        <v xml:space="preserve"> </v>
      </c>
      <c r="L219" s="78" t="str">
        <f>IF(SUM(COUNTIFS('Planificación 2026-1'!E:E,"PRINCIPAL",'Planificación 2026-1'!W:W,C219,'Planificación 2026-1'!G:G,"PS"))&gt;0,"P04"," ")</f>
        <v xml:space="preserve"> </v>
      </c>
      <c r="M219" s="78"/>
      <c r="N219" s="78" t="str">
        <f>IF(SUM(COUNTIFS('Planificación 2026-1'!E:E,"PRINCIPAL",'Planificación 2026-1'!W:W,C219,'Planificación 2026-1'!G:G,"IN"))&gt;0,"P06"," ")</f>
        <v xml:space="preserve"> </v>
      </c>
      <c r="O219" s="78" t="str">
        <f>IF(SUM(COUNTIFS('Planificación 2026-1'!E:E,"PRINCIPAL",'Planificación 2026-1'!W:W,C219,'Planificación 2026-1'!G:G,"CA"))&gt;0,"P07"," ")</f>
        <v xml:space="preserve"> </v>
      </c>
      <c r="P219" s="78" t="str">
        <f>IF(SUM(COUNTIFS('Planificación 2026-1'!E:E,"PRINCIPAL",'Planificación 2026-1'!W:W,C219,'Planificación 2026-1'!G:G,"DE"))&gt;0,"P08"," ")</f>
        <v xml:space="preserve"> </v>
      </c>
      <c r="Q219" s="78" t="str">
        <f>IF(SUM(COUNTIFS('Planificación 2026-1'!E:E,"PRINCIPAL",'Planificación 2026-1'!W:W,C219,'Planificación 2026-1'!G:G,"OB"))&gt;0,"P09"," ")</f>
        <v>P09</v>
      </c>
      <c r="R219" s="78" t="str">
        <f>IF(SUM(COUNTIFS('Planificación 2026-1'!E:E,"PRINCIPAL",'Planificación 2026-1'!W:W,C219,'Planificación 2026-1'!G:G,"MH"))&gt;0,"P31"," ")</f>
        <v xml:space="preserve"> </v>
      </c>
      <c r="S219" s="78" t="str">
        <f>IF(SUM(COUNTIFS('Planificación 2026-1'!E:E,"PRINCIPAL",'Planificación 2026-1'!W:W,C219,'Planificación 2026-1'!G:G,"IC"))&gt;0,"P32"," ")</f>
        <v xml:space="preserve"> </v>
      </c>
      <c r="T219" s="78" t="str">
        <f>IF(SUM(COUNTIFS('Planificación 2026-1'!E:E,"PRINCIPAL",'Planificación 2026-1'!W:W,C219,'Planificación 2026-1'!G:G,"AR"))&gt;0,"P34"," ")</f>
        <v xml:space="preserve"> </v>
      </c>
      <c r="U219" s="78" t="str">
        <f>IF(SUM(COUNTIFS('Planificación 2026-1'!E:E,"PRINCIPAL",'Planificación 2026-1'!W:W,C219,'Planificación 2026-1'!G:G,"T1"))&gt;0,"P35"," ")</f>
        <v xml:space="preserve"> </v>
      </c>
      <c r="V219" s="78" t="str">
        <f>IF(SUM(COUNTIFS('Planificación 2026-1'!E:E,"PRINCIPAL",'Planificación 2026-1'!W:W,C219,'Planificación 2026-1'!G:G,"T3"))&gt;0,"P36"," ")</f>
        <v xml:space="preserve"> </v>
      </c>
      <c r="W219" s="78" t="str">
        <f>IF(SUM(COUNTIFS('Planificación 2026-1'!E:E,"PRINCIPAL",'Planificación 2026-1'!W:W,C219,'Planificación 2026-1'!G:G,"T2"))&gt;0,"P37"," ")</f>
        <v xml:space="preserve"> </v>
      </c>
      <c r="X219" s="78" t="str">
        <f>IF(SUM(COUNTIFS('Planificación 2026-1'!E:E,"PRINCIPAL",'Planificación 2026-1'!W:W,C219,'Planificación 2026-1'!G:G,"AE"))&gt;0,"P38"," ")</f>
        <v xml:space="preserve"> </v>
      </c>
      <c r="Y219" s="78" t="str">
        <f>IF(SUM(COUNTIFS('Planificación 2026-1'!E:E,"PRINCIPAL",'Planificación 2026-1'!W:W,C219,'Planificación 2026-1'!G:G,"T4"))&gt;0,"P55"," ")</f>
        <v xml:space="preserve"> </v>
      </c>
      <c r="Z219" s="78" t="str">
        <f>IF(SUM(COUNTIFS('Planificación 2026-1'!E:E,"FILIAL",'Planificación 2026-1'!W:W,C219,'Planificación 2026-1'!G:G,"AF"))&gt;0," P01"," ")</f>
        <v xml:space="preserve"> </v>
      </c>
      <c r="AA219" s="78" t="str">
        <f>IF(SUM(COUNTIFS('Planificación 2026-1'!E:E,"FILIAL",'Planificación 2026-1'!W:W,C219,'Planificación 2026-1'!G:G,"EN"))&gt;0,"P02"," ")</f>
        <v xml:space="preserve"> </v>
      </c>
      <c r="AB219" s="78" t="str">
        <f>IF(SUM(COUNTIFS('Planificación 2026-1'!E:E,"FILIAL",'Planificación 2026-1'!W:W,C219,'Planificación 2026-1'!G:G,"IS"))&gt;0,"P03"," ")</f>
        <v xml:space="preserve"> </v>
      </c>
      <c r="AC219" s="78" t="str">
        <f>IF(SUM(COUNTIFS('Planificación 2026-1'!E:E,"FILIAL",'Planificación 2026-1'!W:W,C219,'Planificación 2026-1'!G:G,"PS"))&gt;0,"P04"," ")</f>
        <v xml:space="preserve"> </v>
      </c>
      <c r="AD219" s="78"/>
      <c r="AE219" s="78" t="str">
        <f>IF(SUM(COUNTIFS('Planificación 2026-1'!E:E,"FILIAL",'Planificación 2026-1'!W:W,C219,'Planificación 2026-1'!G:G,"IN"))&gt;0,"P06"," ")</f>
        <v xml:space="preserve"> </v>
      </c>
      <c r="AF219" s="78" t="str">
        <f>IF(SUM(COUNTIFS('Planificación 2026-1'!E:E,"FILIAL",'Planificación 2026-1'!W:W,C219,'Planificación 2026-1'!G:G,"CA"))&gt;0,"P07"," ")</f>
        <v xml:space="preserve"> </v>
      </c>
      <c r="AG219" s="78" t="str">
        <f>IF(SUM(COUNTIFS('Planificación 2026-1'!E:E,"FILIAL",'Planificación 2026-1'!W:W,C219,'Planificación 2026-1'!G:G,"DE"))&gt;0,"P08"," ")</f>
        <v xml:space="preserve"> </v>
      </c>
      <c r="AH219" s="78" t="str">
        <f>IF(SUM(COUNTIFS('Planificación 2026-1'!E:E,"FILIAL",'Planificación 2026-1'!W:W,C219,'Planificación 2026-1'!G:G,"OB"))&gt;0,"P09"," ")</f>
        <v xml:space="preserve"> </v>
      </c>
      <c r="AI219" s="78" t="str">
        <f>IF(SUM(COUNTIFS('Planificación 2026-1'!E:E,"FILIAL",'Planificación 2026-1'!W:W,C219,'Planificación 2026-1'!G:G,"MH"))&gt;0,"P31"," ")</f>
        <v xml:space="preserve"> </v>
      </c>
      <c r="AJ219" s="78" t="str">
        <f>IF(SUM(COUNTIFS('Planificación 2026-1'!E:E,"FILIAL",'Planificación 2026-1'!W:W,C219,'Planificación 2026-1'!G:G,"IC"))&gt;0,"P32"," ")</f>
        <v xml:space="preserve"> </v>
      </c>
      <c r="AK219" s="78" t="str">
        <f>IF(SUM(COUNTIFS('Planificación 2026-1'!E:E,"FILIAL",'Planificación 2026-1'!W:W,C219,'Planificación 2026-1'!G:G,"AR"))&gt;0,"P34"," ")</f>
        <v xml:space="preserve"> </v>
      </c>
      <c r="AL219" s="78" t="str">
        <f>IF(SUM(COUNTIFS('Planificación 2026-1'!E:E,"FILIAL",'Planificación 2026-1'!W:W,C219,'Planificación 2026-1'!G:G,"T1"))&gt;0,"P35"," ")</f>
        <v xml:space="preserve"> </v>
      </c>
      <c r="AM219" s="78" t="str">
        <f>IF(SUM(COUNTIFS('Planificación 2026-1'!E:E,"FILIAL",'Planificación 2026-1'!W:W,C219,'Planificación 2026-1'!G:G,"T3"))&gt;0,"P36"," ")</f>
        <v xml:space="preserve"> </v>
      </c>
      <c r="AN219" s="78" t="str">
        <f>IF(SUM(COUNTIFS('Planificación 2026-1'!E:E,"FILIAL",'Planificación 2026-1'!W:W,C219,'Planificación 2026-1'!G:G,"T2"))&gt;0,"P37"," ")</f>
        <v xml:space="preserve"> </v>
      </c>
      <c r="AO219" s="78" t="str">
        <f>IF(SUM(COUNTIFS('Planificación 2026-1'!E:E,"FILIAL",'Planificación 2026-1'!W:W,C219,'Planificación 2026-1'!G:G,"AE"))&gt;0,"P38"," ")</f>
        <v xml:space="preserve"> </v>
      </c>
      <c r="AP219" s="78" t="str">
        <f>IF(SUM(COUNTIFS('Planificación 2026-1'!E:E,"FILIAL",'Planificación 2026-1'!W:W,C219,'Planificación 2026-1'!G:G,"T4"))&gt;0,"P55"," ")</f>
        <v xml:space="preserve"> </v>
      </c>
      <c r="AQ219" s="78" t="str">
        <f>IF(SUM(COUNTIFS('Planificación 2026-1'!E:E,"SUNAMPE",'Planificación 2026-1'!W:W,C219,'Planificación 2026-1'!G:G,"AF"))&gt;0," P01"," ")</f>
        <v xml:space="preserve"> </v>
      </c>
      <c r="AR219" s="78" t="str">
        <f>IF(SUM(COUNTIFS('Planificación 2026-1'!E:E,"SUNAMPE",'Planificación 2026-1'!W:W,C219,'Planificación 2026-1'!G:G,"EN"))&gt;0,"P02"," ")</f>
        <v xml:space="preserve"> </v>
      </c>
      <c r="AS219" s="78" t="str">
        <f>IF(SUM(COUNTIFS('Planificación 2026-1'!E:E,"SUNAMPE",'Planificación 2026-1'!W:W,C219,'Planificación 2026-1'!G:G,"IS"))&gt;0,"P03"," ")</f>
        <v xml:space="preserve"> </v>
      </c>
      <c r="AT219" s="78" t="str">
        <f>IF(SUM(COUNTIFS('Planificación 2026-1'!E:E,"SUNAMPE",'Planificación 2026-1'!W:W,C219,'Planificación 2026-1'!G:G,"PS"))&gt;0,"P04"," ")</f>
        <v xml:space="preserve"> </v>
      </c>
      <c r="AU219" s="78"/>
      <c r="AV219" s="78" t="str">
        <f>IF(SUM(COUNTIFS('Planificación 2026-1'!E:E,"SUNAMPE",'Planificación 2026-1'!W:W,C219,'Planificación 2026-1'!G:G,"IN"))&gt;0,"P06"," ")</f>
        <v xml:space="preserve"> </v>
      </c>
      <c r="AW219" s="78" t="str">
        <f>IF(SUM(COUNTIFS('Planificación 2026-1'!E:E,"SUNAMPE",'Planificación 2026-1'!W:W,C219,'Planificación 2026-1'!G:G,"CA"))&gt;0,"P07"," ")</f>
        <v xml:space="preserve"> </v>
      </c>
      <c r="AX219" s="78" t="str">
        <f>IF(SUM(COUNTIFS('Planificación 2026-1'!E:E,"SUNAMPE",'Planificación 2026-1'!W:W,C219,'Planificación 2026-1'!G:G,"DE"))&gt;0,"P08"," ")</f>
        <v xml:space="preserve"> </v>
      </c>
      <c r="AY219" s="78" t="str">
        <f>IF(SUM(COUNTIFS('Planificación 2026-1'!E:E,"SUNAMPE",'Planificación 2026-1'!W:W,C219,'Planificación 2026-1'!G:G,"OB"))&gt;0,"P09"," ")</f>
        <v xml:space="preserve"> </v>
      </c>
      <c r="AZ219" s="78" t="str">
        <f>IF(SUM(COUNTIFS('Planificación 2026-1'!E:E,"SUNAMPE",'Planificación 2026-1'!W:W,C219,'Planificación 2026-1'!G:G,"MH"))&gt;0,"P31"," ")</f>
        <v xml:space="preserve"> </v>
      </c>
      <c r="BA219" s="78" t="str">
        <f>IF(SUM(COUNTIFS('Planificación 2026-1'!E:E,"SUNAMPE",'Planificación 2026-1'!W:W,C219,'Planificación 2026-1'!G:G,"IC"))&gt;0,"P32"," ")</f>
        <v xml:space="preserve"> </v>
      </c>
      <c r="BB219" s="78" t="str">
        <f>IF(SUM(COUNTIFS('Planificación 2026-1'!E:E,"SUNAMPE",'Planificación 2026-1'!W:W,C219,'Planificación 2026-1'!G:G,"AR"))&gt;0,"P34"," ")</f>
        <v xml:space="preserve"> </v>
      </c>
      <c r="BC219" s="78" t="str">
        <f>IF(SUM(COUNTIFS('Planificación 2026-1'!E:E,"SUNAMPE",'Planificación 2026-1'!W:W,C219,'Planificación 2026-1'!G:G,"T1"))&gt;0,"P35"," ")</f>
        <v xml:space="preserve"> </v>
      </c>
      <c r="BD219" s="78" t="str">
        <f>IF(SUM(COUNTIFS('Planificación 2026-1'!E:E,"SUNAMPE",'Planificación 2026-1'!W:W,C219,'Planificación 2026-1'!G:G,"T3"))&gt;0,"P36"," ")</f>
        <v xml:space="preserve"> </v>
      </c>
      <c r="BE219" s="78" t="str">
        <f>IF(SUM(COUNTIFS('Planificación 2026-1'!E:E,"SUNAMPE",'Planificación 2026-1'!W:W,C219,'Planificación 2026-1'!G:G,"T2"))&gt;0,"P37"," ")</f>
        <v xml:space="preserve"> </v>
      </c>
      <c r="BF219" s="78" t="str">
        <f>IF(SUM(COUNTIFS('Planificación 2026-1'!E:E,"SUNAMPE",'Planificación 2026-1'!W:W,C219,'Planificación 2026-1'!G:G,"AE"))&gt;0,"P38"," ")</f>
        <v xml:space="preserve"> </v>
      </c>
      <c r="BG219" s="78" t="str">
        <f>IF(SUM(COUNTIFS('Planificación 2026-1'!E:E,"SUNAMPE",'Planificación 2026-1'!W:W,C219,'Planificación 2026-1'!G:G,"T4"))&gt;0,"P55"," ")</f>
        <v xml:space="preserve"> </v>
      </c>
      <c r="BH219" s="78" t="str">
        <f>IF(SUM(COUNTIFS('Planificación 2026-1'!E:E,"HUAURA",'Planificación 2026-1'!W:W,C219,'Planificación 2026-1'!G:G,"AF"))&gt;0," P01"," ")</f>
        <v xml:space="preserve"> </v>
      </c>
      <c r="BI219" s="78" t="str">
        <f>IF(SUM(COUNTIFS('Planificación 2026-1'!E:E,"HUAURA",'Planificación 2026-1'!W:W,C219,'Planificación 2026-1'!G:G,"EN"))&gt;0,"P02"," ")</f>
        <v xml:space="preserve"> </v>
      </c>
      <c r="BJ219" s="78" t="str">
        <f>IF(SUM(COUNTIFS('Planificación 2026-1'!E:E,"HUAURA",'Planificación 2026-1'!W:W,C219,'Planificación 2026-1'!G:G,"IS"))&gt;0,"P03"," ")</f>
        <v xml:space="preserve"> </v>
      </c>
      <c r="BK219" s="78" t="str">
        <f>IF(SUM(COUNTIFS('Planificación 2026-1'!E:E,"HUAURA",'Planificación 2026-1'!W:W,C219,'Planificación 2026-1'!G:G,"PS"))&gt;0,"P04"," ")</f>
        <v xml:space="preserve"> </v>
      </c>
      <c r="BL219" s="78"/>
      <c r="BM219" s="78" t="str">
        <f>IF(SUM(COUNTIFS('Planificación 2026-1'!E:E,"HUAURA",'Planificación 2026-1'!W:W,C219,'Planificación 2026-1'!G:G,"IN"))&gt;0,"P06"," ")</f>
        <v xml:space="preserve"> </v>
      </c>
      <c r="BN219" s="78" t="str">
        <f>IF(SUM(COUNTIFS('Planificación 2026-1'!E:E,"HUAURA",'Planificación 2026-1'!W:W,C219,'Planificación 2026-1'!G:G,"CA"))&gt;0,"P07"," ")</f>
        <v xml:space="preserve"> </v>
      </c>
      <c r="BO219" s="78" t="str">
        <f>IF(SUM(COUNTIFS('Planificación 2026-1'!E:E,"HUAURA",'Planificación 2026-1'!W:W,C219,'Planificación 2026-1'!G:G,"DE"))&gt;0,"P08"," ")</f>
        <v xml:space="preserve"> </v>
      </c>
      <c r="BP219" s="78" t="str">
        <f>IF(SUM(COUNTIFS('Planificación 2026-1'!E:E,"HUAURA",'Planificación 2026-1'!W:W,C219,'Planificación 2026-1'!G:G,"OB"))&gt;0,"P09"," ")</f>
        <v xml:space="preserve"> </v>
      </c>
      <c r="BQ219" s="78" t="str">
        <f>IF(SUM(COUNTIFS('Planificación 2026-1'!E:E,"HUAURA",'Planificación 2026-1'!W:W,C219,'Planificación 2026-1'!G:G,"MH"))&gt;0,"P31"," ")</f>
        <v xml:space="preserve"> </v>
      </c>
      <c r="BR219" s="78" t="str">
        <f>IF(SUM(COUNTIFS('Planificación 2026-1'!E:E,"HUAURA",'Planificación 2026-1'!W:W,C219,'Planificación 2026-1'!G:G,"IC"))&gt;0,"P32"," ")</f>
        <v xml:space="preserve"> </v>
      </c>
      <c r="BS219" s="78" t="str">
        <f>IF(SUM(COUNTIFS('Planificación 2026-1'!E:E,"HUAURA",'Planificación 2026-1'!W:W,C219,'Planificación 2026-1'!G:G,"AR"))&gt;0,"P34"," ")</f>
        <v xml:space="preserve"> </v>
      </c>
      <c r="BT219" s="78" t="str">
        <f>IF(SUM(COUNTIFS('Planificación 2026-1'!E:E,"HUAURA",'Planificación 2026-1'!W:W,C219,'Planificación 2026-1'!G:G,"T1"))&gt;0,"P35"," ")</f>
        <v xml:space="preserve"> </v>
      </c>
      <c r="BU219" s="78" t="str">
        <f>IF(SUM(COUNTIFS('Planificación 2026-1'!E:E,"HUAURA",'Planificación 2026-1'!W:W,C219,'Planificación 2026-1'!G:G,"T3"))&gt;0,"P36"," ")</f>
        <v xml:space="preserve"> </v>
      </c>
      <c r="BV219" s="78" t="str">
        <f>IF(SUM(COUNTIFS('Planificación 2026-1'!E:E,"HUAURA",'Planificación 2026-1'!W:W,C219,'Planificación 2026-1'!G:G,"T2"))&gt;0,"P37"," ")</f>
        <v xml:space="preserve"> </v>
      </c>
      <c r="BW219" s="78" t="str">
        <f>IF(SUM(COUNTIFS('Planificación 2026-1'!E:E,"HUAURA",'Planificación 2026-1'!W:W,C219,'Planificación 2026-1'!G:G,"AE"))&gt;0,"P38"," ")</f>
        <v xml:space="preserve"> </v>
      </c>
      <c r="BX219" s="78" t="str">
        <f>IF(SUM(COUNTIFS('Planificación 2026-1'!E:E,"HUAURA",'Planificación 2026-1'!W:W,C219,'Planificación 2026-1'!G:G,"T4"))&gt;0,"P55"," ")</f>
        <v xml:space="preserve"> </v>
      </c>
      <c r="BY219" s="79">
        <f>SUMIFS('Planificación 2026-1'!R:R,'Planificación 2026-1'!W:W,C219,'Planificación 2026-1'!G:G,"AF",'Planificación 2026-1'!H:H,"&gt;2")</f>
        <v>0</v>
      </c>
      <c r="BZ219" s="79">
        <f>SUMIFS('Planificación 2026-1'!R:R,'Planificación 2026-1'!W:W,C219,'Planificación 2026-1'!G:G,"EN",'Planificación 2026-1'!H:H,"&gt;2")</f>
        <v>0</v>
      </c>
      <c r="CA219" s="79">
        <f>SUMIFS('Planificación 2026-1'!R:R,'Planificación 2026-1'!W:W,C219,'Planificación 2026-1'!G:G,"IS",'Planificación 2026-1'!H:H,"&gt;2")</f>
        <v>0</v>
      </c>
      <c r="CB219" s="79">
        <f>SUMIFS('Planificación 2026-1'!R:R,'Planificación 2026-1'!W:W,C219,'Planificación 2026-1'!G:G,"PS",'Planificación 2026-1'!H:H,"&gt;2")</f>
        <v>0</v>
      </c>
      <c r="CC219" s="79">
        <f>SUMIFS('Planificación 2026-1'!R:R,'Planificación 2026-1'!W:W,C219,'Planificación 2026-1'!G:G,"IN",'Planificación 2026-1'!H:H,"&gt;2")</f>
        <v>0</v>
      </c>
      <c r="CD219" s="79">
        <f>SUMIFS('Planificación 2026-1'!R:R,'Planificación 2026-1'!W:W,C219,'Planificación 2026-1'!G:G,"CA",'Planificación 2026-1'!H:H,"&gt;2")</f>
        <v>0</v>
      </c>
      <c r="CE219" s="79">
        <f>SUMIFS('Planificación 2026-1'!R:R,'Planificación 2026-1'!W:W,C219,'Planificación 2026-1'!G:G,"DE",'Planificación 2026-1'!H:H,"&gt;2")</f>
        <v>0</v>
      </c>
      <c r="CF219" s="79">
        <f>SUMIFS('Planificación 2026-1'!R:R,'Planificación 2026-1'!W:W,C219,'Planificación 2026-1'!G:G,"OB",'Planificación 2026-1'!H:H,"&gt;2")</f>
        <v>18</v>
      </c>
      <c r="CG219" s="79">
        <f>SUMIFS('Planificación 2026-1'!R:R,'Planificación 2026-1'!W:W,C219,'Planificación 2026-1'!G:G,"MH",'Planificación 2026-1'!H:H,"&gt;2")</f>
        <v>0</v>
      </c>
      <c r="CH219" s="79">
        <f>SUMIFS('Planificación 2026-1'!R:R,'Planificación 2026-1'!W:W,C219,'Planificación 2026-1'!G:G,"IC",'Planificación 2026-1'!H:H,"&gt;2")</f>
        <v>0</v>
      </c>
      <c r="CI219" s="79">
        <f>SUMIFS('Planificación 2026-1'!R:R,'Planificación 2026-1'!W:W,C219,'Planificación 2026-1'!G:G,"AR",'Planificación 2026-1'!H:H,"&gt;2")</f>
        <v>0</v>
      </c>
      <c r="CJ219" s="79">
        <f>SUMIFS('Planificación 2026-1'!R:R,'Planificación 2026-1'!W:W,C219,'Planificación 2026-1'!G:G,"T1",'Planificación 2026-1'!H:H,"&gt;2")</f>
        <v>0</v>
      </c>
      <c r="CK219" s="79">
        <f>SUMIFS('Planificación 2026-1'!R:R,'Planificación 2026-1'!W:W,C219,'Planificación 2026-1'!G:G,"T3",'Planificación 2026-1'!H:H,"&gt;2")</f>
        <v>0</v>
      </c>
      <c r="CL219" s="79">
        <f>SUMIFS('Planificación 2026-1'!R:R,'Planificación 2026-1'!W:W,C219,'Planificación 2026-1'!G:G,"T2",'Planificación 2026-1'!H:H,"&gt;2")</f>
        <v>0</v>
      </c>
      <c r="CM219" s="79">
        <f>SUMIFS('Planificación 2026-1'!R:R,'Planificación 2026-1'!W:W,C219,'Planificación 2026-1'!G:G,"AE",'Planificación 2026-1'!H:H,"&gt;2")</f>
        <v>0</v>
      </c>
      <c r="CN219" s="79">
        <f>SUMIFS('Planificación 2026-1'!R:R,'Planificación 2026-1'!W:W,C219,'Planificación 2026-1'!G:G,"T4",'Planificación 2026-1'!H:H,"&gt;2")</f>
        <v>0</v>
      </c>
      <c r="CO219" s="79">
        <f>SUMIFS('Planificación 2026-1'!R:R,'Planificación 2026-1'!W:W,C219,'Planificación 2026-1'!G:G,"AF",'Planificación 2026-1'!H:H,"&lt;3")</f>
        <v>0</v>
      </c>
      <c r="CP219" s="79">
        <f>SUMIFS('Planificación 2026-1'!R:R,'Planificación 2026-1'!W:W,C219,'Planificación 2026-1'!G:G,"EN",'Planificación 2026-1'!H:H,"&lt;3")</f>
        <v>0</v>
      </c>
      <c r="CQ219" s="79">
        <f>SUMIFS('Planificación 2026-1'!R:R,'Planificación 2026-1'!W:W,C219,'Planificación 2026-1'!G:G,"IS",'Planificación 2026-1'!H:H,"&lt;3")</f>
        <v>0</v>
      </c>
      <c r="CR219" s="79">
        <f>SUMIFS('Planificación 2026-1'!R:R,'Planificación 2026-1'!W:W,C219,'Planificación 2026-1'!G:G,"PS",'Planificación 2026-1'!H:H,"&lt;3")</f>
        <v>0</v>
      </c>
      <c r="CS219" s="79">
        <f>SUMIFS('Planificación 2026-1'!R:R,'Planificación 2026-1'!W:W,C219,'Planificación 2026-1'!G:G,"IN",'Planificación 2026-1'!H:H,"&lt;3")</f>
        <v>0</v>
      </c>
      <c r="CT219" s="79">
        <f>SUMIFS('Planificación 2026-1'!R:R,'Planificación 2026-1'!W:W,C219,'Planificación 2026-1'!G:G,"CA",'Planificación 2026-1'!H:H,"&lt;3")</f>
        <v>0</v>
      </c>
      <c r="CU219" s="79">
        <f>SUMIFS('Planificación 2026-1'!R:R,'Planificación 2026-1'!W:W,C219,'Planificación 2026-1'!G:G,"DE",'Planificación 2026-1'!H:H,"&lt;3")</f>
        <v>0</v>
      </c>
      <c r="CV219" s="79">
        <f>SUMIFS('Planificación 2026-1'!R:R,'Planificación 2026-1'!W:W,C219,'Planificación 2026-1'!G:G,"OB",'Planificación 2026-1'!H:H,"&lt;3")</f>
        <v>0</v>
      </c>
      <c r="CW219" s="79">
        <f>SUMIFS('Planificación 2026-1'!R:R,'Planificación 2026-1'!W:W,C219,'Planificación 2026-1'!G:G,"MH",'Planificación 2026-1'!H:H,"&lt;3")</f>
        <v>0</v>
      </c>
      <c r="CX219" s="79">
        <f>SUMIFS('Planificación 2026-1'!R:R,'Planificación 2026-1'!W:W,C219,'Planificación 2026-1'!G:G,"IC",'Planificación 2026-1'!H:H,"&lt;3")</f>
        <v>0</v>
      </c>
      <c r="CY219" s="79">
        <f>SUMIFS('Planificación 2026-1'!R:R,'Planificación 2026-1'!W:W,C219,'Planificación 2026-1'!G:G,"AR",'Planificación 2026-1'!H:H,"&lt;3")</f>
        <v>0</v>
      </c>
      <c r="CZ219" s="79">
        <f>SUMIFS('Planificación 2026-1'!R:R,'Planificación 2026-1'!W:W,C219,'Planificación 2026-1'!G:G,"T1",'Planificación 2026-1'!H:H,"&lt;3")</f>
        <v>0</v>
      </c>
      <c r="DA219" s="79">
        <f>SUMIFS('Planificación 2026-1'!R:R,'Planificación 2026-1'!W:W,C219,'Planificación 2026-1'!G:G,"T3",'Planificación 2026-1'!H:H,"&lt;3")</f>
        <v>0</v>
      </c>
      <c r="DB219" s="79">
        <f>SUMIFS('Planificación 2026-1'!R:R,'Planificación 2026-1'!W:W,C219,'Planificación 2026-1'!G:G,"T2",'Planificación 2026-1'!H:H,"&lt;3")</f>
        <v>0</v>
      </c>
      <c r="DC219" s="79">
        <f>SUMIFS('Planificación 2026-1'!R:R,'Planificación 2026-1'!W:W,C219,'Planificación 2026-1'!G:G,"AE",'Planificación 2026-1'!H:H,"&lt;3")</f>
        <v>0</v>
      </c>
      <c r="DD219" s="79">
        <f>SUMIFS('Planificación 2026-1'!R:R,'Planificación 2026-1'!W:W,C219,'Planificación 2026-1'!G:G,"T4",'Planificación 2026-1'!H:H,"&lt;3")</f>
        <v>0</v>
      </c>
      <c r="DE219" s="78" t="str">
        <f t="shared" si="46"/>
        <v>P09</v>
      </c>
      <c r="DF219" s="30">
        <f>IF(C219="","",SUMIFS('Planificación 2026-1'!R:R,'Planificación 2026-1'!W:W,C219,'Planificación 2026-1'!E:E,"PRINCIPAL",'Planificación 2026-1'!X:X,"VIRTUAL"))</f>
        <v>6</v>
      </c>
      <c r="DG219" s="30">
        <f>IF(C219="","",SUMIFS('Planificación 2026-1'!R:R,'Planificación 2026-1'!W:W,C219,'Planificación 2026-1'!E:E,"PRINCIPAL",'Planificación 2026-1'!X:X,"PRESENCIAL"))</f>
        <v>12</v>
      </c>
      <c r="DH219" s="30">
        <f>IF(C219="","",SUMIFS('Planificación 2026-1'!R:R,'Planificación 2026-1'!W:W,C219,'Planificación 2026-1'!E:E,"PRINCIPAL",'Planificación 2026-1'!X:X,"HIBRIDO PRESENCIAL"))</f>
        <v>0</v>
      </c>
      <c r="DI219" s="78" t="str">
        <f t="shared" si="47"/>
        <v/>
      </c>
      <c r="DJ219" s="78">
        <f>IF(C219="","",SUMIFS('Planificación 2026-1'!R:R,'Planificación 2026-1'!W:W,C219,'Planificación 2026-1'!E:E,"FILIAL",'Planificación 2026-1'!X:X,"VIRTUAL"))</f>
        <v>0</v>
      </c>
      <c r="DK219" s="80">
        <f>IF(C219="","",SUMIFS('Planificación 2026-1'!R:R,'Planificación 2026-1'!W:W,C219,'Planificación 2026-1'!E:E,"FILIAL",'Planificación 2026-1'!X:X,"PRESENCIAL"))</f>
        <v>0</v>
      </c>
      <c r="DL219" s="42">
        <f>IF(C219="","",SUMIFS('Planificación 2026-1'!R:R,'Planificación 2026-1'!W:W,C219,'Planificación 2026-1'!E:E,"FILIAL",'Planificación 2026-1'!X:X,"HIBRIDO PRESENCIAL"))</f>
        <v>0</v>
      </c>
      <c r="DM219" s="81" t="str">
        <f t="shared" si="48"/>
        <v/>
      </c>
      <c r="DN219" s="78">
        <f>IF(C219="","",SUMIFS('Planificación 2026-1'!R:R,'Planificación 2026-1'!W:W,C219,'Planificación 2026-1'!E:E,"SUNAMPE",'Planificación 2026-1'!X:X,"VIRTUAL"))</f>
        <v>0</v>
      </c>
      <c r="DO219" s="42">
        <f>IF(C219="","",SUMIFS('Planificación 2026-1'!R:R,'Planificación 2026-1'!W:W,C219,'Planificación 2026-1'!E:E,"SUNAMPE",'Planificación 2026-1'!X:X,"PRESENCIAL"))</f>
        <v>0</v>
      </c>
      <c r="DP219" s="81" t="str">
        <f t="shared" si="49"/>
        <v/>
      </c>
      <c r="DQ219" s="78">
        <f>IF(C219="","",SUMIFS('Planificación 2026-1'!R:R,'Planificación 2026-1'!W:W,C219,'Planificación 2026-1'!E:E,"HUAURA",'Planificación 2026-1'!X:X,"VIRTUAL"))</f>
        <v>0</v>
      </c>
      <c r="DR219" s="42">
        <f>IF(C219="","",SUMIFS('Planificación 2026-1'!R:R,'Planificación 2026-1'!W:W,C219,'Planificación 2026-1'!E:E,"HUAURA",'Planificación 2026-1'!X:X,"PRESENCIAL"))</f>
        <v>0</v>
      </c>
      <c r="DS219" s="48">
        <f>SUMIFS('Planificación 2026-1'!R:R,'Planificación 2026-1'!W:W,C219,'Planificación 2026-1'!E:E,"PRINCIPAL",'Planificación 2026-1'!X:X,"VIRTUAL",'Planificación 2026-1'!H:H,"&gt;2")</f>
        <v>6</v>
      </c>
      <c r="DT219" s="48">
        <f>SUMIFS('Planificación 2026-1'!R:R,'Planificación 2026-1'!W:W,C219,'Planificación 2026-1'!E:E,"PRINCIPAL",'Planificación 2026-1'!X:X,"&lt;&gt;VIRTUAL",'Planificación 2026-1'!H:H,"&gt;2")</f>
        <v>12</v>
      </c>
      <c r="DU219" s="48">
        <f>SUMIFS('Planificación 2026-1'!R:R,'Planificación 2026-1'!W:W,C219,'Planificación 2026-1'!E:E,"SUNAMPE",'Planificación 2026-1'!X:X,"VIRTUAL",'Planificación 2026-1'!H:H,"&gt;2")</f>
        <v>0</v>
      </c>
      <c r="DV219" s="48">
        <f>SUMIFS('Planificación 2026-1'!R:R,'Planificación 2026-1'!W:W,C219,'Planificación 2026-1'!E:E,"SUNAMPE",'Planificación 2026-1'!X:X,"&lt;&gt;VIRTUAL",'Planificación 2026-1'!H:H,"&gt;2")</f>
        <v>0</v>
      </c>
      <c r="DW219" s="48">
        <f>SUMIFS('Planificación 2026-1'!R:R,'Planificación 2026-1'!W:W,C219,'Planificación 2026-1'!E:E,"FILIAL",'Planificación 2026-1'!X:X,"VIRTUAL",'Planificación 2026-1'!H:H,"&gt;2")</f>
        <v>0</v>
      </c>
      <c r="DX219" s="48">
        <f>SUMIFS('Planificación 2026-1'!R:R,'Planificación 2026-1'!W:W,C219,'Planificación 2026-1'!E:E,"FILIAL",'Planificación 2026-1'!X:X,"&lt;&gt;VIRTUAL",'Planificación 2026-1'!H:H,"&gt;2")</f>
        <v>0</v>
      </c>
      <c r="DY219" s="48">
        <f>SUMIFS('Planificación 2026-1'!R:R,'Planificación 2026-1'!W:W,C219,'Planificación 2026-1'!E:E,"PORUMA",'Planificación 2026-1'!X:X,"VIRTUAL",'Planificación 2026-1'!H:H,"&gt;2")</f>
        <v>0</v>
      </c>
      <c r="DZ219" s="48">
        <f>SUMIFS('Planificación 2026-1'!R:R,'Planificación 2026-1'!W:W,C219,'Planificación 2026-1'!E:E,"PORUMA",'Planificación 2026-1'!X:X,"&lt;&gt;VIRTUAL",'Planificación 2026-1'!H:H,"&gt;2")</f>
        <v>0</v>
      </c>
      <c r="EA219" s="48">
        <f>SUMIFS('Planificación 2026-1'!R:R,'Planificación 2026-1'!W:W,C219,'Planificación 2026-1'!E:E,"HUAURA",'Planificación 2026-1'!X:X,"VIRTUAL",'Planificación 2026-1'!H:H,"&gt;2")</f>
        <v>0</v>
      </c>
      <c r="EB219" s="48">
        <f>SUMIFS('Planificación 2026-1'!R:R,'Planificación 2026-1'!W:W,C219,'Planificación 2026-1'!E:E,"HUAURA",'Planificación 2026-1'!X:X,"&lt;&gt;VIRTUAL",'Planificación 2026-1'!H:H,"&gt;2")</f>
        <v>0</v>
      </c>
      <c r="EC219" s="48">
        <f>SUMIFS('Planificación 2026-1'!R:R,'Planificación 2026-1'!W:W,C219,'Planificación 2026-1'!E:E,"PRINCIPAL",'Planificación 2026-1'!X:X,"VIRTUAL",'Planificación 2026-1'!H:H,"&lt;3")</f>
        <v>0</v>
      </c>
      <c r="ED219" s="48">
        <f>SUMIFS('Planificación 2026-1'!R:R,'Planificación 2026-1'!W:W,C219,'Planificación 2026-1'!E:E,"PRINCIPAL",'Planificación 2026-1'!X:X,"&lt;&gt;VIRTUAL",'Planificación 2026-1'!H:H,"&lt;3")</f>
        <v>0</v>
      </c>
      <c r="EE219" s="48">
        <f>SUMIFS('Planificación 2026-1'!R:R,'Planificación 2026-1'!W:W,C219,'Planificación 2026-1'!E:E,"SUNAMPE",'Planificación 2026-1'!X:X,"VIRTUAL",'Planificación 2026-1'!H:H,"&lt;3")</f>
        <v>0</v>
      </c>
      <c r="EF219" s="48">
        <f>SUMIFS('Planificación 2026-1'!R:R,'Planificación 2026-1'!W:W,C219,'Planificación 2026-1'!E:E,"SUNAMPE",'Planificación 2026-1'!X:X,"&lt;&gt;VIRTUAL",'Planificación 2026-1'!H:H,"&lt;3")</f>
        <v>0</v>
      </c>
      <c r="EG219" s="48">
        <f>SUMIFS('Planificación 2026-1'!R:R,'Planificación 2026-1'!W:W,C219,'Planificación 2026-1'!E:E,"FILIAL",'Planificación 2026-1'!X:X,"VIRTUAL",'Planificación 2026-1'!H:H,"&lt;3")</f>
        <v>0</v>
      </c>
      <c r="EH219" s="48">
        <f>SUMIFS('Planificación 2026-1'!R:R,'Planificación 2026-1'!W:W,C219,'Planificación 2026-1'!E:E,"FILIAL",'Planificación 2026-1'!X:X,"&lt;&gt;VIRTUAL",'Planificación 2026-1'!H:H,"&lt;3")</f>
        <v>0</v>
      </c>
      <c r="EI219" s="48">
        <f>SUMIFS('Planificación 2026-1'!R:R,'Planificación 2026-1'!W:W,C219,'Planificación 2026-1'!E:E,"PORUMA",'Planificación 2026-1'!X:X,"VIRTUAL",'Planificación 2026-1'!H:H,"&lt;3")</f>
        <v>0</v>
      </c>
      <c r="EJ219" s="48">
        <f>SUMIFS('Planificación 2026-1'!R:R,'Planificación 2026-1'!W:W,C219,'Planificación 2026-1'!E:E,"PORUMA",'Planificación 2026-1'!X:X,"&lt;&gt;VIRTUAL",'Planificación 2026-1'!H:H,"&lt;3")</f>
        <v>0</v>
      </c>
      <c r="EK219" s="48">
        <f>SUMIFS('Planificación 2026-1'!R:R,'Planificación 2026-1'!W:W,C219,'Planificación 2026-1'!E:E,"HUAURA",'Planificación 2026-1'!X:X,"VIRTUAL",'Planificación 2026-1'!H:H,"&lt;3")</f>
        <v>0</v>
      </c>
      <c r="EL219" s="48">
        <f>SUMIFS('Planificación 2026-1'!R:R,'Planificación 2026-1'!W:W,C219,'Planificación 2026-1'!E:E,"HUAURA",'Planificación 2026-1'!X:X,"&lt;&gt;VIRTUAL",'Planificación 2026-1'!H:H,"&lt;3")</f>
        <v>0</v>
      </c>
      <c r="EM219" s="48">
        <f t="shared" si="50"/>
        <v>0</v>
      </c>
      <c r="EN219" s="48">
        <f t="shared" si="51"/>
        <v>0</v>
      </c>
      <c r="EO219" s="48">
        <f t="shared" si="52"/>
        <v>0</v>
      </c>
      <c r="EP219" s="48">
        <f t="shared" si="53"/>
        <v>18</v>
      </c>
      <c r="EQ219" s="48">
        <f t="shared" si="54"/>
        <v>0</v>
      </c>
      <c r="ER219" s="48"/>
      <c r="ES219" s="48">
        <f t="shared" si="55"/>
        <v>6</v>
      </c>
      <c r="ET219" s="48">
        <f t="shared" si="56"/>
        <v>12</v>
      </c>
      <c r="EU219" s="48" t="b">
        <f t="shared" si="57"/>
        <v>1</v>
      </c>
      <c r="EV219" s="48" t="str">
        <f t="shared" si="58"/>
        <v>FILIAL-HUAURA</v>
      </c>
      <c r="EW219" s="48" t="str">
        <f t="shared" si="59"/>
        <v>MAS PRESENCIAL</v>
      </c>
    </row>
    <row r="220" spans="1:153" x14ac:dyDescent="0.3">
      <c r="A220" s="53"/>
      <c r="B220" s="383">
        <v>217</v>
      </c>
      <c r="C220" s="107" t="s">
        <v>244</v>
      </c>
      <c r="D220" s="82">
        <f>SUMIF('Planificación 2026-1'!W:W,C220,'Planificación 2026-1'!R:R)</f>
        <v>14</v>
      </c>
      <c r="E220" s="384" t="s">
        <v>319</v>
      </c>
      <c r="F220" s="107" t="s">
        <v>430</v>
      </c>
      <c r="G220" s="107" t="s">
        <v>328</v>
      </c>
      <c r="H220" s="107" t="s">
        <v>435</v>
      </c>
      <c r="I220" s="77" t="str">
        <f>IF(SUM(COUNTIFS('Planificación 2026-1'!E:E,"PRINCIPAL",'Planificación 2026-1'!W:W,C220,'Planificación 2026-1'!G:G,"AF"))&gt;0,"P01"," ")</f>
        <v xml:space="preserve"> </v>
      </c>
      <c r="J220" s="78" t="str">
        <f>IF(SUM(COUNTIFS('Planificación 2026-1'!E:E,"PRINCIPAL",'Planificación 2026-1'!W:W,C220,'Planificación 2026-1'!G:G,"EN"))&gt;0,"P02"," ")</f>
        <v xml:space="preserve"> </v>
      </c>
      <c r="K220" s="78" t="str">
        <f>IF(SUM(COUNTIFS('Planificación 2026-1'!E:E,"PRINCIPAL",'Planificación 2026-1'!W:W,C220,'Planificación 2026-1'!G:G,"IS"))&gt;0,"P03"," ")</f>
        <v xml:space="preserve"> </v>
      </c>
      <c r="L220" s="78" t="str">
        <f>IF(SUM(COUNTIFS('Planificación 2026-1'!E:E,"PRINCIPAL",'Planificación 2026-1'!W:W,C220,'Planificación 2026-1'!G:G,"PS"))&gt;0,"P04"," ")</f>
        <v xml:space="preserve"> </v>
      </c>
      <c r="M220" s="78"/>
      <c r="N220" s="78" t="str">
        <f>IF(SUM(COUNTIFS('Planificación 2026-1'!E:E,"PRINCIPAL",'Planificación 2026-1'!W:W,C220,'Planificación 2026-1'!G:G,"IN"))&gt;0,"P06"," ")</f>
        <v xml:space="preserve"> </v>
      </c>
      <c r="O220" s="78" t="str">
        <f>IF(SUM(COUNTIFS('Planificación 2026-1'!E:E,"PRINCIPAL",'Planificación 2026-1'!W:W,C220,'Planificación 2026-1'!G:G,"CA"))&gt;0,"P07"," ")</f>
        <v xml:space="preserve"> </v>
      </c>
      <c r="P220" s="78" t="str">
        <f>IF(SUM(COUNTIFS('Planificación 2026-1'!E:E,"PRINCIPAL",'Planificación 2026-1'!W:W,C220,'Planificación 2026-1'!G:G,"DE"))&gt;0,"P08"," ")</f>
        <v xml:space="preserve"> </v>
      </c>
      <c r="Q220" s="78" t="str">
        <f>IF(SUM(COUNTIFS('Planificación 2026-1'!E:E,"PRINCIPAL",'Planificación 2026-1'!W:W,C220,'Planificación 2026-1'!G:G,"OB"))&gt;0,"P09"," ")</f>
        <v xml:space="preserve"> </v>
      </c>
      <c r="R220" s="78" t="str">
        <f>IF(SUM(COUNTIFS('Planificación 2026-1'!E:E,"PRINCIPAL",'Planificación 2026-1'!W:W,C220,'Planificación 2026-1'!G:G,"MH"))&gt;0,"P31"," ")</f>
        <v xml:space="preserve"> </v>
      </c>
      <c r="S220" s="78" t="str">
        <f>IF(SUM(COUNTIFS('Planificación 2026-1'!E:E,"PRINCIPAL",'Planificación 2026-1'!W:W,C220,'Planificación 2026-1'!G:G,"IC"))&gt;0,"P32"," ")</f>
        <v xml:space="preserve"> </v>
      </c>
      <c r="T220" s="78" t="str">
        <f>IF(SUM(COUNTIFS('Planificación 2026-1'!E:E,"PRINCIPAL",'Planificación 2026-1'!W:W,C220,'Planificación 2026-1'!G:G,"AR"))&gt;0,"P34"," ")</f>
        <v xml:space="preserve"> </v>
      </c>
      <c r="U220" s="78" t="str">
        <f>IF(SUM(COUNTIFS('Planificación 2026-1'!E:E,"PRINCIPAL",'Planificación 2026-1'!W:W,C220,'Planificación 2026-1'!G:G,"T1"))&gt;0,"P35"," ")</f>
        <v xml:space="preserve"> </v>
      </c>
      <c r="V220" s="78" t="str">
        <f>IF(SUM(COUNTIFS('Planificación 2026-1'!E:E,"PRINCIPAL",'Planificación 2026-1'!W:W,C220,'Planificación 2026-1'!G:G,"T3"))&gt;0,"P36"," ")</f>
        <v xml:space="preserve"> </v>
      </c>
      <c r="W220" s="78" t="str">
        <f>IF(SUM(COUNTIFS('Planificación 2026-1'!E:E,"PRINCIPAL",'Planificación 2026-1'!W:W,C220,'Planificación 2026-1'!G:G,"T2"))&gt;0,"P37"," ")</f>
        <v xml:space="preserve"> </v>
      </c>
      <c r="X220" s="78" t="str">
        <f>IF(SUM(COUNTIFS('Planificación 2026-1'!E:E,"PRINCIPAL",'Planificación 2026-1'!W:W,C220,'Planificación 2026-1'!G:G,"AE"))&gt;0,"P38"," ")</f>
        <v xml:space="preserve"> </v>
      </c>
      <c r="Y220" s="78" t="str">
        <f>IF(SUM(COUNTIFS('Planificación 2026-1'!E:E,"PRINCIPAL",'Planificación 2026-1'!W:W,C220,'Planificación 2026-1'!G:G,"T4"))&gt;0,"P55"," ")</f>
        <v xml:space="preserve"> </v>
      </c>
      <c r="Z220" s="78" t="str">
        <f>IF(SUM(COUNTIFS('Planificación 2026-1'!E:E,"FILIAL",'Planificación 2026-1'!W:W,C220,'Planificación 2026-1'!G:G,"AF"))&gt;0," P01"," ")</f>
        <v xml:space="preserve"> </v>
      </c>
      <c r="AA220" s="78" t="str">
        <f>IF(SUM(COUNTIFS('Planificación 2026-1'!E:E,"FILIAL",'Planificación 2026-1'!W:W,C220,'Planificación 2026-1'!G:G,"EN"))&gt;0,"P02"," ")</f>
        <v xml:space="preserve"> </v>
      </c>
      <c r="AB220" s="78" t="str">
        <f>IF(SUM(COUNTIFS('Planificación 2026-1'!E:E,"FILIAL",'Planificación 2026-1'!W:W,C220,'Planificación 2026-1'!G:G,"IS"))&gt;0,"P03"," ")</f>
        <v xml:space="preserve"> </v>
      </c>
      <c r="AC220" s="78" t="str">
        <f>IF(SUM(COUNTIFS('Planificación 2026-1'!E:E,"FILIAL",'Planificación 2026-1'!W:W,C220,'Planificación 2026-1'!G:G,"PS"))&gt;0,"P04"," ")</f>
        <v xml:space="preserve"> </v>
      </c>
      <c r="AD220" s="78"/>
      <c r="AE220" s="78" t="str">
        <f>IF(SUM(COUNTIFS('Planificación 2026-1'!E:E,"FILIAL",'Planificación 2026-1'!W:W,C220,'Planificación 2026-1'!G:G,"IN"))&gt;0,"P06"," ")</f>
        <v xml:space="preserve"> </v>
      </c>
      <c r="AF220" s="78" t="str">
        <f>IF(SUM(COUNTIFS('Planificación 2026-1'!E:E,"FILIAL",'Planificación 2026-1'!W:W,C220,'Planificación 2026-1'!G:G,"CA"))&gt;0,"P07"," ")</f>
        <v xml:space="preserve"> </v>
      </c>
      <c r="AG220" s="78" t="str">
        <f>IF(SUM(COUNTIFS('Planificación 2026-1'!E:E,"FILIAL",'Planificación 2026-1'!W:W,C220,'Planificación 2026-1'!G:G,"DE"))&gt;0,"P08"," ")</f>
        <v xml:space="preserve"> </v>
      </c>
      <c r="AH220" s="78" t="str">
        <f>IF(SUM(COUNTIFS('Planificación 2026-1'!E:E,"FILIAL",'Planificación 2026-1'!W:W,C220,'Planificación 2026-1'!G:G,"OB"))&gt;0,"P09"," ")</f>
        <v xml:space="preserve"> </v>
      </c>
      <c r="AI220" s="78" t="str">
        <f>IF(SUM(COUNTIFS('Planificación 2026-1'!E:E,"FILIAL",'Planificación 2026-1'!W:W,C220,'Planificación 2026-1'!G:G,"MH"))&gt;0,"P31"," ")</f>
        <v xml:space="preserve"> </v>
      </c>
      <c r="AJ220" s="78" t="str">
        <f>IF(SUM(COUNTIFS('Planificación 2026-1'!E:E,"FILIAL",'Planificación 2026-1'!W:W,C220,'Planificación 2026-1'!G:G,"IC"))&gt;0,"P32"," ")</f>
        <v xml:space="preserve"> </v>
      </c>
      <c r="AK220" s="78" t="str">
        <f>IF(SUM(COUNTIFS('Planificación 2026-1'!E:E,"FILIAL",'Planificación 2026-1'!W:W,C220,'Planificación 2026-1'!G:G,"AR"))&gt;0,"P34"," ")</f>
        <v xml:space="preserve"> </v>
      </c>
      <c r="AL220" s="78" t="str">
        <f>IF(SUM(COUNTIFS('Planificación 2026-1'!E:E,"FILIAL",'Planificación 2026-1'!W:W,C220,'Planificación 2026-1'!G:G,"T1"))&gt;0,"P35"," ")</f>
        <v xml:space="preserve"> </v>
      </c>
      <c r="AM220" s="78" t="str">
        <f>IF(SUM(COUNTIFS('Planificación 2026-1'!E:E,"FILIAL",'Planificación 2026-1'!W:W,C220,'Planificación 2026-1'!G:G,"T3"))&gt;0,"P36"," ")</f>
        <v xml:space="preserve"> </v>
      </c>
      <c r="AN220" s="78" t="str">
        <f>IF(SUM(COUNTIFS('Planificación 2026-1'!E:E,"FILIAL",'Planificación 2026-1'!W:W,C220,'Planificación 2026-1'!G:G,"T2"))&gt;0,"P37"," ")</f>
        <v xml:space="preserve"> </v>
      </c>
      <c r="AO220" s="78" t="str">
        <f>IF(SUM(COUNTIFS('Planificación 2026-1'!E:E,"FILIAL",'Planificación 2026-1'!W:W,C220,'Planificación 2026-1'!G:G,"AE"))&gt;0,"P38"," ")</f>
        <v xml:space="preserve"> </v>
      </c>
      <c r="AP220" s="78" t="str">
        <f>IF(SUM(COUNTIFS('Planificación 2026-1'!E:E,"FILIAL",'Planificación 2026-1'!W:W,C220,'Planificación 2026-1'!G:G,"T4"))&gt;0,"P55"," ")</f>
        <v xml:space="preserve"> </v>
      </c>
      <c r="AQ220" s="78" t="str">
        <f>IF(SUM(COUNTIFS('Planificación 2026-1'!E:E,"SUNAMPE",'Planificación 2026-1'!W:W,C220,'Planificación 2026-1'!G:G,"AF"))&gt;0," P01"," ")</f>
        <v xml:space="preserve"> </v>
      </c>
      <c r="AR220" s="78" t="str">
        <f>IF(SUM(COUNTIFS('Planificación 2026-1'!E:E,"SUNAMPE",'Planificación 2026-1'!W:W,C220,'Planificación 2026-1'!G:G,"EN"))&gt;0,"P02"," ")</f>
        <v xml:space="preserve"> </v>
      </c>
      <c r="AS220" s="78" t="str">
        <f>IF(SUM(COUNTIFS('Planificación 2026-1'!E:E,"SUNAMPE",'Planificación 2026-1'!W:W,C220,'Planificación 2026-1'!G:G,"IS"))&gt;0,"P03"," ")</f>
        <v xml:space="preserve"> </v>
      </c>
      <c r="AT220" s="78" t="str">
        <f>IF(SUM(COUNTIFS('Planificación 2026-1'!E:E,"SUNAMPE",'Planificación 2026-1'!W:W,C220,'Planificación 2026-1'!G:G,"PS"))&gt;0,"P04"," ")</f>
        <v xml:space="preserve"> </v>
      </c>
      <c r="AU220" s="78"/>
      <c r="AV220" s="78" t="str">
        <f>IF(SUM(COUNTIFS('Planificación 2026-1'!E:E,"SUNAMPE",'Planificación 2026-1'!W:W,C220,'Planificación 2026-1'!G:G,"IN"))&gt;0,"P06"," ")</f>
        <v xml:space="preserve"> </v>
      </c>
      <c r="AW220" s="78" t="str">
        <f>IF(SUM(COUNTIFS('Planificación 2026-1'!E:E,"SUNAMPE",'Planificación 2026-1'!W:W,C220,'Planificación 2026-1'!G:G,"CA"))&gt;0,"P07"," ")</f>
        <v xml:space="preserve"> </v>
      </c>
      <c r="AX220" s="78" t="str">
        <f>IF(SUM(COUNTIFS('Planificación 2026-1'!E:E,"SUNAMPE",'Planificación 2026-1'!W:W,C220,'Planificación 2026-1'!G:G,"DE"))&gt;0,"P08"," ")</f>
        <v xml:space="preserve"> </v>
      </c>
      <c r="AY220" s="78" t="str">
        <f>IF(SUM(COUNTIFS('Planificación 2026-1'!E:E,"SUNAMPE",'Planificación 2026-1'!W:W,C220,'Planificación 2026-1'!G:G,"OB"))&gt;0,"P09"," ")</f>
        <v xml:space="preserve"> </v>
      </c>
      <c r="AZ220" s="78" t="str">
        <f>IF(SUM(COUNTIFS('Planificación 2026-1'!E:E,"SUNAMPE",'Planificación 2026-1'!W:W,C220,'Planificación 2026-1'!G:G,"MH"))&gt;0,"P31"," ")</f>
        <v xml:space="preserve"> </v>
      </c>
      <c r="BA220" s="78" t="str">
        <f>IF(SUM(COUNTIFS('Planificación 2026-1'!E:E,"SUNAMPE",'Planificación 2026-1'!W:W,C220,'Planificación 2026-1'!G:G,"IC"))&gt;0,"P32"," ")</f>
        <v xml:space="preserve"> </v>
      </c>
      <c r="BB220" s="78" t="str">
        <f>IF(SUM(COUNTIFS('Planificación 2026-1'!E:E,"SUNAMPE",'Planificación 2026-1'!W:W,C220,'Planificación 2026-1'!G:G,"AR"))&gt;0,"P34"," ")</f>
        <v xml:space="preserve"> </v>
      </c>
      <c r="BC220" s="78" t="str">
        <f>IF(SUM(COUNTIFS('Planificación 2026-1'!E:E,"SUNAMPE",'Planificación 2026-1'!W:W,C220,'Planificación 2026-1'!G:G,"T1"))&gt;0,"P35"," ")</f>
        <v xml:space="preserve"> </v>
      </c>
      <c r="BD220" s="78" t="str">
        <f>IF(SUM(COUNTIFS('Planificación 2026-1'!E:E,"SUNAMPE",'Planificación 2026-1'!W:W,C220,'Planificación 2026-1'!G:G,"T3"))&gt;0,"P36"," ")</f>
        <v xml:space="preserve"> </v>
      </c>
      <c r="BE220" s="78" t="str">
        <f>IF(SUM(COUNTIFS('Planificación 2026-1'!E:E,"SUNAMPE",'Planificación 2026-1'!W:W,C220,'Planificación 2026-1'!G:G,"T2"))&gt;0,"P37"," ")</f>
        <v xml:space="preserve"> </v>
      </c>
      <c r="BF220" s="78" t="str">
        <f>IF(SUM(COUNTIFS('Planificación 2026-1'!E:E,"SUNAMPE",'Planificación 2026-1'!W:W,C220,'Planificación 2026-1'!G:G,"AE"))&gt;0,"P38"," ")</f>
        <v xml:space="preserve"> </v>
      </c>
      <c r="BG220" s="78" t="str">
        <f>IF(SUM(COUNTIFS('Planificación 2026-1'!E:E,"SUNAMPE",'Planificación 2026-1'!W:W,C220,'Planificación 2026-1'!G:G,"T4"))&gt;0,"P55"," ")</f>
        <v xml:space="preserve"> </v>
      </c>
      <c r="BH220" s="78" t="str">
        <f>IF(SUM(COUNTIFS('Planificación 2026-1'!E:E,"HUAURA",'Planificación 2026-1'!W:W,C220,'Planificación 2026-1'!G:G,"AF"))&gt;0," P01"," ")</f>
        <v xml:space="preserve"> </v>
      </c>
      <c r="BI220" s="78" t="str">
        <f>IF(SUM(COUNTIFS('Planificación 2026-1'!E:E,"HUAURA",'Planificación 2026-1'!W:W,C220,'Planificación 2026-1'!G:G,"EN"))&gt;0,"P02"," ")</f>
        <v xml:space="preserve"> </v>
      </c>
      <c r="BJ220" s="78" t="str">
        <f>IF(SUM(COUNTIFS('Planificación 2026-1'!E:E,"HUAURA",'Planificación 2026-1'!W:W,C220,'Planificación 2026-1'!G:G,"IS"))&gt;0,"P03"," ")</f>
        <v xml:space="preserve"> </v>
      </c>
      <c r="BK220" s="78" t="str">
        <f>IF(SUM(COUNTIFS('Planificación 2026-1'!E:E,"HUAURA",'Planificación 2026-1'!W:W,C220,'Planificación 2026-1'!G:G,"PS"))&gt;0,"P04"," ")</f>
        <v xml:space="preserve"> </v>
      </c>
      <c r="BL220" s="78"/>
      <c r="BM220" s="78" t="str">
        <f>IF(SUM(COUNTIFS('Planificación 2026-1'!E:E,"HUAURA",'Planificación 2026-1'!W:W,C220,'Planificación 2026-1'!G:G,"IN"))&gt;0,"P06"," ")</f>
        <v xml:space="preserve"> </v>
      </c>
      <c r="BN220" s="78" t="str">
        <f>IF(SUM(COUNTIFS('Planificación 2026-1'!E:E,"HUAURA",'Planificación 2026-1'!W:W,C220,'Planificación 2026-1'!G:G,"CA"))&gt;0,"P07"," ")</f>
        <v xml:space="preserve"> </v>
      </c>
      <c r="BO220" s="78" t="str">
        <f>IF(SUM(COUNTIFS('Planificación 2026-1'!E:E,"HUAURA",'Planificación 2026-1'!W:W,C220,'Planificación 2026-1'!G:G,"DE"))&gt;0,"P08"," ")</f>
        <v xml:space="preserve"> </v>
      </c>
      <c r="BP220" s="78" t="str">
        <f>IF(SUM(COUNTIFS('Planificación 2026-1'!E:E,"HUAURA",'Planificación 2026-1'!W:W,C220,'Planificación 2026-1'!G:G,"OB"))&gt;0,"P09"," ")</f>
        <v xml:space="preserve"> </v>
      </c>
      <c r="BQ220" s="78" t="str">
        <f>IF(SUM(COUNTIFS('Planificación 2026-1'!E:E,"HUAURA",'Planificación 2026-1'!W:W,C220,'Planificación 2026-1'!G:G,"MH"))&gt;0,"P31"," ")</f>
        <v xml:space="preserve"> </v>
      </c>
      <c r="BR220" s="78" t="str">
        <f>IF(SUM(COUNTIFS('Planificación 2026-1'!E:E,"HUAURA",'Planificación 2026-1'!W:W,C220,'Planificación 2026-1'!G:G,"IC"))&gt;0,"P32"," ")</f>
        <v xml:space="preserve"> </v>
      </c>
      <c r="BS220" s="78" t="str">
        <f>IF(SUM(COUNTIFS('Planificación 2026-1'!E:E,"HUAURA",'Planificación 2026-1'!W:W,C220,'Planificación 2026-1'!G:G,"AR"))&gt;0,"P34"," ")</f>
        <v xml:space="preserve"> </v>
      </c>
      <c r="BT220" s="78" t="str">
        <f>IF(SUM(COUNTIFS('Planificación 2026-1'!E:E,"HUAURA",'Planificación 2026-1'!W:W,C220,'Planificación 2026-1'!G:G,"T1"))&gt;0,"P35"," ")</f>
        <v xml:space="preserve"> </v>
      </c>
      <c r="BU220" s="78" t="str">
        <f>IF(SUM(COUNTIFS('Planificación 2026-1'!E:E,"HUAURA",'Planificación 2026-1'!W:W,C220,'Planificación 2026-1'!G:G,"T3"))&gt;0,"P36"," ")</f>
        <v xml:space="preserve"> </v>
      </c>
      <c r="BV220" s="78" t="str">
        <f>IF(SUM(COUNTIFS('Planificación 2026-1'!E:E,"HUAURA",'Planificación 2026-1'!W:W,C220,'Planificación 2026-1'!G:G,"T2"))&gt;0,"P37"," ")</f>
        <v xml:space="preserve"> </v>
      </c>
      <c r="BW220" s="78" t="str">
        <f>IF(SUM(COUNTIFS('Planificación 2026-1'!E:E,"HUAURA",'Planificación 2026-1'!W:W,C220,'Planificación 2026-1'!G:G,"AE"))&gt;0,"P38"," ")</f>
        <v xml:space="preserve"> </v>
      </c>
      <c r="BX220" s="78" t="str">
        <f>IF(SUM(COUNTIFS('Planificación 2026-1'!E:E,"HUAURA",'Planificación 2026-1'!W:W,C220,'Planificación 2026-1'!G:G,"T4"))&gt;0,"P55"," ")</f>
        <v xml:space="preserve"> </v>
      </c>
      <c r="BY220" s="79">
        <f>SUMIFS('Planificación 2026-1'!R:R,'Planificación 2026-1'!W:W,C220,'Planificación 2026-1'!G:G,"AF",'Planificación 2026-1'!H:H,"&gt;2")</f>
        <v>0</v>
      </c>
      <c r="BZ220" s="79">
        <f>SUMIFS('Planificación 2026-1'!R:R,'Planificación 2026-1'!W:W,C220,'Planificación 2026-1'!G:G,"EN",'Planificación 2026-1'!H:H,"&gt;2")</f>
        <v>0</v>
      </c>
      <c r="CA220" s="79">
        <f>SUMIFS('Planificación 2026-1'!R:R,'Planificación 2026-1'!W:W,C220,'Planificación 2026-1'!G:G,"IS",'Planificación 2026-1'!H:H,"&gt;2")</f>
        <v>0</v>
      </c>
      <c r="CB220" s="79">
        <f>SUMIFS('Planificación 2026-1'!R:R,'Planificación 2026-1'!W:W,C220,'Planificación 2026-1'!G:G,"PS",'Planificación 2026-1'!H:H,"&gt;2")</f>
        <v>0</v>
      </c>
      <c r="CC220" s="79">
        <f>SUMIFS('Planificación 2026-1'!R:R,'Planificación 2026-1'!W:W,C220,'Planificación 2026-1'!G:G,"IN",'Planificación 2026-1'!H:H,"&gt;2")</f>
        <v>0</v>
      </c>
      <c r="CD220" s="79">
        <f>SUMIFS('Planificación 2026-1'!R:R,'Planificación 2026-1'!W:W,C220,'Planificación 2026-1'!G:G,"CA",'Planificación 2026-1'!H:H,"&gt;2")</f>
        <v>0</v>
      </c>
      <c r="CE220" s="79">
        <f>SUMIFS('Planificación 2026-1'!R:R,'Planificación 2026-1'!W:W,C220,'Planificación 2026-1'!G:G,"DE",'Planificación 2026-1'!H:H,"&gt;2")</f>
        <v>0</v>
      </c>
      <c r="CF220" s="79">
        <f>SUMIFS('Planificación 2026-1'!R:R,'Planificación 2026-1'!W:W,C220,'Planificación 2026-1'!G:G,"OB",'Planificación 2026-1'!H:H,"&gt;2")</f>
        <v>0</v>
      </c>
      <c r="CG220" s="79">
        <f>SUMIFS('Planificación 2026-1'!R:R,'Planificación 2026-1'!W:W,C220,'Planificación 2026-1'!G:G,"MH",'Planificación 2026-1'!H:H,"&gt;2")</f>
        <v>14</v>
      </c>
      <c r="CH220" s="79">
        <f>SUMIFS('Planificación 2026-1'!R:R,'Planificación 2026-1'!W:W,C220,'Planificación 2026-1'!G:G,"IC",'Planificación 2026-1'!H:H,"&gt;2")</f>
        <v>0</v>
      </c>
      <c r="CI220" s="79">
        <f>SUMIFS('Planificación 2026-1'!R:R,'Planificación 2026-1'!W:W,C220,'Planificación 2026-1'!G:G,"AR",'Planificación 2026-1'!H:H,"&gt;2")</f>
        <v>0</v>
      </c>
      <c r="CJ220" s="79">
        <f>SUMIFS('Planificación 2026-1'!R:R,'Planificación 2026-1'!W:W,C220,'Planificación 2026-1'!G:G,"T1",'Planificación 2026-1'!H:H,"&gt;2")</f>
        <v>0</v>
      </c>
      <c r="CK220" s="79">
        <f>SUMIFS('Planificación 2026-1'!R:R,'Planificación 2026-1'!W:W,C220,'Planificación 2026-1'!G:G,"T3",'Planificación 2026-1'!H:H,"&gt;2")</f>
        <v>0</v>
      </c>
      <c r="CL220" s="79">
        <f>SUMIFS('Planificación 2026-1'!R:R,'Planificación 2026-1'!W:W,C220,'Planificación 2026-1'!G:G,"T2",'Planificación 2026-1'!H:H,"&gt;2")</f>
        <v>0</v>
      </c>
      <c r="CM220" s="79">
        <f>SUMIFS('Planificación 2026-1'!R:R,'Planificación 2026-1'!W:W,C220,'Planificación 2026-1'!G:G,"AE",'Planificación 2026-1'!H:H,"&gt;2")</f>
        <v>0</v>
      </c>
      <c r="CN220" s="79">
        <f>SUMIFS('Planificación 2026-1'!R:R,'Planificación 2026-1'!W:W,C220,'Planificación 2026-1'!G:G,"T4",'Planificación 2026-1'!H:H,"&gt;2")</f>
        <v>0</v>
      </c>
      <c r="CO220" s="79">
        <f>SUMIFS('Planificación 2026-1'!R:R,'Planificación 2026-1'!W:W,C220,'Planificación 2026-1'!G:G,"AF",'Planificación 2026-1'!H:H,"&lt;3")</f>
        <v>0</v>
      </c>
      <c r="CP220" s="79">
        <f>SUMIFS('Planificación 2026-1'!R:R,'Planificación 2026-1'!W:W,C220,'Planificación 2026-1'!G:G,"EN",'Planificación 2026-1'!H:H,"&lt;3")</f>
        <v>0</v>
      </c>
      <c r="CQ220" s="79">
        <f>SUMIFS('Planificación 2026-1'!R:R,'Planificación 2026-1'!W:W,C220,'Planificación 2026-1'!G:G,"IS",'Planificación 2026-1'!H:H,"&lt;3")</f>
        <v>0</v>
      </c>
      <c r="CR220" s="79">
        <f>SUMIFS('Planificación 2026-1'!R:R,'Planificación 2026-1'!W:W,C220,'Planificación 2026-1'!G:G,"PS",'Planificación 2026-1'!H:H,"&lt;3")</f>
        <v>0</v>
      </c>
      <c r="CS220" s="79">
        <f>SUMIFS('Planificación 2026-1'!R:R,'Planificación 2026-1'!W:W,C220,'Planificación 2026-1'!G:G,"IN",'Planificación 2026-1'!H:H,"&lt;3")</f>
        <v>0</v>
      </c>
      <c r="CT220" s="79">
        <f>SUMIFS('Planificación 2026-1'!R:R,'Planificación 2026-1'!W:W,C220,'Planificación 2026-1'!G:G,"CA",'Planificación 2026-1'!H:H,"&lt;3")</f>
        <v>0</v>
      </c>
      <c r="CU220" s="79">
        <f>SUMIFS('Planificación 2026-1'!R:R,'Planificación 2026-1'!W:W,C220,'Planificación 2026-1'!G:G,"DE",'Planificación 2026-1'!H:H,"&lt;3")</f>
        <v>0</v>
      </c>
      <c r="CV220" s="79">
        <f>SUMIFS('Planificación 2026-1'!R:R,'Planificación 2026-1'!W:W,C220,'Planificación 2026-1'!G:G,"OB",'Planificación 2026-1'!H:H,"&lt;3")</f>
        <v>0</v>
      </c>
      <c r="CW220" s="79">
        <f>SUMIFS('Planificación 2026-1'!R:R,'Planificación 2026-1'!W:W,C220,'Planificación 2026-1'!G:G,"MH",'Planificación 2026-1'!H:H,"&lt;3")</f>
        <v>0</v>
      </c>
      <c r="CX220" s="79">
        <f>SUMIFS('Planificación 2026-1'!R:R,'Planificación 2026-1'!W:W,C220,'Planificación 2026-1'!G:G,"IC",'Planificación 2026-1'!H:H,"&lt;3")</f>
        <v>0</v>
      </c>
      <c r="CY220" s="79">
        <f>SUMIFS('Planificación 2026-1'!R:R,'Planificación 2026-1'!W:W,C220,'Planificación 2026-1'!G:G,"AR",'Planificación 2026-1'!H:H,"&lt;3")</f>
        <v>0</v>
      </c>
      <c r="CZ220" s="79">
        <f>SUMIFS('Planificación 2026-1'!R:R,'Planificación 2026-1'!W:W,C220,'Planificación 2026-1'!G:G,"T1",'Planificación 2026-1'!H:H,"&lt;3")</f>
        <v>0</v>
      </c>
      <c r="DA220" s="79">
        <f>SUMIFS('Planificación 2026-1'!R:R,'Planificación 2026-1'!W:W,C220,'Planificación 2026-1'!G:G,"T3",'Planificación 2026-1'!H:H,"&lt;3")</f>
        <v>0</v>
      </c>
      <c r="DB220" s="79">
        <f>SUMIFS('Planificación 2026-1'!R:R,'Planificación 2026-1'!W:W,C220,'Planificación 2026-1'!G:G,"T2",'Planificación 2026-1'!H:H,"&lt;3")</f>
        <v>0</v>
      </c>
      <c r="DC220" s="79">
        <f>SUMIFS('Planificación 2026-1'!R:R,'Planificación 2026-1'!W:W,C220,'Planificación 2026-1'!G:G,"AE",'Planificación 2026-1'!H:H,"&lt;3")</f>
        <v>0</v>
      </c>
      <c r="DD220" s="79">
        <f>SUMIFS('Planificación 2026-1'!R:R,'Planificación 2026-1'!W:W,C220,'Planificación 2026-1'!G:G,"T4",'Planificación 2026-1'!H:H,"&lt;3")</f>
        <v>0</v>
      </c>
      <c r="DE220" s="78" t="str">
        <f t="shared" si="46"/>
        <v/>
      </c>
      <c r="DF220" s="30">
        <f>IF(C220="","",SUMIFS('Planificación 2026-1'!R:R,'Planificación 2026-1'!W:W,C220,'Planificación 2026-1'!E:E,"PRINCIPAL",'Planificación 2026-1'!X:X,"VIRTUAL"))</f>
        <v>0</v>
      </c>
      <c r="DG220" s="30">
        <f>IF(C220="","",SUMIFS('Planificación 2026-1'!R:R,'Planificación 2026-1'!W:W,C220,'Planificación 2026-1'!E:E,"PRINCIPAL",'Planificación 2026-1'!X:X,"PRESENCIAL"))</f>
        <v>0</v>
      </c>
      <c r="DH220" s="30">
        <f>IF(C220="","",SUMIFS('Planificación 2026-1'!R:R,'Planificación 2026-1'!W:W,C220,'Planificación 2026-1'!E:E,"PRINCIPAL",'Planificación 2026-1'!X:X,"HIBRIDO PRESENCIAL"))</f>
        <v>0</v>
      </c>
      <c r="DI220" s="78" t="str">
        <f t="shared" si="47"/>
        <v/>
      </c>
      <c r="DJ220" s="78">
        <f>IF(C220="","",SUMIFS('Planificación 2026-1'!R:R,'Planificación 2026-1'!W:W,C220,'Planificación 2026-1'!E:E,"FILIAL",'Planificación 2026-1'!X:X,"VIRTUAL"))</f>
        <v>0</v>
      </c>
      <c r="DK220" s="80">
        <f>IF(C220="","",SUMIFS('Planificación 2026-1'!R:R,'Planificación 2026-1'!W:W,C220,'Planificación 2026-1'!E:E,"FILIAL",'Planificación 2026-1'!X:X,"PRESENCIAL"))</f>
        <v>0</v>
      </c>
      <c r="DL220" s="42">
        <f>IF(C220="","",SUMIFS('Planificación 2026-1'!R:R,'Planificación 2026-1'!W:W,C220,'Planificación 2026-1'!E:E,"FILIAL",'Planificación 2026-1'!X:X,"HIBRIDO PRESENCIAL"))</f>
        <v>0</v>
      </c>
      <c r="DM220" s="81" t="str">
        <f t="shared" si="48"/>
        <v/>
      </c>
      <c r="DN220" s="78">
        <f>IF(C220="","",SUMIFS('Planificación 2026-1'!R:R,'Planificación 2026-1'!W:W,C220,'Planificación 2026-1'!E:E,"SUNAMPE",'Planificación 2026-1'!X:X,"VIRTUAL"))</f>
        <v>0</v>
      </c>
      <c r="DO220" s="42">
        <f>IF(C220="","",SUMIFS('Planificación 2026-1'!R:R,'Planificación 2026-1'!W:W,C220,'Planificación 2026-1'!E:E,"SUNAMPE",'Planificación 2026-1'!X:X,"PRESENCIAL"))</f>
        <v>0</v>
      </c>
      <c r="DP220" s="81" t="str">
        <f t="shared" si="49"/>
        <v/>
      </c>
      <c r="DQ220" s="78">
        <f>IF(C220="","",SUMIFS('Planificación 2026-1'!R:R,'Planificación 2026-1'!W:W,C220,'Planificación 2026-1'!E:E,"HUAURA",'Planificación 2026-1'!X:X,"VIRTUAL"))</f>
        <v>0</v>
      </c>
      <c r="DR220" s="42">
        <f>IF(C220="","",SUMIFS('Planificación 2026-1'!R:R,'Planificación 2026-1'!W:W,C220,'Planificación 2026-1'!E:E,"HUAURA",'Planificación 2026-1'!X:X,"PRESENCIAL"))</f>
        <v>0</v>
      </c>
      <c r="DS220" s="48">
        <f>SUMIFS('Planificación 2026-1'!R:R,'Planificación 2026-1'!W:W,C220,'Planificación 2026-1'!E:E,"PRINCIPAL",'Planificación 2026-1'!X:X,"VIRTUAL",'Planificación 2026-1'!H:H,"&gt;2")</f>
        <v>0</v>
      </c>
      <c r="DT220" s="48">
        <f>SUMIFS('Planificación 2026-1'!R:R,'Planificación 2026-1'!W:W,C220,'Planificación 2026-1'!E:E,"PRINCIPAL",'Planificación 2026-1'!X:X,"&lt;&gt;VIRTUAL",'Planificación 2026-1'!H:H,"&gt;2")</f>
        <v>0</v>
      </c>
      <c r="DU220" s="48">
        <f>SUMIFS('Planificación 2026-1'!R:R,'Planificación 2026-1'!W:W,C220,'Planificación 2026-1'!E:E,"SUNAMPE",'Planificación 2026-1'!X:X,"VIRTUAL",'Planificación 2026-1'!H:H,"&gt;2")</f>
        <v>0</v>
      </c>
      <c r="DV220" s="48">
        <f>SUMIFS('Planificación 2026-1'!R:R,'Planificación 2026-1'!W:W,C220,'Planificación 2026-1'!E:E,"SUNAMPE",'Planificación 2026-1'!X:X,"&lt;&gt;VIRTUAL",'Planificación 2026-1'!H:H,"&gt;2")</f>
        <v>0</v>
      </c>
      <c r="DW220" s="48">
        <f>SUMIFS('Planificación 2026-1'!R:R,'Planificación 2026-1'!W:W,C220,'Planificación 2026-1'!E:E,"FILIAL",'Planificación 2026-1'!X:X,"VIRTUAL",'Planificación 2026-1'!H:H,"&gt;2")</f>
        <v>0</v>
      </c>
      <c r="DX220" s="48">
        <f>SUMIFS('Planificación 2026-1'!R:R,'Planificación 2026-1'!W:W,C220,'Planificación 2026-1'!E:E,"FILIAL",'Planificación 2026-1'!X:X,"&lt;&gt;VIRTUAL",'Planificación 2026-1'!H:H,"&gt;2")</f>
        <v>0</v>
      </c>
      <c r="DY220" s="48">
        <f>SUMIFS('Planificación 2026-1'!R:R,'Planificación 2026-1'!W:W,C220,'Planificación 2026-1'!E:E,"PORUMA",'Planificación 2026-1'!X:X,"VIRTUAL",'Planificación 2026-1'!H:H,"&gt;2")</f>
        <v>0</v>
      </c>
      <c r="DZ220" s="48">
        <f>SUMIFS('Planificación 2026-1'!R:R,'Planificación 2026-1'!W:W,C220,'Planificación 2026-1'!E:E,"PORUMA",'Planificación 2026-1'!X:X,"&lt;&gt;VIRTUAL",'Planificación 2026-1'!H:H,"&gt;2")</f>
        <v>14</v>
      </c>
      <c r="EA220" s="48">
        <f>SUMIFS('Planificación 2026-1'!R:R,'Planificación 2026-1'!W:W,C220,'Planificación 2026-1'!E:E,"HUAURA",'Planificación 2026-1'!X:X,"VIRTUAL",'Planificación 2026-1'!H:H,"&gt;2")</f>
        <v>0</v>
      </c>
      <c r="EB220" s="48">
        <f>SUMIFS('Planificación 2026-1'!R:R,'Planificación 2026-1'!W:W,C220,'Planificación 2026-1'!E:E,"HUAURA",'Planificación 2026-1'!X:X,"&lt;&gt;VIRTUAL",'Planificación 2026-1'!H:H,"&gt;2")</f>
        <v>0</v>
      </c>
      <c r="EC220" s="48">
        <f>SUMIFS('Planificación 2026-1'!R:R,'Planificación 2026-1'!W:W,C220,'Planificación 2026-1'!E:E,"PRINCIPAL",'Planificación 2026-1'!X:X,"VIRTUAL",'Planificación 2026-1'!H:H,"&lt;3")</f>
        <v>0</v>
      </c>
      <c r="ED220" s="48">
        <f>SUMIFS('Planificación 2026-1'!R:R,'Planificación 2026-1'!W:W,C220,'Planificación 2026-1'!E:E,"PRINCIPAL",'Planificación 2026-1'!X:X,"&lt;&gt;VIRTUAL",'Planificación 2026-1'!H:H,"&lt;3")</f>
        <v>0</v>
      </c>
      <c r="EE220" s="48">
        <f>SUMIFS('Planificación 2026-1'!R:R,'Planificación 2026-1'!W:W,C220,'Planificación 2026-1'!E:E,"SUNAMPE",'Planificación 2026-1'!X:X,"VIRTUAL",'Planificación 2026-1'!H:H,"&lt;3")</f>
        <v>0</v>
      </c>
      <c r="EF220" s="48">
        <f>SUMIFS('Planificación 2026-1'!R:R,'Planificación 2026-1'!W:W,C220,'Planificación 2026-1'!E:E,"SUNAMPE",'Planificación 2026-1'!X:X,"&lt;&gt;VIRTUAL",'Planificación 2026-1'!H:H,"&lt;3")</f>
        <v>0</v>
      </c>
      <c r="EG220" s="48">
        <f>SUMIFS('Planificación 2026-1'!R:R,'Planificación 2026-1'!W:W,C220,'Planificación 2026-1'!E:E,"FILIAL",'Planificación 2026-1'!X:X,"VIRTUAL",'Planificación 2026-1'!H:H,"&lt;3")</f>
        <v>0</v>
      </c>
      <c r="EH220" s="48">
        <f>SUMIFS('Planificación 2026-1'!R:R,'Planificación 2026-1'!W:W,C220,'Planificación 2026-1'!E:E,"FILIAL",'Planificación 2026-1'!X:X,"&lt;&gt;VIRTUAL",'Planificación 2026-1'!H:H,"&lt;3")</f>
        <v>0</v>
      </c>
      <c r="EI220" s="48">
        <f>SUMIFS('Planificación 2026-1'!R:R,'Planificación 2026-1'!W:W,C220,'Planificación 2026-1'!E:E,"PORUMA",'Planificación 2026-1'!X:X,"VIRTUAL",'Planificación 2026-1'!H:H,"&lt;3")</f>
        <v>0</v>
      </c>
      <c r="EJ220" s="48">
        <f>SUMIFS('Planificación 2026-1'!R:R,'Planificación 2026-1'!W:W,C220,'Planificación 2026-1'!E:E,"PORUMA",'Planificación 2026-1'!X:X,"&lt;&gt;VIRTUAL",'Planificación 2026-1'!H:H,"&lt;3")</f>
        <v>0</v>
      </c>
      <c r="EK220" s="48">
        <f>SUMIFS('Planificación 2026-1'!R:R,'Planificación 2026-1'!W:W,C220,'Planificación 2026-1'!E:E,"HUAURA",'Planificación 2026-1'!X:X,"VIRTUAL",'Planificación 2026-1'!H:H,"&lt;3")</f>
        <v>0</v>
      </c>
      <c r="EL220" s="48">
        <f>SUMIFS('Planificación 2026-1'!R:R,'Planificación 2026-1'!W:W,C220,'Planificación 2026-1'!E:E,"HUAURA",'Planificación 2026-1'!X:X,"&lt;&gt;VIRTUAL",'Planificación 2026-1'!H:H,"&lt;3")</f>
        <v>0</v>
      </c>
      <c r="EM220" s="48">
        <f t="shared" si="50"/>
        <v>0</v>
      </c>
      <c r="EN220" s="48">
        <f t="shared" si="51"/>
        <v>0</v>
      </c>
      <c r="EO220" s="48">
        <f t="shared" si="52"/>
        <v>14</v>
      </c>
      <c r="EP220" s="48">
        <f t="shared" si="53"/>
        <v>0</v>
      </c>
      <c r="EQ220" s="48">
        <f t="shared" si="54"/>
        <v>0</v>
      </c>
      <c r="ER220" s="48"/>
      <c r="ES220" s="48">
        <f t="shared" si="55"/>
        <v>0</v>
      </c>
      <c r="ET220" s="48">
        <f t="shared" si="56"/>
        <v>0</v>
      </c>
      <c r="EU220" s="48" t="b">
        <f t="shared" si="57"/>
        <v>0</v>
      </c>
      <c r="EV220" s="48" t="str">
        <f t="shared" si="58"/>
        <v/>
      </c>
      <c r="EW220" s="48" t="str">
        <f t="shared" si="59"/>
        <v>PRESENCIAL</v>
      </c>
    </row>
    <row r="221" spans="1:153" x14ac:dyDescent="0.3">
      <c r="A221" s="53"/>
      <c r="B221" s="383">
        <v>218</v>
      </c>
      <c r="C221" s="107" t="s">
        <v>246</v>
      </c>
      <c r="D221" s="82">
        <f>SUMIF('Planificación 2026-1'!W:W,C221,'Planificación 2026-1'!R:R)</f>
        <v>18</v>
      </c>
      <c r="E221" s="384" t="s">
        <v>319</v>
      </c>
      <c r="F221" s="107" t="s">
        <v>430</v>
      </c>
      <c r="G221" s="107" t="s">
        <v>276</v>
      </c>
      <c r="H221" s="107" t="s">
        <v>432</v>
      </c>
      <c r="I221" s="77" t="str">
        <f>IF(SUM(COUNTIFS('Planificación 2026-1'!E:E,"PRINCIPAL",'Planificación 2026-1'!W:W,C221,'Planificación 2026-1'!G:G,"AF"))&gt;0,"P01"," ")</f>
        <v xml:space="preserve"> </v>
      </c>
      <c r="J221" s="78" t="str">
        <f>IF(SUM(COUNTIFS('Planificación 2026-1'!E:E,"PRINCIPAL",'Planificación 2026-1'!W:W,C221,'Planificación 2026-1'!G:G,"EN"))&gt;0,"P02"," ")</f>
        <v>P02</v>
      </c>
      <c r="K221" s="78" t="str">
        <f>IF(SUM(COUNTIFS('Planificación 2026-1'!E:E,"PRINCIPAL",'Planificación 2026-1'!W:W,C221,'Planificación 2026-1'!G:G,"IS"))&gt;0,"P03"," ")</f>
        <v xml:space="preserve"> </v>
      </c>
      <c r="L221" s="78" t="str">
        <f>IF(SUM(COUNTIFS('Planificación 2026-1'!E:E,"PRINCIPAL",'Planificación 2026-1'!W:W,C221,'Planificación 2026-1'!G:G,"PS"))&gt;0,"P04"," ")</f>
        <v xml:space="preserve"> </v>
      </c>
      <c r="M221" s="78"/>
      <c r="N221" s="78" t="str">
        <f>IF(SUM(COUNTIFS('Planificación 2026-1'!E:E,"PRINCIPAL",'Planificación 2026-1'!W:W,C221,'Planificación 2026-1'!G:G,"IN"))&gt;0,"P06"," ")</f>
        <v xml:space="preserve"> </v>
      </c>
      <c r="O221" s="78" t="str">
        <f>IF(SUM(COUNTIFS('Planificación 2026-1'!E:E,"PRINCIPAL",'Planificación 2026-1'!W:W,C221,'Planificación 2026-1'!G:G,"CA"))&gt;0,"P07"," ")</f>
        <v xml:space="preserve"> </v>
      </c>
      <c r="P221" s="78" t="str">
        <f>IF(SUM(COUNTIFS('Planificación 2026-1'!E:E,"PRINCIPAL",'Planificación 2026-1'!W:W,C221,'Planificación 2026-1'!G:G,"DE"))&gt;0,"P08"," ")</f>
        <v xml:space="preserve"> </v>
      </c>
      <c r="Q221" s="78" t="str">
        <f>IF(SUM(COUNTIFS('Planificación 2026-1'!E:E,"PRINCIPAL",'Planificación 2026-1'!W:W,C221,'Planificación 2026-1'!G:G,"OB"))&gt;0,"P09"," ")</f>
        <v xml:space="preserve"> </v>
      </c>
      <c r="R221" s="78" t="str">
        <f>IF(SUM(COUNTIFS('Planificación 2026-1'!E:E,"PRINCIPAL",'Planificación 2026-1'!W:W,C221,'Planificación 2026-1'!G:G,"MH"))&gt;0,"P31"," ")</f>
        <v xml:space="preserve"> </v>
      </c>
      <c r="S221" s="78" t="str">
        <f>IF(SUM(COUNTIFS('Planificación 2026-1'!E:E,"PRINCIPAL",'Planificación 2026-1'!W:W,C221,'Planificación 2026-1'!G:G,"IC"))&gt;0,"P32"," ")</f>
        <v xml:space="preserve"> </v>
      </c>
      <c r="T221" s="78" t="str">
        <f>IF(SUM(COUNTIFS('Planificación 2026-1'!E:E,"PRINCIPAL",'Planificación 2026-1'!W:W,C221,'Planificación 2026-1'!G:G,"AR"))&gt;0,"P34"," ")</f>
        <v xml:space="preserve"> </v>
      </c>
      <c r="U221" s="78" t="str">
        <f>IF(SUM(COUNTIFS('Planificación 2026-1'!E:E,"PRINCIPAL",'Planificación 2026-1'!W:W,C221,'Planificación 2026-1'!G:G,"T1"))&gt;0,"P35"," ")</f>
        <v xml:space="preserve"> </v>
      </c>
      <c r="V221" s="78" t="str">
        <f>IF(SUM(COUNTIFS('Planificación 2026-1'!E:E,"PRINCIPAL",'Planificación 2026-1'!W:W,C221,'Planificación 2026-1'!G:G,"T3"))&gt;0,"P36"," ")</f>
        <v xml:space="preserve"> </v>
      </c>
      <c r="W221" s="78" t="str">
        <f>IF(SUM(COUNTIFS('Planificación 2026-1'!E:E,"PRINCIPAL",'Planificación 2026-1'!W:W,C221,'Planificación 2026-1'!G:G,"T2"))&gt;0,"P37"," ")</f>
        <v xml:space="preserve"> </v>
      </c>
      <c r="X221" s="78" t="str">
        <f>IF(SUM(COUNTIFS('Planificación 2026-1'!E:E,"PRINCIPAL",'Planificación 2026-1'!W:W,C221,'Planificación 2026-1'!G:G,"AE"))&gt;0,"P38"," ")</f>
        <v xml:space="preserve"> </v>
      </c>
      <c r="Y221" s="78" t="str">
        <f>IF(SUM(COUNTIFS('Planificación 2026-1'!E:E,"PRINCIPAL",'Planificación 2026-1'!W:W,C221,'Planificación 2026-1'!G:G,"T4"))&gt;0,"P55"," ")</f>
        <v xml:space="preserve"> </v>
      </c>
      <c r="Z221" s="78" t="str">
        <f>IF(SUM(COUNTIFS('Planificación 2026-1'!E:E,"FILIAL",'Planificación 2026-1'!W:W,C221,'Planificación 2026-1'!G:G,"AF"))&gt;0," P01"," ")</f>
        <v xml:space="preserve"> </v>
      </c>
      <c r="AA221" s="78" t="str">
        <f>IF(SUM(COUNTIFS('Planificación 2026-1'!E:E,"FILIAL",'Planificación 2026-1'!W:W,C221,'Planificación 2026-1'!G:G,"EN"))&gt;0,"P02"," ")</f>
        <v>P02</v>
      </c>
      <c r="AB221" s="78" t="str">
        <f>IF(SUM(COUNTIFS('Planificación 2026-1'!E:E,"FILIAL",'Planificación 2026-1'!W:W,C221,'Planificación 2026-1'!G:G,"IS"))&gt;0,"P03"," ")</f>
        <v xml:space="preserve"> </v>
      </c>
      <c r="AC221" s="78" t="str">
        <f>IF(SUM(COUNTIFS('Planificación 2026-1'!E:E,"FILIAL",'Planificación 2026-1'!W:W,C221,'Planificación 2026-1'!G:G,"PS"))&gt;0,"P04"," ")</f>
        <v xml:space="preserve"> </v>
      </c>
      <c r="AD221" s="78"/>
      <c r="AE221" s="78" t="str">
        <f>IF(SUM(COUNTIFS('Planificación 2026-1'!E:E,"FILIAL",'Planificación 2026-1'!W:W,C221,'Planificación 2026-1'!G:G,"IN"))&gt;0,"P06"," ")</f>
        <v xml:space="preserve"> </v>
      </c>
      <c r="AF221" s="78" t="str">
        <f>IF(SUM(COUNTIFS('Planificación 2026-1'!E:E,"FILIAL",'Planificación 2026-1'!W:W,C221,'Planificación 2026-1'!G:G,"CA"))&gt;0,"P07"," ")</f>
        <v xml:space="preserve"> </v>
      </c>
      <c r="AG221" s="78" t="str">
        <f>IF(SUM(COUNTIFS('Planificación 2026-1'!E:E,"FILIAL",'Planificación 2026-1'!W:W,C221,'Planificación 2026-1'!G:G,"DE"))&gt;0,"P08"," ")</f>
        <v xml:space="preserve"> </v>
      </c>
      <c r="AH221" s="78" t="str">
        <f>IF(SUM(COUNTIFS('Planificación 2026-1'!E:E,"FILIAL",'Planificación 2026-1'!W:W,C221,'Planificación 2026-1'!G:G,"OB"))&gt;0,"P09"," ")</f>
        <v xml:space="preserve"> </v>
      </c>
      <c r="AI221" s="78" t="str">
        <f>IF(SUM(COUNTIFS('Planificación 2026-1'!E:E,"FILIAL",'Planificación 2026-1'!W:W,C221,'Planificación 2026-1'!G:G,"MH"))&gt;0,"P31"," ")</f>
        <v xml:space="preserve"> </v>
      </c>
      <c r="AJ221" s="78" t="str">
        <f>IF(SUM(COUNTIFS('Planificación 2026-1'!E:E,"FILIAL",'Planificación 2026-1'!W:W,C221,'Planificación 2026-1'!G:G,"IC"))&gt;0,"P32"," ")</f>
        <v xml:space="preserve"> </v>
      </c>
      <c r="AK221" s="78" t="str">
        <f>IF(SUM(COUNTIFS('Planificación 2026-1'!E:E,"FILIAL",'Planificación 2026-1'!W:W,C221,'Planificación 2026-1'!G:G,"AR"))&gt;0,"P34"," ")</f>
        <v xml:space="preserve"> </v>
      </c>
      <c r="AL221" s="78" t="str">
        <f>IF(SUM(COUNTIFS('Planificación 2026-1'!E:E,"FILIAL",'Planificación 2026-1'!W:W,C221,'Planificación 2026-1'!G:G,"T1"))&gt;0,"P35"," ")</f>
        <v xml:space="preserve"> </v>
      </c>
      <c r="AM221" s="78" t="str">
        <f>IF(SUM(COUNTIFS('Planificación 2026-1'!E:E,"FILIAL",'Planificación 2026-1'!W:W,C221,'Planificación 2026-1'!G:G,"T3"))&gt;0,"P36"," ")</f>
        <v xml:space="preserve"> </v>
      </c>
      <c r="AN221" s="78" t="str">
        <f>IF(SUM(COUNTIFS('Planificación 2026-1'!E:E,"FILIAL",'Planificación 2026-1'!W:W,C221,'Planificación 2026-1'!G:G,"T2"))&gt;0,"P37"," ")</f>
        <v xml:space="preserve"> </v>
      </c>
      <c r="AO221" s="78" t="str">
        <f>IF(SUM(COUNTIFS('Planificación 2026-1'!E:E,"FILIAL",'Planificación 2026-1'!W:W,C221,'Planificación 2026-1'!G:G,"AE"))&gt;0,"P38"," ")</f>
        <v xml:space="preserve"> </v>
      </c>
      <c r="AP221" s="78" t="str">
        <f>IF(SUM(COUNTIFS('Planificación 2026-1'!E:E,"FILIAL",'Planificación 2026-1'!W:W,C221,'Planificación 2026-1'!G:G,"T4"))&gt;0,"P55"," ")</f>
        <v xml:space="preserve"> </v>
      </c>
      <c r="AQ221" s="78" t="str">
        <f>IF(SUM(COUNTIFS('Planificación 2026-1'!E:E,"SUNAMPE",'Planificación 2026-1'!W:W,C221,'Planificación 2026-1'!G:G,"AF"))&gt;0," P01"," ")</f>
        <v xml:space="preserve"> </v>
      </c>
      <c r="AR221" s="78" t="str">
        <f>IF(SUM(COUNTIFS('Planificación 2026-1'!E:E,"SUNAMPE",'Planificación 2026-1'!W:W,C221,'Planificación 2026-1'!G:G,"EN"))&gt;0,"P02"," ")</f>
        <v xml:space="preserve"> </v>
      </c>
      <c r="AS221" s="78" t="str">
        <f>IF(SUM(COUNTIFS('Planificación 2026-1'!E:E,"SUNAMPE",'Planificación 2026-1'!W:W,C221,'Planificación 2026-1'!G:G,"IS"))&gt;0,"P03"," ")</f>
        <v xml:space="preserve"> </v>
      </c>
      <c r="AT221" s="78" t="str">
        <f>IF(SUM(COUNTIFS('Planificación 2026-1'!E:E,"SUNAMPE",'Planificación 2026-1'!W:W,C221,'Planificación 2026-1'!G:G,"PS"))&gt;0,"P04"," ")</f>
        <v xml:space="preserve"> </v>
      </c>
      <c r="AU221" s="78"/>
      <c r="AV221" s="78" t="str">
        <f>IF(SUM(COUNTIFS('Planificación 2026-1'!E:E,"SUNAMPE",'Planificación 2026-1'!W:W,C221,'Planificación 2026-1'!G:G,"IN"))&gt;0,"P06"," ")</f>
        <v xml:space="preserve"> </v>
      </c>
      <c r="AW221" s="78" t="str">
        <f>IF(SUM(COUNTIFS('Planificación 2026-1'!E:E,"SUNAMPE",'Planificación 2026-1'!W:W,C221,'Planificación 2026-1'!G:G,"CA"))&gt;0,"P07"," ")</f>
        <v xml:space="preserve"> </v>
      </c>
      <c r="AX221" s="78" t="str">
        <f>IF(SUM(COUNTIFS('Planificación 2026-1'!E:E,"SUNAMPE",'Planificación 2026-1'!W:W,C221,'Planificación 2026-1'!G:G,"DE"))&gt;0,"P08"," ")</f>
        <v xml:space="preserve"> </v>
      </c>
      <c r="AY221" s="78" t="str">
        <f>IF(SUM(COUNTIFS('Planificación 2026-1'!E:E,"SUNAMPE",'Planificación 2026-1'!W:W,C221,'Planificación 2026-1'!G:G,"OB"))&gt;0,"P09"," ")</f>
        <v xml:space="preserve"> </v>
      </c>
      <c r="AZ221" s="78" t="str">
        <f>IF(SUM(COUNTIFS('Planificación 2026-1'!E:E,"SUNAMPE",'Planificación 2026-1'!W:W,C221,'Planificación 2026-1'!G:G,"MH"))&gt;0,"P31"," ")</f>
        <v xml:space="preserve"> </v>
      </c>
      <c r="BA221" s="78" t="str">
        <f>IF(SUM(COUNTIFS('Planificación 2026-1'!E:E,"SUNAMPE",'Planificación 2026-1'!W:W,C221,'Planificación 2026-1'!G:G,"IC"))&gt;0,"P32"," ")</f>
        <v xml:space="preserve"> </v>
      </c>
      <c r="BB221" s="78" t="str">
        <f>IF(SUM(COUNTIFS('Planificación 2026-1'!E:E,"SUNAMPE",'Planificación 2026-1'!W:W,C221,'Planificación 2026-1'!G:G,"AR"))&gt;0,"P34"," ")</f>
        <v xml:space="preserve"> </v>
      </c>
      <c r="BC221" s="78" t="str">
        <f>IF(SUM(COUNTIFS('Planificación 2026-1'!E:E,"SUNAMPE",'Planificación 2026-1'!W:W,C221,'Planificación 2026-1'!G:G,"T1"))&gt;0,"P35"," ")</f>
        <v xml:space="preserve"> </v>
      </c>
      <c r="BD221" s="78" t="str">
        <f>IF(SUM(COUNTIFS('Planificación 2026-1'!E:E,"SUNAMPE",'Planificación 2026-1'!W:W,C221,'Planificación 2026-1'!G:G,"T3"))&gt;0,"P36"," ")</f>
        <v xml:space="preserve"> </v>
      </c>
      <c r="BE221" s="78" t="str">
        <f>IF(SUM(COUNTIFS('Planificación 2026-1'!E:E,"SUNAMPE",'Planificación 2026-1'!W:W,C221,'Planificación 2026-1'!G:G,"T2"))&gt;0,"P37"," ")</f>
        <v xml:space="preserve"> </v>
      </c>
      <c r="BF221" s="78" t="str">
        <f>IF(SUM(COUNTIFS('Planificación 2026-1'!E:E,"SUNAMPE",'Planificación 2026-1'!W:W,C221,'Planificación 2026-1'!G:G,"AE"))&gt;0,"P38"," ")</f>
        <v xml:space="preserve"> </v>
      </c>
      <c r="BG221" s="78" t="str">
        <f>IF(SUM(COUNTIFS('Planificación 2026-1'!E:E,"SUNAMPE",'Planificación 2026-1'!W:W,C221,'Planificación 2026-1'!G:G,"T4"))&gt;0,"P55"," ")</f>
        <v xml:space="preserve"> </v>
      </c>
      <c r="BH221" s="78" t="str">
        <f>IF(SUM(COUNTIFS('Planificación 2026-1'!E:E,"HUAURA",'Planificación 2026-1'!W:W,C221,'Planificación 2026-1'!G:G,"AF"))&gt;0," P01"," ")</f>
        <v xml:space="preserve"> </v>
      </c>
      <c r="BI221" s="78" t="str">
        <f>IF(SUM(COUNTIFS('Planificación 2026-1'!E:E,"HUAURA",'Planificación 2026-1'!W:W,C221,'Planificación 2026-1'!G:G,"EN"))&gt;0,"P02"," ")</f>
        <v xml:space="preserve"> </v>
      </c>
      <c r="BJ221" s="78" t="str">
        <f>IF(SUM(COUNTIFS('Planificación 2026-1'!E:E,"HUAURA",'Planificación 2026-1'!W:W,C221,'Planificación 2026-1'!G:G,"IS"))&gt;0,"P03"," ")</f>
        <v xml:space="preserve"> </v>
      </c>
      <c r="BK221" s="78" t="str">
        <f>IF(SUM(COUNTIFS('Planificación 2026-1'!E:E,"HUAURA",'Planificación 2026-1'!W:W,C221,'Planificación 2026-1'!G:G,"PS"))&gt;0,"P04"," ")</f>
        <v xml:space="preserve"> </v>
      </c>
      <c r="BL221" s="78"/>
      <c r="BM221" s="78" t="str">
        <f>IF(SUM(COUNTIFS('Planificación 2026-1'!E:E,"HUAURA",'Planificación 2026-1'!W:W,C221,'Planificación 2026-1'!G:G,"IN"))&gt;0,"P06"," ")</f>
        <v xml:space="preserve"> </v>
      </c>
      <c r="BN221" s="78" t="str">
        <f>IF(SUM(COUNTIFS('Planificación 2026-1'!E:E,"HUAURA",'Planificación 2026-1'!W:W,C221,'Planificación 2026-1'!G:G,"CA"))&gt;0,"P07"," ")</f>
        <v xml:space="preserve"> </v>
      </c>
      <c r="BO221" s="78" t="str">
        <f>IF(SUM(COUNTIFS('Planificación 2026-1'!E:E,"HUAURA",'Planificación 2026-1'!W:W,C221,'Planificación 2026-1'!G:G,"DE"))&gt;0,"P08"," ")</f>
        <v xml:space="preserve"> </v>
      </c>
      <c r="BP221" s="78" t="str">
        <f>IF(SUM(COUNTIFS('Planificación 2026-1'!E:E,"HUAURA",'Planificación 2026-1'!W:W,C221,'Planificación 2026-1'!G:G,"OB"))&gt;0,"P09"," ")</f>
        <v xml:space="preserve"> </v>
      </c>
      <c r="BQ221" s="78" t="str">
        <f>IF(SUM(COUNTIFS('Planificación 2026-1'!E:E,"HUAURA",'Planificación 2026-1'!W:W,C221,'Planificación 2026-1'!G:G,"MH"))&gt;0,"P31"," ")</f>
        <v xml:space="preserve"> </v>
      </c>
      <c r="BR221" s="78" t="str">
        <f>IF(SUM(COUNTIFS('Planificación 2026-1'!E:E,"HUAURA",'Planificación 2026-1'!W:W,C221,'Planificación 2026-1'!G:G,"IC"))&gt;0,"P32"," ")</f>
        <v xml:space="preserve"> </v>
      </c>
      <c r="BS221" s="78" t="str">
        <f>IF(SUM(COUNTIFS('Planificación 2026-1'!E:E,"HUAURA",'Planificación 2026-1'!W:W,C221,'Planificación 2026-1'!G:G,"AR"))&gt;0,"P34"," ")</f>
        <v xml:space="preserve"> </v>
      </c>
      <c r="BT221" s="78" t="str">
        <f>IF(SUM(COUNTIFS('Planificación 2026-1'!E:E,"HUAURA",'Planificación 2026-1'!W:W,C221,'Planificación 2026-1'!G:G,"T1"))&gt;0,"P35"," ")</f>
        <v xml:space="preserve"> </v>
      </c>
      <c r="BU221" s="78" t="str">
        <f>IF(SUM(COUNTIFS('Planificación 2026-1'!E:E,"HUAURA",'Planificación 2026-1'!W:W,C221,'Planificación 2026-1'!G:G,"T3"))&gt;0,"P36"," ")</f>
        <v xml:space="preserve"> </v>
      </c>
      <c r="BV221" s="78" t="str">
        <f>IF(SUM(COUNTIFS('Planificación 2026-1'!E:E,"HUAURA",'Planificación 2026-1'!W:W,C221,'Planificación 2026-1'!G:G,"T2"))&gt;0,"P37"," ")</f>
        <v xml:space="preserve"> </v>
      </c>
      <c r="BW221" s="78" t="str">
        <f>IF(SUM(COUNTIFS('Planificación 2026-1'!E:E,"HUAURA",'Planificación 2026-1'!W:W,C221,'Planificación 2026-1'!G:G,"AE"))&gt;0,"P38"," ")</f>
        <v xml:space="preserve"> </v>
      </c>
      <c r="BX221" s="78" t="str">
        <f>IF(SUM(COUNTIFS('Planificación 2026-1'!E:E,"HUAURA",'Planificación 2026-1'!W:W,C221,'Planificación 2026-1'!G:G,"T4"))&gt;0,"P55"," ")</f>
        <v xml:space="preserve"> </v>
      </c>
      <c r="BY221" s="79">
        <f>SUMIFS('Planificación 2026-1'!R:R,'Planificación 2026-1'!W:W,C221,'Planificación 2026-1'!G:G,"AF",'Planificación 2026-1'!H:H,"&gt;2")</f>
        <v>0</v>
      </c>
      <c r="BZ221" s="79">
        <f>SUMIFS('Planificación 2026-1'!R:R,'Planificación 2026-1'!W:W,C221,'Planificación 2026-1'!G:G,"EN",'Planificación 2026-1'!H:H,"&gt;2")</f>
        <v>18</v>
      </c>
      <c r="CA221" s="79">
        <f>SUMIFS('Planificación 2026-1'!R:R,'Planificación 2026-1'!W:W,C221,'Planificación 2026-1'!G:G,"IS",'Planificación 2026-1'!H:H,"&gt;2")</f>
        <v>0</v>
      </c>
      <c r="CB221" s="79">
        <f>SUMIFS('Planificación 2026-1'!R:R,'Planificación 2026-1'!W:W,C221,'Planificación 2026-1'!G:G,"PS",'Planificación 2026-1'!H:H,"&gt;2")</f>
        <v>0</v>
      </c>
      <c r="CC221" s="79">
        <f>SUMIFS('Planificación 2026-1'!R:R,'Planificación 2026-1'!W:W,C221,'Planificación 2026-1'!G:G,"IN",'Planificación 2026-1'!H:H,"&gt;2")</f>
        <v>0</v>
      </c>
      <c r="CD221" s="79">
        <f>SUMIFS('Planificación 2026-1'!R:R,'Planificación 2026-1'!W:W,C221,'Planificación 2026-1'!G:G,"CA",'Planificación 2026-1'!H:H,"&gt;2")</f>
        <v>0</v>
      </c>
      <c r="CE221" s="79">
        <f>SUMIFS('Planificación 2026-1'!R:R,'Planificación 2026-1'!W:W,C221,'Planificación 2026-1'!G:G,"DE",'Planificación 2026-1'!H:H,"&gt;2")</f>
        <v>0</v>
      </c>
      <c r="CF221" s="79">
        <f>SUMIFS('Planificación 2026-1'!R:R,'Planificación 2026-1'!W:W,C221,'Planificación 2026-1'!G:G,"OB",'Planificación 2026-1'!H:H,"&gt;2")</f>
        <v>0</v>
      </c>
      <c r="CG221" s="79">
        <f>SUMIFS('Planificación 2026-1'!R:R,'Planificación 2026-1'!W:W,C221,'Planificación 2026-1'!G:G,"MH",'Planificación 2026-1'!H:H,"&gt;2")</f>
        <v>0</v>
      </c>
      <c r="CH221" s="79">
        <f>SUMIFS('Planificación 2026-1'!R:R,'Planificación 2026-1'!W:W,C221,'Planificación 2026-1'!G:G,"IC",'Planificación 2026-1'!H:H,"&gt;2")</f>
        <v>0</v>
      </c>
      <c r="CI221" s="79">
        <f>SUMIFS('Planificación 2026-1'!R:R,'Planificación 2026-1'!W:W,C221,'Planificación 2026-1'!G:G,"AR",'Planificación 2026-1'!H:H,"&gt;2")</f>
        <v>0</v>
      </c>
      <c r="CJ221" s="79">
        <f>SUMIFS('Planificación 2026-1'!R:R,'Planificación 2026-1'!W:W,C221,'Planificación 2026-1'!G:G,"T1",'Planificación 2026-1'!H:H,"&gt;2")</f>
        <v>0</v>
      </c>
      <c r="CK221" s="79">
        <f>SUMIFS('Planificación 2026-1'!R:R,'Planificación 2026-1'!W:W,C221,'Planificación 2026-1'!G:G,"T3",'Planificación 2026-1'!H:H,"&gt;2")</f>
        <v>0</v>
      </c>
      <c r="CL221" s="79">
        <f>SUMIFS('Planificación 2026-1'!R:R,'Planificación 2026-1'!W:W,C221,'Planificación 2026-1'!G:G,"T2",'Planificación 2026-1'!H:H,"&gt;2")</f>
        <v>0</v>
      </c>
      <c r="CM221" s="79">
        <f>SUMIFS('Planificación 2026-1'!R:R,'Planificación 2026-1'!W:W,C221,'Planificación 2026-1'!G:G,"AE",'Planificación 2026-1'!H:H,"&gt;2")</f>
        <v>0</v>
      </c>
      <c r="CN221" s="79">
        <f>SUMIFS('Planificación 2026-1'!R:R,'Planificación 2026-1'!W:W,C221,'Planificación 2026-1'!G:G,"T4",'Planificación 2026-1'!H:H,"&gt;2")</f>
        <v>0</v>
      </c>
      <c r="CO221" s="79">
        <f>SUMIFS('Planificación 2026-1'!R:R,'Planificación 2026-1'!W:W,C221,'Planificación 2026-1'!G:G,"AF",'Planificación 2026-1'!H:H,"&lt;3")</f>
        <v>0</v>
      </c>
      <c r="CP221" s="79">
        <f>SUMIFS('Planificación 2026-1'!R:R,'Planificación 2026-1'!W:W,C221,'Planificación 2026-1'!G:G,"EN",'Planificación 2026-1'!H:H,"&lt;3")</f>
        <v>0</v>
      </c>
      <c r="CQ221" s="79">
        <f>SUMIFS('Planificación 2026-1'!R:R,'Planificación 2026-1'!W:W,C221,'Planificación 2026-1'!G:G,"IS",'Planificación 2026-1'!H:H,"&lt;3")</f>
        <v>0</v>
      </c>
      <c r="CR221" s="79">
        <f>SUMIFS('Planificación 2026-1'!R:R,'Planificación 2026-1'!W:W,C221,'Planificación 2026-1'!G:G,"PS",'Planificación 2026-1'!H:H,"&lt;3")</f>
        <v>0</v>
      </c>
      <c r="CS221" s="79">
        <f>SUMIFS('Planificación 2026-1'!R:R,'Planificación 2026-1'!W:W,C221,'Planificación 2026-1'!G:G,"IN",'Planificación 2026-1'!H:H,"&lt;3")</f>
        <v>0</v>
      </c>
      <c r="CT221" s="79">
        <f>SUMIFS('Planificación 2026-1'!R:R,'Planificación 2026-1'!W:W,C221,'Planificación 2026-1'!G:G,"CA",'Planificación 2026-1'!H:H,"&lt;3")</f>
        <v>0</v>
      </c>
      <c r="CU221" s="79">
        <f>SUMIFS('Planificación 2026-1'!R:R,'Planificación 2026-1'!W:W,C221,'Planificación 2026-1'!G:G,"DE",'Planificación 2026-1'!H:H,"&lt;3")</f>
        <v>0</v>
      </c>
      <c r="CV221" s="79">
        <f>SUMIFS('Planificación 2026-1'!R:R,'Planificación 2026-1'!W:W,C221,'Planificación 2026-1'!G:G,"OB",'Planificación 2026-1'!H:H,"&lt;3")</f>
        <v>0</v>
      </c>
      <c r="CW221" s="79">
        <f>SUMIFS('Planificación 2026-1'!R:R,'Planificación 2026-1'!W:W,C221,'Planificación 2026-1'!G:G,"MH",'Planificación 2026-1'!H:H,"&lt;3")</f>
        <v>0</v>
      </c>
      <c r="CX221" s="79">
        <f>SUMIFS('Planificación 2026-1'!R:R,'Planificación 2026-1'!W:W,C221,'Planificación 2026-1'!G:G,"IC",'Planificación 2026-1'!H:H,"&lt;3")</f>
        <v>0</v>
      </c>
      <c r="CY221" s="79">
        <f>SUMIFS('Planificación 2026-1'!R:R,'Planificación 2026-1'!W:W,C221,'Planificación 2026-1'!G:G,"AR",'Planificación 2026-1'!H:H,"&lt;3")</f>
        <v>0</v>
      </c>
      <c r="CZ221" s="79">
        <f>SUMIFS('Planificación 2026-1'!R:R,'Planificación 2026-1'!W:W,C221,'Planificación 2026-1'!G:G,"T1",'Planificación 2026-1'!H:H,"&lt;3")</f>
        <v>0</v>
      </c>
      <c r="DA221" s="79">
        <f>SUMIFS('Planificación 2026-1'!R:R,'Planificación 2026-1'!W:W,C221,'Planificación 2026-1'!G:G,"T3",'Planificación 2026-1'!H:H,"&lt;3")</f>
        <v>0</v>
      </c>
      <c r="DB221" s="79">
        <f>SUMIFS('Planificación 2026-1'!R:R,'Planificación 2026-1'!W:W,C221,'Planificación 2026-1'!G:G,"T2",'Planificación 2026-1'!H:H,"&lt;3")</f>
        <v>0</v>
      </c>
      <c r="DC221" s="79">
        <f>SUMIFS('Planificación 2026-1'!R:R,'Planificación 2026-1'!W:W,C221,'Planificación 2026-1'!G:G,"AE",'Planificación 2026-1'!H:H,"&lt;3")</f>
        <v>0</v>
      </c>
      <c r="DD221" s="79">
        <f>SUMIFS('Planificación 2026-1'!R:R,'Planificación 2026-1'!W:W,C221,'Planificación 2026-1'!G:G,"T4",'Planificación 2026-1'!H:H,"&lt;3")</f>
        <v>0</v>
      </c>
      <c r="DE221" s="78" t="str">
        <f t="shared" si="46"/>
        <v>P02</v>
      </c>
      <c r="DF221" s="30">
        <f>IF(C221="","",SUMIFS('Planificación 2026-1'!R:R,'Planificación 2026-1'!W:W,C221,'Planificación 2026-1'!E:E,"PRINCIPAL",'Planificación 2026-1'!X:X,"VIRTUAL"))</f>
        <v>8</v>
      </c>
      <c r="DG221" s="30">
        <f>IF(C221="","",SUMIFS('Planificación 2026-1'!R:R,'Planificación 2026-1'!W:W,C221,'Planificación 2026-1'!E:E,"PRINCIPAL",'Planificación 2026-1'!X:X,"PRESENCIAL"))</f>
        <v>0</v>
      </c>
      <c r="DH221" s="30">
        <f>IF(C221="","",SUMIFS('Planificación 2026-1'!R:R,'Planificación 2026-1'!W:W,C221,'Planificación 2026-1'!E:E,"PRINCIPAL",'Planificación 2026-1'!X:X,"HIBRIDO PRESENCIAL"))</f>
        <v>0</v>
      </c>
      <c r="DI221" s="78" t="str">
        <f t="shared" si="47"/>
        <v>P02</v>
      </c>
      <c r="DJ221" s="78">
        <f>IF(C221="","",SUMIFS('Planificación 2026-1'!R:R,'Planificación 2026-1'!W:W,C221,'Planificación 2026-1'!E:E,"FILIAL",'Planificación 2026-1'!X:X,"VIRTUAL"))</f>
        <v>10</v>
      </c>
      <c r="DK221" s="80">
        <f>IF(C221="","",SUMIFS('Planificación 2026-1'!R:R,'Planificación 2026-1'!W:W,C221,'Planificación 2026-1'!E:E,"FILIAL",'Planificación 2026-1'!X:X,"PRESENCIAL"))</f>
        <v>0</v>
      </c>
      <c r="DL221" s="42">
        <f>IF(C221="","",SUMIFS('Planificación 2026-1'!R:R,'Planificación 2026-1'!W:W,C221,'Planificación 2026-1'!E:E,"FILIAL",'Planificación 2026-1'!X:X,"HIBRIDO PRESENCIAL"))</f>
        <v>0</v>
      </c>
      <c r="DM221" s="81" t="str">
        <f t="shared" si="48"/>
        <v/>
      </c>
      <c r="DN221" s="78">
        <f>IF(C221="","",SUMIFS('Planificación 2026-1'!R:R,'Planificación 2026-1'!W:W,C221,'Planificación 2026-1'!E:E,"SUNAMPE",'Planificación 2026-1'!X:X,"VIRTUAL"))</f>
        <v>0</v>
      </c>
      <c r="DO221" s="42">
        <f>IF(C221="","",SUMIFS('Planificación 2026-1'!R:R,'Planificación 2026-1'!W:W,C221,'Planificación 2026-1'!E:E,"SUNAMPE",'Planificación 2026-1'!X:X,"PRESENCIAL"))</f>
        <v>0</v>
      </c>
      <c r="DP221" s="81" t="str">
        <f t="shared" si="49"/>
        <v/>
      </c>
      <c r="DQ221" s="78">
        <f>IF(C221="","",SUMIFS('Planificación 2026-1'!R:R,'Planificación 2026-1'!W:W,C221,'Planificación 2026-1'!E:E,"HUAURA",'Planificación 2026-1'!X:X,"VIRTUAL"))</f>
        <v>0</v>
      </c>
      <c r="DR221" s="42">
        <f>IF(C221="","",SUMIFS('Planificación 2026-1'!R:R,'Planificación 2026-1'!W:W,C221,'Planificación 2026-1'!E:E,"HUAURA",'Planificación 2026-1'!X:X,"PRESENCIAL"))</f>
        <v>0</v>
      </c>
      <c r="DS221" s="48">
        <f>SUMIFS('Planificación 2026-1'!R:R,'Planificación 2026-1'!W:W,C221,'Planificación 2026-1'!E:E,"PRINCIPAL",'Planificación 2026-1'!X:X,"VIRTUAL",'Planificación 2026-1'!H:H,"&gt;2")</f>
        <v>8</v>
      </c>
      <c r="DT221" s="48">
        <f>SUMIFS('Planificación 2026-1'!R:R,'Planificación 2026-1'!W:W,C221,'Planificación 2026-1'!E:E,"PRINCIPAL",'Planificación 2026-1'!X:X,"&lt;&gt;VIRTUAL",'Planificación 2026-1'!H:H,"&gt;2")</f>
        <v>0</v>
      </c>
      <c r="DU221" s="48">
        <f>SUMIFS('Planificación 2026-1'!R:R,'Planificación 2026-1'!W:W,C221,'Planificación 2026-1'!E:E,"SUNAMPE",'Planificación 2026-1'!X:X,"VIRTUAL",'Planificación 2026-1'!H:H,"&gt;2")</f>
        <v>0</v>
      </c>
      <c r="DV221" s="48">
        <f>SUMIFS('Planificación 2026-1'!R:R,'Planificación 2026-1'!W:W,C221,'Planificación 2026-1'!E:E,"SUNAMPE",'Planificación 2026-1'!X:X,"&lt;&gt;VIRTUAL",'Planificación 2026-1'!H:H,"&gt;2")</f>
        <v>0</v>
      </c>
      <c r="DW221" s="48">
        <f>SUMIFS('Planificación 2026-1'!R:R,'Planificación 2026-1'!W:W,C221,'Planificación 2026-1'!E:E,"FILIAL",'Planificación 2026-1'!X:X,"VIRTUAL",'Planificación 2026-1'!H:H,"&gt;2")</f>
        <v>10</v>
      </c>
      <c r="DX221" s="48">
        <f>SUMIFS('Planificación 2026-1'!R:R,'Planificación 2026-1'!W:W,C221,'Planificación 2026-1'!E:E,"FILIAL",'Planificación 2026-1'!X:X,"&lt;&gt;VIRTUAL",'Planificación 2026-1'!H:H,"&gt;2")</f>
        <v>0</v>
      </c>
      <c r="DY221" s="48">
        <f>SUMIFS('Planificación 2026-1'!R:R,'Planificación 2026-1'!W:W,C221,'Planificación 2026-1'!E:E,"PORUMA",'Planificación 2026-1'!X:X,"VIRTUAL",'Planificación 2026-1'!H:H,"&gt;2")</f>
        <v>0</v>
      </c>
      <c r="DZ221" s="48">
        <f>SUMIFS('Planificación 2026-1'!R:R,'Planificación 2026-1'!W:W,C221,'Planificación 2026-1'!E:E,"PORUMA",'Planificación 2026-1'!X:X,"&lt;&gt;VIRTUAL",'Planificación 2026-1'!H:H,"&gt;2")</f>
        <v>0</v>
      </c>
      <c r="EA221" s="48">
        <f>SUMIFS('Planificación 2026-1'!R:R,'Planificación 2026-1'!W:W,C221,'Planificación 2026-1'!E:E,"HUAURA",'Planificación 2026-1'!X:X,"VIRTUAL",'Planificación 2026-1'!H:H,"&gt;2")</f>
        <v>0</v>
      </c>
      <c r="EB221" s="48">
        <f>SUMIFS('Planificación 2026-1'!R:R,'Planificación 2026-1'!W:W,C221,'Planificación 2026-1'!E:E,"HUAURA",'Planificación 2026-1'!X:X,"&lt;&gt;VIRTUAL",'Planificación 2026-1'!H:H,"&gt;2")</f>
        <v>0</v>
      </c>
      <c r="EC221" s="48">
        <f>SUMIFS('Planificación 2026-1'!R:R,'Planificación 2026-1'!W:W,C221,'Planificación 2026-1'!E:E,"PRINCIPAL",'Planificación 2026-1'!X:X,"VIRTUAL",'Planificación 2026-1'!H:H,"&lt;3")</f>
        <v>0</v>
      </c>
      <c r="ED221" s="48">
        <f>SUMIFS('Planificación 2026-1'!R:R,'Planificación 2026-1'!W:W,C221,'Planificación 2026-1'!E:E,"PRINCIPAL",'Planificación 2026-1'!X:X,"&lt;&gt;VIRTUAL",'Planificación 2026-1'!H:H,"&lt;3")</f>
        <v>0</v>
      </c>
      <c r="EE221" s="48">
        <f>SUMIFS('Planificación 2026-1'!R:R,'Planificación 2026-1'!W:W,C221,'Planificación 2026-1'!E:E,"SUNAMPE",'Planificación 2026-1'!X:X,"VIRTUAL",'Planificación 2026-1'!H:H,"&lt;3")</f>
        <v>0</v>
      </c>
      <c r="EF221" s="48">
        <f>SUMIFS('Planificación 2026-1'!R:R,'Planificación 2026-1'!W:W,C221,'Planificación 2026-1'!E:E,"SUNAMPE",'Planificación 2026-1'!X:X,"&lt;&gt;VIRTUAL",'Planificación 2026-1'!H:H,"&lt;3")</f>
        <v>0</v>
      </c>
      <c r="EG221" s="48">
        <f>SUMIFS('Planificación 2026-1'!R:R,'Planificación 2026-1'!W:W,C221,'Planificación 2026-1'!E:E,"FILIAL",'Planificación 2026-1'!X:X,"VIRTUAL",'Planificación 2026-1'!H:H,"&lt;3")</f>
        <v>0</v>
      </c>
      <c r="EH221" s="48">
        <f>SUMIFS('Planificación 2026-1'!R:R,'Planificación 2026-1'!W:W,C221,'Planificación 2026-1'!E:E,"FILIAL",'Planificación 2026-1'!X:X,"&lt;&gt;VIRTUAL",'Planificación 2026-1'!H:H,"&lt;3")</f>
        <v>0</v>
      </c>
      <c r="EI221" s="48">
        <f>SUMIFS('Planificación 2026-1'!R:R,'Planificación 2026-1'!W:W,C221,'Planificación 2026-1'!E:E,"PORUMA",'Planificación 2026-1'!X:X,"VIRTUAL",'Planificación 2026-1'!H:H,"&lt;3")</f>
        <v>0</v>
      </c>
      <c r="EJ221" s="48">
        <f>SUMIFS('Planificación 2026-1'!R:R,'Planificación 2026-1'!W:W,C221,'Planificación 2026-1'!E:E,"PORUMA",'Planificación 2026-1'!X:X,"&lt;&gt;VIRTUAL",'Planificación 2026-1'!H:H,"&lt;3")</f>
        <v>0</v>
      </c>
      <c r="EK221" s="48">
        <f>SUMIFS('Planificación 2026-1'!R:R,'Planificación 2026-1'!W:W,C221,'Planificación 2026-1'!E:E,"HUAURA",'Planificación 2026-1'!X:X,"VIRTUAL",'Planificación 2026-1'!H:H,"&lt;3")</f>
        <v>0</v>
      </c>
      <c r="EL221" s="48">
        <f>SUMIFS('Planificación 2026-1'!R:R,'Planificación 2026-1'!W:W,C221,'Planificación 2026-1'!E:E,"HUAURA",'Planificación 2026-1'!X:X,"&lt;&gt;VIRTUAL",'Planificación 2026-1'!H:H,"&lt;3")</f>
        <v>0</v>
      </c>
      <c r="EM221" s="48">
        <f t="shared" si="50"/>
        <v>10</v>
      </c>
      <c r="EN221" s="48">
        <f t="shared" si="51"/>
        <v>0</v>
      </c>
      <c r="EO221" s="48">
        <f t="shared" si="52"/>
        <v>0</v>
      </c>
      <c r="EP221" s="48">
        <f t="shared" si="53"/>
        <v>8</v>
      </c>
      <c r="EQ221" s="48">
        <f t="shared" si="54"/>
        <v>0</v>
      </c>
      <c r="ER221" s="48"/>
      <c r="ES221" s="48">
        <f t="shared" si="55"/>
        <v>18</v>
      </c>
      <c r="ET221" s="48">
        <f t="shared" si="56"/>
        <v>0</v>
      </c>
      <c r="EU221" s="48" t="b">
        <f t="shared" si="57"/>
        <v>1</v>
      </c>
      <c r="EV221" s="48" t="str">
        <f t="shared" si="58"/>
        <v/>
      </c>
      <c r="EW221" s="48" t="str">
        <f t="shared" si="59"/>
        <v>VIRTUAL</v>
      </c>
    </row>
    <row r="222" spans="1:153" x14ac:dyDescent="0.3">
      <c r="A222" s="53"/>
      <c r="B222" s="383">
        <v>219</v>
      </c>
      <c r="C222" s="107" t="s">
        <v>268</v>
      </c>
      <c r="D222" s="82">
        <f>SUMIF('Planificación 2026-1'!W:W,C222,'Planificación 2026-1'!R:R)</f>
        <v>15</v>
      </c>
      <c r="E222" s="384" t="s">
        <v>319</v>
      </c>
      <c r="F222" s="107" t="s">
        <v>430</v>
      </c>
      <c r="G222" s="107" t="s">
        <v>279</v>
      </c>
      <c r="H222" s="107" t="s">
        <v>433</v>
      </c>
      <c r="I222" s="77" t="str">
        <f>IF(SUM(COUNTIFS('Planificación 2026-1'!E:E,"PRINCIPAL",'Planificación 2026-1'!W:W,C222,'Planificación 2026-1'!G:G,"AF"))&gt;0,"P01"," ")</f>
        <v xml:space="preserve"> </v>
      </c>
      <c r="J222" s="78" t="str">
        <f>IF(SUM(COUNTIFS('Planificación 2026-1'!E:E,"PRINCIPAL",'Planificación 2026-1'!W:W,C222,'Planificación 2026-1'!G:G,"EN"))&gt;0,"P02"," ")</f>
        <v xml:space="preserve"> </v>
      </c>
      <c r="K222" s="78" t="str">
        <f>IF(SUM(COUNTIFS('Planificación 2026-1'!E:E,"PRINCIPAL",'Planificación 2026-1'!W:W,C222,'Planificación 2026-1'!G:G,"IS"))&gt;0,"P03"," ")</f>
        <v xml:space="preserve"> </v>
      </c>
      <c r="L222" s="78" t="str">
        <f>IF(SUM(COUNTIFS('Planificación 2026-1'!E:E,"PRINCIPAL",'Planificación 2026-1'!W:W,C222,'Planificación 2026-1'!G:G,"PS"))&gt;0,"P04"," ")</f>
        <v xml:space="preserve"> </v>
      </c>
      <c r="M222" s="78"/>
      <c r="N222" s="78" t="str">
        <f>IF(SUM(COUNTIFS('Planificación 2026-1'!E:E,"PRINCIPAL",'Planificación 2026-1'!W:W,C222,'Planificación 2026-1'!G:G,"IN"))&gt;0,"P06"," ")</f>
        <v xml:space="preserve"> </v>
      </c>
      <c r="O222" s="78" t="str">
        <f>IF(SUM(COUNTIFS('Planificación 2026-1'!E:E,"PRINCIPAL",'Planificación 2026-1'!W:W,C222,'Planificación 2026-1'!G:G,"CA"))&gt;0,"P07"," ")</f>
        <v xml:space="preserve"> </v>
      </c>
      <c r="P222" s="78" t="str">
        <f>IF(SUM(COUNTIFS('Planificación 2026-1'!E:E,"PRINCIPAL",'Planificación 2026-1'!W:W,C222,'Planificación 2026-1'!G:G,"DE"))&gt;0,"P08"," ")</f>
        <v xml:space="preserve"> </v>
      </c>
      <c r="Q222" s="78" t="str">
        <f>IF(SUM(COUNTIFS('Planificación 2026-1'!E:E,"PRINCIPAL",'Planificación 2026-1'!W:W,C222,'Planificación 2026-1'!G:G,"OB"))&gt;0,"P09"," ")</f>
        <v xml:space="preserve"> </v>
      </c>
      <c r="R222" s="78" t="str">
        <f>IF(SUM(COUNTIFS('Planificación 2026-1'!E:E,"PRINCIPAL",'Planificación 2026-1'!W:W,C222,'Planificación 2026-1'!G:G,"MH"))&gt;0,"P31"," ")</f>
        <v xml:space="preserve"> </v>
      </c>
      <c r="S222" s="78" t="str">
        <f>IF(SUM(COUNTIFS('Planificación 2026-1'!E:E,"PRINCIPAL",'Planificación 2026-1'!W:W,C222,'Planificación 2026-1'!G:G,"IC"))&gt;0,"P32"," ")</f>
        <v xml:space="preserve"> </v>
      </c>
      <c r="T222" s="78" t="str">
        <f>IF(SUM(COUNTIFS('Planificación 2026-1'!E:E,"PRINCIPAL",'Planificación 2026-1'!W:W,C222,'Planificación 2026-1'!G:G,"AR"))&gt;0,"P34"," ")</f>
        <v xml:space="preserve"> </v>
      </c>
      <c r="U222" s="78" t="str">
        <f>IF(SUM(COUNTIFS('Planificación 2026-1'!E:E,"PRINCIPAL",'Planificación 2026-1'!W:W,C222,'Planificación 2026-1'!G:G,"T1"))&gt;0,"P35"," ")</f>
        <v xml:space="preserve"> </v>
      </c>
      <c r="V222" s="78" t="str">
        <f>IF(SUM(COUNTIFS('Planificación 2026-1'!E:E,"PRINCIPAL",'Planificación 2026-1'!W:W,C222,'Planificación 2026-1'!G:G,"T3"))&gt;0,"P36"," ")</f>
        <v xml:space="preserve"> </v>
      </c>
      <c r="W222" s="78" t="str">
        <f>IF(SUM(COUNTIFS('Planificación 2026-1'!E:E,"PRINCIPAL",'Planificación 2026-1'!W:W,C222,'Planificación 2026-1'!G:G,"T2"))&gt;0,"P37"," ")</f>
        <v xml:space="preserve"> </v>
      </c>
      <c r="X222" s="78" t="str">
        <f>IF(SUM(COUNTIFS('Planificación 2026-1'!E:E,"PRINCIPAL",'Planificación 2026-1'!W:W,C222,'Planificación 2026-1'!G:G,"AE"))&gt;0,"P38"," ")</f>
        <v xml:space="preserve"> </v>
      </c>
      <c r="Y222" s="78" t="str">
        <f>IF(SUM(COUNTIFS('Planificación 2026-1'!E:E,"PRINCIPAL",'Planificación 2026-1'!W:W,C222,'Planificación 2026-1'!G:G,"T4"))&gt;0,"P55"," ")</f>
        <v xml:space="preserve"> </v>
      </c>
      <c r="Z222" s="78" t="str">
        <f>IF(SUM(COUNTIFS('Planificación 2026-1'!E:E,"FILIAL",'Planificación 2026-1'!W:W,C222,'Planificación 2026-1'!G:G,"AF"))&gt;0," P01"," ")</f>
        <v xml:space="preserve"> </v>
      </c>
      <c r="AA222" s="78" t="str">
        <f>IF(SUM(COUNTIFS('Planificación 2026-1'!E:E,"FILIAL",'Planificación 2026-1'!W:W,C222,'Planificación 2026-1'!G:G,"EN"))&gt;0,"P02"," ")</f>
        <v xml:space="preserve"> </v>
      </c>
      <c r="AB222" s="78" t="str">
        <f>IF(SUM(COUNTIFS('Planificación 2026-1'!E:E,"FILIAL",'Planificación 2026-1'!W:W,C222,'Planificación 2026-1'!G:G,"IS"))&gt;0,"P03"," ")</f>
        <v xml:space="preserve"> </v>
      </c>
      <c r="AC222" s="78" t="str">
        <f>IF(SUM(COUNTIFS('Planificación 2026-1'!E:E,"FILIAL",'Planificación 2026-1'!W:W,C222,'Planificación 2026-1'!G:G,"PS"))&gt;0,"P04"," ")</f>
        <v xml:space="preserve"> </v>
      </c>
      <c r="AD222" s="78"/>
      <c r="AE222" s="78" t="str">
        <f>IF(SUM(COUNTIFS('Planificación 2026-1'!E:E,"FILIAL",'Planificación 2026-1'!W:W,C222,'Planificación 2026-1'!G:G,"IN"))&gt;0,"P06"," ")</f>
        <v xml:space="preserve"> </v>
      </c>
      <c r="AF222" s="78" t="str">
        <f>IF(SUM(COUNTIFS('Planificación 2026-1'!E:E,"FILIAL",'Planificación 2026-1'!W:W,C222,'Planificación 2026-1'!G:G,"CA"))&gt;0,"P07"," ")</f>
        <v xml:space="preserve"> </v>
      </c>
      <c r="AG222" s="78" t="str">
        <f>IF(SUM(COUNTIFS('Planificación 2026-1'!E:E,"FILIAL",'Planificación 2026-1'!W:W,C222,'Planificación 2026-1'!G:G,"DE"))&gt;0,"P08"," ")</f>
        <v xml:space="preserve"> </v>
      </c>
      <c r="AH222" s="78" t="str">
        <f>IF(SUM(COUNTIFS('Planificación 2026-1'!E:E,"FILIAL",'Planificación 2026-1'!W:W,C222,'Planificación 2026-1'!G:G,"OB"))&gt;0,"P09"," ")</f>
        <v xml:space="preserve"> </v>
      </c>
      <c r="AI222" s="78" t="str">
        <f>IF(SUM(COUNTIFS('Planificación 2026-1'!E:E,"FILIAL",'Planificación 2026-1'!W:W,C222,'Planificación 2026-1'!G:G,"MH"))&gt;0,"P31"," ")</f>
        <v xml:space="preserve"> </v>
      </c>
      <c r="AJ222" s="78" t="str">
        <f>IF(SUM(COUNTIFS('Planificación 2026-1'!E:E,"FILIAL",'Planificación 2026-1'!W:W,C222,'Planificación 2026-1'!G:G,"IC"))&gt;0,"P32"," ")</f>
        <v xml:space="preserve"> </v>
      </c>
      <c r="AK222" s="78" t="str">
        <f>IF(SUM(COUNTIFS('Planificación 2026-1'!E:E,"FILIAL",'Planificación 2026-1'!W:W,C222,'Planificación 2026-1'!G:G,"AR"))&gt;0,"P34"," ")</f>
        <v xml:space="preserve"> </v>
      </c>
      <c r="AL222" s="78" t="str">
        <f>IF(SUM(COUNTIFS('Planificación 2026-1'!E:E,"FILIAL",'Planificación 2026-1'!W:W,C222,'Planificación 2026-1'!G:G,"T1"))&gt;0,"P35"," ")</f>
        <v xml:space="preserve"> </v>
      </c>
      <c r="AM222" s="78" t="str">
        <f>IF(SUM(COUNTIFS('Planificación 2026-1'!E:E,"FILIAL",'Planificación 2026-1'!W:W,C222,'Planificación 2026-1'!G:G,"T3"))&gt;0,"P36"," ")</f>
        <v xml:space="preserve"> </v>
      </c>
      <c r="AN222" s="78" t="str">
        <f>IF(SUM(COUNTIFS('Planificación 2026-1'!E:E,"FILIAL",'Planificación 2026-1'!W:W,C222,'Planificación 2026-1'!G:G,"T2"))&gt;0,"P37"," ")</f>
        <v xml:space="preserve"> </v>
      </c>
      <c r="AO222" s="78" t="str">
        <f>IF(SUM(COUNTIFS('Planificación 2026-1'!E:E,"FILIAL",'Planificación 2026-1'!W:W,C222,'Planificación 2026-1'!G:G,"AE"))&gt;0,"P38"," ")</f>
        <v xml:space="preserve"> </v>
      </c>
      <c r="AP222" s="78" t="str">
        <f>IF(SUM(COUNTIFS('Planificación 2026-1'!E:E,"FILIAL",'Planificación 2026-1'!W:W,C222,'Planificación 2026-1'!G:G,"T4"))&gt;0,"P55"," ")</f>
        <v xml:space="preserve"> </v>
      </c>
      <c r="AQ222" s="78" t="str">
        <f>IF(SUM(COUNTIFS('Planificación 2026-1'!E:E,"SUNAMPE",'Planificación 2026-1'!W:W,C222,'Planificación 2026-1'!G:G,"AF"))&gt;0," P01"," ")</f>
        <v xml:space="preserve"> </v>
      </c>
      <c r="AR222" s="78" t="str">
        <f>IF(SUM(COUNTIFS('Planificación 2026-1'!E:E,"SUNAMPE",'Planificación 2026-1'!W:W,C222,'Planificación 2026-1'!G:G,"EN"))&gt;0,"P02"," ")</f>
        <v xml:space="preserve"> </v>
      </c>
      <c r="AS222" s="78" t="str">
        <f>IF(SUM(COUNTIFS('Planificación 2026-1'!E:E,"SUNAMPE",'Planificación 2026-1'!W:W,C222,'Planificación 2026-1'!G:G,"IS"))&gt;0,"P03"," ")</f>
        <v xml:space="preserve"> </v>
      </c>
      <c r="AT222" s="78" t="str">
        <f>IF(SUM(COUNTIFS('Planificación 2026-1'!E:E,"SUNAMPE",'Planificación 2026-1'!W:W,C222,'Planificación 2026-1'!G:G,"PS"))&gt;0,"P04"," ")</f>
        <v xml:space="preserve"> </v>
      </c>
      <c r="AU222" s="78"/>
      <c r="AV222" s="78" t="str">
        <f>IF(SUM(COUNTIFS('Planificación 2026-1'!E:E,"SUNAMPE",'Planificación 2026-1'!W:W,C222,'Planificación 2026-1'!G:G,"IN"))&gt;0,"P06"," ")</f>
        <v xml:space="preserve"> </v>
      </c>
      <c r="AW222" s="78" t="str">
        <f>IF(SUM(COUNTIFS('Planificación 2026-1'!E:E,"SUNAMPE",'Planificación 2026-1'!W:W,C222,'Planificación 2026-1'!G:G,"CA"))&gt;0,"P07"," ")</f>
        <v xml:space="preserve"> </v>
      </c>
      <c r="AX222" s="78" t="str">
        <f>IF(SUM(COUNTIFS('Planificación 2026-1'!E:E,"SUNAMPE",'Planificación 2026-1'!W:W,C222,'Planificación 2026-1'!G:G,"DE"))&gt;0,"P08"," ")</f>
        <v xml:space="preserve"> </v>
      </c>
      <c r="AY222" s="78" t="str">
        <f>IF(SUM(COUNTIFS('Planificación 2026-1'!E:E,"SUNAMPE",'Planificación 2026-1'!W:W,C222,'Planificación 2026-1'!G:G,"OB"))&gt;0,"P09"," ")</f>
        <v xml:space="preserve"> </v>
      </c>
      <c r="AZ222" s="78" t="str">
        <f>IF(SUM(COUNTIFS('Planificación 2026-1'!E:E,"SUNAMPE",'Planificación 2026-1'!W:W,C222,'Planificación 2026-1'!G:G,"MH"))&gt;0,"P31"," ")</f>
        <v xml:space="preserve"> </v>
      </c>
      <c r="BA222" s="78" t="str">
        <f>IF(SUM(COUNTIFS('Planificación 2026-1'!E:E,"SUNAMPE",'Planificación 2026-1'!W:W,C222,'Planificación 2026-1'!G:G,"IC"))&gt;0,"P32"," ")</f>
        <v xml:space="preserve"> </v>
      </c>
      <c r="BB222" s="78" t="str">
        <f>IF(SUM(COUNTIFS('Planificación 2026-1'!E:E,"SUNAMPE",'Planificación 2026-1'!W:W,C222,'Planificación 2026-1'!G:G,"AR"))&gt;0,"P34"," ")</f>
        <v xml:space="preserve"> </v>
      </c>
      <c r="BC222" s="78" t="str">
        <f>IF(SUM(COUNTIFS('Planificación 2026-1'!E:E,"SUNAMPE",'Planificación 2026-1'!W:W,C222,'Planificación 2026-1'!G:G,"T1"))&gt;0,"P35"," ")</f>
        <v xml:space="preserve"> </v>
      </c>
      <c r="BD222" s="78" t="str">
        <f>IF(SUM(COUNTIFS('Planificación 2026-1'!E:E,"SUNAMPE",'Planificación 2026-1'!W:W,C222,'Planificación 2026-1'!G:G,"T3"))&gt;0,"P36"," ")</f>
        <v xml:space="preserve"> </v>
      </c>
      <c r="BE222" s="78" t="str">
        <f>IF(SUM(COUNTIFS('Planificación 2026-1'!E:E,"SUNAMPE",'Planificación 2026-1'!W:W,C222,'Planificación 2026-1'!G:G,"T2"))&gt;0,"P37"," ")</f>
        <v xml:space="preserve"> </v>
      </c>
      <c r="BF222" s="78" t="str">
        <f>IF(SUM(COUNTIFS('Planificación 2026-1'!E:E,"SUNAMPE",'Planificación 2026-1'!W:W,C222,'Planificación 2026-1'!G:G,"AE"))&gt;0,"P38"," ")</f>
        <v xml:space="preserve"> </v>
      </c>
      <c r="BG222" s="78" t="str">
        <f>IF(SUM(COUNTIFS('Planificación 2026-1'!E:E,"SUNAMPE",'Planificación 2026-1'!W:W,C222,'Planificación 2026-1'!G:G,"T4"))&gt;0,"P55"," ")</f>
        <v xml:space="preserve"> </v>
      </c>
      <c r="BH222" s="78" t="str">
        <f>IF(SUM(COUNTIFS('Planificación 2026-1'!E:E,"HUAURA",'Planificación 2026-1'!W:W,C222,'Planificación 2026-1'!G:G,"AF"))&gt;0," P01"," ")</f>
        <v xml:space="preserve"> </v>
      </c>
      <c r="BI222" s="78" t="str">
        <f>IF(SUM(COUNTIFS('Planificación 2026-1'!E:E,"HUAURA",'Planificación 2026-1'!W:W,C222,'Planificación 2026-1'!G:G,"EN"))&gt;0,"P02"," ")</f>
        <v>P02</v>
      </c>
      <c r="BJ222" s="78" t="str">
        <f>IF(SUM(COUNTIFS('Planificación 2026-1'!E:E,"HUAURA",'Planificación 2026-1'!W:W,C222,'Planificación 2026-1'!G:G,"IS"))&gt;0,"P03"," ")</f>
        <v xml:space="preserve"> </v>
      </c>
      <c r="BK222" s="78" t="str">
        <f>IF(SUM(COUNTIFS('Planificación 2026-1'!E:E,"HUAURA",'Planificación 2026-1'!W:W,C222,'Planificación 2026-1'!G:G,"PS"))&gt;0,"P04"," ")</f>
        <v>P04</v>
      </c>
      <c r="BL222" s="78"/>
      <c r="BM222" s="78" t="str">
        <f>IF(SUM(COUNTIFS('Planificación 2026-1'!E:E,"HUAURA",'Planificación 2026-1'!W:W,C222,'Planificación 2026-1'!G:G,"IN"))&gt;0,"P06"," ")</f>
        <v xml:space="preserve"> </v>
      </c>
      <c r="BN222" s="78" t="str">
        <f>IF(SUM(COUNTIFS('Planificación 2026-1'!E:E,"HUAURA",'Planificación 2026-1'!W:W,C222,'Planificación 2026-1'!G:G,"CA"))&gt;0,"P07"," ")</f>
        <v xml:space="preserve"> </v>
      </c>
      <c r="BO222" s="78" t="str">
        <f>IF(SUM(COUNTIFS('Planificación 2026-1'!E:E,"HUAURA",'Planificación 2026-1'!W:W,C222,'Planificación 2026-1'!G:G,"DE"))&gt;0,"P08"," ")</f>
        <v xml:space="preserve"> </v>
      </c>
      <c r="BP222" s="78" t="str">
        <f>IF(SUM(COUNTIFS('Planificación 2026-1'!E:E,"HUAURA",'Planificación 2026-1'!W:W,C222,'Planificación 2026-1'!G:G,"OB"))&gt;0,"P09"," ")</f>
        <v xml:space="preserve"> </v>
      </c>
      <c r="BQ222" s="78" t="str">
        <f>IF(SUM(COUNTIFS('Planificación 2026-1'!E:E,"HUAURA",'Planificación 2026-1'!W:W,C222,'Planificación 2026-1'!G:G,"MH"))&gt;0,"P31"," ")</f>
        <v xml:space="preserve"> </v>
      </c>
      <c r="BR222" s="78" t="str">
        <f>IF(SUM(COUNTIFS('Planificación 2026-1'!E:E,"HUAURA",'Planificación 2026-1'!W:W,C222,'Planificación 2026-1'!G:G,"IC"))&gt;0,"P32"," ")</f>
        <v xml:space="preserve"> </v>
      </c>
      <c r="BS222" s="78" t="str">
        <f>IF(SUM(COUNTIFS('Planificación 2026-1'!E:E,"HUAURA",'Planificación 2026-1'!W:W,C222,'Planificación 2026-1'!G:G,"AR"))&gt;0,"P34"," ")</f>
        <v xml:space="preserve"> </v>
      </c>
      <c r="BT222" s="78" t="str">
        <f>IF(SUM(COUNTIFS('Planificación 2026-1'!E:E,"HUAURA",'Planificación 2026-1'!W:W,C222,'Planificación 2026-1'!G:G,"T1"))&gt;0,"P35"," ")</f>
        <v xml:space="preserve"> </v>
      </c>
      <c r="BU222" s="78" t="str">
        <f>IF(SUM(COUNTIFS('Planificación 2026-1'!E:E,"HUAURA",'Planificación 2026-1'!W:W,C222,'Planificación 2026-1'!G:G,"T3"))&gt;0,"P36"," ")</f>
        <v xml:space="preserve"> </v>
      </c>
      <c r="BV222" s="78" t="str">
        <f>IF(SUM(COUNTIFS('Planificación 2026-1'!E:E,"HUAURA",'Planificación 2026-1'!W:W,C222,'Planificación 2026-1'!G:G,"T2"))&gt;0,"P37"," ")</f>
        <v xml:space="preserve"> </v>
      </c>
      <c r="BW222" s="78" t="str">
        <f>IF(SUM(COUNTIFS('Planificación 2026-1'!E:E,"HUAURA",'Planificación 2026-1'!W:W,C222,'Planificación 2026-1'!G:G,"AE"))&gt;0,"P38"," ")</f>
        <v xml:space="preserve"> </v>
      </c>
      <c r="BX222" s="78" t="str">
        <f>IF(SUM(COUNTIFS('Planificación 2026-1'!E:E,"HUAURA",'Planificación 2026-1'!W:W,C222,'Planificación 2026-1'!G:G,"T4"))&gt;0,"P55"," ")</f>
        <v xml:space="preserve"> </v>
      </c>
      <c r="BY222" s="79">
        <f>SUMIFS('Planificación 2026-1'!R:R,'Planificación 2026-1'!W:W,C222,'Planificación 2026-1'!G:G,"AF",'Planificación 2026-1'!H:H,"&gt;2")</f>
        <v>0</v>
      </c>
      <c r="BZ222" s="79">
        <f>SUMIFS('Planificación 2026-1'!R:R,'Planificación 2026-1'!W:W,C222,'Planificación 2026-1'!G:G,"EN",'Planificación 2026-1'!H:H,"&gt;2")</f>
        <v>0</v>
      </c>
      <c r="CA222" s="79">
        <f>SUMIFS('Planificación 2026-1'!R:R,'Planificación 2026-1'!W:W,C222,'Planificación 2026-1'!G:G,"IS",'Planificación 2026-1'!H:H,"&gt;2")</f>
        <v>0</v>
      </c>
      <c r="CB222" s="79">
        <f>SUMIFS('Planificación 2026-1'!R:R,'Planificación 2026-1'!W:W,C222,'Planificación 2026-1'!G:G,"PS",'Planificación 2026-1'!H:H,"&gt;2")</f>
        <v>0</v>
      </c>
      <c r="CC222" s="79">
        <f>SUMIFS('Planificación 2026-1'!R:R,'Planificación 2026-1'!W:W,C222,'Planificación 2026-1'!G:G,"IN",'Planificación 2026-1'!H:H,"&gt;2")</f>
        <v>0</v>
      </c>
      <c r="CD222" s="79">
        <f>SUMIFS('Planificación 2026-1'!R:R,'Planificación 2026-1'!W:W,C222,'Planificación 2026-1'!G:G,"CA",'Planificación 2026-1'!H:H,"&gt;2")</f>
        <v>0</v>
      </c>
      <c r="CE222" s="79">
        <f>SUMIFS('Planificación 2026-1'!R:R,'Planificación 2026-1'!W:W,C222,'Planificación 2026-1'!G:G,"DE",'Planificación 2026-1'!H:H,"&gt;2")</f>
        <v>0</v>
      </c>
      <c r="CF222" s="79">
        <f>SUMIFS('Planificación 2026-1'!R:R,'Planificación 2026-1'!W:W,C222,'Planificación 2026-1'!G:G,"OB",'Planificación 2026-1'!H:H,"&gt;2")</f>
        <v>0</v>
      </c>
      <c r="CG222" s="79">
        <f>SUMIFS('Planificación 2026-1'!R:R,'Planificación 2026-1'!W:W,C222,'Planificación 2026-1'!G:G,"MH",'Planificación 2026-1'!H:H,"&gt;2")</f>
        <v>0</v>
      </c>
      <c r="CH222" s="79">
        <f>SUMIFS('Planificación 2026-1'!R:R,'Planificación 2026-1'!W:W,C222,'Planificación 2026-1'!G:G,"IC",'Planificación 2026-1'!H:H,"&gt;2")</f>
        <v>0</v>
      </c>
      <c r="CI222" s="79">
        <f>SUMIFS('Planificación 2026-1'!R:R,'Planificación 2026-1'!W:W,C222,'Planificación 2026-1'!G:G,"AR",'Planificación 2026-1'!H:H,"&gt;2")</f>
        <v>0</v>
      </c>
      <c r="CJ222" s="79">
        <f>SUMIFS('Planificación 2026-1'!R:R,'Planificación 2026-1'!W:W,C222,'Planificación 2026-1'!G:G,"T1",'Planificación 2026-1'!H:H,"&gt;2")</f>
        <v>0</v>
      </c>
      <c r="CK222" s="79">
        <f>SUMIFS('Planificación 2026-1'!R:R,'Planificación 2026-1'!W:W,C222,'Planificación 2026-1'!G:G,"T3",'Planificación 2026-1'!H:H,"&gt;2")</f>
        <v>0</v>
      </c>
      <c r="CL222" s="79">
        <f>SUMIFS('Planificación 2026-1'!R:R,'Planificación 2026-1'!W:W,C222,'Planificación 2026-1'!G:G,"T2",'Planificación 2026-1'!H:H,"&gt;2")</f>
        <v>0</v>
      </c>
      <c r="CM222" s="79">
        <f>SUMIFS('Planificación 2026-1'!R:R,'Planificación 2026-1'!W:W,C222,'Planificación 2026-1'!G:G,"AE",'Planificación 2026-1'!H:H,"&gt;2")</f>
        <v>0</v>
      </c>
      <c r="CN222" s="79">
        <f>SUMIFS('Planificación 2026-1'!R:R,'Planificación 2026-1'!W:W,C222,'Planificación 2026-1'!G:G,"T4",'Planificación 2026-1'!H:H,"&gt;2")</f>
        <v>0</v>
      </c>
      <c r="CO222" s="79">
        <f>SUMIFS('Planificación 2026-1'!R:R,'Planificación 2026-1'!W:W,C222,'Planificación 2026-1'!G:G,"AF",'Planificación 2026-1'!H:H,"&lt;3")</f>
        <v>0</v>
      </c>
      <c r="CP222" s="79">
        <f>SUMIFS('Planificación 2026-1'!R:R,'Planificación 2026-1'!W:W,C222,'Planificación 2026-1'!G:G,"EN",'Planificación 2026-1'!H:H,"&lt;3")</f>
        <v>5</v>
      </c>
      <c r="CQ222" s="79">
        <f>SUMIFS('Planificación 2026-1'!R:R,'Planificación 2026-1'!W:W,C222,'Planificación 2026-1'!G:G,"IS",'Planificación 2026-1'!H:H,"&lt;3")</f>
        <v>0</v>
      </c>
      <c r="CR222" s="79">
        <f>SUMIFS('Planificación 2026-1'!R:R,'Planificación 2026-1'!W:W,C222,'Planificación 2026-1'!G:G,"PS",'Planificación 2026-1'!H:H,"&lt;3")</f>
        <v>10</v>
      </c>
      <c r="CS222" s="79">
        <f>SUMIFS('Planificación 2026-1'!R:R,'Planificación 2026-1'!W:W,C222,'Planificación 2026-1'!G:G,"IN",'Planificación 2026-1'!H:H,"&lt;3")</f>
        <v>0</v>
      </c>
      <c r="CT222" s="79">
        <f>SUMIFS('Planificación 2026-1'!R:R,'Planificación 2026-1'!W:W,C222,'Planificación 2026-1'!G:G,"CA",'Planificación 2026-1'!H:H,"&lt;3")</f>
        <v>0</v>
      </c>
      <c r="CU222" s="79">
        <f>SUMIFS('Planificación 2026-1'!R:R,'Planificación 2026-1'!W:W,C222,'Planificación 2026-1'!G:G,"DE",'Planificación 2026-1'!H:H,"&lt;3")</f>
        <v>0</v>
      </c>
      <c r="CV222" s="79">
        <f>SUMIFS('Planificación 2026-1'!R:R,'Planificación 2026-1'!W:W,C222,'Planificación 2026-1'!G:G,"OB",'Planificación 2026-1'!H:H,"&lt;3")</f>
        <v>0</v>
      </c>
      <c r="CW222" s="79">
        <f>SUMIFS('Planificación 2026-1'!R:R,'Planificación 2026-1'!W:W,C222,'Planificación 2026-1'!G:G,"MH",'Planificación 2026-1'!H:H,"&lt;3")</f>
        <v>0</v>
      </c>
      <c r="CX222" s="79">
        <f>SUMIFS('Planificación 2026-1'!R:R,'Planificación 2026-1'!W:W,C222,'Planificación 2026-1'!G:G,"IC",'Planificación 2026-1'!H:H,"&lt;3")</f>
        <v>0</v>
      </c>
      <c r="CY222" s="79">
        <f>SUMIFS('Planificación 2026-1'!R:R,'Planificación 2026-1'!W:W,C222,'Planificación 2026-1'!G:G,"AR",'Planificación 2026-1'!H:H,"&lt;3")</f>
        <v>0</v>
      </c>
      <c r="CZ222" s="79">
        <f>SUMIFS('Planificación 2026-1'!R:R,'Planificación 2026-1'!W:W,C222,'Planificación 2026-1'!G:G,"T1",'Planificación 2026-1'!H:H,"&lt;3")</f>
        <v>0</v>
      </c>
      <c r="DA222" s="79">
        <f>SUMIFS('Planificación 2026-1'!R:R,'Planificación 2026-1'!W:W,C222,'Planificación 2026-1'!G:G,"T3",'Planificación 2026-1'!H:H,"&lt;3")</f>
        <v>0</v>
      </c>
      <c r="DB222" s="79">
        <f>SUMIFS('Planificación 2026-1'!R:R,'Planificación 2026-1'!W:W,C222,'Planificación 2026-1'!G:G,"T2",'Planificación 2026-1'!H:H,"&lt;3")</f>
        <v>0</v>
      </c>
      <c r="DC222" s="79">
        <f>SUMIFS('Planificación 2026-1'!R:R,'Planificación 2026-1'!W:W,C222,'Planificación 2026-1'!G:G,"AE",'Planificación 2026-1'!H:H,"&lt;3")</f>
        <v>0</v>
      </c>
      <c r="DD222" s="79">
        <f>SUMIFS('Planificación 2026-1'!R:R,'Planificación 2026-1'!W:W,C222,'Planificación 2026-1'!G:G,"T4",'Planificación 2026-1'!H:H,"&lt;3")</f>
        <v>0</v>
      </c>
      <c r="DE222" s="78" t="str">
        <f t="shared" si="46"/>
        <v/>
      </c>
      <c r="DF222" s="30">
        <f>IF(C222="","",SUMIFS('Planificación 2026-1'!R:R,'Planificación 2026-1'!W:W,C222,'Planificación 2026-1'!E:E,"PRINCIPAL",'Planificación 2026-1'!X:X,"VIRTUAL"))</f>
        <v>0</v>
      </c>
      <c r="DG222" s="30">
        <f>IF(C222="","",SUMIFS('Planificación 2026-1'!R:R,'Planificación 2026-1'!W:W,C222,'Planificación 2026-1'!E:E,"PRINCIPAL",'Planificación 2026-1'!X:X,"PRESENCIAL"))</f>
        <v>0</v>
      </c>
      <c r="DH222" s="30">
        <f>IF(C222="","",SUMIFS('Planificación 2026-1'!R:R,'Planificación 2026-1'!W:W,C222,'Planificación 2026-1'!E:E,"PRINCIPAL",'Planificación 2026-1'!X:X,"HIBRIDO PRESENCIAL"))</f>
        <v>0</v>
      </c>
      <c r="DI222" s="78" t="str">
        <f t="shared" si="47"/>
        <v/>
      </c>
      <c r="DJ222" s="78">
        <f>IF(C222="","",SUMIFS('Planificación 2026-1'!R:R,'Planificación 2026-1'!W:W,C222,'Planificación 2026-1'!E:E,"FILIAL",'Planificación 2026-1'!X:X,"VIRTUAL"))</f>
        <v>0</v>
      </c>
      <c r="DK222" s="80">
        <f>IF(C222="","",SUMIFS('Planificación 2026-1'!R:R,'Planificación 2026-1'!W:W,C222,'Planificación 2026-1'!E:E,"FILIAL",'Planificación 2026-1'!X:X,"PRESENCIAL"))</f>
        <v>0</v>
      </c>
      <c r="DL222" s="42">
        <f>IF(C222="","",SUMIFS('Planificación 2026-1'!R:R,'Planificación 2026-1'!W:W,C222,'Planificación 2026-1'!E:E,"FILIAL",'Planificación 2026-1'!X:X,"HIBRIDO PRESENCIAL"))</f>
        <v>0</v>
      </c>
      <c r="DM222" s="81" t="str">
        <f t="shared" si="48"/>
        <v/>
      </c>
      <c r="DN222" s="78">
        <f>IF(C222="","",SUMIFS('Planificación 2026-1'!R:R,'Planificación 2026-1'!W:W,C222,'Planificación 2026-1'!E:E,"SUNAMPE",'Planificación 2026-1'!X:X,"VIRTUAL"))</f>
        <v>0</v>
      </c>
      <c r="DO222" s="42">
        <f>IF(C222="","",SUMIFS('Planificación 2026-1'!R:R,'Planificación 2026-1'!W:W,C222,'Planificación 2026-1'!E:E,"SUNAMPE",'Planificación 2026-1'!X:X,"PRESENCIAL"))</f>
        <v>0</v>
      </c>
      <c r="DP222" s="81" t="str">
        <f t="shared" si="49"/>
        <v>P02 P04</v>
      </c>
      <c r="DQ222" s="78">
        <f>IF(C222="","",SUMIFS('Planificación 2026-1'!R:R,'Planificación 2026-1'!W:W,C222,'Planificación 2026-1'!E:E,"HUAURA",'Planificación 2026-1'!X:X,"VIRTUAL"))</f>
        <v>0</v>
      </c>
      <c r="DR222" s="42">
        <f>IF(C222="","",SUMIFS('Planificación 2026-1'!R:R,'Planificación 2026-1'!W:W,C222,'Planificación 2026-1'!E:E,"HUAURA",'Planificación 2026-1'!X:X,"PRESENCIAL"))</f>
        <v>15</v>
      </c>
      <c r="DS222" s="48">
        <f>SUMIFS('Planificación 2026-1'!R:R,'Planificación 2026-1'!W:W,C222,'Planificación 2026-1'!E:E,"PRINCIPAL",'Planificación 2026-1'!X:X,"VIRTUAL",'Planificación 2026-1'!H:H,"&gt;2")</f>
        <v>0</v>
      </c>
      <c r="DT222" s="48">
        <f>SUMIFS('Planificación 2026-1'!R:R,'Planificación 2026-1'!W:W,C222,'Planificación 2026-1'!E:E,"PRINCIPAL",'Planificación 2026-1'!X:X,"&lt;&gt;VIRTUAL",'Planificación 2026-1'!H:H,"&gt;2")</f>
        <v>0</v>
      </c>
      <c r="DU222" s="48">
        <f>SUMIFS('Planificación 2026-1'!R:R,'Planificación 2026-1'!W:W,C222,'Planificación 2026-1'!E:E,"SUNAMPE",'Planificación 2026-1'!X:X,"VIRTUAL",'Planificación 2026-1'!H:H,"&gt;2")</f>
        <v>0</v>
      </c>
      <c r="DV222" s="48">
        <f>SUMIFS('Planificación 2026-1'!R:R,'Planificación 2026-1'!W:W,C222,'Planificación 2026-1'!E:E,"SUNAMPE",'Planificación 2026-1'!X:X,"&lt;&gt;VIRTUAL",'Planificación 2026-1'!H:H,"&gt;2")</f>
        <v>0</v>
      </c>
      <c r="DW222" s="48">
        <f>SUMIFS('Planificación 2026-1'!R:R,'Planificación 2026-1'!W:W,C222,'Planificación 2026-1'!E:E,"FILIAL",'Planificación 2026-1'!X:X,"VIRTUAL",'Planificación 2026-1'!H:H,"&gt;2")</f>
        <v>0</v>
      </c>
      <c r="DX222" s="48">
        <f>SUMIFS('Planificación 2026-1'!R:R,'Planificación 2026-1'!W:W,C222,'Planificación 2026-1'!E:E,"FILIAL",'Planificación 2026-1'!X:X,"&lt;&gt;VIRTUAL",'Planificación 2026-1'!H:H,"&gt;2")</f>
        <v>0</v>
      </c>
      <c r="DY222" s="48">
        <f>SUMIFS('Planificación 2026-1'!R:R,'Planificación 2026-1'!W:W,C222,'Planificación 2026-1'!E:E,"PORUMA",'Planificación 2026-1'!X:X,"VIRTUAL",'Planificación 2026-1'!H:H,"&gt;2")</f>
        <v>0</v>
      </c>
      <c r="DZ222" s="48">
        <f>SUMIFS('Planificación 2026-1'!R:R,'Planificación 2026-1'!W:W,C222,'Planificación 2026-1'!E:E,"PORUMA",'Planificación 2026-1'!X:X,"&lt;&gt;VIRTUAL",'Planificación 2026-1'!H:H,"&gt;2")</f>
        <v>0</v>
      </c>
      <c r="EA222" s="48">
        <f>SUMIFS('Planificación 2026-1'!R:R,'Planificación 2026-1'!W:W,C222,'Planificación 2026-1'!E:E,"HUAURA",'Planificación 2026-1'!X:X,"VIRTUAL",'Planificación 2026-1'!H:H,"&gt;2")</f>
        <v>0</v>
      </c>
      <c r="EB222" s="48">
        <f>SUMIFS('Planificación 2026-1'!R:R,'Planificación 2026-1'!W:W,C222,'Planificación 2026-1'!E:E,"HUAURA",'Planificación 2026-1'!X:X,"&lt;&gt;VIRTUAL",'Planificación 2026-1'!H:H,"&gt;2")</f>
        <v>0</v>
      </c>
      <c r="EC222" s="48">
        <f>SUMIFS('Planificación 2026-1'!R:R,'Planificación 2026-1'!W:W,C222,'Planificación 2026-1'!E:E,"PRINCIPAL",'Planificación 2026-1'!X:X,"VIRTUAL",'Planificación 2026-1'!H:H,"&lt;3")</f>
        <v>0</v>
      </c>
      <c r="ED222" s="48">
        <f>SUMIFS('Planificación 2026-1'!R:R,'Planificación 2026-1'!W:W,C222,'Planificación 2026-1'!E:E,"PRINCIPAL",'Planificación 2026-1'!X:X,"&lt;&gt;VIRTUAL",'Planificación 2026-1'!H:H,"&lt;3")</f>
        <v>0</v>
      </c>
      <c r="EE222" s="48">
        <f>SUMIFS('Planificación 2026-1'!R:R,'Planificación 2026-1'!W:W,C222,'Planificación 2026-1'!E:E,"SUNAMPE",'Planificación 2026-1'!X:X,"VIRTUAL",'Planificación 2026-1'!H:H,"&lt;3")</f>
        <v>0</v>
      </c>
      <c r="EF222" s="48">
        <f>SUMIFS('Planificación 2026-1'!R:R,'Planificación 2026-1'!W:W,C222,'Planificación 2026-1'!E:E,"SUNAMPE",'Planificación 2026-1'!X:X,"&lt;&gt;VIRTUAL",'Planificación 2026-1'!H:H,"&lt;3")</f>
        <v>0</v>
      </c>
      <c r="EG222" s="48">
        <f>SUMIFS('Planificación 2026-1'!R:R,'Planificación 2026-1'!W:W,C222,'Planificación 2026-1'!E:E,"FILIAL",'Planificación 2026-1'!X:X,"VIRTUAL",'Planificación 2026-1'!H:H,"&lt;3")</f>
        <v>0</v>
      </c>
      <c r="EH222" s="48">
        <f>SUMIFS('Planificación 2026-1'!R:R,'Planificación 2026-1'!W:W,C222,'Planificación 2026-1'!E:E,"FILIAL",'Planificación 2026-1'!X:X,"&lt;&gt;VIRTUAL",'Planificación 2026-1'!H:H,"&lt;3")</f>
        <v>0</v>
      </c>
      <c r="EI222" s="48">
        <f>SUMIFS('Planificación 2026-1'!R:R,'Planificación 2026-1'!W:W,C222,'Planificación 2026-1'!E:E,"PORUMA",'Planificación 2026-1'!X:X,"VIRTUAL",'Planificación 2026-1'!H:H,"&lt;3")</f>
        <v>0</v>
      </c>
      <c r="EJ222" s="48">
        <f>SUMIFS('Planificación 2026-1'!R:R,'Planificación 2026-1'!W:W,C222,'Planificación 2026-1'!E:E,"PORUMA",'Planificación 2026-1'!X:X,"&lt;&gt;VIRTUAL",'Planificación 2026-1'!H:H,"&lt;3")</f>
        <v>0</v>
      </c>
      <c r="EK222" s="48">
        <f>SUMIFS('Planificación 2026-1'!R:R,'Planificación 2026-1'!W:W,C222,'Planificación 2026-1'!E:E,"HUAURA",'Planificación 2026-1'!X:X,"VIRTUAL",'Planificación 2026-1'!H:H,"&lt;3")</f>
        <v>0</v>
      </c>
      <c r="EL222" s="48">
        <f>SUMIFS('Planificación 2026-1'!R:R,'Planificación 2026-1'!W:W,C222,'Planificación 2026-1'!E:E,"HUAURA",'Planificación 2026-1'!X:X,"&lt;&gt;VIRTUAL",'Planificación 2026-1'!H:H,"&lt;3")</f>
        <v>15</v>
      </c>
      <c r="EM222" s="48">
        <f t="shared" si="50"/>
        <v>0</v>
      </c>
      <c r="EN222" s="48">
        <f t="shared" si="51"/>
        <v>15</v>
      </c>
      <c r="EO222" s="48">
        <f t="shared" si="52"/>
        <v>0</v>
      </c>
      <c r="EP222" s="48">
        <f t="shared" si="53"/>
        <v>0</v>
      </c>
      <c r="EQ222" s="48">
        <f t="shared" si="54"/>
        <v>0</v>
      </c>
      <c r="ER222" s="48"/>
      <c r="ES222" s="48">
        <f t="shared" si="55"/>
        <v>0</v>
      </c>
      <c r="ET222" s="48">
        <f t="shared" si="56"/>
        <v>15</v>
      </c>
      <c r="EU222" s="48" t="b">
        <f t="shared" si="57"/>
        <v>1</v>
      </c>
      <c r="EV222" s="48" t="str">
        <f t="shared" si="58"/>
        <v/>
      </c>
      <c r="EW222" s="48" t="str">
        <f t="shared" si="59"/>
        <v>PRESENCIAL</v>
      </c>
    </row>
    <row r="223" spans="1:153" x14ac:dyDescent="0.3">
      <c r="A223" s="53"/>
      <c r="B223" s="383">
        <v>220</v>
      </c>
      <c r="C223" s="107" t="s">
        <v>248</v>
      </c>
      <c r="D223" s="82">
        <f>SUMIF('Planificación 2026-1'!W:W,C223,'Planificación 2026-1'!R:R)</f>
        <v>14</v>
      </c>
      <c r="E223" s="384" t="s">
        <v>319</v>
      </c>
      <c r="F223" s="107" t="s">
        <v>430</v>
      </c>
      <c r="G223" s="107" t="s">
        <v>276</v>
      </c>
      <c r="H223" s="107" t="s">
        <v>432</v>
      </c>
      <c r="I223" s="77" t="str">
        <f>IF(SUM(COUNTIFS('Planificación 2026-1'!E:E,"PRINCIPAL",'Planificación 2026-1'!W:W,C223,'Planificación 2026-1'!G:G,"AF"))&gt;0,"P01"," ")</f>
        <v xml:space="preserve"> </v>
      </c>
      <c r="J223" s="78" t="str">
        <f>IF(SUM(COUNTIFS('Planificación 2026-1'!E:E,"PRINCIPAL",'Planificación 2026-1'!W:W,C223,'Planificación 2026-1'!G:G,"EN"))&gt;0,"P02"," ")</f>
        <v xml:space="preserve"> </v>
      </c>
      <c r="K223" s="78" t="str">
        <f>IF(SUM(COUNTIFS('Planificación 2026-1'!E:E,"PRINCIPAL",'Planificación 2026-1'!W:W,C223,'Planificación 2026-1'!G:G,"IS"))&gt;0,"P03"," ")</f>
        <v xml:space="preserve"> </v>
      </c>
      <c r="L223" s="78" t="str">
        <f>IF(SUM(COUNTIFS('Planificación 2026-1'!E:E,"PRINCIPAL",'Planificación 2026-1'!W:W,C223,'Planificación 2026-1'!G:G,"PS"))&gt;0,"P04"," ")</f>
        <v xml:space="preserve"> </v>
      </c>
      <c r="M223" s="78"/>
      <c r="N223" s="78" t="str">
        <f>IF(SUM(COUNTIFS('Planificación 2026-1'!E:E,"PRINCIPAL",'Planificación 2026-1'!W:W,C223,'Planificación 2026-1'!G:G,"IN"))&gt;0,"P06"," ")</f>
        <v xml:space="preserve"> </v>
      </c>
      <c r="O223" s="78" t="str">
        <f>IF(SUM(COUNTIFS('Planificación 2026-1'!E:E,"PRINCIPAL",'Planificación 2026-1'!W:W,C223,'Planificación 2026-1'!G:G,"CA"))&gt;0,"P07"," ")</f>
        <v xml:space="preserve"> </v>
      </c>
      <c r="P223" s="78" t="str">
        <f>IF(SUM(COUNTIFS('Planificación 2026-1'!E:E,"PRINCIPAL",'Planificación 2026-1'!W:W,C223,'Planificación 2026-1'!G:G,"DE"))&gt;0,"P08"," ")</f>
        <v xml:space="preserve"> </v>
      </c>
      <c r="Q223" s="78" t="str">
        <f>IF(SUM(COUNTIFS('Planificación 2026-1'!E:E,"PRINCIPAL",'Planificación 2026-1'!W:W,C223,'Planificación 2026-1'!G:G,"OB"))&gt;0,"P09"," ")</f>
        <v xml:space="preserve"> </v>
      </c>
      <c r="R223" s="78" t="str">
        <f>IF(SUM(COUNTIFS('Planificación 2026-1'!E:E,"PRINCIPAL",'Planificación 2026-1'!W:W,C223,'Planificación 2026-1'!G:G,"MH"))&gt;0,"P31"," ")</f>
        <v xml:space="preserve"> </v>
      </c>
      <c r="S223" s="78" t="str">
        <f>IF(SUM(COUNTIFS('Planificación 2026-1'!E:E,"PRINCIPAL",'Planificación 2026-1'!W:W,C223,'Planificación 2026-1'!G:G,"IC"))&gt;0,"P32"," ")</f>
        <v xml:space="preserve"> </v>
      </c>
      <c r="T223" s="78" t="str">
        <f>IF(SUM(COUNTIFS('Planificación 2026-1'!E:E,"PRINCIPAL",'Planificación 2026-1'!W:W,C223,'Planificación 2026-1'!G:G,"AR"))&gt;0,"P34"," ")</f>
        <v xml:space="preserve"> </v>
      </c>
      <c r="U223" s="78" t="str">
        <f>IF(SUM(COUNTIFS('Planificación 2026-1'!E:E,"PRINCIPAL",'Planificación 2026-1'!W:W,C223,'Planificación 2026-1'!G:G,"T1"))&gt;0,"P35"," ")</f>
        <v xml:space="preserve"> </v>
      </c>
      <c r="V223" s="78" t="str">
        <f>IF(SUM(COUNTIFS('Planificación 2026-1'!E:E,"PRINCIPAL",'Planificación 2026-1'!W:W,C223,'Planificación 2026-1'!G:G,"T3"))&gt;0,"P36"," ")</f>
        <v xml:space="preserve"> </v>
      </c>
      <c r="W223" s="78" t="str">
        <f>IF(SUM(COUNTIFS('Planificación 2026-1'!E:E,"PRINCIPAL",'Planificación 2026-1'!W:W,C223,'Planificación 2026-1'!G:G,"T2"))&gt;0,"P37"," ")</f>
        <v xml:space="preserve"> </v>
      </c>
      <c r="X223" s="78" t="str">
        <f>IF(SUM(COUNTIFS('Planificación 2026-1'!E:E,"PRINCIPAL",'Planificación 2026-1'!W:W,C223,'Planificación 2026-1'!G:G,"AE"))&gt;0,"P38"," ")</f>
        <v xml:space="preserve"> </v>
      </c>
      <c r="Y223" s="78" t="str">
        <f>IF(SUM(COUNTIFS('Planificación 2026-1'!E:E,"PRINCIPAL",'Planificación 2026-1'!W:W,C223,'Planificación 2026-1'!G:G,"T4"))&gt;0,"P55"," ")</f>
        <v xml:space="preserve"> </v>
      </c>
      <c r="Z223" s="78" t="str">
        <f>IF(SUM(COUNTIFS('Planificación 2026-1'!E:E,"FILIAL",'Planificación 2026-1'!W:W,C223,'Planificación 2026-1'!G:G,"AF"))&gt;0," P01"," ")</f>
        <v xml:space="preserve"> </v>
      </c>
      <c r="AA223" s="78" t="str">
        <f>IF(SUM(COUNTIFS('Planificación 2026-1'!E:E,"FILIAL",'Planificación 2026-1'!W:W,C223,'Planificación 2026-1'!G:G,"EN"))&gt;0,"P02"," ")</f>
        <v>P02</v>
      </c>
      <c r="AB223" s="78" t="str">
        <f>IF(SUM(COUNTIFS('Planificación 2026-1'!E:E,"FILIAL",'Planificación 2026-1'!W:W,C223,'Planificación 2026-1'!G:G,"IS"))&gt;0,"P03"," ")</f>
        <v xml:space="preserve"> </v>
      </c>
      <c r="AC223" s="78" t="str">
        <f>IF(SUM(COUNTIFS('Planificación 2026-1'!E:E,"FILIAL",'Planificación 2026-1'!W:W,C223,'Planificación 2026-1'!G:G,"PS"))&gt;0,"P04"," ")</f>
        <v xml:space="preserve"> </v>
      </c>
      <c r="AD223" s="78"/>
      <c r="AE223" s="78" t="str">
        <f>IF(SUM(COUNTIFS('Planificación 2026-1'!E:E,"FILIAL",'Planificación 2026-1'!W:W,C223,'Planificación 2026-1'!G:G,"IN"))&gt;0,"P06"," ")</f>
        <v xml:space="preserve"> </v>
      </c>
      <c r="AF223" s="78" t="str">
        <f>IF(SUM(COUNTIFS('Planificación 2026-1'!E:E,"FILIAL",'Planificación 2026-1'!W:W,C223,'Planificación 2026-1'!G:G,"CA"))&gt;0,"P07"," ")</f>
        <v xml:space="preserve"> </v>
      </c>
      <c r="AG223" s="78" t="str">
        <f>IF(SUM(COUNTIFS('Planificación 2026-1'!E:E,"FILIAL",'Planificación 2026-1'!W:W,C223,'Planificación 2026-1'!G:G,"DE"))&gt;0,"P08"," ")</f>
        <v xml:space="preserve"> </v>
      </c>
      <c r="AH223" s="78" t="str">
        <f>IF(SUM(COUNTIFS('Planificación 2026-1'!E:E,"FILIAL",'Planificación 2026-1'!W:W,C223,'Planificación 2026-1'!G:G,"OB"))&gt;0,"P09"," ")</f>
        <v xml:space="preserve"> </v>
      </c>
      <c r="AI223" s="78" t="str">
        <f>IF(SUM(COUNTIFS('Planificación 2026-1'!E:E,"FILIAL",'Planificación 2026-1'!W:W,C223,'Planificación 2026-1'!G:G,"MH"))&gt;0,"P31"," ")</f>
        <v xml:space="preserve"> </v>
      </c>
      <c r="AJ223" s="78" t="str">
        <f>IF(SUM(COUNTIFS('Planificación 2026-1'!E:E,"FILIAL",'Planificación 2026-1'!W:W,C223,'Planificación 2026-1'!G:G,"IC"))&gt;0,"P32"," ")</f>
        <v xml:space="preserve"> </v>
      </c>
      <c r="AK223" s="78" t="str">
        <f>IF(SUM(COUNTIFS('Planificación 2026-1'!E:E,"FILIAL",'Planificación 2026-1'!W:W,C223,'Planificación 2026-1'!G:G,"AR"))&gt;0,"P34"," ")</f>
        <v xml:space="preserve"> </v>
      </c>
      <c r="AL223" s="78" t="str">
        <f>IF(SUM(COUNTIFS('Planificación 2026-1'!E:E,"FILIAL",'Planificación 2026-1'!W:W,C223,'Planificación 2026-1'!G:G,"T1"))&gt;0,"P35"," ")</f>
        <v xml:space="preserve"> </v>
      </c>
      <c r="AM223" s="78" t="str">
        <f>IF(SUM(COUNTIFS('Planificación 2026-1'!E:E,"FILIAL",'Planificación 2026-1'!W:W,C223,'Planificación 2026-1'!G:G,"T3"))&gt;0,"P36"," ")</f>
        <v xml:space="preserve"> </v>
      </c>
      <c r="AN223" s="78" t="str">
        <f>IF(SUM(COUNTIFS('Planificación 2026-1'!E:E,"FILIAL",'Planificación 2026-1'!W:W,C223,'Planificación 2026-1'!G:G,"T2"))&gt;0,"P37"," ")</f>
        <v xml:space="preserve"> </v>
      </c>
      <c r="AO223" s="78" t="str">
        <f>IF(SUM(COUNTIFS('Planificación 2026-1'!E:E,"FILIAL",'Planificación 2026-1'!W:W,C223,'Planificación 2026-1'!G:G,"AE"))&gt;0,"P38"," ")</f>
        <v xml:space="preserve"> </v>
      </c>
      <c r="AP223" s="78" t="str">
        <f>IF(SUM(COUNTIFS('Planificación 2026-1'!E:E,"FILIAL",'Planificación 2026-1'!W:W,C223,'Planificación 2026-1'!G:G,"T4"))&gt;0,"P55"," ")</f>
        <v xml:space="preserve"> </v>
      </c>
      <c r="AQ223" s="78" t="str">
        <f>IF(SUM(COUNTIFS('Planificación 2026-1'!E:E,"SUNAMPE",'Planificación 2026-1'!W:W,C223,'Planificación 2026-1'!G:G,"AF"))&gt;0," P01"," ")</f>
        <v xml:space="preserve"> </v>
      </c>
      <c r="AR223" s="78" t="str">
        <f>IF(SUM(COUNTIFS('Planificación 2026-1'!E:E,"SUNAMPE",'Planificación 2026-1'!W:W,C223,'Planificación 2026-1'!G:G,"EN"))&gt;0,"P02"," ")</f>
        <v xml:space="preserve"> </v>
      </c>
      <c r="AS223" s="78" t="str">
        <f>IF(SUM(COUNTIFS('Planificación 2026-1'!E:E,"SUNAMPE",'Planificación 2026-1'!W:W,C223,'Planificación 2026-1'!G:G,"IS"))&gt;0,"P03"," ")</f>
        <v xml:space="preserve"> </v>
      </c>
      <c r="AT223" s="78" t="str">
        <f>IF(SUM(COUNTIFS('Planificación 2026-1'!E:E,"SUNAMPE",'Planificación 2026-1'!W:W,C223,'Planificación 2026-1'!G:G,"PS"))&gt;0,"P04"," ")</f>
        <v xml:space="preserve"> </v>
      </c>
      <c r="AU223" s="78"/>
      <c r="AV223" s="78" t="str">
        <f>IF(SUM(COUNTIFS('Planificación 2026-1'!E:E,"SUNAMPE",'Planificación 2026-1'!W:W,C223,'Planificación 2026-1'!G:G,"IN"))&gt;0,"P06"," ")</f>
        <v xml:space="preserve"> </v>
      </c>
      <c r="AW223" s="78" t="str">
        <f>IF(SUM(COUNTIFS('Planificación 2026-1'!E:E,"SUNAMPE",'Planificación 2026-1'!W:W,C223,'Planificación 2026-1'!G:G,"CA"))&gt;0,"P07"," ")</f>
        <v xml:space="preserve"> </v>
      </c>
      <c r="AX223" s="78" t="str">
        <f>IF(SUM(COUNTIFS('Planificación 2026-1'!E:E,"SUNAMPE",'Planificación 2026-1'!W:W,C223,'Planificación 2026-1'!G:G,"DE"))&gt;0,"P08"," ")</f>
        <v xml:space="preserve"> </v>
      </c>
      <c r="AY223" s="78" t="str">
        <f>IF(SUM(COUNTIFS('Planificación 2026-1'!E:E,"SUNAMPE",'Planificación 2026-1'!W:W,C223,'Planificación 2026-1'!G:G,"OB"))&gt;0,"P09"," ")</f>
        <v xml:space="preserve"> </v>
      </c>
      <c r="AZ223" s="78" t="str">
        <f>IF(SUM(COUNTIFS('Planificación 2026-1'!E:E,"SUNAMPE",'Planificación 2026-1'!W:W,C223,'Planificación 2026-1'!G:G,"MH"))&gt;0,"P31"," ")</f>
        <v xml:space="preserve"> </v>
      </c>
      <c r="BA223" s="78" t="str">
        <f>IF(SUM(COUNTIFS('Planificación 2026-1'!E:E,"SUNAMPE",'Planificación 2026-1'!W:W,C223,'Planificación 2026-1'!G:G,"IC"))&gt;0,"P32"," ")</f>
        <v xml:space="preserve"> </v>
      </c>
      <c r="BB223" s="78" t="str">
        <f>IF(SUM(COUNTIFS('Planificación 2026-1'!E:E,"SUNAMPE",'Planificación 2026-1'!W:W,C223,'Planificación 2026-1'!G:G,"AR"))&gt;0,"P34"," ")</f>
        <v xml:space="preserve"> </v>
      </c>
      <c r="BC223" s="78" t="str">
        <f>IF(SUM(COUNTIFS('Planificación 2026-1'!E:E,"SUNAMPE",'Planificación 2026-1'!W:W,C223,'Planificación 2026-1'!G:G,"T1"))&gt;0,"P35"," ")</f>
        <v xml:space="preserve"> </v>
      </c>
      <c r="BD223" s="78" t="str">
        <f>IF(SUM(COUNTIFS('Planificación 2026-1'!E:E,"SUNAMPE",'Planificación 2026-1'!W:W,C223,'Planificación 2026-1'!G:G,"T3"))&gt;0,"P36"," ")</f>
        <v xml:space="preserve"> </v>
      </c>
      <c r="BE223" s="78" t="str">
        <f>IF(SUM(COUNTIFS('Planificación 2026-1'!E:E,"SUNAMPE",'Planificación 2026-1'!W:W,C223,'Planificación 2026-1'!G:G,"T2"))&gt;0,"P37"," ")</f>
        <v xml:space="preserve"> </v>
      </c>
      <c r="BF223" s="78" t="str">
        <f>IF(SUM(COUNTIFS('Planificación 2026-1'!E:E,"SUNAMPE",'Planificación 2026-1'!W:W,C223,'Planificación 2026-1'!G:G,"AE"))&gt;0,"P38"," ")</f>
        <v xml:space="preserve"> </v>
      </c>
      <c r="BG223" s="78" t="str">
        <f>IF(SUM(COUNTIFS('Planificación 2026-1'!E:E,"SUNAMPE",'Planificación 2026-1'!W:W,C223,'Planificación 2026-1'!G:G,"T4"))&gt;0,"P55"," ")</f>
        <v xml:space="preserve"> </v>
      </c>
      <c r="BH223" s="78" t="str">
        <f>IF(SUM(COUNTIFS('Planificación 2026-1'!E:E,"HUAURA",'Planificación 2026-1'!W:W,C223,'Planificación 2026-1'!G:G,"AF"))&gt;0," P01"," ")</f>
        <v xml:space="preserve"> </v>
      </c>
      <c r="BI223" s="78" t="str">
        <f>IF(SUM(COUNTIFS('Planificación 2026-1'!E:E,"HUAURA",'Planificación 2026-1'!W:W,C223,'Planificación 2026-1'!G:G,"EN"))&gt;0,"P02"," ")</f>
        <v xml:space="preserve"> </v>
      </c>
      <c r="BJ223" s="78" t="str">
        <f>IF(SUM(COUNTIFS('Planificación 2026-1'!E:E,"HUAURA",'Planificación 2026-1'!W:W,C223,'Planificación 2026-1'!G:G,"IS"))&gt;0,"P03"," ")</f>
        <v xml:space="preserve"> </v>
      </c>
      <c r="BK223" s="78" t="str">
        <f>IF(SUM(COUNTIFS('Planificación 2026-1'!E:E,"HUAURA",'Planificación 2026-1'!W:W,C223,'Planificación 2026-1'!G:G,"PS"))&gt;0,"P04"," ")</f>
        <v xml:space="preserve"> </v>
      </c>
      <c r="BL223" s="78"/>
      <c r="BM223" s="78" t="str">
        <f>IF(SUM(COUNTIFS('Planificación 2026-1'!E:E,"HUAURA",'Planificación 2026-1'!W:W,C223,'Planificación 2026-1'!G:G,"IN"))&gt;0,"P06"," ")</f>
        <v xml:space="preserve"> </v>
      </c>
      <c r="BN223" s="78" t="str">
        <f>IF(SUM(COUNTIFS('Planificación 2026-1'!E:E,"HUAURA",'Planificación 2026-1'!W:W,C223,'Planificación 2026-1'!G:G,"CA"))&gt;0,"P07"," ")</f>
        <v xml:space="preserve"> </v>
      </c>
      <c r="BO223" s="78" t="str">
        <f>IF(SUM(COUNTIFS('Planificación 2026-1'!E:E,"HUAURA",'Planificación 2026-1'!W:W,C223,'Planificación 2026-1'!G:G,"DE"))&gt;0,"P08"," ")</f>
        <v xml:space="preserve"> </v>
      </c>
      <c r="BP223" s="78" t="str">
        <f>IF(SUM(COUNTIFS('Planificación 2026-1'!E:E,"HUAURA",'Planificación 2026-1'!W:W,C223,'Planificación 2026-1'!G:G,"OB"))&gt;0,"P09"," ")</f>
        <v xml:space="preserve"> </v>
      </c>
      <c r="BQ223" s="78" t="str">
        <f>IF(SUM(COUNTIFS('Planificación 2026-1'!E:E,"HUAURA",'Planificación 2026-1'!W:W,C223,'Planificación 2026-1'!G:G,"MH"))&gt;0,"P31"," ")</f>
        <v xml:space="preserve"> </v>
      </c>
      <c r="BR223" s="78" t="str">
        <f>IF(SUM(COUNTIFS('Planificación 2026-1'!E:E,"HUAURA",'Planificación 2026-1'!W:W,C223,'Planificación 2026-1'!G:G,"IC"))&gt;0,"P32"," ")</f>
        <v xml:space="preserve"> </v>
      </c>
      <c r="BS223" s="78" t="str">
        <f>IF(SUM(COUNTIFS('Planificación 2026-1'!E:E,"HUAURA",'Planificación 2026-1'!W:W,C223,'Planificación 2026-1'!G:G,"AR"))&gt;0,"P34"," ")</f>
        <v xml:space="preserve"> </v>
      </c>
      <c r="BT223" s="78" t="str">
        <f>IF(SUM(COUNTIFS('Planificación 2026-1'!E:E,"HUAURA",'Planificación 2026-1'!W:W,C223,'Planificación 2026-1'!G:G,"T1"))&gt;0,"P35"," ")</f>
        <v xml:space="preserve"> </v>
      </c>
      <c r="BU223" s="78" t="str">
        <f>IF(SUM(COUNTIFS('Planificación 2026-1'!E:E,"HUAURA",'Planificación 2026-1'!W:W,C223,'Planificación 2026-1'!G:G,"T3"))&gt;0,"P36"," ")</f>
        <v xml:space="preserve"> </v>
      </c>
      <c r="BV223" s="78" t="str">
        <f>IF(SUM(COUNTIFS('Planificación 2026-1'!E:E,"HUAURA",'Planificación 2026-1'!W:W,C223,'Planificación 2026-1'!G:G,"T2"))&gt;0,"P37"," ")</f>
        <v xml:space="preserve"> </v>
      </c>
      <c r="BW223" s="78" t="str">
        <f>IF(SUM(COUNTIFS('Planificación 2026-1'!E:E,"HUAURA",'Planificación 2026-1'!W:W,C223,'Planificación 2026-1'!G:G,"AE"))&gt;0,"P38"," ")</f>
        <v xml:space="preserve"> </v>
      </c>
      <c r="BX223" s="78" t="str">
        <f>IF(SUM(COUNTIFS('Planificación 2026-1'!E:E,"HUAURA",'Planificación 2026-1'!W:W,C223,'Planificación 2026-1'!G:G,"T4"))&gt;0,"P55"," ")</f>
        <v xml:space="preserve"> </v>
      </c>
      <c r="BY223" s="79">
        <f>SUMIFS('Planificación 2026-1'!R:R,'Planificación 2026-1'!W:W,C223,'Planificación 2026-1'!G:G,"AF",'Planificación 2026-1'!H:H,"&gt;2")</f>
        <v>0</v>
      </c>
      <c r="BZ223" s="79">
        <f>SUMIFS('Planificación 2026-1'!R:R,'Planificación 2026-1'!W:W,C223,'Planificación 2026-1'!G:G,"EN",'Planificación 2026-1'!H:H,"&gt;2")</f>
        <v>14</v>
      </c>
      <c r="CA223" s="79">
        <f>SUMIFS('Planificación 2026-1'!R:R,'Planificación 2026-1'!W:W,C223,'Planificación 2026-1'!G:G,"IS",'Planificación 2026-1'!H:H,"&gt;2")</f>
        <v>0</v>
      </c>
      <c r="CB223" s="79">
        <f>SUMIFS('Planificación 2026-1'!R:R,'Planificación 2026-1'!W:W,C223,'Planificación 2026-1'!G:G,"PS",'Planificación 2026-1'!H:H,"&gt;2")</f>
        <v>0</v>
      </c>
      <c r="CC223" s="79">
        <f>SUMIFS('Planificación 2026-1'!R:R,'Planificación 2026-1'!W:W,C223,'Planificación 2026-1'!G:G,"IN",'Planificación 2026-1'!H:H,"&gt;2")</f>
        <v>0</v>
      </c>
      <c r="CD223" s="79">
        <f>SUMIFS('Planificación 2026-1'!R:R,'Planificación 2026-1'!W:W,C223,'Planificación 2026-1'!G:G,"CA",'Planificación 2026-1'!H:H,"&gt;2")</f>
        <v>0</v>
      </c>
      <c r="CE223" s="79">
        <f>SUMIFS('Planificación 2026-1'!R:R,'Planificación 2026-1'!W:W,C223,'Planificación 2026-1'!G:G,"DE",'Planificación 2026-1'!H:H,"&gt;2")</f>
        <v>0</v>
      </c>
      <c r="CF223" s="79">
        <f>SUMIFS('Planificación 2026-1'!R:R,'Planificación 2026-1'!W:W,C223,'Planificación 2026-1'!G:G,"OB",'Planificación 2026-1'!H:H,"&gt;2")</f>
        <v>0</v>
      </c>
      <c r="CG223" s="79">
        <f>SUMIFS('Planificación 2026-1'!R:R,'Planificación 2026-1'!W:W,C223,'Planificación 2026-1'!G:G,"MH",'Planificación 2026-1'!H:H,"&gt;2")</f>
        <v>0</v>
      </c>
      <c r="CH223" s="79">
        <f>SUMIFS('Planificación 2026-1'!R:R,'Planificación 2026-1'!W:W,C223,'Planificación 2026-1'!G:G,"IC",'Planificación 2026-1'!H:H,"&gt;2")</f>
        <v>0</v>
      </c>
      <c r="CI223" s="79">
        <f>SUMIFS('Planificación 2026-1'!R:R,'Planificación 2026-1'!W:W,C223,'Planificación 2026-1'!G:G,"AR",'Planificación 2026-1'!H:H,"&gt;2")</f>
        <v>0</v>
      </c>
      <c r="CJ223" s="79">
        <f>SUMIFS('Planificación 2026-1'!R:R,'Planificación 2026-1'!W:W,C223,'Planificación 2026-1'!G:G,"T1",'Planificación 2026-1'!H:H,"&gt;2")</f>
        <v>0</v>
      </c>
      <c r="CK223" s="79">
        <f>SUMIFS('Planificación 2026-1'!R:R,'Planificación 2026-1'!W:W,C223,'Planificación 2026-1'!G:G,"T3",'Planificación 2026-1'!H:H,"&gt;2")</f>
        <v>0</v>
      </c>
      <c r="CL223" s="79">
        <f>SUMIFS('Planificación 2026-1'!R:R,'Planificación 2026-1'!W:W,C223,'Planificación 2026-1'!G:G,"T2",'Planificación 2026-1'!H:H,"&gt;2")</f>
        <v>0</v>
      </c>
      <c r="CM223" s="79">
        <f>SUMIFS('Planificación 2026-1'!R:R,'Planificación 2026-1'!W:W,C223,'Planificación 2026-1'!G:G,"AE",'Planificación 2026-1'!H:H,"&gt;2")</f>
        <v>0</v>
      </c>
      <c r="CN223" s="79">
        <f>SUMIFS('Planificación 2026-1'!R:R,'Planificación 2026-1'!W:W,C223,'Planificación 2026-1'!G:G,"T4",'Planificación 2026-1'!H:H,"&gt;2")</f>
        <v>0</v>
      </c>
      <c r="CO223" s="79">
        <f>SUMIFS('Planificación 2026-1'!R:R,'Planificación 2026-1'!W:W,C223,'Planificación 2026-1'!G:G,"AF",'Planificación 2026-1'!H:H,"&lt;3")</f>
        <v>0</v>
      </c>
      <c r="CP223" s="79">
        <f>SUMIFS('Planificación 2026-1'!R:R,'Planificación 2026-1'!W:W,C223,'Planificación 2026-1'!G:G,"EN",'Planificación 2026-1'!H:H,"&lt;3")</f>
        <v>0</v>
      </c>
      <c r="CQ223" s="79">
        <f>SUMIFS('Planificación 2026-1'!R:R,'Planificación 2026-1'!W:W,C223,'Planificación 2026-1'!G:G,"IS",'Planificación 2026-1'!H:H,"&lt;3")</f>
        <v>0</v>
      </c>
      <c r="CR223" s="79">
        <f>SUMIFS('Planificación 2026-1'!R:R,'Planificación 2026-1'!W:W,C223,'Planificación 2026-1'!G:G,"PS",'Planificación 2026-1'!H:H,"&lt;3")</f>
        <v>0</v>
      </c>
      <c r="CS223" s="79">
        <f>SUMIFS('Planificación 2026-1'!R:R,'Planificación 2026-1'!W:W,C223,'Planificación 2026-1'!G:G,"IN",'Planificación 2026-1'!H:H,"&lt;3")</f>
        <v>0</v>
      </c>
      <c r="CT223" s="79">
        <f>SUMIFS('Planificación 2026-1'!R:R,'Planificación 2026-1'!W:W,C223,'Planificación 2026-1'!G:G,"CA",'Planificación 2026-1'!H:H,"&lt;3")</f>
        <v>0</v>
      </c>
      <c r="CU223" s="79">
        <f>SUMIFS('Planificación 2026-1'!R:R,'Planificación 2026-1'!W:W,C223,'Planificación 2026-1'!G:G,"DE",'Planificación 2026-1'!H:H,"&lt;3")</f>
        <v>0</v>
      </c>
      <c r="CV223" s="79">
        <f>SUMIFS('Planificación 2026-1'!R:R,'Planificación 2026-1'!W:W,C223,'Planificación 2026-1'!G:G,"OB",'Planificación 2026-1'!H:H,"&lt;3")</f>
        <v>0</v>
      </c>
      <c r="CW223" s="79">
        <f>SUMIFS('Planificación 2026-1'!R:R,'Planificación 2026-1'!W:W,C223,'Planificación 2026-1'!G:G,"MH",'Planificación 2026-1'!H:H,"&lt;3")</f>
        <v>0</v>
      </c>
      <c r="CX223" s="79">
        <f>SUMIFS('Planificación 2026-1'!R:R,'Planificación 2026-1'!W:W,C223,'Planificación 2026-1'!G:G,"IC",'Planificación 2026-1'!H:H,"&lt;3")</f>
        <v>0</v>
      </c>
      <c r="CY223" s="79">
        <f>SUMIFS('Planificación 2026-1'!R:R,'Planificación 2026-1'!W:W,C223,'Planificación 2026-1'!G:G,"AR",'Planificación 2026-1'!H:H,"&lt;3")</f>
        <v>0</v>
      </c>
      <c r="CZ223" s="79">
        <f>SUMIFS('Planificación 2026-1'!R:R,'Planificación 2026-1'!W:W,C223,'Planificación 2026-1'!G:G,"T1",'Planificación 2026-1'!H:H,"&lt;3")</f>
        <v>0</v>
      </c>
      <c r="DA223" s="79">
        <f>SUMIFS('Planificación 2026-1'!R:R,'Planificación 2026-1'!W:W,C223,'Planificación 2026-1'!G:G,"T3",'Planificación 2026-1'!H:H,"&lt;3")</f>
        <v>0</v>
      </c>
      <c r="DB223" s="79">
        <f>SUMIFS('Planificación 2026-1'!R:R,'Planificación 2026-1'!W:W,C223,'Planificación 2026-1'!G:G,"T2",'Planificación 2026-1'!H:H,"&lt;3")</f>
        <v>0</v>
      </c>
      <c r="DC223" s="79">
        <f>SUMIFS('Planificación 2026-1'!R:R,'Planificación 2026-1'!W:W,C223,'Planificación 2026-1'!G:G,"AE",'Planificación 2026-1'!H:H,"&lt;3")</f>
        <v>0</v>
      </c>
      <c r="DD223" s="79">
        <f>SUMIFS('Planificación 2026-1'!R:R,'Planificación 2026-1'!W:W,C223,'Planificación 2026-1'!G:G,"T4",'Planificación 2026-1'!H:H,"&lt;3")</f>
        <v>0</v>
      </c>
      <c r="DE223" s="78" t="str">
        <f t="shared" si="46"/>
        <v/>
      </c>
      <c r="DF223" s="30">
        <f>IF(C223="","",SUMIFS('Planificación 2026-1'!R:R,'Planificación 2026-1'!W:W,C223,'Planificación 2026-1'!E:E,"PRINCIPAL",'Planificación 2026-1'!X:X,"VIRTUAL"))</f>
        <v>0</v>
      </c>
      <c r="DG223" s="30">
        <f>IF(C223="","",SUMIFS('Planificación 2026-1'!R:R,'Planificación 2026-1'!W:W,C223,'Planificación 2026-1'!E:E,"PRINCIPAL",'Planificación 2026-1'!X:X,"PRESENCIAL"))</f>
        <v>0</v>
      </c>
      <c r="DH223" s="30">
        <f>IF(C223="","",SUMIFS('Planificación 2026-1'!R:R,'Planificación 2026-1'!W:W,C223,'Planificación 2026-1'!E:E,"PRINCIPAL",'Planificación 2026-1'!X:X,"HIBRIDO PRESENCIAL"))</f>
        <v>0</v>
      </c>
      <c r="DI223" s="78" t="str">
        <f t="shared" si="47"/>
        <v>P02</v>
      </c>
      <c r="DJ223" s="78">
        <f>IF(C223="","",SUMIFS('Planificación 2026-1'!R:R,'Planificación 2026-1'!W:W,C223,'Planificación 2026-1'!E:E,"FILIAL",'Planificación 2026-1'!X:X,"VIRTUAL"))</f>
        <v>0</v>
      </c>
      <c r="DK223" s="80">
        <f>IF(C223="","",SUMIFS('Planificación 2026-1'!R:R,'Planificación 2026-1'!W:W,C223,'Planificación 2026-1'!E:E,"FILIAL",'Planificación 2026-1'!X:X,"PRESENCIAL"))</f>
        <v>14</v>
      </c>
      <c r="DL223" s="42">
        <f>IF(C223="","",SUMIFS('Planificación 2026-1'!R:R,'Planificación 2026-1'!W:W,C223,'Planificación 2026-1'!E:E,"FILIAL",'Planificación 2026-1'!X:X,"HIBRIDO PRESENCIAL"))</f>
        <v>0</v>
      </c>
      <c r="DM223" s="81" t="str">
        <f t="shared" si="48"/>
        <v/>
      </c>
      <c r="DN223" s="78">
        <f>IF(C223="","",SUMIFS('Planificación 2026-1'!R:R,'Planificación 2026-1'!W:W,C223,'Planificación 2026-1'!E:E,"SUNAMPE",'Planificación 2026-1'!X:X,"VIRTUAL"))</f>
        <v>0</v>
      </c>
      <c r="DO223" s="42">
        <f>IF(C223="","",SUMIFS('Planificación 2026-1'!R:R,'Planificación 2026-1'!W:W,C223,'Planificación 2026-1'!E:E,"SUNAMPE",'Planificación 2026-1'!X:X,"PRESENCIAL"))</f>
        <v>0</v>
      </c>
      <c r="DP223" s="81" t="str">
        <f t="shared" si="49"/>
        <v/>
      </c>
      <c r="DQ223" s="78">
        <f>IF(C223="","",SUMIFS('Planificación 2026-1'!R:R,'Planificación 2026-1'!W:W,C223,'Planificación 2026-1'!E:E,"HUAURA",'Planificación 2026-1'!X:X,"VIRTUAL"))</f>
        <v>0</v>
      </c>
      <c r="DR223" s="42">
        <f>IF(C223="","",SUMIFS('Planificación 2026-1'!R:R,'Planificación 2026-1'!W:W,C223,'Planificación 2026-1'!E:E,"HUAURA",'Planificación 2026-1'!X:X,"PRESENCIAL"))</f>
        <v>0</v>
      </c>
      <c r="DS223" s="48">
        <f>SUMIFS('Planificación 2026-1'!R:R,'Planificación 2026-1'!W:W,C223,'Planificación 2026-1'!E:E,"PRINCIPAL",'Planificación 2026-1'!X:X,"VIRTUAL",'Planificación 2026-1'!H:H,"&gt;2")</f>
        <v>0</v>
      </c>
      <c r="DT223" s="48">
        <f>SUMIFS('Planificación 2026-1'!R:R,'Planificación 2026-1'!W:W,C223,'Planificación 2026-1'!E:E,"PRINCIPAL",'Planificación 2026-1'!X:X,"&lt;&gt;VIRTUAL",'Planificación 2026-1'!H:H,"&gt;2")</f>
        <v>0</v>
      </c>
      <c r="DU223" s="48">
        <f>SUMIFS('Planificación 2026-1'!R:R,'Planificación 2026-1'!W:W,C223,'Planificación 2026-1'!E:E,"SUNAMPE",'Planificación 2026-1'!X:X,"VIRTUAL",'Planificación 2026-1'!H:H,"&gt;2")</f>
        <v>0</v>
      </c>
      <c r="DV223" s="48">
        <f>SUMIFS('Planificación 2026-1'!R:R,'Planificación 2026-1'!W:W,C223,'Planificación 2026-1'!E:E,"SUNAMPE",'Planificación 2026-1'!X:X,"&lt;&gt;VIRTUAL",'Planificación 2026-1'!H:H,"&gt;2")</f>
        <v>0</v>
      </c>
      <c r="DW223" s="48">
        <f>SUMIFS('Planificación 2026-1'!R:R,'Planificación 2026-1'!W:W,C223,'Planificación 2026-1'!E:E,"FILIAL",'Planificación 2026-1'!X:X,"VIRTUAL",'Planificación 2026-1'!H:H,"&gt;2")</f>
        <v>0</v>
      </c>
      <c r="DX223" s="48">
        <f>SUMIFS('Planificación 2026-1'!R:R,'Planificación 2026-1'!W:W,C223,'Planificación 2026-1'!E:E,"FILIAL",'Planificación 2026-1'!X:X,"&lt;&gt;VIRTUAL",'Planificación 2026-1'!H:H,"&gt;2")</f>
        <v>14</v>
      </c>
      <c r="DY223" s="48">
        <f>SUMIFS('Planificación 2026-1'!R:R,'Planificación 2026-1'!W:W,C223,'Planificación 2026-1'!E:E,"PORUMA",'Planificación 2026-1'!X:X,"VIRTUAL",'Planificación 2026-1'!H:H,"&gt;2")</f>
        <v>0</v>
      </c>
      <c r="DZ223" s="48">
        <f>SUMIFS('Planificación 2026-1'!R:R,'Planificación 2026-1'!W:W,C223,'Planificación 2026-1'!E:E,"PORUMA",'Planificación 2026-1'!X:X,"&lt;&gt;VIRTUAL",'Planificación 2026-1'!H:H,"&gt;2")</f>
        <v>0</v>
      </c>
      <c r="EA223" s="48">
        <f>SUMIFS('Planificación 2026-1'!R:R,'Planificación 2026-1'!W:W,C223,'Planificación 2026-1'!E:E,"HUAURA",'Planificación 2026-1'!X:X,"VIRTUAL",'Planificación 2026-1'!H:H,"&gt;2")</f>
        <v>0</v>
      </c>
      <c r="EB223" s="48">
        <f>SUMIFS('Planificación 2026-1'!R:R,'Planificación 2026-1'!W:W,C223,'Planificación 2026-1'!E:E,"HUAURA",'Planificación 2026-1'!X:X,"&lt;&gt;VIRTUAL",'Planificación 2026-1'!H:H,"&gt;2")</f>
        <v>0</v>
      </c>
      <c r="EC223" s="48">
        <f>SUMIFS('Planificación 2026-1'!R:R,'Planificación 2026-1'!W:W,C223,'Planificación 2026-1'!E:E,"PRINCIPAL",'Planificación 2026-1'!X:X,"VIRTUAL",'Planificación 2026-1'!H:H,"&lt;3")</f>
        <v>0</v>
      </c>
      <c r="ED223" s="48">
        <f>SUMIFS('Planificación 2026-1'!R:R,'Planificación 2026-1'!W:W,C223,'Planificación 2026-1'!E:E,"PRINCIPAL",'Planificación 2026-1'!X:X,"&lt;&gt;VIRTUAL",'Planificación 2026-1'!H:H,"&lt;3")</f>
        <v>0</v>
      </c>
      <c r="EE223" s="48">
        <f>SUMIFS('Planificación 2026-1'!R:R,'Planificación 2026-1'!W:W,C223,'Planificación 2026-1'!E:E,"SUNAMPE",'Planificación 2026-1'!X:X,"VIRTUAL",'Planificación 2026-1'!H:H,"&lt;3")</f>
        <v>0</v>
      </c>
      <c r="EF223" s="48">
        <f>SUMIFS('Planificación 2026-1'!R:R,'Planificación 2026-1'!W:W,C223,'Planificación 2026-1'!E:E,"SUNAMPE",'Planificación 2026-1'!X:X,"&lt;&gt;VIRTUAL",'Planificación 2026-1'!H:H,"&lt;3")</f>
        <v>0</v>
      </c>
      <c r="EG223" s="48">
        <f>SUMIFS('Planificación 2026-1'!R:R,'Planificación 2026-1'!W:W,C223,'Planificación 2026-1'!E:E,"FILIAL",'Planificación 2026-1'!X:X,"VIRTUAL",'Planificación 2026-1'!H:H,"&lt;3")</f>
        <v>0</v>
      </c>
      <c r="EH223" s="48">
        <f>SUMIFS('Planificación 2026-1'!R:R,'Planificación 2026-1'!W:W,C223,'Planificación 2026-1'!E:E,"FILIAL",'Planificación 2026-1'!X:X,"&lt;&gt;VIRTUAL",'Planificación 2026-1'!H:H,"&lt;3")</f>
        <v>0</v>
      </c>
      <c r="EI223" s="48">
        <f>SUMIFS('Planificación 2026-1'!R:R,'Planificación 2026-1'!W:W,C223,'Planificación 2026-1'!E:E,"PORUMA",'Planificación 2026-1'!X:X,"VIRTUAL",'Planificación 2026-1'!H:H,"&lt;3")</f>
        <v>0</v>
      </c>
      <c r="EJ223" s="48">
        <f>SUMIFS('Planificación 2026-1'!R:R,'Planificación 2026-1'!W:W,C223,'Planificación 2026-1'!E:E,"PORUMA",'Planificación 2026-1'!X:X,"&lt;&gt;VIRTUAL",'Planificación 2026-1'!H:H,"&lt;3")</f>
        <v>0</v>
      </c>
      <c r="EK223" s="48">
        <f>SUMIFS('Planificación 2026-1'!R:R,'Planificación 2026-1'!W:W,C223,'Planificación 2026-1'!E:E,"HUAURA",'Planificación 2026-1'!X:X,"VIRTUAL",'Planificación 2026-1'!H:H,"&lt;3")</f>
        <v>0</v>
      </c>
      <c r="EL223" s="48">
        <f>SUMIFS('Planificación 2026-1'!R:R,'Planificación 2026-1'!W:W,C223,'Planificación 2026-1'!E:E,"HUAURA",'Planificación 2026-1'!X:X,"&lt;&gt;VIRTUAL",'Planificación 2026-1'!H:H,"&lt;3")</f>
        <v>0</v>
      </c>
      <c r="EM223" s="48">
        <f t="shared" si="50"/>
        <v>14</v>
      </c>
      <c r="EN223" s="48">
        <f t="shared" si="51"/>
        <v>0</v>
      </c>
      <c r="EO223" s="48">
        <f t="shared" si="52"/>
        <v>0</v>
      </c>
      <c r="EP223" s="48">
        <f t="shared" si="53"/>
        <v>0</v>
      </c>
      <c r="EQ223" s="48">
        <f t="shared" si="54"/>
        <v>0</v>
      </c>
      <c r="ER223" s="48"/>
      <c r="ES223" s="48">
        <f t="shared" si="55"/>
        <v>0</v>
      </c>
      <c r="ET223" s="48">
        <f t="shared" si="56"/>
        <v>14</v>
      </c>
      <c r="EU223" s="48" t="b">
        <f t="shared" si="57"/>
        <v>1</v>
      </c>
      <c r="EV223" s="48" t="str">
        <f t="shared" si="58"/>
        <v>FILIAL</v>
      </c>
      <c r="EW223" s="48" t="str">
        <f t="shared" si="59"/>
        <v>PRESENCIAL</v>
      </c>
    </row>
    <row r="224" spans="1:153" x14ac:dyDescent="0.3">
      <c r="A224" s="53"/>
      <c r="B224" s="383">
        <v>221</v>
      </c>
      <c r="C224" s="107" t="s">
        <v>250</v>
      </c>
      <c r="D224" s="82">
        <f>SUMIF('Planificación 2026-1'!W:W,C224,'Planificación 2026-1'!R:R)</f>
        <v>12</v>
      </c>
      <c r="E224" s="384" t="s">
        <v>319</v>
      </c>
      <c r="F224" s="107" t="s">
        <v>430</v>
      </c>
      <c r="G224" s="107" t="s">
        <v>431</v>
      </c>
      <c r="H224" s="107" t="s">
        <v>434</v>
      </c>
      <c r="I224" s="77" t="str">
        <f>IF(SUM(COUNTIFS('Planificación 2026-1'!E:E,"PRINCIPAL",'Planificación 2026-1'!W:W,C224,'Planificación 2026-1'!G:G,"AF"))&gt;0,"P01"," ")</f>
        <v xml:space="preserve"> </v>
      </c>
      <c r="J224" s="78" t="str">
        <f>IF(SUM(COUNTIFS('Planificación 2026-1'!E:E,"PRINCIPAL",'Planificación 2026-1'!W:W,C224,'Planificación 2026-1'!G:G,"EN"))&gt;0,"P02"," ")</f>
        <v xml:space="preserve"> </v>
      </c>
      <c r="K224" s="78" t="str">
        <f>IF(SUM(COUNTIFS('Planificación 2026-1'!E:E,"PRINCIPAL",'Planificación 2026-1'!W:W,C224,'Planificación 2026-1'!G:G,"IS"))&gt;0,"P03"," ")</f>
        <v xml:space="preserve"> </v>
      </c>
      <c r="L224" s="78" t="str">
        <f>IF(SUM(COUNTIFS('Planificación 2026-1'!E:E,"PRINCIPAL",'Planificación 2026-1'!W:W,C224,'Planificación 2026-1'!G:G,"PS"))&gt;0,"P04"," ")</f>
        <v>P04</v>
      </c>
      <c r="M224" s="78"/>
      <c r="N224" s="78" t="str">
        <f>IF(SUM(COUNTIFS('Planificación 2026-1'!E:E,"PRINCIPAL",'Planificación 2026-1'!W:W,C224,'Planificación 2026-1'!G:G,"IN"))&gt;0,"P06"," ")</f>
        <v xml:space="preserve"> </v>
      </c>
      <c r="O224" s="78" t="str">
        <f>IF(SUM(COUNTIFS('Planificación 2026-1'!E:E,"PRINCIPAL",'Planificación 2026-1'!W:W,C224,'Planificación 2026-1'!G:G,"CA"))&gt;0,"P07"," ")</f>
        <v xml:space="preserve"> </v>
      </c>
      <c r="P224" s="78" t="str">
        <f>IF(SUM(COUNTIFS('Planificación 2026-1'!E:E,"PRINCIPAL",'Planificación 2026-1'!W:W,C224,'Planificación 2026-1'!G:G,"DE"))&gt;0,"P08"," ")</f>
        <v xml:space="preserve"> </v>
      </c>
      <c r="Q224" s="78" t="str">
        <f>IF(SUM(COUNTIFS('Planificación 2026-1'!E:E,"PRINCIPAL",'Planificación 2026-1'!W:W,C224,'Planificación 2026-1'!G:G,"OB"))&gt;0,"P09"," ")</f>
        <v xml:space="preserve"> </v>
      </c>
      <c r="R224" s="78" t="str">
        <f>IF(SUM(COUNTIFS('Planificación 2026-1'!E:E,"PRINCIPAL",'Planificación 2026-1'!W:W,C224,'Planificación 2026-1'!G:G,"MH"))&gt;0,"P31"," ")</f>
        <v xml:space="preserve"> </v>
      </c>
      <c r="S224" s="78" t="str">
        <f>IF(SUM(COUNTIFS('Planificación 2026-1'!E:E,"PRINCIPAL",'Planificación 2026-1'!W:W,C224,'Planificación 2026-1'!G:G,"IC"))&gt;0,"P32"," ")</f>
        <v xml:space="preserve"> </v>
      </c>
      <c r="T224" s="78" t="str">
        <f>IF(SUM(COUNTIFS('Planificación 2026-1'!E:E,"PRINCIPAL",'Planificación 2026-1'!W:W,C224,'Planificación 2026-1'!G:G,"AR"))&gt;0,"P34"," ")</f>
        <v xml:space="preserve"> </v>
      </c>
      <c r="U224" s="78" t="str">
        <f>IF(SUM(COUNTIFS('Planificación 2026-1'!E:E,"PRINCIPAL",'Planificación 2026-1'!W:W,C224,'Planificación 2026-1'!G:G,"T1"))&gt;0,"P35"," ")</f>
        <v xml:space="preserve"> </v>
      </c>
      <c r="V224" s="78" t="str">
        <f>IF(SUM(COUNTIFS('Planificación 2026-1'!E:E,"PRINCIPAL",'Planificación 2026-1'!W:W,C224,'Planificación 2026-1'!G:G,"T3"))&gt;0,"P36"," ")</f>
        <v xml:space="preserve"> </v>
      </c>
      <c r="W224" s="78" t="str">
        <f>IF(SUM(COUNTIFS('Planificación 2026-1'!E:E,"PRINCIPAL",'Planificación 2026-1'!W:W,C224,'Planificación 2026-1'!G:G,"T2"))&gt;0,"P37"," ")</f>
        <v xml:space="preserve"> </v>
      </c>
      <c r="X224" s="78" t="str">
        <f>IF(SUM(COUNTIFS('Planificación 2026-1'!E:E,"PRINCIPAL",'Planificación 2026-1'!W:W,C224,'Planificación 2026-1'!G:G,"AE"))&gt;0,"P38"," ")</f>
        <v xml:space="preserve"> </v>
      </c>
      <c r="Y224" s="78" t="str">
        <f>IF(SUM(COUNTIFS('Planificación 2026-1'!E:E,"PRINCIPAL",'Planificación 2026-1'!W:W,C224,'Planificación 2026-1'!G:G,"T4"))&gt;0,"P55"," ")</f>
        <v xml:space="preserve"> </v>
      </c>
      <c r="Z224" s="78" t="str">
        <f>IF(SUM(COUNTIFS('Planificación 2026-1'!E:E,"FILIAL",'Planificación 2026-1'!W:W,C224,'Planificación 2026-1'!G:G,"AF"))&gt;0," P01"," ")</f>
        <v xml:space="preserve"> </v>
      </c>
      <c r="AA224" s="78" t="str">
        <f>IF(SUM(COUNTIFS('Planificación 2026-1'!E:E,"FILIAL",'Planificación 2026-1'!W:W,C224,'Planificación 2026-1'!G:G,"EN"))&gt;0,"P02"," ")</f>
        <v xml:space="preserve"> </v>
      </c>
      <c r="AB224" s="78" t="str">
        <f>IF(SUM(COUNTIFS('Planificación 2026-1'!E:E,"FILIAL",'Planificación 2026-1'!W:W,C224,'Planificación 2026-1'!G:G,"IS"))&gt;0,"P03"," ")</f>
        <v xml:space="preserve"> </v>
      </c>
      <c r="AC224" s="78" t="str">
        <f>IF(SUM(COUNTIFS('Planificación 2026-1'!E:E,"FILIAL",'Planificación 2026-1'!W:W,C224,'Planificación 2026-1'!G:G,"PS"))&gt;0,"P04"," ")</f>
        <v xml:space="preserve"> </v>
      </c>
      <c r="AD224" s="78"/>
      <c r="AE224" s="78" t="str">
        <f>IF(SUM(COUNTIFS('Planificación 2026-1'!E:E,"FILIAL",'Planificación 2026-1'!W:W,C224,'Planificación 2026-1'!G:G,"IN"))&gt;0,"P06"," ")</f>
        <v xml:space="preserve"> </v>
      </c>
      <c r="AF224" s="78" t="str">
        <f>IF(SUM(COUNTIFS('Planificación 2026-1'!E:E,"FILIAL",'Planificación 2026-1'!W:W,C224,'Planificación 2026-1'!G:G,"CA"))&gt;0,"P07"," ")</f>
        <v xml:space="preserve"> </v>
      </c>
      <c r="AG224" s="78" t="str">
        <f>IF(SUM(COUNTIFS('Planificación 2026-1'!E:E,"FILIAL",'Planificación 2026-1'!W:W,C224,'Planificación 2026-1'!G:G,"DE"))&gt;0,"P08"," ")</f>
        <v xml:space="preserve"> </v>
      </c>
      <c r="AH224" s="78" t="str">
        <f>IF(SUM(COUNTIFS('Planificación 2026-1'!E:E,"FILIAL",'Planificación 2026-1'!W:W,C224,'Planificación 2026-1'!G:G,"OB"))&gt;0,"P09"," ")</f>
        <v xml:space="preserve"> </v>
      </c>
      <c r="AI224" s="78" t="str">
        <f>IF(SUM(COUNTIFS('Planificación 2026-1'!E:E,"FILIAL",'Planificación 2026-1'!W:W,C224,'Planificación 2026-1'!G:G,"MH"))&gt;0,"P31"," ")</f>
        <v xml:space="preserve"> </v>
      </c>
      <c r="AJ224" s="78" t="str">
        <f>IF(SUM(COUNTIFS('Planificación 2026-1'!E:E,"FILIAL",'Planificación 2026-1'!W:W,C224,'Planificación 2026-1'!G:G,"IC"))&gt;0,"P32"," ")</f>
        <v xml:space="preserve"> </v>
      </c>
      <c r="AK224" s="78" t="str">
        <f>IF(SUM(COUNTIFS('Planificación 2026-1'!E:E,"FILIAL",'Planificación 2026-1'!W:W,C224,'Planificación 2026-1'!G:G,"AR"))&gt;0,"P34"," ")</f>
        <v xml:space="preserve"> </v>
      </c>
      <c r="AL224" s="78" t="str">
        <f>IF(SUM(COUNTIFS('Planificación 2026-1'!E:E,"FILIAL",'Planificación 2026-1'!W:W,C224,'Planificación 2026-1'!G:G,"T1"))&gt;0,"P35"," ")</f>
        <v xml:space="preserve"> </v>
      </c>
      <c r="AM224" s="78" t="str">
        <f>IF(SUM(COUNTIFS('Planificación 2026-1'!E:E,"FILIAL",'Planificación 2026-1'!W:W,C224,'Planificación 2026-1'!G:G,"T3"))&gt;0,"P36"," ")</f>
        <v xml:space="preserve"> </v>
      </c>
      <c r="AN224" s="78" t="str">
        <f>IF(SUM(COUNTIFS('Planificación 2026-1'!E:E,"FILIAL",'Planificación 2026-1'!W:W,C224,'Planificación 2026-1'!G:G,"T2"))&gt;0,"P37"," ")</f>
        <v xml:space="preserve"> </v>
      </c>
      <c r="AO224" s="78" t="str">
        <f>IF(SUM(COUNTIFS('Planificación 2026-1'!E:E,"FILIAL",'Planificación 2026-1'!W:W,C224,'Planificación 2026-1'!G:G,"AE"))&gt;0,"P38"," ")</f>
        <v xml:space="preserve"> </v>
      </c>
      <c r="AP224" s="78" t="str">
        <f>IF(SUM(COUNTIFS('Planificación 2026-1'!E:E,"FILIAL",'Planificación 2026-1'!W:W,C224,'Planificación 2026-1'!G:G,"T4"))&gt;0,"P55"," ")</f>
        <v xml:space="preserve"> </v>
      </c>
      <c r="AQ224" s="78" t="str">
        <f>IF(SUM(COUNTIFS('Planificación 2026-1'!E:E,"SUNAMPE",'Planificación 2026-1'!W:W,C224,'Planificación 2026-1'!G:G,"AF"))&gt;0," P01"," ")</f>
        <v xml:space="preserve"> </v>
      </c>
      <c r="AR224" s="78" t="str">
        <f>IF(SUM(COUNTIFS('Planificación 2026-1'!E:E,"SUNAMPE",'Planificación 2026-1'!W:W,C224,'Planificación 2026-1'!G:G,"EN"))&gt;0,"P02"," ")</f>
        <v xml:space="preserve"> </v>
      </c>
      <c r="AS224" s="78" t="str">
        <f>IF(SUM(COUNTIFS('Planificación 2026-1'!E:E,"SUNAMPE",'Planificación 2026-1'!W:W,C224,'Planificación 2026-1'!G:G,"IS"))&gt;0,"P03"," ")</f>
        <v xml:space="preserve"> </v>
      </c>
      <c r="AT224" s="78" t="str">
        <f>IF(SUM(COUNTIFS('Planificación 2026-1'!E:E,"SUNAMPE",'Planificación 2026-1'!W:W,C224,'Planificación 2026-1'!G:G,"PS"))&gt;0,"P04"," ")</f>
        <v xml:space="preserve"> </v>
      </c>
      <c r="AU224" s="78"/>
      <c r="AV224" s="78" t="str">
        <f>IF(SUM(COUNTIFS('Planificación 2026-1'!E:E,"SUNAMPE",'Planificación 2026-1'!W:W,C224,'Planificación 2026-1'!G:G,"IN"))&gt;0,"P06"," ")</f>
        <v xml:space="preserve"> </v>
      </c>
      <c r="AW224" s="78" t="str">
        <f>IF(SUM(COUNTIFS('Planificación 2026-1'!E:E,"SUNAMPE",'Planificación 2026-1'!W:W,C224,'Planificación 2026-1'!G:G,"CA"))&gt;0,"P07"," ")</f>
        <v xml:space="preserve"> </v>
      </c>
      <c r="AX224" s="78" t="str">
        <f>IF(SUM(COUNTIFS('Planificación 2026-1'!E:E,"SUNAMPE",'Planificación 2026-1'!W:W,C224,'Planificación 2026-1'!G:G,"DE"))&gt;0,"P08"," ")</f>
        <v xml:space="preserve"> </v>
      </c>
      <c r="AY224" s="78" t="str">
        <f>IF(SUM(COUNTIFS('Planificación 2026-1'!E:E,"SUNAMPE",'Planificación 2026-1'!W:W,C224,'Planificación 2026-1'!G:G,"OB"))&gt;0,"P09"," ")</f>
        <v xml:space="preserve"> </v>
      </c>
      <c r="AZ224" s="78" t="str">
        <f>IF(SUM(COUNTIFS('Planificación 2026-1'!E:E,"SUNAMPE",'Planificación 2026-1'!W:W,C224,'Planificación 2026-1'!G:G,"MH"))&gt;0,"P31"," ")</f>
        <v xml:space="preserve"> </v>
      </c>
      <c r="BA224" s="78" t="str">
        <f>IF(SUM(COUNTIFS('Planificación 2026-1'!E:E,"SUNAMPE",'Planificación 2026-1'!W:W,C224,'Planificación 2026-1'!G:G,"IC"))&gt;0,"P32"," ")</f>
        <v xml:space="preserve"> </v>
      </c>
      <c r="BB224" s="78" t="str">
        <f>IF(SUM(COUNTIFS('Planificación 2026-1'!E:E,"SUNAMPE",'Planificación 2026-1'!W:W,C224,'Planificación 2026-1'!G:G,"AR"))&gt;0,"P34"," ")</f>
        <v xml:space="preserve"> </v>
      </c>
      <c r="BC224" s="78" t="str">
        <f>IF(SUM(COUNTIFS('Planificación 2026-1'!E:E,"SUNAMPE",'Planificación 2026-1'!W:W,C224,'Planificación 2026-1'!G:G,"T1"))&gt;0,"P35"," ")</f>
        <v xml:space="preserve"> </v>
      </c>
      <c r="BD224" s="78" t="str">
        <f>IF(SUM(COUNTIFS('Planificación 2026-1'!E:E,"SUNAMPE",'Planificación 2026-1'!W:W,C224,'Planificación 2026-1'!G:G,"T3"))&gt;0,"P36"," ")</f>
        <v xml:space="preserve"> </v>
      </c>
      <c r="BE224" s="78" t="str">
        <f>IF(SUM(COUNTIFS('Planificación 2026-1'!E:E,"SUNAMPE",'Planificación 2026-1'!W:W,C224,'Planificación 2026-1'!G:G,"T2"))&gt;0,"P37"," ")</f>
        <v xml:space="preserve"> </v>
      </c>
      <c r="BF224" s="78" t="str">
        <f>IF(SUM(COUNTIFS('Planificación 2026-1'!E:E,"SUNAMPE",'Planificación 2026-1'!W:W,C224,'Planificación 2026-1'!G:G,"AE"))&gt;0,"P38"," ")</f>
        <v xml:space="preserve"> </v>
      </c>
      <c r="BG224" s="78" t="str">
        <f>IF(SUM(COUNTIFS('Planificación 2026-1'!E:E,"SUNAMPE",'Planificación 2026-1'!W:W,C224,'Planificación 2026-1'!G:G,"T4"))&gt;0,"P55"," ")</f>
        <v xml:space="preserve"> </v>
      </c>
      <c r="BH224" s="78" t="str">
        <f>IF(SUM(COUNTIFS('Planificación 2026-1'!E:E,"HUAURA",'Planificación 2026-1'!W:W,C224,'Planificación 2026-1'!G:G,"AF"))&gt;0," P01"," ")</f>
        <v xml:space="preserve"> </v>
      </c>
      <c r="BI224" s="78" t="str">
        <f>IF(SUM(COUNTIFS('Planificación 2026-1'!E:E,"HUAURA",'Planificación 2026-1'!W:W,C224,'Planificación 2026-1'!G:G,"EN"))&gt;0,"P02"," ")</f>
        <v xml:space="preserve"> </v>
      </c>
      <c r="BJ224" s="78" t="str">
        <f>IF(SUM(COUNTIFS('Planificación 2026-1'!E:E,"HUAURA",'Planificación 2026-1'!W:W,C224,'Planificación 2026-1'!G:G,"IS"))&gt;0,"P03"," ")</f>
        <v xml:space="preserve"> </v>
      </c>
      <c r="BK224" s="78" t="str">
        <f>IF(SUM(COUNTIFS('Planificación 2026-1'!E:E,"HUAURA",'Planificación 2026-1'!W:W,C224,'Planificación 2026-1'!G:G,"PS"))&gt;0,"P04"," ")</f>
        <v xml:space="preserve"> </v>
      </c>
      <c r="BL224" s="78"/>
      <c r="BM224" s="78" t="str">
        <f>IF(SUM(COUNTIFS('Planificación 2026-1'!E:E,"HUAURA",'Planificación 2026-1'!W:W,C224,'Planificación 2026-1'!G:G,"IN"))&gt;0,"P06"," ")</f>
        <v xml:space="preserve"> </v>
      </c>
      <c r="BN224" s="78" t="str">
        <f>IF(SUM(COUNTIFS('Planificación 2026-1'!E:E,"HUAURA",'Planificación 2026-1'!W:W,C224,'Planificación 2026-1'!G:G,"CA"))&gt;0,"P07"," ")</f>
        <v xml:space="preserve"> </v>
      </c>
      <c r="BO224" s="78" t="str">
        <f>IF(SUM(COUNTIFS('Planificación 2026-1'!E:E,"HUAURA",'Planificación 2026-1'!W:W,C224,'Planificación 2026-1'!G:G,"DE"))&gt;0,"P08"," ")</f>
        <v xml:space="preserve"> </v>
      </c>
      <c r="BP224" s="78" t="str">
        <f>IF(SUM(COUNTIFS('Planificación 2026-1'!E:E,"HUAURA",'Planificación 2026-1'!W:W,C224,'Planificación 2026-1'!G:G,"OB"))&gt;0,"P09"," ")</f>
        <v xml:space="preserve"> </v>
      </c>
      <c r="BQ224" s="78" t="str">
        <f>IF(SUM(COUNTIFS('Planificación 2026-1'!E:E,"HUAURA",'Planificación 2026-1'!W:W,C224,'Planificación 2026-1'!G:G,"MH"))&gt;0,"P31"," ")</f>
        <v xml:space="preserve"> </v>
      </c>
      <c r="BR224" s="78" t="str">
        <f>IF(SUM(COUNTIFS('Planificación 2026-1'!E:E,"HUAURA",'Planificación 2026-1'!W:W,C224,'Planificación 2026-1'!G:G,"IC"))&gt;0,"P32"," ")</f>
        <v xml:space="preserve"> </v>
      </c>
      <c r="BS224" s="78" t="str">
        <f>IF(SUM(COUNTIFS('Planificación 2026-1'!E:E,"HUAURA",'Planificación 2026-1'!W:W,C224,'Planificación 2026-1'!G:G,"AR"))&gt;0,"P34"," ")</f>
        <v xml:space="preserve"> </v>
      </c>
      <c r="BT224" s="78" t="str">
        <f>IF(SUM(COUNTIFS('Planificación 2026-1'!E:E,"HUAURA",'Planificación 2026-1'!W:W,C224,'Planificación 2026-1'!G:G,"T1"))&gt;0,"P35"," ")</f>
        <v xml:space="preserve"> </v>
      </c>
      <c r="BU224" s="78" t="str">
        <f>IF(SUM(COUNTIFS('Planificación 2026-1'!E:E,"HUAURA",'Planificación 2026-1'!W:W,C224,'Planificación 2026-1'!G:G,"T3"))&gt;0,"P36"," ")</f>
        <v xml:space="preserve"> </v>
      </c>
      <c r="BV224" s="78" t="str">
        <f>IF(SUM(COUNTIFS('Planificación 2026-1'!E:E,"HUAURA",'Planificación 2026-1'!W:W,C224,'Planificación 2026-1'!G:G,"T2"))&gt;0,"P37"," ")</f>
        <v xml:space="preserve"> </v>
      </c>
      <c r="BW224" s="78" t="str">
        <f>IF(SUM(COUNTIFS('Planificación 2026-1'!E:E,"HUAURA",'Planificación 2026-1'!W:W,C224,'Planificación 2026-1'!G:G,"AE"))&gt;0,"P38"," ")</f>
        <v xml:space="preserve"> </v>
      </c>
      <c r="BX224" s="78" t="str">
        <f>IF(SUM(COUNTIFS('Planificación 2026-1'!E:E,"HUAURA",'Planificación 2026-1'!W:W,C224,'Planificación 2026-1'!G:G,"T4"))&gt;0,"P55"," ")</f>
        <v xml:space="preserve"> </v>
      </c>
      <c r="BY224" s="79">
        <f>SUMIFS('Planificación 2026-1'!R:R,'Planificación 2026-1'!W:W,C224,'Planificación 2026-1'!G:G,"AF",'Planificación 2026-1'!H:H,"&gt;2")</f>
        <v>0</v>
      </c>
      <c r="BZ224" s="79">
        <f>SUMIFS('Planificación 2026-1'!R:R,'Planificación 2026-1'!W:W,C224,'Planificación 2026-1'!G:G,"EN",'Planificación 2026-1'!H:H,"&gt;2")</f>
        <v>0</v>
      </c>
      <c r="CA224" s="79">
        <f>SUMIFS('Planificación 2026-1'!R:R,'Planificación 2026-1'!W:W,C224,'Planificación 2026-1'!G:G,"IS",'Planificación 2026-1'!H:H,"&gt;2")</f>
        <v>0</v>
      </c>
      <c r="CB224" s="79">
        <f>SUMIFS('Planificación 2026-1'!R:R,'Planificación 2026-1'!W:W,C224,'Planificación 2026-1'!G:G,"PS",'Planificación 2026-1'!H:H,"&gt;2")</f>
        <v>12</v>
      </c>
      <c r="CC224" s="79">
        <f>SUMIFS('Planificación 2026-1'!R:R,'Planificación 2026-1'!W:W,C224,'Planificación 2026-1'!G:G,"IN",'Planificación 2026-1'!H:H,"&gt;2")</f>
        <v>0</v>
      </c>
      <c r="CD224" s="79">
        <f>SUMIFS('Planificación 2026-1'!R:R,'Planificación 2026-1'!W:W,C224,'Planificación 2026-1'!G:G,"CA",'Planificación 2026-1'!H:H,"&gt;2")</f>
        <v>0</v>
      </c>
      <c r="CE224" s="79">
        <f>SUMIFS('Planificación 2026-1'!R:R,'Planificación 2026-1'!W:W,C224,'Planificación 2026-1'!G:G,"DE",'Planificación 2026-1'!H:H,"&gt;2")</f>
        <v>0</v>
      </c>
      <c r="CF224" s="79">
        <f>SUMIFS('Planificación 2026-1'!R:R,'Planificación 2026-1'!W:W,C224,'Planificación 2026-1'!G:G,"OB",'Planificación 2026-1'!H:H,"&gt;2")</f>
        <v>0</v>
      </c>
      <c r="CG224" s="79">
        <f>SUMIFS('Planificación 2026-1'!R:R,'Planificación 2026-1'!W:W,C224,'Planificación 2026-1'!G:G,"MH",'Planificación 2026-1'!H:H,"&gt;2")</f>
        <v>0</v>
      </c>
      <c r="CH224" s="79">
        <f>SUMIFS('Planificación 2026-1'!R:R,'Planificación 2026-1'!W:W,C224,'Planificación 2026-1'!G:G,"IC",'Planificación 2026-1'!H:H,"&gt;2")</f>
        <v>0</v>
      </c>
      <c r="CI224" s="79">
        <f>SUMIFS('Planificación 2026-1'!R:R,'Planificación 2026-1'!W:W,C224,'Planificación 2026-1'!G:G,"AR",'Planificación 2026-1'!H:H,"&gt;2")</f>
        <v>0</v>
      </c>
      <c r="CJ224" s="79">
        <f>SUMIFS('Planificación 2026-1'!R:R,'Planificación 2026-1'!W:W,C224,'Planificación 2026-1'!G:G,"T1",'Planificación 2026-1'!H:H,"&gt;2")</f>
        <v>0</v>
      </c>
      <c r="CK224" s="79">
        <f>SUMIFS('Planificación 2026-1'!R:R,'Planificación 2026-1'!W:W,C224,'Planificación 2026-1'!G:G,"T3",'Planificación 2026-1'!H:H,"&gt;2")</f>
        <v>0</v>
      </c>
      <c r="CL224" s="79">
        <f>SUMIFS('Planificación 2026-1'!R:R,'Planificación 2026-1'!W:W,C224,'Planificación 2026-1'!G:G,"T2",'Planificación 2026-1'!H:H,"&gt;2")</f>
        <v>0</v>
      </c>
      <c r="CM224" s="79">
        <f>SUMIFS('Planificación 2026-1'!R:R,'Planificación 2026-1'!W:W,C224,'Planificación 2026-1'!G:G,"AE",'Planificación 2026-1'!H:H,"&gt;2")</f>
        <v>0</v>
      </c>
      <c r="CN224" s="79">
        <f>SUMIFS('Planificación 2026-1'!R:R,'Planificación 2026-1'!W:W,C224,'Planificación 2026-1'!G:G,"T4",'Planificación 2026-1'!H:H,"&gt;2")</f>
        <v>0</v>
      </c>
      <c r="CO224" s="79">
        <f>SUMIFS('Planificación 2026-1'!R:R,'Planificación 2026-1'!W:W,C224,'Planificación 2026-1'!G:G,"AF",'Planificación 2026-1'!H:H,"&lt;3")</f>
        <v>0</v>
      </c>
      <c r="CP224" s="79">
        <f>SUMIFS('Planificación 2026-1'!R:R,'Planificación 2026-1'!W:W,C224,'Planificación 2026-1'!G:G,"EN",'Planificación 2026-1'!H:H,"&lt;3")</f>
        <v>0</v>
      </c>
      <c r="CQ224" s="79">
        <f>SUMIFS('Planificación 2026-1'!R:R,'Planificación 2026-1'!W:W,C224,'Planificación 2026-1'!G:G,"IS",'Planificación 2026-1'!H:H,"&lt;3")</f>
        <v>0</v>
      </c>
      <c r="CR224" s="79">
        <f>SUMIFS('Planificación 2026-1'!R:R,'Planificación 2026-1'!W:W,C224,'Planificación 2026-1'!G:G,"PS",'Planificación 2026-1'!H:H,"&lt;3")</f>
        <v>0</v>
      </c>
      <c r="CS224" s="79">
        <f>SUMIFS('Planificación 2026-1'!R:R,'Planificación 2026-1'!W:W,C224,'Planificación 2026-1'!G:G,"IN",'Planificación 2026-1'!H:H,"&lt;3")</f>
        <v>0</v>
      </c>
      <c r="CT224" s="79">
        <f>SUMIFS('Planificación 2026-1'!R:R,'Planificación 2026-1'!W:W,C224,'Planificación 2026-1'!G:G,"CA",'Planificación 2026-1'!H:H,"&lt;3")</f>
        <v>0</v>
      </c>
      <c r="CU224" s="79">
        <f>SUMIFS('Planificación 2026-1'!R:R,'Planificación 2026-1'!W:W,C224,'Planificación 2026-1'!G:G,"DE",'Planificación 2026-1'!H:H,"&lt;3")</f>
        <v>0</v>
      </c>
      <c r="CV224" s="79">
        <f>SUMIFS('Planificación 2026-1'!R:R,'Planificación 2026-1'!W:W,C224,'Planificación 2026-1'!G:G,"OB",'Planificación 2026-1'!H:H,"&lt;3")</f>
        <v>0</v>
      </c>
      <c r="CW224" s="79">
        <f>SUMIFS('Planificación 2026-1'!R:R,'Planificación 2026-1'!W:W,C224,'Planificación 2026-1'!G:G,"MH",'Planificación 2026-1'!H:H,"&lt;3")</f>
        <v>0</v>
      </c>
      <c r="CX224" s="79">
        <f>SUMIFS('Planificación 2026-1'!R:R,'Planificación 2026-1'!W:W,C224,'Planificación 2026-1'!G:G,"IC",'Planificación 2026-1'!H:H,"&lt;3")</f>
        <v>0</v>
      </c>
      <c r="CY224" s="79">
        <f>SUMIFS('Planificación 2026-1'!R:R,'Planificación 2026-1'!W:W,C224,'Planificación 2026-1'!G:G,"AR",'Planificación 2026-1'!H:H,"&lt;3")</f>
        <v>0</v>
      </c>
      <c r="CZ224" s="79">
        <f>SUMIFS('Planificación 2026-1'!R:R,'Planificación 2026-1'!W:W,C224,'Planificación 2026-1'!G:G,"T1",'Planificación 2026-1'!H:H,"&lt;3")</f>
        <v>0</v>
      </c>
      <c r="DA224" s="79">
        <f>SUMIFS('Planificación 2026-1'!R:R,'Planificación 2026-1'!W:W,C224,'Planificación 2026-1'!G:G,"T3",'Planificación 2026-1'!H:H,"&lt;3")</f>
        <v>0</v>
      </c>
      <c r="DB224" s="79">
        <f>SUMIFS('Planificación 2026-1'!R:R,'Planificación 2026-1'!W:W,C224,'Planificación 2026-1'!G:G,"T2",'Planificación 2026-1'!H:H,"&lt;3")</f>
        <v>0</v>
      </c>
      <c r="DC224" s="79">
        <f>SUMIFS('Planificación 2026-1'!R:R,'Planificación 2026-1'!W:W,C224,'Planificación 2026-1'!G:G,"AE",'Planificación 2026-1'!H:H,"&lt;3")</f>
        <v>0</v>
      </c>
      <c r="DD224" s="79">
        <f>SUMIFS('Planificación 2026-1'!R:R,'Planificación 2026-1'!W:W,C224,'Planificación 2026-1'!G:G,"T4",'Planificación 2026-1'!H:H,"&lt;3")</f>
        <v>0</v>
      </c>
      <c r="DE224" s="78" t="str">
        <f t="shared" si="46"/>
        <v>P04</v>
      </c>
      <c r="DF224" s="30">
        <f>IF(C224="","",SUMIFS('Planificación 2026-1'!R:R,'Planificación 2026-1'!W:W,C224,'Planificación 2026-1'!E:E,"PRINCIPAL",'Planificación 2026-1'!X:X,"VIRTUAL"))</f>
        <v>8</v>
      </c>
      <c r="DG224" s="30">
        <f>IF(C224="","",SUMIFS('Planificación 2026-1'!R:R,'Planificación 2026-1'!W:W,C224,'Planificación 2026-1'!E:E,"PRINCIPAL",'Planificación 2026-1'!X:X,"PRESENCIAL"))</f>
        <v>4</v>
      </c>
      <c r="DH224" s="30">
        <f>IF(C224="","",SUMIFS('Planificación 2026-1'!R:R,'Planificación 2026-1'!W:W,C224,'Planificación 2026-1'!E:E,"PRINCIPAL",'Planificación 2026-1'!X:X,"HIBRIDO PRESENCIAL"))</f>
        <v>0</v>
      </c>
      <c r="DI224" s="78" t="str">
        <f t="shared" si="47"/>
        <v/>
      </c>
      <c r="DJ224" s="78">
        <f>IF(C224="","",SUMIFS('Planificación 2026-1'!R:R,'Planificación 2026-1'!W:W,C224,'Planificación 2026-1'!E:E,"FILIAL",'Planificación 2026-1'!X:X,"VIRTUAL"))</f>
        <v>0</v>
      </c>
      <c r="DK224" s="80">
        <f>IF(C224="","",SUMIFS('Planificación 2026-1'!R:R,'Planificación 2026-1'!W:W,C224,'Planificación 2026-1'!E:E,"FILIAL",'Planificación 2026-1'!X:X,"PRESENCIAL"))</f>
        <v>0</v>
      </c>
      <c r="DL224" s="42">
        <f>IF(C224="","",SUMIFS('Planificación 2026-1'!R:R,'Planificación 2026-1'!W:W,C224,'Planificación 2026-1'!E:E,"FILIAL",'Planificación 2026-1'!X:X,"HIBRIDO PRESENCIAL"))</f>
        <v>0</v>
      </c>
      <c r="DM224" s="81" t="str">
        <f t="shared" si="48"/>
        <v/>
      </c>
      <c r="DN224" s="78">
        <f>IF(C224="","",SUMIFS('Planificación 2026-1'!R:R,'Planificación 2026-1'!W:W,C224,'Planificación 2026-1'!E:E,"SUNAMPE",'Planificación 2026-1'!X:X,"VIRTUAL"))</f>
        <v>0</v>
      </c>
      <c r="DO224" s="42">
        <f>IF(C224="","",SUMIFS('Planificación 2026-1'!R:R,'Planificación 2026-1'!W:W,C224,'Planificación 2026-1'!E:E,"SUNAMPE",'Planificación 2026-1'!X:X,"PRESENCIAL"))</f>
        <v>0</v>
      </c>
      <c r="DP224" s="81" t="str">
        <f t="shared" si="49"/>
        <v/>
      </c>
      <c r="DQ224" s="78">
        <f>IF(C224="","",SUMIFS('Planificación 2026-1'!R:R,'Planificación 2026-1'!W:W,C224,'Planificación 2026-1'!E:E,"HUAURA",'Planificación 2026-1'!X:X,"VIRTUAL"))</f>
        <v>0</v>
      </c>
      <c r="DR224" s="42">
        <f>IF(C224="","",SUMIFS('Planificación 2026-1'!R:R,'Planificación 2026-1'!W:W,C224,'Planificación 2026-1'!E:E,"HUAURA",'Planificación 2026-1'!X:X,"PRESENCIAL"))</f>
        <v>0</v>
      </c>
      <c r="DS224" s="48">
        <f>SUMIFS('Planificación 2026-1'!R:R,'Planificación 2026-1'!W:W,C224,'Planificación 2026-1'!E:E,"PRINCIPAL",'Planificación 2026-1'!X:X,"VIRTUAL",'Planificación 2026-1'!H:H,"&gt;2")</f>
        <v>8</v>
      </c>
      <c r="DT224" s="48">
        <f>SUMIFS('Planificación 2026-1'!R:R,'Planificación 2026-1'!W:W,C224,'Planificación 2026-1'!E:E,"PRINCIPAL",'Planificación 2026-1'!X:X,"&lt;&gt;VIRTUAL",'Planificación 2026-1'!H:H,"&gt;2")</f>
        <v>4</v>
      </c>
      <c r="DU224" s="48">
        <f>SUMIFS('Planificación 2026-1'!R:R,'Planificación 2026-1'!W:W,C224,'Planificación 2026-1'!E:E,"SUNAMPE",'Planificación 2026-1'!X:X,"VIRTUAL",'Planificación 2026-1'!H:H,"&gt;2")</f>
        <v>0</v>
      </c>
      <c r="DV224" s="48">
        <f>SUMIFS('Planificación 2026-1'!R:R,'Planificación 2026-1'!W:W,C224,'Planificación 2026-1'!E:E,"SUNAMPE",'Planificación 2026-1'!X:X,"&lt;&gt;VIRTUAL",'Planificación 2026-1'!H:H,"&gt;2")</f>
        <v>0</v>
      </c>
      <c r="DW224" s="48">
        <f>SUMIFS('Planificación 2026-1'!R:R,'Planificación 2026-1'!W:W,C224,'Planificación 2026-1'!E:E,"FILIAL",'Planificación 2026-1'!X:X,"VIRTUAL",'Planificación 2026-1'!H:H,"&gt;2")</f>
        <v>0</v>
      </c>
      <c r="DX224" s="48">
        <f>SUMIFS('Planificación 2026-1'!R:R,'Planificación 2026-1'!W:W,C224,'Planificación 2026-1'!E:E,"FILIAL",'Planificación 2026-1'!X:X,"&lt;&gt;VIRTUAL",'Planificación 2026-1'!H:H,"&gt;2")</f>
        <v>0</v>
      </c>
      <c r="DY224" s="48">
        <f>SUMIFS('Planificación 2026-1'!R:R,'Planificación 2026-1'!W:W,C224,'Planificación 2026-1'!E:E,"PORUMA",'Planificación 2026-1'!X:X,"VIRTUAL",'Planificación 2026-1'!H:H,"&gt;2")</f>
        <v>0</v>
      </c>
      <c r="DZ224" s="48">
        <f>SUMIFS('Planificación 2026-1'!R:R,'Planificación 2026-1'!W:W,C224,'Planificación 2026-1'!E:E,"PORUMA",'Planificación 2026-1'!X:X,"&lt;&gt;VIRTUAL",'Planificación 2026-1'!H:H,"&gt;2")</f>
        <v>0</v>
      </c>
      <c r="EA224" s="48">
        <f>SUMIFS('Planificación 2026-1'!R:R,'Planificación 2026-1'!W:W,C224,'Planificación 2026-1'!E:E,"HUAURA",'Planificación 2026-1'!X:X,"VIRTUAL",'Planificación 2026-1'!H:H,"&gt;2")</f>
        <v>0</v>
      </c>
      <c r="EB224" s="48">
        <f>SUMIFS('Planificación 2026-1'!R:R,'Planificación 2026-1'!W:W,C224,'Planificación 2026-1'!E:E,"HUAURA",'Planificación 2026-1'!X:X,"&lt;&gt;VIRTUAL",'Planificación 2026-1'!H:H,"&gt;2")</f>
        <v>0</v>
      </c>
      <c r="EC224" s="48">
        <f>SUMIFS('Planificación 2026-1'!R:R,'Planificación 2026-1'!W:W,C224,'Planificación 2026-1'!E:E,"PRINCIPAL",'Planificación 2026-1'!X:X,"VIRTUAL",'Planificación 2026-1'!H:H,"&lt;3")</f>
        <v>0</v>
      </c>
      <c r="ED224" s="48">
        <f>SUMIFS('Planificación 2026-1'!R:R,'Planificación 2026-1'!W:W,C224,'Planificación 2026-1'!E:E,"PRINCIPAL",'Planificación 2026-1'!X:X,"&lt;&gt;VIRTUAL",'Planificación 2026-1'!H:H,"&lt;3")</f>
        <v>0</v>
      </c>
      <c r="EE224" s="48">
        <f>SUMIFS('Planificación 2026-1'!R:R,'Planificación 2026-1'!W:W,C224,'Planificación 2026-1'!E:E,"SUNAMPE",'Planificación 2026-1'!X:X,"VIRTUAL",'Planificación 2026-1'!H:H,"&lt;3")</f>
        <v>0</v>
      </c>
      <c r="EF224" s="48">
        <f>SUMIFS('Planificación 2026-1'!R:R,'Planificación 2026-1'!W:W,C224,'Planificación 2026-1'!E:E,"SUNAMPE",'Planificación 2026-1'!X:X,"&lt;&gt;VIRTUAL",'Planificación 2026-1'!H:H,"&lt;3")</f>
        <v>0</v>
      </c>
      <c r="EG224" s="48">
        <f>SUMIFS('Planificación 2026-1'!R:R,'Planificación 2026-1'!W:W,C224,'Planificación 2026-1'!E:E,"FILIAL",'Planificación 2026-1'!X:X,"VIRTUAL",'Planificación 2026-1'!H:H,"&lt;3")</f>
        <v>0</v>
      </c>
      <c r="EH224" s="48">
        <f>SUMIFS('Planificación 2026-1'!R:R,'Planificación 2026-1'!W:W,C224,'Planificación 2026-1'!E:E,"FILIAL",'Planificación 2026-1'!X:X,"&lt;&gt;VIRTUAL",'Planificación 2026-1'!H:H,"&lt;3")</f>
        <v>0</v>
      </c>
      <c r="EI224" s="48">
        <f>SUMIFS('Planificación 2026-1'!R:R,'Planificación 2026-1'!W:W,C224,'Planificación 2026-1'!E:E,"PORUMA",'Planificación 2026-1'!X:X,"VIRTUAL",'Planificación 2026-1'!H:H,"&lt;3")</f>
        <v>0</v>
      </c>
      <c r="EJ224" s="48">
        <f>SUMIFS('Planificación 2026-1'!R:R,'Planificación 2026-1'!W:W,C224,'Planificación 2026-1'!E:E,"PORUMA",'Planificación 2026-1'!X:X,"&lt;&gt;VIRTUAL",'Planificación 2026-1'!H:H,"&lt;3")</f>
        <v>0</v>
      </c>
      <c r="EK224" s="48">
        <f>SUMIFS('Planificación 2026-1'!R:R,'Planificación 2026-1'!W:W,C224,'Planificación 2026-1'!E:E,"HUAURA",'Planificación 2026-1'!X:X,"VIRTUAL",'Planificación 2026-1'!H:H,"&lt;3")</f>
        <v>0</v>
      </c>
      <c r="EL224" s="48">
        <f>SUMIFS('Planificación 2026-1'!R:R,'Planificación 2026-1'!W:W,C224,'Planificación 2026-1'!E:E,"HUAURA",'Planificación 2026-1'!X:X,"&lt;&gt;VIRTUAL",'Planificación 2026-1'!H:H,"&lt;3")</f>
        <v>0</v>
      </c>
      <c r="EM224" s="48">
        <f t="shared" si="50"/>
        <v>0</v>
      </c>
      <c r="EN224" s="48">
        <f t="shared" si="51"/>
        <v>0</v>
      </c>
      <c r="EO224" s="48">
        <f t="shared" si="52"/>
        <v>0</v>
      </c>
      <c r="EP224" s="48">
        <f t="shared" si="53"/>
        <v>12</v>
      </c>
      <c r="EQ224" s="48">
        <f t="shared" si="54"/>
        <v>0</v>
      </c>
      <c r="ER224" s="48"/>
      <c r="ES224" s="48">
        <f t="shared" si="55"/>
        <v>8</v>
      </c>
      <c r="ET224" s="48">
        <f t="shared" si="56"/>
        <v>4</v>
      </c>
      <c r="EU224" s="48" t="b">
        <f t="shared" si="57"/>
        <v>1</v>
      </c>
      <c r="EV224" s="48" t="str">
        <f t="shared" si="58"/>
        <v>FILIAL-HUAURA</v>
      </c>
      <c r="EW224" s="48" t="str">
        <f t="shared" si="59"/>
        <v>MAS VIRTUAL</v>
      </c>
    </row>
    <row r="225" spans="1:153" x14ac:dyDescent="0.3">
      <c r="A225" s="53"/>
      <c r="B225" s="383">
        <v>222</v>
      </c>
      <c r="C225" s="107" t="s">
        <v>251</v>
      </c>
      <c r="D225" s="82">
        <f>SUMIF('Planificación 2026-1'!W:W,C225,'Planificación 2026-1'!R:R)</f>
        <v>16</v>
      </c>
      <c r="E225" s="384" t="s">
        <v>319</v>
      </c>
      <c r="F225" s="107" t="s">
        <v>430</v>
      </c>
      <c r="G225" s="107" t="s">
        <v>328</v>
      </c>
      <c r="H225" s="107" t="s">
        <v>435</v>
      </c>
      <c r="I225" s="77" t="str">
        <f>IF(SUM(COUNTIFS('Planificación 2026-1'!E:E,"PRINCIPAL",'Planificación 2026-1'!W:W,C225,'Planificación 2026-1'!G:G,"AF"))&gt;0,"P01"," ")</f>
        <v xml:space="preserve"> </v>
      </c>
      <c r="J225" s="78" t="str">
        <f>IF(SUM(COUNTIFS('Planificación 2026-1'!E:E,"PRINCIPAL",'Planificación 2026-1'!W:W,C225,'Planificación 2026-1'!G:G,"EN"))&gt;0,"P02"," ")</f>
        <v xml:space="preserve"> </v>
      </c>
      <c r="K225" s="78" t="str">
        <f>IF(SUM(COUNTIFS('Planificación 2026-1'!E:E,"PRINCIPAL",'Planificación 2026-1'!W:W,C225,'Planificación 2026-1'!G:G,"IS"))&gt;0,"P03"," ")</f>
        <v xml:space="preserve"> </v>
      </c>
      <c r="L225" s="78" t="str">
        <f>IF(SUM(COUNTIFS('Planificación 2026-1'!E:E,"PRINCIPAL",'Planificación 2026-1'!W:W,C225,'Planificación 2026-1'!G:G,"PS"))&gt;0,"P04"," ")</f>
        <v xml:space="preserve"> </v>
      </c>
      <c r="M225" s="78"/>
      <c r="N225" s="78" t="str">
        <f>IF(SUM(COUNTIFS('Planificación 2026-1'!E:E,"PRINCIPAL",'Planificación 2026-1'!W:W,C225,'Planificación 2026-1'!G:G,"IN"))&gt;0,"P06"," ")</f>
        <v xml:space="preserve"> </v>
      </c>
      <c r="O225" s="78" t="str">
        <f>IF(SUM(COUNTIFS('Planificación 2026-1'!E:E,"PRINCIPAL",'Planificación 2026-1'!W:W,C225,'Planificación 2026-1'!G:G,"CA"))&gt;0,"P07"," ")</f>
        <v xml:space="preserve"> </v>
      </c>
      <c r="P225" s="78" t="str">
        <f>IF(SUM(COUNTIFS('Planificación 2026-1'!E:E,"PRINCIPAL",'Planificación 2026-1'!W:W,C225,'Planificación 2026-1'!G:G,"DE"))&gt;0,"P08"," ")</f>
        <v xml:space="preserve"> </v>
      </c>
      <c r="Q225" s="78" t="str">
        <f>IF(SUM(COUNTIFS('Planificación 2026-1'!E:E,"PRINCIPAL",'Planificación 2026-1'!W:W,C225,'Planificación 2026-1'!G:G,"OB"))&gt;0,"P09"," ")</f>
        <v xml:space="preserve"> </v>
      </c>
      <c r="R225" s="78" t="str">
        <f>IF(SUM(COUNTIFS('Planificación 2026-1'!E:E,"PRINCIPAL",'Planificación 2026-1'!W:W,C225,'Planificación 2026-1'!G:G,"MH"))&gt;0,"P31"," ")</f>
        <v xml:space="preserve"> </v>
      </c>
      <c r="S225" s="78" t="str">
        <f>IF(SUM(COUNTIFS('Planificación 2026-1'!E:E,"PRINCIPAL",'Planificación 2026-1'!W:W,C225,'Planificación 2026-1'!G:G,"IC"))&gt;0,"P32"," ")</f>
        <v xml:space="preserve"> </v>
      </c>
      <c r="T225" s="78" t="str">
        <f>IF(SUM(COUNTIFS('Planificación 2026-1'!E:E,"PRINCIPAL",'Planificación 2026-1'!W:W,C225,'Planificación 2026-1'!G:G,"AR"))&gt;0,"P34"," ")</f>
        <v xml:space="preserve"> </v>
      </c>
      <c r="U225" s="78" t="str">
        <f>IF(SUM(COUNTIFS('Planificación 2026-1'!E:E,"PRINCIPAL",'Planificación 2026-1'!W:W,C225,'Planificación 2026-1'!G:G,"T1"))&gt;0,"P35"," ")</f>
        <v xml:space="preserve"> </v>
      </c>
      <c r="V225" s="78" t="str">
        <f>IF(SUM(COUNTIFS('Planificación 2026-1'!E:E,"PRINCIPAL",'Planificación 2026-1'!W:W,C225,'Planificación 2026-1'!G:G,"T3"))&gt;0,"P36"," ")</f>
        <v xml:space="preserve"> </v>
      </c>
      <c r="W225" s="78" t="str">
        <f>IF(SUM(COUNTIFS('Planificación 2026-1'!E:E,"PRINCIPAL",'Planificación 2026-1'!W:W,C225,'Planificación 2026-1'!G:G,"T2"))&gt;0,"P37"," ")</f>
        <v xml:space="preserve"> </v>
      </c>
      <c r="X225" s="78" t="str">
        <f>IF(SUM(COUNTIFS('Planificación 2026-1'!E:E,"PRINCIPAL",'Planificación 2026-1'!W:W,C225,'Planificación 2026-1'!G:G,"AE"))&gt;0,"P38"," ")</f>
        <v xml:space="preserve"> </v>
      </c>
      <c r="Y225" s="78" t="str">
        <f>IF(SUM(COUNTIFS('Planificación 2026-1'!E:E,"PRINCIPAL",'Planificación 2026-1'!W:W,C225,'Planificación 2026-1'!G:G,"T4"))&gt;0,"P55"," ")</f>
        <v xml:space="preserve"> </v>
      </c>
      <c r="Z225" s="78" t="str">
        <f>IF(SUM(COUNTIFS('Planificación 2026-1'!E:E,"FILIAL",'Planificación 2026-1'!W:W,C225,'Planificación 2026-1'!G:G,"AF"))&gt;0," P01"," ")</f>
        <v xml:space="preserve"> </v>
      </c>
      <c r="AA225" s="78" t="str">
        <f>IF(SUM(COUNTIFS('Planificación 2026-1'!E:E,"FILIAL",'Planificación 2026-1'!W:W,C225,'Planificación 2026-1'!G:G,"EN"))&gt;0,"P02"," ")</f>
        <v xml:space="preserve"> </v>
      </c>
      <c r="AB225" s="78" t="str">
        <f>IF(SUM(COUNTIFS('Planificación 2026-1'!E:E,"FILIAL",'Planificación 2026-1'!W:W,C225,'Planificación 2026-1'!G:G,"IS"))&gt;0,"P03"," ")</f>
        <v xml:space="preserve"> </v>
      </c>
      <c r="AC225" s="78" t="str">
        <f>IF(SUM(COUNTIFS('Planificación 2026-1'!E:E,"FILIAL",'Planificación 2026-1'!W:W,C225,'Planificación 2026-1'!G:G,"PS"))&gt;0,"P04"," ")</f>
        <v xml:space="preserve"> </v>
      </c>
      <c r="AD225" s="78"/>
      <c r="AE225" s="78" t="str">
        <f>IF(SUM(COUNTIFS('Planificación 2026-1'!E:E,"FILIAL",'Planificación 2026-1'!W:W,C225,'Planificación 2026-1'!G:G,"IN"))&gt;0,"P06"," ")</f>
        <v xml:space="preserve"> </v>
      </c>
      <c r="AF225" s="78" t="str">
        <f>IF(SUM(COUNTIFS('Planificación 2026-1'!E:E,"FILIAL",'Planificación 2026-1'!W:W,C225,'Planificación 2026-1'!G:G,"CA"))&gt;0,"P07"," ")</f>
        <v xml:space="preserve"> </v>
      </c>
      <c r="AG225" s="78" t="str">
        <f>IF(SUM(COUNTIFS('Planificación 2026-1'!E:E,"FILIAL",'Planificación 2026-1'!W:W,C225,'Planificación 2026-1'!G:G,"DE"))&gt;0,"P08"," ")</f>
        <v xml:space="preserve"> </v>
      </c>
      <c r="AH225" s="78" t="str">
        <f>IF(SUM(COUNTIFS('Planificación 2026-1'!E:E,"FILIAL",'Planificación 2026-1'!W:W,C225,'Planificación 2026-1'!G:G,"OB"))&gt;0,"P09"," ")</f>
        <v xml:space="preserve"> </v>
      </c>
      <c r="AI225" s="78" t="str">
        <f>IF(SUM(COUNTIFS('Planificación 2026-1'!E:E,"FILIAL",'Planificación 2026-1'!W:W,C225,'Planificación 2026-1'!G:G,"MH"))&gt;0,"P31"," ")</f>
        <v xml:space="preserve"> </v>
      </c>
      <c r="AJ225" s="78" t="str">
        <f>IF(SUM(COUNTIFS('Planificación 2026-1'!E:E,"FILIAL",'Planificación 2026-1'!W:W,C225,'Planificación 2026-1'!G:G,"IC"))&gt;0,"P32"," ")</f>
        <v xml:space="preserve"> </v>
      </c>
      <c r="AK225" s="78" t="str">
        <f>IF(SUM(COUNTIFS('Planificación 2026-1'!E:E,"FILIAL",'Planificación 2026-1'!W:W,C225,'Planificación 2026-1'!G:G,"AR"))&gt;0,"P34"," ")</f>
        <v xml:space="preserve"> </v>
      </c>
      <c r="AL225" s="78" t="str">
        <f>IF(SUM(COUNTIFS('Planificación 2026-1'!E:E,"FILIAL",'Planificación 2026-1'!W:W,C225,'Planificación 2026-1'!G:G,"T1"))&gt;0,"P35"," ")</f>
        <v xml:space="preserve"> </v>
      </c>
      <c r="AM225" s="78" t="str">
        <f>IF(SUM(COUNTIFS('Planificación 2026-1'!E:E,"FILIAL",'Planificación 2026-1'!W:W,C225,'Planificación 2026-1'!G:G,"T3"))&gt;0,"P36"," ")</f>
        <v xml:space="preserve"> </v>
      </c>
      <c r="AN225" s="78" t="str">
        <f>IF(SUM(COUNTIFS('Planificación 2026-1'!E:E,"FILIAL",'Planificación 2026-1'!W:W,C225,'Planificación 2026-1'!G:G,"T2"))&gt;0,"P37"," ")</f>
        <v xml:space="preserve"> </v>
      </c>
      <c r="AO225" s="78" t="str">
        <f>IF(SUM(COUNTIFS('Planificación 2026-1'!E:E,"FILIAL",'Planificación 2026-1'!W:W,C225,'Planificación 2026-1'!G:G,"AE"))&gt;0,"P38"," ")</f>
        <v xml:space="preserve"> </v>
      </c>
      <c r="AP225" s="78" t="str">
        <f>IF(SUM(COUNTIFS('Planificación 2026-1'!E:E,"FILIAL",'Planificación 2026-1'!W:W,C225,'Planificación 2026-1'!G:G,"T4"))&gt;0,"P55"," ")</f>
        <v xml:space="preserve"> </v>
      </c>
      <c r="AQ225" s="78" t="str">
        <f>IF(SUM(COUNTIFS('Planificación 2026-1'!E:E,"SUNAMPE",'Planificación 2026-1'!W:W,C225,'Planificación 2026-1'!G:G,"AF"))&gt;0," P01"," ")</f>
        <v xml:space="preserve"> </v>
      </c>
      <c r="AR225" s="78" t="str">
        <f>IF(SUM(COUNTIFS('Planificación 2026-1'!E:E,"SUNAMPE",'Planificación 2026-1'!W:W,C225,'Planificación 2026-1'!G:G,"EN"))&gt;0,"P02"," ")</f>
        <v xml:space="preserve"> </v>
      </c>
      <c r="AS225" s="78" t="str">
        <f>IF(SUM(COUNTIFS('Planificación 2026-1'!E:E,"SUNAMPE",'Planificación 2026-1'!W:W,C225,'Planificación 2026-1'!G:G,"IS"))&gt;0,"P03"," ")</f>
        <v xml:space="preserve"> </v>
      </c>
      <c r="AT225" s="78" t="str">
        <f>IF(SUM(COUNTIFS('Planificación 2026-1'!E:E,"SUNAMPE",'Planificación 2026-1'!W:W,C225,'Planificación 2026-1'!G:G,"PS"))&gt;0,"P04"," ")</f>
        <v xml:space="preserve"> </v>
      </c>
      <c r="AU225" s="78"/>
      <c r="AV225" s="78" t="str">
        <f>IF(SUM(COUNTIFS('Planificación 2026-1'!E:E,"SUNAMPE",'Planificación 2026-1'!W:W,C225,'Planificación 2026-1'!G:G,"IN"))&gt;0,"P06"," ")</f>
        <v xml:space="preserve"> </v>
      </c>
      <c r="AW225" s="78" t="str">
        <f>IF(SUM(COUNTIFS('Planificación 2026-1'!E:E,"SUNAMPE",'Planificación 2026-1'!W:W,C225,'Planificación 2026-1'!G:G,"CA"))&gt;0,"P07"," ")</f>
        <v xml:space="preserve"> </v>
      </c>
      <c r="AX225" s="78" t="str">
        <f>IF(SUM(COUNTIFS('Planificación 2026-1'!E:E,"SUNAMPE",'Planificación 2026-1'!W:W,C225,'Planificación 2026-1'!G:G,"DE"))&gt;0,"P08"," ")</f>
        <v xml:space="preserve"> </v>
      </c>
      <c r="AY225" s="78" t="str">
        <f>IF(SUM(COUNTIFS('Planificación 2026-1'!E:E,"SUNAMPE",'Planificación 2026-1'!W:W,C225,'Planificación 2026-1'!G:G,"OB"))&gt;0,"P09"," ")</f>
        <v xml:space="preserve"> </v>
      </c>
      <c r="AZ225" s="78" t="str">
        <f>IF(SUM(COUNTIFS('Planificación 2026-1'!E:E,"SUNAMPE",'Planificación 2026-1'!W:W,C225,'Planificación 2026-1'!G:G,"MH"))&gt;0,"P31"," ")</f>
        <v xml:space="preserve"> </v>
      </c>
      <c r="BA225" s="78" t="str">
        <f>IF(SUM(COUNTIFS('Planificación 2026-1'!E:E,"SUNAMPE",'Planificación 2026-1'!W:W,C225,'Planificación 2026-1'!G:G,"IC"))&gt;0,"P32"," ")</f>
        <v xml:space="preserve"> </v>
      </c>
      <c r="BB225" s="78" t="str">
        <f>IF(SUM(COUNTIFS('Planificación 2026-1'!E:E,"SUNAMPE",'Planificación 2026-1'!W:W,C225,'Planificación 2026-1'!G:G,"AR"))&gt;0,"P34"," ")</f>
        <v xml:space="preserve"> </v>
      </c>
      <c r="BC225" s="78" t="str">
        <f>IF(SUM(COUNTIFS('Planificación 2026-1'!E:E,"SUNAMPE",'Planificación 2026-1'!W:W,C225,'Planificación 2026-1'!G:G,"T1"))&gt;0,"P35"," ")</f>
        <v xml:space="preserve"> </v>
      </c>
      <c r="BD225" s="78" t="str">
        <f>IF(SUM(COUNTIFS('Planificación 2026-1'!E:E,"SUNAMPE",'Planificación 2026-1'!W:W,C225,'Planificación 2026-1'!G:G,"T3"))&gt;0,"P36"," ")</f>
        <v xml:space="preserve"> </v>
      </c>
      <c r="BE225" s="78" t="str">
        <f>IF(SUM(COUNTIFS('Planificación 2026-1'!E:E,"SUNAMPE",'Planificación 2026-1'!W:W,C225,'Planificación 2026-1'!G:G,"T2"))&gt;0,"P37"," ")</f>
        <v xml:space="preserve"> </v>
      </c>
      <c r="BF225" s="78" t="str">
        <f>IF(SUM(COUNTIFS('Planificación 2026-1'!E:E,"SUNAMPE",'Planificación 2026-1'!W:W,C225,'Planificación 2026-1'!G:G,"AE"))&gt;0,"P38"," ")</f>
        <v xml:space="preserve"> </v>
      </c>
      <c r="BG225" s="78" t="str">
        <f>IF(SUM(COUNTIFS('Planificación 2026-1'!E:E,"SUNAMPE",'Planificación 2026-1'!W:W,C225,'Planificación 2026-1'!G:G,"T4"))&gt;0,"P55"," ")</f>
        <v>P55</v>
      </c>
      <c r="BH225" s="78" t="str">
        <f>IF(SUM(COUNTIFS('Planificación 2026-1'!E:E,"HUAURA",'Planificación 2026-1'!W:W,C225,'Planificación 2026-1'!G:G,"AF"))&gt;0," P01"," ")</f>
        <v xml:space="preserve"> </v>
      </c>
      <c r="BI225" s="78" t="str">
        <f>IF(SUM(COUNTIFS('Planificación 2026-1'!E:E,"HUAURA",'Planificación 2026-1'!W:W,C225,'Planificación 2026-1'!G:G,"EN"))&gt;0,"P02"," ")</f>
        <v xml:space="preserve"> </v>
      </c>
      <c r="BJ225" s="78" t="str">
        <f>IF(SUM(COUNTIFS('Planificación 2026-1'!E:E,"HUAURA",'Planificación 2026-1'!W:W,C225,'Planificación 2026-1'!G:G,"IS"))&gt;0,"P03"," ")</f>
        <v xml:space="preserve"> </v>
      </c>
      <c r="BK225" s="78" t="str">
        <f>IF(SUM(COUNTIFS('Planificación 2026-1'!E:E,"HUAURA",'Planificación 2026-1'!W:W,C225,'Planificación 2026-1'!G:G,"PS"))&gt;0,"P04"," ")</f>
        <v xml:space="preserve"> </v>
      </c>
      <c r="BL225" s="78"/>
      <c r="BM225" s="78" t="str">
        <f>IF(SUM(COUNTIFS('Planificación 2026-1'!E:E,"HUAURA",'Planificación 2026-1'!W:W,C225,'Planificación 2026-1'!G:G,"IN"))&gt;0,"P06"," ")</f>
        <v xml:space="preserve"> </v>
      </c>
      <c r="BN225" s="78" t="str">
        <f>IF(SUM(COUNTIFS('Planificación 2026-1'!E:E,"HUAURA",'Planificación 2026-1'!W:W,C225,'Planificación 2026-1'!G:G,"CA"))&gt;0,"P07"," ")</f>
        <v xml:space="preserve"> </v>
      </c>
      <c r="BO225" s="78" t="str">
        <f>IF(SUM(COUNTIFS('Planificación 2026-1'!E:E,"HUAURA",'Planificación 2026-1'!W:W,C225,'Planificación 2026-1'!G:G,"DE"))&gt;0,"P08"," ")</f>
        <v xml:space="preserve"> </v>
      </c>
      <c r="BP225" s="78" t="str">
        <f>IF(SUM(COUNTIFS('Planificación 2026-1'!E:E,"HUAURA",'Planificación 2026-1'!W:W,C225,'Planificación 2026-1'!G:G,"OB"))&gt;0,"P09"," ")</f>
        <v xml:space="preserve"> </v>
      </c>
      <c r="BQ225" s="78" t="str">
        <f>IF(SUM(COUNTIFS('Planificación 2026-1'!E:E,"HUAURA",'Planificación 2026-1'!W:W,C225,'Planificación 2026-1'!G:G,"MH"))&gt;0,"P31"," ")</f>
        <v xml:space="preserve"> </v>
      </c>
      <c r="BR225" s="78" t="str">
        <f>IF(SUM(COUNTIFS('Planificación 2026-1'!E:E,"HUAURA",'Planificación 2026-1'!W:W,C225,'Planificación 2026-1'!G:G,"IC"))&gt;0,"P32"," ")</f>
        <v xml:space="preserve"> </v>
      </c>
      <c r="BS225" s="78" t="str">
        <f>IF(SUM(COUNTIFS('Planificación 2026-1'!E:E,"HUAURA",'Planificación 2026-1'!W:W,C225,'Planificación 2026-1'!G:G,"AR"))&gt;0,"P34"," ")</f>
        <v xml:space="preserve"> </v>
      </c>
      <c r="BT225" s="78" t="str">
        <f>IF(SUM(COUNTIFS('Planificación 2026-1'!E:E,"HUAURA",'Planificación 2026-1'!W:W,C225,'Planificación 2026-1'!G:G,"T1"))&gt;0,"P35"," ")</f>
        <v xml:space="preserve"> </v>
      </c>
      <c r="BU225" s="78" t="str">
        <f>IF(SUM(COUNTIFS('Planificación 2026-1'!E:E,"HUAURA",'Planificación 2026-1'!W:W,C225,'Planificación 2026-1'!G:G,"T3"))&gt;0,"P36"," ")</f>
        <v xml:space="preserve"> </v>
      </c>
      <c r="BV225" s="78" t="str">
        <f>IF(SUM(COUNTIFS('Planificación 2026-1'!E:E,"HUAURA",'Planificación 2026-1'!W:W,C225,'Planificación 2026-1'!G:G,"T2"))&gt;0,"P37"," ")</f>
        <v xml:space="preserve"> </v>
      </c>
      <c r="BW225" s="78" t="str">
        <f>IF(SUM(COUNTIFS('Planificación 2026-1'!E:E,"HUAURA",'Planificación 2026-1'!W:W,C225,'Planificación 2026-1'!G:G,"AE"))&gt;0,"P38"," ")</f>
        <v xml:space="preserve"> </v>
      </c>
      <c r="BX225" s="78" t="str">
        <f>IF(SUM(COUNTIFS('Planificación 2026-1'!E:E,"HUAURA",'Planificación 2026-1'!W:W,C225,'Planificación 2026-1'!G:G,"T4"))&gt;0,"P55"," ")</f>
        <v xml:space="preserve"> </v>
      </c>
      <c r="BY225" s="79">
        <f>SUMIFS('Planificación 2026-1'!R:R,'Planificación 2026-1'!W:W,C225,'Planificación 2026-1'!G:G,"AF",'Planificación 2026-1'!H:H,"&gt;2")</f>
        <v>0</v>
      </c>
      <c r="BZ225" s="79">
        <f>SUMIFS('Planificación 2026-1'!R:R,'Planificación 2026-1'!W:W,C225,'Planificación 2026-1'!G:G,"EN",'Planificación 2026-1'!H:H,"&gt;2")</f>
        <v>0</v>
      </c>
      <c r="CA225" s="79">
        <f>SUMIFS('Planificación 2026-1'!R:R,'Planificación 2026-1'!W:W,C225,'Planificación 2026-1'!G:G,"IS",'Planificación 2026-1'!H:H,"&gt;2")</f>
        <v>0</v>
      </c>
      <c r="CB225" s="79">
        <f>SUMIFS('Planificación 2026-1'!R:R,'Planificación 2026-1'!W:W,C225,'Planificación 2026-1'!G:G,"PS",'Planificación 2026-1'!H:H,"&gt;2")</f>
        <v>0</v>
      </c>
      <c r="CC225" s="79">
        <f>SUMIFS('Planificación 2026-1'!R:R,'Planificación 2026-1'!W:W,C225,'Planificación 2026-1'!G:G,"IN",'Planificación 2026-1'!H:H,"&gt;2")</f>
        <v>0</v>
      </c>
      <c r="CD225" s="79">
        <f>SUMIFS('Planificación 2026-1'!R:R,'Planificación 2026-1'!W:W,C225,'Planificación 2026-1'!G:G,"CA",'Planificación 2026-1'!H:H,"&gt;2")</f>
        <v>0</v>
      </c>
      <c r="CE225" s="79">
        <f>SUMIFS('Planificación 2026-1'!R:R,'Planificación 2026-1'!W:W,C225,'Planificación 2026-1'!G:G,"DE",'Planificación 2026-1'!H:H,"&gt;2")</f>
        <v>0</v>
      </c>
      <c r="CF225" s="79">
        <f>SUMIFS('Planificación 2026-1'!R:R,'Planificación 2026-1'!W:W,C225,'Planificación 2026-1'!G:G,"OB",'Planificación 2026-1'!H:H,"&gt;2")</f>
        <v>0</v>
      </c>
      <c r="CG225" s="79">
        <f>SUMIFS('Planificación 2026-1'!R:R,'Planificación 2026-1'!W:W,C225,'Planificación 2026-1'!G:G,"MH",'Planificación 2026-1'!H:H,"&gt;2")</f>
        <v>7</v>
      </c>
      <c r="CH225" s="79">
        <f>SUMIFS('Planificación 2026-1'!R:R,'Planificación 2026-1'!W:W,C225,'Planificación 2026-1'!G:G,"IC",'Planificación 2026-1'!H:H,"&gt;2")</f>
        <v>0</v>
      </c>
      <c r="CI225" s="79">
        <f>SUMIFS('Planificación 2026-1'!R:R,'Planificación 2026-1'!W:W,C225,'Planificación 2026-1'!G:G,"AR",'Planificación 2026-1'!H:H,"&gt;2")</f>
        <v>0</v>
      </c>
      <c r="CJ225" s="79">
        <f>SUMIFS('Planificación 2026-1'!R:R,'Planificación 2026-1'!W:W,C225,'Planificación 2026-1'!G:G,"T1",'Planificación 2026-1'!H:H,"&gt;2")</f>
        <v>5</v>
      </c>
      <c r="CK225" s="79">
        <f>SUMIFS('Planificación 2026-1'!R:R,'Planificación 2026-1'!W:W,C225,'Planificación 2026-1'!G:G,"T3",'Planificación 2026-1'!H:H,"&gt;2")</f>
        <v>0</v>
      </c>
      <c r="CL225" s="79">
        <f>SUMIFS('Planificación 2026-1'!R:R,'Planificación 2026-1'!W:W,C225,'Planificación 2026-1'!G:G,"T2",'Planificación 2026-1'!H:H,"&gt;2")</f>
        <v>0</v>
      </c>
      <c r="CM225" s="79">
        <f>SUMIFS('Planificación 2026-1'!R:R,'Planificación 2026-1'!W:W,C225,'Planificación 2026-1'!G:G,"AE",'Planificación 2026-1'!H:H,"&gt;2")</f>
        <v>0</v>
      </c>
      <c r="CN225" s="79">
        <f>SUMIFS('Planificación 2026-1'!R:R,'Planificación 2026-1'!W:W,C225,'Planificación 2026-1'!G:G,"T4",'Planificación 2026-1'!H:H,"&gt;2")</f>
        <v>4</v>
      </c>
      <c r="CO225" s="79">
        <f>SUMIFS('Planificación 2026-1'!R:R,'Planificación 2026-1'!W:W,C225,'Planificación 2026-1'!G:G,"AF",'Planificación 2026-1'!H:H,"&lt;3")</f>
        <v>0</v>
      </c>
      <c r="CP225" s="79">
        <f>SUMIFS('Planificación 2026-1'!R:R,'Planificación 2026-1'!W:W,C225,'Planificación 2026-1'!G:G,"EN",'Planificación 2026-1'!H:H,"&lt;3")</f>
        <v>0</v>
      </c>
      <c r="CQ225" s="79">
        <f>SUMIFS('Planificación 2026-1'!R:R,'Planificación 2026-1'!W:W,C225,'Planificación 2026-1'!G:G,"IS",'Planificación 2026-1'!H:H,"&lt;3")</f>
        <v>0</v>
      </c>
      <c r="CR225" s="79">
        <f>SUMIFS('Planificación 2026-1'!R:R,'Planificación 2026-1'!W:W,C225,'Planificación 2026-1'!G:G,"PS",'Planificación 2026-1'!H:H,"&lt;3")</f>
        <v>0</v>
      </c>
      <c r="CS225" s="79">
        <f>SUMIFS('Planificación 2026-1'!R:R,'Planificación 2026-1'!W:W,C225,'Planificación 2026-1'!G:G,"IN",'Planificación 2026-1'!H:H,"&lt;3")</f>
        <v>0</v>
      </c>
      <c r="CT225" s="79">
        <f>SUMIFS('Planificación 2026-1'!R:R,'Planificación 2026-1'!W:W,C225,'Planificación 2026-1'!G:G,"CA",'Planificación 2026-1'!H:H,"&lt;3")</f>
        <v>0</v>
      </c>
      <c r="CU225" s="79">
        <f>SUMIFS('Planificación 2026-1'!R:R,'Planificación 2026-1'!W:W,C225,'Planificación 2026-1'!G:G,"DE",'Planificación 2026-1'!H:H,"&lt;3")</f>
        <v>0</v>
      </c>
      <c r="CV225" s="79">
        <f>SUMIFS('Planificación 2026-1'!R:R,'Planificación 2026-1'!W:W,C225,'Planificación 2026-1'!G:G,"OB",'Planificación 2026-1'!H:H,"&lt;3")</f>
        <v>0</v>
      </c>
      <c r="CW225" s="79">
        <f>SUMIFS('Planificación 2026-1'!R:R,'Planificación 2026-1'!W:W,C225,'Planificación 2026-1'!G:G,"MH",'Planificación 2026-1'!H:H,"&lt;3")</f>
        <v>0</v>
      </c>
      <c r="CX225" s="79">
        <f>SUMIFS('Planificación 2026-1'!R:R,'Planificación 2026-1'!W:W,C225,'Planificación 2026-1'!G:G,"IC",'Planificación 2026-1'!H:H,"&lt;3")</f>
        <v>0</v>
      </c>
      <c r="CY225" s="79">
        <f>SUMIFS('Planificación 2026-1'!R:R,'Planificación 2026-1'!W:W,C225,'Planificación 2026-1'!G:G,"AR",'Planificación 2026-1'!H:H,"&lt;3")</f>
        <v>0</v>
      </c>
      <c r="CZ225" s="79">
        <f>SUMIFS('Planificación 2026-1'!R:R,'Planificación 2026-1'!W:W,C225,'Planificación 2026-1'!G:G,"T1",'Planificación 2026-1'!H:H,"&lt;3")</f>
        <v>0</v>
      </c>
      <c r="DA225" s="79">
        <f>SUMIFS('Planificación 2026-1'!R:R,'Planificación 2026-1'!W:W,C225,'Planificación 2026-1'!G:G,"T3",'Planificación 2026-1'!H:H,"&lt;3")</f>
        <v>0</v>
      </c>
      <c r="DB225" s="79">
        <f>SUMIFS('Planificación 2026-1'!R:R,'Planificación 2026-1'!W:W,C225,'Planificación 2026-1'!G:G,"T2",'Planificación 2026-1'!H:H,"&lt;3")</f>
        <v>0</v>
      </c>
      <c r="DC225" s="79">
        <f>SUMIFS('Planificación 2026-1'!R:R,'Planificación 2026-1'!W:W,C225,'Planificación 2026-1'!G:G,"AE",'Planificación 2026-1'!H:H,"&lt;3")</f>
        <v>0</v>
      </c>
      <c r="DD225" s="79">
        <f>SUMIFS('Planificación 2026-1'!R:R,'Planificación 2026-1'!W:W,C225,'Planificación 2026-1'!G:G,"T4",'Planificación 2026-1'!H:H,"&lt;3")</f>
        <v>0</v>
      </c>
      <c r="DE225" s="78" t="str">
        <f t="shared" si="46"/>
        <v/>
      </c>
      <c r="DF225" s="30">
        <f>IF(C225="","",SUMIFS('Planificación 2026-1'!R:R,'Planificación 2026-1'!W:W,C225,'Planificación 2026-1'!E:E,"PRINCIPAL",'Planificación 2026-1'!X:X,"VIRTUAL"))</f>
        <v>0</v>
      </c>
      <c r="DG225" s="30">
        <f>IF(C225="","",SUMIFS('Planificación 2026-1'!R:R,'Planificación 2026-1'!W:W,C225,'Planificación 2026-1'!E:E,"PRINCIPAL",'Planificación 2026-1'!X:X,"PRESENCIAL"))</f>
        <v>0</v>
      </c>
      <c r="DH225" s="30">
        <f>IF(C225="","",SUMIFS('Planificación 2026-1'!R:R,'Planificación 2026-1'!W:W,C225,'Planificación 2026-1'!E:E,"PRINCIPAL",'Planificación 2026-1'!X:X,"HIBRIDO PRESENCIAL"))</f>
        <v>0</v>
      </c>
      <c r="DI225" s="78" t="str">
        <f t="shared" si="47"/>
        <v/>
      </c>
      <c r="DJ225" s="78">
        <f>IF(C225="","",SUMIFS('Planificación 2026-1'!R:R,'Planificación 2026-1'!W:W,C225,'Planificación 2026-1'!E:E,"FILIAL",'Planificación 2026-1'!X:X,"VIRTUAL"))</f>
        <v>0</v>
      </c>
      <c r="DK225" s="80">
        <f>IF(C225="","",SUMIFS('Planificación 2026-1'!R:R,'Planificación 2026-1'!W:W,C225,'Planificación 2026-1'!E:E,"FILIAL",'Planificación 2026-1'!X:X,"PRESENCIAL"))</f>
        <v>0</v>
      </c>
      <c r="DL225" s="42">
        <f>IF(C225="","",SUMIFS('Planificación 2026-1'!R:R,'Planificación 2026-1'!W:W,C225,'Planificación 2026-1'!E:E,"FILIAL",'Planificación 2026-1'!X:X,"HIBRIDO PRESENCIAL"))</f>
        <v>0</v>
      </c>
      <c r="DM225" s="81" t="str">
        <f t="shared" si="48"/>
        <v>P55</v>
      </c>
      <c r="DN225" s="78">
        <f>IF(C225="","",SUMIFS('Planificación 2026-1'!R:R,'Planificación 2026-1'!W:W,C225,'Planificación 2026-1'!E:E,"SUNAMPE",'Planificación 2026-1'!X:X,"VIRTUAL"))</f>
        <v>4</v>
      </c>
      <c r="DO225" s="42">
        <f>IF(C225="","",SUMIFS('Planificación 2026-1'!R:R,'Planificación 2026-1'!W:W,C225,'Planificación 2026-1'!E:E,"SUNAMPE",'Planificación 2026-1'!X:X,"PRESENCIAL"))</f>
        <v>0</v>
      </c>
      <c r="DP225" s="81" t="str">
        <f t="shared" si="49"/>
        <v/>
      </c>
      <c r="DQ225" s="78">
        <f>IF(C225="","",SUMIFS('Planificación 2026-1'!R:R,'Planificación 2026-1'!W:W,C225,'Planificación 2026-1'!E:E,"HUAURA",'Planificación 2026-1'!X:X,"VIRTUAL"))</f>
        <v>0</v>
      </c>
      <c r="DR225" s="42">
        <f>IF(C225="","",SUMIFS('Planificación 2026-1'!R:R,'Planificación 2026-1'!W:W,C225,'Planificación 2026-1'!E:E,"HUAURA",'Planificación 2026-1'!X:X,"PRESENCIAL"))</f>
        <v>0</v>
      </c>
      <c r="DS225" s="48">
        <f>SUMIFS('Planificación 2026-1'!R:R,'Planificación 2026-1'!W:W,C225,'Planificación 2026-1'!E:E,"PRINCIPAL",'Planificación 2026-1'!X:X,"VIRTUAL",'Planificación 2026-1'!H:H,"&gt;2")</f>
        <v>0</v>
      </c>
      <c r="DT225" s="48">
        <f>SUMIFS('Planificación 2026-1'!R:R,'Planificación 2026-1'!W:W,C225,'Planificación 2026-1'!E:E,"PRINCIPAL",'Planificación 2026-1'!X:X,"&lt;&gt;VIRTUAL",'Planificación 2026-1'!H:H,"&gt;2")</f>
        <v>0</v>
      </c>
      <c r="DU225" s="48">
        <f>SUMIFS('Planificación 2026-1'!R:R,'Planificación 2026-1'!W:W,C225,'Planificación 2026-1'!E:E,"SUNAMPE",'Planificación 2026-1'!X:X,"VIRTUAL",'Planificación 2026-1'!H:H,"&gt;2")</f>
        <v>4</v>
      </c>
      <c r="DV225" s="48">
        <f>SUMIFS('Planificación 2026-1'!R:R,'Planificación 2026-1'!W:W,C225,'Planificación 2026-1'!E:E,"SUNAMPE",'Planificación 2026-1'!X:X,"&lt;&gt;VIRTUAL",'Planificación 2026-1'!H:H,"&gt;2")</f>
        <v>0</v>
      </c>
      <c r="DW225" s="48">
        <f>SUMIFS('Planificación 2026-1'!R:R,'Planificación 2026-1'!W:W,C225,'Planificación 2026-1'!E:E,"FILIAL",'Planificación 2026-1'!X:X,"VIRTUAL",'Planificación 2026-1'!H:H,"&gt;2")</f>
        <v>0</v>
      </c>
      <c r="DX225" s="48">
        <f>SUMIFS('Planificación 2026-1'!R:R,'Planificación 2026-1'!W:W,C225,'Planificación 2026-1'!E:E,"FILIAL",'Planificación 2026-1'!X:X,"&lt;&gt;VIRTUAL",'Planificación 2026-1'!H:H,"&gt;2")</f>
        <v>0</v>
      </c>
      <c r="DY225" s="48">
        <f>SUMIFS('Planificación 2026-1'!R:R,'Planificación 2026-1'!W:W,C225,'Planificación 2026-1'!E:E,"PORUMA",'Planificación 2026-1'!X:X,"VIRTUAL",'Planificación 2026-1'!H:H,"&gt;2")</f>
        <v>0</v>
      </c>
      <c r="DZ225" s="48">
        <f>SUMIFS('Planificación 2026-1'!R:R,'Planificación 2026-1'!W:W,C225,'Planificación 2026-1'!E:E,"PORUMA",'Planificación 2026-1'!X:X,"&lt;&gt;VIRTUAL",'Planificación 2026-1'!H:H,"&gt;2")</f>
        <v>12</v>
      </c>
      <c r="EA225" s="48">
        <f>SUMIFS('Planificación 2026-1'!R:R,'Planificación 2026-1'!W:W,C225,'Planificación 2026-1'!E:E,"HUAURA",'Planificación 2026-1'!X:X,"VIRTUAL",'Planificación 2026-1'!H:H,"&gt;2")</f>
        <v>0</v>
      </c>
      <c r="EB225" s="48">
        <f>SUMIFS('Planificación 2026-1'!R:R,'Planificación 2026-1'!W:W,C225,'Planificación 2026-1'!E:E,"HUAURA",'Planificación 2026-1'!X:X,"&lt;&gt;VIRTUAL",'Planificación 2026-1'!H:H,"&gt;2")</f>
        <v>0</v>
      </c>
      <c r="EC225" s="48">
        <f>SUMIFS('Planificación 2026-1'!R:R,'Planificación 2026-1'!W:W,C225,'Planificación 2026-1'!E:E,"PRINCIPAL",'Planificación 2026-1'!X:X,"VIRTUAL",'Planificación 2026-1'!H:H,"&lt;3")</f>
        <v>0</v>
      </c>
      <c r="ED225" s="48">
        <f>SUMIFS('Planificación 2026-1'!R:R,'Planificación 2026-1'!W:W,C225,'Planificación 2026-1'!E:E,"PRINCIPAL",'Planificación 2026-1'!X:X,"&lt;&gt;VIRTUAL",'Planificación 2026-1'!H:H,"&lt;3")</f>
        <v>0</v>
      </c>
      <c r="EE225" s="48">
        <f>SUMIFS('Planificación 2026-1'!R:R,'Planificación 2026-1'!W:W,C225,'Planificación 2026-1'!E:E,"SUNAMPE",'Planificación 2026-1'!X:X,"VIRTUAL",'Planificación 2026-1'!H:H,"&lt;3")</f>
        <v>0</v>
      </c>
      <c r="EF225" s="48">
        <f>SUMIFS('Planificación 2026-1'!R:R,'Planificación 2026-1'!W:W,C225,'Planificación 2026-1'!E:E,"SUNAMPE",'Planificación 2026-1'!X:X,"&lt;&gt;VIRTUAL",'Planificación 2026-1'!H:H,"&lt;3")</f>
        <v>0</v>
      </c>
      <c r="EG225" s="48">
        <f>SUMIFS('Planificación 2026-1'!R:R,'Planificación 2026-1'!W:W,C225,'Planificación 2026-1'!E:E,"FILIAL",'Planificación 2026-1'!X:X,"VIRTUAL",'Planificación 2026-1'!H:H,"&lt;3")</f>
        <v>0</v>
      </c>
      <c r="EH225" s="48">
        <f>SUMIFS('Planificación 2026-1'!R:R,'Planificación 2026-1'!W:W,C225,'Planificación 2026-1'!E:E,"FILIAL",'Planificación 2026-1'!X:X,"&lt;&gt;VIRTUAL",'Planificación 2026-1'!H:H,"&lt;3")</f>
        <v>0</v>
      </c>
      <c r="EI225" s="48">
        <f>SUMIFS('Planificación 2026-1'!R:R,'Planificación 2026-1'!W:W,C225,'Planificación 2026-1'!E:E,"PORUMA",'Planificación 2026-1'!X:X,"VIRTUAL",'Planificación 2026-1'!H:H,"&lt;3")</f>
        <v>0</v>
      </c>
      <c r="EJ225" s="48">
        <f>SUMIFS('Planificación 2026-1'!R:R,'Planificación 2026-1'!W:W,C225,'Planificación 2026-1'!E:E,"PORUMA",'Planificación 2026-1'!X:X,"&lt;&gt;VIRTUAL",'Planificación 2026-1'!H:H,"&lt;3")</f>
        <v>0</v>
      </c>
      <c r="EK225" s="48">
        <f>SUMIFS('Planificación 2026-1'!R:R,'Planificación 2026-1'!W:W,C225,'Planificación 2026-1'!E:E,"HUAURA",'Planificación 2026-1'!X:X,"VIRTUAL",'Planificación 2026-1'!H:H,"&lt;3")</f>
        <v>0</v>
      </c>
      <c r="EL225" s="48">
        <f>SUMIFS('Planificación 2026-1'!R:R,'Planificación 2026-1'!W:W,C225,'Planificación 2026-1'!E:E,"HUAURA",'Planificación 2026-1'!X:X,"&lt;&gt;VIRTUAL",'Planificación 2026-1'!H:H,"&lt;3")</f>
        <v>0</v>
      </c>
      <c r="EM225" s="48">
        <f t="shared" si="50"/>
        <v>0</v>
      </c>
      <c r="EN225" s="48">
        <f t="shared" si="51"/>
        <v>0</v>
      </c>
      <c r="EO225" s="48">
        <f t="shared" si="52"/>
        <v>12</v>
      </c>
      <c r="EP225" s="48">
        <f t="shared" si="53"/>
        <v>0</v>
      </c>
      <c r="EQ225" s="48">
        <f t="shared" si="54"/>
        <v>4</v>
      </c>
      <c r="ER225" s="48"/>
      <c r="ES225" s="48">
        <f t="shared" si="55"/>
        <v>4</v>
      </c>
      <c r="ET225" s="48">
        <f t="shared" si="56"/>
        <v>0</v>
      </c>
      <c r="EU225" s="48" t="b">
        <f t="shared" si="57"/>
        <v>0</v>
      </c>
      <c r="EV225" s="48" t="str">
        <f t="shared" si="58"/>
        <v/>
      </c>
      <c r="EW225" s="48" t="str">
        <f t="shared" si="59"/>
        <v>VIRTUAL</v>
      </c>
    </row>
    <row r="226" spans="1:153" x14ac:dyDescent="0.3">
      <c r="A226" s="53"/>
      <c r="B226" s="383">
        <v>223</v>
      </c>
      <c r="C226" s="107" t="s">
        <v>252</v>
      </c>
      <c r="D226" s="82">
        <f>SUMIF('Planificación 2026-1'!W:W,C226,'Planificación 2026-1'!R:R)</f>
        <v>14</v>
      </c>
      <c r="E226" s="384" t="s">
        <v>319</v>
      </c>
      <c r="F226" s="107" t="s">
        <v>430</v>
      </c>
      <c r="G226" s="390" t="s">
        <v>302</v>
      </c>
      <c r="H226" s="107" t="s">
        <v>435</v>
      </c>
      <c r="I226" s="77" t="str">
        <f>IF(SUM(COUNTIFS('Planificación 2026-1'!E:E,"PRINCIPAL",'Planificación 2026-1'!W:W,C226,'Planificación 2026-1'!G:G,"AF"))&gt;0,"P01"," ")</f>
        <v xml:space="preserve"> </v>
      </c>
      <c r="J226" s="78" t="str">
        <f>IF(SUM(COUNTIFS('Planificación 2026-1'!E:E,"PRINCIPAL",'Planificación 2026-1'!W:W,C226,'Planificación 2026-1'!G:G,"EN"))&gt;0,"P02"," ")</f>
        <v xml:space="preserve"> </v>
      </c>
      <c r="K226" s="78" t="str">
        <f>IF(SUM(COUNTIFS('Planificación 2026-1'!E:E,"PRINCIPAL",'Planificación 2026-1'!W:W,C226,'Planificación 2026-1'!G:G,"IS"))&gt;0,"P03"," ")</f>
        <v xml:space="preserve"> </v>
      </c>
      <c r="L226" s="78" t="str">
        <f>IF(SUM(COUNTIFS('Planificación 2026-1'!E:E,"PRINCIPAL",'Planificación 2026-1'!W:W,C226,'Planificación 2026-1'!G:G,"PS"))&gt;0,"P04"," ")</f>
        <v xml:space="preserve"> </v>
      </c>
      <c r="M226" s="78"/>
      <c r="N226" s="78" t="str">
        <f>IF(SUM(COUNTIFS('Planificación 2026-1'!E:E,"PRINCIPAL",'Planificación 2026-1'!W:W,C226,'Planificación 2026-1'!G:G,"IN"))&gt;0,"P06"," ")</f>
        <v xml:space="preserve"> </v>
      </c>
      <c r="O226" s="78" t="str">
        <f>IF(SUM(COUNTIFS('Planificación 2026-1'!E:E,"PRINCIPAL",'Planificación 2026-1'!W:W,C226,'Planificación 2026-1'!G:G,"CA"))&gt;0,"P07"," ")</f>
        <v xml:space="preserve"> </v>
      </c>
      <c r="P226" s="78" t="str">
        <f>IF(SUM(COUNTIFS('Planificación 2026-1'!E:E,"PRINCIPAL",'Planificación 2026-1'!W:W,C226,'Planificación 2026-1'!G:G,"DE"))&gt;0,"P08"," ")</f>
        <v xml:space="preserve"> </v>
      </c>
      <c r="Q226" s="78" t="str">
        <f>IF(SUM(COUNTIFS('Planificación 2026-1'!E:E,"PRINCIPAL",'Planificación 2026-1'!W:W,C226,'Planificación 2026-1'!G:G,"OB"))&gt;0,"P09"," ")</f>
        <v xml:space="preserve"> </v>
      </c>
      <c r="R226" s="78" t="str">
        <f>IF(SUM(COUNTIFS('Planificación 2026-1'!E:E,"PRINCIPAL",'Planificación 2026-1'!W:W,C226,'Planificación 2026-1'!G:G,"MH"))&gt;0,"P31"," ")</f>
        <v xml:space="preserve"> </v>
      </c>
      <c r="S226" s="78" t="str">
        <f>IF(SUM(COUNTIFS('Planificación 2026-1'!E:E,"PRINCIPAL",'Planificación 2026-1'!W:W,C226,'Planificación 2026-1'!G:G,"IC"))&gt;0,"P32"," ")</f>
        <v xml:space="preserve"> </v>
      </c>
      <c r="T226" s="78" t="str">
        <f>IF(SUM(COUNTIFS('Planificación 2026-1'!E:E,"PRINCIPAL",'Planificación 2026-1'!W:W,C226,'Planificación 2026-1'!G:G,"AR"))&gt;0,"P34"," ")</f>
        <v xml:space="preserve"> </v>
      </c>
      <c r="U226" s="78" t="str">
        <f>IF(SUM(COUNTIFS('Planificación 2026-1'!E:E,"PRINCIPAL",'Planificación 2026-1'!W:W,C226,'Planificación 2026-1'!G:G,"T1"))&gt;0,"P35"," ")</f>
        <v xml:space="preserve"> </v>
      </c>
      <c r="V226" s="78" t="str">
        <f>IF(SUM(COUNTIFS('Planificación 2026-1'!E:E,"PRINCIPAL",'Planificación 2026-1'!W:W,C226,'Planificación 2026-1'!G:G,"T3"))&gt;0,"P36"," ")</f>
        <v xml:space="preserve"> </v>
      </c>
      <c r="W226" s="78" t="str">
        <f>IF(SUM(COUNTIFS('Planificación 2026-1'!E:E,"PRINCIPAL",'Planificación 2026-1'!W:W,C226,'Planificación 2026-1'!G:G,"T2"))&gt;0,"P37"," ")</f>
        <v xml:space="preserve"> </v>
      </c>
      <c r="X226" s="78" t="str">
        <f>IF(SUM(COUNTIFS('Planificación 2026-1'!E:E,"PRINCIPAL",'Planificación 2026-1'!W:W,C226,'Planificación 2026-1'!G:G,"AE"))&gt;0,"P38"," ")</f>
        <v xml:space="preserve"> </v>
      </c>
      <c r="Y226" s="78" t="str">
        <f>IF(SUM(COUNTIFS('Planificación 2026-1'!E:E,"PRINCIPAL",'Planificación 2026-1'!W:W,C226,'Planificación 2026-1'!G:G,"T4"))&gt;0,"P55"," ")</f>
        <v xml:space="preserve"> </v>
      </c>
      <c r="Z226" s="78" t="str">
        <f>IF(SUM(COUNTIFS('Planificación 2026-1'!E:E,"FILIAL",'Planificación 2026-1'!W:W,C226,'Planificación 2026-1'!G:G,"AF"))&gt;0," P01"," ")</f>
        <v xml:space="preserve"> </v>
      </c>
      <c r="AA226" s="78" t="str">
        <f>IF(SUM(COUNTIFS('Planificación 2026-1'!E:E,"FILIAL",'Planificación 2026-1'!W:W,C226,'Planificación 2026-1'!G:G,"EN"))&gt;0,"P02"," ")</f>
        <v xml:space="preserve"> </v>
      </c>
      <c r="AB226" s="78" t="str">
        <f>IF(SUM(COUNTIFS('Planificación 2026-1'!E:E,"FILIAL",'Planificación 2026-1'!W:W,C226,'Planificación 2026-1'!G:G,"IS"))&gt;0,"P03"," ")</f>
        <v xml:space="preserve"> </v>
      </c>
      <c r="AC226" s="78" t="str">
        <f>IF(SUM(COUNTIFS('Planificación 2026-1'!E:E,"FILIAL",'Planificación 2026-1'!W:W,C226,'Planificación 2026-1'!G:G,"PS"))&gt;0,"P04"," ")</f>
        <v xml:space="preserve"> </v>
      </c>
      <c r="AD226" s="78"/>
      <c r="AE226" s="78" t="str">
        <f>IF(SUM(COUNTIFS('Planificación 2026-1'!E:E,"FILIAL",'Planificación 2026-1'!W:W,C226,'Planificación 2026-1'!G:G,"IN"))&gt;0,"P06"," ")</f>
        <v xml:space="preserve"> </v>
      </c>
      <c r="AF226" s="78" t="str">
        <f>IF(SUM(COUNTIFS('Planificación 2026-1'!E:E,"FILIAL",'Planificación 2026-1'!W:W,C226,'Planificación 2026-1'!G:G,"CA"))&gt;0,"P07"," ")</f>
        <v xml:space="preserve"> </v>
      </c>
      <c r="AG226" s="78" t="str">
        <f>IF(SUM(COUNTIFS('Planificación 2026-1'!E:E,"FILIAL",'Planificación 2026-1'!W:W,C226,'Planificación 2026-1'!G:G,"DE"))&gt;0,"P08"," ")</f>
        <v xml:space="preserve"> </v>
      </c>
      <c r="AH226" s="78" t="str">
        <f>IF(SUM(COUNTIFS('Planificación 2026-1'!E:E,"FILIAL",'Planificación 2026-1'!W:W,C226,'Planificación 2026-1'!G:G,"OB"))&gt;0,"P09"," ")</f>
        <v xml:space="preserve"> </v>
      </c>
      <c r="AI226" s="78" t="str">
        <f>IF(SUM(COUNTIFS('Planificación 2026-1'!E:E,"FILIAL",'Planificación 2026-1'!W:W,C226,'Planificación 2026-1'!G:G,"MH"))&gt;0,"P31"," ")</f>
        <v xml:space="preserve"> </v>
      </c>
      <c r="AJ226" s="78" t="str">
        <f>IF(SUM(COUNTIFS('Planificación 2026-1'!E:E,"FILIAL",'Planificación 2026-1'!W:W,C226,'Planificación 2026-1'!G:G,"IC"))&gt;0,"P32"," ")</f>
        <v xml:space="preserve"> </v>
      </c>
      <c r="AK226" s="78" t="str">
        <f>IF(SUM(COUNTIFS('Planificación 2026-1'!E:E,"FILIAL",'Planificación 2026-1'!W:W,C226,'Planificación 2026-1'!G:G,"AR"))&gt;0,"P34"," ")</f>
        <v xml:space="preserve"> </v>
      </c>
      <c r="AL226" s="78" t="str">
        <f>IF(SUM(COUNTIFS('Planificación 2026-1'!E:E,"FILIAL",'Planificación 2026-1'!W:W,C226,'Planificación 2026-1'!G:G,"T1"))&gt;0,"P35"," ")</f>
        <v xml:space="preserve"> </v>
      </c>
      <c r="AM226" s="78" t="str">
        <f>IF(SUM(COUNTIFS('Planificación 2026-1'!E:E,"FILIAL",'Planificación 2026-1'!W:W,C226,'Planificación 2026-1'!G:G,"T3"))&gt;0,"P36"," ")</f>
        <v xml:space="preserve"> </v>
      </c>
      <c r="AN226" s="78" t="str">
        <f>IF(SUM(COUNTIFS('Planificación 2026-1'!E:E,"FILIAL",'Planificación 2026-1'!W:W,C226,'Planificación 2026-1'!G:G,"T2"))&gt;0,"P37"," ")</f>
        <v xml:space="preserve"> </v>
      </c>
      <c r="AO226" s="78" t="str">
        <f>IF(SUM(COUNTIFS('Planificación 2026-1'!E:E,"FILIAL",'Planificación 2026-1'!W:W,C226,'Planificación 2026-1'!G:G,"AE"))&gt;0,"P38"," ")</f>
        <v xml:space="preserve"> </v>
      </c>
      <c r="AP226" s="78" t="str">
        <f>IF(SUM(COUNTIFS('Planificación 2026-1'!E:E,"FILIAL",'Planificación 2026-1'!W:W,C226,'Planificación 2026-1'!G:G,"T4"))&gt;0,"P55"," ")</f>
        <v xml:space="preserve"> </v>
      </c>
      <c r="AQ226" s="78" t="str">
        <f>IF(SUM(COUNTIFS('Planificación 2026-1'!E:E,"SUNAMPE",'Planificación 2026-1'!W:W,C226,'Planificación 2026-1'!G:G,"AF"))&gt;0," P01"," ")</f>
        <v xml:space="preserve"> </v>
      </c>
      <c r="AR226" s="78" t="str">
        <f>IF(SUM(COUNTIFS('Planificación 2026-1'!E:E,"SUNAMPE",'Planificación 2026-1'!W:W,C226,'Planificación 2026-1'!G:G,"EN"))&gt;0,"P02"," ")</f>
        <v xml:space="preserve"> </v>
      </c>
      <c r="AS226" s="78" t="str">
        <f>IF(SUM(COUNTIFS('Planificación 2026-1'!E:E,"SUNAMPE",'Planificación 2026-1'!W:W,C226,'Planificación 2026-1'!G:G,"IS"))&gt;0,"P03"," ")</f>
        <v xml:space="preserve"> </v>
      </c>
      <c r="AT226" s="78" t="str">
        <f>IF(SUM(COUNTIFS('Planificación 2026-1'!E:E,"SUNAMPE",'Planificación 2026-1'!W:W,C226,'Planificación 2026-1'!G:G,"PS"))&gt;0,"P04"," ")</f>
        <v xml:space="preserve"> </v>
      </c>
      <c r="AU226" s="78"/>
      <c r="AV226" s="78" t="str">
        <f>IF(SUM(COUNTIFS('Planificación 2026-1'!E:E,"SUNAMPE",'Planificación 2026-1'!W:W,C226,'Planificación 2026-1'!G:G,"IN"))&gt;0,"P06"," ")</f>
        <v xml:space="preserve"> </v>
      </c>
      <c r="AW226" s="78" t="str">
        <f>IF(SUM(COUNTIFS('Planificación 2026-1'!E:E,"SUNAMPE",'Planificación 2026-1'!W:W,C226,'Planificación 2026-1'!G:G,"CA"))&gt;0,"P07"," ")</f>
        <v xml:space="preserve"> </v>
      </c>
      <c r="AX226" s="78" t="str">
        <f>IF(SUM(COUNTIFS('Planificación 2026-1'!E:E,"SUNAMPE",'Planificación 2026-1'!W:W,C226,'Planificación 2026-1'!G:G,"DE"))&gt;0,"P08"," ")</f>
        <v xml:space="preserve"> </v>
      </c>
      <c r="AY226" s="78" t="str">
        <f>IF(SUM(COUNTIFS('Planificación 2026-1'!E:E,"SUNAMPE",'Planificación 2026-1'!W:W,C226,'Planificación 2026-1'!G:G,"OB"))&gt;0,"P09"," ")</f>
        <v xml:space="preserve"> </v>
      </c>
      <c r="AZ226" s="78" t="str">
        <f>IF(SUM(COUNTIFS('Planificación 2026-1'!E:E,"SUNAMPE",'Planificación 2026-1'!W:W,C226,'Planificación 2026-1'!G:G,"MH"))&gt;0,"P31"," ")</f>
        <v>P31</v>
      </c>
      <c r="BA226" s="78" t="str">
        <f>IF(SUM(COUNTIFS('Planificación 2026-1'!E:E,"SUNAMPE",'Planificación 2026-1'!W:W,C226,'Planificación 2026-1'!G:G,"IC"))&gt;0,"P32"," ")</f>
        <v xml:space="preserve"> </v>
      </c>
      <c r="BB226" s="78" t="str">
        <f>IF(SUM(COUNTIFS('Planificación 2026-1'!E:E,"SUNAMPE",'Planificación 2026-1'!W:W,C226,'Planificación 2026-1'!G:G,"AR"))&gt;0,"P34"," ")</f>
        <v xml:space="preserve"> </v>
      </c>
      <c r="BC226" s="78" t="str">
        <f>IF(SUM(COUNTIFS('Planificación 2026-1'!E:E,"SUNAMPE",'Planificación 2026-1'!W:W,C226,'Planificación 2026-1'!G:G,"T1"))&gt;0,"P35"," ")</f>
        <v xml:space="preserve"> </v>
      </c>
      <c r="BD226" s="78" t="str">
        <f>IF(SUM(COUNTIFS('Planificación 2026-1'!E:E,"SUNAMPE",'Planificación 2026-1'!W:W,C226,'Planificación 2026-1'!G:G,"T3"))&gt;0,"P36"," ")</f>
        <v xml:space="preserve"> </v>
      </c>
      <c r="BE226" s="78" t="str">
        <f>IF(SUM(COUNTIFS('Planificación 2026-1'!E:E,"SUNAMPE",'Planificación 2026-1'!W:W,C226,'Planificación 2026-1'!G:G,"T2"))&gt;0,"P37"," ")</f>
        <v xml:space="preserve"> </v>
      </c>
      <c r="BF226" s="78" t="str">
        <f>IF(SUM(COUNTIFS('Planificación 2026-1'!E:E,"SUNAMPE",'Planificación 2026-1'!W:W,C226,'Planificación 2026-1'!G:G,"AE"))&gt;0,"P38"," ")</f>
        <v xml:space="preserve"> </v>
      </c>
      <c r="BG226" s="78" t="str">
        <f>IF(SUM(COUNTIFS('Planificación 2026-1'!E:E,"SUNAMPE",'Planificación 2026-1'!W:W,C226,'Planificación 2026-1'!G:G,"T4"))&gt;0,"P55"," ")</f>
        <v xml:space="preserve"> </v>
      </c>
      <c r="BH226" s="78" t="str">
        <f>IF(SUM(COUNTIFS('Planificación 2026-1'!E:E,"HUAURA",'Planificación 2026-1'!W:W,C226,'Planificación 2026-1'!G:G,"AF"))&gt;0," P01"," ")</f>
        <v xml:space="preserve"> </v>
      </c>
      <c r="BI226" s="78" t="str">
        <f>IF(SUM(COUNTIFS('Planificación 2026-1'!E:E,"HUAURA",'Planificación 2026-1'!W:W,C226,'Planificación 2026-1'!G:G,"EN"))&gt;0,"P02"," ")</f>
        <v xml:space="preserve"> </v>
      </c>
      <c r="BJ226" s="78" t="str">
        <f>IF(SUM(COUNTIFS('Planificación 2026-1'!E:E,"HUAURA",'Planificación 2026-1'!W:W,C226,'Planificación 2026-1'!G:G,"IS"))&gt;0,"P03"," ")</f>
        <v xml:space="preserve"> </v>
      </c>
      <c r="BK226" s="78" t="str">
        <f>IF(SUM(COUNTIFS('Planificación 2026-1'!E:E,"HUAURA",'Planificación 2026-1'!W:W,C226,'Planificación 2026-1'!G:G,"PS"))&gt;0,"P04"," ")</f>
        <v xml:space="preserve"> </v>
      </c>
      <c r="BL226" s="78"/>
      <c r="BM226" s="78" t="str">
        <f>IF(SUM(COUNTIFS('Planificación 2026-1'!E:E,"HUAURA",'Planificación 2026-1'!W:W,C226,'Planificación 2026-1'!G:G,"IN"))&gt;0,"P06"," ")</f>
        <v xml:space="preserve"> </v>
      </c>
      <c r="BN226" s="78" t="str">
        <f>IF(SUM(COUNTIFS('Planificación 2026-1'!E:E,"HUAURA",'Planificación 2026-1'!W:W,C226,'Planificación 2026-1'!G:G,"CA"))&gt;0,"P07"," ")</f>
        <v xml:space="preserve"> </v>
      </c>
      <c r="BO226" s="78" t="str">
        <f>IF(SUM(COUNTIFS('Planificación 2026-1'!E:E,"HUAURA",'Planificación 2026-1'!W:W,C226,'Planificación 2026-1'!G:G,"DE"))&gt;0,"P08"," ")</f>
        <v xml:space="preserve"> </v>
      </c>
      <c r="BP226" s="78" t="str">
        <f>IF(SUM(COUNTIFS('Planificación 2026-1'!E:E,"HUAURA",'Planificación 2026-1'!W:W,C226,'Planificación 2026-1'!G:G,"OB"))&gt;0,"P09"," ")</f>
        <v xml:space="preserve"> </v>
      </c>
      <c r="BQ226" s="78" t="str">
        <f>IF(SUM(COUNTIFS('Planificación 2026-1'!E:E,"HUAURA",'Planificación 2026-1'!W:W,C226,'Planificación 2026-1'!G:G,"MH"))&gt;0,"P31"," ")</f>
        <v xml:space="preserve"> </v>
      </c>
      <c r="BR226" s="78" t="str">
        <f>IF(SUM(COUNTIFS('Planificación 2026-1'!E:E,"HUAURA",'Planificación 2026-1'!W:W,C226,'Planificación 2026-1'!G:G,"IC"))&gt;0,"P32"," ")</f>
        <v xml:space="preserve"> </v>
      </c>
      <c r="BS226" s="78" t="str">
        <f>IF(SUM(COUNTIFS('Planificación 2026-1'!E:E,"HUAURA",'Planificación 2026-1'!W:W,C226,'Planificación 2026-1'!G:G,"AR"))&gt;0,"P34"," ")</f>
        <v xml:space="preserve"> </v>
      </c>
      <c r="BT226" s="78" t="str">
        <f>IF(SUM(COUNTIFS('Planificación 2026-1'!E:E,"HUAURA",'Planificación 2026-1'!W:W,C226,'Planificación 2026-1'!G:G,"T1"))&gt;0,"P35"," ")</f>
        <v xml:space="preserve"> </v>
      </c>
      <c r="BU226" s="78" t="str">
        <f>IF(SUM(COUNTIFS('Planificación 2026-1'!E:E,"HUAURA",'Planificación 2026-1'!W:W,C226,'Planificación 2026-1'!G:G,"T3"))&gt;0,"P36"," ")</f>
        <v xml:space="preserve"> </v>
      </c>
      <c r="BV226" s="78" t="str">
        <f>IF(SUM(COUNTIFS('Planificación 2026-1'!E:E,"HUAURA",'Planificación 2026-1'!W:W,C226,'Planificación 2026-1'!G:G,"T2"))&gt;0,"P37"," ")</f>
        <v xml:space="preserve"> </v>
      </c>
      <c r="BW226" s="78" t="str">
        <f>IF(SUM(COUNTIFS('Planificación 2026-1'!E:E,"HUAURA",'Planificación 2026-1'!W:W,C226,'Planificación 2026-1'!G:G,"AE"))&gt;0,"P38"," ")</f>
        <v xml:space="preserve"> </v>
      </c>
      <c r="BX226" s="78" t="str">
        <f>IF(SUM(COUNTIFS('Planificación 2026-1'!E:E,"HUAURA",'Planificación 2026-1'!W:W,C226,'Planificación 2026-1'!G:G,"T4"))&gt;0,"P55"," ")</f>
        <v xml:space="preserve"> </v>
      </c>
      <c r="BY226" s="79">
        <f>SUMIFS('Planificación 2026-1'!R:R,'Planificación 2026-1'!W:W,C226,'Planificación 2026-1'!G:G,"AF",'Planificación 2026-1'!H:H,"&gt;2")</f>
        <v>0</v>
      </c>
      <c r="BZ226" s="79">
        <f>SUMIFS('Planificación 2026-1'!R:R,'Planificación 2026-1'!W:W,C226,'Planificación 2026-1'!G:G,"EN",'Planificación 2026-1'!H:H,"&gt;2")</f>
        <v>0</v>
      </c>
      <c r="CA226" s="79">
        <f>SUMIFS('Planificación 2026-1'!R:R,'Planificación 2026-1'!W:W,C226,'Planificación 2026-1'!G:G,"IS",'Planificación 2026-1'!H:H,"&gt;2")</f>
        <v>0</v>
      </c>
      <c r="CB226" s="79">
        <f>SUMIFS('Planificación 2026-1'!R:R,'Planificación 2026-1'!W:W,C226,'Planificación 2026-1'!G:G,"PS",'Planificación 2026-1'!H:H,"&gt;2")</f>
        <v>0</v>
      </c>
      <c r="CC226" s="79">
        <f>SUMIFS('Planificación 2026-1'!R:R,'Planificación 2026-1'!W:W,C226,'Planificación 2026-1'!G:G,"IN",'Planificación 2026-1'!H:H,"&gt;2")</f>
        <v>0</v>
      </c>
      <c r="CD226" s="79">
        <f>SUMIFS('Planificación 2026-1'!R:R,'Planificación 2026-1'!W:W,C226,'Planificación 2026-1'!G:G,"CA",'Planificación 2026-1'!H:H,"&gt;2")</f>
        <v>0</v>
      </c>
      <c r="CE226" s="79">
        <f>SUMIFS('Planificación 2026-1'!R:R,'Planificación 2026-1'!W:W,C226,'Planificación 2026-1'!G:G,"DE",'Planificación 2026-1'!H:H,"&gt;2")</f>
        <v>0</v>
      </c>
      <c r="CF226" s="79">
        <f>SUMIFS('Planificación 2026-1'!R:R,'Planificación 2026-1'!W:W,C226,'Planificación 2026-1'!G:G,"OB",'Planificación 2026-1'!H:H,"&gt;2")</f>
        <v>0</v>
      </c>
      <c r="CG226" s="79">
        <f>SUMIFS('Planificación 2026-1'!R:R,'Planificación 2026-1'!W:W,C226,'Planificación 2026-1'!G:G,"MH",'Planificación 2026-1'!H:H,"&gt;2")</f>
        <v>14</v>
      </c>
      <c r="CH226" s="79">
        <f>SUMIFS('Planificación 2026-1'!R:R,'Planificación 2026-1'!W:W,C226,'Planificación 2026-1'!G:G,"IC",'Planificación 2026-1'!H:H,"&gt;2")</f>
        <v>0</v>
      </c>
      <c r="CI226" s="79">
        <f>SUMIFS('Planificación 2026-1'!R:R,'Planificación 2026-1'!W:W,C226,'Planificación 2026-1'!G:G,"AR",'Planificación 2026-1'!H:H,"&gt;2")</f>
        <v>0</v>
      </c>
      <c r="CJ226" s="79">
        <f>SUMIFS('Planificación 2026-1'!R:R,'Planificación 2026-1'!W:W,C226,'Planificación 2026-1'!G:G,"T1",'Planificación 2026-1'!H:H,"&gt;2")</f>
        <v>0</v>
      </c>
      <c r="CK226" s="79">
        <f>SUMIFS('Planificación 2026-1'!R:R,'Planificación 2026-1'!W:W,C226,'Planificación 2026-1'!G:G,"T3",'Planificación 2026-1'!H:H,"&gt;2")</f>
        <v>0</v>
      </c>
      <c r="CL226" s="79">
        <f>SUMIFS('Planificación 2026-1'!R:R,'Planificación 2026-1'!W:W,C226,'Planificación 2026-1'!G:G,"T2",'Planificación 2026-1'!H:H,"&gt;2")</f>
        <v>0</v>
      </c>
      <c r="CM226" s="79">
        <f>SUMIFS('Planificación 2026-1'!R:R,'Planificación 2026-1'!W:W,C226,'Planificación 2026-1'!G:G,"AE",'Planificación 2026-1'!H:H,"&gt;2")</f>
        <v>0</v>
      </c>
      <c r="CN226" s="79">
        <f>SUMIFS('Planificación 2026-1'!R:R,'Planificación 2026-1'!W:W,C226,'Planificación 2026-1'!G:G,"T4",'Planificación 2026-1'!H:H,"&gt;2")</f>
        <v>0</v>
      </c>
      <c r="CO226" s="79">
        <f>SUMIFS('Planificación 2026-1'!R:R,'Planificación 2026-1'!W:W,C226,'Planificación 2026-1'!G:G,"AF",'Planificación 2026-1'!H:H,"&lt;3")</f>
        <v>0</v>
      </c>
      <c r="CP226" s="79">
        <f>SUMIFS('Planificación 2026-1'!R:R,'Planificación 2026-1'!W:W,C226,'Planificación 2026-1'!G:G,"EN",'Planificación 2026-1'!H:H,"&lt;3")</f>
        <v>0</v>
      </c>
      <c r="CQ226" s="79">
        <f>SUMIFS('Planificación 2026-1'!R:R,'Planificación 2026-1'!W:W,C226,'Planificación 2026-1'!G:G,"IS",'Planificación 2026-1'!H:H,"&lt;3")</f>
        <v>0</v>
      </c>
      <c r="CR226" s="79">
        <f>SUMIFS('Planificación 2026-1'!R:R,'Planificación 2026-1'!W:W,C226,'Planificación 2026-1'!G:G,"PS",'Planificación 2026-1'!H:H,"&lt;3")</f>
        <v>0</v>
      </c>
      <c r="CS226" s="79">
        <f>SUMIFS('Planificación 2026-1'!R:R,'Planificación 2026-1'!W:W,C226,'Planificación 2026-1'!G:G,"IN",'Planificación 2026-1'!H:H,"&lt;3")</f>
        <v>0</v>
      </c>
      <c r="CT226" s="79">
        <f>SUMIFS('Planificación 2026-1'!R:R,'Planificación 2026-1'!W:W,C226,'Planificación 2026-1'!G:G,"CA",'Planificación 2026-1'!H:H,"&lt;3")</f>
        <v>0</v>
      </c>
      <c r="CU226" s="79">
        <f>SUMIFS('Planificación 2026-1'!R:R,'Planificación 2026-1'!W:W,C226,'Planificación 2026-1'!G:G,"DE",'Planificación 2026-1'!H:H,"&lt;3")</f>
        <v>0</v>
      </c>
      <c r="CV226" s="79">
        <f>SUMIFS('Planificación 2026-1'!R:R,'Planificación 2026-1'!W:W,C226,'Planificación 2026-1'!G:G,"OB",'Planificación 2026-1'!H:H,"&lt;3")</f>
        <v>0</v>
      </c>
      <c r="CW226" s="79">
        <f>SUMIFS('Planificación 2026-1'!R:R,'Planificación 2026-1'!W:W,C226,'Planificación 2026-1'!G:G,"MH",'Planificación 2026-1'!H:H,"&lt;3")</f>
        <v>0</v>
      </c>
      <c r="CX226" s="79">
        <f>SUMIFS('Planificación 2026-1'!R:R,'Planificación 2026-1'!W:W,C226,'Planificación 2026-1'!G:G,"IC",'Planificación 2026-1'!H:H,"&lt;3")</f>
        <v>0</v>
      </c>
      <c r="CY226" s="79">
        <f>SUMIFS('Planificación 2026-1'!R:R,'Planificación 2026-1'!W:W,C226,'Planificación 2026-1'!G:G,"AR",'Planificación 2026-1'!H:H,"&lt;3")</f>
        <v>0</v>
      </c>
      <c r="CZ226" s="79">
        <f>SUMIFS('Planificación 2026-1'!R:R,'Planificación 2026-1'!W:W,C226,'Planificación 2026-1'!G:G,"T1",'Planificación 2026-1'!H:H,"&lt;3")</f>
        <v>0</v>
      </c>
      <c r="DA226" s="79">
        <f>SUMIFS('Planificación 2026-1'!R:R,'Planificación 2026-1'!W:W,C226,'Planificación 2026-1'!G:G,"T3",'Planificación 2026-1'!H:H,"&lt;3")</f>
        <v>0</v>
      </c>
      <c r="DB226" s="79">
        <f>SUMIFS('Planificación 2026-1'!R:R,'Planificación 2026-1'!W:W,C226,'Planificación 2026-1'!G:G,"T2",'Planificación 2026-1'!H:H,"&lt;3")</f>
        <v>0</v>
      </c>
      <c r="DC226" s="79">
        <f>SUMIFS('Planificación 2026-1'!R:R,'Planificación 2026-1'!W:W,C226,'Planificación 2026-1'!G:G,"AE",'Planificación 2026-1'!H:H,"&lt;3")</f>
        <v>0</v>
      </c>
      <c r="DD226" s="79">
        <f>SUMIFS('Planificación 2026-1'!R:R,'Planificación 2026-1'!W:W,C226,'Planificación 2026-1'!G:G,"T4",'Planificación 2026-1'!H:H,"&lt;3")</f>
        <v>0</v>
      </c>
      <c r="DE226" s="78" t="str">
        <f t="shared" si="46"/>
        <v/>
      </c>
      <c r="DF226" s="30">
        <f>IF(C226="","",SUMIFS('Planificación 2026-1'!R:R,'Planificación 2026-1'!W:W,C226,'Planificación 2026-1'!E:E,"PRINCIPAL",'Planificación 2026-1'!X:X,"VIRTUAL"))</f>
        <v>0</v>
      </c>
      <c r="DG226" s="30">
        <f>IF(C226="","",SUMIFS('Planificación 2026-1'!R:R,'Planificación 2026-1'!W:W,C226,'Planificación 2026-1'!E:E,"PRINCIPAL",'Planificación 2026-1'!X:X,"PRESENCIAL"))</f>
        <v>0</v>
      </c>
      <c r="DH226" s="30">
        <f>IF(C226="","",SUMIFS('Planificación 2026-1'!R:R,'Planificación 2026-1'!W:W,C226,'Planificación 2026-1'!E:E,"PRINCIPAL",'Planificación 2026-1'!X:X,"HIBRIDO PRESENCIAL"))</f>
        <v>0</v>
      </c>
      <c r="DI226" s="78" t="str">
        <f t="shared" si="47"/>
        <v/>
      </c>
      <c r="DJ226" s="78">
        <f>IF(C226="","",SUMIFS('Planificación 2026-1'!R:R,'Planificación 2026-1'!W:W,C226,'Planificación 2026-1'!E:E,"FILIAL",'Planificación 2026-1'!X:X,"VIRTUAL"))</f>
        <v>0</v>
      </c>
      <c r="DK226" s="80">
        <f>IF(C226="","",SUMIFS('Planificación 2026-1'!R:R,'Planificación 2026-1'!W:W,C226,'Planificación 2026-1'!E:E,"FILIAL",'Planificación 2026-1'!X:X,"PRESENCIAL"))</f>
        <v>0</v>
      </c>
      <c r="DL226" s="42">
        <f>IF(C226="","",SUMIFS('Planificación 2026-1'!R:R,'Planificación 2026-1'!W:W,C226,'Planificación 2026-1'!E:E,"FILIAL",'Planificación 2026-1'!X:X,"HIBRIDO PRESENCIAL"))</f>
        <v>0</v>
      </c>
      <c r="DM226" s="81" t="str">
        <f t="shared" si="48"/>
        <v>P31</v>
      </c>
      <c r="DN226" s="78">
        <f>IF(C226="","",SUMIFS('Planificación 2026-1'!R:R,'Planificación 2026-1'!W:W,C226,'Planificación 2026-1'!E:E,"SUNAMPE",'Planificación 2026-1'!X:X,"VIRTUAL"))</f>
        <v>0</v>
      </c>
      <c r="DO226" s="42">
        <f>IF(C226="","",SUMIFS('Planificación 2026-1'!R:R,'Planificación 2026-1'!W:W,C226,'Planificación 2026-1'!E:E,"SUNAMPE",'Planificación 2026-1'!X:X,"PRESENCIAL"))</f>
        <v>7</v>
      </c>
      <c r="DP226" s="81" t="str">
        <f t="shared" si="49"/>
        <v/>
      </c>
      <c r="DQ226" s="78">
        <f>IF(C226="","",SUMIFS('Planificación 2026-1'!R:R,'Planificación 2026-1'!W:W,C226,'Planificación 2026-1'!E:E,"HUAURA",'Planificación 2026-1'!X:X,"VIRTUAL"))</f>
        <v>0</v>
      </c>
      <c r="DR226" s="42">
        <f>IF(C226="","",SUMIFS('Planificación 2026-1'!R:R,'Planificación 2026-1'!W:W,C226,'Planificación 2026-1'!E:E,"HUAURA",'Planificación 2026-1'!X:X,"PRESENCIAL"))</f>
        <v>0</v>
      </c>
      <c r="DS226" s="48">
        <f>SUMIFS('Planificación 2026-1'!R:R,'Planificación 2026-1'!W:W,C226,'Planificación 2026-1'!E:E,"PRINCIPAL",'Planificación 2026-1'!X:X,"VIRTUAL",'Planificación 2026-1'!H:H,"&gt;2")</f>
        <v>0</v>
      </c>
      <c r="DT226" s="48">
        <f>SUMIFS('Planificación 2026-1'!R:R,'Planificación 2026-1'!W:W,C226,'Planificación 2026-1'!E:E,"PRINCIPAL",'Planificación 2026-1'!X:X,"&lt;&gt;VIRTUAL",'Planificación 2026-1'!H:H,"&gt;2")</f>
        <v>0</v>
      </c>
      <c r="DU226" s="48">
        <f>SUMIFS('Planificación 2026-1'!R:R,'Planificación 2026-1'!W:W,C226,'Planificación 2026-1'!E:E,"SUNAMPE",'Planificación 2026-1'!X:X,"VIRTUAL",'Planificación 2026-1'!H:H,"&gt;2")</f>
        <v>0</v>
      </c>
      <c r="DV226" s="48">
        <f>SUMIFS('Planificación 2026-1'!R:R,'Planificación 2026-1'!W:W,C226,'Planificación 2026-1'!E:E,"SUNAMPE",'Planificación 2026-1'!X:X,"&lt;&gt;VIRTUAL",'Planificación 2026-1'!H:H,"&gt;2")</f>
        <v>7</v>
      </c>
      <c r="DW226" s="48">
        <f>SUMIFS('Planificación 2026-1'!R:R,'Planificación 2026-1'!W:W,C226,'Planificación 2026-1'!E:E,"FILIAL",'Planificación 2026-1'!X:X,"VIRTUAL",'Planificación 2026-1'!H:H,"&gt;2")</f>
        <v>0</v>
      </c>
      <c r="DX226" s="48">
        <f>SUMIFS('Planificación 2026-1'!R:R,'Planificación 2026-1'!W:W,C226,'Planificación 2026-1'!E:E,"FILIAL",'Planificación 2026-1'!X:X,"&lt;&gt;VIRTUAL",'Planificación 2026-1'!H:H,"&gt;2")</f>
        <v>0</v>
      </c>
      <c r="DY226" s="48">
        <f>SUMIFS('Planificación 2026-1'!R:R,'Planificación 2026-1'!W:W,C226,'Planificación 2026-1'!E:E,"PORUMA",'Planificación 2026-1'!X:X,"VIRTUAL",'Planificación 2026-1'!H:H,"&gt;2")</f>
        <v>0</v>
      </c>
      <c r="DZ226" s="48">
        <f>SUMIFS('Planificación 2026-1'!R:R,'Planificación 2026-1'!W:W,C226,'Planificación 2026-1'!E:E,"PORUMA",'Planificación 2026-1'!X:X,"&lt;&gt;VIRTUAL",'Planificación 2026-1'!H:H,"&gt;2")</f>
        <v>7</v>
      </c>
      <c r="EA226" s="48">
        <f>SUMIFS('Planificación 2026-1'!R:R,'Planificación 2026-1'!W:W,C226,'Planificación 2026-1'!E:E,"HUAURA",'Planificación 2026-1'!X:X,"VIRTUAL",'Planificación 2026-1'!H:H,"&gt;2")</f>
        <v>0</v>
      </c>
      <c r="EB226" s="48">
        <f>SUMIFS('Planificación 2026-1'!R:R,'Planificación 2026-1'!W:W,C226,'Planificación 2026-1'!E:E,"HUAURA",'Planificación 2026-1'!X:X,"&lt;&gt;VIRTUAL",'Planificación 2026-1'!H:H,"&gt;2")</f>
        <v>0</v>
      </c>
      <c r="EC226" s="48">
        <f>SUMIFS('Planificación 2026-1'!R:R,'Planificación 2026-1'!W:W,C226,'Planificación 2026-1'!E:E,"PRINCIPAL",'Planificación 2026-1'!X:X,"VIRTUAL",'Planificación 2026-1'!H:H,"&lt;3")</f>
        <v>0</v>
      </c>
      <c r="ED226" s="48">
        <f>SUMIFS('Planificación 2026-1'!R:R,'Planificación 2026-1'!W:W,C226,'Planificación 2026-1'!E:E,"PRINCIPAL",'Planificación 2026-1'!X:X,"&lt;&gt;VIRTUAL",'Planificación 2026-1'!H:H,"&lt;3")</f>
        <v>0</v>
      </c>
      <c r="EE226" s="48">
        <f>SUMIFS('Planificación 2026-1'!R:R,'Planificación 2026-1'!W:W,C226,'Planificación 2026-1'!E:E,"SUNAMPE",'Planificación 2026-1'!X:X,"VIRTUAL",'Planificación 2026-1'!H:H,"&lt;3")</f>
        <v>0</v>
      </c>
      <c r="EF226" s="48">
        <f>SUMIFS('Planificación 2026-1'!R:R,'Planificación 2026-1'!W:W,C226,'Planificación 2026-1'!E:E,"SUNAMPE",'Planificación 2026-1'!X:X,"&lt;&gt;VIRTUAL",'Planificación 2026-1'!H:H,"&lt;3")</f>
        <v>0</v>
      </c>
      <c r="EG226" s="48">
        <f>SUMIFS('Planificación 2026-1'!R:R,'Planificación 2026-1'!W:W,C226,'Planificación 2026-1'!E:E,"FILIAL",'Planificación 2026-1'!X:X,"VIRTUAL",'Planificación 2026-1'!H:H,"&lt;3")</f>
        <v>0</v>
      </c>
      <c r="EH226" s="48">
        <f>SUMIFS('Planificación 2026-1'!R:R,'Planificación 2026-1'!W:W,C226,'Planificación 2026-1'!E:E,"FILIAL",'Planificación 2026-1'!X:X,"&lt;&gt;VIRTUAL",'Planificación 2026-1'!H:H,"&lt;3")</f>
        <v>0</v>
      </c>
      <c r="EI226" s="48">
        <f>SUMIFS('Planificación 2026-1'!R:R,'Planificación 2026-1'!W:W,C226,'Planificación 2026-1'!E:E,"PORUMA",'Planificación 2026-1'!X:X,"VIRTUAL",'Planificación 2026-1'!H:H,"&lt;3")</f>
        <v>0</v>
      </c>
      <c r="EJ226" s="48">
        <f>SUMIFS('Planificación 2026-1'!R:R,'Planificación 2026-1'!W:W,C226,'Planificación 2026-1'!E:E,"PORUMA",'Planificación 2026-1'!X:X,"&lt;&gt;VIRTUAL",'Planificación 2026-1'!H:H,"&lt;3")</f>
        <v>0</v>
      </c>
      <c r="EK226" s="48">
        <f>SUMIFS('Planificación 2026-1'!R:R,'Planificación 2026-1'!W:W,C226,'Planificación 2026-1'!E:E,"HUAURA",'Planificación 2026-1'!X:X,"VIRTUAL",'Planificación 2026-1'!H:H,"&lt;3")</f>
        <v>0</v>
      </c>
      <c r="EL226" s="48">
        <f>SUMIFS('Planificación 2026-1'!R:R,'Planificación 2026-1'!W:W,C226,'Planificación 2026-1'!E:E,"HUAURA",'Planificación 2026-1'!X:X,"&lt;&gt;VIRTUAL",'Planificación 2026-1'!H:H,"&lt;3")</f>
        <v>0</v>
      </c>
      <c r="EM226" s="48">
        <f t="shared" si="50"/>
        <v>0</v>
      </c>
      <c r="EN226" s="48">
        <f t="shared" si="51"/>
        <v>0</v>
      </c>
      <c r="EO226" s="48">
        <f t="shared" si="52"/>
        <v>7</v>
      </c>
      <c r="EP226" s="48">
        <f t="shared" si="53"/>
        <v>0</v>
      </c>
      <c r="EQ226" s="48">
        <f t="shared" si="54"/>
        <v>7</v>
      </c>
      <c r="ER226" s="48"/>
      <c r="ES226" s="48">
        <f t="shared" si="55"/>
        <v>0</v>
      </c>
      <c r="ET226" s="48">
        <f t="shared" si="56"/>
        <v>7</v>
      </c>
      <c r="EU226" s="48" t="b">
        <f t="shared" si="57"/>
        <v>0</v>
      </c>
      <c r="EV226" s="48" t="str">
        <f t="shared" si="58"/>
        <v/>
      </c>
      <c r="EW226" s="48" t="str">
        <f t="shared" si="59"/>
        <v>PRESENCIAL</v>
      </c>
    </row>
    <row r="227" spans="1:153" x14ac:dyDescent="0.3">
      <c r="A227" s="53"/>
      <c r="B227" s="383">
        <v>224</v>
      </c>
      <c r="C227" s="107" t="s">
        <v>253</v>
      </c>
      <c r="D227" s="82">
        <f>SUMIF('Planificación 2026-1'!W:W,C227,'Planificación 2026-1'!R:R)</f>
        <v>18</v>
      </c>
      <c r="E227" s="384" t="s">
        <v>319</v>
      </c>
      <c r="F227" s="107" t="s">
        <v>430</v>
      </c>
      <c r="G227" s="107" t="s">
        <v>276</v>
      </c>
      <c r="H227" s="107" t="s">
        <v>438</v>
      </c>
      <c r="I227" s="77" t="str">
        <f>IF(SUM(COUNTIFS('Planificación 2026-1'!E:E,"PRINCIPAL",'Planificación 2026-1'!W:W,C227,'Planificación 2026-1'!G:G,"AF"))&gt;0,"P01"," ")</f>
        <v xml:space="preserve"> </v>
      </c>
      <c r="J227" s="78" t="str">
        <f>IF(SUM(COUNTIFS('Planificación 2026-1'!E:E,"PRINCIPAL",'Planificación 2026-1'!W:W,C227,'Planificación 2026-1'!G:G,"EN"))&gt;0,"P02"," ")</f>
        <v xml:space="preserve"> </v>
      </c>
      <c r="K227" s="78" t="str">
        <f>IF(SUM(COUNTIFS('Planificación 2026-1'!E:E,"PRINCIPAL",'Planificación 2026-1'!W:W,C227,'Planificación 2026-1'!G:G,"IS"))&gt;0,"P03"," ")</f>
        <v xml:space="preserve"> </v>
      </c>
      <c r="L227" s="78" t="str">
        <f>IF(SUM(COUNTIFS('Planificación 2026-1'!E:E,"PRINCIPAL",'Planificación 2026-1'!W:W,C227,'Planificación 2026-1'!G:G,"PS"))&gt;0,"P04"," ")</f>
        <v xml:space="preserve"> </v>
      </c>
      <c r="M227" s="78"/>
      <c r="N227" s="78" t="str">
        <f>IF(SUM(COUNTIFS('Planificación 2026-1'!E:E,"PRINCIPAL",'Planificación 2026-1'!W:W,C227,'Planificación 2026-1'!G:G,"IN"))&gt;0,"P06"," ")</f>
        <v xml:space="preserve"> </v>
      </c>
      <c r="O227" s="78" t="str">
        <f>IF(SUM(COUNTIFS('Planificación 2026-1'!E:E,"PRINCIPAL",'Planificación 2026-1'!W:W,C227,'Planificación 2026-1'!G:G,"CA"))&gt;0,"P07"," ")</f>
        <v xml:space="preserve"> </v>
      </c>
      <c r="P227" s="78" t="str">
        <f>IF(SUM(COUNTIFS('Planificación 2026-1'!E:E,"PRINCIPAL",'Planificación 2026-1'!W:W,C227,'Planificación 2026-1'!G:G,"DE"))&gt;0,"P08"," ")</f>
        <v xml:space="preserve"> </v>
      </c>
      <c r="Q227" s="78" t="str">
        <f>IF(SUM(COUNTIFS('Planificación 2026-1'!E:E,"PRINCIPAL",'Planificación 2026-1'!W:W,C227,'Planificación 2026-1'!G:G,"OB"))&gt;0,"P09"," ")</f>
        <v xml:space="preserve"> </v>
      </c>
      <c r="R227" s="78" t="str">
        <f>IF(SUM(COUNTIFS('Planificación 2026-1'!E:E,"PRINCIPAL",'Planificación 2026-1'!W:W,C227,'Planificación 2026-1'!G:G,"MH"))&gt;0,"P31"," ")</f>
        <v xml:space="preserve"> </v>
      </c>
      <c r="S227" s="78" t="str">
        <f>IF(SUM(COUNTIFS('Planificación 2026-1'!E:E,"PRINCIPAL",'Planificación 2026-1'!W:W,C227,'Planificación 2026-1'!G:G,"IC"))&gt;0,"P32"," ")</f>
        <v xml:space="preserve"> </v>
      </c>
      <c r="T227" s="78" t="str">
        <f>IF(SUM(COUNTIFS('Planificación 2026-1'!E:E,"PRINCIPAL",'Planificación 2026-1'!W:W,C227,'Planificación 2026-1'!G:G,"AR"))&gt;0,"P34"," ")</f>
        <v xml:space="preserve"> </v>
      </c>
      <c r="U227" s="78" t="str">
        <f>IF(SUM(COUNTIFS('Planificación 2026-1'!E:E,"PRINCIPAL",'Planificación 2026-1'!W:W,C227,'Planificación 2026-1'!G:G,"T1"))&gt;0,"P35"," ")</f>
        <v xml:space="preserve"> </v>
      </c>
      <c r="V227" s="78" t="str">
        <f>IF(SUM(COUNTIFS('Planificación 2026-1'!E:E,"PRINCIPAL",'Planificación 2026-1'!W:W,C227,'Planificación 2026-1'!G:G,"T3"))&gt;0,"P36"," ")</f>
        <v xml:space="preserve"> </v>
      </c>
      <c r="W227" s="78" t="str">
        <f>IF(SUM(COUNTIFS('Planificación 2026-1'!E:E,"PRINCIPAL",'Planificación 2026-1'!W:W,C227,'Planificación 2026-1'!G:G,"T2"))&gt;0,"P37"," ")</f>
        <v xml:space="preserve"> </v>
      </c>
      <c r="X227" s="78" t="str">
        <f>IF(SUM(COUNTIFS('Planificación 2026-1'!E:E,"PRINCIPAL",'Planificación 2026-1'!W:W,C227,'Planificación 2026-1'!G:G,"AE"))&gt;0,"P38"," ")</f>
        <v xml:space="preserve"> </v>
      </c>
      <c r="Y227" s="78" t="str">
        <f>IF(SUM(COUNTIFS('Planificación 2026-1'!E:E,"PRINCIPAL",'Planificación 2026-1'!W:W,C227,'Planificación 2026-1'!G:G,"T4"))&gt;0,"P55"," ")</f>
        <v xml:space="preserve"> </v>
      </c>
      <c r="Z227" s="78" t="str">
        <f>IF(SUM(COUNTIFS('Planificación 2026-1'!E:E,"FILIAL",'Planificación 2026-1'!W:W,C227,'Planificación 2026-1'!G:G,"AF"))&gt;0," P01"," ")</f>
        <v xml:space="preserve"> </v>
      </c>
      <c r="AA227" s="78" t="str">
        <f>IF(SUM(COUNTIFS('Planificación 2026-1'!E:E,"FILIAL",'Planificación 2026-1'!W:W,C227,'Planificación 2026-1'!G:G,"EN"))&gt;0,"P02"," ")</f>
        <v xml:space="preserve"> </v>
      </c>
      <c r="AB227" s="78" t="str">
        <f>IF(SUM(COUNTIFS('Planificación 2026-1'!E:E,"FILIAL",'Planificación 2026-1'!W:W,C227,'Planificación 2026-1'!G:G,"IS"))&gt;0,"P03"," ")</f>
        <v xml:space="preserve"> </v>
      </c>
      <c r="AC227" s="78" t="str">
        <f>IF(SUM(COUNTIFS('Planificación 2026-1'!E:E,"FILIAL",'Planificación 2026-1'!W:W,C227,'Planificación 2026-1'!G:G,"PS"))&gt;0,"P04"," ")</f>
        <v xml:space="preserve"> </v>
      </c>
      <c r="AD227" s="78"/>
      <c r="AE227" s="78" t="str">
        <f>IF(SUM(COUNTIFS('Planificación 2026-1'!E:E,"FILIAL",'Planificación 2026-1'!W:W,C227,'Planificación 2026-1'!G:G,"IN"))&gt;0,"P06"," ")</f>
        <v xml:space="preserve"> </v>
      </c>
      <c r="AF227" s="78" t="str">
        <f>IF(SUM(COUNTIFS('Planificación 2026-1'!E:E,"FILIAL",'Planificación 2026-1'!W:W,C227,'Planificación 2026-1'!G:G,"CA"))&gt;0,"P07"," ")</f>
        <v xml:space="preserve"> </v>
      </c>
      <c r="AG227" s="78" t="str">
        <f>IF(SUM(COUNTIFS('Planificación 2026-1'!E:E,"FILIAL",'Planificación 2026-1'!W:W,C227,'Planificación 2026-1'!G:G,"DE"))&gt;0,"P08"," ")</f>
        <v xml:space="preserve"> </v>
      </c>
      <c r="AH227" s="78" t="str">
        <f>IF(SUM(COUNTIFS('Planificación 2026-1'!E:E,"FILIAL",'Planificación 2026-1'!W:W,C227,'Planificación 2026-1'!G:G,"OB"))&gt;0,"P09"," ")</f>
        <v>P09</v>
      </c>
      <c r="AI227" s="78" t="str">
        <f>IF(SUM(COUNTIFS('Planificación 2026-1'!E:E,"FILIAL",'Planificación 2026-1'!W:W,C227,'Planificación 2026-1'!G:G,"MH"))&gt;0,"P31"," ")</f>
        <v xml:space="preserve"> </v>
      </c>
      <c r="AJ227" s="78" t="str">
        <f>IF(SUM(COUNTIFS('Planificación 2026-1'!E:E,"FILIAL",'Planificación 2026-1'!W:W,C227,'Planificación 2026-1'!G:G,"IC"))&gt;0,"P32"," ")</f>
        <v xml:space="preserve"> </v>
      </c>
      <c r="AK227" s="78" t="str">
        <f>IF(SUM(COUNTIFS('Planificación 2026-1'!E:E,"FILIAL",'Planificación 2026-1'!W:W,C227,'Planificación 2026-1'!G:G,"AR"))&gt;0,"P34"," ")</f>
        <v xml:space="preserve"> </v>
      </c>
      <c r="AL227" s="78" t="str">
        <f>IF(SUM(COUNTIFS('Planificación 2026-1'!E:E,"FILIAL",'Planificación 2026-1'!W:W,C227,'Planificación 2026-1'!G:G,"T1"))&gt;0,"P35"," ")</f>
        <v xml:space="preserve"> </v>
      </c>
      <c r="AM227" s="78" t="str">
        <f>IF(SUM(COUNTIFS('Planificación 2026-1'!E:E,"FILIAL",'Planificación 2026-1'!W:W,C227,'Planificación 2026-1'!G:G,"T3"))&gt;0,"P36"," ")</f>
        <v xml:space="preserve"> </v>
      </c>
      <c r="AN227" s="78" t="str">
        <f>IF(SUM(COUNTIFS('Planificación 2026-1'!E:E,"FILIAL",'Planificación 2026-1'!W:W,C227,'Planificación 2026-1'!G:G,"T2"))&gt;0,"P37"," ")</f>
        <v xml:space="preserve"> </v>
      </c>
      <c r="AO227" s="78" t="str">
        <f>IF(SUM(COUNTIFS('Planificación 2026-1'!E:E,"FILIAL",'Planificación 2026-1'!W:W,C227,'Planificación 2026-1'!G:G,"AE"))&gt;0,"P38"," ")</f>
        <v xml:space="preserve"> </v>
      </c>
      <c r="AP227" s="78" t="str">
        <f>IF(SUM(COUNTIFS('Planificación 2026-1'!E:E,"FILIAL",'Planificación 2026-1'!W:W,C227,'Planificación 2026-1'!G:G,"T4"))&gt;0,"P55"," ")</f>
        <v xml:space="preserve"> </v>
      </c>
      <c r="AQ227" s="78" t="str">
        <f>IF(SUM(COUNTIFS('Planificación 2026-1'!E:E,"SUNAMPE",'Planificación 2026-1'!W:W,C227,'Planificación 2026-1'!G:G,"AF"))&gt;0," P01"," ")</f>
        <v xml:space="preserve"> </v>
      </c>
      <c r="AR227" s="78" t="str">
        <f>IF(SUM(COUNTIFS('Planificación 2026-1'!E:E,"SUNAMPE",'Planificación 2026-1'!W:W,C227,'Planificación 2026-1'!G:G,"EN"))&gt;0,"P02"," ")</f>
        <v xml:space="preserve"> </v>
      </c>
      <c r="AS227" s="78" t="str">
        <f>IF(SUM(COUNTIFS('Planificación 2026-1'!E:E,"SUNAMPE",'Planificación 2026-1'!W:W,C227,'Planificación 2026-1'!G:G,"IS"))&gt;0,"P03"," ")</f>
        <v xml:space="preserve"> </v>
      </c>
      <c r="AT227" s="78" t="str">
        <f>IF(SUM(COUNTIFS('Planificación 2026-1'!E:E,"SUNAMPE",'Planificación 2026-1'!W:W,C227,'Planificación 2026-1'!G:G,"PS"))&gt;0,"P04"," ")</f>
        <v xml:space="preserve"> </v>
      </c>
      <c r="AU227" s="78"/>
      <c r="AV227" s="78" t="str">
        <f>IF(SUM(COUNTIFS('Planificación 2026-1'!E:E,"SUNAMPE",'Planificación 2026-1'!W:W,C227,'Planificación 2026-1'!G:G,"IN"))&gt;0,"P06"," ")</f>
        <v xml:space="preserve"> </v>
      </c>
      <c r="AW227" s="78" t="str">
        <f>IF(SUM(COUNTIFS('Planificación 2026-1'!E:E,"SUNAMPE",'Planificación 2026-1'!W:W,C227,'Planificación 2026-1'!G:G,"CA"))&gt;0,"P07"," ")</f>
        <v xml:space="preserve"> </v>
      </c>
      <c r="AX227" s="78" t="str">
        <f>IF(SUM(COUNTIFS('Planificación 2026-1'!E:E,"SUNAMPE",'Planificación 2026-1'!W:W,C227,'Planificación 2026-1'!G:G,"DE"))&gt;0,"P08"," ")</f>
        <v xml:space="preserve"> </v>
      </c>
      <c r="AY227" s="78" t="str">
        <f>IF(SUM(COUNTIFS('Planificación 2026-1'!E:E,"SUNAMPE",'Planificación 2026-1'!W:W,C227,'Planificación 2026-1'!G:G,"OB"))&gt;0,"P09"," ")</f>
        <v xml:space="preserve"> </v>
      </c>
      <c r="AZ227" s="78" t="str">
        <f>IF(SUM(COUNTIFS('Planificación 2026-1'!E:E,"SUNAMPE",'Planificación 2026-1'!W:W,C227,'Planificación 2026-1'!G:G,"MH"))&gt;0,"P31"," ")</f>
        <v xml:space="preserve"> </v>
      </c>
      <c r="BA227" s="78" t="str">
        <f>IF(SUM(COUNTIFS('Planificación 2026-1'!E:E,"SUNAMPE",'Planificación 2026-1'!W:W,C227,'Planificación 2026-1'!G:G,"IC"))&gt;0,"P32"," ")</f>
        <v xml:space="preserve"> </v>
      </c>
      <c r="BB227" s="78" t="str">
        <f>IF(SUM(COUNTIFS('Planificación 2026-1'!E:E,"SUNAMPE",'Planificación 2026-1'!W:W,C227,'Planificación 2026-1'!G:G,"AR"))&gt;0,"P34"," ")</f>
        <v xml:space="preserve"> </v>
      </c>
      <c r="BC227" s="78" t="str">
        <f>IF(SUM(COUNTIFS('Planificación 2026-1'!E:E,"SUNAMPE",'Planificación 2026-1'!W:W,C227,'Planificación 2026-1'!G:G,"T1"))&gt;0,"P35"," ")</f>
        <v xml:space="preserve"> </v>
      </c>
      <c r="BD227" s="78" t="str">
        <f>IF(SUM(COUNTIFS('Planificación 2026-1'!E:E,"SUNAMPE",'Planificación 2026-1'!W:W,C227,'Planificación 2026-1'!G:G,"T3"))&gt;0,"P36"," ")</f>
        <v xml:space="preserve"> </v>
      </c>
      <c r="BE227" s="78" t="str">
        <f>IF(SUM(COUNTIFS('Planificación 2026-1'!E:E,"SUNAMPE",'Planificación 2026-1'!W:W,C227,'Planificación 2026-1'!G:G,"T2"))&gt;0,"P37"," ")</f>
        <v xml:space="preserve"> </v>
      </c>
      <c r="BF227" s="78" t="str">
        <f>IF(SUM(COUNTIFS('Planificación 2026-1'!E:E,"SUNAMPE",'Planificación 2026-1'!W:W,C227,'Planificación 2026-1'!G:G,"AE"))&gt;0,"P38"," ")</f>
        <v xml:space="preserve"> </v>
      </c>
      <c r="BG227" s="78" t="str">
        <f>IF(SUM(COUNTIFS('Planificación 2026-1'!E:E,"SUNAMPE",'Planificación 2026-1'!W:W,C227,'Planificación 2026-1'!G:G,"T4"))&gt;0,"P55"," ")</f>
        <v xml:space="preserve"> </v>
      </c>
      <c r="BH227" s="78" t="str">
        <f>IF(SUM(COUNTIFS('Planificación 2026-1'!E:E,"HUAURA",'Planificación 2026-1'!W:W,C227,'Planificación 2026-1'!G:G,"AF"))&gt;0," P01"," ")</f>
        <v xml:space="preserve"> </v>
      </c>
      <c r="BI227" s="78" t="str">
        <f>IF(SUM(COUNTIFS('Planificación 2026-1'!E:E,"HUAURA",'Planificación 2026-1'!W:W,C227,'Planificación 2026-1'!G:G,"EN"))&gt;0,"P02"," ")</f>
        <v xml:space="preserve"> </v>
      </c>
      <c r="BJ227" s="78" t="str">
        <f>IF(SUM(COUNTIFS('Planificación 2026-1'!E:E,"HUAURA",'Planificación 2026-1'!W:W,C227,'Planificación 2026-1'!G:G,"IS"))&gt;0,"P03"," ")</f>
        <v xml:space="preserve"> </v>
      </c>
      <c r="BK227" s="78" t="str">
        <f>IF(SUM(COUNTIFS('Planificación 2026-1'!E:E,"HUAURA",'Planificación 2026-1'!W:W,C227,'Planificación 2026-1'!G:G,"PS"))&gt;0,"P04"," ")</f>
        <v xml:space="preserve"> </v>
      </c>
      <c r="BL227" s="78"/>
      <c r="BM227" s="78" t="str">
        <f>IF(SUM(COUNTIFS('Planificación 2026-1'!E:E,"HUAURA",'Planificación 2026-1'!W:W,C227,'Planificación 2026-1'!G:G,"IN"))&gt;0,"P06"," ")</f>
        <v xml:space="preserve"> </v>
      </c>
      <c r="BN227" s="78" t="str">
        <f>IF(SUM(COUNTIFS('Planificación 2026-1'!E:E,"HUAURA",'Planificación 2026-1'!W:W,C227,'Planificación 2026-1'!G:G,"CA"))&gt;0,"P07"," ")</f>
        <v xml:space="preserve"> </v>
      </c>
      <c r="BO227" s="78" t="str">
        <f>IF(SUM(COUNTIFS('Planificación 2026-1'!E:E,"HUAURA",'Planificación 2026-1'!W:W,C227,'Planificación 2026-1'!G:G,"DE"))&gt;0,"P08"," ")</f>
        <v xml:space="preserve"> </v>
      </c>
      <c r="BP227" s="78" t="str">
        <f>IF(SUM(COUNTIFS('Planificación 2026-1'!E:E,"HUAURA",'Planificación 2026-1'!W:W,C227,'Planificación 2026-1'!G:G,"OB"))&gt;0,"P09"," ")</f>
        <v xml:space="preserve"> </v>
      </c>
      <c r="BQ227" s="78" t="str">
        <f>IF(SUM(COUNTIFS('Planificación 2026-1'!E:E,"HUAURA",'Planificación 2026-1'!W:W,C227,'Planificación 2026-1'!G:G,"MH"))&gt;0,"P31"," ")</f>
        <v xml:space="preserve"> </v>
      </c>
      <c r="BR227" s="78" t="str">
        <f>IF(SUM(COUNTIFS('Planificación 2026-1'!E:E,"HUAURA",'Planificación 2026-1'!W:W,C227,'Planificación 2026-1'!G:G,"IC"))&gt;0,"P32"," ")</f>
        <v xml:space="preserve"> </v>
      </c>
      <c r="BS227" s="78" t="str">
        <f>IF(SUM(COUNTIFS('Planificación 2026-1'!E:E,"HUAURA",'Planificación 2026-1'!W:W,C227,'Planificación 2026-1'!G:G,"AR"))&gt;0,"P34"," ")</f>
        <v xml:space="preserve"> </v>
      </c>
      <c r="BT227" s="78" t="str">
        <f>IF(SUM(COUNTIFS('Planificación 2026-1'!E:E,"HUAURA",'Planificación 2026-1'!W:W,C227,'Planificación 2026-1'!G:G,"T1"))&gt;0,"P35"," ")</f>
        <v xml:space="preserve"> </v>
      </c>
      <c r="BU227" s="78" t="str">
        <f>IF(SUM(COUNTIFS('Planificación 2026-1'!E:E,"HUAURA",'Planificación 2026-1'!W:W,C227,'Planificación 2026-1'!G:G,"T3"))&gt;0,"P36"," ")</f>
        <v xml:space="preserve"> </v>
      </c>
      <c r="BV227" s="78" t="str">
        <f>IF(SUM(COUNTIFS('Planificación 2026-1'!E:E,"HUAURA",'Planificación 2026-1'!W:W,C227,'Planificación 2026-1'!G:G,"T2"))&gt;0,"P37"," ")</f>
        <v xml:space="preserve"> </v>
      </c>
      <c r="BW227" s="78" t="str">
        <f>IF(SUM(COUNTIFS('Planificación 2026-1'!E:E,"HUAURA",'Planificación 2026-1'!W:W,C227,'Planificación 2026-1'!G:G,"AE"))&gt;0,"P38"," ")</f>
        <v xml:space="preserve"> </v>
      </c>
      <c r="BX227" s="78" t="str">
        <f>IF(SUM(COUNTIFS('Planificación 2026-1'!E:E,"HUAURA",'Planificación 2026-1'!W:W,C227,'Planificación 2026-1'!G:G,"T4"))&gt;0,"P55"," ")</f>
        <v xml:space="preserve"> </v>
      </c>
      <c r="BY227" s="79">
        <f>SUMIFS('Planificación 2026-1'!R:R,'Planificación 2026-1'!W:W,C227,'Planificación 2026-1'!G:G,"AF",'Planificación 2026-1'!H:H,"&gt;2")</f>
        <v>0</v>
      </c>
      <c r="BZ227" s="79">
        <f>SUMIFS('Planificación 2026-1'!R:R,'Planificación 2026-1'!W:W,C227,'Planificación 2026-1'!G:G,"EN",'Planificación 2026-1'!H:H,"&gt;2")</f>
        <v>0</v>
      </c>
      <c r="CA227" s="79">
        <f>SUMIFS('Planificación 2026-1'!R:R,'Planificación 2026-1'!W:W,C227,'Planificación 2026-1'!G:G,"IS",'Planificación 2026-1'!H:H,"&gt;2")</f>
        <v>0</v>
      </c>
      <c r="CB227" s="79">
        <f>SUMIFS('Planificación 2026-1'!R:R,'Planificación 2026-1'!W:W,C227,'Planificación 2026-1'!G:G,"PS",'Planificación 2026-1'!H:H,"&gt;2")</f>
        <v>0</v>
      </c>
      <c r="CC227" s="79">
        <f>SUMIFS('Planificación 2026-1'!R:R,'Planificación 2026-1'!W:W,C227,'Planificación 2026-1'!G:G,"IN",'Planificación 2026-1'!H:H,"&gt;2")</f>
        <v>0</v>
      </c>
      <c r="CD227" s="79">
        <f>SUMIFS('Planificación 2026-1'!R:R,'Planificación 2026-1'!W:W,C227,'Planificación 2026-1'!G:G,"CA",'Planificación 2026-1'!H:H,"&gt;2")</f>
        <v>0</v>
      </c>
      <c r="CE227" s="79">
        <f>SUMIFS('Planificación 2026-1'!R:R,'Planificación 2026-1'!W:W,C227,'Planificación 2026-1'!G:G,"DE",'Planificación 2026-1'!H:H,"&gt;2")</f>
        <v>0</v>
      </c>
      <c r="CF227" s="79">
        <f>SUMIFS('Planificación 2026-1'!R:R,'Planificación 2026-1'!W:W,C227,'Planificación 2026-1'!G:G,"OB",'Planificación 2026-1'!H:H,"&gt;2")</f>
        <v>18</v>
      </c>
      <c r="CG227" s="79">
        <f>SUMIFS('Planificación 2026-1'!R:R,'Planificación 2026-1'!W:W,C227,'Planificación 2026-1'!G:G,"MH",'Planificación 2026-1'!H:H,"&gt;2")</f>
        <v>0</v>
      </c>
      <c r="CH227" s="79">
        <f>SUMIFS('Planificación 2026-1'!R:R,'Planificación 2026-1'!W:W,C227,'Planificación 2026-1'!G:G,"IC",'Planificación 2026-1'!H:H,"&gt;2")</f>
        <v>0</v>
      </c>
      <c r="CI227" s="79">
        <f>SUMIFS('Planificación 2026-1'!R:R,'Planificación 2026-1'!W:W,C227,'Planificación 2026-1'!G:G,"AR",'Planificación 2026-1'!H:H,"&gt;2")</f>
        <v>0</v>
      </c>
      <c r="CJ227" s="79">
        <f>SUMIFS('Planificación 2026-1'!R:R,'Planificación 2026-1'!W:W,C227,'Planificación 2026-1'!G:G,"T1",'Planificación 2026-1'!H:H,"&gt;2")</f>
        <v>0</v>
      </c>
      <c r="CK227" s="79">
        <f>SUMIFS('Planificación 2026-1'!R:R,'Planificación 2026-1'!W:W,C227,'Planificación 2026-1'!G:G,"T3",'Planificación 2026-1'!H:H,"&gt;2")</f>
        <v>0</v>
      </c>
      <c r="CL227" s="79">
        <f>SUMIFS('Planificación 2026-1'!R:R,'Planificación 2026-1'!W:W,C227,'Planificación 2026-1'!G:G,"T2",'Planificación 2026-1'!H:H,"&gt;2")</f>
        <v>0</v>
      </c>
      <c r="CM227" s="79">
        <f>SUMIFS('Planificación 2026-1'!R:R,'Planificación 2026-1'!W:W,C227,'Planificación 2026-1'!G:G,"AE",'Planificación 2026-1'!H:H,"&gt;2")</f>
        <v>0</v>
      </c>
      <c r="CN227" s="79">
        <f>SUMIFS('Planificación 2026-1'!R:R,'Planificación 2026-1'!W:W,C227,'Planificación 2026-1'!G:G,"T4",'Planificación 2026-1'!H:H,"&gt;2")</f>
        <v>0</v>
      </c>
      <c r="CO227" s="79">
        <f>SUMIFS('Planificación 2026-1'!R:R,'Planificación 2026-1'!W:W,C227,'Planificación 2026-1'!G:G,"AF",'Planificación 2026-1'!H:H,"&lt;3")</f>
        <v>0</v>
      </c>
      <c r="CP227" s="79">
        <f>SUMIFS('Planificación 2026-1'!R:R,'Planificación 2026-1'!W:W,C227,'Planificación 2026-1'!G:G,"EN",'Planificación 2026-1'!H:H,"&lt;3")</f>
        <v>0</v>
      </c>
      <c r="CQ227" s="79">
        <f>SUMIFS('Planificación 2026-1'!R:R,'Planificación 2026-1'!W:W,C227,'Planificación 2026-1'!G:G,"IS",'Planificación 2026-1'!H:H,"&lt;3")</f>
        <v>0</v>
      </c>
      <c r="CR227" s="79">
        <f>SUMIFS('Planificación 2026-1'!R:R,'Planificación 2026-1'!W:W,C227,'Planificación 2026-1'!G:G,"PS",'Planificación 2026-1'!H:H,"&lt;3")</f>
        <v>0</v>
      </c>
      <c r="CS227" s="79">
        <f>SUMIFS('Planificación 2026-1'!R:R,'Planificación 2026-1'!W:W,C227,'Planificación 2026-1'!G:G,"IN",'Planificación 2026-1'!H:H,"&lt;3")</f>
        <v>0</v>
      </c>
      <c r="CT227" s="79">
        <f>SUMIFS('Planificación 2026-1'!R:R,'Planificación 2026-1'!W:W,C227,'Planificación 2026-1'!G:G,"CA",'Planificación 2026-1'!H:H,"&lt;3")</f>
        <v>0</v>
      </c>
      <c r="CU227" s="79">
        <f>SUMIFS('Planificación 2026-1'!R:R,'Planificación 2026-1'!W:W,C227,'Planificación 2026-1'!G:G,"DE",'Planificación 2026-1'!H:H,"&lt;3")</f>
        <v>0</v>
      </c>
      <c r="CV227" s="79">
        <f>SUMIFS('Planificación 2026-1'!R:R,'Planificación 2026-1'!W:W,C227,'Planificación 2026-1'!G:G,"OB",'Planificación 2026-1'!H:H,"&lt;3")</f>
        <v>0</v>
      </c>
      <c r="CW227" s="79">
        <f>SUMIFS('Planificación 2026-1'!R:R,'Planificación 2026-1'!W:W,C227,'Planificación 2026-1'!G:G,"MH",'Planificación 2026-1'!H:H,"&lt;3")</f>
        <v>0</v>
      </c>
      <c r="CX227" s="79">
        <f>SUMIFS('Planificación 2026-1'!R:R,'Planificación 2026-1'!W:W,C227,'Planificación 2026-1'!G:G,"IC",'Planificación 2026-1'!H:H,"&lt;3")</f>
        <v>0</v>
      </c>
      <c r="CY227" s="79">
        <f>SUMIFS('Planificación 2026-1'!R:R,'Planificación 2026-1'!W:W,C227,'Planificación 2026-1'!G:G,"AR",'Planificación 2026-1'!H:H,"&lt;3")</f>
        <v>0</v>
      </c>
      <c r="CZ227" s="79">
        <f>SUMIFS('Planificación 2026-1'!R:R,'Planificación 2026-1'!W:W,C227,'Planificación 2026-1'!G:G,"T1",'Planificación 2026-1'!H:H,"&lt;3")</f>
        <v>0</v>
      </c>
      <c r="DA227" s="79">
        <f>SUMIFS('Planificación 2026-1'!R:R,'Planificación 2026-1'!W:W,C227,'Planificación 2026-1'!G:G,"T3",'Planificación 2026-1'!H:H,"&lt;3")</f>
        <v>0</v>
      </c>
      <c r="DB227" s="79">
        <f>SUMIFS('Planificación 2026-1'!R:R,'Planificación 2026-1'!W:W,C227,'Planificación 2026-1'!G:G,"T2",'Planificación 2026-1'!H:H,"&lt;3")</f>
        <v>0</v>
      </c>
      <c r="DC227" s="79">
        <f>SUMIFS('Planificación 2026-1'!R:R,'Planificación 2026-1'!W:W,C227,'Planificación 2026-1'!G:G,"AE",'Planificación 2026-1'!H:H,"&lt;3")</f>
        <v>0</v>
      </c>
      <c r="DD227" s="79">
        <f>SUMIFS('Planificación 2026-1'!R:R,'Planificación 2026-1'!W:W,C227,'Planificación 2026-1'!G:G,"T4",'Planificación 2026-1'!H:H,"&lt;3")</f>
        <v>0</v>
      </c>
      <c r="DE227" s="78" t="str">
        <f t="shared" si="46"/>
        <v/>
      </c>
      <c r="DF227" s="30">
        <f>IF(C227="","",SUMIFS('Planificación 2026-1'!R:R,'Planificación 2026-1'!W:W,C227,'Planificación 2026-1'!E:E,"PRINCIPAL",'Planificación 2026-1'!X:X,"VIRTUAL"))</f>
        <v>0</v>
      </c>
      <c r="DG227" s="30">
        <f>IF(C227="","",SUMIFS('Planificación 2026-1'!R:R,'Planificación 2026-1'!W:W,C227,'Planificación 2026-1'!E:E,"PRINCIPAL",'Planificación 2026-1'!X:X,"PRESENCIAL"))</f>
        <v>0</v>
      </c>
      <c r="DH227" s="30">
        <f>IF(C227="","",SUMIFS('Planificación 2026-1'!R:R,'Planificación 2026-1'!W:W,C227,'Planificación 2026-1'!E:E,"PRINCIPAL",'Planificación 2026-1'!X:X,"HIBRIDO PRESENCIAL"))</f>
        <v>0</v>
      </c>
      <c r="DI227" s="78" t="str">
        <f t="shared" si="47"/>
        <v>P09</v>
      </c>
      <c r="DJ227" s="78">
        <f>IF(C227="","",SUMIFS('Planificación 2026-1'!R:R,'Planificación 2026-1'!W:W,C227,'Planificación 2026-1'!E:E,"FILIAL",'Planificación 2026-1'!X:X,"VIRTUAL"))</f>
        <v>0</v>
      </c>
      <c r="DK227" s="80">
        <f>IF(C227="","",SUMIFS('Planificación 2026-1'!R:R,'Planificación 2026-1'!W:W,C227,'Planificación 2026-1'!E:E,"FILIAL",'Planificación 2026-1'!X:X,"PRESENCIAL"))</f>
        <v>18</v>
      </c>
      <c r="DL227" s="42">
        <f>IF(C227="","",SUMIFS('Planificación 2026-1'!R:R,'Planificación 2026-1'!W:W,C227,'Planificación 2026-1'!E:E,"FILIAL",'Planificación 2026-1'!X:X,"HIBRIDO PRESENCIAL"))</f>
        <v>0</v>
      </c>
      <c r="DM227" s="81" t="str">
        <f t="shared" si="48"/>
        <v/>
      </c>
      <c r="DN227" s="78">
        <f>IF(C227="","",SUMIFS('Planificación 2026-1'!R:R,'Planificación 2026-1'!W:W,C227,'Planificación 2026-1'!E:E,"SUNAMPE",'Planificación 2026-1'!X:X,"VIRTUAL"))</f>
        <v>0</v>
      </c>
      <c r="DO227" s="42">
        <f>IF(C227="","",SUMIFS('Planificación 2026-1'!R:R,'Planificación 2026-1'!W:W,C227,'Planificación 2026-1'!E:E,"SUNAMPE",'Planificación 2026-1'!X:X,"PRESENCIAL"))</f>
        <v>0</v>
      </c>
      <c r="DP227" s="81" t="str">
        <f t="shared" si="49"/>
        <v/>
      </c>
      <c r="DQ227" s="78">
        <f>IF(C227="","",SUMIFS('Planificación 2026-1'!R:R,'Planificación 2026-1'!W:W,C227,'Planificación 2026-1'!E:E,"HUAURA",'Planificación 2026-1'!X:X,"VIRTUAL"))</f>
        <v>0</v>
      </c>
      <c r="DR227" s="42">
        <f>IF(C227="","",SUMIFS('Planificación 2026-1'!R:R,'Planificación 2026-1'!W:W,C227,'Planificación 2026-1'!E:E,"HUAURA",'Planificación 2026-1'!X:X,"PRESENCIAL"))</f>
        <v>0</v>
      </c>
      <c r="DS227" s="48">
        <f>SUMIFS('Planificación 2026-1'!R:R,'Planificación 2026-1'!W:W,C227,'Planificación 2026-1'!E:E,"PRINCIPAL",'Planificación 2026-1'!X:X,"VIRTUAL",'Planificación 2026-1'!H:H,"&gt;2")</f>
        <v>0</v>
      </c>
      <c r="DT227" s="48">
        <f>SUMIFS('Planificación 2026-1'!R:R,'Planificación 2026-1'!W:W,C227,'Planificación 2026-1'!E:E,"PRINCIPAL",'Planificación 2026-1'!X:X,"&lt;&gt;VIRTUAL",'Planificación 2026-1'!H:H,"&gt;2")</f>
        <v>0</v>
      </c>
      <c r="DU227" s="48">
        <f>SUMIFS('Planificación 2026-1'!R:R,'Planificación 2026-1'!W:W,C227,'Planificación 2026-1'!E:E,"SUNAMPE",'Planificación 2026-1'!X:X,"VIRTUAL",'Planificación 2026-1'!H:H,"&gt;2")</f>
        <v>0</v>
      </c>
      <c r="DV227" s="48">
        <f>SUMIFS('Planificación 2026-1'!R:R,'Planificación 2026-1'!W:W,C227,'Planificación 2026-1'!E:E,"SUNAMPE",'Planificación 2026-1'!X:X,"&lt;&gt;VIRTUAL",'Planificación 2026-1'!H:H,"&gt;2")</f>
        <v>0</v>
      </c>
      <c r="DW227" s="48">
        <f>SUMIFS('Planificación 2026-1'!R:R,'Planificación 2026-1'!W:W,C227,'Planificación 2026-1'!E:E,"FILIAL",'Planificación 2026-1'!X:X,"VIRTUAL",'Planificación 2026-1'!H:H,"&gt;2")</f>
        <v>0</v>
      </c>
      <c r="DX227" s="48">
        <f>SUMIFS('Planificación 2026-1'!R:R,'Planificación 2026-1'!W:W,C227,'Planificación 2026-1'!E:E,"FILIAL",'Planificación 2026-1'!X:X,"&lt;&gt;VIRTUAL",'Planificación 2026-1'!H:H,"&gt;2")</f>
        <v>18</v>
      </c>
      <c r="DY227" s="48">
        <f>SUMIFS('Planificación 2026-1'!R:R,'Planificación 2026-1'!W:W,C227,'Planificación 2026-1'!E:E,"PORUMA",'Planificación 2026-1'!X:X,"VIRTUAL",'Planificación 2026-1'!H:H,"&gt;2")</f>
        <v>0</v>
      </c>
      <c r="DZ227" s="48">
        <f>SUMIFS('Planificación 2026-1'!R:R,'Planificación 2026-1'!W:W,C227,'Planificación 2026-1'!E:E,"PORUMA",'Planificación 2026-1'!X:X,"&lt;&gt;VIRTUAL",'Planificación 2026-1'!H:H,"&gt;2")</f>
        <v>0</v>
      </c>
      <c r="EA227" s="48">
        <f>SUMIFS('Planificación 2026-1'!R:R,'Planificación 2026-1'!W:W,C227,'Planificación 2026-1'!E:E,"HUAURA",'Planificación 2026-1'!X:X,"VIRTUAL",'Planificación 2026-1'!H:H,"&gt;2")</f>
        <v>0</v>
      </c>
      <c r="EB227" s="48">
        <f>SUMIFS('Planificación 2026-1'!R:R,'Planificación 2026-1'!W:W,C227,'Planificación 2026-1'!E:E,"HUAURA",'Planificación 2026-1'!X:X,"&lt;&gt;VIRTUAL",'Planificación 2026-1'!H:H,"&gt;2")</f>
        <v>0</v>
      </c>
      <c r="EC227" s="48">
        <f>SUMIFS('Planificación 2026-1'!R:R,'Planificación 2026-1'!W:W,C227,'Planificación 2026-1'!E:E,"PRINCIPAL",'Planificación 2026-1'!X:X,"VIRTUAL",'Planificación 2026-1'!H:H,"&lt;3")</f>
        <v>0</v>
      </c>
      <c r="ED227" s="48">
        <f>SUMIFS('Planificación 2026-1'!R:R,'Planificación 2026-1'!W:W,C227,'Planificación 2026-1'!E:E,"PRINCIPAL",'Planificación 2026-1'!X:X,"&lt;&gt;VIRTUAL",'Planificación 2026-1'!H:H,"&lt;3")</f>
        <v>0</v>
      </c>
      <c r="EE227" s="48">
        <f>SUMIFS('Planificación 2026-1'!R:R,'Planificación 2026-1'!W:W,C227,'Planificación 2026-1'!E:E,"SUNAMPE",'Planificación 2026-1'!X:X,"VIRTUAL",'Planificación 2026-1'!H:H,"&lt;3")</f>
        <v>0</v>
      </c>
      <c r="EF227" s="48">
        <f>SUMIFS('Planificación 2026-1'!R:R,'Planificación 2026-1'!W:W,C227,'Planificación 2026-1'!E:E,"SUNAMPE",'Planificación 2026-1'!X:X,"&lt;&gt;VIRTUAL",'Planificación 2026-1'!H:H,"&lt;3")</f>
        <v>0</v>
      </c>
      <c r="EG227" s="48">
        <f>SUMIFS('Planificación 2026-1'!R:R,'Planificación 2026-1'!W:W,C227,'Planificación 2026-1'!E:E,"FILIAL",'Planificación 2026-1'!X:X,"VIRTUAL",'Planificación 2026-1'!H:H,"&lt;3")</f>
        <v>0</v>
      </c>
      <c r="EH227" s="48">
        <f>SUMIFS('Planificación 2026-1'!R:R,'Planificación 2026-1'!W:W,C227,'Planificación 2026-1'!E:E,"FILIAL",'Planificación 2026-1'!X:X,"&lt;&gt;VIRTUAL",'Planificación 2026-1'!H:H,"&lt;3")</f>
        <v>0</v>
      </c>
      <c r="EI227" s="48">
        <f>SUMIFS('Planificación 2026-1'!R:R,'Planificación 2026-1'!W:W,C227,'Planificación 2026-1'!E:E,"PORUMA",'Planificación 2026-1'!X:X,"VIRTUAL",'Planificación 2026-1'!H:H,"&lt;3")</f>
        <v>0</v>
      </c>
      <c r="EJ227" s="48">
        <f>SUMIFS('Planificación 2026-1'!R:R,'Planificación 2026-1'!W:W,C227,'Planificación 2026-1'!E:E,"PORUMA",'Planificación 2026-1'!X:X,"&lt;&gt;VIRTUAL",'Planificación 2026-1'!H:H,"&lt;3")</f>
        <v>0</v>
      </c>
      <c r="EK227" s="48">
        <f>SUMIFS('Planificación 2026-1'!R:R,'Planificación 2026-1'!W:W,C227,'Planificación 2026-1'!E:E,"HUAURA",'Planificación 2026-1'!X:X,"VIRTUAL",'Planificación 2026-1'!H:H,"&lt;3")</f>
        <v>0</v>
      </c>
      <c r="EL227" s="48">
        <f>SUMIFS('Planificación 2026-1'!R:R,'Planificación 2026-1'!W:W,C227,'Planificación 2026-1'!E:E,"HUAURA",'Planificación 2026-1'!X:X,"&lt;&gt;VIRTUAL",'Planificación 2026-1'!H:H,"&lt;3")</f>
        <v>0</v>
      </c>
      <c r="EM227" s="48">
        <f t="shared" si="50"/>
        <v>18</v>
      </c>
      <c r="EN227" s="48">
        <f t="shared" si="51"/>
        <v>0</v>
      </c>
      <c r="EO227" s="48">
        <f t="shared" si="52"/>
        <v>0</v>
      </c>
      <c r="EP227" s="48">
        <f t="shared" si="53"/>
        <v>0</v>
      </c>
      <c r="EQ227" s="48">
        <f t="shared" si="54"/>
        <v>0</v>
      </c>
      <c r="ER227" s="48"/>
      <c r="ES227" s="48">
        <f t="shared" si="55"/>
        <v>0</v>
      </c>
      <c r="ET227" s="48">
        <f t="shared" si="56"/>
        <v>18</v>
      </c>
      <c r="EU227" s="48" t="b">
        <f t="shared" si="57"/>
        <v>1</v>
      </c>
      <c r="EV227" s="48" t="str">
        <f t="shared" si="58"/>
        <v>FILIAL</v>
      </c>
      <c r="EW227" s="48" t="str">
        <f t="shared" si="59"/>
        <v>PRESENCIAL</v>
      </c>
    </row>
    <row r="228" spans="1:153" x14ac:dyDescent="0.3">
      <c r="A228" s="53"/>
      <c r="B228" s="383">
        <v>225</v>
      </c>
      <c r="C228" s="107" t="s">
        <v>480</v>
      </c>
      <c r="D228" s="82">
        <f>SUMIF('Planificación 2026-1'!W:W,C228,'Planificación 2026-1'!R:R)</f>
        <v>16</v>
      </c>
      <c r="E228" s="384" t="s">
        <v>319</v>
      </c>
      <c r="F228" s="107" t="s">
        <v>430</v>
      </c>
      <c r="G228" s="107" t="s">
        <v>328</v>
      </c>
      <c r="H228" s="107" t="s">
        <v>448</v>
      </c>
      <c r="I228" s="77" t="str">
        <f>IF(SUM(COUNTIFS('Planificación 2026-1'!E:E,"PRINCIPAL",'Planificación 2026-1'!W:W,C228,'Planificación 2026-1'!G:G,"AF"))&gt;0,"P01"," ")</f>
        <v xml:space="preserve"> </v>
      </c>
      <c r="J228" s="78" t="str">
        <f>IF(SUM(COUNTIFS('Planificación 2026-1'!E:E,"PRINCIPAL",'Planificación 2026-1'!W:W,C228,'Planificación 2026-1'!G:G,"EN"))&gt;0,"P02"," ")</f>
        <v xml:space="preserve"> </v>
      </c>
      <c r="K228" s="78" t="str">
        <f>IF(SUM(COUNTIFS('Planificación 2026-1'!E:E,"PRINCIPAL",'Planificación 2026-1'!W:W,C228,'Planificación 2026-1'!G:G,"IS"))&gt;0,"P03"," ")</f>
        <v xml:space="preserve"> </v>
      </c>
      <c r="L228" s="78" t="str">
        <f>IF(SUM(COUNTIFS('Planificación 2026-1'!E:E,"PRINCIPAL",'Planificación 2026-1'!W:W,C228,'Planificación 2026-1'!G:G,"PS"))&gt;0,"P04"," ")</f>
        <v xml:space="preserve"> </v>
      </c>
      <c r="M228" s="78"/>
      <c r="N228" s="78" t="str">
        <f>IF(SUM(COUNTIFS('Planificación 2026-1'!E:E,"PRINCIPAL",'Planificación 2026-1'!W:W,C228,'Planificación 2026-1'!G:G,"IN"))&gt;0,"P06"," ")</f>
        <v xml:space="preserve"> </v>
      </c>
      <c r="O228" s="78" t="str">
        <f>IF(SUM(COUNTIFS('Planificación 2026-1'!E:E,"PRINCIPAL",'Planificación 2026-1'!W:W,C228,'Planificación 2026-1'!G:G,"CA"))&gt;0,"P07"," ")</f>
        <v xml:space="preserve"> </v>
      </c>
      <c r="P228" s="78" t="str">
        <f>IF(SUM(COUNTIFS('Planificación 2026-1'!E:E,"PRINCIPAL",'Planificación 2026-1'!W:W,C228,'Planificación 2026-1'!G:G,"DE"))&gt;0,"P08"," ")</f>
        <v xml:space="preserve"> </v>
      </c>
      <c r="Q228" s="78" t="str">
        <f>IF(SUM(COUNTIFS('Planificación 2026-1'!E:E,"PRINCIPAL",'Planificación 2026-1'!W:W,C228,'Planificación 2026-1'!G:G,"OB"))&gt;0,"P09"," ")</f>
        <v xml:space="preserve"> </v>
      </c>
      <c r="R228" s="78" t="str">
        <f>IF(SUM(COUNTIFS('Planificación 2026-1'!E:E,"PRINCIPAL",'Planificación 2026-1'!W:W,C228,'Planificación 2026-1'!G:G,"MH"))&gt;0,"P31"," ")</f>
        <v xml:space="preserve"> </v>
      </c>
      <c r="S228" s="78" t="str">
        <f>IF(SUM(COUNTIFS('Planificación 2026-1'!E:E,"PRINCIPAL",'Planificación 2026-1'!W:W,C228,'Planificación 2026-1'!G:G,"IC"))&gt;0,"P32"," ")</f>
        <v xml:space="preserve"> </v>
      </c>
      <c r="T228" s="78" t="str">
        <f>IF(SUM(COUNTIFS('Planificación 2026-1'!E:E,"PRINCIPAL",'Planificación 2026-1'!W:W,C228,'Planificación 2026-1'!G:G,"AR"))&gt;0,"P34"," ")</f>
        <v xml:space="preserve"> </v>
      </c>
      <c r="U228" s="78" t="str">
        <f>IF(SUM(COUNTIFS('Planificación 2026-1'!E:E,"PRINCIPAL",'Planificación 2026-1'!W:W,C228,'Planificación 2026-1'!G:G,"T1"))&gt;0,"P35"," ")</f>
        <v xml:space="preserve"> </v>
      </c>
      <c r="V228" s="78" t="str">
        <f>IF(SUM(COUNTIFS('Planificación 2026-1'!E:E,"PRINCIPAL",'Planificación 2026-1'!W:W,C228,'Planificación 2026-1'!G:G,"T3"))&gt;0,"P36"," ")</f>
        <v xml:space="preserve"> </v>
      </c>
      <c r="W228" s="78" t="str">
        <f>IF(SUM(COUNTIFS('Planificación 2026-1'!E:E,"PRINCIPAL",'Planificación 2026-1'!W:W,C228,'Planificación 2026-1'!G:G,"T2"))&gt;0,"P37"," ")</f>
        <v xml:space="preserve"> </v>
      </c>
      <c r="X228" s="78" t="str">
        <f>IF(SUM(COUNTIFS('Planificación 2026-1'!E:E,"PRINCIPAL",'Planificación 2026-1'!W:W,C228,'Planificación 2026-1'!G:G,"AE"))&gt;0,"P38"," ")</f>
        <v xml:space="preserve"> </v>
      </c>
      <c r="Y228" s="78" t="str">
        <f>IF(SUM(COUNTIFS('Planificación 2026-1'!E:E,"PRINCIPAL",'Planificación 2026-1'!W:W,C228,'Planificación 2026-1'!G:G,"T4"))&gt;0,"P55"," ")</f>
        <v xml:space="preserve"> </v>
      </c>
      <c r="Z228" s="78" t="str">
        <f>IF(SUM(COUNTIFS('Planificación 2026-1'!E:E,"FILIAL",'Planificación 2026-1'!W:W,C228,'Planificación 2026-1'!G:G,"AF"))&gt;0," P01"," ")</f>
        <v xml:space="preserve"> </v>
      </c>
      <c r="AA228" s="78" t="str">
        <f>IF(SUM(COUNTIFS('Planificación 2026-1'!E:E,"FILIAL",'Planificación 2026-1'!W:W,C228,'Planificación 2026-1'!G:G,"EN"))&gt;0,"P02"," ")</f>
        <v xml:space="preserve"> </v>
      </c>
      <c r="AB228" s="78" t="str">
        <f>IF(SUM(COUNTIFS('Planificación 2026-1'!E:E,"FILIAL",'Planificación 2026-1'!W:W,C228,'Planificación 2026-1'!G:G,"IS"))&gt;0,"P03"," ")</f>
        <v xml:space="preserve"> </v>
      </c>
      <c r="AC228" s="78" t="str">
        <f>IF(SUM(COUNTIFS('Planificación 2026-1'!E:E,"FILIAL",'Planificación 2026-1'!W:W,C228,'Planificación 2026-1'!G:G,"PS"))&gt;0,"P04"," ")</f>
        <v xml:space="preserve"> </v>
      </c>
      <c r="AD228" s="78"/>
      <c r="AE228" s="78" t="str">
        <f>IF(SUM(COUNTIFS('Planificación 2026-1'!E:E,"FILIAL",'Planificación 2026-1'!W:W,C228,'Planificación 2026-1'!G:G,"IN"))&gt;0,"P06"," ")</f>
        <v xml:space="preserve"> </v>
      </c>
      <c r="AF228" s="78" t="str">
        <f>IF(SUM(COUNTIFS('Planificación 2026-1'!E:E,"FILIAL",'Planificación 2026-1'!W:W,C228,'Planificación 2026-1'!G:G,"CA"))&gt;0,"P07"," ")</f>
        <v xml:space="preserve"> </v>
      </c>
      <c r="AG228" s="78" t="str">
        <f>IF(SUM(COUNTIFS('Planificación 2026-1'!E:E,"FILIAL",'Planificación 2026-1'!W:W,C228,'Planificación 2026-1'!G:G,"DE"))&gt;0,"P08"," ")</f>
        <v xml:space="preserve"> </v>
      </c>
      <c r="AH228" s="78" t="str">
        <f>IF(SUM(COUNTIFS('Planificación 2026-1'!E:E,"FILIAL",'Planificación 2026-1'!W:W,C228,'Planificación 2026-1'!G:G,"OB"))&gt;0,"P09"," ")</f>
        <v xml:space="preserve"> </v>
      </c>
      <c r="AI228" s="78" t="str">
        <f>IF(SUM(COUNTIFS('Planificación 2026-1'!E:E,"FILIAL",'Planificación 2026-1'!W:W,C228,'Planificación 2026-1'!G:G,"MH"))&gt;0,"P31"," ")</f>
        <v xml:space="preserve"> </v>
      </c>
      <c r="AJ228" s="78" t="str">
        <f>IF(SUM(COUNTIFS('Planificación 2026-1'!E:E,"FILIAL",'Planificación 2026-1'!W:W,C228,'Planificación 2026-1'!G:G,"IC"))&gt;0,"P32"," ")</f>
        <v xml:space="preserve"> </v>
      </c>
      <c r="AK228" s="78" t="str">
        <f>IF(SUM(COUNTIFS('Planificación 2026-1'!E:E,"FILIAL",'Planificación 2026-1'!W:W,C228,'Planificación 2026-1'!G:G,"AR"))&gt;0,"P34"," ")</f>
        <v xml:space="preserve"> </v>
      </c>
      <c r="AL228" s="78" t="str">
        <f>IF(SUM(COUNTIFS('Planificación 2026-1'!E:E,"FILIAL",'Planificación 2026-1'!W:W,C228,'Planificación 2026-1'!G:G,"T1"))&gt;0,"P35"," ")</f>
        <v xml:space="preserve"> </v>
      </c>
      <c r="AM228" s="78" t="str">
        <f>IF(SUM(COUNTIFS('Planificación 2026-1'!E:E,"FILIAL",'Planificación 2026-1'!W:W,C228,'Planificación 2026-1'!G:G,"T3"))&gt;0,"P36"," ")</f>
        <v xml:space="preserve"> </v>
      </c>
      <c r="AN228" s="78" t="str">
        <f>IF(SUM(COUNTIFS('Planificación 2026-1'!E:E,"FILIAL",'Planificación 2026-1'!W:W,C228,'Planificación 2026-1'!G:G,"T2"))&gt;0,"P37"," ")</f>
        <v xml:space="preserve"> </v>
      </c>
      <c r="AO228" s="78" t="str">
        <f>IF(SUM(COUNTIFS('Planificación 2026-1'!E:E,"FILIAL",'Planificación 2026-1'!W:W,C228,'Planificación 2026-1'!G:G,"AE"))&gt;0,"P38"," ")</f>
        <v xml:space="preserve"> </v>
      </c>
      <c r="AP228" s="78" t="str">
        <f>IF(SUM(COUNTIFS('Planificación 2026-1'!E:E,"FILIAL",'Planificación 2026-1'!W:W,C228,'Planificación 2026-1'!G:G,"T4"))&gt;0,"P55"," ")</f>
        <v xml:space="preserve"> </v>
      </c>
      <c r="AQ228" s="78" t="str">
        <f>IF(SUM(COUNTIFS('Planificación 2026-1'!E:E,"SUNAMPE",'Planificación 2026-1'!W:W,C228,'Planificación 2026-1'!G:G,"AF"))&gt;0," P01"," ")</f>
        <v xml:space="preserve"> </v>
      </c>
      <c r="AR228" s="78" t="str">
        <f>IF(SUM(COUNTIFS('Planificación 2026-1'!E:E,"SUNAMPE",'Planificación 2026-1'!W:W,C228,'Planificación 2026-1'!G:G,"EN"))&gt;0,"P02"," ")</f>
        <v xml:space="preserve"> </v>
      </c>
      <c r="AS228" s="78" t="str">
        <f>IF(SUM(COUNTIFS('Planificación 2026-1'!E:E,"SUNAMPE",'Planificación 2026-1'!W:W,C228,'Planificación 2026-1'!G:G,"IS"))&gt;0,"P03"," ")</f>
        <v xml:space="preserve"> </v>
      </c>
      <c r="AT228" s="78" t="str">
        <f>IF(SUM(COUNTIFS('Planificación 2026-1'!E:E,"SUNAMPE",'Planificación 2026-1'!W:W,C228,'Planificación 2026-1'!G:G,"PS"))&gt;0,"P04"," ")</f>
        <v xml:space="preserve"> </v>
      </c>
      <c r="AU228" s="78"/>
      <c r="AV228" s="78" t="str">
        <f>IF(SUM(COUNTIFS('Planificación 2026-1'!E:E,"SUNAMPE",'Planificación 2026-1'!W:W,C228,'Planificación 2026-1'!G:G,"IN"))&gt;0,"P06"," ")</f>
        <v xml:space="preserve"> </v>
      </c>
      <c r="AW228" s="78" t="str">
        <f>IF(SUM(COUNTIFS('Planificación 2026-1'!E:E,"SUNAMPE",'Planificación 2026-1'!W:W,C228,'Planificación 2026-1'!G:G,"CA"))&gt;0,"P07"," ")</f>
        <v xml:space="preserve"> </v>
      </c>
      <c r="AX228" s="78" t="str">
        <f>IF(SUM(COUNTIFS('Planificación 2026-1'!E:E,"SUNAMPE",'Planificación 2026-1'!W:W,C228,'Planificación 2026-1'!G:G,"DE"))&gt;0,"P08"," ")</f>
        <v xml:space="preserve"> </v>
      </c>
      <c r="AY228" s="78" t="str">
        <f>IF(SUM(COUNTIFS('Planificación 2026-1'!E:E,"SUNAMPE",'Planificación 2026-1'!W:W,C228,'Planificación 2026-1'!G:G,"OB"))&gt;0,"P09"," ")</f>
        <v xml:space="preserve"> </v>
      </c>
      <c r="AZ228" s="78" t="str">
        <f>IF(SUM(COUNTIFS('Planificación 2026-1'!E:E,"SUNAMPE",'Planificación 2026-1'!W:W,C228,'Planificación 2026-1'!G:G,"MH"))&gt;0,"P31"," ")</f>
        <v xml:space="preserve"> </v>
      </c>
      <c r="BA228" s="78" t="str">
        <f>IF(SUM(COUNTIFS('Planificación 2026-1'!E:E,"SUNAMPE",'Planificación 2026-1'!W:W,C228,'Planificación 2026-1'!G:G,"IC"))&gt;0,"P32"," ")</f>
        <v xml:space="preserve"> </v>
      </c>
      <c r="BB228" s="78" t="str">
        <f>IF(SUM(COUNTIFS('Planificación 2026-1'!E:E,"SUNAMPE",'Planificación 2026-1'!W:W,C228,'Planificación 2026-1'!G:G,"AR"))&gt;0,"P34"," ")</f>
        <v xml:space="preserve"> </v>
      </c>
      <c r="BC228" s="78" t="str">
        <f>IF(SUM(COUNTIFS('Planificación 2026-1'!E:E,"SUNAMPE",'Planificación 2026-1'!W:W,C228,'Planificación 2026-1'!G:G,"T1"))&gt;0,"P35"," ")</f>
        <v xml:space="preserve"> </v>
      </c>
      <c r="BD228" s="78" t="str">
        <f>IF(SUM(COUNTIFS('Planificación 2026-1'!E:E,"SUNAMPE",'Planificación 2026-1'!W:W,C228,'Planificación 2026-1'!G:G,"T3"))&gt;0,"P36"," ")</f>
        <v xml:space="preserve"> </v>
      </c>
      <c r="BE228" s="78" t="str">
        <f>IF(SUM(COUNTIFS('Planificación 2026-1'!E:E,"SUNAMPE",'Planificación 2026-1'!W:W,C228,'Planificación 2026-1'!G:G,"T2"))&gt;0,"P37"," ")</f>
        <v xml:space="preserve"> </v>
      </c>
      <c r="BF228" s="78" t="str">
        <f>IF(SUM(COUNTIFS('Planificación 2026-1'!E:E,"SUNAMPE",'Planificación 2026-1'!W:W,C228,'Planificación 2026-1'!G:G,"AE"))&gt;0,"P38"," ")</f>
        <v xml:space="preserve"> </v>
      </c>
      <c r="BG228" s="78" t="str">
        <f>IF(SUM(COUNTIFS('Planificación 2026-1'!E:E,"SUNAMPE",'Planificación 2026-1'!W:W,C228,'Planificación 2026-1'!G:G,"T4"))&gt;0,"P55"," ")</f>
        <v xml:space="preserve"> </v>
      </c>
      <c r="BH228" s="78" t="str">
        <f>IF(SUM(COUNTIFS('Planificación 2026-1'!E:E,"HUAURA",'Planificación 2026-1'!W:W,C228,'Planificación 2026-1'!G:G,"AF"))&gt;0," P01"," ")</f>
        <v xml:space="preserve"> </v>
      </c>
      <c r="BI228" s="78" t="str">
        <f>IF(SUM(COUNTIFS('Planificación 2026-1'!E:E,"HUAURA",'Planificación 2026-1'!W:W,C228,'Planificación 2026-1'!G:G,"EN"))&gt;0,"P02"," ")</f>
        <v xml:space="preserve"> </v>
      </c>
      <c r="BJ228" s="78" t="str">
        <f>IF(SUM(COUNTIFS('Planificación 2026-1'!E:E,"HUAURA",'Planificación 2026-1'!W:W,C228,'Planificación 2026-1'!G:G,"IS"))&gt;0,"P03"," ")</f>
        <v xml:space="preserve"> </v>
      </c>
      <c r="BK228" s="78" t="str">
        <f>IF(SUM(COUNTIFS('Planificación 2026-1'!E:E,"HUAURA",'Planificación 2026-1'!W:W,C228,'Planificación 2026-1'!G:G,"PS"))&gt;0,"P04"," ")</f>
        <v xml:space="preserve"> </v>
      </c>
      <c r="BL228" s="78"/>
      <c r="BM228" s="78" t="str">
        <f>IF(SUM(COUNTIFS('Planificación 2026-1'!E:E,"HUAURA",'Planificación 2026-1'!W:W,C228,'Planificación 2026-1'!G:G,"IN"))&gt;0,"P06"," ")</f>
        <v xml:space="preserve"> </v>
      </c>
      <c r="BN228" s="78" t="str">
        <f>IF(SUM(COUNTIFS('Planificación 2026-1'!E:E,"HUAURA",'Planificación 2026-1'!W:W,C228,'Planificación 2026-1'!G:G,"CA"))&gt;0,"P07"," ")</f>
        <v xml:space="preserve"> </v>
      </c>
      <c r="BO228" s="78" t="str">
        <f>IF(SUM(COUNTIFS('Planificación 2026-1'!E:E,"HUAURA",'Planificación 2026-1'!W:W,C228,'Planificación 2026-1'!G:G,"DE"))&gt;0,"P08"," ")</f>
        <v xml:space="preserve"> </v>
      </c>
      <c r="BP228" s="78" t="str">
        <f>IF(SUM(COUNTIFS('Planificación 2026-1'!E:E,"HUAURA",'Planificación 2026-1'!W:W,C228,'Planificación 2026-1'!G:G,"OB"))&gt;0,"P09"," ")</f>
        <v xml:space="preserve"> </v>
      </c>
      <c r="BQ228" s="78" t="str">
        <f>IF(SUM(COUNTIFS('Planificación 2026-1'!E:E,"HUAURA",'Planificación 2026-1'!W:W,C228,'Planificación 2026-1'!G:G,"MH"))&gt;0,"P31"," ")</f>
        <v xml:space="preserve"> </v>
      </c>
      <c r="BR228" s="78" t="str">
        <f>IF(SUM(COUNTIFS('Planificación 2026-1'!E:E,"HUAURA",'Planificación 2026-1'!W:W,C228,'Planificación 2026-1'!G:G,"IC"))&gt;0,"P32"," ")</f>
        <v xml:space="preserve"> </v>
      </c>
      <c r="BS228" s="78" t="str">
        <f>IF(SUM(COUNTIFS('Planificación 2026-1'!E:E,"HUAURA",'Planificación 2026-1'!W:W,C228,'Planificación 2026-1'!G:G,"AR"))&gt;0,"P34"," ")</f>
        <v xml:space="preserve"> </v>
      </c>
      <c r="BT228" s="78" t="str">
        <f>IF(SUM(COUNTIFS('Planificación 2026-1'!E:E,"HUAURA",'Planificación 2026-1'!W:W,C228,'Planificación 2026-1'!G:G,"T1"))&gt;0,"P35"," ")</f>
        <v xml:space="preserve"> </v>
      </c>
      <c r="BU228" s="78" t="str">
        <f>IF(SUM(COUNTIFS('Planificación 2026-1'!E:E,"HUAURA",'Planificación 2026-1'!W:W,C228,'Planificación 2026-1'!G:G,"T3"))&gt;0,"P36"," ")</f>
        <v xml:space="preserve"> </v>
      </c>
      <c r="BV228" s="78" t="str">
        <f>IF(SUM(COUNTIFS('Planificación 2026-1'!E:E,"HUAURA",'Planificación 2026-1'!W:W,C228,'Planificación 2026-1'!G:G,"T2"))&gt;0,"P37"," ")</f>
        <v xml:space="preserve"> </v>
      </c>
      <c r="BW228" s="78" t="str">
        <f>IF(SUM(COUNTIFS('Planificación 2026-1'!E:E,"HUAURA",'Planificación 2026-1'!W:W,C228,'Planificación 2026-1'!G:G,"AE"))&gt;0,"P38"," ")</f>
        <v xml:space="preserve"> </v>
      </c>
      <c r="BX228" s="78" t="str">
        <f>IF(SUM(COUNTIFS('Planificación 2026-1'!E:E,"HUAURA",'Planificación 2026-1'!W:W,C228,'Planificación 2026-1'!G:G,"T4"))&gt;0,"P55"," ")</f>
        <v xml:space="preserve"> </v>
      </c>
      <c r="BY228" s="79">
        <f>SUMIFS('Planificación 2026-1'!R:R,'Planificación 2026-1'!W:W,C228,'Planificación 2026-1'!G:G,"AF",'Planificación 2026-1'!H:H,"&gt;2")</f>
        <v>0</v>
      </c>
      <c r="BZ228" s="79">
        <f>SUMIFS('Planificación 2026-1'!R:R,'Planificación 2026-1'!W:W,C228,'Planificación 2026-1'!G:G,"EN",'Planificación 2026-1'!H:H,"&gt;2")</f>
        <v>0</v>
      </c>
      <c r="CA228" s="79">
        <f>SUMIFS('Planificación 2026-1'!R:R,'Planificación 2026-1'!W:W,C228,'Planificación 2026-1'!G:G,"IS",'Planificación 2026-1'!H:H,"&gt;2")</f>
        <v>0</v>
      </c>
      <c r="CB228" s="79">
        <f>SUMIFS('Planificación 2026-1'!R:R,'Planificación 2026-1'!W:W,C228,'Planificación 2026-1'!G:G,"PS",'Planificación 2026-1'!H:H,"&gt;2")</f>
        <v>0</v>
      </c>
      <c r="CC228" s="79">
        <f>SUMIFS('Planificación 2026-1'!R:R,'Planificación 2026-1'!W:W,C228,'Planificación 2026-1'!G:G,"IN",'Planificación 2026-1'!H:H,"&gt;2")</f>
        <v>0</v>
      </c>
      <c r="CD228" s="79">
        <f>SUMIFS('Planificación 2026-1'!R:R,'Planificación 2026-1'!W:W,C228,'Planificación 2026-1'!G:G,"CA",'Planificación 2026-1'!H:H,"&gt;2")</f>
        <v>0</v>
      </c>
      <c r="CE228" s="79">
        <f>SUMIFS('Planificación 2026-1'!R:R,'Planificación 2026-1'!W:W,C228,'Planificación 2026-1'!G:G,"DE",'Planificación 2026-1'!H:H,"&gt;2")</f>
        <v>0</v>
      </c>
      <c r="CF228" s="79">
        <f>SUMIFS('Planificación 2026-1'!R:R,'Planificación 2026-1'!W:W,C228,'Planificación 2026-1'!G:G,"OB",'Planificación 2026-1'!H:H,"&gt;2")</f>
        <v>0</v>
      </c>
      <c r="CG228" s="79">
        <f>SUMIFS('Planificación 2026-1'!R:R,'Planificación 2026-1'!W:W,C228,'Planificación 2026-1'!G:G,"MH",'Planificación 2026-1'!H:H,"&gt;2")</f>
        <v>0</v>
      </c>
      <c r="CH228" s="79">
        <f>SUMIFS('Planificación 2026-1'!R:R,'Planificación 2026-1'!W:W,C228,'Planificación 2026-1'!G:G,"IC",'Planificación 2026-1'!H:H,"&gt;2")</f>
        <v>0</v>
      </c>
      <c r="CI228" s="79">
        <f>SUMIFS('Planificación 2026-1'!R:R,'Planificación 2026-1'!W:W,C228,'Planificación 2026-1'!G:G,"AR",'Planificación 2026-1'!H:H,"&gt;2")</f>
        <v>0</v>
      </c>
      <c r="CJ228" s="79">
        <f>SUMIFS('Planificación 2026-1'!R:R,'Planificación 2026-1'!W:W,C228,'Planificación 2026-1'!G:G,"T1",'Planificación 2026-1'!H:H,"&gt;2")</f>
        <v>0</v>
      </c>
      <c r="CK228" s="79">
        <f>SUMIFS('Planificación 2026-1'!R:R,'Planificación 2026-1'!W:W,C228,'Planificación 2026-1'!G:G,"T3",'Planificación 2026-1'!H:H,"&gt;2")</f>
        <v>0</v>
      </c>
      <c r="CL228" s="79">
        <f>SUMIFS('Planificación 2026-1'!R:R,'Planificación 2026-1'!W:W,C228,'Planificación 2026-1'!G:G,"T2",'Planificación 2026-1'!H:H,"&gt;2")</f>
        <v>0</v>
      </c>
      <c r="CM228" s="79">
        <f>SUMIFS('Planificación 2026-1'!R:R,'Planificación 2026-1'!W:W,C228,'Planificación 2026-1'!G:G,"AE",'Planificación 2026-1'!H:H,"&gt;2")</f>
        <v>0</v>
      </c>
      <c r="CN228" s="79">
        <f>SUMIFS('Planificación 2026-1'!R:R,'Planificación 2026-1'!W:W,C228,'Planificación 2026-1'!G:G,"T4",'Planificación 2026-1'!H:H,"&gt;2")</f>
        <v>0</v>
      </c>
      <c r="CO228" s="79">
        <f>SUMIFS('Planificación 2026-1'!R:R,'Planificación 2026-1'!W:W,C228,'Planificación 2026-1'!G:G,"AF",'Planificación 2026-1'!H:H,"&lt;3")</f>
        <v>0</v>
      </c>
      <c r="CP228" s="79">
        <f>SUMIFS('Planificación 2026-1'!R:R,'Planificación 2026-1'!W:W,C228,'Planificación 2026-1'!G:G,"EN",'Planificación 2026-1'!H:H,"&lt;3")</f>
        <v>0</v>
      </c>
      <c r="CQ228" s="79">
        <f>SUMIFS('Planificación 2026-1'!R:R,'Planificación 2026-1'!W:W,C228,'Planificación 2026-1'!G:G,"IS",'Planificación 2026-1'!H:H,"&lt;3")</f>
        <v>0</v>
      </c>
      <c r="CR228" s="79">
        <f>SUMIFS('Planificación 2026-1'!R:R,'Planificación 2026-1'!W:W,C228,'Planificación 2026-1'!G:G,"PS",'Planificación 2026-1'!H:H,"&lt;3")</f>
        <v>0</v>
      </c>
      <c r="CS228" s="79">
        <f>SUMIFS('Planificación 2026-1'!R:R,'Planificación 2026-1'!W:W,C228,'Planificación 2026-1'!G:G,"IN",'Planificación 2026-1'!H:H,"&lt;3")</f>
        <v>0</v>
      </c>
      <c r="CT228" s="79">
        <f>SUMIFS('Planificación 2026-1'!R:R,'Planificación 2026-1'!W:W,C228,'Planificación 2026-1'!G:G,"CA",'Planificación 2026-1'!H:H,"&lt;3")</f>
        <v>0</v>
      </c>
      <c r="CU228" s="79">
        <f>SUMIFS('Planificación 2026-1'!R:R,'Planificación 2026-1'!W:W,C228,'Planificación 2026-1'!G:G,"DE",'Planificación 2026-1'!H:H,"&lt;3")</f>
        <v>0</v>
      </c>
      <c r="CV228" s="79">
        <f>SUMIFS('Planificación 2026-1'!R:R,'Planificación 2026-1'!W:W,C228,'Planificación 2026-1'!G:G,"OB",'Planificación 2026-1'!H:H,"&lt;3")</f>
        <v>0</v>
      </c>
      <c r="CW228" s="79">
        <f>SUMIFS('Planificación 2026-1'!R:R,'Planificación 2026-1'!W:W,C228,'Planificación 2026-1'!G:G,"MH",'Planificación 2026-1'!H:H,"&lt;3")</f>
        <v>16</v>
      </c>
      <c r="CX228" s="79">
        <f>SUMIFS('Planificación 2026-1'!R:R,'Planificación 2026-1'!W:W,C228,'Planificación 2026-1'!G:G,"IC",'Planificación 2026-1'!H:H,"&lt;3")</f>
        <v>0</v>
      </c>
      <c r="CY228" s="79">
        <f>SUMIFS('Planificación 2026-1'!R:R,'Planificación 2026-1'!W:W,C228,'Planificación 2026-1'!G:G,"AR",'Planificación 2026-1'!H:H,"&lt;3")</f>
        <v>0</v>
      </c>
      <c r="CZ228" s="79">
        <f>SUMIFS('Planificación 2026-1'!R:R,'Planificación 2026-1'!W:W,C228,'Planificación 2026-1'!G:G,"T1",'Planificación 2026-1'!H:H,"&lt;3")</f>
        <v>0</v>
      </c>
      <c r="DA228" s="79">
        <f>SUMIFS('Planificación 2026-1'!R:R,'Planificación 2026-1'!W:W,C228,'Planificación 2026-1'!G:G,"T3",'Planificación 2026-1'!H:H,"&lt;3")</f>
        <v>0</v>
      </c>
      <c r="DB228" s="79">
        <f>SUMIFS('Planificación 2026-1'!R:R,'Planificación 2026-1'!W:W,C228,'Planificación 2026-1'!G:G,"T2",'Planificación 2026-1'!H:H,"&lt;3")</f>
        <v>0</v>
      </c>
      <c r="DC228" s="79">
        <f>SUMIFS('Planificación 2026-1'!R:R,'Planificación 2026-1'!W:W,C228,'Planificación 2026-1'!G:G,"AE",'Planificación 2026-1'!H:H,"&lt;3")</f>
        <v>0</v>
      </c>
      <c r="DD228" s="79">
        <f>SUMIFS('Planificación 2026-1'!R:R,'Planificación 2026-1'!W:W,C228,'Planificación 2026-1'!G:G,"T4",'Planificación 2026-1'!H:H,"&lt;3")</f>
        <v>0</v>
      </c>
      <c r="DE228" s="78" t="str">
        <f t="shared" si="46"/>
        <v/>
      </c>
      <c r="DF228" s="30">
        <f>IF(C228="","",SUMIFS('Planificación 2026-1'!R:R,'Planificación 2026-1'!W:W,C228,'Planificación 2026-1'!E:E,"PRINCIPAL",'Planificación 2026-1'!X:X,"VIRTUAL"))</f>
        <v>0</v>
      </c>
      <c r="DG228" s="30">
        <f>IF(C228="","",SUMIFS('Planificación 2026-1'!R:R,'Planificación 2026-1'!W:W,C228,'Planificación 2026-1'!E:E,"PRINCIPAL",'Planificación 2026-1'!X:X,"PRESENCIAL"))</f>
        <v>0</v>
      </c>
      <c r="DH228" s="30">
        <f>IF(C228="","",SUMIFS('Planificación 2026-1'!R:R,'Planificación 2026-1'!W:W,C228,'Planificación 2026-1'!E:E,"PRINCIPAL",'Planificación 2026-1'!X:X,"HIBRIDO PRESENCIAL"))</f>
        <v>0</v>
      </c>
      <c r="DI228" s="78" t="str">
        <f t="shared" si="47"/>
        <v/>
      </c>
      <c r="DJ228" s="78">
        <f>IF(C228="","",SUMIFS('Planificación 2026-1'!R:R,'Planificación 2026-1'!W:W,C228,'Planificación 2026-1'!E:E,"FILIAL",'Planificación 2026-1'!X:X,"VIRTUAL"))</f>
        <v>0</v>
      </c>
      <c r="DK228" s="80">
        <f>IF(C228="","",SUMIFS('Planificación 2026-1'!R:R,'Planificación 2026-1'!W:W,C228,'Planificación 2026-1'!E:E,"FILIAL",'Planificación 2026-1'!X:X,"PRESENCIAL"))</f>
        <v>0</v>
      </c>
      <c r="DL228" s="42">
        <f>IF(C228="","",SUMIFS('Planificación 2026-1'!R:R,'Planificación 2026-1'!W:W,C228,'Planificación 2026-1'!E:E,"FILIAL",'Planificación 2026-1'!X:X,"HIBRIDO PRESENCIAL"))</f>
        <v>0</v>
      </c>
      <c r="DM228" s="81" t="str">
        <f t="shared" si="48"/>
        <v/>
      </c>
      <c r="DN228" s="78">
        <f>IF(C228="","",SUMIFS('Planificación 2026-1'!R:R,'Planificación 2026-1'!W:W,C228,'Planificación 2026-1'!E:E,"SUNAMPE",'Planificación 2026-1'!X:X,"VIRTUAL"))</f>
        <v>0</v>
      </c>
      <c r="DO228" s="42">
        <f>IF(C228="","",SUMIFS('Planificación 2026-1'!R:R,'Planificación 2026-1'!W:W,C228,'Planificación 2026-1'!E:E,"SUNAMPE",'Planificación 2026-1'!X:X,"PRESENCIAL"))</f>
        <v>0</v>
      </c>
      <c r="DP228" s="81" t="str">
        <f t="shared" si="49"/>
        <v/>
      </c>
      <c r="DQ228" s="78">
        <f>IF(C228="","",SUMIFS('Planificación 2026-1'!R:R,'Planificación 2026-1'!W:W,C228,'Planificación 2026-1'!E:E,"HUAURA",'Planificación 2026-1'!X:X,"VIRTUAL"))</f>
        <v>0</v>
      </c>
      <c r="DR228" s="42">
        <f>IF(C228="","",SUMIFS('Planificación 2026-1'!R:R,'Planificación 2026-1'!W:W,C228,'Planificación 2026-1'!E:E,"HUAURA",'Planificación 2026-1'!X:X,"PRESENCIAL"))</f>
        <v>0</v>
      </c>
      <c r="DS228" s="48">
        <f>SUMIFS('Planificación 2026-1'!R:R,'Planificación 2026-1'!W:W,C228,'Planificación 2026-1'!E:E,"PRINCIPAL",'Planificación 2026-1'!X:X,"VIRTUAL",'Planificación 2026-1'!H:H,"&gt;2")</f>
        <v>0</v>
      </c>
      <c r="DT228" s="48">
        <f>SUMIFS('Planificación 2026-1'!R:R,'Planificación 2026-1'!W:W,C228,'Planificación 2026-1'!E:E,"PRINCIPAL",'Planificación 2026-1'!X:X,"&lt;&gt;VIRTUAL",'Planificación 2026-1'!H:H,"&gt;2")</f>
        <v>0</v>
      </c>
      <c r="DU228" s="48">
        <f>SUMIFS('Planificación 2026-1'!R:R,'Planificación 2026-1'!W:W,C228,'Planificación 2026-1'!E:E,"SUNAMPE",'Planificación 2026-1'!X:X,"VIRTUAL",'Planificación 2026-1'!H:H,"&gt;2")</f>
        <v>0</v>
      </c>
      <c r="DV228" s="48">
        <f>SUMIFS('Planificación 2026-1'!R:R,'Planificación 2026-1'!W:W,C228,'Planificación 2026-1'!E:E,"SUNAMPE",'Planificación 2026-1'!X:X,"&lt;&gt;VIRTUAL",'Planificación 2026-1'!H:H,"&gt;2")</f>
        <v>0</v>
      </c>
      <c r="DW228" s="48">
        <f>SUMIFS('Planificación 2026-1'!R:R,'Planificación 2026-1'!W:W,C228,'Planificación 2026-1'!E:E,"FILIAL",'Planificación 2026-1'!X:X,"VIRTUAL",'Planificación 2026-1'!H:H,"&gt;2")</f>
        <v>0</v>
      </c>
      <c r="DX228" s="48">
        <f>SUMIFS('Planificación 2026-1'!R:R,'Planificación 2026-1'!W:W,C228,'Planificación 2026-1'!E:E,"FILIAL",'Planificación 2026-1'!X:X,"&lt;&gt;VIRTUAL",'Planificación 2026-1'!H:H,"&gt;2")</f>
        <v>0</v>
      </c>
      <c r="DY228" s="48">
        <f>SUMIFS('Planificación 2026-1'!R:R,'Planificación 2026-1'!W:W,C228,'Planificación 2026-1'!E:E,"PORUMA",'Planificación 2026-1'!X:X,"VIRTUAL",'Planificación 2026-1'!H:H,"&gt;2")</f>
        <v>0</v>
      </c>
      <c r="DZ228" s="48">
        <f>SUMIFS('Planificación 2026-1'!R:R,'Planificación 2026-1'!W:W,C228,'Planificación 2026-1'!E:E,"PORUMA",'Planificación 2026-1'!X:X,"&lt;&gt;VIRTUAL",'Planificación 2026-1'!H:H,"&gt;2")</f>
        <v>0</v>
      </c>
      <c r="EA228" s="48">
        <f>SUMIFS('Planificación 2026-1'!R:R,'Planificación 2026-1'!W:W,C228,'Planificación 2026-1'!E:E,"HUAURA",'Planificación 2026-1'!X:X,"VIRTUAL",'Planificación 2026-1'!H:H,"&gt;2")</f>
        <v>0</v>
      </c>
      <c r="EB228" s="48">
        <f>SUMIFS('Planificación 2026-1'!R:R,'Planificación 2026-1'!W:W,C228,'Planificación 2026-1'!E:E,"HUAURA",'Planificación 2026-1'!X:X,"&lt;&gt;VIRTUAL",'Planificación 2026-1'!H:H,"&gt;2")</f>
        <v>0</v>
      </c>
      <c r="EC228" s="48">
        <f>SUMIFS('Planificación 2026-1'!R:R,'Planificación 2026-1'!W:W,C228,'Planificación 2026-1'!E:E,"PRINCIPAL",'Planificación 2026-1'!X:X,"VIRTUAL",'Planificación 2026-1'!H:H,"&lt;3")</f>
        <v>0</v>
      </c>
      <c r="ED228" s="48">
        <f>SUMIFS('Planificación 2026-1'!R:R,'Planificación 2026-1'!W:W,C228,'Planificación 2026-1'!E:E,"PRINCIPAL",'Planificación 2026-1'!X:X,"&lt;&gt;VIRTUAL",'Planificación 2026-1'!H:H,"&lt;3")</f>
        <v>0</v>
      </c>
      <c r="EE228" s="48">
        <f>SUMIFS('Planificación 2026-1'!R:R,'Planificación 2026-1'!W:W,C228,'Planificación 2026-1'!E:E,"SUNAMPE",'Planificación 2026-1'!X:X,"VIRTUAL",'Planificación 2026-1'!H:H,"&lt;3")</f>
        <v>0</v>
      </c>
      <c r="EF228" s="48">
        <f>SUMIFS('Planificación 2026-1'!R:R,'Planificación 2026-1'!W:W,C228,'Planificación 2026-1'!E:E,"SUNAMPE",'Planificación 2026-1'!X:X,"&lt;&gt;VIRTUAL",'Planificación 2026-1'!H:H,"&lt;3")</f>
        <v>0</v>
      </c>
      <c r="EG228" s="48">
        <f>SUMIFS('Planificación 2026-1'!R:R,'Planificación 2026-1'!W:W,C228,'Planificación 2026-1'!E:E,"FILIAL",'Planificación 2026-1'!X:X,"VIRTUAL",'Planificación 2026-1'!H:H,"&lt;3")</f>
        <v>0</v>
      </c>
      <c r="EH228" s="48">
        <f>SUMIFS('Planificación 2026-1'!R:R,'Planificación 2026-1'!W:W,C228,'Planificación 2026-1'!E:E,"FILIAL",'Planificación 2026-1'!X:X,"&lt;&gt;VIRTUAL",'Planificación 2026-1'!H:H,"&lt;3")</f>
        <v>0</v>
      </c>
      <c r="EI228" s="48">
        <f>SUMIFS('Planificación 2026-1'!R:R,'Planificación 2026-1'!W:W,C228,'Planificación 2026-1'!E:E,"PORUMA",'Planificación 2026-1'!X:X,"VIRTUAL",'Planificación 2026-1'!H:H,"&lt;3")</f>
        <v>0</v>
      </c>
      <c r="EJ228" s="48">
        <f>SUMIFS('Planificación 2026-1'!R:R,'Planificación 2026-1'!W:W,C228,'Planificación 2026-1'!E:E,"PORUMA",'Planificación 2026-1'!X:X,"&lt;&gt;VIRTUAL",'Planificación 2026-1'!H:H,"&lt;3")</f>
        <v>16</v>
      </c>
      <c r="EK228" s="48">
        <f>SUMIFS('Planificación 2026-1'!R:R,'Planificación 2026-1'!W:W,C228,'Planificación 2026-1'!E:E,"HUAURA",'Planificación 2026-1'!X:X,"VIRTUAL",'Planificación 2026-1'!H:H,"&lt;3")</f>
        <v>0</v>
      </c>
      <c r="EL228" s="48">
        <f>SUMIFS('Planificación 2026-1'!R:R,'Planificación 2026-1'!W:W,C228,'Planificación 2026-1'!E:E,"HUAURA",'Planificación 2026-1'!X:X,"&lt;&gt;VIRTUAL",'Planificación 2026-1'!H:H,"&lt;3")</f>
        <v>0</v>
      </c>
      <c r="EM228" s="48">
        <f t="shared" si="50"/>
        <v>0</v>
      </c>
      <c r="EN228" s="48">
        <f t="shared" si="51"/>
        <v>0</v>
      </c>
      <c r="EO228" s="48">
        <f t="shared" si="52"/>
        <v>16</v>
      </c>
      <c r="EP228" s="48">
        <f t="shared" si="53"/>
        <v>0</v>
      </c>
      <c r="EQ228" s="48">
        <f t="shared" si="54"/>
        <v>0</v>
      </c>
      <c r="ER228" s="48"/>
      <c r="ES228" s="48">
        <f t="shared" si="55"/>
        <v>0</v>
      </c>
      <c r="ET228" s="48">
        <f t="shared" si="56"/>
        <v>0</v>
      </c>
      <c r="EU228" s="48" t="b">
        <f t="shared" si="57"/>
        <v>0</v>
      </c>
      <c r="EV228" s="48" t="str">
        <f t="shared" si="58"/>
        <v/>
      </c>
      <c r="EW228" s="48" t="str">
        <f t="shared" si="59"/>
        <v>PRESENCIAL</v>
      </c>
    </row>
    <row r="229" spans="1:153" x14ac:dyDescent="0.3">
      <c r="A229" s="53"/>
      <c r="B229" s="383">
        <v>226</v>
      </c>
      <c r="C229" s="107" t="s">
        <v>256</v>
      </c>
      <c r="D229" s="82">
        <f>SUMIF('Planificación 2026-1'!W:W,C229,'Planificación 2026-1'!R:R)</f>
        <v>15</v>
      </c>
      <c r="E229" s="384" t="s">
        <v>319</v>
      </c>
      <c r="F229" s="107" t="s">
        <v>430</v>
      </c>
      <c r="G229" s="107" t="s">
        <v>328</v>
      </c>
      <c r="H229" s="107" t="s">
        <v>435</v>
      </c>
      <c r="I229" s="77" t="str">
        <f>IF(SUM(COUNTIFS('Planificación 2026-1'!E:E,"PRINCIPAL",'Planificación 2026-1'!W:W,C229,'Planificación 2026-1'!G:G,"AF"))&gt;0,"P01"," ")</f>
        <v xml:space="preserve"> </v>
      </c>
      <c r="J229" s="78" t="str">
        <f>IF(SUM(COUNTIFS('Planificación 2026-1'!E:E,"PRINCIPAL",'Planificación 2026-1'!W:W,C229,'Planificación 2026-1'!G:G,"EN"))&gt;0,"P02"," ")</f>
        <v xml:space="preserve"> </v>
      </c>
      <c r="K229" s="78" t="str">
        <f>IF(SUM(COUNTIFS('Planificación 2026-1'!E:E,"PRINCIPAL",'Planificación 2026-1'!W:W,C229,'Planificación 2026-1'!G:G,"IS"))&gt;0,"P03"," ")</f>
        <v xml:space="preserve"> </v>
      </c>
      <c r="L229" s="78" t="str">
        <f>IF(SUM(COUNTIFS('Planificación 2026-1'!E:E,"PRINCIPAL",'Planificación 2026-1'!W:W,C229,'Planificación 2026-1'!G:G,"PS"))&gt;0,"P04"," ")</f>
        <v xml:space="preserve"> </v>
      </c>
      <c r="M229" s="78"/>
      <c r="N229" s="78" t="str">
        <f>IF(SUM(COUNTIFS('Planificación 2026-1'!E:E,"PRINCIPAL",'Planificación 2026-1'!W:W,C229,'Planificación 2026-1'!G:G,"IN"))&gt;0,"P06"," ")</f>
        <v xml:space="preserve"> </v>
      </c>
      <c r="O229" s="78" t="str">
        <f>IF(SUM(COUNTIFS('Planificación 2026-1'!E:E,"PRINCIPAL",'Planificación 2026-1'!W:W,C229,'Planificación 2026-1'!G:G,"CA"))&gt;0,"P07"," ")</f>
        <v xml:space="preserve"> </v>
      </c>
      <c r="P229" s="78" t="str">
        <f>IF(SUM(COUNTIFS('Planificación 2026-1'!E:E,"PRINCIPAL",'Planificación 2026-1'!W:W,C229,'Planificación 2026-1'!G:G,"DE"))&gt;0,"P08"," ")</f>
        <v xml:space="preserve"> </v>
      </c>
      <c r="Q229" s="78" t="str">
        <f>IF(SUM(COUNTIFS('Planificación 2026-1'!E:E,"PRINCIPAL",'Planificación 2026-1'!W:W,C229,'Planificación 2026-1'!G:G,"OB"))&gt;0,"P09"," ")</f>
        <v xml:space="preserve"> </v>
      </c>
      <c r="R229" s="78" t="str">
        <f>IF(SUM(COUNTIFS('Planificación 2026-1'!E:E,"PRINCIPAL",'Planificación 2026-1'!W:W,C229,'Planificación 2026-1'!G:G,"MH"))&gt;0,"P31"," ")</f>
        <v xml:space="preserve"> </v>
      </c>
      <c r="S229" s="78" t="str">
        <f>IF(SUM(COUNTIFS('Planificación 2026-1'!E:E,"PRINCIPAL",'Planificación 2026-1'!W:W,C229,'Planificación 2026-1'!G:G,"IC"))&gt;0,"P32"," ")</f>
        <v xml:space="preserve"> </v>
      </c>
      <c r="T229" s="78" t="str">
        <f>IF(SUM(COUNTIFS('Planificación 2026-1'!E:E,"PRINCIPAL",'Planificación 2026-1'!W:W,C229,'Planificación 2026-1'!G:G,"AR"))&gt;0,"P34"," ")</f>
        <v xml:space="preserve"> </v>
      </c>
      <c r="U229" s="78" t="str">
        <f>IF(SUM(COUNTIFS('Planificación 2026-1'!E:E,"PRINCIPAL",'Planificación 2026-1'!W:W,C229,'Planificación 2026-1'!G:G,"T1"))&gt;0,"P35"," ")</f>
        <v xml:space="preserve"> </v>
      </c>
      <c r="V229" s="78" t="str">
        <f>IF(SUM(COUNTIFS('Planificación 2026-1'!E:E,"PRINCIPAL",'Planificación 2026-1'!W:W,C229,'Planificación 2026-1'!G:G,"T3"))&gt;0,"P36"," ")</f>
        <v xml:space="preserve"> </v>
      </c>
      <c r="W229" s="78" t="str">
        <f>IF(SUM(COUNTIFS('Planificación 2026-1'!E:E,"PRINCIPAL",'Planificación 2026-1'!W:W,C229,'Planificación 2026-1'!G:G,"T2"))&gt;0,"P37"," ")</f>
        <v xml:space="preserve"> </v>
      </c>
      <c r="X229" s="78" t="str">
        <f>IF(SUM(COUNTIFS('Planificación 2026-1'!E:E,"PRINCIPAL",'Planificación 2026-1'!W:W,C229,'Planificación 2026-1'!G:G,"AE"))&gt;0,"P38"," ")</f>
        <v xml:space="preserve"> </v>
      </c>
      <c r="Y229" s="78" t="str">
        <f>IF(SUM(COUNTIFS('Planificación 2026-1'!E:E,"PRINCIPAL",'Planificación 2026-1'!W:W,C229,'Planificación 2026-1'!G:G,"T4"))&gt;0,"P55"," ")</f>
        <v xml:space="preserve"> </v>
      </c>
      <c r="Z229" s="78" t="str">
        <f>IF(SUM(COUNTIFS('Planificación 2026-1'!E:E,"FILIAL",'Planificación 2026-1'!W:W,C229,'Planificación 2026-1'!G:G,"AF"))&gt;0," P01"," ")</f>
        <v xml:space="preserve"> </v>
      </c>
      <c r="AA229" s="78" t="str">
        <f>IF(SUM(COUNTIFS('Planificación 2026-1'!E:E,"FILIAL",'Planificación 2026-1'!W:W,C229,'Planificación 2026-1'!G:G,"EN"))&gt;0,"P02"," ")</f>
        <v xml:space="preserve"> </v>
      </c>
      <c r="AB229" s="78" t="str">
        <f>IF(SUM(COUNTIFS('Planificación 2026-1'!E:E,"FILIAL",'Planificación 2026-1'!W:W,C229,'Planificación 2026-1'!G:G,"IS"))&gt;0,"P03"," ")</f>
        <v xml:space="preserve"> </v>
      </c>
      <c r="AC229" s="78" t="str">
        <f>IF(SUM(COUNTIFS('Planificación 2026-1'!E:E,"FILIAL",'Planificación 2026-1'!W:W,C229,'Planificación 2026-1'!G:G,"PS"))&gt;0,"P04"," ")</f>
        <v xml:space="preserve"> </v>
      </c>
      <c r="AD229" s="78"/>
      <c r="AE229" s="78" t="str">
        <f>IF(SUM(COUNTIFS('Planificación 2026-1'!E:E,"FILIAL",'Planificación 2026-1'!W:W,C229,'Planificación 2026-1'!G:G,"IN"))&gt;0,"P06"," ")</f>
        <v xml:space="preserve"> </v>
      </c>
      <c r="AF229" s="78" t="str">
        <f>IF(SUM(COUNTIFS('Planificación 2026-1'!E:E,"FILIAL",'Planificación 2026-1'!W:W,C229,'Planificación 2026-1'!G:G,"CA"))&gt;0,"P07"," ")</f>
        <v xml:space="preserve"> </v>
      </c>
      <c r="AG229" s="78" t="str">
        <f>IF(SUM(COUNTIFS('Planificación 2026-1'!E:E,"FILIAL",'Planificación 2026-1'!W:W,C229,'Planificación 2026-1'!G:G,"DE"))&gt;0,"P08"," ")</f>
        <v xml:space="preserve"> </v>
      </c>
      <c r="AH229" s="78" t="str">
        <f>IF(SUM(COUNTIFS('Planificación 2026-1'!E:E,"FILIAL",'Planificación 2026-1'!W:W,C229,'Planificación 2026-1'!G:G,"OB"))&gt;0,"P09"," ")</f>
        <v xml:space="preserve"> </v>
      </c>
      <c r="AI229" s="78" t="str">
        <f>IF(SUM(COUNTIFS('Planificación 2026-1'!E:E,"FILIAL",'Planificación 2026-1'!W:W,C229,'Planificación 2026-1'!G:G,"MH"))&gt;0,"P31"," ")</f>
        <v xml:space="preserve"> </v>
      </c>
      <c r="AJ229" s="78" t="str">
        <f>IF(SUM(COUNTIFS('Planificación 2026-1'!E:E,"FILIAL",'Planificación 2026-1'!W:W,C229,'Planificación 2026-1'!G:G,"IC"))&gt;0,"P32"," ")</f>
        <v xml:space="preserve"> </v>
      </c>
      <c r="AK229" s="78" t="str">
        <f>IF(SUM(COUNTIFS('Planificación 2026-1'!E:E,"FILIAL",'Planificación 2026-1'!W:W,C229,'Planificación 2026-1'!G:G,"AR"))&gt;0,"P34"," ")</f>
        <v xml:space="preserve"> </v>
      </c>
      <c r="AL229" s="78" t="str">
        <f>IF(SUM(COUNTIFS('Planificación 2026-1'!E:E,"FILIAL",'Planificación 2026-1'!W:W,C229,'Planificación 2026-1'!G:G,"T1"))&gt;0,"P35"," ")</f>
        <v xml:space="preserve"> </v>
      </c>
      <c r="AM229" s="78" t="str">
        <f>IF(SUM(COUNTIFS('Planificación 2026-1'!E:E,"FILIAL",'Planificación 2026-1'!W:W,C229,'Planificación 2026-1'!G:G,"T3"))&gt;0,"P36"," ")</f>
        <v xml:space="preserve"> </v>
      </c>
      <c r="AN229" s="78" t="str">
        <f>IF(SUM(COUNTIFS('Planificación 2026-1'!E:E,"FILIAL",'Planificación 2026-1'!W:W,C229,'Planificación 2026-1'!G:G,"T2"))&gt;0,"P37"," ")</f>
        <v xml:space="preserve"> </v>
      </c>
      <c r="AO229" s="78" t="str">
        <f>IF(SUM(COUNTIFS('Planificación 2026-1'!E:E,"FILIAL",'Planificación 2026-1'!W:W,C229,'Planificación 2026-1'!G:G,"AE"))&gt;0,"P38"," ")</f>
        <v xml:space="preserve"> </v>
      </c>
      <c r="AP229" s="78" t="str">
        <f>IF(SUM(COUNTIFS('Planificación 2026-1'!E:E,"FILIAL",'Planificación 2026-1'!W:W,C229,'Planificación 2026-1'!G:G,"T4"))&gt;0,"P55"," ")</f>
        <v xml:space="preserve"> </v>
      </c>
      <c r="AQ229" s="78" t="str">
        <f>IF(SUM(COUNTIFS('Planificación 2026-1'!E:E,"SUNAMPE",'Planificación 2026-1'!W:W,C229,'Planificación 2026-1'!G:G,"AF"))&gt;0," P01"," ")</f>
        <v xml:space="preserve"> </v>
      </c>
      <c r="AR229" s="78" t="str">
        <f>IF(SUM(COUNTIFS('Planificación 2026-1'!E:E,"SUNAMPE",'Planificación 2026-1'!W:W,C229,'Planificación 2026-1'!G:G,"EN"))&gt;0,"P02"," ")</f>
        <v xml:space="preserve"> </v>
      </c>
      <c r="AS229" s="78" t="str">
        <f>IF(SUM(COUNTIFS('Planificación 2026-1'!E:E,"SUNAMPE",'Planificación 2026-1'!W:W,C229,'Planificación 2026-1'!G:G,"IS"))&gt;0,"P03"," ")</f>
        <v xml:space="preserve"> </v>
      </c>
      <c r="AT229" s="78" t="str">
        <f>IF(SUM(COUNTIFS('Planificación 2026-1'!E:E,"SUNAMPE",'Planificación 2026-1'!W:W,C229,'Planificación 2026-1'!G:G,"PS"))&gt;0,"P04"," ")</f>
        <v xml:space="preserve"> </v>
      </c>
      <c r="AU229" s="78"/>
      <c r="AV229" s="78" t="str">
        <f>IF(SUM(COUNTIFS('Planificación 2026-1'!E:E,"SUNAMPE",'Planificación 2026-1'!W:W,C229,'Planificación 2026-1'!G:G,"IN"))&gt;0,"P06"," ")</f>
        <v xml:space="preserve"> </v>
      </c>
      <c r="AW229" s="78" t="str">
        <f>IF(SUM(COUNTIFS('Planificación 2026-1'!E:E,"SUNAMPE",'Planificación 2026-1'!W:W,C229,'Planificación 2026-1'!G:G,"CA"))&gt;0,"P07"," ")</f>
        <v xml:space="preserve"> </v>
      </c>
      <c r="AX229" s="78" t="str">
        <f>IF(SUM(COUNTIFS('Planificación 2026-1'!E:E,"SUNAMPE",'Planificación 2026-1'!W:W,C229,'Planificación 2026-1'!G:G,"DE"))&gt;0,"P08"," ")</f>
        <v xml:space="preserve"> </v>
      </c>
      <c r="AY229" s="78" t="str">
        <f>IF(SUM(COUNTIFS('Planificación 2026-1'!E:E,"SUNAMPE",'Planificación 2026-1'!W:W,C229,'Planificación 2026-1'!G:G,"OB"))&gt;0,"P09"," ")</f>
        <v xml:space="preserve"> </v>
      </c>
      <c r="AZ229" s="78" t="str">
        <f>IF(SUM(COUNTIFS('Planificación 2026-1'!E:E,"SUNAMPE",'Planificación 2026-1'!W:W,C229,'Planificación 2026-1'!G:G,"MH"))&gt;0,"P31"," ")</f>
        <v xml:space="preserve"> </v>
      </c>
      <c r="BA229" s="78" t="str">
        <f>IF(SUM(COUNTIFS('Planificación 2026-1'!E:E,"SUNAMPE",'Planificación 2026-1'!W:W,C229,'Planificación 2026-1'!G:G,"IC"))&gt;0,"P32"," ")</f>
        <v xml:space="preserve"> </v>
      </c>
      <c r="BB229" s="78" t="str">
        <f>IF(SUM(COUNTIFS('Planificación 2026-1'!E:E,"SUNAMPE",'Planificación 2026-1'!W:W,C229,'Planificación 2026-1'!G:G,"AR"))&gt;0,"P34"," ")</f>
        <v xml:space="preserve"> </v>
      </c>
      <c r="BC229" s="78" t="str">
        <f>IF(SUM(COUNTIFS('Planificación 2026-1'!E:E,"SUNAMPE",'Planificación 2026-1'!W:W,C229,'Planificación 2026-1'!G:G,"T1"))&gt;0,"P35"," ")</f>
        <v xml:space="preserve"> </v>
      </c>
      <c r="BD229" s="78" t="str">
        <f>IF(SUM(COUNTIFS('Planificación 2026-1'!E:E,"SUNAMPE",'Planificación 2026-1'!W:W,C229,'Planificación 2026-1'!G:G,"T3"))&gt;0,"P36"," ")</f>
        <v xml:space="preserve"> </v>
      </c>
      <c r="BE229" s="78" t="str">
        <f>IF(SUM(COUNTIFS('Planificación 2026-1'!E:E,"SUNAMPE",'Planificación 2026-1'!W:W,C229,'Planificación 2026-1'!G:G,"T2"))&gt;0,"P37"," ")</f>
        <v xml:space="preserve"> </v>
      </c>
      <c r="BF229" s="78" t="str">
        <f>IF(SUM(COUNTIFS('Planificación 2026-1'!E:E,"SUNAMPE",'Planificación 2026-1'!W:W,C229,'Planificación 2026-1'!G:G,"AE"))&gt;0,"P38"," ")</f>
        <v xml:space="preserve"> </v>
      </c>
      <c r="BG229" s="78" t="str">
        <f>IF(SUM(COUNTIFS('Planificación 2026-1'!E:E,"SUNAMPE",'Planificación 2026-1'!W:W,C229,'Planificación 2026-1'!G:G,"T4"))&gt;0,"P55"," ")</f>
        <v xml:space="preserve"> </v>
      </c>
      <c r="BH229" s="78" t="str">
        <f>IF(SUM(COUNTIFS('Planificación 2026-1'!E:E,"HUAURA",'Planificación 2026-1'!W:W,C229,'Planificación 2026-1'!G:G,"AF"))&gt;0," P01"," ")</f>
        <v xml:space="preserve"> </v>
      </c>
      <c r="BI229" s="78" t="str">
        <f>IF(SUM(COUNTIFS('Planificación 2026-1'!E:E,"HUAURA",'Planificación 2026-1'!W:W,C229,'Planificación 2026-1'!G:G,"EN"))&gt;0,"P02"," ")</f>
        <v xml:space="preserve"> </v>
      </c>
      <c r="BJ229" s="78" t="str">
        <f>IF(SUM(COUNTIFS('Planificación 2026-1'!E:E,"HUAURA",'Planificación 2026-1'!W:W,C229,'Planificación 2026-1'!G:G,"IS"))&gt;0,"P03"," ")</f>
        <v xml:space="preserve"> </v>
      </c>
      <c r="BK229" s="78" t="str">
        <f>IF(SUM(COUNTIFS('Planificación 2026-1'!E:E,"HUAURA",'Planificación 2026-1'!W:W,C229,'Planificación 2026-1'!G:G,"PS"))&gt;0,"P04"," ")</f>
        <v xml:space="preserve"> </v>
      </c>
      <c r="BL229" s="78"/>
      <c r="BM229" s="78" t="str">
        <f>IF(SUM(COUNTIFS('Planificación 2026-1'!E:E,"HUAURA",'Planificación 2026-1'!W:W,C229,'Planificación 2026-1'!G:G,"IN"))&gt;0,"P06"," ")</f>
        <v xml:space="preserve"> </v>
      </c>
      <c r="BN229" s="78" t="str">
        <f>IF(SUM(COUNTIFS('Planificación 2026-1'!E:E,"HUAURA",'Planificación 2026-1'!W:W,C229,'Planificación 2026-1'!G:G,"CA"))&gt;0,"P07"," ")</f>
        <v xml:space="preserve"> </v>
      </c>
      <c r="BO229" s="78" t="str">
        <f>IF(SUM(COUNTIFS('Planificación 2026-1'!E:E,"HUAURA",'Planificación 2026-1'!W:W,C229,'Planificación 2026-1'!G:G,"DE"))&gt;0,"P08"," ")</f>
        <v xml:space="preserve"> </v>
      </c>
      <c r="BP229" s="78" t="str">
        <f>IF(SUM(COUNTIFS('Planificación 2026-1'!E:E,"HUAURA",'Planificación 2026-1'!W:W,C229,'Planificación 2026-1'!G:G,"OB"))&gt;0,"P09"," ")</f>
        <v xml:space="preserve"> </v>
      </c>
      <c r="BQ229" s="78" t="str">
        <f>IF(SUM(COUNTIFS('Planificación 2026-1'!E:E,"HUAURA",'Planificación 2026-1'!W:W,C229,'Planificación 2026-1'!G:G,"MH"))&gt;0,"P31"," ")</f>
        <v xml:space="preserve"> </v>
      </c>
      <c r="BR229" s="78" t="str">
        <f>IF(SUM(COUNTIFS('Planificación 2026-1'!E:E,"HUAURA",'Planificación 2026-1'!W:W,C229,'Planificación 2026-1'!G:G,"IC"))&gt;0,"P32"," ")</f>
        <v xml:space="preserve"> </v>
      </c>
      <c r="BS229" s="78" t="str">
        <f>IF(SUM(COUNTIFS('Planificación 2026-1'!E:E,"HUAURA",'Planificación 2026-1'!W:W,C229,'Planificación 2026-1'!G:G,"AR"))&gt;0,"P34"," ")</f>
        <v xml:space="preserve"> </v>
      </c>
      <c r="BT229" s="78" t="str">
        <f>IF(SUM(COUNTIFS('Planificación 2026-1'!E:E,"HUAURA",'Planificación 2026-1'!W:W,C229,'Planificación 2026-1'!G:G,"T1"))&gt;0,"P35"," ")</f>
        <v xml:space="preserve"> </v>
      </c>
      <c r="BU229" s="78" t="str">
        <f>IF(SUM(COUNTIFS('Planificación 2026-1'!E:E,"HUAURA",'Planificación 2026-1'!W:W,C229,'Planificación 2026-1'!G:G,"T3"))&gt;0,"P36"," ")</f>
        <v xml:space="preserve"> </v>
      </c>
      <c r="BV229" s="78" t="str">
        <f>IF(SUM(COUNTIFS('Planificación 2026-1'!E:E,"HUAURA",'Planificación 2026-1'!W:W,C229,'Planificación 2026-1'!G:G,"T2"))&gt;0,"P37"," ")</f>
        <v xml:space="preserve"> </v>
      </c>
      <c r="BW229" s="78" t="str">
        <f>IF(SUM(COUNTIFS('Planificación 2026-1'!E:E,"HUAURA",'Planificación 2026-1'!W:W,C229,'Planificación 2026-1'!G:G,"AE"))&gt;0,"P38"," ")</f>
        <v xml:space="preserve"> </v>
      </c>
      <c r="BX229" s="78" t="str">
        <f>IF(SUM(COUNTIFS('Planificación 2026-1'!E:E,"HUAURA",'Planificación 2026-1'!W:W,C229,'Planificación 2026-1'!G:G,"T4"))&gt;0,"P55"," ")</f>
        <v xml:space="preserve"> </v>
      </c>
      <c r="BY229" s="79">
        <f>SUMIFS('Planificación 2026-1'!R:R,'Planificación 2026-1'!W:W,C229,'Planificación 2026-1'!G:G,"AF",'Planificación 2026-1'!H:H,"&gt;2")</f>
        <v>0</v>
      </c>
      <c r="BZ229" s="79">
        <f>SUMIFS('Planificación 2026-1'!R:R,'Planificación 2026-1'!W:W,C229,'Planificación 2026-1'!G:G,"EN",'Planificación 2026-1'!H:H,"&gt;2")</f>
        <v>0</v>
      </c>
      <c r="CA229" s="79">
        <f>SUMIFS('Planificación 2026-1'!R:R,'Planificación 2026-1'!W:W,C229,'Planificación 2026-1'!G:G,"IS",'Planificación 2026-1'!H:H,"&gt;2")</f>
        <v>0</v>
      </c>
      <c r="CB229" s="79">
        <f>SUMIFS('Planificación 2026-1'!R:R,'Planificación 2026-1'!W:W,C229,'Planificación 2026-1'!G:G,"PS",'Planificación 2026-1'!H:H,"&gt;2")</f>
        <v>0</v>
      </c>
      <c r="CC229" s="79">
        <f>SUMIFS('Planificación 2026-1'!R:R,'Planificación 2026-1'!W:W,C229,'Planificación 2026-1'!G:G,"IN",'Planificación 2026-1'!H:H,"&gt;2")</f>
        <v>0</v>
      </c>
      <c r="CD229" s="79">
        <f>SUMIFS('Planificación 2026-1'!R:R,'Planificación 2026-1'!W:W,C229,'Planificación 2026-1'!G:G,"CA",'Planificación 2026-1'!H:H,"&gt;2")</f>
        <v>0</v>
      </c>
      <c r="CE229" s="79">
        <f>SUMIFS('Planificación 2026-1'!R:R,'Planificación 2026-1'!W:W,C229,'Planificación 2026-1'!G:G,"DE",'Planificación 2026-1'!H:H,"&gt;2")</f>
        <v>0</v>
      </c>
      <c r="CF229" s="79">
        <f>SUMIFS('Planificación 2026-1'!R:R,'Planificación 2026-1'!W:W,C229,'Planificación 2026-1'!G:G,"OB",'Planificación 2026-1'!H:H,"&gt;2")</f>
        <v>0</v>
      </c>
      <c r="CG229" s="79">
        <f>SUMIFS('Planificación 2026-1'!R:R,'Planificación 2026-1'!W:W,C229,'Planificación 2026-1'!G:G,"MH",'Planificación 2026-1'!H:H,"&gt;2")</f>
        <v>15</v>
      </c>
      <c r="CH229" s="79">
        <f>SUMIFS('Planificación 2026-1'!R:R,'Planificación 2026-1'!W:W,C229,'Planificación 2026-1'!G:G,"IC",'Planificación 2026-1'!H:H,"&gt;2")</f>
        <v>0</v>
      </c>
      <c r="CI229" s="79">
        <f>SUMIFS('Planificación 2026-1'!R:R,'Planificación 2026-1'!W:W,C229,'Planificación 2026-1'!G:G,"AR",'Planificación 2026-1'!H:H,"&gt;2")</f>
        <v>0</v>
      </c>
      <c r="CJ229" s="79">
        <f>SUMIFS('Planificación 2026-1'!R:R,'Planificación 2026-1'!W:W,C229,'Planificación 2026-1'!G:G,"T1",'Planificación 2026-1'!H:H,"&gt;2")</f>
        <v>0</v>
      </c>
      <c r="CK229" s="79">
        <f>SUMIFS('Planificación 2026-1'!R:R,'Planificación 2026-1'!W:W,C229,'Planificación 2026-1'!G:G,"T3",'Planificación 2026-1'!H:H,"&gt;2")</f>
        <v>0</v>
      </c>
      <c r="CL229" s="79">
        <f>SUMIFS('Planificación 2026-1'!R:R,'Planificación 2026-1'!W:W,C229,'Planificación 2026-1'!G:G,"T2",'Planificación 2026-1'!H:H,"&gt;2")</f>
        <v>0</v>
      </c>
      <c r="CM229" s="79">
        <f>SUMIFS('Planificación 2026-1'!R:R,'Planificación 2026-1'!W:W,C229,'Planificación 2026-1'!G:G,"AE",'Planificación 2026-1'!H:H,"&gt;2")</f>
        <v>0</v>
      </c>
      <c r="CN229" s="79">
        <f>SUMIFS('Planificación 2026-1'!R:R,'Planificación 2026-1'!W:W,C229,'Planificación 2026-1'!G:G,"T4",'Planificación 2026-1'!H:H,"&gt;2")</f>
        <v>0</v>
      </c>
      <c r="CO229" s="79">
        <f>SUMIFS('Planificación 2026-1'!R:R,'Planificación 2026-1'!W:W,C229,'Planificación 2026-1'!G:G,"AF",'Planificación 2026-1'!H:H,"&lt;3")</f>
        <v>0</v>
      </c>
      <c r="CP229" s="79">
        <f>SUMIFS('Planificación 2026-1'!R:R,'Planificación 2026-1'!W:W,C229,'Planificación 2026-1'!G:G,"EN",'Planificación 2026-1'!H:H,"&lt;3")</f>
        <v>0</v>
      </c>
      <c r="CQ229" s="79">
        <f>SUMIFS('Planificación 2026-1'!R:R,'Planificación 2026-1'!W:W,C229,'Planificación 2026-1'!G:G,"IS",'Planificación 2026-1'!H:H,"&lt;3")</f>
        <v>0</v>
      </c>
      <c r="CR229" s="79">
        <f>SUMIFS('Planificación 2026-1'!R:R,'Planificación 2026-1'!W:W,C229,'Planificación 2026-1'!G:G,"PS",'Planificación 2026-1'!H:H,"&lt;3")</f>
        <v>0</v>
      </c>
      <c r="CS229" s="79">
        <f>SUMIFS('Planificación 2026-1'!R:R,'Planificación 2026-1'!W:W,C229,'Planificación 2026-1'!G:G,"IN",'Planificación 2026-1'!H:H,"&lt;3")</f>
        <v>0</v>
      </c>
      <c r="CT229" s="79">
        <f>SUMIFS('Planificación 2026-1'!R:R,'Planificación 2026-1'!W:W,C229,'Planificación 2026-1'!G:G,"CA",'Planificación 2026-1'!H:H,"&lt;3")</f>
        <v>0</v>
      </c>
      <c r="CU229" s="79">
        <f>SUMIFS('Planificación 2026-1'!R:R,'Planificación 2026-1'!W:W,C229,'Planificación 2026-1'!G:G,"DE",'Planificación 2026-1'!H:H,"&lt;3")</f>
        <v>0</v>
      </c>
      <c r="CV229" s="79">
        <f>SUMIFS('Planificación 2026-1'!R:R,'Planificación 2026-1'!W:W,C229,'Planificación 2026-1'!G:G,"OB",'Planificación 2026-1'!H:H,"&lt;3")</f>
        <v>0</v>
      </c>
      <c r="CW229" s="79">
        <f>SUMIFS('Planificación 2026-1'!R:R,'Planificación 2026-1'!W:W,C229,'Planificación 2026-1'!G:G,"MH",'Planificación 2026-1'!H:H,"&lt;3")</f>
        <v>0</v>
      </c>
      <c r="CX229" s="79">
        <f>SUMIFS('Planificación 2026-1'!R:R,'Planificación 2026-1'!W:W,C229,'Planificación 2026-1'!G:G,"IC",'Planificación 2026-1'!H:H,"&lt;3")</f>
        <v>0</v>
      </c>
      <c r="CY229" s="79">
        <f>SUMIFS('Planificación 2026-1'!R:R,'Planificación 2026-1'!W:W,C229,'Planificación 2026-1'!G:G,"AR",'Planificación 2026-1'!H:H,"&lt;3")</f>
        <v>0</v>
      </c>
      <c r="CZ229" s="79">
        <f>SUMIFS('Planificación 2026-1'!R:R,'Planificación 2026-1'!W:W,C229,'Planificación 2026-1'!G:G,"T1",'Planificación 2026-1'!H:H,"&lt;3")</f>
        <v>0</v>
      </c>
      <c r="DA229" s="79">
        <f>SUMIFS('Planificación 2026-1'!R:R,'Planificación 2026-1'!W:W,C229,'Planificación 2026-1'!G:G,"T3",'Planificación 2026-1'!H:H,"&lt;3")</f>
        <v>0</v>
      </c>
      <c r="DB229" s="79">
        <f>SUMIFS('Planificación 2026-1'!R:R,'Planificación 2026-1'!W:W,C229,'Planificación 2026-1'!G:G,"T2",'Planificación 2026-1'!H:H,"&lt;3")</f>
        <v>0</v>
      </c>
      <c r="DC229" s="79">
        <f>SUMIFS('Planificación 2026-1'!R:R,'Planificación 2026-1'!W:W,C229,'Planificación 2026-1'!G:G,"AE",'Planificación 2026-1'!H:H,"&lt;3")</f>
        <v>0</v>
      </c>
      <c r="DD229" s="79">
        <f>SUMIFS('Planificación 2026-1'!R:R,'Planificación 2026-1'!W:W,C229,'Planificación 2026-1'!G:G,"T4",'Planificación 2026-1'!H:H,"&lt;3")</f>
        <v>0</v>
      </c>
      <c r="DE229" s="78" t="str">
        <f t="shared" si="46"/>
        <v/>
      </c>
      <c r="DF229" s="30">
        <f>IF(C229="","",SUMIFS('Planificación 2026-1'!R:R,'Planificación 2026-1'!W:W,C229,'Planificación 2026-1'!E:E,"PRINCIPAL",'Planificación 2026-1'!X:X,"VIRTUAL"))</f>
        <v>0</v>
      </c>
      <c r="DG229" s="30">
        <f>IF(C229="","",SUMIFS('Planificación 2026-1'!R:R,'Planificación 2026-1'!W:W,C229,'Planificación 2026-1'!E:E,"PRINCIPAL",'Planificación 2026-1'!X:X,"PRESENCIAL"))</f>
        <v>0</v>
      </c>
      <c r="DH229" s="30">
        <f>IF(C229="","",SUMIFS('Planificación 2026-1'!R:R,'Planificación 2026-1'!W:W,C229,'Planificación 2026-1'!E:E,"PRINCIPAL",'Planificación 2026-1'!X:X,"HIBRIDO PRESENCIAL"))</f>
        <v>0</v>
      </c>
      <c r="DI229" s="78" t="str">
        <f t="shared" si="47"/>
        <v/>
      </c>
      <c r="DJ229" s="78">
        <f>IF(C229="","",SUMIFS('Planificación 2026-1'!R:R,'Planificación 2026-1'!W:W,C229,'Planificación 2026-1'!E:E,"FILIAL",'Planificación 2026-1'!X:X,"VIRTUAL"))</f>
        <v>0</v>
      </c>
      <c r="DK229" s="80">
        <f>IF(C229="","",SUMIFS('Planificación 2026-1'!R:R,'Planificación 2026-1'!W:W,C229,'Planificación 2026-1'!E:E,"FILIAL",'Planificación 2026-1'!X:X,"PRESENCIAL"))</f>
        <v>0</v>
      </c>
      <c r="DL229" s="42">
        <f>IF(C229="","",SUMIFS('Planificación 2026-1'!R:R,'Planificación 2026-1'!W:W,C229,'Planificación 2026-1'!E:E,"FILIAL",'Planificación 2026-1'!X:X,"HIBRIDO PRESENCIAL"))</f>
        <v>0</v>
      </c>
      <c r="DM229" s="81" t="str">
        <f t="shared" si="48"/>
        <v/>
      </c>
      <c r="DN229" s="78">
        <f>IF(C229="","",SUMIFS('Planificación 2026-1'!R:R,'Planificación 2026-1'!W:W,C229,'Planificación 2026-1'!E:E,"SUNAMPE",'Planificación 2026-1'!X:X,"VIRTUAL"))</f>
        <v>0</v>
      </c>
      <c r="DO229" s="42">
        <f>IF(C229="","",SUMIFS('Planificación 2026-1'!R:R,'Planificación 2026-1'!W:W,C229,'Planificación 2026-1'!E:E,"SUNAMPE",'Planificación 2026-1'!X:X,"PRESENCIAL"))</f>
        <v>0</v>
      </c>
      <c r="DP229" s="81" t="str">
        <f t="shared" si="49"/>
        <v/>
      </c>
      <c r="DQ229" s="78">
        <f>IF(C229="","",SUMIFS('Planificación 2026-1'!R:R,'Planificación 2026-1'!W:W,C229,'Planificación 2026-1'!E:E,"HUAURA",'Planificación 2026-1'!X:X,"VIRTUAL"))</f>
        <v>0</v>
      </c>
      <c r="DR229" s="42">
        <f>IF(C229="","",SUMIFS('Planificación 2026-1'!R:R,'Planificación 2026-1'!W:W,C229,'Planificación 2026-1'!E:E,"HUAURA",'Planificación 2026-1'!X:X,"PRESENCIAL"))</f>
        <v>0</v>
      </c>
      <c r="DS229" s="48">
        <f>SUMIFS('Planificación 2026-1'!R:R,'Planificación 2026-1'!W:W,C229,'Planificación 2026-1'!E:E,"PRINCIPAL",'Planificación 2026-1'!X:X,"VIRTUAL",'Planificación 2026-1'!H:H,"&gt;2")</f>
        <v>0</v>
      </c>
      <c r="DT229" s="48">
        <f>SUMIFS('Planificación 2026-1'!R:R,'Planificación 2026-1'!W:W,C229,'Planificación 2026-1'!E:E,"PRINCIPAL",'Planificación 2026-1'!X:X,"&lt;&gt;VIRTUAL",'Planificación 2026-1'!H:H,"&gt;2")</f>
        <v>0</v>
      </c>
      <c r="DU229" s="48">
        <f>SUMIFS('Planificación 2026-1'!R:R,'Planificación 2026-1'!W:W,C229,'Planificación 2026-1'!E:E,"SUNAMPE",'Planificación 2026-1'!X:X,"VIRTUAL",'Planificación 2026-1'!H:H,"&gt;2")</f>
        <v>0</v>
      </c>
      <c r="DV229" s="48">
        <f>SUMIFS('Planificación 2026-1'!R:R,'Planificación 2026-1'!W:W,C229,'Planificación 2026-1'!E:E,"SUNAMPE",'Planificación 2026-1'!X:X,"&lt;&gt;VIRTUAL",'Planificación 2026-1'!H:H,"&gt;2")</f>
        <v>0</v>
      </c>
      <c r="DW229" s="48">
        <f>SUMIFS('Planificación 2026-1'!R:R,'Planificación 2026-1'!W:W,C229,'Planificación 2026-1'!E:E,"FILIAL",'Planificación 2026-1'!X:X,"VIRTUAL",'Planificación 2026-1'!H:H,"&gt;2")</f>
        <v>0</v>
      </c>
      <c r="DX229" s="48">
        <f>SUMIFS('Planificación 2026-1'!R:R,'Planificación 2026-1'!W:W,C229,'Planificación 2026-1'!E:E,"FILIAL",'Planificación 2026-1'!X:X,"&lt;&gt;VIRTUAL",'Planificación 2026-1'!H:H,"&gt;2")</f>
        <v>0</v>
      </c>
      <c r="DY229" s="48">
        <f>SUMIFS('Planificación 2026-1'!R:R,'Planificación 2026-1'!W:W,C229,'Planificación 2026-1'!E:E,"PORUMA",'Planificación 2026-1'!X:X,"VIRTUAL",'Planificación 2026-1'!H:H,"&gt;2")</f>
        <v>0</v>
      </c>
      <c r="DZ229" s="48">
        <f>SUMIFS('Planificación 2026-1'!R:R,'Planificación 2026-1'!W:W,C229,'Planificación 2026-1'!E:E,"PORUMA",'Planificación 2026-1'!X:X,"&lt;&gt;VIRTUAL",'Planificación 2026-1'!H:H,"&gt;2")</f>
        <v>15</v>
      </c>
      <c r="EA229" s="48">
        <f>SUMIFS('Planificación 2026-1'!R:R,'Planificación 2026-1'!W:W,C229,'Planificación 2026-1'!E:E,"HUAURA",'Planificación 2026-1'!X:X,"VIRTUAL",'Planificación 2026-1'!H:H,"&gt;2")</f>
        <v>0</v>
      </c>
      <c r="EB229" s="48">
        <f>SUMIFS('Planificación 2026-1'!R:R,'Planificación 2026-1'!W:W,C229,'Planificación 2026-1'!E:E,"HUAURA",'Planificación 2026-1'!X:X,"&lt;&gt;VIRTUAL",'Planificación 2026-1'!H:H,"&gt;2")</f>
        <v>0</v>
      </c>
      <c r="EC229" s="48">
        <f>SUMIFS('Planificación 2026-1'!R:R,'Planificación 2026-1'!W:W,C229,'Planificación 2026-1'!E:E,"PRINCIPAL",'Planificación 2026-1'!X:X,"VIRTUAL",'Planificación 2026-1'!H:H,"&lt;3")</f>
        <v>0</v>
      </c>
      <c r="ED229" s="48">
        <f>SUMIFS('Planificación 2026-1'!R:R,'Planificación 2026-1'!W:W,C229,'Planificación 2026-1'!E:E,"PRINCIPAL",'Planificación 2026-1'!X:X,"&lt;&gt;VIRTUAL",'Planificación 2026-1'!H:H,"&lt;3")</f>
        <v>0</v>
      </c>
      <c r="EE229" s="48">
        <f>SUMIFS('Planificación 2026-1'!R:R,'Planificación 2026-1'!W:W,C229,'Planificación 2026-1'!E:E,"SUNAMPE",'Planificación 2026-1'!X:X,"VIRTUAL",'Planificación 2026-1'!H:H,"&lt;3")</f>
        <v>0</v>
      </c>
      <c r="EF229" s="48">
        <f>SUMIFS('Planificación 2026-1'!R:R,'Planificación 2026-1'!W:W,C229,'Planificación 2026-1'!E:E,"SUNAMPE",'Planificación 2026-1'!X:X,"&lt;&gt;VIRTUAL",'Planificación 2026-1'!H:H,"&lt;3")</f>
        <v>0</v>
      </c>
      <c r="EG229" s="48">
        <f>SUMIFS('Planificación 2026-1'!R:R,'Planificación 2026-1'!W:W,C229,'Planificación 2026-1'!E:E,"FILIAL",'Planificación 2026-1'!X:X,"VIRTUAL",'Planificación 2026-1'!H:H,"&lt;3")</f>
        <v>0</v>
      </c>
      <c r="EH229" s="48">
        <f>SUMIFS('Planificación 2026-1'!R:R,'Planificación 2026-1'!W:W,C229,'Planificación 2026-1'!E:E,"FILIAL",'Planificación 2026-1'!X:X,"&lt;&gt;VIRTUAL",'Planificación 2026-1'!H:H,"&lt;3")</f>
        <v>0</v>
      </c>
      <c r="EI229" s="48">
        <f>SUMIFS('Planificación 2026-1'!R:R,'Planificación 2026-1'!W:W,C229,'Planificación 2026-1'!E:E,"PORUMA",'Planificación 2026-1'!X:X,"VIRTUAL",'Planificación 2026-1'!H:H,"&lt;3")</f>
        <v>0</v>
      </c>
      <c r="EJ229" s="48">
        <f>SUMIFS('Planificación 2026-1'!R:R,'Planificación 2026-1'!W:W,C229,'Planificación 2026-1'!E:E,"PORUMA",'Planificación 2026-1'!X:X,"&lt;&gt;VIRTUAL",'Planificación 2026-1'!H:H,"&lt;3")</f>
        <v>0</v>
      </c>
      <c r="EK229" s="48">
        <f>SUMIFS('Planificación 2026-1'!R:R,'Planificación 2026-1'!W:W,C229,'Planificación 2026-1'!E:E,"HUAURA",'Planificación 2026-1'!X:X,"VIRTUAL",'Planificación 2026-1'!H:H,"&lt;3")</f>
        <v>0</v>
      </c>
      <c r="EL229" s="48">
        <f>SUMIFS('Planificación 2026-1'!R:R,'Planificación 2026-1'!W:W,C229,'Planificación 2026-1'!E:E,"HUAURA",'Planificación 2026-1'!X:X,"&lt;&gt;VIRTUAL",'Planificación 2026-1'!H:H,"&lt;3")</f>
        <v>0</v>
      </c>
      <c r="EM229" s="48">
        <f t="shared" si="50"/>
        <v>0</v>
      </c>
      <c r="EN229" s="48">
        <f t="shared" si="51"/>
        <v>0</v>
      </c>
      <c r="EO229" s="48">
        <f t="shared" si="52"/>
        <v>15</v>
      </c>
      <c r="EP229" s="48">
        <f t="shared" si="53"/>
        <v>0</v>
      </c>
      <c r="EQ229" s="48">
        <f t="shared" si="54"/>
        <v>0</v>
      </c>
      <c r="ER229" s="48"/>
      <c r="ES229" s="48">
        <f t="shared" si="55"/>
        <v>0</v>
      </c>
      <c r="ET229" s="48">
        <f t="shared" si="56"/>
        <v>0</v>
      </c>
      <c r="EU229" s="48" t="b">
        <f t="shared" si="57"/>
        <v>0</v>
      </c>
      <c r="EV229" s="48" t="str">
        <f t="shared" si="58"/>
        <v/>
      </c>
      <c r="EW229" s="48" t="str">
        <f t="shared" si="59"/>
        <v>PRESENCIAL</v>
      </c>
    </row>
    <row r="230" spans="1:153" x14ac:dyDescent="0.3">
      <c r="A230" s="53"/>
      <c r="B230" s="383">
        <v>227</v>
      </c>
      <c r="C230" s="107" t="s">
        <v>257</v>
      </c>
      <c r="D230" s="82">
        <f>SUMIF('Planificación 2026-1'!W:W,C230,'Planificación 2026-1'!R:R)</f>
        <v>15</v>
      </c>
      <c r="E230" s="384" t="s">
        <v>319</v>
      </c>
      <c r="F230" s="107" t="s">
        <v>430</v>
      </c>
      <c r="G230" s="107" t="s">
        <v>276</v>
      </c>
      <c r="H230" s="107" t="s">
        <v>432</v>
      </c>
      <c r="I230" s="77" t="str">
        <f>IF(SUM(COUNTIFS('Planificación 2026-1'!E:E,"PRINCIPAL",'Planificación 2026-1'!W:W,C230,'Planificación 2026-1'!G:G,"AF"))&gt;0,"P01"," ")</f>
        <v xml:space="preserve"> </v>
      </c>
      <c r="J230" s="78" t="str">
        <f>IF(SUM(COUNTIFS('Planificación 2026-1'!E:E,"PRINCIPAL",'Planificación 2026-1'!W:W,C230,'Planificación 2026-1'!G:G,"EN"))&gt;0,"P02"," ")</f>
        <v>P02</v>
      </c>
      <c r="K230" s="78" t="str">
        <f>IF(SUM(COUNTIFS('Planificación 2026-1'!E:E,"PRINCIPAL",'Planificación 2026-1'!W:W,C230,'Planificación 2026-1'!G:G,"IS"))&gt;0,"P03"," ")</f>
        <v xml:space="preserve"> </v>
      </c>
      <c r="L230" s="78" t="str">
        <f>IF(SUM(COUNTIFS('Planificación 2026-1'!E:E,"PRINCIPAL",'Planificación 2026-1'!W:W,C230,'Planificación 2026-1'!G:G,"PS"))&gt;0,"P04"," ")</f>
        <v xml:space="preserve"> </v>
      </c>
      <c r="M230" s="78"/>
      <c r="N230" s="78" t="str">
        <f>IF(SUM(COUNTIFS('Planificación 2026-1'!E:E,"PRINCIPAL",'Planificación 2026-1'!W:W,C230,'Planificación 2026-1'!G:G,"IN"))&gt;0,"P06"," ")</f>
        <v xml:space="preserve"> </v>
      </c>
      <c r="O230" s="78" t="str">
        <f>IF(SUM(COUNTIFS('Planificación 2026-1'!E:E,"PRINCIPAL",'Planificación 2026-1'!W:W,C230,'Planificación 2026-1'!G:G,"CA"))&gt;0,"P07"," ")</f>
        <v xml:space="preserve"> </v>
      </c>
      <c r="P230" s="78" t="str">
        <f>IF(SUM(COUNTIFS('Planificación 2026-1'!E:E,"PRINCIPAL",'Planificación 2026-1'!W:W,C230,'Planificación 2026-1'!G:G,"DE"))&gt;0,"P08"," ")</f>
        <v xml:space="preserve"> </v>
      </c>
      <c r="Q230" s="78" t="str">
        <f>IF(SUM(COUNTIFS('Planificación 2026-1'!E:E,"PRINCIPAL",'Planificación 2026-1'!W:W,C230,'Planificación 2026-1'!G:G,"OB"))&gt;0,"P09"," ")</f>
        <v xml:space="preserve"> </v>
      </c>
      <c r="R230" s="78" t="str">
        <f>IF(SUM(COUNTIFS('Planificación 2026-1'!E:E,"PRINCIPAL",'Planificación 2026-1'!W:W,C230,'Planificación 2026-1'!G:G,"MH"))&gt;0,"P31"," ")</f>
        <v xml:space="preserve"> </v>
      </c>
      <c r="S230" s="78" t="str">
        <f>IF(SUM(COUNTIFS('Planificación 2026-1'!E:E,"PRINCIPAL",'Planificación 2026-1'!W:W,C230,'Planificación 2026-1'!G:G,"IC"))&gt;0,"P32"," ")</f>
        <v xml:space="preserve"> </v>
      </c>
      <c r="T230" s="78" t="str">
        <f>IF(SUM(COUNTIFS('Planificación 2026-1'!E:E,"PRINCIPAL",'Planificación 2026-1'!W:W,C230,'Planificación 2026-1'!G:G,"AR"))&gt;0,"P34"," ")</f>
        <v xml:space="preserve"> </v>
      </c>
      <c r="U230" s="78" t="str">
        <f>IF(SUM(COUNTIFS('Planificación 2026-1'!E:E,"PRINCIPAL",'Planificación 2026-1'!W:W,C230,'Planificación 2026-1'!G:G,"T1"))&gt;0,"P35"," ")</f>
        <v xml:space="preserve"> </v>
      </c>
      <c r="V230" s="78" t="str">
        <f>IF(SUM(COUNTIFS('Planificación 2026-1'!E:E,"PRINCIPAL",'Planificación 2026-1'!W:W,C230,'Planificación 2026-1'!G:G,"T3"))&gt;0,"P36"," ")</f>
        <v xml:space="preserve"> </v>
      </c>
      <c r="W230" s="78" t="str">
        <f>IF(SUM(COUNTIFS('Planificación 2026-1'!E:E,"PRINCIPAL",'Planificación 2026-1'!W:W,C230,'Planificación 2026-1'!G:G,"T2"))&gt;0,"P37"," ")</f>
        <v xml:space="preserve"> </v>
      </c>
      <c r="X230" s="78" t="str">
        <f>IF(SUM(COUNTIFS('Planificación 2026-1'!E:E,"PRINCIPAL",'Planificación 2026-1'!W:W,C230,'Planificación 2026-1'!G:G,"AE"))&gt;0,"P38"," ")</f>
        <v xml:space="preserve"> </v>
      </c>
      <c r="Y230" s="78" t="str">
        <f>IF(SUM(COUNTIFS('Planificación 2026-1'!E:E,"PRINCIPAL",'Planificación 2026-1'!W:W,C230,'Planificación 2026-1'!G:G,"T4"))&gt;0,"P55"," ")</f>
        <v xml:space="preserve"> </v>
      </c>
      <c r="Z230" s="78" t="str">
        <f>IF(SUM(COUNTIFS('Planificación 2026-1'!E:E,"FILIAL",'Planificación 2026-1'!W:W,C230,'Planificación 2026-1'!G:G,"AF"))&gt;0," P01"," ")</f>
        <v xml:space="preserve"> </v>
      </c>
      <c r="AA230" s="78" t="str">
        <f>IF(SUM(COUNTIFS('Planificación 2026-1'!E:E,"FILIAL",'Planificación 2026-1'!W:W,C230,'Planificación 2026-1'!G:G,"EN"))&gt;0,"P02"," ")</f>
        <v>P02</v>
      </c>
      <c r="AB230" s="78" t="str">
        <f>IF(SUM(COUNTIFS('Planificación 2026-1'!E:E,"FILIAL",'Planificación 2026-1'!W:W,C230,'Planificación 2026-1'!G:G,"IS"))&gt;0,"P03"," ")</f>
        <v xml:space="preserve"> </v>
      </c>
      <c r="AC230" s="78" t="str">
        <f>IF(SUM(COUNTIFS('Planificación 2026-1'!E:E,"FILIAL",'Planificación 2026-1'!W:W,C230,'Planificación 2026-1'!G:G,"PS"))&gt;0,"P04"," ")</f>
        <v xml:space="preserve"> </v>
      </c>
      <c r="AD230" s="78"/>
      <c r="AE230" s="78" t="str">
        <f>IF(SUM(COUNTIFS('Planificación 2026-1'!E:E,"FILIAL",'Planificación 2026-1'!W:W,C230,'Planificación 2026-1'!G:G,"IN"))&gt;0,"P06"," ")</f>
        <v xml:space="preserve"> </v>
      </c>
      <c r="AF230" s="78" t="str">
        <f>IF(SUM(COUNTIFS('Planificación 2026-1'!E:E,"FILIAL",'Planificación 2026-1'!W:W,C230,'Planificación 2026-1'!G:G,"CA"))&gt;0,"P07"," ")</f>
        <v xml:space="preserve"> </v>
      </c>
      <c r="AG230" s="78" t="str">
        <f>IF(SUM(COUNTIFS('Planificación 2026-1'!E:E,"FILIAL",'Planificación 2026-1'!W:W,C230,'Planificación 2026-1'!G:G,"DE"))&gt;0,"P08"," ")</f>
        <v xml:space="preserve"> </v>
      </c>
      <c r="AH230" s="78" t="str">
        <f>IF(SUM(COUNTIFS('Planificación 2026-1'!E:E,"FILIAL",'Planificación 2026-1'!W:W,C230,'Planificación 2026-1'!G:G,"OB"))&gt;0,"P09"," ")</f>
        <v xml:space="preserve"> </v>
      </c>
      <c r="AI230" s="78" t="str">
        <f>IF(SUM(COUNTIFS('Planificación 2026-1'!E:E,"FILIAL",'Planificación 2026-1'!W:W,C230,'Planificación 2026-1'!G:G,"MH"))&gt;0,"P31"," ")</f>
        <v xml:space="preserve"> </v>
      </c>
      <c r="AJ230" s="78" t="str">
        <f>IF(SUM(COUNTIFS('Planificación 2026-1'!E:E,"FILIAL",'Planificación 2026-1'!W:W,C230,'Planificación 2026-1'!G:G,"IC"))&gt;0,"P32"," ")</f>
        <v xml:space="preserve"> </v>
      </c>
      <c r="AK230" s="78" t="str">
        <f>IF(SUM(COUNTIFS('Planificación 2026-1'!E:E,"FILIAL",'Planificación 2026-1'!W:W,C230,'Planificación 2026-1'!G:G,"AR"))&gt;0,"P34"," ")</f>
        <v xml:space="preserve"> </v>
      </c>
      <c r="AL230" s="78" t="str">
        <f>IF(SUM(COUNTIFS('Planificación 2026-1'!E:E,"FILIAL",'Planificación 2026-1'!W:W,C230,'Planificación 2026-1'!G:G,"T1"))&gt;0,"P35"," ")</f>
        <v xml:space="preserve"> </v>
      </c>
      <c r="AM230" s="78" t="str">
        <f>IF(SUM(COUNTIFS('Planificación 2026-1'!E:E,"FILIAL",'Planificación 2026-1'!W:W,C230,'Planificación 2026-1'!G:G,"T3"))&gt;0,"P36"," ")</f>
        <v xml:space="preserve"> </v>
      </c>
      <c r="AN230" s="78" t="str">
        <f>IF(SUM(COUNTIFS('Planificación 2026-1'!E:E,"FILIAL",'Planificación 2026-1'!W:W,C230,'Planificación 2026-1'!G:G,"T2"))&gt;0,"P37"," ")</f>
        <v xml:space="preserve"> </v>
      </c>
      <c r="AO230" s="78" t="str">
        <f>IF(SUM(COUNTIFS('Planificación 2026-1'!E:E,"FILIAL",'Planificación 2026-1'!W:W,C230,'Planificación 2026-1'!G:G,"AE"))&gt;0,"P38"," ")</f>
        <v xml:space="preserve"> </v>
      </c>
      <c r="AP230" s="78" t="str">
        <f>IF(SUM(COUNTIFS('Planificación 2026-1'!E:E,"FILIAL",'Planificación 2026-1'!W:W,C230,'Planificación 2026-1'!G:G,"T4"))&gt;0,"P55"," ")</f>
        <v xml:space="preserve"> </v>
      </c>
      <c r="AQ230" s="78" t="str">
        <f>IF(SUM(COUNTIFS('Planificación 2026-1'!E:E,"SUNAMPE",'Planificación 2026-1'!W:W,C230,'Planificación 2026-1'!G:G,"AF"))&gt;0," P01"," ")</f>
        <v xml:space="preserve"> </v>
      </c>
      <c r="AR230" s="78" t="str">
        <f>IF(SUM(COUNTIFS('Planificación 2026-1'!E:E,"SUNAMPE",'Planificación 2026-1'!W:W,C230,'Planificación 2026-1'!G:G,"EN"))&gt;0,"P02"," ")</f>
        <v xml:space="preserve"> </v>
      </c>
      <c r="AS230" s="78" t="str">
        <f>IF(SUM(COUNTIFS('Planificación 2026-1'!E:E,"SUNAMPE",'Planificación 2026-1'!W:W,C230,'Planificación 2026-1'!G:G,"IS"))&gt;0,"P03"," ")</f>
        <v xml:space="preserve"> </v>
      </c>
      <c r="AT230" s="78" t="str">
        <f>IF(SUM(COUNTIFS('Planificación 2026-1'!E:E,"SUNAMPE",'Planificación 2026-1'!W:W,C230,'Planificación 2026-1'!G:G,"PS"))&gt;0,"P04"," ")</f>
        <v xml:space="preserve"> </v>
      </c>
      <c r="AU230" s="78"/>
      <c r="AV230" s="78" t="str">
        <f>IF(SUM(COUNTIFS('Planificación 2026-1'!E:E,"SUNAMPE",'Planificación 2026-1'!W:W,C230,'Planificación 2026-1'!G:G,"IN"))&gt;0,"P06"," ")</f>
        <v xml:space="preserve"> </v>
      </c>
      <c r="AW230" s="78" t="str">
        <f>IF(SUM(COUNTIFS('Planificación 2026-1'!E:E,"SUNAMPE",'Planificación 2026-1'!W:W,C230,'Planificación 2026-1'!G:G,"CA"))&gt;0,"P07"," ")</f>
        <v xml:space="preserve"> </v>
      </c>
      <c r="AX230" s="78" t="str">
        <f>IF(SUM(COUNTIFS('Planificación 2026-1'!E:E,"SUNAMPE",'Planificación 2026-1'!W:W,C230,'Planificación 2026-1'!G:G,"DE"))&gt;0,"P08"," ")</f>
        <v xml:space="preserve"> </v>
      </c>
      <c r="AY230" s="78" t="str">
        <f>IF(SUM(COUNTIFS('Planificación 2026-1'!E:E,"SUNAMPE",'Planificación 2026-1'!W:W,C230,'Planificación 2026-1'!G:G,"OB"))&gt;0,"P09"," ")</f>
        <v xml:space="preserve"> </v>
      </c>
      <c r="AZ230" s="78" t="str">
        <f>IF(SUM(COUNTIFS('Planificación 2026-1'!E:E,"SUNAMPE",'Planificación 2026-1'!W:W,C230,'Planificación 2026-1'!G:G,"MH"))&gt;0,"P31"," ")</f>
        <v xml:space="preserve"> </v>
      </c>
      <c r="BA230" s="78" t="str">
        <f>IF(SUM(COUNTIFS('Planificación 2026-1'!E:E,"SUNAMPE",'Planificación 2026-1'!W:W,C230,'Planificación 2026-1'!G:G,"IC"))&gt;0,"P32"," ")</f>
        <v xml:space="preserve"> </v>
      </c>
      <c r="BB230" s="78" t="str">
        <f>IF(SUM(COUNTIFS('Planificación 2026-1'!E:E,"SUNAMPE",'Planificación 2026-1'!W:W,C230,'Planificación 2026-1'!G:G,"AR"))&gt;0,"P34"," ")</f>
        <v xml:space="preserve"> </v>
      </c>
      <c r="BC230" s="78" t="str">
        <f>IF(SUM(COUNTIFS('Planificación 2026-1'!E:E,"SUNAMPE",'Planificación 2026-1'!W:W,C230,'Planificación 2026-1'!G:G,"T1"))&gt;0,"P35"," ")</f>
        <v xml:space="preserve"> </v>
      </c>
      <c r="BD230" s="78" t="str">
        <f>IF(SUM(COUNTIFS('Planificación 2026-1'!E:E,"SUNAMPE",'Planificación 2026-1'!W:W,C230,'Planificación 2026-1'!G:G,"T3"))&gt;0,"P36"," ")</f>
        <v xml:space="preserve"> </v>
      </c>
      <c r="BE230" s="78" t="str">
        <f>IF(SUM(COUNTIFS('Planificación 2026-1'!E:E,"SUNAMPE",'Planificación 2026-1'!W:W,C230,'Planificación 2026-1'!G:G,"T2"))&gt;0,"P37"," ")</f>
        <v xml:space="preserve"> </v>
      </c>
      <c r="BF230" s="78" t="str">
        <f>IF(SUM(COUNTIFS('Planificación 2026-1'!E:E,"SUNAMPE",'Planificación 2026-1'!W:W,C230,'Planificación 2026-1'!G:G,"AE"))&gt;0,"P38"," ")</f>
        <v xml:space="preserve"> </v>
      </c>
      <c r="BG230" s="78" t="str">
        <f>IF(SUM(COUNTIFS('Planificación 2026-1'!E:E,"SUNAMPE",'Planificación 2026-1'!W:W,C230,'Planificación 2026-1'!G:G,"T4"))&gt;0,"P55"," ")</f>
        <v xml:space="preserve"> </v>
      </c>
      <c r="BH230" s="78" t="str">
        <f>IF(SUM(COUNTIFS('Planificación 2026-1'!E:E,"HUAURA",'Planificación 2026-1'!W:W,C230,'Planificación 2026-1'!G:G,"AF"))&gt;0," P01"," ")</f>
        <v xml:space="preserve"> </v>
      </c>
      <c r="BI230" s="78" t="str">
        <f>IF(SUM(COUNTIFS('Planificación 2026-1'!E:E,"HUAURA",'Planificación 2026-1'!W:W,C230,'Planificación 2026-1'!G:G,"EN"))&gt;0,"P02"," ")</f>
        <v xml:space="preserve"> </v>
      </c>
      <c r="BJ230" s="78" t="str">
        <f>IF(SUM(COUNTIFS('Planificación 2026-1'!E:E,"HUAURA",'Planificación 2026-1'!W:W,C230,'Planificación 2026-1'!G:G,"IS"))&gt;0,"P03"," ")</f>
        <v xml:space="preserve"> </v>
      </c>
      <c r="BK230" s="78" t="str">
        <f>IF(SUM(COUNTIFS('Planificación 2026-1'!E:E,"HUAURA",'Planificación 2026-1'!W:W,C230,'Planificación 2026-1'!G:G,"PS"))&gt;0,"P04"," ")</f>
        <v xml:space="preserve"> </v>
      </c>
      <c r="BL230" s="78"/>
      <c r="BM230" s="78" t="str">
        <f>IF(SUM(COUNTIFS('Planificación 2026-1'!E:E,"HUAURA",'Planificación 2026-1'!W:W,C230,'Planificación 2026-1'!G:G,"IN"))&gt;0,"P06"," ")</f>
        <v xml:space="preserve"> </v>
      </c>
      <c r="BN230" s="78" t="str">
        <f>IF(SUM(COUNTIFS('Planificación 2026-1'!E:E,"HUAURA",'Planificación 2026-1'!W:W,C230,'Planificación 2026-1'!G:G,"CA"))&gt;0,"P07"," ")</f>
        <v xml:space="preserve"> </v>
      </c>
      <c r="BO230" s="78" t="str">
        <f>IF(SUM(COUNTIFS('Planificación 2026-1'!E:E,"HUAURA",'Planificación 2026-1'!W:W,C230,'Planificación 2026-1'!G:G,"DE"))&gt;0,"P08"," ")</f>
        <v xml:space="preserve"> </v>
      </c>
      <c r="BP230" s="78" t="str">
        <f>IF(SUM(COUNTIFS('Planificación 2026-1'!E:E,"HUAURA",'Planificación 2026-1'!W:W,C230,'Planificación 2026-1'!G:G,"OB"))&gt;0,"P09"," ")</f>
        <v xml:space="preserve"> </v>
      </c>
      <c r="BQ230" s="78" t="str">
        <f>IF(SUM(COUNTIFS('Planificación 2026-1'!E:E,"HUAURA",'Planificación 2026-1'!W:W,C230,'Planificación 2026-1'!G:G,"MH"))&gt;0,"P31"," ")</f>
        <v xml:space="preserve"> </v>
      </c>
      <c r="BR230" s="78" t="str">
        <f>IF(SUM(COUNTIFS('Planificación 2026-1'!E:E,"HUAURA",'Planificación 2026-1'!W:W,C230,'Planificación 2026-1'!G:G,"IC"))&gt;0,"P32"," ")</f>
        <v xml:space="preserve"> </v>
      </c>
      <c r="BS230" s="78" t="str">
        <f>IF(SUM(COUNTIFS('Planificación 2026-1'!E:E,"HUAURA",'Planificación 2026-1'!W:W,C230,'Planificación 2026-1'!G:G,"AR"))&gt;0,"P34"," ")</f>
        <v xml:space="preserve"> </v>
      </c>
      <c r="BT230" s="78" t="str">
        <f>IF(SUM(COUNTIFS('Planificación 2026-1'!E:E,"HUAURA",'Planificación 2026-1'!W:W,C230,'Planificación 2026-1'!G:G,"T1"))&gt;0,"P35"," ")</f>
        <v xml:space="preserve"> </v>
      </c>
      <c r="BU230" s="78" t="str">
        <f>IF(SUM(COUNTIFS('Planificación 2026-1'!E:E,"HUAURA",'Planificación 2026-1'!W:W,C230,'Planificación 2026-1'!G:G,"T3"))&gt;0,"P36"," ")</f>
        <v xml:space="preserve"> </v>
      </c>
      <c r="BV230" s="78" t="str">
        <f>IF(SUM(COUNTIFS('Planificación 2026-1'!E:E,"HUAURA",'Planificación 2026-1'!W:W,C230,'Planificación 2026-1'!G:G,"T2"))&gt;0,"P37"," ")</f>
        <v xml:space="preserve"> </v>
      </c>
      <c r="BW230" s="78" t="str">
        <f>IF(SUM(COUNTIFS('Planificación 2026-1'!E:E,"HUAURA",'Planificación 2026-1'!W:W,C230,'Planificación 2026-1'!G:G,"AE"))&gt;0,"P38"," ")</f>
        <v xml:space="preserve"> </v>
      </c>
      <c r="BX230" s="78" t="str">
        <f>IF(SUM(COUNTIFS('Planificación 2026-1'!E:E,"HUAURA",'Planificación 2026-1'!W:W,C230,'Planificación 2026-1'!G:G,"T4"))&gt;0,"P55"," ")</f>
        <v xml:space="preserve"> </v>
      </c>
      <c r="BY230" s="79">
        <f>SUMIFS('Planificación 2026-1'!R:R,'Planificación 2026-1'!W:W,C230,'Planificación 2026-1'!G:G,"AF",'Planificación 2026-1'!H:H,"&gt;2")</f>
        <v>0</v>
      </c>
      <c r="BZ230" s="79">
        <f>SUMIFS('Planificación 2026-1'!R:R,'Planificación 2026-1'!W:W,C230,'Planificación 2026-1'!G:G,"EN",'Planificación 2026-1'!H:H,"&gt;2")</f>
        <v>15</v>
      </c>
      <c r="CA230" s="79">
        <f>SUMIFS('Planificación 2026-1'!R:R,'Planificación 2026-1'!W:W,C230,'Planificación 2026-1'!G:G,"IS",'Planificación 2026-1'!H:H,"&gt;2")</f>
        <v>0</v>
      </c>
      <c r="CB230" s="79">
        <f>SUMIFS('Planificación 2026-1'!R:R,'Planificación 2026-1'!W:W,C230,'Planificación 2026-1'!G:G,"PS",'Planificación 2026-1'!H:H,"&gt;2")</f>
        <v>0</v>
      </c>
      <c r="CC230" s="79">
        <f>SUMIFS('Planificación 2026-1'!R:R,'Planificación 2026-1'!W:W,C230,'Planificación 2026-1'!G:G,"IN",'Planificación 2026-1'!H:H,"&gt;2")</f>
        <v>0</v>
      </c>
      <c r="CD230" s="79">
        <f>SUMIFS('Planificación 2026-1'!R:R,'Planificación 2026-1'!W:W,C230,'Planificación 2026-1'!G:G,"CA",'Planificación 2026-1'!H:H,"&gt;2")</f>
        <v>0</v>
      </c>
      <c r="CE230" s="79">
        <f>SUMIFS('Planificación 2026-1'!R:R,'Planificación 2026-1'!W:W,C230,'Planificación 2026-1'!G:G,"DE",'Planificación 2026-1'!H:H,"&gt;2")</f>
        <v>0</v>
      </c>
      <c r="CF230" s="79">
        <f>SUMIFS('Planificación 2026-1'!R:R,'Planificación 2026-1'!W:W,C230,'Planificación 2026-1'!G:G,"OB",'Planificación 2026-1'!H:H,"&gt;2")</f>
        <v>0</v>
      </c>
      <c r="CG230" s="79">
        <f>SUMIFS('Planificación 2026-1'!R:R,'Planificación 2026-1'!W:W,C230,'Planificación 2026-1'!G:G,"MH",'Planificación 2026-1'!H:H,"&gt;2")</f>
        <v>0</v>
      </c>
      <c r="CH230" s="79">
        <f>SUMIFS('Planificación 2026-1'!R:R,'Planificación 2026-1'!W:W,C230,'Planificación 2026-1'!G:G,"IC",'Planificación 2026-1'!H:H,"&gt;2")</f>
        <v>0</v>
      </c>
      <c r="CI230" s="79">
        <f>SUMIFS('Planificación 2026-1'!R:R,'Planificación 2026-1'!W:W,C230,'Planificación 2026-1'!G:G,"AR",'Planificación 2026-1'!H:H,"&gt;2")</f>
        <v>0</v>
      </c>
      <c r="CJ230" s="79">
        <f>SUMIFS('Planificación 2026-1'!R:R,'Planificación 2026-1'!W:W,C230,'Planificación 2026-1'!G:G,"T1",'Planificación 2026-1'!H:H,"&gt;2")</f>
        <v>0</v>
      </c>
      <c r="CK230" s="79">
        <f>SUMIFS('Planificación 2026-1'!R:R,'Planificación 2026-1'!W:W,C230,'Planificación 2026-1'!G:G,"T3",'Planificación 2026-1'!H:H,"&gt;2")</f>
        <v>0</v>
      </c>
      <c r="CL230" s="79">
        <f>SUMIFS('Planificación 2026-1'!R:R,'Planificación 2026-1'!W:W,C230,'Planificación 2026-1'!G:G,"T2",'Planificación 2026-1'!H:H,"&gt;2")</f>
        <v>0</v>
      </c>
      <c r="CM230" s="79">
        <f>SUMIFS('Planificación 2026-1'!R:R,'Planificación 2026-1'!W:W,C230,'Planificación 2026-1'!G:G,"AE",'Planificación 2026-1'!H:H,"&gt;2")</f>
        <v>0</v>
      </c>
      <c r="CN230" s="79">
        <f>SUMIFS('Planificación 2026-1'!R:R,'Planificación 2026-1'!W:W,C230,'Planificación 2026-1'!G:G,"T4",'Planificación 2026-1'!H:H,"&gt;2")</f>
        <v>0</v>
      </c>
      <c r="CO230" s="79">
        <f>SUMIFS('Planificación 2026-1'!R:R,'Planificación 2026-1'!W:W,C230,'Planificación 2026-1'!G:G,"AF",'Planificación 2026-1'!H:H,"&lt;3")</f>
        <v>0</v>
      </c>
      <c r="CP230" s="79">
        <f>SUMIFS('Planificación 2026-1'!R:R,'Planificación 2026-1'!W:W,C230,'Planificación 2026-1'!G:G,"EN",'Planificación 2026-1'!H:H,"&lt;3")</f>
        <v>0</v>
      </c>
      <c r="CQ230" s="79">
        <f>SUMIFS('Planificación 2026-1'!R:R,'Planificación 2026-1'!W:W,C230,'Planificación 2026-1'!G:G,"IS",'Planificación 2026-1'!H:H,"&lt;3")</f>
        <v>0</v>
      </c>
      <c r="CR230" s="79">
        <f>SUMIFS('Planificación 2026-1'!R:R,'Planificación 2026-1'!W:W,C230,'Planificación 2026-1'!G:G,"PS",'Planificación 2026-1'!H:H,"&lt;3")</f>
        <v>0</v>
      </c>
      <c r="CS230" s="79">
        <f>SUMIFS('Planificación 2026-1'!R:R,'Planificación 2026-1'!W:W,C230,'Planificación 2026-1'!G:G,"IN",'Planificación 2026-1'!H:H,"&lt;3")</f>
        <v>0</v>
      </c>
      <c r="CT230" s="79">
        <f>SUMIFS('Planificación 2026-1'!R:R,'Planificación 2026-1'!W:W,C230,'Planificación 2026-1'!G:G,"CA",'Planificación 2026-1'!H:H,"&lt;3")</f>
        <v>0</v>
      </c>
      <c r="CU230" s="79">
        <f>SUMIFS('Planificación 2026-1'!R:R,'Planificación 2026-1'!W:W,C230,'Planificación 2026-1'!G:G,"DE",'Planificación 2026-1'!H:H,"&lt;3")</f>
        <v>0</v>
      </c>
      <c r="CV230" s="79">
        <f>SUMIFS('Planificación 2026-1'!R:R,'Planificación 2026-1'!W:W,C230,'Planificación 2026-1'!G:G,"OB",'Planificación 2026-1'!H:H,"&lt;3")</f>
        <v>0</v>
      </c>
      <c r="CW230" s="79">
        <f>SUMIFS('Planificación 2026-1'!R:R,'Planificación 2026-1'!W:W,C230,'Planificación 2026-1'!G:G,"MH",'Planificación 2026-1'!H:H,"&lt;3")</f>
        <v>0</v>
      </c>
      <c r="CX230" s="79">
        <f>SUMIFS('Planificación 2026-1'!R:R,'Planificación 2026-1'!W:W,C230,'Planificación 2026-1'!G:G,"IC",'Planificación 2026-1'!H:H,"&lt;3")</f>
        <v>0</v>
      </c>
      <c r="CY230" s="79">
        <f>SUMIFS('Planificación 2026-1'!R:R,'Planificación 2026-1'!W:W,C230,'Planificación 2026-1'!G:G,"AR",'Planificación 2026-1'!H:H,"&lt;3")</f>
        <v>0</v>
      </c>
      <c r="CZ230" s="79">
        <f>SUMIFS('Planificación 2026-1'!R:R,'Planificación 2026-1'!W:W,C230,'Planificación 2026-1'!G:G,"T1",'Planificación 2026-1'!H:H,"&lt;3")</f>
        <v>0</v>
      </c>
      <c r="DA230" s="79">
        <f>SUMIFS('Planificación 2026-1'!R:R,'Planificación 2026-1'!W:W,C230,'Planificación 2026-1'!G:G,"T3",'Planificación 2026-1'!H:H,"&lt;3")</f>
        <v>0</v>
      </c>
      <c r="DB230" s="79">
        <f>SUMIFS('Planificación 2026-1'!R:R,'Planificación 2026-1'!W:W,C230,'Planificación 2026-1'!G:G,"T2",'Planificación 2026-1'!H:H,"&lt;3")</f>
        <v>0</v>
      </c>
      <c r="DC230" s="79">
        <f>SUMIFS('Planificación 2026-1'!R:R,'Planificación 2026-1'!W:W,C230,'Planificación 2026-1'!G:G,"AE",'Planificación 2026-1'!H:H,"&lt;3")</f>
        <v>0</v>
      </c>
      <c r="DD230" s="79">
        <f>SUMIFS('Planificación 2026-1'!R:R,'Planificación 2026-1'!W:W,C230,'Planificación 2026-1'!G:G,"T4",'Planificación 2026-1'!H:H,"&lt;3")</f>
        <v>0</v>
      </c>
      <c r="DE230" s="78" t="str">
        <f t="shared" si="46"/>
        <v>P02</v>
      </c>
      <c r="DF230" s="30">
        <f>IF(C230="","",SUMIFS('Planificación 2026-1'!R:R,'Planificación 2026-1'!W:W,C230,'Planificación 2026-1'!E:E,"PRINCIPAL",'Planificación 2026-1'!X:X,"VIRTUAL"))</f>
        <v>5</v>
      </c>
      <c r="DG230" s="30">
        <f>IF(C230="","",SUMIFS('Planificación 2026-1'!R:R,'Planificación 2026-1'!W:W,C230,'Planificación 2026-1'!E:E,"PRINCIPAL",'Planificación 2026-1'!X:X,"PRESENCIAL"))</f>
        <v>0</v>
      </c>
      <c r="DH230" s="30">
        <f>IF(C230="","",SUMIFS('Planificación 2026-1'!R:R,'Planificación 2026-1'!W:W,C230,'Planificación 2026-1'!E:E,"PRINCIPAL",'Planificación 2026-1'!X:X,"HIBRIDO PRESENCIAL"))</f>
        <v>0</v>
      </c>
      <c r="DI230" s="78" t="str">
        <f t="shared" si="47"/>
        <v>P02</v>
      </c>
      <c r="DJ230" s="78">
        <f>IF(C230="","",SUMIFS('Planificación 2026-1'!R:R,'Planificación 2026-1'!W:W,C230,'Planificación 2026-1'!E:E,"FILIAL",'Planificación 2026-1'!X:X,"VIRTUAL"))</f>
        <v>10</v>
      </c>
      <c r="DK230" s="80">
        <f>IF(C230="","",SUMIFS('Planificación 2026-1'!R:R,'Planificación 2026-1'!W:W,C230,'Planificación 2026-1'!E:E,"FILIAL",'Planificación 2026-1'!X:X,"PRESENCIAL"))</f>
        <v>0</v>
      </c>
      <c r="DL230" s="42">
        <f>IF(C230="","",SUMIFS('Planificación 2026-1'!R:R,'Planificación 2026-1'!W:W,C230,'Planificación 2026-1'!E:E,"FILIAL",'Planificación 2026-1'!X:X,"HIBRIDO PRESENCIAL"))</f>
        <v>0</v>
      </c>
      <c r="DM230" s="81" t="str">
        <f t="shared" si="48"/>
        <v/>
      </c>
      <c r="DN230" s="78">
        <f>IF(C230="","",SUMIFS('Planificación 2026-1'!R:R,'Planificación 2026-1'!W:W,C230,'Planificación 2026-1'!E:E,"SUNAMPE",'Planificación 2026-1'!X:X,"VIRTUAL"))</f>
        <v>0</v>
      </c>
      <c r="DO230" s="42">
        <f>IF(C230="","",SUMIFS('Planificación 2026-1'!R:R,'Planificación 2026-1'!W:W,C230,'Planificación 2026-1'!E:E,"SUNAMPE",'Planificación 2026-1'!X:X,"PRESENCIAL"))</f>
        <v>0</v>
      </c>
      <c r="DP230" s="81" t="str">
        <f t="shared" si="49"/>
        <v/>
      </c>
      <c r="DQ230" s="78">
        <f>IF(C230="","",SUMIFS('Planificación 2026-1'!R:R,'Planificación 2026-1'!W:W,C230,'Planificación 2026-1'!E:E,"HUAURA",'Planificación 2026-1'!X:X,"VIRTUAL"))</f>
        <v>0</v>
      </c>
      <c r="DR230" s="42">
        <f>IF(C230="","",SUMIFS('Planificación 2026-1'!R:R,'Planificación 2026-1'!W:W,C230,'Planificación 2026-1'!E:E,"HUAURA",'Planificación 2026-1'!X:X,"PRESENCIAL"))</f>
        <v>0</v>
      </c>
      <c r="DS230" s="48">
        <f>SUMIFS('Planificación 2026-1'!R:R,'Planificación 2026-1'!W:W,C230,'Planificación 2026-1'!E:E,"PRINCIPAL",'Planificación 2026-1'!X:X,"VIRTUAL",'Planificación 2026-1'!H:H,"&gt;2")</f>
        <v>5</v>
      </c>
      <c r="DT230" s="48">
        <f>SUMIFS('Planificación 2026-1'!R:R,'Planificación 2026-1'!W:W,C230,'Planificación 2026-1'!E:E,"PRINCIPAL",'Planificación 2026-1'!X:X,"&lt;&gt;VIRTUAL",'Planificación 2026-1'!H:H,"&gt;2")</f>
        <v>0</v>
      </c>
      <c r="DU230" s="48">
        <f>SUMIFS('Planificación 2026-1'!R:R,'Planificación 2026-1'!W:W,C230,'Planificación 2026-1'!E:E,"SUNAMPE",'Planificación 2026-1'!X:X,"VIRTUAL",'Planificación 2026-1'!H:H,"&gt;2")</f>
        <v>0</v>
      </c>
      <c r="DV230" s="48">
        <f>SUMIFS('Planificación 2026-1'!R:R,'Planificación 2026-1'!W:W,C230,'Planificación 2026-1'!E:E,"SUNAMPE",'Planificación 2026-1'!X:X,"&lt;&gt;VIRTUAL",'Planificación 2026-1'!H:H,"&gt;2")</f>
        <v>0</v>
      </c>
      <c r="DW230" s="48">
        <f>SUMIFS('Planificación 2026-1'!R:R,'Planificación 2026-1'!W:W,C230,'Planificación 2026-1'!E:E,"FILIAL",'Planificación 2026-1'!X:X,"VIRTUAL",'Planificación 2026-1'!H:H,"&gt;2")</f>
        <v>10</v>
      </c>
      <c r="DX230" s="48">
        <f>SUMIFS('Planificación 2026-1'!R:R,'Planificación 2026-1'!W:W,C230,'Planificación 2026-1'!E:E,"FILIAL",'Planificación 2026-1'!X:X,"&lt;&gt;VIRTUAL",'Planificación 2026-1'!H:H,"&gt;2")</f>
        <v>0</v>
      </c>
      <c r="DY230" s="48">
        <f>SUMIFS('Planificación 2026-1'!R:R,'Planificación 2026-1'!W:W,C230,'Planificación 2026-1'!E:E,"PORUMA",'Planificación 2026-1'!X:X,"VIRTUAL",'Planificación 2026-1'!H:H,"&gt;2")</f>
        <v>0</v>
      </c>
      <c r="DZ230" s="48">
        <f>SUMIFS('Planificación 2026-1'!R:R,'Planificación 2026-1'!W:W,C230,'Planificación 2026-1'!E:E,"PORUMA",'Planificación 2026-1'!X:X,"&lt;&gt;VIRTUAL",'Planificación 2026-1'!H:H,"&gt;2")</f>
        <v>0</v>
      </c>
      <c r="EA230" s="48">
        <f>SUMIFS('Planificación 2026-1'!R:R,'Planificación 2026-1'!W:W,C230,'Planificación 2026-1'!E:E,"HUAURA",'Planificación 2026-1'!X:X,"VIRTUAL",'Planificación 2026-1'!H:H,"&gt;2")</f>
        <v>0</v>
      </c>
      <c r="EB230" s="48">
        <f>SUMIFS('Planificación 2026-1'!R:R,'Planificación 2026-1'!W:W,C230,'Planificación 2026-1'!E:E,"HUAURA",'Planificación 2026-1'!X:X,"&lt;&gt;VIRTUAL",'Planificación 2026-1'!H:H,"&gt;2")</f>
        <v>0</v>
      </c>
      <c r="EC230" s="48">
        <f>SUMIFS('Planificación 2026-1'!R:R,'Planificación 2026-1'!W:W,C230,'Planificación 2026-1'!E:E,"PRINCIPAL",'Planificación 2026-1'!X:X,"VIRTUAL",'Planificación 2026-1'!H:H,"&lt;3")</f>
        <v>0</v>
      </c>
      <c r="ED230" s="48">
        <f>SUMIFS('Planificación 2026-1'!R:R,'Planificación 2026-1'!W:W,C230,'Planificación 2026-1'!E:E,"PRINCIPAL",'Planificación 2026-1'!X:X,"&lt;&gt;VIRTUAL",'Planificación 2026-1'!H:H,"&lt;3")</f>
        <v>0</v>
      </c>
      <c r="EE230" s="48">
        <f>SUMIFS('Planificación 2026-1'!R:R,'Planificación 2026-1'!W:W,C230,'Planificación 2026-1'!E:E,"SUNAMPE",'Planificación 2026-1'!X:X,"VIRTUAL",'Planificación 2026-1'!H:H,"&lt;3")</f>
        <v>0</v>
      </c>
      <c r="EF230" s="48">
        <f>SUMIFS('Planificación 2026-1'!R:R,'Planificación 2026-1'!W:W,C230,'Planificación 2026-1'!E:E,"SUNAMPE",'Planificación 2026-1'!X:X,"&lt;&gt;VIRTUAL",'Planificación 2026-1'!H:H,"&lt;3")</f>
        <v>0</v>
      </c>
      <c r="EG230" s="48">
        <f>SUMIFS('Planificación 2026-1'!R:R,'Planificación 2026-1'!W:W,C230,'Planificación 2026-1'!E:E,"FILIAL",'Planificación 2026-1'!X:X,"VIRTUAL",'Planificación 2026-1'!H:H,"&lt;3")</f>
        <v>0</v>
      </c>
      <c r="EH230" s="48">
        <f>SUMIFS('Planificación 2026-1'!R:R,'Planificación 2026-1'!W:W,C230,'Planificación 2026-1'!E:E,"FILIAL",'Planificación 2026-1'!X:X,"&lt;&gt;VIRTUAL",'Planificación 2026-1'!H:H,"&lt;3")</f>
        <v>0</v>
      </c>
      <c r="EI230" s="48">
        <f>SUMIFS('Planificación 2026-1'!R:R,'Planificación 2026-1'!W:W,C230,'Planificación 2026-1'!E:E,"PORUMA",'Planificación 2026-1'!X:X,"VIRTUAL",'Planificación 2026-1'!H:H,"&lt;3")</f>
        <v>0</v>
      </c>
      <c r="EJ230" s="48">
        <f>SUMIFS('Planificación 2026-1'!R:R,'Planificación 2026-1'!W:W,C230,'Planificación 2026-1'!E:E,"PORUMA",'Planificación 2026-1'!X:X,"&lt;&gt;VIRTUAL",'Planificación 2026-1'!H:H,"&lt;3")</f>
        <v>0</v>
      </c>
      <c r="EK230" s="48">
        <f>SUMIFS('Planificación 2026-1'!R:R,'Planificación 2026-1'!W:W,C230,'Planificación 2026-1'!E:E,"HUAURA",'Planificación 2026-1'!X:X,"VIRTUAL",'Planificación 2026-1'!H:H,"&lt;3")</f>
        <v>0</v>
      </c>
      <c r="EL230" s="48">
        <f>SUMIFS('Planificación 2026-1'!R:R,'Planificación 2026-1'!W:W,C230,'Planificación 2026-1'!E:E,"HUAURA",'Planificación 2026-1'!X:X,"&lt;&gt;VIRTUAL",'Planificación 2026-1'!H:H,"&lt;3")</f>
        <v>0</v>
      </c>
      <c r="EM230" s="48">
        <f t="shared" si="50"/>
        <v>10</v>
      </c>
      <c r="EN230" s="48">
        <f t="shared" si="51"/>
        <v>0</v>
      </c>
      <c r="EO230" s="48">
        <f t="shared" si="52"/>
        <v>0</v>
      </c>
      <c r="EP230" s="48">
        <f t="shared" si="53"/>
        <v>5</v>
      </c>
      <c r="EQ230" s="48">
        <f t="shared" si="54"/>
        <v>0</v>
      </c>
      <c r="ER230" s="48"/>
      <c r="ES230" s="48">
        <f t="shared" si="55"/>
        <v>15</v>
      </c>
      <c r="ET230" s="48">
        <f t="shared" si="56"/>
        <v>0</v>
      </c>
      <c r="EU230" s="48" t="b">
        <f t="shared" si="57"/>
        <v>1</v>
      </c>
      <c r="EV230" s="48" t="str">
        <f t="shared" si="58"/>
        <v/>
      </c>
      <c r="EW230" s="48" t="str">
        <f t="shared" si="59"/>
        <v>VIRTUAL</v>
      </c>
    </row>
    <row r="231" spans="1:153" x14ac:dyDescent="0.3">
      <c r="A231" s="53"/>
      <c r="B231" s="383">
        <v>228</v>
      </c>
      <c r="C231" s="107" t="s">
        <v>258</v>
      </c>
      <c r="D231" s="82">
        <f>SUMIF('Planificación 2026-1'!W:W,C231,'Planificación 2026-1'!R:R)</f>
        <v>15</v>
      </c>
      <c r="E231" s="384" t="s">
        <v>319</v>
      </c>
      <c r="F231" s="107" t="s">
        <v>430</v>
      </c>
      <c r="G231" s="389" t="s">
        <v>276</v>
      </c>
      <c r="H231" s="389" t="s">
        <v>446</v>
      </c>
      <c r="I231" s="77" t="str">
        <f>IF(SUM(COUNTIFS('Planificación 2026-1'!E:E,"PRINCIPAL",'Planificación 2026-1'!W:W,C231,'Planificación 2026-1'!G:G,"AF"))&gt;0,"P01"," ")</f>
        <v xml:space="preserve"> </v>
      </c>
      <c r="J231" s="78" t="str">
        <f>IF(SUM(COUNTIFS('Planificación 2026-1'!E:E,"PRINCIPAL",'Planificación 2026-1'!W:W,C231,'Planificación 2026-1'!G:G,"EN"))&gt;0,"P02"," ")</f>
        <v xml:space="preserve"> </v>
      </c>
      <c r="K231" s="78" t="str">
        <f>IF(SUM(COUNTIFS('Planificación 2026-1'!E:E,"PRINCIPAL",'Planificación 2026-1'!W:W,C231,'Planificación 2026-1'!G:G,"IS"))&gt;0,"P03"," ")</f>
        <v xml:space="preserve"> </v>
      </c>
      <c r="L231" s="78" t="str">
        <f>IF(SUM(COUNTIFS('Planificación 2026-1'!E:E,"PRINCIPAL",'Planificación 2026-1'!W:W,C231,'Planificación 2026-1'!G:G,"PS"))&gt;0,"P04"," ")</f>
        <v xml:space="preserve"> </v>
      </c>
      <c r="M231" s="78"/>
      <c r="N231" s="78" t="str">
        <f>IF(SUM(COUNTIFS('Planificación 2026-1'!E:E,"PRINCIPAL",'Planificación 2026-1'!W:W,C231,'Planificación 2026-1'!G:G,"IN"))&gt;0,"P06"," ")</f>
        <v xml:space="preserve"> </v>
      </c>
      <c r="O231" s="78" t="str">
        <f>IF(SUM(COUNTIFS('Planificación 2026-1'!E:E,"PRINCIPAL",'Planificación 2026-1'!W:W,C231,'Planificación 2026-1'!G:G,"CA"))&gt;0,"P07"," ")</f>
        <v xml:space="preserve"> </v>
      </c>
      <c r="P231" s="78" t="str">
        <f>IF(SUM(COUNTIFS('Planificación 2026-1'!E:E,"PRINCIPAL",'Planificación 2026-1'!W:W,C231,'Planificación 2026-1'!G:G,"DE"))&gt;0,"P08"," ")</f>
        <v xml:space="preserve"> </v>
      </c>
      <c r="Q231" s="78" t="str">
        <f>IF(SUM(COUNTIFS('Planificación 2026-1'!E:E,"PRINCIPAL",'Planificación 2026-1'!W:W,C231,'Planificación 2026-1'!G:G,"OB"))&gt;0,"P09"," ")</f>
        <v xml:space="preserve"> </v>
      </c>
      <c r="R231" s="78" t="str">
        <f>IF(SUM(COUNTIFS('Planificación 2026-1'!E:E,"PRINCIPAL",'Planificación 2026-1'!W:W,C231,'Planificación 2026-1'!G:G,"MH"))&gt;0,"P31"," ")</f>
        <v xml:space="preserve"> </v>
      </c>
      <c r="S231" s="78" t="str">
        <f>IF(SUM(COUNTIFS('Planificación 2026-1'!E:E,"PRINCIPAL",'Planificación 2026-1'!W:W,C231,'Planificación 2026-1'!G:G,"IC"))&gt;0,"P32"," ")</f>
        <v xml:space="preserve"> </v>
      </c>
      <c r="T231" s="78" t="str">
        <f>IF(SUM(COUNTIFS('Planificación 2026-1'!E:E,"PRINCIPAL",'Planificación 2026-1'!W:W,C231,'Planificación 2026-1'!G:G,"AR"))&gt;0,"P34"," ")</f>
        <v xml:space="preserve"> </v>
      </c>
      <c r="U231" s="78" t="str">
        <f>IF(SUM(COUNTIFS('Planificación 2026-1'!E:E,"PRINCIPAL",'Planificación 2026-1'!W:W,C231,'Planificación 2026-1'!G:G,"T1"))&gt;0,"P35"," ")</f>
        <v xml:space="preserve"> </v>
      </c>
      <c r="V231" s="78" t="str">
        <f>IF(SUM(COUNTIFS('Planificación 2026-1'!E:E,"PRINCIPAL",'Planificación 2026-1'!W:W,C231,'Planificación 2026-1'!G:G,"T3"))&gt;0,"P36"," ")</f>
        <v xml:space="preserve"> </v>
      </c>
      <c r="W231" s="78" t="str">
        <f>IF(SUM(COUNTIFS('Planificación 2026-1'!E:E,"PRINCIPAL",'Planificación 2026-1'!W:W,C231,'Planificación 2026-1'!G:G,"T2"))&gt;0,"P37"," ")</f>
        <v xml:space="preserve"> </v>
      </c>
      <c r="X231" s="78" t="str">
        <f>IF(SUM(COUNTIFS('Planificación 2026-1'!E:E,"PRINCIPAL",'Planificación 2026-1'!W:W,C231,'Planificación 2026-1'!G:G,"AE"))&gt;0,"P38"," ")</f>
        <v xml:space="preserve"> </v>
      </c>
      <c r="Y231" s="78" t="str">
        <f>IF(SUM(COUNTIFS('Planificación 2026-1'!E:E,"PRINCIPAL",'Planificación 2026-1'!W:W,C231,'Planificación 2026-1'!G:G,"T4"))&gt;0,"P55"," ")</f>
        <v xml:space="preserve"> </v>
      </c>
      <c r="Z231" s="78" t="str">
        <f>IF(SUM(COUNTIFS('Planificación 2026-1'!E:E,"FILIAL",'Planificación 2026-1'!W:W,C231,'Planificación 2026-1'!G:G,"AF"))&gt;0," P01"," ")</f>
        <v xml:space="preserve"> </v>
      </c>
      <c r="AA231" s="78" t="str">
        <f>IF(SUM(COUNTIFS('Planificación 2026-1'!E:E,"FILIAL",'Planificación 2026-1'!W:W,C231,'Planificación 2026-1'!G:G,"EN"))&gt;0,"P02"," ")</f>
        <v>P02</v>
      </c>
      <c r="AB231" s="78" t="str">
        <f>IF(SUM(COUNTIFS('Planificación 2026-1'!E:E,"FILIAL",'Planificación 2026-1'!W:W,C231,'Planificación 2026-1'!G:G,"IS"))&gt;0,"P03"," ")</f>
        <v xml:space="preserve"> </v>
      </c>
      <c r="AC231" s="78" t="str">
        <f>IF(SUM(COUNTIFS('Planificación 2026-1'!E:E,"FILIAL",'Planificación 2026-1'!W:W,C231,'Planificación 2026-1'!G:G,"PS"))&gt;0,"P04"," ")</f>
        <v>P04</v>
      </c>
      <c r="AD231" s="78"/>
      <c r="AE231" s="78" t="str">
        <f>IF(SUM(COUNTIFS('Planificación 2026-1'!E:E,"FILIAL",'Planificación 2026-1'!W:W,C231,'Planificación 2026-1'!G:G,"IN"))&gt;0,"P06"," ")</f>
        <v xml:space="preserve"> </v>
      </c>
      <c r="AF231" s="78" t="str">
        <f>IF(SUM(COUNTIFS('Planificación 2026-1'!E:E,"FILIAL",'Planificación 2026-1'!W:W,C231,'Planificación 2026-1'!G:G,"CA"))&gt;0,"P07"," ")</f>
        <v xml:space="preserve"> </v>
      </c>
      <c r="AG231" s="78" t="str">
        <f>IF(SUM(COUNTIFS('Planificación 2026-1'!E:E,"FILIAL",'Planificación 2026-1'!W:W,C231,'Planificación 2026-1'!G:G,"DE"))&gt;0,"P08"," ")</f>
        <v xml:space="preserve"> </v>
      </c>
      <c r="AH231" s="78" t="str">
        <f>IF(SUM(COUNTIFS('Planificación 2026-1'!E:E,"FILIAL",'Planificación 2026-1'!W:W,C231,'Planificación 2026-1'!G:G,"OB"))&gt;0,"P09"," ")</f>
        <v xml:space="preserve"> </v>
      </c>
      <c r="AI231" s="78" t="str">
        <f>IF(SUM(COUNTIFS('Planificación 2026-1'!E:E,"FILIAL",'Planificación 2026-1'!W:W,C231,'Planificación 2026-1'!G:G,"MH"))&gt;0,"P31"," ")</f>
        <v xml:space="preserve"> </v>
      </c>
      <c r="AJ231" s="78" t="str">
        <f>IF(SUM(COUNTIFS('Planificación 2026-1'!E:E,"FILIAL",'Planificación 2026-1'!W:W,C231,'Planificación 2026-1'!G:G,"IC"))&gt;0,"P32"," ")</f>
        <v xml:space="preserve"> </v>
      </c>
      <c r="AK231" s="78" t="str">
        <f>IF(SUM(COUNTIFS('Planificación 2026-1'!E:E,"FILIAL",'Planificación 2026-1'!W:W,C231,'Planificación 2026-1'!G:G,"AR"))&gt;0,"P34"," ")</f>
        <v xml:space="preserve"> </v>
      </c>
      <c r="AL231" s="78" t="str">
        <f>IF(SUM(COUNTIFS('Planificación 2026-1'!E:E,"FILIAL",'Planificación 2026-1'!W:W,C231,'Planificación 2026-1'!G:G,"T1"))&gt;0,"P35"," ")</f>
        <v xml:space="preserve"> </v>
      </c>
      <c r="AM231" s="78" t="str">
        <f>IF(SUM(COUNTIFS('Planificación 2026-1'!E:E,"FILIAL",'Planificación 2026-1'!W:W,C231,'Planificación 2026-1'!G:G,"T3"))&gt;0,"P36"," ")</f>
        <v xml:space="preserve"> </v>
      </c>
      <c r="AN231" s="78" t="str">
        <f>IF(SUM(COUNTIFS('Planificación 2026-1'!E:E,"FILIAL",'Planificación 2026-1'!W:W,C231,'Planificación 2026-1'!G:G,"T2"))&gt;0,"P37"," ")</f>
        <v xml:space="preserve"> </v>
      </c>
      <c r="AO231" s="78" t="str">
        <f>IF(SUM(COUNTIFS('Planificación 2026-1'!E:E,"FILIAL",'Planificación 2026-1'!W:W,C231,'Planificación 2026-1'!G:G,"AE"))&gt;0,"P38"," ")</f>
        <v xml:space="preserve"> </v>
      </c>
      <c r="AP231" s="78" t="str">
        <f>IF(SUM(COUNTIFS('Planificación 2026-1'!E:E,"FILIAL",'Planificación 2026-1'!W:W,C231,'Planificación 2026-1'!G:G,"T4"))&gt;0,"P55"," ")</f>
        <v xml:space="preserve"> </v>
      </c>
      <c r="AQ231" s="78" t="str">
        <f>IF(SUM(COUNTIFS('Planificación 2026-1'!E:E,"SUNAMPE",'Planificación 2026-1'!W:W,C231,'Planificación 2026-1'!G:G,"AF"))&gt;0," P01"," ")</f>
        <v xml:space="preserve"> </v>
      </c>
      <c r="AR231" s="78" t="str">
        <f>IF(SUM(COUNTIFS('Planificación 2026-1'!E:E,"SUNAMPE",'Planificación 2026-1'!W:W,C231,'Planificación 2026-1'!G:G,"EN"))&gt;0,"P02"," ")</f>
        <v xml:space="preserve"> </v>
      </c>
      <c r="AS231" s="78" t="str">
        <f>IF(SUM(COUNTIFS('Planificación 2026-1'!E:E,"SUNAMPE",'Planificación 2026-1'!W:W,C231,'Planificación 2026-1'!G:G,"IS"))&gt;0,"P03"," ")</f>
        <v xml:space="preserve"> </v>
      </c>
      <c r="AT231" s="78" t="str">
        <f>IF(SUM(COUNTIFS('Planificación 2026-1'!E:E,"SUNAMPE",'Planificación 2026-1'!W:W,C231,'Planificación 2026-1'!G:G,"PS"))&gt;0,"P04"," ")</f>
        <v xml:space="preserve"> </v>
      </c>
      <c r="AU231" s="78"/>
      <c r="AV231" s="78" t="str">
        <f>IF(SUM(COUNTIFS('Planificación 2026-1'!E:E,"SUNAMPE",'Planificación 2026-1'!W:W,C231,'Planificación 2026-1'!G:G,"IN"))&gt;0,"P06"," ")</f>
        <v xml:space="preserve"> </v>
      </c>
      <c r="AW231" s="78" t="str">
        <f>IF(SUM(COUNTIFS('Planificación 2026-1'!E:E,"SUNAMPE",'Planificación 2026-1'!W:W,C231,'Planificación 2026-1'!G:G,"CA"))&gt;0,"P07"," ")</f>
        <v xml:space="preserve"> </v>
      </c>
      <c r="AX231" s="78" t="str">
        <f>IF(SUM(COUNTIFS('Planificación 2026-1'!E:E,"SUNAMPE",'Planificación 2026-1'!W:W,C231,'Planificación 2026-1'!G:G,"DE"))&gt;0,"P08"," ")</f>
        <v xml:space="preserve"> </v>
      </c>
      <c r="AY231" s="78" t="str">
        <f>IF(SUM(COUNTIFS('Planificación 2026-1'!E:E,"SUNAMPE",'Planificación 2026-1'!W:W,C231,'Planificación 2026-1'!G:G,"OB"))&gt;0,"P09"," ")</f>
        <v xml:space="preserve"> </v>
      </c>
      <c r="AZ231" s="78" t="str">
        <f>IF(SUM(COUNTIFS('Planificación 2026-1'!E:E,"SUNAMPE",'Planificación 2026-1'!W:W,C231,'Planificación 2026-1'!G:G,"MH"))&gt;0,"P31"," ")</f>
        <v xml:space="preserve"> </v>
      </c>
      <c r="BA231" s="78" t="str">
        <f>IF(SUM(COUNTIFS('Planificación 2026-1'!E:E,"SUNAMPE",'Planificación 2026-1'!W:W,C231,'Planificación 2026-1'!G:G,"IC"))&gt;0,"P32"," ")</f>
        <v xml:space="preserve"> </v>
      </c>
      <c r="BB231" s="78" t="str">
        <f>IF(SUM(COUNTIFS('Planificación 2026-1'!E:E,"SUNAMPE",'Planificación 2026-1'!W:W,C231,'Planificación 2026-1'!G:G,"AR"))&gt;0,"P34"," ")</f>
        <v xml:space="preserve"> </v>
      </c>
      <c r="BC231" s="78" t="str">
        <f>IF(SUM(COUNTIFS('Planificación 2026-1'!E:E,"SUNAMPE",'Planificación 2026-1'!W:W,C231,'Planificación 2026-1'!G:G,"T1"))&gt;0,"P35"," ")</f>
        <v xml:space="preserve"> </v>
      </c>
      <c r="BD231" s="78" t="str">
        <f>IF(SUM(COUNTIFS('Planificación 2026-1'!E:E,"SUNAMPE",'Planificación 2026-1'!W:W,C231,'Planificación 2026-1'!G:G,"T3"))&gt;0,"P36"," ")</f>
        <v xml:space="preserve"> </v>
      </c>
      <c r="BE231" s="78" t="str">
        <f>IF(SUM(COUNTIFS('Planificación 2026-1'!E:E,"SUNAMPE",'Planificación 2026-1'!W:W,C231,'Planificación 2026-1'!G:G,"T2"))&gt;0,"P37"," ")</f>
        <v xml:space="preserve"> </v>
      </c>
      <c r="BF231" s="78" t="str">
        <f>IF(SUM(COUNTIFS('Planificación 2026-1'!E:E,"SUNAMPE",'Planificación 2026-1'!W:W,C231,'Planificación 2026-1'!G:G,"AE"))&gt;0,"P38"," ")</f>
        <v xml:space="preserve"> </v>
      </c>
      <c r="BG231" s="78" t="str">
        <f>IF(SUM(COUNTIFS('Planificación 2026-1'!E:E,"SUNAMPE",'Planificación 2026-1'!W:W,C231,'Planificación 2026-1'!G:G,"T4"))&gt;0,"P55"," ")</f>
        <v xml:space="preserve"> </v>
      </c>
      <c r="BH231" s="78" t="str">
        <f>IF(SUM(COUNTIFS('Planificación 2026-1'!E:E,"HUAURA",'Planificación 2026-1'!W:W,C231,'Planificación 2026-1'!G:G,"AF"))&gt;0," P01"," ")</f>
        <v xml:space="preserve"> </v>
      </c>
      <c r="BI231" s="78" t="str">
        <f>IF(SUM(COUNTIFS('Planificación 2026-1'!E:E,"HUAURA",'Planificación 2026-1'!W:W,C231,'Planificación 2026-1'!G:G,"EN"))&gt;0,"P02"," ")</f>
        <v xml:space="preserve"> </v>
      </c>
      <c r="BJ231" s="78" t="str">
        <f>IF(SUM(COUNTIFS('Planificación 2026-1'!E:E,"HUAURA",'Planificación 2026-1'!W:W,C231,'Planificación 2026-1'!G:G,"IS"))&gt;0,"P03"," ")</f>
        <v xml:space="preserve"> </v>
      </c>
      <c r="BK231" s="78" t="str">
        <f>IF(SUM(COUNTIFS('Planificación 2026-1'!E:E,"HUAURA",'Planificación 2026-1'!W:W,C231,'Planificación 2026-1'!G:G,"PS"))&gt;0,"P04"," ")</f>
        <v xml:space="preserve"> </v>
      </c>
      <c r="BL231" s="78"/>
      <c r="BM231" s="78" t="str">
        <f>IF(SUM(COUNTIFS('Planificación 2026-1'!E:E,"HUAURA",'Planificación 2026-1'!W:W,C231,'Planificación 2026-1'!G:G,"IN"))&gt;0,"P06"," ")</f>
        <v xml:space="preserve"> </v>
      </c>
      <c r="BN231" s="78" t="str">
        <f>IF(SUM(COUNTIFS('Planificación 2026-1'!E:E,"HUAURA",'Planificación 2026-1'!W:W,C231,'Planificación 2026-1'!G:G,"CA"))&gt;0,"P07"," ")</f>
        <v xml:space="preserve"> </v>
      </c>
      <c r="BO231" s="78" t="str">
        <f>IF(SUM(COUNTIFS('Planificación 2026-1'!E:E,"HUAURA",'Planificación 2026-1'!W:W,C231,'Planificación 2026-1'!G:G,"DE"))&gt;0,"P08"," ")</f>
        <v xml:space="preserve"> </v>
      </c>
      <c r="BP231" s="78" t="str">
        <f>IF(SUM(COUNTIFS('Planificación 2026-1'!E:E,"HUAURA",'Planificación 2026-1'!W:W,C231,'Planificación 2026-1'!G:G,"OB"))&gt;0,"P09"," ")</f>
        <v xml:space="preserve"> </v>
      </c>
      <c r="BQ231" s="78" t="str">
        <f>IF(SUM(COUNTIFS('Planificación 2026-1'!E:E,"HUAURA",'Planificación 2026-1'!W:W,C231,'Planificación 2026-1'!G:G,"MH"))&gt;0,"P31"," ")</f>
        <v xml:space="preserve"> </v>
      </c>
      <c r="BR231" s="78" t="str">
        <f>IF(SUM(COUNTIFS('Planificación 2026-1'!E:E,"HUAURA",'Planificación 2026-1'!W:W,C231,'Planificación 2026-1'!G:G,"IC"))&gt;0,"P32"," ")</f>
        <v xml:space="preserve"> </v>
      </c>
      <c r="BS231" s="78" t="str">
        <f>IF(SUM(COUNTIFS('Planificación 2026-1'!E:E,"HUAURA",'Planificación 2026-1'!W:W,C231,'Planificación 2026-1'!G:G,"AR"))&gt;0,"P34"," ")</f>
        <v xml:space="preserve"> </v>
      </c>
      <c r="BT231" s="78" t="str">
        <f>IF(SUM(COUNTIFS('Planificación 2026-1'!E:E,"HUAURA",'Planificación 2026-1'!W:W,C231,'Planificación 2026-1'!G:G,"T1"))&gt;0,"P35"," ")</f>
        <v xml:space="preserve"> </v>
      </c>
      <c r="BU231" s="78" t="str">
        <f>IF(SUM(COUNTIFS('Planificación 2026-1'!E:E,"HUAURA",'Planificación 2026-1'!W:W,C231,'Planificación 2026-1'!G:G,"T3"))&gt;0,"P36"," ")</f>
        <v xml:space="preserve"> </v>
      </c>
      <c r="BV231" s="78" t="str">
        <f>IF(SUM(COUNTIFS('Planificación 2026-1'!E:E,"HUAURA",'Planificación 2026-1'!W:W,C231,'Planificación 2026-1'!G:G,"T2"))&gt;0,"P37"," ")</f>
        <v xml:space="preserve"> </v>
      </c>
      <c r="BW231" s="78" t="str">
        <f>IF(SUM(COUNTIFS('Planificación 2026-1'!E:E,"HUAURA",'Planificación 2026-1'!W:W,C231,'Planificación 2026-1'!G:G,"AE"))&gt;0,"P38"," ")</f>
        <v xml:space="preserve"> </v>
      </c>
      <c r="BX231" s="78" t="str">
        <f>IF(SUM(COUNTIFS('Planificación 2026-1'!E:E,"HUAURA",'Planificación 2026-1'!W:W,C231,'Planificación 2026-1'!G:G,"T4"))&gt;0,"P55"," ")</f>
        <v xml:space="preserve"> </v>
      </c>
      <c r="BY231" s="79">
        <f>SUMIFS('Planificación 2026-1'!R:R,'Planificación 2026-1'!W:W,C231,'Planificación 2026-1'!G:G,"AF",'Planificación 2026-1'!H:H,"&gt;2")</f>
        <v>0</v>
      </c>
      <c r="BZ231" s="79">
        <f>SUMIFS('Planificación 2026-1'!R:R,'Planificación 2026-1'!W:W,C231,'Planificación 2026-1'!G:G,"EN",'Planificación 2026-1'!H:H,"&gt;2")</f>
        <v>0</v>
      </c>
      <c r="CA231" s="79">
        <f>SUMIFS('Planificación 2026-1'!R:R,'Planificación 2026-1'!W:W,C231,'Planificación 2026-1'!G:G,"IS",'Planificación 2026-1'!H:H,"&gt;2")</f>
        <v>0</v>
      </c>
      <c r="CB231" s="79">
        <f>SUMIFS('Planificación 2026-1'!R:R,'Planificación 2026-1'!W:W,C231,'Planificación 2026-1'!G:G,"PS",'Planificación 2026-1'!H:H,"&gt;2")</f>
        <v>0</v>
      </c>
      <c r="CC231" s="79">
        <f>SUMIFS('Planificación 2026-1'!R:R,'Planificación 2026-1'!W:W,C231,'Planificación 2026-1'!G:G,"IN",'Planificación 2026-1'!H:H,"&gt;2")</f>
        <v>0</v>
      </c>
      <c r="CD231" s="79">
        <f>SUMIFS('Planificación 2026-1'!R:R,'Planificación 2026-1'!W:W,C231,'Planificación 2026-1'!G:G,"CA",'Planificación 2026-1'!H:H,"&gt;2")</f>
        <v>0</v>
      </c>
      <c r="CE231" s="79">
        <f>SUMIFS('Planificación 2026-1'!R:R,'Planificación 2026-1'!W:W,C231,'Planificación 2026-1'!G:G,"DE",'Planificación 2026-1'!H:H,"&gt;2")</f>
        <v>0</v>
      </c>
      <c r="CF231" s="79">
        <f>SUMIFS('Planificación 2026-1'!R:R,'Planificación 2026-1'!W:W,C231,'Planificación 2026-1'!G:G,"OB",'Planificación 2026-1'!H:H,"&gt;2")</f>
        <v>0</v>
      </c>
      <c r="CG231" s="79">
        <f>SUMIFS('Planificación 2026-1'!R:R,'Planificación 2026-1'!W:W,C231,'Planificación 2026-1'!G:G,"MH",'Planificación 2026-1'!H:H,"&gt;2")</f>
        <v>0</v>
      </c>
      <c r="CH231" s="79">
        <f>SUMIFS('Planificación 2026-1'!R:R,'Planificación 2026-1'!W:W,C231,'Planificación 2026-1'!G:G,"IC",'Planificación 2026-1'!H:H,"&gt;2")</f>
        <v>0</v>
      </c>
      <c r="CI231" s="79">
        <f>SUMIFS('Planificación 2026-1'!R:R,'Planificación 2026-1'!W:W,C231,'Planificación 2026-1'!G:G,"AR",'Planificación 2026-1'!H:H,"&gt;2")</f>
        <v>0</v>
      </c>
      <c r="CJ231" s="79">
        <f>SUMIFS('Planificación 2026-1'!R:R,'Planificación 2026-1'!W:W,C231,'Planificación 2026-1'!G:G,"T1",'Planificación 2026-1'!H:H,"&gt;2")</f>
        <v>0</v>
      </c>
      <c r="CK231" s="79">
        <f>SUMIFS('Planificación 2026-1'!R:R,'Planificación 2026-1'!W:W,C231,'Planificación 2026-1'!G:G,"T3",'Planificación 2026-1'!H:H,"&gt;2")</f>
        <v>0</v>
      </c>
      <c r="CL231" s="79">
        <f>SUMIFS('Planificación 2026-1'!R:R,'Planificación 2026-1'!W:W,C231,'Planificación 2026-1'!G:G,"T2",'Planificación 2026-1'!H:H,"&gt;2")</f>
        <v>0</v>
      </c>
      <c r="CM231" s="79">
        <f>SUMIFS('Planificación 2026-1'!R:R,'Planificación 2026-1'!W:W,C231,'Planificación 2026-1'!G:G,"AE",'Planificación 2026-1'!H:H,"&gt;2")</f>
        <v>0</v>
      </c>
      <c r="CN231" s="79">
        <f>SUMIFS('Planificación 2026-1'!R:R,'Planificación 2026-1'!W:W,C231,'Planificación 2026-1'!G:G,"T4",'Planificación 2026-1'!H:H,"&gt;2")</f>
        <v>0</v>
      </c>
      <c r="CO231" s="79">
        <f>SUMIFS('Planificación 2026-1'!R:R,'Planificación 2026-1'!W:W,C231,'Planificación 2026-1'!G:G,"AF",'Planificación 2026-1'!H:H,"&lt;3")</f>
        <v>0</v>
      </c>
      <c r="CP231" s="79">
        <f>SUMIFS('Planificación 2026-1'!R:R,'Planificación 2026-1'!W:W,C231,'Planificación 2026-1'!G:G,"EN",'Planificación 2026-1'!H:H,"&lt;3")</f>
        <v>10</v>
      </c>
      <c r="CQ231" s="79">
        <f>SUMIFS('Planificación 2026-1'!R:R,'Planificación 2026-1'!W:W,C231,'Planificación 2026-1'!G:G,"IS",'Planificación 2026-1'!H:H,"&lt;3")</f>
        <v>0</v>
      </c>
      <c r="CR231" s="79">
        <f>SUMIFS('Planificación 2026-1'!R:R,'Planificación 2026-1'!W:W,C231,'Planificación 2026-1'!G:G,"PS",'Planificación 2026-1'!H:H,"&lt;3")</f>
        <v>5</v>
      </c>
      <c r="CS231" s="79">
        <f>SUMIFS('Planificación 2026-1'!R:R,'Planificación 2026-1'!W:W,C231,'Planificación 2026-1'!G:G,"IN",'Planificación 2026-1'!H:H,"&lt;3")</f>
        <v>0</v>
      </c>
      <c r="CT231" s="79">
        <f>SUMIFS('Planificación 2026-1'!R:R,'Planificación 2026-1'!W:W,C231,'Planificación 2026-1'!G:G,"CA",'Planificación 2026-1'!H:H,"&lt;3")</f>
        <v>0</v>
      </c>
      <c r="CU231" s="79">
        <f>SUMIFS('Planificación 2026-1'!R:R,'Planificación 2026-1'!W:W,C231,'Planificación 2026-1'!G:G,"DE",'Planificación 2026-1'!H:H,"&lt;3")</f>
        <v>0</v>
      </c>
      <c r="CV231" s="79">
        <f>SUMIFS('Planificación 2026-1'!R:R,'Planificación 2026-1'!W:W,C231,'Planificación 2026-1'!G:G,"OB",'Planificación 2026-1'!H:H,"&lt;3")</f>
        <v>0</v>
      </c>
      <c r="CW231" s="79">
        <f>SUMIFS('Planificación 2026-1'!R:R,'Planificación 2026-1'!W:W,C231,'Planificación 2026-1'!G:G,"MH",'Planificación 2026-1'!H:H,"&lt;3")</f>
        <v>0</v>
      </c>
      <c r="CX231" s="79">
        <f>SUMIFS('Planificación 2026-1'!R:R,'Planificación 2026-1'!W:W,C231,'Planificación 2026-1'!G:G,"IC",'Planificación 2026-1'!H:H,"&lt;3")</f>
        <v>0</v>
      </c>
      <c r="CY231" s="79">
        <f>SUMIFS('Planificación 2026-1'!R:R,'Planificación 2026-1'!W:W,C231,'Planificación 2026-1'!G:G,"AR",'Planificación 2026-1'!H:H,"&lt;3")</f>
        <v>0</v>
      </c>
      <c r="CZ231" s="79">
        <f>SUMIFS('Planificación 2026-1'!R:R,'Planificación 2026-1'!W:W,C231,'Planificación 2026-1'!G:G,"T1",'Planificación 2026-1'!H:H,"&lt;3")</f>
        <v>0</v>
      </c>
      <c r="DA231" s="79">
        <f>SUMIFS('Planificación 2026-1'!R:R,'Planificación 2026-1'!W:W,C231,'Planificación 2026-1'!G:G,"T3",'Planificación 2026-1'!H:H,"&lt;3")</f>
        <v>0</v>
      </c>
      <c r="DB231" s="79">
        <f>SUMIFS('Planificación 2026-1'!R:R,'Planificación 2026-1'!W:W,C231,'Planificación 2026-1'!G:G,"T2",'Planificación 2026-1'!H:H,"&lt;3")</f>
        <v>0</v>
      </c>
      <c r="DC231" s="79">
        <f>SUMIFS('Planificación 2026-1'!R:R,'Planificación 2026-1'!W:W,C231,'Planificación 2026-1'!G:G,"AE",'Planificación 2026-1'!H:H,"&lt;3")</f>
        <v>0</v>
      </c>
      <c r="DD231" s="79">
        <f>SUMIFS('Planificación 2026-1'!R:R,'Planificación 2026-1'!W:W,C231,'Planificación 2026-1'!G:G,"T4",'Planificación 2026-1'!H:H,"&lt;3")</f>
        <v>0</v>
      </c>
      <c r="DE231" s="78" t="str">
        <f t="shared" si="46"/>
        <v/>
      </c>
      <c r="DF231" s="30">
        <f>IF(C231="","",SUMIFS('Planificación 2026-1'!R:R,'Planificación 2026-1'!W:W,C231,'Planificación 2026-1'!E:E,"PRINCIPAL",'Planificación 2026-1'!X:X,"VIRTUAL"))</f>
        <v>0</v>
      </c>
      <c r="DG231" s="30">
        <f>IF(C231="","",SUMIFS('Planificación 2026-1'!R:R,'Planificación 2026-1'!W:W,C231,'Planificación 2026-1'!E:E,"PRINCIPAL",'Planificación 2026-1'!X:X,"PRESENCIAL"))</f>
        <v>0</v>
      </c>
      <c r="DH231" s="30">
        <f>IF(C231="","",SUMIFS('Planificación 2026-1'!R:R,'Planificación 2026-1'!W:W,C231,'Planificación 2026-1'!E:E,"PRINCIPAL",'Planificación 2026-1'!X:X,"HIBRIDO PRESENCIAL"))</f>
        <v>0</v>
      </c>
      <c r="DI231" s="78" t="str">
        <f t="shared" si="47"/>
        <v>P02 P04</v>
      </c>
      <c r="DJ231" s="78">
        <f>IF(C231="","",SUMIFS('Planificación 2026-1'!R:R,'Planificación 2026-1'!W:W,C231,'Planificación 2026-1'!E:E,"FILIAL",'Planificación 2026-1'!X:X,"VIRTUAL"))</f>
        <v>0</v>
      </c>
      <c r="DK231" s="80">
        <f>IF(C231="","",SUMIFS('Planificación 2026-1'!R:R,'Planificación 2026-1'!W:W,C231,'Planificación 2026-1'!E:E,"FILIAL",'Planificación 2026-1'!X:X,"PRESENCIAL"))</f>
        <v>15</v>
      </c>
      <c r="DL231" s="42">
        <f>IF(C231="","",SUMIFS('Planificación 2026-1'!R:R,'Planificación 2026-1'!W:W,C231,'Planificación 2026-1'!E:E,"FILIAL",'Planificación 2026-1'!X:X,"HIBRIDO PRESENCIAL"))</f>
        <v>0</v>
      </c>
      <c r="DM231" s="81" t="str">
        <f t="shared" si="48"/>
        <v/>
      </c>
      <c r="DN231" s="78">
        <f>IF(C231="","",SUMIFS('Planificación 2026-1'!R:R,'Planificación 2026-1'!W:W,C231,'Planificación 2026-1'!E:E,"SUNAMPE",'Planificación 2026-1'!X:X,"VIRTUAL"))</f>
        <v>0</v>
      </c>
      <c r="DO231" s="42">
        <f>IF(C231="","",SUMIFS('Planificación 2026-1'!R:R,'Planificación 2026-1'!W:W,C231,'Planificación 2026-1'!E:E,"SUNAMPE",'Planificación 2026-1'!X:X,"PRESENCIAL"))</f>
        <v>0</v>
      </c>
      <c r="DP231" s="81" t="str">
        <f t="shared" si="49"/>
        <v/>
      </c>
      <c r="DQ231" s="78">
        <f>IF(C231="","",SUMIFS('Planificación 2026-1'!R:R,'Planificación 2026-1'!W:W,C231,'Planificación 2026-1'!E:E,"HUAURA",'Planificación 2026-1'!X:X,"VIRTUAL"))</f>
        <v>0</v>
      </c>
      <c r="DR231" s="42">
        <f>IF(C231="","",SUMIFS('Planificación 2026-1'!R:R,'Planificación 2026-1'!W:W,C231,'Planificación 2026-1'!E:E,"HUAURA",'Planificación 2026-1'!X:X,"PRESENCIAL"))</f>
        <v>0</v>
      </c>
      <c r="DS231" s="48">
        <f>SUMIFS('Planificación 2026-1'!R:R,'Planificación 2026-1'!W:W,C231,'Planificación 2026-1'!E:E,"PRINCIPAL",'Planificación 2026-1'!X:X,"VIRTUAL",'Planificación 2026-1'!H:H,"&gt;2")</f>
        <v>0</v>
      </c>
      <c r="DT231" s="48">
        <f>SUMIFS('Planificación 2026-1'!R:R,'Planificación 2026-1'!W:W,C231,'Planificación 2026-1'!E:E,"PRINCIPAL",'Planificación 2026-1'!X:X,"&lt;&gt;VIRTUAL",'Planificación 2026-1'!H:H,"&gt;2")</f>
        <v>0</v>
      </c>
      <c r="DU231" s="48">
        <f>SUMIFS('Planificación 2026-1'!R:R,'Planificación 2026-1'!W:W,C231,'Planificación 2026-1'!E:E,"SUNAMPE",'Planificación 2026-1'!X:X,"VIRTUAL",'Planificación 2026-1'!H:H,"&gt;2")</f>
        <v>0</v>
      </c>
      <c r="DV231" s="48">
        <f>SUMIFS('Planificación 2026-1'!R:R,'Planificación 2026-1'!W:W,C231,'Planificación 2026-1'!E:E,"SUNAMPE",'Planificación 2026-1'!X:X,"&lt;&gt;VIRTUAL",'Planificación 2026-1'!H:H,"&gt;2")</f>
        <v>0</v>
      </c>
      <c r="DW231" s="48">
        <f>SUMIFS('Planificación 2026-1'!R:R,'Planificación 2026-1'!W:W,C231,'Planificación 2026-1'!E:E,"FILIAL",'Planificación 2026-1'!X:X,"VIRTUAL",'Planificación 2026-1'!H:H,"&gt;2")</f>
        <v>0</v>
      </c>
      <c r="DX231" s="48">
        <f>SUMIFS('Planificación 2026-1'!R:R,'Planificación 2026-1'!W:W,C231,'Planificación 2026-1'!E:E,"FILIAL",'Planificación 2026-1'!X:X,"&lt;&gt;VIRTUAL",'Planificación 2026-1'!H:H,"&gt;2")</f>
        <v>0</v>
      </c>
      <c r="DY231" s="48">
        <f>SUMIFS('Planificación 2026-1'!R:R,'Planificación 2026-1'!W:W,C231,'Planificación 2026-1'!E:E,"PORUMA",'Planificación 2026-1'!X:X,"VIRTUAL",'Planificación 2026-1'!H:H,"&gt;2")</f>
        <v>0</v>
      </c>
      <c r="DZ231" s="48">
        <f>SUMIFS('Planificación 2026-1'!R:R,'Planificación 2026-1'!W:W,C231,'Planificación 2026-1'!E:E,"PORUMA",'Planificación 2026-1'!X:X,"&lt;&gt;VIRTUAL",'Planificación 2026-1'!H:H,"&gt;2")</f>
        <v>0</v>
      </c>
      <c r="EA231" s="48">
        <f>SUMIFS('Planificación 2026-1'!R:R,'Planificación 2026-1'!W:W,C231,'Planificación 2026-1'!E:E,"HUAURA",'Planificación 2026-1'!X:X,"VIRTUAL",'Planificación 2026-1'!H:H,"&gt;2")</f>
        <v>0</v>
      </c>
      <c r="EB231" s="48">
        <f>SUMIFS('Planificación 2026-1'!R:R,'Planificación 2026-1'!W:W,C231,'Planificación 2026-1'!E:E,"HUAURA",'Planificación 2026-1'!X:X,"&lt;&gt;VIRTUAL",'Planificación 2026-1'!H:H,"&gt;2")</f>
        <v>0</v>
      </c>
      <c r="EC231" s="48">
        <f>SUMIFS('Planificación 2026-1'!R:R,'Planificación 2026-1'!W:W,C231,'Planificación 2026-1'!E:E,"PRINCIPAL",'Planificación 2026-1'!X:X,"VIRTUAL",'Planificación 2026-1'!H:H,"&lt;3")</f>
        <v>0</v>
      </c>
      <c r="ED231" s="48">
        <f>SUMIFS('Planificación 2026-1'!R:R,'Planificación 2026-1'!W:W,C231,'Planificación 2026-1'!E:E,"PRINCIPAL",'Planificación 2026-1'!X:X,"&lt;&gt;VIRTUAL",'Planificación 2026-1'!H:H,"&lt;3")</f>
        <v>0</v>
      </c>
      <c r="EE231" s="48">
        <f>SUMIFS('Planificación 2026-1'!R:R,'Planificación 2026-1'!W:W,C231,'Planificación 2026-1'!E:E,"SUNAMPE",'Planificación 2026-1'!X:X,"VIRTUAL",'Planificación 2026-1'!H:H,"&lt;3")</f>
        <v>0</v>
      </c>
      <c r="EF231" s="48">
        <f>SUMIFS('Planificación 2026-1'!R:R,'Planificación 2026-1'!W:W,C231,'Planificación 2026-1'!E:E,"SUNAMPE",'Planificación 2026-1'!X:X,"&lt;&gt;VIRTUAL",'Planificación 2026-1'!H:H,"&lt;3")</f>
        <v>0</v>
      </c>
      <c r="EG231" s="48">
        <f>SUMIFS('Planificación 2026-1'!R:R,'Planificación 2026-1'!W:W,C231,'Planificación 2026-1'!E:E,"FILIAL",'Planificación 2026-1'!X:X,"VIRTUAL",'Planificación 2026-1'!H:H,"&lt;3")</f>
        <v>0</v>
      </c>
      <c r="EH231" s="48">
        <f>SUMIFS('Planificación 2026-1'!R:R,'Planificación 2026-1'!W:W,C231,'Planificación 2026-1'!E:E,"FILIAL",'Planificación 2026-1'!X:X,"&lt;&gt;VIRTUAL",'Planificación 2026-1'!H:H,"&lt;3")</f>
        <v>15</v>
      </c>
      <c r="EI231" s="48">
        <f>SUMIFS('Planificación 2026-1'!R:R,'Planificación 2026-1'!W:W,C231,'Planificación 2026-1'!E:E,"PORUMA",'Planificación 2026-1'!X:X,"VIRTUAL",'Planificación 2026-1'!H:H,"&lt;3")</f>
        <v>0</v>
      </c>
      <c r="EJ231" s="48">
        <f>SUMIFS('Planificación 2026-1'!R:R,'Planificación 2026-1'!W:W,C231,'Planificación 2026-1'!E:E,"PORUMA",'Planificación 2026-1'!X:X,"&lt;&gt;VIRTUAL",'Planificación 2026-1'!H:H,"&lt;3")</f>
        <v>0</v>
      </c>
      <c r="EK231" s="48">
        <f>SUMIFS('Planificación 2026-1'!R:R,'Planificación 2026-1'!W:W,C231,'Planificación 2026-1'!E:E,"HUAURA",'Planificación 2026-1'!X:X,"VIRTUAL",'Planificación 2026-1'!H:H,"&lt;3")</f>
        <v>0</v>
      </c>
      <c r="EL231" s="48">
        <f>SUMIFS('Planificación 2026-1'!R:R,'Planificación 2026-1'!W:W,C231,'Planificación 2026-1'!E:E,"HUAURA",'Planificación 2026-1'!X:X,"&lt;&gt;VIRTUAL",'Planificación 2026-1'!H:H,"&lt;3")</f>
        <v>0</v>
      </c>
      <c r="EM231" s="48">
        <f t="shared" si="50"/>
        <v>15</v>
      </c>
      <c r="EN231" s="48">
        <f t="shared" si="51"/>
        <v>0</v>
      </c>
      <c r="EO231" s="48">
        <f t="shared" si="52"/>
        <v>0</v>
      </c>
      <c r="EP231" s="48">
        <f t="shared" si="53"/>
        <v>0</v>
      </c>
      <c r="EQ231" s="48">
        <f t="shared" si="54"/>
        <v>0</v>
      </c>
      <c r="ER231" s="48"/>
      <c r="ES231" s="48">
        <f t="shared" si="55"/>
        <v>0</v>
      </c>
      <c r="ET231" s="48">
        <f t="shared" si="56"/>
        <v>15</v>
      </c>
      <c r="EU231" s="48" t="b">
        <f t="shared" si="57"/>
        <v>1</v>
      </c>
      <c r="EV231" s="48" t="str">
        <f t="shared" si="58"/>
        <v/>
      </c>
      <c r="EW231" s="48" t="str">
        <f t="shared" si="59"/>
        <v>PRESENCIAL</v>
      </c>
    </row>
    <row r="232" spans="1:153" x14ac:dyDescent="0.3">
      <c r="A232" s="53"/>
      <c r="B232" s="383">
        <v>229</v>
      </c>
      <c r="C232" s="107" t="s">
        <v>259</v>
      </c>
      <c r="D232" s="82">
        <f>SUMIF('Planificación 2026-1'!W:W,C232,'Planificación 2026-1'!R:R)</f>
        <v>14</v>
      </c>
      <c r="E232" s="384" t="s">
        <v>319</v>
      </c>
      <c r="F232" s="107" t="s">
        <v>430</v>
      </c>
      <c r="G232" s="107" t="s">
        <v>276</v>
      </c>
      <c r="H232" s="107" t="s">
        <v>438</v>
      </c>
      <c r="I232" s="77" t="str">
        <f>IF(SUM(COUNTIFS('Planificación 2026-1'!E:E,"PRINCIPAL",'Planificación 2026-1'!W:W,C232,'Planificación 2026-1'!G:G,"AF"))&gt;0,"P01"," ")</f>
        <v xml:space="preserve"> </v>
      </c>
      <c r="J232" s="78" t="str">
        <f>IF(SUM(COUNTIFS('Planificación 2026-1'!E:E,"PRINCIPAL",'Planificación 2026-1'!W:W,C232,'Planificación 2026-1'!G:G,"EN"))&gt;0,"P02"," ")</f>
        <v xml:space="preserve"> </v>
      </c>
      <c r="K232" s="78" t="str">
        <f>IF(SUM(COUNTIFS('Planificación 2026-1'!E:E,"PRINCIPAL",'Planificación 2026-1'!W:W,C232,'Planificación 2026-1'!G:G,"IS"))&gt;0,"P03"," ")</f>
        <v xml:space="preserve"> </v>
      </c>
      <c r="L232" s="78" t="str">
        <f>IF(SUM(COUNTIFS('Planificación 2026-1'!E:E,"PRINCIPAL",'Planificación 2026-1'!W:W,C232,'Planificación 2026-1'!G:G,"PS"))&gt;0,"P04"," ")</f>
        <v xml:space="preserve"> </v>
      </c>
      <c r="M232" s="78"/>
      <c r="N232" s="78" t="str">
        <f>IF(SUM(COUNTIFS('Planificación 2026-1'!E:E,"PRINCIPAL",'Planificación 2026-1'!W:W,C232,'Planificación 2026-1'!G:G,"IN"))&gt;0,"P06"," ")</f>
        <v xml:space="preserve"> </v>
      </c>
      <c r="O232" s="78" t="str">
        <f>IF(SUM(COUNTIFS('Planificación 2026-1'!E:E,"PRINCIPAL",'Planificación 2026-1'!W:W,C232,'Planificación 2026-1'!G:G,"CA"))&gt;0,"P07"," ")</f>
        <v xml:space="preserve"> </v>
      </c>
      <c r="P232" s="78" t="str">
        <f>IF(SUM(COUNTIFS('Planificación 2026-1'!E:E,"PRINCIPAL",'Planificación 2026-1'!W:W,C232,'Planificación 2026-1'!G:G,"DE"))&gt;0,"P08"," ")</f>
        <v xml:space="preserve"> </v>
      </c>
      <c r="Q232" s="78" t="str">
        <f>IF(SUM(COUNTIFS('Planificación 2026-1'!E:E,"PRINCIPAL",'Planificación 2026-1'!W:W,C232,'Planificación 2026-1'!G:G,"OB"))&gt;0,"P09"," ")</f>
        <v xml:space="preserve"> </v>
      </c>
      <c r="R232" s="78" t="str">
        <f>IF(SUM(COUNTIFS('Planificación 2026-1'!E:E,"PRINCIPAL",'Planificación 2026-1'!W:W,C232,'Planificación 2026-1'!G:G,"MH"))&gt;0,"P31"," ")</f>
        <v xml:space="preserve"> </v>
      </c>
      <c r="S232" s="78" t="str">
        <f>IF(SUM(COUNTIFS('Planificación 2026-1'!E:E,"PRINCIPAL",'Planificación 2026-1'!W:W,C232,'Planificación 2026-1'!G:G,"IC"))&gt;0,"P32"," ")</f>
        <v xml:space="preserve"> </v>
      </c>
      <c r="T232" s="78" t="str">
        <f>IF(SUM(COUNTIFS('Planificación 2026-1'!E:E,"PRINCIPAL",'Planificación 2026-1'!W:W,C232,'Planificación 2026-1'!G:G,"AR"))&gt;0,"P34"," ")</f>
        <v xml:space="preserve"> </v>
      </c>
      <c r="U232" s="78" t="str">
        <f>IF(SUM(COUNTIFS('Planificación 2026-1'!E:E,"PRINCIPAL",'Planificación 2026-1'!W:W,C232,'Planificación 2026-1'!G:G,"T1"))&gt;0,"P35"," ")</f>
        <v xml:space="preserve"> </v>
      </c>
      <c r="V232" s="78" t="str">
        <f>IF(SUM(COUNTIFS('Planificación 2026-1'!E:E,"PRINCIPAL",'Planificación 2026-1'!W:W,C232,'Planificación 2026-1'!G:G,"T3"))&gt;0,"P36"," ")</f>
        <v xml:space="preserve"> </v>
      </c>
      <c r="W232" s="78" t="str">
        <f>IF(SUM(COUNTIFS('Planificación 2026-1'!E:E,"PRINCIPAL",'Planificación 2026-1'!W:W,C232,'Planificación 2026-1'!G:G,"T2"))&gt;0,"P37"," ")</f>
        <v xml:space="preserve"> </v>
      </c>
      <c r="X232" s="78" t="str">
        <f>IF(SUM(COUNTIFS('Planificación 2026-1'!E:E,"PRINCIPAL",'Planificación 2026-1'!W:W,C232,'Planificación 2026-1'!G:G,"AE"))&gt;0,"P38"," ")</f>
        <v xml:space="preserve"> </v>
      </c>
      <c r="Y232" s="78" t="str">
        <f>IF(SUM(COUNTIFS('Planificación 2026-1'!E:E,"PRINCIPAL",'Planificación 2026-1'!W:W,C232,'Planificación 2026-1'!G:G,"T4"))&gt;0,"P55"," ")</f>
        <v xml:space="preserve"> </v>
      </c>
      <c r="Z232" s="78" t="str">
        <f>IF(SUM(COUNTIFS('Planificación 2026-1'!E:E,"FILIAL",'Planificación 2026-1'!W:W,C232,'Planificación 2026-1'!G:G,"AF"))&gt;0," P01"," ")</f>
        <v xml:space="preserve"> </v>
      </c>
      <c r="AA232" s="78" t="str">
        <f>IF(SUM(COUNTIFS('Planificación 2026-1'!E:E,"FILIAL",'Planificación 2026-1'!W:W,C232,'Planificación 2026-1'!G:G,"EN"))&gt;0,"P02"," ")</f>
        <v xml:space="preserve"> </v>
      </c>
      <c r="AB232" s="78" t="str">
        <f>IF(SUM(COUNTIFS('Planificación 2026-1'!E:E,"FILIAL",'Planificación 2026-1'!W:W,C232,'Planificación 2026-1'!G:G,"IS"))&gt;0,"P03"," ")</f>
        <v xml:space="preserve"> </v>
      </c>
      <c r="AC232" s="78" t="str">
        <f>IF(SUM(COUNTIFS('Planificación 2026-1'!E:E,"FILIAL",'Planificación 2026-1'!W:W,C232,'Planificación 2026-1'!G:G,"PS"))&gt;0,"P04"," ")</f>
        <v xml:space="preserve"> </v>
      </c>
      <c r="AD232" s="78"/>
      <c r="AE232" s="78" t="str">
        <f>IF(SUM(COUNTIFS('Planificación 2026-1'!E:E,"FILIAL",'Planificación 2026-1'!W:W,C232,'Planificación 2026-1'!G:G,"IN"))&gt;0,"P06"," ")</f>
        <v xml:space="preserve"> </v>
      </c>
      <c r="AF232" s="78" t="str">
        <f>IF(SUM(COUNTIFS('Planificación 2026-1'!E:E,"FILIAL",'Planificación 2026-1'!W:W,C232,'Planificación 2026-1'!G:G,"CA"))&gt;0,"P07"," ")</f>
        <v xml:space="preserve"> </v>
      </c>
      <c r="AG232" s="78" t="str">
        <f>IF(SUM(COUNTIFS('Planificación 2026-1'!E:E,"FILIAL",'Planificación 2026-1'!W:W,C232,'Planificación 2026-1'!G:G,"DE"))&gt;0,"P08"," ")</f>
        <v xml:space="preserve"> </v>
      </c>
      <c r="AH232" s="78" t="str">
        <f>IF(SUM(COUNTIFS('Planificación 2026-1'!E:E,"FILIAL",'Planificación 2026-1'!W:W,C232,'Planificación 2026-1'!G:G,"OB"))&gt;0,"P09"," ")</f>
        <v>P09</v>
      </c>
      <c r="AI232" s="78" t="str">
        <f>IF(SUM(COUNTIFS('Planificación 2026-1'!E:E,"FILIAL",'Planificación 2026-1'!W:W,C232,'Planificación 2026-1'!G:G,"MH"))&gt;0,"P31"," ")</f>
        <v xml:space="preserve"> </v>
      </c>
      <c r="AJ232" s="78" t="str">
        <f>IF(SUM(COUNTIFS('Planificación 2026-1'!E:E,"FILIAL",'Planificación 2026-1'!W:W,C232,'Planificación 2026-1'!G:G,"IC"))&gt;0,"P32"," ")</f>
        <v xml:space="preserve"> </v>
      </c>
      <c r="AK232" s="78" t="str">
        <f>IF(SUM(COUNTIFS('Planificación 2026-1'!E:E,"FILIAL",'Planificación 2026-1'!W:W,C232,'Planificación 2026-1'!G:G,"AR"))&gt;0,"P34"," ")</f>
        <v xml:space="preserve"> </v>
      </c>
      <c r="AL232" s="78" t="str">
        <f>IF(SUM(COUNTIFS('Planificación 2026-1'!E:E,"FILIAL",'Planificación 2026-1'!W:W,C232,'Planificación 2026-1'!G:G,"T1"))&gt;0,"P35"," ")</f>
        <v xml:space="preserve"> </v>
      </c>
      <c r="AM232" s="78" t="str">
        <f>IF(SUM(COUNTIFS('Planificación 2026-1'!E:E,"FILIAL",'Planificación 2026-1'!W:W,C232,'Planificación 2026-1'!G:G,"T3"))&gt;0,"P36"," ")</f>
        <v xml:space="preserve"> </v>
      </c>
      <c r="AN232" s="78" t="str">
        <f>IF(SUM(COUNTIFS('Planificación 2026-1'!E:E,"FILIAL",'Planificación 2026-1'!W:W,C232,'Planificación 2026-1'!G:G,"T2"))&gt;0,"P37"," ")</f>
        <v xml:space="preserve"> </v>
      </c>
      <c r="AO232" s="78" t="str">
        <f>IF(SUM(COUNTIFS('Planificación 2026-1'!E:E,"FILIAL",'Planificación 2026-1'!W:W,C232,'Planificación 2026-1'!G:G,"AE"))&gt;0,"P38"," ")</f>
        <v xml:space="preserve"> </v>
      </c>
      <c r="AP232" s="78" t="str">
        <f>IF(SUM(COUNTIFS('Planificación 2026-1'!E:E,"FILIAL",'Planificación 2026-1'!W:W,C232,'Planificación 2026-1'!G:G,"T4"))&gt;0,"P55"," ")</f>
        <v xml:space="preserve"> </v>
      </c>
      <c r="AQ232" s="78" t="str">
        <f>IF(SUM(COUNTIFS('Planificación 2026-1'!E:E,"SUNAMPE",'Planificación 2026-1'!W:W,C232,'Planificación 2026-1'!G:G,"AF"))&gt;0," P01"," ")</f>
        <v xml:space="preserve"> </v>
      </c>
      <c r="AR232" s="78" t="str">
        <f>IF(SUM(COUNTIFS('Planificación 2026-1'!E:E,"SUNAMPE",'Planificación 2026-1'!W:W,C232,'Planificación 2026-1'!G:G,"EN"))&gt;0,"P02"," ")</f>
        <v xml:space="preserve"> </v>
      </c>
      <c r="AS232" s="78" t="str">
        <f>IF(SUM(COUNTIFS('Planificación 2026-1'!E:E,"SUNAMPE",'Planificación 2026-1'!W:W,C232,'Planificación 2026-1'!G:G,"IS"))&gt;0,"P03"," ")</f>
        <v xml:space="preserve"> </v>
      </c>
      <c r="AT232" s="78" t="str">
        <f>IF(SUM(COUNTIFS('Planificación 2026-1'!E:E,"SUNAMPE",'Planificación 2026-1'!W:W,C232,'Planificación 2026-1'!G:G,"PS"))&gt;0,"P04"," ")</f>
        <v xml:space="preserve"> </v>
      </c>
      <c r="AU232" s="78"/>
      <c r="AV232" s="78" t="str">
        <f>IF(SUM(COUNTIFS('Planificación 2026-1'!E:E,"SUNAMPE",'Planificación 2026-1'!W:W,C232,'Planificación 2026-1'!G:G,"IN"))&gt;0,"P06"," ")</f>
        <v xml:space="preserve"> </v>
      </c>
      <c r="AW232" s="78" t="str">
        <f>IF(SUM(COUNTIFS('Planificación 2026-1'!E:E,"SUNAMPE",'Planificación 2026-1'!W:W,C232,'Planificación 2026-1'!G:G,"CA"))&gt;0,"P07"," ")</f>
        <v xml:space="preserve"> </v>
      </c>
      <c r="AX232" s="78" t="str">
        <f>IF(SUM(COUNTIFS('Planificación 2026-1'!E:E,"SUNAMPE",'Planificación 2026-1'!W:W,C232,'Planificación 2026-1'!G:G,"DE"))&gt;0,"P08"," ")</f>
        <v xml:space="preserve"> </v>
      </c>
      <c r="AY232" s="78" t="str">
        <f>IF(SUM(COUNTIFS('Planificación 2026-1'!E:E,"SUNAMPE",'Planificación 2026-1'!W:W,C232,'Planificación 2026-1'!G:G,"OB"))&gt;0,"P09"," ")</f>
        <v xml:space="preserve"> </v>
      </c>
      <c r="AZ232" s="78" t="str">
        <f>IF(SUM(COUNTIFS('Planificación 2026-1'!E:E,"SUNAMPE",'Planificación 2026-1'!W:W,C232,'Planificación 2026-1'!G:G,"MH"))&gt;0,"P31"," ")</f>
        <v xml:space="preserve"> </v>
      </c>
      <c r="BA232" s="78" t="str">
        <f>IF(SUM(COUNTIFS('Planificación 2026-1'!E:E,"SUNAMPE",'Planificación 2026-1'!W:W,C232,'Planificación 2026-1'!G:G,"IC"))&gt;0,"P32"," ")</f>
        <v xml:space="preserve"> </v>
      </c>
      <c r="BB232" s="78" t="str">
        <f>IF(SUM(COUNTIFS('Planificación 2026-1'!E:E,"SUNAMPE",'Planificación 2026-1'!W:W,C232,'Planificación 2026-1'!G:G,"AR"))&gt;0,"P34"," ")</f>
        <v xml:space="preserve"> </v>
      </c>
      <c r="BC232" s="78" t="str">
        <f>IF(SUM(COUNTIFS('Planificación 2026-1'!E:E,"SUNAMPE",'Planificación 2026-1'!W:W,C232,'Planificación 2026-1'!G:G,"T1"))&gt;0,"P35"," ")</f>
        <v xml:space="preserve"> </v>
      </c>
      <c r="BD232" s="78" t="str">
        <f>IF(SUM(COUNTIFS('Planificación 2026-1'!E:E,"SUNAMPE",'Planificación 2026-1'!W:W,C232,'Planificación 2026-1'!G:G,"T3"))&gt;0,"P36"," ")</f>
        <v xml:space="preserve"> </v>
      </c>
      <c r="BE232" s="78" t="str">
        <f>IF(SUM(COUNTIFS('Planificación 2026-1'!E:E,"SUNAMPE",'Planificación 2026-1'!W:W,C232,'Planificación 2026-1'!G:G,"T2"))&gt;0,"P37"," ")</f>
        <v xml:space="preserve"> </v>
      </c>
      <c r="BF232" s="78" t="str">
        <f>IF(SUM(COUNTIFS('Planificación 2026-1'!E:E,"SUNAMPE",'Planificación 2026-1'!W:W,C232,'Planificación 2026-1'!G:G,"AE"))&gt;0,"P38"," ")</f>
        <v xml:space="preserve"> </v>
      </c>
      <c r="BG232" s="78" t="str">
        <f>IF(SUM(COUNTIFS('Planificación 2026-1'!E:E,"SUNAMPE",'Planificación 2026-1'!W:W,C232,'Planificación 2026-1'!G:G,"T4"))&gt;0,"P55"," ")</f>
        <v xml:space="preserve"> </v>
      </c>
      <c r="BH232" s="78" t="str">
        <f>IF(SUM(COUNTIFS('Planificación 2026-1'!E:E,"HUAURA",'Planificación 2026-1'!W:W,C232,'Planificación 2026-1'!G:G,"AF"))&gt;0," P01"," ")</f>
        <v xml:space="preserve"> </v>
      </c>
      <c r="BI232" s="78" t="str">
        <f>IF(SUM(COUNTIFS('Planificación 2026-1'!E:E,"HUAURA",'Planificación 2026-1'!W:W,C232,'Planificación 2026-1'!G:G,"EN"))&gt;0,"P02"," ")</f>
        <v xml:space="preserve"> </v>
      </c>
      <c r="BJ232" s="78" t="str">
        <f>IF(SUM(COUNTIFS('Planificación 2026-1'!E:E,"HUAURA",'Planificación 2026-1'!W:W,C232,'Planificación 2026-1'!G:G,"IS"))&gt;0,"P03"," ")</f>
        <v xml:space="preserve"> </v>
      </c>
      <c r="BK232" s="78" t="str">
        <f>IF(SUM(COUNTIFS('Planificación 2026-1'!E:E,"HUAURA",'Planificación 2026-1'!W:W,C232,'Planificación 2026-1'!G:G,"PS"))&gt;0,"P04"," ")</f>
        <v xml:space="preserve"> </v>
      </c>
      <c r="BL232" s="78"/>
      <c r="BM232" s="78" t="str">
        <f>IF(SUM(COUNTIFS('Planificación 2026-1'!E:E,"HUAURA",'Planificación 2026-1'!W:W,C232,'Planificación 2026-1'!G:G,"IN"))&gt;0,"P06"," ")</f>
        <v xml:space="preserve"> </v>
      </c>
      <c r="BN232" s="78" t="str">
        <f>IF(SUM(COUNTIFS('Planificación 2026-1'!E:E,"HUAURA",'Planificación 2026-1'!W:W,C232,'Planificación 2026-1'!G:G,"CA"))&gt;0,"P07"," ")</f>
        <v xml:space="preserve"> </v>
      </c>
      <c r="BO232" s="78" t="str">
        <f>IF(SUM(COUNTIFS('Planificación 2026-1'!E:E,"HUAURA",'Planificación 2026-1'!W:W,C232,'Planificación 2026-1'!G:G,"DE"))&gt;0,"P08"," ")</f>
        <v xml:space="preserve"> </v>
      </c>
      <c r="BP232" s="78" t="str">
        <f>IF(SUM(COUNTIFS('Planificación 2026-1'!E:E,"HUAURA",'Planificación 2026-1'!W:W,C232,'Planificación 2026-1'!G:G,"OB"))&gt;0,"P09"," ")</f>
        <v xml:space="preserve"> </v>
      </c>
      <c r="BQ232" s="78" t="str">
        <f>IF(SUM(COUNTIFS('Planificación 2026-1'!E:E,"HUAURA",'Planificación 2026-1'!W:W,C232,'Planificación 2026-1'!G:G,"MH"))&gt;0,"P31"," ")</f>
        <v xml:space="preserve"> </v>
      </c>
      <c r="BR232" s="78" t="str">
        <f>IF(SUM(COUNTIFS('Planificación 2026-1'!E:E,"HUAURA",'Planificación 2026-1'!W:W,C232,'Planificación 2026-1'!G:G,"IC"))&gt;0,"P32"," ")</f>
        <v xml:space="preserve"> </v>
      </c>
      <c r="BS232" s="78" t="str">
        <f>IF(SUM(COUNTIFS('Planificación 2026-1'!E:E,"HUAURA",'Planificación 2026-1'!W:W,C232,'Planificación 2026-1'!G:G,"AR"))&gt;0,"P34"," ")</f>
        <v xml:space="preserve"> </v>
      </c>
      <c r="BT232" s="78" t="str">
        <f>IF(SUM(COUNTIFS('Planificación 2026-1'!E:E,"HUAURA",'Planificación 2026-1'!W:W,C232,'Planificación 2026-1'!G:G,"T1"))&gt;0,"P35"," ")</f>
        <v xml:space="preserve"> </v>
      </c>
      <c r="BU232" s="78" t="str">
        <f>IF(SUM(COUNTIFS('Planificación 2026-1'!E:E,"HUAURA",'Planificación 2026-1'!W:W,C232,'Planificación 2026-1'!G:G,"T3"))&gt;0,"P36"," ")</f>
        <v xml:space="preserve"> </v>
      </c>
      <c r="BV232" s="78" t="str">
        <f>IF(SUM(COUNTIFS('Planificación 2026-1'!E:E,"HUAURA",'Planificación 2026-1'!W:W,C232,'Planificación 2026-1'!G:G,"T2"))&gt;0,"P37"," ")</f>
        <v xml:space="preserve"> </v>
      </c>
      <c r="BW232" s="78" t="str">
        <f>IF(SUM(COUNTIFS('Planificación 2026-1'!E:E,"HUAURA",'Planificación 2026-1'!W:W,C232,'Planificación 2026-1'!G:G,"AE"))&gt;0,"P38"," ")</f>
        <v xml:space="preserve"> </v>
      </c>
      <c r="BX232" s="78" t="str">
        <f>IF(SUM(COUNTIFS('Planificación 2026-1'!E:E,"HUAURA",'Planificación 2026-1'!W:W,C232,'Planificación 2026-1'!G:G,"T4"))&gt;0,"P55"," ")</f>
        <v xml:space="preserve"> </v>
      </c>
      <c r="BY232" s="79">
        <f>SUMIFS('Planificación 2026-1'!R:R,'Planificación 2026-1'!W:W,C232,'Planificación 2026-1'!G:G,"AF",'Planificación 2026-1'!H:H,"&gt;2")</f>
        <v>0</v>
      </c>
      <c r="BZ232" s="79">
        <f>SUMIFS('Planificación 2026-1'!R:R,'Planificación 2026-1'!W:W,C232,'Planificación 2026-1'!G:G,"EN",'Planificación 2026-1'!H:H,"&gt;2")</f>
        <v>0</v>
      </c>
      <c r="CA232" s="79">
        <f>SUMIFS('Planificación 2026-1'!R:R,'Planificación 2026-1'!W:W,C232,'Planificación 2026-1'!G:G,"IS",'Planificación 2026-1'!H:H,"&gt;2")</f>
        <v>0</v>
      </c>
      <c r="CB232" s="79">
        <f>SUMIFS('Planificación 2026-1'!R:R,'Planificación 2026-1'!W:W,C232,'Planificación 2026-1'!G:G,"PS",'Planificación 2026-1'!H:H,"&gt;2")</f>
        <v>0</v>
      </c>
      <c r="CC232" s="79">
        <f>SUMIFS('Planificación 2026-1'!R:R,'Planificación 2026-1'!W:W,C232,'Planificación 2026-1'!G:G,"IN",'Planificación 2026-1'!H:H,"&gt;2")</f>
        <v>0</v>
      </c>
      <c r="CD232" s="79">
        <f>SUMIFS('Planificación 2026-1'!R:R,'Planificación 2026-1'!W:W,C232,'Planificación 2026-1'!G:G,"CA",'Planificación 2026-1'!H:H,"&gt;2")</f>
        <v>0</v>
      </c>
      <c r="CE232" s="79">
        <f>SUMIFS('Planificación 2026-1'!R:R,'Planificación 2026-1'!W:W,C232,'Planificación 2026-1'!G:G,"DE",'Planificación 2026-1'!H:H,"&gt;2")</f>
        <v>0</v>
      </c>
      <c r="CF232" s="79">
        <f>SUMIFS('Planificación 2026-1'!R:R,'Planificación 2026-1'!W:W,C232,'Planificación 2026-1'!G:G,"OB",'Planificación 2026-1'!H:H,"&gt;2")</f>
        <v>14</v>
      </c>
      <c r="CG232" s="79">
        <f>SUMIFS('Planificación 2026-1'!R:R,'Planificación 2026-1'!W:W,C232,'Planificación 2026-1'!G:G,"MH",'Planificación 2026-1'!H:H,"&gt;2")</f>
        <v>0</v>
      </c>
      <c r="CH232" s="79">
        <f>SUMIFS('Planificación 2026-1'!R:R,'Planificación 2026-1'!W:W,C232,'Planificación 2026-1'!G:G,"IC",'Planificación 2026-1'!H:H,"&gt;2")</f>
        <v>0</v>
      </c>
      <c r="CI232" s="79">
        <f>SUMIFS('Planificación 2026-1'!R:R,'Planificación 2026-1'!W:W,C232,'Planificación 2026-1'!G:G,"AR",'Planificación 2026-1'!H:H,"&gt;2")</f>
        <v>0</v>
      </c>
      <c r="CJ232" s="79">
        <f>SUMIFS('Planificación 2026-1'!R:R,'Planificación 2026-1'!W:W,C232,'Planificación 2026-1'!G:G,"T1",'Planificación 2026-1'!H:H,"&gt;2")</f>
        <v>0</v>
      </c>
      <c r="CK232" s="79">
        <f>SUMIFS('Planificación 2026-1'!R:R,'Planificación 2026-1'!W:W,C232,'Planificación 2026-1'!G:G,"T3",'Planificación 2026-1'!H:H,"&gt;2")</f>
        <v>0</v>
      </c>
      <c r="CL232" s="79">
        <f>SUMIFS('Planificación 2026-1'!R:R,'Planificación 2026-1'!W:W,C232,'Planificación 2026-1'!G:G,"T2",'Planificación 2026-1'!H:H,"&gt;2")</f>
        <v>0</v>
      </c>
      <c r="CM232" s="79">
        <f>SUMIFS('Planificación 2026-1'!R:R,'Planificación 2026-1'!W:W,C232,'Planificación 2026-1'!G:G,"AE",'Planificación 2026-1'!H:H,"&gt;2")</f>
        <v>0</v>
      </c>
      <c r="CN232" s="79">
        <f>SUMIFS('Planificación 2026-1'!R:R,'Planificación 2026-1'!W:W,C232,'Planificación 2026-1'!G:G,"T4",'Planificación 2026-1'!H:H,"&gt;2")</f>
        <v>0</v>
      </c>
      <c r="CO232" s="79">
        <f>SUMIFS('Planificación 2026-1'!R:R,'Planificación 2026-1'!W:W,C232,'Planificación 2026-1'!G:G,"AF",'Planificación 2026-1'!H:H,"&lt;3")</f>
        <v>0</v>
      </c>
      <c r="CP232" s="79">
        <f>SUMIFS('Planificación 2026-1'!R:R,'Planificación 2026-1'!W:W,C232,'Planificación 2026-1'!G:G,"EN",'Planificación 2026-1'!H:H,"&lt;3")</f>
        <v>0</v>
      </c>
      <c r="CQ232" s="79">
        <f>SUMIFS('Planificación 2026-1'!R:R,'Planificación 2026-1'!W:W,C232,'Planificación 2026-1'!G:G,"IS",'Planificación 2026-1'!H:H,"&lt;3")</f>
        <v>0</v>
      </c>
      <c r="CR232" s="79">
        <f>SUMIFS('Planificación 2026-1'!R:R,'Planificación 2026-1'!W:W,C232,'Planificación 2026-1'!G:G,"PS",'Planificación 2026-1'!H:H,"&lt;3")</f>
        <v>0</v>
      </c>
      <c r="CS232" s="79">
        <f>SUMIFS('Planificación 2026-1'!R:R,'Planificación 2026-1'!W:W,C232,'Planificación 2026-1'!G:G,"IN",'Planificación 2026-1'!H:H,"&lt;3")</f>
        <v>0</v>
      </c>
      <c r="CT232" s="79">
        <f>SUMIFS('Planificación 2026-1'!R:R,'Planificación 2026-1'!W:W,C232,'Planificación 2026-1'!G:G,"CA",'Planificación 2026-1'!H:H,"&lt;3")</f>
        <v>0</v>
      </c>
      <c r="CU232" s="79">
        <f>SUMIFS('Planificación 2026-1'!R:R,'Planificación 2026-1'!W:W,C232,'Planificación 2026-1'!G:G,"DE",'Planificación 2026-1'!H:H,"&lt;3")</f>
        <v>0</v>
      </c>
      <c r="CV232" s="79">
        <f>SUMIFS('Planificación 2026-1'!R:R,'Planificación 2026-1'!W:W,C232,'Planificación 2026-1'!G:G,"OB",'Planificación 2026-1'!H:H,"&lt;3")</f>
        <v>0</v>
      </c>
      <c r="CW232" s="79">
        <f>SUMIFS('Planificación 2026-1'!R:R,'Planificación 2026-1'!W:W,C232,'Planificación 2026-1'!G:G,"MH",'Planificación 2026-1'!H:H,"&lt;3")</f>
        <v>0</v>
      </c>
      <c r="CX232" s="79">
        <f>SUMIFS('Planificación 2026-1'!R:R,'Planificación 2026-1'!W:W,C232,'Planificación 2026-1'!G:G,"IC",'Planificación 2026-1'!H:H,"&lt;3")</f>
        <v>0</v>
      </c>
      <c r="CY232" s="79">
        <f>SUMIFS('Planificación 2026-1'!R:R,'Planificación 2026-1'!W:W,C232,'Planificación 2026-1'!G:G,"AR",'Planificación 2026-1'!H:H,"&lt;3")</f>
        <v>0</v>
      </c>
      <c r="CZ232" s="79">
        <f>SUMIFS('Planificación 2026-1'!R:R,'Planificación 2026-1'!W:W,C232,'Planificación 2026-1'!G:G,"T1",'Planificación 2026-1'!H:H,"&lt;3")</f>
        <v>0</v>
      </c>
      <c r="DA232" s="79">
        <f>SUMIFS('Planificación 2026-1'!R:R,'Planificación 2026-1'!W:W,C232,'Planificación 2026-1'!G:G,"T3",'Planificación 2026-1'!H:H,"&lt;3")</f>
        <v>0</v>
      </c>
      <c r="DB232" s="79">
        <f>SUMIFS('Planificación 2026-1'!R:R,'Planificación 2026-1'!W:W,C232,'Planificación 2026-1'!G:G,"T2",'Planificación 2026-1'!H:H,"&lt;3")</f>
        <v>0</v>
      </c>
      <c r="DC232" s="79">
        <f>SUMIFS('Planificación 2026-1'!R:R,'Planificación 2026-1'!W:W,C232,'Planificación 2026-1'!G:G,"AE",'Planificación 2026-1'!H:H,"&lt;3")</f>
        <v>0</v>
      </c>
      <c r="DD232" s="79">
        <f>SUMIFS('Planificación 2026-1'!R:R,'Planificación 2026-1'!W:W,C232,'Planificación 2026-1'!G:G,"T4",'Planificación 2026-1'!H:H,"&lt;3")</f>
        <v>0</v>
      </c>
      <c r="DE232" s="78" t="str">
        <f t="shared" si="46"/>
        <v/>
      </c>
      <c r="DF232" s="30">
        <f>IF(C232="","",SUMIFS('Planificación 2026-1'!R:R,'Planificación 2026-1'!W:W,C232,'Planificación 2026-1'!E:E,"PRINCIPAL",'Planificación 2026-1'!X:X,"VIRTUAL"))</f>
        <v>0</v>
      </c>
      <c r="DG232" s="30">
        <f>IF(C232="","",SUMIFS('Planificación 2026-1'!R:R,'Planificación 2026-1'!W:W,C232,'Planificación 2026-1'!E:E,"PRINCIPAL",'Planificación 2026-1'!X:X,"PRESENCIAL"))</f>
        <v>0</v>
      </c>
      <c r="DH232" s="30">
        <f>IF(C232="","",SUMIFS('Planificación 2026-1'!R:R,'Planificación 2026-1'!W:W,C232,'Planificación 2026-1'!E:E,"PRINCIPAL",'Planificación 2026-1'!X:X,"HIBRIDO PRESENCIAL"))</f>
        <v>0</v>
      </c>
      <c r="DI232" s="78" t="str">
        <f t="shared" si="47"/>
        <v>P09</v>
      </c>
      <c r="DJ232" s="78">
        <f>IF(C232="","",SUMIFS('Planificación 2026-1'!R:R,'Planificación 2026-1'!W:W,C232,'Planificación 2026-1'!E:E,"FILIAL",'Planificación 2026-1'!X:X,"VIRTUAL"))</f>
        <v>0</v>
      </c>
      <c r="DK232" s="80">
        <f>IF(C232="","",SUMIFS('Planificación 2026-1'!R:R,'Planificación 2026-1'!W:W,C232,'Planificación 2026-1'!E:E,"FILIAL",'Planificación 2026-1'!X:X,"PRESENCIAL"))</f>
        <v>14</v>
      </c>
      <c r="DL232" s="42">
        <f>IF(C232="","",SUMIFS('Planificación 2026-1'!R:R,'Planificación 2026-1'!W:W,C232,'Planificación 2026-1'!E:E,"FILIAL",'Planificación 2026-1'!X:X,"HIBRIDO PRESENCIAL"))</f>
        <v>0</v>
      </c>
      <c r="DM232" s="81" t="str">
        <f t="shared" si="48"/>
        <v/>
      </c>
      <c r="DN232" s="78">
        <f>IF(C232="","",SUMIFS('Planificación 2026-1'!R:R,'Planificación 2026-1'!W:W,C232,'Planificación 2026-1'!E:E,"SUNAMPE",'Planificación 2026-1'!X:X,"VIRTUAL"))</f>
        <v>0</v>
      </c>
      <c r="DO232" s="42">
        <f>IF(C232="","",SUMIFS('Planificación 2026-1'!R:R,'Planificación 2026-1'!W:W,C232,'Planificación 2026-1'!E:E,"SUNAMPE",'Planificación 2026-1'!X:X,"PRESENCIAL"))</f>
        <v>0</v>
      </c>
      <c r="DP232" s="81" t="str">
        <f t="shared" si="49"/>
        <v/>
      </c>
      <c r="DQ232" s="78">
        <f>IF(C232="","",SUMIFS('Planificación 2026-1'!R:R,'Planificación 2026-1'!W:W,C232,'Planificación 2026-1'!E:E,"HUAURA",'Planificación 2026-1'!X:X,"VIRTUAL"))</f>
        <v>0</v>
      </c>
      <c r="DR232" s="42">
        <f>IF(C232="","",SUMIFS('Planificación 2026-1'!R:R,'Planificación 2026-1'!W:W,C232,'Planificación 2026-1'!E:E,"HUAURA",'Planificación 2026-1'!X:X,"PRESENCIAL"))</f>
        <v>0</v>
      </c>
      <c r="DS232" s="48">
        <f>SUMIFS('Planificación 2026-1'!R:R,'Planificación 2026-1'!W:W,C232,'Planificación 2026-1'!E:E,"PRINCIPAL",'Planificación 2026-1'!X:X,"VIRTUAL",'Planificación 2026-1'!H:H,"&gt;2")</f>
        <v>0</v>
      </c>
      <c r="DT232" s="48">
        <f>SUMIFS('Planificación 2026-1'!R:R,'Planificación 2026-1'!W:W,C232,'Planificación 2026-1'!E:E,"PRINCIPAL",'Planificación 2026-1'!X:X,"&lt;&gt;VIRTUAL",'Planificación 2026-1'!H:H,"&gt;2")</f>
        <v>0</v>
      </c>
      <c r="DU232" s="48">
        <f>SUMIFS('Planificación 2026-1'!R:R,'Planificación 2026-1'!W:W,C232,'Planificación 2026-1'!E:E,"SUNAMPE",'Planificación 2026-1'!X:X,"VIRTUAL",'Planificación 2026-1'!H:H,"&gt;2")</f>
        <v>0</v>
      </c>
      <c r="DV232" s="48">
        <f>SUMIFS('Planificación 2026-1'!R:R,'Planificación 2026-1'!W:W,C232,'Planificación 2026-1'!E:E,"SUNAMPE",'Planificación 2026-1'!X:X,"&lt;&gt;VIRTUAL",'Planificación 2026-1'!H:H,"&gt;2")</f>
        <v>0</v>
      </c>
      <c r="DW232" s="48">
        <f>SUMIFS('Planificación 2026-1'!R:R,'Planificación 2026-1'!W:W,C232,'Planificación 2026-1'!E:E,"FILIAL",'Planificación 2026-1'!X:X,"VIRTUAL",'Planificación 2026-1'!H:H,"&gt;2")</f>
        <v>0</v>
      </c>
      <c r="DX232" s="48">
        <f>SUMIFS('Planificación 2026-1'!R:R,'Planificación 2026-1'!W:W,C232,'Planificación 2026-1'!E:E,"FILIAL",'Planificación 2026-1'!X:X,"&lt;&gt;VIRTUAL",'Planificación 2026-1'!H:H,"&gt;2")</f>
        <v>14</v>
      </c>
      <c r="DY232" s="48">
        <f>SUMIFS('Planificación 2026-1'!R:R,'Planificación 2026-1'!W:W,C232,'Planificación 2026-1'!E:E,"PORUMA",'Planificación 2026-1'!X:X,"VIRTUAL",'Planificación 2026-1'!H:H,"&gt;2")</f>
        <v>0</v>
      </c>
      <c r="DZ232" s="48">
        <f>SUMIFS('Planificación 2026-1'!R:R,'Planificación 2026-1'!W:W,C232,'Planificación 2026-1'!E:E,"PORUMA",'Planificación 2026-1'!X:X,"&lt;&gt;VIRTUAL",'Planificación 2026-1'!H:H,"&gt;2")</f>
        <v>0</v>
      </c>
      <c r="EA232" s="48">
        <f>SUMIFS('Planificación 2026-1'!R:R,'Planificación 2026-1'!W:W,C232,'Planificación 2026-1'!E:E,"HUAURA",'Planificación 2026-1'!X:X,"VIRTUAL",'Planificación 2026-1'!H:H,"&gt;2")</f>
        <v>0</v>
      </c>
      <c r="EB232" s="48">
        <f>SUMIFS('Planificación 2026-1'!R:R,'Planificación 2026-1'!W:W,C232,'Planificación 2026-1'!E:E,"HUAURA",'Planificación 2026-1'!X:X,"&lt;&gt;VIRTUAL",'Planificación 2026-1'!H:H,"&gt;2")</f>
        <v>0</v>
      </c>
      <c r="EC232" s="48">
        <f>SUMIFS('Planificación 2026-1'!R:R,'Planificación 2026-1'!W:W,C232,'Planificación 2026-1'!E:E,"PRINCIPAL",'Planificación 2026-1'!X:X,"VIRTUAL",'Planificación 2026-1'!H:H,"&lt;3")</f>
        <v>0</v>
      </c>
      <c r="ED232" s="48">
        <f>SUMIFS('Planificación 2026-1'!R:R,'Planificación 2026-1'!W:W,C232,'Planificación 2026-1'!E:E,"PRINCIPAL",'Planificación 2026-1'!X:X,"&lt;&gt;VIRTUAL",'Planificación 2026-1'!H:H,"&lt;3")</f>
        <v>0</v>
      </c>
      <c r="EE232" s="48">
        <f>SUMIFS('Planificación 2026-1'!R:R,'Planificación 2026-1'!W:W,C232,'Planificación 2026-1'!E:E,"SUNAMPE",'Planificación 2026-1'!X:X,"VIRTUAL",'Planificación 2026-1'!H:H,"&lt;3")</f>
        <v>0</v>
      </c>
      <c r="EF232" s="48">
        <f>SUMIFS('Planificación 2026-1'!R:R,'Planificación 2026-1'!W:W,C232,'Planificación 2026-1'!E:E,"SUNAMPE",'Planificación 2026-1'!X:X,"&lt;&gt;VIRTUAL",'Planificación 2026-1'!H:H,"&lt;3")</f>
        <v>0</v>
      </c>
      <c r="EG232" s="48">
        <f>SUMIFS('Planificación 2026-1'!R:R,'Planificación 2026-1'!W:W,C232,'Planificación 2026-1'!E:E,"FILIAL",'Planificación 2026-1'!X:X,"VIRTUAL",'Planificación 2026-1'!H:H,"&lt;3")</f>
        <v>0</v>
      </c>
      <c r="EH232" s="48">
        <f>SUMIFS('Planificación 2026-1'!R:R,'Planificación 2026-1'!W:W,C232,'Planificación 2026-1'!E:E,"FILIAL",'Planificación 2026-1'!X:X,"&lt;&gt;VIRTUAL",'Planificación 2026-1'!H:H,"&lt;3")</f>
        <v>0</v>
      </c>
      <c r="EI232" s="48">
        <f>SUMIFS('Planificación 2026-1'!R:R,'Planificación 2026-1'!W:W,C232,'Planificación 2026-1'!E:E,"PORUMA",'Planificación 2026-1'!X:X,"VIRTUAL",'Planificación 2026-1'!H:H,"&lt;3")</f>
        <v>0</v>
      </c>
      <c r="EJ232" s="48">
        <f>SUMIFS('Planificación 2026-1'!R:R,'Planificación 2026-1'!W:W,C232,'Planificación 2026-1'!E:E,"PORUMA",'Planificación 2026-1'!X:X,"&lt;&gt;VIRTUAL",'Planificación 2026-1'!H:H,"&lt;3")</f>
        <v>0</v>
      </c>
      <c r="EK232" s="48">
        <f>SUMIFS('Planificación 2026-1'!R:R,'Planificación 2026-1'!W:W,C232,'Planificación 2026-1'!E:E,"HUAURA",'Planificación 2026-1'!X:X,"VIRTUAL",'Planificación 2026-1'!H:H,"&lt;3")</f>
        <v>0</v>
      </c>
      <c r="EL232" s="48">
        <f>SUMIFS('Planificación 2026-1'!R:R,'Planificación 2026-1'!W:W,C232,'Planificación 2026-1'!E:E,"HUAURA",'Planificación 2026-1'!X:X,"&lt;&gt;VIRTUAL",'Planificación 2026-1'!H:H,"&lt;3")</f>
        <v>0</v>
      </c>
      <c r="EM232" s="48">
        <f t="shared" si="50"/>
        <v>14</v>
      </c>
      <c r="EN232" s="48">
        <f t="shared" si="51"/>
        <v>0</v>
      </c>
      <c r="EO232" s="48">
        <f t="shared" si="52"/>
        <v>0</v>
      </c>
      <c r="EP232" s="48">
        <f t="shared" si="53"/>
        <v>0</v>
      </c>
      <c r="EQ232" s="48">
        <f t="shared" si="54"/>
        <v>0</v>
      </c>
      <c r="ER232" s="48"/>
      <c r="ES232" s="48">
        <f t="shared" si="55"/>
        <v>0</v>
      </c>
      <c r="ET232" s="48">
        <f t="shared" si="56"/>
        <v>14</v>
      </c>
      <c r="EU232" s="48" t="b">
        <f t="shared" si="57"/>
        <v>1</v>
      </c>
      <c r="EV232" s="48" t="str">
        <f t="shared" si="58"/>
        <v>FILIAL</v>
      </c>
      <c r="EW232" s="48" t="str">
        <f t="shared" si="59"/>
        <v>PRESENCIAL</v>
      </c>
    </row>
    <row r="233" spans="1:153" x14ac:dyDescent="0.3">
      <c r="A233" s="53"/>
      <c r="B233" s="383">
        <v>230</v>
      </c>
      <c r="C233" s="107" t="s">
        <v>261</v>
      </c>
      <c r="D233" s="82">
        <f>SUMIF('Planificación 2026-1'!W:W,C233,'Planificación 2026-1'!R:R)</f>
        <v>22</v>
      </c>
      <c r="E233" s="384" t="s">
        <v>341</v>
      </c>
      <c r="F233" s="107" t="s">
        <v>465</v>
      </c>
      <c r="G233" s="107" t="s">
        <v>431</v>
      </c>
      <c r="H233" s="107" t="s">
        <v>432</v>
      </c>
      <c r="I233" s="77" t="str">
        <f>IF(SUM(COUNTIFS('Planificación 2026-1'!E:E,"PRINCIPAL",'Planificación 2026-1'!W:W,C233,'Planificación 2026-1'!G:G,"AF"))&gt;0,"P01"," ")</f>
        <v xml:space="preserve"> </v>
      </c>
      <c r="J233" s="78" t="str">
        <f>IF(SUM(COUNTIFS('Planificación 2026-1'!E:E,"PRINCIPAL",'Planificación 2026-1'!W:W,C233,'Planificación 2026-1'!G:G,"EN"))&gt;0,"P02"," ")</f>
        <v>P02</v>
      </c>
      <c r="K233" s="78" t="str">
        <f>IF(SUM(COUNTIFS('Planificación 2026-1'!E:E,"PRINCIPAL",'Planificación 2026-1'!W:W,C233,'Planificación 2026-1'!G:G,"IS"))&gt;0,"P03"," ")</f>
        <v xml:space="preserve"> </v>
      </c>
      <c r="L233" s="78" t="str">
        <f>IF(SUM(COUNTIFS('Planificación 2026-1'!E:E,"PRINCIPAL",'Planificación 2026-1'!W:W,C233,'Planificación 2026-1'!G:G,"PS"))&gt;0,"P04"," ")</f>
        <v xml:space="preserve"> </v>
      </c>
      <c r="M233" s="78"/>
      <c r="N233" s="78" t="str">
        <f>IF(SUM(COUNTIFS('Planificación 2026-1'!E:E,"PRINCIPAL",'Planificación 2026-1'!W:W,C233,'Planificación 2026-1'!G:G,"IN"))&gt;0,"P06"," ")</f>
        <v xml:space="preserve"> </v>
      </c>
      <c r="O233" s="78" t="str">
        <f>IF(SUM(COUNTIFS('Planificación 2026-1'!E:E,"PRINCIPAL",'Planificación 2026-1'!W:W,C233,'Planificación 2026-1'!G:G,"CA"))&gt;0,"P07"," ")</f>
        <v xml:space="preserve"> </v>
      </c>
      <c r="P233" s="78" t="str">
        <f>IF(SUM(COUNTIFS('Planificación 2026-1'!E:E,"PRINCIPAL",'Planificación 2026-1'!W:W,C233,'Planificación 2026-1'!G:G,"DE"))&gt;0,"P08"," ")</f>
        <v xml:space="preserve"> </v>
      </c>
      <c r="Q233" s="78" t="str">
        <f>IF(SUM(COUNTIFS('Planificación 2026-1'!E:E,"PRINCIPAL",'Planificación 2026-1'!W:W,C233,'Planificación 2026-1'!G:G,"OB"))&gt;0,"P09"," ")</f>
        <v xml:space="preserve"> </v>
      </c>
      <c r="R233" s="78" t="str">
        <f>IF(SUM(COUNTIFS('Planificación 2026-1'!E:E,"PRINCIPAL",'Planificación 2026-1'!W:W,C233,'Planificación 2026-1'!G:G,"MH"))&gt;0,"P31"," ")</f>
        <v xml:space="preserve"> </v>
      </c>
      <c r="S233" s="78" t="str">
        <f>IF(SUM(COUNTIFS('Planificación 2026-1'!E:E,"PRINCIPAL",'Planificación 2026-1'!W:W,C233,'Planificación 2026-1'!G:G,"IC"))&gt;0,"P32"," ")</f>
        <v xml:space="preserve"> </v>
      </c>
      <c r="T233" s="78" t="str">
        <f>IF(SUM(COUNTIFS('Planificación 2026-1'!E:E,"PRINCIPAL",'Planificación 2026-1'!W:W,C233,'Planificación 2026-1'!G:G,"AR"))&gt;0,"P34"," ")</f>
        <v xml:space="preserve"> </v>
      </c>
      <c r="U233" s="78" t="str">
        <f>IF(SUM(COUNTIFS('Planificación 2026-1'!E:E,"PRINCIPAL",'Planificación 2026-1'!W:W,C233,'Planificación 2026-1'!G:G,"T1"))&gt;0,"P35"," ")</f>
        <v xml:space="preserve"> </v>
      </c>
      <c r="V233" s="78" t="str">
        <f>IF(SUM(COUNTIFS('Planificación 2026-1'!E:E,"PRINCIPAL",'Planificación 2026-1'!W:W,C233,'Planificación 2026-1'!G:G,"T3"))&gt;0,"P36"," ")</f>
        <v xml:space="preserve"> </v>
      </c>
      <c r="W233" s="78" t="str">
        <f>IF(SUM(COUNTIFS('Planificación 2026-1'!E:E,"PRINCIPAL",'Planificación 2026-1'!W:W,C233,'Planificación 2026-1'!G:G,"T2"))&gt;0,"P37"," ")</f>
        <v xml:space="preserve"> </v>
      </c>
      <c r="X233" s="78" t="str">
        <f>IF(SUM(COUNTIFS('Planificación 2026-1'!E:E,"PRINCIPAL",'Planificación 2026-1'!W:W,C233,'Planificación 2026-1'!G:G,"AE"))&gt;0,"P38"," ")</f>
        <v xml:space="preserve"> </v>
      </c>
      <c r="Y233" s="78" t="str">
        <f>IF(SUM(COUNTIFS('Planificación 2026-1'!E:E,"PRINCIPAL",'Planificación 2026-1'!W:W,C233,'Planificación 2026-1'!G:G,"T4"))&gt;0,"P55"," ")</f>
        <v xml:space="preserve"> </v>
      </c>
      <c r="Z233" s="78" t="str">
        <f>IF(SUM(COUNTIFS('Planificación 2026-1'!E:E,"FILIAL",'Planificación 2026-1'!W:W,C233,'Planificación 2026-1'!G:G,"AF"))&gt;0," P01"," ")</f>
        <v xml:space="preserve"> </v>
      </c>
      <c r="AA233" s="78" t="str">
        <f>IF(SUM(COUNTIFS('Planificación 2026-1'!E:E,"FILIAL",'Planificación 2026-1'!W:W,C233,'Planificación 2026-1'!G:G,"EN"))&gt;0,"P02"," ")</f>
        <v xml:space="preserve"> </v>
      </c>
      <c r="AB233" s="78" t="str">
        <f>IF(SUM(COUNTIFS('Planificación 2026-1'!E:E,"FILIAL",'Planificación 2026-1'!W:W,C233,'Planificación 2026-1'!G:G,"IS"))&gt;0,"P03"," ")</f>
        <v xml:space="preserve"> </v>
      </c>
      <c r="AC233" s="78" t="str">
        <f>IF(SUM(COUNTIFS('Planificación 2026-1'!E:E,"FILIAL",'Planificación 2026-1'!W:W,C233,'Planificación 2026-1'!G:G,"PS"))&gt;0,"P04"," ")</f>
        <v xml:space="preserve"> </v>
      </c>
      <c r="AD233" s="78"/>
      <c r="AE233" s="78" t="str">
        <f>IF(SUM(COUNTIFS('Planificación 2026-1'!E:E,"FILIAL",'Planificación 2026-1'!W:W,C233,'Planificación 2026-1'!G:G,"IN"))&gt;0,"P06"," ")</f>
        <v xml:space="preserve"> </v>
      </c>
      <c r="AF233" s="78" t="str">
        <f>IF(SUM(COUNTIFS('Planificación 2026-1'!E:E,"FILIAL",'Planificación 2026-1'!W:W,C233,'Planificación 2026-1'!G:G,"CA"))&gt;0,"P07"," ")</f>
        <v xml:space="preserve"> </v>
      </c>
      <c r="AG233" s="78" t="str">
        <f>IF(SUM(COUNTIFS('Planificación 2026-1'!E:E,"FILIAL",'Planificación 2026-1'!W:W,C233,'Planificación 2026-1'!G:G,"DE"))&gt;0,"P08"," ")</f>
        <v xml:space="preserve"> </v>
      </c>
      <c r="AH233" s="78" t="str">
        <f>IF(SUM(COUNTIFS('Planificación 2026-1'!E:E,"FILIAL",'Planificación 2026-1'!W:W,C233,'Planificación 2026-1'!G:G,"OB"))&gt;0,"P09"," ")</f>
        <v xml:space="preserve"> </v>
      </c>
      <c r="AI233" s="78" t="str">
        <f>IF(SUM(COUNTIFS('Planificación 2026-1'!E:E,"FILIAL",'Planificación 2026-1'!W:W,C233,'Planificación 2026-1'!G:G,"MH"))&gt;0,"P31"," ")</f>
        <v xml:space="preserve"> </v>
      </c>
      <c r="AJ233" s="78" t="str">
        <f>IF(SUM(COUNTIFS('Planificación 2026-1'!E:E,"FILIAL",'Planificación 2026-1'!W:W,C233,'Planificación 2026-1'!G:G,"IC"))&gt;0,"P32"," ")</f>
        <v xml:space="preserve"> </v>
      </c>
      <c r="AK233" s="78" t="str">
        <f>IF(SUM(COUNTIFS('Planificación 2026-1'!E:E,"FILIAL",'Planificación 2026-1'!W:W,C233,'Planificación 2026-1'!G:G,"AR"))&gt;0,"P34"," ")</f>
        <v xml:space="preserve"> </v>
      </c>
      <c r="AL233" s="78" t="str">
        <f>IF(SUM(COUNTIFS('Planificación 2026-1'!E:E,"FILIAL",'Planificación 2026-1'!W:W,C233,'Planificación 2026-1'!G:G,"T1"))&gt;0,"P35"," ")</f>
        <v xml:space="preserve"> </v>
      </c>
      <c r="AM233" s="78" t="str">
        <f>IF(SUM(COUNTIFS('Planificación 2026-1'!E:E,"FILIAL",'Planificación 2026-1'!W:W,C233,'Planificación 2026-1'!G:G,"T3"))&gt;0,"P36"," ")</f>
        <v xml:space="preserve"> </v>
      </c>
      <c r="AN233" s="78" t="str">
        <f>IF(SUM(COUNTIFS('Planificación 2026-1'!E:E,"FILIAL",'Planificación 2026-1'!W:W,C233,'Planificación 2026-1'!G:G,"T2"))&gt;0,"P37"," ")</f>
        <v xml:space="preserve"> </v>
      </c>
      <c r="AO233" s="78" t="str">
        <f>IF(SUM(COUNTIFS('Planificación 2026-1'!E:E,"FILIAL",'Planificación 2026-1'!W:W,C233,'Planificación 2026-1'!G:G,"AE"))&gt;0,"P38"," ")</f>
        <v xml:space="preserve"> </v>
      </c>
      <c r="AP233" s="78" t="str">
        <f>IF(SUM(COUNTIFS('Planificación 2026-1'!E:E,"FILIAL",'Planificación 2026-1'!W:W,C233,'Planificación 2026-1'!G:G,"T4"))&gt;0,"P55"," ")</f>
        <v xml:space="preserve"> </v>
      </c>
      <c r="AQ233" s="78" t="str">
        <f>IF(SUM(COUNTIFS('Planificación 2026-1'!E:E,"SUNAMPE",'Planificación 2026-1'!W:W,C233,'Planificación 2026-1'!G:G,"AF"))&gt;0," P01"," ")</f>
        <v xml:space="preserve"> </v>
      </c>
      <c r="AR233" s="78" t="str">
        <f>IF(SUM(COUNTIFS('Planificación 2026-1'!E:E,"SUNAMPE",'Planificación 2026-1'!W:W,C233,'Planificación 2026-1'!G:G,"EN"))&gt;0,"P02"," ")</f>
        <v xml:space="preserve"> </v>
      </c>
      <c r="AS233" s="78" t="str">
        <f>IF(SUM(COUNTIFS('Planificación 2026-1'!E:E,"SUNAMPE",'Planificación 2026-1'!W:W,C233,'Planificación 2026-1'!G:G,"IS"))&gt;0,"P03"," ")</f>
        <v xml:space="preserve"> </v>
      </c>
      <c r="AT233" s="78" t="str">
        <f>IF(SUM(COUNTIFS('Planificación 2026-1'!E:E,"SUNAMPE",'Planificación 2026-1'!W:W,C233,'Planificación 2026-1'!G:G,"PS"))&gt;0,"P04"," ")</f>
        <v xml:space="preserve"> </v>
      </c>
      <c r="AU233" s="78"/>
      <c r="AV233" s="78" t="str">
        <f>IF(SUM(COUNTIFS('Planificación 2026-1'!E:E,"SUNAMPE",'Planificación 2026-1'!W:W,C233,'Planificación 2026-1'!G:G,"IN"))&gt;0,"P06"," ")</f>
        <v xml:space="preserve"> </v>
      </c>
      <c r="AW233" s="78" t="str">
        <f>IF(SUM(COUNTIFS('Planificación 2026-1'!E:E,"SUNAMPE",'Planificación 2026-1'!W:W,C233,'Planificación 2026-1'!G:G,"CA"))&gt;0,"P07"," ")</f>
        <v xml:space="preserve"> </v>
      </c>
      <c r="AX233" s="78" t="str">
        <f>IF(SUM(COUNTIFS('Planificación 2026-1'!E:E,"SUNAMPE",'Planificación 2026-1'!W:W,C233,'Planificación 2026-1'!G:G,"DE"))&gt;0,"P08"," ")</f>
        <v xml:space="preserve"> </v>
      </c>
      <c r="AY233" s="78" t="str">
        <f>IF(SUM(COUNTIFS('Planificación 2026-1'!E:E,"SUNAMPE",'Planificación 2026-1'!W:W,C233,'Planificación 2026-1'!G:G,"OB"))&gt;0,"P09"," ")</f>
        <v xml:space="preserve"> </v>
      </c>
      <c r="AZ233" s="78" t="str">
        <f>IF(SUM(COUNTIFS('Planificación 2026-1'!E:E,"SUNAMPE",'Planificación 2026-1'!W:W,C233,'Planificación 2026-1'!G:G,"MH"))&gt;0,"P31"," ")</f>
        <v xml:space="preserve"> </v>
      </c>
      <c r="BA233" s="78" t="str">
        <f>IF(SUM(COUNTIFS('Planificación 2026-1'!E:E,"SUNAMPE",'Planificación 2026-1'!W:W,C233,'Planificación 2026-1'!G:G,"IC"))&gt;0,"P32"," ")</f>
        <v xml:space="preserve"> </v>
      </c>
      <c r="BB233" s="78" t="str">
        <f>IF(SUM(COUNTIFS('Planificación 2026-1'!E:E,"SUNAMPE",'Planificación 2026-1'!W:W,C233,'Planificación 2026-1'!G:G,"AR"))&gt;0,"P34"," ")</f>
        <v xml:space="preserve"> </v>
      </c>
      <c r="BC233" s="78" t="str">
        <f>IF(SUM(COUNTIFS('Planificación 2026-1'!E:E,"SUNAMPE",'Planificación 2026-1'!W:W,C233,'Planificación 2026-1'!G:G,"T1"))&gt;0,"P35"," ")</f>
        <v xml:space="preserve"> </v>
      </c>
      <c r="BD233" s="78" t="str">
        <f>IF(SUM(COUNTIFS('Planificación 2026-1'!E:E,"SUNAMPE",'Planificación 2026-1'!W:W,C233,'Planificación 2026-1'!G:G,"T3"))&gt;0,"P36"," ")</f>
        <v xml:space="preserve"> </v>
      </c>
      <c r="BE233" s="78" t="str">
        <f>IF(SUM(COUNTIFS('Planificación 2026-1'!E:E,"SUNAMPE",'Planificación 2026-1'!W:W,C233,'Planificación 2026-1'!G:G,"T2"))&gt;0,"P37"," ")</f>
        <v xml:space="preserve"> </v>
      </c>
      <c r="BF233" s="78" t="str">
        <f>IF(SUM(COUNTIFS('Planificación 2026-1'!E:E,"SUNAMPE",'Planificación 2026-1'!W:W,C233,'Planificación 2026-1'!G:G,"AE"))&gt;0,"P38"," ")</f>
        <v xml:space="preserve"> </v>
      </c>
      <c r="BG233" s="78" t="str">
        <f>IF(SUM(COUNTIFS('Planificación 2026-1'!E:E,"SUNAMPE",'Planificación 2026-1'!W:W,C233,'Planificación 2026-1'!G:G,"T4"))&gt;0,"P55"," ")</f>
        <v xml:space="preserve"> </v>
      </c>
      <c r="BH233" s="78" t="str">
        <f>IF(SUM(COUNTIFS('Planificación 2026-1'!E:E,"HUAURA",'Planificación 2026-1'!W:W,C233,'Planificación 2026-1'!G:G,"AF"))&gt;0," P01"," ")</f>
        <v xml:space="preserve"> </v>
      </c>
      <c r="BI233" s="78" t="str">
        <f>IF(SUM(COUNTIFS('Planificación 2026-1'!E:E,"HUAURA",'Planificación 2026-1'!W:W,C233,'Planificación 2026-1'!G:G,"EN"))&gt;0,"P02"," ")</f>
        <v xml:space="preserve"> </v>
      </c>
      <c r="BJ233" s="78" t="str">
        <f>IF(SUM(COUNTIFS('Planificación 2026-1'!E:E,"HUAURA",'Planificación 2026-1'!W:W,C233,'Planificación 2026-1'!G:G,"IS"))&gt;0,"P03"," ")</f>
        <v xml:space="preserve"> </v>
      </c>
      <c r="BK233" s="78" t="str">
        <f>IF(SUM(COUNTIFS('Planificación 2026-1'!E:E,"HUAURA",'Planificación 2026-1'!W:W,C233,'Planificación 2026-1'!G:G,"PS"))&gt;0,"P04"," ")</f>
        <v xml:space="preserve"> </v>
      </c>
      <c r="BL233" s="78"/>
      <c r="BM233" s="78" t="str">
        <f>IF(SUM(COUNTIFS('Planificación 2026-1'!E:E,"HUAURA",'Planificación 2026-1'!W:W,C233,'Planificación 2026-1'!G:G,"IN"))&gt;0,"P06"," ")</f>
        <v xml:space="preserve"> </v>
      </c>
      <c r="BN233" s="78" t="str">
        <f>IF(SUM(COUNTIFS('Planificación 2026-1'!E:E,"HUAURA",'Planificación 2026-1'!W:W,C233,'Planificación 2026-1'!G:G,"CA"))&gt;0,"P07"," ")</f>
        <v xml:space="preserve"> </v>
      </c>
      <c r="BO233" s="78" t="str">
        <f>IF(SUM(COUNTIFS('Planificación 2026-1'!E:E,"HUAURA",'Planificación 2026-1'!W:W,C233,'Planificación 2026-1'!G:G,"DE"))&gt;0,"P08"," ")</f>
        <v xml:space="preserve"> </v>
      </c>
      <c r="BP233" s="78" t="str">
        <f>IF(SUM(COUNTIFS('Planificación 2026-1'!E:E,"HUAURA",'Planificación 2026-1'!W:W,C233,'Planificación 2026-1'!G:G,"OB"))&gt;0,"P09"," ")</f>
        <v xml:space="preserve"> </v>
      </c>
      <c r="BQ233" s="78" t="str">
        <f>IF(SUM(COUNTIFS('Planificación 2026-1'!E:E,"HUAURA",'Planificación 2026-1'!W:W,C233,'Planificación 2026-1'!G:G,"MH"))&gt;0,"P31"," ")</f>
        <v xml:space="preserve"> </v>
      </c>
      <c r="BR233" s="78" t="str">
        <f>IF(SUM(COUNTIFS('Planificación 2026-1'!E:E,"HUAURA",'Planificación 2026-1'!W:W,C233,'Planificación 2026-1'!G:G,"IC"))&gt;0,"P32"," ")</f>
        <v xml:space="preserve"> </v>
      </c>
      <c r="BS233" s="78" t="str">
        <f>IF(SUM(COUNTIFS('Planificación 2026-1'!E:E,"HUAURA",'Planificación 2026-1'!W:W,C233,'Planificación 2026-1'!G:G,"AR"))&gt;0,"P34"," ")</f>
        <v xml:space="preserve"> </v>
      </c>
      <c r="BT233" s="78" t="str">
        <f>IF(SUM(COUNTIFS('Planificación 2026-1'!E:E,"HUAURA",'Planificación 2026-1'!W:W,C233,'Planificación 2026-1'!G:G,"T1"))&gt;0,"P35"," ")</f>
        <v xml:space="preserve"> </v>
      </c>
      <c r="BU233" s="78" t="str">
        <f>IF(SUM(COUNTIFS('Planificación 2026-1'!E:E,"HUAURA",'Planificación 2026-1'!W:W,C233,'Planificación 2026-1'!G:G,"T3"))&gt;0,"P36"," ")</f>
        <v xml:space="preserve"> </v>
      </c>
      <c r="BV233" s="78" t="str">
        <f>IF(SUM(COUNTIFS('Planificación 2026-1'!E:E,"HUAURA",'Planificación 2026-1'!W:W,C233,'Planificación 2026-1'!G:G,"T2"))&gt;0,"P37"," ")</f>
        <v xml:space="preserve"> </v>
      </c>
      <c r="BW233" s="78" t="str">
        <f>IF(SUM(COUNTIFS('Planificación 2026-1'!E:E,"HUAURA",'Planificación 2026-1'!W:W,C233,'Planificación 2026-1'!G:G,"AE"))&gt;0,"P38"," ")</f>
        <v xml:space="preserve"> </v>
      </c>
      <c r="BX233" s="78" t="str">
        <f>IF(SUM(COUNTIFS('Planificación 2026-1'!E:E,"HUAURA",'Planificación 2026-1'!W:W,C233,'Planificación 2026-1'!G:G,"T4"))&gt;0,"P55"," ")</f>
        <v xml:space="preserve"> </v>
      </c>
      <c r="BY233" s="79">
        <f>SUMIFS('Planificación 2026-1'!R:R,'Planificación 2026-1'!W:W,C233,'Planificación 2026-1'!G:G,"AF",'Planificación 2026-1'!H:H,"&gt;2")</f>
        <v>0</v>
      </c>
      <c r="BZ233" s="79">
        <f>SUMIFS('Planificación 2026-1'!R:R,'Planificación 2026-1'!W:W,C233,'Planificación 2026-1'!G:G,"EN",'Planificación 2026-1'!H:H,"&gt;2")</f>
        <v>22</v>
      </c>
      <c r="CA233" s="79">
        <f>SUMIFS('Planificación 2026-1'!R:R,'Planificación 2026-1'!W:W,C233,'Planificación 2026-1'!G:G,"IS",'Planificación 2026-1'!H:H,"&gt;2")</f>
        <v>0</v>
      </c>
      <c r="CB233" s="79">
        <f>SUMIFS('Planificación 2026-1'!R:R,'Planificación 2026-1'!W:W,C233,'Planificación 2026-1'!G:G,"PS",'Planificación 2026-1'!H:H,"&gt;2")</f>
        <v>0</v>
      </c>
      <c r="CC233" s="79">
        <f>SUMIFS('Planificación 2026-1'!R:R,'Planificación 2026-1'!W:W,C233,'Planificación 2026-1'!G:G,"IN",'Planificación 2026-1'!H:H,"&gt;2")</f>
        <v>0</v>
      </c>
      <c r="CD233" s="79">
        <f>SUMIFS('Planificación 2026-1'!R:R,'Planificación 2026-1'!W:W,C233,'Planificación 2026-1'!G:G,"CA",'Planificación 2026-1'!H:H,"&gt;2")</f>
        <v>0</v>
      </c>
      <c r="CE233" s="79">
        <f>SUMIFS('Planificación 2026-1'!R:R,'Planificación 2026-1'!W:W,C233,'Planificación 2026-1'!G:G,"DE",'Planificación 2026-1'!H:H,"&gt;2")</f>
        <v>0</v>
      </c>
      <c r="CF233" s="79">
        <f>SUMIFS('Planificación 2026-1'!R:R,'Planificación 2026-1'!W:W,C233,'Planificación 2026-1'!G:G,"OB",'Planificación 2026-1'!H:H,"&gt;2")</f>
        <v>0</v>
      </c>
      <c r="CG233" s="79">
        <f>SUMIFS('Planificación 2026-1'!R:R,'Planificación 2026-1'!W:W,C233,'Planificación 2026-1'!G:G,"MH",'Planificación 2026-1'!H:H,"&gt;2")</f>
        <v>0</v>
      </c>
      <c r="CH233" s="79">
        <f>SUMIFS('Planificación 2026-1'!R:R,'Planificación 2026-1'!W:W,C233,'Planificación 2026-1'!G:G,"IC",'Planificación 2026-1'!H:H,"&gt;2")</f>
        <v>0</v>
      </c>
      <c r="CI233" s="79">
        <f>SUMIFS('Planificación 2026-1'!R:R,'Planificación 2026-1'!W:W,C233,'Planificación 2026-1'!G:G,"AR",'Planificación 2026-1'!H:H,"&gt;2")</f>
        <v>0</v>
      </c>
      <c r="CJ233" s="79">
        <f>SUMIFS('Planificación 2026-1'!R:R,'Planificación 2026-1'!W:W,C233,'Planificación 2026-1'!G:G,"T1",'Planificación 2026-1'!H:H,"&gt;2")</f>
        <v>0</v>
      </c>
      <c r="CK233" s="79">
        <f>SUMIFS('Planificación 2026-1'!R:R,'Planificación 2026-1'!W:W,C233,'Planificación 2026-1'!G:G,"T3",'Planificación 2026-1'!H:H,"&gt;2")</f>
        <v>0</v>
      </c>
      <c r="CL233" s="79">
        <f>SUMIFS('Planificación 2026-1'!R:R,'Planificación 2026-1'!W:W,C233,'Planificación 2026-1'!G:G,"T2",'Planificación 2026-1'!H:H,"&gt;2")</f>
        <v>0</v>
      </c>
      <c r="CM233" s="79">
        <f>SUMIFS('Planificación 2026-1'!R:R,'Planificación 2026-1'!W:W,C233,'Planificación 2026-1'!G:G,"AE",'Planificación 2026-1'!H:H,"&gt;2")</f>
        <v>0</v>
      </c>
      <c r="CN233" s="79">
        <f>SUMIFS('Planificación 2026-1'!R:R,'Planificación 2026-1'!W:W,C233,'Planificación 2026-1'!G:G,"T4",'Planificación 2026-1'!H:H,"&gt;2")</f>
        <v>0</v>
      </c>
      <c r="CO233" s="79">
        <f>SUMIFS('Planificación 2026-1'!R:R,'Planificación 2026-1'!W:W,C233,'Planificación 2026-1'!G:G,"AF",'Planificación 2026-1'!H:H,"&lt;3")</f>
        <v>0</v>
      </c>
      <c r="CP233" s="79">
        <f>SUMIFS('Planificación 2026-1'!R:R,'Planificación 2026-1'!W:W,C233,'Planificación 2026-1'!G:G,"EN",'Planificación 2026-1'!H:H,"&lt;3")</f>
        <v>0</v>
      </c>
      <c r="CQ233" s="79">
        <f>SUMIFS('Planificación 2026-1'!R:R,'Planificación 2026-1'!W:W,C233,'Planificación 2026-1'!G:G,"IS",'Planificación 2026-1'!H:H,"&lt;3")</f>
        <v>0</v>
      </c>
      <c r="CR233" s="79">
        <f>SUMIFS('Planificación 2026-1'!R:R,'Planificación 2026-1'!W:W,C233,'Planificación 2026-1'!G:G,"PS",'Planificación 2026-1'!H:H,"&lt;3")</f>
        <v>0</v>
      </c>
      <c r="CS233" s="79">
        <f>SUMIFS('Planificación 2026-1'!R:R,'Planificación 2026-1'!W:W,C233,'Planificación 2026-1'!G:G,"IN",'Planificación 2026-1'!H:H,"&lt;3")</f>
        <v>0</v>
      </c>
      <c r="CT233" s="79">
        <f>SUMIFS('Planificación 2026-1'!R:R,'Planificación 2026-1'!W:W,C233,'Planificación 2026-1'!G:G,"CA",'Planificación 2026-1'!H:H,"&lt;3")</f>
        <v>0</v>
      </c>
      <c r="CU233" s="79">
        <f>SUMIFS('Planificación 2026-1'!R:R,'Planificación 2026-1'!W:W,C233,'Planificación 2026-1'!G:G,"DE",'Planificación 2026-1'!H:H,"&lt;3")</f>
        <v>0</v>
      </c>
      <c r="CV233" s="79">
        <f>SUMIFS('Planificación 2026-1'!R:R,'Planificación 2026-1'!W:W,C233,'Planificación 2026-1'!G:G,"OB",'Planificación 2026-1'!H:H,"&lt;3")</f>
        <v>0</v>
      </c>
      <c r="CW233" s="79">
        <f>SUMIFS('Planificación 2026-1'!R:R,'Planificación 2026-1'!W:W,C233,'Planificación 2026-1'!G:G,"MH",'Planificación 2026-1'!H:H,"&lt;3")</f>
        <v>0</v>
      </c>
      <c r="CX233" s="79">
        <f>SUMIFS('Planificación 2026-1'!R:R,'Planificación 2026-1'!W:W,C233,'Planificación 2026-1'!G:G,"IC",'Planificación 2026-1'!H:H,"&lt;3")</f>
        <v>0</v>
      </c>
      <c r="CY233" s="79">
        <f>SUMIFS('Planificación 2026-1'!R:R,'Planificación 2026-1'!W:W,C233,'Planificación 2026-1'!G:G,"AR",'Planificación 2026-1'!H:H,"&lt;3")</f>
        <v>0</v>
      </c>
      <c r="CZ233" s="79">
        <f>SUMIFS('Planificación 2026-1'!R:R,'Planificación 2026-1'!W:W,C233,'Planificación 2026-1'!G:G,"T1",'Planificación 2026-1'!H:H,"&lt;3")</f>
        <v>0</v>
      </c>
      <c r="DA233" s="79">
        <f>SUMIFS('Planificación 2026-1'!R:R,'Planificación 2026-1'!W:W,C233,'Planificación 2026-1'!G:G,"T3",'Planificación 2026-1'!H:H,"&lt;3")</f>
        <v>0</v>
      </c>
      <c r="DB233" s="79">
        <f>SUMIFS('Planificación 2026-1'!R:R,'Planificación 2026-1'!W:W,C233,'Planificación 2026-1'!G:G,"T2",'Planificación 2026-1'!H:H,"&lt;3")</f>
        <v>0</v>
      </c>
      <c r="DC233" s="79">
        <f>SUMIFS('Planificación 2026-1'!R:R,'Planificación 2026-1'!W:W,C233,'Planificación 2026-1'!G:G,"AE",'Planificación 2026-1'!H:H,"&lt;3")</f>
        <v>0</v>
      </c>
      <c r="DD233" s="79">
        <f>SUMIFS('Planificación 2026-1'!R:R,'Planificación 2026-1'!W:W,C233,'Planificación 2026-1'!G:G,"T4",'Planificación 2026-1'!H:H,"&lt;3")</f>
        <v>0</v>
      </c>
      <c r="DE233" s="78" t="str">
        <f t="shared" si="46"/>
        <v>P02</v>
      </c>
      <c r="DF233" s="30">
        <f>IF(C233="","",SUMIFS('Planificación 2026-1'!R:R,'Planificación 2026-1'!W:W,C233,'Planificación 2026-1'!E:E,"PRINCIPAL",'Planificación 2026-1'!X:X,"VIRTUAL"))</f>
        <v>0</v>
      </c>
      <c r="DG233" s="30">
        <f>IF(C233="","",SUMIFS('Planificación 2026-1'!R:R,'Planificación 2026-1'!W:W,C233,'Planificación 2026-1'!E:E,"PRINCIPAL",'Planificación 2026-1'!X:X,"PRESENCIAL"))</f>
        <v>22</v>
      </c>
      <c r="DH233" s="30">
        <f>IF(C233="","",SUMIFS('Planificación 2026-1'!R:R,'Planificación 2026-1'!W:W,C233,'Planificación 2026-1'!E:E,"PRINCIPAL",'Planificación 2026-1'!X:X,"HIBRIDO PRESENCIAL"))</f>
        <v>0</v>
      </c>
      <c r="DI233" s="78" t="str">
        <f t="shared" si="47"/>
        <v/>
      </c>
      <c r="DJ233" s="78">
        <f>IF(C233="","",SUMIFS('Planificación 2026-1'!R:R,'Planificación 2026-1'!W:W,C233,'Planificación 2026-1'!E:E,"FILIAL",'Planificación 2026-1'!X:X,"VIRTUAL"))</f>
        <v>0</v>
      </c>
      <c r="DK233" s="80">
        <f>IF(C233="","",SUMIFS('Planificación 2026-1'!R:R,'Planificación 2026-1'!W:W,C233,'Planificación 2026-1'!E:E,"FILIAL",'Planificación 2026-1'!X:X,"PRESENCIAL"))</f>
        <v>0</v>
      </c>
      <c r="DL233" s="42">
        <f>IF(C233="","",SUMIFS('Planificación 2026-1'!R:R,'Planificación 2026-1'!W:W,C233,'Planificación 2026-1'!E:E,"FILIAL",'Planificación 2026-1'!X:X,"HIBRIDO PRESENCIAL"))</f>
        <v>0</v>
      </c>
      <c r="DM233" s="81" t="str">
        <f t="shared" si="48"/>
        <v/>
      </c>
      <c r="DN233" s="78">
        <f>IF(C233="","",SUMIFS('Planificación 2026-1'!R:R,'Planificación 2026-1'!W:W,C233,'Planificación 2026-1'!E:E,"SUNAMPE",'Planificación 2026-1'!X:X,"VIRTUAL"))</f>
        <v>0</v>
      </c>
      <c r="DO233" s="42">
        <f>IF(C233="","",SUMIFS('Planificación 2026-1'!R:R,'Planificación 2026-1'!W:W,C233,'Planificación 2026-1'!E:E,"SUNAMPE",'Planificación 2026-1'!X:X,"PRESENCIAL"))</f>
        <v>0</v>
      </c>
      <c r="DP233" s="81" t="str">
        <f t="shared" si="49"/>
        <v/>
      </c>
      <c r="DQ233" s="78">
        <f>IF(C233="","",SUMIFS('Planificación 2026-1'!R:R,'Planificación 2026-1'!W:W,C233,'Planificación 2026-1'!E:E,"HUAURA",'Planificación 2026-1'!X:X,"VIRTUAL"))</f>
        <v>0</v>
      </c>
      <c r="DR233" s="42">
        <f>IF(C233="","",SUMIFS('Planificación 2026-1'!R:R,'Planificación 2026-1'!W:W,C233,'Planificación 2026-1'!E:E,"HUAURA",'Planificación 2026-1'!X:X,"PRESENCIAL"))</f>
        <v>0</v>
      </c>
      <c r="DS233" s="48">
        <f>SUMIFS('Planificación 2026-1'!R:R,'Planificación 2026-1'!W:W,C233,'Planificación 2026-1'!E:E,"PRINCIPAL",'Planificación 2026-1'!X:X,"VIRTUAL",'Planificación 2026-1'!H:H,"&gt;2")</f>
        <v>0</v>
      </c>
      <c r="DT233" s="48">
        <f>SUMIFS('Planificación 2026-1'!R:R,'Planificación 2026-1'!W:W,C233,'Planificación 2026-1'!E:E,"PRINCIPAL",'Planificación 2026-1'!X:X,"&lt;&gt;VIRTUAL",'Planificación 2026-1'!H:H,"&gt;2")</f>
        <v>22</v>
      </c>
      <c r="DU233" s="48">
        <f>SUMIFS('Planificación 2026-1'!R:R,'Planificación 2026-1'!W:W,C233,'Planificación 2026-1'!E:E,"SUNAMPE",'Planificación 2026-1'!X:X,"VIRTUAL",'Planificación 2026-1'!H:H,"&gt;2")</f>
        <v>0</v>
      </c>
      <c r="DV233" s="48">
        <f>SUMIFS('Planificación 2026-1'!R:R,'Planificación 2026-1'!W:W,C233,'Planificación 2026-1'!E:E,"SUNAMPE",'Planificación 2026-1'!X:X,"&lt;&gt;VIRTUAL",'Planificación 2026-1'!H:H,"&gt;2")</f>
        <v>0</v>
      </c>
      <c r="DW233" s="48">
        <f>SUMIFS('Planificación 2026-1'!R:R,'Planificación 2026-1'!W:W,C233,'Planificación 2026-1'!E:E,"FILIAL",'Planificación 2026-1'!X:X,"VIRTUAL",'Planificación 2026-1'!H:H,"&gt;2")</f>
        <v>0</v>
      </c>
      <c r="DX233" s="48">
        <f>SUMIFS('Planificación 2026-1'!R:R,'Planificación 2026-1'!W:W,C233,'Planificación 2026-1'!E:E,"FILIAL",'Planificación 2026-1'!X:X,"&lt;&gt;VIRTUAL",'Planificación 2026-1'!H:H,"&gt;2")</f>
        <v>0</v>
      </c>
      <c r="DY233" s="48">
        <f>SUMIFS('Planificación 2026-1'!R:R,'Planificación 2026-1'!W:W,C233,'Planificación 2026-1'!E:E,"PORUMA",'Planificación 2026-1'!X:X,"VIRTUAL",'Planificación 2026-1'!H:H,"&gt;2")</f>
        <v>0</v>
      </c>
      <c r="DZ233" s="48">
        <f>SUMIFS('Planificación 2026-1'!R:R,'Planificación 2026-1'!W:W,C233,'Planificación 2026-1'!E:E,"PORUMA",'Planificación 2026-1'!X:X,"&lt;&gt;VIRTUAL",'Planificación 2026-1'!H:H,"&gt;2")</f>
        <v>0</v>
      </c>
      <c r="EA233" s="48">
        <f>SUMIFS('Planificación 2026-1'!R:R,'Planificación 2026-1'!W:W,C233,'Planificación 2026-1'!E:E,"HUAURA",'Planificación 2026-1'!X:X,"VIRTUAL",'Planificación 2026-1'!H:H,"&gt;2")</f>
        <v>0</v>
      </c>
      <c r="EB233" s="48">
        <f>SUMIFS('Planificación 2026-1'!R:R,'Planificación 2026-1'!W:W,C233,'Planificación 2026-1'!E:E,"HUAURA",'Planificación 2026-1'!X:X,"&lt;&gt;VIRTUAL",'Planificación 2026-1'!H:H,"&gt;2")</f>
        <v>0</v>
      </c>
      <c r="EC233" s="48">
        <f>SUMIFS('Planificación 2026-1'!R:R,'Planificación 2026-1'!W:W,C233,'Planificación 2026-1'!E:E,"PRINCIPAL",'Planificación 2026-1'!X:X,"VIRTUAL",'Planificación 2026-1'!H:H,"&lt;3")</f>
        <v>0</v>
      </c>
      <c r="ED233" s="48">
        <f>SUMIFS('Planificación 2026-1'!R:R,'Planificación 2026-1'!W:W,C233,'Planificación 2026-1'!E:E,"PRINCIPAL",'Planificación 2026-1'!X:X,"&lt;&gt;VIRTUAL",'Planificación 2026-1'!H:H,"&lt;3")</f>
        <v>0</v>
      </c>
      <c r="EE233" s="48">
        <f>SUMIFS('Planificación 2026-1'!R:R,'Planificación 2026-1'!W:W,C233,'Planificación 2026-1'!E:E,"SUNAMPE",'Planificación 2026-1'!X:X,"VIRTUAL",'Planificación 2026-1'!H:H,"&lt;3")</f>
        <v>0</v>
      </c>
      <c r="EF233" s="48">
        <f>SUMIFS('Planificación 2026-1'!R:R,'Planificación 2026-1'!W:W,C233,'Planificación 2026-1'!E:E,"SUNAMPE",'Planificación 2026-1'!X:X,"&lt;&gt;VIRTUAL",'Planificación 2026-1'!H:H,"&lt;3")</f>
        <v>0</v>
      </c>
      <c r="EG233" s="48">
        <f>SUMIFS('Planificación 2026-1'!R:R,'Planificación 2026-1'!W:W,C233,'Planificación 2026-1'!E:E,"FILIAL",'Planificación 2026-1'!X:X,"VIRTUAL",'Planificación 2026-1'!H:H,"&lt;3")</f>
        <v>0</v>
      </c>
      <c r="EH233" s="48">
        <f>SUMIFS('Planificación 2026-1'!R:R,'Planificación 2026-1'!W:W,C233,'Planificación 2026-1'!E:E,"FILIAL",'Planificación 2026-1'!X:X,"&lt;&gt;VIRTUAL",'Planificación 2026-1'!H:H,"&lt;3")</f>
        <v>0</v>
      </c>
      <c r="EI233" s="48">
        <f>SUMIFS('Planificación 2026-1'!R:R,'Planificación 2026-1'!W:W,C233,'Planificación 2026-1'!E:E,"PORUMA",'Planificación 2026-1'!X:X,"VIRTUAL",'Planificación 2026-1'!H:H,"&lt;3")</f>
        <v>0</v>
      </c>
      <c r="EJ233" s="48">
        <f>SUMIFS('Planificación 2026-1'!R:R,'Planificación 2026-1'!W:W,C233,'Planificación 2026-1'!E:E,"PORUMA",'Planificación 2026-1'!X:X,"&lt;&gt;VIRTUAL",'Planificación 2026-1'!H:H,"&lt;3")</f>
        <v>0</v>
      </c>
      <c r="EK233" s="48">
        <f>SUMIFS('Planificación 2026-1'!R:R,'Planificación 2026-1'!W:W,C233,'Planificación 2026-1'!E:E,"HUAURA",'Planificación 2026-1'!X:X,"VIRTUAL",'Planificación 2026-1'!H:H,"&lt;3")</f>
        <v>0</v>
      </c>
      <c r="EL233" s="48">
        <f>SUMIFS('Planificación 2026-1'!R:R,'Planificación 2026-1'!W:W,C233,'Planificación 2026-1'!E:E,"HUAURA",'Planificación 2026-1'!X:X,"&lt;&gt;VIRTUAL",'Planificación 2026-1'!H:H,"&lt;3")</f>
        <v>0</v>
      </c>
      <c r="EM233" s="48">
        <f t="shared" si="50"/>
        <v>0</v>
      </c>
      <c r="EN233" s="48">
        <f t="shared" si="51"/>
        <v>0</v>
      </c>
      <c r="EO233" s="48">
        <f t="shared" si="52"/>
        <v>0</v>
      </c>
      <c r="EP233" s="48">
        <f t="shared" si="53"/>
        <v>22</v>
      </c>
      <c r="EQ233" s="48">
        <f t="shared" si="54"/>
        <v>0</v>
      </c>
      <c r="ER233" s="48"/>
      <c r="ES233" s="48">
        <f t="shared" si="55"/>
        <v>0</v>
      </c>
      <c r="ET233" s="48">
        <f t="shared" si="56"/>
        <v>22</v>
      </c>
      <c r="EU233" s="48" t="b">
        <f t="shared" si="57"/>
        <v>1</v>
      </c>
      <c r="EV233" s="48" t="str">
        <f t="shared" si="58"/>
        <v>SEDE</v>
      </c>
      <c r="EW233" s="48" t="str">
        <f t="shared" si="59"/>
        <v>PRESENCIAL</v>
      </c>
    </row>
    <row r="234" spans="1:153" x14ac:dyDescent="0.3">
      <c r="A234" s="53"/>
      <c r="B234" s="383">
        <v>231</v>
      </c>
      <c r="C234" s="107" t="s">
        <v>262</v>
      </c>
      <c r="D234" s="82">
        <f>SUMIF('Planificación 2026-1'!W:W,C234,'Planificación 2026-1'!R:R)</f>
        <v>15</v>
      </c>
      <c r="E234" s="384" t="s">
        <v>319</v>
      </c>
      <c r="F234" s="107" t="s">
        <v>430</v>
      </c>
      <c r="G234" s="107" t="s">
        <v>302</v>
      </c>
      <c r="H234" s="107" t="s">
        <v>455</v>
      </c>
      <c r="I234" s="77" t="str">
        <f>IF(SUM(COUNTIFS('Planificación 2026-1'!E:E,"PRINCIPAL",'Planificación 2026-1'!W:W,C234,'Planificación 2026-1'!G:G,"AF"))&gt;0,"P01"," ")</f>
        <v xml:space="preserve"> </v>
      </c>
      <c r="J234" s="78" t="str">
        <f>IF(SUM(COUNTIFS('Planificación 2026-1'!E:E,"PRINCIPAL",'Planificación 2026-1'!W:W,C234,'Planificación 2026-1'!G:G,"EN"))&gt;0,"P02"," ")</f>
        <v xml:space="preserve"> </v>
      </c>
      <c r="K234" s="78" t="str">
        <f>IF(SUM(COUNTIFS('Planificación 2026-1'!E:E,"PRINCIPAL",'Planificación 2026-1'!W:W,C234,'Planificación 2026-1'!G:G,"IS"))&gt;0,"P03"," ")</f>
        <v xml:space="preserve"> </v>
      </c>
      <c r="L234" s="78" t="str">
        <f>IF(SUM(COUNTIFS('Planificación 2026-1'!E:E,"PRINCIPAL",'Planificación 2026-1'!W:W,C234,'Planificación 2026-1'!G:G,"PS"))&gt;0,"P04"," ")</f>
        <v xml:space="preserve"> </v>
      </c>
      <c r="M234" s="78"/>
      <c r="N234" s="78" t="str">
        <f>IF(SUM(COUNTIFS('Planificación 2026-1'!E:E,"PRINCIPAL",'Planificación 2026-1'!W:W,C234,'Planificación 2026-1'!G:G,"IN"))&gt;0,"P06"," ")</f>
        <v xml:space="preserve"> </v>
      </c>
      <c r="O234" s="78" t="str">
        <f>IF(SUM(COUNTIFS('Planificación 2026-1'!E:E,"PRINCIPAL",'Planificación 2026-1'!W:W,C234,'Planificación 2026-1'!G:G,"CA"))&gt;0,"P07"," ")</f>
        <v xml:space="preserve"> </v>
      </c>
      <c r="P234" s="78" t="str">
        <f>IF(SUM(COUNTIFS('Planificación 2026-1'!E:E,"PRINCIPAL",'Planificación 2026-1'!W:W,C234,'Planificación 2026-1'!G:G,"DE"))&gt;0,"P08"," ")</f>
        <v xml:space="preserve"> </v>
      </c>
      <c r="Q234" s="78" t="str">
        <f>IF(SUM(COUNTIFS('Planificación 2026-1'!E:E,"PRINCIPAL",'Planificación 2026-1'!W:W,C234,'Planificación 2026-1'!G:G,"OB"))&gt;0,"P09"," ")</f>
        <v xml:space="preserve"> </v>
      </c>
      <c r="R234" s="78" t="str">
        <f>IF(SUM(COUNTIFS('Planificación 2026-1'!E:E,"PRINCIPAL",'Planificación 2026-1'!W:W,C234,'Planificación 2026-1'!G:G,"MH"))&gt;0,"P31"," ")</f>
        <v xml:space="preserve"> </v>
      </c>
      <c r="S234" s="78" t="str">
        <f>IF(SUM(COUNTIFS('Planificación 2026-1'!E:E,"PRINCIPAL",'Planificación 2026-1'!W:W,C234,'Planificación 2026-1'!G:G,"IC"))&gt;0,"P32"," ")</f>
        <v xml:space="preserve"> </v>
      </c>
      <c r="T234" s="78" t="str">
        <f>IF(SUM(COUNTIFS('Planificación 2026-1'!E:E,"PRINCIPAL",'Planificación 2026-1'!W:W,C234,'Planificación 2026-1'!G:G,"AR"))&gt;0,"P34"," ")</f>
        <v xml:space="preserve"> </v>
      </c>
      <c r="U234" s="78" t="str">
        <f>IF(SUM(COUNTIFS('Planificación 2026-1'!E:E,"PRINCIPAL",'Planificación 2026-1'!W:W,C234,'Planificación 2026-1'!G:G,"T1"))&gt;0,"P35"," ")</f>
        <v xml:space="preserve"> </v>
      </c>
      <c r="V234" s="78" t="str">
        <f>IF(SUM(COUNTIFS('Planificación 2026-1'!E:E,"PRINCIPAL",'Planificación 2026-1'!W:W,C234,'Planificación 2026-1'!G:G,"T3"))&gt;0,"P36"," ")</f>
        <v xml:space="preserve"> </v>
      </c>
      <c r="W234" s="78" t="str">
        <f>IF(SUM(COUNTIFS('Planificación 2026-1'!E:E,"PRINCIPAL",'Planificación 2026-1'!W:W,C234,'Planificación 2026-1'!G:G,"T2"))&gt;0,"P37"," ")</f>
        <v xml:space="preserve"> </v>
      </c>
      <c r="X234" s="78" t="str">
        <f>IF(SUM(COUNTIFS('Planificación 2026-1'!E:E,"PRINCIPAL",'Planificación 2026-1'!W:W,C234,'Planificación 2026-1'!G:G,"AE"))&gt;0,"P38"," ")</f>
        <v xml:space="preserve"> </v>
      </c>
      <c r="Y234" s="78" t="str">
        <f>IF(SUM(COUNTIFS('Planificación 2026-1'!E:E,"PRINCIPAL",'Planificación 2026-1'!W:W,C234,'Planificación 2026-1'!G:G,"T4"))&gt;0,"P55"," ")</f>
        <v xml:space="preserve"> </v>
      </c>
      <c r="Z234" s="78" t="str">
        <f>IF(SUM(COUNTIFS('Planificación 2026-1'!E:E,"FILIAL",'Planificación 2026-1'!W:W,C234,'Planificación 2026-1'!G:G,"AF"))&gt;0," P01"," ")</f>
        <v xml:space="preserve"> </v>
      </c>
      <c r="AA234" s="78" t="str">
        <f>IF(SUM(COUNTIFS('Planificación 2026-1'!E:E,"FILIAL",'Planificación 2026-1'!W:W,C234,'Planificación 2026-1'!G:G,"EN"))&gt;0,"P02"," ")</f>
        <v xml:space="preserve"> </v>
      </c>
      <c r="AB234" s="78" t="str">
        <f>IF(SUM(COUNTIFS('Planificación 2026-1'!E:E,"FILIAL",'Planificación 2026-1'!W:W,C234,'Planificación 2026-1'!G:G,"IS"))&gt;0,"P03"," ")</f>
        <v xml:space="preserve"> </v>
      </c>
      <c r="AC234" s="78" t="str">
        <f>IF(SUM(COUNTIFS('Planificación 2026-1'!E:E,"FILIAL",'Planificación 2026-1'!W:W,C234,'Planificación 2026-1'!G:G,"PS"))&gt;0,"P04"," ")</f>
        <v xml:space="preserve"> </v>
      </c>
      <c r="AD234" s="78"/>
      <c r="AE234" s="78" t="str">
        <f>IF(SUM(COUNTIFS('Planificación 2026-1'!E:E,"FILIAL",'Planificación 2026-1'!W:W,C234,'Planificación 2026-1'!G:G,"IN"))&gt;0,"P06"," ")</f>
        <v xml:space="preserve"> </v>
      </c>
      <c r="AF234" s="78" t="str">
        <f>IF(SUM(COUNTIFS('Planificación 2026-1'!E:E,"FILIAL",'Planificación 2026-1'!W:W,C234,'Planificación 2026-1'!G:G,"CA"))&gt;0,"P07"," ")</f>
        <v xml:space="preserve"> </v>
      </c>
      <c r="AG234" s="78" t="str">
        <f>IF(SUM(COUNTIFS('Planificación 2026-1'!E:E,"FILIAL",'Planificación 2026-1'!W:W,C234,'Planificación 2026-1'!G:G,"DE"))&gt;0,"P08"," ")</f>
        <v xml:space="preserve"> </v>
      </c>
      <c r="AH234" s="78" t="str">
        <f>IF(SUM(COUNTIFS('Planificación 2026-1'!E:E,"FILIAL",'Planificación 2026-1'!W:W,C234,'Planificación 2026-1'!G:G,"OB"))&gt;0,"P09"," ")</f>
        <v xml:space="preserve"> </v>
      </c>
      <c r="AI234" s="78" t="str">
        <f>IF(SUM(COUNTIFS('Planificación 2026-1'!E:E,"FILIAL",'Planificación 2026-1'!W:W,C234,'Planificación 2026-1'!G:G,"MH"))&gt;0,"P31"," ")</f>
        <v xml:space="preserve"> </v>
      </c>
      <c r="AJ234" s="78" t="str">
        <f>IF(SUM(COUNTIFS('Planificación 2026-1'!E:E,"FILIAL",'Planificación 2026-1'!W:W,C234,'Planificación 2026-1'!G:G,"IC"))&gt;0,"P32"," ")</f>
        <v xml:space="preserve"> </v>
      </c>
      <c r="AK234" s="78" t="str">
        <f>IF(SUM(COUNTIFS('Planificación 2026-1'!E:E,"FILIAL",'Planificación 2026-1'!W:W,C234,'Planificación 2026-1'!G:G,"AR"))&gt;0,"P34"," ")</f>
        <v xml:space="preserve"> </v>
      </c>
      <c r="AL234" s="78" t="str">
        <f>IF(SUM(COUNTIFS('Planificación 2026-1'!E:E,"FILIAL",'Planificación 2026-1'!W:W,C234,'Planificación 2026-1'!G:G,"T1"))&gt;0,"P35"," ")</f>
        <v xml:space="preserve"> </v>
      </c>
      <c r="AM234" s="78" t="str">
        <f>IF(SUM(COUNTIFS('Planificación 2026-1'!E:E,"FILIAL",'Planificación 2026-1'!W:W,C234,'Planificación 2026-1'!G:G,"T3"))&gt;0,"P36"," ")</f>
        <v xml:space="preserve"> </v>
      </c>
      <c r="AN234" s="78" t="str">
        <f>IF(SUM(COUNTIFS('Planificación 2026-1'!E:E,"FILIAL",'Planificación 2026-1'!W:W,C234,'Planificación 2026-1'!G:G,"T2"))&gt;0,"P37"," ")</f>
        <v xml:space="preserve"> </v>
      </c>
      <c r="AO234" s="78" t="str">
        <f>IF(SUM(COUNTIFS('Planificación 2026-1'!E:E,"FILIAL",'Planificación 2026-1'!W:W,C234,'Planificación 2026-1'!G:G,"AE"))&gt;0,"P38"," ")</f>
        <v xml:space="preserve"> </v>
      </c>
      <c r="AP234" s="78" t="str">
        <f>IF(SUM(COUNTIFS('Planificación 2026-1'!E:E,"FILIAL",'Planificación 2026-1'!W:W,C234,'Planificación 2026-1'!G:G,"T4"))&gt;0,"P55"," ")</f>
        <v xml:space="preserve"> </v>
      </c>
      <c r="AQ234" s="78" t="str">
        <f>IF(SUM(COUNTIFS('Planificación 2026-1'!E:E,"SUNAMPE",'Planificación 2026-1'!W:W,C234,'Planificación 2026-1'!G:G,"AF"))&gt;0," P01"," ")</f>
        <v xml:space="preserve"> </v>
      </c>
      <c r="AR234" s="78" t="str">
        <f>IF(SUM(COUNTIFS('Planificación 2026-1'!E:E,"SUNAMPE",'Planificación 2026-1'!W:W,C234,'Planificación 2026-1'!G:G,"EN"))&gt;0,"P02"," ")</f>
        <v xml:space="preserve"> </v>
      </c>
      <c r="AS234" s="78" t="str">
        <f>IF(SUM(COUNTIFS('Planificación 2026-1'!E:E,"SUNAMPE",'Planificación 2026-1'!W:W,C234,'Planificación 2026-1'!G:G,"IS"))&gt;0,"P03"," ")</f>
        <v xml:space="preserve"> </v>
      </c>
      <c r="AT234" s="78" t="str">
        <f>IF(SUM(COUNTIFS('Planificación 2026-1'!E:E,"SUNAMPE",'Planificación 2026-1'!W:W,C234,'Planificación 2026-1'!G:G,"PS"))&gt;0,"P04"," ")</f>
        <v xml:space="preserve"> </v>
      </c>
      <c r="AU234" s="78"/>
      <c r="AV234" s="78" t="str">
        <f>IF(SUM(COUNTIFS('Planificación 2026-1'!E:E,"SUNAMPE",'Planificación 2026-1'!W:W,C234,'Planificación 2026-1'!G:G,"IN"))&gt;0,"P06"," ")</f>
        <v xml:space="preserve"> </v>
      </c>
      <c r="AW234" s="78" t="str">
        <f>IF(SUM(COUNTIFS('Planificación 2026-1'!E:E,"SUNAMPE",'Planificación 2026-1'!W:W,C234,'Planificación 2026-1'!G:G,"CA"))&gt;0,"P07"," ")</f>
        <v xml:space="preserve"> </v>
      </c>
      <c r="AX234" s="78" t="str">
        <f>IF(SUM(COUNTIFS('Planificación 2026-1'!E:E,"SUNAMPE",'Planificación 2026-1'!W:W,C234,'Planificación 2026-1'!G:G,"DE"))&gt;0,"P08"," ")</f>
        <v xml:space="preserve"> </v>
      </c>
      <c r="AY234" s="78" t="str">
        <f>IF(SUM(COUNTIFS('Planificación 2026-1'!E:E,"SUNAMPE",'Planificación 2026-1'!W:W,C234,'Planificación 2026-1'!G:G,"OB"))&gt;0,"P09"," ")</f>
        <v xml:space="preserve"> </v>
      </c>
      <c r="AZ234" s="78" t="str">
        <f>IF(SUM(COUNTIFS('Planificación 2026-1'!E:E,"SUNAMPE",'Planificación 2026-1'!W:W,C234,'Planificación 2026-1'!G:G,"MH"))&gt;0,"P31"," ")</f>
        <v xml:space="preserve"> </v>
      </c>
      <c r="BA234" s="78" t="str">
        <f>IF(SUM(COUNTIFS('Planificación 2026-1'!E:E,"SUNAMPE",'Planificación 2026-1'!W:W,C234,'Planificación 2026-1'!G:G,"IC"))&gt;0,"P32"," ")</f>
        <v xml:space="preserve"> </v>
      </c>
      <c r="BB234" s="78" t="str">
        <f>IF(SUM(COUNTIFS('Planificación 2026-1'!E:E,"SUNAMPE",'Planificación 2026-1'!W:W,C234,'Planificación 2026-1'!G:G,"AR"))&gt;0,"P34"," ")</f>
        <v xml:space="preserve"> </v>
      </c>
      <c r="BC234" s="78" t="str">
        <f>IF(SUM(COUNTIFS('Planificación 2026-1'!E:E,"SUNAMPE",'Planificación 2026-1'!W:W,C234,'Planificación 2026-1'!G:G,"T1"))&gt;0,"P35"," ")</f>
        <v>P35</v>
      </c>
      <c r="BD234" s="78" t="str">
        <f>IF(SUM(COUNTIFS('Planificación 2026-1'!E:E,"SUNAMPE",'Planificación 2026-1'!W:W,C234,'Planificación 2026-1'!G:G,"T3"))&gt;0,"P36"," ")</f>
        <v>P36</v>
      </c>
      <c r="BE234" s="78" t="str">
        <f>IF(SUM(COUNTIFS('Planificación 2026-1'!E:E,"SUNAMPE",'Planificación 2026-1'!W:W,C234,'Planificación 2026-1'!G:G,"T2"))&gt;0,"P37"," ")</f>
        <v xml:space="preserve"> </v>
      </c>
      <c r="BF234" s="78" t="str">
        <f>IF(SUM(COUNTIFS('Planificación 2026-1'!E:E,"SUNAMPE",'Planificación 2026-1'!W:W,C234,'Planificación 2026-1'!G:G,"AE"))&gt;0,"P38"," ")</f>
        <v xml:space="preserve"> </v>
      </c>
      <c r="BG234" s="78" t="str">
        <f>IF(SUM(COUNTIFS('Planificación 2026-1'!E:E,"SUNAMPE",'Planificación 2026-1'!W:W,C234,'Planificación 2026-1'!G:G,"T4"))&gt;0,"P55"," ")</f>
        <v xml:space="preserve"> </v>
      </c>
      <c r="BH234" s="78" t="str">
        <f>IF(SUM(COUNTIFS('Planificación 2026-1'!E:E,"HUAURA",'Planificación 2026-1'!W:W,C234,'Planificación 2026-1'!G:G,"AF"))&gt;0," P01"," ")</f>
        <v xml:space="preserve"> </v>
      </c>
      <c r="BI234" s="78" t="str">
        <f>IF(SUM(COUNTIFS('Planificación 2026-1'!E:E,"HUAURA",'Planificación 2026-1'!W:W,C234,'Planificación 2026-1'!G:G,"EN"))&gt;0,"P02"," ")</f>
        <v xml:space="preserve"> </v>
      </c>
      <c r="BJ234" s="78" t="str">
        <f>IF(SUM(COUNTIFS('Planificación 2026-1'!E:E,"HUAURA",'Planificación 2026-1'!W:W,C234,'Planificación 2026-1'!G:G,"IS"))&gt;0,"P03"," ")</f>
        <v xml:space="preserve"> </v>
      </c>
      <c r="BK234" s="78" t="str">
        <f>IF(SUM(COUNTIFS('Planificación 2026-1'!E:E,"HUAURA",'Planificación 2026-1'!W:W,C234,'Planificación 2026-1'!G:G,"PS"))&gt;0,"P04"," ")</f>
        <v xml:space="preserve"> </v>
      </c>
      <c r="BL234" s="78"/>
      <c r="BM234" s="78" t="str">
        <f>IF(SUM(COUNTIFS('Planificación 2026-1'!E:E,"HUAURA",'Planificación 2026-1'!W:W,C234,'Planificación 2026-1'!G:G,"IN"))&gt;0,"P06"," ")</f>
        <v xml:space="preserve"> </v>
      </c>
      <c r="BN234" s="78" t="str">
        <f>IF(SUM(COUNTIFS('Planificación 2026-1'!E:E,"HUAURA",'Planificación 2026-1'!W:W,C234,'Planificación 2026-1'!G:G,"CA"))&gt;0,"P07"," ")</f>
        <v xml:space="preserve"> </v>
      </c>
      <c r="BO234" s="78" t="str">
        <f>IF(SUM(COUNTIFS('Planificación 2026-1'!E:E,"HUAURA",'Planificación 2026-1'!W:W,C234,'Planificación 2026-1'!G:G,"DE"))&gt;0,"P08"," ")</f>
        <v xml:space="preserve"> </v>
      </c>
      <c r="BP234" s="78" t="str">
        <f>IF(SUM(COUNTIFS('Planificación 2026-1'!E:E,"HUAURA",'Planificación 2026-1'!W:W,C234,'Planificación 2026-1'!G:G,"OB"))&gt;0,"P09"," ")</f>
        <v xml:space="preserve"> </v>
      </c>
      <c r="BQ234" s="78" t="str">
        <f>IF(SUM(COUNTIFS('Planificación 2026-1'!E:E,"HUAURA",'Planificación 2026-1'!W:W,C234,'Planificación 2026-1'!G:G,"MH"))&gt;0,"P31"," ")</f>
        <v xml:space="preserve"> </v>
      </c>
      <c r="BR234" s="78" t="str">
        <f>IF(SUM(COUNTIFS('Planificación 2026-1'!E:E,"HUAURA",'Planificación 2026-1'!W:W,C234,'Planificación 2026-1'!G:G,"IC"))&gt;0,"P32"," ")</f>
        <v xml:space="preserve"> </v>
      </c>
      <c r="BS234" s="78" t="str">
        <f>IF(SUM(COUNTIFS('Planificación 2026-1'!E:E,"HUAURA",'Planificación 2026-1'!W:W,C234,'Planificación 2026-1'!G:G,"AR"))&gt;0,"P34"," ")</f>
        <v xml:space="preserve"> </v>
      </c>
      <c r="BT234" s="78" t="str">
        <f>IF(SUM(COUNTIFS('Planificación 2026-1'!E:E,"HUAURA",'Planificación 2026-1'!W:W,C234,'Planificación 2026-1'!G:G,"T1"))&gt;0,"P35"," ")</f>
        <v xml:space="preserve"> </v>
      </c>
      <c r="BU234" s="78" t="str">
        <f>IF(SUM(COUNTIFS('Planificación 2026-1'!E:E,"HUAURA",'Planificación 2026-1'!W:W,C234,'Planificación 2026-1'!G:G,"T3"))&gt;0,"P36"," ")</f>
        <v xml:space="preserve"> </v>
      </c>
      <c r="BV234" s="78" t="str">
        <f>IF(SUM(COUNTIFS('Planificación 2026-1'!E:E,"HUAURA",'Planificación 2026-1'!W:W,C234,'Planificación 2026-1'!G:G,"T2"))&gt;0,"P37"," ")</f>
        <v xml:space="preserve"> </v>
      </c>
      <c r="BW234" s="78" t="str">
        <f>IF(SUM(COUNTIFS('Planificación 2026-1'!E:E,"HUAURA",'Planificación 2026-1'!W:W,C234,'Planificación 2026-1'!G:G,"AE"))&gt;0,"P38"," ")</f>
        <v xml:space="preserve"> </v>
      </c>
      <c r="BX234" s="78" t="str">
        <f>IF(SUM(COUNTIFS('Planificación 2026-1'!E:E,"HUAURA",'Planificación 2026-1'!W:W,C234,'Planificación 2026-1'!G:G,"T4"))&gt;0,"P55"," ")</f>
        <v xml:space="preserve"> </v>
      </c>
      <c r="BY234" s="79">
        <f>SUMIFS('Planificación 2026-1'!R:R,'Planificación 2026-1'!W:W,C234,'Planificación 2026-1'!G:G,"AF",'Planificación 2026-1'!H:H,"&gt;2")</f>
        <v>0</v>
      </c>
      <c r="BZ234" s="79">
        <f>SUMIFS('Planificación 2026-1'!R:R,'Planificación 2026-1'!W:W,C234,'Planificación 2026-1'!G:G,"EN",'Planificación 2026-1'!H:H,"&gt;2")</f>
        <v>0</v>
      </c>
      <c r="CA234" s="79">
        <f>SUMIFS('Planificación 2026-1'!R:R,'Planificación 2026-1'!W:W,C234,'Planificación 2026-1'!G:G,"IS",'Planificación 2026-1'!H:H,"&gt;2")</f>
        <v>0</v>
      </c>
      <c r="CB234" s="79">
        <f>SUMIFS('Planificación 2026-1'!R:R,'Planificación 2026-1'!W:W,C234,'Planificación 2026-1'!G:G,"PS",'Planificación 2026-1'!H:H,"&gt;2")</f>
        <v>0</v>
      </c>
      <c r="CC234" s="79">
        <f>SUMIFS('Planificación 2026-1'!R:R,'Planificación 2026-1'!W:W,C234,'Planificación 2026-1'!G:G,"IN",'Planificación 2026-1'!H:H,"&gt;2")</f>
        <v>0</v>
      </c>
      <c r="CD234" s="79">
        <f>SUMIFS('Planificación 2026-1'!R:R,'Planificación 2026-1'!W:W,C234,'Planificación 2026-1'!G:G,"CA",'Planificación 2026-1'!H:H,"&gt;2")</f>
        <v>0</v>
      </c>
      <c r="CE234" s="79">
        <f>SUMIFS('Planificación 2026-1'!R:R,'Planificación 2026-1'!W:W,C234,'Planificación 2026-1'!G:G,"DE",'Planificación 2026-1'!H:H,"&gt;2")</f>
        <v>0</v>
      </c>
      <c r="CF234" s="79">
        <f>SUMIFS('Planificación 2026-1'!R:R,'Planificación 2026-1'!W:W,C234,'Planificación 2026-1'!G:G,"OB",'Planificación 2026-1'!H:H,"&gt;2")</f>
        <v>0</v>
      </c>
      <c r="CG234" s="79">
        <f>SUMIFS('Planificación 2026-1'!R:R,'Planificación 2026-1'!W:W,C234,'Planificación 2026-1'!G:G,"MH",'Planificación 2026-1'!H:H,"&gt;2")</f>
        <v>0</v>
      </c>
      <c r="CH234" s="79">
        <f>SUMIFS('Planificación 2026-1'!R:R,'Planificación 2026-1'!W:W,C234,'Planificación 2026-1'!G:G,"IC",'Planificación 2026-1'!H:H,"&gt;2")</f>
        <v>0</v>
      </c>
      <c r="CI234" s="79">
        <f>SUMIFS('Planificación 2026-1'!R:R,'Planificación 2026-1'!W:W,C234,'Planificación 2026-1'!G:G,"AR",'Planificación 2026-1'!H:H,"&gt;2")</f>
        <v>0</v>
      </c>
      <c r="CJ234" s="79">
        <f>SUMIFS('Planificación 2026-1'!R:R,'Planificación 2026-1'!W:W,C234,'Planificación 2026-1'!G:G,"T1",'Planificación 2026-1'!H:H,"&gt;2")</f>
        <v>0</v>
      </c>
      <c r="CK234" s="79">
        <f>SUMIFS('Planificación 2026-1'!R:R,'Planificación 2026-1'!W:W,C234,'Planificación 2026-1'!G:G,"T3",'Planificación 2026-1'!H:H,"&gt;2")</f>
        <v>0</v>
      </c>
      <c r="CL234" s="79">
        <f>SUMIFS('Planificación 2026-1'!R:R,'Planificación 2026-1'!W:W,C234,'Planificación 2026-1'!G:G,"T2",'Planificación 2026-1'!H:H,"&gt;2")</f>
        <v>0</v>
      </c>
      <c r="CM234" s="79">
        <f>SUMIFS('Planificación 2026-1'!R:R,'Planificación 2026-1'!W:W,C234,'Planificación 2026-1'!G:G,"AE",'Planificación 2026-1'!H:H,"&gt;2")</f>
        <v>0</v>
      </c>
      <c r="CN234" s="79">
        <f>SUMIFS('Planificación 2026-1'!R:R,'Planificación 2026-1'!W:W,C234,'Planificación 2026-1'!G:G,"T4",'Planificación 2026-1'!H:H,"&gt;2")</f>
        <v>0</v>
      </c>
      <c r="CO234" s="79">
        <f>SUMIFS('Planificación 2026-1'!R:R,'Planificación 2026-1'!W:W,C234,'Planificación 2026-1'!G:G,"AF",'Planificación 2026-1'!H:H,"&lt;3")</f>
        <v>0</v>
      </c>
      <c r="CP234" s="79">
        <f>SUMIFS('Planificación 2026-1'!R:R,'Planificación 2026-1'!W:W,C234,'Planificación 2026-1'!G:G,"EN",'Planificación 2026-1'!H:H,"&lt;3")</f>
        <v>0</v>
      </c>
      <c r="CQ234" s="79">
        <f>SUMIFS('Planificación 2026-1'!R:R,'Planificación 2026-1'!W:W,C234,'Planificación 2026-1'!G:G,"IS",'Planificación 2026-1'!H:H,"&lt;3")</f>
        <v>0</v>
      </c>
      <c r="CR234" s="79">
        <f>SUMIFS('Planificación 2026-1'!R:R,'Planificación 2026-1'!W:W,C234,'Planificación 2026-1'!G:G,"PS",'Planificación 2026-1'!H:H,"&lt;3")</f>
        <v>0</v>
      </c>
      <c r="CS234" s="79">
        <f>SUMIFS('Planificación 2026-1'!R:R,'Planificación 2026-1'!W:W,C234,'Planificación 2026-1'!G:G,"IN",'Planificación 2026-1'!H:H,"&lt;3")</f>
        <v>0</v>
      </c>
      <c r="CT234" s="79">
        <f>SUMIFS('Planificación 2026-1'!R:R,'Planificación 2026-1'!W:W,C234,'Planificación 2026-1'!G:G,"CA",'Planificación 2026-1'!H:H,"&lt;3")</f>
        <v>0</v>
      </c>
      <c r="CU234" s="79">
        <f>SUMIFS('Planificación 2026-1'!R:R,'Planificación 2026-1'!W:W,C234,'Planificación 2026-1'!G:G,"DE",'Planificación 2026-1'!H:H,"&lt;3")</f>
        <v>0</v>
      </c>
      <c r="CV234" s="79">
        <f>SUMIFS('Planificación 2026-1'!R:R,'Planificación 2026-1'!W:W,C234,'Planificación 2026-1'!G:G,"OB",'Planificación 2026-1'!H:H,"&lt;3")</f>
        <v>0</v>
      </c>
      <c r="CW234" s="79">
        <f>SUMIFS('Planificación 2026-1'!R:R,'Planificación 2026-1'!W:W,C234,'Planificación 2026-1'!G:G,"MH",'Planificación 2026-1'!H:H,"&lt;3")</f>
        <v>0</v>
      </c>
      <c r="CX234" s="79">
        <f>SUMIFS('Planificación 2026-1'!R:R,'Planificación 2026-1'!W:W,C234,'Planificación 2026-1'!G:G,"IC",'Planificación 2026-1'!H:H,"&lt;3")</f>
        <v>0</v>
      </c>
      <c r="CY234" s="79">
        <f>SUMIFS('Planificación 2026-1'!R:R,'Planificación 2026-1'!W:W,C234,'Planificación 2026-1'!G:G,"AR",'Planificación 2026-1'!H:H,"&lt;3")</f>
        <v>0</v>
      </c>
      <c r="CZ234" s="79">
        <f>SUMIFS('Planificación 2026-1'!R:R,'Planificación 2026-1'!W:W,C234,'Planificación 2026-1'!G:G,"T1",'Planificación 2026-1'!H:H,"&lt;3")</f>
        <v>5</v>
      </c>
      <c r="DA234" s="79">
        <f>SUMIFS('Planificación 2026-1'!R:R,'Planificación 2026-1'!W:W,C234,'Planificación 2026-1'!G:G,"T3",'Planificación 2026-1'!H:H,"&lt;3")</f>
        <v>10</v>
      </c>
      <c r="DB234" s="79">
        <f>SUMIFS('Planificación 2026-1'!R:R,'Planificación 2026-1'!W:W,C234,'Planificación 2026-1'!G:G,"T2",'Planificación 2026-1'!H:H,"&lt;3")</f>
        <v>0</v>
      </c>
      <c r="DC234" s="79">
        <f>SUMIFS('Planificación 2026-1'!R:R,'Planificación 2026-1'!W:W,C234,'Planificación 2026-1'!G:G,"AE",'Planificación 2026-1'!H:H,"&lt;3")</f>
        <v>0</v>
      </c>
      <c r="DD234" s="79">
        <f>SUMIFS('Planificación 2026-1'!R:R,'Planificación 2026-1'!W:W,C234,'Planificación 2026-1'!G:G,"T4",'Planificación 2026-1'!H:H,"&lt;3")</f>
        <v>0</v>
      </c>
      <c r="DE234" s="78" t="str">
        <f t="shared" si="46"/>
        <v/>
      </c>
      <c r="DF234" s="30">
        <f>IF(C234="","",SUMIFS('Planificación 2026-1'!R:R,'Planificación 2026-1'!W:W,C234,'Planificación 2026-1'!E:E,"PRINCIPAL",'Planificación 2026-1'!X:X,"VIRTUAL"))</f>
        <v>0</v>
      </c>
      <c r="DG234" s="30">
        <f>IF(C234="","",SUMIFS('Planificación 2026-1'!R:R,'Planificación 2026-1'!W:W,C234,'Planificación 2026-1'!E:E,"PRINCIPAL",'Planificación 2026-1'!X:X,"PRESENCIAL"))</f>
        <v>0</v>
      </c>
      <c r="DH234" s="30">
        <f>IF(C234="","",SUMIFS('Planificación 2026-1'!R:R,'Planificación 2026-1'!W:W,C234,'Planificación 2026-1'!E:E,"PRINCIPAL",'Planificación 2026-1'!X:X,"HIBRIDO PRESENCIAL"))</f>
        <v>0</v>
      </c>
      <c r="DI234" s="78" t="str">
        <f t="shared" si="47"/>
        <v/>
      </c>
      <c r="DJ234" s="78">
        <f>IF(C234="","",SUMIFS('Planificación 2026-1'!R:R,'Planificación 2026-1'!W:W,C234,'Planificación 2026-1'!E:E,"FILIAL",'Planificación 2026-1'!X:X,"VIRTUAL"))</f>
        <v>0</v>
      </c>
      <c r="DK234" s="80">
        <f>IF(C234="","",SUMIFS('Planificación 2026-1'!R:R,'Planificación 2026-1'!W:W,C234,'Planificación 2026-1'!E:E,"FILIAL",'Planificación 2026-1'!X:X,"PRESENCIAL"))</f>
        <v>0</v>
      </c>
      <c r="DL234" s="42">
        <f>IF(C234="","",SUMIFS('Planificación 2026-1'!R:R,'Planificación 2026-1'!W:W,C234,'Planificación 2026-1'!E:E,"FILIAL",'Planificación 2026-1'!X:X,"HIBRIDO PRESENCIAL"))</f>
        <v>0</v>
      </c>
      <c r="DM234" s="81" t="str">
        <f t="shared" si="48"/>
        <v>P35P36</v>
      </c>
      <c r="DN234" s="78">
        <f>IF(C234="","",SUMIFS('Planificación 2026-1'!R:R,'Planificación 2026-1'!W:W,C234,'Planificación 2026-1'!E:E,"SUNAMPE",'Planificación 2026-1'!X:X,"VIRTUAL"))</f>
        <v>15</v>
      </c>
      <c r="DO234" s="42">
        <f>IF(C234="","",SUMIFS('Planificación 2026-1'!R:R,'Planificación 2026-1'!W:W,C234,'Planificación 2026-1'!E:E,"SUNAMPE",'Planificación 2026-1'!X:X,"PRESENCIAL"))</f>
        <v>0</v>
      </c>
      <c r="DP234" s="81" t="str">
        <f t="shared" si="49"/>
        <v/>
      </c>
      <c r="DQ234" s="78">
        <f>IF(C234="","",SUMIFS('Planificación 2026-1'!R:R,'Planificación 2026-1'!W:W,C234,'Planificación 2026-1'!E:E,"HUAURA",'Planificación 2026-1'!X:X,"VIRTUAL"))</f>
        <v>0</v>
      </c>
      <c r="DR234" s="42">
        <f>IF(C234="","",SUMIFS('Planificación 2026-1'!R:R,'Planificación 2026-1'!W:W,C234,'Planificación 2026-1'!E:E,"HUAURA",'Planificación 2026-1'!X:X,"PRESENCIAL"))</f>
        <v>0</v>
      </c>
      <c r="DS234" s="48">
        <f>SUMIFS('Planificación 2026-1'!R:R,'Planificación 2026-1'!W:W,C234,'Planificación 2026-1'!E:E,"PRINCIPAL",'Planificación 2026-1'!X:X,"VIRTUAL",'Planificación 2026-1'!H:H,"&gt;2")</f>
        <v>0</v>
      </c>
      <c r="DT234" s="48">
        <f>SUMIFS('Planificación 2026-1'!R:R,'Planificación 2026-1'!W:W,C234,'Planificación 2026-1'!E:E,"PRINCIPAL",'Planificación 2026-1'!X:X,"&lt;&gt;VIRTUAL",'Planificación 2026-1'!H:H,"&gt;2")</f>
        <v>0</v>
      </c>
      <c r="DU234" s="48">
        <f>SUMIFS('Planificación 2026-1'!R:R,'Planificación 2026-1'!W:W,C234,'Planificación 2026-1'!E:E,"SUNAMPE",'Planificación 2026-1'!X:X,"VIRTUAL",'Planificación 2026-1'!H:H,"&gt;2")</f>
        <v>0</v>
      </c>
      <c r="DV234" s="48">
        <f>SUMIFS('Planificación 2026-1'!R:R,'Planificación 2026-1'!W:W,C234,'Planificación 2026-1'!E:E,"SUNAMPE",'Planificación 2026-1'!X:X,"&lt;&gt;VIRTUAL",'Planificación 2026-1'!H:H,"&gt;2")</f>
        <v>0</v>
      </c>
      <c r="DW234" s="48">
        <f>SUMIFS('Planificación 2026-1'!R:R,'Planificación 2026-1'!W:W,C234,'Planificación 2026-1'!E:E,"FILIAL",'Planificación 2026-1'!X:X,"VIRTUAL",'Planificación 2026-1'!H:H,"&gt;2")</f>
        <v>0</v>
      </c>
      <c r="DX234" s="48">
        <f>SUMIFS('Planificación 2026-1'!R:R,'Planificación 2026-1'!W:W,C234,'Planificación 2026-1'!E:E,"FILIAL",'Planificación 2026-1'!X:X,"&lt;&gt;VIRTUAL",'Planificación 2026-1'!H:H,"&gt;2")</f>
        <v>0</v>
      </c>
      <c r="DY234" s="48">
        <f>SUMIFS('Planificación 2026-1'!R:R,'Planificación 2026-1'!W:W,C234,'Planificación 2026-1'!E:E,"PORUMA",'Planificación 2026-1'!X:X,"VIRTUAL",'Planificación 2026-1'!H:H,"&gt;2")</f>
        <v>0</v>
      </c>
      <c r="DZ234" s="48">
        <f>SUMIFS('Planificación 2026-1'!R:R,'Planificación 2026-1'!W:W,C234,'Planificación 2026-1'!E:E,"PORUMA",'Planificación 2026-1'!X:X,"&lt;&gt;VIRTUAL",'Planificación 2026-1'!H:H,"&gt;2")</f>
        <v>0</v>
      </c>
      <c r="EA234" s="48">
        <f>SUMIFS('Planificación 2026-1'!R:R,'Planificación 2026-1'!W:W,C234,'Planificación 2026-1'!E:E,"HUAURA",'Planificación 2026-1'!X:X,"VIRTUAL",'Planificación 2026-1'!H:H,"&gt;2")</f>
        <v>0</v>
      </c>
      <c r="EB234" s="48">
        <f>SUMIFS('Planificación 2026-1'!R:R,'Planificación 2026-1'!W:W,C234,'Planificación 2026-1'!E:E,"HUAURA",'Planificación 2026-1'!X:X,"&lt;&gt;VIRTUAL",'Planificación 2026-1'!H:H,"&gt;2")</f>
        <v>0</v>
      </c>
      <c r="EC234" s="48">
        <f>SUMIFS('Planificación 2026-1'!R:R,'Planificación 2026-1'!W:W,C234,'Planificación 2026-1'!E:E,"PRINCIPAL",'Planificación 2026-1'!X:X,"VIRTUAL",'Planificación 2026-1'!H:H,"&lt;3")</f>
        <v>0</v>
      </c>
      <c r="ED234" s="48">
        <f>SUMIFS('Planificación 2026-1'!R:R,'Planificación 2026-1'!W:W,C234,'Planificación 2026-1'!E:E,"PRINCIPAL",'Planificación 2026-1'!X:X,"&lt;&gt;VIRTUAL",'Planificación 2026-1'!H:H,"&lt;3")</f>
        <v>0</v>
      </c>
      <c r="EE234" s="48">
        <f>SUMIFS('Planificación 2026-1'!R:R,'Planificación 2026-1'!W:W,C234,'Planificación 2026-1'!E:E,"SUNAMPE",'Planificación 2026-1'!X:X,"VIRTUAL",'Planificación 2026-1'!H:H,"&lt;3")</f>
        <v>15</v>
      </c>
      <c r="EF234" s="48">
        <f>SUMIFS('Planificación 2026-1'!R:R,'Planificación 2026-1'!W:W,C234,'Planificación 2026-1'!E:E,"SUNAMPE",'Planificación 2026-1'!X:X,"&lt;&gt;VIRTUAL",'Planificación 2026-1'!H:H,"&lt;3")</f>
        <v>0</v>
      </c>
      <c r="EG234" s="48">
        <f>SUMIFS('Planificación 2026-1'!R:R,'Planificación 2026-1'!W:W,C234,'Planificación 2026-1'!E:E,"FILIAL",'Planificación 2026-1'!X:X,"VIRTUAL",'Planificación 2026-1'!H:H,"&lt;3")</f>
        <v>0</v>
      </c>
      <c r="EH234" s="48">
        <f>SUMIFS('Planificación 2026-1'!R:R,'Planificación 2026-1'!W:W,C234,'Planificación 2026-1'!E:E,"FILIAL",'Planificación 2026-1'!X:X,"&lt;&gt;VIRTUAL",'Planificación 2026-1'!H:H,"&lt;3")</f>
        <v>0</v>
      </c>
      <c r="EI234" s="48">
        <f>SUMIFS('Planificación 2026-1'!R:R,'Planificación 2026-1'!W:W,C234,'Planificación 2026-1'!E:E,"PORUMA",'Planificación 2026-1'!X:X,"VIRTUAL",'Planificación 2026-1'!H:H,"&lt;3")</f>
        <v>0</v>
      </c>
      <c r="EJ234" s="48">
        <f>SUMIFS('Planificación 2026-1'!R:R,'Planificación 2026-1'!W:W,C234,'Planificación 2026-1'!E:E,"PORUMA",'Planificación 2026-1'!X:X,"&lt;&gt;VIRTUAL",'Planificación 2026-1'!H:H,"&lt;3")</f>
        <v>0</v>
      </c>
      <c r="EK234" s="48">
        <f>SUMIFS('Planificación 2026-1'!R:R,'Planificación 2026-1'!W:W,C234,'Planificación 2026-1'!E:E,"HUAURA",'Planificación 2026-1'!X:X,"VIRTUAL",'Planificación 2026-1'!H:H,"&lt;3")</f>
        <v>0</v>
      </c>
      <c r="EL234" s="48">
        <f>SUMIFS('Planificación 2026-1'!R:R,'Planificación 2026-1'!W:W,C234,'Planificación 2026-1'!E:E,"HUAURA",'Planificación 2026-1'!X:X,"&lt;&gt;VIRTUAL",'Planificación 2026-1'!H:H,"&lt;3")</f>
        <v>0</v>
      </c>
      <c r="EM234" s="48">
        <f t="shared" si="50"/>
        <v>0</v>
      </c>
      <c r="EN234" s="48">
        <f t="shared" si="51"/>
        <v>0</v>
      </c>
      <c r="EO234" s="48">
        <f t="shared" si="52"/>
        <v>0</v>
      </c>
      <c r="EP234" s="48">
        <f t="shared" si="53"/>
        <v>0</v>
      </c>
      <c r="EQ234" s="48">
        <f t="shared" si="54"/>
        <v>15</v>
      </c>
      <c r="ER234" s="48"/>
      <c r="ES234" s="48">
        <f t="shared" si="55"/>
        <v>15</v>
      </c>
      <c r="ET234" s="48">
        <f t="shared" si="56"/>
        <v>0</v>
      </c>
      <c r="EU234" s="48" t="b">
        <f t="shared" si="57"/>
        <v>1</v>
      </c>
      <c r="EV234" s="48" t="str">
        <f t="shared" si="58"/>
        <v/>
      </c>
      <c r="EW234" s="48" t="str">
        <f t="shared" si="59"/>
        <v>VIRTUAL</v>
      </c>
    </row>
    <row r="235" spans="1:153" x14ac:dyDescent="0.3">
      <c r="A235" s="53"/>
      <c r="B235" s="383">
        <v>232</v>
      </c>
      <c r="C235" s="107" t="s">
        <v>264</v>
      </c>
      <c r="D235" s="82">
        <f>SUMIF('Planificación 2026-1'!W:W,C235,'Planificación 2026-1'!R:R)</f>
        <v>37</v>
      </c>
      <c r="E235" s="384" t="s">
        <v>341</v>
      </c>
      <c r="F235" s="107" t="s">
        <v>430</v>
      </c>
      <c r="G235" s="107" t="s">
        <v>276</v>
      </c>
      <c r="H235" s="107" t="s">
        <v>432</v>
      </c>
      <c r="I235" s="77" t="str">
        <f>IF(SUM(COUNTIFS('Planificación 2026-1'!E:E,"PRINCIPAL",'Planificación 2026-1'!W:W,C235,'Planificación 2026-1'!G:G,"AF"))&gt;0,"P01"," ")</f>
        <v xml:space="preserve"> </v>
      </c>
      <c r="J235" s="78" t="str">
        <f>IF(SUM(COUNTIFS('Planificación 2026-1'!E:E,"PRINCIPAL",'Planificación 2026-1'!W:W,C235,'Planificación 2026-1'!G:G,"EN"))&gt;0,"P02"," ")</f>
        <v>P02</v>
      </c>
      <c r="K235" s="78" t="str">
        <f>IF(SUM(COUNTIFS('Planificación 2026-1'!E:E,"PRINCIPAL",'Planificación 2026-1'!W:W,C235,'Planificación 2026-1'!G:G,"IS"))&gt;0,"P03"," ")</f>
        <v xml:space="preserve"> </v>
      </c>
      <c r="L235" s="78" t="str">
        <f>IF(SUM(COUNTIFS('Planificación 2026-1'!E:E,"PRINCIPAL",'Planificación 2026-1'!W:W,C235,'Planificación 2026-1'!G:G,"PS"))&gt;0,"P04"," ")</f>
        <v xml:space="preserve"> </v>
      </c>
      <c r="M235" s="78"/>
      <c r="N235" s="78" t="str">
        <f>IF(SUM(COUNTIFS('Planificación 2026-1'!E:E,"PRINCIPAL",'Planificación 2026-1'!W:W,C235,'Planificación 2026-1'!G:G,"IN"))&gt;0,"P06"," ")</f>
        <v xml:space="preserve"> </v>
      </c>
      <c r="O235" s="78" t="str">
        <f>IF(SUM(COUNTIFS('Planificación 2026-1'!E:E,"PRINCIPAL",'Planificación 2026-1'!W:W,C235,'Planificación 2026-1'!G:G,"CA"))&gt;0,"P07"," ")</f>
        <v xml:space="preserve"> </v>
      </c>
      <c r="P235" s="78" t="str">
        <f>IF(SUM(COUNTIFS('Planificación 2026-1'!E:E,"PRINCIPAL",'Planificación 2026-1'!W:W,C235,'Planificación 2026-1'!G:G,"DE"))&gt;0,"P08"," ")</f>
        <v xml:space="preserve"> </v>
      </c>
      <c r="Q235" s="78" t="str">
        <f>IF(SUM(COUNTIFS('Planificación 2026-1'!E:E,"PRINCIPAL",'Planificación 2026-1'!W:W,C235,'Planificación 2026-1'!G:G,"OB"))&gt;0,"P09"," ")</f>
        <v xml:space="preserve"> </v>
      </c>
      <c r="R235" s="78" t="str">
        <f>IF(SUM(COUNTIFS('Planificación 2026-1'!E:E,"PRINCIPAL",'Planificación 2026-1'!W:W,C235,'Planificación 2026-1'!G:G,"MH"))&gt;0,"P31"," ")</f>
        <v xml:space="preserve"> </v>
      </c>
      <c r="S235" s="78" t="str">
        <f>IF(SUM(COUNTIFS('Planificación 2026-1'!E:E,"PRINCIPAL",'Planificación 2026-1'!W:W,C235,'Planificación 2026-1'!G:G,"IC"))&gt;0,"P32"," ")</f>
        <v xml:space="preserve"> </v>
      </c>
      <c r="T235" s="78" t="str">
        <f>IF(SUM(COUNTIFS('Planificación 2026-1'!E:E,"PRINCIPAL",'Planificación 2026-1'!W:W,C235,'Planificación 2026-1'!G:G,"AR"))&gt;0,"P34"," ")</f>
        <v xml:space="preserve"> </v>
      </c>
      <c r="U235" s="78" t="str">
        <f>IF(SUM(COUNTIFS('Planificación 2026-1'!E:E,"PRINCIPAL",'Planificación 2026-1'!W:W,C235,'Planificación 2026-1'!G:G,"T1"))&gt;0,"P35"," ")</f>
        <v xml:space="preserve"> </v>
      </c>
      <c r="V235" s="78" t="str">
        <f>IF(SUM(COUNTIFS('Planificación 2026-1'!E:E,"PRINCIPAL",'Planificación 2026-1'!W:W,C235,'Planificación 2026-1'!G:G,"T3"))&gt;0,"P36"," ")</f>
        <v xml:space="preserve"> </v>
      </c>
      <c r="W235" s="78" t="str">
        <f>IF(SUM(COUNTIFS('Planificación 2026-1'!E:E,"PRINCIPAL",'Planificación 2026-1'!W:W,C235,'Planificación 2026-1'!G:G,"T2"))&gt;0,"P37"," ")</f>
        <v xml:space="preserve"> </v>
      </c>
      <c r="X235" s="78" t="str">
        <f>IF(SUM(COUNTIFS('Planificación 2026-1'!E:E,"PRINCIPAL",'Planificación 2026-1'!W:W,C235,'Planificación 2026-1'!G:G,"AE"))&gt;0,"P38"," ")</f>
        <v xml:space="preserve"> </v>
      </c>
      <c r="Y235" s="78" t="str">
        <f>IF(SUM(COUNTIFS('Planificación 2026-1'!E:E,"PRINCIPAL",'Planificación 2026-1'!W:W,C235,'Planificación 2026-1'!G:G,"T4"))&gt;0,"P55"," ")</f>
        <v xml:space="preserve"> </v>
      </c>
      <c r="Z235" s="78" t="str">
        <f>IF(SUM(COUNTIFS('Planificación 2026-1'!E:E,"FILIAL",'Planificación 2026-1'!W:W,C235,'Planificación 2026-1'!G:G,"AF"))&gt;0," P01"," ")</f>
        <v xml:space="preserve"> </v>
      </c>
      <c r="AA235" s="78" t="str">
        <f>IF(SUM(COUNTIFS('Planificación 2026-1'!E:E,"FILIAL",'Planificación 2026-1'!W:W,C235,'Planificación 2026-1'!G:G,"EN"))&gt;0,"P02"," ")</f>
        <v>P02</v>
      </c>
      <c r="AB235" s="78" t="str">
        <f>IF(SUM(COUNTIFS('Planificación 2026-1'!E:E,"FILIAL",'Planificación 2026-1'!W:W,C235,'Planificación 2026-1'!G:G,"IS"))&gt;0,"P03"," ")</f>
        <v xml:space="preserve"> </v>
      </c>
      <c r="AC235" s="78" t="str">
        <f>IF(SUM(COUNTIFS('Planificación 2026-1'!E:E,"FILIAL",'Planificación 2026-1'!W:W,C235,'Planificación 2026-1'!G:G,"PS"))&gt;0,"P04"," ")</f>
        <v xml:space="preserve"> </v>
      </c>
      <c r="AD235" s="78"/>
      <c r="AE235" s="78" t="str">
        <f>IF(SUM(COUNTIFS('Planificación 2026-1'!E:E,"FILIAL",'Planificación 2026-1'!W:W,C235,'Planificación 2026-1'!G:G,"IN"))&gt;0,"P06"," ")</f>
        <v xml:space="preserve"> </v>
      </c>
      <c r="AF235" s="78" t="str">
        <f>IF(SUM(COUNTIFS('Planificación 2026-1'!E:E,"FILIAL",'Planificación 2026-1'!W:W,C235,'Planificación 2026-1'!G:G,"CA"))&gt;0,"P07"," ")</f>
        <v xml:space="preserve"> </v>
      </c>
      <c r="AG235" s="78" t="str">
        <f>IF(SUM(COUNTIFS('Planificación 2026-1'!E:E,"FILIAL",'Planificación 2026-1'!W:W,C235,'Planificación 2026-1'!G:G,"DE"))&gt;0,"P08"," ")</f>
        <v xml:space="preserve"> </v>
      </c>
      <c r="AH235" s="78" t="str">
        <f>IF(SUM(COUNTIFS('Planificación 2026-1'!E:E,"FILIAL",'Planificación 2026-1'!W:W,C235,'Planificación 2026-1'!G:G,"OB"))&gt;0,"P09"," ")</f>
        <v xml:space="preserve"> </v>
      </c>
      <c r="AI235" s="78" t="str">
        <f>IF(SUM(COUNTIFS('Planificación 2026-1'!E:E,"FILIAL",'Planificación 2026-1'!W:W,C235,'Planificación 2026-1'!G:G,"MH"))&gt;0,"P31"," ")</f>
        <v xml:space="preserve"> </v>
      </c>
      <c r="AJ235" s="78" t="str">
        <f>IF(SUM(COUNTIFS('Planificación 2026-1'!E:E,"FILIAL",'Planificación 2026-1'!W:W,C235,'Planificación 2026-1'!G:G,"IC"))&gt;0,"P32"," ")</f>
        <v xml:space="preserve"> </v>
      </c>
      <c r="AK235" s="78" t="str">
        <f>IF(SUM(COUNTIFS('Planificación 2026-1'!E:E,"FILIAL",'Planificación 2026-1'!W:W,C235,'Planificación 2026-1'!G:G,"AR"))&gt;0,"P34"," ")</f>
        <v xml:space="preserve"> </v>
      </c>
      <c r="AL235" s="78" t="str">
        <f>IF(SUM(COUNTIFS('Planificación 2026-1'!E:E,"FILIAL",'Planificación 2026-1'!W:W,C235,'Planificación 2026-1'!G:G,"T1"))&gt;0,"P35"," ")</f>
        <v xml:space="preserve"> </v>
      </c>
      <c r="AM235" s="78" t="str">
        <f>IF(SUM(COUNTIFS('Planificación 2026-1'!E:E,"FILIAL",'Planificación 2026-1'!W:W,C235,'Planificación 2026-1'!G:G,"T3"))&gt;0,"P36"," ")</f>
        <v xml:space="preserve"> </v>
      </c>
      <c r="AN235" s="78" t="str">
        <f>IF(SUM(COUNTIFS('Planificación 2026-1'!E:E,"FILIAL",'Planificación 2026-1'!W:W,C235,'Planificación 2026-1'!G:G,"T2"))&gt;0,"P37"," ")</f>
        <v xml:space="preserve"> </v>
      </c>
      <c r="AO235" s="78" t="str">
        <f>IF(SUM(COUNTIFS('Planificación 2026-1'!E:E,"FILIAL",'Planificación 2026-1'!W:W,C235,'Planificación 2026-1'!G:G,"AE"))&gt;0,"P38"," ")</f>
        <v xml:space="preserve"> </v>
      </c>
      <c r="AP235" s="78" t="str">
        <f>IF(SUM(COUNTIFS('Planificación 2026-1'!E:E,"FILIAL",'Planificación 2026-1'!W:W,C235,'Planificación 2026-1'!G:G,"T4"))&gt;0,"P55"," ")</f>
        <v xml:space="preserve"> </v>
      </c>
      <c r="AQ235" s="78" t="str">
        <f>IF(SUM(COUNTIFS('Planificación 2026-1'!E:E,"SUNAMPE",'Planificación 2026-1'!W:W,C235,'Planificación 2026-1'!G:G,"AF"))&gt;0," P01"," ")</f>
        <v xml:space="preserve"> </v>
      </c>
      <c r="AR235" s="78" t="str">
        <f>IF(SUM(COUNTIFS('Planificación 2026-1'!E:E,"SUNAMPE",'Planificación 2026-1'!W:W,C235,'Planificación 2026-1'!G:G,"EN"))&gt;0,"P02"," ")</f>
        <v xml:space="preserve"> </v>
      </c>
      <c r="AS235" s="78" t="str">
        <f>IF(SUM(COUNTIFS('Planificación 2026-1'!E:E,"SUNAMPE",'Planificación 2026-1'!W:W,C235,'Planificación 2026-1'!G:G,"IS"))&gt;0,"P03"," ")</f>
        <v xml:space="preserve"> </v>
      </c>
      <c r="AT235" s="78" t="str">
        <f>IF(SUM(COUNTIFS('Planificación 2026-1'!E:E,"SUNAMPE",'Planificación 2026-1'!W:W,C235,'Planificación 2026-1'!G:G,"PS"))&gt;0,"P04"," ")</f>
        <v xml:space="preserve"> </v>
      </c>
      <c r="AU235" s="78"/>
      <c r="AV235" s="78" t="str">
        <f>IF(SUM(COUNTIFS('Planificación 2026-1'!E:E,"SUNAMPE",'Planificación 2026-1'!W:W,C235,'Planificación 2026-1'!G:G,"IN"))&gt;0,"P06"," ")</f>
        <v xml:space="preserve"> </v>
      </c>
      <c r="AW235" s="78" t="str">
        <f>IF(SUM(COUNTIFS('Planificación 2026-1'!E:E,"SUNAMPE",'Planificación 2026-1'!W:W,C235,'Planificación 2026-1'!G:G,"CA"))&gt;0,"P07"," ")</f>
        <v xml:space="preserve"> </v>
      </c>
      <c r="AX235" s="78" t="str">
        <f>IF(SUM(COUNTIFS('Planificación 2026-1'!E:E,"SUNAMPE",'Planificación 2026-1'!W:W,C235,'Planificación 2026-1'!G:G,"DE"))&gt;0,"P08"," ")</f>
        <v xml:space="preserve"> </v>
      </c>
      <c r="AY235" s="78" t="str">
        <f>IF(SUM(COUNTIFS('Planificación 2026-1'!E:E,"SUNAMPE",'Planificación 2026-1'!W:W,C235,'Planificación 2026-1'!G:G,"OB"))&gt;0,"P09"," ")</f>
        <v xml:space="preserve"> </v>
      </c>
      <c r="AZ235" s="78" t="str">
        <f>IF(SUM(COUNTIFS('Planificación 2026-1'!E:E,"SUNAMPE",'Planificación 2026-1'!W:W,C235,'Planificación 2026-1'!G:G,"MH"))&gt;0,"P31"," ")</f>
        <v xml:space="preserve"> </v>
      </c>
      <c r="BA235" s="78" t="str">
        <f>IF(SUM(COUNTIFS('Planificación 2026-1'!E:E,"SUNAMPE",'Planificación 2026-1'!W:W,C235,'Planificación 2026-1'!G:G,"IC"))&gt;0,"P32"," ")</f>
        <v xml:space="preserve"> </v>
      </c>
      <c r="BB235" s="78" t="str">
        <f>IF(SUM(COUNTIFS('Planificación 2026-1'!E:E,"SUNAMPE",'Planificación 2026-1'!W:W,C235,'Planificación 2026-1'!G:G,"AR"))&gt;0,"P34"," ")</f>
        <v xml:space="preserve"> </v>
      </c>
      <c r="BC235" s="78" t="str">
        <f>IF(SUM(COUNTIFS('Planificación 2026-1'!E:E,"SUNAMPE",'Planificación 2026-1'!W:W,C235,'Planificación 2026-1'!G:G,"T1"))&gt;0,"P35"," ")</f>
        <v xml:space="preserve"> </v>
      </c>
      <c r="BD235" s="78" t="str">
        <f>IF(SUM(COUNTIFS('Planificación 2026-1'!E:E,"SUNAMPE",'Planificación 2026-1'!W:W,C235,'Planificación 2026-1'!G:G,"T3"))&gt;0,"P36"," ")</f>
        <v xml:space="preserve"> </v>
      </c>
      <c r="BE235" s="78" t="str">
        <f>IF(SUM(COUNTIFS('Planificación 2026-1'!E:E,"SUNAMPE",'Planificación 2026-1'!W:W,C235,'Planificación 2026-1'!G:G,"T2"))&gt;0,"P37"," ")</f>
        <v xml:space="preserve"> </v>
      </c>
      <c r="BF235" s="78" t="str">
        <f>IF(SUM(COUNTIFS('Planificación 2026-1'!E:E,"SUNAMPE",'Planificación 2026-1'!W:W,C235,'Planificación 2026-1'!G:G,"AE"))&gt;0,"P38"," ")</f>
        <v xml:space="preserve"> </v>
      </c>
      <c r="BG235" s="78" t="str">
        <f>IF(SUM(COUNTIFS('Planificación 2026-1'!E:E,"SUNAMPE",'Planificación 2026-1'!W:W,C235,'Planificación 2026-1'!G:G,"T4"))&gt;0,"P55"," ")</f>
        <v xml:space="preserve"> </v>
      </c>
      <c r="BH235" s="78" t="str">
        <f>IF(SUM(COUNTIFS('Planificación 2026-1'!E:E,"HUAURA",'Planificación 2026-1'!W:W,C235,'Planificación 2026-1'!G:G,"AF"))&gt;0," P01"," ")</f>
        <v xml:space="preserve"> </v>
      </c>
      <c r="BI235" s="78" t="str">
        <f>IF(SUM(COUNTIFS('Planificación 2026-1'!E:E,"HUAURA",'Planificación 2026-1'!W:W,C235,'Planificación 2026-1'!G:G,"EN"))&gt;0,"P02"," ")</f>
        <v xml:space="preserve"> </v>
      </c>
      <c r="BJ235" s="78" t="str">
        <f>IF(SUM(COUNTIFS('Planificación 2026-1'!E:E,"HUAURA",'Planificación 2026-1'!W:W,C235,'Planificación 2026-1'!G:G,"IS"))&gt;0,"P03"," ")</f>
        <v xml:space="preserve"> </v>
      </c>
      <c r="BK235" s="78" t="str">
        <f>IF(SUM(COUNTIFS('Planificación 2026-1'!E:E,"HUAURA",'Planificación 2026-1'!W:W,C235,'Planificación 2026-1'!G:G,"PS"))&gt;0,"P04"," ")</f>
        <v xml:space="preserve"> </v>
      </c>
      <c r="BL235" s="78"/>
      <c r="BM235" s="78" t="str">
        <f>IF(SUM(COUNTIFS('Planificación 2026-1'!E:E,"HUAURA",'Planificación 2026-1'!W:W,C235,'Planificación 2026-1'!G:G,"IN"))&gt;0,"P06"," ")</f>
        <v xml:space="preserve"> </v>
      </c>
      <c r="BN235" s="78" t="str">
        <f>IF(SUM(COUNTIFS('Planificación 2026-1'!E:E,"HUAURA",'Planificación 2026-1'!W:W,C235,'Planificación 2026-1'!G:G,"CA"))&gt;0,"P07"," ")</f>
        <v xml:space="preserve"> </v>
      </c>
      <c r="BO235" s="78" t="str">
        <f>IF(SUM(COUNTIFS('Planificación 2026-1'!E:E,"HUAURA",'Planificación 2026-1'!W:W,C235,'Planificación 2026-1'!G:G,"DE"))&gt;0,"P08"," ")</f>
        <v xml:space="preserve"> </v>
      </c>
      <c r="BP235" s="78" t="str">
        <f>IF(SUM(COUNTIFS('Planificación 2026-1'!E:E,"HUAURA",'Planificación 2026-1'!W:W,C235,'Planificación 2026-1'!G:G,"OB"))&gt;0,"P09"," ")</f>
        <v xml:space="preserve"> </v>
      </c>
      <c r="BQ235" s="78" t="str">
        <f>IF(SUM(COUNTIFS('Planificación 2026-1'!E:E,"HUAURA",'Planificación 2026-1'!W:W,C235,'Planificación 2026-1'!G:G,"MH"))&gt;0,"P31"," ")</f>
        <v xml:space="preserve"> </v>
      </c>
      <c r="BR235" s="78" t="str">
        <f>IF(SUM(COUNTIFS('Planificación 2026-1'!E:E,"HUAURA",'Planificación 2026-1'!W:W,C235,'Planificación 2026-1'!G:G,"IC"))&gt;0,"P32"," ")</f>
        <v xml:space="preserve"> </v>
      </c>
      <c r="BS235" s="78" t="str">
        <f>IF(SUM(COUNTIFS('Planificación 2026-1'!E:E,"HUAURA",'Planificación 2026-1'!W:W,C235,'Planificación 2026-1'!G:G,"AR"))&gt;0,"P34"," ")</f>
        <v xml:space="preserve"> </v>
      </c>
      <c r="BT235" s="78" t="str">
        <f>IF(SUM(COUNTIFS('Planificación 2026-1'!E:E,"HUAURA",'Planificación 2026-1'!W:W,C235,'Planificación 2026-1'!G:G,"T1"))&gt;0,"P35"," ")</f>
        <v xml:space="preserve"> </v>
      </c>
      <c r="BU235" s="78" t="str">
        <f>IF(SUM(COUNTIFS('Planificación 2026-1'!E:E,"HUAURA",'Planificación 2026-1'!W:W,C235,'Planificación 2026-1'!G:G,"T3"))&gt;0,"P36"," ")</f>
        <v xml:space="preserve"> </v>
      </c>
      <c r="BV235" s="78" t="str">
        <f>IF(SUM(COUNTIFS('Planificación 2026-1'!E:E,"HUAURA",'Planificación 2026-1'!W:W,C235,'Planificación 2026-1'!G:G,"T2"))&gt;0,"P37"," ")</f>
        <v xml:space="preserve"> </v>
      </c>
      <c r="BW235" s="78" t="str">
        <f>IF(SUM(COUNTIFS('Planificación 2026-1'!E:E,"HUAURA",'Planificación 2026-1'!W:W,C235,'Planificación 2026-1'!G:G,"AE"))&gt;0,"P38"," ")</f>
        <v xml:space="preserve"> </v>
      </c>
      <c r="BX235" s="78" t="str">
        <f>IF(SUM(COUNTIFS('Planificación 2026-1'!E:E,"HUAURA",'Planificación 2026-1'!W:W,C235,'Planificación 2026-1'!G:G,"T4"))&gt;0,"P55"," ")</f>
        <v xml:space="preserve"> </v>
      </c>
      <c r="BY235" s="79">
        <f>SUMIFS('Planificación 2026-1'!R:R,'Planificación 2026-1'!W:W,C235,'Planificación 2026-1'!G:G,"AF",'Planificación 2026-1'!H:H,"&gt;2")</f>
        <v>0</v>
      </c>
      <c r="BZ235" s="79">
        <f>SUMIFS('Planificación 2026-1'!R:R,'Planificación 2026-1'!W:W,C235,'Planificación 2026-1'!G:G,"EN",'Planificación 2026-1'!H:H,"&gt;2")</f>
        <v>37</v>
      </c>
      <c r="CA235" s="79">
        <f>SUMIFS('Planificación 2026-1'!R:R,'Planificación 2026-1'!W:W,C235,'Planificación 2026-1'!G:G,"IS",'Planificación 2026-1'!H:H,"&gt;2")</f>
        <v>0</v>
      </c>
      <c r="CB235" s="79">
        <f>SUMIFS('Planificación 2026-1'!R:R,'Planificación 2026-1'!W:W,C235,'Planificación 2026-1'!G:G,"PS",'Planificación 2026-1'!H:H,"&gt;2")</f>
        <v>0</v>
      </c>
      <c r="CC235" s="79">
        <f>SUMIFS('Planificación 2026-1'!R:R,'Planificación 2026-1'!W:W,C235,'Planificación 2026-1'!G:G,"IN",'Planificación 2026-1'!H:H,"&gt;2")</f>
        <v>0</v>
      </c>
      <c r="CD235" s="79">
        <f>SUMIFS('Planificación 2026-1'!R:R,'Planificación 2026-1'!W:W,C235,'Planificación 2026-1'!G:G,"CA",'Planificación 2026-1'!H:H,"&gt;2")</f>
        <v>0</v>
      </c>
      <c r="CE235" s="79">
        <f>SUMIFS('Planificación 2026-1'!R:R,'Planificación 2026-1'!W:W,C235,'Planificación 2026-1'!G:G,"DE",'Planificación 2026-1'!H:H,"&gt;2")</f>
        <v>0</v>
      </c>
      <c r="CF235" s="79">
        <f>SUMIFS('Planificación 2026-1'!R:R,'Planificación 2026-1'!W:W,C235,'Planificación 2026-1'!G:G,"OB",'Planificación 2026-1'!H:H,"&gt;2")</f>
        <v>0</v>
      </c>
      <c r="CG235" s="79">
        <f>SUMIFS('Planificación 2026-1'!R:R,'Planificación 2026-1'!W:W,C235,'Planificación 2026-1'!G:G,"MH",'Planificación 2026-1'!H:H,"&gt;2")</f>
        <v>0</v>
      </c>
      <c r="CH235" s="79">
        <f>SUMIFS('Planificación 2026-1'!R:R,'Planificación 2026-1'!W:W,C235,'Planificación 2026-1'!G:G,"IC",'Planificación 2026-1'!H:H,"&gt;2")</f>
        <v>0</v>
      </c>
      <c r="CI235" s="79">
        <f>SUMIFS('Planificación 2026-1'!R:R,'Planificación 2026-1'!W:W,C235,'Planificación 2026-1'!G:G,"AR",'Planificación 2026-1'!H:H,"&gt;2")</f>
        <v>0</v>
      </c>
      <c r="CJ235" s="79">
        <f>SUMIFS('Planificación 2026-1'!R:R,'Planificación 2026-1'!W:W,C235,'Planificación 2026-1'!G:G,"T1",'Planificación 2026-1'!H:H,"&gt;2")</f>
        <v>0</v>
      </c>
      <c r="CK235" s="79">
        <f>SUMIFS('Planificación 2026-1'!R:R,'Planificación 2026-1'!W:W,C235,'Planificación 2026-1'!G:G,"T3",'Planificación 2026-1'!H:H,"&gt;2")</f>
        <v>0</v>
      </c>
      <c r="CL235" s="79">
        <f>SUMIFS('Planificación 2026-1'!R:R,'Planificación 2026-1'!W:W,C235,'Planificación 2026-1'!G:G,"T2",'Planificación 2026-1'!H:H,"&gt;2")</f>
        <v>0</v>
      </c>
      <c r="CM235" s="79">
        <f>SUMIFS('Planificación 2026-1'!R:R,'Planificación 2026-1'!W:W,C235,'Planificación 2026-1'!G:G,"AE",'Planificación 2026-1'!H:H,"&gt;2")</f>
        <v>0</v>
      </c>
      <c r="CN235" s="79">
        <f>SUMIFS('Planificación 2026-1'!R:R,'Planificación 2026-1'!W:W,C235,'Planificación 2026-1'!G:G,"T4",'Planificación 2026-1'!H:H,"&gt;2")</f>
        <v>0</v>
      </c>
      <c r="CO235" s="79">
        <f>SUMIFS('Planificación 2026-1'!R:R,'Planificación 2026-1'!W:W,C235,'Planificación 2026-1'!G:G,"AF",'Planificación 2026-1'!H:H,"&lt;3")</f>
        <v>0</v>
      </c>
      <c r="CP235" s="79">
        <f>SUMIFS('Planificación 2026-1'!R:R,'Planificación 2026-1'!W:W,C235,'Planificación 2026-1'!G:G,"EN",'Planificación 2026-1'!H:H,"&lt;3")</f>
        <v>0</v>
      </c>
      <c r="CQ235" s="79">
        <f>SUMIFS('Planificación 2026-1'!R:R,'Planificación 2026-1'!W:W,C235,'Planificación 2026-1'!G:G,"IS",'Planificación 2026-1'!H:H,"&lt;3")</f>
        <v>0</v>
      </c>
      <c r="CR235" s="79">
        <f>SUMIFS('Planificación 2026-1'!R:R,'Planificación 2026-1'!W:W,C235,'Planificación 2026-1'!G:G,"PS",'Planificación 2026-1'!H:H,"&lt;3")</f>
        <v>0</v>
      </c>
      <c r="CS235" s="79">
        <f>SUMIFS('Planificación 2026-1'!R:R,'Planificación 2026-1'!W:W,C235,'Planificación 2026-1'!G:G,"IN",'Planificación 2026-1'!H:H,"&lt;3")</f>
        <v>0</v>
      </c>
      <c r="CT235" s="79">
        <f>SUMIFS('Planificación 2026-1'!R:R,'Planificación 2026-1'!W:W,C235,'Planificación 2026-1'!G:G,"CA",'Planificación 2026-1'!H:H,"&lt;3")</f>
        <v>0</v>
      </c>
      <c r="CU235" s="79">
        <f>SUMIFS('Planificación 2026-1'!R:R,'Planificación 2026-1'!W:W,C235,'Planificación 2026-1'!G:G,"DE",'Planificación 2026-1'!H:H,"&lt;3")</f>
        <v>0</v>
      </c>
      <c r="CV235" s="79">
        <f>SUMIFS('Planificación 2026-1'!R:R,'Planificación 2026-1'!W:W,C235,'Planificación 2026-1'!G:G,"OB",'Planificación 2026-1'!H:H,"&lt;3")</f>
        <v>0</v>
      </c>
      <c r="CW235" s="79">
        <f>SUMIFS('Planificación 2026-1'!R:R,'Planificación 2026-1'!W:W,C235,'Planificación 2026-1'!G:G,"MH",'Planificación 2026-1'!H:H,"&lt;3")</f>
        <v>0</v>
      </c>
      <c r="CX235" s="79">
        <f>SUMIFS('Planificación 2026-1'!R:R,'Planificación 2026-1'!W:W,C235,'Planificación 2026-1'!G:G,"IC",'Planificación 2026-1'!H:H,"&lt;3")</f>
        <v>0</v>
      </c>
      <c r="CY235" s="79">
        <f>SUMIFS('Planificación 2026-1'!R:R,'Planificación 2026-1'!W:W,C235,'Planificación 2026-1'!G:G,"AR",'Planificación 2026-1'!H:H,"&lt;3")</f>
        <v>0</v>
      </c>
      <c r="CZ235" s="79">
        <f>SUMIFS('Planificación 2026-1'!R:R,'Planificación 2026-1'!W:W,C235,'Planificación 2026-1'!G:G,"T1",'Planificación 2026-1'!H:H,"&lt;3")</f>
        <v>0</v>
      </c>
      <c r="DA235" s="79">
        <f>SUMIFS('Planificación 2026-1'!R:R,'Planificación 2026-1'!W:W,C235,'Planificación 2026-1'!G:G,"T3",'Planificación 2026-1'!H:H,"&lt;3")</f>
        <v>0</v>
      </c>
      <c r="DB235" s="79">
        <f>SUMIFS('Planificación 2026-1'!R:R,'Planificación 2026-1'!W:W,C235,'Planificación 2026-1'!G:G,"T2",'Planificación 2026-1'!H:H,"&lt;3")</f>
        <v>0</v>
      </c>
      <c r="DC235" s="79">
        <f>SUMIFS('Planificación 2026-1'!R:R,'Planificación 2026-1'!W:W,C235,'Planificación 2026-1'!G:G,"AE",'Planificación 2026-1'!H:H,"&lt;3")</f>
        <v>0</v>
      </c>
      <c r="DD235" s="79">
        <f>SUMIFS('Planificación 2026-1'!R:R,'Planificación 2026-1'!W:W,C235,'Planificación 2026-1'!G:G,"T4",'Planificación 2026-1'!H:H,"&lt;3")</f>
        <v>0</v>
      </c>
      <c r="DE235" s="78" t="str">
        <f t="shared" si="46"/>
        <v>P02</v>
      </c>
      <c r="DF235" s="30">
        <f>IF(C235="","",SUMIFS('Planificación 2026-1'!R:R,'Planificación 2026-1'!W:W,C235,'Planificación 2026-1'!E:E,"PRINCIPAL",'Planificación 2026-1'!X:X,"VIRTUAL"))</f>
        <v>16</v>
      </c>
      <c r="DG235" s="30">
        <f>IF(C235="","",SUMIFS('Planificación 2026-1'!R:R,'Planificación 2026-1'!W:W,C235,'Planificación 2026-1'!E:E,"PRINCIPAL",'Planificación 2026-1'!X:X,"PRESENCIAL"))</f>
        <v>0</v>
      </c>
      <c r="DH235" s="30">
        <f>IF(C235="","",SUMIFS('Planificación 2026-1'!R:R,'Planificación 2026-1'!W:W,C235,'Planificación 2026-1'!E:E,"PRINCIPAL",'Planificación 2026-1'!X:X,"HIBRIDO PRESENCIAL"))</f>
        <v>0</v>
      </c>
      <c r="DI235" s="78" t="str">
        <f t="shared" si="47"/>
        <v>P02</v>
      </c>
      <c r="DJ235" s="78">
        <f>IF(C235="","",SUMIFS('Planificación 2026-1'!R:R,'Planificación 2026-1'!W:W,C235,'Planificación 2026-1'!E:E,"FILIAL",'Planificación 2026-1'!X:X,"VIRTUAL"))</f>
        <v>13</v>
      </c>
      <c r="DK235" s="80">
        <f>IF(C235="","",SUMIFS('Planificación 2026-1'!R:R,'Planificación 2026-1'!W:W,C235,'Planificación 2026-1'!E:E,"FILIAL",'Planificación 2026-1'!X:X,"PRESENCIAL"))</f>
        <v>8</v>
      </c>
      <c r="DL235" s="42">
        <f>IF(C235="","",SUMIFS('Planificación 2026-1'!R:R,'Planificación 2026-1'!W:W,C235,'Planificación 2026-1'!E:E,"FILIAL",'Planificación 2026-1'!X:X,"HIBRIDO PRESENCIAL"))</f>
        <v>0</v>
      </c>
      <c r="DM235" s="81" t="str">
        <f t="shared" si="48"/>
        <v/>
      </c>
      <c r="DN235" s="78">
        <f>IF(C235="","",SUMIFS('Planificación 2026-1'!R:R,'Planificación 2026-1'!W:W,C235,'Planificación 2026-1'!E:E,"SUNAMPE",'Planificación 2026-1'!X:X,"VIRTUAL"))</f>
        <v>0</v>
      </c>
      <c r="DO235" s="42">
        <f>IF(C235="","",SUMIFS('Planificación 2026-1'!R:R,'Planificación 2026-1'!W:W,C235,'Planificación 2026-1'!E:E,"SUNAMPE",'Planificación 2026-1'!X:X,"PRESENCIAL"))</f>
        <v>0</v>
      </c>
      <c r="DP235" s="81" t="str">
        <f t="shared" si="49"/>
        <v/>
      </c>
      <c r="DQ235" s="78">
        <f>IF(C235="","",SUMIFS('Planificación 2026-1'!R:R,'Planificación 2026-1'!W:W,C235,'Planificación 2026-1'!E:E,"HUAURA",'Planificación 2026-1'!X:X,"VIRTUAL"))</f>
        <v>0</v>
      </c>
      <c r="DR235" s="42">
        <f>IF(C235="","",SUMIFS('Planificación 2026-1'!R:R,'Planificación 2026-1'!W:W,C235,'Planificación 2026-1'!E:E,"HUAURA",'Planificación 2026-1'!X:X,"PRESENCIAL"))</f>
        <v>0</v>
      </c>
      <c r="DS235" s="48">
        <f>SUMIFS('Planificación 2026-1'!R:R,'Planificación 2026-1'!W:W,C235,'Planificación 2026-1'!E:E,"PRINCIPAL",'Planificación 2026-1'!X:X,"VIRTUAL",'Planificación 2026-1'!H:H,"&gt;2")</f>
        <v>16</v>
      </c>
      <c r="DT235" s="48">
        <f>SUMIFS('Planificación 2026-1'!R:R,'Planificación 2026-1'!W:W,C235,'Planificación 2026-1'!E:E,"PRINCIPAL",'Planificación 2026-1'!X:X,"&lt;&gt;VIRTUAL",'Planificación 2026-1'!H:H,"&gt;2")</f>
        <v>0</v>
      </c>
      <c r="DU235" s="48">
        <f>SUMIFS('Planificación 2026-1'!R:R,'Planificación 2026-1'!W:W,C235,'Planificación 2026-1'!E:E,"SUNAMPE",'Planificación 2026-1'!X:X,"VIRTUAL",'Planificación 2026-1'!H:H,"&gt;2")</f>
        <v>0</v>
      </c>
      <c r="DV235" s="48">
        <f>SUMIFS('Planificación 2026-1'!R:R,'Planificación 2026-1'!W:W,C235,'Planificación 2026-1'!E:E,"SUNAMPE",'Planificación 2026-1'!X:X,"&lt;&gt;VIRTUAL",'Planificación 2026-1'!H:H,"&gt;2")</f>
        <v>0</v>
      </c>
      <c r="DW235" s="48">
        <f>SUMIFS('Planificación 2026-1'!R:R,'Planificación 2026-1'!W:W,C235,'Planificación 2026-1'!E:E,"FILIAL",'Planificación 2026-1'!X:X,"VIRTUAL",'Planificación 2026-1'!H:H,"&gt;2")</f>
        <v>13</v>
      </c>
      <c r="DX235" s="48">
        <f>SUMIFS('Planificación 2026-1'!R:R,'Planificación 2026-1'!W:W,C235,'Planificación 2026-1'!E:E,"FILIAL",'Planificación 2026-1'!X:X,"&lt;&gt;VIRTUAL",'Planificación 2026-1'!H:H,"&gt;2")</f>
        <v>8</v>
      </c>
      <c r="DY235" s="48">
        <f>SUMIFS('Planificación 2026-1'!R:R,'Planificación 2026-1'!W:W,C235,'Planificación 2026-1'!E:E,"PORUMA",'Planificación 2026-1'!X:X,"VIRTUAL",'Planificación 2026-1'!H:H,"&gt;2")</f>
        <v>0</v>
      </c>
      <c r="DZ235" s="48">
        <f>SUMIFS('Planificación 2026-1'!R:R,'Planificación 2026-1'!W:W,C235,'Planificación 2026-1'!E:E,"PORUMA",'Planificación 2026-1'!X:X,"&lt;&gt;VIRTUAL",'Planificación 2026-1'!H:H,"&gt;2")</f>
        <v>0</v>
      </c>
      <c r="EA235" s="48">
        <f>SUMIFS('Planificación 2026-1'!R:R,'Planificación 2026-1'!W:W,C235,'Planificación 2026-1'!E:E,"HUAURA",'Planificación 2026-1'!X:X,"VIRTUAL",'Planificación 2026-1'!H:H,"&gt;2")</f>
        <v>0</v>
      </c>
      <c r="EB235" s="48">
        <f>SUMIFS('Planificación 2026-1'!R:R,'Planificación 2026-1'!W:W,C235,'Planificación 2026-1'!E:E,"HUAURA",'Planificación 2026-1'!X:X,"&lt;&gt;VIRTUAL",'Planificación 2026-1'!H:H,"&gt;2")</f>
        <v>0</v>
      </c>
      <c r="EC235" s="48">
        <f>SUMIFS('Planificación 2026-1'!R:R,'Planificación 2026-1'!W:W,C235,'Planificación 2026-1'!E:E,"PRINCIPAL",'Planificación 2026-1'!X:X,"VIRTUAL",'Planificación 2026-1'!H:H,"&lt;3")</f>
        <v>0</v>
      </c>
      <c r="ED235" s="48">
        <f>SUMIFS('Planificación 2026-1'!R:R,'Planificación 2026-1'!W:W,C235,'Planificación 2026-1'!E:E,"PRINCIPAL",'Planificación 2026-1'!X:X,"&lt;&gt;VIRTUAL",'Planificación 2026-1'!H:H,"&lt;3")</f>
        <v>0</v>
      </c>
      <c r="EE235" s="48">
        <f>SUMIFS('Planificación 2026-1'!R:R,'Planificación 2026-1'!W:W,C235,'Planificación 2026-1'!E:E,"SUNAMPE",'Planificación 2026-1'!X:X,"VIRTUAL",'Planificación 2026-1'!H:H,"&lt;3")</f>
        <v>0</v>
      </c>
      <c r="EF235" s="48">
        <f>SUMIFS('Planificación 2026-1'!R:R,'Planificación 2026-1'!W:W,C235,'Planificación 2026-1'!E:E,"SUNAMPE",'Planificación 2026-1'!X:X,"&lt;&gt;VIRTUAL",'Planificación 2026-1'!H:H,"&lt;3")</f>
        <v>0</v>
      </c>
      <c r="EG235" s="48">
        <f>SUMIFS('Planificación 2026-1'!R:R,'Planificación 2026-1'!W:W,C235,'Planificación 2026-1'!E:E,"FILIAL",'Planificación 2026-1'!X:X,"VIRTUAL",'Planificación 2026-1'!H:H,"&lt;3")</f>
        <v>0</v>
      </c>
      <c r="EH235" s="48">
        <f>SUMIFS('Planificación 2026-1'!R:R,'Planificación 2026-1'!W:W,C235,'Planificación 2026-1'!E:E,"FILIAL",'Planificación 2026-1'!X:X,"&lt;&gt;VIRTUAL",'Planificación 2026-1'!H:H,"&lt;3")</f>
        <v>0</v>
      </c>
      <c r="EI235" s="48">
        <f>SUMIFS('Planificación 2026-1'!R:R,'Planificación 2026-1'!W:W,C235,'Planificación 2026-1'!E:E,"PORUMA",'Planificación 2026-1'!X:X,"VIRTUAL",'Planificación 2026-1'!H:H,"&lt;3")</f>
        <v>0</v>
      </c>
      <c r="EJ235" s="48">
        <f>SUMIFS('Planificación 2026-1'!R:R,'Planificación 2026-1'!W:W,C235,'Planificación 2026-1'!E:E,"PORUMA",'Planificación 2026-1'!X:X,"&lt;&gt;VIRTUAL",'Planificación 2026-1'!H:H,"&lt;3")</f>
        <v>0</v>
      </c>
      <c r="EK235" s="48">
        <f>SUMIFS('Planificación 2026-1'!R:R,'Planificación 2026-1'!W:W,C235,'Planificación 2026-1'!E:E,"HUAURA",'Planificación 2026-1'!X:X,"VIRTUAL",'Planificación 2026-1'!H:H,"&lt;3")</f>
        <v>0</v>
      </c>
      <c r="EL235" s="48">
        <f>SUMIFS('Planificación 2026-1'!R:R,'Planificación 2026-1'!W:W,C235,'Planificación 2026-1'!E:E,"HUAURA",'Planificación 2026-1'!X:X,"&lt;&gt;VIRTUAL",'Planificación 2026-1'!H:H,"&lt;3")</f>
        <v>0</v>
      </c>
      <c r="EM235" s="48">
        <f t="shared" si="50"/>
        <v>21</v>
      </c>
      <c r="EN235" s="48">
        <f t="shared" si="51"/>
        <v>0</v>
      </c>
      <c r="EO235" s="48">
        <f t="shared" si="52"/>
        <v>0</v>
      </c>
      <c r="EP235" s="48">
        <f t="shared" si="53"/>
        <v>16</v>
      </c>
      <c r="EQ235" s="48">
        <f t="shared" si="54"/>
        <v>0</v>
      </c>
      <c r="ER235" s="48"/>
      <c r="ES235" s="48">
        <f t="shared" si="55"/>
        <v>29</v>
      </c>
      <c r="ET235" s="48">
        <f t="shared" si="56"/>
        <v>8</v>
      </c>
      <c r="EU235" s="48" t="b">
        <f t="shared" si="57"/>
        <v>1</v>
      </c>
      <c r="EV235" s="48" t="str">
        <f t="shared" si="58"/>
        <v>SEDE-FILIAL-HUAURA</v>
      </c>
      <c r="EW235" s="48" t="str">
        <f t="shared" si="59"/>
        <v>MAS VIRTUAL</v>
      </c>
    </row>
    <row r="236" spans="1:153" x14ac:dyDescent="0.3">
      <c r="A236" s="53"/>
      <c r="B236" s="383">
        <v>233</v>
      </c>
      <c r="C236" s="107" t="s">
        <v>483</v>
      </c>
      <c r="D236" s="82">
        <f>SUMIF('Planificación 2026-1'!W:W,C236,'Planificación 2026-1'!R:R)</f>
        <v>9</v>
      </c>
      <c r="E236" s="385" t="s">
        <v>319</v>
      </c>
      <c r="F236" s="386"/>
      <c r="G236" s="107" t="s">
        <v>328</v>
      </c>
      <c r="H236" s="107" t="s">
        <v>435</v>
      </c>
      <c r="I236" s="77" t="str">
        <f>IF(SUM(COUNTIFS('Planificación 2026-1'!E:E,"PRINCIPAL",'Planificación 2026-1'!W:W,C236,'Planificación 2026-1'!G:G,"AF"))&gt;0,"P01"," ")</f>
        <v xml:space="preserve"> </v>
      </c>
      <c r="J236" s="78" t="str">
        <f>IF(SUM(COUNTIFS('Planificación 2026-1'!E:E,"PRINCIPAL",'Planificación 2026-1'!W:W,C236,'Planificación 2026-1'!G:G,"EN"))&gt;0,"P02"," ")</f>
        <v xml:space="preserve"> </v>
      </c>
      <c r="K236" s="78" t="str">
        <f>IF(SUM(COUNTIFS('Planificación 2026-1'!E:E,"PRINCIPAL",'Planificación 2026-1'!W:W,C236,'Planificación 2026-1'!G:G,"IS"))&gt;0,"P03"," ")</f>
        <v xml:space="preserve"> </v>
      </c>
      <c r="L236" s="78" t="str">
        <f>IF(SUM(COUNTIFS('Planificación 2026-1'!E:E,"PRINCIPAL",'Planificación 2026-1'!W:W,C236,'Planificación 2026-1'!G:G,"PS"))&gt;0,"P04"," ")</f>
        <v xml:space="preserve"> </v>
      </c>
      <c r="M236" s="78"/>
      <c r="N236" s="78" t="str">
        <f>IF(SUM(COUNTIFS('Planificación 2026-1'!E:E,"PRINCIPAL",'Planificación 2026-1'!W:W,C236,'Planificación 2026-1'!G:G,"IN"))&gt;0,"P06"," ")</f>
        <v xml:space="preserve"> </v>
      </c>
      <c r="O236" s="78" t="str">
        <f>IF(SUM(COUNTIFS('Planificación 2026-1'!E:E,"PRINCIPAL",'Planificación 2026-1'!W:W,C236,'Planificación 2026-1'!G:G,"CA"))&gt;0,"P07"," ")</f>
        <v xml:space="preserve"> </v>
      </c>
      <c r="P236" s="78" t="str">
        <f>IF(SUM(COUNTIFS('Planificación 2026-1'!E:E,"PRINCIPAL",'Planificación 2026-1'!W:W,C236,'Planificación 2026-1'!G:G,"DE"))&gt;0,"P08"," ")</f>
        <v xml:space="preserve"> </v>
      </c>
      <c r="Q236" s="78" t="str">
        <f>IF(SUM(COUNTIFS('Planificación 2026-1'!E:E,"PRINCIPAL",'Planificación 2026-1'!W:W,C236,'Planificación 2026-1'!G:G,"OB"))&gt;0,"P09"," ")</f>
        <v xml:space="preserve"> </v>
      </c>
      <c r="R236" s="78" t="str">
        <f>IF(SUM(COUNTIFS('Planificación 2026-1'!E:E,"PRINCIPAL",'Planificación 2026-1'!W:W,C236,'Planificación 2026-1'!G:G,"MH"))&gt;0,"P31"," ")</f>
        <v xml:space="preserve"> </v>
      </c>
      <c r="S236" s="78" t="str">
        <f>IF(SUM(COUNTIFS('Planificación 2026-1'!E:E,"PRINCIPAL",'Planificación 2026-1'!W:W,C236,'Planificación 2026-1'!G:G,"IC"))&gt;0,"P32"," ")</f>
        <v xml:space="preserve"> </v>
      </c>
      <c r="T236" s="78" t="str">
        <f>IF(SUM(COUNTIFS('Planificación 2026-1'!E:E,"PRINCIPAL",'Planificación 2026-1'!W:W,C236,'Planificación 2026-1'!G:G,"AR"))&gt;0,"P34"," ")</f>
        <v xml:space="preserve"> </v>
      </c>
      <c r="U236" s="78" t="str">
        <f>IF(SUM(COUNTIFS('Planificación 2026-1'!E:E,"PRINCIPAL",'Planificación 2026-1'!W:W,C236,'Planificación 2026-1'!G:G,"T1"))&gt;0,"P35"," ")</f>
        <v xml:space="preserve"> </v>
      </c>
      <c r="V236" s="78" t="str">
        <f>IF(SUM(COUNTIFS('Planificación 2026-1'!E:E,"PRINCIPAL",'Planificación 2026-1'!W:W,C236,'Planificación 2026-1'!G:G,"T3"))&gt;0,"P36"," ")</f>
        <v xml:space="preserve"> </v>
      </c>
      <c r="W236" s="78" t="str">
        <f>IF(SUM(COUNTIFS('Planificación 2026-1'!E:E,"PRINCIPAL",'Planificación 2026-1'!W:W,C236,'Planificación 2026-1'!G:G,"T2"))&gt;0,"P37"," ")</f>
        <v xml:space="preserve"> </v>
      </c>
      <c r="X236" s="78" t="str">
        <f>IF(SUM(COUNTIFS('Planificación 2026-1'!E:E,"PRINCIPAL",'Planificación 2026-1'!W:W,C236,'Planificación 2026-1'!G:G,"AE"))&gt;0,"P38"," ")</f>
        <v xml:space="preserve"> </v>
      </c>
      <c r="Y236" s="78" t="str">
        <f>IF(SUM(COUNTIFS('Planificación 2026-1'!E:E,"PRINCIPAL",'Planificación 2026-1'!W:W,C236,'Planificación 2026-1'!G:G,"T4"))&gt;0,"P55"," ")</f>
        <v xml:space="preserve"> </v>
      </c>
      <c r="Z236" s="78" t="str">
        <f>IF(SUM(COUNTIFS('Planificación 2026-1'!E:E,"FILIAL",'Planificación 2026-1'!W:W,C236,'Planificación 2026-1'!G:G,"AF"))&gt;0," P01"," ")</f>
        <v xml:space="preserve"> </v>
      </c>
      <c r="AA236" s="78" t="str">
        <f>IF(SUM(COUNTIFS('Planificación 2026-1'!E:E,"FILIAL",'Planificación 2026-1'!W:W,C236,'Planificación 2026-1'!G:G,"EN"))&gt;0,"P02"," ")</f>
        <v xml:space="preserve"> </v>
      </c>
      <c r="AB236" s="78" t="str">
        <f>IF(SUM(COUNTIFS('Planificación 2026-1'!E:E,"FILIAL",'Planificación 2026-1'!W:W,C236,'Planificación 2026-1'!G:G,"IS"))&gt;0,"P03"," ")</f>
        <v xml:space="preserve"> </v>
      </c>
      <c r="AC236" s="78" t="str">
        <f>IF(SUM(COUNTIFS('Planificación 2026-1'!E:E,"FILIAL",'Planificación 2026-1'!W:W,C236,'Planificación 2026-1'!G:G,"PS"))&gt;0,"P04"," ")</f>
        <v xml:space="preserve"> </v>
      </c>
      <c r="AD236" s="78"/>
      <c r="AE236" s="78" t="str">
        <f>IF(SUM(COUNTIFS('Planificación 2026-1'!E:E,"FILIAL",'Planificación 2026-1'!W:W,C236,'Planificación 2026-1'!G:G,"IN"))&gt;0,"P06"," ")</f>
        <v xml:space="preserve"> </v>
      </c>
      <c r="AF236" s="78" t="str">
        <f>IF(SUM(COUNTIFS('Planificación 2026-1'!E:E,"FILIAL",'Planificación 2026-1'!W:W,C236,'Planificación 2026-1'!G:G,"CA"))&gt;0,"P07"," ")</f>
        <v xml:space="preserve"> </v>
      </c>
      <c r="AG236" s="78" t="str">
        <f>IF(SUM(COUNTIFS('Planificación 2026-1'!E:E,"FILIAL",'Planificación 2026-1'!W:W,C236,'Planificación 2026-1'!G:G,"DE"))&gt;0,"P08"," ")</f>
        <v xml:space="preserve"> </v>
      </c>
      <c r="AH236" s="78" t="str">
        <f>IF(SUM(COUNTIFS('Planificación 2026-1'!E:E,"FILIAL",'Planificación 2026-1'!W:W,C236,'Planificación 2026-1'!G:G,"OB"))&gt;0,"P09"," ")</f>
        <v xml:space="preserve"> </v>
      </c>
      <c r="AI236" s="78" t="str">
        <f>IF(SUM(COUNTIFS('Planificación 2026-1'!E:E,"FILIAL",'Planificación 2026-1'!W:W,C236,'Planificación 2026-1'!G:G,"MH"))&gt;0,"P31"," ")</f>
        <v xml:space="preserve"> </v>
      </c>
      <c r="AJ236" s="78" t="str">
        <f>IF(SUM(COUNTIFS('Planificación 2026-1'!E:E,"FILIAL",'Planificación 2026-1'!W:W,C236,'Planificación 2026-1'!G:G,"IC"))&gt;0,"P32"," ")</f>
        <v xml:space="preserve"> </v>
      </c>
      <c r="AK236" s="78" t="str">
        <f>IF(SUM(COUNTIFS('Planificación 2026-1'!E:E,"FILIAL",'Planificación 2026-1'!W:W,C236,'Planificación 2026-1'!G:G,"AR"))&gt;0,"P34"," ")</f>
        <v xml:space="preserve"> </v>
      </c>
      <c r="AL236" s="78" t="str">
        <f>IF(SUM(COUNTIFS('Planificación 2026-1'!E:E,"FILIAL",'Planificación 2026-1'!W:W,C236,'Planificación 2026-1'!G:G,"T1"))&gt;0,"P35"," ")</f>
        <v xml:space="preserve"> </v>
      </c>
      <c r="AM236" s="78" t="str">
        <f>IF(SUM(COUNTIFS('Planificación 2026-1'!E:E,"FILIAL",'Planificación 2026-1'!W:W,C236,'Planificación 2026-1'!G:G,"T3"))&gt;0,"P36"," ")</f>
        <v xml:space="preserve"> </v>
      </c>
      <c r="AN236" s="78" t="str">
        <f>IF(SUM(COUNTIFS('Planificación 2026-1'!E:E,"FILIAL",'Planificación 2026-1'!W:W,C236,'Planificación 2026-1'!G:G,"T2"))&gt;0,"P37"," ")</f>
        <v xml:space="preserve"> </v>
      </c>
      <c r="AO236" s="78" t="str">
        <f>IF(SUM(COUNTIFS('Planificación 2026-1'!E:E,"FILIAL",'Planificación 2026-1'!W:W,C236,'Planificación 2026-1'!G:G,"AE"))&gt;0,"P38"," ")</f>
        <v xml:space="preserve"> </v>
      </c>
      <c r="AP236" s="78" t="str">
        <f>IF(SUM(COUNTIFS('Planificación 2026-1'!E:E,"FILIAL",'Planificación 2026-1'!W:W,C236,'Planificación 2026-1'!G:G,"T4"))&gt;0,"P55"," ")</f>
        <v xml:space="preserve"> </v>
      </c>
      <c r="AQ236" s="78" t="str">
        <f>IF(SUM(COUNTIFS('Planificación 2026-1'!E:E,"SUNAMPE",'Planificación 2026-1'!W:W,C236,'Planificación 2026-1'!G:G,"AF"))&gt;0," P01"," ")</f>
        <v xml:space="preserve"> </v>
      </c>
      <c r="AR236" s="78" t="str">
        <f>IF(SUM(COUNTIFS('Planificación 2026-1'!E:E,"SUNAMPE",'Planificación 2026-1'!W:W,C236,'Planificación 2026-1'!G:G,"EN"))&gt;0,"P02"," ")</f>
        <v xml:space="preserve"> </v>
      </c>
      <c r="AS236" s="78" t="str">
        <f>IF(SUM(COUNTIFS('Planificación 2026-1'!E:E,"SUNAMPE",'Planificación 2026-1'!W:W,C236,'Planificación 2026-1'!G:G,"IS"))&gt;0,"P03"," ")</f>
        <v xml:space="preserve"> </v>
      </c>
      <c r="AT236" s="78" t="str">
        <f>IF(SUM(COUNTIFS('Planificación 2026-1'!E:E,"SUNAMPE",'Planificación 2026-1'!W:W,C236,'Planificación 2026-1'!G:G,"PS"))&gt;0,"P04"," ")</f>
        <v xml:space="preserve"> </v>
      </c>
      <c r="AU236" s="78"/>
      <c r="AV236" s="78" t="str">
        <f>IF(SUM(COUNTIFS('Planificación 2026-1'!E:E,"SUNAMPE",'Planificación 2026-1'!W:W,C236,'Planificación 2026-1'!G:G,"IN"))&gt;0,"P06"," ")</f>
        <v xml:space="preserve"> </v>
      </c>
      <c r="AW236" s="78" t="str">
        <f>IF(SUM(COUNTIFS('Planificación 2026-1'!E:E,"SUNAMPE",'Planificación 2026-1'!W:W,C236,'Planificación 2026-1'!G:G,"CA"))&gt;0,"P07"," ")</f>
        <v xml:space="preserve"> </v>
      </c>
      <c r="AX236" s="78" t="str">
        <f>IF(SUM(COUNTIFS('Planificación 2026-1'!E:E,"SUNAMPE",'Planificación 2026-1'!W:W,C236,'Planificación 2026-1'!G:G,"DE"))&gt;0,"P08"," ")</f>
        <v xml:space="preserve"> </v>
      </c>
      <c r="AY236" s="78" t="str">
        <f>IF(SUM(COUNTIFS('Planificación 2026-1'!E:E,"SUNAMPE",'Planificación 2026-1'!W:W,C236,'Planificación 2026-1'!G:G,"OB"))&gt;0,"P09"," ")</f>
        <v xml:space="preserve"> </v>
      </c>
      <c r="AZ236" s="78" t="str">
        <f>IF(SUM(COUNTIFS('Planificación 2026-1'!E:E,"SUNAMPE",'Planificación 2026-1'!W:W,C236,'Planificación 2026-1'!G:G,"MH"))&gt;0,"P31"," ")</f>
        <v xml:space="preserve"> </v>
      </c>
      <c r="BA236" s="78" t="str">
        <f>IF(SUM(COUNTIFS('Planificación 2026-1'!E:E,"SUNAMPE",'Planificación 2026-1'!W:W,C236,'Planificación 2026-1'!G:G,"IC"))&gt;0,"P32"," ")</f>
        <v xml:space="preserve"> </v>
      </c>
      <c r="BB236" s="78" t="str">
        <f>IF(SUM(COUNTIFS('Planificación 2026-1'!E:E,"SUNAMPE",'Planificación 2026-1'!W:W,C236,'Planificación 2026-1'!G:G,"AR"))&gt;0,"P34"," ")</f>
        <v xml:space="preserve"> </v>
      </c>
      <c r="BC236" s="78" t="str">
        <f>IF(SUM(COUNTIFS('Planificación 2026-1'!E:E,"SUNAMPE",'Planificación 2026-1'!W:W,C236,'Planificación 2026-1'!G:G,"T1"))&gt;0,"P35"," ")</f>
        <v xml:space="preserve"> </v>
      </c>
      <c r="BD236" s="78" t="str">
        <f>IF(SUM(COUNTIFS('Planificación 2026-1'!E:E,"SUNAMPE",'Planificación 2026-1'!W:W,C236,'Planificación 2026-1'!G:G,"T3"))&gt;0,"P36"," ")</f>
        <v xml:space="preserve"> </v>
      </c>
      <c r="BE236" s="78" t="str">
        <f>IF(SUM(COUNTIFS('Planificación 2026-1'!E:E,"SUNAMPE",'Planificación 2026-1'!W:W,C236,'Planificación 2026-1'!G:G,"T2"))&gt;0,"P37"," ")</f>
        <v xml:space="preserve"> </v>
      </c>
      <c r="BF236" s="78" t="str">
        <f>IF(SUM(COUNTIFS('Planificación 2026-1'!E:E,"SUNAMPE",'Planificación 2026-1'!W:W,C236,'Planificación 2026-1'!G:G,"AE"))&gt;0,"P38"," ")</f>
        <v xml:space="preserve"> </v>
      </c>
      <c r="BG236" s="78" t="str">
        <f>IF(SUM(COUNTIFS('Planificación 2026-1'!E:E,"SUNAMPE",'Planificación 2026-1'!W:W,C236,'Planificación 2026-1'!G:G,"T4"))&gt;0,"P55"," ")</f>
        <v xml:space="preserve"> </v>
      </c>
      <c r="BH236" s="78" t="str">
        <f>IF(SUM(COUNTIFS('Planificación 2026-1'!E:E,"HUAURA",'Planificación 2026-1'!W:W,C236,'Planificación 2026-1'!G:G,"AF"))&gt;0," P01"," ")</f>
        <v xml:space="preserve"> </v>
      </c>
      <c r="BI236" s="78" t="str">
        <f>IF(SUM(COUNTIFS('Planificación 2026-1'!E:E,"HUAURA",'Planificación 2026-1'!W:W,C236,'Planificación 2026-1'!G:G,"EN"))&gt;0,"P02"," ")</f>
        <v xml:space="preserve"> </v>
      </c>
      <c r="BJ236" s="78" t="str">
        <f>IF(SUM(COUNTIFS('Planificación 2026-1'!E:E,"HUAURA",'Planificación 2026-1'!W:W,C236,'Planificación 2026-1'!G:G,"IS"))&gt;0,"P03"," ")</f>
        <v xml:space="preserve"> </v>
      </c>
      <c r="BK236" s="78" t="str">
        <f>IF(SUM(COUNTIFS('Planificación 2026-1'!E:E,"HUAURA",'Planificación 2026-1'!W:W,C236,'Planificación 2026-1'!G:G,"PS"))&gt;0,"P04"," ")</f>
        <v xml:space="preserve"> </v>
      </c>
      <c r="BL236" s="78"/>
      <c r="BM236" s="78" t="str">
        <f>IF(SUM(COUNTIFS('Planificación 2026-1'!E:E,"HUAURA",'Planificación 2026-1'!W:W,C236,'Planificación 2026-1'!G:G,"IN"))&gt;0,"P06"," ")</f>
        <v xml:space="preserve"> </v>
      </c>
      <c r="BN236" s="78" t="str">
        <f>IF(SUM(COUNTIFS('Planificación 2026-1'!E:E,"HUAURA",'Planificación 2026-1'!W:W,C236,'Planificación 2026-1'!G:G,"CA"))&gt;0,"P07"," ")</f>
        <v xml:space="preserve"> </v>
      </c>
      <c r="BO236" s="78" t="str">
        <f>IF(SUM(COUNTIFS('Planificación 2026-1'!E:E,"HUAURA",'Planificación 2026-1'!W:W,C236,'Planificación 2026-1'!G:G,"DE"))&gt;0,"P08"," ")</f>
        <v xml:space="preserve"> </v>
      </c>
      <c r="BP236" s="78" t="str">
        <f>IF(SUM(COUNTIFS('Planificación 2026-1'!E:E,"HUAURA",'Planificación 2026-1'!W:W,C236,'Planificación 2026-1'!G:G,"OB"))&gt;0,"P09"," ")</f>
        <v xml:space="preserve"> </v>
      </c>
      <c r="BQ236" s="78" t="str">
        <f>IF(SUM(COUNTIFS('Planificación 2026-1'!E:E,"HUAURA",'Planificación 2026-1'!W:W,C236,'Planificación 2026-1'!G:G,"MH"))&gt;0,"P31"," ")</f>
        <v xml:space="preserve"> </v>
      </c>
      <c r="BR236" s="78" t="str">
        <f>IF(SUM(COUNTIFS('Planificación 2026-1'!E:E,"HUAURA",'Planificación 2026-1'!W:W,C236,'Planificación 2026-1'!G:G,"IC"))&gt;0,"P32"," ")</f>
        <v xml:space="preserve"> </v>
      </c>
      <c r="BS236" s="78" t="str">
        <f>IF(SUM(COUNTIFS('Planificación 2026-1'!E:E,"HUAURA",'Planificación 2026-1'!W:W,C236,'Planificación 2026-1'!G:G,"AR"))&gt;0,"P34"," ")</f>
        <v xml:space="preserve"> </v>
      </c>
      <c r="BT236" s="78" t="str">
        <f>IF(SUM(COUNTIFS('Planificación 2026-1'!E:E,"HUAURA",'Planificación 2026-1'!W:W,C236,'Planificación 2026-1'!G:G,"T1"))&gt;0,"P35"," ")</f>
        <v xml:space="preserve"> </v>
      </c>
      <c r="BU236" s="78" t="str">
        <f>IF(SUM(COUNTIFS('Planificación 2026-1'!E:E,"HUAURA",'Planificación 2026-1'!W:W,C236,'Planificación 2026-1'!G:G,"T3"))&gt;0,"P36"," ")</f>
        <v xml:space="preserve"> </v>
      </c>
      <c r="BV236" s="78" t="str">
        <f>IF(SUM(COUNTIFS('Planificación 2026-1'!E:E,"HUAURA",'Planificación 2026-1'!W:W,C236,'Planificación 2026-1'!G:G,"T2"))&gt;0,"P37"," ")</f>
        <v xml:space="preserve"> </v>
      </c>
      <c r="BW236" s="78" t="str">
        <f>IF(SUM(COUNTIFS('Planificación 2026-1'!E:E,"HUAURA",'Planificación 2026-1'!W:W,C236,'Planificación 2026-1'!G:G,"AE"))&gt;0,"P38"," ")</f>
        <v xml:space="preserve"> </v>
      </c>
      <c r="BX236" s="78" t="str">
        <f>IF(SUM(COUNTIFS('Planificación 2026-1'!E:E,"HUAURA",'Planificación 2026-1'!W:W,C236,'Planificación 2026-1'!G:G,"T4"))&gt;0,"P55"," ")</f>
        <v xml:space="preserve"> </v>
      </c>
      <c r="BY236" s="79">
        <f>SUMIFS('Planificación 2026-1'!R:R,'Planificación 2026-1'!W:W,C236,'Planificación 2026-1'!G:G,"AF",'Planificación 2026-1'!H:H,"&gt;2")</f>
        <v>0</v>
      </c>
      <c r="BZ236" s="79">
        <f>SUMIFS('Planificación 2026-1'!R:R,'Planificación 2026-1'!W:W,C236,'Planificación 2026-1'!G:G,"EN",'Planificación 2026-1'!H:H,"&gt;2")</f>
        <v>0</v>
      </c>
      <c r="CA236" s="79">
        <f>SUMIFS('Planificación 2026-1'!R:R,'Planificación 2026-1'!W:W,C236,'Planificación 2026-1'!G:G,"IS",'Planificación 2026-1'!H:H,"&gt;2")</f>
        <v>0</v>
      </c>
      <c r="CB236" s="79">
        <f>SUMIFS('Planificación 2026-1'!R:R,'Planificación 2026-1'!W:W,C236,'Planificación 2026-1'!G:G,"PS",'Planificación 2026-1'!H:H,"&gt;2")</f>
        <v>0</v>
      </c>
      <c r="CC236" s="79">
        <f>SUMIFS('Planificación 2026-1'!R:R,'Planificación 2026-1'!W:W,C236,'Planificación 2026-1'!G:G,"IN",'Planificación 2026-1'!H:H,"&gt;2")</f>
        <v>0</v>
      </c>
      <c r="CD236" s="79">
        <f>SUMIFS('Planificación 2026-1'!R:R,'Planificación 2026-1'!W:W,C236,'Planificación 2026-1'!G:G,"CA",'Planificación 2026-1'!H:H,"&gt;2")</f>
        <v>0</v>
      </c>
      <c r="CE236" s="79">
        <f>SUMIFS('Planificación 2026-1'!R:R,'Planificación 2026-1'!W:W,C236,'Planificación 2026-1'!G:G,"DE",'Planificación 2026-1'!H:H,"&gt;2")</f>
        <v>0</v>
      </c>
      <c r="CF236" s="79">
        <f>SUMIFS('Planificación 2026-1'!R:R,'Planificación 2026-1'!W:W,C236,'Planificación 2026-1'!G:G,"OB",'Planificación 2026-1'!H:H,"&gt;2")</f>
        <v>0</v>
      </c>
      <c r="CG236" s="79">
        <f>SUMIFS('Planificación 2026-1'!R:R,'Planificación 2026-1'!W:W,C236,'Planificación 2026-1'!G:G,"MH",'Planificación 2026-1'!H:H,"&gt;2")</f>
        <v>9</v>
      </c>
      <c r="CH236" s="79">
        <f>SUMIFS('Planificación 2026-1'!R:R,'Planificación 2026-1'!W:W,C236,'Planificación 2026-1'!G:G,"IC",'Planificación 2026-1'!H:H,"&gt;2")</f>
        <v>0</v>
      </c>
      <c r="CI236" s="79">
        <f>SUMIFS('Planificación 2026-1'!R:R,'Planificación 2026-1'!W:W,C236,'Planificación 2026-1'!G:G,"AR",'Planificación 2026-1'!H:H,"&gt;2")</f>
        <v>0</v>
      </c>
      <c r="CJ236" s="79">
        <f>SUMIFS('Planificación 2026-1'!R:R,'Planificación 2026-1'!W:W,C236,'Planificación 2026-1'!G:G,"T1",'Planificación 2026-1'!H:H,"&gt;2")</f>
        <v>0</v>
      </c>
      <c r="CK236" s="79">
        <f>SUMIFS('Planificación 2026-1'!R:R,'Planificación 2026-1'!W:W,C236,'Planificación 2026-1'!G:G,"T3",'Planificación 2026-1'!H:H,"&gt;2")</f>
        <v>0</v>
      </c>
      <c r="CL236" s="79">
        <f>SUMIFS('Planificación 2026-1'!R:R,'Planificación 2026-1'!W:W,C236,'Planificación 2026-1'!G:G,"T2",'Planificación 2026-1'!H:H,"&gt;2")</f>
        <v>0</v>
      </c>
      <c r="CM236" s="79">
        <f>SUMIFS('Planificación 2026-1'!R:R,'Planificación 2026-1'!W:W,C236,'Planificación 2026-1'!G:G,"AE",'Planificación 2026-1'!H:H,"&gt;2")</f>
        <v>0</v>
      </c>
      <c r="CN236" s="79">
        <f>SUMIFS('Planificación 2026-1'!R:R,'Planificación 2026-1'!W:W,C236,'Planificación 2026-1'!G:G,"T4",'Planificación 2026-1'!H:H,"&gt;2")</f>
        <v>0</v>
      </c>
      <c r="CO236" s="79">
        <f>SUMIFS('Planificación 2026-1'!R:R,'Planificación 2026-1'!W:W,C236,'Planificación 2026-1'!G:G,"AF",'Planificación 2026-1'!H:H,"&lt;3")</f>
        <v>0</v>
      </c>
      <c r="CP236" s="79">
        <f>SUMIFS('Planificación 2026-1'!R:R,'Planificación 2026-1'!W:W,C236,'Planificación 2026-1'!G:G,"EN",'Planificación 2026-1'!H:H,"&lt;3")</f>
        <v>0</v>
      </c>
      <c r="CQ236" s="79">
        <f>SUMIFS('Planificación 2026-1'!R:R,'Planificación 2026-1'!W:W,C236,'Planificación 2026-1'!G:G,"IS",'Planificación 2026-1'!H:H,"&lt;3")</f>
        <v>0</v>
      </c>
      <c r="CR236" s="79">
        <f>SUMIFS('Planificación 2026-1'!R:R,'Planificación 2026-1'!W:W,C236,'Planificación 2026-1'!G:G,"PS",'Planificación 2026-1'!H:H,"&lt;3")</f>
        <v>0</v>
      </c>
      <c r="CS236" s="79">
        <f>SUMIFS('Planificación 2026-1'!R:R,'Planificación 2026-1'!W:W,C236,'Planificación 2026-1'!G:G,"IN",'Planificación 2026-1'!H:H,"&lt;3")</f>
        <v>0</v>
      </c>
      <c r="CT236" s="79">
        <f>SUMIFS('Planificación 2026-1'!R:R,'Planificación 2026-1'!W:W,C236,'Planificación 2026-1'!G:G,"CA",'Planificación 2026-1'!H:H,"&lt;3")</f>
        <v>0</v>
      </c>
      <c r="CU236" s="79">
        <f>SUMIFS('Planificación 2026-1'!R:R,'Planificación 2026-1'!W:W,C236,'Planificación 2026-1'!G:G,"DE",'Planificación 2026-1'!H:H,"&lt;3")</f>
        <v>0</v>
      </c>
      <c r="CV236" s="79">
        <f>SUMIFS('Planificación 2026-1'!R:R,'Planificación 2026-1'!W:W,C236,'Planificación 2026-1'!G:G,"OB",'Planificación 2026-1'!H:H,"&lt;3")</f>
        <v>0</v>
      </c>
      <c r="CW236" s="79">
        <f>SUMIFS('Planificación 2026-1'!R:R,'Planificación 2026-1'!W:W,C236,'Planificación 2026-1'!G:G,"MH",'Planificación 2026-1'!H:H,"&lt;3")</f>
        <v>0</v>
      </c>
      <c r="CX236" s="79">
        <f>SUMIFS('Planificación 2026-1'!R:R,'Planificación 2026-1'!W:W,C236,'Planificación 2026-1'!G:G,"IC",'Planificación 2026-1'!H:H,"&lt;3")</f>
        <v>0</v>
      </c>
      <c r="CY236" s="79">
        <f>SUMIFS('Planificación 2026-1'!R:R,'Planificación 2026-1'!W:W,C236,'Planificación 2026-1'!G:G,"AR",'Planificación 2026-1'!H:H,"&lt;3")</f>
        <v>0</v>
      </c>
      <c r="CZ236" s="79">
        <f>SUMIFS('Planificación 2026-1'!R:R,'Planificación 2026-1'!W:W,C236,'Planificación 2026-1'!G:G,"T1",'Planificación 2026-1'!H:H,"&lt;3")</f>
        <v>0</v>
      </c>
      <c r="DA236" s="79">
        <f>SUMIFS('Planificación 2026-1'!R:R,'Planificación 2026-1'!W:W,C236,'Planificación 2026-1'!G:G,"T3",'Planificación 2026-1'!H:H,"&lt;3")</f>
        <v>0</v>
      </c>
      <c r="DB236" s="79">
        <f>SUMIFS('Planificación 2026-1'!R:R,'Planificación 2026-1'!W:W,C236,'Planificación 2026-1'!G:G,"T2",'Planificación 2026-1'!H:H,"&lt;3")</f>
        <v>0</v>
      </c>
      <c r="DC236" s="79">
        <f>SUMIFS('Planificación 2026-1'!R:R,'Planificación 2026-1'!W:W,C236,'Planificación 2026-1'!G:G,"AE",'Planificación 2026-1'!H:H,"&lt;3")</f>
        <v>0</v>
      </c>
      <c r="DD236" s="79">
        <f>SUMIFS('Planificación 2026-1'!R:R,'Planificación 2026-1'!W:W,C236,'Planificación 2026-1'!G:G,"T4",'Planificación 2026-1'!H:H,"&lt;3")</f>
        <v>0</v>
      </c>
      <c r="DE236" s="78" t="str">
        <f t="shared" si="46"/>
        <v/>
      </c>
      <c r="DF236" s="30">
        <f>IF(C236="","",SUMIFS('Planificación 2026-1'!R:R,'Planificación 2026-1'!W:W,C236,'Planificación 2026-1'!E:E,"PRINCIPAL",'Planificación 2026-1'!X:X,"VIRTUAL"))</f>
        <v>0</v>
      </c>
      <c r="DG236" s="30">
        <f>IF(C236="","",SUMIFS('Planificación 2026-1'!R:R,'Planificación 2026-1'!W:W,C236,'Planificación 2026-1'!E:E,"PRINCIPAL",'Planificación 2026-1'!X:X,"PRESENCIAL"))</f>
        <v>0</v>
      </c>
      <c r="DH236" s="30">
        <f>IF(C236="","",SUMIFS('Planificación 2026-1'!R:R,'Planificación 2026-1'!W:W,C236,'Planificación 2026-1'!E:E,"PRINCIPAL",'Planificación 2026-1'!X:X,"HIBRIDO PRESENCIAL"))</f>
        <v>0</v>
      </c>
      <c r="DI236" s="78" t="str">
        <f t="shared" si="47"/>
        <v/>
      </c>
      <c r="DJ236" s="78">
        <f>IF(C236="","",SUMIFS('Planificación 2026-1'!R:R,'Planificación 2026-1'!W:W,C236,'Planificación 2026-1'!E:E,"FILIAL",'Planificación 2026-1'!X:X,"VIRTUAL"))</f>
        <v>0</v>
      </c>
      <c r="DK236" s="80">
        <f>IF(C236="","",SUMIFS('Planificación 2026-1'!R:R,'Planificación 2026-1'!W:W,C236,'Planificación 2026-1'!E:E,"FILIAL",'Planificación 2026-1'!X:X,"PRESENCIAL"))</f>
        <v>0</v>
      </c>
      <c r="DL236" s="42">
        <f>IF(C236="","",SUMIFS('Planificación 2026-1'!R:R,'Planificación 2026-1'!W:W,C236,'Planificación 2026-1'!E:E,"FILIAL",'Planificación 2026-1'!X:X,"HIBRIDO PRESENCIAL"))</f>
        <v>0</v>
      </c>
      <c r="DM236" s="81" t="str">
        <f t="shared" si="48"/>
        <v/>
      </c>
      <c r="DN236" s="78">
        <f>IF(C236="","",SUMIFS('Planificación 2026-1'!R:R,'Planificación 2026-1'!W:W,C236,'Planificación 2026-1'!E:E,"SUNAMPE",'Planificación 2026-1'!X:X,"VIRTUAL"))</f>
        <v>0</v>
      </c>
      <c r="DO236" s="42">
        <f>IF(C236="","",SUMIFS('Planificación 2026-1'!R:R,'Planificación 2026-1'!W:W,C236,'Planificación 2026-1'!E:E,"SUNAMPE",'Planificación 2026-1'!X:X,"PRESENCIAL"))</f>
        <v>0</v>
      </c>
      <c r="DP236" s="81" t="str">
        <f t="shared" si="49"/>
        <v/>
      </c>
      <c r="DQ236" s="78">
        <f>IF(C236="","",SUMIFS('Planificación 2026-1'!R:R,'Planificación 2026-1'!W:W,C236,'Planificación 2026-1'!E:E,"HUAURA",'Planificación 2026-1'!X:X,"VIRTUAL"))</f>
        <v>0</v>
      </c>
      <c r="DR236" s="42">
        <f>IF(C236="","",SUMIFS('Planificación 2026-1'!R:R,'Planificación 2026-1'!W:W,C236,'Planificación 2026-1'!E:E,"HUAURA",'Planificación 2026-1'!X:X,"PRESENCIAL"))</f>
        <v>0</v>
      </c>
      <c r="DS236" s="48">
        <f>SUMIFS('Planificación 2026-1'!R:R,'Planificación 2026-1'!W:W,C236,'Planificación 2026-1'!E:E,"PRINCIPAL",'Planificación 2026-1'!X:X,"VIRTUAL",'Planificación 2026-1'!H:H,"&gt;2")</f>
        <v>0</v>
      </c>
      <c r="DT236" s="48">
        <f>SUMIFS('Planificación 2026-1'!R:R,'Planificación 2026-1'!W:W,C236,'Planificación 2026-1'!E:E,"PRINCIPAL",'Planificación 2026-1'!X:X,"&lt;&gt;VIRTUAL",'Planificación 2026-1'!H:H,"&gt;2")</f>
        <v>0</v>
      </c>
      <c r="DU236" s="48">
        <f>SUMIFS('Planificación 2026-1'!R:R,'Planificación 2026-1'!W:W,C236,'Planificación 2026-1'!E:E,"SUNAMPE",'Planificación 2026-1'!X:X,"VIRTUAL",'Planificación 2026-1'!H:H,"&gt;2")</f>
        <v>0</v>
      </c>
      <c r="DV236" s="48">
        <f>SUMIFS('Planificación 2026-1'!R:R,'Planificación 2026-1'!W:W,C236,'Planificación 2026-1'!E:E,"SUNAMPE",'Planificación 2026-1'!X:X,"&lt;&gt;VIRTUAL",'Planificación 2026-1'!H:H,"&gt;2")</f>
        <v>0</v>
      </c>
      <c r="DW236" s="48">
        <f>SUMIFS('Planificación 2026-1'!R:R,'Planificación 2026-1'!W:W,C236,'Planificación 2026-1'!E:E,"FILIAL",'Planificación 2026-1'!X:X,"VIRTUAL",'Planificación 2026-1'!H:H,"&gt;2")</f>
        <v>0</v>
      </c>
      <c r="DX236" s="48">
        <f>SUMIFS('Planificación 2026-1'!R:R,'Planificación 2026-1'!W:W,C236,'Planificación 2026-1'!E:E,"FILIAL",'Planificación 2026-1'!X:X,"&lt;&gt;VIRTUAL",'Planificación 2026-1'!H:H,"&gt;2")</f>
        <v>0</v>
      </c>
      <c r="DY236" s="48">
        <f>SUMIFS('Planificación 2026-1'!R:R,'Planificación 2026-1'!W:W,C236,'Planificación 2026-1'!E:E,"PORUMA",'Planificación 2026-1'!X:X,"VIRTUAL",'Planificación 2026-1'!H:H,"&gt;2")</f>
        <v>0</v>
      </c>
      <c r="DZ236" s="48">
        <f>SUMIFS('Planificación 2026-1'!R:R,'Planificación 2026-1'!W:W,C236,'Planificación 2026-1'!E:E,"PORUMA",'Planificación 2026-1'!X:X,"&lt;&gt;VIRTUAL",'Planificación 2026-1'!H:H,"&gt;2")</f>
        <v>9</v>
      </c>
      <c r="EA236" s="48">
        <f>SUMIFS('Planificación 2026-1'!R:R,'Planificación 2026-1'!W:W,C236,'Planificación 2026-1'!E:E,"HUAURA",'Planificación 2026-1'!X:X,"VIRTUAL",'Planificación 2026-1'!H:H,"&gt;2")</f>
        <v>0</v>
      </c>
      <c r="EB236" s="48">
        <f>SUMIFS('Planificación 2026-1'!R:R,'Planificación 2026-1'!W:W,C236,'Planificación 2026-1'!E:E,"HUAURA",'Planificación 2026-1'!X:X,"&lt;&gt;VIRTUAL",'Planificación 2026-1'!H:H,"&gt;2")</f>
        <v>0</v>
      </c>
      <c r="EC236" s="48">
        <f>SUMIFS('Planificación 2026-1'!R:R,'Planificación 2026-1'!W:W,C236,'Planificación 2026-1'!E:E,"PRINCIPAL",'Planificación 2026-1'!X:X,"VIRTUAL",'Planificación 2026-1'!H:H,"&lt;3")</f>
        <v>0</v>
      </c>
      <c r="ED236" s="48">
        <f>SUMIFS('Planificación 2026-1'!R:R,'Planificación 2026-1'!W:W,C236,'Planificación 2026-1'!E:E,"PRINCIPAL",'Planificación 2026-1'!X:X,"&lt;&gt;VIRTUAL",'Planificación 2026-1'!H:H,"&lt;3")</f>
        <v>0</v>
      </c>
      <c r="EE236" s="48">
        <f>SUMIFS('Planificación 2026-1'!R:R,'Planificación 2026-1'!W:W,C236,'Planificación 2026-1'!E:E,"SUNAMPE",'Planificación 2026-1'!X:X,"VIRTUAL",'Planificación 2026-1'!H:H,"&lt;3")</f>
        <v>0</v>
      </c>
      <c r="EF236" s="48">
        <f>SUMIFS('Planificación 2026-1'!R:R,'Planificación 2026-1'!W:W,C236,'Planificación 2026-1'!E:E,"SUNAMPE",'Planificación 2026-1'!X:X,"&lt;&gt;VIRTUAL",'Planificación 2026-1'!H:H,"&lt;3")</f>
        <v>0</v>
      </c>
      <c r="EG236" s="48">
        <f>SUMIFS('Planificación 2026-1'!R:R,'Planificación 2026-1'!W:W,C236,'Planificación 2026-1'!E:E,"FILIAL",'Planificación 2026-1'!X:X,"VIRTUAL",'Planificación 2026-1'!H:H,"&lt;3")</f>
        <v>0</v>
      </c>
      <c r="EH236" s="48">
        <f>SUMIFS('Planificación 2026-1'!R:R,'Planificación 2026-1'!W:W,C236,'Planificación 2026-1'!E:E,"FILIAL",'Planificación 2026-1'!X:X,"&lt;&gt;VIRTUAL",'Planificación 2026-1'!H:H,"&lt;3")</f>
        <v>0</v>
      </c>
      <c r="EI236" s="48">
        <f>SUMIFS('Planificación 2026-1'!R:R,'Planificación 2026-1'!W:W,C236,'Planificación 2026-1'!E:E,"PORUMA",'Planificación 2026-1'!X:X,"VIRTUAL",'Planificación 2026-1'!H:H,"&lt;3")</f>
        <v>0</v>
      </c>
      <c r="EJ236" s="48">
        <f>SUMIFS('Planificación 2026-1'!R:R,'Planificación 2026-1'!W:W,C236,'Planificación 2026-1'!E:E,"PORUMA",'Planificación 2026-1'!X:X,"&lt;&gt;VIRTUAL",'Planificación 2026-1'!H:H,"&lt;3")</f>
        <v>0</v>
      </c>
      <c r="EK236" s="48">
        <f>SUMIFS('Planificación 2026-1'!R:R,'Planificación 2026-1'!W:W,C236,'Planificación 2026-1'!E:E,"HUAURA",'Planificación 2026-1'!X:X,"VIRTUAL",'Planificación 2026-1'!H:H,"&lt;3")</f>
        <v>0</v>
      </c>
      <c r="EL236" s="48">
        <f>SUMIFS('Planificación 2026-1'!R:R,'Planificación 2026-1'!W:W,C236,'Planificación 2026-1'!E:E,"HUAURA",'Planificación 2026-1'!X:X,"&lt;&gt;VIRTUAL",'Planificación 2026-1'!H:H,"&lt;3")</f>
        <v>0</v>
      </c>
      <c r="EM236" s="48">
        <f t="shared" si="50"/>
        <v>0</v>
      </c>
      <c r="EN236" s="48">
        <f t="shared" si="51"/>
        <v>0</v>
      </c>
      <c r="EO236" s="48">
        <f t="shared" si="52"/>
        <v>9</v>
      </c>
      <c r="EP236" s="48">
        <f t="shared" si="53"/>
        <v>0</v>
      </c>
      <c r="EQ236" s="48">
        <f t="shared" si="54"/>
        <v>0</v>
      </c>
      <c r="ER236" s="48"/>
      <c r="ES236" s="48">
        <f t="shared" si="55"/>
        <v>0</v>
      </c>
      <c r="ET236" s="48">
        <f t="shared" si="56"/>
        <v>0</v>
      </c>
      <c r="EU236" s="48" t="b">
        <f t="shared" si="57"/>
        <v>0</v>
      </c>
      <c r="EV236" s="48" t="str">
        <f t="shared" si="58"/>
        <v/>
      </c>
      <c r="EW236" s="48" t="str">
        <f t="shared" si="59"/>
        <v>PRESENCIAL</v>
      </c>
    </row>
    <row r="237" spans="1:153" x14ac:dyDescent="0.3">
      <c r="A237" s="53"/>
      <c r="B237" s="383">
        <v>234</v>
      </c>
      <c r="C237" s="107" t="s">
        <v>484</v>
      </c>
      <c r="D237" s="82">
        <f>SUMIF('Planificación 2026-1'!W:W,C237,'Planificación 2026-1'!R:R)</f>
        <v>20</v>
      </c>
      <c r="E237" s="385" t="s">
        <v>319</v>
      </c>
      <c r="F237" s="386"/>
      <c r="G237" s="107" t="s">
        <v>431</v>
      </c>
      <c r="H237" s="107" t="s">
        <v>446</v>
      </c>
      <c r="I237" s="77" t="str">
        <f>IF(SUM(COUNTIFS('Planificación 2026-1'!E:E,"PRINCIPAL",'Planificación 2026-1'!W:W,C237,'Planificación 2026-1'!G:G,"AF"))&gt;0,"P01"," ")</f>
        <v xml:space="preserve"> </v>
      </c>
      <c r="J237" s="78" t="str">
        <f>IF(SUM(COUNTIFS('Planificación 2026-1'!E:E,"PRINCIPAL",'Planificación 2026-1'!W:W,C237,'Planificación 2026-1'!G:G,"EN"))&gt;0,"P02"," ")</f>
        <v>P02</v>
      </c>
      <c r="K237" s="78" t="str">
        <f>IF(SUM(COUNTIFS('Planificación 2026-1'!E:E,"PRINCIPAL",'Planificación 2026-1'!W:W,C237,'Planificación 2026-1'!G:G,"IS"))&gt;0,"P03"," ")</f>
        <v xml:space="preserve"> </v>
      </c>
      <c r="L237" s="78" t="str">
        <f>IF(SUM(COUNTIFS('Planificación 2026-1'!E:E,"PRINCIPAL",'Planificación 2026-1'!W:W,C237,'Planificación 2026-1'!G:G,"PS"))&gt;0,"P04"," ")</f>
        <v xml:space="preserve"> </v>
      </c>
      <c r="M237" s="78"/>
      <c r="N237" s="78" t="str">
        <f>IF(SUM(COUNTIFS('Planificación 2026-1'!E:E,"PRINCIPAL",'Planificación 2026-1'!W:W,C237,'Planificación 2026-1'!G:G,"IN"))&gt;0,"P06"," ")</f>
        <v xml:space="preserve"> </v>
      </c>
      <c r="O237" s="78" t="str">
        <f>IF(SUM(COUNTIFS('Planificación 2026-1'!E:E,"PRINCIPAL",'Planificación 2026-1'!W:W,C237,'Planificación 2026-1'!G:G,"CA"))&gt;0,"P07"," ")</f>
        <v xml:space="preserve"> </v>
      </c>
      <c r="P237" s="78" t="str">
        <f>IF(SUM(COUNTIFS('Planificación 2026-1'!E:E,"PRINCIPAL",'Planificación 2026-1'!W:W,C237,'Planificación 2026-1'!G:G,"DE"))&gt;0,"P08"," ")</f>
        <v xml:space="preserve"> </v>
      </c>
      <c r="Q237" s="78" t="str">
        <f>IF(SUM(COUNTIFS('Planificación 2026-1'!E:E,"PRINCIPAL",'Planificación 2026-1'!W:W,C237,'Planificación 2026-1'!G:G,"OB"))&gt;0,"P09"," ")</f>
        <v xml:space="preserve"> </v>
      </c>
      <c r="R237" s="78" t="str">
        <f>IF(SUM(COUNTIFS('Planificación 2026-1'!E:E,"PRINCIPAL",'Planificación 2026-1'!W:W,C237,'Planificación 2026-1'!G:G,"MH"))&gt;0,"P31"," ")</f>
        <v xml:space="preserve"> </v>
      </c>
      <c r="S237" s="78" t="str">
        <f>IF(SUM(COUNTIFS('Planificación 2026-1'!E:E,"PRINCIPAL",'Planificación 2026-1'!W:W,C237,'Planificación 2026-1'!G:G,"IC"))&gt;0,"P32"," ")</f>
        <v xml:space="preserve"> </v>
      </c>
      <c r="T237" s="78" t="str">
        <f>IF(SUM(COUNTIFS('Planificación 2026-1'!E:E,"PRINCIPAL",'Planificación 2026-1'!W:W,C237,'Planificación 2026-1'!G:G,"AR"))&gt;0,"P34"," ")</f>
        <v xml:space="preserve"> </v>
      </c>
      <c r="U237" s="78" t="str">
        <f>IF(SUM(COUNTIFS('Planificación 2026-1'!E:E,"PRINCIPAL",'Planificación 2026-1'!W:W,C237,'Planificación 2026-1'!G:G,"T1"))&gt;0,"P35"," ")</f>
        <v xml:space="preserve"> </v>
      </c>
      <c r="V237" s="78" t="str">
        <f>IF(SUM(COUNTIFS('Planificación 2026-1'!E:E,"PRINCIPAL",'Planificación 2026-1'!W:W,C237,'Planificación 2026-1'!G:G,"T3"))&gt;0,"P36"," ")</f>
        <v xml:space="preserve"> </v>
      </c>
      <c r="W237" s="78" t="str">
        <f>IF(SUM(COUNTIFS('Planificación 2026-1'!E:E,"PRINCIPAL",'Planificación 2026-1'!W:W,C237,'Planificación 2026-1'!G:G,"T2"))&gt;0,"P37"," ")</f>
        <v xml:space="preserve"> </v>
      </c>
      <c r="X237" s="78" t="str">
        <f>IF(SUM(COUNTIFS('Planificación 2026-1'!E:E,"PRINCIPAL",'Planificación 2026-1'!W:W,C237,'Planificación 2026-1'!G:G,"AE"))&gt;0,"P38"," ")</f>
        <v xml:space="preserve"> </v>
      </c>
      <c r="Y237" s="78" t="str">
        <f>IF(SUM(COUNTIFS('Planificación 2026-1'!E:E,"PRINCIPAL",'Planificación 2026-1'!W:W,C237,'Planificación 2026-1'!G:G,"T4"))&gt;0,"P55"," ")</f>
        <v xml:space="preserve"> </v>
      </c>
      <c r="Z237" s="78" t="str">
        <f>IF(SUM(COUNTIFS('Planificación 2026-1'!E:E,"FILIAL",'Planificación 2026-1'!W:W,C237,'Planificación 2026-1'!G:G,"AF"))&gt;0," P01"," ")</f>
        <v xml:space="preserve"> </v>
      </c>
      <c r="AA237" s="78" t="str">
        <f>IF(SUM(COUNTIFS('Planificación 2026-1'!E:E,"FILIAL",'Planificación 2026-1'!W:W,C237,'Planificación 2026-1'!G:G,"EN"))&gt;0,"P02"," ")</f>
        <v xml:space="preserve"> </v>
      </c>
      <c r="AB237" s="78" t="str">
        <f>IF(SUM(COUNTIFS('Planificación 2026-1'!E:E,"FILIAL",'Planificación 2026-1'!W:W,C237,'Planificación 2026-1'!G:G,"IS"))&gt;0,"P03"," ")</f>
        <v xml:space="preserve"> </v>
      </c>
      <c r="AC237" s="78" t="str">
        <f>IF(SUM(COUNTIFS('Planificación 2026-1'!E:E,"FILIAL",'Planificación 2026-1'!W:W,C237,'Planificación 2026-1'!G:G,"PS"))&gt;0,"P04"," ")</f>
        <v xml:space="preserve"> </v>
      </c>
      <c r="AD237" s="78"/>
      <c r="AE237" s="78" t="str">
        <f>IF(SUM(COUNTIFS('Planificación 2026-1'!E:E,"FILIAL",'Planificación 2026-1'!W:W,C237,'Planificación 2026-1'!G:G,"IN"))&gt;0,"P06"," ")</f>
        <v xml:space="preserve"> </v>
      </c>
      <c r="AF237" s="78" t="str">
        <f>IF(SUM(COUNTIFS('Planificación 2026-1'!E:E,"FILIAL",'Planificación 2026-1'!W:W,C237,'Planificación 2026-1'!G:G,"CA"))&gt;0,"P07"," ")</f>
        <v xml:space="preserve"> </v>
      </c>
      <c r="AG237" s="78" t="str">
        <f>IF(SUM(COUNTIFS('Planificación 2026-1'!E:E,"FILIAL",'Planificación 2026-1'!W:W,C237,'Planificación 2026-1'!G:G,"DE"))&gt;0,"P08"," ")</f>
        <v xml:space="preserve"> </v>
      </c>
      <c r="AH237" s="78" t="str">
        <f>IF(SUM(COUNTIFS('Planificación 2026-1'!E:E,"FILIAL",'Planificación 2026-1'!W:W,C237,'Planificación 2026-1'!G:G,"OB"))&gt;0,"P09"," ")</f>
        <v xml:space="preserve"> </v>
      </c>
      <c r="AI237" s="78" t="str">
        <f>IF(SUM(COUNTIFS('Planificación 2026-1'!E:E,"FILIAL",'Planificación 2026-1'!W:W,C237,'Planificación 2026-1'!G:G,"MH"))&gt;0,"P31"," ")</f>
        <v xml:space="preserve"> </v>
      </c>
      <c r="AJ237" s="78" t="str">
        <f>IF(SUM(COUNTIFS('Planificación 2026-1'!E:E,"FILIAL",'Planificación 2026-1'!W:W,C237,'Planificación 2026-1'!G:G,"IC"))&gt;0,"P32"," ")</f>
        <v xml:space="preserve"> </v>
      </c>
      <c r="AK237" s="78" t="str">
        <f>IF(SUM(COUNTIFS('Planificación 2026-1'!E:E,"FILIAL",'Planificación 2026-1'!W:W,C237,'Planificación 2026-1'!G:G,"AR"))&gt;0,"P34"," ")</f>
        <v xml:space="preserve"> </v>
      </c>
      <c r="AL237" s="78" t="str">
        <f>IF(SUM(COUNTIFS('Planificación 2026-1'!E:E,"FILIAL",'Planificación 2026-1'!W:W,C237,'Planificación 2026-1'!G:G,"T1"))&gt;0,"P35"," ")</f>
        <v xml:space="preserve"> </v>
      </c>
      <c r="AM237" s="78" t="str">
        <f>IF(SUM(COUNTIFS('Planificación 2026-1'!E:E,"FILIAL",'Planificación 2026-1'!W:W,C237,'Planificación 2026-1'!G:G,"T3"))&gt;0,"P36"," ")</f>
        <v xml:space="preserve"> </v>
      </c>
      <c r="AN237" s="78" t="str">
        <f>IF(SUM(COUNTIFS('Planificación 2026-1'!E:E,"FILIAL",'Planificación 2026-1'!W:W,C237,'Planificación 2026-1'!G:G,"T2"))&gt;0,"P37"," ")</f>
        <v xml:space="preserve"> </v>
      </c>
      <c r="AO237" s="78" t="str">
        <f>IF(SUM(COUNTIFS('Planificación 2026-1'!E:E,"FILIAL",'Planificación 2026-1'!W:W,C237,'Planificación 2026-1'!G:G,"AE"))&gt;0,"P38"," ")</f>
        <v xml:space="preserve"> </v>
      </c>
      <c r="AP237" s="78" t="str">
        <f>IF(SUM(COUNTIFS('Planificación 2026-1'!E:E,"FILIAL",'Planificación 2026-1'!W:W,C237,'Planificación 2026-1'!G:G,"T4"))&gt;0,"P55"," ")</f>
        <v xml:space="preserve"> </v>
      </c>
      <c r="AQ237" s="78" t="str">
        <f>IF(SUM(COUNTIFS('Planificación 2026-1'!E:E,"SUNAMPE",'Planificación 2026-1'!W:W,C237,'Planificación 2026-1'!G:G,"AF"))&gt;0," P01"," ")</f>
        <v xml:space="preserve"> </v>
      </c>
      <c r="AR237" s="78" t="str">
        <f>IF(SUM(COUNTIFS('Planificación 2026-1'!E:E,"SUNAMPE",'Planificación 2026-1'!W:W,C237,'Planificación 2026-1'!G:G,"EN"))&gt;0,"P02"," ")</f>
        <v xml:space="preserve"> </v>
      </c>
      <c r="AS237" s="78" t="str">
        <f>IF(SUM(COUNTIFS('Planificación 2026-1'!E:E,"SUNAMPE",'Planificación 2026-1'!W:W,C237,'Planificación 2026-1'!G:G,"IS"))&gt;0,"P03"," ")</f>
        <v xml:space="preserve"> </v>
      </c>
      <c r="AT237" s="78" t="str">
        <f>IF(SUM(COUNTIFS('Planificación 2026-1'!E:E,"SUNAMPE",'Planificación 2026-1'!W:W,C237,'Planificación 2026-1'!G:G,"PS"))&gt;0,"P04"," ")</f>
        <v>P04</v>
      </c>
      <c r="AU237" s="78"/>
      <c r="AV237" s="78" t="str">
        <f>IF(SUM(COUNTIFS('Planificación 2026-1'!E:E,"SUNAMPE",'Planificación 2026-1'!W:W,C237,'Planificación 2026-1'!G:G,"IN"))&gt;0,"P06"," ")</f>
        <v xml:space="preserve"> </v>
      </c>
      <c r="AW237" s="78" t="str">
        <f>IF(SUM(COUNTIFS('Planificación 2026-1'!E:E,"SUNAMPE",'Planificación 2026-1'!W:W,C237,'Planificación 2026-1'!G:G,"CA"))&gt;0,"P07"," ")</f>
        <v xml:space="preserve"> </v>
      </c>
      <c r="AX237" s="78" t="str">
        <f>IF(SUM(COUNTIFS('Planificación 2026-1'!E:E,"SUNAMPE",'Planificación 2026-1'!W:W,C237,'Planificación 2026-1'!G:G,"DE"))&gt;0,"P08"," ")</f>
        <v xml:space="preserve"> </v>
      </c>
      <c r="AY237" s="78" t="str">
        <f>IF(SUM(COUNTIFS('Planificación 2026-1'!E:E,"SUNAMPE",'Planificación 2026-1'!W:W,C237,'Planificación 2026-1'!G:G,"OB"))&gt;0,"P09"," ")</f>
        <v xml:space="preserve"> </v>
      </c>
      <c r="AZ237" s="78" t="str">
        <f>IF(SUM(COUNTIFS('Planificación 2026-1'!E:E,"SUNAMPE",'Planificación 2026-1'!W:W,C237,'Planificación 2026-1'!G:G,"MH"))&gt;0,"P31"," ")</f>
        <v xml:space="preserve"> </v>
      </c>
      <c r="BA237" s="78" t="str">
        <f>IF(SUM(COUNTIFS('Planificación 2026-1'!E:E,"SUNAMPE",'Planificación 2026-1'!W:W,C237,'Planificación 2026-1'!G:G,"IC"))&gt;0,"P32"," ")</f>
        <v xml:space="preserve"> </v>
      </c>
      <c r="BB237" s="78" t="str">
        <f>IF(SUM(COUNTIFS('Planificación 2026-1'!E:E,"SUNAMPE",'Planificación 2026-1'!W:W,C237,'Planificación 2026-1'!G:G,"AR"))&gt;0,"P34"," ")</f>
        <v xml:space="preserve"> </v>
      </c>
      <c r="BC237" s="78" t="str">
        <f>IF(SUM(COUNTIFS('Planificación 2026-1'!E:E,"SUNAMPE",'Planificación 2026-1'!W:W,C237,'Planificación 2026-1'!G:G,"T1"))&gt;0,"P35"," ")</f>
        <v xml:space="preserve"> </v>
      </c>
      <c r="BD237" s="78" t="str">
        <f>IF(SUM(COUNTIFS('Planificación 2026-1'!E:E,"SUNAMPE",'Planificación 2026-1'!W:W,C237,'Planificación 2026-1'!G:G,"T3"))&gt;0,"P36"," ")</f>
        <v xml:space="preserve"> </v>
      </c>
      <c r="BE237" s="78" t="str">
        <f>IF(SUM(COUNTIFS('Planificación 2026-1'!E:E,"SUNAMPE",'Planificación 2026-1'!W:W,C237,'Planificación 2026-1'!G:G,"T2"))&gt;0,"P37"," ")</f>
        <v xml:space="preserve"> </v>
      </c>
      <c r="BF237" s="78" t="str">
        <f>IF(SUM(COUNTIFS('Planificación 2026-1'!E:E,"SUNAMPE",'Planificación 2026-1'!W:W,C237,'Planificación 2026-1'!G:G,"AE"))&gt;0,"P38"," ")</f>
        <v xml:space="preserve"> </v>
      </c>
      <c r="BG237" s="78" t="str">
        <f>IF(SUM(COUNTIFS('Planificación 2026-1'!E:E,"SUNAMPE",'Planificación 2026-1'!W:W,C237,'Planificación 2026-1'!G:G,"T4"))&gt;0,"P55"," ")</f>
        <v xml:space="preserve"> </v>
      </c>
      <c r="BH237" s="78" t="str">
        <f>IF(SUM(COUNTIFS('Planificación 2026-1'!E:E,"HUAURA",'Planificación 2026-1'!W:W,C237,'Planificación 2026-1'!G:G,"AF"))&gt;0," P01"," ")</f>
        <v xml:space="preserve"> </v>
      </c>
      <c r="BI237" s="78" t="str">
        <f>IF(SUM(COUNTIFS('Planificación 2026-1'!E:E,"HUAURA",'Planificación 2026-1'!W:W,C237,'Planificación 2026-1'!G:G,"EN"))&gt;0,"P02"," ")</f>
        <v xml:space="preserve"> </v>
      </c>
      <c r="BJ237" s="78" t="str">
        <f>IF(SUM(COUNTIFS('Planificación 2026-1'!E:E,"HUAURA",'Planificación 2026-1'!W:W,C237,'Planificación 2026-1'!G:G,"IS"))&gt;0,"P03"," ")</f>
        <v xml:space="preserve"> </v>
      </c>
      <c r="BK237" s="78" t="str">
        <f>IF(SUM(COUNTIFS('Planificación 2026-1'!E:E,"HUAURA",'Planificación 2026-1'!W:W,C237,'Planificación 2026-1'!G:G,"PS"))&gt;0,"P04"," ")</f>
        <v xml:space="preserve"> </v>
      </c>
      <c r="BL237" s="78"/>
      <c r="BM237" s="78" t="str">
        <f>IF(SUM(COUNTIFS('Planificación 2026-1'!E:E,"HUAURA",'Planificación 2026-1'!W:W,C237,'Planificación 2026-1'!G:G,"IN"))&gt;0,"P06"," ")</f>
        <v xml:space="preserve"> </v>
      </c>
      <c r="BN237" s="78" t="str">
        <f>IF(SUM(COUNTIFS('Planificación 2026-1'!E:E,"HUAURA",'Planificación 2026-1'!W:W,C237,'Planificación 2026-1'!G:G,"CA"))&gt;0,"P07"," ")</f>
        <v xml:space="preserve"> </v>
      </c>
      <c r="BO237" s="78" t="str">
        <f>IF(SUM(COUNTIFS('Planificación 2026-1'!E:E,"HUAURA",'Planificación 2026-1'!W:W,C237,'Planificación 2026-1'!G:G,"DE"))&gt;0,"P08"," ")</f>
        <v xml:space="preserve"> </v>
      </c>
      <c r="BP237" s="78" t="str">
        <f>IF(SUM(COUNTIFS('Planificación 2026-1'!E:E,"HUAURA",'Planificación 2026-1'!W:W,C237,'Planificación 2026-1'!G:G,"OB"))&gt;0,"P09"," ")</f>
        <v xml:space="preserve"> </v>
      </c>
      <c r="BQ237" s="78" t="str">
        <f>IF(SUM(COUNTIFS('Planificación 2026-1'!E:E,"HUAURA",'Planificación 2026-1'!W:W,C237,'Planificación 2026-1'!G:G,"MH"))&gt;0,"P31"," ")</f>
        <v xml:space="preserve"> </v>
      </c>
      <c r="BR237" s="78" t="str">
        <f>IF(SUM(COUNTIFS('Planificación 2026-1'!E:E,"HUAURA",'Planificación 2026-1'!W:W,C237,'Planificación 2026-1'!G:G,"IC"))&gt;0,"P32"," ")</f>
        <v xml:space="preserve"> </v>
      </c>
      <c r="BS237" s="78" t="str">
        <f>IF(SUM(COUNTIFS('Planificación 2026-1'!E:E,"HUAURA",'Planificación 2026-1'!W:W,C237,'Planificación 2026-1'!G:G,"AR"))&gt;0,"P34"," ")</f>
        <v xml:space="preserve"> </v>
      </c>
      <c r="BT237" s="78" t="str">
        <f>IF(SUM(COUNTIFS('Planificación 2026-1'!E:E,"HUAURA",'Planificación 2026-1'!W:W,C237,'Planificación 2026-1'!G:G,"T1"))&gt;0,"P35"," ")</f>
        <v xml:space="preserve"> </v>
      </c>
      <c r="BU237" s="78" t="str">
        <f>IF(SUM(COUNTIFS('Planificación 2026-1'!E:E,"HUAURA",'Planificación 2026-1'!W:W,C237,'Planificación 2026-1'!G:G,"T3"))&gt;0,"P36"," ")</f>
        <v xml:space="preserve"> </v>
      </c>
      <c r="BV237" s="78" t="str">
        <f>IF(SUM(COUNTIFS('Planificación 2026-1'!E:E,"HUAURA",'Planificación 2026-1'!W:W,C237,'Planificación 2026-1'!G:G,"T2"))&gt;0,"P37"," ")</f>
        <v xml:space="preserve"> </v>
      </c>
      <c r="BW237" s="78" t="str">
        <f>IF(SUM(COUNTIFS('Planificación 2026-1'!E:E,"HUAURA",'Planificación 2026-1'!W:W,C237,'Planificación 2026-1'!G:G,"AE"))&gt;0,"P38"," ")</f>
        <v xml:space="preserve"> </v>
      </c>
      <c r="BX237" s="78" t="str">
        <f>IF(SUM(COUNTIFS('Planificación 2026-1'!E:E,"HUAURA",'Planificación 2026-1'!W:W,C237,'Planificación 2026-1'!G:G,"T4"))&gt;0,"P55"," ")</f>
        <v xml:space="preserve"> </v>
      </c>
      <c r="BY237" s="79">
        <f>SUMIFS('Planificación 2026-1'!R:R,'Planificación 2026-1'!W:W,C237,'Planificación 2026-1'!G:G,"AF",'Planificación 2026-1'!H:H,"&gt;2")</f>
        <v>0</v>
      </c>
      <c r="BZ237" s="79">
        <f>SUMIFS('Planificación 2026-1'!R:R,'Planificación 2026-1'!W:W,C237,'Planificación 2026-1'!G:G,"EN",'Planificación 2026-1'!H:H,"&gt;2")</f>
        <v>0</v>
      </c>
      <c r="CA237" s="79">
        <f>SUMIFS('Planificación 2026-1'!R:R,'Planificación 2026-1'!W:W,C237,'Planificación 2026-1'!G:G,"IS",'Planificación 2026-1'!H:H,"&gt;2")</f>
        <v>0</v>
      </c>
      <c r="CB237" s="79">
        <f>SUMIFS('Planificación 2026-1'!R:R,'Planificación 2026-1'!W:W,C237,'Planificación 2026-1'!G:G,"PS",'Planificación 2026-1'!H:H,"&gt;2")</f>
        <v>0</v>
      </c>
      <c r="CC237" s="79">
        <f>SUMIFS('Planificación 2026-1'!R:R,'Planificación 2026-1'!W:W,C237,'Planificación 2026-1'!G:G,"IN",'Planificación 2026-1'!H:H,"&gt;2")</f>
        <v>0</v>
      </c>
      <c r="CD237" s="79">
        <f>SUMIFS('Planificación 2026-1'!R:R,'Planificación 2026-1'!W:W,C237,'Planificación 2026-1'!G:G,"CA",'Planificación 2026-1'!H:H,"&gt;2")</f>
        <v>0</v>
      </c>
      <c r="CE237" s="79">
        <f>SUMIFS('Planificación 2026-1'!R:R,'Planificación 2026-1'!W:W,C237,'Planificación 2026-1'!G:G,"DE",'Planificación 2026-1'!H:H,"&gt;2")</f>
        <v>0</v>
      </c>
      <c r="CF237" s="79">
        <f>SUMIFS('Planificación 2026-1'!R:R,'Planificación 2026-1'!W:W,C237,'Planificación 2026-1'!G:G,"OB",'Planificación 2026-1'!H:H,"&gt;2")</f>
        <v>0</v>
      </c>
      <c r="CG237" s="79">
        <f>SUMIFS('Planificación 2026-1'!R:R,'Planificación 2026-1'!W:W,C237,'Planificación 2026-1'!G:G,"MH",'Planificación 2026-1'!H:H,"&gt;2")</f>
        <v>0</v>
      </c>
      <c r="CH237" s="79">
        <f>SUMIFS('Planificación 2026-1'!R:R,'Planificación 2026-1'!W:W,C237,'Planificación 2026-1'!G:G,"IC",'Planificación 2026-1'!H:H,"&gt;2")</f>
        <v>0</v>
      </c>
      <c r="CI237" s="79">
        <f>SUMIFS('Planificación 2026-1'!R:R,'Planificación 2026-1'!W:W,C237,'Planificación 2026-1'!G:G,"AR",'Planificación 2026-1'!H:H,"&gt;2")</f>
        <v>0</v>
      </c>
      <c r="CJ237" s="79">
        <f>SUMIFS('Planificación 2026-1'!R:R,'Planificación 2026-1'!W:W,C237,'Planificación 2026-1'!G:G,"T1",'Planificación 2026-1'!H:H,"&gt;2")</f>
        <v>0</v>
      </c>
      <c r="CK237" s="79">
        <f>SUMIFS('Planificación 2026-1'!R:R,'Planificación 2026-1'!W:W,C237,'Planificación 2026-1'!G:G,"T3",'Planificación 2026-1'!H:H,"&gt;2")</f>
        <v>0</v>
      </c>
      <c r="CL237" s="79">
        <f>SUMIFS('Planificación 2026-1'!R:R,'Planificación 2026-1'!W:W,C237,'Planificación 2026-1'!G:G,"T2",'Planificación 2026-1'!H:H,"&gt;2")</f>
        <v>0</v>
      </c>
      <c r="CM237" s="79">
        <f>SUMIFS('Planificación 2026-1'!R:R,'Planificación 2026-1'!W:W,C237,'Planificación 2026-1'!G:G,"AE",'Planificación 2026-1'!H:H,"&gt;2")</f>
        <v>0</v>
      </c>
      <c r="CN237" s="79">
        <f>SUMIFS('Planificación 2026-1'!R:R,'Planificación 2026-1'!W:W,C237,'Planificación 2026-1'!G:G,"T4",'Planificación 2026-1'!H:H,"&gt;2")</f>
        <v>0</v>
      </c>
      <c r="CO237" s="79">
        <f>SUMIFS('Planificación 2026-1'!R:R,'Planificación 2026-1'!W:W,C237,'Planificación 2026-1'!G:G,"AF",'Planificación 2026-1'!H:H,"&lt;3")</f>
        <v>0</v>
      </c>
      <c r="CP237" s="79">
        <f>SUMIFS('Planificación 2026-1'!R:R,'Planificación 2026-1'!W:W,C237,'Planificación 2026-1'!G:G,"EN",'Planificación 2026-1'!H:H,"&lt;3")</f>
        <v>15</v>
      </c>
      <c r="CQ237" s="79">
        <f>SUMIFS('Planificación 2026-1'!R:R,'Planificación 2026-1'!W:W,C237,'Planificación 2026-1'!G:G,"IS",'Planificación 2026-1'!H:H,"&lt;3")</f>
        <v>0</v>
      </c>
      <c r="CR237" s="79">
        <f>SUMIFS('Planificación 2026-1'!R:R,'Planificación 2026-1'!W:W,C237,'Planificación 2026-1'!G:G,"PS",'Planificación 2026-1'!H:H,"&lt;3")</f>
        <v>5</v>
      </c>
      <c r="CS237" s="79">
        <f>SUMIFS('Planificación 2026-1'!R:R,'Planificación 2026-1'!W:W,C237,'Planificación 2026-1'!G:G,"IN",'Planificación 2026-1'!H:H,"&lt;3")</f>
        <v>0</v>
      </c>
      <c r="CT237" s="79">
        <f>SUMIFS('Planificación 2026-1'!R:R,'Planificación 2026-1'!W:W,C237,'Planificación 2026-1'!G:G,"CA",'Planificación 2026-1'!H:H,"&lt;3")</f>
        <v>0</v>
      </c>
      <c r="CU237" s="79">
        <f>SUMIFS('Planificación 2026-1'!R:R,'Planificación 2026-1'!W:W,C237,'Planificación 2026-1'!G:G,"DE",'Planificación 2026-1'!H:H,"&lt;3")</f>
        <v>0</v>
      </c>
      <c r="CV237" s="79">
        <f>SUMIFS('Planificación 2026-1'!R:R,'Planificación 2026-1'!W:W,C237,'Planificación 2026-1'!G:G,"OB",'Planificación 2026-1'!H:H,"&lt;3")</f>
        <v>0</v>
      </c>
      <c r="CW237" s="79">
        <f>SUMIFS('Planificación 2026-1'!R:R,'Planificación 2026-1'!W:W,C237,'Planificación 2026-1'!G:G,"MH",'Planificación 2026-1'!H:H,"&lt;3")</f>
        <v>0</v>
      </c>
      <c r="CX237" s="79">
        <f>SUMIFS('Planificación 2026-1'!R:R,'Planificación 2026-1'!W:W,C237,'Planificación 2026-1'!G:G,"IC",'Planificación 2026-1'!H:H,"&lt;3")</f>
        <v>0</v>
      </c>
      <c r="CY237" s="79">
        <f>SUMIFS('Planificación 2026-1'!R:R,'Planificación 2026-1'!W:W,C237,'Planificación 2026-1'!G:G,"AR",'Planificación 2026-1'!H:H,"&lt;3")</f>
        <v>0</v>
      </c>
      <c r="CZ237" s="79">
        <f>SUMIFS('Planificación 2026-1'!R:R,'Planificación 2026-1'!W:W,C237,'Planificación 2026-1'!G:G,"T1",'Planificación 2026-1'!H:H,"&lt;3")</f>
        <v>0</v>
      </c>
      <c r="DA237" s="79">
        <f>SUMIFS('Planificación 2026-1'!R:R,'Planificación 2026-1'!W:W,C237,'Planificación 2026-1'!G:G,"T3",'Planificación 2026-1'!H:H,"&lt;3")</f>
        <v>0</v>
      </c>
      <c r="DB237" s="79">
        <f>SUMIFS('Planificación 2026-1'!R:R,'Planificación 2026-1'!W:W,C237,'Planificación 2026-1'!G:G,"T2",'Planificación 2026-1'!H:H,"&lt;3")</f>
        <v>0</v>
      </c>
      <c r="DC237" s="79">
        <f>SUMIFS('Planificación 2026-1'!R:R,'Planificación 2026-1'!W:W,C237,'Planificación 2026-1'!G:G,"AE",'Planificación 2026-1'!H:H,"&lt;3")</f>
        <v>0</v>
      </c>
      <c r="DD237" s="79">
        <f>SUMIFS('Planificación 2026-1'!R:R,'Planificación 2026-1'!W:W,C237,'Planificación 2026-1'!G:G,"T4",'Planificación 2026-1'!H:H,"&lt;3")</f>
        <v>0</v>
      </c>
      <c r="DE237" s="78" t="str">
        <f t="shared" si="46"/>
        <v>P02</v>
      </c>
      <c r="DF237" s="30">
        <f>IF(C237="","",SUMIFS('Planificación 2026-1'!R:R,'Planificación 2026-1'!W:W,C237,'Planificación 2026-1'!E:E,"PRINCIPAL",'Planificación 2026-1'!X:X,"VIRTUAL"))</f>
        <v>0</v>
      </c>
      <c r="DG237" s="30">
        <f>IF(C237="","",SUMIFS('Planificación 2026-1'!R:R,'Planificación 2026-1'!W:W,C237,'Planificación 2026-1'!E:E,"PRINCIPAL",'Planificación 2026-1'!X:X,"PRESENCIAL"))</f>
        <v>15</v>
      </c>
      <c r="DH237" s="30">
        <f>IF(C237="","",SUMIFS('Planificación 2026-1'!R:R,'Planificación 2026-1'!W:W,C237,'Planificación 2026-1'!E:E,"PRINCIPAL",'Planificación 2026-1'!X:X,"HIBRIDO PRESENCIAL"))</f>
        <v>0</v>
      </c>
      <c r="DI237" s="78" t="str">
        <f t="shared" si="47"/>
        <v/>
      </c>
      <c r="DJ237" s="78">
        <f>IF(C237="","",SUMIFS('Planificación 2026-1'!R:R,'Planificación 2026-1'!W:W,C237,'Planificación 2026-1'!E:E,"FILIAL",'Planificación 2026-1'!X:X,"VIRTUAL"))</f>
        <v>0</v>
      </c>
      <c r="DK237" s="80">
        <f>IF(C237="","",SUMIFS('Planificación 2026-1'!R:R,'Planificación 2026-1'!W:W,C237,'Planificación 2026-1'!E:E,"FILIAL",'Planificación 2026-1'!X:X,"PRESENCIAL"))</f>
        <v>0</v>
      </c>
      <c r="DL237" s="42">
        <f>IF(C237="","",SUMIFS('Planificación 2026-1'!R:R,'Planificación 2026-1'!W:W,C237,'Planificación 2026-1'!E:E,"FILIAL",'Planificación 2026-1'!X:X,"HIBRIDO PRESENCIAL"))</f>
        <v>0</v>
      </c>
      <c r="DM237" s="81" t="str">
        <f t="shared" si="48"/>
        <v>P04</v>
      </c>
      <c r="DN237" s="78">
        <f>IF(C237="","",SUMIFS('Planificación 2026-1'!R:R,'Planificación 2026-1'!W:W,C237,'Planificación 2026-1'!E:E,"SUNAMPE",'Planificación 2026-1'!X:X,"VIRTUAL"))</f>
        <v>5</v>
      </c>
      <c r="DO237" s="42">
        <f>IF(C237="","",SUMIFS('Planificación 2026-1'!R:R,'Planificación 2026-1'!W:W,C237,'Planificación 2026-1'!E:E,"SUNAMPE",'Planificación 2026-1'!X:X,"PRESENCIAL"))</f>
        <v>0</v>
      </c>
      <c r="DP237" s="81" t="str">
        <f t="shared" si="49"/>
        <v/>
      </c>
      <c r="DQ237" s="78">
        <f>IF(C237="","",SUMIFS('Planificación 2026-1'!R:R,'Planificación 2026-1'!W:W,C237,'Planificación 2026-1'!E:E,"HUAURA",'Planificación 2026-1'!X:X,"VIRTUAL"))</f>
        <v>0</v>
      </c>
      <c r="DR237" s="42">
        <f>IF(C237="","",SUMIFS('Planificación 2026-1'!R:R,'Planificación 2026-1'!W:W,C237,'Planificación 2026-1'!E:E,"HUAURA",'Planificación 2026-1'!X:X,"PRESENCIAL"))</f>
        <v>0</v>
      </c>
      <c r="DS237" s="48">
        <f>SUMIFS('Planificación 2026-1'!R:R,'Planificación 2026-1'!W:W,C237,'Planificación 2026-1'!E:E,"PRINCIPAL",'Planificación 2026-1'!X:X,"VIRTUAL",'Planificación 2026-1'!H:H,"&gt;2")</f>
        <v>0</v>
      </c>
      <c r="DT237" s="48">
        <f>SUMIFS('Planificación 2026-1'!R:R,'Planificación 2026-1'!W:W,C237,'Planificación 2026-1'!E:E,"PRINCIPAL",'Planificación 2026-1'!X:X,"&lt;&gt;VIRTUAL",'Planificación 2026-1'!H:H,"&gt;2")</f>
        <v>0</v>
      </c>
      <c r="DU237" s="48">
        <f>SUMIFS('Planificación 2026-1'!R:R,'Planificación 2026-1'!W:W,C237,'Planificación 2026-1'!E:E,"SUNAMPE",'Planificación 2026-1'!X:X,"VIRTUAL",'Planificación 2026-1'!H:H,"&gt;2")</f>
        <v>0</v>
      </c>
      <c r="DV237" s="48">
        <f>SUMIFS('Planificación 2026-1'!R:R,'Planificación 2026-1'!W:W,C237,'Planificación 2026-1'!E:E,"SUNAMPE",'Planificación 2026-1'!X:X,"&lt;&gt;VIRTUAL",'Planificación 2026-1'!H:H,"&gt;2")</f>
        <v>0</v>
      </c>
      <c r="DW237" s="48">
        <f>SUMIFS('Planificación 2026-1'!R:R,'Planificación 2026-1'!W:W,C237,'Planificación 2026-1'!E:E,"FILIAL",'Planificación 2026-1'!X:X,"VIRTUAL",'Planificación 2026-1'!H:H,"&gt;2")</f>
        <v>0</v>
      </c>
      <c r="DX237" s="48">
        <f>SUMIFS('Planificación 2026-1'!R:R,'Planificación 2026-1'!W:W,C237,'Planificación 2026-1'!E:E,"FILIAL",'Planificación 2026-1'!X:X,"&lt;&gt;VIRTUAL",'Planificación 2026-1'!H:H,"&gt;2")</f>
        <v>0</v>
      </c>
      <c r="DY237" s="48">
        <f>SUMIFS('Planificación 2026-1'!R:R,'Planificación 2026-1'!W:W,C237,'Planificación 2026-1'!E:E,"PORUMA",'Planificación 2026-1'!X:X,"VIRTUAL",'Planificación 2026-1'!H:H,"&gt;2")</f>
        <v>0</v>
      </c>
      <c r="DZ237" s="48">
        <f>SUMIFS('Planificación 2026-1'!R:R,'Planificación 2026-1'!W:W,C237,'Planificación 2026-1'!E:E,"PORUMA",'Planificación 2026-1'!X:X,"&lt;&gt;VIRTUAL",'Planificación 2026-1'!H:H,"&gt;2")</f>
        <v>0</v>
      </c>
      <c r="EA237" s="48">
        <f>SUMIFS('Planificación 2026-1'!R:R,'Planificación 2026-1'!W:W,C237,'Planificación 2026-1'!E:E,"HUAURA",'Planificación 2026-1'!X:X,"VIRTUAL",'Planificación 2026-1'!H:H,"&gt;2")</f>
        <v>0</v>
      </c>
      <c r="EB237" s="48">
        <f>SUMIFS('Planificación 2026-1'!R:R,'Planificación 2026-1'!W:W,C237,'Planificación 2026-1'!E:E,"HUAURA",'Planificación 2026-1'!X:X,"&lt;&gt;VIRTUAL",'Planificación 2026-1'!H:H,"&gt;2")</f>
        <v>0</v>
      </c>
      <c r="EC237" s="48">
        <f>SUMIFS('Planificación 2026-1'!R:R,'Planificación 2026-1'!W:W,C237,'Planificación 2026-1'!E:E,"PRINCIPAL",'Planificación 2026-1'!X:X,"VIRTUAL",'Planificación 2026-1'!H:H,"&lt;3")</f>
        <v>0</v>
      </c>
      <c r="ED237" s="48">
        <f>SUMIFS('Planificación 2026-1'!R:R,'Planificación 2026-1'!W:W,C237,'Planificación 2026-1'!E:E,"PRINCIPAL",'Planificación 2026-1'!X:X,"&lt;&gt;VIRTUAL",'Planificación 2026-1'!H:H,"&lt;3")</f>
        <v>15</v>
      </c>
      <c r="EE237" s="48">
        <f>SUMIFS('Planificación 2026-1'!R:R,'Planificación 2026-1'!W:W,C237,'Planificación 2026-1'!E:E,"SUNAMPE",'Planificación 2026-1'!X:X,"VIRTUAL",'Planificación 2026-1'!H:H,"&lt;3")</f>
        <v>5</v>
      </c>
      <c r="EF237" s="48">
        <f>SUMIFS('Planificación 2026-1'!R:R,'Planificación 2026-1'!W:W,C237,'Planificación 2026-1'!E:E,"SUNAMPE",'Planificación 2026-1'!X:X,"&lt;&gt;VIRTUAL",'Planificación 2026-1'!H:H,"&lt;3")</f>
        <v>0</v>
      </c>
      <c r="EG237" s="48">
        <f>SUMIFS('Planificación 2026-1'!R:R,'Planificación 2026-1'!W:W,C237,'Planificación 2026-1'!E:E,"FILIAL",'Planificación 2026-1'!X:X,"VIRTUAL",'Planificación 2026-1'!H:H,"&lt;3")</f>
        <v>0</v>
      </c>
      <c r="EH237" s="48">
        <f>SUMIFS('Planificación 2026-1'!R:R,'Planificación 2026-1'!W:W,C237,'Planificación 2026-1'!E:E,"FILIAL",'Planificación 2026-1'!X:X,"&lt;&gt;VIRTUAL",'Planificación 2026-1'!H:H,"&lt;3")</f>
        <v>0</v>
      </c>
      <c r="EI237" s="48">
        <f>SUMIFS('Planificación 2026-1'!R:R,'Planificación 2026-1'!W:W,C237,'Planificación 2026-1'!E:E,"PORUMA",'Planificación 2026-1'!X:X,"VIRTUAL",'Planificación 2026-1'!H:H,"&lt;3")</f>
        <v>0</v>
      </c>
      <c r="EJ237" s="48">
        <f>SUMIFS('Planificación 2026-1'!R:R,'Planificación 2026-1'!W:W,C237,'Planificación 2026-1'!E:E,"PORUMA",'Planificación 2026-1'!X:X,"&lt;&gt;VIRTUAL",'Planificación 2026-1'!H:H,"&lt;3")</f>
        <v>0</v>
      </c>
      <c r="EK237" s="48">
        <f>SUMIFS('Planificación 2026-1'!R:R,'Planificación 2026-1'!W:W,C237,'Planificación 2026-1'!E:E,"HUAURA",'Planificación 2026-1'!X:X,"VIRTUAL",'Planificación 2026-1'!H:H,"&lt;3")</f>
        <v>0</v>
      </c>
      <c r="EL237" s="48">
        <f>SUMIFS('Planificación 2026-1'!R:R,'Planificación 2026-1'!W:W,C237,'Planificación 2026-1'!E:E,"HUAURA",'Planificación 2026-1'!X:X,"&lt;&gt;VIRTUAL",'Planificación 2026-1'!H:H,"&lt;3")</f>
        <v>0</v>
      </c>
      <c r="EM237" s="48">
        <f t="shared" si="50"/>
        <v>0</v>
      </c>
      <c r="EN237" s="48">
        <f t="shared" si="51"/>
        <v>0</v>
      </c>
      <c r="EO237" s="48">
        <f t="shared" si="52"/>
        <v>0</v>
      </c>
      <c r="EP237" s="48">
        <f t="shared" si="53"/>
        <v>15</v>
      </c>
      <c r="EQ237" s="48">
        <f t="shared" si="54"/>
        <v>5</v>
      </c>
      <c r="ER237" s="48"/>
      <c r="ES237" s="48">
        <f t="shared" si="55"/>
        <v>5</v>
      </c>
      <c r="ET237" s="48">
        <f t="shared" si="56"/>
        <v>15</v>
      </c>
      <c r="EU237" s="48" t="b">
        <f t="shared" si="57"/>
        <v>1</v>
      </c>
      <c r="EV237" s="48" t="str">
        <f t="shared" si="58"/>
        <v/>
      </c>
      <c r="EW237" s="48" t="str">
        <f t="shared" si="59"/>
        <v>MAS PRESENCIAL</v>
      </c>
    </row>
    <row r="238" spans="1:153" x14ac:dyDescent="0.3">
      <c r="A238" s="53"/>
      <c r="B238" s="383">
        <v>235</v>
      </c>
      <c r="C238" s="107" t="s">
        <v>485</v>
      </c>
      <c r="D238" s="82">
        <f>SUMIF('Planificación 2026-1'!W:W,C238,'Planificación 2026-1'!R:R)</f>
        <v>0</v>
      </c>
      <c r="E238" s="385" t="s">
        <v>341</v>
      </c>
      <c r="F238" s="386"/>
      <c r="G238" s="107" t="s">
        <v>302</v>
      </c>
      <c r="H238" s="107" t="s">
        <v>448</v>
      </c>
      <c r="I238" s="77" t="str">
        <f>IF(SUM(COUNTIFS('Planificación 2026-1'!E:E,"PRINCIPAL",'Planificación 2026-1'!W:W,C238,'Planificación 2026-1'!G:G,"AF"))&gt;0,"P01"," ")</f>
        <v xml:space="preserve"> </v>
      </c>
      <c r="J238" s="78" t="str">
        <f>IF(SUM(COUNTIFS('Planificación 2026-1'!E:E,"PRINCIPAL",'Planificación 2026-1'!W:W,C238,'Planificación 2026-1'!G:G,"EN"))&gt;0,"P02"," ")</f>
        <v xml:space="preserve"> </v>
      </c>
      <c r="K238" s="78" t="str">
        <f>IF(SUM(COUNTIFS('Planificación 2026-1'!E:E,"PRINCIPAL",'Planificación 2026-1'!W:W,C238,'Planificación 2026-1'!G:G,"IS"))&gt;0,"P03"," ")</f>
        <v xml:space="preserve"> </v>
      </c>
      <c r="L238" s="78" t="str">
        <f>IF(SUM(COUNTIFS('Planificación 2026-1'!E:E,"PRINCIPAL",'Planificación 2026-1'!W:W,C238,'Planificación 2026-1'!G:G,"PS"))&gt;0,"P04"," ")</f>
        <v xml:space="preserve"> </v>
      </c>
      <c r="M238" s="78"/>
      <c r="N238" s="78" t="str">
        <f>IF(SUM(COUNTIFS('Planificación 2026-1'!E:E,"PRINCIPAL",'Planificación 2026-1'!W:W,C238,'Planificación 2026-1'!G:G,"IN"))&gt;0,"P06"," ")</f>
        <v xml:space="preserve"> </v>
      </c>
      <c r="O238" s="78" t="str">
        <f>IF(SUM(COUNTIFS('Planificación 2026-1'!E:E,"PRINCIPAL",'Planificación 2026-1'!W:W,C238,'Planificación 2026-1'!G:G,"CA"))&gt;0,"P07"," ")</f>
        <v xml:space="preserve"> </v>
      </c>
      <c r="P238" s="78" t="str">
        <f>IF(SUM(COUNTIFS('Planificación 2026-1'!E:E,"PRINCIPAL",'Planificación 2026-1'!W:W,C238,'Planificación 2026-1'!G:G,"DE"))&gt;0,"P08"," ")</f>
        <v xml:space="preserve"> </v>
      </c>
      <c r="Q238" s="78" t="str">
        <f>IF(SUM(COUNTIFS('Planificación 2026-1'!E:E,"PRINCIPAL",'Planificación 2026-1'!W:W,C238,'Planificación 2026-1'!G:G,"OB"))&gt;0,"P09"," ")</f>
        <v xml:space="preserve"> </v>
      </c>
      <c r="R238" s="78" t="str">
        <f>IF(SUM(COUNTIFS('Planificación 2026-1'!E:E,"PRINCIPAL",'Planificación 2026-1'!W:W,C238,'Planificación 2026-1'!G:G,"MH"))&gt;0,"P31"," ")</f>
        <v xml:space="preserve"> </v>
      </c>
      <c r="S238" s="78" t="str">
        <f>IF(SUM(COUNTIFS('Planificación 2026-1'!E:E,"PRINCIPAL",'Planificación 2026-1'!W:W,C238,'Planificación 2026-1'!G:G,"IC"))&gt;0,"P32"," ")</f>
        <v xml:space="preserve"> </v>
      </c>
      <c r="T238" s="78" t="str">
        <f>IF(SUM(COUNTIFS('Planificación 2026-1'!E:E,"PRINCIPAL",'Planificación 2026-1'!W:W,C238,'Planificación 2026-1'!G:G,"AR"))&gt;0,"P34"," ")</f>
        <v xml:space="preserve"> </v>
      </c>
      <c r="U238" s="78" t="str">
        <f>IF(SUM(COUNTIFS('Planificación 2026-1'!E:E,"PRINCIPAL",'Planificación 2026-1'!W:W,C238,'Planificación 2026-1'!G:G,"T1"))&gt;0,"P35"," ")</f>
        <v xml:space="preserve"> </v>
      </c>
      <c r="V238" s="78" t="str">
        <f>IF(SUM(COUNTIFS('Planificación 2026-1'!E:E,"PRINCIPAL",'Planificación 2026-1'!W:W,C238,'Planificación 2026-1'!G:G,"T3"))&gt;0,"P36"," ")</f>
        <v xml:space="preserve"> </v>
      </c>
      <c r="W238" s="78" t="str">
        <f>IF(SUM(COUNTIFS('Planificación 2026-1'!E:E,"PRINCIPAL",'Planificación 2026-1'!W:W,C238,'Planificación 2026-1'!G:G,"T2"))&gt;0,"P37"," ")</f>
        <v xml:space="preserve"> </v>
      </c>
      <c r="X238" s="78" t="str">
        <f>IF(SUM(COUNTIFS('Planificación 2026-1'!E:E,"PRINCIPAL",'Planificación 2026-1'!W:W,C238,'Planificación 2026-1'!G:G,"AE"))&gt;0,"P38"," ")</f>
        <v xml:space="preserve"> </v>
      </c>
      <c r="Y238" s="78" t="str">
        <f>IF(SUM(COUNTIFS('Planificación 2026-1'!E:E,"PRINCIPAL",'Planificación 2026-1'!W:W,C238,'Planificación 2026-1'!G:G,"T4"))&gt;0,"P55"," ")</f>
        <v xml:space="preserve"> </v>
      </c>
      <c r="Z238" s="78" t="str">
        <f>IF(SUM(COUNTIFS('Planificación 2026-1'!E:E,"FILIAL",'Planificación 2026-1'!W:W,C238,'Planificación 2026-1'!G:G,"AF"))&gt;0," P01"," ")</f>
        <v xml:space="preserve"> </v>
      </c>
      <c r="AA238" s="78" t="str">
        <f>IF(SUM(COUNTIFS('Planificación 2026-1'!E:E,"FILIAL",'Planificación 2026-1'!W:W,C238,'Planificación 2026-1'!G:G,"EN"))&gt;0,"P02"," ")</f>
        <v xml:space="preserve"> </v>
      </c>
      <c r="AB238" s="78" t="str">
        <f>IF(SUM(COUNTIFS('Planificación 2026-1'!E:E,"FILIAL",'Planificación 2026-1'!W:W,C238,'Planificación 2026-1'!G:G,"IS"))&gt;0,"P03"," ")</f>
        <v xml:space="preserve"> </v>
      </c>
      <c r="AC238" s="78" t="str">
        <f>IF(SUM(COUNTIFS('Planificación 2026-1'!E:E,"FILIAL",'Planificación 2026-1'!W:W,C238,'Planificación 2026-1'!G:G,"PS"))&gt;0,"P04"," ")</f>
        <v xml:space="preserve"> </v>
      </c>
      <c r="AD238" s="78"/>
      <c r="AE238" s="78" t="str">
        <f>IF(SUM(COUNTIFS('Planificación 2026-1'!E:E,"FILIAL",'Planificación 2026-1'!W:W,C238,'Planificación 2026-1'!G:G,"IN"))&gt;0,"P06"," ")</f>
        <v xml:space="preserve"> </v>
      </c>
      <c r="AF238" s="78" t="str">
        <f>IF(SUM(COUNTIFS('Planificación 2026-1'!E:E,"FILIAL",'Planificación 2026-1'!W:W,C238,'Planificación 2026-1'!G:G,"CA"))&gt;0,"P07"," ")</f>
        <v xml:space="preserve"> </v>
      </c>
      <c r="AG238" s="78" t="str">
        <f>IF(SUM(COUNTIFS('Planificación 2026-1'!E:E,"FILIAL",'Planificación 2026-1'!W:W,C238,'Planificación 2026-1'!G:G,"DE"))&gt;0,"P08"," ")</f>
        <v xml:space="preserve"> </v>
      </c>
      <c r="AH238" s="78" t="str">
        <f>IF(SUM(COUNTIFS('Planificación 2026-1'!E:E,"FILIAL",'Planificación 2026-1'!W:W,C238,'Planificación 2026-1'!G:G,"OB"))&gt;0,"P09"," ")</f>
        <v xml:space="preserve"> </v>
      </c>
      <c r="AI238" s="78" t="str">
        <f>IF(SUM(COUNTIFS('Planificación 2026-1'!E:E,"FILIAL",'Planificación 2026-1'!W:W,C238,'Planificación 2026-1'!G:G,"MH"))&gt;0,"P31"," ")</f>
        <v xml:space="preserve"> </v>
      </c>
      <c r="AJ238" s="78" t="str">
        <f>IF(SUM(COUNTIFS('Planificación 2026-1'!E:E,"FILIAL",'Planificación 2026-1'!W:W,C238,'Planificación 2026-1'!G:G,"IC"))&gt;0,"P32"," ")</f>
        <v xml:space="preserve"> </v>
      </c>
      <c r="AK238" s="78" t="str">
        <f>IF(SUM(COUNTIFS('Planificación 2026-1'!E:E,"FILIAL",'Planificación 2026-1'!W:W,C238,'Planificación 2026-1'!G:G,"AR"))&gt;0,"P34"," ")</f>
        <v xml:space="preserve"> </v>
      </c>
      <c r="AL238" s="78" t="str">
        <f>IF(SUM(COUNTIFS('Planificación 2026-1'!E:E,"FILIAL",'Planificación 2026-1'!W:W,C238,'Planificación 2026-1'!G:G,"T1"))&gt;0,"P35"," ")</f>
        <v xml:space="preserve"> </v>
      </c>
      <c r="AM238" s="78" t="str">
        <f>IF(SUM(COUNTIFS('Planificación 2026-1'!E:E,"FILIAL",'Planificación 2026-1'!W:W,C238,'Planificación 2026-1'!G:G,"T3"))&gt;0,"P36"," ")</f>
        <v xml:space="preserve"> </v>
      </c>
      <c r="AN238" s="78" t="str">
        <f>IF(SUM(COUNTIFS('Planificación 2026-1'!E:E,"FILIAL",'Planificación 2026-1'!W:W,C238,'Planificación 2026-1'!G:G,"T2"))&gt;0,"P37"," ")</f>
        <v xml:space="preserve"> </v>
      </c>
      <c r="AO238" s="78" t="str">
        <f>IF(SUM(COUNTIFS('Planificación 2026-1'!E:E,"FILIAL",'Planificación 2026-1'!W:W,C238,'Planificación 2026-1'!G:G,"AE"))&gt;0,"P38"," ")</f>
        <v xml:space="preserve"> </v>
      </c>
      <c r="AP238" s="78" t="str">
        <f>IF(SUM(COUNTIFS('Planificación 2026-1'!E:E,"FILIAL",'Planificación 2026-1'!W:W,C238,'Planificación 2026-1'!G:G,"T4"))&gt;0,"P55"," ")</f>
        <v xml:space="preserve"> </v>
      </c>
      <c r="AQ238" s="78" t="str">
        <f>IF(SUM(COUNTIFS('Planificación 2026-1'!E:E,"SUNAMPE",'Planificación 2026-1'!W:W,C238,'Planificación 2026-1'!G:G,"AF"))&gt;0," P01"," ")</f>
        <v xml:space="preserve"> </v>
      </c>
      <c r="AR238" s="78" t="str">
        <f>IF(SUM(COUNTIFS('Planificación 2026-1'!E:E,"SUNAMPE",'Planificación 2026-1'!W:W,C238,'Planificación 2026-1'!G:G,"EN"))&gt;0,"P02"," ")</f>
        <v xml:space="preserve"> </v>
      </c>
      <c r="AS238" s="78" t="str">
        <f>IF(SUM(COUNTIFS('Planificación 2026-1'!E:E,"SUNAMPE",'Planificación 2026-1'!W:W,C238,'Planificación 2026-1'!G:G,"IS"))&gt;0,"P03"," ")</f>
        <v xml:space="preserve"> </v>
      </c>
      <c r="AT238" s="78" t="str">
        <f>IF(SUM(COUNTIFS('Planificación 2026-1'!E:E,"SUNAMPE",'Planificación 2026-1'!W:W,C238,'Planificación 2026-1'!G:G,"PS"))&gt;0,"P04"," ")</f>
        <v xml:space="preserve"> </v>
      </c>
      <c r="AU238" s="78"/>
      <c r="AV238" s="78" t="str">
        <f>IF(SUM(COUNTIFS('Planificación 2026-1'!E:E,"SUNAMPE",'Planificación 2026-1'!W:W,C238,'Planificación 2026-1'!G:G,"IN"))&gt;0,"P06"," ")</f>
        <v xml:space="preserve"> </v>
      </c>
      <c r="AW238" s="78" t="str">
        <f>IF(SUM(COUNTIFS('Planificación 2026-1'!E:E,"SUNAMPE",'Planificación 2026-1'!W:W,C238,'Planificación 2026-1'!G:G,"CA"))&gt;0,"P07"," ")</f>
        <v xml:space="preserve"> </v>
      </c>
      <c r="AX238" s="78" t="str">
        <f>IF(SUM(COUNTIFS('Planificación 2026-1'!E:E,"SUNAMPE",'Planificación 2026-1'!W:W,C238,'Planificación 2026-1'!G:G,"DE"))&gt;0,"P08"," ")</f>
        <v xml:space="preserve"> </v>
      </c>
      <c r="AY238" s="78" t="str">
        <f>IF(SUM(COUNTIFS('Planificación 2026-1'!E:E,"SUNAMPE",'Planificación 2026-1'!W:W,C238,'Planificación 2026-1'!G:G,"OB"))&gt;0,"P09"," ")</f>
        <v xml:space="preserve"> </v>
      </c>
      <c r="AZ238" s="78" t="str">
        <f>IF(SUM(COUNTIFS('Planificación 2026-1'!E:E,"SUNAMPE",'Planificación 2026-1'!W:W,C238,'Planificación 2026-1'!G:G,"MH"))&gt;0,"P31"," ")</f>
        <v xml:space="preserve"> </v>
      </c>
      <c r="BA238" s="78" t="str">
        <f>IF(SUM(COUNTIFS('Planificación 2026-1'!E:E,"SUNAMPE",'Planificación 2026-1'!W:W,C238,'Planificación 2026-1'!G:G,"IC"))&gt;0,"P32"," ")</f>
        <v xml:space="preserve"> </v>
      </c>
      <c r="BB238" s="78" t="str">
        <f>IF(SUM(COUNTIFS('Planificación 2026-1'!E:E,"SUNAMPE",'Planificación 2026-1'!W:W,C238,'Planificación 2026-1'!G:G,"AR"))&gt;0,"P34"," ")</f>
        <v xml:space="preserve"> </v>
      </c>
      <c r="BC238" s="78" t="str">
        <f>IF(SUM(COUNTIFS('Planificación 2026-1'!E:E,"SUNAMPE",'Planificación 2026-1'!W:W,C238,'Planificación 2026-1'!G:G,"T1"))&gt;0,"P35"," ")</f>
        <v xml:space="preserve"> </v>
      </c>
      <c r="BD238" s="78" t="str">
        <f>IF(SUM(COUNTIFS('Planificación 2026-1'!E:E,"SUNAMPE",'Planificación 2026-1'!W:W,C238,'Planificación 2026-1'!G:G,"T3"))&gt;0,"P36"," ")</f>
        <v xml:space="preserve"> </v>
      </c>
      <c r="BE238" s="78" t="str">
        <f>IF(SUM(COUNTIFS('Planificación 2026-1'!E:E,"SUNAMPE",'Planificación 2026-1'!W:W,C238,'Planificación 2026-1'!G:G,"T2"))&gt;0,"P37"," ")</f>
        <v xml:space="preserve"> </v>
      </c>
      <c r="BF238" s="78" t="str">
        <f>IF(SUM(COUNTIFS('Planificación 2026-1'!E:E,"SUNAMPE",'Planificación 2026-1'!W:W,C238,'Planificación 2026-1'!G:G,"AE"))&gt;0,"P38"," ")</f>
        <v xml:space="preserve"> </v>
      </c>
      <c r="BG238" s="78" t="str">
        <f>IF(SUM(COUNTIFS('Planificación 2026-1'!E:E,"SUNAMPE",'Planificación 2026-1'!W:W,C238,'Planificación 2026-1'!G:G,"T4"))&gt;0,"P55"," ")</f>
        <v xml:space="preserve"> </v>
      </c>
      <c r="BH238" s="78" t="str">
        <f>IF(SUM(COUNTIFS('Planificación 2026-1'!E:E,"HUAURA",'Planificación 2026-1'!W:W,C238,'Planificación 2026-1'!G:G,"AF"))&gt;0," P01"," ")</f>
        <v xml:space="preserve"> </v>
      </c>
      <c r="BI238" s="78" t="str">
        <f>IF(SUM(COUNTIFS('Planificación 2026-1'!E:E,"HUAURA",'Planificación 2026-1'!W:W,C238,'Planificación 2026-1'!G:G,"EN"))&gt;0,"P02"," ")</f>
        <v xml:space="preserve"> </v>
      </c>
      <c r="BJ238" s="78" t="str">
        <f>IF(SUM(COUNTIFS('Planificación 2026-1'!E:E,"HUAURA",'Planificación 2026-1'!W:W,C238,'Planificación 2026-1'!G:G,"IS"))&gt;0,"P03"," ")</f>
        <v xml:space="preserve"> </v>
      </c>
      <c r="BK238" s="78" t="str">
        <f>IF(SUM(COUNTIFS('Planificación 2026-1'!E:E,"HUAURA",'Planificación 2026-1'!W:W,C238,'Planificación 2026-1'!G:G,"PS"))&gt;0,"P04"," ")</f>
        <v xml:space="preserve"> </v>
      </c>
      <c r="BL238" s="78"/>
      <c r="BM238" s="78" t="str">
        <f>IF(SUM(COUNTIFS('Planificación 2026-1'!E:E,"HUAURA",'Planificación 2026-1'!W:W,C238,'Planificación 2026-1'!G:G,"IN"))&gt;0,"P06"," ")</f>
        <v xml:space="preserve"> </v>
      </c>
      <c r="BN238" s="78" t="str">
        <f>IF(SUM(COUNTIFS('Planificación 2026-1'!E:E,"HUAURA",'Planificación 2026-1'!W:W,C238,'Planificación 2026-1'!G:G,"CA"))&gt;0,"P07"," ")</f>
        <v xml:space="preserve"> </v>
      </c>
      <c r="BO238" s="78" t="str">
        <f>IF(SUM(COUNTIFS('Planificación 2026-1'!E:E,"HUAURA",'Planificación 2026-1'!W:W,C238,'Planificación 2026-1'!G:G,"DE"))&gt;0,"P08"," ")</f>
        <v xml:space="preserve"> </v>
      </c>
      <c r="BP238" s="78" t="str">
        <f>IF(SUM(COUNTIFS('Planificación 2026-1'!E:E,"HUAURA",'Planificación 2026-1'!W:W,C238,'Planificación 2026-1'!G:G,"OB"))&gt;0,"P09"," ")</f>
        <v xml:space="preserve"> </v>
      </c>
      <c r="BQ238" s="78" t="str">
        <f>IF(SUM(COUNTIFS('Planificación 2026-1'!E:E,"HUAURA",'Planificación 2026-1'!W:W,C238,'Planificación 2026-1'!G:G,"MH"))&gt;0,"P31"," ")</f>
        <v xml:space="preserve"> </v>
      </c>
      <c r="BR238" s="78" t="str">
        <f>IF(SUM(COUNTIFS('Planificación 2026-1'!E:E,"HUAURA",'Planificación 2026-1'!W:W,C238,'Planificación 2026-1'!G:G,"IC"))&gt;0,"P32"," ")</f>
        <v xml:space="preserve"> </v>
      </c>
      <c r="BS238" s="78" t="str">
        <f>IF(SUM(COUNTIFS('Planificación 2026-1'!E:E,"HUAURA",'Planificación 2026-1'!W:W,C238,'Planificación 2026-1'!G:G,"AR"))&gt;0,"P34"," ")</f>
        <v xml:space="preserve"> </v>
      </c>
      <c r="BT238" s="78" t="str">
        <f>IF(SUM(COUNTIFS('Planificación 2026-1'!E:E,"HUAURA",'Planificación 2026-1'!W:W,C238,'Planificación 2026-1'!G:G,"T1"))&gt;0,"P35"," ")</f>
        <v xml:space="preserve"> </v>
      </c>
      <c r="BU238" s="78" t="str">
        <f>IF(SUM(COUNTIFS('Planificación 2026-1'!E:E,"HUAURA",'Planificación 2026-1'!W:W,C238,'Planificación 2026-1'!G:G,"T3"))&gt;0,"P36"," ")</f>
        <v xml:space="preserve"> </v>
      </c>
      <c r="BV238" s="78" t="str">
        <f>IF(SUM(COUNTIFS('Planificación 2026-1'!E:E,"HUAURA",'Planificación 2026-1'!W:W,C238,'Planificación 2026-1'!G:G,"T2"))&gt;0,"P37"," ")</f>
        <v xml:space="preserve"> </v>
      </c>
      <c r="BW238" s="78" t="str">
        <f>IF(SUM(COUNTIFS('Planificación 2026-1'!E:E,"HUAURA",'Planificación 2026-1'!W:W,C238,'Planificación 2026-1'!G:G,"AE"))&gt;0,"P38"," ")</f>
        <v xml:space="preserve"> </v>
      </c>
      <c r="BX238" s="78" t="str">
        <f>IF(SUM(COUNTIFS('Planificación 2026-1'!E:E,"HUAURA",'Planificación 2026-1'!W:W,C238,'Planificación 2026-1'!G:G,"T4"))&gt;0,"P55"," ")</f>
        <v xml:space="preserve"> </v>
      </c>
      <c r="BY238" s="79">
        <f>SUMIFS('Planificación 2026-1'!R:R,'Planificación 2026-1'!W:W,C238,'Planificación 2026-1'!G:G,"AF",'Planificación 2026-1'!H:H,"&gt;2")</f>
        <v>0</v>
      </c>
      <c r="BZ238" s="79">
        <f>SUMIFS('Planificación 2026-1'!R:R,'Planificación 2026-1'!W:W,C238,'Planificación 2026-1'!G:G,"EN",'Planificación 2026-1'!H:H,"&gt;2")</f>
        <v>0</v>
      </c>
      <c r="CA238" s="79">
        <f>SUMIFS('Planificación 2026-1'!R:R,'Planificación 2026-1'!W:W,C238,'Planificación 2026-1'!G:G,"IS",'Planificación 2026-1'!H:H,"&gt;2")</f>
        <v>0</v>
      </c>
      <c r="CB238" s="79">
        <f>SUMIFS('Planificación 2026-1'!R:R,'Planificación 2026-1'!W:W,C238,'Planificación 2026-1'!G:G,"PS",'Planificación 2026-1'!H:H,"&gt;2")</f>
        <v>0</v>
      </c>
      <c r="CC238" s="79">
        <f>SUMIFS('Planificación 2026-1'!R:R,'Planificación 2026-1'!W:W,C238,'Planificación 2026-1'!G:G,"IN",'Planificación 2026-1'!H:H,"&gt;2")</f>
        <v>0</v>
      </c>
      <c r="CD238" s="79">
        <f>SUMIFS('Planificación 2026-1'!R:R,'Planificación 2026-1'!W:W,C238,'Planificación 2026-1'!G:G,"CA",'Planificación 2026-1'!H:H,"&gt;2")</f>
        <v>0</v>
      </c>
      <c r="CE238" s="79">
        <f>SUMIFS('Planificación 2026-1'!R:R,'Planificación 2026-1'!W:W,C238,'Planificación 2026-1'!G:G,"DE",'Planificación 2026-1'!H:H,"&gt;2")</f>
        <v>0</v>
      </c>
      <c r="CF238" s="79">
        <f>SUMIFS('Planificación 2026-1'!R:R,'Planificación 2026-1'!W:W,C238,'Planificación 2026-1'!G:G,"OB",'Planificación 2026-1'!H:H,"&gt;2")</f>
        <v>0</v>
      </c>
      <c r="CG238" s="79">
        <f>SUMIFS('Planificación 2026-1'!R:R,'Planificación 2026-1'!W:W,C238,'Planificación 2026-1'!G:G,"MH",'Planificación 2026-1'!H:H,"&gt;2")</f>
        <v>0</v>
      </c>
      <c r="CH238" s="79">
        <f>SUMIFS('Planificación 2026-1'!R:R,'Planificación 2026-1'!W:W,C238,'Planificación 2026-1'!G:G,"IC",'Planificación 2026-1'!H:H,"&gt;2")</f>
        <v>0</v>
      </c>
      <c r="CI238" s="79">
        <f>SUMIFS('Planificación 2026-1'!R:R,'Planificación 2026-1'!W:W,C238,'Planificación 2026-1'!G:G,"AR",'Planificación 2026-1'!H:H,"&gt;2")</f>
        <v>0</v>
      </c>
      <c r="CJ238" s="79">
        <f>SUMIFS('Planificación 2026-1'!R:R,'Planificación 2026-1'!W:W,C238,'Planificación 2026-1'!G:G,"T1",'Planificación 2026-1'!H:H,"&gt;2")</f>
        <v>0</v>
      </c>
      <c r="CK238" s="79">
        <f>SUMIFS('Planificación 2026-1'!R:R,'Planificación 2026-1'!W:W,C238,'Planificación 2026-1'!G:G,"T3",'Planificación 2026-1'!H:H,"&gt;2")</f>
        <v>0</v>
      </c>
      <c r="CL238" s="79">
        <f>SUMIFS('Planificación 2026-1'!R:R,'Planificación 2026-1'!W:W,C238,'Planificación 2026-1'!G:G,"T2",'Planificación 2026-1'!H:H,"&gt;2")</f>
        <v>0</v>
      </c>
      <c r="CM238" s="79">
        <f>SUMIFS('Planificación 2026-1'!R:R,'Planificación 2026-1'!W:W,C238,'Planificación 2026-1'!G:G,"AE",'Planificación 2026-1'!H:H,"&gt;2")</f>
        <v>0</v>
      </c>
      <c r="CN238" s="79">
        <f>SUMIFS('Planificación 2026-1'!R:R,'Planificación 2026-1'!W:W,C238,'Planificación 2026-1'!G:G,"T4",'Planificación 2026-1'!H:H,"&gt;2")</f>
        <v>0</v>
      </c>
      <c r="CO238" s="79">
        <f>SUMIFS('Planificación 2026-1'!R:R,'Planificación 2026-1'!W:W,C238,'Planificación 2026-1'!G:G,"AF",'Planificación 2026-1'!H:H,"&lt;3")</f>
        <v>0</v>
      </c>
      <c r="CP238" s="79">
        <f>SUMIFS('Planificación 2026-1'!R:R,'Planificación 2026-1'!W:W,C238,'Planificación 2026-1'!G:G,"EN",'Planificación 2026-1'!H:H,"&lt;3")</f>
        <v>0</v>
      </c>
      <c r="CQ238" s="79">
        <f>SUMIFS('Planificación 2026-1'!R:R,'Planificación 2026-1'!W:W,C238,'Planificación 2026-1'!G:G,"IS",'Planificación 2026-1'!H:H,"&lt;3")</f>
        <v>0</v>
      </c>
      <c r="CR238" s="79">
        <f>SUMIFS('Planificación 2026-1'!R:R,'Planificación 2026-1'!W:W,C238,'Planificación 2026-1'!G:G,"PS",'Planificación 2026-1'!H:H,"&lt;3")</f>
        <v>0</v>
      </c>
      <c r="CS238" s="79">
        <f>SUMIFS('Planificación 2026-1'!R:R,'Planificación 2026-1'!W:W,C238,'Planificación 2026-1'!G:G,"IN",'Planificación 2026-1'!H:H,"&lt;3")</f>
        <v>0</v>
      </c>
      <c r="CT238" s="79">
        <f>SUMIFS('Planificación 2026-1'!R:R,'Planificación 2026-1'!W:W,C238,'Planificación 2026-1'!G:G,"CA",'Planificación 2026-1'!H:H,"&lt;3")</f>
        <v>0</v>
      </c>
      <c r="CU238" s="79">
        <f>SUMIFS('Planificación 2026-1'!R:R,'Planificación 2026-1'!W:W,C238,'Planificación 2026-1'!G:G,"DE",'Planificación 2026-1'!H:H,"&lt;3")</f>
        <v>0</v>
      </c>
      <c r="CV238" s="79">
        <f>SUMIFS('Planificación 2026-1'!R:R,'Planificación 2026-1'!W:W,C238,'Planificación 2026-1'!G:G,"OB",'Planificación 2026-1'!H:H,"&lt;3")</f>
        <v>0</v>
      </c>
      <c r="CW238" s="79">
        <f>SUMIFS('Planificación 2026-1'!R:R,'Planificación 2026-1'!W:W,C238,'Planificación 2026-1'!G:G,"MH",'Planificación 2026-1'!H:H,"&lt;3")</f>
        <v>0</v>
      </c>
      <c r="CX238" s="79">
        <f>SUMIFS('Planificación 2026-1'!R:R,'Planificación 2026-1'!W:W,C238,'Planificación 2026-1'!G:G,"IC",'Planificación 2026-1'!H:H,"&lt;3")</f>
        <v>0</v>
      </c>
      <c r="CY238" s="79">
        <f>SUMIFS('Planificación 2026-1'!R:R,'Planificación 2026-1'!W:W,C238,'Planificación 2026-1'!G:G,"AR",'Planificación 2026-1'!H:H,"&lt;3")</f>
        <v>0</v>
      </c>
      <c r="CZ238" s="79">
        <f>SUMIFS('Planificación 2026-1'!R:R,'Planificación 2026-1'!W:W,C238,'Planificación 2026-1'!G:G,"T1",'Planificación 2026-1'!H:H,"&lt;3")</f>
        <v>0</v>
      </c>
      <c r="DA238" s="79">
        <f>SUMIFS('Planificación 2026-1'!R:R,'Planificación 2026-1'!W:W,C238,'Planificación 2026-1'!G:G,"T3",'Planificación 2026-1'!H:H,"&lt;3")</f>
        <v>0</v>
      </c>
      <c r="DB238" s="79">
        <f>SUMIFS('Planificación 2026-1'!R:R,'Planificación 2026-1'!W:W,C238,'Planificación 2026-1'!G:G,"T2",'Planificación 2026-1'!H:H,"&lt;3")</f>
        <v>0</v>
      </c>
      <c r="DC238" s="79">
        <f>SUMIFS('Planificación 2026-1'!R:R,'Planificación 2026-1'!W:W,C238,'Planificación 2026-1'!G:G,"AE",'Planificación 2026-1'!H:H,"&lt;3")</f>
        <v>0</v>
      </c>
      <c r="DD238" s="79">
        <f>SUMIFS('Planificación 2026-1'!R:R,'Planificación 2026-1'!W:W,C238,'Planificación 2026-1'!G:G,"T4",'Planificación 2026-1'!H:H,"&lt;3")</f>
        <v>0</v>
      </c>
      <c r="DE238" s="78" t="str">
        <f t="shared" si="46"/>
        <v/>
      </c>
      <c r="DF238" s="30">
        <f>IF(C238="","",SUMIFS('Planificación 2026-1'!R:R,'Planificación 2026-1'!W:W,C238,'Planificación 2026-1'!E:E,"PRINCIPAL",'Planificación 2026-1'!X:X,"VIRTUAL"))</f>
        <v>0</v>
      </c>
      <c r="DG238" s="30">
        <f>IF(C238="","",SUMIFS('Planificación 2026-1'!R:R,'Planificación 2026-1'!W:W,C238,'Planificación 2026-1'!E:E,"PRINCIPAL",'Planificación 2026-1'!X:X,"PRESENCIAL"))</f>
        <v>0</v>
      </c>
      <c r="DH238" s="30">
        <f>IF(C238="","",SUMIFS('Planificación 2026-1'!R:R,'Planificación 2026-1'!W:W,C238,'Planificación 2026-1'!E:E,"PRINCIPAL",'Planificación 2026-1'!X:X,"HIBRIDO PRESENCIAL"))</f>
        <v>0</v>
      </c>
      <c r="DI238" s="78" t="str">
        <f t="shared" si="47"/>
        <v/>
      </c>
      <c r="DJ238" s="78">
        <f>IF(C238="","",SUMIFS('Planificación 2026-1'!R:R,'Planificación 2026-1'!W:W,C238,'Planificación 2026-1'!E:E,"FILIAL",'Planificación 2026-1'!X:X,"VIRTUAL"))</f>
        <v>0</v>
      </c>
      <c r="DK238" s="80">
        <f>IF(C238="","",SUMIFS('Planificación 2026-1'!R:R,'Planificación 2026-1'!W:W,C238,'Planificación 2026-1'!E:E,"FILIAL",'Planificación 2026-1'!X:X,"PRESENCIAL"))</f>
        <v>0</v>
      </c>
      <c r="DL238" s="42">
        <f>IF(C238="","",SUMIFS('Planificación 2026-1'!R:R,'Planificación 2026-1'!W:W,C238,'Planificación 2026-1'!E:E,"FILIAL",'Planificación 2026-1'!X:X,"HIBRIDO PRESENCIAL"))</f>
        <v>0</v>
      </c>
      <c r="DM238" s="81" t="str">
        <f t="shared" si="48"/>
        <v/>
      </c>
      <c r="DN238" s="78">
        <f>IF(C238="","",SUMIFS('Planificación 2026-1'!R:R,'Planificación 2026-1'!W:W,C238,'Planificación 2026-1'!E:E,"SUNAMPE",'Planificación 2026-1'!X:X,"VIRTUAL"))</f>
        <v>0</v>
      </c>
      <c r="DO238" s="42">
        <f>IF(C238="","",SUMIFS('Planificación 2026-1'!R:R,'Planificación 2026-1'!W:W,C238,'Planificación 2026-1'!E:E,"SUNAMPE",'Planificación 2026-1'!X:X,"PRESENCIAL"))</f>
        <v>0</v>
      </c>
      <c r="DP238" s="81" t="str">
        <f t="shared" si="49"/>
        <v/>
      </c>
      <c r="DQ238" s="78">
        <f>IF(C238="","",SUMIFS('Planificación 2026-1'!R:R,'Planificación 2026-1'!W:W,C238,'Planificación 2026-1'!E:E,"HUAURA",'Planificación 2026-1'!X:X,"VIRTUAL"))</f>
        <v>0</v>
      </c>
      <c r="DR238" s="42">
        <f>IF(C238="","",SUMIFS('Planificación 2026-1'!R:R,'Planificación 2026-1'!W:W,C238,'Planificación 2026-1'!E:E,"HUAURA",'Planificación 2026-1'!X:X,"PRESENCIAL"))</f>
        <v>0</v>
      </c>
      <c r="DS238" s="48">
        <f>SUMIFS('Planificación 2026-1'!R:R,'Planificación 2026-1'!W:W,C238,'Planificación 2026-1'!E:E,"PRINCIPAL",'Planificación 2026-1'!X:X,"VIRTUAL",'Planificación 2026-1'!H:H,"&gt;2")</f>
        <v>0</v>
      </c>
      <c r="DT238" s="48">
        <f>SUMIFS('Planificación 2026-1'!R:R,'Planificación 2026-1'!W:W,C238,'Planificación 2026-1'!E:E,"PRINCIPAL",'Planificación 2026-1'!X:X,"&lt;&gt;VIRTUAL",'Planificación 2026-1'!H:H,"&gt;2")</f>
        <v>0</v>
      </c>
      <c r="DU238" s="48">
        <f>SUMIFS('Planificación 2026-1'!R:R,'Planificación 2026-1'!W:W,C238,'Planificación 2026-1'!E:E,"SUNAMPE",'Planificación 2026-1'!X:X,"VIRTUAL",'Planificación 2026-1'!H:H,"&gt;2")</f>
        <v>0</v>
      </c>
      <c r="DV238" s="48">
        <f>SUMIFS('Planificación 2026-1'!R:R,'Planificación 2026-1'!W:W,C238,'Planificación 2026-1'!E:E,"SUNAMPE",'Planificación 2026-1'!X:X,"&lt;&gt;VIRTUAL",'Planificación 2026-1'!H:H,"&gt;2")</f>
        <v>0</v>
      </c>
      <c r="DW238" s="48">
        <f>SUMIFS('Planificación 2026-1'!R:R,'Planificación 2026-1'!W:W,C238,'Planificación 2026-1'!E:E,"FILIAL",'Planificación 2026-1'!X:X,"VIRTUAL",'Planificación 2026-1'!H:H,"&gt;2")</f>
        <v>0</v>
      </c>
      <c r="DX238" s="48">
        <f>SUMIFS('Planificación 2026-1'!R:R,'Planificación 2026-1'!W:W,C238,'Planificación 2026-1'!E:E,"FILIAL",'Planificación 2026-1'!X:X,"&lt;&gt;VIRTUAL",'Planificación 2026-1'!H:H,"&gt;2")</f>
        <v>0</v>
      </c>
      <c r="DY238" s="48">
        <f>SUMIFS('Planificación 2026-1'!R:R,'Planificación 2026-1'!W:W,C238,'Planificación 2026-1'!E:E,"PORUMA",'Planificación 2026-1'!X:X,"VIRTUAL",'Planificación 2026-1'!H:H,"&gt;2")</f>
        <v>0</v>
      </c>
      <c r="DZ238" s="48">
        <f>SUMIFS('Planificación 2026-1'!R:R,'Planificación 2026-1'!W:W,C238,'Planificación 2026-1'!E:E,"PORUMA",'Planificación 2026-1'!X:X,"&lt;&gt;VIRTUAL",'Planificación 2026-1'!H:H,"&gt;2")</f>
        <v>0</v>
      </c>
      <c r="EA238" s="48">
        <f>SUMIFS('Planificación 2026-1'!R:R,'Planificación 2026-1'!W:W,C238,'Planificación 2026-1'!E:E,"HUAURA",'Planificación 2026-1'!X:X,"VIRTUAL",'Planificación 2026-1'!H:H,"&gt;2")</f>
        <v>0</v>
      </c>
      <c r="EB238" s="48">
        <f>SUMIFS('Planificación 2026-1'!R:R,'Planificación 2026-1'!W:W,C238,'Planificación 2026-1'!E:E,"HUAURA",'Planificación 2026-1'!X:X,"&lt;&gt;VIRTUAL",'Planificación 2026-1'!H:H,"&gt;2")</f>
        <v>0</v>
      </c>
      <c r="EC238" s="48">
        <f>SUMIFS('Planificación 2026-1'!R:R,'Planificación 2026-1'!W:W,C238,'Planificación 2026-1'!E:E,"PRINCIPAL",'Planificación 2026-1'!X:X,"VIRTUAL",'Planificación 2026-1'!H:H,"&lt;3")</f>
        <v>0</v>
      </c>
      <c r="ED238" s="48">
        <f>SUMIFS('Planificación 2026-1'!R:R,'Planificación 2026-1'!W:W,C238,'Planificación 2026-1'!E:E,"PRINCIPAL",'Planificación 2026-1'!X:X,"&lt;&gt;VIRTUAL",'Planificación 2026-1'!H:H,"&lt;3")</f>
        <v>0</v>
      </c>
      <c r="EE238" s="48">
        <f>SUMIFS('Planificación 2026-1'!R:R,'Planificación 2026-1'!W:W,C238,'Planificación 2026-1'!E:E,"SUNAMPE",'Planificación 2026-1'!X:X,"VIRTUAL",'Planificación 2026-1'!H:H,"&lt;3")</f>
        <v>0</v>
      </c>
      <c r="EF238" s="48">
        <f>SUMIFS('Planificación 2026-1'!R:R,'Planificación 2026-1'!W:W,C238,'Planificación 2026-1'!E:E,"SUNAMPE",'Planificación 2026-1'!X:X,"&lt;&gt;VIRTUAL",'Planificación 2026-1'!H:H,"&lt;3")</f>
        <v>0</v>
      </c>
      <c r="EG238" s="48">
        <f>SUMIFS('Planificación 2026-1'!R:R,'Planificación 2026-1'!W:W,C238,'Planificación 2026-1'!E:E,"FILIAL",'Planificación 2026-1'!X:X,"VIRTUAL",'Planificación 2026-1'!H:H,"&lt;3")</f>
        <v>0</v>
      </c>
      <c r="EH238" s="48">
        <f>SUMIFS('Planificación 2026-1'!R:R,'Planificación 2026-1'!W:W,C238,'Planificación 2026-1'!E:E,"FILIAL",'Planificación 2026-1'!X:X,"&lt;&gt;VIRTUAL",'Planificación 2026-1'!H:H,"&lt;3")</f>
        <v>0</v>
      </c>
      <c r="EI238" s="48">
        <f>SUMIFS('Planificación 2026-1'!R:R,'Planificación 2026-1'!W:W,C238,'Planificación 2026-1'!E:E,"PORUMA",'Planificación 2026-1'!X:X,"VIRTUAL",'Planificación 2026-1'!H:H,"&lt;3")</f>
        <v>0</v>
      </c>
      <c r="EJ238" s="48">
        <f>SUMIFS('Planificación 2026-1'!R:R,'Planificación 2026-1'!W:W,C238,'Planificación 2026-1'!E:E,"PORUMA",'Planificación 2026-1'!X:X,"&lt;&gt;VIRTUAL",'Planificación 2026-1'!H:H,"&lt;3")</f>
        <v>0</v>
      </c>
      <c r="EK238" s="48">
        <f>SUMIFS('Planificación 2026-1'!R:R,'Planificación 2026-1'!W:W,C238,'Planificación 2026-1'!E:E,"HUAURA",'Planificación 2026-1'!X:X,"VIRTUAL",'Planificación 2026-1'!H:H,"&lt;3")</f>
        <v>0</v>
      </c>
      <c r="EL238" s="48">
        <f>SUMIFS('Planificación 2026-1'!R:R,'Planificación 2026-1'!W:W,C238,'Planificación 2026-1'!E:E,"HUAURA",'Planificación 2026-1'!X:X,"&lt;&gt;VIRTUAL",'Planificación 2026-1'!H:H,"&lt;3")</f>
        <v>0</v>
      </c>
      <c r="EM238" s="48">
        <f t="shared" si="50"/>
        <v>0</v>
      </c>
      <c r="EN238" s="48">
        <f t="shared" si="51"/>
        <v>0</v>
      </c>
      <c r="EO238" s="48">
        <f t="shared" si="52"/>
        <v>0</v>
      </c>
      <c r="EP238" s="48">
        <f t="shared" si="53"/>
        <v>0</v>
      </c>
      <c r="EQ238" s="48">
        <f t="shared" si="54"/>
        <v>0</v>
      </c>
      <c r="ER238" s="48"/>
      <c r="ES238" s="48">
        <f t="shared" si="55"/>
        <v>0</v>
      </c>
      <c r="ET238" s="48">
        <f t="shared" si="56"/>
        <v>0</v>
      </c>
      <c r="EU238" s="48" t="b">
        <f t="shared" si="57"/>
        <v>1</v>
      </c>
      <c r="EV238" s="48" t="str">
        <f t="shared" si="58"/>
        <v/>
      </c>
      <c r="EW238" s="48" t="str">
        <f t="shared" si="59"/>
        <v>PRESENCIAL</v>
      </c>
    </row>
    <row r="239" spans="1:153" x14ac:dyDescent="0.3">
      <c r="A239" s="53"/>
      <c r="B239" s="383">
        <v>236</v>
      </c>
      <c r="C239" s="107" t="s">
        <v>486</v>
      </c>
      <c r="D239" s="82">
        <f>SUMIF('Planificación 2026-1'!W:W,C239,'Planificación 2026-1'!R:R)</f>
        <v>11</v>
      </c>
      <c r="E239" s="385" t="s">
        <v>319</v>
      </c>
      <c r="F239" s="386"/>
      <c r="G239" s="107" t="s">
        <v>328</v>
      </c>
      <c r="H239" s="107" t="s">
        <v>1138</v>
      </c>
      <c r="I239" s="77" t="str">
        <f>IF(SUM(COUNTIFS('Planificación 2026-1'!E:E,"PRINCIPAL",'Planificación 2026-1'!W:W,C239,'Planificación 2026-1'!G:G,"AF"))&gt;0,"P01"," ")</f>
        <v xml:space="preserve"> </v>
      </c>
      <c r="J239" s="78" t="str">
        <f>IF(SUM(COUNTIFS('Planificación 2026-1'!E:E,"PRINCIPAL",'Planificación 2026-1'!W:W,C239,'Planificación 2026-1'!G:G,"EN"))&gt;0,"P02"," ")</f>
        <v xml:space="preserve"> </v>
      </c>
      <c r="K239" s="78" t="str">
        <f>IF(SUM(COUNTIFS('Planificación 2026-1'!E:E,"PRINCIPAL",'Planificación 2026-1'!W:W,C239,'Planificación 2026-1'!G:G,"IS"))&gt;0,"P03"," ")</f>
        <v xml:space="preserve"> </v>
      </c>
      <c r="L239" s="78" t="str">
        <f>IF(SUM(COUNTIFS('Planificación 2026-1'!E:E,"PRINCIPAL",'Planificación 2026-1'!W:W,C239,'Planificación 2026-1'!G:G,"PS"))&gt;0,"P04"," ")</f>
        <v xml:space="preserve"> </v>
      </c>
      <c r="M239" s="78"/>
      <c r="N239" s="78" t="str">
        <f>IF(SUM(COUNTIFS('Planificación 2026-1'!E:E,"PRINCIPAL",'Planificación 2026-1'!W:W,C239,'Planificación 2026-1'!G:G,"IN"))&gt;0,"P06"," ")</f>
        <v xml:space="preserve"> </v>
      </c>
      <c r="O239" s="78" t="str">
        <f>IF(SUM(COUNTIFS('Planificación 2026-1'!E:E,"PRINCIPAL",'Planificación 2026-1'!W:W,C239,'Planificación 2026-1'!G:G,"CA"))&gt;0,"P07"," ")</f>
        <v xml:space="preserve"> </v>
      </c>
      <c r="P239" s="78" t="str">
        <f>IF(SUM(COUNTIFS('Planificación 2026-1'!E:E,"PRINCIPAL",'Planificación 2026-1'!W:W,C239,'Planificación 2026-1'!G:G,"DE"))&gt;0,"P08"," ")</f>
        <v xml:space="preserve"> </v>
      </c>
      <c r="Q239" s="78" t="str">
        <f>IF(SUM(COUNTIFS('Planificación 2026-1'!E:E,"PRINCIPAL",'Planificación 2026-1'!W:W,C239,'Planificación 2026-1'!G:G,"OB"))&gt;0,"P09"," ")</f>
        <v xml:space="preserve"> </v>
      </c>
      <c r="R239" s="78" t="str">
        <f>IF(SUM(COUNTIFS('Planificación 2026-1'!E:E,"PRINCIPAL",'Planificación 2026-1'!W:W,C239,'Planificación 2026-1'!G:G,"MH"))&gt;0,"P31"," ")</f>
        <v xml:space="preserve"> </v>
      </c>
      <c r="S239" s="78" t="str">
        <f>IF(SUM(COUNTIFS('Planificación 2026-1'!E:E,"PRINCIPAL",'Planificación 2026-1'!W:W,C239,'Planificación 2026-1'!G:G,"IC"))&gt;0,"P32"," ")</f>
        <v xml:space="preserve"> </v>
      </c>
      <c r="T239" s="78" t="str">
        <f>IF(SUM(COUNTIFS('Planificación 2026-1'!E:E,"PRINCIPAL",'Planificación 2026-1'!W:W,C239,'Planificación 2026-1'!G:G,"AR"))&gt;0,"P34"," ")</f>
        <v xml:space="preserve"> </v>
      </c>
      <c r="U239" s="78" t="str">
        <f>IF(SUM(COUNTIFS('Planificación 2026-1'!E:E,"PRINCIPAL",'Planificación 2026-1'!W:W,C239,'Planificación 2026-1'!G:G,"T1"))&gt;0,"P35"," ")</f>
        <v xml:space="preserve"> </v>
      </c>
      <c r="V239" s="78" t="str">
        <f>IF(SUM(COUNTIFS('Planificación 2026-1'!E:E,"PRINCIPAL",'Planificación 2026-1'!W:W,C239,'Planificación 2026-1'!G:G,"T3"))&gt;0,"P36"," ")</f>
        <v xml:space="preserve"> </v>
      </c>
      <c r="W239" s="78" t="str">
        <f>IF(SUM(COUNTIFS('Planificación 2026-1'!E:E,"PRINCIPAL",'Planificación 2026-1'!W:W,C239,'Planificación 2026-1'!G:G,"T2"))&gt;0,"P37"," ")</f>
        <v xml:space="preserve"> </v>
      </c>
      <c r="X239" s="78" t="str">
        <f>IF(SUM(COUNTIFS('Planificación 2026-1'!E:E,"PRINCIPAL",'Planificación 2026-1'!W:W,C239,'Planificación 2026-1'!G:G,"AE"))&gt;0,"P38"," ")</f>
        <v xml:space="preserve"> </v>
      </c>
      <c r="Y239" s="78" t="str">
        <f>IF(SUM(COUNTIFS('Planificación 2026-1'!E:E,"PRINCIPAL",'Planificación 2026-1'!W:W,C239,'Planificación 2026-1'!G:G,"T4"))&gt;0,"P55"," ")</f>
        <v xml:space="preserve"> </v>
      </c>
      <c r="Z239" s="78" t="str">
        <f>IF(SUM(COUNTIFS('Planificación 2026-1'!E:E,"FILIAL",'Planificación 2026-1'!W:W,C239,'Planificación 2026-1'!G:G,"AF"))&gt;0," P01"," ")</f>
        <v xml:space="preserve"> </v>
      </c>
      <c r="AA239" s="78" t="str">
        <f>IF(SUM(COUNTIFS('Planificación 2026-1'!E:E,"FILIAL",'Planificación 2026-1'!W:W,C239,'Planificación 2026-1'!G:G,"EN"))&gt;0,"P02"," ")</f>
        <v xml:space="preserve"> </v>
      </c>
      <c r="AB239" s="78" t="str">
        <f>IF(SUM(COUNTIFS('Planificación 2026-1'!E:E,"FILIAL",'Planificación 2026-1'!W:W,C239,'Planificación 2026-1'!G:G,"IS"))&gt;0,"P03"," ")</f>
        <v xml:space="preserve"> </v>
      </c>
      <c r="AC239" s="78" t="str">
        <f>IF(SUM(COUNTIFS('Planificación 2026-1'!E:E,"FILIAL",'Planificación 2026-1'!W:W,C239,'Planificación 2026-1'!G:G,"PS"))&gt;0,"P04"," ")</f>
        <v xml:space="preserve"> </v>
      </c>
      <c r="AD239" s="78"/>
      <c r="AE239" s="78" t="str">
        <f>IF(SUM(COUNTIFS('Planificación 2026-1'!E:E,"FILIAL",'Planificación 2026-1'!W:W,C239,'Planificación 2026-1'!G:G,"IN"))&gt;0,"P06"," ")</f>
        <v xml:space="preserve"> </v>
      </c>
      <c r="AF239" s="78" t="str">
        <f>IF(SUM(COUNTIFS('Planificación 2026-1'!E:E,"FILIAL",'Planificación 2026-1'!W:W,C239,'Planificación 2026-1'!G:G,"CA"))&gt;0,"P07"," ")</f>
        <v xml:space="preserve"> </v>
      </c>
      <c r="AG239" s="78" t="str">
        <f>IF(SUM(COUNTIFS('Planificación 2026-1'!E:E,"FILIAL",'Planificación 2026-1'!W:W,C239,'Planificación 2026-1'!G:G,"DE"))&gt;0,"P08"," ")</f>
        <v xml:space="preserve"> </v>
      </c>
      <c r="AH239" s="78" t="str">
        <f>IF(SUM(COUNTIFS('Planificación 2026-1'!E:E,"FILIAL",'Planificación 2026-1'!W:W,C239,'Planificación 2026-1'!G:G,"OB"))&gt;0,"P09"," ")</f>
        <v xml:space="preserve"> </v>
      </c>
      <c r="AI239" s="78" t="str">
        <f>IF(SUM(COUNTIFS('Planificación 2026-1'!E:E,"FILIAL",'Planificación 2026-1'!W:W,C239,'Planificación 2026-1'!G:G,"MH"))&gt;0,"P31"," ")</f>
        <v xml:space="preserve"> </v>
      </c>
      <c r="AJ239" s="78" t="str">
        <f>IF(SUM(COUNTIFS('Planificación 2026-1'!E:E,"FILIAL",'Planificación 2026-1'!W:W,C239,'Planificación 2026-1'!G:G,"IC"))&gt;0,"P32"," ")</f>
        <v xml:space="preserve"> </v>
      </c>
      <c r="AK239" s="78" t="str">
        <f>IF(SUM(COUNTIFS('Planificación 2026-1'!E:E,"FILIAL",'Planificación 2026-1'!W:W,C239,'Planificación 2026-1'!G:G,"AR"))&gt;0,"P34"," ")</f>
        <v xml:space="preserve"> </v>
      </c>
      <c r="AL239" s="78" t="str">
        <f>IF(SUM(COUNTIFS('Planificación 2026-1'!E:E,"FILIAL",'Planificación 2026-1'!W:W,C239,'Planificación 2026-1'!G:G,"T1"))&gt;0,"P35"," ")</f>
        <v xml:space="preserve"> </v>
      </c>
      <c r="AM239" s="78" t="str">
        <f>IF(SUM(COUNTIFS('Planificación 2026-1'!E:E,"FILIAL",'Planificación 2026-1'!W:W,C239,'Planificación 2026-1'!G:G,"T3"))&gt;0,"P36"," ")</f>
        <v xml:space="preserve"> </v>
      </c>
      <c r="AN239" s="78" t="str">
        <f>IF(SUM(COUNTIFS('Planificación 2026-1'!E:E,"FILIAL",'Planificación 2026-1'!W:W,C239,'Planificación 2026-1'!G:G,"T2"))&gt;0,"P37"," ")</f>
        <v xml:space="preserve"> </v>
      </c>
      <c r="AO239" s="78" t="str">
        <f>IF(SUM(COUNTIFS('Planificación 2026-1'!E:E,"FILIAL",'Planificación 2026-1'!W:W,C239,'Planificación 2026-1'!G:G,"AE"))&gt;0,"P38"," ")</f>
        <v xml:space="preserve"> </v>
      </c>
      <c r="AP239" s="78" t="str">
        <f>IF(SUM(COUNTIFS('Planificación 2026-1'!E:E,"FILIAL",'Planificación 2026-1'!W:W,C239,'Planificación 2026-1'!G:G,"T4"))&gt;0,"P55"," ")</f>
        <v xml:space="preserve"> </v>
      </c>
      <c r="AQ239" s="78" t="str">
        <f>IF(SUM(COUNTIFS('Planificación 2026-1'!E:E,"SUNAMPE",'Planificación 2026-1'!W:W,C239,'Planificación 2026-1'!G:G,"AF"))&gt;0," P01"," ")</f>
        <v xml:space="preserve"> </v>
      </c>
      <c r="AR239" s="78" t="str">
        <f>IF(SUM(COUNTIFS('Planificación 2026-1'!E:E,"SUNAMPE",'Planificación 2026-1'!W:W,C239,'Planificación 2026-1'!G:G,"EN"))&gt;0,"P02"," ")</f>
        <v xml:space="preserve"> </v>
      </c>
      <c r="AS239" s="78" t="str">
        <f>IF(SUM(COUNTIFS('Planificación 2026-1'!E:E,"SUNAMPE",'Planificación 2026-1'!W:W,C239,'Planificación 2026-1'!G:G,"IS"))&gt;0,"P03"," ")</f>
        <v xml:space="preserve"> </v>
      </c>
      <c r="AT239" s="78" t="str">
        <f>IF(SUM(COUNTIFS('Planificación 2026-1'!E:E,"SUNAMPE",'Planificación 2026-1'!W:W,C239,'Planificación 2026-1'!G:G,"PS"))&gt;0,"P04"," ")</f>
        <v xml:space="preserve"> </v>
      </c>
      <c r="AU239" s="78"/>
      <c r="AV239" s="78" t="str">
        <f>IF(SUM(COUNTIFS('Planificación 2026-1'!E:E,"SUNAMPE",'Planificación 2026-1'!W:W,C239,'Planificación 2026-1'!G:G,"IN"))&gt;0,"P06"," ")</f>
        <v xml:space="preserve"> </v>
      </c>
      <c r="AW239" s="78" t="str">
        <f>IF(SUM(COUNTIFS('Planificación 2026-1'!E:E,"SUNAMPE",'Planificación 2026-1'!W:W,C239,'Planificación 2026-1'!G:G,"CA"))&gt;0,"P07"," ")</f>
        <v xml:space="preserve"> </v>
      </c>
      <c r="AX239" s="78" t="str">
        <f>IF(SUM(COUNTIFS('Planificación 2026-1'!E:E,"SUNAMPE",'Planificación 2026-1'!W:W,C239,'Planificación 2026-1'!G:G,"DE"))&gt;0,"P08"," ")</f>
        <v xml:space="preserve"> </v>
      </c>
      <c r="AY239" s="78" t="str">
        <f>IF(SUM(COUNTIFS('Planificación 2026-1'!E:E,"SUNAMPE",'Planificación 2026-1'!W:W,C239,'Planificación 2026-1'!G:G,"OB"))&gt;0,"P09"," ")</f>
        <v xml:space="preserve"> </v>
      </c>
      <c r="AZ239" s="78" t="str">
        <f>IF(SUM(COUNTIFS('Planificación 2026-1'!E:E,"SUNAMPE",'Planificación 2026-1'!W:W,C239,'Planificación 2026-1'!G:G,"MH"))&gt;0,"P31"," ")</f>
        <v xml:space="preserve"> </v>
      </c>
      <c r="BA239" s="78" t="str">
        <f>IF(SUM(COUNTIFS('Planificación 2026-1'!E:E,"SUNAMPE",'Planificación 2026-1'!W:W,C239,'Planificación 2026-1'!G:G,"IC"))&gt;0,"P32"," ")</f>
        <v xml:space="preserve"> </v>
      </c>
      <c r="BB239" s="78" t="str">
        <f>IF(SUM(COUNTIFS('Planificación 2026-1'!E:E,"SUNAMPE",'Planificación 2026-1'!W:W,C239,'Planificación 2026-1'!G:G,"AR"))&gt;0,"P34"," ")</f>
        <v xml:space="preserve"> </v>
      </c>
      <c r="BC239" s="78" t="str">
        <f>IF(SUM(COUNTIFS('Planificación 2026-1'!E:E,"SUNAMPE",'Planificación 2026-1'!W:W,C239,'Planificación 2026-1'!G:G,"T1"))&gt;0,"P35"," ")</f>
        <v xml:space="preserve"> </v>
      </c>
      <c r="BD239" s="78" t="str">
        <f>IF(SUM(COUNTIFS('Planificación 2026-1'!E:E,"SUNAMPE",'Planificación 2026-1'!W:W,C239,'Planificación 2026-1'!G:G,"T3"))&gt;0,"P36"," ")</f>
        <v xml:space="preserve"> </v>
      </c>
      <c r="BE239" s="78" t="str">
        <f>IF(SUM(COUNTIFS('Planificación 2026-1'!E:E,"SUNAMPE",'Planificación 2026-1'!W:W,C239,'Planificación 2026-1'!G:G,"T2"))&gt;0,"P37"," ")</f>
        <v xml:space="preserve"> </v>
      </c>
      <c r="BF239" s="78" t="str">
        <f>IF(SUM(COUNTIFS('Planificación 2026-1'!E:E,"SUNAMPE",'Planificación 2026-1'!W:W,C239,'Planificación 2026-1'!G:G,"AE"))&gt;0,"P38"," ")</f>
        <v xml:space="preserve"> </v>
      </c>
      <c r="BG239" s="78" t="str">
        <f>IF(SUM(COUNTIFS('Planificación 2026-1'!E:E,"SUNAMPE",'Planificación 2026-1'!W:W,C239,'Planificación 2026-1'!G:G,"T4"))&gt;0,"P55"," ")</f>
        <v xml:space="preserve"> </v>
      </c>
      <c r="BH239" s="78" t="str">
        <f>IF(SUM(COUNTIFS('Planificación 2026-1'!E:E,"HUAURA",'Planificación 2026-1'!W:W,C239,'Planificación 2026-1'!G:G,"AF"))&gt;0," P01"," ")</f>
        <v xml:space="preserve"> </v>
      </c>
      <c r="BI239" s="78" t="str">
        <f>IF(SUM(COUNTIFS('Planificación 2026-1'!E:E,"HUAURA",'Planificación 2026-1'!W:W,C239,'Planificación 2026-1'!G:G,"EN"))&gt;0,"P02"," ")</f>
        <v xml:space="preserve"> </v>
      </c>
      <c r="BJ239" s="78" t="str">
        <f>IF(SUM(COUNTIFS('Planificación 2026-1'!E:E,"HUAURA",'Planificación 2026-1'!W:W,C239,'Planificación 2026-1'!G:G,"IS"))&gt;0,"P03"," ")</f>
        <v xml:space="preserve"> </v>
      </c>
      <c r="BK239" s="78" t="str">
        <f>IF(SUM(COUNTIFS('Planificación 2026-1'!E:E,"HUAURA",'Planificación 2026-1'!W:W,C239,'Planificación 2026-1'!G:G,"PS"))&gt;0,"P04"," ")</f>
        <v xml:space="preserve"> </v>
      </c>
      <c r="BL239" s="78"/>
      <c r="BM239" s="78" t="str">
        <f>IF(SUM(COUNTIFS('Planificación 2026-1'!E:E,"HUAURA",'Planificación 2026-1'!W:W,C239,'Planificación 2026-1'!G:G,"IN"))&gt;0,"P06"," ")</f>
        <v xml:space="preserve"> </v>
      </c>
      <c r="BN239" s="78" t="str">
        <f>IF(SUM(COUNTIFS('Planificación 2026-1'!E:E,"HUAURA",'Planificación 2026-1'!W:W,C239,'Planificación 2026-1'!G:G,"CA"))&gt;0,"P07"," ")</f>
        <v xml:space="preserve"> </v>
      </c>
      <c r="BO239" s="78" t="str">
        <f>IF(SUM(COUNTIFS('Planificación 2026-1'!E:E,"HUAURA",'Planificación 2026-1'!W:W,C239,'Planificación 2026-1'!G:G,"DE"))&gt;0,"P08"," ")</f>
        <v xml:space="preserve"> </v>
      </c>
      <c r="BP239" s="78" t="str">
        <f>IF(SUM(COUNTIFS('Planificación 2026-1'!E:E,"HUAURA",'Planificación 2026-1'!W:W,C239,'Planificación 2026-1'!G:G,"OB"))&gt;0,"P09"," ")</f>
        <v xml:space="preserve"> </v>
      </c>
      <c r="BQ239" s="78" t="str">
        <f>IF(SUM(COUNTIFS('Planificación 2026-1'!E:E,"HUAURA",'Planificación 2026-1'!W:W,C239,'Planificación 2026-1'!G:G,"MH"))&gt;0,"P31"," ")</f>
        <v xml:space="preserve"> </v>
      </c>
      <c r="BR239" s="78" t="str">
        <f>IF(SUM(COUNTIFS('Planificación 2026-1'!E:E,"HUAURA",'Planificación 2026-1'!W:W,C239,'Planificación 2026-1'!G:G,"IC"))&gt;0,"P32"," ")</f>
        <v xml:space="preserve"> </v>
      </c>
      <c r="BS239" s="78" t="str">
        <f>IF(SUM(COUNTIFS('Planificación 2026-1'!E:E,"HUAURA",'Planificación 2026-1'!W:W,C239,'Planificación 2026-1'!G:G,"AR"))&gt;0,"P34"," ")</f>
        <v xml:space="preserve"> </v>
      </c>
      <c r="BT239" s="78" t="str">
        <f>IF(SUM(COUNTIFS('Planificación 2026-1'!E:E,"HUAURA",'Planificación 2026-1'!W:W,C239,'Planificación 2026-1'!G:G,"T1"))&gt;0,"P35"," ")</f>
        <v xml:space="preserve"> </v>
      </c>
      <c r="BU239" s="78" t="str">
        <f>IF(SUM(COUNTIFS('Planificación 2026-1'!E:E,"HUAURA",'Planificación 2026-1'!W:W,C239,'Planificación 2026-1'!G:G,"T3"))&gt;0,"P36"," ")</f>
        <v xml:space="preserve"> </v>
      </c>
      <c r="BV239" s="78" t="str">
        <f>IF(SUM(COUNTIFS('Planificación 2026-1'!E:E,"HUAURA",'Planificación 2026-1'!W:W,C239,'Planificación 2026-1'!G:G,"T2"))&gt;0,"P37"," ")</f>
        <v xml:space="preserve"> </v>
      </c>
      <c r="BW239" s="78" t="str">
        <f>IF(SUM(COUNTIFS('Planificación 2026-1'!E:E,"HUAURA",'Planificación 2026-1'!W:W,C239,'Planificación 2026-1'!G:G,"AE"))&gt;0,"P38"," ")</f>
        <v xml:space="preserve"> </v>
      </c>
      <c r="BX239" s="78" t="str">
        <f>IF(SUM(COUNTIFS('Planificación 2026-1'!E:E,"HUAURA",'Planificación 2026-1'!W:W,C239,'Planificación 2026-1'!G:G,"T4"))&gt;0,"P55"," ")</f>
        <v xml:space="preserve"> </v>
      </c>
      <c r="BY239" s="79">
        <f>SUMIFS('Planificación 2026-1'!R:R,'Planificación 2026-1'!W:W,C239,'Planificación 2026-1'!G:G,"AF",'Planificación 2026-1'!H:H,"&gt;2")</f>
        <v>0</v>
      </c>
      <c r="BZ239" s="79">
        <f>SUMIFS('Planificación 2026-1'!R:R,'Planificación 2026-1'!W:W,C239,'Planificación 2026-1'!G:G,"EN",'Planificación 2026-1'!H:H,"&gt;2")</f>
        <v>0</v>
      </c>
      <c r="CA239" s="79">
        <f>SUMIFS('Planificación 2026-1'!R:R,'Planificación 2026-1'!W:W,C239,'Planificación 2026-1'!G:G,"IS",'Planificación 2026-1'!H:H,"&gt;2")</f>
        <v>0</v>
      </c>
      <c r="CB239" s="79">
        <f>SUMIFS('Planificación 2026-1'!R:R,'Planificación 2026-1'!W:W,C239,'Planificación 2026-1'!G:G,"PS",'Planificación 2026-1'!H:H,"&gt;2")</f>
        <v>0</v>
      </c>
      <c r="CC239" s="79">
        <f>SUMIFS('Planificación 2026-1'!R:R,'Planificación 2026-1'!W:W,C239,'Planificación 2026-1'!G:G,"IN",'Planificación 2026-1'!H:H,"&gt;2")</f>
        <v>0</v>
      </c>
      <c r="CD239" s="79">
        <f>SUMIFS('Planificación 2026-1'!R:R,'Planificación 2026-1'!W:W,C239,'Planificación 2026-1'!G:G,"CA",'Planificación 2026-1'!H:H,"&gt;2")</f>
        <v>0</v>
      </c>
      <c r="CE239" s="79">
        <f>SUMIFS('Planificación 2026-1'!R:R,'Planificación 2026-1'!W:W,C239,'Planificación 2026-1'!G:G,"DE",'Planificación 2026-1'!H:H,"&gt;2")</f>
        <v>0</v>
      </c>
      <c r="CF239" s="79">
        <f>SUMIFS('Planificación 2026-1'!R:R,'Planificación 2026-1'!W:W,C239,'Planificación 2026-1'!G:G,"OB",'Planificación 2026-1'!H:H,"&gt;2")</f>
        <v>0</v>
      </c>
      <c r="CG239" s="79">
        <f>SUMIFS('Planificación 2026-1'!R:R,'Planificación 2026-1'!W:W,C239,'Planificación 2026-1'!G:G,"MH",'Planificación 2026-1'!H:H,"&gt;2")</f>
        <v>0</v>
      </c>
      <c r="CH239" s="79">
        <f>SUMIFS('Planificación 2026-1'!R:R,'Planificación 2026-1'!W:W,C239,'Planificación 2026-1'!G:G,"IC",'Planificación 2026-1'!H:H,"&gt;2")</f>
        <v>0</v>
      </c>
      <c r="CI239" s="79">
        <f>SUMIFS('Planificación 2026-1'!R:R,'Planificación 2026-1'!W:W,C239,'Planificación 2026-1'!G:G,"AR",'Planificación 2026-1'!H:H,"&gt;2")</f>
        <v>0</v>
      </c>
      <c r="CJ239" s="79">
        <f>SUMIFS('Planificación 2026-1'!R:R,'Planificación 2026-1'!W:W,C239,'Planificación 2026-1'!G:G,"T1",'Planificación 2026-1'!H:H,"&gt;2")</f>
        <v>6</v>
      </c>
      <c r="CK239" s="79">
        <f>SUMIFS('Planificación 2026-1'!R:R,'Planificación 2026-1'!W:W,C239,'Planificación 2026-1'!G:G,"T3",'Planificación 2026-1'!H:H,"&gt;2")</f>
        <v>5</v>
      </c>
      <c r="CL239" s="79">
        <f>SUMIFS('Planificación 2026-1'!R:R,'Planificación 2026-1'!W:W,C239,'Planificación 2026-1'!G:G,"T2",'Planificación 2026-1'!H:H,"&gt;2")</f>
        <v>0</v>
      </c>
      <c r="CM239" s="79">
        <f>SUMIFS('Planificación 2026-1'!R:R,'Planificación 2026-1'!W:W,C239,'Planificación 2026-1'!G:G,"AE",'Planificación 2026-1'!H:H,"&gt;2")</f>
        <v>0</v>
      </c>
      <c r="CN239" s="79">
        <f>SUMIFS('Planificación 2026-1'!R:R,'Planificación 2026-1'!W:W,C239,'Planificación 2026-1'!G:G,"T4",'Planificación 2026-1'!H:H,"&gt;2")</f>
        <v>0</v>
      </c>
      <c r="CO239" s="79">
        <f>SUMIFS('Planificación 2026-1'!R:R,'Planificación 2026-1'!W:W,C239,'Planificación 2026-1'!G:G,"AF",'Planificación 2026-1'!H:H,"&lt;3")</f>
        <v>0</v>
      </c>
      <c r="CP239" s="79">
        <f>SUMIFS('Planificación 2026-1'!R:R,'Planificación 2026-1'!W:W,C239,'Planificación 2026-1'!G:G,"EN",'Planificación 2026-1'!H:H,"&lt;3")</f>
        <v>0</v>
      </c>
      <c r="CQ239" s="79">
        <f>SUMIFS('Planificación 2026-1'!R:R,'Planificación 2026-1'!W:W,C239,'Planificación 2026-1'!G:G,"IS",'Planificación 2026-1'!H:H,"&lt;3")</f>
        <v>0</v>
      </c>
      <c r="CR239" s="79">
        <f>SUMIFS('Planificación 2026-1'!R:R,'Planificación 2026-1'!W:W,C239,'Planificación 2026-1'!G:G,"PS",'Planificación 2026-1'!H:H,"&lt;3")</f>
        <v>0</v>
      </c>
      <c r="CS239" s="79">
        <f>SUMIFS('Planificación 2026-1'!R:R,'Planificación 2026-1'!W:W,C239,'Planificación 2026-1'!G:G,"IN",'Planificación 2026-1'!H:H,"&lt;3")</f>
        <v>0</v>
      </c>
      <c r="CT239" s="79">
        <f>SUMIFS('Planificación 2026-1'!R:R,'Planificación 2026-1'!W:W,C239,'Planificación 2026-1'!G:G,"CA",'Planificación 2026-1'!H:H,"&lt;3")</f>
        <v>0</v>
      </c>
      <c r="CU239" s="79">
        <f>SUMIFS('Planificación 2026-1'!R:R,'Planificación 2026-1'!W:W,C239,'Planificación 2026-1'!G:G,"DE",'Planificación 2026-1'!H:H,"&lt;3")</f>
        <v>0</v>
      </c>
      <c r="CV239" s="79">
        <f>SUMIFS('Planificación 2026-1'!R:R,'Planificación 2026-1'!W:W,C239,'Planificación 2026-1'!G:G,"OB",'Planificación 2026-1'!H:H,"&lt;3")</f>
        <v>0</v>
      </c>
      <c r="CW239" s="79">
        <f>SUMIFS('Planificación 2026-1'!R:R,'Planificación 2026-1'!W:W,C239,'Planificación 2026-1'!G:G,"MH",'Planificación 2026-1'!H:H,"&lt;3")</f>
        <v>0</v>
      </c>
      <c r="CX239" s="79">
        <f>SUMIFS('Planificación 2026-1'!R:R,'Planificación 2026-1'!W:W,C239,'Planificación 2026-1'!G:G,"IC",'Planificación 2026-1'!H:H,"&lt;3")</f>
        <v>0</v>
      </c>
      <c r="CY239" s="79">
        <f>SUMIFS('Planificación 2026-1'!R:R,'Planificación 2026-1'!W:W,C239,'Planificación 2026-1'!G:G,"AR",'Planificación 2026-1'!H:H,"&lt;3")</f>
        <v>0</v>
      </c>
      <c r="CZ239" s="79">
        <f>SUMIFS('Planificación 2026-1'!R:R,'Planificación 2026-1'!W:W,C239,'Planificación 2026-1'!G:G,"T1",'Planificación 2026-1'!H:H,"&lt;3")</f>
        <v>0</v>
      </c>
      <c r="DA239" s="79">
        <f>SUMIFS('Planificación 2026-1'!R:R,'Planificación 2026-1'!W:W,C239,'Planificación 2026-1'!G:G,"T3",'Planificación 2026-1'!H:H,"&lt;3")</f>
        <v>0</v>
      </c>
      <c r="DB239" s="79">
        <f>SUMIFS('Planificación 2026-1'!R:R,'Planificación 2026-1'!W:W,C239,'Planificación 2026-1'!G:G,"T2",'Planificación 2026-1'!H:H,"&lt;3")</f>
        <v>0</v>
      </c>
      <c r="DC239" s="79">
        <f>SUMIFS('Planificación 2026-1'!R:R,'Planificación 2026-1'!W:W,C239,'Planificación 2026-1'!G:G,"AE",'Planificación 2026-1'!H:H,"&lt;3")</f>
        <v>0</v>
      </c>
      <c r="DD239" s="79">
        <f>SUMIFS('Planificación 2026-1'!R:R,'Planificación 2026-1'!W:W,C239,'Planificación 2026-1'!G:G,"T4",'Planificación 2026-1'!H:H,"&lt;3")</f>
        <v>0</v>
      </c>
      <c r="DE239" s="78" t="str">
        <f t="shared" si="46"/>
        <v/>
      </c>
      <c r="DF239" s="30">
        <f>IF(C239="","",SUMIFS('Planificación 2026-1'!R:R,'Planificación 2026-1'!W:W,C239,'Planificación 2026-1'!E:E,"PRINCIPAL",'Planificación 2026-1'!X:X,"VIRTUAL"))</f>
        <v>0</v>
      </c>
      <c r="DG239" s="30">
        <f>IF(C239="","",SUMIFS('Planificación 2026-1'!R:R,'Planificación 2026-1'!W:W,C239,'Planificación 2026-1'!E:E,"PRINCIPAL",'Planificación 2026-1'!X:X,"PRESENCIAL"))</f>
        <v>0</v>
      </c>
      <c r="DH239" s="30">
        <f>IF(C239="","",SUMIFS('Planificación 2026-1'!R:R,'Planificación 2026-1'!W:W,C239,'Planificación 2026-1'!E:E,"PRINCIPAL",'Planificación 2026-1'!X:X,"HIBRIDO PRESENCIAL"))</f>
        <v>0</v>
      </c>
      <c r="DI239" s="78" t="str">
        <f t="shared" si="47"/>
        <v/>
      </c>
      <c r="DJ239" s="78">
        <f>IF(C239="","",SUMIFS('Planificación 2026-1'!R:R,'Planificación 2026-1'!W:W,C239,'Planificación 2026-1'!E:E,"FILIAL",'Planificación 2026-1'!X:X,"VIRTUAL"))</f>
        <v>0</v>
      </c>
      <c r="DK239" s="80">
        <f>IF(C239="","",SUMIFS('Planificación 2026-1'!R:R,'Planificación 2026-1'!W:W,C239,'Planificación 2026-1'!E:E,"FILIAL",'Planificación 2026-1'!X:X,"PRESENCIAL"))</f>
        <v>0</v>
      </c>
      <c r="DL239" s="42">
        <f>IF(C239="","",SUMIFS('Planificación 2026-1'!R:R,'Planificación 2026-1'!W:W,C239,'Planificación 2026-1'!E:E,"FILIAL",'Planificación 2026-1'!X:X,"HIBRIDO PRESENCIAL"))</f>
        <v>0</v>
      </c>
      <c r="DM239" s="81" t="str">
        <f t="shared" si="48"/>
        <v/>
      </c>
      <c r="DN239" s="78">
        <f>IF(C239="","",SUMIFS('Planificación 2026-1'!R:R,'Planificación 2026-1'!W:W,C239,'Planificación 2026-1'!E:E,"SUNAMPE",'Planificación 2026-1'!X:X,"VIRTUAL"))</f>
        <v>0</v>
      </c>
      <c r="DO239" s="42">
        <f>IF(C239="","",SUMIFS('Planificación 2026-1'!R:R,'Planificación 2026-1'!W:W,C239,'Planificación 2026-1'!E:E,"SUNAMPE",'Planificación 2026-1'!X:X,"PRESENCIAL"))</f>
        <v>0</v>
      </c>
      <c r="DP239" s="81" t="str">
        <f t="shared" si="49"/>
        <v/>
      </c>
      <c r="DQ239" s="78">
        <f>IF(C239="","",SUMIFS('Planificación 2026-1'!R:R,'Planificación 2026-1'!W:W,C239,'Planificación 2026-1'!E:E,"HUAURA",'Planificación 2026-1'!X:X,"VIRTUAL"))</f>
        <v>0</v>
      </c>
      <c r="DR239" s="42">
        <f>IF(C239="","",SUMIFS('Planificación 2026-1'!R:R,'Planificación 2026-1'!W:W,C239,'Planificación 2026-1'!E:E,"HUAURA",'Planificación 2026-1'!X:X,"PRESENCIAL"))</f>
        <v>0</v>
      </c>
      <c r="DS239" s="48">
        <f>SUMIFS('Planificación 2026-1'!R:R,'Planificación 2026-1'!W:W,C239,'Planificación 2026-1'!E:E,"PRINCIPAL",'Planificación 2026-1'!X:X,"VIRTUAL",'Planificación 2026-1'!H:H,"&gt;2")</f>
        <v>0</v>
      </c>
      <c r="DT239" s="48">
        <f>SUMIFS('Planificación 2026-1'!R:R,'Planificación 2026-1'!W:W,C239,'Planificación 2026-1'!E:E,"PRINCIPAL",'Planificación 2026-1'!X:X,"&lt;&gt;VIRTUAL",'Planificación 2026-1'!H:H,"&gt;2")</f>
        <v>0</v>
      </c>
      <c r="DU239" s="48">
        <f>SUMIFS('Planificación 2026-1'!R:R,'Planificación 2026-1'!W:W,C239,'Planificación 2026-1'!E:E,"SUNAMPE",'Planificación 2026-1'!X:X,"VIRTUAL",'Planificación 2026-1'!H:H,"&gt;2")</f>
        <v>0</v>
      </c>
      <c r="DV239" s="48">
        <f>SUMIFS('Planificación 2026-1'!R:R,'Planificación 2026-1'!W:W,C239,'Planificación 2026-1'!E:E,"SUNAMPE",'Planificación 2026-1'!X:X,"&lt;&gt;VIRTUAL",'Planificación 2026-1'!H:H,"&gt;2")</f>
        <v>0</v>
      </c>
      <c r="DW239" s="48">
        <f>SUMIFS('Planificación 2026-1'!R:R,'Planificación 2026-1'!W:W,C239,'Planificación 2026-1'!E:E,"FILIAL",'Planificación 2026-1'!X:X,"VIRTUAL",'Planificación 2026-1'!H:H,"&gt;2")</f>
        <v>0</v>
      </c>
      <c r="DX239" s="48">
        <f>SUMIFS('Planificación 2026-1'!R:R,'Planificación 2026-1'!W:W,C239,'Planificación 2026-1'!E:E,"FILIAL",'Planificación 2026-1'!X:X,"&lt;&gt;VIRTUAL",'Planificación 2026-1'!H:H,"&gt;2")</f>
        <v>0</v>
      </c>
      <c r="DY239" s="48">
        <f>SUMIFS('Planificación 2026-1'!R:R,'Planificación 2026-1'!W:W,C239,'Planificación 2026-1'!E:E,"PORUMA",'Planificación 2026-1'!X:X,"VIRTUAL",'Planificación 2026-1'!H:H,"&gt;2")</f>
        <v>0</v>
      </c>
      <c r="DZ239" s="48">
        <f>SUMIFS('Planificación 2026-1'!R:R,'Planificación 2026-1'!W:W,C239,'Planificación 2026-1'!E:E,"PORUMA",'Planificación 2026-1'!X:X,"&lt;&gt;VIRTUAL",'Planificación 2026-1'!H:H,"&gt;2")</f>
        <v>11</v>
      </c>
      <c r="EA239" s="48">
        <f>SUMIFS('Planificación 2026-1'!R:R,'Planificación 2026-1'!W:W,C239,'Planificación 2026-1'!E:E,"HUAURA",'Planificación 2026-1'!X:X,"VIRTUAL",'Planificación 2026-1'!H:H,"&gt;2")</f>
        <v>0</v>
      </c>
      <c r="EB239" s="48">
        <f>SUMIFS('Planificación 2026-1'!R:R,'Planificación 2026-1'!W:W,C239,'Planificación 2026-1'!E:E,"HUAURA",'Planificación 2026-1'!X:X,"&lt;&gt;VIRTUAL",'Planificación 2026-1'!H:H,"&gt;2")</f>
        <v>0</v>
      </c>
      <c r="EC239" s="48">
        <f>SUMIFS('Planificación 2026-1'!R:R,'Planificación 2026-1'!W:W,C239,'Planificación 2026-1'!E:E,"PRINCIPAL",'Planificación 2026-1'!X:X,"VIRTUAL",'Planificación 2026-1'!H:H,"&lt;3")</f>
        <v>0</v>
      </c>
      <c r="ED239" s="48">
        <f>SUMIFS('Planificación 2026-1'!R:R,'Planificación 2026-1'!W:W,C239,'Planificación 2026-1'!E:E,"PRINCIPAL",'Planificación 2026-1'!X:X,"&lt;&gt;VIRTUAL",'Planificación 2026-1'!H:H,"&lt;3")</f>
        <v>0</v>
      </c>
      <c r="EE239" s="48">
        <f>SUMIFS('Planificación 2026-1'!R:R,'Planificación 2026-1'!W:W,C239,'Planificación 2026-1'!E:E,"SUNAMPE",'Planificación 2026-1'!X:X,"VIRTUAL",'Planificación 2026-1'!H:H,"&lt;3")</f>
        <v>0</v>
      </c>
      <c r="EF239" s="48">
        <f>SUMIFS('Planificación 2026-1'!R:R,'Planificación 2026-1'!W:W,C239,'Planificación 2026-1'!E:E,"SUNAMPE",'Planificación 2026-1'!X:X,"&lt;&gt;VIRTUAL",'Planificación 2026-1'!H:H,"&lt;3")</f>
        <v>0</v>
      </c>
      <c r="EG239" s="48">
        <f>SUMIFS('Planificación 2026-1'!R:R,'Planificación 2026-1'!W:W,C239,'Planificación 2026-1'!E:E,"FILIAL",'Planificación 2026-1'!X:X,"VIRTUAL",'Planificación 2026-1'!H:H,"&lt;3")</f>
        <v>0</v>
      </c>
      <c r="EH239" s="48">
        <f>SUMIFS('Planificación 2026-1'!R:R,'Planificación 2026-1'!W:W,C239,'Planificación 2026-1'!E:E,"FILIAL",'Planificación 2026-1'!X:X,"&lt;&gt;VIRTUAL",'Planificación 2026-1'!H:H,"&lt;3")</f>
        <v>0</v>
      </c>
      <c r="EI239" s="48">
        <f>SUMIFS('Planificación 2026-1'!R:R,'Planificación 2026-1'!W:W,C239,'Planificación 2026-1'!E:E,"PORUMA",'Planificación 2026-1'!X:X,"VIRTUAL",'Planificación 2026-1'!H:H,"&lt;3")</f>
        <v>0</v>
      </c>
      <c r="EJ239" s="48">
        <f>SUMIFS('Planificación 2026-1'!R:R,'Planificación 2026-1'!W:W,C239,'Planificación 2026-1'!E:E,"PORUMA",'Planificación 2026-1'!X:X,"&lt;&gt;VIRTUAL",'Planificación 2026-1'!H:H,"&lt;3")</f>
        <v>0</v>
      </c>
      <c r="EK239" s="48">
        <f>SUMIFS('Planificación 2026-1'!R:R,'Planificación 2026-1'!W:W,C239,'Planificación 2026-1'!E:E,"HUAURA",'Planificación 2026-1'!X:X,"VIRTUAL",'Planificación 2026-1'!H:H,"&lt;3")</f>
        <v>0</v>
      </c>
      <c r="EL239" s="48">
        <f>SUMIFS('Planificación 2026-1'!R:R,'Planificación 2026-1'!W:W,C239,'Planificación 2026-1'!E:E,"HUAURA",'Planificación 2026-1'!X:X,"&lt;&gt;VIRTUAL",'Planificación 2026-1'!H:H,"&lt;3")</f>
        <v>0</v>
      </c>
      <c r="EM239" s="48">
        <f t="shared" si="50"/>
        <v>0</v>
      </c>
      <c r="EN239" s="48">
        <f t="shared" si="51"/>
        <v>0</v>
      </c>
      <c r="EO239" s="48">
        <f t="shared" si="52"/>
        <v>11</v>
      </c>
      <c r="EP239" s="48">
        <f t="shared" si="53"/>
        <v>0</v>
      </c>
      <c r="EQ239" s="48">
        <f t="shared" si="54"/>
        <v>0</v>
      </c>
      <c r="ER239" s="48"/>
      <c r="ES239" s="48">
        <f t="shared" si="55"/>
        <v>0</v>
      </c>
      <c r="ET239" s="48">
        <f t="shared" si="56"/>
        <v>0</v>
      </c>
      <c r="EU239" s="48" t="b">
        <f t="shared" si="57"/>
        <v>0</v>
      </c>
      <c r="EV239" s="48" t="str">
        <f t="shared" si="58"/>
        <v/>
      </c>
      <c r="EW239" s="48" t="str">
        <f t="shared" si="59"/>
        <v>PRESENCIAL</v>
      </c>
    </row>
    <row r="240" spans="1:153" x14ac:dyDescent="0.3">
      <c r="A240" s="53"/>
      <c r="B240" s="383">
        <v>237</v>
      </c>
      <c r="C240" s="107" t="s">
        <v>487</v>
      </c>
      <c r="D240" s="82">
        <f>SUMIF('Planificación 2026-1'!W:W,C240,'Planificación 2026-1'!R:R)</f>
        <v>10</v>
      </c>
      <c r="E240" s="385" t="s">
        <v>319</v>
      </c>
      <c r="F240" s="386"/>
      <c r="G240" s="107" t="s">
        <v>276</v>
      </c>
      <c r="H240" s="107" t="s">
        <v>438</v>
      </c>
      <c r="I240" s="77" t="str">
        <f>IF(SUM(COUNTIFS('Planificación 2026-1'!E:E,"PRINCIPAL",'Planificación 2026-1'!W:W,C240,'Planificación 2026-1'!G:G,"AF"))&gt;0,"P01"," ")</f>
        <v xml:space="preserve"> </v>
      </c>
      <c r="J240" s="78" t="str">
        <f>IF(SUM(COUNTIFS('Planificación 2026-1'!E:E,"PRINCIPAL",'Planificación 2026-1'!W:W,C240,'Planificación 2026-1'!G:G,"EN"))&gt;0,"P02"," ")</f>
        <v xml:space="preserve"> </v>
      </c>
      <c r="K240" s="78" t="str">
        <f>IF(SUM(COUNTIFS('Planificación 2026-1'!E:E,"PRINCIPAL",'Planificación 2026-1'!W:W,C240,'Planificación 2026-1'!G:G,"IS"))&gt;0,"P03"," ")</f>
        <v xml:space="preserve"> </v>
      </c>
      <c r="L240" s="78" t="str">
        <f>IF(SUM(COUNTIFS('Planificación 2026-1'!E:E,"PRINCIPAL",'Planificación 2026-1'!W:W,C240,'Planificación 2026-1'!G:G,"PS"))&gt;0,"P04"," ")</f>
        <v xml:space="preserve"> </v>
      </c>
      <c r="M240" s="78"/>
      <c r="N240" s="78" t="str">
        <f>IF(SUM(COUNTIFS('Planificación 2026-1'!E:E,"PRINCIPAL",'Planificación 2026-1'!W:W,C240,'Planificación 2026-1'!G:G,"IN"))&gt;0,"P06"," ")</f>
        <v xml:space="preserve"> </v>
      </c>
      <c r="O240" s="78" t="str">
        <f>IF(SUM(COUNTIFS('Planificación 2026-1'!E:E,"PRINCIPAL",'Planificación 2026-1'!W:W,C240,'Planificación 2026-1'!G:G,"CA"))&gt;0,"P07"," ")</f>
        <v xml:space="preserve"> </v>
      </c>
      <c r="P240" s="78" t="str">
        <f>IF(SUM(COUNTIFS('Planificación 2026-1'!E:E,"PRINCIPAL",'Planificación 2026-1'!W:W,C240,'Planificación 2026-1'!G:G,"DE"))&gt;0,"P08"," ")</f>
        <v xml:space="preserve"> </v>
      </c>
      <c r="Q240" s="78" t="str">
        <f>IF(SUM(COUNTIFS('Planificación 2026-1'!E:E,"PRINCIPAL",'Planificación 2026-1'!W:W,C240,'Planificación 2026-1'!G:G,"OB"))&gt;0,"P09"," ")</f>
        <v xml:space="preserve"> </v>
      </c>
      <c r="R240" s="78" t="str">
        <f>IF(SUM(COUNTIFS('Planificación 2026-1'!E:E,"PRINCIPAL",'Planificación 2026-1'!W:W,C240,'Planificación 2026-1'!G:G,"MH"))&gt;0,"P31"," ")</f>
        <v xml:space="preserve"> </v>
      </c>
      <c r="S240" s="78" t="str">
        <f>IF(SUM(COUNTIFS('Planificación 2026-1'!E:E,"PRINCIPAL",'Planificación 2026-1'!W:W,C240,'Planificación 2026-1'!G:G,"IC"))&gt;0,"P32"," ")</f>
        <v xml:space="preserve"> </v>
      </c>
      <c r="T240" s="78" t="str">
        <f>IF(SUM(COUNTIFS('Planificación 2026-1'!E:E,"PRINCIPAL",'Planificación 2026-1'!W:W,C240,'Planificación 2026-1'!G:G,"AR"))&gt;0,"P34"," ")</f>
        <v xml:space="preserve"> </v>
      </c>
      <c r="U240" s="78" t="str">
        <f>IF(SUM(COUNTIFS('Planificación 2026-1'!E:E,"PRINCIPAL",'Planificación 2026-1'!W:W,C240,'Planificación 2026-1'!G:G,"T1"))&gt;0,"P35"," ")</f>
        <v xml:space="preserve"> </v>
      </c>
      <c r="V240" s="78" t="str">
        <f>IF(SUM(COUNTIFS('Planificación 2026-1'!E:E,"PRINCIPAL",'Planificación 2026-1'!W:W,C240,'Planificación 2026-1'!G:G,"T3"))&gt;0,"P36"," ")</f>
        <v xml:space="preserve"> </v>
      </c>
      <c r="W240" s="78" t="str">
        <f>IF(SUM(COUNTIFS('Planificación 2026-1'!E:E,"PRINCIPAL",'Planificación 2026-1'!W:W,C240,'Planificación 2026-1'!G:G,"T2"))&gt;0,"P37"," ")</f>
        <v xml:space="preserve"> </v>
      </c>
      <c r="X240" s="78" t="str">
        <f>IF(SUM(COUNTIFS('Planificación 2026-1'!E:E,"PRINCIPAL",'Planificación 2026-1'!W:W,C240,'Planificación 2026-1'!G:G,"AE"))&gt;0,"P38"," ")</f>
        <v xml:space="preserve"> </v>
      </c>
      <c r="Y240" s="78" t="str">
        <f>IF(SUM(COUNTIFS('Planificación 2026-1'!E:E,"PRINCIPAL",'Planificación 2026-1'!W:W,C240,'Planificación 2026-1'!G:G,"T4"))&gt;0,"P55"," ")</f>
        <v xml:space="preserve"> </v>
      </c>
      <c r="Z240" s="78" t="str">
        <f>IF(SUM(COUNTIFS('Planificación 2026-1'!E:E,"FILIAL",'Planificación 2026-1'!W:W,C240,'Planificación 2026-1'!G:G,"AF"))&gt;0," P01"," ")</f>
        <v xml:space="preserve"> </v>
      </c>
      <c r="AA240" s="78" t="str">
        <f>IF(SUM(COUNTIFS('Planificación 2026-1'!E:E,"FILIAL",'Planificación 2026-1'!W:W,C240,'Planificación 2026-1'!G:G,"EN"))&gt;0,"P02"," ")</f>
        <v xml:space="preserve"> </v>
      </c>
      <c r="AB240" s="78" t="str">
        <f>IF(SUM(COUNTIFS('Planificación 2026-1'!E:E,"FILIAL",'Planificación 2026-1'!W:W,C240,'Planificación 2026-1'!G:G,"IS"))&gt;0,"P03"," ")</f>
        <v xml:space="preserve"> </v>
      </c>
      <c r="AC240" s="78" t="str">
        <f>IF(SUM(COUNTIFS('Planificación 2026-1'!E:E,"FILIAL",'Planificación 2026-1'!W:W,C240,'Planificación 2026-1'!G:G,"PS"))&gt;0,"P04"," ")</f>
        <v xml:space="preserve"> </v>
      </c>
      <c r="AD240" s="78"/>
      <c r="AE240" s="78" t="str">
        <f>IF(SUM(COUNTIFS('Planificación 2026-1'!E:E,"FILIAL",'Planificación 2026-1'!W:W,C240,'Planificación 2026-1'!G:G,"IN"))&gt;0,"P06"," ")</f>
        <v xml:space="preserve"> </v>
      </c>
      <c r="AF240" s="78" t="str">
        <f>IF(SUM(COUNTIFS('Planificación 2026-1'!E:E,"FILIAL",'Planificación 2026-1'!W:W,C240,'Planificación 2026-1'!G:G,"CA"))&gt;0,"P07"," ")</f>
        <v xml:space="preserve"> </v>
      </c>
      <c r="AG240" s="78" t="str">
        <f>IF(SUM(COUNTIFS('Planificación 2026-1'!E:E,"FILIAL",'Planificación 2026-1'!W:W,C240,'Planificación 2026-1'!G:G,"DE"))&gt;0,"P08"," ")</f>
        <v xml:space="preserve"> </v>
      </c>
      <c r="AH240" s="78" t="str">
        <f>IF(SUM(COUNTIFS('Planificación 2026-1'!E:E,"FILIAL",'Planificación 2026-1'!W:W,C240,'Planificación 2026-1'!G:G,"OB"))&gt;0,"P09"," ")</f>
        <v>P09</v>
      </c>
      <c r="AI240" s="78" t="str">
        <f>IF(SUM(COUNTIFS('Planificación 2026-1'!E:E,"FILIAL",'Planificación 2026-1'!W:W,C240,'Planificación 2026-1'!G:G,"MH"))&gt;0,"P31"," ")</f>
        <v xml:space="preserve"> </v>
      </c>
      <c r="AJ240" s="78" t="str">
        <f>IF(SUM(COUNTIFS('Planificación 2026-1'!E:E,"FILIAL",'Planificación 2026-1'!W:W,C240,'Planificación 2026-1'!G:G,"IC"))&gt;0,"P32"," ")</f>
        <v xml:space="preserve"> </v>
      </c>
      <c r="AK240" s="78" t="str">
        <f>IF(SUM(COUNTIFS('Planificación 2026-1'!E:E,"FILIAL",'Planificación 2026-1'!W:W,C240,'Planificación 2026-1'!G:G,"AR"))&gt;0,"P34"," ")</f>
        <v xml:space="preserve"> </v>
      </c>
      <c r="AL240" s="78" t="str">
        <f>IF(SUM(COUNTIFS('Planificación 2026-1'!E:E,"FILIAL",'Planificación 2026-1'!W:W,C240,'Planificación 2026-1'!G:G,"T1"))&gt;0,"P35"," ")</f>
        <v xml:space="preserve"> </v>
      </c>
      <c r="AM240" s="78" t="str">
        <f>IF(SUM(COUNTIFS('Planificación 2026-1'!E:E,"FILIAL",'Planificación 2026-1'!W:W,C240,'Planificación 2026-1'!G:G,"T3"))&gt;0,"P36"," ")</f>
        <v xml:space="preserve"> </v>
      </c>
      <c r="AN240" s="78" t="str">
        <f>IF(SUM(COUNTIFS('Planificación 2026-1'!E:E,"FILIAL",'Planificación 2026-1'!W:W,C240,'Planificación 2026-1'!G:G,"T2"))&gt;0,"P37"," ")</f>
        <v xml:space="preserve"> </v>
      </c>
      <c r="AO240" s="78" t="str">
        <f>IF(SUM(COUNTIFS('Planificación 2026-1'!E:E,"FILIAL",'Planificación 2026-1'!W:W,C240,'Planificación 2026-1'!G:G,"AE"))&gt;0,"P38"," ")</f>
        <v xml:space="preserve"> </v>
      </c>
      <c r="AP240" s="78" t="str">
        <f>IF(SUM(COUNTIFS('Planificación 2026-1'!E:E,"FILIAL",'Planificación 2026-1'!W:W,C240,'Planificación 2026-1'!G:G,"T4"))&gt;0,"P55"," ")</f>
        <v xml:space="preserve"> </v>
      </c>
      <c r="AQ240" s="78" t="str">
        <f>IF(SUM(COUNTIFS('Planificación 2026-1'!E:E,"SUNAMPE",'Planificación 2026-1'!W:W,C240,'Planificación 2026-1'!G:G,"AF"))&gt;0," P01"," ")</f>
        <v xml:space="preserve"> </v>
      </c>
      <c r="AR240" s="78" t="str">
        <f>IF(SUM(COUNTIFS('Planificación 2026-1'!E:E,"SUNAMPE",'Planificación 2026-1'!W:W,C240,'Planificación 2026-1'!G:G,"EN"))&gt;0,"P02"," ")</f>
        <v xml:space="preserve"> </v>
      </c>
      <c r="AS240" s="78" t="str">
        <f>IF(SUM(COUNTIFS('Planificación 2026-1'!E:E,"SUNAMPE",'Planificación 2026-1'!W:W,C240,'Planificación 2026-1'!G:G,"IS"))&gt;0,"P03"," ")</f>
        <v xml:space="preserve"> </v>
      </c>
      <c r="AT240" s="78" t="str">
        <f>IF(SUM(COUNTIFS('Planificación 2026-1'!E:E,"SUNAMPE",'Planificación 2026-1'!W:W,C240,'Planificación 2026-1'!G:G,"PS"))&gt;0,"P04"," ")</f>
        <v xml:space="preserve"> </v>
      </c>
      <c r="AU240" s="78"/>
      <c r="AV240" s="78" t="str">
        <f>IF(SUM(COUNTIFS('Planificación 2026-1'!E:E,"SUNAMPE",'Planificación 2026-1'!W:W,C240,'Planificación 2026-1'!G:G,"IN"))&gt;0,"P06"," ")</f>
        <v xml:space="preserve"> </v>
      </c>
      <c r="AW240" s="78" t="str">
        <f>IF(SUM(COUNTIFS('Planificación 2026-1'!E:E,"SUNAMPE",'Planificación 2026-1'!W:W,C240,'Planificación 2026-1'!G:G,"CA"))&gt;0,"P07"," ")</f>
        <v xml:space="preserve"> </v>
      </c>
      <c r="AX240" s="78" t="str">
        <f>IF(SUM(COUNTIFS('Planificación 2026-1'!E:E,"SUNAMPE",'Planificación 2026-1'!W:W,C240,'Planificación 2026-1'!G:G,"DE"))&gt;0,"P08"," ")</f>
        <v xml:space="preserve"> </v>
      </c>
      <c r="AY240" s="78" t="str">
        <f>IF(SUM(COUNTIFS('Planificación 2026-1'!E:E,"SUNAMPE",'Planificación 2026-1'!W:W,C240,'Planificación 2026-1'!G:G,"OB"))&gt;0,"P09"," ")</f>
        <v xml:space="preserve"> </v>
      </c>
      <c r="AZ240" s="78" t="str">
        <f>IF(SUM(COUNTIFS('Planificación 2026-1'!E:E,"SUNAMPE",'Planificación 2026-1'!W:W,C240,'Planificación 2026-1'!G:G,"MH"))&gt;0,"P31"," ")</f>
        <v xml:space="preserve"> </v>
      </c>
      <c r="BA240" s="78" t="str">
        <f>IF(SUM(COUNTIFS('Planificación 2026-1'!E:E,"SUNAMPE",'Planificación 2026-1'!W:W,C240,'Planificación 2026-1'!G:G,"IC"))&gt;0,"P32"," ")</f>
        <v xml:space="preserve"> </v>
      </c>
      <c r="BB240" s="78" t="str">
        <f>IF(SUM(COUNTIFS('Planificación 2026-1'!E:E,"SUNAMPE",'Planificación 2026-1'!W:W,C240,'Planificación 2026-1'!G:G,"AR"))&gt;0,"P34"," ")</f>
        <v xml:space="preserve"> </v>
      </c>
      <c r="BC240" s="78" t="str">
        <f>IF(SUM(COUNTIFS('Planificación 2026-1'!E:E,"SUNAMPE",'Planificación 2026-1'!W:W,C240,'Planificación 2026-1'!G:G,"T1"))&gt;0,"P35"," ")</f>
        <v xml:space="preserve"> </v>
      </c>
      <c r="BD240" s="78" t="str">
        <f>IF(SUM(COUNTIFS('Planificación 2026-1'!E:E,"SUNAMPE",'Planificación 2026-1'!W:W,C240,'Planificación 2026-1'!G:G,"T3"))&gt;0,"P36"," ")</f>
        <v xml:space="preserve"> </v>
      </c>
      <c r="BE240" s="78" t="str">
        <f>IF(SUM(COUNTIFS('Planificación 2026-1'!E:E,"SUNAMPE",'Planificación 2026-1'!W:W,C240,'Planificación 2026-1'!G:G,"T2"))&gt;0,"P37"," ")</f>
        <v xml:space="preserve"> </v>
      </c>
      <c r="BF240" s="78" t="str">
        <f>IF(SUM(COUNTIFS('Planificación 2026-1'!E:E,"SUNAMPE",'Planificación 2026-1'!W:W,C240,'Planificación 2026-1'!G:G,"AE"))&gt;0,"P38"," ")</f>
        <v xml:space="preserve"> </v>
      </c>
      <c r="BG240" s="78" t="str">
        <f>IF(SUM(COUNTIFS('Planificación 2026-1'!E:E,"SUNAMPE",'Planificación 2026-1'!W:W,C240,'Planificación 2026-1'!G:G,"T4"))&gt;0,"P55"," ")</f>
        <v xml:space="preserve"> </v>
      </c>
      <c r="BH240" s="78" t="str">
        <f>IF(SUM(COUNTIFS('Planificación 2026-1'!E:E,"HUAURA",'Planificación 2026-1'!W:W,C240,'Planificación 2026-1'!G:G,"AF"))&gt;0," P01"," ")</f>
        <v xml:space="preserve"> </v>
      </c>
      <c r="BI240" s="78" t="str">
        <f>IF(SUM(COUNTIFS('Planificación 2026-1'!E:E,"HUAURA",'Planificación 2026-1'!W:W,C240,'Planificación 2026-1'!G:G,"EN"))&gt;0,"P02"," ")</f>
        <v xml:space="preserve"> </v>
      </c>
      <c r="BJ240" s="78" t="str">
        <f>IF(SUM(COUNTIFS('Planificación 2026-1'!E:E,"HUAURA",'Planificación 2026-1'!W:W,C240,'Planificación 2026-1'!G:G,"IS"))&gt;0,"P03"," ")</f>
        <v xml:space="preserve"> </v>
      </c>
      <c r="BK240" s="78" t="str">
        <f>IF(SUM(COUNTIFS('Planificación 2026-1'!E:E,"HUAURA",'Planificación 2026-1'!W:W,C240,'Planificación 2026-1'!G:G,"PS"))&gt;0,"P04"," ")</f>
        <v xml:space="preserve"> </v>
      </c>
      <c r="BL240" s="78"/>
      <c r="BM240" s="78" t="str">
        <f>IF(SUM(COUNTIFS('Planificación 2026-1'!E:E,"HUAURA",'Planificación 2026-1'!W:W,C240,'Planificación 2026-1'!G:G,"IN"))&gt;0,"P06"," ")</f>
        <v xml:space="preserve"> </v>
      </c>
      <c r="BN240" s="78" t="str">
        <f>IF(SUM(COUNTIFS('Planificación 2026-1'!E:E,"HUAURA",'Planificación 2026-1'!W:W,C240,'Planificación 2026-1'!G:G,"CA"))&gt;0,"P07"," ")</f>
        <v xml:space="preserve"> </v>
      </c>
      <c r="BO240" s="78" t="str">
        <f>IF(SUM(COUNTIFS('Planificación 2026-1'!E:E,"HUAURA",'Planificación 2026-1'!W:W,C240,'Planificación 2026-1'!G:G,"DE"))&gt;0,"P08"," ")</f>
        <v xml:space="preserve"> </v>
      </c>
      <c r="BP240" s="78" t="str">
        <f>IF(SUM(COUNTIFS('Planificación 2026-1'!E:E,"HUAURA",'Planificación 2026-1'!W:W,C240,'Planificación 2026-1'!G:G,"OB"))&gt;0,"P09"," ")</f>
        <v xml:space="preserve"> </v>
      </c>
      <c r="BQ240" s="78" t="str">
        <f>IF(SUM(COUNTIFS('Planificación 2026-1'!E:E,"HUAURA",'Planificación 2026-1'!W:W,C240,'Planificación 2026-1'!G:G,"MH"))&gt;0,"P31"," ")</f>
        <v xml:space="preserve"> </v>
      </c>
      <c r="BR240" s="78" t="str">
        <f>IF(SUM(COUNTIFS('Planificación 2026-1'!E:E,"HUAURA",'Planificación 2026-1'!W:W,C240,'Planificación 2026-1'!G:G,"IC"))&gt;0,"P32"," ")</f>
        <v xml:space="preserve"> </v>
      </c>
      <c r="BS240" s="78" t="str">
        <f>IF(SUM(COUNTIFS('Planificación 2026-1'!E:E,"HUAURA",'Planificación 2026-1'!W:W,C240,'Planificación 2026-1'!G:G,"AR"))&gt;0,"P34"," ")</f>
        <v xml:space="preserve"> </v>
      </c>
      <c r="BT240" s="78" t="str">
        <f>IF(SUM(COUNTIFS('Planificación 2026-1'!E:E,"HUAURA",'Planificación 2026-1'!W:W,C240,'Planificación 2026-1'!G:G,"T1"))&gt;0,"P35"," ")</f>
        <v xml:space="preserve"> </v>
      </c>
      <c r="BU240" s="78" t="str">
        <f>IF(SUM(COUNTIFS('Planificación 2026-1'!E:E,"HUAURA",'Planificación 2026-1'!W:W,C240,'Planificación 2026-1'!G:G,"T3"))&gt;0,"P36"," ")</f>
        <v xml:space="preserve"> </v>
      </c>
      <c r="BV240" s="78" t="str">
        <f>IF(SUM(COUNTIFS('Planificación 2026-1'!E:E,"HUAURA",'Planificación 2026-1'!W:W,C240,'Planificación 2026-1'!G:G,"T2"))&gt;0,"P37"," ")</f>
        <v xml:space="preserve"> </v>
      </c>
      <c r="BW240" s="78" t="str">
        <f>IF(SUM(COUNTIFS('Planificación 2026-1'!E:E,"HUAURA",'Planificación 2026-1'!W:W,C240,'Planificación 2026-1'!G:G,"AE"))&gt;0,"P38"," ")</f>
        <v xml:space="preserve"> </v>
      </c>
      <c r="BX240" s="78" t="str">
        <f>IF(SUM(COUNTIFS('Planificación 2026-1'!E:E,"HUAURA",'Planificación 2026-1'!W:W,C240,'Planificación 2026-1'!G:G,"T4"))&gt;0,"P55"," ")</f>
        <v xml:space="preserve"> </v>
      </c>
      <c r="BY240" s="79">
        <f>SUMIFS('Planificación 2026-1'!R:R,'Planificación 2026-1'!W:W,C240,'Planificación 2026-1'!G:G,"AF",'Planificación 2026-1'!H:H,"&gt;2")</f>
        <v>0</v>
      </c>
      <c r="BZ240" s="79">
        <f>SUMIFS('Planificación 2026-1'!R:R,'Planificación 2026-1'!W:W,C240,'Planificación 2026-1'!G:G,"EN",'Planificación 2026-1'!H:H,"&gt;2")</f>
        <v>0</v>
      </c>
      <c r="CA240" s="79">
        <f>SUMIFS('Planificación 2026-1'!R:R,'Planificación 2026-1'!W:W,C240,'Planificación 2026-1'!G:G,"IS",'Planificación 2026-1'!H:H,"&gt;2")</f>
        <v>0</v>
      </c>
      <c r="CB240" s="79">
        <f>SUMIFS('Planificación 2026-1'!R:R,'Planificación 2026-1'!W:W,C240,'Planificación 2026-1'!G:G,"PS",'Planificación 2026-1'!H:H,"&gt;2")</f>
        <v>0</v>
      </c>
      <c r="CC240" s="79">
        <f>SUMIFS('Planificación 2026-1'!R:R,'Planificación 2026-1'!W:W,C240,'Planificación 2026-1'!G:G,"IN",'Planificación 2026-1'!H:H,"&gt;2")</f>
        <v>0</v>
      </c>
      <c r="CD240" s="79">
        <f>SUMIFS('Planificación 2026-1'!R:R,'Planificación 2026-1'!W:W,C240,'Planificación 2026-1'!G:G,"CA",'Planificación 2026-1'!H:H,"&gt;2")</f>
        <v>0</v>
      </c>
      <c r="CE240" s="79">
        <f>SUMIFS('Planificación 2026-1'!R:R,'Planificación 2026-1'!W:W,C240,'Planificación 2026-1'!G:G,"DE",'Planificación 2026-1'!H:H,"&gt;2")</f>
        <v>0</v>
      </c>
      <c r="CF240" s="79">
        <f>SUMIFS('Planificación 2026-1'!R:R,'Planificación 2026-1'!W:W,C240,'Planificación 2026-1'!G:G,"OB",'Planificación 2026-1'!H:H,"&gt;2")</f>
        <v>10</v>
      </c>
      <c r="CG240" s="79">
        <f>SUMIFS('Planificación 2026-1'!R:R,'Planificación 2026-1'!W:W,C240,'Planificación 2026-1'!G:G,"MH",'Planificación 2026-1'!H:H,"&gt;2")</f>
        <v>0</v>
      </c>
      <c r="CH240" s="79">
        <f>SUMIFS('Planificación 2026-1'!R:R,'Planificación 2026-1'!W:W,C240,'Planificación 2026-1'!G:G,"IC",'Planificación 2026-1'!H:H,"&gt;2")</f>
        <v>0</v>
      </c>
      <c r="CI240" s="79">
        <f>SUMIFS('Planificación 2026-1'!R:R,'Planificación 2026-1'!W:W,C240,'Planificación 2026-1'!G:G,"AR",'Planificación 2026-1'!H:H,"&gt;2")</f>
        <v>0</v>
      </c>
      <c r="CJ240" s="79">
        <f>SUMIFS('Planificación 2026-1'!R:R,'Planificación 2026-1'!W:W,C240,'Planificación 2026-1'!G:G,"T1",'Planificación 2026-1'!H:H,"&gt;2")</f>
        <v>0</v>
      </c>
      <c r="CK240" s="79">
        <f>SUMIFS('Planificación 2026-1'!R:R,'Planificación 2026-1'!W:W,C240,'Planificación 2026-1'!G:G,"T3",'Planificación 2026-1'!H:H,"&gt;2")</f>
        <v>0</v>
      </c>
      <c r="CL240" s="79">
        <f>SUMIFS('Planificación 2026-1'!R:R,'Planificación 2026-1'!W:W,C240,'Planificación 2026-1'!G:G,"T2",'Planificación 2026-1'!H:H,"&gt;2")</f>
        <v>0</v>
      </c>
      <c r="CM240" s="79">
        <f>SUMIFS('Planificación 2026-1'!R:R,'Planificación 2026-1'!W:W,C240,'Planificación 2026-1'!G:G,"AE",'Planificación 2026-1'!H:H,"&gt;2")</f>
        <v>0</v>
      </c>
      <c r="CN240" s="79">
        <f>SUMIFS('Planificación 2026-1'!R:R,'Planificación 2026-1'!W:W,C240,'Planificación 2026-1'!G:G,"T4",'Planificación 2026-1'!H:H,"&gt;2")</f>
        <v>0</v>
      </c>
      <c r="CO240" s="79">
        <f>SUMIFS('Planificación 2026-1'!R:R,'Planificación 2026-1'!W:W,C240,'Planificación 2026-1'!G:G,"AF",'Planificación 2026-1'!H:H,"&lt;3")</f>
        <v>0</v>
      </c>
      <c r="CP240" s="79">
        <f>SUMIFS('Planificación 2026-1'!R:R,'Planificación 2026-1'!W:W,C240,'Planificación 2026-1'!G:G,"EN",'Planificación 2026-1'!H:H,"&lt;3")</f>
        <v>0</v>
      </c>
      <c r="CQ240" s="79">
        <f>SUMIFS('Planificación 2026-1'!R:R,'Planificación 2026-1'!W:W,C240,'Planificación 2026-1'!G:G,"IS",'Planificación 2026-1'!H:H,"&lt;3")</f>
        <v>0</v>
      </c>
      <c r="CR240" s="79">
        <f>SUMIFS('Planificación 2026-1'!R:R,'Planificación 2026-1'!W:W,C240,'Planificación 2026-1'!G:G,"PS",'Planificación 2026-1'!H:H,"&lt;3")</f>
        <v>0</v>
      </c>
      <c r="CS240" s="79">
        <f>SUMIFS('Planificación 2026-1'!R:R,'Planificación 2026-1'!W:W,C240,'Planificación 2026-1'!G:G,"IN",'Planificación 2026-1'!H:H,"&lt;3")</f>
        <v>0</v>
      </c>
      <c r="CT240" s="79">
        <f>SUMIFS('Planificación 2026-1'!R:R,'Planificación 2026-1'!W:W,C240,'Planificación 2026-1'!G:G,"CA",'Planificación 2026-1'!H:H,"&lt;3")</f>
        <v>0</v>
      </c>
      <c r="CU240" s="79">
        <f>SUMIFS('Planificación 2026-1'!R:R,'Planificación 2026-1'!W:W,C240,'Planificación 2026-1'!G:G,"DE",'Planificación 2026-1'!H:H,"&lt;3")</f>
        <v>0</v>
      </c>
      <c r="CV240" s="79">
        <f>SUMIFS('Planificación 2026-1'!R:R,'Planificación 2026-1'!W:W,C240,'Planificación 2026-1'!G:G,"OB",'Planificación 2026-1'!H:H,"&lt;3")</f>
        <v>0</v>
      </c>
      <c r="CW240" s="79">
        <f>SUMIFS('Planificación 2026-1'!R:R,'Planificación 2026-1'!W:W,C240,'Planificación 2026-1'!G:G,"MH",'Planificación 2026-1'!H:H,"&lt;3")</f>
        <v>0</v>
      </c>
      <c r="CX240" s="79">
        <f>SUMIFS('Planificación 2026-1'!R:R,'Planificación 2026-1'!W:W,C240,'Planificación 2026-1'!G:G,"IC",'Planificación 2026-1'!H:H,"&lt;3")</f>
        <v>0</v>
      </c>
      <c r="CY240" s="79">
        <f>SUMIFS('Planificación 2026-1'!R:R,'Planificación 2026-1'!W:W,C240,'Planificación 2026-1'!G:G,"AR",'Planificación 2026-1'!H:H,"&lt;3")</f>
        <v>0</v>
      </c>
      <c r="CZ240" s="79">
        <f>SUMIFS('Planificación 2026-1'!R:R,'Planificación 2026-1'!W:W,C240,'Planificación 2026-1'!G:G,"T1",'Planificación 2026-1'!H:H,"&lt;3")</f>
        <v>0</v>
      </c>
      <c r="DA240" s="79">
        <f>SUMIFS('Planificación 2026-1'!R:R,'Planificación 2026-1'!W:W,C240,'Planificación 2026-1'!G:G,"T3",'Planificación 2026-1'!H:H,"&lt;3")</f>
        <v>0</v>
      </c>
      <c r="DB240" s="79">
        <f>SUMIFS('Planificación 2026-1'!R:R,'Planificación 2026-1'!W:W,C240,'Planificación 2026-1'!G:G,"T2",'Planificación 2026-1'!H:H,"&lt;3")</f>
        <v>0</v>
      </c>
      <c r="DC240" s="79">
        <f>SUMIFS('Planificación 2026-1'!R:R,'Planificación 2026-1'!W:W,C240,'Planificación 2026-1'!G:G,"AE",'Planificación 2026-1'!H:H,"&lt;3")</f>
        <v>0</v>
      </c>
      <c r="DD240" s="79">
        <f>SUMIFS('Planificación 2026-1'!R:R,'Planificación 2026-1'!W:W,C240,'Planificación 2026-1'!G:G,"T4",'Planificación 2026-1'!H:H,"&lt;3")</f>
        <v>0</v>
      </c>
      <c r="DE240" s="78" t="str">
        <f t="shared" si="46"/>
        <v/>
      </c>
      <c r="DF240" s="30">
        <f>IF(C240="","",SUMIFS('Planificación 2026-1'!R:R,'Planificación 2026-1'!W:W,C240,'Planificación 2026-1'!E:E,"PRINCIPAL",'Planificación 2026-1'!X:X,"VIRTUAL"))</f>
        <v>0</v>
      </c>
      <c r="DG240" s="30">
        <f>IF(C240="","",SUMIFS('Planificación 2026-1'!R:R,'Planificación 2026-1'!W:W,C240,'Planificación 2026-1'!E:E,"PRINCIPAL",'Planificación 2026-1'!X:X,"PRESENCIAL"))</f>
        <v>0</v>
      </c>
      <c r="DH240" s="30">
        <f>IF(C240="","",SUMIFS('Planificación 2026-1'!R:R,'Planificación 2026-1'!W:W,C240,'Planificación 2026-1'!E:E,"PRINCIPAL",'Planificación 2026-1'!X:X,"HIBRIDO PRESENCIAL"))</f>
        <v>0</v>
      </c>
      <c r="DI240" s="78" t="str">
        <f t="shared" si="47"/>
        <v>P09</v>
      </c>
      <c r="DJ240" s="78">
        <f>IF(C240="","",SUMIFS('Planificación 2026-1'!R:R,'Planificación 2026-1'!W:W,C240,'Planificación 2026-1'!E:E,"FILIAL",'Planificación 2026-1'!X:X,"VIRTUAL"))</f>
        <v>10</v>
      </c>
      <c r="DK240" s="80">
        <f>IF(C240="","",SUMIFS('Planificación 2026-1'!R:R,'Planificación 2026-1'!W:W,C240,'Planificación 2026-1'!E:E,"FILIAL",'Planificación 2026-1'!X:X,"PRESENCIAL"))</f>
        <v>0</v>
      </c>
      <c r="DL240" s="42">
        <f>IF(C240="","",SUMIFS('Planificación 2026-1'!R:R,'Planificación 2026-1'!W:W,C240,'Planificación 2026-1'!E:E,"FILIAL",'Planificación 2026-1'!X:X,"HIBRIDO PRESENCIAL"))</f>
        <v>0</v>
      </c>
      <c r="DM240" s="81" t="str">
        <f t="shared" si="48"/>
        <v/>
      </c>
      <c r="DN240" s="78">
        <f>IF(C240="","",SUMIFS('Planificación 2026-1'!R:R,'Planificación 2026-1'!W:W,C240,'Planificación 2026-1'!E:E,"SUNAMPE",'Planificación 2026-1'!X:X,"VIRTUAL"))</f>
        <v>0</v>
      </c>
      <c r="DO240" s="42">
        <f>IF(C240="","",SUMIFS('Planificación 2026-1'!R:R,'Planificación 2026-1'!W:W,C240,'Planificación 2026-1'!E:E,"SUNAMPE",'Planificación 2026-1'!X:X,"PRESENCIAL"))</f>
        <v>0</v>
      </c>
      <c r="DP240" s="81" t="str">
        <f t="shared" si="49"/>
        <v/>
      </c>
      <c r="DQ240" s="78">
        <f>IF(C240="","",SUMIFS('Planificación 2026-1'!R:R,'Planificación 2026-1'!W:W,C240,'Planificación 2026-1'!E:E,"HUAURA",'Planificación 2026-1'!X:X,"VIRTUAL"))</f>
        <v>0</v>
      </c>
      <c r="DR240" s="42">
        <f>IF(C240="","",SUMIFS('Planificación 2026-1'!R:R,'Planificación 2026-1'!W:W,C240,'Planificación 2026-1'!E:E,"HUAURA",'Planificación 2026-1'!X:X,"PRESENCIAL"))</f>
        <v>0</v>
      </c>
      <c r="DS240" s="48">
        <f>SUMIFS('Planificación 2026-1'!R:R,'Planificación 2026-1'!W:W,C240,'Planificación 2026-1'!E:E,"PRINCIPAL",'Planificación 2026-1'!X:X,"VIRTUAL",'Planificación 2026-1'!H:H,"&gt;2")</f>
        <v>0</v>
      </c>
      <c r="DT240" s="48">
        <f>SUMIFS('Planificación 2026-1'!R:R,'Planificación 2026-1'!W:W,C240,'Planificación 2026-1'!E:E,"PRINCIPAL",'Planificación 2026-1'!X:X,"&lt;&gt;VIRTUAL",'Planificación 2026-1'!H:H,"&gt;2")</f>
        <v>0</v>
      </c>
      <c r="DU240" s="48">
        <f>SUMIFS('Planificación 2026-1'!R:R,'Planificación 2026-1'!W:W,C240,'Planificación 2026-1'!E:E,"SUNAMPE",'Planificación 2026-1'!X:X,"VIRTUAL",'Planificación 2026-1'!H:H,"&gt;2")</f>
        <v>0</v>
      </c>
      <c r="DV240" s="48">
        <f>SUMIFS('Planificación 2026-1'!R:R,'Planificación 2026-1'!W:W,C240,'Planificación 2026-1'!E:E,"SUNAMPE",'Planificación 2026-1'!X:X,"&lt;&gt;VIRTUAL",'Planificación 2026-1'!H:H,"&gt;2")</f>
        <v>0</v>
      </c>
      <c r="DW240" s="48">
        <f>SUMIFS('Planificación 2026-1'!R:R,'Planificación 2026-1'!W:W,C240,'Planificación 2026-1'!E:E,"FILIAL",'Planificación 2026-1'!X:X,"VIRTUAL",'Planificación 2026-1'!H:H,"&gt;2")</f>
        <v>10</v>
      </c>
      <c r="DX240" s="48">
        <f>SUMIFS('Planificación 2026-1'!R:R,'Planificación 2026-1'!W:W,C240,'Planificación 2026-1'!E:E,"FILIAL",'Planificación 2026-1'!X:X,"&lt;&gt;VIRTUAL",'Planificación 2026-1'!H:H,"&gt;2")</f>
        <v>0</v>
      </c>
      <c r="DY240" s="48">
        <f>SUMIFS('Planificación 2026-1'!R:R,'Planificación 2026-1'!W:W,C240,'Planificación 2026-1'!E:E,"PORUMA",'Planificación 2026-1'!X:X,"VIRTUAL",'Planificación 2026-1'!H:H,"&gt;2")</f>
        <v>0</v>
      </c>
      <c r="DZ240" s="48">
        <f>SUMIFS('Planificación 2026-1'!R:R,'Planificación 2026-1'!W:W,C240,'Planificación 2026-1'!E:E,"PORUMA",'Planificación 2026-1'!X:X,"&lt;&gt;VIRTUAL",'Planificación 2026-1'!H:H,"&gt;2")</f>
        <v>0</v>
      </c>
      <c r="EA240" s="48">
        <f>SUMIFS('Planificación 2026-1'!R:R,'Planificación 2026-1'!W:W,C240,'Planificación 2026-1'!E:E,"HUAURA",'Planificación 2026-1'!X:X,"VIRTUAL",'Planificación 2026-1'!H:H,"&gt;2")</f>
        <v>0</v>
      </c>
      <c r="EB240" s="48">
        <f>SUMIFS('Planificación 2026-1'!R:R,'Planificación 2026-1'!W:W,C240,'Planificación 2026-1'!E:E,"HUAURA",'Planificación 2026-1'!X:X,"&lt;&gt;VIRTUAL",'Planificación 2026-1'!H:H,"&gt;2")</f>
        <v>0</v>
      </c>
      <c r="EC240" s="48">
        <f>SUMIFS('Planificación 2026-1'!R:R,'Planificación 2026-1'!W:W,C240,'Planificación 2026-1'!E:E,"PRINCIPAL",'Planificación 2026-1'!X:X,"VIRTUAL",'Planificación 2026-1'!H:H,"&lt;3")</f>
        <v>0</v>
      </c>
      <c r="ED240" s="48">
        <f>SUMIFS('Planificación 2026-1'!R:R,'Planificación 2026-1'!W:W,C240,'Planificación 2026-1'!E:E,"PRINCIPAL",'Planificación 2026-1'!X:X,"&lt;&gt;VIRTUAL",'Planificación 2026-1'!H:H,"&lt;3")</f>
        <v>0</v>
      </c>
      <c r="EE240" s="48">
        <f>SUMIFS('Planificación 2026-1'!R:R,'Planificación 2026-1'!W:W,C240,'Planificación 2026-1'!E:E,"SUNAMPE",'Planificación 2026-1'!X:X,"VIRTUAL",'Planificación 2026-1'!H:H,"&lt;3")</f>
        <v>0</v>
      </c>
      <c r="EF240" s="48">
        <f>SUMIFS('Planificación 2026-1'!R:R,'Planificación 2026-1'!W:W,C240,'Planificación 2026-1'!E:E,"SUNAMPE",'Planificación 2026-1'!X:X,"&lt;&gt;VIRTUAL",'Planificación 2026-1'!H:H,"&lt;3")</f>
        <v>0</v>
      </c>
      <c r="EG240" s="48">
        <f>SUMIFS('Planificación 2026-1'!R:R,'Planificación 2026-1'!W:W,C240,'Planificación 2026-1'!E:E,"FILIAL",'Planificación 2026-1'!X:X,"VIRTUAL",'Planificación 2026-1'!H:H,"&lt;3")</f>
        <v>0</v>
      </c>
      <c r="EH240" s="48">
        <f>SUMIFS('Planificación 2026-1'!R:R,'Planificación 2026-1'!W:W,C240,'Planificación 2026-1'!E:E,"FILIAL",'Planificación 2026-1'!X:X,"&lt;&gt;VIRTUAL",'Planificación 2026-1'!H:H,"&lt;3")</f>
        <v>0</v>
      </c>
      <c r="EI240" s="48">
        <f>SUMIFS('Planificación 2026-1'!R:R,'Planificación 2026-1'!W:W,C240,'Planificación 2026-1'!E:E,"PORUMA",'Planificación 2026-1'!X:X,"VIRTUAL",'Planificación 2026-1'!H:H,"&lt;3")</f>
        <v>0</v>
      </c>
      <c r="EJ240" s="48">
        <f>SUMIFS('Planificación 2026-1'!R:R,'Planificación 2026-1'!W:W,C240,'Planificación 2026-1'!E:E,"PORUMA",'Planificación 2026-1'!X:X,"&lt;&gt;VIRTUAL",'Planificación 2026-1'!H:H,"&lt;3")</f>
        <v>0</v>
      </c>
      <c r="EK240" s="48">
        <f>SUMIFS('Planificación 2026-1'!R:R,'Planificación 2026-1'!W:W,C240,'Planificación 2026-1'!E:E,"HUAURA",'Planificación 2026-1'!X:X,"VIRTUAL",'Planificación 2026-1'!H:H,"&lt;3")</f>
        <v>0</v>
      </c>
      <c r="EL240" s="48">
        <f>SUMIFS('Planificación 2026-1'!R:R,'Planificación 2026-1'!W:W,C240,'Planificación 2026-1'!E:E,"HUAURA",'Planificación 2026-1'!X:X,"&lt;&gt;VIRTUAL",'Planificación 2026-1'!H:H,"&lt;3")</f>
        <v>0</v>
      </c>
      <c r="EM240" s="48">
        <f t="shared" si="50"/>
        <v>10</v>
      </c>
      <c r="EN240" s="48">
        <f t="shared" si="51"/>
        <v>0</v>
      </c>
      <c r="EO240" s="48">
        <f t="shared" si="52"/>
        <v>0</v>
      </c>
      <c r="EP240" s="48">
        <f t="shared" si="53"/>
        <v>0</v>
      </c>
      <c r="EQ240" s="48">
        <f t="shared" si="54"/>
        <v>0</v>
      </c>
      <c r="ER240" s="48"/>
      <c r="ES240" s="48">
        <f t="shared" si="55"/>
        <v>10</v>
      </c>
      <c r="ET240" s="48">
        <f t="shared" si="56"/>
        <v>0</v>
      </c>
      <c r="EU240" s="48" t="b">
        <f t="shared" si="57"/>
        <v>1</v>
      </c>
      <c r="EV240" s="48" t="str">
        <f t="shared" si="58"/>
        <v/>
      </c>
      <c r="EW240" s="48" t="str">
        <f t="shared" si="59"/>
        <v>VIRTUAL</v>
      </c>
    </row>
    <row r="241" spans="1:153" x14ac:dyDescent="0.3">
      <c r="A241" s="53"/>
      <c r="B241" s="383">
        <v>238</v>
      </c>
      <c r="C241" s="107" t="s">
        <v>488</v>
      </c>
      <c r="D241" s="82">
        <f>SUMIF('Planificación 2026-1'!W:W,C241,'Planificación 2026-1'!R:R)</f>
        <v>18</v>
      </c>
      <c r="E241" s="385" t="s">
        <v>319</v>
      </c>
      <c r="F241" s="386"/>
      <c r="G241" s="107" t="s">
        <v>276</v>
      </c>
      <c r="H241" s="107" t="s">
        <v>434</v>
      </c>
      <c r="I241" s="77" t="str">
        <f>IF(SUM(COUNTIFS('Planificación 2026-1'!E:E,"PRINCIPAL",'Planificación 2026-1'!W:W,C241,'Planificación 2026-1'!G:G,"AF"))&gt;0,"P01"," ")</f>
        <v xml:space="preserve"> </v>
      </c>
      <c r="J241" s="78" t="str">
        <f>IF(SUM(COUNTIFS('Planificación 2026-1'!E:E,"PRINCIPAL",'Planificación 2026-1'!W:W,C241,'Planificación 2026-1'!G:G,"EN"))&gt;0,"P02"," ")</f>
        <v xml:space="preserve"> </v>
      </c>
      <c r="K241" s="78" t="str">
        <f>IF(SUM(COUNTIFS('Planificación 2026-1'!E:E,"PRINCIPAL",'Planificación 2026-1'!W:W,C241,'Planificación 2026-1'!G:G,"IS"))&gt;0,"P03"," ")</f>
        <v xml:space="preserve"> </v>
      </c>
      <c r="L241" s="78" t="str">
        <f>IF(SUM(COUNTIFS('Planificación 2026-1'!E:E,"PRINCIPAL",'Planificación 2026-1'!W:W,C241,'Planificación 2026-1'!G:G,"PS"))&gt;0,"P04"," ")</f>
        <v>P04</v>
      </c>
      <c r="M241" s="78"/>
      <c r="N241" s="78" t="str">
        <f>IF(SUM(COUNTIFS('Planificación 2026-1'!E:E,"PRINCIPAL",'Planificación 2026-1'!W:W,C241,'Planificación 2026-1'!G:G,"IN"))&gt;0,"P06"," ")</f>
        <v xml:space="preserve"> </v>
      </c>
      <c r="O241" s="78" t="str">
        <f>IF(SUM(COUNTIFS('Planificación 2026-1'!E:E,"PRINCIPAL",'Planificación 2026-1'!W:W,C241,'Planificación 2026-1'!G:G,"CA"))&gt;0,"P07"," ")</f>
        <v xml:space="preserve"> </v>
      </c>
      <c r="P241" s="78" t="str">
        <f>IF(SUM(COUNTIFS('Planificación 2026-1'!E:E,"PRINCIPAL",'Planificación 2026-1'!W:W,C241,'Planificación 2026-1'!G:G,"DE"))&gt;0,"P08"," ")</f>
        <v xml:space="preserve"> </v>
      </c>
      <c r="Q241" s="78" t="str">
        <f>IF(SUM(COUNTIFS('Planificación 2026-1'!E:E,"PRINCIPAL",'Planificación 2026-1'!W:W,C241,'Planificación 2026-1'!G:G,"OB"))&gt;0,"P09"," ")</f>
        <v xml:space="preserve"> </v>
      </c>
      <c r="R241" s="78" t="str">
        <f>IF(SUM(COUNTIFS('Planificación 2026-1'!E:E,"PRINCIPAL",'Planificación 2026-1'!W:W,C241,'Planificación 2026-1'!G:G,"MH"))&gt;0,"P31"," ")</f>
        <v xml:space="preserve"> </v>
      </c>
      <c r="S241" s="78" t="str">
        <f>IF(SUM(COUNTIFS('Planificación 2026-1'!E:E,"PRINCIPAL",'Planificación 2026-1'!W:W,C241,'Planificación 2026-1'!G:G,"IC"))&gt;0,"P32"," ")</f>
        <v xml:space="preserve"> </v>
      </c>
      <c r="T241" s="78" t="str">
        <f>IF(SUM(COUNTIFS('Planificación 2026-1'!E:E,"PRINCIPAL",'Planificación 2026-1'!W:W,C241,'Planificación 2026-1'!G:G,"AR"))&gt;0,"P34"," ")</f>
        <v xml:space="preserve"> </v>
      </c>
      <c r="U241" s="78" t="str">
        <f>IF(SUM(COUNTIFS('Planificación 2026-1'!E:E,"PRINCIPAL",'Planificación 2026-1'!W:W,C241,'Planificación 2026-1'!G:G,"T1"))&gt;0,"P35"," ")</f>
        <v xml:space="preserve"> </v>
      </c>
      <c r="V241" s="78" t="str">
        <f>IF(SUM(COUNTIFS('Planificación 2026-1'!E:E,"PRINCIPAL",'Planificación 2026-1'!W:W,C241,'Planificación 2026-1'!G:G,"T3"))&gt;0,"P36"," ")</f>
        <v xml:space="preserve"> </v>
      </c>
      <c r="W241" s="78" t="str">
        <f>IF(SUM(COUNTIFS('Planificación 2026-1'!E:E,"PRINCIPAL",'Planificación 2026-1'!W:W,C241,'Planificación 2026-1'!G:G,"T2"))&gt;0,"P37"," ")</f>
        <v xml:space="preserve"> </v>
      </c>
      <c r="X241" s="78" t="str">
        <f>IF(SUM(COUNTIFS('Planificación 2026-1'!E:E,"PRINCIPAL",'Planificación 2026-1'!W:W,C241,'Planificación 2026-1'!G:G,"AE"))&gt;0,"P38"," ")</f>
        <v xml:space="preserve"> </v>
      </c>
      <c r="Y241" s="78" t="str">
        <f>IF(SUM(COUNTIFS('Planificación 2026-1'!E:E,"PRINCIPAL",'Planificación 2026-1'!W:W,C241,'Planificación 2026-1'!G:G,"T4"))&gt;0,"P55"," ")</f>
        <v xml:space="preserve"> </v>
      </c>
      <c r="Z241" s="78" t="str">
        <f>IF(SUM(COUNTIFS('Planificación 2026-1'!E:E,"FILIAL",'Planificación 2026-1'!W:W,C241,'Planificación 2026-1'!G:G,"AF"))&gt;0," P01"," ")</f>
        <v xml:space="preserve"> </v>
      </c>
      <c r="AA241" s="78" t="str">
        <f>IF(SUM(COUNTIFS('Planificación 2026-1'!E:E,"FILIAL",'Planificación 2026-1'!W:W,C241,'Planificación 2026-1'!G:G,"EN"))&gt;0,"P02"," ")</f>
        <v xml:space="preserve"> </v>
      </c>
      <c r="AB241" s="78" t="str">
        <f>IF(SUM(COUNTIFS('Planificación 2026-1'!E:E,"FILIAL",'Planificación 2026-1'!W:W,C241,'Planificación 2026-1'!G:G,"IS"))&gt;0,"P03"," ")</f>
        <v xml:space="preserve"> </v>
      </c>
      <c r="AC241" s="78" t="str">
        <f>IF(SUM(COUNTIFS('Planificación 2026-1'!E:E,"FILIAL",'Planificación 2026-1'!W:W,C241,'Planificación 2026-1'!G:G,"PS"))&gt;0,"P04"," ")</f>
        <v>P04</v>
      </c>
      <c r="AD241" s="78"/>
      <c r="AE241" s="78" t="str">
        <f>IF(SUM(COUNTIFS('Planificación 2026-1'!E:E,"FILIAL",'Planificación 2026-1'!W:W,C241,'Planificación 2026-1'!G:G,"IN"))&gt;0,"P06"," ")</f>
        <v xml:space="preserve"> </v>
      </c>
      <c r="AF241" s="78" t="str">
        <f>IF(SUM(COUNTIFS('Planificación 2026-1'!E:E,"FILIAL",'Planificación 2026-1'!W:W,C241,'Planificación 2026-1'!G:G,"CA"))&gt;0,"P07"," ")</f>
        <v xml:space="preserve"> </v>
      </c>
      <c r="AG241" s="78" t="str">
        <f>IF(SUM(COUNTIFS('Planificación 2026-1'!E:E,"FILIAL",'Planificación 2026-1'!W:W,C241,'Planificación 2026-1'!G:G,"DE"))&gt;0,"P08"," ")</f>
        <v xml:space="preserve"> </v>
      </c>
      <c r="AH241" s="78" t="str">
        <f>IF(SUM(COUNTIFS('Planificación 2026-1'!E:E,"FILIAL",'Planificación 2026-1'!W:W,C241,'Planificación 2026-1'!G:G,"OB"))&gt;0,"P09"," ")</f>
        <v xml:space="preserve"> </v>
      </c>
      <c r="AI241" s="78" t="str">
        <f>IF(SUM(COUNTIFS('Planificación 2026-1'!E:E,"FILIAL",'Planificación 2026-1'!W:W,C241,'Planificación 2026-1'!G:G,"MH"))&gt;0,"P31"," ")</f>
        <v xml:space="preserve"> </v>
      </c>
      <c r="AJ241" s="78" t="str">
        <f>IF(SUM(COUNTIFS('Planificación 2026-1'!E:E,"FILIAL",'Planificación 2026-1'!W:W,C241,'Planificación 2026-1'!G:G,"IC"))&gt;0,"P32"," ")</f>
        <v xml:space="preserve"> </v>
      </c>
      <c r="AK241" s="78" t="str">
        <f>IF(SUM(COUNTIFS('Planificación 2026-1'!E:E,"FILIAL",'Planificación 2026-1'!W:W,C241,'Planificación 2026-1'!G:G,"AR"))&gt;0,"P34"," ")</f>
        <v xml:space="preserve"> </v>
      </c>
      <c r="AL241" s="78" t="str">
        <f>IF(SUM(COUNTIFS('Planificación 2026-1'!E:E,"FILIAL",'Planificación 2026-1'!W:W,C241,'Planificación 2026-1'!G:G,"T1"))&gt;0,"P35"," ")</f>
        <v xml:space="preserve"> </v>
      </c>
      <c r="AM241" s="78" t="str">
        <f>IF(SUM(COUNTIFS('Planificación 2026-1'!E:E,"FILIAL",'Planificación 2026-1'!W:W,C241,'Planificación 2026-1'!G:G,"T3"))&gt;0,"P36"," ")</f>
        <v xml:space="preserve"> </v>
      </c>
      <c r="AN241" s="78" t="str">
        <f>IF(SUM(COUNTIFS('Planificación 2026-1'!E:E,"FILIAL",'Planificación 2026-1'!W:W,C241,'Planificación 2026-1'!G:G,"T2"))&gt;0,"P37"," ")</f>
        <v xml:space="preserve"> </v>
      </c>
      <c r="AO241" s="78" t="str">
        <f>IF(SUM(COUNTIFS('Planificación 2026-1'!E:E,"FILIAL",'Planificación 2026-1'!W:W,C241,'Planificación 2026-1'!G:G,"AE"))&gt;0,"P38"," ")</f>
        <v xml:space="preserve"> </v>
      </c>
      <c r="AP241" s="78" t="str">
        <f>IF(SUM(COUNTIFS('Planificación 2026-1'!E:E,"FILIAL",'Planificación 2026-1'!W:W,C241,'Planificación 2026-1'!G:G,"T4"))&gt;0,"P55"," ")</f>
        <v xml:space="preserve"> </v>
      </c>
      <c r="AQ241" s="78" t="str">
        <f>IF(SUM(COUNTIFS('Planificación 2026-1'!E:E,"SUNAMPE",'Planificación 2026-1'!W:W,C241,'Planificación 2026-1'!G:G,"AF"))&gt;0," P01"," ")</f>
        <v xml:space="preserve"> </v>
      </c>
      <c r="AR241" s="78" t="str">
        <f>IF(SUM(COUNTIFS('Planificación 2026-1'!E:E,"SUNAMPE",'Planificación 2026-1'!W:W,C241,'Planificación 2026-1'!G:G,"EN"))&gt;0,"P02"," ")</f>
        <v xml:space="preserve"> </v>
      </c>
      <c r="AS241" s="78" t="str">
        <f>IF(SUM(COUNTIFS('Planificación 2026-1'!E:E,"SUNAMPE",'Planificación 2026-1'!W:W,C241,'Planificación 2026-1'!G:G,"IS"))&gt;0,"P03"," ")</f>
        <v xml:space="preserve"> </v>
      </c>
      <c r="AT241" s="78" t="str">
        <f>IF(SUM(COUNTIFS('Planificación 2026-1'!E:E,"SUNAMPE",'Planificación 2026-1'!W:W,C241,'Planificación 2026-1'!G:G,"PS"))&gt;0,"P04"," ")</f>
        <v xml:space="preserve"> </v>
      </c>
      <c r="AU241" s="78"/>
      <c r="AV241" s="78" t="str">
        <f>IF(SUM(COUNTIFS('Planificación 2026-1'!E:E,"SUNAMPE",'Planificación 2026-1'!W:W,C241,'Planificación 2026-1'!G:G,"IN"))&gt;0,"P06"," ")</f>
        <v xml:space="preserve"> </v>
      </c>
      <c r="AW241" s="78" t="str">
        <f>IF(SUM(COUNTIFS('Planificación 2026-1'!E:E,"SUNAMPE",'Planificación 2026-1'!W:W,C241,'Planificación 2026-1'!G:G,"CA"))&gt;0,"P07"," ")</f>
        <v xml:space="preserve"> </v>
      </c>
      <c r="AX241" s="78" t="str">
        <f>IF(SUM(COUNTIFS('Planificación 2026-1'!E:E,"SUNAMPE",'Planificación 2026-1'!W:W,C241,'Planificación 2026-1'!G:G,"DE"))&gt;0,"P08"," ")</f>
        <v xml:space="preserve"> </v>
      </c>
      <c r="AY241" s="78" t="str">
        <f>IF(SUM(COUNTIFS('Planificación 2026-1'!E:E,"SUNAMPE",'Planificación 2026-1'!W:W,C241,'Planificación 2026-1'!G:G,"OB"))&gt;0,"P09"," ")</f>
        <v xml:space="preserve"> </v>
      </c>
      <c r="AZ241" s="78" t="str">
        <f>IF(SUM(COUNTIFS('Planificación 2026-1'!E:E,"SUNAMPE",'Planificación 2026-1'!W:W,C241,'Planificación 2026-1'!G:G,"MH"))&gt;0,"P31"," ")</f>
        <v xml:space="preserve"> </v>
      </c>
      <c r="BA241" s="78" t="str">
        <f>IF(SUM(COUNTIFS('Planificación 2026-1'!E:E,"SUNAMPE",'Planificación 2026-1'!W:W,C241,'Planificación 2026-1'!G:G,"IC"))&gt;0,"P32"," ")</f>
        <v xml:space="preserve"> </v>
      </c>
      <c r="BB241" s="78" t="str">
        <f>IF(SUM(COUNTIFS('Planificación 2026-1'!E:E,"SUNAMPE",'Planificación 2026-1'!W:W,C241,'Planificación 2026-1'!G:G,"AR"))&gt;0,"P34"," ")</f>
        <v xml:space="preserve"> </v>
      </c>
      <c r="BC241" s="78" t="str">
        <f>IF(SUM(COUNTIFS('Planificación 2026-1'!E:E,"SUNAMPE",'Planificación 2026-1'!W:W,C241,'Planificación 2026-1'!G:G,"T1"))&gt;0,"P35"," ")</f>
        <v xml:space="preserve"> </v>
      </c>
      <c r="BD241" s="78" t="str">
        <f>IF(SUM(COUNTIFS('Planificación 2026-1'!E:E,"SUNAMPE",'Planificación 2026-1'!W:W,C241,'Planificación 2026-1'!G:G,"T3"))&gt;0,"P36"," ")</f>
        <v xml:space="preserve"> </v>
      </c>
      <c r="BE241" s="78" t="str">
        <f>IF(SUM(COUNTIFS('Planificación 2026-1'!E:E,"SUNAMPE",'Planificación 2026-1'!W:W,C241,'Planificación 2026-1'!G:G,"T2"))&gt;0,"P37"," ")</f>
        <v xml:space="preserve"> </v>
      </c>
      <c r="BF241" s="78" t="str">
        <f>IF(SUM(COUNTIFS('Planificación 2026-1'!E:E,"SUNAMPE",'Planificación 2026-1'!W:W,C241,'Planificación 2026-1'!G:G,"AE"))&gt;0,"P38"," ")</f>
        <v xml:space="preserve"> </v>
      </c>
      <c r="BG241" s="78" t="str">
        <f>IF(SUM(COUNTIFS('Planificación 2026-1'!E:E,"SUNAMPE",'Planificación 2026-1'!W:W,C241,'Planificación 2026-1'!G:G,"T4"))&gt;0,"P55"," ")</f>
        <v xml:space="preserve"> </v>
      </c>
      <c r="BH241" s="78" t="str">
        <f>IF(SUM(COUNTIFS('Planificación 2026-1'!E:E,"HUAURA",'Planificación 2026-1'!W:W,C241,'Planificación 2026-1'!G:G,"AF"))&gt;0," P01"," ")</f>
        <v xml:space="preserve"> </v>
      </c>
      <c r="BI241" s="78" t="str">
        <f>IF(SUM(COUNTIFS('Planificación 2026-1'!E:E,"HUAURA",'Planificación 2026-1'!W:W,C241,'Planificación 2026-1'!G:G,"EN"))&gt;0,"P02"," ")</f>
        <v xml:space="preserve"> </v>
      </c>
      <c r="BJ241" s="78" t="str">
        <f>IF(SUM(COUNTIFS('Planificación 2026-1'!E:E,"HUAURA",'Planificación 2026-1'!W:W,C241,'Planificación 2026-1'!G:G,"IS"))&gt;0,"P03"," ")</f>
        <v xml:space="preserve"> </v>
      </c>
      <c r="BK241" s="78" t="str">
        <f>IF(SUM(COUNTIFS('Planificación 2026-1'!E:E,"HUAURA",'Planificación 2026-1'!W:W,C241,'Planificación 2026-1'!G:G,"PS"))&gt;0,"P04"," ")</f>
        <v>P04</v>
      </c>
      <c r="BL241" s="78"/>
      <c r="BM241" s="78" t="str">
        <f>IF(SUM(COUNTIFS('Planificación 2026-1'!E:E,"HUAURA",'Planificación 2026-1'!W:W,C241,'Planificación 2026-1'!G:G,"IN"))&gt;0,"P06"," ")</f>
        <v xml:space="preserve"> </v>
      </c>
      <c r="BN241" s="78" t="str">
        <f>IF(SUM(COUNTIFS('Planificación 2026-1'!E:E,"HUAURA",'Planificación 2026-1'!W:W,C241,'Planificación 2026-1'!G:G,"CA"))&gt;0,"P07"," ")</f>
        <v xml:space="preserve"> </v>
      </c>
      <c r="BO241" s="78" t="str">
        <f>IF(SUM(COUNTIFS('Planificación 2026-1'!E:E,"HUAURA",'Planificación 2026-1'!W:W,C241,'Planificación 2026-1'!G:G,"DE"))&gt;0,"P08"," ")</f>
        <v xml:space="preserve"> </v>
      </c>
      <c r="BP241" s="78" t="str">
        <f>IF(SUM(COUNTIFS('Planificación 2026-1'!E:E,"HUAURA",'Planificación 2026-1'!W:W,C241,'Planificación 2026-1'!G:G,"OB"))&gt;0,"P09"," ")</f>
        <v xml:space="preserve"> </v>
      </c>
      <c r="BQ241" s="78" t="str">
        <f>IF(SUM(COUNTIFS('Planificación 2026-1'!E:E,"HUAURA",'Planificación 2026-1'!W:W,C241,'Planificación 2026-1'!G:G,"MH"))&gt;0,"P31"," ")</f>
        <v xml:space="preserve"> </v>
      </c>
      <c r="BR241" s="78" t="str">
        <f>IF(SUM(COUNTIFS('Planificación 2026-1'!E:E,"HUAURA",'Planificación 2026-1'!W:W,C241,'Planificación 2026-1'!G:G,"IC"))&gt;0,"P32"," ")</f>
        <v xml:space="preserve"> </v>
      </c>
      <c r="BS241" s="78" t="str">
        <f>IF(SUM(COUNTIFS('Planificación 2026-1'!E:E,"HUAURA",'Planificación 2026-1'!W:W,C241,'Planificación 2026-1'!G:G,"AR"))&gt;0,"P34"," ")</f>
        <v xml:space="preserve"> </v>
      </c>
      <c r="BT241" s="78" t="str">
        <f>IF(SUM(COUNTIFS('Planificación 2026-1'!E:E,"HUAURA",'Planificación 2026-1'!W:W,C241,'Planificación 2026-1'!G:G,"T1"))&gt;0,"P35"," ")</f>
        <v xml:space="preserve"> </v>
      </c>
      <c r="BU241" s="78" t="str">
        <f>IF(SUM(COUNTIFS('Planificación 2026-1'!E:E,"HUAURA",'Planificación 2026-1'!W:W,C241,'Planificación 2026-1'!G:G,"T3"))&gt;0,"P36"," ")</f>
        <v xml:space="preserve"> </v>
      </c>
      <c r="BV241" s="78" t="str">
        <f>IF(SUM(COUNTIFS('Planificación 2026-1'!E:E,"HUAURA",'Planificación 2026-1'!W:W,C241,'Planificación 2026-1'!G:G,"T2"))&gt;0,"P37"," ")</f>
        <v xml:space="preserve"> </v>
      </c>
      <c r="BW241" s="78" t="str">
        <f>IF(SUM(COUNTIFS('Planificación 2026-1'!E:E,"HUAURA",'Planificación 2026-1'!W:W,C241,'Planificación 2026-1'!G:G,"AE"))&gt;0,"P38"," ")</f>
        <v xml:space="preserve"> </v>
      </c>
      <c r="BX241" s="78" t="str">
        <f>IF(SUM(COUNTIFS('Planificación 2026-1'!E:E,"HUAURA",'Planificación 2026-1'!W:W,C241,'Planificación 2026-1'!G:G,"T4"))&gt;0,"P55"," ")</f>
        <v xml:space="preserve"> </v>
      </c>
      <c r="BY241" s="79">
        <f>SUMIFS('Planificación 2026-1'!R:R,'Planificación 2026-1'!W:W,C241,'Planificación 2026-1'!G:G,"AF",'Planificación 2026-1'!H:H,"&gt;2")</f>
        <v>0</v>
      </c>
      <c r="BZ241" s="79">
        <f>SUMIFS('Planificación 2026-1'!R:R,'Planificación 2026-1'!W:W,C241,'Planificación 2026-1'!G:G,"EN",'Planificación 2026-1'!H:H,"&gt;2")</f>
        <v>0</v>
      </c>
      <c r="CA241" s="79">
        <f>SUMIFS('Planificación 2026-1'!R:R,'Planificación 2026-1'!W:W,C241,'Planificación 2026-1'!G:G,"IS",'Planificación 2026-1'!H:H,"&gt;2")</f>
        <v>0</v>
      </c>
      <c r="CB241" s="79">
        <f>SUMIFS('Planificación 2026-1'!R:R,'Planificación 2026-1'!W:W,C241,'Planificación 2026-1'!G:G,"PS",'Planificación 2026-1'!H:H,"&gt;2")</f>
        <v>18</v>
      </c>
      <c r="CC241" s="79">
        <f>SUMIFS('Planificación 2026-1'!R:R,'Planificación 2026-1'!W:W,C241,'Planificación 2026-1'!G:G,"IN",'Planificación 2026-1'!H:H,"&gt;2")</f>
        <v>0</v>
      </c>
      <c r="CD241" s="79">
        <f>SUMIFS('Planificación 2026-1'!R:R,'Planificación 2026-1'!W:W,C241,'Planificación 2026-1'!G:G,"CA",'Planificación 2026-1'!H:H,"&gt;2")</f>
        <v>0</v>
      </c>
      <c r="CE241" s="79">
        <f>SUMIFS('Planificación 2026-1'!R:R,'Planificación 2026-1'!W:W,C241,'Planificación 2026-1'!G:G,"DE",'Planificación 2026-1'!H:H,"&gt;2")</f>
        <v>0</v>
      </c>
      <c r="CF241" s="79">
        <f>SUMIFS('Planificación 2026-1'!R:R,'Planificación 2026-1'!W:W,C241,'Planificación 2026-1'!G:G,"OB",'Planificación 2026-1'!H:H,"&gt;2")</f>
        <v>0</v>
      </c>
      <c r="CG241" s="79">
        <f>SUMIFS('Planificación 2026-1'!R:R,'Planificación 2026-1'!W:W,C241,'Planificación 2026-1'!G:G,"MH",'Planificación 2026-1'!H:H,"&gt;2")</f>
        <v>0</v>
      </c>
      <c r="CH241" s="79">
        <f>SUMIFS('Planificación 2026-1'!R:R,'Planificación 2026-1'!W:W,C241,'Planificación 2026-1'!G:G,"IC",'Planificación 2026-1'!H:H,"&gt;2")</f>
        <v>0</v>
      </c>
      <c r="CI241" s="79">
        <f>SUMIFS('Planificación 2026-1'!R:R,'Planificación 2026-1'!W:W,C241,'Planificación 2026-1'!G:G,"AR",'Planificación 2026-1'!H:H,"&gt;2")</f>
        <v>0</v>
      </c>
      <c r="CJ241" s="79">
        <f>SUMIFS('Planificación 2026-1'!R:R,'Planificación 2026-1'!W:W,C241,'Planificación 2026-1'!G:G,"T1",'Planificación 2026-1'!H:H,"&gt;2")</f>
        <v>0</v>
      </c>
      <c r="CK241" s="79">
        <f>SUMIFS('Planificación 2026-1'!R:R,'Planificación 2026-1'!W:W,C241,'Planificación 2026-1'!G:G,"T3",'Planificación 2026-1'!H:H,"&gt;2")</f>
        <v>0</v>
      </c>
      <c r="CL241" s="79">
        <f>SUMIFS('Planificación 2026-1'!R:R,'Planificación 2026-1'!W:W,C241,'Planificación 2026-1'!G:G,"T2",'Planificación 2026-1'!H:H,"&gt;2")</f>
        <v>0</v>
      </c>
      <c r="CM241" s="79">
        <f>SUMIFS('Planificación 2026-1'!R:R,'Planificación 2026-1'!W:W,C241,'Planificación 2026-1'!G:G,"AE",'Planificación 2026-1'!H:H,"&gt;2")</f>
        <v>0</v>
      </c>
      <c r="CN241" s="79">
        <f>SUMIFS('Planificación 2026-1'!R:R,'Planificación 2026-1'!W:W,C241,'Planificación 2026-1'!G:G,"T4",'Planificación 2026-1'!H:H,"&gt;2")</f>
        <v>0</v>
      </c>
      <c r="CO241" s="79">
        <f>SUMIFS('Planificación 2026-1'!R:R,'Planificación 2026-1'!W:W,C241,'Planificación 2026-1'!G:G,"AF",'Planificación 2026-1'!H:H,"&lt;3")</f>
        <v>0</v>
      </c>
      <c r="CP241" s="79">
        <f>SUMIFS('Planificación 2026-1'!R:R,'Planificación 2026-1'!W:W,C241,'Planificación 2026-1'!G:G,"EN",'Planificación 2026-1'!H:H,"&lt;3")</f>
        <v>0</v>
      </c>
      <c r="CQ241" s="79">
        <f>SUMIFS('Planificación 2026-1'!R:R,'Planificación 2026-1'!W:W,C241,'Planificación 2026-1'!G:G,"IS",'Planificación 2026-1'!H:H,"&lt;3")</f>
        <v>0</v>
      </c>
      <c r="CR241" s="79">
        <f>SUMIFS('Planificación 2026-1'!R:R,'Planificación 2026-1'!W:W,C241,'Planificación 2026-1'!G:G,"PS",'Planificación 2026-1'!H:H,"&lt;3")</f>
        <v>0</v>
      </c>
      <c r="CS241" s="79">
        <f>SUMIFS('Planificación 2026-1'!R:R,'Planificación 2026-1'!W:W,C241,'Planificación 2026-1'!G:G,"IN",'Planificación 2026-1'!H:H,"&lt;3")</f>
        <v>0</v>
      </c>
      <c r="CT241" s="79">
        <f>SUMIFS('Planificación 2026-1'!R:R,'Planificación 2026-1'!W:W,C241,'Planificación 2026-1'!G:G,"CA",'Planificación 2026-1'!H:H,"&lt;3")</f>
        <v>0</v>
      </c>
      <c r="CU241" s="79">
        <f>SUMIFS('Planificación 2026-1'!R:R,'Planificación 2026-1'!W:W,C241,'Planificación 2026-1'!G:G,"DE",'Planificación 2026-1'!H:H,"&lt;3")</f>
        <v>0</v>
      </c>
      <c r="CV241" s="79">
        <f>SUMIFS('Planificación 2026-1'!R:R,'Planificación 2026-1'!W:W,C241,'Planificación 2026-1'!G:G,"OB",'Planificación 2026-1'!H:H,"&lt;3")</f>
        <v>0</v>
      </c>
      <c r="CW241" s="79">
        <f>SUMIFS('Planificación 2026-1'!R:R,'Planificación 2026-1'!W:W,C241,'Planificación 2026-1'!G:G,"MH",'Planificación 2026-1'!H:H,"&lt;3")</f>
        <v>0</v>
      </c>
      <c r="CX241" s="79">
        <f>SUMIFS('Planificación 2026-1'!R:R,'Planificación 2026-1'!W:W,C241,'Planificación 2026-1'!G:G,"IC",'Planificación 2026-1'!H:H,"&lt;3")</f>
        <v>0</v>
      </c>
      <c r="CY241" s="79">
        <f>SUMIFS('Planificación 2026-1'!R:R,'Planificación 2026-1'!W:W,C241,'Planificación 2026-1'!G:G,"AR",'Planificación 2026-1'!H:H,"&lt;3")</f>
        <v>0</v>
      </c>
      <c r="CZ241" s="79">
        <f>SUMIFS('Planificación 2026-1'!R:R,'Planificación 2026-1'!W:W,C241,'Planificación 2026-1'!G:G,"T1",'Planificación 2026-1'!H:H,"&lt;3")</f>
        <v>0</v>
      </c>
      <c r="DA241" s="79">
        <f>SUMIFS('Planificación 2026-1'!R:R,'Planificación 2026-1'!W:W,C241,'Planificación 2026-1'!G:G,"T3",'Planificación 2026-1'!H:H,"&lt;3")</f>
        <v>0</v>
      </c>
      <c r="DB241" s="79">
        <f>SUMIFS('Planificación 2026-1'!R:R,'Planificación 2026-1'!W:W,C241,'Planificación 2026-1'!G:G,"T2",'Planificación 2026-1'!H:H,"&lt;3")</f>
        <v>0</v>
      </c>
      <c r="DC241" s="79">
        <f>SUMIFS('Planificación 2026-1'!R:R,'Planificación 2026-1'!W:W,C241,'Planificación 2026-1'!G:G,"AE",'Planificación 2026-1'!H:H,"&lt;3")</f>
        <v>0</v>
      </c>
      <c r="DD241" s="79">
        <f>SUMIFS('Planificación 2026-1'!R:R,'Planificación 2026-1'!W:W,C241,'Planificación 2026-1'!G:G,"T4",'Planificación 2026-1'!H:H,"&lt;3")</f>
        <v>0</v>
      </c>
      <c r="DE241" s="78" t="str">
        <f t="shared" si="46"/>
        <v>P04</v>
      </c>
      <c r="DF241" s="30">
        <f>IF(C241="","",SUMIFS('Planificación 2026-1'!R:R,'Planificación 2026-1'!W:W,C241,'Planificación 2026-1'!E:E,"PRINCIPAL",'Planificación 2026-1'!X:X,"VIRTUAL"))</f>
        <v>5</v>
      </c>
      <c r="DG241" s="30">
        <f>IF(C241="","",SUMIFS('Planificación 2026-1'!R:R,'Planificación 2026-1'!W:W,C241,'Planificación 2026-1'!E:E,"PRINCIPAL",'Planificación 2026-1'!X:X,"PRESENCIAL"))</f>
        <v>0</v>
      </c>
      <c r="DH241" s="30">
        <f>IF(C241="","",SUMIFS('Planificación 2026-1'!R:R,'Planificación 2026-1'!W:W,C241,'Planificación 2026-1'!E:E,"PRINCIPAL",'Planificación 2026-1'!X:X,"HIBRIDO PRESENCIAL"))</f>
        <v>0</v>
      </c>
      <c r="DI241" s="78" t="str">
        <f t="shared" si="47"/>
        <v>P04</v>
      </c>
      <c r="DJ241" s="78">
        <f>IF(C241="","",SUMIFS('Planificación 2026-1'!R:R,'Planificación 2026-1'!W:W,C241,'Planificación 2026-1'!E:E,"FILIAL",'Planificación 2026-1'!X:X,"VIRTUAL"))</f>
        <v>9</v>
      </c>
      <c r="DK241" s="80">
        <f>IF(C241="","",SUMIFS('Planificación 2026-1'!R:R,'Planificación 2026-1'!W:W,C241,'Planificación 2026-1'!E:E,"FILIAL",'Planificación 2026-1'!X:X,"PRESENCIAL"))</f>
        <v>0</v>
      </c>
      <c r="DL241" s="42">
        <f>IF(C241="","",SUMIFS('Planificación 2026-1'!R:R,'Planificación 2026-1'!W:W,C241,'Planificación 2026-1'!E:E,"FILIAL",'Planificación 2026-1'!X:X,"HIBRIDO PRESENCIAL"))</f>
        <v>0</v>
      </c>
      <c r="DM241" s="81" t="str">
        <f t="shared" si="48"/>
        <v/>
      </c>
      <c r="DN241" s="78">
        <f>IF(C241="","",SUMIFS('Planificación 2026-1'!R:R,'Planificación 2026-1'!W:W,C241,'Planificación 2026-1'!E:E,"SUNAMPE",'Planificación 2026-1'!X:X,"VIRTUAL"))</f>
        <v>0</v>
      </c>
      <c r="DO241" s="42">
        <f>IF(C241="","",SUMIFS('Planificación 2026-1'!R:R,'Planificación 2026-1'!W:W,C241,'Planificación 2026-1'!E:E,"SUNAMPE",'Planificación 2026-1'!X:X,"PRESENCIAL"))</f>
        <v>0</v>
      </c>
      <c r="DP241" s="81" t="str">
        <f t="shared" si="49"/>
        <v>P04</v>
      </c>
      <c r="DQ241" s="78">
        <f>IF(C241="","",SUMIFS('Planificación 2026-1'!R:R,'Planificación 2026-1'!W:W,C241,'Planificación 2026-1'!E:E,"HUAURA",'Planificación 2026-1'!X:X,"VIRTUAL"))</f>
        <v>4</v>
      </c>
      <c r="DR241" s="42">
        <f>IF(C241="","",SUMIFS('Planificación 2026-1'!R:R,'Planificación 2026-1'!W:W,C241,'Planificación 2026-1'!E:E,"HUAURA",'Planificación 2026-1'!X:X,"PRESENCIAL"))</f>
        <v>0</v>
      </c>
      <c r="DS241" s="48">
        <f>SUMIFS('Planificación 2026-1'!R:R,'Planificación 2026-1'!W:W,C241,'Planificación 2026-1'!E:E,"PRINCIPAL",'Planificación 2026-1'!X:X,"VIRTUAL",'Planificación 2026-1'!H:H,"&gt;2")</f>
        <v>5</v>
      </c>
      <c r="DT241" s="48">
        <f>SUMIFS('Planificación 2026-1'!R:R,'Planificación 2026-1'!W:W,C241,'Planificación 2026-1'!E:E,"PRINCIPAL",'Planificación 2026-1'!X:X,"&lt;&gt;VIRTUAL",'Planificación 2026-1'!H:H,"&gt;2")</f>
        <v>0</v>
      </c>
      <c r="DU241" s="48">
        <f>SUMIFS('Planificación 2026-1'!R:R,'Planificación 2026-1'!W:W,C241,'Planificación 2026-1'!E:E,"SUNAMPE",'Planificación 2026-1'!X:X,"VIRTUAL",'Planificación 2026-1'!H:H,"&gt;2")</f>
        <v>0</v>
      </c>
      <c r="DV241" s="48">
        <f>SUMIFS('Planificación 2026-1'!R:R,'Planificación 2026-1'!W:W,C241,'Planificación 2026-1'!E:E,"SUNAMPE",'Planificación 2026-1'!X:X,"&lt;&gt;VIRTUAL",'Planificación 2026-1'!H:H,"&gt;2")</f>
        <v>0</v>
      </c>
      <c r="DW241" s="48">
        <f>SUMIFS('Planificación 2026-1'!R:R,'Planificación 2026-1'!W:W,C241,'Planificación 2026-1'!E:E,"FILIAL",'Planificación 2026-1'!X:X,"VIRTUAL",'Planificación 2026-1'!H:H,"&gt;2")</f>
        <v>9</v>
      </c>
      <c r="DX241" s="48">
        <f>SUMIFS('Planificación 2026-1'!R:R,'Planificación 2026-1'!W:W,C241,'Planificación 2026-1'!E:E,"FILIAL",'Planificación 2026-1'!X:X,"&lt;&gt;VIRTUAL",'Planificación 2026-1'!H:H,"&gt;2")</f>
        <v>0</v>
      </c>
      <c r="DY241" s="48">
        <f>SUMIFS('Planificación 2026-1'!R:R,'Planificación 2026-1'!W:W,C241,'Planificación 2026-1'!E:E,"PORUMA",'Planificación 2026-1'!X:X,"VIRTUAL",'Planificación 2026-1'!H:H,"&gt;2")</f>
        <v>0</v>
      </c>
      <c r="DZ241" s="48">
        <f>SUMIFS('Planificación 2026-1'!R:R,'Planificación 2026-1'!W:W,C241,'Planificación 2026-1'!E:E,"PORUMA",'Planificación 2026-1'!X:X,"&lt;&gt;VIRTUAL",'Planificación 2026-1'!H:H,"&gt;2")</f>
        <v>0</v>
      </c>
      <c r="EA241" s="48">
        <f>SUMIFS('Planificación 2026-1'!R:R,'Planificación 2026-1'!W:W,C241,'Planificación 2026-1'!E:E,"HUAURA",'Planificación 2026-1'!X:X,"VIRTUAL",'Planificación 2026-1'!H:H,"&gt;2")</f>
        <v>4</v>
      </c>
      <c r="EB241" s="48">
        <f>SUMIFS('Planificación 2026-1'!R:R,'Planificación 2026-1'!W:W,C241,'Planificación 2026-1'!E:E,"HUAURA",'Planificación 2026-1'!X:X,"&lt;&gt;VIRTUAL",'Planificación 2026-1'!H:H,"&gt;2")</f>
        <v>0</v>
      </c>
      <c r="EC241" s="48">
        <f>SUMIFS('Planificación 2026-1'!R:R,'Planificación 2026-1'!W:W,C241,'Planificación 2026-1'!E:E,"PRINCIPAL",'Planificación 2026-1'!X:X,"VIRTUAL",'Planificación 2026-1'!H:H,"&lt;3")</f>
        <v>0</v>
      </c>
      <c r="ED241" s="48">
        <f>SUMIFS('Planificación 2026-1'!R:R,'Planificación 2026-1'!W:W,C241,'Planificación 2026-1'!E:E,"PRINCIPAL",'Planificación 2026-1'!X:X,"&lt;&gt;VIRTUAL",'Planificación 2026-1'!H:H,"&lt;3")</f>
        <v>0</v>
      </c>
      <c r="EE241" s="48">
        <f>SUMIFS('Planificación 2026-1'!R:R,'Planificación 2026-1'!W:W,C241,'Planificación 2026-1'!E:E,"SUNAMPE",'Planificación 2026-1'!X:X,"VIRTUAL",'Planificación 2026-1'!H:H,"&lt;3")</f>
        <v>0</v>
      </c>
      <c r="EF241" s="48">
        <f>SUMIFS('Planificación 2026-1'!R:R,'Planificación 2026-1'!W:W,C241,'Planificación 2026-1'!E:E,"SUNAMPE",'Planificación 2026-1'!X:X,"&lt;&gt;VIRTUAL",'Planificación 2026-1'!H:H,"&lt;3")</f>
        <v>0</v>
      </c>
      <c r="EG241" s="48">
        <f>SUMIFS('Planificación 2026-1'!R:R,'Planificación 2026-1'!W:W,C241,'Planificación 2026-1'!E:E,"FILIAL",'Planificación 2026-1'!X:X,"VIRTUAL",'Planificación 2026-1'!H:H,"&lt;3")</f>
        <v>0</v>
      </c>
      <c r="EH241" s="48">
        <f>SUMIFS('Planificación 2026-1'!R:R,'Planificación 2026-1'!W:W,C241,'Planificación 2026-1'!E:E,"FILIAL",'Planificación 2026-1'!X:X,"&lt;&gt;VIRTUAL",'Planificación 2026-1'!H:H,"&lt;3")</f>
        <v>0</v>
      </c>
      <c r="EI241" s="48">
        <f>SUMIFS('Planificación 2026-1'!R:R,'Planificación 2026-1'!W:W,C241,'Planificación 2026-1'!E:E,"PORUMA",'Planificación 2026-1'!X:X,"VIRTUAL",'Planificación 2026-1'!H:H,"&lt;3")</f>
        <v>0</v>
      </c>
      <c r="EJ241" s="48">
        <f>SUMIFS('Planificación 2026-1'!R:R,'Planificación 2026-1'!W:W,C241,'Planificación 2026-1'!E:E,"PORUMA",'Planificación 2026-1'!X:X,"&lt;&gt;VIRTUAL",'Planificación 2026-1'!H:H,"&lt;3")</f>
        <v>0</v>
      </c>
      <c r="EK241" s="48">
        <f>SUMIFS('Planificación 2026-1'!R:R,'Planificación 2026-1'!W:W,C241,'Planificación 2026-1'!E:E,"HUAURA",'Planificación 2026-1'!X:X,"VIRTUAL",'Planificación 2026-1'!H:H,"&lt;3")</f>
        <v>0</v>
      </c>
      <c r="EL241" s="48">
        <f>SUMIFS('Planificación 2026-1'!R:R,'Planificación 2026-1'!W:W,C241,'Planificación 2026-1'!E:E,"HUAURA",'Planificación 2026-1'!X:X,"&lt;&gt;VIRTUAL",'Planificación 2026-1'!H:H,"&lt;3")</f>
        <v>0</v>
      </c>
      <c r="EM241" s="48">
        <f t="shared" si="50"/>
        <v>9</v>
      </c>
      <c r="EN241" s="48">
        <f t="shared" si="51"/>
        <v>4</v>
      </c>
      <c r="EO241" s="48">
        <f t="shared" si="52"/>
        <v>0</v>
      </c>
      <c r="EP241" s="48">
        <f t="shared" si="53"/>
        <v>5</v>
      </c>
      <c r="EQ241" s="48">
        <f t="shared" si="54"/>
        <v>0</v>
      </c>
      <c r="ER241" s="48"/>
      <c r="ES241" s="48">
        <f t="shared" si="55"/>
        <v>18</v>
      </c>
      <c r="ET241" s="48">
        <f t="shared" si="56"/>
        <v>0</v>
      </c>
      <c r="EU241" s="48" t="b">
        <f t="shared" si="57"/>
        <v>1</v>
      </c>
      <c r="EV241" s="48" t="str">
        <f t="shared" si="58"/>
        <v/>
      </c>
      <c r="EW241" s="48" t="str">
        <f t="shared" si="59"/>
        <v>VIRTUAL</v>
      </c>
    </row>
    <row r="242" spans="1:153" x14ac:dyDescent="0.3">
      <c r="A242" s="53"/>
      <c r="B242" s="383">
        <v>239</v>
      </c>
      <c r="C242" s="107" t="s">
        <v>489</v>
      </c>
      <c r="D242" s="82">
        <f>SUMIF('Planificación 2026-1'!W:W,C242,'Planificación 2026-1'!R:R)</f>
        <v>18</v>
      </c>
      <c r="E242" s="385" t="s">
        <v>319</v>
      </c>
      <c r="F242" s="386"/>
      <c r="G242" s="107" t="s">
        <v>328</v>
      </c>
      <c r="H242" s="107" t="s">
        <v>435</v>
      </c>
      <c r="I242" s="77" t="str">
        <f>IF(SUM(COUNTIFS('Planificación 2026-1'!E:E,"PRINCIPAL",'Planificación 2026-1'!W:W,C242,'Planificación 2026-1'!G:G,"AF"))&gt;0,"P01"," ")</f>
        <v xml:space="preserve"> </v>
      </c>
      <c r="J242" s="78" t="str">
        <f>IF(SUM(COUNTIFS('Planificación 2026-1'!E:E,"PRINCIPAL",'Planificación 2026-1'!W:W,C242,'Planificación 2026-1'!G:G,"EN"))&gt;0,"P02"," ")</f>
        <v xml:space="preserve"> </v>
      </c>
      <c r="K242" s="78" t="str">
        <f>IF(SUM(COUNTIFS('Planificación 2026-1'!E:E,"PRINCIPAL",'Planificación 2026-1'!W:W,C242,'Planificación 2026-1'!G:G,"IS"))&gt;0,"P03"," ")</f>
        <v xml:space="preserve"> </v>
      </c>
      <c r="L242" s="78" t="str">
        <f>IF(SUM(COUNTIFS('Planificación 2026-1'!E:E,"PRINCIPAL",'Planificación 2026-1'!W:W,C242,'Planificación 2026-1'!G:G,"PS"))&gt;0,"P04"," ")</f>
        <v xml:space="preserve"> </v>
      </c>
      <c r="M242" s="78"/>
      <c r="N242" s="78" t="str">
        <f>IF(SUM(COUNTIFS('Planificación 2026-1'!E:E,"PRINCIPAL",'Planificación 2026-1'!W:W,C242,'Planificación 2026-1'!G:G,"IN"))&gt;0,"P06"," ")</f>
        <v xml:space="preserve"> </v>
      </c>
      <c r="O242" s="78" t="str">
        <f>IF(SUM(COUNTIFS('Planificación 2026-1'!E:E,"PRINCIPAL",'Planificación 2026-1'!W:W,C242,'Planificación 2026-1'!G:G,"CA"))&gt;0,"P07"," ")</f>
        <v xml:space="preserve"> </v>
      </c>
      <c r="P242" s="78" t="str">
        <f>IF(SUM(COUNTIFS('Planificación 2026-1'!E:E,"PRINCIPAL",'Planificación 2026-1'!W:W,C242,'Planificación 2026-1'!G:G,"DE"))&gt;0,"P08"," ")</f>
        <v xml:space="preserve"> </v>
      </c>
      <c r="Q242" s="78" t="str">
        <f>IF(SUM(COUNTIFS('Planificación 2026-1'!E:E,"PRINCIPAL",'Planificación 2026-1'!W:W,C242,'Planificación 2026-1'!G:G,"OB"))&gt;0,"P09"," ")</f>
        <v xml:space="preserve"> </v>
      </c>
      <c r="R242" s="78" t="str">
        <f>IF(SUM(COUNTIFS('Planificación 2026-1'!E:E,"PRINCIPAL",'Planificación 2026-1'!W:W,C242,'Planificación 2026-1'!G:G,"MH"))&gt;0,"P31"," ")</f>
        <v xml:space="preserve"> </v>
      </c>
      <c r="S242" s="78" t="str">
        <f>IF(SUM(COUNTIFS('Planificación 2026-1'!E:E,"PRINCIPAL",'Planificación 2026-1'!W:W,C242,'Planificación 2026-1'!G:G,"IC"))&gt;0,"P32"," ")</f>
        <v xml:space="preserve"> </v>
      </c>
      <c r="T242" s="78" t="str">
        <f>IF(SUM(COUNTIFS('Planificación 2026-1'!E:E,"PRINCIPAL",'Planificación 2026-1'!W:W,C242,'Planificación 2026-1'!G:G,"AR"))&gt;0,"P34"," ")</f>
        <v xml:space="preserve"> </v>
      </c>
      <c r="U242" s="78" t="str">
        <f>IF(SUM(COUNTIFS('Planificación 2026-1'!E:E,"PRINCIPAL",'Planificación 2026-1'!W:W,C242,'Planificación 2026-1'!G:G,"T1"))&gt;0,"P35"," ")</f>
        <v xml:space="preserve"> </v>
      </c>
      <c r="V242" s="78" t="str">
        <f>IF(SUM(COUNTIFS('Planificación 2026-1'!E:E,"PRINCIPAL",'Planificación 2026-1'!W:W,C242,'Planificación 2026-1'!G:G,"T3"))&gt;0,"P36"," ")</f>
        <v xml:space="preserve"> </v>
      </c>
      <c r="W242" s="78" t="str">
        <f>IF(SUM(COUNTIFS('Planificación 2026-1'!E:E,"PRINCIPAL",'Planificación 2026-1'!W:W,C242,'Planificación 2026-1'!G:G,"T2"))&gt;0,"P37"," ")</f>
        <v xml:space="preserve"> </v>
      </c>
      <c r="X242" s="78" t="str">
        <f>IF(SUM(COUNTIFS('Planificación 2026-1'!E:E,"PRINCIPAL",'Planificación 2026-1'!W:W,C242,'Planificación 2026-1'!G:G,"AE"))&gt;0,"P38"," ")</f>
        <v xml:space="preserve"> </v>
      </c>
      <c r="Y242" s="78" t="str">
        <f>IF(SUM(COUNTIFS('Planificación 2026-1'!E:E,"PRINCIPAL",'Planificación 2026-1'!W:W,C242,'Planificación 2026-1'!G:G,"T4"))&gt;0,"P55"," ")</f>
        <v xml:space="preserve"> </v>
      </c>
      <c r="Z242" s="78" t="str">
        <f>IF(SUM(COUNTIFS('Planificación 2026-1'!E:E,"FILIAL",'Planificación 2026-1'!W:W,C242,'Planificación 2026-1'!G:G,"AF"))&gt;0," P01"," ")</f>
        <v xml:space="preserve"> </v>
      </c>
      <c r="AA242" s="78" t="str">
        <f>IF(SUM(COUNTIFS('Planificación 2026-1'!E:E,"FILIAL",'Planificación 2026-1'!W:W,C242,'Planificación 2026-1'!G:G,"EN"))&gt;0,"P02"," ")</f>
        <v xml:space="preserve"> </v>
      </c>
      <c r="AB242" s="78" t="str">
        <f>IF(SUM(COUNTIFS('Planificación 2026-1'!E:E,"FILIAL",'Planificación 2026-1'!W:W,C242,'Planificación 2026-1'!G:G,"IS"))&gt;0,"P03"," ")</f>
        <v xml:space="preserve"> </v>
      </c>
      <c r="AC242" s="78" t="str">
        <f>IF(SUM(COUNTIFS('Planificación 2026-1'!E:E,"FILIAL",'Planificación 2026-1'!W:W,C242,'Planificación 2026-1'!G:G,"PS"))&gt;0,"P04"," ")</f>
        <v xml:space="preserve"> </v>
      </c>
      <c r="AD242" s="78"/>
      <c r="AE242" s="78" t="str">
        <f>IF(SUM(COUNTIFS('Planificación 2026-1'!E:E,"FILIAL",'Planificación 2026-1'!W:W,C242,'Planificación 2026-1'!G:G,"IN"))&gt;0,"P06"," ")</f>
        <v xml:space="preserve"> </v>
      </c>
      <c r="AF242" s="78" t="str">
        <f>IF(SUM(COUNTIFS('Planificación 2026-1'!E:E,"FILIAL",'Planificación 2026-1'!W:W,C242,'Planificación 2026-1'!G:G,"CA"))&gt;0,"P07"," ")</f>
        <v xml:space="preserve"> </v>
      </c>
      <c r="AG242" s="78" t="str">
        <f>IF(SUM(COUNTIFS('Planificación 2026-1'!E:E,"FILIAL",'Planificación 2026-1'!W:W,C242,'Planificación 2026-1'!G:G,"DE"))&gt;0,"P08"," ")</f>
        <v xml:space="preserve"> </v>
      </c>
      <c r="AH242" s="78" t="str">
        <f>IF(SUM(COUNTIFS('Planificación 2026-1'!E:E,"FILIAL",'Planificación 2026-1'!W:W,C242,'Planificación 2026-1'!G:G,"OB"))&gt;0,"P09"," ")</f>
        <v xml:space="preserve"> </v>
      </c>
      <c r="AI242" s="78" t="str">
        <f>IF(SUM(COUNTIFS('Planificación 2026-1'!E:E,"FILIAL",'Planificación 2026-1'!W:W,C242,'Planificación 2026-1'!G:G,"MH"))&gt;0,"P31"," ")</f>
        <v xml:space="preserve"> </v>
      </c>
      <c r="AJ242" s="78" t="str">
        <f>IF(SUM(COUNTIFS('Planificación 2026-1'!E:E,"FILIAL",'Planificación 2026-1'!W:W,C242,'Planificación 2026-1'!G:G,"IC"))&gt;0,"P32"," ")</f>
        <v xml:space="preserve"> </v>
      </c>
      <c r="AK242" s="78" t="str">
        <f>IF(SUM(COUNTIFS('Planificación 2026-1'!E:E,"FILIAL",'Planificación 2026-1'!W:W,C242,'Planificación 2026-1'!G:G,"AR"))&gt;0,"P34"," ")</f>
        <v xml:space="preserve"> </v>
      </c>
      <c r="AL242" s="78" t="str">
        <f>IF(SUM(COUNTIFS('Planificación 2026-1'!E:E,"FILIAL",'Planificación 2026-1'!W:W,C242,'Planificación 2026-1'!G:G,"T1"))&gt;0,"P35"," ")</f>
        <v xml:space="preserve"> </v>
      </c>
      <c r="AM242" s="78" t="str">
        <f>IF(SUM(COUNTIFS('Planificación 2026-1'!E:E,"FILIAL",'Planificación 2026-1'!W:W,C242,'Planificación 2026-1'!G:G,"T3"))&gt;0,"P36"," ")</f>
        <v xml:space="preserve"> </v>
      </c>
      <c r="AN242" s="78" t="str">
        <f>IF(SUM(COUNTIFS('Planificación 2026-1'!E:E,"FILIAL",'Planificación 2026-1'!W:W,C242,'Planificación 2026-1'!G:G,"T2"))&gt;0,"P37"," ")</f>
        <v xml:space="preserve"> </v>
      </c>
      <c r="AO242" s="78" t="str">
        <f>IF(SUM(COUNTIFS('Planificación 2026-1'!E:E,"FILIAL",'Planificación 2026-1'!W:W,C242,'Planificación 2026-1'!G:G,"AE"))&gt;0,"P38"," ")</f>
        <v xml:space="preserve"> </v>
      </c>
      <c r="AP242" s="78" t="str">
        <f>IF(SUM(COUNTIFS('Planificación 2026-1'!E:E,"FILIAL",'Planificación 2026-1'!W:W,C242,'Planificación 2026-1'!G:G,"T4"))&gt;0,"P55"," ")</f>
        <v xml:space="preserve"> </v>
      </c>
      <c r="AQ242" s="78" t="str">
        <f>IF(SUM(COUNTIFS('Planificación 2026-1'!E:E,"SUNAMPE",'Planificación 2026-1'!W:W,C242,'Planificación 2026-1'!G:G,"AF"))&gt;0," P01"," ")</f>
        <v xml:space="preserve"> </v>
      </c>
      <c r="AR242" s="78" t="str">
        <f>IF(SUM(COUNTIFS('Planificación 2026-1'!E:E,"SUNAMPE",'Planificación 2026-1'!W:W,C242,'Planificación 2026-1'!G:G,"EN"))&gt;0,"P02"," ")</f>
        <v xml:space="preserve"> </v>
      </c>
      <c r="AS242" s="78" t="str">
        <f>IF(SUM(COUNTIFS('Planificación 2026-1'!E:E,"SUNAMPE",'Planificación 2026-1'!W:W,C242,'Planificación 2026-1'!G:G,"IS"))&gt;0,"P03"," ")</f>
        <v xml:space="preserve"> </v>
      </c>
      <c r="AT242" s="78" t="str">
        <f>IF(SUM(COUNTIFS('Planificación 2026-1'!E:E,"SUNAMPE",'Planificación 2026-1'!W:W,C242,'Planificación 2026-1'!G:G,"PS"))&gt;0,"P04"," ")</f>
        <v xml:space="preserve"> </v>
      </c>
      <c r="AU242" s="78"/>
      <c r="AV242" s="78" t="str">
        <f>IF(SUM(COUNTIFS('Planificación 2026-1'!E:E,"SUNAMPE",'Planificación 2026-1'!W:W,C242,'Planificación 2026-1'!G:G,"IN"))&gt;0,"P06"," ")</f>
        <v xml:space="preserve"> </v>
      </c>
      <c r="AW242" s="78" t="str">
        <f>IF(SUM(COUNTIFS('Planificación 2026-1'!E:E,"SUNAMPE",'Planificación 2026-1'!W:W,C242,'Planificación 2026-1'!G:G,"CA"))&gt;0,"P07"," ")</f>
        <v xml:space="preserve"> </v>
      </c>
      <c r="AX242" s="78" t="str">
        <f>IF(SUM(COUNTIFS('Planificación 2026-1'!E:E,"SUNAMPE",'Planificación 2026-1'!W:W,C242,'Planificación 2026-1'!G:G,"DE"))&gt;0,"P08"," ")</f>
        <v xml:space="preserve"> </v>
      </c>
      <c r="AY242" s="78" t="str">
        <f>IF(SUM(COUNTIFS('Planificación 2026-1'!E:E,"SUNAMPE",'Planificación 2026-1'!W:W,C242,'Planificación 2026-1'!G:G,"OB"))&gt;0,"P09"," ")</f>
        <v xml:space="preserve"> </v>
      </c>
      <c r="AZ242" s="78" t="str">
        <f>IF(SUM(COUNTIFS('Planificación 2026-1'!E:E,"SUNAMPE",'Planificación 2026-1'!W:W,C242,'Planificación 2026-1'!G:G,"MH"))&gt;0,"P31"," ")</f>
        <v xml:space="preserve"> </v>
      </c>
      <c r="BA242" s="78" t="str">
        <f>IF(SUM(COUNTIFS('Planificación 2026-1'!E:E,"SUNAMPE",'Planificación 2026-1'!W:W,C242,'Planificación 2026-1'!G:G,"IC"))&gt;0,"P32"," ")</f>
        <v xml:space="preserve"> </v>
      </c>
      <c r="BB242" s="78" t="str">
        <f>IF(SUM(COUNTIFS('Planificación 2026-1'!E:E,"SUNAMPE",'Planificación 2026-1'!W:W,C242,'Planificación 2026-1'!G:G,"AR"))&gt;0,"P34"," ")</f>
        <v xml:space="preserve"> </v>
      </c>
      <c r="BC242" s="78" t="str">
        <f>IF(SUM(COUNTIFS('Planificación 2026-1'!E:E,"SUNAMPE",'Planificación 2026-1'!W:W,C242,'Planificación 2026-1'!G:G,"T1"))&gt;0,"P35"," ")</f>
        <v xml:space="preserve"> </v>
      </c>
      <c r="BD242" s="78" t="str">
        <f>IF(SUM(COUNTIFS('Planificación 2026-1'!E:E,"SUNAMPE",'Planificación 2026-1'!W:W,C242,'Planificación 2026-1'!G:G,"T3"))&gt;0,"P36"," ")</f>
        <v xml:space="preserve"> </v>
      </c>
      <c r="BE242" s="78" t="str">
        <f>IF(SUM(COUNTIFS('Planificación 2026-1'!E:E,"SUNAMPE",'Planificación 2026-1'!W:W,C242,'Planificación 2026-1'!G:G,"T2"))&gt;0,"P37"," ")</f>
        <v xml:space="preserve"> </v>
      </c>
      <c r="BF242" s="78" t="str">
        <f>IF(SUM(COUNTIFS('Planificación 2026-1'!E:E,"SUNAMPE",'Planificación 2026-1'!W:W,C242,'Planificación 2026-1'!G:G,"AE"))&gt;0,"P38"," ")</f>
        <v xml:space="preserve"> </v>
      </c>
      <c r="BG242" s="78" t="str">
        <f>IF(SUM(COUNTIFS('Planificación 2026-1'!E:E,"SUNAMPE",'Planificación 2026-1'!W:W,C242,'Planificación 2026-1'!G:G,"T4"))&gt;0,"P55"," ")</f>
        <v xml:space="preserve"> </v>
      </c>
      <c r="BH242" s="78" t="str">
        <f>IF(SUM(COUNTIFS('Planificación 2026-1'!E:E,"HUAURA",'Planificación 2026-1'!W:W,C242,'Planificación 2026-1'!G:G,"AF"))&gt;0," P01"," ")</f>
        <v xml:space="preserve"> </v>
      </c>
      <c r="BI242" s="78" t="str">
        <f>IF(SUM(COUNTIFS('Planificación 2026-1'!E:E,"HUAURA",'Planificación 2026-1'!W:W,C242,'Planificación 2026-1'!G:G,"EN"))&gt;0,"P02"," ")</f>
        <v xml:space="preserve"> </v>
      </c>
      <c r="BJ242" s="78" t="str">
        <f>IF(SUM(COUNTIFS('Planificación 2026-1'!E:E,"HUAURA",'Planificación 2026-1'!W:W,C242,'Planificación 2026-1'!G:G,"IS"))&gt;0,"P03"," ")</f>
        <v xml:space="preserve"> </v>
      </c>
      <c r="BK242" s="78" t="str">
        <f>IF(SUM(COUNTIFS('Planificación 2026-1'!E:E,"HUAURA",'Planificación 2026-1'!W:W,C242,'Planificación 2026-1'!G:G,"PS"))&gt;0,"P04"," ")</f>
        <v xml:space="preserve"> </v>
      </c>
      <c r="BL242" s="78"/>
      <c r="BM242" s="78" t="str">
        <f>IF(SUM(COUNTIFS('Planificación 2026-1'!E:E,"HUAURA",'Planificación 2026-1'!W:W,C242,'Planificación 2026-1'!G:G,"IN"))&gt;0,"P06"," ")</f>
        <v xml:space="preserve"> </v>
      </c>
      <c r="BN242" s="78" t="str">
        <f>IF(SUM(COUNTIFS('Planificación 2026-1'!E:E,"HUAURA",'Planificación 2026-1'!W:W,C242,'Planificación 2026-1'!G:G,"CA"))&gt;0,"P07"," ")</f>
        <v xml:space="preserve"> </v>
      </c>
      <c r="BO242" s="78" t="str">
        <f>IF(SUM(COUNTIFS('Planificación 2026-1'!E:E,"HUAURA",'Planificación 2026-1'!W:W,C242,'Planificación 2026-1'!G:G,"DE"))&gt;0,"P08"," ")</f>
        <v xml:space="preserve"> </v>
      </c>
      <c r="BP242" s="78" t="str">
        <f>IF(SUM(COUNTIFS('Planificación 2026-1'!E:E,"HUAURA",'Planificación 2026-1'!W:W,C242,'Planificación 2026-1'!G:G,"OB"))&gt;0,"P09"," ")</f>
        <v xml:space="preserve"> </v>
      </c>
      <c r="BQ242" s="78" t="str">
        <f>IF(SUM(COUNTIFS('Planificación 2026-1'!E:E,"HUAURA",'Planificación 2026-1'!W:W,C242,'Planificación 2026-1'!G:G,"MH"))&gt;0,"P31"," ")</f>
        <v xml:space="preserve"> </v>
      </c>
      <c r="BR242" s="78" t="str">
        <f>IF(SUM(COUNTIFS('Planificación 2026-1'!E:E,"HUAURA",'Planificación 2026-1'!W:W,C242,'Planificación 2026-1'!G:G,"IC"))&gt;0,"P32"," ")</f>
        <v xml:space="preserve"> </v>
      </c>
      <c r="BS242" s="78" t="str">
        <f>IF(SUM(COUNTIFS('Planificación 2026-1'!E:E,"HUAURA",'Planificación 2026-1'!W:W,C242,'Planificación 2026-1'!G:G,"AR"))&gt;0,"P34"," ")</f>
        <v xml:space="preserve"> </v>
      </c>
      <c r="BT242" s="78" t="str">
        <f>IF(SUM(COUNTIFS('Planificación 2026-1'!E:E,"HUAURA",'Planificación 2026-1'!W:W,C242,'Planificación 2026-1'!G:G,"T1"))&gt;0,"P35"," ")</f>
        <v xml:space="preserve"> </v>
      </c>
      <c r="BU242" s="78" t="str">
        <f>IF(SUM(COUNTIFS('Planificación 2026-1'!E:E,"HUAURA",'Planificación 2026-1'!W:W,C242,'Planificación 2026-1'!G:G,"T3"))&gt;0,"P36"," ")</f>
        <v xml:space="preserve"> </v>
      </c>
      <c r="BV242" s="78" t="str">
        <f>IF(SUM(COUNTIFS('Planificación 2026-1'!E:E,"HUAURA",'Planificación 2026-1'!W:W,C242,'Planificación 2026-1'!G:G,"T2"))&gt;0,"P37"," ")</f>
        <v xml:space="preserve"> </v>
      </c>
      <c r="BW242" s="78" t="str">
        <f>IF(SUM(COUNTIFS('Planificación 2026-1'!E:E,"HUAURA",'Planificación 2026-1'!W:W,C242,'Planificación 2026-1'!G:G,"AE"))&gt;0,"P38"," ")</f>
        <v xml:space="preserve"> </v>
      </c>
      <c r="BX242" s="78" t="str">
        <f>IF(SUM(COUNTIFS('Planificación 2026-1'!E:E,"HUAURA",'Planificación 2026-1'!W:W,C242,'Planificación 2026-1'!G:G,"T4"))&gt;0,"P55"," ")</f>
        <v xml:space="preserve"> </v>
      </c>
      <c r="BY242" s="79">
        <f>SUMIFS('Planificación 2026-1'!R:R,'Planificación 2026-1'!W:W,C242,'Planificación 2026-1'!G:G,"AF",'Planificación 2026-1'!H:H,"&gt;2")</f>
        <v>0</v>
      </c>
      <c r="BZ242" s="79">
        <f>SUMIFS('Planificación 2026-1'!R:R,'Planificación 2026-1'!W:W,C242,'Planificación 2026-1'!G:G,"EN",'Planificación 2026-1'!H:H,"&gt;2")</f>
        <v>0</v>
      </c>
      <c r="CA242" s="79">
        <f>SUMIFS('Planificación 2026-1'!R:R,'Planificación 2026-1'!W:W,C242,'Planificación 2026-1'!G:G,"IS",'Planificación 2026-1'!H:H,"&gt;2")</f>
        <v>0</v>
      </c>
      <c r="CB242" s="79">
        <f>SUMIFS('Planificación 2026-1'!R:R,'Planificación 2026-1'!W:W,C242,'Planificación 2026-1'!G:G,"PS",'Planificación 2026-1'!H:H,"&gt;2")</f>
        <v>0</v>
      </c>
      <c r="CC242" s="79">
        <f>SUMIFS('Planificación 2026-1'!R:R,'Planificación 2026-1'!W:W,C242,'Planificación 2026-1'!G:G,"IN",'Planificación 2026-1'!H:H,"&gt;2")</f>
        <v>0</v>
      </c>
      <c r="CD242" s="79">
        <f>SUMIFS('Planificación 2026-1'!R:R,'Planificación 2026-1'!W:W,C242,'Planificación 2026-1'!G:G,"CA",'Planificación 2026-1'!H:H,"&gt;2")</f>
        <v>0</v>
      </c>
      <c r="CE242" s="79">
        <f>SUMIFS('Planificación 2026-1'!R:R,'Planificación 2026-1'!W:W,C242,'Planificación 2026-1'!G:G,"DE",'Planificación 2026-1'!H:H,"&gt;2")</f>
        <v>0</v>
      </c>
      <c r="CF242" s="79">
        <f>SUMIFS('Planificación 2026-1'!R:R,'Planificación 2026-1'!W:W,C242,'Planificación 2026-1'!G:G,"OB",'Planificación 2026-1'!H:H,"&gt;2")</f>
        <v>0</v>
      </c>
      <c r="CG242" s="79">
        <f>SUMIFS('Planificación 2026-1'!R:R,'Planificación 2026-1'!W:W,C242,'Planificación 2026-1'!G:G,"MH",'Planificación 2026-1'!H:H,"&gt;2")</f>
        <v>18</v>
      </c>
      <c r="CH242" s="79">
        <f>SUMIFS('Planificación 2026-1'!R:R,'Planificación 2026-1'!W:W,C242,'Planificación 2026-1'!G:G,"IC",'Planificación 2026-1'!H:H,"&gt;2")</f>
        <v>0</v>
      </c>
      <c r="CI242" s="79">
        <f>SUMIFS('Planificación 2026-1'!R:R,'Planificación 2026-1'!W:W,C242,'Planificación 2026-1'!G:G,"AR",'Planificación 2026-1'!H:H,"&gt;2")</f>
        <v>0</v>
      </c>
      <c r="CJ242" s="79">
        <f>SUMIFS('Planificación 2026-1'!R:R,'Planificación 2026-1'!W:W,C242,'Planificación 2026-1'!G:G,"T1",'Planificación 2026-1'!H:H,"&gt;2")</f>
        <v>0</v>
      </c>
      <c r="CK242" s="79">
        <f>SUMIFS('Planificación 2026-1'!R:R,'Planificación 2026-1'!W:W,C242,'Planificación 2026-1'!G:G,"T3",'Planificación 2026-1'!H:H,"&gt;2")</f>
        <v>0</v>
      </c>
      <c r="CL242" s="79">
        <f>SUMIFS('Planificación 2026-1'!R:R,'Planificación 2026-1'!W:W,C242,'Planificación 2026-1'!G:G,"T2",'Planificación 2026-1'!H:H,"&gt;2")</f>
        <v>0</v>
      </c>
      <c r="CM242" s="79">
        <f>SUMIFS('Planificación 2026-1'!R:R,'Planificación 2026-1'!W:W,C242,'Planificación 2026-1'!G:G,"AE",'Planificación 2026-1'!H:H,"&gt;2")</f>
        <v>0</v>
      </c>
      <c r="CN242" s="79">
        <f>SUMIFS('Planificación 2026-1'!R:R,'Planificación 2026-1'!W:W,C242,'Planificación 2026-1'!G:G,"T4",'Planificación 2026-1'!H:H,"&gt;2")</f>
        <v>0</v>
      </c>
      <c r="CO242" s="79">
        <f>SUMIFS('Planificación 2026-1'!R:R,'Planificación 2026-1'!W:W,C242,'Planificación 2026-1'!G:G,"AF",'Planificación 2026-1'!H:H,"&lt;3")</f>
        <v>0</v>
      </c>
      <c r="CP242" s="79">
        <f>SUMIFS('Planificación 2026-1'!R:R,'Planificación 2026-1'!W:W,C242,'Planificación 2026-1'!G:G,"EN",'Planificación 2026-1'!H:H,"&lt;3")</f>
        <v>0</v>
      </c>
      <c r="CQ242" s="79">
        <f>SUMIFS('Planificación 2026-1'!R:R,'Planificación 2026-1'!W:W,C242,'Planificación 2026-1'!G:G,"IS",'Planificación 2026-1'!H:H,"&lt;3")</f>
        <v>0</v>
      </c>
      <c r="CR242" s="79">
        <f>SUMIFS('Planificación 2026-1'!R:R,'Planificación 2026-1'!W:W,C242,'Planificación 2026-1'!G:G,"PS",'Planificación 2026-1'!H:H,"&lt;3")</f>
        <v>0</v>
      </c>
      <c r="CS242" s="79">
        <f>SUMIFS('Planificación 2026-1'!R:R,'Planificación 2026-1'!W:W,C242,'Planificación 2026-1'!G:G,"IN",'Planificación 2026-1'!H:H,"&lt;3")</f>
        <v>0</v>
      </c>
      <c r="CT242" s="79">
        <f>SUMIFS('Planificación 2026-1'!R:R,'Planificación 2026-1'!W:W,C242,'Planificación 2026-1'!G:G,"CA",'Planificación 2026-1'!H:H,"&lt;3")</f>
        <v>0</v>
      </c>
      <c r="CU242" s="79">
        <f>SUMIFS('Planificación 2026-1'!R:R,'Planificación 2026-1'!W:W,C242,'Planificación 2026-1'!G:G,"DE",'Planificación 2026-1'!H:H,"&lt;3")</f>
        <v>0</v>
      </c>
      <c r="CV242" s="79">
        <f>SUMIFS('Planificación 2026-1'!R:R,'Planificación 2026-1'!W:W,C242,'Planificación 2026-1'!G:G,"OB",'Planificación 2026-1'!H:H,"&lt;3")</f>
        <v>0</v>
      </c>
      <c r="CW242" s="79">
        <f>SUMIFS('Planificación 2026-1'!R:R,'Planificación 2026-1'!W:W,C242,'Planificación 2026-1'!G:G,"MH",'Planificación 2026-1'!H:H,"&lt;3")</f>
        <v>0</v>
      </c>
      <c r="CX242" s="79">
        <f>SUMIFS('Planificación 2026-1'!R:R,'Planificación 2026-1'!W:W,C242,'Planificación 2026-1'!G:G,"IC",'Planificación 2026-1'!H:H,"&lt;3")</f>
        <v>0</v>
      </c>
      <c r="CY242" s="79">
        <f>SUMIFS('Planificación 2026-1'!R:R,'Planificación 2026-1'!W:W,C242,'Planificación 2026-1'!G:G,"AR",'Planificación 2026-1'!H:H,"&lt;3")</f>
        <v>0</v>
      </c>
      <c r="CZ242" s="79">
        <f>SUMIFS('Planificación 2026-1'!R:R,'Planificación 2026-1'!W:W,C242,'Planificación 2026-1'!G:G,"T1",'Planificación 2026-1'!H:H,"&lt;3")</f>
        <v>0</v>
      </c>
      <c r="DA242" s="79">
        <f>SUMIFS('Planificación 2026-1'!R:R,'Planificación 2026-1'!W:W,C242,'Planificación 2026-1'!G:G,"T3",'Planificación 2026-1'!H:H,"&lt;3")</f>
        <v>0</v>
      </c>
      <c r="DB242" s="79">
        <f>SUMIFS('Planificación 2026-1'!R:R,'Planificación 2026-1'!W:W,C242,'Planificación 2026-1'!G:G,"T2",'Planificación 2026-1'!H:H,"&lt;3")</f>
        <v>0</v>
      </c>
      <c r="DC242" s="79">
        <f>SUMIFS('Planificación 2026-1'!R:R,'Planificación 2026-1'!W:W,C242,'Planificación 2026-1'!G:G,"AE",'Planificación 2026-1'!H:H,"&lt;3")</f>
        <v>0</v>
      </c>
      <c r="DD242" s="79">
        <f>SUMIFS('Planificación 2026-1'!R:R,'Planificación 2026-1'!W:W,C242,'Planificación 2026-1'!G:G,"T4",'Planificación 2026-1'!H:H,"&lt;3")</f>
        <v>0</v>
      </c>
      <c r="DE242" s="78" t="str">
        <f t="shared" si="46"/>
        <v/>
      </c>
      <c r="DF242" s="30">
        <f>IF(C242="","",SUMIFS('Planificación 2026-1'!R:R,'Planificación 2026-1'!W:W,C242,'Planificación 2026-1'!E:E,"PRINCIPAL",'Planificación 2026-1'!X:X,"VIRTUAL"))</f>
        <v>0</v>
      </c>
      <c r="DG242" s="30">
        <f>IF(C242="","",SUMIFS('Planificación 2026-1'!R:R,'Planificación 2026-1'!W:W,C242,'Planificación 2026-1'!E:E,"PRINCIPAL",'Planificación 2026-1'!X:X,"PRESENCIAL"))</f>
        <v>0</v>
      </c>
      <c r="DH242" s="30">
        <f>IF(C242="","",SUMIFS('Planificación 2026-1'!R:R,'Planificación 2026-1'!W:W,C242,'Planificación 2026-1'!E:E,"PRINCIPAL",'Planificación 2026-1'!X:X,"HIBRIDO PRESENCIAL"))</f>
        <v>0</v>
      </c>
      <c r="DI242" s="78" t="str">
        <f t="shared" si="47"/>
        <v/>
      </c>
      <c r="DJ242" s="78">
        <f>IF(C242="","",SUMIFS('Planificación 2026-1'!R:R,'Planificación 2026-1'!W:W,C242,'Planificación 2026-1'!E:E,"FILIAL",'Planificación 2026-1'!X:X,"VIRTUAL"))</f>
        <v>0</v>
      </c>
      <c r="DK242" s="80">
        <f>IF(C242="","",SUMIFS('Planificación 2026-1'!R:R,'Planificación 2026-1'!W:W,C242,'Planificación 2026-1'!E:E,"FILIAL",'Planificación 2026-1'!X:X,"PRESENCIAL"))</f>
        <v>0</v>
      </c>
      <c r="DL242" s="42">
        <f>IF(C242="","",SUMIFS('Planificación 2026-1'!R:R,'Planificación 2026-1'!W:W,C242,'Planificación 2026-1'!E:E,"FILIAL",'Planificación 2026-1'!X:X,"HIBRIDO PRESENCIAL"))</f>
        <v>0</v>
      </c>
      <c r="DM242" s="81" t="str">
        <f t="shared" si="48"/>
        <v/>
      </c>
      <c r="DN242" s="78">
        <f>IF(C242="","",SUMIFS('Planificación 2026-1'!R:R,'Planificación 2026-1'!W:W,C242,'Planificación 2026-1'!E:E,"SUNAMPE",'Planificación 2026-1'!X:X,"VIRTUAL"))</f>
        <v>0</v>
      </c>
      <c r="DO242" s="42">
        <f>IF(C242="","",SUMIFS('Planificación 2026-1'!R:R,'Planificación 2026-1'!W:W,C242,'Planificación 2026-1'!E:E,"SUNAMPE",'Planificación 2026-1'!X:X,"PRESENCIAL"))</f>
        <v>0</v>
      </c>
      <c r="DP242" s="81" t="str">
        <f t="shared" si="49"/>
        <v/>
      </c>
      <c r="DQ242" s="78">
        <f>IF(C242="","",SUMIFS('Planificación 2026-1'!R:R,'Planificación 2026-1'!W:W,C242,'Planificación 2026-1'!E:E,"HUAURA",'Planificación 2026-1'!X:X,"VIRTUAL"))</f>
        <v>0</v>
      </c>
      <c r="DR242" s="42">
        <f>IF(C242="","",SUMIFS('Planificación 2026-1'!R:R,'Planificación 2026-1'!W:W,C242,'Planificación 2026-1'!E:E,"HUAURA",'Planificación 2026-1'!X:X,"PRESENCIAL"))</f>
        <v>0</v>
      </c>
      <c r="DS242" s="48">
        <f>SUMIFS('Planificación 2026-1'!R:R,'Planificación 2026-1'!W:W,C242,'Planificación 2026-1'!E:E,"PRINCIPAL",'Planificación 2026-1'!X:X,"VIRTUAL",'Planificación 2026-1'!H:H,"&gt;2")</f>
        <v>0</v>
      </c>
      <c r="DT242" s="48">
        <f>SUMIFS('Planificación 2026-1'!R:R,'Planificación 2026-1'!W:W,C242,'Planificación 2026-1'!E:E,"PRINCIPAL",'Planificación 2026-1'!X:X,"&lt;&gt;VIRTUAL",'Planificación 2026-1'!H:H,"&gt;2")</f>
        <v>0</v>
      </c>
      <c r="DU242" s="48">
        <f>SUMIFS('Planificación 2026-1'!R:R,'Planificación 2026-1'!W:W,C242,'Planificación 2026-1'!E:E,"SUNAMPE",'Planificación 2026-1'!X:X,"VIRTUAL",'Planificación 2026-1'!H:H,"&gt;2")</f>
        <v>0</v>
      </c>
      <c r="DV242" s="48">
        <f>SUMIFS('Planificación 2026-1'!R:R,'Planificación 2026-1'!W:W,C242,'Planificación 2026-1'!E:E,"SUNAMPE",'Planificación 2026-1'!X:X,"&lt;&gt;VIRTUAL",'Planificación 2026-1'!H:H,"&gt;2")</f>
        <v>0</v>
      </c>
      <c r="DW242" s="48">
        <f>SUMIFS('Planificación 2026-1'!R:R,'Planificación 2026-1'!W:W,C242,'Planificación 2026-1'!E:E,"FILIAL",'Planificación 2026-1'!X:X,"VIRTUAL",'Planificación 2026-1'!H:H,"&gt;2")</f>
        <v>0</v>
      </c>
      <c r="DX242" s="48">
        <f>SUMIFS('Planificación 2026-1'!R:R,'Planificación 2026-1'!W:W,C242,'Planificación 2026-1'!E:E,"FILIAL",'Planificación 2026-1'!X:X,"&lt;&gt;VIRTUAL",'Planificación 2026-1'!H:H,"&gt;2")</f>
        <v>0</v>
      </c>
      <c r="DY242" s="48">
        <f>SUMIFS('Planificación 2026-1'!R:R,'Planificación 2026-1'!W:W,C242,'Planificación 2026-1'!E:E,"PORUMA",'Planificación 2026-1'!X:X,"VIRTUAL",'Planificación 2026-1'!H:H,"&gt;2")</f>
        <v>0</v>
      </c>
      <c r="DZ242" s="48">
        <f>SUMIFS('Planificación 2026-1'!R:R,'Planificación 2026-1'!W:W,C242,'Planificación 2026-1'!E:E,"PORUMA",'Planificación 2026-1'!X:X,"&lt;&gt;VIRTUAL",'Planificación 2026-1'!H:H,"&gt;2")</f>
        <v>18</v>
      </c>
      <c r="EA242" s="48">
        <f>SUMIFS('Planificación 2026-1'!R:R,'Planificación 2026-1'!W:W,C242,'Planificación 2026-1'!E:E,"HUAURA",'Planificación 2026-1'!X:X,"VIRTUAL",'Planificación 2026-1'!H:H,"&gt;2")</f>
        <v>0</v>
      </c>
      <c r="EB242" s="48">
        <f>SUMIFS('Planificación 2026-1'!R:R,'Planificación 2026-1'!W:W,C242,'Planificación 2026-1'!E:E,"HUAURA",'Planificación 2026-1'!X:X,"&lt;&gt;VIRTUAL",'Planificación 2026-1'!H:H,"&gt;2")</f>
        <v>0</v>
      </c>
      <c r="EC242" s="48">
        <f>SUMIFS('Planificación 2026-1'!R:R,'Planificación 2026-1'!W:W,C242,'Planificación 2026-1'!E:E,"PRINCIPAL",'Planificación 2026-1'!X:X,"VIRTUAL",'Planificación 2026-1'!H:H,"&lt;3")</f>
        <v>0</v>
      </c>
      <c r="ED242" s="48">
        <f>SUMIFS('Planificación 2026-1'!R:R,'Planificación 2026-1'!W:W,C242,'Planificación 2026-1'!E:E,"PRINCIPAL",'Planificación 2026-1'!X:X,"&lt;&gt;VIRTUAL",'Planificación 2026-1'!H:H,"&lt;3")</f>
        <v>0</v>
      </c>
      <c r="EE242" s="48">
        <f>SUMIFS('Planificación 2026-1'!R:R,'Planificación 2026-1'!W:W,C242,'Planificación 2026-1'!E:E,"SUNAMPE",'Planificación 2026-1'!X:X,"VIRTUAL",'Planificación 2026-1'!H:H,"&lt;3")</f>
        <v>0</v>
      </c>
      <c r="EF242" s="48">
        <f>SUMIFS('Planificación 2026-1'!R:R,'Planificación 2026-1'!W:W,C242,'Planificación 2026-1'!E:E,"SUNAMPE",'Planificación 2026-1'!X:X,"&lt;&gt;VIRTUAL",'Planificación 2026-1'!H:H,"&lt;3")</f>
        <v>0</v>
      </c>
      <c r="EG242" s="48">
        <f>SUMIFS('Planificación 2026-1'!R:R,'Planificación 2026-1'!W:W,C242,'Planificación 2026-1'!E:E,"FILIAL",'Planificación 2026-1'!X:X,"VIRTUAL",'Planificación 2026-1'!H:H,"&lt;3")</f>
        <v>0</v>
      </c>
      <c r="EH242" s="48">
        <f>SUMIFS('Planificación 2026-1'!R:R,'Planificación 2026-1'!W:W,C242,'Planificación 2026-1'!E:E,"FILIAL",'Planificación 2026-1'!X:X,"&lt;&gt;VIRTUAL",'Planificación 2026-1'!H:H,"&lt;3")</f>
        <v>0</v>
      </c>
      <c r="EI242" s="48">
        <f>SUMIFS('Planificación 2026-1'!R:R,'Planificación 2026-1'!W:W,C242,'Planificación 2026-1'!E:E,"PORUMA",'Planificación 2026-1'!X:X,"VIRTUAL",'Planificación 2026-1'!H:H,"&lt;3")</f>
        <v>0</v>
      </c>
      <c r="EJ242" s="48">
        <f>SUMIFS('Planificación 2026-1'!R:R,'Planificación 2026-1'!W:W,C242,'Planificación 2026-1'!E:E,"PORUMA",'Planificación 2026-1'!X:X,"&lt;&gt;VIRTUAL",'Planificación 2026-1'!H:H,"&lt;3")</f>
        <v>0</v>
      </c>
      <c r="EK242" s="48">
        <f>SUMIFS('Planificación 2026-1'!R:R,'Planificación 2026-1'!W:W,C242,'Planificación 2026-1'!E:E,"HUAURA",'Planificación 2026-1'!X:X,"VIRTUAL",'Planificación 2026-1'!H:H,"&lt;3")</f>
        <v>0</v>
      </c>
      <c r="EL242" s="48">
        <f>SUMIFS('Planificación 2026-1'!R:R,'Planificación 2026-1'!W:W,C242,'Planificación 2026-1'!E:E,"HUAURA",'Planificación 2026-1'!X:X,"&lt;&gt;VIRTUAL",'Planificación 2026-1'!H:H,"&lt;3")</f>
        <v>0</v>
      </c>
      <c r="EM242" s="48">
        <f t="shared" si="50"/>
        <v>0</v>
      </c>
      <c r="EN242" s="48">
        <f t="shared" si="51"/>
        <v>0</v>
      </c>
      <c r="EO242" s="48">
        <f t="shared" si="52"/>
        <v>18</v>
      </c>
      <c r="EP242" s="48">
        <f t="shared" si="53"/>
        <v>0</v>
      </c>
      <c r="EQ242" s="48">
        <f t="shared" si="54"/>
        <v>0</v>
      </c>
      <c r="ER242" s="48"/>
      <c r="ES242" s="48">
        <f t="shared" si="55"/>
        <v>0</v>
      </c>
      <c r="ET242" s="48">
        <f t="shared" si="56"/>
        <v>0</v>
      </c>
      <c r="EU242" s="48" t="b">
        <f t="shared" si="57"/>
        <v>0</v>
      </c>
      <c r="EV242" s="48" t="str">
        <f t="shared" si="58"/>
        <v/>
      </c>
      <c r="EW242" s="48" t="str">
        <f t="shared" si="59"/>
        <v>PRESENCIAL</v>
      </c>
    </row>
    <row r="243" spans="1:153" x14ac:dyDescent="0.3">
      <c r="A243" s="53"/>
      <c r="B243" s="383">
        <v>240</v>
      </c>
      <c r="C243" s="107" t="s">
        <v>1042</v>
      </c>
      <c r="D243" s="82">
        <f>SUMIF('Planificación 2026-1'!W:W,C243,'Planificación 2026-1'!R:R)</f>
        <v>38</v>
      </c>
      <c r="E243" s="385" t="s">
        <v>319</v>
      </c>
      <c r="F243" s="386"/>
      <c r="G243" s="107" t="s">
        <v>431</v>
      </c>
      <c r="H243" s="107" t="s">
        <v>434</v>
      </c>
      <c r="I243" s="77" t="str">
        <f>IF(SUM(COUNTIFS('Planificación 2026-1'!E:E,"PRINCIPAL",'Planificación 2026-1'!W:W,C243,'Planificación 2026-1'!G:G,"AF"))&gt;0,"P01"," ")</f>
        <v xml:space="preserve"> </v>
      </c>
      <c r="J243" s="78" t="str">
        <f>IF(SUM(COUNTIFS('Planificación 2026-1'!E:E,"PRINCIPAL",'Planificación 2026-1'!W:W,C243,'Planificación 2026-1'!G:G,"EN"))&gt;0,"P02"," ")</f>
        <v>P02</v>
      </c>
      <c r="K243" s="78" t="str">
        <f>IF(SUM(COUNTIFS('Planificación 2026-1'!E:E,"PRINCIPAL",'Planificación 2026-1'!W:W,C243,'Planificación 2026-1'!G:G,"IS"))&gt;0,"P03"," ")</f>
        <v xml:space="preserve"> </v>
      </c>
      <c r="L243" s="78" t="str">
        <f>IF(SUM(COUNTIFS('Planificación 2026-1'!E:E,"PRINCIPAL",'Planificación 2026-1'!W:W,C243,'Planificación 2026-1'!G:G,"PS"))&gt;0,"P04"," ")</f>
        <v>P04</v>
      </c>
      <c r="M243" s="78"/>
      <c r="N243" s="78" t="str">
        <f>IF(SUM(COUNTIFS('Planificación 2026-1'!E:E,"PRINCIPAL",'Planificación 2026-1'!W:W,C243,'Planificación 2026-1'!G:G,"IN"))&gt;0,"P06"," ")</f>
        <v xml:space="preserve"> </v>
      </c>
      <c r="O243" s="78" t="str">
        <f>IF(SUM(COUNTIFS('Planificación 2026-1'!E:E,"PRINCIPAL",'Planificación 2026-1'!W:W,C243,'Planificación 2026-1'!G:G,"CA"))&gt;0,"P07"," ")</f>
        <v xml:space="preserve"> </v>
      </c>
      <c r="P243" s="78" t="str">
        <f>IF(SUM(COUNTIFS('Planificación 2026-1'!E:E,"PRINCIPAL",'Planificación 2026-1'!W:W,C243,'Planificación 2026-1'!G:G,"DE"))&gt;0,"P08"," ")</f>
        <v xml:space="preserve"> </v>
      </c>
      <c r="Q243" s="78" t="str">
        <f>IF(SUM(COUNTIFS('Planificación 2026-1'!E:E,"PRINCIPAL",'Planificación 2026-1'!W:W,C243,'Planificación 2026-1'!G:G,"OB"))&gt;0,"P09"," ")</f>
        <v>P09</v>
      </c>
      <c r="R243" s="78" t="str">
        <f>IF(SUM(COUNTIFS('Planificación 2026-1'!E:E,"PRINCIPAL",'Planificación 2026-1'!W:W,C243,'Planificación 2026-1'!G:G,"MH"))&gt;0,"P31"," ")</f>
        <v xml:space="preserve"> </v>
      </c>
      <c r="S243" s="78" t="str">
        <f>IF(SUM(COUNTIFS('Planificación 2026-1'!E:E,"PRINCIPAL",'Planificación 2026-1'!W:W,C243,'Planificación 2026-1'!G:G,"IC"))&gt;0,"P32"," ")</f>
        <v xml:space="preserve"> </v>
      </c>
      <c r="T243" s="78" t="str">
        <f>IF(SUM(COUNTIFS('Planificación 2026-1'!E:E,"PRINCIPAL",'Planificación 2026-1'!W:W,C243,'Planificación 2026-1'!G:G,"AR"))&gt;0,"P34"," ")</f>
        <v xml:space="preserve"> </v>
      </c>
      <c r="U243" s="78" t="str">
        <f>IF(SUM(COUNTIFS('Planificación 2026-1'!E:E,"PRINCIPAL",'Planificación 2026-1'!W:W,C243,'Planificación 2026-1'!G:G,"T1"))&gt;0,"P35"," ")</f>
        <v xml:space="preserve"> </v>
      </c>
      <c r="V243" s="78" t="str">
        <f>IF(SUM(COUNTIFS('Planificación 2026-1'!E:E,"PRINCIPAL",'Planificación 2026-1'!W:W,C243,'Planificación 2026-1'!G:G,"T3"))&gt;0,"P36"," ")</f>
        <v xml:space="preserve"> </v>
      </c>
      <c r="W243" s="78" t="str">
        <f>IF(SUM(COUNTIFS('Planificación 2026-1'!E:E,"PRINCIPAL",'Planificación 2026-1'!W:W,C243,'Planificación 2026-1'!G:G,"T2"))&gt;0,"P37"," ")</f>
        <v xml:space="preserve"> </v>
      </c>
      <c r="X243" s="78" t="str">
        <f>IF(SUM(COUNTIFS('Planificación 2026-1'!E:E,"PRINCIPAL",'Planificación 2026-1'!W:W,C243,'Planificación 2026-1'!G:G,"AE"))&gt;0,"P38"," ")</f>
        <v xml:space="preserve"> </v>
      </c>
      <c r="Y243" s="78" t="str">
        <f>IF(SUM(COUNTIFS('Planificación 2026-1'!E:E,"PRINCIPAL",'Planificación 2026-1'!W:W,C243,'Planificación 2026-1'!G:G,"T4"))&gt;0,"P55"," ")</f>
        <v xml:space="preserve"> </v>
      </c>
      <c r="Z243" s="78" t="str">
        <f>IF(SUM(COUNTIFS('Planificación 2026-1'!E:E,"FILIAL",'Planificación 2026-1'!W:W,C243,'Planificación 2026-1'!G:G,"AF"))&gt;0," P01"," ")</f>
        <v xml:space="preserve"> </v>
      </c>
      <c r="AA243" s="78" t="str">
        <f>IF(SUM(COUNTIFS('Planificación 2026-1'!E:E,"FILIAL",'Planificación 2026-1'!W:W,C243,'Planificación 2026-1'!G:G,"EN"))&gt;0,"P02"," ")</f>
        <v xml:space="preserve"> </v>
      </c>
      <c r="AB243" s="78" t="str">
        <f>IF(SUM(COUNTIFS('Planificación 2026-1'!E:E,"FILIAL",'Planificación 2026-1'!W:W,C243,'Planificación 2026-1'!G:G,"IS"))&gt;0,"P03"," ")</f>
        <v xml:space="preserve"> </v>
      </c>
      <c r="AC243" s="78" t="str">
        <f>IF(SUM(COUNTIFS('Planificación 2026-1'!E:E,"FILIAL",'Planificación 2026-1'!W:W,C243,'Planificación 2026-1'!G:G,"PS"))&gt;0,"P04"," ")</f>
        <v>P04</v>
      </c>
      <c r="AD243" s="78"/>
      <c r="AE243" s="78" t="str">
        <f>IF(SUM(COUNTIFS('Planificación 2026-1'!E:E,"FILIAL",'Planificación 2026-1'!W:W,C243,'Planificación 2026-1'!G:G,"IN"))&gt;0,"P06"," ")</f>
        <v xml:space="preserve"> </v>
      </c>
      <c r="AF243" s="78" t="str">
        <f>IF(SUM(COUNTIFS('Planificación 2026-1'!E:E,"FILIAL",'Planificación 2026-1'!W:W,C243,'Planificación 2026-1'!G:G,"CA"))&gt;0,"P07"," ")</f>
        <v xml:space="preserve"> </v>
      </c>
      <c r="AG243" s="78" t="str">
        <f>IF(SUM(COUNTIFS('Planificación 2026-1'!E:E,"FILIAL",'Planificación 2026-1'!W:W,C243,'Planificación 2026-1'!G:G,"DE"))&gt;0,"P08"," ")</f>
        <v xml:space="preserve"> </v>
      </c>
      <c r="AH243" s="78" t="str">
        <f>IF(SUM(COUNTIFS('Planificación 2026-1'!E:E,"FILIAL",'Planificación 2026-1'!W:W,C243,'Planificación 2026-1'!G:G,"OB"))&gt;0,"P09"," ")</f>
        <v xml:space="preserve"> </v>
      </c>
      <c r="AI243" s="78" t="str">
        <f>IF(SUM(COUNTIFS('Planificación 2026-1'!E:E,"FILIAL",'Planificación 2026-1'!W:W,C243,'Planificación 2026-1'!G:G,"MH"))&gt;0,"P31"," ")</f>
        <v xml:space="preserve"> </v>
      </c>
      <c r="AJ243" s="78" t="str">
        <f>IF(SUM(COUNTIFS('Planificación 2026-1'!E:E,"FILIAL",'Planificación 2026-1'!W:W,C243,'Planificación 2026-1'!G:G,"IC"))&gt;0,"P32"," ")</f>
        <v xml:space="preserve"> </v>
      </c>
      <c r="AK243" s="78" t="str">
        <f>IF(SUM(COUNTIFS('Planificación 2026-1'!E:E,"FILIAL",'Planificación 2026-1'!W:W,C243,'Planificación 2026-1'!G:G,"AR"))&gt;0,"P34"," ")</f>
        <v xml:space="preserve"> </v>
      </c>
      <c r="AL243" s="78" t="str">
        <f>IF(SUM(COUNTIFS('Planificación 2026-1'!E:E,"FILIAL",'Planificación 2026-1'!W:W,C243,'Planificación 2026-1'!G:G,"T1"))&gt;0,"P35"," ")</f>
        <v xml:space="preserve"> </v>
      </c>
      <c r="AM243" s="78" t="str">
        <f>IF(SUM(COUNTIFS('Planificación 2026-1'!E:E,"FILIAL",'Planificación 2026-1'!W:W,C243,'Planificación 2026-1'!G:G,"T3"))&gt;0,"P36"," ")</f>
        <v xml:space="preserve"> </v>
      </c>
      <c r="AN243" s="78" t="str">
        <f>IF(SUM(COUNTIFS('Planificación 2026-1'!E:E,"FILIAL",'Planificación 2026-1'!W:W,C243,'Planificación 2026-1'!G:G,"T2"))&gt;0,"P37"," ")</f>
        <v xml:space="preserve"> </v>
      </c>
      <c r="AO243" s="78" t="str">
        <f>IF(SUM(COUNTIFS('Planificación 2026-1'!E:E,"FILIAL",'Planificación 2026-1'!W:W,C243,'Planificación 2026-1'!G:G,"AE"))&gt;0,"P38"," ")</f>
        <v xml:space="preserve"> </v>
      </c>
      <c r="AP243" s="78" t="str">
        <f>IF(SUM(COUNTIFS('Planificación 2026-1'!E:E,"FILIAL",'Planificación 2026-1'!W:W,C243,'Planificación 2026-1'!G:G,"T4"))&gt;0,"P55"," ")</f>
        <v xml:space="preserve"> </v>
      </c>
      <c r="AQ243" s="78" t="str">
        <f>IF(SUM(COUNTIFS('Planificación 2026-1'!E:E,"SUNAMPE",'Planificación 2026-1'!W:W,C243,'Planificación 2026-1'!G:G,"AF"))&gt;0," P01"," ")</f>
        <v xml:space="preserve"> </v>
      </c>
      <c r="AR243" s="78" t="str">
        <f>IF(SUM(COUNTIFS('Planificación 2026-1'!E:E,"SUNAMPE",'Planificación 2026-1'!W:W,C243,'Planificación 2026-1'!G:G,"EN"))&gt;0,"P02"," ")</f>
        <v xml:space="preserve"> </v>
      </c>
      <c r="AS243" s="78" t="str">
        <f>IF(SUM(COUNTIFS('Planificación 2026-1'!E:E,"SUNAMPE",'Planificación 2026-1'!W:W,C243,'Planificación 2026-1'!G:G,"IS"))&gt;0,"P03"," ")</f>
        <v xml:space="preserve"> </v>
      </c>
      <c r="AT243" s="78" t="str">
        <f>IF(SUM(COUNTIFS('Planificación 2026-1'!E:E,"SUNAMPE",'Planificación 2026-1'!W:W,C243,'Planificación 2026-1'!G:G,"PS"))&gt;0,"P04"," ")</f>
        <v xml:space="preserve"> </v>
      </c>
      <c r="AU243" s="78"/>
      <c r="AV243" s="78" t="str">
        <f>IF(SUM(COUNTIFS('Planificación 2026-1'!E:E,"SUNAMPE",'Planificación 2026-1'!W:W,C243,'Planificación 2026-1'!G:G,"IN"))&gt;0,"P06"," ")</f>
        <v xml:space="preserve"> </v>
      </c>
      <c r="AW243" s="78" t="str">
        <f>IF(SUM(COUNTIFS('Planificación 2026-1'!E:E,"SUNAMPE",'Planificación 2026-1'!W:W,C243,'Planificación 2026-1'!G:G,"CA"))&gt;0,"P07"," ")</f>
        <v xml:space="preserve"> </v>
      </c>
      <c r="AX243" s="78" t="str">
        <f>IF(SUM(COUNTIFS('Planificación 2026-1'!E:E,"SUNAMPE",'Planificación 2026-1'!W:W,C243,'Planificación 2026-1'!G:G,"DE"))&gt;0,"P08"," ")</f>
        <v xml:space="preserve"> </v>
      </c>
      <c r="AY243" s="78" t="str">
        <f>IF(SUM(COUNTIFS('Planificación 2026-1'!E:E,"SUNAMPE",'Planificación 2026-1'!W:W,C243,'Planificación 2026-1'!G:G,"OB"))&gt;0,"P09"," ")</f>
        <v xml:space="preserve"> </v>
      </c>
      <c r="AZ243" s="78" t="str">
        <f>IF(SUM(COUNTIFS('Planificación 2026-1'!E:E,"SUNAMPE",'Planificación 2026-1'!W:W,C243,'Planificación 2026-1'!G:G,"MH"))&gt;0,"P31"," ")</f>
        <v xml:space="preserve"> </v>
      </c>
      <c r="BA243" s="78" t="str">
        <f>IF(SUM(COUNTIFS('Planificación 2026-1'!E:E,"SUNAMPE",'Planificación 2026-1'!W:W,C243,'Planificación 2026-1'!G:G,"IC"))&gt;0,"P32"," ")</f>
        <v xml:space="preserve"> </v>
      </c>
      <c r="BB243" s="78" t="str">
        <f>IF(SUM(COUNTIFS('Planificación 2026-1'!E:E,"SUNAMPE",'Planificación 2026-1'!W:W,C243,'Planificación 2026-1'!G:G,"AR"))&gt;0,"P34"," ")</f>
        <v xml:space="preserve"> </v>
      </c>
      <c r="BC243" s="78" t="str">
        <f>IF(SUM(COUNTIFS('Planificación 2026-1'!E:E,"SUNAMPE",'Planificación 2026-1'!W:W,C243,'Planificación 2026-1'!G:G,"T1"))&gt;0,"P35"," ")</f>
        <v xml:space="preserve"> </v>
      </c>
      <c r="BD243" s="78" t="str">
        <f>IF(SUM(COUNTIFS('Planificación 2026-1'!E:E,"SUNAMPE",'Planificación 2026-1'!W:W,C243,'Planificación 2026-1'!G:G,"T3"))&gt;0,"P36"," ")</f>
        <v xml:space="preserve"> </v>
      </c>
      <c r="BE243" s="78" t="str">
        <f>IF(SUM(COUNTIFS('Planificación 2026-1'!E:E,"SUNAMPE",'Planificación 2026-1'!W:W,C243,'Planificación 2026-1'!G:G,"T2"))&gt;0,"P37"," ")</f>
        <v xml:space="preserve"> </v>
      </c>
      <c r="BF243" s="78" t="str">
        <f>IF(SUM(COUNTIFS('Planificación 2026-1'!E:E,"SUNAMPE",'Planificación 2026-1'!W:W,C243,'Planificación 2026-1'!G:G,"AE"))&gt;0,"P38"," ")</f>
        <v xml:space="preserve"> </v>
      </c>
      <c r="BG243" s="78" t="str">
        <f>IF(SUM(COUNTIFS('Planificación 2026-1'!E:E,"SUNAMPE",'Planificación 2026-1'!W:W,C243,'Planificación 2026-1'!G:G,"T4"))&gt;0,"P55"," ")</f>
        <v xml:space="preserve"> </v>
      </c>
      <c r="BH243" s="78" t="str">
        <f>IF(SUM(COUNTIFS('Planificación 2026-1'!E:E,"HUAURA",'Planificación 2026-1'!W:W,C243,'Planificación 2026-1'!G:G,"AF"))&gt;0," P01"," ")</f>
        <v xml:space="preserve"> </v>
      </c>
      <c r="BI243" s="78" t="str">
        <f>IF(SUM(COUNTIFS('Planificación 2026-1'!E:E,"HUAURA",'Planificación 2026-1'!W:W,C243,'Planificación 2026-1'!G:G,"EN"))&gt;0,"P02"," ")</f>
        <v xml:space="preserve"> </v>
      </c>
      <c r="BJ243" s="78" t="str">
        <f>IF(SUM(COUNTIFS('Planificación 2026-1'!E:E,"HUAURA",'Planificación 2026-1'!W:W,C243,'Planificación 2026-1'!G:G,"IS"))&gt;0,"P03"," ")</f>
        <v xml:space="preserve"> </v>
      </c>
      <c r="BK243" s="78" t="str">
        <f>IF(SUM(COUNTIFS('Planificación 2026-1'!E:E,"HUAURA",'Planificación 2026-1'!W:W,C243,'Planificación 2026-1'!G:G,"PS"))&gt;0,"P04"," ")</f>
        <v xml:space="preserve"> </v>
      </c>
      <c r="BL243" s="78"/>
      <c r="BM243" s="78" t="str">
        <f>IF(SUM(COUNTIFS('Planificación 2026-1'!E:E,"HUAURA",'Planificación 2026-1'!W:W,C243,'Planificación 2026-1'!G:G,"IN"))&gt;0,"P06"," ")</f>
        <v xml:space="preserve"> </v>
      </c>
      <c r="BN243" s="78" t="str">
        <f>IF(SUM(COUNTIFS('Planificación 2026-1'!E:E,"HUAURA",'Planificación 2026-1'!W:W,C243,'Planificación 2026-1'!G:G,"CA"))&gt;0,"P07"," ")</f>
        <v xml:space="preserve"> </v>
      </c>
      <c r="BO243" s="78" t="str">
        <f>IF(SUM(COUNTIFS('Planificación 2026-1'!E:E,"HUAURA",'Planificación 2026-1'!W:W,C243,'Planificación 2026-1'!G:G,"DE"))&gt;0,"P08"," ")</f>
        <v xml:space="preserve"> </v>
      </c>
      <c r="BP243" s="78" t="str">
        <f>IF(SUM(COUNTIFS('Planificación 2026-1'!E:E,"HUAURA",'Planificación 2026-1'!W:W,C243,'Planificación 2026-1'!G:G,"OB"))&gt;0,"P09"," ")</f>
        <v xml:space="preserve"> </v>
      </c>
      <c r="BQ243" s="78" t="str">
        <f>IF(SUM(COUNTIFS('Planificación 2026-1'!E:E,"HUAURA",'Planificación 2026-1'!W:W,C243,'Planificación 2026-1'!G:G,"MH"))&gt;0,"P31"," ")</f>
        <v xml:space="preserve"> </v>
      </c>
      <c r="BR243" s="78" t="str">
        <f>IF(SUM(COUNTIFS('Planificación 2026-1'!E:E,"HUAURA",'Planificación 2026-1'!W:W,C243,'Planificación 2026-1'!G:G,"IC"))&gt;0,"P32"," ")</f>
        <v xml:space="preserve"> </v>
      </c>
      <c r="BS243" s="78" t="str">
        <f>IF(SUM(COUNTIFS('Planificación 2026-1'!E:E,"HUAURA",'Planificación 2026-1'!W:W,C243,'Planificación 2026-1'!G:G,"AR"))&gt;0,"P34"," ")</f>
        <v xml:space="preserve"> </v>
      </c>
      <c r="BT243" s="78" t="str">
        <f>IF(SUM(COUNTIFS('Planificación 2026-1'!E:E,"HUAURA",'Planificación 2026-1'!W:W,C243,'Planificación 2026-1'!G:G,"T1"))&gt;0,"P35"," ")</f>
        <v xml:space="preserve"> </v>
      </c>
      <c r="BU243" s="78" t="str">
        <f>IF(SUM(COUNTIFS('Planificación 2026-1'!E:E,"HUAURA",'Planificación 2026-1'!W:W,C243,'Planificación 2026-1'!G:G,"T3"))&gt;0,"P36"," ")</f>
        <v xml:space="preserve"> </v>
      </c>
      <c r="BV243" s="78" t="str">
        <f>IF(SUM(COUNTIFS('Planificación 2026-1'!E:E,"HUAURA",'Planificación 2026-1'!W:W,C243,'Planificación 2026-1'!G:G,"T2"))&gt;0,"P37"," ")</f>
        <v xml:space="preserve"> </v>
      </c>
      <c r="BW243" s="78" t="str">
        <f>IF(SUM(COUNTIFS('Planificación 2026-1'!E:E,"HUAURA",'Planificación 2026-1'!W:W,C243,'Planificación 2026-1'!G:G,"AE"))&gt;0,"P38"," ")</f>
        <v xml:space="preserve"> </v>
      </c>
      <c r="BX243" s="78" t="str">
        <f>IF(SUM(COUNTIFS('Planificación 2026-1'!E:E,"HUAURA",'Planificación 2026-1'!W:W,C243,'Planificación 2026-1'!G:G,"T4"))&gt;0,"P55"," ")</f>
        <v xml:space="preserve"> </v>
      </c>
      <c r="BY243" s="79">
        <f>SUMIFS('Planificación 2026-1'!R:R,'Planificación 2026-1'!W:W,C243,'Planificación 2026-1'!G:G,"AF",'Planificación 2026-1'!H:H,"&gt;2")</f>
        <v>0</v>
      </c>
      <c r="BZ243" s="79">
        <f>SUMIFS('Planificación 2026-1'!R:R,'Planificación 2026-1'!W:W,C243,'Planificación 2026-1'!G:G,"EN",'Planificación 2026-1'!H:H,"&gt;2")</f>
        <v>16</v>
      </c>
      <c r="CA243" s="79">
        <f>SUMIFS('Planificación 2026-1'!R:R,'Planificación 2026-1'!W:W,C243,'Planificación 2026-1'!G:G,"IS",'Planificación 2026-1'!H:H,"&gt;2")</f>
        <v>0</v>
      </c>
      <c r="CB243" s="79">
        <f>SUMIFS('Planificación 2026-1'!R:R,'Planificación 2026-1'!W:W,C243,'Planificación 2026-1'!G:G,"PS",'Planificación 2026-1'!H:H,"&gt;2")</f>
        <v>12</v>
      </c>
      <c r="CC243" s="79">
        <f>SUMIFS('Planificación 2026-1'!R:R,'Planificación 2026-1'!W:W,C243,'Planificación 2026-1'!G:G,"IN",'Planificación 2026-1'!H:H,"&gt;2")</f>
        <v>0</v>
      </c>
      <c r="CD243" s="79">
        <f>SUMIFS('Planificación 2026-1'!R:R,'Planificación 2026-1'!W:W,C243,'Planificación 2026-1'!G:G,"CA",'Planificación 2026-1'!H:H,"&gt;2")</f>
        <v>0</v>
      </c>
      <c r="CE243" s="79">
        <f>SUMIFS('Planificación 2026-1'!R:R,'Planificación 2026-1'!W:W,C243,'Planificación 2026-1'!G:G,"DE",'Planificación 2026-1'!H:H,"&gt;2")</f>
        <v>0</v>
      </c>
      <c r="CF243" s="79">
        <f>SUMIFS('Planificación 2026-1'!R:R,'Planificación 2026-1'!W:W,C243,'Planificación 2026-1'!G:G,"OB",'Planificación 2026-1'!H:H,"&gt;2")</f>
        <v>10</v>
      </c>
      <c r="CG243" s="79">
        <f>SUMIFS('Planificación 2026-1'!R:R,'Planificación 2026-1'!W:W,C243,'Planificación 2026-1'!G:G,"MH",'Planificación 2026-1'!H:H,"&gt;2")</f>
        <v>0</v>
      </c>
      <c r="CH243" s="79">
        <f>SUMIFS('Planificación 2026-1'!R:R,'Planificación 2026-1'!W:W,C243,'Planificación 2026-1'!G:G,"IC",'Planificación 2026-1'!H:H,"&gt;2")</f>
        <v>0</v>
      </c>
      <c r="CI243" s="79">
        <f>SUMIFS('Planificación 2026-1'!R:R,'Planificación 2026-1'!W:W,C243,'Planificación 2026-1'!G:G,"AR",'Planificación 2026-1'!H:H,"&gt;2")</f>
        <v>0</v>
      </c>
      <c r="CJ243" s="79">
        <f>SUMIFS('Planificación 2026-1'!R:R,'Planificación 2026-1'!W:W,C243,'Planificación 2026-1'!G:G,"T1",'Planificación 2026-1'!H:H,"&gt;2")</f>
        <v>0</v>
      </c>
      <c r="CK243" s="79">
        <f>SUMIFS('Planificación 2026-1'!R:R,'Planificación 2026-1'!W:W,C243,'Planificación 2026-1'!G:G,"T3",'Planificación 2026-1'!H:H,"&gt;2")</f>
        <v>0</v>
      </c>
      <c r="CL243" s="79">
        <f>SUMIFS('Planificación 2026-1'!R:R,'Planificación 2026-1'!W:W,C243,'Planificación 2026-1'!G:G,"T2",'Planificación 2026-1'!H:H,"&gt;2")</f>
        <v>0</v>
      </c>
      <c r="CM243" s="79">
        <f>SUMIFS('Planificación 2026-1'!R:R,'Planificación 2026-1'!W:W,C243,'Planificación 2026-1'!G:G,"AE",'Planificación 2026-1'!H:H,"&gt;2")</f>
        <v>0</v>
      </c>
      <c r="CN243" s="79">
        <f>SUMIFS('Planificación 2026-1'!R:R,'Planificación 2026-1'!W:W,C243,'Planificación 2026-1'!G:G,"T4",'Planificación 2026-1'!H:H,"&gt;2")</f>
        <v>0</v>
      </c>
      <c r="CO243" s="79">
        <f>SUMIFS('Planificación 2026-1'!R:R,'Planificación 2026-1'!W:W,C243,'Planificación 2026-1'!G:G,"AF",'Planificación 2026-1'!H:H,"&lt;3")</f>
        <v>0</v>
      </c>
      <c r="CP243" s="79">
        <f>SUMIFS('Planificación 2026-1'!R:R,'Planificación 2026-1'!W:W,C243,'Planificación 2026-1'!G:G,"EN",'Planificación 2026-1'!H:H,"&lt;3")</f>
        <v>0</v>
      </c>
      <c r="CQ243" s="79">
        <f>SUMIFS('Planificación 2026-1'!R:R,'Planificación 2026-1'!W:W,C243,'Planificación 2026-1'!G:G,"IS",'Planificación 2026-1'!H:H,"&lt;3")</f>
        <v>0</v>
      </c>
      <c r="CR243" s="79">
        <f>SUMIFS('Planificación 2026-1'!R:R,'Planificación 2026-1'!W:W,C243,'Planificación 2026-1'!G:G,"PS",'Planificación 2026-1'!H:H,"&lt;3")</f>
        <v>0</v>
      </c>
      <c r="CS243" s="79">
        <f>SUMIFS('Planificación 2026-1'!R:R,'Planificación 2026-1'!W:W,C243,'Planificación 2026-1'!G:G,"IN",'Planificación 2026-1'!H:H,"&lt;3")</f>
        <v>0</v>
      </c>
      <c r="CT243" s="79">
        <f>SUMIFS('Planificación 2026-1'!R:R,'Planificación 2026-1'!W:W,C243,'Planificación 2026-1'!G:G,"CA",'Planificación 2026-1'!H:H,"&lt;3")</f>
        <v>0</v>
      </c>
      <c r="CU243" s="79">
        <f>SUMIFS('Planificación 2026-1'!R:R,'Planificación 2026-1'!W:W,C243,'Planificación 2026-1'!G:G,"DE",'Planificación 2026-1'!H:H,"&lt;3")</f>
        <v>0</v>
      </c>
      <c r="CV243" s="79">
        <f>SUMIFS('Planificación 2026-1'!R:R,'Planificación 2026-1'!W:W,C243,'Planificación 2026-1'!G:G,"OB",'Planificación 2026-1'!H:H,"&lt;3")</f>
        <v>0</v>
      </c>
      <c r="CW243" s="79">
        <f>SUMIFS('Planificación 2026-1'!R:R,'Planificación 2026-1'!W:W,C243,'Planificación 2026-1'!G:G,"MH",'Planificación 2026-1'!H:H,"&lt;3")</f>
        <v>0</v>
      </c>
      <c r="CX243" s="79">
        <f>SUMIFS('Planificación 2026-1'!R:R,'Planificación 2026-1'!W:W,C243,'Planificación 2026-1'!G:G,"IC",'Planificación 2026-1'!H:H,"&lt;3")</f>
        <v>0</v>
      </c>
      <c r="CY243" s="79">
        <f>SUMIFS('Planificación 2026-1'!R:R,'Planificación 2026-1'!W:W,C243,'Planificación 2026-1'!G:G,"AR",'Planificación 2026-1'!H:H,"&lt;3")</f>
        <v>0</v>
      </c>
      <c r="CZ243" s="79">
        <f>SUMIFS('Planificación 2026-1'!R:R,'Planificación 2026-1'!W:W,C243,'Planificación 2026-1'!G:G,"T1",'Planificación 2026-1'!H:H,"&lt;3")</f>
        <v>0</v>
      </c>
      <c r="DA243" s="79">
        <f>SUMIFS('Planificación 2026-1'!R:R,'Planificación 2026-1'!W:W,C243,'Planificación 2026-1'!G:G,"T3",'Planificación 2026-1'!H:H,"&lt;3")</f>
        <v>0</v>
      </c>
      <c r="DB243" s="79">
        <f>SUMIFS('Planificación 2026-1'!R:R,'Planificación 2026-1'!W:W,C243,'Planificación 2026-1'!G:G,"T2",'Planificación 2026-1'!H:H,"&lt;3")</f>
        <v>0</v>
      </c>
      <c r="DC243" s="79">
        <f>SUMIFS('Planificación 2026-1'!R:R,'Planificación 2026-1'!W:W,C243,'Planificación 2026-1'!G:G,"AE",'Planificación 2026-1'!H:H,"&lt;3")</f>
        <v>0</v>
      </c>
      <c r="DD243" s="79">
        <f>SUMIFS('Planificación 2026-1'!R:R,'Planificación 2026-1'!W:W,C243,'Planificación 2026-1'!G:G,"T4",'Planificación 2026-1'!H:H,"&lt;3")</f>
        <v>0</v>
      </c>
      <c r="DE243" s="78" t="str">
        <f t="shared" si="46"/>
        <v>P02 P04 P09</v>
      </c>
      <c r="DF243" s="30">
        <f>IF(C243="","",SUMIFS('Planificación 2026-1'!R:R,'Planificación 2026-1'!W:W,C243,'Planificación 2026-1'!E:E,"PRINCIPAL",'Planificación 2026-1'!X:X,"VIRTUAL"))</f>
        <v>34</v>
      </c>
      <c r="DG243" s="30">
        <f>IF(C243="","",SUMIFS('Planificación 2026-1'!R:R,'Planificación 2026-1'!W:W,C243,'Planificación 2026-1'!E:E,"PRINCIPAL",'Planificación 2026-1'!X:X,"PRESENCIAL"))</f>
        <v>0</v>
      </c>
      <c r="DH243" s="30">
        <f>IF(C243="","",SUMIFS('Planificación 2026-1'!R:R,'Planificación 2026-1'!W:W,C243,'Planificación 2026-1'!E:E,"PRINCIPAL",'Planificación 2026-1'!X:X,"HIBRIDO PRESENCIAL"))</f>
        <v>0</v>
      </c>
      <c r="DI243" s="78" t="str">
        <f t="shared" si="47"/>
        <v>P04</v>
      </c>
      <c r="DJ243" s="78">
        <f>IF(C243="","",SUMIFS('Planificación 2026-1'!R:R,'Planificación 2026-1'!W:W,C243,'Planificación 2026-1'!E:E,"FILIAL",'Planificación 2026-1'!X:X,"VIRTUAL"))</f>
        <v>4</v>
      </c>
      <c r="DK243" s="80">
        <f>IF(C243="","",SUMIFS('Planificación 2026-1'!R:R,'Planificación 2026-1'!W:W,C243,'Planificación 2026-1'!E:E,"FILIAL",'Planificación 2026-1'!X:X,"PRESENCIAL"))</f>
        <v>0</v>
      </c>
      <c r="DL243" s="42">
        <f>IF(C243="","",SUMIFS('Planificación 2026-1'!R:R,'Planificación 2026-1'!W:W,C243,'Planificación 2026-1'!E:E,"FILIAL",'Planificación 2026-1'!X:X,"HIBRIDO PRESENCIAL"))</f>
        <v>0</v>
      </c>
      <c r="DM243" s="81" t="str">
        <f t="shared" si="48"/>
        <v/>
      </c>
      <c r="DN243" s="78">
        <f>IF(C243="","",SUMIFS('Planificación 2026-1'!R:R,'Planificación 2026-1'!W:W,C243,'Planificación 2026-1'!E:E,"SUNAMPE",'Planificación 2026-1'!X:X,"VIRTUAL"))</f>
        <v>0</v>
      </c>
      <c r="DO243" s="42">
        <f>IF(C243="","",SUMIFS('Planificación 2026-1'!R:R,'Planificación 2026-1'!W:W,C243,'Planificación 2026-1'!E:E,"SUNAMPE",'Planificación 2026-1'!X:X,"PRESENCIAL"))</f>
        <v>0</v>
      </c>
      <c r="DP243" s="81" t="str">
        <f t="shared" si="49"/>
        <v/>
      </c>
      <c r="DQ243" s="78">
        <f>IF(C243="","",SUMIFS('Planificación 2026-1'!R:R,'Planificación 2026-1'!W:W,C243,'Planificación 2026-1'!E:E,"HUAURA",'Planificación 2026-1'!X:X,"VIRTUAL"))</f>
        <v>0</v>
      </c>
      <c r="DR243" s="42">
        <f>IF(C243="","",SUMIFS('Planificación 2026-1'!R:R,'Planificación 2026-1'!W:W,C243,'Planificación 2026-1'!E:E,"HUAURA",'Planificación 2026-1'!X:X,"PRESENCIAL"))</f>
        <v>0</v>
      </c>
      <c r="DS243" s="48">
        <f>SUMIFS('Planificación 2026-1'!R:R,'Planificación 2026-1'!W:W,C243,'Planificación 2026-1'!E:E,"PRINCIPAL",'Planificación 2026-1'!X:X,"VIRTUAL",'Planificación 2026-1'!H:H,"&gt;2")</f>
        <v>34</v>
      </c>
      <c r="DT243" s="48">
        <f>SUMIFS('Planificación 2026-1'!R:R,'Planificación 2026-1'!W:W,C243,'Planificación 2026-1'!E:E,"PRINCIPAL",'Planificación 2026-1'!X:X,"&lt;&gt;VIRTUAL",'Planificación 2026-1'!H:H,"&gt;2")</f>
        <v>0</v>
      </c>
      <c r="DU243" s="48">
        <f>SUMIFS('Planificación 2026-1'!R:R,'Planificación 2026-1'!W:W,C243,'Planificación 2026-1'!E:E,"SUNAMPE",'Planificación 2026-1'!X:X,"VIRTUAL",'Planificación 2026-1'!H:H,"&gt;2")</f>
        <v>0</v>
      </c>
      <c r="DV243" s="48">
        <f>SUMIFS('Planificación 2026-1'!R:R,'Planificación 2026-1'!W:W,C243,'Planificación 2026-1'!E:E,"SUNAMPE",'Planificación 2026-1'!X:X,"&lt;&gt;VIRTUAL",'Planificación 2026-1'!H:H,"&gt;2")</f>
        <v>0</v>
      </c>
      <c r="DW243" s="48">
        <f>SUMIFS('Planificación 2026-1'!R:R,'Planificación 2026-1'!W:W,C243,'Planificación 2026-1'!E:E,"FILIAL",'Planificación 2026-1'!X:X,"VIRTUAL",'Planificación 2026-1'!H:H,"&gt;2")</f>
        <v>4</v>
      </c>
      <c r="DX243" s="48">
        <f>SUMIFS('Planificación 2026-1'!R:R,'Planificación 2026-1'!W:W,C243,'Planificación 2026-1'!E:E,"FILIAL",'Planificación 2026-1'!X:X,"&lt;&gt;VIRTUAL",'Planificación 2026-1'!H:H,"&gt;2")</f>
        <v>0</v>
      </c>
      <c r="DY243" s="48">
        <f>SUMIFS('Planificación 2026-1'!R:R,'Planificación 2026-1'!W:W,C243,'Planificación 2026-1'!E:E,"PORUMA",'Planificación 2026-1'!X:X,"VIRTUAL",'Planificación 2026-1'!H:H,"&gt;2")</f>
        <v>0</v>
      </c>
      <c r="DZ243" s="48">
        <f>SUMIFS('Planificación 2026-1'!R:R,'Planificación 2026-1'!W:W,C243,'Planificación 2026-1'!E:E,"PORUMA",'Planificación 2026-1'!X:X,"&lt;&gt;VIRTUAL",'Planificación 2026-1'!H:H,"&gt;2")</f>
        <v>0</v>
      </c>
      <c r="EA243" s="48">
        <f>SUMIFS('Planificación 2026-1'!R:R,'Planificación 2026-1'!W:W,C243,'Planificación 2026-1'!E:E,"HUAURA",'Planificación 2026-1'!X:X,"VIRTUAL",'Planificación 2026-1'!H:H,"&gt;2")</f>
        <v>0</v>
      </c>
      <c r="EB243" s="48">
        <f>SUMIFS('Planificación 2026-1'!R:R,'Planificación 2026-1'!W:W,C243,'Planificación 2026-1'!E:E,"HUAURA",'Planificación 2026-1'!X:X,"&lt;&gt;VIRTUAL",'Planificación 2026-1'!H:H,"&gt;2")</f>
        <v>0</v>
      </c>
      <c r="EC243" s="48">
        <f>SUMIFS('Planificación 2026-1'!R:R,'Planificación 2026-1'!W:W,C243,'Planificación 2026-1'!E:E,"PRINCIPAL",'Planificación 2026-1'!X:X,"VIRTUAL",'Planificación 2026-1'!H:H,"&lt;3")</f>
        <v>0</v>
      </c>
      <c r="ED243" s="48">
        <f>SUMIFS('Planificación 2026-1'!R:R,'Planificación 2026-1'!W:W,C243,'Planificación 2026-1'!E:E,"PRINCIPAL",'Planificación 2026-1'!X:X,"&lt;&gt;VIRTUAL",'Planificación 2026-1'!H:H,"&lt;3")</f>
        <v>0</v>
      </c>
      <c r="EE243" s="48">
        <f>SUMIFS('Planificación 2026-1'!R:R,'Planificación 2026-1'!W:W,C243,'Planificación 2026-1'!E:E,"SUNAMPE",'Planificación 2026-1'!X:X,"VIRTUAL",'Planificación 2026-1'!H:H,"&lt;3")</f>
        <v>0</v>
      </c>
      <c r="EF243" s="48">
        <f>SUMIFS('Planificación 2026-1'!R:R,'Planificación 2026-1'!W:W,C243,'Planificación 2026-1'!E:E,"SUNAMPE",'Planificación 2026-1'!X:X,"&lt;&gt;VIRTUAL",'Planificación 2026-1'!H:H,"&lt;3")</f>
        <v>0</v>
      </c>
      <c r="EG243" s="48">
        <f>SUMIFS('Planificación 2026-1'!R:R,'Planificación 2026-1'!W:W,C243,'Planificación 2026-1'!E:E,"FILIAL",'Planificación 2026-1'!X:X,"VIRTUAL",'Planificación 2026-1'!H:H,"&lt;3")</f>
        <v>0</v>
      </c>
      <c r="EH243" s="48">
        <f>SUMIFS('Planificación 2026-1'!R:R,'Planificación 2026-1'!W:W,C243,'Planificación 2026-1'!E:E,"FILIAL",'Planificación 2026-1'!X:X,"&lt;&gt;VIRTUAL",'Planificación 2026-1'!H:H,"&lt;3")</f>
        <v>0</v>
      </c>
      <c r="EI243" s="48">
        <f>SUMIFS('Planificación 2026-1'!R:R,'Planificación 2026-1'!W:W,C243,'Planificación 2026-1'!E:E,"PORUMA",'Planificación 2026-1'!X:X,"VIRTUAL",'Planificación 2026-1'!H:H,"&lt;3")</f>
        <v>0</v>
      </c>
      <c r="EJ243" s="48">
        <f>SUMIFS('Planificación 2026-1'!R:R,'Planificación 2026-1'!W:W,C243,'Planificación 2026-1'!E:E,"PORUMA",'Planificación 2026-1'!X:X,"&lt;&gt;VIRTUAL",'Planificación 2026-1'!H:H,"&lt;3")</f>
        <v>0</v>
      </c>
      <c r="EK243" s="48">
        <f>SUMIFS('Planificación 2026-1'!R:R,'Planificación 2026-1'!W:W,C243,'Planificación 2026-1'!E:E,"HUAURA",'Planificación 2026-1'!X:X,"VIRTUAL",'Planificación 2026-1'!H:H,"&lt;3")</f>
        <v>0</v>
      </c>
      <c r="EL243" s="48">
        <f>SUMIFS('Planificación 2026-1'!R:R,'Planificación 2026-1'!W:W,C243,'Planificación 2026-1'!E:E,"HUAURA",'Planificación 2026-1'!X:X,"&lt;&gt;VIRTUAL",'Planificación 2026-1'!H:H,"&lt;3")</f>
        <v>0</v>
      </c>
      <c r="EM243" s="48">
        <f t="shared" si="50"/>
        <v>4</v>
      </c>
      <c r="EN243" s="48">
        <f t="shared" si="51"/>
        <v>0</v>
      </c>
      <c r="EO243" s="48">
        <f t="shared" si="52"/>
        <v>0</v>
      </c>
      <c r="EP243" s="48">
        <f t="shared" si="53"/>
        <v>34</v>
      </c>
      <c r="EQ243" s="48">
        <f t="shared" si="54"/>
        <v>0</v>
      </c>
      <c r="ER243" s="48"/>
      <c r="ES243" s="48">
        <f t="shared" si="55"/>
        <v>38</v>
      </c>
      <c r="ET243" s="48">
        <f t="shared" si="56"/>
        <v>0</v>
      </c>
      <c r="EU243" s="48" t="b">
        <f t="shared" si="57"/>
        <v>1</v>
      </c>
      <c r="EV243" s="48" t="str">
        <f t="shared" si="58"/>
        <v/>
      </c>
      <c r="EW243" s="48" t="str">
        <f t="shared" si="59"/>
        <v>VIRTUAL</v>
      </c>
    </row>
    <row r="244" spans="1:153" x14ac:dyDescent="0.3">
      <c r="A244" s="53"/>
      <c r="B244" s="383">
        <v>241</v>
      </c>
      <c r="C244" s="107" t="s">
        <v>491</v>
      </c>
      <c r="D244" s="82">
        <f>SUMIF('Planificación 2026-1'!W:W,C244,'Planificación 2026-1'!R:R)</f>
        <v>12</v>
      </c>
      <c r="E244" s="385" t="s">
        <v>319</v>
      </c>
      <c r="F244" s="386"/>
      <c r="G244" s="107" t="s">
        <v>302</v>
      </c>
      <c r="H244" s="107" t="s">
        <v>1138</v>
      </c>
      <c r="I244" s="77" t="str">
        <f>IF(SUM(COUNTIFS('Planificación 2026-1'!E:E,"PRINCIPAL",'Planificación 2026-1'!W:W,C244,'Planificación 2026-1'!G:G,"AF"))&gt;0,"P01"," ")</f>
        <v xml:space="preserve"> </v>
      </c>
      <c r="J244" s="78" t="str">
        <f>IF(SUM(COUNTIFS('Planificación 2026-1'!E:E,"PRINCIPAL",'Planificación 2026-1'!W:W,C244,'Planificación 2026-1'!G:G,"EN"))&gt;0,"P02"," ")</f>
        <v xml:space="preserve"> </v>
      </c>
      <c r="K244" s="78" t="str">
        <f>IF(SUM(COUNTIFS('Planificación 2026-1'!E:E,"PRINCIPAL",'Planificación 2026-1'!W:W,C244,'Planificación 2026-1'!G:G,"IS"))&gt;0,"P03"," ")</f>
        <v xml:space="preserve"> </v>
      </c>
      <c r="L244" s="78" t="str">
        <f>IF(SUM(COUNTIFS('Planificación 2026-1'!E:E,"PRINCIPAL",'Planificación 2026-1'!W:W,C244,'Planificación 2026-1'!G:G,"PS"))&gt;0,"P04"," ")</f>
        <v xml:space="preserve"> </v>
      </c>
      <c r="M244" s="78"/>
      <c r="N244" s="78" t="str">
        <f>IF(SUM(COUNTIFS('Planificación 2026-1'!E:E,"PRINCIPAL",'Planificación 2026-1'!W:W,C244,'Planificación 2026-1'!G:G,"IN"))&gt;0,"P06"," ")</f>
        <v xml:space="preserve"> </v>
      </c>
      <c r="O244" s="78" t="str">
        <f>IF(SUM(COUNTIFS('Planificación 2026-1'!E:E,"PRINCIPAL",'Planificación 2026-1'!W:W,C244,'Planificación 2026-1'!G:G,"CA"))&gt;0,"P07"," ")</f>
        <v xml:space="preserve"> </v>
      </c>
      <c r="P244" s="78" t="str">
        <f>IF(SUM(COUNTIFS('Planificación 2026-1'!E:E,"PRINCIPAL",'Planificación 2026-1'!W:W,C244,'Planificación 2026-1'!G:G,"DE"))&gt;0,"P08"," ")</f>
        <v xml:space="preserve"> </v>
      </c>
      <c r="Q244" s="78" t="str">
        <f>IF(SUM(COUNTIFS('Planificación 2026-1'!E:E,"PRINCIPAL",'Planificación 2026-1'!W:W,C244,'Planificación 2026-1'!G:G,"OB"))&gt;0,"P09"," ")</f>
        <v xml:space="preserve"> </v>
      </c>
      <c r="R244" s="78" t="str">
        <f>IF(SUM(COUNTIFS('Planificación 2026-1'!E:E,"PRINCIPAL",'Planificación 2026-1'!W:W,C244,'Planificación 2026-1'!G:G,"MH"))&gt;0,"P31"," ")</f>
        <v xml:space="preserve"> </v>
      </c>
      <c r="S244" s="78" t="str">
        <f>IF(SUM(COUNTIFS('Planificación 2026-1'!E:E,"PRINCIPAL",'Planificación 2026-1'!W:W,C244,'Planificación 2026-1'!G:G,"IC"))&gt;0,"P32"," ")</f>
        <v xml:space="preserve"> </v>
      </c>
      <c r="T244" s="78" t="str">
        <f>IF(SUM(COUNTIFS('Planificación 2026-1'!E:E,"PRINCIPAL",'Planificación 2026-1'!W:W,C244,'Planificación 2026-1'!G:G,"AR"))&gt;0,"P34"," ")</f>
        <v xml:space="preserve"> </v>
      </c>
      <c r="U244" s="78" t="str">
        <f>IF(SUM(COUNTIFS('Planificación 2026-1'!E:E,"PRINCIPAL",'Planificación 2026-1'!W:W,C244,'Planificación 2026-1'!G:G,"T1"))&gt;0,"P35"," ")</f>
        <v xml:space="preserve"> </v>
      </c>
      <c r="V244" s="78" t="str">
        <f>IF(SUM(COUNTIFS('Planificación 2026-1'!E:E,"PRINCIPAL",'Planificación 2026-1'!W:W,C244,'Planificación 2026-1'!G:G,"T3"))&gt;0,"P36"," ")</f>
        <v xml:space="preserve"> </v>
      </c>
      <c r="W244" s="78" t="str">
        <f>IF(SUM(COUNTIFS('Planificación 2026-1'!E:E,"PRINCIPAL",'Planificación 2026-1'!W:W,C244,'Planificación 2026-1'!G:G,"T2"))&gt;0,"P37"," ")</f>
        <v xml:space="preserve"> </v>
      </c>
      <c r="X244" s="78" t="str">
        <f>IF(SUM(COUNTIFS('Planificación 2026-1'!E:E,"PRINCIPAL",'Planificación 2026-1'!W:W,C244,'Planificación 2026-1'!G:G,"AE"))&gt;0,"P38"," ")</f>
        <v xml:space="preserve"> </v>
      </c>
      <c r="Y244" s="78" t="str">
        <f>IF(SUM(COUNTIFS('Planificación 2026-1'!E:E,"PRINCIPAL",'Planificación 2026-1'!W:W,C244,'Planificación 2026-1'!G:G,"T4"))&gt;0,"P55"," ")</f>
        <v xml:space="preserve"> </v>
      </c>
      <c r="Z244" s="78" t="str">
        <f>IF(SUM(COUNTIFS('Planificación 2026-1'!E:E,"FILIAL",'Planificación 2026-1'!W:W,C244,'Planificación 2026-1'!G:G,"AF"))&gt;0," P01"," ")</f>
        <v xml:space="preserve"> </v>
      </c>
      <c r="AA244" s="78" t="str">
        <f>IF(SUM(COUNTIFS('Planificación 2026-1'!E:E,"FILIAL",'Planificación 2026-1'!W:W,C244,'Planificación 2026-1'!G:G,"EN"))&gt;0,"P02"," ")</f>
        <v xml:space="preserve"> </v>
      </c>
      <c r="AB244" s="78" t="str">
        <f>IF(SUM(COUNTIFS('Planificación 2026-1'!E:E,"FILIAL",'Planificación 2026-1'!W:W,C244,'Planificación 2026-1'!G:G,"IS"))&gt;0,"P03"," ")</f>
        <v xml:space="preserve"> </v>
      </c>
      <c r="AC244" s="78" t="str">
        <f>IF(SUM(COUNTIFS('Planificación 2026-1'!E:E,"FILIAL",'Planificación 2026-1'!W:W,C244,'Planificación 2026-1'!G:G,"PS"))&gt;0,"P04"," ")</f>
        <v xml:space="preserve"> </v>
      </c>
      <c r="AD244" s="78"/>
      <c r="AE244" s="78" t="str">
        <f>IF(SUM(COUNTIFS('Planificación 2026-1'!E:E,"FILIAL",'Planificación 2026-1'!W:W,C244,'Planificación 2026-1'!G:G,"IN"))&gt;0,"P06"," ")</f>
        <v xml:space="preserve"> </v>
      </c>
      <c r="AF244" s="78" t="str">
        <f>IF(SUM(COUNTIFS('Planificación 2026-1'!E:E,"FILIAL",'Planificación 2026-1'!W:W,C244,'Planificación 2026-1'!G:G,"CA"))&gt;0,"P07"," ")</f>
        <v xml:space="preserve"> </v>
      </c>
      <c r="AG244" s="78" t="str">
        <f>IF(SUM(COUNTIFS('Planificación 2026-1'!E:E,"FILIAL",'Planificación 2026-1'!W:W,C244,'Planificación 2026-1'!G:G,"DE"))&gt;0,"P08"," ")</f>
        <v xml:space="preserve"> </v>
      </c>
      <c r="AH244" s="78" t="str">
        <f>IF(SUM(COUNTIFS('Planificación 2026-1'!E:E,"FILIAL",'Planificación 2026-1'!W:W,C244,'Planificación 2026-1'!G:G,"OB"))&gt;0,"P09"," ")</f>
        <v xml:space="preserve"> </v>
      </c>
      <c r="AI244" s="78" t="str">
        <f>IF(SUM(COUNTIFS('Planificación 2026-1'!E:E,"FILIAL",'Planificación 2026-1'!W:W,C244,'Planificación 2026-1'!G:G,"MH"))&gt;0,"P31"," ")</f>
        <v xml:space="preserve"> </v>
      </c>
      <c r="AJ244" s="78" t="str">
        <f>IF(SUM(COUNTIFS('Planificación 2026-1'!E:E,"FILIAL",'Planificación 2026-1'!W:W,C244,'Planificación 2026-1'!G:G,"IC"))&gt;0,"P32"," ")</f>
        <v xml:space="preserve"> </v>
      </c>
      <c r="AK244" s="78" t="str">
        <f>IF(SUM(COUNTIFS('Planificación 2026-1'!E:E,"FILIAL",'Planificación 2026-1'!W:W,C244,'Planificación 2026-1'!G:G,"AR"))&gt;0,"P34"," ")</f>
        <v xml:space="preserve"> </v>
      </c>
      <c r="AL244" s="78" t="str">
        <f>IF(SUM(COUNTIFS('Planificación 2026-1'!E:E,"FILIAL",'Planificación 2026-1'!W:W,C244,'Planificación 2026-1'!G:G,"T1"))&gt;0,"P35"," ")</f>
        <v xml:space="preserve"> </v>
      </c>
      <c r="AM244" s="78" t="str">
        <f>IF(SUM(COUNTIFS('Planificación 2026-1'!E:E,"FILIAL",'Planificación 2026-1'!W:W,C244,'Planificación 2026-1'!G:G,"T3"))&gt;0,"P36"," ")</f>
        <v xml:space="preserve"> </v>
      </c>
      <c r="AN244" s="78" t="str">
        <f>IF(SUM(COUNTIFS('Planificación 2026-1'!E:E,"FILIAL",'Planificación 2026-1'!W:W,C244,'Planificación 2026-1'!G:G,"T2"))&gt;0,"P37"," ")</f>
        <v xml:space="preserve"> </v>
      </c>
      <c r="AO244" s="78" t="str">
        <f>IF(SUM(COUNTIFS('Planificación 2026-1'!E:E,"FILIAL",'Planificación 2026-1'!W:W,C244,'Planificación 2026-1'!G:G,"AE"))&gt;0,"P38"," ")</f>
        <v xml:space="preserve"> </v>
      </c>
      <c r="AP244" s="78" t="str">
        <f>IF(SUM(COUNTIFS('Planificación 2026-1'!E:E,"FILIAL",'Planificación 2026-1'!W:W,C244,'Planificación 2026-1'!G:G,"T4"))&gt;0,"P55"," ")</f>
        <v xml:space="preserve"> </v>
      </c>
      <c r="AQ244" s="78" t="str">
        <f>IF(SUM(COUNTIFS('Planificación 2026-1'!E:E,"SUNAMPE",'Planificación 2026-1'!W:W,C244,'Planificación 2026-1'!G:G,"AF"))&gt;0," P01"," ")</f>
        <v xml:space="preserve"> </v>
      </c>
      <c r="AR244" s="78" t="str">
        <f>IF(SUM(COUNTIFS('Planificación 2026-1'!E:E,"SUNAMPE",'Planificación 2026-1'!W:W,C244,'Planificación 2026-1'!G:G,"EN"))&gt;0,"P02"," ")</f>
        <v xml:space="preserve"> </v>
      </c>
      <c r="AS244" s="78" t="str">
        <f>IF(SUM(COUNTIFS('Planificación 2026-1'!E:E,"SUNAMPE",'Planificación 2026-1'!W:W,C244,'Planificación 2026-1'!G:G,"IS"))&gt;0,"P03"," ")</f>
        <v xml:space="preserve"> </v>
      </c>
      <c r="AT244" s="78" t="str">
        <f>IF(SUM(COUNTIFS('Planificación 2026-1'!E:E,"SUNAMPE",'Planificación 2026-1'!W:W,C244,'Planificación 2026-1'!G:G,"PS"))&gt;0,"P04"," ")</f>
        <v xml:space="preserve"> </v>
      </c>
      <c r="AU244" s="78"/>
      <c r="AV244" s="78" t="str">
        <f>IF(SUM(COUNTIFS('Planificación 2026-1'!E:E,"SUNAMPE",'Planificación 2026-1'!W:W,C244,'Planificación 2026-1'!G:G,"IN"))&gt;0,"P06"," ")</f>
        <v xml:space="preserve"> </v>
      </c>
      <c r="AW244" s="78" t="str">
        <f>IF(SUM(COUNTIFS('Planificación 2026-1'!E:E,"SUNAMPE",'Planificación 2026-1'!W:W,C244,'Planificación 2026-1'!G:G,"CA"))&gt;0,"P07"," ")</f>
        <v xml:space="preserve"> </v>
      </c>
      <c r="AX244" s="78" t="str">
        <f>IF(SUM(COUNTIFS('Planificación 2026-1'!E:E,"SUNAMPE",'Planificación 2026-1'!W:W,C244,'Planificación 2026-1'!G:G,"DE"))&gt;0,"P08"," ")</f>
        <v xml:space="preserve"> </v>
      </c>
      <c r="AY244" s="78" t="str">
        <f>IF(SUM(COUNTIFS('Planificación 2026-1'!E:E,"SUNAMPE",'Planificación 2026-1'!W:W,C244,'Planificación 2026-1'!G:G,"OB"))&gt;0,"P09"," ")</f>
        <v xml:space="preserve"> </v>
      </c>
      <c r="AZ244" s="78" t="str">
        <f>IF(SUM(COUNTIFS('Planificación 2026-1'!E:E,"SUNAMPE",'Planificación 2026-1'!W:W,C244,'Planificación 2026-1'!G:G,"MH"))&gt;0,"P31"," ")</f>
        <v xml:space="preserve"> </v>
      </c>
      <c r="BA244" s="78" t="str">
        <f>IF(SUM(COUNTIFS('Planificación 2026-1'!E:E,"SUNAMPE",'Planificación 2026-1'!W:W,C244,'Planificación 2026-1'!G:G,"IC"))&gt;0,"P32"," ")</f>
        <v xml:space="preserve"> </v>
      </c>
      <c r="BB244" s="78" t="str">
        <f>IF(SUM(COUNTIFS('Planificación 2026-1'!E:E,"SUNAMPE",'Planificación 2026-1'!W:W,C244,'Planificación 2026-1'!G:G,"AR"))&gt;0,"P34"," ")</f>
        <v xml:space="preserve"> </v>
      </c>
      <c r="BC244" s="78" t="str">
        <f>IF(SUM(COUNTIFS('Planificación 2026-1'!E:E,"SUNAMPE",'Planificación 2026-1'!W:W,C244,'Planificación 2026-1'!G:G,"T1"))&gt;0,"P35"," ")</f>
        <v xml:space="preserve"> </v>
      </c>
      <c r="BD244" s="78" t="str">
        <f>IF(SUM(COUNTIFS('Planificación 2026-1'!E:E,"SUNAMPE",'Planificación 2026-1'!W:W,C244,'Planificación 2026-1'!G:G,"T3"))&gt;0,"P36"," ")</f>
        <v xml:space="preserve"> </v>
      </c>
      <c r="BE244" s="78" t="str">
        <f>IF(SUM(COUNTIFS('Planificación 2026-1'!E:E,"SUNAMPE",'Planificación 2026-1'!W:W,C244,'Planificación 2026-1'!G:G,"T2"))&gt;0,"P37"," ")</f>
        <v xml:space="preserve"> </v>
      </c>
      <c r="BF244" s="78" t="str">
        <f>IF(SUM(COUNTIFS('Planificación 2026-1'!E:E,"SUNAMPE",'Planificación 2026-1'!W:W,C244,'Planificación 2026-1'!G:G,"AE"))&gt;0,"P38"," ")</f>
        <v xml:space="preserve"> </v>
      </c>
      <c r="BG244" s="78" t="str">
        <f>IF(SUM(COUNTIFS('Planificación 2026-1'!E:E,"SUNAMPE",'Planificación 2026-1'!W:W,C244,'Planificación 2026-1'!G:G,"T4"))&gt;0,"P55"," ")</f>
        <v>P55</v>
      </c>
      <c r="BH244" s="78" t="str">
        <f>IF(SUM(COUNTIFS('Planificación 2026-1'!E:E,"HUAURA",'Planificación 2026-1'!W:W,C244,'Planificación 2026-1'!G:G,"AF"))&gt;0," P01"," ")</f>
        <v xml:space="preserve"> </v>
      </c>
      <c r="BI244" s="78" t="str">
        <f>IF(SUM(COUNTIFS('Planificación 2026-1'!E:E,"HUAURA",'Planificación 2026-1'!W:W,C244,'Planificación 2026-1'!G:G,"EN"))&gt;0,"P02"," ")</f>
        <v xml:space="preserve"> </v>
      </c>
      <c r="BJ244" s="78" t="str">
        <f>IF(SUM(COUNTIFS('Planificación 2026-1'!E:E,"HUAURA",'Planificación 2026-1'!W:W,C244,'Planificación 2026-1'!G:G,"IS"))&gt;0,"P03"," ")</f>
        <v xml:space="preserve"> </v>
      </c>
      <c r="BK244" s="78" t="str">
        <f>IF(SUM(COUNTIFS('Planificación 2026-1'!E:E,"HUAURA",'Planificación 2026-1'!W:W,C244,'Planificación 2026-1'!G:G,"PS"))&gt;0,"P04"," ")</f>
        <v xml:space="preserve"> </v>
      </c>
      <c r="BL244" s="78"/>
      <c r="BM244" s="78" t="str">
        <f>IF(SUM(COUNTIFS('Planificación 2026-1'!E:E,"HUAURA",'Planificación 2026-1'!W:W,C244,'Planificación 2026-1'!G:G,"IN"))&gt;0,"P06"," ")</f>
        <v xml:space="preserve"> </v>
      </c>
      <c r="BN244" s="78" t="str">
        <f>IF(SUM(COUNTIFS('Planificación 2026-1'!E:E,"HUAURA",'Planificación 2026-1'!W:W,C244,'Planificación 2026-1'!G:G,"CA"))&gt;0,"P07"," ")</f>
        <v xml:space="preserve"> </v>
      </c>
      <c r="BO244" s="78" t="str">
        <f>IF(SUM(COUNTIFS('Planificación 2026-1'!E:E,"HUAURA",'Planificación 2026-1'!W:W,C244,'Planificación 2026-1'!G:G,"DE"))&gt;0,"P08"," ")</f>
        <v xml:space="preserve"> </v>
      </c>
      <c r="BP244" s="78" t="str">
        <f>IF(SUM(COUNTIFS('Planificación 2026-1'!E:E,"HUAURA",'Planificación 2026-1'!W:W,C244,'Planificación 2026-1'!G:G,"OB"))&gt;0,"P09"," ")</f>
        <v xml:space="preserve"> </v>
      </c>
      <c r="BQ244" s="78" t="str">
        <f>IF(SUM(COUNTIFS('Planificación 2026-1'!E:E,"HUAURA",'Planificación 2026-1'!W:W,C244,'Planificación 2026-1'!G:G,"MH"))&gt;0,"P31"," ")</f>
        <v xml:space="preserve"> </v>
      </c>
      <c r="BR244" s="78" t="str">
        <f>IF(SUM(COUNTIFS('Planificación 2026-1'!E:E,"HUAURA",'Planificación 2026-1'!W:W,C244,'Planificación 2026-1'!G:G,"IC"))&gt;0,"P32"," ")</f>
        <v xml:space="preserve"> </v>
      </c>
      <c r="BS244" s="78" t="str">
        <f>IF(SUM(COUNTIFS('Planificación 2026-1'!E:E,"HUAURA",'Planificación 2026-1'!W:W,C244,'Planificación 2026-1'!G:G,"AR"))&gt;0,"P34"," ")</f>
        <v xml:space="preserve"> </v>
      </c>
      <c r="BT244" s="78" t="str">
        <f>IF(SUM(COUNTIFS('Planificación 2026-1'!E:E,"HUAURA",'Planificación 2026-1'!W:W,C244,'Planificación 2026-1'!G:G,"T1"))&gt;0,"P35"," ")</f>
        <v xml:space="preserve"> </v>
      </c>
      <c r="BU244" s="78" t="str">
        <f>IF(SUM(COUNTIFS('Planificación 2026-1'!E:E,"HUAURA",'Planificación 2026-1'!W:W,C244,'Planificación 2026-1'!G:G,"T3"))&gt;0,"P36"," ")</f>
        <v xml:space="preserve"> </v>
      </c>
      <c r="BV244" s="78" t="str">
        <f>IF(SUM(COUNTIFS('Planificación 2026-1'!E:E,"HUAURA",'Planificación 2026-1'!W:W,C244,'Planificación 2026-1'!G:G,"T2"))&gt;0,"P37"," ")</f>
        <v xml:space="preserve"> </v>
      </c>
      <c r="BW244" s="78" t="str">
        <f>IF(SUM(COUNTIFS('Planificación 2026-1'!E:E,"HUAURA",'Planificación 2026-1'!W:W,C244,'Planificación 2026-1'!G:G,"AE"))&gt;0,"P38"," ")</f>
        <v xml:space="preserve"> </v>
      </c>
      <c r="BX244" s="78" t="str">
        <f>IF(SUM(COUNTIFS('Planificación 2026-1'!E:E,"HUAURA",'Planificación 2026-1'!W:W,C244,'Planificación 2026-1'!G:G,"T4"))&gt;0,"P55"," ")</f>
        <v xml:space="preserve"> </v>
      </c>
      <c r="BY244" s="79">
        <f>SUMIFS('Planificación 2026-1'!R:R,'Planificación 2026-1'!W:W,C244,'Planificación 2026-1'!G:G,"AF",'Planificación 2026-1'!H:H,"&gt;2")</f>
        <v>0</v>
      </c>
      <c r="BZ244" s="79">
        <f>SUMIFS('Planificación 2026-1'!R:R,'Planificación 2026-1'!W:W,C244,'Planificación 2026-1'!G:G,"EN",'Planificación 2026-1'!H:H,"&gt;2")</f>
        <v>0</v>
      </c>
      <c r="CA244" s="79">
        <f>SUMIFS('Planificación 2026-1'!R:R,'Planificación 2026-1'!W:W,C244,'Planificación 2026-1'!G:G,"IS",'Planificación 2026-1'!H:H,"&gt;2")</f>
        <v>0</v>
      </c>
      <c r="CB244" s="79">
        <f>SUMIFS('Planificación 2026-1'!R:R,'Planificación 2026-1'!W:W,C244,'Planificación 2026-1'!G:G,"PS",'Planificación 2026-1'!H:H,"&gt;2")</f>
        <v>0</v>
      </c>
      <c r="CC244" s="79">
        <f>SUMIFS('Planificación 2026-1'!R:R,'Planificación 2026-1'!W:W,C244,'Planificación 2026-1'!G:G,"IN",'Planificación 2026-1'!H:H,"&gt;2")</f>
        <v>0</v>
      </c>
      <c r="CD244" s="79">
        <f>SUMIFS('Planificación 2026-1'!R:R,'Planificación 2026-1'!W:W,C244,'Planificación 2026-1'!G:G,"CA",'Planificación 2026-1'!H:H,"&gt;2")</f>
        <v>0</v>
      </c>
      <c r="CE244" s="79">
        <f>SUMIFS('Planificación 2026-1'!R:R,'Planificación 2026-1'!W:W,C244,'Planificación 2026-1'!G:G,"DE",'Planificación 2026-1'!H:H,"&gt;2")</f>
        <v>0</v>
      </c>
      <c r="CF244" s="79">
        <f>SUMIFS('Planificación 2026-1'!R:R,'Planificación 2026-1'!W:W,C244,'Planificación 2026-1'!G:G,"OB",'Planificación 2026-1'!H:H,"&gt;2")</f>
        <v>0</v>
      </c>
      <c r="CG244" s="79">
        <f>SUMIFS('Planificación 2026-1'!R:R,'Planificación 2026-1'!W:W,C244,'Planificación 2026-1'!G:G,"MH",'Planificación 2026-1'!H:H,"&gt;2")</f>
        <v>0</v>
      </c>
      <c r="CH244" s="79">
        <f>SUMIFS('Planificación 2026-1'!R:R,'Planificación 2026-1'!W:W,C244,'Planificación 2026-1'!G:G,"IC",'Planificación 2026-1'!H:H,"&gt;2")</f>
        <v>0</v>
      </c>
      <c r="CI244" s="79">
        <f>SUMIFS('Planificación 2026-1'!R:R,'Planificación 2026-1'!W:W,C244,'Planificación 2026-1'!G:G,"AR",'Planificación 2026-1'!H:H,"&gt;2")</f>
        <v>0</v>
      </c>
      <c r="CJ244" s="79">
        <f>SUMIFS('Planificación 2026-1'!R:R,'Planificación 2026-1'!W:W,C244,'Planificación 2026-1'!G:G,"T1",'Planificación 2026-1'!H:H,"&gt;2")</f>
        <v>0</v>
      </c>
      <c r="CK244" s="79">
        <f>SUMIFS('Planificación 2026-1'!R:R,'Planificación 2026-1'!W:W,C244,'Planificación 2026-1'!G:G,"T3",'Planificación 2026-1'!H:H,"&gt;2")</f>
        <v>0</v>
      </c>
      <c r="CL244" s="79">
        <f>SUMIFS('Planificación 2026-1'!R:R,'Planificación 2026-1'!W:W,C244,'Planificación 2026-1'!G:G,"T2",'Planificación 2026-1'!H:H,"&gt;2")</f>
        <v>0</v>
      </c>
      <c r="CM244" s="79">
        <f>SUMIFS('Planificación 2026-1'!R:R,'Planificación 2026-1'!W:W,C244,'Planificación 2026-1'!G:G,"AE",'Planificación 2026-1'!H:H,"&gt;2")</f>
        <v>0</v>
      </c>
      <c r="CN244" s="79">
        <f>SUMIFS('Planificación 2026-1'!R:R,'Planificación 2026-1'!W:W,C244,'Planificación 2026-1'!G:G,"T4",'Planificación 2026-1'!H:H,"&gt;2")</f>
        <v>12</v>
      </c>
      <c r="CO244" s="79">
        <f>SUMIFS('Planificación 2026-1'!R:R,'Planificación 2026-1'!W:W,C244,'Planificación 2026-1'!G:G,"AF",'Planificación 2026-1'!H:H,"&lt;3")</f>
        <v>0</v>
      </c>
      <c r="CP244" s="79">
        <f>SUMIFS('Planificación 2026-1'!R:R,'Planificación 2026-1'!W:W,C244,'Planificación 2026-1'!G:G,"EN",'Planificación 2026-1'!H:H,"&lt;3")</f>
        <v>0</v>
      </c>
      <c r="CQ244" s="79">
        <f>SUMIFS('Planificación 2026-1'!R:R,'Planificación 2026-1'!W:W,C244,'Planificación 2026-1'!G:G,"IS",'Planificación 2026-1'!H:H,"&lt;3")</f>
        <v>0</v>
      </c>
      <c r="CR244" s="79">
        <f>SUMIFS('Planificación 2026-1'!R:R,'Planificación 2026-1'!W:W,C244,'Planificación 2026-1'!G:G,"PS",'Planificación 2026-1'!H:H,"&lt;3")</f>
        <v>0</v>
      </c>
      <c r="CS244" s="79">
        <f>SUMIFS('Planificación 2026-1'!R:R,'Planificación 2026-1'!W:W,C244,'Planificación 2026-1'!G:G,"IN",'Planificación 2026-1'!H:H,"&lt;3")</f>
        <v>0</v>
      </c>
      <c r="CT244" s="79">
        <f>SUMIFS('Planificación 2026-1'!R:R,'Planificación 2026-1'!W:W,C244,'Planificación 2026-1'!G:G,"CA",'Planificación 2026-1'!H:H,"&lt;3")</f>
        <v>0</v>
      </c>
      <c r="CU244" s="79">
        <f>SUMIFS('Planificación 2026-1'!R:R,'Planificación 2026-1'!W:W,C244,'Planificación 2026-1'!G:G,"DE",'Planificación 2026-1'!H:H,"&lt;3")</f>
        <v>0</v>
      </c>
      <c r="CV244" s="79">
        <f>SUMIFS('Planificación 2026-1'!R:R,'Planificación 2026-1'!W:W,C244,'Planificación 2026-1'!G:G,"OB",'Planificación 2026-1'!H:H,"&lt;3")</f>
        <v>0</v>
      </c>
      <c r="CW244" s="79">
        <f>SUMIFS('Planificación 2026-1'!R:R,'Planificación 2026-1'!W:W,C244,'Planificación 2026-1'!G:G,"MH",'Planificación 2026-1'!H:H,"&lt;3")</f>
        <v>0</v>
      </c>
      <c r="CX244" s="79">
        <f>SUMIFS('Planificación 2026-1'!R:R,'Planificación 2026-1'!W:W,C244,'Planificación 2026-1'!G:G,"IC",'Planificación 2026-1'!H:H,"&lt;3")</f>
        <v>0</v>
      </c>
      <c r="CY244" s="79">
        <f>SUMIFS('Planificación 2026-1'!R:R,'Planificación 2026-1'!W:W,C244,'Planificación 2026-1'!G:G,"AR",'Planificación 2026-1'!H:H,"&lt;3")</f>
        <v>0</v>
      </c>
      <c r="CZ244" s="79">
        <f>SUMIFS('Planificación 2026-1'!R:R,'Planificación 2026-1'!W:W,C244,'Planificación 2026-1'!G:G,"T1",'Planificación 2026-1'!H:H,"&lt;3")</f>
        <v>0</v>
      </c>
      <c r="DA244" s="79">
        <f>SUMIFS('Planificación 2026-1'!R:R,'Planificación 2026-1'!W:W,C244,'Planificación 2026-1'!G:G,"T3",'Planificación 2026-1'!H:H,"&lt;3")</f>
        <v>0</v>
      </c>
      <c r="DB244" s="79">
        <f>SUMIFS('Planificación 2026-1'!R:R,'Planificación 2026-1'!W:W,C244,'Planificación 2026-1'!G:G,"T2",'Planificación 2026-1'!H:H,"&lt;3")</f>
        <v>0</v>
      </c>
      <c r="DC244" s="79">
        <f>SUMIFS('Planificación 2026-1'!R:R,'Planificación 2026-1'!W:W,C244,'Planificación 2026-1'!G:G,"AE",'Planificación 2026-1'!H:H,"&lt;3")</f>
        <v>0</v>
      </c>
      <c r="DD244" s="79">
        <f>SUMIFS('Planificación 2026-1'!R:R,'Planificación 2026-1'!W:W,C244,'Planificación 2026-1'!G:G,"T4",'Planificación 2026-1'!H:H,"&lt;3")</f>
        <v>0</v>
      </c>
      <c r="DE244" s="78" t="str">
        <f t="shared" si="46"/>
        <v/>
      </c>
      <c r="DF244" s="30">
        <f>IF(C244="","",SUMIFS('Planificación 2026-1'!R:R,'Planificación 2026-1'!W:W,C244,'Planificación 2026-1'!E:E,"PRINCIPAL",'Planificación 2026-1'!X:X,"VIRTUAL"))</f>
        <v>0</v>
      </c>
      <c r="DG244" s="30">
        <f>IF(C244="","",SUMIFS('Planificación 2026-1'!R:R,'Planificación 2026-1'!W:W,C244,'Planificación 2026-1'!E:E,"PRINCIPAL",'Planificación 2026-1'!X:X,"PRESENCIAL"))</f>
        <v>0</v>
      </c>
      <c r="DH244" s="30">
        <f>IF(C244="","",SUMIFS('Planificación 2026-1'!R:R,'Planificación 2026-1'!W:W,C244,'Planificación 2026-1'!E:E,"PRINCIPAL",'Planificación 2026-1'!X:X,"HIBRIDO PRESENCIAL"))</f>
        <v>0</v>
      </c>
      <c r="DI244" s="78" t="str">
        <f t="shared" si="47"/>
        <v/>
      </c>
      <c r="DJ244" s="78">
        <f>IF(C244="","",SUMIFS('Planificación 2026-1'!R:R,'Planificación 2026-1'!W:W,C244,'Planificación 2026-1'!E:E,"FILIAL",'Planificación 2026-1'!X:X,"VIRTUAL"))</f>
        <v>0</v>
      </c>
      <c r="DK244" s="80">
        <f>IF(C244="","",SUMIFS('Planificación 2026-1'!R:R,'Planificación 2026-1'!W:W,C244,'Planificación 2026-1'!E:E,"FILIAL",'Planificación 2026-1'!X:X,"PRESENCIAL"))</f>
        <v>0</v>
      </c>
      <c r="DL244" s="42">
        <f>IF(C244="","",SUMIFS('Planificación 2026-1'!R:R,'Planificación 2026-1'!W:W,C244,'Planificación 2026-1'!E:E,"FILIAL",'Planificación 2026-1'!X:X,"HIBRIDO PRESENCIAL"))</f>
        <v>0</v>
      </c>
      <c r="DM244" s="81" t="str">
        <f t="shared" si="48"/>
        <v>P55</v>
      </c>
      <c r="DN244" s="78">
        <f>IF(C244="","",SUMIFS('Planificación 2026-1'!R:R,'Planificación 2026-1'!W:W,C244,'Planificación 2026-1'!E:E,"SUNAMPE",'Planificación 2026-1'!X:X,"VIRTUAL"))</f>
        <v>12</v>
      </c>
      <c r="DO244" s="42">
        <f>IF(C244="","",SUMIFS('Planificación 2026-1'!R:R,'Planificación 2026-1'!W:W,C244,'Planificación 2026-1'!E:E,"SUNAMPE",'Planificación 2026-1'!X:X,"PRESENCIAL"))</f>
        <v>0</v>
      </c>
      <c r="DP244" s="81" t="str">
        <f t="shared" si="49"/>
        <v/>
      </c>
      <c r="DQ244" s="78">
        <f>IF(C244="","",SUMIFS('Planificación 2026-1'!R:R,'Planificación 2026-1'!W:W,C244,'Planificación 2026-1'!E:E,"HUAURA",'Planificación 2026-1'!X:X,"VIRTUAL"))</f>
        <v>0</v>
      </c>
      <c r="DR244" s="42">
        <f>IF(C244="","",SUMIFS('Planificación 2026-1'!R:R,'Planificación 2026-1'!W:W,C244,'Planificación 2026-1'!E:E,"HUAURA",'Planificación 2026-1'!X:X,"PRESENCIAL"))</f>
        <v>0</v>
      </c>
      <c r="DS244" s="48">
        <f>SUMIFS('Planificación 2026-1'!R:R,'Planificación 2026-1'!W:W,C244,'Planificación 2026-1'!E:E,"PRINCIPAL",'Planificación 2026-1'!X:X,"VIRTUAL",'Planificación 2026-1'!H:H,"&gt;2")</f>
        <v>0</v>
      </c>
      <c r="DT244" s="48">
        <f>SUMIFS('Planificación 2026-1'!R:R,'Planificación 2026-1'!W:W,C244,'Planificación 2026-1'!E:E,"PRINCIPAL",'Planificación 2026-1'!X:X,"&lt;&gt;VIRTUAL",'Planificación 2026-1'!H:H,"&gt;2")</f>
        <v>0</v>
      </c>
      <c r="DU244" s="48">
        <f>SUMIFS('Planificación 2026-1'!R:R,'Planificación 2026-1'!W:W,C244,'Planificación 2026-1'!E:E,"SUNAMPE",'Planificación 2026-1'!X:X,"VIRTUAL",'Planificación 2026-1'!H:H,"&gt;2")</f>
        <v>12</v>
      </c>
      <c r="DV244" s="48">
        <f>SUMIFS('Planificación 2026-1'!R:R,'Planificación 2026-1'!W:W,C244,'Planificación 2026-1'!E:E,"SUNAMPE",'Planificación 2026-1'!X:X,"&lt;&gt;VIRTUAL",'Planificación 2026-1'!H:H,"&gt;2")</f>
        <v>0</v>
      </c>
      <c r="DW244" s="48">
        <f>SUMIFS('Planificación 2026-1'!R:R,'Planificación 2026-1'!W:W,C244,'Planificación 2026-1'!E:E,"FILIAL",'Planificación 2026-1'!X:X,"VIRTUAL",'Planificación 2026-1'!H:H,"&gt;2")</f>
        <v>0</v>
      </c>
      <c r="DX244" s="48">
        <f>SUMIFS('Planificación 2026-1'!R:R,'Planificación 2026-1'!W:W,C244,'Planificación 2026-1'!E:E,"FILIAL",'Planificación 2026-1'!X:X,"&lt;&gt;VIRTUAL",'Planificación 2026-1'!H:H,"&gt;2")</f>
        <v>0</v>
      </c>
      <c r="DY244" s="48">
        <f>SUMIFS('Planificación 2026-1'!R:R,'Planificación 2026-1'!W:W,C244,'Planificación 2026-1'!E:E,"PORUMA",'Planificación 2026-1'!X:X,"VIRTUAL",'Planificación 2026-1'!H:H,"&gt;2")</f>
        <v>0</v>
      </c>
      <c r="DZ244" s="48">
        <f>SUMIFS('Planificación 2026-1'!R:R,'Planificación 2026-1'!W:W,C244,'Planificación 2026-1'!E:E,"PORUMA",'Planificación 2026-1'!X:X,"&lt;&gt;VIRTUAL",'Planificación 2026-1'!H:H,"&gt;2")</f>
        <v>0</v>
      </c>
      <c r="EA244" s="48">
        <f>SUMIFS('Planificación 2026-1'!R:R,'Planificación 2026-1'!W:W,C244,'Planificación 2026-1'!E:E,"HUAURA",'Planificación 2026-1'!X:X,"VIRTUAL",'Planificación 2026-1'!H:H,"&gt;2")</f>
        <v>0</v>
      </c>
      <c r="EB244" s="48">
        <f>SUMIFS('Planificación 2026-1'!R:R,'Planificación 2026-1'!W:W,C244,'Planificación 2026-1'!E:E,"HUAURA",'Planificación 2026-1'!X:X,"&lt;&gt;VIRTUAL",'Planificación 2026-1'!H:H,"&gt;2")</f>
        <v>0</v>
      </c>
      <c r="EC244" s="48">
        <f>SUMIFS('Planificación 2026-1'!R:R,'Planificación 2026-1'!W:W,C244,'Planificación 2026-1'!E:E,"PRINCIPAL",'Planificación 2026-1'!X:X,"VIRTUAL",'Planificación 2026-1'!H:H,"&lt;3")</f>
        <v>0</v>
      </c>
      <c r="ED244" s="48">
        <f>SUMIFS('Planificación 2026-1'!R:R,'Planificación 2026-1'!W:W,C244,'Planificación 2026-1'!E:E,"PRINCIPAL",'Planificación 2026-1'!X:X,"&lt;&gt;VIRTUAL",'Planificación 2026-1'!H:H,"&lt;3")</f>
        <v>0</v>
      </c>
      <c r="EE244" s="48">
        <f>SUMIFS('Planificación 2026-1'!R:R,'Planificación 2026-1'!W:W,C244,'Planificación 2026-1'!E:E,"SUNAMPE",'Planificación 2026-1'!X:X,"VIRTUAL",'Planificación 2026-1'!H:H,"&lt;3")</f>
        <v>0</v>
      </c>
      <c r="EF244" s="48">
        <f>SUMIFS('Planificación 2026-1'!R:R,'Planificación 2026-1'!W:W,C244,'Planificación 2026-1'!E:E,"SUNAMPE",'Planificación 2026-1'!X:X,"&lt;&gt;VIRTUAL",'Planificación 2026-1'!H:H,"&lt;3")</f>
        <v>0</v>
      </c>
      <c r="EG244" s="48">
        <f>SUMIFS('Planificación 2026-1'!R:R,'Planificación 2026-1'!W:W,C244,'Planificación 2026-1'!E:E,"FILIAL",'Planificación 2026-1'!X:X,"VIRTUAL",'Planificación 2026-1'!H:H,"&lt;3")</f>
        <v>0</v>
      </c>
      <c r="EH244" s="48">
        <f>SUMIFS('Planificación 2026-1'!R:R,'Planificación 2026-1'!W:W,C244,'Planificación 2026-1'!E:E,"FILIAL",'Planificación 2026-1'!X:X,"&lt;&gt;VIRTUAL",'Planificación 2026-1'!H:H,"&lt;3")</f>
        <v>0</v>
      </c>
      <c r="EI244" s="48">
        <f>SUMIFS('Planificación 2026-1'!R:R,'Planificación 2026-1'!W:W,C244,'Planificación 2026-1'!E:E,"PORUMA",'Planificación 2026-1'!X:X,"VIRTUAL",'Planificación 2026-1'!H:H,"&lt;3")</f>
        <v>0</v>
      </c>
      <c r="EJ244" s="48">
        <f>SUMIFS('Planificación 2026-1'!R:R,'Planificación 2026-1'!W:W,C244,'Planificación 2026-1'!E:E,"PORUMA",'Planificación 2026-1'!X:X,"&lt;&gt;VIRTUAL",'Planificación 2026-1'!H:H,"&lt;3")</f>
        <v>0</v>
      </c>
      <c r="EK244" s="48">
        <f>SUMIFS('Planificación 2026-1'!R:R,'Planificación 2026-1'!W:W,C244,'Planificación 2026-1'!E:E,"HUAURA",'Planificación 2026-1'!X:X,"VIRTUAL",'Planificación 2026-1'!H:H,"&lt;3")</f>
        <v>0</v>
      </c>
      <c r="EL244" s="48">
        <f>SUMIFS('Planificación 2026-1'!R:R,'Planificación 2026-1'!W:W,C244,'Planificación 2026-1'!E:E,"HUAURA",'Planificación 2026-1'!X:X,"&lt;&gt;VIRTUAL",'Planificación 2026-1'!H:H,"&lt;3")</f>
        <v>0</v>
      </c>
      <c r="EM244" s="48">
        <f t="shared" si="50"/>
        <v>0</v>
      </c>
      <c r="EN244" s="48">
        <f t="shared" si="51"/>
        <v>0</v>
      </c>
      <c r="EO244" s="48">
        <f t="shared" si="52"/>
        <v>0</v>
      </c>
      <c r="EP244" s="48">
        <f t="shared" si="53"/>
        <v>0</v>
      </c>
      <c r="EQ244" s="48">
        <f t="shared" si="54"/>
        <v>12</v>
      </c>
      <c r="ER244" s="48"/>
      <c r="ES244" s="48">
        <f t="shared" si="55"/>
        <v>12</v>
      </c>
      <c r="ET244" s="48">
        <f t="shared" si="56"/>
        <v>0</v>
      </c>
      <c r="EU244" s="48" t="b">
        <f t="shared" si="57"/>
        <v>1</v>
      </c>
      <c r="EV244" s="48" t="str">
        <f t="shared" si="58"/>
        <v/>
      </c>
      <c r="EW244" s="48" t="str">
        <f t="shared" si="59"/>
        <v>VIRTUAL</v>
      </c>
    </row>
    <row r="245" spans="1:153" x14ac:dyDescent="0.3">
      <c r="A245" s="53"/>
      <c r="B245" s="383">
        <v>242</v>
      </c>
      <c r="C245" s="107" t="s">
        <v>492</v>
      </c>
      <c r="D245" s="82">
        <f>SUMIF('Planificación 2026-1'!W:W,C245,'Planificación 2026-1'!R:R)</f>
        <v>9</v>
      </c>
      <c r="E245" s="385" t="s">
        <v>319</v>
      </c>
      <c r="F245" s="386"/>
      <c r="G245" s="107" t="s">
        <v>328</v>
      </c>
      <c r="H245" s="107" t="s">
        <v>435</v>
      </c>
      <c r="I245" s="77" t="str">
        <f>IF(SUM(COUNTIFS('Planificación 2026-1'!E:E,"PRINCIPAL",'Planificación 2026-1'!W:W,C245,'Planificación 2026-1'!G:G,"AF"))&gt;0,"P01"," ")</f>
        <v xml:space="preserve"> </v>
      </c>
      <c r="J245" s="78" t="str">
        <f>IF(SUM(COUNTIFS('Planificación 2026-1'!E:E,"PRINCIPAL",'Planificación 2026-1'!W:W,C245,'Planificación 2026-1'!G:G,"EN"))&gt;0,"P02"," ")</f>
        <v xml:space="preserve"> </v>
      </c>
      <c r="K245" s="78" t="str">
        <f>IF(SUM(COUNTIFS('Planificación 2026-1'!E:E,"PRINCIPAL",'Planificación 2026-1'!W:W,C245,'Planificación 2026-1'!G:G,"IS"))&gt;0,"P03"," ")</f>
        <v xml:space="preserve"> </v>
      </c>
      <c r="L245" s="78" t="str">
        <f>IF(SUM(COUNTIFS('Planificación 2026-1'!E:E,"PRINCIPAL",'Planificación 2026-1'!W:W,C245,'Planificación 2026-1'!G:G,"PS"))&gt;0,"P04"," ")</f>
        <v xml:space="preserve"> </v>
      </c>
      <c r="M245" s="78"/>
      <c r="N245" s="78" t="str">
        <f>IF(SUM(COUNTIFS('Planificación 2026-1'!E:E,"PRINCIPAL",'Planificación 2026-1'!W:W,C245,'Planificación 2026-1'!G:G,"IN"))&gt;0,"P06"," ")</f>
        <v xml:space="preserve"> </v>
      </c>
      <c r="O245" s="78" t="str">
        <f>IF(SUM(COUNTIFS('Planificación 2026-1'!E:E,"PRINCIPAL",'Planificación 2026-1'!W:W,C245,'Planificación 2026-1'!G:G,"CA"))&gt;0,"P07"," ")</f>
        <v xml:space="preserve"> </v>
      </c>
      <c r="P245" s="78" t="str">
        <f>IF(SUM(COUNTIFS('Planificación 2026-1'!E:E,"PRINCIPAL",'Planificación 2026-1'!W:W,C245,'Planificación 2026-1'!G:G,"DE"))&gt;0,"P08"," ")</f>
        <v xml:space="preserve"> </v>
      </c>
      <c r="Q245" s="78" t="str">
        <f>IF(SUM(COUNTIFS('Planificación 2026-1'!E:E,"PRINCIPAL",'Planificación 2026-1'!W:W,C245,'Planificación 2026-1'!G:G,"OB"))&gt;0,"P09"," ")</f>
        <v xml:space="preserve"> </v>
      </c>
      <c r="R245" s="78" t="str">
        <f>IF(SUM(COUNTIFS('Planificación 2026-1'!E:E,"PRINCIPAL",'Planificación 2026-1'!W:W,C245,'Planificación 2026-1'!G:G,"MH"))&gt;0,"P31"," ")</f>
        <v xml:space="preserve"> </v>
      </c>
      <c r="S245" s="78" t="str">
        <f>IF(SUM(COUNTIFS('Planificación 2026-1'!E:E,"PRINCIPAL",'Planificación 2026-1'!W:W,C245,'Planificación 2026-1'!G:G,"IC"))&gt;0,"P32"," ")</f>
        <v xml:space="preserve"> </v>
      </c>
      <c r="T245" s="78" t="str">
        <f>IF(SUM(COUNTIFS('Planificación 2026-1'!E:E,"PRINCIPAL",'Planificación 2026-1'!W:W,C245,'Planificación 2026-1'!G:G,"AR"))&gt;0,"P34"," ")</f>
        <v xml:space="preserve"> </v>
      </c>
      <c r="U245" s="78" t="str">
        <f>IF(SUM(COUNTIFS('Planificación 2026-1'!E:E,"PRINCIPAL",'Planificación 2026-1'!W:W,C245,'Planificación 2026-1'!G:G,"T1"))&gt;0,"P35"," ")</f>
        <v xml:space="preserve"> </v>
      </c>
      <c r="V245" s="78" t="str">
        <f>IF(SUM(COUNTIFS('Planificación 2026-1'!E:E,"PRINCIPAL",'Planificación 2026-1'!W:W,C245,'Planificación 2026-1'!G:G,"T3"))&gt;0,"P36"," ")</f>
        <v xml:space="preserve"> </v>
      </c>
      <c r="W245" s="78" t="str">
        <f>IF(SUM(COUNTIFS('Planificación 2026-1'!E:E,"PRINCIPAL",'Planificación 2026-1'!W:W,C245,'Planificación 2026-1'!G:G,"T2"))&gt;0,"P37"," ")</f>
        <v xml:space="preserve"> </v>
      </c>
      <c r="X245" s="78" t="str">
        <f>IF(SUM(COUNTIFS('Planificación 2026-1'!E:E,"PRINCIPAL",'Planificación 2026-1'!W:W,C245,'Planificación 2026-1'!G:G,"AE"))&gt;0,"P38"," ")</f>
        <v xml:space="preserve"> </v>
      </c>
      <c r="Y245" s="78" t="str">
        <f>IF(SUM(COUNTIFS('Planificación 2026-1'!E:E,"PRINCIPAL",'Planificación 2026-1'!W:W,C245,'Planificación 2026-1'!G:G,"T4"))&gt;0,"P55"," ")</f>
        <v xml:space="preserve"> </v>
      </c>
      <c r="Z245" s="78" t="str">
        <f>IF(SUM(COUNTIFS('Planificación 2026-1'!E:E,"FILIAL",'Planificación 2026-1'!W:W,C245,'Planificación 2026-1'!G:G,"AF"))&gt;0," P01"," ")</f>
        <v xml:space="preserve"> </v>
      </c>
      <c r="AA245" s="78" t="str">
        <f>IF(SUM(COUNTIFS('Planificación 2026-1'!E:E,"FILIAL",'Planificación 2026-1'!W:W,C245,'Planificación 2026-1'!G:G,"EN"))&gt;0,"P02"," ")</f>
        <v xml:space="preserve"> </v>
      </c>
      <c r="AB245" s="78" t="str">
        <f>IF(SUM(COUNTIFS('Planificación 2026-1'!E:E,"FILIAL",'Planificación 2026-1'!W:W,C245,'Planificación 2026-1'!G:G,"IS"))&gt;0,"P03"," ")</f>
        <v xml:space="preserve"> </v>
      </c>
      <c r="AC245" s="78" t="str">
        <f>IF(SUM(COUNTIFS('Planificación 2026-1'!E:E,"FILIAL",'Planificación 2026-1'!W:W,C245,'Planificación 2026-1'!G:G,"PS"))&gt;0,"P04"," ")</f>
        <v xml:space="preserve"> </v>
      </c>
      <c r="AD245" s="78"/>
      <c r="AE245" s="78" t="str">
        <f>IF(SUM(COUNTIFS('Planificación 2026-1'!E:E,"FILIAL",'Planificación 2026-1'!W:W,C245,'Planificación 2026-1'!G:G,"IN"))&gt;0,"P06"," ")</f>
        <v xml:space="preserve"> </v>
      </c>
      <c r="AF245" s="78" t="str">
        <f>IF(SUM(COUNTIFS('Planificación 2026-1'!E:E,"FILIAL",'Planificación 2026-1'!W:W,C245,'Planificación 2026-1'!G:G,"CA"))&gt;0,"P07"," ")</f>
        <v xml:space="preserve"> </v>
      </c>
      <c r="AG245" s="78" t="str">
        <f>IF(SUM(COUNTIFS('Planificación 2026-1'!E:E,"FILIAL",'Planificación 2026-1'!W:W,C245,'Planificación 2026-1'!G:G,"DE"))&gt;0,"P08"," ")</f>
        <v xml:space="preserve"> </v>
      </c>
      <c r="AH245" s="78" t="str">
        <f>IF(SUM(COUNTIFS('Planificación 2026-1'!E:E,"FILIAL",'Planificación 2026-1'!W:W,C245,'Planificación 2026-1'!G:G,"OB"))&gt;0,"P09"," ")</f>
        <v xml:space="preserve"> </v>
      </c>
      <c r="AI245" s="78" t="str">
        <f>IF(SUM(COUNTIFS('Planificación 2026-1'!E:E,"FILIAL",'Planificación 2026-1'!W:W,C245,'Planificación 2026-1'!G:G,"MH"))&gt;0,"P31"," ")</f>
        <v xml:space="preserve"> </v>
      </c>
      <c r="AJ245" s="78" t="str">
        <f>IF(SUM(COUNTIFS('Planificación 2026-1'!E:E,"FILIAL",'Planificación 2026-1'!W:W,C245,'Planificación 2026-1'!G:G,"IC"))&gt;0,"P32"," ")</f>
        <v xml:space="preserve"> </v>
      </c>
      <c r="AK245" s="78" t="str">
        <f>IF(SUM(COUNTIFS('Planificación 2026-1'!E:E,"FILIAL",'Planificación 2026-1'!W:W,C245,'Planificación 2026-1'!G:G,"AR"))&gt;0,"P34"," ")</f>
        <v xml:space="preserve"> </v>
      </c>
      <c r="AL245" s="78" t="str">
        <f>IF(SUM(COUNTIFS('Planificación 2026-1'!E:E,"FILIAL",'Planificación 2026-1'!W:W,C245,'Planificación 2026-1'!G:G,"T1"))&gt;0,"P35"," ")</f>
        <v xml:space="preserve"> </v>
      </c>
      <c r="AM245" s="78" t="str">
        <f>IF(SUM(COUNTIFS('Planificación 2026-1'!E:E,"FILIAL",'Planificación 2026-1'!W:W,C245,'Planificación 2026-1'!G:G,"T3"))&gt;0,"P36"," ")</f>
        <v xml:space="preserve"> </v>
      </c>
      <c r="AN245" s="78" t="str">
        <f>IF(SUM(COUNTIFS('Planificación 2026-1'!E:E,"FILIAL",'Planificación 2026-1'!W:W,C245,'Planificación 2026-1'!G:G,"T2"))&gt;0,"P37"," ")</f>
        <v xml:space="preserve"> </v>
      </c>
      <c r="AO245" s="78" t="str">
        <f>IF(SUM(COUNTIFS('Planificación 2026-1'!E:E,"FILIAL",'Planificación 2026-1'!W:W,C245,'Planificación 2026-1'!G:G,"AE"))&gt;0,"P38"," ")</f>
        <v xml:space="preserve"> </v>
      </c>
      <c r="AP245" s="78" t="str">
        <f>IF(SUM(COUNTIFS('Planificación 2026-1'!E:E,"FILIAL",'Planificación 2026-1'!W:W,C245,'Planificación 2026-1'!G:G,"T4"))&gt;0,"P55"," ")</f>
        <v xml:space="preserve"> </v>
      </c>
      <c r="AQ245" s="78" t="str">
        <f>IF(SUM(COUNTIFS('Planificación 2026-1'!E:E,"SUNAMPE",'Planificación 2026-1'!W:W,C245,'Planificación 2026-1'!G:G,"AF"))&gt;0," P01"," ")</f>
        <v xml:space="preserve"> </v>
      </c>
      <c r="AR245" s="78" t="str">
        <f>IF(SUM(COUNTIFS('Planificación 2026-1'!E:E,"SUNAMPE",'Planificación 2026-1'!W:W,C245,'Planificación 2026-1'!G:G,"EN"))&gt;0,"P02"," ")</f>
        <v xml:space="preserve"> </v>
      </c>
      <c r="AS245" s="78" t="str">
        <f>IF(SUM(COUNTIFS('Planificación 2026-1'!E:E,"SUNAMPE",'Planificación 2026-1'!W:W,C245,'Planificación 2026-1'!G:G,"IS"))&gt;0,"P03"," ")</f>
        <v xml:space="preserve"> </v>
      </c>
      <c r="AT245" s="78" t="str">
        <f>IF(SUM(COUNTIFS('Planificación 2026-1'!E:E,"SUNAMPE",'Planificación 2026-1'!W:W,C245,'Planificación 2026-1'!G:G,"PS"))&gt;0,"P04"," ")</f>
        <v xml:space="preserve"> </v>
      </c>
      <c r="AU245" s="78"/>
      <c r="AV245" s="78" t="str">
        <f>IF(SUM(COUNTIFS('Planificación 2026-1'!E:E,"SUNAMPE",'Planificación 2026-1'!W:W,C245,'Planificación 2026-1'!G:G,"IN"))&gt;0,"P06"," ")</f>
        <v xml:space="preserve"> </v>
      </c>
      <c r="AW245" s="78" t="str">
        <f>IF(SUM(COUNTIFS('Planificación 2026-1'!E:E,"SUNAMPE",'Planificación 2026-1'!W:W,C245,'Planificación 2026-1'!G:G,"CA"))&gt;0,"P07"," ")</f>
        <v xml:space="preserve"> </v>
      </c>
      <c r="AX245" s="78" t="str">
        <f>IF(SUM(COUNTIFS('Planificación 2026-1'!E:E,"SUNAMPE",'Planificación 2026-1'!W:W,C245,'Planificación 2026-1'!G:G,"DE"))&gt;0,"P08"," ")</f>
        <v xml:space="preserve"> </v>
      </c>
      <c r="AY245" s="78" t="str">
        <f>IF(SUM(COUNTIFS('Planificación 2026-1'!E:E,"SUNAMPE",'Planificación 2026-1'!W:W,C245,'Planificación 2026-1'!G:G,"OB"))&gt;0,"P09"," ")</f>
        <v xml:space="preserve"> </v>
      </c>
      <c r="AZ245" s="78" t="str">
        <f>IF(SUM(COUNTIFS('Planificación 2026-1'!E:E,"SUNAMPE",'Planificación 2026-1'!W:W,C245,'Planificación 2026-1'!G:G,"MH"))&gt;0,"P31"," ")</f>
        <v xml:space="preserve"> </v>
      </c>
      <c r="BA245" s="78" t="str">
        <f>IF(SUM(COUNTIFS('Planificación 2026-1'!E:E,"SUNAMPE",'Planificación 2026-1'!W:W,C245,'Planificación 2026-1'!G:G,"IC"))&gt;0,"P32"," ")</f>
        <v xml:space="preserve"> </v>
      </c>
      <c r="BB245" s="78" t="str">
        <f>IF(SUM(COUNTIFS('Planificación 2026-1'!E:E,"SUNAMPE",'Planificación 2026-1'!W:W,C245,'Planificación 2026-1'!G:G,"AR"))&gt;0,"P34"," ")</f>
        <v xml:space="preserve"> </v>
      </c>
      <c r="BC245" s="78" t="str">
        <f>IF(SUM(COUNTIFS('Planificación 2026-1'!E:E,"SUNAMPE",'Planificación 2026-1'!W:W,C245,'Planificación 2026-1'!G:G,"T1"))&gt;0,"P35"," ")</f>
        <v xml:space="preserve"> </v>
      </c>
      <c r="BD245" s="78" t="str">
        <f>IF(SUM(COUNTIFS('Planificación 2026-1'!E:E,"SUNAMPE",'Planificación 2026-1'!W:W,C245,'Planificación 2026-1'!G:G,"T3"))&gt;0,"P36"," ")</f>
        <v xml:space="preserve"> </v>
      </c>
      <c r="BE245" s="78" t="str">
        <f>IF(SUM(COUNTIFS('Planificación 2026-1'!E:E,"SUNAMPE",'Planificación 2026-1'!W:W,C245,'Planificación 2026-1'!G:G,"T2"))&gt;0,"P37"," ")</f>
        <v xml:space="preserve"> </v>
      </c>
      <c r="BF245" s="78" t="str">
        <f>IF(SUM(COUNTIFS('Planificación 2026-1'!E:E,"SUNAMPE",'Planificación 2026-1'!W:W,C245,'Planificación 2026-1'!G:G,"AE"))&gt;0,"P38"," ")</f>
        <v xml:space="preserve"> </v>
      </c>
      <c r="BG245" s="78" t="str">
        <f>IF(SUM(COUNTIFS('Planificación 2026-1'!E:E,"SUNAMPE",'Planificación 2026-1'!W:W,C245,'Planificación 2026-1'!G:G,"T4"))&gt;0,"P55"," ")</f>
        <v xml:space="preserve"> </v>
      </c>
      <c r="BH245" s="78" t="str">
        <f>IF(SUM(COUNTIFS('Planificación 2026-1'!E:E,"HUAURA",'Planificación 2026-1'!W:W,C245,'Planificación 2026-1'!G:G,"AF"))&gt;0," P01"," ")</f>
        <v xml:space="preserve"> </v>
      </c>
      <c r="BI245" s="78" t="str">
        <f>IF(SUM(COUNTIFS('Planificación 2026-1'!E:E,"HUAURA",'Planificación 2026-1'!W:W,C245,'Planificación 2026-1'!G:G,"EN"))&gt;0,"P02"," ")</f>
        <v xml:space="preserve"> </v>
      </c>
      <c r="BJ245" s="78" t="str">
        <f>IF(SUM(COUNTIFS('Planificación 2026-1'!E:E,"HUAURA",'Planificación 2026-1'!W:W,C245,'Planificación 2026-1'!G:G,"IS"))&gt;0,"P03"," ")</f>
        <v xml:space="preserve"> </v>
      </c>
      <c r="BK245" s="78" t="str">
        <f>IF(SUM(COUNTIFS('Planificación 2026-1'!E:E,"HUAURA",'Planificación 2026-1'!W:W,C245,'Planificación 2026-1'!G:G,"PS"))&gt;0,"P04"," ")</f>
        <v xml:space="preserve"> </v>
      </c>
      <c r="BL245" s="78"/>
      <c r="BM245" s="78" t="str">
        <f>IF(SUM(COUNTIFS('Planificación 2026-1'!E:E,"HUAURA",'Planificación 2026-1'!W:W,C245,'Planificación 2026-1'!G:G,"IN"))&gt;0,"P06"," ")</f>
        <v xml:space="preserve"> </v>
      </c>
      <c r="BN245" s="78" t="str">
        <f>IF(SUM(COUNTIFS('Planificación 2026-1'!E:E,"HUAURA",'Planificación 2026-1'!W:W,C245,'Planificación 2026-1'!G:G,"CA"))&gt;0,"P07"," ")</f>
        <v xml:space="preserve"> </v>
      </c>
      <c r="BO245" s="78" t="str">
        <f>IF(SUM(COUNTIFS('Planificación 2026-1'!E:E,"HUAURA",'Planificación 2026-1'!W:W,C245,'Planificación 2026-1'!G:G,"DE"))&gt;0,"P08"," ")</f>
        <v xml:space="preserve"> </v>
      </c>
      <c r="BP245" s="78" t="str">
        <f>IF(SUM(COUNTIFS('Planificación 2026-1'!E:E,"HUAURA",'Planificación 2026-1'!W:W,C245,'Planificación 2026-1'!G:G,"OB"))&gt;0,"P09"," ")</f>
        <v xml:space="preserve"> </v>
      </c>
      <c r="BQ245" s="78" t="str">
        <f>IF(SUM(COUNTIFS('Planificación 2026-1'!E:E,"HUAURA",'Planificación 2026-1'!W:W,C245,'Planificación 2026-1'!G:G,"MH"))&gt;0,"P31"," ")</f>
        <v xml:space="preserve"> </v>
      </c>
      <c r="BR245" s="78" t="str">
        <f>IF(SUM(COUNTIFS('Planificación 2026-1'!E:E,"HUAURA",'Planificación 2026-1'!W:W,C245,'Planificación 2026-1'!G:G,"IC"))&gt;0,"P32"," ")</f>
        <v xml:space="preserve"> </v>
      </c>
      <c r="BS245" s="78" t="str">
        <f>IF(SUM(COUNTIFS('Planificación 2026-1'!E:E,"HUAURA",'Planificación 2026-1'!W:W,C245,'Planificación 2026-1'!G:G,"AR"))&gt;0,"P34"," ")</f>
        <v xml:space="preserve"> </v>
      </c>
      <c r="BT245" s="78" t="str">
        <f>IF(SUM(COUNTIFS('Planificación 2026-1'!E:E,"HUAURA",'Planificación 2026-1'!W:W,C245,'Planificación 2026-1'!G:G,"T1"))&gt;0,"P35"," ")</f>
        <v xml:space="preserve"> </v>
      </c>
      <c r="BU245" s="78" t="str">
        <f>IF(SUM(COUNTIFS('Planificación 2026-1'!E:E,"HUAURA",'Planificación 2026-1'!W:W,C245,'Planificación 2026-1'!G:G,"T3"))&gt;0,"P36"," ")</f>
        <v xml:space="preserve"> </v>
      </c>
      <c r="BV245" s="78" t="str">
        <f>IF(SUM(COUNTIFS('Planificación 2026-1'!E:E,"HUAURA",'Planificación 2026-1'!W:W,C245,'Planificación 2026-1'!G:G,"T2"))&gt;0,"P37"," ")</f>
        <v xml:space="preserve"> </v>
      </c>
      <c r="BW245" s="78" t="str">
        <f>IF(SUM(COUNTIFS('Planificación 2026-1'!E:E,"HUAURA",'Planificación 2026-1'!W:W,C245,'Planificación 2026-1'!G:G,"AE"))&gt;0,"P38"," ")</f>
        <v xml:space="preserve"> </v>
      </c>
      <c r="BX245" s="78" t="str">
        <f>IF(SUM(COUNTIFS('Planificación 2026-1'!E:E,"HUAURA",'Planificación 2026-1'!W:W,C245,'Planificación 2026-1'!G:G,"T4"))&gt;0,"P55"," ")</f>
        <v xml:space="preserve"> </v>
      </c>
      <c r="BY245" s="79">
        <f>SUMIFS('Planificación 2026-1'!R:R,'Planificación 2026-1'!W:W,C245,'Planificación 2026-1'!G:G,"AF",'Planificación 2026-1'!H:H,"&gt;2")</f>
        <v>0</v>
      </c>
      <c r="BZ245" s="79">
        <f>SUMIFS('Planificación 2026-1'!R:R,'Planificación 2026-1'!W:W,C245,'Planificación 2026-1'!G:G,"EN",'Planificación 2026-1'!H:H,"&gt;2")</f>
        <v>0</v>
      </c>
      <c r="CA245" s="79">
        <f>SUMIFS('Planificación 2026-1'!R:R,'Planificación 2026-1'!W:W,C245,'Planificación 2026-1'!G:G,"IS",'Planificación 2026-1'!H:H,"&gt;2")</f>
        <v>0</v>
      </c>
      <c r="CB245" s="79">
        <f>SUMIFS('Planificación 2026-1'!R:R,'Planificación 2026-1'!W:W,C245,'Planificación 2026-1'!G:G,"PS",'Planificación 2026-1'!H:H,"&gt;2")</f>
        <v>0</v>
      </c>
      <c r="CC245" s="79">
        <f>SUMIFS('Planificación 2026-1'!R:R,'Planificación 2026-1'!W:W,C245,'Planificación 2026-1'!G:G,"IN",'Planificación 2026-1'!H:H,"&gt;2")</f>
        <v>0</v>
      </c>
      <c r="CD245" s="79">
        <f>SUMIFS('Planificación 2026-1'!R:R,'Planificación 2026-1'!W:W,C245,'Planificación 2026-1'!G:G,"CA",'Planificación 2026-1'!H:H,"&gt;2")</f>
        <v>0</v>
      </c>
      <c r="CE245" s="79">
        <f>SUMIFS('Planificación 2026-1'!R:R,'Planificación 2026-1'!W:W,C245,'Planificación 2026-1'!G:G,"DE",'Planificación 2026-1'!H:H,"&gt;2")</f>
        <v>0</v>
      </c>
      <c r="CF245" s="79">
        <f>SUMIFS('Planificación 2026-1'!R:R,'Planificación 2026-1'!W:W,C245,'Planificación 2026-1'!G:G,"OB",'Planificación 2026-1'!H:H,"&gt;2")</f>
        <v>0</v>
      </c>
      <c r="CG245" s="79">
        <f>SUMIFS('Planificación 2026-1'!R:R,'Planificación 2026-1'!W:W,C245,'Planificación 2026-1'!G:G,"MH",'Planificación 2026-1'!H:H,"&gt;2")</f>
        <v>9</v>
      </c>
      <c r="CH245" s="79">
        <f>SUMIFS('Planificación 2026-1'!R:R,'Planificación 2026-1'!W:W,C245,'Planificación 2026-1'!G:G,"IC",'Planificación 2026-1'!H:H,"&gt;2")</f>
        <v>0</v>
      </c>
      <c r="CI245" s="79">
        <f>SUMIFS('Planificación 2026-1'!R:R,'Planificación 2026-1'!W:W,C245,'Planificación 2026-1'!G:G,"AR",'Planificación 2026-1'!H:H,"&gt;2")</f>
        <v>0</v>
      </c>
      <c r="CJ245" s="79">
        <f>SUMIFS('Planificación 2026-1'!R:R,'Planificación 2026-1'!W:W,C245,'Planificación 2026-1'!G:G,"T1",'Planificación 2026-1'!H:H,"&gt;2")</f>
        <v>0</v>
      </c>
      <c r="CK245" s="79">
        <f>SUMIFS('Planificación 2026-1'!R:R,'Planificación 2026-1'!W:W,C245,'Planificación 2026-1'!G:G,"T3",'Planificación 2026-1'!H:H,"&gt;2")</f>
        <v>0</v>
      </c>
      <c r="CL245" s="79">
        <f>SUMIFS('Planificación 2026-1'!R:R,'Planificación 2026-1'!W:W,C245,'Planificación 2026-1'!G:G,"T2",'Planificación 2026-1'!H:H,"&gt;2")</f>
        <v>0</v>
      </c>
      <c r="CM245" s="79">
        <f>SUMIFS('Planificación 2026-1'!R:R,'Planificación 2026-1'!W:W,C245,'Planificación 2026-1'!G:G,"AE",'Planificación 2026-1'!H:H,"&gt;2")</f>
        <v>0</v>
      </c>
      <c r="CN245" s="79">
        <f>SUMIFS('Planificación 2026-1'!R:R,'Planificación 2026-1'!W:W,C245,'Planificación 2026-1'!G:G,"T4",'Planificación 2026-1'!H:H,"&gt;2")</f>
        <v>0</v>
      </c>
      <c r="CO245" s="79">
        <f>SUMIFS('Planificación 2026-1'!R:R,'Planificación 2026-1'!W:W,C245,'Planificación 2026-1'!G:G,"AF",'Planificación 2026-1'!H:H,"&lt;3")</f>
        <v>0</v>
      </c>
      <c r="CP245" s="79">
        <f>SUMIFS('Planificación 2026-1'!R:R,'Planificación 2026-1'!W:W,C245,'Planificación 2026-1'!G:G,"EN",'Planificación 2026-1'!H:H,"&lt;3")</f>
        <v>0</v>
      </c>
      <c r="CQ245" s="79">
        <f>SUMIFS('Planificación 2026-1'!R:R,'Planificación 2026-1'!W:W,C245,'Planificación 2026-1'!G:G,"IS",'Planificación 2026-1'!H:H,"&lt;3")</f>
        <v>0</v>
      </c>
      <c r="CR245" s="79">
        <f>SUMIFS('Planificación 2026-1'!R:R,'Planificación 2026-1'!W:W,C245,'Planificación 2026-1'!G:G,"PS",'Planificación 2026-1'!H:H,"&lt;3")</f>
        <v>0</v>
      </c>
      <c r="CS245" s="79">
        <f>SUMIFS('Planificación 2026-1'!R:R,'Planificación 2026-1'!W:W,C245,'Planificación 2026-1'!G:G,"IN",'Planificación 2026-1'!H:H,"&lt;3")</f>
        <v>0</v>
      </c>
      <c r="CT245" s="79">
        <f>SUMIFS('Planificación 2026-1'!R:R,'Planificación 2026-1'!W:W,C245,'Planificación 2026-1'!G:G,"CA",'Planificación 2026-1'!H:H,"&lt;3")</f>
        <v>0</v>
      </c>
      <c r="CU245" s="79">
        <f>SUMIFS('Planificación 2026-1'!R:R,'Planificación 2026-1'!W:W,C245,'Planificación 2026-1'!G:G,"DE",'Planificación 2026-1'!H:H,"&lt;3")</f>
        <v>0</v>
      </c>
      <c r="CV245" s="79">
        <f>SUMIFS('Planificación 2026-1'!R:R,'Planificación 2026-1'!W:W,C245,'Planificación 2026-1'!G:G,"OB",'Planificación 2026-1'!H:H,"&lt;3")</f>
        <v>0</v>
      </c>
      <c r="CW245" s="79">
        <f>SUMIFS('Planificación 2026-1'!R:R,'Planificación 2026-1'!W:W,C245,'Planificación 2026-1'!G:G,"MH",'Planificación 2026-1'!H:H,"&lt;3")</f>
        <v>0</v>
      </c>
      <c r="CX245" s="79">
        <f>SUMIFS('Planificación 2026-1'!R:R,'Planificación 2026-1'!W:W,C245,'Planificación 2026-1'!G:G,"IC",'Planificación 2026-1'!H:H,"&lt;3")</f>
        <v>0</v>
      </c>
      <c r="CY245" s="79">
        <f>SUMIFS('Planificación 2026-1'!R:R,'Planificación 2026-1'!W:W,C245,'Planificación 2026-1'!G:G,"AR",'Planificación 2026-1'!H:H,"&lt;3")</f>
        <v>0</v>
      </c>
      <c r="CZ245" s="79">
        <f>SUMIFS('Planificación 2026-1'!R:R,'Planificación 2026-1'!W:W,C245,'Planificación 2026-1'!G:G,"T1",'Planificación 2026-1'!H:H,"&lt;3")</f>
        <v>0</v>
      </c>
      <c r="DA245" s="79">
        <f>SUMIFS('Planificación 2026-1'!R:R,'Planificación 2026-1'!W:W,C245,'Planificación 2026-1'!G:G,"T3",'Planificación 2026-1'!H:H,"&lt;3")</f>
        <v>0</v>
      </c>
      <c r="DB245" s="79">
        <f>SUMIFS('Planificación 2026-1'!R:R,'Planificación 2026-1'!W:W,C245,'Planificación 2026-1'!G:G,"T2",'Planificación 2026-1'!H:H,"&lt;3")</f>
        <v>0</v>
      </c>
      <c r="DC245" s="79">
        <f>SUMIFS('Planificación 2026-1'!R:R,'Planificación 2026-1'!W:W,C245,'Planificación 2026-1'!G:G,"AE",'Planificación 2026-1'!H:H,"&lt;3")</f>
        <v>0</v>
      </c>
      <c r="DD245" s="79">
        <f>SUMIFS('Planificación 2026-1'!R:R,'Planificación 2026-1'!W:W,C245,'Planificación 2026-1'!G:G,"T4",'Planificación 2026-1'!H:H,"&lt;3")</f>
        <v>0</v>
      </c>
      <c r="DE245" s="78" t="str">
        <f t="shared" si="46"/>
        <v/>
      </c>
      <c r="DF245" s="30">
        <f>IF(C245="","",SUMIFS('Planificación 2026-1'!R:R,'Planificación 2026-1'!W:W,C245,'Planificación 2026-1'!E:E,"PRINCIPAL",'Planificación 2026-1'!X:X,"VIRTUAL"))</f>
        <v>0</v>
      </c>
      <c r="DG245" s="30">
        <f>IF(C245="","",SUMIFS('Planificación 2026-1'!R:R,'Planificación 2026-1'!W:W,C245,'Planificación 2026-1'!E:E,"PRINCIPAL",'Planificación 2026-1'!X:X,"PRESENCIAL"))</f>
        <v>0</v>
      </c>
      <c r="DH245" s="30">
        <f>IF(C245="","",SUMIFS('Planificación 2026-1'!R:R,'Planificación 2026-1'!W:W,C245,'Planificación 2026-1'!E:E,"PRINCIPAL",'Planificación 2026-1'!X:X,"HIBRIDO PRESENCIAL"))</f>
        <v>0</v>
      </c>
      <c r="DI245" s="78" t="str">
        <f t="shared" si="47"/>
        <v/>
      </c>
      <c r="DJ245" s="78">
        <f>IF(C245="","",SUMIFS('Planificación 2026-1'!R:R,'Planificación 2026-1'!W:W,C245,'Planificación 2026-1'!E:E,"FILIAL",'Planificación 2026-1'!X:X,"VIRTUAL"))</f>
        <v>0</v>
      </c>
      <c r="DK245" s="80">
        <f>IF(C245="","",SUMIFS('Planificación 2026-1'!R:R,'Planificación 2026-1'!W:W,C245,'Planificación 2026-1'!E:E,"FILIAL",'Planificación 2026-1'!X:X,"PRESENCIAL"))</f>
        <v>0</v>
      </c>
      <c r="DL245" s="42">
        <f>IF(C245="","",SUMIFS('Planificación 2026-1'!R:R,'Planificación 2026-1'!W:W,C245,'Planificación 2026-1'!E:E,"FILIAL",'Planificación 2026-1'!X:X,"HIBRIDO PRESENCIAL"))</f>
        <v>0</v>
      </c>
      <c r="DM245" s="81" t="str">
        <f t="shared" si="48"/>
        <v/>
      </c>
      <c r="DN245" s="78">
        <f>IF(C245="","",SUMIFS('Planificación 2026-1'!R:R,'Planificación 2026-1'!W:W,C245,'Planificación 2026-1'!E:E,"SUNAMPE",'Planificación 2026-1'!X:X,"VIRTUAL"))</f>
        <v>0</v>
      </c>
      <c r="DO245" s="42">
        <f>IF(C245="","",SUMIFS('Planificación 2026-1'!R:R,'Planificación 2026-1'!W:W,C245,'Planificación 2026-1'!E:E,"SUNAMPE",'Planificación 2026-1'!X:X,"PRESENCIAL"))</f>
        <v>0</v>
      </c>
      <c r="DP245" s="81" t="str">
        <f t="shared" si="49"/>
        <v/>
      </c>
      <c r="DQ245" s="78">
        <f>IF(C245="","",SUMIFS('Planificación 2026-1'!R:R,'Planificación 2026-1'!W:W,C245,'Planificación 2026-1'!E:E,"HUAURA",'Planificación 2026-1'!X:X,"VIRTUAL"))</f>
        <v>0</v>
      </c>
      <c r="DR245" s="42">
        <f>IF(C245="","",SUMIFS('Planificación 2026-1'!R:R,'Planificación 2026-1'!W:W,C245,'Planificación 2026-1'!E:E,"HUAURA",'Planificación 2026-1'!X:X,"PRESENCIAL"))</f>
        <v>0</v>
      </c>
      <c r="DS245" s="48">
        <f>SUMIFS('Planificación 2026-1'!R:R,'Planificación 2026-1'!W:W,C245,'Planificación 2026-1'!E:E,"PRINCIPAL",'Planificación 2026-1'!X:X,"VIRTUAL",'Planificación 2026-1'!H:H,"&gt;2")</f>
        <v>0</v>
      </c>
      <c r="DT245" s="48">
        <f>SUMIFS('Planificación 2026-1'!R:R,'Planificación 2026-1'!W:W,C245,'Planificación 2026-1'!E:E,"PRINCIPAL",'Planificación 2026-1'!X:X,"&lt;&gt;VIRTUAL",'Planificación 2026-1'!H:H,"&gt;2")</f>
        <v>0</v>
      </c>
      <c r="DU245" s="48">
        <f>SUMIFS('Planificación 2026-1'!R:R,'Planificación 2026-1'!W:W,C245,'Planificación 2026-1'!E:E,"SUNAMPE",'Planificación 2026-1'!X:X,"VIRTUAL",'Planificación 2026-1'!H:H,"&gt;2")</f>
        <v>0</v>
      </c>
      <c r="DV245" s="48">
        <f>SUMIFS('Planificación 2026-1'!R:R,'Planificación 2026-1'!W:W,C245,'Planificación 2026-1'!E:E,"SUNAMPE",'Planificación 2026-1'!X:X,"&lt;&gt;VIRTUAL",'Planificación 2026-1'!H:H,"&gt;2")</f>
        <v>0</v>
      </c>
      <c r="DW245" s="48">
        <f>SUMIFS('Planificación 2026-1'!R:R,'Planificación 2026-1'!W:W,C245,'Planificación 2026-1'!E:E,"FILIAL",'Planificación 2026-1'!X:X,"VIRTUAL",'Planificación 2026-1'!H:H,"&gt;2")</f>
        <v>0</v>
      </c>
      <c r="DX245" s="48">
        <f>SUMIFS('Planificación 2026-1'!R:R,'Planificación 2026-1'!W:W,C245,'Planificación 2026-1'!E:E,"FILIAL",'Planificación 2026-1'!X:X,"&lt;&gt;VIRTUAL",'Planificación 2026-1'!H:H,"&gt;2")</f>
        <v>0</v>
      </c>
      <c r="DY245" s="48">
        <f>SUMIFS('Planificación 2026-1'!R:R,'Planificación 2026-1'!W:W,C245,'Planificación 2026-1'!E:E,"PORUMA",'Planificación 2026-1'!X:X,"VIRTUAL",'Planificación 2026-1'!H:H,"&gt;2")</f>
        <v>0</v>
      </c>
      <c r="DZ245" s="48">
        <f>SUMIFS('Planificación 2026-1'!R:R,'Planificación 2026-1'!W:W,C245,'Planificación 2026-1'!E:E,"PORUMA",'Planificación 2026-1'!X:X,"&lt;&gt;VIRTUAL",'Planificación 2026-1'!H:H,"&gt;2")</f>
        <v>9</v>
      </c>
      <c r="EA245" s="48">
        <f>SUMIFS('Planificación 2026-1'!R:R,'Planificación 2026-1'!W:W,C245,'Planificación 2026-1'!E:E,"HUAURA",'Planificación 2026-1'!X:X,"VIRTUAL",'Planificación 2026-1'!H:H,"&gt;2")</f>
        <v>0</v>
      </c>
      <c r="EB245" s="48">
        <f>SUMIFS('Planificación 2026-1'!R:R,'Planificación 2026-1'!W:W,C245,'Planificación 2026-1'!E:E,"HUAURA",'Planificación 2026-1'!X:X,"&lt;&gt;VIRTUAL",'Planificación 2026-1'!H:H,"&gt;2")</f>
        <v>0</v>
      </c>
      <c r="EC245" s="48">
        <f>SUMIFS('Planificación 2026-1'!R:R,'Planificación 2026-1'!W:W,C245,'Planificación 2026-1'!E:E,"PRINCIPAL",'Planificación 2026-1'!X:X,"VIRTUAL",'Planificación 2026-1'!H:H,"&lt;3")</f>
        <v>0</v>
      </c>
      <c r="ED245" s="48">
        <f>SUMIFS('Planificación 2026-1'!R:R,'Planificación 2026-1'!W:W,C245,'Planificación 2026-1'!E:E,"PRINCIPAL",'Planificación 2026-1'!X:X,"&lt;&gt;VIRTUAL",'Planificación 2026-1'!H:H,"&lt;3")</f>
        <v>0</v>
      </c>
      <c r="EE245" s="48">
        <f>SUMIFS('Planificación 2026-1'!R:R,'Planificación 2026-1'!W:W,C245,'Planificación 2026-1'!E:E,"SUNAMPE",'Planificación 2026-1'!X:X,"VIRTUAL",'Planificación 2026-1'!H:H,"&lt;3")</f>
        <v>0</v>
      </c>
      <c r="EF245" s="48">
        <f>SUMIFS('Planificación 2026-1'!R:R,'Planificación 2026-1'!W:W,C245,'Planificación 2026-1'!E:E,"SUNAMPE",'Planificación 2026-1'!X:X,"&lt;&gt;VIRTUAL",'Planificación 2026-1'!H:H,"&lt;3")</f>
        <v>0</v>
      </c>
      <c r="EG245" s="48">
        <f>SUMIFS('Planificación 2026-1'!R:R,'Planificación 2026-1'!W:W,C245,'Planificación 2026-1'!E:E,"FILIAL",'Planificación 2026-1'!X:X,"VIRTUAL",'Planificación 2026-1'!H:H,"&lt;3")</f>
        <v>0</v>
      </c>
      <c r="EH245" s="48">
        <f>SUMIFS('Planificación 2026-1'!R:R,'Planificación 2026-1'!W:W,C245,'Planificación 2026-1'!E:E,"FILIAL",'Planificación 2026-1'!X:X,"&lt;&gt;VIRTUAL",'Planificación 2026-1'!H:H,"&lt;3")</f>
        <v>0</v>
      </c>
      <c r="EI245" s="48">
        <f>SUMIFS('Planificación 2026-1'!R:R,'Planificación 2026-1'!W:W,C245,'Planificación 2026-1'!E:E,"PORUMA",'Planificación 2026-1'!X:X,"VIRTUAL",'Planificación 2026-1'!H:H,"&lt;3")</f>
        <v>0</v>
      </c>
      <c r="EJ245" s="48">
        <f>SUMIFS('Planificación 2026-1'!R:R,'Planificación 2026-1'!W:W,C245,'Planificación 2026-1'!E:E,"PORUMA",'Planificación 2026-1'!X:X,"&lt;&gt;VIRTUAL",'Planificación 2026-1'!H:H,"&lt;3")</f>
        <v>0</v>
      </c>
      <c r="EK245" s="48">
        <f>SUMIFS('Planificación 2026-1'!R:R,'Planificación 2026-1'!W:W,C245,'Planificación 2026-1'!E:E,"HUAURA",'Planificación 2026-1'!X:X,"VIRTUAL",'Planificación 2026-1'!H:H,"&lt;3")</f>
        <v>0</v>
      </c>
      <c r="EL245" s="48">
        <f>SUMIFS('Planificación 2026-1'!R:R,'Planificación 2026-1'!W:W,C245,'Planificación 2026-1'!E:E,"HUAURA",'Planificación 2026-1'!X:X,"&lt;&gt;VIRTUAL",'Planificación 2026-1'!H:H,"&lt;3")</f>
        <v>0</v>
      </c>
      <c r="EM245" s="48">
        <f t="shared" si="50"/>
        <v>0</v>
      </c>
      <c r="EN245" s="48">
        <f t="shared" si="51"/>
        <v>0</v>
      </c>
      <c r="EO245" s="48">
        <f t="shared" si="52"/>
        <v>9</v>
      </c>
      <c r="EP245" s="48">
        <f t="shared" si="53"/>
        <v>0</v>
      </c>
      <c r="EQ245" s="48">
        <f t="shared" si="54"/>
        <v>0</v>
      </c>
      <c r="ER245" s="48"/>
      <c r="ES245" s="48">
        <f t="shared" si="55"/>
        <v>0</v>
      </c>
      <c r="ET245" s="48">
        <f t="shared" si="56"/>
        <v>0</v>
      </c>
      <c r="EU245" s="48" t="b">
        <f t="shared" si="57"/>
        <v>0</v>
      </c>
      <c r="EV245" s="48" t="str">
        <f t="shared" si="58"/>
        <v/>
      </c>
      <c r="EW245" s="48" t="str">
        <f t="shared" si="59"/>
        <v>PRESENCIAL</v>
      </c>
    </row>
    <row r="246" spans="1:153" x14ac:dyDescent="0.3">
      <c r="A246" s="53"/>
      <c r="B246" s="383">
        <v>243</v>
      </c>
      <c r="C246" s="107" t="s">
        <v>493</v>
      </c>
      <c r="D246" s="82">
        <f>SUMIF('Planificación 2026-1'!W:W,C246,'Planificación 2026-1'!R:R)</f>
        <v>9</v>
      </c>
      <c r="E246" s="385" t="s">
        <v>319</v>
      </c>
      <c r="F246" s="386"/>
      <c r="G246" s="107" t="s">
        <v>328</v>
      </c>
      <c r="H246" s="107" t="s">
        <v>435</v>
      </c>
      <c r="I246" s="77" t="str">
        <f>IF(SUM(COUNTIFS('Planificación 2026-1'!E:E,"PRINCIPAL",'Planificación 2026-1'!W:W,C246,'Planificación 2026-1'!G:G,"AF"))&gt;0,"P01"," ")</f>
        <v xml:space="preserve"> </v>
      </c>
      <c r="J246" s="78" t="str">
        <f>IF(SUM(COUNTIFS('Planificación 2026-1'!E:E,"PRINCIPAL",'Planificación 2026-1'!W:W,C246,'Planificación 2026-1'!G:G,"EN"))&gt;0,"P02"," ")</f>
        <v xml:space="preserve"> </v>
      </c>
      <c r="K246" s="78" t="str">
        <f>IF(SUM(COUNTIFS('Planificación 2026-1'!E:E,"PRINCIPAL",'Planificación 2026-1'!W:W,C246,'Planificación 2026-1'!G:G,"IS"))&gt;0,"P03"," ")</f>
        <v xml:space="preserve"> </v>
      </c>
      <c r="L246" s="78" t="str">
        <f>IF(SUM(COUNTIFS('Planificación 2026-1'!E:E,"PRINCIPAL",'Planificación 2026-1'!W:W,C246,'Planificación 2026-1'!G:G,"PS"))&gt;0,"P04"," ")</f>
        <v xml:space="preserve"> </v>
      </c>
      <c r="M246" s="78"/>
      <c r="N246" s="78" t="str">
        <f>IF(SUM(COUNTIFS('Planificación 2026-1'!E:E,"PRINCIPAL",'Planificación 2026-1'!W:W,C246,'Planificación 2026-1'!G:G,"IN"))&gt;0,"P06"," ")</f>
        <v xml:space="preserve"> </v>
      </c>
      <c r="O246" s="78" t="str">
        <f>IF(SUM(COUNTIFS('Planificación 2026-1'!E:E,"PRINCIPAL",'Planificación 2026-1'!W:W,C246,'Planificación 2026-1'!G:G,"CA"))&gt;0,"P07"," ")</f>
        <v xml:space="preserve"> </v>
      </c>
      <c r="P246" s="78" t="str">
        <f>IF(SUM(COUNTIFS('Planificación 2026-1'!E:E,"PRINCIPAL",'Planificación 2026-1'!W:W,C246,'Planificación 2026-1'!G:G,"DE"))&gt;0,"P08"," ")</f>
        <v xml:space="preserve"> </v>
      </c>
      <c r="Q246" s="78" t="str">
        <f>IF(SUM(COUNTIFS('Planificación 2026-1'!E:E,"PRINCIPAL",'Planificación 2026-1'!W:W,C246,'Planificación 2026-1'!G:G,"OB"))&gt;0,"P09"," ")</f>
        <v xml:space="preserve"> </v>
      </c>
      <c r="R246" s="78" t="str">
        <f>IF(SUM(COUNTIFS('Planificación 2026-1'!E:E,"PRINCIPAL",'Planificación 2026-1'!W:W,C246,'Planificación 2026-1'!G:G,"MH"))&gt;0,"P31"," ")</f>
        <v xml:space="preserve"> </v>
      </c>
      <c r="S246" s="78" t="str">
        <f>IF(SUM(COUNTIFS('Planificación 2026-1'!E:E,"PRINCIPAL",'Planificación 2026-1'!W:W,C246,'Planificación 2026-1'!G:G,"IC"))&gt;0,"P32"," ")</f>
        <v xml:space="preserve"> </v>
      </c>
      <c r="T246" s="78" t="str">
        <f>IF(SUM(COUNTIFS('Planificación 2026-1'!E:E,"PRINCIPAL",'Planificación 2026-1'!W:W,C246,'Planificación 2026-1'!G:G,"AR"))&gt;0,"P34"," ")</f>
        <v xml:space="preserve"> </v>
      </c>
      <c r="U246" s="78" t="str">
        <f>IF(SUM(COUNTIFS('Planificación 2026-1'!E:E,"PRINCIPAL",'Planificación 2026-1'!W:W,C246,'Planificación 2026-1'!G:G,"T1"))&gt;0,"P35"," ")</f>
        <v xml:space="preserve"> </v>
      </c>
      <c r="V246" s="78" t="str">
        <f>IF(SUM(COUNTIFS('Planificación 2026-1'!E:E,"PRINCIPAL",'Planificación 2026-1'!W:W,C246,'Planificación 2026-1'!G:G,"T3"))&gt;0,"P36"," ")</f>
        <v xml:space="preserve"> </v>
      </c>
      <c r="W246" s="78" t="str">
        <f>IF(SUM(COUNTIFS('Planificación 2026-1'!E:E,"PRINCIPAL",'Planificación 2026-1'!W:W,C246,'Planificación 2026-1'!G:G,"T2"))&gt;0,"P37"," ")</f>
        <v xml:space="preserve"> </v>
      </c>
      <c r="X246" s="78" t="str">
        <f>IF(SUM(COUNTIFS('Planificación 2026-1'!E:E,"PRINCIPAL",'Planificación 2026-1'!W:W,C246,'Planificación 2026-1'!G:G,"AE"))&gt;0,"P38"," ")</f>
        <v xml:space="preserve"> </v>
      </c>
      <c r="Y246" s="78" t="str">
        <f>IF(SUM(COUNTIFS('Planificación 2026-1'!E:E,"PRINCIPAL",'Planificación 2026-1'!W:W,C246,'Planificación 2026-1'!G:G,"T4"))&gt;0,"P55"," ")</f>
        <v xml:space="preserve"> </v>
      </c>
      <c r="Z246" s="78" t="str">
        <f>IF(SUM(COUNTIFS('Planificación 2026-1'!E:E,"FILIAL",'Planificación 2026-1'!W:W,C246,'Planificación 2026-1'!G:G,"AF"))&gt;0," P01"," ")</f>
        <v xml:space="preserve"> </v>
      </c>
      <c r="AA246" s="78" t="str">
        <f>IF(SUM(COUNTIFS('Planificación 2026-1'!E:E,"FILIAL",'Planificación 2026-1'!W:W,C246,'Planificación 2026-1'!G:G,"EN"))&gt;0,"P02"," ")</f>
        <v xml:space="preserve"> </v>
      </c>
      <c r="AB246" s="78" t="str">
        <f>IF(SUM(COUNTIFS('Planificación 2026-1'!E:E,"FILIAL",'Planificación 2026-1'!W:W,C246,'Planificación 2026-1'!G:G,"IS"))&gt;0,"P03"," ")</f>
        <v xml:space="preserve"> </v>
      </c>
      <c r="AC246" s="78" t="str">
        <f>IF(SUM(COUNTIFS('Planificación 2026-1'!E:E,"FILIAL",'Planificación 2026-1'!W:W,C246,'Planificación 2026-1'!G:G,"PS"))&gt;0,"P04"," ")</f>
        <v xml:space="preserve"> </v>
      </c>
      <c r="AD246" s="78"/>
      <c r="AE246" s="78" t="str">
        <f>IF(SUM(COUNTIFS('Planificación 2026-1'!E:E,"FILIAL",'Planificación 2026-1'!W:W,C246,'Planificación 2026-1'!G:G,"IN"))&gt;0,"P06"," ")</f>
        <v xml:space="preserve"> </v>
      </c>
      <c r="AF246" s="78" t="str">
        <f>IF(SUM(COUNTIFS('Planificación 2026-1'!E:E,"FILIAL",'Planificación 2026-1'!W:W,C246,'Planificación 2026-1'!G:G,"CA"))&gt;0,"P07"," ")</f>
        <v xml:space="preserve"> </v>
      </c>
      <c r="AG246" s="78" t="str">
        <f>IF(SUM(COUNTIFS('Planificación 2026-1'!E:E,"FILIAL",'Planificación 2026-1'!W:W,C246,'Planificación 2026-1'!G:G,"DE"))&gt;0,"P08"," ")</f>
        <v xml:space="preserve"> </v>
      </c>
      <c r="AH246" s="78" t="str">
        <f>IF(SUM(COUNTIFS('Planificación 2026-1'!E:E,"FILIAL",'Planificación 2026-1'!W:W,C246,'Planificación 2026-1'!G:G,"OB"))&gt;0,"P09"," ")</f>
        <v xml:space="preserve"> </v>
      </c>
      <c r="AI246" s="78" t="str">
        <f>IF(SUM(COUNTIFS('Planificación 2026-1'!E:E,"FILIAL",'Planificación 2026-1'!W:W,C246,'Planificación 2026-1'!G:G,"MH"))&gt;0,"P31"," ")</f>
        <v xml:space="preserve"> </v>
      </c>
      <c r="AJ246" s="78" t="str">
        <f>IF(SUM(COUNTIFS('Planificación 2026-1'!E:E,"FILIAL",'Planificación 2026-1'!W:W,C246,'Planificación 2026-1'!G:G,"IC"))&gt;0,"P32"," ")</f>
        <v xml:space="preserve"> </v>
      </c>
      <c r="AK246" s="78" t="str">
        <f>IF(SUM(COUNTIFS('Planificación 2026-1'!E:E,"FILIAL",'Planificación 2026-1'!W:W,C246,'Planificación 2026-1'!G:G,"AR"))&gt;0,"P34"," ")</f>
        <v xml:space="preserve"> </v>
      </c>
      <c r="AL246" s="78" t="str">
        <f>IF(SUM(COUNTIFS('Planificación 2026-1'!E:E,"FILIAL",'Planificación 2026-1'!W:W,C246,'Planificación 2026-1'!G:G,"T1"))&gt;0,"P35"," ")</f>
        <v xml:space="preserve"> </v>
      </c>
      <c r="AM246" s="78" t="str">
        <f>IF(SUM(COUNTIFS('Planificación 2026-1'!E:E,"FILIAL",'Planificación 2026-1'!W:W,C246,'Planificación 2026-1'!G:G,"T3"))&gt;0,"P36"," ")</f>
        <v xml:space="preserve"> </v>
      </c>
      <c r="AN246" s="78" t="str">
        <f>IF(SUM(COUNTIFS('Planificación 2026-1'!E:E,"FILIAL",'Planificación 2026-1'!W:W,C246,'Planificación 2026-1'!G:G,"T2"))&gt;0,"P37"," ")</f>
        <v xml:space="preserve"> </v>
      </c>
      <c r="AO246" s="78" t="str">
        <f>IF(SUM(COUNTIFS('Planificación 2026-1'!E:E,"FILIAL",'Planificación 2026-1'!W:W,C246,'Planificación 2026-1'!G:G,"AE"))&gt;0,"P38"," ")</f>
        <v xml:space="preserve"> </v>
      </c>
      <c r="AP246" s="78" t="str">
        <f>IF(SUM(COUNTIFS('Planificación 2026-1'!E:E,"FILIAL",'Planificación 2026-1'!W:W,C246,'Planificación 2026-1'!G:G,"T4"))&gt;0,"P55"," ")</f>
        <v xml:space="preserve"> </v>
      </c>
      <c r="AQ246" s="78" t="str">
        <f>IF(SUM(COUNTIFS('Planificación 2026-1'!E:E,"SUNAMPE",'Planificación 2026-1'!W:W,C246,'Planificación 2026-1'!G:G,"AF"))&gt;0," P01"," ")</f>
        <v xml:space="preserve"> </v>
      </c>
      <c r="AR246" s="78" t="str">
        <f>IF(SUM(COUNTIFS('Planificación 2026-1'!E:E,"SUNAMPE",'Planificación 2026-1'!W:W,C246,'Planificación 2026-1'!G:G,"EN"))&gt;0,"P02"," ")</f>
        <v xml:space="preserve"> </v>
      </c>
      <c r="AS246" s="78" t="str">
        <f>IF(SUM(COUNTIFS('Planificación 2026-1'!E:E,"SUNAMPE",'Planificación 2026-1'!W:W,C246,'Planificación 2026-1'!G:G,"IS"))&gt;0,"P03"," ")</f>
        <v xml:space="preserve"> </v>
      </c>
      <c r="AT246" s="78" t="str">
        <f>IF(SUM(COUNTIFS('Planificación 2026-1'!E:E,"SUNAMPE",'Planificación 2026-1'!W:W,C246,'Planificación 2026-1'!G:G,"PS"))&gt;0,"P04"," ")</f>
        <v xml:space="preserve"> </v>
      </c>
      <c r="AU246" s="78"/>
      <c r="AV246" s="78" t="str">
        <f>IF(SUM(COUNTIFS('Planificación 2026-1'!E:E,"SUNAMPE",'Planificación 2026-1'!W:W,C246,'Planificación 2026-1'!G:G,"IN"))&gt;0,"P06"," ")</f>
        <v xml:space="preserve"> </v>
      </c>
      <c r="AW246" s="78" t="str">
        <f>IF(SUM(COUNTIFS('Planificación 2026-1'!E:E,"SUNAMPE",'Planificación 2026-1'!W:W,C246,'Planificación 2026-1'!G:G,"CA"))&gt;0,"P07"," ")</f>
        <v xml:space="preserve"> </v>
      </c>
      <c r="AX246" s="78" t="str">
        <f>IF(SUM(COUNTIFS('Planificación 2026-1'!E:E,"SUNAMPE",'Planificación 2026-1'!W:W,C246,'Planificación 2026-1'!G:G,"DE"))&gt;0,"P08"," ")</f>
        <v xml:space="preserve"> </v>
      </c>
      <c r="AY246" s="78" t="str">
        <f>IF(SUM(COUNTIFS('Planificación 2026-1'!E:E,"SUNAMPE",'Planificación 2026-1'!W:W,C246,'Planificación 2026-1'!G:G,"OB"))&gt;0,"P09"," ")</f>
        <v xml:space="preserve"> </v>
      </c>
      <c r="AZ246" s="78" t="str">
        <f>IF(SUM(COUNTIFS('Planificación 2026-1'!E:E,"SUNAMPE",'Planificación 2026-1'!W:W,C246,'Planificación 2026-1'!G:G,"MH"))&gt;0,"P31"," ")</f>
        <v xml:space="preserve"> </v>
      </c>
      <c r="BA246" s="78" t="str">
        <f>IF(SUM(COUNTIFS('Planificación 2026-1'!E:E,"SUNAMPE",'Planificación 2026-1'!W:W,C246,'Planificación 2026-1'!G:G,"IC"))&gt;0,"P32"," ")</f>
        <v xml:space="preserve"> </v>
      </c>
      <c r="BB246" s="78" t="str">
        <f>IF(SUM(COUNTIFS('Planificación 2026-1'!E:E,"SUNAMPE",'Planificación 2026-1'!W:W,C246,'Planificación 2026-1'!G:G,"AR"))&gt;0,"P34"," ")</f>
        <v xml:space="preserve"> </v>
      </c>
      <c r="BC246" s="78" t="str">
        <f>IF(SUM(COUNTIFS('Planificación 2026-1'!E:E,"SUNAMPE",'Planificación 2026-1'!W:W,C246,'Planificación 2026-1'!G:G,"T1"))&gt;0,"P35"," ")</f>
        <v xml:space="preserve"> </v>
      </c>
      <c r="BD246" s="78" t="str">
        <f>IF(SUM(COUNTIFS('Planificación 2026-1'!E:E,"SUNAMPE",'Planificación 2026-1'!W:W,C246,'Planificación 2026-1'!G:G,"T3"))&gt;0,"P36"," ")</f>
        <v xml:space="preserve"> </v>
      </c>
      <c r="BE246" s="78" t="str">
        <f>IF(SUM(COUNTIFS('Planificación 2026-1'!E:E,"SUNAMPE",'Planificación 2026-1'!W:W,C246,'Planificación 2026-1'!G:G,"T2"))&gt;0,"P37"," ")</f>
        <v xml:space="preserve"> </v>
      </c>
      <c r="BF246" s="78" t="str">
        <f>IF(SUM(COUNTIFS('Planificación 2026-1'!E:E,"SUNAMPE",'Planificación 2026-1'!W:W,C246,'Planificación 2026-1'!G:G,"AE"))&gt;0,"P38"," ")</f>
        <v xml:space="preserve"> </v>
      </c>
      <c r="BG246" s="78" t="str">
        <f>IF(SUM(COUNTIFS('Planificación 2026-1'!E:E,"SUNAMPE",'Planificación 2026-1'!W:W,C246,'Planificación 2026-1'!G:G,"T4"))&gt;0,"P55"," ")</f>
        <v xml:space="preserve"> </v>
      </c>
      <c r="BH246" s="78" t="str">
        <f>IF(SUM(COUNTIFS('Planificación 2026-1'!E:E,"HUAURA",'Planificación 2026-1'!W:W,C246,'Planificación 2026-1'!G:G,"AF"))&gt;0," P01"," ")</f>
        <v xml:space="preserve"> </v>
      </c>
      <c r="BI246" s="78" t="str">
        <f>IF(SUM(COUNTIFS('Planificación 2026-1'!E:E,"HUAURA",'Planificación 2026-1'!W:W,C246,'Planificación 2026-1'!G:G,"EN"))&gt;0,"P02"," ")</f>
        <v xml:space="preserve"> </v>
      </c>
      <c r="BJ246" s="78" t="str">
        <f>IF(SUM(COUNTIFS('Planificación 2026-1'!E:E,"HUAURA",'Planificación 2026-1'!W:W,C246,'Planificación 2026-1'!G:G,"IS"))&gt;0,"P03"," ")</f>
        <v xml:space="preserve"> </v>
      </c>
      <c r="BK246" s="78" t="str">
        <f>IF(SUM(COUNTIFS('Planificación 2026-1'!E:E,"HUAURA",'Planificación 2026-1'!W:W,C246,'Planificación 2026-1'!G:G,"PS"))&gt;0,"P04"," ")</f>
        <v xml:space="preserve"> </v>
      </c>
      <c r="BL246" s="78"/>
      <c r="BM246" s="78" t="str">
        <f>IF(SUM(COUNTIFS('Planificación 2026-1'!E:E,"HUAURA",'Planificación 2026-1'!W:W,C246,'Planificación 2026-1'!G:G,"IN"))&gt;0,"P06"," ")</f>
        <v xml:space="preserve"> </v>
      </c>
      <c r="BN246" s="78" t="str">
        <f>IF(SUM(COUNTIFS('Planificación 2026-1'!E:E,"HUAURA",'Planificación 2026-1'!W:W,C246,'Planificación 2026-1'!G:G,"CA"))&gt;0,"P07"," ")</f>
        <v xml:space="preserve"> </v>
      </c>
      <c r="BO246" s="78" t="str">
        <f>IF(SUM(COUNTIFS('Planificación 2026-1'!E:E,"HUAURA",'Planificación 2026-1'!W:W,C246,'Planificación 2026-1'!G:G,"DE"))&gt;0,"P08"," ")</f>
        <v xml:space="preserve"> </v>
      </c>
      <c r="BP246" s="78" t="str">
        <f>IF(SUM(COUNTIFS('Planificación 2026-1'!E:E,"HUAURA",'Planificación 2026-1'!W:W,C246,'Planificación 2026-1'!G:G,"OB"))&gt;0,"P09"," ")</f>
        <v xml:space="preserve"> </v>
      </c>
      <c r="BQ246" s="78" t="str">
        <f>IF(SUM(COUNTIFS('Planificación 2026-1'!E:E,"HUAURA",'Planificación 2026-1'!W:W,C246,'Planificación 2026-1'!G:G,"MH"))&gt;0,"P31"," ")</f>
        <v xml:space="preserve"> </v>
      </c>
      <c r="BR246" s="78" t="str">
        <f>IF(SUM(COUNTIFS('Planificación 2026-1'!E:E,"HUAURA",'Planificación 2026-1'!W:W,C246,'Planificación 2026-1'!G:G,"IC"))&gt;0,"P32"," ")</f>
        <v xml:space="preserve"> </v>
      </c>
      <c r="BS246" s="78" t="str">
        <f>IF(SUM(COUNTIFS('Planificación 2026-1'!E:E,"HUAURA",'Planificación 2026-1'!W:W,C246,'Planificación 2026-1'!G:G,"AR"))&gt;0,"P34"," ")</f>
        <v xml:space="preserve"> </v>
      </c>
      <c r="BT246" s="78" t="str">
        <f>IF(SUM(COUNTIFS('Planificación 2026-1'!E:E,"HUAURA",'Planificación 2026-1'!W:W,C246,'Planificación 2026-1'!G:G,"T1"))&gt;0,"P35"," ")</f>
        <v xml:space="preserve"> </v>
      </c>
      <c r="BU246" s="78" t="str">
        <f>IF(SUM(COUNTIFS('Planificación 2026-1'!E:E,"HUAURA",'Planificación 2026-1'!W:W,C246,'Planificación 2026-1'!G:G,"T3"))&gt;0,"P36"," ")</f>
        <v xml:space="preserve"> </v>
      </c>
      <c r="BV246" s="78" t="str">
        <f>IF(SUM(COUNTIFS('Planificación 2026-1'!E:E,"HUAURA",'Planificación 2026-1'!W:W,C246,'Planificación 2026-1'!G:G,"T2"))&gt;0,"P37"," ")</f>
        <v xml:space="preserve"> </v>
      </c>
      <c r="BW246" s="78" t="str">
        <f>IF(SUM(COUNTIFS('Planificación 2026-1'!E:E,"HUAURA",'Planificación 2026-1'!W:W,C246,'Planificación 2026-1'!G:G,"AE"))&gt;0,"P38"," ")</f>
        <v xml:space="preserve"> </v>
      </c>
      <c r="BX246" s="78" t="str">
        <f>IF(SUM(COUNTIFS('Planificación 2026-1'!E:E,"HUAURA",'Planificación 2026-1'!W:W,C246,'Planificación 2026-1'!G:G,"T4"))&gt;0,"P55"," ")</f>
        <v xml:space="preserve"> </v>
      </c>
      <c r="BY246" s="79">
        <f>SUMIFS('Planificación 2026-1'!R:R,'Planificación 2026-1'!W:W,C246,'Planificación 2026-1'!G:G,"AF",'Planificación 2026-1'!H:H,"&gt;2")</f>
        <v>0</v>
      </c>
      <c r="BZ246" s="79">
        <f>SUMIFS('Planificación 2026-1'!R:R,'Planificación 2026-1'!W:W,C246,'Planificación 2026-1'!G:G,"EN",'Planificación 2026-1'!H:H,"&gt;2")</f>
        <v>0</v>
      </c>
      <c r="CA246" s="79">
        <f>SUMIFS('Planificación 2026-1'!R:R,'Planificación 2026-1'!W:W,C246,'Planificación 2026-1'!G:G,"IS",'Planificación 2026-1'!H:H,"&gt;2")</f>
        <v>0</v>
      </c>
      <c r="CB246" s="79">
        <f>SUMIFS('Planificación 2026-1'!R:R,'Planificación 2026-1'!W:W,C246,'Planificación 2026-1'!G:G,"PS",'Planificación 2026-1'!H:H,"&gt;2")</f>
        <v>0</v>
      </c>
      <c r="CC246" s="79">
        <f>SUMIFS('Planificación 2026-1'!R:R,'Planificación 2026-1'!W:W,C246,'Planificación 2026-1'!G:G,"IN",'Planificación 2026-1'!H:H,"&gt;2")</f>
        <v>0</v>
      </c>
      <c r="CD246" s="79">
        <f>SUMIFS('Planificación 2026-1'!R:R,'Planificación 2026-1'!W:W,C246,'Planificación 2026-1'!G:G,"CA",'Planificación 2026-1'!H:H,"&gt;2")</f>
        <v>0</v>
      </c>
      <c r="CE246" s="79">
        <f>SUMIFS('Planificación 2026-1'!R:R,'Planificación 2026-1'!W:W,C246,'Planificación 2026-1'!G:G,"DE",'Planificación 2026-1'!H:H,"&gt;2")</f>
        <v>0</v>
      </c>
      <c r="CF246" s="79">
        <f>SUMIFS('Planificación 2026-1'!R:R,'Planificación 2026-1'!W:W,C246,'Planificación 2026-1'!G:G,"OB",'Planificación 2026-1'!H:H,"&gt;2")</f>
        <v>0</v>
      </c>
      <c r="CG246" s="79">
        <f>SUMIFS('Planificación 2026-1'!R:R,'Planificación 2026-1'!W:W,C246,'Planificación 2026-1'!G:G,"MH",'Planificación 2026-1'!H:H,"&gt;2")</f>
        <v>9</v>
      </c>
      <c r="CH246" s="79">
        <f>SUMIFS('Planificación 2026-1'!R:R,'Planificación 2026-1'!W:W,C246,'Planificación 2026-1'!G:G,"IC",'Planificación 2026-1'!H:H,"&gt;2")</f>
        <v>0</v>
      </c>
      <c r="CI246" s="79">
        <f>SUMIFS('Planificación 2026-1'!R:R,'Planificación 2026-1'!W:W,C246,'Planificación 2026-1'!G:G,"AR",'Planificación 2026-1'!H:H,"&gt;2")</f>
        <v>0</v>
      </c>
      <c r="CJ246" s="79">
        <f>SUMIFS('Planificación 2026-1'!R:R,'Planificación 2026-1'!W:W,C246,'Planificación 2026-1'!G:G,"T1",'Planificación 2026-1'!H:H,"&gt;2")</f>
        <v>0</v>
      </c>
      <c r="CK246" s="79">
        <f>SUMIFS('Planificación 2026-1'!R:R,'Planificación 2026-1'!W:W,C246,'Planificación 2026-1'!G:G,"T3",'Planificación 2026-1'!H:H,"&gt;2")</f>
        <v>0</v>
      </c>
      <c r="CL246" s="79">
        <f>SUMIFS('Planificación 2026-1'!R:R,'Planificación 2026-1'!W:W,C246,'Planificación 2026-1'!G:G,"T2",'Planificación 2026-1'!H:H,"&gt;2")</f>
        <v>0</v>
      </c>
      <c r="CM246" s="79">
        <f>SUMIFS('Planificación 2026-1'!R:R,'Planificación 2026-1'!W:W,C246,'Planificación 2026-1'!G:G,"AE",'Planificación 2026-1'!H:H,"&gt;2")</f>
        <v>0</v>
      </c>
      <c r="CN246" s="79">
        <f>SUMIFS('Planificación 2026-1'!R:R,'Planificación 2026-1'!W:W,C246,'Planificación 2026-1'!G:G,"T4",'Planificación 2026-1'!H:H,"&gt;2")</f>
        <v>0</v>
      </c>
      <c r="CO246" s="79">
        <f>SUMIFS('Planificación 2026-1'!R:R,'Planificación 2026-1'!W:W,C246,'Planificación 2026-1'!G:G,"AF",'Planificación 2026-1'!H:H,"&lt;3")</f>
        <v>0</v>
      </c>
      <c r="CP246" s="79">
        <f>SUMIFS('Planificación 2026-1'!R:R,'Planificación 2026-1'!W:W,C246,'Planificación 2026-1'!G:G,"EN",'Planificación 2026-1'!H:H,"&lt;3")</f>
        <v>0</v>
      </c>
      <c r="CQ246" s="79">
        <f>SUMIFS('Planificación 2026-1'!R:R,'Planificación 2026-1'!W:W,C246,'Planificación 2026-1'!G:G,"IS",'Planificación 2026-1'!H:H,"&lt;3")</f>
        <v>0</v>
      </c>
      <c r="CR246" s="79">
        <f>SUMIFS('Planificación 2026-1'!R:R,'Planificación 2026-1'!W:W,C246,'Planificación 2026-1'!G:G,"PS",'Planificación 2026-1'!H:H,"&lt;3")</f>
        <v>0</v>
      </c>
      <c r="CS246" s="79">
        <f>SUMIFS('Planificación 2026-1'!R:R,'Planificación 2026-1'!W:W,C246,'Planificación 2026-1'!G:G,"IN",'Planificación 2026-1'!H:H,"&lt;3")</f>
        <v>0</v>
      </c>
      <c r="CT246" s="79">
        <f>SUMIFS('Planificación 2026-1'!R:R,'Planificación 2026-1'!W:W,C246,'Planificación 2026-1'!G:G,"CA",'Planificación 2026-1'!H:H,"&lt;3")</f>
        <v>0</v>
      </c>
      <c r="CU246" s="79">
        <f>SUMIFS('Planificación 2026-1'!R:R,'Planificación 2026-1'!W:W,C246,'Planificación 2026-1'!G:G,"DE",'Planificación 2026-1'!H:H,"&lt;3")</f>
        <v>0</v>
      </c>
      <c r="CV246" s="79">
        <f>SUMIFS('Planificación 2026-1'!R:R,'Planificación 2026-1'!W:W,C246,'Planificación 2026-1'!G:G,"OB",'Planificación 2026-1'!H:H,"&lt;3")</f>
        <v>0</v>
      </c>
      <c r="CW246" s="79">
        <f>SUMIFS('Planificación 2026-1'!R:R,'Planificación 2026-1'!W:W,C246,'Planificación 2026-1'!G:G,"MH",'Planificación 2026-1'!H:H,"&lt;3")</f>
        <v>0</v>
      </c>
      <c r="CX246" s="79">
        <f>SUMIFS('Planificación 2026-1'!R:R,'Planificación 2026-1'!W:W,C246,'Planificación 2026-1'!G:G,"IC",'Planificación 2026-1'!H:H,"&lt;3")</f>
        <v>0</v>
      </c>
      <c r="CY246" s="79">
        <f>SUMIFS('Planificación 2026-1'!R:R,'Planificación 2026-1'!W:W,C246,'Planificación 2026-1'!G:G,"AR",'Planificación 2026-1'!H:H,"&lt;3")</f>
        <v>0</v>
      </c>
      <c r="CZ246" s="79">
        <f>SUMIFS('Planificación 2026-1'!R:R,'Planificación 2026-1'!W:W,C246,'Planificación 2026-1'!G:G,"T1",'Planificación 2026-1'!H:H,"&lt;3")</f>
        <v>0</v>
      </c>
      <c r="DA246" s="79">
        <f>SUMIFS('Planificación 2026-1'!R:R,'Planificación 2026-1'!W:W,C246,'Planificación 2026-1'!G:G,"T3",'Planificación 2026-1'!H:H,"&lt;3")</f>
        <v>0</v>
      </c>
      <c r="DB246" s="79">
        <f>SUMIFS('Planificación 2026-1'!R:R,'Planificación 2026-1'!W:W,C246,'Planificación 2026-1'!G:G,"T2",'Planificación 2026-1'!H:H,"&lt;3")</f>
        <v>0</v>
      </c>
      <c r="DC246" s="79">
        <f>SUMIFS('Planificación 2026-1'!R:R,'Planificación 2026-1'!W:W,C246,'Planificación 2026-1'!G:G,"AE",'Planificación 2026-1'!H:H,"&lt;3")</f>
        <v>0</v>
      </c>
      <c r="DD246" s="79">
        <f>SUMIFS('Planificación 2026-1'!R:R,'Planificación 2026-1'!W:W,C246,'Planificación 2026-1'!G:G,"T4",'Planificación 2026-1'!H:H,"&lt;3")</f>
        <v>0</v>
      </c>
      <c r="DE246" s="78" t="str">
        <f t="shared" si="46"/>
        <v/>
      </c>
      <c r="DF246" s="30">
        <f>IF(C246="","",SUMIFS('Planificación 2026-1'!R:R,'Planificación 2026-1'!W:W,C246,'Planificación 2026-1'!E:E,"PRINCIPAL",'Planificación 2026-1'!X:X,"VIRTUAL"))</f>
        <v>0</v>
      </c>
      <c r="DG246" s="30">
        <f>IF(C246="","",SUMIFS('Planificación 2026-1'!R:R,'Planificación 2026-1'!W:W,C246,'Planificación 2026-1'!E:E,"PRINCIPAL",'Planificación 2026-1'!X:X,"PRESENCIAL"))</f>
        <v>0</v>
      </c>
      <c r="DH246" s="30">
        <f>IF(C246="","",SUMIFS('Planificación 2026-1'!R:R,'Planificación 2026-1'!W:W,C246,'Planificación 2026-1'!E:E,"PRINCIPAL",'Planificación 2026-1'!X:X,"HIBRIDO PRESENCIAL"))</f>
        <v>0</v>
      </c>
      <c r="DI246" s="78" t="str">
        <f t="shared" si="47"/>
        <v/>
      </c>
      <c r="DJ246" s="78">
        <f>IF(C246="","",SUMIFS('Planificación 2026-1'!R:R,'Planificación 2026-1'!W:W,C246,'Planificación 2026-1'!E:E,"FILIAL",'Planificación 2026-1'!X:X,"VIRTUAL"))</f>
        <v>0</v>
      </c>
      <c r="DK246" s="80">
        <f>IF(C246="","",SUMIFS('Planificación 2026-1'!R:R,'Planificación 2026-1'!W:W,C246,'Planificación 2026-1'!E:E,"FILIAL",'Planificación 2026-1'!X:X,"PRESENCIAL"))</f>
        <v>0</v>
      </c>
      <c r="DL246" s="42">
        <f>IF(C246="","",SUMIFS('Planificación 2026-1'!R:R,'Planificación 2026-1'!W:W,C246,'Planificación 2026-1'!E:E,"FILIAL",'Planificación 2026-1'!X:X,"HIBRIDO PRESENCIAL"))</f>
        <v>0</v>
      </c>
      <c r="DM246" s="81" t="str">
        <f t="shared" si="48"/>
        <v/>
      </c>
      <c r="DN246" s="78">
        <f>IF(C246="","",SUMIFS('Planificación 2026-1'!R:R,'Planificación 2026-1'!W:W,C246,'Planificación 2026-1'!E:E,"SUNAMPE",'Planificación 2026-1'!X:X,"VIRTUAL"))</f>
        <v>0</v>
      </c>
      <c r="DO246" s="42">
        <f>IF(C246="","",SUMIFS('Planificación 2026-1'!R:R,'Planificación 2026-1'!W:W,C246,'Planificación 2026-1'!E:E,"SUNAMPE",'Planificación 2026-1'!X:X,"PRESENCIAL"))</f>
        <v>0</v>
      </c>
      <c r="DP246" s="81" t="str">
        <f t="shared" si="49"/>
        <v/>
      </c>
      <c r="DQ246" s="78">
        <f>IF(C246="","",SUMIFS('Planificación 2026-1'!R:R,'Planificación 2026-1'!W:W,C246,'Planificación 2026-1'!E:E,"HUAURA",'Planificación 2026-1'!X:X,"VIRTUAL"))</f>
        <v>0</v>
      </c>
      <c r="DR246" s="42">
        <f>IF(C246="","",SUMIFS('Planificación 2026-1'!R:R,'Planificación 2026-1'!W:W,C246,'Planificación 2026-1'!E:E,"HUAURA",'Planificación 2026-1'!X:X,"PRESENCIAL"))</f>
        <v>0</v>
      </c>
      <c r="DS246" s="48">
        <f>SUMIFS('Planificación 2026-1'!R:R,'Planificación 2026-1'!W:W,C246,'Planificación 2026-1'!E:E,"PRINCIPAL",'Planificación 2026-1'!X:X,"VIRTUAL",'Planificación 2026-1'!H:H,"&gt;2")</f>
        <v>0</v>
      </c>
      <c r="DT246" s="48">
        <f>SUMIFS('Planificación 2026-1'!R:R,'Planificación 2026-1'!W:W,C246,'Planificación 2026-1'!E:E,"PRINCIPAL",'Planificación 2026-1'!X:X,"&lt;&gt;VIRTUAL",'Planificación 2026-1'!H:H,"&gt;2")</f>
        <v>0</v>
      </c>
      <c r="DU246" s="48">
        <f>SUMIFS('Planificación 2026-1'!R:R,'Planificación 2026-1'!W:W,C246,'Planificación 2026-1'!E:E,"SUNAMPE",'Planificación 2026-1'!X:X,"VIRTUAL",'Planificación 2026-1'!H:H,"&gt;2")</f>
        <v>0</v>
      </c>
      <c r="DV246" s="48">
        <f>SUMIFS('Planificación 2026-1'!R:R,'Planificación 2026-1'!W:W,C246,'Planificación 2026-1'!E:E,"SUNAMPE",'Planificación 2026-1'!X:X,"&lt;&gt;VIRTUAL",'Planificación 2026-1'!H:H,"&gt;2")</f>
        <v>0</v>
      </c>
      <c r="DW246" s="48">
        <f>SUMIFS('Planificación 2026-1'!R:R,'Planificación 2026-1'!W:W,C246,'Planificación 2026-1'!E:E,"FILIAL",'Planificación 2026-1'!X:X,"VIRTUAL",'Planificación 2026-1'!H:H,"&gt;2")</f>
        <v>0</v>
      </c>
      <c r="DX246" s="48">
        <f>SUMIFS('Planificación 2026-1'!R:R,'Planificación 2026-1'!W:W,C246,'Planificación 2026-1'!E:E,"FILIAL",'Planificación 2026-1'!X:X,"&lt;&gt;VIRTUAL",'Planificación 2026-1'!H:H,"&gt;2")</f>
        <v>0</v>
      </c>
      <c r="DY246" s="48">
        <f>SUMIFS('Planificación 2026-1'!R:R,'Planificación 2026-1'!W:W,C246,'Planificación 2026-1'!E:E,"PORUMA",'Planificación 2026-1'!X:X,"VIRTUAL",'Planificación 2026-1'!H:H,"&gt;2")</f>
        <v>0</v>
      </c>
      <c r="DZ246" s="48">
        <f>SUMIFS('Planificación 2026-1'!R:R,'Planificación 2026-1'!W:W,C246,'Planificación 2026-1'!E:E,"PORUMA",'Planificación 2026-1'!X:X,"&lt;&gt;VIRTUAL",'Planificación 2026-1'!H:H,"&gt;2")</f>
        <v>9</v>
      </c>
      <c r="EA246" s="48">
        <f>SUMIFS('Planificación 2026-1'!R:R,'Planificación 2026-1'!W:W,C246,'Planificación 2026-1'!E:E,"HUAURA",'Planificación 2026-1'!X:X,"VIRTUAL",'Planificación 2026-1'!H:H,"&gt;2")</f>
        <v>0</v>
      </c>
      <c r="EB246" s="48">
        <f>SUMIFS('Planificación 2026-1'!R:R,'Planificación 2026-1'!W:W,C246,'Planificación 2026-1'!E:E,"HUAURA",'Planificación 2026-1'!X:X,"&lt;&gt;VIRTUAL",'Planificación 2026-1'!H:H,"&gt;2")</f>
        <v>0</v>
      </c>
      <c r="EC246" s="48">
        <f>SUMIFS('Planificación 2026-1'!R:R,'Planificación 2026-1'!W:W,C246,'Planificación 2026-1'!E:E,"PRINCIPAL",'Planificación 2026-1'!X:X,"VIRTUAL",'Planificación 2026-1'!H:H,"&lt;3")</f>
        <v>0</v>
      </c>
      <c r="ED246" s="48">
        <f>SUMIFS('Planificación 2026-1'!R:R,'Planificación 2026-1'!W:W,C246,'Planificación 2026-1'!E:E,"PRINCIPAL",'Planificación 2026-1'!X:X,"&lt;&gt;VIRTUAL",'Planificación 2026-1'!H:H,"&lt;3")</f>
        <v>0</v>
      </c>
      <c r="EE246" s="48">
        <f>SUMIFS('Planificación 2026-1'!R:R,'Planificación 2026-1'!W:W,C246,'Planificación 2026-1'!E:E,"SUNAMPE",'Planificación 2026-1'!X:X,"VIRTUAL",'Planificación 2026-1'!H:H,"&lt;3")</f>
        <v>0</v>
      </c>
      <c r="EF246" s="48">
        <f>SUMIFS('Planificación 2026-1'!R:R,'Planificación 2026-1'!W:W,C246,'Planificación 2026-1'!E:E,"SUNAMPE",'Planificación 2026-1'!X:X,"&lt;&gt;VIRTUAL",'Planificación 2026-1'!H:H,"&lt;3")</f>
        <v>0</v>
      </c>
      <c r="EG246" s="48">
        <f>SUMIFS('Planificación 2026-1'!R:R,'Planificación 2026-1'!W:W,C246,'Planificación 2026-1'!E:E,"FILIAL",'Planificación 2026-1'!X:X,"VIRTUAL",'Planificación 2026-1'!H:H,"&lt;3")</f>
        <v>0</v>
      </c>
      <c r="EH246" s="48">
        <f>SUMIFS('Planificación 2026-1'!R:R,'Planificación 2026-1'!W:W,C246,'Planificación 2026-1'!E:E,"FILIAL",'Planificación 2026-1'!X:X,"&lt;&gt;VIRTUAL",'Planificación 2026-1'!H:H,"&lt;3")</f>
        <v>0</v>
      </c>
      <c r="EI246" s="48">
        <f>SUMIFS('Planificación 2026-1'!R:R,'Planificación 2026-1'!W:W,C246,'Planificación 2026-1'!E:E,"PORUMA",'Planificación 2026-1'!X:X,"VIRTUAL",'Planificación 2026-1'!H:H,"&lt;3")</f>
        <v>0</v>
      </c>
      <c r="EJ246" s="48">
        <f>SUMIFS('Planificación 2026-1'!R:R,'Planificación 2026-1'!W:W,C246,'Planificación 2026-1'!E:E,"PORUMA",'Planificación 2026-1'!X:X,"&lt;&gt;VIRTUAL",'Planificación 2026-1'!H:H,"&lt;3")</f>
        <v>0</v>
      </c>
      <c r="EK246" s="48">
        <f>SUMIFS('Planificación 2026-1'!R:R,'Planificación 2026-1'!W:W,C246,'Planificación 2026-1'!E:E,"HUAURA",'Planificación 2026-1'!X:X,"VIRTUAL",'Planificación 2026-1'!H:H,"&lt;3")</f>
        <v>0</v>
      </c>
      <c r="EL246" s="48">
        <f>SUMIFS('Planificación 2026-1'!R:R,'Planificación 2026-1'!W:W,C246,'Planificación 2026-1'!E:E,"HUAURA",'Planificación 2026-1'!X:X,"&lt;&gt;VIRTUAL",'Planificación 2026-1'!H:H,"&lt;3")</f>
        <v>0</v>
      </c>
      <c r="EM246" s="48">
        <f t="shared" si="50"/>
        <v>0</v>
      </c>
      <c r="EN246" s="48">
        <f t="shared" si="51"/>
        <v>0</v>
      </c>
      <c r="EO246" s="48">
        <f t="shared" si="52"/>
        <v>9</v>
      </c>
      <c r="EP246" s="48">
        <f t="shared" si="53"/>
        <v>0</v>
      </c>
      <c r="EQ246" s="48">
        <f t="shared" si="54"/>
        <v>0</v>
      </c>
      <c r="ER246" s="48"/>
      <c r="ES246" s="48">
        <f t="shared" si="55"/>
        <v>0</v>
      </c>
      <c r="ET246" s="48">
        <f t="shared" si="56"/>
        <v>0</v>
      </c>
      <c r="EU246" s="48" t="b">
        <f t="shared" si="57"/>
        <v>0</v>
      </c>
      <c r="EV246" s="48" t="str">
        <f t="shared" si="58"/>
        <v/>
      </c>
      <c r="EW246" s="48" t="str">
        <f t="shared" si="59"/>
        <v>PRESENCIAL</v>
      </c>
    </row>
    <row r="247" spans="1:153" x14ac:dyDescent="0.3">
      <c r="B247" s="383">
        <v>244</v>
      </c>
      <c r="C247" s="107" t="s">
        <v>494</v>
      </c>
      <c r="D247" s="82">
        <f>SUMIF('Planificación 2026-1'!W:W,C247,'Planificación 2026-1'!R:R)</f>
        <v>13</v>
      </c>
      <c r="E247" s="385" t="s">
        <v>319</v>
      </c>
      <c r="F247" s="386"/>
      <c r="G247" s="107" t="s">
        <v>276</v>
      </c>
      <c r="H247" s="107" t="s">
        <v>434</v>
      </c>
      <c r="I247" s="77" t="str">
        <f>IF(SUM(COUNTIFS('Planificación 2026-1'!E:E,"PRINCIPAL",'Planificación 2026-1'!W:W,C247,'Planificación 2026-1'!G:G,"AF"))&gt;0,"P01"," ")</f>
        <v xml:space="preserve"> </v>
      </c>
      <c r="J247" s="78" t="str">
        <f>IF(SUM(COUNTIFS('Planificación 2026-1'!E:E,"PRINCIPAL",'Planificación 2026-1'!W:W,C247,'Planificación 2026-1'!G:G,"EN"))&gt;0,"P02"," ")</f>
        <v xml:space="preserve"> </v>
      </c>
      <c r="K247" s="78" t="str">
        <f>IF(SUM(COUNTIFS('Planificación 2026-1'!E:E,"PRINCIPAL",'Planificación 2026-1'!W:W,C247,'Planificación 2026-1'!G:G,"IS"))&gt;0,"P03"," ")</f>
        <v xml:space="preserve"> </v>
      </c>
      <c r="L247" s="78" t="str">
        <f>IF(SUM(COUNTIFS('Planificación 2026-1'!E:E,"PRINCIPAL",'Planificación 2026-1'!W:W,C247,'Planificación 2026-1'!G:G,"PS"))&gt;0,"P04"," ")</f>
        <v>P04</v>
      </c>
      <c r="M247" s="78"/>
      <c r="N247" s="78" t="str">
        <f>IF(SUM(COUNTIFS('Planificación 2026-1'!E:E,"PRINCIPAL",'Planificación 2026-1'!W:W,C247,'Planificación 2026-1'!G:G,"IN"))&gt;0,"P06"," ")</f>
        <v xml:space="preserve"> </v>
      </c>
      <c r="O247" s="78" t="str">
        <f>IF(SUM(COUNTIFS('Planificación 2026-1'!E:E,"PRINCIPAL",'Planificación 2026-1'!W:W,C247,'Planificación 2026-1'!G:G,"CA"))&gt;0,"P07"," ")</f>
        <v xml:space="preserve"> </v>
      </c>
      <c r="P247" s="78" t="str">
        <f>IF(SUM(COUNTIFS('Planificación 2026-1'!E:E,"PRINCIPAL",'Planificación 2026-1'!W:W,C247,'Planificación 2026-1'!G:G,"DE"))&gt;0,"P08"," ")</f>
        <v xml:space="preserve"> </v>
      </c>
      <c r="Q247" s="78" t="str">
        <f>IF(SUM(COUNTIFS('Planificación 2026-1'!E:E,"PRINCIPAL",'Planificación 2026-1'!W:W,C247,'Planificación 2026-1'!G:G,"OB"))&gt;0,"P09"," ")</f>
        <v xml:space="preserve"> </v>
      </c>
      <c r="R247" s="78" t="str">
        <f>IF(SUM(COUNTIFS('Planificación 2026-1'!E:E,"PRINCIPAL",'Planificación 2026-1'!W:W,C247,'Planificación 2026-1'!G:G,"MH"))&gt;0,"P31"," ")</f>
        <v xml:space="preserve"> </v>
      </c>
      <c r="S247" s="78" t="str">
        <f>IF(SUM(COUNTIFS('Planificación 2026-1'!E:E,"PRINCIPAL",'Planificación 2026-1'!W:W,C247,'Planificación 2026-1'!G:G,"IC"))&gt;0,"P32"," ")</f>
        <v xml:space="preserve"> </v>
      </c>
      <c r="T247" s="78" t="str">
        <f>IF(SUM(COUNTIFS('Planificación 2026-1'!E:E,"PRINCIPAL",'Planificación 2026-1'!W:W,C247,'Planificación 2026-1'!G:G,"AR"))&gt;0,"P34"," ")</f>
        <v xml:space="preserve"> </v>
      </c>
      <c r="U247" s="78" t="str">
        <f>IF(SUM(COUNTIFS('Planificación 2026-1'!E:E,"PRINCIPAL",'Planificación 2026-1'!W:W,C247,'Planificación 2026-1'!G:G,"T1"))&gt;0,"P35"," ")</f>
        <v xml:space="preserve"> </v>
      </c>
      <c r="V247" s="78" t="str">
        <f>IF(SUM(COUNTIFS('Planificación 2026-1'!E:E,"PRINCIPAL",'Planificación 2026-1'!W:W,C247,'Planificación 2026-1'!G:G,"T3"))&gt;0,"P36"," ")</f>
        <v xml:space="preserve"> </v>
      </c>
      <c r="W247" s="78" t="str">
        <f>IF(SUM(COUNTIFS('Planificación 2026-1'!E:E,"PRINCIPAL",'Planificación 2026-1'!W:W,C247,'Planificación 2026-1'!G:G,"T2"))&gt;0,"P37"," ")</f>
        <v xml:space="preserve"> </v>
      </c>
      <c r="X247" s="78" t="str">
        <f>IF(SUM(COUNTIFS('Planificación 2026-1'!E:E,"PRINCIPAL",'Planificación 2026-1'!W:W,C247,'Planificación 2026-1'!G:G,"AE"))&gt;0,"P38"," ")</f>
        <v xml:space="preserve"> </v>
      </c>
      <c r="Y247" s="78" t="str">
        <f>IF(SUM(COUNTIFS('Planificación 2026-1'!E:E,"PRINCIPAL",'Planificación 2026-1'!W:W,C247,'Planificación 2026-1'!G:G,"T4"))&gt;0,"P55"," ")</f>
        <v xml:space="preserve"> </v>
      </c>
      <c r="Z247" s="78" t="str">
        <f>IF(SUM(COUNTIFS('Planificación 2026-1'!E:E,"FILIAL",'Planificación 2026-1'!W:W,C247,'Planificación 2026-1'!G:G,"AF"))&gt;0," P01"," ")</f>
        <v xml:space="preserve"> </v>
      </c>
      <c r="AA247" s="78" t="str">
        <f>IF(SUM(COUNTIFS('Planificación 2026-1'!E:E,"FILIAL",'Planificación 2026-1'!W:W,C247,'Planificación 2026-1'!G:G,"EN"))&gt;0,"P02"," ")</f>
        <v xml:space="preserve"> </v>
      </c>
      <c r="AB247" s="78" t="str">
        <f>IF(SUM(COUNTIFS('Planificación 2026-1'!E:E,"FILIAL",'Planificación 2026-1'!W:W,C247,'Planificación 2026-1'!G:G,"IS"))&gt;0,"P03"," ")</f>
        <v xml:space="preserve"> </v>
      </c>
      <c r="AC247" s="78" t="str">
        <f>IF(SUM(COUNTIFS('Planificación 2026-1'!E:E,"FILIAL",'Planificación 2026-1'!W:W,C247,'Planificación 2026-1'!G:G,"PS"))&gt;0,"P04"," ")</f>
        <v>P04</v>
      </c>
      <c r="AD247" s="78"/>
      <c r="AE247" s="78" t="str">
        <f>IF(SUM(COUNTIFS('Planificación 2026-1'!E:E,"FILIAL",'Planificación 2026-1'!W:W,C247,'Planificación 2026-1'!G:G,"IN"))&gt;0,"P06"," ")</f>
        <v xml:space="preserve"> </v>
      </c>
      <c r="AF247" s="78" t="str">
        <f>IF(SUM(COUNTIFS('Planificación 2026-1'!E:E,"FILIAL",'Planificación 2026-1'!W:W,C247,'Planificación 2026-1'!G:G,"CA"))&gt;0,"P07"," ")</f>
        <v xml:space="preserve"> </v>
      </c>
      <c r="AG247" s="78" t="str">
        <f>IF(SUM(COUNTIFS('Planificación 2026-1'!E:E,"FILIAL",'Planificación 2026-1'!W:W,C247,'Planificación 2026-1'!G:G,"DE"))&gt;0,"P08"," ")</f>
        <v xml:space="preserve"> </v>
      </c>
      <c r="AH247" s="78" t="str">
        <f>IF(SUM(COUNTIFS('Planificación 2026-1'!E:E,"FILIAL",'Planificación 2026-1'!W:W,C247,'Planificación 2026-1'!G:G,"OB"))&gt;0,"P09"," ")</f>
        <v xml:space="preserve"> </v>
      </c>
      <c r="AI247" s="78" t="str">
        <f>IF(SUM(COUNTIFS('Planificación 2026-1'!E:E,"FILIAL",'Planificación 2026-1'!W:W,C247,'Planificación 2026-1'!G:G,"MH"))&gt;0,"P31"," ")</f>
        <v xml:space="preserve"> </v>
      </c>
      <c r="AJ247" s="78" t="str">
        <f>IF(SUM(COUNTIFS('Planificación 2026-1'!E:E,"FILIAL",'Planificación 2026-1'!W:W,C247,'Planificación 2026-1'!G:G,"IC"))&gt;0,"P32"," ")</f>
        <v xml:space="preserve"> </v>
      </c>
      <c r="AK247" s="78" t="str">
        <f>IF(SUM(COUNTIFS('Planificación 2026-1'!E:E,"FILIAL",'Planificación 2026-1'!W:W,C247,'Planificación 2026-1'!G:G,"AR"))&gt;0,"P34"," ")</f>
        <v xml:space="preserve"> </v>
      </c>
      <c r="AL247" s="78" t="str">
        <f>IF(SUM(COUNTIFS('Planificación 2026-1'!E:E,"FILIAL",'Planificación 2026-1'!W:W,C247,'Planificación 2026-1'!G:G,"T1"))&gt;0,"P35"," ")</f>
        <v xml:space="preserve"> </v>
      </c>
      <c r="AM247" s="78" t="str">
        <f>IF(SUM(COUNTIFS('Planificación 2026-1'!E:E,"FILIAL",'Planificación 2026-1'!W:W,C247,'Planificación 2026-1'!G:G,"T3"))&gt;0,"P36"," ")</f>
        <v xml:space="preserve"> </v>
      </c>
      <c r="AN247" s="78" t="str">
        <f>IF(SUM(COUNTIFS('Planificación 2026-1'!E:E,"FILIAL",'Planificación 2026-1'!W:W,C247,'Planificación 2026-1'!G:G,"T2"))&gt;0,"P37"," ")</f>
        <v xml:space="preserve"> </v>
      </c>
      <c r="AO247" s="78" t="str">
        <f>IF(SUM(COUNTIFS('Planificación 2026-1'!E:E,"FILIAL",'Planificación 2026-1'!W:W,C247,'Planificación 2026-1'!G:G,"AE"))&gt;0,"P38"," ")</f>
        <v xml:space="preserve"> </v>
      </c>
      <c r="AP247" s="78" t="str">
        <f>IF(SUM(COUNTIFS('Planificación 2026-1'!E:E,"FILIAL",'Planificación 2026-1'!W:W,C247,'Planificación 2026-1'!G:G,"T4"))&gt;0,"P55"," ")</f>
        <v xml:space="preserve"> </v>
      </c>
      <c r="AQ247" s="78" t="str">
        <f>IF(SUM(COUNTIFS('Planificación 2026-1'!E:E,"SUNAMPE",'Planificación 2026-1'!W:W,C247,'Planificación 2026-1'!G:G,"AF"))&gt;0," P01"," ")</f>
        <v xml:space="preserve"> </v>
      </c>
      <c r="AR247" s="78" t="str">
        <f>IF(SUM(COUNTIFS('Planificación 2026-1'!E:E,"SUNAMPE",'Planificación 2026-1'!W:W,C247,'Planificación 2026-1'!G:G,"EN"))&gt;0,"P02"," ")</f>
        <v xml:space="preserve"> </v>
      </c>
      <c r="AS247" s="78" t="str">
        <f>IF(SUM(COUNTIFS('Planificación 2026-1'!E:E,"SUNAMPE",'Planificación 2026-1'!W:W,C247,'Planificación 2026-1'!G:G,"IS"))&gt;0,"P03"," ")</f>
        <v xml:space="preserve"> </v>
      </c>
      <c r="AT247" s="78" t="str">
        <f>IF(SUM(COUNTIFS('Planificación 2026-1'!E:E,"SUNAMPE",'Planificación 2026-1'!W:W,C247,'Planificación 2026-1'!G:G,"PS"))&gt;0,"P04"," ")</f>
        <v xml:space="preserve"> </v>
      </c>
      <c r="AU247" s="78"/>
      <c r="AV247" s="78" t="str">
        <f>IF(SUM(COUNTIFS('Planificación 2026-1'!E:E,"SUNAMPE",'Planificación 2026-1'!W:W,C247,'Planificación 2026-1'!G:G,"IN"))&gt;0,"P06"," ")</f>
        <v xml:space="preserve"> </v>
      </c>
      <c r="AW247" s="78" t="str">
        <f>IF(SUM(COUNTIFS('Planificación 2026-1'!E:E,"SUNAMPE",'Planificación 2026-1'!W:W,C247,'Planificación 2026-1'!G:G,"CA"))&gt;0,"P07"," ")</f>
        <v xml:space="preserve"> </v>
      </c>
      <c r="AX247" s="78" t="str">
        <f>IF(SUM(COUNTIFS('Planificación 2026-1'!E:E,"SUNAMPE",'Planificación 2026-1'!W:W,C247,'Planificación 2026-1'!G:G,"DE"))&gt;0,"P08"," ")</f>
        <v xml:space="preserve"> </v>
      </c>
      <c r="AY247" s="78" t="str">
        <f>IF(SUM(COUNTIFS('Planificación 2026-1'!E:E,"SUNAMPE",'Planificación 2026-1'!W:W,C247,'Planificación 2026-1'!G:G,"OB"))&gt;0,"P09"," ")</f>
        <v xml:space="preserve"> </v>
      </c>
      <c r="AZ247" s="78" t="str">
        <f>IF(SUM(COUNTIFS('Planificación 2026-1'!E:E,"SUNAMPE",'Planificación 2026-1'!W:W,C247,'Planificación 2026-1'!G:G,"MH"))&gt;0,"P31"," ")</f>
        <v xml:space="preserve"> </v>
      </c>
      <c r="BA247" s="78" t="str">
        <f>IF(SUM(COUNTIFS('Planificación 2026-1'!E:E,"SUNAMPE",'Planificación 2026-1'!W:W,C247,'Planificación 2026-1'!G:G,"IC"))&gt;0,"P32"," ")</f>
        <v xml:space="preserve"> </v>
      </c>
      <c r="BB247" s="78" t="str">
        <f>IF(SUM(COUNTIFS('Planificación 2026-1'!E:E,"SUNAMPE",'Planificación 2026-1'!W:W,C247,'Planificación 2026-1'!G:G,"AR"))&gt;0,"P34"," ")</f>
        <v xml:space="preserve"> </v>
      </c>
      <c r="BC247" s="78" t="str">
        <f>IF(SUM(COUNTIFS('Planificación 2026-1'!E:E,"SUNAMPE",'Planificación 2026-1'!W:W,C247,'Planificación 2026-1'!G:G,"T1"))&gt;0,"P35"," ")</f>
        <v xml:space="preserve"> </v>
      </c>
      <c r="BD247" s="78" t="str">
        <f>IF(SUM(COUNTIFS('Planificación 2026-1'!E:E,"SUNAMPE",'Planificación 2026-1'!W:W,C247,'Planificación 2026-1'!G:G,"T3"))&gt;0,"P36"," ")</f>
        <v xml:space="preserve"> </v>
      </c>
      <c r="BE247" s="78" t="str">
        <f>IF(SUM(COUNTIFS('Planificación 2026-1'!E:E,"SUNAMPE",'Planificación 2026-1'!W:W,C247,'Planificación 2026-1'!G:G,"T2"))&gt;0,"P37"," ")</f>
        <v xml:space="preserve"> </v>
      </c>
      <c r="BF247" s="78" t="str">
        <f>IF(SUM(COUNTIFS('Planificación 2026-1'!E:E,"SUNAMPE",'Planificación 2026-1'!W:W,C247,'Planificación 2026-1'!G:G,"AE"))&gt;0,"P38"," ")</f>
        <v xml:space="preserve"> </v>
      </c>
      <c r="BG247" s="78" t="str">
        <f>IF(SUM(COUNTIFS('Planificación 2026-1'!E:E,"SUNAMPE",'Planificación 2026-1'!W:W,C247,'Planificación 2026-1'!G:G,"T4"))&gt;0,"P55"," ")</f>
        <v xml:space="preserve"> </v>
      </c>
      <c r="BH247" s="78" t="str">
        <f>IF(SUM(COUNTIFS('Planificación 2026-1'!E:E,"HUAURA",'Planificación 2026-1'!W:W,C247,'Planificación 2026-1'!G:G,"AF"))&gt;0," P01"," ")</f>
        <v xml:space="preserve"> </v>
      </c>
      <c r="BI247" s="78" t="str">
        <f>IF(SUM(COUNTIFS('Planificación 2026-1'!E:E,"HUAURA",'Planificación 2026-1'!W:W,C247,'Planificación 2026-1'!G:G,"EN"))&gt;0,"P02"," ")</f>
        <v xml:space="preserve"> </v>
      </c>
      <c r="BJ247" s="78" t="str">
        <f>IF(SUM(COUNTIFS('Planificación 2026-1'!E:E,"HUAURA",'Planificación 2026-1'!W:W,C247,'Planificación 2026-1'!G:G,"IS"))&gt;0,"P03"," ")</f>
        <v xml:space="preserve"> </v>
      </c>
      <c r="BK247" s="78" t="str">
        <f>IF(SUM(COUNTIFS('Planificación 2026-1'!E:E,"HUAURA",'Planificación 2026-1'!W:W,C247,'Planificación 2026-1'!G:G,"PS"))&gt;0,"P04"," ")</f>
        <v xml:space="preserve"> </v>
      </c>
      <c r="BL247" s="78"/>
      <c r="BM247" s="78" t="str">
        <f>IF(SUM(COUNTIFS('Planificación 2026-1'!E:E,"HUAURA",'Planificación 2026-1'!W:W,C247,'Planificación 2026-1'!G:G,"IN"))&gt;0,"P06"," ")</f>
        <v xml:space="preserve"> </v>
      </c>
      <c r="BN247" s="78" t="str">
        <f>IF(SUM(COUNTIFS('Planificación 2026-1'!E:E,"HUAURA",'Planificación 2026-1'!W:W,C247,'Planificación 2026-1'!G:G,"CA"))&gt;0,"P07"," ")</f>
        <v xml:space="preserve"> </v>
      </c>
      <c r="BO247" s="78" t="str">
        <f>IF(SUM(COUNTIFS('Planificación 2026-1'!E:E,"HUAURA",'Planificación 2026-1'!W:W,C247,'Planificación 2026-1'!G:G,"DE"))&gt;0,"P08"," ")</f>
        <v xml:space="preserve"> </v>
      </c>
      <c r="BP247" s="78" t="str">
        <f>IF(SUM(COUNTIFS('Planificación 2026-1'!E:E,"HUAURA",'Planificación 2026-1'!W:W,C247,'Planificación 2026-1'!G:G,"OB"))&gt;0,"P09"," ")</f>
        <v xml:space="preserve"> </v>
      </c>
      <c r="BQ247" s="78" t="str">
        <f>IF(SUM(COUNTIFS('Planificación 2026-1'!E:E,"HUAURA",'Planificación 2026-1'!W:W,C247,'Planificación 2026-1'!G:G,"MH"))&gt;0,"P31"," ")</f>
        <v xml:space="preserve"> </v>
      </c>
      <c r="BR247" s="78" t="str">
        <f>IF(SUM(COUNTIFS('Planificación 2026-1'!E:E,"HUAURA",'Planificación 2026-1'!W:W,C247,'Planificación 2026-1'!G:G,"IC"))&gt;0,"P32"," ")</f>
        <v xml:space="preserve"> </v>
      </c>
      <c r="BS247" s="78" t="str">
        <f>IF(SUM(COUNTIFS('Planificación 2026-1'!E:E,"HUAURA",'Planificación 2026-1'!W:W,C247,'Planificación 2026-1'!G:G,"AR"))&gt;0,"P34"," ")</f>
        <v xml:space="preserve"> </v>
      </c>
      <c r="BT247" s="78" t="str">
        <f>IF(SUM(COUNTIFS('Planificación 2026-1'!E:E,"HUAURA",'Planificación 2026-1'!W:W,C247,'Planificación 2026-1'!G:G,"T1"))&gt;0,"P35"," ")</f>
        <v xml:space="preserve"> </v>
      </c>
      <c r="BU247" s="78" t="str">
        <f>IF(SUM(COUNTIFS('Planificación 2026-1'!E:E,"HUAURA",'Planificación 2026-1'!W:W,C247,'Planificación 2026-1'!G:G,"T3"))&gt;0,"P36"," ")</f>
        <v xml:space="preserve"> </v>
      </c>
      <c r="BV247" s="78" t="str">
        <f>IF(SUM(COUNTIFS('Planificación 2026-1'!E:E,"HUAURA",'Planificación 2026-1'!W:W,C247,'Planificación 2026-1'!G:G,"T2"))&gt;0,"P37"," ")</f>
        <v xml:space="preserve"> </v>
      </c>
      <c r="BW247" s="78" t="str">
        <f>IF(SUM(COUNTIFS('Planificación 2026-1'!E:E,"HUAURA",'Planificación 2026-1'!W:W,C247,'Planificación 2026-1'!G:G,"AE"))&gt;0,"P38"," ")</f>
        <v xml:space="preserve"> </v>
      </c>
      <c r="BX247" s="78" t="str">
        <f>IF(SUM(COUNTIFS('Planificación 2026-1'!E:E,"HUAURA",'Planificación 2026-1'!W:W,C247,'Planificación 2026-1'!G:G,"T4"))&gt;0,"P55"," ")</f>
        <v xml:space="preserve"> </v>
      </c>
      <c r="BY247" s="79">
        <f>SUMIFS('Planificación 2026-1'!R:R,'Planificación 2026-1'!W:W,C247,'Planificación 2026-1'!G:G,"AF",'Planificación 2026-1'!H:H,"&gt;2")</f>
        <v>0</v>
      </c>
      <c r="BZ247" s="79">
        <f>SUMIFS('Planificación 2026-1'!R:R,'Planificación 2026-1'!W:W,C247,'Planificación 2026-1'!G:G,"EN",'Planificación 2026-1'!H:H,"&gt;2")</f>
        <v>0</v>
      </c>
      <c r="CA247" s="79">
        <f>SUMIFS('Planificación 2026-1'!R:R,'Planificación 2026-1'!W:W,C247,'Planificación 2026-1'!G:G,"IS",'Planificación 2026-1'!H:H,"&gt;2")</f>
        <v>0</v>
      </c>
      <c r="CB247" s="79">
        <f>SUMIFS('Planificación 2026-1'!R:R,'Planificación 2026-1'!W:W,C247,'Planificación 2026-1'!G:G,"PS",'Planificación 2026-1'!H:H,"&gt;2")</f>
        <v>13</v>
      </c>
      <c r="CC247" s="79">
        <f>SUMIFS('Planificación 2026-1'!R:R,'Planificación 2026-1'!W:W,C247,'Planificación 2026-1'!G:G,"IN",'Planificación 2026-1'!H:H,"&gt;2")</f>
        <v>0</v>
      </c>
      <c r="CD247" s="79">
        <f>SUMIFS('Planificación 2026-1'!R:R,'Planificación 2026-1'!W:W,C247,'Planificación 2026-1'!G:G,"CA",'Planificación 2026-1'!H:H,"&gt;2")</f>
        <v>0</v>
      </c>
      <c r="CE247" s="79">
        <f>SUMIFS('Planificación 2026-1'!R:R,'Planificación 2026-1'!W:W,C247,'Planificación 2026-1'!G:G,"DE",'Planificación 2026-1'!H:H,"&gt;2")</f>
        <v>0</v>
      </c>
      <c r="CF247" s="79">
        <f>SUMIFS('Planificación 2026-1'!R:R,'Planificación 2026-1'!W:W,C247,'Planificación 2026-1'!G:G,"OB",'Planificación 2026-1'!H:H,"&gt;2")</f>
        <v>0</v>
      </c>
      <c r="CG247" s="79">
        <f>SUMIFS('Planificación 2026-1'!R:R,'Planificación 2026-1'!W:W,C247,'Planificación 2026-1'!G:G,"MH",'Planificación 2026-1'!H:H,"&gt;2")</f>
        <v>0</v>
      </c>
      <c r="CH247" s="79">
        <f>SUMIFS('Planificación 2026-1'!R:R,'Planificación 2026-1'!W:W,C247,'Planificación 2026-1'!G:G,"IC",'Planificación 2026-1'!H:H,"&gt;2")</f>
        <v>0</v>
      </c>
      <c r="CI247" s="79">
        <f>SUMIFS('Planificación 2026-1'!R:R,'Planificación 2026-1'!W:W,C247,'Planificación 2026-1'!G:G,"AR",'Planificación 2026-1'!H:H,"&gt;2")</f>
        <v>0</v>
      </c>
      <c r="CJ247" s="79">
        <f>SUMIFS('Planificación 2026-1'!R:R,'Planificación 2026-1'!W:W,C247,'Planificación 2026-1'!G:G,"T1",'Planificación 2026-1'!H:H,"&gt;2")</f>
        <v>0</v>
      </c>
      <c r="CK247" s="79">
        <f>SUMIFS('Planificación 2026-1'!R:R,'Planificación 2026-1'!W:W,C247,'Planificación 2026-1'!G:G,"T3",'Planificación 2026-1'!H:H,"&gt;2")</f>
        <v>0</v>
      </c>
      <c r="CL247" s="79">
        <f>SUMIFS('Planificación 2026-1'!R:R,'Planificación 2026-1'!W:W,C247,'Planificación 2026-1'!G:G,"T2",'Planificación 2026-1'!H:H,"&gt;2")</f>
        <v>0</v>
      </c>
      <c r="CM247" s="79">
        <f>SUMIFS('Planificación 2026-1'!R:R,'Planificación 2026-1'!W:W,C247,'Planificación 2026-1'!G:G,"AE",'Planificación 2026-1'!H:H,"&gt;2")</f>
        <v>0</v>
      </c>
      <c r="CN247" s="79">
        <f>SUMIFS('Planificación 2026-1'!R:R,'Planificación 2026-1'!W:W,C247,'Planificación 2026-1'!G:G,"T4",'Planificación 2026-1'!H:H,"&gt;2")</f>
        <v>0</v>
      </c>
      <c r="CO247" s="79">
        <f>SUMIFS('Planificación 2026-1'!R:R,'Planificación 2026-1'!W:W,C247,'Planificación 2026-1'!G:G,"AF",'Planificación 2026-1'!H:H,"&lt;3")</f>
        <v>0</v>
      </c>
      <c r="CP247" s="79">
        <f>SUMIFS('Planificación 2026-1'!R:R,'Planificación 2026-1'!W:W,C247,'Planificación 2026-1'!G:G,"EN",'Planificación 2026-1'!H:H,"&lt;3")</f>
        <v>0</v>
      </c>
      <c r="CQ247" s="79">
        <f>SUMIFS('Planificación 2026-1'!R:R,'Planificación 2026-1'!W:W,C247,'Planificación 2026-1'!G:G,"IS",'Planificación 2026-1'!H:H,"&lt;3")</f>
        <v>0</v>
      </c>
      <c r="CR247" s="79">
        <f>SUMIFS('Planificación 2026-1'!R:R,'Planificación 2026-1'!W:W,C247,'Planificación 2026-1'!G:G,"PS",'Planificación 2026-1'!H:H,"&lt;3")</f>
        <v>0</v>
      </c>
      <c r="CS247" s="79">
        <f>SUMIFS('Planificación 2026-1'!R:R,'Planificación 2026-1'!W:W,C247,'Planificación 2026-1'!G:G,"IN",'Planificación 2026-1'!H:H,"&lt;3")</f>
        <v>0</v>
      </c>
      <c r="CT247" s="79">
        <f>SUMIFS('Planificación 2026-1'!R:R,'Planificación 2026-1'!W:W,C247,'Planificación 2026-1'!G:G,"CA",'Planificación 2026-1'!H:H,"&lt;3")</f>
        <v>0</v>
      </c>
      <c r="CU247" s="79">
        <f>SUMIFS('Planificación 2026-1'!R:R,'Planificación 2026-1'!W:W,C247,'Planificación 2026-1'!G:G,"DE",'Planificación 2026-1'!H:H,"&lt;3")</f>
        <v>0</v>
      </c>
      <c r="CV247" s="79">
        <f>SUMIFS('Planificación 2026-1'!R:R,'Planificación 2026-1'!W:W,C247,'Planificación 2026-1'!G:G,"OB",'Planificación 2026-1'!H:H,"&lt;3")</f>
        <v>0</v>
      </c>
      <c r="CW247" s="79">
        <f>SUMIFS('Planificación 2026-1'!R:R,'Planificación 2026-1'!W:W,C247,'Planificación 2026-1'!G:G,"MH",'Planificación 2026-1'!H:H,"&lt;3")</f>
        <v>0</v>
      </c>
      <c r="CX247" s="79">
        <f>SUMIFS('Planificación 2026-1'!R:R,'Planificación 2026-1'!W:W,C247,'Planificación 2026-1'!G:G,"IC",'Planificación 2026-1'!H:H,"&lt;3")</f>
        <v>0</v>
      </c>
      <c r="CY247" s="79">
        <f>SUMIFS('Planificación 2026-1'!R:R,'Planificación 2026-1'!W:W,C247,'Planificación 2026-1'!G:G,"AR",'Planificación 2026-1'!H:H,"&lt;3")</f>
        <v>0</v>
      </c>
      <c r="CZ247" s="79">
        <f>SUMIFS('Planificación 2026-1'!R:R,'Planificación 2026-1'!W:W,C247,'Planificación 2026-1'!G:G,"T1",'Planificación 2026-1'!H:H,"&lt;3")</f>
        <v>0</v>
      </c>
      <c r="DA247" s="79">
        <f>SUMIFS('Planificación 2026-1'!R:R,'Planificación 2026-1'!W:W,C247,'Planificación 2026-1'!G:G,"T3",'Planificación 2026-1'!H:H,"&lt;3")</f>
        <v>0</v>
      </c>
      <c r="DB247" s="79">
        <f>SUMIFS('Planificación 2026-1'!R:R,'Planificación 2026-1'!W:W,C247,'Planificación 2026-1'!G:G,"T2",'Planificación 2026-1'!H:H,"&lt;3")</f>
        <v>0</v>
      </c>
      <c r="DC247" s="79">
        <f>SUMIFS('Planificación 2026-1'!R:R,'Planificación 2026-1'!W:W,C247,'Planificación 2026-1'!G:G,"AE",'Planificación 2026-1'!H:H,"&lt;3")</f>
        <v>0</v>
      </c>
      <c r="DD247" s="79">
        <f>SUMIFS('Planificación 2026-1'!R:R,'Planificación 2026-1'!W:W,C247,'Planificación 2026-1'!G:G,"T4",'Planificación 2026-1'!H:H,"&lt;3")</f>
        <v>0</v>
      </c>
      <c r="DE247" s="78" t="str">
        <f t="shared" si="46"/>
        <v>P04</v>
      </c>
      <c r="DF247" s="30">
        <f>IF(C247="","",SUMIFS('Planificación 2026-1'!R:R,'Planificación 2026-1'!W:W,C247,'Planificación 2026-1'!E:E,"PRINCIPAL",'Planificación 2026-1'!X:X,"VIRTUAL"))</f>
        <v>4</v>
      </c>
      <c r="DG247" s="30">
        <f>IF(C247="","",SUMIFS('Planificación 2026-1'!R:R,'Planificación 2026-1'!W:W,C247,'Planificación 2026-1'!E:E,"PRINCIPAL",'Planificación 2026-1'!X:X,"PRESENCIAL"))</f>
        <v>0</v>
      </c>
      <c r="DH247" s="30">
        <f>IF(C247="","",SUMIFS('Planificación 2026-1'!R:R,'Planificación 2026-1'!W:W,C247,'Planificación 2026-1'!E:E,"PRINCIPAL",'Planificación 2026-1'!X:X,"HIBRIDO PRESENCIAL"))</f>
        <v>0</v>
      </c>
      <c r="DI247" s="78" t="str">
        <f t="shared" si="47"/>
        <v>P04</v>
      </c>
      <c r="DJ247" s="78">
        <f>IF(C247="","",SUMIFS('Planificación 2026-1'!R:R,'Planificación 2026-1'!W:W,C247,'Planificación 2026-1'!E:E,"FILIAL",'Planificación 2026-1'!X:X,"VIRTUAL"))</f>
        <v>0</v>
      </c>
      <c r="DK247" s="80">
        <f>IF(C247="","",SUMIFS('Planificación 2026-1'!R:R,'Planificación 2026-1'!W:W,C247,'Planificación 2026-1'!E:E,"FILIAL",'Planificación 2026-1'!X:X,"PRESENCIAL"))</f>
        <v>9</v>
      </c>
      <c r="DL247" s="42">
        <f>IF(C247="","",SUMIFS('Planificación 2026-1'!R:R,'Planificación 2026-1'!W:W,C247,'Planificación 2026-1'!E:E,"FILIAL",'Planificación 2026-1'!X:X,"HIBRIDO PRESENCIAL"))</f>
        <v>0</v>
      </c>
      <c r="DM247" s="81" t="str">
        <f t="shared" si="48"/>
        <v/>
      </c>
      <c r="DN247" s="78">
        <f>IF(C247="","",SUMIFS('Planificación 2026-1'!R:R,'Planificación 2026-1'!W:W,C247,'Planificación 2026-1'!E:E,"SUNAMPE",'Planificación 2026-1'!X:X,"VIRTUAL"))</f>
        <v>0</v>
      </c>
      <c r="DO247" s="42">
        <f>IF(C247="","",SUMIFS('Planificación 2026-1'!R:R,'Planificación 2026-1'!W:W,C247,'Planificación 2026-1'!E:E,"SUNAMPE",'Planificación 2026-1'!X:X,"PRESENCIAL"))</f>
        <v>0</v>
      </c>
      <c r="DP247" s="81" t="str">
        <f t="shared" si="49"/>
        <v/>
      </c>
      <c r="DQ247" s="78">
        <f>IF(C247="","",SUMIFS('Planificación 2026-1'!R:R,'Planificación 2026-1'!W:W,C247,'Planificación 2026-1'!E:E,"HUAURA",'Planificación 2026-1'!X:X,"VIRTUAL"))</f>
        <v>0</v>
      </c>
      <c r="DR247" s="42">
        <f>IF(C247="","",SUMIFS('Planificación 2026-1'!R:R,'Planificación 2026-1'!W:W,C247,'Planificación 2026-1'!E:E,"HUAURA",'Planificación 2026-1'!X:X,"PRESENCIAL"))</f>
        <v>0</v>
      </c>
      <c r="DS247" s="48">
        <f>SUMIFS('Planificación 2026-1'!R:R,'Planificación 2026-1'!W:W,C247,'Planificación 2026-1'!E:E,"PRINCIPAL",'Planificación 2026-1'!X:X,"VIRTUAL",'Planificación 2026-1'!H:H,"&gt;2")</f>
        <v>4</v>
      </c>
      <c r="DT247" s="48">
        <f>SUMIFS('Planificación 2026-1'!R:R,'Planificación 2026-1'!W:W,C247,'Planificación 2026-1'!E:E,"PRINCIPAL",'Planificación 2026-1'!X:X,"&lt;&gt;VIRTUAL",'Planificación 2026-1'!H:H,"&gt;2")</f>
        <v>0</v>
      </c>
      <c r="DU247" s="48">
        <f>SUMIFS('Planificación 2026-1'!R:R,'Planificación 2026-1'!W:W,C247,'Planificación 2026-1'!E:E,"SUNAMPE",'Planificación 2026-1'!X:X,"VIRTUAL",'Planificación 2026-1'!H:H,"&gt;2")</f>
        <v>0</v>
      </c>
      <c r="DV247" s="48">
        <f>SUMIFS('Planificación 2026-1'!R:R,'Planificación 2026-1'!W:W,C247,'Planificación 2026-1'!E:E,"SUNAMPE",'Planificación 2026-1'!X:X,"&lt;&gt;VIRTUAL",'Planificación 2026-1'!H:H,"&gt;2")</f>
        <v>0</v>
      </c>
      <c r="DW247" s="48">
        <f>SUMIFS('Planificación 2026-1'!R:R,'Planificación 2026-1'!W:W,C247,'Planificación 2026-1'!E:E,"FILIAL",'Planificación 2026-1'!X:X,"VIRTUAL",'Planificación 2026-1'!H:H,"&gt;2")</f>
        <v>0</v>
      </c>
      <c r="DX247" s="48">
        <f>SUMIFS('Planificación 2026-1'!R:R,'Planificación 2026-1'!W:W,C247,'Planificación 2026-1'!E:E,"FILIAL",'Planificación 2026-1'!X:X,"&lt;&gt;VIRTUAL",'Planificación 2026-1'!H:H,"&gt;2")</f>
        <v>9</v>
      </c>
      <c r="DY247" s="48">
        <f>SUMIFS('Planificación 2026-1'!R:R,'Planificación 2026-1'!W:W,C247,'Planificación 2026-1'!E:E,"PORUMA",'Planificación 2026-1'!X:X,"VIRTUAL",'Planificación 2026-1'!H:H,"&gt;2")</f>
        <v>0</v>
      </c>
      <c r="DZ247" s="48">
        <f>SUMIFS('Planificación 2026-1'!R:R,'Planificación 2026-1'!W:W,C247,'Planificación 2026-1'!E:E,"PORUMA",'Planificación 2026-1'!X:X,"&lt;&gt;VIRTUAL",'Planificación 2026-1'!H:H,"&gt;2")</f>
        <v>0</v>
      </c>
      <c r="EA247" s="48">
        <f>SUMIFS('Planificación 2026-1'!R:R,'Planificación 2026-1'!W:W,C247,'Planificación 2026-1'!E:E,"HUAURA",'Planificación 2026-1'!X:X,"VIRTUAL",'Planificación 2026-1'!H:H,"&gt;2")</f>
        <v>0</v>
      </c>
      <c r="EB247" s="48">
        <f>SUMIFS('Planificación 2026-1'!R:R,'Planificación 2026-1'!W:W,C247,'Planificación 2026-1'!E:E,"HUAURA",'Planificación 2026-1'!X:X,"&lt;&gt;VIRTUAL",'Planificación 2026-1'!H:H,"&gt;2")</f>
        <v>0</v>
      </c>
      <c r="EC247" s="48">
        <f>SUMIFS('Planificación 2026-1'!R:R,'Planificación 2026-1'!W:W,C247,'Planificación 2026-1'!E:E,"PRINCIPAL",'Planificación 2026-1'!X:X,"VIRTUAL",'Planificación 2026-1'!H:H,"&lt;3")</f>
        <v>0</v>
      </c>
      <c r="ED247" s="48">
        <f>SUMIFS('Planificación 2026-1'!R:R,'Planificación 2026-1'!W:W,C247,'Planificación 2026-1'!E:E,"PRINCIPAL",'Planificación 2026-1'!X:X,"&lt;&gt;VIRTUAL",'Planificación 2026-1'!H:H,"&lt;3")</f>
        <v>0</v>
      </c>
      <c r="EE247" s="48">
        <f>SUMIFS('Planificación 2026-1'!R:R,'Planificación 2026-1'!W:W,C247,'Planificación 2026-1'!E:E,"SUNAMPE",'Planificación 2026-1'!X:X,"VIRTUAL",'Planificación 2026-1'!H:H,"&lt;3")</f>
        <v>0</v>
      </c>
      <c r="EF247" s="48">
        <f>SUMIFS('Planificación 2026-1'!R:R,'Planificación 2026-1'!W:W,C247,'Planificación 2026-1'!E:E,"SUNAMPE",'Planificación 2026-1'!X:X,"&lt;&gt;VIRTUAL",'Planificación 2026-1'!H:H,"&lt;3")</f>
        <v>0</v>
      </c>
      <c r="EG247" s="48">
        <f>SUMIFS('Planificación 2026-1'!R:R,'Planificación 2026-1'!W:W,C247,'Planificación 2026-1'!E:E,"FILIAL",'Planificación 2026-1'!X:X,"VIRTUAL",'Planificación 2026-1'!H:H,"&lt;3")</f>
        <v>0</v>
      </c>
      <c r="EH247" s="48">
        <f>SUMIFS('Planificación 2026-1'!R:R,'Planificación 2026-1'!W:W,C247,'Planificación 2026-1'!E:E,"FILIAL",'Planificación 2026-1'!X:X,"&lt;&gt;VIRTUAL",'Planificación 2026-1'!H:H,"&lt;3")</f>
        <v>0</v>
      </c>
      <c r="EI247" s="48">
        <f>SUMIFS('Planificación 2026-1'!R:R,'Planificación 2026-1'!W:W,C247,'Planificación 2026-1'!E:E,"PORUMA",'Planificación 2026-1'!X:X,"VIRTUAL",'Planificación 2026-1'!H:H,"&lt;3")</f>
        <v>0</v>
      </c>
      <c r="EJ247" s="48">
        <f>SUMIFS('Planificación 2026-1'!R:R,'Planificación 2026-1'!W:W,C247,'Planificación 2026-1'!E:E,"PORUMA",'Planificación 2026-1'!X:X,"&lt;&gt;VIRTUAL",'Planificación 2026-1'!H:H,"&lt;3")</f>
        <v>0</v>
      </c>
      <c r="EK247" s="48">
        <f>SUMIFS('Planificación 2026-1'!R:R,'Planificación 2026-1'!W:W,C247,'Planificación 2026-1'!E:E,"HUAURA",'Planificación 2026-1'!X:X,"VIRTUAL",'Planificación 2026-1'!H:H,"&lt;3")</f>
        <v>0</v>
      </c>
      <c r="EL247" s="48">
        <f>SUMIFS('Planificación 2026-1'!R:R,'Planificación 2026-1'!W:W,C247,'Planificación 2026-1'!E:E,"HUAURA",'Planificación 2026-1'!X:X,"&lt;&gt;VIRTUAL",'Planificación 2026-1'!H:H,"&lt;3")</f>
        <v>0</v>
      </c>
      <c r="EM247" s="48">
        <f t="shared" si="50"/>
        <v>9</v>
      </c>
      <c r="EN247" s="48">
        <f t="shared" si="51"/>
        <v>0</v>
      </c>
      <c r="EO247" s="48">
        <f t="shared" si="52"/>
        <v>0</v>
      </c>
      <c r="EP247" s="48">
        <f t="shared" si="53"/>
        <v>4</v>
      </c>
      <c r="EQ247" s="48">
        <f t="shared" si="54"/>
        <v>0</v>
      </c>
      <c r="ER247" s="48"/>
      <c r="ES247" s="48">
        <f t="shared" si="55"/>
        <v>4</v>
      </c>
      <c r="ET247" s="48">
        <f t="shared" si="56"/>
        <v>9</v>
      </c>
      <c r="EU247" s="48" t="b">
        <f t="shared" si="57"/>
        <v>1</v>
      </c>
      <c r="EV247" s="48" t="str">
        <f t="shared" si="58"/>
        <v>SEDE-FILIAL</v>
      </c>
      <c r="EW247" s="48" t="str">
        <f t="shared" si="59"/>
        <v>MAS PRESENCIAL</v>
      </c>
    </row>
    <row r="248" spans="1:153" x14ac:dyDescent="0.3">
      <c r="B248" s="383">
        <v>245</v>
      </c>
      <c r="C248" s="107" t="s">
        <v>495</v>
      </c>
      <c r="D248" s="82">
        <f>SUMIF('Planificación 2026-1'!W:W,C248,'Planificación 2026-1'!R:R)</f>
        <v>6</v>
      </c>
      <c r="E248" s="385" t="s">
        <v>319</v>
      </c>
      <c r="F248" s="386"/>
      <c r="G248" s="107" t="s">
        <v>431</v>
      </c>
      <c r="H248" s="107" t="s">
        <v>438</v>
      </c>
      <c r="I248" s="77" t="str">
        <f>IF(SUM(COUNTIFS('Planificación 2026-1'!E:E,"PRINCIPAL",'Planificación 2026-1'!W:W,C248,'Planificación 2026-1'!G:G,"AF"))&gt;0,"P01"," ")</f>
        <v xml:space="preserve"> </v>
      </c>
      <c r="J248" s="78" t="str">
        <f>IF(SUM(COUNTIFS('Planificación 2026-1'!E:E,"PRINCIPAL",'Planificación 2026-1'!W:W,C248,'Planificación 2026-1'!G:G,"EN"))&gt;0,"P02"," ")</f>
        <v xml:space="preserve"> </v>
      </c>
      <c r="K248" s="78" t="str">
        <f>IF(SUM(COUNTIFS('Planificación 2026-1'!E:E,"PRINCIPAL",'Planificación 2026-1'!W:W,C248,'Planificación 2026-1'!G:G,"IS"))&gt;0,"P03"," ")</f>
        <v xml:space="preserve"> </v>
      </c>
      <c r="L248" s="78" t="str">
        <f>IF(SUM(COUNTIFS('Planificación 2026-1'!E:E,"PRINCIPAL",'Planificación 2026-1'!W:W,C248,'Planificación 2026-1'!G:G,"PS"))&gt;0,"P04"," ")</f>
        <v xml:space="preserve"> </v>
      </c>
      <c r="M248" s="78"/>
      <c r="N248" s="78" t="str">
        <f>IF(SUM(COUNTIFS('Planificación 2026-1'!E:E,"PRINCIPAL",'Planificación 2026-1'!W:W,C248,'Planificación 2026-1'!G:G,"IN"))&gt;0,"P06"," ")</f>
        <v xml:space="preserve"> </v>
      </c>
      <c r="O248" s="78" t="str">
        <f>IF(SUM(COUNTIFS('Planificación 2026-1'!E:E,"PRINCIPAL",'Planificación 2026-1'!W:W,C248,'Planificación 2026-1'!G:G,"CA"))&gt;0,"P07"," ")</f>
        <v xml:space="preserve"> </v>
      </c>
      <c r="P248" s="78" t="str">
        <f>IF(SUM(COUNTIFS('Planificación 2026-1'!E:E,"PRINCIPAL",'Planificación 2026-1'!W:W,C248,'Planificación 2026-1'!G:G,"DE"))&gt;0,"P08"," ")</f>
        <v xml:space="preserve"> </v>
      </c>
      <c r="Q248" s="78" t="str">
        <f>IF(SUM(COUNTIFS('Planificación 2026-1'!E:E,"PRINCIPAL",'Planificación 2026-1'!W:W,C248,'Planificación 2026-1'!G:G,"OB"))&gt;0,"P09"," ")</f>
        <v>P09</v>
      </c>
      <c r="R248" s="78" t="str">
        <f>IF(SUM(COUNTIFS('Planificación 2026-1'!E:E,"PRINCIPAL",'Planificación 2026-1'!W:W,C248,'Planificación 2026-1'!G:G,"MH"))&gt;0,"P31"," ")</f>
        <v xml:space="preserve"> </v>
      </c>
      <c r="S248" s="78" t="str">
        <f>IF(SUM(COUNTIFS('Planificación 2026-1'!E:E,"PRINCIPAL",'Planificación 2026-1'!W:W,C248,'Planificación 2026-1'!G:G,"IC"))&gt;0,"P32"," ")</f>
        <v xml:space="preserve"> </v>
      </c>
      <c r="T248" s="78" t="str">
        <f>IF(SUM(COUNTIFS('Planificación 2026-1'!E:E,"PRINCIPAL",'Planificación 2026-1'!W:W,C248,'Planificación 2026-1'!G:G,"AR"))&gt;0,"P34"," ")</f>
        <v xml:space="preserve"> </v>
      </c>
      <c r="U248" s="78" t="str">
        <f>IF(SUM(COUNTIFS('Planificación 2026-1'!E:E,"PRINCIPAL",'Planificación 2026-1'!W:W,C248,'Planificación 2026-1'!G:G,"T1"))&gt;0,"P35"," ")</f>
        <v xml:space="preserve"> </v>
      </c>
      <c r="V248" s="78" t="str">
        <f>IF(SUM(COUNTIFS('Planificación 2026-1'!E:E,"PRINCIPAL",'Planificación 2026-1'!W:W,C248,'Planificación 2026-1'!G:G,"T3"))&gt;0,"P36"," ")</f>
        <v xml:space="preserve"> </v>
      </c>
      <c r="W248" s="78" t="str">
        <f>IF(SUM(COUNTIFS('Planificación 2026-1'!E:E,"PRINCIPAL",'Planificación 2026-1'!W:W,C248,'Planificación 2026-1'!G:G,"T2"))&gt;0,"P37"," ")</f>
        <v xml:space="preserve"> </v>
      </c>
      <c r="X248" s="78" t="str">
        <f>IF(SUM(COUNTIFS('Planificación 2026-1'!E:E,"PRINCIPAL",'Planificación 2026-1'!W:W,C248,'Planificación 2026-1'!G:G,"AE"))&gt;0,"P38"," ")</f>
        <v xml:space="preserve"> </v>
      </c>
      <c r="Y248" s="78" t="str">
        <f>IF(SUM(COUNTIFS('Planificación 2026-1'!E:E,"PRINCIPAL",'Planificación 2026-1'!W:W,C248,'Planificación 2026-1'!G:G,"T4"))&gt;0,"P55"," ")</f>
        <v xml:space="preserve"> </v>
      </c>
      <c r="Z248" s="78" t="str">
        <f>IF(SUM(COUNTIFS('Planificación 2026-1'!E:E,"FILIAL",'Planificación 2026-1'!W:W,C248,'Planificación 2026-1'!G:G,"AF"))&gt;0," P01"," ")</f>
        <v xml:space="preserve"> </v>
      </c>
      <c r="AA248" s="78" t="str">
        <f>IF(SUM(COUNTIFS('Planificación 2026-1'!E:E,"FILIAL",'Planificación 2026-1'!W:W,C248,'Planificación 2026-1'!G:G,"EN"))&gt;0,"P02"," ")</f>
        <v xml:space="preserve"> </v>
      </c>
      <c r="AB248" s="78" t="str">
        <f>IF(SUM(COUNTIFS('Planificación 2026-1'!E:E,"FILIAL",'Planificación 2026-1'!W:W,C248,'Planificación 2026-1'!G:G,"IS"))&gt;0,"P03"," ")</f>
        <v xml:space="preserve"> </v>
      </c>
      <c r="AC248" s="78" t="str">
        <f>IF(SUM(COUNTIFS('Planificación 2026-1'!E:E,"FILIAL",'Planificación 2026-1'!W:W,C248,'Planificación 2026-1'!G:G,"PS"))&gt;0,"P04"," ")</f>
        <v xml:space="preserve"> </v>
      </c>
      <c r="AD248" s="78"/>
      <c r="AE248" s="78" t="str">
        <f>IF(SUM(COUNTIFS('Planificación 2026-1'!E:E,"FILIAL",'Planificación 2026-1'!W:W,C248,'Planificación 2026-1'!G:G,"IN"))&gt;0,"P06"," ")</f>
        <v xml:space="preserve"> </v>
      </c>
      <c r="AF248" s="78" t="str">
        <f>IF(SUM(COUNTIFS('Planificación 2026-1'!E:E,"FILIAL",'Planificación 2026-1'!W:W,C248,'Planificación 2026-1'!G:G,"CA"))&gt;0,"P07"," ")</f>
        <v xml:space="preserve"> </v>
      </c>
      <c r="AG248" s="78" t="str">
        <f>IF(SUM(COUNTIFS('Planificación 2026-1'!E:E,"FILIAL",'Planificación 2026-1'!W:W,C248,'Planificación 2026-1'!G:G,"DE"))&gt;0,"P08"," ")</f>
        <v xml:space="preserve"> </v>
      </c>
      <c r="AH248" s="78" t="str">
        <f>IF(SUM(COUNTIFS('Planificación 2026-1'!E:E,"FILIAL",'Planificación 2026-1'!W:W,C248,'Planificación 2026-1'!G:G,"OB"))&gt;0,"P09"," ")</f>
        <v xml:space="preserve"> </v>
      </c>
      <c r="AI248" s="78" t="str">
        <f>IF(SUM(COUNTIFS('Planificación 2026-1'!E:E,"FILIAL",'Planificación 2026-1'!W:W,C248,'Planificación 2026-1'!G:G,"MH"))&gt;0,"P31"," ")</f>
        <v xml:space="preserve"> </v>
      </c>
      <c r="AJ248" s="78" t="str">
        <f>IF(SUM(COUNTIFS('Planificación 2026-1'!E:E,"FILIAL",'Planificación 2026-1'!W:W,C248,'Planificación 2026-1'!G:G,"IC"))&gt;0,"P32"," ")</f>
        <v xml:space="preserve"> </v>
      </c>
      <c r="AK248" s="78" t="str">
        <f>IF(SUM(COUNTIFS('Planificación 2026-1'!E:E,"FILIAL",'Planificación 2026-1'!W:W,C248,'Planificación 2026-1'!G:G,"AR"))&gt;0,"P34"," ")</f>
        <v xml:space="preserve"> </v>
      </c>
      <c r="AL248" s="78" t="str">
        <f>IF(SUM(COUNTIFS('Planificación 2026-1'!E:E,"FILIAL",'Planificación 2026-1'!W:W,C248,'Planificación 2026-1'!G:G,"T1"))&gt;0,"P35"," ")</f>
        <v xml:space="preserve"> </v>
      </c>
      <c r="AM248" s="78" t="str">
        <f>IF(SUM(COUNTIFS('Planificación 2026-1'!E:E,"FILIAL",'Planificación 2026-1'!W:W,C248,'Planificación 2026-1'!G:G,"T3"))&gt;0,"P36"," ")</f>
        <v xml:space="preserve"> </v>
      </c>
      <c r="AN248" s="78" t="str">
        <f>IF(SUM(COUNTIFS('Planificación 2026-1'!E:E,"FILIAL",'Planificación 2026-1'!W:W,C248,'Planificación 2026-1'!G:G,"T2"))&gt;0,"P37"," ")</f>
        <v xml:space="preserve"> </v>
      </c>
      <c r="AO248" s="78" t="str">
        <f>IF(SUM(COUNTIFS('Planificación 2026-1'!E:E,"FILIAL",'Planificación 2026-1'!W:W,C248,'Planificación 2026-1'!G:G,"AE"))&gt;0,"P38"," ")</f>
        <v xml:space="preserve"> </v>
      </c>
      <c r="AP248" s="78" t="str">
        <f>IF(SUM(COUNTIFS('Planificación 2026-1'!E:E,"FILIAL",'Planificación 2026-1'!W:W,C248,'Planificación 2026-1'!G:G,"T4"))&gt;0,"P55"," ")</f>
        <v xml:space="preserve"> </v>
      </c>
      <c r="AQ248" s="78" t="str">
        <f>IF(SUM(COUNTIFS('Planificación 2026-1'!E:E,"SUNAMPE",'Planificación 2026-1'!W:W,C248,'Planificación 2026-1'!G:G,"AF"))&gt;0," P01"," ")</f>
        <v xml:space="preserve"> </v>
      </c>
      <c r="AR248" s="78" t="str">
        <f>IF(SUM(COUNTIFS('Planificación 2026-1'!E:E,"SUNAMPE",'Planificación 2026-1'!W:W,C248,'Planificación 2026-1'!G:G,"EN"))&gt;0,"P02"," ")</f>
        <v xml:space="preserve"> </v>
      </c>
      <c r="AS248" s="78" t="str">
        <f>IF(SUM(COUNTIFS('Planificación 2026-1'!E:E,"SUNAMPE",'Planificación 2026-1'!W:W,C248,'Planificación 2026-1'!G:G,"IS"))&gt;0,"P03"," ")</f>
        <v xml:space="preserve"> </v>
      </c>
      <c r="AT248" s="78" t="str">
        <f>IF(SUM(COUNTIFS('Planificación 2026-1'!E:E,"SUNAMPE",'Planificación 2026-1'!W:W,C248,'Planificación 2026-1'!G:G,"PS"))&gt;0,"P04"," ")</f>
        <v xml:space="preserve"> </v>
      </c>
      <c r="AU248" s="78"/>
      <c r="AV248" s="78" t="str">
        <f>IF(SUM(COUNTIFS('Planificación 2026-1'!E:E,"SUNAMPE",'Planificación 2026-1'!W:W,C248,'Planificación 2026-1'!G:G,"IN"))&gt;0,"P06"," ")</f>
        <v xml:space="preserve"> </v>
      </c>
      <c r="AW248" s="78" t="str">
        <f>IF(SUM(COUNTIFS('Planificación 2026-1'!E:E,"SUNAMPE",'Planificación 2026-1'!W:W,C248,'Planificación 2026-1'!G:G,"CA"))&gt;0,"P07"," ")</f>
        <v xml:space="preserve"> </v>
      </c>
      <c r="AX248" s="78" t="str">
        <f>IF(SUM(COUNTIFS('Planificación 2026-1'!E:E,"SUNAMPE",'Planificación 2026-1'!W:W,C248,'Planificación 2026-1'!G:G,"DE"))&gt;0,"P08"," ")</f>
        <v xml:space="preserve"> </v>
      </c>
      <c r="AY248" s="78" t="str">
        <f>IF(SUM(COUNTIFS('Planificación 2026-1'!E:E,"SUNAMPE",'Planificación 2026-1'!W:W,C248,'Planificación 2026-1'!G:G,"OB"))&gt;0,"P09"," ")</f>
        <v xml:space="preserve"> </v>
      </c>
      <c r="AZ248" s="78" t="str">
        <f>IF(SUM(COUNTIFS('Planificación 2026-1'!E:E,"SUNAMPE",'Planificación 2026-1'!W:W,C248,'Planificación 2026-1'!G:G,"MH"))&gt;0,"P31"," ")</f>
        <v xml:space="preserve"> </v>
      </c>
      <c r="BA248" s="78" t="str">
        <f>IF(SUM(COUNTIFS('Planificación 2026-1'!E:E,"SUNAMPE",'Planificación 2026-1'!W:W,C248,'Planificación 2026-1'!G:G,"IC"))&gt;0,"P32"," ")</f>
        <v xml:space="preserve"> </v>
      </c>
      <c r="BB248" s="78" t="str">
        <f>IF(SUM(COUNTIFS('Planificación 2026-1'!E:E,"SUNAMPE",'Planificación 2026-1'!W:W,C248,'Planificación 2026-1'!G:G,"AR"))&gt;0,"P34"," ")</f>
        <v xml:space="preserve"> </v>
      </c>
      <c r="BC248" s="78" t="str">
        <f>IF(SUM(COUNTIFS('Planificación 2026-1'!E:E,"SUNAMPE",'Planificación 2026-1'!W:W,C248,'Planificación 2026-1'!G:G,"T1"))&gt;0,"P35"," ")</f>
        <v xml:space="preserve"> </v>
      </c>
      <c r="BD248" s="78" t="str">
        <f>IF(SUM(COUNTIFS('Planificación 2026-1'!E:E,"SUNAMPE",'Planificación 2026-1'!W:W,C248,'Planificación 2026-1'!G:G,"T3"))&gt;0,"P36"," ")</f>
        <v xml:space="preserve"> </v>
      </c>
      <c r="BE248" s="78" t="str">
        <f>IF(SUM(COUNTIFS('Planificación 2026-1'!E:E,"SUNAMPE",'Planificación 2026-1'!W:W,C248,'Planificación 2026-1'!G:G,"T2"))&gt;0,"P37"," ")</f>
        <v xml:space="preserve"> </v>
      </c>
      <c r="BF248" s="78" t="str">
        <f>IF(SUM(COUNTIFS('Planificación 2026-1'!E:E,"SUNAMPE",'Planificación 2026-1'!W:W,C248,'Planificación 2026-1'!G:G,"AE"))&gt;0,"P38"," ")</f>
        <v xml:space="preserve"> </v>
      </c>
      <c r="BG248" s="78" t="str">
        <f>IF(SUM(COUNTIFS('Planificación 2026-1'!E:E,"SUNAMPE",'Planificación 2026-1'!W:W,C248,'Planificación 2026-1'!G:G,"T4"))&gt;0,"P55"," ")</f>
        <v xml:space="preserve"> </v>
      </c>
      <c r="BH248" s="78" t="str">
        <f>IF(SUM(COUNTIFS('Planificación 2026-1'!E:E,"HUAURA",'Planificación 2026-1'!W:W,C248,'Planificación 2026-1'!G:G,"AF"))&gt;0," P01"," ")</f>
        <v xml:space="preserve"> </v>
      </c>
      <c r="BI248" s="78" t="str">
        <f>IF(SUM(COUNTIFS('Planificación 2026-1'!E:E,"HUAURA",'Planificación 2026-1'!W:W,C248,'Planificación 2026-1'!G:G,"EN"))&gt;0,"P02"," ")</f>
        <v xml:space="preserve"> </v>
      </c>
      <c r="BJ248" s="78" t="str">
        <f>IF(SUM(COUNTIFS('Planificación 2026-1'!E:E,"HUAURA",'Planificación 2026-1'!W:W,C248,'Planificación 2026-1'!G:G,"IS"))&gt;0,"P03"," ")</f>
        <v xml:space="preserve"> </v>
      </c>
      <c r="BK248" s="78" t="str">
        <f>IF(SUM(COUNTIFS('Planificación 2026-1'!E:E,"HUAURA",'Planificación 2026-1'!W:W,C248,'Planificación 2026-1'!G:G,"PS"))&gt;0,"P04"," ")</f>
        <v xml:space="preserve"> </v>
      </c>
      <c r="BL248" s="78"/>
      <c r="BM248" s="78" t="str">
        <f>IF(SUM(COUNTIFS('Planificación 2026-1'!E:E,"HUAURA",'Planificación 2026-1'!W:W,C248,'Planificación 2026-1'!G:G,"IN"))&gt;0,"P06"," ")</f>
        <v xml:space="preserve"> </v>
      </c>
      <c r="BN248" s="78" t="str">
        <f>IF(SUM(COUNTIFS('Planificación 2026-1'!E:E,"HUAURA",'Planificación 2026-1'!W:W,C248,'Planificación 2026-1'!G:G,"CA"))&gt;0,"P07"," ")</f>
        <v xml:space="preserve"> </v>
      </c>
      <c r="BO248" s="78" t="str">
        <f>IF(SUM(COUNTIFS('Planificación 2026-1'!E:E,"HUAURA",'Planificación 2026-1'!W:W,C248,'Planificación 2026-1'!G:G,"DE"))&gt;0,"P08"," ")</f>
        <v xml:space="preserve"> </v>
      </c>
      <c r="BP248" s="78" t="str">
        <f>IF(SUM(COUNTIFS('Planificación 2026-1'!E:E,"HUAURA",'Planificación 2026-1'!W:W,C248,'Planificación 2026-1'!G:G,"OB"))&gt;0,"P09"," ")</f>
        <v xml:space="preserve"> </v>
      </c>
      <c r="BQ248" s="78" t="str">
        <f>IF(SUM(COUNTIFS('Planificación 2026-1'!E:E,"HUAURA",'Planificación 2026-1'!W:W,C248,'Planificación 2026-1'!G:G,"MH"))&gt;0,"P31"," ")</f>
        <v xml:space="preserve"> </v>
      </c>
      <c r="BR248" s="78" t="str">
        <f>IF(SUM(COUNTIFS('Planificación 2026-1'!E:E,"HUAURA",'Planificación 2026-1'!W:W,C248,'Planificación 2026-1'!G:G,"IC"))&gt;0,"P32"," ")</f>
        <v xml:space="preserve"> </v>
      </c>
      <c r="BS248" s="78" t="str">
        <f>IF(SUM(COUNTIFS('Planificación 2026-1'!E:E,"HUAURA",'Planificación 2026-1'!W:W,C248,'Planificación 2026-1'!G:G,"AR"))&gt;0,"P34"," ")</f>
        <v xml:space="preserve"> </v>
      </c>
      <c r="BT248" s="78" t="str">
        <f>IF(SUM(COUNTIFS('Planificación 2026-1'!E:E,"HUAURA",'Planificación 2026-1'!W:W,C248,'Planificación 2026-1'!G:G,"T1"))&gt;0,"P35"," ")</f>
        <v xml:space="preserve"> </v>
      </c>
      <c r="BU248" s="78" t="str">
        <f>IF(SUM(COUNTIFS('Planificación 2026-1'!E:E,"HUAURA",'Planificación 2026-1'!W:W,C248,'Planificación 2026-1'!G:G,"T3"))&gt;0,"P36"," ")</f>
        <v xml:space="preserve"> </v>
      </c>
      <c r="BV248" s="78" t="str">
        <f>IF(SUM(COUNTIFS('Planificación 2026-1'!E:E,"HUAURA",'Planificación 2026-1'!W:W,C248,'Planificación 2026-1'!G:G,"T2"))&gt;0,"P37"," ")</f>
        <v xml:space="preserve"> </v>
      </c>
      <c r="BW248" s="78" t="str">
        <f>IF(SUM(COUNTIFS('Planificación 2026-1'!E:E,"HUAURA",'Planificación 2026-1'!W:W,C248,'Planificación 2026-1'!G:G,"AE"))&gt;0,"P38"," ")</f>
        <v xml:space="preserve"> </v>
      </c>
      <c r="BX248" s="78" t="str">
        <f>IF(SUM(COUNTIFS('Planificación 2026-1'!E:E,"HUAURA",'Planificación 2026-1'!W:W,C248,'Planificación 2026-1'!G:G,"T4"))&gt;0,"P55"," ")</f>
        <v xml:space="preserve"> </v>
      </c>
      <c r="BY248" s="79">
        <f>SUMIFS('Planificación 2026-1'!R:R,'Planificación 2026-1'!W:W,C248,'Planificación 2026-1'!G:G,"AF",'Planificación 2026-1'!H:H,"&gt;2")</f>
        <v>0</v>
      </c>
      <c r="BZ248" s="79">
        <f>SUMIFS('Planificación 2026-1'!R:R,'Planificación 2026-1'!W:W,C248,'Planificación 2026-1'!G:G,"EN",'Planificación 2026-1'!H:H,"&gt;2")</f>
        <v>0</v>
      </c>
      <c r="CA248" s="79">
        <f>SUMIFS('Planificación 2026-1'!R:R,'Planificación 2026-1'!W:W,C248,'Planificación 2026-1'!G:G,"IS",'Planificación 2026-1'!H:H,"&gt;2")</f>
        <v>0</v>
      </c>
      <c r="CB248" s="79">
        <f>SUMIFS('Planificación 2026-1'!R:R,'Planificación 2026-1'!W:W,C248,'Planificación 2026-1'!G:G,"PS",'Planificación 2026-1'!H:H,"&gt;2")</f>
        <v>0</v>
      </c>
      <c r="CC248" s="79">
        <f>SUMIFS('Planificación 2026-1'!R:R,'Planificación 2026-1'!W:W,C248,'Planificación 2026-1'!G:G,"IN",'Planificación 2026-1'!H:H,"&gt;2")</f>
        <v>0</v>
      </c>
      <c r="CD248" s="79">
        <f>SUMIFS('Planificación 2026-1'!R:R,'Planificación 2026-1'!W:W,C248,'Planificación 2026-1'!G:G,"CA",'Planificación 2026-1'!H:H,"&gt;2")</f>
        <v>0</v>
      </c>
      <c r="CE248" s="79">
        <f>SUMIFS('Planificación 2026-1'!R:R,'Planificación 2026-1'!W:W,C248,'Planificación 2026-1'!G:G,"DE",'Planificación 2026-1'!H:H,"&gt;2")</f>
        <v>0</v>
      </c>
      <c r="CF248" s="79">
        <f>SUMIFS('Planificación 2026-1'!R:R,'Planificación 2026-1'!W:W,C248,'Planificación 2026-1'!G:G,"OB",'Planificación 2026-1'!H:H,"&gt;2")</f>
        <v>6</v>
      </c>
      <c r="CG248" s="79">
        <f>SUMIFS('Planificación 2026-1'!R:R,'Planificación 2026-1'!W:W,C248,'Planificación 2026-1'!G:G,"MH",'Planificación 2026-1'!H:H,"&gt;2")</f>
        <v>0</v>
      </c>
      <c r="CH248" s="79">
        <f>SUMIFS('Planificación 2026-1'!R:R,'Planificación 2026-1'!W:W,C248,'Planificación 2026-1'!G:G,"IC",'Planificación 2026-1'!H:H,"&gt;2")</f>
        <v>0</v>
      </c>
      <c r="CI248" s="79">
        <f>SUMIFS('Planificación 2026-1'!R:R,'Planificación 2026-1'!W:W,C248,'Planificación 2026-1'!G:G,"AR",'Planificación 2026-1'!H:H,"&gt;2")</f>
        <v>0</v>
      </c>
      <c r="CJ248" s="79">
        <f>SUMIFS('Planificación 2026-1'!R:R,'Planificación 2026-1'!W:W,C248,'Planificación 2026-1'!G:G,"T1",'Planificación 2026-1'!H:H,"&gt;2")</f>
        <v>0</v>
      </c>
      <c r="CK248" s="79">
        <f>SUMIFS('Planificación 2026-1'!R:R,'Planificación 2026-1'!W:W,C248,'Planificación 2026-1'!G:G,"T3",'Planificación 2026-1'!H:H,"&gt;2")</f>
        <v>0</v>
      </c>
      <c r="CL248" s="79">
        <f>SUMIFS('Planificación 2026-1'!R:R,'Planificación 2026-1'!W:W,C248,'Planificación 2026-1'!G:G,"T2",'Planificación 2026-1'!H:H,"&gt;2")</f>
        <v>0</v>
      </c>
      <c r="CM248" s="79">
        <f>SUMIFS('Planificación 2026-1'!R:R,'Planificación 2026-1'!W:W,C248,'Planificación 2026-1'!G:G,"AE",'Planificación 2026-1'!H:H,"&gt;2")</f>
        <v>0</v>
      </c>
      <c r="CN248" s="79">
        <f>SUMIFS('Planificación 2026-1'!R:R,'Planificación 2026-1'!W:W,C248,'Planificación 2026-1'!G:G,"T4",'Planificación 2026-1'!H:H,"&gt;2")</f>
        <v>0</v>
      </c>
      <c r="CO248" s="79">
        <f>SUMIFS('Planificación 2026-1'!R:R,'Planificación 2026-1'!W:W,C248,'Planificación 2026-1'!G:G,"AF",'Planificación 2026-1'!H:H,"&lt;3")</f>
        <v>0</v>
      </c>
      <c r="CP248" s="79">
        <f>SUMIFS('Planificación 2026-1'!R:R,'Planificación 2026-1'!W:W,C248,'Planificación 2026-1'!G:G,"EN",'Planificación 2026-1'!H:H,"&lt;3")</f>
        <v>0</v>
      </c>
      <c r="CQ248" s="79">
        <f>SUMIFS('Planificación 2026-1'!R:R,'Planificación 2026-1'!W:W,C248,'Planificación 2026-1'!G:G,"IS",'Planificación 2026-1'!H:H,"&lt;3")</f>
        <v>0</v>
      </c>
      <c r="CR248" s="79">
        <f>SUMIFS('Planificación 2026-1'!R:R,'Planificación 2026-1'!W:W,C248,'Planificación 2026-1'!G:G,"PS",'Planificación 2026-1'!H:H,"&lt;3")</f>
        <v>0</v>
      </c>
      <c r="CS248" s="79">
        <f>SUMIFS('Planificación 2026-1'!R:R,'Planificación 2026-1'!W:W,C248,'Planificación 2026-1'!G:G,"IN",'Planificación 2026-1'!H:H,"&lt;3")</f>
        <v>0</v>
      </c>
      <c r="CT248" s="79">
        <f>SUMIFS('Planificación 2026-1'!R:R,'Planificación 2026-1'!W:W,C248,'Planificación 2026-1'!G:G,"CA",'Planificación 2026-1'!H:H,"&lt;3")</f>
        <v>0</v>
      </c>
      <c r="CU248" s="79">
        <f>SUMIFS('Planificación 2026-1'!R:R,'Planificación 2026-1'!W:W,C248,'Planificación 2026-1'!G:G,"DE",'Planificación 2026-1'!H:H,"&lt;3")</f>
        <v>0</v>
      </c>
      <c r="CV248" s="79">
        <f>SUMIFS('Planificación 2026-1'!R:R,'Planificación 2026-1'!W:W,C248,'Planificación 2026-1'!G:G,"OB",'Planificación 2026-1'!H:H,"&lt;3")</f>
        <v>0</v>
      </c>
      <c r="CW248" s="79">
        <f>SUMIFS('Planificación 2026-1'!R:R,'Planificación 2026-1'!W:W,C248,'Planificación 2026-1'!G:G,"MH",'Planificación 2026-1'!H:H,"&lt;3")</f>
        <v>0</v>
      </c>
      <c r="CX248" s="79">
        <f>SUMIFS('Planificación 2026-1'!R:R,'Planificación 2026-1'!W:W,C248,'Planificación 2026-1'!G:G,"IC",'Planificación 2026-1'!H:H,"&lt;3")</f>
        <v>0</v>
      </c>
      <c r="CY248" s="79">
        <f>SUMIFS('Planificación 2026-1'!R:R,'Planificación 2026-1'!W:W,C248,'Planificación 2026-1'!G:G,"AR",'Planificación 2026-1'!H:H,"&lt;3")</f>
        <v>0</v>
      </c>
      <c r="CZ248" s="79">
        <f>SUMIFS('Planificación 2026-1'!R:R,'Planificación 2026-1'!W:W,C248,'Planificación 2026-1'!G:G,"T1",'Planificación 2026-1'!H:H,"&lt;3")</f>
        <v>0</v>
      </c>
      <c r="DA248" s="79">
        <f>SUMIFS('Planificación 2026-1'!R:R,'Planificación 2026-1'!W:W,C248,'Planificación 2026-1'!G:G,"T3",'Planificación 2026-1'!H:H,"&lt;3")</f>
        <v>0</v>
      </c>
      <c r="DB248" s="79">
        <f>SUMIFS('Planificación 2026-1'!R:R,'Planificación 2026-1'!W:W,C248,'Planificación 2026-1'!G:G,"T2",'Planificación 2026-1'!H:H,"&lt;3")</f>
        <v>0</v>
      </c>
      <c r="DC248" s="79">
        <f>SUMIFS('Planificación 2026-1'!R:R,'Planificación 2026-1'!W:W,C248,'Planificación 2026-1'!G:G,"AE",'Planificación 2026-1'!H:H,"&lt;3")</f>
        <v>0</v>
      </c>
      <c r="DD248" s="79">
        <f>SUMIFS('Planificación 2026-1'!R:R,'Planificación 2026-1'!W:W,C248,'Planificación 2026-1'!G:G,"T4",'Planificación 2026-1'!H:H,"&lt;3")</f>
        <v>0</v>
      </c>
      <c r="DE248" s="78" t="str">
        <f t="shared" si="46"/>
        <v>P09</v>
      </c>
      <c r="DF248" s="30">
        <f>IF(C248="","",SUMIFS('Planificación 2026-1'!R:R,'Planificación 2026-1'!W:W,C248,'Planificación 2026-1'!E:E,"PRINCIPAL",'Planificación 2026-1'!X:X,"VIRTUAL"))</f>
        <v>0</v>
      </c>
      <c r="DG248" s="30">
        <f>IF(C248="","",SUMIFS('Planificación 2026-1'!R:R,'Planificación 2026-1'!W:W,C248,'Planificación 2026-1'!E:E,"PRINCIPAL",'Planificación 2026-1'!X:X,"PRESENCIAL"))</f>
        <v>6</v>
      </c>
      <c r="DH248" s="30">
        <f>IF(C248="","",SUMIFS('Planificación 2026-1'!R:R,'Planificación 2026-1'!W:W,C248,'Planificación 2026-1'!E:E,"PRINCIPAL",'Planificación 2026-1'!X:X,"HIBRIDO PRESENCIAL"))</f>
        <v>0</v>
      </c>
      <c r="DI248" s="78" t="str">
        <f t="shared" si="47"/>
        <v/>
      </c>
      <c r="DJ248" s="78">
        <f>IF(C248="","",SUMIFS('Planificación 2026-1'!R:R,'Planificación 2026-1'!W:W,C248,'Planificación 2026-1'!E:E,"FILIAL",'Planificación 2026-1'!X:X,"VIRTUAL"))</f>
        <v>0</v>
      </c>
      <c r="DK248" s="80">
        <f>IF(C248="","",SUMIFS('Planificación 2026-1'!R:R,'Planificación 2026-1'!W:W,C248,'Planificación 2026-1'!E:E,"FILIAL",'Planificación 2026-1'!X:X,"PRESENCIAL"))</f>
        <v>0</v>
      </c>
      <c r="DL248" s="42">
        <f>IF(C248="","",SUMIFS('Planificación 2026-1'!R:R,'Planificación 2026-1'!W:W,C248,'Planificación 2026-1'!E:E,"FILIAL",'Planificación 2026-1'!X:X,"HIBRIDO PRESENCIAL"))</f>
        <v>0</v>
      </c>
      <c r="DM248" s="81" t="str">
        <f t="shared" si="48"/>
        <v/>
      </c>
      <c r="DN248" s="78">
        <f>IF(C248="","",SUMIFS('Planificación 2026-1'!R:R,'Planificación 2026-1'!W:W,C248,'Planificación 2026-1'!E:E,"SUNAMPE",'Planificación 2026-1'!X:X,"VIRTUAL"))</f>
        <v>0</v>
      </c>
      <c r="DO248" s="42">
        <f>IF(C248="","",SUMIFS('Planificación 2026-1'!R:R,'Planificación 2026-1'!W:W,C248,'Planificación 2026-1'!E:E,"SUNAMPE",'Planificación 2026-1'!X:X,"PRESENCIAL"))</f>
        <v>0</v>
      </c>
      <c r="DP248" s="81" t="str">
        <f t="shared" si="49"/>
        <v/>
      </c>
      <c r="DQ248" s="78">
        <f>IF(C248="","",SUMIFS('Planificación 2026-1'!R:R,'Planificación 2026-1'!W:W,C248,'Planificación 2026-1'!E:E,"HUAURA",'Planificación 2026-1'!X:X,"VIRTUAL"))</f>
        <v>0</v>
      </c>
      <c r="DR248" s="42">
        <f>IF(C248="","",SUMIFS('Planificación 2026-1'!R:R,'Planificación 2026-1'!W:W,C248,'Planificación 2026-1'!E:E,"HUAURA",'Planificación 2026-1'!X:X,"PRESENCIAL"))</f>
        <v>0</v>
      </c>
      <c r="DS248" s="48">
        <f>SUMIFS('Planificación 2026-1'!R:R,'Planificación 2026-1'!W:W,C248,'Planificación 2026-1'!E:E,"PRINCIPAL",'Planificación 2026-1'!X:X,"VIRTUAL",'Planificación 2026-1'!H:H,"&gt;2")</f>
        <v>0</v>
      </c>
      <c r="DT248" s="48">
        <f>SUMIFS('Planificación 2026-1'!R:R,'Planificación 2026-1'!W:W,C248,'Planificación 2026-1'!E:E,"PRINCIPAL",'Planificación 2026-1'!X:X,"&lt;&gt;VIRTUAL",'Planificación 2026-1'!H:H,"&gt;2")</f>
        <v>6</v>
      </c>
      <c r="DU248" s="48">
        <f>SUMIFS('Planificación 2026-1'!R:R,'Planificación 2026-1'!W:W,C248,'Planificación 2026-1'!E:E,"SUNAMPE",'Planificación 2026-1'!X:X,"VIRTUAL",'Planificación 2026-1'!H:H,"&gt;2")</f>
        <v>0</v>
      </c>
      <c r="DV248" s="48">
        <f>SUMIFS('Planificación 2026-1'!R:R,'Planificación 2026-1'!W:W,C248,'Planificación 2026-1'!E:E,"SUNAMPE",'Planificación 2026-1'!X:X,"&lt;&gt;VIRTUAL",'Planificación 2026-1'!H:H,"&gt;2")</f>
        <v>0</v>
      </c>
      <c r="DW248" s="48">
        <f>SUMIFS('Planificación 2026-1'!R:R,'Planificación 2026-1'!W:W,C248,'Planificación 2026-1'!E:E,"FILIAL",'Planificación 2026-1'!X:X,"VIRTUAL",'Planificación 2026-1'!H:H,"&gt;2")</f>
        <v>0</v>
      </c>
      <c r="DX248" s="48">
        <f>SUMIFS('Planificación 2026-1'!R:R,'Planificación 2026-1'!W:W,C248,'Planificación 2026-1'!E:E,"FILIAL",'Planificación 2026-1'!X:X,"&lt;&gt;VIRTUAL",'Planificación 2026-1'!H:H,"&gt;2")</f>
        <v>0</v>
      </c>
      <c r="DY248" s="48">
        <f>SUMIFS('Planificación 2026-1'!R:R,'Planificación 2026-1'!W:W,C248,'Planificación 2026-1'!E:E,"PORUMA",'Planificación 2026-1'!X:X,"VIRTUAL",'Planificación 2026-1'!H:H,"&gt;2")</f>
        <v>0</v>
      </c>
      <c r="DZ248" s="48">
        <f>SUMIFS('Planificación 2026-1'!R:R,'Planificación 2026-1'!W:W,C248,'Planificación 2026-1'!E:E,"PORUMA",'Planificación 2026-1'!X:X,"&lt;&gt;VIRTUAL",'Planificación 2026-1'!H:H,"&gt;2")</f>
        <v>0</v>
      </c>
      <c r="EA248" s="48">
        <f>SUMIFS('Planificación 2026-1'!R:R,'Planificación 2026-1'!W:W,C248,'Planificación 2026-1'!E:E,"HUAURA",'Planificación 2026-1'!X:X,"VIRTUAL",'Planificación 2026-1'!H:H,"&gt;2")</f>
        <v>0</v>
      </c>
      <c r="EB248" s="48">
        <f>SUMIFS('Planificación 2026-1'!R:R,'Planificación 2026-1'!W:W,C248,'Planificación 2026-1'!E:E,"HUAURA",'Planificación 2026-1'!X:X,"&lt;&gt;VIRTUAL",'Planificación 2026-1'!H:H,"&gt;2")</f>
        <v>0</v>
      </c>
      <c r="EC248" s="48">
        <f>SUMIFS('Planificación 2026-1'!R:R,'Planificación 2026-1'!W:W,C248,'Planificación 2026-1'!E:E,"PRINCIPAL",'Planificación 2026-1'!X:X,"VIRTUAL",'Planificación 2026-1'!H:H,"&lt;3")</f>
        <v>0</v>
      </c>
      <c r="ED248" s="48">
        <f>SUMIFS('Planificación 2026-1'!R:R,'Planificación 2026-1'!W:W,C248,'Planificación 2026-1'!E:E,"PRINCIPAL",'Planificación 2026-1'!X:X,"&lt;&gt;VIRTUAL",'Planificación 2026-1'!H:H,"&lt;3")</f>
        <v>0</v>
      </c>
      <c r="EE248" s="48">
        <f>SUMIFS('Planificación 2026-1'!R:R,'Planificación 2026-1'!W:W,C248,'Planificación 2026-1'!E:E,"SUNAMPE",'Planificación 2026-1'!X:X,"VIRTUAL",'Planificación 2026-1'!H:H,"&lt;3")</f>
        <v>0</v>
      </c>
      <c r="EF248" s="48">
        <f>SUMIFS('Planificación 2026-1'!R:R,'Planificación 2026-1'!W:W,C248,'Planificación 2026-1'!E:E,"SUNAMPE",'Planificación 2026-1'!X:X,"&lt;&gt;VIRTUAL",'Planificación 2026-1'!H:H,"&lt;3")</f>
        <v>0</v>
      </c>
      <c r="EG248" s="48">
        <f>SUMIFS('Planificación 2026-1'!R:R,'Planificación 2026-1'!W:W,C248,'Planificación 2026-1'!E:E,"FILIAL",'Planificación 2026-1'!X:X,"VIRTUAL",'Planificación 2026-1'!H:H,"&lt;3")</f>
        <v>0</v>
      </c>
      <c r="EH248" s="48">
        <f>SUMIFS('Planificación 2026-1'!R:R,'Planificación 2026-1'!W:W,C248,'Planificación 2026-1'!E:E,"FILIAL",'Planificación 2026-1'!X:X,"&lt;&gt;VIRTUAL",'Planificación 2026-1'!H:H,"&lt;3")</f>
        <v>0</v>
      </c>
      <c r="EI248" s="48">
        <f>SUMIFS('Planificación 2026-1'!R:R,'Planificación 2026-1'!W:W,C248,'Planificación 2026-1'!E:E,"PORUMA",'Planificación 2026-1'!X:X,"VIRTUAL",'Planificación 2026-1'!H:H,"&lt;3")</f>
        <v>0</v>
      </c>
      <c r="EJ248" s="48">
        <f>SUMIFS('Planificación 2026-1'!R:R,'Planificación 2026-1'!W:W,C248,'Planificación 2026-1'!E:E,"PORUMA",'Planificación 2026-1'!X:X,"&lt;&gt;VIRTUAL",'Planificación 2026-1'!H:H,"&lt;3")</f>
        <v>0</v>
      </c>
      <c r="EK248" s="48">
        <f>SUMIFS('Planificación 2026-1'!R:R,'Planificación 2026-1'!W:W,C248,'Planificación 2026-1'!E:E,"HUAURA",'Planificación 2026-1'!X:X,"VIRTUAL",'Planificación 2026-1'!H:H,"&lt;3")</f>
        <v>0</v>
      </c>
      <c r="EL248" s="48">
        <f>SUMIFS('Planificación 2026-1'!R:R,'Planificación 2026-1'!W:W,C248,'Planificación 2026-1'!E:E,"HUAURA",'Planificación 2026-1'!X:X,"&lt;&gt;VIRTUAL",'Planificación 2026-1'!H:H,"&lt;3")</f>
        <v>0</v>
      </c>
      <c r="EM248" s="48">
        <f t="shared" si="50"/>
        <v>0</v>
      </c>
      <c r="EN248" s="48">
        <f t="shared" si="51"/>
        <v>0</v>
      </c>
      <c r="EO248" s="48">
        <f t="shared" si="52"/>
        <v>0</v>
      </c>
      <c r="EP248" s="48">
        <f t="shared" si="53"/>
        <v>6</v>
      </c>
      <c r="EQ248" s="48">
        <f t="shared" si="54"/>
        <v>0</v>
      </c>
      <c r="ER248" s="48"/>
      <c r="ES248" s="48">
        <f t="shared" si="55"/>
        <v>0</v>
      </c>
      <c r="ET248" s="48">
        <f t="shared" si="56"/>
        <v>6</v>
      </c>
      <c r="EU248" s="48" t="b">
        <f t="shared" si="57"/>
        <v>1</v>
      </c>
      <c r="EV248" s="48" t="str">
        <f t="shared" si="58"/>
        <v>SEDE</v>
      </c>
      <c r="EW248" s="48" t="str">
        <f t="shared" si="59"/>
        <v>PRESENCIAL</v>
      </c>
    </row>
    <row r="249" spans="1:153" x14ac:dyDescent="0.3">
      <c r="B249" s="383">
        <v>246</v>
      </c>
      <c r="C249" s="107" t="s">
        <v>496</v>
      </c>
      <c r="D249" s="82">
        <f>SUMIF('Planificación 2026-1'!W:W,C249,'Planificación 2026-1'!R:R)</f>
        <v>20</v>
      </c>
      <c r="E249" s="385" t="s">
        <v>319</v>
      </c>
      <c r="F249" s="386"/>
      <c r="G249" s="107" t="s">
        <v>276</v>
      </c>
      <c r="H249" s="107" t="s">
        <v>434</v>
      </c>
      <c r="I249" s="77" t="str">
        <f>IF(SUM(COUNTIFS('Planificación 2026-1'!E:E,"PRINCIPAL",'Planificación 2026-1'!W:W,C249,'Planificación 2026-1'!G:G,"AF"))&gt;0,"P01"," ")</f>
        <v xml:space="preserve"> </v>
      </c>
      <c r="J249" s="78" t="str">
        <f>IF(SUM(COUNTIFS('Planificación 2026-1'!E:E,"PRINCIPAL",'Planificación 2026-1'!W:W,C249,'Planificación 2026-1'!G:G,"EN"))&gt;0,"P02"," ")</f>
        <v xml:space="preserve"> </v>
      </c>
      <c r="K249" s="78" t="str">
        <f>IF(SUM(COUNTIFS('Planificación 2026-1'!E:E,"PRINCIPAL",'Planificación 2026-1'!W:W,C249,'Planificación 2026-1'!G:G,"IS"))&gt;0,"P03"," ")</f>
        <v xml:space="preserve"> </v>
      </c>
      <c r="L249" s="78" t="str">
        <f>IF(SUM(COUNTIFS('Planificación 2026-1'!E:E,"PRINCIPAL",'Planificación 2026-1'!W:W,C249,'Planificación 2026-1'!G:G,"PS"))&gt;0,"P04"," ")</f>
        <v>P04</v>
      </c>
      <c r="M249" s="78"/>
      <c r="N249" s="78" t="str">
        <f>IF(SUM(COUNTIFS('Planificación 2026-1'!E:E,"PRINCIPAL",'Planificación 2026-1'!W:W,C249,'Planificación 2026-1'!G:G,"IN"))&gt;0,"P06"," ")</f>
        <v xml:space="preserve"> </v>
      </c>
      <c r="O249" s="78" t="str">
        <f>IF(SUM(COUNTIFS('Planificación 2026-1'!E:E,"PRINCIPAL",'Planificación 2026-1'!W:W,C249,'Planificación 2026-1'!G:G,"CA"))&gt;0,"P07"," ")</f>
        <v xml:space="preserve"> </v>
      </c>
      <c r="P249" s="78" t="str">
        <f>IF(SUM(COUNTIFS('Planificación 2026-1'!E:E,"PRINCIPAL",'Planificación 2026-1'!W:W,C249,'Planificación 2026-1'!G:G,"DE"))&gt;0,"P08"," ")</f>
        <v xml:space="preserve"> </v>
      </c>
      <c r="Q249" s="78" t="str">
        <f>IF(SUM(COUNTIFS('Planificación 2026-1'!E:E,"PRINCIPAL",'Planificación 2026-1'!W:W,C249,'Planificación 2026-1'!G:G,"OB"))&gt;0,"P09"," ")</f>
        <v xml:space="preserve"> </v>
      </c>
      <c r="R249" s="78" t="str">
        <f>IF(SUM(COUNTIFS('Planificación 2026-1'!E:E,"PRINCIPAL",'Planificación 2026-1'!W:W,C249,'Planificación 2026-1'!G:G,"MH"))&gt;0,"P31"," ")</f>
        <v xml:space="preserve"> </v>
      </c>
      <c r="S249" s="78" t="str">
        <f>IF(SUM(COUNTIFS('Planificación 2026-1'!E:E,"PRINCIPAL",'Planificación 2026-1'!W:W,C249,'Planificación 2026-1'!G:G,"IC"))&gt;0,"P32"," ")</f>
        <v xml:space="preserve"> </v>
      </c>
      <c r="T249" s="78" t="str">
        <f>IF(SUM(COUNTIFS('Planificación 2026-1'!E:E,"PRINCIPAL",'Planificación 2026-1'!W:W,C249,'Planificación 2026-1'!G:G,"AR"))&gt;0,"P34"," ")</f>
        <v xml:space="preserve"> </v>
      </c>
      <c r="U249" s="78" t="str">
        <f>IF(SUM(COUNTIFS('Planificación 2026-1'!E:E,"PRINCIPAL",'Planificación 2026-1'!W:W,C249,'Planificación 2026-1'!G:G,"T1"))&gt;0,"P35"," ")</f>
        <v xml:space="preserve"> </v>
      </c>
      <c r="V249" s="78" t="str">
        <f>IF(SUM(COUNTIFS('Planificación 2026-1'!E:E,"PRINCIPAL",'Planificación 2026-1'!W:W,C249,'Planificación 2026-1'!G:G,"T3"))&gt;0,"P36"," ")</f>
        <v xml:space="preserve"> </v>
      </c>
      <c r="W249" s="78" t="str">
        <f>IF(SUM(COUNTIFS('Planificación 2026-1'!E:E,"PRINCIPAL",'Planificación 2026-1'!W:W,C249,'Planificación 2026-1'!G:G,"T2"))&gt;0,"P37"," ")</f>
        <v xml:space="preserve"> </v>
      </c>
      <c r="X249" s="78" t="str">
        <f>IF(SUM(COUNTIFS('Planificación 2026-1'!E:E,"PRINCIPAL",'Planificación 2026-1'!W:W,C249,'Planificación 2026-1'!G:G,"AE"))&gt;0,"P38"," ")</f>
        <v xml:space="preserve"> </v>
      </c>
      <c r="Y249" s="78" t="str">
        <f>IF(SUM(COUNTIFS('Planificación 2026-1'!E:E,"PRINCIPAL",'Planificación 2026-1'!W:W,C249,'Planificación 2026-1'!G:G,"T4"))&gt;0,"P55"," ")</f>
        <v xml:space="preserve"> </v>
      </c>
      <c r="Z249" s="78" t="str">
        <f>IF(SUM(COUNTIFS('Planificación 2026-1'!E:E,"FILIAL",'Planificación 2026-1'!W:W,C249,'Planificación 2026-1'!G:G,"AF"))&gt;0," P01"," ")</f>
        <v xml:space="preserve"> </v>
      </c>
      <c r="AA249" s="78" t="str">
        <f>IF(SUM(COUNTIFS('Planificación 2026-1'!E:E,"FILIAL",'Planificación 2026-1'!W:W,C249,'Planificación 2026-1'!G:G,"EN"))&gt;0,"P02"," ")</f>
        <v xml:space="preserve"> </v>
      </c>
      <c r="AB249" s="78" t="str">
        <f>IF(SUM(COUNTIFS('Planificación 2026-1'!E:E,"FILIAL",'Planificación 2026-1'!W:W,C249,'Planificación 2026-1'!G:G,"IS"))&gt;0,"P03"," ")</f>
        <v xml:space="preserve"> </v>
      </c>
      <c r="AC249" s="78" t="str">
        <f>IF(SUM(COUNTIFS('Planificación 2026-1'!E:E,"FILIAL",'Planificación 2026-1'!W:W,C249,'Planificación 2026-1'!G:G,"PS"))&gt;0,"P04"," ")</f>
        <v>P04</v>
      </c>
      <c r="AD249" s="78"/>
      <c r="AE249" s="78" t="str">
        <f>IF(SUM(COUNTIFS('Planificación 2026-1'!E:E,"FILIAL",'Planificación 2026-1'!W:W,C249,'Planificación 2026-1'!G:G,"IN"))&gt;0,"P06"," ")</f>
        <v xml:space="preserve"> </v>
      </c>
      <c r="AF249" s="78" t="str">
        <f>IF(SUM(COUNTIFS('Planificación 2026-1'!E:E,"FILIAL",'Planificación 2026-1'!W:W,C249,'Planificación 2026-1'!G:G,"CA"))&gt;0,"P07"," ")</f>
        <v xml:space="preserve"> </v>
      </c>
      <c r="AG249" s="78" t="str">
        <f>IF(SUM(COUNTIFS('Planificación 2026-1'!E:E,"FILIAL",'Planificación 2026-1'!W:W,C249,'Planificación 2026-1'!G:G,"DE"))&gt;0,"P08"," ")</f>
        <v xml:space="preserve"> </v>
      </c>
      <c r="AH249" s="78" t="str">
        <f>IF(SUM(COUNTIFS('Planificación 2026-1'!E:E,"FILIAL",'Planificación 2026-1'!W:W,C249,'Planificación 2026-1'!G:G,"OB"))&gt;0,"P09"," ")</f>
        <v xml:space="preserve"> </v>
      </c>
      <c r="AI249" s="78" t="str">
        <f>IF(SUM(COUNTIFS('Planificación 2026-1'!E:E,"FILIAL",'Planificación 2026-1'!W:W,C249,'Planificación 2026-1'!G:G,"MH"))&gt;0,"P31"," ")</f>
        <v xml:space="preserve"> </v>
      </c>
      <c r="AJ249" s="78" t="str">
        <f>IF(SUM(COUNTIFS('Planificación 2026-1'!E:E,"FILIAL",'Planificación 2026-1'!W:W,C249,'Planificación 2026-1'!G:G,"IC"))&gt;0,"P32"," ")</f>
        <v xml:space="preserve"> </v>
      </c>
      <c r="AK249" s="78" t="str">
        <f>IF(SUM(COUNTIFS('Planificación 2026-1'!E:E,"FILIAL",'Planificación 2026-1'!W:W,C249,'Planificación 2026-1'!G:G,"AR"))&gt;0,"P34"," ")</f>
        <v xml:space="preserve"> </v>
      </c>
      <c r="AL249" s="78" t="str">
        <f>IF(SUM(COUNTIFS('Planificación 2026-1'!E:E,"FILIAL",'Planificación 2026-1'!W:W,C249,'Planificación 2026-1'!G:G,"T1"))&gt;0,"P35"," ")</f>
        <v xml:space="preserve"> </v>
      </c>
      <c r="AM249" s="78" t="str">
        <f>IF(SUM(COUNTIFS('Planificación 2026-1'!E:E,"FILIAL",'Planificación 2026-1'!W:W,C249,'Planificación 2026-1'!G:G,"T3"))&gt;0,"P36"," ")</f>
        <v xml:space="preserve"> </v>
      </c>
      <c r="AN249" s="78" t="str">
        <f>IF(SUM(COUNTIFS('Planificación 2026-1'!E:E,"FILIAL",'Planificación 2026-1'!W:W,C249,'Planificación 2026-1'!G:G,"T2"))&gt;0,"P37"," ")</f>
        <v xml:space="preserve"> </v>
      </c>
      <c r="AO249" s="78" t="str">
        <f>IF(SUM(COUNTIFS('Planificación 2026-1'!E:E,"FILIAL",'Planificación 2026-1'!W:W,C249,'Planificación 2026-1'!G:G,"AE"))&gt;0,"P38"," ")</f>
        <v xml:space="preserve"> </v>
      </c>
      <c r="AP249" s="78" t="str">
        <f>IF(SUM(COUNTIFS('Planificación 2026-1'!E:E,"FILIAL",'Planificación 2026-1'!W:W,C249,'Planificación 2026-1'!G:G,"T4"))&gt;0,"P55"," ")</f>
        <v xml:space="preserve"> </v>
      </c>
      <c r="AQ249" s="78" t="str">
        <f>IF(SUM(COUNTIFS('Planificación 2026-1'!E:E,"SUNAMPE",'Planificación 2026-1'!W:W,C249,'Planificación 2026-1'!G:G,"AF"))&gt;0," P01"," ")</f>
        <v xml:space="preserve"> </v>
      </c>
      <c r="AR249" s="78" t="str">
        <f>IF(SUM(COUNTIFS('Planificación 2026-1'!E:E,"SUNAMPE",'Planificación 2026-1'!W:W,C249,'Planificación 2026-1'!G:G,"EN"))&gt;0,"P02"," ")</f>
        <v xml:space="preserve"> </v>
      </c>
      <c r="AS249" s="78" t="str">
        <f>IF(SUM(COUNTIFS('Planificación 2026-1'!E:E,"SUNAMPE",'Planificación 2026-1'!W:W,C249,'Planificación 2026-1'!G:G,"IS"))&gt;0,"P03"," ")</f>
        <v xml:space="preserve"> </v>
      </c>
      <c r="AT249" s="78" t="str">
        <f>IF(SUM(COUNTIFS('Planificación 2026-1'!E:E,"SUNAMPE",'Planificación 2026-1'!W:W,C249,'Planificación 2026-1'!G:G,"PS"))&gt;0,"P04"," ")</f>
        <v xml:space="preserve"> </v>
      </c>
      <c r="AU249" s="78"/>
      <c r="AV249" s="78" t="str">
        <f>IF(SUM(COUNTIFS('Planificación 2026-1'!E:E,"SUNAMPE",'Planificación 2026-1'!W:W,C249,'Planificación 2026-1'!G:G,"IN"))&gt;0,"P06"," ")</f>
        <v xml:space="preserve"> </v>
      </c>
      <c r="AW249" s="78" t="str">
        <f>IF(SUM(COUNTIFS('Planificación 2026-1'!E:E,"SUNAMPE",'Planificación 2026-1'!W:W,C249,'Planificación 2026-1'!G:G,"CA"))&gt;0,"P07"," ")</f>
        <v xml:space="preserve"> </v>
      </c>
      <c r="AX249" s="78" t="str">
        <f>IF(SUM(COUNTIFS('Planificación 2026-1'!E:E,"SUNAMPE",'Planificación 2026-1'!W:W,C249,'Planificación 2026-1'!G:G,"DE"))&gt;0,"P08"," ")</f>
        <v xml:space="preserve"> </v>
      </c>
      <c r="AY249" s="78" t="str">
        <f>IF(SUM(COUNTIFS('Planificación 2026-1'!E:E,"SUNAMPE",'Planificación 2026-1'!W:W,C249,'Planificación 2026-1'!G:G,"OB"))&gt;0,"P09"," ")</f>
        <v xml:space="preserve"> </v>
      </c>
      <c r="AZ249" s="78" t="str">
        <f>IF(SUM(COUNTIFS('Planificación 2026-1'!E:E,"SUNAMPE",'Planificación 2026-1'!W:W,C249,'Planificación 2026-1'!G:G,"MH"))&gt;0,"P31"," ")</f>
        <v xml:space="preserve"> </v>
      </c>
      <c r="BA249" s="78" t="str">
        <f>IF(SUM(COUNTIFS('Planificación 2026-1'!E:E,"SUNAMPE",'Planificación 2026-1'!W:W,C249,'Planificación 2026-1'!G:G,"IC"))&gt;0,"P32"," ")</f>
        <v xml:space="preserve"> </v>
      </c>
      <c r="BB249" s="78" t="str">
        <f>IF(SUM(COUNTIFS('Planificación 2026-1'!E:E,"SUNAMPE",'Planificación 2026-1'!W:W,C249,'Planificación 2026-1'!G:G,"AR"))&gt;0,"P34"," ")</f>
        <v xml:space="preserve"> </v>
      </c>
      <c r="BC249" s="78" t="str">
        <f>IF(SUM(COUNTIFS('Planificación 2026-1'!E:E,"SUNAMPE",'Planificación 2026-1'!W:W,C249,'Planificación 2026-1'!G:G,"T1"))&gt;0,"P35"," ")</f>
        <v xml:space="preserve"> </v>
      </c>
      <c r="BD249" s="78" t="str">
        <f>IF(SUM(COUNTIFS('Planificación 2026-1'!E:E,"SUNAMPE",'Planificación 2026-1'!W:W,C249,'Planificación 2026-1'!G:G,"T3"))&gt;0,"P36"," ")</f>
        <v xml:space="preserve"> </v>
      </c>
      <c r="BE249" s="78" t="str">
        <f>IF(SUM(COUNTIFS('Planificación 2026-1'!E:E,"SUNAMPE",'Planificación 2026-1'!W:W,C249,'Planificación 2026-1'!G:G,"T2"))&gt;0,"P37"," ")</f>
        <v xml:space="preserve"> </v>
      </c>
      <c r="BF249" s="78" t="str">
        <f>IF(SUM(COUNTIFS('Planificación 2026-1'!E:E,"SUNAMPE",'Planificación 2026-1'!W:W,C249,'Planificación 2026-1'!G:G,"AE"))&gt;0,"P38"," ")</f>
        <v xml:space="preserve"> </v>
      </c>
      <c r="BG249" s="78" t="str">
        <f>IF(SUM(COUNTIFS('Planificación 2026-1'!E:E,"SUNAMPE",'Planificación 2026-1'!W:W,C249,'Planificación 2026-1'!G:G,"T4"))&gt;0,"P55"," ")</f>
        <v xml:space="preserve"> </v>
      </c>
      <c r="BH249" s="78" t="str">
        <f>IF(SUM(COUNTIFS('Planificación 2026-1'!E:E,"HUAURA",'Planificación 2026-1'!W:W,C249,'Planificación 2026-1'!G:G,"AF"))&gt;0," P01"," ")</f>
        <v xml:space="preserve"> </v>
      </c>
      <c r="BI249" s="78" t="str">
        <f>IF(SUM(COUNTIFS('Planificación 2026-1'!E:E,"HUAURA",'Planificación 2026-1'!W:W,C249,'Planificación 2026-1'!G:G,"EN"))&gt;0,"P02"," ")</f>
        <v xml:space="preserve"> </v>
      </c>
      <c r="BJ249" s="78" t="str">
        <f>IF(SUM(COUNTIFS('Planificación 2026-1'!E:E,"HUAURA",'Planificación 2026-1'!W:W,C249,'Planificación 2026-1'!G:G,"IS"))&gt;0,"P03"," ")</f>
        <v xml:space="preserve"> </v>
      </c>
      <c r="BK249" s="78" t="str">
        <f>IF(SUM(COUNTIFS('Planificación 2026-1'!E:E,"HUAURA",'Planificación 2026-1'!W:W,C249,'Planificación 2026-1'!G:G,"PS"))&gt;0,"P04"," ")</f>
        <v xml:space="preserve"> </v>
      </c>
      <c r="BL249" s="78"/>
      <c r="BM249" s="78" t="str">
        <f>IF(SUM(COUNTIFS('Planificación 2026-1'!E:E,"HUAURA",'Planificación 2026-1'!W:W,C249,'Planificación 2026-1'!G:G,"IN"))&gt;0,"P06"," ")</f>
        <v xml:space="preserve"> </v>
      </c>
      <c r="BN249" s="78" t="str">
        <f>IF(SUM(COUNTIFS('Planificación 2026-1'!E:E,"HUAURA",'Planificación 2026-1'!W:W,C249,'Planificación 2026-1'!G:G,"CA"))&gt;0,"P07"," ")</f>
        <v xml:space="preserve"> </v>
      </c>
      <c r="BO249" s="78" t="str">
        <f>IF(SUM(COUNTIFS('Planificación 2026-1'!E:E,"HUAURA",'Planificación 2026-1'!W:W,C249,'Planificación 2026-1'!G:G,"DE"))&gt;0,"P08"," ")</f>
        <v xml:space="preserve"> </v>
      </c>
      <c r="BP249" s="78" t="str">
        <f>IF(SUM(COUNTIFS('Planificación 2026-1'!E:E,"HUAURA",'Planificación 2026-1'!W:W,C249,'Planificación 2026-1'!G:G,"OB"))&gt;0,"P09"," ")</f>
        <v xml:space="preserve"> </v>
      </c>
      <c r="BQ249" s="78" t="str">
        <f>IF(SUM(COUNTIFS('Planificación 2026-1'!E:E,"HUAURA",'Planificación 2026-1'!W:W,C249,'Planificación 2026-1'!G:G,"MH"))&gt;0,"P31"," ")</f>
        <v xml:space="preserve"> </v>
      </c>
      <c r="BR249" s="78" t="str">
        <f>IF(SUM(COUNTIFS('Planificación 2026-1'!E:E,"HUAURA",'Planificación 2026-1'!W:W,C249,'Planificación 2026-1'!G:G,"IC"))&gt;0,"P32"," ")</f>
        <v xml:space="preserve"> </v>
      </c>
      <c r="BS249" s="78" t="str">
        <f>IF(SUM(COUNTIFS('Planificación 2026-1'!E:E,"HUAURA",'Planificación 2026-1'!W:W,C249,'Planificación 2026-1'!G:G,"AR"))&gt;0,"P34"," ")</f>
        <v xml:space="preserve"> </v>
      </c>
      <c r="BT249" s="78" t="str">
        <f>IF(SUM(COUNTIFS('Planificación 2026-1'!E:E,"HUAURA",'Planificación 2026-1'!W:W,C249,'Planificación 2026-1'!G:G,"T1"))&gt;0,"P35"," ")</f>
        <v xml:space="preserve"> </v>
      </c>
      <c r="BU249" s="78" t="str">
        <f>IF(SUM(COUNTIFS('Planificación 2026-1'!E:E,"HUAURA",'Planificación 2026-1'!W:W,C249,'Planificación 2026-1'!G:G,"T3"))&gt;0,"P36"," ")</f>
        <v xml:space="preserve"> </v>
      </c>
      <c r="BV249" s="78" t="str">
        <f>IF(SUM(COUNTIFS('Planificación 2026-1'!E:E,"HUAURA",'Planificación 2026-1'!W:W,C249,'Planificación 2026-1'!G:G,"T2"))&gt;0,"P37"," ")</f>
        <v xml:space="preserve"> </v>
      </c>
      <c r="BW249" s="78" t="str">
        <f>IF(SUM(COUNTIFS('Planificación 2026-1'!E:E,"HUAURA",'Planificación 2026-1'!W:W,C249,'Planificación 2026-1'!G:G,"AE"))&gt;0,"P38"," ")</f>
        <v xml:space="preserve"> </v>
      </c>
      <c r="BX249" s="78" t="str">
        <f>IF(SUM(COUNTIFS('Planificación 2026-1'!E:E,"HUAURA",'Planificación 2026-1'!W:W,C249,'Planificación 2026-1'!G:G,"T4"))&gt;0,"P55"," ")</f>
        <v xml:space="preserve"> </v>
      </c>
      <c r="BY249" s="79">
        <f>SUMIFS('Planificación 2026-1'!R:R,'Planificación 2026-1'!W:W,C249,'Planificación 2026-1'!G:G,"AF",'Planificación 2026-1'!H:H,"&gt;2")</f>
        <v>0</v>
      </c>
      <c r="BZ249" s="79">
        <f>SUMIFS('Planificación 2026-1'!R:R,'Planificación 2026-1'!W:W,C249,'Planificación 2026-1'!G:G,"EN",'Planificación 2026-1'!H:H,"&gt;2")</f>
        <v>0</v>
      </c>
      <c r="CA249" s="79">
        <f>SUMIFS('Planificación 2026-1'!R:R,'Planificación 2026-1'!W:W,C249,'Planificación 2026-1'!G:G,"IS",'Planificación 2026-1'!H:H,"&gt;2")</f>
        <v>0</v>
      </c>
      <c r="CB249" s="79">
        <f>SUMIFS('Planificación 2026-1'!R:R,'Planificación 2026-1'!W:W,C249,'Planificación 2026-1'!G:G,"PS",'Planificación 2026-1'!H:H,"&gt;2")</f>
        <v>20</v>
      </c>
      <c r="CC249" s="79">
        <f>SUMIFS('Planificación 2026-1'!R:R,'Planificación 2026-1'!W:W,C249,'Planificación 2026-1'!G:G,"IN",'Planificación 2026-1'!H:H,"&gt;2")</f>
        <v>0</v>
      </c>
      <c r="CD249" s="79">
        <f>SUMIFS('Planificación 2026-1'!R:R,'Planificación 2026-1'!W:W,C249,'Planificación 2026-1'!G:G,"CA",'Planificación 2026-1'!H:H,"&gt;2")</f>
        <v>0</v>
      </c>
      <c r="CE249" s="79">
        <f>SUMIFS('Planificación 2026-1'!R:R,'Planificación 2026-1'!W:W,C249,'Planificación 2026-1'!G:G,"DE",'Planificación 2026-1'!H:H,"&gt;2")</f>
        <v>0</v>
      </c>
      <c r="CF249" s="79">
        <f>SUMIFS('Planificación 2026-1'!R:R,'Planificación 2026-1'!W:W,C249,'Planificación 2026-1'!G:G,"OB",'Planificación 2026-1'!H:H,"&gt;2")</f>
        <v>0</v>
      </c>
      <c r="CG249" s="79">
        <f>SUMIFS('Planificación 2026-1'!R:R,'Planificación 2026-1'!W:W,C249,'Planificación 2026-1'!G:G,"MH",'Planificación 2026-1'!H:H,"&gt;2")</f>
        <v>0</v>
      </c>
      <c r="CH249" s="79">
        <f>SUMIFS('Planificación 2026-1'!R:R,'Planificación 2026-1'!W:W,C249,'Planificación 2026-1'!G:G,"IC",'Planificación 2026-1'!H:H,"&gt;2")</f>
        <v>0</v>
      </c>
      <c r="CI249" s="79">
        <f>SUMIFS('Planificación 2026-1'!R:R,'Planificación 2026-1'!W:W,C249,'Planificación 2026-1'!G:G,"AR",'Planificación 2026-1'!H:H,"&gt;2")</f>
        <v>0</v>
      </c>
      <c r="CJ249" s="79">
        <f>SUMIFS('Planificación 2026-1'!R:R,'Planificación 2026-1'!W:W,C249,'Planificación 2026-1'!G:G,"T1",'Planificación 2026-1'!H:H,"&gt;2")</f>
        <v>0</v>
      </c>
      <c r="CK249" s="79">
        <f>SUMIFS('Planificación 2026-1'!R:R,'Planificación 2026-1'!W:W,C249,'Planificación 2026-1'!G:G,"T3",'Planificación 2026-1'!H:H,"&gt;2")</f>
        <v>0</v>
      </c>
      <c r="CL249" s="79">
        <f>SUMIFS('Planificación 2026-1'!R:R,'Planificación 2026-1'!W:W,C249,'Planificación 2026-1'!G:G,"T2",'Planificación 2026-1'!H:H,"&gt;2")</f>
        <v>0</v>
      </c>
      <c r="CM249" s="79">
        <f>SUMIFS('Planificación 2026-1'!R:R,'Planificación 2026-1'!W:W,C249,'Planificación 2026-1'!G:G,"AE",'Planificación 2026-1'!H:H,"&gt;2")</f>
        <v>0</v>
      </c>
      <c r="CN249" s="79">
        <f>SUMIFS('Planificación 2026-1'!R:R,'Planificación 2026-1'!W:W,C249,'Planificación 2026-1'!G:G,"T4",'Planificación 2026-1'!H:H,"&gt;2")</f>
        <v>0</v>
      </c>
      <c r="CO249" s="79">
        <f>SUMIFS('Planificación 2026-1'!R:R,'Planificación 2026-1'!W:W,C249,'Planificación 2026-1'!G:G,"AF",'Planificación 2026-1'!H:H,"&lt;3")</f>
        <v>0</v>
      </c>
      <c r="CP249" s="79">
        <f>SUMIFS('Planificación 2026-1'!R:R,'Planificación 2026-1'!W:W,C249,'Planificación 2026-1'!G:G,"EN",'Planificación 2026-1'!H:H,"&lt;3")</f>
        <v>0</v>
      </c>
      <c r="CQ249" s="79">
        <f>SUMIFS('Planificación 2026-1'!R:R,'Planificación 2026-1'!W:W,C249,'Planificación 2026-1'!G:G,"IS",'Planificación 2026-1'!H:H,"&lt;3")</f>
        <v>0</v>
      </c>
      <c r="CR249" s="79">
        <f>SUMIFS('Planificación 2026-1'!R:R,'Planificación 2026-1'!W:W,C249,'Planificación 2026-1'!G:G,"PS",'Planificación 2026-1'!H:H,"&lt;3")</f>
        <v>0</v>
      </c>
      <c r="CS249" s="79">
        <f>SUMIFS('Planificación 2026-1'!R:R,'Planificación 2026-1'!W:W,C249,'Planificación 2026-1'!G:G,"IN",'Planificación 2026-1'!H:H,"&lt;3")</f>
        <v>0</v>
      </c>
      <c r="CT249" s="79">
        <f>SUMIFS('Planificación 2026-1'!R:R,'Planificación 2026-1'!W:W,C249,'Planificación 2026-1'!G:G,"CA",'Planificación 2026-1'!H:H,"&lt;3")</f>
        <v>0</v>
      </c>
      <c r="CU249" s="79">
        <f>SUMIFS('Planificación 2026-1'!R:R,'Planificación 2026-1'!W:W,C249,'Planificación 2026-1'!G:G,"DE",'Planificación 2026-1'!H:H,"&lt;3")</f>
        <v>0</v>
      </c>
      <c r="CV249" s="79">
        <f>SUMIFS('Planificación 2026-1'!R:R,'Planificación 2026-1'!W:W,C249,'Planificación 2026-1'!G:G,"OB",'Planificación 2026-1'!H:H,"&lt;3")</f>
        <v>0</v>
      </c>
      <c r="CW249" s="79">
        <f>SUMIFS('Planificación 2026-1'!R:R,'Planificación 2026-1'!W:W,C249,'Planificación 2026-1'!G:G,"MH",'Planificación 2026-1'!H:H,"&lt;3")</f>
        <v>0</v>
      </c>
      <c r="CX249" s="79">
        <f>SUMIFS('Planificación 2026-1'!R:R,'Planificación 2026-1'!W:W,C249,'Planificación 2026-1'!G:G,"IC",'Planificación 2026-1'!H:H,"&lt;3")</f>
        <v>0</v>
      </c>
      <c r="CY249" s="79">
        <f>SUMIFS('Planificación 2026-1'!R:R,'Planificación 2026-1'!W:W,C249,'Planificación 2026-1'!G:G,"AR",'Planificación 2026-1'!H:H,"&lt;3")</f>
        <v>0</v>
      </c>
      <c r="CZ249" s="79">
        <f>SUMIFS('Planificación 2026-1'!R:R,'Planificación 2026-1'!W:W,C249,'Planificación 2026-1'!G:G,"T1",'Planificación 2026-1'!H:H,"&lt;3")</f>
        <v>0</v>
      </c>
      <c r="DA249" s="79">
        <f>SUMIFS('Planificación 2026-1'!R:R,'Planificación 2026-1'!W:W,C249,'Planificación 2026-1'!G:G,"T3",'Planificación 2026-1'!H:H,"&lt;3")</f>
        <v>0</v>
      </c>
      <c r="DB249" s="79">
        <f>SUMIFS('Planificación 2026-1'!R:R,'Planificación 2026-1'!W:W,C249,'Planificación 2026-1'!G:G,"T2",'Planificación 2026-1'!H:H,"&lt;3")</f>
        <v>0</v>
      </c>
      <c r="DC249" s="79">
        <f>SUMIFS('Planificación 2026-1'!R:R,'Planificación 2026-1'!W:W,C249,'Planificación 2026-1'!G:G,"AE",'Planificación 2026-1'!H:H,"&lt;3")</f>
        <v>0</v>
      </c>
      <c r="DD249" s="79">
        <f>SUMIFS('Planificación 2026-1'!R:R,'Planificación 2026-1'!W:W,C249,'Planificación 2026-1'!G:G,"T4",'Planificación 2026-1'!H:H,"&lt;3")</f>
        <v>0</v>
      </c>
      <c r="DE249" s="78" t="str">
        <f t="shared" si="46"/>
        <v>P04</v>
      </c>
      <c r="DF249" s="30">
        <f>IF(C249="","",SUMIFS('Planificación 2026-1'!R:R,'Planificación 2026-1'!W:W,C249,'Planificación 2026-1'!E:E,"PRINCIPAL",'Planificación 2026-1'!X:X,"VIRTUAL"))</f>
        <v>4</v>
      </c>
      <c r="DG249" s="30">
        <f>IF(C249="","",SUMIFS('Planificación 2026-1'!R:R,'Planificación 2026-1'!W:W,C249,'Planificación 2026-1'!E:E,"PRINCIPAL",'Planificación 2026-1'!X:X,"PRESENCIAL"))</f>
        <v>0</v>
      </c>
      <c r="DH249" s="30">
        <f>IF(C249="","",SUMIFS('Planificación 2026-1'!R:R,'Planificación 2026-1'!W:W,C249,'Planificación 2026-1'!E:E,"PRINCIPAL",'Planificación 2026-1'!X:X,"HIBRIDO PRESENCIAL"))</f>
        <v>0</v>
      </c>
      <c r="DI249" s="78" t="str">
        <f t="shared" si="47"/>
        <v>P04</v>
      </c>
      <c r="DJ249" s="78">
        <f>IF(C249="","",SUMIFS('Planificación 2026-1'!R:R,'Planificación 2026-1'!W:W,C249,'Planificación 2026-1'!E:E,"FILIAL",'Planificación 2026-1'!X:X,"VIRTUAL"))</f>
        <v>0</v>
      </c>
      <c r="DK249" s="80">
        <f>IF(C249="","",SUMIFS('Planificación 2026-1'!R:R,'Planificación 2026-1'!W:W,C249,'Planificación 2026-1'!E:E,"FILIAL",'Planificación 2026-1'!X:X,"PRESENCIAL"))</f>
        <v>16</v>
      </c>
      <c r="DL249" s="42">
        <f>IF(C249="","",SUMIFS('Planificación 2026-1'!R:R,'Planificación 2026-1'!W:W,C249,'Planificación 2026-1'!E:E,"FILIAL",'Planificación 2026-1'!X:X,"HIBRIDO PRESENCIAL"))</f>
        <v>0</v>
      </c>
      <c r="DM249" s="81" t="str">
        <f t="shared" si="48"/>
        <v/>
      </c>
      <c r="DN249" s="78">
        <f>IF(C249="","",SUMIFS('Planificación 2026-1'!R:R,'Planificación 2026-1'!W:W,C249,'Planificación 2026-1'!E:E,"SUNAMPE",'Planificación 2026-1'!X:X,"VIRTUAL"))</f>
        <v>0</v>
      </c>
      <c r="DO249" s="42">
        <f>IF(C249="","",SUMIFS('Planificación 2026-1'!R:R,'Planificación 2026-1'!W:W,C249,'Planificación 2026-1'!E:E,"SUNAMPE",'Planificación 2026-1'!X:X,"PRESENCIAL"))</f>
        <v>0</v>
      </c>
      <c r="DP249" s="81" t="str">
        <f t="shared" si="49"/>
        <v/>
      </c>
      <c r="DQ249" s="78">
        <f>IF(C249="","",SUMIFS('Planificación 2026-1'!R:R,'Planificación 2026-1'!W:W,C249,'Planificación 2026-1'!E:E,"HUAURA",'Planificación 2026-1'!X:X,"VIRTUAL"))</f>
        <v>0</v>
      </c>
      <c r="DR249" s="42">
        <f>IF(C249="","",SUMIFS('Planificación 2026-1'!R:R,'Planificación 2026-1'!W:W,C249,'Planificación 2026-1'!E:E,"HUAURA",'Planificación 2026-1'!X:X,"PRESENCIAL"))</f>
        <v>0</v>
      </c>
      <c r="DS249" s="48">
        <f>SUMIFS('Planificación 2026-1'!R:R,'Planificación 2026-1'!W:W,C249,'Planificación 2026-1'!E:E,"PRINCIPAL",'Planificación 2026-1'!X:X,"VIRTUAL",'Planificación 2026-1'!H:H,"&gt;2")</f>
        <v>4</v>
      </c>
      <c r="DT249" s="48">
        <f>SUMIFS('Planificación 2026-1'!R:R,'Planificación 2026-1'!W:W,C249,'Planificación 2026-1'!E:E,"PRINCIPAL",'Planificación 2026-1'!X:X,"&lt;&gt;VIRTUAL",'Planificación 2026-1'!H:H,"&gt;2")</f>
        <v>0</v>
      </c>
      <c r="DU249" s="48">
        <f>SUMIFS('Planificación 2026-1'!R:R,'Planificación 2026-1'!W:W,C249,'Planificación 2026-1'!E:E,"SUNAMPE",'Planificación 2026-1'!X:X,"VIRTUAL",'Planificación 2026-1'!H:H,"&gt;2")</f>
        <v>0</v>
      </c>
      <c r="DV249" s="48">
        <f>SUMIFS('Planificación 2026-1'!R:R,'Planificación 2026-1'!W:W,C249,'Planificación 2026-1'!E:E,"SUNAMPE",'Planificación 2026-1'!X:X,"&lt;&gt;VIRTUAL",'Planificación 2026-1'!H:H,"&gt;2")</f>
        <v>0</v>
      </c>
      <c r="DW249" s="48">
        <f>SUMIFS('Planificación 2026-1'!R:R,'Planificación 2026-1'!W:W,C249,'Planificación 2026-1'!E:E,"FILIAL",'Planificación 2026-1'!X:X,"VIRTUAL",'Planificación 2026-1'!H:H,"&gt;2")</f>
        <v>0</v>
      </c>
      <c r="DX249" s="48">
        <f>SUMIFS('Planificación 2026-1'!R:R,'Planificación 2026-1'!W:W,C249,'Planificación 2026-1'!E:E,"FILIAL",'Planificación 2026-1'!X:X,"&lt;&gt;VIRTUAL",'Planificación 2026-1'!H:H,"&gt;2")</f>
        <v>16</v>
      </c>
      <c r="DY249" s="48">
        <f>SUMIFS('Planificación 2026-1'!R:R,'Planificación 2026-1'!W:W,C249,'Planificación 2026-1'!E:E,"PORUMA",'Planificación 2026-1'!X:X,"VIRTUAL",'Planificación 2026-1'!H:H,"&gt;2")</f>
        <v>0</v>
      </c>
      <c r="DZ249" s="48">
        <f>SUMIFS('Planificación 2026-1'!R:R,'Planificación 2026-1'!W:W,C249,'Planificación 2026-1'!E:E,"PORUMA",'Planificación 2026-1'!X:X,"&lt;&gt;VIRTUAL",'Planificación 2026-1'!H:H,"&gt;2")</f>
        <v>0</v>
      </c>
      <c r="EA249" s="48">
        <f>SUMIFS('Planificación 2026-1'!R:R,'Planificación 2026-1'!W:W,C249,'Planificación 2026-1'!E:E,"HUAURA",'Planificación 2026-1'!X:X,"VIRTUAL",'Planificación 2026-1'!H:H,"&gt;2")</f>
        <v>0</v>
      </c>
      <c r="EB249" s="48">
        <f>SUMIFS('Planificación 2026-1'!R:R,'Planificación 2026-1'!W:W,C249,'Planificación 2026-1'!E:E,"HUAURA",'Planificación 2026-1'!X:X,"&lt;&gt;VIRTUAL",'Planificación 2026-1'!H:H,"&gt;2")</f>
        <v>0</v>
      </c>
      <c r="EC249" s="48">
        <f>SUMIFS('Planificación 2026-1'!R:R,'Planificación 2026-1'!W:W,C249,'Planificación 2026-1'!E:E,"PRINCIPAL",'Planificación 2026-1'!X:X,"VIRTUAL",'Planificación 2026-1'!H:H,"&lt;3")</f>
        <v>0</v>
      </c>
      <c r="ED249" s="48">
        <f>SUMIFS('Planificación 2026-1'!R:R,'Planificación 2026-1'!W:W,C249,'Planificación 2026-1'!E:E,"PRINCIPAL",'Planificación 2026-1'!X:X,"&lt;&gt;VIRTUAL",'Planificación 2026-1'!H:H,"&lt;3")</f>
        <v>0</v>
      </c>
      <c r="EE249" s="48">
        <f>SUMIFS('Planificación 2026-1'!R:R,'Planificación 2026-1'!W:W,C249,'Planificación 2026-1'!E:E,"SUNAMPE",'Planificación 2026-1'!X:X,"VIRTUAL",'Planificación 2026-1'!H:H,"&lt;3")</f>
        <v>0</v>
      </c>
      <c r="EF249" s="48">
        <f>SUMIFS('Planificación 2026-1'!R:R,'Planificación 2026-1'!W:W,C249,'Planificación 2026-1'!E:E,"SUNAMPE",'Planificación 2026-1'!X:X,"&lt;&gt;VIRTUAL",'Planificación 2026-1'!H:H,"&lt;3")</f>
        <v>0</v>
      </c>
      <c r="EG249" s="48">
        <f>SUMIFS('Planificación 2026-1'!R:R,'Planificación 2026-1'!W:W,C249,'Planificación 2026-1'!E:E,"FILIAL",'Planificación 2026-1'!X:X,"VIRTUAL",'Planificación 2026-1'!H:H,"&lt;3")</f>
        <v>0</v>
      </c>
      <c r="EH249" s="48">
        <f>SUMIFS('Planificación 2026-1'!R:R,'Planificación 2026-1'!W:W,C249,'Planificación 2026-1'!E:E,"FILIAL",'Planificación 2026-1'!X:X,"&lt;&gt;VIRTUAL",'Planificación 2026-1'!H:H,"&lt;3")</f>
        <v>0</v>
      </c>
      <c r="EI249" s="48">
        <f>SUMIFS('Planificación 2026-1'!R:R,'Planificación 2026-1'!W:W,C249,'Planificación 2026-1'!E:E,"PORUMA",'Planificación 2026-1'!X:X,"VIRTUAL",'Planificación 2026-1'!H:H,"&lt;3")</f>
        <v>0</v>
      </c>
      <c r="EJ249" s="48">
        <f>SUMIFS('Planificación 2026-1'!R:R,'Planificación 2026-1'!W:W,C249,'Planificación 2026-1'!E:E,"PORUMA",'Planificación 2026-1'!X:X,"&lt;&gt;VIRTUAL",'Planificación 2026-1'!H:H,"&lt;3")</f>
        <v>0</v>
      </c>
      <c r="EK249" s="48">
        <f>SUMIFS('Planificación 2026-1'!R:R,'Planificación 2026-1'!W:W,C249,'Planificación 2026-1'!E:E,"HUAURA",'Planificación 2026-1'!X:X,"VIRTUAL",'Planificación 2026-1'!H:H,"&lt;3")</f>
        <v>0</v>
      </c>
      <c r="EL249" s="48">
        <f>SUMIFS('Planificación 2026-1'!R:R,'Planificación 2026-1'!W:W,C249,'Planificación 2026-1'!E:E,"HUAURA",'Planificación 2026-1'!X:X,"&lt;&gt;VIRTUAL",'Planificación 2026-1'!H:H,"&lt;3")</f>
        <v>0</v>
      </c>
      <c r="EM249" s="48">
        <f t="shared" si="50"/>
        <v>16</v>
      </c>
      <c r="EN249" s="48">
        <f t="shared" si="51"/>
        <v>0</v>
      </c>
      <c r="EO249" s="48">
        <f t="shared" si="52"/>
        <v>0</v>
      </c>
      <c r="EP249" s="48">
        <f t="shared" si="53"/>
        <v>4</v>
      </c>
      <c r="EQ249" s="48">
        <f t="shared" si="54"/>
        <v>0</v>
      </c>
      <c r="ER249" s="48"/>
      <c r="ES249" s="48">
        <f t="shared" si="55"/>
        <v>4</v>
      </c>
      <c r="ET249" s="48">
        <f t="shared" si="56"/>
        <v>16</v>
      </c>
      <c r="EU249" s="48" t="b">
        <f t="shared" si="57"/>
        <v>1</v>
      </c>
      <c r="EV249" s="48" t="str">
        <f t="shared" si="58"/>
        <v>SEDE-FILIAL</v>
      </c>
      <c r="EW249" s="48" t="str">
        <f t="shared" si="59"/>
        <v>MAS PRESENCIAL</v>
      </c>
    </row>
    <row r="250" spans="1:153" x14ac:dyDescent="0.3">
      <c r="B250" s="383">
        <v>247</v>
      </c>
      <c r="C250" s="107" t="s">
        <v>497</v>
      </c>
      <c r="D250" s="82">
        <f>SUMIF('Planificación 2026-1'!W:W,C250,'Planificación 2026-1'!R:R)</f>
        <v>11</v>
      </c>
      <c r="E250" s="385" t="s">
        <v>319</v>
      </c>
      <c r="F250" s="386"/>
      <c r="G250" s="107" t="s">
        <v>328</v>
      </c>
      <c r="H250" s="107" t="s">
        <v>435</v>
      </c>
      <c r="I250" s="77" t="str">
        <f>IF(SUM(COUNTIFS('Planificación 2026-1'!E:E,"PRINCIPAL",'Planificación 2026-1'!W:W,C250,'Planificación 2026-1'!G:G,"AF"))&gt;0,"P01"," ")</f>
        <v xml:space="preserve"> </v>
      </c>
      <c r="J250" s="78" t="str">
        <f>IF(SUM(COUNTIFS('Planificación 2026-1'!E:E,"PRINCIPAL",'Planificación 2026-1'!W:W,C250,'Planificación 2026-1'!G:G,"EN"))&gt;0,"P02"," ")</f>
        <v xml:space="preserve"> </v>
      </c>
      <c r="K250" s="78" t="str">
        <f>IF(SUM(COUNTIFS('Planificación 2026-1'!E:E,"PRINCIPAL",'Planificación 2026-1'!W:W,C250,'Planificación 2026-1'!G:G,"IS"))&gt;0,"P03"," ")</f>
        <v xml:space="preserve"> </v>
      </c>
      <c r="L250" s="78" t="str">
        <f>IF(SUM(COUNTIFS('Planificación 2026-1'!E:E,"PRINCIPAL",'Planificación 2026-1'!W:W,C250,'Planificación 2026-1'!G:G,"PS"))&gt;0,"P04"," ")</f>
        <v xml:space="preserve"> </v>
      </c>
      <c r="M250" s="78"/>
      <c r="N250" s="78" t="str">
        <f>IF(SUM(COUNTIFS('Planificación 2026-1'!E:E,"PRINCIPAL",'Planificación 2026-1'!W:W,C250,'Planificación 2026-1'!G:G,"IN"))&gt;0,"P06"," ")</f>
        <v xml:space="preserve"> </v>
      </c>
      <c r="O250" s="78" t="str">
        <f>IF(SUM(COUNTIFS('Planificación 2026-1'!E:E,"PRINCIPAL",'Planificación 2026-1'!W:W,C250,'Planificación 2026-1'!G:G,"CA"))&gt;0,"P07"," ")</f>
        <v xml:space="preserve"> </v>
      </c>
      <c r="P250" s="78" t="str">
        <f>IF(SUM(COUNTIFS('Planificación 2026-1'!E:E,"PRINCIPAL",'Planificación 2026-1'!W:W,C250,'Planificación 2026-1'!G:G,"DE"))&gt;0,"P08"," ")</f>
        <v xml:space="preserve"> </v>
      </c>
      <c r="Q250" s="78" t="str">
        <f>IF(SUM(COUNTIFS('Planificación 2026-1'!E:E,"PRINCIPAL",'Planificación 2026-1'!W:W,C250,'Planificación 2026-1'!G:G,"OB"))&gt;0,"P09"," ")</f>
        <v xml:space="preserve"> </v>
      </c>
      <c r="R250" s="78" t="str">
        <f>IF(SUM(COUNTIFS('Planificación 2026-1'!E:E,"PRINCIPAL",'Planificación 2026-1'!W:W,C250,'Planificación 2026-1'!G:G,"MH"))&gt;0,"P31"," ")</f>
        <v xml:space="preserve"> </v>
      </c>
      <c r="S250" s="78" t="str">
        <f>IF(SUM(COUNTIFS('Planificación 2026-1'!E:E,"PRINCIPAL",'Planificación 2026-1'!W:W,C250,'Planificación 2026-1'!G:G,"IC"))&gt;0,"P32"," ")</f>
        <v xml:space="preserve"> </v>
      </c>
      <c r="T250" s="78" t="str">
        <f>IF(SUM(COUNTIFS('Planificación 2026-1'!E:E,"PRINCIPAL",'Planificación 2026-1'!W:W,C250,'Planificación 2026-1'!G:G,"AR"))&gt;0,"P34"," ")</f>
        <v xml:space="preserve"> </v>
      </c>
      <c r="U250" s="78" t="str">
        <f>IF(SUM(COUNTIFS('Planificación 2026-1'!E:E,"PRINCIPAL",'Planificación 2026-1'!W:W,C250,'Planificación 2026-1'!G:G,"T1"))&gt;0,"P35"," ")</f>
        <v xml:space="preserve"> </v>
      </c>
      <c r="V250" s="78" t="str">
        <f>IF(SUM(COUNTIFS('Planificación 2026-1'!E:E,"PRINCIPAL",'Planificación 2026-1'!W:W,C250,'Planificación 2026-1'!G:G,"T3"))&gt;0,"P36"," ")</f>
        <v xml:space="preserve"> </v>
      </c>
      <c r="W250" s="78" t="str">
        <f>IF(SUM(COUNTIFS('Planificación 2026-1'!E:E,"PRINCIPAL",'Planificación 2026-1'!W:W,C250,'Planificación 2026-1'!G:G,"T2"))&gt;0,"P37"," ")</f>
        <v xml:space="preserve"> </v>
      </c>
      <c r="X250" s="78" t="str">
        <f>IF(SUM(COUNTIFS('Planificación 2026-1'!E:E,"PRINCIPAL",'Planificación 2026-1'!W:W,C250,'Planificación 2026-1'!G:G,"AE"))&gt;0,"P38"," ")</f>
        <v xml:space="preserve"> </v>
      </c>
      <c r="Y250" s="78" t="str">
        <f>IF(SUM(COUNTIFS('Planificación 2026-1'!E:E,"PRINCIPAL",'Planificación 2026-1'!W:W,C250,'Planificación 2026-1'!G:G,"T4"))&gt;0,"P55"," ")</f>
        <v xml:space="preserve"> </v>
      </c>
      <c r="Z250" s="78" t="str">
        <f>IF(SUM(COUNTIFS('Planificación 2026-1'!E:E,"FILIAL",'Planificación 2026-1'!W:W,C250,'Planificación 2026-1'!G:G,"AF"))&gt;0," P01"," ")</f>
        <v xml:space="preserve"> </v>
      </c>
      <c r="AA250" s="78" t="str">
        <f>IF(SUM(COUNTIFS('Planificación 2026-1'!E:E,"FILIAL",'Planificación 2026-1'!W:W,C250,'Planificación 2026-1'!G:G,"EN"))&gt;0,"P02"," ")</f>
        <v xml:space="preserve"> </v>
      </c>
      <c r="AB250" s="78" t="str">
        <f>IF(SUM(COUNTIFS('Planificación 2026-1'!E:E,"FILIAL",'Planificación 2026-1'!W:W,C250,'Planificación 2026-1'!G:G,"IS"))&gt;0,"P03"," ")</f>
        <v xml:space="preserve"> </v>
      </c>
      <c r="AC250" s="78" t="str">
        <f>IF(SUM(COUNTIFS('Planificación 2026-1'!E:E,"FILIAL",'Planificación 2026-1'!W:W,C250,'Planificación 2026-1'!G:G,"PS"))&gt;0,"P04"," ")</f>
        <v xml:space="preserve"> </v>
      </c>
      <c r="AD250" s="78"/>
      <c r="AE250" s="78" t="str">
        <f>IF(SUM(COUNTIFS('Planificación 2026-1'!E:E,"FILIAL",'Planificación 2026-1'!W:W,C250,'Planificación 2026-1'!G:G,"IN"))&gt;0,"P06"," ")</f>
        <v xml:space="preserve"> </v>
      </c>
      <c r="AF250" s="78" t="str">
        <f>IF(SUM(COUNTIFS('Planificación 2026-1'!E:E,"FILIAL",'Planificación 2026-1'!W:W,C250,'Planificación 2026-1'!G:G,"CA"))&gt;0,"P07"," ")</f>
        <v xml:space="preserve"> </v>
      </c>
      <c r="AG250" s="78" t="str">
        <f>IF(SUM(COUNTIFS('Planificación 2026-1'!E:E,"FILIAL",'Planificación 2026-1'!W:W,C250,'Planificación 2026-1'!G:G,"DE"))&gt;0,"P08"," ")</f>
        <v xml:space="preserve"> </v>
      </c>
      <c r="AH250" s="78" t="str">
        <f>IF(SUM(COUNTIFS('Planificación 2026-1'!E:E,"FILIAL",'Planificación 2026-1'!W:W,C250,'Planificación 2026-1'!G:G,"OB"))&gt;0,"P09"," ")</f>
        <v xml:space="preserve"> </v>
      </c>
      <c r="AI250" s="78" t="str">
        <f>IF(SUM(COUNTIFS('Planificación 2026-1'!E:E,"FILIAL",'Planificación 2026-1'!W:W,C250,'Planificación 2026-1'!G:G,"MH"))&gt;0,"P31"," ")</f>
        <v xml:space="preserve"> </v>
      </c>
      <c r="AJ250" s="78" t="str">
        <f>IF(SUM(COUNTIFS('Planificación 2026-1'!E:E,"FILIAL",'Planificación 2026-1'!W:W,C250,'Planificación 2026-1'!G:G,"IC"))&gt;0,"P32"," ")</f>
        <v xml:space="preserve"> </v>
      </c>
      <c r="AK250" s="78" t="str">
        <f>IF(SUM(COUNTIFS('Planificación 2026-1'!E:E,"FILIAL",'Planificación 2026-1'!W:W,C250,'Planificación 2026-1'!G:G,"AR"))&gt;0,"P34"," ")</f>
        <v xml:space="preserve"> </v>
      </c>
      <c r="AL250" s="78" t="str">
        <f>IF(SUM(COUNTIFS('Planificación 2026-1'!E:E,"FILIAL",'Planificación 2026-1'!W:W,C250,'Planificación 2026-1'!G:G,"T1"))&gt;0,"P35"," ")</f>
        <v xml:space="preserve"> </v>
      </c>
      <c r="AM250" s="78" t="str">
        <f>IF(SUM(COUNTIFS('Planificación 2026-1'!E:E,"FILIAL",'Planificación 2026-1'!W:W,C250,'Planificación 2026-1'!G:G,"T3"))&gt;0,"P36"," ")</f>
        <v xml:space="preserve"> </v>
      </c>
      <c r="AN250" s="78" t="str">
        <f>IF(SUM(COUNTIFS('Planificación 2026-1'!E:E,"FILIAL",'Planificación 2026-1'!W:W,C250,'Planificación 2026-1'!G:G,"T2"))&gt;0,"P37"," ")</f>
        <v xml:space="preserve"> </v>
      </c>
      <c r="AO250" s="78" t="str">
        <f>IF(SUM(COUNTIFS('Planificación 2026-1'!E:E,"FILIAL",'Planificación 2026-1'!W:W,C250,'Planificación 2026-1'!G:G,"AE"))&gt;0,"P38"," ")</f>
        <v xml:space="preserve"> </v>
      </c>
      <c r="AP250" s="78" t="str">
        <f>IF(SUM(COUNTIFS('Planificación 2026-1'!E:E,"FILIAL",'Planificación 2026-1'!W:W,C250,'Planificación 2026-1'!G:G,"T4"))&gt;0,"P55"," ")</f>
        <v xml:space="preserve"> </v>
      </c>
      <c r="AQ250" s="78" t="str">
        <f>IF(SUM(COUNTIFS('Planificación 2026-1'!E:E,"SUNAMPE",'Planificación 2026-1'!W:W,C250,'Planificación 2026-1'!G:G,"AF"))&gt;0," P01"," ")</f>
        <v xml:space="preserve"> </v>
      </c>
      <c r="AR250" s="78" t="str">
        <f>IF(SUM(COUNTIFS('Planificación 2026-1'!E:E,"SUNAMPE",'Planificación 2026-1'!W:W,C250,'Planificación 2026-1'!G:G,"EN"))&gt;0,"P02"," ")</f>
        <v xml:space="preserve"> </v>
      </c>
      <c r="AS250" s="78" t="str">
        <f>IF(SUM(COUNTIFS('Planificación 2026-1'!E:E,"SUNAMPE",'Planificación 2026-1'!W:W,C250,'Planificación 2026-1'!G:G,"IS"))&gt;0,"P03"," ")</f>
        <v xml:space="preserve"> </v>
      </c>
      <c r="AT250" s="78" t="str">
        <f>IF(SUM(COUNTIFS('Planificación 2026-1'!E:E,"SUNAMPE",'Planificación 2026-1'!W:W,C250,'Planificación 2026-1'!G:G,"PS"))&gt;0,"P04"," ")</f>
        <v xml:space="preserve"> </v>
      </c>
      <c r="AU250" s="78"/>
      <c r="AV250" s="78" t="str">
        <f>IF(SUM(COUNTIFS('Planificación 2026-1'!E:E,"SUNAMPE",'Planificación 2026-1'!W:W,C250,'Planificación 2026-1'!G:G,"IN"))&gt;0,"P06"," ")</f>
        <v xml:space="preserve"> </v>
      </c>
      <c r="AW250" s="78" t="str">
        <f>IF(SUM(COUNTIFS('Planificación 2026-1'!E:E,"SUNAMPE",'Planificación 2026-1'!W:W,C250,'Planificación 2026-1'!G:G,"CA"))&gt;0,"P07"," ")</f>
        <v xml:space="preserve"> </v>
      </c>
      <c r="AX250" s="78" t="str">
        <f>IF(SUM(COUNTIFS('Planificación 2026-1'!E:E,"SUNAMPE",'Planificación 2026-1'!W:W,C250,'Planificación 2026-1'!G:G,"DE"))&gt;0,"P08"," ")</f>
        <v xml:space="preserve"> </v>
      </c>
      <c r="AY250" s="78" t="str">
        <f>IF(SUM(COUNTIFS('Planificación 2026-1'!E:E,"SUNAMPE",'Planificación 2026-1'!W:W,C250,'Planificación 2026-1'!G:G,"OB"))&gt;0,"P09"," ")</f>
        <v xml:space="preserve"> </v>
      </c>
      <c r="AZ250" s="78" t="str">
        <f>IF(SUM(COUNTIFS('Planificación 2026-1'!E:E,"SUNAMPE",'Planificación 2026-1'!W:W,C250,'Planificación 2026-1'!G:G,"MH"))&gt;0,"P31"," ")</f>
        <v xml:space="preserve"> </v>
      </c>
      <c r="BA250" s="78" t="str">
        <f>IF(SUM(COUNTIFS('Planificación 2026-1'!E:E,"SUNAMPE",'Planificación 2026-1'!W:W,C250,'Planificación 2026-1'!G:G,"IC"))&gt;0,"P32"," ")</f>
        <v xml:space="preserve"> </v>
      </c>
      <c r="BB250" s="78" t="str">
        <f>IF(SUM(COUNTIFS('Planificación 2026-1'!E:E,"SUNAMPE",'Planificación 2026-1'!W:W,C250,'Planificación 2026-1'!G:G,"AR"))&gt;0,"P34"," ")</f>
        <v xml:space="preserve"> </v>
      </c>
      <c r="BC250" s="78" t="str">
        <f>IF(SUM(COUNTIFS('Planificación 2026-1'!E:E,"SUNAMPE",'Planificación 2026-1'!W:W,C250,'Planificación 2026-1'!G:G,"T1"))&gt;0,"P35"," ")</f>
        <v xml:space="preserve"> </v>
      </c>
      <c r="BD250" s="78" t="str">
        <f>IF(SUM(COUNTIFS('Planificación 2026-1'!E:E,"SUNAMPE",'Planificación 2026-1'!W:W,C250,'Planificación 2026-1'!G:G,"T3"))&gt;0,"P36"," ")</f>
        <v xml:space="preserve"> </v>
      </c>
      <c r="BE250" s="78" t="str">
        <f>IF(SUM(COUNTIFS('Planificación 2026-1'!E:E,"SUNAMPE",'Planificación 2026-1'!W:W,C250,'Planificación 2026-1'!G:G,"T2"))&gt;0,"P37"," ")</f>
        <v xml:space="preserve"> </v>
      </c>
      <c r="BF250" s="78" t="str">
        <f>IF(SUM(COUNTIFS('Planificación 2026-1'!E:E,"SUNAMPE",'Planificación 2026-1'!W:W,C250,'Planificación 2026-1'!G:G,"AE"))&gt;0,"P38"," ")</f>
        <v xml:space="preserve"> </v>
      </c>
      <c r="BG250" s="78" t="str">
        <f>IF(SUM(COUNTIFS('Planificación 2026-1'!E:E,"SUNAMPE",'Planificación 2026-1'!W:W,C250,'Planificación 2026-1'!G:G,"T4"))&gt;0,"P55"," ")</f>
        <v xml:space="preserve"> </v>
      </c>
      <c r="BH250" s="78" t="str">
        <f>IF(SUM(COUNTIFS('Planificación 2026-1'!E:E,"HUAURA",'Planificación 2026-1'!W:W,C250,'Planificación 2026-1'!G:G,"AF"))&gt;0," P01"," ")</f>
        <v xml:space="preserve"> </v>
      </c>
      <c r="BI250" s="78" t="str">
        <f>IF(SUM(COUNTIFS('Planificación 2026-1'!E:E,"HUAURA",'Planificación 2026-1'!W:W,C250,'Planificación 2026-1'!G:G,"EN"))&gt;0,"P02"," ")</f>
        <v xml:space="preserve"> </v>
      </c>
      <c r="BJ250" s="78" t="str">
        <f>IF(SUM(COUNTIFS('Planificación 2026-1'!E:E,"HUAURA",'Planificación 2026-1'!W:W,C250,'Planificación 2026-1'!G:G,"IS"))&gt;0,"P03"," ")</f>
        <v xml:space="preserve"> </v>
      </c>
      <c r="BK250" s="78" t="str">
        <f>IF(SUM(COUNTIFS('Planificación 2026-1'!E:E,"HUAURA",'Planificación 2026-1'!W:W,C250,'Planificación 2026-1'!G:G,"PS"))&gt;0,"P04"," ")</f>
        <v xml:space="preserve"> </v>
      </c>
      <c r="BL250" s="78"/>
      <c r="BM250" s="78" t="str">
        <f>IF(SUM(COUNTIFS('Planificación 2026-1'!E:E,"HUAURA",'Planificación 2026-1'!W:W,C250,'Planificación 2026-1'!G:G,"IN"))&gt;0,"P06"," ")</f>
        <v xml:space="preserve"> </v>
      </c>
      <c r="BN250" s="78" t="str">
        <f>IF(SUM(COUNTIFS('Planificación 2026-1'!E:E,"HUAURA",'Planificación 2026-1'!W:W,C250,'Planificación 2026-1'!G:G,"CA"))&gt;0,"P07"," ")</f>
        <v xml:space="preserve"> </v>
      </c>
      <c r="BO250" s="78" t="str">
        <f>IF(SUM(COUNTIFS('Planificación 2026-1'!E:E,"HUAURA",'Planificación 2026-1'!W:W,C250,'Planificación 2026-1'!G:G,"DE"))&gt;0,"P08"," ")</f>
        <v xml:space="preserve"> </v>
      </c>
      <c r="BP250" s="78" t="str">
        <f>IF(SUM(COUNTIFS('Planificación 2026-1'!E:E,"HUAURA",'Planificación 2026-1'!W:W,C250,'Planificación 2026-1'!G:G,"OB"))&gt;0,"P09"," ")</f>
        <v xml:space="preserve"> </v>
      </c>
      <c r="BQ250" s="78" t="str">
        <f>IF(SUM(COUNTIFS('Planificación 2026-1'!E:E,"HUAURA",'Planificación 2026-1'!W:W,C250,'Planificación 2026-1'!G:G,"MH"))&gt;0,"P31"," ")</f>
        <v xml:space="preserve"> </v>
      </c>
      <c r="BR250" s="78" t="str">
        <f>IF(SUM(COUNTIFS('Planificación 2026-1'!E:E,"HUAURA",'Planificación 2026-1'!W:W,C250,'Planificación 2026-1'!G:G,"IC"))&gt;0,"P32"," ")</f>
        <v xml:space="preserve"> </v>
      </c>
      <c r="BS250" s="78" t="str">
        <f>IF(SUM(COUNTIFS('Planificación 2026-1'!E:E,"HUAURA",'Planificación 2026-1'!W:W,C250,'Planificación 2026-1'!G:G,"AR"))&gt;0,"P34"," ")</f>
        <v xml:space="preserve"> </v>
      </c>
      <c r="BT250" s="78" t="str">
        <f>IF(SUM(COUNTIFS('Planificación 2026-1'!E:E,"HUAURA",'Planificación 2026-1'!W:W,C250,'Planificación 2026-1'!G:G,"T1"))&gt;0,"P35"," ")</f>
        <v xml:space="preserve"> </v>
      </c>
      <c r="BU250" s="78" t="str">
        <f>IF(SUM(COUNTIFS('Planificación 2026-1'!E:E,"HUAURA",'Planificación 2026-1'!W:W,C250,'Planificación 2026-1'!G:G,"T3"))&gt;0,"P36"," ")</f>
        <v xml:space="preserve"> </v>
      </c>
      <c r="BV250" s="78" t="str">
        <f>IF(SUM(COUNTIFS('Planificación 2026-1'!E:E,"HUAURA",'Planificación 2026-1'!W:W,C250,'Planificación 2026-1'!G:G,"T2"))&gt;0,"P37"," ")</f>
        <v xml:space="preserve"> </v>
      </c>
      <c r="BW250" s="78" t="str">
        <f>IF(SUM(COUNTIFS('Planificación 2026-1'!E:E,"HUAURA",'Planificación 2026-1'!W:W,C250,'Planificación 2026-1'!G:G,"AE"))&gt;0,"P38"," ")</f>
        <v xml:space="preserve"> </v>
      </c>
      <c r="BX250" s="78" t="str">
        <f>IF(SUM(COUNTIFS('Planificación 2026-1'!E:E,"HUAURA",'Planificación 2026-1'!W:W,C250,'Planificación 2026-1'!G:G,"T4"))&gt;0,"P55"," ")</f>
        <v xml:space="preserve"> </v>
      </c>
      <c r="BY250" s="79">
        <f>SUMIFS('Planificación 2026-1'!R:R,'Planificación 2026-1'!W:W,C250,'Planificación 2026-1'!G:G,"AF",'Planificación 2026-1'!H:H,"&gt;2")</f>
        <v>0</v>
      </c>
      <c r="BZ250" s="79">
        <f>SUMIFS('Planificación 2026-1'!R:R,'Planificación 2026-1'!W:W,C250,'Planificación 2026-1'!G:G,"EN",'Planificación 2026-1'!H:H,"&gt;2")</f>
        <v>0</v>
      </c>
      <c r="CA250" s="79">
        <f>SUMIFS('Planificación 2026-1'!R:R,'Planificación 2026-1'!W:W,C250,'Planificación 2026-1'!G:G,"IS",'Planificación 2026-1'!H:H,"&gt;2")</f>
        <v>0</v>
      </c>
      <c r="CB250" s="79">
        <f>SUMIFS('Planificación 2026-1'!R:R,'Planificación 2026-1'!W:W,C250,'Planificación 2026-1'!G:G,"PS",'Planificación 2026-1'!H:H,"&gt;2")</f>
        <v>0</v>
      </c>
      <c r="CC250" s="79">
        <f>SUMIFS('Planificación 2026-1'!R:R,'Planificación 2026-1'!W:W,C250,'Planificación 2026-1'!G:G,"IN",'Planificación 2026-1'!H:H,"&gt;2")</f>
        <v>0</v>
      </c>
      <c r="CD250" s="79">
        <f>SUMIFS('Planificación 2026-1'!R:R,'Planificación 2026-1'!W:W,C250,'Planificación 2026-1'!G:G,"CA",'Planificación 2026-1'!H:H,"&gt;2")</f>
        <v>0</v>
      </c>
      <c r="CE250" s="79">
        <f>SUMIFS('Planificación 2026-1'!R:R,'Planificación 2026-1'!W:W,C250,'Planificación 2026-1'!G:G,"DE",'Planificación 2026-1'!H:H,"&gt;2")</f>
        <v>0</v>
      </c>
      <c r="CF250" s="79">
        <f>SUMIFS('Planificación 2026-1'!R:R,'Planificación 2026-1'!W:W,C250,'Planificación 2026-1'!G:G,"OB",'Planificación 2026-1'!H:H,"&gt;2")</f>
        <v>0</v>
      </c>
      <c r="CG250" s="79">
        <f>SUMIFS('Planificación 2026-1'!R:R,'Planificación 2026-1'!W:W,C250,'Planificación 2026-1'!G:G,"MH",'Planificación 2026-1'!H:H,"&gt;2")</f>
        <v>11</v>
      </c>
      <c r="CH250" s="79">
        <f>SUMIFS('Planificación 2026-1'!R:R,'Planificación 2026-1'!W:W,C250,'Planificación 2026-1'!G:G,"IC",'Planificación 2026-1'!H:H,"&gt;2")</f>
        <v>0</v>
      </c>
      <c r="CI250" s="79">
        <f>SUMIFS('Planificación 2026-1'!R:R,'Planificación 2026-1'!W:W,C250,'Planificación 2026-1'!G:G,"AR",'Planificación 2026-1'!H:H,"&gt;2")</f>
        <v>0</v>
      </c>
      <c r="CJ250" s="79">
        <f>SUMIFS('Planificación 2026-1'!R:R,'Planificación 2026-1'!W:W,C250,'Planificación 2026-1'!G:G,"T1",'Planificación 2026-1'!H:H,"&gt;2")</f>
        <v>0</v>
      </c>
      <c r="CK250" s="79">
        <f>SUMIFS('Planificación 2026-1'!R:R,'Planificación 2026-1'!W:W,C250,'Planificación 2026-1'!G:G,"T3",'Planificación 2026-1'!H:H,"&gt;2")</f>
        <v>0</v>
      </c>
      <c r="CL250" s="79">
        <f>SUMIFS('Planificación 2026-1'!R:R,'Planificación 2026-1'!W:W,C250,'Planificación 2026-1'!G:G,"T2",'Planificación 2026-1'!H:H,"&gt;2")</f>
        <v>0</v>
      </c>
      <c r="CM250" s="79">
        <f>SUMIFS('Planificación 2026-1'!R:R,'Planificación 2026-1'!W:W,C250,'Planificación 2026-1'!G:G,"AE",'Planificación 2026-1'!H:H,"&gt;2")</f>
        <v>0</v>
      </c>
      <c r="CN250" s="79">
        <f>SUMIFS('Planificación 2026-1'!R:R,'Planificación 2026-1'!W:W,C250,'Planificación 2026-1'!G:G,"T4",'Planificación 2026-1'!H:H,"&gt;2")</f>
        <v>0</v>
      </c>
      <c r="CO250" s="79">
        <f>SUMIFS('Planificación 2026-1'!R:R,'Planificación 2026-1'!W:W,C250,'Planificación 2026-1'!G:G,"AF",'Planificación 2026-1'!H:H,"&lt;3")</f>
        <v>0</v>
      </c>
      <c r="CP250" s="79">
        <f>SUMIFS('Planificación 2026-1'!R:R,'Planificación 2026-1'!W:W,C250,'Planificación 2026-1'!G:G,"EN",'Planificación 2026-1'!H:H,"&lt;3")</f>
        <v>0</v>
      </c>
      <c r="CQ250" s="79">
        <f>SUMIFS('Planificación 2026-1'!R:R,'Planificación 2026-1'!W:W,C250,'Planificación 2026-1'!G:G,"IS",'Planificación 2026-1'!H:H,"&lt;3")</f>
        <v>0</v>
      </c>
      <c r="CR250" s="79">
        <f>SUMIFS('Planificación 2026-1'!R:R,'Planificación 2026-1'!W:W,C250,'Planificación 2026-1'!G:G,"PS",'Planificación 2026-1'!H:H,"&lt;3")</f>
        <v>0</v>
      </c>
      <c r="CS250" s="79">
        <f>SUMIFS('Planificación 2026-1'!R:R,'Planificación 2026-1'!W:W,C250,'Planificación 2026-1'!G:G,"IN",'Planificación 2026-1'!H:H,"&lt;3")</f>
        <v>0</v>
      </c>
      <c r="CT250" s="79">
        <f>SUMIFS('Planificación 2026-1'!R:R,'Planificación 2026-1'!W:W,C250,'Planificación 2026-1'!G:G,"CA",'Planificación 2026-1'!H:H,"&lt;3")</f>
        <v>0</v>
      </c>
      <c r="CU250" s="79">
        <f>SUMIFS('Planificación 2026-1'!R:R,'Planificación 2026-1'!W:W,C250,'Planificación 2026-1'!G:G,"DE",'Planificación 2026-1'!H:H,"&lt;3")</f>
        <v>0</v>
      </c>
      <c r="CV250" s="79">
        <f>SUMIFS('Planificación 2026-1'!R:R,'Planificación 2026-1'!W:W,C250,'Planificación 2026-1'!G:G,"OB",'Planificación 2026-1'!H:H,"&lt;3")</f>
        <v>0</v>
      </c>
      <c r="CW250" s="79">
        <f>SUMIFS('Planificación 2026-1'!R:R,'Planificación 2026-1'!W:W,C250,'Planificación 2026-1'!G:G,"MH",'Planificación 2026-1'!H:H,"&lt;3")</f>
        <v>0</v>
      </c>
      <c r="CX250" s="79">
        <f>SUMIFS('Planificación 2026-1'!R:R,'Planificación 2026-1'!W:W,C250,'Planificación 2026-1'!G:G,"IC",'Planificación 2026-1'!H:H,"&lt;3")</f>
        <v>0</v>
      </c>
      <c r="CY250" s="79">
        <f>SUMIFS('Planificación 2026-1'!R:R,'Planificación 2026-1'!W:W,C250,'Planificación 2026-1'!G:G,"AR",'Planificación 2026-1'!H:H,"&lt;3")</f>
        <v>0</v>
      </c>
      <c r="CZ250" s="79">
        <f>SUMIFS('Planificación 2026-1'!R:R,'Planificación 2026-1'!W:W,C250,'Planificación 2026-1'!G:G,"T1",'Planificación 2026-1'!H:H,"&lt;3")</f>
        <v>0</v>
      </c>
      <c r="DA250" s="79">
        <f>SUMIFS('Planificación 2026-1'!R:R,'Planificación 2026-1'!W:W,C250,'Planificación 2026-1'!G:G,"T3",'Planificación 2026-1'!H:H,"&lt;3")</f>
        <v>0</v>
      </c>
      <c r="DB250" s="79">
        <f>SUMIFS('Planificación 2026-1'!R:R,'Planificación 2026-1'!W:W,C250,'Planificación 2026-1'!G:G,"T2",'Planificación 2026-1'!H:H,"&lt;3")</f>
        <v>0</v>
      </c>
      <c r="DC250" s="79">
        <f>SUMIFS('Planificación 2026-1'!R:R,'Planificación 2026-1'!W:W,C250,'Planificación 2026-1'!G:G,"AE",'Planificación 2026-1'!H:H,"&lt;3")</f>
        <v>0</v>
      </c>
      <c r="DD250" s="79">
        <f>SUMIFS('Planificación 2026-1'!R:R,'Planificación 2026-1'!W:W,C250,'Planificación 2026-1'!G:G,"T4",'Planificación 2026-1'!H:H,"&lt;3")</f>
        <v>0</v>
      </c>
      <c r="DE250" s="78" t="str">
        <f t="shared" si="46"/>
        <v/>
      </c>
      <c r="DF250" s="30">
        <f>IF(C250="","",SUMIFS('Planificación 2026-1'!R:R,'Planificación 2026-1'!W:W,C250,'Planificación 2026-1'!E:E,"PRINCIPAL",'Planificación 2026-1'!X:X,"VIRTUAL"))</f>
        <v>0</v>
      </c>
      <c r="DG250" s="30">
        <f>IF(C250="","",SUMIFS('Planificación 2026-1'!R:R,'Planificación 2026-1'!W:W,C250,'Planificación 2026-1'!E:E,"PRINCIPAL",'Planificación 2026-1'!X:X,"PRESENCIAL"))</f>
        <v>0</v>
      </c>
      <c r="DH250" s="30">
        <f>IF(C250="","",SUMIFS('Planificación 2026-1'!R:R,'Planificación 2026-1'!W:W,C250,'Planificación 2026-1'!E:E,"PRINCIPAL",'Planificación 2026-1'!X:X,"HIBRIDO PRESENCIAL"))</f>
        <v>0</v>
      </c>
      <c r="DI250" s="78" t="str">
        <f t="shared" si="47"/>
        <v/>
      </c>
      <c r="DJ250" s="78">
        <f>IF(C250="","",SUMIFS('Planificación 2026-1'!R:R,'Planificación 2026-1'!W:W,C250,'Planificación 2026-1'!E:E,"FILIAL",'Planificación 2026-1'!X:X,"VIRTUAL"))</f>
        <v>0</v>
      </c>
      <c r="DK250" s="80">
        <f>IF(C250="","",SUMIFS('Planificación 2026-1'!R:R,'Planificación 2026-1'!W:W,C250,'Planificación 2026-1'!E:E,"FILIAL",'Planificación 2026-1'!X:X,"PRESENCIAL"))</f>
        <v>0</v>
      </c>
      <c r="DL250" s="42">
        <f>IF(C250="","",SUMIFS('Planificación 2026-1'!R:R,'Planificación 2026-1'!W:W,C250,'Planificación 2026-1'!E:E,"FILIAL",'Planificación 2026-1'!X:X,"HIBRIDO PRESENCIAL"))</f>
        <v>0</v>
      </c>
      <c r="DM250" s="81" t="str">
        <f t="shared" si="48"/>
        <v/>
      </c>
      <c r="DN250" s="78">
        <f>IF(C250="","",SUMIFS('Planificación 2026-1'!R:R,'Planificación 2026-1'!W:W,C250,'Planificación 2026-1'!E:E,"SUNAMPE",'Planificación 2026-1'!X:X,"VIRTUAL"))</f>
        <v>0</v>
      </c>
      <c r="DO250" s="42">
        <f>IF(C250="","",SUMIFS('Planificación 2026-1'!R:R,'Planificación 2026-1'!W:W,C250,'Planificación 2026-1'!E:E,"SUNAMPE",'Planificación 2026-1'!X:X,"PRESENCIAL"))</f>
        <v>0</v>
      </c>
      <c r="DP250" s="81" t="str">
        <f t="shared" si="49"/>
        <v/>
      </c>
      <c r="DQ250" s="78">
        <f>IF(C250="","",SUMIFS('Planificación 2026-1'!R:R,'Planificación 2026-1'!W:W,C250,'Planificación 2026-1'!E:E,"HUAURA",'Planificación 2026-1'!X:X,"VIRTUAL"))</f>
        <v>0</v>
      </c>
      <c r="DR250" s="42">
        <f>IF(C250="","",SUMIFS('Planificación 2026-1'!R:R,'Planificación 2026-1'!W:W,C250,'Planificación 2026-1'!E:E,"HUAURA",'Planificación 2026-1'!X:X,"PRESENCIAL"))</f>
        <v>0</v>
      </c>
      <c r="DS250" s="48">
        <f>SUMIFS('Planificación 2026-1'!R:R,'Planificación 2026-1'!W:W,C250,'Planificación 2026-1'!E:E,"PRINCIPAL",'Planificación 2026-1'!X:X,"VIRTUAL",'Planificación 2026-1'!H:H,"&gt;2")</f>
        <v>0</v>
      </c>
      <c r="DT250" s="48">
        <f>SUMIFS('Planificación 2026-1'!R:R,'Planificación 2026-1'!W:W,C250,'Planificación 2026-1'!E:E,"PRINCIPAL",'Planificación 2026-1'!X:X,"&lt;&gt;VIRTUAL",'Planificación 2026-1'!H:H,"&gt;2")</f>
        <v>0</v>
      </c>
      <c r="DU250" s="48">
        <f>SUMIFS('Planificación 2026-1'!R:R,'Planificación 2026-1'!W:W,C250,'Planificación 2026-1'!E:E,"SUNAMPE",'Planificación 2026-1'!X:X,"VIRTUAL",'Planificación 2026-1'!H:H,"&gt;2")</f>
        <v>0</v>
      </c>
      <c r="DV250" s="48">
        <f>SUMIFS('Planificación 2026-1'!R:R,'Planificación 2026-1'!W:W,C250,'Planificación 2026-1'!E:E,"SUNAMPE",'Planificación 2026-1'!X:X,"&lt;&gt;VIRTUAL",'Planificación 2026-1'!H:H,"&gt;2")</f>
        <v>0</v>
      </c>
      <c r="DW250" s="48">
        <f>SUMIFS('Planificación 2026-1'!R:R,'Planificación 2026-1'!W:W,C250,'Planificación 2026-1'!E:E,"FILIAL",'Planificación 2026-1'!X:X,"VIRTUAL",'Planificación 2026-1'!H:H,"&gt;2")</f>
        <v>0</v>
      </c>
      <c r="DX250" s="48">
        <f>SUMIFS('Planificación 2026-1'!R:R,'Planificación 2026-1'!W:W,C250,'Planificación 2026-1'!E:E,"FILIAL",'Planificación 2026-1'!X:X,"&lt;&gt;VIRTUAL",'Planificación 2026-1'!H:H,"&gt;2")</f>
        <v>0</v>
      </c>
      <c r="DY250" s="48">
        <f>SUMIFS('Planificación 2026-1'!R:R,'Planificación 2026-1'!W:W,C250,'Planificación 2026-1'!E:E,"PORUMA",'Planificación 2026-1'!X:X,"VIRTUAL",'Planificación 2026-1'!H:H,"&gt;2")</f>
        <v>0</v>
      </c>
      <c r="DZ250" s="48">
        <f>SUMIFS('Planificación 2026-1'!R:R,'Planificación 2026-1'!W:W,C250,'Planificación 2026-1'!E:E,"PORUMA",'Planificación 2026-1'!X:X,"&lt;&gt;VIRTUAL",'Planificación 2026-1'!H:H,"&gt;2")</f>
        <v>11</v>
      </c>
      <c r="EA250" s="48">
        <f>SUMIFS('Planificación 2026-1'!R:R,'Planificación 2026-1'!W:W,C250,'Planificación 2026-1'!E:E,"HUAURA",'Planificación 2026-1'!X:X,"VIRTUAL",'Planificación 2026-1'!H:H,"&gt;2")</f>
        <v>0</v>
      </c>
      <c r="EB250" s="48">
        <f>SUMIFS('Planificación 2026-1'!R:R,'Planificación 2026-1'!W:W,C250,'Planificación 2026-1'!E:E,"HUAURA",'Planificación 2026-1'!X:X,"&lt;&gt;VIRTUAL",'Planificación 2026-1'!H:H,"&gt;2")</f>
        <v>0</v>
      </c>
      <c r="EC250" s="48">
        <f>SUMIFS('Planificación 2026-1'!R:R,'Planificación 2026-1'!W:W,C250,'Planificación 2026-1'!E:E,"PRINCIPAL",'Planificación 2026-1'!X:X,"VIRTUAL",'Planificación 2026-1'!H:H,"&lt;3")</f>
        <v>0</v>
      </c>
      <c r="ED250" s="48">
        <f>SUMIFS('Planificación 2026-1'!R:R,'Planificación 2026-1'!W:W,C250,'Planificación 2026-1'!E:E,"PRINCIPAL",'Planificación 2026-1'!X:X,"&lt;&gt;VIRTUAL",'Planificación 2026-1'!H:H,"&lt;3")</f>
        <v>0</v>
      </c>
      <c r="EE250" s="48">
        <f>SUMIFS('Planificación 2026-1'!R:R,'Planificación 2026-1'!W:W,C250,'Planificación 2026-1'!E:E,"SUNAMPE",'Planificación 2026-1'!X:X,"VIRTUAL",'Planificación 2026-1'!H:H,"&lt;3")</f>
        <v>0</v>
      </c>
      <c r="EF250" s="48">
        <f>SUMIFS('Planificación 2026-1'!R:R,'Planificación 2026-1'!W:W,C250,'Planificación 2026-1'!E:E,"SUNAMPE",'Planificación 2026-1'!X:X,"&lt;&gt;VIRTUAL",'Planificación 2026-1'!H:H,"&lt;3")</f>
        <v>0</v>
      </c>
      <c r="EG250" s="48">
        <f>SUMIFS('Planificación 2026-1'!R:R,'Planificación 2026-1'!W:W,C250,'Planificación 2026-1'!E:E,"FILIAL",'Planificación 2026-1'!X:X,"VIRTUAL",'Planificación 2026-1'!H:H,"&lt;3")</f>
        <v>0</v>
      </c>
      <c r="EH250" s="48">
        <f>SUMIFS('Planificación 2026-1'!R:R,'Planificación 2026-1'!W:W,C250,'Planificación 2026-1'!E:E,"FILIAL",'Planificación 2026-1'!X:X,"&lt;&gt;VIRTUAL",'Planificación 2026-1'!H:H,"&lt;3")</f>
        <v>0</v>
      </c>
      <c r="EI250" s="48">
        <f>SUMIFS('Planificación 2026-1'!R:R,'Planificación 2026-1'!W:W,C250,'Planificación 2026-1'!E:E,"PORUMA",'Planificación 2026-1'!X:X,"VIRTUAL",'Planificación 2026-1'!H:H,"&lt;3")</f>
        <v>0</v>
      </c>
      <c r="EJ250" s="48">
        <f>SUMIFS('Planificación 2026-1'!R:R,'Planificación 2026-1'!W:W,C250,'Planificación 2026-1'!E:E,"PORUMA",'Planificación 2026-1'!X:X,"&lt;&gt;VIRTUAL",'Planificación 2026-1'!H:H,"&lt;3")</f>
        <v>0</v>
      </c>
      <c r="EK250" s="48">
        <f>SUMIFS('Planificación 2026-1'!R:R,'Planificación 2026-1'!W:W,C250,'Planificación 2026-1'!E:E,"HUAURA",'Planificación 2026-1'!X:X,"VIRTUAL",'Planificación 2026-1'!H:H,"&lt;3")</f>
        <v>0</v>
      </c>
      <c r="EL250" s="48">
        <f>SUMIFS('Planificación 2026-1'!R:R,'Planificación 2026-1'!W:W,C250,'Planificación 2026-1'!E:E,"HUAURA",'Planificación 2026-1'!X:X,"&lt;&gt;VIRTUAL",'Planificación 2026-1'!H:H,"&lt;3")</f>
        <v>0</v>
      </c>
      <c r="EM250" s="48">
        <f t="shared" si="50"/>
        <v>0</v>
      </c>
      <c r="EN250" s="48">
        <f t="shared" si="51"/>
        <v>0</v>
      </c>
      <c r="EO250" s="48">
        <f t="shared" si="52"/>
        <v>11</v>
      </c>
      <c r="EP250" s="48">
        <f t="shared" si="53"/>
        <v>0</v>
      </c>
      <c r="EQ250" s="48">
        <f t="shared" si="54"/>
        <v>0</v>
      </c>
      <c r="ER250" s="48"/>
      <c r="ES250" s="48">
        <f t="shared" si="55"/>
        <v>0</v>
      </c>
      <c r="ET250" s="48">
        <f t="shared" si="56"/>
        <v>0</v>
      </c>
      <c r="EU250" s="48" t="b">
        <f t="shared" si="57"/>
        <v>0</v>
      </c>
      <c r="EV250" s="48" t="str">
        <f t="shared" si="58"/>
        <v/>
      </c>
      <c r="EW250" s="48" t="str">
        <f t="shared" si="59"/>
        <v>PRESENCIAL</v>
      </c>
    </row>
    <row r="251" spans="1:153" x14ac:dyDescent="0.3">
      <c r="B251" s="383">
        <v>248</v>
      </c>
      <c r="C251" s="107" t="s">
        <v>498</v>
      </c>
      <c r="D251" s="82">
        <f>SUMIF('Planificación 2026-1'!W:W,C251,'Planificación 2026-1'!R:R)</f>
        <v>15</v>
      </c>
      <c r="E251" s="385" t="s">
        <v>319</v>
      </c>
      <c r="F251" s="386"/>
      <c r="G251" s="107" t="s">
        <v>328</v>
      </c>
      <c r="H251" s="107" t="s">
        <v>435</v>
      </c>
      <c r="I251" s="77" t="str">
        <f>IF(SUM(COUNTIFS('Planificación 2026-1'!E:E,"PRINCIPAL",'Planificación 2026-1'!W:W,C251,'Planificación 2026-1'!G:G,"AF"))&gt;0,"P01"," ")</f>
        <v xml:space="preserve"> </v>
      </c>
      <c r="J251" s="78" t="str">
        <f>IF(SUM(COUNTIFS('Planificación 2026-1'!E:E,"PRINCIPAL",'Planificación 2026-1'!W:W,C251,'Planificación 2026-1'!G:G,"EN"))&gt;0,"P02"," ")</f>
        <v xml:space="preserve"> </v>
      </c>
      <c r="K251" s="78" t="str">
        <f>IF(SUM(COUNTIFS('Planificación 2026-1'!E:E,"PRINCIPAL",'Planificación 2026-1'!W:W,C251,'Planificación 2026-1'!G:G,"IS"))&gt;0,"P03"," ")</f>
        <v xml:space="preserve"> </v>
      </c>
      <c r="L251" s="78" t="str">
        <f>IF(SUM(COUNTIFS('Planificación 2026-1'!E:E,"PRINCIPAL",'Planificación 2026-1'!W:W,C251,'Planificación 2026-1'!G:G,"PS"))&gt;0,"P04"," ")</f>
        <v xml:space="preserve"> </v>
      </c>
      <c r="M251" s="78"/>
      <c r="N251" s="78" t="str">
        <f>IF(SUM(COUNTIFS('Planificación 2026-1'!E:E,"PRINCIPAL",'Planificación 2026-1'!W:W,C251,'Planificación 2026-1'!G:G,"IN"))&gt;0,"P06"," ")</f>
        <v xml:space="preserve"> </v>
      </c>
      <c r="O251" s="78" t="str">
        <f>IF(SUM(COUNTIFS('Planificación 2026-1'!E:E,"PRINCIPAL",'Planificación 2026-1'!W:W,C251,'Planificación 2026-1'!G:G,"CA"))&gt;0,"P07"," ")</f>
        <v xml:space="preserve"> </v>
      </c>
      <c r="P251" s="78" t="str">
        <f>IF(SUM(COUNTIFS('Planificación 2026-1'!E:E,"PRINCIPAL",'Planificación 2026-1'!W:W,C251,'Planificación 2026-1'!G:G,"DE"))&gt;0,"P08"," ")</f>
        <v xml:space="preserve"> </v>
      </c>
      <c r="Q251" s="78" t="str">
        <f>IF(SUM(COUNTIFS('Planificación 2026-1'!E:E,"PRINCIPAL",'Planificación 2026-1'!W:W,C251,'Planificación 2026-1'!G:G,"OB"))&gt;0,"P09"," ")</f>
        <v xml:space="preserve"> </v>
      </c>
      <c r="R251" s="78" t="str">
        <f>IF(SUM(COUNTIFS('Planificación 2026-1'!E:E,"PRINCIPAL",'Planificación 2026-1'!W:W,C251,'Planificación 2026-1'!G:G,"MH"))&gt;0,"P31"," ")</f>
        <v xml:space="preserve"> </v>
      </c>
      <c r="S251" s="78" t="str">
        <f>IF(SUM(COUNTIFS('Planificación 2026-1'!E:E,"PRINCIPAL",'Planificación 2026-1'!W:W,C251,'Planificación 2026-1'!G:G,"IC"))&gt;0,"P32"," ")</f>
        <v xml:space="preserve"> </v>
      </c>
      <c r="T251" s="78" t="str">
        <f>IF(SUM(COUNTIFS('Planificación 2026-1'!E:E,"PRINCIPAL",'Planificación 2026-1'!W:W,C251,'Planificación 2026-1'!G:G,"AR"))&gt;0,"P34"," ")</f>
        <v xml:space="preserve"> </v>
      </c>
      <c r="U251" s="78" t="str">
        <f>IF(SUM(COUNTIFS('Planificación 2026-1'!E:E,"PRINCIPAL",'Planificación 2026-1'!W:W,C251,'Planificación 2026-1'!G:G,"T1"))&gt;0,"P35"," ")</f>
        <v xml:space="preserve"> </v>
      </c>
      <c r="V251" s="78" t="str">
        <f>IF(SUM(COUNTIFS('Planificación 2026-1'!E:E,"PRINCIPAL",'Planificación 2026-1'!W:W,C251,'Planificación 2026-1'!G:G,"T3"))&gt;0,"P36"," ")</f>
        <v xml:space="preserve"> </v>
      </c>
      <c r="W251" s="78" t="str">
        <f>IF(SUM(COUNTIFS('Planificación 2026-1'!E:E,"PRINCIPAL",'Planificación 2026-1'!W:W,C251,'Planificación 2026-1'!G:G,"T2"))&gt;0,"P37"," ")</f>
        <v xml:space="preserve"> </v>
      </c>
      <c r="X251" s="78" t="str">
        <f>IF(SUM(COUNTIFS('Planificación 2026-1'!E:E,"PRINCIPAL",'Planificación 2026-1'!W:W,C251,'Planificación 2026-1'!G:G,"AE"))&gt;0,"P38"," ")</f>
        <v xml:space="preserve"> </v>
      </c>
      <c r="Y251" s="78" t="str">
        <f>IF(SUM(COUNTIFS('Planificación 2026-1'!E:E,"PRINCIPAL",'Planificación 2026-1'!W:W,C251,'Planificación 2026-1'!G:G,"T4"))&gt;0,"P55"," ")</f>
        <v xml:space="preserve"> </v>
      </c>
      <c r="Z251" s="78" t="str">
        <f>IF(SUM(COUNTIFS('Planificación 2026-1'!E:E,"FILIAL",'Planificación 2026-1'!W:W,C251,'Planificación 2026-1'!G:G,"AF"))&gt;0," P01"," ")</f>
        <v xml:space="preserve"> </v>
      </c>
      <c r="AA251" s="78" t="str">
        <f>IF(SUM(COUNTIFS('Planificación 2026-1'!E:E,"FILIAL",'Planificación 2026-1'!W:W,C251,'Planificación 2026-1'!G:G,"EN"))&gt;0,"P02"," ")</f>
        <v xml:space="preserve"> </v>
      </c>
      <c r="AB251" s="78" t="str">
        <f>IF(SUM(COUNTIFS('Planificación 2026-1'!E:E,"FILIAL",'Planificación 2026-1'!W:W,C251,'Planificación 2026-1'!G:G,"IS"))&gt;0,"P03"," ")</f>
        <v xml:space="preserve"> </v>
      </c>
      <c r="AC251" s="78" t="str">
        <f>IF(SUM(COUNTIFS('Planificación 2026-1'!E:E,"FILIAL",'Planificación 2026-1'!W:W,C251,'Planificación 2026-1'!G:G,"PS"))&gt;0,"P04"," ")</f>
        <v xml:space="preserve"> </v>
      </c>
      <c r="AD251" s="78"/>
      <c r="AE251" s="78" t="str">
        <f>IF(SUM(COUNTIFS('Planificación 2026-1'!E:E,"FILIAL",'Planificación 2026-1'!W:W,C251,'Planificación 2026-1'!G:G,"IN"))&gt;0,"P06"," ")</f>
        <v xml:space="preserve"> </v>
      </c>
      <c r="AF251" s="78" t="str">
        <f>IF(SUM(COUNTIFS('Planificación 2026-1'!E:E,"FILIAL",'Planificación 2026-1'!W:W,C251,'Planificación 2026-1'!G:G,"CA"))&gt;0,"P07"," ")</f>
        <v xml:space="preserve"> </v>
      </c>
      <c r="AG251" s="78" t="str">
        <f>IF(SUM(COUNTIFS('Planificación 2026-1'!E:E,"FILIAL",'Planificación 2026-1'!W:W,C251,'Planificación 2026-1'!G:G,"DE"))&gt;0,"P08"," ")</f>
        <v xml:space="preserve"> </v>
      </c>
      <c r="AH251" s="78" t="str">
        <f>IF(SUM(COUNTIFS('Planificación 2026-1'!E:E,"FILIAL",'Planificación 2026-1'!W:W,C251,'Planificación 2026-1'!G:G,"OB"))&gt;0,"P09"," ")</f>
        <v xml:space="preserve"> </v>
      </c>
      <c r="AI251" s="78" t="str">
        <f>IF(SUM(COUNTIFS('Planificación 2026-1'!E:E,"FILIAL",'Planificación 2026-1'!W:W,C251,'Planificación 2026-1'!G:G,"MH"))&gt;0,"P31"," ")</f>
        <v xml:space="preserve"> </v>
      </c>
      <c r="AJ251" s="78" t="str">
        <f>IF(SUM(COUNTIFS('Planificación 2026-1'!E:E,"FILIAL",'Planificación 2026-1'!W:W,C251,'Planificación 2026-1'!G:G,"IC"))&gt;0,"P32"," ")</f>
        <v xml:space="preserve"> </v>
      </c>
      <c r="AK251" s="78" t="str">
        <f>IF(SUM(COUNTIFS('Planificación 2026-1'!E:E,"FILIAL",'Planificación 2026-1'!W:W,C251,'Planificación 2026-1'!G:G,"AR"))&gt;0,"P34"," ")</f>
        <v xml:space="preserve"> </v>
      </c>
      <c r="AL251" s="78" t="str">
        <f>IF(SUM(COUNTIFS('Planificación 2026-1'!E:E,"FILIAL",'Planificación 2026-1'!W:W,C251,'Planificación 2026-1'!G:G,"T1"))&gt;0,"P35"," ")</f>
        <v xml:space="preserve"> </v>
      </c>
      <c r="AM251" s="78" t="str">
        <f>IF(SUM(COUNTIFS('Planificación 2026-1'!E:E,"FILIAL",'Planificación 2026-1'!W:W,C251,'Planificación 2026-1'!G:G,"T3"))&gt;0,"P36"," ")</f>
        <v xml:space="preserve"> </v>
      </c>
      <c r="AN251" s="78" t="str">
        <f>IF(SUM(COUNTIFS('Planificación 2026-1'!E:E,"FILIAL",'Planificación 2026-1'!W:W,C251,'Planificación 2026-1'!G:G,"T2"))&gt;0,"P37"," ")</f>
        <v xml:space="preserve"> </v>
      </c>
      <c r="AO251" s="78" t="str">
        <f>IF(SUM(COUNTIFS('Planificación 2026-1'!E:E,"FILIAL",'Planificación 2026-1'!W:W,C251,'Planificación 2026-1'!G:G,"AE"))&gt;0,"P38"," ")</f>
        <v xml:space="preserve"> </v>
      </c>
      <c r="AP251" s="78" t="str">
        <f>IF(SUM(COUNTIFS('Planificación 2026-1'!E:E,"FILIAL",'Planificación 2026-1'!W:W,C251,'Planificación 2026-1'!G:G,"T4"))&gt;0,"P55"," ")</f>
        <v xml:space="preserve"> </v>
      </c>
      <c r="AQ251" s="78" t="str">
        <f>IF(SUM(COUNTIFS('Planificación 2026-1'!E:E,"SUNAMPE",'Planificación 2026-1'!W:W,C251,'Planificación 2026-1'!G:G,"AF"))&gt;0," P01"," ")</f>
        <v xml:space="preserve"> </v>
      </c>
      <c r="AR251" s="78" t="str">
        <f>IF(SUM(COUNTIFS('Planificación 2026-1'!E:E,"SUNAMPE",'Planificación 2026-1'!W:W,C251,'Planificación 2026-1'!G:G,"EN"))&gt;0,"P02"," ")</f>
        <v xml:space="preserve"> </v>
      </c>
      <c r="AS251" s="78" t="str">
        <f>IF(SUM(COUNTIFS('Planificación 2026-1'!E:E,"SUNAMPE",'Planificación 2026-1'!W:W,C251,'Planificación 2026-1'!G:G,"IS"))&gt;0,"P03"," ")</f>
        <v xml:space="preserve"> </v>
      </c>
      <c r="AT251" s="78" t="str">
        <f>IF(SUM(COUNTIFS('Planificación 2026-1'!E:E,"SUNAMPE",'Planificación 2026-1'!W:W,C251,'Planificación 2026-1'!G:G,"PS"))&gt;0,"P04"," ")</f>
        <v xml:space="preserve"> </v>
      </c>
      <c r="AU251" s="78"/>
      <c r="AV251" s="78" t="str">
        <f>IF(SUM(COUNTIFS('Planificación 2026-1'!E:E,"SUNAMPE",'Planificación 2026-1'!W:W,C251,'Planificación 2026-1'!G:G,"IN"))&gt;0,"P06"," ")</f>
        <v xml:space="preserve"> </v>
      </c>
      <c r="AW251" s="78" t="str">
        <f>IF(SUM(COUNTIFS('Planificación 2026-1'!E:E,"SUNAMPE",'Planificación 2026-1'!W:W,C251,'Planificación 2026-1'!G:G,"CA"))&gt;0,"P07"," ")</f>
        <v xml:space="preserve"> </v>
      </c>
      <c r="AX251" s="78" t="str">
        <f>IF(SUM(COUNTIFS('Planificación 2026-1'!E:E,"SUNAMPE",'Planificación 2026-1'!W:W,C251,'Planificación 2026-1'!G:G,"DE"))&gt;0,"P08"," ")</f>
        <v xml:space="preserve"> </v>
      </c>
      <c r="AY251" s="78" t="str">
        <f>IF(SUM(COUNTIFS('Planificación 2026-1'!E:E,"SUNAMPE",'Planificación 2026-1'!W:W,C251,'Planificación 2026-1'!G:G,"OB"))&gt;0,"P09"," ")</f>
        <v xml:space="preserve"> </v>
      </c>
      <c r="AZ251" s="78" t="str">
        <f>IF(SUM(COUNTIFS('Planificación 2026-1'!E:E,"SUNAMPE",'Planificación 2026-1'!W:W,C251,'Planificación 2026-1'!G:G,"MH"))&gt;0,"P31"," ")</f>
        <v xml:space="preserve"> </v>
      </c>
      <c r="BA251" s="78" t="str">
        <f>IF(SUM(COUNTIFS('Planificación 2026-1'!E:E,"SUNAMPE",'Planificación 2026-1'!W:W,C251,'Planificación 2026-1'!G:G,"IC"))&gt;0,"P32"," ")</f>
        <v xml:space="preserve"> </v>
      </c>
      <c r="BB251" s="78" t="str">
        <f>IF(SUM(COUNTIFS('Planificación 2026-1'!E:E,"SUNAMPE",'Planificación 2026-1'!W:W,C251,'Planificación 2026-1'!G:G,"AR"))&gt;0,"P34"," ")</f>
        <v xml:space="preserve"> </v>
      </c>
      <c r="BC251" s="78" t="str">
        <f>IF(SUM(COUNTIFS('Planificación 2026-1'!E:E,"SUNAMPE",'Planificación 2026-1'!W:W,C251,'Planificación 2026-1'!G:G,"T1"))&gt;0,"P35"," ")</f>
        <v xml:space="preserve"> </v>
      </c>
      <c r="BD251" s="78" t="str">
        <f>IF(SUM(COUNTIFS('Planificación 2026-1'!E:E,"SUNAMPE",'Planificación 2026-1'!W:W,C251,'Planificación 2026-1'!G:G,"T3"))&gt;0,"P36"," ")</f>
        <v xml:space="preserve"> </v>
      </c>
      <c r="BE251" s="78" t="str">
        <f>IF(SUM(COUNTIFS('Planificación 2026-1'!E:E,"SUNAMPE",'Planificación 2026-1'!W:W,C251,'Planificación 2026-1'!G:G,"T2"))&gt;0,"P37"," ")</f>
        <v xml:space="preserve"> </v>
      </c>
      <c r="BF251" s="78" t="str">
        <f>IF(SUM(COUNTIFS('Planificación 2026-1'!E:E,"SUNAMPE",'Planificación 2026-1'!W:W,C251,'Planificación 2026-1'!G:G,"AE"))&gt;0,"P38"," ")</f>
        <v xml:space="preserve"> </v>
      </c>
      <c r="BG251" s="78" t="str">
        <f>IF(SUM(COUNTIFS('Planificación 2026-1'!E:E,"SUNAMPE",'Planificación 2026-1'!W:W,C251,'Planificación 2026-1'!G:G,"T4"))&gt;0,"P55"," ")</f>
        <v xml:space="preserve"> </v>
      </c>
      <c r="BH251" s="78" t="str">
        <f>IF(SUM(COUNTIFS('Planificación 2026-1'!E:E,"HUAURA",'Planificación 2026-1'!W:W,C251,'Planificación 2026-1'!G:G,"AF"))&gt;0," P01"," ")</f>
        <v xml:space="preserve"> </v>
      </c>
      <c r="BI251" s="78" t="str">
        <f>IF(SUM(COUNTIFS('Planificación 2026-1'!E:E,"HUAURA",'Planificación 2026-1'!W:W,C251,'Planificación 2026-1'!G:G,"EN"))&gt;0,"P02"," ")</f>
        <v xml:space="preserve"> </v>
      </c>
      <c r="BJ251" s="78" t="str">
        <f>IF(SUM(COUNTIFS('Planificación 2026-1'!E:E,"HUAURA",'Planificación 2026-1'!W:W,C251,'Planificación 2026-1'!G:G,"IS"))&gt;0,"P03"," ")</f>
        <v xml:space="preserve"> </v>
      </c>
      <c r="BK251" s="78" t="str">
        <f>IF(SUM(COUNTIFS('Planificación 2026-1'!E:E,"HUAURA",'Planificación 2026-1'!W:W,C251,'Planificación 2026-1'!G:G,"PS"))&gt;0,"P04"," ")</f>
        <v xml:space="preserve"> </v>
      </c>
      <c r="BL251" s="78"/>
      <c r="BM251" s="78" t="str">
        <f>IF(SUM(COUNTIFS('Planificación 2026-1'!E:E,"HUAURA",'Planificación 2026-1'!W:W,C251,'Planificación 2026-1'!G:G,"IN"))&gt;0,"P06"," ")</f>
        <v xml:space="preserve"> </v>
      </c>
      <c r="BN251" s="78" t="str">
        <f>IF(SUM(COUNTIFS('Planificación 2026-1'!E:E,"HUAURA",'Planificación 2026-1'!W:W,C251,'Planificación 2026-1'!G:G,"CA"))&gt;0,"P07"," ")</f>
        <v xml:space="preserve"> </v>
      </c>
      <c r="BO251" s="78" t="str">
        <f>IF(SUM(COUNTIFS('Planificación 2026-1'!E:E,"HUAURA",'Planificación 2026-1'!W:W,C251,'Planificación 2026-1'!G:G,"DE"))&gt;0,"P08"," ")</f>
        <v xml:space="preserve"> </v>
      </c>
      <c r="BP251" s="78" t="str">
        <f>IF(SUM(COUNTIFS('Planificación 2026-1'!E:E,"HUAURA",'Planificación 2026-1'!W:W,C251,'Planificación 2026-1'!G:G,"OB"))&gt;0,"P09"," ")</f>
        <v xml:space="preserve"> </v>
      </c>
      <c r="BQ251" s="78" t="str">
        <f>IF(SUM(COUNTIFS('Planificación 2026-1'!E:E,"HUAURA",'Planificación 2026-1'!W:W,C251,'Planificación 2026-1'!G:G,"MH"))&gt;0,"P31"," ")</f>
        <v xml:space="preserve"> </v>
      </c>
      <c r="BR251" s="78" t="str">
        <f>IF(SUM(COUNTIFS('Planificación 2026-1'!E:E,"HUAURA",'Planificación 2026-1'!W:W,C251,'Planificación 2026-1'!G:G,"IC"))&gt;0,"P32"," ")</f>
        <v xml:space="preserve"> </v>
      </c>
      <c r="BS251" s="78" t="str">
        <f>IF(SUM(COUNTIFS('Planificación 2026-1'!E:E,"HUAURA",'Planificación 2026-1'!W:W,C251,'Planificación 2026-1'!G:G,"AR"))&gt;0,"P34"," ")</f>
        <v xml:space="preserve"> </v>
      </c>
      <c r="BT251" s="78" t="str">
        <f>IF(SUM(COUNTIFS('Planificación 2026-1'!E:E,"HUAURA",'Planificación 2026-1'!W:W,C251,'Planificación 2026-1'!G:G,"T1"))&gt;0,"P35"," ")</f>
        <v xml:space="preserve"> </v>
      </c>
      <c r="BU251" s="78" t="str">
        <f>IF(SUM(COUNTIFS('Planificación 2026-1'!E:E,"HUAURA",'Planificación 2026-1'!W:W,C251,'Planificación 2026-1'!G:G,"T3"))&gt;0,"P36"," ")</f>
        <v xml:space="preserve"> </v>
      </c>
      <c r="BV251" s="78" t="str">
        <f>IF(SUM(COUNTIFS('Planificación 2026-1'!E:E,"HUAURA",'Planificación 2026-1'!W:W,C251,'Planificación 2026-1'!G:G,"T2"))&gt;0,"P37"," ")</f>
        <v xml:space="preserve"> </v>
      </c>
      <c r="BW251" s="78" t="str">
        <f>IF(SUM(COUNTIFS('Planificación 2026-1'!E:E,"HUAURA",'Planificación 2026-1'!W:W,C251,'Planificación 2026-1'!G:G,"AE"))&gt;0,"P38"," ")</f>
        <v xml:space="preserve"> </v>
      </c>
      <c r="BX251" s="78" t="str">
        <f>IF(SUM(COUNTIFS('Planificación 2026-1'!E:E,"HUAURA",'Planificación 2026-1'!W:W,C251,'Planificación 2026-1'!G:G,"T4"))&gt;0,"P55"," ")</f>
        <v xml:space="preserve"> </v>
      </c>
      <c r="BY251" s="79">
        <f>SUMIFS('Planificación 2026-1'!R:R,'Planificación 2026-1'!W:W,C251,'Planificación 2026-1'!G:G,"AF",'Planificación 2026-1'!H:H,"&gt;2")</f>
        <v>0</v>
      </c>
      <c r="BZ251" s="79">
        <f>SUMIFS('Planificación 2026-1'!R:R,'Planificación 2026-1'!W:W,C251,'Planificación 2026-1'!G:G,"EN",'Planificación 2026-1'!H:H,"&gt;2")</f>
        <v>0</v>
      </c>
      <c r="CA251" s="79">
        <f>SUMIFS('Planificación 2026-1'!R:R,'Planificación 2026-1'!W:W,C251,'Planificación 2026-1'!G:G,"IS",'Planificación 2026-1'!H:H,"&gt;2")</f>
        <v>0</v>
      </c>
      <c r="CB251" s="79">
        <f>SUMIFS('Planificación 2026-1'!R:R,'Planificación 2026-1'!W:W,C251,'Planificación 2026-1'!G:G,"PS",'Planificación 2026-1'!H:H,"&gt;2")</f>
        <v>0</v>
      </c>
      <c r="CC251" s="79">
        <f>SUMIFS('Planificación 2026-1'!R:R,'Planificación 2026-1'!W:W,C251,'Planificación 2026-1'!G:G,"IN",'Planificación 2026-1'!H:H,"&gt;2")</f>
        <v>0</v>
      </c>
      <c r="CD251" s="79">
        <f>SUMIFS('Planificación 2026-1'!R:R,'Planificación 2026-1'!W:W,C251,'Planificación 2026-1'!G:G,"CA",'Planificación 2026-1'!H:H,"&gt;2")</f>
        <v>0</v>
      </c>
      <c r="CE251" s="79">
        <f>SUMIFS('Planificación 2026-1'!R:R,'Planificación 2026-1'!W:W,C251,'Planificación 2026-1'!G:G,"DE",'Planificación 2026-1'!H:H,"&gt;2")</f>
        <v>0</v>
      </c>
      <c r="CF251" s="79">
        <f>SUMIFS('Planificación 2026-1'!R:R,'Planificación 2026-1'!W:W,C251,'Planificación 2026-1'!G:G,"OB",'Planificación 2026-1'!H:H,"&gt;2")</f>
        <v>0</v>
      </c>
      <c r="CG251" s="79">
        <f>SUMIFS('Planificación 2026-1'!R:R,'Planificación 2026-1'!W:W,C251,'Planificación 2026-1'!G:G,"MH",'Planificación 2026-1'!H:H,"&gt;2")</f>
        <v>15</v>
      </c>
      <c r="CH251" s="79">
        <f>SUMIFS('Planificación 2026-1'!R:R,'Planificación 2026-1'!W:W,C251,'Planificación 2026-1'!G:G,"IC",'Planificación 2026-1'!H:H,"&gt;2")</f>
        <v>0</v>
      </c>
      <c r="CI251" s="79">
        <f>SUMIFS('Planificación 2026-1'!R:R,'Planificación 2026-1'!W:W,C251,'Planificación 2026-1'!G:G,"AR",'Planificación 2026-1'!H:H,"&gt;2")</f>
        <v>0</v>
      </c>
      <c r="CJ251" s="79">
        <f>SUMIFS('Planificación 2026-1'!R:R,'Planificación 2026-1'!W:W,C251,'Planificación 2026-1'!G:G,"T1",'Planificación 2026-1'!H:H,"&gt;2")</f>
        <v>0</v>
      </c>
      <c r="CK251" s="79">
        <f>SUMIFS('Planificación 2026-1'!R:R,'Planificación 2026-1'!W:W,C251,'Planificación 2026-1'!G:G,"T3",'Planificación 2026-1'!H:H,"&gt;2")</f>
        <v>0</v>
      </c>
      <c r="CL251" s="79">
        <f>SUMIFS('Planificación 2026-1'!R:R,'Planificación 2026-1'!W:W,C251,'Planificación 2026-1'!G:G,"T2",'Planificación 2026-1'!H:H,"&gt;2")</f>
        <v>0</v>
      </c>
      <c r="CM251" s="79">
        <f>SUMIFS('Planificación 2026-1'!R:R,'Planificación 2026-1'!W:W,C251,'Planificación 2026-1'!G:G,"AE",'Planificación 2026-1'!H:H,"&gt;2")</f>
        <v>0</v>
      </c>
      <c r="CN251" s="79">
        <f>SUMIFS('Planificación 2026-1'!R:R,'Planificación 2026-1'!W:W,C251,'Planificación 2026-1'!G:G,"T4",'Planificación 2026-1'!H:H,"&gt;2")</f>
        <v>0</v>
      </c>
      <c r="CO251" s="79">
        <f>SUMIFS('Planificación 2026-1'!R:R,'Planificación 2026-1'!W:W,C251,'Planificación 2026-1'!G:G,"AF",'Planificación 2026-1'!H:H,"&lt;3")</f>
        <v>0</v>
      </c>
      <c r="CP251" s="79">
        <f>SUMIFS('Planificación 2026-1'!R:R,'Planificación 2026-1'!W:W,C251,'Planificación 2026-1'!G:G,"EN",'Planificación 2026-1'!H:H,"&lt;3")</f>
        <v>0</v>
      </c>
      <c r="CQ251" s="79">
        <f>SUMIFS('Planificación 2026-1'!R:R,'Planificación 2026-1'!W:W,C251,'Planificación 2026-1'!G:G,"IS",'Planificación 2026-1'!H:H,"&lt;3")</f>
        <v>0</v>
      </c>
      <c r="CR251" s="79">
        <f>SUMIFS('Planificación 2026-1'!R:R,'Planificación 2026-1'!W:W,C251,'Planificación 2026-1'!G:G,"PS",'Planificación 2026-1'!H:H,"&lt;3")</f>
        <v>0</v>
      </c>
      <c r="CS251" s="79">
        <f>SUMIFS('Planificación 2026-1'!R:R,'Planificación 2026-1'!W:W,C251,'Planificación 2026-1'!G:G,"IN",'Planificación 2026-1'!H:H,"&lt;3")</f>
        <v>0</v>
      </c>
      <c r="CT251" s="79">
        <f>SUMIFS('Planificación 2026-1'!R:R,'Planificación 2026-1'!W:W,C251,'Planificación 2026-1'!G:G,"CA",'Planificación 2026-1'!H:H,"&lt;3")</f>
        <v>0</v>
      </c>
      <c r="CU251" s="79">
        <f>SUMIFS('Planificación 2026-1'!R:R,'Planificación 2026-1'!W:W,C251,'Planificación 2026-1'!G:G,"DE",'Planificación 2026-1'!H:H,"&lt;3")</f>
        <v>0</v>
      </c>
      <c r="CV251" s="79">
        <f>SUMIFS('Planificación 2026-1'!R:R,'Planificación 2026-1'!W:W,C251,'Planificación 2026-1'!G:G,"OB",'Planificación 2026-1'!H:H,"&lt;3")</f>
        <v>0</v>
      </c>
      <c r="CW251" s="79">
        <f>SUMIFS('Planificación 2026-1'!R:R,'Planificación 2026-1'!W:W,C251,'Planificación 2026-1'!G:G,"MH",'Planificación 2026-1'!H:H,"&lt;3")</f>
        <v>0</v>
      </c>
      <c r="CX251" s="79">
        <f>SUMIFS('Planificación 2026-1'!R:R,'Planificación 2026-1'!W:W,C251,'Planificación 2026-1'!G:G,"IC",'Planificación 2026-1'!H:H,"&lt;3")</f>
        <v>0</v>
      </c>
      <c r="CY251" s="79">
        <f>SUMIFS('Planificación 2026-1'!R:R,'Planificación 2026-1'!W:W,C251,'Planificación 2026-1'!G:G,"AR",'Planificación 2026-1'!H:H,"&lt;3")</f>
        <v>0</v>
      </c>
      <c r="CZ251" s="79">
        <f>SUMIFS('Planificación 2026-1'!R:R,'Planificación 2026-1'!W:W,C251,'Planificación 2026-1'!G:G,"T1",'Planificación 2026-1'!H:H,"&lt;3")</f>
        <v>0</v>
      </c>
      <c r="DA251" s="79">
        <f>SUMIFS('Planificación 2026-1'!R:R,'Planificación 2026-1'!W:W,C251,'Planificación 2026-1'!G:G,"T3",'Planificación 2026-1'!H:H,"&lt;3")</f>
        <v>0</v>
      </c>
      <c r="DB251" s="79">
        <f>SUMIFS('Planificación 2026-1'!R:R,'Planificación 2026-1'!W:W,C251,'Planificación 2026-1'!G:G,"T2",'Planificación 2026-1'!H:H,"&lt;3")</f>
        <v>0</v>
      </c>
      <c r="DC251" s="79">
        <f>SUMIFS('Planificación 2026-1'!R:R,'Planificación 2026-1'!W:W,C251,'Planificación 2026-1'!G:G,"AE",'Planificación 2026-1'!H:H,"&lt;3")</f>
        <v>0</v>
      </c>
      <c r="DD251" s="79">
        <f>SUMIFS('Planificación 2026-1'!R:R,'Planificación 2026-1'!W:W,C251,'Planificación 2026-1'!G:G,"T4",'Planificación 2026-1'!H:H,"&lt;3")</f>
        <v>0</v>
      </c>
      <c r="DE251" s="78" t="str">
        <f t="shared" si="46"/>
        <v/>
      </c>
      <c r="DF251" s="30">
        <f>IF(C251="","",SUMIFS('Planificación 2026-1'!R:R,'Planificación 2026-1'!W:W,C251,'Planificación 2026-1'!E:E,"PRINCIPAL",'Planificación 2026-1'!X:X,"VIRTUAL"))</f>
        <v>0</v>
      </c>
      <c r="DG251" s="30">
        <f>IF(C251="","",SUMIFS('Planificación 2026-1'!R:R,'Planificación 2026-1'!W:W,C251,'Planificación 2026-1'!E:E,"PRINCIPAL",'Planificación 2026-1'!X:X,"PRESENCIAL"))</f>
        <v>0</v>
      </c>
      <c r="DH251" s="30">
        <f>IF(C251="","",SUMIFS('Planificación 2026-1'!R:R,'Planificación 2026-1'!W:W,C251,'Planificación 2026-1'!E:E,"PRINCIPAL",'Planificación 2026-1'!X:X,"HIBRIDO PRESENCIAL"))</f>
        <v>0</v>
      </c>
      <c r="DI251" s="78" t="str">
        <f t="shared" si="47"/>
        <v/>
      </c>
      <c r="DJ251" s="78">
        <f>IF(C251="","",SUMIFS('Planificación 2026-1'!R:R,'Planificación 2026-1'!W:W,C251,'Planificación 2026-1'!E:E,"FILIAL",'Planificación 2026-1'!X:X,"VIRTUAL"))</f>
        <v>0</v>
      </c>
      <c r="DK251" s="80">
        <f>IF(C251="","",SUMIFS('Planificación 2026-1'!R:R,'Planificación 2026-1'!W:W,C251,'Planificación 2026-1'!E:E,"FILIAL",'Planificación 2026-1'!X:X,"PRESENCIAL"))</f>
        <v>0</v>
      </c>
      <c r="DL251" s="42">
        <f>IF(C251="","",SUMIFS('Planificación 2026-1'!R:R,'Planificación 2026-1'!W:W,C251,'Planificación 2026-1'!E:E,"FILIAL",'Planificación 2026-1'!X:X,"HIBRIDO PRESENCIAL"))</f>
        <v>0</v>
      </c>
      <c r="DM251" s="81" t="str">
        <f t="shared" si="48"/>
        <v/>
      </c>
      <c r="DN251" s="78">
        <f>IF(C251="","",SUMIFS('Planificación 2026-1'!R:R,'Planificación 2026-1'!W:W,C251,'Planificación 2026-1'!E:E,"SUNAMPE",'Planificación 2026-1'!X:X,"VIRTUAL"))</f>
        <v>0</v>
      </c>
      <c r="DO251" s="42">
        <f>IF(C251="","",SUMIFS('Planificación 2026-1'!R:R,'Planificación 2026-1'!W:W,C251,'Planificación 2026-1'!E:E,"SUNAMPE",'Planificación 2026-1'!X:X,"PRESENCIAL"))</f>
        <v>0</v>
      </c>
      <c r="DP251" s="81" t="str">
        <f t="shared" si="49"/>
        <v/>
      </c>
      <c r="DQ251" s="78">
        <f>IF(C251="","",SUMIFS('Planificación 2026-1'!R:R,'Planificación 2026-1'!W:W,C251,'Planificación 2026-1'!E:E,"HUAURA",'Planificación 2026-1'!X:X,"VIRTUAL"))</f>
        <v>0</v>
      </c>
      <c r="DR251" s="42">
        <f>IF(C251="","",SUMIFS('Planificación 2026-1'!R:R,'Planificación 2026-1'!W:W,C251,'Planificación 2026-1'!E:E,"HUAURA",'Planificación 2026-1'!X:X,"PRESENCIAL"))</f>
        <v>0</v>
      </c>
      <c r="DS251" s="48">
        <f>SUMIFS('Planificación 2026-1'!R:R,'Planificación 2026-1'!W:W,C251,'Planificación 2026-1'!E:E,"PRINCIPAL",'Planificación 2026-1'!X:X,"VIRTUAL",'Planificación 2026-1'!H:H,"&gt;2")</f>
        <v>0</v>
      </c>
      <c r="DT251" s="48">
        <f>SUMIFS('Planificación 2026-1'!R:R,'Planificación 2026-1'!W:W,C251,'Planificación 2026-1'!E:E,"PRINCIPAL",'Planificación 2026-1'!X:X,"&lt;&gt;VIRTUAL",'Planificación 2026-1'!H:H,"&gt;2")</f>
        <v>0</v>
      </c>
      <c r="DU251" s="48">
        <f>SUMIFS('Planificación 2026-1'!R:R,'Planificación 2026-1'!W:W,C251,'Planificación 2026-1'!E:E,"SUNAMPE",'Planificación 2026-1'!X:X,"VIRTUAL",'Planificación 2026-1'!H:H,"&gt;2")</f>
        <v>0</v>
      </c>
      <c r="DV251" s="48">
        <f>SUMIFS('Planificación 2026-1'!R:R,'Planificación 2026-1'!W:W,C251,'Planificación 2026-1'!E:E,"SUNAMPE",'Planificación 2026-1'!X:X,"&lt;&gt;VIRTUAL",'Planificación 2026-1'!H:H,"&gt;2")</f>
        <v>0</v>
      </c>
      <c r="DW251" s="48">
        <f>SUMIFS('Planificación 2026-1'!R:R,'Planificación 2026-1'!W:W,C251,'Planificación 2026-1'!E:E,"FILIAL",'Planificación 2026-1'!X:X,"VIRTUAL",'Planificación 2026-1'!H:H,"&gt;2")</f>
        <v>0</v>
      </c>
      <c r="DX251" s="48">
        <f>SUMIFS('Planificación 2026-1'!R:R,'Planificación 2026-1'!W:W,C251,'Planificación 2026-1'!E:E,"FILIAL",'Planificación 2026-1'!X:X,"&lt;&gt;VIRTUAL",'Planificación 2026-1'!H:H,"&gt;2")</f>
        <v>0</v>
      </c>
      <c r="DY251" s="48">
        <f>SUMIFS('Planificación 2026-1'!R:R,'Planificación 2026-1'!W:W,C251,'Planificación 2026-1'!E:E,"PORUMA",'Planificación 2026-1'!X:X,"VIRTUAL",'Planificación 2026-1'!H:H,"&gt;2")</f>
        <v>0</v>
      </c>
      <c r="DZ251" s="48">
        <f>SUMIFS('Planificación 2026-1'!R:R,'Planificación 2026-1'!W:W,C251,'Planificación 2026-1'!E:E,"PORUMA",'Planificación 2026-1'!X:X,"&lt;&gt;VIRTUAL",'Planificación 2026-1'!H:H,"&gt;2")</f>
        <v>15</v>
      </c>
      <c r="EA251" s="48">
        <f>SUMIFS('Planificación 2026-1'!R:R,'Planificación 2026-1'!W:W,C251,'Planificación 2026-1'!E:E,"HUAURA",'Planificación 2026-1'!X:X,"VIRTUAL",'Planificación 2026-1'!H:H,"&gt;2")</f>
        <v>0</v>
      </c>
      <c r="EB251" s="48">
        <f>SUMIFS('Planificación 2026-1'!R:R,'Planificación 2026-1'!W:W,C251,'Planificación 2026-1'!E:E,"HUAURA",'Planificación 2026-1'!X:X,"&lt;&gt;VIRTUAL",'Planificación 2026-1'!H:H,"&gt;2")</f>
        <v>0</v>
      </c>
      <c r="EC251" s="48">
        <f>SUMIFS('Planificación 2026-1'!R:R,'Planificación 2026-1'!W:W,C251,'Planificación 2026-1'!E:E,"PRINCIPAL",'Planificación 2026-1'!X:X,"VIRTUAL",'Planificación 2026-1'!H:H,"&lt;3")</f>
        <v>0</v>
      </c>
      <c r="ED251" s="48">
        <f>SUMIFS('Planificación 2026-1'!R:R,'Planificación 2026-1'!W:W,C251,'Planificación 2026-1'!E:E,"PRINCIPAL",'Planificación 2026-1'!X:X,"&lt;&gt;VIRTUAL",'Planificación 2026-1'!H:H,"&lt;3")</f>
        <v>0</v>
      </c>
      <c r="EE251" s="48">
        <f>SUMIFS('Planificación 2026-1'!R:R,'Planificación 2026-1'!W:W,C251,'Planificación 2026-1'!E:E,"SUNAMPE",'Planificación 2026-1'!X:X,"VIRTUAL",'Planificación 2026-1'!H:H,"&lt;3")</f>
        <v>0</v>
      </c>
      <c r="EF251" s="48">
        <f>SUMIFS('Planificación 2026-1'!R:R,'Planificación 2026-1'!W:W,C251,'Planificación 2026-1'!E:E,"SUNAMPE",'Planificación 2026-1'!X:X,"&lt;&gt;VIRTUAL",'Planificación 2026-1'!H:H,"&lt;3")</f>
        <v>0</v>
      </c>
      <c r="EG251" s="48">
        <f>SUMIFS('Planificación 2026-1'!R:R,'Planificación 2026-1'!W:W,C251,'Planificación 2026-1'!E:E,"FILIAL",'Planificación 2026-1'!X:X,"VIRTUAL",'Planificación 2026-1'!H:H,"&lt;3")</f>
        <v>0</v>
      </c>
      <c r="EH251" s="48">
        <f>SUMIFS('Planificación 2026-1'!R:R,'Planificación 2026-1'!W:W,C251,'Planificación 2026-1'!E:E,"FILIAL",'Planificación 2026-1'!X:X,"&lt;&gt;VIRTUAL",'Planificación 2026-1'!H:H,"&lt;3")</f>
        <v>0</v>
      </c>
      <c r="EI251" s="48">
        <f>SUMIFS('Planificación 2026-1'!R:R,'Planificación 2026-1'!W:W,C251,'Planificación 2026-1'!E:E,"PORUMA",'Planificación 2026-1'!X:X,"VIRTUAL",'Planificación 2026-1'!H:H,"&lt;3")</f>
        <v>0</v>
      </c>
      <c r="EJ251" s="48">
        <f>SUMIFS('Planificación 2026-1'!R:R,'Planificación 2026-1'!W:W,C251,'Planificación 2026-1'!E:E,"PORUMA",'Planificación 2026-1'!X:X,"&lt;&gt;VIRTUAL",'Planificación 2026-1'!H:H,"&lt;3")</f>
        <v>0</v>
      </c>
      <c r="EK251" s="48">
        <f>SUMIFS('Planificación 2026-1'!R:R,'Planificación 2026-1'!W:W,C251,'Planificación 2026-1'!E:E,"HUAURA",'Planificación 2026-1'!X:X,"VIRTUAL",'Planificación 2026-1'!H:H,"&lt;3")</f>
        <v>0</v>
      </c>
      <c r="EL251" s="48">
        <f>SUMIFS('Planificación 2026-1'!R:R,'Planificación 2026-1'!W:W,C251,'Planificación 2026-1'!E:E,"HUAURA",'Planificación 2026-1'!X:X,"&lt;&gt;VIRTUAL",'Planificación 2026-1'!H:H,"&lt;3")</f>
        <v>0</v>
      </c>
      <c r="EM251" s="48">
        <f t="shared" si="50"/>
        <v>0</v>
      </c>
      <c r="EN251" s="48">
        <f t="shared" si="51"/>
        <v>0</v>
      </c>
      <c r="EO251" s="48">
        <f t="shared" si="52"/>
        <v>15</v>
      </c>
      <c r="EP251" s="48">
        <f t="shared" si="53"/>
        <v>0</v>
      </c>
      <c r="EQ251" s="48">
        <f t="shared" si="54"/>
        <v>0</v>
      </c>
      <c r="ER251" s="48"/>
      <c r="ES251" s="48">
        <f t="shared" si="55"/>
        <v>0</v>
      </c>
      <c r="ET251" s="48">
        <f t="shared" si="56"/>
        <v>0</v>
      </c>
      <c r="EU251" s="48" t="b">
        <f t="shared" si="57"/>
        <v>0</v>
      </c>
      <c r="EV251" s="48" t="str">
        <f t="shared" si="58"/>
        <v/>
      </c>
      <c r="EW251" s="48" t="str">
        <f t="shared" si="59"/>
        <v>PRESENCIAL</v>
      </c>
    </row>
    <row r="252" spans="1:153" x14ac:dyDescent="0.3">
      <c r="B252" s="383">
        <v>249</v>
      </c>
      <c r="C252" s="107" t="s">
        <v>499</v>
      </c>
      <c r="D252" s="82">
        <f>SUMIF('Planificación 2026-1'!W:W,C252,'Planificación 2026-1'!R:R)</f>
        <v>15</v>
      </c>
      <c r="E252" s="385" t="s">
        <v>319</v>
      </c>
      <c r="F252" s="386"/>
      <c r="G252" s="107" t="s">
        <v>431</v>
      </c>
      <c r="H252" s="387" t="s">
        <v>446</v>
      </c>
      <c r="I252" s="77" t="str">
        <f>IF(SUM(COUNTIFS('Planificación 2026-1'!E:E,"PRINCIPAL",'Planificación 2026-1'!W:W,C252,'Planificación 2026-1'!G:G,"AF"))&gt;0,"P01"," ")</f>
        <v xml:space="preserve"> </v>
      </c>
      <c r="J252" s="78" t="str">
        <f>IF(SUM(COUNTIFS('Planificación 2026-1'!E:E,"PRINCIPAL",'Planificación 2026-1'!W:W,C252,'Planificación 2026-1'!G:G,"EN"))&gt;0,"P02"," ")</f>
        <v>P02</v>
      </c>
      <c r="K252" s="78" t="str">
        <f>IF(SUM(COUNTIFS('Planificación 2026-1'!E:E,"PRINCIPAL",'Planificación 2026-1'!W:W,C252,'Planificación 2026-1'!G:G,"IS"))&gt;0,"P03"," ")</f>
        <v xml:space="preserve"> </v>
      </c>
      <c r="L252" s="78" t="str">
        <f>IF(SUM(COUNTIFS('Planificación 2026-1'!E:E,"PRINCIPAL",'Planificación 2026-1'!W:W,C252,'Planificación 2026-1'!G:G,"PS"))&gt;0,"P04"," ")</f>
        <v>P04</v>
      </c>
      <c r="M252" s="78"/>
      <c r="N252" s="78" t="str">
        <f>IF(SUM(COUNTIFS('Planificación 2026-1'!E:E,"PRINCIPAL",'Planificación 2026-1'!W:W,C252,'Planificación 2026-1'!G:G,"IN"))&gt;0,"P06"," ")</f>
        <v xml:space="preserve"> </v>
      </c>
      <c r="O252" s="78" t="str">
        <f>IF(SUM(COUNTIFS('Planificación 2026-1'!E:E,"PRINCIPAL",'Planificación 2026-1'!W:W,C252,'Planificación 2026-1'!G:G,"CA"))&gt;0,"P07"," ")</f>
        <v xml:space="preserve"> </v>
      </c>
      <c r="P252" s="78" t="str">
        <f>IF(SUM(COUNTIFS('Planificación 2026-1'!E:E,"PRINCIPAL",'Planificación 2026-1'!W:W,C252,'Planificación 2026-1'!G:G,"DE"))&gt;0,"P08"," ")</f>
        <v xml:space="preserve"> </v>
      </c>
      <c r="Q252" s="78" t="str">
        <f>IF(SUM(COUNTIFS('Planificación 2026-1'!E:E,"PRINCIPAL",'Planificación 2026-1'!W:W,C252,'Planificación 2026-1'!G:G,"OB"))&gt;0,"P09"," ")</f>
        <v xml:space="preserve"> </v>
      </c>
      <c r="R252" s="78" t="str">
        <f>IF(SUM(COUNTIFS('Planificación 2026-1'!E:E,"PRINCIPAL",'Planificación 2026-1'!W:W,C252,'Planificación 2026-1'!G:G,"MH"))&gt;0,"P31"," ")</f>
        <v xml:space="preserve"> </v>
      </c>
      <c r="S252" s="78" t="str">
        <f>IF(SUM(COUNTIFS('Planificación 2026-1'!E:E,"PRINCIPAL",'Planificación 2026-1'!W:W,C252,'Planificación 2026-1'!G:G,"IC"))&gt;0,"P32"," ")</f>
        <v xml:space="preserve"> </v>
      </c>
      <c r="T252" s="78" t="str">
        <f>IF(SUM(COUNTIFS('Planificación 2026-1'!E:E,"PRINCIPAL",'Planificación 2026-1'!W:W,C252,'Planificación 2026-1'!G:G,"AR"))&gt;0,"P34"," ")</f>
        <v xml:space="preserve"> </v>
      </c>
      <c r="U252" s="78" t="str">
        <f>IF(SUM(COUNTIFS('Planificación 2026-1'!E:E,"PRINCIPAL",'Planificación 2026-1'!W:W,C252,'Planificación 2026-1'!G:G,"T1"))&gt;0,"P35"," ")</f>
        <v xml:space="preserve"> </v>
      </c>
      <c r="V252" s="78" t="str">
        <f>IF(SUM(COUNTIFS('Planificación 2026-1'!E:E,"PRINCIPAL",'Planificación 2026-1'!W:W,C252,'Planificación 2026-1'!G:G,"T3"))&gt;0,"P36"," ")</f>
        <v xml:space="preserve"> </v>
      </c>
      <c r="W252" s="78" t="str">
        <f>IF(SUM(COUNTIFS('Planificación 2026-1'!E:E,"PRINCIPAL",'Planificación 2026-1'!W:W,C252,'Planificación 2026-1'!G:G,"T2"))&gt;0,"P37"," ")</f>
        <v xml:space="preserve"> </v>
      </c>
      <c r="X252" s="78" t="str">
        <f>IF(SUM(COUNTIFS('Planificación 2026-1'!E:E,"PRINCIPAL",'Planificación 2026-1'!W:W,C252,'Planificación 2026-1'!G:G,"AE"))&gt;0,"P38"," ")</f>
        <v xml:space="preserve"> </v>
      </c>
      <c r="Y252" s="78" t="str">
        <f>IF(SUM(COUNTIFS('Planificación 2026-1'!E:E,"PRINCIPAL",'Planificación 2026-1'!W:W,C252,'Planificación 2026-1'!G:G,"T4"))&gt;0,"P55"," ")</f>
        <v xml:space="preserve"> </v>
      </c>
      <c r="Z252" s="78" t="str">
        <f>IF(SUM(COUNTIFS('Planificación 2026-1'!E:E,"FILIAL",'Planificación 2026-1'!W:W,C252,'Planificación 2026-1'!G:G,"AF"))&gt;0," P01"," ")</f>
        <v xml:space="preserve"> </v>
      </c>
      <c r="AA252" s="78" t="str">
        <f>IF(SUM(COUNTIFS('Planificación 2026-1'!E:E,"FILIAL",'Planificación 2026-1'!W:W,C252,'Planificación 2026-1'!G:G,"EN"))&gt;0,"P02"," ")</f>
        <v xml:space="preserve"> </v>
      </c>
      <c r="AB252" s="78" t="str">
        <f>IF(SUM(COUNTIFS('Planificación 2026-1'!E:E,"FILIAL",'Planificación 2026-1'!W:W,C252,'Planificación 2026-1'!G:G,"IS"))&gt;0,"P03"," ")</f>
        <v xml:space="preserve"> </v>
      </c>
      <c r="AC252" s="78" t="str">
        <f>IF(SUM(COUNTIFS('Planificación 2026-1'!E:E,"FILIAL",'Planificación 2026-1'!W:W,C252,'Planificación 2026-1'!G:G,"PS"))&gt;0,"P04"," ")</f>
        <v xml:space="preserve"> </v>
      </c>
      <c r="AD252" s="78"/>
      <c r="AE252" s="78" t="str">
        <f>IF(SUM(COUNTIFS('Planificación 2026-1'!E:E,"FILIAL",'Planificación 2026-1'!W:W,C252,'Planificación 2026-1'!G:G,"IN"))&gt;0,"P06"," ")</f>
        <v xml:space="preserve"> </v>
      </c>
      <c r="AF252" s="78" t="str">
        <f>IF(SUM(COUNTIFS('Planificación 2026-1'!E:E,"FILIAL",'Planificación 2026-1'!W:W,C252,'Planificación 2026-1'!G:G,"CA"))&gt;0,"P07"," ")</f>
        <v xml:space="preserve"> </v>
      </c>
      <c r="AG252" s="78" t="str">
        <f>IF(SUM(COUNTIFS('Planificación 2026-1'!E:E,"FILIAL",'Planificación 2026-1'!W:W,C252,'Planificación 2026-1'!G:G,"DE"))&gt;0,"P08"," ")</f>
        <v xml:space="preserve"> </v>
      </c>
      <c r="AH252" s="78" t="str">
        <f>IF(SUM(COUNTIFS('Planificación 2026-1'!E:E,"FILIAL",'Planificación 2026-1'!W:W,C252,'Planificación 2026-1'!G:G,"OB"))&gt;0,"P09"," ")</f>
        <v xml:space="preserve"> </v>
      </c>
      <c r="AI252" s="78" t="str">
        <f>IF(SUM(COUNTIFS('Planificación 2026-1'!E:E,"FILIAL",'Planificación 2026-1'!W:W,C252,'Planificación 2026-1'!G:G,"MH"))&gt;0,"P31"," ")</f>
        <v xml:space="preserve"> </v>
      </c>
      <c r="AJ252" s="78" t="str">
        <f>IF(SUM(COUNTIFS('Planificación 2026-1'!E:E,"FILIAL",'Planificación 2026-1'!W:W,C252,'Planificación 2026-1'!G:G,"IC"))&gt;0,"P32"," ")</f>
        <v xml:space="preserve"> </v>
      </c>
      <c r="AK252" s="78" t="str">
        <f>IF(SUM(COUNTIFS('Planificación 2026-1'!E:E,"FILIAL",'Planificación 2026-1'!W:W,C252,'Planificación 2026-1'!G:G,"AR"))&gt;0,"P34"," ")</f>
        <v xml:space="preserve"> </v>
      </c>
      <c r="AL252" s="78" t="str">
        <f>IF(SUM(COUNTIFS('Planificación 2026-1'!E:E,"FILIAL",'Planificación 2026-1'!W:W,C252,'Planificación 2026-1'!G:G,"T1"))&gt;0,"P35"," ")</f>
        <v xml:space="preserve"> </v>
      </c>
      <c r="AM252" s="78" t="str">
        <f>IF(SUM(COUNTIFS('Planificación 2026-1'!E:E,"FILIAL",'Planificación 2026-1'!W:W,C252,'Planificación 2026-1'!G:G,"T3"))&gt;0,"P36"," ")</f>
        <v xml:space="preserve"> </v>
      </c>
      <c r="AN252" s="78" t="str">
        <f>IF(SUM(COUNTIFS('Planificación 2026-1'!E:E,"FILIAL",'Planificación 2026-1'!W:W,C252,'Planificación 2026-1'!G:G,"T2"))&gt;0,"P37"," ")</f>
        <v xml:space="preserve"> </v>
      </c>
      <c r="AO252" s="78" t="str">
        <f>IF(SUM(COUNTIFS('Planificación 2026-1'!E:E,"FILIAL",'Planificación 2026-1'!W:W,C252,'Planificación 2026-1'!G:G,"AE"))&gt;0,"P38"," ")</f>
        <v xml:space="preserve"> </v>
      </c>
      <c r="AP252" s="78" t="str">
        <f>IF(SUM(COUNTIFS('Planificación 2026-1'!E:E,"FILIAL",'Planificación 2026-1'!W:W,C252,'Planificación 2026-1'!G:G,"T4"))&gt;0,"P55"," ")</f>
        <v xml:space="preserve"> </v>
      </c>
      <c r="AQ252" s="78" t="str">
        <f>IF(SUM(COUNTIFS('Planificación 2026-1'!E:E,"SUNAMPE",'Planificación 2026-1'!W:W,C252,'Planificación 2026-1'!G:G,"AF"))&gt;0," P01"," ")</f>
        <v xml:space="preserve"> </v>
      </c>
      <c r="AR252" s="78" t="str">
        <f>IF(SUM(COUNTIFS('Planificación 2026-1'!E:E,"SUNAMPE",'Planificación 2026-1'!W:W,C252,'Planificación 2026-1'!G:G,"EN"))&gt;0,"P02"," ")</f>
        <v xml:space="preserve"> </v>
      </c>
      <c r="AS252" s="78" t="str">
        <f>IF(SUM(COUNTIFS('Planificación 2026-1'!E:E,"SUNAMPE",'Planificación 2026-1'!W:W,C252,'Planificación 2026-1'!G:G,"IS"))&gt;0,"P03"," ")</f>
        <v xml:space="preserve"> </v>
      </c>
      <c r="AT252" s="78" t="str">
        <f>IF(SUM(COUNTIFS('Planificación 2026-1'!E:E,"SUNAMPE",'Planificación 2026-1'!W:W,C252,'Planificación 2026-1'!G:G,"PS"))&gt;0,"P04"," ")</f>
        <v>P04</v>
      </c>
      <c r="AU252" s="78"/>
      <c r="AV252" s="78" t="str">
        <f>IF(SUM(COUNTIFS('Planificación 2026-1'!E:E,"SUNAMPE",'Planificación 2026-1'!W:W,C252,'Planificación 2026-1'!G:G,"IN"))&gt;0,"P06"," ")</f>
        <v xml:space="preserve"> </v>
      </c>
      <c r="AW252" s="78" t="str">
        <f>IF(SUM(COUNTIFS('Planificación 2026-1'!E:E,"SUNAMPE",'Planificación 2026-1'!W:W,C252,'Planificación 2026-1'!G:G,"CA"))&gt;0,"P07"," ")</f>
        <v xml:space="preserve"> </v>
      </c>
      <c r="AX252" s="78" t="str">
        <f>IF(SUM(COUNTIFS('Planificación 2026-1'!E:E,"SUNAMPE",'Planificación 2026-1'!W:W,C252,'Planificación 2026-1'!G:G,"DE"))&gt;0,"P08"," ")</f>
        <v xml:space="preserve"> </v>
      </c>
      <c r="AY252" s="78" t="str">
        <f>IF(SUM(COUNTIFS('Planificación 2026-1'!E:E,"SUNAMPE",'Planificación 2026-1'!W:W,C252,'Planificación 2026-1'!G:G,"OB"))&gt;0,"P09"," ")</f>
        <v xml:space="preserve"> </v>
      </c>
      <c r="AZ252" s="78" t="str">
        <f>IF(SUM(COUNTIFS('Planificación 2026-1'!E:E,"SUNAMPE",'Planificación 2026-1'!W:W,C252,'Planificación 2026-1'!G:G,"MH"))&gt;0,"P31"," ")</f>
        <v xml:space="preserve"> </v>
      </c>
      <c r="BA252" s="78" t="str">
        <f>IF(SUM(COUNTIFS('Planificación 2026-1'!E:E,"SUNAMPE",'Planificación 2026-1'!W:W,C252,'Planificación 2026-1'!G:G,"IC"))&gt;0,"P32"," ")</f>
        <v xml:space="preserve"> </v>
      </c>
      <c r="BB252" s="78" t="str">
        <f>IF(SUM(COUNTIFS('Planificación 2026-1'!E:E,"SUNAMPE",'Planificación 2026-1'!W:W,C252,'Planificación 2026-1'!G:G,"AR"))&gt;0,"P34"," ")</f>
        <v xml:space="preserve"> </v>
      </c>
      <c r="BC252" s="78" t="str">
        <f>IF(SUM(COUNTIFS('Planificación 2026-1'!E:E,"SUNAMPE",'Planificación 2026-1'!W:W,C252,'Planificación 2026-1'!G:G,"T1"))&gt;0,"P35"," ")</f>
        <v xml:space="preserve"> </v>
      </c>
      <c r="BD252" s="78" t="str">
        <f>IF(SUM(COUNTIFS('Planificación 2026-1'!E:E,"SUNAMPE",'Planificación 2026-1'!W:W,C252,'Planificación 2026-1'!G:G,"T3"))&gt;0,"P36"," ")</f>
        <v xml:space="preserve"> </v>
      </c>
      <c r="BE252" s="78" t="str">
        <f>IF(SUM(COUNTIFS('Planificación 2026-1'!E:E,"SUNAMPE",'Planificación 2026-1'!W:W,C252,'Planificación 2026-1'!G:G,"T2"))&gt;0,"P37"," ")</f>
        <v xml:space="preserve"> </v>
      </c>
      <c r="BF252" s="78" t="str">
        <f>IF(SUM(COUNTIFS('Planificación 2026-1'!E:E,"SUNAMPE",'Planificación 2026-1'!W:W,C252,'Planificación 2026-1'!G:G,"AE"))&gt;0,"P38"," ")</f>
        <v xml:space="preserve"> </v>
      </c>
      <c r="BG252" s="78" t="str">
        <f>IF(SUM(COUNTIFS('Planificación 2026-1'!E:E,"SUNAMPE",'Planificación 2026-1'!W:W,C252,'Planificación 2026-1'!G:G,"T4"))&gt;0,"P55"," ")</f>
        <v xml:space="preserve"> </v>
      </c>
      <c r="BH252" s="78" t="str">
        <f>IF(SUM(COUNTIFS('Planificación 2026-1'!E:E,"HUAURA",'Planificación 2026-1'!W:W,C252,'Planificación 2026-1'!G:G,"AF"))&gt;0," P01"," ")</f>
        <v xml:space="preserve"> </v>
      </c>
      <c r="BI252" s="78" t="str">
        <f>IF(SUM(COUNTIFS('Planificación 2026-1'!E:E,"HUAURA",'Planificación 2026-1'!W:W,C252,'Planificación 2026-1'!G:G,"EN"))&gt;0,"P02"," ")</f>
        <v xml:space="preserve"> </v>
      </c>
      <c r="BJ252" s="78" t="str">
        <f>IF(SUM(COUNTIFS('Planificación 2026-1'!E:E,"HUAURA",'Planificación 2026-1'!W:W,C252,'Planificación 2026-1'!G:G,"IS"))&gt;0,"P03"," ")</f>
        <v xml:space="preserve"> </v>
      </c>
      <c r="BK252" s="78" t="str">
        <f>IF(SUM(COUNTIFS('Planificación 2026-1'!E:E,"HUAURA",'Planificación 2026-1'!W:W,C252,'Planificación 2026-1'!G:G,"PS"))&gt;0,"P04"," ")</f>
        <v xml:space="preserve"> </v>
      </c>
      <c r="BL252" s="78"/>
      <c r="BM252" s="78" t="str">
        <f>IF(SUM(COUNTIFS('Planificación 2026-1'!E:E,"HUAURA",'Planificación 2026-1'!W:W,C252,'Planificación 2026-1'!G:G,"IN"))&gt;0,"P06"," ")</f>
        <v xml:space="preserve"> </v>
      </c>
      <c r="BN252" s="78" t="str">
        <f>IF(SUM(COUNTIFS('Planificación 2026-1'!E:E,"HUAURA",'Planificación 2026-1'!W:W,C252,'Planificación 2026-1'!G:G,"CA"))&gt;0,"P07"," ")</f>
        <v xml:space="preserve"> </v>
      </c>
      <c r="BO252" s="78" t="str">
        <f>IF(SUM(COUNTIFS('Planificación 2026-1'!E:E,"HUAURA",'Planificación 2026-1'!W:W,C252,'Planificación 2026-1'!G:G,"DE"))&gt;0,"P08"," ")</f>
        <v xml:space="preserve"> </v>
      </c>
      <c r="BP252" s="78" t="str">
        <f>IF(SUM(COUNTIFS('Planificación 2026-1'!E:E,"HUAURA",'Planificación 2026-1'!W:W,C252,'Planificación 2026-1'!G:G,"OB"))&gt;0,"P09"," ")</f>
        <v xml:space="preserve"> </v>
      </c>
      <c r="BQ252" s="78" t="str">
        <f>IF(SUM(COUNTIFS('Planificación 2026-1'!E:E,"HUAURA",'Planificación 2026-1'!W:W,C252,'Planificación 2026-1'!G:G,"MH"))&gt;0,"P31"," ")</f>
        <v xml:space="preserve"> </v>
      </c>
      <c r="BR252" s="78" t="str">
        <f>IF(SUM(COUNTIFS('Planificación 2026-1'!E:E,"HUAURA",'Planificación 2026-1'!W:W,C252,'Planificación 2026-1'!G:G,"IC"))&gt;0,"P32"," ")</f>
        <v xml:space="preserve"> </v>
      </c>
      <c r="BS252" s="78" t="str">
        <f>IF(SUM(COUNTIFS('Planificación 2026-1'!E:E,"HUAURA",'Planificación 2026-1'!W:W,C252,'Planificación 2026-1'!G:G,"AR"))&gt;0,"P34"," ")</f>
        <v xml:space="preserve"> </v>
      </c>
      <c r="BT252" s="78" t="str">
        <f>IF(SUM(COUNTIFS('Planificación 2026-1'!E:E,"HUAURA",'Planificación 2026-1'!W:W,C252,'Planificación 2026-1'!G:G,"T1"))&gt;0,"P35"," ")</f>
        <v xml:space="preserve"> </v>
      </c>
      <c r="BU252" s="78" t="str">
        <f>IF(SUM(COUNTIFS('Planificación 2026-1'!E:E,"HUAURA",'Planificación 2026-1'!W:W,C252,'Planificación 2026-1'!G:G,"T3"))&gt;0,"P36"," ")</f>
        <v xml:space="preserve"> </v>
      </c>
      <c r="BV252" s="78" t="str">
        <f>IF(SUM(COUNTIFS('Planificación 2026-1'!E:E,"HUAURA",'Planificación 2026-1'!W:W,C252,'Planificación 2026-1'!G:G,"T2"))&gt;0,"P37"," ")</f>
        <v xml:space="preserve"> </v>
      </c>
      <c r="BW252" s="78" t="str">
        <f>IF(SUM(COUNTIFS('Planificación 2026-1'!E:E,"HUAURA",'Planificación 2026-1'!W:W,C252,'Planificación 2026-1'!G:G,"AE"))&gt;0,"P38"," ")</f>
        <v xml:space="preserve"> </v>
      </c>
      <c r="BX252" s="78" t="str">
        <f>IF(SUM(COUNTIFS('Planificación 2026-1'!E:E,"HUAURA",'Planificación 2026-1'!W:W,C252,'Planificación 2026-1'!G:G,"T4"))&gt;0,"P55"," ")</f>
        <v xml:space="preserve"> </v>
      </c>
      <c r="BY252" s="79">
        <f>SUMIFS('Planificación 2026-1'!R:R,'Planificación 2026-1'!W:W,C252,'Planificación 2026-1'!G:G,"AF",'Planificación 2026-1'!H:H,"&gt;2")</f>
        <v>0</v>
      </c>
      <c r="BZ252" s="79">
        <f>SUMIFS('Planificación 2026-1'!R:R,'Planificación 2026-1'!W:W,C252,'Planificación 2026-1'!G:G,"EN",'Planificación 2026-1'!H:H,"&gt;2")</f>
        <v>0</v>
      </c>
      <c r="CA252" s="79">
        <f>SUMIFS('Planificación 2026-1'!R:R,'Planificación 2026-1'!W:W,C252,'Planificación 2026-1'!G:G,"IS",'Planificación 2026-1'!H:H,"&gt;2")</f>
        <v>0</v>
      </c>
      <c r="CB252" s="79">
        <f>SUMIFS('Planificación 2026-1'!R:R,'Planificación 2026-1'!W:W,C252,'Planificación 2026-1'!G:G,"PS",'Planificación 2026-1'!H:H,"&gt;2")</f>
        <v>0</v>
      </c>
      <c r="CC252" s="79">
        <f>SUMIFS('Planificación 2026-1'!R:R,'Planificación 2026-1'!W:W,C252,'Planificación 2026-1'!G:G,"IN",'Planificación 2026-1'!H:H,"&gt;2")</f>
        <v>0</v>
      </c>
      <c r="CD252" s="79">
        <f>SUMIFS('Planificación 2026-1'!R:R,'Planificación 2026-1'!W:W,C252,'Planificación 2026-1'!G:G,"CA",'Planificación 2026-1'!H:H,"&gt;2")</f>
        <v>0</v>
      </c>
      <c r="CE252" s="79">
        <f>SUMIFS('Planificación 2026-1'!R:R,'Planificación 2026-1'!W:W,C252,'Planificación 2026-1'!G:G,"DE",'Planificación 2026-1'!H:H,"&gt;2")</f>
        <v>0</v>
      </c>
      <c r="CF252" s="79">
        <f>SUMIFS('Planificación 2026-1'!R:R,'Planificación 2026-1'!W:W,C252,'Planificación 2026-1'!G:G,"OB",'Planificación 2026-1'!H:H,"&gt;2")</f>
        <v>0</v>
      </c>
      <c r="CG252" s="79">
        <f>SUMIFS('Planificación 2026-1'!R:R,'Planificación 2026-1'!W:W,C252,'Planificación 2026-1'!G:G,"MH",'Planificación 2026-1'!H:H,"&gt;2")</f>
        <v>0</v>
      </c>
      <c r="CH252" s="79">
        <f>SUMIFS('Planificación 2026-1'!R:R,'Planificación 2026-1'!W:W,C252,'Planificación 2026-1'!G:G,"IC",'Planificación 2026-1'!H:H,"&gt;2")</f>
        <v>0</v>
      </c>
      <c r="CI252" s="79">
        <f>SUMIFS('Planificación 2026-1'!R:R,'Planificación 2026-1'!W:W,C252,'Planificación 2026-1'!G:G,"AR",'Planificación 2026-1'!H:H,"&gt;2")</f>
        <v>0</v>
      </c>
      <c r="CJ252" s="79">
        <f>SUMIFS('Planificación 2026-1'!R:R,'Planificación 2026-1'!W:W,C252,'Planificación 2026-1'!G:G,"T1",'Planificación 2026-1'!H:H,"&gt;2")</f>
        <v>0</v>
      </c>
      <c r="CK252" s="79">
        <f>SUMIFS('Planificación 2026-1'!R:R,'Planificación 2026-1'!W:W,C252,'Planificación 2026-1'!G:G,"T3",'Planificación 2026-1'!H:H,"&gt;2")</f>
        <v>0</v>
      </c>
      <c r="CL252" s="79">
        <f>SUMIFS('Planificación 2026-1'!R:R,'Planificación 2026-1'!W:W,C252,'Planificación 2026-1'!G:G,"T2",'Planificación 2026-1'!H:H,"&gt;2")</f>
        <v>0</v>
      </c>
      <c r="CM252" s="79">
        <f>SUMIFS('Planificación 2026-1'!R:R,'Planificación 2026-1'!W:W,C252,'Planificación 2026-1'!G:G,"AE",'Planificación 2026-1'!H:H,"&gt;2")</f>
        <v>0</v>
      </c>
      <c r="CN252" s="79">
        <f>SUMIFS('Planificación 2026-1'!R:R,'Planificación 2026-1'!W:W,C252,'Planificación 2026-1'!G:G,"T4",'Planificación 2026-1'!H:H,"&gt;2")</f>
        <v>0</v>
      </c>
      <c r="CO252" s="79">
        <f>SUMIFS('Planificación 2026-1'!R:R,'Planificación 2026-1'!W:W,C252,'Planificación 2026-1'!G:G,"AF",'Planificación 2026-1'!H:H,"&lt;3")</f>
        <v>0</v>
      </c>
      <c r="CP252" s="79">
        <f>SUMIFS('Planificación 2026-1'!R:R,'Planificación 2026-1'!W:W,C252,'Planificación 2026-1'!G:G,"EN",'Planificación 2026-1'!H:H,"&lt;3")</f>
        <v>5</v>
      </c>
      <c r="CQ252" s="79">
        <f>SUMIFS('Planificación 2026-1'!R:R,'Planificación 2026-1'!W:W,C252,'Planificación 2026-1'!G:G,"IS",'Planificación 2026-1'!H:H,"&lt;3")</f>
        <v>0</v>
      </c>
      <c r="CR252" s="79">
        <f>SUMIFS('Planificación 2026-1'!R:R,'Planificación 2026-1'!W:W,C252,'Planificación 2026-1'!G:G,"PS",'Planificación 2026-1'!H:H,"&lt;3")</f>
        <v>10</v>
      </c>
      <c r="CS252" s="79">
        <f>SUMIFS('Planificación 2026-1'!R:R,'Planificación 2026-1'!W:W,C252,'Planificación 2026-1'!G:G,"IN",'Planificación 2026-1'!H:H,"&lt;3")</f>
        <v>0</v>
      </c>
      <c r="CT252" s="79">
        <f>SUMIFS('Planificación 2026-1'!R:R,'Planificación 2026-1'!W:W,C252,'Planificación 2026-1'!G:G,"CA",'Planificación 2026-1'!H:H,"&lt;3")</f>
        <v>0</v>
      </c>
      <c r="CU252" s="79">
        <f>SUMIFS('Planificación 2026-1'!R:R,'Planificación 2026-1'!W:W,C252,'Planificación 2026-1'!G:G,"DE",'Planificación 2026-1'!H:H,"&lt;3")</f>
        <v>0</v>
      </c>
      <c r="CV252" s="79">
        <f>SUMIFS('Planificación 2026-1'!R:R,'Planificación 2026-1'!W:W,C252,'Planificación 2026-1'!G:G,"OB",'Planificación 2026-1'!H:H,"&lt;3")</f>
        <v>0</v>
      </c>
      <c r="CW252" s="79">
        <f>SUMIFS('Planificación 2026-1'!R:R,'Planificación 2026-1'!W:W,C252,'Planificación 2026-1'!G:G,"MH",'Planificación 2026-1'!H:H,"&lt;3")</f>
        <v>0</v>
      </c>
      <c r="CX252" s="79">
        <f>SUMIFS('Planificación 2026-1'!R:R,'Planificación 2026-1'!W:W,C252,'Planificación 2026-1'!G:G,"IC",'Planificación 2026-1'!H:H,"&lt;3")</f>
        <v>0</v>
      </c>
      <c r="CY252" s="79">
        <f>SUMIFS('Planificación 2026-1'!R:R,'Planificación 2026-1'!W:W,C252,'Planificación 2026-1'!G:G,"AR",'Planificación 2026-1'!H:H,"&lt;3")</f>
        <v>0</v>
      </c>
      <c r="CZ252" s="79">
        <f>SUMIFS('Planificación 2026-1'!R:R,'Planificación 2026-1'!W:W,C252,'Planificación 2026-1'!G:G,"T1",'Planificación 2026-1'!H:H,"&lt;3")</f>
        <v>0</v>
      </c>
      <c r="DA252" s="79">
        <f>SUMIFS('Planificación 2026-1'!R:R,'Planificación 2026-1'!W:W,C252,'Planificación 2026-1'!G:G,"T3",'Planificación 2026-1'!H:H,"&lt;3")</f>
        <v>0</v>
      </c>
      <c r="DB252" s="79">
        <f>SUMIFS('Planificación 2026-1'!R:R,'Planificación 2026-1'!W:W,C252,'Planificación 2026-1'!G:G,"T2",'Planificación 2026-1'!H:H,"&lt;3")</f>
        <v>0</v>
      </c>
      <c r="DC252" s="79">
        <f>SUMIFS('Planificación 2026-1'!R:R,'Planificación 2026-1'!W:W,C252,'Planificación 2026-1'!G:G,"AE",'Planificación 2026-1'!H:H,"&lt;3")</f>
        <v>0</v>
      </c>
      <c r="DD252" s="79">
        <f>SUMIFS('Planificación 2026-1'!R:R,'Planificación 2026-1'!W:W,C252,'Planificación 2026-1'!G:G,"T4",'Planificación 2026-1'!H:H,"&lt;3")</f>
        <v>0</v>
      </c>
      <c r="DE252" s="78" t="str">
        <f t="shared" si="46"/>
        <v>P02 P04</v>
      </c>
      <c r="DF252" s="30">
        <f>IF(C252="","",SUMIFS('Planificación 2026-1'!R:R,'Planificación 2026-1'!W:W,C252,'Planificación 2026-1'!E:E,"PRINCIPAL",'Planificación 2026-1'!X:X,"VIRTUAL"))</f>
        <v>0</v>
      </c>
      <c r="DG252" s="30">
        <f>IF(C252="","",SUMIFS('Planificación 2026-1'!R:R,'Planificación 2026-1'!W:W,C252,'Planificación 2026-1'!E:E,"PRINCIPAL",'Planificación 2026-1'!X:X,"PRESENCIAL"))</f>
        <v>10</v>
      </c>
      <c r="DH252" s="30">
        <f>IF(C252="","",SUMIFS('Planificación 2026-1'!R:R,'Planificación 2026-1'!W:W,C252,'Planificación 2026-1'!E:E,"PRINCIPAL",'Planificación 2026-1'!X:X,"HIBRIDO PRESENCIAL"))</f>
        <v>0</v>
      </c>
      <c r="DI252" s="78" t="str">
        <f t="shared" si="47"/>
        <v/>
      </c>
      <c r="DJ252" s="78">
        <f>IF(C252="","",SUMIFS('Planificación 2026-1'!R:R,'Planificación 2026-1'!W:W,C252,'Planificación 2026-1'!E:E,"FILIAL",'Planificación 2026-1'!X:X,"VIRTUAL"))</f>
        <v>0</v>
      </c>
      <c r="DK252" s="80">
        <f>IF(C252="","",SUMIFS('Planificación 2026-1'!R:R,'Planificación 2026-1'!W:W,C252,'Planificación 2026-1'!E:E,"FILIAL",'Planificación 2026-1'!X:X,"PRESENCIAL"))</f>
        <v>0</v>
      </c>
      <c r="DL252" s="42">
        <f>IF(C252="","",SUMIFS('Planificación 2026-1'!R:R,'Planificación 2026-1'!W:W,C252,'Planificación 2026-1'!E:E,"FILIAL",'Planificación 2026-1'!X:X,"HIBRIDO PRESENCIAL"))</f>
        <v>0</v>
      </c>
      <c r="DM252" s="81" t="str">
        <f t="shared" si="48"/>
        <v>P04</v>
      </c>
      <c r="DN252" s="78">
        <f>IF(C252="","",SUMIFS('Planificación 2026-1'!R:R,'Planificación 2026-1'!W:W,C252,'Planificación 2026-1'!E:E,"SUNAMPE",'Planificación 2026-1'!X:X,"VIRTUAL"))</f>
        <v>0</v>
      </c>
      <c r="DO252" s="42">
        <f>IF(C252="","",SUMIFS('Planificación 2026-1'!R:R,'Planificación 2026-1'!W:W,C252,'Planificación 2026-1'!E:E,"SUNAMPE",'Planificación 2026-1'!X:X,"PRESENCIAL"))</f>
        <v>5</v>
      </c>
      <c r="DP252" s="81" t="str">
        <f t="shared" si="49"/>
        <v/>
      </c>
      <c r="DQ252" s="78">
        <f>IF(C252="","",SUMIFS('Planificación 2026-1'!R:R,'Planificación 2026-1'!W:W,C252,'Planificación 2026-1'!E:E,"HUAURA",'Planificación 2026-1'!X:X,"VIRTUAL"))</f>
        <v>0</v>
      </c>
      <c r="DR252" s="42">
        <f>IF(C252="","",SUMIFS('Planificación 2026-1'!R:R,'Planificación 2026-1'!W:W,C252,'Planificación 2026-1'!E:E,"HUAURA",'Planificación 2026-1'!X:X,"PRESENCIAL"))</f>
        <v>0</v>
      </c>
      <c r="DS252" s="48">
        <f>SUMIFS('Planificación 2026-1'!R:R,'Planificación 2026-1'!W:W,C252,'Planificación 2026-1'!E:E,"PRINCIPAL",'Planificación 2026-1'!X:X,"VIRTUAL",'Planificación 2026-1'!H:H,"&gt;2")</f>
        <v>0</v>
      </c>
      <c r="DT252" s="48">
        <f>SUMIFS('Planificación 2026-1'!R:R,'Planificación 2026-1'!W:W,C252,'Planificación 2026-1'!E:E,"PRINCIPAL",'Planificación 2026-1'!X:X,"&lt;&gt;VIRTUAL",'Planificación 2026-1'!H:H,"&gt;2")</f>
        <v>0</v>
      </c>
      <c r="DU252" s="48">
        <f>SUMIFS('Planificación 2026-1'!R:R,'Planificación 2026-1'!W:W,C252,'Planificación 2026-1'!E:E,"SUNAMPE",'Planificación 2026-1'!X:X,"VIRTUAL",'Planificación 2026-1'!H:H,"&gt;2")</f>
        <v>0</v>
      </c>
      <c r="DV252" s="48">
        <f>SUMIFS('Planificación 2026-1'!R:R,'Planificación 2026-1'!W:W,C252,'Planificación 2026-1'!E:E,"SUNAMPE",'Planificación 2026-1'!X:X,"&lt;&gt;VIRTUAL",'Planificación 2026-1'!H:H,"&gt;2")</f>
        <v>0</v>
      </c>
      <c r="DW252" s="48">
        <f>SUMIFS('Planificación 2026-1'!R:R,'Planificación 2026-1'!W:W,C252,'Planificación 2026-1'!E:E,"FILIAL",'Planificación 2026-1'!X:X,"VIRTUAL",'Planificación 2026-1'!H:H,"&gt;2")</f>
        <v>0</v>
      </c>
      <c r="DX252" s="48">
        <f>SUMIFS('Planificación 2026-1'!R:R,'Planificación 2026-1'!W:W,C252,'Planificación 2026-1'!E:E,"FILIAL",'Planificación 2026-1'!X:X,"&lt;&gt;VIRTUAL",'Planificación 2026-1'!H:H,"&gt;2")</f>
        <v>0</v>
      </c>
      <c r="DY252" s="48">
        <f>SUMIFS('Planificación 2026-1'!R:R,'Planificación 2026-1'!W:W,C252,'Planificación 2026-1'!E:E,"PORUMA",'Planificación 2026-1'!X:X,"VIRTUAL",'Planificación 2026-1'!H:H,"&gt;2")</f>
        <v>0</v>
      </c>
      <c r="DZ252" s="48">
        <f>SUMIFS('Planificación 2026-1'!R:R,'Planificación 2026-1'!W:W,C252,'Planificación 2026-1'!E:E,"PORUMA",'Planificación 2026-1'!X:X,"&lt;&gt;VIRTUAL",'Planificación 2026-1'!H:H,"&gt;2")</f>
        <v>0</v>
      </c>
      <c r="EA252" s="48">
        <f>SUMIFS('Planificación 2026-1'!R:R,'Planificación 2026-1'!W:W,C252,'Planificación 2026-1'!E:E,"HUAURA",'Planificación 2026-1'!X:X,"VIRTUAL",'Planificación 2026-1'!H:H,"&gt;2")</f>
        <v>0</v>
      </c>
      <c r="EB252" s="48">
        <f>SUMIFS('Planificación 2026-1'!R:R,'Planificación 2026-1'!W:W,C252,'Planificación 2026-1'!E:E,"HUAURA",'Planificación 2026-1'!X:X,"&lt;&gt;VIRTUAL",'Planificación 2026-1'!H:H,"&gt;2")</f>
        <v>0</v>
      </c>
      <c r="EC252" s="48">
        <f>SUMIFS('Planificación 2026-1'!R:R,'Planificación 2026-1'!W:W,C252,'Planificación 2026-1'!E:E,"PRINCIPAL",'Planificación 2026-1'!X:X,"VIRTUAL",'Planificación 2026-1'!H:H,"&lt;3")</f>
        <v>0</v>
      </c>
      <c r="ED252" s="48">
        <f>SUMIFS('Planificación 2026-1'!R:R,'Planificación 2026-1'!W:W,C252,'Planificación 2026-1'!E:E,"PRINCIPAL",'Planificación 2026-1'!X:X,"&lt;&gt;VIRTUAL",'Planificación 2026-1'!H:H,"&lt;3")</f>
        <v>10</v>
      </c>
      <c r="EE252" s="48">
        <f>SUMIFS('Planificación 2026-1'!R:R,'Planificación 2026-1'!W:W,C252,'Planificación 2026-1'!E:E,"SUNAMPE",'Planificación 2026-1'!X:X,"VIRTUAL",'Planificación 2026-1'!H:H,"&lt;3")</f>
        <v>0</v>
      </c>
      <c r="EF252" s="48">
        <f>SUMIFS('Planificación 2026-1'!R:R,'Planificación 2026-1'!W:W,C252,'Planificación 2026-1'!E:E,"SUNAMPE",'Planificación 2026-1'!X:X,"&lt;&gt;VIRTUAL",'Planificación 2026-1'!H:H,"&lt;3")</f>
        <v>5</v>
      </c>
      <c r="EG252" s="48">
        <f>SUMIFS('Planificación 2026-1'!R:R,'Planificación 2026-1'!W:W,C252,'Planificación 2026-1'!E:E,"FILIAL",'Planificación 2026-1'!X:X,"VIRTUAL",'Planificación 2026-1'!H:H,"&lt;3")</f>
        <v>0</v>
      </c>
      <c r="EH252" s="48">
        <f>SUMIFS('Planificación 2026-1'!R:R,'Planificación 2026-1'!W:W,C252,'Planificación 2026-1'!E:E,"FILIAL",'Planificación 2026-1'!X:X,"&lt;&gt;VIRTUAL",'Planificación 2026-1'!H:H,"&lt;3")</f>
        <v>0</v>
      </c>
      <c r="EI252" s="48">
        <f>SUMIFS('Planificación 2026-1'!R:R,'Planificación 2026-1'!W:W,C252,'Planificación 2026-1'!E:E,"PORUMA",'Planificación 2026-1'!X:X,"VIRTUAL",'Planificación 2026-1'!H:H,"&lt;3")</f>
        <v>0</v>
      </c>
      <c r="EJ252" s="48">
        <f>SUMIFS('Planificación 2026-1'!R:R,'Planificación 2026-1'!W:W,C252,'Planificación 2026-1'!E:E,"PORUMA",'Planificación 2026-1'!X:X,"&lt;&gt;VIRTUAL",'Planificación 2026-1'!H:H,"&lt;3")</f>
        <v>0</v>
      </c>
      <c r="EK252" s="48">
        <f>SUMIFS('Planificación 2026-1'!R:R,'Planificación 2026-1'!W:W,C252,'Planificación 2026-1'!E:E,"HUAURA",'Planificación 2026-1'!X:X,"VIRTUAL",'Planificación 2026-1'!H:H,"&lt;3")</f>
        <v>0</v>
      </c>
      <c r="EL252" s="48">
        <f>SUMIFS('Planificación 2026-1'!R:R,'Planificación 2026-1'!W:W,C252,'Planificación 2026-1'!E:E,"HUAURA",'Planificación 2026-1'!X:X,"&lt;&gt;VIRTUAL",'Planificación 2026-1'!H:H,"&lt;3")</f>
        <v>0</v>
      </c>
      <c r="EM252" s="48">
        <f t="shared" si="50"/>
        <v>0</v>
      </c>
      <c r="EN252" s="48">
        <f t="shared" si="51"/>
        <v>0</v>
      </c>
      <c r="EO252" s="48">
        <f t="shared" si="52"/>
        <v>0</v>
      </c>
      <c r="EP252" s="48">
        <f t="shared" si="53"/>
        <v>10</v>
      </c>
      <c r="EQ252" s="48">
        <f t="shared" si="54"/>
        <v>5</v>
      </c>
      <c r="ER252" s="48"/>
      <c r="ES252" s="48">
        <f t="shared" si="55"/>
        <v>0</v>
      </c>
      <c r="ET252" s="48">
        <f t="shared" si="56"/>
        <v>15</v>
      </c>
      <c r="EU252" s="48" t="b">
        <f t="shared" si="57"/>
        <v>1</v>
      </c>
      <c r="EV252" s="48" t="str">
        <f t="shared" si="58"/>
        <v/>
      </c>
      <c r="EW252" s="48" t="str">
        <f t="shared" si="59"/>
        <v>PRESENCIAL</v>
      </c>
    </row>
    <row r="253" spans="1:153" x14ac:dyDescent="0.3">
      <c r="B253" s="383">
        <v>250</v>
      </c>
      <c r="C253" s="107" t="s">
        <v>1045</v>
      </c>
      <c r="D253" s="82">
        <f>SUMIF('Planificación 2026-1'!W:W,C253,'Planificación 2026-1'!R:R)</f>
        <v>0</v>
      </c>
      <c r="E253" s="385" t="s">
        <v>319</v>
      </c>
      <c r="F253" s="386"/>
      <c r="G253" s="107" t="s">
        <v>302</v>
      </c>
      <c r="H253" s="107" t="s">
        <v>1138</v>
      </c>
      <c r="I253" s="77" t="str">
        <f>IF(SUM(COUNTIFS('Planificación 2026-1'!E:E,"PRINCIPAL",'Planificación 2026-1'!W:W,C253,'Planificación 2026-1'!G:G,"AF"))&gt;0,"P01"," ")</f>
        <v xml:space="preserve"> </v>
      </c>
      <c r="J253" s="78" t="str">
        <f>IF(SUM(COUNTIFS('Planificación 2026-1'!E:E,"PRINCIPAL",'Planificación 2026-1'!W:W,C253,'Planificación 2026-1'!G:G,"EN"))&gt;0,"P02"," ")</f>
        <v xml:space="preserve"> </v>
      </c>
      <c r="K253" s="78" t="str">
        <f>IF(SUM(COUNTIFS('Planificación 2026-1'!E:E,"PRINCIPAL",'Planificación 2026-1'!W:W,C253,'Planificación 2026-1'!G:G,"IS"))&gt;0,"P03"," ")</f>
        <v xml:space="preserve"> </v>
      </c>
      <c r="L253" s="78" t="str">
        <f>IF(SUM(COUNTIFS('Planificación 2026-1'!E:E,"PRINCIPAL",'Planificación 2026-1'!W:W,C253,'Planificación 2026-1'!G:G,"PS"))&gt;0,"P04"," ")</f>
        <v xml:space="preserve"> </v>
      </c>
      <c r="M253" s="78"/>
      <c r="N253" s="78" t="str">
        <f>IF(SUM(COUNTIFS('Planificación 2026-1'!E:E,"PRINCIPAL",'Planificación 2026-1'!W:W,C253,'Planificación 2026-1'!G:G,"IN"))&gt;0,"P06"," ")</f>
        <v xml:space="preserve"> </v>
      </c>
      <c r="O253" s="78" t="str">
        <f>IF(SUM(COUNTIFS('Planificación 2026-1'!E:E,"PRINCIPAL",'Planificación 2026-1'!W:W,C253,'Planificación 2026-1'!G:G,"CA"))&gt;0,"P07"," ")</f>
        <v xml:space="preserve"> </v>
      </c>
      <c r="P253" s="78" t="str">
        <f>IF(SUM(COUNTIFS('Planificación 2026-1'!E:E,"PRINCIPAL",'Planificación 2026-1'!W:W,C253,'Planificación 2026-1'!G:G,"DE"))&gt;0,"P08"," ")</f>
        <v xml:space="preserve"> </v>
      </c>
      <c r="Q253" s="78" t="str">
        <f>IF(SUM(COUNTIFS('Planificación 2026-1'!E:E,"PRINCIPAL",'Planificación 2026-1'!W:W,C253,'Planificación 2026-1'!G:G,"OB"))&gt;0,"P09"," ")</f>
        <v xml:space="preserve"> </v>
      </c>
      <c r="R253" s="78" t="str">
        <f>IF(SUM(COUNTIFS('Planificación 2026-1'!E:E,"PRINCIPAL",'Planificación 2026-1'!W:W,C253,'Planificación 2026-1'!G:G,"MH"))&gt;0,"P31"," ")</f>
        <v xml:space="preserve"> </v>
      </c>
      <c r="S253" s="78" t="str">
        <f>IF(SUM(COUNTIFS('Planificación 2026-1'!E:E,"PRINCIPAL",'Planificación 2026-1'!W:W,C253,'Planificación 2026-1'!G:G,"IC"))&gt;0,"P32"," ")</f>
        <v xml:space="preserve"> </v>
      </c>
      <c r="T253" s="78" t="str">
        <f>IF(SUM(COUNTIFS('Planificación 2026-1'!E:E,"PRINCIPAL",'Planificación 2026-1'!W:W,C253,'Planificación 2026-1'!G:G,"AR"))&gt;0,"P34"," ")</f>
        <v xml:space="preserve"> </v>
      </c>
      <c r="U253" s="78" t="str">
        <f>IF(SUM(COUNTIFS('Planificación 2026-1'!E:E,"PRINCIPAL",'Planificación 2026-1'!W:W,C253,'Planificación 2026-1'!G:G,"T1"))&gt;0,"P35"," ")</f>
        <v xml:space="preserve"> </v>
      </c>
      <c r="V253" s="78" t="str">
        <f>IF(SUM(COUNTIFS('Planificación 2026-1'!E:E,"PRINCIPAL",'Planificación 2026-1'!W:W,C253,'Planificación 2026-1'!G:G,"T3"))&gt;0,"P36"," ")</f>
        <v xml:space="preserve"> </v>
      </c>
      <c r="W253" s="78" t="str">
        <f>IF(SUM(COUNTIFS('Planificación 2026-1'!E:E,"PRINCIPAL",'Planificación 2026-1'!W:W,C253,'Planificación 2026-1'!G:G,"T2"))&gt;0,"P37"," ")</f>
        <v xml:space="preserve"> </v>
      </c>
      <c r="X253" s="78" t="str">
        <f>IF(SUM(COUNTIFS('Planificación 2026-1'!E:E,"PRINCIPAL",'Planificación 2026-1'!W:W,C253,'Planificación 2026-1'!G:G,"AE"))&gt;0,"P38"," ")</f>
        <v xml:space="preserve"> </v>
      </c>
      <c r="Y253" s="78" t="str">
        <f>IF(SUM(COUNTIFS('Planificación 2026-1'!E:E,"PRINCIPAL",'Planificación 2026-1'!W:W,C253,'Planificación 2026-1'!G:G,"T4"))&gt;0,"P55"," ")</f>
        <v xml:space="preserve"> </v>
      </c>
      <c r="Z253" s="78" t="str">
        <f>IF(SUM(COUNTIFS('Planificación 2026-1'!E:E,"FILIAL",'Planificación 2026-1'!W:W,C253,'Planificación 2026-1'!G:G,"AF"))&gt;0," P01"," ")</f>
        <v xml:space="preserve"> </v>
      </c>
      <c r="AA253" s="78" t="str">
        <f>IF(SUM(COUNTIFS('Planificación 2026-1'!E:E,"FILIAL",'Planificación 2026-1'!W:W,C253,'Planificación 2026-1'!G:G,"EN"))&gt;0,"P02"," ")</f>
        <v xml:space="preserve"> </v>
      </c>
      <c r="AB253" s="78" t="str">
        <f>IF(SUM(COUNTIFS('Planificación 2026-1'!E:E,"FILIAL",'Planificación 2026-1'!W:W,C253,'Planificación 2026-1'!G:G,"IS"))&gt;0,"P03"," ")</f>
        <v xml:space="preserve"> </v>
      </c>
      <c r="AC253" s="78" t="str">
        <f>IF(SUM(COUNTIFS('Planificación 2026-1'!E:E,"FILIAL",'Planificación 2026-1'!W:W,C253,'Planificación 2026-1'!G:G,"PS"))&gt;0,"P04"," ")</f>
        <v xml:space="preserve"> </v>
      </c>
      <c r="AD253" s="78"/>
      <c r="AE253" s="78" t="str">
        <f>IF(SUM(COUNTIFS('Planificación 2026-1'!E:E,"FILIAL",'Planificación 2026-1'!W:W,C253,'Planificación 2026-1'!G:G,"IN"))&gt;0,"P06"," ")</f>
        <v xml:space="preserve"> </v>
      </c>
      <c r="AF253" s="78" t="str">
        <f>IF(SUM(COUNTIFS('Planificación 2026-1'!E:E,"FILIAL",'Planificación 2026-1'!W:W,C253,'Planificación 2026-1'!G:G,"CA"))&gt;0,"P07"," ")</f>
        <v xml:space="preserve"> </v>
      </c>
      <c r="AG253" s="78" t="str">
        <f>IF(SUM(COUNTIFS('Planificación 2026-1'!E:E,"FILIAL",'Planificación 2026-1'!W:W,C253,'Planificación 2026-1'!G:G,"DE"))&gt;0,"P08"," ")</f>
        <v xml:space="preserve"> </v>
      </c>
      <c r="AH253" s="78" t="str">
        <f>IF(SUM(COUNTIFS('Planificación 2026-1'!E:E,"FILIAL",'Planificación 2026-1'!W:W,C253,'Planificación 2026-1'!G:G,"OB"))&gt;0,"P09"," ")</f>
        <v xml:space="preserve"> </v>
      </c>
      <c r="AI253" s="78" t="str">
        <f>IF(SUM(COUNTIFS('Planificación 2026-1'!E:E,"FILIAL",'Planificación 2026-1'!W:W,C253,'Planificación 2026-1'!G:G,"MH"))&gt;0,"P31"," ")</f>
        <v xml:space="preserve"> </v>
      </c>
      <c r="AJ253" s="78" t="str">
        <f>IF(SUM(COUNTIFS('Planificación 2026-1'!E:E,"FILIAL",'Planificación 2026-1'!W:W,C253,'Planificación 2026-1'!G:G,"IC"))&gt;0,"P32"," ")</f>
        <v xml:space="preserve"> </v>
      </c>
      <c r="AK253" s="78" t="str">
        <f>IF(SUM(COUNTIFS('Planificación 2026-1'!E:E,"FILIAL",'Planificación 2026-1'!W:W,C253,'Planificación 2026-1'!G:G,"AR"))&gt;0,"P34"," ")</f>
        <v xml:space="preserve"> </v>
      </c>
      <c r="AL253" s="78" t="str">
        <f>IF(SUM(COUNTIFS('Planificación 2026-1'!E:E,"FILIAL",'Planificación 2026-1'!W:W,C253,'Planificación 2026-1'!G:G,"T1"))&gt;0,"P35"," ")</f>
        <v xml:space="preserve"> </v>
      </c>
      <c r="AM253" s="78" t="str">
        <f>IF(SUM(COUNTIFS('Planificación 2026-1'!E:E,"FILIAL",'Planificación 2026-1'!W:W,C253,'Planificación 2026-1'!G:G,"T3"))&gt;0,"P36"," ")</f>
        <v xml:space="preserve"> </v>
      </c>
      <c r="AN253" s="78" t="str">
        <f>IF(SUM(COUNTIFS('Planificación 2026-1'!E:E,"FILIAL",'Planificación 2026-1'!W:W,C253,'Planificación 2026-1'!G:G,"T2"))&gt;0,"P37"," ")</f>
        <v xml:space="preserve"> </v>
      </c>
      <c r="AO253" s="78" t="str">
        <f>IF(SUM(COUNTIFS('Planificación 2026-1'!E:E,"FILIAL",'Planificación 2026-1'!W:W,C253,'Planificación 2026-1'!G:G,"AE"))&gt;0,"P38"," ")</f>
        <v xml:space="preserve"> </v>
      </c>
      <c r="AP253" s="78" t="str">
        <f>IF(SUM(COUNTIFS('Planificación 2026-1'!E:E,"FILIAL",'Planificación 2026-1'!W:W,C253,'Planificación 2026-1'!G:G,"T4"))&gt;0,"P55"," ")</f>
        <v xml:space="preserve"> </v>
      </c>
      <c r="AQ253" s="78" t="str">
        <f>IF(SUM(COUNTIFS('Planificación 2026-1'!E:E,"SUNAMPE",'Planificación 2026-1'!W:W,C253,'Planificación 2026-1'!G:G,"AF"))&gt;0," P01"," ")</f>
        <v xml:space="preserve"> </v>
      </c>
      <c r="AR253" s="78" t="str">
        <f>IF(SUM(COUNTIFS('Planificación 2026-1'!E:E,"SUNAMPE",'Planificación 2026-1'!W:W,C253,'Planificación 2026-1'!G:G,"EN"))&gt;0,"P02"," ")</f>
        <v xml:space="preserve"> </v>
      </c>
      <c r="AS253" s="78" t="str">
        <f>IF(SUM(COUNTIFS('Planificación 2026-1'!E:E,"SUNAMPE",'Planificación 2026-1'!W:W,C253,'Planificación 2026-1'!G:G,"IS"))&gt;0,"P03"," ")</f>
        <v xml:space="preserve"> </v>
      </c>
      <c r="AT253" s="78" t="str">
        <f>IF(SUM(COUNTIFS('Planificación 2026-1'!E:E,"SUNAMPE",'Planificación 2026-1'!W:W,C253,'Planificación 2026-1'!G:G,"PS"))&gt;0,"P04"," ")</f>
        <v xml:space="preserve"> </v>
      </c>
      <c r="AU253" s="78"/>
      <c r="AV253" s="78" t="str">
        <f>IF(SUM(COUNTIFS('Planificación 2026-1'!E:E,"SUNAMPE",'Planificación 2026-1'!W:W,C253,'Planificación 2026-1'!G:G,"IN"))&gt;0,"P06"," ")</f>
        <v xml:space="preserve"> </v>
      </c>
      <c r="AW253" s="78" t="str">
        <f>IF(SUM(COUNTIFS('Planificación 2026-1'!E:E,"SUNAMPE",'Planificación 2026-1'!W:W,C253,'Planificación 2026-1'!G:G,"CA"))&gt;0,"P07"," ")</f>
        <v xml:space="preserve"> </v>
      </c>
      <c r="AX253" s="78" t="str">
        <f>IF(SUM(COUNTIFS('Planificación 2026-1'!E:E,"SUNAMPE",'Planificación 2026-1'!W:W,C253,'Planificación 2026-1'!G:G,"DE"))&gt;0,"P08"," ")</f>
        <v xml:space="preserve"> </v>
      </c>
      <c r="AY253" s="78" t="str">
        <f>IF(SUM(COUNTIFS('Planificación 2026-1'!E:E,"SUNAMPE",'Planificación 2026-1'!W:W,C253,'Planificación 2026-1'!G:G,"OB"))&gt;0,"P09"," ")</f>
        <v xml:space="preserve"> </v>
      </c>
      <c r="AZ253" s="78" t="str">
        <f>IF(SUM(COUNTIFS('Planificación 2026-1'!E:E,"SUNAMPE",'Planificación 2026-1'!W:W,C253,'Planificación 2026-1'!G:G,"MH"))&gt;0,"P31"," ")</f>
        <v xml:space="preserve"> </v>
      </c>
      <c r="BA253" s="78" t="str">
        <f>IF(SUM(COUNTIFS('Planificación 2026-1'!E:E,"SUNAMPE",'Planificación 2026-1'!W:W,C253,'Planificación 2026-1'!G:G,"IC"))&gt;0,"P32"," ")</f>
        <v xml:space="preserve"> </v>
      </c>
      <c r="BB253" s="78" t="str">
        <f>IF(SUM(COUNTIFS('Planificación 2026-1'!E:E,"SUNAMPE",'Planificación 2026-1'!W:W,C253,'Planificación 2026-1'!G:G,"AR"))&gt;0,"P34"," ")</f>
        <v xml:space="preserve"> </v>
      </c>
      <c r="BC253" s="78" t="str">
        <f>IF(SUM(COUNTIFS('Planificación 2026-1'!E:E,"SUNAMPE",'Planificación 2026-1'!W:W,C253,'Planificación 2026-1'!G:G,"T1"))&gt;0,"P35"," ")</f>
        <v xml:space="preserve"> </v>
      </c>
      <c r="BD253" s="78" t="str">
        <f>IF(SUM(COUNTIFS('Planificación 2026-1'!E:E,"SUNAMPE",'Planificación 2026-1'!W:W,C253,'Planificación 2026-1'!G:G,"T3"))&gt;0,"P36"," ")</f>
        <v xml:space="preserve"> </v>
      </c>
      <c r="BE253" s="78" t="str">
        <f>IF(SUM(COUNTIFS('Planificación 2026-1'!E:E,"SUNAMPE",'Planificación 2026-1'!W:W,C253,'Planificación 2026-1'!G:G,"T2"))&gt;0,"P37"," ")</f>
        <v xml:space="preserve"> </v>
      </c>
      <c r="BF253" s="78" t="str">
        <f>IF(SUM(COUNTIFS('Planificación 2026-1'!E:E,"SUNAMPE",'Planificación 2026-1'!W:W,C253,'Planificación 2026-1'!G:G,"AE"))&gt;0,"P38"," ")</f>
        <v xml:space="preserve"> </v>
      </c>
      <c r="BG253" s="78" t="str">
        <f>IF(SUM(COUNTIFS('Planificación 2026-1'!E:E,"SUNAMPE",'Planificación 2026-1'!W:W,C253,'Planificación 2026-1'!G:G,"T4"))&gt;0,"P55"," ")</f>
        <v xml:space="preserve"> </v>
      </c>
      <c r="BH253" s="78" t="str">
        <f>IF(SUM(COUNTIFS('Planificación 2026-1'!E:E,"HUAURA",'Planificación 2026-1'!W:W,C253,'Planificación 2026-1'!G:G,"AF"))&gt;0," P01"," ")</f>
        <v xml:space="preserve"> </v>
      </c>
      <c r="BI253" s="78" t="str">
        <f>IF(SUM(COUNTIFS('Planificación 2026-1'!E:E,"HUAURA",'Planificación 2026-1'!W:W,C253,'Planificación 2026-1'!G:G,"EN"))&gt;0,"P02"," ")</f>
        <v xml:space="preserve"> </v>
      </c>
      <c r="BJ253" s="78" t="str">
        <f>IF(SUM(COUNTIFS('Planificación 2026-1'!E:E,"HUAURA",'Planificación 2026-1'!W:W,C253,'Planificación 2026-1'!G:G,"IS"))&gt;0,"P03"," ")</f>
        <v xml:space="preserve"> </v>
      </c>
      <c r="BK253" s="78" t="str">
        <f>IF(SUM(COUNTIFS('Planificación 2026-1'!E:E,"HUAURA",'Planificación 2026-1'!W:W,C253,'Planificación 2026-1'!G:G,"PS"))&gt;0,"P04"," ")</f>
        <v xml:space="preserve"> </v>
      </c>
      <c r="BL253" s="78"/>
      <c r="BM253" s="78" t="str">
        <f>IF(SUM(COUNTIFS('Planificación 2026-1'!E:E,"HUAURA",'Planificación 2026-1'!W:W,C253,'Planificación 2026-1'!G:G,"IN"))&gt;0,"P06"," ")</f>
        <v xml:space="preserve"> </v>
      </c>
      <c r="BN253" s="78" t="str">
        <f>IF(SUM(COUNTIFS('Planificación 2026-1'!E:E,"HUAURA",'Planificación 2026-1'!W:W,C253,'Planificación 2026-1'!G:G,"CA"))&gt;0,"P07"," ")</f>
        <v xml:space="preserve"> </v>
      </c>
      <c r="BO253" s="78" t="str">
        <f>IF(SUM(COUNTIFS('Planificación 2026-1'!E:E,"HUAURA",'Planificación 2026-1'!W:W,C253,'Planificación 2026-1'!G:G,"DE"))&gt;0,"P08"," ")</f>
        <v xml:space="preserve"> </v>
      </c>
      <c r="BP253" s="78" t="str">
        <f>IF(SUM(COUNTIFS('Planificación 2026-1'!E:E,"HUAURA",'Planificación 2026-1'!W:W,C253,'Planificación 2026-1'!G:G,"OB"))&gt;0,"P09"," ")</f>
        <v xml:space="preserve"> </v>
      </c>
      <c r="BQ253" s="78" t="str">
        <f>IF(SUM(COUNTIFS('Planificación 2026-1'!E:E,"HUAURA",'Planificación 2026-1'!W:W,C253,'Planificación 2026-1'!G:G,"MH"))&gt;0,"P31"," ")</f>
        <v xml:space="preserve"> </v>
      </c>
      <c r="BR253" s="78" t="str">
        <f>IF(SUM(COUNTIFS('Planificación 2026-1'!E:E,"HUAURA",'Planificación 2026-1'!W:W,C253,'Planificación 2026-1'!G:G,"IC"))&gt;0,"P32"," ")</f>
        <v xml:space="preserve"> </v>
      </c>
      <c r="BS253" s="78" t="str">
        <f>IF(SUM(COUNTIFS('Planificación 2026-1'!E:E,"HUAURA",'Planificación 2026-1'!W:W,C253,'Planificación 2026-1'!G:G,"AR"))&gt;0,"P34"," ")</f>
        <v xml:space="preserve"> </v>
      </c>
      <c r="BT253" s="78" t="str">
        <f>IF(SUM(COUNTIFS('Planificación 2026-1'!E:E,"HUAURA",'Planificación 2026-1'!W:W,C253,'Planificación 2026-1'!G:G,"T1"))&gt;0,"P35"," ")</f>
        <v xml:space="preserve"> </v>
      </c>
      <c r="BU253" s="78" t="str">
        <f>IF(SUM(COUNTIFS('Planificación 2026-1'!E:E,"HUAURA",'Planificación 2026-1'!W:W,C253,'Planificación 2026-1'!G:G,"T3"))&gt;0,"P36"," ")</f>
        <v xml:space="preserve"> </v>
      </c>
      <c r="BV253" s="78" t="str">
        <f>IF(SUM(COUNTIFS('Planificación 2026-1'!E:E,"HUAURA",'Planificación 2026-1'!W:W,C253,'Planificación 2026-1'!G:G,"T2"))&gt;0,"P37"," ")</f>
        <v xml:space="preserve"> </v>
      </c>
      <c r="BW253" s="78" t="str">
        <f>IF(SUM(COUNTIFS('Planificación 2026-1'!E:E,"HUAURA",'Planificación 2026-1'!W:W,C253,'Planificación 2026-1'!G:G,"AE"))&gt;0,"P38"," ")</f>
        <v xml:space="preserve"> </v>
      </c>
      <c r="BX253" s="78" t="str">
        <f>IF(SUM(COUNTIFS('Planificación 2026-1'!E:E,"HUAURA",'Planificación 2026-1'!W:W,C253,'Planificación 2026-1'!G:G,"T4"))&gt;0,"P55"," ")</f>
        <v xml:space="preserve"> </v>
      </c>
      <c r="BY253" s="79">
        <f>SUMIFS('Planificación 2026-1'!R:R,'Planificación 2026-1'!W:W,C253,'Planificación 2026-1'!G:G,"AF",'Planificación 2026-1'!H:H,"&gt;2")</f>
        <v>0</v>
      </c>
      <c r="BZ253" s="79">
        <f>SUMIFS('Planificación 2026-1'!R:R,'Planificación 2026-1'!W:W,C253,'Planificación 2026-1'!G:G,"EN",'Planificación 2026-1'!H:H,"&gt;2")</f>
        <v>0</v>
      </c>
      <c r="CA253" s="79">
        <f>SUMIFS('Planificación 2026-1'!R:R,'Planificación 2026-1'!W:W,C253,'Planificación 2026-1'!G:G,"IS",'Planificación 2026-1'!H:H,"&gt;2")</f>
        <v>0</v>
      </c>
      <c r="CB253" s="79">
        <f>SUMIFS('Planificación 2026-1'!R:R,'Planificación 2026-1'!W:W,C253,'Planificación 2026-1'!G:G,"PS",'Planificación 2026-1'!H:H,"&gt;2")</f>
        <v>0</v>
      </c>
      <c r="CC253" s="79">
        <f>SUMIFS('Planificación 2026-1'!R:R,'Planificación 2026-1'!W:W,C253,'Planificación 2026-1'!G:G,"IN",'Planificación 2026-1'!H:H,"&gt;2")</f>
        <v>0</v>
      </c>
      <c r="CD253" s="79">
        <f>SUMIFS('Planificación 2026-1'!R:R,'Planificación 2026-1'!W:W,C253,'Planificación 2026-1'!G:G,"CA",'Planificación 2026-1'!H:H,"&gt;2")</f>
        <v>0</v>
      </c>
      <c r="CE253" s="79">
        <f>SUMIFS('Planificación 2026-1'!R:R,'Planificación 2026-1'!W:W,C253,'Planificación 2026-1'!G:G,"DE",'Planificación 2026-1'!H:H,"&gt;2")</f>
        <v>0</v>
      </c>
      <c r="CF253" s="79">
        <f>SUMIFS('Planificación 2026-1'!R:R,'Planificación 2026-1'!W:W,C253,'Planificación 2026-1'!G:G,"OB",'Planificación 2026-1'!H:H,"&gt;2")</f>
        <v>0</v>
      </c>
      <c r="CG253" s="79">
        <f>SUMIFS('Planificación 2026-1'!R:R,'Planificación 2026-1'!W:W,C253,'Planificación 2026-1'!G:G,"MH",'Planificación 2026-1'!H:H,"&gt;2")</f>
        <v>0</v>
      </c>
      <c r="CH253" s="79">
        <f>SUMIFS('Planificación 2026-1'!R:R,'Planificación 2026-1'!W:W,C253,'Planificación 2026-1'!G:G,"IC",'Planificación 2026-1'!H:H,"&gt;2")</f>
        <v>0</v>
      </c>
      <c r="CI253" s="79">
        <f>SUMIFS('Planificación 2026-1'!R:R,'Planificación 2026-1'!W:W,C253,'Planificación 2026-1'!G:G,"AR",'Planificación 2026-1'!H:H,"&gt;2")</f>
        <v>0</v>
      </c>
      <c r="CJ253" s="79">
        <f>SUMIFS('Planificación 2026-1'!R:R,'Planificación 2026-1'!W:W,C253,'Planificación 2026-1'!G:G,"T1",'Planificación 2026-1'!H:H,"&gt;2")</f>
        <v>0</v>
      </c>
      <c r="CK253" s="79">
        <f>SUMIFS('Planificación 2026-1'!R:R,'Planificación 2026-1'!W:W,C253,'Planificación 2026-1'!G:G,"T3",'Planificación 2026-1'!H:H,"&gt;2")</f>
        <v>0</v>
      </c>
      <c r="CL253" s="79">
        <f>SUMIFS('Planificación 2026-1'!R:R,'Planificación 2026-1'!W:W,C253,'Planificación 2026-1'!G:G,"T2",'Planificación 2026-1'!H:H,"&gt;2")</f>
        <v>0</v>
      </c>
      <c r="CM253" s="79">
        <f>SUMIFS('Planificación 2026-1'!R:R,'Planificación 2026-1'!W:W,C253,'Planificación 2026-1'!G:G,"AE",'Planificación 2026-1'!H:H,"&gt;2")</f>
        <v>0</v>
      </c>
      <c r="CN253" s="79">
        <f>SUMIFS('Planificación 2026-1'!R:R,'Planificación 2026-1'!W:W,C253,'Planificación 2026-1'!G:G,"T4",'Planificación 2026-1'!H:H,"&gt;2")</f>
        <v>0</v>
      </c>
      <c r="CO253" s="79">
        <f>SUMIFS('Planificación 2026-1'!R:R,'Planificación 2026-1'!W:W,C253,'Planificación 2026-1'!G:G,"AF",'Planificación 2026-1'!H:H,"&lt;3")</f>
        <v>0</v>
      </c>
      <c r="CP253" s="79">
        <f>SUMIFS('Planificación 2026-1'!R:R,'Planificación 2026-1'!W:W,C253,'Planificación 2026-1'!G:G,"EN",'Planificación 2026-1'!H:H,"&lt;3")</f>
        <v>0</v>
      </c>
      <c r="CQ253" s="79">
        <f>SUMIFS('Planificación 2026-1'!R:R,'Planificación 2026-1'!W:W,C253,'Planificación 2026-1'!G:G,"IS",'Planificación 2026-1'!H:H,"&lt;3")</f>
        <v>0</v>
      </c>
      <c r="CR253" s="79">
        <f>SUMIFS('Planificación 2026-1'!R:R,'Planificación 2026-1'!W:W,C253,'Planificación 2026-1'!G:G,"PS",'Planificación 2026-1'!H:H,"&lt;3")</f>
        <v>0</v>
      </c>
      <c r="CS253" s="79">
        <f>SUMIFS('Planificación 2026-1'!R:R,'Planificación 2026-1'!W:W,C253,'Planificación 2026-1'!G:G,"IN",'Planificación 2026-1'!H:H,"&lt;3")</f>
        <v>0</v>
      </c>
      <c r="CT253" s="79">
        <f>SUMIFS('Planificación 2026-1'!R:R,'Planificación 2026-1'!W:W,C253,'Planificación 2026-1'!G:G,"CA",'Planificación 2026-1'!H:H,"&lt;3")</f>
        <v>0</v>
      </c>
      <c r="CU253" s="79">
        <f>SUMIFS('Planificación 2026-1'!R:R,'Planificación 2026-1'!W:W,C253,'Planificación 2026-1'!G:G,"DE",'Planificación 2026-1'!H:H,"&lt;3")</f>
        <v>0</v>
      </c>
      <c r="CV253" s="79">
        <f>SUMIFS('Planificación 2026-1'!R:R,'Planificación 2026-1'!W:W,C253,'Planificación 2026-1'!G:G,"OB",'Planificación 2026-1'!H:H,"&lt;3")</f>
        <v>0</v>
      </c>
      <c r="CW253" s="79">
        <f>SUMIFS('Planificación 2026-1'!R:R,'Planificación 2026-1'!W:W,C253,'Planificación 2026-1'!G:G,"MH",'Planificación 2026-1'!H:H,"&lt;3")</f>
        <v>0</v>
      </c>
      <c r="CX253" s="79">
        <f>SUMIFS('Planificación 2026-1'!R:R,'Planificación 2026-1'!W:W,C253,'Planificación 2026-1'!G:G,"IC",'Planificación 2026-1'!H:H,"&lt;3")</f>
        <v>0</v>
      </c>
      <c r="CY253" s="79">
        <f>SUMIFS('Planificación 2026-1'!R:R,'Planificación 2026-1'!W:W,C253,'Planificación 2026-1'!G:G,"AR",'Planificación 2026-1'!H:H,"&lt;3")</f>
        <v>0</v>
      </c>
      <c r="CZ253" s="79">
        <f>SUMIFS('Planificación 2026-1'!R:R,'Planificación 2026-1'!W:W,C253,'Planificación 2026-1'!G:G,"T1",'Planificación 2026-1'!H:H,"&lt;3")</f>
        <v>0</v>
      </c>
      <c r="DA253" s="79">
        <f>SUMIFS('Planificación 2026-1'!R:R,'Planificación 2026-1'!W:W,C253,'Planificación 2026-1'!G:G,"T3",'Planificación 2026-1'!H:H,"&lt;3")</f>
        <v>0</v>
      </c>
      <c r="DB253" s="79">
        <f>SUMIFS('Planificación 2026-1'!R:R,'Planificación 2026-1'!W:W,C253,'Planificación 2026-1'!G:G,"T2",'Planificación 2026-1'!H:H,"&lt;3")</f>
        <v>0</v>
      </c>
      <c r="DC253" s="79">
        <f>SUMIFS('Planificación 2026-1'!R:R,'Planificación 2026-1'!W:W,C253,'Planificación 2026-1'!G:G,"AE",'Planificación 2026-1'!H:H,"&lt;3")</f>
        <v>0</v>
      </c>
      <c r="DD253" s="79">
        <f>SUMIFS('Planificación 2026-1'!R:R,'Planificación 2026-1'!W:W,C253,'Planificación 2026-1'!G:G,"T4",'Planificación 2026-1'!H:H,"&lt;3")</f>
        <v>0</v>
      </c>
      <c r="DE253" s="78" t="str">
        <f t="shared" si="46"/>
        <v/>
      </c>
      <c r="DF253" s="30">
        <f>IF(C253="","",SUMIFS('Planificación 2026-1'!R:R,'Planificación 2026-1'!W:W,C253,'Planificación 2026-1'!E:E,"PRINCIPAL",'Planificación 2026-1'!X:X,"VIRTUAL"))</f>
        <v>0</v>
      </c>
      <c r="DG253" s="30">
        <f>IF(C253="","",SUMIFS('Planificación 2026-1'!R:R,'Planificación 2026-1'!W:W,C253,'Planificación 2026-1'!E:E,"PRINCIPAL",'Planificación 2026-1'!X:X,"PRESENCIAL"))</f>
        <v>0</v>
      </c>
      <c r="DH253" s="30">
        <f>IF(C253="","",SUMIFS('Planificación 2026-1'!R:R,'Planificación 2026-1'!W:W,C253,'Planificación 2026-1'!E:E,"PRINCIPAL",'Planificación 2026-1'!X:X,"HIBRIDO PRESENCIAL"))</f>
        <v>0</v>
      </c>
      <c r="DI253" s="78" t="str">
        <f t="shared" si="47"/>
        <v/>
      </c>
      <c r="DJ253" s="78">
        <f>IF(C253="","",SUMIFS('Planificación 2026-1'!R:R,'Planificación 2026-1'!W:W,C253,'Planificación 2026-1'!E:E,"FILIAL",'Planificación 2026-1'!X:X,"VIRTUAL"))</f>
        <v>0</v>
      </c>
      <c r="DK253" s="80">
        <f>IF(C253="","",SUMIFS('Planificación 2026-1'!R:R,'Planificación 2026-1'!W:W,C253,'Planificación 2026-1'!E:E,"FILIAL",'Planificación 2026-1'!X:X,"PRESENCIAL"))</f>
        <v>0</v>
      </c>
      <c r="DL253" s="42">
        <f>IF(C253="","",SUMIFS('Planificación 2026-1'!R:R,'Planificación 2026-1'!W:W,C253,'Planificación 2026-1'!E:E,"FILIAL",'Planificación 2026-1'!X:X,"HIBRIDO PRESENCIAL"))</f>
        <v>0</v>
      </c>
      <c r="DM253" s="81" t="str">
        <f t="shared" si="48"/>
        <v/>
      </c>
      <c r="DN253" s="78">
        <f>IF(C253="","",SUMIFS('Planificación 2026-1'!R:R,'Planificación 2026-1'!W:W,C253,'Planificación 2026-1'!E:E,"SUNAMPE",'Planificación 2026-1'!X:X,"VIRTUAL"))</f>
        <v>0</v>
      </c>
      <c r="DO253" s="42">
        <f>IF(C253="","",SUMIFS('Planificación 2026-1'!R:R,'Planificación 2026-1'!W:W,C253,'Planificación 2026-1'!E:E,"SUNAMPE",'Planificación 2026-1'!X:X,"PRESENCIAL"))</f>
        <v>0</v>
      </c>
      <c r="DP253" s="81" t="str">
        <f t="shared" si="49"/>
        <v/>
      </c>
      <c r="DQ253" s="78">
        <f>IF(C253="","",SUMIFS('Planificación 2026-1'!R:R,'Planificación 2026-1'!W:W,C253,'Planificación 2026-1'!E:E,"HUAURA",'Planificación 2026-1'!X:X,"VIRTUAL"))</f>
        <v>0</v>
      </c>
      <c r="DR253" s="42">
        <f>IF(C253="","",SUMIFS('Planificación 2026-1'!R:R,'Planificación 2026-1'!W:W,C253,'Planificación 2026-1'!E:E,"HUAURA",'Planificación 2026-1'!X:X,"PRESENCIAL"))</f>
        <v>0</v>
      </c>
      <c r="DS253" s="48">
        <f>SUMIFS('Planificación 2026-1'!R:R,'Planificación 2026-1'!W:W,C253,'Planificación 2026-1'!E:E,"PRINCIPAL",'Planificación 2026-1'!X:X,"VIRTUAL",'Planificación 2026-1'!H:H,"&gt;2")</f>
        <v>0</v>
      </c>
      <c r="DT253" s="48">
        <f>SUMIFS('Planificación 2026-1'!R:R,'Planificación 2026-1'!W:W,C253,'Planificación 2026-1'!E:E,"PRINCIPAL",'Planificación 2026-1'!X:X,"&lt;&gt;VIRTUAL",'Planificación 2026-1'!H:H,"&gt;2")</f>
        <v>0</v>
      </c>
      <c r="DU253" s="48">
        <f>SUMIFS('Planificación 2026-1'!R:R,'Planificación 2026-1'!W:W,C253,'Planificación 2026-1'!E:E,"SUNAMPE",'Planificación 2026-1'!X:X,"VIRTUAL",'Planificación 2026-1'!H:H,"&gt;2")</f>
        <v>0</v>
      </c>
      <c r="DV253" s="48">
        <f>SUMIFS('Planificación 2026-1'!R:R,'Planificación 2026-1'!W:W,C253,'Planificación 2026-1'!E:E,"SUNAMPE",'Planificación 2026-1'!X:X,"&lt;&gt;VIRTUAL",'Planificación 2026-1'!H:H,"&gt;2")</f>
        <v>0</v>
      </c>
      <c r="DW253" s="48">
        <f>SUMIFS('Planificación 2026-1'!R:R,'Planificación 2026-1'!W:W,C253,'Planificación 2026-1'!E:E,"FILIAL",'Planificación 2026-1'!X:X,"VIRTUAL",'Planificación 2026-1'!H:H,"&gt;2")</f>
        <v>0</v>
      </c>
      <c r="DX253" s="48">
        <f>SUMIFS('Planificación 2026-1'!R:R,'Planificación 2026-1'!W:W,C253,'Planificación 2026-1'!E:E,"FILIAL",'Planificación 2026-1'!X:X,"&lt;&gt;VIRTUAL",'Planificación 2026-1'!H:H,"&gt;2")</f>
        <v>0</v>
      </c>
      <c r="DY253" s="48">
        <f>SUMIFS('Planificación 2026-1'!R:R,'Planificación 2026-1'!W:W,C253,'Planificación 2026-1'!E:E,"PORUMA",'Planificación 2026-1'!X:X,"VIRTUAL",'Planificación 2026-1'!H:H,"&gt;2")</f>
        <v>0</v>
      </c>
      <c r="DZ253" s="48">
        <f>SUMIFS('Planificación 2026-1'!R:R,'Planificación 2026-1'!W:W,C253,'Planificación 2026-1'!E:E,"PORUMA",'Planificación 2026-1'!X:X,"&lt;&gt;VIRTUAL",'Planificación 2026-1'!H:H,"&gt;2")</f>
        <v>0</v>
      </c>
      <c r="EA253" s="48">
        <f>SUMIFS('Planificación 2026-1'!R:R,'Planificación 2026-1'!W:W,C253,'Planificación 2026-1'!E:E,"HUAURA",'Planificación 2026-1'!X:X,"VIRTUAL",'Planificación 2026-1'!H:H,"&gt;2")</f>
        <v>0</v>
      </c>
      <c r="EB253" s="48">
        <f>SUMIFS('Planificación 2026-1'!R:R,'Planificación 2026-1'!W:W,C253,'Planificación 2026-1'!E:E,"HUAURA",'Planificación 2026-1'!X:X,"&lt;&gt;VIRTUAL",'Planificación 2026-1'!H:H,"&gt;2")</f>
        <v>0</v>
      </c>
      <c r="EC253" s="48">
        <f>SUMIFS('Planificación 2026-1'!R:R,'Planificación 2026-1'!W:W,C253,'Planificación 2026-1'!E:E,"PRINCIPAL",'Planificación 2026-1'!X:X,"VIRTUAL",'Planificación 2026-1'!H:H,"&lt;3")</f>
        <v>0</v>
      </c>
      <c r="ED253" s="48">
        <f>SUMIFS('Planificación 2026-1'!R:R,'Planificación 2026-1'!W:W,C253,'Planificación 2026-1'!E:E,"PRINCIPAL",'Planificación 2026-1'!X:X,"&lt;&gt;VIRTUAL",'Planificación 2026-1'!H:H,"&lt;3")</f>
        <v>0</v>
      </c>
      <c r="EE253" s="48">
        <f>SUMIFS('Planificación 2026-1'!R:R,'Planificación 2026-1'!W:W,C253,'Planificación 2026-1'!E:E,"SUNAMPE",'Planificación 2026-1'!X:X,"VIRTUAL",'Planificación 2026-1'!H:H,"&lt;3")</f>
        <v>0</v>
      </c>
      <c r="EF253" s="48">
        <f>SUMIFS('Planificación 2026-1'!R:R,'Planificación 2026-1'!W:W,C253,'Planificación 2026-1'!E:E,"SUNAMPE",'Planificación 2026-1'!X:X,"&lt;&gt;VIRTUAL",'Planificación 2026-1'!H:H,"&lt;3")</f>
        <v>0</v>
      </c>
      <c r="EG253" s="48">
        <f>SUMIFS('Planificación 2026-1'!R:R,'Planificación 2026-1'!W:W,C253,'Planificación 2026-1'!E:E,"FILIAL",'Planificación 2026-1'!X:X,"VIRTUAL",'Planificación 2026-1'!H:H,"&lt;3")</f>
        <v>0</v>
      </c>
      <c r="EH253" s="48">
        <f>SUMIFS('Planificación 2026-1'!R:R,'Planificación 2026-1'!W:W,C253,'Planificación 2026-1'!E:E,"FILIAL",'Planificación 2026-1'!X:X,"&lt;&gt;VIRTUAL",'Planificación 2026-1'!H:H,"&lt;3")</f>
        <v>0</v>
      </c>
      <c r="EI253" s="48">
        <f>SUMIFS('Planificación 2026-1'!R:R,'Planificación 2026-1'!W:W,C253,'Planificación 2026-1'!E:E,"PORUMA",'Planificación 2026-1'!X:X,"VIRTUAL",'Planificación 2026-1'!H:H,"&lt;3")</f>
        <v>0</v>
      </c>
      <c r="EJ253" s="48">
        <f>SUMIFS('Planificación 2026-1'!R:R,'Planificación 2026-1'!W:W,C253,'Planificación 2026-1'!E:E,"PORUMA",'Planificación 2026-1'!X:X,"&lt;&gt;VIRTUAL",'Planificación 2026-1'!H:H,"&lt;3")</f>
        <v>0</v>
      </c>
      <c r="EK253" s="48">
        <f>SUMIFS('Planificación 2026-1'!R:R,'Planificación 2026-1'!W:W,C253,'Planificación 2026-1'!E:E,"HUAURA",'Planificación 2026-1'!X:X,"VIRTUAL",'Planificación 2026-1'!H:H,"&lt;3")</f>
        <v>0</v>
      </c>
      <c r="EL253" s="48">
        <f>SUMIFS('Planificación 2026-1'!R:R,'Planificación 2026-1'!W:W,C253,'Planificación 2026-1'!E:E,"HUAURA",'Planificación 2026-1'!X:X,"&lt;&gt;VIRTUAL",'Planificación 2026-1'!H:H,"&lt;3")</f>
        <v>0</v>
      </c>
      <c r="EM253" s="48">
        <f t="shared" si="50"/>
        <v>0</v>
      </c>
      <c r="EN253" s="48">
        <f t="shared" si="51"/>
        <v>0</v>
      </c>
      <c r="EO253" s="48">
        <f t="shared" si="52"/>
        <v>0</v>
      </c>
      <c r="EP253" s="48">
        <f t="shared" si="53"/>
        <v>0</v>
      </c>
      <c r="EQ253" s="48">
        <f t="shared" si="54"/>
        <v>0</v>
      </c>
      <c r="ER253" s="48"/>
      <c r="ES253" s="48">
        <f t="shared" si="55"/>
        <v>0</v>
      </c>
      <c r="ET253" s="48">
        <f t="shared" si="56"/>
        <v>0</v>
      </c>
      <c r="EU253" s="48" t="b">
        <f t="shared" si="57"/>
        <v>1</v>
      </c>
      <c r="EV253" s="48" t="str">
        <f t="shared" si="58"/>
        <v/>
      </c>
      <c r="EW253" s="48" t="str">
        <f t="shared" si="59"/>
        <v>PRESENCIAL</v>
      </c>
    </row>
    <row r="254" spans="1:153" x14ac:dyDescent="0.3">
      <c r="B254" s="383">
        <v>251</v>
      </c>
      <c r="C254" s="107" t="s">
        <v>501</v>
      </c>
      <c r="D254" s="82">
        <f>SUMIF('Planificación 2026-1'!W:W,C254,'Planificación 2026-1'!R:R)</f>
        <v>16</v>
      </c>
      <c r="E254" s="385" t="s">
        <v>319</v>
      </c>
      <c r="F254" s="386"/>
      <c r="G254" s="387" t="s">
        <v>431</v>
      </c>
      <c r="H254" s="107" t="s">
        <v>446</v>
      </c>
      <c r="I254" s="77" t="str">
        <f>IF(SUM(COUNTIFS('Planificación 2026-1'!E:E,"PRINCIPAL",'Planificación 2026-1'!W:W,C254,'Planificación 2026-1'!G:G,"AF"))&gt;0,"P01"," ")</f>
        <v xml:space="preserve"> </v>
      </c>
      <c r="J254" s="78" t="str">
        <f>IF(SUM(COUNTIFS('Planificación 2026-1'!E:E,"PRINCIPAL",'Planificación 2026-1'!W:W,C254,'Planificación 2026-1'!G:G,"EN"))&gt;0,"P02"," ")</f>
        <v>P02</v>
      </c>
      <c r="K254" s="78" t="str">
        <f>IF(SUM(COUNTIFS('Planificación 2026-1'!E:E,"PRINCIPAL",'Planificación 2026-1'!W:W,C254,'Planificación 2026-1'!G:G,"IS"))&gt;0,"P03"," ")</f>
        <v xml:space="preserve"> </v>
      </c>
      <c r="L254" s="78" t="str">
        <f>IF(SUM(COUNTIFS('Planificación 2026-1'!E:E,"PRINCIPAL",'Planificación 2026-1'!W:W,C254,'Planificación 2026-1'!G:G,"PS"))&gt;0,"P04"," ")</f>
        <v xml:space="preserve"> </v>
      </c>
      <c r="M254" s="78"/>
      <c r="N254" s="78" t="str">
        <f>IF(SUM(COUNTIFS('Planificación 2026-1'!E:E,"PRINCIPAL",'Planificación 2026-1'!W:W,C254,'Planificación 2026-1'!G:G,"IN"))&gt;0,"P06"," ")</f>
        <v xml:space="preserve"> </v>
      </c>
      <c r="O254" s="78" t="str">
        <f>IF(SUM(COUNTIFS('Planificación 2026-1'!E:E,"PRINCIPAL",'Planificación 2026-1'!W:W,C254,'Planificación 2026-1'!G:G,"CA"))&gt;0,"P07"," ")</f>
        <v xml:space="preserve"> </v>
      </c>
      <c r="P254" s="78" t="str">
        <f>IF(SUM(COUNTIFS('Planificación 2026-1'!E:E,"PRINCIPAL",'Planificación 2026-1'!W:W,C254,'Planificación 2026-1'!G:G,"DE"))&gt;0,"P08"," ")</f>
        <v xml:space="preserve"> </v>
      </c>
      <c r="Q254" s="78" t="str">
        <f>IF(SUM(COUNTIFS('Planificación 2026-1'!E:E,"PRINCIPAL",'Planificación 2026-1'!W:W,C254,'Planificación 2026-1'!G:G,"OB"))&gt;0,"P09"," ")</f>
        <v xml:space="preserve"> </v>
      </c>
      <c r="R254" s="78" t="str">
        <f>IF(SUM(COUNTIFS('Planificación 2026-1'!E:E,"PRINCIPAL",'Planificación 2026-1'!W:W,C254,'Planificación 2026-1'!G:G,"MH"))&gt;0,"P31"," ")</f>
        <v xml:space="preserve"> </v>
      </c>
      <c r="S254" s="78" t="str">
        <f>IF(SUM(COUNTIFS('Planificación 2026-1'!E:E,"PRINCIPAL",'Planificación 2026-1'!W:W,C254,'Planificación 2026-1'!G:G,"IC"))&gt;0,"P32"," ")</f>
        <v xml:space="preserve"> </v>
      </c>
      <c r="T254" s="78" t="str">
        <f>IF(SUM(COUNTIFS('Planificación 2026-1'!E:E,"PRINCIPAL",'Planificación 2026-1'!W:W,C254,'Planificación 2026-1'!G:G,"AR"))&gt;0,"P34"," ")</f>
        <v xml:space="preserve"> </v>
      </c>
      <c r="U254" s="78" t="str">
        <f>IF(SUM(COUNTIFS('Planificación 2026-1'!E:E,"PRINCIPAL",'Planificación 2026-1'!W:W,C254,'Planificación 2026-1'!G:G,"T1"))&gt;0,"P35"," ")</f>
        <v xml:space="preserve"> </v>
      </c>
      <c r="V254" s="78" t="str">
        <f>IF(SUM(COUNTIFS('Planificación 2026-1'!E:E,"PRINCIPAL",'Planificación 2026-1'!W:W,C254,'Planificación 2026-1'!G:G,"T3"))&gt;0,"P36"," ")</f>
        <v xml:space="preserve"> </v>
      </c>
      <c r="W254" s="78" t="str">
        <f>IF(SUM(COUNTIFS('Planificación 2026-1'!E:E,"PRINCIPAL",'Planificación 2026-1'!W:W,C254,'Planificación 2026-1'!G:G,"T2"))&gt;0,"P37"," ")</f>
        <v xml:space="preserve"> </v>
      </c>
      <c r="X254" s="78" t="str">
        <f>IF(SUM(COUNTIFS('Planificación 2026-1'!E:E,"PRINCIPAL",'Planificación 2026-1'!W:W,C254,'Planificación 2026-1'!G:G,"AE"))&gt;0,"P38"," ")</f>
        <v xml:space="preserve"> </v>
      </c>
      <c r="Y254" s="78" t="str">
        <f>IF(SUM(COUNTIFS('Planificación 2026-1'!E:E,"PRINCIPAL",'Planificación 2026-1'!W:W,C254,'Planificación 2026-1'!G:G,"T4"))&gt;0,"P55"," ")</f>
        <v xml:space="preserve"> </v>
      </c>
      <c r="Z254" s="78" t="str">
        <f>IF(SUM(COUNTIFS('Planificación 2026-1'!E:E,"FILIAL",'Planificación 2026-1'!W:W,C254,'Planificación 2026-1'!G:G,"AF"))&gt;0," P01"," ")</f>
        <v xml:space="preserve"> </v>
      </c>
      <c r="AA254" s="78" t="str">
        <f>IF(SUM(COUNTIFS('Planificación 2026-1'!E:E,"FILIAL",'Planificación 2026-1'!W:W,C254,'Planificación 2026-1'!G:G,"EN"))&gt;0,"P02"," ")</f>
        <v xml:space="preserve"> </v>
      </c>
      <c r="AB254" s="78" t="str">
        <f>IF(SUM(COUNTIFS('Planificación 2026-1'!E:E,"FILIAL",'Planificación 2026-1'!W:W,C254,'Planificación 2026-1'!G:G,"IS"))&gt;0,"P03"," ")</f>
        <v xml:space="preserve"> </v>
      </c>
      <c r="AC254" s="78" t="str">
        <f>IF(SUM(COUNTIFS('Planificación 2026-1'!E:E,"FILIAL",'Planificación 2026-1'!W:W,C254,'Planificación 2026-1'!G:G,"PS"))&gt;0,"P04"," ")</f>
        <v xml:space="preserve"> </v>
      </c>
      <c r="AD254" s="78"/>
      <c r="AE254" s="78" t="str">
        <f>IF(SUM(COUNTIFS('Planificación 2026-1'!E:E,"FILIAL",'Planificación 2026-1'!W:W,C254,'Planificación 2026-1'!G:G,"IN"))&gt;0,"P06"," ")</f>
        <v xml:space="preserve"> </v>
      </c>
      <c r="AF254" s="78" t="str">
        <f>IF(SUM(COUNTIFS('Planificación 2026-1'!E:E,"FILIAL",'Planificación 2026-1'!W:W,C254,'Planificación 2026-1'!G:G,"CA"))&gt;0,"P07"," ")</f>
        <v xml:space="preserve"> </v>
      </c>
      <c r="AG254" s="78" t="str">
        <f>IF(SUM(COUNTIFS('Planificación 2026-1'!E:E,"FILIAL",'Planificación 2026-1'!W:W,C254,'Planificación 2026-1'!G:G,"DE"))&gt;0,"P08"," ")</f>
        <v xml:space="preserve"> </v>
      </c>
      <c r="AH254" s="78" t="str">
        <f>IF(SUM(COUNTIFS('Planificación 2026-1'!E:E,"FILIAL",'Planificación 2026-1'!W:W,C254,'Planificación 2026-1'!G:G,"OB"))&gt;0,"P09"," ")</f>
        <v xml:space="preserve"> </v>
      </c>
      <c r="AI254" s="78" t="str">
        <f>IF(SUM(COUNTIFS('Planificación 2026-1'!E:E,"FILIAL",'Planificación 2026-1'!W:W,C254,'Planificación 2026-1'!G:G,"MH"))&gt;0,"P31"," ")</f>
        <v xml:space="preserve"> </v>
      </c>
      <c r="AJ254" s="78" t="str">
        <f>IF(SUM(COUNTIFS('Planificación 2026-1'!E:E,"FILIAL",'Planificación 2026-1'!W:W,C254,'Planificación 2026-1'!G:G,"IC"))&gt;0,"P32"," ")</f>
        <v xml:space="preserve"> </v>
      </c>
      <c r="AK254" s="78" t="str">
        <f>IF(SUM(COUNTIFS('Planificación 2026-1'!E:E,"FILIAL",'Planificación 2026-1'!W:W,C254,'Planificación 2026-1'!G:G,"AR"))&gt;0,"P34"," ")</f>
        <v xml:space="preserve"> </v>
      </c>
      <c r="AL254" s="78" t="str">
        <f>IF(SUM(COUNTIFS('Planificación 2026-1'!E:E,"FILIAL",'Planificación 2026-1'!W:W,C254,'Planificación 2026-1'!G:G,"T1"))&gt;0,"P35"," ")</f>
        <v xml:space="preserve"> </v>
      </c>
      <c r="AM254" s="78" t="str">
        <f>IF(SUM(COUNTIFS('Planificación 2026-1'!E:E,"FILIAL",'Planificación 2026-1'!W:W,C254,'Planificación 2026-1'!G:G,"T3"))&gt;0,"P36"," ")</f>
        <v xml:space="preserve"> </v>
      </c>
      <c r="AN254" s="78" t="str">
        <f>IF(SUM(COUNTIFS('Planificación 2026-1'!E:E,"FILIAL",'Planificación 2026-1'!W:W,C254,'Planificación 2026-1'!G:G,"T2"))&gt;0,"P37"," ")</f>
        <v xml:space="preserve"> </v>
      </c>
      <c r="AO254" s="78" t="str">
        <f>IF(SUM(COUNTIFS('Planificación 2026-1'!E:E,"FILIAL",'Planificación 2026-1'!W:W,C254,'Planificación 2026-1'!G:G,"AE"))&gt;0,"P38"," ")</f>
        <v xml:space="preserve"> </v>
      </c>
      <c r="AP254" s="78" t="str">
        <f>IF(SUM(COUNTIFS('Planificación 2026-1'!E:E,"FILIAL",'Planificación 2026-1'!W:W,C254,'Planificación 2026-1'!G:G,"T4"))&gt;0,"P55"," ")</f>
        <v xml:space="preserve"> </v>
      </c>
      <c r="AQ254" s="78" t="str">
        <f>IF(SUM(COUNTIFS('Planificación 2026-1'!E:E,"SUNAMPE",'Planificación 2026-1'!W:W,C254,'Planificación 2026-1'!G:G,"AF"))&gt;0," P01"," ")</f>
        <v xml:space="preserve"> </v>
      </c>
      <c r="AR254" s="78" t="str">
        <f>IF(SUM(COUNTIFS('Planificación 2026-1'!E:E,"SUNAMPE",'Planificación 2026-1'!W:W,C254,'Planificación 2026-1'!G:G,"EN"))&gt;0,"P02"," ")</f>
        <v xml:space="preserve"> </v>
      </c>
      <c r="AS254" s="78" t="str">
        <f>IF(SUM(COUNTIFS('Planificación 2026-1'!E:E,"SUNAMPE",'Planificación 2026-1'!W:W,C254,'Planificación 2026-1'!G:G,"IS"))&gt;0,"P03"," ")</f>
        <v xml:space="preserve"> </v>
      </c>
      <c r="AT254" s="78" t="str">
        <f>IF(SUM(COUNTIFS('Planificación 2026-1'!E:E,"SUNAMPE",'Planificación 2026-1'!W:W,C254,'Planificación 2026-1'!G:G,"PS"))&gt;0,"P04"," ")</f>
        <v>P04</v>
      </c>
      <c r="AU254" s="78"/>
      <c r="AV254" s="78" t="str">
        <f>IF(SUM(COUNTIFS('Planificación 2026-1'!E:E,"SUNAMPE",'Planificación 2026-1'!W:W,C254,'Planificación 2026-1'!G:G,"IN"))&gt;0,"P06"," ")</f>
        <v xml:space="preserve"> </v>
      </c>
      <c r="AW254" s="78" t="str">
        <f>IF(SUM(COUNTIFS('Planificación 2026-1'!E:E,"SUNAMPE",'Planificación 2026-1'!W:W,C254,'Planificación 2026-1'!G:G,"CA"))&gt;0,"P07"," ")</f>
        <v xml:space="preserve"> </v>
      </c>
      <c r="AX254" s="78" t="str">
        <f>IF(SUM(COUNTIFS('Planificación 2026-1'!E:E,"SUNAMPE",'Planificación 2026-1'!W:W,C254,'Planificación 2026-1'!G:G,"DE"))&gt;0,"P08"," ")</f>
        <v xml:space="preserve"> </v>
      </c>
      <c r="AY254" s="78" t="str">
        <f>IF(SUM(COUNTIFS('Planificación 2026-1'!E:E,"SUNAMPE",'Planificación 2026-1'!W:W,C254,'Planificación 2026-1'!G:G,"OB"))&gt;0,"P09"," ")</f>
        <v>P09</v>
      </c>
      <c r="AZ254" s="78" t="str">
        <f>IF(SUM(COUNTIFS('Planificación 2026-1'!E:E,"SUNAMPE",'Planificación 2026-1'!W:W,C254,'Planificación 2026-1'!G:G,"MH"))&gt;0,"P31"," ")</f>
        <v xml:space="preserve"> </v>
      </c>
      <c r="BA254" s="78" t="str">
        <f>IF(SUM(COUNTIFS('Planificación 2026-1'!E:E,"SUNAMPE",'Planificación 2026-1'!W:W,C254,'Planificación 2026-1'!G:G,"IC"))&gt;0,"P32"," ")</f>
        <v xml:space="preserve"> </v>
      </c>
      <c r="BB254" s="78" t="str">
        <f>IF(SUM(COUNTIFS('Planificación 2026-1'!E:E,"SUNAMPE",'Planificación 2026-1'!W:W,C254,'Planificación 2026-1'!G:G,"AR"))&gt;0,"P34"," ")</f>
        <v xml:space="preserve"> </v>
      </c>
      <c r="BC254" s="78" t="str">
        <f>IF(SUM(COUNTIFS('Planificación 2026-1'!E:E,"SUNAMPE",'Planificación 2026-1'!W:W,C254,'Planificación 2026-1'!G:G,"T1"))&gt;0,"P35"," ")</f>
        <v xml:space="preserve"> </v>
      </c>
      <c r="BD254" s="78" t="str">
        <f>IF(SUM(COUNTIFS('Planificación 2026-1'!E:E,"SUNAMPE",'Planificación 2026-1'!W:W,C254,'Planificación 2026-1'!G:G,"T3"))&gt;0,"P36"," ")</f>
        <v xml:space="preserve"> </v>
      </c>
      <c r="BE254" s="78" t="str">
        <f>IF(SUM(COUNTIFS('Planificación 2026-1'!E:E,"SUNAMPE",'Planificación 2026-1'!W:W,C254,'Planificación 2026-1'!G:G,"T2"))&gt;0,"P37"," ")</f>
        <v xml:space="preserve"> </v>
      </c>
      <c r="BF254" s="78" t="str">
        <f>IF(SUM(COUNTIFS('Planificación 2026-1'!E:E,"SUNAMPE",'Planificación 2026-1'!W:W,C254,'Planificación 2026-1'!G:G,"AE"))&gt;0,"P38"," ")</f>
        <v xml:space="preserve"> </v>
      </c>
      <c r="BG254" s="78" t="str">
        <f>IF(SUM(COUNTIFS('Planificación 2026-1'!E:E,"SUNAMPE",'Planificación 2026-1'!W:W,C254,'Planificación 2026-1'!G:G,"T4"))&gt;0,"P55"," ")</f>
        <v xml:space="preserve"> </v>
      </c>
      <c r="BH254" s="78" t="str">
        <f>IF(SUM(COUNTIFS('Planificación 2026-1'!E:E,"HUAURA",'Planificación 2026-1'!W:W,C254,'Planificación 2026-1'!G:G,"AF"))&gt;0," P01"," ")</f>
        <v xml:space="preserve"> </v>
      </c>
      <c r="BI254" s="78" t="str">
        <f>IF(SUM(COUNTIFS('Planificación 2026-1'!E:E,"HUAURA",'Planificación 2026-1'!W:W,C254,'Planificación 2026-1'!G:G,"EN"))&gt;0,"P02"," ")</f>
        <v xml:space="preserve"> </v>
      </c>
      <c r="BJ254" s="78" t="str">
        <f>IF(SUM(COUNTIFS('Planificación 2026-1'!E:E,"HUAURA",'Planificación 2026-1'!W:W,C254,'Planificación 2026-1'!G:G,"IS"))&gt;0,"P03"," ")</f>
        <v xml:space="preserve"> </v>
      </c>
      <c r="BK254" s="78" t="str">
        <f>IF(SUM(COUNTIFS('Planificación 2026-1'!E:E,"HUAURA",'Planificación 2026-1'!W:W,C254,'Planificación 2026-1'!G:G,"PS"))&gt;0,"P04"," ")</f>
        <v xml:space="preserve"> </v>
      </c>
      <c r="BL254" s="78"/>
      <c r="BM254" s="78" t="str">
        <f>IF(SUM(COUNTIFS('Planificación 2026-1'!E:E,"HUAURA",'Planificación 2026-1'!W:W,C254,'Planificación 2026-1'!G:G,"IN"))&gt;0,"P06"," ")</f>
        <v xml:space="preserve"> </v>
      </c>
      <c r="BN254" s="78" t="str">
        <f>IF(SUM(COUNTIFS('Planificación 2026-1'!E:E,"HUAURA",'Planificación 2026-1'!W:W,C254,'Planificación 2026-1'!G:G,"CA"))&gt;0,"P07"," ")</f>
        <v xml:space="preserve"> </v>
      </c>
      <c r="BO254" s="78" t="str">
        <f>IF(SUM(COUNTIFS('Planificación 2026-1'!E:E,"HUAURA",'Planificación 2026-1'!W:W,C254,'Planificación 2026-1'!G:G,"DE"))&gt;0,"P08"," ")</f>
        <v xml:space="preserve"> </v>
      </c>
      <c r="BP254" s="78" t="str">
        <f>IF(SUM(COUNTIFS('Planificación 2026-1'!E:E,"HUAURA",'Planificación 2026-1'!W:W,C254,'Planificación 2026-1'!G:G,"OB"))&gt;0,"P09"," ")</f>
        <v xml:space="preserve"> </v>
      </c>
      <c r="BQ254" s="78" t="str">
        <f>IF(SUM(COUNTIFS('Planificación 2026-1'!E:E,"HUAURA",'Planificación 2026-1'!W:W,C254,'Planificación 2026-1'!G:G,"MH"))&gt;0,"P31"," ")</f>
        <v xml:space="preserve"> </v>
      </c>
      <c r="BR254" s="78" t="str">
        <f>IF(SUM(COUNTIFS('Planificación 2026-1'!E:E,"HUAURA",'Planificación 2026-1'!W:W,C254,'Planificación 2026-1'!G:G,"IC"))&gt;0,"P32"," ")</f>
        <v xml:space="preserve"> </v>
      </c>
      <c r="BS254" s="78" t="str">
        <f>IF(SUM(COUNTIFS('Planificación 2026-1'!E:E,"HUAURA",'Planificación 2026-1'!W:W,C254,'Planificación 2026-1'!G:G,"AR"))&gt;0,"P34"," ")</f>
        <v xml:space="preserve"> </v>
      </c>
      <c r="BT254" s="78" t="str">
        <f>IF(SUM(COUNTIFS('Planificación 2026-1'!E:E,"HUAURA",'Planificación 2026-1'!W:W,C254,'Planificación 2026-1'!G:G,"T1"))&gt;0,"P35"," ")</f>
        <v xml:space="preserve"> </v>
      </c>
      <c r="BU254" s="78" t="str">
        <f>IF(SUM(COUNTIFS('Planificación 2026-1'!E:E,"HUAURA",'Planificación 2026-1'!W:W,C254,'Planificación 2026-1'!G:G,"T3"))&gt;0,"P36"," ")</f>
        <v xml:space="preserve"> </v>
      </c>
      <c r="BV254" s="78" t="str">
        <f>IF(SUM(COUNTIFS('Planificación 2026-1'!E:E,"HUAURA",'Planificación 2026-1'!W:W,C254,'Planificación 2026-1'!G:G,"T2"))&gt;0,"P37"," ")</f>
        <v xml:space="preserve"> </v>
      </c>
      <c r="BW254" s="78" t="str">
        <f>IF(SUM(COUNTIFS('Planificación 2026-1'!E:E,"HUAURA",'Planificación 2026-1'!W:W,C254,'Planificación 2026-1'!G:G,"AE"))&gt;0,"P38"," ")</f>
        <v xml:space="preserve"> </v>
      </c>
      <c r="BX254" s="78" t="str">
        <f>IF(SUM(COUNTIFS('Planificación 2026-1'!E:E,"HUAURA",'Planificación 2026-1'!W:W,C254,'Planificación 2026-1'!G:G,"T4"))&gt;0,"P55"," ")</f>
        <v xml:space="preserve"> </v>
      </c>
      <c r="BY254" s="79">
        <f>SUMIFS('Planificación 2026-1'!R:R,'Planificación 2026-1'!W:W,C254,'Planificación 2026-1'!G:G,"AF",'Planificación 2026-1'!H:H,"&gt;2")</f>
        <v>0</v>
      </c>
      <c r="BZ254" s="79">
        <f>SUMIFS('Planificación 2026-1'!R:R,'Planificación 2026-1'!W:W,C254,'Planificación 2026-1'!G:G,"EN",'Planificación 2026-1'!H:H,"&gt;2")</f>
        <v>0</v>
      </c>
      <c r="CA254" s="79">
        <f>SUMIFS('Planificación 2026-1'!R:R,'Planificación 2026-1'!W:W,C254,'Planificación 2026-1'!G:G,"IS",'Planificación 2026-1'!H:H,"&gt;2")</f>
        <v>0</v>
      </c>
      <c r="CB254" s="79">
        <f>SUMIFS('Planificación 2026-1'!R:R,'Planificación 2026-1'!W:W,C254,'Planificación 2026-1'!G:G,"PS",'Planificación 2026-1'!H:H,"&gt;2")</f>
        <v>0</v>
      </c>
      <c r="CC254" s="79">
        <f>SUMIFS('Planificación 2026-1'!R:R,'Planificación 2026-1'!W:W,C254,'Planificación 2026-1'!G:G,"IN",'Planificación 2026-1'!H:H,"&gt;2")</f>
        <v>0</v>
      </c>
      <c r="CD254" s="79">
        <f>SUMIFS('Planificación 2026-1'!R:R,'Planificación 2026-1'!W:W,C254,'Planificación 2026-1'!G:G,"CA",'Planificación 2026-1'!H:H,"&gt;2")</f>
        <v>0</v>
      </c>
      <c r="CE254" s="79">
        <f>SUMIFS('Planificación 2026-1'!R:R,'Planificación 2026-1'!W:W,C254,'Planificación 2026-1'!G:G,"DE",'Planificación 2026-1'!H:H,"&gt;2")</f>
        <v>0</v>
      </c>
      <c r="CF254" s="79">
        <f>SUMIFS('Planificación 2026-1'!R:R,'Planificación 2026-1'!W:W,C254,'Planificación 2026-1'!G:G,"OB",'Planificación 2026-1'!H:H,"&gt;2")</f>
        <v>0</v>
      </c>
      <c r="CG254" s="79">
        <f>SUMIFS('Planificación 2026-1'!R:R,'Planificación 2026-1'!W:W,C254,'Planificación 2026-1'!G:G,"MH",'Planificación 2026-1'!H:H,"&gt;2")</f>
        <v>0</v>
      </c>
      <c r="CH254" s="79">
        <f>SUMIFS('Planificación 2026-1'!R:R,'Planificación 2026-1'!W:W,C254,'Planificación 2026-1'!G:G,"IC",'Planificación 2026-1'!H:H,"&gt;2")</f>
        <v>0</v>
      </c>
      <c r="CI254" s="79">
        <f>SUMIFS('Planificación 2026-1'!R:R,'Planificación 2026-1'!W:W,C254,'Planificación 2026-1'!G:G,"AR",'Planificación 2026-1'!H:H,"&gt;2")</f>
        <v>0</v>
      </c>
      <c r="CJ254" s="79">
        <f>SUMIFS('Planificación 2026-1'!R:R,'Planificación 2026-1'!W:W,C254,'Planificación 2026-1'!G:G,"T1",'Planificación 2026-1'!H:H,"&gt;2")</f>
        <v>0</v>
      </c>
      <c r="CK254" s="79">
        <f>SUMIFS('Planificación 2026-1'!R:R,'Planificación 2026-1'!W:W,C254,'Planificación 2026-1'!G:G,"T3",'Planificación 2026-1'!H:H,"&gt;2")</f>
        <v>0</v>
      </c>
      <c r="CL254" s="79">
        <f>SUMIFS('Planificación 2026-1'!R:R,'Planificación 2026-1'!W:W,C254,'Planificación 2026-1'!G:G,"T2",'Planificación 2026-1'!H:H,"&gt;2")</f>
        <v>0</v>
      </c>
      <c r="CM254" s="79">
        <f>SUMIFS('Planificación 2026-1'!R:R,'Planificación 2026-1'!W:W,C254,'Planificación 2026-1'!G:G,"AE",'Planificación 2026-1'!H:H,"&gt;2")</f>
        <v>0</v>
      </c>
      <c r="CN254" s="79">
        <f>SUMIFS('Planificación 2026-1'!R:R,'Planificación 2026-1'!W:W,C254,'Planificación 2026-1'!G:G,"T4",'Planificación 2026-1'!H:H,"&gt;2")</f>
        <v>0</v>
      </c>
      <c r="CO254" s="79">
        <f>SUMIFS('Planificación 2026-1'!R:R,'Planificación 2026-1'!W:W,C254,'Planificación 2026-1'!G:G,"AF",'Planificación 2026-1'!H:H,"&lt;3")</f>
        <v>0</v>
      </c>
      <c r="CP254" s="79">
        <f>SUMIFS('Planificación 2026-1'!R:R,'Planificación 2026-1'!W:W,C254,'Planificación 2026-1'!G:G,"EN",'Planificación 2026-1'!H:H,"&lt;3")</f>
        <v>8</v>
      </c>
      <c r="CQ254" s="79">
        <f>SUMIFS('Planificación 2026-1'!R:R,'Planificación 2026-1'!W:W,C254,'Planificación 2026-1'!G:G,"IS",'Planificación 2026-1'!H:H,"&lt;3")</f>
        <v>0</v>
      </c>
      <c r="CR254" s="79">
        <f>SUMIFS('Planificación 2026-1'!R:R,'Planificación 2026-1'!W:W,C254,'Planificación 2026-1'!G:G,"PS",'Planificación 2026-1'!H:H,"&lt;3")</f>
        <v>4</v>
      </c>
      <c r="CS254" s="79">
        <f>SUMIFS('Planificación 2026-1'!R:R,'Planificación 2026-1'!W:W,C254,'Planificación 2026-1'!G:G,"IN",'Planificación 2026-1'!H:H,"&lt;3")</f>
        <v>0</v>
      </c>
      <c r="CT254" s="79">
        <f>SUMIFS('Planificación 2026-1'!R:R,'Planificación 2026-1'!W:W,C254,'Planificación 2026-1'!G:G,"CA",'Planificación 2026-1'!H:H,"&lt;3")</f>
        <v>0</v>
      </c>
      <c r="CU254" s="79">
        <f>SUMIFS('Planificación 2026-1'!R:R,'Planificación 2026-1'!W:W,C254,'Planificación 2026-1'!G:G,"DE",'Planificación 2026-1'!H:H,"&lt;3")</f>
        <v>0</v>
      </c>
      <c r="CV254" s="79">
        <f>SUMIFS('Planificación 2026-1'!R:R,'Planificación 2026-1'!W:W,C254,'Planificación 2026-1'!G:G,"OB",'Planificación 2026-1'!H:H,"&lt;3")</f>
        <v>4</v>
      </c>
      <c r="CW254" s="79">
        <f>SUMIFS('Planificación 2026-1'!R:R,'Planificación 2026-1'!W:W,C254,'Planificación 2026-1'!G:G,"MH",'Planificación 2026-1'!H:H,"&lt;3")</f>
        <v>0</v>
      </c>
      <c r="CX254" s="79">
        <f>SUMIFS('Planificación 2026-1'!R:R,'Planificación 2026-1'!W:W,C254,'Planificación 2026-1'!G:G,"IC",'Planificación 2026-1'!H:H,"&lt;3")</f>
        <v>0</v>
      </c>
      <c r="CY254" s="79">
        <f>SUMIFS('Planificación 2026-1'!R:R,'Planificación 2026-1'!W:W,C254,'Planificación 2026-1'!G:G,"AR",'Planificación 2026-1'!H:H,"&lt;3")</f>
        <v>0</v>
      </c>
      <c r="CZ254" s="79">
        <f>SUMIFS('Planificación 2026-1'!R:R,'Planificación 2026-1'!W:W,C254,'Planificación 2026-1'!G:G,"T1",'Planificación 2026-1'!H:H,"&lt;3")</f>
        <v>0</v>
      </c>
      <c r="DA254" s="79">
        <f>SUMIFS('Planificación 2026-1'!R:R,'Planificación 2026-1'!W:W,C254,'Planificación 2026-1'!G:G,"T3",'Planificación 2026-1'!H:H,"&lt;3")</f>
        <v>0</v>
      </c>
      <c r="DB254" s="79">
        <f>SUMIFS('Planificación 2026-1'!R:R,'Planificación 2026-1'!W:W,C254,'Planificación 2026-1'!G:G,"T2",'Planificación 2026-1'!H:H,"&lt;3")</f>
        <v>0</v>
      </c>
      <c r="DC254" s="79">
        <f>SUMIFS('Planificación 2026-1'!R:R,'Planificación 2026-1'!W:W,C254,'Planificación 2026-1'!G:G,"AE",'Planificación 2026-1'!H:H,"&lt;3")</f>
        <v>0</v>
      </c>
      <c r="DD254" s="79">
        <f>SUMIFS('Planificación 2026-1'!R:R,'Planificación 2026-1'!W:W,C254,'Planificación 2026-1'!G:G,"T4",'Planificación 2026-1'!H:H,"&lt;3")</f>
        <v>0</v>
      </c>
      <c r="DE254" s="78" t="str">
        <f t="shared" si="46"/>
        <v>P02</v>
      </c>
      <c r="DF254" s="30">
        <f>IF(C254="","",SUMIFS('Planificación 2026-1'!R:R,'Planificación 2026-1'!W:W,C254,'Planificación 2026-1'!E:E,"PRINCIPAL",'Planificación 2026-1'!X:X,"VIRTUAL"))</f>
        <v>0</v>
      </c>
      <c r="DG254" s="30">
        <f>IF(C254="","",SUMIFS('Planificación 2026-1'!R:R,'Planificación 2026-1'!W:W,C254,'Planificación 2026-1'!E:E,"PRINCIPAL",'Planificación 2026-1'!X:X,"PRESENCIAL"))</f>
        <v>8</v>
      </c>
      <c r="DH254" s="30">
        <f>IF(C254="","",SUMIFS('Planificación 2026-1'!R:R,'Planificación 2026-1'!W:W,C254,'Planificación 2026-1'!E:E,"PRINCIPAL",'Planificación 2026-1'!X:X,"HIBRIDO PRESENCIAL"))</f>
        <v>0</v>
      </c>
      <c r="DI254" s="78" t="str">
        <f t="shared" si="47"/>
        <v/>
      </c>
      <c r="DJ254" s="78">
        <f>IF(C254="","",SUMIFS('Planificación 2026-1'!R:R,'Planificación 2026-1'!W:W,C254,'Planificación 2026-1'!E:E,"FILIAL",'Planificación 2026-1'!X:X,"VIRTUAL"))</f>
        <v>0</v>
      </c>
      <c r="DK254" s="80">
        <f>IF(C254="","",SUMIFS('Planificación 2026-1'!R:R,'Planificación 2026-1'!W:W,C254,'Planificación 2026-1'!E:E,"FILIAL",'Planificación 2026-1'!X:X,"PRESENCIAL"))</f>
        <v>0</v>
      </c>
      <c r="DL254" s="42">
        <f>IF(C254="","",SUMIFS('Planificación 2026-1'!R:R,'Planificación 2026-1'!W:W,C254,'Planificación 2026-1'!E:E,"FILIAL",'Planificación 2026-1'!X:X,"HIBRIDO PRESENCIAL"))</f>
        <v>0</v>
      </c>
      <c r="DM254" s="81" t="str">
        <f t="shared" si="48"/>
        <v>P04 P09</v>
      </c>
      <c r="DN254" s="78">
        <f>IF(C254="","",SUMIFS('Planificación 2026-1'!R:R,'Planificación 2026-1'!W:W,C254,'Planificación 2026-1'!E:E,"SUNAMPE",'Planificación 2026-1'!X:X,"VIRTUAL"))</f>
        <v>0</v>
      </c>
      <c r="DO254" s="42">
        <f>IF(C254="","",SUMIFS('Planificación 2026-1'!R:R,'Planificación 2026-1'!W:W,C254,'Planificación 2026-1'!E:E,"SUNAMPE",'Planificación 2026-1'!X:X,"PRESENCIAL"))</f>
        <v>8</v>
      </c>
      <c r="DP254" s="81" t="str">
        <f t="shared" si="49"/>
        <v/>
      </c>
      <c r="DQ254" s="78">
        <f>IF(C254="","",SUMIFS('Planificación 2026-1'!R:R,'Planificación 2026-1'!W:W,C254,'Planificación 2026-1'!E:E,"HUAURA",'Planificación 2026-1'!X:X,"VIRTUAL"))</f>
        <v>0</v>
      </c>
      <c r="DR254" s="42">
        <f>IF(C254="","",SUMIFS('Planificación 2026-1'!R:R,'Planificación 2026-1'!W:W,C254,'Planificación 2026-1'!E:E,"HUAURA",'Planificación 2026-1'!X:X,"PRESENCIAL"))</f>
        <v>0</v>
      </c>
      <c r="DS254" s="48">
        <f>SUMIFS('Planificación 2026-1'!R:R,'Planificación 2026-1'!W:W,C254,'Planificación 2026-1'!E:E,"PRINCIPAL",'Planificación 2026-1'!X:X,"VIRTUAL",'Planificación 2026-1'!H:H,"&gt;2")</f>
        <v>0</v>
      </c>
      <c r="DT254" s="48">
        <f>SUMIFS('Planificación 2026-1'!R:R,'Planificación 2026-1'!W:W,C254,'Planificación 2026-1'!E:E,"PRINCIPAL",'Planificación 2026-1'!X:X,"&lt;&gt;VIRTUAL",'Planificación 2026-1'!H:H,"&gt;2")</f>
        <v>0</v>
      </c>
      <c r="DU254" s="48">
        <f>SUMIFS('Planificación 2026-1'!R:R,'Planificación 2026-1'!W:W,C254,'Planificación 2026-1'!E:E,"SUNAMPE",'Planificación 2026-1'!X:X,"VIRTUAL",'Planificación 2026-1'!H:H,"&gt;2")</f>
        <v>0</v>
      </c>
      <c r="DV254" s="48">
        <f>SUMIFS('Planificación 2026-1'!R:R,'Planificación 2026-1'!W:W,C254,'Planificación 2026-1'!E:E,"SUNAMPE",'Planificación 2026-1'!X:X,"&lt;&gt;VIRTUAL",'Planificación 2026-1'!H:H,"&gt;2")</f>
        <v>0</v>
      </c>
      <c r="DW254" s="48">
        <f>SUMIFS('Planificación 2026-1'!R:R,'Planificación 2026-1'!W:W,C254,'Planificación 2026-1'!E:E,"FILIAL",'Planificación 2026-1'!X:X,"VIRTUAL",'Planificación 2026-1'!H:H,"&gt;2")</f>
        <v>0</v>
      </c>
      <c r="DX254" s="48">
        <f>SUMIFS('Planificación 2026-1'!R:R,'Planificación 2026-1'!W:W,C254,'Planificación 2026-1'!E:E,"FILIAL",'Planificación 2026-1'!X:X,"&lt;&gt;VIRTUAL",'Planificación 2026-1'!H:H,"&gt;2")</f>
        <v>0</v>
      </c>
      <c r="DY254" s="48">
        <f>SUMIFS('Planificación 2026-1'!R:R,'Planificación 2026-1'!W:W,C254,'Planificación 2026-1'!E:E,"PORUMA",'Planificación 2026-1'!X:X,"VIRTUAL",'Planificación 2026-1'!H:H,"&gt;2")</f>
        <v>0</v>
      </c>
      <c r="DZ254" s="48">
        <f>SUMIFS('Planificación 2026-1'!R:R,'Planificación 2026-1'!W:W,C254,'Planificación 2026-1'!E:E,"PORUMA",'Planificación 2026-1'!X:X,"&lt;&gt;VIRTUAL",'Planificación 2026-1'!H:H,"&gt;2")</f>
        <v>0</v>
      </c>
      <c r="EA254" s="48">
        <f>SUMIFS('Planificación 2026-1'!R:R,'Planificación 2026-1'!W:W,C254,'Planificación 2026-1'!E:E,"HUAURA",'Planificación 2026-1'!X:X,"VIRTUAL",'Planificación 2026-1'!H:H,"&gt;2")</f>
        <v>0</v>
      </c>
      <c r="EB254" s="48">
        <f>SUMIFS('Planificación 2026-1'!R:R,'Planificación 2026-1'!W:W,C254,'Planificación 2026-1'!E:E,"HUAURA",'Planificación 2026-1'!X:X,"&lt;&gt;VIRTUAL",'Planificación 2026-1'!H:H,"&gt;2")</f>
        <v>0</v>
      </c>
      <c r="EC254" s="48">
        <f>SUMIFS('Planificación 2026-1'!R:R,'Planificación 2026-1'!W:W,C254,'Planificación 2026-1'!E:E,"PRINCIPAL",'Planificación 2026-1'!X:X,"VIRTUAL",'Planificación 2026-1'!H:H,"&lt;3")</f>
        <v>0</v>
      </c>
      <c r="ED254" s="48">
        <f>SUMIFS('Planificación 2026-1'!R:R,'Planificación 2026-1'!W:W,C254,'Planificación 2026-1'!E:E,"PRINCIPAL",'Planificación 2026-1'!X:X,"&lt;&gt;VIRTUAL",'Planificación 2026-1'!H:H,"&lt;3")</f>
        <v>8</v>
      </c>
      <c r="EE254" s="48">
        <f>SUMIFS('Planificación 2026-1'!R:R,'Planificación 2026-1'!W:W,C254,'Planificación 2026-1'!E:E,"SUNAMPE",'Planificación 2026-1'!X:X,"VIRTUAL",'Planificación 2026-1'!H:H,"&lt;3")</f>
        <v>0</v>
      </c>
      <c r="EF254" s="48">
        <f>SUMIFS('Planificación 2026-1'!R:R,'Planificación 2026-1'!W:W,C254,'Planificación 2026-1'!E:E,"SUNAMPE",'Planificación 2026-1'!X:X,"&lt;&gt;VIRTUAL",'Planificación 2026-1'!H:H,"&lt;3")</f>
        <v>8</v>
      </c>
      <c r="EG254" s="48">
        <f>SUMIFS('Planificación 2026-1'!R:R,'Planificación 2026-1'!W:W,C254,'Planificación 2026-1'!E:E,"FILIAL",'Planificación 2026-1'!X:X,"VIRTUAL",'Planificación 2026-1'!H:H,"&lt;3")</f>
        <v>0</v>
      </c>
      <c r="EH254" s="48">
        <f>SUMIFS('Planificación 2026-1'!R:R,'Planificación 2026-1'!W:W,C254,'Planificación 2026-1'!E:E,"FILIAL",'Planificación 2026-1'!X:X,"&lt;&gt;VIRTUAL",'Planificación 2026-1'!H:H,"&lt;3")</f>
        <v>0</v>
      </c>
      <c r="EI254" s="48">
        <f>SUMIFS('Planificación 2026-1'!R:R,'Planificación 2026-1'!W:W,C254,'Planificación 2026-1'!E:E,"PORUMA",'Planificación 2026-1'!X:X,"VIRTUAL",'Planificación 2026-1'!H:H,"&lt;3")</f>
        <v>0</v>
      </c>
      <c r="EJ254" s="48">
        <f>SUMIFS('Planificación 2026-1'!R:R,'Planificación 2026-1'!W:W,C254,'Planificación 2026-1'!E:E,"PORUMA",'Planificación 2026-1'!X:X,"&lt;&gt;VIRTUAL",'Planificación 2026-1'!H:H,"&lt;3")</f>
        <v>0</v>
      </c>
      <c r="EK254" s="48">
        <f>SUMIFS('Planificación 2026-1'!R:R,'Planificación 2026-1'!W:W,C254,'Planificación 2026-1'!E:E,"HUAURA",'Planificación 2026-1'!X:X,"VIRTUAL",'Planificación 2026-1'!H:H,"&lt;3")</f>
        <v>0</v>
      </c>
      <c r="EL254" s="48">
        <f>SUMIFS('Planificación 2026-1'!R:R,'Planificación 2026-1'!W:W,C254,'Planificación 2026-1'!E:E,"HUAURA",'Planificación 2026-1'!X:X,"&lt;&gt;VIRTUAL",'Planificación 2026-1'!H:H,"&lt;3")</f>
        <v>0</v>
      </c>
      <c r="EM254" s="48">
        <f t="shared" si="50"/>
        <v>0</v>
      </c>
      <c r="EN254" s="48">
        <f t="shared" si="51"/>
        <v>0</v>
      </c>
      <c r="EO254" s="48">
        <f t="shared" si="52"/>
        <v>0</v>
      </c>
      <c r="EP254" s="48">
        <f t="shared" si="53"/>
        <v>8</v>
      </c>
      <c r="EQ254" s="48">
        <f t="shared" si="54"/>
        <v>8</v>
      </c>
      <c r="ER254" s="48"/>
      <c r="ES254" s="48">
        <f t="shared" si="55"/>
        <v>0</v>
      </c>
      <c r="ET254" s="48">
        <f t="shared" si="56"/>
        <v>16</v>
      </c>
      <c r="EU254" s="48" t="b">
        <f t="shared" si="57"/>
        <v>1</v>
      </c>
      <c r="EV254" s="48" t="str">
        <f t="shared" si="58"/>
        <v/>
      </c>
      <c r="EW254" s="48" t="str">
        <f t="shared" si="59"/>
        <v>PRESENCIAL</v>
      </c>
    </row>
    <row r="255" spans="1:153" x14ac:dyDescent="0.3">
      <c r="B255" s="383">
        <v>252</v>
      </c>
      <c r="C255" s="107" t="s">
        <v>502</v>
      </c>
      <c r="D255" s="82">
        <f>SUMIF('Planificación 2026-1'!W:W,C255,'Planificación 2026-1'!R:R)</f>
        <v>32</v>
      </c>
      <c r="E255" s="385" t="s">
        <v>341</v>
      </c>
      <c r="F255" s="386"/>
      <c r="G255" s="387" t="s">
        <v>328</v>
      </c>
      <c r="H255" s="389" t="s">
        <v>448</v>
      </c>
      <c r="I255" s="77" t="str">
        <f>IF(SUM(COUNTIFS('Planificación 2026-1'!E:E,"PRINCIPAL",'Planificación 2026-1'!W:W,C255,'Planificación 2026-1'!G:G,"AF"))&gt;0,"P01"," ")</f>
        <v xml:space="preserve"> </v>
      </c>
      <c r="J255" s="78" t="str">
        <f>IF(SUM(COUNTIFS('Planificación 2026-1'!E:E,"PRINCIPAL",'Planificación 2026-1'!W:W,C255,'Planificación 2026-1'!G:G,"EN"))&gt;0,"P02"," ")</f>
        <v xml:space="preserve"> </v>
      </c>
      <c r="K255" s="78" t="str">
        <f>IF(SUM(COUNTIFS('Planificación 2026-1'!E:E,"PRINCIPAL",'Planificación 2026-1'!W:W,C255,'Planificación 2026-1'!G:G,"IS"))&gt;0,"P03"," ")</f>
        <v xml:space="preserve"> </v>
      </c>
      <c r="L255" s="78" t="str">
        <f>IF(SUM(COUNTIFS('Planificación 2026-1'!E:E,"PRINCIPAL",'Planificación 2026-1'!W:W,C255,'Planificación 2026-1'!G:G,"PS"))&gt;0,"P04"," ")</f>
        <v xml:space="preserve"> </v>
      </c>
      <c r="M255" s="78"/>
      <c r="N255" s="78" t="str">
        <f>IF(SUM(COUNTIFS('Planificación 2026-1'!E:E,"PRINCIPAL",'Planificación 2026-1'!W:W,C255,'Planificación 2026-1'!G:G,"IN"))&gt;0,"P06"," ")</f>
        <v xml:space="preserve"> </v>
      </c>
      <c r="O255" s="78" t="str">
        <f>IF(SUM(COUNTIFS('Planificación 2026-1'!E:E,"PRINCIPAL",'Planificación 2026-1'!W:W,C255,'Planificación 2026-1'!G:G,"CA"))&gt;0,"P07"," ")</f>
        <v xml:space="preserve"> </v>
      </c>
      <c r="P255" s="78" t="str">
        <f>IF(SUM(COUNTIFS('Planificación 2026-1'!E:E,"PRINCIPAL",'Planificación 2026-1'!W:W,C255,'Planificación 2026-1'!G:G,"DE"))&gt;0,"P08"," ")</f>
        <v xml:space="preserve"> </v>
      </c>
      <c r="Q255" s="78" t="str">
        <f>IF(SUM(COUNTIFS('Planificación 2026-1'!E:E,"PRINCIPAL",'Planificación 2026-1'!W:W,C255,'Planificación 2026-1'!G:G,"OB"))&gt;0,"P09"," ")</f>
        <v xml:space="preserve"> </v>
      </c>
      <c r="R255" s="78" t="str">
        <f>IF(SUM(COUNTIFS('Planificación 2026-1'!E:E,"PRINCIPAL",'Planificación 2026-1'!W:W,C255,'Planificación 2026-1'!G:G,"MH"))&gt;0,"P31"," ")</f>
        <v xml:space="preserve"> </v>
      </c>
      <c r="S255" s="78" t="str">
        <f>IF(SUM(COUNTIFS('Planificación 2026-1'!E:E,"PRINCIPAL",'Planificación 2026-1'!W:W,C255,'Planificación 2026-1'!G:G,"IC"))&gt;0,"P32"," ")</f>
        <v xml:space="preserve"> </v>
      </c>
      <c r="T255" s="78" t="str">
        <f>IF(SUM(COUNTIFS('Planificación 2026-1'!E:E,"PRINCIPAL",'Planificación 2026-1'!W:W,C255,'Planificación 2026-1'!G:G,"AR"))&gt;0,"P34"," ")</f>
        <v xml:space="preserve"> </v>
      </c>
      <c r="U255" s="78" t="str">
        <f>IF(SUM(COUNTIFS('Planificación 2026-1'!E:E,"PRINCIPAL",'Planificación 2026-1'!W:W,C255,'Planificación 2026-1'!G:G,"T1"))&gt;0,"P35"," ")</f>
        <v xml:space="preserve"> </v>
      </c>
      <c r="V255" s="78" t="str">
        <f>IF(SUM(COUNTIFS('Planificación 2026-1'!E:E,"PRINCIPAL",'Planificación 2026-1'!W:W,C255,'Planificación 2026-1'!G:G,"T3"))&gt;0,"P36"," ")</f>
        <v xml:space="preserve"> </v>
      </c>
      <c r="W255" s="78" t="str">
        <f>IF(SUM(COUNTIFS('Planificación 2026-1'!E:E,"PRINCIPAL",'Planificación 2026-1'!W:W,C255,'Planificación 2026-1'!G:G,"T2"))&gt;0,"P37"," ")</f>
        <v xml:space="preserve"> </v>
      </c>
      <c r="X255" s="78" t="str">
        <f>IF(SUM(COUNTIFS('Planificación 2026-1'!E:E,"PRINCIPAL",'Planificación 2026-1'!W:W,C255,'Planificación 2026-1'!G:G,"AE"))&gt;0,"P38"," ")</f>
        <v xml:space="preserve"> </v>
      </c>
      <c r="Y255" s="78" t="str">
        <f>IF(SUM(COUNTIFS('Planificación 2026-1'!E:E,"PRINCIPAL",'Planificación 2026-1'!W:W,C255,'Planificación 2026-1'!G:G,"T4"))&gt;0,"P55"," ")</f>
        <v xml:space="preserve"> </v>
      </c>
      <c r="Z255" s="78" t="str">
        <f>IF(SUM(COUNTIFS('Planificación 2026-1'!E:E,"FILIAL",'Planificación 2026-1'!W:W,C255,'Planificación 2026-1'!G:G,"AF"))&gt;0," P01"," ")</f>
        <v xml:space="preserve"> </v>
      </c>
      <c r="AA255" s="78" t="str">
        <f>IF(SUM(COUNTIFS('Planificación 2026-1'!E:E,"FILIAL",'Planificación 2026-1'!W:W,C255,'Planificación 2026-1'!G:G,"EN"))&gt;0,"P02"," ")</f>
        <v>P02</v>
      </c>
      <c r="AB255" s="78" t="str">
        <f>IF(SUM(COUNTIFS('Planificación 2026-1'!E:E,"FILIAL",'Planificación 2026-1'!W:W,C255,'Planificación 2026-1'!G:G,"IS"))&gt;0,"P03"," ")</f>
        <v xml:space="preserve"> </v>
      </c>
      <c r="AC255" s="78" t="str">
        <f>IF(SUM(COUNTIFS('Planificación 2026-1'!E:E,"FILIAL",'Planificación 2026-1'!W:W,C255,'Planificación 2026-1'!G:G,"PS"))&gt;0,"P04"," ")</f>
        <v>P04</v>
      </c>
      <c r="AD255" s="78"/>
      <c r="AE255" s="78" t="str">
        <f>IF(SUM(COUNTIFS('Planificación 2026-1'!E:E,"FILIAL",'Planificación 2026-1'!W:W,C255,'Planificación 2026-1'!G:G,"IN"))&gt;0,"P06"," ")</f>
        <v xml:space="preserve"> </v>
      </c>
      <c r="AF255" s="78" t="str">
        <f>IF(SUM(COUNTIFS('Planificación 2026-1'!E:E,"FILIAL",'Planificación 2026-1'!W:W,C255,'Planificación 2026-1'!G:G,"CA"))&gt;0,"P07"," ")</f>
        <v xml:space="preserve"> </v>
      </c>
      <c r="AG255" s="78" t="str">
        <f>IF(SUM(COUNTIFS('Planificación 2026-1'!E:E,"FILIAL",'Planificación 2026-1'!W:W,C255,'Planificación 2026-1'!G:G,"DE"))&gt;0,"P08"," ")</f>
        <v xml:space="preserve"> </v>
      </c>
      <c r="AH255" s="78" t="str">
        <f>IF(SUM(COUNTIFS('Planificación 2026-1'!E:E,"FILIAL",'Planificación 2026-1'!W:W,C255,'Planificación 2026-1'!G:G,"OB"))&gt;0,"P09"," ")</f>
        <v>P09</v>
      </c>
      <c r="AI255" s="78" t="str">
        <f>IF(SUM(COUNTIFS('Planificación 2026-1'!E:E,"FILIAL",'Planificación 2026-1'!W:W,C255,'Planificación 2026-1'!G:G,"MH"))&gt;0,"P31"," ")</f>
        <v xml:space="preserve"> </v>
      </c>
      <c r="AJ255" s="78" t="str">
        <f>IF(SUM(COUNTIFS('Planificación 2026-1'!E:E,"FILIAL",'Planificación 2026-1'!W:W,C255,'Planificación 2026-1'!G:G,"IC"))&gt;0,"P32"," ")</f>
        <v xml:space="preserve"> </v>
      </c>
      <c r="AK255" s="78" t="str">
        <f>IF(SUM(COUNTIFS('Planificación 2026-1'!E:E,"FILIAL",'Planificación 2026-1'!W:W,C255,'Planificación 2026-1'!G:G,"AR"))&gt;0,"P34"," ")</f>
        <v xml:space="preserve"> </v>
      </c>
      <c r="AL255" s="78" t="str">
        <f>IF(SUM(COUNTIFS('Planificación 2026-1'!E:E,"FILIAL",'Planificación 2026-1'!W:W,C255,'Planificación 2026-1'!G:G,"T1"))&gt;0,"P35"," ")</f>
        <v xml:space="preserve"> </v>
      </c>
      <c r="AM255" s="78" t="str">
        <f>IF(SUM(COUNTIFS('Planificación 2026-1'!E:E,"FILIAL",'Planificación 2026-1'!W:W,C255,'Planificación 2026-1'!G:G,"T3"))&gt;0,"P36"," ")</f>
        <v xml:space="preserve"> </v>
      </c>
      <c r="AN255" s="78" t="str">
        <f>IF(SUM(COUNTIFS('Planificación 2026-1'!E:E,"FILIAL",'Planificación 2026-1'!W:W,C255,'Planificación 2026-1'!G:G,"T2"))&gt;0,"P37"," ")</f>
        <v xml:space="preserve"> </v>
      </c>
      <c r="AO255" s="78" t="str">
        <f>IF(SUM(COUNTIFS('Planificación 2026-1'!E:E,"FILIAL",'Planificación 2026-1'!W:W,C255,'Planificación 2026-1'!G:G,"AE"))&gt;0,"P38"," ")</f>
        <v xml:space="preserve"> </v>
      </c>
      <c r="AP255" s="78" t="str">
        <f>IF(SUM(COUNTIFS('Planificación 2026-1'!E:E,"FILIAL",'Planificación 2026-1'!W:W,C255,'Planificación 2026-1'!G:G,"T4"))&gt;0,"P55"," ")</f>
        <v xml:space="preserve"> </v>
      </c>
      <c r="AQ255" s="78" t="str">
        <f>IF(SUM(COUNTIFS('Planificación 2026-1'!E:E,"SUNAMPE",'Planificación 2026-1'!W:W,C255,'Planificación 2026-1'!G:G,"AF"))&gt;0," P01"," ")</f>
        <v xml:space="preserve"> </v>
      </c>
      <c r="AR255" s="78" t="str">
        <f>IF(SUM(COUNTIFS('Planificación 2026-1'!E:E,"SUNAMPE",'Planificación 2026-1'!W:W,C255,'Planificación 2026-1'!G:G,"EN"))&gt;0,"P02"," ")</f>
        <v xml:space="preserve"> </v>
      </c>
      <c r="AS255" s="78" t="str">
        <f>IF(SUM(COUNTIFS('Planificación 2026-1'!E:E,"SUNAMPE",'Planificación 2026-1'!W:W,C255,'Planificación 2026-1'!G:G,"IS"))&gt;0,"P03"," ")</f>
        <v xml:space="preserve"> </v>
      </c>
      <c r="AT255" s="78" t="str">
        <f>IF(SUM(COUNTIFS('Planificación 2026-1'!E:E,"SUNAMPE",'Planificación 2026-1'!W:W,C255,'Planificación 2026-1'!G:G,"PS"))&gt;0,"P04"," ")</f>
        <v xml:space="preserve"> </v>
      </c>
      <c r="AU255" s="78"/>
      <c r="AV255" s="78" t="str">
        <f>IF(SUM(COUNTIFS('Planificación 2026-1'!E:E,"SUNAMPE",'Planificación 2026-1'!W:W,C255,'Planificación 2026-1'!G:G,"IN"))&gt;0,"P06"," ")</f>
        <v xml:space="preserve"> </v>
      </c>
      <c r="AW255" s="78" t="str">
        <f>IF(SUM(COUNTIFS('Planificación 2026-1'!E:E,"SUNAMPE",'Planificación 2026-1'!W:W,C255,'Planificación 2026-1'!G:G,"CA"))&gt;0,"P07"," ")</f>
        <v xml:space="preserve"> </v>
      </c>
      <c r="AX255" s="78" t="str">
        <f>IF(SUM(COUNTIFS('Planificación 2026-1'!E:E,"SUNAMPE",'Planificación 2026-1'!W:W,C255,'Planificación 2026-1'!G:G,"DE"))&gt;0,"P08"," ")</f>
        <v xml:space="preserve"> </v>
      </c>
      <c r="AY255" s="78" t="str">
        <f>IF(SUM(COUNTIFS('Planificación 2026-1'!E:E,"SUNAMPE",'Planificación 2026-1'!W:W,C255,'Planificación 2026-1'!G:G,"OB"))&gt;0,"P09"," ")</f>
        <v xml:space="preserve"> </v>
      </c>
      <c r="AZ255" s="78" t="str">
        <f>IF(SUM(COUNTIFS('Planificación 2026-1'!E:E,"SUNAMPE",'Planificación 2026-1'!W:W,C255,'Planificación 2026-1'!G:G,"MH"))&gt;0,"P31"," ")</f>
        <v xml:space="preserve"> </v>
      </c>
      <c r="BA255" s="78" t="str">
        <f>IF(SUM(COUNTIFS('Planificación 2026-1'!E:E,"SUNAMPE",'Planificación 2026-1'!W:W,C255,'Planificación 2026-1'!G:G,"IC"))&gt;0,"P32"," ")</f>
        <v xml:space="preserve"> </v>
      </c>
      <c r="BB255" s="78" t="str">
        <f>IF(SUM(COUNTIFS('Planificación 2026-1'!E:E,"SUNAMPE",'Planificación 2026-1'!W:W,C255,'Planificación 2026-1'!G:G,"AR"))&gt;0,"P34"," ")</f>
        <v xml:space="preserve"> </v>
      </c>
      <c r="BC255" s="78" t="str">
        <f>IF(SUM(COUNTIFS('Planificación 2026-1'!E:E,"SUNAMPE",'Planificación 2026-1'!W:W,C255,'Planificación 2026-1'!G:G,"T1"))&gt;0,"P35"," ")</f>
        <v xml:space="preserve"> </v>
      </c>
      <c r="BD255" s="78" t="str">
        <f>IF(SUM(COUNTIFS('Planificación 2026-1'!E:E,"SUNAMPE",'Planificación 2026-1'!W:W,C255,'Planificación 2026-1'!G:G,"T3"))&gt;0,"P36"," ")</f>
        <v xml:space="preserve"> </v>
      </c>
      <c r="BE255" s="78" t="str">
        <f>IF(SUM(COUNTIFS('Planificación 2026-1'!E:E,"SUNAMPE",'Planificación 2026-1'!W:W,C255,'Planificación 2026-1'!G:G,"T2"))&gt;0,"P37"," ")</f>
        <v xml:space="preserve"> </v>
      </c>
      <c r="BF255" s="78" t="str">
        <f>IF(SUM(COUNTIFS('Planificación 2026-1'!E:E,"SUNAMPE",'Planificación 2026-1'!W:W,C255,'Planificación 2026-1'!G:G,"AE"))&gt;0,"P38"," ")</f>
        <v xml:space="preserve"> </v>
      </c>
      <c r="BG255" s="78" t="str">
        <f>IF(SUM(COUNTIFS('Planificación 2026-1'!E:E,"SUNAMPE",'Planificación 2026-1'!W:W,C255,'Planificación 2026-1'!G:G,"T4"))&gt;0,"P55"," ")</f>
        <v>P55</v>
      </c>
      <c r="BH255" s="78" t="str">
        <f>IF(SUM(COUNTIFS('Planificación 2026-1'!E:E,"HUAURA",'Planificación 2026-1'!W:W,C255,'Planificación 2026-1'!G:G,"AF"))&gt;0," P01"," ")</f>
        <v xml:space="preserve"> </v>
      </c>
      <c r="BI255" s="78" t="str">
        <f>IF(SUM(COUNTIFS('Planificación 2026-1'!E:E,"HUAURA",'Planificación 2026-1'!W:W,C255,'Planificación 2026-1'!G:G,"EN"))&gt;0,"P02"," ")</f>
        <v xml:space="preserve"> </v>
      </c>
      <c r="BJ255" s="78" t="str">
        <f>IF(SUM(COUNTIFS('Planificación 2026-1'!E:E,"HUAURA",'Planificación 2026-1'!W:W,C255,'Planificación 2026-1'!G:G,"IS"))&gt;0,"P03"," ")</f>
        <v xml:space="preserve"> </v>
      </c>
      <c r="BK255" s="78" t="str">
        <f>IF(SUM(COUNTIFS('Planificación 2026-1'!E:E,"HUAURA",'Planificación 2026-1'!W:W,C255,'Planificación 2026-1'!G:G,"PS"))&gt;0,"P04"," ")</f>
        <v xml:space="preserve"> </v>
      </c>
      <c r="BL255" s="78"/>
      <c r="BM255" s="78" t="str">
        <f>IF(SUM(COUNTIFS('Planificación 2026-1'!E:E,"HUAURA",'Planificación 2026-1'!W:W,C255,'Planificación 2026-1'!G:G,"IN"))&gt;0,"P06"," ")</f>
        <v xml:space="preserve"> </v>
      </c>
      <c r="BN255" s="78" t="str">
        <f>IF(SUM(COUNTIFS('Planificación 2026-1'!E:E,"HUAURA",'Planificación 2026-1'!W:W,C255,'Planificación 2026-1'!G:G,"CA"))&gt;0,"P07"," ")</f>
        <v xml:space="preserve"> </v>
      </c>
      <c r="BO255" s="78" t="str">
        <f>IF(SUM(COUNTIFS('Planificación 2026-1'!E:E,"HUAURA",'Planificación 2026-1'!W:W,C255,'Planificación 2026-1'!G:G,"DE"))&gt;0,"P08"," ")</f>
        <v xml:space="preserve"> </v>
      </c>
      <c r="BP255" s="78" t="str">
        <f>IF(SUM(COUNTIFS('Planificación 2026-1'!E:E,"HUAURA",'Planificación 2026-1'!W:W,C255,'Planificación 2026-1'!G:G,"OB"))&gt;0,"P09"," ")</f>
        <v xml:space="preserve"> </v>
      </c>
      <c r="BQ255" s="78" t="str">
        <f>IF(SUM(COUNTIFS('Planificación 2026-1'!E:E,"HUAURA",'Planificación 2026-1'!W:W,C255,'Planificación 2026-1'!G:G,"MH"))&gt;0,"P31"," ")</f>
        <v xml:space="preserve"> </v>
      </c>
      <c r="BR255" s="78" t="str">
        <f>IF(SUM(COUNTIFS('Planificación 2026-1'!E:E,"HUAURA",'Planificación 2026-1'!W:W,C255,'Planificación 2026-1'!G:G,"IC"))&gt;0,"P32"," ")</f>
        <v xml:space="preserve"> </v>
      </c>
      <c r="BS255" s="78" t="str">
        <f>IF(SUM(COUNTIFS('Planificación 2026-1'!E:E,"HUAURA",'Planificación 2026-1'!W:W,C255,'Planificación 2026-1'!G:G,"AR"))&gt;0,"P34"," ")</f>
        <v xml:space="preserve"> </v>
      </c>
      <c r="BT255" s="78" t="str">
        <f>IF(SUM(COUNTIFS('Planificación 2026-1'!E:E,"HUAURA",'Planificación 2026-1'!W:W,C255,'Planificación 2026-1'!G:G,"T1"))&gt;0,"P35"," ")</f>
        <v xml:space="preserve"> </v>
      </c>
      <c r="BU255" s="78" t="str">
        <f>IF(SUM(COUNTIFS('Planificación 2026-1'!E:E,"HUAURA",'Planificación 2026-1'!W:W,C255,'Planificación 2026-1'!G:G,"T3"))&gt;0,"P36"," ")</f>
        <v xml:space="preserve"> </v>
      </c>
      <c r="BV255" s="78" t="str">
        <f>IF(SUM(COUNTIFS('Planificación 2026-1'!E:E,"HUAURA",'Planificación 2026-1'!W:W,C255,'Planificación 2026-1'!G:G,"T2"))&gt;0,"P37"," ")</f>
        <v xml:space="preserve"> </v>
      </c>
      <c r="BW255" s="78" t="str">
        <f>IF(SUM(COUNTIFS('Planificación 2026-1'!E:E,"HUAURA",'Planificación 2026-1'!W:W,C255,'Planificación 2026-1'!G:G,"AE"))&gt;0,"P38"," ")</f>
        <v xml:space="preserve"> </v>
      </c>
      <c r="BX255" s="78" t="str">
        <f>IF(SUM(COUNTIFS('Planificación 2026-1'!E:E,"HUAURA",'Planificación 2026-1'!W:W,C255,'Planificación 2026-1'!G:G,"T4"))&gt;0,"P55"," ")</f>
        <v xml:space="preserve"> </v>
      </c>
      <c r="BY255" s="79">
        <f>SUMIFS('Planificación 2026-1'!R:R,'Planificación 2026-1'!W:W,C255,'Planificación 2026-1'!G:G,"AF",'Planificación 2026-1'!H:H,"&gt;2")</f>
        <v>0</v>
      </c>
      <c r="BZ255" s="79">
        <f>SUMIFS('Planificación 2026-1'!R:R,'Planificación 2026-1'!W:W,C255,'Planificación 2026-1'!G:G,"EN",'Planificación 2026-1'!H:H,"&gt;2")</f>
        <v>0</v>
      </c>
      <c r="CA255" s="79">
        <f>SUMIFS('Planificación 2026-1'!R:R,'Planificación 2026-1'!W:W,C255,'Planificación 2026-1'!G:G,"IS",'Planificación 2026-1'!H:H,"&gt;2")</f>
        <v>0</v>
      </c>
      <c r="CB255" s="79">
        <f>SUMIFS('Planificación 2026-1'!R:R,'Planificación 2026-1'!W:W,C255,'Planificación 2026-1'!G:G,"PS",'Planificación 2026-1'!H:H,"&gt;2")</f>
        <v>0</v>
      </c>
      <c r="CC255" s="79">
        <f>SUMIFS('Planificación 2026-1'!R:R,'Planificación 2026-1'!W:W,C255,'Planificación 2026-1'!G:G,"IN",'Planificación 2026-1'!H:H,"&gt;2")</f>
        <v>0</v>
      </c>
      <c r="CD255" s="79">
        <f>SUMIFS('Planificación 2026-1'!R:R,'Planificación 2026-1'!W:W,C255,'Planificación 2026-1'!G:G,"CA",'Planificación 2026-1'!H:H,"&gt;2")</f>
        <v>0</v>
      </c>
      <c r="CE255" s="79">
        <f>SUMIFS('Planificación 2026-1'!R:R,'Planificación 2026-1'!W:W,C255,'Planificación 2026-1'!G:G,"DE",'Planificación 2026-1'!H:H,"&gt;2")</f>
        <v>0</v>
      </c>
      <c r="CF255" s="79">
        <f>SUMIFS('Planificación 2026-1'!R:R,'Planificación 2026-1'!W:W,C255,'Planificación 2026-1'!G:G,"OB",'Planificación 2026-1'!H:H,"&gt;2")</f>
        <v>0</v>
      </c>
      <c r="CG255" s="79">
        <f>SUMIFS('Planificación 2026-1'!R:R,'Planificación 2026-1'!W:W,C255,'Planificación 2026-1'!G:G,"MH",'Planificación 2026-1'!H:H,"&gt;2")</f>
        <v>0</v>
      </c>
      <c r="CH255" s="79">
        <f>SUMIFS('Planificación 2026-1'!R:R,'Planificación 2026-1'!W:W,C255,'Planificación 2026-1'!G:G,"IC",'Planificación 2026-1'!H:H,"&gt;2")</f>
        <v>0</v>
      </c>
      <c r="CI255" s="79">
        <f>SUMIFS('Planificación 2026-1'!R:R,'Planificación 2026-1'!W:W,C255,'Planificación 2026-1'!G:G,"AR",'Planificación 2026-1'!H:H,"&gt;2")</f>
        <v>0</v>
      </c>
      <c r="CJ255" s="79">
        <f>SUMIFS('Planificación 2026-1'!R:R,'Planificación 2026-1'!W:W,C255,'Planificación 2026-1'!G:G,"T1",'Planificación 2026-1'!H:H,"&gt;2")</f>
        <v>0</v>
      </c>
      <c r="CK255" s="79">
        <f>SUMIFS('Planificación 2026-1'!R:R,'Planificación 2026-1'!W:W,C255,'Planificación 2026-1'!G:G,"T3",'Planificación 2026-1'!H:H,"&gt;2")</f>
        <v>0</v>
      </c>
      <c r="CL255" s="79">
        <f>SUMIFS('Planificación 2026-1'!R:R,'Planificación 2026-1'!W:W,C255,'Planificación 2026-1'!G:G,"T2",'Planificación 2026-1'!H:H,"&gt;2")</f>
        <v>0</v>
      </c>
      <c r="CM255" s="79">
        <f>SUMIFS('Planificación 2026-1'!R:R,'Planificación 2026-1'!W:W,C255,'Planificación 2026-1'!G:G,"AE",'Planificación 2026-1'!H:H,"&gt;2")</f>
        <v>0</v>
      </c>
      <c r="CN255" s="79">
        <f>SUMIFS('Planificación 2026-1'!R:R,'Planificación 2026-1'!W:W,C255,'Planificación 2026-1'!G:G,"T4",'Planificación 2026-1'!H:H,"&gt;2")</f>
        <v>0</v>
      </c>
      <c r="CO255" s="79">
        <f>SUMIFS('Planificación 2026-1'!R:R,'Planificación 2026-1'!W:W,C255,'Planificación 2026-1'!G:G,"AF",'Planificación 2026-1'!H:H,"&lt;3")</f>
        <v>0</v>
      </c>
      <c r="CP255" s="79">
        <f>SUMIFS('Planificación 2026-1'!R:R,'Planificación 2026-1'!W:W,C255,'Planificación 2026-1'!G:G,"EN",'Planificación 2026-1'!H:H,"&lt;3")</f>
        <v>8</v>
      </c>
      <c r="CQ255" s="79">
        <f>SUMIFS('Planificación 2026-1'!R:R,'Planificación 2026-1'!W:W,C255,'Planificación 2026-1'!G:G,"IS",'Planificación 2026-1'!H:H,"&lt;3")</f>
        <v>0</v>
      </c>
      <c r="CR255" s="79">
        <f>SUMIFS('Planificación 2026-1'!R:R,'Planificación 2026-1'!W:W,C255,'Planificación 2026-1'!G:G,"PS",'Planificación 2026-1'!H:H,"&lt;3")</f>
        <v>4</v>
      </c>
      <c r="CS255" s="79">
        <f>SUMIFS('Planificación 2026-1'!R:R,'Planificación 2026-1'!W:W,C255,'Planificación 2026-1'!G:G,"IN",'Planificación 2026-1'!H:H,"&lt;3")</f>
        <v>0</v>
      </c>
      <c r="CT255" s="79">
        <f>SUMIFS('Planificación 2026-1'!R:R,'Planificación 2026-1'!W:W,C255,'Planificación 2026-1'!G:G,"CA",'Planificación 2026-1'!H:H,"&lt;3")</f>
        <v>0</v>
      </c>
      <c r="CU255" s="79">
        <f>SUMIFS('Planificación 2026-1'!R:R,'Planificación 2026-1'!W:W,C255,'Planificación 2026-1'!G:G,"DE",'Planificación 2026-1'!H:H,"&lt;3")</f>
        <v>0</v>
      </c>
      <c r="CV255" s="79">
        <f>SUMIFS('Planificación 2026-1'!R:R,'Planificación 2026-1'!W:W,C255,'Planificación 2026-1'!G:G,"OB",'Planificación 2026-1'!H:H,"&lt;3")</f>
        <v>4</v>
      </c>
      <c r="CW255" s="79">
        <f>SUMIFS('Planificación 2026-1'!R:R,'Planificación 2026-1'!W:W,C255,'Planificación 2026-1'!G:G,"MH",'Planificación 2026-1'!H:H,"&lt;3")</f>
        <v>12</v>
      </c>
      <c r="CX255" s="79">
        <f>SUMIFS('Planificación 2026-1'!R:R,'Planificación 2026-1'!W:W,C255,'Planificación 2026-1'!G:G,"IC",'Planificación 2026-1'!H:H,"&lt;3")</f>
        <v>0</v>
      </c>
      <c r="CY255" s="79">
        <f>SUMIFS('Planificación 2026-1'!R:R,'Planificación 2026-1'!W:W,C255,'Planificación 2026-1'!G:G,"AR",'Planificación 2026-1'!H:H,"&lt;3")</f>
        <v>0</v>
      </c>
      <c r="CZ255" s="79">
        <f>SUMIFS('Planificación 2026-1'!R:R,'Planificación 2026-1'!W:W,C255,'Planificación 2026-1'!G:G,"T1",'Planificación 2026-1'!H:H,"&lt;3")</f>
        <v>0</v>
      </c>
      <c r="DA255" s="79">
        <f>SUMIFS('Planificación 2026-1'!R:R,'Planificación 2026-1'!W:W,C255,'Planificación 2026-1'!G:G,"T3",'Planificación 2026-1'!H:H,"&lt;3")</f>
        <v>0</v>
      </c>
      <c r="DB255" s="79">
        <f>SUMIFS('Planificación 2026-1'!R:R,'Planificación 2026-1'!W:W,C255,'Planificación 2026-1'!G:G,"T2",'Planificación 2026-1'!H:H,"&lt;3")</f>
        <v>0</v>
      </c>
      <c r="DC255" s="79">
        <f>SUMIFS('Planificación 2026-1'!R:R,'Planificación 2026-1'!W:W,C255,'Planificación 2026-1'!G:G,"AE",'Planificación 2026-1'!H:H,"&lt;3")</f>
        <v>0</v>
      </c>
      <c r="DD255" s="79">
        <f>SUMIFS('Planificación 2026-1'!R:R,'Planificación 2026-1'!W:W,C255,'Planificación 2026-1'!G:G,"T4",'Planificación 2026-1'!H:H,"&lt;3")</f>
        <v>4</v>
      </c>
      <c r="DE255" s="78" t="str">
        <f t="shared" si="46"/>
        <v/>
      </c>
      <c r="DF255" s="30">
        <f>IF(C255="","",SUMIFS('Planificación 2026-1'!R:R,'Planificación 2026-1'!W:W,C255,'Planificación 2026-1'!E:E,"PRINCIPAL",'Planificación 2026-1'!X:X,"VIRTUAL"))</f>
        <v>0</v>
      </c>
      <c r="DG255" s="30">
        <f>IF(C255="","",SUMIFS('Planificación 2026-1'!R:R,'Planificación 2026-1'!W:W,C255,'Planificación 2026-1'!E:E,"PRINCIPAL",'Planificación 2026-1'!X:X,"PRESENCIAL"))</f>
        <v>0</v>
      </c>
      <c r="DH255" s="30">
        <f>IF(C255="","",SUMIFS('Planificación 2026-1'!R:R,'Planificación 2026-1'!W:W,C255,'Planificación 2026-1'!E:E,"PRINCIPAL",'Planificación 2026-1'!X:X,"HIBRIDO PRESENCIAL"))</f>
        <v>0</v>
      </c>
      <c r="DI255" s="78" t="str">
        <f t="shared" si="47"/>
        <v>P02 P04 P09</v>
      </c>
      <c r="DJ255" s="78">
        <f>IF(C255="","",SUMIFS('Planificación 2026-1'!R:R,'Planificación 2026-1'!W:W,C255,'Planificación 2026-1'!E:E,"FILIAL",'Planificación 2026-1'!X:X,"VIRTUAL"))</f>
        <v>8</v>
      </c>
      <c r="DK255" s="80">
        <f>IF(C255="","",SUMIFS('Planificación 2026-1'!R:R,'Planificación 2026-1'!W:W,C255,'Planificación 2026-1'!E:E,"FILIAL",'Planificación 2026-1'!X:X,"PRESENCIAL"))</f>
        <v>8</v>
      </c>
      <c r="DL255" s="42">
        <f>IF(C255="","",SUMIFS('Planificación 2026-1'!R:R,'Planificación 2026-1'!W:W,C255,'Planificación 2026-1'!E:E,"FILIAL",'Planificación 2026-1'!X:X,"HIBRIDO PRESENCIAL"))</f>
        <v>0</v>
      </c>
      <c r="DM255" s="81" t="str">
        <f t="shared" si="48"/>
        <v>P55</v>
      </c>
      <c r="DN255" s="78">
        <f>IF(C255="","",SUMIFS('Planificación 2026-1'!R:R,'Planificación 2026-1'!W:W,C255,'Planificación 2026-1'!E:E,"SUNAMPE",'Planificación 2026-1'!X:X,"VIRTUAL"))</f>
        <v>4</v>
      </c>
      <c r="DO255" s="42">
        <f>IF(C255="","",SUMIFS('Planificación 2026-1'!R:R,'Planificación 2026-1'!W:W,C255,'Planificación 2026-1'!E:E,"SUNAMPE",'Planificación 2026-1'!X:X,"PRESENCIAL"))</f>
        <v>0</v>
      </c>
      <c r="DP255" s="81" t="str">
        <f t="shared" si="49"/>
        <v/>
      </c>
      <c r="DQ255" s="78">
        <f>IF(C255="","",SUMIFS('Planificación 2026-1'!R:R,'Planificación 2026-1'!W:W,C255,'Planificación 2026-1'!E:E,"HUAURA",'Planificación 2026-1'!X:X,"VIRTUAL"))</f>
        <v>0</v>
      </c>
      <c r="DR255" s="42">
        <f>IF(C255="","",SUMIFS('Planificación 2026-1'!R:R,'Planificación 2026-1'!W:W,C255,'Planificación 2026-1'!E:E,"HUAURA",'Planificación 2026-1'!X:X,"PRESENCIAL"))</f>
        <v>0</v>
      </c>
      <c r="DS255" s="48">
        <f>SUMIFS('Planificación 2026-1'!R:R,'Planificación 2026-1'!W:W,C255,'Planificación 2026-1'!E:E,"PRINCIPAL",'Planificación 2026-1'!X:X,"VIRTUAL",'Planificación 2026-1'!H:H,"&gt;2")</f>
        <v>0</v>
      </c>
      <c r="DT255" s="48">
        <f>SUMIFS('Planificación 2026-1'!R:R,'Planificación 2026-1'!W:W,C255,'Planificación 2026-1'!E:E,"PRINCIPAL",'Planificación 2026-1'!X:X,"&lt;&gt;VIRTUAL",'Planificación 2026-1'!H:H,"&gt;2")</f>
        <v>0</v>
      </c>
      <c r="DU255" s="48">
        <f>SUMIFS('Planificación 2026-1'!R:R,'Planificación 2026-1'!W:W,C255,'Planificación 2026-1'!E:E,"SUNAMPE",'Planificación 2026-1'!X:X,"VIRTUAL",'Planificación 2026-1'!H:H,"&gt;2")</f>
        <v>0</v>
      </c>
      <c r="DV255" s="48">
        <f>SUMIFS('Planificación 2026-1'!R:R,'Planificación 2026-1'!W:W,C255,'Planificación 2026-1'!E:E,"SUNAMPE",'Planificación 2026-1'!X:X,"&lt;&gt;VIRTUAL",'Planificación 2026-1'!H:H,"&gt;2")</f>
        <v>0</v>
      </c>
      <c r="DW255" s="48">
        <f>SUMIFS('Planificación 2026-1'!R:R,'Planificación 2026-1'!W:W,C255,'Planificación 2026-1'!E:E,"FILIAL",'Planificación 2026-1'!X:X,"VIRTUAL",'Planificación 2026-1'!H:H,"&gt;2")</f>
        <v>0</v>
      </c>
      <c r="DX255" s="48">
        <f>SUMIFS('Planificación 2026-1'!R:R,'Planificación 2026-1'!W:W,C255,'Planificación 2026-1'!E:E,"FILIAL",'Planificación 2026-1'!X:X,"&lt;&gt;VIRTUAL",'Planificación 2026-1'!H:H,"&gt;2")</f>
        <v>0</v>
      </c>
      <c r="DY255" s="48">
        <f>SUMIFS('Planificación 2026-1'!R:R,'Planificación 2026-1'!W:W,C255,'Planificación 2026-1'!E:E,"PORUMA",'Planificación 2026-1'!X:X,"VIRTUAL",'Planificación 2026-1'!H:H,"&gt;2")</f>
        <v>0</v>
      </c>
      <c r="DZ255" s="48">
        <f>SUMIFS('Planificación 2026-1'!R:R,'Planificación 2026-1'!W:W,C255,'Planificación 2026-1'!E:E,"PORUMA",'Planificación 2026-1'!X:X,"&lt;&gt;VIRTUAL",'Planificación 2026-1'!H:H,"&gt;2")</f>
        <v>0</v>
      </c>
      <c r="EA255" s="48">
        <f>SUMIFS('Planificación 2026-1'!R:R,'Planificación 2026-1'!W:W,C255,'Planificación 2026-1'!E:E,"HUAURA",'Planificación 2026-1'!X:X,"VIRTUAL",'Planificación 2026-1'!H:H,"&gt;2")</f>
        <v>0</v>
      </c>
      <c r="EB255" s="48">
        <f>SUMIFS('Planificación 2026-1'!R:R,'Planificación 2026-1'!W:W,C255,'Planificación 2026-1'!E:E,"HUAURA",'Planificación 2026-1'!X:X,"&lt;&gt;VIRTUAL",'Planificación 2026-1'!H:H,"&gt;2")</f>
        <v>0</v>
      </c>
      <c r="EC255" s="48">
        <f>SUMIFS('Planificación 2026-1'!R:R,'Planificación 2026-1'!W:W,C255,'Planificación 2026-1'!E:E,"PRINCIPAL",'Planificación 2026-1'!X:X,"VIRTUAL",'Planificación 2026-1'!H:H,"&lt;3")</f>
        <v>0</v>
      </c>
      <c r="ED255" s="48">
        <f>SUMIFS('Planificación 2026-1'!R:R,'Planificación 2026-1'!W:W,C255,'Planificación 2026-1'!E:E,"PRINCIPAL",'Planificación 2026-1'!X:X,"&lt;&gt;VIRTUAL",'Planificación 2026-1'!H:H,"&lt;3")</f>
        <v>0</v>
      </c>
      <c r="EE255" s="48">
        <f>SUMIFS('Planificación 2026-1'!R:R,'Planificación 2026-1'!W:W,C255,'Planificación 2026-1'!E:E,"SUNAMPE",'Planificación 2026-1'!X:X,"VIRTUAL",'Planificación 2026-1'!H:H,"&lt;3")</f>
        <v>4</v>
      </c>
      <c r="EF255" s="48">
        <f>SUMIFS('Planificación 2026-1'!R:R,'Planificación 2026-1'!W:W,C255,'Planificación 2026-1'!E:E,"SUNAMPE",'Planificación 2026-1'!X:X,"&lt;&gt;VIRTUAL",'Planificación 2026-1'!H:H,"&lt;3")</f>
        <v>0</v>
      </c>
      <c r="EG255" s="48">
        <f>SUMIFS('Planificación 2026-1'!R:R,'Planificación 2026-1'!W:W,C255,'Planificación 2026-1'!E:E,"FILIAL",'Planificación 2026-1'!X:X,"VIRTUAL",'Planificación 2026-1'!H:H,"&lt;3")</f>
        <v>8</v>
      </c>
      <c r="EH255" s="48">
        <f>SUMIFS('Planificación 2026-1'!R:R,'Planificación 2026-1'!W:W,C255,'Planificación 2026-1'!E:E,"FILIAL",'Planificación 2026-1'!X:X,"&lt;&gt;VIRTUAL",'Planificación 2026-1'!H:H,"&lt;3")</f>
        <v>8</v>
      </c>
      <c r="EI255" s="48">
        <f>SUMIFS('Planificación 2026-1'!R:R,'Planificación 2026-1'!W:W,C255,'Planificación 2026-1'!E:E,"PORUMA",'Planificación 2026-1'!X:X,"VIRTUAL",'Planificación 2026-1'!H:H,"&lt;3")</f>
        <v>0</v>
      </c>
      <c r="EJ255" s="48">
        <f>SUMIFS('Planificación 2026-1'!R:R,'Planificación 2026-1'!W:W,C255,'Planificación 2026-1'!E:E,"PORUMA",'Planificación 2026-1'!X:X,"&lt;&gt;VIRTUAL",'Planificación 2026-1'!H:H,"&lt;3")</f>
        <v>12</v>
      </c>
      <c r="EK255" s="48">
        <f>SUMIFS('Planificación 2026-1'!R:R,'Planificación 2026-1'!W:W,C255,'Planificación 2026-1'!E:E,"HUAURA",'Planificación 2026-1'!X:X,"VIRTUAL",'Planificación 2026-1'!H:H,"&lt;3")</f>
        <v>0</v>
      </c>
      <c r="EL255" s="48">
        <f>SUMIFS('Planificación 2026-1'!R:R,'Planificación 2026-1'!W:W,C255,'Planificación 2026-1'!E:E,"HUAURA",'Planificación 2026-1'!X:X,"&lt;&gt;VIRTUAL",'Planificación 2026-1'!H:H,"&lt;3")</f>
        <v>0</v>
      </c>
      <c r="EM255" s="48">
        <f t="shared" si="50"/>
        <v>16</v>
      </c>
      <c r="EN255" s="48">
        <f t="shared" si="51"/>
        <v>0</v>
      </c>
      <c r="EO255" s="48">
        <f t="shared" si="52"/>
        <v>12</v>
      </c>
      <c r="EP255" s="48">
        <f t="shared" si="53"/>
        <v>0</v>
      </c>
      <c r="EQ255" s="48">
        <f t="shared" si="54"/>
        <v>4</v>
      </c>
      <c r="ER255" s="48"/>
      <c r="ES255" s="48">
        <f t="shared" si="55"/>
        <v>12</v>
      </c>
      <c r="ET255" s="48">
        <f t="shared" si="56"/>
        <v>8</v>
      </c>
      <c r="EU255" s="48" t="b">
        <f t="shared" si="57"/>
        <v>0</v>
      </c>
      <c r="EV255" s="48" t="str">
        <f t="shared" si="58"/>
        <v/>
      </c>
      <c r="EW255" s="48" t="str">
        <f t="shared" si="59"/>
        <v>MAS VIRTUAL</v>
      </c>
    </row>
    <row r="256" spans="1:153" x14ac:dyDescent="0.3">
      <c r="B256" s="383">
        <v>253</v>
      </c>
      <c r="C256" s="107" t="s">
        <v>503</v>
      </c>
      <c r="D256" s="82">
        <f>SUMIF('Planificación 2026-1'!W:W,C256,'Planificación 2026-1'!R:R)</f>
        <v>12</v>
      </c>
      <c r="E256" s="385" t="s">
        <v>319</v>
      </c>
      <c r="F256" s="386"/>
      <c r="G256" s="107" t="s">
        <v>431</v>
      </c>
      <c r="H256" s="107" t="s">
        <v>432</v>
      </c>
      <c r="I256" s="77" t="str">
        <f>IF(SUM(COUNTIFS('Planificación 2026-1'!E:E,"PRINCIPAL",'Planificación 2026-1'!W:W,C256,'Planificación 2026-1'!G:G,"AF"))&gt;0,"P01"," ")</f>
        <v xml:space="preserve"> </v>
      </c>
      <c r="J256" s="78" t="str">
        <f>IF(SUM(COUNTIFS('Planificación 2026-1'!E:E,"PRINCIPAL",'Planificación 2026-1'!W:W,C256,'Planificación 2026-1'!G:G,"EN"))&gt;0,"P02"," ")</f>
        <v>P02</v>
      </c>
      <c r="K256" s="78" t="str">
        <f>IF(SUM(COUNTIFS('Planificación 2026-1'!E:E,"PRINCIPAL",'Planificación 2026-1'!W:W,C256,'Planificación 2026-1'!G:G,"IS"))&gt;0,"P03"," ")</f>
        <v xml:space="preserve"> </v>
      </c>
      <c r="L256" s="78" t="str">
        <f>IF(SUM(COUNTIFS('Planificación 2026-1'!E:E,"PRINCIPAL",'Planificación 2026-1'!W:W,C256,'Planificación 2026-1'!G:G,"PS"))&gt;0,"P04"," ")</f>
        <v xml:space="preserve"> </v>
      </c>
      <c r="M256" s="78"/>
      <c r="N256" s="78" t="str">
        <f>IF(SUM(COUNTIFS('Planificación 2026-1'!E:E,"PRINCIPAL",'Planificación 2026-1'!W:W,C256,'Planificación 2026-1'!G:G,"IN"))&gt;0,"P06"," ")</f>
        <v xml:space="preserve"> </v>
      </c>
      <c r="O256" s="78" t="str">
        <f>IF(SUM(COUNTIFS('Planificación 2026-1'!E:E,"PRINCIPAL",'Planificación 2026-1'!W:W,C256,'Planificación 2026-1'!G:G,"CA"))&gt;0,"P07"," ")</f>
        <v xml:space="preserve"> </v>
      </c>
      <c r="P256" s="78" t="str">
        <f>IF(SUM(COUNTIFS('Planificación 2026-1'!E:E,"PRINCIPAL",'Planificación 2026-1'!W:W,C256,'Planificación 2026-1'!G:G,"DE"))&gt;0,"P08"," ")</f>
        <v xml:space="preserve"> </v>
      </c>
      <c r="Q256" s="78" t="str">
        <f>IF(SUM(COUNTIFS('Planificación 2026-1'!E:E,"PRINCIPAL",'Planificación 2026-1'!W:W,C256,'Planificación 2026-1'!G:G,"OB"))&gt;0,"P09"," ")</f>
        <v xml:space="preserve"> </v>
      </c>
      <c r="R256" s="78" t="str">
        <f>IF(SUM(COUNTIFS('Planificación 2026-1'!E:E,"PRINCIPAL",'Planificación 2026-1'!W:W,C256,'Planificación 2026-1'!G:G,"MH"))&gt;0,"P31"," ")</f>
        <v xml:space="preserve"> </v>
      </c>
      <c r="S256" s="78" t="str">
        <f>IF(SUM(COUNTIFS('Planificación 2026-1'!E:E,"PRINCIPAL",'Planificación 2026-1'!W:W,C256,'Planificación 2026-1'!G:G,"IC"))&gt;0,"P32"," ")</f>
        <v xml:space="preserve"> </v>
      </c>
      <c r="T256" s="78" t="str">
        <f>IF(SUM(COUNTIFS('Planificación 2026-1'!E:E,"PRINCIPAL",'Planificación 2026-1'!W:W,C256,'Planificación 2026-1'!G:G,"AR"))&gt;0,"P34"," ")</f>
        <v xml:space="preserve"> </v>
      </c>
      <c r="U256" s="78" t="str">
        <f>IF(SUM(COUNTIFS('Planificación 2026-1'!E:E,"PRINCIPAL",'Planificación 2026-1'!W:W,C256,'Planificación 2026-1'!G:G,"T1"))&gt;0,"P35"," ")</f>
        <v xml:space="preserve"> </v>
      </c>
      <c r="V256" s="78" t="str">
        <f>IF(SUM(COUNTIFS('Planificación 2026-1'!E:E,"PRINCIPAL",'Planificación 2026-1'!W:W,C256,'Planificación 2026-1'!G:G,"T3"))&gt;0,"P36"," ")</f>
        <v xml:space="preserve"> </v>
      </c>
      <c r="W256" s="78" t="str">
        <f>IF(SUM(COUNTIFS('Planificación 2026-1'!E:E,"PRINCIPAL",'Planificación 2026-1'!W:W,C256,'Planificación 2026-1'!G:G,"T2"))&gt;0,"P37"," ")</f>
        <v xml:space="preserve"> </v>
      </c>
      <c r="X256" s="78" t="str">
        <f>IF(SUM(COUNTIFS('Planificación 2026-1'!E:E,"PRINCIPAL",'Planificación 2026-1'!W:W,C256,'Planificación 2026-1'!G:G,"AE"))&gt;0,"P38"," ")</f>
        <v xml:space="preserve"> </v>
      </c>
      <c r="Y256" s="78" t="str">
        <f>IF(SUM(COUNTIFS('Planificación 2026-1'!E:E,"PRINCIPAL",'Planificación 2026-1'!W:W,C256,'Planificación 2026-1'!G:G,"T4"))&gt;0,"P55"," ")</f>
        <v xml:space="preserve"> </v>
      </c>
      <c r="Z256" s="78" t="str">
        <f>IF(SUM(COUNTIFS('Planificación 2026-1'!E:E,"FILIAL",'Planificación 2026-1'!W:W,C256,'Planificación 2026-1'!G:G,"AF"))&gt;0," P01"," ")</f>
        <v xml:space="preserve"> </v>
      </c>
      <c r="AA256" s="78" t="str">
        <f>IF(SUM(COUNTIFS('Planificación 2026-1'!E:E,"FILIAL",'Planificación 2026-1'!W:W,C256,'Planificación 2026-1'!G:G,"EN"))&gt;0,"P02"," ")</f>
        <v xml:space="preserve"> </v>
      </c>
      <c r="AB256" s="78" t="str">
        <f>IF(SUM(COUNTIFS('Planificación 2026-1'!E:E,"FILIAL",'Planificación 2026-1'!W:W,C256,'Planificación 2026-1'!G:G,"IS"))&gt;0,"P03"," ")</f>
        <v xml:space="preserve"> </v>
      </c>
      <c r="AC256" s="78" t="str">
        <f>IF(SUM(COUNTIFS('Planificación 2026-1'!E:E,"FILIAL",'Planificación 2026-1'!W:W,C256,'Planificación 2026-1'!G:G,"PS"))&gt;0,"P04"," ")</f>
        <v xml:space="preserve"> </v>
      </c>
      <c r="AD256" s="78"/>
      <c r="AE256" s="78" t="str">
        <f>IF(SUM(COUNTIFS('Planificación 2026-1'!E:E,"FILIAL",'Planificación 2026-1'!W:W,C256,'Planificación 2026-1'!G:G,"IN"))&gt;0,"P06"," ")</f>
        <v xml:space="preserve"> </v>
      </c>
      <c r="AF256" s="78" t="str">
        <f>IF(SUM(COUNTIFS('Planificación 2026-1'!E:E,"FILIAL",'Planificación 2026-1'!W:W,C256,'Planificación 2026-1'!G:G,"CA"))&gt;0,"P07"," ")</f>
        <v xml:space="preserve"> </v>
      </c>
      <c r="AG256" s="78" t="str">
        <f>IF(SUM(COUNTIFS('Planificación 2026-1'!E:E,"FILIAL",'Planificación 2026-1'!W:W,C256,'Planificación 2026-1'!G:G,"DE"))&gt;0,"P08"," ")</f>
        <v xml:space="preserve"> </v>
      </c>
      <c r="AH256" s="78" t="str">
        <f>IF(SUM(COUNTIFS('Planificación 2026-1'!E:E,"FILIAL",'Planificación 2026-1'!W:W,C256,'Planificación 2026-1'!G:G,"OB"))&gt;0,"P09"," ")</f>
        <v xml:space="preserve"> </v>
      </c>
      <c r="AI256" s="78" t="str">
        <f>IF(SUM(COUNTIFS('Planificación 2026-1'!E:E,"FILIAL",'Planificación 2026-1'!W:W,C256,'Planificación 2026-1'!G:G,"MH"))&gt;0,"P31"," ")</f>
        <v xml:space="preserve"> </v>
      </c>
      <c r="AJ256" s="78" t="str">
        <f>IF(SUM(COUNTIFS('Planificación 2026-1'!E:E,"FILIAL",'Planificación 2026-1'!W:W,C256,'Planificación 2026-1'!G:G,"IC"))&gt;0,"P32"," ")</f>
        <v xml:space="preserve"> </v>
      </c>
      <c r="AK256" s="78" t="str">
        <f>IF(SUM(COUNTIFS('Planificación 2026-1'!E:E,"FILIAL",'Planificación 2026-1'!W:W,C256,'Planificación 2026-1'!G:G,"AR"))&gt;0,"P34"," ")</f>
        <v xml:space="preserve"> </v>
      </c>
      <c r="AL256" s="78" t="str">
        <f>IF(SUM(COUNTIFS('Planificación 2026-1'!E:E,"FILIAL",'Planificación 2026-1'!W:W,C256,'Planificación 2026-1'!G:G,"T1"))&gt;0,"P35"," ")</f>
        <v xml:space="preserve"> </v>
      </c>
      <c r="AM256" s="78" t="str">
        <f>IF(SUM(COUNTIFS('Planificación 2026-1'!E:E,"FILIAL",'Planificación 2026-1'!W:W,C256,'Planificación 2026-1'!G:G,"T3"))&gt;0,"P36"," ")</f>
        <v xml:space="preserve"> </v>
      </c>
      <c r="AN256" s="78" t="str">
        <f>IF(SUM(COUNTIFS('Planificación 2026-1'!E:E,"FILIAL",'Planificación 2026-1'!W:W,C256,'Planificación 2026-1'!G:G,"T2"))&gt;0,"P37"," ")</f>
        <v xml:space="preserve"> </v>
      </c>
      <c r="AO256" s="78" t="str">
        <f>IF(SUM(COUNTIFS('Planificación 2026-1'!E:E,"FILIAL",'Planificación 2026-1'!W:W,C256,'Planificación 2026-1'!G:G,"AE"))&gt;0,"P38"," ")</f>
        <v xml:space="preserve"> </v>
      </c>
      <c r="AP256" s="78" t="str">
        <f>IF(SUM(COUNTIFS('Planificación 2026-1'!E:E,"FILIAL",'Planificación 2026-1'!W:W,C256,'Planificación 2026-1'!G:G,"T4"))&gt;0,"P55"," ")</f>
        <v xml:space="preserve"> </v>
      </c>
      <c r="AQ256" s="78" t="str">
        <f>IF(SUM(COUNTIFS('Planificación 2026-1'!E:E,"SUNAMPE",'Planificación 2026-1'!W:W,C256,'Planificación 2026-1'!G:G,"AF"))&gt;0," P01"," ")</f>
        <v xml:space="preserve"> </v>
      </c>
      <c r="AR256" s="78" t="str">
        <f>IF(SUM(COUNTIFS('Planificación 2026-1'!E:E,"SUNAMPE",'Planificación 2026-1'!W:W,C256,'Planificación 2026-1'!G:G,"EN"))&gt;0,"P02"," ")</f>
        <v xml:space="preserve"> </v>
      </c>
      <c r="AS256" s="78" t="str">
        <f>IF(SUM(COUNTIFS('Planificación 2026-1'!E:E,"SUNAMPE",'Planificación 2026-1'!W:W,C256,'Planificación 2026-1'!G:G,"IS"))&gt;0,"P03"," ")</f>
        <v xml:space="preserve"> </v>
      </c>
      <c r="AT256" s="78" t="str">
        <f>IF(SUM(COUNTIFS('Planificación 2026-1'!E:E,"SUNAMPE",'Planificación 2026-1'!W:W,C256,'Planificación 2026-1'!G:G,"PS"))&gt;0,"P04"," ")</f>
        <v xml:space="preserve"> </v>
      </c>
      <c r="AU256" s="78"/>
      <c r="AV256" s="78" t="str">
        <f>IF(SUM(COUNTIFS('Planificación 2026-1'!E:E,"SUNAMPE",'Planificación 2026-1'!W:W,C256,'Planificación 2026-1'!G:G,"IN"))&gt;0,"P06"," ")</f>
        <v xml:space="preserve"> </v>
      </c>
      <c r="AW256" s="78" t="str">
        <f>IF(SUM(COUNTIFS('Planificación 2026-1'!E:E,"SUNAMPE",'Planificación 2026-1'!W:W,C256,'Planificación 2026-1'!G:G,"CA"))&gt;0,"P07"," ")</f>
        <v xml:space="preserve"> </v>
      </c>
      <c r="AX256" s="78" t="str">
        <f>IF(SUM(COUNTIFS('Planificación 2026-1'!E:E,"SUNAMPE",'Planificación 2026-1'!W:W,C256,'Planificación 2026-1'!G:G,"DE"))&gt;0,"P08"," ")</f>
        <v xml:space="preserve"> </v>
      </c>
      <c r="AY256" s="78" t="str">
        <f>IF(SUM(COUNTIFS('Planificación 2026-1'!E:E,"SUNAMPE",'Planificación 2026-1'!W:W,C256,'Planificación 2026-1'!G:G,"OB"))&gt;0,"P09"," ")</f>
        <v xml:space="preserve"> </v>
      </c>
      <c r="AZ256" s="78" t="str">
        <f>IF(SUM(COUNTIFS('Planificación 2026-1'!E:E,"SUNAMPE",'Planificación 2026-1'!W:W,C256,'Planificación 2026-1'!G:G,"MH"))&gt;0,"P31"," ")</f>
        <v xml:space="preserve"> </v>
      </c>
      <c r="BA256" s="78" t="str">
        <f>IF(SUM(COUNTIFS('Planificación 2026-1'!E:E,"SUNAMPE",'Planificación 2026-1'!W:W,C256,'Planificación 2026-1'!G:G,"IC"))&gt;0,"P32"," ")</f>
        <v xml:space="preserve"> </v>
      </c>
      <c r="BB256" s="78" t="str">
        <f>IF(SUM(COUNTIFS('Planificación 2026-1'!E:E,"SUNAMPE",'Planificación 2026-1'!W:W,C256,'Planificación 2026-1'!G:G,"AR"))&gt;0,"P34"," ")</f>
        <v xml:space="preserve"> </v>
      </c>
      <c r="BC256" s="78" t="str">
        <f>IF(SUM(COUNTIFS('Planificación 2026-1'!E:E,"SUNAMPE",'Planificación 2026-1'!W:W,C256,'Planificación 2026-1'!G:G,"T1"))&gt;0,"P35"," ")</f>
        <v xml:space="preserve"> </v>
      </c>
      <c r="BD256" s="78" t="str">
        <f>IF(SUM(COUNTIFS('Planificación 2026-1'!E:E,"SUNAMPE",'Planificación 2026-1'!W:W,C256,'Planificación 2026-1'!G:G,"T3"))&gt;0,"P36"," ")</f>
        <v xml:space="preserve"> </v>
      </c>
      <c r="BE256" s="78" t="str">
        <f>IF(SUM(COUNTIFS('Planificación 2026-1'!E:E,"SUNAMPE",'Planificación 2026-1'!W:W,C256,'Planificación 2026-1'!G:G,"T2"))&gt;0,"P37"," ")</f>
        <v xml:space="preserve"> </v>
      </c>
      <c r="BF256" s="78" t="str">
        <f>IF(SUM(COUNTIFS('Planificación 2026-1'!E:E,"SUNAMPE",'Planificación 2026-1'!W:W,C256,'Planificación 2026-1'!G:G,"AE"))&gt;0,"P38"," ")</f>
        <v xml:space="preserve"> </v>
      </c>
      <c r="BG256" s="78" t="str">
        <f>IF(SUM(COUNTIFS('Planificación 2026-1'!E:E,"SUNAMPE",'Planificación 2026-1'!W:W,C256,'Planificación 2026-1'!G:G,"T4"))&gt;0,"P55"," ")</f>
        <v xml:space="preserve"> </v>
      </c>
      <c r="BH256" s="78" t="str">
        <f>IF(SUM(COUNTIFS('Planificación 2026-1'!E:E,"HUAURA",'Planificación 2026-1'!W:W,C256,'Planificación 2026-1'!G:G,"AF"))&gt;0," P01"," ")</f>
        <v xml:space="preserve"> </v>
      </c>
      <c r="BI256" s="78" t="str">
        <f>IF(SUM(COUNTIFS('Planificación 2026-1'!E:E,"HUAURA",'Planificación 2026-1'!W:W,C256,'Planificación 2026-1'!G:G,"EN"))&gt;0,"P02"," ")</f>
        <v xml:space="preserve"> </v>
      </c>
      <c r="BJ256" s="78" t="str">
        <f>IF(SUM(COUNTIFS('Planificación 2026-1'!E:E,"HUAURA",'Planificación 2026-1'!W:W,C256,'Planificación 2026-1'!G:G,"IS"))&gt;0,"P03"," ")</f>
        <v xml:space="preserve"> </v>
      </c>
      <c r="BK256" s="78" t="str">
        <f>IF(SUM(COUNTIFS('Planificación 2026-1'!E:E,"HUAURA",'Planificación 2026-1'!W:W,C256,'Planificación 2026-1'!G:G,"PS"))&gt;0,"P04"," ")</f>
        <v xml:space="preserve"> </v>
      </c>
      <c r="BL256" s="78"/>
      <c r="BM256" s="78" t="str">
        <f>IF(SUM(COUNTIFS('Planificación 2026-1'!E:E,"HUAURA",'Planificación 2026-1'!W:W,C256,'Planificación 2026-1'!G:G,"IN"))&gt;0,"P06"," ")</f>
        <v xml:space="preserve"> </v>
      </c>
      <c r="BN256" s="78" t="str">
        <f>IF(SUM(COUNTIFS('Planificación 2026-1'!E:E,"HUAURA",'Planificación 2026-1'!W:W,C256,'Planificación 2026-1'!G:G,"CA"))&gt;0,"P07"," ")</f>
        <v xml:space="preserve"> </v>
      </c>
      <c r="BO256" s="78" t="str">
        <f>IF(SUM(COUNTIFS('Planificación 2026-1'!E:E,"HUAURA",'Planificación 2026-1'!W:W,C256,'Planificación 2026-1'!G:G,"DE"))&gt;0,"P08"," ")</f>
        <v xml:space="preserve"> </v>
      </c>
      <c r="BP256" s="78" t="str">
        <f>IF(SUM(COUNTIFS('Planificación 2026-1'!E:E,"HUAURA",'Planificación 2026-1'!W:W,C256,'Planificación 2026-1'!G:G,"OB"))&gt;0,"P09"," ")</f>
        <v xml:space="preserve"> </v>
      </c>
      <c r="BQ256" s="78" t="str">
        <f>IF(SUM(COUNTIFS('Planificación 2026-1'!E:E,"HUAURA",'Planificación 2026-1'!W:W,C256,'Planificación 2026-1'!G:G,"MH"))&gt;0,"P31"," ")</f>
        <v xml:space="preserve"> </v>
      </c>
      <c r="BR256" s="78" t="str">
        <f>IF(SUM(COUNTIFS('Planificación 2026-1'!E:E,"HUAURA",'Planificación 2026-1'!W:W,C256,'Planificación 2026-1'!G:G,"IC"))&gt;0,"P32"," ")</f>
        <v xml:space="preserve"> </v>
      </c>
      <c r="BS256" s="78" t="str">
        <f>IF(SUM(COUNTIFS('Planificación 2026-1'!E:E,"HUAURA",'Planificación 2026-1'!W:W,C256,'Planificación 2026-1'!G:G,"AR"))&gt;0,"P34"," ")</f>
        <v xml:space="preserve"> </v>
      </c>
      <c r="BT256" s="78" t="str">
        <f>IF(SUM(COUNTIFS('Planificación 2026-1'!E:E,"HUAURA",'Planificación 2026-1'!W:W,C256,'Planificación 2026-1'!G:G,"T1"))&gt;0,"P35"," ")</f>
        <v xml:space="preserve"> </v>
      </c>
      <c r="BU256" s="78" t="str">
        <f>IF(SUM(COUNTIFS('Planificación 2026-1'!E:E,"HUAURA",'Planificación 2026-1'!W:W,C256,'Planificación 2026-1'!G:G,"T3"))&gt;0,"P36"," ")</f>
        <v xml:space="preserve"> </v>
      </c>
      <c r="BV256" s="78" t="str">
        <f>IF(SUM(COUNTIFS('Planificación 2026-1'!E:E,"HUAURA",'Planificación 2026-1'!W:W,C256,'Planificación 2026-1'!G:G,"T2"))&gt;0,"P37"," ")</f>
        <v xml:space="preserve"> </v>
      </c>
      <c r="BW256" s="78" t="str">
        <f>IF(SUM(COUNTIFS('Planificación 2026-1'!E:E,"HUAURA",'Planificación 2026-1'!W:W,C256,'Planificación 2026-1'!G:G,"AE"))&gt;0,"P38"," ")</f>
        <v xml:space="preserve"> </v>
      </c>
      <c r="BX256" s="78" t="str">
        <f>IF(SUM(COUNTIFS('Planificación 2026-1'!E:E,"HUAURA",'Planificación 2026-1'!W:W,C256,'Planificación 2026-1'!G:G,"T4"))&gt;0,"P55"," ")</f>
        <v xml:space="preserve"> </v>
      </c>
      <c r="BY256" s="79">
        <f>SUMIFS('Planificación 2026-1'!R:R,'Planificación 2026-1'!W:W,C256,'Planificación 2026-1'!G:G,"AF",'Planificación 2026-1'!H:H,"&gt;2")</f>
        <v>0</v>
      </c>
      <c r="BZ256" s="79">
        <f>SUMIFS('Planificación 2026-1'!R:R,'Planificación 2026-1'!W:W,C256,'Planificación 2026-1'!G:G,"EN",'Planificación 2026-1'!H:H,"&gt;2")</f>
        <v>12</v>
      </c>
      <c r="CA256" s="79">
        <f>SUMIFS('Planificación 2026-1'!R:R,'Planificación 2026-1'!W:W,C256,'Planificación 2026-1'!G:G,"IS",'Planificación 2026-1'!H:H,"&gt;2")</f>
        <v>0</v>
      </c>
      <c r="CB256" s="79">
        <f>SUMIFS('Planificación 2026-1'!R:R,'Planificación 2026-1'!W:W,C256,'Planificación 2026-1'!G:G,"PS",'Planificación 2026-1'!H:H,"&gt;2")</f>
        <v>0</v>
      </c>
      <c r="CC256" s="79">
        <f>SUMIFS('Planificación 2026-1'!R:R,'Planificación 2026-1'!W:W,C256,'Planificación 2026-1'!G:G,"IN",'Planificación 2026-1'!H:H,"&gt;2")</f>
        <v>0</v>
      </c>
      <c r="CD256" s="79">
        <f>SUMIFS('Planificación 2026-1'!R:R,'Planificación 2026-1'!W:W,C256,'Planificación 2026-1'!G:G,"CA",'Planificación 2026-1'!H:H,"&gt;2")</f>
        <v>0</v>
      </c>
      <c r="CE256" s="79">
        <f>SUMIFS('Planificación 2026-1'!R:R,'Planificación 2026-1'!W:W,C256,'Planificación 2026-1'!G:G,"DE",'Planificación 2026-1'!H:H,"&gt;2")</f>
        <v>0</v>
      </c>
      <c r="CF256" s="79">
        <f>SUMIFS('Planificación 2026-1'!R:R,'Planificación 2026-1'!W:W,C256,'Planificación 2026-1'!G:G,"OB",'Planificación 2026-1'!H:H,"&gt;2")</f>
        <v>0</v>
      </c>
      <c r="CG256" s="79">
        <f>SUMIFS('Planificación 2026-1'!R:R,'Planificación 2026-1'!W:W,C256,'Planificación 2026-1'!G:G,"MH",'Planificación 2026-1'!H:H,"&gt;2")</f>
        <v>0</v>
      </c>
      <c r="CH256" s="79">
        <f>SUMIFS('Planificación 2026-1'!R:R,'Planificación 2026-1'!W:W,C256,'Planificación 2026-1'!G:G,"IC",'Planificación 2026-1'!H:H,"&gt;2")</f>
        <v>0</v>
      </c>
      <c r="CI256" s="79">
        <f>SUMIFS('Planificación 2026-1'!R:R,'Planificación 2026-1'!W:W,C256,'Planificación 2026-1'!G:G,"AR",'Planificación 2026-1'!H:H,"&gt;2")</f>
        <v>0</v>
      </c>
      <c r="CJ256" s="79">
        <f>SUMIFS('Planificación 2026-1'!R:R,'Planificación 2026-1'!W:W,C256,'Planificación 2026-1'!G:G,"T1",'Planificación 2026-1'!H:H,"&gt;2")</f>
        <v>0</v>
      </c>
      <c r="CK256" s="79">
        <f>SUMIFS('Planificación 2026-1'!R:R,'Planificación 2026-1'!W:W,C256,'Planificación 2026-1'!G:G,"T3",'Planificación 2026-1'!H:H,"&gt;2")</f>
        <v>0</v>
      </c>
      <c r="CL256" s="79">
        <f>SUMIFS('Planificación 2026-1'!R:R,'Planificación 2026-1'!W:W,C256,'Planificación 2026-1'!G:G,"T2",'Planificación 2026-1'!H:H,"&gt;2")</f>
        <v>0</v>
      </c>
      <c r="CM256" s="79">
        <f>SUMIFS('Planificación 2026-1'!R:R,'Planificación 2026-1'!W:W,C256,'Planificación 2026-1'!G:G,"AE",'Planificación 2026-1'!H:H,"&gt;2")</f>
        <v>0</v>
      </c>
      <c r="CN256" s="79">
        <f>SUMIFS('Planificación 2026-1'!R:R,'Planificación 2026-1'!W:W,C256,'Planificación 2026-1'!G:G,"T4",'Planificación 2026-1'!H:H,"&gt;2")</f>
        <v>0</v>
      </c>
      <c r="CO256" s="79">
        <f>SUMIFS('Planificación 2026-1'!R:R,'Planificación 2026-1'!W:W,C256,'Planificación 2026-1'!G:G,"AF",'Planificación 2026-1'!H:H,"&lt;3")</f>
        <v>0</v>
      </c>
      <c r="CP256" s="79">
        <f>SUMIFS('Planificación 2026-1'!R:R,'Planificación 2026-1'!W:W,C256,'Planificación 2026-1'!G:G,"EN",'Planificación 2026-1'!H:H,"&lt;3")</f>
        <v>0</v>
      </c>
      <c r="CQ256" s="79">
        <f>SUMIFS('Planificación 2026-1'!R:R,'Planificación 2026-1'!W:W,C256,'Planificación 2026-1'!G:G,"IS",'Planificación 2026-1'!H:H,"&lt;3")</f>
        <v>0</v>
      </c>
      <c r="CR256" s="79">
        <f>SUMIFS('Planificación 2026-1'!R:R,'Planificación 2026-1'!W:W,C256,'Planificación 2026-1'!G:G,"PS",'Planificación 2026-1'!H:H,"&lt;3")</f>
        <v>0</v>
      </c>
      <c r="CS256" s="79">
        <f>SUMIFS('Planificación 2026-1'!R:R,'Planificación 2026-1'!W:W,C256,'Planificación 2026-1'!G:G,"IN",'Planificación 2026-1'!H:H,"&lt;3")</f>
        <v>0</v>
      </c>
      <c r="CT256" s="79">
        <f>SUMIFS('Planificación 2026-1'!R:R,'Planificación 2026-1'!W:W,C256,'Planificación 2026-1'!G:G,"CA",'Planificación 2026-1'!H:H,"&lt;3")</f>
        <v>0</v>
      </c>
      <c r="CU256" s="79">
        <f>SUMIFS('Planificación 2026-1'!R:R,'Planificación 2026-1'!W:W,C256,'Planificación 2026-1'!G:G,"DE",'Planificación 2026-1'!H:H,"&lt;3")</f>
        <v>0</v>
      </c>
      <c r="CV256" s="79">
        <f>SUMIFS('Planificación 2026-1'!R:R,'Planificación 2026-1'!W:W,C256,'Planificación 2026-1'!G:G,"OB",'Planificación 2026-1'!H:H,"&lt;3")</f>
        <v>0</v>
      </c>
      <c r="CW256" s="79">
        <f>SUMIFS('Planificación 2026-1'!R:R,'Planificación 2026-1'!W:W,C256,'Planificación 2026-1'!G:G,"MH",'Planificación 2026-1'!H:H,"&lt;3")</f>
        <v>0</v>
      </c>
      <c r="CX256" s="79">
        <f>SUMIFS('Planificación 2026-1'!R:R,'Planificación 2026-1'!W:W,C256,'Planificación 2026-1'!G:G,"IC",'Planificación 2026-1'!H:H,"&lt;3")</f>
        <v>0</v>
      </c>
      <c r="CY256" s="79">
        <f>SUMIFS('Planificación 2026-1'!R:R,'Planificación 2026-1'!W:W,C256,'Planificación 2026-1'!G:G,"AR",'Planificación 2026-1'!H:H,"&lt;3")</f>
        <v>0</v>
      </c>
      <c r="CZ256" s="79">
        <f>SUMIFS('Planificación 2026-1'!R:R,'Planificación 2026-1'!W:W,C256,'Planificación 2026-1'!G:G,"T1",'Planificación 2026-1'!H:H,"&lt;3")</f>
        <v>0</v>
      </c>
      <c r="DA256" s="79">
        <f>SUMIFS('Planificación 2026-1'!R:R,'Planificación 2026-1'!W:W,C256,'Planificación 2026-1'!G:G,"T3",'Planificación 2026-1'!H:H,"&lt;3")</f>
        <v>0</v>
      </c>
      <c r="DB256" s="79">
        <f>SUMIFS('Planificación 2026-1'!R:R,'Planificación 2026-1'!W:W,C256,'Planificación 2026-1'!G:G,"T2",'Planificación 2026-1'!H:H,"&lt;3")</f>
        <v>0</v>
      </c>
      <c r="DC256" s="79">
        <f>SUMIFS('Planificación 2026-1'!R:R,'Planificación 2026-1'!W:W,C256,'Planificación 2026-1'!G:G,"AE",'Planificación 2026-1'!H:H,"&lt;3")</f>
        <v>0</v>
      </c>
      <c r="DD256" s="79">
        <f>SUMIFS('Planificación 2026-1'!R:R,'Planificación 2026-1'!W:W,C256,'Planificación 2026-1'!G:G,"T4",'Planificación 2026-1'!H:H,"&lt;3")</f>
        <v>0</v>
      </c>
      <c r="DE256" s="78" t="str">
        <f t="shared" si="46"/>
        <v>P02</v>
      </c>
      <c r="DF256" s="30">
        <f>IF(C256="","",SUMIFS('Planificación 2026-1'!R:R,'Planificación 2026-1'!W:W,C256,'Planificación 2026-1'!E:E,"PRINCIPAL",'Planificación 2026-1'!X:X,"VIRTUAL"))</f>
        <v>0</v>
      </c>
      <c r="DG256" s="30">
        <f>IF(C256="","",SUMIFS('Planificación 2026-1'!R:R,'Planificación 2026-1'!W:W,C256,'Planificación 2026-1'!E:E,"PRINCIPAL",'Planificación 2026-1'!X:X,"PRESENCIAL"))</f>
        <v>12</v>
      </c>
      <c r="DH256" s="30">
        <f>IF(C256="","",SUMIFS('Planificación 2026-1'!R:R,'Planificación 2026-1'!W:W,C256,'Planificación 2026-1'!E:E,"PRINCIPAL",'Planificación 2026-1'!X:X,"HIBRIDO PRESENCIAL"))</f>
        <v>0</v>
      </c>
      <c r="DI256" s="78" t="str">
        <f t="shared" si="47"/>
        <v/>
      </c>
      <c r="DJ256" s="78">
        <f>IF(C256="","",SUMIFS('Planificación 2026-1'!R:R,'Planificación 2026-1'!W:W,C256,'Planificación 2026-1'!E:E,"FILIAL",'Planificación 2026-1'!X:X,"VIRTUAL"))</f>
        <v>0</v>
      </c>
      <c r="DK256" s="80">
        <f>IF(C256="","",SUMIFS('Planificación 2026-1'!R:R,'Planificación 2026-1'!W:W,C256,'Planificación 2026-1'!E:E,"FILIAL",'Planificación 2026-1'!X:X,"PRESENCIAL"))</f>
        <v>0</v>
      </c>
      <c r="DL256" s="42">
        <f>IF(C256="","",SUMIFS('Planificación 2026-1'!R:R,'Planificación 2026-1'!W:W,C256,'Planificación 2026-1'!E:E,"FILIAL",'Planificación 2026-1'!X:X,"HIBRIDO PRESENCIAL"))</f>
        <v>0</v>
      </c>
      <c r="DM256" s="81" t="str">
        <f t="shared" si="48"/>
        <v/>
      </c>
      <c r="DN256" s="78">
        <f>IF(C256="","",SUMIFS('Planificación 2026-1'!R:R,'Planificación 2026-1'!W:W,C256,'Planificación 2026-1'!E:E,"SUNAMPE",'Planificación 2026-1'!X:X,"VIRTUAL"))</f>
        <v>0</v>
      </c>
      <c r="DO256" s="42">
        <f>IF(C256="","",SUMIFS('Planificación 2026-1'!R:R,'Planificación 2026-1'!W:W,C256,'Planificación 2026-1'!E:E,"SUNAMPE",'Planificación 2026-1'!X:X,"PRESENCIAL"))</f>
        <v>0</v>
      </c>
      <c r="DP256" s="81" t="str">
        <f t="shared" si="49"/>
        <v/>
      </c>
      <c r="DQ256" s="78">
        <f>IF(C256="","",SUMIFS('Planificación 2026-1'!R:R,'Planificación 2026-1'!W:W,C256,'Planificación 2026-1'!E:E,"HUAURA",'Planificación 2026-1'!X:X,"VIRTUAL"))</f>
        <v>0</v>
      </c>
      <c r="DR256" s="42">
        <f>IF(C256="","",SUMIFS('Planificación 2026-1'!R:R,'Planificación 2026-1'!W:W,C256,'Planificación 2026-1'!E:E,"HUAURA",'Planificación 2026-1'!X:X,"PRESENCIAL"))</f>
        <v>0</v>
      </c>
      <c r="DS256" s="48">
        <f>SUMIFS('Planificación 2026-1'!R:R,'Planificación 2026-1'!W:W,C256,'Planificación 2026-1'!E:E,"PRINCIPAL",'Planificación 2026-1'!X:X,"VIRTUAL",'Planificación 2026-1'!H:H,"&gt;2")</f>
        <v>0</v>
      </c>
      <c r="DT256" s="48">
        <f>SUMIFS('Planificación 2026-1'!R:R,'Planificación 2026-1'!W:W,C256,'Planificación 2026-1'!E:E,"PRINCIPAL",'Planificación 2026-1'!X:X,"&lt;&gt;VIRTUAL",'Planificación 2026-1'!H:H,"&gt;2")</f>
        <v>12</v>
      </c>
      <c r="DU256" s="48">
        <f>SUMIFS('Planificación 2026-1'!R:R,'Planificación 2026-1'!W:W,C256,'Planificación 2026-1'!E:E,"SUNAMPE",'Planificación 2026-1'!X:X,"VIRTUAL",'Planificación 2026-1'!H:H,"&gt;2")</f>
        <v>0</v>
      </c>
      <c r="DV256" s="48">
        <f>SUMIFS('Planificación 2026-1'!R:R,'Planificación 2026-1'!W:W,C256,'Planificación 2026-1'!E:E,"SUNAMPE",'Planificación 2026-1'!X:X,"&lt;&gt;VIRTUAL",'Planificación 2026-1'!H:H,"&gt;2")</f>
        <v>0</v>
      </c>
      <c r="DW256" s="48">
        <f>SUMIFS('Planificación 2026-1'!R:R,'Planificación 2026-1'!W:W,C256,'Planificación 2026-1'!E:E,"FILIAL",'Planificación 2026-1'!X:X,"VIRTUAL",'Planificación 2026-1'!H:H,"&gt;2")</f>
        <v>0</v>
      </c>
      <c r="DX256" s="48">
        <f>SUMIFS('Planificación 2026-1'!R:R,'Planificación 2026-1'!W:W,C256,'Planificación 2026-1'!E:E,"FILIAL",'Planificación 2026-1'!X:X,"&lt;&gt;VIRTUAL",'Planificación 2026-1'!H:H,"&gt;2")</f>
        <v>0</v>
      </c>
      <c r="DY256" s="48">
        <f>SUMIFS('Planificación 2026-1'!R:R,'Planificación 2026-1'!W:W,C256,'Planificación 2026-1'!E:E,"PORUMA",'Planificación 2026-1'!X:X,"VIRTUAL",'Planificación 2026-1'!H:H,"&gt;2")</f>
        <v>0</v>
      </c>
      <c r="DZ256" s="48">
        <f>SUMIFS('Planificación 2026-1'!R:R,'Planificación 2026-1'!W:W,C256,'Planificación 2026-1'!E:E,"PORUMA",'Planificación 2026-1'!X:X,"&lt;&gt;VIRTUAL",'Planificación 2026-1'!H:H,"&gt;2")</f>
        <v>0</v>
      </c>
      <c r="EA256" s="48">
        <f>SUMIFS('Planificación 2026-1'!R:R,'Planificación 2026-1'!W:W,C256,'Planificación 2026-1'!E:E,"HUAURA",'Planificación 2026-1'!X:X,"VIRTUAL",'Planificación 2026-1'!H:H,"&gt;2")</f>
        <v>0</v>
      </c>
      <c r="EB256" s="48">
        <f>SUMIFS('Planificación 2026-1'!R:R,'Planificación 2026-1'!W:W,C256,'Planificación 2026-1'!E:E,"HUAURA",'Planificación 2026-1'!X:X,"&lt;&gt;VIRTUAL",'Planificación 2026-1'!H:H,"&gt;2")</f>
        <v>0</v>
      </c>
      <c r="EC256" s="48">
        <f>SUMIFS('Planificación 2026-1'!R:R,'Planificación 2026-1'!W:W,C256,'Planificación 2026-1'!E:E,"PRINCIPAL",'Planificación 2026-1'!X:X,"VIRTUAL",'Planificación 2026-1'!H:H,"&lt;3")</f>
        <v>0</v>
      </c>
      <c r="ED256" s="48">
        <f>SUMIFS('Planificación 2026-1'!R:R,'Planificación 2026-1'!W:W,C256,'Planificación 2026-1'!E:E,"PRINCIPAL",'Planificación 2026-1'!X:X,"&lt;&gt;VIRTUAL",'Planificación 2026-1'!H:H,"&lt;3")</f>
        <v>0</v>
      </c>
      <c r="EE256" s="48">
        <f>SUMIFS('Planificación 2026-1'!R:R,'Planificación 2026-1'!W:W,C256,'Planificación 2026-1'!E:E,"SUNAMPE",'Planificación 2026-1'!X:X,"VIRTUAL",'Planificación 2026-1'!H:H,"&lt;3")</f>
        <v>0</v>
      </c>
      <c r="EF256" s="48">
        <f>SUMIFS('Planificación 2026-1'!R:R,'Planificación 2026-1'!W:W,C256,'Planificación 2026-1'!E:E,"SUNAMPE",'Planificación 2026-1'!X:X,"&lt;&gt;VIRTUAL",'Planificación 2026-1'!H:H,"&lt;3")</f>
        <v>0</v>
      </c>
      <c r="EG256" s="48">
        <f>SUMIFS('Planificación 2026-1'!R:R,'Planificación 2026-1'!W:W,C256,'Planificación 2026-1'!E:E,"FILIAL",'Planificación 2026-1'!X:X,"VIRTUAL",'Planificación 2026-1'!H:H,"&lt;3")</f>
        <v>0</v>
      </c>
      <c r="EH256" s="48">
        <f>SUMIFS('Planificación 2026-1'!R:R,'Planificación 2026-1'!W:W,C256,'Planificación 2026-1'!E:E,"FILIAL",'Planificación 2026-1'!X:X,"&lt;&gt;VIRTUAL",'Planificación 2026-1'!H:H,"&lt;3")</f>
        <v>0</v>
      </c>
      <c r="EI256" s="48">
        <f>SUMIFS('Planificación 2026-1'!R:R,'Planificación 2026-1'!W:W,C256,'Planificación 2026-1'!E:E,"PORUMA",'Planificación 2026-1'!X:X,"VIRTUAL",'Planificación 2026-1'!H:H,"&lt;3")</f>
        <v>0</v>
      </c>
      <c r="EJ256" s="48">
        <f>SUMIFS('Planificación 2026-1'!R:R,'Planificación 2026-1'!W:W,C256,'Planificación 2026-1'!E:E,"PORUMA",'Planificación 2026-1'!X:X,"&lt;&gt;VIRTUAL",'Planificación 2026-1'!H:H,"&lt;3")</f>
        <v>0</v>
      </c>
      <c r="EK256" s="48">
        <f>SUMIFS('Planificación 2026-1'!R:R,'Planificación 2026-1'!W:W,C256,'Planificación 2026-1'!E:E,"HUAURA",'Planificación 2026-1'!X:X,"VIRTUAL",'Planificación 2026-1'!H:H,"&lt;3")</f>
        <v>0</v>
      </c>
      <c r="EL256" s="48">
        <f>SUMIFS('Planificación 2026-1'!R:R,'Planificación 2026-1'!W:W,C256,'Planificación 2026-1'!E:E,"HUAURA",'Planificación 2026-1'!X:X,"&lt;&gt;VIRTUAL",'Planificación 2026-1'!H:H,"&lt;3")</f>
        <v>0</v>
      </c>
      <c r="EM256" s="48">
        <f t="shared" si="50"/>
        <v>0</v>
      </c>
      <c r="EN256" s="48">
        <f t="shared" si="51"/>
        <v>0</v>
      </c>
      <c r="EO256" s="48">
        <f t="shared" si="52"/>
        <v>0</v>
      </c>
      <c r="EP256" s="48">
        <f t="shared" si="53"/>
        <v>12</v>
      </c>
      <c r="EQ256" s="48">
        <f t="shared" si="54"/>
        <v>0</v>
      </c>
      <c r="ER256" s="48"/>
      <c r="ES256" s="48">
        <f t="shared" si="55"/>
        <v>0</v>
      </c>
      <c r="ET256" s="48">
        <f t="shared" si="56"/>
        <v>12</v>
      </c>
      <c r="EU256" s="48" t="b">
        <f t="shared" si="57"/>
        <v>1</v>
      </c>
      <c r="EV256" s="48" t="str">
        <f t="shared" si="58"/>
        <v>SEDE</v>
      </c>
      <c r="EW256" s="48" t="str">
        <f t="shared" si="59"/>
        <v>PRESENCIAL</v>
      </c>
    </row>
    <row r="257" spans="2:153" x14ac:dyDescent="0.3">
      <c r="B257" s="383">
        <v>254</v>
      </c>
      <c r="C257" s="107" t="s">
        <v>504</v>
      </c>
      <c r="D257" s="82">
        <f>SUMIF('Planificación 2026-1'!W:W,C257,'Planificación 2026-1'!R:R)</f>
        <v>11</v>
      </c>
      <c r="E257" s="385" t="s">
        <v>319</v>
      </c>
      <c r="F257" s="386"/>
      <c r="G257" s="107" t="s">
        <v>328</v>
      </c>
      <c r="H257" s="107" t="s">
        <v>435</v>
      </c>
      <c r="I257" s="77" t="str">
        <f>IF(SUM(COUNTIFS('Planificación 2026-1'!E:E,"PRINCIPAL",'Planificación 2026-1'!W:W,C257,'Planificación 2026-1'!G:G,"AF"))&gt;0,"P01"," ")</f>
        <v xml:space="preserve"> </v>
      </c>
      <c r="J257" s="78" t="str">
        <f>IF(SUM(COUNTIFS('Planificación 2026-1'!E:E,"PRINCIPAL",'Planificación 2026-1'!W:W,C257,'Planificación 2026-1'!G:G,"EN"))&gt;0,"P02"," ")</f>
        <v xml:space="preserve"> </v>
      </c>
      <c r="K257" s="78" t="str">
        <f>IF(SUM(COUNTIFS('Planificación 2026-1'!E:E,"PRINCIPAL",'Planificación 2026-1'!W:W,C257,'Planificación 2026-1'!G:G,"IS"))&gt;0,"P03"," ")</f>
        <v xml:space="preserve"> </v>
      </c>
      <c r="L257" s="78" t="str">
        <f>IF(SUM(COUNTIFS('Planificación 2026-1'!E:E,"PRINCIPAL",'Planificación 2026-1'!W:W,C257,'Planificación 2026-1'!G:G,"PS"))&gt;0,"P04"," ")</f>
        <v xml:space="preserve"> </v>
      </c>
      <c r="M257" s="78"/>
      <c r="N257" s="78" t="str">
        <f>IF(SUM(COUNTIFS('Planificación 2026-1'!E:E,"PRINCIPAL",'Planificación 2026-1'!W:W,C257,'Planificación 2026-1'!G:G,"IN"))&gt;0,"P06"," ")</f>
        <v xml:space="preserve"> </v>
      </c>
      <c r="O257" s="78" t="str">
        <f>IF(SUM(COUNTIFS('Planificación 2026-1'!E:E,"PRINCIPAL",'Planificación 2026-1'!W:W,C257,'Planificación 2026-1'!G:G,"CA"))&gt;0,"P07"," ")</f>
        <v xml:space="preserve"> </v>
      </c>
      <c r="P257" s="78" t="str">
        <f>IF(SUM(COUNTIFS('Planificación 2026-1'!E:E,"PRINCIPAL",'Planificación 2026-1'!W:W,C257,'Planificación 2026-1'!G:G,"DE"))&gt;0,"P08"," ")</f>
        <v xml:space="preserve"> </v>
      </c>
      <c r="Q257" s="78" t="str">
        <f>IF(SUM(COUNTIFS('Planificación 2026-1'!E:E,"PRINCIPAL",'Planificación 2026-1'!W:W,C257,'Planificación 2026-1'!G:G,"OB"))&gt;0,"P09"," ")</f>
        <v xml:space="preserve"> </v>
      </c>
      <c r="R257" s="78" t="str">
        <f>IF(SUM(COUNTIFS('Planificación 2026-1'!E:E,"PRINCIPAL",'Planificación 2026-1'!W:W,C257,'Planificación 2026-1'!G:G,"MH"))&gt;0,"P31"," ")</f>
        <v xml:space="preserve"> </v>
      </c>
      <c r="S257" s="78" t="str">
        <f>IF(SUM(COUNTIFS('Planificación 2026-1'!E:E,"PRINCIPAL",'Planificación 2026-1'!W:W,C257,'Planificación 2026-1'!G:G,"IC"))&gt;0,"P32"," ")</f>
        <v xml:space="preserve"> </v>
      </c>
      <c r="T257" s="78" t="str">
        <f>IF(SUM(COUNTIFS('Planificación 2026-1'!E:E,"PRINCIPAL",'Planificación 2026-1'!W:W,C257,'Planificación 2026-1'!G:G,"AR"))&gt;0,"P34"," ")</f>
        <v xml:space="preserve"> </v>
      </c>
      <c r="U257" s="78" t="str">
        <f>IF(SUM(COUNTIFS('Planificación 2026-1'!E:E,"PRINCIPAL",'Planificación 2026-1'!W:W,C257,'Planificación 2026-1'!G:G,"T1"))&gt;0,"P35"," ")</f>
        <v xml:space="preserve"> </v>
      </c>
      <c r="V257" s="78" t="str">
        <f>IF(SUM(COUNTIFS('Planificación 2026-1'!E:E,"PRINCIPAL",'Planificación 2026-1'!W:W,C257,'Planificación 2026-1'!G:G,"T3"))&gt;0,"P36"," ")</f>
        <v xml:space="preserve"> </v>
      </c>
      <c r="W257" s="78" t="str">
        <f>IF(SUM(COUNTIFS('Planificación 2026-1'!E:E,"PRINCIPAL",'Planificación 2026-1'!W:W,C257,'Planificación 2026-1'!G:G,"T2"))&gt;0,"P37"," ")</f>
        <v xml:space="preserve"> </v>
      </c>
      <c r="X257" s="78" t="str">
        <f>IF(SUM(COUNTIFS('Planificación 2026-1'!E:E,"PRINCIPAL",'Planificación 2026-1'!W:W,C257,'Planificación 2026-1'!G:G,"AE"))&gt;0,"P38"," ")</f>
        <v xml:space="preserve"> </v>
      </c>
      <c r="Y257" s="78" t="str">
        <f>IF(SUM(COUNTIFS('Planificación 2026-1'!E:E,"PRINCIPAL",'Planificación 2026-1'!W:W,C257,'Planificación 2026-1'!G:G,"T4"))&gt;0,"P55"," ")</f>
        <v xml:space="preserve"> </v>
      </c>
      <c r="Z257" s="78" t="str">
        <f>IF(SUM(COUNTIFS('Planificación 2026-1'!E:E,"FILIAL",'Planificación 2026-1'!W:W,C257,'Planificación 2026-1'!G:G,"AF"))&gt;0," P01"," ")</f>
        <v xml:space="preserve"> </v>
      </c>
      <c r="AA257" s="78" t="str">
        <f>IF(SUM(COUNTIFS('Planificación 2026-1'!E:E,"FILIAL",'Planificación 2026-1'!W:W,C257,'Planificación 2026-1'!G:G,"EN"))&gt;0,"P02"," ")</f>
        <v xml:space="preserve"> </v>
      </c>
      <c r="AB257" s="78" t="str">
        <f>IF(SUM(COUNTIFS('Planificación 2026-1'!E:E,"FILIAL",'Planificación 2026-1'!W:W,C257,'Planificación 2026-1'!G:G,"IS"))&gt;0,"P03"," ")</f>
        <v xml:space="preserve"> </v>
      </c>
      <c r="AC257" s="78" t="str">
        <f>IF(SUM(COUNTIFS('Planificación 2026-1'!E:E,"FILIAL",'Planificación 2026-1'!W:W,C257,'Planificación 2026-1'!G:G,"PS"))&gt;0,"P04"," ")</f>
        <v xml:space="preserve"> </v>
      </c>
      <c r="AD257" s="78"/>
      <c r="AE257" s="78" t="str">
        <f>IF(SUM(COUNTIFS('Planificación 2026-1'!E:E,"FILIAL",'Planificación 2026-1'!W:W,C257,'Planificación 2026-1'!G:G,"IN"))&gt;0,"P06"," ")</f>
        <v xml:space="preserve"> </v>
      </c>
      <c r="AF257" s="78" t="str">
        <f>IF(SUM(COUNTIFS('Planificación 2026-1'!E:E,"FILIAL",'Planificación 2026-1'!W:W,C257,'Planificación 2026-1'!G:G,"CA"))&gt;0,"P07"," ")</f>
        <v xml:space="preserve"> </v>
      </c>
      <c r="AG257" s="78" t="str">
        <f>IF(SUM(COUNTIFS('Planificación 2026-1'!E:E,"FILIAL",'Planificación 2026-1'!W:W,C257,'Planificación 2026-1'!G:G,"DE"))&gt;0,"P08"," ")</f>
        <v xml:space="preserve"> </v>
      </c>
      <c r="AH257" s="78" t="str">
        <f>IF(SUM(COUNTIFS('Planificación 2026-1'!E:E,"FILIAL",'Planificación 2026-1'!W:W,C257,'Planificación 2026-1'!G:G,"OB"))&gt;0,"P09"," ")</f>
        <v xml:space="preserve"> </v>
      </c>
      <c r="AI257" s="78" t="str">
        <f>IF(SUM(COUNTIFS('Planificación 2026-1'!E:E,"FILIAL",'Planificación 2026-1'!W:W,C257,'Planificación 2026-1'!G:G,"MH"))&gt;0,"P31"," ")</f>
        <v xml:space="preserve"> </v>
      </c>
      <c r="AJ257" s="78" t="str">
        <f>IF(SUM(COUNTIFS('Planificación 2026-1'!E:E,"FILIAL",'Planificación 2026-1'!W:W,C257,'Planificación 2026-1'!G:G,"IC"))&gt;0,"P32"," ")</f>
        <v xml:space="preserve"> </v>
      </c>
      <c r="AK257" s="78" t="str">
        <f>IF(SUM(COUNTIFS('Planificación 2026-1'!E:E,"FILIAL",'Planificación 2026-1'!W:W,C257,'Planificación 2026-1'!G:G,"AR"))&gt;0,"P34"," ")</f>
        <v xml:space="preserve"> </v>
      </c>
      <c r="AL257" s="78" t="str">
        <f>IF(SUM(COUNTIFS('Planificación 2026-1'!E:E,"FILIAL",'Planificación 2026-1'!W:W,C257,'Planificación 2026-1'!G:G,"T1"))&gt;0,"P35"," ")</f>
        <v xml:space="preserve"> </v>
      </c>
      <c r="AM257" s="78" t="str">
        <f>IF(SUM(COUNTIFS('Planificación 2026-1'!E:E,"FILIAL",'Planificación 2026-1'!W:W,C257,'Planificación 2026-1'!G:G,"T3"))&gt;0,"P36"," ")</f>
        <v xml:space="preserve"> </v>
      </c>
      <c r="AN257" s="78" t="str">
        <f>IF(SUM(COUNTIFS('Planificación 2026-1'!E:E,"FILIAL",'Planificación 2026-1'!W:W,C257,'Planificación 2026-1'!G:G,"T2"))&gt;0,"P37"," ")</f>
        <v xml:space="preserve"> </v>
      </c>
      <c r="AO257" s="78" t="str">
        <f>IF(SUM(COUNTIFS('Planificación 2026-1'!E:E,"FILIAL",'Planificación 2026-1'!W:W,C257,'Planificación 2026-1'!G:G,"AE"))&gt;0,"P38"," ")</f>
        <v xml:space="preserve"> </v>
      </c>
      <c r="AP257" s="78" t="str">
        <f>IF(SUM(COUNTIFS('Planificación 2026-1'!E:E,"FILIAL",'Planificación 2026-1'!W:W,C257,'Planificación 2026-1'!G:G,"T4"))&gt;0,"P55"," ")</f>
        <v xml:space="preserve"> </v>
      </c>
      <c r="AQ257" s="78" t="str">
        <f>IF(SUM(COUNTIFS('Planificación 2026-1'!E:E,"SUNAMPE",'Planificación 2026-1'!W:W,C257,'Planificación 2026-1'!G:G,"AF"))&gt;0," P01"," ")</f>
        <v xml:space="preserve"> </v>
      </c>
      <c r="AR257" s="78" t="str">
        <f>IF(SUM(COUNTIFS('Planificación 2026-1'!E:E,"SUNAMPE",'Planificación 2026-1'!W:W,C257,'Planificación 2026-1'!G:G,"EN"))&gt;0,"P02"," ")</f>
        <v xml:space="preserve"> </v>
      </c>
      <c r="AS257" s="78" t="str">
        <f>IF(SUM(COUNTIFS('Planificación 2026-1'!E:E,"SUNAMPE",'Planificación 2026-1'!W:W,C257,'Planificación 2026-1'!G:G,"IS"))&gt;0,"P03"," ")</f>
        <v xml:space="preserve"> </v>
      </c>
      <c r="AT257" s="78" t="str">
        <f>IF(SUM(COUNTIFS('Planificación 2026-1'!E:E,"SUNAMPE",'Planificación 2026-1'!W:W,C257,'Planificación 2026-1'!G:G,"PS"))&gt;0,"P04"," ")</f>
        <v xml:space="preserve"> </v>
      </c>
      <c r="AU257" s="78"/>
      <c r="AV257" s="78" t="str">
        <f>IF(SUM(COUNTIFS('Planificación 2026-1'!E:E,"SUNAMPE",'Planificación 2026-1'!W:W,C257,'Planificación 2026-1'!G:G,"IN"))&gt;0,"P06"," ")</f>
        <v xml:space="preserve"> </v>
      </c>
      <c r="AW257" s="78" t="str">
        <f>IF(SUM(COUNTIFS('Planificación 2026-1'!E:E,"SUNAMPE",'Planificación 2026-1'!W:W,C257,'Planificación 2026-1'!G:G,"CA"))&gt;0,"P07"," ")</f>
        <v xml:space="preserve"> </v>
      </c>
      <c r="AX257" s="78" t="str">
        <f>IF(SUM(COUNTIFS('Planificación 2026-1'!E:E,"SUNAMPE",'Planificación 2026-1'!W:W,C257,'Planificación 2026-1'!G:G,"DE"))&gt;0,"P08"," ")</f>
        <v xml:space="preserve"> </v>
      </c>
      <c r="AY257" s="78" t="str">
        <f>IF(SUM(COUNTIFS('Planificación 2026-1'!E:E,"SUNAMPE",'Planificación 2026-1'!W:W,C257,'Planificación 2026-1'!G:G,"OB"))&gt;0,"P09"," ")</f>
        <v xml:space="preserve"> </v>
      </c>
      <c r="AZ257" s="78" t="str">
        <f>IF(SUM(COUNTIFS('Planificación 2026-1'!E:E,"SUNAMPE",'Planificación 2026-1'!W:W,C257,'Planificación 2026-1'!G:G,"MH"))&gt;0,"P31"," ")</f>
        <v xml:space="preserve"> </v>
      </c>
      <c r="BA257" s="78" t="str">
        <f>IF(SUM(COUNTIFS('Planificación 2026-1'!E:E,"SUNAMPE",'Planificación 2026-1'!W:W,C257,'Planificación 2026-1'!G:G,"IC"))&gt;0,"P32"," ")</f>
        <v xml:space="preserve"> </v>
      </c>
      <c r="BB257" s="78" t="str">
        <f>IF(SUM(COUNTIFS('Planificación 2026-1'!E:E,"SUNAMPE",'Planificación 2026-1'!W:W,C257,'Planificación 2026-1'!G:G,"AR"))&gt;0,"P34"," ")</f>
        <v xml:space="preserve"> </v>
      </c>
      <c r="BC257" s="78" t="str">
        <f>IF(SUM(COUNTIFS('Planificación 2026-1'!E:E,"SUNAMPE",'Planificación 2026-1'!W:W,C257,'Planificación 2026-1'!G:G,"T1"))&gt;0,"P35"," ")</f>
        <v xml:space="preserve"> </v>
      </c>
      <c r="BD257" s="78" t="str">
        <f>IF(SUM(COUNTIFS('Planificación 2026-1'!E:E,"SUNAMPE",'Planificación 2026-1'!W:W,C257,'Planificación 2026-1'!G:G,"T3"))&gt;0,"P36"," ")</f>
        <v xml:space="preserve"> </v>
      </c>
      <c r="BE257" s="78" t="str">
        <f>IF(SUM(COUNTIFS('Planificación 2026-1'!E:E,"SUNAMPE",'Planificación 2026-1'!W:W,C257,'Planificación 2026-1'!G:G,"T2"))&gt;0,"P37"," ")</f>
        <v xml:space="preserve"> </v>
      </c>
      <c r="BF257" s="78" t="str">
        <f>IF(SUM(COUNTIFS('Planificación 2026-1'!E:E,"SUNAMPE",'Planificación 2026-1'!W:W,C257,'Planificación 2026-1'!G:G,"AE"))&gt;0,"P38"," ")</f>
        <v xml:space="preserve"> </v>
      </c>
      <c r="BG257" s="78" t="str">
        <f>IF(SUM(COUNTIFS('Planificación 2026-1'!E:E,"SUNAMPE",'Planificación 2026-1'!W:W,C257,'Planificación 2026-1'!G:G,"T4"))&gt;0,"P55"," ")</f>
        <v xml:space="preserve"> </v>
      </c>
      <c r="BH257" s="78" t="str">
        <f>IF(SUM(COUNTIFS('Planificación 2026-1'!E:E,"HUAURA",'Planificación 2026-1'!W:W,C257,'Planificación 2026-1'!G:G,"AF"))&gt;0," P01"," ")</f>
        <v xml:space="preserve"> </v>
      </c>
      <c r="BI257" s="78" t="str">
        <f>IF(SUM(COUNTIFS('Planificación 2026-1'!E:E,"HUAURA",'Planificación 2026-1'!W:W,C257,'Planificación 2026-1'!G:G,"EN"))&gt;0,"P02"," ")</f>
        <v xml:space="preserve"> </v>
      </c>
      <c r="BJ257" s="78" t="str">
        <f>IF(SUM(COUNTIFS('Planificación 2026-1'!E:E,"HUAURA",'Planificación 2026-1'!W:W,C257,'Planificación 2026-1'!G:G,"IS"))&gt;0,"P03"," ")</f>
        <v xml:space="preserve"> </v>
      </c>
      <c r="BK257" s="78" t="str">
        <f>IF(SUM(COUNTIFS('Planificación 2026-1'!E:E,"HUAURA",'Planificación 2026-1'!W:W,C257,'Planificación 2026-1'!G:G,"PS"))&gt;0,"P04"," ")</f>
        <v xml:space="preserve"> </v>
      </c>
      <c r="BL257" s="78"/>
      <c r="BM257" s="78" t="str">
        <f>IF(SUM(COUNTIFS('Planificación 2026-1'!E:E,"HUAURA",'Planificación 2026-1'!W:W,C257,'Planificación 2026-1'!G:G,"IN"))&gt;0,"P06"," ")</f>
        <v xml:space="preserve"> </v>
      </c>
      <c r="BN257" s="78" t="str">
        <f>IF(SUM(COUNTIFS('Planificación 2026-1'!E:E,"HUAURA",'Planificación 2026-1'!W:W,C257,'Planificación 2026-1'!G:G,"CA"))&gt;0,"P07"," ")</f>
        <v xml:space="preserve"> </v>
      </c>
      <c r="BO257" s="78" t="str">
        <f>IF(SUM(COUNTIFS('Planificación 2026-1'!E:E,"HUAURA",'Planificación 2026-1'!W:W,C257,'Planificación 2026-1'!G:G,"DE"))&gt;0,"P08"," ")</f>
        <v xml:space="preserve"> </v>
      </c>
      <c r="BP257" s="78" t="str">
        <f>IF(SUM(COUNTIFS('Planificación 2026-1'!E:E,"HUAURA",'Planificación 2026-1'!W:W,C257,'Planificación 2026-1'!G:G,"OB"))&gt;0,"P09"," ")</f>
        <v xml:space="preserve"> </v>
      </c>
      <c r="BQ257" s="78" t="str">
        <f>IF(SUM(COUNTIFS('Planificación 2026-1'!E:E,"HUAURA",'Planificación 2026-1'!W:W,C257,'Planificación 2026-1'!G:G,"MH"))&gt;0,"P31"," ")</f>
        <v xml:space="preserve"> </v>
      </c>
      <c r="BR257" s="78" t="str">
        <f>IF(SUM(COUNTIFS('Planificación 2026-1'!E:E,"HUAURA",'Planificación 2026-1'!W:W,C257,'Planificación 2026-1'!G:G,"IC"))&gt;0,"P32"," ")</f>
        <v xml:space="preserve"> </v>
      </c>
      <c r="BS257" s="78" t="str">
        <f>IF(SUM(COUNTIFS('Planificación 2026-1'!E:E,"HUAURA",'Planificación 2026-1'!W:W,C257,'Planificación 2026-1'!G:G,"AR"))&gt;0,"P34"," ")</f>
        <v xml:space="preserve"> </v>
      </c>
      <c r="BT257" s="78" t="str">
        <f>IF(SUM(COUNTIFS('Planificación 2026-1'!E:E,"HUAURA",'Planificación 2026-1'!W:W,C257,'Planificación 2026-1'!G:G,"T1"))&gt;0,"P35"," ")</f>
        <v xml:space="preserve"> </v>
      </c>
      <c r="BU257" s="78" t="str">
        <f>IF(SUM(COUNTIFS('Planificación 2026-1'!E:E,"HUAURA",'Planificación 2026-1'!W:W,C257,'Planificación 2026-1'!G:G,"T3"))&gt;0,"P36"," ")</f>
        <v xml:space="preserve"> </v>
      </c>
      <c r="BV257" s="78" t="str">
        <f>IF(SUM(COUNTIFS('Planificación 2026-1'!E:E,"HUAURA",'Planificación 2026-1'!W:W,C257,'Planificación 2026-1'!G:G,"T2"))&gt;0,"P37"," ")</f>
        <v xml:space="preserve"> </v>
      </c>
      <c r="BW257" s="78" t="str">
        <f>IF(SUM(COUNTIFS('Planificación 2026-1'!E:E,"HUAURA",'Planificación 2026-1'!W:W,C257,'Planificación 2026-1'!G:G,"AE"))&gt;0,"P38"," ")</f>
        <v xml:space="preserve"> </v>
      </c>
      <c r="BX257" s="78" t="str">
        <f>IF(SUM(COUNTIFS('Planificación 2026-1'!E:E,"HUAURA",'Planificación 2026-1'!W:W,C257,'Planificación 2026-1'!G:G,"T4"))&gt;0,"P55"," ")</f>
        <v xml:space="preserve"> </v>
      </c>
      <c r="BY257" s="79">
        <f>SUMIFS('Planificación 2026-1'!R:R,'Planificación 2026-1'!W:W,C257,'Planificación 2026-1'!G:G,"AF",'Planificación 2026-1'!H:H,"&gt;2")</f>
        <v>0</v>
      </c>
      <c r="BZ257" s="79">
        <f>SUMIFS('Planificación 2026-1'!R:R,'Planificación 2026-1'!W:W,C257,'Planificación 2026-1'!G:G,"EN",'Planificación 2026-1'!H:H,"&gt;2")</f>
        <v>0</v>
      </c>
      <c r="CA257" s="79">
        <f>SUMIFS('Planificación 2026-1'!R:R,'Planificación 2026-1'!W:W,C257,'Planificación 2026-1'!G:G,"IS",'Planificación 2026-1'!H:H,"&gt;2")</f>
        <v>0</v>
      </c>
      <c r="CB257" s="79">
        <f>SUMIFS('Planificación 2026-1'!R:R,'Planificación 2026-1'!W:W,C257,'Planificación 2026-1'!G:G,"PS",'Planificación 2026-1'!H:H,"&gt;2")</f>
        <v>0</v>
      </c>
      <c r="CC257" s="79">
        <f>SUMIFS('Planificación 2026-1'!R:R,'Planificación 2026-1'!W:W,C257,'Planificación 2026-1'!G:G,"IN",'Planificación 2026-1'!H:H,"&gt;2")</f>
        <v>0</v>
      </c>
      <c r="CD257" s="79">
        <f>SUMIFS('Planificación 2026-1'!R:R,'Planificación 2026-1'!W:W,C257,'Planificación 2026-1'!G:G,"CA",'Planificación 2026-1'!H:H,"&gt;2")</f>
        <v>0</v>
      </c>
      <c r="CE257" s="79">
        <f>SUMIFS('Planificación 2026-1'!R:R,'Planificación 2026-1'!W:W,C257,'Planificación 2026-1'!G:G,"DE",'Planificación 2026-1'!H:H,"&gt;2")</f>
        <v>0</v>
      </c>
      <c r="CF257" s="79">
        <f>SUMIFS('Planificación 2026-1'!R:R,'Planificación 2026-1'!W:W,C257,'Planificación 2026-1'!G:G,"OB",'Planificación 2026-1'!H:H,"&gt;2")</f>
        <v>0</v>
      </c>
      <c r="CG257" s="79">
        <f>SUMIFS('Planificación 2026-1'!R:R,'Planificación 2026-1'!W:W,C257,'Planificación 2026-1'!G:G,"MH",'Planificación 2026-1'!H:H,"&gt;2")</f>
        <v>11</v>
      </c>
      <c r="CH257" s="79">
        <f>SUMIFS('Planificación 2026-1'!R:R,'Planificación 2026-1'!W:W,C257,'Planificación 2026-1'!G:G,"IC",'Planificación 2026-1'!H:H,"&gt;2")</f>
        <v>0</v>
      </c>
      <c r="CI257" s="79">
        <f>SUMIFS('Planificación 2026-1'!R:R,'Planificación 2026-1'!W:W,C257,'Planificación 2026-1'!G:G,"AR",'Planificación 2026-1'!H:H,"&gt;2")</f>
        <v>0</v>
      </c>
      <c r="CJ257" s="79">
        <f>SUMIFS('Planificación 2026-1'!R:R,'Planificación 2026-1'!W:W,C257,'Planificación 2026-1'!G:G,"T1",'Planificación 2026-1'!H:H,"&gt;2")</f>
        <v>0</v>
      </c>
      <c r="CK257" s="79">
        <f>SUMIFS('Planificación 2026-1'!R:R,'Planificación 2026-1'!W:W,C257,'Planificación 2026-1'!G:G,"T3",'Planificación 2026-1'!H:H,"&gt;2")</f>
        <v>0</v>
      </c>
      <c r="CL257" s="79">
        <f>SUMIFS('Planificación 2026-1'!R:R,'Planificación 2026-1'!W:W,C257,'Planificación 2026-1'!G:G,"T2",'Planificación 2026-1'!H:H,"&gt;2")</f>
        <v>0</v>
      </c>
      <c r="CM257" s="79">
        <f>SUMIFS('Planificación 2026-1'!R:R,'Planificación 2026-1'!W:W,C257,'Planificación 2026-1'!G:G,"AE",'Planificación 2026-1'!H:H,"&gt;2")</f>
        <v>0</v>
      </c>
      <c r="CN257" s="79">
        <f>SUMIFS('Planificación 2026-1'!R:R,'Planificación 2026-1'!W:W,C257,'Planificación 2026-1'!G:G,"T4",'Planificación 2026-1'!H:H,"&gt;2")</f>
        <v>0</v>
      </c>
      <c r="CO257" s="79">
        <f>SUMIFS('Planificación 2026-1'!R:R,'Planificación 2026-1'!W:W,C257,'Planificación 2026-1'!G:G,"AF",'Planificación 2026-1'!H:H,"&lt;3")</f>
        <v>0</v>
      </c>
      <c r="CP257" s="79">
        <f>SUMIFS('Planificación 2026-1'!R:R,'Planificación 2026-1'!W:W,C257,'Planificación 2026-1'!G:G,"EN",'Planificación 2026-1'!H:H,"&lt;3")</f>
        <v>0</v>
      </c>
      <c r="CQ257" s="79">
        <f>SUMIFS('Planificación 2026-1'!R:R,'Planificación 2026-1'!W:W,C257,'Planificación 2026-1'!G:G,"IS",'Planificación 2026-1'!H:H,"&lt;3")</f>
        <v>0</v>
      </c>
      <c r="CR257" s="79">
        <f>SUMIFS('Planificación 2026-1'!R:R,'Planificación 2026-1'!W:W,C257,'Planificación 2026-1'!G:G,"PS",'Planificación 2026-1'!H:H,"&lt;3")</f>
        <v>0</v>
      </c>
      <c r="CS257" s="79">
        <f>SUMIFS('Planificación 2026-1'!R:R,'Planificación 2026-1'!W:W,C257,'Planificación 2026-1'!G:G,"IN",'Planificación 2026-1'!H:H,"&lt;3")</f>
        <v>0</v>
      </c>
      <c r="CT257" s="79">
        <f>SUMIFS('Planificación 2026-1'!R:R,'Planificación 2026-1'!W:W,C257,'Planificación 2026-1'!G:G,"CA",'Planificación 2026-1'!H:H,"&lt;3")</f>
        <v>0</v>
      </c>
      <c r="CU257" s="79">
        <f>SUMIFS('Planificación 2026-1'!R:R,'Planificación 2026-1'!W:W,C257,'Planificación 2026-1'!G:G,"DE",'Planificación 2026-1'!H:H,"&lt;3")</f>
        <v>0</v>
      </c>
      <c r="CV257" s="79">
        <f>SUMIFS('Planificación 2026-1'!R:R,'Planificación 2026-1'!W:W,C257,'Planificación 2026-1'!G:G,"OB",'Planificación 2026-1'!H:H,"&lt;3")</f>
        <v>0</v>
      </c>
      <c r="CW257" s="79">
        <f>SUMIFS('Planificación 2026-1'!R:R,'Planificación 2026-1'!W:W,C257,'Planificación 2026-1'!G:G,"MH",'Planificación 2026-1'!H:H,"&lt;3")</f>
        <v>0</v>
      </c>
      <c r="CX257" s="79">
        <f>SUMIFS('Planificación 2026-1'!R:R,'Planificación 2026-1'!W:W,C257,'Planificación 2026-1'!G:G,"IC",'Planificación 2026-1'!H:H,"&lt;3")</f>
        <v>0</v>
      </c>
      <c r="CY257" s="79">
        <f>SUMIFS('Planificación 2026-1'!R:R,'Planificación 2026-1'!W:W,C257,'Planificación 2026-1'!G:G,"AR",'Planificación 2026-1'!H:H,"&lt;3")</f>
        <v>0</v>
      </c>
      <c r="CZ257" s="79">
        <f>SUMIFS('Planificación 2026-1'!R:R,'Planificación 2026-1'!W:W,C257,'Planificación 2026-1'!G:G,"T1",'Planificación 2026-1'!H:H,"&lt;3")</f>
        <v>0</v>
      </c>
      <c r="DA257" s="79">
        <f>SUMIFS('Planificación 2026-1'!R:R,'Planificación 2026-1'!W:W,C257,'Planificación 2026-1'!G:G,"T3",'Planificación 2026-1'!H:H,"&lt;3")</f>
        <v>0</v>
      </c>
      <c r="DB257" s="79">
        <f>SUMIFS('Planificación 2026-1'!R:R,'Planificación 2026-1'!W:W,C257,'Planificación 2026-1'!G:G,"T2",'Planificación 2026-1'!H:H,"&lt;3")</f>
        <v>0</v>
      </c>
      <c r="DC257" s="79">
        <f>SUMIFS('Planificación 2026-1'!R:R,'Planificación 2026-1'!W:W,C257,'Planificación 2026-1'!G:G,"AE",'Planificación 2026-1'!H:H,"&lt;3")</f>
        <v>0</v>
      </c>
      <c r="DD257" s="79">
        <f>SUMIFS('Planificación 2026-1'!R:R,'Planificación 2026-1'!W:W,C257,'Planificación 2026-1'!G:G,"T4",'Planificación 2026-1'!H:H,"&lt;3")</f>
        <v>0</v>
      </c>
      <c r="DE257" s="78" t="str">
        <f t="shared" si="46"/>
        <v/>
      </c>
      <c r="DF257" s="30">
        <f>IF(C257="","",SUMIFS('Planificación 2026-1'!R:R,'Planificación 2026-1'!W:W,C257,'Planificación 2026-1'!E:E,"PRINCIPAL",'Planificación 2026-1'!X:X,"VIRTUAL"))</f>
        <v>0</v>
      </c>
      <c r="DG257" s="30">
        <f>IF(C257="","",SUMIFS('Planificación 2026-1'!R:R,'Planificación 2026-1'!W:W,C257,'Planificación 2026-1'!E:E,"PRINCIPAL",'Planificación 2026-1'!X:X,"PRESENCIAL"))</f>
        <v>0</v>
      </c>
      <c r="DH257" s="30">
        <f>IF(C257="","",SUMIFS('Planificación 2026-1'!R:R,'Planificación 2026-1'!W:W,C257,'Planificación 2026-1'!E:E,"PRINCIPAL",'Planificación 2026-1'!X:X,"HIBRIDO PRESENCIAL"))</f>
        <v>0</v>
      </c>
      <c r="DI257" s="78" t="str">
        <f t="shared" si="47"/>
        <v/>
      </c>
      <c r="DJ257" s="78">
        <f>IF(C257="","",SUMIFS('Planificación 2026-1'!R:R,'Planificación 2026-1'!W:W,C257,'Planificación 2026-1'!E:E,"FILIAL",'Planificación 2026-1'!X:X,"VIRTUAL"))</f>
        <v>0</v>
      </c>
      <c r="DK257" s="80">
        <f>IF(C257="","",SUMIFS('Planificación 2026-1'!R:R,'Planificación 2026-1'!W:W,C257,'Planificación 2026-1'!E:E,"FILIAL",'Planificación 2026-1'!X:X,"PRESENCIAL"))</f>
        <v>0</v>
      </c>
      <c r="DL257" s="42">
        <f>IF(C257="","",SUMIFS('Planificación 2026-1'!R:R,'Planificación 2026-1'!W:W,C257,'Planificación 2026-1'!E:E,"FILIAL",'Planificación 2026-1'!X:X,"HIBRIDO PRESENCIAL"))</f>
        <v>0</v>
      </c>
      <c r="DM257" s="81" t="str">
        <f t="shared" si="48"/>
        <v/>
      </c>
      <c r="DN257" s="78">
        <f>IF(C257="","",SUMIFS('Planificación 2026-1'!R:R,'Planificación 2026-1'!W:W,C257,'Planificación 2026-1'!E:E,"SUNAMPE",'Planificación 2026-1'!X:X,"VIRTUAL"))</f>
        <v>0</v>
      </c>
      <c r="DO257" s="42">
        <f>IF(C257="","",SUMIFS('Planificación 2026-1'!R:R,'Planificación 2026-1'!W:W,C257,'Planificación 2026-1'!E:E,"SUNAMPE",'Planificación 2026-1'!X:X,"PRESENCIAL"))</f>
        <v>0</v>
      </c>
      <c r="DP257" s="81" t="str">
        <f t="shared" si="49"/>
        <v/>
      </c>
      <c r="DQ257" s="78">
        <f>IF(C257="","",SUMIFS('Planificación 2026-1'!R:R,'Planificación 2026-1'!W:W,C257,'Planificación 2026-1'!E:E,"HUAURA",'Planificación 2026-1'!X:X,"VIRTUAL"))</f>
        <v>0</v>
      </c>
      <c r="DR257" s="42">
        <f>IF(C257="","",SUMIFS('Planificación 2026-1'!R:R,'Planificación 2026-1'!W:W,C257,'Planificación 2026-1'!E:E,"HUAURA",'Planificación 2026-1'!X:X,"PRESENCIAL"))</f>
        <v>0</v>
      </c>
      <c r="DS257" s="48">
        <f>SUMIFS('Planificación 2026-1'!R:R,'Planificación 2026-1'!W:W,C257,'Planificación 2026-1'!E:E,"PRINCIPAL",'Planificación 2026-1'!X:X,"VIRTUAL",'Planificación 2026-1'!H:H,"&gt;2")</f>
        <v>0</v>
      </c>
      <c r="DT257" s="48">
        <f>SUMIFS('Planificación 2026-1'!R:R,'Planificación 2026-1'!W:W,C257,'Planificación 2026-1'!E:E,"PRINCIPAL",'Planificación 2026-1'!X:X,"&lt;&gt;VIRTUAL",'Planificación 2026-1'!H:H,"&gt;2")</f>
        <v>0</v>
      </c>
      <c r="DU257" s="48">
        <f>SUMIFS('Planificación 2026-1'!R:R,'Planificación 2026-1'!W:W,C257,'Planificación 2026-1'!E:E,"SUNAMPE",'Planificación 2026-1'!X:X,"VIRTUAL",'Planificación 2026-1'!H:H,"&gt;2")</f>
        <v>0</v>
      </c>
      <c r="DV257" s="48">
        <f>SUMIFS('Planificación 2026-1'!R:R,'Planificación 2026-1'!W:W,C257,'Planificación 2026-1'!E:E,"SUNAMPE",'Planificación 2026-1'!X:X,"&lt;&gt;VIRTUAL",'Planificación 2026-1'!H:H,"&gt;2")</f>
        <v>0</v>
      </c>
      <c r="DW257" s="48">
        <f>SUMIFS('Planificación 2026-1'!R:R,'Planificación 2026-1'!W:W,C257,'Planificación 2026-1'!E:E,"FILIAL",'Planificación 2026-1'!X:X,"VIRTUAL",'Planificación 2026-1'!H:H,"&gt;2")</f>
        <v>0</v>
      </c>
      <c r="DX257" s="48">
        <f>SUMIFS('Planificación 2026-1'!R:R,'Planificación 2026-1'!W:W,C257,'Planificación 2026-1'!E:E,"FILIAL",'Planificación 2026-1'!X:X,"&lt;&gt;VIRTUAL",'Planificación 2026-1'!H:H,"&gt;2")</f>
        <v>0</v>
      </c>
      <c r="DY257" s="48">
        <f>SUMIFS('Planificación 2026-1'!R:R,'Planificación 2026-1'!W:W,C257,'Planificación 2026-1'!E:E,"PORUMA",'Planificación 2026-1'!X:X,"VIRTUAL",'Planificación 2026-1'!H:H,"&gt;2")</f>
        <v>0</v>
      </c>
      <c r="DZ257" s="48">
        <f>SUMIFS('Planificación 2026-1'!R:R,'Planificación 2026-1'!W:W,C257,'Planificación 2026-1'!E:E,"PORUMA",'Planificación 2026-1'!X:X,"&lt;&gt;VIRTUAL",'Planificación 2026-1'!H:H,"&gt;2")</f>
        <v>11</v>
      </c>
      <c r="EA257" s="48">
        <f>SUMIFS('Planificación 2026-1'!R:R,'Planificación 2026-1'!W:W,C257,'Planificación 2026-1'!E:E,"HUAURA",'Planificación 2026-1'!X:X,"VIRTUAL",'Planificación 2026-1'!H:H,"&gt;2")</f>
        <v>0</v>
      </c>
      <c r="EB257" s="48">
        <f>SUMIFS('Planificación 2026-1'!R:R,'Planificación 2026-1'!W:W,C257,'Planificación 2026-1'!E:E,"HUAURA",'Planificación 2026-1'!X:X,"&lt;&gt;VIRTUAL",'Planificación 2026-1'!H:H,"&gt;2")</f>
        <v>0</v>
      </c>
      <c r="EC257" s="48">
        <f>SUMIFS('Planificación 2026-1'!R:R,'Planificación 2026-1'!W:W,C257,'Planificación 2026-1'!E:E,"PRINCIPAL",'Planificación 2026-1'!X:X,"VIRTUAL",'Planificación 2026-1'!H:H,"&lt;3")</f>
        <v>0</v>
      </c>
      <c r="ED257" s="48">
        <f>SUMIFS('Planificación 2026-1'!R:R,'Planificación 2026-1'!W:W,C257,'Planificación 2026-1'!E:E,"PRINCIPAL",'Planificación 2026-1'!X:X,"&lt;&gt;VIRTUAL",'Planificación 2026-1'!H:H,"&lt;3")</f>
        <v>0</v>
      </c>
      <c r="EE257" s="48">
        <f>SUMIFS('Planificación 2026-1'!R:R,'Planificación 2026-1'!W:W,C257,'Planificación 2026-1'!E:E,"SUNAMPE",'Planificación 2026-1'!X:X,"VIRTUAL",'Planificación 2026-1'!H:H,"&lt;3")</f>
        <v>0</v>
      </c>
      <c r="EF257" s="48">
        <f>SUMIFS('Planificación 2026-1'!R:R,'Planificación 2026-1'!W:W,C257,'Planificación 2026-1'!E:E,"SUNAMPE",'Planificación 2026-1'!X:X,"&lt;&gt;VIRTUAL",'Planificación 2026-1'!H:H,"&lt;3")</f>
        <v>0</v>
      </c>
      <c r="EG257" s="48">
        <f>SUMIFS('Planificación 2026-1'!R:R,'Planificación 2026-1'!W:W,C257,'Planificación 2026-1'!E:E,"FILIAL",'Planificación 2026-1'!X:X,"VIRTUAL",'Planificación 2026-1'!H:H,"&lt;3")</f>
        <v>0</v>
      </c>
      <c r="EH257" s="48">
        <f>SUMIFS('Planificación 2026-1'!R:R,'Planificación 2026-1'!W:W,C257,'Planificación 2026-1'!E:E,"FILIAL",'Planificación 2026-1'!X:X,"&lt;&gt;VIRTUAL",'Planificación 2026-1'!H:H,"&lt;3")</f>
        <v>0</v>
      </c>
      <c r="EI257" s="48">
        <f>SUMIFS('Planificación 2026-1'!R:R,'Planificación 2026-1'!W:W,C257,'Planificación 2026-1'!E:E,"PORUMA",'Planificación 2026-1'!X:X,"VIRTUAL",'Planificación 2026-1'!H:H,"&lt;3")</f>
        <v>0</v>
      </c>
      <c r="EJ257" s="48">
        <f>SUMIFS('Planificación 2026-1'!R:R,'Planificación 2026-1'!W:W,C257,'Planificación 2026-1'!E:E,"PORUMA",'Planificación 2026-1'!X:X,"&lt;&gt;VIRTUAL",'Planificación 2026-1'!H:H,"&lt;3")</f>
        <v>0</v>
      </c>
      <c r="EK257" s="48">
        <f>SUMIFS('Planificación 2026-1'!R:R,'Planificación 2026-1'!W:W,C257,'Planificación 2026-1'!E:E,"HUAURA",'Planificación 2026-1'!X:X,"VIRTUAL",'Planificación 2026-1'!H:H,"&lt;3")</f>
        <v>0</v>
      </c>
      <c r="EL257" s="48">
        <f>SUMIFS('Planificación 2026-1'!R:R,'Planificación 2026-1'!W:W,C257,'Planificación 2026-1'!E:E,"HUAURA",'Planificación 2026-1'!X:X,"&lt;&gt;VIRTUAL",'Planificación 2026-1'!H:H,"&lt;3")</f>
        <v>0</v>
      </c>
      <c r="EM257" s="48">
        <f t="shared" si="50"/>
        <v>0</v>
      </c>
      <c r="EN257" s="48">
        <f t="shared" si="51"/>
        <v>0</v>
      </c>
      <c r="EO257" s="48">
        <f t="shared" si="52"/>
        <v>11</v>
      </c>
      <c r="EP257" s="48">
        <f t="shared" si="53"/>
        <v>0</v>
      </c>
      <c r="EQ257" s="48">
        <f t="shared" si="54"/>
        <v>0</v>
      </c>
      <c r="ER257" s="48"/>
      <c r="ES257" s="48">
        <f t="shared" si="55"/>
        <v>0</v>
      </c>
      <c r="ET257" s="48">
        <f t="shared" si="56"/>
        <v>0</v>
      </c>
      <c r="EU257" s="48" t="b">
        <f t="shared" si="57"/>
        <v>0</v>
      </c>
      <c r="EV257" s="48" t="str">
        <f t="shared" si="58"/>
        <v/>
      </c>
      <c r="EW257" s="48" t="str">
        <f t="shared" si="59"/>
        <v>PRESENCIAL</v>
      </c>
    </row>
    <row r="258" spans="2:153" x14ac:dyDescent="0.3">
      <c r="B258" s="383">
        <v>255</v>
      </c>
      <c r="C258" s="107" t="s">
        <v>506</v>
      </c>
      <c r="D258" s="82">
        <f>SUMIF('Planificación 2026-1'!W:W,C258,'Planificación 2026-1'!R:R)</f>
        <v>14</v>
      </c>
      <c r="E258" s="385" t="s">
        <v>319</v>
      </c>
      <c r="F258" s="386"/>
      <c r="G258" s="387" t="s">
        <v>276</v>
      </c>
      <c r="H258" s="387" t="s">
        <v>446</v>
      </c>
      <c r="I258" s="77" t="str">
        <f>IF(SUM(COUNTIFS('Planificación 2026-1'!E:E,"PRINCIPAL",'Planificación 2026-1'!W:W,C258,'Planificación 2026-1'!G:G,"AF"))&gt;0,"P01"," ")</f>
        <v xml:space="preserve"> </v>
      </c>
      <c r="J258" s="78" t="str">
        <f>IF(SUM(COUNTIFS('Planificación 2026-1'!E:E,"PRINCIPAL",'Planificación 2026-1'!W:W,C258,'Planificación 2026-1'!G:G,"EN"))&gt;0,"P02"," ")</f>
        <v xml:space="preserve"> </v>
      </c>
      <c r="K258" s="78" t="str">
        <f>IF(SUM(COUNTIFS('Planificación 2026-1'!E:E,"PRINCIPAL",'Planificación 2026-1'!W:W,C258,'Planificación 2026-1'!G:G,"IS"))&gt;0,"P03"," ")</f>
        <v xml:space="preserve"> </v>
      </c>
      <c r="L258" s="78" t="str">
        <f>IF(SUM(COUNTIFS('Planificación 2026-1'!E:E,"PRINCIPAL",'Planificación 2026-1'!W:W,C258,'Planificación 2026-1'!G:G,"PS"))&gt;0,"P04"," ")</f>
        <v xml:space="preserve"> </v>
      </c>
      <c r="M258" s="78"/>
      <c r="N258" s="78" t="str">
        <f>IF(SUM(COUNTIFS('Planificación 2026-1'!E:E,"PRINCIPAL",'Planificación 2026-1'!W:W,C258,'Planificación 2026-1'!G:G,"IN"))&gt;0,"P06"," ")</f>
        <v xml:space="preserve"> </v>
      </c>
      <c r="O258" s="78" t="str">
        <f>IF(SUM(COUNTIFS('Planificación 2026-1'!E:E,"PRINCIPAL",'Planificación 2026-1'!W:W,C258,'Planificación 2026-1'!G:G,"CA"))&gt;0,"P07"," ")</f>
        <v xml:space="preserve"> </v>
      </c>
      <c r="P258" s="78" t="str">
        <f>IF(SUM(COUNTIFS('Planificación 2026-1'!E:E,"PRINCIPAL",'Planificación 2026-1'!W:W,C258,'Planificación 2026-1'!G:G,"DE"))&gt;0,"P08"," ")</f>
        <v xml:space="preserve"> </v>
      </c>
      <c r="Q258" s="78" t="str">
        <f>IF(SUM(COUNTIFS('Planificación 2026-1'!E:E,"PRINCIPAL",'Planificación 2026-1'!W:W,C258,'Planificación 2026-1'!G:G,"OB"))&gt;0,"P09"," ")</f>
        <v xml:space="preserve"> </v>
      </c>
      <c r="R258" s="78" t="str">
        <f>IF(SUM(COUNTIFS('Planificación 2026-1'!E:E,"PRINCIPAL",'Planificación 2026-1'!W:W,C258,'Planificación 2026-1'!G:G,"MH"))&gt;0,"P31"," ")</f>
        <v xml:space="preserve"> </v>
      </c>
      <c r="S258" s="78" t="str">
        <f>IF(SUM(COUNTIFS('Planificación 2026-1'!E:E,"PRINCIPAL",'Planificación 2026-1'!W:W,C258,'Planificación 2026-1'!G:G,"IC"))&gt;0,"P32"," ")</f>
        <v xml:space="preserve"> </v>
      </c>
      <c r="T258" s="78" t="str">
        <f>IF(SUM(COUNTIFS('Planificación 2026-1'!E:E,"PRINCIPAL",'Planificación 2026-1'!W:W,C258,'Planificación 2026-1'!G:G,"AR"))&gt;0,"P34"," ")</f>
        <v xml:space="preserve"> </v>
      </c>
      <c r="U258" s="78" t="str">
        <f>IF(SUM(COUNTIFS('Planificación 2026-1'!E:E,"PRINCIPAL",'Planificación 2026-1'!W:W,C258,'Planificación 2026-1'!G:G,"T1"))&gt;0,"P35"," ")</f>
        <v xml:space="preserve"> </v>
      </c>
      <c r="V258" s="78" t="str">
        <f>IF(SUM(COUNTIFS('Planificación 2026-1'!E:E,"PRINCIPAL",'Planificación 2026-1'!W:W,C258,'Planificación 2026-1'!G:G,"T3"))&gt;0,"P36"," ")</f>
        <v xml:space="preserve"> </v>
      </c>
      <c r="W258" s="78" t="str">
        <f>IF(SUM(COUNTIFS('Planificación 2026-1'!E:E,"PRINCIPAL",'Planificación 2026-1'!W:W,C258,'Planificación 2026-1'!G:G,"T2"))&gt;0,"P37"," ")</f>
        <v xml:space="preserve"> </v>
      </c>
      <c r="X258" s="78" t="str">
        <f>IF(SUM(COUNTIFS('Planificación 2026-1'!E:E,"PRINCIPAL",'Planificación 2026-1'!W:W,C258,'Planificación 2026-1'!G:G,"AE"))&gt;0,"P38"," ")</f>
        <v xml:space="preserve"> </v>
      </c>
      <c r="Y258" s="78" t="str">
        <f>IF(SUM(COUNTIFS('Planificación 2026-1'!E:E,"PRINCIPAL",'Planificación 2026-1'!W:W,C258,'Planificación 2026-1'!G:G,"T4"))&gt;0,"P55"," ")</f>
        <v xml:space="preserve"> </v>
      </c>
      <c r="Z258" s="78" t="str">
        <f>IF(SUM(COUNTIFS('Planificación 2026-1'!E:E,"FILIAL",'Planificación 2026-1'!W:W,C258,'Planificación 2026-1'!G:G,"AF"))&gt;0," P01"," ")</f>
        <v xml:space="preserve"> </v>
      </c>
      <c r="AA258" s="78" t="str">
        <f>IF(SUM(COUNTIFS('Planificación 2026-1'!E:E,"FILIAL",'Planificación 2026-1'!W:W,C258,'Planificación 2026-1'!G:G,"EN"))&gt;0,"P02"," ")</f>
        <v xml:space="preserve"> </v>
      </c>
      <c r="AB258" s="78" t="str">
        <f>IF(SUM(COUNTIFS('Planificación 2026-1'!E:E,"FILIAL",'Planificación 2026-1'!W:W,C258,'Planificación 2026-1'!G:G,"IS"))&gt;0,"P03"," ")</f>
        <v xml:space="preserve"> </v>
      </c>
      <c r="AC258" s="78" t="str">
        <f>IF(SUM(COUNTIFS('Planificación 2026-1'!E:E,"FILIAL",'Planificación 2026-1'!W:W,C258,'Planificación 2026-1'!G:G,"PS"))&gt;0,"P04"," ")</f>
        <v xml:space="preserve"> </v>
      </c>
      <c r="AD258" s="78"/>
      <c r="AE258" s="78" t="str">
        <f>IF(SUM(COUNTIFS('Planificación 2026-1'!E:E,"FILIAL",'Planificación 2026-1'!W:W,C258,'Planificación 2026-1'!G:G,"IN"))&gt;0,"P06"," ")</f>
        <v xml:space="preserve"> </v>
      </c>
      <c r="AF258" s="78" t="str">
        <f>IF(SUM(COUNTIFS('Planificación 2026-1'!E:E,"FILIAL",'Planificación 2026-1'!W:W,C258,'Planificación 2026-1'!G:G,"CA"))&gt;0,"P07"," ")</f>
        <v xml:space="preserve"> </v>
      </c>
      <c r="AG258" s="78" t="str">
        <f>IF(SUM(COUNTIFS('Planificación 2026-1'!E:E,"FILIAL",'Planificación 2026-1'!W:W,C258,'Planificación 2026-1'!G:G,"DE"))&gt;0,"P08"," ")</f>
        <v xml:space="preserve"> </v>
      </c>
      <c r="AH258" s="78" t="str">
        <f>IF(SUM(COUNTIFS('Planificación 2026-1'!E:E,"FILIAL",'Planificación 2026-1'!W:W,C258,'Planificación 2026-1'!G:G,"OB"))&gt;0,"P09"," ")</f>
        <v xml:space="preserve"> </v>
      </c>
      <c r="AI258" s="78" t="str">
        <f>IF(SUM(COUNTIFS('Planificación 2026-1'!E:E,"FILIAL",'Planificación 2026-1'!W:W,C258,'Planificación 2026-1'!G:G,"MH"))&gt;0,"P31"," ")</f>
        <v xml:space="preserve"> </v>
      </c>
      <c r="AJ258" s="78" t="str">
        <f>IF(SUM(COUNTIFS('Planificación 2026-1'!E:E,"FILIAL",'Planificación 2026-1'!W:W,C258,'Planificación 2026-1'!G:G,"IC"))&gt;0,"P32"," ")</f>
        <v xml:space="preserve"> </v>
      </c>
      <c r="AK258" s="78" t="str">
        <f>IF(SUM(COUNTIFS('Planificación 2026-1'!E:E,"FILIAL",'Planificación 2026-1'!W:W,C258,'Planificación 2026-1'!G:G,"AR"))&gt;0,"P34"," ")</f>
        <v xml:space="preserve"> </v>
      </c>
      <c r="AL258" s="78" t="str">
        <f>IF(SUM(COUNTIFS('Planificación 2026-1'!E:E,"FILIAL",'Planificación 2026-1'!W:W,C258,'Planificación 2026-1'!G:G,"T1"))&gt;0,"P35"," ")</f>
        <v>P35</v>
      </c>
      <c r="AM258" s="78" t="str">
        <f>IF(SUM(COUNTIFS('Planificación 2026-1'!E:E,"FILIAL",'Planificación 2026-1'!W:W,C258,'Planificación 2026-1'!G:G,"T3"))&gt;0,"P36"," ")</f>
        <v>P36</v>
      </c>
      <c r="AN258" s="78" t="str">
        <f>IF(SUM(COUNTIFS('Planificación 2026-1'!E:E,"FILIAL",'Planificación 2026-1'!W:W,C258,'Planificación 2026-1'!G:G,"T2"))&gt;0,"P37"," ")</f>
        <v>P37</v>
      </c>
      <c r="AO258" s="78" t="str">
        <f>IF(SUM(COUNTIFS('Planificación 2026-1'!E:E,"FILIAL",'Planificación 2026-1'!W:W,C258,'Planificación 2026-1'!G:G,"AE"))&gt;0,"P38"," ")</f>
        <v xml:space="preserve"> </v>
      </c>
      <c r="AP258" s="78" t="str">
        <f>IF(SUM(COUNTIFS('Planificación 2026-1'!E:E,"FILIAL",'Planificación 2026-1'!W:W,C258,'Planificación 2026-1'!G:G,"T4"))&gt;0,"P55"," ")</f>
        <v xml:space="preserve"> </v>
      </c>
      <c r="AQ258" s="78" t="str">
        <f>IF(SUM(COUNTIFS('Planificación 2026-1'!E:E,"SUNAMPE",'Planificación 2026-1'!W:W,C258,'Planificación 2026-1'!G:G,"AF"))&gt;0," P01"," ")</f>
        <v xml:space="preserve"> </v>
      </c>
      <c r="AR258" s="78" t="str">
        <f>IF(SUM(COUNTIFS('Planificación 2026-1'!E:E,"SUNAMPE",'Planificación 2026-1'!W:W,C258,'Planificación 2026-1'!G:G,"EN"))&gt;0,"P02"," ")</f>
        <v xml:space="preserve"> </v>
      </c>
      <c r="AS258" s="78" t="str">
        <f>IF(SUM(COUNTIFS('Planificación 2026-1'!E:E,"SUNAMPE",'Planificación 2026-1'!W:W,C258,'Planificación 2026-1'!G:G,"IS"))&gt;0,"P03"," ")</f>
        <v xml:space="preserve"> </v>
      </c>
      <c r="AT258" s="78" t="str">
        <f>IF(SUM(COUNTIFS('Planificación 2026-1'!E:E,"SUNAMPE",'Planificación 2026-1'!W:W,C258,'Planificación 2026-1'!G:G,"PS"))&gt;0,"P04"," ")</f>
        <v xml:space="preserve"> </v>
      </c>
      <c r="AU258" s="78"/>
      <c r="AV258" s="78" t="str">
        <f>IF(SUM(COUNTIFS('Planificación 2026-1'!E:E,"SUNAMPE",'Planificación 2026-1'!W:W,C258,'Planificación 2026-1'!G:G,"IN"))&gt;0,"P06"," ")</f>
        <v xml:space="preserve"> </v>
      </c>
      <c r="AW258" s="78" t="str">
        <f>IF(SUM(COUNTIFS('Planificación 2026-1'!E:E,"SUNAMPE",'Planificación 2026-1'!W:W,C258,'Planificación 2026-1'!G:G,"CA"))&gt;0,"P07"," ")</f>
        <v xml:space="preserve"> </v>
      </c>
      <c r="AX258" s="78" t="str">
        <f>IF(SUM(COUNTIFS('Planificación 2026-1'!E:E,"SUNAMPE",'Planificación 2026-1'!W:W,C258,'Planificación 2026-1'!G:G,"DE"))&gt;0,"P08"," ")</f>
        <v xml:space="preserve"> </v>
      </c>
      <c r="AY258" s="78" t="str">
        <f>IF(SUM(COUNTIFS('Planificación 2026-1'!E:E,"SUNAMPE",'Planificación 2026-1'!W:W,C258,'Planificación 2026-1'!G:G,"OB"))&gt;0,"P09"," ")</f>
        <v xml:space="preserve"> </v>
      </c>
      <c r="AZ258" s="78" t="str">
        <f>IF(SUM(COUNTIFS('Planificación 2026-1'!E:E,"SUNAMPE",'Planificación 2026-1'!W:W,C258,'Planificación 2026-1'!G:G,"MH"))&gt;0,"P31"," ")</f>
        <v xml:space="preserve"> </v>
      </c>
      <c r="BA258" s="78" t="str">
        <f>IF(SUM(COUNTIFS('Planificación 2026-1'!E:E,"SUNAMPE",'Planificación 2026-1'!W:W,C258,'Planificación 2026-1'!G:G,"IC"))&gt;0,"P32"," ")</f>
        <v xml:space="preserve"> </v>
      </c>
      <c r="BB258" s="78" t="str">
        <f>IF(SUM(COUNTIFS('Planificación 2026-1'!E:E,"SUNAMPE",'Planificación 2026-1'!W:W,C258,'Planificación 2026-1'!G:G,"AR"))&gt;0,"P34"," ")</f>
        <v xml:space="preserve"> </v>
      </c>
      <c r="BC258" s="78" t="str">
        <f>IF(SUM(COUNTIFS('Planificación 2026-1'!E:E,"SUNAMPE",'Planificación 2026-1'!W:W,C258,'Planificación 2026-1'!G:G,"T1"))&gt;0,"P35"," ")</f>
        <v xml:space="preserve"> </v>
      </c>
      <c r="BD258" s="78" t="str">
        <f>IF(SUM(COUNTIFS('Planificación 2026-1'!E:E,"SUNAMPE",'Planificación 2026-1'!W:W,C258,'Planificación 2026-1'!G:G,"T3"))&gt;0,"P36"," ")</f>
        <v xml:space="preserve"> </v>
      </c>
      <c r="BE258" s="78" t="str">
        <f>IF(SUM(COUNTIFS('Planificación 2026-1'!E:E,"SUNAMPE",'Planificación 2026-1'!W:W,C258,'Planificación 2026-1'!G:G,"T2"))&gt;0,"P37"," ")</f>
        <v xml:space="preserve"> </v>
      </c>
      <c r="BF258" s="78" t="str">
        <f>IF(SUM(COUNTIFS('Planificación 2026-1'!E:E,"SUNAMPE",'Planificación 2026-1'!W:W,C258,'Planificación 2026-1'!G:G,"AE"))&gt;0,"P38"," ")</f>
        <v xml:space="preserve"> </v>
      </c>
      <c r="BG258" s="78" t="str">
        <f>IF(SUM(COUNTIFS('Planificación 2026-1'!E:E,"SUNAMPE",'Planificación 2026-1'!W:W,C258,'Planificación 2026-1'!G:G,"T4"))&gt;0,"P55"," ")</f>
        <v xml:space="preserve"> </v>
      </c>
      <c r="BH258" s="78" t="str">
        <f>IF(SUM(COUNTIFS('Planificación 2026-1'!E:E,"HUAURA",'Planificación 2026-1'!W:W,C258,'Planificación 2026-1'!G:G,"AF"))&gt;0," P01"," ")</f>
        <v xml:space="preserve"> </v>
      </c>
      <c r="BI258" s="78" t="str">
        <f>IF(SUM(COUNTIFS('Planificación 2026-1'!E:E,"HUAURA",'Planificación 2026-1'!W:W,C258,'Planificación 2026-1'!G:G,"EN"))&gt;0,"P02"," ")</f>
        <v xml:space="preserve"> </v>
      </c>
      <c r="BJ258" s="78" t="str">
        <f>IF(SUM(COUNTIFS('Planificación 2026-1'!E:E,"HUAURA",'Planificación 2026-1'!W:W,C258,'Planificación 2026-1'!G:G,"IS"))&gt;0,"P03"," ")</f>
        <v xml:space="preserve"> </v>
      </c>
      <c r="BK258" s="78" t="str">
        <f>IF(SUM(COUNTIFS('Planificación 2026-1'!E:E,"HUAURA",'Planificación 2026-1'!W:W,C258,'Planificación 2026-1'!G:G,"PS"))&gt;0,"P04"," ")</f>
        <v xml:space="preserve"> </v>
      </c>
      <c r="BL258" s="78"/>
      <c r="BM258" s="78" t="str">
        <f>IF(SUM(COUNTIFS('Planificación 2026-1'!E:E,"HUAURA",'Planificación 2026-1'!W:W,C258,'Planificación 2026-1'!G:G,"IN"))&gt;0,"P06"," ")</f>
        <v xml:space="preserve"> </v>
      </c>
      <c r="BN258" s="78" t="str">
        <f>IF(SUM(COUNTIFS('Planificación 2026-1'!E:E,"HUAURA",'Planificación 2026-1'!W:W,C258,'Planificación 2026-1'!G:G,"CA"))&gt;0,"P07"," ")</f>
        <v xml:space="preserve"> </v>
      </c>
      <c r="BO258" s="78" t="str">
        <f>IF(SUM(COUNTIFS('Planificación 2026-1'!E:E,"HUAURA",'Planificación 2026-1'!W:W,C258,'Planificación 2026-1'!G:G,"DE"))&gt;0,"P08"," ")</f>
        <v xml:space="preserve"> </v>
      </c>
      <c r="BP258" s="78" t="str">
        <f>IF(SUM(COUNTIFS('Planificación 2026-1'!E:E,"HUAURA",'Planificación 2026-1'!W:W,C258,'Planificación 2026-1'!G:G,"OB"))&gt;0,"P09"," ")</f>
        <v xml:space="preserve"> </v>
      </c>
      <c r="BQ258" s="78" t="str">
        <f>IF(SUM(COUNTIFS('Planificación 2026-1'!E:E,"HUAURA",'Planificación 2026-1'!W:W,C258,'Planificación 2026-1'!G:G,"MH"))&gt;0,"P31"," ")</f>
        <v xml:space="preserve"> </v>
      </c>
      <c r="BR258" s="78" t="str">
        <f>IF(SUM(COUNTIFS('Planificación 2026-1'!E:E,"HUAURA",'Planificación 2026-1'!W:W,C258,'Planificación 2026-1'!G:G,"IC"))&gt;0,"P32"," ")</f>
        <v xml:space="preserve"> </v>
      </c>
      <c r="BS258" s="78" t="str">
        <f>IF(SUM(COUNTIFS('Planificación 2026-1'!E:E,"HUAURA",'Planificación 2026-1'!W:W,C258,'Planificación 2026-1'!G:G,"AR"))&gt;0,"P34"," ")</f>
        <v xml:space="preserve"> </v>
      </c>
      <c r="BT258" s="78" t="str">
        <f>IF(SUM(COUNTIFS('Planificación 2026-1'!E:E,"HUAURA",'Planificación 2026-1'!W:W,C258,'Planificación 2026-1'!G:G,"T1"))&gt;0,"P35"," ")</f>
        <v xml:space="preserve"> </v>
      </c>
      <c r="BU258" s="78" t="str">
        <f>IF(SUM(COUNTIFS('Planificación 2026-1'!E:E,"HUAURA",'Planificación 2026-1'!W:W,C258,'Planificación 2026-1'!G:G,"T3"))&gt;0,"P36"," ")</f>
        <v xml:space="preserve"> </v>
      </c>
      <c r="BV258" s="78" t="str">
        <f>IF(SUM(COUNTIFS('Planificación 2026-1'!E:E,"HUAURA",'Planificación 2026-1'!W:W,C258,'Planificación 2026-1'!G:G,"T2"))&gt;0,"P37"," ")</f>
        <v xml:space="preserve"> </v>
      </c>
      <c r="BW258" s="78" t="str">
        <f>IF(SUM(COUNTIFS('Planificación 2026-1'!E:E,"HUAURA",'Planificación 2026-1'!W:W,C258,'Planificación 2026-1'!G:G,"AE"))&gt;0,"P38"," ")</f>
        <v xml:space="preserve"> </v>
      </c>
      <c r="BX258" s="78" t="str">
        <f>IF(SUM(COUNTIFS('Planificación 2026-1'!E:E,"HUAURA",'Planificación 2026-1'!W:W,C258,'Planificación 2026-1'!G:G,"T4"))&gt;0,"P55"," ")</f>
        <v xml:space="preserve"> </v>
      </c>
      <c r="BY258" s="79">
        <f>SUMIFS('Planificación 2026-1'!R:R,'Planificación 2026-1'!W:W,C258,'Planificación 2026-1'!G:G,"AF",'Planificación 2026-1'!H:H,"&gt;2")</f>
        <v>0</v>
      </c>
      <c r="BZ258" s="79">
        <f>SUMIFS('Planificación 2026-1'!R:R,'Planificación 2026-1'!W:W,C258,'Planificación 2026-1'!G:G,"EN",'Planificación 2026-1'!H:H,"&gt;2")</f>
        <v>0</v>
      </c>
      <c r="CA258" s="79">
        <f>SUMIFS('Planificación 2026-1'!R:R,'Planificación 2026-1'!W:W,C258,'Planificación 2026-1'!G:G,"IS",'Planificación 2026-1'!H:H,"&gt;2")</f>
        <v>0</v>
      </c>
      <c r="CB258" s="79">
        <f>SUMIFS('Planificación 2026-1'!R:R,'Planificación 2026-1'!W:W,C258,'Planificación 2026-1'!G:G,"PS",'Planificación 2026-1'!H:H,"&gt;2")</f>
        <v>0</v>
      </c>
      <c r="CC258" s="79">
        <f>SUMIFS('Planificación 2026-1'!R:R,'Planificación 2026-1'!W:W,C258,'Planificación 2026-1'!G:G,"IN",'Planificación 2026-1'!H:H,"&gt;2")</f>
        <v>0</v>
      </c>
      <c r="CD258" s="79">
        <f>SUMIFS('Planificación 2026-1'!R:R,'Planificación 2026-1'!W:W,C258,'Planificación 2026-1'!G:G,"CA",'Planificación 2026-1'!H:H,"&gt;2")</f>
        <v>0</v>
      </c>
      <c r="CE258" s="79">
        <f>SUMIFS('Planificación 2026-1'!R:R,'Planificación 2026-1'!W:W,C258,'Planificación 2026-1'!G:G,"DE",'Planificación 2026-1'!H:H,"&gt;2")</f>
        <v>0</v>
      </c>
      <c r="CF258" s="79">
        <f>SUMIFS('Planificación 2026-1'!R:R,'Planificación 2026-1'!W:W,C258,'Planificación 2026-1'!G:G,"OB",'Planificación 2026-1'!H:H,"&gt;2")</f>
        <v>0</v>
      </c>
      <c r="CG258" s="79">
        <f>SUMIFS('Planificación 2026-1'!R:R,'Planificación 2026-1'!W:W,C258,'Planificación 2026-1'!G:G,"MH",'Planificación 2026-1'!H:H,"&gt;2")</f>
        <v>0</v>
      </c>
      <c r="CH258" s="79">
        <f>SUMIFS('Planificación 2026-1'!R:R,'Planificación 2026-1'!W:W,C258,'Planificación 2026-1'!G:G,"IC",'Planificación 2026-1'!H:H,"&gt;2")</f>
        <v>0</v>
      </c>
      <c r="CI258" s="79">
        <f>SUMIFS('Planificación 2026-1'!R:R,'Planificación 2026-1'!W:W,C258,'Planificación 2026-1'!G:G,"AR",'Planificación 2026-1'!H:H,"&gt;2")</f>
        <v>0</v>
      </c>
      <c r="CJ258" s="79">
        <f>SUMIFS('Planificación 2026-1'!R:R,'Planificación 2026-1'!W:W,C258,'Planificación 2026-1'!G:G,"T1",'Planificación 2026-1'!H:H,"&gt;2")</f>
        <v>0</v>
      </c>
      <c r="CK258" s="79">
        <f>SUMIFS('Planificación 2026-1'!R:R,'Planificación 2026-1'!W:W,C258,'Planificación 2026-1'!G:G,"T3",'Planificación 2026-1'!H:H,"&gt;2")</f>
        <v>0</v>
      </c>
      <c r="CL258" s="79">
        <f>SUMIFS('Planificación 2026-1'!R:R,'Planificación 2026-1'!W:W,C258,'Planificación 2026-1'!G:G,"T2",'Planificación 2026-1'!H:H,"&gt;2")</f>
        <v>0</v>
      </c>
      <c r="CM258" s="79">
        <f>SUMIFS('Planificación 2026-1'!R:R,'Planificación 2026-1'!W:W,C258,'Planificación 2026-1'!G:G,"AE",'Planificación 2026-1'!H:H,"&gt;2")</f>
        <v>0</v>
      </c>
      <c r="CN258" s="79">
        <f>SUMIFS('Planificación 2026-1'!R:R,'Planificación 2026-1'!W:W,C258,'Planificación 2026-1'!G:G,"T4",'Planificación 2026-1'!H:H,"&gt;2")</f>
        <v>0</v>
      </c>
      <c r="CO258" s="79">
        <f>SUMIFS('Planificación 2026-1'!R:R,'Planificación 2026-1'!W:W,C258,'Planificación 2026-1'!G:G,"AF",'Planificación 2026-1'!H:H,"&lt;3")</f>
        <v>0</v>
      </c>
      <c r="CP258" s="79">
        <f>SUMIFS('Planificación 2026-1'!R:R,'Planificación 2026-1'!W:W,C258,'Planificación 2026-1'!G:G,"EN",'Planificación 2026-1'!H:H,"&lt;3")</f>
        <v>0</v>
      </c>
      <c r="CQ258" s="79">
        <f>SUMIFS('Planificación 2026-1'!R:R,'Planificación 2026-1'!W:W,C258,'Planificación 2026-1'!G:G,"IS",'Planificación 2026-1'!H:H,"&lt;3")</f>
        <v>0</v>
      </c>
      <c r="CR258" s="79">
        <f>SUMIFS('Planificación 2026-1'!R:R,'Planificación 2026-1'!W:W,C258,'Planificación 2026-1'!G:G,"PS",'Planificación 2026-1'!H:H,"&lt;3")</f>
        <v>0</v>
      </c>
      <c r="CS258" s="79">
        <f>SUMIFS('Planificación 2026-1'!R:R,'Planificación 2026-1'!W:W,C258,'Planificación 2026-1'!G:G,"IN",'Planificación 2026-1'!H:H,"&lt;3")</f>
        <v>0</v>
      </c>
      <c r="CT258" s="79">
        <f>SUMIFS('Planificación 2026-1'!R:R,'Planificación 2026-1'!W:W,C258,'Planificación 2026-1'!G:G,"CA",'Planificación 2026-1'!H:H,"&lt;3")</f>
        <v>0</v>
      </c>
      <c r="CU258" s="79">
        <f>SUMIFS('Planificación 2026-1'!R:R,'Planificación 2026-1'!W:W,C258,'Planificación 2026-1'!G:G,"DE",'Planificación 2026-1'!H:H,"&lt;3")</f>
        <v>0</v>
      </c>
      <c r="CV258" s="79">
        <f>SUMIFS('Planificación 2026-1'!R:R,'Planificación 2026-1'!W:W,C258,'Planificación 2026-1'!G:G,"OB",'Planificación 2026-1'!H:H,"&lt;3")</f>
        <v>0</v>
      </c>
      <c r="CW258" s="79">
        <f>SUMIFS('Planificación 2026-1'!R:R,'Planificación 2026-1'!W:W,C258,'Planificación 2026-1'!G:G,"MH",'Planificación 2026-1'!H:H,"&lt;3")</f>
        <v>0</v>
      </c>
      <c r="CX258" s="79">
        <f>SUMIFS('Planificación 2026-1'!R:R,'Planificación 2026-1'!W:W,C258,'Planificación 2026-1'!G:G,"IC",'Planificación 2026-1'!H:H,"&lt;3")</f>
        <v>0</v>
      </c>
      <c r="CY258" s="79">
        <f>SUMIFS('Planificación 2026-1'!R:R,'Planificación 2026-1'!W:W,C258,'Planificación 2026-1'!G:G,"AR",'Planificación 2026-1'!H:H,"&lt;3")</f>
        <v>0</v>
      </c>
      <c r="CZ258" s="79">
        <f>SUMIFS('Planificación 2026-1'!R:R,'Planificación 2026-1'!W:W,C258,'Planificación 2026-1'!G:G,"T1",'Planificación 2026-1'!H:H,"&lt;3")</f>
        <v>4</v>
      </c>
      <c r="DA258" s="79">
        <f>SUMIFS('Planificación 2026-1'!R:R,'Planificación 2026-1'!W:W,C258,'Planificación 2026-1'!G:G,"T3",'Planificación 2026-1'!H:H,"&lt;3")</f>
        <v>0</v>
      </c>
      <c r="DB258" s="79">
        <f>SUMIFS('Planificación 2026-1'!R:R,'Planificación 2026-1'!W:W,C258,'Planificación 2026-1'!G:G,"T2",'Planificación 2026-1'!H:H,"&lt;3")</f>
        <v>10</v>
      </c>
      <c r="DC258" s="79">
        <f>SUMIFS('Planificación 2026-1'!R:R,'Planificación 2026-1'!W:W,C258,'Planificación 2026-1'!G:G,"AE",'Planificación 2026-1'!H:H,"&lt;3")</f>
        <v>0</v>
      </c>
      <c r="DD258" s="79">
        <f>SUMIFS('Planificación 2026-1'!R:R,'Planificación 2026-1'!W:W,C258,'Planificación 2026-1'!G:G,"T4",'Planificación 2026-1'!H:H,"&lt;3")</f>
        <v>0</v>
      </c>
      <c r="DE258" s="78" t="str">
        <f t="shared" ref="DE258:DE312" si="60">TRIM(CONCATENATE(I258,J258,K258,L258,M258,N258,O258,P258,Q258,R258,S258,T258,U258,V258,W258,X258,Y258))</f>
        <v/>
      </c>
      <c r="DF258" s="30">
        <f>IF(C258="","",SUMIFS('Planificación 2026-1'!R:R,'Planificación 2026-1'!W:W,C258,'Planificación 2026-1'!E:E,"PRINCIPAL",'Planificación 2026-1'!X:X,"VIRTUAL"))</f>
        <v>0</v>
      </c>
      <c r="DG258" s="30">
        <f>IF(C258="","",SUMIFS('Planificación 2026-1'!R:R,'Planificación 2026-1'!W:W,C258,'Planificación 2026-1'!E:E,"PRINCIPAL",'Planificación 2026-1'!X:X,"PRESENCIAL"))</f>
        <v>0</v>
      </c>
      <c r="DH258" s="30">
        <f>IF(C258="","",SUMIFS('Planificación 2026-1'!R:R,'Planificación 2026-1'!W:W,C258,'Planificación 2026-1'!E:E,"PRINCIPAL",'Planificación 2026-1'!X:X,"HIBRIDO PRESENCIAL"))</f>
        <v>0</v>
      </c>
      <c r="DI258" s="78" t="str">
        <f t="shared" ref="DI258:DI312" si="61">TRIM(CONCATENATE(Z258,AA258,AB258,AC258,AD258,AE258,AF258,AG258,AH258,AI258,AJ258,AK258,AL258,AM258,AN258,AO258,AP258))</f>
        <v>P35P36P37</v>
      </c>
      <c r="DJ258" s="78">
        <f>IF(C258="","",SUMIFS('Planificación 2026-1'!R:R,'Planificación 2026-1'!W:W,C258,'Planificación 2026-1'!E:E,"FILIAL",'Planificación 2026-1'!X:X,"VIRTUAL"))</f>
        <v>0</v>
      </c>
      <c r="DK258" s="80">
        <f>IF(C258="","",SUMIFS('Planificación 2026-1'!R:R,'Planificación 2026-1'!W:W,C258,'Planificación 2026-1'!E:E,"FILIAL",'Planificación 2026-1'!X:X,"PRESENCIAL"))</f>
        <v>14</v>
      </c>
      <c r="DL258" s="42">
        <f>IF(C258="","",SUMIFS('Planificación 2026-1'!R:R,'Planificación 2026-1'!W:W,C258,'Planificación 2026-1'!E:E,"FILIAL",'Planificación 2026-1'!X:X,"HIBRIDO PRESENCIAL"))</f>
        <v>0</v>
      </c>
      <c r="DM258" s="81" t="str">
        <f t="shared" ref="DM258:DM312" si="62">TRIM(CONCATENATE(AQ258,AR258,AS258,AT258,AU258,AV258,AW258,AX258,AY258,AZ258,BA258,BB258,BC258,BD258,BE258,BF258,BG258))</f>
        <v/>
      </c>
      <c r="DN258" s="78">
        <f>IF(C258="","",SUMIFS('Planificación 2026-1'!R:R,'Planificación 2026-1'!W:W,C258,'Planificación 2026-1'!E:E,"SUNAMPE",'Planificación 2026-1'!X:X,"VIRTUAL"))</f>
        <v>0</v>
      </c>
      <c r="DO258" s="42">
        <f>IF(C258="","",SUMIFS('Planificación 2026-1'!R:R,'Planificación 2026-1'!W:W,C258,'Planificación 2026-1'!E:E,"SUNAMPE",'Planificación 2026-1'!X:X,"PRESENCIAL"))</f>
        <v>0</v>
      </c>
      <c r="DP258" s="81" t="str">
        <f t="shared" ref="DP258:DP312" si="63">TRIM(CONCATENATE(BH258,BI258,BJ258,BK258,BL258,BM258,BN258,BO258,BP258,BQ258,BR258,BS258,BT258,BU258,BV258,BW258,BX258))</f>
        <v/>
      </c>
      <c r="DQ258" s="78">
        <f>IF(C258="","",SUMIFS('Planificación 2026-1'!R:R,'Planificación 2026-1'!W:W,C258,'Planificación 2026-1'!E:E,"HUAURA",'Planificación 2026-1'!X:X,"VIRTUAL"))</f>
        <v>0</v>
      </c>
      <c r="DR258" s="42">
        <f>IF(C258="","",SUMIFS('Planificación 2026-1'!R:R,'Planificación 2026-1'!W:W,C258,'Planificación 2026-1'!E:E,"HUAURA",'Planificación 2026-1'!X:X,"PRESENCIAL"))</f>
        <v>0</v>
      </c>
      <c r="DS258" s="48">
        <f>SUMIFS('Planificación 2026-1'!R:R,'Planificación 2026-1'!W:W,C258,'Planificación 2026-1'!E:E,"PRINCIPAL",'Planificación 2026-1'!X:X,"VIRTUAL",'Planificación 2026-1'!H:H,"&gt;2")</f>
        <v>0</v>
      </c>
      <c r="DT258" s="48">
        <f>SUMIFS('Planificación 2026-1'!R:R,'Planificación 2026-1'!W:W,C258,'Planificación 2026-1'!E:E,"PRINCIPAL",'Planificación 2026-1'!X:X,"&lt;&gt;VIRTUAL",'Planificación 2026-1'!H:H,"&gt;2")</f>
        <v>0</v>
      </c>
      <c r="DU258" s="48">
        <f>SUMIFS('Planificación 2026-1'!R:R,'Planificación 2026-1'!W:W,C258,'Planificación 2026-1'!E:E,"SUNAMPE",'Planificación 2026-1'!X:X,"VIRTUAL",'Planificación 2026-1'!H:H,"&gt;2")</f>
        <v>0</v>
      </c>
      <c r="DV258" s="48">
        <f>SUMIFS('Planificación 2026-1'!R:R,'Planificación 2026-1'!W:W,C258,'Planificación 2026-1'!E:E,"SUNAMPE",'Planificación 2026-1'!X:X,"&lt;&gt;VIRTUAL",'Planificación 2026-1'!H:H,"&gt;2")</f>
        <v>0</v>
      </c>
      <c r="DW258" s="48">
        <f>SUMIFS('Planificación 2026-1'!R:R,'Planificación 2026-1'!W:W,C258,'Planificación 2026-1'!E:E,"FILIAL",'Planificación 2026-1'!X:X,"VIRTUAL",'Planificación 2026-1'!H:H,"&gt;2")</f>
        <v>0</v>
      </c>
      <c r="DX258" s="48">
        <f>SUMIFS('Planificación 2026-1'!R:R,'Planificación 2026-1'!W:W,C258,'Planificación 2026-1'!E:E,"FILIAL",'Planificación 2026-1'!X:X,"&lt;&gt;VIRTUAL",'Planificación 2026-1'!H:H,"&gt;2")</f>
        <v>0</v>
      </c>
      <c r="DY258" s="48">
        <f>SUMIFS('Planificación 2026-1'!R:R,'Planificación 2026-1'!W:W,C258,'Planificación 2026-1'!E:E,"PORUMA",'Planificación 2026-1'!X:X,"VIRTUAL",'Planificación 2026-1'!H:H,"&gt;2")</f>
        <v>0</v>
      </c>
      <c r="DZ258" s="48">
        <f>SUMIFS('Planificación 2026-1'!R:R,'Planificación 2026-1'!W:W,C258,'Planificación 2026-1'!E:E,"PORUMA",'Planificación 2026-1'!X:X,"&lt;&gt;VIRTUAL",'Planificación 2026-1'!H:H,"&gt;2")</f>
        <v>0</v>
      </c>
      <c r="EA258" s="48">
        <f>SUMIFS('Planificación 2026-1'!R:R,'Planificación 2026-1'!W:W,C258,'Planificación 2026-1'!E:E,"HUAURA",'Planificación 2026-1'!X:X,"VIRTUAL",'Planificación 2026-1'!H:H,"&gt;2")</f>
        <v>0</v>
      </c>
      <c r="EB258" s="48">
        <f>SUMIFS('Planificación 2026-1'!R:R,'Planificación 2026-1'!W:W,C258,'Planificación 2026-1'!E:E,"HUAURA",'Planificación 2026-1'!X:X,"&lt;&gt;VIRTUAL",'Planificación 2026-1'!H:H,"&gt;2")</f>
        <v>0</v>
      </c>
      <c r="EC258" s="48">
        <f>SUMIFS('Planificación 2026-1'!R:R,'Planificación 2026-1'!W:W,C258,'Planificación 2026-1'!E:E,"PRINCIPAL",'Planificación 2026-1'!X:X,"VIRTUAL",'Planificación 2026-1'!H:H,"&lt;3")</f>
        <v>0</v>
      </c>
      <c r="ED258" s="48">
        <f>SUMIFS('Planificación 2026-1'!R:R,'Planificación 2026-1'!W:W,C258,'Planificación 2026-1'!E:E,"PRINCIPAL",'Planificación 2026-1'!X:X,"&lt;&gt;VIRTUAL",'Planificación 2026-1'!H:H,"&lt;3")</f>
        <v>0</v>
      </c>
      <c r="EE258" s="48">
        <f>SUMIFS('Planificación 2026-1'!R:R,'Planificación 2026-1'!W:W,C258,'Planificación 2026-1'!E:E,"SUNAMPE",'Planificación 2026-1'!X:X,"VIRTUAL",'Planificación 2026-1'!H:H,"&lt;3")</f>
        <v>0</v>
      </c>
      <c r="EF258" s="48">
        <f>SUMIFS('Planificación 2026-1'!R:R,'Planificación 2026-1'!W:W,C258,'Planificación 2026-1'!E:E,"SUNAMPE",'Planificación 2026-1'!X:X,"&lt;&gt;VIRTUAL",'Planificación 2026-1'!H:H,"&lt;3")</f>
        <v>0</v>
      </c>
      <c r="EG258" s="48">
        <f>SUMIFS('Planificación 2026-1'!R:R,'Planificación 2026-1'!W:W,C258,'Planificación 2026-1'!E:E,"FILIAL",'Planificación 2026-1'!X:X,"VIRTUAL",'Planificación 2026-1'!H:H,"&lt;3")</f>
        <v>0</v>
      </c>
      <c r="EH258" s="48">
        <f>SUMIFS('Planificación 2026-1'!R:R,'Planificación 2026-1'!W:W,C258,'Planificación 2026-1'!E:E,"FILIAL",'Planificación 2026-1'!X:X,"&lt;&gt;VIRTUAL",'Planificación 2026-1'!H:H,"&lt;3")</f>
        <v>14</v>
      </c>
      <c r="EI258" s="48">
        <f>SUMIFS('Planificación 2026-1'!R:R,'Planificación 2026-1'!W:W,C258,'Planificación 2026-1'!E:E,"PORUMA",'Planificación 2026-1'!X:X,"VIRTUAL",'Planificación 2026-1'!H:H,"&lt;3")</f>
        <v>0</v>
      </c>
      <c r="EJ258" s="48">
        <f>SUMIFS('Planificación 2026-1'!R:R,'Planificación 2026-1'!W:W,C258,'Planificación 2026-1'!E:E,"PORUMA",'Planificación 2026-1'!X:X,"&lt;&gt;VIRTUAL",'Planificación 2026-1'!H:H,"&lt;3")</f>
        <v>0</v>
      </c>
      <c r="EK258" s="48">
        <f>SUMIFS('Planificación 2026-1'!R:R,'Planificación 2026-1'!W:W,C258,'Planificación 2026-1'!E:E,"HUAURA",'Planificación 2026-1'!X:X,"VIRTUAL",'Planificación 2026-1'!H:H,"&lt;3")</f>
        <v>0</v>
      </c>
      <c r="EL258" s="48">
        <f>SUMIFS('Planificación 2026-1'!R:R,'Planificación 2026-1'!W:W,C258,'Planificación 2026-1'!E:E,"HUAURA",'Planificación 2026-1'!X:X,"&lt;&gt;VIRTUAL",'Planificación 2026-1'!H:H,"&lt;3")</f>
        <v>0</v>
      </c>
      <c r="EM258" s="48">
        <f t="shared" ref="EM258:EM312" si="64">EG258+DW258+DX258+EH258</f>
        <v>14</v>
      </c>
      <c r="EN258" s="48">
        <f t="shared" ref="EN258:EN312" si="65">EL258+EK258+EB258+EA258</f>
        <v>0</v>
      </c>
      <c r="EO258" s="48">
        <f t="shared" ref="EO258:EO312" si="66">EI258+EJ258+DZ258+DY258</f>
        <v>0</v>
      </c>
      <c r="EP258" s="48">
        <f t="shared" ref="EP258:EP312" si="67">ED258+EC258+DT258+DS258</f>
        <v>0</v>
      </c>
      <c r="EQ258" s="48">
        <f t="shared" ref="EQ258:EQ312" si="68">EF258+EE258+DV258+DU258</f>
        <v>0</v>
      </c>
      <c r="ER258" s="48"/>
      <c r="ES258" s="48">
        <f t="shared" ref="ES258:ES312" si="69">DS258+DW258+EA258+EC258+EG258+EK258+DU258+EE258</f>
        <v>0</v>
      </c>
      <c r="ET258" s="48">
        <f t="shared" ref="ET258:ET312" si="70">DT258+DX258+EB258+ED258+EH258+EL258+DV258+EF258</f>
        <v>14</v>
      </c>
      <c r="EU258" s="48" t="b">
        <f t="shared" ref="EU258:EU312" si="71">EXACT(SUM(ES258:ET258),D258)</f>
        <v>1</v>
      </c>
      <c r="EV258" s="48" t="str">
        <f t="shared" ref="EV258:EV312" si="72">IF(AND(DT258=0,DX258=0,EB258=0),"",IF(COUNTIF(DS258:EB258,"&gt;0")=1,IF(DT258+DS258&gt;0,"SEDE",IF(DX258+DW258&gt;0,"FILIAL","HUAURA")),IF(COUNTIF(DS258:EB258,"&gt;0")=2,IF(AND(DT258+DS258&gt;0,DX258+DW258&gt;0),"SEDE-FILIAL",IF(AND(DT258&gt;0,EB258&gt;0),"SEDE-HUAURA","FILIAL-HUAURA")),"SEDE-FILIAL-HUAURA")))</f>
        <v/>
      </c>
      <c r="EW258" s="48" t="str">
        <f t="shared" ref="EW258:EW312" si="73">IF(ES258=0,"PRESENCIAL",IF(ET258=0,"VIRTUAL",IF(ES258&gt;ET258,"MAS VIRTUAL",IF(ET258&gt;ES258,"MAS PRESENCIAL","AMBOS"))))</f>
        <v>PRESENCIAL</v>
      </c>
    </row>
    <row r="259" spans="2:153" x14ac:dyDescent="0.3">
      <c r="B259" s="383">
        <v>256</v>
      </c>
      <c r="C259" s="107" t="s">
        <v>508</v>
      </c>
      <c r="D259" s="82">
        <f>SUMIF('Planificación 2026-1'!W:W,C259,'Planificación 2026-1'!R:R)</f>
        <v>12</v>
      </c>
      <c r="E259" s="385" t="s">
        <v>319</v>
      </c>
      <c r="F259" s="386"/>
      <c r="G259" s="107" t="s">
        <v>431</v>
      </c>
      <c r="H259" s="107" t="s">
        <v>438</v>
      </c>
      <c r="I259" s="77" t="str">
        <f>IF(SUM(COUNTIFS('Planificación 2026-1'!E:E,"PRINCIPAL",'Planificación 2026-1'!W:W,C259,'Planificación 2026-1'!G:G,"AF"))&gt;0,"P01"," ")</f>
        <v xml:space="preserve"> </v>
      </c>
      <c r="J259" s="78" t="str">
        <f>IF(SUM(COUNTIFS('Planificación 2026-1'!E:E,"PRINCIPAL",'Planificación 2026-1'!W:W,C259,'Planificación 2026-1'!G:G,"EN"))&gt;0,"P02"," ")</f>
        <v xml:space="preserve"> </v>
      </c>
      <c r="K259" s="78" t="str">
        <f>IF(SUM(COUNTIFS('Planificación 2026-1'!E:E,"PRINCIPAL",'Planificación 2026-1'!W:W,C259,'Planificación 2026-1'!G:G,"IS"))&gt;0,"P03"," ")</f>
        <v xml:space="preserve"> </v>
      </c>
      <c r="L259" s="78" t="str">
        <f>IF(SUM(COUNTIFS('Planificación 2026-1'!E:E,"PRINCIPAL",'Planificación 2026-1'!W:W,C259,'Planificación 2026-1'!G:G,"PS"))&gt;0,"P04"," ")</f>
        <v xml:space="preserve"> </v>
      </c>
      <c r="M259" s="78"/>
      <c r="N259" s="78" t="str">
        <f>IF(SUM(COUNTIFS('Planificación 2026-1'!E:E,"PRINCIPAL",'Planificación 2026-1'!W:W,C259,'Planificación 2026-1'!G:G,"IN"))&gt;0,"P06"," ")</f>
        <v xml:space="preserve"> </v>
      </c>
      <c r="O259" s="78" t="str">
        <f>IF(SUM(COUNTIFS('Planificación 2026-1'!E:E,"PRINCIPAL",'Planificación 2026-1'!W:W,C259,'Planificación 2026-1'!G:G,"CA"))&gt;0,"P07"," ")</f>
        <v xml:space="preserve"> </v>
      </c>
      <c r="P259" s="78" t="str">
        <f>IF(SUM(COUNTIFS('Planificación 2026-1'!E:E,"PRINCIPAL",'Planificación 2026-1'!W:W,C259,'Planificación 2026-1'!G:G,"DE"))&gt;0,"P08"," ")</f>
        <v xml:space="preserve"> </v>
      </c>
      <c r="Q259" s="78" t="str">
        <f>IF(SUM(COUNTIFS('Planificación 2026-1'!E:E,"PRINCIPAL",'Planificación 2026-1'!W:W,C259,'Planificación 2026-1'!G:G,"OB"))&gt;0,"P09"," ")</f>
        <v>P09</v>
      </c>
      <c r="R259" s="78" t="str">
        <f>IF(SUM(COUNTIFS('Planificación 2026-1'!E:E,"PRINCIPAL",'Planificación 2026-1'!W:W,C259,'Planificación 2026-1'!G:G,"MH"))&gt;0,"P31"," ")</f>
        <v xml:space="preserve"> </v>
      </c>
      <c r="S259" s="78" t="str">
        <f>IF(SUM(COUNTIFS('Planificación 2026-1'!E:E,"PRINCIPAL",'Planificación 2026-1'!W:W,C259,'Planificación 2026-1'!G:G,"IC"))&gt;0,"P32"," ")</f>
        <v xml:space="preserve"> </v>
      </c>
      <c r="T259" s="78" t="str">
        <f>IF(SUM(COUNTIFS('Planificación 2026-1'!E:E,"PRINCIPAL",'Planificación 2026-1'!W:W,C259,'Planificación 2026-1'!G:G,"AR"))&gt;0,"P34"," ")</f>
        <v xml:space="preserve"> </v>
      </c>
      <c r="U259" s="78" t="str">
        <f>IF(SUM(COUNTIFS('Planificación 2026-1'!E:E,"PRINCIPAL",'Planificación 2026-1'!W:W,C259,'Planificación 2026-1'!G:G,"T1"))&gt;0,"P35"," ")</f>
        <v xml:space="preserve"> </v>
      </c>
      <c r="V259" s="78" t="str">
        <f>IF(SUM(COUNTIFS('Planificación 2026-1'!E:E,"PRINCIPAL",'Planificación 2026-1'!W:W,C259,'Planificación 2026-1'!G:G,"T3"))&gt;0,"P36"," ")</f>
        <v xml:space="preserve"> </v>
      </c>
      <c r="W259" s="78" t="str">
        <f>IF(SUM(COUNTIFS('Planificación 2026-1'!E:E,"PRINCIPAL",'Planificación 2026-1'!W:W,C259,'Planificación 2026-1'!G:G,"T2"))&gt;0,"P37"," ")</f>
        <v xml:space="preserve"> </v>
      </c>
      <c r="X259" s="78" t="str">
        <f>IF(SUM(COUNTIFS('Planificación 2026-1'!E:E,"PRINCIPAL",'Planificación 2026-1'!W:W,C259,'Planificación 2026-1'!G:G,"AE"))&gt;0,"P38"," ")</f>
        <v xml:space="preserve"> </v>
      </c>
      <c r="Y259" s="78" t="str">
        <f>IF(SUM(COUNTIFS('Planificación 2026-1'!E:E,"PRINCIPAL",'Planificación 2026-1'!W:W,C259,'Planificación 2026-1'!G:G,"T4"))&gt;0,"P55"," ")</f>
        <v xml:space="preserve"> </v>
      </c>
      <c r="Z259" s="78" t="str">
        <f>IF(SUM(COUNTIFS('Planificación 2026-1'!E:E,"FILIAL",'Planificación 2026-1'!W:W,C259,'Planificación 2026-1'!G:G,"AF"))&gt;0," P01"," ")</f>
        <v xml:space="preserve"> </v>
      </c>
      <c r="AA259" s="78" t="str">
        <f>IF(SUM(COUNTIFS('Planificación 2026-1'!E:E,"FILIAL",'Planificación 2026-1'!W:W,C259,'Planificación 2026-1'!G:G,"EN"))&gt;0,"P02"," ")</f>
        <v xml:space="preserve"> </v>
      </c>
      <c r="AB259" s="78" t="str">
        <f>IF(SUM(COUNTIFS('Planificación 2026-1'!E:E,"FILIAL",'Planificación 2026-1'!W:W,C259,'Planificación 2026-1'!G:G,"IS"))&gt;0,"P03"," ")</f>
        <v xml:space="preserve"> </v>
      </c>
      <c r="AC259" s="78" t="str">
        <f>IF(SUM(COUNTIFS('Planificación 2026-1'!E:E,"FILIAL",'Planificación 2026-1'!W:W,C259,'Planificación 2026-1'!G:G,"PS"))&gt;0,"P04"," ")</f>
        <v xml:space="preserve"> </v>
      </c>
      <c r="AD259" s="78"/>
      <c r="AE259" s="78" t="str">
        <f>IF(SUM(COUNTIFS('Planificación 2026-1'!E:E,"FILIAL",'Planificación 2026-1'!W:W,C259,'Planificación 2026-1'!G:G,"IN"))&gt;0,"P06"," ")</f>
        <v xml:space="preserve"> </v>
      </c>
      <c r="AF259" s="78" t="str">
        <f>IF(SUM(COUNTIFS('Planificación 2026-1'!E:E,"FILIAL",'Planificación 2026-1'!W:W,C259,'Planificación 2026-1'!G:G,"CA"))&gt;0,"P07"," ")</f>
        <v xml:space="preserve"> </v>
      </c>
      <c r="AG259" s="78" t="str">
        <f>IF(SUM(COUNTIFS('Planificación 2026-1'!E:E,"FILIAL",'Planificación 2026-1'!W:W,C259,'Planificación 2026-1'!G:G,"DE"))&gt;0,"P08"," ")</f>
        <v xml:space="preserve"> </v>
      </c>
      <c r="AH259" s="78" t="str">
        <f>IF(SUM(COUNTIFS('Planificación 2026-1'!E:E,"FILIAL",'Planificación 2026-1'!W:W,C259,'Planificación 2026-1'!G:G,"OB"))&gt;0,"P09"," ")</f>
        <v xml:space="preserve"> </v>
      </c>
      <c r="AI259" s="78" t="str">
        <f>IF(SUM(COUNTIFS('Planificación 2026-1'!E:E,"FILIAL",'Planificación 2026-1'!W:W,C259,'Planificación 2026-1'!G:G,"MH"))&gt;0,"P31"," ")</f>
        <v xml:space="preserve"> </v>
      </c>
      <c r="AJ259" s="78" t="str">
        <f>IF(SUM(COUNTIFS('Planificación 2026-1'!E:E,"FILIAL",'Planificación 2026-1'!W:W,C259,'Planificación 2026-1'!G:G,"IC"))&gt;0,"P32"," ")</f>
        <v xml:space="preserve"> </v>
      </c>
      <c r="AK259" s="78" t="str">
        <f>IF(SUM(COUNTIFS('Planificación 2026-1'!E:E,"FILIAL",'Planificación 2026-1'!W:W,C259,'Planificación 2026-1'!G:G,"AR"))&gt;0,"P34"," ")</f>
        <v xml:space="preserve"> </v>
      </c>
      <c r="AL259" s="78" t="str">
        <f>IF(SUM(COUNTIFS('Planificación 2026-1'!E:E,"FILIAL",'Planificación 2026-1'!W:W,C259,'Planificación 2026-1'!G:G,"T1"))&gt;0,"P35"," ")</f>
        <v xml:space="preserve"> </v>
      </c>
      <c r="AM259" s="78" t="str">
        <f>IF(SUM(COUNTIFS('Planificación 2026-1'!E:E,"FILIAL",'Planificación 2026-1'!W:W,C259,'Planificación 2026-1'!G:G,"T3"))&gt;0,"P36"," ")</f>
        <v xml:space="preserve"> </v>
      </c>
      <c r="AN259" s="78" t="str">
        <f>IF(SUM(COUNTIFS('Planificación 2026-1'!E:E,"FILIAL",'Planificación 2026-1'!W:W,C259,'Planificación 2026-1'!G:G,"T2"))&gt;0,"P37"," ")</f>
        <v xml:space="preserve"> </v>
      </c>
      <c r="AO259" s="78" t="str">
        <f>IF(SUM(COUNTIFS('Planificación 2026-1'!E:E,"FILIAL",'Planificación 2026-1'!W:W,C259,'Planificación 2026-1'!G:G,"AE"))&gt;0,"P38"," ")</f>
        <v xml:space="preserve"> </v>
      </c>
      <c r="AP259" s="78" t="str">
        <f>IF(SUM(COUNTIFS('Planificación 2026-1'!E:E,"FILIAL",'Planificación 2026-1'!W:W,C259,'Planificación 2026-1'!G:G,"T4"))&gt;0,"P55"," ")</f>
        <v xml:space="preserve"> </v>
      </c>
      <c r="AQ259" s="78" t="str">
        <f>IF(SUM(COUNTIFS('Planificación 2026-1'!E:E,"SUNAMPE",'Planificación 2026-1'!W:W,C259,'Planificación 2026-1'!G:G,"AF"))&gt;0," P01"," ")</f>
        <v xml:space="preserve"> </v>
      </c>
      <c r="AR259" s="78" t="str">
        <f>IF(SUM(COUNTIFS('Planificación 2026-1'!E:E,"SUNAMPE",'Planificación 2026-1'!W:W,C259,'Planificación 2026-1'!G:G,"EN"))&gt;0,"P02"," ")</f>
        <v xml:space="preserve"> </v>
      </c>
      <c r="AS259" s="78" t="str">
        <f>IF(SUM(COUNTIFS('Planificación 2026-1'!E:E,"SUNAMPE",'Planificación 2026-1'!W:W,C259,'Planificación 2026-1'!G:G,"IS"))&gt;0,"P03"," ")</f>
        <v xml:space="preserve"> </v>
      </c>
      <c r="AT259" s="78" t="str">
        <f>IF(SUM(COUNTIFS('Planificación 2026-1'!E:E,"SUNAMPE",'Planificación 2026-1'!W:W,C259,'Planificación 2026-1'!G:G,"PS"))&gt;0,"P04"," ")</f>
        <v xml:space="preserve"> </v>
      </c>
      <c r="AU259" s="78"/>
      <c r="AV259" s="78" t="str">
        <f>IF(SUM(COUNTIFS('Planificación 2026-1'!E:E,"SUNAMPE",'Planificación 2026-1'!W:W,C259,'Planificación 2026-1'!G:G,"IN"))&gt;0,"P06"," ")</f>
        <v xml:space="preserve"> </v>
      </c>
      <c r="AW259" s="78" t="str">
        <f>IF(SUM(COUNTIFS('Planificación 2026-1'!E:E,"SUNAMPE",'Planificación 2026-1'!W:W,C259,'Planificación 2026-1'!G:G,"CA"))&gt;0,"P07"," ")</f>
        <v xml:space="preserve"> </v>
      </c>
      <c r="AX259" s="78" t="str">
        <f>IF(SUM(COUNTIFS('Planificación 2026-1'!E:E,"SUNAMPE",'Planificación 2026-1'!W:W,C259,'Planificación 2026-1'!G:G,"DE"))&gt;0,"P08"," ")</f>
        <v xml:space="preserve"> </v>
      </c>
      <c r="AY259" s="78" t="str">
        <f>IF(SUM(COUNTIFS('Planificación 2026-1'!E:E,"SUNAMPE",'Planificación 2026-1'!W:W,C259,'Planificación 2026-1'!G:G,"OB"))&gt;0,"P09"," ")</f>
        <v xml:space="preserve"> </v>
      </c>
      <c r="AZ259" s="78" t="str">
        <f>IF(SUM(COUNTIFS('Planificación 2026-1'!E:E,"SUNAMPE",'Planificación 2026-1'!W:W,C259,'Planificación 2026-1'!G:G,"MH"))&gt;0,"P31"," ")</f>
        <v xml:space="preserve"> </v>
      </c>
      <c r="BA259" s="78" t="str">
        <f>IF(SUM(COUNTIFS('Planificación 2026-1'!E:E,"SUNAMPE",'Planificación 2026-1'!W:W,C259,'Planificación 2026-1'!G:G,"IC"))&gt;0,"P32"," ")</f>
        <v xml:space="preserve"> </v>
      </c>
      <c r="BB259" s="78" t="str">
        <f>IF(SUM(COUNTIFS('Planificación 2026-1'!E:E,"SUNAMPE",'Planificación 2026-1'!W:W,C259,'Planificación 2026-1'!G:G,"AR"))&gt;0,"P34"," ")</f>
        <v xml:space="preserve"> </v>
      </c>
      <c r="BC259" s="78" t="str">
        <f>IF(SUM(COUNTIFS('Planificación 2026-1'!E:E,"SUNAMPE",'Planificación 2026-1'!W:W,C259,'Planificación 2026-1'!G:G,"T1"))&gt;0,"P35"," ")</f>
        <v xml:space="preserve"> </v>
      </c>
      <c r="BD259" s="78" t="str">
        <f>IF(SUM(COUNTIFS('Planificación 2026-1'!E:E,"SUNAMPE",'Planificación 2026-1'!W:W,C259,'Planificación 2026-1'!G:G,"T3"))&gt;0,"P36"," ")</f>
        <v xml:space="preserve"> </v>
      </c>
      <c r="BE259" s="78" t="str">
        <f>IF(SUM(COUNTIFS('Planificación 2026-1'!E:E,"SUNAMPE",'Planificación 2026-1'!W:W,C259,'Planificación 2026-1'!G:G,"T2"))&gt;0,"P37"," ")</f>
        <v xml:space="preserve"> </v>
      </c>
      <c r="BF259" s="78" t="str">
        <f>IF(SUM(COUNTIFS('Planificación 2026-1'!E:E,"SUNAMPE",'Planificación 2026-1'!W:W,C259,'Planificación 2026-1'!G:G,"AE"))&gt;0,"P38"," ")</f>
        <v xml:space="preserve"> </v>
      </c>
      <c r="BG259" s="78" t="str">
        <f>IF(SUM(COUNTIFS('Planificación 2026-1'!E:E,"SUNAMPE",'Planificación 2026-1'!W:W,C259,'Planificación 2026-1'!G:G,"T4"))&gt;0,"P55"," ")</f>
        <v xml:space="preserve"> </v>
      </c>
      <c r="BH259" s="78" t="str">
        <f>IF(SUM(COUNTIFS('Planificación 2026-1'!E:E,"HUAURA",'Planificación 2026-1'!W:W,C259,'Planificación 2026-1'!G:G,"AF"))&gt;0," P01"," ")</f>
        <v xml:space="preserve"> </v>
      </c>
      <c r="BI259" s="78" t="str">
        <f>IF(SUM(COUNTIFS('Planificación 2026-1'!E:E,"HUAURA",'Planificación 2026-1'!W:W,C259,'Planificación 2026-1'!G:G,"EN"))&gt;0,"P02"," ")</f>
        <v xml:space="preserve"> </v>
      </c>
      <c r="BJ259" s="78" t="str">
        <f>IF(SUM(COUNTIFS('Planificación 2026-1'!E:E,"HUAURA",'Planificación 2026-1'!W:W,C259,'Planificación 2026-1'!G:G,"IS"))&gt;0,"P03"," ")</f>
        <v xml:space="preserve"> </v>
      </c>
      <c r="BK259" s="78" t="str">
        <f>IF(SUM(COUNTIFS('Planificación 2026-1'!E:E,"HUAURA",'Planificación 2026-1'!W:W,C259,'Planificación 2026-1'!G:G,"PS"))&gt;0,"P04"," ")</f>
        <v xml:space="preserve"> </v>
      </c>
      <c r="BL259" s="78"/>
      <c r="BM259" s="78" t="str">
        <f>IF(SUM(COUNTIFS('Planificación 2026-1'!E:E,"HUAURA",'Planificación 2026-1'!W:W,C259,'Planificación 2026-1'!G:G,"IN"))&gt;0,"P06"," ")</f>
        <v xml:space="preserve"> </v>
      </c>
      <c r="BN259" s="78" t="str">
        <f>IF(SUM(COUNTIFS('Planificación 2026-1'!E:E,"HUAURA",'Planificación 2026-1'!W:W,C259,'Planificación 2026-1'!G:G,"CA"))&gt;0,"P07"," ")</f>
        <v xml:space="preserve"> </v>
      </c>
      <c r="BO259" s="78" t="str">
        <f>IF(SUM(COUNTIFS('Planificación 2026-1'!E:E,"HUAURA",'Planificación 2026-1'!W:W,C259,'Planificación 2026-1'!G:G,"DE"))&gt;0,"P08"," ")</f>
        <v xml:space="preserve"> </v>
      </c>
      <c r="BP259" s="78" t="str">
        <f>IF(SUM(COUNTIFS('Planificación 2026-1'!E:E,"HUAURA",'Planificación 2026-1'!W:W,C259,'Planificación 2026-1'!G:G,"OB"))&gt;0,"P09"," ")</f>
        <v xml:space="preserve"> </v>
      </c>
      <c r="BQ259" s="78" t="str">
        <f>IF(SUM(COUNTIFS('Planificación 2026-1'!E:E,"HUAURA",'Planificación 2026-1'!W:W,C259,'Planificación 2026-1'!G:G,"MH"))&gt;0,"P31"," ")</f>
        <v xml:space="preserve"> </v>
      </c>
      <c r="BR259" s="78" t="str">
        <f>IF(SUM(COUNTIFS('Planificación 2026-1'!E:E,"HUAURA",'Planificación 2026-1'!W:W,C259,'Planificación 2026-1'!G:G,"IC"))&gt;0,"P32"," ")</f>
        <v xml:space="preserve"> </v>
      </c>
      <c r="BS259" s="78" t="str">
        <f>IF(SUM(COUNTIFS('Planificación 2026-1'!E:E,"HUAURA",'Planificación 2026-1'!W:W,C259,'Planificación 2026-1'!G:G,"AR"))&gt;0,"P34"," ")</f>
        <v xml:space="preserve"> </v>
      </c>
      <c r="BT259" s="78" t="str">
        <f>IF(SUM(COUNTIFS('Planificación 2026-1'!E:E,"HUAURA",'Planificación 2026-1'!W:W,C259,'Planificación 2026-1'!G:G,"T1"))&gt;0,"P35"," ")</f>
        <v xml:space="preserve"> </v>
      </c>
      <c r="BU259" s="78" t="str">
        <f>IF(SUM(COUNTIFS('Planificación 2026-1'!E:E,"HUAURA",'Planificación 2026-1'!W:W,C259,'Planificación 2026-1'!G:G,"T3"))&gt;0,"P36"," ")</f>
        <v xml:space="preserve"> </v>
      </c>
      <c r="BV259" s="78" t="str">
        <f>IF(SUM(COUNTIFS('Planificación 2026-1'!E:E,"HUAURA",'Planificación 2026-1'!W:W,C259,'Planificación 2026-1'!G:G,"T2"))&gt;0,"P37"," ")</f>
        <v xml:space="preserve"> </v>
      </c>
      <c r="BW259" s="78" t="str">
        <f>IF(SUM(COUNTIFS('Planificación 2026-1'!E:E,"HUAURA",'Planificación 2026-1'!W:W,C259,'Planificación 2026-1'!G:G,"AE"))&gt;0,"P38"," ")</f>
        <v xml:space="preserve"> </v>
      </c>
      <c r="BX259" s="78" t="str">
        <f>IF(SUM(COUNTIFS('Planificación 2026-1'!E:E,"HUAURA",'Planificación 2026-1'!W:W,C259,'Planificación 2026-1'!G:G,"T4"))&gt;0,"P55"," ")</f>
        <v xml:space="preserve"> </v>
      </c>
      <c r="BY259" s="79">
        <f>SUMIFS('Planificación 2026-1'!R:R,'Planificación 2026-1'!W:W,C259,'Planificación 2026-1'!G:G,"AF",'Planificación 2026-1'!H:H,"&gt;2")</f>
        <v>0</v>
      </c>
      <c r="BZ259" s="79">
        <f>SUMIFS('Planificación 2026-1'!R:R,'Planificación 2026-1'!W:W,C259,'Planificación 2026-1'!G:G,"EN",'Planificación 2026-1'!H:H,"&gt;2")</f>
        <v>0</v>
      </c>
      <c r="CA259" s="79">
        <f>SUMIFS('Planificación 2026-1'!R:R,'Planificación 2026-1'!W:W,C259,'Planificación 2026-1'!G:G,"IS",'Planificación 2026-1'!H:H,"&gt;2")</f>
        <v>0</v>
      </c>
      <c r="CB259" s="79">
        <f>SUMIFS('Planificación 2026-1'!R:R,'Planificación 2026-1'!W:W,C259,'Planificación 2026-1'!G:G,"PS",'Planificación 2026-1'!H:H,"&gt;2")</f>
        <v>0</v>
      </c>
      <c r="CC259" s="79">
        <f>SUMIFS('Planificación 2026-1'!R:R,'Planificación 2026-1'!W:W,C259,'Planificación 2026-1'!G:G,"IN",'Planificación 2026-1'!H:H,"&gt;2")</f>
        <v>0</v>
      </c>
      <c r="CD259" s="79">
        <f>SUMIFS('Planificación 2026-1'!R:R,'Planificación 2026-1'!W:W,C259,'Planificación 2026-1'!G:G,"CA",'Planificación 2026-1'!H:H,"&gt;2")</f>
        <v>0</v>
      </c>
      <c r="CE259" s="79">
        <f>SUMIFS('Planificación 2026-1'!R:R,'Planificación 2026-1'!W:W,C259,'Planificación 2026-1'!G:G,"DE",'Planificación 2026-1'!H:H,"&gt;2")</f>
        <v>0</v>
      </c>
      <c r="CF259" s="79">
        <f>SUMIFS('Planificación 2026-1'!R:R,'Planificación 2026-1'!W:W,C259,'Planificación 2026-1'!G:G,"OB",'Planificación 2026-1'!H:H,"&gt;2")</f>
        <v>12</v>
      </c>
      <c r="CG259" s="79">
        <f>SUMIFS('Planificación 2026-1'!R:R,'Planificación 2026-1'!W:W,C259,'Planificación 2026-1'!G:G,"MH",'Planificación 2026-1'!H:H,"&gt;2")</f>
        <v>0</v>
      </c>
      <c r="CH259" s="79">
        <f>SUMIFS('Planificación 2026-1'!R:R,'Planificación 2026-1'!W:W,C259,'Planificación 2026-1'!G:G,"IC",'Planificación 2026-1'!H:H,"&gt;2")</f>
        <v>0</v>
      </c>
      <c r="CI259" s="79">
        <f>SUMIFS('Planificación 2026-1'!R:R,'Planificación 2026-1'!W:W,C259,'Planificación 2026-1'!G:G,"AR",'Planificación 2026-1'!H:H,"&gt;2")</f>
        <v>0</v>
      </c>
      <c r="CJ259" s="79">
        <f>SUMIFS('Planificación 2026-1'!R:R,'Planificación 2026-1'!W:W,C259,'Planificación 2026-1'!G:G,"T1",'Planificación 2026-1'!H:H,"&gt;2")</f>
        <v>0</v>
      </c>
      <c r="CK259" s="79">
        <f>SUMIFS('Planificación 2026-1'!R:R,'Planificación 2026-1'!W:W,C259,'Planificación 2026-1'!G:G,"T3",'Planificación 2026-1'!H:H,"&gt;2")</f>
        <v>0</v>
      </c>
      <c r="CL259" s="79">
        <f>SUMIFS('Planificación 2026-1'!R:R,'Planificación 2026-1'!W:W,C259,'Planificación 2026-1'!G:G,"T2",'Planificación 2026-1'!H:H,"&gt;2")</f>
        <v>0</v>
      </c>
      <c r="CM259" s="79">
        <f>SUMIFS('Planificación 2026-1'!R:R,'Planificación 2026-1'!W:W,C259,'Planificación 2026-1'!G:G,"AE",'Planificación 2026-1'!H:H,"&gt;2")</f>
        <v>0</v>
      </c>
      <c r="CN259" s="79">
        <f>SUMIFS('Planificación 2026-1'!R:R,'Planificación 2026-1'!W:W,C259,'Planificación 2026-1'!G:G,"T4",'Planificación 2026-1'!H:H,"&gt;2")</f>
        <v>0</v>
      </c>
      <c r="CO259" s="79">
        <f>SUMIFS('Planificación 2026-1'!R:R,'Planificación 2026-1'!W:W,C259,'Planificación 2026-1'!G:G,"AF",'Planificación 2026-1'!H:H,"&lt;3")</f>
        <v>0</v>
      </c>
      <c r="CP259" s="79">
        <f>SUMIFS('Planificación 2026-1'!R:R,'Planificación 2026-1'!W:W,C259,'Planificación 2026-1'!G:G,"EN",'Planificación 2026-1'!H:H,"&lt;3")</f>
        <v>0</v>
      </c>
      <c r="CQ259" s="79">
        <f>SUMIFS('Planificación 2026-1'!R:R,'Planificación 2026-1'!W:W,C259,'Planificación 2026-1'!G:G,"IS",'Planificación 2026-1'!H:H,"&lt;3")</f>
        <v>0</v>
      </c>
      <c r="CR259" s="79">
        <f>SUMIFS('Planificación 2026-1'!R:R,'Planificación 2026-1'!W:W,C259,'Planificación 2026-1'!G:G,"PS",'Planificación 2026-1'!H:H,"&lt;3")</f>
        <v>0</v>
      </c>
      <c r="CS259" s="79">
        <f>SUMIFS('Planificación 2026-1'!R:R,'Planificación 2026-1'!W:W,C259,'Planificación 2026-1'!G:G,"IN",'Planificación 2026-1'!H:H,"&lt;3")</f>
        <v>0</v>
      </c>
      <c r="CT259" s="79">
        <f>SUMIFS('Planificación 2026-1'!R:R,'Planificación 2026-1'!W:W,C259,'Planificación 2026-1'!G:G,"CA",'Planificación 2026-1'!H:H,"&lt;3")</f>
        <v>0</v>
      </c>
      <c r="CU259" s="79">
        <f>SUMIFS('Planificación 2026-1'!R:R,'Planificación 2026-1'!W:W,C259,'Planificación 2026-1'!G:G,"DE",'Planificación 2026-1'!H:H,"&lt;3")</f>
        <v>0</v>
      </c>
      <c r="CV259" s="79">
        <f>SUMIFS('Planificación 2026-1'!R:R,'Planificación 2026-1'!W:W,C259,'Planificación 2026-1'!G:G,"OB",'Planificación 2026-1'!H:H,"&lt;3")</f>
        <v>0</v>
      </c>
      <c r="CW259" s="79">
        <f>SUMIFS('Planificación 2026-1'!R:R,'Planificación 2026-1'!W:W,C259,'Planificación 2026-1'!G:G,"MH",'Planificación 2026-1'!H:H,"&lt;3")</f>
        <v>0</v>
      </c>
      <c r="CX259" s="79">
        <f>SUMIFS('Planificación 2026-1'!R:R,'Planificación 2026-1'!W:W,C259,'Planificación 2026-1'!G:G,"IC",'Planificación 2026-1'!H:H,"&lt;3")</f>
        <v>0</v>
      </c>
      <c r="CY259" s="79">
        <f>SUMIFS('Planificación 2026-1'!R:R,'Planificación 2026-1'!W:W,C259,'Planificación 2026-1'!G:G,"AR",'Planificación 2026-1'!H:H,"&lt;3")</f>
        <v>0</v>
      </c>
      <c r="CZ259" s="79">
        <f>SUMIFS('Planificación 2026-1'!R:R,'Planificación 2026-1'!W:W,C259,'Planificación 2026-1'!G:G,"T1",'Planificación 2026-1'!H:H,"&lt;3")</f>
        <v>0</v>
      </c>
      <c r="DA259" s="79">
        <f>SUMIFS('Planificación 2026-1'!R:R,'Planificación 2026-1'!W:W,C259,'Planificación 2026-1'!G:G,"T3",'Planificación 2026-1'!H:H,"&lt;3")</f>
        <v>0</v>
      </c>
      <c r="DB259" s="79">
        <f>SUMIFS('Planificación 2026-1'!R:R,'Planificación 2026-1'!W:W,C259,'Planificación 2026-1'!G:G,"T2",'Planificación 2026-1'!H:H,"&lt;3")</f>
        <v>0</v>
      </c>
      <c r="DC259" s="79">
        <f>SUMIFS('Planificación 2026-1'!R:R,'Planificación 2026-1'!W:W,C259,'Planificación 2026-1'!G:G,"AE",'Planificación 2026-1'!H:H,"&lt;3")</f>
        <v>0</v>
      </c>
      <c r="DD259" s="79">
        <f>SUMIFS('Planificación 2026-1'!R:R,'Planificación 2026-1'!W:W,C259,'Planificación 2026-1'!G:G,"T4",'Planificación 2026-1'!H:H,"&lt;3")</f>
        <v>0</v>
      </c>
      <c r="DE259" s="78" t="str">
        <f t="shared" si="60"/>
        <v>P09</v>
      </c>
      <c r="DF259" s="30">
        <f>IF(C259="","",SUMIFS('Planificación 2026-1'!R:R,'Planificación 2026-1'!W:W,C259,'Planificación 2026-1'!E:E,"PRINCIPAL",'Planificación 2026-1'!X:X,"VIRTUAL"))</f>
        <v>0</v>
      </c>
      <c r="DG259" s="30">
        <f>IF(C259="","",SUMIFS('Planificación 2026-1'!R:R,'Planificación 2026-1'!W:W,C259,'Planificación 2026-1'!E:E,"PRINCIPAL",'Planificación 2026-1'!X:X,"PRESENCIAL"))</f>
        <v>12</v>
      </c>
      <c r="DH259" s="30">
        <f>IF(C259="","",SUMIFS('Planificación 2026-1'!R:R,'Planificación 2026-1'!W:W,C259,'Planificación 2026-1'!E:E,"PRINCIPAL",'Planificación 2026-1'!X:X,"HIBRIDO PRESENCIAL"))</f>
        <v>0</v>
      </c>
      <c r="DI259" s="78" t="str">
        <f t="shared" si="61"/>
        <v/>
      </c>
      <c r="DJ259" s="78">
        <f>IF(C259="","",SUMIFS('Planificación 2026-1'!R:R,'Planificación 2026-1'!W:W,C259,'Planificación 2026-1'!E:E,"FILIAL",'Planificación 2026-1'!X:X,"VIRTUAL"))</f>
        <v>0</v>
      </c>
      <c r="DK259" s="80">
        <f>IF(C259="","",SUMIFS('Planificación 2026-1'!R:R,'Planificación 2026-1'!W:W,C259,'Planificación 2026-1'!E:E,"FILIAL",'Planificación 2026-1'!X:X,"PRESENCIAL"))</f>
        <v>0</v>
      </c>
      <c r="DL259" s="42">
        <f>IF(C259="","",SUMIFS('Planificación 2026-1'!R:R,'Planificación 2026-1'!W:W,C259,'Planificación 2026-1'!E:E,"FILIAL",'Planificación 2026-1'!X:X,"HIBRIDO PRESENCIAL"))</f>
        <v>0</v>
      </c>
      <c r="DM259" s="81" t="str">
        <f t="shared" si="62"/>
        <v/>
      </c>
      <c r="DN259" s="78">
        <f>IF(C259="","",SUMIFS('Planificación 2026-1'!R:R,'Planificación 2026-1'!W:W,C259,'Planificación 2026-1'!E:E,"SUNAMPE",'Planificación 2026-1'!X:X,"VIRTUAL"))</f>
        <v>0</v>
      </c>
      <c r="DO259" s="42">
        <f>IF(C259="","",SUMIFS('Planificación 2026-1'!R:R,'Planificación 2026-1'!W:W,C259,'Planificación 2026-1'!E:E,"SUNAMPE",'Planificación 2026-1'!X:X,"PRESENCIAL"))</f>
        <v>0</v>
      </c>
      <c r="DP259" s="81" t="str">
        <f t="shared" si="63"/>
        <v/>
      </c>
      <c r="DQ259" s="78">
        <f>IF(C259="","",SUMIFS('Planificación 2026-1'!R:R,'Planificación 2026-1'!W:W,C259,'Planificación 2026-1'!E:E,"HUAURA",'Planificación 2026-1'!X:X,"VIRTUAL"))</f>
        <v>0</v>
      </c>
      <c r="DR259" s="42">
        <f>IF(C259="","",SUMIFS('Planificación 2026-1'!R:R,'Planificación 2026-1'!W:W,C259,'Planificación 2026-1'!E:E,"HUAURA",'Planificación 2026-1'!X:X,"PRESENCIAL"))</f>
        <v>0</v>
      </c>
      <c r="DS259" s="48">
        <f>SUMIFS('Planificación 2026-1'!R:R,'Planificación 2026-1'!W:W,C259,'Planificación 2026-1'!E:E,"PRINCIPAL",'Planificación 2026-1'!X:X,"VIRTUAL",'Planificación 2026-1'!H:H,"&gt;2")</f>
        <v>0</v>
      </c>
      <c r="DT259" s="48">
        <f>SUMIFS('Planificación 2026-1'!R:R,'Planificación 2026-1'!W:W,C259,'Planificación 2026-1'!E:E,"PRINCIPAL",'Planificación 2026-1'!X:X,"&lt;&gt;VIRTUAL",'Planificación 2026-1'!H:H,"&gt;2")</f>
        <v>12</v>
      </c>
      <c r="DU259" s="48">
        <f>SUMIFS('Planificación 2026-1'!R:R,'Planificación 2026-1'!W:W,C259,'Planificación 2026-1'!E:E,"SUNAMPE",'Planificación 2026-1'!X:X,"VIRTUAL",'Planificación 2026-1'!H:H,"&gt;2")</f>
        <v>0</v>
      </c>
      <c r="DV259" s="48">
        <f>SUMIFS('Planificación 2026-1'!R:R,'Planificación 2026-1'!W:W,C259,'Planificación 2026-1'!E:E,"SUNAMPE",'Planificación 2026-1'!X:X,"&lt;&gt;VIRTUAL",'Planificación 2026-1'!H:H,"&gt;2")</f>
        <v>0</v>
      </c>
      <c r="DW259" s="48">
        <f>SUMIFS('Planificación 2026-1'!R:R,'Planificación 2026-1'!W:W,C259,'Planificación 2026-1'!E:E,"FILIAL",'Planificación 2026-1'!X:X,"VIRTUAL",'Planificación 2026-1'!H:H,"&gt;2")</f>
        <v>0</v>
      </c>
      <c r="DX259" s="48">
        <f>SUMIFS('Planificación 2026-1'!R:R,'Planificación 2026-1'!W:W,C259,'Planificación 2026-1'!E:E,"FILIAL",'Planificación 2026-1'!X:X,"&lt;&gt;VIRTUAL",'Planificación 2026-1'!H:H,"&gt;2")</f>
        <v>0</v>
      </c>
      <c r="DY259" s="48">
        <f>SUMIFS('Planificación 2026-1'!R:R,'Planificación 2026-1'!W:W,C259,'Planificación 2026-1'!E:E,"PORUMA",'Planificación 2026-1'!X:X,"VIRTUAL",'Planificación 2026-1'!H:H,"&gt;2")</f>
        <v>0</v>
      </c>
      <c r="DZ259" s="48">
        <f>SUMIFS('Planificación 2026-1'!R:R,'Planificación 2026-1'!W:W,C259,'Planificación 2026-1'!E:E,"PORUMA",'Planificación 2026-1'!X:X,"&lt;&gt;VIRTUAL",'Planificación 2026-1'!H:H,"&gt;2")</f>
        <v>0</v>
      </c>
      <c r="EA259" s="48">
        <f>SUMIFS('Planificación 2026-1'!R:R,'Planificación 2026-1'!W:W,C259,'Planificación 2026-1'!E:E,"HUAURA",'Planificación 2026-1'!X:X,"VIRTUAL",'Planificación 2026-1'!H:H,"&gt;2")</f>
        <v>0</v>
      </c>
      <c r="EB259" s="48">
        <f>SUMIFS('Planificación 2026-1'!R:R,'Planificación 2026-1'!W:W,C259,'Planificación 2026-1'!E:E,"HUAURA",'Planificación 2026-1'!X:X,"&lt;&gt;VIRTUAL",'Planificación 2026-1'!H:H,"&gt;2")</f>
        <v>0</v>
      </c>
      <c r="EC259" s="48">
        <f>SUMIFS('Planificación 2026-1'!R:R,'Planificación 2026-1'!W:W,C259,'Planificación 2026-1'!E:E,"PRINCIPAL",'Planificación 2026-1'!X:X,"VIRTUAL",'Planificación 2026-1'!H:H,"&lt;3")</f>
        <v>0</v>
      </c>
      <c r="ED259" s="48">
        <f>SUMIFS('Planificación 2026-1'!R:R,'Planificación 2026-1'!W:W,C259,'Planificación 2026-1'!E:E,"PRINCIPAL",'Planificación 2026-1'!X:X,"&lt;&gt;VIRTUAL",'Planificación 2026-1'!H:H,"&lt;3")</f>
        <v>0</v>
      </c>
      <c r="EE259" s="48">
        <f>SUMIFS('Planificación 2026-1'!R:R,'Planificación 2026-1'!W:W,C259,'Planificación 2026-1'!E:E,"SUNAMPE",'Planificación 2026-1'!X:X,"VIRTUAL",'Planificación 2026-1'!H:H,"&lt;3")</f>
        <v>0</v>
      </c>
      <c r="EF259" s="48">
        <f>SUMIFS('Planificación 2026-1'!R:R,'Planificación 2026-1'!W:W,C259,'Planificación 2026-1'!E:E,"SUNAMPE",'Planificación 2026-1'!X:X,"&lt;&gt;VIRTUAL",'Planificación 2026-1'!H:H,"&lt;3")</f>
        <v>0</v>
      </c>
      <c r="EG259" s="48">
        <f>SUMIFS('Planificación 2026-1'!R:R,'Planificación 2026-1'!W:W,C259,'Planificación 2026-1'!E:E,"FILIAL",'Planificación 2026-1'!X:X,"VIRTUAL",'Planificación 2026-1'!H:H,"&lt;3")</f>
        <v>0</v>
      </c>
      <c r="EH259" s="48">
        <f>SUMIFS('Planificación 2026-1'!R:R,'Planificación 2026-1'!W:W,C259,'Planificación 2026-1'!E:E,"FILIAL",'Planificación 2026-1'!X:X,"&lt;&gt;VIRTUAL",'Planificación 2026-1'!H:H,"&lt;3")</f>
        <v>0</v>
      </c>
      <c r="EI259" s="48">
        <f>SUMIFS('Planificación 2026-1'!R:R,'Planificación 2026-1'!W:W,C259,'Planificación 2026-1'!E:E,"PORUMA",'Planificación 2026-1'!X:X,"VIRTUAL",'Planificación 2026-1'!H:H,"&lt;3")</f>
        <v>0</v>
      </c>
      <c r="EJ259" s="48">
        <f>SUMIFS('Planificación 2026-1'!R:R,'Planificación 2026-1'!W:W,C259,'Planificación 2026-1'!E:E,"PORUMA",'Planificación 2026-1'!X:X,"&lt;&gt;VIRTUAL",'Planificación 2026-1'!H:H,"&lt;3")</f>
        <v>0</v>
      </c>
      <c r="EK259" s="48">
        <f>SUMIFS('Planificación 2026-1'!R:R,'Planificación 2026-1'!W:W,C259,'Planificación 2026-1'!E:E,"HUAURA",'Planificación 2026-1'!X:X,"VIRTUAL",'Planificación 2026-1'!H:H,"&lt;3")</f>
        <v>0</v>
      </c>
      <c r="EL259" s="48">
        <f>SUMIFS('Planificación 2026-1'!R:R,'Planificación 2026-1'!W:W,C259,'Planificación 2026-1'!E:E,"HUAURA",'Planificación 2026-1'!X:X,"&lt;&gt;VIRTUAL",'Planificación 2026-1'!H:H,"&lt;3")</f>
        <v>0</v>
      </c>
      <c r="EM259" s="48">
        <f t="shared" si="64"/>
        <v>0</v>
      </c>
      <c r="EN259" s="48">
        <f t="shared" si="65"/>
        <v>0</v>
      </c>
      <c r="EO259" s="48">
        <f t="shared" si="66"/>
        <v>0</v>
      </c>
      <c r="EP259" s="48">
        <f t="shared" si="67"/>
        <v>12</v>
      </c>
      <c r="EQ259" s="48">
        <f t="shared" si="68"/>
        <v>0</v>
      </c>
      <c r="ER259" s="48"/>
      <c r="ES259" s="48">
        <f t="shared" si="69"/>
        <v>0</v>
      </c>
      <c r="ET259" s="48">
        <f t="shared" si="70"/>
        <v>12</v>
      </c>
      <c r="EU259" s="48" t="b">
        <f t="shared" si="71"/>
        <v>1</v>
      </c>
      <c r="EV259" s="48" t="str">
        <f t="shared" si="72"/>
        <v>SEDE</v>
      </c>
      <c r="EW259" s="48" t="str">
        <f t="shared" si="73"/>
        <v>PRESENCIAL</v>
      </c>
    </row>
    <row r="260" spans="2:153" x14ac:dyDescent="0.3">
      <c r="B260" s="383">
        <v>257</v>
      </c>
      <c r="C260" s="107" t="s">
        <v>509</v>
      </c>
      <c r="D260" s="82">
        <f>SUMIF('Planificación 2026-1'!W:W,C260,'Planificación 2026-1'!R:R)</f>
        <v>16</v>
      </c>
      <c r="E260" s="385" t="s">
        <v>319</v>
      </c>
      <c r="F260" s="386"/>
      <c r="G260" s="107" t="s">
        <v>431</v>
      </c>
      <c r="H260" s="107" t="s">
        <v>432</v>
      </c>
      <c r="I260" s="77" t="str">
        <f>IF(SUM(COUNTIFS('Planificación 2026-1'!E:E,"PRINCIPAL",'Planificación 2026-1'!W:W,C260,'Planificación 2026-1'!G:G,"AF"))&gt;0,"P01"," ")</f>
        <v xml:space="preserve"> </v>
      </c>
      <c r="J260" s="78" t="str">
        <f>IF(SUM(COUNTIFS('Planificación 2026-1'!E:E,"PRINCIPAL",'Planificación 2026-1'!W:W,C260,'Planificación 2026-1'!G:G,"EN"))&gt;0,"P02"," ")</f>
        <v>P02</v>
      </c>
      <c r="K260" s="78" t="str">
        <f>IF(SUM(COUNTIFS('Planificación 2026-1'!E:E,"PRINCIPAL",'Planificación 2026-1'!W:W,C260,'Planificación 2026-1'!G:G,"IS"))&gt;0,"P03"," ")</f>
        <v xml:space="preserve"> </v>
      </c>
      <c r="L260" s="78" t="str">
        <f>IF(SUM(COUNTIFS('Planificación 2026-1'!E:E,"PRINCIPAL",'Planificación 2026-1'!W:W,C260,'Planificación 2026-1'!G:G,"PS"))&gt;0,"P04"," ")</f>
        <v xml:space="preserve"> </v>
      </c>
      <c r="M260" s="78"/>
      <c r="N260" s="78" t="str">
        <f>IF(SUM(COUNTIFS('Planificación 2026-1'!E:E,"PRINCIPAL",'Planificación 2026-1'!W:W,C260,'Planificación 2026-1'!G:G,"IN"))&gt;0,"P06"," ")</f>
        <v xml:space="preserve"> </v>
      </c>
      <c r="O260" s="78" t="str">
        <f>IF(SUM(COUNTIFS('Planificación 2026-1'!E:E,"PRINCIPAL",'Planificación 2026-1'!W:W,C260,'Planificación 2026-1'!G:G,"CA"))&gt;0,"P07"," ")</f>
        <v xml:space="preserve"> </v>
      </c>
      <c r="P260" s="78" t="str">
        <f>IF(SUM(COUNTIFS('Planificación 2026-1'!E:E,"PRINCIPAL",'Planificación 2026-1'!W:W,C260,'Planificación 2026-1'!G:G,"DE"))&gt;0,"P08"," ")</f>
        <v xml:space="preserve"> </v>
      </c>
      <c r="Q260" s="78" t="str">
        <f>IF(SUM(COUNTIFS('Planificación 2026-1'!E:E,"PRINCIPAL",'Planificación 2026-1'!W:W,C260,'Planificación 2026-1'!G:G,"OB"))&gt;0,"P09"," ")</f>
        <v xml:space="preserve"> </v>
      </c>
      <c r="R260" s="78" t="str">
        <f>IF(SUM(COUNTIFS('Planificación 2026-1'!E:E,"PRINCIPAL",'Planificación 2026-1'!W:W,C260,'Planificación 2026-1'!G:G,"MH"))&gt;0,"P31"," ")</f>
        <v xml:space="preserve"> </v>
      </c>
      <c r="S260" s="78" t="str">
        <f>IF(SUM(COUNTIFS('Planificación 2026-1'!E:E,"PRINCIPAL",'Planificación 2026-1'!W:W,C260,'Planificación 2026-1'!G:G,"IC"))&gt;0,"P32"," ")</f>
        <v xml:space="preserve"> </v>
      </c>
      <c r="T260" s="78" t="str">
        <f>IF(SUM(COUNTIFS('Planificación 2026-1'!E:E,"PRINCIPAL",'Planificación 2026-1'!W:W,C260,'Planificación 2026-1'!G:G,"AR"))&gt;0,"P34"," ")</f>
        <v xml:space="preserve"> </v>
      </c>
      <c r="U260" s="78" t="str">
        <f>IF(SUM(COUNTIFS('Planificación 2026-1'!E:E,"PRINCIPAL",'Planificación 2026-1'!W:W,C260,'Planificación 2026-1'!G:G,"T1"))&gt;0,"P35"," ")</f>
        <v xml:space="preserve"> </v>
      </c>
      <c r="V260" s="78" t="str">
        <f>IF(SUM(COUNTIFS('Planificación 2026-1'!E:E,"PRINCIPAL",'Planificación 2026-1'!W:W,C260,'Planificación 2026-1'!G:G,"T3"))&gt;0,"P36"," ")</f>
        <v xml:space="preserve"> </v>
      </c>
      <c r="W260" s="78" t="str">
        <f>IF(SUM(COUNTIFS('Planificación 2026-1'!E:E,"PRINCIPAL",'Planificación 2026-1'!W:W,C260,'Planificación 2026-1'!G:G,"T2"))&gt;0,"P37"," ")</f>
        <v xml:space="preserve"> </v>
      </c>
      <c r="X260" s="78" t="str">
        <f>IF(SUM(COUNTIFS('Planificación 2026-1'!E:E,"PRINCIPAL",'Planificación 2026-1'!W:W,C260,'Planificación 2026-1'!G:G,"AE"))&gt;0,"P38"," ")</f>
        <v xml:space="preserve"> </v>
      </c>
      <c r="Y260" s="78" t="str">
        <f>IF(SUM(COUNTIFS('Planificación 2026-1'!E:E,"PRINCIPAL",'Planificación 2026-1'!W:W,C260,'Planificación 2026-1'!G:G,"T4"))&gt;0,"P55"," ")</f>
        <v xml:space="preserve"> </v>
      </c>
      <c r="Z260" s="78" t="str">
        <f>IF(SUM(COUNTIFS('Planificación 2026-1'!E:E,"FILIAL",'Planificación 2026-1'!W:W,C260,'Planificación 2026-1'!G:G,"AF"))&gt;0," P01"," ")</f>
        <v xml:space="preserve"> </v>
      </c>
      <c r="AA260" s="78" t="str">
        <f>IF(SUM(COUNTIFS('Planificación 2026-1'!E:E,"FILIAL",'Planificación 2026-1'!W:W,C260,'Planificación 2026-1'!G:G,"EN"))&gt;0,"P02"," ")</f>
        <v>P02</v>
      </c>
      <c r="AB260" s="78" t="str">
        <f>IF(SUM(COUNTIFS('Planificación 2026-1'!E:E,"FILIAL",'Planificación 2026-1'!W:W,C260,'Planificación 2026-1'!G:G,"IS"))&gt;0,"P03"," ")</f>
        <v xml:space="preserve"> </v>
      </c>
      <c r="AC260" s="78" t="str">
        <f>IF(SUM(COUNTIFS('Planificación 2026-1'!E:E,"FILIAL",'Planificación 2026-1'!W:W,C260,'Planificación 2026-1'!G:G,"PS"))&gt;0,"P04"," ")</f>
        <v xml:space="preserve"> </v>
      </c>
      <c r="AD260" s="78"/>
      <c r="AE260" s="78" t="str">
        <f>IF(SUM(COUNTIFS('Planificación 2026-1'!E:E,"FILIAL",'Planificación 2026-1'!W:W,C260,'Planificación 2026-1'!G:G,"IN"))&gt;0,"P06"," ")</f>
        <v xml:space="preserve"> </v>
      </c>
      <c r="AF260" s="78" t="str">
        <f>IF(SUM(COUNTIFS('Planificación 2026-1'!E:E,"FILIAL",'Planificación 2026-1'!W:W,C260,'Planificación 2026-1'!G:G,"CA"))&gt;0,"P07"," ")</f>
        <v xml:space="preserve"> </v>
      </c>
      <c r="AG260" s="78" t="str">
        <f>IF(SUM(COUNTIFS('Planificación 2026-1'!E:E,"FILIAL",'Planificación 2026-1'!W:W,C260,'Planificación 2026-1'!G:G,"DE"))&gt;0,"P08"," ")</f>
        <v xml:space="preserve"> </v>
      </c>
      <c r="AH260" s="78" t="str">
        <f>IF(SUM(COUNTIFS('Planificación 2026-1'!E:E,"FILIAL",'Planificación 2026-1'!W:W,C260,'Planificación 2026-1'!G:G,"OB"))&gt;0,"P09"," ")</f>
        <v xml:space="preserve"> </v>
      </c>
      <c r="AI260" s="78" t="str">
        <f>IF(SUM(COUNTIFS('Planificación 2026-1'!E:E,"FILIAL",'Planificación 2026-1'!W:W,C260,'Planificación 2026-1'!G:G,"MH"))&gt;0,"P31"," ")</f>
        <v xml:space="preserve"> </v>
      </c>
      <c r="AJ260" s="78" t="str">
        <f>IF(SUM(COUNTIFS('Planificación 2026-1'!E:E,"FILIAL",'Planificación 2026-1'!W:W,C260,'Planificación 2026-1'!G:G,"IC"))&gt;0,"P32"," ")</f>
        <v xml:space="preserve"> </v>
      </c>
      <c r="AK260" s="78" t="str">
        <f>IF(SUM(COUNTIFS('Planificación 2026-1'!E:E,"FILIAL",'Planificación 2026-1'!W:W,C260,'Planificación 2026-1'!G:G,"AR"))&gt;0,"P34"," ")</f>
        <v xml:space="preserve"> </v>
      </c>
      <c r="AL260" s="78" t="str">
        <f>IF(SUM(COUNTIFS('Planificación 2026-1'!E:E,"FILIAL",'Planificación 2026-1'!W:W,C260,'Planificación 2026-1'!G:G,"T1"))&gt;0,"P35"," ")</f>
        <v xml:space="preserve"> </v>
      </c>
      <c r="AM260" s="78" t="str">
        <f>IF(SUM(COUNTIFS('Planificación 2026-1'!E:E,"FILIAL",'Planificación 2026-1'!W:W,C260,'Planificación 2026-1'!G:G,"T3"))&gt;0,"P36"," ")</f>
        <v xml:space="preserve"> </v>
      </c>
      <c r="AN260" s="78" t="str">
        <f>IF(SUM(COUNTIFS('Planificación 2026-1'!E:E,"FILIAL",'Planificación 2026-1'!W:W,C260,'Planificación 2026-1'!G:G,"T2"))&gt;0,"P37"," ")</f>
        <v xml:space="preserve"> </v>
      </c>
      <c r="AO260" s="78" t="str">
        <f>IF(SUM(COUNTIFS('Planificación 2026-1'!E:E,"FILIAL",'Planificación 2026-1'!W:W,C260,'Planificación 2026-1'!G:G,"AE"))&gt;0,"P38"," ")</f>
        <v xml:space="preserve"> </v>
      </c>
      <c r="AP260" s="78" t="str">
        <f>IF(SUM(COUNTIFS('Planificación 2026-1'!E:E,"FILIAL",'Planificación 2026-1'!W:W,C260,'Planificación 2026-1'!G:G,"T4"))&gt;0,"P55"," ")</f>
        <v xml:space="preserve"> </v>
      </c>
      <c r="AQ260" s="78" t="str">
        <f>IF(SUM(COUNTIFS('Planificación 2026-1'!E:E,"SUNAMPE",'Planificación 2026-1'!W:W,C260,'Planificación 2026-1'!G:G,"AF"))&gt;0," P01"," ")</f>
        <v xml:space="preserve"> </v>
      </c>
      <c r="AR260" s="78" t="str">
        <f>IF(SUM(COUNTIFS('Planificación 2026-1'!E:E,"SUNAMPE",'Planificación 2026-1'!W:W,C260,'Planificación 2026-1'!G:G,"EN"))&gt;0,"P02"," ")</f>
        <v xml:space="preserve"> </v>
      </c>
      <c r="AS260" s="78" t="str">
        <f>IF(SUM(COUNTIFS('Planificación 2026-1'!E:E,"SUNAMPE",'Planificación 2026-1'!W:W,C260,'Planificación 2026-1'!G:G,"IS"))&gt;0,"P03"," ")</f>
        <v xml:space="preserve"> </v>
      </c>
      <c r="AT260" s="78" t="str">
        <f>IF(SUM(COUNTIFS('Planificación 2026-1'!E:E,"SUNAMPE",'Planificación 2026-1'!W:W,C260,'Planificación 2026-1'!G:G,"PS"))&gt;0,"P04"," ")</f>
        <v xml:space="preserve"> </v>
      </c>
      <c r="AU260" s="78"/>
      <c r="AV260" s="78" t="str">
        <f>IF(SUM(COUNTIFS('Planificación 2026-1'!E:E,"SUNAMPE",'Planificación 2026-1'!W:W,C260,'Planificación 2026-1'!G:G,"IN"))&gt;0,"P06"," ")</f>
        <v xml:space="preserve"> </v>
      </c>
      <c r="AW260" s="78" t="str">
        <f>IF(SUM(COUNTIFS('Planificación 2026-1'!E:E,"SUNAMPE",'Planificación 2026-1'!W:W,C260,'Planificación 2026-1'!G:G,"CA"))&gt;0,"P07"," ")</f>
        <v xml:space="preserve"> </v>
      </c>
      <c r="AX260" s="78" t="str">
        <f>IF(SUM(COUNTIFS('Planificación 2026-1'!E:E,"SUNAMPE",'Planificación 2026-1'!W:W,C260,'Planificación 2026-1'!G:G,"DE"))&gt;0,"P08"," ")</f>
        <v xml:space="preserve"> </v>
      </c>
      <c r="AY260" s="78" t="str">
        <f>IF(SUM(COUNTIFS('Planificación 2026-1'!E:E,"SUNAMPE",'Planificación 2026-1'!W:W,C260,'Planificación 2026-1'!G:G,"OB"))&gt;0,"P09"," ")</f>
        <v xml:space="preserve"> </v>
      </c>
      <c r="AZ260" s="78" t="str">
        <f>IF(SUM(COUNTIFS('Planificación 2026-1'!E:E,"SUNAMPE",'Planificación 2026-1'!W:W,C260,'Planificación 2026-1'!G:G,"MH"))&gt;0,"P31"," ")</f>
        <v xml:space="preserve"> </v>
      </c>
      <c r="BA260" s="78" t="str">
        <f>IF(SUM(COUNTIFS('Planificación 2026-1'!E:E,"SUNAMPE",'Planificación 2026-1'!W:W,C260,'Planificación 2026-1'!G:G,"IC"))&gt;0,"P32"," ")</f>
        <v xml:space="preserve"> </v>
      </c>
      <c r="BB260" s="78" t="str">
        <f>IF(SUM(COUNTIFS('Planificación 2026-1'!E:E,"SUNAMPE",'Planificación 2026-1'!W:W,C260,'Planificación 2026-1'!G:G,"AR"))&gt;0,"P34"," ")</f>
        <v xml:space="preserve"> </v>
      </c>
      <c r="BC260" s="78" t="str">
        <f>IF(SUM(COUNTIFS('Planificación 2026-1'!E:E,"SUNAMPE",'Planificación 2026-1'!W:W,C260,'Planificación 2026-1'!G:G,"T1"))&gt;0,"P35"," ")</f>
        <v xml:space="preserve"> </v>
      </c>
      <c r="BD260" s="78" t="str">
        <f>IF(SUM(COUNTIFS('Planificación 2026-1'!E:E,"SUNAMPE",'Planificación 2026-1'!W:W,C260,'Planificación 2026-1'!G:G,"T3"))&gt;0,"P36"," ")</f>
        <v xml:space="preserve"> </v>
      </c>
      <c r="BE260" s="78" t="str">
        <f>IF(SUM(COUNTIFS('Planificación 2026-1'!E:E,"SUNAMPE",'Planificación 2026-1'!W:W,C260,'Planificación 2026-1'!G:G,"T2"))&gt;0,"P37"," ")</f>
        <v xml:space="preserve"> </v>
      </c>
      <c r="BF260" s="78" t="str">
        <f>IF(SUM(COUNTIFS('Planificación 2026-1'!E:E,"SUNAMPE",'Planificación 2026-1'!W:W,C260,'Planificación 2026-1'!G:G,"AE"))&gt;0,"P38"," ")</f>
        <v xml:space="preserve"> </v>
      </c>
      <c r="BG260" s="78" t="str">
        <f>IF(SUM(COUNTIFS('Planificación 2026-1'!E:E,"SUNAMPE",'Planificación 2026-1'!W:W,C260,'Planificación 2026-1'!G:G,"T4"))&gt;0,"P55"," ")</f>
        <v xml:space="preserve"> </v>
      </c>
      <c r="BH260" s="78" t="str">
        <f>IF(SUM(COUNTIFS('Planificación 2026-1'!E:E,"HUAURA",'Planificación 2026-1'!W:W,C260,'Planificación 2026-1'!G:G,"AF"))&gt;0," P01"," ")</f>
        <v xml:space="preserve"> </v>
      </c>
      <c r="BI260" s="78" t="str">
        <f>IF(SUM(COUNTIFS('Planificación 2026-1'!E:E,"HUAURA",'Planificación 2026-1'!W:W,C260,'Planificación 2026-1'!G:G,"EN"))&gt;0,"P02"," ")</f>
        <v>P02</v>
      </c>
      <c r="BJ260" s="78" t="str">
        <f>IF(SUM(COUNTIFS('Planificación 2026-1'!E:E,"HUAURA",'Planificación 2026-1'!W:W,C260,'Planificación 2026-1'!G:G,"IS"))&gt;0,"P03"," ")</f>
        <v xml:space="preserve"> </v>
      </c>
      <c r="BK260" s="78" t="str">
        <f>IF(SUM(COUNTIFS('Planificación 2026-1'!E:E,"HUAURA",'Planificación 2026-1'!W:W,C260,'Planificación 2026-1'!G:G,"PS"))&gt;0,"P04"," ")</f>
        <v xml:space="preserve"> </v>
      </c>
      <c r="BL260" s="78"/>
      <c r="BM260" s="78" t="str">
        <f>IF(SUM(COUNTIFS('Planificación 2026-1'!E:E,"HUAURA",'Planificación 2026-1'!W:W,C260,'Planificación 2026-1'!G:G,"IN"))&gt;0,"P06"," ")</f>
        <v xml:space="preserve"> </v>
      </c>
      <c r="BN260" s="78" t="str">
        <f>IF(SUM(COUNTIFS('Planificación 2026-1'!E:E,"HUAURA",'Planificación 2026-1'!W:W,C260,'Planificación 2026-1'!G:G,"CA"))&gt;0,"P07"," ")</f>
        <v xml:space="preserve"> </v>
      </c>
      <c r="BO260" s="78" t="str">
        <f>IF(SUM(COUNTIFS('Planificación 2026-1'!E:E,"HUAURA",'Planificación 2026-1'!W:W,C260,'Planificación 2026-1'!G:G,"DE"))&gt;0,"P08"," ")</f>
        <v xml:space="preserve"> </v>
      </c>
      <c r="BP260" s="78" t="str">
        <f>IF(SUM(COUNTIFS('Planificación 2026-1'!E:E,"HUAURA",'Planificación 2026-1'!W:W,C260,'Planificación 2026-1'!G:G,"OB"))&gt;0,"P09"," ")</f>
        <v xml:space="preserve"> </v>
      </c>
      <c r="BQ260" s="78" t="str">
        <f>IF(SUM(COUNTIFS('Planificación 2026-1'!E:E,"HUAURA",'Planificación 2026-1'!W:W,C260,'Planificación 2026-1'!G:G,"MH"))&gt;0,"P31"," ")</f>
        <v xml:space="preserve"> </v>
      </c>
      <c r="BR260" s="78" t="str">
        <f>IF(SUM(COUNTIFS('Planificación 2026-1'!E:E,"HUAURA",'Planificación 2026-1'!W:W,C260,'Planificación 2026-1'!G:G,"IC"))&gt;0,"P32"," ")</f>
        <v xml:space="preserve"> </v>
      </c>
      <c r="BS260" s="78" t="str">
        <f>IF(SUM(COUNTIFS('Planificación 2026-1'!E:E,"HUAURA",'Planificación 2026-1'!W:W,C260,'Planificación 2026-1'!G:G,"AR"))&gt;0,"P34"," ")</f>
        <v xml:space="preserve"> </v>
      </c>
      <c r="BT260" s="78" t="str">
        <f>IF(SUM(COUNTIFS('Planificación 2026-1'!E:E,"HUAURA",'Planificación 2026-1'!W:W,C260,'Planificación 2026-1'!G:G,"T1"))&gt;0,"P35"," ")</f>
        <v xml:space="preserve"> </v>
      </c>
      <c r="BU260" s="78" t="str">
        <f>IF(SUM(COUNTIFS('Planificación 2026-1'!E:E,"HUAURA",'Planificación 2026-1'!W:W,C260,'Planificación 2026-1'!G:G,"T3"))&gt;0,"P36"," ")</f>
        <v xml:space="preserve"> </v>
      </c>
      <c r="BV260" s="78" t="str">
        <f>IF(SUM(COUNTIFS('Planificación 2026-1'!E:E,"HUAURA",'Planificación 2026-1'!W:W,C260,'Planificación 2026-1'!G:G,"T2"))&gt;0,"P37"," ")</f>
        <v xml:space="preserve"> </v>
      </c>
      <c r="BW260" s="78" t="str">
        <f>IF(SUM(COUNTIFS('Planificación 2026-1'!E:E,"HUAURA",'Planificación 2026-1'!W:W,C260,'Planificación 2026-1'!G:G,"AE"))&gt;0,"P38"," ")</f>
        <v xml:space="preserve"> </v>
      </c>
      <c r="BX260" s="78" t="str">
        <f>IF(SUM(COUNTIFS('Planificación 2026-1'!E:E,"HUAURA",'Planificación 2026-1'!W:W,C260,'Planificación 2026-1'!G:G,"T4"))&gt;0,"P55"," ")</f>
        <v xml:space="preserve"> </v>
      </c>
      <c r="BY260" s="79">
        <f>SUMIFS('Planificación 2026-1'!R:R,'Planificación 2026-1'!W:W,C260,'Planificación 2026-1'!G:G,"AF",'Planificación 2026-1'!H:H,"&gt;2")</f>
        <v>0</v>
      </c>
      <c r="BZ260" s="79">
        <f>SUMIFS('Planificación 2026-1'!R:R,'Planificación 2026-1'!W:W,C260,'Planificación 2026-1'!G:G,"EN",'Planificación 2026-1'!H:H,"&gt;2")</f>
        <v>16</v>
      </c>
      <c r="CA260" s="79">
        <f>SUMIFS('Planificación 2026-1'!R:R,'Planificación 2026-1'!W:W,C260,'Planificación 2026-1'!G:G,"IS",'Planificación 2026-1'!H:H,"&gt;2")</f>
        <v>0</v>
      </c>
      <c r="CB260" s="79">
        <f>SUMIFS('Planificación 2026-1'!R:R,'Planificación 2026-1'!W:W,C260,'Planificación 2026-1'!G:G,"PS",'Planificación 2026-1'!H:H,"&gt;2")</f>
        <v>0</v>
      </c>
      <c r="CC260" s="79">
        <f>SUMIFS('Planificación 2026-1'!R:R,'Planificación 2026-1'!W:W,C260,'Planificación 2026-1'!G:G,"IN",'Planificación 2026-1'!H:H,"&gt;2")</f>
        <v>0</v>
      </c>
      <c r="CD260" s="79">
        <f>SUMIFS('Planificación 2026-1'!R:R,'Planificación 2026-1'!W:W,C260,'Planificación 2026-1'!G:G,"CA",'Planificación 2026-1'!H:H,"&gt;2")</f>
        <v>0</v>
      </c>
      <c r="CE260" s="79">
        <f>SUMIFS('Planificación 2026-1'!R:R,'Planificación 2026-1'!W:W,C260,'Planificación 2026-1'!G:G,"DE",'Planificación 2026-1'!H:H,"&gt;2")</f>
        <v>0</v>
      </c>
      <c r="CF260" s="79">
        <f>SUMIFS('Planificación 2026-1'!R:R,'Planificación 2026-1'!W:W,C260,'Planificación 2026-1'!G:G,"OB",'Planificación 2026-1'!H:H,"&gt;2")</f>
        <v>0</v>
      </c>
      <c r="CG260" s="79">
        <f>SUMIFS('Planificación 2026-1'!R:R,'Planificación 2026-1'!W:W,C260,'Planificación 2026-1'!G:G,"MH",'Planificación 2026-1'!H:H,"&gt;2")</f>
        <v>0</v>
      </c>
      <c r="CH260" s="79">
        <f>SUMIFS('Planificación 2026-1'!R:R,'Planificación 2026-1'!W:W,C260,'Planificación 2026-1'!G:G,"IC",'Planificación 2026-1'!H:H,"&gt;2")</f>
        <v>0</v>
      </c>
      <c r="CI260" s="79">
        <f>SUMIFS('Planificación 2026-1'!R:R,'Planificación 2026-1'!W:W,C260,'Planificación 2026-1'!G:G,"AR",'Planificación 2026-1'!H:H,"&gt;2")</f>
        <v>0</v>
      </c>
      <c r="CJ260" s="79">
        <f>SUMIFS('Planificación 2026-1'!R:R,'Planificación 2026-1'!W:W,C260,'Planificación 2026-1'!G:G,"T1",'Planificación 2026-1'!H:H,"&gt;2")</f>
        <v>0</v>
      </c>
      <c r="CK260" s="79">
        <f>SUMIFS('Planificación 2026-1'!R:R,'Planificación 2026-1'!W:W,C260,'Planificación 2026-1'!G:G,"T3",'Planificación 2026-1'!H:H,"&gt;2")</f>
        <v>0</v>
      </c>
      <c r="CL260" s="79">
        <f>SUMIFS('Planificación 2026-1'!R:R,'Planificación 2026-1'!W:W,C260,'Planificación 2026-1'!G:G,"T2",'Planificación 2026-1'!H:H,"&gt;2")</f>
        <v>0</v>
      </c>
      <c r="CM260" s="79">
        <f>SUMIFS('Planificación 2026-1'!R:R,'Planificación 2026-1'!W:W,C260,'Planificación 2026-1'!G:G,"AE",'Planificación 2026-1'!H:H,"&gt;2")</f>
        <v>0</v>
      </c>
      <c r="CN260" s="79">
        <f>SUMIFS('Planificación 2026-1'!R:R,'Planificación 2026-1'!W:W,C260,'Planificación 2026-1'!G:G,"T4",'Planificación 2026-1'!H:H,"&gt;2")</f>
        <v>0</v>
      </c>
      <c r="CO260" s="79">
        <f>SUMIFS('Planificación 2026-1'!R:R,'Planificación 2026-1'!W:W,C260,'Planificación 2026-1'!G:G,"AF",'Planificación 2026-1'!H:H,"&lt;3")</f>
        <v>0</v>
      </c>
      <c r="CP260" s="79">
        <f>SUMIFS('Planificación 2026-1'!R:R,'Planificación 2026-1'!W:W,C260,'Planificación 2026-1'!G:G,"EN",'Planificación 2026-1'!H:H,"&lt;3")</f>
        <v>0</v>
      </c>
      <c r="CQ260" s="79">
        <f>SUMIFS('Planificación 2026-1'!R:R,'Planificación 2026-1'!W:W,C260,'Planificación 2026-1'!G:G,"IS",'Planificación 2026-1'!H:H,"&lt;3")</f>
        <v>0</v>
      </c>
      <c r="CR260" s="79">
        <f>SUMIFS('Planificación 2026-1'!R:R,'Planificación 2026-1'!W:W,C260,'Planificación 2026-1'!G:G,"PS",'Planificación 2026-1'!H:H,"&lt;3")</f>
        <v>0</v>
      </c>
      <c r="CS260" s="79">
        <f>SUMIFS('Planificación 2026-1'!R:R,'Planificación 2026-1'!W:W,C260,'Planificación 2026-1'!G:G,"IN",'Planificación 2026-1'!H:H,"&lt;3")</f>
        <v>0</v>
      </c>
      <c r="CT260" s="79">
        <f>SUMIFS('Planificación 2026-1'!R:R,'Planificación 2026-1'!W:W,C260,'Planificación 2026-1'!G:G,"CA",'Planificación 2026-1'!H:H,"&lt;3")</f>
        <v>0</v>
      </c>
      <c r="CU260" s="79">
        <f>SUMIFS('Planificación 2026-1'!R:R,'Planificación 2026-1'!W:W,C260,'Planificación 2026-1'!G:G,"DE",'Planificación 2026-1'!H:H,"&lt;3")</f>
        <v>0</v>
      </c>
      <c r="CV260" s="79">
        <f>SUMIFS('Planificación 2026-1'!R:R,'Planificación 2026-1'!W:W,C260,'Planificación 2026-1'!G:G,"OB",'Planificación 2026-1'!H:H,"&lt;3")</f>
        <v>0</v>
      </c>
      <c r="CW260" s="79">
        <f>SUMIFS('Planificación 2026-1'!R:R,'Planificación 2026-1'!W:W,C260,'Planificación 2026-1'!G:G,"MH",'Planificación 2026-1'!H:H,"&lt;3")</f>
        <v>0</v>
      </c>
      <c r="CX260" s="79">
        <f>SUMIFS('Planificación 2026-1'!R:R,'Planificación 2026-1'!W:W,C260,'Planificación 2026-1'!G:G,"IC",'Planificación 2026-1'!H:H,"&lt;3")</f>
        <v>0</v>
      </c>
      <c r="CY260" s="79">
        <f>SUMIFS('Planificación 2026-1'!R:R,'Planificación 2026-1'!W:W,C260,'Planificación 2026-1'!G:G,"AR",'Planificación 2026-1'!H:H,"&lt;3")</f>
        <v>0</v>
      </c>
      <c r="CZ260" s="79">
        <f>SUMIFS('Planificación 2026-1'!R:R,'Planificación 2026-1'!W:W,C260,'Planificación 2026-1'!G:G,"T1",'Planificación 2026-1'!H:H,"&lt;3")</f>
        <v>0</v>
      </c>
      <c r="DA260" s="79">
        <f>SUMIFS('Planificación 2026-1'!R:R,'Planificación 2026-1'!W:W,C260,'Planificación 2026-1'!G:G,"T3",'Planificación 2026-1'!H:H,"&lt;3")</f>
        <v>0</v>
      </c>
      <c r="DB260" s="79">
        <f>SUMIFS('Planificación 2026-1'!R:R,'Planificación 2026-1'!W:W,C260,'Planificación 2026-1'!G:G,"T2",'Planificación 2026-1'!H:H,"&lt;3")</f>
        <v>0</v>
      </c>
      <c r="DC260" s="79">
        <f>SUMIFS('Planificación 2026-1'!R:R,'Planificación 2026-1'!W:W,C260,'Planificación 2026-1'!G:G,"AE",'Planificación 2026-1'!H:H,"&lt;3")</f>
        <v>0</v>
      </c>
      <c r="DD260" s="79">
        <f>SUMIFS('Planificación 2026-1'!R:R,'Planificación 2026-1'!W:W,C260,'Planificación 2026-1'!G:G,"T4",'Planificación 2026-1'!H:H,"&lt;3")</f>
        <v>0</v>
      </c>
      <c r="DE260" s="78" t="str">
        <f t="shared" si="60"/>
        <v>P02</v>
      </c>
      <c r="DF260" s="30">
        <f>IF(C260="","",SUMIFS('Planificación 2026-1'!R:R,'Planificación 2026-1'!W:W,C260,'Planificación 2026-1'!E:E,"PRINCIPAL",'Planificación 2026-1'!X:X,"VIRTUAL"))</f>
        <v>8</v>
      </c>
      <c r="DG260" s="30">
        <f>IF(C260="","",SUMIFS('Planificación 2026-1'!R:R,'Planificación 2026-1'!W:W,C260,'Planificación 2026-1'!E:E,"PRINCIPAL",'Planificación 2026-1'!X:X,"PRESENCIAL"))</f>
        <v>0</v>
      </c>
      <c r="DH260" s="30">
        <f>IF(C260="","",SUMIFS('Planificación 2026-1'!R:R,'Planificación 2026-1'!W:W,C260,'Planificación 2026-1'!E:E,"PRINCIPAL",'Planificación 2026-1'!X:X,"HIBRIDO PRESENCIAL"))</f>
        <v>0</v>
      </c>
      <c r="DI260" s="78" t="str">
        <f t="shared" si="61"/>
        <v>P02</v>
      </c>
      <c r="DJ260" s="78">
        <f>IF(C260="","",SUMIFS('Planificación 2026-1'!R:R,'Planificación 2026-1'!W:W,C260,'Planificación 2026-1'!E:E,"FILIAL",'Planificación 2026-1'!X:X,"VIRTUAL"))</f>
        <v>4</v>
      </c>
      <c r="DK260" s="80">
        <f>IF(C260="","",SUMIFS('Planificación 2026-1'!R:R,'Planificación 2026-1'!W:W,C260,'Planificación 2026-1'!E:E,"FILIAL",'Planificación 2026-1'!X:X,"PRESENCIAL"))</f>
        <v>0</v>
      </c>
      <c r="DL260" s="42">
        <f>IF(C260="","",SUMIFS('Planificación 2026-1'!R:R,'Planificación 2026-1'!W:W,C260,'Planificación 2026-1'!E:E,"FILIAL",'Planificación 2026-1'!X:X,"HIBRIDO PRESENCIAL"))</f>
        <v>0</v>
      </c>
      <c r="DM260" s="81" t="str">
        <f t="shared" si="62"/>
        <v/>
      </c>
      <c r="DN260" s="78">
        <f>IF(C260="","",SUMIFS('Planificación 2026-1'!R:R,'Planificación 2026-1'!W:W,C260,'Planificación 2026-1'!E:E,"SUNAMPE",'Planificación 2026-1'!X:X,"VIRTUAL"))</f>
        <v>0</v>
      </c>
      <c r="DO260" s="42">
        <f>IF(C260="","",SUMIFS('Planificación 2026-1'!R:R,'Planificación 2026-1'!W:W,C260,'Planificación 2026-1'!E:E,"SUNAMPE",'Planificación 2026-1'!X:X,"PRESENCIAL"))</f>
        <v>0</v>
      </c>
      <c r="DP260" s="81" t="str">
        <f t="shared" si="63"/>
        <v>P02</v>
      </c>
      <c r="DQ260" s="78">
        <f>IF(C260="","",SUMIFS('Planificación 2026-1'!R:R,'Planificación 2026-1'!W:W,C260,'Planificación 2026-1'!E:E,"HUAURA",'Planificación 2026-1'!X:X,"VIRTUAL"))</f>
        <v>4</v>
      </c>
      <c r="DR260" s="42">
        <f>IF(C260="","",SUMIFS('Planificación 2026-1'!R:R,'Planificación 2026-1'!W:W,C260,'Planificación 2026-1'!E:E,"HUAURA",'Planificación 2026-1'!X:X,"PRESENCIAL"))</f>
        <v>0</v>
      </c>
      <c r="DS260" s="48">
        <f>SUMIFS('Planificación 2026-1'!R:R,'Planificación 2026-1'!W:W,C260,'Planificación 2026-1'!E:E,"PRINCIPAL",'Planificación 2026-1'!X:X,"VIRTUAL",'Planificación 2026-1'!H:H,"&gt;2")</f>
        <v>8</v>
      </c>
      <c r="DT260" s="48">
        <f>SUMIFS('Planificación 2026-1'!R:R,'Planificación 2026-1'!W:W,C260,'Planificación 2026-1'!E:E,"PRINCIPAL",'Planificación 2026-1'!X:X,"&lt;&gt;VIRTUAL",'Planificación 2026-1'!H:H,"&gt;2")</f>
        <v>0</v>
      </c>
      <c r="DU260" s="48">
        <f>SUMIFS('Planificación 2026-1'!R:R,'Planificación 2026-1'!W:W,C260,'Planificación 2026-1'!E:E,"SUNAMPE",'Planificación 2026-1'!X:X,"VIRTUAL",'Planificación 2026-1'!H:H,"&gt;2")</f>
        <v>0</v>
      </c>
      <c r="DV260" s="48">
        <f>SUMIFS('Planificación 2026-1'!R:R,'Planificación 2026-1'!W:W,C260,'Planificación 2026-1'!E:E,"SUNAMPE",'Planificación 2026-1'!X:X,"&lt;&gt;VIRTUAL",'Planificación 2026-1'!H:H,"&gt;2")</f>
        <v>0</v>
      </c>
      <c r="DW260" s="48">
        <f>SUMIFS('Planificación 2026-1'!R:R,'Planificación 2026-1'!W:W,C260,'Planificación 2026-1'!E:E,"FILIAL",'Planificación 2026-1'!X:X,"VIRTUAL",'Planificación 2026-1'!H:H,"&gt;2")</f>
        <v>4</v>
      </c>
      <c r="DX260" s="48">
        <f>SUMIFS('Planificación 2026-1'!R:R,'Planificación 2026-1'!W:W,C260,'Planificación 2026-1'!E:E,"FILIAL",'Planificación 2026-1'!X:X,"&lt;&gt;VIRTUAL",'Planificación 2026-1'!H:H,"&gt;2")</f>
        <v>0</v>
      </c>
      <c r="DY260" s="48">
        <f>SUMIFS('Planificación 2026-1'!R:R,'Planificación 2026-1'!W:W,C260,'Planificación 2026-1'!E:E,"PORUMA",'Planificación 2026-1'!X:X,"VIRTUAL",'Planificación 2026-1'!H:H,"&gt;2")</f>
        <v>0</v>
      </c>
      <c r="DZ260" s="48">
        <f>SUMIFS('Planificación 2026-1'!R:R,'Planificación 2026-1'!W:W,C260,'Planificación 2026-1'!E:E,"PORUMA",'Planificación 2026-1'!X:X,"&lt;&gt;VIRTUAL",'Planificación 2026-1'!H:H,"&gt;2")</f>
        <v>0</v>
      </c>
      <c r="EA260" s="48">
        <f>SUMIFS('Planificación 2026-1'!R:R,'Planificación 2026-1'!W:W,C260,'Planificación 2026-1'!E:E,"HUAURA",'Planificación 2026-1'!X:X,"VIRTUAL",'Planificación 2026-1'!H:H,"&gt;2")</f>
        <v>4</v>
      </c>
      <c r="EB260" s="48">
        <f>SUMIFS('Planificación 2026-1'!R:R,'Planificación 2026-1'!W:W,C260,'Planificación 2026-1'!E:E,"HUAURA",'Planificación 2026-1'!X:X,"&lt;&gt;VIRTUAL",'Planificación 2026-1'!H:H,"&gt;2")</f>
        <v>0</v>
      </c>
      <c r="EC260" s="48">
        <f>SUMIFS('Planificación 2026-1'!R:R,'Planificación 2026-1'!W:W,C260,'Planificación 2026-1'!E:E,"PRINCIPAL",'Planificación 2026-1'!X:X,"VIRTUAL",'Planificación 2026-1'!H:H,"&lt;3")</f>
        <v>0</v>
      </c>
      <c r="ED260" s="48">
        <f>SUMIFS('Planificación 2026-1'!R:R,'Planificación 2026-1'!W:W,C260,'Planificación 2026-1'!E:E,"PRINCIPAL",'Planificación 2026-1'!X:X,"&lt;&gt;VIRTUAL",'Planificación 2026-1'!H:H,"&lt;3")</f>
        <v>0</v>
      </c>
      <c r="EE260" s="48">
        <f>SUMIFS('Planificación 2026-1'!R:R,'Planificación 2026-1'!W:W,C260,'Planificación 2026-1'!E:E,"SUNAMPE",'Planificación 2026-1'!X:X,"VIRTUAL",'Planificación 2026-1'!H:H,"&lt;3")</f>
        <v>0</v>
      </c>
      <c r="EF260" s="48">
        <f>SUMIFS('Planificación 2026-1'!R:R,'Planificación 2026-1'!W:W,C260,'Planificación 2026-1'!E:E,"SUNAMPE",'Planificación 2026-1'!X:X,"&lt;&gt;VIRTUAL",'Planificación 2026-1'!H:H,"&lt;3")</f>
        <v>0</v>
      </c>
      <c r="EG260" s="48">
        <f>SUMIFS('Planificación 2026-1'!R:R,'Planificación 2026-1'!W:W,C260,'Planificación 2026-1'!E:E,"FILIAL",'Planificación 2026-1'!X:X,"VIRTUAL",'Planificación 2026-1'!H:H,"&lt;3")</f>
        <v>0</v>
      </c>
      <c r="EH260" s="48">
        <f>SUMIFS('Planificación 2026-1'!R:R,'Planificación 2026-1'!W:W,C260,'Planificación 2026-1'!E:E,"FILIAL",'Planificación 2026-1'!X:X,"&lt;&gt;VIRTUAL",'Planificación 2026-1'!H:H,"&lt;3")</f>
        <v>0</v>
      </c>
      <c r="EI260" s="48">
        <f>SUMIFS('Planificación 2026-1'!R:R,'Planificación 2026-1'!W:W,C260,'Planificación 2026-1'!E:E,"PORUMA",'Planificación 2026-1'!X:X,"VIRTUAL",'Planificación 2026-1'!H:H,"&lt;3")</f>
        <v>0</v>
      </c>
      <c r="EJ260" s="48">
        <f>SUMIFS('Planificación 2026-1'!R:R,'Planificación 2026-1'!W:W,C260,'Planificación 2026-1'!E:E,"PORUMA",'Planificación 2026-1'!X:X,"&lt;&gt;VIRTUAL",'Planificación 2026-1'!H:H,"&lt;3")</f>
        <v>0</v>
      </c>
      <c r="EK260" s="48">
        <f>SUMIFS('Planificación 2026-1'!R:R,'Planificación 2026-1'!W:W,C260,'Planificación 2026-1'!E:E,"HUAURA",'Planificación 2026-1'!X:X,"VIRTUAL",'Planificación 2026-1'!H:H,"&lt;3")</f>
        <v>0</v>
      </c>
      <c r="EL260" s="48">
        <f>SUMIFS('Planificación 2026-1'!R:R,'Planificación 2026-1'!W:W,C260,'Planificación 2026-1'!E:E,"HUAURA",'Planificación 2026-1'!X:X,"&lt;&gt;VIRTUAL",'Planificación 2026-1'!H:H,"&lt;3")</f>
        <v>0</v>
      </c>
      <c r="EM260" s="48">
        <f t="shared" si="64"/>
        <v>4</v>
      </c>
      <c r="EN260" s="48">
        <f t="shared" si="65"/>
        <v>4</v>
      </c>
      <c r="EO260" s="48">
        <f t="shared" si="66"/>
        <v>0</v>
      </c>
      <c r="EP260" s="48">
        <f t="shared" si="67"/>
        <v>8</v>
      </c>
      <c r="EQ260" s="48">
        <f t="shared" si="68"/>
        <v>0</v>
      </c>
      <c r="ER260" s="48"/>
      <c r="ES260" s="48">
        <f t="shared" si="69"/>
        <v>16</v>
      </c>
      <c r="ET260" s="48">
        <f t="shared" si="70"/>
        <v>0</v>
      </c>
      <c r="EU260" s="48" t="b">
        <f t="shared" si="71"/>
        <v>1</v>
      </c>
      <c r="EV260" s="48" t="str">
        <f t="shared" si="72"/>
        <v/>
      </c>
      <c r="EW260" s="48" t="str">
        <f t="shared" si="73"/>
        <v>VIRTUAL</v>
      </c>
    </row>
    <row r="261" spans="2:153" x14ac:dyDescent="0.3">
      <c r="B261" s="383">
        <v>258</v>
      </c>
      <c r="C261" s="107" t="s">
        <v>510</v>
      </c>
      <c r="D261" s="82">
        <f>SUMIF('Planificación 2026-1'!W:W,C261,'Planificación 2026-1'!R:R)</f>
        <v>18</v>
      </c>
      <c r="E261" s="385" t="s">
        <v>319</v>
      </c>
      <c r="F261" s="386"/>
      <c r="G261" s="107" t="s">
        <v>328</v>
      </c>
      <c r="H261" s="107" t="s">
        <v>435</v>
      </c>
      <c r="I261" s="77" t="str">
        <f>IF(SUM(COUNTIFS('Planificación 2026-1'!E:E,"PRINCIPAL",'Planificación 2026-1'!W:W,C261,'Planificación 2026-1'!G:G,"AF"))&gt;0,"P01"," ")</f>
        <v xml:space="preserve"> </v>
      </c>
      <c r="J261" s="78" t="str">
        <f>IF(SUM(COUNTIFS('Planificación 2026-1'!E:E,"PRINCIPAL",'Planificación 2026-1'!W:W,C261,'Planificación 2026-1'!G:G,"EN"))&gt;0,"P02"," ")</f>
        <v xml:space="preserve"> </v>
      </c>
      <c r="K261" s="78" t="str">
        <f>IF(SUM(COUNTIFS('Planificación 2026-1'!E:E,"PRINCIPAL",'Planificación 2026-1'!W:W,C261,'Planificación 2026-1'!G:G,"IS"))&gt;0,"P03"," ")</f>
        <v xml:space="preserve"> </v>
      </c>
      <c r="L261" s="78" t="str">
        <f>IF(SUM(COUNTIFS('Planificación 2026-1'!E:E,"PRINCIPAL",'Planificación 2026-1'!W:W,C261,'Planificación 2026-1'!G:G,"PS"))&gt;0,"P04"," ")</f>
        <v xml:space="preserve"> </v>
      </c>
      <c r="M261" s="78"/>
      <c r="N261" s="78" t="str">
        <f>IF(SUM(COUNTIFS('Planificación 2026-1'!E:E,"PRINCIPAL",'Planificación 2026-1'!W:W,C261,'Planificación 2026-1'!G:G,"IN"))&gt;0,"P06"," ")</f>
        <v xml:space="preserve"> </v>
      </c>
      <c r="O261" s="78" t="str">
        <f>IF(SUM(COUNTIFS('Planificación 2026-1'!E:E,"PRINCIPAL",'Planificación 2026-1'!W:W,C261,'Planificación 2026-1'!G:G,"CA"))&gt;0,"P07"," ")</f>
        <v xml:space="preserve"> </v>
      </c>
      <c r="P261" s="78" t="str">
        <f>IF(SUM(COUNTIFS('Planificación 2026-1'!E:E,"PRINCIPAL",'Planificación 2026-1'!W:W,C261,'Planificación 2026-1'!G:G,"DE"))&gt;0,"P08"," ")</f>
        <v xml:space="preserve"> </v>
      </c>
      <c r="Q261" s="78" t="str">
        <f>IF(SUM(COUNTIFS('Planificación 2026-1'!E:E,"PRINCIPAL",'Planificación 2026-1'!W:W,C261,'Planificación 2026-1'!G:G,"OB"))&gt;0,"P09"," ")</f>
        <v xml:space="preserve"> </v>
      </c>
      <c r="R261" s="78" t="str">
        <f>IF(SUM(COUNTIFS('Planificación 2026-1'!E:E,"PRINCIPAL",'Planificación 2026-1'!W:W,C261,'Planificación 2026-1'!G:G,"MH"))&gt;0,"P31"," ")</f>
        <v xml:space="preserve"> </v>
      </c>
      <c r="S261" s="78" t="str">
        <f>IF(SUM(COUNTIFS('Planificación 2026-1'!E:E,"PRINCIPAL",'Planificación 2026-1'!W:W,C261,'Planificación 2026-1'!G:G,"IC"))&gt;0,"P32"," ")</f>
        <v xml:space="preserve"> </v>
      </c>
      <c r="T261" s="78" t="str">
        <f>IF(SUM(COUNTIFS('Planificación 2026-1'!E:E,"PRINCIPAL",'Planificación 2026-1'!W:W,C261,'Planificación 2026-1'!G:G,"AR"))&gt;0,"P34"," ")</f>
        <v xml:space="preserve"> </v>
      </c>
      <c r="U261" s="78" t="str">
        <f>IF(SUM(COUNTIFS('Planificación 2026-1'!E:E,"PRINCIPAL",'Planificación 2026-1'!W:W,C261,'Planificación 2026-1'!G:G,"T1"))&gt;0,"P35"," ")</f>
        <v xml:space="preserve"> </v>
      </c>
      <c r="V261" s="78" t="str">
        <f>IF(SUM(COUNTIFS('Planificación 2026-1'!E:E,"PRINCIPAL",'Planificación 2026-1'!W:W,C261,'Planificación 2026-1'!G:G,"T3"))&gt;0,"P36"," ")</f>
        <v xml:space="preserve"> </v>
      </c>
      <c r="W261" s="78" t="str">
        <f>IF(SUM(COUNTIFS('Planificación 2026-1'!E:E,"PRINCIPAL",'Planificación 2026-1'!W:W,C261,'Planificación 2026-1'!G:G,"T2"))&gt;0,"P37"," ")</f>
        <v xml:space="preserve"> </v>
      </c>
      <c r="X261" s="78" t="str">
        <f>IF(SUM(COUNTIFS('Planificación 2026-1'!E:E,"PRINCIPAL",'Planificación 2026-1'!W:W,C261,'Planificación 2026-1'!G:G,"AE"))&gt;0,"P38"," ")</f>
        <v xml:space="preserve"> </v>
      </c>
      <c r="Y261" s="78" t="str">
        <f>IF(SUM(COUNTIFS('Planificación 2026-1'!E:E,"PRINCIPAL",'Planificación 2026-1'!W:W,C261,'Planificación 2026-1'!G:G,"T4"))&gt;0,"P55"," ")</f>
        <v xml:space="preserve"> </v>
      </c>
      <c r="Z261" s="78" t="str">
        <f>IF(SUM(COUNTIFS('Planificación 2026-1'!E:E,"FILIAL",'Planificación 2026-1'!W:W,C261,'Planificación 2026-1'!G:G,"AF"))&gt;0," P01"," ")</f>
        <v xml:space="preserve"> </v>
      </c>
      <c r="AA261" s="78" t="str">
        <f>IF(SUM(COUNTIFS('Planificación 2026-1'!E:E,"FILIAL",'Planificación 2026-1'!W:W,C261,'Planificación 2026-1'!G:G,"EN"))&gt;0,"P02"," ")</f>
        <v xml:space="preserve"> </v>
      </c>
      <c r="AB261" s="78" t="str">
        <f>IF(SUM(COUNTIFS('Planificación 2026-1'!E:E,"FILIAL",'Planificación 2026-1'!W:W,C261,'Planificación 2026-1'!G:G,"IS"))&gt;0,"P03"," ")</f>
        <v xml:space="preserve"> </v>
      </c>
      <c r="AC261" s="78" t="str">
        <f>IF(SUM(COUNTIFS('Planificación 2026-1'!E:E,"FILIAL",'Planificación 2026-1'!W:W,C261,'Planificación 2026-1'!G:G,"PS"))&gt;0,"P04"," ")</f>
        <v xml:space="preserve"> </v>
      </c>
      <c r="AD261" s="78"/>
      <c r="AE261" s="78" t="str">
        <f>IF(SUM(COUNTIFS('Planificación 2026-1'!E:E,"FILIAL",'Planificación 2026-1'!W:W,C261,'Planificación 2026-1'!G:G,"IN"))&gt;0,"P06"," ")</f>
        <v xml:space="preserve"> </v>
      </c>
      <c r="AF261" s="78" t="str">
        <f>IF(SUM(COUNTIFS('Planificación 2026-1'!E:E,"FILIAL",'Planificación 2026-1'!W:W,C261,'Planificación 2026-1'!G:G,"CA"))&gt;0,"P07"," ")</f>
        <v xml:space="preserve"> </v>
      </c>
      <c r="AG261" s="78" t="str">
        <f>IF(SUM(COUNTIFS('Planificación 2026-1'!E:E,"FILIAL",'Planificación 2026-1'!W:W,C261,'Planificación 2026-1'!G:G,"DE"))&gt;0,"P08"," ")</f>
        <v xml:space="preserve"> </v>
      </c>
      <c r="AH261" s="78" t="str">
        <f>IF(SUM(COUNTIFS('Planificación 2026-1'!E:E,"FILIAL",'Planificación 2026-1'!W:W,C261,'Planificación 2026-1'!G:G,"OB"))&gt;0,"P09"," ")</f>
        <v xml:space="preserve"> </v>
      </c>
      <c r="AI261" s="78" t="str">
        <f>IF(SUM(COUNTIFS('Planificación 2026-1'!E:E,"FILIAL",'Planificación 2026-1'!W:W,C261,'Planificación 2026-1'!G:G,"MH"))&gt;0,"P31"," ")</f>
        <v xml:space="preserve"> </v>
      </c>
      <c r="AJ261" s="78" t="str">
        <f>IF(SUM(COUNTIFS('Planificación 2026-1'!E:E,"FILIAL",'Planificación 2026-1'!W:W,C261,'Planificación 2026-1'!G:G,"IC"))&gt;0,"P32"," ")</f>
        <v xml:space="preserve"> </v>
      </c>
      <c r="AK261" s="78" t="str">
        <f>IF(SUM(COUNTIFS('Planificación 2026-1'!E:E,"FILIAL",'Planificación 2026-1'!W:W,C261,'Planificación 2026-1'!G:G,"AR"))&gt;0,"P34"," ")</f>
        <v xml:space="preserve"> </v>
      </c>
      <c r="AL261" s="78" t="str">
        <f>IF(SUM(COUNTIFS('Planificación 2026-1'!E:E,"FILIAL",'Planificación 2026-1'!W:W,C261,'Planificación 2026-1'!G:G,"T1"))&gt;0,"P35"," ")</f>
        <v xml:space="preserve"> </v>
      </c>
      <c r="AM261" s="78" t="str">
        <f>IF(SUM(COUNTIFS('Planificación 2026-1'!E:E,"FILIAL",'Planificación 2026-1'!W:W,C261,'Planificación 2026-1'!G:G,"T3"))&gt;0,"P36"," ")</f>
        <v xml:space="preserve"> </v>
      </c>
      <c r="AN261" s="78" t="str">
        <f>IF(SUM(COUNTIFS('Planificación 2026-1'!E:E,"FILIAL",'Planificación 2026-1'!W:W,C261,'Planificación 2026-1'!G:G,"T2"))&gt;0,"P37"," ")</f>
        <v xml:space="preserve"> </v>
      </c>
      <c r="AO261" s="78" t="str">
        <f>IF(SUM(COUNTIFS('Planificación 2026-1'!E:E,"FILIAL",'Planificación 2026-1'!W:W,C261,'Planificación 2026-1'!G:G,"AE"))&gt;0,"P38"," ")</f>
        <v xml:space="preserve"> </v>
      </c>
      <c r="AP261" s="78" t="str">
        <f>IF(SUM(COUNTIFS('Planificación 2026-1'!E:E,"FILIAL",'Planificación 2026-1'!W:W,C261,'Planificación 2026-1'!G:G,"T4"))&gt;0,"P55"," ")</f>
        <v xml:space="preserve"> </v>
      </c>
      <c r="AQ261" s="78" t="str">
        <f>IF(SUM(COUNTIFS('Planificación 2026-1'!E:E,"SUNAMPE",'Planificación 2026-1'!W:W,C261,'Planificación 2026-1'!G:G,"AF"))&gt;0," P01"," ")</f>
        <v xml:space="preserve"> </v>
      </c>
      <c r="AR261" s="78" t="str">
        <f>IF(SUM(COUNTIFS('Planificación 2026-1'!E:E,"SUNAMPE",'Planificación 2026-1'!W:W,C261,'Planificación 2026-1'!G:G,"EN"))&gt;0,"P02"," ")</f>
        <v xml:space="preserve"> </v>
      </c>
      <c r="AS261" s="78" t="str">
        <f>IF(SUM(COUNTIFS('Planificación 2026-1'!E:E,"SUNAMPE",'Planificación 2026-1'!W:W,C261,'Planificación 2026-1'!G:G,"IS"))&gt;0,"P03"," ")</f>
        <v xml:space="preserve"> </v>
      </c>
      <c r="AT261" s="78" t="str">
        <f>IF(SUM(COUNTIFS('Planificación 2026-1'!E:E,"SUNAMPE",'Planificación 2026-1'!W:W,C261,'Planificación 2026-1'!G:G,"PS"))&gt;0,"P04"," ")</f>
        <v xml:space="preserve"> </v>
      </c>
      <c r="AU261" s="78"/>
      <c r="AV261" s="78" t="str">
        <f>IF(SUM(COUNTIFS('Planificación 2026-1'!E:E,"SUNAMPE",'Planificación 2026-1'!W:W,C261,'Planificación 2026-1'!G:G,"IN"))&gt;0,"P06"," ")</f>
        <v xml:space="preserve"> </v>
      </c>
      <c r="AW261" s="78" t="str">
        <f>IF(SUM(COUNTIFS('Planificación 2026-1'!E:E,"SUNAMPE",'Planificación 2026-1'!W:W,C261,'Planificación 2026-1'!G:G,"CA"))&gt;0,"P07"," ")</f>
        <v xml:space="preserve"> </v>
      </c>
      <c r="AX261" s="78" t="str">
        <f>IF(SUM(COUNTIFS('Planificación 2026-1'!E:E,"SUNAMPE",'Planificación 2026-1'!W:W,C261,'Planificación 2026-1'!G:G,"DE"))&gt;0,"P08"," ")</f>
        <v xml:space="preserve"> </v>
      </c>
      <c r="AY261" s="78" t="str">
        <f>IF(SUM(COUNTIFS('Planificación 2026-1'!E:E,"SUNAMPE",'Planificación 2026-1'!W:W,C261,'Planificación 2026-1'!G:G,"OB"))&gt;0,"P09"," ")</f>
        <v xml:space="preserve"> </v>
      </c>
      <c r="AZ261" s="78" t="str">
        <f>IF(SUM(COUNTIFS('Planificación 2026-1'!E:E,"SUNAMPE",'Planificación 2026-1'!W:W,C261,'Planificación 2026-1'!G:G,"MH"))&gt;0,"P31"," ")</f>
        <v xml:space="preserve"> </v>
      </c>
      <c r="BA261" s="78" t="str">
        <f>IF(SUM(COUNTIFS('Planificación 2026-1'!E:E,"SUNAMPE",'Planificación 2026-1'!W:W,C261,'Planificación 2026-1'!G:G,"IC"))&gt;0,"P32"," ")</f>
        <v xml:space="preserve"> </v>
      </c>
      <c r="BB261" s="78" t="str">
        <f>IF(SUM(COUNTIFS('Planificación 2026-1'!E:E,"SUNAMPE",'Planificación 2026-1'!W:W,C261,'Planificación 2026-1'!G:G,"AR"))&gt;0,"P34"," ")</f>
        <v xml:space="preserve"> </v>
      </c>
      <c r="BC261" s="78" t="str">
        <f>IF(SUM(COUNTIFS('Planificación 2026-1'!E:E,"SUNAMPE",'Planificación 2026-1'!W:W,C261,'Planificación 2026-1'!G:G,"T1"))&gt;0,"P35"," ")</f>
        <v xml:space="preserve"> </v>
      </c>
      <c r="BD261" s="78" t="str">
        <f>IF(SUM(COUNTIFS('Planificación 2026-1'!E:E,"SUNAMPE",'Planificación 2026-1'!W:W,C261,'Planificación 2026-1'!G:G,"T3"))&gt;0,"P36"," ")</f>
        <v xml:space="preserve"> </v>
      </c>
      <c r="BE261" s="78" t="str">
        <f>IF(SUM(COUNTIFS('Planificación 2026-1'!E:E,"SUNAMPE",'Planificación 2026-1'!W:W,C261,'Planificación 2026-1'!G:G,"T2"))&gt;0,"P37"," ")</f>
        <v xml:space="preserve"> </v>
      </c>
      <c r="BF261" s="78" t="str">
        <f>IF(SUM(COUNTIFS('Planificación 2026-1'!E:E,"SUNAMPE",'Planificación 2026-1'!W:W,C261,'Planificación 2026-1'!G:G,"AE"))&gt;0,"P38"," ")</f>
        <v xml:space="preserve"> </v>
      </c>
      <c r="BG261" s="78" t="str">
        <f>IF(SUM(COUNTIFS('Planificación 2026-1'!E:E,"SUNAMPE",'Planificación 2026-1'!W:W,C261,'Planificación 2026-1'!G:G,"T4"))&gt;0,"P55"," ")</f>
        <v xml:space="preserve"> </v>
      </c>
      <c r="BH261" s="78" t="str">
        <f>IF(SUM(COUNTIFS('Planificación 2026-1'!E:E,"HUAURA",'Planificación 2026-1'!W:W,C261,'Planificación 2026-1'!G:G,"AF"))&gt;0," P01"," ")</f>
        <v xml:space="preserve"> </v>
      </c>
      <c r="BI261" s="78" t="str">
        <f>IF(SUM(COUNTIFS('Planificación 2026-1'!E:E,"HUAURA",'Planificación 2026-1'!W:W,C261,'Planificación 2026-1'!G:G,"EN"))&gt;0,"P02"," ")</f>
        <v xml:space="preserve"> </v>
      </c>
      <c r="BJ261" s="78" t="str">
        <f>IF(SUM(COUNTIFS('Planificación 2026-1'!E:E,"HUAURA",'Planificación 2026-1'!W:W,C261,'Planificación 2026-1'!G:G,"IS"))&gt;0,"P03"," ")</f>
        <v xml:space="preserve"> </v>
      </c>
      <c r="BK261" s="78" t="str">
        <f>IF(SUM(COUNTIFS('Planificación 2026-1'!E:E,"HUAURA",'Planificación 2026-1'!W:W,C261,'Planificación 2026-1'!G:G,"PS"))&gt;0,"P04"," ")</f>
        <v xml:space="preserve"> </v>
      </c>
      <c r="BL261" s="78"/>
      <c r="BM261" s="78" t="str">
        <f>IF(SUM(COUNTIFS('Planificación 2026-1'!E:E,"HUAURA",'Planificación 2026-1'!W:W,C261,'Planificación 2026-1'!G:G,"IN"))&gt;0,"P06"," ")</f>
        <v xml:space="preserve"> </v>
      </c>
      <c r="BN261" s="78" t="str">
        <f>IF(SUM(COUNTIFS('Planificación 2026-1'!E:E,"HUAURA",'Planificación 2026-1'!W:W,C261,'Planificación 2026-1'!G:G,"CA"))&gt;0,"P07"," ")</f>
        <v xml:space="preserve"> </v>
      </c>
      <c r="BO261" s="78" t="str">
        <f>IF(SUM(COUNTIFS('Planificación 2026-1'!E:E,"HUAURA",'Planificación 2026-1'!W:W,C261,'Planificación 2026-1'!G:G,"DE"))&gt;0,"P08"," ")</f>
        <v xml:space="preserve"> </v>
      </c>
      <c r="BP261" s="78" t="str">
        <f>IF(SUM(COUNTIFS('Planificación 2026-1'!E:E,"HUAURA",'Planificación 2026-1'!W:W,C261,'Planificación 2026-1'!G:G,"OB"))&gt;0,"P09"," ")</f>
        <v xml:space="preserve"> </v>
      </c>
      <c r="BQ261" s="78" t="str">
        <f>IF(SUM(COUNTIFS('Planificación 2026-1'!E:E,"HUAURA",'Planificación 2026-1'!W:W,C261,'Planificación 2026-1'!G:G,"MH"))&gt;0,"P31"," ")</f>
        <v xml:space="preserve"> </v>
      </c>
      <c r="BR261" s="78" t="str">
        <f>IF(SUM(COUNTIFS('Planificación 2026-1'!E:E,"HUAURA",'Planificación 2026-1'!W:W,C261,'Planificación 2026-1'!G:G,"IC"))&gt;0,"P32"," ")</f>
        <v xml:space="preserve"> </v>
      </c>
      <c r="BS261" s="78" t="str">
        <f>IF(SUM(COUNTIFS('Planificación 2026-1'!E:E,"HUAURA",'Planificación 2026-1'!W:W,C261,'Planificación 2026-1'!G:G,"AR"))&gt;0,"P34"," ")</f>
        <v xml:space="preserve"> </v>
      </c>
      <c r="BT261" s="78" t="str">
        <f>IF(SUM(COUNTIFS('Planificación 2026-1'!E:E,"HUAURA",'Planificación 2026-1'!W:W,C261,'Planificación 2026-1'!G:G,"T1"))&gt;0,"P35"," ")</f>
        <v xml:space="preserve"> </v>
      </c>
      <c r="BU261" s="78" t="str">
        <f>IF(SUM(COUNTIFS('Planificación 2026-1'!E:E,"HUAURA",'Planificación 2026-1'!W:W,C261,'Planificación 2026-1'!G:G,"T3"))&gt;0,"P36"," ")</f>
        <v xml:space="preserve"> </v>
      </c>
      <c r="BV261" s="78" t="str">
        <f>IF(SUM(COUNTIFS('Planificación 2026-1'!E:E,"HUAURA",'Planificación 2026-1'!W:W,C261,'Planificación 2026-1'!G:G,"T2"))&gt;0,"P37"," ")</f>
        <v xml:space="preserve"> </v>
      </c>
      <c r="BW261" s="78" t="str">
        <f>IF(SUM(COUNTIFS('Planificación 2026-1'!E:E,"HUAURA",'Planificación 2026-1'!W:W,C261,'Planificación 2026-1'!G:G,"AE"))&gt;0,"P38"," ")</f>
        <v xml:space="preserve"> </v>
      </c>
      <c r="BX261" s="78" t="str">
        <f>IF(SUM(COUNTIFS('Planificación 2026-1'!E:E,"HUAURA",'Planificación 2026-1'!W:W,C261,'Planificación 2026-1'!G:G,"T4"))&gt;0,"P55"," ")</f>
        <v xml:space="preserve"> </v>
      </c>
      <c r="BY261" s="79">
        <f>SUMIFS('Planificación 2026-1'!R:R,'Planificación 2026-1'!W:W,C261,'Planificación 2026-1'!G:G,"AF",'Planificación 2026-1'!H:H,"&gt;2")</f>
        <v>0</v>
      </c>
      <c r="BZ261" s="79">
        <f>SUMIFS('Planificación 2026-1'!R:R,'Planificación 2026-1'!W:W,C261,'Planificación 2026-1'!G:G,"EN",'Planificación 2026-1'!H:H,"&gt;2")</f>
        <v>0</v>
      </c>
      <c r="CA261" s="79">
        <f>SUMIFS('Planificación 2026-1'!R:R,'Planificación 2026-1'!W:W,C261,'Planificación 2026-1'!G:G,"IS",'Planificación 2026-1'!H:H,"&gt;2")</f>
        <v>0</v>
      </c>
      <c r="CB261" s="79">
        <f>SUMIFS('Planificación 2026-1'!R:R,'Planificación 2026-1'!W:W,C261,'Planificación 2026-1'!G:G,"PS",'Planificación 2026-1'!H:H,"&gt;2")</f>
        <v>0</v>
      </c>
      <c r="CC261" s="79">
        <f>SUMIFS('Planificación 2026-1'!R:R,'Planificación 2026-1'!W:W,C261,'Planificación 2026-1'!G:G,"IN",'Planificación 2026-1'!H:H,"&gt;2")</f>
        <v>0</v>
      </c>
      <c r="CD261" s="79">
        <f>SUMIFS('Planificación 2026-1'!R:R,'Planificación 2026-1'!W:W,C261,'Planificación 2026-1'!G:G,"CA",'Planificación 2026-1'!H:H,"&gt;2")</f>
        <v>0</v>
      </c>
      <c r="CE261" s="79">
        <f>SUMIFS('Planificación 2026-1'!R:R,'Planificación 2026-1'!W:W,C261,'Planificación 2026-1'!G:G,"DE",'Planificación 2026-1'!H:H,"&gt;2")</f>
        <v>0</v>
      </c>
      <c r="CF261" s="79">
        <f>SUMIFS('Planificación 2026-1'!R:R,'Planificación 2026-1'!W:W,C261,'Planificación 2026-1'!G:G,"OB",'Planificación 2026-1'!H:H,"&gt;2")</f>
        <v>0</v>
      </c>
      <c r="CG261" s="79">
        <f>SUMIFS('Planificación 2026-1'!R:R,'Planificación 2026-1'!W:W,C261,'Planificación 2026-1'!G:G,"MH",'Planificación 2026-1'!H:H,"&gt;2")</f>
        <v>18</v>
      </c>
      <c r="CH261" s="79">
        <f>SUMIFS('Planificación 2026-1'!R:R,'Planificación 2026-1'!W:W,C261,'Planificación 2026-1'!G:G,"IC",'Planificación 2026-1'!H:H,"&gt;2")</f>
        <v>0</v>
      </c>
      <c r="CI261" s="79">
        <f>SUMIFS('Planificación 2026-1'!R:R,'Planificación 2026-1'!W:W,C261,'Planificación 2026-1'!G:G,"AR",'Planificación 2026-1'!H:H,"&gt;2")</f>
        <v>0</v>
      </c>
      <c r="CJ261" s="79">
        <f>SUMIFS('Planificación 2026-1'!R:R,'Planificación 2026-1'!W:W,C261,'Planificación 2026-1'!G:G,"T1",'Planificación 2026-1'!H:H,"&gt;2")</f>
        <v>0</v>
      </c>
      <c r="CK261" s="79">
        <f>SUMIFS('Planificación 2026-1'!R:R,'Planificación 2026-1'!W:W,C261,'Planificación 2026-1'!G:G,"T3",'Planificación 2026-1'!H:H,"&gt;2")</f>
        <v>0</v>
      </c>
      <c r="CL261" s="79">
        <f>SUMIFS('Planificación 2026-1'!R:R,'Planificación 2026-1'!W:W,C261,'Planificación 2026-1'!G:G,"T2",'Planificación 2026-1'!H:H,"&gt;2")</f>
        <v>0</v>
      </c>
      <c r="CM261" s="79">
        <f>SUMIFS('Planificación 2026-1'!R:R,'Planificación 2026-1'!W:W,C261,'Planificación 2026-1'!G:G,"AE",'Planificación 2026-1'!H:H,"&gt;2")</f>
        <v>0</v>
      </c>
      <c r="CN261" s="79">
        <f>SUMIFS('Planificación 2026-1'!R:R,'Planificación 2026-1'!W:W,C261,'Planificación 2026-1'!G:G,"T4",'Planificación 2026-1'!H:H,"&gt;2")</f>
        <v>0</v>
      </c>
      <c r="CO261" s="79">
        <f>SUMIFS('Planificación 2026-1'!R:R,'Planificación 2026-1'!W:W,C261,'Planificación 2026-1'!G:G,"AF",'Planificación 2026-1'!H:H,"&lt;3")</f>
        <v>0</v>
      </c>
      <c r="CP261" s="79">
        <f>SUMIFS('Planificación 2026-1'!R:R,'Planificación 2026-1'!W:W,C261,'Planificación 2026-1'!G:G,"EN",'Planificación 2026-1'!H:H,"&lt;3")</f>
        <v>0</v>
      </c>
      <c r="CQ261" s="79">
        <f>SUMIFS('Planificación 2026-1'!R:R,'Planificación 2026-1'!W:W,C261,'Planificación 2026-1'!G:G,"IS",'Planificación 2026-1'!H:H,"&lt;3")</f>
        <v>0</v>
      </c>
      <c r="CR261" s="79">
        <f>SUMIFS('Planificación 2026-1'!R:R,'Planificación 2026-1'!W:W,C261,'Planificación 2026-1'!G:G,"PS",'Planificación 2026-1'!H:H,"&lt;3")</f>
        <v>0</v>
      </c>
      <c r="CS261" s="79">
        <f>SUMIFS('Planificación 2026-1'!R:R,'Planificación 2026-1'!W:W,C261,'Planificación 2026-1'!G:G,"IN",'Planificación 2026-1'!H:H,"&lt;3")</f>
        <v>0</v>
      </c>
      <c r="CT261" s="79">
        <f>SUMIFS('Planificación 2026-1'!R:R,'Planificación 2026-1'!W:W,C261,'Planificación 2026-1'!G:G,"CA",'Planificación 2026-1'!H:H,"&lt;3")</f>
        <v>0</v>
      </c>
      <c r="CU261" s="79">
        <f>SUMIFS('Planificación 2026-1'!R:R,'Planificación 2026-1'!W:W,C261,'Planificación 2026-1'!G:G,"DE",'Planificación 2026-1'!H:H,"&lt;3")</f>
        <v>0</v>
      </c>
      <c r="CV261" s="79">
        <f>SUMIFS('Planificación 2026-1'!R:R,'Planificación 2026-1'!W:W,C261,'Planificación 2026-1'!G:G,"OB",'Planificación 2026-1'!H:H,"&lt;3")</f>
        <v>0</v>
      </c>
      <c r="CW261" s="79">
        <f>SUMIFS('Planificación 2026-1'!R:R,'Planificación 2026-1'!W:W,C261,'Planificación 2026-1'!G:G,"MH",'Planificación 2026-1'!H:H,"&lt;3")</f>
        <v>0</v>
      </c>
      <c r="CX261" s="79">
        <f>SUMIFS('Planificación 2026-1'!R:R,'Planificación 2026-1'!W:W,C261,'Planificación 2026-1'!G:G,"IC",'Planificación 2026-1'!H:H,"&lt;3")</f>
        <v>0</v>
      </c>
      <c r="CY261" s="79">
        <f>SUMIFS('Planificación 2026-1'!R:R,'Planificación 2026-1'!W:W,C261,'Planificación 2026-1'!G:G,"AR",'Planificación 2026-1'!H:H,"&lt;3")</f>
        <v>0</v>
      </c>
      <c r="CZ261" s="79">
        <f>SUMIFS('Planificación 2026-1'!R:R,'Planificación 2026-1'!W:W,C261,'Planificación 2026-1'!G:G,"T1",'Planificación 2026-1'!H:H,"&lt;3")</f>
        <v>0</v>
      </c>
      <c r="DA261" s="79">
        <f>SUMIFS('Planificación 2026-1'!R:R,'Planificación 2026-1'!W:W,C261,'Planificación 2026-1'!G:G,"T3",'Planificación 2026-1'!H:H,"&lt;3")</f>
        <v>0</v>
      </c>
      <c r="DB261" s="79">
        <f>SUMIFS('Planificación 2026-1'!R:R,'Planificación 2026-1'!W:W,C261,'Planificación 2026-1'!G:G,"T2",'Planificación 2026-1'!H:H,"&lt;3")</f>
        <v>0</v>
      </c>
      <c r="DC261" s="79">
        <f>SUMIFS('Planificación 2026-1'!R:R,'Planificación 2026-1'!W:W,C261,'Planificación 2026-1'!G:G,"AE",'Planificación 2026-1'!H:H,"&lt;3")</f>
        <v>0</v>
      </c>
      <c r="DD261" s="79">
        <f>SUMIFS('Planificación 2026-1'!R:R,'Planificación 2026-1'!W:W,C261,'Planificación 2026-1'!G:G,"T4",'Planificación 2026-1'!H:H,"&lt;3")</f>
        <v>0</v>
      </c>
      <c r="DE261" s="78" t="str">
        <f t="shared" si="60"/>
        <v/>
      </c>
      <c r="DF261" s="30">
        <f>IF(C261="","",SUMIFS('Planificación 2026-1'!R:R,'Planificación 2026-1'!W:W,C261,'Planificación 2026-1'!E:E,"PRINCIPAL",'Planificación 2026-1'!X:X,"VIRTUAL"))</f>
        <v>0</v>
      </c>
      <c r="DG261" s="30">
        <f>IF(C261="","",SUMIFS('Planificación 2026-1'!R:R,'Planificación 2026-1'!W:W,C261,'Planificación 2026-1'!E:E,"PRINCIPAL",'Planificación 2026-1'!X:X,"PRESENCIAL"))</f>
        <v>0</v>
      </c>
      <c r="DH261" s="30">
        <f>IF(C261="","",SUMIFS('Planificación 2026-1'!R:R,'Planificación 2026-1'!W:W,C261,'Planificación 2026-1'!E:E,"PRINCIPAL",'Planificación 2026-1'!X:X,"HIBRIDO PRESENCIAL"))</f>
        <v>0</v>
      </c>
      <c r="DI261" s="78" t="str">
        <f t="shared" si="61"/>
        <v/>
      </c>
      <c r="DJ261" s="78">
        <f>IF(C261="","",SUMIFS('Planificación 2026-1'!R:R,'Planificación 2026-1'!W:W,C261,'Planificación 2026-1'!E:E,"FILIAL",'Planificación 2026-1'!X:X,"VIRTUAL"))</f>
        <v>0</v>
      </c>
      <c r="DK261" s="80">
        <f>IF(C261="","",SUMIFS('Planificación 2026-1'!R:R,'Planificación 2026-1'!W:W,C261,'Planificación 2026-1'!E:E,"FILIAL",'Planificación 2026-1'!X:X,"PRESENCIAL"))</f>
        <v>0</v>
      </c>
      <c r="DL261" s="42">
        <f>IF(C261="","",SUMIFS('Planificación 2026-1'!R:R,'Planificación 2026-1'!W:W,C261,'Planificación 2026-1'!E:E,"FILIAL",'Planificación 2026-1'!X:X,"HIBRIDO PRESENCIAL"))</f>
        <v>0</v>
      </c>
      <c r="DM261" s="81" t="str">
        <f t="shared" si="62"/>
        <v/>
      </c>
      <c r="DN261" s="78">
        <f>IF(C261="","",SUMIFS('Planificación 2026-1'!R:R,'Planificación 2026-1'!W:W,C261,'Planificación 2026-1'!E:E,"SUNAMPE",'Planificación 2026-1'!X:X,"VIRTUAL"))</f>
        <v>0</v>
      </c>
      <c r="DO261" s="42">
        <f>IF(C261="","",SUMIFS('Planificación 2026-1'!R:R,'Planificación 2026-1'!W:W,C261,'Planificación 2026-1'!E:E,"SUNAMPE",'Planificación 2026-1'!X:X,"PRESENCIAL"))</f>
        <v>0</v>
      </c>
      <c r="DP261" s="81" t="str">
        <f t="shared" si="63"/>
        <v/>
      </c>
      <c r="DQ261" s="78">
        <f>IF(C261="","",SUMIFS('Planificación 2026-1'!R:R,'Planificación 2026-1'!W:W,C261,'Planificación 2026-1'!E:E,"HUAURA",'Planificación 2026-1'!X:X,"VIRTUAL"))</f>
        <v>0</v>
      </c>
      <c r="DR261" s="42">
        <f>IF(C261="","",SUMIFS('Planificación 2026-1'!R:R,'Planificación 2026-1'!W:W,C261,'Planificación 2026-1'!E:E,"HUAURA",'Planificación 2026-1'!X:X,"PRESENCIAL"))</f>
        <v>0</v>
      </c>
      <c r="DS261" s="48">
        <f>SUMIFS('Planificación 2026-1'!R:R,'Planificación 2026-1'!W:W,C261,'Planificación 2026-1'!E:E,"PRINCIPAL",'Planificación 2026-1'!X:X,"VIRTUAL",'Planificación 2026-1'!H:H,"&gt;2")</f>
        <v>0</v>
      </c>
      <c r="DT261" s="48">
        <f>SUMIFS('Planificación 2026-1'!R:R,'Planificación 2026-1'!W:W,C261,'Planificación 2026-1'!E:E,"PRINCIPAL",'Planificación 2026-1'!X:X,"&lt;&gt;VIRTUAL",'Planificación 2026-1'!H:H,"&gt;2")</f>
        <v>0</v>
      </c>
      <c r="DU261" s="48">
        <f>SUMIFS('Planificación 2026-1'!R:R,'Planificación 2026-1'!W:W,C261,'Planificación 2026-1'!E:E,"SUNAMPE",'Planificación 2026-1'!X:X,"VIRTUAL",'Planificación 2026-1'!H:H,"&gt;2")</f>
        <v>0</v>
      </c>
      <c r="DV261" s="48">
        <f>SUMIFS('Planificación 2026-1'!R:R,'Planificación 2026-1'!W:W,C261,'Planificación 2026-1'!E:E,"SUNAMPE",'Planificación 2026-1'!X:X,"&lt;&gt;VIRTUAL",'Planificación 2026-1'!H:H,"&gt;2")</f>
        <v>0</v>
      </c>
      <c r="DW261" s="48">
        <f>SUMIFS('Planificación 2026-1'!R:R,'Planificación 2026-1'!W:W,C261,'Planificación 2026-1'!E:E,"FILIAL",'Planificación 2026-1'!X:X,"VIRTUAL",'Planificación 2026-1'!H:H,"&gt;2")</f>
        <v>0</v>
      </c>
      <c r="DX261" s="48">
        <f>SUMIFS('Planificación 2026-1'!R:R,'Planificación 2026-1'!W:W,C261,'Planificación 2026-1'!E:E,"FILIAL",'Planificación 2026-1'!X:X,"&lt;&gt;VIRTUAL",'Planificación 2026-1'!H:H,"&gt;2")</f>
        <v>0</v>
      </c>
      <c r="DY261" s="48">
        <f>SUMIFS('Planificación 2026-1'!R:R,'Planificación 2026-1'!W:W,C261,'Planificación 2026-1'!E:E,"PORUMA",'Planificación 2026-1'!X:X,"VIRTUAL",'Planificación 2026-1'!H:H,"&gt;2")</f>
        <v>0</v>
      </c>
      <c r="DZ261" s="48">
        <f>SUMIFS('Planificación 2026-1'!R:R,'Planificación 2026-1'!W:W,C261,'Planificación 2026-1'!E:E,"PORUMA",'Planificación 2026-1'!X:X,"&lt;&gt;VIRTUAL",'Planificación 2026-1'!H:H,"&gt;2")</f>
        <v>18</v>
      </c>
      <c r="EA261" s="48">
        <f>SUMIFS('Planificación 2026-1'!R:R,'Planificación 2026-1'!W:W,C261,'Planificación 2026-1'!E:E,"HUAURA",'Planificación 2026-1'!X:X,"VIRTUAL",'Planificación 2026-1'!H:H,"&gt;2")</f>
        <v>0</v>
      </c>
      <c r="EB261" s="48">
        <f>SUMIFS('Planificación 2026-1'!R:R,'Planificación 2026-1'!W:W,C261,'Planificación 2026-1'!E:E,"HUAURA",'Planificación 2026-1'!X:X,"&lt;&gt;VIRTUAL",'Planificación 2026-1'!H:H,"&gt;2")</f>
        <v>0</v>
      </c>
      <c r="EC261" s="48">
        <f>SUMIFS('Planificación 2026-1'!R:R,'Planificación 2026-1'!W:W,C261,'Planificación 2026-1'!E:E,"PRINCIPAL",'Planificación 2026-1'!X:X,"VIRTUAL",'Planificación 2026-1'!H:H,"&lt;3")</f>
        <v>0</v>
      </c>
      <c r="ED261" s="48">
        <f>SUMIFS('Planificación 2026-1'!R:R,'Planificación 2026-1'!W:W,C261,'Planificación 2026-1'!E:E,"PRINCIPAL",'Planificación 2026-1'!X:X,"&lt;&gt;VIRTUAL",'Planificación 2026-1'!H:H,"&lt;3")</f>
        <v>0</v>
      </c>
      <c r="EE261" s="48">
        <f>SUMIFS('Planificación 2026-1'!R:R,'Planificación 2026-1'!W:W,C261,'Planificación 2026-1'!E:E,"SUNAMPE",'Planificación 2026-1'!X:X,"VIRTUAL",'Planificación 2026-1'!H:H,"&lt;3")</f>
        <v>0</v>
      </c>
      <c r="EF261" s="48">
        <f>SUMIFS('Planificación 2026-1'!R:R,'Planificación 2026-1'!W:W,C261,'Planificación 2026-1'!E:E,"SUNAMPE",'Planificación 2026-1'!X:X,"&lt;&gt;VIRTUAL",'Planificación 2026-1'!H:H,"&lt;3")</f>
        <v>0</v>
      </c>
      <c r="EG261" s="48">
        <f>SUMIFS('Planificación 2026-1'!R:R,'Planificación 2026-1'!W:W,C261,'Planificación 2026-1'!E:E,"FILIAL",'Planificación 2026-1'!X:X,"VIRTUAL",'Planificación 2026-1'!H:H,"&lt;3")</f>
        <v>0</v>
      </c>
      <c r="EH261" s="48">
        <f>SUMIFS('Planificación 2026-1'!R:R,'Planificación 2026-1'!W:W,C261,'Planificación 2026-1'!E:E,"FILIAL",'Planificación 2026-1'!X:X,"&lt;&gt;VIRTUAL",'Planificación 2026-1'!H:H,"&lt;3")</f>
        <v>0</v>
      </c>
      <c r="EI261" s="48">
        <f>SUMIFS('Planificación 2026-1'!R:R,'Planificación 2026-1'!W:W,C261,'Planificación 2026-1'!E:E,"PORUMA",'Planificación 2026-1'!X:X,"VIRTUAL",'Planificación 2026-1'!H:H,"&lt;3")</f>
        <v>0</v>
      </c>
      <c r="EJ261" s="48">
        <f>SUMIFS('Planificación 2026-1'!R:R,'Planificación 2026-1'!W:W,C261,'Planificación 2026-1'!E:E,"PORUMA",'Planificación 2026-1'!X:X,"&lt;&gt;VIRTUAL",'Planificación 2026-1'!H:H,"&lt;3")</f>
        <v>0</v>
      </c>
      <c r="EK261" s="48">
        <f>SUMIFS('Planificación 2026-1'!R:R,'Planificación 2026-1'!W:W,C261,'Planificación 2026-1'!E:E,"HUAURA",'Planificación 2026-1'!X:X,"VIRTUAL",'Planificación 2026-1'!H:H,"&lt;3")</f>
        <v>0</v>
      </c>
      <c r="EL261" s="48">
        <f>SUMIFS('Planificación 2026-1'!R:R,'Planificación 2026-1'!W:W,C261,'Planificación 2026-1'!E:E,"HUAURA",'Planificación 2026-1'!X:X,"&lt;&gt;VIRTUAL",'Planificación 2026-1'!H:H,"&lt;3")</f>
        <v>0</v>
      </c>
      <c r="EM261" s="48">
        <f t="shared" si="64"/>
        <v>0</v>
      </c>
      <c r="EN261" s="48">
        <f t="shared" si="65"/>
        <v>0</v>
      </c>
      <c r="EO261" s="48">
        <f t="shared" si="66"/>
        <v>18</v>
      </c>
      <c r="EP261" s="48">
        <f t="shared" si="67"/>
        <v>0</v>
      </c>
      <c r="EQ261" s="48">
        <f t="shared" si="68"/>
        <v>0</v>
      </c>
      <c r="ER261" s="48"/>
      <c r="ES261" s="48">
        <f t="shared" si="69"/>
        <v>0</v>
      </c>
      <c r="ET261" s="48">
        <f t="shared" si="70"/>
        <v>0</v>
      </c>
      <c r="EU261" s="48" t="b">
        <f t="shared" si="71"/>
        <v>0</v>
      </c>
      <c r="EV261" s="48" t="str">
        <f t="shared" si="72"/>
        <v/>
      </c>
      <c r="EW261" s="48" t="str">
        <f t="shared" si="73"/>
        <v>PRESENCIAL</v>
      </c>
    </row>
    <row r="262" spans="2:153" x14ac:dyDescent="0.3">
      <c r="B262" s="383">
        <v>259</v>
      </c>
      <c r="C262" s="107" t="s">
        <v>511</v>
      </c>
      <c r="D262" s="82">
        <f>SUMIF('Planificación 2026-1'!W:W,C262,'Planificación 2026-1'!R:R)</f>
        <v>15</v>
      </c>
      <c r="E262" s="385" t="s">
        <v>319</v>
      </c>
      <c r="F262" s="386"/>
      <c r="G262" s="107" t="s">
        <v>328</v>
      </c>
      <c r="H262" s="107" t="s">
        <v>435</v>
      </c>
      <c r="I262" s="77" t="str">
        <f>IF(SUM(COUNTIFS('Planificación 2026-1'!E:E,"PRINCIPAL",'Planificación 2026-1'!W:W,C262,'Planificación 2026-1'!G:G,"AF"))&gt;0,"P01"," ")</f>
        <v xml:space="preserve"> </v>
      </c>
      <c r="J262" s="78" t="str">
        <f>IF(SUM(COUNTIFS('Planificación 2026-1'!E:E,"PRINCIPAL",'Planificación 2026-1'!W:W,C262,'Planificación 2026-1'!G:G,"EN"))&gt;0,"P02"," ")</f>
        <v xml:space="preserve"> </v>
      </c>
      <c r="K262" s="78" t="str">
        <f>IF(SUM(COUNTIFS('Planificación 2026-1'!E:E,"PRINCIPAL",'Planificación 2026-1'!W:W,C262,'Planificación 2026-1'!G:G,"IS"))&gt;0,"P03"," ")</f>
        <v xml:space="preserve"> </v>
      </c>
      <c r="L262" s="78" t="str">
        <f>IF(SUM(COUNTIFS('Planificación 2026-1'!E:E,"PRINCIPAL",'Planificación 2026-1'!W:W,C262,'Planificación 2026-1'!G:G,"PS"))&gt;0,"P04"," ")</f>
        <v xml:space="preserve"> </v>
      </c>
      <c r="M262" s="78"/>
      <c r="N262" s="78" t="str">
        <f>IF(SUM(COUNTIFS('Planificación 2026-1'!E:E,"PRINCIPAL",'Planificación 2026-1'!W:W,C262,'Planificación 2026-1'!G:G,"IN"))&gt;0,"P06"," ")</f>
        <v xml:space="preserve"> </v>
      </c>
      <c r="O262" s="78" t="str">
        <f>IF(SUM(COUNTIFS('Planificación 2026-1'!E:E,"PRINCIPAL",'Planificación 2026-1'!W:W,C262,'Planificación 2026-1'!G:G,"CA"))&gt;0,"P07"," ")</f>
        <v xml:space="preserve"> </v>
      </c>
      <c r="P262" s="78" t="str">
        <f>IF(SUM(COUNTIFS('Planificación 2026-1'!E:E,"PRINCIPAL",'Planificación 2026-1'!W:W,C262,'Planificación 2026-1'!G:G,"DE"))&gt;0,"P08"," ")</f>
        <v xml:space="preserve"> </v>
      </c>
      <c r="Q262" s="78" t="str">
        <f>IF(SUM(COUNTIFS('Planificación 2026-1'!E:E,"PRINCIPAL",'Planificación 2026-1'!W:W,C262,'Planificación 2026-1'!G:G,"OB"))&gt;0,"P09"," ")</f>
        <v xml:space="preserve"> </v>
      </c>
      <c r="R262" s="78" t="str">
        <f>IF(SUM(COUNTIFS('Planificación 2026-1'!E:E,"PRINCIPAL",'Planificación 2026-1'!W:W,C262,'Planificación 2026-1'!G:G,"MH"))&gt;0,"P31"," ")</f>
        <v xml:space="preserve"> </v>
      </c>
      <c r="S262" s="78" t="str">
        <f>IF(SUM(COUNTIFS('Planificación 2026-1'!E:E,"PRINCIPAL",'Planificación 2026-1'!W:W,C262,'Planificación 2026-1'!G:G,"IC"))&gt;0,"P32"," ")</f>
        <v xml:space="preserve"> </v>
      </c>
      <c r="T262" s="78" t="str">
        <f>IF(SUM(COUNTIFS('Planificación 2026-1'!E:E,"PRINCIPAL",'Planificación 2026-1'!W:W,C262,'Planificación 2026-1'!G:G,"AR"))&gt;0,"P34"," ")</f>
        <v xml:space="preserve"> </v>
      </c>
      <c r="U262" s="78" t="str">
        <f>IF(SUM(COUNTIFS('Planificación 2026-1'!E:E,"PRINCIPAL",'Planificación 2026-1'!W:W,C262,'Planificación 2026-1'!G:G,"T1"))&gt;0,"P35"," ")</f>
        <v xml:space="preserve"> </v>
      </c>
      <c r="V262" s="78" t="str">
        <f>IF(SUM(COUNTIFS('Planificación 2026-1'!E:E,"PRINCIPAL",'Planificación 2026-1'!W:W,C262,'Planificación 2026-1'!G:G,"T3"))&gt;0,"P36"," ")</f>
        <v xml:space="preserve"> </v>
      </c>
      <c r="W262" s="78" t="str">
        <f>IF(SUM(COUNTIFS('Planificación 2026-1'!E:E,"PRINCIPAL",'Planificación 2026-1'!W:W,C262,'Planificación 2026-1'!G:G,"T2"))&gt;0,"P37"," ")</f>
        <v xml:space="preserve"> </v>
      </c>
      <c r="X262" s="78" t="str">
        <f>IF(SUM(COUNTIFS('Planificación 2026-1'!E:E,"PRINCIPAL",'Planificación 2026-1'!W:W,C262,'Planificación 2026-1'!G:G,"AE"))&gt;0,"P38"," ")</f>
        <v xml:space="preserve"> </v>
      </c>
      <c r="Y262" s="78" t="str">
        <f>IF(SUM(COUNTIFS('Planificación 2026-1'!E:E,"PRINCIPAL",'Planificación 2026-1'!W:W,C262,'Planificación 2026-1'!G:G,"T4"))&gt;0,"P55"," ")</f>
        <v xml:space="preserve"> </v>
      </c>
      <c r="Z262" s="78" t="str">
        <f>IF(SUM(COUNTIFS('Planificación 2026-1'!E:E,"FILIAL",'Planificación 2026-1'!W:W,C262,'Planificación 2026-1'!G:G,"AF"))&gt;0," P01"," ")</f>
        <v xml:space="preserve"> </v>
      </c>
      <c r="AA262" s="78" t="str">
        <f>IF(SUM(COUNTIFS('Planificación 2026-1'!E:E,"FILIAL",'Planificación 2026-1'!W:W,C262,'Planificación 2026-1'!G:G,"EN"))&gt;0,"P02"," ")</f>
        <v xml:space="preserve"> </v>
      </c>
      <c r="AB262" s="78" t="str">
        <f>IF(SUM(COUNTIFS('Planificación 2026-1'!E:E,"FILIAL",'Planificación 2026-1'!W:W,C262,'Planificación 2026-1'!G:G,"IS"))&gt;0,"P03"," ")</f>
        <v xml:space="preserve"> </v>
      </c>
      <c r="AC262" s="78" t="str">
        <f>IF(SUM(COUNTIFS('Planificación 2026-1'!E:E,"FILIAL",'Planificación 2026-1'!W:W,C262,'Planificación 2026-1'!G:G,"PS"))&gt;0,"P04"," ")</f>
        <v xml:space="preserve"> </v>
      </c>
      <c r="AD262" s="78"/>
      <c r="AE262" s="78" t="str">
        <f>IF(SUM(COUNTIFS('Planificación 2026-1'!E:E,"FILIAL",'Planificación 2026-1'!W:W,C262,'Planificación 2026-1'!G:G,"IN"))&gt;0,"P06"," ")</f>
        <v xml:space="preserve"> </v>
      </c>
      <c r="AF262" s="78" t="str">
        <f>IF(SUM(COUNTIFS('Planificación 2026-1'!E:E,"FILIAL",'Planificación 2026-1'!W:W,C262,'Planificación 2026-1'!G:G,"CA"))&gt;0,"P07"," ")</f>
        <v xml:space="preserve"> </v>
      </c>
      <c r="AG262" s="78" t="str">
        <f>IF(SUM(COUNTIFS('Planificación 2026-1'!E:E,"FILIAL",'Planificación 2026-1'!W:W,C262,'Planificación 2026-1'!G:G,"DE"))&gt;0,"P08"," ")</f>
        <v xml:space="preserve"> </v>
      </c>
      <c r="AH262" s="78" t="str">
        <f>IF(SUM(COUNTIFS('Planificación 2026-1'!E:E,"FILIAL",'Planificación 2026-1'!W:W,C262,'Planificación 2026-1'!G:G,"OB"))&gt;0,"P09"," ")</f>
        <v xml:space="preserve"> </v>
      </c>
      <c r="AI262" s="78" t="str">
        <f>IF(SUM(COUNTIFS('Planificación 2026-1'!E:E,"FILIAL",'Planificación 2026-1'!W:W,C262,'Planificación 2026-1'!G:G,"MH"))&gt;0,"P31"," ")</f>
        <v xml:space="preserve"> </v>
      </c>
      <c r="AJ262" s="78" t="str">
        <f>IF(SUM(COUNTIFS('Planificación 2026-1'!E:E,"FILIAL",'Planificación 2026-1'!W:W,C262,'Planificación 2026-1'!G:G,"IC"))&gt;0,"P32"," ")</f>
        <v xml:space="preserve"> </v>
      </c>
      <c r="AK262" s="78" t="str">
        <f>IF(SUM(COUNTIFS('Planificación 2026-1'!E:E,"FILIAL",'Planificación 2026-1'!W:W,C262,'Planificación 2026-1'!G:G,"AR"))&gt;0,"P34"," ")</f>
        <v xml:space="preserve"> </v>
      </c>
      <c r="AL262" s="78" t="str">
        <f>IF(SUM(COUNTIFS('Planificación 2026-1'!E:E,"FILIAL",'Planificación 2026-1'!W:W,C262,'Planificación 2026-1'!G:G,"T1"))&gt;0,"P35"," ")</f>
        <v xml:space="preserve"> </v>
      </c>
      <c r="AM262" s="78" t="str">
        <f>IF(SUM(COUNTIFS('Planificación 2026-1'!E:E,"FILIAL",'Planificación 2026-1'!W:W,C262,'Planificación 2026-1'!G:G,"T3"))&gt;0,"P36"," ")</f>
        <v xml:space="preserve"> </v>
      </c>
      <c r="AN262" s="78" t="str">
        <f>IF(SUM(COUNTIFS('Planificación 2026-1'!E:E,"FILIAL",'Planificación 2026-1'!W:W,C262,'Planificación 2026-1'!G:G,"T2"))&gt;0,"P37"," ")</f>
        <v xml:space="preserve"> </v>
      </c>
      <c r="AO262" s="78" t="str">
        <f>IF(SUM(COUNTIFS('Planificación 2026-1'!E:E,"FILIAL",'Planificación 2026-1'!W:W,C262,'Planificación 2026-1'!G:G,"AE"))&gt;0,"P38"," ")</f>
        <v xml:space="preserve"> </v>
      </c>
      <c r="AP262" s="78" t="str">
        <f>IF(SUM(COUNTIFS('Planificación 2026-1'!E:E,"FILIAL",'Planificación 2026-1'!W:W,C262,'Planificación 2026-1'!G:G,"T4"))&gt;0,"P55"," ")</f>
        <v xml:space="preserve"> </v>
      </c>
      <c r="AQ262" s="78" t="str">
        <f>IF(SUM(COUNTIFS('Planificación 2026-1'!E:E,"SUNAMPE",'Planificación 2026-1'!W:W,C262,'Planificación 2026-1'!G:G,"AF"))&gt;0," P01"," ")</f>
        <v xml:space="preserve"> </v>
      </c>
      <c r="AR262" s="78" t="str">
        <f>IF(SUM(COUNTIFS('Planificación 2026-1'!E:E,"SUNAMPE",'Planificación 2026-1'!W:W,C262,'Planificación 2026-1'!G:G,"EN"))&gt;0,"P02"," ")</f>
        <v xml:space="preserve"> </v>
      </c>
      <c r="AS262" s="78" t="str">
        <f>IF(SUM(COUNTIFS('Planificación 2026-1'!E:E,"SUNAMPE",'Planificación 2026-1'!W:W,C262,'Planificación 2026-1'!G:G,"IS"))&gt;0,"P03"," ")</f>
        <v xml:space="preserve"> </v>
      </c>
      <c r="AT262" s="78" t="str">
        <f>IF(SUM(COUNTIFS('Planificación 2026-1'!E:E,"SUNAMPE",'Planificación 2026-1'!W:W,C262,'Planificación 2026-1'!G:G,"PS"))&gt;0,"P04"," ")</f>
        <v xml:space="preserve"> </v>
      </c>
      <c r="AU262" s="78"/>
      <c r="AV262" s="78" t="str">
        <f>IF(SUM(COUNTIFS('Planificación 2026-1'!E:E,"SUNAMPE",'Planificación 2026-1'!W:W,C262,'Planificación 2026-1'!G:G,"IN"))&gt;0,"P06"," ")</f>
        <v xml:space="preserve"> </v>
      </c>
      <c r="AW262" s="78" t="str">
        <f>IF(SUM(COUNTIFS('Planificación 2026-1'!E:E,"SUNAMPE",'Planificación 2026-1'!W:W,C262,'Planificación 2026-1'!G:G,"CA"))&gt;0,"P07"," ")</f>
        <v xml:space="preserve"> </v>
      </c>
      <c r="AX262" s="78" t="str">
        <f>IF(SUM(COUNTIFS('Planificación 2026-1'!E:E,"SUNAMPE",'Planificación 2026-1'!W:W,C262,'Planificación 2026-1'!G:G,"DE"))&gt;0,"P08"," ")</f>
        <v xml:space="preserve"> </v>
      </c>
      <c r="AY262" s="78" t="str">
        <f>IF(SUM(COUNTIFS('Planificación 2026-1'!E:E,"SUNAMPE",'Planificación 2026-1'!W:W,C262,'Planificación 2026-1'!G:G,"OB"))&gt;0,"P09"," ")</f>
        <v xml:space="preserve"> </v>
      </c>
      <c r="AZ262" s="78" t="str">
        <f>IF(SUM(COUNTIFS('Planificación 2026-1'!E:E,"SUNAMPE",'Planificación 2026-1'!W:W,C262,'Planificación 2026-1'!G:G,"MH"))&gt;0,"P31"," ")</f>
        <v xml:space="preserve"> </v>
      </c>
      <c r="BA262" s="78" t="str">
        <f>IF(SUM(COUNTIFS('Planificación 2026-1'!E:E,"SUNAMPE",'Planificación 2026-1'!W:W,C262,'Planificación 2026-1'!G:G,"IC"))&gt;0,"P32"," ")</f>
        <v xml:space="preserve"> </v>
      </c>
      <c r="BB262" s="78" t="str">
        <f>IF(SUM(COUNTIFS('Planificación 2026-1'!E:E,"SUNAMPE",'Planificación 2026-1'!W:W,C262,'Planificación 2026-1'!G:G,"AR"))&gt;0,"P34"," ")</f>
        <v xml:space="preserve"> </v>
      </c>
      <c r="BC262" s="78" t="str">
        <f>IF(SUM(COUNTIFS('Planificación 2026-1'!E:E,"SUNAMPE",'Planificación 2026-1'!W:W,C262,'Planificación 2026-1'!G:G,"T1"))&gt;0,"P35"," ")</f>
        <v xml:space="preserve"> </v>
      </c>
      <c r="BD262" s="78" t="str">
        <f>IF(SUM(COUNTIFS('Planificación 2026-1'!E:E,"SUNAMPE",'Planificación 2026-1'!W:W,C262,'Planificación 2026-1'!G:G,"T3"))&gt;0,"P36"," ")</f>
        <v xml:space="preserve"> </v>
      </c>
      <c r="BE262" s="78" t="str">
        <f>IF(SUM(COUNTIFS('Planificación 2026-1'!E:E,"SUNAMPE",'Planificación 2026-1'!W:W,C262,'Planificación 2026-1'!G:G,"T2"))&gt;0,"P37"," ")</f>
        <v xml:space="preserve"> </v>
      </c>
      <c r="BF262" s="78" t="str">
        <f>IF(SUM(COUNTIFS('Planificación 2026-1'!E:E,"SUNAMPE",'Planificación 2026-1'!W:W,C262,'Planificación 2026-1'!G:G,"AE"))&gt;0,"P38"," ")</f>
        <v xml:space="preserve"> </v>
      </c>
      <c r="BG262" s="78" t="str">
        <f>IF(SUM(COUNTIFS('Planificación 2026-1'!E:E,"SUNAMPE",'Planificación 2026-1'!W:W,C262,'Planificación 2026-1'!G:G,"T4"))&gt;0,"P55"," ")</f>
        <v xml:space="preserve"> </v>
      </c>
      <c r="BH262" s="78" t="str">
        <f>IF(SUM(COUNTIFS('Planificación 2026-1'!E:E,"HUAURA",'Planificación 2026-1'!W:W,C262,'Planificación 2026-1'!G:G,"AF"))&gt;0," P01"," ")</f>
        <v xml:space="preserve"> </v>
      </c>
      <c r="BI262" s="78" t="str">
        <f>IF(SUM(COUNTIFS('Planificación 2026-1'!E:E,"HUAURA",'Planificación 2026-1'!W:W,C262,'Planificación 2026-1'!G:G,"EN"))&gt;0,"P02"," ")</f>
        <v xml:space="preserve"> </v>
      </c>
      <c r="BJ262" s="78" t="str">
        <f>IF(SUM(COUNTIFS('Planificación 2026-1'!E:E,"HUAURA",'Planificación 2026-1'!W:W,C262,'Planificación 2026-1'!G:G,"IS"))&gt;0,"P03"," ")</f>
        <v xml:space="preserve"> </v>
      </c>
      <c r="BK262" s="78" t="str">
        <f>IF(SUM(COUNTIFS('Planificación 2026-1'!E:E,"HUAURA",'Planificación 2026-1'!W:W,C262,'Planificación 2026-1'!G:G,"PS"))&gt;0,"P04"," ")</f>
        <v xml:space="preserve"> </v>
      </c>
      <c r="BL262" s="78"/>
      <c r="BM262" s="78" t="str">
        <f>IF(SUM(COUNTIFS('Planificación 2026-1'!E:E,"HUAURA",'Planificación 2026-1'!W:W,C262,'Planificación 2026-1'!G:G,"IN"))&gt;0,"P06"," ")</f>
        <v xml:space="preserve"> </v>
      </c>
      <c r="BN262" s="78" t="str">
        <f>IF(SUM(COUNTIFS('Planificación 2026-1'!E:E,"HUAURA",'Planificación 2026-1'!W:W,C262,'Planificación 2026-1'!G:G,"CA"))&gt;0,"P07"," ")</f>
        <v xml:space="preserve"> </v>
      </c>
      <c r="BO262" s="78" t="str">
        <f>IF(SUM(COUNTIFS('Planificación 2026-1'!E:E,"HUAURA",'Planificación 2026-1'!W:W,C262,'Planificación 2026-1'!G:G,"DE"))&gt;0,"P08"," ")</f>
        <v xml:space="preserve"> </v>
      </c>
      <c r="BP262" s="78" t="str">
        <f>IF(SUM(COUNTIFS('Planificación 2026-1'!E:E,"HUAURA",'Planificación 2026-1'!W:W,C262,'Planificación 2026-1'!G:G,"OB"))&gt;0,"P09"," ")</f>
        <v xml:space="preserve"> </v>
      </c>
      <c r="BQ262" s="78" t="str">
        <f>IF(SUM(COUNTIFS('Planificación 2026-1'!E:E,"HUAURA",'Planificación 2026-1'!W:W,C262,'Planificación 2026-1'!G:G,"MH"))&gt;0,"P31"," ")</f>
        <v xml:space="preserve"> </v>
      </c>
      <c r="BR262" s="78" t="str">
        <f>IF(SUM(COUNTIFS('Planificación 2026-1'!E:E,"HUAURA",'Planificación 2026-1'!W:W,C262,'Planificación 2026-1'!G:G,"IC"))&gt;0,"P32"," ")</f>
        <v xml:space="preserve"> </v>
      </c>
      <c r="BS262" s="78" t="str">
        <f>IF(SUM(COUNTIFS('Planificación 2026-1'!E:E,"HUAURA",'Planificación 2026-1'!W:W,C262,'Planificación 2026-1'!G:G,"AR"))&gt;0,"P34"," ")</f>
        <v xml:space="preserve"> </v>
      </c>
      <c r="BT262" s="78" t="str">
        <f>IF(SUM(COUNTIFS('Planificación 2026-1'!E:E,"HUAURA",'Planificación 2026-1'!W:W,C262,'Planificación 2026-1'!G:G,"T1"))&gt;0,"P35"," ")</f>
        <v xml:space="preserve"> </v>
      </c>
      <c r="BU262" s="78" t="str">
        <f>IF(SUM(COUNTIFS('Planificación 2026-1'!E:E,"HUAURA",'Planificación 2026-1'!W:W,C262,'Planificación 2026-1'!G:G,"T3"))&gt;0,"P36"," ")</f>
        <v xml:space="preserve"> </v>
      </c>
      <c r="BV262" s="78" t="str">
        <f>IF(SUM(COUNTIFS('Planificación 2026-1'!E:E,"HUAURA",'Planificación 2026-1'!W:W,C262,'Planificación 2026-1'!G:G,"T2"))&gt;0,"P37"," ")</f>
        <v xml:space="preserve"> </v>
      </c>
      <c r="BW262" s="78" t="str">
        <f>IF(SUM(COUNTIFS('Planificación 2026-1'!E:E,"HUAURA",'Planificación 2026-1'!W:W,C262,'Planificación 2026-1'!G:G,"AE"))&gt;0,"P38"," ")</f>
        <v xml:space="preserve"> </v>
      </c>
      <c r="BX262" s="78" t="str">
        <f>IF(SUM(COUNTIFS('Planificación 2026-1'!E:E,"HUAURA",'Planificación 2026-1'!W:W,C262,'Planificación 2026-1'!G:G,"T4"))&gt;0,"P55"," ")</f>
        <v xml:space="preserve"> </v>
      </c>
      <c r="BY262" s="79">
        <f>SUMIFS('Planificación 2026-1'!R:R,'Planificación 2026-1'!W:W,C262,'Planificación 2026-1'!G:G,"AF",'Planificación 2026-1'!H:H,"&gt;2")</f>
        <v>0</v>
      </c>
      <c r="BZ262" s="79">
        <f>SUMIFS('Planificación 2026-1'!R:R,'Planificación 2026-1'!W:W,C262,'Planificación 2026-1'!G:G,"EN",'Planificación 2026-1'!H:H,"&gt;2")</f>
        <v>0</v>
      </c>
      <c r="CA262" s="79">
        <f>SUMIFS('Planificación 2026-1'!R:R,'Planificación 2026-1'!W:W,C262,'Planificación 2026-1'!G:G,"IS",'Planificación 2026-1'!H:H,"&gt;2")</f>
        <v>0</v>
      </c>
      <c r="CB262" s="79">
        <f>SUMIFS('Planificación 2026-1'!R:R,'Planificación 2026-1'!W:W,C262,'Planificación 2026-1'!G:G,"PS",'Planificación 2026-1'!H:H,"&gt;2")</f>
        <v>0</v>
      </c>
      <c r="CC262" s="79">
        <f>SUMIFS('Planificación 2026-1'!R:R,'Planificación 2026-1'!W:W,C262,'Planificación 2026-1'!G:G,"IN",'Planificación 2026-1'!H:H,"&gt;2")</f>
        <v>0</v>
      </c>
      <c r="CD262" s="79">
        <f>SUMIFS('Planificación 2026-1'!R:R,'Planificación 2026-1'!W:W,C262,'Planificación 2026-1'!G:G,"CA",'Planificación 2026-1'!H:H,"&gt;2")</f>
        <v>0</v>
      </c>
      <c r="CE262" s="79">
        <f>SUMIFS('Planificación 2026-1'!R:R,'Planificación 2026-1'!W:W,C262,'Planificación 2026-1'!G:G,"DE",'Planificación 2026-1'!H:H,"&gt;2")</f>
        <v>0</v>
      </c>
      <c r="CF262" s="79">
        <f>SUMIFS('Planificación 2026-1'!R:R,'Planificación 2026-1'!W:W,C262,'Planificación 2026-1'!G:G,"OB",'Planificación 2026-1'!H:H,"&gt;2")</f>
        <v>0</v>
      </c>
      <c r="CG262" s="79">
        <f>SUMIFS('Planificación 2026-1'!R:R,'Planificación 2026-1'!W:W,C262,'Planificación 2026-1'!G:G,"MH",'Planificación 2026-1'!H:H,"&gt;2")</f>
        <v>15</v>
      </c>
      <c r="CH262" s="79">
        <f>SUMIFS('Planificación 2026-1'!R:R,'Planificación 2026-1'!W:W,C262,'Planificación 2026-1'!G:G,"IC",'Planificación 2026-1'!H:H,"&gt;2")</f>
        <v>0</v>
      </c>
      <c r="CI262" s="79">
        <f>SUMIFS('Planificación 2026-1'!R:R,'Planificación 2026-1'!W:W,C262,'Planificación 2026-1'!G:G,"AR",'Planificación 2026-1'!H:H,"&gt;2")</f>
        <v>0</v>
      </c>
      <c r="CJ262" s="79">
        <f>SUMIFS('Planificación 2026-1'!R:R,'Planificación 2026-1'!W:W,C262,'Planificación 2026-1'!G:G,"T1",'Planificación 2026-1'!H:H,"&gt;2")</f>
        <v>0</v>
      </c>
      <c r="CK262" s="79">
        <f>SUMIFS('Planificación 2026-1'!R:R,'Planificación 2026-1'!W:W,C262,'Planificación 2026-1'!G:G,"T3",'Planificación 2026-1'!H:H,"&gt;2")</f>
        <v>0</v>
      </c>
      <c r="CL262" s="79">
        <f>SUMIFS('Planificación 2026-1'!R:R,'Planificación 2026-1'!W:W,C262,'Planificación 2026-1'!G:G,"T2",'Planificación 2026-1'!H:H,"&gt;2")</f>
        <v>0</v>
      </c>
      <c r="CM262" s="79">
        <f>SUMIFS('Planificación 2026-1'!R:R,'Planificación 2026-1'!W:W,C262,'Planificación 2026-1'!G:G,"AE",'Planificación 2026-1'!H:H,"&gt;2")</f>
        <v>0</v>
      </c>
      <c r="CN262" s="79">
        <f>SUMIFS('Planificación 2026-1'!R:R,'Planificación 2026-1'!W:W,C262,'Planificación 2026-1'!G:G,"T4",'Planificación 2026-1'!H:H,"&gt;2")</f>
        <v>0</v>
      </c>
      <c r="CO262" s="79">
        <f>SUMIFS('Planificación 2026-1'!R:R,'Planificación 2026-1'!W:W,C262,'Planificación 2026-1'!G:G,"AF",'Planificación 2026-1'!H:H,"&lt;3")</f>
        <v>0</v>
      </c>
      <c r="CP262" s="79">
        <f>SUMIFS('Planificación 2026-1'!R:R,'Planificación 2026-1'!W:W,C262,'Planificación 2026-1'!G:G,"EN",'Planificación 2026-1'!H:H,"&lt;3")</f>
        <v>0</v>
      </c>
      <c r="CQ262" s="79">
        <f>SUMIFS('Planificación 2026-1'!R:R,'Planificación 2026-1'!W:W,C262,'Planificación 2026-1'!G:G,"IS",'Planificación 2026-1'!H:H,"&lt;3")</f>
        <v>0</v>
      </c>
      <c r="CR262" s="79">
        <f>SUMIFS('Planificación 2026-1'!R:R,'Planificación 2026-1'!W:W,C262,'Planificación 2026-1'!G:G,"PS",'Planificación 2026-1'!H:H,"&lt;3")</f>
        <v>0</v>
      </c>
      <c r="CS262" s="79">
        <f>SUMIFS('Planificación 2026-1'!R:R,'Planificación 2026-1'!W:W,C262,'Planificación 2026-1'!G:G,"IN",'Planificación 2026-1'!H:H,"&lt;3")</f>
        <v>0</v>
      </c>
      <c r="CT262" s="79">
        <f>SUMIFS('Planificación 2026-1'!R:R,'Planificación 2026-1'!W:W,C262,'Planificación 2026-1'!G:G,"CA",'Planificación 2026-1'!H:H,"&lt;3")</f>
        <v>0</v>
      </c>
      <c r="CU262" s="79">
        <f>SUMIFS('Planificación 2026-1'!R:R,'Planificación 2026-1'!W:W,C262,'Planificación 2026-1'!G:G,"DE",'Planificación 2026-1'!H:H,"&lt;3")</f>
        <v>0</v>
      </c>
      <c r="CV262" s="79">
        <f>SUMIFS('Planificación 2026-1'!R:R,'Planificación 2026-1'!W:W,C262,'Planificación 2026-1'!G:G,"OB",'Planificación 2026-1'!H:H,"&lt;3")</f>
        <v>0</v>
      </c>
      <c r="CW262" s="79">
        <f>SUMIFS('Planificación 2026-1'!R:R,'Planificación 2026-1'!W:W,C262,'Planificación 2026-1'!G:G,"MH",'Planificación 2026-1'!H:H,"&lt;3")</f>
        <v>0</v>
      </c>
      <c r="CX262" s="79">
        <f>SUMIFS('Planificación 2026-1'!R:R,'Planificación 2026-1'!W:W,C262,'Planificación 2026-1'!G:G,"IC",'Planificación 2026-1'!H:H,"&lt;3")</f>
        <v>0</v>
      </c>
      <c r="CY262" s="79">
        <f>SUMIFS('Planificación 2026-1'!R:R,'Planificación 2026-1'!W:W,C262,'Planificación 2026-1'!G:G,"AR",'Planificación 2026-1'!H:H,"&lt;3")</f>
        <v>0</v>
      </c>
      <c r="CZ262" s="79">
        <f>SUMIFS('Planificación 2026-1'!R:R,'Planificación 2026-1'!W:W,C262,'Planificación 2026-1'!G:G,"T1",'Planificación 2026-1'!H:H,"&lt;3")</f>
        <v>0</v>
      </c>
      <c r="DA262" s="79">
        <f>SUMIFS('Planificación 2026-1'!R:R,'Planificación 2026-1'!W:W,C262,'Planificación 2026-1'!G:G,"T3",'Planificación 2026-1'!H:H,"&lt;3")</f>
        <v>0</v>
      </c>
      <c r="DB262" s="79">
        <f>SUMIFS('Planificación 2026-1'!R:R,'Planificación 2026-1'!W:W,C262,'Planificación 2026-1'!G:G,"T2",'Planificación 2026-1'!H:H,"&lt;3")</f>
        <v>0</v>
      </c>
      <c r="DC262" s="79">
        <f>SUMIFS('Planificación 2026-1'!R:R,'Planificación 2026-1'!W:W,C262,'Planificación 2026-1'!G:G,"AE",'Planificación 2026-1'!H:H,"&lt;3")</f>
        <v>0</v>
      </c>
      <c r="DD262" s="79">
        <f>SUMIFS('Planificación 2026-1'!R:R,'Planificación 2026-1'!W:W,C262,'Planificación 2026-1'!G:G,"T4",'Planificación 2026-1'!H:H,"&lt;3")</f>
        <v>0</v>
      </c>
      <c r="DE262" s="78" t="str">
        <f t="shared" si="60"/>
        <v/>
      </c>
      <c r="DF262" s="30">
        <f>IF(C262="","",SUMIFS('Planificación 2026-1'!R:R,'Planificación 2026-1'!W:W,C262,'Planificación 2026-1'!E:E,"PRINCIPAL",'Planificación 2026-1'!X:X,"VIRTUAL"))</f>
        <v>0</v>
      </c>
      <c r="DG262" s="30">
        <f>IF(C262="","",SUMIFS('Planificación 2026-1'!R:R,'Planificación 2026-1'!W:W,C262,'Planificación 2026-1'!E:E,"PRINCIPAL",'Planificación 2026-1'!X:X,"PRESENCIAL"))</f>
        <v>0</v>
      </c>
      <c r="DH262" s="30">
        <f>IF(C262="","",SUMIFS('Planificación 2026-1'!R:R,'Planificación 2026-1'!W:W,C262,'Planificación 2026-1'!E:E,"PRINCIPAL",'Planificación 2026-1'!X:X,"HIBRIDO PRESENCIAL"))</f>
        <v>0</v>
      </c>
      <c r="DI262" s="78" t="str">
        <f t="shared" si="61"/>
        <v/>
      </c>
      <c r="DJ262" s="78">
        <f>IF(C262="","",SUMIFS('Planificación 2026-1'!R:R,'Planificación 2026-1'!W:W,C262,'Planificación 2026-1'!E:E,"FILIAL",'Planificación 2026-1'!X:X,"VIRTUAL"))</f>
        <v>0</v>
      </c>
      <c r="DK262" s="80">
        <f>IF(C262="","",SUMIFS('Planificación 2026-1'!R:R,'Planificación 2026-1'!W:W,C262,'Planificación 2026-1'!E:E,"FILIAL",'Planificación 2026-1'!X:X,"PRESENCIAL"))</f>
        <v>0</v>
      </c>
      <c r="DL262" s="42">
        <f>IF(C262="","",SUMIFS('Planificación 2026-1'!R:R,'Planificación 2026-1'!W:W,C262,'Planificación 2026-1'!E:E,"FILIAL",'Planificación 2026-1'!X:X,"HIBRIDO PRESENCIAL"))</f>
        <v>0</v>
      </c>
      <c r="DM262" s="81" t="str">
        <f t="shared" si="62"/>
        <v/>
      </c>
      <c r="DN262" s="78">
        <f>IF(C262="","",SUMIFS('Planificación 2026-1'!R:R,'Planificación 2026-1'!W:W,C262,'Planificación 2026-1'!E:E,"SUNAMPE",'Planificación 2026-1'!X:X,"VIRTUAL"))</f>
        <v>0</v>
      </c>
      <c r="DO262" s="42">
        <f>IF(C262="","",SUMIFS('Planificación 2026-1'!R:R,'Planificación 2026-1'!W:W,C262,'Planificación 2026-1'!E:E,"SUNAMPE",'Planificación 2026-1'!X:X,"PRESENCIAL"))</f>
        <v>0</v>
      </c>
      <c r="DP262" s="81" t="str">
        <f t="shared" si="63"/>
        <v/>
      </c>
      <c r="DQ262" s="78">
        <f>IF(C262="","",SUMIFS('Planificación 2026-1'!R:R,'Planificación 2026-1'!W:W,C262,'Planificación 2026-1'!E:E,"HUAURA",'Planificación 2026-1'!X:X,"VIRTUAL"))</f>
        <v>0</v>
      </c>
      <c r="DR262" s="42">
        <f>IF(C262="","",SUMIFS('Planificación 2026-1'!R:R,'Planificación 2026-1'!W:W,C262,'Planificación 2026-1'!E:E,"HUAURA",'Planificación 2026-1'!X:X,"PRESENCIAL"))</f>
        <v>0</v>
      </c>
      <c r="DS262" s="48">
        <f>SUMIFS('Planificación 2026-1'!R:R,'Planificación 2026-1'!W:W,C262,'Planificación 2026-1'!E:E,"PRINCIPAL",'Planificación 2026-1'!X:X,"VIRTUAL",'Planificación 2026-1'!H:H,"&gt;2")</f>
        <v>0</v>
      </c>
      <c r="DT262" s="48">
        <f>SUMIFS('Planificación 2026-1'!R:R,'Planificación 2026-1'!W:W,C262,'Planificación 2026-1'!E:E,"PRINCIPAL",'Planificación 2026-1'!X:X,"&lt;&gt;VIRTUAL",'Planificación 2026-1'!H:H,"&gt;2")</f>
        <v>0</v>
      </c>
      <c r="DU262" s="48">
        <f>SUMIFS('Planificación 2026-1'!R:R,'Planificación 2026-1'!W:W,C262,'Planificación 2026-1'!E:E,"SUNAMPE",'Planificación 2026-1'!X:X,"VIRTUAL",'Planificación 2026-1'!H:H,"&gt;2")</f>
        <v>0</v>
      </c>
      <c r="DV262" s="48">
        <f>SUMIFS('Planificación 2026-1'!R:R,'Planificación 2026-1'!W:W,C262,'Planificación 2026-1'!E:E,"SUNAMPE",'Planificación 2026-1'!X:X,"&lt;&gt;VIRTUAL",'Planificación 2026-1'!H:H,"&gt;2")</f>
        <v>0</v>
      </c>
      <c r="DW262" s="48">
        <f>SUMIFS('Planificación 2026-1'!R:R,'Planificación 2026-1'!W:W,C262,'Planificación 2026-1'!E:E,"FILIAL",'Planificación 2026-1'!X:X,"VIRTUAL",'Planificación 2026-1'!H:H,"&gt;2")</f>
        <v>0</v>
      </c>
      <c r="DX262" s="48">
        <f>SUMIFS('Planificación 2026-1'!R:R,'Planificación 2026-1'!W:W,C262,'Planificación 2026-1'!E:E,"FILIAL",'Planificación 2026-1'!X:X,"&lt;&gt;VIRTUAL",'Planificación 2026-1'!H:H,"&gt;2")</f>
        <v>0</v>
      </c>
      <c r="DY262" s="48">
        <f>SUMIFS('Planificación 2026-1'!R:R,'Planificación 2026-1'!W:W,C262,'Planificación 2026-1'!E:E,"PORUMA",'Planificación 2026-1'!X:X,"VIRTUAL",'Planificación 2026-1'!H:H,"&gt;2")</f>
        <v>0</v>
      </c>
      <c r="DZ262" s="48">
        <f>SUMIFS('Planificación 2026-1'!R:R,'Planificación 2026-1'!W:W,C262,'Planificación 2026-1'!E:E,"PORUMA",'Planificación 2026-1'!X:X,"&lt;&gt;VIRTUAL",'Planificación 2026-1'!H:H,"&gt;2")</f>
        <v>15</v>
      </c>
      <c r="EA262" s="48">
        <f>SUMIFS('Planificación 2026-1'!R:R,'Planificación 2026-1'!W:W,C262,'Planificación 2026-1'!E:E,"HUAURA",'Planificación 2026-1'!X:X,"VIRTUAL",'Planificación 2026-1'!H:H,"&gt;2")</f>
        <v>0</v>
      </c>
      <c r="EB262" s="48">
        <f>SUMIFS('Planificación 2026-1'!R:R,'Planificación 2026-1'!W:W,C262,'Planificación 2026-1'!E:E,"HUAURA",'Planificación 2026-1'!X:X,"&lt;&gt;VIRTUAL",'Planificación 2026-1'!H:H,"&gt;2")</f>
        <v>0</v>
      </c>
      <c r="EC262" s="48">
        <f>SUMIFS('Planificación 2026-1'!R:R,'Planificación 2026-1'!W:W,C262,'Planificación 2026-1'!E:E,"PRINCIPAL",'Planificación 2026-1'!X:X,"VIRTUAL",'Planificación 2026-1'!H:H,"&lt;3")</f>
        <v>0</v>
      </c>
      <c r="ED262" s="48">
        <f>SUMIFS('Planificación 2026-1'!R:R,'Planificación 2026-1'!W:W,C262,'Planificación 2026-1'!E:E,"PRINCIPAL",'Planificación 2026-1'!X:X,"&lt;&gt;VIRTUAL",'Planificación 2026-1'!H:H,"&lt;3")</f>
        <v>0</v>
      </c>
      <c r="EE262" s="48">
        <f>SUMIFS('Planificación 2026-1'!R:R,'Planificación 2026-1'!W:W,C262,'Planificación 2026-1'!E:E,"SUNAMPE",'Planificación 2026-1'!X:X,"VIRTUAL",'Planificación 2026-1'!H:H,"&lt;3")</f>
        <v>0</v>
      </c>
      <c r="EF262" s="48">
        <f>SUMIFS('Planificación 2026-1'!R:R,'Planificación 2026-1'!W:W,C262,'Planificación 2026-1'!E:E,"SUNAMPE",'Planificación 2026-1'!X:X,"&lt;&gt;VIRTUAL",'Planificación 2026-1'!H:H,"&lt;3")</f>
        <v>0</v>
      </c>
      <c r="EG262" s="48">
        <f>SUMIFS('Planificación 2026-1'!R:R,'Planificación 2026-1'!W:W,C262,'Planificación 2026-1'!E:E,"FILIAL",'Planificación 2026-1'!X:X,"VIRTUAL",'Planificación 2026-1'!H:H,"&lt;3")</f>
        <v>0</v>
      </c>
      <c r="EH262" s="48">
        <f>SUMIFS('Planificación 2026-1'!R:R,'Planificación 2026-1'!W:W,C262,'Planificación 2026-1'!E:E,"FILIAL",'Planificación 2026-1'!X:X,"&lt;&gt;VIRTUAL",'Planificación 2026-1'!H:H,"&lt;3")</f>
        <v>0</v>
      </c>
      <c r="EI262" s="48">
        <f>SUMIFS('Planificación 2026-1'!R:R,'Planificación 2026-1'!W:W,C262,'Planificación 2026-1'!E:E,"PORUMA",'Planificación 2026-1'!X:X,"VIRTUAL",'Planificación 2026-1'!H:H,"&lt;3")</f>
        <v>0</v>
      </c>
      <c r="EJ262" s="48">
        <f>SUMIFS('Planificación 2026-1'!R:R,'Planificación 2026-1'!W:W,C262,'Planificación 2026-1'!E:E,"PORUMA",'Planificación 2026-1'!X:X,"&lt;&gt;VIRTUAL",'Planificación 2026-1'!H:H,"&lt;3")</f>
        <v>0</v>
      </c>
      <c r="EK262" s="48">
        <f>SUMIFS('Planificación 2026-1'!R:R,'Planificación 2026-1'!W:W,C262,'Planificación 2026-1'!E:E,"HUAURA",'Planificación 2026-1'!X:X,"VIRTUAL",'Planificación 2026-1'!H:H,"&lt;3")</f>
        <v>0</v>
      </c>
      <c r="EL262" s="48">
        <f>SUMIFS('Planificación 2026-1'!R:R,'Planificación 2026-1'!W:W,C262,'Planificación 2026-1'!E:E,"HUAURA",'Planificación 2026-1'!X:X,"&lt;&gt;VIRTUAL",'Planificación 2026-1'!H:H,"&lt;3")</f>
        <v>0</v>
      </c>
      <c r="EM262" s="48">
        <f t="shared" si="64"/>
        <v>0</v>
      </c>
      <c r="EN262" s="48">
        <f t="shared" si="65"/>
        <v>0</v>
      </c>
      <c r="EO262" s="48">
        <f t="shared" si="66"/>
        <v>15</v>
      </c>
      <c r="EP262" s="48">
        <f t="shared" si="67"/>
        <v>0</v>
      </c>
      <c r="EQ262" s="48">
        <f t="shared" si="68"/>
        <v>0</v>
      </c>
      <c r="ER262" s="48"/>
      <c r="ES262" s="48">
        <f t="shared" si="69"/>
        <v>0</v>
      </c>
      <c r="ET262" s="48">
        <f t="shared" si="70"/>
        <v>0</v>
      </c>
      <c r="EU262" s="48" t="b">
        <f t="shared" si="71"/>
        <v>0</v>
      </c>
      <c r="EV262" s="48" t="str">
        <f t="shared" si="72"/>
        <v/>
      </c>
      <c r="EW262" s="48" t="str">
        <f t="shared" si="73"/>
        <v>PRESENCIAL</v>
      </c>
    </row>
    <row r="263" spans="2:153" x14ac:dyDescent="0.3">
      <c r="B263" s="383">
        <v>260</v>
      </c>
      <c r="C263" s="107" t="s">
        <v>512</v>
      </c>
      <c r="D263" s="82">
        <f>SUMIF('Planificación 2026-1'!W:W,C263,'Planificación 2026-1'!R:R)</f>
        <v>16</v>
      </c>
      <c r="E263" s="385" t="s">
        <v>319</v>
      </c>
      <c r="F263" s="386"/>
      <c r="G263" s="107" t="s">
        <v>431</v>
      </c>
      <c r="H263" s="107" t="s">
        <v>433</v>
      </c>
      <c r="I263" s="77" t="str">
        <f>IF(SUM(COUNTIFS('Planificación 2026-1'!E:E,"PRINCIPAL",'Planificación 2026-1'!W:W,C263,'Planificación 2026-1'!G:G,"AF"))&gt;0,"P01"," ")</f>
        <v xml:space="preserve"> </v>
      </c>
      <c r="J263" s="78" t="str">
        <f>IF(SUM(COUNTIFS('Planificación 2026-1'!E:E,"PRINCIPAL",'Planificación 2026-1'!W:W,C263,'Planificación 2026-1'!G:G,"EN"))&gt;0,"P02"," ")</f>
        <v xml:space="preserve"> </v>
      </c>
      <c r="K263" s="78" t="str">
        <f>IF(SUM(COUNTIFS('Planificación 2026-1'!E:E,"PRINCIPAL",'Planificación 2026-1'!W:W,C263,'Planificación 2026-1'!G:G,"IS"))&gt;0,"P03"," ")</f>
        <v xml:space="preserve"> </v>
      </c>
      <c r="L263" s="78" t="str">
        <f>IF(SUM(COUNTIFS('Planificación 2026-1'!E:E,"PRINCIPAL",'Planificación 2026-1'!W:W,C263,'Planificación 2026-1'!G:G,"PS"))&gt;0,"P04"," ")</f>
        <v>P04</v>
      </c>
      <c r="M263" s="78"/>
      <c r="N263" s="78" t="str">
        <f>IF(SUM(COUNTIFS('Planificación 2026-1'!E:E,"PRINCIPAL",'Planificación 2026-1'!W:W,C263,'Planificación 2026-1'!G:G,"IN"))&gt;0,"P06"," ")</f>
        <v xml:space="preserve"> </v>
      </c>
      <c r="O263" s="78" t="str">
        <f>IF(SUM(COUNTIFS('Planificación 2026-1'!E:E,"PRINCIPAL",'Planificación 2026-1'!W:W,C263,'Planificación 2026-1'!G:G,"CA"))&gt;0,"P07"," ")</f>
        <v xml:space="preserve"> </v>
      </c>
      <c r="P263" s="78" t="str">
        <f>IF(SUM(COUNTIFS('Planificación 2026-1'!E:E,"PRINCIPAL",'Planificación 2026-1'!W:W,C263,'Planificación 2026-1'!G:G,"DE"))&gt;0,"P08"," ")</f>
        <v xml:space="preserve"> </v>
      </c>
      <c r="Q263" s="78" t="str">
        <f>IF(SUM(COUNTIFS('Planificación 2026-1'!E:E,"PRINCIPAL",'Planificación 2026-1'!W:W,C263,'Planificación 2026-1'!G:G,"OB"))&gt;0,"P09"," ")</f>
        <v xml:space="preserve"> </v>
      </c>
      <c r="R263" s="78" t="str">
        <f>IF(SUM(COUNTIFS('Planificación 2026-1'!E:E,"PRINCIPAL",'Planificación 2026-1'!W:W,C263,'Planificación 2026-1'!G:G,"MH"))&gt;0,"P31"," ")</f>
        <v xml:space="preserve"> </v>
      </c>
      <c r="S263" s="78" t="str">
        <f>IF(SUM(COUNTIFS('Planificación 2026-1'!E:E,"PRINCIPAL",'Planificación 2026-1'!W:W,C263,'Planificación 2026-1'!G:G,"IC"))&gt;0,"P32"," ")</f>
        <v xml:space="preserve"> </v>
      </c>
      <c r="T263" s="78" t="str">
        <f>IF(SUM(COUNTIFS('Planificación 2026-1'!E:E,"PRINCIPAL",'Planificación 2026-1'!W:W,C263,'Planificación 2026-1'!G:G,"AR"))&gt;0,"P34"," ")</f>
        <v xml:space="preserve"> </v>
      </c>
      <c r="U263" s="78" t="str">
        <f>IF(SUM(COUNTIFS('Planificación 2026-1'!E:E,"PRINCIPAL",'Planificación 2026-1'!W:W,C263,'Planificación 2026-1'!G:G,"T1"))&gt;0,"P35"," ")</f>
        <v xml:space="preserve"> </v>
      </c>
      <c r="V263" s="78" t="str">
        <f>IF(SUM(COUNTIFS('Planificación 2026-1'!E:E,"PRINCIPAL",'Planificación 2026-1'!W:W,C263,'Planificación 2026-1'!G:G,"T3"))&gt;0,"P36"," ")</f>
        <v xml:space="preserve"> </v>
      </c>
      <c r="W263" s="78" t="str">
        <f>IF(SUM(COUNTIFS('Planificación 2026-1'!E:E,"PRINCIPAL",'Planificación 2026-1'!W:W,C263,'Planificación 2026-1'!G:G,"T2"))&gt;0,"P37"," ")</f>
        <v xml:space="preserve"> </v>
      </c>
      <c r="X263" s="78" t="str">
        <f>IF(SUM(COUNTIFS('Planificación 2026-1'!E:E,"PRINCIPAL",'Planificación 2026-1'!W:W,C263,'Planificación 2026-1'!G:G,"AE"))&gt;0,"P38"," ")</f>
        <v xml:space="preserve"> </v>
      </c>
      <c r="Y263" s="78" t="str">
        <f>IF(SUM(COUNTIFS('Planificación 2026-1'!E:E,"PRINCIPAL",'Planificación 2026-1'!W:W,C263,'Planificación 2026-1'!G:G,"T4"))&gt;0,"P55"," ")</f>
        <v xml:space="preserve"> </v>
      </c>
      <c r="Z263" s="78" t="str">
        <f>IF(SUM(COUNTIFS('Planificación 2026-1'!E:E,"FILIAL",'Planificación 2026-1'!W:W,C263,'Planificación 2026-1'!G:G,"AF"))&gt;0," P01"," ")</f>
        <v xml:space="preserve"> </v>
      </c>
      <c r="AA263" s="78" t="str">
        <f>IF(SUM(COUNTIFS('Planificación 2026-1'!E:E,"FILIAL",'Planificación 2026-1'!W:W,C263,'Planificación 2026-1'!G:G,"EN"))&gt;0,"P02"," ")</f>
        <v xml:space="preserve"> </v>
      </c>
      <c r="AB263" s="78" t="str">
        <f>IF(SUM(COUNTIFS('Planificación 2026-1'!E:E,"FILIAL",'Planificación 2026-1'!W:W,C263,'Planificación 2026-1'!G:G,"IS"))&gt;0,"P03"," ")</f>
        <v xml:space="preserve"> </v>
      </c>
      <c r="AC263" s="78" t="str">
        <f>IF(SUM(COUNTIFS('Planificación 2026-1'!E:E,"FILIAL",'Planificación 2026-1'!W:W,C263,'Planificación 2026-1'!G:G,"PS"))&gt;0,"P04"," ")</f>
        <v xml:space="preserve"> </v>
      </c>
      <c r="AD263" s="78"/>
      <c r="AE263" s="78" t="str">
        <f>IF(SUM(COUNTIFS('Planificación 2026-1'!E:E,"FILIAL",'Planificación 2026-1'!W:W,C263,'Planificación 2026-1'!G:G,"IN"))&gt;0,"P06"," ")</f>
        <v xml:space="preserve"> </v>
      </c>
      <c r="AF263" s="78" t="str">
        <f>IF(SUM(COUNTIFS('Planificación 2026-1'!E:E,"FILIAL",'Planificación 2026-1'!W:W,C263,'Planificación 2026-1'!G:G,"CA"))&gt;0,"P07"," ")</f>
        <v xml:space="preserve"> </v>
      </c>
      <c r="AG263" s="78" t="str">
        <f>IF(SUM(COUNTIFS('Planificación 2026-1'!E:E,"FILIAL",'Planificación 2026-1'!W:W,C263,'Planificación 2026-1'!G:G,"DE"))&gt;0,"P08"," ")</f>
        <v xml:space="preserve"> </v>
      </c>
      <c r="AH263" s="78" t="str">
        <f>IF(SUM(COUNTIFS('Planificación 2026-1'!E:E,"FILIAL",'Planificación 2026-1'!W:W,C263,'Planificación 2026-1'!G:G,"OB"))&gt;0,"P09"," ")</f>
        <v xml:space="preserve"> </v>
      </c>
      <c r="AI263" s="78" t="str">
        <f>IF(SUM(COUNTIFS('Planificación 2026-1'!E:E,"FILIAL",'Planificación 2026-1'!W:W,C263,'Planificación 2026-1'!G:G,"MH"))&gt;0,"P31"," ")</f>
        <v xml:space="preserve"> </v>
      </c>
      <c r="AJ263" s="78" t="str">
        <f>IF(SUM(COUNTIFS('Planificación 2026-1'!E:E,"FILIAL",'Planificación 2026-1'!W:W,C263,'Planificación 2026-1'!G:G,"IC"))&gt;0,"P32"," ")</f>
        <v xml:space="preserve"> </v>
      </c>
      <c r="AK263" s="78" t="str">
        <f>IF(SUM(COUNTIFS('Planificación 2026-1'!E:E,"FILIAL",'Planificación 2026-1'!W:W,C263,'Planificación 2026-1'!G:G,"AR"))&gt;0,"P34"," ")</f>
        <v xml:space="preserve"> </v>
      </c>
      <c r="AL263" s="78" t="str">
        <f>IF(SUM(COUNTIFS('Planificación 2026-1'!E:E,"FILIAL",'Planificación 2026-1'!W:W,C263,'Planificación 2026-1'!G:G,"T1"))&gt;0,"P35"," ")</f>
        <v xml:space="preserve"> </v>
      </c>
      <c r="AM263" s="78" t="str">
        <f>IF(SUM(COUNTIFS('Planificación 2026-1'!E:E,"FILIAL",'Planificación 2026-1'!W:W,C263,'Planificación 2026-1'!G:G,"T3"))&gt;0,"P36"," ")</f>
        <v xml:space="preserve"> </v>
      </c>
      <c r="AN263" s="78" t="str">
        <f>IF(SUM(COUNTIFS('Planificación 2026-1'!E:E,"FILIAL",'Planificación 2026-1'!W:W,C263,'Planificación 2026-1'!G:G,"T2"))&gt;0,"P37"," ")</f>
        <v xml:space="preserve"> </v>
      </c>
      <c r="AO263" s="78" t="str">
        <f>IF(SUM(COUNTIFS('Planificación 2026-1'!E:E,"FILIAL",'Planificación 2026-1'!W:W,C263,'Planificación 2026-1'!G:G,"AE"))&gt;0,"P38"," ")</f>
        <v xml:space="preserve"> </v>
      </c>
      <c r="AP263" s="78" t="str">
        <f>IF(SUM(COUNTIFS('Planificación 2026-1'!E:E,"FILIAL",'Planificación 2026-1'!W:W,C263,'Planificación 2026-1'!G:G,"T4"))&gt;0,"P55"," ")</f>
        <v xml:space="preserve"> </v>
      </c>
      <c r="AQ263" s="78" t="str">
        <f>IF(SUM(COUNTIFS('Planificación 2026-1'!E:E,"SUNAMPE",'Planificación 2026-1'!W:W,C263,'Planificación 2026-1'!G:G,"AF"))&gt;0," P01"," ")</f>
        <v xml:space="preserve"> </v>
      </c>
      <c r="AR263" s="78" t="str">
        <f>IF(SUM(COUNTIFS('Planificación 2026-1'!E:E,"SUNAMPE",'Planificación 2026-1'!W:W,C263,'Planificación 2026-1'!G:G,"EN"))&gt;0,"P02"," ")</f>
        <v xml:space="preserve"> </v>
      </c>
      <c r="AS263" s="78" t="str">
        <f>IF(SUM(COUNTIFS('Planificación 2026-1'!E:E,"SUNAMPE",'Planificación 2026-1'!W:W,C263,'Planificación 2026-1'!G:G,"IS"))&gt;0,"P03"," ")</f>
        <v xml:space="preserve"> </v>
      </c>
      <c r="AT263" s="78" t="str">
        <f>IF(SUM(COUNTIFS('Planificación 2026-1'!E:E,"SUNAMPE",'Planificación 2026-1'!W:W,C263,'Planificación 2026-1'!G:G,"PS"))&gt;0,"P04"," ")</f>
        <v>P04</v>
      </c>
      <c r="AU263" s="78"/>
      <c r="AV263" s="78" t="str">
        <f>IF(SUM(COUNTIFS('Planificación 2026-1'!E:E,"SUNAMPE",'Planificación 2026-1'!W:W,C263,'Planificación 2026-1'!G:G,"IN"))&gt;0,"P06"," ")</f>
        <v xml:space="preserve"> </v>
      </c>
      <c r="AW263" s="78" t="str">
        <f>IF(SUM(COUNTIFS('Planificación 2026-1'!E:E,"SUNAMPE",'Planificación 2026-1'!W:W,C263,'Planificación 2026-1'!G:G,"CA"))&gt;0,"P07"," ")</f>
        <v xml:space="preserve"> </v>
      </c>
      <c r="AX263" s="78" t="str">
        <f>IF(SUM(COUNTIFS('Planificación 2026-1'!E:E,"SUNAMPE",'Planificación 2026-1'!W:W,C263,'Planificación 2026-1'!G:G,"DE"))&gt;0,"P08"," ")</f>
        <v xml:space="preserve"> </v>
      </c>
      <c r="AY263" s="78" t="str">
        <f>IF(SUM(COUNTIFS('Planificación 2026-1'!E:E,"SUNAMPE",'Planificación 2026-1'!W:W,C263,'Planificación 2026-1'!G:G,"OB"))&gt;0,"P09"," ")</f>
        <v xml:space="preserve"> </v>
      </c>
      <c r="AZ263" s="78" t="str">
        <f>IF(SUM(COUNTIFS('Planificación 2026-1'!E:E,"SUNAMPE",'Planificación 2026-1'!W:W,C263,'Planificación 2026-1'!G:G,"MH"))&gt;0,"P31"," ")</f>
        <v xml:space="preserve"> </v>
      </c>
      <c r="BA263" s="78" t="str">
        <f>IF(SUM(COUNTIFS('Planificación 2026-1'!E:E,"SUNAMPE",'Planificación 2026-1'!W:W,C263,'Planificación 2026-1'!G:G,"IC"))&gt;0,"P32"," ")</f>
        <v xml:space="preserve"> </v>
      </c>
      <c r="BB263" s="78" t="str">
        <f>IF(SUM(COUNTIFS('Planificación 2026-1'!E:E,"SUNAMPE",'Planificación 2026-1'!W:W,C263,'Planificación 2026-1'!G:G,"AR"))&gt;0,"P34"," ")</f>
        <v xml:space="preserve"> </v>
      </c>
      <c r="BC263" s="78" t="str">
        <f>IF(SUM(COUNTIFS('Planificación 2026-1'!E:E,"SUNAMPE",'Planificación 2026-1'!W:W,C263,'Planificación 2026-1'!G:G,"T1"))&gt;0,"P35"," ")</f>
        <v xml:space="preserve"> </v>
      </c>
      <c r="BD263" s="78" t="str">
        <f>IF(SUM(COUNTIFS('Planificación 2026-1'!E:E,"SUNAMPE",'Planificación 2026-1'!W:W,C263,'Planificación 2026-1'!G:G,"T3"))&gt;0,"P36"," ")</f>
        <v xml:space="preserve"> </v>
      </c>
      <c r="BE263" s="78" t="str">
        <f>IF(SUM(COUNTIFS('Planificación 2026-1'!E:E,"SUNAMPE",'Planificación 2026-1'!W:W,C263,'Planificación 2026-1'!G:G,"T2"))&gt;0,"P37"," ")</f>
        <v xml:space="preserve"> </v>
      </c>
      <c r="BF263" s="78" t="str">
        <f>IF(SUM(COUNTIFS('Planificación 2026-1'!E:E,"SUNAMPE",'Planificación 2026-1'!W:W,C263,'Planificación 2026-1'!G:G,"AE"))&gt;0,"P38"," ")</f>
        <v xml:space="preserve"> </v>
      </c>
      <c r="BG263" s="78" t="str">
        <f>IF(SUM(COUNTIFS('Planificación 2026-1'!E:E,"SUNAMPE",'Planificación 2026-1'!W:W,C263,'Planificación 2026-1'!G:G,"T4"))&gt;0,"P55"," ")</f>
        <v xml:space="preserve"> </v>
      </c>
      <c r="BH263" s="78" t="str">
        <f>IF(SUM(COUNTIFS('Planificación 2026-1'!E:E,"HUAURA",'Planificación 2026-1'!W:W,C263,'Planificación 2026-1'!G:G,"AF"))&gt;0," P01"," ")</f>
        <v xml:space="preserve"> </v>
      </c>
      <c r="BI263" s="78" t="str">
        <f>IF(SUM(COUNTIFS('Planificación 2026-1'!E:E,"HUAURA",'Planificación 2026-1'!W:W,C263,'Planificación 2026-1'!G:G,"EN"))&gt;0,"P02"," ")</f>
        <v xml:space="preserve"> </v>
      </c>
      <c r="BJ263" s="78" t="str">
        <f>IF(SUM(COUNTIFS('Planificación 2026-1'!E:E,"HUAURA",'Planificación 2026-1'!W:W,C263,'Planificación 2026-1'!G:G,"IS"))&gt;0,"P03"," ")</f>
        <v xml:space="preserve"> </v>
      </c>
      <c r="BK263" s="78" t="str">
        <f>IF(SUM(COUNTIFS('Planificación 2026-1'!E:E,"HUAURA",'Planificación 2026-1'!W:W,C263,'Planificación 2026-1'!G:G,"PS"))&gt;0,"P04"," ")</f>
        <v xml:space="preserve"> </v>
      </c>
      <c r="BL263" s="78"/>
      <c r="BM263" s="78" t="str">
        <f>IF(SUM(COUNTIFS('Planificación 2026-1'!E:E,"HUAURA",'Planificación 2026-1'!W:W,C263,'Planificación 2026-1'!G:G,"IN"))&gt;0,"P06"," ")</f>
        <v xml:space="preserve"> </v>
      </c>
      <c r="BN263" s="78" t="str">
        <f>IF(SUM(COUNTIFS('Planificación 2026-1'!E:E,"HUAURA",'Planificación 2026-1'!W:W,C263,'Planificación 2026-1'!G:G,"CA"))&gt;0,"P07"," ")</f>
        <v xml:space="preserve"> </v>
      </c>
      <c r="BO263" s="78" t="str">
        <f>IF(SUM(COUNTIFS('Planificación 2026-1'!E:E,"HUAURA",'Planificación 2026-1'!W:W,C263,'Planificación 2026-1'!G:G,"DE"))&gt;0,"P08"," ")</f>
        <v xml:space="preserve"> </v>
      </c>
      <c r="BP263" s="78" t="str">
        <f>IF(SUM(COUNTIFS('Planificación 2026-1'!E:E,"HUAURA",'Planificación 2026-1'!W:W,C263,'Planificación 2026-1'!G:G,"OB"))&gt;0,"P09"," ")</f>
        <v xml:space="preserve"> </v>
      </c>
      <c r="BQ263" s="78" t="str">
        <f>IF(SUM(COUNTIFS('Planificación 2026-1'!E:E,"HUAURA",'Planificación 2026-1'!W:W,C263,'Planificación 2026-1'!G:G,"MH"))&gt;0,"P31"," ")</f>
        <v xml:space="preserve"> </v>
      </c>
      <c r="BR263" s="78" t="str">
        <f>IF(SUM(COUNTIFS('Planificación 2026-1'!E:E,"HUAURA",'Planificación 2026-1'!W:W,C263,'Planificación 2026-1'!G:G,"IC"))&gt;0,"P32"," ")</f>
        <v xml:space="preserve"> </v>
      </c>
      <c r="BS263" s="78" t="str">
        <f>IF(SUM(COUNTIFS('Planificación 2026-1'!E:E,"HUAURA",'Planificación 2026-1'!W:W,C263,'Planificación 2026-1'!G:G,"AR"))&gt;0,"P34"," ")</f>
        <v xml:space="preserve"> </v>
      </c>
      <c r="BT263" s="78" t="str">
        <f>IF(SUM(COUNTIFS('Planificación 2026-1'!E:E,"HUAURA",'Planificación 2026-1'!W:W,C263,'Planificación 2026-1'!G:G,"T1"))&gt;0,"P35"," ")</f>
        <v xml:space="preserve"> </v>
      </c>
      <c r="BU263" s="78" t="str">
        <f>IF(SUM(COUNTIFS('Planificación 2026-1'!E:E,"HUAURA",'Planificación 2026-1'!W:W,C263,'Planificación 2026-1'!G:G,"T3"))&gt;0,"P36"," ")</f>
        <v xml:space="preserve"> </v>
      </c>
      <c r="BV263" s="78" t="str">
        <f>IF(SUM(COUNTIFS('Planificación 2026-1'!E:E,"HUAURA",'Planificación 2026-1'!W:W,C263,'Planificación 2026-1'!G:G,"T2"))&gt;0,"P37"," ")</f>
        <v xml:space="preserve"> </v>
      </c>
      <c r="BW263" s="78" t="str">
        <f>IF(SUM(COUNTIFS('Planificación 2026-1'!E:E,"HUAURA",'Planificación 2026-1'!W:W,C263,'Planificación 2026-1'!G:G,"AE"))&gt;0,"P38"," ")</f>
        <v xml:space="preserve"> </v>
      </c>
      <c r="BX263" s="78" t="str">
        <f>IF(SUM(COUNTIFS('Planificación 2026-1'!E:E,"HUAURA",'Planificación 2026-1'!W:W,C263,'Planificación 2026-1'!G:G,"T4"))&gt;0,"P55"," ")</f>
        <v xml:space="preserve"> </v>
      </c>
      <c r="BY263" s="79">
        <f>SUMIFS('Planificación 2026-1'!R:R,'Planificación 2026-1'!W:W,C263,'Planificación 2026-1'!G:G,"AF",'Planificación 2026-1'!H:H,"&gt;2")</f>
        <v>0</v>
      </c>
      <c r="BZ263" s="79">
        <f>SUMIFS('Planificación 2026-1'!R:R,'Planificación 2026-1'!W:W,C263,'Planificación 2026-1'!G:G,"EN",'Planificación 2026-1'!H:H,"&gt;2")</f>
        <v>0</v>
      </c>
      <c r="CA263" s="79">
        <f>SUMIFS('Planificación 2026-1'!R:R,'Planificación 2026-1'!W:W,C263,'Planificación 2026-1'!G:G,"IS",'Planificación 2026-1'!H:H,"&gt;2")</f>
        <v>0</v>
      </c>
      <c r="CB263" s="79">
        <f>SUMIFS('Planificación 2026-1'!R:R,'Planificación 2026-1'!W:W,C263,'Planificación 2026-1'!G:G,"PS",'Planificación 2026-1'!H:H,"&gt;2")</f>
        <v>0</v>
      </c>
      <c r="CC263" s="79">
        <f>SUMIFS('Planificación 2026-1'!R:R,'Planificación 2026-1'!W:W,C263,'Planificación 2026-1'!G:G,"IN",'Planificación 2026-1'!H:H,"&gt;2")</f>
        <v>0</v>
      </c>
      <c r="CD263" s="79">
        <f>SUMIFS('Planificación 2026-1'!R:R,'Planificación 2026-1'!W:W,C263,'Planificación 2026-1'!G:G,"CA",'Planificación 2026-1'!H:H,"&gt;2")</f>
        <v>0</v>
      </c>
      <c r="CE263" s="79">
        <f>SUMIFS('Planificación 2026-1'!R:R,'Planificación 2026-1'!W:W,C263,'Planificación 2026-1'!G:G,"DE",'Planificación 2026-1'!H:H,"&gt;2")</f>
        <v>0</v>
      </c>
      <c r="CF263" s="79">
        <f>SUMIFS('Planificación 2026-1'!R:R,'Planificación 2026-1'!W:W,C263,'Planificación 2026-1'!G:G,"OB",'Planificación 2026-1'!H:H,"&gt;2")</f>
        <v>0</v>
      </c>
      <c r="CG263" s="79">
        <f>SUMIFS('Planificación 2026-1'!R:R,'Planificación 2026-1'!W:W,C263,'Planificación 2026-1'!G:G,"MH",'Planificación 2026-1'!H:H,"&gt;2")</f>
        <v>0</v>
      </c>
      <c r="CH263" s="79">
        <f>SUMIFS('Planificación 2026-1'!R:R,'Planificación 2026-1'!W:W,C263,'Planificación 2026-1'!G:G,"IC",'Planificación 2026-1'!H:H,"&gt;2")</f>
        <v>0</v>
      </c>
      <c r="CI263" s="79">
        <f>SUMIFS('Planificación 2026-1'!R:R,'Planificación 2026-1'!W:W,C263,'Planificación 2026-1'!G:G,"AR",'Planificación 2026-1'!H:H,"&gt;2")</f>
        <v>0</v>
      </c>
      <c r="CJ263" s="79">
        <f>SUMIFS('Planificación 2026-1'!R:R,'Planificación 2026-1'!W:W,C263,'Planificación 2026-1'!G:G,"T1",'Planificación 2026-1'!H:H,"&gt;2")</f>
        <v>0</v>
      </c>
      <c r="CK263" s="79">
        <f>SUMIFS('Planificación 2026-1'!R:R,'Planificación 2026-1'!W:W,C263,'Planificación 2026-1'!G:G,"T3",'Planificación 2026-1'!H:H,"&gt;2")</f>
        <v>0</v>
      </c>
      <c r="CL263" s="79">
        <f>SUMIFS('Planificación 2026-1'!R:R,'Planificación 2026-1'!W:W,C263,'Planificación 2026-1'!G:G,"T2",'Planificación 2026-1'!H:H,"&gt;2")</f>
        <v>0</v>
      </c>
      <c r="CM263" s="79">
        <f>SUMIFS('Planificación 2026-1'!R:R,'Planificación 2026-1'!W:W,C263,'Planificación 2026-1'!G:G,"AE",'Planificación 2026-1'!H:H,"&gt;2")</f>
        <v>0</v>
      </c>
      <c r="CN263" s="79">
        <f>SUMIFS('Planificación 2026-1'!R:R,'Planificación 2026-1'!W:W,C263,'Planificación 2026-1'!G:G,"T4",'Planificación 2026-1'!H:H,"&gt;2")</f>
        <v>0</v>
      </c>
      <c r="CO263" s="79">
        <f>SUMIFS('Planificación 2026-1'!R:R,'Planificación 2026-1'!W:W,C263,'Planificación 2026-1'!G:G,"AF",'Planificación 2026-1'!H:H,"&lt;3")</f>
        <v>0</v>
      </c>
      <c r="CP263" s="79">
        <f>SUMIFS('Planificación 2026-1'!R:R,'Planificación 2026-1'!W:W,C263,'Planificación 2026-1'!G:G,"EN",'Planificación 2026-1'!H:H,"&lt;3")</f>
        <v>0</v>
      </c>
      <c r="CQ263" s="79">
        <f>SUMIFS('Planificación 2026-1'!R:R,'Planificación 2026-1'!W:W,C263,'Planificación 2026-1'!G:G,"IS",'Planificación 2026-1'!H:H,"&lt;3")</f>
        <v>0</v>
      </c>
      <c r="CR263" s="79">
        <f>SUMIFS('Planificación 2026-1'!R:R,'Planificación 2026-1'!W:W,C263,'Planificación 2026-1'!G:G,"PS",'Planificación 2026-1'!H:H,"&lt;3")</f>
        <v>16</v>
      </c>
      <c r="CS263" s="79">
        <f>SUMIFS('Planificación 2026-1'!R:R,'Planificación 2026-1'!W:W,C263,'Planificación 2026-1'!G:G,"IN",'Planificación 2026-1'!H:H,"&lt;3")</f>
        <v>0</v>
      </c>
      <c r="CT263" s="79">
        <f>SUMIFS('Planificación 2026-1'!R:R,'Planificación 2026-1'!W:W,C263,'Planificación 2026-1'!G:G,"CA",'Planificación 2026-1'!H:H,"&lt;3")</f>
        <v>0</v>
      </c>
      <c r="CU263" s="79">
        <f>SUMIFS('Planificación 2026-1'!R:R,'Planificación 2026-1'!W:W,C263,'Planificación 2026-1'!G:G,"DE",'Planificación 2026-1'!H:H,"&lt;3")</f>
        <v>0</v>
      </c>
      <c r="CV263" s="79">
        <f>SUMIFS('Planificación 2026-1'!R:R,'Planificación 2026-1'!W:W,C263,'Planificación 2026-1'!G:G,"OB",'Planificación 2026-1'!H:H,"&lt;3")</f>
        <v>0</v>
      </c>
      <c r="CW263" s="79">
        <f>SUMIFS('Planificación 2026-1'!R:R,'Planificación 2026-1'!W:W,C263,'Planificación 2026-1'!G:G,"MH",'Planificación 2026-1'!H:H,"&lt;3")</f>
        <v>0</v>
      </c>
      <c r="CX263" s="79">
        <f>SUMIFS('Planificación 2026-1'!R:R,'Planificación 2026-1'!W:W,C263,'Planificación 2026-1'!G:G,"IC",'Planificación 2026-1'!H:H,"&lt;3")</f>
        <v>0</v>
      </c>
      <c r="CY263" s="79">
        <f>SUMIFS('Planificación 2026-1'!R:R,'Planificación 2026-1'!W:W,C263,'Planificación 2026-1'!G:G,"AR",'Planificación 2026-1'!H:H,"&lt;3")</f>
        <v>0</v>
      </c>
      <c r="CZ263" s="79">
        <f>SUMIFS('Planificación 2026-1'!R:R,'Planificación 2026-1'!W:W,C263,'Planificación 2026-1'!G:G,"T1",'Planificación 2026-1'!H:H,"&lt;3")</f>
        <v>0</v>
      </c>
      <c r="DA263" s="79">
        <f>SUMIFS('Planificación 2026-1'!R:R,'Planificación 2026-1'!W:W,C263,'Planificación 2026-1'!G:G,"T3",'Planificación 2026-1'!H:H,"&lt;3")</f>
        <v>0</v>
      </c>
      <c r="DB263" s="79">
        <f>SUMIFS('Planificación 2026-1'!R:R,'Planificación 2026-1'!W:W,C263,'Planificación 2026-1'!G:G,"T2",'Planificación 2026-1'!H:H,"&lt;3")</f>
        <v>0</v>
      </c>
      <c r="DC263" s="79">
        <f>SUMIFS('Planificación 2026-1'!R:R,'Planificación 2026-1'!W:W,C263,'Planificación 2026-1'!G:G,"AE",'Planificación 2026-1'!H:H,"&lt;3")</f>
        <v>0</v>
      </c>
      <c r="DD263" s="79">
        <f>SUMIFS('Planificación 2026-1'!R:R,'Planificación 2026-1'!W:W,C263,'Planificación 2026-1'!G:G,"T4",'Planificación 2026-1'!H:H,"&lt;3")</f>
        <v>0</v>
      </c>
      <c r="DE263" s="78" t="str">
        <f t="shared" si="60"/>
        <v>P04</v>
      </c>
      <c r="DF263" s="30">
        <f>IF(C263="","",SUMIFS('Planificación 2026-1'!R:R,'Planificación 2026-1'!W:W,C263,'Planificación 2026-1'!E:E,"PRINCIPAL",'Planificación 2026-1'!X:X,"VIRTUAL"))</f>
        <v>0</v>
      </c>
      <c r="DG263" s="30">
        <f>IF(C263="","",SUMIFS('Planificación 2026-1'!R:R,'Planificación 2026-1'!W:W,C263,'Planificación 2026-1'!E:E,"PRINCIPAL",'Planificación 2026-1'!X:X,"PRESENCIAL"))</f>
        <v>4</v>
      </c>
      <c r="DH263" s="30">
        <f>IF(C263="","",SUMIFS('Planificación 2026-1'!R:R,'Planificación 2026-1'!W:W,C263,'Planificación 2026-1'!E:E,"PRINCIPAL",'Planificación 2026-1'!X:X,"HIBRIDO PRESENCIAL"))</f>
        <v>0</v>
      </c>
      <c r="DI263" s="78" t="str">
        <f t="shared" si="61"/>
        <v/>
      </c>
      <c r="DJ263" s="78">
        <f>IF(C263="","",SUMIFS('Planificación 2026-1'!R:R,'Planificación 2026-1'!W:W,C263,'Planificación 2026-1'!E:E,"FILIAL",'Planificación 2026-1'!X:X,"VIRTUAL"))</f>
        <v>0</v>
      </c>
      <c r="DK263" s="80">
        <f>IF(C263="","",SUMIFS('Planificación 2026-1'!R:R,'Planificación 2026-1'!W:W,C263,'Planificación 2026-1'!E:E,"FILIAL",'Planificación 2026-1'!X:X,"PRESENCIAL"))</f>
        <v>0</v>
      </c>
      <c r="DL263" s="42">
        <f>IF(C263="","",SUMIFS('Planificación 2026-1'!R:R,'Planificación 2026-1'!W:W,C263,'Planificación 2026-1'!E:E,"FILIAL",'Planificación 2026-1'!X:X,"HIBRIDO PRESENCIAL"))</f>
        <v>0</v>
      </c>
      <c r="DM263" s="81" t="str">
        <f t="shared" si="62"/>
        <v>P04</v>
      </c>
      <c r="DN263" s="78">
        <f>IF(C263="","",SUMIFS('Planificación 2026-1'!R:R,'Planificación 2026-1'!W:W,C263,'Planificación 2026-1'!E:E,"SUNAMPE",'Planificación 2026-1'!X:X,"VIRTUAL"))</f>
        <v>0</v>
      </c>
      <c r="DO263" s="42">
        <f>IF(C263="","",SUMIFS('Planificación 2026-1'!R:R,'Planificación 2026-1'!W:W,C263,'Planificación 2026-1'!E:E,"SUNAMPE",'Planificación 2026-1'!X:X,"PRESENCIAL"))</f>
        <v>12</v>
      </c>
      <c r="DP263" s="81" t="str">
        <f t="shared" si="63"/>
        <v/>
      </c>
      <c r="DQ263" s="78">
        <f>IF(C263="","",SUMIFS('Planificación 2026-1'!R:R,'Planificación 2026-1'!W:W,C263,'Planificación 2026-1'!E:E,"HUAURA",'Planificación 2026-1'!X:X,"VIRTUAL"))</f>
        <v>0</v>
      </c>
      <c r="DR263" s="42">
        <f>IF(C263="","",SUMIFS('Planificación 2026-1'!R:R,'Planificación 2026-1'!W:W,C263,'Planificación 2026-1'!E:E,"HUAURA",'Planificación 2026-1'!X:X,"PRESENCIAL"))</f>
        <v>0</v>
      </c>
      <c r="DS263" s="48">
        <f>SUMIFS('Planificación 2026-1'!R:R,'Planificación 2026-1'!W:W,C263,'Planificación 2026-1'!E:E,"PRINCIPAL",'Planificación 2026-1'!X:X,"VIRTUAL",'Planificación 2026-1'!H:H,"&gt;2")</f>
        <v>0</v>
      </c>
      <c r="DT263" s="48">
        <f>SUMIFS('Planificación 2026-1'!R:R,'Planificación 2026-1'!W:W,C263,'Planificación 2026-1'!E:E,"PRINCIPAL",'Planificación 2026-1'!X:X,"&lt;&gt;VIRTUAL",'Planificación 2026-1'!H:H,"&gt;2")</f>
        <v>0</v>
      </c>
      <c r="DU263" s="48">
        <f>SUMIFS('Planificación 2026-1'!R:R,'Planificación 2026-1'!W:W,C263,'Planificación 2026-1'!E:E,"SUNAMPE",'Planificación 2026-1'!X:X,"VIRTUAL",'Planificación 2026-1'!H:H,"&gt;2")</f>
        <v>0</v>
      </c>
      <c r="DV263" s="48">
        <f>SUMIFS('Planificación 2026-1'!R:R,'Planificación 2026-1'!W:W,C263,'Planificación 2026-1'!E:E,"SUNAMPE",'Planificación 2026-1'!X:X,"&lt;&gt;VIRTUAL",'Planificación 2026-1'!H:H,"&gt;2")</f>
        <v>0</v>
      </c>
      <c r="DW263" s="48">
        <f>SUMIFS('Planificación 2026-1'!R:R,'Planificación 2026-1'!W:W,C263,'Planificación 2026-1'!E:E,"FILIAL",'Planificación 2026-1'!X:X,"VIRTUAL",'Planificación 2026-1'!H:H,"&gt;2")</f>
        <v>0</v>
      </c>
      <c r="DX263" s="48">
        <f>SUMIFS('Planificación 2026-1'!R:R,'Planificación 2026-1'!W:W,C263,'Planificación 2026-1'!E:E,"FILIAL",'Planificación 2026-1'!X:X,"&lt;&gt;VIRTUAL",'Planificación 2026-1'!H:H,"&gt;2")</f>
        <v>0</v>
      </c>
      <c r="DY263" s="48">
        <f>SUMIFS('Planificación 2026-1'!R:R,'Planificación 2026-1'!W:W,C263,'Planificación 2026-1'!E:E,"PORUMA",'Planificación 2026-1'!X:X,"VIRTUAL",'Planificación 2026-1'!H:H,"&gt;2")</f>
        <v>0</v>
      </c>
      <c r="DZ263" s="48">
        <f>SUMIFS('Planificación 2026-1'!R:R,'Planificación 2026-1'!W:W,C263,'Planificación 2026-1'!E:E,"PORUMA",'Planificación 2026-1'!X:X,"&lt;&gt;VIRTUAL",'Planificación 2026-1'!H:H,"&gt;2")</f>
        <v>0</v>
      </c>
      <c r="EA263" s="48">
        <f>SUMIFS('Planificación 2026-1'!R:R,'Planificación 2026-1'!W:W,C263,'Planificación 2026-1'!E:E,"HUAURA",'Planificación 2026-1'!X:X,"VIRTUAL",'Planificación 2026-1'!H:H,"&gt;2")</f>
        <v>0</v>
      </c>
      <c r="EB263" s="48">
        <f>SUMIFS('Planificación 2026-1'!R:R,'Planificación 2026-1'!W:W,C263,'Planificación 2026-1'!E:E,"HUAURA",'Planificación 2026-1'!X:X,"&lt;&gt;VIRTUAL",'Planificación 2026-1'!H:H,"&gt;2")</f>
        <v>0</v>
      </c>
      <c r="EC263" s="48">
        <f>SUMIFS('Planificación 2026-1'!R:R,'Planificación 2026-1'!W:W,C263,'Planificación 2026-1'!E:E,"PRINCIPAL",'Planificación 2026-1'!X:X,"VIRTUAL",'Planificación 2026-1'!H:H,"&lt;3")</f>
        <v>0</v>
      </c>
      <c r="ED263" s="48">
        <f>SUMIFS('Planificación 2026-1'!R:R,'Planificación 2026-1'!W:W,C263,'Planificación 2026-1'!E:E,"PRINCIPAL",'Planificación 2026-1'!X:X,"&lt;&gt;VIRTUAL",'Planificación 2026-1'!H:H,"&lt;3")</f>
        <v>4</v>
      </c>
      <c r="EE263" s="48">
        <f>SUMIFS('Planificación 2026-1'!R:R,'Planificación 2026-1'!W:W,C263,'Planificación 2026-1'!E:E,"SUNAMPE",'Planificación 2026-1'!X:X,"VIRTUAL",'Planificación 2026-1'!H:H,"&lt;3")</f>
        <v>0</v>
      </c>
      <c r="EF263" s="48">
        <f>SUMIFS('Planificación 2026-1'!R:R,'Planificación 2026-1'!W:W,C263,'Planificación 2026-1'!E:E,"SUNAMPE",'Planificación 2026-1'!X:X,"&lt;&gt;VIRTUAL",'Planificación 2026-1'!H:H,"&lt;3")</f>
        <v>12</v>
      </c>
      <c r="EG263" s="48">
        <f>SUMIFS('Planificación 2026-1'!R:R,'Planificación 2026-1'!W:W,C263,'Planificación 2026-1'!E:E,"FILIAL",'Planificación 2026-1'!X:X,"VIRTUAL",'Planificación 2026-1'!H:H,"&lt;3")</f>
        <v>0</v>
      </c>
      <c r="EH263" s="48">
        <f>SUMIFS('Planificación 2026-1'!R:R,'Planificación 2026-1'!W:W,C263,'Planificación 2026-1'!E:E,"FILIAL",'Planificación 2026-1'!X:X,"&lt;&gt;VIRTUAL",'Planificación 2026-1'!H:H,"&lt;3")</f>
        <v>0</v>
      </c>
      <c r="EI263" s="48">
        <f>SUMIFS('Planificación 2026-1'!R:R,'Planificación 2026-1'!W:W,C263,'Planificación 2026-1'!E:E,"PORUMA",'Planificación 2026-1'!X:X,"VIRTUAL",'Planificación 2026-1'!H:H,"&lt;3")</f>
        <v>0</v>
      </c>
      <c r="EJ263" s="48">
        <f>SUMIFS('Planificación 2026-1'!R:R,'Planificación 2026-1'!W:W,C263,'Planificación 2026-1'!E:E,"PORUMA",'Planificación 2026-1'!X:X,"&lt;&gt;VIRTUAL",'Planificación 2026-1'!H:H,"&lt;3")</f>
        <v>0</v>
      </c>
      <c r="EK263" s="48">
        <f>SUMIFS('Planificación 2026-1'!R:R,'Planificación 2026-1'!W:W,C263,'Planificación 2026-1'!E:E,"HUAURA",'Planificación 2026-1'!X:X,"VIRTUAL",'Planificación 2026-1'!H:H,"&lt;3")</f>
        <v>0</v>
      </c>
      <c r="EL263" s="48">
        <f>SUMIFS('Planificación 2026-1'!R:R,'Planificación 2026-1'!W:W,C263,'Planificación 2026-1'!E:E,"HUAURA",'Planificación 2026-1'!X:X,"&lt;&gt;VIRTUAL",'Planificación 2026-1'!H:H,"&lt;3")</f>
        <v>0</v>
      </c>
      <c r="EM263" s="48">
        <f t="shared" si="64"/>
        <v>0</v>
      </c>
      <c r="EN263" s="48">
        <f t="shared" si="65"/>
        <v>0</v>
      </c>
      <c r="EO263" s="48">
        <f t="shared" si="66"/>
        <v>0</v>
      </c>
      <c r="EP263" s="48">
        <f t="shared" si="67"/>
        <v>4</v>
      </c>
      <c r="EQ263" s="48">
        <f t="shared" si="68"/>
        <v>12</v>
      </c>
      <c r="ER263" s="48"/>
      <c r="ES263" s="48">
        <f t="shared" si="69"/>
        <v>0</v>
      </c>
      <c r="ET263" s="48">
        <f t="shared" si="70"/>
        <v>16</v>
      </c>
      <c r="EU263" s="48" t="b">
        <f t="shared" si="71"/>
        <v>1</v>
      </c>
      <c r="EV263" s="48" t="str">
        <f t="shared" si="72"/>
        <v/>
      </c>
      <c r="EW263" s="48" t="str">
        <f t="shared" si="73"/>
        <v>PRESENCIAL</v>
      </c>
    </row>
    <row r="264" spans="2:153" x14ac:dyDescent="0.3">
      <c r="B264" s="383">
        <v>261</v>
      </c>
      <c r="C264" s="107" t="s">
        <v>513</v>
      </c>
      <c r="D264" s="82">
        <f>SUMIF('Planificación 2026-1'!W:W,C264,'Planificación 2026-1'!R:R)</f>
        <v>12</v>
      </c>
      <c r="E264" s="385" t="s">
        <v>319</v>
      </c>
      <c r="F264" s="386"/>
      <c r="G264" s="107" t="s">
        <v>276</v>
      </c>
      <c r="H264" s="387" t="s">
        <v>446</v>
      </c>
      <c r="I264" s="77" t="str">
        <f>IF(SUM(COUNTIFS('Planificación 2026-1'!E:E,"PRINCIPAL",'Planificación 2026-1'!W:W,C264,'Planificación 2026-1'!G:G,"AF"))&gt;0,"P01"," ")</f>
        <v xml:space="preserve"> </v>
      </c>
      <c r="J264" s="78" t="str">
        <f>IF(SUM(COUNTIFS('Planificación 2026-1'!E:E,"PRINCIPAL",'Planificación 2026-1'!W:W,C264,'Planificación 2026-1'!G:G,"EN"))&gt;0,"P02"," ")</f>
        <v xml:space="preserve"> </v>
      </c>
      <c r="K264" s="78" t="str">
        <f>IF(SUM(COUNTIFS('Planificación 2026-1'!E:E,"PRINCIPAL",'Planificación 2026-1'!W:W,C264,'Planificación 2026-1'!G:G,"IS"))&gt;0,"P03"," ")</f>
        <v xml:space="preserve"> </v>
      </c>
      <c r="L264" s="78" t="str">
        <f>IF(SUM(COUNTIFS('Planificación 2026-1'!E:E,"PRINCIPAL",'Planificación 2026-1'!W:W,C264,'Planificación 2026-1'!G:G,"PS"))&gt;0,"P04"," ")</f>
        <v xml:space="preserve"> </v>
      </c>
      <c r="M264" s="78"/>
      <c r="N264" s="78" t="str">
        <f>IF(SUM(COUNTIFS('Planificación 2026-1'!E:E,"PRINCIPAL",'Planificación 2026-1'!W:W,C264,'Planificación 2026-1'!G:G,"IN"))&gt;0,"P06"," ")</f>
        <v xml:space="preserve"> </v>
      </c>
      <c r="O264" s="78" t="str">
        <f>IF(SUM(COUNTIFS('Planificación 2026-1'!E:E,"PRINCIPAL",'Planificación 2026-1'!W:W,C264,'Planificación 2026-1'!G:G,"CA"))&gt;0,"P07"," ")</f>
        <v xml:space="preserve"> </v>
      </c>
      <c r="P264" s="78" t="str">
        <f>IF(SUM(COUNTIFS('Planificación 2026-1'!E:E,"PRINCIPAL",'Planificación 2026-1'!W:W,C264,'Planificación 2026-1'!G:G,"DE"))&gt;0,"P08"," ")</f>
        <v xml:space="preserve"> </v>
      </c>
      <c r="Q264" s="78" t="str">
        <f>IF(SUM(COUNTIFS('Planificación 2026-1'!E:E,"PRINCIPAL",'Planificación 2026-1'!W:W,C264,'Planificación 2026-1'!G:G,"OB"))&gt;0,"P09"," ")</f>
        <v xml:space="preserve"> </v>
      </c>
      <c r="R264" s="78" t="str">
        <f>IF(SUM(COUNTIFS('Planificación 2026-1'!E:E,"PRINCIPAL",'Planificación 2026-1'!W:W,C264,'Planificación 2026-1'!G:G,"MH"))&gt;0,"P31"," ")</f>
        <v xml:space="preserve"> </v>
      </c>
      <c r="S264" s="78" t="str">
        <f>IF(SUM(COUNTIFS('Planificación 2026-1'!E:E,"PRINCIPAL",'Planificación 2026-1'!W:W,C264,'Planificación 2026-1'!G:G,"IC"))&gt;0,"P32"," ")</f>
        <v xml:space="preserve"> </v>
      </c>
      <c r="T264" s="78" t="str">
        <f>IF(SUM(COUNTIFS('Planificación 2026-1'!E:E,"PRINCIPAL",'Planificación 2026-1'!W:W,C264,'Planificación 2026-1'!G:G,"AR"))&gt;0,"P34"," ")</f>
        <v xml:space="preserve"> </v>
      </c>
      <c r="U264" s="78" t="str">
        <f>IF(SUM(COUNTIFS('Planificación 2026-1'!E:E,"PRINCIPAL",'Planificación 2026-1'!W:W,C264,'Planificación 2026-1'!G:G,"T1"))&gt;0,"P35"," ")</f>
        <v xml:space="preserve"> </v>
      </c>
      <c r="V264" s="78" t="str">
        <f>IF(SUM(COUNTIFS('Planificación 2026-1'!E:E,"PRINCIPAL",'Planificación 2026-1'!W:W,C264,'Planificación 2026-1'!G:G,"T3"))&gt;0,"P36"," ")</f>
        <v xml:space="preserve"> </v>
      </c>
      <c r="W264" s="78" t="str">
        <f>IF(SUM(COUNTIFS('Planificación 2026-1'!E:E,"PRINCIPAL",'Planificación 2026-1'!W:W,C264,'Planificación 2026-1'!G:G,"T2"))&gt;0,"P37"," ")</f>
        <v xml:space="preserve"> </v>
      </c>
      <c r="X264" s="78" t="str">
        <f>IF(SUM(COUNTIFS('Planificación 2026-1'!E:E,"PRINCIPAL",'Planificación 2026-1'!W:W,C264,'Planificación 2026-1'!G:G,"AE"))&gt;0,"P38"," ")</f>
        <v xml:space="preserve"> </v>
      </c>
      <c r="Y264" s="78" t="str">
        <f>IF(SUM(COUNTIFS('Planificación 2026-1'!E:E,"PRINCIPAL",'Planificación 2026-1'!W:W,C264,'Planificación 2026-1'!G:G,"T4"))&gt;0,"P55"," ")</f>
        <v xml:space="preserve"> </v>
      </c>
      <c r="Z264" s="78" t="str">
        <f>IF(SUM(COUNTIFS('Planificación 2026-1'!E:E,"FILIAL",'Planificación 2026-1'!W:W,C264,'Planificación 2026-1'!G:G,"AF"))&gt;0," P01"," ")</f>
        <v xml:space="preserve"> </v>
      </c>
      <c r="AA264" s="78" t="str">
        <f>IF(SUM(COUNTIFS('Planificación 2026-1'!E:E,"FILIAL",'Planificación 2026-1'!W:W,C264,'Planificación 2026-1'!G:G,"EN"))&gt;0,"P02"," ")</f>
        <v>P02</v>
      </c>
      <c r="AB264" s="78" t="str">
        <f>IF(SUM(COUNTIFS('Planificación 2026-1'!E:E,"FILIAL",'Planificación 2026-1'!W:W,C264,'Planificación 2026-1'!G:G,"IS"))&gt;0,"P03"," ")</f>
        <v xml:space="preserve"> </v>
      </c>
      <c r="AC264" s="78" t="str">
        <f>IF(SUM(COUNTIFS('Planificación 2026-1'!E:E,"FILIAL",'Planificación 2026-1'!W:W,C264,'Planificación 2026-1'!G:G,"PS"))&gt;0,"P04"," ")</f>
        <v xml:space="preserve"> </v>
      </c>
      <c r="AD264" s="78"/>
      <c r="AE264" s="78" t="str">
        <f>IF(SUM(COUNTIFS('Planificación 2026-1'!E:E,"FILIAL",'Planificación 2026-1'!W:W,C264,'Planificación 2026-1'!G:G,"IN"))&gt;0,"P06"," ")</f>
        <v xml:space="preserve"> </v>
      </c>
      <c r="AF264" s="78" t="str">
        <f>IF(SUM(COUNTIFS('Planificación 2026-1'!E:E,"FILIAL",'Planificación 2026-1'!W:W,C264,'Planificación 2026-1'!G:G,"CA"))&gt;0,"P07"," ")</f>
        <v xml:space="preserve"> </v>
      </c>
      <c r="AG264" s="78" t="str">
        <f>IF(SUM(COUNTIFS('Planificación 2026-1'!E:E,"FILIAL",'Planificación 2026-1'!W:W,C264,'Planificación 2026-1'!G:G,"DE"))&gt;0,"P08"," ")</f>
        <v xml:space="preserve"> </v>
      </c>
      <c r="AH264" s="78" t="str">
        <f>IF(SUM(COUNTIFS('Planificación 2026-1'!E:E,"FILIAL",'Planificación 2026-1'!W:W,C264,'Planificación 2026-1'!G:G,"OB"))&gt;0,"P09"," ")</f>
        <v>P09</v>
      </c>
      <c r="AI264" s="78" t="str">
        <f>IF(SUM(COUNTIFS('Planificación 2026-1'!E:E,"FILIAL",'Planificación 2026-1'!W:W,C264,'Planificación 2026-1'!G:G,"MH"))&gt;0,"P31"," ")</f>
        <v xml:space="preserve"> </v>
      </c>
      <c r="AJ264" s="78" t="str">
        <f>IF(SUM(COUNTIFS('Planificación 2026-1'!E:E,"FILIAL",'Planificación 2026-1'!W:W,C264,'Planificación 2026-1'!G:G,"IC"))&gt;0,"P32"," ")</f>
        <v xml:space="preserve"> </v>
      </c>
      <c r="AK264" s="78" t="str">
        <f>IF(SUM(COUNTIFS('Planificación 2026-1'!E:E,"FILIAL",'Planificación 2026-1'!W:W,C264,'Planificación 2026-1'!G:G,"AR"))&gt;0,"P34"," ")</f>
        <v xml:space="preserve"> </v>
      </c>
      <c r="AL264" s="78" t="str">
        <f>IF(SUM(COUNTIFS('Planificación 2026-1'!E:E,"FILIAL",'Planificación 2026-1'!W:W,C264,'Planificación 2026-1'!G:G,"T1"))&gt;0,"P35"," ")</f>
        <v xml:space="preserve"> </v>
      </c>
      <c r="AM264" s="78" t="str">
        <f>IF(SUM(COUNTIFS('Planificación 2026-1'!E:E,"FILIAL",'Planificación 2026-1'!W:W,C264,'Planificación 2026-1'!G:G,"T3"))&gt;0,"P36"," ")</f>
        <v xml:space="preserve"> </v>
      </c>
      <c r="AN264" s="78" t="str">
        <f>IF(SUM(COUNTIFS('Planificación 2026-1'!E:E,"FILIAL",'Planificación 2026-1'!W:W,C264,'Planificación 2026-1'!G:G,"T2"))&gt;0,"P37"," ")</f>
        <v xml:space="preserve"> </v>
      </c>
      <c r="AO264" s="78" t="str">
        <f>IF(SUM(COUNTIFS('Planificación 2026-1'!E:E,"FILIAL",'Planificación 2026-1'!W:W,C264,'Planificación 2026-1'!G:G,"AE"))&gt;0,"P38"," ")</f>
        <v xml:space="preserve"> </v>
      </c>
      <c r="AP264" s="78" t="str">
        <f>IF(SUM(COUNTIFS('Planificación 2026-1'!E:E,"FILIAL",'Planificación 2026-1'!W:W,C264,'Planificación 2026-1'!G:G,"T4"))&gt;0,"P55"," ")</f>
        <v xml:space="preserve"> </v>
      </c>
      <c r="AQ264" s="78" t="str">
        <f>IF(SUM(COUNTIFS('Planificación 2026-1'!E:E,"SUNAMPE",'Planificación 2026-1'!W:W,C264,'Planificación 2026-1'!G:G,"AF"))&gt;0," P01"," ")</f>
        <v xml:space="preserve"> </v>
      </c>
      <c r="AR264" s="78" t="str">
        <f>IF(SUM(COUNTIFS('Planificación 2026-1'!E:E,"SUNAMPE",'Planificación 2026-1'!W:W,C264,'Planificación 2026-1'!G:G,"EN"))&gt;0,"P02"," ")</f>
        <v xml:space="preserve"> </v>
      </c>
      <c r="AS264" s="78" t="str">
        <f>IF(SUM(COUNTIFS('Planificación 2026-1'!E:E,"SUNAMPE",'Planificación 2026-1'!W:W,C264,'Planificación 2026-1'!G:G,"IS"))&gt;0,"P03"," ")</f>
        <v xml:space="preserve"> </v>
      </c>
      <c r="AT264" s="78" t="str">
        <f>IF(SUM(COUNTIFS('Planificación 2026-1'!E:E,"SUNAMPE",'Planificación 2026-1'!W:W,C264,'Planificación 2026-1'!G:G,"PS"))&gt;0,"P04"," ")</f>
        <v xml:space="preserve"> </v>
      </c>
      <c r="AU264" s="78"/>
      <c r="AV264" s="78" t="str">
        <f>IF(SUM(COUNTIFS('Planificación 2026-1'!E:E,"SUNAMPE",'Planificación 2026-1'!W:W,C264,'Planificación 2026-1'!G:G,"IN"))&gt;0,"P06"," ")</f>
        <v xml:space="preserve"> </v>
      </c>
      <c r="AW264" s="78" t="str">
        <f>IF(SUM(COUNTIFS('Planificación 2026-1'!E:E,"SUNAMPE",'Planificación 2026-1'!W:W,C264,'Planificación 2026-1'!G:G,"CA"))&gt;0,"P07"," ")</f>
        <v xml:space="preserve"> </v>
      </c>
      <c r="AX264" s="78" t="str">
        <f>IF(SUM(COUNTIFS('Planificación 2026-1'!E:E,"SUNAMPE",'Planificación 2026-1'!W:W,C264,'Planificación 2026-1'!G:G,"DE"))&gt;0,"P08"," ")</f>
        <v xml:space="preserve"> </v>
      </c>
      <c r="AY264" s="78" t="str">
        <f>IF(SUM(COUNTIFS('Planificación 2026-1'!E:E,"SUNAMPE",'Planificación 2026-1'!W:W,C264,'Planificación 2026-1'!G:G,"OB"))&gt;0,"P09"," ")</f>
        <v xml:space="preserve"> </v>
      </c>
      <c r="AZ264" s="78" t="str">
        <f>IF(SUM(COUNTIFS('Planificación 2026-1'!E:E,"SUNAMPE",'Planificación 2026-1'!W:W,C264,'Planificación 2026-1'!G:G,"MH"))&gt;0,"P31"," ")</f>
        <v xml:space="preserve"> </v>
      </c>
      <c r="BA264" s="78" t="str">
        <f>IF(SUM(COUNTIFS('Planificación 2026-1'!E:E,"SUNAMPE",'Planificación 2026-1'!W:W,C264,'Planificación 2026-1'!G:G,"IC"))&gt;0,"P32"," ")</f>
        <v xml:space="preserve"> </v>
      </c>
      <c r="BB264" s="78" t="str">
        <f>IF(SUM(COUNTIFS('Planificación 2026-1'!E:E,"SUNAMPE",'Planificación 2026-1'!W:W,C264,'Planificación 2026-1'!G:G,"AR"))&gt;0,"P34"," ")</f>
        <v xml:space="preserve"> </v>
      </c>
      <c r="BC264" s="78" t="str">
        <f>IF(SUM(COUNTIFS('Planificación 2026-1'!E:E,"SUNAMPE",'Planificación 2026-1'!W:W,C264,'Planificación 2026-1'!G:G,"T1"))&gt;0,"P35"," ")</f>
        <v xml:space="preserve"> </v>
      </c>
      <c r="BD264" s="78" t="str">
        <f>IF(SUM(COUNTIFS('Planificación 2026-1'!E:E,"SUNAMPE",'Planificación 2026-1'!W:W,C264,'Planificación 2026-1'!G:G,"T3"))&gt;0,"P36"," ")</f>
        <v xml:space="preserve"> </v>
      </c>
      <c r="BE264" s="78" t="str">
        <f>IF(SUM(COUNTIFS('Planificación 2026-1'!E:E,"SUNAMPE",'Planificación 2026-1'!W:W,C264,'Planificación 2026-1'!G:G,"T2"))&gt;0,"P37"," ")</f>
        <v xml:space="preserve"> </v>
      </c>
      <c r="BF264" s="78" t="str">
        <f>IF(SUM(COUNTIFS('Planificación 2026-1'!E:E,"SUNAMPE",'Planificación 2026-1'!W:W,C264,'Planificación 2026-1'!G:G,"AE"))&gt;0,"P38"," ")</f>
        <v xml:space="preserve"> </v>
      </c>
      <c r="BG264" s="78" t="str">
        <f>IF(SUM(COUNTIFS('Planificación 2026-1'!E:E,"SUNAMPE",'Planificación 2026-1'!W:W,C264,'Planificación 2026-1'!G:G,"T4"))&gt;0,"P55"," ")</f>
        <v xml:space="preserve"> </v>
      </c>
      <c r="BH264" s="78" t="str">
        <f>IF(SUM(COUNTIFS('Planificación 2026-1'!E:E,"HUAURA",'Planificación 2026-1'!W:W,C264,'Planificación 2026-1'!G:G,"AF"))&gt;0," P01"," ")</f>
        <v xml:space="preserve"> </v>
      </c>
      <c r="BI264" s="78" t="str">
        <f>IF(SUM(COUNTIFS('Planificación 2026-1'!E:E,"HUAURA",'Planificación 2026-1'!W:W,C264,'Planificación 2026-1'!G:G,"EN"))&gt;0,"P02"," ")</f>
        <v xml:space="preserve"> </v>
      </c>
      <c r="BJ264" s="78" t="str">
        <f>IF(SUM(COUNTIFS('Planificación 2026-1'!E:E,"HUAURA",'Planificación 2026-1'!W:W,C264,'Planificación 2026-1'!G:G,"IS"))&gt;0,"P03"," ")</f>
        <v xml:space="preserve"> </v>
      </c>
      <c r="BK264" s="78" t="str">
        <f>IF(SUM(COUNTIFS('Planificación 2026-1'!E:E,"HUAURA",'Planificación 2026-1'!W:W,C264,'Planificación 2026-1'!G:G,"PS"))&gt;0,"P04"," ")</f>
        <v xml:space="preserve"> </v>
      </c>
      <c r="BL264" s="78"/>
      <c r="BM264" s="78" t="str">
        <f>IF(SUM(COUNTIFS('Planificación 2026-1'!E:E,"HUAURA",'Planificación 2026-1'!W:W,C264,'Planificación 2026-1'!G:G,"IN"))&gt;0,"P06"," ")</f>
        <v xml:space="preserve"> </v>
      </c>
      <c r="BN264" s="78" t="str">
        <f>IF(SUM(COUNTIFS('Planificación 2026-1'!E:E,"HUAURA",'Planificación 2026-1'!W:W,C264,'Planificación 2026-1'!G:G,"CA"))&gt;0,"P07"," ")</f>
        <v xml:space="preserve"> </v>
      </c>
      <c r="BO264" s="78" t="str">
        <f>IF(SUM(COUNTIFS('Planificación 2026-1'!E:E,"HUAURA",'Planificación 2026-1'!W:W,C264,'Planificación 2026-1'!G:G,"DE"))&gt;0,"P08"," ")</f>
        <v xml:space="preserve"> </v>
      </c>
      <c r="BP264" s="78" t="str">
        <f>IF(SUM(COUNTIFS('Planificación 2026-1'!E:E,"HUAURA",'Planificación 2026-1'!W:W,C264,'Planificación 2026-1'!G:G,"OB"))&gt;0,"P09"," ")</f>
        <v xml:space="preserve"> </v>
      </c>
      <c r="BQ264" s="78" t="str">
        <f>IF(SUM(COUNTIFS('Planificación 2026-1'!E:E,"HUAURA",'Planificación 2026-1'!W:W,C264,'Planificación 2026-1'!G:G,"MH"))&gt;0,"P31"," ")</f>
        <v xml:space="preserve"> </v>
      </c>
      <c r="BR264" s="78" t="str">
        <f>IF(SUM(COUNTIFS('Planificación 2026-1'!E:E,"HUAURA",'Planificación 2026-1'!W:W,C264,'Planificación 2026-1'!G:G,"IC"))&gt;0,"P32"," ")</f>
        <v xml:space="preserve"> </v>
      </c>
      <c r="BS264" s="78" t="str">
        <f>IF(SUM(COUNTIFS('Planificación 2026-1'!E:E,"HUAURA",'Planificación 2026-1'!W:W,C264,'Planificación 2026-1'!G:G,"AR"))&gt;0,"P34"," ")</f>
        <v xml:space="preserve"> </v>
      </c>
      <c r="BT264" s="78" t="str">
        <f>IF(SUM(COUNTIFS('Planificación 2026-1'!E:E,"HUAURA",'Planificación 2026-1'!W:W,C264,'Planificación 2026-1'!G:G,"T1"))&gt;0,"P35"," ")</f>
        <v xml:space="preserve"> </v>
      </c>
      <c r="BU264" s="78" t="str">
        <f>IF(SUM(COUNTIFS('Planificación 2026-1'!E:E,"HUAURA",'Planificación 2026-1'!W:W,C264,'Planificación 2026-1'!G:G,"T3"))&gt;0,"P36"," ")</f>
        <v xml:space="preserve"> </v>
      </c>
      <c r="BV264" s="78" t="str">
        <f>IF(SUM(COUNTIFS('Planificación 2026-1'!E:E,"HUAURA",'Planificación 2026-1'!W:W,C264,'Planificación 2026-1'!G:G,"T2"))&gt;0,"P37"," ")</f>
        <v xml:space="preserve"> </v>
      </c>
      <c r="BW264" s="78" t="str">
        <f>IF(SUM(COUNTIFS('Planificación 2026-1'!E:E,"HUAURA",'Planificación 2026-1'!W:W,C264,'Planificación 2026-1'!G:G,"AE"))&gt;0,"P38"," ")</f>
        <v xml:space="preserve"> </v>
      </c>
      <c r="BX264" s="78" t="str">
        <f>IF(SUM(COUNTIFS('Planificación 2026-1'!E:E,"HUAURA",'Planificación 2026-1'!W:W,C264,'Planificación 2026-1'!G:G,"T4"))&gt;0,"P55"," ")</f>
        <v xml:space="preserve"> </v>
      </c>
      <c r="BY264" s="79">
        <f>SUMIFS('Planificación 2026-1'!R:R,'Planificación 2026-1'!W:W,C264,'Planificación 2026-1'!G:G,"AF",'Planificación 2026-1'!H:H,"&gt;2")</f>
        <v>0</v>
      </c>
      <c r="BZ264" s="79">
        <f>SUMIFS('Planificación 2026-1'!R:R,'Planificación 2026-1'!W:W,C264,'Planificación 2026-1'!G:G,"EN",'Planificación 2026-1'!H:H,"&gt;2")</f>
        <v>0</v>
      </c>
      <c r="CA264" s="79">
        <f>SUMIFS('Planificación 2026-1'!R:R,'Planificación 2026-1'!W:W,C264,'Planificación 2026-1'!G:G,"IS",'Planificación 2026-1'!H:H,"&gt;2")</f>
        <v>0</v>
      </c>
      <c r="CB264" s="79">
        <f>SUMIFS('Planificación 2026-1'!R:R,'Planificación 2026-1'!W:W,C264,'Planificación 2026-1'!G:G,"PS",'Planificación 2026-1'!H:H,"&gt;2")</f>
        <v>0</v>
      </c>
      <c r="CC264" s="79">
        <f>SUMIFS('Planificación 2026-1'!R:R,'Planificación 2026-1'!W:W,C264,'Planificación 2026-1'!G:G,"IN",'Planificación 2026-1'!H:H,"&gt;2")</f>
        <v>0</v>
      </c>
      <c r="CD264" s="79">
        <f>SUMIFS('Planificación 2026-1'!R:R,'Planificación 2026-1'!W:W,C264,'Planificación 2026-1'!G:G,"CA",'Planificación 2026-1'!H:H,"&gt;2")</f>
        <v>0</v>
      </c>
      <c r="CE264" s="79">
        <f>SUMIFS('Planificación 2026-1'!R:R,'Planificación 2026-1'!W:W,C264,'Planificación 2026-1'!G:G,"DE",'Planificación 2026-1'!H:H,"&gt;2")</f>
        <v>0</v>
      </c>
      <c r="CF264" s="79">
        <f>SUMIFS('Planificación 2026-1'!R:R,'Planificación 2026-1'!W:W,C264,'Planificación 2026-1'!G:G,"OB",'Planificación 2026-1'!H:H,"&gt;2")</f>
        <v>0</v>
      </c>
      <c r="CG264" s="79">
        <f>SUMIFS('Planificación 2026-1'!R:R,'Planificación 2026-1'!W:W,C264,'Planificación 2026-1'!G:G,"MH",'Planificación 2026-1'!H:H,"&gt;2")</f>
        <v>0</v>
      </c>
      <c r="CH264" s="79">
        <f>SUMIFS('Planificación 2026-1'!R:R,'Planificación 2026-1'!W:W,C264,'Planificación 2026-1'!G:G,"IC",'Planificación 2026-1'!H:H,"&gt;2")</f>
        <v>0</v>
      </c>
      <c r="CI264" s="79">
        <f>SUMIFS('Planificación 2026-1'!R:R,'Planificación 2026-1'!W:W,C264,'Planificación 2026-1'!G:G,"AR",'Planificación 2026-1'!H:H,"&gt;2")</f>
        <v>0</v>
      </c>
      <c r="CJ264" s="79">
        <f>SUMIFS('Planificación 2026-1'!R:R,'Planificación 2026-1'!W:W,C264,'Planificación 2026-1'!G:G,"T1",'Planificación 2026-1'!H:H,"&gt;2")</f>
        <v>0</v>
      </c>
      <c r="CK264" s="79">
        <f>SUMIFS('Planificación 2026-1'!R:R,'Planificación 2026-1'!W:W,C264,'Planificación 2026-1'!G:G,"T3",'Planificación 2026-1'!H:H,"&gt;2")</f>
        <v>0</v>
      </c>
      <c r="CL264" s="79">
        <f>SUMIFS('Planificación 2026-1'!R:R,'Planificación 2026-1'!W:W,C264,'Planificación 2026-1'!G:G,"T2",'Planificación 2026-1'!H:H,"&gt;2")</f>
        <v>0</v>
      </c>
      <c r="CM264" s="79">
        <f>SUMIFS('Planificación 2026-1'!R:R,'Planificación 2026-1'!W:W,C264,'Planificación 2026-1'!G:G,"AE",'Planificación 2026-1'!H:H,"&gt;2")</f>
        <v>0</v>
      </c>
      <c r="CN264" s="79">
        <f>SUMIFS('Planificación 2026-1'!R:R,'Planificación 2026-1'!W:W,C264,'Planificación 2026-1'!G:G,"T4",'Planificación 2026-1'!H:H,"&gt;2")</f>
        <v>0</v>
      </c>
      <c r="CO264" s="79">
        <f>SUMIFS('Planificación 2026-1'!R:R,'Planificación 2026-1'!W:W,C264,'Planificación 2026-1'!G:G,"AF",'Planificación 2026-1'!H:H,"&lt;3")</f>
        <v>0</v>
      </c>
      <c r="CP264" s="79">
        <f>SUMIFS('Planificación 2026-1'!R:R,'Planificación 2026-1'!W:W,C264,'Planificación 2026-1'!G:G,"EN",'Planificación 2026-1'!H:H,"&lt;3")</f>
        <v>8</v>
      </c>
      <c r="CQ264" s="79">
        <f>SUMIFS('Planificación 2026-1'!R:R,'Planificación 2026-1'!W:W,C264,'Planificación 2026-1'!G:G,"IS",'Planificación 2026-1'!H:H,"&lt;3")</f>
        <v>0</v>
      </c>
      <c r="CR264" s="79">
        <f>SUMIFS('Planificación 2026-1'!R:R,'Planificación 2026-1'!W:W,C264,'Planificación 2026-1'!G:G,"PS",'Planificación 2026-1'!H:H,"&lt;3")</f>
        <v>0</v>
      </c>
      <c r="CS264" s="79">
        <f>SUMIFS('Planificación 2026-1'!R:R,'Planificación 2026-1'!W:W,C264,'Planificación 2026-1'!G:G,"IN",'Planificación 2026-1'!H:H,"&lt;3")</f>
        <v>0</v>
      </c>
      <c r="CT264" s="79">
        <f>SUMIFS('Planificación 2026-1'!R:R,'Planificación 2026-1'!W:W,C264,'Planificación 2026-1'!G:G,"CA",'Planificación 2026-1'!H:H,"&lt;3")</f>
        <v>0</v>
      </c>
      <c r="CU264" s="79">
        <f>SUMIFS('Planificación 2026-1'!R:R,'Planificación 2026-1'!W:W,C264,'Planificación 2026-1'!G:G,"DE",'Planificación 2026-1'!H:H,"&lt;3")</f>
        <v>0</v>
      </c>
      <c r="CV264" s="79">
        <f>SUMIFS('Planificación 2026-1'!R:R,'Planificación 2026-1'!W:W,C264,'Planificación 2026-1'!G:G,"OB",'Planificación 2026-1'!H:H,"&lt;3")</f>
        <v>4</v>
      </c>
      <c r="CW264" s="79">
        <f>SUMIFS('Planificación 2026-1'!R:R,'Planificación 2026-1'!W:W,C264,'Planificación 2026-1'!G:G,"MH",'Planificación 2026-1'!H:H,"&lt;3")</f>
        <v>0</v>
      </c>
      <c r="CX264" s="79">
        <f>SUMIFS('Planificación 2026-1'!R:R,'Planificación 2026-1'!W:W,C264,'Planificación 2026-1'!G:G,"IC",'Planificación 2026-1'!H:H,"&lt;3")</f>
        <v>0</v>
      </c>
      <c r="CY264" s="79">
        <f>SUMIFS('Planificación 2026-1'!R:R,'Planificación 2026-1'!W:W,C264,'Planificación 2026-1'!G:G,"AR",'Planificación 2026-1'!H:H,"&lt;3")</f>
        <v>0</v>
      </c>
      <c r="CZ264" s="79">
        <f>SUMIFS('Planificación 2026-1'!R:R,'Planificación 2026-1'!W:W,C264,'Planificación 2026-1'!G:G,"T1",'Planificación 2026-1'!H:H,"&lt;3")</f>
        <v>0</v>
      </c>
      <c r="DA264" s="79">
        <f>SUMIFS('Planificación 2026-1'!R:R,'Planificación 2026-1'!W:W,C264,'Planificación 2026-1'!G:G,"T3",'Planificación 2026-1'!H:H,"&lt;3")</f>
        <v>0</v>
      </c>
      <c r="DB264" s="79">
        <f>SUMIFS('Planificación 2026-1'!R:R,'Planificación 2026-1'!W:W,C264,'Planificación 2026-1'!G:G,"T2",'Planificación 2026-1'!H:H,"&lt;3")</f>
        <v>0</v>
      </c>
      <c r="DC264" s="79">
        <f>SUMIFS('Planificación 2026-1'!R:R,'Planificación 2026-1'!W:W,C264,'Planificación 2026-1'!G:G,"AE",'Planificación 2026-1'!H:H,"&lt;3")</f>
        <v>0</v>
      </c>
      <c r="DD264" s="79">
        <f>SUMIFS('Planificación 2026-1'!R:R,'Planificación 2026-1'!W:W,C264,'Planificación 2026-1'!G:G,"T4",'Planificación 2026-1'!H:H,"&lt;3")</f>
        <v>0</v>
      </c>
      <c r="DE264" s="78" t="str">
        <f t="shared" si="60"/>
        <v/>
      </c>
      <c r="DF264" s="30">
        <f>IF(C264="","",SUMIFS('Planificación 2026-1'!R:R,'Planificación 2026-1'!W:W,C264,'Planificación 2026-1'!E:E,"PRINCIPAL",'Planificación 2026-1'!X:X,"VIRTUAL"))</f>
        <v>0</v>
      </c>
      <c r="DG264" s="30">
        <f>IF(C264="","",SUMIFS('Planificación 2026-1'!R:R,'Planificación 2026-1'!W:W,C264,'Planificación 2026-1'!E:E,"PRINCIPAL",'Planificación 2026-1'!X:X,"PRESENCIAL"))</f>
        <v>0</v>
      </c>
      <c r="DH264" s="30">
        <f>IF(C264="","",SUMIFS('Planificación 2026-1'!R:R,'Planificación 2026-1'!W:W,C264,'Planificación 2026-1'!E:E,"PRINCIPAL",'Planificación 2026-1'!X:X,"HIBRIDO PRESENCIAL"))</f>
        <v>0</v>
      </c>
      <c r="DI264" s="78" t="str">
        <f t="shared" si="61"/>
        <v>P02 P09</v>
      </c>
      <c r="DJ264" s="78">
        <f>IF(C264="","",SUMIFS('Planificación 2026-1'!R:R,'Planificación 2026-1'!W:W,C264,'Planificación 2026-1'!E:E,"FILIAL",'Planificación 2026-1'!X:X,"VIRTUAL"))</f>
        <v>0</v>
      </c>
      <c r="DK264" s="80">
        <f>IF(C264="","",SUMIFS('Planificación 2026-1'!R:R,'Planificación 2026-1'!W:W,C264,'Planificación 2026-1'!E:E,"FILIAL",'Planificación 2026-1'!X:X,"PRESENCIAL"))</f>
        <v>12</v>
      </c>
      <c r="DL264" s="42">
        <f>IF(C264="","",SUMIFS('Planificación 2026-1'!R:R,'Planificación 2026-1'!W:W,C264,'Planificación 2026-1'!E:E,"FILIAL",'Planificación 2026-1'!X:X,"HIBRIDO PRESENCIAL"))</f>
        <v>0</v>
      </c>
      <c r="DM264" s="81" t="str">
        <f t="shared" si="62"/>
        <v/>
      </c>
      <c r="DN264" s="78">
        <f>IF(C264="","",SUMIFS('Planificación 2026-1'!R:R,'Planificación 2026-1'!W:W,C264,'Planificación 2026-1'!E:E,"SUNAMPE",'Planificación 2026-1'!X:X,"VIRTUAL"))</f>
        <v>0</v>
      </c>
      <c r="DO264" s="42">
        <f>IF(C264="","",SUMIFS('Planificación 2026-1'!R:R,'Planificación 2026-1'!W:W,C264,'Planificación 2026-1'!E:E,"SUNAMPE",'Planificación 2026-1'!X:X,"PRESENCIAL"))</f>
        <v>0</v>
      </c>
      <c r="DP264" s="81" t="str">
        <f t="shared" si="63"/>
        <v/>
      </c>
      <c r="DQ264" s="78">
        <f>IF(C264="","",SUMIFS('Planificación 2026-1'!R:R,'Planificación 2026-1'!W:W,C264,'Planificación 2026-1'!E:E,"HUAURA",'Planificación 2026-1'!X:X,"VIRTUAL"))</f>
        <v>0</v>
      </c>
      <c r="DR264" s="42">
        <f>IF(C264="","",SUMIFS('Planificación 2026-1'!R:R,'Planificación 2026-1'!W:W,C264,'Planificación 2026-1'!E:E,"HUAURA",'Planificación 2026-1'!X:X,"PRESENCIAL"))</f>
        <v>0</v>
      </c>
      <c r="DS264" s="48">
        <f>SUMIFS('Planificación 2026-1'!R:R,'Planificación 2026-1'!W:W,C264,'Planificación 2026-1'!E:E,"PRINCIPAL",'Planificación 2026-1'!X:X,"VIRTUAL",'Planificación 2026-1'!H:H,"&gt;2")</f>
        <v>0</v>
      </c>
      <c r="DT264" s="48">
        <f>SUMIFS('Planificación 2026-1'!R:R,'Planificación 2026-1'!W:W,C264,'Planificación 2026-1'!E:E,"PRINCIPAL",'Planificación 2026-1'!X:X,"&lt;&gt;VIRTUAL",'Planificación 2026-1'!H:H,"&gt;2")</f>
        <v>0</v>
      </c>
      <c r="DU264" s="48">
        <f>SUMIFS('Planificación 2026-1'!R:R,'Planificación 2026-1'!W:W,C264,'Planificación 2026-1'!E:E,"SUNAMPE",'Planificación 2026-1'!X:X,"VIRTUAL",'Planificación 2026-1'!H:H,"&gt;2")</f>
        <v>0</v>
      </c>
      <c r="DV264" s="48">
        <f>SUMIFS('Planificación 2026-1'!R:R,'Planificación 2026-1'!W:W,C264,'Planificación 2026-1'!E:E,"SUNAMPE",'Planificación 2026-1'!X:X,"&lt;&gt;VIRTUAL",'Planificación 2026-1'!H:H,"&gt;2")</f>
        <v>0</v>
      </c>
      <c r="DW264" s="48">
        <f>SUMIFS('Planificación 2026-1'!R:R,'Planificación 2026-1'!W:W,C264,'Planificación 2026-1'!E:E,"FILIAL",'Planificación 2026-1'!X:X,"VIRTUAL",'Planificación 2026-1'!H:H,"&gt;2")</f>
        <v>0</v>
      </c>
      <c r="DX264" s="48">
        <f>SUMIFS('Planificación 2026-1'!R:R,'Planificación 2026-1'!W:W,C264,'Planificación 2026-1'!E:E,"FILIAL",'Planificación 2026-1'!X:X,"&lt;&gt;VIRTUAL",'Planificación 2026-1'!H:H,"&gt;2")</f>
        <v>0</v>
      </c>
      <c r="DY264" s="48">
        <f>SUMIFS('Planificación 2026-1'!R:R,'Planificación 2026-1'!W:W,C264,'Planificación 2026-1'!E:E,"PORUMA",'Planificación 2026-1'!X:X,"VIRTUAL",'Planificación 2026-1'!H:H,"&gt;2")</f>
        <v>0</v>
      </c>
      <c r="DZ264" s="48">
        <f>SUMIFS('Planificación 2026-1'!R:R,'Planificación 2026-1'!W:W,C264,'Planificación 2026-1'!E:E,"PORUMA",'Planificación 2026-1'!X:X,"&lt;&gt;VIRTUAL",'Planificación 2026-1'!H:H,"&gt;2")</f>
        <v>0</v>
      </c>
      <c r="EA264" s="48">
        <f>SUMIFS('Planificación 2026-1'!R:R,'Planificación 2026-1'!W:W,C264,'Planificación 2026-1'!E:E,"HUAURA",'Planificación 2026-1'!X:X,"VIRTUAL",'Planificación 2026-1'!H:H,"&gt;2")</f>
        <v>0</v>
      </c>
      <c r="EB264" s="48">
        <f>SUMIFS('Planificación 2026-1'!R:R,'Planificación 2026-1'!W:W,C264,'Planificación 2026-1'!E:E,"HUAURA",'Planificación 2026-1'!X:X,"&lt;&gt;VIRTUAL",'Planificación 2026-1'!H:H,"&gt;2")</f>
        <v>0</v>
      </c>
      <c r="EC264" s="48">
        <f>SUMIFS('Planificación 2026-1'!R:R,'Planificación 2026-1'!W:W,C264,'Planificación 2026-1'!E:E,"PRINCIPAL",'Planificación 2026-1'!X:X,"VIRTUAL",'Planificación 2026-1'!H:H,"&lt;3")</f>
        <v>0</v>
      </c>
      <c r="ED264" s="48">
        <f>SUMIFS('Planificación 2026-1'!R:R,'Planificación 2026-1'!W:W,C264,'Planificación 2026-1'!E:E,"PRINCIPAL",'Planificación 2026-1'!X:X,"&lt;&gt;VIRTUAL",'Planificación 2026-1'!H:H,"&lt;3")</f>
        <v>0</v>
      </c>
      <c r="EE264" s="48">
        <f>SUMIFS('Planificación 2026-1'!R:R,'Planificación 2026-1'!W:W,C264,'Planificación 2026-1'!E:E,"SUNAMPE",'Planificación 2026-1'!X:X,"VIRTUAL",'Planificación 2026-1'!H:H,"&lt;3")</f>
        <v>0</v>
      </c>
      <c r="EF264" s="48">
        <f>SUMIFS('Planificación 2026-1'!R:R,'Planificación 2026-1'!W:W,C264,'Planificación 2026-1'!E:E,"SUNAMPE",'Planificación 2026-1'!X:X,"&lt;&gt;VIRTUAL",'Planificación 2026-1'!H:H,"&lt;3")</f>
        <v>0</v>
      </c>
      <c r="EG264" s="48">
        <f>SUMIFS('Planificación 2026-1'!R:R,'Planificación 2026-1'!W:W,C264,'Planificación 2026-1'!E:E,"FILIAL",'Planificación 2026-1'!X:X,"VIRTUAL",'Planificación 2026-1'!H:H,"&lt;3")</f>
        <v>0</v>
      </c>
      <c r="EH264" s="48">
        <f>SUMIFS('Planificación 2026-1'!R:R,'Planificación 2026-1'!W:W,C264,'Planificación 2026-1'!E:E,"FILIAL",'Planificación 2026-1'!X:X,"&lt;&gt;VIRTUAL",'Planificación 2026-1'!H:H,"&lt;3")</f>
        <v>12</v>
      </c>
      <c r="EI264" s="48">
        <f>SUMIFS('Planificación 2026-1'!R:R,'Planificación 2026-1'!W:W,C264,'Planificación 2026-1'!E:E,"PORUMA",'Planificación 2026-1'!X:X,"VIRTUAL",'Planificación 2026-1'!H:H,"&lt;3")</f>
        <v>0</v>
      </c>
      <c r="EJ264" s="48">
        <f>SUMIFS('Planificación 2026-1'!R:R,'Planificación 2026-1'!W:W,C264,'Planificación 2026-1'!E:E,"PORUMA",'Planificación 2026-1'!X:X,"&lt;&gt;VIRTUAL",'Planificación 2026-1'!H:H,"&lt;3")</f>
        <v>0</v>
      </c>
      <c r="EK264" s="48">
        <f>SUMIFS('Planificación 2026-1'!R:R,'Planificación 2026-1'!W:W,C264,'Planificación 2026-1'!E:E,"HUAURA",'Planificación 2026-1'!X:X,"VIRTUAL",'Planificación 2026-1'!H:H,"&lt;3")</f>
        <v>0</v>
      </c>
      <c r="EL264" s="48">
        <f>SUMIFS('Planificación 2026-1'!R:R,'Planificación 2026-1'!W:W,C264,'Planificación 2026-1'!E:E,"HUAURA",'Planificación 2026-1'!X:X,"&lt;&gt;VIRTUAL",'Planificación 2026-1'!H:H,"&lt;3")</f>
        <v>0</v>
      </c>
      <c r="EM264" s="48">
        <f t="shared" si="64"/>
        <v>12</v>
      </c>
      <c r="EN264" s="48">
        <f t="shared" si="65"/>
        <v>0</v>
      </c>
      <c r="EO264" s="48">
        <f t="shared" si="66"/>
        <v>0</v>
      </c>
      <c r="EP264" s="48">
        <f t="shared" si="67"/>
        <v>0</v>
      </c>
      <c r="EQ264" s="48">
        <f t="shared" si="68"/>
        <v>0</v>
      </c>
      <c r="ER264" s="48"/>
      <c r="ES264" s="48">
        <f t="shared" si="69"/>
        <v>0</v>
      </c>
      <c r="ET264" s="48">
        <f t="shared" si="70"/>
        <v>12</v>
      </c>
      <c r="EU264" s="48" t="b">
        <f t="shared" si="71"/>
        <v>1</v>
      </c>
      <c r="EV264" s="48" t="str">
        <f t="shared" si="72"/>
        <v/>
      </c>
      <c r="EW264" s="48" t="str">
        <f t="shared" si="73"/>
        <v>PRESENCIAL</v>
      </c>
    </row>
    <row r="265" spans="2:153" x14ac:dyDescent="0.3">
      <c r="B265" s="383">
        <v>262</v>
      </c>
      <c r="C265" s="107" t="s">
        <v>514</v>
      </c>
      <c r="D265" s="82">
        <f>SUMIF('Planificación 2026-1'!W:W,C265,'Planificación 2026-1'!R:R)</f>
        <v>20</v>
      </c>
      <c r="E265" s="385" t="s">
        <v>319</v>
      </c>
      <c r="F265" s="386"/>
      <c r="G265" s="107" t="s">
        <v>302</v>
      </c>
      <c r="H265" s="107" t="s">
        <v>455</v>
      </c>
      <c r="I265" s="77" t="str">
        <f>IF(SUM(COUNTIFS('Planificación 2026-1'!E:E,"PRINCIPAL",'Planificación 2026-1'!W:W,C265,'Planificación 2026-1'!G:G,"AF"))&gt;0,"P01"," ")</f>
        <v xml:space="preserve"> </v>
      </c>
      <c r="J265" s="78" t="str">
        <f>IF(SUM(COUNTIFS('Planificación 2026-1'!E:E,"PRINCIPAL",'Planificación 2026-1'!W:W,C265,'Planificación 2026-1'!G:G,"EN"))&gt;0,"P02"," ")</f>
        <v xml:space="preserve"> </v>
      </c>
      <c r="K265" s="78" t="str">
        <f>IF(SUM(COUNTIFS('Planificación 2026-1'!E:E,"PRINCIPAL",'Planificación 2026-1'!W:W,C265,'Planificación 2026-1'!G:G,"IS"))&gt;0,"P03"," ")</f>
        <v xml:space="preserve"> </v>
      </c>
      <c r="L265" s="78" t="str">
        <f>IF(SUM(COUNTIFS('Planificación 2026-1'!E:E,"PRINCIPAL",'Planificación 2026-1'!W:W,C265,'Planificación 2026-1'!G:G,"PS"))&gt;0,"P04"," ")</f>
        <v xml:space="preserve"> </v>
      </c>
      <c r="M265" s="78"/>
      <c r="N265" s="78" t="str">
        <f>IF(SUM(COUNTIFS('Planificación 2026-1'!E:E,"PRINCIPAL",'Planificación 2026-1'!W:W,C265,'Planificación 2026-1'!G:G,"IN"))&gt;0,"P06"," ")</f>
        <v xml:space="preserve"> </v>
      </c>
      <c r="O265" s="78" t="str">
        <f>IF(SUM(COUNTIFS('Planificación 2026-1'!E:E,"PRINCIPAL",'Planificación 2026-1'!W:W,C265,'Planificación 2026-1'!G:G,"CA"))&gt;0,"P07"," ")</f>
        <v xml:space="preserve"> </v>
      </c>
      <c r="P265" s="78" t="str">
        <f>IF(SUM(COUNTIFS('Planificación 2026-1'!E:E,"PRINCIPAL",'Planificación 2026-1'!W:W,C265,'Planificación 2026-1'!G:G,"DE"))&gt;0,"P08"," ")</f>
        <v xml:space="preserve"> </v>
      </c>
      <c r="Q265" s="78" t="str">
        <f>IF(SUM(COUNTIFS('Planificación 2026-1'!E:E,"PRINCIPAL",'Planificación 2026-1'!W:W,C265,'Planificación 2026-1'!G:G,"OB"))&gt;0,"P09"," ")</f>
        <v xml:space="preserve"> </v>
      </c>
      <c r="R265" s="78" t="str">
        <f>IF(SUM(COUNTIFS('Planificación 2026-1'!E:E,"PRINCIPAL",'Planificación 2026-1'!W:W,C265,'Planificación 2026-1'!G:G,"MH"))&gt;0,"P31"," ")</f>
        <v xml:space="preserve"> </v>
      </c>
      <c r="S265" s="78" t="str">
        <f>IF(SUM(COUNTIFS('Planificación 2026-1'!E:E,"PRINCIPAL",'Planificación 2026-1'!W:W,C265,'Planificación 2026-1'!G:G,"IC"))&gt;0,"P32"," ")</f>
        <v xml:space="preserve"> </v>
      </c>
      <c r="T265" s="78" t="str">
        <f>IF(SUM(COUNTIFS('Planificación 2026-1'!E:E,"PRINCIPAL",'Planificación 2026-1'!W:W,C265,'Planificación 2026-1'!G:G,"AR"))&gt;0,"P34"," ")</f>
        <v xml:space="preserve"> </v>
      </c>
      <c r="U265" s="78" t="str">
        <f>IF(SUM(COUNTIFS('Planificación 2026-1'!E:E,"PRINCIPAL",'Planificación 2026-1'!W:W,C265,'Planificación 2026-1'!G:G,"T1"))&gt;0,"P35"," ")</f>
        <v xml:space="preserve"> </v>
      </c>
      <c r="V265" s="78" t="str">
        <f>IF(SUM(COUNTIFS('Planificación 2026-1'!E:E,"PRINCIPAL",'Planificación 2026-1'!W:W,C265,'Planificación 2026-1'!G:G,"T3"))&gt;0,"P36"," ")</f>
        <v xml:space="preserve"> </v>
      </c>
      <c r="W265" s="78" t="str">
        <f>IF(SUM(COUNTIFS('Planificación 2026-1'!E:E,"PRINCIPAL",'Planificación 2026-1'!W:W,C265,'Planificación 2026-1'!G:G,"T2"))&gt;0,"P37"," ")</f>
        <v xml:space="preserve"> </v>
      </c>
      <c r="X265" s="78" t="str">
        <f>IF(SUM(COUNTIFS('Planificación 2026-1'!E:E,"PRINCIPAL",'Planificación 2026-1'!W:W,C265,'Planificación 2026-1'!G:G,"AE"))&gt;0,"P38"," ")</f>
        <v xml:space="preserve"> </v>
      </c>
      <c r="Y265" s="78" t="str">
        <f>IF(SUM(COUNTIFS('Planificación 2026-1'!E:E,"PRINCIPAL",'Planificación 2026-1'!W:W,C265,'Planificación 2026-1'!G:G,"T4"))&gt;0,"P55"," ")</f>
        <v xml:space="preserve"> </v>
      </c>
      <c r="Z265" s="78" t="str">
        <f>IF(SUM(COUNTIFS('Planificación 2026-1'!E:E,"FILIAL",'Planificación 2026-1'!W:W,C265,'Planificación 2026-1'!G:G,"AF"))&gt;0," P01"," ")</f>
        <v xml:space="preserve"> </v>
      </c>
      <c r="AA265" s="78" t="str">
        <f>IF(SUM(COUNTIFS('Planificación 2026-1'!E:E,"FILIAL",'Planificación 2026-1'!W:W,C265,'Planificación 2026-1'!G:G,"EN"))&gt;0,"P02"," ")</f>
        <v xml:space="preserve"> </v>
      </c>
      <c r="AB265" s="78" t="str">
        <f>IF(SUM(COUNTIFS('Planificación 2026-1'!E:E,"FILIAL",'Planificación 2026-1'!W:W,C265,'Planificación 2026-1'!G:G,"IS"))&gt;0,"P03"," ")</f>
        <v xml:space="preserve"> </v>
      </c>
      <c r="AC265" s="78" t="str">
        <f>IF(SUM(COUNTIFS('Planificación 2026-1'!E:E,"FILIAL",'Planificación 2026-1'!W:W,C265,'Planificación 2026-1'!G:G,"PS"))&gt;0,"P04"," ")</f>
        <v xml:space="preserve"> </v>
      </c>
      <c r="AD265" s="78"/>
      <c r="AE265" s="78" t="str">
        <f>IF(SUM(COUNTIFS('Planificación 2026-1'!E:E,"FILIAL",'Planificación 2026-1'!W:W,C265,'Planificación 2026-1'!G:G,"IN"))&gt;0,"P06"," ")</f>
        <v xml:space="preserve"> </v>
      </c>
      <c r="AF265" s="78" t="str">
        <f>IF(SUM(COUNTIFS('Planificación 2026-1'!E:E,"FILIAL",'Planificación 2026-1'!W:W,C265,'Planificación 2026-1'!G:G,"CA"))&gt;0,"P07"," ")</f>
        <v xml:space="preserve"> </v>
      </c>
      <c r="AG265" s="78" t="str">
        <f>IF(SUM(COUNTIFS('Planificación 2026-1'!E:E,"FILIAL",'Planificación 2026-1'!W:W,C265,'Planificación 2026-1'!G:G,"DE"))&gt;0,"P08"," ")</f>
        <v xml:space="preserve"> </v>
      </c>
      <c r="AH265" s="78" t="str">
        <f>IF(SUM(COUNTIFS('Planificación 2026-1'!E:E,"FILIAL",'Planificación 2026-1'!W:W,C265,'Planificación 2026-1'!G:G,"OB"))&gt;0,"P09"," ")</f>
        <v xml:space="preserve"> </v>
      </c>
      <c r="AI265" s="78" t="str">
        <f>IF(SUM(COUNTIFS('Planificación 2026-1'!E:E,"FILIAL",'Planificación 2026-1'!W:W,C265,'Planificación 2026-1'!G:G,"MH"))&gt;0,"P31"," ")</f>
        <v xml:space="preserve"> </v>
      </c>
      <c r="AJ265" s="78" t="str">
        <f>IF(SUM(COUNTIFS('Planificación 2026-1'!E:E,"FILIAL",'Planificación 2026-1'!W:W,C265,'Planificación 2026-1'!G:G,"IC"))&gt;0,"P32"," ")</f>
        <v xml:space="preserve"> </v>
      </c>
      <c r="AK265" s="78" t="str">
        <f>IF(SUM(COUNTIFS('Planificación 2026-1'!E:E,"FILIAL",'Planificación 2026-1'!W:W,C265,'Planificación 2026-1'!G:G,"AR"))&gt;0,"P34"," ")</f>
        <v xml:space="preserve"> </v>
      </c>
      <c r="AL265" s="78" t="str">
        <f>IF(SUM(COUNTIFS('Planificación 2026-1'!E:E,"FILIAL",'Planificación 2026-1'!W:W,C265,'Planificación 2026-1'!G:G,"T1"))&gt;0,"P35"," ")</f>
        <v xml:space="preserve"> </v>
      </c>
      <c r="AM265" s="78" t="str">
        <f>IF(SUM(COUNTIFS('Planificación 2026-1'!E:E,"FILIAL",'Planificación 2026-1'!W:W,C265,'Planificación 2026-1'!G:G,"T3"))&gt;0,"P36"," ")</f>
        <v xml:space="preserve"> </v>
      </c>
      <c r="AN265" s="78" t="str">
        <f>IF(SUM(COUNTIFS('Planificación 2026-1'!E:E,"FILIAL",'Planificación 2026-1'!W:W,C265,'Planificación 2026-1'!G:G,"T2"))&gt;0,"P37"," ")</f>
        <v xml:space="preserve"> </v>
      </c>
      <c r="AO265" s="78" t="str">
        <f>IF(SUM(COUNTIFS('Planificación 2026-1'!E:E,"FILIAL",'Planificación 2026-1'!W:W,C265,'Planificación 2026-1'!G:G,"AE"))&gt;0,"P38"," ")</f>
        <v xml:space="preserve"> </v>
      </c>
      <c r="AP265" s="78" t="str">
        <f>IF(SUM(COUNTIFS('Planificación 2026-1'!E:E,"FILIAL",'Planificación 2026-1'!W:W,C265,'Planificación 2026-1'!G:G,"T4"))&gt;0,"P55"," ")</f>
        <v xml:space="preserve"> </v>
      </c>
      <c r="AQ265" s="78" t="str">
        <f>IF(SUM(COUNTIFS('Planificación 2026-1'!E:E,"SUNAMPE",'Planificación 2026-1'!W:W,C265,'Planificación 2026-1'!G:G,"AF"))&gt;0," P01"," ")</f>
        <v xml:space="preserve"> </v>
      </c>
      <c r="AR265" s="78" t="str">
        <f>IF(SUM(COUNTIFS('Planificación 2026-1'!E:E,"SUNAMPE",'Planificación 2026-1'!W:W,C265,'Planificación 2026-1'!G:G,"EN"))&gt;0,"P02"," ")</f>
        <v xml:space="preserve"> </v>
      </c>
      <c r="AS265" s="78" t="str">
        <f>IF(SUM(COUNTIFS('Planificación 2026-1'!E:E,"SUNAMPE",'Planificación 2026-1'!W:W,C265,'Planificación 2026-1'!G:G,"IS"))&gt;0,"P03"," ")</f>
        <v xml:space="preserve"> </v>
      </c>
      <c r="AT265" s="78" t="str">
        <f>IF(SUM(COUNTIFS('Planificación 2026-1'!E:E,"SUNAMPE",'Planificación 2026-1'!W:W,C265,'Planificación 2026-1'!G:G,"PS"))&gt;0,"P04"," ")</f>
        <v>P04</v>
      </c>
      <c r="AU265" s="78"/>
      <c r="AV265" s="78" t="str">
        <f>IF(SUM(COUNTIFS('Planificación 2026-1'!E:E,"SUNAMPE",'Planificación 2026-1'!W:W,C265,'Planificación 2026-1'!G:G,"IN"))&gt;0,"P06"," ")</f>
        <v xml:space="preserve"> </v>
      </c>
      <c r="AW265" s="78" t="str">
        <f>IF(SUM(COUNTIFS('Planificación 2026-1'!E:E,"SUNAMPE",'Planificación 2026-1'!W:W,C265,'Planificación 2026-1'!G:G,"CA"))&gt;0,"P07"," ")</f>
        <v xml:space="preserve"> </v>
      </c>
      <c r="AX265" s="78" t="str">
        <f>IF(SUM(COUNTIFS('Planificación 2026-1'!E:E,"SUNAMPE",'Planificación 2026-1'!W:W,C265,'Planificación 2026-1'!G:G,"DE"))&gt;0,"P08"," ")</f>
        <v xml:space="preserve"> </v>
      </c>
      <c r="AY265" s="78" t="str">
        <f>IF(SUM(COUNTIFS('Planificación 2026-1'!E:E,"SUNAMPE",'Planificación 2026-1'!W:W,C265,'Planificación 2026-1'!G:G,"OB"))&gt;0,"P09"," ")</f>
        <v xml:space="preserve"> </v>
      </c>
      <c r="AZ265" s="78" t="str">
        <f>IF(SUM(COUNTIFS('Planificación 2026-1'!E:E,"SUNAMPE",'Planificación 2026-1'!W:W,C265,'Planificación 2026-1'!G:G,"MH"))&gt;0,"P31"," ")</f>
        <v xml:space="preserve"> </v>
      </c>
      <c r="BA265" s="78" t="str">
        <f>IF(SUM(COUNTIFS('Planificación 2026-1'!E:E,"SUNAMPE",'Planificación 2026-1'!W:W,C265,'Planificación 2026-1'!G:G,"IC"))&gt;0,"P32"," ")</f>
        <v xml:space="preserve"> </v>
      </c>
      <c r="BB265" s="78" t="str">
        <f>IF(SUM(COUNTIFS('Planificación 2026-1'!E:E,"SUNAMPE",'Planificación 2026-1'!W:W,C265,'Planificación 2026-1'!G:G,"AR"))&gt;0,"P34"," ")</f>
        <v xml:space="preserve"> </v>
      </c>
      <c r="BC265" s="78" t="str">
        <f>IF(SUM(COUNTIFS('Planificación 2026-1'!E:E,"SUNAMPE",'Planificación 2026-1'!W:W,C265,'Planificación 2026-1'!G:G,"T1"))&gt;0,"P35"," ")</f>
        <v>P35</v>
      </c>
      <c r="BD265" s="78" t="str">
        <f>IF(SUM(COUNTIFS('Planificación 2026-1'!E:E,"SUNAMPE",'Planificación 2026-1'!W:W,C265,'Planificación 2026-1'!G:G,"T3"))&gt;0,"P36"," ")</f>
        <v>P36</v>
      </c>
      <c r="BE265" s="78" t="str">
        <f>IF(SUM(COUNTIFS('Planificación 2026-1'!E:E,"SUNAMPE",'Planificación 2026-1'!W:W,C265,'Planificación 2026-1'!G:G,"T2"))&gt;0,"P37"," ")</f>
        <v xml:space="preserve"> </v>
      </c>
      <c r="BF265" s="78" t="str">
        <f>IF(SUM(COUNTIFS('Planificación 2026-1'!E:E,"SUNAMPE",'Planificación 2026-1'!W:W,C265,'Planificación 2026-1'!G:G,"AE"))&gt;0,"P38"," ")</f>
        <v xml:space="preserve"> </v>
      </c>
      <c r="BG265" s="78" t="str">
        <f>IF(SUM(COUNTIFS('Planificación 2026-1'!E:E,"SUNAMPE",'Planificación 2026-1'!W:W,C265,'Planificación 2026-1'!G:G,"T4"))&gt;0,"P55"," ")</f>
        <v>P55</v>
      </c>
      <c r="BH265" s="78" t="str">
        <f>IF(SUM(COUNTIFS('Planificación 2026-1'!E:E,"HUAURA",'Planificación 2026-1'!W:W,C265,'Planificación 2026-1'!G:G,"AF"))&gt;0," P01"," ")</f>
        <v xml:space="preserve"> </v>
      </c>
      <c r="BI265" s="78" t="str">
        <f>IF(SUM(COUNTIFS('Planificación 2026-1'!E:E,"HUAURA",'Planificación 2026-1'!W:W,C265,'Planificación 2026-1'!G:G,"EN"))&gt;0,"P02"," ")</f>
        <v xml:space="preserve"> </v>
      </c>
      <c r="BJ265" s="78" t="str">
        <f>IF(SUM(COUNTIFS('Planificación 2026-1'!E:E,"HUAURA",'Planificación 2026-1'!W:W,C265,'Planificación 2026-1'!G:G,"IS"))&gt;0,"P03"," ")</f>
        <v xml:space="preserve"> </v>
      </c>
      <c r="BK265" s="78" t="str">
        <f>IF(SUM(COUNTIFS('Planificación 2026-1'!E:E,"HUAURA",'Planificación 2026-1'!W:W,C265,'Planificación 2026-1'!G:G,"PS"))&gt;0,"P04"," ")</f>
        <v xml:space="preserve"> </v>
      </c>
      <c r="BL265" s="78"/>
      <c r="BM265" s="78" t="str">
        <f>IF(SUM(COUNTIFS('Planificación 2026-1'!E:E,"HUAURA",'Planificación 2026-1'!W:W,C265,'Planificación 2026-1'!G:G,"IN"))&gt;0,"P06"," ")</f>
        <v xml:space="preserve"> </v>
      </c>
      <c r="BN265" s="78" t="str">
        <f>IF(SUM(COUNTIFS('Planificación 2026-1'!E:E,"HUAURA",'Planificación 2026-1'!W:W,C265,'Planificación 2026-1'!G:G,"CA"))&gt;0,"P07"," ")</f>
        <v xml:space="preserve"> </v>
      </c>
      <c r="BO265" s="78" t="str">
        <f>IF(SUM(COUNTIFS('Planificación 2026-1'!E:E,"HUAURA",'Planificación 2026-1'!W:W,C265,'Planificación 2026-1'!G:G,"DE"))&gt;0,"P08"," ")</f>
        <v xml:space="preserve"> </v>
      </c>
      <c r="BP265" s="78" t="str">
        <f>IF(SUM(COUNTIFS('Planificación 2026-1'!E:E,"HUAURA",'Planificación 2026-1'!W:W,C265,'Planificación 2026-1'!G:G,"OB"))&gt;0,"P09"," ")</f>
        <v xml:space="preserve"> </v>
      </c>
      <c r="BQ265" s="78" t="str">
        <f>IF(SUM(COUNTIFS('Planificación 2026-1'!E:E,"HUAURA",'Planificación 2026-1'!W:W,C265,'Planificación 2026-1'!G:G,"MH"))&gt;0,"P31"," ")</f>
        <v xml:space="preserve"> </v>
      </c>
      <c r="BR265" s="78" t="str">
        <f>IF(SUM(COUNTIFS('Planificación 2026-1'!E:E,"HUAURA",'Planificación 2026-1'!W:W,C265,'Planificación 2026-1'!G:G,"IC"))&gt;0,"P32"," ")</f>
        <v xml:space="preserve"> </v>
      </c>
      <c r="BS265" s="78" t="str">
        <f>IF(SUM(COUNTIFS('Planificación 2026-1'!E:E,"HUAURA",'Planificación 2026-1'!W:W,C265,'Planificación 2026-1'!G:G,"AR"))&gt;0,"P34"," ")</f>
        <v xml:space="preserve"> </v>
      </c>
      <c r="BT265" s="78" t="str">
        <f>IF(SUM(COUNTIFS('Planificación 2026-1'!E:E,"HUAURA",'Planificación 2026-1'!W:W,C265,'Planificación 2026-1'!G:G,"T1"))&gt;0,"P35"," ")</f>
        <v xml:space="preserve"> </v>
      </c>
      <c r="BU265" s="78" t="str">
        <f>IF(SUM(COUNTIFS('Planificación 2026-1'!E:E,"HUAURA",'Planificación 2026-1'!W:W,C265,'Planificación 2026-1'!G:G,"T3"))&gt;0,"P36"," ")</f>
        <v xml:space="preserve"> </v>
      </c>
      <c r="BV265" s="78" t="str">
        <f>IF(SUM(COUNTIFS('Planificación 2026-1'!E:E,"HUAURA",'Planificación 2026-1'!W:W,C265,'Planificación 2026-1'!G:G,"T2"))&gt;0,"P37"," ")</f>
        <v xml:space="preserve"> </v>
      </c>
      <c r="BW265" s="78" t="str">
        <f>IF(SUM(COUNTIFS('Planificación 2026-1'!E:E,"HUAURA",'Planificación 2026-1'!W:W,C265,'Planificación 2026-1'!G:G,"AE"))&gt;0,"P38"," ")</f>
        <v xml:space="preserve"> </v>
      </c>
      <c r="BX265" s="78" t="str">
        <f>IF(SUM(COUNTIFS('Planificación 2026-1'!E:E,"HUAURA",'Planificación 2026-1'!W:W,C265,'Planificación 2026-1'!G:G,"T4"))&gt;0,"P55"," ")</f>
        <v xml:space="preserve"> </v>
      </c>
      <c r="BY265" s="79">
        <f>SUMIFS('Planificación 2026-1'!R:R,'Planificación 2026-1'!W:W,C265,'Planificación 2026-1'!G:G,"AF",'Planificación 2026-1'!H:H,"&gt;2")</f>
        <v>0</v>
      </c>
      <c r="BZ265" s="79">
        <f>SUMIFS('Planificación 2026-1'!R:R,'Planificación 2026-1'!W:W,C265,'Planificación 2026-1'!G:G,"EN",'Planificación 2026-1'!H:H,"&gt;2")</f>
        <v>0</v>
      </c>
      <c r="CA265" s="79">
        <f>SUMIFS('Planificación 2026-1'!R:R,'Planificación 2026-1'!W:W,C265,'Planificación 2026-1'!G:G,"IS",'Planificación 2026-1'!H:H,"&gt;2")</f>
        <v>0</v>
      </c>
      <c r="CB265" s="79">
        <f>SUMIFS('Planificación 2026-1'!R:R,'Planificación 2026-1'!W:W,C265,'Planificación 2026-1'!G:G,"PS",'Planificación 2026-1'!H:H,"&gt;2")</f>
        <v>0</v>
      </c>
      <c r="CC265" s="79">
        <f>SUMIFS('Planificación 2026-1'!R:R,'Planificación 2026-1'!W:W,C265,'Planificación 2026-1'!G:G,"IN",'Planificación 2026-1'!H:H,"&gt;2")</f>
        <v>0</v>
      </c>
      <c r="CD265" s="79">
        <f>SUMIFS('Planificación 2026-1'!R:R,'Planificación 2026-1'!W:W,C265,'Planificación 2026-1'!G:G,"CA",'Planificación 2026-1'!H:H,"&gt;2")</f>
        <v>0</v>
      </c>
      <c r="CE265" s="79">
        <f>SUMIFS('Planificación 2026-1'!R:R,'Planificación 2026-1'!W:W,C265,'Planificación 2026-1'!G:G,"DE",'Planificación 2026-1'!H:H,"&gt;2")</f>
        <v>0</v>
      </c>
      <c r="CF265" s="79">
        <f>SUMIFS('Planificación 2026-1'!R:R,'Planificación 2026-1'!W:W,C265,'Planificación 2026-1'!G:G,"OB",'Planificación 2026-1'!H:H,"&gt;2")</f>
        <v>0</v>
      </c>
      <c r="CG265" s="79">
        <f>SUMIFS('Planificación 2026-1'!R:R,'Planificación 2026-1'!W:W,C265,'Planificación 2026-1'!G:G,"MH",'Planificación 2026-1'!H:H,"&gt;2")</f>
        <v>0</v>
      </c>
      <c r="CH265" s="79">
        <f>SUMIFS('Planificación 2026-1'!R:R,'Planificación 2026-1'!W:W,C265,'Planificación 2026-1'!G:G,"IC",'Planificación 2026-1'!H:H,"&gt;2")</f>
        <v>0</v>
      </c>
      <c r="CI265" s="79">
        <f>SUMIFS('Planificación 2026-1'!R:R,'Planificación 2026-1'!W:W,C265,'Planificación 2026-1'!G:G,"AR",'Planificación 2026-1'!H:H,"&gt;2")</f>
        <v>0</v>
      </c>
      <c r="CJ265" s="79">
        <f>SUMIFS('Planificación 2026-1'!R:R,'Planificación 2026-1'!W:W,C265,'Planificación 2026-1'!G:G,"T1",'Planificación 2026-1'!H:H,"&gt;2")</f>
        <v>0</v>
      </c>
      <c r="CK265" s="79">
        <f>SUMIFS('Planificación 2026-1'!R:R,'Planificación 2026-1'!W:W,C265,'Planificación 2026-1'!G:G,"T3",'Planificación 2026-1'!H:H,"&gt;2")</f>
        <v>0</v>
      </c>
      <c r="CL265" s="79">
        <f>SUMIFS('Planificación 2026-1'!R:R,'Planificación 2026-1'!W:W,C265,'Planificación 2026-1'!G:G,"T2",'Planificación 2026-1'!H:H,"&gt;2")</f>
        <v>0</v>
      </c>
      <c r="CM265" s="79">
        <f>SUMIFS('Planificación 2026-1'!R:R,'Planificación 2026-1'!W:W,C265,'Planificación 2026-1'!G:G,"AE",'Planificación 2026-1'!H:H,"&gt;2")</f>
        <v>0</v>
      </c>
      <c r="CN265" s="79">
        <f>SUMIFS('Planificación 2026-1'!R:R,'Planificación 2026-1'!W:W,C265,'Planificación 2026-1'!G:G,"T4",'Planificación 2026-1'!H:H,"&gt;2")</f>
        <v>0</v>
      </c>
      <c r="CO265" s="79">
        <f>SUMIFS('Planificación 2026-1'!R:R,'Planificación 2026-1'!W:W,C265,'Planificación 2026-1'!G:G,"AF",'Planificación 2026-1'!H:H,"&lt;3")</f>
        <v>0</v>
      </c>
      <c r="CP265" s="79">
        <f>SUMIFS('Planificación 2026-1'!R:R,'Planificación 2026-1'!W:W,C265,'Planificación 2026-1'!G:G,"EN",'Planificación 2026-1'!H:H,"&lt;3")</f>
        <v>0</v>
      </c>
      <c r="CQ265" s="79">
        <f>SUMIFS('Planificación 2026-1'!R:R,'Planificación 2026-1'!W:W,C265,'Planificación 2026-1'!G:G,"IS",'Planificación 2026-1'!H:H,"&lt;3")</f>
        <v>0</v>
      </c>
      <c r="CR265" s="79">
        <f>SUMIFS('Planificación 2026-1'!R:R,'Planificación 2026-1'!W:W,C265,'Planificación 2026-1'!G:G,"PS",'Planificación 2026-1'!H:H,"&lt;3")</f>
        <v>5</v>
      </c>
      <c r="CS265" s="79">
        <f>SUMIFS('Planificación 2026-1'!R:R,'Planificación 2026-1'!W:W,C265,'Planificación 2026-1'!G:G,"IN",'Planificación 2026-1'!H:H,"&lt;3")</f>
        <v>0</v>
      </c>
      <c r="CT265" s="79">
        <f>SUMIFS('Planificación 2026-1'!R:R,'Planificación 2026-1'!W:W,C265,'Planificación 2026-1'!G:G,"CA",'Planificación 2026-1'!H:H,"&lt;3")</f>
        <v>0</v>
      </c>
      <c r="CU265" s="79">
        <f>SUMIFS('Planificación 2026-1'!R:R,'Planificación 2026-1'!W:W,C265,'Planificación 2026-1'!G:G,"DE",'Planificación 2026-1'!H:H,"&lt;3")</f>
        <v>0</v>
      </c>
      <c r="CV265" s="79">
        <f>SUMIFS('Planificación 2026-1'!R:R,'Planificación 2026-1'!W:W,C265,'Planificación 2026-1'!G:G,"OB",'Planificación 2026-1'!H:H,"&lt;3")</f>
        <v>0</v>
      </c>
      <c r="CW265" s="79">
        <f>SUMIFS('Planificación 2026-1'!R:R,'Planificación 2026-1'!W:W,C265,'Planificación 2026-1'!G:G,"MH",'Planificación 2026-1'!H:H,"&lt;3")</f>
        <v>0</v>
      </c>
      <c r="CX265" s="79">
        <f>SUMIFS('Planificación 2026-1'!R:R,'Planificación 2026-1'!W:W,C265,'Planificación 2026-1'!G:G,"IC",'Planificación 2026-1'!H:H,"&lt;3")</f>
        <v>0</v>
      </c>
      <c r="CY265" s="79">
        <f>SUMIFS('Planificación 2026-1'!R:R,'Planificación 2026-1'!W:W,C265,'Planificación 2026-1'!G:G,"AR",'Planificación 2026-1'!H:H,"&lt;3")</f>
        <v>0</v>
      </c>
      <c r="CZ265" s="79">
        <f>SUMIFS('Planificación 2026-1'!R:R,'Planificación 2026-1'!W:W,C265,'Planificación 2026-1'!G:G,"T1",'Planificación 2026-1'!H:H,"&lt;3")</f>
        <v>5</v>
      </c>
      <c r="DA265" s="79">
        <f>SUMIFS('Planificación 2026-1'!R:R,'Planificación 2026-1'!W:W,C265,'Planificación 2026-1'!G:G,"T3",'Planificación 2026-1'!H:H,"&lt;3")</f>
        <v>5</v>
      </c>
      <c r="DB265" s="79">
        <f>SUMIFS('Planificación 2026-1'!R:R,'Planificación 2026-1'!W:W,C265,'Planificación 2026-1'!G:G,"T2",'Planificación 2026-1'!H:H,"&lt;3")</f>
        <v>0</v>
      </c>
      <c r="DC265" s="79">
        <f>SUMIFS('Planificación 2026-1'!R:R,'Planificación 2026-1'!W:W,C265,'Planificación 2026-1'!G:G,"AE",'Planificación 2026-1'!H:H,"&lt;3")</f>
        <v>0</v>
      </c>
      <c r="DD265" s="79">
        <f>SUMIFS('Planificación 2026-1'!R:R,'Planificación 2026-1'!W:W,C265,'Planificación 2026-1'!G:G,"T4",'Planificación 2026-1'!H:H,"&lt;3")</f>
        <v>5</v>
      </c>
      <c r="DE265" s="78" t="str">
        <f t="shared" si="60"/>
        <v/>
      </c>
      <c r="DF265" s="30">
        <f>IF(C265="","",SUMIFS('Planificación 2026-1'!R:R,'Planificación 2026-1'!W:W,C265,'Planificación 2026-1'!E:E,"PRINCIPAL",'Planificación 2026-1'!X:X,"VIRTUAL"))</f>
        <v>0</v>
      </c>
      <c r="DG265" s="30">
        <f>IF(C265="","",SUMIFS('Planificación 2026-1'!R:R,'Planificación 2026-1'!W:W,C265,'Planificación 2026-1'!E:E,"PRINCIPAL",'Planificación 2026-1'!X:X,"PRESENCIAL"))</f>
        <v>0</v>
      </c>
      <c r="DH265" s="30">
        <f>IF(C265="","",SUMIFS('Planificación 2026-1'!R:R,'Planificación 2026-1'!W:W,C265,'Planificación 2026-1'!E:E,"PRINCIPAL",'Planificación 2026-1'!X:X,"HIBRIDO PRESENCIAL"))</f>
        <v>0</v>
      </c>
      <c r="DI265" s="78" t="str">
        <f t="shared" si="61"/>
        <v/>
      </c>
      <c r="DJ265" s="78">
        <f>IF(C265="","",SUMIFS('Planificación 2026-1'!R:R,'Planificación 2026-1'!W:W,C265,'Planificación 2026-1'!E:E,"FILIAL",'Planificación 2026-1'!X:X,"VIRTUAL"))</f>
        <v>0</v>
      </c>
      <c r="DK265" s="80">
        <f>IF(C265="","",SUMIFS('Planificación 2026-1'!R:R,'Planificación 2026-1'!W:W,C265,'Planificación 2026-1'!E:E,"FILIAL",'Planificación 2026-1'!X:X,"PRESENCIAL"))</f>
        <v>0</v>
      </c>
      <c r="DL265" s="42">
        <f>IF(C265="","",SUMIFS('Planificación 2026-1'!R:R,'Planificación 2026-1'!W:W,C265,'Planificación 2026-1'!E:E,"FILIAL",'Planificación 2026-1'!X:X,"HIBRIDO PRESENCIAL"))</f>
        <v>0</v>
      </c>
      <c r="DM265" s="81" t="str">
        <f t="shared" si="62"/>
        <v>P04 P35P36 P55</v>
      </c>
      <c r="DN265" s="78">
        <f>IF(C265="","",SUMIFS('Planificación 2026-1'!R:R,'Planificación 2026-1'!W:W,C265,'Planificación 2026-1'!E:E,"SUNAMPE",'Planificación 2026-1'!X:X,"VIRTUAL"))</f>
        <v>15</v>
      </c>
      <c r="DO265" s="42">
        <f>IF(C265="","",SUMIFS('Planificación 2026-1'!R:R,'Planificación 2026-1'!W:W,C265,'Planificación 2026-1'!E:E,"SUNAMPE",'Planificación 2026-1'!X:X,"PRESENCIAL"))</f>
        <v>5</v>
      </c>
      <c r="DP265" s="81" t="str">
        <f t="shared" si="63"/>
        <v/>
      </c>
      <c r="DQ265" s="78">
        <f>IF(C265="","",SUMIFS('Planificación 2026-1'!R:R,'Planificación 2026-1'!W:W,C265,'Planificación 2026-1'!E:E,"HUAURA",'Planificación 2026-1'!X:X,"VIRTUAL"))</f>
        <v>0</v>
      </c>
      <c r="DR265" s="42">
        <f>IF(C265="","",SUMIFS('Planificación 2026-1'!R:R,'Planificación 2026-1'!W:W,C265,'Planificación 2026-1'!E:E,"HUAURA",'Planificación 2026-1'!X:X,"PRESENCIAL"))</f>
        <v>0</v>
      </c>
      <c r="DS265" s="48">
        <f>SUMIFS('Planificación 2026-1'!R:R,'Planificación 2026-1'!W:W,C265,'Planificación 2026-1'!E:E,"PRINCIPAL",'Planificación 2026-1'!X:X,"VIRTUAL",'Planificación 2026-1'!H:H,"&gt;2")</f>
        <v>0</v>
      </c>
      <c r="DT265" s="48">
        <f>SUMIFS('Planificación 2026-1'!R:R,'Planificación 2026-1'!W:W,C265,'Planificación 2026-1'!E:E,"PRINCIPAL",'Planificación 2026-1'!X:X,"&lt;&gt;VIRTUAL",'Planificación 2026-1'!H:H,"&gt;2")</f>
        <v>0</v>
      </c>
      <c r="DU265" s="48">
        <f>SUMIFS('Planificación 2026-1'!R:R,'Planificación 2026-1'!W:W,C265,'Planificación 2026-1'!E:E,"SUNAMPE",'Planificación 2026-1'!X:X,"VIRTUAL",'Planificación 2026-1'!H:H,"&gt;2")</f>
        <v>0</v>
      </c>
      <c r="DV265" s="48">
        <f>SUMIFS('Planificación 2026-1'!R:R,'Planificación 2026-1'!W:W,C265,'Planificación 2026-1'!E:E,"SUNAMPE",'Planificación 2026-1'!X:X,"&lt;&gt;VIRTUAL",'Planificación 2026-1'!H:H,"&gt;2")</f>
        <v>0</v>
      </c>
      <c r="DW265" s="48">
        <f>SUMIFS('Planificación 2026-1'!R:R,'Planificación 2026-1'!W:W,C265,'Planificación 2026-1'!E:E,"FILIAL",'Planificación 2026-1'!X:X,"VIRTUAL",'Planificación 2026-1'!H:H,"&gt;2")</f>
        <v>0</v>
      </c>
      <c r="DX265" s="48">
        <f>SUMIFS('Planificación 2026-1'!R:R,'Planificación 2026-1'!W:W,C265,'Planificación 2026-1'!E:E,"FILIAL",'Planificación 2026-1'!X:X,"&lt;&gt;VIRTUAL",'Planificación 2026-1'!H:H,"&gt;2")</f>
        <v>0</v>
      </c>
      <c r="DY265" s="48">
        <f>SUMIFS('Planificación 2026-1'!R:R,'Planificación 2026-1'!W:W,C265,'Planificación 2026-1'!E:E,"PORUMA",'Planificación 2026-1'!X:X,"VIRTUAL",'Planificación 2026-1'!H:H,"&gt;2")</f>
        <v>0</v>
      </c>
      <c r="DZ265" s="48">
        <f>SUMIFS('Planificación 2026-1'!R:R,'Planificación 2026-1'!W:W,C265,'Planificación 2026-1'!E:E,"PORUMA",'Planificación 2026-1'!X:X,"&lt;&gt;VIRTUAL",'Planificación 2026-1'!H:H,"&gt;2")</f>
        <v>0</v>
      </c>
      <c r="EA265" s="48">
        <f>SUMIFS('Planificación 2026-1'!R:R,'Planificación 2026-1'!W:W,C265,'Planificación 2026-1'!E:E,"HUAURA",'Planificación 2026-1'!X:X,"VIRTUAL",'Planificación 2026-1'!H:H,"&gt;2")</f>
        <v>0</v>
      </c>
      <c r="EB265" s="48">
        <f>SUMIFS('Planificación 2026-1'!R:R,'Planificación 2026-1'!W:W,C265,'Planificación 2026-1'!E:E,"HUAURA",'Planificación 2026-1'!X:X,"&lt;&gt;VIRTUAL",'Planificación 2026-1'!H:H,"&gt;2")</f>
        <v>0</v>
      </c>
      <c r="EC265" s="48">
        <f>SUMIFS('Planificación 2026-1'!R:R,'Planificación 2026-1'!W:W,C265,'Planificación 2026-1'!E:E,"PRINCIPAL",'Planificación 2026-1'!X:X,"VIRTUAL",'Planificación 2026-1'!H:H,"&lt;3")</f>
        <v>0</v>
      </c>
      <c r="ED265" s="48">
        <f>SUMIFS('Planificación 2026-1'!R:R,'Planificación 2026-1'!W:W,C265,'Planificación 2026-1'!E:E,"PRINCIPAL",'Planificación 2026-1'!X:X,"&lt;&gt;VIRTUAL",'Planificación 2026-1'!H:H,"&lt;3")</f>
        <v>0</v>
      </c>
      <c r="EE265" s="48">
        <f>SUMIFS('Planificación 2026-1'!R:R,'Planificación 2026-1'!W:W,C265,'Planificación 2026-1'!E:E,"SUNAMPE",'Planificación 2026-1'!X:X,"VIRTUAL",'Planificación 2026-1'!H:H,"&lt;3")</f>
        <v>15</v>
      </c>
      <c r="EF265" s="48">
        <f>SUMIFS('Planificación 2026-1'!R:R,'Planificación 2026-1'!W:W,C265,'Planificación 2026-1'!E:E,"SUNAMPE",'Planificación 2026-1'!X:X,"&lt;&gt;VIRTUAL",'Planificación 2026-1'!H:H,"&lt;3")</f>
        <v>5</v>
      </c>
      <c r="EG265" s="48">
        <f>SUMIFS('Planificación 2026-1'!R:R,'Planificación 2026-1'!W:W,C265,'Planificación 2026-1'!E:E,"FILIAL",'Planificación 2026-1'!X:X,"VIRTUAL",'Planificación 2026-1'!H:H,"&lt;3")</f>
        <v>0</v>
      </c>
      <c r="EH265" s="48">
        <f>SUMIFS('Planificación 2026-1'!R:R,'Planificación 2026-1'!W:W,C265,'Planificación 2026-1'!E:E,"FILIAL",'Planificación 2026-1'!X:X,"&lt;&gt;VIRTUAL",'Planificación 2026-1'!H:H,"&lt;3")</f>
        <v>0</v>
      </c>
      <c r="EI265" s="48">
        <f>SUMIFS('Planificación 2026-1'!R:R,'Planificación 2026-1'!W:W,C265,'Planificación 2026-1'!E:E,"PORUMA",'Planificación 2026-1'!X:X,"VIRTUAL",'Planificación 2026-1'!H:H,"&lt;3")</f>
        <v>0</v>
      </c>
      <c r="EJ265" s="48">
        <f>SUMIFS('Planificación 2026-1'!R:R,'Planificación 2026-1'!W:W,C265,'Planificación 2026-1'!E:E,"PORUMA",'Planificación 2026-1'!X:X,"&lt;&gt;VIRTUAL",'Planificación 2026-1'!H:H,"&lt;3")</f>
        <v>0</v>
      </c>
      <c r="EK265" s="48">
        <f>SUMIFS('Planificación 2026-1'!R:R,'Planificación 2026-1'!W:W,C265,'Planificación 2026-1'!E:E,"HUAURA",'Planificación 2026-1'!X:X,"VIRTUAL",'Planificación 2026-1'!H:H,"&lt;3")</f>
        <v>0</v>
      </c>
      <c r="EL265" s="48">
        <f>SUMIFS('Planificación 2026-1'!R:R,'Planificación 2026-1'!W:W,C265,'Planificación 2026-1'!E:E,"HUAURA",'Planificación 2026-1'!X:X,"&lt;&gt;VIRTUAL",'Planificación 2026-1'!H:H,"&lt;3")</f>
        <v>0</v>
      </c>
      <c r="EM265" s="48">
        <f t="shared" si="64"/>
        <v>0</v>
      </c>
      <c r="EN265" s="48">
        <f t="shared" si="65"/>
        <v>0</v>
      </c>
      <c r="EO265" s="48">
        <f t="shared" si="66"/>
        <v>0</v>
      </c>
      <c r="EP265" s="48">
        <f t="shared" si="67"/>
        <v>0</v>
      </c>
      <c r="EQ265" s="48">
        <f t="shared" si="68"/>
        <v>20</v>
      </c>
      <c r="ER265" s="48"/>
      <c r="ES265" s="48">
        <f t="shared" si="69"/>
        <v>15</v>
      </c>
      <c r="ET265" s="48">
        <f t="shared" si="70"/>
        <v>5</v>
      </c>
      <c r="EU265" s="48" t="b">
        <f t="shared" si="71"/>
        <v>1</v>
      </c>
      <c r="EV265" s="48" t="str">
        <f t="shared" si="72"/>
        <v/>
      </c>
      <c r="EW265" s="48" t="str">
        <f t="shared" si="73"/>
        <v>MAS VIRTUAL</v>
      </c>
    </row>
    <row r="266" spans="2:153" x14ac:dyDescent="0.3">
      <c r="B266" s="383">
        <v>263</v>
      </c>
      <c r="C266" s="107" t="s">
        <v>516</v>
      </c>
      <c r="D266" s="82">
        <f>SUMIF('Planificación 2026-1'!W:W,C266,'Planificación 2026-1'!R:R)</f>
        <v>13</v>
      </c>
      <c r="E266" s="385" t="s">
        <v>319</v>
      </c>
      <c r="F266" s="386"/>
      <c r="G266" s="107" t="s">
        <v>276</v>
      </c>
      <c r="H266" s="107" t="s">
        <v>446</v>
      </c>
      <c r="I266" s="77" t="str">
        <f>IF(SUM(COUNTIFS('Planificación 2026-1'!E:E,"PRINCIPAL",'Planificación 2026-1'!W:W,C266,'Planificación 2026-1'!G:G,"AF"))&gt;0,"P01"," ")</f>
        <v xml:space="preserve"> </v>
      </c>
      <c r="J266" s="78" t="str">
        <f>IF(SUM(COUNTIFS('Planificación 2026-1'!E:E,"PRINCIPAL",'Planificación 2026-1'!W:W,C266,'Planificación 2026-1'!G:G,"EN"))&gt;0,"P02"," ")</f>
        <v xml:space="preserve"> </v>
      </c>
      <c r="K266" s="78" t="str">
        <f>IF(SUM(COUNTIFS('Planificación 2026-1'!E:E,"PRINCIPAL",'Planificación 2026-1'!W:W,C266,'Planificación 2026-1'!G:G,"IS"))&gt;0,"P03"," ")</f>
        <v xml:space="preserve"> </v>
      </c>
      <c r="L266" s="78" t="str">
        <f>IF(SUM(COUNTIFS('Planificación 2026-1'!E:E,"PRINCIPAL",'Planificación 2026-1'!W:W,C266,'Planificación 2026-1'!G:G,"PS"))&gt;0,"P04"," ")</f>
        <v xml:space="preserve"> </v>
      </c>
      <c r="M266" s="78"/>
      <c r="N266" s="78" t="str">
        <f>IF(SUM(COUNTIFS('Planificación 2026-1'!E:E,"PRINCIPAL",'Planificación 2026-1'!W:W,C266,'Planificación 2026-1'!G:G,"IN"))&gt;0,"P06"," ")</f>
        <v xml:space="preserve"> </v>
      </c>
      <c r="O266" s="78" t="str">
        <f>IF(SUM(COUNTIFS('Planificación 2026-1'!E:E,"PRINCIPAL",'Planificación 2026-1'!W:W,C266,'Planificación 2026-1'!G:G,"CA"))&gt;0,"P07"," ")</f>
        <v xml:space="preserve"> </v>
      </c>
      <c r="P266" s="78" t="str">
        <f>IF(SUM(COUNTIFS('Planificación 2026-1'!E:E,"PRINCIPAL",'Planificación 2026-1'!W:W,C266,'Planificación 2026-1'!G:G,"DE"))&gt;0,"P08"," ")</f>
        <v xml:space="preserve"> </v>
      </c>
      <c r="Q266" s="78" t="str">
        <f>IF(SUM(COUNTIFS('Planificación 2026-1'!E:E,"PRINCIPAL",'Planificación 2026-1'!W:W,C266,'Planificación 2026-1'!G:G,"OB"))&gt;0,"P09"," ")</f>
        <v xml:space="preserve"> </v>
      </c>
      <c r="R266" s="78" t="str">
        <f>IF(SUM(COUNTIFS('Planificación 2026-1'!E:E,"PRINCIPAL",'Planificación 2026-1'!W:W,C266,'Planificación 2026-1'!G:G,"MH"))&gt;0,"P31"," ")</f>
        <v xml:space="preserve"> </v>
      </c>
      <c r="S266" s="78" t="str">
        <f>IF(SUM(COUNTIFS('Planificación 2026-1'!E:E,"PRINCIPAL",'Planificación 2026-1'!W:W,C266,'Planificación 2026-1'!G:G,"IC"))&gt;0,"P32"," ")</f>
        <v xml:space="preserve"> </v>
      </c>
      <c r="T266" s="78" t="str">
        <f>IF(SUM(COUNTIFS('Planificación 2026-1'!E:E,"PRINCIPAL",'Planificación 2026-1'!W:W,C266,'Planificación 2026-1'!G:G,"AR"))&gt;0,"P34"," ")</f>
        <v xml:space="preserve"> </v>
      </c>
      <c r="U266" s="78" t="str">
        <f>IF(SUM(COUNTIFS('Planificación 2026-1'!E:E,"PRINCIPAL",'Planificación 2026-1'!W:W,C266,'Planificación 2026-1'!G:G,"T1"))&gt;0,"P35"," ")</f>
        <v xml:space="preserve"> </v>
      </c>
      <c r="V266" s="78" t="str">
        <f>IF(SUM(COUNTIFS('Planificación 2026-1'!E:E,"PRINCIPAL",'Planificación 2026-1'!W:W,C266,'Planificación 2026-1'!G:G,"T3"))&gt;0,"P36"," ")</f>
        <v xml:space="preserve"> </v>
      </c>
      <c r="W266" s="78" t="str">
        <f>IF(SUM(COUNTIFS('Planificación 2026-1'!E:E,"PRINCIPAL",'Planificación 2026-1'!W:W,C266,'Planificación 2026-1'!G:G,"T2"))&gt;0,"P37"," ")</f>
        <v xml:space="preserve"> </v>
      </c>
      <c r="X266" s="78" t="str">
        <f>IF(SUM(COUNTIFS('Planificación 2026-1'!E:E,"PRINCIPAL",'Planificación 2026-1'!W:W,C266,'Planificación 2026-1'!G:G,"AE"))&gt;0,"P38"," ")</f>
        <v xml:space="preserve"> </v>
      </c>
      <c r="Y266" s="78" t="str">
        <f>IF(SUM(COUNTIFS('Planificación 2026-1'!E:E,"PRINCIPAL",'Planificación 2026-1'!W:W,C266,'Planificación 2026-1'!G:G,"T4"))&gt;0,"P55"," ")</f>
        <v xml:space="preserve"> </v>
      </c>
      <c r="Z266" s="78" t="str">
        <f>IF(SUM(COUNTIFS('Planificación 2026-1'!E:E,"FILIAL",'Planificación 2026-1'!W:W,C266,'Planificación 2026-1'!G:G,"AF"))&gt;0," P01"," ")</f>
        <v xml:space="preserve"> </v>
      </c>
      <c r="AA266" s="78" t="str">
        <f>IF(SUM(COUNTIFS('Planificación 2026-1'!E:E,"FILIAL",'Planificación 2026-1'!W:W,C266,'Planificación 2026-1'!G:G,"EN"))&gt;0,"P02"," ")</f>
        <v>P02</v>
      </c>
      <c r="AB266" s="78" t="str">
        <f>IF(SUM(COUNTIFS('Planificación 2026-1'!E:E,"FILIAL",'Planificación 2026-1'!W:W,C266,'Planificación 2026-1'!G:G,"IS"))&gt;0,"P03"," ")</f>
        <v xml:space="preserve"> </v>
      </c>
      <c r="AC266" s="78" t="str">
        <f>IF(SUM(COUNTIFS('Planificación 2026-1'!E:E,"FILIAL",'Planificación 2026-1'!W:W,C266,'Planificación 2026-1'!G:G,"PS"))&gt;0,"P04"," ")</f>
        <v xml:space="preserve"> </v>
      </c>
      <c r="AD266" s="78"/>
      <c r="AE266" s="78" t="str">
        <f>IF(SUM(COUNTIFS('Planificación 2026-1'!E:E,"FILIAL",'Planificación 2026-1'!W:W,C266,'Planificación 2026-1'!G:G,"IN"))&gt;0,"P06"," ")</f>
        <v xml:space="preserve"> </v>
      </c>
      <c r="AF266" s="78" t="str">
        <f>IF(SUM(COUNTIFS('Planificación 2026-1'!E:E,"FILIAL",'Planificación 2026-1'!W:W,C266,'Planificación 2026-1'!G:G,"CA"))&gt;0,"P07"," ")</f>
        <v xml:space="preserve"> </v>
      </c>
      <c r="AG266" s="78" t="str">
        <f>IF(SUM(COUNTIFS('Planificación 2026-1'!E:E,"FILIAL",'Planificación 2026-1'!W:W,C266,'Planificación 2026-1'!G:G,"DE"))&gt;0,"P08"," ")</f>
        <v xml:space="preserve"> </v>
      </c>
      <c r="AH266" s="78" t="str">
        <f>IF(SUM(COUNTIFS('Planificación 2026-1'!E:E,"FILIAL",'Planificación 2026-1'!W:W,C266,'Planificación 2026-1'!G:G,"OB"))&gt;0,"P09"," ")</f>
        <v xml:space="preserve"> </v>
      </c>
      <c r="AI266" s="78" t="str">
        <f>IF(SUM(COUNTIFS('Planificación 2026-1'!E:E,"FILIAL",'Planificación 2026-1'!W:W,C266,'Planificación 2026-1'!G:G,"MH"))&gt;0,"P31"," ")</f>
        <v xml:space="preserve"> </v>
      </c>
      <c r="AJ266" s="78" t="str">
        <f>IF(SUM(COUNTIFS('Planificación 2026-1'!E:E,"FILIAL",'Planificación 2026-1'!W:W,C266,'Planificación 2026-1'!G:G,"IC"))&gt;0,"P32"," ")</f>
        <v xml:space="preserve"> </v>
      </c>
      <c r="AK266" s="78" t="str">
        <f>IF(SUM(COUNTIFS('Planificación 2026-1'!E:E,"FILIAL",'Planificación 2026-1'!W:W,C266,'Planificación 2026-1'!G:G,"AR"))&gt;0,"P34"," ")</f>
        <v xml:space="preserve"> </v>
      </c>
      <c r="AL266" s="78" t="str">
        <f>IF(SUM(COUNTIFS('Planificación 2026-1'!E:E,"FILIAL",'Planificación 2026-1'!W:W,C266,'Planificación 2026-1'!G:G,"T1"))&gt;0,"P35"," ")</f>
        <v xml:space="preserve"> </v>
      </c>
      <c r="AM266" s="78" t="str">
        <f>IF(SUM(COUNTIFS('Planificación 2026-1'!E:E,"FILIAL",'Planificación 2026-1'!W:W,C266,'Planificación 2026-1'!G:G,"T3"))&gt;0,"P36"," ")</f>
        <v xml:space="preserve"> </v>
      </c>
      <c r="AN266" s="78" t="str">
        <f>IF(SUM(COUNTIFS('Planificación 2026-1'!E:E,"FILIAL",'Planificación 2026-1'!W:W,C266,'Planificación 2026-1'!G:G,"T2"))&gt;0,"P37"," ")</f>
        <v xml:space="preserve"> </v>
      </c>
      <c r="AO266" s="78" t="str">
        <f>IF(SUM(COUNTIFS('Planificación 2026-1'!E:E,"FILIAL",'Planificación 2026-1'!W:W,C266,'Planificación 2026-1'!G:G,"AE"))&gt;0,"P38"," ")</f>
        <v xml:space="preserve"> </v>
      </c>
      <c r="AP266" s="78" t="str">
        <f>IF(SUM(COUNTIFS('Planificación 2026-1'!E:E,"FILIAL",'Planificación 2026-1'!W:W,C266,'Planificación 2026-1'!G:G,"T4"))&gt;0,"P55"," ")</f>
        <v xml:space="preserve"> </v>
      </c>
      <c r="AQ266" s="78" t="str">
        <f>IF(SUM(COUNTIFS('Planificación 2026-1'!E:E,"SUNAMPE",'Planificación 2026-1'!W:W,C266,'Planificación 2026-1'!G:G,"AF"))&gt;0," P01"," ")</f>
        <v xml:space="preserve"> </v>
      </c>
      <c r="AR266" s="78" t="str">
        <f>IF(SUM(COUNTIFS('Planificación 2026-1'!E:E,"SUNAMPE",'Planificación 2026-1'!W:W,C266,'Planificación 2026-1'!G:G,"EN"))&gt;0,"P02"," ")</f>
        <v xml:space="preserve"> </v>
      </c>
      <c r="AS266" s="78" t="str">
        <f>IF(SUM(COUNTIFS('Planificación 2026-1'!E:E,"SUNAMPE",'Planificación 2026-1'!W:W,C266,'Planificación 2026-1'!G:G,"IS"))&gt;0,"P03"," ")</f>
        <v xml:space="preserve"> </v>
      </c>
      <c r="AT266" s="78" t="str">
        <f>IF(SUM(COUNTIFS('Planificación 2026-1'!E:E,"SUNAMPE",'Planificación 2026-1'!W:W,C266,'Planificación 2026-1'!G:G,"PS"))&gt;0,"P04"," ")</f>
        <v xml:space="preserve"> </v>
      </c>
      <c r="AU266" s="78"/>
      <c r="AV266" s="78" t="str">
        <f>IF(SUM(COUNTIFS('Planificación 2026-1'!E:E,"SUNAMPE",'Planificación 2026-1'!W:W,C266,'Planificación 2026-1'!G:G,"IN"))&gt;0,"P06"," ")</f>
        <v xml:space="preserve"> </v>
      </c>
      <c r="AW266" s="78" t="str">
        <f>IF(SUM(COUNTIFS('Planificación 2026-1'!E:E,"SUNAMPE",'Planificación 2026-1'!W:W,C266,'Planificación 2026-1'!G:G,"CA"))&gt;0,"P07"," ")</f>
        <v xml:space="preserve"> </v>
      </c>
      <c r="AX266" s="78" t="str">
        <f>IF(SUM(COUNTIFS('Planificación 2026-1'!E:E,"SUNAMPE",'Planificación 2026-1'!W:W,C266,'Planificación 2026-1'!G:G,"DE"))&gt;0,"P08"," ")</f>
        <v xml:space="preserve"> </v>
      </c>
      <c r="AY266" s="78" t="str">
        <f>IF(SUM(COUNTIFS('Planificación 2026-1'!E:E,"SUNAMPE",'Planificación 2026-1'!W:W,C266,'Planificación 2026-1'!G:G,"OB"))&gt;0,"P09"," ")</f>
        <v xml:space="preserve"> </v>
      </c>
      <c r="AZ266" s="78" t="str">
        <f>IF(SUM(COUNTIFS('Planificación 2026-1'!E:E,"SUNAMPE",'Planificación 2026-1'!W:W,C266,'Planificación 2026-1'!G:G,"MH"))&gt;0,"P31"," ")</f>
        <v xml:space="preserve"> </v>
      </c>
      <c r="BA266" s="78" t="str">
        <f>IF(SUM(COUNTIFS('Planificación 2026-1'!E:E,"SUNAMPE",'Planificación 2026-1'!W:W,C266,'Planificación 2026-1'!G:G,"IC"))&gt;0,"P32"," ")</f>
        <v xml:space="preserve"> </v>
      </c>
      <c r="BB266" s="78" t="str">
        <f>IF(SUM(COUNTIFS('Planificación 2026-1'!E:E,"SUNAMPE",'Planificación 2026-1'!W:W,C266,'Planificación 2026-1'!G:G,"AR"))&gt;0,"P34"," ")</f>
        <v xml:space="preserve"> </v>
      </c>
      <c r="BC266" s="78" t="str">
        <f>IF(SUM(COUNTIFS('Planificación 2026-1'!E:E,"SUNAMPE",'Planificación 2026-1'!W:W,C266,'Planificación 2026-1'!G:G,"T1"))&gt;0,"P35"," ")</f>
        <v xml:space="preserve"> </v>
      </c>
      <c r="BD266" s="78" t="str">
        <f>IF(SUM(COUNTIFS('Planificación 2026-1'!E:E,"SUNAMPE",'Planificación 2026-1'!W:W,C266,'Planificación 2026-1'!G:G,"T3"))&gt;0,"P36"," ")</f>
        <v xml:space="preserve"> </v>
      </c>
      <c r="BE266" s="78" t="str">
        <f>IF(SUM(COUNTIFS('Planificación 2026-1'!E:E,"SUNAMPE",'Planificación 2026-1'!W:W,C266,'Planificación 2026-1'!G:G,"T2"))&gt;0,"P37"," ")</f>
        <v xml:space="preserve"> </v>
      </c>
      <c r="BF266" s="78" t="str">
        <f>IF(SUM(COUNTIFS('Planificación 2026-1'!E:E,"SUNAMPE",'Planificación 2026-1'!W:W,C266,'Planificación 2026-1'!G:G,"AE"))&gt;0,"P38"," ")</f>
        <v xml:space="preserve"> </v>
      </c>
      <c r="BG266" s="78" t="str">
        <f>IF(SUM(COUNTIFS('Planificación 2026-1'!E:E,"SUNAMPE",'Planificación 2026-1'!W:W,C266,'Planificación 2026-1'!G:G,"T4"))&gt;0,"P55"," ")</f>
        <v xml:space="preserve"> </v>
      </c>
      <c r="BH266" s="78" t="str">
        <f>IF(SUM(COUNTIFS('Planificación 2026-1'!E:E,"HUAURA",'Planificación 2026-1'!W:W,C266,'Planificación 2026-1'!G:G,"AF"))&gt;0," P01"," ")</f>
        <v xml:space="preserve"> </v>
      </c>
      <c r="BI266" s="78" t="str">
        <f>IF(SUM(COUNTIFS('Planificación 2026-1'!E:E,"HUAURA",'Planificación 2026-1'!W:W,C266,'Planificación 2026-1'!G:G,"EN"))&gt;0,"P02"," ")</f>
        <v xml:space="preserve"> </v>
      </c>
      <c r="BJ266" s="78" t="str">
        <f>IF(SUM(COUNTIFS('Planificación 2026-1'!E:E,"HUAURA",'Planificación 2026-1'!W:W,C266,'Planificación 2026-1'!G:G,"IS"))&gt;0,"P03"," ")</f>
        <v xml:space="preserve"> </v>
      </c>
      <c r="BK266" s="78" t="str">
        <f>IF(SUM(COUNTIFS('Planificación 2026-1'!E:E,"HUAURA",'Planificación 2026-1'!W:W,C266,'Planificación 2026-1'!G:G,"PS"))&gt;0,"P04"," ")</f>
        <v xml:space="preserve"> </v>
      </c>
      <c r="BL266" s="78"/>
      <c r="BM266" s="78" t="str">
        <f>IF(SUM(COUNTIFS('Planificación 2026-1'!E:E,"HUAURA",'Planificación 2026-1'!W:W,C266,'Planificación 2026-1'!G:G,"IN"))&gt;0,"P06"," ")</f>
        <v xml:space="preserve"> </v>
      </c>
      <c r="BN266" s="78" t="str">
        <f>IF(SUM(COUNTIFS('Planificación 2026-1'!E:E,"HUAURA",'Planificación 2026-1'!W:W,C266,'Planificación 2026-1'!G:G,"CA"))&gt;0,"P07"," ")</f>
        <v xml:space="preserve"> </v>
      </c>
      <c r="BO266" s="78" t="str">
        <f>IF(SUM(COUNTIFS('Planificación 2026-1'!E:E,"HUAURA",'Planificación 2026-1'!W:W,C266,'Planificación 2026-1'!G:G,"DE"))&gt;0,"P08"," ")</f>
        <v xml:space="preserve"> </v>
      </c>
      <c r="BP266" s="78" t="str">
        <f>IF(SUM(COUNTIFS('Planificación 2026-1'!E:E,"HUAURA",'Planificación 2026-1'!W:W,C266,'Planificación 2026-1'!G:G,"OB"))&gt;0,"P09"," ")</f>
        <v xml:space="preserve"> </v>
      </c>
      <c r="BQ266" s="78" t="str">
        <f>IF(SUM(COUNTIFS('Planificación 2026-1'!E:E,"HUAURA",'Planificación 2026-1'!W:W,C266,'Planificación 2026-1'!G:G,"MH"))&gt;0,"P31"," ")</f>
        <v xml:space="preserve"> </v>
      </c>
      <c r="BR266" s="78" t="str">
        <f>IF(SUM(COUNTIFS('Planificación 2026-1'!E:E,"HUAURA",'Planificación 2026-1'!W:W,C266,'Planificación 2026-1'!G:G,"IC"))&gt;0,"P32"," ")</f>
        <v xml:space="preserve"> </v>
      </c>
      <c r="BS266" s="78" t="str">
        <f>IF(SUM(COUNTIFS('Planificación 2026-1'!E:E,"HUAURA",'Planificación 2026-1'!W:W,C266,'Planificación 2026-1'!G:G,"AR"))&gt;0,"P34"," ")</f>
        <v xml:space="preserve"> </v>
      </c>
      <c r="BT266" s="78" t="str">
        <f>IF(SUM(COUNTIFS('Planificación 2026-1'!E:E,"HUAURA",'Planificación 2026-1'!W:W,C266,'Planificación 2026-1'!G:G,"T1"))&gt;0,"P35"," ")</f>
        <v xml:space="preserve"> </v>
      </c>
      <c r="BU266" s="78" t="str">
        <f>IF(SUM(COUNTIFS('Planificación 2026-1'!E:E,"HUAURA",'Planificación 2026-1'!W:W,C266,'Planificación 2026-1'!G:G,"T3"))&gt;0,"P36"," ")</f>
        <v xml:space="preserve"> </v>
      </c>
      <c r="BV266" s="78" t="str">
        <f>IF(SUM(COUNTIFS('Planificación 2026-1'!E:E,"HUAURA",'Planificación 2026-1'!W:W,C266,'Planificación 2026-1'!G:G,"T2"))&gt;0,"P37"," ")</f>
        <v xml:space="preserve"> </v>
      </c>
      <c r="BW266" s="78" t="str">
        <f>IF(SUM(COUNTIFS('Planificación 2026-1'!E:E,"HUAURA",'Planificación 2026-1'!W:W,C266,'Planificación 2026-1'!G:G,"AE"))&gt;0,"P38"," ")</f>
        <v xml:space="preserve"> </v>
      </c>
      <c r="BX266" s="78" t="str">
        <f>IF(SUM(COUNTIFS('Planificación 2026-1'!E:E,"HUAURA",'Planificación 2026-1'!W:W,C266,'Planificación 2026-1'!G:G,"T4"))&gt;0,"P55"," ")</f>
        <v xml:space="preserve"> </v>
      </c>
      <c r="BY266" s="79">
        <f>SUMIFS('Planificación 2026-1'!R:R,'Planificación 2026-1'!W:W,C266,'Planificación 2026-1'!G:G,"AF",'Planificación 2026-1'!H:H,"&gt;2")</f>
        <v>0</v>
      </c>
      <c r="BZ266" s="79">
        <f>SUMIFS('Planificación 2026-1'!R:R,'Planificación 2026-1'!W:W,C266,'Planificación 2026-1'!G:G,"EN",'Planificación 2026-1'!H:H,"&gt;2")</f>
        <v>0</v>
      </c>
      <c r="CA266" s="79">
        <f>SUMIFS('Planificación 2026-1'!R:R,'Planificación 2026-1'!W:W,C266,'Planificación 2026-1'!G:G,"IS",'Planificación 2026-1'!H:H,"&gt;2")</f>
        <v>0</v>
      </c>
      <c r="CB266" s="79">
        <f>SUMIFS('Planificación 2026-1'!R:R,'Planificación 2026-1'!W:W,C266,'Planificación 2026-1'!G:G,"PS",'Planificación 2026-1'!H:H,"&gt;2")</f>
        <v>0</v>
      </c>
      <c r="CC266" s="79">
        <f>SUMIFS('Planificación 2026-1'!R:R,'Planificación 2026-1'!W:W,C266,'Planificación 2026-1'!G:G,"IN",'Planificación 2026-1'!H:H,"&gt;2")</f>
        <v>0</v>
      </c>
      <c r="CD266" s="79">
        <f>SUMIFS('Planificación 2026-1'!R:R,'Planificación 2026-1'!W:W,C266,'Planificación 2026-1'!G:G,"CA",'Planificación 2026-1'!H:H,"&gt;2")</f>
        <v>0</v>
      </c>
      <c r="CE266" s="79">
        <f>SUMIFS('Planificación 2026-1'!R:R,'Planificación 2026-1'!W:W,C266,'Planificación 2026-1'!G:G,"DE",'Planificación 2026-1'!H:H,"&gt;2")</f>
        <v>0</v>
      </c>
      <c r="CF266" s="79">
        <f>SUMIFS('Planificación 2026-1'!R:R,'Planificación 2026-1'!W:W,C266,'Planificación 2026-1'!G:G,"OB",'Planificación 2026-1'!H:H,"&gt;2")</f>
        <v>0</v>
      </c>
      <c r="CG266" s="79">
        <f>SUMIFS('Planificación 2026-1'!R:R,'Planificación 2026-1'!W:W,C266,'Planificación 2026-1'!G:G,"MH",'Planificación 2026-1'!H:H,"&gt;2")</f>
        <v>0</v>
      </c>
      <c r="CH266" s="79">
        <f>SUMIFS('Planificación 2026-1'!R:R,'Planificación 2026-1'!W:W,C266,'Planificación 2026-1'!G:G,"IC",'Planificación 2026-1'!H:H,"&gt;2")</f>
        <v>0</v>
      </c>
      <c r="CI266" s="79">
        <f>SUMIFS('Planificación 2026-1'!R:R,'Planificación 2026-1'!W:W,C266,'Planificación 2026-1'!G:G,"AR",'Planificación 2026-1'!H:H,"&gt;2")</f>
        <v>0</v>
      </c>
      <c r="CJ266" s="79">
        <f>SUMIFS('Planificación 2026-1'!R:R,'Planificación 2026-1'!W:W,C266,'Planificación 2026-1'!G:G,"T1",'Planificación 2026-1'!H:H,"&gt;2")</f>
        <v>0</v>
      </c>
      <c r="CK266" s="79">
        <f>SUMIFS('Planificación 2026-1'!R:R,'Planificación 2026-1'!W:W,C266,'Planificación 2026-1'!G:G,"T3",'Planificación 2026-1'!H:H,"&gt;2")</f>
        <v>0</v>
      </c>
      <c r="CL266" s="79">
        <f>SUMIFS('Planificación 2026-1'!R:R,'Planificación 2026-1'!W:W,C266,'Planificación 2026-1'!G:G,"T2",'Planificación 2026-1'!H:H,"&gt;2")</f>
        <v>0</v>
      </c>
      <c r="CM266" s="79">
        <f>SUMIFS('Planificación 2026-1'!R:R,'Planificación 2026-1'!W:W,C266,'Planificación 2026-1'!G:G,"AE",'Planificación 2026-1'!H:H,"&gt;2")</f>
        <v>0</v>
      </c>
      <c r="CN266" s="79">
        <f>SUMIFS('Planificación 2026-1'!R:R,'Planificación 2026-1'!W:W,C266,'Planificación 2026-1'!G:G,"T4",'Planificación 2026-1'!H:H,"&gt;2")</f>
        <v>0</v>
      </c>
      <c r="CO266" s="79">
        <f>SUMIFS('Planificación 2026-1'!R:R,'Planificación 2026-1'!W:W,C266,'Planificación 2026-1'!G:G,"AF",'Planificación 2026-1'!H:H,"&lt;3")</f>
        <v>0</v>
      </c>
      <c r="CP266" s="79">
        <f>SUMIFS('Planificación 2026-1'!R:R,'Planificación 2026-1'!W:W,C266,'Planificación 2026-1'!G:G,"EN",'Planificación 2026-1'!H:H,"&lt;3")</f>
        <v>13</v>
      </c>
      <c r="CQ266" s="79">
        <f>SUMIFS('Planificación 2026-1'!R:R,'Planificación 2026-1'!W:W,C266,'Planificación 2026-1'!G:G,"IS",'Planificación 2026-1'!H:H,"&lt;3")</f>
        <v>0</v>
      </c>
      <c r="CR266" s="79">
        <f>SUMIFS('Planificación 2026-1'!R:R,'Planificación 2026-1'!W:W,C266,'Planificación 2026-1'!G:G,"PS",'Planificación 2026-1'!H:H,"&lt;3")</f>
        <v>0</v>
      </c>
      <c r="CS266" s="79">
        <f>SUMIFS('Planificación 2026-1'!R:R,'Planificación 2026-1'!W:W,C266,'Planificación 2026-1'!G:G,"IN",'Planificación 2026-1'!H:H,"&lt;3")</f>
        <v>0</v>
      </c>
      <c r="CT266" s="79">
        <f>SUMIFS('Planificación 2026-1'!R:R,'Planificación 2026-1'!W:W,C266,'Planificación 2026-1'!G:G,"CA",'Planificación 2026-1'!H:H,"&lt;3")</f>
        <v>0</v>
      </c>
      <c r="CU266" s="79">
        <f>SUMIFS('Planificación 2026-1'!R:R,'Planificación 2026-1'!W:W,C266,'Planificación 2026-1'!G:G,"DE",'Planificación 2026-1'!H:H,"&lt;3")</f>
        <v>0</v>
      </c>
      <c r="CV266" s="79">
        <f>SUMIFS('Planificación 2026-1'!R:R,'Planificación 2026-1'!W:W,C266,'Planificación 2026-1'!G:G,"OB",'Planificación 2026-1'!H:H,"&lt;3")</f>
        <v>0</v>
      </c>
      <c r="CW266" s="79">
        <f>SUMIFS('Planificación 2026-1'!R:R,'Planificación 2026-1'!W:W,C266,'Planificación 2026-1'!G:G,"MH",'Planificación 2026-1'!H:H,"&lt;3")</f>
        <v>0</v>
      </c>
      <c r="CX266" s="79">
        <f>SUMIFS('Planificación 2026-1'!R:R,'Planificación 2026-1'!W:W,C266,'Planificación 2026-1'!G:G,"IC",'Planificación 2026-1'!H:H,"&lt;3")</f>
        <v>0</v>
      </c>
      <c r="CY266" s="79">
        <f>SUMIFS('Planificación 2026-1'!R:R,'Planificación 2026-1'!W:W,C266,'Planificación 2026-1'!G:G,"AR",'Planificación 2026-1'!H:H,"&lt;3")</f>
        <v>0</v>
      </c>
      <c r="CZ266" s="79">
        <f>SUMIFS('Planificación 2026-1'!R:R,'Planificación 2026-1'!W:W,C266,'Planificación 2026-1'!G:G,"T1",'Planificación 2026-1'!H:H,"&lt;3")</f>
        <v>0</v>
      </c>
      <c r="DA266" s="79">
        <f>SUMIFS('Planificación 2026-1'!R:R,'Planificación 2026-1'!W:W,C266,'Planificación 2026-1'!G:G,"T3",'Planificación 2026-1'!H:H,"&lt;3")</f>
        <v>0</v>
      </c>
      <c r="DB266" s="79">
        <f>SUMIFS('Planificación 2026-1'!R:R,'Planificación 2026-1'!W:W,C266,'Planificación 2026-1'!G:G,"T2",'Planificación 2026-1'!H:H,"&lt;3")</f>
        <v>0</v>
      </c>
      <c r="DC266" s="79">
        <f>SUMIFS('Planificación 2026-1'!R:R,'Planificación 2026-1'!W:W,C266,'Planificación 2026-1'!G:G,"AE",'Planificación 2026-1'!H:H,"&lt;3")</f>
        <v>0</v>
      </c>
      <c r="DD266" s="79">
        <f>SUMIFS('Planificación 2026-1'!R:R,'Planificación 2026-1'!W:W,C266,'Planificación 2026-1'!G:G,"T4",'Planificación 2026-1'!H:H,"&lt;3")</f>
        <v>0</v>
      </c>
      <c r="DE266" s="78" t="str">
        <f t="shared" si="60"/>
        <v/>
      </c>
      <c r="DF266" s="30">
        <f>IF(C266="","",SUMIFS('Planificación 2026-1'!R:R,'Planificación 2026-1'!W:W,C266,'Planificación 2026-1'!E:E,"PRINCIPAL",'Planificación 2026-1'!X:X,"VIRTUAL"))</f>
        <v>0</v>
      </c>
      <c r="DG266" s="30">
        <f>IF(C266="","",SUMIFS('Planificación 2026-1'!R:R,'Planificación 2026-1'!W:W,C266,'Planificación 2026-1'!E:E,"PRINCIPAL",'Planificación 2026-1'!X:X,"PRESENCIAL"))</f>
        <v>0</v>
      </c>
      <c r="DH266" s="30">
        <f>IF(C266="","",SUMIFS('Planificación 2026-1'!R:R,'Planificación 2026-1'!W:W,C266,'Planificación 2026-1'!E:E,"PRINCIPAL",'Planificación 2026-1'!X:X,"HIBRIDO PRESENCIAL"))</f>
        <v>0</v>
      </c>
      <c r="DI266" s="78" t="str">
        <f t="shared" si="61"/>
        <v>P02</v>
      </c>
      <c r="DJ266" s="78">
        <f>IF(C266="","",SUMIFS('Planificación 2026-1'!R:R,'Planificación 2026-1'!W:W,C266,'Planificación 2026-1'!E:E,"FILIAL",'Planificación 2026-1'!X:X,"VIRTUAL"))</f>
        <v>0</v>
      </c>
      <c r="DK266" s="80">
        <f>IF(C266="","",SUMIFS('Planificación 2026-1'!R:R,'Planificación 2026-1'!W:W,C266,'Planificación 2026-1'!E:E,"FILIAL",'Planificación 2026-1'!X:X,"PRESENCIAL"))</f>
        <v>13</v>
      </c>
      <c r="DL266" s="42">
        <f>IF(C266="","",SUMIFS('Planificación 2026-1'!R:R,'Planificación 2026-1'!W:W,C266,'Planificación 2026-1'!E:E,"FILIAL",'Planificación 2026-1'!X:X,"HIBRIDO PRESENCIAL"))</f>
        <v>0</v>
      </c>
      <c r="DM266" s="81" t="str">
        <f t="shared" si="62"/>
        <v/>
      </c>
      <c r="DN266" s="78">
        <f>IF(C266="","",SUMIFS('Planificación 2026-1'!R:R,'Planificación 2026-1'!W:W,C266,'Planificación 2026-1'!E:E,"SUNAMPE",'Planificación 2026-1'!X:X,"VIRTUAL"))</f>
        <v>0</v>
      </c>
      <c r="DO266" s="42">
        <f>IF(C266="","",SUMIFS('Planificación 2026-1'!R:R,'Planificación 2026-1'!W:W,C266,'Planificación 2026-1'!E:E,"SUNAMPE",'Planificación 2026-1'!X:X,"PRESENCIAL"))</f>
        <v>0</v>
      </c>
      <c r="DP266" s="81" t="str">
        <f t="shared" si="63"/>
        <v/>
      </c>
      <c r="DQ266" s="78">
        <f>IF(C266="","",SUMIFS('Planificación 2026-1'!R:R,'Planificación 2026-1'!W:W,C266,'Planificación 2026-1'!E:E,"HUAURA",'Planificación 2026-1'!X:X,"VIRTUAL"))</f>
        <v>0</v>
      </c>
      <c r="DR266" s="42">
        <f>IF(C266="","",SUMIFS('Planificación 2026-1'!R:R,'Planificación 2026-1'!W:W,C266,'Planificación 2026-1'!E:E,"HUAURA",'Planificación 2026-1'!X:X,"PRESENCIAL"))</f>
        <v>0</v>
      </c>
      <c r="DS266" s="48">
        <f>SUMIFS('Planificación 2026-1'!R:R,'Planificación 2026-1'!W:W,C266,'Planificación 2026-1'!E:E,"PRINCIPAL",'Planificación 2026-1'!X:X,"VIRTUAL",'Planificación 2026-1'!H:H,"&gt;2")</f>
        <v>0</v>
      </c>
      <c r="DT266" s="48">
        <f>SUMIFS('Planificación 2026-1'!R:R,'Planificación 2026-1'!W:W,C266,'Planificación 2026-1'!E:E,"PRINCIPAL",'Planificación 2026-1'!X:X,"&lt;&gt;VIRTUAL",'Planificación 2026-1'!H:H,"&gt;2")</f>
        <v>0</v>
      </c>
      <c r="DU266" s="48">
        <f>SUMIFS('Planificación 2026-1'!R:R,'Planificación 2026-1'!W:W,C266,'Planificación 2026-1'!E:E,"SUNAMPE",'Planificación 2026-1'!X:X,"VIRTUAL",'Planificación 2026-1'!H:H,"&gt;2")</f>
        <v>0</v>
      </c>
      <c r="DV266" s="48">
        <f>SUMIFS('Planificación 2026-1'!R:R,'Planificación 2026-1'!W:W,C266,'Planificación 2026-1'!E:E,"SUNAMPE",'Planificación 2026-1'!X:X,"&lt;&gt;VIRTUAL",'Planificación 2026-1'!H:H,"&gt;2")</f>
        <v>0</v>
      </c>
      <c r="DW266" s="48">
        <f>SUMIFS('Planificación 2026-1'!R:R,'Planificación 2026-1'!W:W,C266,'Planificación 2026-1'!E:E,"FILIAL",'Planificación 2026-1'!X:X,"VIRTUAL",'Planificación 2026-1'!H:H,"&gt;2")</f>
        <v>0</v>
      </c>
      <c r="DX266" s="48">
        <f>SUMIFS('Planificación 2026-1'!R:R,'Planificación 2026-1'!W:W,C266,'Planificación 2026-1'!E:E,"FILIAL",'Planificación 2026-1'!X:X,"&lt;&gt;VIRTUAL",'Planificación 2026-1'!H:H,"&gt;2")</f>
        <v>0</v>
      </c>
      <c r="DY266" s="48">
        <f>SUMIFS('Planificación 2026-1'!R:R,'Planificación 2026-1'!W:W,C266,'Planificación 2026-1'!E:E,"PORUMA",'Planificación 2026-1'!X:X,"VIRTUAL",'Planificación 2026-1'!H:H,"&gt;2")</f>
        <v>0</v>
      </c>
      <c r="DZ266" s="48">
        <f>SUMIFS('Planificación 2026-1'!R:R,'Planificación 2026-1'!W:W,C266,'Planificación 2026-1'!E:E,"PORUMA",'Planificación 2026-1'!X:X,"&lt;&gt;VIRTUAL",'Planificación 2026-1'!H:H,"&gt;2")</f>
        <v>0</v>
      </c>
      <c r="EA266" s="48">
        <f>SUMIFS('Planificación 2026-1'!R:R,'Planificación 2026-1'!W:W,C266,'Planificación 2026-1'!E:E,"HUAURA",'Planificación 2026-1'!X:X,"VIRTUAL",'Planificación 2026-1'!H:H,"&gt;2")</f>
        <v>0</v>
      </c>
      <c r="EB266" s="48">
        <f>SUMIFS('Planificación 2026-1'!R:R,'Planificación 2026-1'!W:W,C266,'Planificación 2026-1'!E:E,"HUAURA",'Planificación 2026-1'!X:X,"&lt;&gt;VIRTUAL",'Planificación 2026-1'!H:H,"&gt;2")</f>
        <v>0</v>
      </c>
      <c r="EC266" s="48">
        <f>SUMIFS('Planificación 2026-1'!R:R,'Planificación 2026-1'!W:W,C266,'Planificación 2026-1'!E:E,"PRINCIPAL",'Planificación 2026-1'!X:X,"VIRTUAL",'Planificación 2026-1'!H:H,"&lt;3")</f>
        <v>0</v>
      </c>
      <c r="ED266" s="48">
        <f>SUMIFS('Planificación 2026-1'!R:R,'Planificación 2026-1'!W:W,C266,'Planificación 2026-1'!E:E,"PRINCIPAL",'Planificación 2026-1'!X:X,"&lt;&gt;VIRTUAL",'Planificación 2026-1'!H:H,"&lt;3")</f>
        <v>0</v>
      </c>
      <c r="EE266" s="48">
        <f>SUMIFS('Planificación 2026-1'!R:R,'Planificación 2026-1'!W:W,C266,'Planificación 2026-1'!E:E,"SUNAMPE",'Planificación 2026-1'!X:X,"VIRTUAL",'Planificación 2026-1'!H:H,"&lt;3")</f>
        <v>0</v>
      </c>
      <c r="EF266" s="48">
        <f>SUMIFS('Planificación 2026-1'!R:R,'Planificación 2026-1'!W:W,C266,'Planificación 2026-1'!E:E,"SUNAMPE",'Planificación 2026-1'!X:X,"&lt;&gt;VIRTUAL",'Planificación 2026-1'!H:H,"&lt;3")</f>
        <v>0</v>
      </c>
      <c r="EG266" s="48">
        <f>SUMIFS('Planificación 2026-1'!R:R,'Planificación 2026-1'!W:W,C266,'Planificación 2026-1'!E:E,"FILIAL",'Planificación 2026-1'!X:X,"VIRTUAL",'Planificación 2026-1'!H:H,"&lt;3")</f>
        <v>0</v>
      </c>
      <c r="EH266" s="48">
        <f>SUMIFS('Planificación 2026-1'!R:R,'Planificación 2026-1'!W:W,C266,'Planificación 2026-1'!E:E,"FILIAL",'Planificación 2026-1'!X:X,"&lt;&gt;VIRTUAL",'Planificación 2026-1'!H:H,"&lt;3")</f>
        <v>13</v>
      </c>
      <c r="EI266" s="48">
        <f>SUMIFS('Planificación 2026-1'!R:R,'Planificación 2026-1'!W:W,C266,'Planificación 2026-1'!E:E,"PORUMA",'Planificación 2026-1'!X:X,"VIRTUAL",'Planificación 2026-1'!H:H,"&lt;3")</f>
        <v>0</v>
      </c>
      <c r="EJ266" s="48">
        <f>SUMIFS('Planificación 2026-1'!R:R,'Planificación 2026-1'!W:W,C266,'Planificación 2026-1'!E:E,"PORUMA",'Planificación 2026-1'!X:X,"&lt;&gt;VIRTUAL",'Planificación 2026-1'!H:H,"&lt;3")</f>
        <v>0</v>
      </c>
      <c r="EK266" s="48">
        <f>SUMIFS('Planificación 2026-1'!R:R,'Planificación 2026-1'!W:W,C266,'Planificación 2026-1'!E:E,"HUAURA",'Planificación 2026-1'!X:X,"VIRTUAL",'Planificación 2026-1'!H:H,"&lt;3")</f>
        <v>0</v>
      </c>
      <c r="EL266" s="48">
        <f>SUMIFS('Planificación 2026-1'!R:R,'Planificación 2026-1'!W:W,C266,'Planificación 2026-1'!E:E,"HUAURA",'Planificación 2026-1'!X:X,"&lt;&gt;VIRTUAL",'Planificación 2026-1'!H:H,"&lt;3")</f>
        <v>0</v>
      </c>
      <c r="EM266" s="48">
        <f t="shared" si="64"/>
        <v>13</v>
      </c>
      <c r="EN266" s="48">
        <f t="shared" si="65"/>
        <v>0</v>
      </c>
      <c r="EO266" s="48">
        <f t="shared" si="66"/>
        <v>0</v>
      </c>
      <c r="EP266" s="48">
        <f t="shared" si="67"/>
        <v>0</v>
      </c>
      <c r="EQ266" s="48">
        <f t="shared" si="68"/>
        <v>0</v>
      </c>
      <c r="ER266" s="48"/>
      <c r="ES266" s="48">
        <f t="shared" si="69"/>
        <v>0</v>
      </c>
      <c r="ET266" s="48">
        <f t="shared" si="70"/>
        <v>13</v>
      </c>
      <c r="EU266" s="48" t="b">
        <f t="shared" si="71"/>
        <v>1</v>
      </c>
      <c r="EV266" s="48" t="str">
        <f t="shared" si="72"/>
        <v/>
      </c>
      <c r="EW266" s="48" t="str">
        <f t="shared" si="73"/>
        <v>PRESENCIAL</v>
      </c>
    </row>
    <row r="267" spans="2:153" x14ac:dyDescent="0.3">
      <c r="B267" s="383">
        <v>264</v>
      </c>
      <c r="C267" s="107" t="s">
        <v>517</v>
      </c>
      <c r="D267" s="82">
        <f>SUMIF('Planificación 2026-1'!W:W,C267,'Planificación 2026-1'!R:R)</f>
        <v>18</v>
      </c>
      <c r="E267" s="385" t="s">
        <v>319</v>
      </c>
      <c r="F267" s="386"/>
      <c r="G267" s="107" t="s">
        <v>276</v>
      </c>
      <c r="H267" s="107" t="s">
        <v>432</v>
      </c>
      <c r="I267" s="77" t="str">
        <f>IF(SUM(COUNTIFS('Planificación 2026-1'!E:E,"PRINCIPAL",'Planificación 2026-1'!W:W,C267,'Planificación 2026-1'!G:G,"AF"))&gt;0,"P01"," ")</f>
        <v xml:space="preserve"> </v>
      </c>
      <c r="J267" s="78" t="str">
        <f>IF(SUM(COUNTIFS('Planificación 2026-1'!E:E,"PRINCIPAL",'Planificación 2026-1'!W:W,C267,'Planificación 2026-1'!G:G,"EN"))&gt;0,"P02"," ")</f>
        <v>P02</v>
      </c>
      <c r="K267" s="78" t="str">
        <f>IF(SUM(COUNTIFS('Planificación 2026-1'!E:E,"PRINCIPAL",'Planificación 2026-1'!W:W,C267,'Planificación 2026-1'!G:G,"IS"))&gt;0,"P03"," ")</f>
        <v xml:space="preserve"> </v>
      </c>
      <c r="L267" s="78" t="str">
        <f>IF(SUM(COUNTIFS('Planificación 2026-1'!E:E,"PRINCIPAL",'Planificación 2026-1'!W:W,C267,'Planificación 2026-1'!G:G,"PS"))&gt;0,"P04"," ")</f>
        <v xml:space="preserve"> </v>
      </c>
      <c r="M267" s="78"/>
      <c r="N267" s="78" t="str">
        <f>IF(SUM(COUNTIFS('Planificación 2026-1'!E:E,"PRINCIPAL",'Planificación 2026-1'!W:W,C267,'Planificación 2026-1'!G:G,"IN"))&gt;0,"P06"," ")</f>
        <v xml:space="preserve"> </v>
      </c>
      <c r="O267" s="78" t="str">
        <f>IF(SUM(COUNTIFS('Planificación 2026-1'!E:E,"PRINCIPAL",'Planificación 2026-1'!W:W,C267,'Planificación 2026-1'!G:G,"CA"))&gt;0,"P07"," ")</f>
        <v xml:space="preserve"> </v>
      </c>
      <c r="P267" s="78" t="str">
        <f>IF(SUM(COUNTIFS('Planificación 2026-1'!E:E,"PRINCIPAL",'Planificación 2026-1'!W:W,C267,'Planificación 2026-1'!G:G,"DE"))&gt;0,"P08"," ")</f>
        <v xml:space="preserve"> </v>
      </c>
      <c r="Q267" s="78" t="str">
        <f>IF(SUM(COUNTIFS('Planificación 2026-1'!E:E,"PRINCIPAL",'Planificación 2026-1'!W:W,C267,'Planificación 2026-1'!G:G,"OB"))&gt;0,"P09"," ")</f>
        <v xml:space="preserve"> </v>
      </c>
      <c r="R267" s="78" t="str">
        <f>IF(SUM(COUNTIFS('Planificación 2026-1'!E:E,"PRINCIPAL",'Planificación 2026-1'!W:W,C267,'Planificación 2026-1'!G:G,"MH"))&gt;0,"P31"," ")</f>
        <v xml:space="preserve"> </v>
      </c>
      <c r="S267" s="78" t="str">
        <f>IF(SUM(COUNTIFS('Planificación 2026-1'!E:E,"PRINCIPAL",'Planificación 2026-1'!W:W,C267,'Planificación 2026-1'!G:G,"IC"))&gt;0,"P32"," ")</f>
        <v xml:space="preserve"> </v>
      </c>
      <c r="T267" s="78" t="str">
        <f>IF(SUM(COUNTIFS('Planificación 2026-1'!E:E,"PRINCIPAL",'Planificación 2026-1'!W:W,C267,'Planificación 2026-1'!G:G,"AR"))&gt;0,"P34"," ")</f>
        <v xml:space="preserve"> </v>
      </c>
      <c r="U267" s="78" t="str">
        <f>IF(SUM(COUNTIFS('Planificación 2026-1'!E:E,"PRINCIPAL",'Planificación 2026-1'!W:W,C267,'Planificación 2026-1'!G:G,"T1"))&gt;0,"P35"," ")</f>
        <v xml:space="preserve"> </v>
      </c>
      <c r="V267" s="78" t="str">
        <f>IF(SUM(COUNTIFS('Planificación 2026-1'!E:E,"PRINCIPAL",'Planificación 2026-1'!W:W,C267,'Planificación 2026-1'!G:G,"T3"))&gt;0,"P36"," ")</f>
        <v xml:space="preserve"> </v>
      </c>
      <c r="W267" s="78" t="str">
        <f>IF(SUM(COUNTIFS('Planificación 2026-1'!E:E,"PRINCIPAL",'Planificación 2026-1'!W:W,C267,'Planificación 2026-1'!G:G,"T2"))&gt;0,"P37"," ")</f>
        <v xml:space="preserve"> </v>
      </c>
      <c r="X267" s="78" t="str">
        <f>IF(SUM(COUNTIFS('Planificación 2026-1'!E:E,"PRINCIPAL",'Planificación 2026-1'!W:W,C267,'Planificación 2026-1'!G:G,"AE"))&gt;0,"P38"," ")</f>
        <v xml:space="preserve"> </v>
      </c>
      <c r="Y267" s="78" t="str">
        <f>IF(SUM(COUNTIFS('Planificación 2026-1'!E:E,"PRINCIPAL",'Planificación 2026-1'!W:W,C267,'Planificación 2026-1'!G:G,"T4"))&gt;0,"P55"," ")</f>
        <v xml:space="preserve"> </v>
      </c>
      <c r="Z267" s="78" t="str">
        <f>IF(SUM(COUNTIFS('Planificación 2026-1'!E:E,"FILIAL",'Planificación 2026-1'!W:W,C267,'Planificación 2026-1'!G:G,"AF"))&gt;0," P01"," ")</f>
        <v xml:space="preserve"> </v>
      </c>
      <c r="AA267" s="78" t="str">
        <f>IF(SUM(COUNTIFS('Planificación 2026-1'!E:E,"FILIAL",'Planificación 2026-1'!W:W,C267,'Planificación 2026-1'!G:G,"EN"))&gt;0,"P02"," ")</f>
        <v>P02</v>
      </c>
      <c r="AB267" s="78" t="str">
        <f>IF(SUM(COUNTIFS('Planificación 2026-1'!E:E,"FILIAL",'Planificación 2026-1'!W:W,C267,'Planificación 2026-1'!G:G,"IS"))&gt;0,"P03"," ")</f>
        <v xml:space="preserve"> </v>
      </c>
      <c r="AC267" s="78" t="str">
        <f>IF(SUM(COUNTIFS('Planificación 2026-1'!E:E,"FILIAL",'Planificación 2026-1'!W:W,C267,'Planificación 2026-1'!G:G,"PS"))&gt;0,"P04"," ")</f>
        <v xml:space="preserve"> </v>
      </c>
      <c r="AD267" s="78"/>
      <c r="AE267" s="78" t="str">
        <f>IF(SUM(COUNTIFS('Planificación 2026-1'!E:E,"FILIAL",'Planificación 2026-1'!W:W,C267,'Planificación 2026-1'!G:G,"IN"))&gt;0,"P06"," ")</f>
        <v xml:space="preserve"> </v>
      </c>
      <c r="AF267" s="78" t="str">
        <f>IF(SUM(COUNTIFS('Planificación 2026-1'!E:E,"FILIAL",'Planificación 2026-1'!W:W,C267,'Planificación 2026-1'!G:G,"CA"))&gt;0,"P07"," ")</f>
        <v xml:space="preserve"> </v>
      </c>
      <c r="AG267" s="78" t="str">
        <f>IF(SUM(COUNTIFS('Planificación 2026-1'!E:E,"FILIAL",'Planificación 2026-1'!W:W,C267,'Planificación 2026-1'!G:G,"DE"))&gt;0,"P08"," ")</f>
        <v xml:space="preserve"> </v>
      </c>
      <c r="AH267" s="78" t="str">
        <f>IF(SUM(COUNTIFS('Planificación 2026-1'!E:E,"FILIAL",'Planificación 2026-1'!W:W,C267,'Planificación 2026-1'!G:G,"OB"))&gt;0,"P09"," ")</f>
        <v xml:space="preserve"> </v>
      </c>
      <c r="AI267" s="78" t="str">
        <f>IF(SUM(COUNTIFS('Planificación 2026-1'!E:E,"FILIAL",'Planificación 2026-1'!W:W,C267,'Planificación 2026-1'!G:G,"MH"))&gt;0,"P31"," ")</f>
        <v xml:space="preserve"> </v>
      </c>
      <c r="AJ267" s="78" t="str">
        <f>IF(SUM(COUNTIFS('Planificación 2026-1'!E:E,"FILIAL",'Planificación 2026-1'!W:W,C267,'Planificación 2026-1'!G:G,"IC"))&gt;0,"P32"," ")</f>
        <v xml:space="preserve"> </v>
      </c>
      <c r="AK267" s="78" t="str">
        <f>IF(SUM(COUNTIFS('Planificación 2026-1'!E:E,"FILIAL",'Planificación 2026-1'!W:W,C267,'Planificación 2026-1'!G:G,"AR"))&gt;0,"P34"," ")</f>
        <v xml:space="preserve"> </v>
      </c>
      <c r="AL267" s="78" t="str">
        <f>IF(SUM(COUNTIFS('Planificación 2026-1'!E:E,"FILIAL",'Planificación 2026-1'!W:W,C267,'Planificación 2026-1'!G:G,"T1"))&gt;0,"P35"," ")</f>
        <v xml:space="preserve"> </v>
      </c>
      <c r="AM267" s="78" t="str">
        <f>IF(SUM(COUNTIFS('Planificación 2026-1'!E:E,"FILIAL",'Planificación 2026-1'!W:W,C267,'Planificación 2026-1'!G:G,"T3"))&gt;0,"P36"," ")</f>
        <v xml:space="preserve"> </v>
      </c>
      <c r="AN267" s="78" t="str">
        <f>IF(SUM(COUNTIFS('Planificación 2026-1'!E:E,"FILIAL",'Planificación 2026-1'!W:W,C267,'Planificación 2026-1'!G:G,"T2"))&gt;0,"P37"," ")</f>
        <v xml:space="preserve"> </v>
      </c>
      <c r="AO267" s="78" t="str">
        <f>IF(SUM(COUNTIFS('Planificación 2026-1'!E:E,"FILIAL",'Planificación 2026-1'!W:W,C267,'Planificación 2026-1'!G:G,"AE"))&gt;0,"P38"," ")</f>
        <v xml:space="preserve"> </v>
      </c>
      <c r="AP267" s="78" t="str">
        <f>IF(SUM(COUNTIFS('Planificación 2026-1'!E:E,"FILIAL",'Planificación 2026-1'!W:W,C267,'Planificación 2026-1'!G:G,"T4"))&gt;0,"P55"," ")</f>
        <v xml:space="preserve"> </v>
      </c>
      <c r="AQ267" s="78" t="str">
        <f>IF(SUM(COUNTIFS('Planificación 2026-1'!E:E,"SUNAMPE",'Planificación 2026-1'!W:W,C267,'Planificación 2026-1'!G:G,"AF"))&gt;0," P01"," ")</f>
        <v xml:space="preserve"> </v>
      </c>
      <c r="AR267" s="78" t="str">
        <f>IF(SUM(COUNTIFS('Planificación 2026-1'!E:E,"SUNAMPE",'Planificación 2026-1'!W:W,C267,'Planificación 2026-1'!G:G,"EN"))&gt;0,"P02"," ")</f>
        <v xml:space="preserve"> </v>
      </c>
      <c r="AS267" s="78" t="str">
        <f>IF(SUM(COUNTIFS('Planificación 2026-1'!E:E,"SUNAMPE",'Planificación 2026-1'!W:W,C267,'Planificación 2026-1'!G:G,"IS"))&gt;0,"P03"," ")</f>
        <v xml:space="preserve"> </v>
      </c>
      <c r="AT267" s="78" t="str">
        <f>IF(SUM(COUNTIFS('Planificación 2026-1'!E:E,"SUNAMPE",'Planificación 2026-1'!W:W,C267,'Planificación 2026-1'!G:G,"PS"))&gt;0,"P04"," ")</f>
        <v xml:space="preserve"> </v>
      </c>
      <c r="AU267" s="78"/>
      <c r="AV267" s="78" t="str">
        <f>IF(SUM(COUNTIFS('Planificación 2026-1'!E:E,"SUNAMPE",'Planificación 2026-1'!W:W,C267,'Planificación 2026-1'!G:G,"IN"))&gt;0,"P06"," ")</f>
        <v xml:space="preserve"> </v>
      </c>
      <c r="AW267" s="78" t="str">
        <f>IF(SUM(COUNTIFS('Planificación 2026-1'!E:E,"SUNAMPE",'Planificación 2026-1'!W:W,C267,'Planificación 2026-1'!G:G,"CA"))&gt;0,"P07"," ")</f>
        <v xml:space="preserve"> </v>
      </c>
      <c r="AX267" s="78" t="str">
        <f>IF(SUM(COUNTIFS('Planificación 2026-1'!E:E,"SUNAMPE",'Planificación 2026-1'!W:W,C267,'Planificación 2026-1'!G:G,"DE"))&gt;0,"P08"," ")</f>
        <v xml:space="preserve"> </v>
      </c>
      <c r="AY267" s="78" t="str">
        <f>IF(SUM(COUNTIFS('Planificación 2026-1'!E:E,"SUNAMPE",'Planificación 2026-1'!W:W,C267,'Planificación 2026-1'!G:G,"OB"))&gt;0,"P09"," ")</f>
        <v xml:space="preserve"> </v>
      </c>
      <c r="AZ267" s="78" t="str">
        <f>IF(SUM(COUNTIFS('Planificación 2026-1'!E:E,"SUNAMPE",'Planificación 2026-1'!W:W,C267,'Planificación 2026-1'!G:G,"MH"))&gt;0,"P31"," ")</f>
        <v xml:space="preserve"> </v>
      </c>
      <c r="BA267" s="78" t="str">
        <f>IF(SUM(COUNTIFS('Planificación 2026-1'!E:E,"SUNAMPE",'Planificación 2026-1'!W:W,C267,'Planificación 2026-1'!G:G,"IC"))&gt;0,"P32"," ")</f>
        <v xml:space="preserve"> </v>
      </c>
      <c r="BB267" s="78" t="str">
        <f>IF(SUM(COUNTIFS('Planificación 2026-1'!E:E,"SUNAMPE",'Planificación 2026-1'!W:W,C267,'Planificación 2026-1'!G:G,"AR"))&gt;0,"P34"," ")</f>
        <v xml:space="preserve"> </v>
      </c>
      <c r="BC267" s="78" t="str">
        <f>IF(SUM(COUNTIFS('Planificación 2026-1'!E:E,"SUNAMPE",'Planificación 2026-1'!W:W,C267,'Planificación 2026-1'!G:G,"T1"))&gt;0,"P35"," ")</f>
        <v xml:space="preserve"> </v>
      </c>
      <c r="BD267" s="78" t="str">
        <f>IF(SUM(COUNTIFS('Planificación 2026-1'!E:E,"SUNAMPE",'Planificación 2026-1'!W:W,C267,'Planificación 2026-1'!G:G,"T3"))&gt;0,"P36"," ")</f>
        <v xml:space="preserve"> </v>
      </c>
      <c r="BE267" s="78" t="str">
        <f>IF(SUM(COUNTIFS('Planificación 2026-1'!E:E,"SUNAMPE",'Planificación 2026-1'!W:W,C267,'Planificación 2026-1'!G:G,"T2"))&gt;0,"P37"," ")</f>
        <v xml:space="preserve"> </v>
      </c>
      <c r="BF267" s="78" t="str">
        <f>IF(SUM(COUNTIFS('Planificación 2026-1'!E:E,"SUNAMPE",'Planificación 2026-1'!W:W,C267,'Planificación 2026-1'!G:G,"AE"))&gt;0,"P38"," ")</f>
        <v xml:space="preserve"> </v>
      </c>
      <c r="BG267" s="78" t="str">
        <f>IF(SUM(COUNTIFS('Planificación 2026-1'!E:E,"SUNAMPE",'Planificación 2026-1'!W:W,C267,'Planificación 2026-1'!G:G,"T4"))&gt;0,"P55"," ")</f>
        <v xml:space="preserve"> </v>
      </c>
      <c r="BH267" s="78" t="str">
        <f>IF(SUM(COUNTIFS('Planificación 2026-1'!E:E,"HUAURA",'Planificación 2026-1'!W:W,C267,'Planificación 2026-1'!G:G,"AF"))&gt;0," P01"," ")</f>
        <v xml:space="preserve"> </v>
      </c>
      <c r="BI267" s="78" t="str">
        <f>IF(SUM(COUNTIFS('Planificación 2026-1'!E:E,"HUAURA",'Planificación 2026-1'!W:W,C267,'Planificación 2026-1'!G:G,"EN"))&gt;0,"P02"," ")</f>
        <v xml:space="preserve"> </v>
      </c>
      <c r="BJ267" s="78" t="str">
        <f>IF(SUM(COUNTIFS('Planificación 2026-1'!E:E,"HUAURA",'Planificación 2026-1'!W:W,C267,'Planificación 2026-1'!G:G,"IS"))&gt;0,"P03"," ")</f>
        <v xml:space="preserve"> </v>
      </c>
      <c r="BK267" s="78" t="str">
        <f>IF(SUM(COUNTIFS('Planificación 2026-1'!E:E,"HUAURA",'Planificación 2026-1'!W:W,C267,'Planificación 2026-1'!G:G,"PS"))&gt;0,"P04"," ")</f>
        <v xml:space="preserve"> </v>
      </c>
      <c r="BL267" s="78"/>
      <c r="BM267" s="78" t="str">
        <f>IF(SUM(COUNTIFS('Planificación 2026-1'!E:E,"HUAURA",'Planificación 2026-1'!W:W,C267,'Planificación 2026-1'!G:G,"IN"))&gt;0,"P06"," ")</f>
        <v xml:space="preserve"> </v>
      </c>
      <c r="BN267" s="78" t="str">
        <f>IF(SUM(COUNTIFS('Planificación 2026-1'!E:E,"HUAURA",'Planificación 2026-1'!W:W,C267,'Planificación 2026-1'!G:G,"CA"))&gt;0,"P07"," ")</f>
        <v xml:space="preserve"> </v>
      </c>
      <c r="BO267" s="78" t="str">
        <f>IF(SUM(COUNTIFS('Planificación 2026-1'!E:E,"HUAURA",'Planificación 2026-1'!W:W,C267,'Planificación 2026-1'!G:G,"DE"))&gt;0,"P08"," ")</f>
        <v xml:space="preserve"> </v>
      </c>
      <c r="BP267" s="78" t="str">
        <f>IF(SUM(COUNTIFS('Planificación 2026-1'!E:E,"HUAURA",'Planificación 2026-1'!W:W,C267,'Planificación 2026-1'!G:G,"OB"))&gt;0,"P09"," ")</f>
        <v xml:space="preserve"> </v>
      </c>
      <c r="BQ267" s="78" t="str">
        <f>IF(SUM(COUNTIFS('Planificación 2026-1'!E:E,"HUAURA",'Planificación 2026-1'!W:W,C267,'Planificación 2026-1'!G:G,"MH"))&gt;0,"P31"," ")</f>
        <v xml:space="preserve"> </v>
      </c>
      <c r="BR267" s="78" t="str">
        <f>IF(SUM(COUNTIFS('Planificación 2026-1'!E:E,"HUAURA",'Planificación 2026-1'!W:W,C267,'Planificación 2026-1'!G:G,"IC"))&gt;0,"P32"," ")</f>
        <v xml:space="preserve"> </v>
      </c>
      <c r="BS267" s="78" t="str">
        <f>IF(SUM(COUNTIFS('Planificación 2026-1'!E:E,"HUAURA",'Planificación 2026-1'!W:W,C267,'Planificación 2026-1'!G:G,"AR"))&gt;0,"P34"," ")</f>
        <v xml:space="preserve"> </v>
      </c>
      <c r="BT267" s="78" t="str">
        <f>IF(SUM(COUNTIFS('Planificación 2026-1'!E:E,"HUAURA",'Planificación 2026-1'!W:W,C267,'Planificación 2026-1'!G:G,"T1"))&gt;0,"P35"," ")</f>
        <v xml:space="preserve"> </v>
      </c>
      <c r="BU267" s="78" t="str">
        <f>IF(SUM(COUNTIFS('Planificación 2026-1'!E:E,"HUAURA",'Planificación 2026-1'!W:W,C267,'Planificación 2026-1'!G:G,"T3"))&gt;0,"P36"," ")</f>
        <v xml:space="preserve"> </v>
      </c>
      <c r="BV267" s="78" t="str">
        <f>IF(SUM(COUNTIFS('Planificación 2026-1'!E:E,"HUAURA",'Planificación 2026-1'!W:W,C267,'Planificación 2026-1'!G:G,"T2"))&gt;0,"P37"," ")</f>
        <v xml:space="preserve"> </v>
      </c>
      <c r="BW267" s="78" t="str">
        <f>IF(SUM(COUNTIFS('Planificación 2026-1'!E:E,"HUAURA",'Planificación 2026-1'!W:W,C267,'Planificación 2026-1'!G:G,"AE"))&gt;0,"P38"," ")</f>
        <v xml:space="preserve"> </v>
      </c>
      <c r="BX267" s="78" t="str">
        <f>IF(SUM(COUNTIFS('Planificación 2026-1'!E:E,"HUAURA",'Planificación 2026-1'!W:W,C267,'Planificación 2026-1'!G:G,"T4"))&gt;0,"P55"," ")</f>
        <v xml:space="preserve"> </v>
      </c>
      <c r="BY267" s="79">
        <f>SUMIFS('Planificación 2026-1'!R:R,'Planificación 2026-1'!W:W,C267,'Planificación 2026-1'!G:G,"AF",'Planificación 2026-1'!H:H,"&gt;2")</f>
        <v>0</v>
      </c>
      <c r="BZ267" s="79">
        <f>SUMIFS('Planificación 2026-1'!R:R,'Planificación 2026-1'!W:W,C267,'Planificación 2026-1'!G:G,"EN",'Planificación 2026-1'!H:H,"&gt;2")</f>
        <v>18</v>
      </c>
      <c r="CA267" s="79">
        <f>SUMIFS('Planificación 2026-1'!R:R,'Planificación 2026-1'!W:W,C267,'Planificación 2026-1'!G:G,"IS",'Planificación 2026-1'!H:H,"&gt;2")</f>
        <v>0</v>
      </c>
      <c r="CB267" s="79">
        <f>SUMIFS('Planificación 2026-1'!R:R,'Planificación 2026-1'!W:W,C267,'Planificación 2026-1'!G:G,"PS",'Planificación 2026-1'!H:H,"&gt;2")</f>
        <v>0</v>
      </c>
      <c r="CC267" s="79">
        <f>SUMIFS('Planificación 2026-1'!R:R,'Planificación 2026-1'!W:W,C267,'Planificación 2026-1'!G:G,"IN",'Planificación 2026-1'!H:H,"&gt;2")</f>
        <v>0</v>
      </c>
      <c r="CD267" s="79">
        <f>SUMIFS('Planificación 2026-1'!R:R,'Planificación 2026-1'!W:W,C267,'Planificación 2026-1'!G:G,"CA",'Planificación 2026-1'!H:H,"&gt;2")</f>
        <v>0</v>
      </c>
      <c r="CE267" s="79">
        <f>SUMIFS('Planificación 2026-1'!R:R,'Planificación 2026-1'!W:W,C267,'Planificación 2026-1'!G:G,"DE",'Planificación 2026-1'!H:H,"&gt;2")</f>
        <v>0</v>
      </c>
      <c r="CF267" s="79">
        <f>SUMIFS('Planificación 2026-1'!R:R,'Planificación 2026-1'!W:W,C267,'Planificación 2026-1'!G:G,"OB",'Planificación 2026-1'!H:H,"&gt;2")</f>
        <v>0</v>
      </c>
      <c r="CG267" s="79">
        <f>SUMIFS('Planificación 2026-1'!R:R,'Planificación 2026-1'!W:W,C267,'Planificación 2026-1'!G:G,"MH",'Planificación 2026-1'!H:H,"&gt;2")</f>
        <v>0</v>
      </c>
      <c r="CH267" s="79">
        <f>SUMIFS('Planificación 2026-1'!R:R,'Planificación 2026-1'!W:W,C267,'Planificación 2026-1'!G:G,"IC",'Planificación 2026-1'!H:H,"&gt;2")</f>
        <v>0</v>
      </c>
      <c r="CI267" s="79">
        <f>SUMIFS('Planificación 2026-1'!R:R,'Planificación 2026-1'!W:W,C267,'Planificación 2026-1'!G:G,"AR",'Planificación 2026-1'!H:H,"&gt;2")</f>
        <v>0</v>
      </c>
      <c r="CJ267" s="79">
        <f>SUMIFS('Planificación 2026-1'!R:R,'Planificación 2026-1'!W:W,C267,'Planificación 2026-1'!G:G,"T1",'Planificación 2026-1'!H:H,"&gt;2")</f>
        <v>0</v>
      </c>
      <c r="CK267" s="79">
        <f>SUMIFS('Planificación 2026-1'!R:R,'Planificación 2026-1'!W:W,C267,'Planificación 2026-1'!G:G,"T3",'Planificación 2026-1'!H:H,"&gt;2")</f>
        <v>0</v>
      </c>
      <c r="CL267" s="79">
        <f>SUMIFS('Planificación 2026-1'!R:R,'Planificación 2026-1'!W:W,C267,'Planificación 2026-1'!G:G,"T2",'Planificación 2026-1'!H:H,"&gt;2")</f>
        <v>0</v>
      </c>
      <c r="CM267" s="79">
        <f>SUMIFS('Planificación 2026-1'!R:R,'Planificación 2026-1'!W:W,C267,'Planificación 2026-1'!G:G,"AE",'Planificación 2026-1'!H:H,"&gt;2")</f>
        <v>0</v>
      </c>
      <c r="CN267" s="79">
        <f>SUMIFS('Planificación 2026-1'!R:R,'Planificación 2026-1'!W:W,C267,'Planificación 2026-1'!G:G,"T4",'Planificación 2026-1'!H:H,"&gt;2")</f>
        <v>0</v>
      </c>
      <c r="CO267" s="79">
        <f>SUMIFS('Planificación 2026-1'!R:R,'Planificación 2026-1'!W:W,C267,'Planificación 2026-1'!G:G,"AF",'Planificación 2026-1'!H:H,"&lt;3")</f>
        <v>0</v>
      </c>
      <c r="CP267" s="79">
        <f>SUMIFS('Planificación 2026-1'!R:R,'Planificación 2026-1'!W:W,C267,'Planificación 2026-1'!G:G,"EN",'Planificación 2026-1'!H:H,"&lt;3")</f>
        <v>0</v>
      </c>
      <c r="CQ267" s="79">
        <f>SUMIFS('Planificación 2026-1'!R:R,'Planificación 2026-1'!W:W,C267,'Planificación 2026-1'!G:G,"IS",'Planificación 2026-1'!H:H,"&lt;3")</f>
        <v>0</v>
      </c>
      <c r="CR267" s="79">
        <f>SUMIFS('Planificación 2026-1'!R:R,'Planificación 2026-1'!W:W,C267,'Planificación 2026-1'!G:G,"PS",'Planificación 2026-1'!H:H,"&lt;3")</f>
        <v>0</v>
      </c>
      <c r="CS267" s="79">
        <f>SUMIFS('Planificación 2026-1'!R:R,'Planificación 2026-1'!W:W,C267,'Planificación 2026-1'!G:G,"IN",'Planificación 2026-1'!H:H,"&lt;3")</f>
        <v>0</v>
      </c>
      <c r="CT267" s="79">
        <f>SUMIFS('Planificación 2026-1'!R:R,'Planificación 2026-1'!W:W,C267,'Planificación 2026-1'!G:G,"CA",'Planificación 2026-1'!H:H,"&lt;3")</f>
        <v>0</v>
      </c>
      <c r="CU267" s="79">
        <f>SUMIFS('Planificación 2026-1'!R:R,'Planificación 2026-1'!W:W,C267,'Planificación 2026-1'!G:G,"DE",'Planificación 2026-1'!H:H,"&lt;3")</f>
        <v>0</v>
      </c>
      <c r="CV267" s="79">
        <f>SUMIFS('Planificación 2026-1'!R:R,'Planificación 2026-1'!W:W,C267,'Planificación 2026-1'!G:G,"OB",'Planificación 2026-1'!H:H,"&lt;3")</f>
        <v>0</v>
      </c>
      <c r="CW267" s="79">
        <f>SUMIFS('Planificación 2026-1'!R:R,'Planificación 2026-1'!W:W,C267,'Planificación 2026-1'!G:G,"MH",'Planificación 2026-1'!H:H,"&lt;3")</f>
        <v>0</v>
      </c>
      <c r="CX267" s="79">
        <f>SUMIFS('Planificación 2026-1'!R:R,'Planificación 2026-1'!W:W,C267,'Planificación 2026-1'!G:G,"IC",'Planificación 2026-1'!H:H,"&lt;3")</f>
        <v>0</v>
      </c>
      <c r="CY267" s="79">
        <f>SUMIFS('Planificación 2026-1'!R:R,'Planificación 2026-1'!W:W,C267,'Planificación 2026-1'!G:G,"AR",'Planificación 2026-1'!H:H,"&lt;3")</f>
        <v>0</v>
      </c>
      <c r="CZ267" s="79">
        <f>SUMIFS('Planificación 2026-1'!R:R,'Planificación 2026-1'!W:W,C267,'Planificación 2026-1'!G:G,"T1",'Planificación 2026-1'!H:H,"&lt;3")</f>
        <v>0</v>
      </c>
      <c r="DA267" s="79">
        <f>SUMIFS('Planificación 2026-1'!R:R,'Planificación 2026-1'!W:W,C267,'Planificación 2026-1'!G:G,"T3",'Planificación 2026-1'!H:H,"&lt;3")</f>
        <v>0</v>
      </c>
      <c r="DB267" s="79">
        <f>SUMIFS('Planificación 2026-1'!R:R,'Planificación 2026-1'!W:W,C267,'Planificación 2026-1'!G:G,"T2",'Planificación 2026-1'!H:H,"&lt;3")</f>
        <v>0</v>
      </c>
      <c r="DC267" s="79">
        <f>SUMIFS('Planificación 2026-1'!R:R,'Planificación 2026-1'!W:W,C267,'Planificación 2026-1'!G:G,"AE",'Planificación 2026-1'!H:H,"&lt;3")</f>
        <v>0</v>
      </c>
      <c r="DD267" s="79">
        <f>SUMIFS('Planificación 2026-1'!R:R,'Planificación 2026-1'!W:W,C267,'Planificación 2026-1'!G:G,"T4",'Planificación 2026-1'!H:H,"&lt;3")</f>
        <v>0</v>
      </c>
      <c r="DE267" s="78" t="str">
        <f t="shared" si="60"/>
        <v>P02</v>
      </c>
      <c r="DF267" s="30">
        <f>IF(C267="","",SUMIFS('Planificación 2026-1'!R:R,'Planificación 2026-1'!W:W,C267,'Planificación 2026-1'!E:E,"PRINCIPAL",'Planificación 2026-1'!X:X,"VIRTUAL"))</f>
        <v>10</v>
      </c>
      <c r="DG267" s="30">
        <f>IF(C267="","",SUMIFS('Planificación 2026-1'!R:R,'Planificación 2026-1'!W:W,C267,'Planificación 2026-1'!E:E,"PRINCIPAL",'Planificación 2026-1'!X:X,"PRESENCIAL"))</f>
        <v>0</v>
      </c>
      <c r="DH267" s="30">
        <f>IF(C267="","",SUMIFS('Planificación 2026-1'!R:R,'Planificación 2026-1'!W:W,C267,'Planificación 2026-1'!E:E,"PRINCIPAL",'Planificación 2026-1'!X:X,"HIBRIDO PRESENCIAL"))</f>
        <v>0</v>
      </c>
      <c r="DI267" s="78" t="str">
        <f t="shared" si="61"/>
        <v>P02</v>
      </c>
      <c r="DJ267" s="78">
        <f>IF(C267="","",SUMIFS('Planificación 2026-1'!R:R,'Planificación 2026-1'!W:W,C267,'Planificación 2026-1'!E:E,"FILIAL",'Planificación 2026-1'!X:X,"VIRTUAL"))</f>
        <v>8</v>
      </c>
      <c r="DK267" s="80">
        <f>IF(C267="","",SUMIFS('Planificación 2026-1'!R:R,'Planificación 2026-1'!W:W,C267,'Planificación 2026-1'!E:E,"FILIAL",'Planificación 2026-1'!X:X,"PRESENCIAL"))</f>
        <v>0</v>
      </c>
      <c r="DL267" s="42">
        <f>IF(C267="","",SUMIFS('Planificación 2026-1'!R:R,'Planificación 2026-1'!W:W,C267,'Planificación 2026-1'!E:E,"FILIAL",'Planificación 2026-1'!X:X,"HIBRIDO PRESENCIAL"))</f>
        <v>0</v>
      </c>
      <c r="DM267" s="81" t="str">
        <f t="shared" si="62"/>
        <v/>
      </c>
      <c r="DN267" s="78">
        <f>IF(C267="","",SUMIFS('Planificación 2026-1'!R:R,'Planificación 2026-1'!W:W,C267,'Planificación 2026-1'!E:E,"SUNAMPE",'Planificación 2026-1'!X:X,"VIRTUAL"))</f>
        <v>0</v>
      </c>
      <c r="DO267" s="42">
        <f>IF(C267="","",SUMIFS('Planificación 2026-1'!R:R,'Planificación 2026-1'!W:W,C267,'Planificación 2026-1'!E:E,"SUNAMPE",'Planificación 2026-1'!X:X,"PRESENCIAL"))</f>
        <v>0</v>
      </c>
      <c r="DP267" s="81" t="str">
        <f t="shared" si="63"/>
        <v/>
      </c>
      <c r="DQ267" s="78">
        <f>IF(C267="","",SUMIFS('Planificación 2026-1'!R:R,'Planificación 2026-1'!W:W,C267,'Planificación 2026-1'!E:E,"HUAURA",'Planificación 2026-1'!X:X,"VIRTUAL"))</f>
        <v>0</v>
      </c>
      <c r="DR267" s="42">
        <f>IF(C267="","",SUMIFS('Planificación 2026-1'!R:R,'Planificación 2026-1'!W:W,C267,'Planificación 2026-1'!E:E,"HUAURA",'Planificación 2026-1'!X:X,"PRESENCIAL"))</f>
        <v>0</v>
      </c>
      <c r="DS267" s="48">
        <f>SUMIFS('Planificación 2026-1'!R:R,'Planificación 2026-1'!W:W,C267,'Planificación 2026-1'!E:E,"PRINCIPAL",'Planificación 2026-1'!X:X,"VIRTUAL",'Planificación 2026-1'!H:H,"&gt;2")</f>
        <v>10</v>
      </c>
      <c r="DT267" s="48">
        <f>SUMIFS('Planificación 2026-1'!R:R,'Planificación 2026-1'!W:W,C267,'Planificación 2026-1'!E:E,"PRINCIPAL",'Planificación 2026-1'!X:X,"&lt;&gt;VIRTUAL",'Planificación 2026-1'!H:H,"&gt;2")</f>
        <v>0</v>
      </c>
      <c r="DU267" s="48">
        <f>SUMIFS('Planificación 2026-1'!R:R,'Planificación 2026-1'!W:W,C267,'Planificación 2026-1'!E:E,"SUNAMPE",'Planificación 2026-1'!X:X,"VIRTUAL",'Planificación 2026-1'!H:H,"&gt;2")</f>
        <v>0</v>
      </c>
      <c r="DV267" s="48">
        <f>SUMIFS('Planificación 2026-1'!R:R,'Planificación 2026-1'!W:W,C267,'Planificación 2026-1'!E:E,"SUNAMPE",'Planificación 2026-1'!X:X,"&lt;&gt;VIRTUAL",'Planificación 2026-1'!H:H,"&gt;2")</f>
        <v>0</v>
      </c>
      <c r="DW267" s="48">
        <f>SUMIFS('Planificación 2026-1'!R:R,'Planificación 2026-1'!W:W,C267,'Planificación 2026-1'!E:E,"FILIAL",'Planificación 2026-1'!X:X,"VIRTUAL",'Planificación 2026-1'!H:H,"&gt;2")</f>
        <v>8</v>
      </c>
      <c r="DX267" s="48">
        <f>SUMIFS('Planificación 2026-1'!R:R,'Planificación 2026-1'!W:W,C267,'Planificación 2026-1'!E:E,"FILIAL",'Planificación 2026-1'!X:X,"&lt;&gt;VIRTUAL",'Planificación 2026-1'!H:H,"&gt;2")</f>
        <v>0</v>
      </c>
      <c r="DY267" s="48">
        <f>SUMIFS('Planificación 2026-1'!R:R,'Planificación 2026-1'!W:W,C267,'Planificación 2026-1'!E:E,"PORUMA",'Planificación 2026-1'!X:X,"VIRTUAL",'Planificación 2026-1'!H:H,"&gt;2")</f>
        <v>0</v>
      </c>
      <c r="DZ267" s="48">
        <f>SUMIFS('Planificación 2026-1'!R:R,'Planificación 2026-1'!W:W,C267,'Planificación 2026-1'!E:E,"PORUMA",'Planificación 2026-1'!X:X,"&lt;&gt;VIRTUAL",'Planificación 2026-1'!H:H,"&gt;2")</f>
        <v>0</v>
      </c>
      <c r="EA267" s="48">
        <f>SUMIFS('Planificación 2026-1'!R:R,'Planificación 2026-1'!W:W,C267,'Planificación 2026-1'!E:E,"HUAURA",'Planificación 2026-1'!X:X,"VIRTUAL",'Planificación 2026-1'!H:H,"&gt;2")</f>
        <v>0</v>
      </c>
      <c r="EB267" s="48">
        <f>SUMIFS('Planificación 2026-1'!R:R,'Planificación 2026-1'!W:W,C267,'Planificación 2026-1'!E:E,"HUAURA",'Planificación 2026-1'!X:X,"&lt;&gt;VIRTUAL",'Planificación 2026-1'!H:H,"&gt;2")</f>
        <v>0</v>
      </c>
      <c r="EC267" s="48">
        <f>SUMIFS('Planificación 2026-1'!R:R,'Planificación 2026-1'!W:W,C267,'Planificación 2026-1'!E:E,"PRINCIPAL",'Planificación 2026-1'!X:X,"VIRTUAL",'Planificación 2026-1'!H:H,"&lt;3")</f>
        <v>0</v>
      </c>
      <c r="ED267" s="48">
        <f>SUMIFS('Planificación 2026-1'!R:R,'Planificación 2026-1'!W:W,C267,'Planificación 2026-1'!E:E,"PRINCIPAL",'Planificación 2026-1'!X:X,"&lt;&gt;VIRTUAL",'Planificación 2026-1'!H:H,"&lt;3")</f>
        <v>0</v>
      </c>
      <c r="EE267" s="48">
        <f>SUMIFS('Planificación 2026-1'!R:R,'Planificación 2026-1'!W:W,C267,'Planificación 2026-1'!E:E,"SUNAMPE",'Planificación 2026-1'!X:X,"VIRTUAL",'Planificación 2026-1'!H:H,"&lt;3")</f>
        <v>0</v>
      </c>
      <c r="EF267" s="48">
        <f>SUMIFS('Planificación 2026-1'!R:R,'Planificación 2026-1'!W:W,C267,'Planificación 2026-1'!E:E,"SUNAMPE",'Planificación 2026-1'!X:X,"&lt;&gt;VIRTUAL",'Planificación 2026-1'!H:H,"&lt;3")</f>
        <v>0</v>
      </c>
      <c r="EG267" s="48">
        <f>SUMIFS('Planificación 2026-1'!R:R,'Planificación 2026-1'!W:W,C267,'Planificación 2026-1'!E:E,"FILIAL",'Planificación 2026-1'!X:X,"VIRTUAL",'Planificación 2026-1'!H:H,"&lt;3")</f>
        <v>0</v>
      </c>
      <c r="EH267" s="48">
        <f>SUMIFS('Planificación 2026-1'!R:R,'Planificación 2026-1'!W:W,C267,'Planificación 2026-1'!E:E,"FILIAL",'Planificación 2026-1'!X:X,"&lt;&gt;VIRTUAL",'Planificación 2026-1'!H:H,"&lt;3")</f>
        <v>0</v>
      </c>
      <c r="EI267" s="48">
        <f>SUMIFS('Planificación 2026-1'!R:R,'Planificación 2026-1'!W:W,C267,'Planificación 2026-1'!E:E,"PORUMA",'Planificación 2026-1'!X:X,"VIRTUAL",'Planificación 2026-1'!H:H,"&lt;3")</f>
        <v>0</v>
      </c>
      <c r="EJ267" s="48">
        <f>SUMIFS('Planificación 2026-1'!R:R,'Planificación 2026-1'!W:W,C267,'Planificación 2026-1'!E:E,"PORUMA",'Planificación 2026-1'!X:X,"&lt;&gt;VIRTUAL",'Planificación 2026-1'!H:H,"&lt;3")</f>
        <v>0</v>
      </c>
      <c r="EK267" s="48">
        <f>SUMIFS('Planificación 2026-1'!R:R,'Planificación 2026-1'!W:W,C267,'Planificación 2026-1'!E:E,"HUAURA",'Planificación 2026-1'!X:X,"VIRTUAL",'Planificación 2026-1'!H:H,"&lt;3")</f>
        <v>0</v>
      </c>
      <c r="EL267" s="48">
        <f>SUMIFS('Planificación 2026-1'!R:R,'Planificación 2026-1'!W:W,C267,'Planificación 2026-1'!E:E,"HUAURA",'Planificación 2026-1'!X:X,"&lt;&gt;VIRTUAL",'Planificación 2026-1'!H:H,"&lt;3")</f>
        <v>0</v>
      </c>
      <c r="EM267" s="48">
        <f t="shared" si="64"/>
        <v>8</v>
      </c>
      <c r="EN267" s="48">
        <f t="shared" si="65"/>
        <v>0</v>
      </c>
      <c r="EO267" s="48">
        <f t="shared" si="66"/>
        <v>0</v>
      </c>
      <c r="EP267" s="48">
        <f t="shared" si="67"/>
        <v>10</v>
      </c>
      <c r="EQ267" s="48">
        <f t="shared" si="68"/>
        <v>0</v>
      </c>
      <c r="ER267" s="48"/>
      <c r="ES267" s="48">
        <f t="shared" si="69"/>
        <v>18</v>
      </c>
      <c r="ET267" s="48">
        <f t="shared" si="70"/>
        <v>0</v>
      </c>
      <c r="EU267" s="48" t="b">
        <f t="shared" si="71"/>
        <v>1</v>
      </c>
      <c r="EV267" s="48" t="str">
        <f t="shared" si="72"/>
        <v/>
      </c>
      <c r="EW267" s="48" t="str">
        <f t="shared" si="73"/>
        <v>VIRTUAL</v>
      </c>
    </row>
    <row r="268" spans="2:153" x14ac:dyDescent="0.3">
      <c r="B268" s="383">
        <v>265</v>
      </c>
      <c r="C268" s="107" t="s">
        <v>1046</v>
      </c>
      <c r="D268" s="82">
        <f>SUMIF('Planificación 2026-1'!W:W,C268,'Planificación 2026-1'!R:R)</f>
        <v>20</v>
      </c>
      <c r="E268" s="385" t="s">
        <v>319</v>
      </c>
      <c r="F268" s="386"/>
      <c r="G268" s="107" t="s">
        <v>431</v>
      </c>
      <c r="H268" s="107" t="s">
        <v>432</v>
      </c>
      <c r="I268" s="77" t="str">
        <f>IF(SUM(COUNTIFS('Planificación 2026-1'!E:E,"PRINCIPAL",'Planificación 2026-1'!W:W,C268,'Planificación 2026-1'!G:G,"AF"))&gt;0,"P01"," ")</f>
        <v xml:space="preserve"> </v>
      </c>
      <c r="J268" s="78" t="str">
        <f>IF(SUM(COUNTIFS('Planificación 2026-1'!E:E,"PRINCIPAL",'Planificación 2026-1'!W:W,C268,'Planificación 2026-1'!G:G,"EN"))&gt;0,"P02"," ")</f>
        <v>P02</v>
      </c>
      <c r="K268" s="78" t="str">
        <f>IF(SUM(COUNTIFS('Planificación 2026-1'!E:E,"PRINCIPAL",'Planificación 2026-1'!W:W,C268,'Planificación 2026-1'!G:G,"IS"))&gt;0,"P03"," ")</f>
        <v xml:space="preserve"> </v>
      </c>
      <c r="L268" s="78" t="str">
        <f>IF(SUM(COUNTIFS('Planificación 2026-1'!E:E,"PRINCIPAL",'Planificación 2026-1'!W:W,C268,'Planificación 2026-1'!G:G,"PS"))&gt;0,"P04"," ")</f>
        <v xml:space="preserve"> </v>
      </c>
      <c r="M268" s="78"/>
      <c r="N268" s="78" t="str">
        <f>IF(SUM(COUNTIFS('Planificación 2026-1'!E:E,"PRINCIPAL",'Planificación 2026-1'!W:W,C268,'Planificación 2026-1'!G:G,"IN"))&gt;0,"P06"," ")</f>
        <v xml:space="preserve"> </v>
      </c>
      <c r="O268" s="78" t="str">
        <f>IF(SUM(COUNTIFS('Planificación 2026-1'!E:E,"PRINCIPAL",'Planificación 2026-1'!W:W,C268,'Planificación 2026-1'!G:G,"CA"))&gt;0,"P07"," ")</f>
        <v xml:space="preserve"> </v>
      </c>
      <c r="P268" s="78" t="str">
        <f>IF(SUM(COUNTIFS('Planificación 2026-1'!E:E,"PRINCIPAL",'Planificación 2026-1'!W:W,C268,'Planificación 2026-1'!G:G,"DE"))&gt;0,"P08"," ")</f>
        <v xml:space="preserve"> </v>
      </c>
      <c r="Q268" s="78" t="str">
        <f>IF(SUM(COUNTIFS('Planificación 2026-1'!E:E,"PRINCIPAL",'Planificación 2026-1'!W:W,C268,'Planificación 2026-1'!G:G,"OB"))&gt;0,"P09"," ")</f>
        <v xml:space="preserve"> </v>
      </c>
      <c r="R268" s="78" t="str">
        <f>IF(SUM(COUNTIFS('Planificación 2026-1'!E:E,"PRINCIPAL",'Planificación 2026-1'!W:W,C268,'Planificación 2026-1'!G:G,"MH"))&gt;0,"P31"," ")</f>
        <v xml:space="preserve"> </v>
      </c>
      <c r="S268" s="78" t="str">
        <f>IF(SUM(COUNTIFS('Planificación 2026-1'!E:E,"PRINCIPAL",'Planificación 2026-1'!W:W,C268,'Planificación 2026-1'!G:G,"IC"))&gt;0,"P32"," ")</f>
        <v xml:space="preserve"> </v>
      </c>
      <c r="T268" s="78" t="str">
        <f>IF(SUM(COUNTIFS('Planificación 2026-1'!E:E,"PRINCIPAL",'Planificación 2026-1'!W:W,C268,'Planificación 2026-1'!G:G,"AR"))&gt;0,"P34"," ")</f>
        <v xml:space="preserve"> </v>
      </c>
      <c r="U268" s="78" t="str">
        <f>IF(SUM(COUNTIFS('Planificación 2026-1'!E:E,"PRINCIPAL",'Planificación 2026-1'!W:W,C268,'Planificación 2026-1'!G:G,"T1"))&gt;0,"P35"," ")</f>
        <v xml:space="preserve"> </v>
      </c>
      <c r="V268" s="78" t="str">
        <f>IF(SUM(COUNTIFS('Planificación 2026-1'!E:E,"PRINCIPAL",'Planificación 2026-1'!W:W,C268,'Planificación 2026-1'!G:G,"T3"))&gt;0,"P36"," ")</f>
        <v xml:space="preserve"> </v>
      </c>
      <c r="W268" s="78" t="str">
        <f>IF(SUM(COUNTIFS('Planificación 2026-1'!E:E,"PRINCIPAL",'Planificación 2026-1'!W:W,C268,'Planificación 2026-1'!G:G,"T2"))&gt;0,"P37"," ")</f>
        <v xml:space="preserve"> </v>
      </c>
      <c r="X268" s="78" t="str">
        <f>IF(SUM(COUNTIFS('Planificación 2026-1'!E:E,"PRINCIPAL",'Planificación 2026-1'!W:W,C268,'Planificación 2026-1'!G:G,"AE"))&gt;0,"P38"," ")</f>
        <v xml:space="preserve"> </v>
      </c>
      <c r="Y268" s="78" t="str">
        <f>IF(SUM(COUNTIFS('Planificación 2026-1'!E:E,"PRINCIPAL",'Planificación 2026-1'!W:W,C268,'Planificación 2026-1'!G:G,"T4"))&gt;0,"P55"," ")</f>
        <v xml:space="preserve"> </v>
      </c>
      <c r="Z268" s="78" t="str">
        <f>IF(SUM(COUNTIFS('Planificación 2026-1'!E:E,"FILIAL",'Planificación 2026-1'!W:W,C268,'Planificación 2026-1'!G:G,"AF"))&gt;0," P01"," ")</f>
        <v xml:space="preserve"> </v>
      </c>
      <c r="AA268" s="78" t="str">
        <f>IF(SUM(COUNTIFS('Planificación 2026-1'!E:E,"FILIAL",'Planificación 2026-1'!W:W,C268,'Planificación 2026-1'!G:G,"EN"))&gt;0,"P02"," ")</f>
        <v>P02</v>
      </c>
      <c r="AB268" s="78" t="str">
        <f>IF(SUM(COUNTIFS('Planificación 2026-1'!E:E,"FILIAL",'Planificación 2026-1'!W:W,C268,'Planificación 2026-1'!G:G,"IS"))&gt;0,"P03"," ")</f>
        <v xml:space="preserve"> </v>
      </c>
      <c r="AC268" s="78" t="str">
        <f>IF(SUM(COUNTIFS('Planificación 2026-1'!E:E,"FILIAL",'Planificación 2026-1'!W:W,C268,'Planificación 2026-1'!G:G,"PS"))&gt;0,"P04"," ")</f>
        <v xml:space="preserve"> </v>
      </c>
      <c r="AD268" s="78"/>
      <c r="AE268" s="78" t="str">
        <f>IF(SUM(COUNTIFS('Planificación 2026-1'!E:E,"FILIAL",'Planificación 2026-1'!W:W,C268,'Planificación 2026-1'!G:G,"IN"))&gt;0,"P06"," ")</f>
        <v xml:space="preserve"> </v>
      </c>
      <c r="AF268" s="78" t="str">
        <f>IF(SUM(COUNTIFS('Planificación 2026-1'!E:E,"FILIAL",'Planificación 2026-1'!W:W,C268,'Planificación 2026-1'!G:G,"CA"))&gt;0,"P07"," ")</f>
        <v xml:space="preserve"> </v>
      </c>
      <c r="AG268" s="78" t="str">
        <f>IF(SUM(COUNTIFS('Planificación 2026-1'!E:E,"FILIAL",'Planificación 2026-1'!W:W,C268,'Planificación 2026-1'!G:G,"DE"))&gt;0,"P08"," ")</f>
        <v xml:space="preserve"> </v>
      </c>
      <c r="AH268" s="78" t="str">
        <f>IF(SUM(COUNTIFS('Planificación 2026-1'!E:E,"FILIAL",'Planificación 2026-1'!W:W,C268,'Planificación 2026-1'!G:G,"OB"))&gt;0,"P09"," ")</f>
        <v xml:space="preserve"> </v>
      </c>
      <c r="AI268" s="78" t="str">
        <f>IF(SUM(COUNTIFS('Planificación 2026-1'!E:E,"FILIAL",'Planificación 2026-1'!W:W,C268,'Planificación 2026-1'!G:G,"MH"))&gt;0,"P31"," ")</f>
        <v xml:space="preserve"> </v>
      </c>
      <c r="AJ268" s="78" t="str">
        <f>IF(SUM(COUNTIFS('Planificación 2026-1'!E:E,"FILIAL",'Planificación 2026-1'!W:W,C268,'Planificación 2026-1'!G:G,"IC"))&gt;0,"P32"," ")</f>
        <v xml:space="preserve"> </v>
      </c>
      <c r="AK268" s="78" t="str">
        <f>IF(SUM(COUNTIFS('Planificación 2026-1'!E:E,"FILIAL",'Planificación 2026-1'!W:W,C268,'Planificación 2026-1'!G:G,"AR"))&gt;0,"P34"," ")</f>
        <v xml:space="preserve"> </v>
      </c>
      <c r="AL268" s="78" t="str">
        <f>IF(SUM(COUNTIFS('Planificación 2026-1'!E:E,"FILIAL",'Planificación 2026-1'!W:W,C268,'Planificación 2026-1'!G:G,"T1"))&gt;0,"P35"," ")</f>
        <v xml:space="preserve"> </v>
      </c>
      <c r="AM268" s="78" t="str">
        <f>IF(SUM(COUNTIFS('Planificación 2026-1'!E:E,"FILIAL",'Planificación 2026-1'!W:W,C268,'Planificación 2026-1'!G:G,"T3"))&gt;0,"P36"," ")</f>
        <v xml:space="preserve"> </v>
      </c>
      <c r="AN268" s="78" t="str">
        <f>IF(SUM(COUNTIFS('Planificación 2026-1'!E:E,"FILIAL",'Planificación 2026-1'!W:W,C268,'Planificación 2026-1'!G:G,"T2"))&gt;0,"P37"," ")</f>
        <v xml:space="preserve"> </v>
      </c>
      <c r="AO268" s="78" t="str">
        <f>IF(SUM(COUNTIFS('Planificación 2026-1'!E:E,"FILIAL",'Planificación 2026-1'!W:W,C268,'Planificación 2026-1'!G:G,"AE"))&gt;0,"P38"," ")</f>
        <v xml:space="preserve"> </v>
      </c>
      <c r="AP268" s="78" t="str">
        <f>IF(SUM(COUNTIFS('Planificación 2026-1'!E:E,"FILIAL",'Planificación 2026-1'!W:W,C268,'Planificación 2026-1'!G:G,"T4"))&gt;0,"P55"," ")</f>
        <v xml:space="preserve"> </v>
      </c>
      <c r="AQ268" s="78" t="str">
        <f>IF(SUM(COUNTIFS('Planificación 2026-1'!E:E,"SUNAMPE",'Planificación 2026-1'!W:W,C268,'Planificación 2026-1'!G:G,"AF"))&gt;0," P01"," ")</f>
        <v xml:space="preserve"> </v>
      </c>
      <c r="AR268" s="78" t="str">
        <f>IF(SUM(COUNTIFS('Planificación 2026-1'!E:E,"SUNAMPE",'Planificación 2026-1'!W:W,C268,'Planificación 2026-1'!G:G,"EN"))&gt;0,"P02"," ")</f>
        <v xml:space="preserve"> </v>
      </c>
      <c r="AS268" s="78" t="str">
        <f>IF(SUM(COUNTIFS('Planificación 2026-1'!E:E,"SUNAMPE",'Planificación 2026-1'!W:W,C268,'Planificación 2026-1'!G:G,"IS"))&gt;0,"P03"," ")</f>
        <v xml:space="preserve"> </v>
      </c>
      <c r="AT268" s="78" t="str">
        <f>IF(SUM(COUNTIFS('Planificación 2026-1'!E:E,"SUNAMPE",'Planificación 2026-1'!W:W,C268,'Planificación 2026-1'!G:G,"PS"))&gt;0,"P04"," ")</f>
        <v xml:space="preserve"> </v>
      </c>
      <c r="AU268" s="78"/>
      <c r="AV268" s="78" t="str">
        <f>IF(SUM(COUNTIFS('Planificación 2026-1'!E:E,"SUNAMPE",'Planificación 2026-1'!W:W,C268,'Planificación 2026-1'!G:G,"IN"))&gt;0,"P06"," ")</f>
        <v xml:space="preserve"> </v>
      </c>
      <c r="AW268" s="78" t="str">
        <f>IF(SUM(COUNTIFS('Planificación 2026-1'!E:E,"SUNAMPE",'Planificación 2026-1'!W:W,C268,'Planificación 2026-1'!G:G,"CA"))&gt;0,"P07"," ")</f>
        <v xml:space="preserve"> </v>
      </c>
      <c r="AX268" s="78" t="str">
        <f>IF(SUM(COUNTIFS('Planificación 2026-1'!E:E,"SUNAMPE",'Planificación 2026-1'!W:W,C268,'Planificación 2026-1'!G:G,"DE"))&gt;0,"P08"," ")</f>
        <v xml:space="preserve"> </v>
      </c>
      <c r="AY268" s="78" t="str">
        <f>IF(SUM(COUNTIFS('Planificación 2026-1'!E:E,"SUNAMPE",'Planificación 2026-1'!W:W,C268,'Planificación 2026-1'!G:G,"OB"))&gt;0,"P09"," ")</f>
        <v xml:space="preserve"> </v>
      </c>
      <c r="AZ268" s="78" t="str">
        <f>IF(SUM(COUNTIFS('Planificación 2026-1'!E:E,"SUNAMPE",'Planificación 2026-1'!W:W,C268,'Planificación 2026-1'!G:G,"MH"))&gt;0,"P31"," ")</f>
        <v xml:space="preserve"> </v>
      </c>
      <c r="BA268" s="78" t="str">
        <f>IF(SUM(COUNTIFS('Planificación 2026-1'!E:E,"SUNAMPE",'Planificación 2026-1'!W:W,C268,'Planificación 2026-1'!G:G,"IC"))&gt;0,"P32"," ")</f>
        <v xml:space="preserve"> </v>
      </c>
      <c r="BB268" s="78" t="str">
        <f>IF(SUM(COUNTIFS('Planificación 2026-1'!E:E,"SUNAMPE",'Planificación 2026-1'!W:W,C268,'Planificación 2026-1'!G:G,"AR"))&gt;0,"P34"," ")</f>
        <v xml:space="preserve"> </v>
      </c>
      <c r="BC268" s="78" t="str">
        <f>IF(SUM(COUNTIFS('Planificación 2026-1'!E:E,"SUNAMPE",'Planificación 2026-1'!W:W,C268,'Planificación 2026-1'!G:G,"T1"))&gt;0,"P35"," ")</f>
        <v xml:space="preserve"> </v>
      </c>
      <c r="BD268" s="78" t="str">
        <f>IF(SUM(COUNTIFS('Planificación 2026-1'!E:E,"SUNAMPE",'Planificación 2026-1'!W:W,C268,'Planificación 2026-1'!G:G,"T3"))&gt;0,"P36"," ")</f>
        <v xml:space="preserve"> </v>
      </c>
      <c r="BE268" s="78" t="str">
        <f>IF(SUM(COUNTIFS('Planificación 2026-1'!E:E,"SUNAMPE",'Planificación 2026-1'!W:W,C268,'Planificación 2026-1'!G:G,"T2"))&gt;0,"P37"," ")</f>
        <v xml:space="preserve"> </v>
      </c>
      <c r="BF268" s="78" t="str">
        <f>IF(SUM(COUNTIFS('Planificación 2026-1'!E:E,"SUNAMPE",'Planificación 2026-1'!W:W,C268,'Planificación 2026-1'!G:G,"AE"))&gt;0,"P38"," ")</f>
        <v xml:space="preserve"> </v>
      </c>
      <c r="BG268" s="78" t="str">
        <f>IF(SUM(COUNTIFS('Planificación 2026-1'!E:E,"SUNAMPE",'Planificación 2026-1'!W:W,C268,'Planificación 2026-1'!G:G,"T4"))&gt;0,"P55"," ")</f>
        <v xml:space="preserve"> </v>
      </c>
      <c r="BH268" s="78" t="str">
        <f>IF(SUM(COUNTIFS('Planificación 2026-1'!E:E,"HUAURA",'Planificación 2026-1'!W:W,C268,'Planificación 2026-1'!G:G,"AF"))&gt;0," P01"," ")</f>
        <v xml:space="preserve"> </v>
      </c>
      <c r="BI268" s="78" t="str">
        <f>IF(SUM(COUNTIFS('Planificación 2026-1'!E:E,"HUAURA",'Planificación 2026-1'!W:W,C268,'Planificación 2026-1'!G:G,"EN"))&gt;0,"P02"," ")</f>
        <v xml:space="preserve"> </v>
      </c>
      <c r="BJ268" s="78" t="str">
        <f>IF(SUM(COUNTIFS('Planificación 2026-1'!E:E,"HUAURA",'Planificación 2026-1'!W:W,C268,'Planificación 2026-1'!G:G,"IS"))&gt;0,"P03"," ")</f>
        <v xml:space="preserve"> </v>
      </c>
      <c r="BK268" s="78" t="str">
        <f>IF(SUM(COUNTIFS('Planificación 2026-1'!E:E,"HUAURA",'Planificación 2026-1'!W:W,C268,'Planificación 2026-1'!G:G,"PS"))&gt;0,"P04"," ")</f>
        <v xml:space="preserve"> </v>
      </c>
      <c r="BL268" s="78"/>
      <c r="BM268" s="78" t="str">
        <f>IF(SUM(COUNTIFS('Planificación 2026-1'!E:E,"HUAURA",'Planificación 2026-1'!W:W,C268,'Planificación 2026-1'!G:G,"IN"))&gt;0,"P06"," ")</f>
        <v xml:space="preserve"> </v>
      </c>
      <c r="BN268" s="78" t="str">
        <f>IF(SUM(COUNTIFS('Planificación 2026-1'!E:E,"HUAURA",'Planificación 2026-1'!W:W,C268,'Planificación 2026-1'!G:G,"CA"))&gt;0,"P07"," ")</f>
        <v xml:space="preserve"> </v>
      </c>
      <c r="BO268" s="78" t="str">
        <f>IF(SUM(COUNTIFS('Planificación 2026-1'!E:E,"HUAURA",'Planificación 2026-1'!W:W,C268,'Planificación 2026-1'!G:G,"DE"))&gt;0,"P08"," ")</f>
        <v xml:space="preserve"> </v>
      </c>
      <c r="BP268" s="78" t="str">
        <f>IF(SUM(COUNTIFS('Planificación 2026-1'!E:E,"HUAURA",'Planificación 2026-1'!W:W,C268,'Planificación 2026-1'!G:G,"OB"))&gt;0,"P09"," ")</f>
        <v xml:space="preserve"> </v>
      </c>
      <c r="BQ268" s="78" t="str">
        <f>IF(SUM(COUNTIFS('Planificación 2026-1'!E:E,"HUAURA",'Planificación 2026-1'!W:W,C268,'Planificación 2026-1'!G:G,"MH"))&gt;0,"P31"," ")</f>
        <v xml:space="preserve"> </v>
      </c>
      <c r="BR268" s="78" t="str">
        <f>IF(SUM(COUNTIFS('Planificación 2026-1'!E:E,"HUAURA",'Planificación 2026-1'!W:W,C268,'Planificación 2026-1'!G:G,"IC"))&gt;0,"P32"," ")</f>
        <v xml:space="preserve"> </v>
      </c>
      <c r="BS268" s="78" t="str">
        <f>IF(SUM(COUNTIFS('Planificación 2026-1'!E:E,"HUAURA",'Planificación 2026-1'!W:W,C268,'Planificación 2026-1'!G:G,"AR"))&gt;0,"P34"," ")</f>
        <v xml:space="preserve"> </v>
      </c>
      <c r="BT268" s="78" t="str">
        <f>IF(SUM(COUNTIFS('Planificación 2026-1'!E:E,"HUAURA",'Planificación 2026-1'!W:W,C268,'Planificación 2026-1'!G:G,"T1"))&gt;0,"P35"," ")</f>
        <v xml:space="preserve"> </v>
      </c>
      <c r="BU268" s="78" t="str">
        <f>IF(SUM(COUNTIFS('Planificación 2026-1'!E:E,"HUAURA",'Planificación 2026-1'!W:W,C268,'Planificación 2026-1'!G:G,"T3"))&gt;0,"P36"," ")</f>
        <v xml:space="preserve"> </v>
      </c>
      <c r="BV268" s="78" t="str">
        <f>IF(SUM(COUNTIFS('Planificación 2026-1'!E:E,"HUAURA",'Planificación 2026-1'!W:W,C268,'Planificación 2026-1'!G:G,"T2"))&gt;0,"P37"," ")</f>
        <v xml:space="preserve"> </v>
      </c>
      <c r="BW268" s="78" t="str">
        <f>IF(SUM(COUNTIFS('Planificación 2026-1'!E:E,"HUAURA",'Planificación 2026-1'!W:W,C268,'Planificación 2026-1'!G:G,"AE"))&gt;0,"P38"," ")</f>
        <v xml:space="preserve"> </v>
      </c>
      <c r="BX268" s="78" t="str">
        <f>IF(SUM(COUNTIFS('Planificación 2026-1'!E:E,"HUAURA",'Planificación 2026-1'!W:W,C268,'Planificación 2026-1'!G:G,"T4"))&gt;0,"P55"," ")</f>
        <v xml:space="preserve"> </v>
      </c>
      <c r="BY268" s="79">
        <f>SUMIFS('Planificación 2026-1'!R:R,'Planificación 2026-1'!W:W,C268,'Planificación 2026-1'!G:G,"AF",'Planificación 2026-1'!H:H,"&gt;2")</f>
        <v>0</v>
      </c>
      <c r="BZ268" s="79">
        <f>SUMIFS('Planificación 2026-1'!R:R,'Planificación 2026-1'!W:W,C268,'Planificación 2026-1'!G:G,"EN",'Planificación 2026-1'!H:H,"&gt;2")</f>
        <v>20</v>
      </c>
      <c r="CA268" s="79">
        <f>SUMIFS('Planificación 2026-1'!R:R,'Planificación 2026-1'!W:W,C268,'Planificación 2026-1'!G:G,"IS",'Planificación 2026-1'!H:H,"&gt;2")</f>
        <v>0</v>
      </c>
      <c r="CB268" s="79">
        <f>SUMIFS('Planificación 2026-1'!R:R,'Planificación 2026-1'!W:W,C268,'Planificación 2026-1'!G:G,"PS",'Planificación 2026-1'!H:H,"&gt;2")</f>
        <v>0</v>
      </c>
      <c r="CC268" s="79">
        <f>SUMIFS('Planificación 2026-1'!R:R,'Planificación 2026-1'!W:W,C268,'Planificación 2026-1'!G:G,"IN",'Planificación 2026-1'!H:H,"&gt;2")</f>
        <v>0</v>
      </c>
      <c r="CD268" s="79">
        <f>SUMIFS('Planificación 2026-1'!R:R,'Planificación 2026-1'!W:W,C268,'Planificación 2026-1'!G:G,"CA",'Planificación 2026-1'!H:H,"&gt;2")</f>
        <v>0</v>
      </c>
      <c r="CE268" s="79">
        <f>SUMIFS('Planificación 2026-1'!R:R,'Planificación 2026-1'!W:W,C268,'Planificación 2026-1'!G:G,"DE",'Planificación 2026-1'!H:H,"&gt;2")</f>
        <v>0</v>
      </c>
      <c r="CF268" s="79">
        <f>SUMIFS('Planificación 2026-1'!R:R,'Planificación 2026-1'!W:W,C268,'Planificación 2026-1'!G:G,"OB",'Planificación 2026-1'!H:H,"&gt;2")</f>
        <v>0</v>
      </c>
      <c r="CG268" s="79">
        <f>SUMIFS('Planificación 2026-1'!R:R,'Planificación 2026-1'!W:W,C268,'Planificación 2026-1'!G:G,"MH",'Planificación 2026-1'!H:H,"&gt;2")</f>
        <v>0</v>
      </c>
      <c r="CH268" s="79">
        <f>SUMIFS('Planificación 2026-1'!R:R,'Planificación 2026-1'!W:W,C268,'Planificación 2026-1'!G:G,"IC",'Planificación 2026-1'!H:H,"&gt;2")</f>
        <v>0</v>
      </c>
      <c r="CI268" s="79">
        <f>SUMIFS('Planificación 2026-1'!R:R,'Planificación 2026-1'!W:W,C268,'Planificación 2026-1'!G:G,"AR",'Planificación 2026-1'!H:H,"&gt;2")</f>
        <v>0</v>
      </c>
      <c r="CJ268" s="79">
        <f>SUMIFS('Planificación 2026-1'!R:R,'Planificación 2026-1'!W:W,C268,'Planificación 2026-1'!G:G,"T1",'Planificación 2026-1'!H:H,"&gt;2")</f>
        <v>0</v>
      </c>
      <c r="CK268" s="79">
        <f>SUMIFS('Planificación 2026-1'!R:R,'Planificación 2026-1'!W:W,C268,'Planificación 2026-1'!G:G,"T3",'Planificación 2026-1'!H:H,"&gt;2")</f>
        <v>0</v>
      </c>
      <c r="CL268" s="79">
        <f>SUMIFS('Planificación 2026-1'!R:R,'Planificación 2026-1'!W:W,C268,'Planificación 2026-1'!G:G,"T2",'Planificación 2026-1'!H:H,"&gt;2")</f>
        <v>0</v>
      </c>
      <c r="CM268" s="79">
        <f>SUMIFS('Planificación 2026-1'!R:R,'Planificación 2026-1'!W:W,C268,'Planificación 2026-1'!G:G,"AE",'Planificación 2026-1'!H:H,"&gt;2")</f>
        <v>0</v>
      </c>
      <c r="CN268" s="79">
        <f>SUMIFS('Planificación 2026-1'!R:R,'Planificación 2026-1'!W:W,C268,'Planificación 2026-1'!G:G,"T4",'Planificación 2026-1'!H:H,"&gt;2")</f>
        <v>0</v>
      </c>
      <c r="CO268" s="79">
        <f>SUMIFS('Planificación 2026-1'!R:R,'Planificación 2026-1'!W:W,C268,'Planificación 2026-1'!G:G,"AF",'Planificación 2026-1'!H:H,"&lt;3")</f>
        <v>0</v>
      </c>
      <c r="CP268" s="79">
        <f>SUMIFS('Planificación 2026-1'!R:R,'Planificación 2026-1'!W:W,C268,'Planificación 2026-1'!G:G,"EN",'Planificación 2026-1'!H:H,"&lt;3")</f>
        <v>0</v>
      </c>
      <c r="CQ268" s="79">
        <f>SUMIFS('Planificación 2026-1'!R:R,'Planificación 2026-1'!W:W,C268,'Planificación 2026-1'!G:G,"IS",'Planificación 2026-1'!H:H,"&lt;3")</f>
        <v>0</v>
      </c>
      <c r="CR268" s="79">
        <f>SUMIFS('Planificación 2026-1'!R:R,'Planificación 2026-1'!W:W,C268,'Planificación 2026-1'!G:G,"PS",'Planificación 2026-1'!H:H,"&lt;3")</f>
        <v>0</v>
      </c>
      <c r="CS268" s="79">
        <f>SUMIFS('Planificación 2026-1'!R:R,'Planificación 2026-1'!W:W,C268,'Planificación 2026-1'!G:G,"IN",'Planificación 2026-1'!H:H,"&lt;3")</f>
        <v>0</v>
      </c>
      <c r="CT268" s="79">
        <f>SUMIFS('Planificación 2026-1'!R:R,'Planificación 2026-1'!W:W,C268,'Planificación 2026-1'!G:G,"CA",'Planificación 2026-1'!H:H,"&lt;3")</f>
        <v>0</v>
      </c>
      <c r="CU268" s="79">
        <f>SUMIFS('Planificación 2026-1'!R:R,'Planificación 2026-1'!W:W,C268,'Planificación 2026-1'!G:G,"DE",'Planificación 2026-1'!H:H,"&lt;3")</f>
        <v>0</v>
      </c>
      <c r="CV268" s="79">
        <f>SUMIFS('Planificación 2026-1'!R:R,'Planificación 2026-1'!W:W,C268,'Planificación 2026-1'!G:G,"OB",'Planificación 2026-1'!H:H,"&lt;3")</f>
        <v>0</v>
      </c>
      <c r="CW268" s="79">
        <f>SUMIFS('Planificación 2026-1'!R:R,'Planificación 2026-1'!W:W,C268,'Planificación 2026-1'!G:G,"MH",'Planificación 2026-1'!H:H,"&lt;3")</f>
        <v>0</v>
      </c>
      <c r="CX268" s="79">
        <f>SUMIFS('Planificación 2026-1'!R:R,'Planificación 2026-1'!W:W,C268,'Planificación 2026-1'!G:G,"IC",'Planificación 2026-1'!H:H,"&lt;3")</f>
        <v>0</v>
      </c>
      <c r="CY268" s="79">
        <f>SUMIFS('Planificación 2026-1'!R:R,'Planificación 2026-1'!W:W,C268,'Planificación 2026-1'!G:G,"AR",'Planificación 2026-1'!H:H,"&lt;3")</f>
        <v>0</v>
      </c>
      <c r="CZ268" s="79">
        <f>SUMIFS('Planificación 2026-1'!R:R,'Planificación 2026-1'!W:W,C268,'Planificación 2026-1'!G:G,"T1",'Planificación 2026-1'!H:H,"&lt;3")</f>
        <v>0</v>
      </c>
      <c r="DA268" s="79">
        <f>SUMIFS('Planificación 2026-1'!R:R,'Planificación 2026-1'!W:W,C268,'Planificación 2026-1'!G:G,"T3",'Planificación 2026-1'!H:H,"&lt;3")</f>
        <v>0</v>
      </c>
      <c r="DB268" s="79">
        <f>SUMIFS('Planificación 2026-1'!R:R,'Planificación 2026-1'!W:W,C268,'Planificación 2026-1'!G:G,"T2",'Planificación 2026-1'!H:H,"&lt;3")</f>
        <v>0</v>
      </c>
      <c r="DC268" s="79">
        <f>SUMIFS('Planificación 2026-1'!R:R,'Planificación 2026-1'!W:W,C268,'Planificación 2026-1'!G:G,"AE",'Planificación 2026-1'!H:H,"&lt;3")</f>
        <v>0</v>
      </c>
      <c r="DD268" s="79">
        <f>SUMIFS('Planificación 2026-1'!R:R,'Planificación 2026-1'!W:W,C268,'Planificación 2026-1'!G:G,"T4",'Planificación 2026-1'!H:H,"&lt;3")</f>
        <v>0</v>
      </c>
      <c r="DE268" s="78" t="str">
        <f t="shared" si="60"/>
        <v>P02</v>
      </c>
      <c r="DF268" s="30">
        <f>IF(C268="","",SUMIFS('Planificación 2026-1'!R:R,'Planificación 2026-1'!W:W,C268,'Planificación 2026-1'!E:E,"PRINCIPAL",'Planificación 2026-1'!X:X,"VIRTUAL"))</f>
        <v>10</v>
      </c>
      <c r="DG268" s="30">
        <f>IF(C268="","",SUMIFS('Planificación 2026-1'!R:R,'Planificación 2026-1'!W:W,C268,'Planificación 2026-1'!E:E,"PRINCIPAL",'Planificación 2026-1'!X:X,"PRESENCIAL"))</f>
        <v>0</v>
      </c>
      <c r="DH268" s="30">
        <f>IF(C268="","",SUMIFS('Planificación 2026-1'!R:R,'Planificación 2026-1'!W:W,C268,'Planificación 2026-1'!E:E,"PRINCIPAL",'Planificación 2026-1'!X:X,"HIBRIDO PRESENCIAL"))</f>
        <v>0</v>
      </c>
      <c r="DI268" s="78" t="str">
        <f t="shared" si="61"/>
        <v>P02</v>
      </c>
      <c r="DJ268" s="78">
        <f>IF(C268="","",SUMIFS('Planificación 2026-1'!R:R,'Planificación 2026-1'!W:W,C268,'Planificación 2026-1'!E:E,"FILIAL",'Planificación 2026-1'!X:X,"VIRTUAL"))</f>
        <v>10</v>
      </c>
      <c r="DK268" s="80">
        <f>IF(C268="","",SUMIFS('Planificación 2026-1'!R:R,'Planificación 2026-1'!W:W,C268,'Planificación 2026-1'!E:E,"FILIAL",'Planificación 2026-1'!X:X,"PRESENCIAL"))</f>
        <v>0</v>
      </c>
      <c r="DL268" s="42">
        <f>IF(C268="","",SUMIFS('Planificación 2026-1'!R:R,'Planificación 2026-1'!W:W,C268,'Planificación 2026-1'!E:E,"FILIAL",'Planificación 2026-1'!X:X,"HIBRIDO PRESENCIAL"))</f>
        <v>0</v>
      </c>
      <c r="DM268" s="81" t="str">
        <f t="shared" si="62"/>
        <v/>
      </c>
      <c r="DN268" s="78">
        <f>IF(C268="","",SUMIFS('Planificación 2026-1'!R:R,'Planificación 2026-1'!W:W,C268,'Planificación 2026-1'!E:E,"SUNAMPE",'Planificación 2026-1'!X:X,"VIRTUAL"))</f>
        <v>0</v>
      </c>
      <c r="DO268" s="42">
        <f>IF(C268="","",SUMIFS('Planificación 2026-1'!R:R,'Planificación 2026-1'!W:W,C268,'Planificación 2026-1'!E:E,"SUNAMPE",'Planificación 2026-1'!X:X,"PRESENCIAL"))</f>
        <v>0</v>
      </c>
      <c r="DP268" s="81" t="str">
        <f t="shared" si="63"/>
        <v/>
      </c>
      <c r="DQ268" s="78">
        <f>IF(C268="","",SUMIFS('Planificación 2026-1'!R:R,'Planificación 2026-1'!W:W,C268,'Planificación 2026-1'!E:E,"HUAURA",'Planificación 2026-1'!X:X,"VIRTUAL"))</f>
        <v>0</v>
      </c>
      <c r="DR268" s="42">
        <f>IF(C268="","",SUMIFS('Planificación 2026-1'!R:R,'Planificación 2026-1'!W:W,C268,'Planificación 2026-1'!E:E,"HUAURA",'Planificación 2026-1'!X:X,"PRESENCIAL"))</f>
        <v>0</v>
      </c>
      <c r="DS268" s="48">
        <f>SUMIFS('Planificación 2026-1'!R:R,'Planificación 2026-1'!W:W,C268,'Planificación 2026-1'!E:E,"PRINCIPAL",'Planificación 2026-1'!X:X,"VIRTUAL",'Planificación 2026-1'!H:H,"&gt;2")</f>
        <v>10</v>
      </c>
      <c r="DT268" s="48">
        <f>SUMIFS('Planificación 2026-1'!R:R,'Planificación 2026-1'!W:W,C268,'Planificación 2026-1'!E:E,"PRINCIPAL",'Planificación 2026-1'!X:X,"&lt;&gt;VIRTUAL",'Planificación 2026-1'!H:H,"&gt;2")</f>
        <v>0</v>
      </c>
      <c r="DU268" s="48">
        <f>SUMIFS('Planificación 2026-1'!R:R,'Planificación 2026-1'!W:W,C268,'Planificación 2026-1'!E:E,"SUNAMPE",'Planificación 2026-1'!X:X,"VIRTUAL",'Planificación 2026-1'!H:H,"&gt;2")</f>
        <v>0</v>
      </c>
      <c r="DV268" s="48">
        <f>SUMIFS('Planificación 2026-1'!R:R,'Planificación 2026-1'!W:W,C268,'Planificación 2026-1'!E:E,"SUNAMPE",'Planificación 2026-1'!X:X,"&lt;&gt;VIRTUAL",'Planificación 2026-1'!H:H,"&gt;2")</f>
        <v>0</v>
      </c>
      <c r="DW268" s="48">
        <f>SUMIFS('Planificación 2026-1'!R:R,'Planificación 2026-1'!W:W,C268,'Planificación 2026-1'!E:E,"FILIAL",'Planificación 2026-1'!X:X,"VIRTUAL",'Planificación 2026-1'!H:H,"&gt;2")</f>
        <v>10</v>
      </c>
      <c r="DX268" s="48">
        <f>SUMIFS('Planificación 2026-1'!R:R,'Planificación 2026-1'!W:W,C268,'Planificación 2026-1'!E:E,"FILIAL",'Planificación 2026-1'!X:X,"&lt;&gt;VIRTUAL",'Planificación 2026-1'!H:H,"&gt;2")</f>
        <v>0</v>
      </c>
      <c r="DY268" s="48">
        <f>SUMIFS('Planificación 2026-1'!R:R,'Planificación 2026-1'!W:W,C268,'Planificación 2026-1'!E:E,"PORUMA",'Planificación 2026-1'!X:X,"VIRTUAL",'Planificación 2026-1'!H:H,"&gt;2")</f>
        <v>0</v>
      </c>
      <c r="DZ268" s="48">
        <f>SUMIFS('Planificación 2026-1'!R:R,'Planificación 2026-1'!W:W,C268,'Planificación 2026-1'!E:E,"PORUMA",'Planificación 2026-1'!X:X,"&lt;&gt;VIRTUAL",'Planificación 2026-1'!H:H,"&gt;2")</f>
        <v>0</v>
      </c>
      <c r="EA268" s="48">
        <f>SUMIFS('Planificación 2026-1'!R:R,'Planificación 2026-1'!W:W,C268,'Planificación 2026-1'!E:E,"HUAURA",'Planificación 2026-1'!X:X,"VIRTUAL",'Planificación 2026-1'!H:H,"&gt;2")</f>
        <v>0</v>
      </c>
      <c r="EB268" s="48">
        <f>SUMIFS('Planificación 2026-1'!R:R,'Planificación 2026-1'!W:W,C268,'Planificación 2026-1'!E:E,"HUAURA",'Planificación 2026-1'!X:X,"&lt;&gt;VIRTUAL",'Planificación 2026-1'!H:H,"&gt;2")</f>
        <v>0</v>
      </c>
      <c r="EC268" s="48">
        <f>SUMIFS('Planificación 2026-1'!R:R,'Planificación 2026-1'!W:W,C268,'Planificación 2026-1'!E:E,"PRINCIPAL",'Planificación 2026-1'!X:X,"VIRTUAL",'Planificación 2026-1'!H:H,"&lt;3")</f>
        <v>0</v>
      </c>
      <c r="ED268" s="48">
        <f>SUMIFS('Planificación 2026-1'!R:R,'Planificación 2026-1'!W:W,C268,'Planificación 2026-1'!E:E,"PRINCIPAL",'Planificación 2026-1'!X:X,"&lt;&gt;VIRTUAL",'Planificación 2026-1'!H:H,"&lt;3")</f>
        <v>0</v>
      </c>
      <c r="EE268" s="48">
        <f>SUMIFS('Planificación 2026-1'!R:R,'Planificación 2026-1'!W:W,C268,'Planificación 2026-1'!E:E,"SUNAMPE",'Planificación 2026-1'!X:X,"VIRTUAL",'Planificación 2026-1'!H:H,"&lt;3")</f>
        <v>0</v>
      </c>
      <c r="EF268" s="48">
        <f>SUMIFS('Planificación 2026-1'!R:R,'Planificación 2026-1'!W:W,C268,'Planificación 2026-1'!E:E,"SUNAMPE",'Planificación 2026-1'!X:X,"&lt;&gt;VIRTUAL",'Planificación 2026-1'!H:H,"&lt;3")</f>
        <v>0</v>
      </c>
      <c r="EG268" s="48">
        <f>SUMIFS('Planificación 2026-1'!R:R,'Planificación 2026-1'!W:W,C268,'Planificación 2026-1'!E:E,"FILIAL",'Planificación 2026-1'!X:X,"VIRTUAL",'Planificación 2026-1'!H:H,"&lt;3")</f>
        <v>0</v>
      </c>
      <c r="EH268" s="48">
        <f>SUMIFS('Planificación 2026-1'!R:R,'Planificación 2026-1'!W:W,C268,'Planificación 2026-1'!E:E,"FILIAL",'Planificación 2026-1'!X:X,"&lt;&gt;VIRTUAL",'Planificación 2026-1'!H:H,"&lt;3")</f>
        <v>0</v>
      </c>
      <c r="EI268" s="48">
        <f>SUMIFS('Planificación 2026-1'!R:R,'Planificación 2026-1'!W:W,C268,'Planificación 2026-1'!E:E,"PORUMA",'Planificación 2026-1'!X:X,"VIRTUAL",'Planificación 2026-1'!H:H,"&lt;3")</f>
        <v>0</v>
      </c>
      <c r="EJ268" s="48">
        <f>SUMIFS('Planificación 2026-1'!R:R,'Planificación 2026-1'!W:W,C268,'Planificación 2026-1'!E:E,"PORUMA",'Planificación 2026-1'!X:X,"&lt;&gt;VIRTUAL",'Planificación 2026-1'!H:H,"&lt;3")</f>
        <v>0</v>
      </c>
      <c r="EK268" s="48">
        <f>SUMIFS('Planificación 2026-1'!R:R,'Planificación 2026-1'!W:W,C268,'Planificación 2026-1'!E:E,"HUAURA",'Planificación 2026-1'!X:X,"VIRTUAL",'Planificación 2026-1'!H:H,"&lt;3")</f>
        <v>0</v>
      </c>
      <c r="EL268" s="48">
        <f>SUMIFS('Planificación 2026-1'!R:R,'Planificación 2026-1'!W:W,C268,'Planificación 2026-1'!E:E,"HUAURA",'Planificación 2026-1'!X:X,"&lt;&gt;VIRTUAL",'Planificación 2026-1'!H:H,"&lt;3")</f>
        <v>0</v>
      </c>
      <c r="EM268" s="48">
        <f t="shared" si="64"/>
        <v>10</v>
      </c>
      <c r="EN268" s="48">
        <f t="shared" si="65"/>
        <v>0</v>
      </c>
      <c r="EO268" s="48">
        <f t="shared" si="66"/>
        <v>0</v>
      </c>
      <c r="EP268" s="48">
        <f t="shared" si="67"/>
        <v>10</v>
      </c>
      <c r="EQ268" s="48">
        <f t="shared" si="68"/>
        <v>0</v>
      </c>
      <c r="ER268" s="48"/>
      <c r="ES268" s="48">
        <f t="shared" si="69"/>
        <v>20</v>
      </c>
      <c r="ET268" s="48">
        <f t="shared" si="70"/>
        <v>0</v>
      </c>
      <c r="EU268" s="48" t="b">
        <f t="shared" si="71"/>
        <v>1</v>
      </c>
      <c r="EV268" s="48" t="str">
        <f t="shared" si="72"/>
        <v/>
      </c>
      <c r="EW268" s="48" t="str">
        <f t="shared" si="73"/>
        <v>VIRTUAL</v>
      </c>
    </row>
    <row r="269" spans="2:153" x14ac:dyDescent="0.3">
      <c r="B269" s="383">
        <v>266</v>
      </c>
      <c r="C269" s="107" t="s">
        <v>519</v>
      </c>
      <c r="D269" s="82">
        <f>SUMIF('Planificación 2026-1'!W:W,C269,'Planificación 2026-1'!R:R)</f>
        <v>17</v>
      </c>
      <c r="E269" s="385" t="s">
        <v>319</v>
      </c>
      <c r="F269" s="386"/>
      <c r="G269" s="107" t="s">
        <v>431</v>
      </c>
      <c r="H269" s="107" t="s">
        <v>438</v>
      </c>
      <c r="I269" s="77" t="str">
        <f>IF(SUM(COUNTIFS('Planificación 2026-1'!E:E,"PRINCIPAL",'Planificación 2026-1'!W:W,C269,'Planificación 2026-1'!G:G,"AF"))&gt;0,"P01"," ")</f>
        <v xml:space="preserve"> </v>
      </c>
      <c r="J269" s="78" t="str">
        <f>IF(SUM(COUNTIFS('Planificación 2026-1'!E:E,"PRINCIPAL",'Planificación 2026-1'!W:W,C269,'Planificación 2026-1'!G:G,"EN"))&gt;0,"P02"," ")</f>
        <v xml:space="preserve"> </v>
      </c>
      <c r="K269" s="78" t="str">
        <f>IF(SUM(COUNTIFS('Planificación 2026-1'!E:E,"PRINCIPAL",'Planificación 2026-1'!W:W,C269,'Planificación 2026-1'!G:G,"IS"))&gt;0,"P03"," ")</f>
        <v xml:space="preserve"> </v>
      </c>
      <c r="L269" s="78" t="str">
        <f>IF(SUM(COUNTIFS('Planificación 2026-1'!E:E,"PRINCIPAL",'Planificación 2026-1'!W:W,C269,'Planificación 2026-1'!G:G,"PS"))&gt;0,"P04"," ")</f>
        <v xml:space="preserve"> </v>
      </c>
      <c r="M269" s="78"/>
      <c r="N269" s="78" t="str">
        <f>IF(SUM(COUNTIFS('Planificación 2026-1'!E:E,"PRINCIPAL",'Planificación 2026-1'!W:W,C269,'Planificación 2026-1'!G:G,"IN"))&gt;0,"P06"," ")</f>
        <v xml:space="preserve"> </v>
      </c>
      <c r="O269" s="78" t="str">
        <f>IF(SUM(COUNTIFS('Planificación 2026-1'!E:E,"PRINCIPAL",'Planificación 2026-1'!W:W,C269,'Planificación 2026-1'!G:G,"CA"))&gt;0,"P07"," ")</f>
        <v xml:space="preserve"> </v>
      </c>
      <c r="P269" s="78" t="str">
        <f>IF(SUM(COUNTIFS('Planificación 2026-1'!E:E,"PRINCIPAL",'Planificación 2026-1'!W:W,C269,'Planificación 2026-1'!G:G,"DE"))&gt;0,"P08"," ")</f>
        <v xml:space="preserve"> </v>
      </c>
      <c r="Q269" s="78" t="str">
        <f>IF(SUM(COUNTIFS('Planificación 2026-1'!E:E,"PRINCIPAL",'Planificación 2026-1'!W:W,C269,'Planificación 2026-1'!G:G,"OB"))&gt;0,"P09"," ")</f>
        <v>P09</v>
      </c>
      <c r="R269" s="78" t="str">
        <f>IF(SUM(COUNTIFS('Planificación 2026-1'!E:E,"PRINCIPAL",'Planificación 2026-1'!W:W,C269,'Planificación 2026-1'!G:G,"MH"))&gt;0,"P31"," ")</f>
        <v xml:space="preserve"> </v>
      </c>
      <c r="S269" s="78" t="str">
        <f>IF(SUM(COUNTIFS('Planificación 2026-1'!E:E,"PRINCIPAL",'Planificación 2026-1'!W:W,C269,'Planificación 2026-1'!G:G,"IC"))&gt;0,"P32"," ")</f>
        <v xml:space="preserve"> </v>
      </c>
      <c r="T269" s="78" t="str">
        <f>IF(SUM(COUNTIFS('Planificación 2026-1'!E:E,"PRINCIPAL",'Planificación 2026-1'!W:W,C269,'Planificación 2026-1'!G:G,"AR"))&gt;0,"P34"," ")</f>
        <v xml:space="preserve"> </v>
      </c>
      <c r="U269" s="78" t="str">
        <f>IF(SUM(COUNTIFS('Planificación 2026-1'!E:E,"PRINCIPAL",'Planificación 2026-1'!W:W,C269,'Planificación 2026-1'!G:G,"T1"))&gt;0,"P35"," ")</f>
        <v xml:space="preserve"> </v>
      </c>
      <c r="V269" s="78" t="str">
        <f>IF(SUM(COUNTIFS('Planificación 2026-1'!E:E,"PRINCIPAL",'Planificación 2026-1'!W:W,C269,'Planificación 2026-1'!G:G,"T3"))&gt;0,"P36"," ")</f>
        <v xml:space="preserve"> </v>
      </c>
      <c r="W269" s="78" t="str">
        <f>IF(SUM(COUNTIFS('Planificación 2026-1'!E:E,"PRINCIPAL",'Planificación 2026-1'!W:W,C269,'Planificación 2026-1'!G:G,"T2"))&gt;0,"P37"," ")</f>
        <v xml:space="preserve"> </v>
      </c>
      <c r="X269" s="78" t="str">
        <f>IF(SUM(COUNTIFS('Planificación 2026-1'!E:E,"PRINCIPAL",'Planificación 2026-1'!W:W,C269,'Planificación 2026-1'!G:G,"AE"))&gt;0,"P38"," ")</f>
        <v xml:space="preserve"> </v>
      </c>
      <c r="Y269" s="78" t="str">
        <f>IF(SUM(COUNTIFS('Planificación 2026-1'!E:E,"PRINCIPAL",'Planificación 2026-1'!W:W,C269,'Planificación 2026-1'!G:G,"T4"))&gt;0,"P55"," ")</f>
        <v xml:space="preserve"> </v>
      </c>
      <c r="Z269" s="78" t="str">
        <f>IF(SUM(COUNTIFS('Planificación 2026-1'!E:E,"FILIAL",'Planificación 2026-1'!W:W,C269,'Planificación 2026-1'!G:G,"AF"))&gt;0," P01"," ")</f>
        <v xml:space="preserve"> </v>
      </c>
      <c r="AA269" s="78" t="str">
        <f>IF(SUM(COUNTIFS('Planificación 2026-1'!E:E,"FILIAL",'Planificación 2026-1'!W:W,C269,'Planificación 2026-1'!G:G,"EN"))&gt;0,"P02"," ")</f>
        <v xml:space="preserve"> </v>
      </c>
      <c r="AB269" s="78" t="str">
        <f>IF(SUM(COUNTIFS('Planificación 2026-1'!E:E,"FILIAL",'Planificación 2026-1'!W:W,C269,'Planificación 2026-1'!G:G,"IS"))&gt;0,"P03"," ")</f>
        <v xml:space="preserve"> </v>
      </c>
      <c r="AC269" s="78" t="str">
        <f>IF(SUM(COUNTIFS('Planificación 2026-1'!E:E,"FILIAL",'Planificación 2026-1'!W:W,C269,'Planificación 2026-1'!G:G,"PS"))&gt;0,"P04"," ")</f>
        <v xml:space="preserve"> </v>
      </c>
      <c r="AD269" s="78"/>
      <c r="AE269" s="78" t="str">
        <f>IF(SUM(COUNTIFS('Planificación 2026-1'!E:E,"FILIAL",'Planificación 2026-1'!W:W,C269,'Planificación 2026-1'!G:G,"IN"))&gt;0,"P06"," ")</f>
        <v xml:space="preserve"> </v>
      </c>
      <c r="AF269" s="78" t="str">
        <f>IF(SUM(COUNTIFS('Planificación 2026-1'!E:E,"FILIAL",'Planificación 2026-1'!W:W,C269,'Planificación 2026-1'!G:G,"CA"))&gt;0,"P07"," ")</f>
        <v xml:space="preserve"> </v>
      </c>
      <c r="AG269" s="78" t="str">
        <f>IF(SUM(COUNTIFS('Planificación 2026-1'!E:E,"FILIAL",'Planificación 2026-1'!W:W,C269,'Planificación 2026-1'!G:G,"DE"))&gt;0,"P08"," ")</f>
        <v xml:space="preserve"> </v>
      </c>
      <c r="AH269" s="78" t="str">
        <f>IF(SUM(COUNTIFS('Planificación 2026-1'!E:E,"FILIAL",'Planificación 2026-1'!W:W,C269,'Planificación 2026-1'!G:G,"OB"))&gt;0,"P09"," ")</f>
        <v xml:space="preserve"> </v>
      </c>
      <c r="AI269" s="78" t="str">
        <f>IF(SUM(COUNTIFS('Planificación 2026-1'!E:E,"FILIAL",'Planificación 2026-1'!W:W,C269,'Planificación 2026-1'!G:G,"MH"))&gt;0,"P31"," ")</f>
        <v xml:space="preserve"> </v>
      </c>
      <c r="AJ269" s="78" t="str">
        <f>IF(SUM(COUNTIFS('Planificación 2026-1'!E:E,"FILIAL",'Planificación 2026-1'!W:W,C269,'Planificación 2026-1'!G:G,"IC"))&gt;0,"P32"," ")</f>
        <v xml:space="preserve"> </v>
      </c>
      <c r="AK269" s="78" t="str">
        <f>IF(SUM(COUNTIFS('Planificación 2026-1'!E:E,"FILIAL",'Planificación 2026-1'!W:W,C269,'Planificación 2026-1'!G:G,"AR"))&gt;0,"P34"," ")</f>
        <v xml:space="preserve"> </v>
      </c>
      <c r="AL269" s="78" t="str">
        <f>IF(SUM(COUNTIFS('Planificación 2026-1'!E:E,"FILIAL",'Planificación 2026-1'!W:W,C269,'Planificación 2026-1'!G:G,"T1"))&gt;0,"P35"," ")</f>
        <v xml:space="preserve"> </v>
      </c>
      <c r="AM269" s="78" t="str">
        <f>IF(SUM(COUNTIFS('Planificación 2026-1'!E:E,"FILIAL",'Planificación 2026-1'!W:W,C269,'Planificación 2026-1'!G:G,"T3"))&gt;0,"P36"," ")</f>
        <v xml:space="preserve"> </v>
      </c>
      <c r="AN269" s="78" t="str">
        <f>IF(SUM(COUNTIFS('Planificación 2026-1'!E:E,"FILIAL",'Planificación 2026-1'!W:W,C269,'Planificación 2026-1'!G:G,"T2"))&gt;0,"P37"," ")</f>
        <v xml:space="preserve"> </v>
      </c>
      <c r="AO269" s="78" t="str">
        <f>IF(SUM(COUNTIFS('Planificación 2026-1'!E:E,"FILIAL",'Planificación 2026-1'!W:W,C269,'Planificación 2026-1'!G:G,"AE"))&gt;0,"P38"," ")</f>
        <v xml:space="preserve"> </v>
      </c>
      <c r="AP269" s="78" t="str">
        <f>IF(SUM(COUNTIFS('Planificación 2026-1'!E:E,"FILIAL",'Planificación 2026-1'!W:W,C269,'Planificación 2026-1'!G:G,"T4"))&gt;0,"P55"," ")</f>
        <v xml:space="preserve"> </v>
      </c>
      <c r="AQ269" s="78" t="str">
        <f>IF(SUM(COUNTIFS('Planificación 2026-1'!E:E,"SUNAMPE",'Planificación 2026-1'!W:W,C269,'Planificación 2026-1'!G:G,"AF"))&gt;0," P01"," ")</f>
        <v xml:space="preserve"> </v>
      </c>
      <c r="AR269" s="78" t="str">
        <f>IF(SUM(COUNTIFS('Planificación 2026-1'!E:E,"SUNAMPE",'Planificación 2026-1'!W:W,C269,'Planificación 2026-1'!G:G,"EN"))&gt;0,"P02"," ")</f>
        <v xml:space="preserve"> </v>
      </c>
      <c r="AS269" s="78" t="str">
        <f>IF(SUM(COUNTIFS('Planificación 2026-1'!E:E,"SUNAMPE",'Planificación 2026-1'!W:W,C269,'Planificación 2026-1'!G:G,"IS"))&gt;0,"P03"," ")</f>
        <v xml:space="preserve"> </v>
      </c>
      <c r="AT269" s="78" t="str">
        <f>IF(SUM(COUNTIFS('Planificación 2026-1'!E:E,"SUNAMPE",'Planificación 2026-1'!W:W,C269,'Planificación 2026-1'!G:G,"PS"))&gt;0,"P04"," ")</f>
        <v xml:space="preserve"> </v>
      </c>
      <c r="AU269" s="78"/>
      <c r="AV269" s="78" t="str">
        <f>IF(SUM(COUNTIFS('Planificación 2026-1'!E:E,"SUNAMPE",'Planificación 2026-1'!W:W,C269,'Planificación 2026-1'!G:G,"IN"))&gt;0,"P06"," ")</f>
        <v xml:space="preserve"> </v>
      </c>
      <c r="AW269" s="78" t="str">
        <f>IF(SUM(COUNTIFS('Planificación 2026-1'!E:E,"SUNAMPE",'Planificación 2026-1'!W:W,C269,'Planificación 2026-1'!G:G,"CA"))&gt;0,"P07"," ")</f>
        <v xml:space="preserve"> </v>
      </c>
      <c r="AX269" s="78" t="str">
        <f>IF(SUM(COUNTIFS('Planificación 2026-1'!E:E,"SUNAMPE",'Planificación 2026-1'!W:W,C269,'Planificación 2026-1'!G:G,"DE"))&gt;0,"P08"," ")</f>
        <v xml:space="preserve"> </v>
      </c>
      <c r="AY269" s="78" t="str">
        <f>IF(SUM(COUNTIFS('Planificación 2026-1'!E:E,"SUNAMPE",'Planificación 2026-1'!W:W,C269,'Planificación 2026-1'!G:G,"OB"))&gt;0,"P09"," ")</f>
        <v>P09</v>
      </c>
      <c r="AZ269" s="78" t="str">
        <f>IF(SUM(COUNTIFS('Planificación 2026-1'!E:E,"SUNAMPE",'Planificación 2026-1'!W:W,C269,'Planificación 2026-1'!G:G,"MH"))&gt;0,"P31"," ")</f>
        <v xml:space="preserve"> </v>
      </c>
      <c r="BA269" s="78" t="str">
        <f>IF(SUM(COUNTIFS('Planificación 2026-1'!E:E,"SUNAMPE",'Planificación 2026-1'!W:W,C269,'Planificación 2026-1'!G:G,"IC"))&gt;0,"P32"," ")</f>
        <v xml:space="preserve"> </v>
      </c>
      <c r="BB269" s="78" t="str">
        <f>IF(SUM(COUNTIFS('Planificación 2026-1'!E:E,"SUNAMPE",'Planificación 2026-1'!W:W,C269,'Planificación 2026-1'!G:G,"AR"))&gt;0,"P34"," ")</f>
        <v xml:space="preserve"> </v>
      </c>
      <c r="BC269" s="78" t="str">
        <f>IF(SUM(COUNTIFS('Planificación 2026-1'!E:E,"SUNAMPE",'Planificación 2026-1'!W:W,C269,'Planificación 2026-1'!G:G,"T1"))&gt;0,"P35"," ")</f>
        <v xml:space="preserve"> </v>
      </c>
      <c r="BD269" s="78" t="str">
        <f>IF(SUM(COUNTIFS('Planificación 2026-1'!E:E,"SUNAMPE",'Planificación 2026-1'!W:W,C269,'Planificación 2026-1'!G:G,"T3"))&gt;0,"P36"," ")</f>
        <v xml:space="preserve"> </v>
      </c>
      <c r="BE269" s="78" t="str">
        <f>IF(SUM(COUNTIFS('Planificación 2026-1'!E:E,"SUNAMPE",'Planificación 2026-1'!W:W,C269,'Planificación 2026-1'!G:G,"T2"))&gt;0,"P37"," ")</f>
        <v xml:space="preserve"> </v>
      </c>
      <c r="BF269" s="78" t="str">
        <f>IF(SUM(COUNTIFS('Planificación 2026-1'!E:E,"SUNAMPE",'Planificación 2026-1'!W:W,C269,'Planificación 2026-1'!G:G,"AE"))&gt;0,"P38"," ")</f>
        <v xml:space="preserve"> </v>
      </c>
      <c r="BG269" s="78" t="str">
        <f>IF(SUM(COUNTIFS('Planificación 2026-1'!E:E,"SUNAMPE",'Planificación 2026-1'!W:W,C269,'Planificación 2026-1'!G:G,"T4"))&gt;0,"P55"," ")</f>
        <v xml:space="preserve"> </v>
      </c>
      <c r="BH269" s="78" t="str">
        <f>IF(SUM(COUNTIFS('Planificación 2026-1'!E:E,"HUAURA",'Planificación 2026-1'!W:W,C269,'Planificación 2026-1'!G:G,"AF"))&gt;0," P01"," ")</f>
        <v xml:space="preserve"> </v>
      </c>
      <c r="BI269" s="78" t="str">
        <f>IF(SUM(COUNTIFS('Planificación 2026-1'!E:E,"HUAURA",'Planificación 2026-1'!W:W,C269,'Planificación 2026-1'!G:G,"EN"))&gt;0,"P02"," ")</f>
        <v xml:space="preserve"> </v>
      </c>
      <c r="BJ269" s="78" t="str">
        <f>IF(SUM(COUNTIFS('Planificación 2026-1'!E:E,"HUAURA",'Planificación 2026-1'!W:W,C269,'Planificación 2026-1'!G:G,"IS"))&gt;0,"P03"," ")</f>
        <v xml:space="preserve"> </v>
      </c>
      <c r="BK269" s="78" t="str">
        <f>IF(SUM(COUNTIFS('Planificación 2026-1'!E:E,"HUAURA",'Planificación 2026-1'!W:W,C269,'Planificación 2026-1'!G:G,"PS"))&gt;0,"P04"," ")</f>
        <v xml:space="preserve"> </v>
      </c>
      <c r="BL269" s="78"/>
      <c r="BM269" s="78" t="str">
        <f>IF(SUM(COUNTIFS('Planificación 2026-1'!E:E,"HUAURA",'Planificación 2026-1'!W:W,C269,'Planificación 2026-1'!G:G,"IN"))&gt;0,"P06"," ")</f>
        <v xml:space="preserve"> </v>
      </c>
      <c r="BN269" s="78" t="str">
        <f>IF(SUM(COUNTIFS('Planificación 2026-1'!E:E,"HUAURA",'Planificación 2026-1'!W:W,C269,'Planificación 2026-1'!G:G,"CA"))&gt;0,"P07"," ")</f>
        <v xml:space="preserve"> </v>
      </c>
      <c r="BO269" s="78" t="str">
        <f>IF(SUM(COUNTIFS('Planificación 2026-1'!E:E,"HUAURA",'Planificación 2026-1'!W:W,C269,'Planificación 2026-1'!G:G,"DE"))&gt;0,"P08"," ")</f>
        <v xml:space="preserve"> </v>
      </c>
      <c r="BP269" s="78" t="str">
        <f>IF(SUM(COUNTIFS('Planificación 2026-1'!E:E,"HUAURA",'Planificación 2026-1'!W:W,C269,'Planificación 2026-1'!G:G,"OB"))&gt;0,"P09"," ")</f>
        <v xml:space="preserve"> </v>
      </c>
      <c r="BQ269" s="78" t="str">
        <f>IF(SUM(COUNTIFS('Planificación 2026-1'!E:E,"HUAURA",'Planificación 2026-1'!W:W,C269,'Planificación 2026-1'!G:G,"MH"))&gt;0,"P31"," ")</f>
        <v xml:space="preserve"> </v>
      </c>
      <c r="BR269" s="78" t="str">
        <f>IF(SUM(COUNTIFS('Planificación 2026-1'!E:E,"HUAURA",'Planificación 2026-1'!W:W,C269,'Planificación 2026-1'!G:G,"IC"))&gt;0,"P32"," ")</f>
        <v xml:space="preserve"> </v>
      </c>
      <c r="BS269" s="78" t="str">
        <f>IF(SUM(COUNTIFS('Planificación 2026-1'!E:E,"HUAURA",'Planificación 2026-1'!W:W,C269,'Planificación 2026-1'!G:G,"AR"))&gt;0,"P34"," ")</f>
        <v xml:space="preserve"> </v>
      </c>
      <c r="BT269" s="78" t="str">
        <f>IF(SUM(COUNTIFS('Planificación 2026-1'!E:E,"HUAURA",'Planificación 2026-1'!W:W,C269,'Planificación 2026-1'!G:G,"T1"))&gt;0,"P35"," ")</f>
        <v xml:space="preserve"> </v>
      </c>
      <c r="BU269" s="78" t="str">
        <f>IF(SUM(COUNTIFS('Planificación 2026-1'!E:E,"HUAURA",'Planificación 2026-1'!W:W,C269,'Planificación 2026-1'!G:G,"T3"))&gt;0,"P36"," ")</f>
        <v xml:space="preserve"> </v>
      </c>
      <c r="BV269" s="78" t="str">
        <f>IF(SUM(COUNTIFS('Planificación 2026-1'!E:E,"HUAURA",'Planificación 2026-1'!W:W,C269,'Planificación 2026-1'!G:G,"T2"))&gt;0,"P37"," ")</f>
        <v xml:space="preserve"> </v>
      </c>
      <c r="BW269" s="78" t="str">
        <f>IF(SUM(COUNTIFS('Planificación 2026-1'!E:E,"HUAURA",'Planificación 2026-1'!W:W,C269,'Planificación 2026-1'!G:G,"AE"))&gt;0,"P38"," ")</f>
        <v xml:space="preserve"> </v>
      </c>
      <c r="BX269" s="78" t="str">
        <f>IF(SUM(COUNTIFS('Planificación 2026-1'!E:E,"HUAURA",'Planificación 2026-1'!W:W,C269,'Planificación 2026-1'!G:G,"T4"))&gt;0,"P55"," ")</f>
        <v xml:space="preserve"> </v>
      </c>
      <c r="BY269" s="79">
        <f>SUMIFS('Planificación 2026-1'!R:R,'Planificación 2026-1'!W:W,C269,'Planificación 2026-1'!G:G,"AF",'Planificación 2026-1'!H:H,"&gt;2")</f>
        <v>0</v>
      </c>
      <c r="BZ269" s="79">
        <f>SUMIFS('Planificación 2026-1'!R:R,'Planificación 2026-1'!W:W,C269,'Planificación 2026-1'!G:G,"EN",'Planificación 2026-1'!H:H,"&gt;2")</f>
        <v>0</v>
      </c>
      <c r="CA269" s="79">
        <f>SUMIFS('Planificación 2026-1'!R:R,'Planificación 2026-1'!W:W,C269,'Planificación 2026-1'!G:G,"IS",'Planificación 2026-1'!H:H,"&gt;2")</f>
        <v>0</v>
      </c>
      <c r="CB269" s="79">
        <f>SUMIFS('Planificación 2026-1'!R:R,'Planificación 2026-1'!W:W,C269,'Planificación 2026-1'!G:G,"PS",'Planificación 2026-1'!H:H,"&gt;2")</f>
        <v>0</v>
      </c>
      <c r="CC269" s="79">
        <f>SUMIFS('Planificación 2026-1'!R:R,'Planificación 2026-1'!W:W,C269,'Planificación 2026-1'!G:G,"IN",'Planificación 2026-1'!H:H,"&gt;2")</f>
        <v>0</v>
      </c>
      <c r="CD269" s="79">
        <f>SUMIFS('Planificación 2026-1'!R:R,'Planificación 2026-1'!W:W,C269,'Planificación 2026-1'!G:G,"CA",'Planificación 2026-1'!H:H,"&gt;2")</f>
        <v>0</v>
      </c>
      <c r="CE269" s="79">
        <f>SUMIFS('Planificación 2026-1'!R:R,'Planificación 2026-1'!W:W,C269,'Planificación 2026-1'!G:G,"DE",'Planificación 2026-1'!H:H,"&gt;2")</f>
        <v>0</v>
      </c>
      <c r="CF269" s="79">
        <f>SUMIFS('Planificación 2026-1'!R:R,'Planificación 2026-1'!W:W,C269,'Planificación 2026-1'!G:G,"OB",'Planificación 2026-1'!H:H,"&gt;2")</f>
        <v>12</v>
      </c>
      <c r="CG269" s="79">
        <f>SUMIFS('Planificación 2026-1'!R:R,'Planificación 2026-1'!W:W,C269,'Planificación 2026-1'!G:G,"MH",'Planificación 2026-1'!H:H,"&gt;2")</f>
        <v>0</v>
      </c>
      <c r="CH269" s="79">
        <f>SUMIFS('Planificación 2026-1'!R:R,'Planificación 2026-1'!W:W,C269,'Planificación 2026-1'!G:G,"IC",'Planificación 2026-1'!H:H,"&gt;2")</f>
        <v>0</v>
      </c>
      <c r="CI269" s="79">
        <f>SUMIFS('Planificación 2026-1'!R:R,'Planificación 2026-1'!W:W,C269,'Planificación 2026-1'!G:G,"AR",'Planificación 2026-1'!H:H,"&gt;2")</f>
        <v>0</v>
      </c>
      <c r="CJ269" s="79">
        <f>SUMIFS('Planificación 2026-1'!R:R,'Planificación 2026-1'!W:W,C269,'Planificación 2026-1'!G:G,"T1",'Planificación 2026-1'!H:H,"&gt;2")</f>
        <v>0</v>
      </c>
      <c r="CK269" s="79">
        <f>SUMIFS('Planificación 2026-1'!R:R,'Planificación 2026-1'!W:W,C269,'Planificación 2026-1'!G:G,"T3",'Planificación 2026-1'!H:H,"&gt;2")</f>
        <v>0</v>
      </c>
      <c r="CL269" s="79">
        <f>SUMIFS('Planificación 2026-1'!R:R,'Planificación 2026-1'!W:W,C269,'Planificación 2026-1'!G:G,"T2",'Planificación 2026-1'!H:H,"&gt;2")</f>
        <v>0</v>
      </c>
      <c r="CM269" s="79">
        <f>SUMIFS('Planificación 2026-1'!R:R,'Planificación 2026-1'!W:W,C269,'Planificación 2026-1'!G:G,"AE",'Planificación 2026-1'!H:H,"&gt;2")</f>
        <v>0</v>
      </c>
      <c r="CN269" s="79">
        <f>SUMIFS('Planificación 2026-1'!R:R,'Planificación 2026-1'!W:W,C269,'Planificación 2026-1'!G:G,"T4",'Planificación 2026-1'!H:H,"&gt;2")</f>
        <v>0</v>
      </c>
      <c r="CO269" s="79">
        <f>SUMIFS('Planificación 2026-1'!R:R,'Planificación 2026-1'!W:W,C269,'Planificación 2026-1'!G:G,"AF",'Planificación 2026-1'!H:H,"&lt;3")</f>
        <v>0</v>
      </c>
      <c r="CP269" s="79">
        <f>SUMIFS('Planificación 2026-1'!R:R,'Planificación 2026-1'!W:W,C269,'Planificación 2026-1'!G:G,"EN",'Planificación 2026-1'!H:H,"&lt;3")</f>
        <v>0</v>
      </c>
      <c r="CQ269" s="79">
        <f>SUMIFS('Planificación 2026-1'!R:R,'Planificación 2026-1'!W:W,C269,'Planificación 2026-1'!G:G,"IS",'Planificación 2026-1'!H:H,"&lt;3")</f>
        <v>0</v>
      </c>
      <c r="CR269" s="79">
        <f>SUMIFS('Planificación 2026-1'!R:R,'Planificación 2026-1'!W:W,C269,'Planificación 2026-1'!G:G,"PS",'Planificación 2026-1'!H:H,"&lt;3")</f>
        <v>0</v>
      </c>
      <c r="CS269" s="79">
        <f>SUMIFS('Planificación 2026-1'!R:R,'Planificación 2026-1'!W:W,C269,'Planificación 2026-1'!G:G,"IN",'Planificación 2026-1'!H:H,"&lt;3")</f>
        <v>0</v>
      </c>
      <c r="CT269" s="79">
        <f>SUMIFS('Planificación 2026-1'!R:R,'Planificación 2026-1'!W:W,C269,'Planificación 2026-1'!G:G,"CA",'Planificación 2026-1'!H:H,"&lt;3")</f>
        <v>0</v>
      </c>
      <c r="CU269" s="79">
        <f>SUMIFS('Planificación 2026-1'!R:R,'Planificación 2026-1'!W:W,C269,'Planificación 2026-1'!G:G,"DE",'Planificación 2026-1'!H:H,"&lt;3")</f>
        <v>0</v>
      </c>
      <c r="CV269" s="79">
        <f>SUMIFS('Planificación 2026-1'!R:R,'Planificación 2026-1'!W:W,C269,'Planificación 2026-1'!G:G,"OB",'Planificación 2026-1'!H:H,"&lt;3")</f>
        <v>5</v>
      </c>
      <c r="CW269" s="79">
        <f>SUMIFS('Planificación 2026-1'!R:R,'Planificación 2026-1'!W:W,C269,'Planificación 2026-1'!G:G,"MH",'Planificación 2026-1'!H:H,"&lt;3")</f>
        <v>0</v>
      </c>
      <c r="CX269" s="79">
        <f>SUMIFS('Planificación 2026-1'!R:R,'Planificación 2026-1'!W:W,C269,'Planificación 2026-1'!G:G,"IC",'Planificación 2026-1'!H:H,"&lt;3")</f>
        <v>0</v>
      </c>
      <c r="CY269" s="79">
        <f>SUMIFS('Planificación 2026-1'!R:R,'Planificación 2026-1'!W:W,C269,'Planificación 2026-1'!G:G,"AR",'Planificación 2026-1'!H:H,"&lt;3")</f>
        <v>0</v>
      </c>
      <c r="CZ269" s="79">
        <f>SUMIFS('Planificación 2026-1'!R:R,'Planificación 2026-1'!W:W,C269,'Planificación 2026-1'!G:G,"T1",'Planificación 2026-1'!H:H,"&lt;3")</f>
        <v>0</v>
      </c>
      <c r="DA269" s="79">
        <f>SUMIFS('Planificación 2026-1'!R:R,'Planificación 2026-1'!W:W,C269,'Planificación 2026-1'!G:G,"T3",'Planificación 2026-1'!H:H,"&lt;3")</f>
        <v>0</v>
      </c>
      <c r="DB269" s="79">
        <f>SUMIFS('Planificación 2026-1'!R:R,'Planificación 2026-1'!W:W,C269,'Planificación 2026-1'!G:G,"T2",'Planificación 2026-1'!H:H,"&lt;3")</f>
        <v>0</v>
      </c>
      <c r="DC269" s="79">
        <f>SUMIFS('Planificación 2026-1'!R:R,'Planificación 2026-1'!W:W,C269,'Planificación 2026-1'!G:G,"AE",'Planificación 2026-1'!H:H,"&lt;3")</f>
        <v>0</v>
      </c>
      <c r="DD269" s="79">
        <f>SUMIFS('Planificación 2026-1'!R:R,'Planificación 2026-1'!W:W,C269,'Planificación 2026-1'!G:G,"T4",'Planificación 2026-1'!H:H,"&lt;3")</f>
        <v>0</v>
      </c>
      <c r="DE269" s="78" t="str">
        <f t="shared" si="60"/>
        <v>P09</v>
      </c>
      <c r="DF269" s="30">
        <f>IF(C269="","",SUMIFS('Planificación 2026-1'!R:R,'Planificación 2026-1'!W:W,C269,'Planificación 2026-1'!E:E,"PRINCIPAL",'Planificación 2026-1'!X:X,"VIRTUAL"))</f>
        <v>0</v>
      </c>
      <c r="DG269" s="30">
        <f>IF(C269="","",SUMIFS('Planificación 2026-1'!R:R,'Planificación 2026-1'!W:W,C269,'Planificación 2026-1'!E:E,"PRINCIPAL",'Planificación 2026-1'!X:X,"PRESENCIAL"))</f>
        <v>12</v>
      </c>
      <c r="DH269" s="30">
        <f>IF(C269="","",SUMIFS('Planificación 2026-1'!R:R,'Planificación 2026-1'!W:W,C269,'Planificación 2026-1'!E:E,"PRINCIPAL",'Planificación 2026-1'!X:X,"HIBRIDO PRESENCIAL"))</f>
        <v>0</v>
      </c>
      <c r="DI269" s="78" t="str">
        <f t="shared" si="61"/>
        <v/>
      </c>
      <c r="DJ269" s="78">
        <f>IF(C269="","",SUMIFS('Planificación 2026-1'!R:R,'Planificación 2026-1'!W:W,C269,'Planificación 2026-1'!E:E,"FILIAL",'Planificación 2026-1'!X:X,"VIRTUAL"))</f>
        <v>0</v>
      </c>
      <c r="DK269" s="80">
        <f>IF(C269="","",SUMIFS('Planificación 2026-1'!R:R,'Planificación 2026-1'!W:W,C269,'Planificación 2026-1'!E:E,"FILIAL",'Planificación 2026-1'!X:X,"PRESENCIAL"))</f>
        <v>0</v>
      </c>
      <c r="DL269" s="42">
        <f>IF(C269="","",SUMIFS('Planificación 2026-1'!R:R,'Planificación 2026-1'!W:W,C269,'Planificación 2026-1'!E:E,"FILIAL",'Planificación 2026-1'!X:X,"HIBRIDO PRESENCIAL"))</f>
        <v>0</v>
      </c>
      <c r="DM269" s="81" t="str">
        <f t="shared" si="62"/>
        <v>P09</v>
      </c>
      <c r="DN269" s="78">
        <f>IF(C269="","",SUMIFS('Planificación 2026-1'!R:R,'Planificación 2026-1'!W:W,C269,'Planificación 2026-1'!E:E,"SUNAMPE",'Planificación 2026-1'!X:X,"VIRTUAL"))</f>
        <v>0</v>
      </c>
      <c r="DO269" s="42">
        <f>IF(C269="","",SUMIFS('Planificación 2026-1'!R:R,'Planificación 2026-1'!W:W,C269,'Planificación 2026-1'!E:E,"SUNAMPE",'Planificación 2026-1'!X:X,"PRESENCIAL"))</f>
        <v>5</v>
      </c>
      <c r="DP269" s="81" t="str">
        <f t="shared" si="63"/>
        <v/>
      </c>
      <c r="DQ269" s="78">
        <f>IF(C269="","",SUMIFS('Planificación 2026-1'!R:R,'Planificación 2026-1'!W:W,C269,'Planificación 2026-1'!E:E,"HUAURA",'Planificación 2026-1'!X:X,"VIRTUAL"))</f>
        <v>0</v>
      </c>
      <c r="DR269" s="42">
        <f>IF(C269="","",SUMIFS('Planificación 2026-1'!R:R,'Planificación 2026-1'!W:W,C269,'Planificación 2026-1'!E:E,"HUAURA",'Planificación 2026-1'!X:X,"PRESENCIAL"))</f>
        <v>0</v>
      </c>
      <c r="DS269" s="48">
        <f>SUMIFS('Planificación 2026-1'!R:R,'Planificación 2026-1'!W:W,C269,'Planificación 2026-1'!E:E,"PRINCIPAL",'Planificación 2026-1'!X:X,"VIRTUAL",'Planificación 2026-1'!H:H,"&gt;2")</f>
        <v>0</v>
      </c>
      <c r="DT269" s="48">
        <f>SUMIFS('Planificación 2026-1'!R:R,'Planificación 2026-1'!W:W,C269,'Planificación 2026-1'!E:E,"PRINCIPAL",'Planificación 2026-1'!X:X,"&lt;&gt;VIRTUAL",'Planificación 2026-1'!H:H,"&gt;2")</f>
        <v>12</v>
      </c>
      <c r="DU269" s="48">
        <f>SUMIFS('Planificación 2026-1'!R:R,'Planificación 2026-1'!W:W,C269,'Planificación 2026-1'!E:E,"SUNAMPE",'Planificación 2026-1'!X:X,"VIRTUAL",'Planificación 2026-1'!H:H,"&gt;2")</f>
        <v>0</v>
      </c>
      <c r="DV269" s="48">
        <f>SUMIFS('Planificación 2026-1'!R:R,'Planificación 2026-1'!W:W,C269,'Planificación 2026-1'!E:E,"SUNAMPE",'Planificación 2026-1'!X:X,"&lt;&gt;VIRTUAL",'Planificación 2026-1'!H:H,"&gt;2")</f>
        <v>0</v>
      </c>
      <c r="DW269" s="48">
        <f>SUMIFS('Planificación 2026-1'!R:R,'Planificación 2026-1'!W:W,C269,'Planificación 2026-1'!E:E,"FILIAL",'Planificación 2026-1'!X:X,"VIRTUAL",'Planificación 2026-1'!H:H,"&gt;2")</f>
        <v>0</v>
      </c>
      <c r="DX269" s="48">
        <f>SUMIFS('Planificación 2026-1'!R:R,'Planificación 2026-1'!W:W,C269,'Planificación 2026-1'!E:E,"FILIAL",'Planificación 2026-1'!X:X,"&lt;&gt;VIRTUAL",'Planificación 2026-1'!H:H,"&gt;2")</f>
        <v>0</v>
      </c>
      <c r="DY269" s="48">
        <f>SUMIFS('Planificación 2026-1'!R:R,'Planificación 2026-1'!W:W,C269,'Planificación 2026-1'!E:E,"PORUMA",'Planificación 2026-1'!X:X,"VIRTUAL",'Planificación 2026-1'!H:H,"&gt;2")</f>
        <v>0</v>
      </c>
      <c r="DZ269" s="48">
        <f>SUMIFS('Planificación 2026-1'!R:R,'Planificación 2026-1'!W:W,C269,'Planificación 2026-1'!E:E,"PORUMA",'Planificación 2026-1'!X:X,"&lt;&gt;VIRTUAL",'Planificación 2026-1'!H:H,"&gt;2")</f>
        <v>0</v>
      </c>
      <c r="EA269" s="48">
        <f>SUMIFS('Planificación 2026-1'!R:R,'Planificación 2026-1'!W:W,C269,'Planificación 2026-1'!E:E,"HUAURA",'Planificación 2026-1'!X:X,"VIRTUAL",'Planificación 2026-1'!H:H,"&gt;2")</f>
        <v>0</v>
      </c>
      <c r="EB269" s="48">
        <f>SUMIFS('Planificación 2026-1'!R:R,'Planificación 2026-1'!W:W,C269,'Planificación 2026-1'!E:E,"HUAURA",'Planificación 2026-1'!X:X,"&lt;&gt;VIRTUAL",'Planificación 2026-1'!H:H,"&gt;2")</f>
        <v>0</v>
      </c>
      <c r="EC269" s="48">
        <f>SUMIFS('Planificación 2026-1'!R:R,'Planificación 2026-1'!W:W,C269,'Planificación 2026-1'!E:E,"PRINCIPAL",'Planificación 2026-1'!X:X,"VIRTUAL",'Planificación 2026-1'!H:H,"&lt;3")</f>
        <v>0</v>
      </c>
      <c r="ED269" s="48">
        <f>SUMIFS('Planificación 2026-1'!R:R,'Planificación 2026-1'!W:W,C269,'Planificación 2026-1'!E:E,"PRINCIPAL",'Planificación 2026-1'!X:X,"&lt;&gt;VIRTUAL",'Planificación 2026-1'!H:H,"&lt;3")</f>
        <v>0</v>
      </c>
      <c r="EE269" s="48">
        <f>SUMIFS('Planificación 2026-1'!R:R,'Planificación 2026-1'!W:W,C269,'Planificación 2026-1'!E:E,"SUNAMPE",'Planificación 2026-1'!X:X,"VIRTUAL",'Planificación 2026-1'!H:H,"&lt;3")</f>
        <v>0</v>
      </c>
      <c r="EF269" s="48">
        <f>SUMIFS('Planificación 2026-1'!R:R,'Planificación 2026-1'!W:W,C269,'Planificación 2026-1'!E:E,"SUNAMPE",'Planificación 2026-1'!X:X,"&lt;&gt;VIRTUAL",'Planificación 2026-1'!H:H,"&lt;3")</f>
        <v>5</v>
      </c>
      <c r="EG269" s="48">
        <f>SUMIFS('Planificación 2026-1'!R:R,'Planificación 2026-1'!W:W,C269,'Planificación 2026-1'!E:E,"FILIAL",'Planificación 2026-1'!X:X,"VIRTUAL",'Planificación 2026-1'!H:H,"&lt;3")</f>
        <v>0</v>
      </c>
      <c r="EH269" s="48">
        <f>SUMIFS('Planificación 2026-1'!R:R,'Planificación 2026-1'!W:W,C269,'Planificación 2026-1'!E:E,"FILIAL",'Planificación 2026-1'!X:X,"&lt;&gt;VIRTUAL",'Planificación 2026-1'!H:H,"&lt;3")</f>
        <v>0</v>
      </c>
      <c r="EI269" s="48">
        <f>SUMIFS('Planificación 2026-1'!R:R,'Planificación 2026-1'!W:W,C269,'Planificación 2026-1'!E:E,"PORUMA",'Planificación 2026-1'!X:X,"VIRTUAL",'Planificación 2026-1'!H:H,"&lt;3")</f>
        <v>0</v>
      </c>
      <c r="EJ269" s="48">
        <f>SUMIFS('Planificación 2026-1'!R:R,'Planificación 2026-1'!W:W,C269,'Planificación 2026-1'!E:E,"PORUMA",'Planificación 2026-1'!X:X,"&lt;&gt;VIRTUAL",'Planificación 2026-1'!H:H,"&lt;3")</f>
        <v>0</v>
      </c>
      <c r="EK269" s="48">
        <f>SUMIFS('Planificación 2026-1'!R:R,'Planificación 2026-1'!W:W,C269,'Planificación 2026-1'!E:E,"HUAURA",'Planificación 2026-1'!X:X,"VIRTUAL",'Planificación 2026-1'!H:H,"&lt;3")</f>
        <v>0</v>
      </c>
      <c r="EL269" s="48">
        <f>SUMIFS('Planificación 2026-1'!R:R,'Planificación 2026-1'!W:W,C269,'Planificación 2026-1'!E:E,"HUAURA",'Planificación 2026-1'!X:X,"&lt;&gt;VIRTUAL",'Planificación 2026-1'!H:H,"&lt;3")</f>
        <v>0</v>
      </c>
      <c r="EM269" s="48">
        <f t="shared" si="64"/>
        <v>0</v>
      </c>
      <c r="EN269" s="48">
        <f t="shared" si="65"/>
        <v>0</v>
      </c>
      <c r="EO269" s="48">
        <f t="shared" si="66"/>
        <v>0</v>
      </c>
      <c r="EP269" s="48">
        <f t="shared" si="67"/>
        <v>12</v>
      </c>
      <c r="EQ269" s="48">
        <f t="shared" si="68"/>
        <v>5</v>
      </c>
      <c r="ER269" s="48"/>
      <c r="ES269" s="48">
        <f t="shared" si="69"/>
        <v>0</v>
      </c>
      <c r="ET269" s="48">
        <f t="shared" si="70"/>
        <v>17</v>
      </c>
      <c r="EU269" s="48" t="b">
        <f t="shared" si="71"/>
        <v>1</v>
      </c>
      <c r="EV269" s="48" t="str">
        <f t="shared" si="72"/>
        <v>SEDE</v>
      </c>
      <c r="EW269" s="48" t="str">
        <f t="shared" si="73"/>
        <v>PRESENCIAL</v>
      </c>
    </row>
    <row r="270" spans="2:153" x14ac:dyDescent="0.3">
      <c r="B270" s="383">
        <v>267</v>
      </c>
      <c r="C270" s="107" t="s">
        <v>520</v>
      </c>
      <c r="D270" s="82">
        <f>SUMIF('Planificación 2026-1'!W:W,C270,'Planificación 2026-1'!R:R)</f>
        <v>18</v>
      </c>
      <c r="E270" s="385" t="s">
        <v>319</v>
      </c>
      <c r="F270" s="386"/>
      <c r="G270" s="387" t="s">
        <v>431</v>
      </c>
      <c r="H270" s="107" t="s">
        <v>452</v>
      </c>
      <c r="I270" s="77" t="str">
        <f>IF(SUM(COUNTIFS('Planificación 2026-1'!E:E,"PRINCIPAL",'Planificación 2026-1'!W:W,C270,'Planificación 2026-1'!G:G,"AF"))&gt;0,"P01"," ")</f>
        <v xml:space="preserve"> </v>
      </c>
      <c r="J270" s="78" t="str">
        <f>IF(SUM(COUNTIFS('Planificación 2026-1'!E:E,"PRINCIPAL",'Planificación 2026-1'!W:W,C270,'Planificación 2026-1'!G:G,"EN"))&gt;0,"P02"," ")</f>
        <v xml:space="preserve"> </v>
      </c>
      <c r="K270" s="78" t="str">
        <f>IF(SUM(COUNTIFS('Planificación 2026-1'!E:E,"PRINCIPAL",'Planificación 2026-1'!W:W,C270,'Planificación 2026-1'!G:G,"IS"))&gt;0,"P03"," ")</f>
        <v xml:space="preserve"> </v>
      </c>
      <c r="L270" s="78" t="str">
        <f>IF(SUM(COUNTIFS('Planificación 2026-1'!E:E,"PRINCIPAL",'Planificación 2026-1'!W:W,C270,'Planificación 2026-1'!G:G,"PS"))&gt;0,"P04"," ")</f>
        <v xml:space="preserve"> </v>
      </c>
      <c r="M270" s="78"/>
      <c r="N270" s="78" t="str">
        <f>IF(SUM(COUNTIFS('Planificación 2026-1'!E:E,"PRINCIPAL",'Planificación 2026-1'!W:W,C270,'Planificación 2026-1'!G:G,"IN"))&gt;0,"P06"," ")</f>
        <v xml:space="preserve"> </v>
      </c>
      <c r="O270" s="78" t="str">
        <f>IF(SUM(COUNTIFS('Planificación 2026-1'!E:E,"PRINCIPAL",'Planificación 2026-1'!W:W,C270,'Planificación 2026-1'!G:G,"CA"))&gt;0,"P07"," ")</f>
        <v xml:space="preserve"> </v>
      </c>
      <c r="P270" s="78" t="str">
        <f>IF(SUM(COUNTIFS('Planificación 2026-1'!E:E,"PRINCIPAL",'Planificación 2026-1'!W:W,C270,'Planificación 2026-1'!G:G,"DE"))&gt;0,"P08"," ")</f>
        <v xml:space="preserve"> </v>
      </c>
      <c r="Q270" s="78" t="str">
        <f>IF(SUM(COUNTIFS('Planificación 2026-1'!E:E,"PRINCIPAL",'Planificación 2026-1'!W:W,C270,'Planificación 2026-1'!G:G,"OB"))&gt;0,"P09"," ")</f>
        <v>P09</v>
      </c>
      <c r="R270" s="78" t="str">
        <f>IF(SUM(COUNTIFS('Planificación 2026-1'!E:E,"PRINCIPAL",'Planificación 2026-1'!W:W,C270,'Planificación 2026-1'!G:G,"MH"))&gt;0,"P31"," ")</f>
        <v xml:space="preserve"> </v>
      </c>
      <c r="S270" s="78" t="str">
        <f>IF(SUM(COUNTIFS('Planificación 2026-1'!E:E,"PRINCIPAL",'Planificación 2026-1'!W:W,C270,'Planificación 2026-1'!G:G,"IC"))&gt;0,"P32"," ")</f>
        <v xml:space="preserve"> </v>
      </c>
      <c r="T270" s="78" t="str">
        <f>IF(SUM(COUNTIFS('Planificación 2026-1'!E:E,"PRINCIPAL",'Planificación 2026-1'!W:W,C270,'Planificación 2026-1'!G:G,"AR"))&gt;0,"P34"," ")</f>
        <v xml:space="preserve"> </v>
      </c>
      <c r="U270" s="78" t="str">
        <f>IF(SUM(COUNTIFS('Planificación 2026-1'!E:E,"PRINCIPAL",'Planificación 2026-1'!W:W,C270,'Planificación 2026-1'!G:G,"T1"))&gt;0,"P35"," ")</f>
        <v xml:space="preserve"> </v>
      </c>
      <c r="V270" s="78" t="str">
        <f>IF(SUM(COUNTIFS('Planificación 2026-1'!E:E,"PRINCIPAL",'Planificación 2026-1'!W:W,C270,'Planificación 2026-1'!G:G,"T3"))&gt;0,"P36"," ")</f>
        <v xml:space="preserve"> </v>
      </c>
      <c r="W270" s="78" t="str">
        <f>IF(SUM(COUNTIFS('Planificación 2026-1'!E:E,"PRINCIPAL",'Planificación 2026-1'!W:W,C270,'Planificación 2026-1'!G:G,"T2"))&gt;0,"P37"," ")</f>
        <v xml:space="preserve"> </v>
      </c>
      <c r="X270" s="78" t="str">
        <f>IF(SUM(COUNTIFS('Planificación 2026-1'!E:E,"PRINCIPAL",'Planificación 2026-1'!W:W,C270,'Planificación 2026-1'!G:G,"AE"))&gt;0,"P38"," ")</f>
        <v xml:space="preserve"> </v>
      </c>
      <c r="Y270" s="78" t="str">
        <f>IF(SUM(COUNTIFS('Planificación 2026-1'!E:E,"PRINCIPAL",'Planificación 2026-1'!W:W,C270,'Planificación 2026-1'!G:G,"T4"))&gt;0,"P55"," ")</f>
        <v xml:space="preserve"> </v>
      </c>
      <c r="Z270" s="78" t="str">
        <f>IF(SUM(COUNTIFS('Planificación 2026-1'!E:E,"FILIAL",'Planificación 2026-1'!W:W,C270,'Planificación 2026-1'!G:G,"AF"))&gt;0," P01"," ")</f>
        <v xml:space="preserve"> </v>
      </c>
      <c r="AA270" s="78" t="str">
        <f>IF(SUM(COUNTIFS('Planificación 2026-1'!E:E,"FILIAL",'Planificación 2026-1'!W:W,C270,'Planificación 2026-1'!G:G,"EN"))&gt;0,"P02"," ")</f>
        <v xml:space="preserve"> </v>
      </c>
      <c r="AB270" s="78" t="str">
        <f>IF(SUM(COUNTIFS('Planificación 2026-1'!E:E,"FILIAL",'Planificación 2026-1'!W:W,C270,'Planificación 2026-1'!G:G,"IS"))&gt;0,"P03"," ")</f>
        <v xml:space="preserve"> </v>
      </c>
      <c r="AC270" s="78" t="str">
        <f>IF(SUM(COUNTIFS('Planificación 2026-1'!E:E,"FILIAL",'Planificación 2026-1'!W:W,C270,'Planificación 2026-1'!G:G,"PS"))&gt;0,"P04"," ")</f>
        <v xml:space="preserve"> </v>
      </c>
      <c r="AD270" s="78"/>
      <c r="AE270" s="78" t="str">
        <f>IF(SUM(COUNTIFS('Planificación 2026-1'!E:E,"FILIAL",'Planificación 2026-1'!W:W,C270,'Planificación 2026-1'!G:G,"IN"))&gt;0,"P06"," ")</f>
        <v xml:space="preserve"> </v>
      </c>
      <c r="AF270" s="78" t="str">
        <f>IF(SUM(COUNTIFS('Planificación 2026-1'!E:E,"FILIAL",'Planificación 2026-1'!W:W,C270,'Planificación 2026-1'!G:G,"CA"))&gt;0,"P07"," ")</f>
        <v xml:space="preserve"> </v>
      </c>
      <c r="AG270" s="78" t="str">
        <f>IF(SUM(COUNTIFS('Planificación 2026-1'!E:E,"FILIAL",'Planificación 2026-1'!W:W,C270,'Planificación 2026-1'!G:G,"DE"))&gt;0,"P08"," ")</f>
        <v xml:space="preserve"> </v>
      </c>
      <c r="AH270" s="78" t="str">
        <f>IF(SUM(COUNTIFS('Planificación 2026-1'!E:E,"FILIAL",'Planificación 2026-1'!W:W,C270,'Planificación 2026-1'!G:G,"OB"))&gt;0,"P09"," ")</f>
        <v xml:space="preserve"> </v>
      </c>
      <c r="AI270" s="78" t="str">
        <f>IF(SUM(COUNTIFS('Planificación 2026-1'!E:E,"FILIAL",'Planificación 2026-1'!W:W,C270,'Planificación 2026-1'!G:G,"MH"))&gt;0,"P31"," ")</f>
        <v xml:space="preserve"> </v>
      </c>
      <c r="AJ270" s="78" t="str">
        <f>IF(SUM(COUNTIFS('Planificación 2026-1'!E:E,"FILIAL",'Planificación 2026-1'!W:W,C270,'Planificación 2026-1'!G:G,"IC"))&gt;0,"P32"," ")</f>
        <v xml:space="preserve"> </v>
      </c>
      <c r="AK270" s="78" t="str">
        <f>IF(SUM(COUNTIFS('Planificación 2026-1'!E:E,"FILIAL",'Planificación 2026-1'!W:W,C270,'Planificación 2026-1'!G:G,"AR"))&gt;0,"P34"," ")</f>
        <v xml:space="preserve"> </v>
      </c>
      <c r="AL270" s="78" t="str">
        <f>IF(SUM(COUNTIFS('Planificación 2026-1'!E:E,"FILIAL",'Planificación 2026-1'!W:W,C270,'Planificación 2026-1'!G:G,"T1"))&gt;0,"P35"," ")</f>
        <v xml:space="preserve"> </v>
      </c>
      <c r="AM270" s="78" t="str">
        <f>IF(SUM(COUNTIFS('Planificación 2026-1'!E:E,"FILIAL",'Planificación 2026-1'!W:W,C270,'Planificación 2026-1'!G:G,"T3"))&gt;0,"P36"," ")</f>
        <v xml:space="preserve"> </v>
      </c>
      <c r="AN270" s="78" t="str">
        <f>IF(SUM(COUNTIFS('Planificación 2026-1'!E:E,"FILIAL",'Planificación 2026-1'!W:W,C270,'Planificación 2026-1'!G:G,"T2"))&gt;0,"P37"," ")</f>
        <v xml:space="preserve"> </v>
      </c>
      <c r="AO270" s="78" t="str">
        <f>IF(SUM(COUNTIFS('Planificación 2026-1'!E:E,"FILIAL",'Planificación 2026-1'!W:W,C270,'Planificación 2026-1'!G:G,"AE"))&gt;0,"P38"," ")</f>
        <v xml:space="preserve"> </v>
      </c>
      <c r="AP270" s="78" t="str">
        <f>IF(SUM(COUNTIFS('Planificación 2026-1'!E:E,"FILIAL",'Planificación 2026-1'!W:W,C270,'Planificación 2026-1'!G:G,"T4"))&gt;0,"P55"," ")</f>
        <v xml:space="preserve"> </v>
      </c>
      <c r="AQ270" s="78" t="str">
        <f>IF(SUM(COUNTIFS('Planificación 2026-1'!E:E,"SUNAMPE",'Planificación 2026-1'!W:W,C270,'Planificación 2026-1'!G:G,"AF"))&gt;0," P01"," ")</f>
        <v xml:space="preserve"> </v>
      </c>
      <c r="AR270" s="78" t="str">
        <f>IF(SUM(COUNTIFS('Planificación 2026-1'!E:E,"SUNAMPE",'Planificación 2026-1'!W:W,C270,'Planificación 2026-1'!G:G,"EN"))&gt;0,"P02"," ")</f>
        <v xml:space="preserve"> </v>
      </c>
      <c r="AS270" s="78" t="str">
        <f>IF(SUM(COUNTIFS('Planificación 2026-1'!E:E,"SUNAMPE",'Planificación 2026-1'!W:W,C270,'Planificación 2026-1'!G:G,"IS"))&gt;0,"P03"," ")</f>
        <v xml:space="preserve"> </v>
      </c>
      <c r="AT270" s="78" t="str">
        <f>IF(SUM(COUNTIFS('Planificación 2026-1'!E:E,"SUNAMPE",'Planificación 2026-1'!W:W,C270,'Planificación 2026-1'!G:G,"PS"))&gt;0,"P04"," ")</f>
        <v xml:space="preserve"> </v>
      </c>
      <c r="AU270" s="78"/>
      <c r="AV270" s="78" t="str">
        <f>IF(SUM(COUNTIFS('Planificación 2026-1'!E:E,"SUNAMPE",'Planificación 2026-1'!W:W,C270,'Planificación 2026-1'!G:G,"IN"))&gt;0,"P06"," ")</f>
        <v xml:space="preserve"> </v>
      </c>
      <c r="AW270" s="78" t="str">
        <f>IF(SUM(COUNTIFS('Planificación 2026-1'!E:E,"SUNAMPE",'Planificación 2026-1'!W:W,C270,'Planificación 2026-1'!G:G,"CA"))&gt;0,"P07"," ")</f>
        <v xml:space="preserve"> </v>
      </c>
      <c r="AX270" s="78" t="str">
        <f>IF(SUM(COUNTIFS('Planificación 2026-1'!E:E,"SUNAMPE",'Planificación 2026-1'!W:W,C270,'Planificación 2026-1'!G:G,"DE"))&gt;0,"P08"," ")</f>
        <v xml:space="preserve"> </v>
      </c>
      <c r="AY270" s="78" t="str">
        <f>IF(SUM(COUNTIFS('Planificación 2026-1'!E:E,"SUNAMPE",'Planificación 2026-1'!W:W,C270,'Planificación 2026-1'!G:G,"OB"))&gt;0,"P09"," ")</f>
        <v>P09</v>
      </c>
      <c r="AZ270" s="78" t="str">
        <f>IF(SUM(COUNTIFS('Planificación 2026-1'!E:E,"SUNAMPE",'Planificación 2026-1'!W:W,C270,'Planificación 2026-1'!G:G,"MH"))&gt;0,"P31"," ")</f>
        <v>P31</v>
      </c>
      <c r="BA270" s="78" t="str">
        <f>IF(SUM(COUNTIFS('Planificación 2026-1'!E:E,"SUNAMPE",'Planificación 2026-1'!W:W,C270,'Planificación 2026-1'!G:G,"IC"))&gt;0,"P32"," ")</f>
        <v xml:space="preserve"> </v>
      </c>
      <c r="BB270" s="78" t="str">
        <f>IF(SUM(COUNTIFS('Planificación 2026-1'!E:E,"SUNAMPE",'Planificación 2026-1'!W:W,C270,'Planificación 2026-1'!G:G,"AR"))&gt;0,"P34"," ")</f>
        <v xml:space="preserve"> </v>
      </c>
      <c r="BC270" s="78" t="str">
        <f>IF(SUM(COUNTIFS('Planificación 2026-1'!E:E,"SUNAMPE",'Planificación 2026-1'!W:W,C270,'Planificación 2026-1'!G:G,"T1"))&gt;0,"P35"," ")</f>
        <v xml:space="preserve"> </v>
      </c>
      <c r="BD270" s="78" t="str">
        <f>IF(SUM(COUNTIFS('Planificación 2026-1'!E:E,"SUNAMPE",'Planificación 2026-1'!W:W,C270,'Planificación 2026-1'!G:G,"T3"))&gt;0,"P36"," ")</f>
        <v xml:space="preserve"> </v>
      </c>
      <c r="BE270" s="78" t="str">
        <f>IF(SUM(COUNTIFS('Planificación 2026-1'!E:E,"SUNAMPE",'Planificación 2026-1'!W:W,C270,'Planificación 2026-1'!G:G,"T2"))&gt;0,"P37"," ")</f>
        <v xml:space="preserve"> </v>
      </c>
      <c r="BF270" s="78" t="str">
        <f>IF(SUM(COUNTIFS('Planificación 2026-1'!E:E,"SUNAMPE",'Planificación 2026-1'!W:W,C270,'Planificación 2026-1'!G:G,"AE"))&gt;0,"P38"," ")</f>
        <v xml:space="preserve"> </v>
      </c>
      <c r="BG270" s="78" t="str">
        <f>IF(SUM(COUNTIFS('Planificación 2026-1'!E:E,"SUNAMPE",'Planificación 2026-1'!W:W,C270,'Planificación 2026-1'!G:G,"T4"))&gt;0,"P55"," ")</f>
        <v>P55</v>
      </c>
      <c r="BH270" s="78" t="str">
        <f>IF(SUM(COUNTIFS('Planificación 2026-1'!E:E,"HUAURA",'Planificación 2026-1'!W:W,C270,'Planificación 2026-1'!G:G,"AF"))&gt;0," P01"," ")</f>
        <v xml:space="preserve"> </v>
      </c>
      <c r="BI270" s="78" t="str">
        <f>IF(SUM(COUNTIFS('Planificación 2026-1'!E:E,"HUAURA",'Planificación 2026-1'!W:W,C270,'Planificación 2026-1'!G:G,"EN"))&gt;0,"P02"," ")</f>
        <v xml:space="preserve"> </v>
      </c>
      <c r="BJ270" s="78" t="str">
        <f>IF(SUM(COUNTIFS('Planificación 2026-1'!E:E,"HUAURA",'Planificación 2026-1'!W:W,C270,'Planificación 2026-1'!G:G,"IS"))&gt;0,"P03"," ")</f>
        <v xml:space="preserve"> </v>
      </c>
      <c r="BK270" s="78" t="str">
        <f>IF(SUM(COUNTIFS('Planificación 2026-1'!E:E,"HUAURA",'Planificación 2026-1'!W:W,C270,'Planificación 2026-1'!G:G,"PS"))&gt;0,"P04"," ")</f>
        <v xml:space="preserve"> </v>
      </c>
      <c r="BL270" s="78"/>
      <c r="BM270" s="78" t="str">
        <f>IF(SUM(COUNTIFS('Planificación 2026-1'!E:E,"HUAURA",'Planificación 2026-1'!W:W,C270,'Planificación 2026-1'!G:G,"IN"))&gt;0,"P06"," ")</f>
        <v xml:space="preserve"> </v>
      </c>
      <c r="BN270" s="78" t="str">
        <f>IF(SUM(COUNTIFS('Planificación 2026-1'!E:E,"HUAURA",'Planificación 2026-1'!W:W,C270,'Planificación 2026-1'!G:G,"CA"))&gt;0,"P07"," ")</f>
        <v xml:space="preserve"> </v>
      </c>
      <c r="BO270" s="78" t="str">
        <f>IF(SUM(COUNTIFS('Planificación 2026-1'!E:E,"HUAURA",'Planificación 2026-1'!W:W,C270,'Planificación 2026-1'!G:G,"DE"))&gt;0,"P08"," ")</f>
        <v xml:space="preserve"> </v>
      </c>
      <c r="BP270" s="78" t="str">
        <f>IF(SUM(COUNTIFS('Planificación 2026-1'!E:E,"HUAURA",'Planificación 2026-1'!W:W,C270,'Planificación 2026-1'!G:G,"OB"))&gt;0,"P09"," ")</f>
        <v xml:space="preserve"> </v>
      </c>
      <c r="BQ270" s="78" t="str">
        <f>IF(SUM(COUNTIFS('Planificación 2026-1'!E:E,"HUAURA",'Planificación 2026-1'!W:W,C270,'Planificación 2026-1'!G:G,"MH"))&gt;0,"P31"," ")</f>
        <v xml:space="preserve"> </v>
      </c>
      <c r="BR270" s="78" t="str">
        <f>IF(SUM(COUNTIFS('Planificación 2026-1'!E:E,"HUAURA",'Planificación 2026-1'!W:W,C270,'Planificación 2026-1'!G:G,"IC"))&gt;0,"P32"," ")</f>
        <v xml:space="preserve"> </v>
      </c>
      <c r="BS270" s="78" t="str">
        <f>IF(SUM(COUNTIFS('Planificación 2026-1'!E:E,"HUAURA",'Planificación 2026-1'!W:W,C270,'Planificación 2026-1'!G:G,"AR"))&gt;0,"P34"," ")</f>
        <v xml:space="preserve"> </v>
      </c>
      <c r="BT270" s="78" t="str">
        <f>IF(SUM(COUNTIFS('Planificación 2026-1'!E:E,"HUAURA",'Planificación 2026-1'!W:W,C270,'Planificación 2026-1'!G:G,"T1"))&gt;0,"P35"," ")</f>
        <v xml:space="preserve"> </v>
      </c>
      <c r="BU270" s="78" t="str">
        <f>IF(SUM(COUNTIFS('Planificación 2026-1'!E:E,"HUAURA",'Planificación 2026-1'!W:W,C270,'Planificación 2026-1'!G:G,"T3"))&gt;0,"P36"," ")</f>
        <v xml:space="preserve"> </v>
      </c>
      <c r="BV270" s="78" t="str">
        <f>IF(SUM(COUNTIFS('Planificación 2026-1'!E:E,"HUAURA",'Planificación 2026-1'!W:W,C270,'Planificación 2026-1'!G:G,"T2"))&gt;0,"P37"," ")</f>
        <v xml:space="preserve"> </v>
      </c>
      <c r="BW270" s="78" t="str">
        <f>IF(SUM(COUNTIFS('Planificación 2026-1'!E:E,"HUAURA",'Planificación 2026-1'!W:W,C270,'Planificación 2026-1'!G:G,"AE"))&gt;0,"P38"," ")</f>
        <v xml:space="preserve"> </v>
      </c>
      <c r="BX270" s="78" t="str">
        <f>IF(SUM(COUNTIFS('Planificación 2026-1'!E:E,"HUAURA",'Planificación 2026-1'!W:W,C270,'Planificación 2026-1'!G:G,"T4"))&gt;0,"P55"," ")</f>
        <v xml:space="preserve"> </v>
      </c>
      <c r="BY270" s="79">
        <f>SUMIFS('Planificación 2026-1'!R:R,'Planificación 2026-1'!W:W,C270,'Planificación 2026-1'!G:G,"AF",'Planificación 2026-1'!H:H,"&gt;2")</f>
        <v>0</v>
      </c>
      <c r="BZ270" s="79">
        <f>SUMIFS('Planificación 2026-1'!R:R,'Planificación 2026-1'!W:W,C270,'Planificación 2026-1'!G:G,"EN",'Planificación 2026-1'!H:H,"&gt;2")</f>
        <v>0</v>
      </c>
      <c r="CA270" s="79">
        <f>SUMIFS('Planificación 2026-1'!R:R,'Planificación 2026-1'!W:W,C270,'Planificación 2026-1'!G:G,"IS",'Planificación 2026-1'!H:H,"&gt;2")</f>
        <v>0</v>
      </c>
      <c r="CB270" s="79">
        <f>SUMIFS('Planificación 2026-1'!R:R,'Planificación 2026-1'!W:W,C270,'Planificación 2026-1'!G:G,"PS",'Planificación 2026-1'!H:H,"&gt;2")</f>
        <v>0</v>
      </c>
      <c r="CC270" s="79">
        <f>SUMIFS('Planificación 2026-1'!R:R,'Planificación 2026-1'!W:W,C270,'Planificación 2026-1'!G:G,"IN",'Planificación 2026-1'!H:H,"&gt;2")</f>
        <v>0</v>
      </c>
      <c r="CD270" s="79">
        <f>SUMIFS('Planificación 2026-1'!R:R,'Planificación 2026-1'!W:W,C270,'Planificación 2026-1'!G:G,"CA",'Planificación 2026-1'!H:H,"&gt;2")</f>
        <v>0</v>
      </c>
      <c r="CE270" s="79">
        <f>SUMIFS('Planificación 2026-1'!R:R,'Planificación 2026-1'!W:W,C270,'Planificación 2026-1'!G:G,"DE",'Planificación 2026-1'!H:H,"&gt;2")</f>
        <v>0</v>
      </c>
      <c r="CF270" s="79">
        <f>SUMIFS('Planificación 2026-1'!R:R,'Planificación 2026-1'!W:W,C270,'Planificación 2026-1'!G:G,"OB",'Planificación 2026-1'!H:H,"&gt;2")</f>
        <v>0</v>
      </c>
      <c r="CG270" s="79">
        <f>SUMIFS('Planificación 2026-1'!R:R,'Planificación 2026-1'!W:W,C270,'Planificación 2026-1'!G:G,"MH",'Planificación 2026-1'!H:H,"&gt;2")</f>
        <v>0</v>
      </c>
      <c r="CH270" s="79">
        <f>SUMIFS('Planificación 2026-1'!R:R,'Planificación 2026-1'!W:W,C270,'Planificación 2026-1'!G:G,"IC",'Planificación 2026-1'!H:H,"&gt;2")</f>
        <v>0</v>
      </c>
      <c r="CI270" s="79">
        <f>SUMIFS('Planificación 2026-1'!R:R,'Planificación 2026-1'!W:W,C270,'Planificación 2026-1'!G:G,"AR",'Planificación 2026-1'!H:H,"&gt;2")</f>
        <v>0</v>
      </c>
      <c r="CJ270" s="79">
        <f>SUMIFS('Planificación 2026-1'!R:R,'Planificación 2026-1'!W:W,C270,'Planificación 2026-1'!G:G,"T1",'Planificación 2026-1'!H:H,"&gt;2")</f>
        <v>0</v>
      </c>
      <c r="CK270" s="79">
        <f>SUMIFS('Planificación 2026-1'!R:R,'Planificación 2026-1'!W:W,C270,'Planificación 2026-1'!G:G,"T3",'Planificación 2026-1'!H:H,"&gt;2")</f>
        <v>0</v>
      </c>
      <c r="CL270" s="79">
        <f>SUMIFS('Planificación 2026-1'!R:R,'Planificación 2026-1'!W:W,C270,'Planificación 2026-1'!G:G,"T2",'Planificación 2026-1'!H:H,"&gt;2")</f>
        <v>0</v>
      </c>
      <c r="CM270" s="79">
        <f>SUMIFS('Planificación 2026-1'!R:R,'Planificación 2026-1'!W:W,C270,'Planificación 2026-1'!G:G,"AE",'Planificación 2026-1'!H:H,"&gt;2")</f>
        <v>0</v>
      </c>
      <c r="CN270" s="79">
        <f>SUMIFS('Planificación 2026-1'!R:R,'Planificación 2026-1'!W:W,C270,'Planificación 2026-1'!G:G,"T4",'Planificación 2026-1'!H:H,"&gt;2")</f>
        <v>0</v>
      </c>
      <c r="CO270" s="79">
        <f>SUMIFS('Planificación 2026-1'!R:R,'Planificación 2026-1'!W:W,C270,'Planificación 2026-1'!G:G,"AF",'Planificación 2026-1'!H:H,"&lt;3")</f>
        <v>0</v>
      </c>
      <c r="CP270" s="79">
        <f>SUMIFS('Planificación 2026-1'!R:R,'Planificación 2026-1'!W:W,C270,'Planificación 2026-1'!G:G,"EN",'Planificación 2026-1'!H:H,"&lt;3")</f>
        <v>0</v>
      </c>
      <c r="CQ270" s="79">
        <f>SUMIFS('Planificación 2026-1'!R:R,'Planificación 2026-1'!W:W,C270,'Planificación 2026-1'!G:G,"IS",'Planificación 2026-1'!H:H,"&lt;3")</f>
        <v>0</v>
      </c>
      <c r="CR270" s="79">
        <f>SUMIFS('Planificación 2026-1'!R:R,'Planificación 2026-1'!W:W,C270,'Planificación 2026-1'!G:G,"PS",'Planificación 2026-1'!H:H,"&lt;3")</f>
        <v>0</v>
      </c>
      <c r="CS270" s="79">
        <f>SUMIFS('Planificación 2026-1'!R:R,'Planificación 2026-1'!W:W,C270,'Planificación 2026-1'!G:G,"IN",'Planificación 2026-1'!H:H,"&lt;3")</f>
        <v>0</v>
      </c>
      <c r="CT270" s="79">
        <f>SUMIFS('Planificación 2026-1'!R:R,'Planificación 2026-1'!W:W,C270,'Planificación 2026-1'!G:G,"CA",'Planificación 2026-1'!H:H,"&lt;3")</f>
        <v>0</v>
      </c>
      <c r="CU270" s="79">
        <f>SUMIFS('Planificación 2026-1'!R:R,'Planificación 2026-1'!W:W,C270,'Planificación 2026-1'!G:G,"DE",'Planificación 2026-1'!H:H,"&lt;3")</f>
        <v>0</v>
      </c>
      <c r="CV270" s="79">
        <f>SUMIFS('Planificación 2026-1'!R:R,'Planificación 2026-1'!W:W,C270,'Planificación 2026-1'!G:G,"OB",'Planificación 2026-1'!H:H,"&lt;3")</f>
        <v>9</v>
      </c>
      <c r="CW270" s="79">
        <f>SUMIFS('Planificación 2026-1'!R:R,'Planificación 2026-1'!W:W,C270,'Planificación 2026-1'!G:G,"MH",'Planificación 2026-1'!H:H,"&lt;3")</f>
        <v>5</v>
      </c>
      <c r="CX270" s="79">
        <f>SUMIFS('Planificación 2026-1'!R:R,'Planificación 2026-1'!W:W,C270,'Planificación 2026-1'!G:G,"IC",'Planificación 2026-1'!H:H,"&lt;3")</f>
        <v>0</v>
      </c>
      <c r="CY270" s="79">
        <f>SUMIFS('Planificación 2026-1'!R:R,'Planificación 2026-1'!W:W,C270,'Planificación 2026-1'!G:G,"AR",'Planificación 2026-1'!H:H,"&lt;3")</f>
        <v>0</v>
      </c>
      <c r="CZ270" s="79">
        <f>SUMIFS('Planificación 2026-1'!R:R,'Planificación 2026-1'!W:W,C270,'Planificación 2026-1'!G:G,"T1",'Planificación 2026-1'!H:H,"&lt;3")</f>
        <v>0</v>
      </c>
      <c r="DA270" s="79">
        <f>SUMIFS('Planificación 2026-1'!R:R,'Planificación 2026-1'!W:W,C270,'Planificación 2026-1'!G:G,"T3",'Planificación 2026-1'!H:H,"&lt;3")</f>
        <v>0</v>
      </c>
      <c r="DB270" s="79">
        <f>SUMIFS('Planificación 2026-1'!R:R,'Planificación 2026-1'!W:W,C270,'Planificación 2026-1'!G:G,"T2",'Planificación 2026-1'!H:H,"&lt;3")</f>
        <v>0</v>
      </c>
      <c r="DC270" s="79">
        <f>SUMIFS('Planificación 2026-1'!R:R,'Planificación 2026-1'!W:W,C270,'Planificación 2026-1'!G:G,"AE",'Planificación 2026-1'!H:H,"&lt;3")</f>
        <v>0</v>
      </c>
      <c r="DD270" s="79">
        <f>SUMIFS('Planificación 2026-1'!R:R,'Planificación 2026-1'!W:W,C270,'Planificación 2026-1'!G:G,"T4",'Planificación 2026-1'!H:H,"&lt;3")</f>
        <v>4</v>
      </c>
      <c r="DE270" s="78" t="str">
        <f t="shared" si="60"/>
        <v>P09</v>
      </c>
      <c r="DF270" s="30">
        <f>IF(C270="","",SUMIFS('Planificación 2026-1'!R:R,'Planificación 2026-1'!W:W,C270,'Planificación 2026-1'!E:E,"PRINCIPAL",'Planificación 2026-1'!X:X,"VIRTUAL"))</f>
        <v>0</v>
      </c>
      <c r="DG270" s="30">
        <f>IF(C270="","",SUMIFS('Planificación 2026-1'!R:R,'Planificación 2026-1'!W:W,C270,'Planificación 2026-1'!E:E,"PRINCIPAL",'Planificación 2026-1'!X:X,"PRESENCIAL"))</f>
        <v>4</v>
      </c>
      <c r="DH270" s="30">
        <f>IF(C270="","",SUMIFS('Planificación 2026-1'!R:R,'Planificación 2026-1'!W:W,C270,'Planificación 2026-1'!E:E,"PRINCIPAL",'Planificación 2026-1'!X:X,"HIBRIDO PRESENCIAL"))</f>
        <v>0</v>
      </c>
      <c r="DI270" s="78" t="str">
        <f t="shared" si="61"/>
        <v/>
      </c>
      <c r="DJ270" s="78">
        <f>IF(C270="","",SUMIFS('Planificación 2026-1'!R:R,'Planificación 2026-1'!W:W,C270,'Planificación 2026-1'!E:E,"FILIAL",'Planificación 2026-1'!X:X,"VIRTUAL"))</f>
        <v>0</v>
      </c>
      <c r="DK270" s="80">
        <f>IF(C270="","",SUMIFS('Planificación 2026-1'!R:R,'Planificación 2026-1'!W:W,C270,'Planificación 2026-1'!E:E,"FILIAL",'Planificación 2026-1'!X:X,"PRESENCIAL"))</f>
        <v>0</v>
      </c>
      <c r="DL270" s="42">
        <f>IF(C270="","",SUMIFS('Planificación 2026-1'!R:R,'Planificación 2026-1'!W:W,C270,'Planificación 2026-1'!E:E,"FILIAL",'Planificación 2026-1'!X:X,"HIBRIDO PRESENCIAL"))</f>
        <v>0</v>
      </c>
      <c r="DM270" s="81" t="str">
        <f t="shared" si="62"/>
        <v>P09P31 P55</v>
      </c>
      <c r="DN270" s="78">
        <f>IF(C270="","",SUMIFS('Planificación 2026-1'!R:R,'Planificación 2026-1'!W:W,C270,'Planificación 2026-1'!E:E,"SUNAMPE",'Planificación 2026-1'!X:X,"VIRTUAL"))</f>
        <v>0</v>
      </c>
      <c r="DO270" s="42">
        <f>IF(C270="","",SUMIFS('Planificación 2026-1'!R:R,'Planificación 2026-1'!W:W,C270,'Planificación 2026-1'!E:E,"SUNAMPE",'Planificación 2026-1'!X:X,"PRESENCIAL"))</f>
        <v>14</v>
      </c>
      <c r="DP270" s="81" t="str">
        <f t="shared" si="63"/>
        <v/>
      </c>
      <c r="DQ270" s="78">
        <f>IF(C270="","",SUMIFS('Planificación 2026-1'!R:R,'Planificación 2026-1'!W:W,C270,'Planificación 2026-1'!E:E,"HUAURA",'Planificación 2026-1'!X:X,"VIRTUAL"))</f>
        <v>0</v>
      </c>
      <c r="DR270" s="42">
        <f>IF(C270="","",SUMIFS('Planificación 2026-1'!R:R,'Planificación 2026-1'!W:W,C270,'Planificación 2026-1'!E:E,"HUAURA",'Planificación 2026-1'!X:X,"PRESENCIAL"))</f>
        <v>0</v>
      </c>
      <c r="DS270" s="48">
        <f>SUMIFS('Planificación 2026-1'!R:R,'Planificación 2026-1'!W:W,C270,'Planificación 2026-1'!E:E,"PRINCIPAL",'Planificación 2026-1'!X:X,"VIRTUAL",'Planificación 2026-1'!H:H,"&gt;2")</f>
        <v>0</v>
      </c>
      <c r="DT270" s="48">
        <f>SUMIFS('Planificación 2026-1'!R:R,'Planificación 2026-1'!W:W,C270,'Planificación 2026-1'!E:E,"PRINCIPAL",'Planificación 2026-1'!X:X,"&lt;&gt;VIRTUAL",'Planificación 2026-1'!H:H,"&gt;2")</f>
        <v>0</v>
      </c>
      <c r="DU270" s="48">
        <f>SUMIFS('Planificación 2026-1'!R:R,'Planificación 2026-1'!W:W,C270,'Planificación 2026-1'!E:E,"SUNAMPE",'Planificación 2026-1'!X:X,"VIRTUAL",'Planificación 2026-1'!H:H,"&gt;2")</f>
        <v>0</v>
      </c>
      <c r="DV270" s="48">
        <f>SUMIFS('Planificación 2026-1'!R:R,'Planificación 2026-1'!W:W,C270,'Planificación 2026-1'!E:E,"SUNAMPE",'Planificación 2026-1'!X:X,"&lt;&gt;VIRTUAL",'Planificación 2026-1'!H:H,"&gt;2")</f>
        <v>0</v>
      </c>
      <c r="DW270" s="48">
        <f>SUMIFS('Planificación 2026-1'!R:R,'Planificación 2026-1'!W:W,C270,'Planificación 2026-1'!E:E,"FILIAL",'Planificación 2026-1'!X:X,"VIRTUAL",'Planificación 2026-1'!H:H,"&gt;2")</f>
        <v>0</v>
      </c>
      <c r="DX270" s="48">
        <f>SUMIFS('Planificación 2026-1'!R:R,'Planificación 2026-1'!W:W,C270,'Planificación 2026-1'!E:E,"FILIAL",'Planificación 2026-1'!X:X,"&lt;&gt;VIRTUAL",'Planificación 2026-1'!H:H,"&gt;2")</f>
        <v>0</v>
      </c>
      <c r="DY270" s="48">
        <f>SUMIFS('Planificación 2026-1'!R:R,'Planificación 2026-1'!W:W,C270,'Planificación 2026-1'!E:E,"PORUMA",'Planificación 2026-1'!X:X,"VIRTUAL",'Planificación 2026-1'!H:H,"&gt;2")</f>
        <v>0</v>
      </c>
      <c r="DZ270" s="48">
        <f>SUMIFS('Planificación 2026-1'!R:R,'Planificación 2026-1'!W:W,C270,'Planificación 2026-1'!E:E,"PORUMA",'Planificación 2026-1'!X:X,"&lt;&gt;VIRTUAL",'Planificación 2026-1'!H:H,"&gt;2")</f>
        <v>0</v>
      </c>
      <c r="EA270" s="48">
        <f>SUMIFS('Planificación 2026-1'!R:R,'Planificación 2026-1'!W:W,C270,'Planificación 2026-1'!E:E,"HUAURA",'Planificación 2026-1'!X:X,"VIRTUAL",'Planificación 2026-1'!H:H,"&gt;2")</f>
        <v>0</v>
      </c>
      <c r="EB270" s="48">
        <f>SUMIFS('Planificación 2026-1'!R:R,'Planificación 2026-1'!W:W,C270,'Planificación 2026-1'!E:E,"HUAURA",'Planificación 2026-1'!X:X,"&lt;&gt;VIRTUAL",'Planificación 2026-1'!H:H,"&gt;2")</f>
        <v>0</v>
      </c>
      <c r="EC270" s="48">
        <f>SUMIFS('Planificación 2026-1'!R:R,'Planificación 2026-1'!W:W,C270,'Planificación 2026-1'!E:E,"PRINCIPAL",'Planificación 2026-1'!X:X,"VIRTUAL",'Planificación 2026-1'!H:H,"&lt;3")</f>
        <v>0</v>
      </c>
      <c r="ED270" s="48">
        <f>SUMIFS('Planificación 2026-1'!R:R,'Planificación 2026-1'!W:W,C270,'Planificación 2026-1'!E:E,"PRINCIPAL",'Planificación 2026-1'!X:X,"&lt;&gt;VIRTUAL",'Planificación 2026-1'!H:H,"&lt;3")</f>
        <v>4</v>
      </c>
      <c r="EE270" s="48">
        <f>SUMIFS('Planificación 2026-1'!R:R,'Planificación 2026-1'!W:W,C270,'Planificación 2026-1'!E:E,"SUNAMPE",'Planificación 2026-1'!X:X,"VIRTUAL",'Planificación 2026-1'!H:H,"&lt;3")</f>
        <v>0</v>
      </c>
      <c r="EF270" s="48">
        <f>SUMIFS('Planificación 2026-1'!R:R,'Planificación 2026-1'!W:W,C270,'Planificación 2026-1'!E:E,"SUNAMPE",'Planificación 2026-1'!X:X,"&lt;&gt;VIRTUAL",'Planificación 2026-1'!H:H,"&lt;3")</f>
        <v>14</v>
      </c>
      <c r="EG270" s="48">
        <f>SUMIFS('Planificación 2026-1'!R:R,'Planificación 2026-1'!W:W,C270,'Planificación 2026-1'!E:E,"FILIAL",'Planificación 2026-1'!X:X,"VIRTUAL",'Planificación 2026-1'!H:H,"&lt;3")</f>
        <v>0</v>
      </c>
      <c r="EH270" s="48">
        <f>SUMIFS('Planificación 2026-1'!R:R,'Planificación 2026-1'!W:W,C270,'Planificación 2026-1'!E:E,"FILIAL",'Planificación 2026-1'!X:X,"&lt;&gt;VIRTUAL",'Planificación 2026-1'!H:H,"&lt;3")</f>
        <v>0</v>
      </c>
      <c r="EI270" s="48">
        <f>SUMIFS('Planificación 2026-1'!R:R,'Planificación 2026-1'!W:W,C270,'Planificación 2026-1'!E:E,"PORUMA",'Planificación 2026-1'!X:X,"VIRTUAL",'Planificación 2026-1'!H:H,"&lt;3")</f>
        <v>0</v>
      </c>
      <c r="EJ270" s="48">
        <f>SUMIFS('Planificación 2026-1'!R:R,'Planificación 2026-1'!W:W,C270,'Planificación 2026-1'!E:E,"PORUMA",'Planificación 2026-1'!X:X,"&lt;&gt;VIRTUAL",'Planificación 2026-1'!H:H,"&lt;3")</f>
        <v>0</v>
      </c>
      <c r="EK270" s="48">
        <f>SUMIFS('Planificación 2026-1'!R:R,'Planificación 2026-1'!W:W,C270,'Planificación 2026-1'!E:E,"HUAURA",'Planificación 2026-1'!X:X,"VIRTUAL",'Planificación 2026-1'!H:H,"&lt;3")</f>
        <v>0</v>
      </c>
      <c r="EL270" s="48">
        <f>SUMIFS('Planificación 2026-1'!R:R,'Planificación 2026-1'!W:W,C270,'Planificación 2026-1'!E:E,"HUAURA",'Planificación 2026-1'!X:X,"&lt;&gt;VIRTUAL",'Planificación 2026-1'!H:H,"&lt;3")</f>
        <v>0</v>
      </c>
      <c r="EM270" s="48">
        <f t="shared" si="64"/>
        <v>0</v>
      </c>
      <c r="EN270" s="48">
        <f t="shared" si="65"/>
        <v>0</v>
      </c>
      <c r="EO270" s="48">
        <f t="shared" si="66"/>
        <v>0</v>
      </c>
      <c r="EP270" s="48">
        <f t="shared" si="67"/>
        <v>4</v>
      </c>
      <c r="EQ270" s="48">
        <f t="shared" si="68"/>
        <v>14</v>
      </c>
      <c r="ER270" s="48"/>
      <c r="ES270" s="48">
        <f t="shared" si="69"/>
        <v>0</v>
      </c>
      <c r="ET270" s="48">
        <f t="shared" si="70"/>
        <v>18</v>
      </c>
      <c r="EU270" s="48" t="b">
        <f t="shared" si="71"/>
        <v>1</v>
      </c>
      <c r="EV270" s="48" t="str">
        <f t="shared" si="72"/>
        <v/>
      </c>
      <c r="EW270" s="48" t="str">
        <f t="shared" si="73"/>
        <v>PRESENCIAL</v>
      </c>
    </row>
    <row r="271" spans="2:153" x14ac:dyDescent="0.3">
      <c r="B271" s="383">
        <v>268</v>
      </c>
      <c r="C271" s="107" t="s">
        <v>521</v>
      </c>
      <c r="D271" s="82">
        <f>SUMIF('Planificación 2026-1'!W:W,C271,'Planificación 2026-1'!R:R)</f>
        <v>20</v>
      </c>
      <c r="E271" s="385" t="s">
        <v>319</v>
      </c>
      <c r="F271" s="386"/>
      <c r="G271" s="107" t="s">
        <v>302</v>
      </c>
      <c r="H271" s="107" t="s">
        <v>1138</v>
      </c>
      <c r="I271" s="77" t="str">
        <f>IF(SUM(COUNTIFS('Planificación 2026-1'!E:E,"PRINCIPAL",'Planificación 2026-1'!W:W,C271,'Planificación 2026-1'!G:G,"AF"))&gt;0,"P01"," ")</f>
        <v xml:space="preserve"> </v>
      </c>
      <c r="J271" s="78" t="str">
        <f>IF(SUM(COUNTIFS('Planificación 2026-1'!E:E,"PRINCIPAL",'Planificación 2026-1'!W:W,C271,'Planificación 2026-1'!G:G,"EN"))&gt;0,"P02"," ")</f>
        <v xml:space="preserve"> </v>
      </c>
      <c r="K271" s="78" t="str">
        <f>IF(SUM(COUNTIFS('Planificación 2026-1'!E:E,"PRINCIPAL",'Planificación 2026-1'!W:W,C271,'Planificación 2026-1'!G:G,"IS"))&gt;0,"P03"," ")</f>
        <v xml:space="preserve"> </v>
      </c>
      <c r="L271" s="78" t="str">
        <f>IF(SUM(COUNTIFS('Planificación 2026-1'!E:E,"PRINCIPAL",'Planificación 2026-1'!W:W,C271,'Planificación 2026-1'!G:G,"PS"))&gt;0,"P04"," ")</f>
        <v xml:space="preserve"> </v>
      </c>
      <c r="M271" s="78"/>
      <c r="N271" s="78" t="str">
        <f>IF(SUM(COUNTIFS('Planificación 2026-1'!E:E,"PRINCIPAL",'Planificación 2026-1'!W:W,C271,'Planificación 2026-1'!G:G,"IN"))&gt;0,"P06"," ")</f>
        <v xml:space="preserve"> </v>
      </c>
      <c r="O271" s="78" t="str">
        <f>IF(SUM(COUNTIFS('Planificación 2026-1'!E:E,"PRINCIPAL",'Planificación 2026-1'!W:W,C271,'Planificación 2026-1'!G:G,"CA"))&gt;0,"P07"," ")</f>
        <v xml:space="preserve"> </v>
      </c>
      <c r="P271" s="78" t="str">
        <f>IF(SUM(COUNTIFS('Planificación 2026-1'!E:E,"PRINCIPAL",'Planificación 2026-1'!W:W,C271,'Planificación 2026-1'!G:G,"DE"))&gt;0,"P08"," ")</f>
        <v xml:space="preserve"> </v>
      </c>
      <c r="Q271" s="78" t="str">
        <f>IF(SUM(COUNTIFS('Planificación 2026-1'!E:E,"PRINCIPAL",'Planificación 2026-1'!W:W,C271,'Planificación 2026-1'!G:G,"OB"))&gt;0,"P09"," ")</f>
        <v xml:space="preserve"> </v>
      </c>
      <c r="R271" s="78" t="str">
        <f>IF(SUM(COUNTIFS('Planificación 2026-1'!E:E,"PRINCIPAL",'Planificación 2026-1'!W:W,C271,'Planificación 2026-1'!G:G,"MH"))&gt;0,"P31"," ")</f>
        <v xml:space="preserve"> </v>
      </c>
      <c r="S271" s="78" t="str">
        <f>IF(SUM(COUNTIFS('Planificación 2026-1'!E:E,"PRINCIPAL",'Planificación 2026-1'!W:W,C271,'Planificación 2026-1'!G:G,"IC"))&gt;0,"P32"," ")</f>
        <v xml:space="preserve"> </v>
      </c>
      <c r="T271" s="78" t="str">
        <f>IF(SUM(COUNTIFS('Planificación 2026-1'!E:E,"PRINCIPAL",'Planificación 2026-1'!W:W,C271,'Planificación 2026-1'!G:G,"AR"))&gt;0,"P34"," ")</f>
        <v xml:space="preserve"> </v>
      </c>
      <c r="U271" s="78" t="str">
        <f>IF(SUM(COUNTIFS('Planificación 2026-1'!E:E,"PRINCIPAL",'Planificación 2026-1'!W:W,C271,'Planificación 2026-1'!G:G,"T1"))&gt;0,"P35"," ")</f>
        <v xml:space="preserve"> </v>
      </c>
      <c r="V271" s="78" t="str">
        <f>IF(SUM(COUNTIFS('Planificación 2026-1'!E:E,"PRINCIPAL",'Planificación 2026-1'!W:W,C271,'Planificación 2026-1'!G:G,"T3"))&gt;0,"P36"," ")</f>
        <v xml:space="preserve"> </v>
      </c>
      <c r="W271" s="78" t="str">
        <f>IF(SUM(COUNTIFS('Planificación 2026-1'!E:E,"PRINCIPAL",'Planificación 2026-1'!W:W,C271,'Planificación 2026-1'!G:G,"T2"))&gt;0,"P37"," ")</f>
        <v xml:space="preserve"> </v>
      </c>
      <c r="X271" s="78" t="str">
        <f>IF(SUM(COUNTIFS('Planificación 2026-1'!E:E,"PRINCIPAL",'Planificación 2026-1'!W:W,C271,'Planificación 2026-1'!G:G,"AE"))&gt;0,"P38"," ")</f>
        <v xml:space="preserve"> </v>
      </c>
      <c r="Y271" s="78" t="str">
        <f>IF(SUM(COUNTIFS('Planificación 2026-1'!E:E,"PRINCIPAL",'Planificación 2026-1'!W:W,C271,'Planificación 2026-1'!G:G,"T4"))&gt;0,"P55"," ")</f>
        <v xml:space="preserve"> </v>
      </c>
      <c r="Z271" s="78" t="str">
        <f>IF(SUM(COUNTIFS('Planificación 2026-1'!E:E,"FILIAL",'Planificación 2026-1'!W:W,C271,'Planificación 2026-1'!G:G,"AF"))&gt;0," P01"," ")</f>
        <v xml:space="preserve"> </v>
      </c>
      <c r="AA271" s="78" t="str">
        <f>IF(SUM(COUNTIFS('Planificación 2026-1'!E:E,"FILIAL",'Planificación 2026-1'!W:W,C271,'Planificación 2026-1'!G:G,"EN"))&gt;0,"P02"," ")</f>
        <v xml:space="preserve"> </v>
      </c>
      <c r="AB271" s="78" t="str">
        <f>IF(SUM(COUNTIFS('Planificación 2026-1'!E:E,"FILIAL",'Planificación 2026-1'!W:W,C271,'Planificación 2026-1'!G:G,"IS"))&gt;0,"P03"," ")</f>
        <v xml:space="preserve"> </v>
      </c>
      <c r="AC271" s="78" t="str">
        <f>IF(SUM(COUNTIFS('Planificación 2026-1'!E:E,"FILIAL",'Planificación 2026-1'!W:W,C271,'Planificación 2026-1'!G:G,"PS"))&gt;0,"P04"," ")</f>
        <v xml:space="preserve"> </v>
      </c>
      <c r="AD271" s="78"/>
      <c r="AE271" s="78" t="str">
        <f>IF(SUM(COUNTIFS('Planificación 2026-1'!E:E,"FILIAL",'Planificación 2026-1'!W:W,C271,'Planificación 2026-1'!G:G,"IN"))&gt;0,"P06"," ")</f>
        <v xml:space="preserve"> </v>
      </c>
      <c r="AF271" s="78" t="str">
        <f>IF(SUM(COUNTIFS('Planificación 2026-1'!E:E,"FILIAL",'Planificación 2026-1'!W:W,C271,'Planificación 2026-1'!G:G,"CA"))&gt;0,"P07"," ")</f>
        <v xml:space="preserve"> </v>
      </c>
      <c r="AG271" s="78" t="str">
        <f>IF(SUM(COUNTIFS('Planificación 2026-1'!E:E,"FILIAL",'Planificación 2026-1'!W:W,C271,'Planificación 2026-1'!G:G,"DE"))&gt;0,"P08"," ")</f>
        <v xml:space="preserve"> </v>
      </c>
      <c r="AH271" s="78" t="str">
        <f>IF(SUM(COUNTIFS('Planificación 2026-1'!E:E,"FILIAL",'Planificación 2026-1'!W:W,C271,'Planificación 2026-1'!G:G,"OB"))&gt;0,"P09"," ")</f>
        <v xml:space="preserve"> </v>
      </c>
      <c r="AI271" s="78" t="str">
        <f>IF(SUM(COUNTIFS('Planificación 2026-1'!E:E,"FILIAL",'Planificación 2026-1'!W:W,C271,'Planificación 2026-1'!G:G,"MH"))&gt;0,"P31"," ")</f>
        <v xml:space="preserve"> </v>
      </c>
      <c r="AJ271" s="78" t="str">
        <f>IF(SUM(COUNTIFS('Planificación 2026-1'!E:E,"FILIAL",'Planificación 2026-1'!W:W,C271,'Planificación 2026-1'!G:G,"IC"))&gt;0,"P32"," ")</f>
        <v xml:space="preserve"> </v>
      </c>
      <c r="AK271" s="78" t="str">
        <f>IF(SUM(COUNTIFS('Planificación 2026-1'!E:E,"FILIAL",'Planificación 2026-1'!W:W,C271,'Planificación 2026-1'!G:G,"AR"))&gt;0,"P34"," ")</f>
        <v xml:space="preserve"> </v>
      </c>
      <c r="AL271" s="78" t="str">
        <f>IF(SUM(COUNTIFS('Planificación 2026-1'!E:E,"FILIAL",'Planificación 2026-1'!W:W,C271,'Planificación 2026-1'!G:G,"T1"))&gt;0,"P35"," ")</f>
        <v xml:space="preserve"> </v>
      </c>
      <c r="AM271" s="78" t="str">
        <f>IF(SUM(COUNTIFS('Planificación 2026-1'!E:E,"FILIAL",'Planificación 2026-1'!W:W,C271,'Planificación 2026-1'!G:G,"T3"))&gt;0,"P36"," ")</f>
        <v xml:space="preserve"> </v>
      </c>
      <c r="AN271" s="78" t="str">
        <f>IF(SUM(COUNTIFS('Planificación 2026-1'!E:E,"FILIAL",'Planificación 2026-1'!W:W,C271,'Planificación 2026-1'!G:G,"T2"))&gt;0,"P37"," ")</f>
        <v xml:space="preserve"> </v>
      </c>
      <c r="AO271" s="78" t="str">
        <f>IF(SUM(COUNTIFS('Planificación 2026-1'!E:E,"FILIAL",'Planificación 2026-1'!W:W,C271,'Planificación 2026-1'!G:G,"AE"))&gt;0,"P38"," ")</f>
        <v xml:space="preserve"> </v>
      </c>
      <c r="AP271" s="78" t="str">
        <f>IF(SUM(COUNTIFS('Planificación 2026-1'!E:E,"FILIAL",'Planificación 2026-1'!W:W,C271,'Planificación 2026-1'!G:G,"T4"))&gt;0,"P55"," ")</f>
        <v xml:space="preserve"> </v>
      </c>
      <c r="AQ271" s="78" t="str">
        <f>IF(SUM(COUNTIFS('Planificación 2026-1'!E:E,"SUNAMPE",'Planificación 2026-1'!W:W,C271,'Planificación 2026-1'!G:G,"AF"))&gt;0," P01"," ")</f>
        <v xml:space="preserve"> </v>
      </c>
      <c r="AR271" s="78" t="str">
        <f>IF(SUM(COUNTIFS('Planificación 2026-1'!E:E,"SUNAMPE",'Planificación 2026-1'!W:W,C271,'Planificación 2026-1'!G:G,"EN"))&gt;0,"P02"," ")</f>
        <v xml:space="preserve"> </v>
      </c>
      <c r="AS271" s="78" t="str">
        <f>IF(SUM(COUNTIFS('Planificación 2026-1'!E:E,"SUNAMPE",'Planificación 2026-1'!W:W,C271,'Planificación 2026-1'!G:G,"IS"))&gt;0,"P03"," ")</f>
        <v xml:space="preserve"> </v>
      </c>
      <c r="AT271" s="78" t="str">
        <f>IF(SUM(COUNTIFS('Planificación 2026-1'!E:E,"SUNAMPE",'Planificación 2026-1'!W:W,C271,'Planificación 2026-1'!G:G,"PS"))&gt;0,"P04"," ")</f>
        <v xml:space="preserve"> </v>
      </c>
      <c r="AU271" s="78"/>
      <c r="AV271" s="78" t="str">
        <f>IF(SUM(COUNTIFS('Planificación 2026-1'!E:E,"SUNAMPE",'Planificación 2026-1'!W:W,C271,'Planificación 2026-1'!G:G,"IN"))&gt;0,"P06"," ")</f>
        <v xml:space="preserve"> </v>
      </c>
      <c r="AW271" s="78" t="str">
        <f>IF(SUM(COUNTIFS('Planificación 2026-1'!E:E,"SUNAMPE",'Planificación 2026-1'!W:W,C271,'Planificación 2026-1'!G:G,"CA"))&gt;0,"P07"," ")</f>
        <v xml:space="preserve"> </v>
      </c>
      <c r="AX271" s="78" t="str">
        <f>IF(SUM(COUNTIFS('Planificación 2026-1'!E:E,"SUNAMPE",'Planificación 2026-1'!W:W,C271,'Planificación 2026-1'!G:G,"DE"))&gt;0,"P08"," ")</f>
        <v xml:space="preserve"> </v>
      </c>
      <c r="AY271" s="78" t="str">
        <f>IF(SUM(COUNTIFS('Planificación 2026-1'!E:E,"SUNAMPE",'Planificación 2026-1'!W:W,C271,'Planificación 2026-1'!G:G,"OB"))&gt;0,"P09"," ")</f>
        <v xml:space="preserve"> </v>
      </c>
      <c r="AZ271" s="78" t="str">
        <f>IF(SUM(COUNTIFS('Planificación 2026-1'!E:E,"SUNAMPE",'Planificación 2026-1'!W:W,C271,'Planificación 2026-1'!G:G,"MH"))&gt;0,"P31"," ")</f>
        <v xml:space="preserve"> </v>
      </c>
      <c r="BA271" s="78" t="str">
        <f>IF(SUM(COUNTIFS('Planificación 2026-1'!E:E,"SUNAMPE",'Planificación 2026-1'!W:W,C271,'Planificación 2026-1'!G:G,"IC"))&gt;0,"P32"," ")</f>
        <v xml:space="preserve"> </v>
      </c>
      <c r="BB271" s="78" t="str">
        <f>IF(SUM(COUNTIFS('Planificación 2026-1'!E:E,"SUNAMPE",'Planificación 2026-1'!W:W,C271,'Planificación 2026-1'!G:G,"AR"))&gt;0,"P34"," ")</f>
        <v xml:space="preserve"> </v>
      </c>
      <c r="BC271" s="78" t="str">
        <f>IF(SUM(COUNTIFS('Planificación 2026-1'!E:E,"SUNAMPE",'Planificación 2026-1'!W:W,C271,'Planificación 2026-1'!G:G,"T1"))&gt;0,"P35"," ")</f>
        <v xml:space="preserve"> </v>
      </c>
      <c r="BD271" s="78" t="str">
        <f>IF(SUM(COUNTIFS('Planificación 2026-1'!E:E,"SUNAMPE",'Planificación 2026-1'!W:W,C271,'Planificación 2026-1'!G:G,"T3"))&gt;0,"P36"," ")</f>
        <v xml:space="preserve"> </v>
      </c>
      <c r="BE271" s="78" t="str">
        <f>IF(SUM(COUNTIFS('Planificación 2026-1'!E:E,"SUNAMPE",'Planificación 2026-1'!W:W,C271,'Planificación 2026-1'!G:G,"T2"))&gt;0,"P37"," ")</f>
        <v xml:space="preserve"> </v>
      </c>
      <c r="BF271" s="78" t="str">
        <f>IF(SUM(COUNTIFS('Planificación 2026-1'!E:E,"SUNAMPE",'Planificación 2026-1'!W:W,C271,'Planificación 2026-1'!G:G,"AE"))&gt;0,"P38"," ")</f>
        <v xml:space="preserve"> </v>
      </c>
      <c r="BG271" s="78" t="str">
        <f>IF(SUM(COUNTIFS('Planificación 2026-1'!E:E,"SUNAMPE",'Planificación 2026-1'!W:W,C271,'Planificación 2026-1'!G:G,"T4"))&gt;0,"P55"," ")</f>
        <v>P55</v>
      </c>
      <c r="BH271" s="78" t="str">
        <f>IF(SUM(COUNTIFS('Planificación 2026-1'!E:E,"HUAURA",'Planificación 2026-1'!W:W,C271,'Planificación 2026-1'!G:G,"AF"))&gt;0," P01"," ")</f>
        <v xml:space="preserve"> </v>
      </c>
      <c r="BI271" s="78" t="str">
        <f>IF(SUM(COUNTIFS('Planificación 2026-1'!E:E,"HUAURA",'Planificación 2026-1'!W:W,C271,'Planificación 2026-1'!G:G,"EN"))&gt;0,"P02"," ")</f>
        <v xml:space="preserve"> </v>
      </c>
      <c r="BJ271" s="78" t="str">
        <f>IF(SUM(COUNTIFS('Planificación 2026-1'!E:E,"HUAURA",'Planificación 2026-1'!W:W,C271,'Planificación 2026-1'!G:G,"IS"))&gt;0,"P03"," ")</f>
        <v xml:space="preserve"> </v>
      </c>
      <c r="BK271" s="78" t="str">
        <f>IF(SUM(COUNTIFS('Planificación 2026-1'!E:E,"HUAURA",'Planificación 2026-1'!W:W,C271,'Planificación 2026-1'!G:G,"PS"))&gt;0,"P04"," ")</f>
        <v xml:space="preserve"> </v>
      </c>
      <c r="BL271" s="78"/>
      <c r="BM271" s="78" t="str">
        <f>IF(SUM(COUNTIFS('Planificación 2026-1'!E:E,"HUAURA",'Planificación 2026-1'!W:W,C271,'Planificación 2026-1'!G:G,"IN"))&gt;0,"P06"," ")</f>
        <v xml:space="preserve"> </v>
      </c>
      <c r="BN271" s="78" t="str">
        <f>IF(SUM(COUNTIFS('Planificación 2026-1'!E:E,"HUAURA",'Planificación 2026-1'!W:W,C271,'Planificación 2026-1'!G:G,"CA"))&gt;0,"P07"," ")</f>
        <v xml:space="preserve"> </v>
      </c>
      <c r="BO271" s="78" t="str">
        <f>IF(SUM(COUNTIFS('Planificación 2026-1'!E:E,"HUAURA",'Planificación 2026-1'!W:W,C271,'Planificación 2026-1'!G:G,"DE"))&gt;0,"P08"," ")</f>
        <v xml:space="preserve"> </v>
      </c>
      <c r="BP271" s="78" t="str">
        <f>IF(SUM(COUNTIFS('Planificación 2026-1'!E:E,"HUAURA",'Planificación 2026-1'!W:W,C271,'Planificación 2026-1'!G:G,"OB"))&gt;0,"P09"," ")</f>
        <v xml:space="preserve"> </v>
      </c>
      <c r="BQ271" s="78" t="str">
        <f>IF(SUM(COUNTIFS('Planificación 2026-1'!E:E,"HUAURA",'Planificación 2026-1'!W:W,C271,'Planificación 2026-1'!G:G,"MH"))&gt;0,"P31"," ")</f>
        <v xml:space="preserve"> </v>
      </c>
      <c r="BR271" s="78" t="str">
        <f>IF(SUM(COUNTIFS('Planificación 2026-1'!E:E,"HUAURA",'Planificación 2026-1'!W:W,C271,'Planificación 2026-1'!G:G,"IC"))&gt;0,"P32"," ")</f>
        <v xml:space="preserve"> </v>
      </c>
      <c r="BS271" s="78" t="str">
        <f>IF(SUM(COUNTIFS('Planificación 2026-1'!E:E,"HUAURA",'Planificación 2026-1'!W:W,C271,'Planificación 2026-1'!G:G,"AR"))&gt;0,"P34"," ")</f>
        <v xml:space="preserve"> </v>
      </c>
      <c r="BT271" s="78" t="str">
        <f>IF(SUM(COUNTIFS('Planificación 2026-1'!E:E,"HUAURA",'Planificación 2026-1'!W:W,C271,'Planificación 2026-1'!G:G,"T1"))&gt;0,"P35"," ")</f>
        <v xml:space="preserve"> </v>
      </c>
      <c r="BU271" s="78" t="str">
        <f>IF(SUM(COUNTIFS('Planificación 2026-1'!E:E,"HUAURA",'Planificación 2026-1'!W:W,C271,'Planificación 2026-1'!G:G,"T3"))&gt;0,"P36"," ")</f>
        <v xml:space="preserve"> </v>
      </c>
      <c r="BV271" s="78" t="str">
        <f>IF(SUM(COUNTIFS('Planificación 2026-1'!E:E,"HUAURA",'Planificación 2026-1'!W:W,C271,'Planificación 2026-1'!G:G,"T2"))&gt;0,"P37"," ")</f>
        <v xml:space="preserve"> </v>
      </c>
      <c r="BW271" s="78" t="str">
        <f>IF(SUM(COUNTIFS('Planificación 2026-1'!E:E,"HUAURA",'Planificación 2026-1'!W:W,C271,'Planificación 2026-1'!G:G,"AE"))&gt;0,"P38"," ")</f>
        <v xml:space="preserve"> </v>
      </c>
      <c r="BX271" s="78" t="str">
        <f>IF(SUM(COUNTIFS('Planificación 2026-1'!E:E,"HUAURA",'Planificación 2026-1'!W:W,C271,'Planificación 2026-1'!G:G,"T4"))&gt;0,"P55"," ")</f>
        <v xml:space="preserve"> </v>
      </c>
      <c r="BY271" s="79">
        <f>SUMIFS('Planificación 2026-1'!R:R,'Planificación 2026-1'!W:W,C271,'Planificación 2026-1'!G:G,"AF",'Planificación 2026-1'!H:H,"&gt;2")</f>
        <v>0</v>
      </c>
      <c r="BZ271" s="79">
        <f>SUMIFS('Planificación 2026-1'!R:R,'Planificación 2026-1'!W:W,C271,'Planificación 2026-1'!G:G,"EN",'Planificación 2026-1'!H:H,"&gt;2")</f>
        <v>0</v>
      </c>
      <c r="CA271" s="79">
        <f>SUMIFS('Planificación 2026-1'!R:R,'Planificación 2026-1'!W:W,C271,'Planificación 2026-1'!G:G,"IS",'Planificación 2026-1'!H:H,"&gt;2")</f>
        <v>0</v>
      </c>
      <c r="CB271" s="79">
        <f>SUMIFS('Planificación 2026-1'!R:R,'Planificación 2026-1'!W:W,C271,'Planificación 2026-1'!G:G,"PS",'Planificación 2026-1'!H:H,"&gt;2")</f>
        <v>0</v>
      </c>
      <c r="CC271" s="79">
        <f>SUMIFS('Planificación 2026-1'!R:R,'Planificación 2026-1'!W:W,C271,'Planificación 2026-1'!G:G,"IN",'Planificación 2026-1'!H:H,"&gt;2")</f>
        <v>0</v>
      </c>
      <c r="CD271" s="79">
        <f>SUMIFS('Planificación 2026-1'!R:R,'Planificación 2026-1'!W:W,C271,'Planificación 2026-1'!G:G,"CA",'Planificación 2026-1'!H:H,"&gt;2")</f>
        <v>0</v>
      </c>
      <c r="CE271" s="79">
        <f>SUMIFS('Planificación 2026-1'!R:R,'Planificación 2026-1'!W:W,C271,'Planificación 2026-1'!G:G,"DE",'Planificación 2026-1'!H:H,"&gt;2")</f>
        <v>0</v>
      </c>
      <c r="CF271" s="79">
        <f>SUMIFS('Planificación 2026-1'!R:R,'Planificación 2026-1'!W:W,C271,'Planificación 2026-1'!G:G,"OB",'Planificación 2026-1'!H:H,"&gt;2")</f>
        <v>0</v>
      </c>
      <c r="CG271" s="79">
        <f>SUMIFS('Planificación 2026-1'!R:R,'Planificación 2026-1'!W:W,C271,'Planificación 2026-1'!G:G,"MH",'Planificación 2026-1'!H:H,"&gt;2")</f>
        <v>0</v>
      </c>
      <c r="CH271" s="79">
        <f>SUMIFS('Planificación 2026-1'!R:R,'Planificación 2026-1'!W:W,C271,'Planificación 2026-1'!G:G,"IC",'Planificación 2026-1'!H:H,"&gt;2")</f>
        <v>0</v>
      </c>
      <c r="CI271" s="79">
        <f>SUMIFS('Planificación 2026-1'!R:R,'Planificación 2026-1'!W:W,C271,'Planificación 2026-1'!G:G,"AR",'Planificación 2026-1'!H:H,"&gt;2")</f>
        <v>0</v>
      </c>
      <c r="CJ271" s="79">
        <f>SUMIFS('Planificación 2026-1'!R:R,'Planificación 2026-1'!W:W,C271,'Planificación 2026-1'!G:G,"T1",'Planificación 2026-1'!H:H,"&gt;2")</f>
        <v>0</v>
      </c>
      <c r="CK271" s="79">
        <f>SUMIFS('Planificación 2026-1'!R:R,'Planificación 2026-1'!W:W,C271,'Planificación 2026-1'!G:G,"T3",'Planificación 2026-1'!H:H,"&gt;2")</f>
        <v>0</v>
      </c>
      <c r="CL271" s="79">
        <f>SUMIFS('Planificación 2026-1'!R:R,'Planificación 2026-1'!W:W,C271,'Planificación 2026-1'!G:G,"T2",'Planificación 2026-1'!H:H,"&gt;2")</f>
        <v>0</v>
      </c>
      <c r="CM271" s="79">
        <f>SUMIFS('Planificación 2026-1'!R:R,'Planificación 2026-1'!W:W,C271,'Planificación 2026-1'!G:G,"AE",'Planificación 2026-1'!H:H,"&gt;2")</f>
        <v>0</v>
      </c>
      <c r="CN271" s="79">
        <f>SUMIFS('Planificación 2026-1'!R:R,'Planificación 2026-1'!W:W,C271,'Planificación 2026-1'!G:G,"T4",'Planificación 2026-1'!H:H,"&gt;2")</f>
        <v>20</v>
      </c>
      <c r="CO271" s="79">
        <f>SUMIFS('Planificación 2026-1'!R:R,'Planificación 2026-1'!W:W,C271,'Planificación 2026-1'!G:G,"AF",'Planificación 2026-1'!H:H,"&lt;3")</f>
        <v>0</v>
      </c>
      <c r="CP271" s="79">
        <f>SUMIFS('Planificación 2026-1'!R:R,'Planificación 2026-1'!W:W,C271,'Planificación 2026-1'!G:G,"EN",'Planificación 2026-1'!H:H,"&lt;3")</f>
        <v>0</v>
      </c>
      <c r="CQ271" s="79">
        <f>SUMIFS('Planificación 2026-1'!R:R,'Planificación 2026-1'!W:W,C271,'Planificación 2026-1'!G:G,"IS",'Planificación 2026-1'!H:H,"&lt;3")</f>
        <v>0</v>
      </c>
      <c r="CR271" s="79">
        <f>SUMIFS('Planificación 2026-1'!R:R,'Planificación 2026-1'!W:W,C271,'Planificación 2026-1'!G:G,"PS",'Planificación 2026-1'!H:H,"&lt;3")</f>
        <v>0</v>
      </c>
      <c r="CS271" s="79">
        <f>SUMIFS('Planificación 2026-1'!R:R,'Planificación 2026-1'!W:W,C271,'Planificación 2026-1'!G:G,"IN",'Planificación 2026-1'!H:H,"&lt;3")</f>
        <v>0</v>
      </c>
      <c r="CT271" s="79">
        <f>SUMIFS('Planificación 2026-1'!R:R,'Planificación 2026-1'!W:W,C271,'Planificación 2026-1'!G:G,"CA",'Planificación 2026-1'!H:H,"&lt;3")</f>
        <v>0</v>
      </c>
      <c r="CU271" s="79">
        <f>SUMIFS('Planificación 2026-1'!R:R,'Planificación 2026-1'!W:W,C271,'Planificación 2026-1'!G:G,"DE",'Planificación 2026-1'!H:H,"&lt;3")</f>
        <v>0</v>
      </c>
      <c r="CV271" s="79">
        <f>SUMIFS('Planificación 2026-1'!R:R,'Planificación 2026-1'!W:W,C271,'Planificación 2026-1'!G:G,"OB",'Planificación 2026-1'!H:H,"&lt;3")</f>
        <v>0</v>
      </c>
      <c r="CW271" s="79">
        <f>SUMIFS('Planificación 2026-1'!R:R,'Planificación 2026-1'!W:W,C271,'Planificación 2026-1'!G:G,"MH",'Planificación 2026-1'!H:H,"&lt;3")</f>
        <v>0</v>
      </c>
      <c r="CX271" s="79">
        <f>SUMIFS('Planificación 2026-1'!R:R,'Planificación 2026-1'!W:W,C271,'Planificación 2026-1'!G:G,"IC",'Planificación 2026-1'!H:H,"&lt;3")</f>
        <v>0</v>
      </c>
      <c r="CY271" s="79">
        <f>SUMIFS('Planificación 2026-1'!R:R,'Planificación 2026-1'!W:W,C271,'Planificación 2026-1'!G:G,"AR",'Planificación 2026-1'!H:H,"&lt;3")</f>
        <v>0</v>
      </c>
      <c r="CZ271" s="79">
        <f>SUMIFS('Planificación 2026-1'!R:R,'Planificación 2026-1'!W:W,C271,'Planificación 2026-1'!G:G,"T1",'Planificación 2026-1'!H:H,"&lt;3")</f>
        <v>0</v>
      </c>
      <c r="DA271" s="79">
        <f>SUMIFS('Planificación 2026-1'!R:R,'Planificación 2026-1'!W:W,C271,'Planificación 2026-1'!G:G,"T3",'Planificación 2026-1'!H:H,"&lt;3")</f>
        <v>0</v>
      </c>
      <c r="DB271" s="79">
        <f>SUMIFS('Planificación 2026-1'!R:R,'Planificación 2026-1'!W:W,C271,'Planificación 2026-1'!G:G,"T2",'Planificación 2026-1'!H:H,"&lt;3")</f>
        <v>0</v>
      </c>
      <c r="DC271" s="79">
        <f>SUMIFS('Planificación 2026-1'!R:R,'Planificación 2026-1'!W:W,C271,'Planificación 2026-1'!G:G,"AE",'Planificación 2026-1'!H:H,"&lt;3")</f>
        <v>0</v>
      </c>
      <c r="DD271" s="79">
        <f>SUMIFS('Planificación 2026-1'!R:R,'Planificación 2026-1'!W:W,C271,'Planificación 2026-1'!G:G,"T4",'Planificación 2026-1'!H:H,"&lt;3")</f>
        <v>0</v>
      </c>
      <c r="DE271" s="78" t="str">
        <f t="shared" si="60"/>
        <v/>
      </c>
      <c r="DF271" s="30">
        <f>IF(C271="","",SUMIFS('Planificación 2026-1'!R:R,'Planificación 2026-1'!W:W,C271,'Planificación 2026-1'!E:E,"PRINCIPAL",'Planificación 2026-1'!X:X,"VIRTUAL"))</f>
        <v>0</v>
      </c>
      <c r="DG271" s="30">
        <f>IF(C271="","",SUMIFS('Planificación 2026-1'!R:R,'Planificación 2026-1'!W:W,C271,'Planificación 2026-1'!E:E,"PRINCIPAL",'Planificación 2026-1'!X:X,"PRESENCIAL"))</f>
        <v>0</v>
      </c>
      <c r="DH271" s="30">
        <f>IF(C271="","",SUMIFS('Planificación 2026-1'!R:R,'Planificación 2026-1'!W:W,C271,'Planificación 2026-1'!E:E,"PRINCIPAL",'Planificación 2026-1'!X:X,"HIBRIDO PRESENCIAL"))</f>
        <v>0</v>
      </c>
      <c r="DI271" s="78" t="str">
        <f t="shared" si="61"/>
        <v/>
      </c>
      <c r="DJ271" s="78">
        <f>IF(C271="","",SUMIFS('Planificación 2026-1'!R:R,'Planificación 2026-1'!W:W,C271,'Planificación 2026-1'!E:E,"FILIAL",'Planificación 2026-1'!X:X,"VIRTUAL"))</f>
        <v>0</v>
      </c>
      <c r="DK271" s="80">
        <f>IF(C271="","",SUMIFS('Planificación 2026-1'!R:R,'Planificación 2026-1'!W:W,C271,'Planificación 2026-1'!E:E,"FILIAL",'Planificación 2026-1'!X:X,"PRESENCIAL"))</f>
        <v>0</v>
      </c>
      <c r="DL271" s="42">
        <f>IF(C271="","",SUMIFS('Planificación 2026-1'!R:R,'Planificación 2026-1'!W:W,C271,'Planificación 2026-1'!E:E,"FILIAL",'Planificación 2026-1'!X:X,"HIBRIDO PRESENCIAL"))</f>
        <v>0</v>
      </c>
      <c r="DM271" s="81" t="str">
        <f t="shared" si="62"/>
        <v>P55</v>
      </c>
      <c r="DN271" s="78">
        <f>IF(C271="","",SUMIFS('Planificación 2026-1'!R:R,'Planificación 2026-1'!W:W,C271,'Planificación 2026-1'!E:E,"SUNAMPE",'Planificación 2026-1'!X:X,"VIRTUAL"))</f>
        <v>20</v>
      </c>
      <c r="DO271" s="42">
        <f>IF(C271="","",SUMIFS('Planificación 2026-1'!R:R,'Planificación 2026-1'!W:W,C271,'Planificación 2026-1'!E:E,"SUNAMPE",'Planificación 2026-1'!X:X,"PRESENCIAL"))</f>
        <v>0</v>
      </c>
      <c r="DP271" s="81" t="str">
        <f t="shared" si="63"/>
        <v/>
      </c>
      <c r="DQ271" s="78">
        <f>IF(C271="","",SUMIFS('Planificación 2026-1'!R:R,'Planificación 2026-1'!W:W,C271,'Planificación 2026-1'!E:E,"HUAURA",'Planificación 2026-1'!X:X,"VIRTUAL"))</f>
        <v>0</v>
      </c>
      <c r="DR271" s="42">
        <f>IF(C271="","",SUMIFS('Planificación 2026-1'!R:R,'Planificación 2026-1'!W:W,C271,'Planificación 2026-1'!E:E,"HUAURA",'Planificación 2026-1'!X:X,"PRESENCIAL"))</f>
        <v>0</v>
      </c>
      <c r="DS271" s="48">
        <f>SUMIFS('Planificación 2026-1'!R:R,'Planificación 2026-1'!W:W,C271,'Planificación 2026-1'!E:E,"PRINCIPAL",'Planificación 2026-1'!X:X,"VIRTUAL",'Planificación 2026-1'!H:H,"&gt;2")</f>
        <v>0</v>
      </c>
      <c r="DT271" s="48">
        <f>SUMIFS('Planificación 2026-1'!R:R,'Planificación 2026-1'!W:W,C271,'Planificación 2026-1'!E:E,"PRINCIPAL",'Planificación 2026-1'!X:X,"&lt;&gt;VIRTUAL",'Planificación 2026-1'!H:H,"&gt;2")</f>
        <v>0</v>
      </c>
      <c r="DU271" s="48">
        <f>SUMIFS('Planificación 2026-1'!R:R,'Planificación 2026-1'!W:W,C271,'Planificación 2026-1'!E:E,"SUNAMPE",'Planificación 2026-1'!X:X,"VIRTUAL",'Planificación 2026-1'!H:H,"&gt;2")</f>
        <v>20</v>
      </c>
      <c r="DV271" s="48">
        <f>SUMIFS('Planificación 2026-1'!R:R,'Planificación 2026-1'!W:W,C271,'Planificación 2026-1'!E:E,"SUNAMPE",'Planificación 2026-1'!X:X,"&lt;&gt;VIRTUAL",'Planificación 2026-1'!H:H,"&gt;2")</f>
        <v>0</v>
      </c>
      <c r="DW271" s="48">
        <f>SUMIFS('Planificación 2026-1'!R:R,'Planificación 2026-1'!W:W,C271,'Planificación 2026-1'!E:E,"FILIAL",'Planificación 2026-1'!X:X,"VIRTUAL",'Planificación 2026-1'!H:H,"&gt;2")</f>
        <v>0</v>
      </c>
      <c r="DX271" s="48">
        <f>SUMIFS('Planificación 2026-1'!R:R,'Planificación 2026-1'!W:W,C271,'Planificación 2026-1'!E:E,"FILIAL",'Planificación 2026-1'!X:X,"&lt;&gt;VIRTUAL",'Planificación 2026-1'!H:H,"&gt;2")</f>
        <v>0</v>
      </c>
      <c r="DY271" s="48">
        <f>SUMIFS('Planificación 2026-1'!R:R,'Planificación 2026-1'!W:W,C271,'Planificación 2026-1'!E:E,"PORUMA",'Planificación 2026-1'!X:X,"VIRTUAL",'Planificación 2026-1'!H:H,"&gt;2")</f>
        <v>0</v>
      </c>
      <c r="DZ271" s="48">
        <f>SUMIFS('Planificación 2026-1'!R:R,'Planificación 2026-1'!W:W,C271,'Planificación 2026-1'!E:E,"PORUMA",'Planificación 2026-1'!X:X,"&lt;&gt;VIRTUAL",'Planificación 2026-1'!H:H,"&gt;2")</f>
        <v>0</v>
      </c>
      <c r="EA271" s="48">
        <f>SUMIFS('Planificación 2026-1'!R:R,'Planificación 2026-1'!W:W,C271,'Planificación 2026-1'!E:E,"HUAURA",'Planificación 2026-1'!X:X,"VIRTUAL",'Planificación 2026-1'!H:H,"&gt;2")</f>
        <v>0</v>
      </c>
      <c r="EB271" s="48">
        <f>SUMIFS('Planificación 2026-1'!R:R,'Planificación 2026-1'!W:W,C271,'Planificación 2026-1'!E:E,"HUAURA",'Planificación 2026-1'!X:X,"&lt;&gt;VIRTUAL",'Planificación 2026-1'!H:H,"&gt;2")</f>
        <v>0</v>
      </c>
      <c r="EC271" s="48">
        <f>SUMIFS('Planificación 2026-1'!R:R,'Planificación 2026-1'!W:W,C271,'Planificación 2026-1'!E:E,"PRINCIPAL",'Planificación 2026-1'!X:X,"VIRTUAL",'Planificación 2026-1'!H:H,"&lt;3")</f>
        <v>0</v>
      </c>
      <c r="ED271" s="48">
        <f>SUMIFS('Planificación 2026-1'!R:R,'Planificación 2026-1'!W:W,C271,'Planificación 2026-1'!E:E,"PRINCIPAL",'Planificación 2026-1'!X:X,"&lt;&gt;VIRTUAL",'Planificación 2026-1'!H:H,"&lt;3")</f>
        <v>0</v>
      </c>
      <c r="EE271" s="48">
        <f>SUMIFS('Planificación 2026-1'!R:R,'Planificación 2026-1'!W:W,C271,'Planificación 2026-1'!E:E,"SUNAMPE",'Planificación 2026-1'!X:X,"VIRTUAL",'Planificación 2026-1'!H:H,"&lt;3")</f>
        <v>0</v>
      </c>
      <c r="EF271" s="48">
        <f>SUMIFS('Planificación 2026-1'!R:R,'Planificación 2026-1'!W:W,C271,'Planificación 2026-1'!E:E,"SUNAMPE",'Planificación 2026-1'!X:X,"&lt;&gt;VIRTUAL",'Planificación 2026-1'!H:H,"&lt;3")</f>
        <v>0</v>
      </c>
      <c r="EG271" s="48">
        <f>SUMIFS('Planificación 2026-1'!R:R,'Planificación 2026-1'!W:W,C271,'Planificación 2026-1'!E:E,"FILIAL",'Planificación 2026-1'!X:X,"VIRTUAL",'Planificación 2026-1'!H:H,"&lt;3")</f>
        <v>0</v>
      </c>
      <c r="EH271" s="48">
        <f>SUMIFS('Planificación 2026-1'!R:R,'Planificación 2026-1'!W:W,C271,'Planificación 2026-1'!E:E,"FILIAL",'Planificación 2026-1'!X:X,"&lt;&gt;VIRTUAL",'Planificación 2026-1'!H:H,"&lt;3")</f>
        <v>0</v>
      </c>
      <c r="EI271" s="48">
        <f>SUMIFS('Planificación 2026-1'!R:R,'Planificación 2026-1'!W:W,C271,'Planificación 2026-1'!E:E,"PORUMA",'Planificación 2026-1'!X:X,"VIRTUAL",'Planificación 2026-1'!H:H,"&lt;3")</f>
        <v>0</v>
      </c>
      <c r="EJ271" s="48">
        <f>SUMIFS('Planificación 2026-1'!R:R,'Planificación 2026-1'!W:W,C271,'Planificación 2026-1'!E:E,"PORUMA",'Planificación 2026-1'!X:X,"&lt;&gt;VIRTUAL",'Planificación 2026-1'!H:H,"&lt;3")</f>
        <v>0</v>
      </c>
      <c r="EK271" s="48">
        <f>SUMIFS('Planificación 2026-1'!R:R,'Planificación 2026-1'!W:W,C271,'Planificación 2026-1'!E:E,"HUAURA",'Planificación 2026-1'!X:X,"VIRTUAL",'Planificación 2026-1'!H:H,"&lt;3")</f>
        <v>0</v>
      </c>
      <c r="EL271" s="48">
        <f>SUMIFS('Planificación 2026-1'!R:R,'Planificación 2026-1'!W:W,C271,'Planificación 2026-1'!E:E,"HUAURA",'Planificación 2026-1'!X:X,"&lt;&gt;VIRTUAL",'Planificación 2026-1'!H:H,"&lt;3")</f>
        <v>0</v>
      </c>
      <c r="EM271" s="48">
        <f t="shared" si="64"/>
        <v>0</v>
      </c>
      <c r="EN271" s="48">
        <f t="shared" si="65"/>
        <v>0</v>
      </c>
      <c r="EO271" s="48">
        <f t="shared" si="66"/>
        <v>0</v>
      </c>
      <c r="EP271" s="48">
        <f t="shared" si="67"/>
        <v>0</v>
      </c>
      <c r="EQ271" s="48">
        <f t="shared" si="68"/>
        <v>20</v>
      </c>
      <c r="ER271" s="48"/>
      <c r="ES271" s="48">
        <f t="shared" si="69"/>
        <v>20</v>
      </c>
      <c r="ET271" s="48">
        <f t="shared" si="70"/>
        <v>0</v>
      </c>
      <c r="EU271" s="48" t="b">
        <f t="shared" si="71"/>
        <v>1</v>
      </c>
      <c r="EV271" s="48" t="str">
        <f t="shared" si="72"/>
        <v/>
      </c>
      <c r="EW271" s="48" t="str">
        <f t="shared" si="73"/>
        <v>VIRTUAL</v>
      </c>
    </row>
    <row r="272" spans="2:153" x14ac:dyDescent="0.3">
      <c r="B272" s="383">
        <v>269</v>
      </c>
      <c r="C272" s="107" t="s">
        <v>522</v>
      </c>
      <c r="D272" s="82">
        <f>SUMIF('Planificación 2026-1'!W:W,C272,'Planificación 2026-1'!R:R)</f>
        <v>12</v>
      </c>
      <c r="E272" s="385" t="s">
        <v>319</v>
      </c>
      <c r="F272" s="386"/>
      <c r="G272" s="107" t="s">
        <v>431</v>
      </c>
      <c r="H272" s="107" t="s">
        <v>446</v>
      </c>
      <c r="I272" s="77" t="str">
        <f>IF(SUM(COUNTIFS('Planificación 2026-1'!E:E,"PRINCIPAL",'Planificación 2026-1'!W:W,C272,'Planificación 2026-1'!G:G,"AF"))&gt;0,"P01"," ")</f>
        <v xml:space="preserve"> </v>
      </c>
      <c r="J272" s="78" t="str">
        <f>IF(SUM(COUNTIFS('Planificación 2026-1'!E:E,"PRINCIPAL",'Planificación 2026-1'!W:W,C272,'Planificación 2026-1'!G:G,"EN"))&gt;0,"P02"," ")</f>
        <v>P02</v>
      </c>
      <c r="K272" s="78" t="str">
        <f>IF(SUM(COUNTIFS('Planificación 2026-1'!E:E,"PRINCIPAL",'Planificación 2026-1'!W:W,C272,'Planificación 2026-1'!G:G,"IS"))&gt;0,"P03"," ")</f>
        <v xml:space="preserve"> </v>
      </c>
      <c r="L272" s="78" t="str">
        <f>IF(SUM(COUNTIFS('Planificación 2026-1'!E:E,"PRINCIPAL",'Planificación 2026-1'!W:W,C272,'Planificación 2026-1'!G:G,"PS"))&gt;0,"P04"," ")</f>
        <v xml:space="preserve"> </v>
      </c>
      <c r="M272" s="78"/>
      <c r="N272" s="78" t="str">
        <f>IF(SUM(COUNTIFS('Planificación 2026-1'!E:E,"PRINCIPAL",'Planificación 2026-1'!W:W,C272,'Planificación 2026-1'!G:G,"IN"))&gt;0,"P06"," ")</f>
        <v xml:space="preserve"> </v>
      </c>
      <c r="O272" s="78" t="str">
        <f>IF(SUM(COUNTIFS('Planificación 2026-1'!E:E,"PRINCIPAL",'Planificación 2026-1'!W:W,C272,'Planificación 2026-1'!G:G,"CA"))&gt;0,"P07"," ")</f>
        <v xml:space="preserve"> </v>
      </c>
      <c r="P272" s="78" t="str">
        <f>IF(SUM(COUNTIFS('Planificación 2026-1'!E:E,"PRINCIPAL",'Planificación 2026-1'!W:W,C272,'Planificación 2026-1'!G:G,"DE"))&gt;0,"P08"," ")</f>
        <v xml:space="preserve"> </v>
      </c>
      <c r="Q272" s="78" t="str">
        <f>IF(SUM(COUNTIFS('Planificación 2026-1'!E:E,"PRINCIPAL",'Planificación 2026-1'!W:W,C272,'Planificación 2026-1'!G:G,"OB"))&gt;0,"P09"," ")</f>
        <v xml:space="preserve"> </v>
      </c>
      <c r="R272" s="78" t="str">
        <f>IF(SUM(COUNTIFS('Planificación 2026-1'!E:E,"PRINCIPAL",'Planificación 2026-1'!W:W,C272,'Planificación 2026-1'!G:G,"MH"))&gt;0,"P31"," ")</f>
        <v xml:space="preserve"> </v>
      </c>
      <c r="S272" s="78" t="str">
        <f>IF(SUM(COUNTIFS('Planificación 2026-1'!E:E,"PRINCIPAL",'Planificación 2026-1'!W:W,C272,'Planificación 2026-1'!G:G,"IC"))&gt;0,"P32"," ")</f>
        <v xml:space="preserve"> </v>
      </c>
      <c r="T272" s="78" t="str">
        <f>IF(SUM(COUNTIFS('Planificación 2026-1'!E:E,"PRINCIPAL",'Planificación 2026-1'!W:W,C272,'Planificación 2026-1'!G:G,"AR"))&gt;0,"P34"," ")</f>
        <v xml:space="preserve"> </v>
      </c>
      <c r="U272" s="78" t="str">
        <f>IF(SUM(COUNTIFS('Planificación 2026-1'!E:E,"PRINCIPAL",'Planificación 2026-1'!W:W,C272,'Planificación 2026-1'!G:G,"T1"))&gt;0,"P35"," ")</f>
        <v xml:space="preserve"> </v>
      </c>
      <c r="V272" s="78" t="str">
        <f>IF(SUM(COUNTIFS('Planificación 2026-1'!E:E,"PRINCIPAL",'Planificación 2026-1'!W:W,C272,'Planificación 2026-1'!G:G,"T3"))&gt;0,"P36"," ")</f>
        <v xml:space="preserve"> </v>
      </c>
      <c r="W272" s="78" t="str">
        <f>IF(SUM(COUNTIFS('Planificación 2026-1'!E:E,"PRINCIPAL",'Planificación 2026-1'!W:W,C272,'Planificación 2026-1'!G:G,"T2"))&gt;0,"P37"," ")</f>
        <v xml:space="preserve"> </v>
      </c>
      <c r="X272" s="78" t="str">
        <f>IF(SUM(COUNTIFS('Planificación 2026-1'!E:E,"PRINCIPAL",'Planificación 2026-1'!W:W,C272,'Planificación 2026-1'!G:G,"AE"))&gt;0,"P38"," ")</f>
        <v xml:space="preserve"> </v>
      </c>
      <c r="Y272" s="78" t="str">
        <f>IF(SUM(COUNTIFS('Planificación 2026-1'!E:E,"PRINCIPAL",'Planificación 2026-1'!W:W,C272,'Planificación 2026-1'!G:G,"T4"))&gt;0,"P55"," ")</f>
        <v xml:space="preserve"> </v>
      </c>
      <c r="Z272" s="78" t="str">
        <f>IF(SUM(COUNTIFS('Planificación 2026-1'!E:E,"FILIAL",'Planificación 2026-1'!W:W,C272,'Planificación 2026-1'!G:G,"AF"))&gt;0," P01"," ")</f>
        <v xml:space="preserve"> </v>
      </c>
      <c r="AA272" s="78" t="str">
        <f>IF(SUM(COUNTIFS('Planificación 2026-1'!E:E,"FILIAL",'Planificación 2026-1'!W:W,C272,'Planificación 2026-1'!G:G,"EN"))&gt;0,"P02"," ")</f>
        <v xml:space="preserve"> </v>
      </c>
      <c r="AB272" s="78" t="str">
        <f>IF(SUM(COUNTIFS('Planificación 2026-1'!E:E,"FILIAL",'Planificación 2026-1'!W:W,C272,'Planificación 2026-1'!G:G,"IS"))&gt;0,"P03"," ")</f>
        <v xml:space="preserve"> </v>
      </c>
      <c r="AC272" s="78" t="str">
        <f>IF(SUM(COUNTIFS('Planificación 2026-1'!E:E,"FILIAL",'Planificación 2026-1'!W:W,C272,'Planificación 2026-1'!G:G,"PS"))&gt;0,"P04"," ")</f>
        <v xml:space="preserve"> </v>
      </c>
      <c r="AD272" s="78"/>
      <c r="AE272" s="78" t="str">
        <f>IF(SUM(COUNTIFS('Planificación 2026-1'!E:E,"FILIAL",'Planificación 2026-1'!W:W,C272,'Planificación 2026-1'!G:G,"IN"))&gt;0,"P06"," ")</f>
        <v xml:space="preserve"> </v>
      </c>
      <c r="AF272" s="78" t="str">
        <f>IF(SUM(COUNTIFS('Planificación 2026-1'!E:E,"FILIAL",'Planificación 2026-1'!W:W,C272,'Planificación 2026-1'!G:G,"CA"))&gt;0,"P07"," ")</f>
        <v xml:space="preserve"> </v>
      </c>
      <c r="AG272" s="78" t="str">
        <f>IF(SUM(COUNTIFS('Planificación 2026-1'!E:E,"FILIAL",'Planificación 2026-1'!W:W,C272,'Planificación 2026-1'!G:G,"DE"))&gt;0,"P08"," ")</f>
        <v xml:space="preserve"> </v>
      </c>
      <c r="AH272" s="78" t="str">
        <f>IF(SUM(COUNTIFS('Planificación 2026-1'!E:E,"FILIAL",'Planificación 2026-1'!W:W,C272,'Planificación 2026-1'!G:G,"OB"))&gt;0,"P09"," ")</f>
        <v xml:space="preserve"> </v>
      </c>
      <c r="AI272" s="78" t="str">
        <f>IF(SUM(COUNTIFS('Planificación 2026-1'!E:E,"FILIAL",'Planificación 2026-1'!W:W,C272,'Planificación 2026-1'!G:G,"MH"))&gt;0,"P31"," ")</f>
        <v xml:space="preserve"> </v>
      </c>
      <c r="AJ272" s="78" t="str">
        <f>IF(SUM(COUNTIFS('Planificación 2026-1'!E:E,"FILIAL",'Planificación 2026-1'!W:W,C272,'Planificación 2026-1'!G:G,"IC"))&gt;0,"P32"," ")</f>
        <v xml:space="preserve"> </v>
      </c>
      <c r="AK272" s="78" t="str">
        <f>IF(SUM(COUNTIFS('Planificación 2026-1'!E:E,"FILIAL",'Planificación 2026-1'!W:W,C272,'Planificación 2026-1'!G:G,"AR"))&gt;0,"P34"," ")</f>
        <v xml:space="preserve"> </v>
      </c>
      <c r="AL272" s="78" t="str">
        <f>IF(SUM(COUNTIFS('Planificación 2026-1'!E:E,"FILIAL",'Planificación 2026-1'!W:W,C272,'Planificación 2026-1'!G:G,"T1"))&gt;0,"P35"," ")</f>
        <v xml:space="preserve"> </v>
      </c>
      <c r="AM272" s="78" t="str">
        <f>IF(SUM(COUNTIFS('Planificación 2026-1'!E:E,"FILIAL",'Planificación 2026-1'!W:W,C272,'Planificación 2026-1'!G:G,"T3"))&gt;0,"P36"," ")</f>
        <v xml:space="preserve"> </v>
      </c>
      <c r="AN272" s="78" t="str">
        <f>IF(SUM(COUNTIFS('Planificación 2026-1'!E:E,"FILIAL",'Planificación 2026-1'!W:W,C272,'Planificación 2026-1'!G:G,"T2"))&gt;0,"P37"," ")</f>
        <v xml:space="preserve"> </v>
      </c>
      <c r="AO272" s="78" t="str">
        <f>IF(SUM(COUNTIFS('Planificación 2026-1'!E:E,"FILIAL",'Planificación 2026-1'!W:W,C272,'Planificación 2026-1'!G:G,"AE"))&gt;0,"P38"," ")</f>
        <v xml:space="preserve"> </v>
      </c>
      <c r="AP272" s="78" t="str">
        <f>IF(SUM(COUNTIFS('Planificación 2026-1'!E:E,"FILIAL",'Planificación 2026-1'!W:W,C272,'Planificación 2026-1'!G:G,"T4"))&gt;0,"P55"," ")</f>
        <v xml:space="preserve"> </v>
      </c>
      <c r="AQ272" s="78" t="str">
        <f>IF(SUM(COUNTIFS('Planificación 2026-1'!E:E,"SUNAMPE",'Planificación 2026-1'!W:W,C272,'Planificación 2026-1'!G:G,"AF"))&gt;0," P01"," ")</f>
        <v xml:space="preserve"> </v>
      </c>
      <c r="AR272" s="78" t="str">
        <f>IF(SUM(COUNTIFS('Planificación 2026-1'!E:E,"SUNAMPE",'Planificación 2026-1'!W:W,C272,'Planificación 2026-1'!G:G,"EN"))&gt;0,"P02"," ")</f>
        <v xml:space="preserve"> </v>
      </c>
      <c r="AS272" s="78" t="str">
        <f>IF(SUM(COUNTIFS('Planificación 2026-1'!E:E,"SUNAMPE",'Planificación 2026-1'!W:W,C272,'Planificación 2026-1'!G:G,"IS"))&gt;0,"P03"," ")</f>
        <v xml:space="preserve"> </v>
      </c>
      <c r="AT272" s="78" t="str">
        <f>IF(SUM(COUNTIFS('Planificación 2026-1'!E:E,"SUNAMPE",'Planificación 2026-1'!W:W,C272,'Planificación 2026-1'!G:G,"PS"))&gt;0,"P04"," ")</f>
        <v xml:space="preserve"> </v>
      </c>
      <c r="AU272" s="78"/>
      <c r="AV272" s="78" t="str">
        <f>IF(SUM(COUNTIFS('Planificación 2026-1'!E:E,"SUNAMPE",'Planificación 2026-1'!W:W,C272,'Planificación 2026-1'!G:G,"IN"))&gt;0,"P06"," ")</f>
        <v xml:space="preserve"> </v>
      </c>
      <c r="AW272" s="78" t="str">
        <f>IF(SUM(COUNTIFS('Planificación 2026-1'!E:E,"SUNAMPE",'Planificación 2026-1'!W:W,C272,'Planificación 2026-1'!G:G,"CA"))&gt;0,"P07"," ")</f>
        <v xml:space="preserve"> </v>
      </c>
      <c r="AX272" s="78" t="str">
        <f>IF(SUM(COUNTIFS('Planificación 2026-1'!E:E,"SUNAMPE",'Planificación 2026-1'!W:W,C272,'Planificación 2026-1'!G:G,"DE"))&gt;0,"P08"," ")</f>
        <v xml:space="preserve"> </v>
      </c>
      <c r="AY272" s="78" t="str">
        <f>IF(SUM(COUNTIFS('Planificación 2026-1'!E:E,"SUNAMPE",'Planificación 2026-1'!W:W,C272,'Planificación 2026-1'!G:G,"OB"))&gt;0,"P09"," ")</f>
        <v xml:space="preserve"> </v>
      </c>
      <c r="AZ272" s="78" t="str">
        <f>IF(SUM(COUNTIFS('Planificación 2026-1'!E:E,"SUNAMPE",'Planificación 2026-1'!W:W,C272,'Planificación 2026-1'!G:G,"MH"))&gt;0,"P31"," ")</f>
        <v xml:space="preserve"> </v>
      </c>
      <c r="BA272" s="78" t="str">
        <f>IF(SUM(COUNTIFS('Planificación 2026-1'!E:E,"SUNAMPE",'Planificación 2026-1'!W:W,C272,'Planificación 2026-1'!G:G,"IC"))&gt;0,"P32"," ")</f>
        <v xml:space="preserve"> </v>
      </c>
      <c r="BB272" s="78" t="str">
        <f>IF(SUM(COUNTIFS('Planificación 2026-1'!E:E,"SUNAMPE",'Planificación 2026-1'!W:W,C272,'Planificación 2026-1'!G:G,"AR"))&gt;0,"P34"," ")</f>
        <v xml:space="preserve"> </v>
      </c>
      <c r="BC272" s="78" t="str">
        <f>IF(SUM(COUNTIFS('Planificación 2026-1'!E:E,"SUNAMPE",'Planificación 2026-1'!W:W,C272,'Planificación 2026-1'!G:G,"T1"))&gt;0,"P35"," ")</f>
        <v xml:space="preserve"> </v>
      </c>
      <c r="BD272" s="78" t="str">
        <f>IF(SUM(COUNTIFS('Planificación 2026-1'!E:E,"SUNAMPE",'Planificación 2026-1'!W:W,C272,'Planificación 2026-1'!G:G,"T3"))&gt;0,"P36"," ")</f>
        <v xml:space="preserve"> </v>
      </c>
      <c r="BE272" s="78" t="str">
        <f>IF(SUM(COUNTIFS('Planificación 2026-1'!E:E,"SUNAMPE",'Planificación 2026-1'!W:W,C272,'Planificación 2026-1'!G:G,"T2"))&gt;0,"P37"," ")</f>
        <v xml:space="preserve"> </v>
      </c>
      <c r="BF272" s="78" t="str">
        <f>IF(SUM(COUNTIFS('Planificación 2026-1'!E:E,"SUNAMPE",'Planificación 2026-1'!W:W,C272,'Planificación 2026-1'!G:G,"AE"))&gt;0,"P38"," ")</f>
        <v xml:space="preserve"> </v>
      </c>
      <c r="BG272" s="78" t="str">
        <f>IF(SUM(COUNTIFS('Planificación 2026-1'!E:E,"SUNAMPE",'Planificación 2026-1'!W:W,C272,'Planificación 2026-1'!G:G,"T4"))&gt;0,"P55"," ")</f>
        <v xml:space="preserve"> </v>
      </c>
      <c r="BH272" s="78" t="str">
        <f>IF(SUM(COUNTIFS('Planificación 2026-1'!E:E,"HUAURA",'Planificación 2026-1'!W:W,C272,'Planificación 2026-1'!G:G,"AF"))&gt;0," P01"," ")</f>
        <v xml:space="preserve"> </v>
      </c>
      <c r="BI272" s="78" t="str">
        <f>IF(SUM(COUNTIFS('Planificación 2026-1'!E:E,"HUAURA",'Planificación 2026-1'!W:W,C272,'Planificación 2026-1'!G:G,"EN"))&gt;0,"P02"," ")</f>
        <v xml:space="preserve"> </v>
      </c>
      <c r="BJ272" s="78" t="str">
        <f>IF(SUM(COUNTIFS('Planificación 2026-1'!E:E,"HUAURA",'Planificación 2026-1'!W:W,C272,'Planificación 2026-1'!G:G,"IS"))&gt;0,"P03"," ")</f>
        <v xml:space="preserve"> </v>
      </c>
      <c r="BK272" s="78" t="str">
        <f>IF(SUM(COUNTIFS('Planificación 2026-1'!E:E,"HUAURA",'Planificación 2026-1'!W:W,C272,'Planificación 2026-1'!G:G,"PS"))&gt;0,"P04"," ")</f>
        <v xml:space="preserve"> </v>
      </c>
      <c r="BL272" s="78"/>
      <c r="BM272" s="78" t="str">
        <f>IF(SUM(COUNTIFS('Planificación 2026-1'!E:E,"HUAURA",'Planificación 2026-1'!W:W,C272,'Planificación 2026-1'!G:G,"IN"))&gt;0,"P06"," ")</f>
        <v xml:space="preserve"> </v>
      </c>
      <c r="BN272" s="78" t="str">
        <f>IF(SUM(COUNTIFS('Planificación 2026-1'!E:E,"HUAURA",'Planificación 2026-1'!W:W,C272,'Planificación 2026-1'!G:G,"CA"))&gt;0,"P07"," ")</f>
        <v xml:space="preserve"> </v>
      </c>
      <c r="BO272" s="78" t="str">
        <f>IF(SUM(COUNTIFS('Planificación 2026-1'!E:E,"HUAURA",'Planificación 2026-1'!W:W,C272,'Planificación 2026-1'!G:G,"DE"))&gt;0,"P08"," ")</f>
        <v xml:space="preserve"> </v>
      </c>
      <c r="BP272" s="78" t="str">
        <f>IF(SUM(COUNTIFS('Planificación 2026-1'!E:E,"HUAURA",'Planificación 2026-1'!W:W,C272,'Planificación 2026-1'!G:G,"OB"))&gt;0,"P09"," ")</f>
        <v xml:space="preserve"> </v>
      </c>
      <c r="BQ272" s="78" t="str">
        <f>IF(SUM(COUNTIFS('Planificación 2026-1'!E:E,"HUAURA",'Planificación 2026-1'!W:W,C272,'Planificación 2026-1'!G:G,"MH"))&gt;0,"P31"," ")</f>
        <v xml:space="preserve"> </v>
      </c>
      <c r="BR272" s="78" t="str">
        <f>IF(SUM(COUNTIFS('Planificación 2026-1'!E:E,"HUAURA",'Planificación 2026-1'!W:W,C272,'Planificación 2026-1'!G:G,"IC"))&gt;0,"P32"," ")</f>
        <v xml:space="preserve"> </v>
      </c>
      <c r="BS272" s="78" t="str">
        <f>IF(SUM(COUNTIFS('Planificación 2026-1'!E:E,"HUAURA",'Planificación 2026-1'!W:W,C272,'Planificación 2026-1'!G:G,"AR"))&gt;0,"P34"," ")</f>
        <v xml:space="preserve"> </v>
      </c>
      <c r="BT272" s="78" t="str">
        <f>IF(SUM(COUNTIFS('Planificación 2026-1'!E:E,"HUAURA",'Planificación 2026-1'!W:W,C272,'Planificación 2026-1'!G:G,"T1"))&gt;0,"P35"," ")</f>
        <v xml:space="preserve"> </v>
      </c>
      <c r="BU272" s="78" t="str">
        <f>IF(SUM(COUNTIFS('Planificación 2026-1'!E:E,"HUAURA",'Planificación 2026-1'!W:W,C272,'Planificación 2026-1'!G:G,"T3"))&gt;0,"P36"," ")</f>
        <v xml:space="preserve"> </v>
      </c>
      <c r="BV272" s="78" t="str">
        <f>IF(SUM(COUNTIFS('Planificación 2026-1'!E:E,"HUAURA",'Planificación 2026-1'!W:W,C272,'Planificación 2026-1'!G:G,"T2"))&gt;0,"P37"," ")</f>
        <v xml:space="preserve"> </v>
      </c>
      <c r="BW272" s="78" t="str">
        <f>IF(SUM(COUNTIFS('Planificación 2026-1'!E:E,"HUAURA",'Planificación 2026-1'!W:W,C272,'Planificación 2026-1'!G:G,"AE"))&gt;0,"P38"," ")</f>
        <v xml:space="preserve"> </v>
      </c>
      <c r="BX272" s="78" t="str">
        <f>IF(SUM(COUNTIFS('Planificación 2026-1'!E:E,"HUAURA",'Planificación 2026-1'!W:W,C272,'Planificación 2026-1'!G:G,"T4"))&gt;0,"P55"," ")</f>
        <v xml:space="preserve"> </v>
      </c>
      <c r="BY272" s="79">
        <f>SUMIFS('Planificación 2026-1'!R:R,'Planificación 2026-1'!W:W,C272,'Planificación 2026-1'!G:G,"AF",'Planificación 2026-1'!H:H,"&gt;2")</f>
        <v>0</v>
      </c>
      <c r="BZ272" s="79">
        <f>SUMIFS('Planificación 2026-1'!R:R,'Planificación 2026-1'!W:W,C272,'Planificación 2026-1'!G:G,"EN",'Planificación 2026-1'!H:H,"&gt;2")</f>
        <v>0</v>
      </c>
      <c r="CA272" s="79">
        <f>SUMIFS('Planificación 2026-1'!R:R,'Planificación 2026-1'!W:W,C272,'Planificación 2026-1'!G:G,"IS",'Planificación 2026-1'!H:H,"&gt;2")</f>
        <v>0</v>
      </c>
      <c r="CB272" s="79">
        <f>SUMIFS('Planificación 2026-1'!R:R,'Planificación 2026-1'!W:W,C272,'Planificación 2026-1'!G:G,"PS",'Planificación 2026-1'!H:H,"&gt;2")</f>
        <v>0</v>
      </c>
      <c r="CC272" s="79">
        <f>SUMIFS('Planificación 2026-1'!R:R,'Planificación 2026-1'!W:W,C272,'Planificación 2026-1'!G:G,"IN",'Planificación 2026-1'!H:H,"&gt;2")</f>
        <v>0</v>
      </c>
      <c r="CD272" s="79">
        <f>SUMIFS('Planificación 2026-1'!R:R,'Planificación 2026-1'!W:W,C272,'Planificación 2026-1'!G:G,"CA",'Planificación 2026-1'!H:H,"&gt;2")</f>
        <v>0</v>
      </c>
      <c r="CE272" s="79">
        <f>SUMIFS('Planificación 2026-1'!R:R,'Planificación 2026-1'!W:W,C272,'Planificación 2026-1'!G:G,"DE",'Planificación 2026-1'!H:H,"&gt;2")</f>
        <v>0</v>
      </c>
      <c r="CF272" s="79">
        <f>SUMIFS('Planificación 2026-1'!R:R,'Planificación 2026-1'!W:W,C272,'Planificación 2026-1'!G:G,"OB",'Planificación 2026-1'!H:H,"&gt;2")</f>
        <v>0</v>
      </c>
      <c r="CG272" s="79">
        <f>SUMIFS('Planificación 2026-1'!R:R,'Planificación 2026-1'!W:W,C272,'Planificación 2026-1'!G:G,"MH",'Planificación 2026-1'!H:H,"&gt;2")</f>
        <v>0</v>
      </c>
      <c r="CH272" s="79">
        <f>SUMIFS('Planificación 2026-1'!R:R,'Planificación 2026-1'!W:W,C272,'Planificación 2026-1'!G:G,"IC",'Planificación 2026-1'!H:H,"&gt;2")</f>
        <v>0</v>
      </c>
      <c r="CI272" s="79">
        <f>SUMIFS('Planificación 2026-1'!R:R,'Planificación 2026-1'!W:W,C272,'Planificación 2026-1'!G:G,"AR",'Planificación 2026-1'!H:H,"&gt;2")</f>
        <v>0</v>
      </c>
      <c r="CJ272" s="79">
        <f>SUMIFS('Planificación 2026-1'!R:R,'Planificación 2026-1'!W:W,C272,'Planificación 2026-1'!G:G,"T1",'Planificación 2026-1'!H:H,"&gt;2")</f>
        <v>0</v>
      </c>
      <c r="CK272" s="79">
        <f>SUMIFS('Planificación 2026-1'!R:R,'Planificación 2026-1'!W:W,C272,'Planificación 2026-1'!G:G,"T3",'Planificación 2026-1'!H:H,"&gt;2")</f>
        <v>0</v>
      </c>
      <c r="CL272" s="79">
        <f>SUMIFS('Planificación 2026-1'!R:R,'Planificación 2026-1'!W:W,C272,'Planificación 2026-1'!G:G,"T2",'Planificación 2026-1'!H:H,"&gt;2")</f>
        <v>0</v>
      </c>
      <c r="CM272" s="79">
        <f>SUMIFS('Planificación 2026-1'!R:R,'Planificación 2026-1'!W:W,C272,'Planificación 2026-1'!G:G,"AE",'Planificación 2026-1'!H:H,"&gt;2")</f>
        <v>0</v>
      </c>
      <c r="CN272" s="79">
        <f>SUMIFS('Planificación 2026-1'!R:R,'Planificación 2026-1'!W:W,C272,'Planificación 2026-1'!G:G,"T4",'Planificación 2026-1'!H:H,"&gt;2")</f>
        <v>0</v>
      </c>
      <c r="CO272" s="79">
        <f>SUMIFS('Planificación 2026-1'!R:R,'Planificación 2026-1'!W:W,C272,'Planificación 2026-1'!G:G,"AF",'Planificación 2026-1'!H:H,"&lt;3")</f>
        <v>0</v>
      </c>
      <c r="CP272" s="79">
        <f>SUMIFS('Planificación 2026-1'!R:R,'Planificación 2026-1'!W:W,C272,'Planificación 2026-1'!G:G,"EN",'Planificación 2026-1'!H:H,"&lt;3")</f>
        <v>12</v>
      </c>
      <c r="CQ272" s="79">
        <f>SUMIFS('Planificación 2026-1'!R:R,'Planificación 2026-1'!W:W,C272,'Planificación 2026-1'!G:G,"IS",'Planificación 2026-1'!H:H,"&lt;3")</f>
        <v>0</v>
      </c>
      <c r="CR272" s="79">
        <f>SUMIFS('Planificación 2026-1'!R:R,'Planificación 2026-1'!W:W,C272,'Planificación 2026-1'!G:G,"PS",'Planificación 2026-1'!H:H,"&lt;3")</f>
        <v>0</v>
      </c>
      <c r="CS272" s="79">
        <f>SUMIFS('Planificación 2026-1'!R:R,'Planificación 2026-1'!W:W,C272,'Planificación 2026-1'!G:G,"IN",'Planificación 2026-1'!H:H,"&lt;3")</f>
        <v>0</v>
      </c>
      <c r="CT272" s="79">
        <f>SUMIFS('Planificación 2026-1'!R:R,'Planificación 2026-1'!W:W,C272,'Planificación 2026-1'!G:G,"CA",'Planificación 2026-1'!H:H,"&lt;3")</f>
        <v>0</v>
      </c>
      <c r="CU272" s="79">
        <f>SUMIFS('Planificación 2026-1'!R:R,'Planificación 2026-1'!W:W,C272,'Planificación 2026-1'!G:G,"DE",'Planificación 2026-1'!H:H,"&lt;3")</f>
        <v>0</v>
      </c>
      <c r="CV272" s="79">
        <f>SUMIFS('Planificación 2026-1'!R:R,'Planificación 2026-1'!W:W,C272,'Planificación 2026-1'!G:G,"OB",'Planificación 2026-1'!H:H,"&lt;3")</f>
        <v>0</v>
      </c>
      <c r="CW272" s="79">
        <f>SUMIFS('Planificación 2026-1'!R:R,'Planificación 2026-1'!W:W,C272,'Planificación 2026-1'!G:G,"MH",'Planificación 2026-1'!H:H,"&lt;3")</f>
        <v>0</v>
      </c>
      <c r="CX272" s="79">
        <f>SUMIFS('Planificación 2026-1'!R:R,'Planificación 2026-1'!W:W,C272,'Planificación 2026-1'!G:G,"IC",'Planificación 2026-1'!H:H,"&lt;3")</f>
        <v>0</v>
      </c>
      <c r="CY272" s="79">
        <f>SUMIFS('Planificación 2026-1'!R:R,'Planificación 2026-1'!W:W,C272,'Planificación 2026-1'!G:G,"AR",'Planificación 2026-1'!H:H,"&lt;3")</f>
        <v>0</v>
      </c>
      <c r="CZ272" s="79">
        <f>SUMIFS('Planificación 2026-1'!R:R,'Planificación 2026-1'!W:W,C272,'Planificación 2026-1'!G:G,"T1",'Planificación 2026-1'!H:H,"&lt;3")</f>
        <v>0</v>
      </c>
      <c r="DA272" s="79">
        <f>SUMIFS('Planificación 2026-1'!R:R,'Planificación 2026-1'!W:W,C272,'Planificación 2026-1'!G:G,"T3",'Planificación 2026-1'!H:H,"&lt;3")</f>
        <v>0</v>
      </c>
      <c r="DB272" s="79">
        <f>SUMIFS('Planificación 2026-1'!R:R,'Planificación 2026-1'!W:W,C272,'Planificación 2026-1'!G:G,"T2",'Planificación 2026-1'!H:H,"&lt;3")</f>
        <v>0</v>
      </c>
      <c r="DC272" s="79">
        <f>SUMIFS('Planificación 2026-1'!R:R,'Planificación 2026-1'!W:W,C272,'Planificación 2026-1'!G:G,"AE",'Planificación 2026-1'!H:H,"&lt;3")</f>
        <v>0</v>
      </c>
      <c r="DD272" s="79">
        <f>SUMIFS('Planificación 2026-1'!R:R,'Planificación 2026-1'!W:W,C272,'Planificación 2026-1'!G:G,"T4",'Planificación 2026-1'!H:H,"&lt;3")</f>
        <v>0</v>
      </c>
      <c r="DE272" s="78" t="str">
        <f t="shared" si="60"/>
        <v>P02</v>
      </c>
      <c r="DF272" s="30">
        <f>IF(C272="","",SUMIFS('Planificación 2026-1'!R:R,'Planificación 2026-1'!W:W,C272,'Planificación 2026-1'!E:E,"PRINCIPAL",'Planificación 2026-1'!X:X,"VIRTUAL"))</f>
        <v>0</v>
      </c>
      <c r="DG272" s="30">
        <f>IF(C272="","",SUMIFS('Planificación 2026-1'!R:R,'Planificación 2026-1'!W:W,C272,'Planificación 2026-1'!E:E,"PRINCIPAL",'Planificación 2026-1'!X:X,"PRESENCIAL"))</f>
        <v>12</v>
      </c>
      <c r="DH272" s="30">
        <f>IF(C272="","",SUMIFS('Planificación 2026-1'!R:R,'Planificación 2026-1'!W:W,C272,'Planificación 2026-1'!E:E,"PRINCIPAL",'Planificación 2026-1'!X:X,"HIBRIDO PRESENCIAL"))</f>
        <v>0</v>
      </c>
      <c r="DI272" s="78" t="str">
        <f t="shared" si="61"/>
        <v/>
      </c>
      <c r="DJ272" s="78">
        <f>IF(C272="","",SUMIFS('Planificación 2026-1'!R:R,'Planificación 2026-1'!W:W,C272,'Planificación 2026-1'!E:E,"FILIAL",'Planificación 2026-1'!X:X,"VIRTUAL"))</f>
        <v>0</v>
      </c>
      <c r="DK272" s="80">
        <f>IF(C272="","",SUMIFS('Planificación 2026-1'!R:R,'Planificación 2026-1'!W:W,C272,'Planificación 2026-1'!E:E,"FILIAL",'Planificación 2026-1'!X:X,"PRESENCIAL"))</f>
        <v>0</v>
      </c>
      <c r="DL272" s="42">
        <f>IF(C272="","",SUMIFS('Planificación 2026-1'!R:R,'Planificación 2026-1'!W:W,C272,'Planificación 2026-1'!E:E,"FILIAL",'Planificación 2026-1'!X:X,"HIBRIDO PRESENCIAL"))</f>
        <v>0</v>
      </c>
      <c r="DM272" s="81" t="str">
        <f t="shared" si="62"/>
        <v/>
      </c>
      <c r="DN272" s="78">
        <f>IF(C272="","",SUMIFS('Planificación 2026-1'!R:R,'Planificación 2026-1'!W:W,C272,'Planificación 2026-1'!E:E,"SUNAMPE",'Planificación 2026-1'!X:X,"VIRTUAL"))</f>
        <v>0</v>
      </c>
      <c r="DO272" s="42">
        <f>IF(C272="","",SUMIFS('Planificación 2026-1'!R:R,'Planificación 2026-1'!W:W,C272,'Planificación 2026-1'!E:E,"SUNAMPE",'Planificación 2026-1'!X:X,"PRESENCIAL"))</f>
        <v>0</v>
      </c>
      <c r="DP272" s="81" t="str">
        <f t="shared" si="63"/>
        <v/>
      </c>
      <c r="DQ272" s="78">
        <f>IF(C272="","",SUMIFS('Planificación 2026-1'!R:R,'Planificación 2026-1'!W:W,C272,'Planificación 2026-1'!E:E,"HUAURA",'Planificación 2026-1'!X:X,"VIRTUAL"))</f>
        <v>0</v>
      </c>
      <c r="DR272" s="42">
        <f>IF(C272="","",SUMIFS('Planificación 2026-1'!R:R,'Planificación 2026-1'!W:W,C272,'Planificación 2026-1'!E:E,"HUAURA",'Planificación 2026-1'!X:X,"PRESENCIAL"))</f>
        <v>0</v>
      </c>
      <c r="DS272" s="48">
        <f>SUMIFS('Planificación 2026-1'!R:R,'Planificación 2026-1'!W:W,C272,'Planificación 2026-1'!E:E,"PRINCIPAL",'Planificación 2026-1'!X:X,"VIRTUAL",'Planificación 2026-1'!H:H,"&gt;2")</f>
        <v>0</v>
      </c>
      <c r="DT272" s="48">
        <f>SUMIFS('Planificación 2026-1'!R:R,'Planificación 2026-1'!W:W,C272,'Planificación 2026-1'!E:E,"PRINCIPAL",'Planificación 2026-1'!X:X,"&lt;&gt;VIRTUAL",'Planificación 2026-1'!H:H,"&gt;2")</f>
        <v>0</v>
      </c>
      <c r="DU272" s="48">
        <f>SUMIFS('Planificación 2026-1'!R:R,'Planificación 2026-1'!W:W,C272,'Planificación 2026-1'!E:E,"SUNAMPE",'Planificación 2026-1'!X:X,"VIRTUAL",'Planificación 2026-1'!H:H,"&gt;2")</f>
        <v>0</v>
      </c>
      <c r="DV272" s="48">
        <f>SUMIFS('Planificación 2026-1'!R:R,'Planificación 2026-1'!W:W,C272,'Planificación 2026-1'!E:E,"SUNAMPE",'Planificación 2026-1'!X:X,"&lt;&gt;VIRTUAL",'Planificación 2026-1'!H:H,"&gt;2")</f>
        <v>0</v>
      </c>
      <c r="DW272" s="48">
        <f>SUMIFS('Planificación 2026-1'!R:R,'Planificación 2026-1'!W:W,C272,'Planificación 2026-1'!E:E,"FILIAL",'Planificación 2026-1'!X:X,"VIRTUAL",'Planificación 2026-1'!H:H,"&gt;2")</f>
        <v>0</v>
      </c>
      <c r="DX272" s="48">
        <f>SUMIFS('Planificación 2026-1'!R:R,'Planificación 2026-1'!W:W,C272,'Planificación 2026-1'!E:E,"FILIAL",'Planificación 2026-1'!X:X,"&lt;&gt;VIRTUAL",'Planificación 2026-1'!H:H,"&gt;2")</f>
        <v>0</v>
      </c>
      <c r="DY272" s="48">
        <f>SUMIFS('Planificación 2026-1'!R:R,'Planificación 2026-1'!W:W,C272,'Planificación 2026-1'!E:E,"PORUMA",'Planificación 2026-1'!X:X,"VIRTUAL",'Planificación 2026-1'!H:H,"&gt;2")</f>
        <v>0</v>
      </c>
      <c r="DZ272" s="48">
        <f>SUMIFS('Planificación 2026-1'!R:R,'Planificación 2026-1'!W:W,C272,'Planificación 2026-1'!E:E,"PORUMA",'Planificación 2026-1'!X:X,"&lt;&gt;VIRTUAL",'Planificación 2026-1'!H:H,"&gt;2")</f>
        <v>0</v>
      </c>
      <c r="EA272" s="48">
        <f>SUMIFS('Planificación 2026-1'!R:R,'Planificación 2026-1'!W:W,C272,'Planificación 2026-1'!E:E,"HUAURA",'Planificación 2026-1'!X:X,"VIRTUAL",'Planificación 2026-1'!H:H,"&gt;2")</f>
        <v>0</v>
      </c>
      <c r="EB272" s="48">
        <f>SUMIFS('Planificación 2026-1'!R:R,'Planificación 2026-1'!W:W,C272,'Planificación 2026-1'!E:E,"HUAURA",'Planificación 2026-1'!X:X,"&lt;&gt;VIRTUAL",'Planificación 2026-1'!H:H,"&gt;2")</f>
        <v>0</v>
      </c>
      <c r="EC272" s="48">
        <f>SUMIFS('Planificación 2026-1'!R:R,'Planificación 2026-1'!W:W,C272,'Planificación 2026-1'!E:E,"PRINCIPAL",'Planificación 2026-1'!X:X,"VIRTUAL",'Planificación 2026-1'!H:H,"&lt;3")</f>
        <v>0</v>
      </c>
      <c r="ED272" s="48">
        <f>SUMIFS('Planificación 2026-1'!R:R,'Planificación 2026-1'!W:W,C272,'Planificación 2026-1'!E:E,"PRINCIPAL",'Planificación 2026-1'!X:X,"&lt;&gt;VIRTUAL",'Planificación 2026-1'!H:H,"&lt;3")</f>
        <v>12</v>
      </c>
      <c r="EE272" s="48">
        <f>SUMIFS('Planificación 2026-1'!R:R,'Planificación 2026-1'!W:W,C272,'Planificación 2026-1'!E:E,"SUNAMPE",'Planificación 2026-1'!X:X,"VIRTUAL",'Planificación 2026-1'!H:H,"&lt;3")</f>
        <v>0</v>
      </c>
      <c r="EF272" s="48">
        <f>SUMIFS('Planificación 2026-1'!R:R,'Planificación 2026-1'!W:W,C272,'Planificación 2026-1'!E:E,"SUNAMPE",'Planificación 2026-1'!X:X,"&lt;&gt;VIRTUAL",'Planificación 2026-1'!H:H,"&lt;3")</f>
        <v>0</v>
      </c>
      <c r="EG272" s="48">
        <f>SUMIFS('Planificación 2026-1'!R:R,'Planificación 2026-1'!W:W,C272,'Planificación 2026-1'!E:E,"FILIAL",'Planificación 2026-1'!X:X,"VIRTUAL",'Planificación 2026-1'!H:H,"&lt;3")</f>
        <v>0</v>
      </c>
      <c r="EH272" s="48">
        <f>SUMIFS('Planificación 2026-1'!R:R,'Planificación 2026-1'!W:W,C272,'Planificación 2026-1'!E:E,"FILIAL",'Planificación 2026-1'!X:X,"&lt;&gt;VIRTUAL",'Planificación 2026-1'!H:H,"&lt;3")</f>
        <v>0</v>
      </c>
      <c r="EI272" s="48">
        <f>SUMIFS('Planificación 2026-1'!R:R,'Planificación 2026-1'!W:W,C272,'Planificación 2026-1'!E:E,"PORUMA",'Planificación 2026-1'!X:X,"VIRTUAL",'Planificación 2026-1'!H:H,"&lt;3")</f>
        <v>0</v>
      </c>
      <c r="EJ272" s="48">
        <f>SUMIFS('Planificación 2026-1'!R:R,'Planificación 2026-1'!W:W,C272,'Planificación 2026-1'!E:E,"PORUMA",'Planificación 2026-1'!X:X,"&lt;&gt;VIRTUAL",'Planificación 2026-1'!H:H,"&lt;3")</f>
        <v>0</v>
      </c>
      <c r="EK272" s="48">
        <f>SUMIFS('Planificación 2026-1'!R:R,'Planificación 2026-1'!W:W,C272,'Planificación 2026-1'!E:E,"HUAURA",'Planificación 2026-1'!X:X,"VIRTUAL",'Planificación 2026-1'!H:H,"&lt;3")</f>
        <v>0</v>
      </c>
      <c r="EL272" s="48">
        <f>SUMIFS('Planificación 2026-1'!R:R,'Planificación 2026-1'!W:W,C272,'Planificación 2026-1'!E:E,"HUAURA",'Planificación 2026-1'!X:X,"&lt;&gt;VIRTUAL",'Planificación 2026-1'!H:H,"&lt;3")</f>
        <v>0</v>
      </c>
      <c r="EM272" s="48">
        <f t="shared" si="64"/>
        <v>0</v>
      </c>
      <c r="EN272" s="48">
        <f t="shared" si="65"/>
        <v>0</v>
      </c>
      <c r="EO272" s="48">
        <f t="shared" si="66"/>
        <v>0</v>
      </c>
      <c r="EP272" s="48">
        <f t="shared" si="67"/>
        <v>12</v>
      </c>
      <c r="EQ272" s="48">
        <f t="shared" si="68"/>
        <v>0</v>
      </c>
      <c r="ER272" s="48"/>
      <c r="ES272" s="48">
        <f t="shared" si="69"/>
        <v>0</v>
      </c>
      <c r="ET272" s="48">
        <f t="shared" si="70"/>
        <v>12</v>
      </c>
      <c r="EU272" s="48" t="b">
        <f t="shared" si="71"/>
        <v>1</v>
      </c>
      <c r="EV272" s="48" t="str">
        <f t="shared" si="72"/>
        <v/>
      </c>
      <c r="EW272" s="48" t="str">
        <f t="shared" si="73"/>
        <v>PRESENCIAL</v>
      </c>
    </row>
    <row r="273" spans="2:153" x14ac:dyDescent="0.3">
      <c r="B273" s="383">
        <v>270</v>
      </c>
      <c r="C273" s="107" t="s">
        <v>523</v>
      </c>
      <c r="D273" s="82">
        <f>SUMIF('Planificación 2026-1'!W:W,C273,'Planificación 2026-1'!R:R)</f>
        <v>15</v>
      </c>
      <c r="E273" s="385" t="s">
        <v>319</v>
      </c>
      <c r="F273" s="386"/>
      <c r="G273" s="107" t="s">
        <v>302</v>
      </c>
      <c r="H273" s="107" t="s">
        <v>1138</v>
      </c>
      <c r="I273" s="77" t="str">
        <f>IF(SUM(COUNTIFS('Planificación 2026-1'!E:E,"PRINCIPAL",'Planificación 2026-1'!W:W,C273,'Planificación 2026-1'!G:G,"AF"))&gt;0,"P01"," ")</f>
        <v xml:space="preserve"> </v>
      </c>
      <c r="J273" s="78" t="str">
        <f>IF(SUM(COUNTIFS('Planificación 2026-1'!E:E,"PRINCIPAL",'Planificación 2026-1'!W:W,C273,'Planificación 2026-1'!G:G,"EN"))&gt;0,"P02"," ")</f>
        <v>P02</v>
      </c>
      <c r="K273" s="78" t="str">
        <f>IF(SUM(COUNTIFS('Planificación 2026-1'!E:E,"PRINCIPAL",'Planificación 2026-1'!W:W,C273,'Planificación 2026-1'!G:G,"IS"))&gt;0,"P03"," ")</f>
        <v xml:space="preserve"> </v>
      </c>
      <c r="L273" s="78" t="str">
        <f>IF(SUM(COUNTIFS('Planificación 2026-1'!E:E,"PRINCIPAL",'Planificación 2026-1'!W:W,C273,'Planificación 2026-1'!G:G,"PS"))&gt;0,"P04"," ")</f>
        <v xml:space="preserve"> </v>
      </c>
      <c r="M273" s="78"/>
      <c r="N273" s="78" t="str">
        <f>IF(SUM(COUNTIFS('Planificación 2026-1'!E:E,"PRINCIPAL",'Planificación 2026-1'!W:W,C273,'Planificación 2026-1'!G:G,"IN"))&gt;0,"P06"," ")</f>
        <v xml:space="preserve"> </v>
      </c>
      <c r="O273" s="78" t="str">
        <f>IF(SUM(COUNTIFS('Planificación 2026-1'!E:E,"PRINCIPAL",'Planificación 2026-1'!W:W,C273,'Planificación 2026-1'!G:G,"CA"))&gt;0,"P07"," ")</f>
        <v xml:space="preserve"> </v>
      </c>
      <c r="P273" s="78" t="str">
        <f>IF(SUM(COUNTIFS('Planificación 2026-1'!E:E,"PRINCIPAL",'Planificación 2026-1'!W:W,C273,'Planificación 2026-1'!G:G,"DE"))&gt;0,"P08"," ")</f>
        <v xml:space="preserve"> </v>
      </c>
      <c r="Q273" s="78" t="str">
        <f>IF(SUM(COUNTIFS('Planificación 2026-1'!E:E,"PRINCIPAL",'Planificación 2026-1'!W:W,C273,'Planificación 2026-1'!G:G,"OB"))&gt;0,"P09"," ")</f>
        <v xml:space="preserve"> </v>
      </c>
      <c r="R273" s="78" t="str">
        <f>IF(SUM(COUNTIFS('Planificación 2026-1'!E:E,"PRINCIPAL",'Planificación 2026-1'!W:W,C273,'Planificación 2026-1'!G:G,"MH"))&gt;0,"P31"," ")</f>
        <v xml:space="preserve"> </v>
      </c>
      <c r="S273" s="78" t="str">
        <f>IF(SUM(COUNTIFS('Planificación 2026-1'!E:E,"PRINCIPAL",'Planificación 2026-1'!W:W,C273,'Planificación 2026-1'!G:G,"IC"))&gt;0,"P32"," ")</f>
        <v xml:space="preserve"> </v>
      </c>
      <c r="T273" s="78" t="str">
        <f>IF(SUM(COUNTIFS('Planificación 2026-1'!E:E,"PRINCIPAL",'Planificación 2026-1'!W:W,C273,'Planificación 2026-1'!G:G,"AR"))&gt;0,"P34"," ")</f>
        <v xml:space="preserve"> </v>
      </c>
      <c r="U273" s="78" t="str">
        <f>IF(SUM(COUNTIFS('Planificación 2026-1'!E:E,"PRINCIPAL",'Planificación 2026-1'!W:W,C273,'Planificación 2026-1'!G:G,"T1"))&gt;0,"P35"," ")</f>
        <v xml:space="preserve"> </v>
      </c>
      <c r="V273" s="78" t="str">
        <f>IF(SUM(COUNTIFS('Planificación 2026-1'!E:E,"PRINCIPAL",'Planificación 2026-1'!W:W,C273,'Planificación 2026-1'!G:G,"T3"))&gt;0,"P36"," ")</f>
        <v xml:space="preserve"> </v>
      </c>
      <c r="W273" s="78" t="str">
        <f>IF(SUM(COUNTIFS('Planificación 2026-1'!E:E,"PRINCIPAL",'Planificación 2026-1'!W:W,C273,'Planificación 2026-1'!G:G,"T2"))&gt;0,"P37"," ")</f>
        <v xml:space="preserve"> </v>
      </c>
      <c r="X273" s="78" t="str">
        <f>IF(SUM(COUNTIFS('Planificación 2026-1'!E:E,"PRINCIPAL",'Planificación 2026-1'!W:W,C273,'Planificación 2026-1'!G:G,"AE"))&gt;0,"P38"," ")</f>
        <v xml:space="preserve"> </v>
      </c>
      <c r="Y273" s="78" t="str">
        <f>IF(SUM(COUNTIFS('Planificación 2026-1'!E:E,"PRINCIPAL",'Planificación 2026-1'!W:W,C273,'Planificación 2026-1'!G:G,"T4"))&gt;0,"P55"," ")</f>
        <v xml:space="preserve"> </v>
      </c>
      <c r="Z273" s="78" t="str">
        <f>IF(SUM(COUNTIFS('Planificación 2026-1'!E:E,"FILIAL",'Planificación 2026-1'!W:W,C273,'Planificación 2026-1'!G:G,"AF"))&gt;0," P01"," ")</f>
        <v xml:space="preserve"> </v>
      </c>
      <c r="AA273" s="78" t="str">
        <f>IF(SUM(COUNTIFS('Planificación 2026-1'!E:E,"FILIAL",'Planificación 2026-1'!W:W,C273,'Planificación 2026-1'!G:G,"EN"))&gt;0,"P02"," ")</f>
        <v xml:space="preserve"> </v>
      </c>
      <c r="AB273" s="78" t="str">
        <f>IF(SUM(COUNTIFS('Planificación 2026-1'!E:E,"FILIAL",'Planificación 2026-1'!W:W,C273,'Planificación 2026-1'!G:G,"IS"))&gt;0,"P03"," ")</f>
        <v xml:space="preserve"> </v>
      </c>
      <c r="AC273" s="78" t="str">
        <f>IF(SUM(COUNTIFS('Planificación 2026-1'!E:E,"FILIAL",'Planificación 2026-1'!W:W,C273,'Planificación 2026-1'!G:G,"PS"))&gt;0,"P04"," ")</f>
        <v xml:space="preserve"> </v>
      </c>
      <c r="AD273" s="78"/>
      <c r="AE273" s="78" t="str">
        <f>IF(SUM(COUNTIFS('Planificación 2026-1'!E:E,"FILIAL",'Planificación 2026-1'!W:W,C273,'Planificación 2026-1'!G:G,"IN"))&gt;0,"P06"," ")</f>
        <v xml:space="preserve"> </v>
      </c>
      <c r="AF273" s="78" t="str">
        <f>IF(SUM(COUNTIFS('Planificación 2026-1'!E:E,"FILIAL",'Planificación 2026-1'!W:W,C273,'Planificación 2026-1'!G:G,"CA"))&gt;0,"P07"," ")</f>
        <v xml:space="preserve"> </v>
      </c>
      <c r="AG273" s="78" t="str">
        <f>IF(SUM(COUNTIFS('Planificación 2026-1'!E:E,"FILIAL",'Planificación 2026-1'!W:W,C273,'Planificación 2026-1'!G:G,"DE"))&gt;0,"P08"," ")</f>
        <v xml:space="preserve"> </v>
      </c>
      <c r="AH273" s="78" t="str">
        <f>IF(SUM(COUNTIFS('Planificación 2026-1'!E:E,"FILIAL",'Planificación 2026-1'!W:W,C273,'Planificación 2026-1'!G:G,"OB"))&gt;0,"P09"," ")</f>
        <v xml:space="preserve"> </v>
      </c>
      <c r="AI273" s="78" t="str">
        <f>IF(SUM(COUNTIFS('Planificación 2026-1'!E:E,"FILIAL",'Planificación 2026-1'!W:W,C273,'Planificación 2026-1'!G:G,"MH"))&gt;0,"P31"," ")</f>
        <v xml:space="preserve"> </v>
      </c>
      <c r="AJ273" s="78" t="str">
        <f>IF(SUM(COUNTIFS('Planificación 2026-1'!E:E,"FILIAL",'Planificación 2026-1'!W:W,C273,'Planificación 2026-1'!G:G,"IC"))&gt;0,"P32"," ")</f>
        <v xml:space="preserve"> </v>
      </c>
      <c r="AK273" s="78" t="str">
        <f>IF(SUM(COUNTIFS('Planificación 2026-1'!E:E,"FILIAL",'Planificación 2026-1'!W:W,C273,'Planificación 2026-1'!G:G,"AR"))&gt;0,"P34"," ")</f>
        <v xml:space="preserve"> </v>
      </c>
      <c r="AL273" s="78" t="str">
        <f>IF(SUM(COUNTIFS('Planificación 2026-1'!E:E,"FILIAL",'Planificación 2026-1'!W:W,C273,'Planificación 2026-1'!G:G,"T1"))&gt;0,"P35"," ")</f>
        <v xml:space="preserve"> </v>
      </c>
      <c r="AM273" s="78" t="str">
        <f>IF(SUM(COUNTIFS('Planificación 2026-1'!E:E,"FILIAL",'Planificación 2026-1'!W:W,C273,'Planificación 2026-1'!G:G,"T3"))&gt;0,"P36"," ")</f>
        <v xml:space="preserve"> </v>
      </c>
      <c r="AN273" s="78" t="str">
        <f>IF(SUM(COUNTIFS('Planificación 2026-1'!E:E,"FILIAL",'Planificación 2026-1'!W:W,C273,'Planificación 2026-1'!G:G,"T2"))&gt;0,"P37"," ")</f>
        <v xml:space="preserve"> </v>
      </c>
      <c r="AO273" s="78" t="str">
        <f>IF(SUM(COUNTIFS('Planificación 2026-1'!E:E,"FILIAL",'Planificación 2026-1'!W:W,C273,'Planificación 2026-1'!G:G,"AE"))&gt;0,"P38"," ")</f>
        <v xml:space="preserve"> </v>
      </c>
      <c r="AP273" s="78" t="str">
        <f>IF(SUM(COUNTIFS('Planificación 2026-1'!E:E,"FILIAL",'Planificación 2026-1'!W:W,C273,'Planificación 2026-1'!G:G,"T4"))&gt;0,"P55"," ")</f>
        <v xml:space="preserve"> </v>
      </c>
      <c r="AQ273" s="78" t="str">
        <f>IF(SUM(COUNTIFS('Planificación 2026-1'!E:E,"SUNAMPE",'Planificación 2026-1'!W:W,C273,'Planificación 2026-1'!G:G,"AF"))&gt;0," P01"," ")</f>
        <v xml:space="preserve"> </v>
      </c>
      <c r="AR273" s="78" t="str">
        <f>IF(SUM(COUNTIFS('Planificación 2026-1'!E:E,"SUNAMPE",'Planificación 2026-1'!W:W,C273,'Planificación 2026-1'!G:G,"EN"))&gt;0,"P02"," ")</f>
        <v xml:space="preserve"> </v>
      </c>
      <c r="AS273" s="78" t="str">
        <f>IF(SUM(COUNTIFS('Planificación 2026-1'!E:E,"SUNAMPE",'Planificación 2026-1'!W:W,C273,'Planificación 2026-1'!G:G,"IS"))&gt;0,"P03"," ")</f>
        <v xml:space="preserve"> </v>
      </c>
      <c r="AT273" s="78" t="str">
        <f>IF(SUM(COUNTIFS('Planificación 2026-1'!E:E,"SUNAMPE",'Planificación 2026-1'!W:W,C273,'Planificación 2026-1'!G:G,"PS"))&gt;0,"P04"," ")</f>
        <v xml:space="preserve"> </v>
      </c>
      <c r="AU273" s="78"/>
      <c r="AV273" s="78" t="str">
        <f>IF(SUM(COUNTIFS('Planificación 2026-1'!E:E,"SUNAMPE",'Planificación 2026-1'!W:W,C273,'Planificación 2026-1'!G:G,"IN"))&gt;0,"P06"," ")</f>
        <v xml:space="preserve"> </v>
      </c>
      <c r="AW273" s="78" t="str">
        <f>IF(SUM(COUNTIFS('Planificación 2026-1'!E:E,"SUNAMPE",'Planificación 2026-1'!W:W,C273,'Planificación 2026-1'!G:G,"CA"))&gt;0,"P07"," ")</f>
        <v xml:space="preserve"> </v>
      </c>
      <c r="AX273" s="78" t="str">
        <f>IF(SUM(COUNTIFS('Planificación 2026-1'!E:E,"SUNAMPE",'Planificación 2026-1'!W:W,C273,'Planificación 2026-1'!G:G,"DE"))&gt;0,"P08"," ")</f>
        <v xml:space="preserve"> </v>
      </c>
      <c r="AY273" s="78" t="str">
        <f>IF(SUM(COUNTIFS('Planificación 2026-1'!E:E,"SUNAMPE",'Planificación 2026-1'!W:W,C273,'Planificación 2026-1'!G:G,"OB"))&gt;0,"P09"," ")</f>
        <v xml:space="preserve"> </v>
      </c>
      <c r="AZ273" s="78" t="str">
        <f>IF(SUM(COUNTIFS('Planificación 2026-1'!E:E,"SUNAMPE",'Planificación 2026-1'!W:W,C273,'Planificación 2026-1'!G:G,"MH"))&gt;0,"P31"," ")</f>
        <v xml:space="preserve"> </v>
      </c>
      <c r="BA273" s="78" t="str">
        <f>IF(SUM(COUNTIFS('Planificación 2026-1'!E:E,"SUNAMPE",'Planificación 2026-1'!W:W,C273,'Planificación 2026-1'!G:G,"IC"))&gt;0,"P32"," ")</f>
        <v xml:space="preserve"> </v>
      </c>
      <c r="BB273" s="78" t="str">
        <f>IF(SUM(COUNTIFS('Planificación 2026-1'!E:E,"SUNAMPE",'Planificación 2026-1'!W:W,C273,'Planificación 2026-1'!G:G,"AR"))&gt;0,"P34"," ")</f>
        <v xml:space="preserve"> </v>
      </c>
      <c r="BC273" s="78" t="str">
        <f>IF(SUM(COUNTIFS('Planificación 2026-1'!E:E,"SUNAMPE",'Planificación 2026-1'!W:W,C273,'Planificación 2026-1'!G:G,"T1"))&gt;0,"P35"," ")</f>
        <v>P35</v>
      </c>
      <c r="BD273" s="78" t="str">
        <f>IF(SUM(COUNTIFS('Planificación 2026-1'!E:E,"SUNAMPE",'Planificación 2026-1'!W:W,C273,'Planificación 2026-1'!G:G,"T3"))&gt;0,"P36"," ")</f>
        <v>P36</v>
      </c>
      <c r="BE273" s="78" t="str">
        <f>IF(SUM(COUNTIFS('Planificación 2026-1'!E:E,"SUNAMPE",'Planificación 2026-1'!W:W,C273,'Planificación 2026-1'!G:G,"T2"))&gt;0,"P37"," ")</f>
        <v xml:space="preserve"> </v>
      </c>
      <c r="BF273" s="78" t="str">
        <f>IF(SUM(COUNTIFS('Planificación 2026-1'!E:E,"SUNAMPE",'Planificación 2026-1'!W:W,C273,'Planificación 2026-1'!G:G,"AE"))&gt;0,"P38"," ")</f>
        <v xml:space="preserve"> </v>
      </c>
      <c r="BG273" s="78" t="str">
        <f>IF(SUM(COUNTIFS('Planificación 2026-1'!E:E,"SUNAMPE",'Planificación 2026-1'!W:W,C273,'Planificación 2026-1'!G:G,"T4"))&gt;0,"P55"," ")</f>
        <v xml:space="preserve"> </v>
      </c>
      <c r="BH273" s="78" t="str">
        <f>IF(SUM(COUNTIFS('Planificación 2026-1'!E:E,"HUAURA",'Planificación 2026-1'!W:W,C273,'Planificación 2026-1'!G:G,"AF"))&gt;0," P01"," ")</f>
        <v xml:space="preserve"> </v>
      </c>
      <c r="BI273" s="78" t="str">
        <f>IF(SUM(COUNTIFS('Planificación 2026-1'!E:E,"HUAURA",'Planificación 2026-1'!W:W,C273,'Planificación 2026-1'!G:G,"EN"))&gt;0,"P02"," ")</f>
        <v xml:space="preserve"> </v>
      </c>
      <c r="BJ273" s="78" t="str">
        <f>IF(SUM(COUNTIFS('Planificación 2026-1'!E:E,"HUAURA",'Planificación 2026-1'!W:W,C273,'Planificación 2026-1'!G:G,"IS"))&gt;0,"P03"," ")</f>
        <v xml:space="preserve"> </v>
      </c>
      <c r="BK273" s="78" t="str">
        <f>IF(SUM(COUNTIFS('Planificación 2026-1'!E:E,"HUAURA",'Planificación 2026-1'!W:W,C273,'Planificación 2026-1'!G:G,"PS"))&gt;0,"P04"," ")</f>
        <v xml:space="preserve"> </v>
      </c>
      <c r="BL273" s="78"/>
      <c r="BM273" s="78" t="str">
        <f>IF(SUM(COUNTIFS('Planificación 2026-1'!E:E,"HUAURA",'Planificación 2026-1'!W:W,C273,'Planificación 2026-1'!G:G,"IN"))&gt;0,"P06"," ")</f>
        <v xml:space="preserve"> </v>
      </c>
      <c r="BN273" s="78" t="str">
        <f>IF(SUM(COUNTIFS('Planificación 2026-1'!E:E,"HUAURA",'Planificación 2026-1'!W:W,C273,'Planificación 2026-1'!G:G,"CA"))&gt;0,"P07"," ")</f>
        <v xml:space="preserve"> </v>
      </c>
      <c r="BO273" s="78" t="str">
        <f>IF(SUM(COUNTIFS('Planificación 2026-1'!E:E,"HUAURA",'Planificación 2026-1'!W:W,C273,'Planificación 2026-1'!G:G,"DE"))&gt;0,"P08"," ")</f>
        <v xml:space="preserve"> </v>
      </c>
      <c r="BP273" s="78" t="str">
        <f>IF(SUM(COUNTIFS('Planificación 2026-1'!E:E,"HUAURA",'Planificación 2026-1'!W:W,C273,'Planificación 2026-1'!G:G,"OB"))&gt;0,"P09"," ")</f>
        <v xml:space="preserve"> </v>
      </c>
      <c r="BQ273" s="78" t="str">
        <f>IF(SUM(COUNTIFS('Planificación 2026-1'!E:E,"HUAURA",'Planificación 2026-1'!W:W,C273,'Planificación 2026-1'!G:G,"MH"))&gt;0,"P31"," ")</f>
        <v xml:space="preserve"> </v>
      </c>
      <c r="BR273" s="78" t="str">
        <f>IF(SUM(COUNTIFS('Planificación 2026-1'!E:E,"HUAURA",'Planificación 2026-1'!W:W,C273,'Planificación 2026-1'!G:G,"IC"))&gt;0,"P32"," ")</f>
        <v xml:space="preserve"> </v>
      </c>
      <c r="BS273" s="78" t="str">
        <f>IF(SUM(COUNTIFS('Planificación 2026-1'!E:E,"HUAURA",'Planificación 2026-1'!W:W,C273,'Planificación 2026-1'!G:G,"AR"))&gt;0,"P34"," ")</f>
        <v xml:space="preserve"> </v>
      </c>
      <c r="BT273" s="78" t="str">
        <f>IF(SUM(COUNTIFS('Planificación 2026-1'!E:E,"HUAURA",'Planificación 2026-1'!W:W,C273,'Planificación 2026-1'!G:G,"T1"))&gt;0,"P35"," ")</f>
        <v xml:space="preserve"> </v>
      </c>
      <c r="BU273" s="78" t="str">
        <f>IF(SUM(COUNTIFS('Planificación 2026-1'!E:E,"HUAURA",'Planificación 2026-1'!W:W,C273,'Planificación 2026-1'!G:G,"T3"))&gt;0,"P36"," ")</f>
        <v xml:space="preserve"> </v>
      </c>
      <c r="BV273" s="78" t="str">
        <f>IF(SUM(COUNTIFS('Planificación 2026-1'!E:E,"HUAURA",'Planificación 2026-1'!W:W,C273,'Planificación 2026-1'!G:G,"T2"))&gt;0,"P37"," ")</f>
        <v xml:space="preserve"> </v>
      </c>
      <c r="BW273" s="78" t="str">
        <f>IF(SUM(COUNTIFS('Planificación 2026-1'!E:E,"HUAURA",'Planificación 2026-1'!W:W,C273,'Planificación 2026-1'!G:G,"AE"))&gt;0,"P38"," ")</f>
        <v xml:space="preserve"> </v>
      </c>
      <c r="BX273" s="78" t="str">
        <f>IF(SUM(COUNTIFS('Planificación 2026-1'!E:E,"HUAURA",'Planificación 2026-1'!W:W,C273,'Planificación 2026-1'!G:G,"T4"))&gt;0,"P55"," ")</f>
        <v xml:space="preserve"> </v>
      </c>
      <c r="BY273" s="79">
        <f>SUMIFS('Planificación 2026-1'!R:R,'Planificación 2026-1'!W:W,C273,'Planificación 2026-1'!G:G,"AF",'Planificación 2026-1'!H:H,"&gt;2")</f>
        <v>0</v>
      </c>
      <c r="BZ273" s="79">
        <f>SUMIFS('Planificación 2026-1'!R:R,'Planificación 2026-1'!W:W,C273,'Planificación 2026-1'!G:G,"EN",'Planificación 2026-1'!H:H,"&gt;2")</f>
        <v>4</v>
      </c>
      <c r="CA273" s="79">
        <f>SUMIFS('Planificación 2026-1'!R:R,'Planificación 2026-1'!W:W,C273,'Planificación 2026-1'!G:G,"IS",'Planificación 2026-1'!H:H,"&gt;2")</f>
        <v>0</v>
      </c>
      <c r="CB273" s="79">
        <f>SUMIFS('Planificación 2026-1'!R:R,'Planificación 2026-1'!W:W,C273,'Planificación 2026-1'!G:G,"PS",'Planificación 2026-1'!H:H,"&gt;2")</f>
        <v>0</v>
      </c>
      <c r="CC273" s="79">
        <f>SUMIFS('Planificación 2026-1'!R:R,'Planificación 2026-1'!W:W,C273,'Planificación 2026-1'!G:G,"IN",'Planificación 2026-1'!H:H,"&gt;2")</f>
        <v>0</v>
      </c>
      <c r="CD273" s="79">
        <f>SUMIFS('Planificación 2026-1'!R:R,'Planificación 2026-1'!W:W,C273,'Planificación 2026-1'!G:G,"CA",'Planificación 2026-1'!H:H,"&gt;2")</f>
        <v>0</v>
      </c>
      <c r="CE273" s="79">
        <f>SUMIFS('Planificación 2026-1'!R:R,'Planificación 2026-1'!W:W,C273,'Planificación 2026-1'!G:G,"DE",'Planificación 2026-1'!H:H,"&gt;2")</f>
        <v>0</v>
      </c>
      <c r="CF273" s="79">
        <f>SUMIFS('Planificación 2026-1'!R:R,'Planificación 2026-1'!W:W,C273,'Planificación 2026-1'!G:G,"OB",'Planificación 2026-1'!H:H,"&gt;2")</f>
        <v>0</v>
      </c>
      <c r="CG273" s="79">
        <f>SUMIFS('Planificación 2026-1'!R:R,'Planificación 2026-1'!W:W,C273,'Planificación 2026-1'!G:G,"MH",'Planificación 2026-1'!H:H,"&gt;2")</f>
        <v>0</v>
      </c>
      <c r="CH273" s="79">
        <f>SUMIFS('Planificación 2026-1'!R:R,'Planificación 2026-1'!W:W,C273,'Planificación 2026-1'!G:G,"IC",'Planificación 2026-1'!H:H,"&gt;2")</f>
        <v>0</v>
      </c>
      <c r="CI273" s="79">
        <f>SUMIFS('Planificación 2026-1'!R:R,'Planificación 2026-1'!W:W,C273,'Planificación 2026-1'!G:G,"AR",'Planificación 2026-1'!H:H,"&gt;2")</f>
        <v>0</v>
      </c>
      <c r="CJ273" s="79">
        <f>SUMIFS('Planificación 2026-1'!R:R,'Planificación 2026-1'!W:W,C273,'Planificación 2026-1'!G:G,"T1",'Planificación 2026-1'!H:H,"&gt;2")</f>
        <v>6</v>
      </c>
      <c r="CK273" s="79">
        <f>SUMIFS('Planificación 2026-1'!R:R,'Planificación 2026-1'!W:W,C273,'Planificación 2026-1'!G:G,"T3",'Planificación 2026-1'!H:H,"&gt;2")</f>
        <v>5</v>
      </c>
      <c r="CL273" s="79">
        <f>SUMIFS('Planificación 2026-1'!R:R,'Planificación 2026-1'!W:W,C273,'Planificación 2026-1'!G:G,"T2",'Planificación 2026-1'!H:H,"&gt;2")</f>
        <v>0</v>
      </c>
      <c r="CM273" s="79">
        <f>SUMIFS('Planificación 2026-1'!R:R,'Planificación 2026-1'!W:W,C273,'Planificación 2026-1'!G:G,"AE",'Planificación 2026-1'!H:H,"&gt;2")</f>
        <v>0</v>
      </c>
      <c r="CN273" s="79">
        <f>SUMIFS('Planificación 2026-1'!R:R,'Planificación 2026-1'!W:W,C273,'Planificación 2026-1'!G:G,"T4",'Planificación 2026-1'!H:H,"&gt;2")</f>
        <v>0</v>
      </c>
      <c r="CO273" s="79">
        <f>SUMIFS('Planificación 2026-1'!R:R,'Planificación 2026-1'!W:W,C273,'Planificación 2026-1'!G:G,"AF",'Planificación 2026-1'!H:H,"&lt;3")</f>
        <v>0</v>
      </c>
      <c r="CP273" s="79">
        <f>SUMIFS('Planificación 2026-1'!R:R,'Planificación 2026-1'!W:W,C273,'Planificación 2026-1'!G:G,"EN",'Planificación 2026-1'!H:H,"&lt;3")</f>
        <v>0</v>
      </c>
      <c r="CQ273" s="79">
        <f>SUMIFS('Planificación 2026-1'!R:R,'Planificación 2026-1'!W:W,C273,'Planificación 2026-1'!G:G,"IS",'Planificación 2026-1'!H:H,"&lt;3")</f>
        <v>0</v>
      </c>
      <c r="CR273" s="79">
        <f>SUMIFS('Planificación 2026-1'!R:R,'Planificación 2026-1'!W:W,C273,'Planificación 2026-1'!G:G,"PS",'Planificación 2026-1'!H:H,"&lt;3")</f>
        <v>0</v>
      </c>
      <c r="CS273" s="79">
        <f>SUMIFS('Planificación 2026-1'!R:R,'Planificación 2026-1'!W:W,C273,'Planificación 2026-1'!G:G,"IN",'Planificación 2026-1'!H:H,"&lt;3")</f>
        <v>0</v>
      </c>
      <c r="CT273" s="79">
        <f>SUMIFS('Planificación 2026-1'!R:R,'Planificación 2026-1'!W:W,C273,'Planificación 2026-1'!G:G,"CA",'Planificación 2026-1'!H:H,"&lt;3")</f>
        <v>0</v>
      </c>
      <c r="CU273" s="79">
        <f>SUMIFS('Planificación 2026-1'!R:R,'Planificación 2026-1'!W:W,C273,'Planificación 2026-1'!G:G,"DE",'Planificación 2026-1'!H:H,"&lt;3")</f>
        <v>0</v>
      </c>
      <c r="CV273" s="79">
        <f>SUMIFS('Planificación 2026-1'!R:R,'Planificación 2026-1'!W:W,C273,'Planificación 2026-1'!G:G,"OB",'Planificación 2026-1'!H:H,"&lt;3")</f>
        <v>0</v>
      </c>
      <c r="CW273" s="79">
        <f>SUMIFS('Planificación 2026-1'!R:R,'Planificación 2026-1'!W:W,C273,'Planificación 2026-1'!G:G,"MH",'Planificación 2026-1'!H:H,"&lt;3")</f>
        <v>0</v>
      </c>
      <c r="CX273" s="79">
        <f>SUMIFS('Planificación 2026-1'!R:R,'Planificación 2026-1'!W:W,C273,'Planificación 2026-1'!G:G,"IC",'Planificación 2026-1'!H:H,"&lt;3")</f>
        <v>0</v>
      </c>
      <c r="CY273" s="79">
        <f>SUMIFS('Planificación 2026-1'!R:R,'Planificación 2026-1'!W:W,C273,'Planificación 2026-1'!G:G,"AR",'Planificación 2026-1'!H:H,"&lt;3")</f>
        <v>0</v>
      </c>
      <c r="CZ273" s="79">
        <f>SUMIFS('Planificación 2026-1'!R:R,'Planificación 2026-1'!W:W,C273,'Planificación 2026-1'!G:G,"T1",'Planificación 2026-1'!H:H,"&lt;3")</f>
        <v>0</v>
      </c>
      <c r="DA273" s="79">
        <f>SUMIFS('Planificación 2026-1'!R:R,'Planificación 2026-1'!W:W,C273,'Planificación 2026-1'!G:G,"T3",'Planificación 2026-1'!H:H,"&lt;3")</f>
        <v>0</v>
      </c>
      <c r="DB273" s="79">
        <f>SUMIFS('Planificación 2026-1'!R:R,'Planificación 2026-1'!W:W,C273,'Planificación 2026-1'!G:G,"T2",'Planificación 2026-1'!H:H,"&lt;3")</f>
        <v>0</v>
      </c>
      <c r="DC273" s="79">
        <f>SUMIFS('Planificación 2026-1'!R:R,'Planificación 2026-1'!W:W,C273,'Planificación 2026-1'!G:G,"AE",'Planificación 2026-1'!H:H,"&lt;3")</f>
        <v>0</v>
      </c>
      <c r="DD273" s="79">
        <f>SUMIFS('Planificación 2026-1'!R:R,'Planificación 2026-1'!W:W,C273,'Planificación 2026-1'!G:G,"T4",'Planificación 2026-1'!H:H,"&lt;3")</f>
        <v>0</v>
      </c>
      <c r="DE273" s="78" t="str">
        <f t="shared" si="60"/>
        <v>P02</v>
      </c>
      <c r="DF273" s="30">
        <f>IF(C273="","",SUMIFS('Planificación 2026-1'!R:R,'Planificación 2026-1'!W:W,C273,'Planificación 2026-1'!E:E,"PRINCIPAL",'Planificación 2026-1'!X:X,"VIRTUAL"))</f>
        <v>4</v>
      </c>
      <c r="DG273" s="30">
        <f>IF(C273="","",SUMIFS('Planificación 2026-1'!R:R,'Planificación 2026-1'!W:W,C273,'Planificación 2026-1'!E:E,"PRINCIPAL",'Planificación 2026-1'!X:X,"PRESENCIAL"))</f>
        <v>0</v>
      </c>
      <c r="DH273" s="30">
        <f>IF(C273="","",SUMIFS('Planificación 2026-1'!R:R,'Planificación 2026-1'!W:W,C273,'Planificación 2026-1'!E:E,"PRINCIPAL",'Planificación 2026-1'!X:X,"HIBRIDO PRESENCIAL"))</f>
        <v>0</v>
      </c>
      <c r="DI273" s="78" t="str">
        <f t="shared" si="61"/>
        <v/>
      </c>
      <c r="DJ273" s="78">
        <f>IF(C273="","",SUMIFS('Planificación 2026-1'!R:R,'Planificación 2026-1'!W:W,C273,'Planificación 2026-1'!E:E,"FILIAL",'Planificación 2026-1'!X:X,"VIRTUAL"))</f>
        <v>0</v>
      </c>
      <c r="DK273" s="80">
        <f>IF(C273="","",SUMIFS('Planificación 2026-1'!R:R,'Planificación 2026-1'!W:W,C273,'Planificación 2026-1'!E:E,"FILIAL",'Planificación 2026-1'!X:X,"PRESENCIAL"))</f>
        <v>0</v>
      </c>
      <c r="DL273" s="42">
        <f>IF(C273="","",SUMIFS('Planificación 2026-1'!R:R,'Planificación 2026-1'!W:W,C273,'Planificación 2026-1'!E:E,"FILIAL",'Planificación 2026-1'!X:X,"HIBRIDO PRESENCIAL"))</f>
        <v>0</v>
      </c>
      <c r="DM273" s="81" t="str">
        <f t="shared" si="62"/>
        <v>P35P36</v>
      </c>
      <c r="DN273" s="78">
        <f>IF(C273="","",SUMIFS('Planificación 2026-1'!R:R,'Planificación 2026-1'!W:W,C273,'Planificación 2026-1'!E:E,"SUNAMPE",'Planificación 2026-1'!X:X,"VIRTUAL"))</f>
        <v>0</v>
      </c>
      <c r="DO273" s="42">
        <f>IF(C273="","",SUMIFS('Planificación 2026-1'!R:R,'Planificación 2026-1'!W:W,C273,'Planificación 2026-1'!E:E,"SUNAMPE",'Planificación 2026-1'!X:X,"PRESENCIAL"))</f>
        <v>11</v>
      </c>
      <c r="DP273" s="81" t="str">
        <f t="shared" si="63"/>
        <v/>
      </c>
      <c r="DQ273" s="78">
        <f>IF(C273="","",SUMIFS('Planificación 2026-1'!R:R,'Planificación 2026-1'!W:W,C273,'Planificación 2026-1'!E:E,"HUAURA",'Planificación 2026-1'!X:X,"VIRTUAL"))</f>
        <v>0</v>
      </c>
      <c r="DR273" s="42">
        <f>IF(C273="","",SUMIFS('Planificación 2026-1'!R:R,'Planificación 2026-1'!W:W,C273,'Planificación 2026-1'!E:E,"HUAURA",'Planificación 2026-1'!X:X,"PRESENCIAL"))</f>
        <v>0</v>
      </c>
      <c r="DS273" s="48">
        <f>SUMIFS('Planificación 2026-1'!R:R,'Planificación 2026-1'!W:W,C273,'Planificación 2026-1'!E:E,"PRINCIPAL",'Planificación 2026-1'!X:X,"VIRTUAL",'Planificación 2026-1'!H:H,"&gt;2")</f>
        <v>4</v>
      </c>
      <c r="DT273" s="48">
        <f>SUMIFS('Planificación 2026-1'!R:R,'Planificación 2026-1'!W:W,C273,'Planificación 2026-1'!E:E,"PRINCIPAL",'Planificación 2026-1'!X:X,"&lt;&gt;VIRTUAL",'Planificación 2026-1'!H:H,"&gt;2")</f>
        <v>0</v>
      </c>
      <c r="DU273" s="48">
        <f>SUMIFS('Planificación 2026-1'!R:R,'Planificación 2026-1'!W:W,C273,'Planificación 2026-1'!E:E,"SUNAMPE",'Planificación 2026-1'!X:X,"VIRTUAL",'Planificación 2026-1'!H:H,"&gt;2")</f>
        <v>0</v>
      </c>
      <c r="DV273" s="48">
        <f>SUMIFS('Planificación 2026-1'!R:R,'Planificación 2026-1'!W:W,C273,'Planificación 2026-1'!E:E,"SUNAMPE",'Planificación 2026-1'!X:X,"&lt;&gt;VIRTUAL",'Planificación 2026-1'!H:H,"&gt;2")</f>
        <v>11</v>
      </c>
      <c r="DW273" s="48">
        <f>SUMIFS('Planificación 2026-1'!R:R,'Planificación 2026-1'!W:W,C273,'Planificación 2026-1'!E:E,"FILIAL",'Planificación 2026-1'!X:X,"VIRTUAL",'Planificación 2026-1'!H:H,"&gt;2")</f>
        <v>0</v>
      </c>
      <c r="DX273" s="48">
        <f>SUMIFS('Planificación 2026-1'!R:R,'Planificación 2026-1'!W:W,C273,'Planificación 2026-1'!E:E,"FILIAL",'Planificación 2026-1'!X:X,"&lt;&gt;VIRTUAL",'Planificación 2026-1'!H:H,"&gt;2")</f>
        <v>0</v>
      </c>
      <c r="DY273" s="48">
        <f>SUMIFS('Planificación 2026-1'!R:R,'Planificación 2026-1'!W:W,C273,'Planificación 2026-1'!E:E,"PORUMA",'Planificación 2026-1'!X:X,"VIRTUAL",'Planificación 2026-1'!H:H,"&gt;2")</f>
        <v>0</v>
      </c>
      <c r="DZ273" s="48">
        <f>SUMIFS('Planificación 2026-1'!R:R,'Planificación 2026-1'!W:W,C273,'Planificación 2026-1'!E:E,"PORUMA",'Planificación 2026-1'!X:X,"&lt;&gt;VIRTUAL",'Planificación 2026-1'!H:H,"&gt;2")</f>
        <v>0</v>
      </c>
      <c r="EA273" s="48">
        <f>SUMIFS('Planificación 2026-1'!R:R,'Planificación 2026-1'!W:W,C273,'Planificación 2026-1'!E:E,"HUAURA",'Planificación 2026-1'!X:X,"VIRTUAL",'Planificación 2026-1'!H:H,"&gt;2")</f>
        <v>0</v>
      </c>
      <c r="EB273" s="48">
        <f>SUMIFS('Planificación 2026-1'!R:R,'Planificación 2026-1'!W:W,C273,'Planificación 2026-1'!E:E,"HUAURA",'Planificación 2026-1'!X:X,"&lt;&gt;VIRTUAL",'Planificación 2026-1'!H:H,"&gt;2")</f>
        <v>0</v>
      </c>
      <c r="EC273" s="48">
        <f>SUMIFS('Planificación 2026-1'!R:R,'Planificación 2026-1'!W:W,C273,'Planificación 2026-1'!E:E,"PRINCIPAL",'Planificación 2026-1'!X:X,"VIRTUAL",'Planificación 2026-1'!H:H,"&lt;3")</f>
        <v>0</v>
      </c>
      <c r="ED273" s="48">
        <f>SUMIFS('Planificación 2026-1'!R:R,'Planificación 2026-1'!W:W,C273,'Planificación 2026-1'!E:E,"PRINCIPAL",'Planificación 2026-1'!X:X,"&lt;&gt;VIRTUAL",'Planificación 2026-1'!H:H,"&lt;3")</f>
        <v>0</v>
      </c>
      <c r="EE273" s="48">
        <f>SUMIFS('Planificación 2026-1'!R:R,'Planificación 2026-1'!W:W,C273,'Planificación 2026-1'!E:E,"SUNAMPE",'Planificación 2026-1'!X:X,"VIRTUAL",'Planificación 2026-1'!H:H,"&lt;3")</f>
        <v>0</v>
      </c>
      <c r="EF273" s="48">
        <f>SUMIFS('Planificación 2026-1'!R:R,'Planificación 2026-1'!W:W,C273,'Planificación 2026-1'!E:E,"SUNAMPE",'Planificación 2026-1'!X:X,"&lt;&gt;VIRTUAL",'Planificación 2026-1'!H:H,"&lt;3")</f>
        <v>0</v>
      </c>
      <c r="EG273" s="48">
        <f>SUMIFS('Planificación 2026-1'!R:R,'Planificación 2026-1'!W:W,C273,'Planificación 2026-1'!E:E,"FILIAL",'Planificación 2026-1'!X:X,"VIRTUAL",'Planificación 2026-1'!H:H,"&lt;3")</f>
        <v>0</v>
      </c>
      <c r="EH273" s="48">
        <f>SUMIFS('Planificación 2026-1'!R:R,'Planificación 2026-1'!W:W,C273,'Planificación 2026-1'!E:E,"FILIAL",'Planificación 2026-1'!X:X,"&lt;&gt;VIRTUAL",'Planificación 2026-1'!H:H,"&lt;3")</f>
        <v>0</v>
      </c>
      <c r="EI273" s="48">
        <f>SUMIFS('Planificación 2026-1'!R:R,'Planificación 2026-1'!W:W,C273,'Planificación 2026-1'!E:E,"PORUMA",'Planificación 2026-1'!X:X,"VIRTUAL",'Planificación 2026-1'!H:H,"&lt;3")</f>
        <v>0</v>
      </c>
      <c r="EJ273" s="48">
        <f>SUMIFS('Planificación 2026-1'!R:R,'Planificación 2026-1'!W:W,C273,'Planificación 2026-1'!E:E,"PORUMA",'Planificación 2026-1'!X:X,"&lt;&gt;VIRTUAL",'Planificación 2026-1'!H:H,"&lt;3")</f>
        <v>0</v>
      </c>
      <c r="EK273" s="48">
        <f>SUMIFS('Planificación 2026-1'!R:R,'Planificación 2026-1'!W:W,C273,'Planificación 2026-1'!E:E,"HUAURA",'Planificación 2026-1'!X:X,"VIRTUAL",'Planificación 2026-1'!H:H,"&lt;3")</f>
        <v>0</v>
      </c>
      <c r="EL273" s="48">
        <f>SUMIFS('Planificación 2026-1'!R:R,'Planificación 2026-1'!W:W,C273,'Planificación 2026-1'!E:E,"HUAURA",'Planificación 2026-1'!X:X,"&lt;&gt;VIRTUAL",'Planificación 2026-1'!H:H,"&lt;3")</f>
        <v>0</v>
      </c>
      <c r="EM273" s="48">
        <f t="shared" si="64"/>
        <v>0</v>
      </c>
      <c r="EN273" s="48">
        <f t="shared" si="65"/>
        <v>0</v>
      </c>
      <c r="EO273" s="48">
        <f t="shared" si="66"/>
        <v>0</v>
      </c>
      <c r="EP273" s="48">
        <f t="shared" si="67"/>
        <v>4</v>
      </c>
      <c r="EQ273" s="48">
        <f t="shared" si="68"/>
        <v>11</v>
      </c>
      <c r="ER273" s="48"/>
      <c r="ES273" s="48">
        <f t="shared" si="69"/>
        <v>4</v>
      </c>
      <c r="ET273" s="48">
        <f t="shared" si="70"/>
        <v>11</v>
      </c>
      <c r="EU273" s="48" t="b">
        <f t="shared" si="71"/>
        <v>1</v>
      </c>
      <c r="EV273" s="48" t="str">
        <f t="shared" si="72"/>
        <v/>
      </c>
      <c r="EW273" s="48" t="str">
        <f t="shared" si="73"/>
        <v>MAS PRESENCIAL</v>
      </c>
    </row>
    <row r="274" spans="2:153" x14ac:dyDescent="0.3">
      <c r="B274" s="383">
        <v>271</v>
      </c>
      <c r="C274" s="107" t="s">
        <v>524</v>
      </c>
      <c r="D274" s="82">
        <f>SUMIF('Planificación 2026-1'!W:W,C274,'Planificación 2026-1'!R:R)</f>
        <v>12</v>
      </c>
      <c r="E274" s="385" t="s">
        <v>319</v>
      </c>
      <c r="F274" s="386"/>
      <c r="G274" s="107" t="s">
        <v>302</v>
      </c>
      <c r="H274" s="107" t="s">
        <v>1138</v>
      </c>
      <c r="I274" s="77" t="str">
        <f>IF(SUM(COUNTIFS('Planificación 2026-1'!E:E,"PRINCIPAL",'Planificación 2026-1'!W:W,C274,'Planificación 2026-1'!G:G,"AF"))&gt;0,"P01"," ")</f>
        <v xml:space="preserve"> </v>
      </c>
      <c r="J274" s="78" t="str">
        <f>IF(SUM(COUNTIFS('Planificación 2026-1'!E:E,"PRINCIPAL",'Planificación 2026-1'!W:W,C274,'Planificación 2026-1'!G:G,"EN"))&gt;0,"P02"," ")</f>
        <v xml:space="preserve"> </v>
      </c>
      <c r="K274" s="78" t="str">
        <f>IF(SUM(COUNTIFS('Planificación 2026-1'!E:E,"PRINCIPAL",'Planificación 2026-1'!W:W,C274,'Planificación 2026-1'!G:G,"IS"))&gt;0,"P03"," ")</f>
        <v xml:space="preserve"> </v>
      </c>
      <c r="L274" s="78" t="str">
        <f>IF(SUM(COUNTIFS('Planificación 2026-1'!E:E,"PRINCIPAL",'Planificación 2026-1'!W:W,C274,'Planificación 2026-1'!G:G,"PS"))&gt;0,"P04"," ")</f>
        <v xml:space="preserve"> </v>
      </c>
      <c r="M274" s="78"/>
      <c r="N274" s="78" t="str">
        <f>IF(SUM(COUNTIFS('Planificación 2026-1'!E:E,"PRINCIPAL",'Planificación 2026-1'!W:W,C274,'Planificación 2026-1'!G:G,"IN"))&gt;0,"P06"," ")</f>
        <v xml:space="preserve"> </v>
      </c>
      <c r="O274" s="78" t="str">
        <f>IF(SUM(COUNTIFS('Planificación 2026-1'!E:E,"PRINCIPAL",'Planificación 2026-1'!W:W,C274,'Planificación 2026-1'!G:G,"CA"))&gt;0,"P07"," ")</f>
        <v xml:space="preserve"> </v>
      </c>
      <c r="P274" s="78" t="str">
        <f>IF(SUM(COUNTIFS('Planificación 2026-1'!E:E,"PRINCIPAL",'Planificación 2026-1'!W:W,C274,'Planificación 2026-1'!G:G,"DE"))&gt;0,"P08"," ")</f>
        <v xml:space="preserve"> </v>
      </c>
      <c r="Q274" s="78" t="str">
        <f>IF(SUM(COUNTIFS('Planificación 2026-1'!E:E,"PRINCIPAL",'Planificación 2026-1'!W:W,C274,'Planificación 2026-1'!G:G,"OB"))&gt;0,"P09"," ")</f>
        <v xml:space="preserve"> </v>
      </c>
      <c r="R274" s="78" t="str">
        <f>IF(SUM(COUNTIFS('Planificación 2026-1'!E:E,"PRINCIPAL",'Planificación 2026-1'!W:W,C274,'Planificación 2026-1'!G:G,"MH"))&gt;0,"P31"," ")</f>
        <v xml:space="preserve"> </v>
      </c>
      <c r="S274" s="78" t="str">
        <f>IF(SUM(COUNTIFS('Planificación 2026-1'!E:E,"PRINCIPAL",'Planificación 2026-1'!W:W,C274,'Planificación 2026-1'!G:G,"IC"))&gt;0,"P32"," ")</f>
        <v xml:space="preserve"> </v>
      </c>
      <c r="T274" s="78" t="str">
        <f>IF(SUM(COUNTIFS('Planificación 2026-1'!E:E,"PRINCIPAL",'Planificación 2026-1'!W:W,C274,'Planificación 2026-1'!G:G,"AR"))&gt;0,"P34"," ")</f>
        <v xml:space="preserve"> </v>
      </c>
      <c r="U274" s="78" t="str">
        <f>IF(SUM(COUNTIFS('Planificación 2026-1'!E:E,"PRINCIPAL",'Planificación 2026-1'!W:W,C274,'Planificación 2026-1'!G:G,"T1"))&gt;0,"P35"," ")</f>
        <v xml:space="preserve"> </v>
      </c>
      <c r="V274" s="78" t="str">
        <f>IF(SUM(COUNTIFS('Planificación 2026-1'!E:E,"PRINCIPAL",'Planificación 2026-1'!W:W,C274,'Planificación 2026-1'!G:G,"T3"))&gt;0,"P36"," ")</f>
        <v xml:space="preserve"> </v>
      </c>
      <c r="W274" s="78" t="str">
        <f>IF(SUM(COUNTIFS('Planificación 2026-1'!E:E,"PRINCIPAL",'Planificación 2026-1'!W:W,C274,'Planificación 2026-1'!G:G,"T2"))&gt;0,"P37"," ")</f>
        <v xml:space="preserve"> </v>
      </c>
      <c r="X274" s="78" t="str">
        <f>IF(SUM(COUNTIFS('Planificación 2026-1'!E:E,"PRINCIPAL",'Planificación 2026-1'!W:W,C274,'Planificación 2026-1'!G:G,"AE"))&gt;0,"P38"," ")</f>
        <v xml:space="preserve"> </v>
      </c>
      <c r="Y274" s="78" t="str">
        <f>IF(SUM(COUNTIFS('Planificación 2026-1'!E:E,"PRINCIPAL",'Planificación 2026-1'!W:W,C274,'Planificación 2026-1'!G:G,"T4"))&gt;0,"P55"," ")</f>
        <v xml:space="preserve"> </v>
      </c>
      <c r="Z274" s="78" t="str">
        <f>IF(SUM(COUNTIFS('Planificación 2026-1'!E:E,"FILIAL",'Planificación 2026-1'!W:W,C274,'Planificación 2026-1'!G:G,"AF"))&gt;0," P01"," ")</f>
        <v xml:space="preserve"> </v>
      </c>
      <c r="AA274" s="78" t="str">
        <f>IF(SUM(COUNTIFS('Planificación 2026-1'!E:E,"FILIAL",'Planificación 2026-1'!W:W,C274,'Planificación 2026-1'!G:G,"EN"))&gt;0,"P02"," ")</f>
        <v xml:space="preserve"> </v>
      </c>
      <c r="AB274" s="78" t="str">
        <f>IF(SUM(COUNTIFS('Planificación 2026-1'!E:E,"FILIAL",'Planificación 2026-1'!W:W,C274,'Planificación 2026-1'!G:G,"IS"))&gt;0,"P03"," ")</f>
        <v xml:space="preserve"> </v>
      </c>
      <c r="AC274" s="78" t="str">
        <f>IF(SUM(COUNTIFS('Planificación 2026-1'!E:E,"FILIAL",'Planificación 2026-1'!W:W,C274,'Planificación 2026-1'!G:G,"PS"))&gt;0,"P04"," ")</f>
        <v xml:space="preserve"> </v>
      </c>
      <c r="AD274" s="78"/>
      <c r="AE274" s="78" t="str">
        <f>IF(SUM(COUNTIFS('Planificación 2026-1'!E:E,"FILIAL",'Planificación 2026-1'!W:W,C274,'Planificación 2026-1'!G:G,"IN"))&gt;0,"P06"," ")</f>
        <v xml:space="preserve"> </v>
      </c>
      <c r="AF274" s="78" t="str">
        <f>IF(SUM(COUNTIFS('Planificación 2026-1'!E:E,"FILIAL",'Planificación 2026-1'!W:W,C274,'Planificación 2026-1'!G:G,"CA"))&gt;0,"P07"," ")</f>
        <v xml:space="preserve"> </v>
      </c>
      <c r="AG274" s="78" t="str">
        <f>IF(SUM(COUNTIFS('Planificación 2026-1'!E:E,"FILIAL",'Planificación 2026-1'!W:W,C274,'Planificación 2026-1'!G:G,"DE"))&gt;0,"P08"," ")</f>
        <v xml:space="preserve"> </v>
      </c>
      <c r="AH274" s="78" t="str">
        <f>IF(SUM(COUNTIFS('Planificación 2026-1'!E:E,"FILIAL",'Planificación 2026-1'!W:W,C274,'Planificación 2026-1'!G:G,"OB"))&gt;0,"P09"," ")</f>
        <v xml:space="preserve"> </v>
      </c>
      <c r="AI274" s="78" t="str">
        <f>IF(SUM(COUNTIFS('Planificación 2026-1'!E:E,"FILIAL",'Planificación 2026-1'!W:W,C274,'Planificación 2026-1'!G:G,"MH"))&gt;0,"P31"," ")</f>
        <v xml:space="preserve"> </v>
      </c>
      <c r="AJ274" s="78" t="str">
        <f>IF(SUM(COUNTIFS('Planificación 2026-1'!E:E,"FILIAL",'Planificación 2026-1'!W:W,C274,'Planificación 2026-1'!G:G,"IC"))&gt;0,"P32"," ")</f>
        <v xml:space="preserve"> </v>
      </c>
      <c r="AK274" s="78" t="str">
        <f>IF(SUM(COUNTIFS('Planificación 2026-1'!E:E,"FILIAL",'Planificación 2026-1'!W:W,C274,'Planificación 2026-1'!G:G,"AR"))&gt;0,"P34"," ")</f>
        <v xml:space="preserve"> </v>
      </c>
      <c r="AL274" s="78" t="str">
        <f>IF(SUM(COUNTIFS('Planificación 2026-1'!E:E,"FILIAL",'Planificación 2026-1'!W:W,C274,'Planificación 2026-1'!G:G,"T1"))&gt;0,"P35"," ")</f>
        <v xml:space="preserve"> </v>
      </c>
      <c r="AM274" s="78" t="str">
        <f>IF(SUM(COUNTIFS('Planificación 2026-1'!E:E,"FILIAL",'Planificación 2026-1'!W:W,C274,'Planificación 2026-1'!G:G,"T3"))&gt;0,"P36"," ")</f>
        <v xml:space="preserve"> </v>
      </c>
      <c r="AN274" s="78" t="str">
        <f>IF(SUM(COUNTIFS('Planificación 2026-1'!E:E,"FILIAL",'Planificación 2026-1'!W:W,C274,'Planificación 2026-1'!G:G,"T2"))&gt;0,"P37"," ")</f>
        <v xml:space="preserve"> </v>
      </c>
      <c r="AO274" s="78" t="str">
        <f>IF(SUM(COUNTIFS('Planificación 2026-1'!E:E,"FILIAL",'Planificación 2026-1'!W:W,C274,'Planificación 2026-1'!G:G,"AE"))&gt;0,"P38"," ")</f>
        <v xml:space="preserve"> </v>
      </c>
      <c r="AP274" s="78" t="str">
        <f>IF(SUM(COUNTIFS('Planificación 2026-1'!E:E,"FILIAL",'Planificación 2026-1'!W:W,C274,'Planificación 2026-1'!G:G,"T4"))&gt;0,"P55"," ")</f>
        <v xml:space="preserve"> </v>
      </c>
      <c r="AQ274" s="78" t="str">
        <f>IF(SUM(COUNTIFS('Planificación 2026-1'!E:E,"SUNAMPE",'Planificación 2026-1'!W:W,C274,'Planificación 2026-1'!G:G,"AF"))&gt;0," P01"," ")</f>
        <v xml:space="preserve"> </v>
      </c>
      <c r="AR274" s="78" t="str">
        <f>IF(SUM(COUNTIFS('Planificación 2026-1'!E:E,"SUNAMPE",'Planificación 2026-1'!W:W,C274,'Planificación 2026-1'!G:G,"EN"))&gt;0,"P02"," ")</f>
        <v xml:space="preserve"> </v>
      </c>
      <c r="AS274" s="78" t="str">
        <f>IF(SUM(COUNTIFS('Planificación 2026-1'!E:E,"SUNAMPE",'Planificación 2026-1'!W:W,C274,'Planificación 2026-1'!G:G,"IS"))&gt;0,"P03"," ")</f>
        <v xml:space="preserve"> </v>
      </c>
      <c r="AT274" s="78" t="str">
        <f>IF(SUM(COUNTIFS('Planificación 2026-1'!E:E,"SUNAMPE",'Planificación 2026-1'!W:W,C274,'Planificación 2026-1'!G:G,"PS"))&gt;0,"P04"," ")</f>
        <v xml:space="preserve"> </v>
      </c>
      <c r="AU274" s="78"/>
      <c r="AV274" s="78" t="str">
        <f>IF(SUM(COUNTIFS('Planificación 2026-1'!E:E,"SUNAMPE",'Planificación 2026-1'!W:W,C274,'Planificación 2026-1'!G:G,"IN"))&gt;0,"P06"," ")</f>
        <v xml:space="preserve"> </v>
      </c>
      <c r="AW274" s="78" t="str">
        <f>IF(SUM(COUNTIFS('Planificación 2026-1'!E:E,"SUNAMPE",'Planificación 2026-1'!W:W,C274,'Planificación 2026-1'!G:G,"CA"))&gt;0,"P07"," ")</f>
        <v xml:space="preserve"> </v>
      </c>
      <c r="AX274" s="78" t="str">
        <f>IF(SUM(COUNTIFS('Planificación 2026-1'!E:E,"SUNAMPE",'Planificación 2026-1'!W:W,C274,'Planificación 2026-1'!G:G,"DE"))&gt;0,"P08"," ")</f>
        <v xml:space="preserve"> </v>
      </c>
      <c r="AY274" s="78" t="str">
        <f>IF(SUM(COUNTIFS('Planificación 2026-1'!E:E,"SUNAMPE",'Planificación 2026-1'!W:W,C274,'Planificación 2026-1'!G:G,"OB"))&gt;0,"P09"," ")</f>
        <v xml:space="preserve"> </v>
      </c>
      <c r="AZ274" s="78" t="str">
        <f>IF(SUM(COUNTIFS('Planificación 2026-1'!E:E,"SUNAMPE",'Planificación 2026-1'!W:W,C274,'Planificación 2026-1'!G:G,"MH"))&gt;0,"P31"," ")</f>
        <v xml:space="preserve"> </v>
      </c>
      <c r="BA274" s="78" t="str">
        <f>IF(SUM(COUNTIFS('Planificación 2026-1'!E:E,"SUNAMPE",'Planificación 2026-1'!W:W,C274,'Planificación 2026-1'!G:G,"IC"))&gt;0,"P32"," ")</f>
        <v xml:space="preserve"> </v>
      </c>
      <c r="BB274" s="78" t="str">
        <f>IF(SUM(COUNTIFS('Planificación 2026-1'!E:E,"SUNAMPE",'Planificación 2026-1'!W:W,C274,'Planificación 2026-1'!G:G,"AR"))&gt;0,"P34"," ")</f>
        <v xml:space="preserve"> </v>
      </c>
      <c r="BC274" s="78" t="str">
        <f>IF(SUM(COUNTIFS('Planificación 2026-1'!E:E,"SUNAMPE",'Planificación 2026-1'!W:W,C274,'Planificación 2026-1'!G:G,"T1"))&gt;0,"P35"," ")</f>
        <v xml:space="preserve"> </v>
      </c>
      <c r="BD274" s="78" t="str">
        <f>IF(SUM(COUNTIFS('Planificación 2026-1'!E:E,"SUNAMPE",'Planificación 2026-1'!W:W,C274,'Planificación 2026-1'!G:G,"T3"))&gt;0,"P36"," ")</f>
        <v xml:space="preserve"> </v>
      </c>
      <c r="BE274" s="78" t="str">
        <f>IF(SUM(COUNTIFS('Planificación 2026-1'!E:E,"SUNAMPE",'Planificación 2026-1'!W:W,C274,'Planificación 2026-1'!G:G,"T2"))&gt;0,"P37"," ")</f>
        <v xml:space="preserve"> </v>
      </c>
      <c r="BF274" s="78" t="str">
        <f>IF(SUM(COUNTIFS('Planificación 2026-1'!E:E,"SUNAMPE",'Planificación 2026-1'!W:W,C274,'Planificación 2026-1'!G:G,"AE"))&gt;0,"P38"," ")</f>
        <v xml:space="preserve"> </v>
      </c>
      <c r="BG274" s="78" t="str">
        <f>IF(SUM(COUNTIFS('Planificación 2026-1'!E:E,"SUNAMPE",'Planificación 2026-1'!W:W,C274,'Planificación 2026-1'!G:G,"T4"))&gt;0,"P55"," ")</f>
        <v>P55</v>
      </c>
      <c r="BH274" s="78" t="str">
        <f>IF(SUM(COUNTIFS('Planificación 2026-1'!E:E,"HUAURA",'Planificación 2026-1'!W:W,C274,'Planificación 2026-1'!G:G,"AF"))&gt;0," P01"," ")</f>
        <v xml:space="preserve"> </v>
      </c>
      <c r="BI274" s="78" t="str">
        <f>IF(SUM(COUNTIFS('Planificación 2026-1'!E:E,"HUAURA",'Planificación 2026-1'!W:W,C274,'Planificación 2026-1'!G:G,"EN"))&gt;0,"P02"," ")</f>
        <v xml:space="preserve"> </v>
      </c>
      <c r="BJ274" s="78" t="str">
        <f>IF(SUM(COUNTIFS('Planificación 2026-1'!E:E,"HUAURA",'Planificación 2026-1'!W:W,C274,'Planificación 2026-1'!G:G,"IS"))&gt;0,"P03"," ")</f>
        <v xml:space="preserve"> </v>
      </c>
      <c r="BK274" s="78" t="str">
        <f>IF(SUM(COUNTIFS('Planificación 2026-1'!E:E,"HUAURA",'Planificación 2026-1'!W:W,C274,'Planificación 2026-1'!G:G,"PS"))&gt;0,"P04"," ")</f>
        <v xml:space="preserve"> </v>
      </c>
      <c r="BL274" s="78"/>
      <c r="BM274" s="78" t="str">
        <f>IF(SUM(COUNTIFS('Planificación 2026-1'!E:E,"HUAURA",'Planificación 2026-1'!W:W,C274,'Planificación 2026-1'!G:G,"IN"))&gt;0,"P06"," ")</f>
        <v xml:space="preserve"> </v>
      </c>
      <c r="BN274" s="78" t="str">
        <f>IF(SUM(COUNTIFS('Planificación 2026-1'!E:E,"HUAURA",'Planificación 2026-1'!W:W,C274,'Planificación 2026-1'!G:G,"CA"))&gt;0,"P07"," ")</f>
        <v xml:space="preserve"> </v>
      </c>
      <c r="BO274" s="78" t="str">
        <f>IF(SUM(COUNTIFS('Planificación 2026-1'!E:E,"HUAURA",'Planificación 2026-1'!W:W,C274,'Planificación 2026-1'!G:G,"DE"))&gt;0,"P08"," ")</f>
        <v xml:space="preserve"> </v>
      </c>
      <c r="BP274" s="78" t="str">
        <f>IF(SUM(COUNTIFS('Planificación 2026-1'!E:E,"HUAURA",'Planificación 2026-1'!W:W,C274,'Planificación 2026-1'!G:G,"OB"))&gt;0,"P09"," ")</f>
        <v xml:space="preserve"> </v>
      </c>
      <c r="BQ274" s="78" t="str">
        <f>IF(SUM(COUNTIFS('Planificación 2026-1'!E:E,"HUAURA",'Planificación 2026-1'!W:W,C274,'Planificación 2026-1'!G:G,"MH"))&gt;0,"P31"," ")</f>
        <v xml:space="preserve"> </v>
      </c>
      <c r="BR274" s="78" t="str">
        <f>IF(SUM(COUNTIFS('Planificación 2026-1'!E:E,"HUAURA",'Planificación 2026-1'!W:W,C274,'Planificación 2026-1'!G:G,"IC"))&gt;0,"P32"," ")</f>
        <v xml:space="preserve"> </v>
      </c>
      <c r="BS274" s="78" t="str">
        <f>IF(SUM(COUNTIFS('Planificación 2026-1'!E:E,"HUAURA",'Planificación 2026-1'!W:W,C274,'Planificación 2026-1'!G:G,"AR"))&gt;0,"P34"," ")</f>
        <v xml:space="preserve"> </v>
      </c>
      <c r="BT274" s="78" t="str">
        <f>IF(SUM(COUNTIFS('Planificación 2026-1'!E:E,"HUAURA",'Planificación 2026-1'!W:W,C274,'Planificación 2026-1'!G:G,"T1"))&gt;0,"P35"," ")</f>
        <v xml:space="preserve"> </v>
      </c>
      <c r="BU274" s="78" t="str">
        <f>IF(SUM(COUNTIFS('Planificación 2026-1'!E:E,"HUAURA",'Planificación 2026-1'!W:W,C274,'Planificación 2026-1'!G:G,"T3"))&gt;0,"P36"," ")</f>
        <v xml:space="preserve"> </v>
      </c>
      <c r="BV274" s="78" t="str">
        <f>IF(SUM(COUNTIFS('Planificación 2026-1'!E:E,"HUAURA",'Planificación 2026-1'!W:W,C274,'Planificación 2026-1'!G:G,"T2"))&gt;0,"P37"," ")</f>
        <v xml:space="preserve"> </v>
      </c>
      <c r="BW274" s="78" t="str">
        <f>IF(SUM(COUNTIFS('Planificación 2026-1'!E:E,"HUAURA",'Planificación 2026-1'!W:W,C274,'Planificación 2026-1'!G:G,"AE"))&gt;0,"P38"," ")</f>
        <v xml:space="preserve"> </v>
      </c>
      <c r="BX274" s="78" t="str">
        <f>IF(SUM(COUNTIFS('Planificación 2026-1'!E:E,"HUAURA",'Planificación 2026-1'!W:W,C274,'Planificación 2026-1'!G:G,"T4"))&gt;0,"P55"," ")</f>
        <v xml:space="preserve"> </v>
      </c>
      <c r="BY274" s="79">
        <f>SUMIFS('Planificación 2026-1'!R:R,'Planificación 2026-1'!W:W,C274,'Planificación 2026-1'!G:G,"AF",'Planificación 2026-1'!H:H,"&gt;2")</f>
        <v>0</v>
      </c>
      <c r="BZ274" s="79">
        <f>SUMIFS('Planificación 2026-1'!R:R,'Planificación 2026-1'!W:W,C274,'Planificación 2026-1'!G:G,"EN",'Planificación 2026-1'!H:H,"&gt;2")</f>
        <v>0</v>
      </c>
      <c r="CA274" s="79">
        <f>SUMIFS('Planificación 2026-1'!R:R,'Planificación 2026-1'!W:W,C274,'Planificación 2026-1'!G:G,"IS",'Planificación 2026-1'!H:H,"&gt;2")</f>
        <v>0</v>
      </c>
      <c r="CB274" s="79">
        <f>SUMIFS('Planificación 2026-1'!R:R,'Planificación 2026-1'!W:W,C274,'Planificación 2026-1'!G:G,"PS",'Planificación 2026-1'!H:H,"&gt;2")</f>
        <v>0</v>
      </c>
      <c r="CC274" s="79">
        <f>SUMIFS('Planificación 2026-1'!R:R,'Planificación 2026-1'!W:W,C274,'Planificación 2026-1'!G:G,"IN",'Planificación 2026-1'!H:H,"&gt;2")</f>
        <v>0</v>
      </c>
      <c r="CD274" s="79">
        <f>SUMIFS('Planificación 2026-1'!R:R,'Planificación 2026-1'!W:W,C274,'Planificación 2026-1'!G:G,"CA",'Planificación 2026-1'!H:H,"&gt;2")</f>
        <v>0</v>
      </c>
      <c r="CE274" s="79">
        <f>SUMIFS('Planificación 2026-1'!R:R,'Planificación 2026-1'!W:W,C274,'Planificación 2026-1'!G:G,"DE",'Planificación 2026-1'!H:H,"&gt;2")</f>
        <v>0</v>
      </c>
      <c r="CF274" s="79">
        <f>SUMIFS('Planificación 2026-1'!R:R,'Planificación 2026-1'!W:W,C274,'Planificación 2026-1'!G:G,"OB",'Planificación 2026-1'!H:H,"&gt;2")</f>
        <v>0</v>
      </c>
      <c r="CG274" s="79">
        <f>SUMIFS('Planificación 2026-1'!R:R,'Planificación 2026-1'!W:W,C274,'Planificación 2026-1'!G:G,"MH",'Planificación 2026-1'!H:H,"&gt;2")</f>
        <v>0</v>
      </c>
      <c r="CH274" s="79">
        <f>SUMIFS('Planificación 2026-1'!R:R,'Planificación 2026-1'!W:W,C274,'Planificación 2026-1'!G:G,"IC",'Planificación 2026-1'!H:H,"&gt;2")</f>
        <v>0</v>
      </c>
      <c r="CI274" s="79">
        <f>SUMIFS('Planificación 2026-1'!R:R,'Planificación 2026-1'!W:W,C274,'Planificación 2026-1'!G:G,"AR",'Planificación 2026-1'!H:H,"&gt;2")</f>
        <v>0</v>
      </c>
      <c r="CJ274" s="79">
        <f>SUMIFS('Planificación 2026-1'!R:R,'Planificación 2026-1'!W:W,C274,'Planificación 2026-1'!G:G,"T1",'Planificación 2026-1'!H:H,"&gt;2")</f>
        <v>0</v>
      </c>
      <c r="CK274" s="79">
        <f>SUMIFS('Planificación 2026-1'!R:R,'Planificación 2026-1'!W:W,C274,'Planificación 2026-1'!G:G,"T3",'Planificación 2026-1'!H:H,"&gt;2")</f>
        <v>0</v>
      </c>
      <c r="CL274" s="79">
        <f>SUMIFS('Planificación 2026-1'!R:R,'Planificación 2026-1'!W:W,C274,'Planificación 2026-1'!G:G,"T2",'Planificación 2026-1'!H:H,"&gt;2")</f>
        <v>0</v>
      </c>
      <c r="CM274" s="79">
        <f>SUMIFS('Planificación 2026-1'!R:R,'Planificación 2026-1'!W:W,C274,'Planificación 2026-1'!G:G,"AE",'Planificación 2026-1'!H:H,"&gt;2")</f>
        <v>0</v>
      </c>
      <c r="CN274" s="79">
        <f>SUMIFS('Planificación 2026-1'!R:R,'Planificación 2026-1'!W:W,C274,'Planificación 2026-1'!G:G,"T4",'Planificación 2026-1'!H:H,"&gt;2")</f>
        <v>12</v>
      </c>
      <c r="CO274" s="79">
        <f>SUMIFS('Planificación 2026-1'!R:R,'Planificación 2026-1'!W:W,C274,'Planificación 2026-1'!G:G,"AF",'Planificación 2026-1'!H:H,"&lt;3")</f>
        <v>0</v>
      </c>
      <c r="CP274" s="79">
        <f>SUMIFS('Planificación 2026-1'!R:R,'Planificación 2026-1'!W:W,C274,'Planificación 2026-1'!G:G,"EN",'Planificación 2026-1'!H:H,"&lt;3")</f>
        <v>0</v>
      </c>
      <c r="CQ274" s="79">
        <f>SUMIFS('Planificación 2026-1'!R:R,'Planificación 2026-1'!W:W,C274,'Planificación 2026-1'!G:G,"IS",'Planificación 2026-1'!H:H,"&lt;3")</f>
        <v>0</v>
      </c>
      <c r="CR274" s="79">
        <f>SUMIFS('Planificación 2026-1'!R:R,'Planificación 2026-1'!W:W,C274,'Planificación 2026-1'!G:G,"PS",'Planificación 2026-1'!H:H,"&lt;3")</f>
        <v>0</v>
      </c>
      <c r="CS274" s="79">
        <f>SUMIFS('Planificación 2026-1'!R:R,'Planificación 2026-1'!W:W,C274,'Planificación 2026-1'!G:G,"IN",'Planificación 2026-1'!H:H,"&lt;3")</f>
        <v>0</v>
      </c>
      <c r="CT274" s="79">
        <f>SUMIFS('Planificación 2026-1'!R:R,'Planificación 2026-1'!W:W,C274,'Planificación 2026-1'!G:G,"CA",'Planificación 2026-1'!H:H,"&lt;3")</f>
        <v>0</v>
      </c>
      <c r="CU274" s="79">
        <f>SUMIFS('Planificación 2026-1'!R:R,'Planificación 2026-1'!W:W,C274,'Planificación 2026-1'!G:G,"DE",'Planificación 2026-1'!H:H,"&lt;3")</f>
        <v>0</v>
      </c>
      <c r="CV274" s="79">
        <f>SUMIFS('Planificación 2026-1'!R:R,'Planificación 2026-1'!W:W,C274,'Planificación 2026-1'!G:G,"OB",'Planificación 2026-1'!H:H,"&lt;3")</f>
        <v>0</v>
      </c>
      <c r="CW274" s="79">
        <f>SUMIFS('Planificación 2026-1'!R:R,'Planificación 2026-1'!W:W,C274,'Planificación 2026-1'!G:G,"MH",'Planificación 2026-1'!H:H,"&lt;3")</f>
        <v>0</v>
      </c>
      <c r="CX274" s="79">
        <f>SUMIFS('Planificación 2026-1'!R:R,'Planificación 2026-1'!W:W,C274,'Planificación 2026-1'!G:G,"IC",'Planificación 2026-1'!H:H,"&lt;3")</f>
        <v>0</v>
      </c>
      <c r="CY274" s="79">
        <f>SUMIFS('Planificación 2026-1'!R:R,'Planificación 2026-1'!W:W,C274,'Planificación 2026-1'!G:G,"AR",'Planificación 2026-1'!H:H,"&lt;3")</f>
        <v>0</v>
      </c>
      <c r="CZ274" s="79">
        <f>SUMIFS('Planificación 2026-1'!R:R,'Planificación 2026-1'!W:W,C274,'Planificación 2026-1'!G:G,"T1",'Planificación 2026-1'!H:H,"&lt;3")</f>
        <v>0</v>
      </c>
      <c r="DA274" s="79">
        <f>SUMIFS('Planificación 2026-1'!R:R,'Planificación 2026-1'!W:W,C274,'Planificación 2026-1'!G:G,"T3",'Planificación 2026-1'!H:H,"&lt;3")</f>
        <v>0</v>
      </c>
      <c r="DB274" s="79">
        <f>SUMIFS('Planificación 2026-1'!R:R,'Planificación 2026-1'!W:W,C274,'Planificación 2026-1'!G:G,"T2",'Planificación 2026-1'!H:H,"&lt;3")</f>
        <v>0</v>
      </c>
      <c r="DC274" s="79">
        <f>SUMIFS('Planificación 2026-1'!R:R,'Planificación 2026-1'!W:W,C274,'Planificación 2026-1'!G:G,"AE",'Planificación 2026-1'!H:H,"&lt;3")</f>
        <v>0</v>
      </c>
      <c r="DD274" s="79">
        <f>SUMIFS('Planificación 2026-1'!R:R,'Planificación 2026-1'!W:W,C274,'Planificación 2026-1'!G:G,"T4",'Planificación 2026-1'!H:H,"&lt;3")</f>
        <v>0</v>
      </c>
      <c r="DE274" s="78" t="str">
        <f t="shared" si="60"/>
        <v/>
      </c>
      <c r="DF274" s="30">
        <f>IF(C274="","",SUMIFS('Planificación 2026-1'!R:R,'Planificación 2026-1'!W:W,C274,'Planificación 2026-1'!E:E,"PRINCIPAL",'Planificación 2026-1'!X:X,"VIRTUAL"))</f>
        <v>0</v>
      </c>
      <c r="DG274" s="30">
        <f>IF(C274="","",SUMIFS('Planificación 2026-1'!R:R,'Planificación 2026-1'!W:W,C274,'Planificación 2026-1'!E:E,"PRINCIPAL",'Planificación 2026-1'!X:X,"PRESENCIAL"))</f>
        <v>0</v>
      </c>
      <c r="DH274" s="30">
        <f>IF(C274="","",SUMIFS('Planificación 2026-1'!R:R,'Planificación 2026-1'!W:W,C274,'Planificación 2026-1'!E:E,"PRINCIPAL",'Planificación 2026-1'!X:X,"HIBRIDO PRESENCIAL"))</f>
        <v>0</v>
      </c>
      <c r="DI274" s="78" t="str">
        <f t="shared" si="61"/>
        <v/>
      </c>
      <c r="DJ274" s="78">
        <f>IF(C274="","",SUMIFS('Planificación 2026-1'!R:R,'Planificación 2026-1'!W:W,C274,'Planificación 2026-1'!E:E,"FILIAL",'Planificación 2026-1'!X:X,"VIRTUAL"))</f>
        <v>0</v>
      </c>
      <c r="DK274" s="80">
        <f>IF(C274="","",SUMIFS('Planificación 2026-1'!R:R,'Planificación 2026-1'!W:W,C274,'Planificación 2026-1'!E:E,"FILIAL",'Planificación 2026-1'!X:X,"PRESENCIAL"))</f>
        <v>0</v>
      </c>
      <c r="DL274" s="42">
        <f>IF(C274="","",SUMIFS('Planificación 2026-1'!R:R,'Planificación 2026-1'!W:W,C274,'Planificación 2026-1'!E:E,"FILIAL",'Planificación 2026-1'!X:X,"HIBRIDO PRESENCIAL"))</f>
        <v>0</v>
      </c>
      <c r="DM274" s="81" t="str">
        <f t="shared" si="62"/>
        <v>P55</v>
      </c>
      <c r="DN274" s="78">
        <f>IF(C274="","",SUMIFS('Planificación 2026-1'!R:R,'Planificación 2026-1'!W:W,C274,'Planificación 2026-1'!E:E,"SUNAMPE",'Planificación 2026-1'!X:X,"VIRTUAL"))</f>
        <v>12</v>
      </c>
      <c r="DO274" s="42">
        <f>IF(C274="","",SUMIFS('Planificación 2026-1'!R:R,'Planificación 2026-1'!W:W,C274,'Planificación 2026-1'!E:E,"SUNAMPE",'Planificación 2026-1'!X:X,"PRESENCIAL"))</f>
        <v>0</v>
      </c>
      <c r="DP274" s="81" t="str">
        <f t="shared" si="63"/>
        <v/>
      </c>
      <c r="DQ274" s="78">
        <f>IF(C274="","",SUMIFS('Planificación 2026-1'!R:R,'Planificación 2026-1'!W:W,C274,'Planificación 2026-1'!E:E,"HUAURA",'Planificación 2026-1'!X:X,"VIRTUAL"))</f>
        <v>0</v>
      </c>
      <c r="DR274" s="42">
        <f>IF(C274="","",SUMIFS('Planificación 2026-1'!R:R,'Planificación 2026-1'!W:W,C274,'Planificación 2026-1'!E:E,"HUAURA",'Planificación 2026-1'!X:X,"PRESENCIAL"))</f>
        <v>0</v>
      </c>
      <c r="DS274" s="48">
        <f>SUMIFS('Planificación 2026-1'!R:R,'Planificación 2026-1'!W:W,C274,'Planificación 2026-1'!E:E,"PRINCIPAL",'Planificación 2026-1'!X:X,"VIRTUAL",'Planificación 2026-1'!H:H,"&gt;2")</f>
        <v>0</v>
      </c>
      <c r="DT274" s="48">
        <f>SUMIFS('Planificación 2026-1'!R:R,'Planificación 2026-1'!W:W,C274,'Planificación 2026-1'!E:E,"PRINCIPAL",'Planificación 2026-1'!X:X,"&lt;&gt;VIRTUAL",'Planificación 2026-1'!H:H,"&gt;2")</f>
        <v>0</v>
      </c>
      <c r="DU274" s="48">
        <f>SUMIFS('Planificación 2026-1'!R:R,'Planificación 2026-1'!W:W,C274,'Planificación 2026-1'!E:E,"SUNAMPE",'Planificación 2026-1'!X:X,"VIRTUAL",'Planificación 2026-1'!H:H,"&gt;2")</f>
        <v>12</v>
      </c>
      <c r="DV274" s="48">
        <f>SUMIFS('Planificación 2026-1'!R:R,'Planificación 2026-1'!W:W,C274,'Planificación 2026-1'!E:E,"SUNAMPE",'Planificación 2026-1'!X:X,"&lt;&gt;VIRTUAL",'Planificación 2026-1'!H:H,"&gt;2")</f>
        <v>0</v>
      </c>
      <c r="DW274" s="48">
        <f>SUMIFS('Planificación 2026-1'!R:R,'Planificación 2026-1'!W:W,C274,'Planificación 2026-1'!E:E,"FILIAL",'Planificación 2026-1'!X:X,"VIRTUAL",'Planificación 2026-1'!H:H,"&gt;2")</f>
        <v>0</v>
      </c>
      <c r="DX274" s="48">
        <f>SUMIFS('Planificación 2026-1'!R:R,'Planificación 2026-1'!W:W,C274,'Planificación 2026-1'!E:E,"FILIAL",'Planificación 2026-1'!X:X,"&lt;&gt;VIRTUAL",'Planificación 2026-1'!H:H,"&gt;2")</f>
        <v>0</v>
      </c>
      <c r="DY274" s="48">
        <f>SUMIFS('Planificación 2026-1'!R:R,'Planificación 2026-1'!W:W,C274,'Planificación 2026-1'!E:E,"PORUMA",'Planificación 2026-1'!X:X,"VIRTUAL",'Planificación 2026-1'!H:H,"&gt;2")</f>
        <v>0</v>
      </c>
      <c r="DZ274" s="48">
        <f>SUMIFS('Planificación 2026-1'!R:R,'Planificación 2026-1'!W:W,C274,'Planificación 2026-1'!E:E,"PORUMA",'Planificación 2026-1'!X:X,"&lt;&gt;VIRTUAL",'Planificación 2026-1'!H:H,"&gt;2")</f>
        <v>0</v>
      </c>
      <c r="EA274" s="48">
        <f>SUMIFS('Planificación 2026-1'!R:R,'Planificación 2026-1'!W:W,C274,'Planificación 2026-1'!E:E,"HUAURA",'Planificación 2026-1'!X:X,"VIRTUAL",'Planificación 2026-1'!H:H,"&gt;2")</f>
        <v>0</v>
      </c>
      <c r="EB274" s="48">
        <f>SUMIFS('Planificación 2026-1'!R:R,'Planificación 2026-1'!W:W,C274,'Planificación 2026-1'!E:E,"HUAURA",'Planificación 2026-1'!X:X,"&lt;&gt;VIRTUAL",'Planificación 2026-1'!H:H,"&gt;2")</f>
        <v>0</v>
      </c>
      <c r="EC274" s="48">
        <f>SUMIFS('Planificación 2026-1'!R:R,'Planificación 2026-1'!W:W,C274,'Planificación 2026-1'!E:E,"PRINCIPAL",'Planificación 2026-1'!X:X,"VIRTUAL",'Planificación 2026-1'!H:H,"&lt;3")</f>
        <v>0</v>
      </c>
      <c r="ED274" s="48">
        <f>SUMIFS('Planificación 2026-1'!R:R,'Planificación 2026-1'!W:W,C274,'Planificación 2026-1'!E:E,"PRINCIPAL",'Planificación 2026-1'!X:X,"&lt;&gt;VIRTUAL",'Planificación 2026-1'!H:H,"&lt;3")</f>
        <v>0</v>
      </c>
      <c r="EE274" s="48">
        <f>SUMIFS('Planificación 2026-1'!R:R,'Planificación 2026-1'!W:W,C274,'Planificación 2026-1'!E:E,"SUNAMPE",'Planificación 2026-1'!X:X,"VIRTUAL",'Planificación 2026-1'!H:H,"&lt;3")</f>
        <v>0</v>
      </c>
      <c r="EF274" s="48">
        <f>SUMIFS('Planificación 2026-1'!R:R,'Planificación 2026-1'!W:W,C274,'Planificación 2026-1'!E:E,"SUNAMPE",'Planificación 2026-1'!X:X,"&lt;&gt;VIRTUAL",'Planificación 2026-1'!H:H,"&lt;3")</f>
        <v>0</v>
      </c>
      <c r="EG274" s="48">
        <f>SUMIFS('Planificación 2026-1'!R:R,'Planificación 2026-1'!W:W,C274,'Planificación 2026-1'!E:E,"FILIAL",'Planificación 2026-1'!X:X,"VIRTUAL",'Planificación 2026-1'!H:H,"&lt;3")</f>
        <v>0</v>
      </c>
      <c r="EH274" s="48">
        <f>SUMIFS('Planificación 2026-1'!R:R,'Planificación 2026-1'!W:W,C274,'Planificación 2026-1'!E:E,"FILIAL",'Planificación 2026-1'!X:X,"&lt;&gt;VIRTUAL",'Planificación 2026-1'!H:H,"&lt;3")</f>
        <v>0</v>
      </c>
      <c r="EI274" s="48">
        <f>SUMIFS('Planificación 2026-1'!R:R,'Planificación 2026-1'!W:W,C274,'Planificación 2026-1'!E:E,"PORUMA",'Planificación 2026-1'!X:X,"VIRTUAL",'Planificación 2026-1'!H:H,"&lt;3")</f>
        <v>0</v>
      </c>
      <c r="EJ274" s="48">
        <f>SUMIFS('Planificación 2026-1'!R:R,'Planificación 2026-1'!W:W,C274,'Planificación 2026-1'!E:E,"PORUMA",'Planificación 2026-1'!X:X,"&lt;&gt;VIRTUAL",'Planificación 2026-1'!H:H,"&lt;3")</f>
        <v>0</v>
      </c>
      <c r="EK274" s="48">
        <f>SUMIFS('Planificación 2026-1'!R:R,'Planificación 2026-1'!W:W,C274,'Planificación 2026-1'!E:E,"HUAURA",'Planificación 2026-1'!X:X,"VIRTUAL",'Planificación 2026-1'!H:H,"&lt;3")</f>
        <v>0</v>
      </c>
      <c r="EL274" s="48">
        <f>SUMIFS('Planificación 2026-1'!R:R,'Planificación 2026-1'!W:W,C274,'Planificación 2026-1'!E:E,"HUAURA",'Planificación 2026-1'!X:X,"&lt;&gt;VIRTUAL",'Planificación 2026-1'!H:H,"&lt;3")</f>
        <v>0</v>
      </c>
      <c r="EM274" s="48">
        <f t="shared" si="64"/>
        <v>0</v>
      </c>
      <c r="EN274" s="48">
        <f t="shared" si="65"/>
        <v>0</v>
      </c>
      <c r="EO274" s="48">
        <f t="shared" si="66"/>
        <v>0</v>
      </c>
      <c r="EP274" s="48">
        <f t="shared" si="67"/>
        <v>0</v>
      </c>
      <c r="EQ274" s="48">
        <f t="shared" si="68"/>
        <v>12</v>
      </c>
      <c r="ER274" s="48"/>
      <c r="ES274" s="48">
        <f t="shared" si="69"/>
        <v>12</v>
      </c>
      <c r="ET274" s="48">
        <f t="shared" si="70"/>
        <v>0</v>
      </c>
      <c r="EU274" s="48" t="b">
        <f t="shared" si="71"/>
        <v>1</v>
      </c>
      <c r="EV274" s="48" t="str">
        <f t="shared" si="72"/>
        <v/>
      </c>
      <c r="EW274" s="48" t="str">
        <f t="shared" si="73"/>
        <v>VIRTUAL</v>
      </c>
    </row>
    <row r="275" spans="2:153" x14ac:dyDescent="0.3">
      <c r="B275" s="383">
        <v>272</v>
      </c>
      <c r="C275" s="107" t="s">
        <v>525</v>
      </c>
      <c r="D275" s="82">
        <f>SUMIF('Planificación 2026-1'!W:W,C275,'Planificación 2026-1'!R:R)</f>
        <v>0</v>
      </c>
      <c r="E275" s="385" t="s">
        <v>319</v>
      </c>
      <c r="F275" s="386"/>
      <c r="G275" s="107" t="s">
        <v>302</v>
      </c>
      <c r="H275" s="107" t="s">
        <v>455</v>
      </c>
      <c r="I275" s="77" t="str">
        <f>IF(SUM(COUNTIFS('Planificación 2026-1'!E:E,"PRINCIPAL",'Planificación 2026-1'!W:W,C275,'Planificación 2026-1'!G:G,"AF"))&gt;0,"P01"," ")</f>
        <v xml:space="preserve"> </v>
      </c>
      <c r="J275" s="78" t="str">
        <f>IF(SUM(COUNTIFS('Planificación 2026-1'!E:E,"PRINCIPAL",'Planificación 2026-1'!W:W,C275,'Planificación 2026-1'!G:G,"EN"))&gt;0,"P02"," ")</f>
        <v xml:space="preserve"> </v>
      </c>
      <c r="K275" s="78" t="str">
        <f>IF(SUM(COUNTIFS('Planificación 2026-1'!E:E,"PRINCIPAL",'Planificación 2026-1'!W:W,C275,'Planificación 2026-1'!G:G,"IS"))&gt;0,"P03"," ")</f>
        <v xml:space="preserve"> </v>
      </c>
      <c r="L275" s="78" t="str">
        <f>IF(SUM(COUNTIFS('Planificación 2026-1'!E:E,"PRINCIPAL",'Planificación 2026-1'!W:W,C275,'Planificación 2026-1'!G:G,"PS"))&gt;0,"P04"," ")</f>
        <v xml:space="preserve"> </v>
      </c>
      <c r="M275" s="78"/>
      <c r="N275" s="78" t="str">
        <f>IF(SUM(COUNTIFS('Planificación 2026-1'!E:E,"PRINCIPAL",'Planificación 2026-1'!W:W,C275,'Planificación 2026-1'!G:G,"IN"))&gt;0,"P06"," ")</f>
        <v xml:space="preserve"> </v>
      </c>
      <c r="O275" s="78" t="str">
        <f>IF(SUM(COUNTIFS('Planificación 2026-1'!E:E,"PRINCIPAL",'Planificación 2026-1'!W:W,C275,'Planificación 2026-1'!G:G,"CA"))&gt;0,"P07"," ")</f>
        <v xml:space="preserve"> </v>
      </c>
      <c r="P275" s="78" t="str">
        <f>IF(SUM(COUNTIFS('Planificación 2026-1'!E:E,"PRINCIPAL",'Planificación 2026-1'!W:W,C275,'Planificación 2026-1'!G:G,"DE"))&gt;0,"P08"," ")</f>
        <v xml:space="preserve"> </v>
      </c>
      <c r="Q275" s="78" t="str">
        <f>IF(SUM(COUNTIFS('Planificación 2026-1'!E:E,"PRINCIPAL",'Planificación 2026-1'!W:W,C275,'Planificación 2026-1'!G:G,"OB"))&gt;0,"P09"," ")</f>
        <v xml:space="preserve"> </v>
      </c>
      <c r="R275" s="78" t="str">
        <f>IF(SUM(COUNTIFS('Planificación 2026-1'!E:E,"PRINCIPAL",'Planificación 2026-1'!W:W,C275,'Planificación 2026-1'!G:G,"MH"))&gt;0,"P31"," ")</f>
        <v xml:space="preserve"> </v>
      </c>
      <c r="S275" s="78" t="str">
        <f>IF(SUM(COUNTIFS('Planificación 2026-1'!E:E,"PRINCIPAL",'Planificación 2026-1'!W:W,C275,'Planificación 2026-1'!G:G,"IC"))&gt;0,"P32"," ")</f>
        <v xml:space="preserve"> </v>
      </c>
      <c r="T275" s="78" t="str">
        <f>IF(SUM(COUNTIFS('Planificación 2026-1'!E:E,"PRINCIPAL",'Planificación 2026-1'!W:W,C275,'Planificación 2026-1'!G:G,"AR"))&gt;0,"P34"," ")</f>
        <v xml:space="preserve"> </v>
      </c>
      <c r="U275" s="78" t="str">
        <f>IF(SUM(COUNTIFS('Planificación 2026-1'!E:E,"PRINCIPAL",'Planificación 2026-1'!W:W,C275,'Planificación 2026-1'!G:G,"T1"))&gt;0,"P35"," ")</f>
        <v xml:space="preserve"> </v>
      </c>
      <c r="V275" s="78" t="str">
        <f>IF(SUM(COUNTIFS('Planificación 2026-1'!E:E,"PRINCIPAL",'Planificación 2026-1'!W:W,C275,'Planificación 2026-1'!G:G,"T3"))&gt;0,"P36"," ")</f>
        <v xml:space="preserve"> </v>
      </c>
      <c r="W275" s="78" t="str">
        <f>IF(SUM(COUNTIFS('Planificación 2026-1'!E:E,"PRINCIPAL",'Planificación 2026-1'!W:W,C275,'Planificación 2026-1'!G:G,"T2"))&gt;0,"P37"," ")</f>
        <v xml:space="preserve"> </v>
      </c>
      <c r="X275" s="78" t="str">
        <f>IF(SUM(COUNTIFS('Planificación 2026-1'!E:E,"PRINCIPAL",'Planificación 2026-1'!W:W,C275,'Planificación 2026-1'!G:G,"AE"))&gt;0,"P38"," ")</f>
        <v xml:space="preserve"> </v>
      </c>
      <c r="Y275" s="78" t="str">
        <f>IF(SUM(COUNTIFS('Planificación 2026-1'!E:E,"PRINCIPAL",'Planificación 2026-1'!W:W,C275,'Planificación 2026-1'!G:G,"T4"))&gt;0,"P55"," ")</f>
        <v xml:space="preserve"> </v>
      </c>
      <c r="Z275" s="78" t="str">
        <f>IF(SUM(COUNTIFS('Planificación 2026-1'!E:E,"FILIAL",'Planificación 2026-1'!W:W,C275,'Planificación 2026-1'!G:G,"AF"))&gt;0," P01"," ")</f>
        <v xml:space="preserve"> </v>
      </c>
      <c r="AA275" s="78" t="str">
        <f>IF(SUM(COUNTIFS('Planificación 2026-1'!E:E,"FILIAL",'Planificación 2026-1'!W:W,C275,'Planificación 2026-1'!G:G,"EN"))&gt;0,"P02"," ")</f>
        <v xml:space="preserve"> </v>
      </c>
      <c r="AB275" s="78" t="str">
        <f>IF(SUM(COUNTIFS('Planificación 2026-1'!E:E,"FILIAL",'Planificación 2026-1'!W:W,C275,'Planificación 2026-1'!G:G,"IS"))&gt;0,"P03"," ")</f>
        <v xml:space="preserve"> </v>
      </c>
      <c r="AC275" s="78" t="str">
        <f>IF(SUM(COUNTIFS('Planificación 2026-1'!E:E,"FILIAL",'Planificación 2026-1'!W:W,C275,'Planificación 2026-1'!G:G,"PS"))&gt;0,"P04"," ")</f>
        <v xml:space="preserve"> </v>
      </c>
      <c r="AD275" s="78"/>
      <c r="AE275" s="78" t="str">
        <f>IF(SUM(COUNTIFS('Planificación 2026-1'!E:E,"FILIAL",'Planificación 2026-1'!W:W,C275,'Planificación 2026-1'!G:G,"IN"))&gt;0,"P06"," ")</f>
        <v xml:space="preserve"> </v>
      </c>
      <c r="AF275" s="78" t="str">
        <f>IF(SUM(COUNTIFS('Planificación 2026-1'!E:E,"FILIAL",'Planificación 2026-1'!W:W,C275,'Planificación 2026-1'!G:G,"CA"))&gt;0,"P07"," ")</f>
        <v xml:space="preserve"> </v>
      </c>
      <c r="AG275" s="78" t="str">
        <f>IF(SUM(COUNTIFS('Planificación 2026-1'!E:E,"FILIAL",'Planificación 2026-1'!W:W,C275,'Planificación 2026-1'!G:G,"DE"))&gt;0,"P08"," ")</f>
        <v xml:space="preserve"> </v>
      </c>
      <c r="AH275" s="78" t="str">
        <f>IF(SUM(COUNTIFS('Planificación 2026-1'!E:E,"FILIAL",'Planificación 2026-1'!W:W,C275,'Planificación 2026-1'!G:G,"OB"))&gt;0,"P09"," ")</f>
        <v xml:space="preserve"> </v>
      </c>
      <c r="AI275" s="78" t="str">
        <f>IF(SUM(COUNTIFS('Planificación 2026-1'!E:E,"FILIAL",'Planificación 2026-1'!W:W,C275,'Planificación 2026-1'!G:G,"MH"))&gt;0,"P31"," ")</f>
        <v xml:space="preserve"> </v>
      </c>
      <c r="AJ275" s="78" t="str">
        <f>IF(SUM(COUNTIFS('Planificación 2026-1'!E:E,"FILIAL",'Planificación 2026-1'!W:W,C275,'Planificación 2026-1'!G:G,"IC"))&gt;0,"P32"," ")</f>
        <v xml:space="preserve"> </v>
      </c>
      <c r="AK275" s="78" t="str">
        <f>IF(SUM(COUNTIFS('Planificación 2026-1'!E:E,"FILIAL",'Planificación 2026-1'!W:W,C275,'Planificación 2026-1'!G:G,"AR"))&gt;0,"P34"," ")</f>
        <v xml:space="preserve"> </v>
      </c>
      <c r="AL275" s="78" t="str">
        <f>IF(SUM(COUNTIFS('Planificación 2026-1'!E:E,"FILIAL",'Planificación 2026-1'!W:W,C275,'Planificación 2026-1'!G:G,"T1"))&gt;0,"P35"," ")</f>
        <v xml:space="preserve"> </v>
      </c>
      <c r="AM275" s="78" t="str">
        <f>IF(SUM(COUNTIFS('Planificación 2026-1'!E:E,"FILIAL",'Planificación 2026-1'!W:W,C275,'Planificación 2026-1'!G:G,"T3"))&gt;0,"P36"," ")</f>
        <v xml:space="preserve"> </v>
      </c>
      <c r="AN275" s="78" t="str">
        <f>IF(SUM(COUNTIFS('Planificación 2026-1'!E:E,"FILIAL",'Planificación 2026-1'!W:W,C275,'Planificación 2026-1'!G:G,"T2"))&gt;0,"P37"," ")</f>
        <v xml:space="preserve"> </v>
      </c>
      <c r="AO275" s="78" t="str">
        <f>IF(SUM(COUNTIFS('Planificación 2026-1'!E:E,"FILIAL",'Planificación 2026-1'!W:W,C275,'Planificación 2026-1'!G:G,"AE"))&gt;0,"P38"," ")</f>
        <v xml:space="preserve"> </v>
      </c>
      <c r="AP275" s="78" t="str">
        <f>IF(SUM(COUNTIFS('Planificación 2026-1'!E:E,"FILIAL",'Planificación 2026-1'!W:W,C275,'Planificación 2026-1'!G:G,"T4"))&gt;0,"P55"," ")</f>
        <v xml:space="preserve"> </v>
      </c>
      <c r="AQ275" s="78" t="str">
        <f>IF(SUM(COUNTIFS('Planificación 2026-1'!E:E,"SUNAMPE",'Planificación 2026-1'!W:W,C275,'Planificación 2026-1'!G:G,"AF"))&gt;0," P01"," ")</f>
        <v xml:space="preserve"> </v>
      </c>
      <c r="AR275" s="78" t="str">
        <f>IF(SUM(COUNTIFS('Planificación 2026-1'!E:E,"SUNAMPE",'Planificación 2026-1'!W:W,C275,'Planificación 2026-1'!G:G,"EN"))&gt;0,"P02"," ")</f>
        <v xml:space="preserve"> </v>
      </c>
      <c r="AS275" s="78" t="str">
        <f>IF(SUM(COUNTIFS('Planificación 2026-1'!E:E,"SUNAMPE",'Planificación 2026-1'!W:W,C275,'Planificación 2026-1'!G:G,"IS"))&gt;0,"P03"," ")</f>
        <v xml:space="preserve"> </v>
      </c>
      <c r="AT275" s="78" t="str">
        <f>IF(SUM(COUNTIFS('Planificación 2026-1'!E:E,"SUNAMPE",'Planificación 2026-1'!W:W,C275,'Planificación 2026-1'!G:G,"PS"))&gt;0,"P04"," ")</f>
        <v xml:space="preserve"> </v>
      </c>
      <c r="AU275" s="78"/>
      <c r="AV275" s="78" t="str">
        <f>IF(SUM(COUNTIFS('Planificación 2026-1'!E:E,"SUNAMPE",'Planificación 2026-1'!W:W,C275,'Planificación 2026-1'!G:G,"IN"))&gt;0,"P06"," ")</f>
        <v xml:space="preserve"> </v>
      </c>
      <c r="AW275" s="78" t="str">
        <f>IF(SUM(COUNTIFS('Planificación 2026-1'!E:E,"SUNAMPE",'Planificación 2026-1'!W:W,C275,'Planificación 2026-1'!G:G,"CA"))&gt;0,"P07"," ")</f>
        <v xml:space="preserve"> </v>
      </c>
      <c r="AX275" s="78" t="str">
        <f>IF(SUM(COUNTIFS('Planificación 2026-1'!E:E,"SUNAMPE",'Planificación 2026-1'!W:W,C275,'Planificación 2026-1'!G:G,"DE"))&gt;0,"P08"," ")</f>
        <v xml:space="preserve"> </v>
      </c>
      <c r="AY275" s="78" t="str">
        <f>IF(SUM(COUNTIFS('Planificación 2026-1'!E:E,"SUNAMPE",'Planificación 2026-1'!W:W,C275,'Planificación 2026-1'!G:G,"OB"))&gt;0,"P09"," ")</f>
        <v xml:space="preserve"> </v>
      </c>
      <c r="AZ275" s="78" t="str">
        <f>IF(SUM(COUNTIFS('Planificación 2026-1'!E:E,"SUNAMPE",'Planificación 2026-1'!W:W,C275,'Planificación 2026-1'!G:G,"MH"))&gt;0,"P31"," ")</f>
        <v xml:space="preserve"> </v>
      </c>
      <c r="BA275" s="78" t="str">
        <f>IF(SUM(COUNTIFS('Planificación 2026-1'!E:E,"SUNAMPE",'Planificación 2026-1'!W:W,C275,'Planificación 2026-1'!G:G,"IC"))&gt;0,"P32"," ")</f>
        <v xml:space="preserve"> </v>
      </c>
      <c r="BB275" s="78" t="str">
        <f>IF(SUM(COUNTIFS('Planificación 2026-1'!E:E,"SUNAMPE",'Planificación 2026-1'!W:W,C275,'Planificación 2026-1'!G:G,"AR"))&gt;0,"P34"," ")</f>
        <v xml:space="preserve"> </v>
      </c>
      <c r="BC275" s="78" t="str">
        <f>IF(SUM(COUNTIFS('Planificación 2026-1'!E:E,"SUNAMPE",'Planificación 2026-1'!W:W,C275,'Planificación 2026-1'!G:G,"T1"))&gt;0,"P35"," ")</f>
        <v xml:space="preserve"> </v>
      </c>
      <c r="BD275" s="78" t="str">
        <f>IF(SUM(COUNTIFS('Planificación 2026-1'!E:E,"SUNAMPE",'Planificación 2026-1'!W:W,C275,'Planificación 2026-1'!G:G,"T3"))&gt;0,"P36"," ")</f>
        <v xml:space="preserve"> </v>
      </c>
      <c r="BE275" s="78" t="str">
        <f>IF(SUM(COUNTIFS('Planificación 2026-1'!E:E,"SUNAMPE",'Planificación 2026-1'!W:W,C275,'Planificación 2026-1'!G:G,"T2"))&gt;0,"P37"," ")</f>
        <v xml:space="preserve"> </v>
      </c>
      <c r="BF275" s="78" t="str">
        <f>IF(SUM(COUNTIFS('Planificación 2026-1'!E:E,"SUNAMPE",'Planificación 2026-1'!W:W,C275,'Planificación 2026-1'!G:G,"AE"))&gt;0,"P38"," ")</f>
        <v xml:space="preserve"> </v>
      </c>
      <c r="BG275" s="78" t="str">
        <f>IF(SUM(COUNTIFS('Planificación 2026-1'!E:E,"SUNAMPE",'Planificación 2026-1'!W:W,C275,'Planificación 2026-1'!G:G,"T4"))&gt;0,"P55"," ")</f>
        <v xml:space="preserve"> </v>
      </c>
      <c r="BH275" s="78" t="str">
        <f>IF(SUM(COUNTIFS('Planificación 2026-1'!E:E,"HUAURA",'Planificación 2026-1'!W:W,C275,'Planificación 2026-1'!G:G,"AF"))&gt;0," P01"," ")</f>
        <v xml:space="preserve"> </v>
      </c>
      <c r="BI275" s="78" t="str">
        <f>IF(SUM(COUNTIFS('Planificación 2026-1'!E:E,"HUAURA",'Planificación 2026-1'!W:W,C275,'Planificación 2026-1'!G:G,"EN"))&gt;0,"P02"," ")</f>
        <v xml:space="preserve"> </v>
      </c>
      <c r="BJ275" s="78" t="str">
        <f>IF(SUM(COUNTIFS('Planificación 2026-1'!E:E,"HUAURA",'Planificación 2026-1'!W:W,C275,'Planificación 2026-1'!G:G,"IS"))&gt;0,"P03"," ")</f>
        <v xml:space="preserve"> </v>
      </c>
      <c r="BK275" s="78" t="str">
        <f>IF(SUM(COUNTIFS('Planificación 2026-1'!E:E,"HUAURA",'Planificación 2026-1'!W:W,C275,'Planificación 2026-1'!G:G,"PS"))&gt;0,"P04"," ")</f>
        <v xml:space="preserve"> </v>
      </c>
      <c r="BL275" s="78"/>
      <c r="BM275" s="78" t="str">
        <f>IF(SUM(COUNTIFS('Planificación 2026-1'!E:E,"HUAURA",'Planificación 2026-1'!W:W,C275,'Planificación 2026-1'!G:G,"IN"))&gt;0,"P06"," ")</f>
        <v xml:space="preserve"> </v>
      </c>
      <c r="BN275" s="78" t="str">
        <f>IF(SUM(COUNTIFS('Planificación 2026-1'!E:E,"HUAURA",'Planificación 2026-1'!W:W,C275,'Planificación 2026-1'!G:G,"CA"))&gt;0,"P07"," ")</f>
        <v xml:space="preserve"> </v>
      </c>
      <c r="BO275" s="78" t="str">
        <f>IF(SUM(COUNTIFS('Planificación 2026-1'!E:E,"HUAURA",'Planificación 2026-1'!W:W,C275,'Planificación 2026-1'!G:G,"DE"))&gt;0,"P08"," ")</f>
        <v xml:space="preserve"> </v>
      </c>
      <c r="BP275" s="78" t="str">
        <f>IF(SUM(COUNTIFS('Planificación 2026-1'!E:E,"HUAURA",'Planificación 2026-1'!W:W,C275,'Planificación 2026-1'!G:G,"OB"))&gt;0,"P09"," ")</f>
        <v xml:space="preserve"> </v>
      </c>
      <c r="BQ275" s="78" t="str">
        <f>IF(SUM(COUNTIFS('Planificación 2026-1'!E:E,"HUAURA",'Planificación 2026-1'!W:W,C275,'Planificación 2026-1'!G:G,"MH"))&gt;0,"P31"," ")</f>
        <v xml:space="preserve"> </v>
      </c>
      <c r="BR275" s="78" t="str">
        <f>IF(SUM(COUNTIFS('Planificación 2026-1'!E:E,"HUAURA",'Planificación 2026-1'!W:W,C275,'Planificación 2026-1'!G:G,"IC"))&gt;0,"P32"," ")</f>
        <v xml:space="preserve"> </v>
      </c>
      <c r="BS275" s="78" t="str">
        <f>IF(SUM(COUNTIFS('Planificación 2026-1'!E:E,"HUAURA",'Planificación 2026-1'!W:W,C275,'Planificación 2026-1'!G:G,"AR"))&gt;0,"P34"," ")</f>
        <v xml:space="preserve"> </v>
      </c>
      <c r="BT275" s="78" t="str">
        <f>IF(SUM(COUNTIFS('Planificación 2026-1'!E:E,"HUAURA",'Planificación 2026-1'!W:W,C275,'Planificación 2026-1'!G:G,"T1"))&gt;0,"P35"," ")</f>
        <v xml:space="preserve"> </v>
      </c>
      <c r="BU275" s="78" t="str">
        <f>IF(SUM(COUNTIFS('Planificación 2026-1'!E:E,"HUAURA",'Planificación 2026-1'!W:W,C275,'Planificación 2026-1'!G:G,"T3"))&gt;0,"P36"," ")</f>
        <v xml:space="preserve"> </v>
      </c>
      <c r="BV275" s="78" t="str">
        <f>IF(SUM(COUNTIFS('Planificación 2026-1'!E:E,"HUAURA",'Planificación 2026-1'!W:W,C275,'Planificación 2026-1'!G:G,"T2"))&gt;0,"P37"," ")</f>
        <v xml:space="preserve"> </v>
      </c>
      <c r="BW275" s="78" t="str">
        <f>IF(SUM(COUNTIFS('Planificación 2026-1'!E:E,"HUAURA",'Planificación 2026-1'!W:W,C275,'Planificación 2026-1'!G:G,"AE"))&gt;0,"P38"," ")</f>
        <v xml:space="preserve"> </v>
      </c>
      <c r="BX275" s="78" t="str">
        <f>IF(SUM(COUNTIFS('Planificación 2026-1'!E:E,"HUAURA",'Planificación 2026-1'!W:W,C275,'Planificación 2026-1'!G:G,"T4"))&gt;0,"P55"," ")</f>
        <v xml:space="preserve"> </v>
      </c>
      <c r="BY275" s="79">
        <f>SUMIFS('Planificación 2026-1'!R:R,'Planificación 2026-1'!W:W,C275,'Planificación 2026-1'!G:G,"AF",'Planificación 2026-1'!H:H,"&gt;2")</f>
        <v>0</v>
      </c>
      <c r="BZ275" s="79">
        <f>SUMIFS('Planificación 2026-1'!R:R,'Planificación 2026-1'!W:W,C275,'Planificación 2026-1'!G:G,"EN",'Planificación 2026-1'!H:H,"&gt;2")</f>
        <v>0</v>
      </c>
      <c r="CA275" s="79">
        <f>SUMIFS('Planificación 2026-1'!R:R,'Planificación 2026-1'!W:W,C275,'Planificación 2026-1'!G:G,"IS",'Planificación 2026-1'!H:H,"&gt;2")</f>
        <v>0</v>
      </c>
      <c r="CB275" s="79">
        <f>SUMIFS('Planificación 2026-1'!R:R,'Planificación 2026-1'!W:W,C275,'Planificación 2026-1'!G:G,"PS",'Planificación 2026-1'!H:H,"&gt;2")</f>
        <v>0</v>
      </c>
      <c r="CC275" s="79">
        <f>SUMIFS('Planificación 2026-1'!R:R,'Planificación 2026-1'!W:W,C275,'Planificación 2026-1'!G:G,"IN",'Planificación 2026-1'!H:H,"&gt;2")</f>
        <v>0</v>
      </c>
      <c r="CD275" s="79">
        <f>SUMIFS('Planificación 2026-1'!R:R,'Planificación 2026-1'!W:W,C275,'Planificación 2026-1'!G:G,"CA",'Planificación 2026-1'!H:H,"&gt;2")</f>
        <v>0</v>
      </c>
      <c r="CE275" s="79">
        <f>SUMIFS('Planificación 2026-1'!R:R,'Planificación 2026-1'!W:W,C275,'Planificación 2026-1'!G:G,"DE",'Planificación 2026-1'!H:H,"&gt;2")</f>
        <v>0</v>
      </c>
      <c r="CF275" s="79">
        <f>SUMIFS('Planificación 2026-1'!R:R,'Planificación 2026-1'!W:W,C275,'Planificación 2026-1'!G:G,"OB",'Planificación 2026-1'!H:H,"&gt;2")</f>
        <v>0</v>
      </c>
      <c r="CG275" s="79">
        <f>SUMIFS('Planificación 2026-1'!R:R,'Planificación 2026-1'!W:W,C275,'Planificación 2026-1'!G:G,"MH",'Planificación 2026-1'!H:H,"&gt;2")</f>
        <v>0</v>
      </c>
      <c r="CH275" s="79">
        <f>SUMIFS('Planificación 2026-1'!R:R,'Planificación 2026-1'!W:W,C275,'Planificación 2026-1'!G:G,"IC",'Planificación 2026-1'!H:H,"&gt;2")</f>
        <v>0</v>
      </c>
      <c r="CI275" s="79">
        <f>SUMIFS('Planificación 2026-1'!R:R,'Planificación 2026-1'!W:W,C275,'Planificación 2026-1'!G:G,"AR",'Planificación 2026-1'!H:H,"&gt;2")</f>
        <v>0</v>
      </c>
      <c r="CJ275" s="79">
        <f>SUMIFS('Planificación 2026-1'!R:R,'Planificación 2026-1'!W:W,C275,'Planificación 2026-1'!G:G,"T1",'Planificación 2026-1'!H:H,"&gt;2")</f>
        <v>0</v>
      </c>
      <c r="CK275" s="79">
        <f>SUMIFS('Planificación 2026-1'!R:R,'Planificación 2026-1'!W:W,C275,'Planificación 2026-1'!G:G,"T3",'Planificación 2026-1'!H:H,"&gt;2")</f>
        <v>0</v>
      </c>
      <c r="CL275" s="79">
        <f>SUMIFS('Planificación 2026-1'!R:R,'Planificación 2026-1'!W:W,C275,'Planificación 2026-1'!G:G,"T2",'Planificación 2026-1'!H:H,"&gt;2")</f>
        <v>0</v>
      </c>
      <c r="CM275" s="79">
        <f>SUMIFS('Planificación 2026-1'!R:R,'Planificación 2026-1'!W:W,C275,'Planificación 2026-1'!G:G,"AE",'Planificación 2026-1'!H:H,"&gt;2")</f>
        <v>0</v>
      </c>
      <c r="CN275" s="79">
        <f>SUMIFS('Planificación 2026-1'!R:R,'Planificación 2026-1'!W:W,C275,'Planificación 2026-1'!G:G,"T4",'Planificación 2026-1'!H:H,"&gt;2")</f>
        <v>0</v>
      </c>
      <c r="CO275" s="79">
        <f>SUMIFS('Planificación 2026-1'!R:R,'Planificación 2026-1'!W:W,C275,'Planificación 2026-1'!G:G,"AF",'Planificación 2026-1'!H:H,"&lt;3")</f>
        <v>0</v>
      </c>
      <c r="CP275" s="79">
        <f>SUMIFS('Planificación 2026-1'!R:R,'Planificación 2026-1'!W:W,C275,'Planificación 2026-1'!G:G,"EN",'Planificación 2026-1'!H:H,"&lt;3")</f>
        <v>0</v>
      </c>
      <c r="CQ275" s="79">
        <f>SUMIFS('Planificación 2026-1'!R:R,'Planificación 2026-1'!W:W,C275,'Planificación 2026-1'!G:G,"IS",'Planificación 2026-1'!H:H,"&lt;3")</f>
        <v>0</v>
      </c>
      <c r="CR275" s="79">
        <f>SUMIFS('Planificación 2026-1'!R:R,'Planificación 2026-1'!W:W,C275,'Planificación 2026-1'!G:G,"PS",'Planificación 2026-1'!H:H,"&lt;3")</f>
        <v>0</v>
      </c>
      <c r="CS275" s="79">
        <f>SUMIFS('Planificación 2026-1'!R:R,'Planificación 2026-1'!W:W,C275,'Planificación 2026-1'!G:G,"IN",'Planificación 2026-1'!H:H,"&lt;3")</f>
        <v>0</v>
      </c>
      <c r="CT275" s="79">
        <f>SUMIFS('Planificación 2026-1'!R:R,'Planificación 2026-1'!W:W,C275,'Planificación 2026-1'!G:G,"CA",'Planificación 2026-1'!H:H,"&lt;3")</f>
        <v>0</v>
      </c>
      <c r="CU275" s="79">
        <f>SUMIFS('Planificación 2026-1'!R:R,'Planificación 2026-1'!W:W,C275,'Planificación 2026-1'!G:G,"DE",'Planificación 2026-1'!H:H,"&lt;3")</f>
        <v>0</v>
      </c>
      <c r="CV275" s="79">
        <f>SUMIFS('Planificación 2026-1'!R:R,'Planificación 2026-1'!W:W,C275,'Planificación 2026-1'!G:G,"OB",'Planificación 2026-1'!H:H,"&lt;3")</f>
        <v>0</v>
      </c>
      <c r="CW275" s="79">
        <f>SUMIFS('Planificación 2026-1'!R:R,'Planificación 2026-1'!W:W,C275,'Planificación 2026-1'!G:G,"MH",'Planificación 2026-1'!H:H,"&lt;3")</f>
        <v>0</v>
      </c>
      <c r="CX275" s="79">
        <f>SUMIFS('Planificación 2026-1'!R:R,'Planificación 2026-1'!W:W,C275,'Planificación 2026-1'!G:G,"IC",'Planificación 2026-1'!H:H,"&lt;3")</f>
        <v>0</v>
      </c>
      <c r="CY275" s="79">
        <f>SUMIFS('Planificación 2026-1'!R:R,'Planificación 2026-1'!W:W,C275,'Planificación 2026-1'!G:G,"AR",'Planificación 2026-1'!H:H,"&lt;3")</f>
        <v>0</v>
      </c>
      <c r="CZ275" s="79">
        <f>SUMIFS('Planificación 2026-1'!R:R,'Planificación 2026-1'!W:W,C275,'Planificación 2026-1'!G:G,"T1",'Planificación 2026-1'!H:H,"&lt;3")</f>
        <v>0</v>
      </c>
      <c r="DA275" s="79">
        <f>SUMIFS('Planificación 2026-1'!R:R,'Planificación 2026-1'!W:W,C275,'Planificación 2026-1'!G:G,"T3",'Planificación 2026-1'!H:H,"&lt;3")</f>
        <v>0</v>
      </c>
      <c r="DB275" s="79">
        <f>SUMIFS('Planificación 2026-1'!R:R,'Planificación 2026-1'!W:W,C275,'Planificación 2026-1'!G:G,"T2",'Planificación 2026-1'!H:H,"&lt;3")</f>
        <v>0</v>
      </c>
      <c r="DC275" s="79">
        <f>SUMIFS('Planificación 2026-1'!R:R,'Planificación 2026-1'!W:W,C275,'Planificación 2026-1'!G:G,"AE",'Planificación 2026-1'!H:H,"&lt;3")</f>
        <v>0</v>
      </c>
      <c r="DD275" s="79">
        <f>SUMIFS('Planificación 2026-1'!R:R,'Planificación 2026-1'!W:W,C275,'Planificación 2026-1'!G:G,"T4",'Planificación 2026-1'!H:H,"&lt;3")</f>
        <v>0</v>
      </c>
      <c r="DE275" s="78" t="str">
        <f t="shared" si="60"/>
        <v/>
      </c>
      <c r="DF275" s="30">
        <f>IF(C275="","",SUMIFS('Planificación 2026-1'!R:R,'Planificación 2026-1'!W:W,C275,'Planificación 2026-1'!E:E,"PRINCIPAL",'Planificación 2026-1'!X:X,"VIRTUAL"))</f>
        <v>0</v>
      </c>
      <c r="DG275" s="30">
        <f>IF(C275="","",SUMIFS('Planificación 2026-1'!R:R,'Planificación 2026-1'!W:W,C275,'Planificación 2026-1'!E:E,"PRINCIPAL",'Planificación 2026-1'!X:X,"PRESENCIAL"))</f>
        <v>0</v>
      </c>
      <c r="DH275" s="30">
        <f>IF(C275="","",SUMIFS('Planificación 2026-1'!R:R,'Planificación 2026-1'!W:W,C275,'Planificación 2026-1'!E:E,"PRINCIPAL",'Planificación 2026-1'!X:X,"HIBRIDO PRESENCIAL"))</f>
        <v>0</v>
      </c>
      <c r="DI275" s="78" t="str">
        <f t="shared" si="61"/>
        <v/>
      </c>
      <c r="DJ275" s="78">
        <f>IF(C275="","",SUMIFS('Planificación 2026-1'!R:R,'Planificación 2026-1'!W:W,C275,'Planificación 2026-1'!E:E,"FILIAL",'Planificación 2026-1'!X:X,"VIRTUAL"))</f>
        <v>0</v>
      </c>
      <c r="DK275" s="80">
        <f>IF(C275="","",SUMIFS('Planificación 2026-1'!R:R,'Planificación 2026-1'!W:W,C275,'Planificación 2026-1'!E:E,"FILIAL",'Planificación 2026-1'!X:X,"PRESENCIAL"))</f>
        <v>0</v>
      </c>
      <c r="DL275" s="42">
        <f>IF(C275="","",SUMIFS('Planificación 2026-1'!R:R,'Planificación 2026-1'!W:W,C275,'Planificación 2026-1'!E:E,"FILIAL",'Planificación 2026-1'!X:X,"HIBRIDO PRESENCIAL"))</f>
        <v>0</v>
      </c>
      <c r="DM275" s="81" t="str">
        <f t="shared" si="62"/>
        <v/>
      </c>
      <c r="DN275" s="78">
        <f>IF(C275="","",SUMIFS('Planificación 2026-1'!R:R,'Planificación 2026-1'!W:W,C275,'Planificación 2026-1'!E:E,"SUNAMPE",'Planificación 2026-1'!X:X,"VIRTUAL"))</f>
        <v>0</v>
      </c>
      <c r="DO275" s="42">
        <f>IF(C275="","",SUMIFS('Planificación 2026-1'!R:R,'Planificación 2026-1'!W:W,C275,'Planificación 2026-1'!E:E,"SUNAMPE",'Planificación 2026-1'!X:X,"PRESENCIAL"))</f>
        <v>0</v>
      </c>
      <c r="DP275" s="81" t="str">
        <f t="shared" si="63"/>
        <v/>
      </c>
      <c r="DQ275" s="78">
        <f>IF(C275="","",SUMIFS('Planificación 2026-1'!R:R,'Planificación 2026-1'!W:W,C275,'Planificación 2026-1'!E:E,"HUAURA",'Planificación 2026-1'!X:X,"VIRTUAL"))</f>
        <v>0</v>
      </c>
      <c r="DR275" s="42">
        <f>IF(C275="","",SUMIFS('Planificación 2026-1'!R:R,'Planificación 2026-1'!W:W,C275,'Planificación 2026-1'!E:E,"HUAURA",'Planificación 2026-1'!X:X,"PRESENCIAL"))</f>
        <v>0</v>
      </c>
      <c r="DS275" s="48">
        <f>SUMIFS('Planificación 2026-1'!R:R,'Planificación 2026-1'!W:W,C275,'Planificación 2026-1'!E:E,"PRINCIPAL",'Planificación 2026-1'!X:X,"VIRTUAL",'Planificación 2026-1'!H:H,"&gt;2")</f>
        <v>0</v>
      </c>
      <c r="DT275" s="48">
        <f>SUMIFS('Planificación 2026-1'!R:R,'Planificación 2026-1'!W:W,C275,'Planificación 2026-1'!E:E,"PRINCIPAL",'Planificación 2026-1'!X:X,"&lt;&gt;VIRTUAL",'Planificación 2026-1'!H:H,"&gt;2")</f>
        <v>0</v>
      </c>
      <c r="DU275" s="48">
        <f>SUMIFS('Planificación 2026-1'!R:R,'Planificación 2026-1'!W:W,C275,'Planificación 2026-1'!E:E,"SUNAMPE",'Planificación 2026-1'!X:X,"VIRTUAL",'Planificación 2026-1'!H:H,"&gt;2")</f>
        <v>0</v>
      </c>
      <c r="DV275" s="48">
        <f>SUMIFS('Planificación 2026-1'!R:R,'Planificación 2026-1'!W:W,C275,'Planificación 2026-1'!E:E,"SUNAMPE",'Planificación 2026-1'!X:X,"&lt;&gt;VIRTUAL",'Planificación 2026-1'!H:H,"&gt;2")</f>
        <v>0</v>
      </c>
      <c r="DW275" s="48">
        <f>SUMIFS('Planificación 2026-1'!R:R,'Planificación 2026-1'!W:W,C275,'Planificación 2026-1'!E:E,"FILIAL",'Planificación 2026-1'!X:X,"VIRTUAL",'Planificación 2026-1'!H:H,"&gt;2")</f>
        <v>0</v>
      </c>
      <c r="DX275" s="48">
        <f>SUMIFS('Planificación 2026-1'!R:R,'Planificación 2026-1'!W:W,C275,'Planificación 2026-1'!E:E,"FILIAL",'Planificación 2026-1'!X:X,"&lt;&gt;VIRTUAL",'Planificación 2026-1'!H:H,"&gt;2")</f>
        <v>0</v>
      </c>
      <c r="DY275" s="48">
        <f>SUMIFS('Planificación 2026-1'!R:R,'Planificación 2026-1'!W:W,C275,'Planificación 2026-1'!E:E,"PORUMA",'Planificación 2026-1'!X:X,"VIRTUAL",'Planificación 2026-1'!H:H,"&gt;2")</f>
        <v>0</v>
      </c>
      <c r="DZ275" s="48">
        <f>SUMIFS('Planificación 2026-1'!R:R,'Planificación 2026-1'!W:W,C275,'Planificación 2026-1'!E:E,"PORUMA",'Planificación 2026-1'!X:X,"&lt;&gt;VIRTUAL",'Planificación 2026-1'!H:H,"&gt;2")</f>
        <v>0</v>
      </c>
      <c r="EA275" s="48">
        <f>SUMIFS('Planificación 2026-1'!R:R,'Planificación 2026-1'!W:W,C275,'Planificación 2026-1'!E:E,"HUAURA",'Planificación 2026-1'!X:X,"VIRTUAL",'Planificación 2026-1'!H:H,"&gt;2")</f>
        <v>0</v>
      </c>
      <c r="EB275" s="48">
        <f>SUMIFS('Planificación 2026-1'!R:R,'Planificación 2026-1'!W:W,C275,'Planificación 2026-1'!E:E,"HUAURA",'Planificación 2026-1'!X:X,"&lt;&gt;VIRTUAL",'Planificación 2026-1'!H:H,"&gt;2")</f>
        <v>0</v>
      </c>
      <c r="EC275" s="48">
        <f>SUMIFS('Planificación 2026-1'!R:R,'Planificación 2026-1'!W:W,C275,'Planificación 2026-1'!E:E,"PRINCIPAL",'Planificación 2026-1'!X:X,"VIRTUAL",'Planificación 2026-1'!H:H,"&lt;3")</f>
        <v>0</v>
      </c>
      <c r="ED275" s="48">
        <f>SUMIFS('Planificación 2026-1'!R:R,'Planificación 2026-1'!W:W,C275,'Planificación 2026-1'!E:E,"PRINCIPAL",'Planificación 2026-1'!X:X,"&lt;&gt;VIRTUAL",'Planificación 2026-1'!H:H,"&lt;3")</f>
        <v>0</v>
      </c>
      <c r="EE275" s="48">
        <f>SUMIFS('Planificación 2026-1'!R:R,'Planificación 2026-1'!W:W,C275,'Planificación 2026-1'!E:E,"SUNAMPE",'Planificación 2026-1'!X:X,"VIRTUAL",'Planificación 2026-1'!H:H,"&lt;3")</f>
        <v>0</v>
      </c>
      <c r="EF275" s="48">
        <f>SUMIFS('Planificación 2026-1'!R:R,'Planificación 2026-1'!W:W,C275,'Planificación 2026-1'!E:E,"SUNAMPE",'Planificación 2026-1'!X:X,"&lt;&gt;VIRTUAL",'Planificación 2026-1'!H:H,"&lt;3")</f>
        <v>0</v>
      </c>
      <c r="EG275" s="48">
        <f>SUMIFS('Planificación 2026-1'!R:R,'Planificación 2026-1'!W:W,C275,'Planificación 2026-1'!E:E,"FILIAL",'Planificación 2026-1'!X:X,"VIRTUAL",'Planificación 2026-1'!H:H,"&lt;3")</f>
        <v>0</v>
      </c>
      <c r="EH275" s="48">
        <f>SUMIFS('Planificación 2026-1'!R:R,'Planificación 2026-1'!W:W,C275,'Planificación 2026-1'!E:E,"FILIAL",'Planificación 2026-1'!X:X,"&lt;&gt;VIRTUAL",'Planificación 2026-1'!H:H,"&lt;3")</f>
        <v>0</v>
      </c>
      <c r="EI275" s="48">
        <f>SUMIFS('Planificación 2026-1'!R:R,'Planificación 2026-1'!W:W,C275,'Planificación 2026-1'!E:E,"PORUMA",'Planificación 2026-1'!X:X,"VIRTUAL",'Planificación 2026-1'!H:H,"&lt;3")</f>
        <v>0</v>
      </c>
      <c r="EJ275" s="48">
        <f>SUMIFS('Planificación 2026-1'!R:R,'Planificación 2026-1'!W:W,C275,'Planificación 2026-1'!E:E,"PORUMA",'Planificación 2026-1'!X:X,"&lt;&gt;VIRTUAL",'Planificación 2026-1'!H:H,"&lt;3")</f>
        <v>0</v>
      </c>
      <c r="EK275" s="48">
        <f>SUMIFS('Planificación 2026-1'!R:R,'Planificación 2026-1'!W:W,C275,'Planificación 2026-1'!E:E,"HUAURA",'Planificación 2026-1'!X:X,"VIRTUAL",'Planificación 2026-1'!H:H,"&lt;3")</f>
        <v>0</v>
      </c>
      <c r="EL275" s="48">
        <f>SUMIFS('Planificación 2026-1'!R:R,'Planificación 2026-1'!W:W,C275,'Planificación 2026-1'!E:E,"HUAURA",'Planificación 2026-1'!X:X,"&lt;&gt;VIRTUAL",'Planificación 2026-1'!H:H,"&lt;3")</f>
        <v>0</v>
      </c>
      <c r="EM275" s="48">
        <f t="shared" si="64"/>
        <v>0</v>
      </c>
      <c r="EN275" s="48">
        <f t="shared" si="65"/>
        <v>0</v>
      </c>
      <c r="EO275" s="48">
        <f t="shared" si="66"/>
        <v>0</v>
      </c>
      <c r="EP275" s="48">
        <f t="shared" si="67"/>
        <v>0</v>
      </c>
      <c r="EQ275" s="48">
        <f t="shared" si="68"/>
        <v>0</v>
      </c>
      <c r="ER275" s="48"/>
      <c r="ES275" s="48">
        <f t="shared" si="69"/>
        <v>0</v>
      </c>
      <c r="ET275" s="48">
        <f t="shared" si="70"/>
        <v>0</v>
      </c>
      <c r="EU275" s="48" t="b">
        <f t="shared" si="71"/>
        <v>1</v>
      </c>
      <c r="EV275" s="48" t="str">
        <f t="shared" si="72"/>
        <v/>
      </c>
      <c r="EW275" s="48" t="str">
        <f t="shared" si="73"/>
        <v>PRESENCIAL</v>
      </c>
    </row>
    <row r="276" spans="2:153" x14ac:dyDescent="0.3">
      <c r="B276" s="383">
        <v>273</v>
      </c>
      <c r="C276" s="107" t="s">
        <v>526</v>
      </c>
      <c r="D276" s="82">
        <f>SUMIF('Planificación 2026-1'!W:W,C276,'Planificación 2026-1'!R:R)</f>
        <v>38</v>
      </c>
      <c r="E276" s="385" t="s">
        <v>341</v>
      </c>
      <c r="F276" s="386"/>
      <c r="G276" s="107" t="s">
        <v>302</v>
      </c>
      <c r="H276" s="107" t="s">
        <v>1138</v>
      </c>
      <c r="I276" s="77" t="str">
        <f>IF(SUM(COUNTIFS('Planificación 2026-1'!E:E,"PRINCIPAL",'Planificación 2026-1'!W:W,C276,'Planificación 2026-1'!G:G,"AF"))&gt;0,"P01"," ")</f>
        <v xml:space="preserve"> </v>
      </c>
      <c r="J276" s="78" t="str">
        <f>IF(SUM(COUNTIFS('Planificación 2026-1'!E:E,"PRINCIPAL",'Planificación 2026-1'!W:W,C276,'Planificación 2026-1'!G:G,"EN"))&gt;0,"P02"," ")</f>
        <v>P02</v>
      </c>
      <c r="K276" s="78" t="str">
        <f>IF(SUM(COUNTIFS('Planificación 2026-1'!E:E,"PRINCIPAL",'Planificación 2026-1'!W:W,C276,'Planificación 2026-1'!G:G,"IS"))&gt;0,"P03"," ")</f>
        <v xml:space="preserve"> </v>
      </c>
      <c r="L276" s="78" t="str">
        <f>IF(SUM(COUNTIFS('Planificación 2026-1'!E:E,"PRINCIPAL",'Planificación 2026-1'!W:W,C276,'Planificación 2026-1'!G:G,"PS"))&gt;0,"P04"," ")</f>
        <v xml:space="preserve"> </v>
      </c>
      <c r="M276" s="78"/>
      <c r="N276" s="78" t="str">
        <f>IF(SUM(COUNTIFS('Planificación 2026-1'!E:E,"PRINCIPAL",'Planificación 2026-1'!W:W,C276,'Planificación 2026-1'!G:G,"IN"))&gt;0,"P06"," ")</f>
        <v xml:space="preserve"> </v>
      </c>
      <c r="O276" s="78" t="str">
        <f>IF(SUM(COUNTIFS('Planificación 2026-1'!E:E,"PRINCIPAL",'Planificación 2026-1'!W:W,C276,'Planificación 2026-1'!G:G,"CA"))&gt;0,"P07"," ")</f>
        <v xml:space="preserve"> </v>
      </c>
      <c r="P276" s="78" t="str">
        <f>IF(SUM(COUNTIFS('Planificación 2026-1'!E:E,"PRINCIPAL",'Planificación 2026-1'!W:W,C276,'Planificación 2026-1'!G:G,"DE"))&gt;0,"P08"," ")</f>
        <v xml:space="preserve"> </v>
      </c>
      <c r="Q276" s="78" t="str">
        <f>IF(SUM(COUNTIFS('Planificación 2026-1'!E:E,"PRINCIPAL",'Planificación 2026-1'!W:W,C276,'Planificación 2026-1'!G:G,"OB"))&gt;0,"P09"," ")</f>
        <v xml:space="preserve"> </v>
      </c>
      <c r="R276" s="78" t="str">
        <f>IF(SUM(COUNTIFS('Planificación 2026-1'!E:E,"PRINCIPAL",'Planificación 2026-1'!W:W,C276,'Planificación 2026-1'!G:G,"MH"))&gt;0,"P31"," ")</f>
        <v xml:space="preserve"> </v>
      </c>
      <c r="S276" s="78" t="str">
        <f>IF(SUM(COUNTIFS('Planificación 2026-1'!E:E,"PRINCIPAL",'Planificación 2026-1'!W:W,C276,'Planificación 2026-1'!G:G,"IC"))&gt;0,"P32"," ")</f>
        <v xml:space="preserve"> </v>
      </c>
      <c r="T276" s="78" t="str">
        <f>IF(SUM(COUNTIFS('Planificación 2026-1'!E:E,"PRINCIPAL",'Planificación 2026-1'!W:W,C276,'Planificación 2026-1'!G:G,"AR"))&gt;0,"P34"," ")</f>
        <v xml:space="preserve"> </v>
      </c>
      <c r="U276" s="78" t="str">
        <f>IF(SUM(COUNTIFS('Planificación 2026-1'!E:E,"PRINCIPAL",'Planificación 2026-1'!W:W,C276,'Planificación 2026-1'!G:G,"T1"))&gt;0,"P35"," ")</f>
        <v xml:space="preserve"> </v>
      </c>
      <c r="V276" s="78" t="str">
        <f>IF(SUM(COUNTIFS('Planificación 2026-1'!E:E,"PRINCIPAL",'Planificación 2026-1'!W:W,C276,'Planificación 2026-1'!G:G,"T3"))&gt;0,"P36"," ")</f>
        <v xml:space="preserve"> </v>
      </c>
      <c r="W276" s="78" t="str">
        <f>IF(SUM(COUNTIFS('Planificación 2026-1'!E:E,"PRINCIPAL",'Planificación 2026-1'!W:W,C276,'Planificación 2026-1'!G:G,"T2"))&gt;0,"P37"," ")</f>
        <v xml:space="preserve"> </v>
      </c>
      <c r="X276" s="78" t="str">
        <f>IF(SUM(COUNTIFS('Planificación 2026-1'!E:E,"PRINCIPAL",'Planificación 2026-1'!W:W,C276,'Planificación 2026-1'!G:G,"AE"))&gt;0,"P38"," ")</f>
        <v xml:space="preserve"> </v>
      </c>
      <c r="Y276" s="78" t="str">
        <f>IF(SUM(COUNTIFS('Planificación 2026-1'!E:E,"PRINCIPAL",'Planificación 2026-1'!W:W,C276,'Planificación 2026-1'!G:G,"T4"))&gt;0,"P55"," ")</f>
        <v xml:space="preserve"> </v>
      </c>
      <c r="Z276" s="78" t="str">
        <f>IF(SUM(COUNTIFS('Planificación 2026-1'!E:E,"FILIAL",'Planificación 2026-1'!W:W,C276,'Planificación 2026-1'!G:G,"AF"))&gt;0," P01"," ")</f>
        <v xml:space="preserve"> </v>
      </c>
      <c r="AA276" s="78" t="str">
        <f>IF(SUM(COUNTIFS('Planificación 2026-1'!E:E,"FILIAL",'Planificación 2026-1'!W:W,C276,'Planificación 2026-1'!G:G,"EN"))&gt;0,"P02"," ")</f>
        <v xml:space="preserve"> </v>
      </c>
      <c r="AB276" s="78" t="str">
        <f>IF(SUM(COUNTIFS('Planificación 2026-1'!E:E,"FILIAL",'Planificación 2026-1'!W:W,C276,'Planificación 2026-1'!G:G,"IS"))&gt;0,"P03"," ")</f>
        <v xml:space="preserve"> </v>
      </c>
      <c r="AC276" s="78" t="str">
        <f>IF(SUM(COUNTIFS('Planificación 2026-1'!E:E,"FILIAL",'Planificación 2026-1'!W:W,C276,'Planificación 2026-1'!G:G,"PS"))&gt;0,"P04"," ")</f>
        <v xml:space="preserve"> </v>
      </c>
      <c r="AD276" s="78"/>
      <c r="AE276" s="78" t="str">
        <f>IF(SUM(COUNTIFS('Planificación 2026-1'!E:E,"FILIAL",'Planificación 2026-1'!W:W,C276,'Planificación 2026-1'!G:G,"IN"))&gt;0,"P06"," ")</f>
        <v xml:space="preserve"> </v>
      </c>
      <c r="AF276" s="78" t="str">
        <f>IF(SUM(COUNTIFS('Planificación 2026-1'!E:E,"FILIAL",'Planificación 2026-1'!W:W,C276,'Planificación 2026-1'!G:G,"CA"))&gt;0,"P07"," ")</f>
        <v xml:space="preserve"> </v>
      </c>
      <c r="AG276" s="78" t="str">
        <f>IF(SUM(COUNTIFS('Planificación 2026-1'!E:E,"FILIAL",'Planificación 2026-1'!W:W,C276,'Planificación 2026-1'!G:G,"DE"))&gt;0,"P08"," ")</f>
        <v xml:space="preserve"> </v>
      </c>
      <c r="AH276" s="78" t="str">
        <f>IF(SUM(COUNTIFS('Planificación 2026-1'!E:E,"FILIAL",'Planificación 2026-1'!W:W,C276,'Planificación 2026-1'!G:G,"OB"))&gt;0,"P09"," ")</f>
        <v xml:space="preserve"> </v>
      </c>
      <c r="AI276" s="78" t="str">
        <f>IF(SUM(COUNTIFS('Planificación 2026-1'!E:E,"FILIAL",'Planificación 2026-1'!W:W,C276,'Planificación 2026-1'!G:G,"MH"))&gt;0,"P31"," ")</f>
        <v xml:space="preserve"> </v>
      </c>
      <c r="AJ276" s="78" t="str">
        <f>IF(SUM(COUNTIFS('Planificación 2026-1'!E:E,"FILIAL",'Planificación 2026-1'!W:W,C276,'Planificación 2026-1'!G:G,"IC"))&gt;0,"P32"," ")</f>
        <v xml:space="preserve"> </v>
      </c>
      <c r="AK276" s="78" t="str">
        <f>IF(SUM(COUNTIFS('Planificación 2026-1'!E:E,"FILIAL",'Planificación 2026-1'!W:W,C276,'Planificación 2026-1'!G:G,"AR"))&gt;0,"P34"," ")</f>
        <v xml:space="preserve"> </v>
      </c>
      <c r="AL276" s="78" t="str">
        <f>IF(SUM(COUNTIFS('Planificación 2026-1'!E:E,"FILIAL",'Planificación 2026-1'!W:W,C276,'Planificación 2026-1'!G:G,"T1"))&gt;0,"P35"," ")</f>
        <v xml:space="preserve"> </v>
      </c>
      <c r="AM276" s="78" t="str">
        <f>IF(SUM(COUNTIFS('Planificación 2026-1'!E:E,"FILIAL",'Planificación 2026-1'!W:W,C276,'Planificación 2026-1'!G:G,"T3"))&gt;0,"P36"," ")</f>
        <v xml:space="preserve"> </v>
      </c>
      <c r="AN276" s="78" t="str">
        <f>IF(SUM(COUNTIFS('Planificación 2026-1'!E:E,"FILIAL",'Planificación 2026-1'!W:W,C276,'Planificación 2026-1'!G:G,"T2"))&gt;0,"P37"," ")</f>
        <v xml:space="preserve"> </v>
      </c>
      <c r="AO276" s="78" t="str">
        <f>IF(SUM(COUNTIFS('Planificación 2026-1'!E:E,"FILIAL",'Planificación 2026-1'!W:W,C276,'Planificación 2026-1'!G:G,"AE"))&gt;0,"P38"," ")</f>
        <v xml:space="preserve"> </v>
      </c>
      <c r="AP276" s="78" t="str">
        <f>IF(SUM(COUNTIFS('Planificación 2026-1'!E:E,"FILIAL",'Planificación 2026-1'!W:W,C276,'Planificación 2026-1'!G:G,"T4"))&gt;0,"P55"," ")</f>
        <v xml:space="preserve"> </v>
      </c>
      <c r="AQ276" s="78" t="str">
        <f>IF(SUM(COUNTIFS('Planificación 2026-1'!E:E,"SUNAMPE",'Planificación 2026-1'!W:W,C276,'Planificación 2026-1'!G:G,"AF"))&gt;0," P01"," ")</f>
        <v xml:space="preserve"> </v>
      </c>
      <c r="AR276" s="78" t="str">
        <f>IF(SUM(COUNTIFS('Planificación 2026-1'!E:E,"SUNAMPE",'Planificación 2026-1'!W:W,C276,'Planificación 2026-1'!G:G,"EN"))&gt;0,"P02"," ")</f>
        <v xml:space="preserve"> </v>
      </c>
      <c r="AS276" s="78" t="str">
        <f>IF(SUM(COUNTIFS('Planificación 2026-1'!E:E,"SUNAMPE",'Planificación 2026-1'!W:W,C276,'Planificación 2026-1'!G:G,"IS"))&gt;0,"P03"," ")</f>
        <v xml:space="preserve"> </v>
      </c>
      <c r="AT276" s="78" t="str">
        <f>IF(SUM(COUNTIFS('Planificación 2026-1'!E:E,"SUNAMPE",'Planificación 2026-1'!W:W,C276,'Planificación 2026-1'!G:G,"PS"))&gt;0,"P04"," ")</f>
        <v>P04</v>
      </c>
      <c r="AU276" s="78"/>
      <c r="AV276" s="78" t="str">
        <f>IF(SUM(COUNTIFS('Planificación 2026-1'!E:E,"SUNAMPE",'Planificación 2026-1'!W:W,C276,'Planificación 2026-1'!G:G,"IN"))&gt;0,"P06"," ")</f>
        <v xml:space="preserve"> </v>
      </c>
      <c r="AW276" s="78" t="str">
        <f>IF(SUM(COUNTIFS('Planificación 2026-1'!E:E,"SUNAMPE",'Planificación 2026-1'!W:W,C276,'Planificación 2026-1'!G:G,"CA"))&gt;0,"P07"," ")</f>
        <v xml:space="preserve"> </v>
      </c>
      <c r="AX276" s="78" t="str">
        <f>IF(SUM(COUNTIFS('Planificación 2026-1'!E:E,"SUNAMPE",'Planificación 2026-1'!W:W,C276,'Planificación 2026-1'!G:G,"DE"))&gt;0,"P08"," ")</f>
        <v xml:space="preserve"> </v>
      </c>
      <c r="AY276" s="78" t="str">
        <f>IF(SUM(COUNTIFS('Planificación 2026-1'!E:E,"SUNAMPE",'Planificación 2026-1'!W:W,C276,'Planificación 2026-1'!G:G,"OB"))&gt;0,"P09"," ")</f>
        <v xml:space="preserve"> </v>
      </c>
      <c r="AZ276" s="78" t="str">
        <f>IF(SUM(COUNTIFS('Planificación 2026-1'!E:E,"SUNAMPE",'Planificación 2026-1'!W:W,C276,'Planificación 2026-1'!G:G,"MH"))&gt;0,"P31"," ")</f>
        <v>P31</v>
      </c>
      <c r="BA276" s="78" t="str">
        <f>IF(SUM(COUNTIFS('Planificación 2026-1'!E:E,"SUNAMPE",'Planificación 2026-1'!W:W,C276,'Planificación 2026-1'!G:G,"IC"))&gt;0,"P32"," ")</f>
        <v xml:space="preserve"> </v>
      </c>
      <c r="BB276" s="78" t="str">
        <f>IF(SUM(COUNTIFS('Planificación 2026-1'!E:E,"SUNAMPE",'Planificación 2026-1'!W:W,C276,'Planificación 2026-1'!G:G,"AR"))&gt;0,"P34"," ")</f>
        <v xml:space="preserve"> </v>
      </c>
      <c r="BC276" s="78" t="str">
        <f>IF(SUM(COUNTIFS('Planificación 2026-1'!E:E,"SUNAMPE",'Planificación 2026-1'!W:W,C276,'Planificación 2026-1'!G:G,"T1"))&gt;0,"P35"," ")</f>
        <v xml:space="preserve"> </v>
      </c>
      <c r="BD276" s="78" t="str">
        <f>IF(SUM(COUNTIFS('Planificación 2026-1'!E:E,"SUNAMPE",'Planificación 2026-1'!W:W,C276,'Planificación 2026-1'!G:G,"T3"))&gt;0,"P36"," ")</f>
        <v xml:space="preserve"> </v>
      </c>
      <c r="BE276" s="78" t="str">
        <f>IF(SUM(COUNTIFS('Planificación 2026-1'!E:E,"SUNAMPE",'Planificación 2026-1'!W:W,C276,'Planificación 2026-1'!G:G,"T2"))&gt;0,"P37"," ")</f>
        <v xml:space="preserve"> </v>
      </c>
      <c r="BF276" s="78" t="str">
        <f>IF(SUM(COUNTIFS('Planificación 2026-1'!E:E,"SUNAMPE",'Planificación 2026-1'!W:W,C276,'Planificación 2026-1'!G:G,"AE"))&gt;0,"P38"," ")</f>
        <v xml:space="preserve"> </v>
      </c>
      <c r="BG276" s="78" t="str">
        <f>IF(SUM(COUNTIFS('Planificación 2026-1'!E:E,"SUNAMPE",'Planificación 2026-1'!W:W,C276,'Planificación 2026-1'!G:G,"T4"))&gt;0,"P55"," ")</f>
        <v>P55</v>
      </c>
      <c r="BH276" s="78" t="str">
        <f>IF(SUM(COUNTIFS('Planificación 2026-1'!E:E,"HUAURA",'Planificación 2026-1'!W:W,C276,'Planificación 2026-1'!G:G,"AF"))&gt;0," P01"," ")</f>
        <v xml:space="preserve"> </v>
      </c>
      <c r="BI276" s="78" t="str">
        <f>IF(SUM(COUNTIFS('Planificación 2026-1'!E:E,"HUAURA",'Planificación 2026-1'!W:W,C276,'Planificación 2026-1'!G:G,"EN"))&gt;0,"P02"," ")</f>
        <v xml:space="preserve"> </v>
      </c>
      <c r="BJ276" s="78" t="str">
        <f>IF(SUM(COUNTIFS('Planificación 2026-1'!E:E,"HUAURA",'Planificación 2026-1'!W:W,C276,'Planificación 2026-1'!G:G,"IS"))&gt;0,"P03"," ")</f>
        <v xml:space="preserve"> </v>
      </c>
      <c r="BK276" s="78" t="str">
        <f>IF(SUM(COUNTIFS('Planificación 2026-1'!E:E,"HUAURA",'Planificación 2026-1'!W:W,C276,'Planificación 2026-1'!G:G,"PS"))&gt;0,"P04"," ")</f>
        <v xml:space="preserve"> </v>
      </c>
      <c r="BL276" s="78"/>
      <c r="BM276" s="78" t="str">
        <f>IF(SUM(COUNTIFS('Planificación 2026-1'!E:E,"HUAURA",'Planificación 2026-1'!W:W,C276,'Planificación 2026-1'!G:G,"IN"))&gt;0,"P06"," ")</f>
        <v xml:space="preserve"> </v>
      </c>
      <c r="BN276" s="78" t="str">
        <f>IF(SUM(COUNTIFS('Planificación 2026-1'!E:E,"HUAURA",'Planificación 2026-1'!W:W,C276,'Planificación 2026-1'!G:G,"CA"))&gt;0,"P07"," ")</f>
        <v xml:space="preserve"> </v>
      </c>
      <c r="BO276" s="78" t="str">
        <f>IF(SUM(COUNTIFS('Planificación 2026-1'!E:E,"HUAURA",'Planificación 2026-1'!W:W,C276,'Planificación 2026-1'!G:G,"DE"))&gt;0,"P08"," ")</f>
        <v xml:space="preserve"> </v>
      </c>
      <c r="BP276" s="78" t="str">
        <f>IF(SUM(COUNTIFS('Planificación 2026-1'!E:E,"HUAURA",'Planificación 2026-1'!W:W,C276,'Planificación 2026-1'!G:G,"OB"))&gt;0,"P09"," ")</f>
        <v xml:space="preserve"> </v>
      </c>
      <c r="BQ276" s="78" t="str">
        <f>IF(SUM(COUNTIFS('Planificación 2026-1'!E:E,"HUAURA",'Planificación 2026-1'!W:W,C276,'Planificación 2026-1'!G:G,"MH"))&gt;0,"P31"," ")</f>
        <v xml:space="preserve"> </v>
      </c>
      <c r="BR276" s="78" t="str">
        <f>IF(SUM(COUNTIFS('Planificación 2026-1'!E:E,"HUAURA",'Planificación 2026-1'!W:W,C276,'Planificación 2026-1'!G:G,"IC"))&gt;0,"P32"," ")</f>
        <v xml:space="preserve"> </v>
      </c>
      <c r="BS276" s="78" t="str">
        <f>IF(SUM(COUNTIFS('Planificación 2026-1'!E:E,"HUAURA",'Planificación 2026-1'!W:W,C276,'Planificación 2026-1'!G:G,"AR"))&gt;0,"P34"," ")</f>
        <v xml:space="preserve"> </v>
      </c>
      <c r="BT276" s="78" t="str">
        <f>IF(SUM(COUNTIFS('Planificación 2026-1'!E:E,"HUAURA",'Planificación 2026-1'!W:W,C276,'Planificación 2026-1'!G:G,"T1"))&gt;0,"P35"," ")</f>
        <v xml:space="preserve"> </v>
      </c>
      <c r="BU276" s="78" t="str">
        <f>IF(SUM(COUNTIFS('Planificación 2026-1'!E:E,"HUAURA",'Planificación 2026-1'!W:W,C276,'Planificación 2026-1'!G:G,"T3"))&gt;0,"P36"," ")</f>
        <v xml:space="preserve"> </v>
      </c>
      <c r="BV276" s="78" t="str">
        <f>IF(SUM(COUNTIFS('Planificación 2026-1'!E:E,"HUAURA",'Planificación 2026-1'!W:W,C276,'Planificación 2026-1'!G:G,"T2"))&gt;0,"P37"," ")</f>
        <v xml:space="preserve"> </v>
      </c>
      <c r="BW276" s="78" t="str">
        <f>IF(SUM(COUNTIFS('Planificación 2026-1'!E:E,"HUAURA",'Planificación 2026-1'!W:W,C276,'Planificación 2026-1'!G:G,"AE"))&gt;0,"P38"," ")</f>
        <v xml:space="preserve"> </v>
      </c>
      <c r="BX276" s="78" t="str">
        <f>IF(SUM(COUNTIFS('Planificación 2026-1'!E:E,"HUAURA",'Planificación 2026-1'!W:W,C276,'Planificación 2026-1'!G:G,"T4"))&gt;0,"P55"," ")</f>
        <v xml:space="preserve"> </v>
      </c>
      <c r="BY276" s="79">
        <f>SUMIFS('Planificación 2026-1'!R:R,'Planificación 2026-1'!W:W,C276,'Planificación 2026-1'!G:G,"AF",'Planificación 2026-1'!H:H,"&gt;2")</f>
        <v>0</v>
      </c>
      <c r="BZ276" s="79">
        <f>SUMIFS('Planificación 2026-1'!R:R,'Planificación 2026-1'!W:W,C276,'Planificación 2026-1'!G:G,"EN",'Planificación 2026-1'!H:H,"&gt;2")</f>
        <v>0</v>
      </c>
      <c r="CA276" s="79">
        <f>SUMIFS('Planificación 2026-1'!R:R,'Planificación 2026-1'!W:W,C276,'Planificación 2026-1'!G:G,"IS",'Planificación 2026-1'!H:H,"&gt;2")</f>
        <v>0</v>
      </c>
      <c r="CB276" s="79">
        <f>SUMIFS('Planificación 2026-1'!R:R,'Planificación 2026-1'!W:W,C276,'Planificación 2026-1'!G:G,"PS",'Planificación 2026-1'!H:H,"&gt;2")</f>
        <v>0</v>
      </c>
      <c r="CC276" s="79">
        <f>SUMIFS('Planificación 2026-1'!R:R,'Planificación 2026-1'!W:W,C276,'Planificación 2026-1'!G:G,"IN",'Planificación 2026-1'!H:H,"&gt;2")</f>
        <v>0</v>
      </c>
      <c r="CD276" s="79">
        <f>SUMIFS('Planificación 2026-1'!R:R,'Planificación 2026-1'!W:W,C276,'Planificación 2026-1'!G:G,"CA",'Planificación 2026-1'!H:H,"&gt;2")</f>
        <v>0</v>
      </c>
      <c r="CE276" s="79">
        <f>SUMIFS('Planificación 2026-1'!R:R,'Planificación 2026-1'!W:W,C276,'Planificación 2026-1'!G:G,"DE",'Planificación 2026-1'!H:H,"&gt;2")</f>
        <v>0</v>
      </c>
      <c r="CF276" s="79">
        <f>SUMIFS('Planificación 2026-1'!R:R,'Planificación 2026-1'!W:W,C276,'Planificación 2026-1'!G:G,"OB",'Planificación 2026-1'!H:H,"&gt;2")</f>
        <v>0</v>
      </c>
      <c r="CG276" s="79">
        <f>SUMIFS('Planificación 2026-1'!R:R,'Planificación 2026-1'!W:W,C276,'Planificación 2026-1'!G:G,"MH",'Planificación 2026-1'!H:H,"&gt;2")</f>
        <v>6</v>
      </c>
      <c r="CH276" s="79">
        <f>SUMIFS('Planificación 2026-1'!R:R,'Planificación 2026-1'!W:W,C276,'Planificación 2026-1'!G:G,"IC",'Planificación 2026-1'!H:H,"&gt;2")</f>
        <v>0</v>
      </c>
      <c r="CI276" s="79">
        <f>SUMIFS('Planificación 2026-1'!R:R,'Planificación 2026-1'!W:W,C276,'Planificación 2026-1'!G:G,"AR",'Planificación 2026-1'!H:H,"&gt;2")</f>
        <v>0</v>
      </c>
      <c r="CJ276" s="79">
        <f>SUMIFS('Planificación 2026-1'!R:R,'Planificación 2026-1'!W:W,C276,'Planificación 2026-1'!G:G,"T1",'Planificación 2026-1'!H:H,"&gt;2")</f>
        <v>0</v>
      </c>
      <c r="CK276" s="79">
        <f>SUMIFS('Planificación 2026-1'!R:R,'Planificación 2026-1'!W:W,C276,'Planificación 2026-1'!G:G,"T3",'Planificación 2026-1'!H:H,"&gt;2")</f>
        <v>0</v>
      </c>
      <c r="CL276" s="79">
        <f>SUMIFS('Planificación 2026-1'!R:R,'Planificación 2026-1'!W:W,C276,'Planificación 2026-1'!G:G,"T2",'Planificación 2026-1'!H:H,"&gt;2")</f>
        <v>0</v>
      </c>
      <c r="CM276" s="79">
        <f>SUMIFS('Planificación 2026-1'!R:R,'Planificación 2026-1'!W:W,C276,'Planificación 2026-1'!G:G,"AE",'Planificación 2026-1'!H:H,"&gt;2")</f>
        <v>0</v>
      </c>
      <c r="CN276" s="79">
        <f>SUMIFS('Planificación 2026-1'!R:R,'Planificación 2026-1'!W:W,C276,'Planificación 2026-1'!G:G,"T4",'Planificación 2026-1'!H:H,"&gt;2")</f>
        <v>20</v>
      </c>
      <c r="CO276" s="79">
        <f>SUMIFS('Planificación 2026-1'!R:R,'Planificación 2026-1'!W:W,C276,'Planificación 2026-1'!G:G,"AF",'Planificación 2026-1'!H:H,"&lt;3")</f>
        <v>0</v>
      </c>
      <c r="CP276" s="79">
        <f>SUMIFS('Planificación 2026-1'!R:R,'Planificación 2026-1'!W:W,C276,'Planificación 2026-1'!G:G,"EN",'Planificación 2026-1'!H:H,"&lt;3")</f>
        <v>6</v>
      </c>
      <c r="CQ276" s="79">
        <f>SUMIFS('Planificación 2026-1'!R:R,'Planificación 2026-1'!W:W,C276,'Planificación 2026-1'!G:G,"IS",'Planificación 2026-1'!H:H,"&lt;3")</f>
        <v>0</v>
      </c>
      <c r="CR276" s="79">
        <f>SUMIFS('Planificación 2026-1'!R:R,'Planificación 2026-1'!W:W,C276,'Planificación 2026-1'!G:G,"PS",'Planificación 2026-1'!H:H,"&lt;3")</f>
        <v>6</v>
      </c>
      <c r="CS276" s="79">
        <f>SUMIFS('Planificación 2026-1'!R:R,'Planificación 2026-1'!W:W,C276,'Planificación 2026-1'!G:G,"IN",'Planificación 2026-1'!H:H,"&lt;3")</f>
        <v>0</v>
      </c>
      <c r="CT276" s="79">
        <f>SUMIFS('Planificación 2026-1'!R:R,'Planificación 2026-1'!W:W,C276,'Planificación 2026-1'!G:G,"CA",'Planificación 2026-1'!H:H,"&lt;3")</f>
        <v>0</v>
      </c>
      <c r="CU276" s="79">
        <f>SUMIFS('Planificación 2026-1'!R:R,'Planificación 2026-1'!W:W,C276,'Planificación 2026-1'!G:G,"DE",'Planificación 2026-1'!H:H,"&lt;3")</f>
        <v>0</v>
      </c>
      <c r="CV276" s="79">
        <f>SUMIFS('Planificación 2026-1'!R:R,'Planificación 2026-1'!W:W,C276,'Planificación 2026-1'!G:G,"OB",'Planificación 2026-1'!H:H,"&lt;3")</f>
        <v>0</v>
      </c>
      <c r="CW276" s="79">
        <f>SUMIFS('Planificación 2026-1'!R:R,'Planificación 2026-1'!W:W,C276,'Planificación 2026-1'!G:G,"MH",'Planificación 2026-1'!H:H,"&lt;3")</f>
        <v>0</v>
      </c>
      <c r="CX276" s="79">
        <f>SUMIFS('Planificación 2026-1'!R:R,'Planificación 2026-1'!W:W,C276,'Planificación 2026-1'!G:G,"IC",'Planificación 2026-1'!H:H,"&lt;3")</f>
        <v>0</v>
      </c>
      <c r="CY276" s="79">
        <f>SUMIFS('Planificación 2026-1'!R:R,'Planificación 2026-1'!W:W,C276,'Planificación 2026-1'!G:G,"AR",'Planificación 2026-1'!H:H,"&lt;3")</f>
        <v>0</v>
      </c>
      <c r="CZ276" s="79">
        <f>SUMIFS('Planificación 2026-1'!R:R,'Planificación 2026-1'!W:W,C276,'Planificación 2026-1'!G:G,"T1",'Planificación 2026-1'!H:H,"&lt;3")</f>
        <v>0</v>
      </c>
      <c r="DA276" s="79">
        <f>SUMIFS('Planificación 2026-1'!R:R,'Planificación 2026-1'!W:W,C276,'Planificación 2026-1'!G:G,"T3",'Planificación 2026-1'!H:H,"&lt;3")</f>
        <v>0</v>
      </c>
      <c r="DB276" s="79">
        <f>SUMIFS('Planificación 2026-1'!R:R,'Planificación 2026-1'!W:W,C276,'Planificación 2026-1'!G:G,"T2",'Planificación 2026-1'!H:H,"&lt;3")</f>
        <v>0</v>
      </c>
      <c r="DC276" s="79">
        <f>SUMIFS('Planificación 2026-1'!R:R,'Planificación 2026-1'!W:W,C276,'Planificación 2026-1'!G:G,"AE",'Planificación 2026-1'!H:H,"&lt;3")</f>
        <v>0</v>
      </c>
      <c r="DD276" s="79">
        <f>SUMIFS('Planificación 2026-1'!R:R,'Planificación 2026-1'!W:W,C276,'Planificación 2026-1'!G:G,"T4",'Planificación 2026-1'!H:H,"&lt;3")</f>
        <v>0</v>
      </c>
      <c r="DE276" s="78" t="str">
        <f t="shared" si="60"/>
        <v>P02</v>
      </c>
      <c r="DF276" s="30">
        <f>IF(C276="","",SUMIFS('Planificación 2026-1'!R:R,'Planificación 2026-1'!W:W,C276,'Planificación 2026-1'!E:E,"PRINCIPAL",'Planificación 2026-1'!X:X,"VIRTUAL"))</f>
        <v>0</v>
      </c>
      <c r="DG276" s="30">
        <f>IF(C276="","",SUMIFS('Planificación 2026-1'!R:R,'Planificación 2026-1'!W:W,C276,'Planificación 2026-1'!E:E,"PRINCIPAL",'Planificación 2026-1'!X:X,"PRESENCIAL"))</f>
        <v>6</v>
      </c>
      <c r="DH276" s="30">
        <f>IF(C276="","",SUMIFS('Planificación 2026-1'!R:R,'Planificación 2026-1'!W:W,C276,'Planificación 2026-1'!E:E,"PRINCIPAL",'Planificación 2026-1'!X:X,"HIBRIDO PRESENCIAL"))</f>
        <v>0</v>
      </c>
      <c r="DI276" s="78" t="str">
        <f t="shared" si="61"/>
        <v/>
      </c>
      <c r="DJ276" s="78">
        <f>IF(C276="","",SUMIFS('Planificación 2026-1'!R:R,'Planificación 2026-1'!W:W,C276,'Planificación 2026-1'!E:E,"FILIAL",'Planificación 2026-1'!X:X,"VIRTUAL"))</f>
        <v>0</v>
      </c>
      <c r="DK276" s="80">
        <f>IF(C276="","",SUMIFS('Planificación 2026-1'!R:R,'Planificación 2026-1'!W:W,C276,'Planificación 2026-1'!E:E,"FILIAL",'Planificación 2026-1'!X:X,"PRESENCIAL"))</f>
        <v>0</v>
      </c>
      <c r="DL276" s="42">
        <f>IF(C276="","",SUMIFS('Planificación 2026-1'!R:R,'Planificación 2026-1'!W:W,C276,'Planificación 2026-1'!E:E,"FILIAL",'Planificación 2026-1'!X:X,"HIBRIDO PRESENCIAL"))</f>
        <v>0</v>
      </c>
      <c r="DM276" s="81" t="str">
        <f t="shared" si="62"/>
        <v>P04 P31 P55</v>
      </c>
      <c r="DN276" s="78">
        <f>IF(C276="","",SUMIFS('Planificación 2026-1'!R:R,'Planificación 2026-1'!W:W,C276,'Planificación 2026-1'!E:E,"SUNAMPE",'Planificación 2026-1'!X:X,"VIRTUAL"))</f>
        <v>4</v>
      </c>
      <c r="DO276" s="42">
        <f>IF(C276="","",SUMIFS('Planificación 2026-1'!R:R,'Planificación 2026-1'!W:W,C276,'Planificación 2026-1'!E:E,"SUNAMPE",'Planificación 2026-1'!X:X,"PRESENCIAL"))</f>
        <v>28</v>
      </c>
      <c r="DP276" s="81" t="str">
        <f t="shared" si="63"/>
        <v/>
      </c>
      <c r="DQ276" s="78">
        <f>IF(C276="","",SUMIFS('Planificación 2026-1'!R:R,'Planificación 2026-1'!W:W,C276,'Planificación 2026-1'!E:E,"HUAURA",'Planificación 2026-1'!X:X,"VIRTUAL"))</f>
        <v>0</v>
      </c>
      <c r="DR276" s="42">
        <f>IF(C276="","",SUMIFS('Planificación 2026-1'!R:R,'Planificación 2026-1'!W:W,C276,'Planificación 2026-1'!E:E,"HUAURA",'Planificación 2026-1'!X:X,"PRESENCIAL"))</f>
        <v>0</v>
      </c>
      <c r="DS276" s="48">
        <f>SUMIFS('Planificación 2026-1'!R:R,'Planificación 2026-1'!W:W,C276,'Planificación 2026-1'!E:E,"PRINCIPAL",'Planificación 2026-1'!X:X,"VIRTUAL",'Planificación 2026-1'!H:H,"&gt;2")</f>
        <v>0</v>
      </c>
      <c r="DT276" s="48">
        <f>SUMIFS('Planificación 2026-1'!R:R,'Planificación 2026-1'!W:W,C276,'Planificación 2026-1'!E:E,"PRINCIPAL",'Planificación 2026-1'!X:X,"&lt;&gt;VIRTUAL",'Planificación 2026-1'!H:H,"&gt;2")</f>
        <v>0</v>
      </c>
      <c r="DU276" s="48">
        <f>SUMIFS('Planificación 2026-1'!R:R,'Planificación 2026-1'!W:W,C276,'Planificación 2026-1'!E:E,"SUNAMPE",'Planificación 2026-1'!X:X,"VIRTUAL",'Planificación 2026-1'!H:H,"&gt;2")</f>
        <v>4</v>
      </c>
      <c r="DV276" s="48">
        <f>SUMIFS('Planificación 2026-1'!R:R,'Planificación 2026-1'!W:W,C276,'Planificación 2026-1'!E:E,"SUNAMPE",'Planificación 2026-1'!X:X,"&lt;&gt;VIRTUAL",'Planificación 2026-1'!H:H,"&gt;2")</f>
        <v>22</v>
      </c>
      <c r="DW276" s="48">
        <f>SUMIFS('Planificación 2026-1'!R:R,'Planificación 2026-1'!W:W,C276,'Planificación 2026-1'!E:E,"FILIAL",'Planificación 2026-1'!X:X,"VIRTUAL",'Planificación 2026-1'!H:H,"&gt;2")</f>
        <v>0</v>
      </c>
      <c r="DX276" s="48">
        <f>SUMIFS('Planificación 2026-1'!R:R,'Planificación 2026-1'!W:W,C276,'Planificación 2026-1'!E:E,"FILIAL",'Planificación 2026-1'!X:X,"&lt;&gt;VIRTUAL",'Planificación 2026-1'!H:H,"&gt;2")</f>
        <v>0</v>
      </c>
      <c r="DY276" s="48">
        <f>SUMIFS('Planificación 2026-1'!R:R,'Planificación 2026-1'!W:W,C276,'Planificación 2026-1'!E:E,"PORUMA",'Planificación 2026-1'!X:X,"VIRTUAL",'Planificación 2026-1'!H:H,"&gt;2")</f>
        <v>0</v>
      </c>
      <c r="DZ276" s="48">
        <f>SUMIFS('Planificación 2026-1'!R:R,'Planificación 2026-1'!W:W,C276,'Planificación 2026-1'!E:E,"PORUMA",'Planificación 2026-1'!X:X,"&lt;&gt;VIRTUAL",'Planificación 2026-1'!H:H,"&gt;2")</f>
        <v>0</v>
      </c>
      <c r="EA276" s="48">
        <f>SUMIFS('Planificación 2026-1'!R:R,'Planificación 2026-1'!W:W,C276,'Planificación 2026-1'!E:E,"HUAURA",'Planificación 2026-1'!X:X,"VIRTUAL",'Planificación 2026-1'!H:H,"&gt;2")</f>
        <v>0</v>
      </c>
      <c r="EB276" s="48">
        <f>SUMIFS('Planificación 2026-1'!R:R,'Planificación 2026-1'!W:W,C276,'Planificación 2026-1'!E:E,"HUAURA",'Planificación 2026-1'!X:X,"&lt;&gt;VIRTUAL",'Planificación 2026-1'!H:H,"&gt;2")</f>
        <v>0</v>
      </c>
      <c r="EC276" s="48">
        <f>SUMIFS('Planificación 2026-1'!R:R,'Planificación 2026-1'!W:W,C276,'Planificación 2026-1'!E:E,"PRINCIPAL",'Planificación 2026-1'!X:X,"VIRTUAL",'Planificación 2026-1'!H:H,"&lt;3")</f>
        <v>0</v>
      </c>
      <c r="ED276" s="48">
        <f>SUMIFS('Planificación 2026-1'!R:R,'Planificación 2026-1'!W:W,C276,'Planificación 2026-1'!E:E,"PRINCIPAL",'Planificación 2026-1'!X:X,"&lt;&gt;VIRTUAL",'Planificación 2026-1'!H:H,"&lt;3")</f>
        <v>6</v>
      </c>
      <c r="EE276" s="48">
        <f>SUMIFS('Planificación 2026-1'!R:R,'Planificación 2026-1'!W:W,C276,'Planificación 2026-1'!E:E,"SUNAMPE",'Planificación 2026-1'!X:X,"VIRTUAL",'Planificación 2026-1'!H:H,"&lt;3")</f>
        <v>0</v>
      </c>
      <c r="EF276" s="48">
        <f>SUMIFS('Planificación 2026-1'!R:R,'Planificación 2026-1'!W:W,C276,'Planificación 2026-1'!E:E,"SUNAMPE",'Planificación 2026-1'!X:X,"&lt;&gt;VIRTUAL",'Planificación 2026-1'!H:H,"&lt;3")</f>
        <v>6</v>
      </c>
      <c r="EG276" s="48">
        <f>SUMIFS('Planificación 2026-1'!R:R,'Planificación 2026-1'!W:W,C276,'Planificación 2026-1'!E:E,"FILIAL",'Planificación 2026-1'!X:X,"VIRTUAL",'Planificación 2026-1'!H:H,"&lt;3")</f>
        <v>0</v>
      </c>
      <c r="EH276" s="48">
        <f>SUMIFS('Planificación 2026-1'!R:R,'Planificación 2026-1'!W:W,C276,'Planificación 2026-1'!E:E,"FILIAL",'Planificación 2026-1'!X:X,"&lt;&gt;VIRTUAL",'Planificación 2026-1'!H:H,"&lt;3")</f>
        <v>0</v>
      </c>
      <c r="EI276" s="48">
        <f>SUMIFS('Planificación 2026-1'!R:R,'Planificación 2026-1'!W:W,C276,'Planificación 2026-1'!E:E,"PORUMA",'Planificación 2026-1'!X:X,"VIRTUAL",'Planificación 2026-1'!H:H,"&lt;3")</f>
        <v>0</v>
      </c>
      <c r="EJ276" s="48">
        <f>SUMIFS('Planificación 2026-1'!R:R,'Planificación 2026-1'!W:W,C276,'Planificación 2026-1'!E:E,"PORUMA",'Planificación 2026-1'!X:X,"&lt;&gt;VIRTUAL",'Planificación 2026-1'!H:H,"&lt;3")</f>
        <v>0</v>
      </c>
      <c r="EK276" s="48">
        <f>SUMIFS('Planificación 2026-1'!R:R,'Planificación 2026-1'!W:W,C276,'Planificación 2026-1'!E:E,"HUAURA",'Planificación 2026-1'!X:X,"VIRTUAL",'Planificación 2026-1'!H:H,"&lt;3")</f>
        <v>0</v>
      </c>
      <c r="EL276" s="48">
        <f>SUMIFS('Planificación 2026-1'!R:R,'Planificación 2026-1'!W:W,C276,'Planificación 2026-1'!E:E,"HUAURA",'Planificación 2026-1'!X:X,"&lt;&gt;VIRTUAL",'Planificación 2026-1'!H:H,"&lt;3")</f>
        <v>0</v>
      </c>
      <c r="EM276" s="48">
        <f t="shared" si="64"/>
        <v>0</v>
      </c>
      <c r="EN276" s="48">
        <f t="shared" si="65"/>
        <v>0</v>
      </c>
      <c r="EO276" s="48">
        <f t="shared" si="66"/>
        <v>0</v>
      </c>
      <c r="EP276" s="48">
        <f t="shared" si="67"/>
        <v>6</v>
      </c>
      <c r="EQ276" s="48">
        <f t="shared" si="68"/>
        <v>32</v>
      </c>
      <c r="ER276" s="48"/>
      <c r="ES276" s="48">
        <f t="shared" si="69"/>
        <v>4</v>
      </c>
      <c r="ET276" s="48">
        <f t="shared" si="70"/>
        <v>34</v>
      </c>
      <c r="EU276" s="48" t="b">
        <f t="shared" si="71"/>
        <v>1</v>
      </c>
      <c r="EV276" s="48" t="str">
        <f t="shared" si="72"/>
        <v/>
      </c>
      <c r="EW276" s="48" t="str">
        <f t="shared" si="73"/>
        <v>MAS PRESENCIAL</v>
      </c>
    </row>
    <row r="277" spans="2:153" x14ac:dyDescent="0.3">
      <c r="B277" s="383">
        <v>274</v>
      </c>
      <c r="C277" s="107" t="s">
        <v>1043</v>
      </c>
      <c r="D277" s="82">
        <f>SUMIF('Planificación 2026-1'!W:W,C277,'Planificación 2026-1'!R:R)</f>
        <v>0</v>
      </c>
      <c r="E277" s="385" t="s">
        <v>319</v>
      </c>
      <c r="F277" s="386"/>
      <c r="G277" s="107" t="s">
        <v>431</v>
      </c>
      <c r="H277" s="107" t="s">
        <v>438</v>
      </c>
      <c r="I277" s="77" t="str">
        <f>IF(SUM(COUNTIFS('Planificación 2026-1'!E:E,"PRINCIPAL",'Planificación 2026-1'!W:W,C277,'Planificación 2026-1'!G:G,"AF"))&gt;0,"P01"," ")</f>
        <v xml:space="preserve"> </v>
      </c>
      <c r="J277" s="78" t="str">
        <f>IF(SUM(COUNTIFS('Planificación 2026-1'!E:E,"PRINCIPAL",'Planificación 2026-1'!W:W,C277,'Planificación 2026-1'!G:G,"EN"))&gt;0,"P02"," ")</f>
        <v xml:space="preserve"> </v>
      </c>
      <c r="K277" s="78" t="str">
        <f>IF(SUM(COUNTIFS('Planificación 2026-1'!E:E,"PRINCIPAL",'Planificación 2026-1'!W:W,C277,'Planificación 2026-1'!G:G,"IS"))&gt;0,"P03"," ")</f>
        <v xml:space="preserve"> </v>
      </c>
      <c r="L277" s="78" t="str">
        <f>IF(SUM(COUNTIFS('Planificación 2026-1'!E:E,"PRINCIPAL",'Planificación 2026-1'!W:W,C277,'Planificación 2026-1'!G:G,"PS"))&gt;0,"P04"," ")</f>
        <v xml:space="preserve"> </v>
      </c>
      <c r="M277" s="78"/>
      <c r="N277" s="78" t="str">
        <f>IF(SUM(COUNTIFS('Planificación 2026-1'!E:E,"PRINCIPAL",'Planificación 2026-1'!W:W,C277,'Planificación 2026-1'!G:G,"IN"))&gt;0,"P06"," ")</f>
        <v xml:space="preserve"> </v>
      </c>
      <c r="O277" s="78" t="str">
        <f>IF(SUM(COUNTIFS('Planificación 2026-1'!E:E,"PRINCIPAL",'Planificación 2026-1'!W:W,C277,'Planificación 2026-1'!G:G,"CA"))&gt;0,"P07"," ")</f>
        <v xml:space="preserve"> </v>
      </c>
      <c r="P277" s="78" t="str">
        <f>IF(SUM(COUNTIFS('Planificación 2026-1'!E:E,"PRINCIPAL",'Planificación 2026-1'!W:W,C277,'Planificación 2026-1'!G:G,"DE"))&gt;0,"P08"," ")</f>
        <v xml:space="preserve"> </v>
      </c>
      <c r="Q277" s="78" t="str">
        <f>IF(SUM(COUNTIFS('Planificación 2026-1'!E:E,"PRINCIPAL",'Planificación 2026-1'!W:W,C277,'Planificación 2026-1'!G:G,"OB"))&gt;0,"P09"," ")</f>
        <v xml:space="preserve"> </v>
      </c>
      <c r="R277" s="78" t="str">
        <f>IF(SUM(COUNTIFS('Planificación 2026-1'!E:E,"PRINCIPAL",'Planificación 2026-1'!W:W,C277,'Planificación 2026-1'!G:G,"MH"))&gt;0,"P31"," ")</f>
        <v xml:space="preserve"> </v>
      </c>
      <c r="S277" s="78" t="str">
        <f>IF(SUM(COUNTIFS('Planificación 2026-1'!E:E,"PRINCIPAL",'Planificación 2026-1'!W:W,C277,'Planificación 2026-1'!G:G,"IC"))&gt;0,"P32"," ")</f>
        <v xml:space="preserve"> </v>
      </c>
      <c r="T277" s="78" t="str">
        <f>IF(SUM(COUNTIFS('Planificación 2026-1'!E:E,"PRINCIPAL",'Planificación 2026-1'!W:W,C277,'Planificación 2026-1'!G:G,"AR"))&gt;0,"P34"," ")</f>
        <v xml:space="preserve"> </v>
      </c>
      <c r="U277" s="78" t="str">
        <f>IF(SUM(COUNTIFS('Planificación 2026-1'!E:E,"PRINCIPAL",'Planificación 2026-1'!W:W,C277,'Planificación 2026-1'!G:G,"T1"))&gt;0,"P35"," ")</f>
        <v xml:space="preserve"> </v>
      </c>
      <c r="V277" s="78" t="str">
        <f>IF(SUM(COUNTIFS('Planificación 2026-1'!E:E,"PRINCIPAL",'Planificación 2026-1'!W:W,C277,'Planificación 2026-1'!G:G,"T3"))&gt;0,"P36"," ")</f>
        <v xml:space="preserve"> </v>
      </c>
      <c r="W277" s="78" t="str">
        <f>IF(SUM(COUNTIFS('Planificación 2026-1'!E:E,"PRINCIPAL",'Planificación 2026-1'!W:W,C277,'Planificación 2026-1'!G:G,"T2"))&gt;0,"P37"," ")</f>
        <v xml:space="preserve"> </v>
      </c>
      <c r="X277" s="78" t="str">
        <f>IF(SUM(COUNTIFS('Planificación 2026-1'!E:E,"PRINCIPAL",'Planificación 2026-1'!W:W,C277,'Planificación 2026-1'!G:G,"AE"))&gt;0,"P38"," ")</f>
        <v xml:space="preserve"> </v>
      </c>
      <c r="Y277" s="78" t="str">
        <f>IF(SUM(COUNTIFS('Planificación 2026-1'!E:E,"PRINCIPAL",'Planificación 2026-1'!W:W,C277,'Planificación 2026-1'!G:G,"T4"))&gt;0,"P55"," ")</f>
        <v xml:space="preserve"> </v>
      </c>
      <c r="Z277" s="78" t="str">
        <f>IF(SUM(COUNTIFS('Planificación 2026-1'!E:E,"FILIAL",'Planificación 2026-1'!W:W,C277,'Planificación 2026-1'!G:G,"AF"))&gt;0," P01"," ")</f>
        <v xml:space="preserve"> </v>
      </c>
      <c r="AA277" s="78" t="str">
        <f>IF(SUM(COUNTIFS('Planificación 2026-1'!E:E,"FILIAL",'Planificación 2026-1'!W:W,C277,'Planificación 2026-1'!G:G,"EN"))&gt;0,"P02"," ")</f>
        <v xml:space="preserve"> </v>
      </c>
      <c r="AB277" s="78" t="str">
        <f>IF(SUM(COUNTIFS('Planificación 2026-1'!E:E,"FILIAL",'Planificación 2026-1'!W:W,C277,'Planificación 2026-1'!G:G,"IS"))&gt;0,"P03"," ")</f>
        <v xml:space="preserve"> </v>
      </c>
      <c r="AC277" s="78" t="str">
        <f>IF(SUM(COUNTIFS('Planificación 2026-1'!E:E,"FILIAL",'Planificación 2026-1'!W:W,C277,'Planificación 2026-1'!G:G,"PS"))&gt;0,"P04"," ")</f>
        <v xml:space="preserve"> </v>
      </c>
      <c r="AD277" s="78"/>
      <c r="AE277" s="78" t="str">
        <f>IF(SUM(COUNTIFS('Planificación 2026-1'!E:E,"FILIAL",'Planificación 2026-1'!W:W,C277,'Planificación 2026-1'!G:G,"IN"))&gt;0,"P06"," ")</f>
        <v xml:space="preserve"> </v>
      </c>
      <c r="AF277" s="78" t="str">
        <f>IF(SUM(COUNTIFS('Planificación 2026-1'!E:E,"FILIAL",'Planificación 2026-1'!W:W,C277,'Planificación 2026-1'!G:G,"CA"))&gt;0,"P07"," ")</f>
        <v xml:space="preserve"> </v>
      </c>
      <c r="AG277" s="78" t="str">
        <f>IF(SUM(COUNTIFS('Planificación 2026-1'!E:E,"FILIAL",'Planificación 2026-1'!W:W,C277,'Planificación 2026-1'!G:G,"DE"))&gt;0,"P08"," ")</f>
        <v xml:space="preserve"> </v>
      </c>
      <c r="AH277" s="78" t="str">
        <f>IF(SUM(COUNTIFS('Planificación 2026-1'!E:E,"FILIAL",'Planificación 2026-1'!W:W,C277,'Planificación 2026-1'!G:G,"OB"))&gt;0,"P09"," ")</f>
        <v xml:space="preserve"> </v>
      </c>
      <c r="AI277" s="78" t="str">
        <f>IF(SUM(COUNTIFS('Planificación 2026-1'!E:E,"FILIAL",'Planificación 2026-1'!W:W,C277,'Planificación 2026-1'!G:G,"MH"))&gt;0,"P31"," ")</f>
        <v xml:space="preserve"> </v>
      </c>
      <c r="AJ277" s="78" t="str">
        <f>IF(SUM(COUNTIFS('Planificación 2026-1'!E:E,"FILIAL",'Planificación 2026-1'!W:W,C277,'Planificación 2026-1'!G:G,"IC"))&gt;0,"P32"," ")</f>
        <v xml:space="preserve"> </v>
      </c>
      <c r="AK277" s="78" t="str">
        <f>IF(SUM(COUNTIFS('Planificación 2026-1'!E:E,"FILIAL",'Planificación 2026-1'!W:W,C277,'Planificación 2026-1'!G:G,"AR"))&gt;0,"P34"," ")</f>
        <v xml:space="preserve"> </v>
      </c>
      <c r="AL277" s="78" t="str">
        <f>IF(SUM(COUNTIFS('Planificación 2026-1'!E:E,"FILIAL",'Planificación 2026-1'!W:W,C277,'Planificación 2026-1'!G:G,"T1"))&gt;0,"P35"," ")</f>
        <v xml:space="preserve"> </v>
      </c>
      <c r="AM277" s="78" t="str">
        <f>IF(SUM(COUNTIFS('Planificación 2026-1'!E:E,"FILIAL",'Planificación 2026-1'!W:W,C277,'Planificación 2026-1'!G:G,"T3"))&gt;0,"P36"," ")</f>
        <v xml:space="preserve"> </v>
      </c>
      <c r="AN277" s="78" t="str">
        <f>IF(SUM(COUNTIFS('Planificación 2026-1'!E:E,"FILIAL",'Planificación 2026-1'!W:W,C277,'Planificación 2026-1'!G:G,"T2"))&gt;0,"P37"," ")</f>
        <v xml:space="preserve"> </v>
      </c>
      <c r="AO277" s="78" t="str">
        <f>IF(SUM(COUNTIFS('Planificación 2026-1'!E:E,"FILIAL",'Planificación 2026-1'!W:W,C277,'Planificación 2026-1'!G:G,"AE"))&gt;0,"P38"," ")</f>
        <v xml:space="preserve"> </v>
      </c>
      <c r="AP277" s="78" t="str">
        <f>IF(SUM(COUNTIFS('Planificación 2026-1'!E:E,"FILIAL",'Planificación 2026-1'!W:W,C277,'Planificación 2026-1'!G:G,"T4"))&gt;0,"P55"," ")</f>
        <v xml:space="preserve"> </v>
      </c>
      <c r="AQ277" s="78" t="str">
        <f>IF(SUM(COUNTIFS('Planificación 2026-1'!E:E,"SUNAMPE",'Planificación 2026-1'!W:W,C277,'Planificación 2026-1'!G:G,"AF"))&gt;0," P01"," ")</f>
        <v xml:space="preserve"> </v>
      </c>
      <c r="AR277" s="78" t="str">
        <f>IF(SUM(COUNTIFS('Planificación 2026-1'!E:E,"SUNAMPE",'Planificación 2026-1'!W:W,C277,'Planificación 2026-1'!G:G,"EN"))&gt;0,"P02"," ")</f>
        <v xml:space="preserve"> </v>
      </c>
      <c r="AS277" s="78" t="str">
        <f>IF(SUM(COUNTIFS('Planificación 2026-1'!E:E,"SUNAMPE",'Planificación 2026-1'!W:W,C277,'Planificación 2026-1'!G:G,"IS"))&gt;0,"P03"," ")</f>
        <v xml:space="preserve"> </v>
      </c>
      <c r="AT277" s="78" t="str">
        <f>IF(SUM(COUNTIFS('Planificación 2026-1'!E:E,"SUNAMPE",'Planificación 2026-1'!W:W,C277,'Planificación 2026-1'!G:G,"PS"))&gt;0,"P04"," ")</f>
        <v xml:space="preserve"> </v>
      </c>
      <c r="AU277" s="78"/>
      <c r="AV277" s="78" t="str">
        <f>IF(SUM(COUNTIFS('Planificación 2026-1'!E:E,"SUNAMPE",'Planificación 2026-1'!W:W,C277,'Planificación 2026-1'!G:G,"IN"))&gt;0,"P06"," ")</f>
        <v xml:space="preserve"> </v>
      </c>
      <c r="AW277" s="78" t="str">
        <f>IF(SUM(COUNTIFS('Planificación 2026-1'!E:E,"SUNAMPE",'Planificación 2026-1'!W:W,C277,'Planificación 2026-1'!G:G,"CA"))&gt;0,"P07"," ")</f>
        <v xml:space="preserve"> </v>
      </c>
      <c r="AX277" s="78" t="str">
        <f>IF(SUM(COUNTIFS('Planificación 2026-1'!E:E,"SUNAMPE",'Planificación 2026-1'!W:W,C277,'Planificación 2026-1'!G:G,"DE"))&gt;0,"P08"," ")</f>
        <v xml:space="preserve"> </v>
      </c>
      <c r="AY277" s="78" t="str">
        <f>IF(SUM(COUNTIFS('Planificación 2026-1'!E:E,"SUNAMPE",'Planificación 2026-1'!W:W,C277,'Planificación 2026-1'!G:G,"OB"))&gt;0,"P09"," ")</f>
        <v xml:space="preserve"> </v>
      </c>
      <c r="AZ277" s="78" t="str">
        <f>IF(SUM(COUNTIFS('Planificación 2026-1'!E:E,"SUNAMPE",'Planificación 2026-1'!W:W,C277,'Planificación 2026-1'!G:G,"MH"))&gt;0,"P31"," ")</f>
        <v xml:space="preserve"> </v>
      </c>
      <c r="BA277" s="78" t="str">
        <f>IF(SUM(COUNTIFS('Planificación 2026-1'!E:E,"SUNAMPE",'Planificación 2026-1'!W:W,C277,'Planificación 2026-1'!G:G,"IC"))&gt;0,"P32"," ")</f>
        <v xml:space="preserve"> </v>
      </c>
      <c r="BB277" s="78" t="str">
        <f>IF(SUM(COUNTIFS('Planificación 2026-1'!E:E,"SUNAMPE",'Planificación 2026-1'!W:W,C277,'Planificación 2026-1'!G:G,"AR"))&gt;0,"P34"," ")</f>
        <v xml:space="preserve"> </v>
      </c>
      <c r="BC277" s="78" t="str">
        <f>IF(SUM(COUNTIFS('Planificación 2026-1'!E:E,"SUNAMPE",'Planificación 2026-1'!W:W,C277,'Planificación 2026-1'!G:G,"T1"))&gt;0,"P35"," ")</f>
        <v xml:space="preserve"> </v>
      </c>
      <c r="BD277" s="78" t="str">
        <f>IF(SUM(COUNTIFS('Planificación 2026-1'!E:E,"SUNAMPE",'Planificación 2026-1'!W:W,C277,'Planificación 2026-1'!G:G,"T3"))&gt;0,"P36"," ")</f>
        <v xml:space="preserve"> </v>
      </c>
      <c r="BE277" s="78" t="str">
        <f>IF(SUM(COUNTIFS('Planificación 2026-1'!E:E,"SUNAMPE",'Planificación 2026-1'!W:W,C277,'Planificación 2026-1'!G:G,"T2"))&gt;0,"P37"," ")</f>
        <v xml:space="preserve"> </v>
      </c>
      <c r="BF277" s="78" t="str">
        <f>IF(SUM(COUNTIFS('Planificación 2026-1'!E:E,"SUNAMPE",'Planificación 2026-1'!W:W,C277,'Planificación 2026-1'!G:G,"AE"))&gt;0,"P38"," ")</f>
        <v xml:space="preserve"> </v>
      </c>
      <c r="BG277" s="78" t="str">
        <f>IF(SUM(COUNTIFS('Planificación 2026-1'!E:E,"SUNAMPE",'Planificación 2026-1'!W:W,C277,'Planificación 2026-1'!G:G,"T4"))&gt;0,"P55"," ")</f>
        <v xml:space="preserve"> </v>
      </c>
      <c r="BH277" s="78" t="str">
        <f>IF(SUM(COUNTIFS('Planificación 2026-1'!E:E,"HUAURA",'Planificación 2026-1'!W:W,C277,'Planificación 2026-1'!G:G,"AF"))&gt;0," P01"," ")</f>
        <v xml:space="preserve"> </v>
      </c>
      <c r="BI277" s="78" t="str">
        <f>IF(SUM(COUNTIFS('Planificación 2026-1'!E:E,"HUAURA",'Planificación 2026-1'!W:W,C277,'Planificación 2026-1'!G:G,"EN"))&gt;0,"P02"," ")</f>
        <v xml:space="preserve"> </v>
      </c>
      <c r="BJ277" s="78" t="str">
        <f>IF(SUM(COUNTIFS('Planificación 2026-1'!E:E,"HUAURA",'Planificación 2026-1'!W:W,C277,'Planificación 2026-1'!G:G,"IS"))&gt;0,"P03"," ")</f>
        <v xml:space="preserve"> </v>
      </c>
      <c r="BK277" s="78" t="str">
        <f>IF(SUM(COUNTIFS('Planificación 2026-1'!E:E,"HUAURA",'Planificación 2026-1'!W:W,C277,'Planificación 2026-1'!G:G,"PS"))&gt;0,"P04"," ")</f>
        <v xml:space="preserve"> </v>
      </c>
      <c r="BL277" s="78"/>
      <c r="BM277" s="78" t="str">
        <f>IF(SUM(COUNTIFS('Planificación 2026-1'!E:E,"HUAURA",'Planificación 2026-1'!W:W,C277,'Planificación 2026-1'!G:G,"IN"))&gt;0,"P06"," ")</f>
        <v xml:space="preserve"> </v>
      </c>
      <c r="BN277" s="78" t="str">
        <f>IF(SUM(COUNTIFS('Planificación 2026-1'!E:E,"HUAURA",'Planificación 2026-1'!W:W,C277,'Planificación 2026-1'!G:G,"CA"))&gt;0,"P07"," ")</f>
        <v xml:space="preserve"> </v>
      </c>
      <c r="BO277" s="78" t="str">
        <f>IF(SUM(COUNTIFS('Planificación 2026-1'!E:E,"HUAURA",'Planificación 2026-1'!W:W,C277,'Planificación 2026-1'!G:G,"DE"))&gt;0,"P08"," ")</f>
        <v xml:space="preserve"> </v>
      </c>
      <c r="BP277" s="78" t="str">
        <f>IF(SUM(COUNTIFS('Planificación 2026-1'!E:E,"HUAURA",'Planificación 2026-1'!W:W,C277,'Planificación 2026-1'!G:G,"OB"))&gt;0,"P09"," ")</f>
        <v xml:space="preserve"> </v>
      </c>
      <c r="BQ277" s="78" t="str">
        <f>IF(SUM(COUNTIFS('Planificación 2026-1'!E:E,"HUAURA",'Planificación 2026-1'!W:W,C277,'Planificación 2026-1'!G:G,"MH"))&gt;0,"P31"," ")</f>
        <v xml:space="preserve"> </v>
      </c>
      <c r="BR277" s="78" t="str">
        <f>IF(SUM(COUNTIFS('Planificación 2026-1'!E:E,"HUAURA",'Planificación 2026-1'!W:W,C277,'Planificación 2026-1'!G:G,"IC"))&gt;0,"P32"," ")</f>
        <v xml:space="preserve"> </v>
      </c>
      <c r="BS277" s="78" t="str">
        <f>IF(SUM(COUNTIFS('Planificación 2026-1'!E:E,"HUAURA",'Planificación 2026-1'!W:W,C277,'Planificación 2026-1'!G:G,"AR"))&gt;0,"P34"," ")</f>
        <v xml:space="preserve"> </v>
      </c>
      <c r="BT277" s="78" t="str">
        <f>IF(SUM(COUNTIFS('Planificación 2026-1'!E:E,"HUAURA",'Planificación 2026-1'!W:W,C277,'Planificación 2026-1'!G:G,"T1"))&gt;0,"P35"," ")</f>
        <v xml:space="preserve"> </v>
      </c>
      <c r="BU277" s="78" t="str">
        <f>IF(SUM(COUNTIFS('Planificación 2026-1'!E:E,"HUAURA",'Planificación 2026-1'!W:W,C277,'Planificación 2026-1'!G:G,"T3"))&gt;0,"P36"," ")</f>
        <v xml:space="preserve"> </v>
      </c>
      <c r="BV277" s="78" t="str">
        <f>IF(SUM(COUNTIFS('Planificación 2026-1'!E:E,"HUAURA",'Planificación 2026-1'!W:W,C277,'Planificación 2026-1'!G:G,"T2"))&gt;0,"P37"," ")</f>
        <v xml:space="preserve"> </v>
      </c>
      <c r="BW277" s="78" t="str">
        <f>IF(SUM(COUNTIFS('Planificación 2026-1'!E:E,"HUAURA",'Planificación 2026-1'!W:W,C277,'Planificación 2026-1'!G:G,"AE"))&gt;0,"P38"," ")</f>
        <v xml:space="preserve"> </v>
      </c>
      <c r="BX277" s="78" t="str">
        <f>IF(SUM(COUNTIFS('Planificación 2026-1'!E:E,"HUAURA",'Planificación 2026-1'!W:W,C277,'Planificación 2026-1'!G:G,"T4"))&gt;0,"P55"," ")</f>
        <v xml:space="preserve"> </v>
      </c>
      <c r="BY277" s="79">
        <f>SUMIFS('Planificación 2026-1'!R:R,'Planificación 2026-1'!W:W,C277,'Planificación 2026-1'!G:G,"AF",'Planificación 2026-1'!H:H,"&gt;2")</f>
        <v>0</v>
      </c>
      <c r="BZ277" s="79">
        <f>SUMIFS('Planificación 2026-1'!R:R,'Planificación 2026-1'!W:W,C277,'Planificación 2026-1'!G:G,"EN",'Planificación 2026-1'!H:H,"&gt;2")</f>
        <v>0</v>
      </c>
      <c r="CA277" s="79">
        <f>SUMIFS('Planificación 2026-1'!R:R,'Planificación 2026-1'!W:W,C277,'Planificación 2026-1'!G:G,"IS",'Planificación 2026-1'!H:H,"&gt;2")</f>
        <v>0</v>
      </c>
      <c r="CB277" s="79">
        <f>SUMIFS('Planificación 2026-1'!R:R,'Planificación 2026-1'!W:W,C277,'Planificación 2026-1'!G:G,"PS",'Planificación 2026-1'!H:H,"&gt;2")</f>
        <v>0</v>
      </c>
      <c r="CC277" s="79">
        <f>SUMIFS('Planificación 2026-1'!R:R,'Planificación 2026-1'!W:W,C277,'Planificación 2026-1'!G:G,"IN",'Planificación 2026-1'!H:H,"&gt;2")</f>
        <v>0</v>
      </c>
      <c r="CD277" s="79">
        <f>SUMIFS('Planificación 2026-1'!R:R,'Planificación 2026-1'!W:W,C277,'Planificación 2026-1'!G:G,"CA",'Planificación 2026-1'!H:H,"&gt;2")</f>
        <v>0</v>
      </c>
      <c r="CE277" s="79">
        <f>SUMIFS('Planificación 2026-1'!R:R,'Planificación 2026-1'!W:W,C277,'Planificación 2026-1'!G:G,"DE",'Planificación 2026-1'!H:H,"&gt;2")</f>
        <v>0</v>
      </c>
      <c r="CF277" s="79">
        <f>SUMIFS('Planificación 2026-1'!R:R,'Planificación 2026-1'!W:W,C277,'Planificación 2026-1'!G:G,"OB",'Planificación 2026-1'!H:H,"&gt;2")</f>
        <v>0</v>
      </c>
      <c r="CG277" s="79">
        <f>SUMIFS('Planificación 2026-1'!R:R,'Planificación 2026-1'!W:W,C277,'Planificación 2026-1'!G:G,"MH",'Planificación 2026-1'!H:H,"&gt;2")</f>
        <v>0</v>
      </c>
      <c r="CH277" s="79">
        <f>SUMIFS('Planificación 2026-1'!R:R,'Planificación 2026-1'!W:W,C277,'Planificación 2026-1'!G:G,"IC",'Planificación 2026-1'!H:H,"&gt;2")</f>
        <v>0</v>
      </c>
      <c r="CI277" s="79">
        <f>SUMIFS('Planificación 2026-1'!R:R,'Planificación 2026-1'!W:W,C277,'Planificación 2026-1'!G:G,"AR",'Planificación 2026-1'!H:H,"&gt;2")</f>
        <v>0</v>
      </c>
      <c r="CJ277" s="79">
        <f>SUMIFS('Planificación 2026-1'!R:R,'Planificación 2026-1'!W:W,C277,'Planificación 2026-1'!G:G,"T1",'Planificación 2026-1'!H:H,"&gt;2")</f>
        <v>0</v>
      </c>
      <c r="CK277" s="79">
        <f>SUMIFS('Planificación 2026-1'!R:R,'Planificación 2026-1'!W:W,C277,'Planificación 2026-1'!G:G,"T3",'Planificación 2026-1'!H:H,"&gt;2")</f>
        <v>0</v>
      </c>
      <c r="CL277" s="79">
        <f>SUMIFS('Planificación 2026-1'!R:R,'Planificación 2026-1'!W:W,C277,'Planificación 2026-1'!G:G,"T2",'Planificación 2026-1'!H:H,"&gt;2")</f>
        <v>0</v>
      </c>
      <c r="CM277" s="79">
        <f>SUMIFS('Planificación 2026-1'!R:R,'Planificación 2026-1'!W:W,C277,'Planificación 2026-1'!G:G,"AE",'Planificación 2026-1'!H:H,"&gt;2")</f>
        <v>0</v>
      </c>
      <c r="CN277" s="79">
        <f>SUMIFS('Planificación 2026-1'!R:R,'Planificación 2026-1'!W:W,C277,'Planificación 2026-1'!G:G,"T4",'Planificación 2026-1'!H:H,"&gt;2")</f>
        <v>0</v>
      </c>
      <c r="CO277" s="79">
        <f>SUMIFS('Planificación 2026-1'!R:R,'Planificación 2026-1'!W:W,C277,'Planificación 2026-1'!G:G,"AF",'Planificación 2026-1'!H:H,"&lt;3")</f>
        <v>0</v>
      </c>
      <c r="CP277" s="79">
        <f>SUMIFS('Planificación 2026-1'!R:R,'Planificación 2026-1'!W:W,C277,'Planificación 2026-1'!G:G,"EN",'Planificación 2026-1'!H:H,"&lt;3")</f>
        <v>0</v>
      </c>
      <c r="CQ277" s="79">
        <f>SUMIFS('Planificación 2026-1'!R:R,'Planificación 2026-1'!W:W,C277,'Planificación 2026-1'!G:G,"IS",'Planificación 2026-1'!H:H,"&lt;3")</f>
        <v>0</v>
      </c>
      <c r="CR277" s="79">
        <f>SUMIFS('Planificación 2026-1'!R:R,'Planificación 2026-1'!W:W,C277,'Planificación 2026-1'!G:G,"PS",'Planificación 2026-1'!H:H,"&lt;3")</f>
        <v>0</v>
      </c>
      <c r="CS277" s="79">
        <f>SUMIFS('Planificación 2026-1'!R:R,'Planificación 2026-1'!W:W,C277,'Planificación 2026-1'!G:G,"IN",'Planificación 2026-1'!H:H,"&lt;3")</f>
        <v>0</v>
      </c>
      <c r="CT277" s="79">
        <f>SUMIFS('Planificación 2026-1'!R:R,'Planificación 2026-1'!W:W,C277,'Planificación 2026-1'!G:G,"CA",'Planificación 2026-1'!H:H,"&lt;3")</f>
        <v>0</v>
      </c>
      <c r="CU277" s="79">
        <f>SUMIFS('Planificación 2026-1'!R:R,'Planificación 2026-1'!W:W,C277,'Planificación 2026-1'!G:G,"DE",'Planificación 2026-1'!H:H,"&lt;3")</f>
        <v>0</v>
      </c>
      <c r="CV277" s="79">
        <f>SUMIFS('Planificación 2026-1'!R:R,'Planificación 2026-1'!W:W,C277,'Planificación 2026-1'!G:G,"OB",'Planificación 2026-1'!H:H,"&lt;3")</f>
        <v>0</v>
      </c>
      <c r="CW277" s="79">
        <f>SUMIFS('Planificación 2026-1'!R:R,'Planificación 2026-1'!W:W,C277,'Planificación 2026-1'!G:G,"MH",'Planificación 2026-1'!H:H,"&lt;3")</f>
        <v>0</v>
      </c>
      <c r="CX277" s="79">
        <f>SUMIFS('Planificación 2026-1'!R:R,'Planificación 2026-1'!W:W,C277,'Planificación 2026-1'!G:G,"IC",'Planificación 2026-1'!H:H,"&lt;3")</f>
        <v>0</v>
      </c>
      <c r="CY277" s="79">
        <f>SUMIFS('Planificación 2026-1'!R:R,'Planificación 2026-1'!W:W,C277,'Planificación 2026-1'!G:G,"AR",'Planificación 2026-1'!H:H,"&lt;3")</f>
        <v>0</v>
      </c>
      <c r="CZ277" s="79">
        <f>SUMIFS('Planificación 2026-1'!R:R,'Planificación 2026-1'!W:W,C277,'Planificación 2026-1'!G:G,"T1",'Planificación 2026-1'!H:H,"&lt;3")</f>
        <v>0</v>
      </c>
      <c r="DA277" s="79">
        <f>SUMIFS('Planificación 2026-1'!R:R,'Planificación 2026-1'!W:W,C277,'Planificación 2026-1'!G:G,"T3",'Planificación 2026-1'!H:H,"&lt;3")</f>
        <v>0</v>
      </c>
      <c r="DB277" s="79">
        <f>SUMIFS('Planificación 2026-1'!R:R,'Planificación 2026-1'!W:W,C277,'Planificación 2026-1'!G:G,"T2",'Planificación 2026-1'!H:H,"&lt;3")</f>
        <v>0</v>
      </c>
      <c r="DC277" s="79">
        <f>SUMIFS('Planificación 2026-1'!R:R,'Planificación 2026-1'!W:W,C277,'Planificación 2026-1'!G:G,"AE",'Planificación 2026-1'!H:H,"&lt;3")</f>
        <v>0</v>
      </c>
      <c r="DD277" s="79">
        <f>SUMIFS('Planificación 2026-1'!R:R,'Planificación 2026-1'!W:W,C277,'Planificación 2026-1'!G:G,"T4",'Planificación 2026-1'!H:H,"&lt;3")</f>
        <v>0</v>
      </c>
      <c r="DE277" s="78" t="str">
        <f t="shared" si="60"/>
        <v/>
      </c>
      <c r="DF277" s="30">
        <f>IF(C277="","",SUMIFS('Planificación 2026-1'!R:R,'Planificación 2026-1'!W:W,C277,'Planificación 2026-1'!E:E,"PRINCIPAL",'Planificación 2026-1'!X:X,"VIRTUAL"))</f>
        <v>0</v>
      </c>
      <c r="DG277" s="30">
        <f>IF(C277="","",SUMIFS('Planificación 2026-1'!R:R,'Planificación 2026-1'!W:W,C277,'Planificación 2026-1'!E:E,"PRINCIPAL",'Planificación 2026-1'!X:X,"PRESENCIAL"))</f>
        <v>0</v>
      </c>
      <c r="DH277" s="30">
        <f>IF(C277="","",SUMIFS('Planificación 2026-1'!R:R,'Planificación 2026-1'!W:W,C277,'Planificación 2026-1'!E:E,"PRINCIPAL",'Planificación 2026-1'!X:X,"HIBRIDO PRESENCIAL"))</f>
        <v>0</v>
      </c>
      <c r="DI277" s="78" t="str">
        <f t="shared" si="61"/>
        <v/>
      </c>
      <c r="DJ277" s="78">
        <f>IF(C277="","",SUMIFS('Planificación 2026-1'!R:R,'Planificación 2026-1'!W:W,C277,'Planificación 2026-1'!E:E,"FILIAL",'Planificación 2026-1'!X:X,"VIRTUAL"))</f>
        <v>0</v>
      </c>
      <c r="DK277" s="80">
        <f>IF(C277="","",SUMIFS('Planificación 2026-1'!R:R,'Planificación 2026-1'!W:W,C277,'Planificación 2026-1'!E:E,"FILIAL",'Planificación 2026-1'!X:X,"PRESENCIAL"))</f>
        <v>0</v>
      </c>
      <c r="DL277" s="42">
        <f>IF(C277="","",SUMIFS('Planificación 2026-1'!R:R,'Planificación 2026-1'!W:W,C277,'Planificación 2026-1'!E:E,"FILIAL",'Planificación 2026-1'!X:X,"HIBRIDO PRESENCIAL"))</f>
        <v>0</v>
      </c>
      <c r="DM277" s="81" t="str">
        <f t="shared" si="62"/>
        <v/>
      </c>
      <c r="DN277" s="78">
        <f>IF(C277="","",SUMIFS('Planificación 2026-1'!R:R,'Planificación 2026-1'!W:W,C277,'Planificación 2026-1'!E:E,"SUNAMPE",'Planificación 2026-1'!X:X,"VIRTUAL"))</f>
        <v>0</v>
      </c>
      <c r="DO277" s="42">
        <f>IF(C277="","",SUMIFS('Planificación 2026-1'!R:R,'Planificación 2026-1'!W:W,C277,'Planificación 2026-1'!E:E,"SUNAMPE",'Planificación 2026-1'!X:X,"PRESENCIAL"))</f>
        <v>0</v>
      </c>
      <c r="DP277" s="81" t="str">
        <f t="shared" si="63"/>
        <v/>
      </c>
      <c r="DQ277" s="78">
        <f>IF(C277="","",SUMIFS('Planificación 2026-1'!R:R,'Planificación 2026-1'!W:W,C277,'Planificación 2026-1'!E:E,"HUAURA",'Planificación 2026-1'!X:X,"VIRTUAL"))</f>
        <v>0</v>
      </c>
      <c r="DR277" s="42">
        <f>IF(C277="","",SUMIFS('Planificación 2026-1'!R:R,'Planificación 2026-1'!W:W,C277,'Planificación 2026-1'!E:E,"HUAURA",'Planificación 2026-1'!X:X,"PRESENCIAL"))</f>
        <v>0</v>
      </c>
      <c r="DS277" s="48">
        <f>SUMIFS('Planificación 2026-1'!R:R,'Planificación 2026-1'!W:W,C277,'Planificación 2026-1'!E:E,"PRINCIPAL",'Planificación 2026-1'!X:X,"VIRTUAL",'Planificación 2026-1'!H:H,"&gt;2")</f>
        <v>0</v>
      </c>
      <c r="DT277" s="48">
        <f>SUMIFS('Planificación 2026-1'!R:R,'Planificación 2026-1'!W:W,C277,'Planificación 2026-1'!E:E,"PRINCIPAL",'Planificación 2026-1'!X:X,"&lt;&gt;VIRTUAL",'Planificación 2026-1'!H:H,"&gt;2")</f>
        <v>0</v>
      </c>
      <c r="DU277" s="48">
        <f>SUMIFS('Planificación 2026-1'!R:R,'Planificación 2026-1'!W:W,C277,'Planificación 2026-1'!E:E,"SUNAMPE",'Planificación 2026-1'!X:X,"VIRTUAL",'Planificación 2026-1'!H:H,"&gt;2")</f>
        <v>0</v>
      </c>
      <c r="DV277" s="48">
        <f>SUMIFS('Planificación 2026-1'!R:R,'Planificación 2026-1'!W:W,C277,'Planificación 2026-1'!E:E,"SUNAMPE",'Planificación 2026-1'!X:X,"&lt;&gt;VIRTUAL",'Planificación 2026-1'!H:H,"&gt;2")</f>
        <v>0</v>
      </c>
      <c r="DW277" s="48">
        <f>SUMIFS('Planificación 2026-1'!R:R,'Planificación 2026-1'!W:W,C277,'Planificación 2026-1'!E:E,"FILIAL",'Planificación 2026-1'!X:X,"VIRTUAL",'Planificación 2026-1'!H:H,"&gt;2")</f>
        <v>0</v>
      </c>
      <c r="DX277" s="48">
        <f>SUMIFS('Planificación 2026-1'!R:R,'Planificación 2026-1'!W:W,C277,'Planificación 2026-1'!E:E,"FILIAL",'Planificación 2026-1'!X:X,"&lt;&gt;VIRTUAL",'Planificación 2026-1'!H:H,"&gt;2")</f>
        <v>0</v>
      </c>
      <c r="DY277" s="48">
        <f>SUMIFS('Planificación 2026-1'!R:R,'Planificación 2026-1'!W:W,C277,'Planificación 2026-1'!E:E,"PORUMA",'Planificación 2026-1'!X:X,"VIRTUAL",'Planificación 2026-1'!H:H,"&gt;2")</f>
        <v>0</v>
      </c>
      <c r="DZ277" s="48">
        <f>SUMIFS('Planificación 2026-1'!R:R,'Planificación 2026-1'!W:W,C277,'Planificación 2026-1'!E:E,"PORUMA",'Planificación 2026-1'!X:X,"&lt;&gt;VIRTUAL",'Planificación 2026-1'!H:H,"&gt;2")</f>
        <v>0</v>
      </c>
      <c r="EA277" s="48">
        <f>SUMIFS('Planificación 2026-1'!R:R,'Planificación 2026-1'!W:W,C277,'Planificación 2026-1'!E:E,"HUAURA",'Planificación 2026-1'!X:X,"VIRTUAL",'Planificación 2026-1'!H:H,"&gt;2")</f>
        <v>0</v>
      </c>
      <c r="EB277" s="48">
        <f>SUMIFS('Planificación 2026-1'!R:R,'Planificación 2026-1'!W:W,C277,'Planificación 2026-1'!E:E,"HUAURA",'Planificación 2026-1'!X:X,"&lt;&gt;VIRTUAL",'Planificación 2026-1'!H:H,"&gt;2")</f>
        <v>0</v>
      </c>
      <c r="EC277" s="48">
        <f>SUMIFS('Planificación 2026-1'!R:R,'Planificación 2026-1'!W:W,C277,'Planificación 2026-1'!E:E,"PRINCIPAL",'Planificación 2026-1'!X:X,"VIRTUAL",'Planificación 2026-1'!H:H,"&lt;3")</f>
        <v>0</v>
      </c>
      <c r="ED277" s="48">
        <f>SUMIFS('Planificación 2026-1'!R:R,'Planificación 2026-1'!W:W,C277,'Planificación 2026-1'!E:E,"PRINCIPAL",'Planificación 2026-1'!X:X,"&lt;&gt;VIRTUAL",'Planificación 2026-1'!H:H,"&lt;3")</f>
        <v>0</v>
      </c>
      <c r="EE277" s="48">
        <f>SUMIFS('Planificación 2026-1'!R:R,'Planificación 2026-1'!W:W,C277,'Planificación 2026-1'!E:E,"SUNAMPE",'Planificación 2026-1'!X:X,"VIRTUAL",'Planificación 2026-1'!H:H,"&lt;3")</f>
        <v>0</v>
      </c>
      <c r="EF277" s="48">
        <f>SUMIFS('Planificación 2026-1'!R:R,'Planificación 2026-1'!W:W,C277,'Planificación 2026-1'!E:E,"SUNAMPE",'Planificación 2026-1'!X:X,"&lt;&gt;VIRTUAL",'Planificación 2026-1'!H:H,"&lt;3")</f>
        <v>0</v>
      </c>
      <c r="EG277" s="48">
        <f>SUMIFS('Planificación 2026-1'!R:R,'Planificación 2026-1'!W:W,C277,'Planificación 2026-1'!E:E,"FILIAL",'Planificación 2026-1'!X:X,"VIRTUAL",'Planificación 2026-1'!H:H,"&lt;3")</f>
        <v>0</v>
      </c>
      <c r="EH277" s="48">
        <f>SUMIFS('Planificación 2026-1'!R:R,'Planificación 2026-1'!W:W,C277,'Planificación 2026-1'!E:E,"FILIAL",'Planificación 2026-1'!X:X,"&lt;&gt;VIRTUAL",'Planificación 2026-1'!H:H,"&lt;3")</f>
        <v>0</v>
      </c>
      <c r="EI277" s="48">
        <f>SUMIFS('Planificación 2026-1'!R:R,'Planificación 2026-1'!W:W,C277,'Planificación 2026-1'!E:E,"PORUMA",'Planificación 2026-1'!X:X,"VIRTUAL",'Planificación 2026-1'!H:H,"&lt;3")</f>
        <v>0</v>
      </c>
      <c r="EJ277" s="48">
        <f>SUMIFS('Planificación 2026-1'!R:R,'Planificación 2026-1'!W:W,C277,'Planificación 2026-1'!E:E,"PORUMA",'Planificación 2026-1'!X:X,"&lt;&gt;VIRTUAL",'Planificación 2026-1'!H:H,"&lt;3")</f>
        <v>0</v>
      </c>
      <c r="EK277" s="48">
        <f>SUMIFS('Planificación 2026-1'!R:R,'Planificación 2026-1'!W:W,C277,'Planificación 2026-1'!E:E,"HUAURA",'Planificación 2026-1'!X:X,"VIRTUAL",'Planificación 2026-1'!H:H,"&lt;3")</f>
        <v>0</v>
      </c>
      <c r="EL277" s="48">
        <f>SUMIFS('Planificación 2026-1'!R:R,'Planificación 2026-1'!W:W,C277,'Planificación 2026-1'!E:E,"HUAURA",'Planificación 2026-1'!X:X,"&lt;&gt;VIRTUAL",'Planificación 2026-1'!H:H,"&lt;3")</f>
        <v>0</v>
      </c>
      <c r="EM277" s="48">
        <f t="shared" si="64"/>
        <v>0</v>
      </c>
      <c r="EN277" s="48">
        <f t="shared" si="65"/>
        <v>0</v>
      </c>
      <c r="EO277" s="48">
        <f t="shared" si="66"/>
        <v>0</v>
      </c>
      <c r="EP277" s="48">
        <f t="shared" si="67"/>
        <v>0</v>
      </c>
      <c r="EQ277" s="48">
        <f t="shared" si="68"/>
        <v>0</v>
      </c>
      <c r="ER277" s="48"/>
      <c r="ES277" s="48">
        <f t="shared" si="69"/>
        <v>0</v>
      </c>
      <c r="ET277" s="48">
        <f t="shared" si="70"/>
        <v>0</v>
      </c>
      <c r="EU277" s="48" t="b">
        <f t="shared" si="71"/>
        <v>1</v>
      </c>
      <c r="EV277" s="48" t="str">
        <f t="shared" si="72"/>
        <v/>
      </c>
      <c r="EW277" s="48" t="str">
        <f t="shared" si="73"/>
        <v>PRESENCIAL</v>
      </c>
    </row>
    <row r="278" spans="2:153" x14ac:dyDescent="0.3">
      <c r="B278" s="383">
        <v>275</v>
      </c>
      <c r="C278" s="107" t="s">
        <v>890</v>
      </c>
      <c r="D278" s="82">
        <f>SUMIF('Planificación 2026-1'!W:W,C278,'Planificación 2026-1'!R:R)</f>
        <v>18</v>
      </c>
      <c r="E278" s="385" t="s">
        <v>319</v>
      </c>
      <c r="F278" s="386"/>
      <c r="G278" s="107" t="s">
        <v>302</v>
      </c>
      <c r="H278" s="107" t="s">
        <v>435</v>
      </c>
      <c r="I278" s="77" t="str">
        <f>IF(SUM(COUNTIFS('Planificación 2026-1'!E:E,"PRINCIPAL",'Planificación 2026-1'!W:W,C278,'Planificación 2026-1'!G:G,"AF"))&gt;0,"P01"," ")</f>
        <v xml:space="preserve"> </v>
      </c>
      <c r="J278" s="78" t="str">
        <f>IF(SUM(COUNTIFS('Planificación 2026-1'!E:E,"PRINCIPAL",'Planificación 2026-1'!W:W,C278,'Planificación 2026-1'!G:G,"EN"))&gt;0,"P02"," ")</f>
        <v xml:space="preserve"> </v>
      </c>
      <c r="K278" s="78" t="str">
        <f>IF(SUM(COUNTIFS('Planificación 2026-1'!E:E,"PRINCIPAL",'Planificación 2026-1'!W:W,C278,'Planificación 2026-1'!G:G,"IS"))&gt;0,"P03"," ")</f>
        <v xml:space="preserve"> </v>
      </c>
      <c r="L278" s="78" t="str">
        <f>IF(SUM(COUNTIFS('Planificación 2026-1'!E:E,"PRINCIPAL",'Planificación 2026-1'!W:W,C278,'Planificación 2026-1'!G:G,"PS"))&gt;0,"P04"," ")</f>
        <v xml:space="preserve"> </v>
      </c>
      <c r="M278" s="78"/>
      <c r="N278" s="78" t="str">
        <f>IF(SUM(COUNTIFS('Planificación 2026-1'!E:E,"PRINCIPAL",'Planificación 2026-1'!W:W,C278,'Planificación 2026-1'!G:G,"IN"))&gt;0,"P06"," ")</f>
        <v xml:space="preserve"> </v>
      </c>
      <c r="O278" s="78" t="str">
        <f>IF(SUM(COUNTIFS('Planificación 2026-1'!E:E,"PRINCIPAL",'Planificación 2026-1'!W:W,C278,'Planificación 2026-1'!G:G,"CA"))&gt;0,"P07"," ")</f>
        <v xml:space="preserve"> </v>
      </c>
      <c r="P278" s="78" t="str">
        <f>IF(SUM(COUNTIFS('Planificación 2026-1'!E:E,"PRINCIPAL",'Planificación 2026-1'!W:W,C278,'Planificación 2026-1'!G:G,"DE"))&gt;0,"P08"," ")</f>
        <v xml:space="preserve"> </v>
      </c>
      <c r="Q278" s="78" t="str">
        <f>IF(SUM(COUNTIFS('Planificación 2026-1'!E:E,"PRINCIPAL",'Planificación 2026-1'!W:W,C278,'Planificación 2026-1'!G:G,"OB"))&gt;0,"P09"," ")</f>
        <v xml:space="preserve"> </v>
      </c>
      <c r="R278" s="78" t="str">
        <f>IF(SUM(COUNTIFS('Planificación 2026-1'!E:E,"PRINCIPAL",'Planificación 2026-1'!W:W,C278,'Planificación 2026-1'!G:G,"MH"))&gt;0,"P31"," ")</f>
        <v xml:space="preserve"> </v>
      </c>
      <c r="S278" s="78" t="str">
        <f>IF(SUM(COUNTIFS('Planificación 2026-1'!E:E,"PRINCIPAL",'Planificación 2026-1'!W:W,C278,'Planificación 2026-1'!G:G,"IC"))&gt;0,"P32"," ")</f>
        <v xml:space="preserve"> </v>
      </c>
      <c r="T278" s="78" t="str">
        <f>IF(SUM(COUNTIFS('Planificación 2026-1'!E:E,"PRINCIPAL",'Planificación 2026-1'!W:W,C278,'Planificación 2026-1'!G:G,"AR"))&gt;0,"P34"," ")</f>
        <v xml:space="preserve"> </v>
      </c>
      <c r="U278" s="78" t="str">
        <f>IF(SUM(COUNTIFS('Planificación 2026-1'!E:E,"PRINCIPAL",'Planificación 2026-1'!W:W,C278,'Planificación 2026-1'!G:G,"T1"))&gt;0,"P35"," ")</f>
        <v xml:space="preserve"> </v>
      </c>
      <c r="V278" s="78" t="str">
        <f>IF(SUM(COUNTIFS('Planificación 2026-1'!E:E,"PRINCIPAL",'Planificación 2026-1'!W:W,C278,'Planificación 2026-1'!G:G,"T3"))&gt;0,"P36"," ")</f>
        <v xml:space="preserve"> </v>
      </c>
      <c r="W278" s="78" t="str">
        <f>IF(SUM(COUNTIFS('Planificación 2026-1'!E:E,"PRINCIPAL",'Planificación 2026-1'!W:W,C278,'Planificación 2026-1'!G:G,"T2"))&gt;0,"P37"," ")</f>
        <v xml:space="preserve"> </v>
      </c>
      <c r="X278" s="78" t="str">
        <f>IF(SUM(COUNTIFS('Planificación 2026-1'!E:E,"PRINCIPAL",'Planificación 2026-1'!W:W,C278,'Planificación 2026-1'!G:G,"AE"))&gt;0,"P38"," ")</f>
        <v xml:space="preserve"> </v>
      </c>
      <c r="Y278" s="78" t="str">
        <f>IF(SUM(COUNTIFS('Planificación 2026-1'!E:E,"PRINCIPAL",'Planificación 2026-1'!W:W,C278,'Planificación 2026-1'!G:G,"T4"))&gt;0,"P55"," ")</f>
        <v xml:space="preserve"> </v>
      </c>
      <c r="Z278" s="78" t="str">
        <f>IF(SUM(COUNTIFS('Planificación 2026-1'!E:E,"FILIAL",'Planificación 2026-1'!W:W,C278,'Planificación 2026-1'!G:G,"AF"))&gt;0," P01"," ")</f>
        <v xml:space="preserve"> </v>
      </c>
      <c r="AA278" s="78" t="str">
        <f>IF(SUM(COUNTIFS('Planificación 2026-1'!E:E,"FILIAL",'Planificación 2026-1'!W:W,C278,'Planificación 2026-1'!G:G,"EN"))&gt;0,"P02"," ")</f>
        <v xml:space="preserve"> </v>
      </c>
      <c r="AB278" s="78" t="str">
        <f>IF(SUM(COUNTIFS('Planificación 2026-1'!E:E,"FILIAL",'Planificación 2026-1'!W:W,C278,'Planificación 2026-1'!G:G,"IS"))&gt;0,"P03"," ")</f>
        <v xml:space="preserve"> </v>
      </c>
      <c r="AC278" s="78" t="str">
        <f>IF(SUM(COUNTIFS('Planificación 2026-1'!E:E,"FILIAL",'Planificación 2026-1'!W:W,C278,'Planificación 2026-1'!G:G,"PS"))&gt;0,"P04"," ")</f>
        <v xml:space="preserve"> </v>
      </c>
      <c r="AD278" s="78"/>
      <c r="AE278" s="78" t="str">
        <f>IF(SUM(COUNTIFS('Planificación 2026-1'!E:E,"FILIAL",'Planificación 2026-1'!W:W,C278,'Planificación 2026-1'!G:G,"IN"))&gt;0,"P06"," ")</f>
        <v xml:space="preserve"> </v>
      </c>
      <c r="AF278" s="78" t="str">
        <f>IF(SUM(COUNTIFS('Planificación 2026-1'!E:E,"FILIAL",'Planificación 2026-1'!W:W,C278,'Planificación 2026-1'!G:G,"CA"))&gt;0,"P07"," ")</f>
        <v xml:space="preserve"> </v>
      </c>
      <c r="AG278" s="78" t="str">
        <f>IF(SUM(COUNTIFS('Planificación 2026-1'!E:E,"FILIAL",'Planificación 2026-1'!W:W,C278,'Planificación 2026-1'!G:G,"DE"))&gt;0,"P08"," ")</f>
        <v xml:space="preserve"> </v>
      </c>
      <c r="AH278" s="78" t="str">
        <f>IF(SUM(COUNTIFS('Planificación 2026-1'!E:E,"FILIAL",'Planificación 2026-1'!W:W,C278,'Planificación 2026-1'!G:G,"OB"))&gt;0,"P09"," ")</f>
        <v xml:space="preserve"> </v>
      </c>
      <c r="AI278" s="78" t="str">
        <f>IF(SUM(COUNTIFS('Planificación 2026-1'!E:E,"FILIAL",'Planificación 2026-1'!W:W,C278,'Planificación 2026-1'!G:G,"MH"))&gt;0,"P31"," ")</f>
        <v xml:space="preserve"> </v>
      </c>
      <c r="AJ278" s="78" t="str">
        <f>IF(SUM(COUNTIFS('Planificación 2026-1'!E:E,"FILIAL",'Planificación 2026-1'!W:W,C278,'Planificación 2026-1'!G:G,"IC"))&gt;0,"P32"," ")</f>
        <v xml:space="preserve"> </v>
      </c>
      <c r="AK278" s="78" t="str">
        <f>IF(SUM(COUNTIFS('Planificación 2026-1'!E:E,"FILIAL",'Planificación 2026-1'!W:W,C278,'Planificación 2026-1'!G:G,"AR"))&gt;0,"P34"," ")</f>
        <v xml:space="preserve"> </v>
      </c>
      <c r="AL278" s="78" t="str">
        <f>IF(SUM(COUNTIFS('Planificación 2026-1'!E:E,"FILIAL",'Planificación 2026-1'!W:W,C278,'Planificación 2026-1'!G:G,"T1"))&gt;0,"P35"," ")</f>
        <v xml:space="preserve"> </v>
      </c>
      <c r="AM278" s="78" t="str">
        <f>IF(SUM(COUNTIFS('Planificación 2026-1'!E:E,"FILIAL",'Planificación 2026-1'!W:W,C278,'Planificación 2026-1'!G:G,"T3"))&gt;0,"P36"," ")</f>
        <v xml:space="preserve"> </v>
      </c>
      <c r="AN278" s="78" t="str">
        <f>IF(SUM(COUNTIFS('Planificación 2026-1'!E:E,"FILIAL",'Planificación 2026-1'!W:W,C278,'Planificación 2026-1'!G:G,"T2"))&gt;0,"P37"," ")</f>
        <v xml:space="preserve"> </v>
      </c>
      <c r="AO278" s="78" t="str">
        <f>IF(SUM(COUNTIFS('Planificación 2026-1'!E:E,"FILIAL",'Planificación 2026-1'!W:W,C278,'Planificación 2026-1'!G:G,"AE"))&gt;0,"P38"," ")</f>
        <v xml:space="preserve"> </v>
      </c>
      <c r="AP278" s="78" t="str">
        <f>IF(SUM(COUNTIFS('Planificación 2026-1'!E:E,"FILIAL",'Planificación 2026-1'!W:W,C278,'Planificación 2026-1'!G:G,"T4"))&gt;0,"P55"," ")</f>
        <v xml:space="preserve"> </v>
      </c>
      <c r="AQ278" s="78" t="str">
        <f>IF(SUM(COUNTIFS('Planificación 2026-1'!E:E,"SUNAMPE",'Planificación 2026-1'!W:W,C278,'Planificación 2026-1'!G:G,"AF"))&gt;0," P01"," ")</f>
        <v xml:space="preserve"> </v>
      </c>
      <c r="AR278" s="78" t="str">
        <f>IF(SUM(COUNTIFS('Planificación 2026-1'!E:E,"SUNAMPE",'Planificación 2026-1'!W:W,C278,'Planificación 2026-1'!G:G,"EN"))&gt;0,"P02"," ")</f>
        <v xml:space="preserve"> </v>
      </c>
      <c r="AS278" s="78" t="str">
        <f>IF(SUM(COUNTIFS('Planificación 2026-1'!E:E,"SUNAMPE",'Planificación 2026-1'!W:W,C278,'Planificación 2026-1'!G:G,"IS"))&gt;0,"P03"," ")</f>
        <v xml:space="preserve"> </v>
      </c>
      <c r="AT278" s="78" t="str">
        <f>IF(SUM(COUNTIFS('Planificación 2026-1'!E:E,"SUNAMPE",'Planificación 2026-1'!W:W,C278,'Planificación 2026-1'!G:G,"PS"))&gt;0,"P04"," ")</f>
        <v xml:space="preserve"> </v>
      </c>
      <c r="AU278" s="78"/>
      <c r="AV278" s="78" t="str">
        <f>IF(SUM(COUNTIFS('Planificación 2026-1'!E:E,"SUNAMPE",'Planificación 2026-1'!W:W,C278,'Planificación 2026-1'!G:G,"IN"))&gt;0,"P06"," ")</f>
        <v xml:space="preserve"> </v>
      </c>
      <c r="AW278" s="78" t="str">
        <f>IF(SUM(COUNTIFS('Planificación 2026-1'!E:E,"SUNAMPE",'Planificación 2026-1'!W:W,C278,'Planificación 2026-1'!G:G,"CA"))&gt;0,"P07"," ")</f>
        <v xml:space="preserve"> </v>
      </c>
      <c r="AX278" s="78" t="str">
        <f>IF(SUM(COUNTIFS('Planificación 2026-1'!E:E,"SUNAMPE",'Planificación 2026-1'!W:W,C278,'Planificación 2026-1'!G:G,"DE"))&gt;0,"P08"," ")</f>
        <v xml:space="preserve"> </v>
      </c>
      <c r="AY278" s="78" t="str">
        <f>IF(SUM(COUNTIFS('Planificación 2026-1'!E:E,"SUNAMPE",'Planificación 2026-1'!W:W,C278,'Planificación 2026-1'!G:G,"OB"))&gt;0,"P09"," ")</f>
        <v xml:space="preserve"> </v>
      </c>
      <c r="AZ278" s="78" t="str">
        <f>IF(SUM(COUNTIFS('Planificación 2026-1'!E:E,"SUNAMPE",'Planificación 2026-1'!W:W,C278,'Planificación 2026-1'!G:G,"MH"))&gt;0,"P31"," ")</f>
        <v>P31</v>
      </c>
      <c r="BA278" s="78" t="str">
        <f>IF(SUM(COUNTIFS('Planificación 2026-1'!E:E,"SUNAMPE",'Planificación 2026-1'!W:W,C278,'Planificación 2026-1'!G:G,"IC"))&gt;0,"P32"," ")</f>
        <v xml:space="preserve"> </v>
      </c>
      <c r="BB278" s="78" t="str">
        <f>IF(SUM(COUNTIFS('Planificación 2026-1'!E:E,"SUNAMPE",'Planificación 2026-1'!W:W,C278,'Planificación 2026-1'!G:G,"AR"))&gt;0,"P34"," ")</f>
        <v xml:space="preserve"> </v>
      </c>
      <c r="BC278" s="78" t="str">
        <f>IF(SUM(COUNTIFS('Planificación 2026-1'!E:E,"SUNAMPE",'Planificación 2026-1'!W:W,C278,'Planificación 2026-1'!G:G,"T1"))&gt;0,"P35"," ")</f>
        <v xml:space="preserve"> </v>
      </c>
      <c r="BD278" s="78" t="str">
        <f>IF(SUM(COUNTIFS('Planificación 2026-1'!E:E,"SUNAMPE",'Planificación 2026-1'!W:W,C278,'Planificación 2026-1'!G:G,"T3"))&gt;0,"P36"," ")</f>
        <v xml:space="preserve"> </v>
      </c>
      <c r="BE278" s="78" t="str">
        <f>IF(SUM(COUNTIFS('Planificación 2026-1'!E:E,"SUNAMPE",'Planificación 2026-1'!W:W,C278,'Planificación 2026-1'!G:G,"T2"))&gt;0,"P37"," ")</f>
        <v xml:space="preserve"> </v>
      </c>
      <c r="BF278" s="78" t="str">
        <f>IF(SUM(COUNTIFS('Planificación 2026-1'!E:E,"SUNAMPE",'Planificación 2026-1'!W:W,C278,'Planificación 2026-1'!G:G,"AE"))&gt;0,"P38"," ")</f>
        <v xml:space="preserve"> </v>
      </c>
      <c r="BG278" s="78" t="str">
        <f>IF(SUM(COUNTIFS('Planificación 2026-1'!E:E,"SUNAMPE",'Planificación 2026-1'!W:W,C278,'Planificación 2026-1'!G:G,"T4"))&gt;0,"P55"," ")</f>
        <v xml:space="preserve"> </v>
      </c>
      <c r="BH278" s="78" t="str">
        <f>IF(SUM(COUNTIFS('Planificación 2026-1'!E:E,"HUAURA",'Planificación 2026-1'!W:W,C278,'Planificación 2026-1'!G:G,"AF"))&gt;0," P01"," ")</f>
        <v xml:space="preserve"> </v>
      </c>
      <c r="BI278" s="78" t="str">
        <f>IF(SUM(COUNTIFS('Planificación 2026-1'!E:E,"HUAURA",'Planificación 2026-1'!W:W,C278,'Planificación 2026-1'!G:G,"EN"))&gt;0,"P02"," ")</f>
        <v xml:space="preserve"> </v>
      </c>
      <c r="BJ278" s="78" t="str">
        <f>IF(SUM(COUNTIFS('Planificación 2026-1'!E:E,"HUAURA",'Planificación 2026-1'!W:W,C278,'Planificación 2026-1'!G:G,"IS"))&gt;0,"P03"," ")</f>
        <v xml:space="preserve"> </v>
      </c>
      <c r="BK278" s="78" t="str">
        <f>IF(SUM(COUNTIFS('Planificación 2026-1'!E:E,"HUAURA",'Planificación 2026-1'!W:W,C278,'Planificación 2026-1'!G:G,"PS"))&gt;0,"P04"," ")</f>
        <v xml:space="preserve"> </v>
      </c>
      <c r="BL278" s="78"/>
      <c r="BM278" s="78" t="str">
        <f>IF(SUM(COUNTIFS('Planificación 2026-1'!E:E,"HUAURA",'Planificación 2026-1'!W:W,C278,'Planificación 2026-1'!G:G,"IN"))&gt;0,"P06"," ")</f>
        <v xml:space="preserve"> </v>
      </c>
      <c r="BN278" s="78" t="str">
        <f>IF(SUM(COUNTIFS('Planificación 2026-1'!E:E,"HUAURA",'Planificación 2026-1'!W:W,C278,'Planificación 2026-1'!G:G,"CA"))&gt;0,"P07"," ")</f>
        <v xml:space="preserve"> </v>
      </c>
      <c r="BO278" s="78" t="str">
        <f>IF(SUM(COUNTIFS('Planificación 2026-1'!E:E,"HUAURA",'Planificación 2026-1'!W:W,C278,'Planificación 2026-1'!G:G,"DE"))&gt;0,"P08"," ")</f>
        <v xml:space="preserve"> </v>
      </c>
      <c r="BP278" s="78" t="str">
        <f>IF(SUM(COUNTIFS('Planificación 2026-1'!E:E,"HUAURA",'Planificación 2026-1'!W:W,C278,'Planificación 2026-1'!G:G,"OB"))&gt;0,"P09"," ")</f>
        <v xml:space="preserve"> </v>
      </c>
      <c r="BQ278" s="78" t="str">
        <f>IF(SUM(COUNTIFS('Planificación 2026-1'!E:E,"HUAURA",'Planificación 2026-1'!W:W,C278,'Planificación 2026-1'!G:G,"MH"))&gt;0,"P31"," ")</f>
        <v xml:space="preserve"> </v>
      </c>
      <c r="BR278" s="78" t="str">
        <f>IF(SUM(COUNTIFS('Planificación 2026-1'!E:E,"HUAURA",'Planificación 2026-1'!W:W,C278,'Planificación 2026-1'!G:G,"IC"))&gt;0,"P32"," ")</f>
        <v xml:space="preserve"> </v>
      </c>
      <c r="BS278" s="78" t="str">
        <f>IF(SUM(COUNTIFS('Planificación 2026-1'!E:E,"HUAURA",'Planificación 2026-1'!W:W,C278,'Planificación 2026-1'!G:G,"AR"))&gt;0,"P34"," ")</f>
        <v xml:space="preserve"> </v>
      </c>
      <c r="BT278" s="78" t="str">
        <f>IF(SUM(COUNTIFS('Planificación 2026-1'!E:E,"HUAURA",'Planificación 2026-1'!W:W,C278,'Planificación 2026-1'!G:G,"T1"))&gt;0,"P35"," ")</f>
        <v xml:space="preserve"> </v>
      </c>
      <c r="BU278" s="78" t="str">
        <f>IF(SUM(COUNTIFS('Planificación 2026-1'!E:E,"HUAURA",'Planificación 2026-1'!W:W,C278,'Planificación 2026-1'!G:G,"T3"))&gt;0,"P36"," ")</f>
        <v xml:space="preserve"> </v>
      </c>
      <c r="BV278" s="78" t="str">
        <f>IF(SUM(COUNTIFS('Planificación 2026-1'!E:E,"HUAURA",'Planificación 2026-1'!W:W,C278,'Planificación 2026-1'!G:G,"T2"))&gt;0,"P37"," ")</f>
        <v xml:space="preserve"> </v>
      </c>
      <c r="BW278" s="78" t="str">
        <f>IF(SUM(COUNTIFS('Planificación 2026-1'!E:E,"HUAURA",'Planificación 2026-1'!W:W,C278,'Planificación 2026-1'!G:G,"AE"))&gt;0,"P38"," ")</f>
        <v xml:space="preserve"> </v>
      </c>
      <c r="BX278" s="78" t="str">
        <f>IF(SUM(COUNTIFS('Planificación 2026-1'!E:E,"HUAURA",'Planificación 2026-1'!W:W,C278,'Planificación 2026-1'!G:G,"T4"))&gt;0,"P55"," ")</f>
        <v xml:space="preserve"> </v>
      </c>
      <c r="BY278" s="79">
        <f>SUMIFS('Planificación 2026-1'!R:R,'Planificación 2026-1'!W:W,C278,'Planificación 2026-1'!G:G,"AF",'Planificación 2026-1'!H:H,"&gt;2")</f>
        <v>0</v>
      </c>
      <c r="BZ278" s="79">
        <f>SUMIFS('Planificación 2026-1'!R:R,'Planificación 2026-1'!W:W,C278,'Planificación 2026-1'!G:G,"EN",'Planificación 2026-1'!H:H,"&gt;2")</f>
        <v>0</v>
      </c>
      <c r="CA278" s="79">
        <f>SUMIFS('Planificación 2026-1'!R:R,'Planificación 2026-1'!W:W,C278,'Planificación 2026-1'!G:G,"IS",'Planificación 2026-1'!H:H,"&gt;2")</f>
        <v>0</v>
      </c>
      <c r="CB278" s="79">
        <f>SUMIFS('Planificación 2026-1'!R:R,'Planificación 2026-1'!W:W,C278,'Planificación 2026-1'!G:G,"PS",'Planificación 2026-1'!H:H,"&gt;2")</f>
        <v>0</v>
      </c>
      <c r="CC278" s="79">
        <f>SUMIFS('Planificación 2026-1'!R:R,'Planificación 2026-1'!W:W,C278,'Planificación 2026-1'!G:G,"IN",'Planificación 2026-1'!H:H,"&gt;2")</f>
        <v>0</v>
      </c>
      <c r="CD278" s="79">
        <f>SUMIFS('Planificación 2026-1'!R:R,'Planificación 2026-1'!W:W,C278,'Planificación 2026-1'!G:G,"CA",'Planificación 2026-1'!H:H,"&gt;2")</f>
        <v>0</v>
      </c>
      <c r="CE278" s="79">
        <f>SUMIFS('Planificación 2026-1'!R:R,'Planificación 2026-1'!W:W,C278,'Planificación 2026-1'!G:G,"DE",'Planificación 2026-1'!H:H,"&gt;2")</f>
        <v>0</v>
      </c>
      <c r="CF278" s="79">
        <f>SUMIFS('Planificación 2026-1'!R:R,'Planificación 2026-1'!W:W,C278,'Planificación 2026-1'!G:G,"OB",'Planificación 2026-1'!H:H,"&gt;2")</f>
        <v>0</v>
      </c>
      <c r="CG278" s="79">
        <f>SUMIFS('Planificación 2026-1'!R:R,'Planificación 2026-1'!W:W,C278,'Planificación 2026-1'!G:G,"MH",'Planificación 2026-1'!H:H,"&gt;2")</f>
        <v>18</v>
      </c>
      <c r="CH278" s="79">
        <f>SUMIFS('Planificación 2026-1'!R:R,'Planificación 2026-1'!W:W,C278,'Planificación 2026-1'!G:G,"IC",'Planificación 2026-1'!H:H,"&gt;2")</f>
        <v>0</v>
      </c>
      <c r="CI278" s="79">
        <f>SUMIFS('Planificación 2026-1'!R:R,'Planificación 2026-1'!W:W,C278,'Planificación 2026-1'!G:G,"AR",'Planificación 2026-1'!H:H,"&gt;2")</f>
        <v>0</v>
      </c>
      <c r="CJ278" s="79">
        <f>SUMIFS('Planificación 2026-1'!R:R,'Planificación 2026-1'!W:W,C278,'Planificación 2026-1'!G:G,"T1",'Planificación 2026-1'!H:H,"&gt;2")</f>
        <v>0</v>
      </c>
      <c r="CK278" s="79">
        <f>SUMIFS('Planificación 2026-1'!R:R,'Planificación 2026-1'!W:W,C278,'Planificación 2026-1'!G:G,"T3",'Planificación 2026-1'!H:H,"&gt;2")</f>
        <v>0</v>
      </c>
      <c r="CL278" s="79">
        <f>SUMIFS('Planificación 2026-1'!R:R,'Planificación 2026-1'!W:W,C278,'Planificación 2026-1'!G:G,"T2",'Planificación 2026-1'!H:H,"&gt;2")</f>
        <v>0</v>
      </c>
      <c r="CM278" s="79">
        <f>SUMIFS('Planificación 2026-1'!R:R,'Planificación 2026-1'!W:W,C278,'Planificación 2026-1'!G:G,"AE",'Planificación 2026-1'!H:H,"&gt;2")</f>
        <v>0</v>
      </c>
      <c r="CN278" s="79">
        <f>SUMIFS('Planificación 2026-1'!R:R,'Planificación 2026-1'!W:W,C278,'Planificación 2026-1'!G:G,"T4",'Planificación 2026-1'!H:H,"&gt;2")</f>
        <v>0</v>
      </c>
      <c r="CO278" s="79">
        <f>SUMIFS('Planificación 2026-1'!R:R,'Planificación 2026-1'!W:W,C278,'Planificación 2026-1'!G:G,"AF",'Planificación 2026-1'!H:H,"&lt;3")</f>
        <v>0</v>
      </c>
      <c r="CP278" s="79">
        <f>SUMIFS('Planificación 2026-1'!R:R,'Planificación 2026-1'!W:W,C278,'Planificación 2026-1'!G:G,"EN",'Planificación 2026-1'!H:H,"&lt;3")</f>
        <v>0</v>
      </c>
      <c r="CQ278" s="79">
        <f>SUMIFS('Planificación 2026-1'!R:R,'Planificación 2026-1'!W:W,C278,'Planificación 2026-1'!G:G,"IS",'Planificación 2026-1'!H:H,"&lt;3")</f>
        <v>0</v>
      </c>
      <c r="CR278" s="79">
        <f>SUMIFS('Planificación 2026-1'!R:R,'Planificación 2026-1'!W:W,C278,'Planificación 2026-1'!G:G,"PS",'Planificación 2026-1'!H:H,"&lt;3")</f>
        <v>0</v>
      </c>
      <c r="CS278" s="79">
        <f>SUMIFS('Planificación 2026-1'!R:R,'Planificación 2026-1'!W:W,C278,'Planificación 2026-1'!G:G,"IN",'Planificación 2026-1'!H:H,"&lt;3")</f>
        <v>0</v>
      </c>
      <c r="CT278" s="79">
        <f>SUMIFS('Planificación 2026-1'!R:R,'Planificación 2026-1'!W:W,C278,'Planificación 2026-1'!G:G,"CA",'Planificación 2026-1'!H:H,"&lt;3")</f>
        <v>0</v>
      </c>
      <c r="CU278" s="79">
        <f>SUMIFS('Planificación 2026-1'!R:R,'Planificación 2026-1'!W:W,C278,'Planificación 2026-1'!G:G,"DE",'Planificación 2026-1'!H:H,"&lt;3")</f>
        <v>0</v>
      </c>
      <c r="CV278" s="79">
        <f>SUMIFS('Planificación 2026-1'!R:R,'Planificación 2026-1'!W:W,C278,'Planificación 2026-1'!G:G,"OB",'Planificación 2026-1'!H:H,"&lt;3")</f>
        <v>0</v>
      </c>
      <c r="CW278" s="79">
        <f>SUMIFS('Planificación 2026-1'!R:R,'Planificación 2026-1'!W:W,C278,'Planificación 2026-1'!G:G,"MH",'Planificación 2026-1'!H:H,"&lt;3")</f>
        <v>0</v>
      </c>
      <c r="CX278" s="79">
        <f>SUMIFS('Planificación 2026-1'!R:R,'Planificación 2026-1'!W:W,C278,'Planificación 2026-1'!G:G,"IC",'Planificación 2026-1'!H:H,"&lt;3")</f>
        <v>0</v>
      </c>
      <c r="CY278" s="79">
        <f>SUMIFS('Planificación 2026-1'!R:R,'Planificación 2026-1'!W:W,C278,'Planificación 2026-1'!G:G,"AR",'Planificación 2026-1'!H:H,"&lt;3")</f>
        <v>0</v>
      </c>
      <c r="CZ278" s="79">
        <f>SUMIFS('Planificación 2026-1'!R:R,'Planificación 2026-1'!W:W,C278,'Planificación 2026-1'!G:G,"T1",'Planificación 2026-1'!H:H,"&lt;3")</f>
        <v>0</v>
      </c>
      <c r="DA278" s="79">
        <f>SUMIFS('Planificación 2026-1'!R:R,'Planificación 2026-1'!W:W,C278,'Planificación 2026-1'!G:G,"T3",'Planificación 2026-1'!H:H,"&lt;3")</f>
        <v>0</v>
      </c>
      <c r="DB278" s="79">
        <f>SUMIFS('Planificación 2026-1'!R:R,'Planificación 2026-1'!W:W,C278,'Planificación 2026-1'!G:G,"T2",'Planificación 2026-1'!H:H,"&lt;3")</f>
        <v>0</v>
      </c>
      <c r="DC278" s="79">
        <f>SUMIFS('Planificación 2026-1'!R:R,'Planificación 2026-1'!W:W,C278,'Planificación 2026-1'!G:G,"AE",'Planificación 2026-1'!H:H,"&lt;3")</f>
        <v>0</v>
      </c>
      <c r="DD278" s="79">
        <f>SUMIFS('Planificación 2026-1'!R:R,'Planificación 2026-1'!W:W,C278,'Planificación 2026-1'!G:G,"T4",'Planificación 2026-1'!H:H,"&lt;3")</f>
        <v>0</v>
      </c>
      <c r="DE278" s="78" t="str">
        <f t="shared" si="60"/>
        <v/>
      </c>
      <c r="DF278" s="30">
        <f>IF(C278="","",SUMIFS('Planificación 2026-1'!R:R,'Planificación 2026-1'!W:W,C278,'Planificación 2026-1'!E:E,"PRINCIPAL",'Planificación 2026-1'!X:X,"VIRTUAL"))</f>
        <v>0</v>
      </c>
      <c r="DG278" s="30">
        <f>IF(C278="","",SUMIFS('Planificación 2026-1'!R:R,'Planificación 2026-1'!W:W,C278,'Planificación 2026-1'!E:E,"PRINCIPAL",'Planificación 2026-1'!X:X,"PRESENCIAL"))</f>
        <v>0</v>
      </c>
      <c r="DH278" s="30">
        <f>IF(C278="","",SUMIFS('Planificación 2026-1'!R:R,'Planificación 2026-1'!W:W,C278,'Planificación 2026-1'!E:E,"PRINCIPAL",'Planificación 2026-1'!X:X,"HIBRIDO PRESENCIAL"))</f>
        <v>0</v>
      </c>
      <c r="DI278" s="78" t="str">
        <f t="shared" si="61"/>
        <v/>
      </c>
      <c r="DJ278" s="78">
        <f>IF(C278="","",SUMIFS('Planificación 2026-1'!R:R,'Planificación 2026-1'!W:W,C278,'Planificación 2026-1'!E:E,"FILIAL",'Planificación 2026-1'!X:X,"VIRTUAL"))</f>
        <v>0</v>
      </c>
      <c r="DK278" s="80">
        <f>IF(C278="","",SUMIFS('Planificación 2026-1'!R:R,'Planificación 2026-1'!W:W,C278,'Planificación 2026-1'!E:E,"FILIAL",'Planificación 2026-1'!X:X,"PRESENCIAL"))</f>
        <v>0</v>
      </c>
      <c r="DL278" s="42">
        <f>IF(C278="","",SUMIFS('Planificación 2026-1'!R:R,'Planificación 2026-1'!W:W,C278,'Planificación 2026-1'!E:E,"FILIAL",'Planificación 2026-1'!X:X,"HIBRIDO PRESENCIAL"))</f>
        <v>0</v>
      </c>
      <c r="DM278" s="81" t="str">
        <f t="shared" si="62"/>
        <v>P31</v>
      </c>
      <c r="DN278" s="78">
        <f>IF(C278="","",SUMIFS('Planificación 2026-1'!R:R,'Planificación 2026-1'!W:W,C278,'Planificación 2026-1'!E:E,"SUNAMPE",'Planificación 2026-1'!X:X,"VIRTUAL"))</f>
        <v>0</v>
      </c>
      <c r="DO278" s="42">
        <f>IF(C278="","",SUMIFS('Planificación 2026-1'!R:R,'Planificación 2026-1'!W:W,C278,'Planificación 2026-1'!E:E,"SUNAMPE",'Planificación 2026-1'!X:X,"PRESENCIAL"))</f>
        <v>18</v>
      </c>
      <c r="DP278" s="81" t="str">
        <f t="shared" si="63"/>
        <v/>
      </c>
      <c r="DQ278" s="78">
        <f>IF(C278="","",SUMIFS('Planificación 2026-1'!R:R,'Planificación 2026-1'!W:W,C278,'Planificación 2026-1'!E:E,"HUAURA",'Planificación 2026-1'!X:X,"VIRTUAL"))</f>
        <v>0</v>
      </c>
      <c r="DR278" s="42">
        <f>IF(C278="","",SUMIFS('Planificación 2026-1'!R:R,'Planificación 2026-1'!W:W,C278,'Planificación 2026-1'!E:E,"HUAURA",'Planificación 2026-1'!X:X,"PRESENCIAL"))</f>
        <v>0</v>
      </c>
      <c r="DS278" s="48">
        <f>SUMIFS('Planificación 2026-1'!R:R,'Planificación 2026-1'!W:W,C278,'Planificación 2026-1'!E:E,"PRINCIPAL",'Planificación 2026-1'!X:X,"VIRTUAL",'Planificación 2026-1'!H:H,"&gt;2")</f>
        <v>0</v>
      </c>
      <c r="DT278" s="48">
        <f>SUMIFS('Planificación 2026-1'!R:R,'Planificación 2026-1'!W:W,C278,'Planificación 2026-1'!E:E,"PRINCIPAL",'Planificación 2026-1'!X:X,"&lt;&gt;VIRTUAL",'Planificación 2026-1'!H:H,"&gt;2")</f>
        <v>0</v>
      </c>
      <c r="DU278" s="48">
        <f>SUMIFS('Planificación 2026-1'!R:R,'Planificación 2026-1'!W:W,C278,'Planificación 2026-1'!E:E,"SUNAMPE",'Planificación 2026-1'!X:X,"VIRTUAL",'Planificación 2026-1'!H:H,"&gt;2")</f>
        <v>0</v>
      </c>
      <c r="DV278" s="48">
        <f>SUMIFS('Planificación 2026-1'!R:R,'Planificación 2026-1'!W:W,C278,'Planificación 2026-1'!E:E,"SUNAMPE",'Planificación 2026-1'!X:X,"&lt;&gt;VIRTUAL",'Planificación 2026-1'!H:H,"&gt;2")</f>
        <v>18</v>
      </c>
      <c r="DW278" s="48">
        <f>SUMIFS('Planificación 2026-1'!R:R,'Planificación 2026-1'!W:W,C278,'Planificación 2026-1'!E:E,"FILIAL",'Planificación 2026-1'!X:X,"VIRTUAL",'Planificación 2026-1'!H:H,"&gt;2")</f>
        <v>0</v>
      </c>
      <c r="DX278" s="48">
        <f>SUMIFS('Planificación 2026-1'!R:R,'Planificación 2026-1'!W:W,C278,'Planificación 2026-1'!E:E,"FILIAL",'Planificación 2026-1'!X:X,"&lt;&gt;VIRTUAL",'Planificación 2026-1'!H:H,"&gt;2")</f>
        <v>0</v>
      </c>
      <c r="DY278" s="48">
        <f>SUMIFS('Planificación 2026-1'!R:R,'Planificación 2026-1'!W:W,C278,'Planificación 2026-1'!E:E,"PORUMA",'Planificación 2026-1'!X:X,"VIRTUAL",'Planificación 2026-1'!H:H,"&gt;2")</f>
        <v>0</v>
      </c>
      <c r="DZ278" s="48">
        <f>SUMIFS('Planificación 2026-1'!R:R,'Planificación 2026-1'!W:W,C278,'Planificación 2026-1'!E:E,"PORUMA",'Planificación 2026-1'!X:X,"&lt;&gt;VIRTUAL",'Planificación 2026-1'!H:H,"&gt;2")</f>
        <v>0</v>
      </c>
      <c r="EA278" s="48">
        <f>SUMIFS('Planificación 2026-1'!R:R,'Planificación 2026-1'!W:W,C278,'Planificación 2026-1'!E:E,"HUAURA",'Planificación 2026-1'!X:X,"VIRTUAL",'Planificación 2026-1'!H:H,"&gt;2")</f>
        <v>0</v>
      </c>
      <c r="EB278" s="48">
        <f>SUMIFS('Planificación 2026-1'!R:R,'Planificación 2026-1'!W:W,C278,'Planificación 2026-1'!E:E,"HUAURA",'Planificación 2026-1'!X:X,"&lt;&gt;VIRTUAL",'Planificación 2026-1'!H:H,"&gt;2")</f>
        <v>0</v>
      </c>
      <c r="EC278" s="48">
        <f>SUMIFS('Planificación 2026-1'!R:R,'Planificación 2026-1'!W:W,C278,'Planificación 2026-1'!E:E,"PRINCIPAL",'Planificación 2026-1'!X:X,"VIRTUAL",'Planificación 2026-1'!H:H,"&lt;3")</f>
        <v>0</v>
      </c>
      <c r="ED278" s="48">
        <f>SUMIFS('Planificación 2026-1'!R:R,'Planificación 2026-1'!W:W,C278,'Planificación 2026-1'!E:E,"PRINCIPAL",'Planificación 2026-1'!X:X,"&lt;&gt;VIRTUAL",'Planificación 2026-1'!H:H,"&lt;3")</f>
        <v>0</v>
      </c>
      <c r="EE278" s="48">
        <f>SUMIFS('Planificación 2026-1'!R:R,'Planificación 2026-1'!W:W,C278,'Planificación 2026-1'!E:E,"SUNAMPE",'Planificación 2026-1'!X:X,"VIRTUAL",'Planificación 2026-1'!H:H,"&lt;3")</f>
        <v>0</v>
      </c>
      <c r="EF278" s="48">
        <f>SUMIFS('Planificación 2026-1'!R:R,'Planificación 2026-1'!W:W,C278,'Planificación 2026-1'!E:E,"SUNAMPE",'Planificación 2026-1'!X:X,"&lt;&gt;VIRTUAL",'Planificación 2026-1'!H:H,"&lt;3")</f>
        <v>0</v>
      </c>
      <c r="EG278" s="48">
        <f>SUMIFS('Planificación 2026-1'!R:R,'Planificación 2026-1'!W:W,C278,'Planificación 2026-1'!E:E,"FILIAL",'Planificación 2026-1'!X:X,"VIRTUAL",'Planificación 2026-1'!H:H,"&lt;3")</f>
        <v>0</v>
      </c>
      <c r="EH278" s="48">
        <f>SUMIFS('Planificación 2026-1'!R:R,'Planificación 2026-1'!W:W,C278,'Planificación 2026-1'!E:E,"FILIAL",'Planificación 2026-1'!X:X,"&lt;&gt;VIRTUAL",'Planificación 2026-1'!H:H,"&lt;3")</f>
        <v>0</v>
      </c>
      <c r="EI278" s="48">
        <f>SUMIFS('Planificación 2026-1'!R:R,'Planificación 2026-1'!W:W,C278,'Planificación 2026-1'!E:E,"PORUMA",'Planificación 2026-1'!X:X,"VIRTUAL",'Planificación 2026-1'!H:H,"&lt;3")</f>
        <v>0</v>
      </c>
      <c r="EJ278" s="48">
        <f>SUMIFS('Planificación 2026-1'!R:R,'Planificación 2026-1'!W:W,C278,'Planificación 2026-1'!E:E,"PORUMA",'Planificación 2026-1'!X:X,"&lt;&gt;VIRTUAL",'Planificación 2026-1'!H:H,"&lt;3")</f>
        <v>0</v>
      </c>
      <c r="EK278" s="48">
        <f>SUMIFS('Planificación 2026-1'!R:R,'Planificación 2026-1'!W:W,C278,'Planificación 2026-1'!E:E,"HUAURA",'Planificación 2026-1'!X:X,"VIRTUAL",'Planificación 2026-1'!H:H,"&lt;3")</f>
        <v>0</v>
      </c>
      <c r="EL278" s="48">
        <f>SUMIFS('Planificación 2026-1'!R:R,'Planificación 2026-1'!W:W,C278,'Planificación 2026-1'!E:E,"HUAURA",'Planificación 2026-1'!X:X,"&lt;&gt;VIRTUAL",'Planificación 2026-1'!H:H,"&lt;3")</f>
        <v>0</v>
      </c>
      <c r="EM278" s="48">
        <f t="shared" si="64"/>
        <v>0</v>
      </c>
      <c r="EN278" s="48">
        <f t="shared" si="65"/>
        <v>0</v>
      </c>
      <c r="EO278" s="48">
        <f t="shared" si="66"/>
        <v>0</v>
      </c>
      <c r="EP278" s="48">
        <f t="shared" si="67"/>
        <v>0</v>
      </c>
      <c r="EQ278" s="48">
        <f t="shared" si="68"/>
        <v>18</v>
      </c>
      <c r="ER278" s="48"/>
      <c r="ES278" s="48">
        <f t="shared" si="69"/>
        <v>0</v>
      </c>
      <c r="ET278" s="48">
        <f t="shared" si="70"/>
        <v>18</v>
      </c>
      <c r="EU278" s="48" t="b">
        <f t="shared" si="71"/>
        <v>1</v>
      </c>
      <c r="EV278" s="48" t="str">
        <f t="shared" si="72"/>
        <v/>
      </c>
      <c r="EW278" s="48" t="str">
        <f t="shared" si="73"/>
        <v>PRESENCIAL</v>
      </c>
    </row>
    <row r="279" spans="2:153" x14ac:dyDescent="0.3">
      <c r="B279" s="383">
        <v>276</v>
      </c>
      <c r="C279" s="107" t="s">
        <v>894</v>
      </c>
      <c r="D279" s="82">
        <f>SUMIF('Planificación 2026-1'!W:W,C279,'Planificación 2026-1'!R:R)</f>
        <v>10</v>
      </c>
      <c r="E279" s="385" t="s">
        <v>319</v>
      </c>
      <c r="F279" s="386"/>
      <c r="G279" s="107" t="s">
        <v>302</v>
      </c>
      <c r="H279" s="107" t="s">
        <v>1138</v>
      </c>
      <c r="I279" s="77" t="str">
        <f>IF(SUM(COUNTIFS('Planificación 2026-1'!E:E,"PRINCIPAL",'Planificación 2026-1'!W:W,C279,'Planificación 2026-1'!G:G,"AF"))&gt;0,"P01"," ")</f>
        <v xml:space="preserve"> </v>
      </c>
      <c r="J279" s="78" t="str">
        <f>IF(SUM(COUNTIFS('Planificación 2026-1'!E:E,"PRINCIPAL",'Planificación 2026-1'!W:W,C279,'Planificación 2026-1'!G:G,"EN"))&gt;0,"P02"," ")</f>
        <v xml:space="preserve"> </v>
      </c>
      <c r="K279" s="78" t="str">
        <f>IF(SUM(COUNTIFS('Planificación 2026-1'!E:E,"PRINCIPAL",'Planificación 2026-1'!W:W,C279,'Planificación 2026-1'!G:G,"IS"))&gt;0,"P03"," ")</f>
        <v xml:space="preserve"> </v>
      </c>
      <c r="L279" s="78" t="str">
        <f>IF(SUM(COUNTIFS('Planificación 2026-1'!E:E,"PRINCIPAL",'Planificación 2026-1'!W:W,C279,'Planificación 2026-1'!G:G,"PS"))&gt;0,"P04"," ")</f>
        <v xml:space="preserve"> </v>
      </c>
      <c r="M279" s="78"/>
      <c r="N279" s="78" t="str">
        <f>IF(SUM(COUNTIFS('Planificación 2026-1'!E:E,"PRINCIPAL",'Planificación 2026-1'!W:W,C279,'Planificación 2026-1'!G:G,"IN"))&gt;0,"P06"," ")</f>
        <v xml:space="preserve"> </v>
      </c>
      <c r="O279" s="78" t="str">
        <f>IF(SUM(COUNTIFS('Planificación 2026-1'!E:E,"PRINCIPAL",'Planificación 2026-1'!W:W,C279,'Planificación 2026-1'!G:G,"CA"))&gt;0,"P07"," ")</f>
        <v xml:space="preserve"> </v>
      </c>
      <c r="P279" s="78" t="str">
        <f>IF(SUM(COUNTIFS('Planificación 2026-1'!E:E,"PRINCIPAL",'Planificación 2026-1'!W:W,C279,'Planificación 2026-1'!G:G,"DE"))&gt;0,"P08"," ")</f>
        <v xml:space="preserve"> </v>
      </c>
      <c r="Q279" s="78" t="str">
        <f>IF(SUM(COUNTIFS('Planificación 2026-1'!E:E,"PRINCIPAL",'Planificación 2026-1'!W:W,C279,'Planificación 2026-1'!G:G,"OB"))&gt;0,"P09"," ")</f>
        <v xml:space="preserve"> </v>
      </c>
      <c r="R279" s="78" t="str">
        <f>IF(SUM(COUNTIFS('Planificación 2026-1'!E:E,"PRINCIPAL",'Planificación 2026-1'!W:W,C279,'Planificación 2026-1'!G:G,"MH"))&gt;0,"P31"," ")</f>
        <v xml:space="preserve"> </v>
      </c>
      <c r="S279" s="78" t="str">
        <f>IF(SUM(COUNTIFS('Planificación 2026-1'!E:E,"PRINCIPAL",'Planificación 2026-1'!W:W,C279,'Planificación 2026-1'!G:G,"IC"))&gt;0,"P32"," ")</f>
        <v xml:space="preserve"> </v>
      </c>
      <c r="T279" s="78" t="str">
        <f>IF(SUM(COUNTIFS('Planificación 2026-1'!E:E,"PRINCIPAL",'Planificación 2026-1'!W:W,C279,'Planificación 2026-1'!G:G,"AR"))&gt;0,"P34"," ")</f>
        <v xml:space="preserve"> </v>
      </c>
      <c r="U279" s="78" t="str">
        <f>IF(SUM(COUNTIFS('Planificación 2026-1'!E:E,"PRINCIPAL",'Planificación 2026-1'!W:W,C279,'Planificación 2026-1'!G:G,"T1"))&gt;0,"P35"," ")</f>
        <v xml:space="preserve"> </v>
      </c>
      <c r="V279" s="78" t="str">
        <f>IF(SUM(COUNTIFS('Planificación 2026-1'!E:E,"PRINCIPAL",'Planificación 2026-1'!W:W,C279,'Planificación 2026-1'!G:G,"T3"))&gt;0,"P36"," ")</f>
        <v xml:space="preserve"> </v>
      </c>
      <c r="W279" s="78" t="str">
        <f>IF(SUM(COUNTIFS('Planificación 2026-1'!E:E,"PRINCIPAL",'Planificación 2026-1'!W:W,C279,'Planificación 2026-1'!G:G,"T2"))&gt;0,"P37"," ")</f>
        <v xml:space="preserve"> </v>
      </c>
      <c r="X279" s="78" t="str">
        <f>IF(SUM(COUNTIFS('Planificación 2026-1'!E:E,"PRINCIPAL",'Planificación 2026-1'!W:W,C279,'Planificación 2026-1'!G:G,"AE"))&gt;0,"P38"," ")</f>
        <v xml:space="preserve"> </v>
      </c>
      <c r="Y279" s="78" t="str">
        <f>IF(SUM(COUNTIFS('Planificación 2026-1'!E:E,"PRINCIPAL",'Planificación 2026-1'!W:W,C279,'Planificación 2026-1'!G:G,"T4"))&gt;0,"P55"," ")</f>
        <v xml:space="preserve"> </v>
      </c>
      <c r="Z279" s="78" t="str">
        <f>IF(SUM(COUNTIFS('Planificación 2026-1'!E:E,"FILIAL",'Planificación 2026-1'!W:W,C279,'Planificación 2026-1'!G:G,"AF"))&gt;0," P01"," ")</f>
        <v xml:space="preserve"> </v>
      </c>
      <c r="AA279" s="78" t="str">
        <f>IF(SUM(COUNTIFS('Planificación 2026-1'!E:E,"FILIAL",'Planificación 2026-1'!W:W,C279,'Planificación 2026-1'!G:G,"EN"))&gt;0,"P02"," ")</f>
        <v xml:space="preserve"> </v>
      </c>
      <c r="AB279" s="78" t="str">
        <f>IF(SUM(COUNTIFS('Planificación 2026-1'!E:E,"FILIAL",'Planificación 2026-1'!W:W,C279,'Planificación 2026-1'!G:G,"IS"))&gt;0,"P03"," ")</f>
        <v xml:space="preserve"> </v>
      </c>
      <c r="AC279" s="78" t="str">
        <f>IF(SUM(COUNTIFS('Planificación 2026-1'!E:E,"FILIAL",'Planificación 2026-1'!W:W,C279,'Planificación 2026-1'!G:G,"PS"))&gt;0,"P04"," ")</f>
        <v xml:space="preserve"> </v>
      </c>
      <c r="AD279" s="78"/>
      <c r="AE279" s="78" t="str">
        <f>IF(SUM(COUNTIFS('Planificación 2026-1'!E:E,"FILIAL",'Planificación 2026-1'!W:W,C279,'Planificación 2026-1'!G:G,"IN"))&gt;0,"P06"," ")</f>
        <v xml:space="preserve"> </v>
      </c>
      <c r="AF279" s="78" t="str">
        <f>IF(SUM(COUNTIFS('Planificación 2026-1'!E:E,"FILIAL",'Planificación 2026-1'!W:W,C279,'Planificación 2026-1'!G:G,"CA"))&gt;0,"P07"," ")</f>
        <v xml:space="preserve"> </v>
      </c>
      <c r="AG279" s="78" t="str">
        <f>IF(SUM(COUNTIFS('Planificación 2026-1'!E:E,"FILIAL",'Planificación 2026-1'!W:W,C279,'Planificación 2026-1'!G:G,"DE"))&gt;0,"P08"," ")</f>
        <v xml:space="preserve"> </v>
      </c>
      <c r="AH279" s="78" t="str">
        <f>IF(SUM(COUNTIFS('Planificación 2026-1'!E:E,"FILIAL",'Planificación 2026-1'!W:W,C279,'Planificación 2026-1'!G:G,"OB"))&gt;0,"P09"," ")</f>
        <v xml:space="preserve"> </v>
      </c>
      <c r="AI279" s="78" t="str">
        <f>IF(SUM(COUNTIFS('Planificación 2026-1'!E:E,"FILIAL",'Planificación 2026-1'!W:W,C279,'Planificación 2026-1'!G:G,"MH"))&gt;0,"P31"," ")</f>
        <v xml:space="preserve"> </v>
      </c>
      <c r="AJ279" s="78" t="str">
        <f>IF(SUM(COUNTIFS('Planificación 2026-1'!E:E,"FILIAL",'Planificación 2026-1'!W:W,C279,'Planificación 2026-1'!G:G,"IC"))&gt;0,"P32"," ")</f>
        <v xml:space="preserve"> </v>
      </c>
      <c r="AK279" s="78" t="str">
        <f>IF(SUM(COUNTIFS('Planificación 2026-1'!E:E,"FILIAL",'Planificación 2026-1'!W:W,C279,'Planificación 2026-1'!G:G,"AR"))&gt;0,"P34"," ")</f>
        <v xml:space="preserve"> </v>
      </c>
      <c r="AL279" s="78" t="str">
        <f>IF(SUM(COUNTIFS('Planificación 2026-1'!E:E,"FILIAL",'Planificación 2026-1'!W:W,C279,'Planificación 2026-1'!G:G,"T1"))&gt;0,"P35"," ")</f>
        <v xml:space="preserve"> </v>
      </c>
      <c r="AM279" s="78" t="str">
        <f>IF(SUM(COUNTIFS('Planificación 2026-1'!E:E,"FILIAL",'Planificación 2026-1'!W:W,C279,'Planificación 2026-1'!G:G,"T3"))&gt;0,"P36"," ")</f>
        <v xml:space="preserve"> </v>
      </c>
      <c r="AN279" s="78" t="str">
        <f>IF(SUM(COUNTIFS('Planificación 2026-1'!E:E,"FILIAL",'Planificación 2026-1'!W:W,C279,'Planificación 2026-1'!G:G,"T2"))&gt;0,"P37"," ")</f>
        <v xml:space="preserve"> </v>
      </c>
      <c r="AO279" s="78" t="str">
        <f>IF(SUM(COUNTIFS('Planificación 2026-1'!E:E,"FILIAL",'Planificación 2026-1'!W:W,C279,'Planificación 2026-1'!G:G,"AE"))&gt;0,"P38"," ")</f>
        <v xml:space="preserve"> </v>
      </c>
      <c r="AP279" s="78" t="str">
        <f>IF(SUM(COUNTIFS('Planificación 2026-1'!E:E,"FILIAL",'Planificación 2026-1'!W:W,C279,'Planificación 2026-1'!G:G,"T4"))&gt;0,"P55"," ")</f>
        <v xml:space="preserve"> </v>
      </c>
      <c r="AQ279" s="78" t="str">
        <f>IF(SUM(COUNTIFS('Planificación 2026-1'!E:E,"SUNAMPE",'Planificación 2026-1'!W:W,C279,'Planificación 2026-1'!G:G,"AF"))&gt;0," P01"," ")</f>
        <v xml:space="preserve"> </v>
      </c>
      <c r="AR279" s="78" t="str">
        <f>IF(SUM(COUNTIFS('Planificación 2026-1'!E:E,"SUNAMPE",'Planificación 2026-1'!W:W,C279,'Planificación 2026-1'!G:G,"EN"))&gt;0,"P02"," ")</f>
        <v xml:space="preserve"> </v>
      </c>
      <c r="AS279" s="78" t="str">
        <f>IF(SUM(COUNTIFS('Planificación 2026-1'!E:E,"SUNAMPE",'Planificación 2026-1'!W:W,C279,'Planificación 2026-1'!G:G,"IS"))&gt;0,"P03"," ")</f>
        <v xml:space="preserve"> </v>
      </c>
      <c r="AT279" s="78" t="str">
        <f>IF(SUM(COUNTIFS('Planificación 2026-1'!E:E,"SUNAMPE",'Planificación 2026-1'!W:W,C279,'Planificación 2026-1'!G:G,"PS"))&gt;0,"P04"," ")</f>
        <v xml:space="preserve"> </v>
      </c>
      <c r="AU279" s="78"/>
      <c r="AV279" s="78" t="str">
        <f>IF(SUM(COUNTIFS('Planificación 2026-1'!E:E,"SUNAMPE",'Planificación 2026-1'!W:W,C279,'Planificación 2026-1'!G:G,"IN"))&gt;0,"P06"," ")</f>
        <v xml:space="preserve"> </v>
      </c>
      <c r="AW279" s="78" t="str">
        <f>IF(SUM(COUNTIFS('Planificación 2026-1'!E:E,"SUNAMPE",'Planificación 2026-1'!W:W,C279,'Planificación 2026-1'!G:G,"CA"))&gt;0,"P07"," ")</f>
        <v xml:space="preserve"> </v>
      </c>
      <c r="AX279" s="78" t="str">
        <f>IF(SUM(COUNTIFS('Planificación 2026-1'!E:E,"SUNAMPE",'Planificación 2026-1'!W:W,C279,'Planificación 2026-1'!G:G,"DE"))&gt;0,"P08"," ")</f>
        <v xml:space="preserve"> </v>
      </c>
      <c r="AY279" s="78" t="str">
        <f>IF(SUM(COUNTIFS('Planificación 2026-1'!E:E,"SUNAMPE",'Planificación 2026-1'!W:W,C279,'Planificación 2026-1'!G:G,"OB"))&gt;0,"P09"," ")</f>
        <v xml:space="preserve"> </v>
      </c>
      <c r="AZ279" s="78" t="str">
        <f>IF(SUM(COUNTIFS('Planificación 2026-1'!E:E,"SUNAMPE",'Planificación 2026-1'!W:W,C279,'Planificación 2026-1'!G:G,"MH"))&gt;0,"P31"," ")</f>
        <v xml:space="preserve"> </v>
      </c>
      <c r="BA279" s="78" t="str">
        <f>IF(SUM(COUNTIFS('Planificación 2026-1'!E:E,"SUNAMPE",'Planificación 2026-1'!W:W,C279,'Planificación 2026-1'!G:G,"IC"))&gt;0,"P32"," ")</f>
        <v xml:space="preserve"> </v>
      </c>
      <c r="BB279" s="78" t="str">
        <f>IF(SUM(COUNTIFS('Planificación 2026-1'!E:E,"SUNAMPE",'Planificación 2026-1'!W:W,C279,'Planificación 2026-1'!G:G,"AR"))&gt;0,"P34"," ")</f>
        <v xml:space="preserve"> </v>
      </c>
      <c r="BC279" s="78" t="str">
        <f>IF(SUM(COUNTIFS('Planificación 2026-1'!E:E,"SUNAMPE",'Planificación 2026-1'!W:W,C279,'Planificación 2026-1'!G:G,"T1"))&gt;0,"P35"," ")</f>
        <v xml:space="preserve"> </v>
      </c>
      <c r="BD279" s="78" t="str">
        <f>IF(SUM(COUNTIFS('Planificación 2026-1'!E:E,"SUNAMPE",'Planificación 2026-1'!W:W,C279,'Planificación 2026-1'!G:G,"T3"))&gt;0,"P36"," ")</f>
        <v xml:space="preserve"> </v>
      </c>
      <c r="BE279" s="78" t="str">
        <f>IF(SUM(COUNTIFS('Planificación 2026-1'!E:E,"SUNAMPE",'Planificación 2026-1'!W:W,C279,'Planificación 2026-1'!G:G,"T2"))&gt;0,"P37"," ")</f>
        <v xml:space="preserve"> </v>
      </c>
      <c r="BF279" s="78" t="str">
        <f>IF(SUM(COUNTIFS('Planificación 2026-1'!E:E,"SUNAMPE",'Planificación 2026-1'!W:W,C279,'Planificación 2026-1'!G:G,"AE"))&gt;0,"P38"," ")</f>
        <v xml:space="preserve"> </v>
      </c>
      <c r="BG279" s="78" t="str">
        <f>IF(SUM(COUNTIFS('Planificación 2026-1'!E:E,"SUNAMPE",'Planificación 2026-1'!W:W,C279,'Planificación 2026-1'!G:G,"T4"))&gt;0,"P55"," ")</f>
        <v>P55</v>
      </c>
      <c r="BH279" s="78" t="str">
        <f>IF(SUM(COUNTIFS('Planificación 2026-1'!E:E,"HUAURA",'Planificación 2026-1'!W:W,C279,'Planificación 2026-1'!G:G,"AF"))&gt;0," P01"," ")</f>
        <v xml:space="preserve"> </v>
      </c>
      <c r="BI279" s="78" t="str">
        <f>IF(SUM(COUNTIFS('Planificación 2026-1'!E:E,"HUAURA",'Planificación 2026-1'!W:W,C279,'Planificación 2026-1'!G:G,"EN"))&gt;0,"P02"," ")</f>
        <v xml:space="preserve"> </v>
      </c>
      <c r="BJ279" s="78" t="str">
        <f>IF(SUM(COUNTIFS('Planificación 2026-1'!E:E,"HUAURA",'Planificación 2026-1'!W:W,C279,'Planificación 2026-1'!G:G,"IS"))&gt;0,"P03"," ")</f>
        <v xml:space="preserve"> </v>
      </c>
      <c r="BK279" s="78" t="str">
        <f>IF(SUM(COUNTIFS('Planificación 2026-1'!E:E,"HUAURA",'Planificación 2026-1'!W:W,C279,'Planificación 2026-1'!G:G,"PS"))&gt;0,"P04"," ")</f>
        <v xml:space="preserve"> </v>
      </c>
      <c r="BL279" s="78"/>
      <c r="BM279" s="78" t="str">
        <f>IF(SUM(COUNTIFS('Planificación 2026-1'!E:E,"HUAURA",'Planificación 2026-1'!W:W,C279,'Planificación 2026-1'!G:G,"IN"))&gt;0,"P06"," ")</f>
        <v xml:space="preserve"> </v>
      </c>
      <c r="BN279" s="78" t="str">
        <f>IF(SUM(COUNTIFS('Planificación 2026-1'!E:E,"HUAURA",'Planificación 2026-1'!W:W,C279,'Planificación 2026-1'!G:G,"CA"))&gt;0,"P07"," ")</f>
        <v xml:space="preserve"> </v>
      </c>
      <c r="BO279" s="78" t="str">
        <f>IF(SUM(COUNTIFS('Planificación 2026-1'!E:E,"HUAURA",'Planificación 2026-1'!W:W,C279,'Planificación 2026-1'!G:G,"DE"))&gt;0,"P08"," ")</f>
        <v xml:space="preserve"> </v>
      </c>
      <c r="BP279" s="78" t="str">
        <f>IF(SUM(COUNTIFS('Planificación 2026-1'!E:E,"HUAURA",'Planificación 2026-1'!W:W,C279,'Planificación 2026-1'!G:G,"OB"))&gt;0,"P09"," ")</f>
        <v xml:space="preserve"> </v>
      </c>
      <c r="BQ279" s="78" t="str">
        <f>IF(SUM(COUNTIFS('Planificación 2026-1'!E:E,"HUAURA",'Planificación 2026-1'!W:W,C279,'Planificación 2026-1'!G:G,"MH"))&gt;0,"P31"," ")</f>
        <v xml:space="preserve"> </v>
      </c>
      <c r="BR279" s="78" t="str">
        <f>IF(SUM(COUNTIFS('Planificación 2026-1'!E:E,"HUAURA",'Planificación 2026-1'!W:W,C279,'Planificación 2026-1'!G:G,"IC"))&gt;0,"P32"," ")</f>
        <v xml:space="preserve"> </v>
      </c>
      <c r="BS279" s="78" t="str">
        <f>IF(SUM(COUNTIFS('Planificación 2026-1'!E:E,"HUAURA",'Planificación 2026-1'!W:W,C279,'Planificación 2026-1'!G:G,"AR"))&gt;0,"P34"," ")</f>
        <v xml:space="preserve"> </v>
      </c>
      <c r="BT279" s="78" t="str">
        <f>IF(SUM(COUNTIFS('Planificación 2026-1'!E:E,"HUAURA",'Planificación 2026-1'!W:W,C279,'Planificación 2026-1'!G:G,"T1"))&gt;0,"P35"," ")</f>
        <v xml:space="preserve"> </v>
      </c>
      <c r="BU279" s="78" t="str">
        <f>IF(SUM(COUNTIFS('Planificación 2026-1'!E:E,"HUAURA",'Planificación 2026-1'!W:W,C279,'Planificación 2026-1'!G:G,"T3"))&gt;0,"P36"," ")</f>
        <v xml:space="preserve"> </v>
      </c>
      <c r="BV279" s="78" t="str">
        <f>IF(SUM(COUNTIFS('Planificación 2026-1'!E:E,"HUAURA",'Planificación 2026-1'!W:W,C279,'Planificación 2026-1'!G:G,"T2"))&gt;0,"P37"," ")</f>
        <v xml:space="preserve"> </v>
      </c>
      <c r="BW279" s="78" t="str">
        <f>IF(SUM(COUNTIFS('Planificación 2026-1'!E:E,"HUAURA",'Planificación 2026-1'!W:W,C279,'Planificación 2026-1'!G:G,"AE"))&gt;0,"P38"," ")</f>
        <v xml:space="preserve"> </v>
      </c>
      <c r="BX279" s="78" t="str">
        <f>IF(SUM(COUNTIFS('Planificación 2026-1'!E:E,"HUAURA",'Planificación 2026-1'!W:W,C279,'Planificación 2026-1'!G:G,"T4"))&gt;0,"P55"," ")</f>
        <v xml:space="preserve"> </v>
      </c>
      <c r="BY279" s="79">
        <f>SUMIFS('Planificación 2026-1'!R:R,'Planificación 2026-1'!W:W,C279,'Planificación 2026-1'!G:G,"AF",'Planificación 2026-1'!H:H,"&gt;2")</f>
        <v>0</v>
      </c>
      <c r="BZ279" s="79">
        <f>SUMIFS('Planificación 2026-1'!R:R,'Planificación 2026-1'!W:W,C279,'Planificación 2026-1'!G:G,"EN",'Planificación 2026-1'!H:H,"&gt;2")</f>
        <v>0</v>
      </c>
      <c r="CA279" s="79">
        <f>SUMIFS('Planificación 2026-1'!R:R,'Planificación 2026-1'!W:W,C279,'Planificación 2026-1'!G:G,"IS",'Planificación 2026-1'!H:H,"&gt;2")</f>
        <v>0</v>
      </c>
      <c r="CB279" s="79">
        <f>SUMIFS('Planificación 2026-1'!R:R,'Planificación 2026-1'!W:W,C279,'Planificación 2026-1'!G:G,"PS",'Planificación 2026-1'!H:H,"&gt;2")</f>
        <v>0</v>
      </c>
      <c r="CC279" s="79">
        <f>SUMIFS('Planificación 2026-1'!R:R,'Planificación 2026-1'!W:W,C279,'Planificación 2026-1'!G:G,"IN",'Planificación 2026-1'!H:H,"&gt;2")</f>
        <v>0</v>
      </c>
      <c r="CD279" s="79">
        <f>SUMIFS('Planificación 2026-1'!R:R,'Planificación 2026-1'!W:W,C279,'Planificación 2026-1'!G:G,"CA",'Planificación 2026-1'!H:H,"&gt;2")</f>
        <v>0</v>
      </c>
      <c r="CE279" s="79">
        <f>SUMIFS('Planificación 2026-1'!R:R,'Planificación 2026-1'!W:W,C279,'Planificación 2026-1'!G:G,"DE",'Planificación 2026-1'!H:H,"&gt;2")</f>
        <v>0</v>
      </c>
      <c r="CF279" s="79">
        <f>SUMIFS('Planificación 2026-1'!R:R,'Planificación 2026-1'!W:W,C279,'Planificación 2026-1'!G:G,"OB",'Planificación 2026-1'!H:H,"&gt;2")</f>
        <v>0</v>
      </c>
      <c r="CG279" s="79">
        <f>SUMIFS('Planificación 2026-1'!R:R,'Planificación 2026-1'!W:W,C279,'Planificación 2026-1'!G:G,"MH",'Planificación 2026-1'!H:H,"&gt;2")</f>
        <v>0</v>
      </c>
      <c r="CH279" s="79">
        <f>SUMIFS('Planificación 2026-1'!R:R,'Planificación 2026-1'!W:W,C279,'Planificación 2026-1'!G:G,"IC",'Planificación 2026-1'!H:H,"&gt;2")</f>
        <v>0</v>
      </c>
      <c r="CI279" s="79">
        <f>SUMIFS('Planificación 2026-1'!R:R,'Planificación 2026-1'!W:W,C279,'Planificación 2026-1'!G:G,"AR",'Planificación 2026-1'!H:H,"&gt;2")</f>
        <v>0</v>
      </c>
      <c r="CJ279" s="79">
        <f>SUMIFS('Planificación 2026-1'!R:R,'Planificación 2026-1'!W:W,C279,'Planificación 2026-1'!G:G,"T1",'Planificación 2026-1'!H:H,"&gt;2")</f>
        <v>0</v>
      </c>
      <c r="CK279" s="79">
        <f>SUMIFS('Planificación 2026-1'!R:R,'Planificación 2026-1'!W:W,C279,'Planificación 2026-1'!G:G,"T3",'Planificación 2026-1'!H:H,"&gt;2")</f>
        <v>0</v>
      </c>
      <c r="CL279" s="79">
        <f>SUMIFS('Planificación 2026-1'!R:R,'Planificación 2026-1'!W:W,C279,'Planificación 2026-1'!G:G,"T2",'Planificación 2026-1'!H:H,"&gt;2")</f>
        <v>0</v>
      </c>
      <c r="CM279" s="79">
        <f>SUMIFS('Planificación 2026-1'!R:R,'Planificación 2026-1'!W:W,C279,'Planificación 2026-1'!G:G,"AE",'Planificación 2026-1'!H:H,"&gt;2")</f>
        <v>0</v>
      </c>
      <c r="CN279" s="79">
        <f>SUMIFS('Planificación 2026-1'!R:R,'Planificación 2026-1'!W:W,C279,'Planificación 2026-1'!G:G,"T4",'Planificación 2026-1'!H:H,"&gt;2")</f>
        <v>10</v>
      </c>
      <c r="CO279" s="79">
        <f>SUMIFS('Planificación 2026-1'!R:R,'Planificación 2026-1'!W:W,C279,'Planificación 2026-1'!G:G,"AF",'Planificación 2026-1'!H:H,"&lt;3")</f>
        <v>0</v>
      </c>
      <c r="CP279" s="79">
        <f>SUMIFS('Planificación 2026-1'!R:R,'Planificación 2026-1'!W:W,C279,'Planificación 2026-1'!G:G,"EN",'Planificación 2026-1'!H:H,"&lt;3")</f>
        <v>0</v>
      </c>
      <c r="CQ279" s="79">
        <f>SUMIFS('Planificación 2026-1'!R:R,'Planificación 2026-1'!W:W,C279,'Planificación 2026-1'!G:G,"IS",'Planificación 2026-1'!H:H,"&lt;3")</f>
        <v>0</v>
      </c>
      <c r="CR279" s="79">
        <f>SUMIFS('Planificación 2026-1'!R:R,'Planificación 2026-1'!W:W,C279,'Planificación 2026-1'!G:G,"PS",'Planificación 2026-1'!H:H,"&lt;3")</f>
        <v>0</v>
      </c>
      <c r="CS279" s="79">
        <f>SUMIFS('Planificación 2026-1'!R:R,'Planificación 2026-1'!W:W,C279,'Planificación 2026-1'!G:G,"IN",'Planificación 2026-1'!H:H,"&lt;3")</f>
        <v>0</v>
      </c>
      <c r="CT279" s="79">
        <f>SUMIFS('Planificación 2026-1'!R:R,'Planificación 2026-1'!W:W,C279,'Planificación 2026-1'!G:G,"CA",'Planificación 2026-1'!H:H,"&lt;3")</f>
        <v>0</v>
      </c>
      <c r="CU279" s="79">
        <f>SUMIFS('Planificación 2026-1'!R:R,'Planificación 2026-1'!W:W,C279,'Planificación 2026-1'!G:G,"DE",'Planificación 2026-1'!H:H,"&lt;3")</f>
        <v>0</v>
      </c>
      <c r="CV279" s="79">
        <f>SUMIFS('Planificación 2026-1'!R:R,'Planificación 2026-1'!W:W,C279,'Planificación 2026-1'!G:G,"OB",'Planificación 2026-1'!H:H,"&lt;3")</f>
        <v>0</v>
      </c>
      <c r="CW279" s="79">
        <f>SUMIFS('Planificación 2026-1'!R:R,'Planificación 2026-1'!W:W,C279,'Planificación 2026-1'!G:G,"MH",'Planificación 2026-1'!H:H,"&lt;3")</f>
        <v>0</v>
      </c>
      <c r="CX279" s="79">
        <f>SUMIFS('Planificación 2026-1'!R:R,'Planificación 2026-1'!W:W,C279,'Planificación 2026-1'!G:G,"IC",'Planificación 2026-1'!H:H,"&lt;3")</f>
        <v>0</v>
      </c>
      <c r="CY279" s="79">
        <f>SUMIFS('Planificación 2026-1'!R:R,'Planificación 2026-1'!W:W,C279,'Planificación 2026-1'!G:G,"AR",'Planificación 2026-1'!H:H,"&lt;3")</f>
        <v>0</v>
      </c>
      <c r="CZ279" s="79">
        <f>SUMIFS('Planificación 2026-1'!R:R,'Planificación 2026-1'!W:W,C279,'Planificación 2026-1'!G:G,"T1",'Planificación 2026-1'!H:H,"&lt;3")</f>
        <v>0</v>
      </c>
      <c r="DA279" s="79">
        <f>SUMIFS('Planificación 2026-1'!R:R,'Planificación 2026-1'!W:W,C279,'Planificación 2026-1'!G:G,"T3",'Planificación 2026-1'!H:H,"&lt;3")</f>
        <v>0</v>
      </c>
      <c r="DB279" s="79">
        <f>SUMIFS('Planificación 2026-1'!R:R,'Planificación 2026-1'!W:W,C279,'Planificación 2026-1'!G:G,"T2",'Planificación 2026-1'!H:H,"&lt;3")</f>
        <v>0</v>
      </c>
      <c r="DC279" s="79">
        <f>SUMIFS('Planificación 2026-1'!R:R,'Planificación 2026-1'!W:W,C279,'Planificación 2026-1'!G:G,"AE",'Planificación 2026-1'!H:H,"&lt;3")</f>
        <v>0</v>
      </c>
      <c r="DD279" s="79">
        <f>SUMIFS('Planificación 2026-1'!R:R,'Planificación 2026-1'!W:W,C279,'Planificación 2026-1'!G:G,"T4",'Planificación 2026-1'!H:H,"&lt;3")</f>
        <v>0</v>
      </c>
      <c r="DE279" s="78" t="str">
        <f t="shared" si="60"/>
        <v/>
      </c>
      <c r="DF279" s="30">
        <f>IF(C279="","",SUMIFS('Planificación 2026-1'!R:R,'Planificación 2026-1'!W:W,C279,'Planificación 2026-1'!E:E,"PRINCIPAL",'Planificación 2026-1'!X:X,"VIRTUAL"))</f>
        <v>0</v>
      </c>
      <c r="DG279" s="30">
        <f>IF(C279="","",SUMIFS('Planificación 2026-1'!R:R,'Planificación 2026-1'!W:W,C279,'Planificación 2026-1'!E:E,"PRINCIPAL",'Planificación 2026-1'!X:X,"PRESENCIAL"))</f>
        <v>0</v>
      </c>
      <c r="DH279" s="30">
        <f>IF(C279="","",SUMIFS('Planificación 2026-1'!R:R,'Planificación 2026-1'!W:W,C279,'Planificación 2026-1'!E:E,"PRINCIPAL",'Planificación 2026-1'!X:X,"HIBRIDO PRESENCIAL"))</f>
        <v>0</v>
      </c>
      <c r="DI279" s="78" t="str">
        <f t="shared" si="61"/>
        <v/>
      </c>
      <c r="DJ279" s="78">
        <f>IF(C279="","",SUMIFS('Planificación 2026-1'!R:R,'Planificación 2026-1'!W:W,C279,'Planificación 2026-1'!E:E,"FILIAL",'Planificación 2026-1'!X:X,"VIRTUAL"))</f>
        <v>0</v>
      </c>
      <c r="DK279" s="80">
        <f>IF(C279="","",SUMIFS('Planificación 2026-1'!R:R,'Planificación 2026-1'!W:W,C279,'Planificación 2026-1'!E:E,"FILIAL",'Planificación 2026-1'!X:X,"PRESENCIAL"))</f>
        <v>0</v>
      </c>
      <c r="DL279" s="42">
        <f>IF(C279="","",SUMIFS('Planificación 2026-1'!R:R,'Planificación 2026-1'!W:W,C279,'Planificación 2026-1'!E:E,"FILIAL",'Planificación 2026-1'!X:X,"HIBRIDO PRESENCIAL"))</f>
        <v>0</v>
      </c>
      <c r="DM279" s="81" t="str">
        <f t="shared" si="62"/>
        <v>P55</v>
      </c>
      <c r="DN279" s="78">
        <f>IF(C279="","",SUMIFS('Planificación 2026-1'!R:R,'Planificación 2026-1'!W:W,C279,'Planificación 2026-1'!E:E,"SUNAMPE",'Planificación 2026-1'!X:X,"VIRTUAL"))</f>
        <v>2</v>
      </c>
      <c r="DO279" s="42">
        <f>IF(C279="","",SUMIFS('Planificación 2026-1'!R:R,'Planificación 2026-1'!W:W,C279,'Planificación 2026-1'!E:E,"SUNAMPE",'Planificación 2026-1'!X:X,"PRESENCIAL"))</f>
        <v>8</v>
      </c>
      <c r="DP279" s="81" t="str">
        <f t="shared" si="63"/>
        <v/>
      </c>
      <c r="DQ279" s="78">
        <f>IF(C279="","",SUMIFS('Planificación 2026-1'!R:R,'Planificación 2026-1'!W:W,C279,'Planificación 2026-1'!E:E,"HUAURA",'Planificación 2026-1'!X:X,"VIRTUAL"))</f>
        <v>0</v>
      </c>
      <c r="DR279" s="42">
        <f>IF(C279="","",SUMIFS('Planificación 2026-1'!R:R,'Planificación 2026-1'!W:W,C279,'Planificación 2026-1'!E:E,"HUAURA",'Planificación 2026-1'!X:X,"PRESENCIAL"))</f>
        <v>0</v>
      </c>
      <c r="DS279" s="48">
        <f>SUMIFS('Planificación 2026-1'!R:R,'Planificación 2026-1'!W:W,C279,'Planificación 2026-1'!E:E,"PRINCIPAL",'Planificación 2026-1'!X:X,"VIRTUAL",'Planificación 2026-1'!H:H,"&gt;2")</f>
        <v>0</v>
      </c>
      <c r="DT279" s="48">
        <f>SUMIFS('Planificación 2026-1'!R:R,'Planificación 2026-1'!W:W,C279,'Planificación 2026-1'!E:E,"PRINCIPAL",'Planificación 2026-1'!X:X,"&lt;&gt;VIRTUAL",'Planificación 2026-1'!H:H,"&gt;2")</f>
        <v>0</v>
      </c>
      <c r="DU279" s="48">
        <f>SUMIFS('Planificación 2026-1'!R:R,'Planificación 2026-1'!W:W,C279,'Planificación 2026-1'!E:E,"SUNAMPE",'Planificación 2026-1'!X:X,"VIRTUAL",'Planificación 2026-1'!H:H,"&gt;2")</f>
        <v>2</v>
      </c>
      <c r="DV279" s="48">
        <f>SUMIFS('Planificación 2026-1'!R:R,'Planificación 2026-1'!W:W,C279,'Planificación 2026-1'!E:E,"SUNAMPE",'Planificación 2026-1'!X:X,"&lt;&gt;VIRTUAL",'Planificación 2026-1'!H:H,"&gt;2")</f>
        <v>8</v>
      </c>
      <c r="DW279" s="48">
        <f>SUMIFS('Planificación 2026-1'!R:R,'Planificación 2026-1'!W:W,C279,'Planificación 2026-1'!E:E,"FILIAL",'Planificación 2026-1'!X:X,"VIRTUAL",'Planificación 2026-1'!H:H,"&gt;2")</f>
        <v>0</v>
      </c>
      <c r="DX279" s="48">
        <f>SUMIFS('Planificación 2026-1'!R:R,'Planificación 2026-1'!W:W,C279,'Planificación 2026-1'!E:E,"FILIAL",'Planificación 2026-1'!X:X,"&lt;&gt;VIRTUAL",'Planificación 2026-1'!H:H,"&gt;2")</f>
        <v>0</v>
      </c>
      <c r="DY279" s="48">
        <f>SUMIFS('Planificación 2026-1'!R:R,'Planificación 2026-1'!W:W,C279,'Planificación 2026-1'!E:E,"PORUMA",'Planificación 2026-1'!X:X,"VIRTUAL",'Planificación 2026-1'!H:H,"&gt;2")</f>
        <v>0</v>
      </c>
      <c r="DZ279" s="48">
        <f>SUMIFS('Planificación 2026-1'!R:R,'Planificación 2026-1'!W:W,C279,'Planificación 2026-1'!E:E,"PORUMA",'Planificación 2026-1'!X:X,"&lt;&gt;VIRTUAL",'Planificación 2026-1'!H:H,"&gt;2")</f>
        <v>0</v>
      </c>
      <c r="EA279" s="48">
        <f>SUMIFS('Planificación 2026-1'!R:R,'Planificación 2026-1'!W:W,C279,'Planificación 2026-1'!E:E,"HUAURA",'Planificación 2026-1'!X:X,"VIRTUAL",'Planificación 2026-1'!H:H,"&gt;2")</f>
        <v>0</v>
      </c>
      <c r="EB279" s="48">
        <f>SUMIFS('Planificación 2026-1'!R:R,'Planificación 2026-1'!W:W,C279,'Planificación 2026-1'!E:E,"HUAURA",'Planificación 2026-1'!X:X,"&lt;&gt;VIRTUAL",'Planificación 2026-1'!H:H,"&gt;2")</f>
        <v>0</v>
      </c>
      <c r="EC279" s="48">
        <f>SUMIFS('Planificación 2026-1'!R:R,'Planificación 2026-1'!W:W,C279,'Planificación 2026-1'!E:E,"PRINCIPAL",'Planificación 2026-1'!X:X,"VIRTUAL",'Planificación 2026-1'!H:H,"&lt;3")</f>
        <v>0</v>
      </c>
      <c r="ED279" s="48">
        <f>SUMIFS('Planificación 2026-1'!R:R,'Planificación 2026-1'!W:W,C279,'Planificación 2026-1'!E:E,"PRINCIPAL",'Planificación 2026-1'!X:X,"&lt;&gt;VIRTUAL",'Planificación 2026-1'!H:H,"&lt;3")</f>
        <v>0</v>
      </c>
      <c r="EE279" s="48">
        <f>SUMIFS('Planificación 2026-1'!R:R,'Planificación 2026-1'!W:W,C279,'Planificación 2026-1'!E:E,"SUNAMPE",'Planificación 2026-1'!X:X,"VIRTUAL",'Planificación 2026-1'!H:H,"&lt;3")</f>
        <v>0</v>
      </c>
      <c r="EF279" s="48">
        <f>SUMIFS('Planificación 2026-1'!R:R,'Planificación 2026-1'!W:W,C279,'Planificación 2026-1'!E:E,"SUNAMPE",'Planificación 2026-1'!X:X,"&lt;&gt;VIRTUAL",'Planificación 2026-1'!H:H,"&lt;3")</f>
        <v>0</v>
      </c>
      <c r="EG279" s="48">
        <f>SUMIFS('Planificación 2026-1'!R:R,'Planificación 2026-1'!W:W,C279,'Planificación 2026-1'!E:E,"FILIAL",'Planificación 2026-1'!X:X,"VIRTUAL",'Planificación 2026-1'!H:H,"&lt;3")</f>
        <v>0</v>
      </c>
      <c r="EH279" s="48">
        <f>SUMIFS('Planificación 2026-1'!R:R,'Planificación 2026-1'!W:W,C279,'Planificación 2026-1'!E:E,"FILIAL",'Planificación 2026-1'!X:X,"&lt;&gt;VIRTUAL",'Planificación 2026-1'!H:H,"&lt;3")</f>
        <v>0</v>
      </c>
      <c r="EI279" s="48">
        <f>SUMIFS('Planificación 2026-1'!R:R,'Planificación 2026-1'!W:W,C279,'Planificación 2026-1'!E:E,"PORUMA",'Planificación 2026-1'!X:X,"VIRTUAL",'Planificación 2026-1'!H:H,"&lt;3")</f>
        <v>0</v>
      </c>
      <c r="EJ279" s="48">
        <f>SUMIFS('Planificación 2026-1'!R:R,'Planificación 2026-1'!W:W,C279,'Planificación 2026-1'!E:E,"PORUMA",'Planificación 2026-1'!X:X,"&lt;&gt;VIRTUAL",'Planificación 2026-1'!H:H,"&lt;3")</f>
        <v>0</v>
      </c>
      <c r="EK279" s="48">
        <f>SUMIFS('Planificación 2026-1'!R:R,'Planificación 2026-1'!W:W,C279,'Planificación 2026-1'!E:E,"HUAURA",'Planificación 2026-1'!X:X,"VIRTUAL",'Planificación 2026-1'!H:H,"&lt;3")</f>
        <v>0</v>
      </c>
      <c r="EL279" s="48">
        <f>SUMIFS('Planificación 2026-1'!R:R,'Planificación 2026-1'!W:W,C279,'Planificación 2026-1'!E:E,"HUAURA",'Planificación 2026-1'!X:X,"&lt;&gt;VIRTUAL",'Planificación 2026-1'!H:H,"&lt;3")</f>
        <v>0</v>
      </c>
      <c r="EM279" s="48">
        <f t="shared" si="64"/>
        <v>0</v>
      </c>
      <c r="EN279" s="48">
        <f t="shared" si="65"/>
        <v>0</v>
      </c>
      <c r="EO279" s="48">
        <f t="shared" si="66"/>
        <v>0</v>
      </c>
      <c r="EP279" s="48">
        <f t="shared" si="67"/>
        <v>0</v>
      </c>
      <c r="EQ279" s="48">
        <f t="shared" si="68"/>
        <v>10</v>
      </c>
      <c r="ER279" s="48"/>
      <c r="ES279" s="48">
        <f t="shared" si="69"/>
        <v>2</v>
      </c>
      <c r="ET279" s="48">
        <f t="shared" si="70"/>
        <v>8</v>
      </c>
      <c r="EU279" s="48" t="b">
        <f t="shared" si="71"/>
        <v>1</v>
      </c>
      <c r="EV279" s="48" t="str">
        <f t="shared" si="72"/>
        <v/>
      </c>
      <c r="EW279" s="48" t="str">
        <f t="shared" si="73"/>
        <v>MAS PRESENCIAL</v>
      </c>
    </row>
    <row r="280" spans="2:153" x14ac:dyDescent="0.3">
      <c r="B280" s="383">
        <v>277</v>
      </c>
      <c r="C280" s="107" t="s">
        <v>884</v>
      </c>
      <c r="D280" s="82">
        <f>SUMIF('Planificación 2026-1'!W:W,C280,'Planificación 2026-1'!R:R)</f>
        <v>10</v>
      </c>
      <c r="E280" s="385" t="s">
        <v>319</v>
      </c>
      <c r="F280" s="386" t="s">
        <v>1139</v>
      </c>
      <c r="G280" s="107" t="s">
        <v>1139</v>
      </c>
      <c r="H280" s="107" t="s">
        <v>1139</v>
      </c>
      <c r="I280" s="77" t="str">
        <f>IF(SUM(COUNTIFS('Planificación 2026-1'!E:E,"PRINCIPAL",'Planificación 2026-1'!W:W,C280,'Planificación 2026-1'!G:G,"AF"))&gt;0,"P01"," ")</f>
        <v xml:space="preserve"> </v>
      </c>
      <c r="J280" s="78" t="str">
        <f>IF(SUM(COUNTIFS('Planificación 2026-1'!E:E,"PRINCIPAL",'Planificación 2026-1'!W:W,C280,'Planificación 2026-1'!G:G,"EN"))&gt;0,"P02"," ")</f>
        <v xml:space="preserve"> </v>
      </c>
      <c r="K280" s="78" t="str">
        <f>IF(SUM(COUNTIFS('Planificación 2026-1'!E:E,"PRINCIPAL",'Planificación 2026-1'!W:W,C280,'Planificación 2026-1'!G:G,"IS"))&gt;0,"P03"," ")</f>
        <v xml:space="preserve"> </v>
      </c>
      <c r="L280" s="78" t="str">
        <f>IF(SUM(COUNTIFS('Planificación 2026-1'!E:E,"PRINCIPAL",'Planificación 2026-1'!W:W,C280,'Planificación 2026-1'!G:G,"PS"))&gt;0,"P04"," ")</f>
        <v xml:space="preserve"> </v>
      </c>
      <c r="M280" s="78"/>
      <c r="N280" s="78" t="str">
        <f>IF(SUM(COUNTIFS('Planificación 2026-1'!E:E,"PRINCIPAL",'Planificación 2026-1'!W:W,C280,'Planificación 2026-1'!G:G,"IN"))&gt;0,"P06"," ")</f>
        <v xml:space="preserve"> </v>
      </c>
      <c r="O280" s="78" t="str">
        <f>IF(SUM(COUNTIFS('Planificación 2026-1'!E:E,"PRINCIPAL",'Planificación 2026-1'!W:W,C280,'Planificación 2026-1'!G:G,"CA"))&gt;0,"P07"," ")</f>
        <v xml:space="preserve"> </v>
      </c>
      <c r="P280" s="78" t="str">
        <f>IF(SUM(COUNTIFS('Planificación 2026-1'!E:E,"PRINCIPAL",'Planificación 2026-1'!W:W,C280,'Planificación 2026-1'!G:G,"DE"))&gt;0,"P08"," ")</f>
        <v xml:space="preserve"> </v>
      </c>
      <c r="Q280" s="78" t="str">
        <f>IF(SUM(COUNTIFS('Planificación 2026-1'!E:E,"PRINCIPAL",'Planificación 2026-1'!W:W,C280,'Planificación 2026-1'!G:G,"OB"))&gt;0,"P09"," ")</f>
        <v xml:space="preserve"> </v>
      </c>
      <c r="R280" s="78" t="str">
        <f>IF(SUM(COUNTIFS('Planificación 2026-1'!E:E,"PRINCIPAL",'Planificación 2026-1'!W:W,C280,'Planificación 2026-1'!G:G,"MH"))&gt;0,"P31"," ")</f>
        <v xml:space="preserve"> </v>
      </c>
      <c r="S280" s="78" t="str">
        <f>IF(SUM(COUNTIFS('Planificación 2026-1'!E:E,"PRINCIPAL",'Planificación 2026-1'!W:W,C280,'Planificación 2026-1'!G:G,"IC"))&gt;0,"P32"," ")</f>
        <v xml:space="preserve"> </v>
      </c>
      <c r="T280" s="78" t="str">
        <f>IF(SUM(COUNTIFS('Planificación 2026-1'!E:E,"PRINCIPAL",'Planificación 2026-1'!W:W,C280,'Planificación 2026-1'!G:G,"AR"))&gt;0,"P34"," ")</f>
        <v xml:space="preserve"> </v>
      </c>
      <c r="U280" s="78" t="str">
        <f>IF(SUM(COUNTIFS('Planificación 2026-1'!E:E,"PRINCIPAL",'Planificación 2026-1'!W:W,C280,'Planificación 2026-1'!G:G,"T1"))&gt;0,"P35"," ")</f>
        <v xml:space="preserve"> </v>
      </c>
      <c r="V280" s="78" t="str">
        <f>IF(SUM(COUNTIFS('Planificación 2026-1'!E:E,"PRINCIPAL",'Planificación 2026-1'!W:W,C280,'Planificación 2026-1'!G:G,"T3"))&gt;0,"P36"," ")</f>
        <v xml:space="preserve"> </v>
      </c>
      <c r="W280" s="78" t="str">
        <f>IF(SUM(COUNTIFS('Planificación 2026-1'!E:E,"PRINCIPAL",'Planificación 2026-1'!W:W,C280,'Planificación 2026-1'!G:G,"T2"))&gt;0,"P37"," ")</f>
        <v xml:space="preserve"> </v>
      </c>
      <c r="X280" s="78" t="str">
        <f>IF(SUM(COUNTIFS('Planificación 2026-1'!E:E,"PRINCIPAL",'Planificación 2026-1'!W:W,C280,'Planificación 2026-1'!G:G,"AE"))&gt;0,"P38"," ")</f>
        <v xml:space="preserve"> </v>
      </c>
      <c r="Y280" s="78" t="str">
        <f>IF(SUM(COUNTIFS('Planificación 2026-1'!E:E,"PRINCIPAL",'Planificación 2026-1'!W:W,C280,'Planificación 2026-1'!G:G,"T4"))&gt;0,"P55"," ")</f>
        <v xml:space="preserve"> </v>
      </c>
      <c r="Z280" s="78" t="str">
        <f>IF(SUM(COUNTIFS('Planificación 2026-1'!E:E,"FILIAL",'Planificación 2026-1'!W:W,C280,'Planificación 2026-1'!G:G,"AF"))&gt;0," P01"," ")</f>
        <v xml:space="preserve"> </v>
      </c>
      <c r="AA280" s="78" t="str">
        <f>IF(SUM(COUNTIFS('Planificación 2026-1'!E:E,"FILIAL",'Planificación 2026-1'!W:W,C280,'Planificación 2026-1'!G:G,"EN"))&gt;0,"P02"," ")</f>
        <v xml:space="preserve"> </v>
      </c>
      <c r="AB280" s="78" t="str">
        <f>IF(SUM(COUNTIFS('Planificación 2026-1'!E:E,"FILIAL",'Planificación 2026-1'!W:W,C280,'Planificación 2026-1'!G:G,"IS"))&gt;0,"P03"," ")</f>
        <v xml:space="preserve"> </v>
      </c>
      <c r="AC280" s="78" t="str">
        <f>IF(SUM(COUNTIFS('Planificación 2026-1'!E:E,"FILIAL",'Planificación 2026-1'!W:W,C280,'Planificación 2026-1'!G:G,"PS"))&gt;0,"P04"," ")</f>
        <v xml:space="preserve"> </v>
      </c>
      <c r="AD280" s="78"/>
      <c r="AE280" s="78" t="str">
        <f>IF(SUM(COUNTIFS('Planificación 2026-1'!E:E,"FILIAL",'Planificación 2026-1'!W:W,C280,'Planificación 2026-1'!G:G,"IN"))&gt;0,"P06"," ")</f>
        <v xml:space="preserve"> </v>
      </c>
      <c r="AF280" s="78" t="str">
        <f>IF(SUM(COUNTIFS('Planificación 2026-1'!E:E,"FILIAL",'Planificación 2026-1'!W:W,C280,'Planificación 2026-1'!G:G,"CA"))&gt;0,"P07"," ")</f>
        <v xml:space="preserve"> </v>
      </c>
      <c r="AG280" s="78" t="str">
        <f>IF(SUM(COUNTIFS('Planificación 2026-1'!E:E,"FILIAL",'Planificación 2026-1'!W:W,C280,'Planificación 2026-1'!G:G,"DE"))&gt;0,"P08"," ")</f>
        <v xml:space="preserve"> </v>
      </c>
      <c r="AH280" s="78" t="str">
        <f>IF(SUM(COUNTIFS('Planificación 2026-1'!E:E,"FILIAL",'Planificación 2026-1'!W:W,C280,'Planificación 2026-1'!G:G,"OB"))&gt;0,"P09"," ")</f>
        <v xml:space="preserve"> </v>
      </c>
      <c r="AI280" s="78" t="str">
        <f>IF(SUM(COUNTIFS('Planificación 2026-1'!E:E,"FILIAL",'Planificación 2026-1'!W:W,C280,'Planificación 2026-1'!G:G,"MH"))&gt;0,"P31"," ")</f>
        <v xml:space="preserve"> </v>
      </c>
      <c r="AJ280" s="78" t="str">
        <f>IF(SUM(COUNTIFS('Planificación 2026-1'!E:E,"FILIAL",'Planificación 2026-1'!W:W,C280,'Planificación 2026-1'!G:G,"IC"))&gt;0,"P32"," ")</f>
        <v xml:space="preserve"> </v>
      </c>
      <c r="AK280" s="78" t="str">
        <f>IF(SUM(COUNTIFS('Planificación 2026-1'!E:E,"FILIAL",'Planificación 2026-1'!W:W,C280,'Planificación 2026-1'!G:G,"AR"))&gt;0,"P34"," ")</f>
        <v xml:space="preserve"> </v>
      </c>
      <c r="AL280" s="78" t="str">
        <f>IF(SUM(COUNTIFS('Planificación 2026-1'!E:E,"FILIAL",'Planificación 2026-1'!W:W,C280,'Planificación 2026-1'!G:G,"T1"))&gt;0,"P35"," ")</f>
        <v xml:space="preserve"> </v>
      </c>
      <c r="AM280" s="78" t="str">
        <f>IF(SUM(COUNTIFS('Planificación 2026-1'!E:E,"FILIAL",'Planificación 2026-1'!W:W,C280,'Planificación 2026-1'!G:G,"T3"))&gt;0,"P36"," ")</f>
        <v xml:space="preserve"> </v>
      </c>
      <c r="AN280" s="78" t="str">
        <f>IF(SUM(COUNTIFS('Planificación 2026-1'!E:E,"FILIAL",'Planificación 2026-1'!W:W,C280,'Planificación 2026-1'!G:G,"T2"))&gt;0,"P37"," ")</f>
        <v xml:space="preserve"> </v>
      </c>
      <c r="AO280" s="78" t="str">
        <f>IF(SUM(COUNTIFS('Planificación 2026-1'!E:E,"FILIAL",'Planificación 2026-1'!W:W,C280,'Planificación 2026-1'!G:G,"AE"))&gt;0,"P38"," ")</f>
        <v xml:space="preserve"> </v>
      </c>
      <c r="AP280" s="78" t="str">
        <f>IF(SUM(COUNTIFS('Planificación 2026-1'!E:E,"FILIAL",'Planificación 2026-1'!W:W,C280,'Planificación 2026-1'!G:G,"T4"))&gt;0,"P55"," ")</f>
        <v xml:space="preserve"> </v>
      </c>
      <c r="AQ280" s="78" t="str">
        <f>IF(SUM(COUNTIFS('Planificación 2026-1'!E:E,"SUNAMPE",'Planificación 2026-1'!W:W,C280,'Planificación 2026-1'!G:G,"AF"))&gt;0," P01"," ")</f>
        <v xml:space="preserve"> </v>
      </c>
      <c r="AR280" s="78" t="str">
        <f>IF(SUM(COUNTIFS('Planificación 2026-1'!E:E,"SUNAMPE",'Planificación 2026-1'!W:W,C280,'Planificación 2026-1'!G:G,"EN"))&gt;0,"P02"," ")</f>
        <v xml:space="preserve"> </v>
      </c>
      <c r="AS280" s="78" t="str">
        <f>IF(SUM(COUNTIFS('Planificación 2026-1'!E:E,"SUNAMPE",'Planificación 2026-1'!W:W,C280,'Planificación 2026-1'!G:G,"IS"))&gt;0,"P03"," ")</f>
        <v xml:space="preserve"> </v>
      </c>
      <c r="AT280" s="78" t="str">
        <f>IF(SUM(COUNTIFS('Planificación 2026-1'!E:E,"SUNAMPE",'Planificación 2026-1'!W:W,C280,'Planificación 2026-1'!G:G,"PS"))&gt;0,"P04"," ")</f>
        <v xml:space="preserve"> </v>
      </c>
      <c r="AU280" s="78"/>
      <c r="AV280" s="78" t="str">
        <f>IF(SUM(COUNTIFS('Planificación 2026-1'!E:E,"SUNAMPE",'Planificación 2026-1'!W:W,C280,'Planificación 2026-1'!G:G,"IN"))&gt;0,"P06"," ")</f>
        <v xml:space="preserve"> </v>
      </c>
      <c r="AW280" s="78" t="str">
        <f>IF(SUM(COUNTIFS('Planificación 2026-1'!E:E,"SUNAMPE",'Planificación 2026-1'!W:W,C280,'Planificación 2026-1'!G:G,"CA"))&gt;0,"P07"," ")</f>
        <v xml:space="preserve"> </v>
      </c>
      <c r="AX280" s="78" t="str">
        <f>IF(SUM(COUNTIFS('Planificación 2026-1'!E:E,"SUNAMPE",'Planificación 2026-1'!W:W,C280,'Planificación 2026-1'!G:G,"DE"))&gt;0,"P08"," ")</f>
        <v xml:space="preserve"> </v>
      </c>
      <c r="AY280" s="78" t="str">
        <f>IF(SUM(COUNTIFS('Planificación 2026-1'!E:E,"SUNAMPE",'Planificación 2026-1'!W:W,C280,'Planificación 2026-1'!G:G,"OB"))&gt;0,"P09"," ")</f>
        <v xml:space="preserve"> </v>
      </c>
      <c r="AZ280" s="78" t="str">
        <f>IF(SUM(COUNTIFS('Planificación 2026-1'!E:E,"SUNAMPE",'Planificación 2026-1'!W:W,C280,'Planificación 2026-1'!G:G,"MH"))&gt;0,"P31"," ")</f>
        <v>P31</v>
      </c>
      <c r="BA280" s="78" t="str">
        <f>IF(SUM(COUNTIFS('Planificación 2026-1'!E:E,"SUNAMPE",'Planificación 2026-1'!W:W,C280,'Planificación 2026-1'!G:G,"IC"))&gt;0,"P32"," ")</f>
        <v xml:space="preserve"> </v>
      </c>
      <c r="BB280" s="78" t="str">
        <f>IF(SUM(COUNTIFS('Planificación 2026-1'!E:E,"SUNAMPE",'Planificación 2026-1'!W:W,C280,'Planificación 2026-1'!G:G,"AR"))&gt;0,"P34"," ")</f>
        <v xml:space="preserve"> </v>
      </c>
      <c r="BC280" s="78" t="str">
        <f>IF(SUM(COUNTIFS('Planificación 2026-1'!E:E,"SUNAMPE",'Planificación 2026-1'!W:W,C280,'Planificación 2026-1'!G:G,"T1"))&gt;0,"P35"," ")</f>
        <v xml:space="preserve"> </v>
      </c>
      <c r="BD280" s="78" t="str">
        <f>IF(SUM(COUNTIFS('Planificación 2026-1'!E:E,"SUNAMPE",'Planificación 2026-1'!W:W,C280,'Planificación 2026-1'!G:G,"T3"))&gt;0,"P36"," ")</f>
        <v xml:space="preserve"> </v>
      </c>
      <c r="BE280" s="78" t="str">
        <f>IF(SUM(COUNTIFS('Planificación 2026-1'!E:E,"SUNAMPE",'Planificación 2026-1'!W:W,C280,'Planificación 2026-1'!G:G,"T2"))&gt;0,"P37"," ")</f>
        <v xml:space="preserve"> </v>
      </c>
      <c r="BF280" s="78" t="str">
        <f>IF(SUM(COUNTIFS('Planificación 2026-1'!E:E,"SUNAMPE",'Planificación 2026-1'!W:W,C280,'Planificación 2026-1'!G:G,"AE"))&gt;0,"P38"," ")</f>
        <v xml:space="preserve"> </v>
      </c>
      <c r="BG280" s="78" t="str">
        <f>IF(SUM(COUNTIFS('Planificación 2026-1'!E:E,"SUNAMPE",'Planificación 2026-1'!W:W,C280,'Planificación 2026-1'!G:G,"T4"))&gt;0,"P55"," ")</f>
        <v xml:space="preserve"> </v>
      </c>
      <c r="BH280" s="78" t="str">
        <f>IF(SUM(COUNTIFS('Planificación 2026-1'!E:E,"HUAURA",'Planificación 2026-1'!W:W,C280,'Planificación 2026-1'!G:G,"AF"))&gt;0," P01"," ")</f>
        <v xml:space="preserve"> </v>
      </c>
      <c r="BI280" s="78" t="str">
        <f>IF(SUM(COUNTIFS('Planificación 2026-1'!E:E,"HUAURA",'Planificación 2026-1'!W:W,C280,'Planificación 2026-1'!G:G,"EN"))&gt;0,"P02"," ")</f>
        <v xml:space="preserve"> </v>
      </c>
      <c r="BJ280" s="78" t="str">
        <f>IF(SUM(COUNTIFS('Planificación 2026-1'!E:E,"HUAURA",'Planificación 2026-1'!W:W,C280,'Planificación 2026-1'!G:G,"IS"))&gt;0,"P03"," ")</f>
        <v xml:space="preserve"> </v>
      </c>
      <c r="BK280" s="78" t="str">
        <f>IF(SUM(COUNTIFS('Planificación 2026-1'!E:E,"HUAURA",'Planificación 2026-1'!W:W,C280,'Planificación 2026-1'!G:G,"PS"))&gt;0,"P04"," ")</f>
        <v xml:space="preserve"> </v>
      </c>
      <c r="BL280" s="78"/>
      <c r="BM280" s="78" t="str">
        <f>IF(SUM(COUNTIFS('Planificación 2026-1'!E:E,"HUAURA",'Planificación 2026-1'!W:W,C280,'Planificación 2026-1'!G:G,"IN"))&gt;0,"P06"," ")</f>
        <v xml:space="preserve"> </v>
      </c>
      <c r="BN280" s="78" t="str">
        <f>IF(SUM(COUNTIFS('Planificación 2026-1'!E:E,"HUAURA",'Planificación 2026-1'!W:W,C280,'Planificación 2026-1'!G:G,"CA"))&gt;0,"P07"," ")</f>
        <v xml:space="preserve"> </v>
      </c>
      <c r="BO280" s="78" t="str">
        <f>IF(SUM(COUNTIFS('Planificación 2026-1'!E:E,"HUAURA",'Planificación 2026-1'!W:W,C280,'Planificación 2026-1'!G:G,"DE"))&gt;0,"P08"," ")</f>
        <v xml:space="preserve"> </v>
      </c>
      <c r="BP280" s="78" t="str">
        <f>IF(SUM(COUNTIFS('Planificación 2026-1'!E:E,"HUAURA",'Planificación 2026-1'!W:W,C280,'Planificación 2026-1'!G:G,"OB"))&gt;0,"P09"," ")</f>
        <v xml:space="preserve"> </v>
      </c>
      <c r="BQ280" s="78" t="str">
        <f>IF(SUM(COUNTIFS('Planificación 2026-1'!E:E,"HUAURA",'Planificación 2026-1'!W:W,C280,'Planificación 2026-1'!G:G,"MH"))&gt;0,"P31"," ")</f>
        <v xml:space="preserve"> </v>
      </c>
      <c r="BR280" s="78" t="str">
        <f>IF(SUM(COUNTIFS('Planificación 2026-1'!E:E,"HUAURA",'Planificación 2026-1'!W:W,C280,'Planificación 2026-1'!G:G,"IC"))&gt;0,"P32"," ")</f>
        <v xml:space="preserve"> </v>
      </c>
      <c r="BS280" s="78" t="str">
        <f>IF(SUM(COUNTIFS('Planificación 2026-1'!E:E,"HUAURA",'Planificación 2026-1'!W:W,C280,'Planificación 2026-1'!G:G,"AR"))&gt;0,"P34"," ")</f>
        <v xml:space="preserve"> </v>
      </c>
      <c r="BT280" s="78" t="str">
        <f>IF(SUM(COUNTIFS('Planificación 2026-1'!E:E,"HUAURA",'Planificación 2026-1'!W:W,C280,'Planificación 2026-1'!G:G,"T1"))&gt;0,"P35"," ")</f>
        <v xml:space="preserve"> </v>
      </c>
      <c r="BU280" s="78" t="str">
        <f>IF(SUM(COUNTIFS('Planificación 2026-1'!E:E,"HUAURA",'Planificación 2026-1'!W:W,C280,'Planificación 2026-1'!G:G,"T3"))&gt;0,"P36"," ")</f>
        <v xml:space="preserve"> </v>
      </c>
      <c r="BV280" s="78" t="str">
        <f>IF(SUM(COUNTIFS('Planificación 2026-1'!E:E,"HUAURA",'Planificación 2026-1'!W:W,C280,'Planificación 2026-1'!G:G,"T2"))&gt;0,"P37"," ")</f>
        <v xml:space="preserve"> </v>
      </c>
      <c r="BW280" s="78" t="str">
        <f>IF(SUM(COUNTIFS('Planificación 2026-1'!E:E,"HUAURA",'Planificación 2026-1'!W:W,C280,'Planificación 2026-1'!G:G,"AE"))&gt;0,"P38"," ")</f>
        <v xml:space="preserve"> </v>
      </c>
      <c r="BX280" s="78" t="str">
        <f>IF(SUM(COUNTIFS('Planificación 2026-1'!E:E,"HUAURA",'Planificación 2026-1'!W:W,C280,'Planificación 2026-1'!G:G,"T4"))&gt;0,"P55"," ")</f>
        <v xml:space="preserve"> </v>
      </c>
      <c r="BY280" s="79">
        <f>SUMIFS('Planificación 2026-1'!R:R,'Planificación 2026-1'!W:W,C280,'Planificación 2026-1'!G:G,"AF",'Planificación 2026-1'!H:H,"&gt;2")</f>
        <v>0</v>
      </c>
      <c r="BZ280" s="79">
        <f>SUMIFS('Planificación 2026-1'!R:R,'Planificación 2026-1'!W:W,C280,'Planificación 2026-1'!G:G,"EN",'Planificación 2026-1'!H:H,"&gt;2")</f>
        <v>0</v>
      </c>
      <c r="CA280" s="79">
        <f>SUMIFS('Planificación 2026-1'!R:R,'Planificación 2026-1'!W:W,C280,'Planificación 2026-1'!G:G,"IS",'Planificación 2026-1'!H:H,"&gt;2")</f>
        <v>0</v>
      </c>
      <c r="CB280" s="79">
        <f>SUMIFS('Planificación 2026-1'!R:R,'Planificación 2026-1'!W:W,C280,'Planificación 2026-1'!G:G,"PS",'Planificación 2026-1'!H:H,"&gt;2")</f>
        <v>0</v>
      </c>
      <c r="CC280" s="79">
        <f>SUMIFS('Planificación 2026-1'!R:R,'Planificación 2026-1'!W:W,C280,'Planificación 2026-1'!G:G,"IN",'Planificación 2026-1'!H:H,"&gt;2")</f>
        <v>0</v>
      </c>
      <c r="CD280" s="79">
        <f>SUMIFS('Planificación 2026-1'!R:R,'Planificación 2026-1'!W:W,C280,'Planificación 2026-1'!G:G,"CA",'Planificación 2026-1'!H:H,"&gt;2")</f>
        <v>0</v>
      </c>
      <c r="CE280" s="79">
        <f>SUMIFS('Planificación 2026-1'!R:R,'Planificación 2026-1'!W:W,C280,'Planificación 2026-1'!G:G,"DE",'Planificación 2026-1'!H:H,"&gt;2")</f>
        <v>0</v>
      </c>
      <c r="CF280" s="79">
        <f>SUMIFS('Planificación 2026-1'!R:R,'Planificación 2026-1'!W:W,C280,'Planificación 2026-1'!G:G,"OB",'Planificación 2026-1'!H:H,"&gt;2")</f>
        <v>0</v>
      </c>
      <c r="CG280" s="79">
        <f>SUMIFS('Planificación 2026-1'!R:R,'Planificación 2026-1'!W:W,C280,'Planificación 2026-1'!G:G,"MH",'Planificación 2026-1'!H:H,"&gt;2")</f>
        <v>10</v>
      </c>
      <c r="CH280" s="79">
        <f>SUMIFS('Planificación 2026-1'!R:R,'Planificación 2026-1'!W:W,C280,'Planificación 2026-1'!G:G,"IC",'Planificación 2026-1'!H:H,"&gt;2")</f>
        <v>0</v>
      </c>
      <c r="CI280" s="79">
        <f>SUMIFS('Planificación 2026-1'!R:R,'Planificación 2026-1'!W:W,C280,'Planificación 2026-1'!G:G,"AR",'Planificación 2026-1'!H:H,"&gt;2")</f>
        <v>0</v>
      </c>
      <c r="CJ280" s="79">
        <f>SUMIFS('Planificación 2026-1'!R:R,'Planificación 2026-1'!W:W,C280,'Planificación 2026-1'!G:G,"T1",'Planificación 2026-1'!H:H,"&gt;2")</f>
        <v>0</v>
      </c>
      <c r="CK280" s="79">
        <f>SUMIFS('Planificación 2026-1'!R:R,'Planificación 2026-1'!W:W,C280,'Planificación 2026-1'!G:G,"T3",'Planificación 2026-1'!H:H,"&gt;2")</f>
        <v>0</v>
      </c>
      <c r="CL280" s="79">
        <f>SUMIFS('Planificación 2026-1'!R:R,'Planificación 2026-1'!W:W,C280,'Planificación 2026-1'!G:G,"T2",'Planificación 2026-1'!H:H,"&gt;2")</f>
        <v>0</v>
      </c>
      <c r="CM280" s="79">
        <f>SUMIFS('Planificación 2026-1'!R:R,'Planificación 2026-1'!W:W,C280,'Planificación 2026-1'!G:G,"AE",'Planificación 2026-1'!H:H,"&gt;2")</f>
        <v>0</v>
      </c>
      <c r="CN280" s="79">
        <f>SUMIFS('Planificación 2026-1'!R:R,'Planificación 2026-1'!W:W,C280,'Planificación 2026-1'!G:G,"T4",'Planificación 2026-1'!H:H,"&gt;2")</f>
        <v>0</v>
      </c>
      <c r="CO280" s="79">
        <f>SUMIFS('Planificación 2026-1'!R:R,'Planificación 2026-1'!W:W,C280,'Planificación 2026-1'!G:G,"AF",'Planificación 2026-1'!H:H,"&lt;3")</f>
        <v>0</v>
      </c>
      <c r="CP280" s="79">
        <f>SUMIFS('Planificación 2026-1'!R:R,'Planificación 2026-1'!W:W,C280,'Planificación 2026-1'!G:G,"EN",'Planificación 2026-1'!H:H,"&lt;3")</f>
        <v>0</v>
      </c>
      <c r="CQ280" s="79">
        <f>SUMIFS('Planificación 2026-1'!R:R,'Planificación 2026-1'!W:W,C280,'Planificación 2026-1'!G:G,"IS",'Planificación 2026-1'!H:H,"&lt;3")</f>
        <v>0</v>
      </c>
      <c r="CR280" s="79">
        <f>SUMIFS('Planificación 2026-1'!R:R,'Planificación 2026-1'!W:W,C280,'Planificación 2026-1'!G:G,"PS",'Planificación 2026-1'!H:H,"&lt;3")</f>
        <v>0</v>
      </c>
      <c r="CS280" s="79">
        <f>SUMIFS('Planificación 2026-1'!R:R,'Planificación 2026-1'!W:W,C280,'Planificación 2026-1'!G:G,"IN",'Planificación 2026-1'!H:H,"&lt;3")</f>
        <v>0</v>
      </c>
      <c r="CT280" s="79">
        <f>SUMIFS('Planificación 2026-1'!R:R,'Planificación 2026-1'!W:W,C280,'Planificación 2026-1'!G:G,"CA",'Planificación 2026-1'!H:H,"&lt;3")</f>
        <v>0</v>
      </c>
      <c r="CU280" s="79">
        <f>SUMIFS('Planificación 2026-1'!R:R,'Planificación 2026-1'!W:W,C280,'Planificación 2026-1'!G:G,"DE",'Planificación 2026-1'!H:H,"&lt;3")</f>
        <v>0</v>
      </c>
      <c r="CV280" s="79">
        <f>SUMIFS('Planificación 2026-1'!R:R,'Planificación 2026-1'!W:W,C280,'Planificación 2026-1'!G:G,"OB",'Planificación 2026-1'!H:H,"&lt;3")</f>
        <v>0</v>
      </c>
      <c r="CW280" s="79">
        <f>SUMIFS('Planificación 2026-1'!R:R,'Planificación 2026-1'!W:W,C280,'Planificación 2026-1'!G:G,"MH",'Planificación 2026-1'!H:H,"&lt;3")</f>
        <v>0</v>
      </c>
      <c r="CX280" s="79">
        <f>SUMIFS('Planificación 2026-1'!R:R,'Planificación 2026-1'!W:W,C280,'Planificación 2026-1'!G:G,"IC",'Planificación 2026-1'!H:H,"&lt;3")</f>
        <v>0</v>
      </c>
      <c r="CY280" s="79">
        <f>SUMIFS('Planificación 2026-1'!R:R,'Planificación 2026-1'!W:W,C280,'Planificación 2026-1'!G:G,"AR",'Planificación 2026-1'!H:H,"&lt;3")</f>
        <v>0</v>
      </c>
      <c r="CZ280" s="79">
        <f>SUMIFS('Planificación 2026-1'!R:R,'Planificación 2026-1'!W:W,C280,'Planificación 2026-1'!G:G,"T1",'Planificación 2026-1'!H:H,"&lt;3")</f>
        <v>0</v>
      </c>
      <c r="DA280" s="79">
        <f>SUMIFS('Planificación 2026-1'!R:R,'Planificación 2026-1'!W:W,C280,'Planificación 2026-1'!G:G,"T3",'Planificación 2026-1'!H:H,"&lt;3")</f>
        <v>0</v>
      </c>
      <c r="DB280" s="79">
        <f>SUMIFS('Planificación 2026-1'!R:R,'Planificación 2026-1'!W:W,C280,'Planificación 2026-1'!G:G,"T2",'Planificación 2026-1'!H:H,"&lt;3")</f>
        <v>0</v>
      </c>
      <c r="DC280" s="79">
        <f>SUMIFS('Planificación 2026-1'!R:R,'Planificación 2026-1'!W:W,C280,'Planificación 2026-1'!G:G,"AE",'Planificación 2026-1'!H:H,"&lt;3")</f>
        <v>0</v>
      </c>
      <c r="DD280" s="79">
        <f>SUMIFS('Planificación 2026-1'!R:R,'Planificación 2026-1'!W:W,C280,'Planificación 2026-1'!G:G,"T4",'Planificación 2026-1'!H:H,"&lt;3")</f>
        <v>0</v>
      </c>
      <c r="DE280" s="78" t="str">
        <f t="shared" si="60"/>
        <v/>
      </c>
      <c r="DF280" s="30">
        <f>IF(C280="","",SUMIFS('Planificación 2026-1'!R:R,'Planificación 2026-1'!W:W,C280,'Planificación 2026-1'!E:E,"PRINCIPAL",'Planificación 2026-1'!X:X,"VIRTUAL"))</f>
        <v>0</v>
      </c>
      <c r="DG280" s="30">
        <f>IF(C280="","",SUMIFS('Planificación 2026-1'!R:R,'Planificación 2026-1'!W:W,C280,'Planificación 2026-1'!E:E,"PRINCIPAL",'Planificación 2026-1'!X:X,"PRESENCIAL"))</f>
        <v>0</v>
      </c>
      <c r="DH280" s="30">
        <f>IF(C280="","",SUMIFS('Planificación 2026-1'!R:R,'Planificación 2026-1'!W:W,C280,'Planificación 2026-1'!E:E,"PRINCIPAL",'Planificación 2026-1'!X:X,"HIBRIDO PRESENCIAL"))</f>
        <v>0</v>
      </c>
      <c r="DI280" s="78" t="str">
        <f t="shared" si="61"/>
        <v/>
      </c>
      <c r="DJ280" s="78">
        <f>IF(C280="","",SUMIFS('Planificación 2026-1'!R:R,'Planificación 2026-1'!W:W,C280,'Planificación 2026-1'!E:E,"FILIAL",'Planificación 2026-1'!X:X,"VIRTUAL"))</f>
        <v>0</v>
      </c>
      <c r="DK280" s="80">
        <f>IF(C280="","",SUMIFS('Planificación 2026-1'!R:R,'Planificación 2026-1'!W:W,C280,'Planificación 2026-1'!E:E,"FILIAL",'Planificación 2026-1'!X:X,"PRESENCIAL"))</f>
        <v>0</v>
      </c>
      <c r="DL280" s="42">
        <f>IF(C280="","",SUMIFS('Planificación 2026-1'!R:R,'Planificación 2026-1'!W:W,C280,'Planificación 2026-1'!E:E,"FILIAL",'Planificación 2026-1'!X:X,"HIBRIDO PRESENCIAL"))</f>
        <v>0</v>
      </c>
      <c r="DM280" s="81" t="str">
        <f t="shared" si="62"/>
        <v>P31</v>
      </c>
      <c r="DN280" s="78">
        <f>IF(C280="","",SUMIFS('Planificación 2026-1'!R:R,'Planificación 2026-1'!W:W,C280,'Planificación 2026-1'!E:E,"SUNAMPE",'Planificación 2026-1'!X:X,"VIRTUAL"))</f>
        <v>0</v>
      </c>
      <c r="DO280" s="42">
        <f>IF(C280="","",SUMIFS('Planificación 2026-1'!R:R,'Planificación 2026-1'!W:W,C280,'Planificación 2026-1'!E:E,"SUNAMPE",'Planificación 2026-1'!X:X,"PRESENCIAL"))</f>
        <v>10</v>
      </c>
      <c r="DP280" s="81" t="str">
        <f t="shared" si="63"/>
        <v/>
      </c>
      <c r="DQ280" s="78">
        <f>IF(C280="","",SUMIFS('Planificación 2026-1'!R:R,'Planificación 2026-1'!W:W,C280,'Planificación 2026-1'!E:E,"HUAURA",'Planificación 2026-1'!X:X,"VIRTUAL"))</f>
        <v>0</v>
      </c>
      <c r="DR280" s="42">
        <f>IF(C280="","",SUMIFS('Planificación 2026-1'!R:R,'Planificación 2026-1'!W:W,C280,'Planificación 2026-1'!E:E,"HUAURA",'Planificación 2026-1'!X:X,"PRESENCIAL"))</f>
        <v>0</v>
      </c>
      <c r="DS280" s="48">
        <f>SUMIFS('Planificación 2026-1'!R:R,'Planificación 2026-1'!W:W,C280,'Planificación 2026-1'!E:E,"PRINCIPAL",'Planificación 2026-1'!X:X,"VIRTUAL",'Planificación 2026-1'!H:H,"&gt;2")</f>
        <v>0</v>
      </c>
      <c r="DT280" s="48">
        <f>SUMIFS('Planificación 2026-1'!R:R,'Planificación 2026-1'!W:W,C280,'Planificación 2026-1'!E:E,"PRINCIPAL",'Planificación 2026-1'!X:X,"&lt;&gt;VIRTUAL",'Planificación 2026-1'!H:H,"&gt;2")</f>
        <v>0</v>
      </c>
      <c r="DU280" s="48">
        <f>SUMIFS('Planificación 2026-1'!R:R,'Planificación 2026-1'!W:W,C280,'Planificación 2026-1'!E:E,"SUNAMPE",'Planificación 2026-1'!X:X,"VIRTUAL",'Planificación 2026-1'!H:H,"&gt;2")</f>
        <v>0</v>
      </c>
      <c r="DV280" s="48">
        <f>SUMIFS('Planificación 2026-1'!R:R,'Planificación 2026-1'!W:W,C280,'Planificación 2026-1'!E:E,"SUNAMPE",'Planificación 2026-1'!X:X,"&lt;&gt;VIRTUAL",'Planificación 2026-1'!H:H,"&gt;2")</f>
        <v>10</v>
      </c>
      <c r="DW280" s="48">
        <f>SUMIFS('Planificación 2026-1'!R:R,'Planificación 2026-1'!W:W,C280,'Planificación 2026-1'!E:E,"FILIAL",'Planificación 2026-1'!X:X,"VIRTUAL",'Planificación 2026-1'!H:H,"&gt;2")</f>
        <v>0</v>
      </c>
      <c r="DX280" s="48">
        <f>SUMIFS('Planificación 2026-1'!R:R,'Planificación 2026-1'!W:W,C280,'Planificación 2026-1'!E:E,"FILIAL",'Planificación 2026-1'!X:X,"&lt;&gt;VIRTUAL",'Planificación 2026-1'!H:H,"&gt;2")</f>
        <v>0</v>
      </c>
      <c r="DY280" s="48">
        <f>SUMIFS('Planificación 2026-1'!R:R,'Planificación 2026-1'!W:W,C280,'Planificación 2026-1'!E:E,"PORUMA",'Planificación 2026-1'!X:X,"VIRTUAL",'Planificación 2026-1'!H:H,"&gt;2")</f>
        <v>0</v>
      </c>
      <c r="DZ280" s="48">
        <f>SUMIFS('Planificación 2026-1'!R:R,'Planificación 2026-1'!W:W,C280,'Planificación 2026-1'!E:E,"PORUMA",'Planificación 2026-1'!X:X,"&lt;&gt;VIRTUAL",'Planificación 2026-1'!H:H,"&gt;2")</f>
        <v>0</v>
      </c>
      <c r="EA280" s="48">
        <f>SUMIFS('Planificación 2026-1'!R:R,'Planificación 2026-1'!W:W,C280,'Planificación 2026-1'!E:E,"HUAURA",'Planificación 2026-1'!X:X,"VIRTUAL",'Planificación 2026-1'!H:H,"&gt;2")</f>
        <v>0</v>
      </c>
      <c r="EB280" s="48">
        <f>SUMIFS('Planificación 2026-1'!R:R,'Planificación 2026-1'!W:W,C280,'Planificación 2026-1'!E:E,"HUAURA",'Planificación 2026-1'!X:X,"&lt;&gt;VIRTUAL",'Planificación 2026-1'!H:H,"&gt;2")</f>
        <v>0</v>
      </c>
      <c r="EC280" s="48">
        <f>SUMIFS('Planificación 2026-1'!R:R,'Planificación 2026-1'!W:W,C280,'Planificación 2026-1'!E:E,"PRINCIPAL",'Planificación 2026-1'!X:X,"VIRTUAL",'Planificación 2026-1'!H:H,"&lt;3")</f>
        <v>0</v>
      </c>
      <c r="ED280" s="48">
        <f>SUMIFS('Planificación 2026-1'!R:R,'Planificación 2026-1'!W:W,C280,'Planificación 2026-1'!E:E,"PRINCIPAL",'Planificación 2026-1'!X:X,"&lt;&gt;VIRTUAL",'Planificación 2026-1'!H:H,"&lt;3")</f>
        <v>0</v>
      </c>
      <c r="EE280" s="48">
        <f>SUMIFS('Planificación 2026-1'!R:R,'Planificación 2026-1'!W:W,C280,'Planificación 2026-1'!E:E,"SUNAMPE",'Planificación 2026-1'!X:X,"VIRTUAL",'Planificación 2026-1'!H:H,"&lt;3")</f>
        <v>0</v>
      </c>
      <c r="EF280" s="48">
        <f>SUMIFS('Planificación 2026-1'!R:R,'Planificación 2026-1'!W:W,C280,'Planificación 2026-1'!E:E,"SUNAMPE",'Planificación 2026-1'!X:X,"&lt;&gt;VIRTUAL",'Planificación 2026-1'!H:H,"&lt;3")</f>
        <v>0</v>
      </c>
      <c r="EG280" s="48">
        <f>SUMIFS('Planificación 2026-1'!R:R,'Planificación 2026-1'!W:W,C280,'Planificación 2026-1'!E:E,"FILIAL",'Planificación 2026-1'!X:X,"VIRTUAL",'Planificación 2026-1'!H:H,"&lt;3")</f>
        <v>0</v>
      </c>
      <c r="EH280" s="48">
        <f>SUMIFS('Planificación 2026-1'!R:R,'Planificación 2026-1'!W:W,C280,'Planificación 2026-1'!E:E,"FILIAL",'Planificación 2026-1'!X:X,"&lt;&gt;VIRTUAL",'Planificación 2026-1'!H:H,"&lt;3")</f>
        <v>0</v>
      </c>
      <c r="EI280" s="48">
        <f>SUMIFS('Planificación 2026-1'!R:R,'Planificación 2026-1'!W:W,C280,'Planificación 2026-1'!E:E,"PORUMA",'Planificación 2026-1'!X:X,"VIRTUAL",'Planificación 2026-1'!H:H,"&lt;3")</f>
        <v>0</v>
      </c>
      <c r="EJ280" s="48">
        <f>SUMIFS('Planificación 2026-1'!R:R,'Planificación 2026-1'!W:W,C280,'Planificación 2026-1'!E:E,"PORUMA",'Planificación 2026-1'!X:X,"&lt;&gt;VIRTUAL",'Planificación 2026-1'!H:H,"&lt;3")</f>
        <v>0</v>
      </c>
      <c r="EK280" s="48">
        <f>SUMIFS('Planificación 2026-1'!R:R,'Planificación 2026-1'!W:W,C280,'Planificación 2026-1'!E:E,"HUAURA",'Planificación 2026-1'!X:X,"VIRTUAL",'Planificación 2026-1'!H:H,"&lt;3")</f>
        <v>0</v>
      </c>
      <c r="EL280" s="48">
        <f>SUMIFS('Planificación 2026-1'!R:R,'Planificación 2026-1'!W:W,C280,'Planificación 2026-1'!E:E,"HUAURA",'Planificación 2026-1'!X:X,"&lt;&gt;VIRTUAL",'Planificación 2026-1'!H:H,"&lt;3")</f>
        <v>0</v>
      </c>
      <c r="EM280" s="48">
        <f t="shared" si="64"/>
        <v>0</v>
      </c>
      <c r="EN280" s="48">
        <f t="shared" si="65"/>
        <v>0</v>
      </c>
      <c r="EO280" s="48">
        <f t="shared" si="66"/>
        <v>0</v>
      </c>
      <c r="EP280" s="48">
        <f t="shared" si="67"/>
        <v>0</v>
      </c>
      <c r="EQ280" s="48">
        <f t="shared" si="68"/>
        <v>10</v>
      </c>
      <c r="ER280" s="48"/>
      <c r="ES280" s="48">
        <f t="shared" si="69"/>
        <v>0</v>
      </c>
      <c r="ET280" s="48">
        <f t="shared" si="70"/>
        <v>10</v>
      </c>
      <c r="EU280" s="48" t="b">
        <f t="shared" si="71"/>
        <v>1</v>
      </c>
      <c r="EV280" s="48" t="str">
        <f t="shared" si="72"/>
        <v/>
      </c>
      <c r="EW280" s="48" t="str">
        <f t="shared" si="73"/>
        <v>PRESENCIAL</v>
      </c>
    </row>
    <row r="281" spans="2:153" x14ac:dyDescent="0.3">
      <c r="B281" s="383">
        <v>278</v>
      </c>
      <c r="C281" s="107" t="s">
        <v>891</v>
      </c>
      <c r="D281" s="82">
        <f>SUMIF('Planificación 2026-1'!W:W,C281,'Planificación 2026-1'!R:R)</f>
        <v>18</v>
      </c>
      <c r="E281" s="385" t="s">
        <v>319</v>
      </c>
      <c r="F281" s="386"/>
      <c r="G281" s="107" t="s">
        <v>302</v>
      </c>
      <c r="H281" s="107" t="s">
        <v>435</v>
      </c>
      <c r="I281" s="77" t="str">
        <f>IF(SUM(COUNTIFS('Planificación 2026-1'!E:E,"PRINCIPAL",'Planificación 2026-1'!W:W,C281,'Planificación 2026-1'!G:G,"AF"))&gt;0,"P01"," ")</f>
        <v xml:space="preserve"> </v>
      </c>
      <c r="J281" s="78" t="str">
        <f>IF(SUM(COUNTIFS('Planificación 2026-1'!E:E,"PRINCIPAL",'Planificación 2026-1'!W:W,C281,'Planificación 2026-1'!G:G,"EN"))&gt;0,"P02"," ")</f>
        <v xml:space="preserve"> </v>
      </c>
      <c r="K281" s="78" t="str">
        <f>IF(SUM(COUNTIFS('Planificación 2026-1'!E:E,"PRINCIPAL",'Planificación 2026-1'!W:W,C281,'Planificación 2026-1'!G:G,"IS"))&gt;0,"P03"," ")</f>
        <v xml:space="preserve"> </v>
      </c>
      <c r="L281" s="78" t="str">
        <f>IF(SUM(COUNTIFS('Planificación 2026-1'!E:E,"PRINCIPAL",'Planificación 2026-1'!W:W,C281,'Planificación 2026-1'!G:G,"PS"))&gt;0,"P04"," ")</f>
        <v xml:space="preserve"> </v>
      </c>
      <c r="M281" s="78"/>
      <c r="N281" s="78" t="str">
        <f>IF(SUM(COUNTIFS('Planificación 2026-1'!E:E,"PRINCIPAL",'Planificación 2026-1'!W:W,C281,'Planificación 2026-1'!G:G,"IN"))&gt;0,"P06"," ")</f>
        <v xml:space="preserve"> </v>
      </c>
      <c r="O281" s="78" t="str">
        <f>IF(SUM(COUNTIFS('Planificación 2026-1'!E:E,"PRINCIPAL",'Planificación 2026-1'!W:W,C281,'Planificación 2026-1'!G:G,"CA"))&gt;0,"P07"," ")</f>
        <v xml:space="preserve"> </v>
      </c>
      <c r="P281" s="78" t="str">
        <f>IF(SUM(COUNTIFS('Planificación 2026-1'!E:E,"PRINCIPAL",'Planificación 2026-1'!W:W,C281,'Planificación 2026-1'!G:G,"DE"))&gt;0,"P08"," ")</f>
        <v xml:space="preserve"> </v>
      </c>
      <c r="Q281" s="78" t="str">
        <f>IF(SUM(COUNTIFS('Planificación 2026-1'!E:E,"PRINCIPAL",'Planificación 2026-1'!W:W,C281,'Planificación 2026-1'!G:G,"OB"))&gt;0,"P09"," ")</f>
        <v xml:space="preserve"> </v>
      </c>
      <c r="R281" s="78" t="str">
        <f>IF(SUM(COUNTIFS('Planificación 2026-1'!E:E,"PRINCIPAL",'Planificación 2026-1'!W:W,C281,'Planificación 2026-1'!G:G,"MH"))&gt;0,"P31"," ")</f>
        <v xml:space="preserve"> </v>
      </c>
      <c r="S281" s="78" t="str">
        <f>IF(SUM(COUNTIFS('Planificación 2026-1'!E:E,"PRINCIPAL",'Planificación 2026-1'!W:W,C281,'Planificación 2026-1'!G:G,"IC"))&gt;0,"P32"," ")</f>
        <v xml:space="preserve"> </v>
      </c>
      <c r="T281" s="78" t="str">
        <f>IF(SUM(COUNTIFS('Planificación 2026-1'!E:E,"PRINCIPAL",'Planificación 2026-1'!W:W,C281,'Planificación 2026-1'!G:G,"AR"))&gt;0,"P34"," ")</f>
        <v xml:space="preserve"> </v>
      </c>
      <c r="U281" s="78" t="str">
        <f>IF(SUM(COUNTIFS('Planificación 2026-1'!E:E,"PRINCIPAL",'Planificación 2026-1'!W:W,C281,'Planificación 2026-1'!G:G,"T1"))&gt;0,"P35"," ")</f>
        <v xml:space="preserve"> </v>
      </c>
      <c r="V281" s="78" t="str">
        <f>IF(SUM(COUNTIFS('Planificación 2026-1'!E:E,"PRINCIPAL",'Planificación 2026-1'!W:W,C281,'Planificación 2026-1'!G:G,"T3"))&gt;0,"P36"," ")</f>
        <v xml:space="preserve"> </v>
      </c>
      <c r="W281" s="78" t="str">
        <f>IF(SUM(COUNTIFS('Planificación 2026-1'!E:E,"PRINCIPAL",'Planificación 2026-1'!W:W,C281,'Planificación 2026-1'!G:G,"T2"))&gt;0,"P37"," ")</f>
        <v xml:space="preserve"> </v>
      </c>
      <c r="X281" s="78" t="str">
        <f>IF(SUM(COUNTIFS('Planificación 2026-1'!E:E,"PRINCIPAL",'Planificación 2026-1'!W:W,C281,'Planificación 2026-1'!G:G,"AE"))&gt;0,"P38"," ")</f>
        <v xml:space="preserve"> </v>
      </c>
      <c r="Y281" s="78" t="str">
        <f>IF(SUM(COUNTIFS('Planificación 2026-1'!E:E,"PRINCIPAL",'Planificación 2026-1'!W:W,C281,'Planificación 2026-1'!G:G,"T4"))&gt;0,"P55"," ")</f>
        <v xml:space="preserve"> </v>
      </c>
      <c r="Z281" s="78" t="str">
        <f>IF(SUM(COUNTIFS('Planificación 2026-1'!E:E,"FILIAL",'Planificación 2026-1'!W:W,C281,'Planificación 2026-1'!G:G,"AF"))&gt;0," P01"," ")</f>
        <v xml:space="preserve"> </v>
      </c>
      <c r="AA281" s="78" t="str">
        <f>IF(SUM(COUNTIFS('Planificación 2026-1'!E:E,"FILIAL",'Planificación 2026-1'!W:W,C281,'Planificación 2026-1'!G:G,"EN"))&gt;0,"P02"," ")</f>
        <v xml:space="preserve"> </v>
      </c>
      <c r="AB281" s="78" t="str">
        <f>IF(SUM(COUNTIFS('Planificación 2026-1'!E:E,"FILIAL",'Planificación 2026-1'!W:W,C281,'Planificación 2026-1'!G:G,"IS"))&gt;0,"P03"," ")</f>
        <v xml:space="preserve"> </v>
      </c>
      <c r="AC281" s="78" t="str">
        <f>IF(SUM(COUNTIFS('Planificación 2026-1'!E:E,"FILIAL",'Planificación 2026-1'!W:W,C281,'Planificación 2026-1'!G:G,"PS"))&gt;0,"P04"," ")</f>
        <v xml:space="preserve"> </v>
      </c>
      <c r="AD281" s="78"/>
      <c r="AE281" s="78" t="str">
        <f>IF(SUM(COUNTIFS('Planificación 2026-1'!E:E,"FILIAL",'Planificación 2026-1'!W:W,C281,'Planificación 2026-1'!G:G,"IN"))&gt;0,"P06"," ")</f>
        <v xml:space="preserve"> </v>
      </c>
      <c r="AF281" s="78" t="str">
        <f>IF(SUM(COUNTIFS('Planificación 2026-1'!E:E,"FILIAL",'Planificación 2026-1'!W:W,C281,'Planificación 2026-1'!G:G,"CA"))&gt;0,"P07"," ")</f>
        <v xml:space="preserve"> </v>
      </c>
      <c r="AG281" s="78" t="str">
        <f>IF(SUM(COUNTIFS('Planificación 2026-1'!E:E,"FILIAL",'Planificación 2026-1'!W:W,C281,'Planificación 2026-1'!G:G,"DE"))&gt;0,"P08"," ")</f>
        <v xml:space="preserve"> </v>
      </c>
      <c r="AH281" s="78" t="str">
        <f>IF(SUM(COUNTIFS('Planificación 2026-1'!E:E,"FILIAL",'Planificación 2026-1'!W:W,C281,'Planificación 2026-1'!G:G,"OB"))&gt;0,"P09"," ")</f>
        <v xml:space="preserve"> </v>
      </c>
      <c r="AI281" s="78" t="str">
        <f>IF(SUM(COUNTIFS('Planificación 2026-1'!E:E,"FILIAL",'Planificación 2026-1'!W:W,C281,'Planificación 2026-1'!G:G,"MH"))&gt;0,"P31"," ")</f>
        <v xml:space="preserve"> </v>
      </c>
      <c r="AJ281" s="78" t="str">
        <f>IF(SUM(COUNTIFS('Planificación 2026-1'!E:E,"FILIAL",'Planificación 2026-1'!W:W,C281,'Planificación 2026-1'!G:G,"IC"))&gt;0,"P32"," ")</f>
        <v xml:space="preserve"> </v>
      </c>
      <c r="AK281" s="78" t="str">
        <f>IF(SUM(COUNTIFS('Planificación 2026-1'!E:E,"FILIAL",'Planificación 2026-1'!W:W,C281,'Planificación 2026-1'!G:G,"AR"))&gt;0,"P34"," ")</f>
        <v xml:space="preserve"> </v>
      </c>
      <c r="AL281" s="78" t="str">
        <f>IF(SUM(COUNTIFS('Planificación 2026-1'!E:E,"FILIAL",'Planificación 2026-1'!W:W,C281,'Planificación 2026-1'!G:G,"T1"))&gt;0,"P35"," ")</f>
        <v xml:space="preserve"> </v>
      </c>
      <c r="AM281" s="78" t="str">
        <f>IF(SUM(COUNTIFS('Planificación 2026-1'!E:E,"FILIAL",'Planificación 2026-1'!W:W,C281,'Planificación 2026-1'!G:G,"T3"))&gt;0,"P36"," ")</f>
        <v xml:space="preserve"> </v>
      </c>
      <c r="AN281" s="78" t="str">
        <f>IF(SUM(COUNTIFS('Planificación 2026-1'!E:E,"FILIAL",'Planificación 2026-1'!W:W,C281,'Planificación 2026-1'!G:G,"T2"))&gt;0,"P37"," ")</f>
        <v xml:space="preserve"> </v>
      </c>
      <c r="AO281" s="78" t="str">
        <f>IF(SUM(COUNTIFS('Planificación 2026-1'!E:E,"FILIAL",'Planificación 2026-1'!W:W,C281,'Planificación 2026-1'!G:G,"AE"))&gt;0,"P38"," ")</f>
        <v xml:space="preserve"> </v>
      </c>
      <c r="AP281" s="78" t="str">
        <f>IF(SUM(COUNTIFS('Planificación 2026-1'!E:E,"FILIAL",'Planificación 2026-1'!W:W,C281,'Planificación 2026-1'!G:G,"T4"))&gt;0,"P55"," ")</f>
        <v xml:space="preserve"> </v>
      </c>
      <c r="AQ281" s="78" t="str">
        <f>IF(SUM(COUNTIFS('Planificación 2026-1'!E:E,"SUNAMPE",'Planificación 2026-1'!W:W,C281,'Planificación 2026-1'!G:G,"AF"))&gt;0," P01"," ")</f>
        <v xml:space="preserve"> </v>
      </c>
      <c r="AR281" s="78" t="str">
        <f>IF(SUM(COUNTIFS('Planificación 2026-1'!E:E,"SUNAMPE",'Planificación 2026-1'!W:W,C281,'Planificación 2026-1'!G:G,"EN"))&gt;0,"P02"," ")</f>
        <v xml:space="preserve"> </v>
      </c>
      <c r="AS281" s="78" t="str">
        <f>IF(SUM(COUNTIFS('Planificación 2026-1'!E:E,"SUNAMPE",'Planificación 2026-1'!W:W,C281,'Planificación 2026-1'!G:G,"IS"))&gt;0,"P03"," ")</f>
        <v xml:space="preserve"> </v>
      </c>
      <c r="AT281" s="78" t="str">
        <f>IF(SUM(COUNTIFS('Planificación 2026-1'!E:E,"SUNAMPE",'Planificación 2026-1'!W:W,C281,'Planificación 2026-1'!G:G,"PS"))&gt;0,"P04"," ")</f>
        <v xml:space="preserve"> </v>
      </c>
      <c r="AU281" s="78"/>
      <c r="AV281" s="78" t="str">
        <f>IF(SUM(COUNTIFS('Planificación 2026-1'!E:E,"SUNAMPE",'Planificación 2026-1'!W:W,C281,'Planificación 2026-1'!G:G,"IN"))&gt;0,"P06"," ")</f>
        <v xml:space="preserve"> </v>
      </c>
      <c r="AW281" s="78" t="str">
        <f>IF(SUM(COUNTIFS('Planificación 2026-1'!E:E,"SUNAMPE",'Planificación 2026-1'!W:W,C281,'Planificación 2026-1'!G:G,"CA"))&gt;0,"P07"," ")</f>
        <v xml:space="preserve"> </v>
      </c>
      <c r="AX281" s="78" t="str">
        <f>IF(SUM(COUNTIFS('Planificación 2026-1'!E:E,"SUNAMPE",'Planificación 2026-1'!W:W,C281,'Planificación 2026-1'!G:G,"DE"))&gt;0,"P08"," ")</f>
        <v xml:space="preserve"> </v>
      </c>
      <c r="AY281" s="78" t="str">
        <f>IF(SUM(COUNTIFS('Planificación 2026-1'!E:E,"SUNAMPE",'Planificación 2026-1'!W:W,C281,'Planificación 2026-1'!G:G,"OB"))&gt;0,"P09"," ")</f>
        <v xml:space="preserve"> </v>
      </c>
      <c r="AZ281" s="78" t="str">
        <f>IF(SUM(COUNTIFS('Planificación 2026-1'!E:E,"SUNAMPE",'Planificación 2026-1'!W:W,C281,'Planificación 2026-1'!G:G,"MH"))&gt;0,"P31"," ")</f>
        <v>P31</v>
      </c>
      <c r="BA281" s="78" t="str">
        <f>IF(SUM(COUNTIFS('Planificación 2026-1'!E:E,"SUNAMPE",'Planificación 2026-1'!W:W,C281,'Planificación 2026-1'!G:G,"IC"))&gt;0,"P32"," ")</f>
        <v xml:space="preserve"> </v>
      </c>
      <c r="BB281" s="78" t="str">
        <f>IF(SUM(COUNTIFS('Planificación 2026-1'!E:E,"SUNAMPE",'Planificación 2026-1'!W:W,C281,'Planificación 2026-1'!G:G,"AR"))&gt;0,"P34"," ")</f>
        <v xml:space="preserve"> </v>
      </c>
      <c r="BC281" s="78" t="str">
        <f>IF(SUM(COUNTIFS('Planificación 2026-1'!E:E,"SUNAMPE",'Planificación 2026-1'!W:W,C281,'Planificación 2026-1'!G:G,"T1"))&gt;0,"P35"," ")</f>
        <v xml:space="preserve"> </v>
      </c>
      <c r="BD281" s="78" t="str">
        <f>IF(SUM(COUNTIFS('Planificación 2026-1'!E:E,"SUNAMPE",'Planificación 2026-1'!W:W,C281,'Planificación 2026-1'!G:G,"T3"))&gt;0,"P36"," ")</f>
        <v xml:space="preserve"> </v>
      </c>
      <c r="BE281" s="78" t="str">
        <f>IF(SUM(COUNTIFS('Planificación 2026-1'!E:E,"SUNAMPE",'Planificación 2026-1'!W:W,C281,'Planificación 2026-1'!G:G,"T2"))&gt;0,"P37"," ")</f>
        <v xml:space="preserve"> </v>
      </c>
      <c r="BF281" s="78" t="str">
        <f>IF(SUM(COUNTIFS('Planificación 2026-1'!E:E,"SUNAMPE",'Planificación 2026-1'!W:W,C281,'Planificación 2026-1'!G:G,"AE"))&gt;0,"P38"," ")</f>
        <v xml:space="preserve"> </v>
      </c>
      <c r="BG281" s="78" t="str">
        <f>IF(SUM(COUNTIFS('Planificación 2026-1'!E:E,"SUNAMPE",'Planificación 2026-1'!W:W,C281,'Planificación 2026-1'!G:G,"T4"))&gt;0,"P55"," ")</f>
        <v xml:space="preserve"> </v>
      </c>
      <c r="BH281" s="78" t="str">
        <f>IF(SUM(COUNTIFS('Planificación 2026-1'!E:E,"HUAURA",'Planificación 2026-1'!W:W,C281,'Planificación 2026-1'!G:G,"AF"))&gt;0," P01"," ")</f>
        <v xml:space="preserve"> </v>
      </c>
      <c r="BI281" s="78" t="str">
        <f>IF(SUM(COUNTIFS('Planificación 2026-1'!E:E,"HUAURA",'Planificación 2026-1'!W:W,C281,'Planificación 2026-1'!G:G,"EN"))&gt;0,"P02"," ")</f>
        <v xml:space="preserve"> </v>
      </c>
      <c r="BJ281" s="78" t="str">
        <f>IF(SUM(COUNTIFS('Planificación 2026-1'!E:E,"HUAURA",'Planificación 2026-1'!W:W,C281,'Planificación 2026-1'!G:G,"IS"))&gt;0,"P03"," ")</f>
        <v xml:space="preserve"> </v>
      </c>
      <c r="BK281" s="78" t="str">
        <f>IF(SUM(COUNTIFS('Planificación 2026-1'!E:E,"HUAURA",'Planificación 2026-1'!W:W,C281,'Planificación 2026-1'!G:G,"PS"))&gt;0,"P04"," ")</f>
        <v xml:space="preserve"> </v>
      </c>
      <c r="BL281" s="78"/>
      <c r="BM281" s="78" t="str">
        <f>IF(SUM(COUNTIFS('Planificación 2026-1'!E:E,"HUAURA",'Planificación 2026-1'!W:W,C281,'Planificación 2026-1'!G:G,"IN"))&gt;0,"P06"," ")</f>
        <v xml:space="preserve"> </v>
      </c>
      <c r="BN281" s="78" t="str">
        <f>IF(SUM(COUNTIFS('Planificación 2026-1'!E:E,"HUAURA",'Planificación 2026-1'!W:W,C281,'Planificación 2026-1'!G:G,"CA"))&gt;0,"P07"," ")</f>
        <v xml:space="preserve"> </v>
      </c>
      <c r="BO281" s="78" t="str">
        <f>IF(SUM(COUNTIFS('Planificación 2026-1'!E:E,"HUAURA",'Planificación 2026-1'!W:W,C281,'Planificación 2026-1'!G:G,"DE"))&gt;0,"P08"," ")</f>
        <v xml:space="preserve"> </v>
      </c>
      <c r="BP281" s="78" t="str">
        <f>IF(SUM(COUNTIFS('Planificación 2026-1'!E:E,"HUAURA",'Planificación 2026-1'!W:W,C281,'Planificación 2026-1'!G:G,"OB"))&gt;0,"P09"," ")</f>
        <v xml:space="preserve"> </v>
      </c>
      <c r="BQ281" s="78" t="str">
        <f>IF(SUM(COUNTIFS('Planificación 2026-1'!E:E,"HUAURA",'Planificación 2026-1'!W:W,C281,'Planificación 2026-1'!G:G,"MH"))&gt;0,"P31"," ")</f>
        <v xml:space="preserve"> </v>
      </c>
      <c r="BR281" s="78" t="str">
        <f>IF(SUM(COUNTIFS('Planificación 2026-1'!E:E,"HUAURA",'Planificación 2026-1'!W:W,C281,'Planificación 2026-1'!G:G,"IC"))&gt;0,"P32"," ")</f>
        <v xml:space="preserve"> </v>
      </c>
      <c r="BS281" s="78" t="str">
        <f>IF(SUM(COUNTIFS('Planificación 2026-1'!E:E,"HUAURA",'Planificación 2026-1'!W:W,C281,'Planificación 2026-1'!G:G,"AR"))&gt;0,"P34"," ")</f>
        <v xml:space="preserve"> </v>
      </c>
      <c r="BT281" s="78" t="str">
        <f>IF(SUM(COUNTIFS('Planificación 2026-1'!E:E,"HUAURA",'Planificación 2026-1'!W:W,C281,'Planificación 2026-1'!G:G,"T1"))&gt;0,"P35"," ")</f>
        <v xml:space="preserve"> </v>
      </c>
      <c r="BU281" s="78" t="str">
        <f>IF(SUM(COUNTIFS('Planificación 2026-1'!E:E,"HUAURA",'Planificación 2026-1'!W:W,C281,'Planificación 2026-1'!G:G,"T3"))&gt;0,"P36"," ")</f>
        <v xml:space="preserve"> </v>
      </c>
      <c r="BV281" s="78" t="str">
        <f>IF(SUM(COUNTIFS('Planificación 2026-1'!E:E,"HUAURA",'Planificación 2026-1'!W:W,C281,'Planificación 2026-1'!G:G,"T2"))&gt;0,"P37"," ")</f>
        <v xml:space="preserve"> </v>
      </c>
      <c r="BW281" s="78" t="str">
        <f>IF(SUM(COUNTIFS('Planificación 2026-1'!E:E,"HUAURA",'Planificación 2026-1'!W:W,C281,'Planificación 2026-1'!G:G,"AE"))&gt;0,"P38"," ")</f>
        <v xml:space="preserve"> </v>
      </c>
      <c r="BX281" s="78" t="str">
        <f>IF(SUM(COUNTIFS('Planificación 2026-1'!E:E,"HUAURA",'Planificación 2026-1'!W:W,C281,'Planificación 2026-1'!G:G,"T4"))&gt;0,"P55"," ")</f>
        <v xml:space="preserve"> </v>
      </c>
      <c r="BY281" s="79">
        <f>SUMIFS('Planificación 2026-1'!R:R,'Planificación 2026-1'!W:W,C281,'Planificación 2026-1'!G:G,"AF",'Planificación 2026-1'!H:H,"&gt;2")</f>
        <v>0</v>
      </c>
      <c r="BZ281" s="79">
        <f>SUMIFS('Planificación 2026-1'!R:R,'Planificación 2026-1'!W:W,C281,'Planificación 2026-1'!G:G,"EN",'Planificación 2026-1'!H:H,"&gt;2")</f>
        <v>0</v>
      </c>
      <c r="CA281" s="79">
        <f>SUMIFS('Planificación 2026-1'!R:R,'Planificación 2026-1'!W:W,C281,'Planificación 2026-1'!G:G,"IS",'Planificación 2026-1'!H:H,"&gt;2")</f>
        <v>0</v>
      </c>
      <c r="CB281" s="79">
        <f>SUMIFS('Planificación 2026-1'!R:R,'Planificación 2026-1'!W:W,C281,'Planificación 2026-1'!G:G,"PS",'Planificación 2026-1'!H:H,"&gt;2")</f>
        <v>0</v>
      </c>
      <c r="CC281" s="79">
        <f>SUMIFS('Planificación 2026-1'!R:R,'Planificación 2026-1'!W:W,C281,'Planificación 2026-1'!G:G,"IN",'Planificación 2026-1'!H:H,"&gt;2")</f>
        <v>0</v>
      </c>
      <c r="CD281" s="79">
        <f>SUMIFS('Planificación 2026-1'!R:R,'Planificación 2026-1'!W:W,C281,'Planificación 2026-1'!G:G,"CA",'Planificación 2026-1'!H:H,"&gt;2")</f>
        <v>0</v>
      </c>
      <c r="CE281" s="79">
        <f>SUMIFS('Planificación 2026-1'!R:R,'Planificación 2026-1'!W:W,C281,'Planificación 2026-1'!G:G,"DE",'Planificación 2026-1'!H:H,"&gt;2")</f>
        <v>0</v>
      </c>
      <c r="CF281" s="79">
        <f>SUMIFS('Planificación 2026-1'!R:R,'Planificación 2026-1'!W:W,C281,'Planificación 2026-1'!G:G,"OB",'Planificación 2026-1'!H:H,"&gt;2")</f>
        <v>0</v>
      </c>
      <c r="CG281" s="79">
        <f>SUMIFS('Planificación 2026-1'!R:R,'Planificación 2026-1'!W:W,C281,'Planificación 2026-1'!G:G,"MH",'Planificación 2026-1'!H:H,"&gt;2")</f>
        <v>18</v>
      </c>
      <c r="CH281" s="79">
        <f>SUMIFS('Planificación 2026-1'!R:R,'Planificación 2026-1'!W:W,C281,'Planificación 2026-1'!G:G,"IC",'Planificación 2026-1'!H:H,"&gt;2")</f>
        <v>0</v>
      </c>
      <c r="CI281" s="79">
        <f>SUMIFS('Planificación 2026-1'!R:R,'Planificación 2026-1'!W:W,C281,'Planificación 2026-1'!G:G,"AR",'Planificación 2026-1'!H:H,"&gt;2")</f>
        <v>0</v>
      </c>
      <c r="CJ281" s="79">
        <f>SUMIFS('Planificación 2026-1'!R:R,'Planificación 2026-1'!W:W,C281,'Planificación 2026-1'!G:G,"T1",'Planificación 2026-1'!H:H,"&gt;2")</f>
        <v>0</v>
      </c>
      <c r="CK281" s="79">
        <f>SUMIFS('Planificación 2026-1'!R:R,'Planificación 2026-1'!W:W,C281,'Planificación 2026-1'!G:G,"T3",'Planificación 2026-1'!H:H,"&gt;2")</f>
        <v>0</v>
      </c>
      <c r="CL281" s="79">
        <f>SUMIFS('Planificación 2026-1'!R:R,'Planificación 2026-1'!W:W,C281,'Planificación 2026-1'!G:G,"T2",'Planificación 2026-1'!H:H,"&gt;2")</f>
        <v>0</v>
      </c>
      <c r="CM281" s="79">
        <f>SUMIFS('Planificación 2026-1'!R:R,'Planificación 2026-1'!W:W,C281,'Planificación 2026-1'!G:G,"AE",'Planificación 2026-1'!H:H,"&gt;2")</f>
        <v>0</v>
      </c>
      <c r="CN281" s="79">
        <f>SUMIFS('Planificación 2026-1'!R:R,'Planificación 2026-1'!W:W,C281,'Planificación 2026-1'!G:G,"T4",'Planificación 2026-1'!H:H,"&gt;2")</f>
        <v>0</v>
      </c>
      <c r="CO281" s="79">
        <f>SUMIFS('Planificación 2026-1'!R:R,'Planificación 2026-1'!W:W,C281,'Planificación 2026-1'!G:G,"AF",'Planificación 2026-1'!H:H,"&lt;3")</f>
        <v>0</v>
      </c>
      <c r="CP281" s="79">
        <f>SUMIFS('Planificación 2026-1'!R:R,'Planificación 2026-1'!W:W,C281,'Planificación 2026-1'!G:G,"EN",'Planificación 2026-1'!H:H,"&lt;3")</f>
        <v>0</v>
      </c>
      <c r="CQ281" s="79">
        <f>SUMIFS('Planificación 2026-1'!R:R,'Planificación 2026-1'!W:W,C281,'Planificación 2026-1'!G:G,"IS",'Planificación 2026-1'!H:H,"&lt;3")</f>
        <v>0</v>
      </c>
      <c r="CR281" s="79">
        <f>SUMIFS('Planificación 2026-1'!R:R,'Planificación 2026-1'!W:W,C281,'Planificación 2026-1'!G:G,"PS",'Planificación 2026-1'!H:H,"&lt;3")</f>
        <v>0</v>
      </c>
      <c r="CS281" s="79">
        <f>SUMIFS('Planificación 2026-1'!R:R,'Planificación 2026-1'!W:W,C281,'Planificación 2026-1'!G:G,"IN",'Planificación 2026-1'!H:H,"&lt;3")</f>
        <v>0</v>
      </c>
      <c r="CT281" s="79">
        <f>SUMIFS('Planificación 2026-1'!R:R,'Planificación 2026-1'!W:W,C281,'Planificación 2026-1'!G:G,"CA",'Planificación 2026-1'!H:H,"&lt;3")</f>
        <v>0</v>
      </c>
      <c r="CU281" s="79">
        <f>SUMIFS('Planificación 2026-1'!R:R,'Planificación 2026-1'!W:W,C281,'Planificación 2026-1'!G:G,"DE",'Planificación 2026-1'!H:H,"&lt;3")</f>
        <v>0</v>
      </c>
      <c r="CV281" s="79">
        <f>SUMIFS('Planificación 2026-1'!R:R,'Planificación 2026-1'!W:W,C281,'Planificación 2026-1'!G:G,"OB",'Planificación 2026-1'!H:H,"&lt;3")</f>
        <v>0</v>
      </c>
      <c r="CW281" s="79">
        <f>SUMIFS('Planificación 2026-1'!R:R,'Planificación 2026-1'!W:W,C281,'Planificación 2026-1'!G:G,"MH",'Planificación 2026-1'!H:H,"&lt;3")</f>
        <v>0</v>
      </c>
      <c r="CX281" s="79">
        <f>SUMIFS('Planificación 2026-1'!R:R,'Planificación 2026-1'!W:W,C281,'Planificación 2026-1'!G:G,"IC",'Planificación 2026-1'!H:H,"&lt;3")</f>
        <v>0</v>
      </c>
      <c r="CY281" s="79">
        <f>SUMIFS('Planificación 2026-1'!R:R,'Planificación 2026-1'!W:W,C281,'Planificación 2026-1'!G:G,"AR",'Planificación 2026-1'!H:H,"&lt;3")</f>
        <v>0</v>
      </c>
      <c r="CZ281" s="79">
        <f>SUMIFS('Planificación 2026-1'!R:R,'Planificación 2026-1'!W:W,C281,'Planificación 2026-1'!G:G,"T1",'Planificación 2026-1'!H:H,"&lt;3")</f>
        <v>0</v>
      </c>
      <c r="DA281" s="79">
        <f>SUMIFS('Planificación 2026-1'!R:R,'Planificación 2026-1'!W:W,C281,'Planificación 2026-1'!G:G,"T3",'Planificación 2026-1'!H:H,"&lt;3")</f>
        <v>0</v>
      </c>
      <c r="DB281" s="79">
        <f>SUMIFS('Planificación 2026-1'!R:R,'Planificación 2026-1'!W:W,C281,'Planificación 2026-1'!G:G,"T2",'Planificación 2026-1'!H:H,"&lt;3")</f>
        <v>0</v>
      </c>
      <c r="DC281" s="79">
        <f>SUMIFS('Planificación 2026-1'!R:R,'Planificación 2026-1'!W:W,C281,'Planificación 2026-1'!G:G,"AE",'Planificación 2026-1'!H:H,"&lt;3")</f>
        <v>0</v>
      </c>
      <c r="DD281" s="79">
        <f>SUMIFS('Planificación 2026-1'!R:R,'Planificación 2026-1'!W:W,C281,'Planificación 2026-1'!G:G,"T4",'Planificación 2026-1'!H:H,"&lt;3")</f>
        <v>0</v>
      </c>
      <c r="DE281" s="78" t="str">
        <f t="shared" si="60"/>
        <v/>
      </c>
      <c r="DF281" s="30">
        <f>IF(C281="","",SUMIFS('Planificación 2026-1'!R:R,'Planificación 2026-1'!W:W,C281,'Planificación 2026-1'!E:E,"PRINCIPAL",'Planificación 2026-1'!X:X,"VIRTUAL"))</f>
        <v>0</v>
      </c>
      <c r="DG281" s="30">
        <f>IF(C281="","",SUMIFS('Planificación 2026-1'!R:R,'Planificación 2026-1'!W:W,C281,'Planificación 2026-1'!E:E,"PRINCIPAL",'Planificación 2026-1'!X:X,"PRESENCIAL"))</f>
        <v>0</v>
      </c>
      <c r="DH281" s="30">
        <f>IF(C281="","",SUMIFS('Planificación 2026-1'!R:R,'Planificación 2026-1'!W:W,C281,'Planificación 2026-1'!E:E,"PRINCIPAL",'Planificación 2026-1'!X:X,"HIBRIDO PRESENCIAL"))</f>
        <v>0</v>
      </c>
      <c r="DI281" s="78" t="str">
        <f t="shared" si="61"/>
        <v/>
      </c>
      <c r="DJ281" s="78">
        <f>IF(C281="","",SUMIFS('Planificación 2026-1'!R:R,'Planificación 2026-1'!W:W,C281,'Planificación 2026-1'!E:E,"FILIAL",'Planificación 2026-1'!X:X,"VIRTUAL"))</f>
        <v>0</v>
      </c>
      <c r="DK281" s="80">
        <f>IF(C281="","",SUMIFS('Planificación 2026-1'!R:R,'Planificación 2026-1'!W:W,C281,'Planificación 2026-1'!E:E,"FILIAL",'Planificación 2026-1'!X:X,"PRESENCIAL"))</f>
        <v>0</v>
      </c>
      <c r="DL281" s="42">
        <f>IF(C281="","",SUMIFS('Planificación 2026-1'!R:R,'Planificación 2026-1'!W:W,C281,'Planificación 2026-1'!E:E,"FILIAL",'Planificación 2026-1'!X:X,"HIBRIDO PRESENCIAL"))</f>
        <v>0</v>
      </c>
      <c r="DM281" s="81" t="str">
        <f t="shared" si="62"/>
        <v>P31</v>
      </c>
      <c r="DN281" s="78">
        <f>IF(C281="","",SUMIFS('Planificación 2026-1'!R:R,'Planificación 2026-1'!W:W,C281,'Planificación 2026-1'!E:E,"SUNAMPE",'Planificación 2026-1'!X:X,"VIRTUAL"))</f>
        <v>0</v>
      </c>
      <c r="DO281" s="42">
        <f>IF(C281="","",SUMIFS('Planificación 2026-1'!R:R,'Planificación 2026-1'!W:W,C281,'Planificación 2026-1'!E:E,"SUNAMPE",'Planificación 2026-1'!X:X,"PRESENCIAL"))</f>
        <v>18</v>
      </c>
      <c r="DP281" s="81" t="str">
        <f t="shared" si="63"/>
        <v/>
      </c>
      <c r="DQ281" s="78">
        <f>IF(C281="","",SUMIFS('Planificación 2026-1'!R:R,'Planificación 2026-1'!W:W,C281,'Planificación 2026-1'!E:E,"HUAURA",'Planificación 2026-1'!X:X,"VIRTUAL"))</f>
        <v>0</v>
      </c>
      <c r="DR281" s="42">
        <f>IF(C281="","",SUMIFS('Planificación 2026-1'!R:R,'Planificación 2026-1'!W:W,C281,'Planificación 2026-1'!E:E,"HUAURA",'Planificación 2026-1'!X:X,"PRESENCIAL"))</f>
        <v>0</v>
      </c>
      <c r="DS281" s="48">
        <f>SUMIFS('Planificación 2026-1'!R:R,'Planificación 2026-1'!W:W,C281,'Planificación 2026-1'!E:E,"PRINCIPAL",'Planificación 2026-1'!X:X,"VIRTUAL",'Planificación 2026-1'!H:H,"&gt;2")</f>
        <v>0</v>
      </c>
      <c r="DT281" s="48">
        <f>SUMIFS('Planificación 2026-1'!R:R,'Planificación 2026-1'!W:W,C281,'Planificación 2026-1'!E:E,"PRINCIPAL",'Planificación 2026-1'!X:X,"&lt;&gt;VIRTUAL",'Planificación 2026-1'!H:H,"&gt;2")</f>
        <v>0</v>
      </c>
      <c r="DU281" s="48">
        <f>SUMIFS('Planificación 2026-1'!R:R,'Planificación 2026-1'!W:W,C281,'Planificación 2026-1'!E:E,"SUNAMPE",'Planificación 2026-1'!X:X,"VIRTUAL",'Planificación 2026-1'!H:H,"&gt;2")</f>
        <v>0</v>
      </c>
      <c r="DV281" s="48">
        <f>SUMIFS('Planificación 2026-1'!R:R,'Planificación 2026-1'!W:W,C281,'Planificación 2026-1'!E:E,"SUNAMPE",'Planificación 2026-1'!X:X,"&lt;&gt;VIRTUAL",'Planificación 2026-1'!H:H,"&gt;2")</f>
        <v>18</v>
      </c>
      <c r="DW281" s="48">
        <f>SUMIFS('Planificación 2026-1'!R:R,'Planificación 2026-1'!W:W,C281,'Planificación 2026-1'!E:E,"FILIAL",'Planificación 2026-1'!X:X,"VIRTUAL",'Planificación 2026-1'!H:H,"&gt;2")</f>
        <v>0</v>
      </c>
      <c r="DX281" s="48">
        <f>SUMIFS('Planificación 2026-1'!R:R,'Planificación 2026-1'!W:W,C281,'Planificación 2026-1'!E:E,"FILIAL",'Planificación 2026-1'!X:X,"&lt;&gt;VIRTUAL",'Planificación 2026-1'!H:H,"&gt;2")</f>
        <v>0</v>
      </c>
      <c r="DY281" s="48">
        <f>SUMIFS('Planificación 2026-1'!R:R,'Planificación 2026-1'!W:W,C281,'Planificación 2026-1'!E:E,"PORUMA",'Planificación 2026-1'!X:X,"VIRTUAL",'Planificación 2026-1'!H:H,"&gt;2")</f>
        <v>0</v>
      </c>
      <c r="DZ281" s="48">
        <f>SUMIFS('Planificación 2026-1'!R:R,'Planificación 2026-1'!W:W,C281,'Planificación 2026-1'!E:E,"PORUMA",'Planificación 2026-1'!X:X,"&lt;&gt;VIRTUAL",'Planificación 2026-1'!H:H,"&gt;2")</f>
        <v>0</v>
      </c>
      <c r="EA281" s="48">
        <f>SUMIFS('Planificación 2026-1'!R:R,'Planificación 2026-1'!W:W,C281,'Planificación 2026-1'!E:E,"HUAURA",'Planificación 2026-1'!X:X,"VIRTUAL",'Planificación 2026-1'!H:H,"&gt;2")</f>
        <v>0</v>
      </c>
      <c r="EB281" s="48">
        <f>SUMIFS('Planificación 2026-1'!R:R,'Planificación 2026-1'!W:W,C281,'Planificación 2026-1'!E:E,"HUAURA",'Planificación 2026-1'!X:X,"&lt;&gt;VIRTUAL",'Planificación 2026-1'!H:H,"&gt;2")</f>
        <v>0</v>
      </c>
      <c r="EC281" s="48">
        <f>SUMIFS('Planificación 2026-1'!R:R,'Planificación 2026-1'!W:W,C281,'Planificación 2026-1'!E:E,"PRINCIPAL",'Planificación 2026-1'!X:X,"VIRTUAL",'Planificación 2026-1'!H:H,"&lt;3")</f>
        <v>0</v>
      </c>
      <c r="ED281" s="48">
        <f>SUMIFS('Planificación 2026-1'!R:R,'Planificación 2026-1'!W:W,C281,'Planificación 2026-1'!E:E,"PRINCIPAL",'Planificación 2026-1'!X:X,"&lt;&gt;VIRTUAL",'Planificación 2026-1'!H:H,"&lt;3")</f>
        <v>0</v>
      </c>
      <c r="EE281" s="48">
        <f>SUMIFS('Planificación 2026-1'!R:R,'Planificación 2026-1'!W:W,C281,'Planificación 2026-1'!E:E,"SUNAMPE",'Planificación 2026-1'!X:X,"VIRTUAL",'Planificación 2026-1'!H:H,"&lt;3")</f>
        <v>0</v>
      </c>
      <c r="EF281" s="48">
        <f>SUMIFS('Planificación 2026-1'!R:R,'Planificación 2026-1'!W:W,C281,'Planificación 2026-1'!E:E,"SUNAMPE",'Planificación 2026-1'!X:X,"&lt;&gt;VIRTUAL",'Planificación 2026-1'!H:H,"&lt;3")</f>
        <v>0</v>
      </c>
      <c r="EG281" s="48">
        <f>SUMIFS('Planificación 2026-1'!R:R,'Planificación 2026-1'!W:W,C281,'Planificación 2026-1'!E:E,"FILIAL",'Planificación 2026-1'!X:X,"VIRTUAL",'Planificación 2026-1'!H:H,"&lt;3")</f>
        <v>0</v>
      </c>
      <c r="EH281" s="48">
        <f>SUMIFS('Planificación 2026-1'!R:R,'Planificación 2026-1'!W:W,C281,'Planificación 2026-1'!E:E,"FILIAL",'Planificación 2026-1'!X:X,"&lt;&gt;VIRTUAL",'Planificación 2026-1'!H:H,"&lt;3")</f>
        <v>0</v>
      </c>
      <c r="EI281" s="48">
        <f>SUMIFS('Planificación 2026-1'!R:R,'Planificación 2026-1'!W:W,C281,'Planificación 2026-1'!E:E,"PORUMA",'Planificación 2026-1'!X:X,"VIRTUAL",'Planificación 2026-1'!H:H,"&lt;3")</f>
        <v>0</v>
      </c>
      <c r="EJ281" s="48">
        <f>SUMIFS('Planificación 2026-1'!R:R,'Planificación 2026-1'!W:W,C281,'Planificación 2026-1'!E:E,"PORUMA",'Planificación 2026-1'!X:X,"&lt;&gt;VIRTUAL",'Planificación 2026-1'!H:H,"&lt;3")</f>
        <v>0</v>
      </c>
      <c r="EK281" s="48">
        <f>SUMIFS('Planificación 2026-1'!R:R,'Planificación 2026-1'!W:W,C281,'Planificación 2026-1'!E:E,"HUAURA",'Planificación 2026-1'!X:X,"VIRTUAL",'Planificación 2026-1'!H:H,"&lt;3")</f>
        <v>0</v>
      </c>
      <c r="EL281" s="48">
        <f>SUMIFS('Planificación 2026-1'!R:R,'Planificación 2026-1'!W:W,C281,'Planificación 2026-1'!E:E,"HUAURA",'Planificación 2026-1'!X:X,"&lt;&gt;VIRTUAL",'Planificación 2026-1'!H:H,"&lt;3")</f>
        <v>0</v>
      </c>
      <c r="EM281" s="48">
        <f t="shared" si="64"/>
        <v>0</v>
      </c>
      <c r="EN281" s="48">
        <f t="shared" si="65"/>
        <v>0</v>
      </c>
      <c r="EO281" s="48">
        <f t="shared" si="66"/>
        <v>0</v>
      </c>
      <c r="EP281" s="48">
        <f t="shared" si="67"/>
        <v>0</v>
      </c>
      <c r="EQ281" s="48">
        <f t="shared" si="68"/>
        <v>18</v>
      </c>
      <c r="ER281" s="48"/>
      <c r="ES281" s="48">
        <f t="shared" si="69"/>
        <v>0</v>
      </c>
      <c r="ET281" s="48">
        <f t="shared" si="70"/>
        <v>18</v>
      </c>
      <c r="EU281" s="48" t="b">
        <f t="shared" si="71"/>
        <v>1</v>
      </c>
      <c r="EV281" s="48" t="str">
        <f t="shared" si="72"/>
        <v/>
      </c>
      <c r="EW281" s="48" t="str">
        <f t="shared" si="73"/>
        <v>PRESENCIAL</v>
      </c>
    </row>
    <row r="282" spans="2:153" x14ac:dyDescent="0.3">
      <c r="B282" s="383">
        <v>279</v>
      </c>
      <c r="C282" s="107" t="s">
        <v>830</v>
      </c>
      <c r="D282" s="82">
        <f>SUMIF('Planificación 2026-1'!W:W,C282,'Planificación 2026-1'!R:R)</f>
        <v>7</v>
      </c>
      <c r="E282" s="385" t="s">
        <v>319</v>
      </c>
      <c r="F282" s="386"/>
      <c r="G282" s="107" t="s">
        <v>328</v>
      </c>
      <c r="H282" s="107" t="s">
        <v>435</v>
      </c>
      <c r="I282" s="77" t="str">
        <f>IF(SUM(COUNTIFS('Planificación 2026-1'!E:E,"PRINCIPAL",'Planificación 2026-1'!W:W,C282,'Planificación 2026-1'!G:G,"AF"))&gt;0,"P01"," ")</f>
        <v xml:space="preserve"> </v>
      </c>
      <c r="J282" s="78" t="str">
        <f>IF(SUM(COUNTIFS('Planificación 2026-1'!E:E,"PRINCIPAL",'Planificación 2026-1'!W:W,C282,'Planificación 2026-1'!G:G,"EN"))&gt;0,"P02"," ")</f>
        <v xml:space="preserve"> </v>
      </c>
      <c r="K282" s="78" t="str">
        <f>IF(SUM(COUNTIFS('Planificación 2026-1'!E:E,"PRINCIPAL",'Planificación 2026-1'!W:W,C282,'Planificación 2026-1'!G:G,"IS"))&gt;0,"P03"," ")</f>
        <v xml:space="preserve"> </v>
      </c>
      <c r="L282" s="78" t="str">
        <f>IF(SUM(COUNTIFS('Planificación 2026-1'!E:E,"PRINCIPAL",'Planificación 2026-1'!W:W,C282,'Planificación 2026-1'!G:G,"PS"))&gt;0,"P04"," ")</f>
        <v xml:space="preserve"> </v>
      </c>
      <c r="M282" s="78"/>
      <c r="N282" s="78" t="str">
        <f>IF(SUM(COUNTIFS('Planificación 2026-1'!E:E,"PRINCIPAL",'Planificación 2026-1'!W:W,C282,'Planificación 2026-1'!G:G,"IN"))&gt;0,"P06"," ")</f>
        <v xml:space="preserve"> </v>
      </c>
      <c r="O282" s="78" t="str">
        <f>IF(SUM(COUNTIFS('Planificación 2026-1'!E:E,"PRINCIPAL",'Planificación 2026-1'!W:W,C282,'Planificación 2026-1'!G:G,"CA"))&gt;0,"P07"," ")</f>
        <v xml:space="preserve"> </v>
      </c>
      <c r="P282" s="78" t="str">
        <f>IF(SUM(COUNTIFS('Planificación 2026-1'!E:E,"PRINCIPAL",'Planificación 2026-1'!W:W,C282,'Planificación 2026-1'!G:G,"DE"))&gt;0,"P08"," ")</f>
        <v xml:space="preserve"> </v>
      </c>
      <c r="Q282" s="78" t="str">
        <f>IF(SUM(COUNTIFS('Planificación 2026-1'!E:E,"PRINCIPAL",'Planificación 2026-1'!W:W,C282,'Planificación 2026-1'!G:G,"OB"))&gt;0,"P09"," ")</f>
        <v xml:space="preserve"> </v>
      </c>
      <c r="R282" s="78" t="str">
        <f>IF(SUM(COUNTIFS('Planificación 2026-1'!E:E,"PRINCIPAL",'Planificación 2026-1'!W:W,C282,'Planificación 2026-1'!G:G,"MH"))&gt;0,"P31"," ")</f>
        <v xml:space="preserve"> </v>
      </c>
      <c r="S282" s="78" t="str">
        <f>IF(SUM(COUNTIFS('Planificación 2026-1'!E:E,"PRINCIPAL",'Planificación 2026-1'!W:W,C282,'Planificación 2026-1'!G:G,"IC"))&gt;0,"P32"," ")</f>
        <v xml:space="preserve"> </v>
      </c>
      <c r="T282" s="78" t="str">
        <f>IF(SUM(COUNTIFS('Planificación 2026-1'!E:E,"PRINCIPAL",'Planificación 2026-1'!W:W,C282,'Planificación 2026-1'!G:G,"AR"))&gt;0,"P34"," ")</f>
        <v xml:space="preserve"> </v>
      </c>
      <c r="U282" s="78" t="str">
        <f>IF(SUM(COUNTIFS('Planificación 2026-1'!E:E,"PRINCIPAL",'Planificación 2026-1'!W:W,C282,'Planificación 2026-1'!G:G,"T1"))&gt;0,"P35"," ")</f>
        <v xml:space="preserve"> </v>
      </c>
      <c r="V282" s="78" t="str">
        <f>IF(SUM(COUNTIFS('Planificación 2026-1'!E:E,"PRINCIPAL",'Planificación 2026-1'!W:W,C282,'Planificación 2026-1'!G:G,"T3"))&gt;0,"P36"," ")</f>
        <v xml:space="preserve"> </v>
      </c>
      <c r="W282" s="78" t="str">
        <f>IF(SUM(COUNTIFS('Planificación 2026-1'!E:E,"PRINCIPAL",'Planificación 2026-1'!W:W,C282,'Planificación 2026-1'!G:G,"T2"))&gt;0,"P37"," ")</f>
        <v xml:space="preserve"> </v>
      </c>
      <c r="X282" s="78" t="str">
        <f>IF(SUM(COUNTIFS('Planificación 2026-1'!E:E,"PRINCIPAL",'Planificación 2026-1'!W:W,C282,'Planificación 2026-1'!G:G,"AE"))&gt;0,"P38"," ")</f>
        <v xml:space="preserve"> </v>
      </c>
      <c r="Y282" s="78" t="str">
        <f>IF(SUM(COUNTIFS('Planificación 2026-1'!E:E,"PRINCIPAL",'Planificación 2026-1'!W:W,C282,'Planificación 2026-1'!G:G,"T4"))&gt;0,"P55"," ")</f>
        <v xml:space="preserve"> </v>
      </c>
      <c r="Z282" s="78" t="str">
        <f>IF(SUM(COUNTIFS('Planificación 2026-1'!E:E,"FILIAL",'Planificación 2026-1'!W:W,C282,'Planificación 2026-1'!G:G,"AF"))&gt;0," P01"," ")</f>
        <v xml:space="preserve"> </v>
      </c>
      <c r="AA282" s="78" t="str">
        <f>IF(SUM(COUNTIFS('Planificación 2026-1'!E:E,"FILIAL",'Planificación 2026-1'!W:W,C282,'Planificación 2026-1'!G:G,"EN"))&gt;0,"P02"," ")</f>
        <v xml:space="preserve"> </v>
      </c>
      <c r="AB282" s="78" t="str">
        <f>IF(SUM(COUNTIFS('Planificación 2026-1'!E:E,"FILIAL",'Planificación 2026-1'!W:W,C282,'Planificación 2026-1'!G:G,"IS"))&gt;0,"P03"," ")</f>
        <v xml:space="preserve"> </v>
      </c>
      <c r="AC282" s="78" t="str">
        <f>IF(SUM(COUNTIFS('Planificación 2026-1'!E:E,"FILIAL",'Planificación 2026-1'!W:W,C282,'Planificación 2026-1'!G:G,"PS"))&gt;0,"P04"," ")</f>
        <v xml:space="preserve"> </v>
      </c>
      <c r="AD282" s="78"/>
      <c r="AE282" s="78" t="str">
        <f>IF(SUM(COUNTIFS('Planificación 2026-1'!E:E,"FILIAL",'Planificación 2026-1'!W:W,C282,'Planificación 2026-1'!G:G,"IN"))&gt;0,"P06"," ")</f>
        <v xml:space="preserve"> </v>
      </c>
      <c r="AF282" s="78" t="str">
        <f>IF(SUM(COUNTIFS('Planificación 2026-1'!E:E,"FILIAL",'Planificación 2026-1'!W:W,C282,'Planificación 2026-1'!G:G,"CA"))&gt;0,"P07"," ")</f>
        <v xml:space="preserve"> </v>
      </c>
      <c r="AG282" s="78" t="str">
        <f>IF(SUM(COUNTIFS('Planificación 2026-1'!E:E,"FILIAL",'Planificación 2026-1'!W:W,C282,'Planificación 2026-1'!G:G,"DE"))&gt;0,"P08"," ")</f>
        <v xml:space="preserve"> </v>
      </c>
      <c r="AH282" s="78" t="str">
        <f>IF(SUM(COUNTIFS('Planificación 2026-1'!E:E,"FILIAL",'Planificación 2026-1'!W:W,C282,'Planificación 2026-1'!G:G,"OB"))&gt;0,"P09"," ")</f>
        <v xml:space="preserve"> </v>
      </c>
      <c r="AI282" s="78" t="str">
        <f>IF(SUM(COUNTIFS('Planificación 2026-1'!E:E,"FILIAL",'Planificación 2026-1'!W:W,C282,'Planificación 2026-1'!G:G,"MH"))&gt;0,"P31"," ")</f>
        <v xml:space="preserve"> </v>
      </c>
      <c r="AJ282" s="78" t="str">
        <f>IF(SUM(COUNTIFS('Planificación 2026-1'!E:E,"FILIAL",'Planificación 2026-1'!W:W,C282,'Planificación 2026-1'!G:G,"IC"))&gt;0,"P32"," ")</f>
        <v xml:space="preserve"> </v>
      </c>
      <c r="AK282" s="78" t="str">
        <f>IF(SUM(COUNTIFS('Planificación 2026-1'!E:E,"FILIAL",'Planificación 2026-1'!W:W,C282,'Planificación 2026-1'!G:G,"AR"))&gt;0,"P34"," ")</f>
        <v xml:space="preserve"> </v>
      </c>
      <c r="AL282" s="78" t="str">
        <f>IF(SUM(COUNTIFS('Planificación 2026-1'!E:E,"FILIAL",'Planificación 2026-1'!W:W,C282,'Planificación 2026-1'!G:G,"T1"))&gt;0,"P35"," ")</f>
        <v xml:space="preserve"> </v>
      </c>
      <c r="AM282" s="78" t="str">
        <f>IF(SUM(COUNTIFS('Planificación 2026-1'!E:E,"FILIAL",'Planificación 2026-1'!W:W,C282,'Planificación 2026-1'!G:G,"T3"))&gt;0,"P36"," ")</f>
        <v xml:space="preserve"> </v>
      </c>
      <c r="AN282" s="78" t="str">
        <f>IF(SUM(COUNTIFS('Planificación 2026-1'!E:E,"FILIAL",'Planificación 2026-1'!W:W,C282,'Planificación 2026-1'!G:G,"T2"))&gt;0,"P37"," ")</f>
        <v xml:space="preserve"> </v>
      </c>
      <c r="AO282" s="78" t="str">
        <f>IF(SUM(COUNTIFS('Planificación 2026-1'!E:E,"FILIAL",'Planificación 2026-1'!W:W,C282,'Planificación 2026-1'!G:G,"AE"))&gt;0,"P38"," ")</f>
        <v xml:space="preserve"> </v>
      </c>
      <c r="AP282" s="78" t="str">
        <f>IF(SUM(COUNTIFS('Planificación 2026-1'!E:E,"FILIAL",'Planificación 2026-1'!W:W,C282,'Planificación 2026-1'!G:G,"T4"))&gt;0,"P55"," ")</f>
        <v xml:space="preserve"> </v>
      </c>
      <c r="AQ282" s="78" t="str">
        <f>IF(SUM(COUNTIFS('Planificación 2026-1'!E:E,"SUNAMPE",'Planificación 2026-1'!W:W,C282,'Planificación 2026-1'!G:G,"AF"))&gt;0," P01"," ")</f>
        <v xml:space="preserve"> </v>
      </c>
      <c r="AR282" s="78" t="str">
        <f>IF(SUM(COUNTIFS('Planificación 2026-1'!E:E,"SUNAMPE",'Planificación 2026-1'!W:W,C282,'Planificación 2026-1'!G:G,"EN"))&gt;0,"P02"," ")</f>
        <v xml:space="preserve"> </v>
      </c>
      <c r="AS282" s="78" t="str">
        <f>IF(SUM(COUNTIFS('Planificación 2026-1'!E:E,"SUNAMPE",'Planificación 2026-1'!W:W,C282,'Planificación 2026-1'!G:G,"IS"))&gt;0,"P03"," ")</f>
        <v xml:space="preserve"> </v>
      </c>
      <c r="AT282" s="78" t="str">
        <f>IF(SUM(COUNTIFS('Planificación 2026-1'!E:E,"SUNAMPE",'Planificación 2026-1'!W:W,C282,'Planificación 2026-1'!G:G,"PS"))&gt;0,"P04"," ")</f>
        <v xml:space="preserve"> </v>
      </c>
      <c r="AU282" s="78"/>
      <c r="AV282" s="78" t="str">
        <f>IF(SUM(COUNTIFS('Planificación 2026-1'!E:E,"SUNAMPE",'Planificación 2026-1'!W:W,C282,'Planificación 2026-1'!G:G,"IN"))&gt;0,"P06"," ")</f>
        <v xml:space="preserve"> </v>
      </c>
      <c r="AW282" s="78" t="str">
        <f>IF(SUM(COUNTIFS('Planificación 2026-1'!E:E,"SUNAMPE",'Planificación 2026-1'!W:W,C282,'Planificación 2026-1'!G:G,"CA"))&gt;0,"P07"," ")</f>
        <v xml:space="preserve"> </v>
      </c>
      <c r="AX282" s="78" t="str">
        <f>IF(SUM(COUNTIFS('Planificación 2026-1'!E:E,"SUNAMPE",'Planificación 2026-1'!W:W,C282,'Planificación 2026-1'!G:G,"DE"))&gt;0,"P08"," ")</f>
        <v xml:space="preserve"> </v>
      </c>
      <c r="AY282" s="78" t="str">
        <f>IF(SUM(COUNTIFS('Planificación 2026-1'!E:E,"SUNAMPE",'Planificación 2026-1'!W:W,C282,'Planificación 2026-1'!G:G,"OB"))&gt;0,"P09"," ")</f>
        <v xml:space="preserve"> </v>
      </c>
      <c r="AZ282" s="78" t="str">
        <f>IF(SUM(COUNTIFS('Planificación 2026-1'!E:E,"SUNAMPE",'Planificación 2026-1'!W:W,C282,'Planificación 2026-1'!G:G,"MH"))&gt;0,"P31"," ")</f>
        <v xml:space="preserve"> </v>
      </c>
      <c r="BA282" s="78" t="str">
        <f>IF(SUM(COUNTIFS('Planificación 2026-1'!E:E,"SUNAMPE",'Planificación 2026-1'!W:W,C282,'Planificación 2026-1'!G:G,"IC"))&gt;0,"P32"," ")</f>
        <v xml:space="preserve"> </v>
      </c>
      <c r="BB282" s="78" t="str">
        <f>IF(SUM(COUNTIFS('Planificación 2026-1'!E:E,"SUNAMPE",'Planificación 2026-1'!W:W,C282,'Planificación 2026-1'!G:G,"AR"))&gt;0,"P34"," ")</f>
        <v xml:space="preserve"> </v>
      </c>
      <c r="BC282" s="78" t="str">
        <f>IF(SUM(COUNTIFS('Planificación 2026-1'!E:E,"SUNAMPE",'Planificación 2026-1'!W:W,C282,'Planificación 2026-1'!G:G,"T1"))&gt;0,"P35"," ")</f>
        <v xml:space="preserve"> </v>
      </c>
      <c r="BD282" s="78" t="str">
        <f>IF(SUM(COUNTIFS('Planificación 2026-1'!E:E,"SUNAMPE",'Planificación 2026-1'!W:W,C282,'Planificación 2026-1'!G:G,"T3"))&gt;0,"P36"," ")</f>
        <v xml:space="preserve"> </v>
      </c>
      <c r="BE282" s="78" t="str">
        <f>IF(SUM(COUNTIFS('Planificación 2026-1'!E:E,"SUNAMPE",'Planificación 2026-1'!W:W,C282,'Planificación 2026-1'!G:G,"T2"))&gt;0,"P37"," ")</f>
        <v xml:space="preserve"> </v>
      </c>
      <c r="BF282" s="78" t="str">
        <f>IF(SUM(COUNTIFS('Planificación 2026-1'!E:E,"SUNAMPE",'Planificación 2026-1'!W:W,C282,'Planificación 2026-1'!G:G,"AE"))&gt;0,"P38"," ")</f>
        <v xml:space="preserve"> </v>
      </c>
      <c r="BG282" s="78" t="str">
        <f>IF(SUM(COUNTIFS('Planificación 2026-1'!E:E,"SUNAMPE",'Planificación 2026-1'!W:W,C282,'Planificación 2026-1'!G:G,"T4"))&gt;0,"P55"," ")</f>
        <v xml:space="preserve"> </v>
      </c>
      <c r="BH282" s="78" t="str">
        <f>IF(SUM(COUNTIFS('Planificación 2026-1'!E:E,"HUAURA",'Planificación 2026-1'!W:W,C282,'Planificación 2026-1'!G:G,"AF"))&gt;0," P01"," ")</f>
        <v xml:space="preserve"> </v>
      </c>
      <c r="BI282" s="78" t="str">
        <f>IF(SUM(COUNTIFS('Planificación 2026-1'!E:E,"HUAURA",'Planificación 2026-1'!W:W,C282,'Planificación 2026-1'!G:G,"EN"))&gt;0,"P02"," ")</f>
        <v xml:space="preserve"> </v>
      </c>
      <c r="BJ282" s="78" t="str">
        <f>IF(SUM(COUNTIFS('Planificación 2026-1'!E:E,"HUAURA",'Planificación 2026-1'!W:W,C282,'Planificación 2026-1'!G:G,"IS"))&gt;0,"P03"," ")</f>
        <v xml:space="preserve"> </v>
      </c>
      <c r="BK282" s="78" t="str">
        <f>IF(SUM(COUNTIFS('Planificación 2026-1'!E:E,"HUAURA",'Planificación 2026-1'!W:W,C282,'Planificación 2026-1'!G:G,"PS"))&gt;0,"P04"," ")</f>
        <v xml:space="preserve"> </v>
      </c>
      <c r="BL282" s="78"/>
      <c r="BM282" s="78" t="str">
        <f>IF(SUM(COUNTIFS('Planificación 2026-1'!E:E,"HUAURA",'Planificación 2026-1'!W:W,C282,'Planificación 2026-1'!G:G,"IN"))&gt;0,"P06"," ")</f>
        <v xml:space="preserve"> </v>
      </c>
      <c r="BN282" s="78" t="str">
        <f>IF(SUM(COUNTIFS('Planificación 2026-1'!E:E,"HUAURA",'Planificación 2026-1'!W:W,C282,'Planificación 2026-1'!G:G,"CA"))&gt;0,"P07"," ")</f>
        <v xml:space="preserve"> </v>
      </c>
      <c r="BO282" s="78" t="str">
        <f>IF(SUM(COUNTIFS('Planificación 2026-1'!E:E,"HUAURA",'Planificación 2026-1'!W:W,C282,'Planificación 2026-1'!G:G,"DE"))&gt;0,"P08"," ")</f>
        <v xml:space="preserve"> </v>
      </c>
      <c r="BP282" s="78" t="str">
        <f>IF(SUM(COUNTIFS('Planificación 2026-1'!E:E,"HUAURA",'Planificación 2026-1'!W:W,C282,'Planificación 2026-1'!G:G,"OB"))&gt;0,"P09"," ")</f>
        <v xml:space="preserve"> </v>
      </c>
      <c r="BQ282" s="78" t="str">
        <f>IF(SUM(COUNTIFS('Planificación 2026-1'!E:E,"HUAURA",'Planificación 2026-1'!W:W,C282,'Planificación 2026-1'!G:G,"MH"))&gt;0,"P31"," ")</f>
        <v xml:space="preserve"> </v>
      </c>
      <c r="BR282" s="78" t="str">
        <f>IF(SUM(COUNTIFS('Planificación 2026-1'!E:E,"HUAURA",'Planificación 2026-1'!W:W,C282,'Planificación 2026-1'!G:G,"IC"))&gt;0,"P32"," ")</f>
        <v xml:space="preserve"> </v>
      </c>
      <c r="BS282" s="78" t="str">
        <f>IF(SUM(COUNTIFS('Planificación 2026-1'!E:E,"HUAURA",'Planificación 2026-1'!W:W,C282,'Planificación 2026-1'!G:G,"AR"))&gt;0,"P34"," ")</f>
        <v xml:space="preserve"> </v>
      </c>
      <c r="BT282" s="78" t="str">
        <f>IF(SUM(COUNTIFS('Planificación 2026-1'!E:E,"HUAURA",'Planificación 2026-1'!W:W,C282,'Planificación 2026-1'!G:G,"T1"))&gt;0,"P35"," ")</f>
        <v xml:space="preserve"> </v>
      </c>
      <c r="BU282" s="78" t="str">
        <f>IF(SUM(COUNTIFS('Planificación 2026-1'!E:E,"HUAURA",'Planificación 2026-1'!W:W,C282,'Planificación 2026-1'!G:G,"T3"))&gt;0,"P36"," ")</f>
        <v xml:space="preserve"> </v>
      </c>
      <c r="BV282" s="78" t="str">
        <f>IF(SUM(COUNTIFS('Planificación 2026-1'!E:E,"HUAURA",'Planificación 2026-1'!W:W,C282,'Planificación 2026-1'!G:G,"T2"))&gt;0,"P37"," ")</f>
        <v xml:space="preserve"> </v>
      </c>
      <c r="BW282" s="78" t="str">
        <f>IF(SUM(COUNTIFS('Planificación 2026-1'!E:E,"HUAURA",'Planificación 2026-1'!W:W,C282,'Planificación 2026-1'!G:G,"AE"))&gt;0,"P38"," ")</f>
        <v xml:space="preserve"> </v>
      </c>
      <c r="BX282" s="78" t="str">
        <f>IF(SUM(COUNTIFS('Planificación 2026-1'!E:E,"HUAURA",'Planificación 2026-1'!W:W,C282,'Planificación 2026-1'!G:G,"T4"))&gt;0,"P55"," ")</f>
        <v xml:space="preserve"> </v>
      </c>
      <c r="BY282" s="79">
        <f>SUMIFS('Planificación 2026-1'!R:R,'Planificación 2026-1'!W:W,C282,'Planificación 2026-1'!G:G,"AF",'Planificación 2026-1'!H:H,"&gt;2")</f>
        <v>0</v>
      </c>
      <c r="BZ282" s="79">
        <f>SUMIFS('Planificación 2026-1'!R:R,'Planificación 2026-1'!W:W,C282,'Planificación 2026-1'!G:G,"EN",'Planificación 2026-1'!H:H,"&gt;2")</f>
        <v>0</v>
      </c>
      <c r="CA282" s="79">
        <f>SUMIFS('Planificación 2026-1'!R:R,'Planificación 2026-1'!W:W,C282,'Planificación 2026-1'!G:G,"IS",'Planificación 2026-1'!H:H,"&gt;2")</f>
        <v>0</v>
      </c>
      <c r="CB282" s="79">
        <f>SUMIFS('Planificación 2026-1'!R:R,'Planificación 2026-1'!W:W,C282,'Planificación 2026-1'!G:G,"PS",'Planificación 2026-1'!H:H,"&gt;2")</f>
        <v>0</v>
      </c>
      <c r="CC282" s="79">
        <f>SUMIFS('Planificación 2026-1'!R:R,'Planificación 2026-1'!W:W,C282,'Planificación 2026-1'!G:G,"IN",'Planificación 2026-1'!H:H,"&gt;2")</f>
        <v>0</v>
      </c>
      <c r="CD282" s="79">
        <f>SUMIFS('Planificación 2026-1'!R:R,'Planificación 2026-1'!W:W,C282,'Planificación 2026-1'!G:G,"CA",'Planificación 2026-1'!H:H,"&gt;2")</f>
        <v>0</v>
      </c>
      <c r="CE282" s="79">
        <f>SUMIFS('Planificación 2026-1'!R:R,'Planificación 2026-1'!W:W,C282,'Planificación 2026-1'!G:G,"DE",'Planificación 2026-1'!H:H,"&gt;2")</f>
        <v>0</v>
      </c>
      <c r="CF282" s="79">
        <f>SUMIFS('Planificación 2026-1'!R:R,'Planificación 2026-1'!W:W,C282,'Planificación 2026-1'!G:G,"OB",'Planificación 2026-1'!H:H,"&gt;2")</f>
        <v>0</v>
      </c>
      <c r="CG282" s="79">
        <f>SUMIFS('Planificación 2026-1'!R:R,'Planificación 2026-1'!W:W,C282,'Planificación 2026-1'!G:G,"MH",'Planificación 2026-1'!H:H,"&gt;2")</f>
        <v>7</v>
      </c>
      <c r="CH282" s="79">
        <f>SUMIFS('Planificación 2026-1'!R:R,'Planificación 2026-1'!W:W,C282,'Planificación 2026-1'!G:G,"IC",'Planificación 2026-1'!H:H,"&gt;2")</f>
        <v>0</v>
      </c>
      <c r="CI282" s="79">
        <f>SUMIFS('Planificación 2026-1'!R:R,'Planificación 2026-1'!W:W,C282,'Planificación 2026-1'!G:G,"AR",'Planificación 2026-1'!H:H,"&gt;2")</f>
        <v>0</v>
      </c>
      <c r="CJ282" s="79">
        <f>SUMIFS('Planificación 2026-1'!R:R,'Planificación 2026-1'!W:W,C282,'Planificación 2026-1'!G:G,"T1",'Planificación 2026-1'!H:H,"&gt;2")</f>
        <v>0</v>
      </c>
      <c r="CK282" s="79">
        <f>SUMIFS('Planificación 2026-1'!R:R,'Planificación 2026-1'!W:W,C282,'Planificación 2026-1'!G:G,"T3",'Planificación 2026-1'!H:H,"&gt;2")</f>
        <v>0</v>
      </c>
      <c r="CL282" s="79">
        <f>SUMIFS('Planificación 2026-1'!R:R,'Planificación 2026-1'!W:W,C282,'Planificación 2026-1'!G:G,"T2",'Planificación 2026-1'!H:H,"&gt;2")</f>
        <v>0</v>
      </c>
      <c r="CM282" s="79">
        <f>SUMIFS('Planificación 2026-1'!R:R,'Planificación 2026-1'!W:W,C282,'Planificación 2026-1'!G:G,"AE",'Planificación 2026-1'!H:H,"&gt;2")</f>
        <v>0</v>
      </c>
      <c r="CN282" s="79">
        <f>SUMIFS('Planificación 2026-1'!R:R,'Planificación 2026-1'!W:W,C282,'Planificación 2026-1'!G:G,"T4",'Planificación 2026-1'!H:H,"&gt;2")</f>
        <v>0</v>
      </c>
      <c r="CO282" s="79">
        <f>SUMIFS('Planificación 2026-1'!R:R,'Planificación 2026-1'!W:W,C282,'Planificación 2026-1'!G:G,"AF",'Planificación 2026-1'!H:H,"&lt;3")</f>
        <v>0</v>
      </c>
      <c r="CP282" s="79">
        <f>SUMIFS('Planificación 2026-1'!R:R,'Planificación 2026-1'!W:W,C282,'Planificación 2026-1'!G:G,"EN",'Planificación 2026-1'!H:H,"&lt;3")</f>
        <v>0</v>
      </c>
      <c r="CQ282" s="79">
        <f>SUMIFS('Planificación 2026-1'!R:R,'Planificación 2026-1'!W:W,C282,'Planificación 2026-1'!G:G,"IS",'Planificación 2026-1'!H:H,"&lt;3")</f>
        <v>0</v>
      </c>
      <c r="CR282" s="79">
        <f>SUMIFS('Planificación 2026-1'!R:R,'Planificación 2026-1'!W:W,C282,'Planificación 2026-1'!G:G,"PS",'Planificación 2026-1'!H:H,"&lt;3")</f>
        <v>0</v>
      </c>
      <c r="CS282" s="79">
        <f>SUMIFS('Planificación 2026-1'!R:R,'Planificación 2026-1'!W:W,C282,'Planificación 2026-1'!G:G,"IN",'Planificación 2026-1'!H:H,"&lt;3")</f>
        <v>0</v>
      </c>
      <c r="CT282" s="79">
        <f>SUMIFS('Planificación 2026-1'!R:R,'Planificación 2026-1'!W:W,C282,'Planificación 2026-1'!G:G,"CA",'Planificación 2026-1'!H:H,"&lt;3")</f>
        <v>0</v>
      </c>
      <c r="CU282" s="79">
        <f>SUMIFS('Planificación 2026-1'!R:R,'Planificación 2026-1'!W:W,C282,'Planificación 2026-1'!G:G,"DE",'Planificación 2026-1'!H:H,"&lt;3")</f>
        <v>0</v>
      </c>
      <c r="CV282" s="79">
        <f>SUMIFS('Planificación 2026-1'!R:R,'Planificación 2026-1'!W:W,C282,'Planificación 2026-1'!G:G,"OB",'Planificación 2026-1'!H:H,"&lt;3")</f>
        <v>0</v>
      </c>
      <c r="CW282" s="79">
        <f>SUMIFS('Planificación 2026-1'!R:R,'Planificación 2026-1'!W:W,C282,'Planificación 2026-1'!G:G,"MH",'Planificación 2026-1'!H:H,"&lt;3")</f>
        <v>0</v>
      </c>
      <c r="CX282" s="79">
        <f>SUMIFS('Planificación 2026-1'!R:R,'Planificación 2026-1'!W:W,C282,'Planificación 2026-1'!G:G,"IC",'Planificación 2026-1'!H:H,"&lt;3")</f>
        <v>0</v>
      </c>
      <c r="CY282" s="79">
        <f>SUMIFS('Planificación 2026-1'!R:R,'Planificación 2026-1'!W:W,C282,'Planificación 2026-1'!G:G,"AR",'Planificación 2026-1'!H:H,"&lt;3")</f>
        <v>0</v>
      </c>
      <c r="CZ282" s="79">
        <f>SUMIFS('Planificación 2026-1'!R:R,'Planificación 2026-1'!W:W,C282,'Planificación 2026-1'!G:G,"T1",'Planificación 2026-1'!H:H,"&lt;3")</f>
        <v>0</v>
      </c>
      <c r="DA282" s="79">
        <f>SUMIFS('Planificación 2026-1'!R:R,'Planificación 2026-1'!W:W,C282,'Planificación 2026-1'!G:G,"T3",'Planificación 2026-1'!H:H,"&lt;3")</f>
        <v>0</v>
      </c>
      <c r="DB282" s="79">
        <f>SUMIFS('Planificación 2026-1'!R:R,'Planificación 2026-1'!W:W,C282,'Planificación 2026-1'!G:G,"T2",'Planificación 2026-1'!H:H,"&lt;3")</f>
        <v>0</v>
      </c>
      <c r="DC282" s="79">
        <f>SUMIFS('Planificación 2026-1'!R:R,'Planificación 2026-1'!W:W,C282,'Planificación 2026-1'!G:G,"AE",'Planificación 2026-1'!H:H,"&lt;3")</f>
        <v>0</v>
      </c>
      <c r="DD282" s="79">
        <f>SUMIFS('Planificación 2026-1'!R:R,'Planificación 2026-1'!W:W,C282,'Planificación 2026-1'!G:G,"T4",'Planificación 2026-1'!H:H,"&lt;3")</f>
        <v>0</v>
      </c>
      <c r="DE282" s="78" t="str">
        <f t="shared" si="60"/>
        <v/>
      </c>
      <c r="DF282" s="30">
        <f>IF(C282="","",SUMIFS('Planificación 2026-1'!R:R,'Planificación 2026-1'!W:W,C282,'Planificación 2026-1'!E:E,"PRINCIPAL",'Planificación 2026-1'!X:X,"VIRTUAL"))</f>
        <v>0</v>
      </c>
      <c r="DG282" s="30">
        <f>IF(C282="","",SUMIFS('Planificación 2026-1'!R:R,'Planificación 2026-1'!W:W,C282,'Planificación 2026-1'!E:E,"PRINCIPAL",'Planificación 2026-1'!X:X,"PRESENCIAL"))</f>
        <v>0</v>
      </c>
      <c r="DH282" s="30">
        <f>IF(C282="","",SUMIFS('Planificación 2026-1'!R:R,'Planificación 2026-1'!W:W,C282,'Planificación 2026-1'!E:E,"PRINCIPAL",'Planificación 2026-1'!X:X,"HIBRIDO PRESENCIAL"))</f>
        <v>0</v>
      </c>
      <c r="DI282" s="78" t="str">
        <f t="shared" si="61"/>
        <v/>
      </c>
      <c r="DJ282" s="78">
        <f>IF(C282="","",SUMIFS('Planificación 2026-1'!R:R,'Planificación 2026-1'!W:W,C282,'Planificación 2026-1'!E:E,"FILIAL",'Planificación 2026-1'!X:X,"VIRTUAL"))</f>
        <v>0</v>
      </c>
      <c r="DK282" s="80">
        <f>IF(C282="","",SUMIFS('Planificación 2026-1'!R:R,'Planificación 2026-1'!W:W,C282,'Planificación 2026-1'!E:E,"FILIAL",'Planificación 2026-1'!X:X,"PRESENCIAL"))</f>
        <v>0</v>
      </c>
      <c r="DL282" s="42">
        <f>IF(C282="","",SUMIFS('Planificación 2026-1'!R:R,'Planificación 2026-1'!W:W,C282,'Planificación 2026-1'!E:E,"FILIAL",'Planificación 2026-1'!X:X,"HIBRIDO PRESENCIAL"))</f>
        <v>0</v>
      </c>
      <c r="DM282" s="81" t="str">
        <f t="shared" si="62"/>
        <v/>
      </c>
      <c r="DN282" s="78">
        <f>IF(C282="","",SUMIFS('Planificación 2026-1'!R:R,'Planificación 2026-1'!W:W,C282,'Planificación 2026-1'!E:E,"SUNAMPE",'Planificación 2026-1'!X:X,"VIRTUAL"))</f>
        <v>0</v>
      </c>
      <c r="DO282" s="42">
        <f>IF(C282="","",SUMIFS('Planificación 2026-1'!R:R,'Planificación 2026-1'!W:W,C282,'Planificación 2026-1'!E:E,"SUNAMPE",'Planificación 2026-1'!X:X,"PRESENCIAL"))</f>
        <v>0</v>
      </c>
      <c r="DP282" s="81" t="str">
        <f t="shared" si="63"/>
        <v/>
      </c>
      <c r="DQ282" s="78">
        <f>IF(C282="","",SUMIFS('Planificación 2026-1'!R:R,'Planificación 2026-1'!W:W,C282,'Planificación 2026-1'!E:E,"HUAURA",'Planificación 2026-1'!X:X,"VIRTUAL"))</f>
        <v>0</v>
      </c>
      <c r="DR282" s="42">
        <f>IF(C282="","",SUMIFS('Planificación 2026-1'!R:R,'Planificación 2026-1'!W:W,C282,'Planificación 2026-1'!E:E,"HUAURA",'Planificación 2026-1'!X:X,"PRESENCIAL"))</f>
        <v>0</v>
      </c>
      <c r="DS282" s="48">
        <f>SUMIFS('Planificación 2026-1'!R:R,'Planificación 2026-1'!W:W,C282,'Planificación 2026-1'!E:E,"PRINCIPAL",'Planificación 2026-1'!X:X,"VIRTUAL",'Planificación 2026-1'!H:H,"&gt;2")</f>
        <v>0</v>
      </c>
      <c r="DT282" s="48">
        <f>SUMIFS('Planificación 2026-1'!R:R,'Planificación 2026-1'!W:W,C282,'Planificación 2026-1'!E:E,"PRINCIPAL",'Planificación 2026-1'!X:X,"&lt;&gt;VIRTUAL",'Planificación 2026-1'!H:H,"&gt;2")</f>
        <v>0</v>
      </c>
      <c r="DU282" s="48">
        <f>SUMIFS('Planificación 2026-1'!R:R,'Planificación 2026-1'!W:W,C282,'Planificación 2026-1'!E:E,"SUNAMPE",'Planificación 2026-1'!X:X,"VIRTUAL",'Planificación 2026-1'!H:H,"&gt;2")</f>
        <v>0</v>
      </c>
      <c r="DV282" s="48">
        <f>SUMIFS('Planificación 2026-1'!R:R,'Planificación 2026-1'!W:W,C282,'Planificación 2026-1'!E:E,"SUNAMPE",'Planificación 2026-1'!X:X,"&lt;&gt;VIRTUAL",'Planificación 2026-1'!H:H,"&gt;2")</f>
        <v>0</v>
      </c>
      <c r="DW282" s="48">
        <f>SUMIFS('Planificación 2026-1'!R:R,'Planificación 2026-1'!W:W,C282,'Planificación 2026-1'!E:E,"FILIAL",'Planificación 2026-1'!X:X,"VIRTUAL",'Planificación 2026-1'!H:H,"&gt;2")</f>
        <v>0</v>
      </c>
      <c r="DX282" s="48">
        <f>SUMIFS('Planificación 2026-1'!R:R,'Planificación 2026-1'!W:W,C282,'Planificación 2026-1'!E:E,"FILIAL",'Planificación 2026-1'!X:X,"&lt;&gt;VIRTUAL",'Planificación 2026-1'!H:H,"&gt;2")</f>
        <v>0</v>
      </c>
      <c r="DY282" s="48">
        <f>SUMIFS('Planificación 2026-1'!R:R,'Planificación 2026-1'!W:W,C282,'Planificación 2026-1'!E:E,"PORUMA",'Planificación 2026-1'!X:X,"VIRTUAL",'Planificación 2026-1'!H:H,"&gt;2")</f>
        <v>0</v>
      </c>
      <c r="DZ282" s="48">
        <f>SUMIFS('Planificación 2026-1'!R:R,'Planificación 2026-1'!W:W,C282,'Planificación 2026-1'!E:E,"PORUMA",'Planificación 2026-1'!X:X,"&lt;&gt;VIRTUAL",'Planificación 2026-1'!H:H,"&gt;2")</f>
        <v>7</v>
      </c>
      <c r="EA282" s="48">
        <f>SUMIFS('Planificación 2026-1'!R:R,'Planificación 2026-1'!W:W,C282,'Planificación 2026-1'!E:E,"HUAURA",'Planificación 2026-1'!X:X,"VIRTUAL",'Planificación 2026-1'!H:H,"&gt;2")</f>
        <v>0</v>
      </c>
      <c r="EB282" s="48">
        <f>SUMIFS('Planificación 2026-1'!R:R,'Planificación 2026-1'!W:W,C282,'Planificación 2026-1'!E:E,"HUAURA",'Planificación 2026-1'!X:X,"&lt;&gt;VIRTUAL",'Planificación 2026-1'!H:H,"&gt;2")</f>
        <v>0</v>
      </c>
      <c r="EC282" s="48">
        <f>SUMIFS('Planificación 2026-1'!R:R,'Planificación 2026-1'!W:W,C282,'Planificación 2026-1'!E:E,"PRINCIPAL",'Planificación 2026-1'!X:X,"VIRTUAL",'Planificación 2026-1'!H:H,"&lt;3")</f>
        <v>0</v>
      </c>
      <c r="ED282" s="48">
        <f>SUMIFS('Planificación 2026-1'!R:R,'Planificación 2026-1'!W:W,C282,'Planificación 2026-1'!E:E,"PRINCIPAL",'Planificación 2026-1'!X:X,"&lt;&gt;VIRTUAL",'Planificación 2026-1'!H:H,"&lt;3")</f>
        <v>0</v>
      </c>
      <c r="EE282" s="48">
        <f>SUMIFS('Planificación 2026-1'!R:R,'Planificación 2026-1'!W:W,C282,'Planificación 2026-1'!E:E,"SUNAMPE",'Planificación 2026-1'!X:X,"VIRTUAL",'Planificación 2026-1'!H:H,"&lt;3")</f>
        <v>0</v>
      </c>
      <c r="EF282" s="48">
        <f>SUMIFS('Planificación 2026-1'!R:R,'Planificación 2026-1'!W:W,C282,'Planificación 2026-1'!E:E,"SUNAMPE",'Planificación 2026-1'!X:X,"&lt;&gt;VIRTUAL",'Planificación 2026-1'!H:H,"&lt;3")</f>
        <v>0</v>
      </c>
      <c r="EG282" s="48">
        <f>SUMIFS('Planificación 2026-1'!R:R,'Planificación 2026-1'!W:W,C282,'Planificación 2026-1'!E:E,"FILIAL",'Planificación 2026-1'!X:X,"VIRTUAL",'Planificación 2026-1'!H:H,"&lt;3")</f>
        <v>0</v>
      </c>
      <c r="EH282" s="48">
        <f>SUMIFS('Planificación 2026-1'!R:R,'Planificación 2026-1'!W:W,C282,'Planificación 2026-1'!E:E,"FILIAL",'Planificación 2026-1'!X:X,"&lt;&gt;VIRTUAL",'Planificación 2026-1'!H:H,"&lt;3")</f>
        <v>0</v>
      </c>
      <c r="EI282" s="48">
        <f>SUMIFS('Planificación 2026-1'!R:R,'Planificación 2026-1'!W:W,C282,'Planificación 2026-1'!E:E,"PORUMA",'Planificación 2026-1'!X:X,"VIRTUAL",'Planificación 2026-1'!H:H,"&lt;3")</f>
        <v>0</v>
      </c>
      <c r="EJ282" s="48">
        <f>SUMIFS('Planificación 2026-1'!R:R,'Planificación 2026-1'!W:W,C282,'Planificación 2026-1'!E:E,"PORUMA",'Planificación 2026-1'!X:X,"&lt;&gt;VIRTUAL",'Planificación 2026-1'!H:H,"&lt;3")</f>
        <v>0</v>
      </c>
      <c r="EK282" s="48">
        <f>SUMIFS('Planificación 2026-1'!R:R,'Planificación 2026-1'!W:W,C282,'Planificación 2026-1'!E:E,"HUAURA",'Planificación 2026-1'!X:X,"VIRTUAL",'Planificación 2026-1'!H:H,"&lt;3")</f>
        <v>0</v>
      </c>
      <c r="EL282" s="48">
        <f>SUMIFS('Planificación 2026-1'!R:R,'Planificación 2026-1'!W:W,C282,'Planificación 2026-1'!E:E,"HUAURA",'Planificación 2026-1'!X:X,"&lt;&gt;VIRTUAL",'Planificación 2026-1'!H:H,"&lt;3")</f>
        <v>0</v>
      </c>
      <c r="EM282" s="48">
        <f t="shared" si="64"/>
        <v>0</v>
      </c>
      <c r="EN282" s="48">
        <f t="shared" si="65"/>
        <v>0</v>
      </c>
      <c r="EO282" s="48">
        <f t="shared" si="66"/>
        <v>7</v>
      </c>
      <c r="EP282" s="48">
        <f t="shared" si="67"/>
        <v>0</v>
      </c>
      <c r="EQ282" s="48">
        <f t="shared" si="68"/>
        <v>0</v>
      </c>
      <c r="ER282" s="48"/>
      <c r="ES282" s="48">
        <f t="shared" si="69"/>
        <v>0</v>
      </c>
      <c r="ET282" s="48">
        <f t="shared" si="70"/>
        <v>0</v>
      </c>
      <c r="EU282" s="48" t="b">
        <f t="shared" si="71"/>
        <v>0</v>
      </c>
      <c r="EV282" s="48" t="str">
        <f t="shared" si="72"/>
        <v/>
      </c>
      <c r="EW282" s="48" t="str">
        <f t="shared" si="73"/>
        <v>PRESENCIAL</v>
      </c>
    </row>
    <row r="283" spans="2:153" x14ac:dyDescent="0.3">
      <c r="B283" s="383">
        <v>280</v>
      </c>
      <c r="C283" s="107" t="s">
        <v>850</v>
      </c>
      <c r="D283" s="82">
        <f>SUMIF('Planificación 2026-1'!W:W,C283,'Planificación 2026-1'!R:R)</f>
        <v>30</v>
      </c>
      <c r="E283" s="385" t="s">
        <v>341</v>
      </c>
      <c r="F283" s="386"/>
      <c r="G283" s="107" t="s">
        <v>431</v>
      </c>
      <c r="H283" s="107" t="s">
        <v>438</v>
      </c>
      <c r="I283" s="77" t="str">
        <f>IF(SUM(COUNTIFS('Planificación 2026-1'!E:E,"PRINCIPAL",'Planificación 2026-1'!W:W,C283,'Planificación 2026-1'!G:G,"AF"))&gt;0,"P01"," ")</f>
        <v xml:space="preserve"> </v>
      </c>
      <c r="J283" s="78" t="str">
        <f>IF(SUM(COUNTIFS('Planificación 2026-1'!E:E,"PRINCIPAL",'Planificación 2026-1'!W:W,C283,'Planificación 2026-1'!G:G,"EN"))&gt;0,"P02"," ")</f>
        <v>P02</v>
      </c>
      <c r="K283" s="78" t="str">
        <f>IF(SUM(COUNTIFS('Planificación 2026-1'!E:E,"PRINCIPAL",'Planificación 2026-1'!W:W,C283,'Planificación 2026-1'!G:G,"IS"))&gt;0,"P03"," ")</f>
        <v xml:space="preserve"> </v>
      </c>
      <c r="L283" s="78" t="str">
        <f>IF(SUM(COUNTIFS('Planificación 2026-1'!E:E,"PRINCIPAL",'Planificación 2026-1'!W:W,C283,'Planificación 2026-1'!G:G,"PS"))&gt;0,"P04"," ")</f>
        <v xml:space="preserve"> </v>
      </c>
      <c r="M283" s="78"/>
      <c r="N283" s="78" t="str">
        <f>IF(SUM(COUNTIFS('Planificación 2026-1'!E:E,"PRINCIPAL",'Planificación 2026-1'!W:W,C283,'Planificación 2026-1'!G:G,"IN"))&gt;0,"P06"," ")</f>
        <v xml:space="preserve"> </v>
      </c>
      <c r="O283" s="78" t="str">
        <f>IF(SUM(COUNTIFS('Planificación 2026-1'!E:E,"PRINCIPAL",'Planificación 2026-1'!W:W,C283,'Planificación 2026-1'!G:G,"CA"))&gt;0,"P07"," ")</f>
        <v xml:space="preserve"> </v>
      </c>
      <c r="P283" s="78" t="str">
        <f>IF(SUM(COUNTIFS('Planificación 2026-1'!E:E,"PRINCIPAL",'Planificación 2026-1'!W:W,C283,'Planificación 2026-1'!G:G,"DE"))&gt;0,"P08"," ")</f>
        <v xml:space="preserve"> </v>
      </c>
      <c r="Q283" s="78" t="str">
        <f>IF(SUM(COUNTIFS('Planificación 2026-1'!E:E,"PRINCIPAL",'Planificación 2026-1'!W:W,C283,'Planificación 2026-1'!G:G,"OB"))&gt;0,"P09"," ")</f>
        <v>P09</v>
      </c>
      <c r="R283" s="78" t="str">
        <f>IF(SUM(COUNTIFS('Planificación 2026-1'!E:E,"PRINCIPAL",'Planificación 2026-1'!W:W,C283,'Planificación 2026-1'!G:G,"MH"))&gt;0,"P31"," ")</f>
        <v xml:space="preserve"> </v>
      </c>
      <c r="S283" s="78" t="str">
        <f>IF(SUM(COUNTIFS('Planificación 2026-1'!E:E,"PRINCIPAL",'Planificación 2026-1'!W:W,C283,'Planificación 2026-1'!G:G,"IC"))&gt;0,"P32"," ")</f>
        <v xml:space="preserve"> </v>
      </c>
      <c r="T283" s="78" t="str">
        <f>IF(SUM(COUNTIFS('Planificación 2026-1'!E:E,"PRINCIPAL",'Planificación 2026-1'!W:W,C283,'Planificación 2026-1'!G:G,"AR"))&gt;0,"P34"," ")</f>
        <v xml:space="preserve"> </v>
      </c>
      <c r="U283" s="78" t="str">
        <f>IF(SUM(COUNTIFS('Planificación 2026-1'!E:E,"PRINCIPAL",'Planificación 2026-1'!W:W,C283,'Planificación 2026-1'!G:G,"T1"))&gt;0,"P35"," ")</f>
        <v xml:space="preserve"> </v>
      </c>
      <c r="V283" s="78" t="str">
        <f>IF(SUM(COUNTIFS('Planificación 2026-1'!E:E,"PRINCIPAL",'Planificación 2026-1'!W:W,C283,'Planificación 2026-1'!G:G,"T3"))&gt;0,"P36"," ")</f>
        <v xml:space="preserve"> </v>
      </c>
      <c r="W283" s="78" t="str">
        <f>IF(SUM(COUNTIFS('Planificación 2026-1'!E:E,"PRINCIPAL",'Planificación 2026-1'!W:W,C283,'Planificación 2026-1'!G:G,"T2"))&gt;0,"P37"," ")</f>
        <v xml:space="preserve"> </v>
      </c>
      <c r="X283" s="78" t="str">
        <f>IF(SUM(COUNTIFS('Planificación 2026-1'!E:E,"PRINCIPAL",'Planificación 2026-1'!W:W,C283,'Planificación 2026-1'!G:G,"AE"))&gt;0,"P38"," ")</f>
        <v xml:space="preserve"> </v>
      </c>
      <c r="Y283" s="78" t="str">
        <f>IF(SUM(COUNTIFS('Planificación 2026-1'!E:E,"PRINCIPAL",'Planificación 2026-1'!W:W,C283,'Planificación 2026-1'!G:G,"T4"))&gt;0,"P55"," ")</f>
        <v xml:space="preserve"> </v>
      </c>
      <c r="Z283" s="78" t="str">
        <f>IF(SUM(COUNTIFS('Planificación 2026-1'!E:E,"FILIAL",'Planificación 2026-1'!W:W,C283,'Planificación 2026-1'!G:G,"AF"))&gt;0," P01"," ")</f>
        <v xml:space="preserve"> </v>
      </c>
      <c r="AA283" s="78" t="str">
        <f>IF(SUM(COUNTIFS('Planificación 2026-1'!E:E,"FILIAL",'Planificación 2026-1'!W:W,C283,'Planificación 2026-1'!G:G,"EN"))&gt;0,"P02"," ")</f>
        <v xml:space="preserve"> </v>
      </c>
      <c r="AB283" s="78" t="str">
        <f>IF(SUM(COUNTIFS('Planificación 2026-1'!E:E,"FILIAL",'Planificación 2026-1'!W:W,C283,'Planificación 2026-1'!G:G,"IS"))&gt;0,"P03"," ")</f>
        <v xml:space="preserve"> </v>
      </c>
      <c r="AC283" s="78" t="str">
        <f>IF(SUM(COUNTIFS('Planificación 2026-1'!E:E,"FILIAL",'Planificación 2026-1'!W:W,C283,'Planificación 2026-1'!G:G,"PS"))&gt;0,"P04"," ")</f>
        <v xml:space="preserve"> </v>
      </c>
      <c r="AD283" s="78"/>
      <c r="AE283" s="78" t="str">
        <f>IF(SUM(COUNTIFS('Planificación 2026-1'!E:E,"FILIAL",'Planificación 2026-1'!W:W,C283,'Planificación 2026-1'!G:G,"IN"))&gt;0,"P06"," ")</f>
        <v xml:space="preserve"> </v>
      </c>
      <c r="AF283" s="78" t="str">
        <f>IF(SUM(COUNTIFS('Planificación 2026-1'!E:E,"FILIAL",'Planificación 2026-1'!W:W,C283,'Planificación 2026-1'!G:G,"CA"))&gt;0,"P07"," ")</f>
        <v xml:space="preserve"> </v>
      </c>
      <c r="AG283" s="78" t="str">
        <f>IF(SUM(COUNTIFS('Planificación 2026-1'!E:E,"FILIAL",'Planificación 2026-1'!W:W,C283,'Planificación 2026-1'!G:G,"DE"))&gt;0,"P08"," ")</f>
        <v xml:space="preserve"> </v>
      </c>
      <c r="AH283" s="78" t="str">
        <f>IF(SUM(COUNTIFS('Planificación 2026-1'!E:E,"FILIAL",'Planificación 2026-1'!W:W,C283,'Planificación 2026-1'!G:G,"OB"))&gt;0,"P09"," ")</f>
        <v xml:space="preserve"> </v>
      </c>
      <c r="AI283" s="78" t="str">
        <f>IF(SUM(COUNTIFS('Planificación 2026-1'!E:E,"FILIAL",'Planificación 2026-1'!W:W,C283,'Planificación 2026-1'!G:G,"MH"))&gt;0,"P31"," ")</f>
        <v xml:space="preserve"> </v>
      </c>
      <c r="AJ283" s="78" t="str">
        <f>IF(SUM(COUNTIFS('Planificación 2026-1'!E:E,"FILIAL",'Planificación 2026-1'!W:W,C283,'Planificación 2026-1'!G:G,"IC"))&gt;0,"P32"," ")</f>
        <v xml:space="preserve"> </v>
      </c>
      <c r="AK283" s="78" t="str">
        <f>IF(SUM(COUNTIFS('Planificación 2026-1'!E:E,"FILIAL",'Planificación 2026-1'!W:W,C283,'Planificación 2026-1'!G:G,"AR"))&gt;0,"P34"," ")</f>
        <v xml:space="preserve"> </v>
      </c>
      <c r="AL283" s="78" t="str">
        <f>IF(SUM(COUNTIFS('Planificación 2026-1'!E:E,"FILIAL",'Planificación 2026-1'!W:W,C283,'Planificación 2026-1'!G:G,"T1"))&gt;0,"P35"," ")</f>
        <v xml:space="preserve"> </v>
      </c>
      <c r="AM283" s="78" t="str">
        <f>IF(SUM(COUNTIFS('Planificación 2026-1'!E:E,"FILIAL",'Planificación 2026-1'!W:W,C283,'Planificación 2026-1'!G:G,"T3"))&gt;0,"P36"," ")</f>
        <v xml:space="preserve"> </v>
      </c>
      <c r="AN283" s="78" t="str">
        <f>IF(SUM(COUNTIFS('Planificación 2026-1'!E:E,"FILIAL",'Planificación 2026-1'!W:W,C283,'Planificación 2026-1'!G:G,"T2"))&gt;0,"P37"," ")</f>
        <v xml:space="preserve"> </v>
      </c>
      <c r="AO283" s="78" t="str">
        <f>IF(SUM(COUNTIFS('Planificación 2026-1'!E:E,"FILIAL",'Planificación 2026-1'!W:W,C283,'Planificación 2026-1'!G:G,"AE"))&gt;0,"P38"," ")</f>
        <v xml:space="preserve"> </v>
      </c>
      <c r="AP283" s="78" t="str">
        <f>IF(SUM(COUNTIFS('Planificación 2026-1'!E:E,"FILIAL",'Planificación 2026-1'!W:W,C283,'Planificación 2026-1'!G:G,"T4"))&gt;0,"P55"," ")</f>
        <v xml:space="preserve"> </v>
      </c>
      <c r="AQ283" s="78" t="str">
        <f>IF(SUM(COUNTIFS('Planificación 2026-1'!E:E,"SUNAMPE",'Planificación 2026-1'!W:W,C283,'Planificación 2026-1'!G:G,"AF"))&gt;0," P01"," ")</f>
        <v xml:space="preserve"> </v>
      </c>
      <c r="AR283" s="78" t="str">
        <f>IF(SUM(COUNTIFS('Planificación 2026-1'!E:E,"SUNAMPE",'Planificación 2026-1'!W:W,C283,'Planificación 2026-1'!G:G,"EN"))&gt;0,"P02"," ")</f>
        <v xml:space="preserve"> </v>
      </c>
      <c r="AS283" s="78" t="str">
        <f>IF(SUM(COUNTIFS('Planificación 2026-1'!E:E,"SUNAMPE",'Planificación 2026-1'!W:W,C283,'Planificación 2026-1'!G:G,"IS"))&gt;0,"P03"," ")</f>
        <v xml:space="preserve"> </v>
      </c>
      <c r="AT283" s="78" t="str">
        <f>IF(SUM(COUNTIFS('Planificación 2026-1'!E:E,"SUNAMPE",'Planificación 2026-1'!W:W,C283,'Planificación 2026-1'!G:G,"PS"))&gt;0,"P04"," ")</f>
        <v xml:space="preserve"> </v>
      </c>
      <c r="AU283" s="78"/>
      <c r="AV283" s="78" t="str">
        <f>IF(SUM(COUNTIFS('Planificación 2026-1'!E:E,"SUNAMPE",'Planificación 2026-1'!W:W,C283,'Planificación 2026-1'!G:G,"IN"))&gt;0,"P06"," ")</f>
        <v xml:space="preserve"> </v>
      </c>
      <c r="AW283" s="78" t="str">
        <f>IF(SUM(COUNTIFS('Planificación 2026-1'!E:E,"SUNAMPE",'Planificación 2026-1'!W:W,C283,'Planificación 2026-1'!G:G,"CA"))&gt;0,"P07"," ")</f>
        <v xml:space="preserve"> </v>
      </c>
      <c r="AX283" s="78" t="str">
        <f>IF(SUM(COUNTIFS('Planificación 2026-1'!E:E,"SUNAMPE",'Planificación 2026-1'!W:W,C283,'Planificación 2026-1'!G:G,"DE"))&gt;0,"P08"," ")</f>
        <v xml:space="preserve"> </v>
      </c>
      <c r="AY283" s="78" t="str">
        <f>IF(SUM(COUNTIFS('Planificación 2026-1'!E:E,"SUNAMPE",'Planificación 2026-1'!W:W,C283,'Planificación 2026-1'!G:G,"OB"))&gt;0,"P09"," ")</f>
        <v xml:space="preserve"> </v>
      </c>
      <c r="AZ283" s="78" t="str">
        <f>IF(SUM(COUNTIFS('Planificación 2026-1'!E:E,"SUNAMPE",'Planificación 2026-1'!W:W,C283,'Planificación 2026-1'!G:G,"MH"))&gt;0,"P31"," ")</f>
        <v xml:space="preserve"> </v>
      </c>
      <c r="BA283" s="78" t="str">
        <f>IF(SUM(COUNTIFS('Planificación 2026-1'!E:E,"SUNAMPE",'Planificación 2026-1'!W:W,C283,'Planificación 2026-1'!G:G,"IC"))&gt;0,"P32"," ")</f>
        <v xml:space="preserve"> </v>
      </c>
      <c r="BB283" s="78" t="str">
        <f>IF(SUM(COUNTIFS('Planificación 2026-1'!E:E,"SUNAMPE",'Planificación 2026-1'!W:W,C283,'Planificación 2026-1'!G:G,"AR"))&gt;0,"P34"," ")</f>
        <v xml:space="preserve"> </v>
      </c>
      <c r="BC283" s="78" t="str">
        <f>IF(SUM(COUNTIFS('Planificación 2026-1'!E:E,"SUNAMPE",'Planificación 2026-1'!W:W,C283,'Planificación 2026-1'!G:G,"T1"))&gt;0,"P35"," ")</f>
        <v xml:space="preserve"> </v>
      </c>
      <c r="BD283" s="78" t="str">
        <f>IF(SUM(COUNTIFS('Planificación 2026-1'!E:E,"SUNAMPE",'Planificación 2026-1'!W:W,C283,'Planificación 2026-1'!G:G,"T3"))&gt;0,"P36"," ")</f>
        <v xml:space="preserve"> </v>
      </c>
      <c r="BE283" s="78" t="str">
        <f>IF(SUM(COUNTIFS('Planificación 2026-1'!E:E,"SUNAMPE",'Planificación 2026-1'!W:W,C283,'Planificación 2026-1'!G:G,"T2"))&gt;0,"P37"," ")</f>
        <v xml:space="preserve"> </v>
      </c>
      <c r="BF283" s="78" t="str">
        <f>IF(SUM(COUNTIFS('Planificación 2026-1'!E:E,"SUNAMPE",'Planificación 2026-1'!W:W,C283,'Planificación 2026-1'!G:G,"AE"))&gt;0,"P38"," ")</f>
        <v xml:space="preserve"> </v>
      </c>
      <c r="BG283" s="78" t="str">
        <f>IF(SUM(COUNTIFS('Planificación 2026-1'!E:E,"SUNAMPE",'Planificación 2026-1'!W:W,C283,'Planificación 2026-1'!G:G,"T4"))&gt;0,"P55"," ")</f>
        <v xml:space="preserve"> </v>
      </c>
      <c r="BH283" s="78" t="str">
        <f>IF(SUM(COUNTIFS('Planificación 2026-1'!E:E,"HUAURA",'Planificación 2026-1'!W:W,C283,'Planificación 2026-1'!G:G,"AF"))&gt;0," P01"," ")</f>
        <v xml:space="preserve"> </v>
      </c>
      <c r="BI283" s="78" t="str">
        <f>IF(SUM(COUNTIFS('Planificación 2026-1'!E:E,"HUAURA",'Planificación 2026-1'!W:W,C283,'Planificación 2026-1'!G:G,"EN"))&gt;0,"P02"," ")</f>
        <v xml:space="preserve"> </v>
      </c>
      <c r="BJ283" s="78" t="str">
        <f>IF(SUM(COUNTIFS('Planificación 2026-1'!E:E,"HUAURA",'Planificación 2026-1'!W:W,C283,'Planificación 2026-1'!G:G,"IS"))&gt;0,"P03"," ")</f>
        <v xml:space="preserve"> </v>
      </c>
      <c r="BK283" s="78" t="str">
        <f>IF(SUM(COUNTIFS('Planificación 2026-1'!E:E,"HUAURA",'Planificación 2026-1'!W:W,C283,'Planificación 2026-1'!G:G,"PS"))&gt;0,"P04"," ")</f>
        <v xml:space="preserve"> </v>
      </c>
      <c r="BL283" s="78"/>
      <c r="BM283" s="78" t="str">
        <f>IF(SUM(COUNTIFS('Planificación 2026-1'!E:E,"HUAURA",'Planificación 2026-1'!W:W,C283,'Planificación 2026-1'!G:G,"IN"))&gt;0,"P06"," ")</f>
        <v xml:space="preserve"> </v>
      </c>
      <c r="BN283" s="78" t="str">
        <f>IF(SUM(COUNTIFS('Planificación 2026-1'!E:E,"HUAURA",'Planificación 2026-1'!W:W,C283,'Planificación 2026-1'!G:G,"CA"))&gt;0,"P07"," ")</f>
        <v xml:space="preserve"> </v>
      </c>
      <c r="BO283" s="78" t="str">
        <f>IF(SUM(COUNTIFS('Planificación 2026-1'!E:E,"HUAURA",'Planificación 2026-1'!W:W,C283,'Planificación 2026-1'!G:G,"DE"))&gt;0,"P08"," ")</f>
        <v xml:space="preserve"> </v>
      </c>
      <c r="BP283" s="78" t="str">
        <f>IF(SUM(COUNTIFS('Planificación 2026-1'!E:E,"HUAURA",'Planificación 2026-1'!W:W,C283,'Planificación 2026-1'!G:G,"OB"))&gt;0,"P09"," ")</f>
        <v xml:space="preserve"> </v>
      </c>
      <c r="BQ283" s="78" t="str">
        <f>IF(SUM(COUNTIFS('Planificación 2026-1'!E:E,"HUAURA",'Planificación 2026-1'!W:W,C283,'Planificación 2026-1'!G:G,"MH"))&gt;0,"P31"," ")</f>
        <v xml:space="preserve"> </v>
      </c>
      <c r="BR283" s="78" t="str">
        <f>IF(SUM(COUNTIFS('Planificación 2026-1'!E:E,"HUAURA",'Planificación 2026-1'!W:W,C283,'Planificación 2026-1'!G:G,"IC"))&gt;0,"P32"," ")</f>
        <v xml:space="preserve"> </v>
      </c>
      <c r="BS283" s="78" t="str">
        <f>IF(SUM(COUNTIFS('Planificación 2026-1'!E:E,"HUAURA",'Planificación 2026-1'!W:W,C283,'Planificación 2026-1'!G:G,"AR"))&gt;0,"P34"," ")</f>
        <v xml:space="preserve"> </v>
      </c>
      <c r="BT283" s="78" t="str">
        <f>IF(SUM(COUNTIFS('Planificación 2026-1'!E:E,"HUAURA",'Planificación 2026-1'!W:W,C283,'Planificación 2026-1'!G:G,"T1"))&gt;0,"P35"," ")</f>
        <v xml:space="preserve"> </v>
      </c>
      <c r="BU283" s="78" t="str">
        <f>IF(SUM(COUNTIFS('Planificación 2026-1'!E:E,"HUAURA",'Planificación 2026-1'!W:W,C283,'Planificación 2026-1'!G:G,"T3"))&gt;0,"P36"," ")</f>
        <v xml:space="preserve"> </v>
      </c>
      <c r="BV283" s="78" t="str">
        <f>IF(SUM(COUNTIFS('Planificación 2026-1'!E:E,"HUAURA",'Planificación 2026-1'!W:W,C283,'Planificación 2026-1'!G:G,"T2"))&gt;0,"P37"," ")</f>
        <v xml:space="preserve"> </v>
      </c>
      <c r="BW283" s="78" t="str">
        <f>IF(SUM(COUNTIFS('Planificación 2026-1'!E:E,"HUAURA",'Planificación 2026-1'!W:W,C283,'Planificación 2026-1'!G:G,"AE"))&gt;0,"P38"," ")</f>
        <v xml:space="preserve"> </v>
      </c>
      <c r="BX283" s="78" t="str">
        <f>IF(SUM(COUNTIFS('Planificación 2026-1'!E:E,"HUAURA",'Planificación 2026-1'!W:W,C283,'Planificación 2026-1'!G:G,"T4"))&gt;0,"P55"," ")</f>
        <v xml:space="preserve"> </v>
      </c>
      <c r="BY283" s="79">
        <f>SUMIFS('Planificación 2026-1'!R:R,'Planificación 2026-1'!W:W,C283,'Planificación 2026-1'!G:G,"AF",'Planificación 2026-1'!H:H,"&gt;2")</f>
        <v>0</v>
      </c>
      <c r="BZ283" s="79">
        <f>SUMIFS('Planificación 2026-1'!R:R,'Planificación 2026-1'!W:W,C283,'Planificación 2026-1'!G:G,"EN",'Planificación 2026-1'!H:H,"&gt;2")</f>
        <v>12</v>
      </c>
      <c r="CA283" s="79">
        <f>SUMIFS('Planificación 2026-1'!R:R,'Planificación 2026-1'!W:W,C283,'Planificación 2026-1'!G:G,"IS",'Planificación 2026-1'!H:H,"&gt;2")</f>
        <v>0</v>
      </c>
      <c r="CB283" s="79">
        <f>SUMIFS('Planificación 2026-1'!R:R,'Planificación 2026-1'!W:W,C283,'Planificación 2026-1'!G:G,"PS",'Planificación 2026-1'!H:H,"&gt;2")</f>
        <v>0</v>
      </c>
      <c r="CC283" s="79">
        <f>SUMIFS('Planificación 2026-1'!R:R,'Planificación 2026-1'!W:W,C283,'Planificación 2026-1'!G:G,"IN",'Planificación 2026-1'!H:H,"&gt;2")</f>
        <v>0</v>
      </c>
      <c r="CD283" s="79">
        <f>SUMIFS('Planificación 2026-1'!R:R,'Planificación 2026-1'!W:W,C283,'Planificación 2026-1'!G:G,"CA",'Planificación 2026-1'!H:H,"&gt;2")</f>
        <v>0</v>
      </c>
      <c r="CE283" s="79">
        <f>SUMIFS('Planificación 2026-1'!R:R,'Planificación 2026-1'!W:W,C283,'Planificación 2026-1'!G:G,"DE",'Planificación 2026-1'!H:H,"&gt;2")</f>
        <v>0</v>
      </c>
      <c r="CF283" s="79">
        <f>SUMIFS('Planificación 2026-1'!R:R,'Planificación 2026-1'!W:W,C283,'Planificación 2026-1'!G:G,"OB",'Planificación 2026-1'!H:H,"&gt;2")</f>
        <v>18</v>
      </c>
      <c r="CG283" s="79">
        <f>SUMIFS('Planificación 2026-1'!R:R,'Planificación 2026-1'!W:W,C283,'Planificación 2026-1'!G:G,"MH",'Planificación 2026-1'!H:H,"&gt;2")</f>
        <v>0</v>
      </c>
      <c r="CH283" s="79">
        <f>SUMIFS('Planificación 2026-1'!R:R,'Planificación 2026-1'!W:W,C283,'Planificación 2026-1'!G:G,"IC",'Planificación 2026-1'!H:H,"&gt;2")</f>
        <v>0</v>
      </c>
      <c r="CI283" s="79">
        <f>SUMIFS('Planificación 2026-1'!R:R,'Planificación 2026-1'!W:W,C283,'Planificación 2026-1'!G:G,"AR",'Planificación 2026-1'!H:H,"&gt;2")</f>
        <v>0</v>
      </c>
      <c r="CJ283" s="79">
        <f>SUMIFS('Planificación 2026-1'!R:R,'Planificación 2026-1'!W:W,C283,'Planificación 2026-1'!G:G,"T1",'Planificación 2026-1'!H:H,"&gt;2")</f>
        <v>0</v>
      </c>
      <c r="CK283" s="79">
        <f>SUMIFS('Planificación 2026-1'!R:R,'Planificación 2026-1'!W:W,C283,'Planificación 2026-1'!G:G,"T3",'Planificación 2026-1'!H:H,"&gt;2")</f>
        <v>0</v>
      </c>
      <c r="CL283" s="79">
        <f>SUMIFS('Planificación 2026-1'!R:R,'Planificación 2026-1'!W:W,C283,'Planificación 2026-1'!G:G,"T2",'Planificación 2026-1'!H:H,"&gt;2")</f>
        <v>0</v>
      </c>
      <c r="CM283" s="79">
        <f>SUMIFS('Planificación 2026-1'!R:R,'Planificación 2026-1'!W:W,C283,'Planificación 2026-1'!G:G,"AE",'Planificación 2026-1'!H:H,"&gt;2")</f>
        <v>0</v>
      </c>
      <c r="CN283" s="79">
        <f>SUMIFS('Planificación 2026-1'!R:R,'Planificación 2026-1'!W:W,C283,'Planificación 2026-1'!G:G,"T4",'Planificación 2026-1'!H:H,"&gt;2")</f>
        <v>0</v>
      </c>
      <c r="CO283" s="79">
        <f>SUMIFS('Planificación 2026-1'!R:R,'Planificación 2026-1'!W:W,C283,'Planificación 2026-1'!G:G,"AF",'Planificación 2026-1'!H:H,"&lt;3")</f>
        <v>0</v>
      </c>
      <c r="CP283" s="79">
        <f>SUMIFS('Planificación 2026-1'!R:R,'Planificación 2026-1'!W:W,C283,'Planificación 2026-1'!G:G,"EN",'Planificación 2026-1'!H:H,"&lt;3")</f>
        <v>0</v>
      </c>
      <c r="CQ283" s="79">
        <f>SUMIFS('Planificación 2026-1'!R:R,'Planificación 2026-1'!W:W,C283,'Planificación 2026-1'!G:G,"IS",'Planificación 2026-1'!H:H,"&lt;3")</f>
        <v>0</v>
      </c>
      <c r="CR283" s="79">
        <f>SUMIFS('Planificación 2026-1'!R:R,'Planificación 2026-1'!W:W,C283,'Planificación 2026-1'!G:G,"PS",'Planificación 2026-1'!H:H,"&lt;3")</f>
        <v>0</v>
      </c>
      <c r="CS283" s="79">
        <f>SUMIFS('Planificación 2026-1'!R:R,'Planificación 2026-1'!W:W,C283,'Planificación 2026-1'!G:G,"IN",'Planificación 2026-1'!H:H,"&lt;3")</f>
        <v>0</v>
      </c>
      <c r="CT283" s="79">
        <f>SUMIFS('Planificación 2026-1'!R:R,'Planificación 2026-1'!W:W,C283,'Planificación 2026-1'!G:G,"CA",'Planificación 2026-1'!H:H,"&lt;3")</f>
        <v>0</v>
      </c>
      <c r="CU283" s="79">
        <f>SUMIFS('Planificación 2026-1'!R:R,'Planificación 2026-1'!W:W,C283,'Planificación 2026-1'!G:G,"DE",'Planificación 2026-1'!H:H,"&lt;3")</f>
        <v>0</v>
      </c>
      <c r="CV283" s="79">
        <f>SUMIFS('Planificación 2026-1'!R:R,'Planificación 2026-1'!W:W,C283,'Planificación 2026-1'!G:G,"OB",'Planificación 2026-1'!H:H,"&lt;3")</f>
        <v>0</v>
      </c>
      <c r="CW283" s="79">
        <f>SUMIFS('Planificación 2026-1'!R:R,'Planificación 2026-1'!W:W,C283,'Planificación 2026-1'!G:G,"MH",'Planificación 2026-1'!H:H,"&lt;3")</f>
        <v>0</v>
      </c>
      <c r="CX283" s="79">
        <f>SUMIFS('Planificación 2026-1'!R:R,'Planificación 2026-1'!W:W,C283,'Planificación 2026-1'!G:G,"IC",'Planificación 2026-1'!H:H,"&lt;3")</f>
        <v>0</v>
      </c>
      <c r="CY283" s="79">
        <f>SUMIFS('Planificación 2026-1'!R:R,'Planificación 2026-1'!W:W,C283,'Planificación 2026-1'!G:G,"AR",'Planificación 2026-1'!H:H,"&lt;3")</f>
        <v>0</v>
      </c>
      <c r="CZ283" s="79">
        <f>SUMIFS('Planificación 2026-1'!R:R,'Planificación 2026-1'!W:W,C283,'Planificación 2026-1'!G:G,"T1",'Planificación 2026-1'!H:H,"&lt;3")</f>
        <v>0</v>
      </c>
      <c r="DA283" s="79">
        <f>SUMIFS('Planificación 2026-1'!R:R,'Planificación 2026-1'!W:W,C283,'Planificación 2026-1'!G:G,"T3",'Planificación 2026-1'!H:H,"&lt;3")</f>
        <v>0</v>
      </c>
      <c r="DB283" s="79">
        <f>SUMIFS('Planificación 2026-1'!R:R,'Planificación 2026-1'!W:W,C283,'Planificación 2026-1'!G:G,"T2",'Planificación 2026-1'!H:H,"&lt;3")</f>
        <v>0</v>
      </c>
      <c r="DC283" s="79">
        <f>SUMIFS('Planificación 2026-1'!R:R,'Planificación 2026-1'!W:W,C283,'Planificación 2026-1'!G:G,"AE",'Planificación 2026-1'!H:H,"&lt;3")</f>
        <v>0</v>
      </c>
      <c r="DD283" s="79">
        <f>SUMIFS('Planificación 2026-1'!R:R,'Planificación 2026-1'!W:W,C283,'Planificación 2026-1'!G:G,"T4",'Planificación 2026-1'!H:H,"&lt;3")</f>
        <v>0</v>
      </c>
      <c r="DE283" s="78" t="str">
        <f t="shared" si="60"/>
        <v>P02 P09</v>
      </c>
      <c r="DF283" s="30">
        <f>IF(C283="","",SUMIFS('Planificación 2026-1'!R:R,'Planificación 2026-1'!W:W,C283,'Planificación 2026-1'!E:E,"PRINCIPAL",'Planificación 2026-1'!X:X,"VIRTUAL"))</f>
        <v>8</v>
      </c>
      <c r="DG283" s="30">
        <f>IF(C283="","",SUMIFS('Planificación 2026-1'!R:R,'Planificación 2026-1'!W:W,C283,'Planificación 2026-1'!E:E,"PRINCIPAL",'Planificación 2026-1'!X:X,"PRESENCIAL"))</f>
        <v>22</v>
      </c>
      <c r="DH283" s="30">
        <f>IF(C283="","",SUMIFS('Planificación 2026-1'!R:R,'Planificación 2026-1'!W:W,C283,'Planificación 2026-1'!E:E,"PRINCIPAL",'Planificación 2026-1'!X:X,"HIBRIDO PRESENCIAL"))</f>
        <v>0</v>
      </c>
      <c r="DI283" s="78" t="str">
        <f t="shared" si="61"/>
        <v/>
      </c>
      <c r="DJ283" s="78">
        <f>IF(C283="","",SUMIFS('Planificación 2026-1'!R:R,'Planificación 2026-1'!W:W,C283,'Planificación 2026-1'!E:E,"FILIAL",'Planificación 2026-1'!X:X,"VIRTUAL"))</f>
        <v>0</v>
      </c>
      <c r="DK283" s="80">
        <f>IF(C283="","",SUMIFS('Planificación 2026-1'!R:R,'Planificación 2026-1'!W:W,C283,'Planificación 2026-1'!E:E,"FILIAL",'Planificación 2026-1'!X:X,"PRESENCIAL"))</f>
        <v>0</v>
      </c>
      <c r="DL283" s="42">
        <f>IF(C283="","",SUMIFS('Planificación 2026-1'!R:R,'Planificación 2026-1'!W:W,C283,'Planificación 2026-1'!E:E,"FILIAL",'Planificación 2026-1'!X:X,"HIBRIDO PRESENCIAL"))</f>
        <v>0</v>
      </c>
      <c r="DM283" s="81" t="str">
        <f t="shared" si="62"/>
        <v/>
      </c>
      <c r="DN283" s="78">
        <f>IF(C283="","",SUMIFS('Planificación 2026-1'!R:R,'Planificación 2026-1'!W:W,C283,'Planificación 2026-1'!E:E,"SUNAMPE",'Planificación 2026-1'!X:X,"VIRTUAL"))</f>
        <v>0</v>
      </c>
      <c r="DO283" s="42">
        <f>IF(C283="","",SUMIFS('Planificación 2026-1'!R:R,'Planificación 2026-1'!W:W,C283,'Planificación 2026-1'!E:E,"SUNAMPE",'Planificación 2026-1'!X:X,"PRESENCIAL"))</f>
        <v>0</v>
      </c>
      <c r="DP283" s="81" t="str">
        <f t="shared" si="63"/>
        <v/>
      </c>
      <c r="DQ283" s="78">
        <f>IF(C283="","",SUMIFS('Planificación 2026-1'!R:R,'Planificación 2026-1'!W:W,C283,'Planificación 2026-1'!E:E,"HUAURA",'Planificación 2026-1'!X:X,"VIRTUAL"))</f>
        <v>0</v>
      </c>
      <c r="DR283" s="42">
        <f>IF(C283="","",SUMIFS('Planificación 2026-1'!R:R,'Planificación 2026-1'!W:W,C283,'Planificación 2026-1'!E:E,"HUAURA",'Planificación 2026-1'!X:X,"PRESENCIAL"))</f>
        <v>0</v>
      </c>
      <c r="DS283" s="48">
        <f>SUMIFS('Planificación 2026-1'!R:R,'Planificación 2026-1'!W:W,C283,'Planificación 2026-1'!E:E,"PRINCIPAL",'Planificación 2026-1'!X:X,"VIRTUAL",'Planificación 2026-1'!H:H,"&gt;2")</f>
        <v>8</v>
      </c>
      <c r="DT283" s="48">
        <f>SUMIFS('Planificación 2026-1'!R:R,'Planificación 2026-1'!W:W,C283,'Planificación 2026-1'!E:E,"PRINCIPAL",'Planificación 2026-1'!X:X,"&lt;&gt;VIRTUAL",'Planificación 2026-1'!H:H,"&gt;2")</f>
        <v>22</v>
      </c>
      <c r="DU283" s="48">
        <f>SUMIFS('Planificación 2026-1'!R:R,'Planificación 2026-1'!W:W,C283,'Planificación 2026-1'!E:E,"SUNAMPE",'Planificación 2026-1'!X:X,"VIRTUAL",'Planificación 2026-1'!H:H,"&gt;2")</f>
        <v>0</v>
      </c>
      <c r="DV283" s="48">
        <f>SUMIFS('Planificación 2026-1'!R:R,'Planificación 2026-1'!W:W,C283,'Planificación 2026-1'!E:E,"SUNAMPE",'Planificación 2026-1'!X:X,"&lt;&gt;VIRTUAL",'Planificación 2026-1'!H:H,"&gt;2")</f>
        <v>0</v>
      </c>
      <c r="DW283" s="48">
        <f>SUMIFS('Planificación 2026-1'!R:R,'Planificación 2026-1'!W:W,C283,'Planificación 2026-1'!E:E,"FILIAL",'Planificación 2026-1'!X:X,"VIRTUAL",'Planificación 2026-1'!H:H,"&gt;2")</f>
        <v>0</v>
      </c>
      <c r="DX283" s="48">
        <f>SUMIFS('Planificación 2026-1'!R:R,'Planificación 2026-1'!W:W,C283,'Planificación 2026-1'!E:E,"FILIAL",'Planificación 2026-1'!X:X,"&lt;&gt;VIRTUAL",'Planificación 2026-1'!H:H,"&gt;2")</f>
        <v>0</v>
      </c>
      <c r="DY283" s="48">
        <f>SUMIFS('Planificación 2026-1'!R:R,'Planificación 2026-1'!W:W,C283,'Planificación 2026-1'!E:E,"PORUMA",'Planificación 2026-1'!X:X,"VIRTUAL",'Planificación 2026-1'!H:H,"&gt;2")</f>
        <v>0</v>
      </c>
      <c r="DZ283" s="48">
        <f>SUMIFS('Planificación 2026-1'!R:R,'Planificación 2026-1'!W:W,C283,'Planificación 2026-1'!E:E,"PORUMA",'Planificación 2026-1'!X:X,"&lt;&gt;VIRTUAL",'Planificación 2026-1'!H:H,"&gt;2")</f>
        <v>0</v>
      </c>
      <c r="EA283" s="48">
        <f>SUMIFS('Planificación 2026-1'!R:R,'Planificación 2026-1'!W:W,C283,'Planificación 2026-1'!E:E,"HUAURA",'Planificación 2026-1'!X:X,"VIRTUAL",'Planificación 2026-1'!H:H,"&gt;2")</f>
        <v>0</v>
      </c>
      <c r="EB283" s="48">
        <f>SUMIFS('Planificación 2026-1'!R:R,'Planificación 2026-1'!W:W,C283,'Planificación 2026-1'!E:E,"HUAURA",'Planificación 2026-1'!X:X,"&lt;&gt;VIRTUAL",'Planificación 2026-1'!H:H,"&gt;2")</f>
        <v>0</v>
      </c>
      <c r="EC283" s="48">
        <f>SUMIFS('Planificación 2026-1'!R:R,'Planificación 2026-1'!W:W,C283,'Planificación 2026-1'!E:E,"PRINCIPAL",'Planificación 2026-1'!X:X,"VIRTUAL",'Planificación 2026-1'!H:H,"&lt;3")</f>
        <v>0</v>
      </c>
      <c r="ED283" s="48">
        <f>SUMIFS('Planificación 2026-1'!R:R,'Planificación 2026-1'!W:W,C283,'Planificación 2026-1'!E:E,"PRINCIPAL",'Planificación 2026-1'!X:X,"&lt;&gt;VIRTUAL",'Planificación 2026-1'!H:H,"&lt;3")</f>
        <v>0</v>
      </c>
      <c r="EE283" s="48">
        <f>SUMIFS('Planificación 2026-1'!R:R,'Planificación 2026-1'!W:W,C283,'Planificación 2026-1'!E:E,"SUNAMPE",'Planificación 2026-1'!X:X,"VIRTUAL",'Planificación 2026-1'!H:H,"&lt;3")</f>
        <v>0</v>
      </c>
      <c r="EF283" s="48">
        <f>SUMIFS('Planificación 2026-1'!R:R,'Planificación 2026-1'!W:W,C283,'Planificación 2026-1'!E:E,"SUNAMPE",'Planificación 2026-1'!X:X,"&lt;&gt;VIRTUAL",'Planificación 2026-1'!H:H,"&lt;3")</f>
        <v>0</v>
      </c>
      <c r="EG283" s="48">
        <f>SUMIFS('Planificación 2026-1'!R:R,'Planificación 2026-1'!W:W,C283,'Planificación 2026-1'!E:E,"FILIAL",'Planificación 2026-1'!X:X,"VIRTUAL",'Planificación 2026-1'!H:H,"&lt;3")</f>
        <v>0</v>
      </c>
      <c r="EH283" s="48">
        <f>SUMIFS('Planificación 2026-1'!R:R,'Planificación 2026-1'!W:W,C283,'Planificación 2026-1'!E:E,"FILIAL",'Planificación 2026-1'!X:X,"&lt;&gt;VIRTUAL",'Planificación 2026-1'!H:H,"&lt;3")</f>
        <v>0</v>
      </c>
      <c r="EI283" s="48">
        <f>SUMIFS('Planificación 2026-1'!R:R,'Planificación 2026-1'!W:W,C283,'Planificación 2026-1'!E:E,"PORUMA",'Planificación 2026-1'!X:X,"VIRTUAL",'Planificación 2026-1'!H:H,"&lt;3")</f>
        <v>0</v>
      </c>
      <c r="EJ283" s="48">
        <f>SUMIFS('Planificación 2026-1'!R:R,'Planificación 2026-1'!W:W,C283,'Planificación 2026-1'!E:E,"PORUMA",'Planificación 2026-1'!X:X,"&lt;&gt;VIRTUAL",'Planificación 2026-1'!H:H,"&lt;3")</f>
        <v>0</v>
      </c>
      <c r="EK283" s="48">
        <f>SUMIFS('Planificación 2026-1'!R:R,'Planificación 2026-1'!W:W,C283,'Planificación 2026-1'!E:E,"HUAURA",'Planificación 2026-1'!X:X,"VIRTUAL",'Planificación 2026-1'!H:H,"&lt;3")</f>
        <v>0</v>
      </c>
      <c r="EL283" s="48">
        <f>SUMIFS('Planificación 2026-1'!R:R,'Planificación 2026-1'!W:W,C283,'Planificación 2026-1'!E:E,"HUAURA",'Planificación 2026-1'!X:X,"&lt;&gt;VIRTUAL",'Planificación 2026-1'!H:H,"&lt;3")</f>
        <v>0</v>
      </c>
      <c r="EM283" s="48">
        <f t="shared" si="64"/>
        <v>0</v>
      </c>
      <c r="EN283" s="48">
        <f t="shared" si="65"/>
        <v>0</v>
      </c>
      <c r="EO283" s="48">
        <f t="shared" si="66"/>
        <v>0</v>
      </c>
      <c r="EP283" s="48">
        <f t="shared" si="67"/>
        <v>30</v>
      </c>
      <c r="EQ283" s="48">
        <f t="shared" si="68"/>
        <v>0</v>
      </c>
      <c r="ER283" s="48"/>
      <c r="ES283" s="48">
        <f t="shared" si="69"/>
        <v>8</v>
      </c>
      <c r="ET283" s="48">
        <f t="shared" si="70"/>
        <v>22</v>
      </c>
      <c r="EU283" s="48" t="b">
        <f t="shared" si="71"/>
        <v>1</v>
      </c>
      <c r="EV283" s="48" t="str">
        <f t="shared" si="72"/>
        <v>FILIAL-HUAURA</v>
      </c>
      <c r="EW283" s="48" t="str">
        <f t="shared" si="73"/>
        <v>MAS PRESENCIAL</v>
      </c>
    </row>
    <row r="284" spans="2:153" x14ac:dyDescent="0.3">
      <c r="B284" s="383">
        <v>281</v>
      </c>
      <c r="C284" s="107" t="s">
        <v>895</v>
      </c>
      <c r="D284" s="82">
        <f>SUMIF('Planificación 2026-1'!W:W,C284,'Planificación 2026-1'!R:R)</f>
        <v>12</v>
      </c>
      <c r="E284" s="385" t="s">
        <v>319</v>
      </c>
      <c r="F284" s="386"/>
      <c r="G284" s="107" t="s">
        <v>302</v>
      </c>
      <c r="H284" s="107" t="s">
        <v>1138</v>
      </c>
      <c r="I284" s="77" t="str">
        <f>IF(SUM(COUNTIFS('Planificación 2026-1'!E:E,"PRINCIPAL",'Planificación 2026-1'!W:W,C284,'Planificación 2026-1'!G:G,"AF"))&gt;0,"P01"," ")</f>
        <v xml:space="preserve"> </v>
      </c>
      <c r="J284" s="78" t="str">
        <f>IF(SUM(COUNTIFS('Planificación 2026-1'!E:E,"PRINCIPAL",'Planificación 2026-1'!W:W,C284,'Planificación 2026-1'!G:G,"EN"))&gt;0,"P02"," ")</f>
        <v xml:space="preserve"> </v>
      </c>
      <c r="K284" s="78" t="str">
        <f>IF(SUM(COUNTIFS('Planificación 2026-1'!E:E,"PRINCIPAL",'Planificación 2026-1'!W:W,C284,'Planificación 2026-1'!G:G,"IS"))&gt;0,"P03"," ")</f>
        <v xml:space="preserve"> </v>
      </c>
      <c r="L284" s="78" t="str">
        <f>IF(SUM(COUNTIFS('Planificación 2026-1'!E:E,"PRINCIPAL",'Planificación 2026-1'!W:W,C284,'Planificación 2026-1'!G:G,"PS"))&gt;0,"P04"," ")</f>
        <v xml:space="preserve"> </v>
      </c>
      <c r="M284" s="78"/>
      <c r="N284" s="78" t="str">
        <f>IF(SUM(COUNTIFS('Planificación 2026-1'!E:E,"PRINCIPAL",'Planificación 2026-1'!W:W,C284,'Planificación 2026-1'!G:G,"IN"))&gt;0,"P06"," ")</f>
        <v xml:space="preserve"> </v>
      </c>
      <c r="O284" s="78" t="str">
        <f>IF(SUM(COUNTIFS('Planificación 2026-1'!E:E,"PRINCIPAL",'Planificación 2026-1'!W:W,C284,'Planificación 2026-1'!G:G,"CA"))&gt;0,"P07"," ")</f>
        <v xml:space="preserve"> </v>
      </c>
      <c r="P284" s="78" t="str">
        <f>IF(SUM(COUNTIFS('Planificación 2026-1'!E:E,"PRINCIPAL",'Planificación 2026-1'!W:W,C284,'Planificación 2026-1'!G:G,"DE"))&gt;0,"P08"," ")</f>
        <v xml:space="preserve"> </v>
      </c>
      <c r="Q284" s="78" t="str">
        <f>IF(SUM(COUNTIFS('Planificación 2026-1'!E:E,"PRINCIPAL",'Planificación 2026-1'!W:W,C284,'Planificación 2026-1'!G:G,"OB"))&gt;0,"P09"," ")</f>
        <v xml:space="preserve"> </v>
      </c>
      <c r="R284" s="78" t="str">
        <f>IF(SUM(COUNTIFS('Planificación 2026-1'!E:E,"PRINCIPAL",'Planificación 2026-1'!W:W,C284,'Planificación 2026-1'!G:G,"MH"))&gt;0,"P31"," ")</f>
        <v xml:space="preserve"> </v>
      </c>
      <c r="S284" s="78" t="str">
        <f>IF(SUM(COUNTIFS('Planificación 2026-1'!E:E,"PRINCIPAL",'Planificación 2026-1'!W:W,C284,'Planificación 2026-1'!G:G,"IC"))&gt;0,"P32"," ")</f>
        <v xml:space="preserve"> </v>
      </c>
      <c r="T284" s="78" t="str">
        <f>IF(SUM(COUNTIFS('Planificación 2026-1'!E:E,"PRINCIPAL",'Planificación 2026-1'!W:W,C284,'Planificación 2026-1'!G:G,"AR"))&gt;0,"P34"," ")</f>
        <v xml:space="preserve"> </v>
      </c>
      <c r="U284" s="78" t="str">
        <f>IF(SUM(COUNTIFS('Planificación 2026-1'!E:E,"PRINCIPAL",'Planificación 2026-1'!W:W,C284,'Planificación 2026-1'!G:G,"T1"))&gt;0,"P35"," ")</f>
        <v xml:space="preserve"> </v>
      </c>
      <c r="V284" s="78" t="str">
        <f>IF(SUM(COUNTIFS('Planificación 2026-1'!E:E,"PRINCIPAL",'Planificación 2026-1'!W:W,C284,'Planificación 2026-1'!G:G,"T3"))&gt;0,"P36"," ")</f>
        <v xml:space="preserve"> </v>
      </c>
      <c r="W284" s="78" t="str">
        <f>IF(SUM(COUNTIFS('Planificación 2026-1'!E:E,"PRINCIPAL",'Planificación 2026-1'!W:W,C284,'Planificación 2026-1'!G:G,"T2"))&gt;0,"P37"," ")</f>
        <v xml:space="preserve"> </v>
      </c>
      <c r="X284" s="78" t="str">
        <f>IF(SUM(COUNTIFS('Planificación 2026-1'!E:E,"PRINCIPAL",'Planificación 2026-1'!W:W,C284,'Planificación 2026-1'!G:G,"AE"))&gt;0,"P38"," ")</f>
        <v xml:space="preserve"> </v>
      </c>
      <c r="Y284" s="78" t="str">
        <f>IF(SUM(COUNTIFS('Planificación 2026-1'!E:E,"PRINCIPAL",'Planificación 2026-1'!W:W,C284,'Planificación 2026-1'!G:G,"T4"))&gt;0,"P55"," ")</f>
        <v xml:space="preserve"> </v>
      </c>
      <c r="Z284" s="78" t="str">
        <f>IF(SUM(COUNTIFS('Planificación 2026-1'!E:E,"FILIAL",'Planificación 2026-1'!W:W,C284,'Planificación 2026-1'!G:G,"AF"))&gt;0," P01"," ")</f>
        <v xml:space="preserve"> </v>
      </c>
      <c r="AA284" s="78" t="str">
        <f>IF(SUM(COUNTIFS('Planificación 2026-1'!E:E,"FILIAL",'Planificación 2026-1'!W:W,C284,'Planificación 2026-1'!G:G,"EN"))&gt;0,"P02"," ")</f>
        <v xml:space="preserve"> </v>
      </c>
      <c r="AB284" s="78" t="str">
        <f>IF(SUM(COUNTIFS('Planificación 2026-1'!E:E,"FILIAL",'Planificación 2026-1'!W:W,C284,'Planificación 2026-1'!G:G,"IS"))&gt;0,"P03"," ")</f>
        <v xml:space="preserve"> </v>
      </c>
      <c r="AC284" s="78" t="str">
        <f>IF(SUM(COUNTIFS('Planificación 2026-1'!E:E,"FILIAL",'Planificación 2026-1'!W:W,C284,'Planificación 2026-1'!G:G,"PS"))&gt;0,"P04"," ")</f>
        <v xml:space="preserve"> </v>
      </c>
      <c r="AD284" s="78"/>
      <c r="AE284" s="78" t="str">
        <f>IF(SUM(COUNTIFS('Planificación 2026-1'!E:E,"FILIAL",'Planificación 2026-1'!W:W,C284,'Planificación 2026-1'!G:G,"IN"))&gt;0,"P06"," ")</f>
        <v xml:space="preserve"> </v>
      </c>
      <c r="AF284" s="78" t="str">
        <f>IF(SUM(COUNTIFS('Planificación 2026-1'!E:E,"FILIAL",'Planificación 2026-1'!W:W,C284,'Planificación 2026-1'!G:G,"CA"))&gt;0,"P07"," ")</f>
        <v xml:space="preserve"> </v>
      </c>
      <c r="AG284" s="78" t="str">
        <f>IF(SUM(COUNTIFS('Planificación 2026-1'!E:E,"FILIAL",'Planificación 2026-1'!W:W,C284,'Planificación 2026-1'!G:G,"DE"))&gt;0,"P08"," ")</f>
        <v xml:space="preserve"> </v>
      </c>
      <c r="AH284" s="78" t="str">
        <f>IF(SUM(COUNTIFS('Planificación 2026-1'!E:E,"FILIAL",'Planificación 2026-1'!W:W,C284,'Planificación 2026-1'!G:G,"OB"))&gt;0,"P09"," ")</f>
        <v xml:space="preserve"> </v>
      </c>
      <c r="AI284" s="78" t="str">
        <f>IF(SUM(COUNTIFS('Planificación 2026-1'!E:E,"FILIAL",'Planificación 2026-1'!W:W,C284,'Planificación 2026-1'!G:G,"MH"))&gt;0,"P31"," ")</f>
        <v xml:space="preserve"> </v>
      </c>
      <c r="AJ284" s="78" t="str">
        <f>IF(SUM(COUNTIFS('Planificación 2026-1'!E:E,"FILIAL",'Planificación 2026-1'!W:W,C284,'Planificación 2026-1'!G:G,"IC"))&gt;0,"P32"," ")</f>
        <v xml:space="preserve"> </v>
      </c>
      <c r="AK284" s="78" t="str">
        <f>IF(SUM(COUNTIFS('Planificación 2026-1'!E:E,"FILIAL",'Planificación 2026-1'!W:W,C284,'Planificación 2026-1'!G:G,"AR"))&gt;0,"P34"," ")</f>
        <v xml:space="preserve"> </v>
      </c>
      <c r="AL284" s="78" t="str">
        <f>IF(SUM(COUNTIFS('Planificación 2026-1'!E:E,"FILIAL",'Planificación 2026-1'!W:W,C284,'Planificación 2026-1'!G:G,"T1"))&gt;0,"P35"," ")</f>
        <v xml:space="preserve"> </v>
      </c>
      <c r="AM284" s="78" t="str">
        <f>IF(SUM(COUNTIFS('Planificación 2026-1'!E:E,"FILIAL",'Planificación 2026-1'!W:W,C284,'Planificación 2026-1'!G:G,"T3"))&gt;0,"P36"," ")</f>
        <v xml:space="preserve"> </v>
      </c>
      <c r="AN284" s="78" t="str">
        <f>IF(SUM(COUNTIFS('Planificación 2026-1'!E:E,"FILIAL",'Planificación 2026-1'!W:W,C284,'Planificación 2026-1'!G:G,"T2"))&gt;0,"P37"," ")</f>
        <v xml:space="preserve"> </v>
      </c>
      <c r="AO284" s="78" t="str">
        <f>IF(SUM(COUNTIFS('Planificación 2026-1'!E:E,"FILIAL",'Planificación 2026-1'!W:W,C284,'Planificación 2026-1'!G:G,"AE"))&gt;0,"P38"," ")</f>
        <v xml:space="preserve"> </v>
      </c>
      <c r="AP284" s="78" t="str">
        <f>IF(SUM(COUNTIFS('Planificación 2026-1'!E:E,"FILIAL",'Planificación 2026-1'!W:W,C284,'Planificación 2026-1'!G:G,"T4"))&gt;0,"P55"," ")</f>
        <v xml:space="preserve"> </v>
      </c>
      <c r="AQ284" s="78" t="str">
        <f>IF(SUM(COUNTIFS('Planificación 2026-1'!E:E,"SUNAMPE",'Planificación 2026-1'!W:W,C284,'Planificación 2026-1'!G:G,"AF"))&gt;0," P01"," ")</f>
        <v xml:space="preserve"> </v>
      </c>
      <c r="AR284" s="78" t="str">
        <f>IF(SUM(COUNTIFS('Planificación 2026-1'!E:E,"SUNAMPE",'Planificación 2026-1'!W:W,C284,'Planificación 2026-1'!G:G,"EN"))&gt;0,"P02"," ")</f>
        <v xml:space="preserve"> </v>
      </c>
      <c r="AS284" s="78" t="str">
        <f>IF(SUM(COUNTIFS('Planificación 2026-1'!E:E,"SUNAMPE",'Planificación 2026-1'!W:W,C284,'Planificación 2026-1'!G:G,"IS"))&gt;0,"P03"," ")</f>
        <v xml:space="preserve"> </v>
      </c>
      <c r="AT284" s="78" t="str">
        <f>IF(SUM(COUNTIFS('Planificación 2026-1'!E:E,"SUNAMPE",'Planificación 2026-1'!W:W,C284,'Planificación 2026-1'!G:G,"PS"))&gt;0,"P04"," ")</f>
        <v xml:space="preserve"> </v>
      </c>
      <c r="AU284" s="78"/>
      <c r="AV284" s="78" t="str">
        <f>IF(SUM(COUNTIFS('Planificación 2026-1'!E:E,"SUNAMPE",'Planificación 2026-1'!W:W,C284,'Planificación 2026-1'!G:G,"IN"))&gt;0,"P06"," ")</f>
        <v xml:space="preserve"> </v>
      </c>
      <c r="AW284" s="78" t="str">
        <f>IF(SUM(COUNTIFS('Planificación 2026-1'!E:E,"SUNAMPE",'Planificación 2026-1'!W:W,C284,'Planificación 2026-1'!G:G,"CA"))&gt;0,"P07"," ")</f>
        <v xml:space="preserve"> </v>
      </c>
      <c r="AX284" s="78" t="str">
        <f>IF(SUM(COUNTIFS('Planificación 2026-1'!E:E,"SUNAMPE",'Planificación 2026-1'!W:W,C284,'Planificación 2026-1'!G:G,"DE"))&gt;0,"P08"," ")</f>
        <v xml:space="preserve"> </v>
      </c>
      <c r="AY284" s="78" t="str">
        <f>IF(SUM(COUNTIFS('Planificación 2026-1'!E:E,"SUNAMPE",'Planificación 2026-1'!W:W,C284,'Planificación 2026-1'!G:G,"OB"))&gt;0,"P09"," ")</f>
        <v xml:space="preserve"> </v>
      </c>
      <c r="AZ284" s="78" t="str">
        <f>IF(SUM(COUNTIFS('Planificación 2026-1'!E:E,"SUNAMPE",'Planificación 2026-1'!W:W,C284,'Planificación 2026-1'!G:G,"MH"))&gt;0,"P31"," ")</f>
        <v xml:space="preserve"> </v>
      </c>
      <c r="BA284" s="78" t="str">
        <f>IF(SUM(COUNTIFS('Planificación 2026-1'!E:E,"SUNAMPE",'Planificación 2026-1'!W:W,C284,'Planificación 2026-1'!G:G,"IC"))&gt;0,"P32"," ")</f>
        <v xml:space="preserve"> </v>
      </c>
      <c r="BB284" s="78" t="str">
        <f>IF(SUM(COUNTIFS('Planificación 2026-1'!E:E,"SUNAMPE",'Planificación 2026-1'!W:W,C284,'Planificación 2026-1'!G:G,"AR"))&gt;0,"P34"," ")</f>
        <v xml:space="preserve"> </v>
      </c>
      <c r="BC284" s="78" t="str">
        <f>IF(SUM(COUNTIFS('Planificación 2026-1'!E:E,"SUNAMPE",'Planificación 2026-1'!W:W,C284,'Planificación 2026-1'!G:G,"T1"))&gt;0,"P35"," ")</f>
        <v xml:space="preserve"> </v>
      </c>
      <c r="BD284" s="78" t="str">
        <f>IF(SUM(COUNTIFS('Planificación 2026-1'!E:E,"SUNAMPE",'Planificación 2026-1'!W:W,C284,'Planificación 2026-1'!G:G,"T3"))&gt;0,"P36"," ")</f>
        <v xml:space="preserve"> </v>
      </c>
      <c r="BE284" s="78" t="str">
        <f>IF(SUM(COUNTIFS('Planificación 2026-1'!E:E,"SUNAMPE",'Planificación 2026-1'!W:W,C284,'Planificación 2026-1'!G:G,"T2"))&gt;0,"P37"," ")</f>
        <v xml:space="preserve"> </v>
      </c>
      <c r="BF284" s="78" t="str">
        <f>IF(SUM(COUNTIFS('Planificación 2026-1'!E:E,"SUNAMPE",'Planificación 2026-1'!W:W,C284,'Planificación 2026-1'!G:G,"AE"))&gt;0,"P38"," ")</f>
        <v xml:space="preserve"> </v>
      </c>
      <c r="BG284" s="78" t="str">
        <f>IF(SUM(COUNTIFS('Planificación 2026-1'!E:E,"SUNAMPE",'Planificación 2026-1'!W:W,C284,'Planificación 2026-1'!G:G,"T4"))&gt;0,"P55"," ")</f>
        <v>P55</v>
      </c>
      <c r="BH284" s="78" t="str">
        <f>IF(SUM(COUNTIFS('Planificación 2026-1'!E:E,"HUAURA",'Planificación 2026-1'!W:W,C284,'Planificación 2026-1'!G:G,"AF"))&gt;0," P01"," ")</f>
        <v xml:space="preserve"> </v>
      </c>
      <c r="BI284" s="78" t="str">
        <f>IF(SUM(COUNTIFS('Planificación 2026-1'!E:E,"HUAURA",'Planificación 2026-1'!W:W,C284,'Planificación 2026-1'!G:G,"EN"))&gt;0,"P02"," ")</f>
        <v xml:space="preserve"> </v>
      </c>
      <c r="BJ284" s="78" t="str">
        <f>IF(SUM(COUNTIFS('Planificación 2026-1'!E:E,"HUAURA",'Planificación 2026-1'!W:W,C284,'Planificación 2026-1'!G:G,"IS"))&gt;0,"P03"," ")</f>
        <v xml:space="preserve"> </v>
      </c>
      <c r="BK284" s="78" t="str">
        <f>IF(SUM(COUNTIFS('Planificación 2026-1'!E:E,"HUAURA",'Planificación 2026-1'!W:W,C284,'Planificación 2026-1'!G:G,"PS"))&gt;0,"P04"," ")</f>
        <v xml:space="preserve"> </v>
      </c>
      <c r="BL284" s="78"/>
      <c r="BM284" s="78" t="str">
        <f>IF(SUM(COUNTIFS('Planificación 2026-1'!E:E,"HUAURA",'Planificación 2026-1'!W:W,C284,'Planificación 2026-1'!G:G,"IN"))&gt;0,"P06"," ")</f>
        <v xml:space="preserve"> </v>
      </c>
      <c r="BN284" s="78" t="str">
        <f>IF(SUM(COUNTIFS('Planificación 2026-1'!E:E,"HUAURA",'Planificación 2026-1'!W:W,C284,'Planificación 2026-1'!G:G,"CA"))&gt;0,"P07"," ")</f>
        <v xml:space="preserve"> </v>
      </c>
      <c r="BO284" s="78" t="str">
        <f>IF(SUM(COUNTIFS('Planificación 2026-1'!E:E,"HUAURA",'Planificación 2026-1'!W:W,C284,'Planificación 2026-1'!G:G,"DE"))&gt;0,"P08"," ")</f>
        <v xml:space="preserve"> </v>
      </c>
      <c r="BP284" s="78" t="str">
        <f>IF(SUM(COUNTIFS('Planificación 2026-1'!E:E,"HUAURA",'Planificación 2026-1'!W:W,C284,'Planificación 2026-1'!G:G,"OB"))&gt;0,"P09"," ")</f>
        <v xml:space="preserve"> </v>
      </c>
      <c r="BQ284" s="78" t="str">
        <f>IF(SUM(COUNTIFS('Planificación 2026-1'!E:E,"HUAURA",'Planificación 2026-1'!W:W,C284,'Planificación 2026-1'!G:G,"MH"))&gt;0,"P31"," ")</f>
        <v xml:space="preserve"> </v>
      </c>
      <c r="BR284" s="78" t="str">
        <f>IF(SUM(COUNTIFS('Planificación 2026-1'!E:E,"HUAURA",'Planificación 2026-1'!W:W,C284,'Planificación 2026-1'!G:G,"IC"))&gt;0,"P32"," ")</f>
        <v xml:space="preserve"> </v>
      </c>
      <c r="BS284" s="78" t="str">
        <f>IF(SUM(COUNTIFS('Planificación 2026-1'!E:E,"HUAURA",'Planificación 2026-1'!W:W,C284,'Planificación 2026-1'!G:G,"AR"))&gt;0,"P34"," ")</f>
        <v xml:space="preserve"> </v>
      </c>
      <c r="BT284" s="78" t="str">
        <f>IF(SUM(COUNTIFS('Planificación 2026-1'!E:E,"HUAURA",'Planificación 2026-1'!W:W,C284,'Planificación 2026-1'!G:G,"T1"))&gt;0,"P35"," ")</f>
        <v xml:space="preserve"> </v>
      </c>
      <c r="BU284" s="78" t="str">
        <f>IF(SUM(COUNTIFS('Planificación 2026-1'!E:E,"HUAURA",'Planificación 2026-1'!W:W,C284,'Planificación 2026-1'!G:G,"T3"))&gt;0,"P36"," ")</f>
        <v xml:space="preserve"> </v>
      </c>
      <c r="BV284" s="78" t="str">
        <f>IF(SUM(COUNTIFS('Planificación 2026-1'!E:E,"HUAURA",'Planificación 2026-1'!W:W,C284,'Planificación 2026-1'!G:G,"T2"))&gt;0,"P37"," ")</f>
        <v xml:space="preserve"> </v>
      </c>
      <c r="BW284" s="78" t="str">
        <f>IF(SUM(COUNTIFS('Planificación 2026-1'!E:E,"HUAURA",'Planificación 2026-1'!W:W,C284,'Planificación 2026-1'!G:G,"AE"))&gt;0,"P38"," ")</f>
        <v xml:space="preserve"> </v>
      </c>
      <c r="BX284" s="78" t="str">
        <f>IF(SUM(COUNTIFS('Planificación 2026-1'!E:E,"HUAURA",'Planificación 2026-1'!W:W,C284,'Planificación 2026-1'!G:G,"T4"))&gt;0,"P55"," ")</f>
        <v xml:space="preserve"> </v>
      </c>
      <c r="BY284" s="79">
        <f>SUMIFS('Planificación 2026-1'!R:R,'Planificación 2026-1'!W:W,C284,'Planificación 2026-1'!G:G,"AF",'Planificación 2026-1'!H:H,"&gt;2")</f>
        <v>0</v>
      </c>
      <c r="BZ284" s="79">
        <f>SUMIFS('Planificación 2026-1'!R:R,'Planificación 2026-1'!W:W,C284,'Planificación 2026-1'!G:G,"EN",'Planificación 2026-1'!H:H,"&gt;2")</f>
        <v>0</v>
      </c>
      <c r="CA284" s="79">
        <f>SUMIFS('Planificación 2026-1'!R:R,'Planificación 2026-1'!W:W,C284,'Planificación 2026-1'!G:G,"IS",'Planificación 2026-1'!H:H,"&gt;2")</f>
        <v>0</v>
      </c>
      <c r="CB284" s="79">
        <f>SUMIFS('Planificación 2026-1'!R:R,'Planificación 2026-1'!W:W,C284,'Planificación 2026-1'!G:G,"PS",'Planificación 2026-1'!H:H,"&gt;2")</f>
        <v>0</v>
      </c>
      <c r="CC284" s="79">
        <f>SUMIFS('Planificación 2026-1'!R:R,'Planificación 2026-1'!W:W,C284,'Planificación 2026-1'!G:G,"IN",'Planificación 2026-1'!H:H,"&gt;2")</f>
        <v>0</v>
      </c>
      <c r="CD284" s="79">
        <f>SUMIFS('Planificación 2026-1'!R:R,'Planificación 2026-1'!W:W,C284,'Planificación 2026-1'!G:G,"CA",'Planificación 2026-1'!H:H,"&gt;2")</f>
        <v>0</v>
      </c>
      <c r="CE284" s="79">
        <f>SUMIFS('Planificación 2026-1'!R:R,'Planificación 2026-1'!W:W,C284,'Planificación 2026-1'!G:G,"DE",'Planificación 2026-1'!H:H,"&gt;2")</f>
        <v>0</v>
      </c>
      <c r="CF284" s="79">
        <f>SUMIFS('Planificación 2026-1'!R:R,'Planificación 2026-1'!W:W,C284,'Planificación 2026-1'!G:G,"OB",'Planificación 2026-1'!H:H,"&gt;2")</f>
        <v>0</v>
      </c>
      <c r="CG284" s="79">
        <f>SUMIFS('Planificación 2026-1'!R:R,'Planificación 2026-1'!W:W,C284,'Planificación 2026-1'!G:G,"MH",'Planificación 2026-1'!H:H,"&gt;2")</f>
        <v>0</v>
      </c>
      <c r="CH284" s="79">
        <f>SUMIFS('Planificación 2026-1'!R:R,'Planificación 2026-1'!W:W,C284,'Planificación 2026-1'!G:G,"IC",'Planificación 2026-1'!H:H,"&gt;2")</f>
        <v>0</v>
      </c>
      <c r="CI284" s="79">
        <f>SUMIFS('Planificación 2026-1'!R:R,'Planificación 2026-1'!W:W,C284,'Planificación 2026-1'!G:G,"AR",'Planificación 2026-1'!H:H,"&gt;2")</f>
        <v>0</v>
      </c>
      <c r="CJ284" s="79">
        <f>SUMIFS('Planificación 2026-1'!R:R,'Planificación 2026-1'!W:W,C284,'Planificación 2026-1'!G:G,"T1",'Planificación 2026-1'!H:H,"&gt;2")</f>
        <v>0</v>
      </c>
      <c r="CK284" s="79">
        <f>SUMIFS('Planificación 2026-1'!R:R,'Planificación 2026-1'!W:W,C284,'Planificación 2026-1'!G:G,"T3",'Planificación 2026-1'!H:H,"&gt;2")</f>
        <v>0</v>
      </c>
      <c r="CL284" s="79">
        <f>SUMIFS('Planificación 2026-1'!R:R,'Planificación 2026-1'!W:W,C284,'Planificación 2026-1'!G:G,"T2",'Planificación 2026-1'!H:H,"&gt;2")</f>
        <v>0</v>
      </c>
      <c r="CM284" s="79">
        <f>SUMIFS('Planificación 2026-1'!R:R,'Planificación 2026-1'!W:W,C284,'Planificación 2026-1'!G:G,"AE",'Planificación 2026-1'!H:H,"&gt;2")</f>
        <v>0</v>
      </c>
      <c r="CN284" s="79">
        <f>SUMIFS('Planificación 2026-1'!R:R,'Planificación 2026-1'!W:W,C284,'Planificación 2026-1'!G:G,"T4",'Planificación 2026-1'!H:H,"&gt;2")</f>
        <v>12</v>
      </c>
      <c r="CO284" s="79">
        <f>SUMIFS('Planificación 2026-1'!R:R,'Planificación 2026-1'!W:W,C284,'Planificación 2026-1'!G:G,"AF",'Planificación 2026-1'!H:H,"&lt;3")</f>
        <v>0</v>
      </c>
      <c r="CP284" s="79">
        <f>SUMIFS('Planificación 2026-1'!R:R,'Planificación 2026-1'!W:W,C284,'Planificación 2026-1'!G:G,"EN",'Planificación 2026-1'!H:H,"&lt;3")</f>
        <v>0</v>
      </c>
      <c r="CQ284" s="79">
        <f>SUMIFS('Planificación 2026-1'!R:R,'Planificación 2026-1'!W:W,C284,'Planificación 2026-1'!G:G,"IS",'Planificación 2026-1'!H:H,"&lt;3")</f>
        <v>0</v>
      </c>
      <c r="CR284" s="79">
        <f>SUMIFS('Planificación 2026-1'!R:R,'Planificación 2026-1'!W:W,C284,'Planificación 2026-1'!G:G,"PS",'Planificación 2026-1'!H:H,"&lt;3")</f>
        <v>0</v>
      </c>
      <c r="CS284" s="79">
        <f>SUMIFS('Planificación 2026-1'!R:R,'Planificación 2026-1'!W:W,C284,'Planificación 2026-1'!G:G,"IN",'Planificación 2026-1'!H:H,"&lt;3")</f>
        <v>0</v>
      </c>
      <c r="CT284" s="79">
        <f>SUMIFS('Planificación 2026-1'!R:R,'Planificación 2026-1'!W:W,C284,'Planificación 2026-1'!G:G,"CA",'Planificación 2026-1'!H:H,"&lt;3")</f>
        <v>0</v>
      </c>
      <c r="CU284" s="79">
        <f>SUMIFS('Planificación 2026-1'!R:R,'Planificación 2026-1'!W:W,C284,'Planificación 2026-1'!G:G,"DE",'Planificación 2026-1'!H:H,"&lt;3")</f>
        <v>0</v>
      </c>
      <c r="CV284" s="79">
        <f>SUMIFS('Planificación 2026-1'!R:R,'Planificación 2026-1'!W:W,C284,'Planificación 2026-1'!G:G,"OB",'Planificación 2026-1'!H:H,"&lt;3")</f>
        <v>0</v>
      </c>
      <c r="CW284" s="79">
        <f>SUMIFS('Planificación 2026-1'!R:R,'Planificación 2026-1'!W:W,C284,'Planificación 2026-1'!G:G,"MH",'Planificación 2026-1'!H:H,"&lt;3")</f>
        <v>0</v>
      </c>
      <c r="CX284" s="79">
        <f>SUMIFS('Planificación 2026-1'!R:R,'Planificación 2026-1'!W:W,C284,'Planificación 2026-1'!G:G,"IC",'Planificación 2026-1'!H:H,"&lt;3")</f>
        <v>0</v>
      </c>
      <c r="CY284" s="79">
        <f>SUMIFS('Planificación 2026-1'!R:R,'Planificación 2026-1'!W:W,C284,'Planificación 2026-1'!G:G,"AR",'Planificación 2026-1'!H:H,"&lt;3")</f>
        <v>0</v>
      </c>
      <c r="CZ284" s="79">
        <f>SUMIFS('Planificación 2026-1'!R:R,'Planificación 2026-1'!W:W,C284,'Planificación 2026-1'!G:G,"T1",'Planificación 2026-1'!H:H,"&lt;3")</f>
        <v>0</v>
      </c>
      <c r="DA284" s="79">
        <f>SUMIFS('Planificación 2026-1'!R:R,'Planificación 2026-1'!W:W,C284,'Planificación 2026-1'!G:G,"T3",'Planificación 2026-1'!H:H,"&lt;3")</f>
        <v>0</v>
      </c>
      <c r="DB284" s="79">
        <f>SUMIFS('Planificación 2026-1'!R:R,'Planificación 2026-1'!W:W,C284,'Planificación 2026-1'!G:G,"T2",'Planificación 2026-1'!H:H,"&lt;3")</f>
        <v>0</v>
      </c>
      <c r="DC284" s="79">
        <f>SUMIFS('Planificación 2026-1'!R:R,'Planificación 2026-1'!W:W,C284,'Planificación 2026-1'!G:G,"AE",'Planificación 2026-1'!H:H,"&lt;3")</f>
        <v>0</v>
      </c>
      <c r="DD284" s="79">
        <f>SUMIFS('Planificación 2026-1'!R:R,'Planificación 2026-1'!W:W,C284,'Planificación 2026-1'!G:G,"T4",'Planificación 2026-1'!H:H,"&lt;3")</f>
        <v>0</v>
      </c>
      <c r="DE284" s="78" t="str">
        <f t="shared" si="60"/>
        <v/>
      </c>
      <c r="DF284" s="30">
        <f>IF(C284="","",SUMIFS('Planificación 2026-1'!R:R,'Planificación 2026-1'!W:W,C284,'Planificación 2026-1'!E:E,"PRINCIPAL",'Planificación 2026-1'!X:X,"VIRTUAL"))</f>
        <v>0</v>
      </c>
      <c r="DG284" s="30">
        <f>IF(C284="","",SUMIFS('Planificación 2026-1'!R:R,'Planificación 2026-1'!W:W,C284,'Planificación 2026-1'!E:E,"PRINCIPAL",'Planificación 2026-1'!X:X,"PRESENCIAL"))</f>
        <v>0</v>
      </c>
      <c r="DH284" s="30">
        <f>IF(C284="","",SUMIFS('Planificación 2026-1'!R:R,'Planificación 2026-1'!W:W,C284,'Planificación 2026-1'!E:E,"PRINCIPAL",'Planificación 2026-1'!X:X,"HIBRIDO PRESENCIAL"))</f>
        <v>0</v>
      </c>
      <c r="DI284" s="78" t="str">
        <f t="shared" si="61"/>
        <v/>
      </c>
      <c r="DJ284" s="78">
        <f>IF(C284="","",SUMIFS('Planificación 2026-1'!R:R,'Planificación 2026-1'!W:W,C284,'Planificación 2026-1'!E:E,"FILIAL",'Planificación 2026-1'!X:X,"VIRTUAL"))</f>
        <v>0</v>
      </c>
      <c r="DK284" s="80">
        <f>IF(C284="","",SUMIFS('Planificación 2026-1'!R:R,'Planificación 2026-1'!W:W,C284,'Planificación 2026-1'!E:E,"FILIAL",'Planificación 2026-1'!X:X,"PRESENCIAL"))</f>
        <v>0</v>
      </c>
      <c r="DL284" s="42">
        <f>IF(C284="","",SUMIFS('Planificación 2026-1'!R:R,'Planificación 2026-1'!W:W,C284,'Planificación 2026-1'!E:E,"FILIAL",'Planificación 2026-1'!X:X,"HIBRIDO PRESENCIAL"))</f>
        <v>0</v>
      </c>
      <c r="DM284" s="81" t="str">
        <f t="shared" si="62"/>
        <v>P55</v>
      </c>
      <c r="DN284" s="78">
        <f>IF(C284="","",SUMIFS('Planificación 2026-1'!R:R,'Planificación 2026-1'!W:W,C284,'Planificación 2026-1'!E:E,"SUNAMPE",'Planificación 2026-1'!X:X,"VIRTUAL"))</f>
        <v>4</v>
      </c>
      <c r="DO284" s="42">
        <f>IF(C284="","",SUMIFS('Planificación 2026-1'!R:R,'Planificación 2026-1'!W:W,C284,'Planificación 2026-1'!E:E,"SUNAMPE",'Planificación 2026-1'!X:X,"PRESENCIAL"))</f>
        <v>8</v>
      </c>
      <c r="DP284" s="81" t="str">
        <f t="shared" si="63"/>
        <v/>
      </c>
      <c r="DQ284" s="78">
        <f>IF(C284="","",SUMIFS('Planificación 2026-1'!R:R,'Planificación 2026-1'!W:W,C284,'Planificación 2026-1'!E:E,"HUAURA",'Planificación 2026-1'!X:X,"VIRTUAL"))</f>
        <v>0</v>
      </c>
      <c r="DR284" s="42">
        <f>IF(C284="","",SUMIFS('Planificación 2026-1'!R:R,'Planificación 2026-1'!W:W,C284,'Planificación 2026-1'!E:E,"HUAURA",'Planificación 2026-1'!X:X,"PRESENCIAL"))</f>
        <v>0</v>
      </c>
      <c r="DS284" s="48">
        <f>SUMIFS('Planificación 2026-1'!R:R,'Planificación 2026-1'!W:W,C284,'Planificación 2026-1'!E:E,"PRINCIPAL",'Planificación 2026-1'!X:X,"VIRTUAL",'Planificación 2026-1'!H:H,"&gt;2")</f>
        <v>0</v>
      </c>
      <c r="DT284" s="48">
        <f>SUMIFS('Planificación 2026-1'!R:R,'Planificación 2026-1'!W:W,C284,'Planificación 2026-1'!E:E,"PRINCIPAL",'Planificación 2026-1'!X:X,"&lt;&gt;VIRTUAL",'Planificación 2026-1'!H:H,"&gt;2")</f>
        <v>0</v>
      </c>
      <c r="DU284" s="48">
        <f>SUMIFS('Planificación 2026-1'!R:R,'Planificación 2026-1'!W:W,C284,'Planificación 2026-1'!E:E,"SUNAMPE",'Planificación 2026-1'!X:X,"VIRTUAL",'Planificación 2026-1'!H:H,"&gt;2")</f>
        <v>4</v>
      </c>
      <c r="DV284" s="48">
        <f>SUMIFS('Planificación 2026-1'!R:R,'Planificación 2026-1'!W:W,C284,'Planificación 2026-1'!E:E,"SUNAMPE",'Planificación 2026-1'!X:X,"&lt;&gt;VIRTUAL",'Planificación 2026-1'!H:H,"&gt;2")</f>
        <v>8</v>
      </c>
      <c r="DW284" s="48">
        <f>SUMIFS('Planificación 2026-1'!R:R,'Planificación 2026-1'!W:W,C284,'Planificación 2026-1'!E:E,"FILIAL",'Planificación 2026-1'!X:X,"VIRTUAL",'Planificación 2026-1'!H:H,"&gt;2")</f>
        <v>0</v>
      </c>
      <c r="DX284" s="48">
        <f>SUMIFS('Planificación 2026-1'!R:R,'Planificación 2026-1'!W:W,C284,'Planificación 2026-1'!E:E,"FILIAL",'Planificación 2026-1'!X:X,"&lt;&gt;VIRTUAL",'Planificación 2026-1'!H:H,"&gt;2")</f>
        <v>0</v>
      </c>
      <c r="DY284" s="48">
        <f>SUMIFS('Planificación 2026-1'!R:R,'Planificación 2026-1'!W:W,C284,'Planificación 2026-1'!E:E,"PORUMA",'Planificación 2026-1'!X:X,"VIRTUAL",'Planificación 2026-1'!H:H,"&gt;2")</f>
        <v>0</v>
      </c>
      <c r="DZ284" s="48">
        <f>SUMIFS('Planificación 2026-1'!R:R,'Planificación 2026-1'!W:W,C284,'Planificación 2026-1'!E:E,"PORUMA",'Planificación 2026-1'!X:X,"&lt;&gt;VIRTUAL",'Planificación 2026-1'!H:H,"&gt;2")</f>
        <v>0</v>
      </c>
      <c r="EA284" s="48">
        <f>SUMIFS('Planificación 2026-1'!R:R,'Planificación 2026-1'!W:W,C284,'Planificación 2026-1'!E:E,"HUAURA",'Planificación 2026-1'!X:X,"VIRTUAL",'Planificación 2026-1'!H:H,"&gt;2")</f>
        <v>0</v>
      </c>
      <c r="EB284" s="48">
        <f>SUMIFS('Planificación 2026-1'!R:R,'Planificación 2026-1'!W:W,C284,'Planificación 2026-1'!E:E,"HUAURA",'Planificación 2026-1'!X:X,"&lt;&gt;VIRTUAL",'Planificación 2026-1'!H:H,"&gt;2")</f>
        <v>0</v>
      </c>
      <c r="EC284" s="48">
        <f>SUMIFS('Planificación 2026-1'!R:R,'Planificación 2026-1'!W:W,C284,'Planificación 2026-1'!E:E,"PRINCIPAL",'Planificación 2026-1'!X:X,"VIRTUAL",'Planificación 2026-1'!H:H,"&lt;3")</f>
        <v>0</v>
      </c>
      <c r="ED284" s="48">
        <f>SUMIFS('Planificación 2026-1'!R:R,'Planificación 2026-1'!W:W,C284,'Planificación 2026-1'!E:E,"PRINCIPAL",'Planificación 2026-1'!X:X,"&lt;&gt;VIRTUAL",'Planificación 2026-1'!H:H,"&lt;3")</f>
        <v>0</v>
      </c>
      <c r="EE284" s="48">
        <f>SUMIFS('Planificación 2026-1'!R:R,'Planificación 2026-1'!W:W,C284,'Planificación 2026-1'!E:E,"SUNAMPE",'Planificación 2026-1'!X:X,"VIRTUAL",'Planificación 2026-1'!H:H,"&lt;3")</f>
        <v>0</v>
      </c>
      <c r="EF284" s="48">
        <f>SUMIFS('Planificación 2026-1'!R:R,'Planificación 2026-1'!W:W,C284,'Planificación 2026-1'!E:E,"SUNAMPE",'Planificación 2026-1'!X:X,"&lt;&gt;VIRTUAL",'Planificación 2026-1'!H:H,"&lt;3")</f>
        <v>0</v>
      </c>
      <c r="EG284" s="48">
        <f>SUMIFS('Planificación 2026-1'!R:R,'Planificación 2026-1'!W:W,C284,'Planificación 2026-1'!E:E,"FILIAL",'Planificación 2026-1'!X:X,"VIRTUAL",'Planificación 2026-1'!H:H,"&lt;3")</f>
        <v>0</v>
      </c>
      <c r="EH284" s="48">
        <f>SUMIFS('Planificación 2026-1'!R:R,'Planificación 2026-1'!W:W,C284,'Planificación 2026-1'!E:E,"FILIAL",'Planificación 2026-1'!X:X,"&lt;&gt;VIRTUAL",'Planificación 2026-1'!H:H,"&lt;3")</f>
        <v>0</v>
      </c>
      <c r="EI284" s="48">
        <f>SUMIFS('Planificación 2026-1'!R:R,'Planificación 2026-1'!W:W,C284,'Planificación 2026-1'!E:E,"PORUMA",'Planificación 2026-1'!X:X,"VIRTUAL",'Planificación 2026-1'!H:H,"&lt;3")</f>
        <v>0</v>
      </c>
      <c r="EJ284" s="48">
        <f>SUMIFS('Planificación 2026-1'!R:R,'Planificación 2026-1'!W:W,C284,'Planificación 2026-1'!E:E,"PORUMA",'Planificación 2026-1'!X:X,"&lt;&gt;VIRTUAL",'Planificación 2026-1'!H:H,"&lt;3")</f>
        <v>0</v>
      </c>
      <c r="EK284" s="48">
        <f>SUMIFS('Planificación 2026-1'!R:R,'Planificación 2026-1'!W:W,C284,'Planificación 2026-1'!E:E,"HUAURA",'Planificación 2026-1'!X:X,"VIRTUAL",'Planificación 2026-1'!H:H,"&lt;3")</f>
        <v>0</v>
      </c>
      <c r="EL284" s="48">
        <f>SUMIFS('Planificación 2026-1'!R:R,'Planificación 2026-1'!W:W,C284,'Planificación 2026-1'!E:E,"HUAURA",'Planificación 2026-1'!X:X,"&lt;&gt;VIRTUAL",'Planificación 2026-1'!H:H,"&lt;3")</f>
        <v>0</v>
      </c>
      <c r="EM284" s="48">
        <f t="shared" si="64"/>
        <v>0</v>
      </c>
      <c r="EN284" s="48">
        <f t="shared" si="65"/>
        <v>0</v>
      </c>
      <c r="EO284" s="48">
        <f t="shared" si="66"/>
        <v>0</v>
      </c>
      <c r="EP284" s="48">
        <f t="shared" si="67"/>
        <v>0</v>
      </c>
      <c r="EQ284" s="48">
        <f t="shared" si="68"/>
        <v>12</v>
      </c>
      <c r="ER284" s="48"/>
      <c r="ES284" s="48">
        <f t="shared" si="69"/>
        <v>4</v>
      </c>
      <c r="ET284" s="48">
        <f t="shared" si="70"/>
        <v>8</v>
      </c>
      <c r="EU284" s="48" t="b">
        <f t="shared" si="71"/>
        <v>1</v>
      </c>
      <c r="EV284" s="48" t="str">
        <f t="shared" si="72"/>
        <v/>
      </c>
      <c r="EW284" s="48" t="str">
        <f t="shared" si="73"/>
        <v>MAS PRESENCIAL</v>
      </c>
    </row>
    <row r="285" spans="2:153" x14ac:dyDescent="0.3">
      <c r="B285" s="383">
        <v>282</v>
      </c>
      <c r="C285" s="107" t="s">
        <v>889</v>
      </c>
      <c r="D285" s="82">
        <f>SUMIF('Planificación 2026-1'!W:W,C285,'Planificación 2026-1'!R:R)</f>
        <v>15</v>
      </c>
      <c r="E285" s="385" t="s">
        <v>319</v>
      </c>
      <c r="F285" s="386" t="s">
        <v>1139</v>
      </c>
      <c r="G285" s="107" t="s">
        <v>1139</v>
      </c>
      <c r="H285" s="107" t="s">
        <v>1139</v>
      </c>
      <c r="I285" s="77" t="str">
        <f>IF(SUM(COUNTIFS('Planificación 2026-1'!E:E,"PRINCIPAL",'Planificación 2026-1'!W:W,C285,'Planificación 2026-1'!G:G,"AF"))&gt;0,"P01"," ")</f>
        <v xml:space="preserve"> </v>
      </c>
      <c r="J285" s="78" t="str">
        <f>IF(SUM(COUNTIFS('Planificación 2026-1'!E:E,"PRINCIPAL",'Planificación 2026-1'!W:W,C285,'Planificación 2026-1'!G:G,"EN"))&gt;0,"P02"," ")</f>
        <v xml:space="preserve"> </v>
      </c>
      <c r="K285" s="78" t="str">
        <f>IF(SUM(COUNTIFS('Planificación 2026-1'!E:E,"PRINCIPAL",'Planificación 2026-1'!W:W,C285,'Planificación 2026-1'!G:G,"IS"))&gt;0,"P03"," ")</f>
        <v xml:space="preserve"> </v>
      </c>
      <c r="L285" s="78" t="str">
        <f>IF(SUM(COUNTIFS('Planificación 2026-1'!E:E,"PRINCIPAL",'Planificación 2026-1'!W:W,C285,'Planificación 2026-1'!G:G,"PS"))&gt;0,"P04"," ")</f>
        <v xml:space="preserve"> </v>
      </c>
      <c r="M285" s="78"/>
      <c r="N285" s="78" t="str">
        <f>IF(SUM(COUNTIFS('Planificación 2026-1'!E:E,"PRINCIPAL",'Planificación 2026-1'!W:W,C285,'Planificación 2026-1'!G:G,"IN"))&gt;0,"P06"," ")</f>
        <v xml:space="preserve"> </v>
      </c>
      <c r="O285" s="78" t="str">
        <f>IF(SUM(COUNTIFS('Planificación 2026-1'!E:E,"PRINCIPAL",'Planificación 2026-1'!W:W,C285,'Planificación 2026-1'!G:G,"CA"))&gt;0,"P07"," ")</f>
        <v xml:space="preserve"> </v>
      </c>
      <c r="P285" s="78" t="str">
        <f>IF(SUM(COUNTIFS('Planificación 2026-1'!E:E,"PRINCIPAL",'Planificación 2026-1'!W:W,C285,'Planificación 2026-1'!G:G,"DE"))&gt;0,"P08"," ")</f>
        <v xml:space="preserve"> </v>
      </c>
      <c r="Q285" s="78" t="str">
        <f>IF(SUM(COUNTIFS('Planificación 2026-1'!E:E,"PRINCIPAL",'Planificación 2026-1'!W:W,C285,'Planificación 2026-1'!G:G,"OB"))&gt;0,"P09"," ")</f>
        <v xml:space="preserve"> </v>
      </c>
      <c r="R285" s="78" t="str">
        <f>IF(SUM(COUNTIFS('Planificación 2026-1'!E:E,"PRINCIPAL",'Planificación 2026-1'!W:W,C285,'Planificación 2026-1'!G:G,"MH"))&gt;0,"P31"," ")</f>
        <v xml:space="preserve"> </v>
      </c>
      <c r="S285" s="78" t="str">
        <f>IF(SUM(COUNTIFS('Planificación 2026-1'!E:E,"PRINCIPAL",'Planificación 2026-1'!W:W,C285,'Planificación 2026-1'!G:G,"IC"))&gt;0,"P32"," ")</f>
        <v xml:space="preserve"> </v>
      </c>
      <c r="T285" s="78" t="str">
        <f>IF(SUM(COUNTIFS('Planificación 2026-1'!E:E,"PRINCIPAL",'Planificación 2026-1'!W:W,C285,'Planificación 2026-1'!G:G,"AR"))&gt;0,"P34"," ")</f>
        <v xml:space="preserve"> </v>
      </c>
      <c r="U285" s="78" t="str">
        <f>IF(SUM(COUNTIFS('Planificación 2026-1'!E:E,"PRINCIPAL",'Planificación 2026-1'!W:W,C285,'Planificación 2026-1'!G:G,"T1"))&gt;0,"P35"," ")</f>
        <v xml:space="preserve"> </v>
      </c>
      <c r="V285" s="78" t="str">
        <f>IF(SUM(COUNTIFS('Planificación 2026-1'!E:E,"PRINCIPAL",'Planificación 2026-1'!W:W,C285,'Planificación 2026-1'!G:G,"T3"))&gt;0,"P36"," ")</f>
        <v xml:space="preserve"> </v>
      </c>
      <c r="W285" s="78" t="str">
        <f>IF(SUM(COUNTIFS('Planificación 2026-1'!E:E,"PRINCIPAL",'Planificación 2026-1'!W:W,C285,'Planificación 2026-1'!G:G,"T2"))&gt;0,"P37"," ")</f>
        <v xml:space="preserve"> </v>
      </c>
      <c r="X285" s="78" t="str">
        <f>IF(SUM(COUNTIFS('Planificación 2026-1'!E:E,"PRINCIPAL",'Planificación 2026-1'!W:W,C285,'Planificación 2026-1'!G:G,"AE"))&gt;0,"P38"," ")</f>
        <v xml:space="preserve"> </v>
      </c>
      <c r="Y285" s="78" t="str">
        <f>IF(SUM(COUNTIFS('Planificación 2026-1'!E:E,"PRINCIPAL",'Planificación 2026-1'!W:W,C285,'Planificación 2026-1'!G:G,"T4"))&gt;0,"P55"," ")</f>
        <v xml:space="preserve"> </v>
      </c>
      <c r="Z285" s="78" t="str">
        <f>IF(SUM(COUNTIFS('Planificación 2026-1'!E:E,"FILIAL",'Planificación 2026-1'!W:W,C285,'Planificación 2026-1'!G:G,"AF"))&gt;0," P01"," ")</f>
        <v xml:space="preserve"> </v>
      </c>
      <c r="AA285" s="78" t="str">
        <f>IF(SUM(COUNTIFS('Planificación 2026-1'!E:E,"FILIAL",'Planificación 2026-1'!W:W,C285,'Planificación 2026-1'!G:G,"EN"))&gt;0,"P02"," ")</f>
        <v xml:space="preserve"> </v>
      </c>
      <c r="AB285" s="78" t="str">
        <f>IF(SUM(COUNTIFS('Planificación 2026-1'!E:E,"FILIAL",'Planificación 2026-1'!W:W,C285,'Planificación 2026-1'!G:G,"IS"))&gt;0,"P03"," ")</f>
        <v xml:space="preserve"> </v>
      </c>
      <c r="AC285" s="78" t="str">
        <f>IF(SUM(COUNTIFS('Planificación 2026-1'!E:E,"FILIAL",'Planificación 2026-1'!W:W,C285,'Planificación 2026-1'!G:G,"PS"))&gt;0,"P04"," ")</f>
        <v xml:space="preserve"> </v>
      </c>
      <c r="AD285" s="78"/>
      <c r="AE285" s="78" t="str">
        <f>IF(SUM(COUNTIFS('Planificación 2026-1'!E:E,"FILIAL",'Planificación 2026-1'!W:W,C285,'Planificación 2026-1'!G:G,"IN"))&gt;0,"P06"," ")</f>
        <v xml:space="preserve"> </v>
      </c>
      <c r="AF285" s="78" t="str">
        <f>IF(SUM(COUNTIFS('Planificación 2026-1'!E:E,"FILIAL",'Planificación 2026-1'!W:W,C285,'Planificación 2026-1'!G:G,"CA"))&gt;0,"P07"," ")</f>
        <v xml:space="preserve"> </v>
      </c>
      <c r="AG285" s="78" t="str">
        <f>IF(SUM(COUNTIFS('Planificación 2026-1'!E:E,"FILIAL",'Planificación 2026-1'!W:W,C285,'Planificación 2026-1'!G:G,"DE"))&gt;0,"P08"," ")</f>
        <v xml:space="preserve"> </v>
      </c>
      <c r="AH285" s="78" t="str">
        <f>IF(SUM(COUNTIFS('Planificación 2026-1'!E:E,"FILIAL",'Planificación 2026-1'!W:W,C285,'Planificación 2026-1'!G:G,"OB"))&gt;0,"P09"," ")</f>
        <v xml:space="preserve"> </v>
      </c>
      <c r="AI285" s="78" t="str">
        <f>IF(SUM(COUNTIFS('Planificación 2026-1'!E:E,"FILIAL",'Planificación 2026-1'!W:W,C285,'Planificación 2026-1'!G:G,"MH"))&gt;0,"P31"," ")</f>
        <v xml:space="preserve"> </v>
      </c>
      <c r="AJ285" s="78" t="str">
        <f>IF(SUM(COUNTIFS('Planificación 2026-1'!E:E,"FILIAL",'Planificación 2026-1'!W:W,C285,'Planificación 2026-1'!G:G,"IC"))&gt;0,"P32"," ")</f>
        <v xml:space="preserve"> </v>
      </c>
      <c r="AK285" s="78" t="str">
        <f>IF(SUM(COUNTIFS('Planificación 2026-1'!E:E,"FILIAL",'Planificación 2026-1'!W:W,C285,'Planificación 2026-1'!G:G,"AR"))&gt;0,"P34"," ")</f>
        <v xml:space="preserve"> </v>
      </c>
      <c r="AL285" s="78" t="str">
        <f>IF(SUM(COUNTIFS('Planificación 2026-1'!E:E,"FILIAL",'Planificación 2026-1'!W:W,C285,'Planificación 2026-1'!G:G,"T1"))&gt;0,"P35"," ")</f>
        <v xml:space="preserve"> </v>
      </c>
      <c r="AM285" s="78" t="str">
        <f>IF(SUM(COUNTIFS('Planificación 2026-1'!E:E,"FILIAL",'Planificación 2026-1'!W:W,C285,'Planificación 2026-1'!G:G,"T3"))&gt;0,"P36"," ")</f>
        <v xml:space="preserve"> </v>
      </c>
      <c r="AN285" s="78" t="str">
        <f>IF(SUM(COUNTIFS('Planificación 2026-1'!E:E,"FILIAL",'Planificación 2026-1'!W:W,C285,'Planificación 2026-1'!G:G,"T2"))&gt;0,"P37"," ")</f>
        <v xml:space="preserve"> </v>
      </c>
      <c r="AO285" s="78" t="str">
        <f>IF(SUM(COUNTIFS('Planificación 2026-1'!E:E,"FILIAL",'Planificación 2026-1'!W:W,C285,'Planificación 2026-1'!G:G,"AE"))&gt;0,"P38"," ")</f>
        <v xml:space="preserve"> </v>
      </c>
      <c r="AP285" s="78" t="str">
        <f>IF(SUM(COUNTIFS('Planificación 2026-1'!E:E,"FILIAL",'Planificación 2026-1'!W:W,C285,'Planificación 2026-1'!G:G,"T4"))&gt;0,"P55"," ")</f>
        <v xml:space="preserve"> </v>
      </c>
      <c r="AQ285" s="78" t="str">
        <f>IF(SUM(COUNTIFS('Planificación 2026-1'!E:E,"SUNAMPE",'Planificación 2026-1'!W:W,C285,'Planificación 2026-1'!G:G,"AF"))&gt;0," P01"," ")</f>
        <v xml:space="preserve"> </v>
      </c>
      <c r="AR285" s="78" t="str">
        <f>IF(SUM(COUNTIFS('Planificación 2026-1'!E:E,"SUNAMPE",'Planificación 2026-1'!W:W,C285,'Planificación 2026-1'!G:G,"EN"))&gt;0,"P02"," ")</f>
        <v xml:space="preserve"> </v>
      </c>
      <c r="AS285" s="78" t="str">
        <f>IF(SUM(COUNTIFS('Planificación 2026-1'!E:E,"SUNAMPE",'Planificación 2026-1'!W:W,C285,'Planificación 2026-1'!G:G,"IS"))&gt;0,"P03"," ")</f>
        <v xml:space="preserve"> </v>
      </c>
      <c r="AT285" s="78" t="str">
        <f>IF(SUM(COUNTIFS('Planificación 2026-1'!E:E,"SUNAMPE",'Planificación 2026-1'!W:W,C285,'Planificación 2026-1'!G:G,"PS"))&gt;0,"P04"," ")</f>
        <v xml:space="preserve"> </v>
      </c>
      <c r="AU285" s="78"/>
      <c r="AV285" s="78" t="str">
        <f>IF(SUM(COUNTIFS('Planificación 2026-1'!E:E,"SUNAMPE",'Planificación 2026-1'!W:W,C285,'Planificación 2026-1'!G:G,"IN"))&gt;0,"P06"," ")</f>
        <v xml:space="preserve"> </v>
      </c>
      <c r="AW285" s="78" t="str">
        <f>IF(SUM(COUNTIFS('Planificación 2026-1'!E:E,"SUNAMPE",'Planificación 2026-1'!W:W,C285,'Planificación 2026-1'!G:G,"CA"))&gt;0,"P07"," ")</f>
        <v xml:space="preserve"> </v>
      </c>
      <c r="AX285" s="78" t="str">
        <f>IF(SUM(COUNTIFS('Planificación 2026-1'!E:E,"SUNAMPE",'Planificación 2026-1'!W:W,C285,'Planificación 2026-1'!G:G,"DE"))&gt;0,"P08"," ")</f>
        <v xml:space="preserve"> </v>
      </c>
      <c r="AY285" s="78" t="str">
        <f>IF(SUM(COUNTIFS('Planificación 2026-1'!E:E,"SUNAMPE",'Planificación 2026-1'!W:W,C285,'Planificación 2026-1'!G:G,"OB"))&gt;0,"P09"," ")</f>
        <v xml:space="preserve"> </v>
      </c>
      <c r="AZ285" s="78" t="str">
        <f>IF(SUM(COUNTIFS('Planificación 2026-1'!E:E,"SUNAMPE",'Planificación 2026-1'!W:W,C285,'Planificación 2026-1'!G:G,"MH"))&gt;0,"P31"," ")</f>
        <v>P31</v>
      </c>
      <c r="BA285" s="78" t="str">
        <f>IF(SUM(COUNTIFS('Planificación 2026-1'!E:E,"SUNAMPE",'Planificación 2026-1'!W:W,C285,'Planificación 2026-1'!G:G,"IC"))&gt;0,"P32"," ")</f>
        <v xml:space="preserve"> </v>
      </c>
      <c r="BB285" s="78" t="str">
        <f>IF(SUM(COUNTIFS('Planificación 2026-1'!E:E,"SUNAMPE",'Planificación 2026-1'!W:W,C285,'Planificación 2026-1'!G:G,"AR"))&gt;0,"P34"," ")</f>
        <v xml:space="preserve"> </v>
      </c>
      <c r="BC285" s="78" t="str">
        <f>IF(SUM(COUNTIFS('Planificación 2026-1'!E:E,"SUNAMPE",'Planificación 2026-1'!W:W,C285,'Planificación 2026-1'!G:G,"T1"))&gt;0,"P35"," ")</f>
        <v xml:space="preserve"> </v>
      </c>
      <c r="BD285" s="78" t="str">
        <f>IF(SUM(COUNTIFS('Planificación 2026-1'!E:E,"SUNAMPE",'Planificación 2026-1'!W:W,C285,'Planificación 2026-1'!G:G,"T3"))&gt;0,"P36"," ")</f>
        <v xml:space="preserve"> </v>
      </c>
      <c r="BE285" s="78" t="str">
        <f>IF(SUM(COUNTIFS('Planificación 2026-1'!E:E,"SUNAMPE",'Planificación 2026-1'!W:W,C285,'Planificación 2026-1'!G:G,"T2"))&gt;0,"P37"," ")</f>
        <v xml:space="preserve"> </v>
      </c>
      <c r="BF285" s="78" t="str">
        <f>IF(SUM(COUNTIFS('Planificación 2026-1'!E:E,"SUNAMPE",'Planificación 2026-1'!W:W,C285,'Planificación 2026-1'!G:G,"AE"))&gt;0,"P38"," ")</f>
        <v xml:space="preserve"> </v>
      </c>
      <c r="BG285" s="78" t="str">
        <f>IF(SUM(COUNTIFS('Planificación 2026-1'!E:E,"SUNAMPE",'Planificación 2026-1'!W:W,C285,'Planificación 2026-1'!G:G,"T4"))&gt;0,"P55"," ")</f>
        <v xml:space="preserve"> </v>
      </c>
      <c r="BH285" s="78" t="str">
        <f>IF(SUM(COUNTIFS('Planificación 2026-1'!E:E,"HUAURA",'Planificación 2026-1'!W:W,C285,'Planificación 2026-1'!G:G,"AF"))&gt;0," P01"," ")</f>
        <v xml:space="preserve"> </v>
      </c>
      <c r="BI285" s="78" t="str">
        <f>IF(SUM(COUNTIFS('Planificación 2026-1'!E:E,"HUAURA",'Planificación 2026-1'!W:W,C285,'Planificación 2026-1'!G:G,"EN"))&gt;0,"P02"," ")</f>
        <v xml:space="preserve"> </v>
      </c>
      <c r="BJ285" s="78" t="str">
        <f>IF(SUM(COUNTIFS('Planificación 2026-1'!E:E,"HUAURA",'Planificación 2026-1'!W:W,C285,'Planificación 2026-1'!G:G,"IS"))&gt;0,"P03"," ")</f>
        <v xml:space="preserve"> </v>
      </c>
      <c r="BK285" s="78" t="str">
        <f>IF(SUM(COUNTIFS('Planificación 2026-1'!E:E,"HUAURA",'Planificación 2026-1'!W:W,C285,'Planificación 2026-1'!G:G,"PS"))&gt;0,"P04"," ")</f>
        <v xml:space="preserve"> </v>
      </c>
      <c r="BL285" s="78"/>
      <c r="BM285" s="78" t="str">
        <f>IF(SUM(COUNTIFS('Planificación 2026-1'!E:E,"HUAURA",'Planificación 2026-1'!W:W,C285,'Planificación 2026-1'!G:G,"IN"))&gt;0,"P06"," ")</f>
        <v xml:space="preserve"> </v>
      </c>
      <c r="BN285" s="78" t="str">
        <f>IF(SUM(COUNTIFS('Planificación 2026-1'!E:E,"HUAURA",'Planificación 2026-1'!W:W,C285,'Planificación 2026-1'!G:G,"CA"))&gt;0,"P07"," ")</f>
        <v xml:space="preserve"> </v>
      </c>
      <c r="BO285" s="78" t="str">
        <f>IF(SUM(COUNTIFS('Planificación 2026-1'!E:E,"HUAURA",'Planificación 2026-1'!W:W,C285,'Planificación 2026-1'!G:G,"DE"))&gt;0,"P08"," ")</f>
        <v xml:space="preserve"> </v>
      </c>
      <c r="BP285" s="78" t="str">
        <f>IF(SUM(COUNTIFS('Planificación 2026-1'!E:E,"HUAURA",'Planificación 2026-1'!W:W,C285,'Planificación 2026-1'!G:G,"OB"))&gt;0,"P09"," ")</f>
        <v xml:space="preserve"> </v>
      </c>
      <c r="BQ285" s="78" t="str">
        <f>IF(SUM(COUNTIFS('Planificación 2026-1'!E:E,"HUAURA",'Planificación 2026-1'!W:W,C285,'Planificación 2026-1'!G:G,"MH"))&gt;0,"P31"," ")</f>
        <v xml:space="preserve"> </v>
      </c>
      <c r="BR285" s="78" t="str">
        <f>IF(SUM(COUNTIFS('Planificación 2026-1'!E:E,"HUAURA",'Planificación 2026-1'!W:W,C285,'Planificación 2026-1'!G:G,"IC"))&gt;0,"P32"," ")</f>
        <v xml:space="preserve"> </v>
      </c>
      <c r="BS285" s="78" t="str">
        <f>IF(SUM(COUNTIFS('Planificación 2026-1'!E:E,"HUAURA",'Planificación 2026-1'!W:W,C285,'Planificación 2026-1'!G:G,"AR"))&gt;0,"P34"," ")</f>
        <v xml:space="preserve"> </v>
      </c>
      <c r="BT285" s="78" t="str">
        <f>IF(SUM(COUNTIFS('Planificación 2026-1'!E:E,"HUAURA",'Planificación 2026-1'!W:W,C285,'Planificación 2026-1'!G:G,"T1"))&gt;0,"P35"," ")</f>
        <v xml:space="preserve"> </v>
      </c>
      <c r="BU285" s="78" t="str">
        <f>IF(SUM(COUNTIFS('Planificación 2026-1'!E:E,"HUAURA",'Planificación 2026-1'!W:W,C285,'Planificación 2026-1'!G:G,"T3"))&gt;0,"P36"," ")</f>
        <v xml:space="preserve"> </v>
      </c>
      <c r="BV285" s="78" t="str">
        <f>IF(SUM(COUNTIFS('Planificación 2026-1'!E:E,"HUAURA",'Planificación 2026-1'!W:W,C285,'Planificación 2026-1'!G:G,"T2"))&gt;0,"P37"," ")</f>
        <v xml:space="preserve"> </v>
      </c>
      <c r="BW285" s="78" t="str">
        <f>IF(SUM(COUNTIFS('Planificación 2026-1'!E:E,"HUAURA",'Planificación 2026-1'!W:W,C285,'Planificación 2026-1'!G:G,"AE"))&gt;0,"P38"," ")</f>
        <v xml:space="preserve"> </v>
      </c>
      <c r="BX285" s="78" t="str">
        <f>IF(SUM(COUNTIFS('Planificación 2026-1'!E:E,"HUAURA",'Planificación 2026-1'!W:W,C285,'Planificación 2026-1'!G:G,"T4"))&gt;0,"P55"," ")</f>
        <v xml:space="preserve"> </v>
      </c>
      <c r="BY285" s="79">
        <f>SUMIFS('Planificación 2026-1'!R:R,'Planificación 2026-1'!W:W,C285,'Planificación 2026-1'!G:G,"AF",'Planificación 2026-1'!H:H,"&gt;2")</f>
        <v>0</v>
      </c>
      <c r="BZ285" s="79">
        <f>SUMIFS('Planificación 2026-1'!R:R,'Planificación 2026-1'!W:W,C285,'Planificación 2026-1'!G:G,"EN",'Planificación 2026-1'!H:H,"&gt;2")</f>
        <v>0</v>
      </c>
      <c r="CA285" s="79">
        <f>SUMIFS('Planificación 2026-1'!R:R,'Planificación 2026-1'!W:W,C285,'Planificación 2026-1'!G:G,"IS",'Planificación 2026-1'!H:H,"&gt;2")</f>
        <v>0</v>
      </c>
      <c r="CB285" s="79">
        <f>SUMIFS('Planificación 2026-1'!R:R,'Planificación 2026-1'!W:W,C285,'Planificación 2026-1'!G:G,"PS",'Planificación 2026-1'!H:H,"&gt;2")</f>
        <v>0</v>
      </c>
      <c r="CC285" s="79">
        <f>SUMIFS('Planificación 2026-1'!R:R,'Planificación 2026-1'!W:W,C285,'Planificación 2026-1'!G:G,"IN",'Planificación 2026-1'!H:H,"&gt;2")</f>
        <v>0</v>
      </c>
      <c r="CD285" s="79">
        <f>SUMIFS('Planificación 2026-1'!R:R,'Planificación 2026-1'!W:W,C285,'Planificación 2026-1'!G:G,"CA",'Planificación 2026-1'!H:H,"&gt;2")</f>
        <v>0</v>
      </c>
      <c r="CE285" s="79">
        <f>SUMIFS('Planificación 2026-1'!R:R,'Planificación 2026-1'!W:W,C285,'Planificación 2026-1'!G:G,"DE",'Planificación 2026-1'!H:H,"&gt;2")</f>
        <v>0</v>
      </c>
      <c r="CF285" s="79">
        <f>SUMIFS('Planificación 2026-1'!R:R,'Planificación 2026-1'!W:W,C285,'Planificación 2026-1'!G:G,"OB",'Planificación 2026-1'!H:H,"&gt;2")</f>
        <v>0</v>
      </c>
      <c r="CG285" s="79">
        <f>SUMIFS('Planificación 2026-1'!R:R,'Planificación 2026-1'!W:W,C285,'Planificación 2026-1'!G:G,"MH",'Planificación 2026-1'!H:H,"&gt;2")</f>
        <v>15</v>
      </c>
      <c r="CH285" s="79">
        <f>SUMIFS('Planificación 2026-1'!R:R,'Planificación 2026-1'!W:W,C285,'Planificación 2026-1'!G:G,"IC",'Planificación 2026-1'!H:H,"&gt;2")</f>
        <v>0</v>
      </c>
      <c r="CI285" s="79">
        <f>SUMIFS('Planificación 2026-1'!R:R,'Planificación 2026-1'!W:W,C285,'Planificación 2026-1'!G:G,"AR",'Planificación 2026-1'!H:H,"&gt;2")</f>
        <v>0</v>
      </c>
      <c r="CJ285" s="79">
        <f>SUMIFS('Planificación 2026-1'!R:R,'Planificación 2026-1'!W:W,C285,'Planificación 2026-1'!G:G,"T1",'Planificación 2026-1'!H:H,"&gt;2")</f>
        <v>0</v>
      </c>
      <c r="CK285" s="79">
        <f>SUMIFS('Planificación 2026-1'!R:R,'Planificación 2026-1'!W:W,C285,'Planificación 2026-1'!G:G,"T3",'Planificación 2026-1'!H:H,"&gt;2")</f>
        <v>0</v>
      </c>
      <c r="CL285" s="79">
        <f>SUMIFS('Planificación 2026-1'!R:R,'Planificación 2026-1'!W:W,C285,'Planificación 2026-1'!G:G,"T2",'Planificación 2026-1'!H:H,"&gt;2")</f>
        <v>0</v>
      </c>
      <c r="CM285" s="79">
        <f>SUMIFS('Planificación 2026-1'!R:R,'Planificación 2026-1'!W:W,C285,'Planificación 2026-1'!G:G,"AE",'Planificación 2026-1'!H:H,"&gt;2")</f>
        <v>0</v>
      </c>
      <c r="CN285" s="79">
        <f>SUMIFS('Planificación 2026-1'!R:R,'Planificación 2026-1'!W:W,C285,'Planificación 2026-1'!G:G,"T4",'Planificación 2026-1'!H:H,"&gt;2")</f>
        <v>0</v>
      </c>
      <c r="CO285" s="79">
        <f>SUMIFS('Planificación 2026-1'!R:R,'Planificación 2026-1'!W:W,C285,'Planificación 2026-1'!G:G,"AF",'Planificación 2026-1'!H:H,"&lt;3")</f>
        <v>0</v>
      </c>
      <c r="CP285" s="79">
        <f>SUMIFS('Planificación 2026-1'!R:R,'Planificación 2026-1'!W:W,C285,'Planificación 2026-1'!G:G,"EN",'Planificación 2026-1'!H:H,"&lt;3")</f>
        <v>0</v>
      </c>
      <c r="CQ285" s="79">
        <f>SUMIFS('Planificación 2026-1'!R:R,'Planificación 2026-1'!W:W,C285,'Planificación 2026-1'!G:G,"IS",'Planificación 2026-1'!H:H,"&lt;3")</f>
        <v>0</v>
      </c>
      <c r="CR285" s="79">
        <f>SUMIFS('Planificación 2026-1'!R:R,'Planificación 2026-1'!W:W,C285,'Planificación 2026-1'!G:G,"PS",'Planificación 2026-1'!H:H,"&lt;3")</f>
        <v>0</v>
      </c>
      <c r="CS285" s="79">
        <f>SUMIFS('Planificación 2026-1'!R:R,'Planificación 2026-1'!W:W,C285,'Planificación 2026-1'!G:G,"IN",'Planificación 2026-1'!H:H,"&lt;3")</f>
        <v>0</v>
      </c>
      <c r="CT285" s="79">
        <f>SUMIFS('Planificación 2026-1'!R:R,'Planificación 2026-1'!W:W,C285,'Planificación 2026-1'!G:G,"CA",'Planificación 2026-1'!H:H,"&lt;3")</f>
        <v>0</v>
      </c>
      <c r="CU285" s="79">
        <f>SUMIFS('Planificación 2026-1'!R:R,'Planificación 2026-1'!W:W,C285,'Planificación 2026-1'!G:G,"DE",'Planificación 2026-1'!H:H,"&lt;3")</f>
        <v>0</v>
      </c>
      <c r="CV285" s="79">
        <f>SUMIFS('Planificación 2026-1'!R:R,'Planificación 2026-1'!W:W,C285,'Planificación 2026-1'!G:G,"OB",'Planificación 2026-1'!H:H,"&lt;3")</f>
        <v>0</v>
      </c>
      <c r="CW285" s="79">
        <f>SUMIFS('Planificación 2026-1'!R:R,'Planificación 2026-1'!W:W,C285,'Planificación 2026-1'!G:G,"MH",'Planificación 2026-1'!H:H,"&lt;3")</f>
        <v>0</v>
      </c>
      <c r="CX285" s="79">
        <f>SUMIFS('Planificación 2026-1'!R:R,'Planificación 2026-1'!W:W,C285,'Planificación 2026-1'!G:G,"IC",'Planificación 2026-1'!H:H,"&lt;3")</f>
        <v>0</v>
      </c>
      <c r="CY285" s="79">
        <f>SUMIFS('Planificación 2026-1'!R:R,'Planificación 2026-1'!W:W,C285,'Planificación 2026-1'!G:G,"AR",'Planificación 2026-1'!H:H,"&lt;3")</f>
        <v>0</v>
      </c>
      <c r="CZ285" s="79">
        <f>SUMIFS('Planificación 2026-1'!R:R,'Planificación 2026-1'!W:W,C285,'Planificación 2026-1'!G:G,"T1",'Planificación 2026-1'!H:H,"&lt;3")</f>
        <v>0</v>
      </c>
      <c r="DA285" s="79">
        <f>SUMIFS('Planificación 2026-1'!R:R,'Planificación 2026-1'!W:W,C285,'Planificación 2026-1'!G:G,"T3",'Planificación 2026-1'!H:H,"&lt;3")</f>
        <v>0</v>
      </c>
      <c r="DB285" s="79">
        <f>SUMIFS('Planificación 2026-1'!R:R,'Planificación 2026-1'!W:W,C285,'Planificación 2026-1'!G:G,"T2",'Planificación 2026-1'!H:H,"&lt;3")</f>
        <v>0</v>
      </c>
      <c r="DC285" s="79">
        <f>SUMIFS('Planificación 2026-1'!R:R,'Planificación 2026-1'!W:W,C285,'Planificación 2026-1'!G:G,"AE",'Planificación 2026-1'!H:H,"&lt;3")</f>
        <v>0</v>
      </c>
      <c r="DD285" s="79">
        <f>SUMIFS('Planificación 2026-1'!R:R,'Planificación 2026-1'!W:W,C285,'Planificación 2026-1'!G:G,"T4",'Planificación 2026-1'!H:H,"&lt;3")</f>
        <v>0</v>
      </c>
      <c r="DE285" s="78" t="str">
        <f t="shared" si="60"/>
        <v/>
      </c>
      <c r="DF285" s="30">
        <f>IF(C285="","",SUMIFS('Planificación 2026-1'!R:R,'Planificación 2026-1'!W:W,C285,'Planificación 2026-1'!E:E,"PRINCIPAL",'Planificación 2026-1'!X:X,"VIRTUAL"))</f>
        <v>0</v>
      </c>
      <c r="DG285" s="30">
        <f>IF(C285="","",SUMIFS('Planificación 2026-1'!R:R,'Planificación 2026-1'!W:W,C285,'Planificación 2026-1'!E:E,"PRINCIPAL",'Planificación 2026-1'!X:X,"PRESENCIAL"))</f>
        <v>0</v>
      </c>
      <c r="DH285" s="30">
        <f>IF(C285="","",SUMIFS('Planificación 2026-1'!R:R,'Planificación 2026-1'!W:W,C285,'Planificación 2026-1'!E:E,"PRINCIPAL",'Planificación 2026-1'!X:X,"HIBRIDO PRESENCIAL"))</f>
        <v>0</v>
      </c>
      <c r="DI285" s="78" t="str">
        <f t="shared" si="61"/>
        <v/>
      </c>
      <c r="DJ285" s="78">
        <f>IF(C285="","",SUMIFS('Planificación 2026-1'!R:R,'Planificación 2026-1'!W:W,C285,'Planificación 2026-1'!E:E,"FILIAL",'Planificación 2026-1'!X:X,"VIRTUAL"))</f>
        <v>0</v>
      </c>
      <c r="DK285" s="80">
        <f>IF(C285="","",SUMIFS('Planificación 2026-1'!R:R,'Planificación 2026-1'!W:W,C285,'Planificación 2026-1'!E:E,"FILIAL",'Planificación 2026-1'!X:X,"PRESENCIAL"))</f>
        <v>0</v>
      </c>
      <c r="DL285" s="42">
        <f>IF(C285="","",SUMIFS('Planificación 2026-1'!R:R,'Planificación 2026-1'!W:W,C285,'Planificación 2026-1'!E:E,"FILIAL",'Planificación 2026-1'!X:X,"HIBRIDO PRESENCIAL"))</f>
        <v>0</v>
      </c>
      <c r="DM285" s="81" t="str">
        <f t="shared" si="62"/>
        <v>P31</v>
      </c>
      <c r="DN285" s="78">
        <f>IF(C285="","",SUMIFS('Planificación 2026-1'!R:R,'Planificación 2026-1'!W:W,C285,'Planificación 2026-1'!E:E,"SUNAMPE",'Planificación 2026-1'!X:X,"VIRTUAL"))</f>
        <v>0</v>
      </c>
      <c r="DO285" s="42">
        <f>IF(C285="","",SUMIFS('Planificación 2026-1'!R:R,'Planificación 2026-1'!W:W,C285,'Planificación 2026-1'!E:E,"SUNAMPE",'Planificación 2026-1'!X:X,"PRESENCIAL"))</f>
        <v>15</v>
      </c>
      <c r="DP285" s="81" t="str">
        <f t="shared" si="63"/>
        <v/>
      </c>
      <c r="DQ285" s="78">
        <f>IF(C285="","",SUMIFS('Planificación 2026-1'!R:R,'Planificación 2026-1'!W:W,C285,'Planificación 2026-1'!E:E,"HUAURA",'Planificación 2026-1'!X:X,"VIRTUAL"))</f>
        <v>0</v>
      </c>
      <c r="DR285" s="42">
        <f>IF(C285="","",SUMIFS('Planificación 2026-1'!R:R,'Planificación 2026-1'!W:W,C285,'Planificación 2026-1'!E:E,"HUAURA",'Planificación 2026-1'!X:X,"PRESENCIAL"))</f>
        <v>0</v>
      </c>
      <c r="DS285" s="48">
        <f>SUMIFS('Planificación 2026-1'!R:R,'Planificación 2026-1'!W:W,C285,'Planificación 2026-1'!E:E,"PRINCIPAL",'Planificación 2026-1'!X:X,"VIRTUAL",'Planificación 2026-1'!H:H,"&gt;2")</f>
        <v>0</v>
      </c>
      <c r="DT285" s="48">
        <f>SUMIFS('Planificación 2026-1'!R:R,'Planificación 2026-1'!W:W,C285,'Planificación 2026-1'!E:E,"PRINCIPAL",'Planificación 2026-1'!X:X,"&lt;&gt;VIRTUAL",'Planificación 2026-1'!H:H,"&gt;2")</f>
        <v>0</v>
      </c>
      <c r="DU285" s="48">
        <f>SUMIFS('Planificación 2026-1'!R:R,'Planificación 2026-1'!W:W,C285,'Planificación 2026-1'!E:E,"SUNAMPE",'Planificación 2026-1'!X:X,"VIRTUAL",'Planificación 2026-1'!H:H,"&gt;2")</f>
        <v>0</v>
      </c>
      <c r="DV285" s="48">
        <f>SUMIFS('Planificación 2026-1'!R:R,'Planificación 2026-1'!W:W,C285,'Planificación 2026-1'!E:E,"SUNAMPE",'Planificación 2026-1'!X:X,"&lt;&gt;VIRTUAL",'Planificación 2026-1'!H:H,"&gt;2")</f>
        <v>15</v>
      </c>
      <c r="DW285" s="48">
        <f>SUMIFS('Planificación 2026-1'!R:R,'Planificación 2026-1'!W:W,C285,'Planificación 2026-1'!E:E,"FILIAL",'Planificación 2026-1'!X:X,"VIRTUAL",'Planificación 2026-1'!H:H,"&gt;2")</f>
        <v>0</v>
      </c>
      <c r="DX285" s="48">
        <f>SUMIFS('Planificación 2026-1'!R:R,'Planificación 2026-1'!W:W,C285,'Planificación 2026-1'!E:E,"FILIAL",'Planificación 2026-1'!X:X,"&lt;&gt;VIRTUAL",'Planificación 2026-1'!H:H,"&gt;2")</f>
        <v>0</v>
      </c>
      <c r="DY285" s="48">
        <f>SUMIFS('Planificación 2026-1'!R:R,'Planificación 2026-1'!W:W,C285,'Planificación 2026-1'!E:E,"PORUMA",'Planificación 2026-1'!X:X,"VIRTUAL",'Planificación 2026-1'!H:H,"&gt;2")</f>
        <v>0</v>
      </c>
      <c r="DZ285" s="48">
        <f>SUMIFS('Planificación 2026-1'!R:R,'Planificación 2026-1'!W:W,C285,'Planificación 2026-1'!E:E,"PORUMA",'Planificación 2026-1'!X:X,"&lt;&gt;VIRTUAL",'Planificación 2026-1'!H:H,"&gt;2")</f>
        <v>0</v>
      </c>
      <c r="EA285" s="48">
        <f>SUMIFS('Planificación 2026-1'!R:R,'Planificación 2026-1'!W:W,C285,'Planificación 2026-1'!E:E,"HUAURA",'Planificación 2026-1'!X:X,"VIRTUAL",'Planificación 2026-1'!H:H,"&gt;2")</f>
        <v>0</v>
      </c>
      <c r="EB285" s="48">
        <f>SUMIFS('Planificación 2026-1'!R:R,'Planificación 2026-1'!W:W,C285,'Planificación 2026-1'!E:E,"HUAURA",'Planificación 2026-1'!X:X,"&lt;&gt;VIRTUAL",'Planificación 2026-1'!H:H,"&gt;2")</f>
        <v>0</v>
      </c>
      <c r="EC285" s="48">
        <f>SUMIFS('Planificación 2026-1'!R:R,'Planificación 2026-1'!W:W,C285,'Planificación 2026-1'!E:E,"PRINCIPAL",'Planificación 2026-1'!X:X,"VIRTUAL",'Planificación 2026-1'!H:H,"&lt;3")</f>
        <v>0</v>
      </c>
      <c r="ED285" s="48">
        <f>SUMIFS('Planificación 2026-1'!R:R,'Planificación 2026-1'!W:W,C285,'Planificación 2026-1'!E:E,"PRINCIPAL",'Planificación 2026-1'!X:X,"&lt;&gt;VIRTUAL",'Planificación 2026-1'!H:H,"&lt;3")</f>
        <v>0</v>
      </c>
      <c r="EE285" s="48">
        <f>SUMIFS('Planificación 2026-1'!R:R,'Planificación 2026-1'!W:W,C285,'Planificación 2026-1'!E:E,"SUNAMPE",'Planificación 2026-1'!X:X,"VIRTUAL",'Planificación 2026-1'!H:H,"&lt;3")</f>
        <v>0</v>
      </c>
      <c r="EF285" s="48">
        <f>SUMIFS('Planificación 2026-1'!R:R,'Planificación 2026-1'!W:W,C285,'Planificación 2026-1'!E:E,"SUNAMPE",'Planificación 2026-1'!X:X,"&lt;&gt;VIRTUAL",'Planificación 2026-1'!H:H,"&lt;3")</f>
        <v>0</v>
      </c>
      <c r="EG285" s="48">
        <f>SUMIFS('Planificación 2026-1'!R:R,'Planificación 2026-1'!W:W,C285,'Planificación 2026-1'!E:E,"FILIAL",'Planificación 2026-1'!X:X,"VIRTUAL",'Planificación 2026-1'!H:H,"&lt;3")</f>
        <v>0</v>
      </c>
      <c r="EH285" s="48">
        <f>SUMIFS('Planificación 2026-1'!R:R,'Planificación 2026-1'!W:W,C285,'Planificación 2026-1'!E:E,"FILIAL",'Planificación 2026-1'!X:X,"&lt;&gt;VIRTUAL",'Planificación 2026-1'!H:H,"&lt;3")</f>
        <v>0</v>
      </c>
      <c r="EI285" s="48">
        <f>SUMIFS('Planificación 2026-1'!R:R,'Planificación 2026-1'!W:W,C285,'Planificación 2026-1'!E:E,"PORUMA",'Planificación 2026-1'!X:X,"VIRTUAL",'Planificación 2026-1'!H:H,"&lt;3")</f>
        <v>0</v>
      </c>
      <c r="EJ285" s="48">
        <f>SUMIFS('Planificación 2026-1'!R:R,'Planificación 2026-1'!W:W,C285,'Planificación 2026-1'!E:E,"PORUMA",'Planificación 2026-1'!X:X,"&lt;&gt;VIRTUAL",'Planificación 2026-1'!H:H,"&lt;3")</f>
        <v>0</v>
      </c>
      <c r="EK285" s="48">
        <f>SUMIFS('Planificación 2026-1'!R:R,'Planificación 2026-1'!W:W,C285,'Planificación 2026-1'!E:E,"HUAURA",'Planificación 2026-1'!X:X,"VIRTUAL",'Planificación 2026-1'!H:H,"&lt;3")</f>
        <v>0</v>
      </c>
      <c r="EL285" s="48">
        <f>SUMIFS('Planificación 2026-1'!R:R,'Planificación 2026-1'!W:W,C285,'Planificación 2026-1'!E:E,"HUAURA",'Planificación 2026-1'!X:X,"&lt;&gt;VIRTUAL",'Planificación 2026-1'!H:H,"&lt;3")</f>
        <v>0</v>
      </c>
      <c r="EM285" s="48">
        <f t="shared" si="64"/>
        <v>0</v>
      </c>
      <c r="EN285" s="48">
        <f t="shared" si="65"/>
        <v>0</v>
      </c>
      <c r="EO285" s="48">
        <f t="shared" si="66"/>
        <v>0</v>
      </c>
      <c r="EP285" s="48">
        <f t="shared" si="67"/>
        <v>0</v>
      </c>
      <c r="EQ285" s="48">
        <f t="shared" si="68"/>
        <v>15</v>
      </c>
      <c r="ER285" s="48"/>
      <c r="ES285" s="48">
        <f t="shared" si="69"/>
        <v>0</v>
      </c>
      <c r="ET285" s="48">
        <f t="shared" si="70"/>
        <v>15</v>
      </c>
      <c r="EU285" s="48" t="b">
        <f t="shared" si="71"/>
        <v>1</v>
      </c>
      <c r="EV285" s="48" t="str">
        <f t="shared" si="72"/>
        <v/>
      </c>
      <c r="EW285" s="48" t="str">
        <f t="shared" si="73"/>
        <v>PRESENCIAL</v>
      </c>
    </row>
    <row r="286" spans="2:153" x14ac:dyDescent="0.3">
      <c r="B286" s="383">
        <v>283</v>
      </c>
      <c r="C286" s="107" t="s">
        <v>959</v>
      </c>
      <c r="D286" s="82">
        <f>SUMIF('Planificación 2026-1'!W:W,C286,'Planificación 2026-1'!R:R)</f>
        <v>14</v>
      </c>
      <c r="E286" s="385" t="s">
        <v>319</v>
      </c>
      <c r="F286" s="386"/>
      <c r="G286" s="107" t="s">
        <v>431</v>
      </c>
      <c r="H286" s="107" t="s">
        <v>438</v>
      </c>
      <c r="I286" s="77" t="str">
        <f>IF(SUM(COUNTIFS('Planificación 2026-1'!E:E,"PRINCIPAL",'Planificación 2026-1'!W:W,C286,'Planificación 2026-1'!G:G,"AF"))&gt;0,"P01"," ")</f>
        <v xml:space="preserve"> </v>
      </c>
      <c r="J286" s="78" t="str">
        <f>IF(SUM(COUNTIFS('Planificación 2026-1'!E:E,"PRINCIPAL",'Planificación 2026-1'!W:W,C286,'Planificación 2026-1'!G:G,"EN"))&gt;0,"P02"," ")</f>
        <v xml:space="preserve"> </v>
      </c>
      <c r="K286" s="78" t="str">
        <f>IF(SUM(COUNTIFS('Planificación 2026-1'!E:E,"PRINCIPAL",'Planificación 2026-1'!W:W,C286,'Planificación 2026-1'!G:G,"IS"))&gt;0,"P03"," ")</f>
        <v xml:space="preserve"> </v>
      </c>
      <c r="L286" s="78" t="str">
        <f>IF(SUM(COUNTIFS('Planificación 2026-1'!E:E,"PRINCIPAL",'Planificación 2026-1'!W:W,C286,'Planificación 2026-1'!G:G,"PS"))&gt;0,"P04"," ")</f>
        <v xml:space="preserve"> </v>
      </c>
      <c r="M286" s="78"/>
      <c r="N286" s="78" t="str">
        <f>IF(SUM(COUNTIFS('Planificación 2026-1'!E:E,"PRINCIPAL",'Planificación 2026-1'!W:W,C286,'Planificación 2026-1'!G:G,"IN"))&gt;0,"P06"," ")</f>
        <v xml:space="preserve"> </v>
      </c>
      <c r="O286" s="78" t="str">
        <f>IF(SUM(COUNTIFS('Planificación 2026-1'!E:E,"PRINCIPAL",'Planificación 2026-1'!W:W,C286,'Planificación 2026-1'!G:G,"CA"))&gt;0,"P07"," ")</f>
        <v xml:space="preserve"> </v>
      </c>
      <c r="P286" s="78" t="str">
        <f>IF(SUM(COUNTIFS('Planificación 2026-1'!E:E,"PRINCIPAL",'Planificación 2026-1'!W:W,C286,'Planificación 2026-1'!G:G,"DE"))&gt;0,"P08"," ")</f>
        <v xml:space="preserve"> </v>
      </c>
      <c r="Q286" s="78" t="str">
        <f>IF(SUM(COUNTIFS('Planificación 2026-1'!E:E,"PRINCIPAL",'Planificación 2026-1'!W:W,C286,'Planificación 2026-1'!G:G,"OB"))&gt;0,"P09"," ")</f>
        <v>P09</v>
      </c>
      <c r="R286" s="78" t="str">
        <f>IF(SUM(COUNTIFS('Planificación 2026-1'!E:E,"PRINCIPAL",'Planificación 2026-1'!W:W,C286,'Planificación 2026-1'!G:G,"MH"))&gt;0,"P31"," ")</f>
        <v xml:space="preserve"> </v>
      </c>
      <c r="S286" s="78" t="str">
        <f>IF(SUM(COUNTIFS('Planificación 2026-1'!E:E,"PRINCIPAL",'Planificación 2026-1'!W:W,C286,'Planificación 2026-1'!G:G,"IC"))&gt;0,"P32"," ")</f>
        <v xml:space="preserve"> </v>
      </c>
      <c r="T286" s="78" t="str">
        <f>IF(SUM(COUNTIFS('Planificación 2026-1'!E:E,"PRINCIPAL",'Planificación 2026-1'!W:W,C286,'Planificación 2026-1'!G:G,"AR"))&gt;0,"P34"," ")</f>
        <v xml:space="preserve"> </v>
      </c>
      <c r="U286" s="78" t="str">
        <f>IF(SUM(COUNTIFS('Planificación 2026-1'!E:E,"PRINCIPAL",'Planificación 2026-1'!W:W,C286,'Planificación 2026-1'!G:G,"T1"))&gt;0,"P35"," ")</f>
        <v xml:space="preserve"> </v>
      </c>
      <c r="V286" s="78" t="str">
        <f>IF(SUM(COUNTIFS('Planificación 2026-1'!E:E,"PRINCIPAL",'Planificación 2026-1'!W:W,C286,'Planificación 2026-1'!G:G,"T3"))&gt;0,"P36"," ")</f>
        <v xml:space="preserve"> </v>
      </c>
      <c r="W286" s="78" t="str">
        <f>IF(SUM(COUNTIFS('Planificación 2026-1'!E:E,"PRINCIPAL",'Planificación 2026-1'!W:W,C286,'Planificación 2026-1'!G:G,"T2"))&gt;0,"P37"," ")</f>
        <v xml:space="preserve"> </v>
      </c>
      <c r="X286" s="78" t="str">
        <f>IF(SUM(COUNTIFS('Planificación 2026-1'!E:E,"PRINCIPAL",'Planificación 2026-1'!W:W,C286,'Planificación 2026-1'!G:G,"AE"))&gt;0,"P38"," ")</f>
        <v xml:space="preserve"> </v>
      </c>
      <c r="Y286" s="78" t="str">
        <f>IF(SUM(COUNTIFS('Planificación 2026-1'!E:E,"PRINCIPAL",'Planificación 2026-1'!W:W,C286,'Planificación 2026-1'!G:G,"T4"))&gt;0,"P55"," ")</f>
        <v xml:space="preserve"> </v>
      </c>
      <c r="Z286" s="78" t="str">
        <f>IF(SUM(COUNTIFS('Planificación 2026-1'!E:E,"FILIAL",'Planificación 2026-1'!W:W,C286,'Planificación 2026-1'!G:G,"AF"))&gt;0," P01"," ")</f>
        <v xml:space="preserve"> </v>
      </c>
      <c r="AA286" s="78" t="str">
        <f>IF(SUM(COUNTIFS('Planificación 2026-1'!E:E,"FILIAL",'Planificación 2026-1'!W:W,C286,'Planificación 2026-1'!G:G,"EN"))&gt;0,"P02"," ")</f>
        <v xml:space="preserve"> </v>
      </c>
      <c r="AB286" s="78" t="str">
        <f>IF(SUM(COUNTIFS('Planificación 2026-1'!E:E,"FILIAL",'Planificación 2026-1'!W:W,C286,'Planificación 2026-1'!G:G,"IS"))&gt;0,"P03"," ")</f>
        <v xml:space="preserve"> </v>
      </c>
      <c r="AC286" s="78" t="str">
        <f>IF(SUM(COUNTIFS('Planificación 2026-1'!E:E,"FILIAL",'Planificación 2026-1'!W:W,C286,'Planificación 2026-1'!G:G,"PS"))&gt;0,"P04"," ")</f>
        <v xml:space="preserve"> </v>
      </c>
      <c r="AD286" s="78"/>
      <c r="AE286" s="78" t="str">
        <f>IF(SUM(COUNTIFS('Planificación 2026-1'!E:E,"FILIAL",'Planificación 2026-1'!W:W,C286,'Planificación 2026-1'!G:G,"IN"))&gt;0,"P06"," ")</f>
        <v xml:space="preserve"> </v>
      </c>
      <c r="AF286" s="78" t="str">
        <f>IF(SUM(COUNTIFS('Planificación 2026-1'!E:E,"FILIAL",'Planificación 2026-1'!W:W,C286,'Planificación 2026-1'!G:G,"CA"))&gt;0,"P07"," ")</f>
        <v xml:space="preserve"> </v>
      </c>
      <c r="AG286" s="78" t="str">
        <f>IF(SUM(COUNTIFS('Planificación 2026-1'!E:E,"FILIAL",'Planificación 2026-1'!W:W,C286,'Planificación 2026-1'!G:G,"DE"))&gt;0,"P08"," ")</f>
        <v xml:space="preserve"> </v>
      </c>
      <c r="AH286" s="78" t="str">
        <f>IF(SUM(COUNTIFS('Planificación 2026-1'!E:E,"FILIAL",'Planificación 2026-1'!W:W,C286,'Planificación 2026-1'!G:G,"OB"))&gt;0,"P09"," ")</f>
        <v xml:space="preserve"> </v>
      </c>
      <c r="AI286" s="78" t="str">
        <f>IF(SUM(COUNTIFS('Planificación 2026-1'!E:E,"FILIAL",'Planificación 2026-1'!W:W,C286,'Planificación 2026-1'!G:G,"MH"))&gt;0,"P31"," ")</f>
        <v xml:space="preserve"> </v>
      </c>
      <c r="AJ286" s="78" t="str">
        <f>IF(SUM(COUNTIFS('Planificación 2026-1'!E:E,"FILIAL",'Planificación 2026-1'!W:W,C286,'Planificación 2026-1'!G:G,"IC"))&gt;0,"P32"," ")</f>
        <v xml:space="preserve"> </v>
      </c>
      <c r="AK286" s="78" t="str">
        <f>IF(SUM(COUNTIFS('Planificación 2026-1'!E:E,"FILIAL",'Planificación 2026-1'!W:W,C286,'Planificación 2026-1'!G:G,"AR"))&gt;0,"P34"," ")</f>
        <v xml:space="preserve"> </v>
      </c>
      <c r="AL286" s="78" t="str">
        <f>IF(SUM(COUNTIFS('Planificación 2026-1'!E:E,"FILIAL",'Planificación 2026-1'!W:W,C286,'Planificación 2026-1'!G:G,"T1"))&gt;0,"P35"," ")</f>
        <v xml:space="preserve"> </v>
      </c>
      <c r="AM286" s="78" t="str">
        <f>IF(SUM(COUNTIFS('Planificación 2026-1'!E:E,"FILIAL",'Planificación 2026-1'!W:W,C286,'Planificación 2026-1'!G:G,"T3"))&gt;0,"P36"," ")</f>
        <v xml:space="preserve"> </v>
      </c>
      <c r="AN286" s="78" t="str">
        <f>IF(SUM(COUNTIFS('Planificación 2026-1'!E:E,"FILIAL",'Planificación 2026-1'!W:W,C286,'Planificación 2026-1'!G:G,"T2"))&gt;0,"P37"," ")</f>
        <v xml:space="preserve"> </v>
      </c>
      <c r="AO286" s="78" t="str">
        <f>IF(SUM(COUNTIFS('Planificación 2026-1'!E:E,"FILIAL",'Planificación 2026-1'!W:W,C286,'Planificación 2026-1'!G:G,"AE"))&gt;0,"P38"," ")</f>
        <v xml:space="preserve"> </v>
      </c>
      <c r="AP286" s="78" t="str">
        <f>IF(SUM(COUNTIFS('Planificación 2026-1'!E:E,"FILIAL",'Planificación 2026-1'!W:W,C286,'Planificación 2026-1'!G:G,"T4"))&gt;0,"P55"," ")</f>
        <v xml:space="preserve"> </v>
      </c>
      <c r="AQ286" s="78" t="str">
        <f>IF(SUM(COUNTIFS('Planificación 2026-1'!E:E,"SUNAMPE",'Planificación 2026-1'!W:W,C286,'Planificación 2026-1'!G:G,"AF"))&gt;0," P01"," ")</f>
        <v xml:space="preserve"> </v>
      </c>
      <c r="AR286" s="78" t="str">
        <f>IF(SUM(COUNTIFS('Planificación 2026-1'!E:E,"SUNAMPE",'Planificación 2026-1'!W:W,C286,'Planificación 2026-1'!G:G,"EN"))&gt;0,"P02"," ")</f>
        <v xml:space="preserve"> </v>
      </c>
      <c r="AS286" s="78" t="str">
        <f>IF(SUM(COUNTIFS('Planificación 2026-1'!E:E,"SUNAMPE",'Planificación 2026-1'!W:W,C286,'Planificación 2026-1'!G:G,"IS"))&gt;0,"P03"," ")</f>
        <v xml:space="preserve"> </v>
      </c>
      <c r="AT286" s="78" t="str">
        <f>IF(SUM(COUNTIFS('Planificación 2026-1'!E:E,"SUNAMPE",'Planificación 2026-1'!W:W,C286,'Planificación 2026-1'!G:G,"PS"))&gt;0,"P04"," ")</f>
        <v xml:space="preserve"> </v>
      </c>
      <c r="AU286" s="78"/>
      <c r="AV286" s="78" t="str">
        <f>IF(SUM(COUNTIFS('Planificación 2026-1'!E:E,"SUNAMPE",'Planificación 2026-1'!W:W,C286,'Planificación 2026-1'!G:G,"IN"))&gt;0,"P06"," ")</f>
        <v xml:space="preserve"> </v>
      </c>
      <c r="AW286" s="78" t="str">
        <f>IF(SUM(COUNTIFS('Planificación 2026-1'!E:E,"SUNAMPE",'Planificación 2026-1'!W:W,C286,'Planificación 2026-1'!G:G,"CA"))&gt;0,"P07"," ")</f>
        <v xml:space="preserve"> </v>
      </c>
      <c r="AX286" s="78" t="str">
        <f>IF(SUM(COUNTIFS('Planificación 2026-1'!E:E,"SUNAMPE",'Planificación 2026-1'!W:W,C286,'Planificación 2026-1'!G:G,"DE"))&gt;0,"P08"," ")</f>
        <v xml:space="preserve"> </v>
      </c>
      <c r="AY286" s="78" t="str">
        <f>IF(SUM(COUNTIFS('Planificación 2026-1'!E:E,"SUNAMPE",'Planificación 2026-1'!W:W,C286,'Planificación 2026-1'!G:G,"OB"))&gt;0,"P09"," ")</f>
        <v xml:space="preserve"> </v>
      </c>
      <c r="AZ286" s="78" t="str">
        <f>IF(SUM(COUNTIFS('Planificación 2026-1'!E:E,"SUNAMPE",'Planificación 2026-1'!W:W,C286,'Planificación 2026-1'!G:G,"MH"))&gt;0,"P31"," ")</f>
        <v xml:space="preserve"> </v>
      </c>
      <c r="BA286" s="78" t="str">
        <f>IF(SUM(COUNTIFS('Planificación 2026-1'!E:E,"SUNAMPE",'Planificación 2026-1'!W:W,C286,'Planificación 2026-1'!G:G,"IC"))&gt;0,"P32"," ")</f>
        <v xml:space="preserve"> </v>
      </c>
      <c r="BB286" s="78" t="str">
        <f>IF(SUM(COUNTIFS('Planificación 2026-1'!E:E,"SUNAMPE",'Planificación 2026-1'!W:W,C286,'Planificación 2026-1'!G:G,"AR"))&gt;0,"P34"," ")</f>
        <v xml:space="preserve"> </v>
      </c>
      <c r="BC286" s="78" t="str">
        <f>IF(SUM(COUNTIFS('Planificación 2026-1'!E:E,"SUNAMPE",'Planificación 2026-1'!W:W,C286,'Planificación 2026-1'!G:G,"T1"))&gt;0,"P35"," ")</f>
        <v xml:space="preserve"> </v>
      </c>
      <c r="BD286" s="78" t="str">
        <f>IF(SUM(COUNTIFS('Planificación 2026-1'!E:E,"SUNAMPE",'Planificación 2026-1'!W:W,C286,'Planificación 2026-1'!G:G,"T3"))&gt;0,"P36"," ")</f>
        <v>P36</v>
      </c>
      <c r="BE286" s="78" t="str">
        <f>IF(SUM(COUNTIFS('Planificación 2026-1'!E:E,"SUNAMPE",'Planificación 2026-1'!W:W,C286,'Planificación 2026-1'!G:G,"T2"))&gt;0,"P37"," ")</f>
        <v xml:space="preserve"> </v>
      </c>
      <c r="BF286" s="78" t="str">
        <f>IF(SUM(COUNTIFS('Planificación 2026-1'!E:E,"SUNAMPE",'Planificación 2026-1'!W:W,C286,'Planificación 2026-1'!G:G,"AE"))&gt;0,"P38"," ")</f>
        <v xml:space="preserve"> </v>
      </c>
      <c r="BG286" s="78" t="str">
        <f>IF(SUM(COUNTIFS('Planificación 2026-1'!E:E,"SUNAMPE",'Planificación 2026-1'!W:W,C286,'Planificación 2026-1'!G:G,"T4"))&gt;0,"P55"," ")</f>
        <v xml:space="preserve"> </v>
      </c>
      <c r="BH286" s="78" t="str">
        <f>IF(SUM(COUNTIFS('Planificación 2026-1'!E:E,"HUAURA",'Planificación 2026-1'!W:W,C286,'Planificación 2026-1'!G:G,"AF"))&gt;0," P01"," ")</f>
        <v xml:space="preserve"> </v>
      </c>
      <c r="BI286" s="78" t="str">
        <f>IF(SUM(COUNTIFS('Planificación 2026-1'!E:E,"HUAURA",'Planificación 2026-1'!W:W,C286,'Planificación 2026-1'!G:G,"EN"))&gt;0,"P02"," ")</f>
        <v xml:space="preserve"> </v>
      </c>
      <c r="BJ286" s="78" t="str">
        <f>IF(SUM(COUNTIFS('Planificación 2026-1'!E:E,"HUAURA",'Planificación 2026-1'!W:W,C286,'Planificación 2026-1'!G:G,"IS"))&gt;0,"P03"," ")</f>
        <v xml:space="preserve"> </v>
      </c>
      <c r="BK286" s="78" t="str">
        <f>IF(SUM(COUNTIFS('Planificación 2026-1'!E:E,"HUAURA",'Planificación 2026-1'!W:W,C286,'Planificación 2026-1'!G:G,"PS"))&gt;0,"P04"," ")</f>
        <v xml:space="preserve"> </v>
      </c>
      <c r="BL286" s="78"/>
      <c r="BM286" s="78" t="str">
        <f>IF(SUM(COUNTIFS('Planificación 2026-1'!E:E,"HUAURA",'Planificación 2026-1'!W:W,C286,'Planificación 2026-1'!G:G,"IN"))&gt;0,"P06"," ")</f>
        <v xml:space="preserve"> </v>
      </c>
      <c r="BN286" s="78" t="str">
        <f>IF(SUM(COUNTIFS('Planificación 2026-1'!E:E,"HUAURA",'Planificación 2026-1'!W:W,C286,'Planificación 2026-1'!G:G,"CA"))&gt;0,"P07"," ")</f>
        <v xml:space="preserve"> </v>
      </c>
      <c r="BO286" s="78" t="str">
        <f>IF(SUM(COUNTIFS('Planificación 2026-1'!E:E,"HUAURA",'Planificación 2026-1'!W:W,C286,'Planificación 2026-1'!G:G,"DE"))&gt;0,"P08"," ")</f>
        <v xml:space="preserve"> </v>
      </c>
      <c r="BP286" s="78" t="str">
        <f>IF(SUM(COUNTIFS('Planificación 2026-1'!E:E,"HUAURA",'Planificación 2026-1'!W:W,C286,'Planificación 2026-1'!G:G,"OB"))&gt;0,"P09"," ")</f>
        <v xml:space="preserve"> </v>
      </c>
      <c r="BQ286" s="78" t="str">
        <f>IF(SUM(COUNTIFS('Planificación 2026-1'!E:E,"HUAURA",'Planificación 2026-1'!W:W,C286,'Planificación 2026-1'!G:G,"MH"))&gt;0,"P31"," ")</f>
        <v xml:space="preserve"> </v>
      </c>
      <c r="BR286" s="78" t="str">
        <f>IF(SUM(COUNTIFS('Planificación 2026-1'!E:E,"HUAURA",'Planificación 2026-1'!W:W,C286,'Planificación 2026-1'!G:G,"IC"))&gt;0,"P32"," ")</f>
        <v xml:space="preserve"> </v>
      </c>
      <c r="BS286" s="78" t="str">
        <f>IF(SUM(COUNTIFS('Planificación 2026-1'!E:E,"HUAURA",'Planificación 2026-1'!W:W,C286,'Planificación 2026-1'!G:G,"AR"))&gt;0,"P34"," ")</f>
        <v xml:space="preserve"> </v>
      </c>
      <c r="BT286" s="78" t="str">
        <f>IF(SUM(COUNTIFS('Planificación 2026-1'!E:E,"HUAURA",'Planificación 2026-1'!W:W,C286,'Planificación 2026-1'!G:G,"T1"))&gt;0,"P35"," ")</f>
        <v xml:space="preserve"> </v>
      </c>
      <c r="BU286" s="78" t="str">
        <f>IF(SUM(COUNTIFS('Planificación 2026-1'!E:E,"HUAURA",'Planificación 2026-1'!W:W,C286,'Planificación 2026-1'!G:G,"T3"))&gt;0,"P36"," ")</f>
        <v xml:space="preserve"> </v>
      </c>
      <c r="BV286" s="78" t="str">
        <f>IF(SUM(COUNTIFS('Planificación 2026-1'!E:E,"HUAURA",'Planificación 2026-1'!W:W,C286,'Planificación 2026-1'!G:G,"T2"))&gt;0,"P37"," ")</f>
        <v xml:space="preserve"> </v>
      </c>
      <c r="BW286" s="78" t="str">
        <f>IF(SUM(COUNTIFS('Planificación 2026-1'!E:E,"HUAURA",'Planificación 2026-1'!W:W,C286,'Planificación 2026-1'!G:G,"AE"))&gt;0,"P38"," ")</f>
        <v xml:space="preserve"> </v>
      </c>
      <c r="BX286" s="78" t="str">
        <f>IF(SUM(COUNTIFS('Planificación 2026-1'!E:E,"HUAURA",'Planificación 2026-1'!W:W,C286,'Planificación 2026-1'!G:G,"T4"))&gt;0,"P55"," ")</f>
        <v xml:space="preserve"> </v>
      </c>
      <c r="BY286" s="79">
        <f>SUMIFS('Planificación 2026-1'!R:R,'Planificación 2026-1'!W:W,C286,'Planificación 2026-1'!G:G,"AF",'Planificación 2026-1'!H:H,"&gt;2")</f>
        <v>0</v>
      </c>
      <c r="BZ286" s="79">
        <f>SUMIFS('Planificación 2026-1'!R:R,'Planificación 2026-1'!W:W,C286,'Planificación 2026-1'!G:G,"EN",'Planificación 2026-1'!H:H,"&gt;2")</f>
        <v>0</v>
      </c>
      <c r="CA286" s="79">
        <f>SUMIFS('Planificación 2026-1'!R:R,'Planificación 2026-1'!W:W,C286,'Planificación 2026-1'!G:G,"IS",'Planificación 2026-1'!H:H,"&gt;2")</f>
        <v>0</v>
      </c>
      <c r="CB286" s="79">
        <f>SUMIFS('Planificación 2026-1'!R:R,'Planificación 2026-1'!W:W,C286,'Planificación 2026-1'!G:G,"PS",'Planificación 2026-1'!H:H,"&gt;2")</f>
        <v>0</v>
      </c>
      <c r="CC286" s="79">
        <f>SUMIFS('Planificación 2026-1'!R:R,'Planificación 2026-1'!W:W,C286,'Planificación 2026-1'!G:G,"IN",'Planificación 2026-1'!H:H,"&gt;2")</f>
        <v>0</v>
      </c>
      <c r="CD286" s="79">
        <f>SUMIFS('Planificación 2026-1'!R:R,'Planificación 2026-1'!W:W,C286,'Planificación 2026-1'!G:G,"CA",'Planificación 2026-1'!H:H,"&gt;2")</f>
        <v>0</v>
      </c>
      <c r="CE286" s="79">
        <f>SUMIFS('Planificación 2026-1'!R:R,'Planificación 2026-1'!W:W,C286,'Planificación 2026-1'!G:G,"DE",'Planificación 2026-1'!H:H,"&gt;2")</f>
        <v>0</v>
      </c>
      <c r="CF286" s="79">
        <f>SUMIFS('Planificación 2026-1'!R:R,'Planificación 2026-1'!W:W,C286,'Planificación 2026-1'!G:G,"OB",'Planificación 2026-1'!H:H,"&gt;2")</f>
        <v>8</v>
      </c>
      <c r="CG286" s="79">
        <f>SUMIFS('Planificación 2026-1'!R:R,'Planificación 2026-1'!W:W,C286,'Planificación 2026-1'!G:G,"MH",'Planificación 2026-1'!H:H,"&gt;2")</f>
        <v>0</v>
      </c>
      <c r="CH286" s="79">
        <f>SUMIFS('Planificación 2026-1'!R:R,'Planificación 2026-1'!W:W,C286,'Planificación 2026-1'!G:G,"IC",'Planificación 2026-1'!H:H,"&gt;2")</f>
        <v>0</v>
      </c>
      <c r="CI286" s="79">
        <f>SUMIFS('Planificación 2026-1'!R:R,'Planificación 2026-1'!W:W,C286,'Planificación 2026-1'!G:G,"AR",'Planificación 2026-1'!H:H,"&gt;2")</f>
        <v>0</v>
      </c>
      <c r="CJ286" s="79">
        <f>SUMIFS('Planificación 2026-1'!R:R,'Planificación 2026-1'!W:W,C286,'Planificación 2026-1'!G:G,"T1",'Planificación 2026-1'!H:H,"&gt;2")</f>
        <v>0</v>
      </c>
      <c r="CK286" s="79">
        <f>SUMIFS('Planificación 2026-1'!R:R,'Planificación 2026-1'!W:W,C286,'Planificación 2026-1'!G:G,"T3",'Planificación 2026-1'!H:H,"&gt;2")</f>
        <v>0</v>
      </c>
      <c r="CL286" s="79">
        <f>SUMIFS('Planificación 2026-1'!R:R,'Planificación 2026-1'!W:W,C286,'Planificación 2026-1'!G:G,"T2",'Planificación 2026-1'!H:H,"&gt;2")</f>
        <v>0</v>
      </c>
      <c r="CM286" s="79">
        <f>SUMIFS('Planificación 2026-1'!R:R,'Planificación 2026-1'!W:W,C286,'Planificación 2026-1'!G:G,"AE",'Planificación 2026-1'!H:H,"&gt;2")</f>
        <v>0</v>
      </c>
      <c r="CN286" s="79">
        <f>SUMIFS('Planificación 2026-1'!R:R,'Planificación 2026-1'!W:W,C286,'Planificación 2026-1'!G:G,"T4",'Planificación 2026-1'!H:H,"&gt;2")</f>
        <v>0</v>
      </c>
      <c r="CO286" s="79">
        <f>SUMIFS('Planificación 2026-1'!R:R,'Planificación 2026-1'!W:W,C286,'Planificación 2026-1'!G:G,"AF",'Planificación 2026-1'!H:H,"&lt;3")</f>
        <v>0</v>
      </c>
      <c r="CP286" s="79">
        <f>SUMIFS('Planificación 2026-1'!R:R,'Planificación 2026-1'!W:W,C286,'Planificación 2026-1'!G:G,"EN",'Planificación 2026-1'!H:H,"&lt;3")</f>
        <v>0</v>
      </c>
      <c r="CQ286" s="79">
        <f>SUMIFS('Planificación 2026-1'!R:R,'Planificación 2026-1'!W:W,C286,'Planificación 2026-1'!G:G,"IS",'Planificación 2026-1'!H:H,"&lt;3")</f>
        <v>0</v>
      </c>
      <c r="CR286" s="79">
        <f>SUMIFS('Planificación 2026-1'!R:R,'Planificación 2026-1'!W:W,C286,'Planificación 2026-1'!G:G,"PS",'Planificación 2026-1'!H:H,"&lt;3")</f>
        <v>0</v>
      </c>
      <c r="CS286" s="79">
        <f>SUMIFS('Planificación 2026-1'!R:R,'Planificación 2026-1'!W:W,C286,'Planificación 2026-1'!G:G,"IN",'Planificación 2026-1'!H:H,"&lt;3")</f>
        <v>0</v>
      </c>
      <c r="CT286" s="79">
        <f>SUMIFS('Planificación 2026-1'!R:R,'Planificación 2026-1'!W:W,C286,'Planificación 2026-1'!G:G,"CA",'Planificación 2026-1'!H:H,"&lt;3")</f>
        <v>0</v>
      </c>
      <c r="CU286" s="79">
        <f>SUMIFS('Planificación 2026-1'!R:R,'Planificación 2026-1'!W:W,C286,'Planificación 2026-1'!G:G,"DE",'Planificación 2026-1'!H:H,"&lt;3")</f>
        <v>0</v>
      </c>
      <c r="CV286" s="79">
        <f>SUMIFS('Planificación 2026-1'!R:R,'Planificación 2026-1'!W:W,C286,'Planificación 2026-1'!G:G,"OB",'Planificación 2026-1'!H:H,"&lt;3")</f>
        <v>0</v>
      </c>
      <c r="CW286" s="79">
        <f>SUMIFS('Planificación 2026-1'!R:R,'Planificación 2026-1'!W:W,C286,'Planificación 2026-1'!G:G,"MH",'Planificación 2026-1'!H:H,"&lt;3")</f>
        <v>0</v>
      </c>
      <c r="CX286" s="79">
        <f>SUMIFS('Planificación 2026-1'!R:R,'Planificación 2026-1'!W:W,C286,'Planificación 2026-1'!G:G,"IC",'Planificación 2026-1'!H:H,"&lt;3")</f>
        <v>0</v>
      </c>
      <c r="CY286" s="79">
        <f>SUMIFS('Planificación 2026-1'!R:R,'Planificación 2026-1'!W:W,C286,'Planificación 2026-1'!G:G,"AR",'Planificación 2026-1'!H:H,"&lt;3")</f>
        <v>0</v>
      </c>
      <c r="CZ286" s="79">
        <f>SUMIFS('Planificación 2026-1'!R:R,'Planificación 2026-1'!W:W,C286,'Planificación 2026-1'!G:G,"T1",'Planificación 2026-1'!H:H,"&lt;3")</f>
        <v>0</v>
      </c>
      <c r="DA286" s="79">
        <f>SUMIFS('Planificación 2026-1'!R:R,'Planificación 2026-1'!W:W,C286,'Planificación 2026-1'!G:G,"T3",'Planificación 2026-1'!H:H,"&lt;3")</f>
        <v>6</v>
      </c>
      <c r="DB286" s="79">
        <f>SUMIFS('Planificación 2026-1'!R:R,'Planificación 2026-1'!W:W,C286,'Planificación 2026-1'!G:G,"T2",'Planificación 2026-1'!H:H,"&lt;3")</f>
        <v>0</v>
      </c>
      <c r="DC286" s="79">
        <f>SUMIFS('Planificación 2026-1'!R:R,'Planificación 2026-1'!W:W,C286,'Planificación 2026-1'!G:G,"AE",'Planificación 2026-1'!H:H,"&lt;3")</f>
        <v>0</v>
      </c>
      <c r="DD286" s="79">
        <f>SUMIFS('Planificación 2026-1'!R:R,'Planificación 2026-1'!W:W,C286,'Planificación 2026-1'!G:G,"T4",'Planificación 2026-1'!H:H,"&lt;3")</f>
        <v>0</v>
      </c>
      <c r="DE286" s="78" t="str">
        <f t="shared" si="60"/>
        <v>P09</v>
      </c>
      <c r="DF286" s="30">
        <f>IF(C286="","",SUMIFS('Planificación 2026-1'!R:R,'Planificación 2026-1'!W:W,C286,'Planificación 2026-1'!E:E,"PRINCIPAL",'Planificación 2026-1'!X:X,"VIRTUAL"))</f>
        <v>0</v>
      </c>
      <c r="DG286" s="30">
        <f>IF(C286="","",SUMIFS('Planificación 2026-1'!R:R,'Planificación 2026-1'!W:W,C286,'Planificación 2026-1'!E:E,"PRINCIPAL",'Planificación 2026-1'!X:X,"PRESENCIAL"))</f>
        <v>8</v>
      </c>
      <c r="DH286" s="30">
        <f>IF(C286="","",SUMIFS('Planificación 2026-1'!R:R,'Planificación 2026-1'!W:W,C286,'Planificación 2026-1'!E:E,"PRINCIPAL",'Planificación 2026-1'!X:X,"HIBRIDO PRESENCIAL"))</f>
        <v>0</v>
      </c>
      <c r="DI286" s="78" t="str">
        <f t="shared" si="61"/>
        <v/>
      </c>
      <c r="DJ286" s="78">
        <f>IF(C286="","",SUMIFS('Planificación 2026-1'!R:R,'Planificación 2026-1'!W:W,C286,'Planificación 2026-1'!E:E,"FILIAL",'Planificación 2026-1'!X:X,"VIRTUAL"))</f>
        <v>0</v>
      </c>
      <c r="DK286" s="80">
        <f>IF(C286="","",SUMIFS('Planificación 2026-1'!R:R,'Planificación 2026-1'!W:W,C286,'Planificación 2026-1'!E:E,"FILIAL",'Planificación 2026-1'!X:X,"PRESENCIAL"))</f>
        <v>0</v>
      </c>
      <c r="DL286" s="42">
        <f>IF(C286="","",SUMIFS('Planificación 2026-1'!R:R,'Planificación 2026-1'!W:W,C286,'Planificación 2026-1'!E:E,"FILIAL",'Planificación 2026-1'!X:X,"HIBRIDO PRESENCIAL"))</f>
        <v>0</v>
      </c>
      <c r="DM286" s="81" t="str">
        <f t="shared" si="62"/>
        <v>P36</v>
      </c>
      <c r="DN286" s="78">
        <f>IF(C286="","",SUMIFS('Planificación 2026-1'!R:R,'Planificación 2026-1'!W:W,C286,'Planificación 2026-1'!E:E,"SUNAMPE",'Planificación 2026-1'!X:X,"VIRTUAL"))</f>
        <v>0</v>
      </c>
      <c r="DO286" s="42">
        <f>IF(C286="","",SUMIFS('Planificación 2026-1'!R:R,'Planificación 2026-1'!W:W,C286,'Planificación 2026-1'!E:E,"SUNAMPE",'Planificación 2026-1'!X:X,"PRESENCIAL"))</f>
        <v>6</v>
      </c>
      <c r="DP286" s="81" t="str">
        <f t="shared" si="63"/>
        <v/>
      </c>
      <c r="DQ286" s="78">
        <f>IF(C286="","",SUMIFS('Planificación 2026-1'!R:R,'Planificación 2026-1'!W:W,C286,'Planificación 2026-1'!E:E,"HUAURA",'Planificación 2026-1'!X:X,"VIRTUAL"))</f>
        <v>0</v>
      </c>
      <c r="DR286" s="42">
        <f>IF(C286="","",SUMIFS('Planificación 2026-1'!R:R,'Planificación 2026-1'!W:W,C286,'Planificación 2026-1'!E:E,"HUAURA",'Planificación 2026-1'!X:X,"PRESENCIAL"))</f>
        <v>0</v>
      </c>
      <c r="DS286" s="48">
        <f>SUMIFS('Planificación 2026-1'!R:R,'Planificación 2026-1'!W:W,C286,'Planificación 2026-1'!E:E,"PRINCIPAL",'Planificación 2026-1'!X:X,"VIRTUAL",'Planificación 2026-1'!H:H,"&gt;2")</f>
        <v>0</v>
      </c>
      <c r="DT286" s="48">
        <f>SUMIFS('Planificación 2026-1'!R:R,'Planificación 2026-1'!W:W,C286,'Planificación 2026-1'!E:E,"PRINCIPAL",'Planificación 2026-1'!X:X,"&lt;&gt;VIRTUAL",'Planificación 2026-1'!H:H,"&gt;2")</f>
        <v>8</v>
      </c>
      <c r="DU286" s="48">
        <f>SUMIFS('Planificación 2026-1'!R:R,'Planificación 2026-1'!W:W,C286,'Planificación 2026-1'!E:E,"SUNAMPE",'Planificación 2026-1'!X:X,"VIRTUAL",'Planificación 2026-1'!H:H,"&gt;2")</f>
        <v>0</v>
      </c>
      <c r="DV286" s="48">
        <f>SUMIFS('Planificación 2026-1'!R:R,'Planificación 2026-1'!W:W,C286,'Planificación 2026-1'!E:E,"SUNAMPE",'Planificación 2026-1'!X:X,"&lt;&gt;VIRTUAL",'Planificación 2026-1'!H:H,"&gt;2")</f>
        <v>0</v>
      </c>
      <c r="DW286" s="48">
        <f>SUMIFS('Planificación 2026-1'!R:R,'Planificación 2026-1'!W:W,C286,'Planificación 2026-1'!E:E,"FILIAL",'Planificación 2026-1'!X:X,"VIRTUAL",'Planificación 2026-1'!H:H,"&gt;2")</f>
        <v>0</v>
      </c>
      <c r="DX286" s="48">
        <f>SUMIFS('Planificación 2026-1'!R:R,'Planificación 2026-1'!W:W,C286,'Planificación 2026-1'!E:E,"FILIAL",'Planificación 2026-1'!X:X,"&lt;&gt;VIRTUAL",'Planificación 2026-1'!H:H,"&gt;2")</f>
        <v>0</v>
      </c>
      <c r="DY286" s="48">
        <f>SUMIFS('Planificación 2026-1'!R:R,'Planificación 2026-1'!W:W,C286,'Planificación 2026-1'!E:E,"PORUMA",'Planificación 2026-1'!X:X,"VIRTUAL",'Planificación 2026-1'!H:H,"&gt;2")</f>
        <v>0</v>
      </c>
      <c r="DZ286" s="48">
        <f>SUMIFS('Planificación 2026-1'!R:R,'Planificación 2026-1'!W:W,C286,'Planificación 2026-1'!E:E,"PORUMA",'Planificación 2026-1'!X:X,"&lt;&gt;VIRTUAL",'Planificación 2026-1'!H:H,"&gt;2")</f>
        <v>0</v>
      </c>
      <c r="EA286" s="48">
        <f>SUMIFS('Planificación 2026-1'!R:R,'Planificación 2026-1'!W:W,C286,'Planificación 2026-1'!E:E,"HUAURA",'Planificación 2026-1'!X:X,"VIRTUAL",'Planificación 2026-1'!H:H,"&gt;2")</f>
        <v>0</v>
      </c>
      <c r="EB286" s="48">
        <f>SUMIFS('Planificación 2026-1'!R:R,'Planificación 2026-1'!W:W,C286,'Planificación 2026-1'!E:E,"HUAURA",'Planificación 2026-1'!X:X,"&lt;&gt;VIRTUAL",'Planificación 2026-1'!H:H,"&gt;2")</f>
        <v>0</v>
      </c>
      <c r="EC286" s="48">
        <f>SUMIFS('Planificación 2026-1'!R:R,'Planificación 2026-1'!W:W,C286,'Planificación 2026-1'!E:E,"PRINCIPAL",'Planificación 2026-1'!X:X,"VIRTUAL",'Planificación 2026-1'!H:H,"&lt;3")</f>
        <v>0</v>
      </c>
      <c r="ED286" s="48">
        <f>SUMIFS('Planificación 2026-1'!R:R,'Planificación 2026-1'!W:W,C286,'Planificación 2026-1'!E:E,"PRINCIPAL",'Planificación 2026-1'!X:X,"&lt;&gt;VIRTUAL",'Planificación 2026-1'!H:H,"&lt;3")</f>
        <v>0</v>
      </c>
      <c r="EE286" s="48">
        <f>SUMIFS('Planificación 2026-1'!R:R,'Planificación 2026-1'!W:W,C286,'Planificación 2026-1'!E:E,"SUNAMPE",'Planificación 2026-1'!X:X,"VIRTUAL",'Planificación 2026-1'!H:H,"&lt;3")</f>
        <v>0</v>
      </c>
      <c r="EF286" s="48">
        <f>SUMIFS('Planificación 2026-1'!R:R,'Planificación 2026-1'!W:W,C286,'Planificación 2026-1'!E:E,"SUNAMPE",'Planificación 2026-1'!X:X,"&lt;&gt;VIRTUAL",'Planificación 2026-1'!H:H,"&lt;3")</f>
        <v>6</v>
      </c>
      <c r="EG286" s="48">
        <f>SUMIFS('Planificación 2026-1'!R:R,'Planificación 2026-1'!W:W,C286,'Planificación 2026-1'!E:E,"FILIAL",'Planificación 2026-1'!X:X,"VIRTUAL",'Planificación 2026-1'!H:H,"&lt;3")</f>
        <v>0</v>
      </c>
      <c r="EH286" s="48">
        <f>SUMIFS('Planificación 2026-1'!R:R,'Planificación 2026-1'!W:W,C286,'Planificación 2026-1'!E:E,"FILIAL",'Planificación 2026-1'!X:X,"&lt;&gt;VIRTUAL",'Planificación 2026-1'!H:H,"&lt;3")</f>
        <v>0</v>
      </c>
      <c r="EI286" s="48">
        <f>SUMIFS('Planificación 2026-1'!R:R,'Planificación 2026-1'!W:W,C286,'Planificación 2026-1'!E:E,"PORUMA",'Planificación 2026-1'!X:X,"VIRTUAL",'Planificación 2026-1'!H:H,"&lt;3")</f>
        <v>0</v>
      </c>
      <c r="EJ286" s="48">
        <f>SUMIFS('Planificación 2026-1'!R:R,'Planificación 2026-1'!W:W,C286,'Planificación 2026-1'!E:E,"PORUMA",'Planificación 2026-1'!X:X,"&lt;&gt;VIRTUAL",'Planificación 2026-1'!H:H,"&lt;3")</f>
        <v>0</v>
      </c>
      <c r="EK286" s="48">
        <f>SUMIFS('Planificación 2026-1'!R:R,'Planificación 2026-1'!W:W,C286,'Planificación 2026-1'!E:E,"HUAURA",'Planificación 2026-1'!X:X,"VIRTUAL",'Planificación 2026-1'!H:H,"&lt;3")</f>
        <v>0</v>
      </c>
      <c r="EL286" s="48">
        <f>SUMIFS('Planificación 2026-1'!R:R,'Planificación 2026-1'!W:W,C286,'Planificación 2026-1'!E:E,"HUAURA",'Planificación 2026-1'!X:X,"&lt;&gt;VIRTUAL",'Planificación 2026-1'!H:H,"&lt;3")</f>
        <v>0</v>
      </c>
      <c r="EM286" s="48">
        <f t="shared" si="64"/>
        <v>0</v>
      </c>
      <c r="EN286" s="48">
        <f t="shared" si="65"/>
        <v>0</v>
      </c>
      <c r="EO286" s="48">
        <f t="shared" si="66"/>
        <v>0</v>
      </c>
      <c r="EP286" s="48">
        <f t="shared" si="67"/>
        <v>8</v>
      </c>
      <c r="EQ286" s="48">
        <f t="shared" si="68"/>
        <v>6</v>
      </c>
      <c r="ER286" s="48"/>
      <c r="ES286" s="48">
        <f t="shared" si="69"/>
        <v>0</v>
      </c>
      <c r="ET286" s="48">
        <f t="shared" si="70"/>
        <v>14</v>
      </c>
      <c r="EU286" s="48" t="b">
        <f t="shared" si="71"/>
        <v>1</v>
      </c>
      <c r="EV286" s="48" t="str">
        <f t="shared" si="72"/>
        <v>SEDE</v>
      </c>
      <c r="EW286" s="48" t="str">
        <f t="shared" si="73"/>
        <v>PRESENCIAL</v>
      </c>
    </row>
    <row r="287" spans="2:153" x14ac:dyDescent="0.3">
      <c r="B287" s="383">
        <v>284</v>
      </c>
      <c r="C287" s="107" t="s">
        <v>961</v>
      </c>
      <c r="D287" s="82">
        <f>SUMIF('Planificación 2026-1'!W:W,C287,'Planificación 2026-1'!R:R)</f>
        <v>16</v>
      </c>
      <c r="E287" s="385" t="s">
        <v>319</v>
      </c>
      <c r="F287" s="386"/>
      <c r="G287" s="107" t="s">
        <v>279</v>
      </c>
      <c r="H287" s="107" t="s">
        <v>432</v>
      </c>
      <c r="I287" s="77" t="str">
        <f>IF(SUM(COUNTIFS('Planificación 2026-1'!E:E,"PRINCIPAL",'Planificación 2026-1'!W:W,C287,'Planificación 2026-1'!G:G,"AF"))&gt;0,"P01"," ")</f>
        <v xml:space="preserve"> </v>
      </c>
      <c r="J287" s="78" t="str">
        <f>IF(SUM(COUNTIFS('Planificación 2026-1'!E:E,"PRINCIPAL",'Planificación 2026-1'!W:W,C287,'Planificación 2026-1'!G:G,"EN"))&gt;0,"P02"," ")</f>
        <v xml:space="preserve"> </v>
      </c>
      <c r="K287" s="78" t="str">
        <f>IF(SUM(COUNTIFS('Planificación 2026-1'!E:E,"PRINCIPAL",'Planificación 2026-1'!W:W,C287,'Planificación 2026-1'!G:G,"IS"))&gt;0,"P03"," ")</f>
        <v xml:space="preserve"> </v>
      </c>
      <c r="L287" s="78" t="str">
        <f>IF(SUM(COUNTIFS('Planificación 2026-1'!E:E,"PRINCIPAL",'Planificación 2026-1'!W:W,C287,'Planificación 2026-1'!G:G,"PS"))&gt;0,"P04"," ")</f>
        <v xml:space="preserve"> </v>
      </c>
      <c r="M287" s="78"/>
      <c r="N287" s="78" t="str">
        <f>IF(SUM(COUNTIFS('Planificación 2026-1'!E:E,"PRINCIPAL",'Planificación 2026-1'!W:W,C287,'Planificación 2026-1'!G:G,"IN"))&gt;0,"P06"," ")</f>
        <v xml:space="preserve"> </v>
      </c>
      <c r="O287" s="78" t="str">
        <f>IF(SUM(COUNTIFS('Planificación 2026-1'!E:E,"PRINCIPAL",'Planificación 2026-1'!W:W,C287,'Planificación 2026-1'!G:G,"CA"))&gt;0,"P07"," ")</f>
        <v xml:space="preserve"> </v>
      </c>
      <c r="P287" s="78" t="str">
        <f>IF(SUM(COUNTIFS('Planificación 2026-1'!E:E,"PRINCIPAL",'Planificación 2026-1'!W:W,C287,'Planificación 2026-1'!G:G,"DE"))&gt;0,"P08"," ")</f>
        <v xml:space="preserve"> </v>
      </c>
      <c r="Q287" s="78" t="str">
        <f>IF(SUM(COUNTIFS('Planificación 2026-1'!E:E,"PRINCIPAL",'Planificación 2026-1'!W:W,C287,'Planificación 2026-1'!G:G,"OB"))&gt;0,"P09"," ")</f>
        <v xml:space="preserve"> </v>
      </c>
      <c r="R287" s="78" t="str">
        <f>IF(SUM(COUNTIFS('Planificación 2026-1'!E:E,"PRINCIPAL",'Planificación 2026-1'!W:W,C287,'Planificación 2026-1'!G:G,"MH"))&gt;0,"P31"," ")</f>
        <v xml:space="preserve"> </v>
      </c>
      <c r="S287" s="78" t="str">
        <f>IF(SUM(COUNTIFS('Planificación 2026-1'!E:E,"PRINCIPAL",'Planificación 2026-1'!W:W,C287,'Planificación 2026-1'!G:G,"IC"))&gt;0,"P32"," ")</f>
        <v xml:space="preserve"> </v>
      </c>
      <c r="T287" s="78" t="str">
        <f>IF(SUM(COUNTIFS('Planificación 2026-1'!E:E,"PRINCIPAL",'Planificación 2026-1'!W:W,C287,'Planificación 2026-1'!G:G,"AR"))&gt;0,"P34"," ")</f>
        <v xml:space="preserve"> </v>
      </c>
      <c r="U287" s="78" t="str">
        <f>IF(SUM(COUNTIFS('Planificación 2026-1'!E:E,"PRINCIPAL",'Planificación 2026-1'!W:W,C287,'Planificación 2026-1'!G:G,"T1"))&gt;0,"P35"," ")</f>
        <v xml:space="preserve"> </v>
      </c>
      <c r="V287" s="78" t="str">
        <f>IF(SUM(COUNTIFS('Planificación 2026-1'!E:E,"PRINCIPAL",'Planificación 2026-1'!W:W,C287,'Planificación 2026-1'!G:G,"T3"))&gt;0,"P36"," ")</f>
        <v xml:space="preserve"> </v>
      </c>
      <c r="W287" s="78" t="str">
        <f>IF(SUM(COUNTIFS('Planificación 2026-1'!E:E,"PRINCIPAL",'Planificación 2026-1'!W:W,C287,'Planificación 2026-1'!G:G,"T2"))&gt;0,"P37"," ")</f>
        <v xml:space="preserve"> </v>
      </c>
      <c r="X287" s="78" t="str">
        <f>IF(SUM(COUNTIFS('Planificación 2026-1'!E:E,"PRINCIPAL",'Planificación 2026-1'!W:W,C287,'Planificación 2026-1'!G:G,"AE"))&gt;0,"P38"," ")</f>
        <v xml:space="preserve"> </v>
      </c>
      <c r="Y287" s="78" t="str">
        <f>IF(SUM(COUNTIFS('Planificación 2026-1'!E:E,"PRINCIPAL",'Planificación 2026-1'!W:W,C287,'Planificación 2026-1'!G:G,"T4"))&gt;0,"P55"," ")</f>
        <v xml:space="preserve"> </v>
      </c>
      <c r="Z287" s="78" t="str">
        <f>IF(SUM(COUNTIFS('Planificación 2026-1'!E:E,"FILIAL",'Planificación 2026-1'!W:W,C287,'Planificación 2026-1'!G:G,"AF"))&gt;0," P01"," ")</f>
        <v xml:space="preserve"> </v>
      </c>
      <c r="AA287" s="78" t="str">
        <f>IF(SUM(COUNTIFS('Planificación 2026-1'!E:E,"FILIAL",'Planificación 2026-1'!W:W,C287,'Planificación 2026-1'!G:G,"EN"))&gt;0,"P02"," ")</f>
        <v xml:space="preserve"> </v>
      </c>
      <c r="AB287" s="78" t="str">
        <f>IF(SUM(COUNTIFS('Planificación 2026-1'!E:E,"FILIAL",'Planificación 2026-1'!W:W,C287,'Planificación 2026-1'!G:G,"IS"))&gt;0,"P03"," ")</f>
        <v xml:space="preserve"> </v>
      </c>
      <c r="AC287" s="78" t="str">
        <f>IF(SUM(COUNTIFS('Planificación 2026-1'!E:E,"FILIAL",'Planificación 2026-1'!W:W,C287,'Planificación 2026-1'!G:G,"PS"))&gt;0,"P04"," ")</f>
        <v xml:space="preserve"> </v>
      </c>
      <c r="AD287" s="78"/>
      <c r="AE287" s="78" t="str">
        <f>IF(SUM(COUNTIFS('Planificación 2026-1'!E:E,"FILIAL",'Planificación 2026-1'!W:W,C287,'Planificación 2026-1'!G:G,"IN"))&gt;0,"P06"," ")</f>
        <v xml:space="preserve"> </v>
      </c>
      <c r="AF287" s="78" t="str">
        <f>IF(SUM(COUNTIFS('Planificación 2026-1'!E:E,"FILIAL",'Planificación 2026-1'!W:W,C287,'Planificación 2026-1'!G:G,"CA"))&gt;0,"P07"," ")</f>
        <v xml:space="preserve"> </v>
      </c>
      <c r="AG287" s="78" t="str">
        <f>IF(SUM(COUNTIFS('Planificación 2026-1'!E:E,"FILIAL",'Planificación 2026-1'!W:W,C287,'Planificación 2026-1'!G:G,"DE"))&gt;0,"P08"," ")</f>
        <v xml:space="preserve"> </v>
      </c>
      <c r="AH287" s="78" t="str">
        <f>IF(SUM(COUNTIFS('Planificación 2026-1'!E:E,"FILIAL",'Planificación 2026-1'!W:W,C287,'Planificación 2026-1'!G:G,"OB"))&gt;0,"P09"," ")</f>
        <v xml:space="preserve"> </v>
      </c>
      <c r="AI287" s="78" t="str">
        <f>IF(SUM(COUNTIFS('Planificación 2026-1'!E:E,"FILIAL",'Planificación 2026-1'!W:W,C287,'Planificación 2026-1'!G:G,"MH"))&gt;0,"P31"," ")</f>
        <v xml:space="preserve"> </v>
      </c>
      <c r="AJ287" s="78" t="str">
        <f>IF(SUM(COUNTIFS('Planificación 2026-1'!E:E,"FILIAL",'Planificación 2026-1'!W:W,C287,'Planificación 2026-1'!G:G,"IC"))&gt;0,"P32"," ")</f>
        <v xml:space="preserve"> </v>
      </c>
      <c r="AK287" s="78" t="str">
        <f>IF(SUM(COUNTIFS('Planificación 2026-1'!E:E,"FILIAL",'Planificación 2026-1'!W:W,C287,'Planificación 2026-1'!G:G,"AR"))&gt;0,"P34"," ")</f>
        <v xml:space="preserve"> </v>
      </c>
      <c r="AL287" s="78" t="str">
        <f>IF(SUM(COUNTIFS('Planificación 2026-1'!E:E,"FILIAL",'Planificación 2026-1'!W:W,C287,'Planificación 2026-1'!G:G,"T1"))&gt;0,"P35"," ")</f>
        <v xml:space="preserve"> </v>
      </c>
      <c r="AM287" s="78" t="str">
        <f>IF(SUM(COUNTIFS('Planificación 2026-1'!E:E,"FILIAL",'Planificación 2026-1'!W:W,C287,'Planificación 2026-1'!G:G,"T3"))&gt;0,"P36"," ")</f>
        <v xml:space="preserve"> </v>
      </c>
      <c r="AN287" s="78" t="str">
        <f>IF(SUM(COUNTIFS('Planificación 2026-1'!E:E,"FILIAL",'Planificación 2026-1'!W:W,C287,'Planificación 2026-1'!G:G,"T2"))&gt;0,"P37"," ")</f>
        <v xml:space="preserve"> </v>
      </c>
      <c r="AO287" s="78" t="str">
        <f>IF(SUM(COUNTIFS('Planificación 2026-1'!E:E,"FILIAL",'Planificación 2026-1'!W:W,C287,'Planificación 2026-1'!G:G,"AE"))&gt;0,"P38"," ")</f>
        <v xml:space="preserve"> </v>
      </c>
      <c r="AP287" s="78" t="str">
        <f>IF(SUM(COUNTIFS('Planificación 2026-1'!E:E,"FILIAL",'Planificación 2026-1'!W:W,C287,'Planificación 2026-1'!G:G,"T4"))&gt;0,"P55"," ")</f>
        <v xml:space="preserve"> </v>
      </c>
      <c r="AQ287" s="78" t="str">
        <f>IF(SUM(COUNTIFS('Planificación 2026-1'!E:E,"SUNAMPE",'Planificación 2026-1'!W:W,C287,'Planificación 2026-1'!G:G,"AF"))&gt;0," P01"," ")</f>
        <v xml:space="preserve"> </v>
      </c>
      <c r="AR287" s="78" t="str">
        <f>IF(SUM(COUNTIFS('Planificación 2026-1'!E:E,"SUNAMPE",'Planificación 2026-1'!W:W,C287,'Planificación 2026-1'!G:G,"EN"))&gt;0,"P02"," ")</f>
        <v xml:space="preserve"> </v>
      </c>
      <c r="AS287" s="78" t="str">
        <f>IF(SUM(COUNTIFS('Planificación 2026-1'!E:E,"SUNAMPE",'Planificación 2026-1'!W:W,C287,'Planificación 2026-1'!G:G,"IS"))&gt;0,"P03"," ")</f>
        <v xml:space="preserve"> </v>
      </c>
      <c r="AT287" s="78" t="str">
        <f>IF(SUM(COUNTIFS('Planificación 2026-1'!E:E,"SUNAMPE",'Planificación 2026-1'!W:W,C287,'Planificación 2026-1'!G:G,"PS"))&gt;0,"P04"," ")</f>
        <v xml:space="preserve"> </v>
      </c>
      <c r="AU287" s="78"/>
      <c r="AV287" s="78" t="str">
        <f>IF(SUM(COUNTIFS('Planificación 2026-1'!E:E,"SUNAMPE",'Planificación 2026-1'!W:W,C287,'Planificación 2026-1'!G:G,"IN"))&gt;0,"P06"," ")</f>
        <v xml:space="preserve"> </v>
      </c>
      <c r="AW287" s="78" t="str">
        <f>IF(SUM(COUNTIFS('Planificación 2026-1'!E:E,"SUNAMPE",'Planificación 2026-1'!W:W,C287,'Planificación 2026-1'!G:G,"CA"))&gt;0,"P07"," ")</f>
        <v xml:space="preserve"> </v>
      </c>
      <c r="AX287" s="78" t="str">
        <f>IF(SUM(COUNTIFS('Planificación 2026-1'!E:E,"SUNAMPE",'Planificación 2026-1'!W:W,C287,'Planificación 2026-1'!G:G,"DE"))&gt;0,"P08"," ")</f>
        <v xml:space="preserve"> </v>
      </c>
      <c r="AY287" s="78" t="str">
        <f>IF(SUM(COUNTIFS('Planificación 2026-1'!E:E,"SUNAMPE",'Planificación 2026-1'!W:W,C287,'Planificación 2026-1'!G:G,"OB"))&gt;0,"P09"," ")</f>
        <v xml:space="preserve"> </v>
      </c>
      <c r="AZ287" s="78" t="str">
        <f>IF(SUM(COUNTIFS('Planificación 2026-1'!E:E,"SUNAMPE",'Planificación 2026-1'!W:W,C287,'Planificación 2026-1'!G:G,"MH"))&gt;0,"P31"," ")</f>
        <v xml:space="preserve"> </v>
      </c>
      <c r="BA287" s="78" t="str">
        <f>IF(SUM(COUNTIFS('Planificación 2026-1'!E:E,"SUNAMPE",'Planificación 2026-1'!W:W,C287,'Planificación 2026-1'!G:G,"IC"))&gt;0,"P32"," ")</f>
        <v xml:space="preserve"> </v>
      </c>
      <c r="BB287" s="78" t="str">
        <f>IF(SUM(COUNTIFS('Planificación 2026-1'!E:E,"SUNAMPE",'Planificación 2026-1'!W:W,C287,'Planificación 2026-1'!G:G,"AR"))&gt;0,"P34"," ")</f>
        <v xml:space="preserve"> </v>
      </c>
      <c r="BC287" s="78" t="str">
        <f>IF(SUM(COUNTIFS('Planificación 2026-1'!E:E,"SUNAMPE",'Planificación 2026-1'!W:W,C287,'Planificación 2026-1'!G:G,"T1"))&gt;0,"P35"," ")</f>
        <v xml:space="preserve"> </v>
      </c>
      <c r="BD287" s="78" t="str">
        <f>IF(SUM(COUNTIFS('Planificación 2026-1'!E:E,"SUNAMPE",'Planificación 2026-1'!W:W,C287,'Planificación 2026-1'!G:G,"T3"))&gt;0,"P36"," ")</f>
        <v xml:space="preserve"> </v>
      </c>
      <c r="BE287" s="78" t="str">
        <f>IF(SUM(COUNTIFS('Planificación 2026-1'!E:E,"SUNAMPE",'Planificación 2026-1'!W:W,C287,'Planificación 2026-1'!G:G,"T2"))&gt;0,"P37"," ")</f>
        <v xml:space="preserve"> </v>
      </c>
      <c r="BF287" s="78" t="str">
        <f>IF(SUM(COUNTIFS('Planificación 2026-1'!E:E,"SUNAMPE",'Planificación 2026-1'!W:W,C287,'Planificación 2026-1'!G:G,"AE"))&gt;0,"P38"," ")</f>
        <v xml:space="preserve"> </v>
      </c>
      <c r="BG287" s="78" t="str">
        <f>IF(SUM(COUNTIFS('Planificación 2026-1'!E:E,"SUNAMPE",'Planificación 2026-1'!W:W,C287,'Planificación 2026-1'!G:G,"T4"))&gt;0,"P55"," ")</f>
        <v xml:space="preserve"> </v>
      </c>
      <c r="BH287" s="78" t="str">
        <f>IF(SUM(COUNTIFS('Planificación 2026-1'!E:E,"HUAURA",'Planificación 2026-1'!W:W,C287,'Planificación 2026-1'!G:G,"AF"))&gt;0," P01"," ")</f>
        <v xml:space="preserve"> </v>
      </c>
      <c r="BI287" s="78" t="str">
        <f>IF(SUM(COUNTIFS('Planificación 2026-1'!E:E,"HUAURA",'Planificación 2026-1'!W:W,C287,'Planificación 2026-1'!G:G,"EN"))&gt;0,"P02"," ")</f>
        <v>P02</v>
      </c>
      <c r="BJ287" s="78" t="str">
        <f>IF(SUM(COUNTIFS('Planificación 2026-1'!E:E,"HUAURA",'Planificación 2026-1'!W:W,C287,'Planificación 2026-1'!G:G,"IS"))&gt;0,"P03"," ")</f>
        <v xml:space="preserve"> </v>
      </c>
      <c r="BK287" s="78" t="str">
        <f>IF(SUM(COUNTIFS('Planificación 2026-1'!E:E,"HUAURA",'Planificación 2026-1'!W:W,C287,'Planificación 2026-1'!G:G,"PS"))&gt;0,"P04"," ")</f>
        <v xml:space="preserve"> </v>
      </c>
      <c r="BL287" s="78"/>
      <c r="BM287" s="78" t="str">
        <f>IF(SUM(COUNTIFS('Planificación 2026-1'!E:E,"HUAURA",'Planificación 2026-1'!W:W,C287,'Planificación 2026-1'!G:G,"IN"))&gt;0,"P06"," ")</f>
        <v xml:space="preserve"> </v>
      </c>
      <c r="BN287" s="78" t="str">
        <f>IF(SUM(COUNTIFS('Planificación 2026-1'!E:E,"HUAURA",'Planificación 2026-1'!W:W,C287,'Planificación 2026-1'!G:G,"CA"))&gt;0,"P07"," ")</f>
        <v xml:space="preserve"> </v>
      </c>
      <c r="BO287" s="78" t="str">
        <f>IF(SUM(COUNTIFS('Planificación 2026-1'!E:E,"HUAURA",'Planificación 2026-1'!W:W,C287,'Planificación 2026-1'!G:G,"DE"))&gt;0,"P08"," ")</f>
        <v xml:space="preserve"> </v>
      </c>
      <c r="BP287" s="78" t="str">
        <f>IF(SUM(COUNTIFS('Planificación 2026-1'!E:E,"HUAURA",'Planificación 2026-1'!W:W,C287,'Planificación 2026-1'!G:G,"OB"))&gt;0,"P09"," ")</f>
        <v xml:space="preserve"> </v>
      </c>
      <c r="BQ287" s="78" t="str">
        <f>IF(SUM(COUNTIFS('Planificación 2026-1'!E:E,"HUAURA",'Planificación 2026-1'!W:W,C287,'Planificación 2026-1'!G:G,"MH"))&gt;0,"P31"," ")</f>
        <v xml:space="preserve"> </v>
      </c>
      <c r="BR287" s="78" t="str">
        <f>IF(SUM(COUNTIFS('Planificación 2026-1'!E:E,"HUAURA",'Planificación 2026-1'!W:W,C287,'Planificación 2026-1'!G:G,"IC"))&gt;0,"P32"," ")</f>
        <v xml:space="preserve"> </v>
      </c>
      <c r="BS287" s="78" t="str">
        <f>IF(SUM(COUNTIFS('Planificación 2026-1'!E:E,"HUAURA",'Planificación 2026-1'!W:W,C287,'Planificación 2026-1'!G:G,"AR"))&gt;0,"P34"," ")</f>
        <v xml:space="preserve"> </v>
      </c>
      <c r="BT287" s="78" t="str">
        <f>IF(SUM(COUNTIFS('Planificación 2026-1'!E:E,"HUAURA",'Planificación 2026-1'!W:W,C287,'Planificación 2026-1'!G:G,"T1"))&gt;0,"P35"," ")</f>
        <v xml:space="preserve"> </v>
      </c>
      <c r="BU287" s="78" t="str">
        <f>IF(SUM(COUNTIFS('Planificación 2026-1'!E:E,"HUAURA",'Planificación 2026-1'!W:W,C287,'Planificación 2026-1'!G:G,"T3"))&gt;0,"P36"," ")</f>
        <v xml:space="preserve"> </v>
      </c>
      <c r="BV287" s="78" t="str">
        <f>IF(SUM(COUNTIFS('Planificación 2026-1'!E:E,"HUAURA",'Planificación 2026-1'!W:W,C287,'Planificación 2026-1'!G:G,"T2"))&gt;0,"P37"," ")</f>
        <v xml:space="preserve"> </v>
      </c>
      <c r="BW287" s="78" t="str">
        <f>IF(SUM(COUNTIFS('Planificación 2026-1'!E:E,"HUAURA",'Planificación 2026-1'!W:W,C287,'Planificación 2026-1'!G:G,"AE"))&gt;0,"P38"," ")</f>
        <v xml:space="preserve"> </v>
      </c>
      <c r="BX287" s="78" t="str">
        <f>IF(SUM(COUNTIFS('Planificación 2026-1'!E:E,"HUAURA",'Planificación 2026-1'!W:W,C287,'Planificación 2026-1'!G:G,"T4"))&gt;0,"P55"," ")</f>
        <v xml:space="preserve"> </v>
      </c>
      <c r="BY287" s="79">
        <f>SUMIFS('Planificación 2026-1'!R:R,'Planificación 2026-1'!W:W,C287,'Planificación 2026-1'!G:G,"AF",'Planificación 2026-1'!H:H,"&gt;2")</f>
        <v>0</v>
      </c>
      <c r="BZ287" s="79">
        <f>SUMIFS('Planificación 2026-1'!R:R,'Planificación 2026-1'!W:W,C287,'Planificación 2026-1'!G:G,"EN",'Planificación 2026-1'!H:H,"&gt;2")</f>
        <v>16</v>
      </c>
      <c r="CA287" s="79">
        <f>SUMIFS('Planificación 2026-1'!R:R,'Planificación 2026-1'!W:W,C287,'Planificación 2026-1'!G:G,"IS",'Planificación 2026-1'!H:H,"&gt;2")</f>
        <v>0</v>
      </c>
      <c r="CB287" s="79">
        <f>SUMIFS('Planificación 2026-1'!R:R,'Planificación 2026-1'!W:W,C287,'Planificación 2026-1'!G:G,"PS",'Planificación 2026-1'!H:H,"&gt;2")</f>
        <v>0</v>
      </c>
      <c r="CC287" s="79">
        <f>SUMIFS('Planificación 2026-1'!R:R,'Planificación 2026-1'!W:W,C287,'Planificación 2026-1'!G:G,"IN",'Planificación 2026-1'!H:H,"&gt;2")</f>
        <v>0</v>
      </c>
      <c r="CD287" s="79">
        <f>SUMIFS('Planificación 2026-1'!R:R,'Planificación 2026-1'!W:W,C287,'Planificación 2026-1'!G:G,"CA",'Planificación 2026-1'!H:H,"&gt;2")</f>
        <v>0</v>
      </c>
      <c r="CE287" s="79">
        <f>SUMIFS('Planificación 2026-1'!R:R,'Planificación 2026-1'!W:W,C287,'Planificación 2026-1'!G:G,"DE",'Planificación 2026-1'!H:H,"&gt;2")</f>
        <v>0</v>
      </c>
      <c r="CF287" s="79">
        <f>SUMIFS('Planificación 2026-1'!R:R,'Planificación 2026-1'!W:W,C287,'Planificación 2026-1'!G:G,"OB",'Planificación 2026-1'!H:H,"&gt;2")</f>
        <v>0</v>
      </c>
      <c r="CG287" s="79">
        <f>SUMIFS('Planificación 2026-1'!R:R,'Planificación 2026-1'!W:W,C287,'Planificación 2026-1'!G:G,"MH",'Planificación 2026-1'!H:H,"&gt;2")</f>
        <v>0</v>
      </c>
      <c r="CH287" s="79">
        <f>SUMIFS('Planificación 2026-1'!R:R,'Planificación 2026-1'!W:W,C287,'Planificación 2026-1'!G:G,"IC",'Planificación 2026-1'!H:H,"&gt;2")</f>
        <v>0</v>
      </c>
      <c r="CI287" s="79">
        <f>SUMIFS('Planificación 2026-1'!R:R,'Planificación 2026-1'!W:W,C287,'Planificación 2026-1'!G:G,"AR",'Planificación 2026-1'!H:H,"&gt;2")</f>
        <v>0</v>
      </c>
      <c r="CJ287" s="79">
        <f>SUMIFS('Planificación 2026-1'!R:R,'Planificación 2026-1'!W:W,C287,'Planificación 2026-1'!G:G,"T1",'Planificación 2026-1'!H:H,"&gt;2")</f>
        <v>0</v>
      </c>
      <c r="CK287" s="79">
        <f>SUMIFS('Planificación 2026-1'!R:R,'Planificación 2026-1'!W:W,C287,'Planificación 2026-1'!G:G,"T3",'Planificación 2026-1'!H:H,"&gt;2")</f>
        <v>0</v>
      </c>
      <c r="CL287" s="79">
        <f>SUMIFS('Planificación 2026-1'!R:R,'Planificación 2026-1'!W:W,C287,'Planificación 2026-1'!G:G,"T2",'Planificación 2026-1'!H:H,"&gt;2")</f>
        <v>0</v>
      </c>
      <c r="CM287" s="79">
        <f>SUMIFS('Planificación 2026-1'!R:R,'Planificación 2026-1'!W:W,C287,'Planificación 2026-1'!G:G,"AE",'Planificación 2026-1'!H:H,"&gt;2")</f>
        <v>0</v>
      </c>
      <c r="CN287" s="79">
        <f>SUMIFS('Planificación 2026-1'!R:R,'Planificación 2026-1'!W:W,C287,'Planificación 2026-1'!G:G,"T4",'Planificación 2026-1'!H:H,"&gt;2")</f>
        <v>0</v>
      </c>
      <c r="CO287" s="79">
        <f>SUMIFS('Planificación 2026-1'!R:R,'Planificación 2026-1'!W:W,C287,'Planificación 2026-1'!G:G,"AF",'Planificación 2026-1'!H:H,"&lt;3")</f>
        <v>0</v>
      </c>
      <c r="CP287" s="79">
        <f>SUMIFS('Planificación 2026-1'!R:R,'Planificación 2026-1'!W:W,C287,'Planificación 2026-1'!G:G,"EN",'Planificación 2026-1'!H:H,"&lt;3")</f>
        <v>0</v>
      </c>
      <c r="CQ287" s="79">
        <f>SUMIFS('Planificación 2026-1'!R:R,'Planificación 2026-1'!W:W,C287,'Planificación 2026-1'!G:G,"IS",'Planificación 2026-1'!H:H,"&lt;3")</f>
        <v>0</v>
      </c>
      <c r="CR287" s="79">
        <f>SUMIFS('Planificación 2026-1'!R:R,'Planificación 2026-1'!W:W,C287,'Planificación 2026-1'!G:G,"PS",'Planificación 2026-1'!H:H,"&lt;3")</f>
        <v>0</v>
      </c>
      <c r="CS287" s="79">
        <f>SUMIFS('Planificación 2026-1'!R:R,'Planificación 2026-1'!W:W,C287,'Planificación 2026-1'!G:G,"IN",'Planificación 2026-1'!H:H,"&lt;3")</f>
        <v>0</v>
      </c>
      <c r="CT287" s="79">
        <f>SUMIFS('Planificación 2026-1'!R:R,'Planificación 2026-1'!W:W,C287,'Planificación 2026-1'!G:G,"CA",'Planificación 2026-1'!H:H,"&lt;3")</f>
        <v>0</v>
      </c>
      <c r="CU287" s="79">
        <f>SUMIFS('Planificación 2026-1'!R:R,'Planificación 2026-1'!W:W,C287,'Planificación 2026-1'!G:G,"DE",'Planificación 2026-1'!H:H,"&lt;3")</f>
        <v>0</v>
      </c>
      <c r="CV287" s="79">
        <f>SUMIFS('Planificación 2026-1'!R:R,'Planificación 2026-1'!W:W,C287,'Planificación 2026-1'!G:G,"OB",'Planificación 2026-1'!H:H,"&lt;3")</f>
        <v>0</v>
      </c>
      <c r="CW287" s="79">
        <f>SUMIFS('Planificación 2026-1'!R:R,'Planificación 2026-1'!W:W,C287,'Planificación 2026-1'!G:G,"MH",'Planificación 2026-1'!H:H,"&lt;3")</f>
        <v>0</v>
      </c>
      <c r="CX287" s="79">
        <f>SUMIFS('Planificación 2026-1'!R:R,'Planificación 2026-1'!W:W,C287,'Planificación 2026-1'!G:G,"IC",'Planificación 2026-1'!H:H,"&lt;3")</f>
        <v>0</v>
      </c>
      <c r="CY287" s="79">
        <f>SUMIFS('Planificación 2026-1'!R:R,'Planificación 2026-1'!W:W,C287,'Planificación 2026-1'!G:G,"AR",'Planificación 2026-1'!H:H,"&lt;3")</f>
        <v>0</v>
      </c>
      <c r="CZ287" s="79">
        <f>SUMIFS('Planificación 2026-1'!R:R,'Planificación 2026-1'!W:W,C287,'Planificación 2026-1'!G:G,"T1",'Planificación 2026-1'!H:H,"&lt;3")</f>
        <v>0</v>
      </c>
      <c r="DA287" s="79">
        <f>SUMIFS('Planificación 2026-1'!R:R,'Planificación 2026-1'!W:W,C287,'Planificación 2026-1'!G:G,"T3",'Planificación 2026-1'!H:H,"&lt;3")</f>
        <v>0</v>
      </c>
      <c r="DB287" s="79">
        <f>SUMIFS('Planificación 2026-1'!R:R,'Planificación 2026-1'!W:W,C287,'Planificación 2026-1'!G:G,"T2",'Planificación 2026-1'!H:H,"&lt;3")</f>
        <v>0</v>
      </c>
      <c r="DC287" s="79">
        <f>SUMIFS('Planificación 2026-1'!R:R,'Planificación 2026-1'!W:W,C287,'Planificación 2026-1'!G:G,"AE",'Planificación 2026-1'!H:H,"&lt;3")</f>
        <v>0</v>
      </c>
      <c r="DD287" s="79">
        <f>SUMIFS('Planificación 2026-1'!R:R,'Planificación 2026-1'!W:W,C287,'Planificación 2026-1'!G:G,"T4",'Planificación 2026-1'!H:H,"&lt;3")</f>
        <v>0</v>
      </c>
      <c r="DE287" s="78" t="str">
        <f t="shared" si="60"/>
        <v/>
      </c>
      <c r="DF287" s="30">
        <f>IF(C287="","",SUMIFS('Planificación 2026-1'!R:R,'Planificación 2026-1'!W:W,C287,'Planificación 2026-1'!E:E,"PRINCIPAL",'Planificación 2026-1'!X:X,"VIRTUAL"))</f>
        <v>0</v>
      </c>
      <c r="DG287" s="30">
        <f>IF(C287="","",SUMIFS('Planificación 2026-1'!R:R,'Planificación 2026-1'!W:W,C287,'Planificación 2026-1'!E:E,"PRINCIPAL",'Planificación 2026-1'!X:X,"PRESENCIAL"))</f>
        <v>0</v>
      </c>
      <c r="DH287" s="30">
        <f>IF(C287="","",SUMIFS('Planificación 2026-1'!R:R,'Planificación 2026-1'!W:W,C287,'Planificación 2026-1'!E:E,"PRINCIPAL",'Planificación 2026-1'!X:X,"HIBRIDO PRESENCIAL"))</f>
        <v>0</v>
      </c>
      <c r="DI287" s="78" t="str">
        <f t="shared" si="61"/>
        <v/>
      </c>
      <c r="DJ287" s="78">
        <f>IF(C287="","",SUMIFS('Planificación 2026-1'!R:R,'Planificación 2026-1'!W:W,C287,'Planificación 2026-1'!E:E,"FILIAL",'Planificación 2026-1'!X:X,"VIRTUAL"))</f>
        <v>0</v>
      </c>
      <c r="DK287" s="80">
        <f>IF(C287="","",SUMIFS('Planificación 2026-1'!R:R,'Planificación 2026-1'!W:W,C287,'Planificación 2026-1'!E:E,"FILIAL",'Planificación 2026-1'!X:X,"PRESENCIAL"))</f>
        <v>0</v>
      </c>
      <c r="DL287" s="42">
        <f>IF(C287="","",SUMIFS('Planificación 2026-1'!R:R,'Planificación 2026-1'!W:W,C287,'Planificación 2026-1'!E:E,"FILIAL",'Planificación 2026-1'!X:X,"HIBRIDO PRESENCIAL"))</f>
        <v>0</v>
      </c>
      <c r="DM287" s="81" t="str">
        <f t="shared" si="62"/>
        <v/>
      </c>
      <c r="DN287" s="78">
        <f>IF(C287="","",SUMIFS('Planificación 2026-1'!R:R,'Planificación 2026-1'!W:W,C287,'Planificación 2026-1'!E:E,"SUNAMPE",'Planificación 2026-1'!X:X,"VIRTUAL"))</f>
        <v>0</v>
      </c>
      <c r="DO287" s="42">
        <f>IF(C287="","",SUMIFS('Planificación 2026-1'!R:R,'Planificación 2026-1'!W:W,C287,'Planificación 2026-1'!E:E,"SUNAMPE",'Planificación 2026-1'!X:X,"PRESENCIAL"))</f>
        <v>0</v>
      </c>
      <c r="DP287" s="81" t="str">
        <f t="shared" si="63"/>
        <v>P02</v>
      </c>
      <c r="DQ287" s="78">
        <f>IF(C287="","",SUMIFS('Planificación 2026-1'!R:R,'Planificación 2026-1'!W:W,C287,'Planificación 2026-1'!E:E,"HUAURA",'Planificación 2026-1'!X:X,"VIRTUAL"))</f>
        <v>0</v>
      </c>
      <c r="DR287" s="42">
        <f>IF(C287="","",SUMIFS('Planificación 2026-1'!R:R,'Planificación 2026-1'!W:W,C287,'Planificación 2026-1'!E:E,"HUAURA",'Planificación 2026-1'!X:X,"PRESENCIAL"))</f>
        <v>16</v>
      </c>
      <c r="DS287" s="48">
        <f>SUMIFS('Planificación 2026-1'!R:R,'Planificación 2026-1'!W:W,C287,'Planificación 2026-1'!E:E,"PRINCIPAL",'Planificación 2026-1'!X:X,"VIRTUAL",'Planificación 2026-1'!H:H,"&gt;2")</f>
        <v>0</v>
      </c>
      <c r="DT287" s="48">
        <f>SUMIFS('Planificación 2026-1'!R:R,'Planificación 2026-1'!W:W,C287,'Planificación 2026-1'!E:E,"PRINCIPAL",'Planificación 2026-1'!X:X,"&lt;&gt;VIRTUAL",'Planificación 2026-1'!H:H,"&gt;2")</f>
        <v>0</v>
      </c>
      <c r="DU287" s="48">
        <f>SUMIFS('Planificación 2026-1'!R:R,'Planificación 2026-1'!W:W,C287,'Planificación 2026-1'!E:E,"SUNAMPE",'Planificación 2026-1'!X:X,"VIRTUAL",'Planificación 2026-1'!H:H,"&gt;2")</f>
        <v>0</v>
      </c>
      <c r="DV287" s="48">
        <f>SUMIFS('Planificación 2026-1'!R:R,'Planificación 2026-1'!W:W,C287,'Planificación 2026-1'!E:E,"SUNAMPE",'Planificación 2026-1'!X:X,"&lt;&gt;VIRTUAL",'Planificación 2026-1'!H:H,"&gt;2")</f>
        <v>0</v>
      </c>
      <c r="DW287" s="48">
        <f>SUMIFS('Planificación 2026-1'!R:R,'Planificación 2026-1'!W:W,C287,'Planificación 2026-1'!E:E,"FILIAL",'Planificación 2026-1'!X:X,"VIRTUAL",'Planificación 2026-1'!H:H,"&gt;2")</f>
        <v>0</v>
      </c>
      <c r="DX287" s="48">
        <f>SUMIFS('Planificación 2026-1'!R:R,'Planificación 2026-1'!W:W,C287,'Planificación 2026-1'!E:E,"FILIAL",'Planificación 2026-1'!X:X,"&lt;&gt;VIRTUAL",'Planificación 2026-1'!H:H,"&gt;2")</f>
        <v>0</v>
      </c>
      <c r="DY287" s="48">
        <f>SUMIFS('Planificación 2026-1'!R:R,'Planificación 2026-1'!W:W,C287,'Planificación 2026-1'!E:E,"PORUMA",'Planificación 2026-1'!X:X,"VIRTUAL",'Planificación 2026-1'!H:H,"&gt;2")</f>
        <v>0</v>
      </c>
      <c r="DZ287" s="48">
        <f>SUMIFS('Planificación 2026-1'!R:R,'Planificación 2026-1'!W:W,C287,'Planificación 2026-1'!E:E,"PORUMA",'Planificación 2026-1'!X:X,"&lt;&gt;VIRTUAL",'Planificación 2026-1'!H:H,"&gt;2")</f>
        <v>0</v>
      </c>
      <c r="EA287" s="48">
        <f>SUMIFS('Planificación 2026-1'!R:R,'Planificación 2026-1'!W:W,C287,'Planificación 2026-1'!E:E,"HUAURA",'Planificación 2026-1'!X:X,"VIRTUAL",'Planificación 2026-1'!H:H,"&gt;2")</f>
        <v>0</v>
      </c>
      <c r="EB287" s="48">
        <f>SUMIFS('Planificación 2026-1'!R:R,'Planificación 2026-1'!W:W,C287,'Planificación 2026-1'!E:E,"HUAURA",'Planificación 2026-1'!X:X,"&lt;&gt;VIRTUAL",'Planificación 2026-1'!H:H,"&gt;2")</f>
        <v>16</v>
      </c>
      <c r="EC287" s="48">
        <f>SUMIFS('Planificación 2026-1'!R:R,'Planificación 2026-1'!W:W,C287,'Planificación 2026-1'!E:E,"PRINCIPAL",'Planificación 2026-1'!X:X,"VIRTUAL",'Planificación 2026-1'!H:H,"&lt;3")</f>
        <v>0</v>
      </c>
      <c r="ED287" s="48">
        <f>SUMIFS('Planificación 2026-1'!R:R,'Planificación 2026-1'!W:W,C287,'Planificación 2026-1'!E:E,"PRINCIPAL",'Planificación 2026-1'!X:X,"&lt;&gt;VIRTUAL",'Planificación 2026-1'!H:H,"&lt;3")</f>
        <v>0</v>
      </c>
      <c r="EE287" s="48">
        <f>SUMIFS('Planificación 2026-1'!R:R,'Planificación 2026-1'!W:W,C287,'Planificación 2026-1'!E:E,"SUNAMPE",'Planificación 2026-1'!X:X,"VIRTUAL",'Planificación 2026-1'!H:H,"&lt;3")</f>
        <v>0</v>
      </c>
      <c r="EF287" s="48">
        <f>SUMIFS('Planificación 2026-1'!R:R,'Planificación 2026-1'!W:W,C287,'Planificación 2026-1'!E:E,"SUNAMPE",'Planificación 2026-1'!X:X,"&lt;&gt;VIRTUAL",'Planificación 2026-1'!H:H,"&lt;3")</f>
        <v>0</v>
      </c>
      <c r="EG287" s="48">
        <f>SUMIFS('Planificación 2026-1'!R:R,'Planificación 2026-1'!W:W,C287,'Planificación 2026-1'!E:E,"FILIAL",'Planificación 2026-1'!X:X,"VIRTUAL",'Planificación 2026-1'!H:H,"&lt;3")</f>
        <v>0</v>
      </c>
      <c r="EH287" s="48">
        <f>SUMIFS('Planificación 2026-1'!R:R,'Planificación 2026-1'!W:W,C287,'Planificación 2026-1'!E:E,"FILIAL",'Planificación 2026-1'!X:X,"&lt;&gt;VIRTUAL",'Planificación 2026-1'!H:H,"&lt;3")</f>
        <v>0</v>
      </c>
      <c r="EI287" s="48">
        <f>SUMIFS('Planificación 2026-1'!R:R,'Planificación 2026-1'!W:W,C287,'Planificación 2026-1'!E:E,"PORUMA",'Planificación 2026-1'!X:X,"VIRTUAL",'Planificación 2026-1'!H:H,"&lt;3")</f>
        <v>0</v>
      </c>
      <c r="EJ287" s="48">
        <f>SUMIFS('Planificación 2026-1'!R:R,'Planificación 2026-1'!W:W,C287,'Planificación 2026-1'!E:E,"PORUMA",'Planificación 2026-1'!X:X,"&lt;&gt;VIRTUAL",'Planificación 2026-1'!H:H,"&lt;3")</f>
        <v>0</v>
      </c>
      <c r="EK287" s="48">
        <f>SUMIFS('Planificación 2026-1'!R:R,'Planificación 2026-1'!W:W,C287,'Planificación 2026-1'!E:E,"HUAURA",'Planificación 2026-1'!X:X,"VIRTUAL",'Planificación 2026-1'!H:H,"&lt;3")</f>
        <v>0</v>
      </c>
      <c r="EL287" s="48">
        <f>SUMIFS('Planificación 2026-1'!R:R,'Planificación 2026-1'!W:W,C287,'Planificación 2026-1'!E:E,"HUAURA",'Planificación 2026-1'!X:X,"&lt;&gt;VIRTUAL",'Planificación 2026-1'!H:H,"&lt;3")</f>
        <v>0</v>
      </c>
      <c r="EM287" s="48">
        <f t="shared" si="64"/>
        <v>0</v>
      </c>
      <c r="EN287" s="48">
        <f t="shared" si="65"/>
        <v>16</v>
      </c>
      <c r="EO287" s="48">
        <f t="shared" si="66"/>
        <v>0</v>
      </c>
      <c r="EP287" s="48">
        <f t="shared" si="67"/>
        <v>0</v>
      </c>
      <c r="EQ287" s="48">
        <f t="shared" si="68"/>
        <v>0</v>
      </c>
      <c r="ER287" s="48"/>
      <c r="ES287" s="48">
        <f t="shared" si="69"/>
        <v>0</v>
      </c>
      <c r="ET287" s="48">
        <f t="shared" si="70"/>
        <v>16</v>
      </c>
      <c r="EU287" s="48" t="b">
        <f t="shared" si="71"/>
        <v>1</v>
      </c>
      <c r="EV287" s="48" t="str">
        <f t="shared" si="72"/>
        <v>HUAURA</v>
      </c>
      <c r="EW287" s="48" t="str">
        <f t="shared" si="73"/>
        <v>PRESENCIAL</v>
      </c>
    </row>
    <row r="288" spans="2:153" x14ac:dyDescent="0.3">
      <c r="B288" s="383">
        <v>285</v>
      </c>
      <c r="C288" s="107" t="s">
        <v>965</v>
      </c>
      <c r="D288" s="82">
        <f>SUMIF('Planificación 2026-1'!W:W,C288,'Planificación 2026-1'!R:R)</f>
        <v>14</v>
      </c>
      <c r="E288" s="385" t="s">
        <v>319</v>
      </c>
      <c r="F288" s="386"/>
      <c r="G288" s="107" t="s">
        <v>279</v>
      </c>
      <c r="H288" s="107" t="s">
        <v>434</v>
      </c>
      <c r="I288" s="77" t="str">
        <f>IF(SUM(COUNTIFS('Planificación 2026-1'!E:E,"PRINCIPAL",'Planificación 2026-1'!W:W,C288,'Planificación 2026-1'!G:G,"AF"))&gt;0,"P01"," ")</f>
        <v xml:space="preserve"> </v>
      </c>
      <c r="J288" s="78" t="str">
        <f>IF(SUM(COUNTIFS('Planificación 2026-1'!E:E,"PRINCIPAL",'Planificación 2026-1'!W:W,C288,'Planificación 2026-1'!G:G,"EN"))&gt;0,"P02"," ")</f>
        <v xml:space="preserve"> </v>
      </c>
      <c r="K288" s="78" t="str">
        <f>IF(SUM(COUNTIFS('Planificación 2026-1'!E:E,"PRINCIPAL",'Planificación 2026-1'!W:W,C288,'Planificación 2026-1'!G:G,"IS"))&gt;0,"P03"," ")</f>
        <v xml:space="preserve"> </v>
      </c>
      <c r="L288" s="78" t="str">
        <f>IF(SUM(COUNTIFS('Planificación 2026-1'!E:E,"PRINCIPAL",'Planificación 2026-1'!W:W,C288,'Planificación 2026-1'!G:G,"PS"))&gt;0,"P04"," ")</f>
        <v xml:space="preserve"> </v>
      </c>
      <c r="M288" s="78"/>
      <c r="N288" s="78" t="str">
        <f>IF(SUM(COUNTIFS('Planificación 2026-1'!E:E,"PRINCIPAL",'Planificación 2026-1'!W:W,C288,'Planificación 2026-1'!G:G,"IN"))&gt;0,"P06"," ")</f>
        <v xml:space="preserve"> </v>
      </c>
      <c r="O288" s="78" t="str">
        <f>IF(SUM(COUNTIFS('Planificación 2026-1'!E:E,"PRINCIPAL",'Planificación 2026-1'!W:W,C288,'Planificación 2026-1'!G:G,"CA"))&gt;0,"P07"," ")</f>
        <v xml:space="preserve"> </v>
      </c>
      <c r="P288" s="78" t="str">
        <f>IF(SUM(COUNTIFS('Planificación 2026-1'!E:E,"PRINCIPAL",'Planificación 2026-1'!W:W,C288,'Planificación 2026-1'!G:G,"DE"))&gt;0,"P08"," ")</f>
        <v xml:space="preserve"> </v>
      </c>
      <c r="Q288" s="78" t="str">
        <f>IF(SUM(COUNTIFS('Planificación 2026-1'!E:E,"PRINCIPAL",'Planificación 2026-1'!W:W,C288,'Planificación 2026-1'!G:G,"OB"))&gt;0,"P09"," ")</f>
        <v xml:space="preserve"> </v>
      </c>
      <c r="R288" s="78" t="str">
        <f>IF(SUM(COUNTIFS('Planificación 2026-1'!E:E,"PRINCIPAL",'Planificación 2026-1'!W:W,C288,'Planificación 2026-1'!G:G,"MH"))&gt;0,"P31"," ")</f>
        <v xml:space="preserve"> </v>
      </c>
      <c r="S288" s="78" t="str">
        <f>IF(SUM(COUNTIFS('Planificación 2026-1'!E:E,"PRINCIPAL",'Planificación 2026-1'!W:W,C288,'Planificación 2026-1'!G:G,"IC"))&gt;0,"P32"," ")</f>
        <v xml:space="preserve"> </v>
      </c>
      <c r="T288" s="78" t="str">
        <f>IF(SUM(COUNTIFS('Planificación 2026-1'!E:E,"PRINCIPAL",'Planificación 2026-1'!W:W,C288,'Planificación 2026-1'!G:G,"AR"))&gt;0,"P34"," ")</f>
        <v xml:space="preserve"> </v>
      </c>
      <c r="U288" s="78" t="str">
        <f>IF(SUM(COUNTIFS('Planificación 2026-1'!E:E,"PRINCIPAL",'Planificación 2026-1'!W:W,C288,'Planificación 2026-1'!G:G,"T1"))&gt;0,"P35"," ")</f>
        <v xml:space="preserve"> </v>
      </c>
      <c r="V288" s="78" t="str">
        <f>IF(SUM(COUNTIFS('Planificación 2026-1'!E:E,"PRINCIPAL",'Planificación 2026-1'!W:W,C288,'Planificación 2026-1'!G:G,"T3"))&gt;0,"P36"," ")</f>
        <v xml:space="preserve"> </v>
      </c>
      <c r="W288" s="78" t="str">
        <f>IF(SUM(COUNTIFS('Planificación 2026-1'!E:E,"PRINCIPAL",'Planificación 2026-1'!W:W,C288,'Planificación 2026-1'!G:G,"T2"))&gt;0,"P37"," ")</f>
        <v xml:space="preserve"> </v>
      </c>
      <c r="X288" s="78" t="str">
        <f>IF(SUM(COUNTIFS('Planificación 2026-1'!E:E,"PRINCIPAL",'Planificación 2026-1'!W:W,C288,'Planificación 2026-1'!G:G,"AE"))&gt;0,"P38"," ")</f>
        <v xml:space="preserve"> </v>
      </c>
      <c r="Y288" s="78" t="str">
        <f>IF(SUM(COUNTIFS('Planificación 2026-1'!E:E,"PRINCIPAL",'Planificación 2026-1'!W:W,C288,'Planificación 2026-1'!G:G,"T4"))&gt;0,"P55"," ")</f>
        <v xml:space="preserve"> </v>
      </c>
      <c r="Z288" s="78" t="str">
        <f>IF(SUM(COUNTIFS('Planificación 2026-1'!E:E,"FILIAL",'Planificación 2026-1'!W:W,C288,'Planificación 2026-1'!G:G,"AF"))&gt;0," P01"," ")</f>
        <v xml:space="preserve"> </v>
      </c>
      <c r="AA288" s="78" t="str">
        <f>IF(SUM(COUNTIFS('Planificación 2026-1'!E:E,"FILIAL",'Planificación 2026-1'!W:W,C288,'Planificación 2026-1'!G:G,"EN"))&gt;0,"P02"," ")</f>
        <v xml:space="preserve"> </v>
      </c>
      <c r="AB288" s="78" t="str">
        <f>IF(SUM(COUNTIFS('Planificación 2026-1'!E:E,"FILIAL",'Planificación 2026-1'!W:W,C288,'Planificación 2026-1'!G:G,"IS"))&gt;0,"P03"," ")</f>
        <v xml:space="preserve"> </v>
      </c>
      <c r="AC288" s="78" t="str">
        <f>IF(SUM(COUNTIFS('Planificación 2026-1'!E:E,"FILIAL",'Planificación 2026-1'!W:W,C288,'Planificación 2026-1'!G:G,"PS"))&gt;0,"P04"," ")</f>
        <v xml:space="preserve"> </v>
      </c>
      <c r="AD288" s="78"/>
      <c r="AE288" s="78" t="str">
        <f>IF(SUM(COUNTIFS('Planificación 2026-1'!E:E,"FILIAL",'Planificación 2026-1'!W:W,C288,'Planificación 2026-1'!G:G,"IN"))&gt;0,"P06"," ")</f>
        <v xml:space="preserve"> </v>
      </c>
      <c r="AF288" s="78" t="str">
        <f>IF(SUM(COUNTIFS('Planificación 2026-1'!E:E,"FILIAL",'Planificación 2026-1'!W:W,C288,'Planificación 2026-1'!G:G,"CA"))&gt;0,"P07"," ")</f>
        <v xml:space="preserve"> </v>
      </c>
      <c r="AG288" s="78" t="str">
        <f>IF(SUM(COUNTIFS('Planificación 2026-1'!E:E,"FILIAL",'Planificación 2026-1'!W:W,C288,'Planificación 2026-1'!G:G,"DE"))&gt;0,"P08"," ")</f>
        <v xml:space="preserve"> </v>
      </c>
      <c r="AH288" s="78" t="str">
        <f>IF(SUM(COUNTIFS('Planificación 2026-1'!E:E,"FILIAL",'Planificación 2026-1'!W:W,C288,'Planificación 2026-1'!G:G,"OB"))&gt;0,"P09"," ")</f>
        <v xml:space="preserve"> </v>
      </c>
      <c r="AI288" s="78" t="str">
        <f>IF(SUM(COUNTIFS('Planificación 2026-1'!E:E,"FILIAL",'Planificación 2026-1'!W:W,C288,'Planificación 2026-1'!G:G,"MH"))&gt;0,"P31"," ")</f>
        <v xml:space="preserve"> </v>
      </c>
      <c r="AJ288" s="78" t="str">
        <f>IF(SUM(COUNTIFS('Planificación 2026-1'!E:E,"FILIAL",'Planificación 2026-1'!W:W,C288,'Planificación 2026-1'!G:G,"IC"))&gt;0,"P32"," ")</f>
        <v xml:space="preserve"> </v>
      </c>
      <c r="AK288" s="78" t="str">
        <f>IF(SUM(COUNTIFS('Planificación 2026-1'!E:E,"FILIAL",'Planificación 2026-1'!W:W,C288,'Planificación 2026-1'!G:G,"AR"))&gt;0,"P34"," ")</f>
        <v xml:space="preserve"> </v>
      </c>
      <c r="AL288" s="78" t="str">
        <f>IF(SUM(COUNTIFS('Planificación 2026-1'!E:E,"FILIAL",'Planificación 2026-1'!W:W,C288,'Planificación 2026-1'!G:G,"T1"))&gt;0,"P35"," ")</f>
        <v xml:space="preserve"> </v>
      </c>
      <c r="AM288" s="78" t="str">
        <f>IF(SUM(COUNTIFS('Planificación 2026-1'!E:E,"FILIAL",'Planificación 2026-1'!W:W,C288,'Planificación 2026-1'!G:G,"T3"))&gt;0,"P36"," ")</f>
        <v xml:space="preserve"> </v>
      </c>
      <c r="AN288" s="78" t="str">
        <f>IF(SUM(COUNTIFS('Planificación 2026-1'!E:E,"FILIAL",'Planificación 2026-1'!W:W,C288,'Planificación 2026-1'!G:G,"T2"))&gt;0,"P37"," ")</f>
        <v xml:space="preserve"> </v>
      </c>
      <c r="AO288" s="78" t="str">
        <f>IF(SUM(COUNTIFS('Planificación 2026-1'!E:E,"FILIAL",'Planificación 2026-1'!W:W,C288,'Planificación 2026-1'!G:G,"AE"))&gt;0,"P38"," ")</f>
        <v xml:space="preserve"> </v>
      </c>
      <c r="AP288" s="78" t="str">
        <f>IF(SUM(COUNTIFS('Planificación 2026-1'!E:E,"FILIAL",'Planificación 2026-1'!W:W,C288,'Planificación 2026-1'!G:G,"T4"))&gt;0,"P55"," ")</f>
        <v xml:space="preserve"> </v>
      </c>
      <c r="AQ288" s="78" t="str">
        <f>IF(SUM(COUNTIFS('Planificación 2026-1'!E:E,"SUNAMPE",'Planificación 2026-1'!W:W,C288,'Planificación 2026-1'!G:G,"AF"))&gt;0," P01"," ")</f>
        <v xml:space="preserve"> </v>
      </c>
      <c r="AR288" s="78" t="str">
        <f>IF(SUM(COUNTIFS('Planificación 2026-1'!E:E,"SUNAMPE",'Planificación 2026-1'!W:W,C288,'Planificación 2026-1'!G:G,"EN"))&gt;0,"P02"," ")</f>
        <v xml:space="preserve"> </v>
      </c>
      <c r="AS288" s="78" t="str">
        <f>IF(SUM(COUNTIFS('Planificación 2026-1'!E:E,"SUNAMPE",'Planificación 2026-1'!W:W,C288,'Planificación 2026-1'!G:G,"IS"))&gt;0,"P03"," ")</f>
        <v xml:space="preserve"> </v>
      </c>
      <c r="AT288" s="78" t="str">
        <f>IF(SUM(COUNTIFS('Planificación 2026-1'!E:E,"SUNAMPE",'Planificación 2026-1'!W:W,C288,'Planificación 2026-1'!G:G,"PS"))&gt;0,"P04"," ")</f>
        <v xml:space="preserve"> </v>
      </c>
      <c r="AU288" s="78"/>
      <c r="AV288" s="78" t="str">
        <f>IF(SUM(COUNTIFS('Planificación 2026-1'!E:E,"SUNAMPE",'Planificación 2026-1'!W:W,C288,'Planificación 2026-1'!G:G,"IN"))&gt;0,"P06"," ")</f>
        <v xml:space="preserve"> </v>
      </c>
      <c r="AW288" s="78" t="str">
        <f>IF(SUM(COUNTIFS('Planificación 2026-1'!E:E,"SUNAMPE",'Planificación 2026-1'!W:W,C288,'Planificación 2026-1'!G:G,"CA"))&gt;0,"P07"," ")</f>
        <v xml:space="preserve"> </v>
      </c>
      <c r="AX288" s="78" t="str">
        <f>IF(SUM(COUNTIFS('Planificación 2026-1'!E:E,"SUNAMPE",'Planificación 2026-1'!W:W,C288,'Planificación 2026-1'!G:G,"DE"))&gt;0,"P08"," ")</f>
        <v xml:space="preserve"> </v>
      </c>
      <c r="AY288" s="78" t="str">
        <f>IF(SUM(COUNTIFS('Planificación 2026-1'!E:E,"SUNAMPE",'Planificación 2026-1'!W:W,C288,'Planificación 2026-1'!G:G,"OB"))&gt;0,"P09"," ")</f>
        <v xml:space="preserve"> </v>
      </c>
      <c r="AZ288" s="78" t="str">
        <f>IF(SUM(COUNTIFS('Planificación 2026-1'!E:E,"SUNAMPE",'Planificación 2026-1'!W:W,C288,'Planificación 2026-1'!G:G,"MH"))&gt;0,"P31"," ")</f>
        <v xml:space="preserve"> </v>
      </c>
      <c r="BA288" s="78" t="str">
        <f>IF(SUM(COUNTIFS('Planificación 2026-1'!E:E,"SUNAMPE",'Planificación 2026-1'!W:W,C288,'Planificación 2026-1'!G:G,"IC"))&gt;0,"P32"," ")</f>
        <v xml:space="preserve"> </v>
      </c>
      <c r="BB288" s="78" t="str">
        <f>IF(SUM(COUNTIFS('Planificación 2026-1'!E:E,"SUNAMPE",'Planificación 2026-1'!W:W,C288,'Planificación 2026-1'!G:G,"AR"))&gt;0,"P34"," ")</f>
        <v xml:space="preserve"> </v>
      </c>
      <c r="BC288" s="78" t="str">
        <f>IF(SUM(COUNTIFS('Planificación 2026-1'!E:E,"SUNAMPE",'Planificación 2026-1'!W:W,C288,'Planificación 2026-1'!G:G,"T1"))&gt;0,"P35"," ")</f>
        <v xml:space="preserve"> </v>
      </c>
      <c r="BD288" s="78" t="str">
        <f>IF(SUM(COUNTIFS('Planificación 2026-1'!E:E,"SUNAMPE",'Planificación 2026-1'!W:W,C288,'Planificación 2026-1'!G:G,"T3"))&gt;0,"P36"," ")</f>
        <v xml:space="preserve"> </v>
      </c>
      <c r="BE288" s="78" t="str">
        <f>IF(SUM(COUNTIFS('Planificación 2026-1'!E:E,"SUNAMPE",'Planificación 2026-1'!W:W,C288,'Planificación 2026-1'!G:G,"T2"))&gt;0,"P37"," ")</f>
        <v xml:space="preserve"> </v>
      </c>
      <c r="BF288" s="78" t="str">
        <f>IF(SUM(COUNTIFS('Planificación 2026-1'!E:E,"SUNAMPE",'Planificación 2026-1'!W:W,C288,'Planificación 2026-1'!G:G,"AE"))&gt;0,"P38"," ")</f>
        <v xml:space="preserve"> </v>
      </c>
      <c r="BG288" s="78" t="str">
        <f>IF(SUM(COUNTIFS('Planificación 2026-1'!E:E,"SUNAMPE",'Planificación 2026-1'!W:W,C288,'Planificación 2026-1'!G:G,"T4"))&gt;0,"P55"," ")</f>
        <v xml:space="preserve"> </v>
      </c>
      <c r="BH288" s="78" t="str">
        <f>IF(SUM(COUNTIFS('Planificación 2026-1'!E:E,"HUAURA",'Planificación 2026-1'!W:W,C288,'Planificación 2026-1'!G:G,"AF"))&gt;0," P01"," ")</f>
        <v xml:space="preserve"> </v>
      </c>
      <c r="BI288" s="78" t="str">
        <f>IF(SUM(COUNTIFS('Planificación 2026-1'!E:E,"HUAURA",'Planificación 2026-1'!W:W,C288,'Planificación 2026-1'!G:G,"EN"))&gt;0,"P02"," ")</f>
        <v xml:space="preserve"> </v>
      </c>
      <c r="BJ288" s="78" t="str">
        <f>IF(SUM(COUNTIFS('Planificación 2026-1'!E:E,"HUAURA",'Planificación 2026-1'!W:W,C288,'Planificación 2026-1'!G:G,"IS"))&gt;0,"P03"," ")</f>
        <v xml:space="preserve"> </v>
      </c>
      <c r="BK288" s="78" t="str">
        <f>IF(SUM(COUNTIFS('Planificación 2026-1'!E:E,"HUAURA",'Planificación 2026-1'!W:W,C288,'Planificación 2026-1'!G:G,"PS"))&gt;0,"P04"," ")</f>
        <v>P04</v>
      </c>
      <c r="BL288" s="78"/>
      <c r="BM288" s="78" t="str">
        <f>IF(SUM(COUNTIFS('Planificación 2026-1'!E:E,"HUAURA",'Planificación 2026-1'!W:W,C288,'Planificación 2026-1'!G:G,"IN"))&gt;0,"P06"," ")</f>
        <v xml:space="preserve"> </v>
      </c>
      <c r="BN288" s="78" t="str">
        <f>IF(SUM(COUNTIFS('Planificación 2026-1'!E:E,"HUAURA",'Planificación 2026-1'!W:W,C288,'Planificación 2026-1'!G:G,"CA"))&gt;0,"P07"," ")</f>
        <v xml:space="preserve"> </v>
      </c>
      <c r="BO288" s="78" t="str">
        <f>IF(SUM(COUNTIFS('Planificación 2026-1'!E:E,"HUAURA",'Planificación 2026-1'!W:W,C288,'Planificación 2026-1'!G:G,"DE"))&gt;0,"P08"," ")</f>
        <v xml:space="preserve"> </v>
      </c>
      <c r="BP288" s="78" t="str">
        <f>IF(SUM(COUNTIFS('Planificación 2026-1'!E:E,"HUAURA",'Planificación 2026-1'!W:W,C288,'Planificación 2026-1'!G:G,"OB"))&gt;0,"P09"," ")</f>
        <v xml:space="preserve"> </v>
      </c>
      <c r="BQ288" s="78" t="str">
        <f>IF(SUM(COUNTIFS('Planificación 2026-1'!E:E,"HUAURA",'Planificación 2026-1'!W:W,C288,'Planificación 2026-1'!G:G,"MH"))&gt;0,"P31"," ")</f>
        <v xml:space="preserve"> </v>
      </c>
      <c r="BR288" s="78" t="str">
        <f>IF(SUM(COUNTIFS('Planificación 2026-1'!E:E,"HUAURA",'Planificación 2026-1'!W:W,C288,'Planificación 2026-1'!G:G,"IC"))&gt;0,"P32"," ")</f>
        <v xml:space="preserve"> </v>
      </c>
      <c r="BS288" s="78" t="str">
        <f>IF(SUM(COUNTIFS('Planificación 2026-1'!E:E,"HUAURA",'Planificación 2026-1'!W:W,C288,'Planificación 2026-1'!G:G,"AR"))&gt;0,"P34"," ")</f>
        <v xml:space="preserve"> </v>
      </c>
      <c r="BT288" s="78" t="str">
        <f>IF(SUM(COUNTIFS('Planificación 2026-1'!E:E,"HUAURA",'Planificación 2026-1'!W:W,C288,'Planificación 2026-1'!G:G,"T1"))&gt;0,"P35"," ")</f>
        <v xml:space="preserve"> </v>
      </c>
      <c r="BU288" s="78" t="str">
        <f>IF(SUM(COUNTIFS('Planificación 2026-1'!E:E,"HUAURA",'Planificación 2026-1'!W:W,C288,'Planificación 2026-1'!G:G,"T3"))&gt;0,"P36"," ")</f>
        <v xml:space="preserve"> </v>
      </c>
      <c r="BV288" s="78" t="str">
        <f>IF(SUM(COUNTIFS('Planificación 2026-1'!E:E,"HUAURA",'Planificación 2026-1'!W:W,C288,'Planificación 2026-1'!G:G,"T2"))&gt;0,"P37"," ")</f>
        <v xml:space="preserve"> </v>
      </c>
      <c r="BW288" s="78" t="str">
        <f>IF(SUM(COUNTIFS('Planificación 2026-1'!E:E,"HUAURA",'Planificación 2026-1'!W:W,C288,'Planificación 2026-1'!G:G,"AE"))&gt;0,"P38"," ")</f>
        <v xml:space="preserve"> </v>
      </c>
      <c r="BX288" s="78" t="str">
        <f>IF(SUM(COUNTIFS('Planificación 2026-1'!E:E,"HUAURA",'Planificación 2026-1'!W:W,C288,'Planificación 2026-1'!G:G,"T4"))&gt;0,"P55"," ")</f>
        <v xml:space="preserve"> </v>
      </c>
      <c r="BY288" s="79">
        <f>SUMIFS('Planificación 2026-1'!R:R,'Planificación 2026-1'!W:W,C288,'Planificación 2026-1'!G:G,"AF",'Planificación 2026-1'!H:H,"&gt;2")</f>
        <v>0</v>
      </c>
      <c r="BZ288" s="79">
        <f>SUMIFS('Planificación 2026-1'!R:R,'Planificación 2026-1'!W:W,C288,'Planificación 2026-1'!G:G,"EN",'Planificación 2026-1'!H:H,"&gt;2")</f>
        <v>0</v>
      </c>
      <c r="CA288" s="79">
        <f>SUMIFS('Planificación 2026-1'!R:R,'Planificación 2026-1'!W:W,C288,'Planificación 2026-1'!G:G,"IS",'Planificación 2026-1'!H:H,"&gt;2")</f>
        <v>0</v>
      </c>
      <c r="CB288" s="79">
        <f>SUMIFS('Planificación 2026-1'!R:R,'Planificación 2026-1'!W:W,C288,'Planificación 2026-1'!G:G,"PS",'Planificación 2026-1'!H:H,"&gt;2")</f>
        <v>14</v>
      </c>
      <c r="CC288" s="79">
        <f>SUMIFS('Planificación 2026-1'!R:R,'Planificación 2026-1'!W:W,C288,'Planificación 2026-1'!G:G,"IN",'Planificación 2026-1'!H:H,"&gt;2")</f>
        <v>0</v>
      </c>
      <c r="CD288" s="79">
        <f>SUMIFS('Planificación 2026-1'!R:R,'Planificación 2026-1'!W:W,C288,'Planificación 2026-1'!G:G,"CA",'Planificación 2026-1'!H:H,"&gt;2")</f>
        <v>0</v>
      </c>
      <c r="CE288" s="79">
        <f>SUMIFS('Planificación 2026-1'!R:R,'Planificación 2026-1'!W:W,C288,'Planificación 2026-1'!G:G,"DE",'Planificación 2026-1'!H:H,"&gt;2")</f>
        <v>0</v>
      </c>
      <c r="CF288" s="79">
        <f>SUMIFS('Planificación 2026-1'!R:R,'Planificación 2026-1'!W:W,C288,'Planificación 2026-1'!G:G,"OB",'Planificación 2026-1'!H:H,"&gt;2")</f>
        <v>0</v>
      </c>
      <c r="CG288" s="79">
        <f>SUMIFS('Planificación 2026-1'!R:R,'Planificación 2026-1'!W:W,C288,'Planificación 2026-1'!G:G,"MH",'Planificación 2026-1'!H:H,"&gt;2")</f>
        <v>0</v>
      </c>
      <c r="CH288" s="79">
        <f>SUMIFS('Planificación 2026-1'!R:R,'Planificación 2026-1'!W:W,C288,'Planificación 2026-1'!G:G,"IC",'Planificación 2026-1'!H:H,"&gt;2")</f>
        <v>0</v>
      </c>
      <c r="CI288" s="79">
        <f>SUMIFS('Planificación 2026-1'!R:R,'Planificación 2026-1'!W:W,C288,'Planificación 2026-1'!G:G,"AR",'Planificación 2026-1'!H:H,"&gt;2")</f>
        <v>0</v>
      </c>
      <c r="CJ288" s="79">
        <f>SUMIFS('Planificación 2026-1'!R:R,'Planificación 2026-1'!W:W,C288,'Planificación 2026-1'!G:G,"T1",'Planificación 2026-1'!H:H,"&gt;2")</f>
        <v>0</v>
      </c>
      <c r="CK288" s="79">
        <f>SUMIFS('Planificación 2026-1'!R:R,'Planificación 2026-1'!W:W,C288,'Planificación 2026-1'!G:G,"T3",'Planificación 2026-1'!H:H,"&gt;2")</f>
        <v>0</v>
      </c>
      <c r="CL288" s="79">
        <f>SUMIFS('Planificación 2026-1'!R:R,'Planificación 2026-1'!W:W,C288,'Planificación 2026-1'!G:G,"T2",'Planificación 2026-1'!H:H,"&gt;2")</f>
        <v>0</v>
      </c>
      <c r="CM288" s="79">
        <f>SUMIFS('Planificación 2026-1'!R:R,'Planificación 2026-1'!W:W,C288,'Planificación 2026-1'!G:G,"AE",'Planificación 2026-1'!H:H,"&gt;2")</f>
        <v>0</v>
      </c>
      <c r="CN288" s="79">
        <f>SUMIFS('Planificación 2026-1'!R:R,'Planificación 2026-1'!W:W,C288,'Planificación 2026-1'!G:G,"T4",'Planificación 2026-1'!H:H,"&gt;2")</f>
        <v>0</v>
      </c>
      <c r="CO288" s="79">
        <f>SUMIFS('Planificación 2026-1'!R:R,'Planificación 2026-1'!W:W,C288,'Planificación 2026-1'!G:G,"AF",'Planificación 2026-1'!H:H,"&lt;3")</f>
        <v>0</v>
      </c>
      <c r="CP288" s="79">
        <f>SUMIFS('Planificación 2026-1'!R:R,'Planificación 2026-1'!W:W,C288,'Planificación 2026-1'!G:G,"EN",'Planificación 2026-1'!H:H,"&lt;3")</f>
        <v>0</v>
      </c>
      <c r="CQ288" s="79">
        <f>SUMIFS('Planificación 2026-1'!R:R,'Planificación 2026-1'!W:W,C288,'Planificación 2026-1'!G:G,"IS",'Planificación 2026-1'!H:H,"&lt;3")</f>
        <v>0</v>
      </c>
      <c r="CR288" s="79">
        <f>SUMIFS('Planificación 2026-1'!R:R,'Planificación 2026-1'!W:W,C288,'Planificación 2026-1'!G:G,"PS",'Planificación 2026-1'!H:H,"&lt;3")</f>
        <v>0</v>
      </c>
      <c r="CS288" s="79">
        <f>SUMIFS('Planificación 2026-1'!R:R,'Planificación 2026-1'!W:W,C288,'Planificación 2026-1'!G:G,"IN",'Planificación 2026-1'!H:H,"&lt;3")</f>
        <v>0</v>
      </c>
      <c r="CT288" s="79">
        <f>SUMIFS('Planificación 2026-1'!R:R,'Planificación 2026-1'!W:W,C288,'Planificación 2026-1'!G:G,"CA",'Planificación 2026-1'!H:H,"&lt;3")</f>
        <v>0</v>
      </c>
      <c r="CU288" s="79">
        <f>SUMIFS('Planificación 2026-1'!R:R,'Planificación 2026-1'!W:W,C288,'Planificación 2026-1'!G:G,"DE",'Planificación 2026-1'!H:H,"&lt;3")</f>
        <v>0</v>
      </c>
      <c r="CV288" s="79">
        <f>SUMIFS('Planificación 2026-1'!R:R,'Planificación 2026-1'!W:W,C288,'Planificación 2026-1'!G:G,"OB",'Planificación 2026-1'!H:H,"&lt;3")</f>
        <v>0</v>
      </c>
      <c r="CW288" s="79">
        <f>SUMIFS('Planificación 2026-1'!R:R,'Planificación 2026-1'!W:W,C288,'Planificación 2026-1'!G:G,"MH",'Planificación 2026-1'!H:H,"&lt;3")</f>
        <v>0</v>
      </c>
      <c r="CX288" s="79">
        <f>SUMIFS('Planificación 2026-1'!R:R,'Planificación 2026-1'!W:W,C288,'Planificación 2026-1'!G:G,"IC",'Planificación 2026-1'!H:H,"&lt;3")</f>
        <v>0</v>
      </c>
      <c r="CY288" s="79">
        <f>SUMIFS('Planificación 2026-1'!R:R,'Planificación 2026-1'!W:W,C288,'Planificación 2026-1'!G:G,"AR",'Planificación 2026-1'!H:H,"&lt;3")</f>
        <v>0</v>
      </c>
      <c r="CZ288" s="79">
        <f>SUMIFS('Planificación 2026-1'!R:R,'Planificación 2026-1'!W:W,C288,'Planificación 2026-1'!G:G,"T1",'Planificación 2026-1'!H:H,"&lt;3")</f>
        <v>0</v>
      </c>
      <c r="DA288" s="79">
        <f>SUMIFS('Planificación 2026-1'!R:R,'Planificación 2026-1'!W:W,C288,'Planificación 2026-1'!G:G,"T3",'Planificación 2026-1'!H:H,"&lt;3")</f>
        <v>0</v>
      </c>
      <c r="DB288" s="79">
        <f>SUMIFS('Planificación 2026-1'!R:R,'Planificación 2026-1'!W:W,C288,'Planificación 2026-1'!G:G,"T2",'Planificación 2026-1'!H:H,"&lt;3")</f>
        <v>0</v>
      </c>
      <c r="DC288" s="79">
        <f>SUMIFS('Planificación 2026-1'!R:R,'Planificación 2026-1'!W:W,C288,'Planificación 2026-1'!G:G,"AE",'Planificación 2026-1'!H:H,"&lt;3")</f>
        <v>0</v>
      </c>
      <c r="DD288" s="79">
        <f>SUMIFS('Planificación 2026-1'!R:R,'Planificación 2026-1'!W:W,C288,'Planificación 2026-1'!G:G,"T4",'Planificación 2026-1'!H:H,"&lt;3")</f>
        <v>0</v>
      </c>
      <c r="DE288" s="78" t="str">
        <f t="shared" si="60"/>
        <v/>
      </c>
      <c r="DF288" s="30">
        <f>IF(C288="","",SUMIFS('Planificación 2026-1'!R:R,'Planificación 2026-1'!W:W,C288,'Planificación 2026-1'!E:E,"PRINCIPAL",'Planificación 2026-1'!X:X,"VIRTUAL"))</f>
        <v>0</v>
      </c>
      <c r="DG288" s="30">
        <f>IF(C288="","",SUMIFS('Planificación 2026-1'!R:R,'Planificación 2026-1'!W:W,C288,'Planificación 2026-1'!E:E,"PRINCIPAL",'Planificación 2026-1'!X:X,"PRESENCIAL"))</f>
        <v>0</v>
      </c>
      <c r="DH288" s="30">
        <f>IF(C288="","",SUMIFS('Planificación 2026-1'!R:R,'Planificación 2026-1'!W:W,C288,'Planificación 2026-1'!E:E,"PRINCIPAL",'Planificación 2026-1'!X:X,"HIBRIDO PRESENCIAL"))</f>
        <v>0</v>
      </c>
      <c r="DI288" s="78" t="str">
        <f t="shared" si="61"/>
        <v/>
      </c>
      <c r="DJ288" s="78">
        <f>IF(C288="","",SUMIFS('Planificación 2026-1'!R:R,'Planificación 2026-1'!W:W,C288,'Planificación 2026-1'!E:E,"FILIAL",'Planificación 2026-1'!X:X,"VIRTUAL"))</f>
        <v>0</v>
      </c>
      <c r="DK288" s="80">
        <f>IF(C288="","",SUMIFS('Planificación 2026-1'!R:R,'Planificación 2026-1'!W:W,C288,'Planificación 2026-1'!E:E,"FILIAL",'Planificación 2026-1'!X:X,"PRESENCIAL"))</f>
        <v>0</v>
      </c>
      <c r="DL288" s="42">
        <f>IF(C288="","",SUMIFS('Planificación 2026-1'!R:R,'Planificación 2026-1'!W:W,C288,'Planificación 2026-1'!E:E,"FILIAL",'Planificación 2026-1'!X:X,"HIBRIDO PRESENCIAL"))</f>
        <v>0</v>
      </c>
      <c r="DM288" s="81" t="str">
        <f t="shared" si="62"/>
        <v/>
      </c>
      <c r="DN288" s="78">
        <f>IF(C288="","",SUMIFS('Planificación 2026-1'!R:R,'Planificación 2026-1'!W:W,C288,'Planificación 2026-1'!E:E,"SUNAMPE",'Planificación 2026-1'!X:X,"VIRTUAL"))</f>
        <v>0</v>
      </c>
      <c r="DO288" s="42">
        <f>IF(C288="","",SUMIFS('Planificación 2026-1'!R:R,'Planificación 2026-1'!W:W,C288,'Planificación 2026-1'!E:E,"SUNAMPE",'Planificación 2026-1'!X:X,"PRESENCIAL"))</f>
        <v>0</v>
      </c>
      <c r="DP288" s="81" t="str">
        <f t="shared" si="63"/>
        <v>P04</v>
      </c>
      <c r="DQ288" s="78">
        <f>IF(C288="","",SUMIFS('Planificación 2026-1'!R:R,'Planificación 2026-1'!W:W,C288,'Planificación 2026-1'!E:E,"HUAURA",'Planificación 2026-1'!X:X,"VIRTUAL"))</f>
        <v>0</v>
      </c>
      <c r="DR288" s="42">
        <f>IF(C288="","",SUMIFS('Planificación 2026-1'!R:R,'Planificación 2026-1'!W:W,C288,'Planificación 2026-1'!E:E,"HUAURA",'Planificación 2026-1'!X:X,"PRESENCIAL"))</f>
        <v>14</v>
      </c>
      <c r="DS288" s="48">
        <f>SUMIFS('Planificación 2026-1'!R:R,'Planificación 2026-1'!W:W,C288,'Planificación 2026-1'!E:E,"PRINCIPAL",'Planificación 2026-1'!X:X,"VIRTUAL",'Planificación 2026-1'!H:H,"&gt;2")</f>
        <v>0</v>
      </c>
      <c r="DT288" s="48">
        <f>SUMIFS('Planificación 2026-1'!R:R,'Planificación 2026-1'!W:W,C288,'Planificación 2026-1'!E:E,"PRINCIPAL",'Planificación 2026-1'!X:X,"&lt;&gt;VIRTUAL",'Planificación 2026-1'!H:H,"&gt;2")</f>
        <v>0</v>
      </c>
      <c r="DU288" s="48">
        <f>SUMIFS('Planificación 2026-1'!R:R,'Planificación 2026-1'!W:W,C288,'Planificación 2026-1'!E:E,"SUNAMPE",'Planificación 2026-1'!X:X,"VIRTUAL",'Planificación 2026-1'!H:H,"&gt;2")</f>
        <v>0</v>
      </c>
      <c r="DV288" s="48">
        <f>SUMIFS('Planificación 2026-1'!R:R,'Planificación 2026-1'!W:W,C288,'Planificación 2026-1'!E:E,"SUNAMPE",'Planificación 2026-1'!X:X,"&lt;&gt;VIRTUAL",'Planificación 2026-1'!H:H,"&gt;2")</f>
        <v>0</v>
      </c>
      <c r="DW288" s="48">
        <f>SUMIFS('Planificación 2026-1'!R:R,'Planificación 2026-1'!W:W,C288,'Planificación 2026-1'!E:E,"FILIAL",'Planificación 2026-1'!X:X,"VIRTUAL",'Planificación 2026-1'!H:H,"&gt;2")</f>
        <v>0</v>
      </c>
      <c r="DX288" s="48">
        <f>SUMIFS('Planificación 2026-1'!R:R,'Planificación 2026-1'!W:W,C288,'Planificación 2026-1'!E:E,"FILIAL",'Planificación 2026-1'!X:X,"&lt;&gt;VIRTUAL",'Planificación 2026-1'!H:H,"&gt;2")</f>
        <v>0</v>
      </c>
      <c r="DY288" s="48">
        <f>SUMIFS('Planificación 2026-1'!R:R,'Planificación 2026-1'!W:W,C288,'Planificación 2026-1'!E:E,"PORUMA",'Planificación 2026-1'!X:X,"VIRTUAL",'Planificación 2026-1'!H:H,"&gt;2")</f>
        <v>0</v>
      </c>
      <c r="DZ288" s="48">
        <f>SUMIFS('Planificación 2026-1'!R:R,'Planificación 2026-1'!W:W,C288,'Planificación 2026-1'!E:E,"PORUMA",'Planificación 2026-1'!X:X,"&lt;&gt;VIRTUAL",'Planificación 2026-1'!H:H,"&gt;2")</f>
        <v>0</v>
      </c>
      <c r="EA288" s="48">
        <f>SUMIFS('Planificación 2026-1'!R:R,'Planificación 2026-1'!W:W,C288,'Planificación 2026-1'!E:E,"HUAURA",'Planificación 2026-1'!X:X,"VIRTUAL",'Planificación 2026-1'!H:H,"&gt;2")</f>
        <v>0</v>
      </c>
      <c r="EB288" s="48">
        <f>SUMIFS('Planificación 2026-1'!R:R,'Planificación 2026-1'!W:W,C288,'Planificación 2026-1'!E:E,"HUAURA",'Planificación 2026-1'!X:X,"&lt;&gt;VIRTUAL",'Planificación 2026-1'!H:H,"&gt;2")</f>
        <v>14</v>
      </c>
      <c r="EC288" s="48">
        <f>SUMIFS('Planificación 2026-1'!R:R,'Planificación 2026-1'!W:W,C288,'Planificación 2026-1'!E:E,"PRINCIPAL",'Planificación 2026-1'!X:X,"VIRTUAL",'Planificación 2026-1'!H:H,"&lt;3")</f>
        <v>0</v>
      </c>
      <c r="ED288" s="48">
        <f>SUMIFS('Planificación 2026-1'!R:R,'Planificación 2026-1'!W:W,C288,'Planificación 2026-1'!E:E,"PRINCIPAL",'Planificación 2026-1'!X:X,"&lt;&gt;VIRTUAL",'Planificación 2026-1'!H:H,"&lt;3")</f>
        <v>0</v>
      </c>
      <c r="EE288" s="48">
        <f>SUMIFS('Planificación 2026-1'!R:R,'Planificación 2026-1'!W:W,C288,'Planificación 2026-1'!E:E,"SUNAMPE",'Planificación 2026-1'!X:X,"VIRTUAL",'Planificación 2026-1'!H:H,"&lt;3")</f>
        <v>0</v>
      </c>
      <c r="EF288" s="48">
        <f>SUMIFS('Planificación 2026-1'!R:R,'Planificación 2026-1'!W:W,C288,'Planificación 2026-1'!E:E,"SUNAMPE",'Planificación 2026-1'!X:X,"&lt;&gt;VIRTUAL",'Planificación 2026-1'!H:H,"&lt;3")</f>
        <v>0</v>
      </c>
      <c r="EG288" s="48">
        <f>SUMIFS('Planificación 2026-1'!R:R,'Planificación 2026-1'!W:W,C288,'Planificación 2026-1'!E:E,"FILIAL",'Planificación 2026-1'!X:X,"VIRTUAL",'Planificación 2026-1'!H:H,"&lt;3")</f>
        <v>0</v>
      </c>
      <c r="EH288" s="48">
        <f>SUMIFS('Planificación 2026-1'!R:R,'Planificación 2026-1'!W:W,C288,'Planificación 2026-1'!E:E,"FILIAL",'Planificación 2026-1'!X:X,"&lt;&gt;VIRTUAL",'Planificación 2026-1'!H:H,"&lt;3")</f>
        <v>0</v>
      </c>
      <c r="EI288" s="48">
        <f>SUMIFS('Planificación 2026-1'!R:R,'Planificación 2026-1'!W:W,C288,'Planificación 2026-1'!E:E,"PORUMA",'Planificación 2026-1'!X:X,"VIRTUAL",'Planificación 2026-1'!H:H,"&lt;3")</f>
        <v>0</v>
      </c>
      <c r="EJ288" s="48">
        <f>SUMIFS('Planificación 2026-1'!R:R,'Planificación 2026-1'!W:W,C288,'Planificación 2026-1'!E:E,"PORUMA",'Planificación 2026-1'!X:X,"&lt;&gt;VIRTUAL",'Planificación 2026-1'!H:H,"&lt;3")</f>
        <v>0</v>
      </c>
      <c r="EK288" s="48">
        <f>SUMIFS('Planificación 2026-1'!R:R,'Planificación 2026-1'!W:W,C288,'Planificación 2026-1'!E:E,"HUAURA",'Planificación 2026-1'!X:X,"VIRTUAL",'Planificación 2026-1'!H:H,"&lt;3")</f>
        <v>0</v>
      </c>
      <c r="EL288" s="48">
        <f>SUMIFS('Planificación 2026-1'!R:R,'Planificación 2026-1'!W:W,C288,'Planificación 2026-1'!E:E,"HUAURA",'Planificación 2026-1'!X:X,"&lt;&gt;VIRTUAL",'Planificación 2026-1'!H:H,"&lt;3")</f>
        <v>0</v>
      </c>
      <c r="EM288" s="48">
        <f t="shared" si="64"/>
        <v>0</v>
      </c>
      <c r="EN288" s="48">
        <f t="shared" si="65"/>
        <v>14</v>
      </c>
      <c r="EO288" s="48">
        <f t="shared" si="66"/>
        <v>0</v>
      </c>
      <c r="EP288" s="48">
        <f t="shared" si="67"/>
        <v>0</v>
      </c>
      <c r="EQ288" s="48">
        <f t="shared" si="68"/>
        <v>0</v>
      </c>
      <c r="ER288" s="48"/>
      <c r="ES288" s="48">
        <f t="shared" si="69"/>
        <v>0</v>
      </c>
      <c r="ET288" s="48">
        <f t="shared" si="70"/>
        <v>14</v>
      </c>
      <c r="EU288" s="48" t="b">
        <f t="shared" si="71"/>
        <v>1</v>
      </c>
      <c r="EV288" s="48" t="str">
        <f t="shared" si="72"/>
        <v>HUAURA</v>
      </c>
      <c r="EW288" s="48" t="str">
        <f t="shared" si="73"/>
        <v>PRESENCIAL</v>
      </c>
    </row>
    <row r="289" spans="2:153" x14ac:dyDescent="0.3">
      <c r="B289" s="383">
        <v>286</v>
      </c>
      <c r="C289" s="107" t="s">
        <v>960</v>
      </c>
      <c r="D289" s="82">
        <f>SUMIF('Planificación 2026-1'!W:W,C289,'Planificación 2026-1'!R:R)</f>
        <v>40</v>
      </c>
      <c r="E289" s="385" t="s">
        <v>341</v>
      </c>
      <c r="F289" s="386"/>
      <c r="G289" s="107" t="s">
        <v>279</v>
      </c>
      <c r="H289" s="107" t="s">
        <v>432</v>
      </c>
      <c r="I289" s="77" t="str">
        <f>IF(SUM(COUNTIFS('Planificación 2026-1'!E:E,"PRINCIPAL",'Planificación 2026-1'!W:W,C289,'Planificación 2026-1'!G:G,"AF"))&gt;0,"P01"," ")</f>
        <v xml:space="preserve"> </v>
      </c>
      <c r="J289" s="78" t="str">
        <f>IF(SUM(COUNTIFS('Planificación 2026-1'!E:E,"PRINCIPAL",'Planificación 2026-1'!W:W,C289,'Planificación 2026-1'!G:G,"EN"))&gt;0,"P02"," ")</f>
        <v xml:space="preserve"> </v>
      </c>
      <c r="K289" s="78" t="str">
        <f>IF(SUM(COUNTIFS('Planificación 2026-1'!E:E,"PRINCIPAL",'Planificación 2026-1'!W:W,C289,'Planificación 2026-1'!G:G,"IS"))&gt;0,"P03"," ")</f>
        <v xml:space="preserve"> </v>
      </c>
      <c r="L289" s="78" t="str">
        <f>IF(SUM(COUNTIFS('Planificación 2026-1'!E:E,"PRINCIPAL",'Planificación 2026-1'!W:W,C289,'Planificación 2026-1'!G:G,"PS"))&gt;0,"P04"," ")</f>
        <v xml:space="preserve"> </v>
      </c>
      <c r="M289" s="78"/>
      <c r="N289" s="78" t="str">
        <f>IF(SUM(COUNTIFS('Planificación 2026-1'!E:E,"PRINCIPAL",'Planificación 2026-1'!W:W,C289,'Planificación 2026-1'!G:G,"IN"))&gt;0,"P06"," ")</f>
        <v xml:space="preserve"> </v>
      </c>
      <c r="O289" s="78" t="str">
        <f>IF(SUM(COUNTIFS('Planificación 2026-1'!E:E,"PRINCIPAL",'Planificación 2026-1'!W:W,C289,'Planificación 2026-1'!G:G,"CA"))&gt;0,"P07"," ")</f>
        <v xml:space="preserve"> </v>
      </c>
      <c r="P289" s="78" t="str">
        <f>IF(SUM(COUNTIFS('Planificación 2026-1'!E:E,"PRINCIPAL",'Planificación 2026-1'!W:W,C289,'Planificación 2026-1'!G:G,"DE"))&gt;0,"P08"," ")</f>
        <v xml:space="preserve"> </v>
      </c>
      <c r="Q289" s="78" t="str">
        <f>IF(SUM(COUNTIFS('Planificación 2026-1'!E:E,"PRINCIPAL",'Planificación 2026-1'!W:W,C289,'Planificación 2026-1'!G:G,"OB"))&gt;0,"P09"," ")</f>
        <v xml:space="preserve"> </v>
      </c>
      <c r="R289" s="78" t="str">
        <f>IF(SUM(COUNTIFS('Planificación 2026-1'!E:E,"PRINCIPAL",'Planificación 2026-1'!W:W,C289,'Planificación 2026-1'!G:G,"MH"))&gt;0,"P31"," ")</f>
        <v xml:space="preserve"> </v>
      </c>
      <c r="S289" s="78" t="str">
        <f>IF(SUM(COUNTIFS('Planificación 2026-1'!E:E,"PRINCIPAL",'Planificación 2026-1'!W:W,C289,'Planificación 2026-1'!G:G,"IC"))&gt;0,"P32"," ")</f>
        <v xml:space="preserve"> </v>
      </c>
      <c r="T289" s="78" t="str">
        <f>IF(SUM(COUNTIFS('Planificación 2026-1'!E:E,"PRINCIPAL",'Planificación 2026-1'!W:W,C289,'Planificación 2026-1'!G:G,"AR"))&gt;0,"P34"," ")</f>
        <v xml:space="preserve"> </v>
      </c>
      <c r="U289" s="78" t="str">
        <f>IF(SUM(COUNTIFS('Planificación 2026-1'!E:E,"PRINCIPAL",'Planificación 2026-1'!W:W,C289,'Planificación 2026-1'!G:G,"T1"))&gt;0,"P35"," ")</f>
        <v xml:space="preserve"> </v>
      </c>
      <c r="V289" s="78" t="str">
        <f>IF(SUM(COUNTIFS('Planificación 2026-1'!E:E,"PRINCIPAL",'Planificación 2026-1'!W:W,C289,'Planificación 2026-1'!G:G,"T3"))&gt;0,"P36"," ")</f>
        <v xml:space="preserve"> </v>
      </c>
      <c r="W289" s="78" t="str">
        <f>IF(SUM(COUNTIFS('Planificación 2026-1'!E:E,"PRINCIPAL",'Planificación 2026-1'!W:W,C289,'Planificación 2026-1'!G:G,"T2"))&gt;0,"P37"," ")</f>
        <v xml:space="preserve"> </v>
      </c>
      <c r="X289" s="78" t="str">
        <f>IF(SUM(COUNTIFS('Planificación 2026-1'!E:E,"PRINCIPAL",'Planificación 2026-1'!W:W,C289,'Planificación 2026-1'!G:G,"AE"))&gt;0,"P38"," ")</f>
        <v xml:space="preserve"> </v>
      </c>
      <c r="Y289" s="78" t="str">
        <f>IF(SUM(COUNTIFS('Planificación 2026-1'!E:E,"PRINCIPAL",'Planificación 2026-1'!W:W,C289,'Planificación 2026-1'!G:G,"T4"))&gt;0,"P55"," ")</f>
        <v xml:space="preserve"> </v>
      </c>
      <c r="Z289" s="78" t="str">
        <f>IF(SUM(COUNTIFS('Planificación 2026-1'!E:E,"FILIAL",'Planificación 2026-1'!W:W,C289,'Planificación 2026-1'!G:G,"AF"))&gt;0," P01"," ")</f>
        <v xml:space="preserve"> </v>
      </c>
      <c r="AA289" s="78" t="str">
        <f>IF(SUM(COUNTIFS('Planificación 2026-1'!E:E,"FILIAL",'Planificación 2026-1'!W:W,C289,'Planificación 2026-1'!G:G,"EN"))&gt;0,"P02"," ")</f>
        <v xml:space="preserve"> </v>
      </c>
      <c r="AB289" s="78" t="str">
        <f>IF(SUM(COUNTIFS('Planificación 2026-1'!E:E,"FILIAL",'Planificación 2026-1'!W:W,C289,'Planificación 2026-1'!G:G,"IS"))&gt;0,"P03"," ")</f>
        <v xml:space="preserve"> </v>
      </c>
      <c r="AC289" s="78" t="str">
        <f>IF(SUM(COUNTIFS('Planificación 2026-1'!E:E,"FILIAL",'Planificación 2026-1'!W:W,C289,'Planificación 2026-1'!G:G,"PS"))&gt;0,"P04"," ")</f>
        <v xml:space="preserve"> </v>
      </c>
      <c r="AD289" s="78"/>
      <c r="AE289" s="78" t="str">
        <f>IF(SUM(COUNTIFS('Planificación 2026-1'!E:E,"FILIAL",'Planificación 2026-1'!W:W,C289,'Planificación 2026-1'!G:G,"IN"))&gt;0,"P06"," ")</f>
        <v xml:space="preserve"> </v>
      </c>
      <c r="AF289" s="78" t="str">
        <f>IF(SUM(COUNTIFS('Planificación 2026-1'!E:E,"FILIAL",'Planificación 2026-1'!W:W,C289,'Planificación 2026-1'!G:G,"CA"))&gt;0,"P07"," ")</f>
        <v xml:space="preserve"> </v>
      </c>
      <c r="AG289" s="78" t="str">
        <f>IF(SUM(COUNTIFS('Planificación 2026-1'!E:E,"FILIAL",'Planificación 2026-1'!W:W,C289,'Planificación 2026-1'!G:G,"DE"))&gt;0,"P08"," ")</f>
        <v xml:space="preserve"> </v>
      </c>
      <c r="AH289" s="78" t="str">
        <f>IF(SUM(COUNTIFS('Planificación 2026-1'!E:E,"FILIAL",'Planificación 2026-1'!W:W,C289,'Planificación 2026-1'!G:G,"OB"))&gt;0,"P09"," ")</f>
        <v xml:space="preserve"> </v>
      </c>
      <c r="AI289" s="78" t="str">
        <f>IF(SUM(COUNTIFS('Planificación 2026-1'!E:E,"FILIAL",'Planificación 2026-1'!W:W,C289,'Planificación 2026-1'!G:G,"MH"))&gt;0,"P31"," ")</f>
        <v xml:space="preserve"> </v>
      </c>
      <c r="AJ289" s="78" t="str">
        <f>IF(SUM(COUNTIFS('Planificación 2026-1'!E:E,"FILIAL",'Planificación 2026-1'!W:W,C289,'Planificación 2026-1'!G:G,"IC"))&gt;0,"P32"," ")</f>
        <v xml:space="preserve"> </v>
      </c>
      <c r="AK289" s="78" t="str">
        <f>IF(SUM(COUNTIFS('Planificación 2026-1'!E:E,"FILIAL",'Planificación 2026-1'!W:W,C289,'Planificación 2026-1'!G:G,"AR"))&gt;0,"P34"," ")</f>
        <v xml:space="preserve"> </v>
      </c>
      <c r="AL289" s="78" t="str">
        <f>IF(SUM(COUNTIFS('Planificación 2026-1'!E:E,"FILIAL",'Planificación 2026-1'!W:W,C289,'Planificación 2026-1'!G:G,"T1"))&gt;0,"P35"," ")</f>
        <v xml:space="preserve"> </v>
      </c>
      <c r="AM289" s="78" t="str">
        <f>IF(SUM(COUNTIFS('Planificación 2026-1'!E:E,"FILIAL",'Planificación 2026-1'!W:W,C289,'Planificación 2026-1'!G:G,"T3"))&gt;0,"P36"," ")</f>
        <v xml:space="preserve"> </v>
      </c>
      <c r="AN289" s="78" t="str">
        <f>IF(SUM(COUNTIFS('Planificación 2026-1'!E:E,"FILIAL",'Planificación 2026-1'!W:W,C289,'Planificación 2026-1'!G:G,"T2"))&gt;0,"P37"," ")</f>
        <v xml:space="preserve"> </v>
      </c>
      <c r="AO289" s="78" t="str">
        <f>IF(SUM(COUNTIFS('Planificación 2026-1'!E:E,"FILIAL",'Planificación 2026-1'!W:W,C289,'Planificación 2026-1'!G:G,"AE"))&gt;0,"P38"," ")</f>
        <v xml:space="preserve"> </v>
      </c>
      <c r="AP289" s="78" t="str">
        <f>IF(SUM(COUNTIFS('Planificación 2026-1'!E:E,"FILIAL",'Planificación 2026-1'!W:W,C289,'Planificación 2026-1'!G:G,"T4"))&gt;0,"P55"," ")</f>
        <v xml:space="preserve"> </v>
      </c>
      <c r="AQ289" s="78" t="str">
        <f>IF(SUM(COUNTIFS('Planificación 2026-1'!E:E,"SUNAMPE",'Planificación 2026-1'!W:W,C289,'Planificación 2026-1'!G:G,"AF"))&gt;0," P01"," ")</f>
        <v xml:space="preserve"> </v>
      </c>
      <c r="AR289" s="78" t="str">
        <f>IF(SUM(COUNTIFS('Planificación 2026-1'!E:E,"SUNAMPE",'Planificación 2026-1'!W:W,C289,'Planificación 2026-1'!G:G,"EN"))&gt;0,"P02"," ")</f>
        <v xml:space="preserve"> </v>
      </c>
      <c r="AS289" s="78" t="str">
        <f>IF(SUM(COUNTIFS('Planificación 2026-1'!E:E,"SUNAMPE",'Planificación 2026-1'!W:W,C289,'Planificación 2026-1'!G:G,"IS"))&gt;0,"P03"," ")</f>
        <v xml:space="preserve"> </v>
      </c>
      <c r="AT289" s="78" t="str">
        <f>IF(SUM(COUNTIFS('Planificación 2026-1'!E:E,"SUNAMPE",'Planificación 2026-1'!W:W,C289,'Planificación 2026-1'!G:G,"PS"))&gt;0,"P04"," ")</f>
        <v xml:space="preserve"> </v>
      </c>
      <c r="AU289" s="78"/>
      <c r="AV289" s="78" t="str">
        <f>IF(SUM(COUNTIFS('Planificación 2026-1'!E:E,"SUNAMPE",'Planificación 2026-1'!W:W,C289,'Planificación 2026-1'!G:G,"IN"))&gt;0,"P06"," ")</f>
        <v xml:space="preserve"> </v>
      </c>
      <c r="AW289" s="78" t="str">
        <f>IF(SUM(COUNTIFS('Planificación 2026-1'!E:E,"SUNAMPE",'Planificación 2026-1'!W:W,C289,'Planificación 2026-1'!G:G,"CA"))&gt;0,"P07"," ")</f>
        <v xml:space="preserve"> </v>
      </c>
      <c r="AX289" s="78" t="str">
        <f>IF(SUM(COUNTIFS('Planificación 2026-1'!E:E,"SUNAMPE",'Planificación 2026-1'!W:W,C289,'Planificación 2026-1'!G:G,"DE"))&gt;0,"P08"," ")</f>
        <v xml:space="preserve"> </v>
      </c>
      <c r="AY289" s="78" t="str">
        <f>IF(SUM(COUNTIFS('Planificación 2026-1'!E:E,"SUNAMPE",'Planificación 2026-1'!W:W,C289,'Planificación 2026-1'!G:G,"OB"))&gt;0,"P09"," ")</f>
        <v xml:space="preserve"> </v>
      </c>
      <c r="AZ289" s="78" t="str">
        <f>IF(SUM(COUNTIFS('Planificación 2026-1'!E:E,"SUNAMPE",'Planificación 2026-1'!W:W,C289,'Planificación 2026-1'!G:G,"MH"))&gt;0,"P31"," ")</f>
        <v xml:space="preserve"> </v>
      </c>
      <c r="BA289" s="78" t="str">
        <f>IF(SUM(COUNTIFS('Planificación 2026-1'!E:E,"SUNAMPE",'Planificación 2026-1'!W:W,C289,'Planificación 2026-1'!G:G,"IC"))&gt;0,"P32"," ")</f>
        <v xml:space="preserve"> </v>
      </c>
      <c r="BB289" s="78" t="str">
        <f>IF(SUM(COUNTIFS('Planificación 2026-1'!E:E,"SUNAMPE",'Planificación 2026-1'!W:W,C289,'Planificación 2026-1'!G:G,"AR"))&gt;0,"P34"," ")</f>
        <v xml:space="preserve"> </v>
      </c>
      <c r="BC289" s="78" t="str">
        <f>IF(SUM(COUNTIFS('Planificación 2026-1'!E:E,"SUNAMPE",'Planificación 2026-1'!W:W,C289,'Planificación 2026-1'!G:G,"T1"))&gt;0,"P35"," ")</f>
        <v xml:space="preserve"> </v>
      </c>
      <c r="BD289" s="78" t="str">
        <f>IF(SUM(COUNTIFS('Planificación 2026-1'!E:E,"SUNAMPE",'Planificación 2026-1'!W:W,C289,'Planificación 2026-1'!G:G,"T3"))&gt;0,"P36"," ")</f>
        <v xml:space="preserve"> </v>
      </c>
      <c r="BE289" s="78" t="str">
        <f>IF(SUM(COUNTIFS('Planificación 2026-1'!E:E,"SUNAMPE",'Planificación 2026-1'!W:W,C289,'Planificación 2026-1'!G:G,"T2"))&gt;0,"P37"," ")</f>
        <v xml:space="preserve"> </v>
      </c>
      <c r="BF289" s="78" t="str">
        <f>IF(SUM(COUNTIFS('Planificación 2026-1'!E:E,"SUNAMPE",'Planificación 2026-1'!W:W,C289,'Planificación 2026-1'!G:G,"AE"))&gt;0,"P38"," ")</f>
        <v xml:space="preserve"> </v>
      </c>
      <c r="BG289" s="78" t="str">
        <f>IF(SUM(COUNTIFS('Planificación 2026-1'!E:E,"SUNAMPE",'Planificación 2026-1'!W:W,C289,'Planificación 2026-1'!G:G,"T4"))&gt;0,"P55"," ")</f>
        <v xml:space="preserve"> </v>
      </c>
      <c r="BH289" s="78" t="str">
        <f>IF(SUM(COUNTIFS('Planificación 2026-1'!E:E,"HUAURA",'Planificación 2026-1'!W:W,C289,'Planificación 2026-1'!G:G,"AF"))&gt;0," P01"," ")</f>
        <v xml:space="preserve"> </v>
      </c>
      <c r="BI289" s="78" t="str">
        <f>IF(SUM(COUNTIFS('Planificación 2026-1'!E:E,"HUAURA",'Planificación 2026-1'!W:W,C289,'Planificación 2026-1'!G:G,"EN"))&gt;0,"P02"," ")</f>
        <v>P02</v>
      </c>
      <c r="BJ289" s="78" t="str">
        <f>IF(SUM(COUNTIFS('Planificación 2026-1'!E:E,"HUAURA",'Planificación 2026-1'!W:W,C289,'Planificación 2026-1'!G:G,"IS"))&gt;0,"P03"," ")</f>
        <v xml:space="preserve"> </v>
      </c>
      <c r="BK289" s="78" t="str">
        <f>IF(SUM(COUNTIFS('Planificación 2026-1'!E:E,"HUAURA",'Planificación 2026-1'!W:W,C289,'Planificación 2026-1'!G:G,"PS"))&gt;0,"P04"," ")</f>
        <v xml:space="preserve"> </v>
      </c>
      <c r="BL289" s="78"/>
      <c r="BM289" s="78" t="str">
        <f>IF(SUM(COUNTIFS('Planificación 2026-1'!E:E,"HUAURA",'Planificación 2026-1'!W:W,C289,'Planificación 2026-1'!G:G,"IN"))&gt;0,"P06"," ")</f>
        <v xml:space="preserve"> </v>
      </c>
      <c r="BN289" s="78" t="str">
        <f>IF(SUM(COUNTIFS('Planificación 2026-1'!E:E,"HUAURA",'Planificación 2026-1'!W:W,C289,'Planificación 2026-1'!G:G,"CA"))&gt;0,"P07"," ")</f>
        <v xml:space="preserve"> </v>
      </c>
      <c r="BO289" s="78" t="str">
        <f>IF(SUM(COUNTIFS('Planificación 2026-1'!E:E,"HUAURA",'Planificación 2026-1'!W:W,C289,'Planificación 2026-1'!G:G,"DE"))&gt;0,"P08"," ")</f>
        <v xml:space="preserve"> </v>
      </c>
      <c r="BP289" s="78" t="str">
        <f>IF(SUM(COUNTIFS('Planificación 2026-1'!E:E,"HUAURA",'Planificación 2026-1'!W:W,C289,'Planificación 2026-1'!G:G,"OB"))&gt;0,"P09"," ")</f>
        <v xml:space="preserve"> </v>
      </c>
      <c r="BQ289" s="78" t="str">
        <f>IF(SUM(COUNTIFS('Planificación 2026-1'!E:E,"HUAURA",'Planificación 2026-1'!W:W,C289,'Planificación 2026-1'!G:G,"MH"))&gt;0,"P31"," ")</f>
        <v xml:space="preserve"> </v>
      </c>
      <c r="BR289" s="78" t="str">
        <f>IF(SUM(COUNTIFS('Planificación 2026-1'!E:E,"HUAURA",'Planificación 2026-1'!W:W,C289,'Planificación 2026-1'!G:G,"IC"))&gt;0,"P32"," ")</f>
        <v xml:space="preserve"> </v>
      </c>
      <c r="BS289" s="78" t="str">
        <f>IF(SUM(COUNTIFS('Planificación 2026-1'!E:E,"HUAURA",'Planificación 2026-1'!W:W,C289,'Planificación 2026-1'!G:G,"AR"))&gt;0,"P34"," ")</f>
        <v xml:space="preserve"> </v>
      </c>
      <c r="BT289" s="78" t="str">
        <f>IF(SUM(COUNTIFS('Planificación 2026-1'!E:E,"HUAURA",'Planificación 2026-1'!W:W,C289,'Planificación 2026-1'!G:G,"T1"))&gt;0,"P35"," ")</f>
        <v xml:space="preserve"> </v>
      </c>
      <c r="BU289" s="78" t="str">
        <f>IF(SUM(COUNTIFS('Planificación 2026-1'!E:E,"HUAURA",'Planificación 2026-1'!W:W,C289,'Planificación 2026-1'!G:G,"T3"))&gt;0,"P36"," ")</f>
        <v xml:space="preserve"> </v>
      </c>
      <c r="BV289" s="78" t="str">
        <f>IF(SUM(COUNTIFS('Planificación 2026-1'!E:E,"HUAURA",'Planificación 2026-1'!W:W,C289,'Planificación 2026-1'!G:G,"T2"))&gt;0,"P37"," ")</f>
        <v xml:space="preserve"> </v>
      </c>
      <c r="BW289" s="78" t="str">
        <f>IF(SUM(COUNTIFS('Planificación 2026-1'!E:E,"HUAURA",'Planificación 2026-1'!W:W,C289,'Planificación 2026-1'!G:G,"AE"))&gt;0,"P38"," ")</f>
        <v xml:space="preserve"> </v>
      </c>
      <c r="BX289" s="78" t="str">
        <f>IF(SUM(COUNTIFS('Planificación 2026-1'!E:E,"HUAURA",'Planificación 2026-1'!W:W,C289,'Planificación 2026-1'!G:G,"T4"))&gt;0,"P55"," ")</f>
        <v xml:space="preserve"> </v>
      </c>
      <c r="BY289" s="79">
        <f>SUMIFS('Planificación 2026-1'!R:R,'Planificación 2026-1'!W:W,C289,'Planificación 2026-1'!G:G,"AF",'Planificación 2026-1'!H:H,"&gt;2")</f>
        <v>0</v>
      </c>
      <c r="BZ289" s="79">
        <f>SUMIFS('Planificación 2026-1'!R:R,'Planificación 2026-1'!W:W,C289,'Planificación 2026-1'!G:G,"EN",'Planificación 2026-1'!H:H,"&gt;2")</f>
        <v>40</v>
      </c>
      <c r="CA289" s="79">
        <f>SUMIFS('Planificación 2026-1'!R:R,'Planificación 2026-1'!W:W,C289,'Planificación 2026-1'!G:G,"IS",'Planificación 2026-1'!H:H,"&gt;2")</f>
        <v>0</v>
      </c>
      <c r="CB289" s="79">
        <f>SUMIFS('Planificación 2026-1'!R:R,'Planificación 2026-1'!W:W,C289,'Planificación 2026-1'!G:G,"PS",'Planificación 2026-1'!H:H,"&gt;2")</f>
        <v>0</v>
      </c>
      <c r="CC289" s="79">
        <f>SUMIFS('Planificación 2026-1'!R:R,'Planificación 2026-1'!W:W,C289,'Planificación 2026-1'!G:G,"IN",'Planificación 2026-1'!H:H,"&gt;2")</f>
        <v>0</v>
      </c>
      <c r="CD289" s="79">
        <f>SUMIFS('Planificación 2026-1'!R:R,'Planificación 2026-1'!W:W,C289,'Planificación 2026-1'!G:G,"CA",'Planificación 2026-1'!H:H,"&gt;2")</f>
        <v>0</v>
      </c>
      <c r="CE289" s="79">
        <f>SUMIFS('Planificación 2026-1'!R:R,'Planificación 2026-1'!W:W,C289,'Planificación 2026-1'!G:G,"DE",'Planificación 2026-1'!H:H,"&gt;2")</f>
        <v>0</v>
      </c>
      <c r="CF289" s="79">
        <f>SUMIFS('Planificación 2026-1'!R:R,'Planificación 2026-1'!W:W,C289,'Planificación 2026-1'!G:G,"OB",'Planificación 2026-1'!H:H,"&gt;2")</f>
        <v>0</v>
      </c>
      <c r="CG289" s="79">
        <f>SUMIFS('Planificación 2026-1'!R:R,'Planificación 2026-1'!W:W,C289,'Planificación 2026-1'!G:G,"MH",'Planificación 2026-1'!H:H,"&gt;2")</f>
        <v>0</v>
      </c>
      <c r="CH289" s="79">
        <f>SUMIFS('Planificación 2026-1'!R:R,'Planificación 2026-1'!W:W,C289,'Planificación 2026-1'!G:G,"IC",'Planificación 2026-1'!H:H,"&gt;2")</f>
        <v>0</v>
      </c>
      <c r="CI289" s="79">
        <f>SUMIFS('Planificación 2026-1'!R:R,'Planificación 2026-1'!W:W,C289,'Planificación 2026-1'!G:G,"AR",'Planificación 2026-1'!H:H,"&gt;2")</f>
        <v>0</v>
      </c>
      <c r="CJ289" s="79">
        <f>SUMIFS('Planificación 2026-1'!R:R,'Planificación 2026-1'!W:W,C289,'Planificación 2026-1'!G:G,"T1",'Planificación 2026-1'!H:H,"&gt;2")</f>
        <v>0</v>
      </c>
      <c r="CK289" s="79">
        <f>SUMIFS('Planificación 2026-1'!R:R,'Planificación 2026-1'!W:W,C289,'Planificación 2026-1'!G:G,"T3",'Planificación 2026-1'!H:H,"&gt;2")</f>
        <v>0</v>
      </c>
      <c r="CL289" s="79">
        <f>SUMIFS('Planificación 2026-1'!R:R,'Planificación 2026-1'!W:W,C289,'Planificación 2026-1'!G:G,"T2",'Planificación 2026-1'!H:H,"&gt;2")</f>
        <v>0</v>
      </c>
      <c r="CM289" s="79">
        <f>SUMIFS('Planificación 2026-1'!R:R,'Planificación 2026-1'!W:W,C289,'Planificación 2026-1'!G:G,"AE",'Planificación 2026-1'!H:H,"&gt;2")</f>
        <v>0</v>
      </c>
      <c r="CN289" s="79">
        <f>SUMIFS('Planificación 2026-1'!R:R,'Planificación 2026-1'!W:W,C289,'Planificación 2026-1'!G:G,"T4",'Planificación 2026-1'!H:H,"&gt;2")</f>
        <v>0</v>
      </c>
      <c r="CO289" s="79">
        <f>SUMIFS('Planificación 2026-1'!R:R,'Planificación 2026-1'!W:W,C289,'Planificación 2026-1'!G:G,"AF",'Planificación 2026-1'!H:H,"&lt;3")</f>
        <v>0</v>
      </c>
      <c r="CP289" s="79">
        <f>SUMIFS('Planificación 2026-1'!R:R,'Planificación 2026-1'!W:W,C289,'Planificación 2026-1'!G:G,"EN",'Planificación 2026-1'!H:H,"&lt;3")</f>
        <v>0</v>
      </c>
      <c r="CQ289" s="79">
        <f>SUMIFS('Planificación 2026-1'!R:R,'Planificación 2026-1'!W:W,C289,'Planificación 2026-1'!G:G,"IS",'Planificación 2026-1'!H:H,"&lt;3")</f>
        <v>0</v>
      </c>
      <c r="CR289" s="79">
        <f>SUMIFS('Planificación 2026-1'!R:R,'Planificación 2026-1'!W:W,C289,'Planificación 2026-1'!G:G,"PS",'Planificación 2026-1'!H:H,"&lt;3")</f>
        <v>0</v>
      </c>
      <c r="CS289" s="79">
        <f>SUMIFS('Planificación 2026-1'!R:R,'Planificación 2026-1'!W:W,C289,'Planificación 2026-1'!G:G,"IN",'Planificación 2026-1'!H:H,"&lt;3")</f>
        <v>0</v>
      </c>
      <c r="CT289" s="79">
        <f>SUMIFS('Planificación 2026-1'!R:R,'Planificación 2026-1'!W:W,C289,'Planificación 2026-1'!G:G,"CA",'Planificación 2026-1'!H:H,"&lt;3")</f>
        <v>0</v>
      </c>
      <c r="CU289" s="79">
        <f>SUMIFS('Planificación 2026-1'!R:R,'Planificación 2026-1'!W:W,C289,'Planificación 2026-1'!G:G,"DE",'Planificación 2026-1'!H:H,"&lt;3")</f>
        <v>0</v>
      </c>
      <c r="CV289" s="79">
        <f>SUMIFS('Planificación 2026-1'!R:R,'Planificación 2026-1'!W:W,C289,'Planificación 2026-1'!G:G,"OB",'Planificación 2026-1'!H:H,"&lt;3")</f>
        <v>0</v>
      </c>
      <c r="CW289" s="79">
        <f>SUMIFS('Planificación 2026-1'!R:R,'Planificación 2026-1'!W:W,C289,'Planificación 2026-1'!G:G,"MH",'Planificación 2026-1'!H:H,"&lt;3")</f>
        <v>0</v>
      </c>
      <c r="CX289" s="79">
        <f>SUMIFS('Planificación 2026-1'!R:R,'Planificación 2026-1'!W:W,C289,'Planificación 2026-1'!G:G,"IC",'Planificación 2026-1'!H:H,"&lt;3")</f>
        <v>0</v>
      </c>
      <c r="CY289" s="79">
        <f>SUMIFS('Planificación 2026-1'!R:R,'Planificación 2026-1'!W:W,C289,'Planificación 2026-1'!G:G,"AR",'Planificación 2026-1'!H:H,"&lt;3")</f>
        <v>0</v>
      </c>
      <c r="CZ289" s="79">
        <f>SUMIFS('Planificación 2026-1'!R:R,'Planificación 2026-1'!W:W,C289,'Planificación 2026-1'!G:G,"T1",'Planificación 2026-1'!H:H,"&lt;3")</f>
        <v>0</v>
      </c>
      <c r="DA289" s="79">
        <f>SUMIFS('Planificación 2026-1'!R:R,'Planificación 2026-1'!W:W,C289,'Planificación 2026-1'!G:G,"T3",'Planificación 2026-1'!H:H,"&lt;3")</f>
        <v>0</v>
      </c>
      <c r="DB289" s="79">
        <f>SUMIFS('Planificación 2026-1'!R:R,'Planificación 2026-1'!W:W,C289,'Planificación 2026-1'!G:G,"T2",'Planificación 2026-1'!H:H,"&lt;3")</f>
        <v>0</v>
      </c>
      <c r="DC289" s="79">
        <f>SUMIFS('Planificación 2026-1'!R:R,'Planificación 2026-1'!W:W,C289,'Planificación 2026-1'!G:G,"AE",'Planificación 2026-1'!H:H,"&lt;3")</f>
        <v>0</v>
      </c>
      <c r="DD289" s="79">
        <f>SUMIFS('Planificación 2026-1'!R:R,'Planificación 2026-1'!W:W,C289,'Planificación 2026-1'!G:G,"T4",'Planificación 2026-1'!H:H,"&lt;3")</f>
        <v>0</v>
      </c>
      <c r="DE289" s="78" t="str">
        <f t="shared" si="60"/>
        <v/>
      </c>
      <c r="DF289" s="30">
        <f>IF(C289="","",SUMIFS('Planificación 2026-1'!R:R,'Planificación 2026-1'!W:W,C289,'Planificación 2026-1'!E:E,"PRINCIPAL",'Planificación 2026-1'!X:X,"VIRTUAL"))</f>
        <v>0</v>
      </c>
      <c r="DG289" s="30">
        <f>IF(C289="","",SUMIFS('Planificación 2026-1'!R:R,'Planificación 2026-1'!W:W,C289,'Planificación 2026-1'!E:E,"PRINCIPAL",'Planificación 2026-1'!X:X,"PRESENCIAL"))</f>
        <v>0</v>
      </c>
      <c r="DH289" s="30">
        <f>IF(C289="","",SUMIFS('Planificación 2026-1'!R:R,'Planificación 2026-1'!W:W,C289,'Planificación 2026-1'!E:E,"PRINCIPAL",'Planificación 2026-1'!X:X,"HIBRIDO PRESENCIAL"))</f>
        <v>0</v>
      </c>
      <c r="DI289" s="78" t="str">
        <f t="shared" si="61"/>
        <v/>
      </c>
      <c r="DJ289" s="78">
        <f>IF(C289="","",SUMIFS('Planificación 2026-1'!R:R,'Planificación 2026-1'!W:W,C289,'Planificación 2026-1'!E:E,"FILIAL",'Planificación 2026-1'!X:X,"VIRTUAL"))</f>
        <v>0</v>
      </c>
      <c r="DK289" s="80">
        <f>IF(C289="","",SUMIFS('Planificación 2026-1'!R:R,'Planificación 2026-1'!W:W,C289,'Planificación 2026-1'!E:E,"FILIAL",'Planificación 2026-1'!X:X,"PRESENCIAL"))</f>
        <v>0</v>
      </c>
      <c r="DL289" s="42">
        <f>IF(C289="","",SUMIFS('Planificación 2026-1'!R:R,'Planificación 2026-1'!W:W,C289,'Planificación 2026-1'!E:E,"FILIAL",'Planificación 2026-1'!X:X,"HIBRIDO PRESENCIAL"))</f>
        <v>0</v>
      </c>
      <c r="DM289" s="81" t="str">
        <f t="shared" si="62"/>
        <v/>
      </c>
      <c r="DN289" s="78">
        <f>IF(C289="","",SUMIFS('Planificación 2026-1'!R:R,'Planificación 2026-1'!W:W,C289,'Planificación 2026-1'!E:E,"SUNAMPE",'Planificación 2026-1'!X:X,"VIRTUAL"))</f>
        <v>0</v>
      </c>
      <c r="DO289" s="42">
        <f>IF(C289="","",SUMIFS('Planificación 2026-1'!R:R,'Planificación 2026-1'!W:W,C289,'Planificación 2026-1'!E:E,"SUNAMPE",'Planificación 2026-1'!X:X,"PRESENCIAL"))</f>
        <v>0</v>
      </c>
      <c r="DP289" s="81" t="str">
        <f t="shared" si="63"/>
        <v>P02</v>
      </c>
      <c r="DQ289" s="78">
        <f>IF(C289="","",SUMIFS('Planificación 2026-1'!R:R,'Planificación 2026-1'!W:W,C289,'Planificación 2026-1'!E:E,"HUAURA",'Planificación 2026-1'!X:X,"VIRTUAL"))</f>
        <v>12</v>
      </c>
      <c r="DR289" s="42">
        <f>IF(C289="","",SUMIFS('Planificación 2026-1'!R:R,'Planificación 2026-1'!W:W,C289,'Planificación 2026-1'!E:E,"HUAURA",'Planificación 2026-1'!X:X,"PRESENCIAL"))</f>
        <v>28</v>
      </c>
      <c r="DS289" s="48">
        <f>SUMIFS('Planificación 2026-1'!R:R,'Planificación 2026-1'!W:W,C289,'Planificación 2026-1'!E:E,"PRINCIPAL",'Planificación 2026-1'!X:X,"VIRTUAL",'Planificación 2026-1'!H:H,"&gt;2")</f>
        <v>0</v>
      </c>
      <c r="DT289" s="48">
        <f>SUMIFS('Planificación 2026-1'!R:R,'Planificación 2026-1'!W:W,C289,'Planificación 2026-1'!E:E,"PRINCIPAL",'Planificación 2026-1'!X:X,"&lt;&gt;VIRTUAL",'Planificación 2026-1'!H:H,"&gt;2")</f>
        <v>0</v>
      </c>
      <c r="DU289" s="48">
        <f>SUMIFS('Planificación 2026-1'!R:R,'Planificación 2026-1'!W:W,C289,'Planificación 2026-1'!E:E,"SUNAMPE",'Planificación 2026-1'!X:X,"VIRTUAL",'Planificación 2026-1'!H:H,"&gt;2")</f>
        <v>0</v>
      </c>
      <c r="DV289" s="48">
        <f>SUMIFS('Planificación 2026-1'!R:R,'Planificación 2026-1'!W:W,C289,'Planificación 2026-1'!E:E,"SUNAMPE",'Planificación 2026-1'!X:X,"&lt;&gt;VIRTUAL",'Planificación 2026-1'!H:H,"&gt;2")</f>
        <v>0</v>
      </c>
      <c r="DW289" s="48">
        <f>SUMIFS('Planificación 2026-1'!R:R,'Planificación 2026-1'!W:W,C289,'Planificación 2026-1'!E:E,"FILIAL",'Planificación 2026-1'!X:X,"VIRTUAL",'Planificación 2026-1'!H:H,"&gt;2")</f>
        <v>0</v>
      </c>
      <c r="DX289" s="48">
        <f>SUMIFS('Planificación 2026-1'!R:R,'Planificación 2026-1'!W:W,C289,'Planificación 2026-1'!E:E,"FILIAL",'Planificación 2026-1'!X:X,"&lt;&gt;VIRTUAL",'Planificación 2026-1'!H:H,"&gt;2")</f>
        <v>0</v>
      </c>
      <c r="DY289" s="48">
        <f>SUMIFS('Planificación 2026-1'!R:R,'Planificación 2026-1'!W:W,C289,'Planificación 2026-1'!E:E,"PORUMA",'Planificación 2026-1'!X:X,"VIRTUAL",'Planificación 2026-1'!H:H,"&gt;2")</f>
        <v>0</v>
      </c>
      <c r="DZ289" s="48">
        <f>SUMIFS('Planificación 2026-1'!R:R,'Planificación 2026-1'!W:W,C289,'Planificación 2026-1'!E:E,"PORUMA",'Planificación 2026-1'!X:X,"&lt;&gt;VIRTUAL",'Planificación 2026-1'!H:H,"&gt;2")</f>
        <v>0</v>
      </c>
      <c r="EA289" s="48">
        <f>SUMIFS('Planificación 2026-1'!R:R,'Planificación 2026-1'!W:W,C289,'Planificación 2026-1'!E:E,"HUAURA",'Planificación 2026-1'!X:X,"VIRTUAL",'Planificación 2026-1'!H:H,"&gt;2")</f>
        <v>12</v>
      </c>
      <c r="EB289" s="48">
        <f>SUMIFS('Planificación 2026-1'!R:R,'Planificación 2026-1'!W:W,C289,'Planificación 2026-1'!E:E,"HUAURA",'Planificación 2026-1'!X:X,"&lt;&gt;VIRTUAL",'Planificación 2026-1'!H:H,"&gt;2")</f>
        <v>28</v>
      </c>
      <c r="EC289" s="48">
        <f>SUMIFS('Planificación 2026-1'!R:R,'Planificación 2026-1'!W:W,C289,'Planificación 2026-1'!E:E,"PRINCIPAL",'Planificación 2026-1'!X:X,"VIRTUAL",'Planificación 2026-1'!H:H,"&lt;3")</f>
        <v>0</v>
      </c>
      <c r="ED289" s="48">
        <f>SUMIFS('Planificación 2026-1'!R:R,'Planificación 2026-1'!W:W,C289,'Planificación 2026-1'!E:E,"PRINCIPAL",'Planificación 2026-1'!X:X,"&lt;&gt;VIRTUAL",'Planificación 2026-1'!H:H,"&lt;3")</f>
        <v>0</v>
      </c>
      <c r="EE289" s="48">
        <f>SUMIFS('Planificación 2026-1'!R:R,'Planificación 2026-1'!W:W,C289,'Planificación 2026-1'!E:E,"SUNAMPE",'Planificación 2026-1'!X:X,"VIRTUAL",'Planificación 2026-1'!H:H,"&lt;3")</f>
        <v>0</v>
      </c>
      <c r="EF289" s="48">
        <f>SUMIFS('Planificación 2026-1'!R:R,'Planificación 2026-1'!W:W,C289,'Planificación 2026-1'!E:E,"SUNAMPE",'Planificación 2026-1'!X:X,"&lt;&gt;VIRTUAL",'Planificación 2026-1'!H:H,"&lt;3")</f>
        <v>0</v>
      </c>
      <c r="EG289" s="48">
        <f>SUMIFS('Planificación 2026-1'!R:R,'Planificación 2026-1'!W:W,C289,'Planificación 2026-1'!E:E,"FILIAL",'Planificación 2026-1'!X:X,"VIRTUAL",'Planificación 2026-1'!H:H,"&lt;3")</f>
        <v>0</v>
      </c>
      <c r="EH289" s="48">
        <f>SUMIFS('Planificación 2026-1'!R:R,'Planificación 2026-1'!W:W,C289,'Planificación 2026-1'!E:E,"FILIAL",'Planificación 2026-1'!X:X,"&lt;&gt;VIRTUAL",'Planificación 2026-1'!H:H,"&lt;3")</f>
        <v>0</v>
      </c>
      <c r="EI289" s="48">
        <f>SUMIFS('Planificación 2026-1'!R:R,'Planificación 2026-1'!W:W,C289,'Planificación 2026-1'!E:E,"PORUMA",'Planificación 2026-1'!X:X,"VIRTUAL",'Planificación 2026-1'!H:H,"&lt;3")</f>
        <v>0</v>
      </c>
      <c r="EJ289" s="48">
        <f>SUMIFS('Planificación 2026-1'!R:R,'Planificación 2026-1'!W:W,C289,'Planificación 2026-1'!E:E,"PORUMA",'Planificación 2026-1'!X:X,"&lt;&gt;VIRTUAL",'Planificación 2026-1'!H:H,"&lt;3")</f>
        <v>0</v>
      </c>
      <c r="EK289" s="48">
        <f>SUMIFS('Planificación 2026-1'!R:R,'Planificación 2026-1'!W:W,C289,'Planificación 2026-1'!E:E,"HUAURA",'Planificación 2026-1'!X:X,"VIRTUAL",'Planificación 2026-1'!H:H,"&lt;3")</f>
        <v>0</v>
      </c>
      <c r="EL289" s="48">
        <f>SUMIFS('Planificación 2026-1'!R:R,'Planificación 2026-1'!W:W,C289,'Planificación 2026-1'!E:E,"HUAURA",'Planificación 2026-1'!X:X,"&lt;&gt;VIRTUAL",'Planificación 2026-1'!H:H,"&lt;3")</f>
        <v>0</v>
      </c>
      <c r="EM289" s="48">
        <f t="shared" si="64"/>
        <v>0</v>
      </c>
      <c r="EN289" s="48">
        <f t="shared" si="65"/>
        <v>40</v>
      </c>
      <c r="EO289" s="48">
        <f t="shared" si="66"/>
        <v>0</v>
      </c>
      <c r="EP289" s="48">
        <f t="shared" si="67"/>
        <v>0</v>
      </c>
      <c r="EQ289" s="48">
        <f t="shared" si="68"/>
        <v>0</v>
      </c>
      <c r="ER289" s="48"/>
      <c r="ES289" s="48">
        <f t="shared" si="69"/>
        <v>12</v>
      </c>
      <c r="ET289" s="48">
        <f t="shared" si="70"/>
        <v>28</v>
      </c>
      <c r="EU289" s="48" t="b">
        <f t="shared" si="71"/>
        <v>1</v>
      </c>
      <c r="EV289" s="48" t="str">
        <f t="shared" si="72"/>
        <v>FILIAL-HUAURA</v>
      </c>
      <c r="EW289" s="48" t="str">
        <f t="shared" si="73"/>
        <v>MAS PRESENCIAL</v>
      </c>
    </row>
    <row r="290" spans="2:153" x14ac:dyDescent="0.3">
      <c r="B290" s="383">
        <v>287</v>
      </c>
      <c r="C290" s="107" t="s">
        <v>966</v>
      </c>
      <c r="D290" s="82">
        <f>SUMIF('Planificación 2026-1'!W:W,C290,'Planificación 2026-1'!R:R)</f>
        <v>39</v>
      </c>
      <c r="E290" s="385" t="s">
        <v>341</v>
      </c>
      <c r="F290" s="386" t="s">
        <v>1139</v>
      </c>
      <c r="G290" s="107" t="s">
        <v>1139</v>
      </c>
      <c r="H290" s="107" t="s">
        <v>1139</v>
      </c>
      <c r="I290" s="77" t="str">
        <f>IF(SUM(COUNTIFS('Planificación 2026-1'!E:E,"PRINCIPAL",'Planificación 2026-1'!W:W,C290,'Planificación 2026-1'!G:G,"AF"))&gt;0,"P01"," ")</f>
        <v xml:space="preserve"> </v>
      </c>
      <c r="J290" s="78" t="str">
        <f>IF(SUM(COUNTIFS('Planificación 2026-1'!E:E,"PRINCIPAL",'Planificación 2026-1'!W:W,C290,'Planificación 2026-1'!G:G,"EN"))&gt;0,"P02"," ")</f>
        <v>P02</v>
      </c>
      <c r="K290" s="78" t="str">
        <f>IF(SUM(COUNTIFS('Planificación 2026-1'!E:E,"PRINCIPAL",'Planificación 2026-1'!W:W,C290,'Planificación 2026-1'!G:G,"IS"))&gt;0,"P03"," ")</f>
        <v xml:space="preserve"> </v>
      </c>
      <c r="L290" s="78" t="str">
        <f>IF(SUM(COUNTIFS('Planificación 2026-1'!E:E,"PRINCIPAL",'Planificación 2026-1'!W:W,C290,'Planificación 2026-1'!G:G,"PS"))&gt;0,"P04"," ")</f>
        <v xml:space="preserve"> </v>
      </c>
      <c r="M290" s="78"/>
      <c r="N290" s="78" t="str">
        <f>IF(SUM(COUNTIFS('Planificación 2026-1'!E:E,"PRINCIPAL",'Planificación 2026-1'!W:W,C290,'Planificación 2026-1'!G:G,"IN"))&gt;0,"P06"," ")</f>
        <v xml:space="preserve"> </v>
      </c>
      <c r="O290" s="78" t="str">
        <f>IF(SUM(COUNTIFS('Planificación 2026-1'!E:E,"PRINCIPAL",'Planificación 2026-1'!W:W,C290,'Planificación 2026-1'!G:G,"CA"))&gt;0,"P07"," ")</f>
        <v xml:space="preserve"> </v>
      </c>
      <c r="P290" s="78" t="str">
        <f>IF(SUM(COUNTIFS('Planificación 2026-1'!E:E,"PRINCIPAL",'Planificación 2026-1'!W:W,C290,'Planificación 2026-1'!G:G,"DE"))&gt;0,"P08"," ")</f>
        <v xml:space="preserve"> </v>
      </c>
      <c r="Q290" s="78" t="str">
        <f>IF(SUM(COUNTIFS('Planificación 2026-1'!E:E,"PRINCIPAL",'Planificación 2026-1'!W:W,C290,'Planificación 2026-1'!G:G,"OB"))&gt;0,"P09"," ")</f>
        <v xml:space="preserve"> </v>
      </c>
      <c r="R290" s="78" t="str">
        <f>IF(SUM(COUNTIFS('Planificación 2026-1'!E:E,"PRINCIPAL",'Planificación 2026-1'!W:W,C290,'Planificación 2026-1'!G:G,"MH"))&gt;0,"P31"," ")</f>
        <v xml:space="preserve"> </v>
      </c>
      <c r="S290" s="78" t="str">
        <f>IF(SUM(COUNTIFS('Planificación 2026-1'!E:E,"PRINCIPAL",'Planificación 2026-1'!W:W,C290,'Planificación 2026-1'!G:G,"IC"))&gt;0,"P32"," ")</f>
        <v xml:space="preserve"> </v>
      </c>
      <c r="T290" s="78" t="str">
        <f>IF(SUM(COUNTIFS('Planificación 2026-1'!E:E,"PRINCIPAL",'Planificación 2026-1'!W:W,C290,'Planificación 2026-1'!G:G,"AR"))&gt;0,"P34"," ")</f>
        <v xml:space="preserve"> </v>
      </c>
      <c r="U290" s="78" t="str">
        <f>IF(SUM(COUNTIFS('Planificación 2026-1'!E:E,"PRINCIPAL",'Planificación 2026-1'!W:W,C290,'Planificación 2026-1'!G:G,"T1"))&gt;0,"P35"," ")</f>
        <v xml:space="preserve"> </v>
      </c>
      <c r="V290" s="78" t="str">
        <f>IF(SUM(COUNTIFS('Planificación 2026-1'!E:E,"PRINCIPAL",'Planificación 2026-1'!W:W,C290,'Planificación 2026-1'!G:G,"T3"))&gt;0,"P36"," ")</f>
        <v xml:space="preserve"> </v>
      </c>
      <c r="W290" s="78" t="str">
        <f>IF(SUM(COUNTIFS('Planificación 2026-1'!E:E,"PRINCIPAL",'Planificación 2026-1'!W:W,C290,'Planificación 2026-1'!G:G,"T2"))&gt;0,"P37"," ")</f>
        <v xml:space="preserve"> </v>
      </c>
      <c r="X290" s="78" t="str">
        <f>IF(SUM(COUNTIFS('Planificación 2026-1'!E:E,"PRINCIPAL",'Planificación 2026-1'!W:W,C290,'Planificación 2026-1'!G:G,"AE"))&gt;0,"P38"," ")</f>
        <v xml:space="preserve"> </v>
      </c>
      <c r="Y290" s="78" t="str">
        <f>IF(SUM(COUNTIFS('Planificación 2026-1'!E:E,"PRINCIPAL",'Planificación 2026-1'!W:W,C290,'Planificación 2026-1'!G:G,"T4"))&gt;0,"P55"," ")</f>
        <v xml:space="preserve"> </v>
      </c>
      <c r="Z290" s="78" t="str">
        <f>IF(SUM(COUNTIFS('Planificación 2026-1'!E:E,"FILIAL",'Planificación 2026-1'!W:W,C290,'Planificación 2026-1'!G:G,"AF"))&gt;0," P01"," ")</f>
        <v xml:space="preserve"> </v>
      </c>
      <c r="AA290" s="78" t="str">
        <f>IF(SUM(COUNTIFS('Planificación 2026-1'!E:E,"FILIAL",'Planificación 2026-1'!W:W,C290,'Planificación 2026-1'!G:G,"EN"))&gt;0,"P02"," ")</f>
        <v xml:space="preserve"> </v>
      </c>
      <c r="AB290" s="78" t="str">
        <f>IF(SUM(COUNTIFS('Planificación 2026-1'!E:E,"FILIAL",'Planificación 2026-1'!W:W,C290,'Planificación 2026-1'!G:G,"IS"))&gt;0,"P03"," ")</f>
        <v xml:space="preserve"> </v>
      </c>
      <c r="AC290" s="78" t="str">
        <f>IF(SUM(COUNTIFS('Planificación 2026-1'!E:E,"FILIAL",'Planificación 2026-1'!W:W,C290,'Planificación 2026-1'!G:G,"PS"))&gt;0,"P04"," ")</f>
        <v xml:space="preserve"> </v>
      </c>
      <c r="AD290" s="78"/>
      <c r="AE290" s="78" t="str">
        <f>IF(SUM(COUNTIFS('Planificación 2026-1'!E:E,"FILIAL",'Planificación 2026-1'!W:W,C290,'Planificación 2026-1'!G:G,"IN"))&gt;0,"P06"," ")</f>
        <v xml:space="preserve"> </v>
      </c>
      <c r="AF290" s="78" t="str">
        <f>IF(SUM(COUNTIFS('Planificación 2026-1'!E:E,"FILIAL",'Planificación 2026-1'!W:W,C290,'Planificación 2026-1'!G:G,"CA"))&gt;0,"P07"," ")</f>
        <v xml:space="preserve"> </v>
      </c>
      <c r="AG290" s="78" t="str">
        <f>IF(SUM(COUNTIFS('Planificación 2026-1'!E:E,"FILIAL",'Planificación 2026-1'!W:W,C290,'Planificación 2026-1'!G:G,"DE"))&gt;0,"P08"," ")</f>
        <v xml:space="preserve"> </v>
      </c>
      <c r="AH290" s="78" t="str">
        <f>IF(SUM(COUNTIFS('Planificación 2026-1'!E:E,"FILIAL",'Planificación 2026-1'!W:W,C290,'Planificación 2026-1'!G:G,"OB"))&gt;0,"P09"," ")</f>
        <v xml:space="preserve"> </v>
      </c>
      <c r="AI290" s="78" t="str">
        <f>IF(SUM(COUNTIFS('Planificación 2026-1'!E:E,"FILIAL",'Planificación 2026-1'!W:W,C290,'Planificación 2026-1'!G:G,"MH"))&gt;0,"P31"," ")</f>
        <v xml:space="preserve"> </v>
      </c>
      <c r="AJ290" s="78" t="str">
        <f>IF(SUM(COUNTIFS('Planificación 2026-1'!E:E,"FILIAL",'Planificación 2026-1'!W:W,C290,'Planificación 2026-1'!G:G,"IC"))&gt;0,"P32"," ")</f>
        <v xml:space="preserve"> </v>
      </c>
      <c r="AK290" s="78" t="str">
        <f>IF(SUM(COUNTIFS('Planificación 2026-1'!E:E,"FILIAL",'Planificación 2026-1'!W:W,C290,'Planificación 2026-1'!G:G,"AR"))&gt;0,"P34"," ")</f>
        <v xml:space="preserve"> </v>
      </c>
      <c r="AL290" s="78" t="str">
        <f>IF(SUM(COUNTIFS('Planificación 2026-1'!E:E,"FILIAL",'Planificación 2026-1'!W:W,C290,'Planificación 2026-1'!G:G,"T1"))&gt;0,"P35"," ")</f>
        <v xml:space="preserve"> </v>
      </c>
      <c r="AM290" s="78" t="str">
        <f>IF(SUM(COUNTIFS('Planificación 2026-1'!E:E,"FILIAL",'Planificación 2026-1'!W:W,C290,'Planificación 2026-1'!G:G,"T3"))&gt;0,"P36"," ")</f>
        <v xml:space="preserve"> </v>
      </c>
      <c r="AN290" s="78" t="str">
        <f>IF(SUM(COUNTIFS('Planificación 2026-1'!E:E,"FILIAL",'Planificación 2026-1'!W:W,C290,'Planificación 2026-1'!G:G,"T2"))&gt;0,"P37"," ")</f>
        <v xml:space="preserve"> </v>
      </c>
      <c r="AO290" s="78" t="str">
        <f>IF(SUM(COUNTIFS('Planificación 2026-1'!E:E,"FILIAL",'Planificación 2026-1'!W:W,C290,'Planificación 2026-1'!G:G,"AE"))&gt;0,"P38"," ")</f>
        <v xml:space="preserve"> </v>
      </c>
      <c r="AP290" s="78" t="str">
        <f>IF(SUM(COUNTIFS('Planificación 2026-1'!E:E,"FILIAL",'Planificación 2026-1'!W:W,C290,'Planificación 2026-1'!G:G,"T4"))&gt;0,"P55"," ")</f>
        <v xml:space="preserve"> </v>
      </c>
      <c r="AQ290" s="78" t="str">
        <f>IF(SUM(COUNTIFS('Planificación 2026-1'!E:E,"SUNAMPE",'Planificación 2026-1'!W:W,C290,'Planificación 2026-1'!G:G,"AF"))&gt;0," P01"," ")</f>
        <v xml:space="preserve"> </v>
      </c>
      <c r="AR290" s="78" t="str">
        <f>IF(SUM(COUNTIFS('Planificación 2026-1'!E:E,"SUNAMPE",'Planificación 2026-1'!W:W,C290,'Planificación 2026-1'!G:G,"EN"))&gt;0,"P02"," ")</f>
        <v xml:space="preserve"> </v>
      </c>
      <c r="AS290" s="78" t="str">
        <f>IF(SUM(COUNTIFS('Planificación 2026-1'!E:E,"SUNAMPE",'Planificación 2026-1'!W:W,C290,'Planificación 2026-1'!G:G,"IS"))&gt;0,"P03"," ")</f>
        <v xml:space="preserve"> </v>
      </c>
      <c r="AT290" s="78" t="str">
        <f>IF(SUM(COUNTIFS('Planificación 2026-1'!E:E,"SUNAMPE",'Planificación 2026-1'!W:W,C290,'Planificación 2026-1'!G:G,"PS"))&gt;0,"P04"," ")</f>
        <v xml:space="preserve"> </v>
      </c>
      <c r="AU290" s="78"/>
      <c r="AV290" s="78" t="str">
        <f>IF(SUM(COUNTIFS('Planificación 2026-1'!E:E,"SUNAMPE",'Planificación 2026-1'!W:W,C290,'Planificación 2026-1'!G:G,"IN"))&gt;0,"P06"," ")</f>
        <v xml:space="preserve"> </v>
      </c>
      <c r="AW290" s="78" t="str">
        <f>IF(SUM(COUNTIFS('Planificación 2026-1'!E:E,"SUNAMPE",'Planificación 2026-1'!W:W,C290,'Planificación 2026-1'!G:G,"CA"))&gt;0,"P07"," ")</f>
        <v xml:space="preserve"> </v>
      </c>
      <c r="AX290" s="78" t="str">
        <f>IF(SUM(COUNTIFS('Planificación 2026-1'!E:E,"SUNAMPE",'Planificación 2026-1'!W:W,C290,'Planificación 2026-1'!G:G,"DE"))&gt;0,"P08"," ")</f>
        <v xml:space="preserve"> </v>
      </c>
      <c r="AY290" s="78" t="str">
        <f>IF(SUM(COUNTIFS('Planificación 2026-1'!E:E,"SUNAMPE",'Planificación 2026-1'!W:W,C290,'Planificación 2026-1'!G:G,"OB"))&gt;0,"P09"," ")</f>
        <v xml:space="preserve"> </v>
      </c>
      <c r="AZ290" s="78" t="str">
        <f>IF(SUM(COUNTIFS('Planificación 2026-1'!E:E,"SUNAMPE",'Planificación 2026-1'!W:W,C290,'Planificación 2026-1'!G:G,"MH"))&gt;0,"P31"," ")</f>
        <v>P31</v>
      </c>
      <c r="BA290" s="78" t="str">
        <f>IF(SUM(COUNTIFS('Planificación 2026-1'!E:E,"SUNAMPE",'Planificación 2026-1'!W:W,C290,'Planificación 2026-1'!G:G,"IC"))&gt;0,"P32"," ")</f>
        <v xml:space="preserve"> </v>
      </c>
      <c r="BB290" s="78" t="str">
        <f>IF(SUM(COUNTIFS('Planificación 2026-1'!E:E,"SUNAMPE",'Planificación 2026-1'!W:W,C290,'Planificación 2026-1'!G:G,"AR"))&gt;0,"P34"," ")</f>
        <v xml:space="preserve"> </v>
      </c>
      <c r="BC290" s="78" t="str">
        <f>IF(SUM(COUNTIFS('Planificación 2026-1'!E:E,"SUNAMPE",'Planificación 2026-1'!W:W,C290,'Planificación 2026-1'!G:G,"T1"))&gt;0,"P35"," ")</f>
        <v>P35</v>
      </c>
      <c r="BD290" s="78" t="str">
        <f>IF(SUM(COUNTIFS('Planificación 2026-1'!E:E,"SUNAMPE",'Planificación 2026-1'!W:W,C290,'Planificación 2026-1'!G:G,"T3"))&gt;0,"P36"," ")</f>
        <v xml:space="preserve"> </v>
      </c>
      <c r="BE290" s="78" t="str">
        <f>IF(SUM(COUNTIFS('Planificación 2026-1'!E:E,"SUNAMPE",'Planificación 2026-1'!W:W,C290,'Planificación 2026-1'!G:G,"T2"))&gt;0,"P37"," ")</f>
        <v xml:space="preserve"> </v>
      </c>
      <c r="BF290" s="78" t="str">
        <f>IF(SUM(COUNTIFS('Planificación 2026-1'!E:E,"SUNAMPE",'Planificación 2026-1'!W:W,C290,'Planificación 2026-1'!G:G,"AE"))&gt;0,"P38"," ")</f>
        <v xml:space="preserve"> </v>
      </c>
      <c r="BG290" s="78" t="str">
        <f>IF(SUM(COUNTIFS('Planificación 2026-1'!E:E,"SUNAMPE",'Planificación 2026-1'!W:W,C290,'Planificación 2026-1'!G:G,"T4"))&gt;0,"P55"," ")</f>
        <v xml:space="preserve"> </v>
      </c>
      <c r="BH290" s="78" t="str">
        <f>IF(SUM(COUNTIFS('Planificación 2026-1'!E:E,"HUAURA",'Planificación 2026-1'!W:W,C290,'Planificación 2026-1'!G:G,"AF"))&gt;0," P01"," ")</f>
        <v xml:space="preserve"> </v>
      </c>
      <c r="BI290" s="78" t="str">
        <f>IF(SUM(COUNTIFS('Planificación 2026-1'!E:E,"HUAURA",'Planificación 2026-1'!W:W,C290,'Planificación 2026-1'!G:G,"EN"))&gt;0,"P02"," ")</f>
        <v xml:space="preserve"> </v>
      </c>
      <c r="BJ290" s="78" t="str">
        <f>IF(SUM(COUNTIFS('Planificación 2026-1'!E:E,"HUAURA",'Planificación 2026-1'!W:W,C290,'Planificación 2026-1'!G:G,"IS"))&gt;0,"P03"," ")</f>
        <v xml:space="preserve"> </v>
      </c>
      <c r="BK290" s="78" t="str">
        <f>IF(SUM(COUNTIFS('Planificación 2026-1'!E:E,"HUAURA",'Planificación 2026-1'!W:W,C290,'Planificación 2026-1'!G:G,"PS"))&gt;0,"P04"," ")</f>
        <v xml:space="preserve"> </v>
      </c>
      <c r="BL290" s="78"/>
      <c r="BM290" s="78" t="str">
        <f>IF(SUM(COUNTIFS('Planificación 2026-1'!E:E,"HUAURA",'Planificación 2026-1'!W:W,C290,'Planificación 2026-1'!G:G,"IN"))&gt;0,"P06"," ")</f>
        <v xml:space="preserve"> </v>
      </c>
      <c r="BN290" s="78" t="str">
        <f>IF(SUM(COUNTIFS('Planificación 2026-1'!E:E,"HUAURA",'Planificación 2026-1'!W:W,C290,'Planificación 2026-1'!G:G,"CA"))&gt;0,"P07"," ")</f>
        <v xml:space="preserve"> </v>
      </c>
      <c r="BO290" s="78" t="str">
        <f>IF(SUM(COUNTIFS('Planificación 2026-1'!E:E,"HUAURA",'Planificación 2026-1'!W:W,C290,'Planificación 2026-1'!G:G,"DE"))&gt;0,"P08"," ")</f>
        <v xml:space="preserve"> </v>
      </c>
      <c r="BP290" s="78" t="str">
        <f>IF(SUM(COUNTIFS('Planificación 2026-1'!E:E,"HUAURA",'Planificación 2026-1'!W:W,C290,'Planificación 2026-1'!G:G,"OB"))&gt;0,"P09"," ")</f>
        <v xml:space="preserve"> </v>
      </c>
      <c r="BQ290" s="78" t="str">
        <f>IF(SUM(COUNTIFS('Planificación 2026-1'!E:E,"HUAURA",'Planificación 2026-1'!W:W,C290,'Planificación 2026-1'!G:G,"MH"))&gt;0,"P31"," ")</f>
        <v xml:space="preserve"> </v>
      </c>
      <c r="BR290" s="78" t="str">
        <f>IF(SUM(COUNTIFS('Planificación 2026-1'!E:E,"HUAURA",'Planificación 2026-1'!W:W,C290,'Planificación 2026-1'!G:G,"IC"))&gt;0,"P32"," ")</f>
        <v xml:space="preserve"> </v>
      </c>
      <c r="BS290" s="78" t="str">
        <f>IF(SUM(COUNTIFS('Planificación 2026-1'!E:E,"HUAURA",'Planificación 2026-1'!W:W,C290,'Planificación 2026-1'!G:G,"AR"))&gt;0,"P34"," ")</f>
        <v xml:space="preserve"> </v>
      </c>
      <c r="BT290" s="78" t="str">
        <f>IF(SUM(COUNTIFS('Planificación 2026-1'!E:E,"HUAURA",'Planificación 2026-1'!W:W,C290,'Planificación 2026-1'!G:G,"T1"))&gt;0,"P35"," ")</f>
        <v xml:space="preserve"> </v>
      </c>
      <c r="BU290" s="78" t="str">
        <f>IF(SUM(COUNTIFS('Planificación 2026-1'!E:E,"HUAURA",'Planificación 2026-1'!W:W,C290,'Planificación 2026-1'!G:G,"T3"))&gt;0,"P36"," ")</f>
        <v xml:space="preserve"> </v>
      </c>
      <c r="BV290" s="78" t="str">
        <f>IF(SUM(COUNTIFS('Planificación 2026-1'!E:E,"HUAURA",'Planificación 2026-1'!W:W,C290,'Planificación 2026-1'!G:G,"T2"))&gt;0,"P37"," ")</f>
        <v xml:space="preserve"> </v>
      </c>
      <c r="BW290" s="78" t="str">
        <f>IF(SUM(COUNTIFS('Planificación 2026-1'!E:E,"HUAURA",'Planificación 2026-1'!W:W,C290,'Planificación 2026-1'!G:G,"AE"))&gt;0,"P38"," ")</f>
        <v xml:space="preserve"> </v>
      </c>
      <c r="BX290" s="78" t="str">
        <f>IF(SUM(COUNTIFS('Planificación 2026-1'!E:E,"HUAURA",'Planificación 2026-1'!W:W,C290,'Planificación 2026-1'!G:G,"T4"))&gt;0,"P55"," ")</f>
        <v xml:space="preserve"> </v>
      </c>
      <c r="BY290" s="79">
        <f>SUMIFS('Planificación 2026-1'!R:R,'Planificación 2026-1'!W:W,C290,'Planificación 2026-1'!G:G,"AF",'Planificación 2026-1'!H:H,"&gt;2")</f>
        <v>0</v>
      </c>
      <c r="BZ290" s="79">
        <f>SUMIFS('Planificación 2026-1'!R:R,'Planificación 2026-1'!W:W,C290,'Planificación 2026-1'!G:G,"EN",'Planificación 2026-1'!H:H,"&gt;2")</f>
        <v>16</v>
      </c>
      <c r="CA290" s="79">
        <f>SUMIFS('Planificación 2026-1'!R:R,'Planificación 2026-1'!W:W,C290,'Planificación 2026-1'!G:G,"IS",'Planificación 2026-1'!H:H,"&gt;2")</f>
        <v>0</v>
      </c>
      <c r="CB290" s="79">
        <f>SUMIFS('Planificación 2026-1'!R:R,'Planificación 2026-1'!W:W,C290,'Planificación 2026-1'!G:G,"PS",'Planificación 2026-1'!H:H,"&gt;2")</f>
        <v>0</v>
      </c>
      <c r="CC290" s="79">
        <f>SUMIFS('Planificación 2026-1'!R:R,'Planificación 2026-1'!W:W,C290,'Planificación 2026-1'!G:G,"IN",'Planificación 2026-1'!H:H,"&gt;2")</f>
        <v>0</v>
      </c>
      <c r="CD290" s="79">
        <f>SUMIFS('Planificación 2026-1'!R:R,'Planificación 2026-1'!W:W,C290,'Planificación 2026-1'!G:G,"CA",'Planificación 2026-1'!H:H,"&gt;2")</f>
        <v>0</v>
      </c>
      <c r="CE290" s="79">
        <f>SUMIFS('Planificación 2026-1'!R:R,'Planificación 2026-1'!W:W,C290,'Planificación 2026-1'!G:G,"DE",'Planificación 2026-1'!H:H,"&gt;2")</f>
        <v>0</v>
      </c>
      <c r="CF290" s="79">
        <f>SUMIFS('Planificación 2026-1'!R:R,'Planificación 2026-1'!W:W,C290,'Planificación 2026-1'!G:G,"OB",'Planificación 2026-1'!H:H,"&gt;2")</f>
        <v>0</v>
      </c>
      <c r="CG290" s="79">
        <f>SUMIFS('Planificación 2026-1'!R:R,'Planificación 2026-1'!W:W,C290,'Planificación 2026-1'!G:G,"MH",'Planificación 2026-1'!H:H,"&gt;2")</f>
        <v>18</v>
      </c>
      <c r="CH290" s="79">
        <f>SUMIFS('Planificación 2026-1'!R:R,'Planificación 2026-1'!W:W,C290,'Planificación 2026-1'!G:G,"IC",'Planificación 2026-1'!H:H,"&gt;2")</f>
        <v>0</v>
      </c>
      <c r="CI290" s="79">
        <f>SUMIFS('Planificación 2026-1'!R:R,'Planificación 2026-1'!W:W,C290,'Planificación 2026-1'!G:G,"AR",'Planificación 2026-1'!H:H,"&gt;2")</f>
        <v>0</v>
      </c>
      <c r="CJ290" s="79">
        <f>SUMIFS('Planificación 2026-1'!R:R,'Planificación 2026-1'!W:W,C290,'Planificación 2026-1'!G:G,"T1",'Planificación 2026-1'!H:H,"&gt;2")</f>
        <v>5</v>
      </c>
      <c r="CK290" s="79">
        <f>SUMIFS('Planificación 2026-1'!R:R,'Planificación 2026-1'!W:W,C290,'Planificación 2026-1'!G:G,"T3",'Planificación 2026-1'!H:H,"&gt;2")</f>
        <v>0</v>
      </c>
      <c r="CL290" s="79">
        <f>SUMIFS('Planificación 2026-1'!R:R,'Planificación 2026-1'!W:W,C290,'Planificación 2026-1'!G:G,"T2",'Planificación 2026-1'!H:H,"&gt;2")</f>
        <v>0</v>
      </c>
      <c r="CM290" s="79">
        <f>SUMIFS('Planificación 2026-1'!R:R,'Planificación 2026-1'!W:W,C290,'Planificación 2026-1'!G:G,"AE",'Planificación 2026-1'!H:H,"&gt;2")</f>
        <v>0</v>
      </c>
      <c r="CN290" s="79">
        <f>SUMIFS('Planificación 2026-1'!R:R,'Planificación 2026-1'!W:W,C290,'Planificación 2026-1'!G:G,"T4",'Planificación 2026-1'!H:H,"&gt;2")</f>
        <v>0</v>
      </c>
      <c r="CO290" s="79">
        <f>SUMIFS('Planificación 2026-1'!R:R,'Planificación 2026-1'!W:W,C290,'Planificación 2026-1'!G:G,"AF",'Planificación 2026-1'!H:H,"&lt;3")</f>
        <v>0</v>
      </c>
      <c r="CP290" s="79">
        <f>SUMIFS('Planificación 2026-1'!R:R,'Planificación 2026-1'!W:W,C290,'Planificación 2026-1'!G:G,"EN",'Planificación 2026-1'!H:H,"&lt;3")</f>
        <v>0</v>
      </c>
      <c r="CQ290" s="79">
        <f>SUMIFS('Planificación 2026-1'!R:R,'Planificación 2026-1'!W:W,C290,'Planificación 2026-1'!G:G,"IS",'Planificación 2026-1'!H:H,"&lt;3")</f>
        <v>0</v>
      </c>
      <c r="CR290" s="79">
        <f>SUMIFS('Planificación 2026-1'!R:R,'Planificación 2026-1'!W:W,C290,'Planificación 2026-1'!G:G,"PS",'Planificación 2026-1'!H:H,"&lt;3")</f>
        <v>0</v>
      </c>
      <c r="CS290" s="79">
        <f>SUMIFS('Planificación 2026-1'!R:R,'Planificación 2026-1'!W:W,C290,'Planificación 2026-1'!G:G,"IN",'Planificación 2026-1'!H:H,"&lt;3")</f>
        <v>0</v>
      </c>
      <c r="CT290" s="79">
        <f>SUMIFS('Planificación 2026-1'!R:R,'Planificación 2026-1'!W:W,C290,'Planificación 2026-1'!G:G,"CA",'Planificación 2026-1'!H:H,"&lt;3")</f>
        <v>0</v>
      </c>
      <c r="CU290" s="79">
        <f>SUMIFS('Planificación 2026-1'!R:R,'Planificación 2026-1'!W:W,C290,'Planificación 2026-1'!G:G,"DE",'Planificación 2026-1'!H:H,"&lt;3")</f>
        <v>0</v>
      </c>
      <c r="CV290" s="79">
        <f>SUMIFS('Planificación 2026-1'!R:R,'Planificación 2026-1'!W:W,C290,'Planificación 2026-1'!G:G,"OB",'Planificación 2026-1'!H:H,"&lt;3")</f>
        <v>0</v>
      </c>
      <c r="CW290" s="79">
        <f>SUMIFS('Planificación 2026-1'!R:R,'Planificación 2026-1'!W:W,C290,'Planificación 2026-1'!G:G,"MH",'Planificación 2026-1'!H:H,"&lt;3")</f>
        <v>0</v>
      </c>
      <c r="CX290" s="79">
        <f>SUMIFS('Planificación 2026-1'!R:R,'Planificación 2026-1'!W:W,C290,'Planificación 2026-1'!G:G,"IC",'Planificación 2026-1'!H:H,"&lt;3")</f>
        <v>0</v>
      </c>
      <c r="CY290" s="79">
        <f>SUMIFS('Planificación 2026-1'!R:R,'Planificación 2026-1'!W:W,C290,'Planificación 2026-1'!G:G,"AR",'Planificación 2026-1'!H:H,"&lt;3")</f>
        <v>0</v>
      </c>
      <c r="CZ290" s="79">
        <f>SUMIFS('Planificación 2026-1'!R:R,'Planificación 2026-1'!W:W,C290,'Planificación 2026-1'!G:G,"T1",'Planificación 2026-1'!H:H,"&lt;3")</f>
        <v>0</v>
      </c>
      <c r="DA290" s="79">
        <f>SUMIFS('Planificación 2026-1'!R:R,'Planificación 2026-1'!W:W,C290,'Planificación 2026-1'!G:G,"T3",'Planificación 2026-1'!H:H,"&lt;3")</f>
        <v>0</v>
      </c>
      <c r="DB290" s="79">
        <f>SUMIFS('Planificación 2026-1'!R:R,'Planificación 2026-1'!W:W,C290,'Planificación 2026-1'!G:G,"T2",'Planificación 2026-1'!H:H,"&lt;3")</f>
        <v>0</v>
      </c>
      <c r="DC290" s="79">
        <f>SUMIFS('Planificación 2026-1'!R:R,'Planificación 2026-1'!W:W,C290,'Planificación 2026-1'!G:G,"AE",'Planificación 2026-1'!H:H,"&lt;3")</f>
        <v>0</v>
      </c>
      <c r="DD290" s="79">
        <f>SUMIFS('Planificación 2026-1'!R:R,'Planificación 2026-1'!W:W,C290,'Planificación 2026-1'!G:G,"T4",'Planificación 2026-1'!H:H,"&lt;3")</f>
        <v>0</v>
      </c>
      <c r="DE290" s="78" t="str">
        <f t="shared" si="60"/>
        <v>P02</v>
      </c>
      <c r="DF290" s="30">
        <f>IF(C290="","",SUMIFS('Planificación 2026-1'!R:R,'Planificación 2026-1'!W:W,C290,'Planificación 2026-1'!E:E,"PRINCIPAL",'Planificación 2026-1'!X:X,"VIRTUAL"))</f>
        <v>16</v>
      </c>
      <c r="DG290" s="30">
        <f>IF(C290="","",SUMIFS('Planificación 2026-1'!R:R,'Planificación 2026-1'!W:W,C290,'Planificación 2026-1'!E:E,"PRINCIPAL",'Planificación 2026-1'!X:X,"PRESENCIAL"))</f>
        <v>0</v>
      </c>
      <c r="DH290" s="30">
        <f>IF(C290="","",SUMIFS('Planificación 2026-1'!R:R,'Planificación 2026-1'!W:W,C290,'Planificación 2026-1'!E:E,"PRINCIPAL",'Planificación 2026-1'!X:X,"HIBRIDO PRESENCIAL"))</f>
        <v>0</v>
      </c>
      <c r="DI290" s="78" t="str">
        <f t="shared" si="61"/>
        <v/>
      </c>
      <c r="DJ290" s="78">
        <f>IF(C290="","",SUMIFS('Planificación 2026-1'!R:R,'Planificación 2026-1'!W:W,C290,'Planificación 2026-1'!E:E,"FILIAL",'Planificación 2026-1'!X:X,"VIRTUAL"))</f>
        <v>0</v>
      </c>
      <c r="DK290" s="80">
        <f>IF(C290="","",SUMIFS('Planificación 2026-1'!R:R,'Planificación 2026-1'!W:W,C290,'Planificación 2026-1'!E:E,"FILIAL",'Planificación 2026-1'!X:X,"PRESENCIAL"))</f>
        <v>0</v>
      </c>
      <c r="DL290" s="42">
        <f>IF(C290="","",SUMIFS('Planificación 2026-1'!R:R,'Planificación 2026-1'!W:W,C290,'Planificación 2026-1'!E:E,"FILIAL",'Planificación 2026-1'!X:X,"HIBRIDO PRESENCIAL"))</f>
        <v>0</v>
      </c>
      <c r="DM290" s="81" t="str">
        <f t="shared" si="62"/>
        <v>P31 P35</v>
      </c>
      <c r="DN290" s="78">
        <f>IF(C290="","",SUMIFS('Planificación 2026-1'!R:R,'Planificación 2026-1'!W:W,C290,'Planificación 2026-1'!E:E,"SUNAMPE",'Planificación 2026-1'!X:X,"VIRTUAL"))</f>
        <v>0</v>
      </c>
      <c r="DO290" s="42">
        <f>IF(C290="","",SUMIFS('Planificación 2026-1'!R:R,'Planificación 2026-1'!W:W,C290,'Planificación 2026-1'!E:E,"SUNAMPE",'Planificación 2026-1'!X:X,"PRESENCIAL"))</f>
        <v>15</v>
      </c>
      <c r="DP290" s="81" t="str">
        <f t="shared" si="63"/>
        <v/>
      </c>
      <c r="DQ290" s="78">
        <f>IF(C290="","",SUMIFS('Planificación 2026-1'!R:R,'Planificación 2026-1'!W:W,C290,'Planificación 2026-1'!E:E,"HUAURA",'Planificación 2026-1'!X:X,"VIRTUAL"))</f>
        <v>0</v>
      </c>
      <c r="DR290" s="42">
        <f>IF(C290="","",SUMIFS('Planificación 2026-1'!R:R,'Planificación 2026-1'!W:W,C290,'Planificación 2026-1'!E:E,"HUAURA",'Planificación 2026-1'!X:X,"PRESENCIAL"))</f>
        <v>0</v>
      </c>
      <c r="DS290" s="48">
        <f>SUMIFS('Planificación 2026-1'!R:R,'Planificación 2026-1'!W:W,C290,'Planificación 2026-1'!E:E,"PRINCIPAL",'Planificación 2026-1'!X:X,"VIRTUAL",'Planificación 2026-1'!H:H,"&gt;2")</f>
        <v>16</v>
      </c>
      <c r="DT290" s="48">
        <f>SUMIFS('Planificación 2026-1'!R:R,'Planificación 2026-1'!W:W,C290,'Planificación 2026-1'!E:E,"PRINCIPAL",'Planificación 2026-1'!X:X,"&lt;&gt;VIRTUAL",'Planificación 2026-1'!H:H,"&gt;2")</f>
        <v>0</v>
      </c>
      <c r="DU290" s="48">
        <f>SUMIFS('Planificación 2026-1'!R:R,'Planificación 2026-1'!W:W,C290,'Planificación 2026-1'!E:E,"SUNAMPE",'Planificación 2026-1'!X:X,"VIRTUAL",'Planificación 2026-1'!H:H,"&gt;2")</f>
        <v>0</v>
      </c>
      <c r="DV290" s="48">
        <f>SUMIFS('Planificación 2026-1'!R:R,'Planificación 2026-1'!W:W,C290,'Planificación 2026-1'!E:E,"SUNAMPE",'Planificación 2026-1'!X:X,"&lt;&gt;VIRTUAL",'Planificación 2026-1'!H:H,"&gt;2")</f>
        <v>15</v>
      </c>
      <c r="DW290" s="48">
        <f>SUMIFS('Planificación 2026-1'!R:R,'Planificación 2026-1'!W:W,C290,'Planificación 2026-1'!E:E,"FILIAL",'Planificación 2026-1'!X:X,"VIRTUAL",'Planificación 2026-1'!H:H,"&gt;2")</f>
        <v>0</v>
      </c>
      <c r="DX290" s="48">
        <f>SUMIFS('Planificación 2026-1'!R:R,'Planificación 2026-1'!W:W,C290,'Planificación 2026-1'!E:E,"FILIAL",'Planificación 2026-1'!X:X,"&lt;&gt;VIRTUAL",'Planificación 2026-1'!H:H,"&gt;2")</f>
        <v>0</v>
      </c>
      <c r="DY290" s="48">
        <f>SUMIFS('Planificación 2026-1'!R:R,'Planificación 2026-1'!W:W,C290,'Planificación 2026-1'!E:E,"PORUMA",'Planificación 2026-1'!X:X,"VIRTUAL",'Planificación 2026-1'!H:H,"&gt;2")</f>
        <v>8</v>
      </c>
      <c r="DZ290" s="48">
        <f>SUMIFS('Planificación 2026-1'!R:R,'Planificación 2026-1'!W:W,C290,'Planificación 2026-1'!E:E,"PORUMA",'Planificación 2026-1'!X:X,"&lt;&gt;VIRTUAL",'Planificación 2026-1'!H:H,"&gt;2")</f>
        <v>0</v>
      </c>
      <c r="EA290" s="48">
        <f>SUMIFS('Planificación 2026-1'!R:R,'Planificación 2026-1'!W:W,C290,'Planificación 2026-1'!E:E,"HUAURA",'Planificación 2026-1'!X:X,"VIRTUAL",'Planificación 2026-1'!H:H,"&gt;2")</f>
        <v>0</v>
      </c>
      <c r="EB290" s="48">
        <f>SUMIFS('Planificación 2026-1'!R:R,'Planificación 2026-1'!W:W,C290,'Planificación 2026-1'!E:E,"HUAURA",'Planificación 2026-1'!X:X,"&lt;&gt;VIRTUAL",'Planificación 2026-1'!H:H,"&gt;2")</f>
        <v>0</v>
      </c>
      <c r="EC290" s="48">
        <f>SUMIFS('Planificación 2026-1'!R:R,'Planificación 2026-1'!W:W,C290,'Planificación 2026-1'!E:E,"PRINCIPAL",'Planificación 2026-1'!X:X,"VIRTUAL",'Planificación 2026-1'!H:H,"&lt;3")</f>
        <v>0</v>
      </c>
      <c r="ED290" s="48">
        <f>SUMIFS('Planificación 2026-1'!R:R,'Planificación 2026-1'!W:W,C290,'Planificación 2026-1'!E:E,"PRINCIPAL",'Planificación 2026-1'!X:X,"&lt;&gt;VIRTUAL",'Planificación 2026-1'!H:H,"&lt;3")</f>
        <v>0</v>
      </c>
      <c r="EE290" s="48">
        <f>SUMIFS('Planificación 2026-1'!R:R,'Planificación 2026-1'!W:W,C290,'Planificación 2026-1'!E:E,"SUNAMPE",'Planificación 2026-1'!X:X,"VIRTUAL",'Planificación 2026-1'!H:H,"&lt;3")</f>
        <v>0</v>
      </c>
      <c r="EF290" s="48">
        <f>SUMIFS('Planificación 2026-1'!R:R,'Planificación 2026-1'!W:W,C290,'Planificación 2026-1'!E:E,"SUNAMPE",'Planificación 2026-1'!X:X,"&lt;&gt;VIRTUAL",'Planificación 2026-1'!H:H,"&lt;3")</f>
        <v>0</v>
      </c>
      <c r="EG290" s="48">
        <f>SUMIFS('Planificación 2026-1'!R:R,'Planificación 2026-1'!W:W,C290,'Planificación 2026-1'!E:E,"FILIAL",'Planificación 2026-1'!X:X,"VIRTUAL",'Planificación 2026-1'!H:H,"&lt;3")</f>
        <v>0</v>
      </c>
      <c r="EH290" s="48">
        <f>SUMIFS('Planificación 2026-1'!R:R,'Planificación 2026-1'!W:W,C290,'Planificación 2026-1'!E:E,"FILIAL",'Planificación 2026-1'!X:X,"&lt;&gt;VIRTUAL",'Planificación 2026-1'!H:H,"&lt;3")</f>
        <v>0</v>
      </c>
      <c r="EI290" s="48">
        <f>SUMIFS('Planificación 2026-1'!R:R,'Planificación 2026-1'!W:W,C290,'Planificación 2026-1'!E:E,"PORUMA",'Planificación 2026-1'!X:X,"VIRTUAL",'Planificación 2026-1'!H:H,"&lt;3")</f>
        <v>0</v>
      </c>
      <c r="EJ290" s="48">
        <f>SUMIFS('Planificación 2026-1'!R:R,'Planificación 2026-1'!W:W,C290,'Planificación 2026-1'!E:E,"PORUMA",'Planificación 2026-1'!X:X,"&lt;&gt;VIRTUAL",'Planificación 2026-1'!H:H,"&lt;3")</f>
        <v>0</v>
      </c>
      <c r="EK290" s="48">
        <f>SUMIFS('Planificación 2026-1'!R:R,'Planificación 2026-1'!W:W,C290,'Planificación 2026-1'!E:E,"HUAURA",'Planificación 2026-1'!X:X,"VIRTUAL",'Planificación 2026-1'!H:H,"&lt;3")</f>
        <v>0</v>
      </c>
      <c r="EL290" s="48">
        <f>SUMIFS('Planificación 2026-1'!R:R,'Planificación 2026-1'!W:W,C290,'Planificación 2026-1'!E:E,"HUAURA",'Planificación 2026-1'!X:X,"&lt;&gt;VIRTUAL",'Planificación 2026-1'!H:H,"&lt;3")</f>
        <v>0</v>
      </c>
      <c r="EM290" s="48">
        <f t="shared" si="64"/>
        <v>0</v>
      </c>
      <c r="EN290" s="48">
        <f t="shared" si="65"/>
        <v>0</v>
      </c>
      <c r="EO290" s="48">
        <f t="shared" si="66"/>
        <v>8</v>
      </c>
      <c r="EP290" s="48">
        <f t="shared" si="67"/>
        <v>16</v>
      </c>
      <c r="EQ290" s="48">
        <f t="shared" si="68"/>
        <v>15</v>
      </c>
      <c r="ER290" s="48"/>
      <c r="ES290" s="48">
        <f t="shared" si="69"/>
        <v>16</v>
      </c>
      <c r="ET290" s="48">
        <f t="shared" si="70"/>
        <v>15</v>
      </c>
      <c r="EU290" s="48" t="b">
        <f t="shared" si="71"/>
        <v>0</v>
      </c>
      <c r="EV290" s="48" t="str">
        <f t="shared" si="72"/>
        <v/>
      </c>
      <c r="EW290" s="48" t="str">
        <f t="shared" si="73"/>
        <v>MAS VIRTUAL</v>
      </c>
    </row>
    <row r="291" spans="2:153" x14ac:dyDescent="0.3">
      <c r="B291" s="383">
        <v>288</v>
      </c>
      <c r="C291" s="107" t="s">
        <v>962</v>
      </c>
      <c r="D291" s="82">
        <f>SUMIF('Planificación 2026-1'!W:W,C291,'Planificación 2026-1'!R:R)</f>
        <v>8</v>
      </c>
      <c r="E291" s="385" t="s">
        <v>319</v>
      </c>
      <c r="F291" s="386"/>
      <c r="G291" s="107" t="s">
        <v>302</v>
      </c>
      <c r="H291" s="107" t="s">
        <v>455</v>
      </c>
      <c r="I291" s="77" t="str">
        <f>IF(SUM(COUNTIFS('Planificación 2026-1'!E:E,"PRINCIPAL",'Planificación 2026-1'!W:W,C291,'Planificación 2026-1'!G:G,"AF"))&gt;0,"P01"," ")</f>
        <v xml:space="preserve"> </v>
      </c>
      <c r="J291" s="78" t="str">
        <f>IF(SUM(COUNTIFS('Planificación 2026-1'!E:E,"PRINCIPAL",'Planificación 2026-1'!W:W,C291,'Planificación 2026-1'!G:G,"EN"))&gt;0,"P02"," ")</f>
        <v xml:space="preserve"> </v>
      </c>
      <c r="K291" s="78" t="str">
        <f>IF(SUM(COUNTIFS('Planificación 2026-1'!E:E,"PRINCIPAL",'Planificación 2026-1'!W:W,C291,'Planificación 2026-1'!G:G,"IS"))&gt;0,"P03"," ")</f>
        <v xml:space="preserve"> </v>
      </c>
      <c r="L291" s="78" t="str">
        <f>IF(SUM(COUNTIFS('Planificación 2026-1'!E:E,"PRINCIPAL",'Planificación 2026-1'!W:W,C291,'Planificación 2026-1'!G:G,"PS"))&gt;0,"P04"," ")</f>
        <v xml:space="preserve"> </v>
      </c>
      <c r="M291" s="78"/>
      <c r="N291" s="78" t="str">
        <f>IF(SUM(COUNTIFS('Planificación 2026-1'!E:E,"PRINCIPAL",'Planificación 2026-1'!W:W,C291,'Planificación 2026-1'!G:G,"IN"))&gt;0,"P06"," ")</f>
        <v xml:space="preserve"> </v>
      </c>
      <c r="O291" s="78" t="str">
        <f>IF(SUM(COUNTIFS('Planificación 2026-1'!E:E,"PRINCIPAL",'Planificación 2026-1'!W:W,C291,'Planificación 2026-1'!G:G,"CA"))&gt;0,"P07"," ")</f>
        <v xml:space="preserve"> </v>
      </c>
      <c r="P291" s="78" t="str">
        <f>IF(SUM(COUNTIFS('Planificación 2026-1'!E:E,"PRINCIPAL",'Planificación 2026-1'!W:W,C291,'Planificación 2026-1'!G:G,"DE"))&gt;0,"P08"," ")</f>
        <v xml:space="preserve"> </v>
      </c>
      <c r="Q291" s="78" t="str">
        <f>IF(SUM(COUNTIFS('Planificación 2026-1'!E:E,"PRINCIPAL",'Planificación 2026-1'!W:W,C291,'Planificación 2026-1'!G:G,"OB"))&gt;0,"P09"," ")</f>
        <v xml:space="preserve"> </v>
      </c>
      <c r="R291" s="78" t="str">
        <f>IF(SUM(COUNTIFS('Planificación 2026-1'!E:E,"PRINCIPAL",'Planificación 2026-1'!W:W,C291,'Planificación 2026-1'!G:G,"MH"))&gt;0,"P31"," ")</f>
        <v xml:space="preserve"> </v>
      </c>
      <c r="S291" s="78" t="str">
        <f>IF(SUM(COUNTIFS('Planificación 2026-1'!E:E,"PRINCIPAL",'Planificación 2026-1'!W:W,C291,'Planificación 2026-1'!G:G,"IC"))&gt;0,"P32"," ")</f>
        <v xml:space="preserve"> </v>
      </c>
      <c r="T291" s="78" t="str">
        <f>IF(SUM(COUNTIFS('Planificación 2026-1'!E:E,"PRINCIPAL",'Planificación 2026-1'!W:W,C291,'Planificación 2026-1'!G:G,"AR"))&gt;0,"P34"," ")</f>
        <v xml:space="preserve"> </v>
      </c>
      <c r="U291" s="78" t="str">
        <f>IF(SUM(COUNTIFS('Planificación 2026-1'!E:E,"PRINCIPAL",'Planificación 2026-1'!W:W,C291,'Planificación 2026-1'!G:G,"T1"))&gt;0,"P35"," ")</f>
        <v xml:space="preserve"> </v>
      </c>
      <c r="V291" s="78" t="str">
        <f>IF(SUM(COUNTIFS('Planificación 2026-1'!E:E,"PRINCIPAL",'Planificación 2026-1'!W:W,C291,'Planificación 2026-1'!G:G,"T3"))&gt;0,"P36"," ")</f>
        <v xml:space="preserve"> </v>
      </c>
      <c r="W291" s="78" t="str">
        <f>IF(SUM(COUNTIFS('Planificación 2026-1'!E:E,"PRINCIPAL",'Planificación 2026-1'!W:W,C291,'Planificación 2026-1'!G:G,"T2"))&gt;0,"P37"," ")</f>
        <v xml:space="preserve"> </v>
      </c>
      <c r="X291" s="78" t="str">
        <f>IF(SUM(COUNTIFS('Planificación 2026-1'!E:E,"PRINCIPAL",'Planificación 2026-1'!W:W,C291,'Planificación 2026-1'!G:G,"AE"))&gt;0,"P38"," ")</f>
        <v xml:space="preserve"> </v>
      </c>
      <c r="Y291" s="78" t="str">
        <f>IF(SUM(COUNTIFS('Planificación 2026-1'!E:E,"PRINCIPAL",'Planificación 2026-1'!W:W,C291,'Planificación 2026-1'!G:G,"T4"))&gt;0,"P55"," ")</f>
        <v xml:space="preserve"> </v>
      </c>
      <c r="Z291" s="78" t="str">
        <f>IF(SUM(COUNTIFS('Planificación 2026-1'!E:E,"FILIAL",'Planificación 2026-1'!W:W,C291,'Planificación 2026-1'!G:G,"AF"))&gt;0," P01"," ")</f>
        <v xml:space="preserve"> </v>
      </c>
      <c r="AA291" s="78" t="str">
        <f>IF(SUM(COUNTIFS('Planificación 2026-1'!E:E,"FILIAL",'Planificación 2026-1'!W:W,C291,'Planificación 2026-1'!G:G,"EN"))&gt;0,"P02"," ")</f>
        <v xml:space="preserve"> </v>
      </c>
      <c r="AB291" s="78" t="str">
        <f>IF(SUM(COUNTIFS('Planificación 2026-1'!E:E,"FILIAL",'Planificación 2026-1'!W:W,C291,'Planificación 2026-1'!G:G,"IS"))&gt;0,"P03"," ")</f>
        <v xml:space="preserve"> </v>
      </c>
      <c r="AC291" s="78" t="str">
        <f>IF(SUM(COUNTIFS('Planificación 2026-1'!E:E,"FILIAL",'Planificación 2026-1'!W:W,C291,'Planificación 2026-1'!G:G,"PS"))&gt;0,"P04"," ")</f>
        <v xml:space="preserve"> </v>
      </c>
      <c r="AD291" s="78"/>
      <c r="AE291" s="78" t="str">
        <f>IF(SUM(COUNTIFS('Planificación 2026-1'!E:E,"FILIAL",'Planificación 2026-1'!W:W,C291,'Planificación 2026-1'!G:G,"IN"))&gt;0,"P06"," ")</f>
        <v xml:space="preserve"> </v>
      </c>
      <c r="AF291" s="78" t="str">
        <f>IF(SUM(COUNTIFS('Planificación 2026-1'!E:E,"FILIAL",'Planificación 2026-1'!W:W,C291,'Planificación 2026-1'!G:G,"CA"))&gt;0,"P07"," ")</f>
        <v xml:space="preserve"> </v>
      </c>
      <c r="AG291" s="78" t="str">
        <f>IF(SUM(COUNTIFS('Planificación 2026-1'!E:E,"FILIAL",'Planificación 2026-1'!W:W,C291,'Planificación 2026-1'!G:G,"DE"))&gt;0,"P08"," ")</f>
        <v xml:space="preserve"> </v>
      </c>
      <c r="AH291" s="78" t="str">
        <f>IF(SUM(COUNTIFS('Planificación 2026-1'!E:E,"FILIAL",'Planificación 2026-1'!W:W,C291,'Planificación 2026-1'!G:G,"OB"))&gt;0,"P09"," ")</f>
        <v xml:space="preserve"> </v>
      </c>
      <c r="AI291" s="78" t="str">
        <f>IF(SUM(COUNTIFS('Planificación 2026-1'!E:E,"FILIAL",'Planificación 2026-1'!W:W,C291,'Planificación 2026-1'!G:G,"MH"))&gt;0,"P31"," ")</f>
        <v xml:space="preserve"> </v>
      </c>
      <c r="AJ291" s="78" t="str">
        <f>IF(SUM(COUNTIFS('Planificación 2026-1'!E:E,"FILIAL",'Planificación 2026-1'!W:W,C291,'Planificación 2026-1'!G:G,"IC"))&gt;0,"P32"," ")</f>
        <v xml:space="preserve"> </v>
      </c>
      <c r="AK291" s="78" t="str">
        <f>IF(SUM(COUNTIFS('Planificación 2026-1'!E:E,"FILIAL",'Planificación 2026-1'!W:W,C291,'Planificación 2026-1'!G:G,"AR"))&gt;0,"P34"," ")</f>
        <v xml:space="preserve"> </v>
      </c>
      <c r="AL291" s="78" t="str">
        <f>IF(SUM(COUNTIFS('Planificación 2026-1'!E:E,"FILIAL",'Planificación 2026-1'!W:W,C291,'Planificación 2026-1'!G:G,"T1"))&gt;0,"P35"," ")</f>
        <v xml:space="preserve"> </v>
      </c>
      <c r="AM291" s="78" t="str">
        <f>IF(SUM(COUNTIFS('Planificación 2026-1'!E:E,"FILIAL",'Planificación 2026-1'!W:W,C291,'Planificación 2026-1'!G:G,"T3"))&gt;0,"P36"," ")</f>
        <v xml:space="preserve"> </v>
      </c>
      <c r="AN291" s="78" t="str">
        <f>IF(SUM(COUNTIFS('Planificación 2026-1'!E:E,"FILIAL",'Planificación 2026-1'!W:W,C291,'Planificación 2026-1'!G:G,"T2"))&gt;0,"P37"," ")</f>
        <v xml:space="preserve"> </v>
      </c>
      <c r="AO291" s="78" t="str">
        <f>IF(SUM(COUNTIFS('Planificación 2026-1'!E:E,"FILIAL",'Planificación 2026-1'!W:W,C291,'Planificación 2026-1'!G:G,"AE"))&gt;0,"P38"," ")</f>
        <v xml:space="preserve"> </v>
      </c>
      <c r="AP291" s="78" t="str">
        <f>IF(SUM(COUNTIFS('Planificación 2026-1'!E:E,"FILIAL",'Planificación 2026-1'!W:W,C291,'Planificación 2026-1'!G:G,"T4"))&gt;0,"P55"," ")</f>
        <v xml:space="preserve"> </v>
      </c>
      <c r="AQ291" s="78" t="str">
        <f>IF(SUM(COUNTIFS('Planificación 2026-1'!E:E,"SUNAMPE",'Planificación 2026-1'!W:W,C291,'Planificación 2026-1'!G:G,"AF"))&gt;0," P01"," ")</f>
        <v xml:space="preserve"> </v>
      </c>
      <c r="AR291" s="78" t="str">
        <f>IF(SUM(COUNTIFS('Planificación 2026-1'!E:E,"SUNAMPE",'Planificación 2026-1'!W:W,C291,'Planificación 2026-1'!G:G,"EN"))&gt;0,"P02"," ")</f>
        <v xml:space="preserve"> </v>
      </c>
      <c r="AS291" s="78" t="str">
        <f>IF(SUM(COUNTIFS('Planificación 2026-1'!E:E,"SUNAMPE",'Planificación 2026-1'!W:W,C291,'Planificación 2026-1'!G:G,"IS"))&gt;0,"P03"," ")</f>
        <v xml:space="preserve"> </v>
      </c>
      <c r="AT291" s="78" t="str">
        <f>IF(SUM(COUNTIFS('Planificación 2026-1'!E:E,"SUNAMPE",'Planificación 2026-1'!W:W,C291,'Planificación 2026-1'!G:G,"PS"))&gt;0,"P04"," ")</f>
        <v xml:space="preserve"> </v>
      </c>
      <c r="AU291" s="78"/>
      <c r="AV291" s="78" t="str">
        <f>IF(SUM(COUNTIFS('Planificación 2026-1'!E:E,"SUNAMPE",'Planificación 2026-1'!W:W,C291,'Planificación 2026-1'!G:G,"IN"))&gt;0,"P06"," ")</f>
        <v xml:space="preserve"> </v>
      </c>
      <c r="AW291" s="78" t="str">
        <f>IF(SUM(COUNTIFS('Planificación 2026-1'!E:E,"SUNAMPE",'Planificación 2026-1'!W:W,C291,'Planificación 2026-1'!G:G,"CA"))&gt;0,"P07"," ")</f>
        <v xml:space="preserve"> </v>
      </c>
      <c r="AX291" s="78" t="str">
        <f>IF(SUM(COUNTIFS('Planificación 2026-1'!E:E,"SUNAMPE",'Planificación 2026-1'!W:W,C291,'Planificación 2026-1'!G:G,"DE"))&gt;0,"P08"," ")</f>
        <v xml:space="preserve"> </v>
      </c>
      <c r="AY291" s="78" t="str">
        <f>IF(SUM(COUNTIFS('Planificación 2026-1'!E:E,"SUNAMPE",'Planificación 2026-1'!W:W,C291,'Planificación 2026-1'!G:G,"OB"))&gt;0,"P09"," ")</f>
        <v xml:space="preserve"> </v>
      </c>
      <c r="AZ291" s="78" t="str">
        <f>IF(SUM(COUNTIFS('Planificación 2026-1'!E:E,"SUNAMPE",'Planificación 2026-1'!W:W,C291,'Planificación 2026-1'!G:G,"MH"))&gt;0,"P31"," ")</f>
        <v xml:space="preserve"> </v>
      </c>
      <c r="BA291" s="78" t="str">
        <f>IF(SUM(COUNTIFS('Planificación 2026-1'!E:E,"SUNAMPE",'Planificación 2026-1'!W:W,C291,'Planificación 2026-1'!G:G,"IC"))&gt;0,"P32"," ")</f>
        <v xml:space="preserve"> </v>
      </c>
      <c r="BB291" s="78" t="str">
        <f>IF(SUM(COUNTIFS('Planificación 2026-1'!E:E,"SUNAMPE",'Planificación 2026-1'!W:W,C291,'Planificación 2026-1'!G:G,"AR"))&gt;0,"P34"," ")</f>
        <v xml:space="preserve"> </v>
      </c>
      <c r="BC291" s="78" t="str">
        <f>IF(SUM(COUNTIFS('Planificación 2026-1'!E:E,"SUNAMPE",'Planificación 2026-1'!W:W,C291,'Planificación 2026-1'!G:G,"T1"))&gt;0,"P35"," ")</f>
        <v>P35</v>
      </c>
      <c r="BD291" s="78" t="str">
        <f>IF(SUM(COUNTIFS('Planificación 2026-1'!E:E,"SUNAMPE",'Planificación 2026-1'!W:W,C291,'Planificación 2026-1'!G:G,"T3"))&gt;0,"P36"," ")</f>
        <v>P36</v>
      </c>
      <c r="BE291" s="78" t="str">
        <f>IF(SUM(COUNTIFS('Planificación 2026-1'!E:E,"SUNAMPE",'Planificación 2026-1'!W:W,C291,'Planificación 2026-1'!G:G,"T2"))&gt;0,"P37"," ")</f>
        <v xml:space="preserve"> </v>
      </c>
      <c r="BF291" s="78" t="str">
        <f>IF(SUM(COUNTIFS('Planificación 2026-1'!E:E,"SUNAMPE",'Planificación 2026-1'!W:W,C291,'Planificación 2026-1'!G:G,"AE"))&gt;0,"P38"," ")</f>
        <v xml:space="preserve"> </v>
      </c>
      <c r="BG291" s="78" t="str">
        <f>IF(SUM(COUNTIFS('Planificación 2026-1'!E:E,"SUNAMPE",'Planificación 2026-1'!W:W,C291,'Planificación 2026-1'!G:G,"T4"))&gt;0,"P55"," ")</f>
        <v xml:space="preserve"> </v>
      </c>
      <c r="BH291" s="78" t="str">
        <f>IF(SUM(COUNTIFS('Planificación 2026-1'!E:E,"HUAURA",'Planificación 2026-1'!W:W,C291,'Planificación 2026-1'!G:G,"AF"))&gt;0," P01"," ")</f>
        <v xml:space="preserve"> </v>
      </c>
      <c r="BI291" s="78" t="str">
        <f>IF(SUM(COUNTIFS('Planificación 2026-1'!E:E,"HUAURA",'Planificación 2026-1'!W:W,C291,'Planificación 2026-1'!G:G,"EN"))&gt;0,"P02"," ")</f>
        <v xml:space="preserve"> </v>
      </c>
      <c r="BJ291" s="78" t="str">
        <f>IF(SUM(COUNTIFS('Planificación 2026-1'!E:E,"HUAURA",'Planificación 2026-1'!W:W,C291,'Planificación 2026-1'!G:G,"IS"))&gt;0,"P03"," ")</f>
        <v xml:space="preserve"> </v>
      </c>
      <c r="BK291" s="78" t="str">
        <f>IF(SUM(COUNTIFS('Planificación 2026-1'!E:E,"HUAURA",'Planificación 2026-1'!W:W,C291,'Planificación 2026-1'!G:G,"PS"))&gt;0,"P04"," ")</f>
        <v xml:space="preserve"> </v>
      </c>
      <c r="BL291" s="78"/>
      <c r="BM291" s="78" t="str">
        <f>IF(SUM(COUNTIFS('Planificación 2026-1'!E:E,"HUAURA",'Planificación 2026-1'!W:W,C291,'Planificación 2026-1'!G:G,"IN"))&gt;0,"P06"," ")</f>
        <v xml:space="preserve"> </v>
      </c>
      <c r="BN291" s="78" t="str">
        <f>IF(SUM(COUNTIFS('Planificación 2026-1'!E:E,"HUAURA",'Planificación 2026-1'!W:W,C291,'Planificación 2026-1'!G:G,"CA"))&gt;0,"P07"," ")</f>
        <v xml:space="preserve"> </v>
      </c>
      <c r="BO291" s="78" t="str">
        <f>IF(SUM(COUNTIFS('Planificación 2026-1'!E:E,"HUAURA",'Planificación 2026-1'!W:W,C291,'Planificación 2026-1'!G:G,"DE"))&gt;0,"P08"," ")</f>
        <v xml:space="preserve"> </v>
      </c>
      <c r="BP291" s="78" t="str">
        <f>IF(SUM(COUNTIFS('Planificación 2026-1'!E:E,"HUAURA",'Planificación 2026-1'!W:W,C291,'Planificación 2026-1'!G:G,"OB"))&gt;0,"P09"," ")</f>
        <v xml:space="preserve"> </v>
      </c>
      <c r="BQ291" s="78" t="str">
        <f>IF(SUM(COUNTIFS('Planificación 2026-1'!E:E,"HUAURA",'Planificación 2026-1'!W:W,C291,'Planificación 2026-1'!G:G,"MH"))&gt;0,"P31"," ")</f>
        <v xml:space="preserve"> </v>
      </c>
      <c r="BR291" s="78" t="str">
        <f>IF(SUM(COUNTIFS('Planificación 2026-1'!E:E,"HUAURA",'Planificación 2026-1'!W:W,C291,'Planificación 2026-1'!G:G,"IC"))&gt;0,"P32"," ")</f>
        <v xml:space="preserve"> </v>
      </c>
      <c r="BS291" s="78" t="str">
        <f>IF(SUM(COUNTIFS('Planificación 2026-1'!E:E,"HUAURA",'Planificación 2026-1'!W:W,C291,'Planificación 2026-1'!G:G,"AR"))&gt;0,"P34"," ")</f>
        <v xml:space="preserve"> </v>
      </c>
      <c r="BT291" s="78" t="str">
        <f>IF(SUM(COUNTIFS('Planificación 2026-1'!E:E,"HUAURA",'Planificación 2026-1'!W:W,C291,'Planificación 2026-1'!G:G,"T1"))&gt;0,"P35"," ")</f>
        <v xml:space="preserve"> </v>
      </c>
      <c r="BU291" s="78" t="str">
        <f>IF(SUM(COUNTIFS('Planificación 2026-1'!E:E,"HUAURA",'Planificación 2026-1'!W:W,C291,'Planificación 2026-1'!G:G,"T3"))&gt;0,"P36"," ")</f>
        <v xml:space="preserve"> </v>
      </c>
      <c r="BV291" s="78" t="str">
        <f>IF(SUM(COUNTIFS('Planificación 2026-1'!E:E,"HUAURA",'Planificación 2026-1'!W:W,C291,'Planificación 2026-1'!G:G,"T2"))&gt;0,"P37"," ")</f>
        <v xml:space="preserve"> </v>
      </c>
      <c r="BW291" s="78" t="str">
        <f>IF(SUM(COUNTIFS('Planificación 2026-1'!E:E,"HUAURA",'Planificación 2026-1'!W:W,C291,'Planificación 2026-1'!G:G,"AE"))&gt;0,"P38"," ")</f>
        <v xml:space="preserve"> </v>
      </c>
      <c r="BX291" s="78" t="str">
        <f>IF(SUM(COUNTIFS('Planificación 2026-1'!E:E,"HUAURA",'Planificación 2026-1'!W:W,C291,'Planificación 2026-1'!G:G,"T4"))&gt;0,"P55"," ")</f>
        <v xml:space="preserve"> </v>
      </c>
      <c r="BY291" s="79">
        <f>SUMIFS('Planificación 2026-1'!R:R,'Planificación 2026-1'!W:W,C291,'Planificación 2026-1'!G:G,"AF",'Planificación 2026-1'!H:H,"&gt;2")</f>
        <v>0</v>
      </c>
      <c r="BZ291" s="79">
        <f>SUMIFS('Planificación 2026-1'!R:R,'Planificación 2026-1'!W:W,C291,'Planificación 2026-1'!G:G,"EN",'Planificación 2026-1'!H:H,"&gt;2")</f>
        <v>0</v>
      </c>
      <c r="CA291" s="79">
        <f>SUMIFS('Planificación 2026-1'!R:R,'Planificación 2026-1'!W:W,C291,'Planificación 2026-1'!G:G,"IS",'Planificación 2026-1'!H:H,"&gt;2")</f>
        <v>0</v>
      </c>
      <c r="CB291" s="79">
        <f>SUMIFS('Planificación 2026-1'!R:R,'Planificación 2026-1'!W:W,C291,'Planificación 2026-1'!G:G,"PS",'Planificación 2026-1'!H:H,"&gt;2")</f>
        <v>0</v>
      </c>
      <c r="CC291" s="79">
        <f>SUMIFS('Planificación 2026-1'!R:R,'Planificación 2026-1'!W:W,C291,'Planificación 2026-1'!G:G,"IN",'Planificación 2026-1'!H:H,"&gt;2")</f>
        <v>0</v>
      </c>
      <c r="CD291" s="79">
        <f>SUMIFS('Planificación 2026-1'!R:R,'Planificación 2026-1'!W:W,C291,'Planificación 2026-1'!G:G,"CA",'Planificación 2026-1'!H:H,"&gt;2")</f>
        <v>0</v>
      </c>
      <c r="CE291" s="79">
        <f>SUMIFS('Planificación 2026-1'!R:R,'Planificación 2026-1'!W:W,C291,'Planificación 2026-1'!G:G,"DE",'Planificación 2026-1'!H:H,"&gt;2")</f>
        <v>0</v>
      </c>
      <c r="CF291" s="79">
        <f>SUMIFS('Planificación 2026-1'!R:R,'Planificación 2026-1'!W:W,C291,'Planificación 2026-1'!G:G,"OB",'Planificación 2026-1'!H:H,"&gt;2")</f>
        <v>0</v>
      </c>
      <c r="CG291" s="79">
        <f>SUMIFS('Planificación 2026-1'!R:R,'Planificación 2026-1'!W:W,C291,'Planificación 2026-1'!G:G,"MH",'Planificación 2026-1'!H:H,"&gt;2")</f>
        <v>0</v>
      </c>
      <c r="CH291" s="79">
        <f>SUMIFS('Planificación 2026-1'!R:R,'Planificación 2026-1'!W:W,C291,'Planificación 2026-1'!G:G,"IC",'Planificación 2026-1'!H:H,"&gt;2")</f>
        <v>0</v>
      </c>
      <c r="CI291" s="79">
        <f>SUMIFS('Planificación 2026-1'!R:R,'Planificación 2026-1'!W:W,C291,'Planificación 2026-1'!G:G,"AR",'Planificación 2026-1'!H:H,"&gt;2")</f>
        <v>0</v>
      </c>
      <c r="CJ291" s="79">
        <f>SUMIFS('Planificación 2026-1'!R:R,'Planificación 2026-1'!W:W,C291,'Planificación 2026-1'!G:G,"T1",'Planificación 2026-1'!H:H,"&gt;2")</f>
        <v>0</v>
      </c>
      <c r="CK291" s="79">
        <f>SUMIFS('Planificación 2026-1'!R:R,'Planificación 2026-1'!W:W,C291,'Planificación 2026-1'!G:G,"T3",'Planificación 2026-1'!H:H,"&gt;2")</f>
        <v>0</v>
      </c>
      <c r="CL291" s="79">
        <f>SUMIFS('Planificación 2026-1'!R:R,'Planificación 2026-1'!W:W,C291,'Planificación 2026-1'!G:G,"T2",'Planificación 2026-1'!H:H,"&gt;2")</f>
        <v>0</v>
      </c>
      <c r="CM291" s="79">
        <f>SUMIFS('Planificación 2026-1'!R:R,'Planificación 2026-1'!W:W,C291,'Planificación 2026-1'!G:G,"AE",'Planificación 2026-1'!H:H,"&gt;2")</f>
        <v>0</v>
      </c>
      <c r="CN291" s="79">
        <f>SUMIFS('Planificación 2026-1'!R:R,'Planificación 2026-1'!W:W,C291,'Planificación 2026-1'!G:G,"T4",'Planificación 2026-1'!H:H,"&gt;2")</f>
        <v>0</v>
      </c>
      <c r="CO291" s="79">
        <f>SUMIFS('Planificación 2026-1'!R:R,'Planificación 2026-1'!W:W,C291,'Planificación 2026-1'!G:G,"AF",'Planificación 2026-1'!H:H,"&lt;3")</f>
        <v>0</v>
      </c>
      <c r="CP291" s="79">
        <f>SUMIFS('Planificación 2026-1'!R:R,'Planificación 2026-1'!W:W,C291,'Planificación 2026-1'!G:G,"EN",'Planificación 2026-1'!H:H,"&lt;3")</f>
        <v>0</v>
      </c>
      <c r="CQ291" s="79">
        <f>SUMIFS('Planificación 2026-1'!R:R,'Planificación 2026-1'!W:W,C291,'Planificación 2026-1'!G:G,"IS",'Planificación 2026-1'!H:H,"&lt;3")</f>
        <v>0</v>
      </c>
      <c r="CR291" s="79">
        <f>SUMIFS('Planificación 2026-1'!R:R,'Planificación 2026-1'!W:W,C291,'Planificación 2026-1'!G:G,"PS",'Planificación 2026-1'!H:H,"&lt;3")</f>
        <v>0</v>
      </c>
      <c r="CS291" s="79">
        <f>SUMIFS('Planificación 2026-1'!R:R,'Planificación 2026-1'!W:W,C291,'Planificación 2026-1'!G:G,"IN",'Planificación 2026-1'!H:H,"&lt;3")</f>
        <v>0</v>
      </c>
      <c r="CT291" s="79">
        <f>SUMIFS('Planificación 2026-1'!R:R,'Planificación 2026-1'!W:W,C291,'Planificación 2026-1'!G:G,"CA",'Planificación 2026-1'!H:H,"&lt;3")</f>
        <v>0</v>
      </c>
      <c r="CU291" s="79">
        <f>SUMIFS('Planificación 2026-1'!R:R,'Planificación 2026-1'!W:W,C291,'Planificación 2026-1'!G:G,"DE",'Planificación 2026-1'!H:H,"&lt;3")</f>
        <v>0</v>
      </c>
      <c r="CV291" s="79">
        <f>SUMIFS('Planificación 2026-1'!R:R,'Planificación 2026-1'!W:W,C291,'Planificación 2026-1'!G:G,"OB",'Planificación 2026-1'!H:H,"&lt;3")</f>
        <v>0</v>
      </c>
      <c r="CW291" s="79">
        <f>SUMIFS('Planificación 2026-1'!R:R,'Planificación 2026-1'!W:W,C291,'Planificación 2026-1'!G:G,"MH",'Planificación 2026-1'!H:H,"&lt;3")</f>
        <v>0</v>
      </c>
      <c r="CX291" s="79">
        <f>SUMIFS('Planificación 2026-1'!R:R,'Planificación 2026-1'!W:W,C291,'Planificación 2026-1'!G:G,"IC",'Planificación 2026-1'!H:H,"&lt;3")</f>
        <v>0</v>
      </c>
      <c r="CY291" s="79">
        <f>SUMIFS('Planificación 2026-1'!R:R,'Planificación 2026-1'!W:W,C291,'Planificación 2026-1'!G:G,"AR",'Planificación 2026-1'!H:H,"&lt;3")</f>
        <v>0</v>
      </c>
      <c r="CZ291" s="79">
        <f>SUMIFS('Planificación 2026-1'!R:R,'Planificación 2026-1'!W:W,C291,'Planificación 2026-1'!G:G,"T1",'Planificación 2026-1'!H:H,"&lt;3")</f>
        <v>4</v>
      </c>
      <c r="DA291" s="79">
        <f>SUMIFS('Planificación 2026-1'!R:R,'Planificación 2026-1'!W:W,C291,'Planificación 2026-1'!G:G,"T3",'Planificación 2026-1'!H:H,"&lt;3")</f>
        <v>4</v>
      </c>
      <c r="DB291" s="79">
        <f>SUMIFS('Planificación 2026-1'!R:R,'Planificación 2026-1'!W:W,C291,'Planificación 2026-1'!G:G,"T2",'Planificación 2026-1'!H:H,"&lt;3")</f>
        <v>0</v>
      </c>
      <c r="DC291" s="79">
        <f>SUMIFS('Planificación 2026-1'!R:R,'Planificación 2026-1'!W:W,C291,'Planificación 2026-1'!G:G,"AE",'Planificación 2026-1'!H:H,"&lt;3")</f>
        <v>0</v>
      </c>
      <c r="DD291" s="79">
        <f>SUMIFS('Planificación 2026-1'!R:R,'Planificación 2026-1'!W:W,C291,'Planificación 2026-1'!G:G,"T4",'Planificación 2026-1'!H:H,"&lt;3")</f>
        <v>0</v>
      </c>
      <c r="DE291" s="78" t="str">
        <f t="shared" si="60"/>
        <v/>
      </c>
      <c r="DF291" s="30">
        <f>IF(C291="","",SUMIFS('Planificación 2026-1'!R:R,'Planificación 2026-1'!W:W,C291,'Planificación 2026-1'!E:E,"PRINCIPAL",'Planificación 2026-1'!X:X,"VIRTUAL"))</f>
        <v>0</v>
      </c>
      <c r="DG291" s="30">
        <f>IF(C291="","",SUMIFS('Planificación 2026-1'!R:R,'Planificación 2026-1'!W:W,C291,'Planificación 2026-1'!E:E,"PRINCIPAL",'Planificación 2026-1'!X:X,"PRESENCIAL"))</f>
        <v>0</v>
      </c>
      <c r="DH291" s="30">
        <f>IF(C291="","",SUMIFS('Planificación 2026-1'!R:R,'Planificación 2026-1'!W:W,C291,'Planificación 2026-1'!E:E,"PRINCIPAL",'Planificación 2026-1'!X:X,"HIBRIDO PRESENCIAL"))</f>
        <v>0</v>
      </c>
      <c r="DI291" s="78" t="str">
        <f t="shared" si="61"/>
        <v/>
      </c>
      <c r="DJ291" s="78">
        <f>IF(C291="","",SUMIFS('Planificación 2026-1'!R:R,'Planificación 2026-1'!W:W,C291,'Planificación 2026-1'!E:E,"FILIAL",'Planificación 2026-1'!X:X,"VIRTUAL"))</f>
        <v>0</v>
      </c>
      <c r="DK291" s="80">
        <f>IF(C291="","",SUMIFS('Planificación 2026-1'!R:R,'Planificación 2026-1'!W:W,C291,'Planificación 2026-1'!E:E,"FILIAL",'Planificación 2026-1'!X:X,"PRESENCIAL"))</f>
        <v>0</v>
      </c>
      <c r="DL291" s="42">
        <f>IF(C291="","",SUMIFS('Planificación 2026-1'!R:R,'Planificación 2026-1'!W:W,C291,'Planificación 2026-1'!E:E,"FILIAL",'Planificación 2026-1'!X:X,"HIBRIDO PRESENCIAL"))</f>
        <v>0</v>
      </c>
      <c r="DM291" s="81" t="str">
        <f t="shared" si="62"/>
        <v>P35P36</v>
      </c>
      <c r="DN291" s="78">
        <f>IF(C291="","",SUMIFS('Planificación 2026-1'!R:R,'Planificación 2026-1'!W:W,C291,'Planificación 2026-1'!E:E,"SUNAMPE",'Planificación 2026-1'!X:X,"VIRTUAL"))</f>
        <v>0</v>
      </c>
      <c r="DO291" s="42">
        <f>IF(C291="","",SUMIFS('Planificación 2026-1'!R:R,'Planificación 2026-1'!W:W,C291,'Planificación 2026-1'!E:E,"SUNAMPE",'Planificación 2026-1'!X:X,"PRESENCIAL"))</f>
        <v>8</v>
      </c>
      <c r="DP291" s="81" t="str">
        <f t="shared" si="63"/>
        <v/>
      </c>
      <c r="DQ291" s="78">
        <f>IF(C291="","",SUMIFS('Planificación 2026-1'!R:R,'Planificación 2026-1'!W:W,C291,'Planificación 2026-1'!E:E,"HUAURA",'Planificación 2026-1'!X:X,"VIRTUAL"))</f>
        <v>0</v>
      </c>
      <c r="DR291" s="42">
        <f>IF(C291="","",SUMIFS('Planificación 2026-1'!R:R,'Planificación 2026-1'!W:W,C291,'Planificación 2026-1'!E:E,"HUAURA",'Planificación 2026-1'!X:X,"PRESENCIAL"))</f>
        <v>0</v>
      </c>
      <c r="DS291" s="48">
        <f>SUMIFS('Planificación 2026-1'!R:R,'Planificación 2026-1'!W:W,C291,'Planificación 2026-1'!E:E,"PRINCIPAL",'Planificación 2026-1'!X:X,"VIRTUAL",'Planificación 2026-1'!H:H,"&gt;2")</f>
        <v>0</v>
      </c>
      <c r="DT291" s="48">
        <f>SUMIFS('Planificación 2026-1'!R:R,'Planificación 2026-1'!W:W,C291,'Planificación 2026-1'!E:E,"PRINCIPAL",'Planificación 2026-1'!X:X,"&lt;&gt;VIRTUAL",'Planificación 2026-1'!H:H,"&gt;2")</f>
        <v>0</v>
      </c>
      <c r="DU291" s="48">
        <f>SUMIFS('Planificación 2026-1'!R:R,'Planificación 2026-1'!W:W,C291,'Planificación 2026-1'!E:E,"SUNAMPE",'Planificación 2026-1'!X:X,"VIRTUAL",'Planificación 2026-1'!H:H,"&gt;2")</f>
        <v>0</v>
      </c>
      <c r="DV291" s="48">
        <f>SUMIFS('Planificación 2026-1'!R:R,'Planificación 2026-1'!W:W,C291,'Planificación 2026-1'!E:E,"SUNAMPE",'Planificación 2026-1'!X:X,"&lt;&gt;VIRTUAL",'Planificación 2026-1'!H:H,"&gt;2")</f>
        <v>0</v>
      </c>
      <c r="DW291" s="48">
        <f>SUMIFS('Planificación 2026-1'!R:R,'Planificación 2026-1'!W:W,C291,'Planificación 2026-1'!E:E,"FILIAL",'Planificación 2026-1'!X:X,"VIRTUAL",'Planificación 2026-1'!H:H,"&gt;2")</f>
        <v>0</v>
      </c>
      <c r="DX291" s="48">
        <f>SUMIFS('Planificación 2026-1'!R:R,'Planificación 2026-1'!W:W,C291,'Planificación 2026-1'!E:E,"FILIAL",'Planificación 2026-1'!X:X,"&lt;&gt;VIRTUAL",'Planificación 2026-1'!H:H,"&gt;2")</f>
        <v>0</v>
      </c>
      <c r="DY291" s="48">
        <f>SUMIFS('Planificación 2026-1'!R:R,'Planificación 2026-1'!W:W,C291,'Planificación 2026-1'!E:E,"PORUMA",'Planificación 2026-1'!X:X,"VIRTUAL",'Planificación 2026-1'!H:H,"&gt;2")</f>
        <v>0</v>
      </c>
      <c r="DZ291" s="48">
        <f>SUMIFS('Planificación 2026-1'!R:R,'Planificación 2026-1'!W:W,C291,'Planificación 2026-1'!E:E,"PORUMA",'Planificación 2026-1'!X:X,"&lt;&gt;VIRTUAL",'Planificación 2026-1'!H:H,"&gt;2")</f>
        <v>0</v>
      </c>
      <c r="EA291" s="48">
        <f>SUMIFS('Planificación 2026-1'!R:R,'Planificación 2026-1'!W:W,C291,'Planificación 2026-1'!E:E,"HUAURA",'Planificación 2026-1'!X:X,"VIRTUAL",'Planificación 2026-1'!H:H,"&gt;2")</f>
        <v>0</v>
      </c>
      <c r="EB291" s="48">
        <f>SUMIFS('Planificación 2026-1'!R:R,'Planificación 2026-1'!W:W,C291,'Planificación 2026-1'!E:E,"HUAURA",'Planificación 2026-1'!X:X,"&lt;&gt;VIRTUAL",'Planificación 2026-1'!H:H,"&gt;2")</f>
        <v>0</v>
      </c>
      <c r="EC291" s="48">
        <f>SUMIFS('Planificación 2026-1'!R:R,'Planificación 2026-1'!W:W,C291,'Planificación 2026-1'!E:E,"PRINCIPAL",'Planificación 2026-1'!X:X,"VIRTUAL",'Planificación 2026-1'!H:H,"&lt;3")</f>
        <v>0</v>
      </c>
      <c r="ED291" s="48">
        <f>SUMIFS('Planificación 2026-1'!R:R,'Planificación 2026-1'!W:W,C291,'Planificación 2026-1'!E:E,"PRINCIPAL",'Planificación 2026-1'!X:X,"&lt;&gt;VIRTUAL",'Planificación 2026-1'!H:H,"&lt;3")</f>
        <v>0</v>
      </c>
      <c r="EE291" s="48">
        <f>SUMIFS('Planificación 2026-1'!R:R,'Planificación 2026-1'!W:W,C291,'Planificación 2026-1'!E:E,"SUNAMPE",'Planificación 2026-1'!X:X,"VIRTUAL",'Planificación 2026-1'!H:H,"&lt;3")</f>
        <v>0</v>
      </c>
      <c r="EF291" s="48">
        <f>SUMIFS('Planificación 2026-1'!R:R,'Planificación 2026-1'!W:W,C291,'Planificación 2026-1'!E:E,"SUNAMPE",'Planificación 2026-1'!X:X,"&lt;&gt;VIRTUAL",'Planificación 2026-1'!H:H,"&lt;3")</f>
        <v>8</v>
      </c>
      <c r="EG291" s="48">
        <f>SUMIFS('Planificación 2026-1'!R:R,'Planificación 2026-1'!W:W,C291,'Planificación 2026-1'!E:E,"FILIAL",'Planificación 2026-1'!X:X,"VIRTUAL",'Planificación 2026-1'!H:H,"&lt;3")</f>
        <v>0</v>
      </c>
      <c r="EH291" s="48">
        <f>SUMIFS('Planificación 2026-1'!R:R,'Planificación 2026-1'!W:W,C291,'Planificación 2026-1'!E:E,"FILIAL",'Planificación 2026-1'!X:X,"&lt;&gt;VIRTUAL",'Planificación 2026-1'!H:H,"&lt;3")</f>
        <v>0</v>
      </c>
      <c r="EI291" s="48">
        <f>SUMIFS('Planificación 2026-1'!R:R,'Planificación 2026-1'!W:W,C291,'Planificación 2026-1'!E:E,"PORUMA",'Planificación 2026-1'!X:X,"VIRTUAL",'Planificación 2026-1'!H:H,"&lt;3")</f>
        <v>0</v>
      </c>
      <c r="EJ291" s="48">
        <f>SUMIFS('Planificación 2026-1'!R:R,'Planificación 2026-1'!W:W,C291,'Planificación 2026-1'!E:E,"PORUMA",'Planificación 2026-1'!X:X,"&lt;&gt;VIRTUAL",'Planificación 2026-1'!H:H,"&lt;3")</f>
        <v>0</v>
      </c>
      <c r="EK291" s="48">
        <f>SUMIFS('Planificación 2026-1'!R:R,'Planificación 2026-1'!W:W,C291,'Planificación 2026-1'!E:E,"HUAURA",'Planificación 2026-1'!X:X,"VIRTUAL",'Planificación 2026-1'!H:H,"&lt;3")</f>
        <v>0</v>
      </c>
      <c r="EL291" s="48">
        <f>SUMIFS('Planificación 2026-1'!R:R,'Planificación 2026-1'!W:W,C291,'Planificación 2026-1'!E:E,"HUAURA",'Planificación 2026-1'!X:X,"&lt;&gt;VIRTUAL",'Planificación 2026-1'!H:H,"&lt;3")</f>
        <v>0</v>
      </c>
      <c r="EM291" s="48">
        <f t="shared" si="64"/>
        <v>0</v>
      </c>
      <c r="EN291" s="48">
        <f t="shared" si="65"/>
        <v>0</v>
      </c>
      <c r="EO291" s="48">
        <f t="shared" si="66"/>
        <v>0</v>
      </c>
      <c r="EP291" s="48">
        <f t="shared" si="67"/>
        <v>0</v>
      </c>
      <c r="EQ291" s="48">
        <f t="shared" si="68"/>
        <v>8</v>
      </c>
      <c r="ER291" s="48"/>
      <c r="ES291" s="48">
        <f t="shared" si="69"/>
        <v>0</v>
      </c>
      <c r="ET291" s="48">
        <f t="shared" si="70"/>
        <v>8</v>
      </c>
      <c r="EU291" s="48" t="b">
        <f t="shared" si="71"/>
        <v>1</v>
      </c>
      <c r="EV291" s="48" t="str">
        <f t="shared" si="72"/>
        <v/>
      </c>
      <c r="EW291" s="48" t="str">
        <f t="shared" si="73"/>
        <v>PRESENCIAL</v>
      </c>
    </row>
    <row r="292" spans="2:153" x14ac:dyDescent="0.3">
      <c r="B292" s="383">
        <v>289</v>
      </c>
      <c r="C292" s="107" t="s">
        <v>1135</v>
      </c>
      <c r="D292" s="82">
        <f>SUMIF('Planificación 2026-1'!W:W,C292,'Planificación 2026-1'!R:R)</f>
        <v>0</v>
      </c>
      <c r="E292" s="385" t="s">
        <v>341</v>
      </c>
      <c r="F292" s="386" t="s">
        <v>465</v>
      </c>
      <c r="G292" s="107" t="s">
        <v>431</v>
      </c>
      <c r="H292" s="107" t="s">
        <v>432</v>
      </c>
      <c r="I292" s="77" t="str">
        <f>IF(SUM(COUNTIFS('Planificación 2026-1'!E:E,"PRINCIPAL",'Planificación 2026-1'!W:W,C292,'Planificación 2026-1'!G:G,"AF"))&gt;0,"P01"," ")</f>
        <v xml:space="preserve"> </v>
      </c>
      <c r="J292" s="78" t="str">
        <f>IF(SUM(COUNTIFS('Planificación 2026-1'!E:E,"PRINCIPAL",'Planificación 2026-1'!W:W,C292,'Planificación 2026-1'!G:G,"EN"))&gt;0,"P02"," ")</f>
        <v xml:space="preserve"> </v>
      </c>
      <c r="K292" s="78" t="str">
        <f>IF(SUM(COUNTIFS('Planificación 2026-1'!E:E,"PRINCIPAL",'Planificación 2026-1'!W:W,C292,'Planificación 2026-1'!G:G,"IS"))&gt;0,"P03"," ")</f>
        <v xml:space="preserve"> </v>
      </c>
      <c r="L292" s="78" t="str">
        <f>IF(SUM(COUNTIFS('Planificación 2026-1'!E:E,"PRINCIPAL",'Planificación 2026-1'!W:W,C292,'Planificación 2026-1'!G:G,"PS"))&gt;0,"P04"," ")</f>
        <v xml:space="preserve"> </v>
      </c>
      <c r="M292" s="78"/>
      <c r="N292" s="78" t="str">
        <f>IF(SUM(COUNTIFS('Planificación 2026-1'!E:E,"PRINCIPAL",'Planificación 2026-1'!W:W,C292,'Planificación 2026-1'!G:G,"IN"))&gt;0,"P06"," ")</f>
        <v xml:space="preserve"> </v>
      </c>
      <c r="O292" s="78" t="str">
        <f>IF(SUM(COUNTIFS('Planificación 2026-1'!E:E,"PRINCIPAL",'Planificación 2026-1'!W:W,C292,'Planificación 2026-1'!G:G,"CA"))&gt;0,"P07"," ")</f>
        <v xml:space="preserve"> </v>
      </c>
      <c r="P292" s="78" t="str">
        <f>IF(SUM(COUNTIFS('Planificación 2026-1'!E:E,"PRINCIPAL",'Planificación 2026-1'!W:W,C292,'Planificación 2026-1'!G:G,"DE"))&gt;0,"P08"," ")</f>
        <v xml:space="preserve"> </v>
      </c>
      <c r="Q292" s="78" t="str">
        <f>IF(SUM(COUNTIFS('Planificación 2026-1'!E:E,"PRINCIPAL",'Planificación 2026-1'!W:W,C292,'Planificación 2026-1'!G:G,"OB"))&gt;0,"P09"," ")</f>
        <v xml:space="preserve"> </v>
      </c>
      <c r="R292" s="78" t="str">
        <f>IF(SUM(COUNTIFS('Planificación 2026-1'!E:E,"PRINCIPAL",'Planificación 2026-1'!W:W,C292,'Planificación 2026-1'!G:G,"MH"))&gt;0,"P31"," ")</f>
        <v xml:space="preserve"> </v>
      </c>
      <c r="S292" s="78" t="str">
        <f>IF(SUM(COUNTIFS('Planificación 2026-1'!E:E,"PRINCIPAL",'Planificación 2026-1'!W:W,C292,'Planificación 2026-1'!G:G,"IC"))&gt;0,"P32"," ")</f>
        <v xml:space="preserve"> </v>
      </c>
      <c r="T292" s="78" t="str">
        <f>IF(SUM(COUNTIFS('Planificación 2026-1'!E:E,"PRINCIPAL",'Planificación 2026-1'!W:W,C292,'Planificación 2026-1'!G:G,"AR"))&gt;0,"P34"," ")</f>
        <v xml:space="preserve"> </v>
      </c>
      <c r="U292" s="78" t="str">
        <f>IF(SUM(COUNTIFS('Planificación 2026-1'!E:E,"PRINCIPAL",'Planificación 2026-1'!W:W,C292,'Planificación 2026-1'!G:G,"T1"))&gt;0,"P35"," ")</f>
        <v xml:space="preserve"> </v>
      </c>
      <c r="V292" s="78" t="str">
        <f>IF(SUM(COUNTIFS('Planificación 2026-1'!E:E,"PRINCIPAL",'Planificación 2026-1'!W:W,C292,'Planificación 2026-1'!G:G,"T3"))&gt;0,"P36"," ")</f>
        <v xml:space="preserve"> </v>
      </c>
      <c r="W292" s="78" t="str">
        <f>IF(SUM(COUNTIFS('Planificación 2026-1'!E:E,"PRINCIPAL",'Planificación 2026-1'!W:W,C292,'Planificación 2026-1'!G:G,"T2"))&gt;0,"P37"," ")</f>
        <v xml:space="preserve"> </v>
      </c>
      <c r="X292" s="78" t="str">
        <f>IF(SUM(COUNTIFS('Planificación 2026-1'!E:E,"PRINCIPAL",'Planificación 2026-1'!W:W,C292,'Planificación 2026-1'!G:G,"AE"))&gt;0,"P38"," ")</f>
        <v xml:space="preserve"> </v>
      </c>
      <c r="Y292" s="78" t="str">
        <f>IF(SUM(COUNTIFS('Planificación 2026-1'!E:E,"PRINCIPAL",'Planificación 2026-1'!W:W,C292,'Planificación 2026-1'!G:G,"T4"))&gt;0,"P55"," ")</f>
        <v xml:space="preserve"> </v>
      </c>
      <c r="Z292" s="78" t="str">
        <f>IF(SUM(COUNTIFS('Planificación 2026-1'!E:E,"FILIAL",'Planificación 2026-1'!W:W,C292,'Planificación 2026-1'!G:G,"AF"))&gt;0," P01"," ")</f>
        <v xml:space="preserve"> </v>
      </c>
      <c r="AA292" s="78" t="str">
        <f>IF(SUM(COUNTIFS('Planificación 2026-1'!E:E,"FILIAL",'Planificación 2026-1'!W:W,C292,'Planificación 2026-1'!G:G,"EN"))&gt;0,"P02"," ")</f>
        <v xml:space="preserve"> </v>
      </c>
      <c r="AB292" s="78" t="str">
        <f>IF(SUM(COUNTIFS('Planificación 2026-1'!E:E,"FILIAL",'Planificación 2026-1'!W:W,C292,'Planificación 2026-1'!G:G,"IS"))&gt;0,"P03"," ")</f>
        <v xml:space="preserve"> </v>
      </c>
      <c r="AC292" s="78" t="str">
        <f>IF(SUM(COUNTIFS('Planificación 2026-1'!E:E,"FILIAL",'Planificación 2026-1'!W:W,C292,'Planificación 2026-1'!G:G,"PS"))&gt;0,"P04"," ")</f>
        <v xml:space="preserve"> </v>
      </c>
      <c r="AD292" s="78"/>
      <c r="AE292" s="78" t="str">
        <f>IF(SUM(COUNTIFS('Planificación 2026-1'!E:E,"FILIAL",'Planificación 2026-1'!W:W,C292,'Planificación 2026-1'!G:G,"IN"))&gt;0,"P06"," ")</f>
        <v xml:space="preserve"> </v>
      </c>
      <c r="AF292" s="78" t="str">
        <f>IF(SUM(COUNTIFS('Planificación 2026-1'!E:E,"FILIAL",'Planificación 2026-1'!W:W,C292,'Planificación 2026-1'!G:G,"CA"))&gt;0,"P07"," ")</f>
        <v xml:space="preserve"> </v>
      </c>
      <c r="AG292" s="78" t="str">
        <f>IF(SUM(COUNTIFS('Planificación 2026-1'!E:E,"FILIAL",'Planificación 2026-1'!W:W,C292,'Planificación 2026-1'!G:G,"DE"))&gt;0,"P08"," ")</f>
        <v xml:space="preserve"> </v>
      </c>
      <c r="AH292" s="78" t="str">
        <f>IF(SUM(COUNTIFS('Planificación 2026-1'!E:E,"FILIAL",'Planificación 2026-1'!W:W,C292,'Planificación 2026-1'!G:G,"OB"))&gt;0,"P09"," ")</f>
        <v xml:space="preserve"> </v>
      </c>
      <c r="AI292" s="78" t="str">
        <f>IF(SUM(COUNTIFS('Planificación 2026-1'!E:E,"FILIAL",'Planificación 2026-1'!W:W,C292,'Planificación 2026-1'!G:G,"MH"))&gt;0,"P31"," ")</f>
        <v xml:space="preserve"> </v>
      </c>
      <c r="AJ292" s="78" t="str">
        <f>IF(SUM(COUNTIFS('Planificación 2026-1'!E:E,"FILIAL",'Planificación 2026-1'!W:W,C292,'Planificación 2026-1'!G:G,"IC"))&gt;0,"P32"," ")</f>
        <v xml:space="preserve"> </v>
      </c>
      <c r="AK292" s="78" t="str">
        <f>IF(SUM(COUNTIFS('Planificación 2026-1'!E:E,"FILIAL",'Planificación 2026-1'!W:W,C292,'Planificación 2026-1'!G:G,"AR"))&gt;0,"P34"," ")</f>
        <v xml:space="preserve"> </v>
      </c>
      <c r="AL292" s="78" t="str">
        <f>IF(SUM(COUNTIFS('Planificación 2026-1'!E:E,"FILIAL",'Planificación 2026-1'!W:W,C292,'Planificación 2026-1'!G:G,"T1"))&gt;0,"P35"," ")</f>
        <v xml:space="preserve"> </v>
      </c>
      <c r="AM292" s="78" t="str">
        <f>IF(SUM(COUNTIFS('Planificación 2026-1'!E:E,"FILIAL",'Planificación 2026-1'!W:W,C292,'Planificación 2026-1'!G:G,"T3"))&gt;0,"P36"," ")</f>
        <v xml:space="preserve"> </v>
      </c>
      <c r="AN292" s="78" t="str">
        <f>IF(SUM(COUNTIFS('Planificación 2026-1'!E:E,"FILIAL",'Planificación 2026-1'!W:W,C292,'Planificación 2026-1'!G:G,"T2"))&gt;0,"P37"," ")</f>
        <v xml:space="preserve"> </v>
      </c>
      <c r="AO292" s="78" t="str">
        <f>IF(SUM(COUNTIFS('Planificación 2026-1'!E:E,"FILIAL",'Planificación 2026-1'!W:W,C292,'Planificación 2026-1'!G:G,"AE"))&gt;0,"P38"," ")</f>
        <v xml:space="preserve"> </v>
      </c>
      <c r="AP292" s="78" t="str">
        <f>IF(SUM(COUNTIFS('Planificación 2026-1'!E:E,"FILIAL",'Planificación 2026-1'!W:W,C292,'Planificación 2026-1'!G:G,"T4"))&gt;0,"P55"," ")</f>
        <v xml:space="preserve"> </v>
      </c>
      <c r="AQ292" s="78" t="str">
        <f>IF(SUM(COUNTIFS('Planificación 2026-1'!E:E,"SUNAMPE",'Planificación 2026-1'!W:W,C292,'Planificación 2026-1'!G:G,"AF"))&gt;0," P01"," ")</f>
        <v xml:space="preserve"> </v>
      </c>
      <c r="AR292" s="78" t="str">
        <f>IF(SUM(COUNTIFS('Planificación 2026-1'!E:E,"SUNAMPE",'Planificación 2026-1'!W:W,C292,'Planificación 2026-1'!G:G,"EN"))&gt;0,"P02"," ")</f>
        <v xml:space="preserve"> </v>
      </c>
      <c r="AS292" s="78" t="str">
        <f>IF(SUM(COUNTIFS('Planificación 2026-1'!E:E,"SUNAMPE",'Planificación 2026-1'!W:W,C292,'Planificación 2026-1'!G:G,"IS"))&gt;0,"P03"," ")</f>
        <v xml:space="preserve"> </v>
      </c>
      <c r="AT292" s="78" t="str">
        <f>IF(SUM(COUNTIFS('Planificación 2026-1'!E:E,"SUNAMPE",'Planificación 2026-1'!W:W,C292,'Planificación 2026-1'!G:G,"PS"))&gt;0,"P04"," ")</f>
        <v xml:space="preserve"> </v>
      </c>
      <c r="AU292" s="78"/>
      <c r="AV292" s="78" t="str">
        <f>IF(SUM(COUNTIFS('Planificación 2026-1'!E:E,"SUNAMPE",'Planificación 2026-1'!W:W,C292,'Planificación 2026-1'!G:G,"IN"))&gt;0,"P06"," ")</f>
        <v xml:space="preserve"> </v>
      </c>
      <c r="AW292" s="78" t="str">
        <f>IF(SUM(COUNTIFS('Planificación 2026-1'!E:E,"SUNAMPE",'Planificación 2026-1'!W:W,C292,'Planificación 2026-1'!G:G,"CA"))&gt;0,"P07"," ")</f>
        <v xml:space="preserve"> </v>
      </c>
      <c r="AX292" s="78" t="str">
        <f>IF(SUM(COUNTIFS('Planificación 2026-1'!E:E,"SUNAMPE",'Planificación 2026-1'!W:W,C292,'Planificación 2026-1'!G:G,"DE"))&gt;0,"P08"," ")</f>
        <v xml:space="preserve"> </v>
      </c>
      <c r="AY292" s="78" t="str">
        <f>IF(SUM(COUNTIFS('Planificación 2026-1'!E:E,"SUNAMPE",'Planificación 2026-1'!W:W,C292,'Planificación 2026-1'!G:G,"OB"))&gt;0,"P09"," ")</f>
        <v xml:space="preserve"> </v>
      </c>
      <c r="AZ292" s="78" t="str">
        <f>IF(SUM(COUNTIFS('Planificación 2026-1'!E:E,"SUNAMPE",'Planificación 2026-1'!W:W,C292,'Planificación 2026-1'!G:G,"MH"))&gt;0,"P31"," ")</f>
        <v xml:space="preserve"> </v>
      </c>
      <c r="BA292" s="78" t="str">
        <f>IF(SUM(COUNTIFS('Planificación 2026-1'!E:E,"SUNAMPE",'Planificación 2026-1'!W:W,C292,'Planificación 2026-1'!G:G,"IC"))&gt;0,"P32"," ")</f>
        <v xml:space="preserve"> </v>
      </c>
      <c r="BB292" s="78" t="str">
        <f>IF(SUM(COUNTIFS('Planificación 2026-1'!E:E,"SUNAMPE",'Planificación 2026-1'!W:W,C292,'Planificación 2026-1'!G:G,"AR"))&gt;0,"P34"," ")</f>
        <v xml:space="preserve"> </v>
      </c>
      <c r="BC292" s="78" t="str">
        <f>IF(SUM(COUNTIFS('Planificación 2026-1'!E:E,"SUNAMPE",'Planificación 2026-1'!W:W,C292,'Planificación 2026-1'!G:G,"T1"))&gt;0,"P35"," ")</f>
        <v xml:space="preserve"> </v>
      </c>
      <c r="BD292" s="78" t="str">
        <f>IF(SUM(COUNTIFS('Planificación 2026-1'!E:E,"SUNAMPE",'Planificación 2026-1'!W:W,C292,'Planificación 2026-1'!G:G,"T3"))&gt;0,"P36"," ")</f>
        <v xml:space="preserve"> </v>
      </c>
      <c r="BE292" s="78" t="str">
        <f>IF(SUM(COUNTIFS('Planificación 2026-1'!E:E,"SUNAMPE",'Planificación 2026-1'!W:W,C292,'Planificación 2026-1'!G:G,"T2"))&gt;0,"P37"," ")</f>
        <v xml:space="preserve"> </v>
      </c>
      <c r="BF292" s="78" t="str">
        <f>IF(SUM(COUNTIFS('Planificación 2026-1'!E:E,"SUNAMPE",'Planificación 2026-1'!W:W,C292,'Planificación 2026-1'!G:G,"AE"))&gt;0,"P38"," ")</f>
        <v xml:space="preserve"> </v>
      </c>
      <c r="BG292" s="78" t="str">
        <f>IF(SUM(COUNTIFS('Planificación 2026-1'!E:E,"SUNAMPE",'Planificación 2026-1'!W:W,C292,'Planificación 2026-1'!G:G,"T4"))&gt;0,"P55"," ")</f>
        <v xml:space="preserve"> </v>
      </c>
      <c r="BH292" s="78" t="str">
        <f>IF(SUM(COUNTIFS('Planificación 2026-1'!E:E,"HUAURA",'Planificación 2026-1'!W:W,C292,'Planificación 2026-1'!G:G,"AF"))&gt;0," P01"," ")</f>
        <v xml:space="preserve"> </v>
      </c>
      <c r="BI292" s="78" t="str">
        <f>IF(SUM(COUNTIFS('Planificación 2026-1'!E:E,"HUAURA",'Planificación 2026-1'!W:W,C292,'Planificación 2026-1'!G:G,"EN"))&gt;0,"P02"," ")</f>
        <v xml:space="preserve"> </v>
      </c>
      <c r="BJ292" s="78" t="str">
        <f>IF(SUM(COUNTIFS('Planificación 2026-1'!E:E,"HUAURA",'Planificación 2026-1'!W:W,C292,'Planificación 2026-1'!G:G,"IS"))&gt;0,"P03"," ")</f>
        <v xml:space="preserve"> </v>
      </c>
      <c r="BK292" s="78" t="str">
        <f>IF(SUM(COUNTIFS('Planificación 2026-1'!E:E,"HUAURA",'Planificación 2026-1'!W:W,C292,'Planificación 2026-1'!G:G,"PS"))&gt;0,"P04"," ")</f>
        <v xml:space="preserve"> </v>
      </c>
      <c r="BL292" s="78"/>
      <c r="BM292" s="78" t="str">
        <f>IF(SUM(COUNTIFS('Planificación 2026-1'!E:E,"HUAURA",'Planificación 2026-1'!W:W,C292,'Planificación 2026-1'!G:G,"IN"))&gt;0,"P06"," ")</f>
        <v xml:space="preserve"> </v>
      </c>
      <c r="BN292" s="78" t="str">
        <f>IF(SUM(COUNTIFS('Planificación 2026-1'!E:E,"HUAURA",'Planificación 2026-1'!W:W,C292,'Planificación 2026-1'!G:G,"CA"))&gt;0,"P07"," ")</f>
        <v xml:space="preserve"> </v>
      </c>
      <c r="BO292" s="78" t="str">
        <f>IF(SUM(COUNTIFS('Planificación 2026-1'!E:E,"HUAURA",'Planificación 2026-1'!W:W,C292,'Planificación 2026-1'!G:G,"DE"))&gt;0,"P08"," ")</f>
        <v xml:space="preserve"> </v>
      </c>
      <c r="BP292" s="78" t="str">
        <f>IF(SUM(COUNTIFS('Planificación 2026-1'!E:E,"HUAURA",'Planificación 2026-1'!W:W,C292,'Planificación 2026-1'!G:G,"OB"))&gt;0,"P09"," ")</f>
        <v xml:space="preserve"> </v>
      </c>
      <c r="BQ292" s="78" t="str">
        <f>IF(SUM(COUNTIFS('Planificación 2026-1'!E:E,"HUAURA",'Planificación 2026-1'!W:W,C292,'Planificación 2026-1'!G:G,"MH"))&gt;0,"P31"," ")</f>
        <v xml:space="preserve"> </v>
      </c>
      <c r="BR292" s="78" t="str">
        <f>IF(SUM(COUNTIFS('Planificación 2026-1'!E:E,"HUAURA",'Planificación 2026-1'!W:W,C292,'Planificación 2026-1'!G:G,"IC"))&gt;0,"P32"," ")</f>
        <v xml:space="preserve"> </v>
      </c>
      <c r="BS292" s="78" t="str">
        <f>IF(SUM(COUNTIFS('Planificación 2026-1'!E:E,"HUAURA",'Planificación 2026-1'!W:W,C292,'Planificación 2026-1'!G:G,"AR"))&gt;0,"P34"," ")</f>
        <v xml:space="preserve"> </v>
      </c>
      <c r="BT292" s="78" t="str">
        <f>IF(SUM(COUNTIFS('Planificación 2026-1'!E:E,"HUAURA",'Planificación 2026-1'!W:W,C292,'Planificación 2026-1'!G:G,"T1"))&gt;0,"P35"," ")</f>
        <v xml:space="preserve"> </v>
      </c>
      <c r="BU292" s="78" t="str">
        <f>IF(SUM(COUNTIFS('Planificación 2026-1'!E:E,"HUAURA",'Planificación 2026-1'!W:W,C292,'Planificación 2026-1'!G:G,"T3"))&gt;0,"P36"," ")</f>
        <v xml:space="preserve"> </v>
      </c>
      <c r="BV292" s="78" t="str">
        <f>IF(SUM(COUNTIFS('Planificación 2026-1'!E:E,"HUAURA",'Planificación 2026-1'!W:W,C292,'Planificación 2026-1'!G:G,"T2"))&gt;0,"P37"," ")</f>
        <v xml:space="preserve"> </v>
      </c>
      <c r="BW292" s="78" t="str">
        <f>IF(SUM(COUNTIFS('Planificación 2026-1'!E:E,"HUAURA",'Planificación 2026-1'!W:W,C292,'Planificación 2026-1'!G:G,"AE"))&gt;0,"P38"," ")</f>
        <v xml:space="preserve"> </v>
      </c>
      <c r="BX292" s="78" t="str">
        <f>IF(SUM(COUNTIFS('Planificación 2026-1'!E:E,"HUAURA",'Planificación 2026-1'!W:W,C292,'Planificación 2026-1'!G:G,"T4"))&gt;0,"P55"," ")</f>
        <v xml:space="preserve"> </v>
      </c>
      <c r="BY292" s="79">
        <f>SUMIFS('Planificación 2026-1'!R:R,'Planificación 2026-1'!W:W,C292,'Planificación 2026-1'!G:G,"AF",'Planificación 2026-1'!H:H,"&gt;2")</f>
        <v>0</v>
      </c>
      <c r="BZ292" s="79">
        <f>SUMIFS('Planificación 2026-1'!R:R,'Planificación 2026-1'!W:W,C292,'Planificación 2026-1'!G:G,"EN",'Planificación 2026-1'!H:H,"&gt;2")</f>
        <v>0</v>
      </c>
      <c r="CA292" s="79">
        <f>SUMIFS('Planificación 2026-1'!R:R,'Planificación 2026-1'!W:W,C292,'Planificación 2026-1'!G:G,"IS",'Planificación 2026-1'!H:H,"&gt;2")</f>
        <v>0</v>
      </c>
      <c r="CB292" s="79">
        <f>SUMIFS('Planificación 2026-1'!R:R,'Planificación 2026-1'!W:W,C292,'Planificación 2026-1'!G:G,"PS",'Planificación 2026-1'!H:H,"&gt;2")</f>
        <v>0</v>
      </c>
      <c r="CC292" s="79">
        <f>SUMIFS('Planificación 2026-1'!R:R,'Planificación 2026-1'!W:W,C292,'Planificación 2026-1'!G:G,"IN",'Planificación 2026-1'!H:H,"&gt;2")</f>
        <v>0</v>
      </c>
      <c r="CD292" s="79">
        <f>SUMIFS('Planificación 2026-1'!R:R,'Planificación 2026-1'!W:W,C292,'Planificación 2026-1'!G:G,"CA",'Planificación 2026-1'!H:H,"&gt;2")</f>
        <v>0</v>
      </c>
      <c r="CE292" s="79">
        <f>SUMIFS('Planificación 2026-1'!R:R,'Planificación 2026-1'!W:W,C292,'Planificación 2026-1'!G:G,"DE",'Planificación 2026-1'!H:H,"&gt;2")</f>
        <v>0</v>
      </c>
      <c r="CF292" s="79">
        <f>SUMIFS('Planificación 2026-1'!R:R,'Planificación 2026-1'!W:W,C292,'Planificación 2026-1'!G:G,"OB",'Planificación 2026-1'!H:H,"&gt;2")</f>
        <v>0</v>
      </c>
      <c r="CG292" s="79">
        <f>SUMIFS('Planificación 2026-1'!R:R,'Planificación 2026-1'!W:W,C292,'Planificación 2026-1'!G:G,"MH",'Planificación 2026-1'!H:H,"&gt;2")</f>
        <v>0</v>
      </c>
      <c r="CH292" s="79">
        <f>SUMIFS('Planificación 2026-1'!R:R,'Planificación 2026-1'!W:W,C292,'Planificación 2026-1'!G:G,"IC",'Planificación 2026-1'!H:H,"&gt;2")</f>
        <v>0</v>
      </c>
      <c r="CI292" s="79">
        <f>SUMIFS('Planificación 2026-1'!R:R,'Planificación 2026-1'!W:W,C292,'Planificación 2026-1'!G:G,"AR",'Planificación 2026-1'!H:H,"&gt;2")</f>
        <v>0</v>
      </c>
      <c r="CJ292" s="79">
        <f>SUMIFS('Planificación 2026-1'!R:R,'Planificación 2026-1'!W:W,C292,'Planificación 2026-1'!G:G,"T1",'Planificación 2026-1'!H:H,"&gt;2")</f>
        <v>0</v>
      </c>
      <c r="CK292" s="79">
        <f>SUMIFS('Planificación 2026-1'!R:R,'Planificación 2026-1'!W:W,C292,'Planificación 2026-1'!G:G,"T3",'Planificación 2026-1'!H:H,"&gt;2")</f>
        <v>0</v>
      </c>
      <c r="CL292" s="79">
        <f>SUMIFS('Planificación 2026-1'!R:R,'Planificación 2026-1'!W:W,C292,'Planificación 2026-1'!G:G,"T2",'Planificación 2026-1'!H:H,"&gt;2")</f>
        <v>0</v>
      </c>
      <c r="CM292" s="79">
        <f>SUMIFS('Planificación 2026-1'!R:R,'Planificación 2026-1'!W:W,C292,'Planificación 2026-1'!G:G,"AE",'Planificación 2026-1'!H:H,"&gt;2")</f>
        <v>0</v>
      </c>
      <c r="CN292" s="79">
        <f>SUMIFS('Planificación 2026-1'!R:R,'Planificación 2026-1'!W:W,C292,'Planificación 2026-1'!G:G,"T4",'Planificación 2026-1'!H:H,"&gt;2")</f>
        <v>0</v>
      </c>
      <c r="CO292" s="79">
        <f>SUMIFS('Planificación 2026-1'!R:R,'Planificación 2026-1'!W:W,C292,'Planificación 2026-1'!G:G,"AF",'Planificación 2026-1'!H:H,"&lt;3")</f>
        <v>0</v>
      </c>
      <c r="CP292" s="79">
        <f>SUMIFS('Planificación 2026-1'!R:R,'Planificación 2026-1'!W:W,C292,'Planificación 2026-1'!G:G,"EN",'Planificación 2026-1'!H:H,"&lt;3")</f>
        <v>0</v>
      </c>
      <c r="CQ292" s="79">
        <f>SUMIFS('Planificación 2026-1'!R:R,'Planificación 2026-1'!W:W,C292,'Planificación 2026-1'!G:G,"IS",'Planificación 2026-1'!H:H,"&lt;3")</f>
        <v>0</v>
      </c>
      <c r="CR292" s="79">
        <f>SUMIFS('Planificación 2026-1'!R:R,'Planificación 2026-1'!W:W,C292,'Planificación 2026-1'!G:G,"PS",'Planificación 2026-1'!H:H,"&lt;3")</f>
        <v>0</v>
      </c>
      <c r="CS292" s="79">
        <f>SUMIFS('Planificación 2026-1'!R:R,'Planificación 2026-1'!W:W,C292,'Planificación 2026-1'!G:G,"IN",'Planificación 2026-1'!H:H,"&lt;3")</f>
        <v>0</v>
      </c>
      <c r="CT292" s="79">
        <f>SUMIFS('Planificación 2026-1'!R:R,'Planificación 2026-1'!W:W,C292,'Planificación 2026-1'!G:G,"CA",'Planificación 2026-1'!H:H,"&lt;3")</f>
        <v>0</v>
      </c>
      <c r="CU292" s="79">
        <f>SUMIFS('Planificación 2026-1'!R:R,'Planificación 2026-1'!W:W,C292,'Planificación 2026-1'!G:G,"DE",'Planificación 2026-1'!H:H,"&lt;3")</f>
        <v>0</v>
      </c>
      <c r="CV292" s="79">
        <f>SUMIFS('Planificación 2026-1'!R:R,'Planificación 2026-1'!W:W,C292,'Planificación 2026-1'!G:G,"OB",'Planificación 2026-1'!H:H,"&lt;3")</f>
        <v>0</v>
      </c>
      <c r="CW292" s="79">
        <f>SUMIFS('Planificación 2026-1'!R:R,'Planificación 2026-1'!W:W,C292,'Planificación 2026-1'!G:G,"MH",'Planificación 2026-1'!H:H,"&lt;3")</f>
        <v>0</v>
      </c>
      <c r="CX292" s="79">
        <f>SUMIFS('Planificación 2026-1'!R:R,'Planificación 2026-1'!W:W,C292,'Planificación 2026-1'!G:G,"IC",'Planificación 2026-1'!H:H,"&lt;3")</f>
        <v>0</v>
      </c>
      <c r="CY292" s="79">
        <f>SUMIFS('Planificación 2026-1'!R:R,'Planificación 2026-1'!W:W,C292,'Planificación 2026-1'!G:G,"AR",'Planificación 2026-1'!H:H,"&lt;3")</f>
        <v>0</v>
      </c>
      <c r="CZ292" s="79">
        <f>SUMIFS('Planificación 2026-1'!R:R,'Planificación 2026-1'!W:W,C292,'Planificación 2026-1'!G:G,"T1",'Planificación 2026-1'!H:H,"&lt;3")</f>
        <v>0</v>
      </c>
      <c r="DA292" s="79">
        <f>SUMIFS('Planificación 2026-1'!R:R,'Planificación 2026-1'!W:W,C292,'Planificación 2026-1'!G:G,"T3",'Planificación 2026-1'!H:H,"&lt;3")</f>
        <v>0</v>
      </c>
      <c r="DB292" s="79">
        <f>SUMIFS('Planificación 2026-1'!R:R,'Planificación 2026-1'!W:W,C292,'Planificación 2026-1'!G:G,"T2",'Planificación 2026-1'!H:H,"&lt;3")</f>
        <v>0</v>
      </c>
      <c r="DC292" s="79">
        <f>SUMIFS('Planificación 2026-1'!R:R,'Planificación 2026-1'!W:W,C292,'Planificación 2026-1'!G:G,"AE",'Planificación 2026-1'!H:H,"&lt;3")</f>
        <v>0</v>
      </c>
      <c r="DD292" s="79">
        <f>SUMIFS('Planificación 2026-1'!R:R,'Planificación 2026-1'!W:W,C292,'Planificación 2026-1'!G:G,"T4",'Planificación 2026-1'!H:H,"&lt;3")</f>
        <v>0</v>
      </c>
      <c r="DE292" s="78" t="str">
        <f t="shared" si="60"/>
        <v/>
      </c>
      <c r="DF292" s="30">
        <f>IF(C292="","",SUMIFS('Planificación 2026-1'!R:R,'Planificación 2026-1'!W:W,C292,'Planificación 2026-1'!E:E,"PRINCIPAL",'Planificación 2026-1'!X:X,"VIRTUAL"))</f>
        <v>0</v>
      </c>
      <c r="DG292" s="30">
        <f>IF(C292="","",SUMIFS('Planificación 2026-1'!R:R,'Planificación 2026-1'!W:W,C292,'Planificación 2026-1'!E:E,"PRINCIPAL",'Planificación 2026-1'!X:X,"PRESENCIAL"))</f>
        <v>0</v>
      </c>
      <c r="DH292" s="30">
        <f>IF(C292="","",SUMIFS('Planificación 2026-1'!R:R,'Planificación 2026-1'!W:W,C292,'Planificación 2026-1'!E:E,"PRINCIPAL",'Planificación 2026-1'!X:X,"HIBRIDO PRESENCIAL"))</f>
        <v>0</v>
      </c>
      <c r="DI292" s="78" t="str">
        <f t="shared" si="61"/>
        <v/>
      </c>
      <c r="DJ292" s="78">
        <f>IF(C292="","",SUMIFS('Planificación 2026-1'!R:R,'Planificación 2026-1'!W:W,C292,'Planificación 2026-1'!E:E,"FILIAL",'Planificación 2026-1'!X:X,"VIRTUAL"))</f>
        <v>0</v>
      </c>
      <c r="DK292" s="80">
        <f>IF(C292="","",SUMIFS('Planificación 2026-1'!R:R,'Planificación 2026-1'!W:W,C292,'Planificación 2026-1'!E:E,"FILIAL",'Planificación 2026-1'!X:X,"PRESENCIAL"))</f>
        <v>0</v>
      </c>
      <c r="DL292" s="42">
        <f>IF(C292="","",SUMIFS('Planificación 2026-1'!R:R,'Planificación 2026-1'!W:W,C292,'Planificación 2026-1'!E:E,"FILIAL",'Planificación 2026-1'!X:X,"HIBRIDO PRESENCIAL"))</f>
        <v>0</v>
      </c>
      <c r="DM292" s="81" t="str">
        <f t="shared" si="62"/>
        <v/>
      </c>
      <c r="DN292" s="78">
        <f>IF(C292="","",SUMIFS('Planificación 2026-1'!R:R,'Planificación 2026-1'!W:W,C292,'Planificación 2026-1'!E:E,"SUNAMPE",'Planificación 2026-1'!X:X,"VIRTUAL"))</f>
        <v>0</v>
      </c>
      <c r="DO292" s="42">
        <f>IF(C292="","",SUMIFS('Planificación 2026-1'!R:R,'Planificación 2026-1'!W:W,C292,'Planificación 2026-1'!E:E,"SUNAMPE",'Planificación 2026-1'!X:X,"PRESENCIAL"))</f>
        <v>0</v>
      </c>
      <c r="DP292" s="81" t="str">
        <f t="shared" si="63"/>
        <v/>
      </c>
      <c r="DQ292" s="78">
        <f>IF(C292="","",SUMIFS('Planificación 2026-1'!R:R,'Planificación 2026-1'!W:W,C292,'Planificación 2026-1'!E:E,"HUAURA",'Planificación 2026-1'!X:X,"VIRTUAL"))</f>
        <v>0</v>
      </c>
      <c r="DR292" s="42">
        <f>IF(C292="","",SUMIFS('Planificación 2026-1'!R:R,'Planificación 2026-1'!W:W,C292,'Planificación 2026-1'!E:E,"HUAURA",'Planificación 2026-1'!X:X,"PRESENCIAL"))</f>
        <v>0</v>
      </c>
      <c r="DS292" s="48">
        <f>SUMIFS('Planificación 2026-1'!R:R,'Planificación 2026-1'!W:W,C292,'Planificación 2026-1'!E:E,"PRINCIPAL",'Planificación 2026-1'!X:X,"VIRTUAL",'Planificación 2026-1'!H:H,"&gt;2")</f>
        <v>0</v>
      </c>
      <c r="DT292" s="48">
        <f>SUMIFS('Planificación 2026-1'!R:R,'Planificación 2026-1'!W:W,C292,'Planificación 2026-1'!E:E,"PRINCIPAL",'Planificación 2026-1'!X:X,"&lt;&gt;VIRTUAL",'Planificación 2026-1'!H:H,"&gt;2")</f>
        <v>0</v>
      </c>
      <c r="DU292" s="48">
        <f>SUMIFS('Planificación 2026-1'!R:R,'Planificación 2026-1'!W:W,C292,'Planificación 2026-1'!E:E,"SUNAMPE",'Planificación 2026-1'!X:X,"VIRTUAL",'Planificación 2026-1'!H:H,"&gt;2")</f>
        <v>0</v>
      </c>
      <c r="DV292" s="48">
        <f>SUMIFS('Planificación 2026-1'!R:R,'Planificación 2026-1'!W:W,C292,'Planificación 2026-1'!E:E,"SUNAMPE",'Planificación 2026-1'!X:X,"&lt;&gt;VIRTUAL",'Planificación 2026-1'!H:H,"&gt;2")</f>
        <v>0</v>
      </c>
      <c r="DW292" s="48">
        <f>SUMIFS('Planificación 2026-1'!R:R,'Planificación 2026-1'!W:W,C292,'Planificación 2026-1'!E:E,"FILIAL",'Planificación 2026-1'!X:X,"VIRTUAL",'Planificación 2026-1'!H:H,"&gt;2")</f>
        <v>0</v>
      </c>
      <c r="DX292" s="48">
        <f>SUMIFS('Planificación 2026-1'!R:R,'Planificación 2026-1'!W:W,C292,'Planificación 2026-1'!E:E,"FILIAL",'Planificación 2026-1'!X:X,"&lt;&gt;VIRTUAL",'Planificación 2026-1'!H:H,"&gt;2")</f>
        <v>0</v>
      </c>
      <c r="DY292" s="48">
        <f>SUMIFS('Planificación 2026-1'!R:R,'Planificación 2026-1'!W:W,C292,'Planificación 2026-1'!E:E,"PORUMA",'Planificación 2026-1'!X:X,"VIRTUAL",'Planificación 2026-1'!H:H,"&gt;2")</f>
        <v>0</v>
      </c>
      <c r="DZ292" s="48">
        <f>SUMIFS('Planificación 2026-1'!R:R,'Planificación 2026-1'!W:W,C292,'Planificación 2026-1'!E:E,"PORUMA",'Planificación 2026-1'!X:X,"&lt;&gt;VIRTUAL",'Planificación 2026-1'!H:H,"&gt;2")</f>
        <v>0</v>
      </c>
      <c r="EA292" s="48">
        <f>SUMIFS('Planificación 2026-1'!R:R,'Planificación 2026-1'!W:W,C292,'Planificación 2026-1'!E:E,"HUAURA",'Planificación 2026-1'!X:X,"VIRTUAL",'Planificación 2026-1'!H:H,"&gt;2")</f>
        <v>0</v>
      </c>
      <c r="EB292" s="48">
        <f>SUMIFS('Planificación 2026-1'!R:R,'Planificación 2026-1'!W:W,C292,'Planificación 2026-1'!E:E,"HUAURA",'Planificación 2026-1'!X:X,"&lt;&gt;VIRTUAL",'Planificación 2026-1'!H:H,"&gt;2")</f>
        <v>0</v>
      </c>
      <c r="EC292" s="48">
        <f>SUMIFS('Planificación 2026-1'!R:R,'Planificación 2026-1'!W:W,C292,'Planificación 2026-1'!E:E,"PRINCIPAL",'Planificación 2026-1'!X:X,"VIRTUAL",'Planificación 2026-1'!H:H,"&lt;3")</f>
        <v>0</v>
      </c>
      <c r="ED292" s="48">
        <f>SUMIFS('Planificación 2026-1'!R:R,'Planificación 2026-1'!W:W,C292,'Planificación 2026-1'!E:E,"PRINCIPAL",'Planificación 2026-1'!X:X,"&lt;&gt;VIRTUAL",'Planificación 2026-1'!H:H,"&lt;3")</f>
        <v>0</v>
      </c>
      <c r="EE292" s="48">
        <f>SUMIFS('Planificación 2026-1'!R:R,'Planificación 2026-1'!W:W,C292,'Planificación 2026-1'!E:E,"SUNAMPE",'Planificación 2026-1'!X:X,"VIRTUAL",'Planificación 2026-1'!H:H,"&lt;3")</f>
        <v>0</v>
      </c>
      <c r="EF292" s="48">
        <f>SUMIFS('Planificación 2026-1'!R:R,'Planificación 2026-1'!W:W,C292,'Planificación 2026-1'!E:E,"SUNAMPE",'Planificación 2026-1'!X:X,"&lt;&gt;VIRTUAL",'Planificación 2026-1'!H:H,"&lt;3")</f>
        <v>0</v>
      </c>
      <c r="EG292" s="48">
        <f>SUMIFS('Planificación 2026-1'!R:R,'Planificación 2026-1'!W:W,C292,'Planificación 2026-1'!E:E,"FILIAL",'Planificación 2026-1'!X:X,"VIRTUAL",'Planificación 2026-1'!H:H,"&lt;3")</f>
        <v>0</v>
      </c>
      <c r="EH292" s="48">
        <f>SUMIFS('Planificación 2026-1'!R:R,'Planificación 2026-1'!W:W,C292,'Planificación 2026-1'!E:E,"FILIAL",'Planificación 2026-1'!X:X,"&lt;&gt;VIRTUAL",'Planificación 2026-1'!H:H,"&lt;3")</f>
        <v>0</v>
      </c>
      <c r="EI292" s="48">
        <f>SUMIFS('Planificación 2026-1'!R:R,'Planificación 2026-1'!W:W,C292,'Planificación 2026-1'!E:E,"PORUMA",'Planificación 2026-1'!X:X,"VIRTUAL",'Planificación 2026-1'!H:H,"&lt;3")</f>
        <v>0</v>
      </c>
      <c r="EJ292" s="48">
        <f>SUMIFS('Planificación 2026-1'!R:R,'Planificación 2026-1'!W:W,C292,'Planificación 2026-1'!E:E,"PORUMA",'Planificación 2026-1'!X:X,"&lt;&gt;VIRTUAL",'Planificación 2026-1'!H:H,"&lt;3")</f>
        <v>0</v>
      </c>
      <c r="EK292" s="48">
        <f>SUMIFS('Planificación 2026-1'!R:R,'Planificación 2026-1'!W:W,C292,'Planificación 2026-1'!E:E,"HUAURA",'Planificación 2026-1'!X:X,"VIRTUAL",'Planificación 2026-1'!H:H,"&lt;3")</f>
        <v>0</v>
      </c>
      <c r="EL292" s="48">
        <f>SUMIFS('Planificación 2026-1'!R:R,'Planificación 2026-1'!W:W,C292,'Planificación 2026-1'!E:E,"HUAURA",'Planificación 2026-1'!X:X,"&lt;&gt;VIRTUAL",'Planificación 2026-1'!H:H,"&lt;3")</f>
        <v>0</v>
      </c>
      <c r="EM292" s="48">
        <f t="shared" si="64"/>
        <v>0</v>
      </c>
      <c r="EN292" s="48">
        <f t="shared" si="65"/>
        <v>0</v>
      </c>
      <c r="EO292" s="48">
        <f t="shared" si="66"/>
        <v>0</v>
      </c>
      <c r="EP292" s="48">
        <f t="shared" si="67"/>
        <v>0</v>
      </c>
      <c r="EQ292" s="48">
        <f t="shared" si="68"/>
        <v>0</v>
      </c>
      <c r="ER292" s="48"/>
      <c r="ES292" s="48">
        <f t="shared" si="69"/>
        <v>0</v>
      </c>
      <c r="ET292" s="48">
        <f t="shared" si="70"/>
        <v>0</v>
      </c>
      <c r="EU292" s="48" t="b">
        <f t="shared" si="71"/>
        <v>1</v>
      </c>
      <c r="EV292" s="48" t="str">
        <f t="shared" si="72"/>
        <v/>
      </c>
      <c r="EW292" s="48" t="str">
        <f t="shared" si="73"/>
        <v>PRESENCIAL</v>
      </c>
    </row>
    <row r="293" spans="2:153" x14ac:dyDescent="0.3">
      <c r="B293" s="383">
        <v>290</v>
      </c>
      <c r="C293" s="107" t="s">
        <v>178</v>
      </c>
      <c r="D293" s="82">
        <f>SUMIF('Planificación 2026-1'!W:W,C293,'Planificación 2026-1'!R:R)</f>
        <v>0</v>
      </c>
      <c r="E293" s="385" t="s">
        <v>341</v>
      </c>
      <c r="F293" s="386" t="s">
        <v>465</v>
      </c>
      <c r="G293" s="107" t="s">
        <v>276</v>
      </c>
      <c r="H293" s="107" t="s">
        <v>434</v>
      </c>
      <c r="I293" s="77" t="str">
        <f>IF(SUM(COUNTIFS('Planificación 2026-1'!E:E,"PRINCIPAL",'Planificación 2026-1'!W:W,C293,'Planificación 2026-1'!G:G,"AF"))&gt;0,"P01"," ")</f>
        <v xml:space="preserve"> </v>
      </c>
      <c r="J293" s="78" t="str">
        <f>IF(SUM(COUNTIFS('Planificación 2026-1'!E:E,"PRINCIPAL",'Planificación 2026-1'!W:W,C293,'Planificación 2026-1'!G:G,"EN"))&gt;0,"P02"," ")</f>
        <v xml:space="preserve"> </v>
      </c>
      <c r="K293" s="78" t="str">
        <f>IF(SUM(COUNTIFS('Planificación 2026-1'!E:E,"PRINCIPAL",'Planificación 2026-1'!W:W,C293,'Planificación 2026-1'!G:G,"IS"))&gt;0,"P03"," ")</f>
        <v xml:space="preserve"> </v>
      </c>
      <c r="L293" s="78" t="str">
        <f>IF(SUM(COUNTIFS('Planificación 2026-1'!E:E,"PRINCIPAL",'Planificación 2026-1'!W:W,C293,'Planificación 2026-1'!G:G,"PS"))&gt;0,"P04"," ")</f>
        <v xml:space="preserve"> </v>
      </c>
      <c r="M293" s="78"/>
      <c r="N293" s="78" t="str">
        <f>IF(SUM(COUNTIFS('Planificación 2026-1'!E:E,"PRINCIPAL",'Planificación 2026-1'!W:W,C293,'Planificación 2026-1'!G:G,"IN"))&gt;0,"P06"," ")</f>
        <v xml:space="preserve"> </v>
      </c>
      <c r="O293" s="78" t="str">
        <f>IF(SUM(COUNTIFS('Planificación 2026-1'!E:E,"PRINCIPAL",'Planificación 2026-1'!W:W,C293,'Planificación 2026-1'!G:G,"CA"))&gt;0,"P07"," ")</f>
        <v xml:space="preserve"> </v>
      </c>
      <c r="P293" s="78" t="str">
        <f>IF(SUM(COUNTIFS('Planificación 2026-1'!E:E,"PRINCIPAL",'Planificación 2026-1'!W:W,C293,'Planificación 2026-1'!G:G,"DE"))&gt;0,"P08"," ")</f>
        <v xml:space="preserve"> </v>
      </c>
      <c r="Q293" s="78" t="str">
        <f>IF(SUM(COUNTIFS('Planificación 2026-1'!E:E,"PRINCIPAL",'Planificación 2026-1'!W:W,C293,'Planificación 2026-1'!G:G,"OB"))&gt;0,"P09"," ")</f>
        <v xml:space="preserve"> </v>
      </c>
      <c r="R293" s="78" t="str">
        <f>IF(SUM(COUNTIFS('Planificación 2026-1'!E:E,"PRINCIPAL",'Planificación 2026-1'!W:W,C293,'Planificación 2026-1'!G:G,"MH"))&gt;0,"P31"," ")</f>
        <v xml:space="preserve"> </v>
      </c>
      <c r="S293" s="78" t="str">
        <f>IF(SUM(COUNTIFS('Planificación 2026-1'!E:E,"PRINCIPAL",'Planificación 2026-1'!W:W,C293,'Planificación 2026-1'!G:G,"IC"))&gt;0,"P32"," ")</f>
        <v xml:space="preserve"> </v>
      </c>
      <c r="T293" s="78" t="str">
        <f>IF(SUM(COUNTIFS('Planificación 2026-1'!E:E,"PRINCIPAL",'Planificación 2026-1'!W:W,C293,'Planificación 2026-1'!G:G,"AR"))&gt;0,"P34"," ")</f>
        <v xml:space="preserve"> </v>
      </c>
      <c r="U293" s="78" t="str">
        <f>IF(SUM(COUNTIFS('Planificación 2026-1'!E:E,"PRINCIPAL",'Planificación 2026-1'!W:W,C293,'Planificación 2026-1'!G:G,"T1"))&gt;0,"P35"," ")</f>
        <v xml:space="preserve"> </v>
      </c>
      <c r="V293" s="78" t="str">
        <f>IF(SUM(COUNTIFS('Planificación 2026-1'!E:E,"PRINCIPAL",'Planificación 2026-1'!W:W,C293,'Planificación 2026-1'!G:G,"T3"))&gt;0,"P36"," ")</f>
        <v xml:space="preserve"> </v>
      </c>
      <c r="W293" s="78" t="str">
        <f>IF(SUM(COUNTIFS('Planificación 2026-1'!E:E,"PRINCIPAL",'Planificación 2026-1'!W:W,C293,'Planificación 2026-1'!G:G,"T2"))&gt;0,"P37"," ")</f>
        <v xml:space="preserve"> </v>
      </c>
      <c r="X293" s="78" t="str">
        <f>IF(SUM(COUNTIFS('Planificación 2026-1'!E:E,"PRINCIPAL",'Planificación 2026-1'!W:W,C293,'Planificación 2026-1'!G:G,"AE"))&gt;0,"P38"," ")</f>
        <v xml:space="preserve"> </v>
      </c>
      <c r="Y293" s="78" t="str">
        <f>IF(SUM(COUNTIFS('Planificación 2026-1'!E:E,"PRINCIPAL",'Planificación 2026-1'!W:W,C293,'Planificación 2026-1'!G:G,"T4"))&gt;0,"P55"," ")</f>
        <v xml:space="preserve"> </v>
      </c>
      <c r="Z293" s="78" t="str">
        <f>IF(SUM(COUNTIFS('Planificación 2026-1'!E:E,"FILIAL",'Planificación 2026-1'!W:W,C293,'Planificación 2026-1'!G:G,"AF"))&gt;0," P01"," ")</f>
        <v xml:space="preserve"> </v>
      </c>
      <c r="AA293" s="78" t="str">
        <f>IF(SUM(COUNTIFS('Planificación 2026-1'!E:E,"FILIAL",'Planificación 2026-1'!W:W,C293,'Planificación 2026-1'!G:G,"EN"))&gt;0,"P02"," ")</f>
        <v xml:space="preserve"> </v>
      </c>
      <c r="AB293" s="78" t="str">
        <f>IF(SUM(COUNTIFS('Planificación 2026-1'!E:E,"FILIAL",'Planificación 2026-1'!W:W,C293,'Planificación 2026-1'!G:G,"IS"))&gt;0,"P03"," ")</f>
        <v xml:space="preserve"> </v>
      </c>
      <c r="AC293" s="78" t="str">
        <f>IF(SUM(COUNTIFS('Planificación 2026-1'!E:E,"FILIAL",'Planificación 2026-1'!W:W,C293,'Planificación 2026-1'!G:G,"PS"))&gt;0,"P04"," ")</f>
        <v xml:space="preserve"> </v>
      </c>
      <c r="AD293" s="78"/>
      <c r="AE293" s="78" t="str">
        <f>IF(SUM(COUNTIFS('Planificación 2026-1'!E:E,"FILIAL",'Planificación 2026-1'!W:W,C293,'Planificación 2026-1'!G:G,"IN"))&gt;0,"P06"," ")</f>
        <v xml:space="preserve"> </v>
      </c>
      <c r="AF293" s="78" t="str">
        <f>IF(SUM(COUNTIFS('Planificación 2026-1'!E:E,"FILIAL",'Planificación 2026-1'!W:W,C293,'Planificación 2026-1'!G:G,"CA"))&gt;0,"P07"," ")</f>
        <v xml:space="preserve"> </v>
      </c>
      <c r="AG293" s="78" t="str">
        <f>IF(SUM(COUNTIFS('Planificación 2026-1'!E:E,"FILIAL",'Planificación 2026-1'!W:W,C293,'Planificación 2026-1'!G:G,"DE"))&gt;0,"P08"," ")</f>
        <v xml:space="preserve"> </v>
      </c>
      <c r="AH293" s="78" t="str">
        <f>IF(SUM(COUNTIFS('Planificación 2026-1'!E:E,"FILIAL",'Planificación 2026-1'!W:W,C293,'Planificación 2026-1'!G:G,"OB"))&gt;0,"P09"," ")</f>
        <v xml:space="preserve"> </v>
      </c>
      <c r="AI293" s="78" t="str">
        <f>IF(SUM(COUNTIFS('Planificación 2026-1'!E:E,"FILIAL",'Planificación 2026-1'!W:W,C293,'Planificación 2026-1'!G:G,"MH"))&gt;0,"P31"," ")</f>
        <v xml:space="preserve"> </v>
      </c>
      <c r="AJ293" s="78" t="str">
        <f>IF(SUM(COUNTIFS('Planificación 2026-1'!E:E,"FILIAL",'Planificación 2026-1'!W:W,C293,'Planificación 2026-1'!G:G,"IC"))&gt;0,"P32"," ")</f>
        <v xml:space="preserve"> </v>
      </c>
      <c r="AK293" s="78" t="str">
        <f>IF(SUM(COUNTIFS('Planificación 2026-1'!E:E,"FILIAL",'Planificación 2026-1'!W:W,C293,'Planificación 2026-1'!G:G,"AR"))&gt;0,"P34"," ")</f>
        <v xml:space="preserve"> </v>
      </c>
      <c r="AL293" s="78" t="str">
        <f>IF(SUM(COUNTIFS('Planificación 2026-1'!E:E,"FILIAL",'Planificación 2026-1'!W:W,C293,'Planificación 2026-1'!G:G,"T1"))&gt;0,"P35"," ")</f>
        <v xml:space="preserve"> </v>
      </c>
      <c r="AM293" s="78" t="str">
        <f>IF(SUM(COUNTIFS('Planificación 2026-1'!E:E,"FILIAL",'Planificación 2026-1'!W:W,C293,'Planificación 2026-1'!G:G,"T3"))&gt;0,"P36"," ")</f>
        <v xml:space="preserve"> </v>
      </c>
      <c r="AN293" s="78" t="str">
        <f>IF(SUM(COUNTIFS('Planificación 2026-1'!E:E,"FILIAL",'Planificación 2026-1'!W:W,C293,'Planificación 2026-1'!G:G,"T2"))&gt;0,"P37"," ")</f>
        <v xml:space="preserve"> </v>
      </c>
      <c r="AO293" s="78" t="str">
        <f>IF(SUM(COUNTIFS('Planificación 2026-1'!E:E,"FILIAL",'Planificación 2026-1'!W:W,C293,'Planificación 2026-1'!G:G,"AE"))&gt;0,"P38"," ")</f>
        <v xml:space="preserve"> </v>
      </c>
      <c r="AP293" s="78" t="str">
        <f>IF(SUM(COUNTIFS('Planificación 2026-1'!E:E,"FILIAL",'Planificación 2026-1'!W:W,C293,'Planificación 2026-1'!G:G,"T4"))&gt;0,"P55"," ")</f>
        <v xml:space="preserve"> </v>
      </c>
      <c r="AQ293" s="78" t="str">
        <f>IF(SUM(COUNTIFS('Planificación 2026-1'!E:E,"SUNAMPE",'Planificación 2026-1'!W:W,C293,'Planificación 2026-1'!G:G,"AF"))&gt;0," P01"," ")</f>
        <v xml:space="preserve"> </v>
      </c>
      <c r="AR293" s="78" t="str">
        <f>IF(SUM(COUNTIFS('Planificación 2026-1'!E:E,"SUNAMPE",'Planificación 2026-1'!W:W,C293,'Planificación 2026-1'!G:G,"EN"))&gt;0,"P02"," ")</f>
        <v xml:space="preserve"> </v>
      </c>
      <c r="AS293" s="78" t="str">
        <f>IF(SUM(COUNTIFS('Planificación 2026-1'!E:E,"SUNAMPE",'Planificación 2026-1'!W:W,C293,'Planificación 2026-1'!G:G,"IS"))&gt;0,"P03"," ")</f>
        <v xml:space="preserve"> </v>
      </c>
      <c r="AT293" s="78" t="str">
        <f>IF(SUM(COUNTIFS('Planificación 2026-1'!E:E,"SUNAMPE",'Planificación 2026-1'!W:W,C293,'Planificación 2026-1'!G:G,"PS"))&gt;0,"P04"," ")</f>
        <v xml:space="preserve"> </v>
      </c>
      <c r="AU293" s="78"/>
      <c r="AV293" s="78" t="str">
        <f>IF(SUM(COUNTIFS('Planificación 2026-1'!E:E,"SUNAMPE",'Planificación 2026-1'!W:W,C293,'Planificación 2026-1'!G:G,"IN"))&gt;0,"P06"," ")</f>
        <v xml:space="preserve"> </v>
      </c>
      <c r="AW293" s="78" t="str">
        <f>IF(SUM(COUNTIFS('Planificación 2026-1'!E:E,"SUNAMPE",'Planificación 2026-1'!W:W,C293,'Planificación 2026-1'!G:G,"CA"))&gt;0,"P07"," ")</f>
        <v xml:space="preserve"> </v>
      </c>
      <c r="AX293" s="78" t="str">
        <f>IF(SUM(COUNTIFS('Planificación 2026-1'!E:E,"SUNAMPE",'Planificación 2026-1'!W:W,C293,'Planificación 2026-1'!G:G,"DE"))&gt;0,"P08"," ")</f>
        <v xml:space="preserve"> </v>
      </c>
      <c r="AY293" s="78" t="str">
        <f>IF(SUM(COUNTIFS('Planificación 2026-1'!E:E,"SUNAMPE",'Planificación 2026-1'!W:W,C293,'Planificación 2026-1'!G:G,"OB"))&gt;0,"P09"," ")</f>
        <v xml:space="preserve"> </v>
      </c>
      <c r="AZ293" s="78" t="str">
        <f>IF(SUM(COUNTIFS('Planificación 2026-1'!E:E,"SUNAMPE",'Planificación 2026-1'!W:W,C293,'Planificación 2026-1'!G:G,"MH"))&gt;0,"P31"," ")</f>
        <v xml:space="preserve"> </v>
      </c>
      <c r="BA293" s="78" t="str">
        <f>IF(SUM(COUNTIFS('Planificación 2026-1'!E:E,"SUNAMPE",'Planificación 2026-1'!W:W,C293,'Planificación 2026-1'!G:G,"IC"))&gt;0,"P32"," ")</f>
        <v xml:space="preserve"> </v>
      </c>
      <c r="BB293" s="78" t="str">
        <f>IF(SUM(COUNTIFS('Planificación 2026-1'!E:E,"SUNAMPE",'Planificación 2026-1'!W:W,C293,'Planificación 2026-1'!G:G,"AR"))&gt;0,"P34"," ")</f>
        <v xml:space="preserve"> </v>
      </c>
      <c r="BC293" s="78" t="str">
        <f>IF(SUM(COUNTIFS('Planificación 2026-1'!E:E,"SUNAMPE",'Planificación 2026-1'!W:W,C293,'Planificación 2026-1'!G:G,"T1"))&gt;0,"P35"," ")</f>
        <v xml:space="preserve"> </v>
      </c>
      <c r="BD293" s="78" t="str">
        <f>IF(SUM(COUNTIFS('Planificación 2026-1'!E:E,"SUNAMPE",'Planificación 2026-1'!W:W,C293,'Planificación 2026-1'!G:G,"T3"))&gt;0,"P36"," ")</f>
        <v xml:space="preserve"> </v>
      </c>
      <c r="BE293" s="78" t="str">
        <f>IF(SUM(COUNTIFS('Planificación 2026-1'!E:E,"SUNAMPE",'Planificación 2026-1'!W:W,C293,'Planificación 2026-1'!G:G,"T2"))&gt;0,"P37"," ")</f>
        <v xml:space="preserve"> </v>
      </c>
      <c r="BF293" s="78" t="str">
        <f>IF(SUM(COUNTIFS('Planificación 2026-1'!E:E,"SUNAMPE",'Planificación 2026-1'!W:W,C293,'Planificación 2026-1'!G:G,"AE"))&gt;0,"P38"," ")</f>
        <v xml:space="preserve"> </v>
      </c>
      <c r="BG293" s="78" t="str">
        <f>IF(SUM(COUNTIFS('Planificación 2026-1'!E:E,"SUNAMPE",'Planificación 2026-1'!W:W,C293,'Planificación 2026-1'!G:G,"T4"))&gt;0,"P55"," ")</f>
        <v xml:space="preserve"> </v>
      </c>
      <c r="BH293" s="78" t="str">
        <f>IF(SUM(COUNTIFS('Planificación 2026-1'!E:E,"HUAURA",'Planificación 2026-1'!W:W,C293,'Planificación 2026-1'!G:G,"AF"))&gt;0," P01"," ")</f>
        <v xml:space="preserve"> </v>
      </c>
      <c r="BI293" s="78" t="str">
        <f>IF(SUM(COUNTIFS('Planificación 2026-1'!E:E,"HUAURA",'Planificación 2026-1'!W:W,C293,'Planificación 2026-1'!G:G,"EN"))&gt;0,"P02"," ")</f>
        <v xml:space="preserve"> </v>
      </c>
      <c r="BJ293" s="78" t="str">
        <f>IF(SUM(COUNTIFS('Planificación 2026-1'!E:E,"HUAURA",'Planificación 2026-1'!W:W,C293,'Planificación 2026-1'!G:G,"IS"))&gt;0,"P03"," ")</f>
        <v xml:space="preserve"> </v>
      </c>
      <c r="BK293" s="78" t="str">
        <f>IF(SUM(COUNTIFS('Planificación 2026-1'!E:E,"HUAURA",'Planificación 2026-1'!W:W,C293,'Planificación 2026-1'!G:G,"PS"))&gt;0,"P04"," ")</f>
        <v xml:space="preserve"> </v>
      </c>
      <c r="BL293" s="78"/>
      <c r="BM293" s="78" t="str">
        <f>IF(SUM(COUNTIFS('Planificación 2026-1'!E:E,"HUAURA",'Planificación 2026-1'!W:W,C293,'Planificación 2026-1'!G:G,"IN"))&gt;0,"P06"," ")</f>
        <v xml:space="preserve"> </v>
      </c>
      <c r="BN293" s="78" t="str">
        <f>IF(SUM(COUNTIFS('Planificación 2026-1'!E:E,"HUAURA",'Planificación 2026-1'!W:W,C293,'Planificación 2026-1'!G:G,"CA"))&gt;0,"P07"," ")</f>
        <v xml:space="preserve"> </v>
      </c>
      <c r="BO293" s="78" t="str">
        <f>IF(SUM(COUNTIFS('Planificación 2026-1'!E:E,"HUAURA",'Planificación 2026-1'!W:W,C293,'Planificación 2026-1'!G:G,"DE"))&gt;0,"P08"," ")</f>
        <v xml:space="preserve"> </v>
      </c>
      <c r="BP293" s="78" t="str">
        <f>IF(SUM(COUNTIFS('Planificación 2026-1'!E:E,"HUAURA",'Planificación 2026-1'!W:W,C293,'Planificación 2026-1'!G:G,"OB"))&gt;0,"P09"," ")</f>
        <v xml:space="preserve"> </v>
      </c>
      <c r="BQ293" s="78" t="str">
        <f>IF(SUM(COUNTIFS('Planificación 2026-1'!E:E,"HUAURA",'Planificación 2026-1'!W:W,C293,'Planificación 2026-1'!G:G,"MH"))&gt;0,"P31"," ")</f>
        <v xml:space="preserve"> </v>
      </c>
      <c r="BR293" s="78" t="str">
        <f>IF(SUM(COUNTIFS('Planificación 2026-1'!E:E,"HUAURA",'Planificación 2026-1'!W:W,C293,'Planificación 2026-1'!G:G,"IC"))&gt;0,"P32"," ")</f>
        <v xml:space="preserve"> </v>
      </c>
      <c r="BS293" s="78" t="str">
        <f>IF(SUM(COUNTIFS('Planificación 2026-1'!E:E,"HUAURA",'Planificación 2026-1'!W:W,C293,'Planificación 2026-1'!G:G,"AR"))&gt;0,"P34"," ")</f>
        <v xml:space="preserve"> </v>
      </c>
      <c r="BT293" s="78" t="str">
        <f>IF(SUM(COUNTIFS('Planificación 2026-1'!E:E,"HUAURA",'Planificación 2026-1'!W:W,C293,'Planificación 2026-1'!G:G,"T1"))&gt;0,"P35"," ")</f>
        <v xml:space="preserve"> </v>
      </c>
      <c r="BU293" s="78" t="str">
        <f>IF(SUM(COUNTIFS('Planificación 2026-1'!E:E,"HUAURA",'Planificación 2026-1'!W:W,C293,'Planificación 2026-1'!G:G,"T3"))&gt;0,"P36"," ")</f>
        <v xml:space="preserve"> </v>
      </c>
      <c r="BV293" s="78" t="str">
        <f>IF(SUM(COUNTIFS('Planificación 2026-1'!E:E,"HUAURA",'Planificación 2026-1'!W:W,C293,'Planificación 2026-1'!G:G,"T2"))&gt;0,"P37"," ")</f>
        <v xml:space="preserve"> </v>
      </c>
      <c r="BW293" s="78" t="str">
        <f>IF(SUM(COUNTIFS('Planificación 2026-1'!E:E,"HUAURA",'Planificación 2026-1'!W:W,C293,'Planificación 2026-1'!G:G,"AE"))&gt;0,"P38"," ")</f>
        <v xml:space="preserve"> </v>
      </c>
      <c r="BX293" s="78" t="str">
        <f>IF(SUM(COUNTIFS('Planificación 2026-1'!E:E,"HUAURA",'Planificación 2026-1'!W:W,C293,'Planificación 2026-1'!G:G,"T4"))&gt;0,"P55"," ")</f>
        <v xml:space="preserve"> </v>
      </c>
      <c r="BY293" s="79">
        <f>SUMIFS('Planificación 2026-1'!R:R,'Planificación 2026-1'!W:W,C293,'Planificación 2026-1'!G:G,"AF",'Planificación 2026-1'!H:H,"&gt;2")</f>
        <v>0</v>
      </c>
      <c r="BZ293" s="79">
        <f>SUMIFS('Planificación 2026-1'!R:R,'Planificación 2026-1'!W:W,C293,'Planificación 2026-1'!G:G,"EN",'Planificación 2026-1'!H:H,"&gt;2")</f>
        <v>0</v>
      </c>
      <c r="CA293" s="79">
        <f>SUMIFS('Planificación 2026-1'!R:R,'Planificación 2026-1'!W:W,C293,'Planificación 2026-1'!G:G,"IS",'Planificación 2026-1'!H:H,"&gt;2")</f>
        <v>0</v>
      </c>
      <c r="CB293" s="79">
        <f>SUMIFS('Planificación 2026-1'!R:R,'Planificación 2026-1'!W:W,C293,'Planificación 2026-1'!G:G,"PS",'Planificación 2026-1'!H:H,"&gt;2")</f>
        <v>0</v>
      </c>
      <c r="CC293" s="79">
        <f>SUMIFS('Planificación 2026-1'!R:R,'Planificación 2026-1'!W:W,C293,'Planificación 2026-1'!G:G,"IN",'Planificación 2026-1'!H:H,"&gt;2")</f>
        <v>0</v>
      </c>
      <c r="CD293" s="79">
        <f>SUMIFS('Planificación 2026-1'!R:R,'Planificación 2026-1'!W:W,C293,'Planificación 2026-1'!G:G,"CA",'Planificación 2026-1'!H:H,"&gt;2")</f>
        <v>0</v>
      </c>
      <c r="CE293" s="79">
        <f>SUMIFS('Planificación 2026-1'!R:R,'Planificación 2026-1'!W:W,C293,'Planificación 2026-1'!G:G,"DE",'Planificación 2026-1'!H:H,"&gt;2")</f>
        <v>0</v>
      </c>
      <c r="CF293" s="79">
        <f>SUMIFS('Planificación 2026-1'!R:R,'Planificación 2026-1'!W:W,C293,'Planificación 2026-1'!G:G,"OB",'Planificación 2026-1'!H:H,"&gt;2")</f>
        <v>0</v>
      </c>
      <c r="CG293" s="79">
        <f>SUMIFS('Planificación 2026-1'!R:R,'Planificación 2026-1'!W:W,C293,'Planificación 2026-1'!G:G,"MH",'Planificación 2026-1'!H:H,"&gt;2")</f>
        <v>0</v>
      </c>
      <c r="CH293" s="79">
        <f>SUMIFS('Planificación 2026-1'!R:R,'Planificación 2026-1'!W:W,C293,'Planificación 2026-1'!G:G,"IC",'Planificación 2026-1'!H:H,"&gt;2")</f>
        <v>0</v>
      </c>
      <c r="CI293" s="79">
        <f>SUMIFS('Planificación 2026-1'!R:R,'Planificación 2026-1'!W:W,C293,'Planificación 2026-1'!G:G,"AR",'Planificación 2026-1'!H:H,"&gt;2")</f>
        <v>0</v>
      </c>
      <c r="CJ293" s="79">
        <f>SUMIFS('Planificación 2026-1'!R:R,'Planificación 2026-1'!W:W,C293,'Planificación 2026-1'!G:G,"T1",'Planificación 2026-1'!H:H,"&gt;2")</f>
        <v>0</v>
      </c>
      <c r="CK293" s="79">
        <f>SUMIFS('Planificación 2026-1'!R:R,'Planificación 2026-1'!W:W,C293,'Planificación 2026-1'!G:G,"T3",'Planificación 2026-1'!H:H,"&gt;2")</f>
        <v>0</v>
      </c>
      <c r="CL293" s="79">
        <f>SUMIFS('Planificación 2026-1'!R:R,'Planificación 2026-1'!W:W,C293,'Planificación 2026-1'!G:G,"T2",'Planificación 2026-1'!H:H,"&gt;2")</f>
        <v>0</v>
      </c>
      <c r="CM293" s="79">
        <f>SUMIFS('Planificación 2026-1'!R:R,'Planificación 2026-1'!W:W,C293,'Planificación 2026-1'!G:G,"AE",'Planificación 2026-1'!H:H,"&gt;2")</f>
        <v>0</v>
      </c>
      <c r="CN293" s="79">
        <f>SUMIFS('Planificación 2026-1'!R:R,'Planificación 2026-1'!W:W,C293,'Planificación 2026-1'!G:G,"T4",'Planificación 2026-1'!H:H,"&gt;2")</f>
        <v>0</v>
      </c>
      <c r="CO293" s="79">
        <f>SUMIFS('Planificación 2026-1'!R:R,'Planificación 2026-1'!W:W,C293,'Planificación 2026-1'!G:G,"AF",'Planificación 2026-1'!H:H,"&lt;3")</f>
        <v>0</v>
      </c>
      <c r="CP293" s="79">
        <f>SUMIFS('Planificación 2026-1'!R:R,'Planificación 2026-1'!W:W,C293,'Planificación 2026-1'!G:G,"EN",'Planificación 2026-1'!H:H,"&lt;3")</f>
        <v>0</v>
      </c>
      <c r="CQ293" s="79">
        <f>SUMIFS('Planificación 2026-1'!R:R,'Planificación 2026-1'!W:W,C293,'Planificación 2026-1'!G:G,"IS",'Planificación 2026-1'!H:H,"&lt;3")</f>
        <v>0</v>
      </c>
      <c r="CR293" s="79">
        <f>SUMIFS('Planificación 2026-1'!R:R,'Planificación 2026-1'!W:W,C293,'Planificación 2026-1'!G:G,"PS",'Planificación 2026-1'!H:H,"&lt;3")</f>
        <v>0</v>
      </c>
      <c r="CS293" s="79">
        <f>SUMIFS('Planificación 2026-1'!R:R,'Planificación 2026-1'!W:W,C293,'Planificación 2026-1'!G:G,"IN",'Planificación 2026-1'!H:H,"&lt;3")</f>
        <v>0</v>
      </c>
      <c r="CT293" s="79">
        <f>SUMIFS('Planificación 2026-1'!R:R,'Planificación 2026-1'!W:W,C293,'Planificación 2026-1'!G:G,"CA",'Planificación 2026-1'!H:H,"&lt;3")</f>
        <v>0</v>
      </c>
      <c r="CU293" s="79">
        <f>SUMIFS('Planificación 2026-1'!R:R,'Planificación 2026-1'!W:W,C293,'Planificación 2026-1'!G:G,"DE",'Planificación 2026-1'!H:H,"&lt;3")</f>
        <v>0</v>
      </c>
      <c r="CV293" s="79">
        <f>SUMIFS('Planificación 2026-1'!R:R,'Planificación 2026-1'!W:W,C293,'Planificación 2026-1'!G:G,"OB",'Planificación 2026-1'!H:H,"&lt;3")</f>
        <v>0</v>
      </c>
      <c r="CW293" s="79">
        <f>SUMIFS('Planificación 2026-1'!R:R,'Planificación 2026-1'!W:W,C293,'Planificación 2026-1'!G:G,"MH",'Planificación 2026-1'!H:H,"&lt;3")</f>
        <v>0</v>
      </c>
      <c r="CX293" s="79">
        <f>SUMIFS('Planificación 2026-1'!R:R,'Planificación 2026-1'!W:W,C293,'Planificación 2026-1'!G:G,"IC",'Planificación 2026-1'!H:H,"&lt;3")</f>
        <v>0</v>
      </c>
      <c r="CY293" s="79">
        <f>SUMIFS('Planificación 2026-1'!R:R,'Planificación 2026-1'!W:W,C293,'Planificación 2026-1'!G:G,"AR",'Planificación 2026-1'!H:H,"&lt;3")</f>
        <v>0</v>
      </c>
      <c r="CZ293" s="79">
        <f>SUMIFS('Planificación 2026-1'!R:R,'Planificación 2026-1'!W:W,C293,'Planificación 2026-1'!G:G,"T1",'Planificación 2026-1'!H:H,"&lt;3")</f>
        <v>0</v>
      </c>
      <c r="DA293" s="79">
        <f>SUMIFS('Planificación 2026-1'!R:R,'Planificación 2026-1'!W:W,C293,'Planificación 2026-1'!G:G,"T3",'Planificación 2026-1'!H:H,"&lt;3")</f>
        <v>0</v>
      </c>
      <c r="DB293" s="79">
        <f>SUMIFS('Planificación 2026-1'!R:R,'Planificación 2026-1'!W:W,C293,'Planificación 2026-1'!G:G,"T2",'Planificación 2026-1'!H:H,"&lt;3")</f>
        <v>0</v>
      </c>
      <c r="DC293" s="79">
        <f>SUMIFS('Planificación 2026-1'!R:R,'Planificación 2026-1'!W:W,C293,'Planificación 2026-1'!G:G,"AE",'Planificación 2026-1'!H:H,"&lt;3")</f>
        <v>0</v>
      </c>
      <c r="DD293" s="79">
        <f>SUMIFS('Planificación 2026-1'!R:R,'Planificación 2026-1'!W:W,C293,'Planificación 2026-1'!G:G,"T4",'Planificación 2026-1'!H:H,"&lt;3")</f>
        <v>0</v>
      </c>
      <c r="DE293" s="78" t="str">
        <f t="shared" si="60"/>
        <v/>
      </c>
      <c r="DF293" s="30">
        <f>IF(C293="","",SUMIFS('Planificación 2026-1'!R:R,'Planificación 2026-1'!W:W,C293,'Planificación 2026-1'!E:E,"PRINCIPAL",'Planificación 2026-1'!X:X,"VIRTUAL"))</f>
        <v>0</v>
      </c>
      <c r="DG293" s="30">
        <f>IF(C293="","",SUMIFS('Planificación 2026-1'!R:R,'Planificación 2026-1'!W:W,C293,'Planificación 2026-1'!E:E,"PRINCIPAL",'Planificación 2026-1'!X:X,"PRESENCIAL"))</f>
        <v>0</v>
      </c>
      <c r="DH293" s="30">
        <f>IF(C293="","",SUMIFS('Planificación 2026-1'!R:R,'Planificación 2026-1'!W:W,C293,'Planificación 2026-1'!E:E,"PRINCIPAL",'Planificación 2026-1'!X:X,"HIBRIDO PRESENCIAL"))</f>
        <v>0</v>
      </c>
      <c r="DI293" s="78" t="str">
        <f t="shared" si="61"/>
        <v/>
      </c>
      <c r="DJ293" s="78">
        <f>IF(C293="","",SUMIFS('Planificación 2026-1'!R:R,'Planificación 2026-1'!W:W,C293,'Planificación 2026-1'!E:E,"FILIAL",'Planificación 2026-1'!X:X,"VIRTUAL"))</f>
        <v>0</v>
      </c>
      <c r="DK293" s="80">
        <f>IF(C293="","",SUMIFS('Planificación 2026-1'!R:R,'Planificación 2026-1'!W:W,C293,'Planificación 2026-1'!E:E,"FILIAL",'Planificación 2026-1'!X:X,"PRESENCIAL"))</f>
        <v>0</v>
      </c>
      <c r="DL293" s="42">
        <f>IF(C293="","",SUMIFS('Planificación 2026-1'!R:R,'Planificación 2026-1'!W:W,C293,'Planificación 2026-1'!E:E,"FILIAL",'Planificación 2026-1'!X:X,"HIBRIDO PRESENCIAL"))</f>
        <v>0</v>
      </c>
      <c r="DM293" s="81" t="str">
        <f t="shared" si="62"/>
        <v/>
      </c>
      <c r="DN293" s="78">
        <f>IF(C293="","",SUMIFS('Planificación 2026-1'!R:R,'Planificación 2026-1'!W:W,C293,'Planificación 2026-1'!E:E,"SUNAMPE",'Planificación 2026-1'!X:X,"VIRTUAL"))</f>
        <v>0</v>
      </c>
      <c r="DO293" s="42">
        <f>IF(C293="","",SUMIFS('Planificación 2026-1'!R:R,'Planificación 2026-1'!W:W,C293,'Planificación 2026-1'!E:E,"SUNAMPE",'Planificación 2026-1'!X:X,"PRESENCIAL"))</f>
        <v>0</v>
      </c>
      <c r="DP293" s="81" t="str">
        <f t="shared" si="63"/>
        <v/>
      </c>
      <c r="DQ293" s="78">
        <f>IF(C293="","",SUMIFS('Planificación 2026-1'!R:R,'Planificación 2026-1'!W:W,C293,'Planificación 2026-1'!E:E,"HUAURA",'Planificación 2026-1'!X:X,"VIRTUAL"))</f>
        <v>0</v>
      </c>
      <c r="DR293" s="42">
        <f>IF(C293="","",SUMIFS('Planificación 2026-1'!R:R,'Planificación 2026-1'!W:W,C293,'Planificación 2026-1'!E:E,"HUAURA",'Planificación 2026-1'!X:X,"PRESENCIAL"))</f>
        <v>0</v>
      </c>
      <c r="DS293" s="48">
        <f>SUMIFS('Planificación 2026-1'!R:R,'Planificación 2026-1'!W:W,C293,'Planificación 2026-1'!E:E,"PRINCIPAL",'Planificación 2026-1'!X:X,"VIRTUAL",'Planificación 2026-1'!H:H,"&gt;2")</f>
        <v>0</v>
      </c>
      <c r="DT293" s="48">
        <f>SUMIFS('Planificación 2026-1'!R:R,'Planificación 2026-1'!W:W,C293,'Planificación 2026-1'!E:E,"PRINCIPAL",'Planificación 2026-1'!X:X,"&lt;&gt;VIRTUAL",'Planificación 2026-1'!H:H,"&gt;2")</f>
        <v>0</v>
      </c>
      <c r="DU293" s="48">
        <f>SUMIFS('Planificación 2026-1'!R:R,'Planificación 2026-1'!W:W,C293,'Planificación 2026-1'!E:E,"SUNAMPE",'Planificación 2026-1'!X:X,"VIRTUAL",'Planificación 2026-1'!H:H,"&gt;2")</f>
        <v>0</v>
      </c>
      <c r="DV293" s="48">
        <f>SUMIFS('Planificación 2026-1'!R:R,'Planificación 2026-1'!W:W,C293,'Planificación 2026-1'!E:E,"SUNAMPE",'Planificación 2026-1'!X:X,"&lt;&gt;VIRTUAL",'Planificación 2026-1'!H:H,"&gt;2")</f>
        <v>0</v>
      </c>
      <c r="DW293" s="48">
        <f>SUMIFS('Planificación 2026-1'!R:R,'Planificación 2026-1'!W:W,C293,'Planificación 2026-1'!E:E,"FILIAL",'Planificación 2026-1'!X:X,"VIRTUAL",'Planificación 2026-1'!H:H,"&gt;2")</f>
        <v>0</v>
      </c>
      <c r="DX293" s="48">
        <f>SUMIFS('Planificación 2026-1'!R:R,'Planificación 2026-1'!W:W,C293,'Planificación 2026-1'!E:E,"FILIAL",'Planificación 2026-1'!X:X,"&lt;&gt;VIRTUAL",'Planificación 2026-1'!H:H,"&gt;2")</f>
        <v>0</v>
      </c>
      <c r="DY293" s="48">
        <f>SUMIFS('Planificación 2026-1'!R:R,'Planificación 2026-1'!W:W,C293,'Planificación 2026-1'!E:E,"PORUMA",'Planificación 2026-1'!X:X,"VIRTUAL",'Planificación 2026-1'!H:H,"&gt;2")</f>
        <v>0</v>
      </c>
      <c r="DZ293" s="48">
        <f>SUMIFS('Planificación 2026-1'!R:R,'Planificación 2026-1'!W:W,C293,'Planificación 2026-1'!E:E,"PORUMA",'Planificación 2026-1'!X:X,"&lt;&gt;VIRTUAL",'Planificación 2026-1'!H:H,"&gt;2")</f>
        <v>0</v>
      </c>
      <c r="EA293" s="48">
        <f>SUMIFS('Planificación 2026-1'!R:R,'Planificación 2026-1'!W:W,C293,'Planificación 2026-1'!E:E,"HUAURA",'Planificación 2026-1'!X:X,"VIRTUAL",'Planificación 2026-1'!H:H,"&gt;2")</f>
        <v>0</v>
      </c>
      <c r="EB293" s="48">
        <f>SUMIFS('Planificación 2026-1'!R:R,'Planificación 2026-1'!W:W,C293,'Planificación 2026-1'!E:E,"HUAURA",'Planificación 2026-1'!X:X,"&lt;&gt;VIRTUAL",'Planificación 2026-1'!H:H,"&gt;2")</f>
        <v>0</v>
      </c>
      <c r="EC293" s="48">
        <f>SUMIFS('Planificación 2026-1'!R:R,'Planificación 2026-1'!W:W,C293,'Planificación 2026-1'!E:E,"PRINCIPAL",'Planificación 2026-1'!X:X,"VIRTUAL",'Planificación 2026-1'!H:H,"&lt;3")</f>
        <v>0</v>
      </c>
      <c r="ED293" s="48">
        <f>SUMIFS('Planificación 2026-1'!R:R,'Planificación 2026-1'!W:W,C293,'Planificación 2026-1'!E:E,"PRINCIPAL",'Planificación 2026-1'!X:X,"&lt;&gt;VIRTUAL",'Planificación 2026-1'!H:H,"&lt;3")</f>
        <v>0</v>
      </c>
      <c r="EE293" s="48">
        <f>SUMIFS('Planificación 2026-1'!R:R,'Planificación 2026-1'!W:W,C293,'Planificación 2026-1'!E:E,"SUNAMPE",'Planificación 2026-1'!X:X,"VIRTUAL",'Planificación 2026-1'!H:H,"&lt;3")</f>
        <v>0</v>
      </c>
      <c r="EF293" s="48">
        <f>SUMIFS('Planificación 2026-1'!R:R,'Planificación 2026-1'!W:W,C293,'Planificación 2026-1'!E:E,"SUNAMPE",'Planificación 2026-1'!X:X,"&lt;&gt;VIRTUAL",'Planificación 2026-1'!H:H,"&lt;3")</f>
        <v>0</v>
      </c>
      <c r="EG293" s="48">
        <f>SUMIFS('Planificación 2026-1'!R:R,'Planificación 2026-1'!W:W,C293,'Planificación 2026-1'!E:E,"FILIAL",'Planificación 2026-1'!X:X,"VIRTUAL",'Planificación 2026-1'!H:H,"&lt;3")</f>
        <v>0</v>
      </c>
      <c r="EH293" s="48">
        <f>SUMIFS('Planificación 2026-1'!R:R,'Planificación 2026-1'!W:W,C293,'Planificación 2026-1'!E:E,"FILIAL",'Planificación 2026-1'!X:X,"&lt;&gt;VIRTUAL",'Planificación 2026-1'!H:H,"&lt;3")</f>
        <v>0</v>
      </c>
      <c r="EI293" s="48">
        <f>SUMIFS('Planificación 2026-1'!R:R,'Planificación 2026-1'!W:W,C293,'Planificación 2026-1'!E:E,"PORUMA",'Planificación 2026-1'!X:X,"VIRTUAL",'Planificación 2026-1'!H:H,"&lt;3")</f>
        <v>0</v>
      </c>
      <c r="EJ293" s="48">
        <f>SUMIFS('Planificación 2026-1'!R:R,'Planificación 2026-1'!W:W,C293,'Planificación 2026-1'!E:E,"PORUMA",'Planificación 2026-1'!X:X,"&lt;&gt;VIRTUAL",'Planificación 2026-1'!H:H,"&lt;3")</f>
        <v>0</v>
      </c>
      <c r="EK293" s="48">
        <f>SUMIFS('Planificación 2026-1'!R:R,'Planificación 2026-1'!W:W,C293,'Planificación 2026-1'!E:E,"HUAURA",'Planificación 2026-1'!X:X,"VIRTUAL",'Planificación 2026-1'!H:H,"&lt;3")</f>
        <v>0</v>
      </c>
      <c r="EL293" s="48">
        <f>SUMIFS('Planificación 2026-1'!R:R,'Planificación 2026-1'!W:W,C293,'Planificación 2026-1'!E:E,"HUAURA",'Planificación 2026-1'!X:X,"&lt;&gt;VIRTUAL",'Planificación 2026-1'!H:H,"&lt;3")</f>
        <v>0</v>
      </c>
      <c r="EM293" s="48">
        <f t="shared" si="64"/>
        <v>0</v>
      </c>
      <c r="EN293" s="48">
        <f t="shared" si="65"/>
        <v>0</v>
      </c>
      <c r="EO293" s="48">
        <f t="shared" si="66"/>
        <v>0</v>
      </c>
      <c r="EP293" s="48">
        <f t="shared" si="67"/>
        <v>0</v>
      </c>
      <c r="EQ293" s="48">
        <f t="shared" si="68"/>
        <v>0</v>
      </c>
      <c r="ER293" s="48"/>
      <c r="ES293" s="48">
        <f t="shared" si="69"/>
        <v>0</v>
      </c>
      <c r="ET293" s="48">
        <f t="shared" si="70"/>
        <v>0</v>
      </c>
      <c r="EU293" s="48" t="b">
        <f t="shared" si="71"/>
        <v>1</v>
      </c>
      <c r="EV293" s="48" t="str">
        <f t="shared" si="72"/>
        <v/>
      </c>
      <c r="EW293" s="48" t="str">
        <f t="shared" si="73"/>
        <v>PRESENCIAL</v>
      </c>
    </row>
    <row r="294" spans="2:153" x14ac:dyDescent="0.3">
      <c r="B294" s="383">
        <v>291</v>
      </c>
      <c r="C294" s="107" t="s">
        <v>1136</v>
      </c>
      <c r="D294" s="82">
        <f>SUMIF('Planificación 2026-1'!W:W,C294,'Planificación 2026-1'!R:R)</f>
        <v>0</v>
      </c>
      <c r="E294" s="385" t="s">
        <v>341</v>
      </c>
      <c r="F294" s="386" t="s">
        <v>465</v>
      </c>
      <c r="G294" s="107" t="s">
        <v>431</v>
      </c>
      <c r="H294" s="107" t="s">
        <v>434</v>
      </c>
      <c r="I294" s="77" t="str">
        <f>IF(SUM(COUNTIFS('Planificación 2026-1'!E:E,"PRINCIPAL",'Planificación 2026-1'!W:W,C294,'Planificación 2026-1'!G:G,"AF"))&gt;0,"P01"," ")</f>
        <v xml:space="preserve"> </v>
      </c>
      <c r="J294" s="78" t="str">
        <f>IF(SUM(COUNTIFS('Planificación 2026-1'!E:E,"PRINCIPAL",'Planificación 2026-1'!W:W,C294,'Planificación 2026-1'!G:G,"EN"))&gt;0,"P02"," ")</f>
        <v xml:space="preserve"> </v>
      </c>
      <c r="K294" s="78" t="str">
        <f>IF(SUM(COUNTIFS('Planificación 2026-1'!E:E,"PRINCIPAL",'Planificación 2026-1'!W:W,C294,'Planificación 2026-1'!G:G,"IS"))&gt;0,"P03"," ")</f>
        <v xml:space="preserve"> </v>
      </c>
      <c r="L294" s="78" t="str">
        <f>IF(SUM(COUNTIFS('Planificación 2026-1'!E:E,"PRINCIPAL",'Planificación 2026-1'!W:W,C294,'Planificación 2026-1'!G:G,"PS"))&gt;0,"P04"," ")</f>
        <v xml:space="preserve"> </v>
      </c>
      <c r="M294" s="78"/>
      <c r="N294" s="78" t="str">
        <f>IF(SUM(COUNTIFS('Planificación 2026-1'!E:E,"PRINCIPAL",'Planificación 2026-1'!W:W,C294,'Planificación 2026-1'!G:G,"IN"))&gt;0,"P06"," ")</f>
        <v xml:space="preserve"> </v>
      </c>
      <c r="O294" s="78" t="str">
        <f>IF(SUM(COUNTIFS('Planificación 2026-1'!E:E,"PRINCIPAL",'Planificación 2026-1'!W:W,C294,'Planificación 2026-1'!G:G,"CA"))&gt;0,"P07"," ")</f>
        <v xml:space="preserve"> </v>
      </c>
      <c r="P294" s="78" t="str">
        <f>IF(SUM(COUNTIFS('Planificación 2026-1'!E:E,"PRINCIPAL",'Planificación 2026-1'!W:W,C294,'Planificación 2026-1'!G:G,"DE"))&gt;0,"P08"," ")</f>
        <v xml:space="preserve"> </v>
      </c>
      <c r="Q294" s="78" t="str">
        <f>IF(SUM(COUNTIFS('Planificación 2026-1'!E:E,"PRINCIPAL",'Planificación 2026-1'!W:W,C294,'Planificación 2026-1'!G:G,"OB"))&gt;0,"P09"," ")</f>
        <v xml:space="preserve"> </v>
      </c>
      <c r="R294" s="78" t="str">
        <f>IF(SUM(COUNTIFS('Planificación 2026-1'!E:E,"PRINCIPAL",'Planificación 2026-1'!W:W,C294,'Planificación 2026-1'!G:G,"MH"))&gt;0,"P31"," ")</f>
        <v xml:space="preserve"> </v>
      </c>
      <c r="S294" s="78" t="str">
        <f>IF(SUM(COUNTIFS('Planificación 2026-1'!E:E,"PRINCIPAL",'Planificación 2026-1'!W:W,C294,'Planificación 2026-1'!G:G,"IC"))&gt;0,"P32"," ")</f>
        <v xml:space="preserve"> </v>
      </c>
      <c r="T294" s="78" t="str">
        <f>IF(SUM(COUNTIFS('Planificación 2026-1'!E:E,"PRINCIPAL",'Planificación 2026-1'!W:W,C294,'Planificación 2026-1'!G:G,"AR"))&gt;0,"P34"," ")</f>
        <v xml:space="preserve"> </v>
      </c>
      <c r="U294" s="78" t="str">
        <f>IF(SUM(COUNTIFS('Planificación 2026-1'!E:E,"PRINCIPAL",'Planificación 2026-1'!W:W,C294,'Planificación 2026-1'!G:G,"T1"))&gt;0,"P35"," ")</f>
        <v xml:space="preserve"> </v>
      </c>
      <c r="V294" s="78" t="str">
        <f>IF(SUM(COUNTIFS('Planificación 2026-1'!E:E,"PRINCIPAL",'Planificación 2026-1'!W:W,C294,'Planificación 2026-1'!G:G,"T3"))&gt;0,"P36"," ")</f>
        <v xml:space="preserve"> </v>
      </c>
      <c r="W294" s="78" t="str">
        <f>IF(SUM(COUNTIFS('Planificación 2026-1'!E:E,"PRINCIPAL",'Planificación 2026-1'!W:W,C294,'Planificación 2026-1'!G:G,"T2"))&gt;0,"P37"," ")</f>
        <v xml:space="preserve"> </v>
      </c>
      <c r="X294" s="78" t="str">
        <f>IF(SUM(COUNTIFS('Planificación 2026-1'!E:E,"PRINCIPAL",'Planificación 2026-1'!W:W,C294,'Planificación 2026-1'!G:G,"AE"))&gt;0,"P38"," ")</f>
        <v xml:space="preserve"> </v>
      </c>
      <c r="Y294" s="78" t="str">
        <f>IF(SUM(COUNTIFS('Planificación 2026-1'!E:E,"PRINCIPAL",'Planificación 2026-1'!W:W,C294,'Planificación 2026-1'!G:G,"T4"))&gt;0,"P55"," ")</f>
        <v xml:space="preserve"> </v>
      </c>
      <c r="Z294" s="78" t="str">
        <f>IF(SUM(COUNTIFS('Planificación 2026-1'!E:E,"FILIAL",'Planificación 2026-1'!W:W,C294,'Planificación 2026-1'!G:G,"AF"))&gt;0," P01"," ")</f>
        <v xml:space="preserve"> </v>
      </c>
      <c r="AA294" s="78" t="str">
        <f>IF(SUM(COUNTIFS('Planificación 2026-1'!E:E,"FILIAL",'Planificación 2026-1'!W:W,C294,'Planificación 2026-1'!G:G,"EN"))&gt;0,"P02"," ")</f>
        <v xml:space="preserve"> </v>
      </c>
      <c r="AB294" s="78" t="str">
        <f>IF(SUM(COUNTIFS('Planificación 2026-1'!E:E,"FILIAL",'Planificación 2026-1'!W:W,C294,'Planificación 2026-1'!G:G,"IS"))&gt;0,"P03"," ")</f>
        <v xml:space="preserve"> </v>
      </c>
      <c r="AC294" s="78" t="str">
        <f>IF(SUM(COUNTIFS('Planificación 2026-1'!E:E,"FILIAL",'Planificación 2026-1'!W:W,C294,'Planificación 2026-1'!G:G,"PS"))&gt;0,"P04"," ")</f>
        <v xml:space="preserve"> </v>
      </c>
      <c r="AD294" s="78"/>
      <c r="AE294" s="78" t="str">
        <f>IF(SUM(COUNTIFS('Planificación 2026-1'!E:E,"FILIAL",'Planificación 2026-1'!W:W,C294,'Planificación 2026-1'!G:G,"IN"))&gt;0,"P06"," ")</f>
        <v xml:space="preserve"> </v>
      </c>
      <c r="AF294" s="78" t="str">
        <f>IF(SUM(COUNTIFS('Planificación 2026-1'!E:E,"FILIAL",'Planificación 2026-1'!W:W,C294,'Planificación 2026-1'!G:G,"CA"))&gt;0,"P07"," ")</f>
        <v xml:space="preserve"> </v>
      </c>
      <c r="AG294" s="78" t="str">
        <f>IF(SUM(COUNTIFS('Planificación 2026-1'!E:E,"FILIAL",'Planificación 2026-1'!W:W,C294,'Planificación 2026-1'!G:G,"DE"))&gt;0,"P08"," ")</f>
        <v xml:space="preserve"> </v>
      </c>
      <c r="AH294" s="78" t="str">
        <f>IF(SUM(COUNTIFS('Planificación 2026-1'!E:E,"FILIAL",'Planificación 2026-1'!W:W,C294,'Planificación 2026-1'!G:G,"OB"))&gt;0,"P09"," ")</f>
        <v xml:space="preserve"> </v>
      </c>
      <c r="AI294" s="78" t="str">
        <f>IF(SUM(COUNTIFS('Planificación 2026-1'!E:E,"FILIAL",'Planificación 2026-1'!W:W,C294,'Planificación 2026-1'!G:G,"MH"))&gt;0,"P31"," ")</f>
        <v xml:space="preserve"> </v>
      </c>
      <c r="AJ294" s="78" t="str">
        <f>IF(SUM(COUNTIFS('Planificación 2026-1'!E:E,"FILIAL",'Planificación 2026-1'!W:W,C294,'Planificación 2026-1'!G:G,"IC"))&gt;0,"P32"," ")</f>
        <v xml:space="preserve"> </v>
      </c>
      <c r="AK294" s="78" t="str">
        <f>IF(SUM(COUNTIFS('Planificación 2026-1'!E:E,"FILIAL",'Planificación 2026-1'!W:W,C294,'Planificación 2026-1'!G:G,"AR"))&gt;0,"P34"," ")</f>
        <v xml:space="preserve"> </v>
      </c>
      <c r="AL294" s="78" t="str">
        <f>IF(SUM(COUNTIFS('Planificación 2026-1'!E:E,"FILIAL",'Planificación 2026-1'!W:W,C294,'Planificación 2026-1'!G:G,"T1"))&gt;0,"P35"," ")</f>
        <v xml:space="preserve"> </v>
      </c>
      <c r="AM294" s="78" t="str">
        <f>IF(SUM(COUNTIFS('Planificación 2026-1'!E:E,"FILIAL",'Planificación 2026-1'!W:W,C294,'Planificación 2026-1'!G:G,"T3"))&gt;0,"P36"," ")</f>
        <v xml:space="preserve"> </v>
      </c>
      <c r="AN294" s="78" t="str">
        <f>IF(SUM(COUNTIFS('Planificación 2026-1'!E:E,"FILIAL",'Planificación 2026-1'!W:W,C294,'Planificación 2026-1'!G:G,"T2"))&gt;0,"P37"," ")</f>
        <v xml:space="preserve"> </v>
      </c>
      <c r="AO294" s="78" t="str">
        <f>IF(SUM(COUNTIFS('Planificación 2026-1'!E:E,"FILIAL",'Planificación 2026-1'!W:W,C294,'Planificación 2026-1'!G:G,"AE"))&gt;0,"P38"," ")</f>
        <v xml:space="preserve"> </v>
      </c>
      <c r="AP294" s="78" t="str">
        <f>IF(SUM(COUNTIFS('Planificación 2026-1'!E:E,"FILIAL",'Planificación 2026-1'!W:W,C294,'Planificación 2026-1'!G:G,"T4"))&gt;0,"P55"," ")</f>
        <v xml:space="preserve"> </v>
      </c>
      <c r="AQ294" s="78" t="str">
        <f>IF(SUM(COUNTIFS('Planificación 2026-1'!E:E,"SUNAMPE",'Planificación 2026-1'!W:W,C294,'Planificación 2026-1'!G:G,"AF"))&gt;0," P01"," ")</f>
        <v xml:space="preserve"> </v>
      </c>
      <c r="AR294" s="78" t="str">
        <f>IF(SUM(COUNTIFS('Planificación 2026-1'!E:E,"SUNAMPE",'Planificación 2026-1'!W:W,C294,'Planificación 2026-1'!G:G,"EN"))&gt;0,"P02"," ")</f>
        <v xml:space="preserve"> </v>
      </c>
      <c r="AS294" s="78" t="str">
        <f>IF(SUM(COUNTIFS('Planificación 2026-1'!E:E,"SUNAMPE",'Planificación 2026-1'!W:W,C294,'Planificación 2026-1'!G:G,"IS"))&gt;0,"P03"," ")</f>
        <v xml:space="preserve"> </v>
      </c>
      <c r="AT294" s="78" t="str">
        <f>IF(SUM(COUNTIFS('Planificación 2026-1'!E:E,"SUNAMPE",'Planificación 2026-1'!W:W,C294,'Planificación 2026-1'!G:G,"PS"))&gt;0,"P04"," ")</f>
        <v xml:space="preserve"> </v>
      </c>
      <c r="AU294" s="78"/>
      <c r="AV294" s="78" t="str">
        <f>IF(SUM(COUNTIFS('Planificación 2026-1'!E:E,"SUNAMPE",'Planificación 2026-1'!W:W,C294,'Planificación 2026-1'!G:G,"IN"))&gt;0,"P06"," ")</f>
        <v xml:space="preserve"> </v>
      </c>
      <c r="AW294" s="78" t="str">
        <f>IF(SUM(COUNTIFS('Planificación 2026-1'!E:E,"SUNAMPE",'Planificación 2026-1'!W:W,C294,'Planificación 2026-1'!G:G,"CA"))&gt;0,"P07"," ")</f>
        <v xml:space="preserve"> </v>
      </c>
      <c r="AX294" s="78" t="str">
        <f>IF(SUM(COUNTIFS('Planificación 2026-1'!E:E,"SUNAMPE",'Planificación 2026-1'!W:W,C294,'Planificación 2026-1'!G:G,"DE"))&gt;0,"P08"," ")</f>
        <v xml:space="preserve"> </v>
      </c>
      <c r="AY294" s="78" t="str">
        <f>IF(SUM(COUNTIFS('Planificación 2026-1'!E:E,"SUNAMPE",'Planificación 2026-1'!W:W,C294,'Planificación 2026-1'!G:G,"OB"))&gt;0,"P09"," ")</f>
        <v xml:space="preserve"> </v>
      </c>
      <c r="AZ294" s="78" t="str">
        <f>IF(SUM(COUNTIFS('Planificación 2026-1'!E:E,"SUNAMPE",'Planificación 2026-1'!W:W,C294,'Planificación 2026-1'!G:G,"MH"))&gt;0,"P31"," ")</f>
        <v xml:space="preserve"> </v>
      </c>
      <c r="BA294" s="78" t="str">
        <f>IF(SUM(COUNTIFS('Planificación 2026-1'!E:E,"SUNAMPE",'Planificación 2026-1'!W:W,C294,'Planificación 2026-1'!G:G,"IC"))&gt;0,"P32"," ")</f>
        <v xml:space="preserve"> </v>
      </c>
      <c r="BB294" s="78" t="str">
        <f>IF(SUM(COUNTIFS('Planificación 2026-1'!E:E,"SUNAMPE",'Planificación 2026-1'!W:W,C294,'Planificación 2026-1'!G:G,"AR"))&gt;0,"P34"," ")</f>
        <v xml:space="preserve"> </v>
      </c>
      <c r="BC294" s="78" t="str">
        <f>IF(SUM(COUNTIFS('Planificación 2026-1'!E:E,"SUNAMPE",'Planificación 2026-1'!W:W,C294,'Planificación 2026-1'!G:G,"T1"))&gt;0,"P35"," ")</f>
        <v xml:space="preserve"> </v>
      </c>
      <c r="BD294" s="78" t="str">
        <f>IF(SUM(COUNTIFS('Planificación 2026-1'!E:E,"SUNAMPE",'Planificación 2026-1'!W:W,C294,'Planificación 2026-1'!G:G,"T3"))&gt;0,"P36"," ")</f>
        <v xml:space="preserve"> </v>
      </c>
      <c r="BE294" s="78" t="str">
        <f>IF(SUM(COUNTIFS('Planificación 2026-1'!E:E,"SUNAMPE",'Planificación 2026-1'!W:W,C294,'Planificación 2026-1'!G:G,"T2"))&gt;0,"P37"," ")</f>
        <v xml:space="preserve"> </v>
      </c>
      <c r="BF294" s="78" t="str">
        <f>IF(SUM(COUNTIFS('Planificación 2026-1'!E:E,"SUNAMPE",'Planificación 2026-1'!W:W,C294,'Planificación 2026-1'!G:G,"AE"))&gt;0,"P38"," ")</f>
        <v xml:space="preserve"> </v>
      </c>
      <c r="BG294" s="78" t="str">
        <f>IF(SUM(COUNTIFS('Planificación 2026-1'!E:E,"SUNAMPE",'Planificación 2026-1'!W:W,C294,'Planificación 2026-1'!G:G,"T4"))&gt;0,"P55"," ")</f>
        <v xml:space="preserve"> </v>
      </c>
      <c r="BH294" s="78" t="str">
        <f>IF(SUM(COUNTIFS('Planificación 2026-1'!E:E,"HUAURA",'Planificación 2026-1'!W:W,C294,'Planificación 2026-1'!G:G,"AF"))&gt;0," P01"," ")</f>
        <v xml:space="preserve"> </v>
      </c>
      <c r="BI294" s="78" t="str">
        <f>IF(SUM(COUNTIFS('Planificación 2026-1'!E:E,"HUAURA",'Planificación 2026-1'!W:W,C294,'Planificación 2026-1'!G:G,"EN"))&gt;0,"P02"," ")</f>
        <v xml:space="preserve"> </v>
      </c>
      <c r="BJ294" s="78" t="str">
        <f>IF(SUM(COUNTIFS('Planificación 2026-1'!E:E,"HUAURA",'Planificación 2026-1'!W:W,C294,'Planificación 2026-1'!G:G,"IS"))&gt;0,"P03"," ")</f>
        <v xml:space="preserve"> </v>
      </c>
      <c r="BK294" s="78" t="str">
        <f>IF(SUM(COUNTIFS('Planificación 2026-1'!E:E,"HUAURA",'Planificación 2026-1'!W:W,C294,'Planificación 2026-1'!G:G,"PS"))&gt;0,"P04"," ")</f>
        <v xml:space="preserve"> </v>
      </c>
      <c r="BL294" s="78"/>
      <c r="BM294" s="78" t="str">
        <f>IF(SUM(COUNTIFS('Planificación 2026-1'!E:E,"HUAURA",'Planificación 2026-1'!W:W,C294,'Planificación 2026-1'!G:G,"IN"))&gt;0,"P06"," ")</f>
        <v xml:space="preserve"> </v>
      </c>
      <c r="BN294" s="78" t="str">
        <f>IF(SUM(COUNTIFS('Planificación 2026-1'!E:E,"HUAURA",'Planificación 2026-1'!W:W,C294,'Planificación 2026-1'!G:G,"CA"))&gt;0,"P07"," ")</f>
        <v xml:space="preserve"> </v>
      </c>
      <c r="BO294" s="78" t="str">
        <f>IF(SUM(COUNTIFS('Planificación 2026-1'!E:E,"HUAURA",'Planificación 2026-1'!W:W,C294,'Planificación 2026-1'!G:G,"DE"))&gt;0,"P08"," ")</f>
        <v xml:space="preserve"> </v>
      </c>
      <c r="BP294" s="78" t="str">
        <f>IF(SUM(COUNTIFS('Planificación 2026-1'!E:E,"HUAURA",'Planificación 2026-1'!W:W,C294,'Planificación 2026-1'!G:G,"OB"))&gt;0,"P09"," ")</f>
        <v xml:space="preserve"> </v>
      </c>
      <c r="BQ294" s="78" t="str">
        <f>IF(SUM(COUNTIFS('Planificación 2026-1'!E:E,"HUAURA",'Planificación 2026-1'!W:W,C294,'Planificación 2026-1'!G:G,"MH"))&gt;0,"P31"," ")</f>
        <v xml:space="preserve"> </v>
      </c>
      <c r="BR294" s="78" t="str">
        <f>IF(SUM(COUNTIFS('Planificación 2026-1'!E:E,"HUAURA",'Planificación 2026-1'!W:W,C294,'Planificación 2026-1'!G:G,"IC"))&gt;0,"P32"," ")</f>
        <v xml:space="preserve"> </v>
      </c>
      <c r="BS294" s="78" t="str">
        <f>IF(SUM(COUNTIFS('Planificación 2026-1'!E:E,"HUAURA",'Planificación 2026-1'!W:W,C294,'Planificación 2026-1'!G:G,"AR"))&gt;0,"P34"," ")</f>
        <v xml:space="preserve"> </v>
      </c>
      <c r="BT294" s="78" t="str">
        <f>IF(SUM(COUNTIFS('Planificación 2026-1'!E:E,"HUAURA",'Planificación 2026-1'!W:W,C294,'Planificación 2026-1'!G:G,"T1"))&gt;0,"P35"," ")</f>
        <v xml:space="preserve"> </v>
      </c>
      <c r="BU294" s="78" t="str">
        <f>IF(SUM(COUNTIFS('Planificación 2026-1'!E:E,"HUAURA",'Planificación 2026-1'!W:W,C294,'Planificación 2026-1'!G:G,"T3"))&gt;0,"P36"," ")</f>
        <v xml:space="preserve"> </v>
      </c>
      <c r="BV294" s="78" t="str">
        <f>IF(SUM(COUNTIFS('Planificación 2026-1'!E:E,"HUAURA",'Planificación 2026-1'!W:W,C294,'Planificación 2026-1'!G:G,"T2"))&gt;0,"P37"," ")</f>
        <v xml:space="preserve"> </v>
      </c>
      <c r="BW294" s="78" t="str">
        <f>IF(SUM(COUNTIFS('Planificación 2026-1'!E:E,"HUAURA",'Planificación 2026-1'!W:W,C294,'Planificación 2026-1'!G:G,"AE"))&gt;0,"P38"," ")</f>
        <v xml:space="preserve"> </v>
      </c>
      <c r="BX294" s="78" t="str">
        <f>IF(SUM(COUNTIFS('Planificación 2026-1'!E:E,"HUAURA",'Planificación 2026-1'!W:W,C294,'Planificación 2026-1'!G:G,"T4"))&gt;0,"P55"," ")</f>
        <v xml:space="preserve"> </v>
      </c>
      <c r="BY294" s="79">
        <f>SUMIFS('Planificación 2026-1'!R:R,'Planificación 2026-1'!W:W,C294,'Planificación 2026-1'!G:G,"AF",'Planificación 2026-1'!H:H,"&gt;2")</f>
        <v>0</v>
      </c>
      <c r="BZ294" s="79">
        <f>SUMIFS('Planificación 2026-1'!R:R,'Planificación 2026-1'!W:W,C294,'Planificación 2026-1'!G:G,"EN",'Planificación 2026-1'!H:H,"&gt;2")</f>
        <v>0</v>
      </c>
      <c r="CA294" s="79">
        <f>SUMIFS('Planificación 2026-1'!R:R,'Planificación 2026-1'!W:W,C294,'Planificación 2026-1'!G:G,"IS",'Planificación 2026-1'!H:H,"&gt;2")</f>
        <v>0</v>
      </c>
      <c r="CB294" s="79">
        <f>SUMIFS('Planificación 2026-1'!R:R,'Planificación 2026-1'!W:W,C294,'Planificación 2026-1'!G:G,"PS",'Planificación 2026-1'!H:H,"&gt;2")</f>
        <v>0</v>
      </c>
      <c r="CC294" s="79">
        <f>SUMIFS('Planificación 2026-1'!R:R,'Planificación 2026-1'!W:W,C294,'Planificación 2026-1'!G:G,"IN",'Planificación 2026-1'!H:H,"&gt;2")</f>
        <v>0</v>
      </c>
      <c r="CD294" s="79">
        <f>SUMIFS('Planificación 2026-1'!R:R,'Planificación 2026-1'!W:W,C294,'Planificación 2026-1'!G:G,"CA",'Planificación 2026-1'!H:H,"&gt;2")</f>
        <v>0</v>
      </c>
      <c r="CE294" s="79">
        <f>SUMIFS('Planificación 2026-1'!R:R,'Planificación 2026-1'!W:W,C294,'Planificación 2026-1'!G:G,"DE",'Planificación 2026-1'!H:H,"&gt;2")</f>
        <v>0</v>
      </c>
      <c r="CF294" s="79">
        <f>SUMIFS('Planificación 2026-1'!R:R,'Planificación 2026-1'!W:W,C294,'Planificación 2026-1'!G:G,"OB",'Planificación 2026-1'!H:H,"&gt;2")</f>
        <v>0</v>
      </c>
      <c r="CG294" s="79">
        <f>SUMIFS('Planificación 2026-1'!R:R,'Planificación 2026-1'!W:W,C294,'Planificación 2026-1'!G:G,"MH",'Planificación 2026-1'!H:H,"&gt;2")</f>
        <v>0</v>
      </c>
      <c r="CH294" s="79">
        <f>SUMIFS('Planificación 2026-1'!R:R,'Planificación 2026-1'!W:W,C294,'Planificación 2026-1'!G:G,"IC",'Planificación 2026-1'!H:H,"&gt;2")</f>
        <v>0</v>
      </c>
      <c r="CI294" s="79">
        <f>SUMIFS('Planificación 2026-1'!R:R,'Planificación 2026-1'!W:W,C294,'Planificación 2026-1'!G:G,"AR",'Planificación 2026-1'!H:H,"&gt;2")</f>
        <v>0</v>
      </c>
      <c r="CJ294" s="79">
        <f>SUMIFS('Planificación 2026-1'!R:R,'Planificación 2026-1'!W:W,C294,'Planificación 2026-1'!G:G,"T1",'Planificación 2026-1'!H:H,"&gt;2")</f>
        <v>0</v>
      </c>
      <c r="CK294" s="79">
        <f>SUMIFS('Planificación 2026-1'!R:R,'Planificación 2026-1'!W:W,C294,'Planificación 2026-1'!G:G,"T3",'Planificación 2026-1'!H:H,"&gt;2")</f>
        <v>0</v>
      </c>
      <c r="CL294" s="79">
        <f>SUMIFS('Planificación 2026-1'!R:R,'Planificación 2026-1'!W:W,C294,'Planificación 2026-1'!G:G,"T2",'Planificación 2026-1'!H:H,"&gt;2")</f>
        <v>0</v>
      </c>
      <c r="CM294" s="79">
        <f>SUMIFS('Planificación 2026-1'!R:R,'Planificación 2026-1'!W:W,C294,'Planificación 2026-1'!G:G,"AE",'Planificación 2026-1'!H:H,"&gt;2")</f>
        <v>0</v>
      </c>
      <c r="CN294" s="79">
        <f>SUMIFS('Planificación 2026-1'!R:R,'Planificación 2026-1'!W:W,C294,'Planificación 2026-1'!G:G,"T4",'Planificación 2026-1'!H:H,"&gt;2")</f>
        <v>0</v>
      </c>
      <c r="CO294" s="79">
        <f>SUMIFS('Planificación 2026-1'!R:R,'Planificación 2026-1'!W:W,C294,'Planificación 2026-1'!G:G,"AF",'Planificación 2026-1'!H:H,"&lt;3")</f>
        <v>0</v>
      </c>
      <c r="CP294" s="79">
        <f>SUMIFS('Planificación 2026-1'!R:R,'Planificación 2026-1'!W:W,C294,'Planificación 2026-1'!G:G,"EN",'Planificación 2026-1'!H:H,"&lt;3")</f>
        <v>0</v>
      </c>
      <c r="CQ294" s="79">
        <f>SUMIFS('Planificación 2026-1'!R:R,'Planificación 2026-1'!W:W,C294,'Planificación 2026-1'!G:G,"IS",'Planificación 2026-1'!H:H,"&lt;3")</f>
        <v>0</v>
      </c>
      <c r="CR294" s="79">
        <f>SUMIFS('Planificación 2026-1'!R:R,'Planificación 2026-1'!W:W,C294,'Planificación 2026-1'!G:G,"PS",'Planificación 2026-1'!H:H,"&lt;3")</f>
        <v>0</v>
      </c>
      <c r="CS294" s="79">
        <f>SUMIFS('Planificación 2026-1'!R:R,'Planificación 2026-1'!W:W,C294,'Planificación 2026-1'!G:G,"IN",'Planificación 2026-1'!H:H,"&lt;3")</f>
        <v>0</v>
      </c>
      <c r="CT294" s="79">
        <f>SUMIFS('Planificación 2026-1'!R:R,'Planificación 2026-1'!W:W,C294,'Planificación 2026-1'!G:G,"CA",'Planificación 2026-1'!H:H,"&lt;3")</f>
        <v>0</v>
      </c>
      <c r="CU294" s="79">
        <f>SUMIFS('Planificación 2026-1'!R:R,'Planificación 2026-1'!W:W,C294,'Planificación 2026-1'!G:G,"DE",'Planificación 2026-1'!H:H,"&lt;3")</f>
        <v>0</v>
      </c>
      <c r="CV294" s="79">
        <f>SUMIFS('Planificación 2026-1'!R:R,'Planificación 2026-1'!W:W,C294,'Planificación 2026-1'!G:G,"OB",'Planificación 2026-1'!H:H,"&lt;3")</f>
        <v>0</v>
      </c>
      <c r="CW294" s="79">
        <f>SUMIFS('Planificación 2026-1'!R:R,'Planificación 2026-1'!W:W,C294,'Planificación 2026-1'!G:G,"MH",'Planificación 2026-1'!H:H,"&lt;3")</f>
        <v>0</v>
      </c>
      <c r="CX294" s="79">
        <f>SUMIFS('Planificación 2026-1'!R:R,'Planificación 2026-1'!W:W,C294,'Planificación 2026-1'!G:G,"IC",'Planificación 2026-1'!H:H,"&lt;3")</f>
        <v>0</v>
      </c>
      <c r="CY294" s="79">
        <f>SUMIFS('Planificación 2026-1'!R:R,'Planificación 2026-1'!W:W,C294,'Planificación 2026-1'!G:G,"AR",'Planificación 2026-1'!H:H,"&lt;3")</f>
        <v>0</v>
      </c>
      <c r="CZ294" s="79">
        <f>SUMIFS('Planificación 2026-1'!R:R,'Planificación 2026-1'!W:W,C294,'Planificación 2026-1'!G:G,"T1",'Planificación 2026-1'!H:H,"&lt;3")</f>
        <v>0</v>
      </c>
      <c r="DA294" s="79">
        <f>SUMIFS('Planificación 2026-1'!R:R,'Planificación 2026-1'!W:W,C294,'Planificación 2026-1'!G:G,"T3",'Planificación 2026-1'!H:H,"&lt;3")</f>
        <v>0</v>
      </c>
      <c r="DB294" s="79">
        <f>SUMIFS('Planificación 2026-1'!R:R,'Planificación 2026-1'!W:W,C294,'Planificación 2026-1'!G:G,"T2",'Planificación 2026-1'!H:H,"&lt;3")</f>
        <v>0</v>
      </c>
      <c r="DC294" s="79">
        <f>SUMIFS('Planificación 2026-1'!R:R,'Planificación 2026-1'!W:W,C294,'Planificación 2026-1'!G:G,"AE",'Planificación 2026-1'!H:H,"&lt;3")</f>
        <v>0</v>
      </c>
      <c r="DD294" s="79">
        <f>SUMIFS('Planificación 2026-1'!R:R,'Planificación 2026-1'!W:W,C294,'Planificación 2026-1'!G:G,"T4",'Planificación 2026-1'!H:H,"&lt;3")</f>
        <v>0</v>
      </c>
      <c r="DE294" s="78" t="str">
        <f t="shared" si="60"/>
        <v/>
      </c>
      <c r="DF294" s="30">
        <f>IF(C294="","",SUMIFS('Planificación 2026-1'!R:R,'Planificación 2026-1'!W:W,C294,'Planificación 2026-1'!E:E,"PRINCIPAL",'Planificación 2026-1'!X:X,"VIRTUAL"))</f>
        <v>0</v>
      </c>
      <c r="DG294" s="30">
        <f>IF(C294="","",SUMIFS('Planificación 2026-1'!R:R,'Planificación 2026-1'!W:W,C294,'Planificación 2026-1'!E:E,"PRINCIPAL",'Planificación 2026-1'!X:X,"PRESENCIAL"))</f>
        <v>0</v>
      </c>
      <c r="DH294" s="30">
        <f>IF(C294="","",SUMIFS('Planificación 2026-1'!R:R,'Planificación 2026-1'!W:W,C294,'Planificación 2026-1'!E:E,"PRINCIPAL",'Planificación 2026-1'!X:X,"HIBRIDO PRESENCIAL"))</f>
        <v>0</v>
      </c>
      <c r="DI294" s="78" t="str">
        <f t="shared" si="61"/>
        <v/>
      </c>
      <c r="DJ294" s="78">
        <f>IF(C294="","",SUMIFS('Planificación 2026-1'!R:R,'Planificación 2026-1'!W:W,C294,'Planificación 2026-1'!E:E,"FILIAL",'Planificación 2026-1'!X:X,"VIRTUAL"))</f>
        <v>0</v>
      </c>
      <c r="DK294" s="80">
        <f>IF(C294="","",SUMIFS('Planificación 2026-1'!R:R,'Planificación 2026-1'!W:W,C294,'Planificación 2026-1'!E:E,"FILIAL",'Planificación 2026-1'!X:X,"PRESENCIAL"))</f>
        <v>0</v>
      </c>
      <c r="DL294" s="42">
        <f>IF(C294="","",SUMIFS('Planificación 2026-1'!R:R,'Planificación 2026-1'!W:W,C294,'Planificación 2026-1'!E:E,"FILIAL",'Planificación 2026-1'!X:X,"HIBRIDO PRESENCIAL"))</f>
        <v>0</v>
      </c>
      <c r="DM294" s="81" t="str">
        <f t="shared" si="62"/>
        <v/>
      </c>
      <c r="DN294" s="78">
        <f>IF(C294="","",SUMIFS('Planificación 2026-1'!R:R,'Planificación 2026-1'!W:W,C294,'Planificación 2026-1'!E:E,"SUNAMPE",'Planificación 2026-1'!X:X,"VIRTUAL"))</f>
        <v>0</v>
      </c>
      <c r="DO294" s="42">
        <f>IF(C294="","",SUMIFS('Planificación 2026-1'!R:R,'Planificación 2026-1'!W:W,C294,'Planificación 2026-1'!E:E,"SUNAMPE",'Planificación 2026-1'!X:X,"PRESENCIAL"))</f>
        <v>0</v>
      </c>
      <c r="DP294" s="81" t="str">
        <f t="shared" si="63"/>
        <v/>
      </c>
      <c r="DQ294" s="78">
        <f>IF(C294="","",SUMIFS('Planificación 2026-1'!R:R,'Planificación 2026-1'!W:W,C294,'Planificación 2026-1'!E:E,"HUAURA",'Planificación 2026-1'!X:X,"VIRTUAL"))</f>
        <v>0</v>
      </c>
      <c r="DR294" s="42">
        <f>IF(C294="","",SUMIFS('Planificación 2026-1'!R:R,'Planificación 2026-1'!W:W,C294,'Planificación 2026-1'!E:E,"HUAURA",'Planificación 2026-1'!X:X,"PRESENCIAL"))</f>
        <v>0</v>
      </c>
      <c r="DS294" s="48">
        <f>SUMIFS('Planificación 2026-1'!R:R,'Planificación 2026-1'!W:W,C294,'Planificación 2026-1'!E:E,"PRINCIPAL",'Planificación 2026-1'!X:X,"VIRTUAL",'Planificación 2026-1'!H:H,"&gt;2")</f>
        <v>0</v>
      </c>
      <c r="DT294" s="48">
        <f>SUMIFS('Planificación 2026-1'!R:R,'Planificación 2026-1'!W:W,C294,'Planificación 2026-1'!E:E,"PRINCIPAL",'Planificación 2026-1'!X:X,"&lt;&gt;VIRTUAL",'Planificación 2026-1'!H:H,"&gt;2")</f>
        <v>0</v>
      </c>
      <c r="DU294" s="48">
        <f>SUMIFS('Planificación 2026-1'!R:R,'Planificación 2026-1'!W:W,C294,'Planificación 2026-1'!E:E,"SUNAMPE",'Planificación 2026-1'!X:X,"VIRTUAL",'Planificación 2026-1'!H:H,"&gt;2")</f>
        <v>0</v>
      </c>
      <c r="DV294" s="48">
        <f>SUMIFS('Planificación 2026-1'!R:R,'Planificación 2026-1'!W:W,C294,'Planificación 2026-1'!E:E,"SUNAMPE",'Planificación 2026-1'!X:X,"&lt;&gt;VIRTUAL",'Planificación 2026-1'!H:H,"&gt;2")</f>
        <v>0</v>
      </c>
      <c r="DW294" s="48">
        <f>SUMIFS('Planificación 2026-1'!R:R,'Planificación 2026-1'!W:W,C294,'Planificación 2026-1'!E:E,"FILIAL",'Planificación 2026-1'!X:X,"VIRTUAL",'Planificación 2026-1'!H:H,"&gt;2")</f>
        <v>0</v>
      </c>
      <c r="DX294" s="48">
        <f>SUMIFS('Planificación 2026-1'!R:R,'Planificación 2026-1'!W:W,C294,'Planificación 2026-1'!E:E,"FILIAL",'Planificación 2026-1'!X:X,"&lt;&gt;VIRTUAL",'Planificación 2026-1'!H:H,"&gt;2")</f>
        <v>0</v>
      </c>
      <c r="DY294" s="48">
        <f>SUMIFS('Planificación 2026-1'!R:R,'Planificación 2026-1'!W:W,C294,'Planificación 2026-1'!E:E,"PORUMA",'Planificación 2026-1'!X:X,"VIRTUAL",'Planificación 2026-1'!H:H,"&gt;2")</f>
        <v>0</v>
      </c>
      <c r="DZ294" s="48">
        <f>SUMIFS('Planificación 2026-1'!R:R,'Planificación 2026-1'!W:W,C294,'Planificación 2026-1'!E:E,"PORUMA",'Planificación 2026-1'!X:X,"&lt;&gt;VIRTUAL",'Planificación 2026-1'!H:H,"&gt;2")</f>
        <v>0</v>
      </c>
      <c r="EA294" s="48">
        <f>SUMIFS('Planificación 2026-1'!R:R,'Planificación 2026-1'!W:W,C294,'Planificación 2026-1'!E:E,"HUAURA",'Planificación 2026-1'!X:X,"VIRTUAL",'Planificación 2026-1'!H:H,"&gt;2")</f>
        <v>0</v>
      </c>
      <c r="EB294" s="48">
        <f>SUMIFS('Planificación 2026-1'!R:R,'Planificación 2026-1'!W:W,C294,'Planificación 2026-1'!E:E,"HUAURA",'Planificación 2026-1'!X:X,"&lt;&gt;VIRTUAL",'Planificación 2026-1'!H:H,"&gt;2")</f>
        <v>0</v>
      </c>
      <c r="EC294" s="48">
        <f>SUMIFS('Planificación 2026-1'!R:R,'Planificación 2026-1'!W:W,C294,'Planificación 2026-1'!E:E,"PRINCIPAL",'Planificación 2026-1'!X:X,"VIRTUAL",'Planificación 2026-1'!H:H,"&lt;3")</f>
        <v>0</v>
      </c>
      <c r="ED294" s="48">
        <f>SUMIFS('Planificación 2026-1'!R:R,'Planificación 2026-1'!W:W,C294,'Planificación 2026-1'!E:E,"PRINCIPAL",'Planificación 2026-1'!X:X,"&lt;&gt;VIRTUAL",'Planificación 2026-1'!H:H,"&lt;3")</f>
        <v>0</v>
      </c>
      <c r="EE294" s="48">
        <f>SUMIFS('Planificación 2026-1'!R:R,'Planificación 2026-1'!W:W,C294,'Planificación 2026-1'!E:E,"SUNAMPE",'Planificación 2026-1'!X:X,"VIRTUAL",'Planificación 2026-1'!H:H,"&lt;3")</f>
        <v>0</v>
      </c>
      <c r="EF294" s="48">
        <f>SUMIFS('Planificación 2026-1'!R:R,'Planificación 2026-1'!W:W,C294,'Planificación 2026-1'!E:E,"SUNAMPE",'Planificación 2026-1'!X:X,"&lt;&gt;VIRTUAL",'Planificación 2026-1'!H:H,"&lt;3")</f>
        <v>0</v>
      </c>
      <c r="EG294" s="48">
        <f>SUMIFS('Planificación 2026-1'!R:R,'Planificación 2026-1'!W:W,C294,'Planificación 2026-1'!E:E,"FILIAL",'Planificación 2026-1'!X:X,"VIRTUAL",'Planificación 2026-1'!H:H,"&lt;3")</f>
        <v>0</v>
      </c>
      <c r="EH294" s="48">
        <f>SUMIFS('Planificación 2026-1'!R:R,'Planificación 2026-1'!W:W,C294,'Planificación 2026-1'!E:E,"FILIAL",'Planificación 2026-1'!X:X,"&lt;&gt;VIRTUAL",'Planificación 2026-1'!H:H,"&lt;3")</f>
        <v>0</v>
      </c>
      <c r="EI294" s="48">
        <f>SUMIFS('Planificación 2026-1'!R:R,'Planificación 2026-1'!W:W,C294,'Planificación 2026-1'!E:E,"PORUMA",'Planificación 2026-1'!X:X,"VIRTUAL",'Planificación 2026-1'!H:H,"&lt;3")</f>
        <v>0</v>
      </c>
      <c r="EJ294" s="48">
        <f>SUMIFS('Planificación 2026-1'!R:R,'Planificación 2026-1'!W:W,C294,'Planificación 2026-1'!E:E,"PORUMA",'Planificación 2026-1'!X:X,"&lt;&gt;VIRTUAL",'Planificación 2026-1'!H:H,"&lt;3")</f>
        <v>0</v>
      </c>
      <c r="EK294" s="48">
        <f>SUMIFS('Planificación 2026-1'!R:R,'Planificación 2026-1'!W:W,C294,'Planificación 2026-1'!E:E,"HUAURA",'Planificación 2026-1'!X:X,"VIRTUAL",'Planificación 2026-1'!H:H,"&lt;3")</f>
        <v>0</v>
      </c>
      <c r="EL294" s="48">
        <f>SUMIFS('Planificación 2026-1'!R:R,'Planificación 2026-1'!W:W,C294,'Planificación 2026-1'!E:E,"HUAURA",'Planificación 2026-1'!X:X,"&lt;&gt;VIRTUAL",'Planificación 2026-1'!H:H,"&lt;3")</f>
        <v>0</v>
      </c>
      <c r="EM294" s="48">
        <f t="shared" si="64"/>
        <v>0</v>
      </c>
      <c r="EN294" s="48">
        <f t="shared" si="65"/>
        <v>0</v>
      </c>
      <c r="EO294" s="48">
        <f t="shared" si="66"/>
        <v>0</v>
      </c>
      <c r="EP294" s="48">
        <f t="shared" si="67"/>
        <v>0</v>
      </c>
      <c r="EQ294" s="48">
        <f t="shared" si="68"/>
        <v>0</v>
      </c>
      <c r="ER294" s="48"/>
      <c r="ES294" s="48">
        <f t="shared" si="69"/>
        <v>0</v>
      </c>
      <c r="ET294" s="48">
        <f t="shared" si="70"/>
        <v>0</v>
      </c>
      <c r="EU294" s="48" t="b">
        <f t="shared" si="71"/>
        <v>1</v>
      </c>
      <c r="EV294" s="48" t="str">
        <f t="shared" si="72"/>
        <v/>
      </c>
      <c r="EW294" s="48" t="str">
        <f t="shared" si="73"/>
        <v>PRESENCIAL</v>
      </c>
    </row>
    <row r="295" spans="2:153" x14ac:dyDescent="0.3">
      <c r="B295" s="383">
        <v>292</v>
      </c>
      <c r="C295" s="107" t="s">
        <v>1137</v>
      </c>
      <c r="D295" s="82">
        <f>SUMIF('Planificación 2026-1'!W:W,C295,'Planificación 2026-1'!R:R)</f>
        <v>0</v>
      </c>
      <c r="E295" s="385" t="s">
        <v>341</v>
      </c>
      <c r="F295" s="386" t="s">
        <v>430</v>
      </c>
      <c r="G295" s="107" t="s">
        <v>302</v>
      </c>
      <c r="H295" s="107" t="s">
        <v>435</v>
      </c>
      <c r="I295" s="77" t="str">
        <f>IF(SUM(COUNTIFS('Planificación 2026-1'!E:E,"PRINCIPAL",'Planificación 2026-1'!W:W,C295,'Planificación 2026-1'!G:G,"AF"))&gt;0,"P01"," ")</f>
        <v xml:space="preserve"> </v>
      </c>
      <c r="J295" s="78" t="str">
        <f>IF(SUM(COUNTIFS('Planificación 2026-1'!E:E,"PRINCIPAL",'Planificación 2026-1'!W:W,C295,'Planificación 2026-1'!G:G,"EN"))&gt;0,"P02"," ")</f>
        <v xml:space="preserve"> </v>
      </c>
      <c r="K295" s="78" t="str">
        <f>IF(SUM(COUNTIFS('Planificación 2026-1'!E:E,"PRINCIPAL",'Planificación 2026-1'!W:W,C295,'Planificación 2026-1'!G:G,"IS"))&gt;0,"P03"," ")</f>
        <v xml:space="preserve"> </v>
      </c>
      <c r="L295" s="78" t="str">
        <f>IF(SUM(COUNTIFS('Planificación 2026-1'!E:E,"PRINCIPAL",'Planificación 2026-1'!W:W,C295,'Planificación 2026-1'!G:G,"PS"))&gt;0,"P04"," ")</f>
        <v xml:space="preserve"> </v>
      </c>
      <c r="M295" s="78"/>
      <c r="N295" s="78" t="str">
        <f>IF(SUM(COUNTIFS('Planificación 2026-1'!E:E,"PRINCIPAL",'Planificación 2026-1'!W:W,C295,'Planificación 2026-1'!G:G,"IN"))&gt;0,"P06"," ")</f>
        <v xml:space="preserve"> </v>
      </c>
      <c r="O295" s="78" t="str">
        <f>IF(SUM(COUNTIFS('Planificación 2026-1'!E:E,"PRINCIPAL",'Planificación 2026-1'!W:W,C295,'Planificación 2026-1'!G:G,"CA"))&gt;0,"P07"," ")</f>
        <v xml:space="preserve"> </v>
      </c>
      <c r="P295" s="78" t="str">
        <f>IF(SUM(COUNTIFS('Planificación 2026-1'!E:E,"PRINCIPAL",'Planificación 2026-1'!W:W,C295,'Planificación 2026-1'!G:G,"DE"))&gt;0,"P08"," ")</f>
        <v xml:space="preserve"> </v>
      </c>
      <c r="Q295" s="78" t="str">
        <f>IF(SUM(COUNTIFS('Planificación 2026-1'!E:E,"PRINCIPAL",'Planificación 2026-1'!W:W,C295,'Planificación 2026-1'!G:G,"OB"))&gt;0,"P09"," ")</f>
        <v xml:space="preserve"> </v>
      </c>
      <c r="R295" s="78" t="str">
        <f>IF(SUM(COUNTIFS('Planificación 2026-1'!E:E,"PRINCIPAL",'Planificación 2026-1'!W:W,C295,'Planificación 2026-1'!G:G,"MH"))&gt;0,"P31"," ")</f>
        <v xml:space="preserve"> </v>
      </c>
      <c r="S295" s="78" t="str">
        <f>IF(SUM(COUNTIFS('Planificación 2026-1'!E:E,"PRINCIPAL",'Planificación 2026-1'!W:W,C295,'Planificación 2026-1'!G:G,"IC"))&gt;0,"P32"," ")</f>
        <v xml:space="preserve"> </v>
      </c>
      <c r="T295" s="78" t="str">
        <f>IF(SUM(COUNTIFS('Planificación 2026-1'!E:E,"PRINCIPAL",'Planificación 2026-1'!W:W,C295,'Planificación 2026-1'!G:G,"AR"))&gt;0,"P34"," ")</f>
        <v xml:space="preserve"> </v>
      </c>
      <c r="U295" s="78" t="str">
        <f>IF(SUM(COUNTIFS('Planificación 2026-1'!E:E,"PRINCIPAL",'Planificación 2026-1'!W:W,C295,'Planificación 2026-1'!G:G,"T1"))&gt;0,"P35"," ")</f>
        <v xml:space="preserve"> </v>
      </c>
      <c r="V295" s="78" t="str">
        <f>IF(SUM(COUNTIFS('Planificación 2026-1'!E:E,"PRINCIPAL",'Planificación 2026-1'!W:W,C295,'Planificación 2026-1'!G:G,"T3"))&gt;0,"P36"," ")</f>
        <v xml:space="preserve"> </v>
      </c>
      <c r="W295" s="78" t="str">
        <f>IF(SUM(COUNTIFS('Planificación 2026-1'!E:E,"PRINCIPAL",'Planificación 2026-1'!W:W,C295,'Planificación 2026-1'!G:G,"T2"))&gt;0,"P37"," ")</f>
        <v xml:space="preserve"> </v>
      </c>
      <c r="X295" s="78" t="str">
        <f>IF(SUM(COUNTIFS('Planificación 2026-1'!E:E,"PRINCIPAL",'Planificación 2026-1'!W:W,C295,'Planificación 2026-1'!G:G,"AE"))&gt;0,"P38"," ")</f>
        <v xml:space="preserve"> </v>
      </c>
      <c r="Y295" s="78" t="str">
        <f>IF(SUM(COUNTIFS('Planificación 2026-1'!E:E,"PRINCIPAL",'Planificación 2026-1'!W:W,C295,'Planificación 2026-1'!G:G,"T4"))&gt;0,"P55"," ")</f>
        <v xml:space="preserve"> </v>
      </c>
      <c r="Z295" s="78" t="str">
        <f>IF(SUM(COUNTIFS('Planificación 2026-1'!E:E,"FILIAL",'Planificación 2026-1'!W:W,C295,'Planificación 2026-1'!G:G,"AF"))&gt;0," P01"," ")</f>
        <v xml:space="preserve"> </v>
      </c>
      <c r="AA295" s="78" t="str">
        <f>IF(SUM(COUNTIFS('Planificación 2026-1'!E:E,"FILIAL",'Planificación 2026-1'!W:W,C295,'Planificación 2026-1'!G:G,"EN"))&gt;0,"P02"," ")</f>
        <v xml:space="preserve"> </v>
      </c>
      <c r="AB295" s="78" t="str">
        <f>IF(SUM(COUNTIFS('Planificación 2026-1'!E:E,"FILIAL",'Planificación 2026-1'!W:W,C295,'Planificación 2026-1'!G:G,"IS"))&gt;0,"P03"," ")</f>
        <v xml:space="preserve"> </v>
      </c>
      <c r="AC295" s="78" t="str">
        <f>IF(SUM(COUNTIFS('Planificación 2026-1'!E:E,"FILIAL",'Planificación 2026-1'!W:W,C295,'Planificación 2026-1'!G:G,"PS"))&gt;0,"P04"," ")</f>
        <v xml:space="preserve"> </v>
      </c>
      <c r="AD295" s="78"/>
      <c r="AE295" s="78" t="str">
        <f>IF(SUM(COUNTIFS('Planificación 2026-1'!E:E,"FILIAL",'Planificación 2026-1'!W:W,C295,'Planificación 2026-1'!G:G,"IN"))&gt;0,"P06"," ")</f>
        <v xml:space="preserve"> </v>
      </c>
      <c r="AF295" s="78" t="str">
        <f>IF(SUM(COUNTIFS('Planificación 2026-1'!E:E,"FILIAL",'Planificación 2026-1'!W:W,C295,'Planificación 2026-1'!G:G,"CA"))&gt;0,"P07"," ")</f>
        <v xml:space="preserve"> </v>
      </c>
      <c r="AG295" s="78" t="str">
        <f>IF(SUM(COUNTIFS('Planificación 2026-1'!E:E,"FILIAL",'Planificación 2026-1'!W:W,C295,'Planificación 2026-1'!G:G,"DE"))&gt;0,"P08"," ")</f>
        <v xml:space="preserve"> </v>
      </c>
      <c r="AH295" s="78" t="str">
        <f>IF(SUM(COUNTIFS('Planificación 2026-1'!E:E,"FILIAL",'Planificación 2026-1'!W:W,C295,'Planificación 2026-1'!G:G,"OB"))&gt;0,"P09"," ")</f>
        <v xml:space="preserve"> </v>
      </c>
      <c r="AI295" s="78" t="str">
        <f>IF(SUM(COUNTIFS('Planificación 2026-1'!E:E,"FILIAL",'Planificación 2026-1'!W:W,C295,'Planificación 2026-1'!G:G,"MH"))&gt;0,"P31"," ")</f>
        <v xml:space="preserve"> </v>
      </c>
      <c r="AJ295" s="78" t="str">
        <f>IF(SUM(COUNTIFS('Planificación 2026-1'!E:E,"FILIAL",'Planificación 2026-1'!W:W,C295,'Planificación 2026-1'!G:G,"IC"))&gt;0,"P32"," ")</f>
        <v xml:space="preserve"> </v>
      </c>
      <c r="AK295" s="78" t="str">
        <f>IF(SUM(COUNTIFS('Planificación 2026-1'!E:E,"FILIAL",'Planificación 2026-1'!W:W,C295,'Planificación 2026-1'!G:G,"AR"))&gt;0,"P34"," ")</f>
        <v xml:space="preserve"> </v>
      </c>
      <c r="AL295" s="78" t="str">
        <f>IF(SUM(COUNTIFS('Planificación 2026-1'!E:E,"FILIAL",'Planificación 2026-1'!W:W,C295,'Planificación 2026-1'!G:G,"T1"))&gt;0,"P35"," ")</f>
        <v xml:space="preserve"> </v>
      </c>
      <c r="AM295" s="78" t="str">
        <f>IF(SUM(COUNTIFS('Planificación 2026-1'!E:E,"FILIAL",'Planificación 2026-1'!W:W,C295,'Planificación 2026-1'!G:G,"T3"))&gt;0,"P36"," ")</f>
        <v xml:space="preserve"> </v>
      </c>
      <c r="AN295" s="78" t="str">
        <f>IF(SUM(COUNTIFS('Planificación 2026-1'!E:E,"FILIAL",'Planificación 2026-1'!W:W,C295,'Planificación 2026-1'!G:G,"T2"))&gt;0,"P37"," ")</f>
        <v xml:space="preserve"> </v>
      </c>
      <c r="AO295" s="78" t="str">
        <f>IF(SUM(COUNTIFS('Planificación 2026-1'!E:E,"FILIAL",'Planificación 2026-1'!W:W,C295,'Planificación 2026-1'!G:G,"AE"))&gt;0,"P38"," ")</f>
        <v xml:space="preserve"> </v>
      </c>
      <c r="AP295" s="78" t="str">
        <f>IF(SUM(COUNTIFS('Planificación 2026-1'!E:E,"FILIAL",'Planificación 2026-1'!W:W,C295,'Planificación 2026-1'!G:G,"T4"))&gt;0,"P55"," ")</f>
        <v xml:space="preserve"> </v>
      </c>
      <c r="AQ295" s="78" t="str">
        <f>IF(SUM(COUNTIFS('Planificación 2026-1'!E:E,"SUNAMPE",'Planificación 2026-1'!W:W,C295,'Planificación 2026-1'!G:G,"AF"))&gt;0," P01"," ")</f>
        <v xml:space="preserve"> </v>
      </c>
      <c r="AR295" s="78" t="str">
        <f>IF(SUM(COUNTIFS('Planificación 2026-1'!E:E,"SUNAMPE",'Planificación 2026-1'!W:W,C295,'Planificación 2026-1'!G:G,"EN"))&gt;0,"P02"," ")</f>
        <v xml:space="preserve"> </v>
      </c>
      <c r="AS295" s="78" t="str">
        <f>IF(SUM(COUNTIFS('Planificación 2026-1'!E:E,"SUNAMPE",'Planificación 2026-1'!W:W,C295,'Planificación 2026-1'!G:G,"IS"))&gt;0,"P03"," ")</f>
        <v xml:space="preserve"> </v>
      </c>
      <c r="AT295" s="78" t="str">
        <f>IF(SUM(COUNTIFS('Planificación 2026-1'!E:E,"SUNAMPE",'Planificación 2026-1'!W:W,C295,'Planificación 2026-1'!G:G,"PS"))&gt;0,"P04"," ")</f>
        <v xml:space="preserve"> </v>
      </c>
      <c r="AU295" s="78"/>
      <c r="AV295" s="78" t="str">
        <f>IF(SUM(COUNTIFS('Planificación 2026-1'!E:E,"SUNAMPE",'Planificación 2026-1'!W:W,C295,'Planificación 2026-1'!G:G,"IN"))&gt;0,"P06"," ")</f>
        <v xml:space="preserve"> </v>
      </c>
      <c r="AW295" s="78" t="str">
        <f>IF(SUM(COUNTIFS('Planificación 2026-1'!E:E,"SUNAMPE",'Planificación 2026-1'!W:W,C295,'Planificación 2026-1'!G:G,"CA"))&gt;0,"P07"," ")</f>
        <v xml:space="preserve"> </v>
      </c>
      <c r="AX295" s="78" t="str">
        <f>IF(SUM(COUNTIFS('Planificación 2026-1'!E:E,"SUNAMPE",'Planificación 2026-1'!W:W,C295,'Planificación 2026-1'!G:G,"DE"))&gt;0,"P08"," ")</f>
        <v xml:space="preserve"> </v>
      </c>
      <c r="AY295" s="78" t="str">
        <f>IF(SUM(COUNTIFS('Planificación 2026-1'!E:E,"SUNAMPE",'Planificación 2026-1'!W:W,C295,'Planificación 2026-1'!G:G,"OB"))&gt;0,"P09"," ")</f>
        <v xml:space="preserve"> </v>
      </c>
      <c r="AZ295" s="78" t="str">
        <f>IF(SUM(COUNTIFS('Planificación 2026-1'!E:E,"SUNAMPE",'Planificación 2026-1'!W:W,C295,'Planificación 2026-1'!G:G,"MH"))&gt;0,"P31"," ")</f>
        <v xml:space="preserve"> </v>
      </c>
      <c r="BA295" s="78" t="str">
        <f>IF(SUM(COUNTIFS('Planificación 2026-1'!E:E,"SUNAMPE",'Planificación 2026-1'!W:W,C295,'Planificación 2026-1'!G:G,"IC"))&gt;0,"P32"," ")</f>
        <v xml:space="preserve"> </v>
      </c>
      <c r="BB295" s="78" t="str">
        <f>IF(SUM(COUNTIFS('Planificación 2026-1'!E:E,"SUNAMPE",'Planificación 2026-1'!W:W,C295,'Planificación 2026-1'!G:G,"AR"))&gt;0,"P34"," ")</f>
        <v xml:space="preserve"> </v>
      </c>
      <c r="BC295" s="78" t="str">
        <f>IF(SUM(COUNTIFS('Planificación 2026-1'!E:E,"SUNAMPE",'Planificación 2026-1'!W:W,C295,'Planificación 2026-1'!G:G,"T1"))&gt;0,"P35"," ")</f>
        <v xml:space="preserve"> </v>
      </c>
      <c r="BD295" s="78" t="str">
        <f>IF(SUM(COUNTIFS('Planificación 2026-1'!E:E,"SUNAMPE",'Planificación 2026-1'!W:W,C295,'Planificación 2026-1'!G:G,"T3"))&gt;0,"P36"," ")</f>
        <v xml:space="preserve"> </v>
      </c>
      <c r="BE295" s="78" t="str">
        <f>IF(SUM(COUNTIFS('Planificación 2026-1'!E:E,"SUNAMPE",'Planificación 2026-1'!W:W,C295,'Planificación 2026-1'!G:G,"T2"))&gt;0,"P37"," ")</f>
        <v xml:space="preserve"> </v>
      </c>
      <c r="BF295" s="78" t="str">
        <f>IF(SUM(COUNTIFS('Planificación 2026-1'!E:E,"SUNAMPE",'Planificación 2026-1'!W:W,C295,'Planificación 2026-1'!G:G,"AE"))&gt;0,"P38"," ")</f>
        <v xml:space="preserve"> </v>
      </c>
      <c r="BG295" s="78" t="str">
        <f>IF(SUM(COUNTIFS('Planificación 2026-1'!E:E,"SUNAMPE",'Planificación 2026-1'!W:W,C295,'Planificación 2026-1'!G:G,"T4"))&gt;0,"P55"," ")</f>
        <v xml:space="preserve"> </v>
      </c>
      <c r="BH295" s="78" t="str">
        <f>IF(SUM(COUNTIFS('Planificación 2026-1'!E:E,"HUAURA",'Planificación 2026-1'!W:W,C295,'Planificación 2026-1'!G:G,"AF"))&gt;0," P01"," ")</f>
        <v xml:space="preserve"> </v>
      </c>
      <c r="BI295" s="78" t="str">
        <f>IF(SUM(COUNTIFS('Planificación 2026-1'!E:E,"HUAURA",'Planificación 2026-1'!W:W,C295,'Planificación 2026-1'!G:G,"EN"))&gt;0,"P02"," ")</f>
        <v xml:space="preserve"> </v>
      </c>
      <c r="BJ295" s="78" t="str">
        <f>IF(SUM(COUNTIFS('Planificación 2026-1'!E:E,"HUAURA",'Planificación 2026-1'!W:W,C295,'Planificación 2026-1'!G:G,"IS"))&gt;0,"P03"," ")</f>
        <v xml:space="preserve"> </v>
      </c>
      <c r="BK295" s="78" t="str">
        <f>IF(SUM(COUNTIFS('Planificación 2026-1'!E:E,"HUAURA",'Planificación 2026-1'!W:W,C295,'Planificación 2026-1'!G:G,"PS"))&gt;0,"P04"," ")</f>
        <v xml:space="preserve"> </v>
      </c>
      <c r="BL295" s="78"/>
      <c r="BM295" s="78" t="str">
        <f>IF(SUM(COUNTIFS('Planificación 2026-1'!E:E,"HUAURA",'Planificación 2026-1'!W:W,C295,'Planificación 2026-1'!G:G,"IN"))&gt;0,"P06"," ")</f>
        <v xml:space="preserve"> </v>
      </c>
      <c r="BN295" s="78" t="str">
        <f>IF(SUM(COUNTIFS('Planificación 2026-1'!E:E,"HUAURA",'Planificación 2026-1'!W:W,C295,'Planificación 2026-1'!G:G,"CA"))&gt;0,"P07"," ")</f>
        <v xml:space="preserve"> </v>
      </c>
      <c r="BO295" s="78" t="str">
        <f>IF(SUM(COUNTIFS('Planificación 2026-1'!E:E,"HUAURA",'Planificación 2026-1'!W:W,C295,'Planificación 2026-1'!G:G,"DE"))&gt;0,"P08"," ")</f>
        <v xml:space="preserve"> </v>
      </c>
      <c r="BP295" s="78" t="str">
        <f>IF(SUM(COUNTIFS('Planificación 2026-1'!E:E,"HUAURA",'Planificación 2026-1'!W:W,C295,'Planificación 2026-1'!G:G,"OB"))&gt;0,"P09"," ")</f>
        <v xml:space="preserve"> </v>
      </c>
      <c r="BQ295" s="78" t="str">
        <f>IF(SUM(COUNTIFS('Planificación 2026-1'!E:E,"HUAURA",'Planificación 2026-1'!W:W,C295,'Planificación 2026-1'!G:G,"MH"))&gt;0,"P31"," ")</f>
        <v xml:space="preserve"> </v>
      </c>
      <c r="BR295" s="78" t="str">
        <f>IF(SUM(COUNTIFS('Planificación 2026-1'!E:E,"HUAURA",'Planificación 2026-1'!W:W,C295,'Planificación 2026-1'!G:G,"IC"))&gt;0,"P32"," ")</f>
        <v xml:space="preserve"> </v>
      </c>
      <c r="BS295" s="78" t="str">
        <f>IF(SUM(COUNTIFS('Planificación 2026-1'!E:E,"HUAURA",'Planificación 2026-1'!W:W,C295,'Planificación 2026-1'!G:G,"AR"))&gt;0,"P34"," ")</f>
        <v xml:space="preserve"> </v>
      </c>
      <c r="BT295" s="78" t="str">
        <f>IF(SUM(COUNTIFS('Planificación 2026-1'!E:E,"HUAURA",'Planificación 2026-1'!W:W,C295,'Planificación 2026-1'!G:G,"T1"))&gt;0,"P35"," ")</f>
        <v xml:space="preserve"> </v>
      </c>
      <c r="BU295" s="78" t="str">
        <f>IF(SUM(COUNTIFS('Planificación 2026-1'!E:E,"HUAURA",'Planificación 2026-1'!W:W,C295,'Planificación 2026-1'!G:G,"T3"))&gt;0,"P36"," ")</f>
        <v xml:space="preserve"> </v>
      </c>
      <c r="BV295" s="78" t="str">
        <f>IF(SUM(COUNTIFS('Planificación 2026-1'!E:E,"HUAURA",'Planificación 2026-1'!W:W,C295,'Planificación 2026-1'!G:G,"T2"))&gt;0,"P37"," ")</f>
        <v xml:space="preserve"> </v>
      </c>
      <c r="BW295" s="78" t="str">
        <f>IF(SUM(COUNTIFS('Planificación 2026-1'!E:E,"HUAURA",'Planificación 2026-1'!W:W,C295,'Planificación 2026-1'!G:G,"AE"))&gt;0,"P38"," ")</f>
        <v xml:space="preserve"> </v>
      </c>
      <c r="BX295" s="78" t="str">
        <f>IF(SUM(COUNTIFS('Planificación 2026-1'!E:E,"HUAURA",'Planificación 2026-1'!W:W,C295,'Planificación 2026-1'!G:G,"T4"))&gt;0,"P55"," ")</f>
        <v xml:space="preserve"> </v>
      </c>
      <c r="BY295" s="79">
        <f>SUMIFS('Planificación 2026-1'!R:R,'Planificación 2026-1'!W:W,C295,'Planificación 2026-1'!G:G,"AF",'Planificación 2026-1'!H:H,"&gt;2")</f>
        <v>0</v>
      </c>
      <c r="BZ295" s="79">
        <f>SUMIFS('Planificación 2026-1'!R:R,'Planificación 2026-1'!W:W,C295,'Planificación 2026-1'!G:G,"EN",'Planificación 2026-1'!H:H,"&gt;2")</f>
        <v>0</v>
      </c>
      <c r="CA295" s="79">
        <f>SUMIFS('Planificación 2026-1'!R:R,'Planificación 2026-1'!W:W,C295,'Planificación 2026-1'!G:G,"IS",'Planificación 2026-1'!H:H,"&gt;2")</f>
        <v>0</v>
      </c>
      <c r="CB295" s="79">
        <f>SUMIFS('Planificación 2026-1'!R:R,'Planificación 2026-1'!W:W,C295,'Planificación 2026-1'!G:G,"PS",'Planificación 2026-1'!H:H,"&gt;2")</f>
        <v>0</v>
      </c>
      <c r="CC295" s="79">
        <f>SUMIFS('Planificación 2026-1'!R:R,'Planificación 2026-1'!W:W,C295,'Planificación 2026-1'!G:G,"IN",'Planificación 2026-1'!H:H,"&gt;2")</f>
        <v>0</v>
      </c>
      <c r="CD295" s="79">
        <f>SUMIFS('Planificación 2026-1'!R:R,'Planificación 2026-1'!W:W,C295,'Planificación 2026-1'!G:G,"CA",'Planificación 2026-1'!H:H,"&gt;2")</f>
        <v>0</v>
      </c>
      <c r="CE295" s="79">
        <f>SUMIFS('Planificación 2026-1'!R:R,'Planificación 2026-1'!W:W,C295,'Planificación 2026-1'!G:G,"DE",'Planificación 2026-1'!H:H,"&gt;2")</f>
        <v>0</v>
      </c>
      <c r="CF295" s="79">
        <f>SUMIFS('Planificación 2026-1'!R:R,'Planificación 2026-1'!W:W,C295,'Planificación 2026-1'!G:G,"OB",'Planificación 2026-1'!H:H,"&gt;2")</f>
        <v>0</v>
      </c>
      <c r="CG295" s="79">
        <f>SUMIFS('Planificación 2026-1'!R:R,'Planificación 2026-1'!W:W,C295,'Planificación 2026-1'!G:G,"MH",'Planificación 2026-1'!H:H,"&gt;2")</f>
        <v>0</v>
      </c>
      <c r="CH295" s="79">
        <f>SUMIFS('Planificación 2026-1'!R:R,'Planificación 2026-1'!W:W,C295,'Planificación 2026-1'!G:G,"IC",'Planificación 2026-1'!H:H,"&gt;2")</f>
        <v>0</v>
      </c>
      <c r="CI295" s="79">
        <f>SUMIFS('Planificación 2026-1'!R:R,'Planificación 2026-1'!W:W,C295,'Planificación 2026-1'!G:G,"AR",'Planificación 2026-1'!H:H,"&gt;2")</f>
        <v>0</v>
      </c>
      <c r="CJ295" s="79">
        <f>SUMIFS('Planificación 2026-1'!R:R,'Planificación 2026-1'!W:W,C295,'Planificación 2026-1'!G:G,"T1",'Planificación 2026-1'!H:H,"&gt;2")</f>
        <v>0</v>
      </c>
      <c r="CK295" s="79">
        <f>SUMIFS('Planificación 2026-1'!R:R,'Planificación 2026-1'!W:W,C295,'Planificación 2026-1'!G:G,"T3",'Planificación 2026-1'!H:H,"&gt;2")</f>
        <v>0</v>
      </c>
      <c r="CL295" s="79">
        <f>SUMIFS('Planificación 2026-1'!R:R,'Planificación 2026-1'!W:W,C295,'Planificación 2026-1'!G:G,"T2",'Planificación 2026-1'!H:H,"&gt;2")</f>
        <v>0</v>
      </c>
      <c r="CM295" s="79">
        <f>SUMIFS('Planificación 2026-1'!R:R,'Planificación 2026-1'!W:W,C295,'Planificación 2026-1'!G:G,"AE",'Planificación 2026-1'!H:H,"&gt;2")</f>
        <v>0</v>
      </c>
      <c r="CN295" s="79">
        <f>SUMIFS('Planificación 2026-1'!R:R,'Planificación 2026-1'!W:W,C295,'Planificación 2026-1'!G:G,"T4",'Planificación 2026-1'!H:H,"&gt;2")</f>
        <v>0</v>
      </c>
      <c r="CO295" s="79">
        <f>SUMIFS('Planificación 2026-1'!R:R,'Planificación 2026-1'!W:W,C295,'Planificación 2026-1'!G:G,"AF",'Planificación 2026-1'!H:H,"&lt;3")</f>
        <v>0</v>
      </c>
      <c r="CP295" s="79">
        <f>SUMIFS('Planificación 2026-1'!R:R,'Planificación 2026-1'!W:W,C295,'Planificación 2026-1'!G:G,"EN",'Planificación 2026-1'!H:H,"&lt;3")</f>
        <v>0</v>
      </c>
      <c r="CQ295" s="79">
        <f>SUMIFS('Planificación 2026-1'!R:R,'Planificación 2026-1'!W:W,C295,'Planificación 2026-1'!G:G,"IS",'Planificación 2026-1'!H:H,"&lt;3")</f>
        <v>0</v>
      </c>
      <c r="CR295" s="79">
        <f>SUMIFS('Planificación 2026-1'!R:R,'Planificación 2026-1'!W:W,C295,'Planificación 2026-1'!G:G,"PS",'Planificación 2026-1'!H:H,"&lt;3")</f>
        <v>0</v>
      </c>
      <c r="CS295" s="79">
        <f>SUMIFS('Planificación 2026-1'!R:R,'Planificación 2026-1'!W:W,C295,'Planificación 2026-1'!G:G,"IN",'Planificación 2026-1'!H:H,"&lt;3")</f>
        <v>0</v>
      </c>
      <c r="CT295" s="79">
        <f>SUMIFS('Planificación 2026-1'!R:R,'Planificación 2026-1'!W:W,C295,'Planificación 2026-1'!G:G,"CA",'Planificación 2026-1'!H:H,"&lt;3")</f>
        <v>0</v>
      </c>
      <c r="CU295" s="79">
        <f>SUMIFS('Planificación 2026-1'!R:R,'Planificación 2026-1'!W:W,C295,'Planificación 2026-1'!G:G,"DE",'Planificación 2026-1'!H:H,"&lt;3")</f>
        <v>0</v>
      </c>
      <c r="CV295" s="79">
        <f>SUMIFS('Planificación 2026-1'!R:R,'Planificación 2026-1'!W:W,C295,'Planificación 2026-1'!G:G,"OB",'Planificación 2026-1'!H:H,"&lt;3")</f>
        <v>0</v>
      </c>
      <c r="CW295" s="79">
        <f>SUMIFS('Planificación 2026-1'!R:R,'Planificación 2026-1'!W:W,C295,'Planificación 2026-1'!G:G,"MH",'Planificación 2026-1'!H:H,"&lt;3")</f>
        <v>0</v>
      </c>
      <c r="CX295" s="79">
        <f>SUMIFS('Planificación 2026-1'!R:R,'Planificación 2026-1'!W:W,C295,'Planificación 2026-1'!G:G,"IC",'Planificación 2026-1'!H:H,"&lt;3")</f>
        <v>0</v>
      </c>
      <c r="CY295" s="79">
        <f>SUMIFS('Planificación 2026-1'!R:R,'Planificación 2026-1'!W:W,C295,'Planificación 2026-1'!G:G,"AR",'Planificación 2026-1'!H:H,"&lt;3")</f>
        <v>0</v>
      </c>
      <c r="CZ295" s="79">
        <f>SUMIFS('Planificación 2026-1'!R:R,'Planificación 2026-1'!W:W,C295,'Planificación 2026-1'!G:G,"T1",'Planificación 2026-1'!H:H,"&lt;3")</f>
        <v>0</v>
      </c>
      <c r="DA295" s="79">
        <f>SUMIFS('Planificación 2026-1'!R:R,'Planificación 2026-1'!W:W,C295,'Planificación 2026-1'!G:G,"T3",'Planificación 2026-1'!H:H,"&lt;3")</f>
        <v>0</v>
      </c>
      <c r="DB295" s="79">
        <f>SUMIFS('Planificación 2026-1'!R:R,'Planificación 2026-1'!W:W,C295,'Planificación 2026-1'!G:G,"T2",'Planificación 2026-1'!H:H,"&lt;3")</f>
        <v>0</v>
      </c>
      <c r="DC295" s="79">
        <f>SUMIFS('Planificación 2026-1'!R:R,'Planificación 2026-1'!W:W,C295,'Planificación 2026-1'!G:G,"AE",'Planificación 2026-1'!H:H,"&lt;3")</f>
        <v>0</v>
      </c>
      <c r="DD295" s="79">
        <f>SUMIFS('Planificación 2026-1'!R:R,'Planificación 2026-1'!W:W,C295,'Planificación 2026-1'!G:G,"T4",'Planificación 2026-1'!H:H,"&lt;3")</f>
        <v>0</v>
      </c>
      <c r="DE295" s="78" t="str">
        <f t="shared" si="60"/>
        <v/>
      </c>
      <c r="DF295" s="30">
        <f>IF(C295="","",SUMIFS('Planificación 2026-1'!R:R,'Planificación 2026-1'!W:W,C295,'Planificación 2026-1'!E:E,"PRINCIPAL",'Planificación 2026-1'!X:X,"VIRTUAL"))</f>
        <v>0</v>
      </c>
      <c r="DG295" s="30">
        <f>IF(C295="","",SUMIFS('Planificación 2026-1'!R:R,'Planificación 2026-1'!W:W,C295,'Planificación 2026-1'!E:E,"PRINCIPAL",'Planificación 2026-1'!X:X,"PRESENCIAL"))</f>
        <v>0</v>
      </c>
      <c r="DH295" s="30">
        <f>IF(C295="","",SUMIFS('Planificación 2026-1'!R:R,'Planificación 2026-1'!W:W,C295,'Planificación 2026-1'!E:E,"PRINCIPAL",'Planificación 2026-1'!X:X,"HIBRIDO PRESENCIAL"))</f>
        <v>0</v>
      </c>
      <c r="DI295" s="78" t="str">
        <f t="shared" si="61"/>
        <v/>
      </c>
      <c r="DJ295" s="78">
        <f>IF(C295="","",SUMIFS('Planificación 2026-1'!R:R,'Planificación 2026-1'!W:W,C295,'Planificación 2026-1'!E:E,"FILIAL",'Planificación 2026-1'!X:X,"VIRTUAL"))</f>
        <v>0</v>
      </c>
      <c r="DK295" s="80">
        <f>IF(C295="","",SUMIFS('Planificación 2026-1'!R:R,'Planificación 2026-1'!W:W,C295,'Planificación 2026-1'!E:E,"FILIAL",'Planificación 2026-1'!X:X,"PRESENCIAL"))</f>
        <v>0</v>
      </c>
      <c r="DL295" s="42">
        <f>IF(C295="","",SUMIFS('Planificación 2026-1'!R:R,'Planificación 2026-1'!W:W,C295,'Planificación 2026-1'!E:E,"FILIAL",'Planificación 2026-1'!X:X,"HIBRIDO PRESENCIAL"))</f>
        <v>0</v>
      </c>
      <c r="DM295" s="81" t="str">
        <f t="shared" si="62"/>
        <v/>
      </c>
      <c r="DN295" s="78">
        <f>IF(C295="","",SUMIFS('Planificación 2026-1'!R:R,'Planificación 2026-1'!W:W,C295,'Planificación 2026-1'!E:E,"SUNAMPE",'Planificación 2026-1'!X:X,"VIRTUAL"))</f>
        <v>0</v>
      </c>
      <c r="DO295" s="42">
        <f>IF(C295="","",SUMIFS('Planificación 2026-1'!R:R,'Planificación 2026-1'!W:W,C295,'Planificación 2026-1'!E:E,"SUNAMPE",'Planificación 2026-1'!X:X,"PRESENCIAL"))</f>
        <v>0</v>
      </c>
      <c r="DP295" s="81" t="str">
        <f t="shared" si="63"/>
        <v/>
      </c>
      <c r="DQ295" s="78">
        <f>IF(C295="","",SUMIFS('Planificación 2026-1'!R:R,'Planificación 2026-1'!W:W,C295,'Planificación 2026-1'!E:E,"HUAURA",'Planificación 2026-1'!X:X,"VIRTUAL"))</f>
        <v>0</v>
      </c>
      <c r="DR295" s="42">
        <f>IF(C295="","",SUMIFS('Planificación 2026-1'!R:R,'Planificación 2026-1'!W:W,C295,'Planificación 2026-1'!E:E,"HUAURA",'Planificación 2026-1'!X:X,"PRESENCIAL"))</f>
        <v>0</v>
      </c>
      <c r="DS295" s="48">
        <f>SUMIFS('Planificación 2026-1'!R:R,'Planificación 2026-1'!W:W,C295,'Planificación 2026-1'!E:E,"PRINCIPAL",'Planificación 2026-1'!X:X,"VIRTUAL",'Planificación 2026-1'!H:H,"&gt;2")</f>
        <v>0</v>
      </c>
      <c r="DT295" s="48">
        <f>SUMIFS('Planificación 2026-1'!R:R,'Planificación 2026-1'!W:W,C295,'Planificación 2026-1'!E:E,"PRINCIPAL",'Planificación 2026-1'!X:X,"&lt;&gt;VIRTUAL",'Planificación 2026-1'!H:H,"&gt;2")</f>
        <v>0</v>
      </c>
      <c r="DU295" s="48">
        <f>SUMIFS('Planificación 2026-1'!R:R,'Planificación 2026-1'!W:W,C295,'Planificación 2026-1'!E:E,"SUNAMPE",'Planificación 2026-1'!X:X,"VIRTUAL",'Planificación 2026-1'!H:H,"&gt;2")</f>
        <v>0</v>
      </c>
      <c r="DV295" s="48">
        <f>SUMIFS('Planificación 2026-1'!R:R,'Planificación 2026-1'!W:W,C295,'Planificación 2026-1'!E:E,"SUNAMPE",'Planificación 2026-1'!X:X,"&lt;&gt;VIRTUAL",'Planificación 2026-1'!H:H,"&gt;2")</f>
        <v>0</v>
      </c>
      <c r="DW295" s="48">
        <f>SUMIFS('Planificación 2026-1'!R:R,'Planificación 2026-1'!W:W,C295,'Planificación 2026-1'!E:E,"FILIAL",'Planificación 2026-1'!X:X,"VIRTUAL",'Planificación 2026-1'!H:H,"&gt;2")</f>
        <v>0</v>
      </c>
      <c r="DX295" s="48">
        <f>SUMIFS('Planificación 2026-1'!R:R,'Planificación 2026-1'!W:W,C295,'Planificación 2026-1'!E:E,"FILIAL",'Planificación 2026-1'!X:X,"&lt;&gt;VIRTUAL",'Planificación 2026-1'!H:H,"&gt;2")</f>
        <v>0</v>
      </c>
      <c r="DY295" s="48">
        <f>SUMIFS('Planificación 2026-1'!R:R,'Planificación 2026-1'!W:W,C295,'Planificación 2026-1'!E:E,"PORUMA",'Planificación 2026-1'!X:X,"VIRTUAL",'Planificación 2026-1'!H:H,"&gt;2")</f>
        <v>0</v>
      </c>
      <c r="DZ295" s="48">
        <f>SUMIFS('Planificación 2026-1'!R:R,'Planificación 2026-1'!W:W,C295,'Planificación 2026-1'!E:E,"PORUMA",'Planificación 2026-1'!X:X,"&lt;&gt;VIRTUAL",'Planificación 2026-1'!H:H,"&gt;2")</f>
        <v>0</v>
      </c>
      <c r="EA295" s="48">
        <f>SUMIFS('Planificación 2026-1'!R:R,'Planificación 2026-1'!W:W,C295,'Planificación 2026-1'!E:E,"HUAURA",'Planificación 2026-1'!X:X,"VIRTUAL",'Planificación 2026-1'!H:H,"&gt;2")</f>
        <v>0</v>
      </c>
      <c r="EB295" s="48">
        <f>SUMIFS('Planificación 2026-1'!R:R,'Planificación 2026-1'!W:W,C295,'Planificación 2026-1'!E:E,"HUAURA",'Planificación 2026-1'!X:X,"&lt;&gt;VIRTUAL",'Planificación 2026-1'!H:H,"&gt;2")</f>
        <v>0</v>
      </c>
      <c r="EC295" s="48">
        <f>SUMIFS('Planificación 2026-1'!R:R,'Planificación 2026-1'!W:W,C295,'Planificación 2026-1'!E:E,"PRINCIPAL",'Planificación 2026-1'!X:X,"VIRTUAL",'Planificación 2026-1'!H:H,"&lt;3")</f>
        <v>0</v>
      </c>
      <c r="ED295" s="48">
        <f>SUMIFS('Planificación 2026-1'!R:R,'Planificación 2026-1'!W:W,C295,'Planificación 2026-1'!E:E,"PRINCIPAL",'Planificación 2026-1'!X:X,"&lt;&gt;VIRTUAL",'Planificación 2026-1'!H:H,"&lt;3")</f>
        <v>0</v>
      </c>
      <c r="EE295" s="48">
        <f>SUMIFS('Planificación 2026-1'!R:R,'Planificación 2026-1'!W:W,C295,'Planificación 2026-1'!E:E,"SUNAMPE",'Planificación 2026-1'!X:X,"VIRTUAL",'Planificación 2026-1'!H:H,"&lt;3")</f>
        <v>0</v>
      </c>
      <c r="EF295" s="48">
        <f>SUMIFS('Planificación 2026-1'!R:R,'Planificación 2026-1'!W:W,C295,'Planificación 2026-1'!E:E,"SUNAMPE",'Planificación 2026-1'!X:X,"&lt;&gt;VIRTUAL",'Planificación 2026-1'!H:H,"&lt;3")</f>
        <v>0</v>
      </c>
      <c r="EG295" s="48">
        <f>SUMIFS('Planificación 2026-1'!R:R,'Planificación 2026-1'!W:W,C295,'Planificación 2026-1'!E:E,"FILIAL",'Planificación 2026-1'!X:X,"VIRTUAL",'Planificación 2026-1'!H:H,"&lt;3")</f>
        <v>0</v>
      </c>
      <c r="EH295" s="48">
        <f>SUMIFS('Planificación 2026-1'!R:R,'Planificación 2026-1'!W:W,C295,'Planificación 2026-1'!E:E,"FILIAL",'Planificación 2026-1'!X:X,"&lt;&gt;VIRTUAL",'Planificación 2026-1'!H:H,"&lt;3")</f>
        <v>0</v>
      </c>
      <c r="EI295" s="48">
        <f>SUMIFS('Planificación 2026-1'!R:R,'Planificación 2026-1'!W:W,C295,'Planificación 2026-1'!E:E,"PORUMA",'Planificación 2026-1'!X:X,"VIRTUAL",'Planificación 2026-1'!H:H,"&lt;3")</f>
        <v>0</v>
      </c>
      <c r="EJ295" s="48">
        <f>SUMIFS('Planificación 2026-1'!R:R,'Planificación 2026-1'!W:W,C295,'Planificación 2026-1'!E:E,"PORUMA",'Planificación 2026-1'!X:X,"&lt;&gt;VIRTUAL",'Planificación 2026-1'!H:H,"&lt;3")</f>
        <v>0</v>
      </c>
      <c r="EK295" s="48">
        <f>SUMIFS('Planificación 2026-1'!R:R,'Planificación 2026-1'!W:W,C295,'Planificación 2026-1'!E:E,"HUAURA",'Planificación 2026-1'!X:X,"VIRTUAL",'Planificación 2026-1'!H:H,"&lt;3")</f>
        <v>0</v>
      </c>
      <c r="EL295" s="48">
        <f>SUMIFS('Planificación 2026-1'!R:R,'Planificación 2026-1'!W:W,C295,'Planificación 2026-1'!E:E,"HUAURA",'Planificación 2026-1'!X:X,"&lt;&gt;VIRTUAL",'Planificación 2026-1'!H:H,"&lt;3")</f>
        <v>0</v>
      </c>
      <c r="EM295" s="48">
        <f t="shared" si="64"/>
        <v>0</v>
      </c>
      <c r="EN295" s="48">
        <f t="shared" si="65"/>
        <v>0</v>
      </c>
      <c r="EO295" s="48">
        <f t="shared" si="66"/>
        <v>0</v>
      </c>
      <c r="EP295" s="48">
        <f t="shared" si="67"/>
        <v>0</v>
      </c>
      <c r="EQ295" s="48">
        <f t="shared" si="68"/>
        <v>0</v>
      </c>
      <c r="ER295" s="48"/>
      <c r="ES295" s="48">
        <f t="shared" si="69"/>
        <v>0</v>
      </c>
      <c r="ET295" s="48">
        <f t="shared" si="70"/>
        <v>0</v>
      </c>
      <c r="EU295" s="48" t="b">
        <f t="shared" si="71"/>
        <v>1</v>
      </c>
      <c r="EV295" s="48" t="str">
        <f t="shared" si="72"/>
        <v/>
      </c>
      <c r="EW295" s="48" t="str">
        <f t="shared" si="73"/>
        <v>PRESENCIAL</v>
      </c>
    </row>
    <row r="296" spans="2:153" x14ac:dyDescent="0.3">
      <c r="B296" s="383">
        <v>293</v>
      </c>
      <c r="C296" s="107" t="s">
        <v>1108</v>
      </c>
      <c r="D296" s="82">
        <f>SUMIF('Planificación 2026-1'!W:W,C296,'Planificación 2026-1'!R:R)</f>
        <v>12</v>
      </c>
      <c r="E296" s="385" t="s">
        <v>319</v>
      </c>
      <c r="F296" s="103"/>
      <c r="G296" s="107" t="s">
        <v>431</v>
      </c>
      <c r="H296" s="107" t="s">
        <v>438</v>
      </c>
      <c r="I296" s="77" t="str">
        <f>IF(SUM(COUNTIFS('Planificación 2026-1'!E:E,"PRINCIPAL",'Planificación 2026-1'!W:W,C296,'Planificación 2026-1'!G:G,"AF"))&gt;0,"P01"," ")</f>
        <v xml:space="preserve"> </v>
      </c>
      <c r="J296" s="78" t="str">
        <f>IF(SUM(COUNTIFS('Planificación 2026-1'!E:E,"PRINCIPAL",'Planificación 2026-1'!W:W,C296,'Planificación 2026-1'!G:G,"EN"))&gt;0,"P02"," ")</f>
        <v xml:space="preserve"> </v>
      </c>
      <c r="K296" s="78" t="str">
        <f>IF(SUM(COUNTIFS('Planificación 2026-1'!E:E,"PRINCIPAL",'Planificación 2026-1'!W:W,C296,'Planificación 2026-1'!G:G,"IS"))&gt;0,"P03"," ")</f>
        <v xml:space="preserve"> </v>
      </c>
      <c r="L296" s="78" t="str">
        <f>IF(SUM(COUNTIFS('Planificación 2026-1'!E:E,"PRINCIPAL",'Planificación 2026-1'!W:W,C296,'Planificación 2026-1'!G:G,"PS"))&gt;0,"P04"," ")</f>
        <v xml:space="preserve"> </v>
      </c>
      <c r="M296" s="78"/>
      <c r="N296" s="78" t="str">
        <f>IF(SUM(COUNTIFS('Planificación 2026-1'!E:E,"PRINCIPAL",'Planificación 2026-1'!W:W,C296,'Planificación 2026-1'!G:G,"IN"))&gt;0,"P06"," ")</f>
        <v xml:space="preserve"> </v>
      </c>
      <c r="O296" s="78" t="str">
        <f>IF(SUM(COUNTIFS('Planificación 2026-1'!E:E,"PRINCIPAL",'Planificación 2026-1'!W:W,C296,'Planificación 2026-1'!G:G,"CA"))&gt;0,"P07"," ")</f>
        <v xml:space="preserve"> </v>
      </c>
      <c r="P296" s="78" t="str">
        <f>IF(SUM(COUNTIFS('Planificación 2026-1'!E:E,"PRINCIPAL",'Planificación 2026-1'!W:W,C296,'Planificación 2026-1'!G:G,"DE"))&gt;0,"P08"," ")</f>
        <v xml:space="preserve"> </v>
      </c>
      <c r="Q296" s="78" t="str">
        <f>IF(SUM(COUNTIFS('Planificación 2026-1'!E:E,"PRINCIPAL",'Planificación 2026-1'!W:W,C296,'Planificación 2026-1'!G:G,"OB"))&gt;0,"P09"," ")</f>
        <v>P09</v>
      </c>
      <c r="R296" s="78" t="str">
        <f>IF(SUM(COUNTIFS('Planificación 2026-1'!E:E,"PRINCIPAL",'Planificación 2026-1'!W:W,C296,'Planificación 2026-1'!G:G,"MH"))&gt;0,"P31"," ")</f>
        <v xml:space="preserve"> </v>
      </c>
      <c r="S296" s="78" t="str">
        <f>IF(SUM(COUNTIFS('Planificación 2026-1'!E:E,"PRINCIPAL",'Planificación 2026-1'!W:W,C296,'Planificación 2026-1'!G:G,"IC"))&gt;0,"P32"," ")</f>
        <v xml:space="preserve"> </v>
      </c>
      <c r="T296" s="78" t="str">
        <f>IF(SUM(COUNTIFS('Planificación 2026-1'!E:E,"PRINCIPAL",'Planificación 2026-1'!W:W,C296,'Planificación 2026-1'!G:G,"AR"))&gt;0,"P34"," ")</f>
        <v xml:space="preserve"> </v>
      </c>
      <c r="U296" s="78" t="str">
        <f>IF(SUM(COUNTIFS('Planificación 2026-1'!E:E,"PRINCIPAL",'Planificación 2026-1'!W:W,C296,'Planificación 2026-1'!G:G,"T1"))&gt;0,"P35"," ")</f>
        <v xml:space="preserve"> </v>
      </c>
      <c r="V296" s="78" t="str">
        <f>IF(SUM(COUNTIFS('Planificación 2026-1'!E:E,"PRINCIPAL",'Planificación 2026-1'!W:W,C296,'Planificación 2026-1'!G:G,"T3"))&gt;0,"P36"," ")</f>
        <v xml:space="preserve"> </v>
      </c>
      <c r="W296" s="78" t="str">
        <f>IF(SUM(COUNTIFS('Planificación 2026-1'!E:E,"PRINCIPAL",'Planificación 2026-1'!W:W,C296,'Planificación 2026-1'!G:G,"T2"))&gt;0,"P37"," ")</f>
        <v xml:space="preserve"> </v>
      </c>
      <c r="X296" s="78" t="str">
        <f>IF(SUM(COUNTIFS('Planificación 2026-1'!E:E,"PRINCIPAL",'Planificación 2026-1'!W:W,C296,'Planificación 2026-1'!G:G,"AE"))&gt;0,"P38"," ")</f>
        <v xml:space="preserve"> </v>
      </c>
      <c r="Y296" s="78" t="str">
        <f>IF(SUM(COUNTIFS('Planificación 2026-1'!E:E,"PRINCIPAL",'Planificación 2026-1'!W:W,C296,'Planificación 2026-1'!G:G,"T4"))&gt;0,"P55"," ")</f>
        <v xml:space="preserve"> </v>
      </c>
      <c r="Z296" s="78" t="str">
        <f>IF(SUM(COUNTIFS('Planificación 2026-1'!E:E,"FILIAL",'Planificación 2026-1'!W:W,C296,'Planificación 2026-1'!G:G,"AF"))&gt;0," P01"," ")</f>
        <v xml:space="preserve"> </v>
      </c>
      <c r="AA296" s="78" t="str">
        <f>IF(SUM(COUNTIFS('Planificación 2026-1'!E:E,"FILIAL",'Planificación 2026-1'!W:W,C296,'Planificación 2026-1'!G:G,"EN"))&gt;0,"P02"," ")</f>
        <v xml:space="preserve"> </v>
      </c>
      <c r="AB296" s="78" t="str">
        <f>IF(SUM(COUNTIFS('Planificación 2026-1'!E:E,"FILIAL",'Planificación 2026-1'!W:W,C296,'Planificación 2026-1'!G:G,"IS"))&gt;0,"P03"," ")</f>
        <v xml:space="preserve"> </v>
      </c>
      <c r="AC296" s="78" t="str">
        <f>IF(SUM(COUNTIFS('Planificación 2026-1'!E:E,"FILIAL",'Planificación 2026-1'!W:W,C296,'Planificación 2026-1'!G:G,"PS"))&gt;0,"P04"," ")</f>
        <v xml:space="preserve"> </v>
      </c>
      <c r="AD296" s="78"/>
      <c r="AE296" s="78" t="str">
        <f>IF(SUM(COUNTIFS('Planificación 2026-1'!E:E,"FILIAL",'Planificación 2026-1'!W:W,C296,'Planificación 2026-1'!G:G,"IN"))&gt;0,"P06"," ")</f>
        <v xml:space="preserve"> </v>
      </c>
      <c r="AF296" s="78" t="str">
        <f>IF(SUM(COUNTIFS('Planificación 2026-1'!E:E,"FILIAL",'Planificación 2026-1'!W:W,C296,'Planificación 2026-1'!G:G,"CA"))&gt;0,"P07"," ")</f>
        <v xml:space="preserve"> </v>
      </c>
      <c r="AG296" s="78" t="str">
        <f>IF(SUM(COUNTIFS('Planificación 2026-1'!E:E,"FILIAL",'Planificación 2026-1'!W:W,C296,'Planificación 2026-1'!G:G,"DE"))&gt;0,"P08"," ")</f>
        <v xml:space="preserve"> </v>
      </c>
      <c r="AH296" s="78" t="str">
        <f>IF(SUM(COUNTIFS('Planificación 2026-1'!E:E,"FILIAL",'Planificación 2026-1'!W:W,C296,'Planificación 2026-1'!G:G,"OB"))&gt;0,"P09"," ")</f>
        <v xml:space="preserve"> </v>
      </c>
      <c r="AI296" s="78" t="str">
        <f>IF(SUM(COUNTIFS('Planificación 2026-1'!E:E,"FILIAL",'Planificación 2026-1'!W:W,C296,'Planificación 2026-1'!G:G,"MH"))&gt;0,"P31"," ")</f>
        <v xml:space="preserve"> </v>
      </c>
      <c r="AJ296" s="78" t="str">
        <f>IF(SUM(COUNTIFS('Planificación 2026-1'!E:E,"FILIAL",'Planificación 2026-1'!W:W,C296,'Planificación 2026-1'!G:G,"IC"))&gt;0,"P32"," ")</f>
        <v xml:space="preserve"> </v>
      </c>
      <c r="AK296" s="78" t="str">
        <f>IF(SUM(COUNTIFS('Planificación 2026-1'!E:E,"FILIAL",'Planificación 2026-1'!W:W,C296,'Planificación 2026-1'!G:G,"AR"))&gt;0,"P34"," ")</f>
        <v xml:space="preserve"> </v>
      </c>
      <c r="AL296" s="78" t="str">
        <f>IF(SUM(COUNTIFS('Planificación 2026-1'!E:E,"FILIAL",'Planificación 2026-1'!W:W,C296,'Planificación 2026-1'!G:G,"T1"))&gt;0,"P35"," ")</f>
        <v xml:space="preserve"> </v>
      </c>
      <c r="AM296" s="78" t="str">
        <f>IF(SUM(COUNTIFS('Planificación 2026-1'!E:E,"FILIAL",'Planificación 2026-1'!W:W,C296,'Planificación 2026-1'!G:G,"T3"))&gt;0,"P36"," ")</f>
        <v xml:space="preserve"> </v>
      </c>
      <c r="AN296" s="78" t="str">
        <f>IF(SUM(COUNTIFS('Planificación 2026-1'!E:E,"FILIAL",'Planificación 2026-1'!W:W,C296,'Planificación 2026-1'!G:G,"T2"))&gt;0,"P37"," ")</f>
        <v xml:space="preserve"> </v>
      </c>
      <c r="AO296" s="78" t="str">
        <f>IF(SUM(COUNTIFS('Planificación 2026-1'!E:E,"FILIAL",'Planificación 2026-1'!W:W,C296,'Planificación 2026-1'!G:G,"AE"))&gt;0,"P38"," ")</f>
        <v xml:space="preserve"> </v>
      </c>
      <c r="AP296" s="78" t="str">
        <f>IF(SUM(COUNTIFS('Planificación 2026-1'!E:E,"FILIAL",'Planificación 2026-1'!W:W,C296,'Planificación 2026-1'!G:G,"T4"))&gt;0,"P55"," ")</f>
        <v xml:space="preserve"> </v>
      </c>
      <c r="AQ296" s="78" t="str">
        <f>IF(SUM(COUNTIFS('Planificación 2026-1'!E:E,"SUNAMPE",'Planificación 2026-1'!W:W,C296,'Planificación 2026-1'!G:G,"AF"))&gt;0," P01"," ")</f>
        <v xml:space="preserve"> </v>
      </c>
      <c r="AR296" s="78" t="str">
        <f>IF(SUM(COUNTIFS('Planificación 2026-1'!E:E,"SUNAMPE",'Planificación 2026-1'!W:W,C296,'Planificación 2026-1'!G:G,"EN"))&gt;0,"P02"," ")</f>
        <v xml:space="preserve"> </v>
      </c>
      <c r="AS296" s="78" t="str">
        <f>IF(SUM(COUNTIFS('Planificación 2026-1'!E:E,"SUNAMPE",'Planificación 2026-1'!W:W,C296,'Planificación 2026-1'!G:G,"IS"))&gt;0,"P03"," ")</f>
        <v xml:space="preserve"> </v>
      </c>
      <c r="AT296" s="78" t="str">
        <f>IF(SUM(COUNTIFS('Planificación 2026-1'!E:E,"SUNAMPE",'Planificación 2026-1'!W:W,C296,'Planificación 2026-1'!G:G,"PS"))&gt;0,"P04"," ")</f>
        <v xml:space="preserve"> </v>
      </c>
      <c r="AU296" s="78"/>
      <c r="AV296" s="78" t="str">
        <f>IF(SUM(COUNTIFS('Planificación 2026-1'!E:E,"SUNAMPE",'Planificación 2026-1'!W:W,C296,'Planificación 2026-1'!G:G,"IN"))&gt;0,"P06"," ")</f>
        <v xml:space="preserve"> </v>
      </c>
      <c r="AW296" s="78" t="str">
        <f>IF(SUM(COUNTIFS('Planificación 2026-1'!E:E,"SUNAMPE",'Planificación 2026-1'!W:W,C296,'Planificación 2026-1'!G:G,"CA"))&gt;0,"P07"," ")</f>
        <v xml:space="preserve"> </v>
      </c>
      <c r="AX296" s="78" t="str">
        <f>IF(SUM(COUNTIFS('Planificación 2026-1'!E:E,"SUNAMPE",'Planificación 2026-1'!W:W,C296,'Planificación 2026-1'!G:G,"DE"))&gt;0,"P08"," ")</f>
        <v xml:space="preserve"> </v>
      </c>
      <c r="AY296" s="78" t="str">
        <f>IF(SUM(COUNTIFS('Planificación 2026-1'!E:E,"SUNAMPE",'Planificación 2026-1'!W:W,C296,'Planificación 2026-1'!G:G,"OB"))&gt;0,"P09"," ")</f>
        <v xml:space="preserve"> </v>
      </c>
      <c r="AZ296" s="78" t="str">
        <f>IF(SUM(COUNTIFS('Planificación 2026-1'!E:E,"SUNAMPE",'Planificación 2026-1'!W:W,C296,'Planificación 2026-1'!G:G,"MH"))&gt;0,"P31"," ")</f>
        <v xml:space="preserve"> </v>
      </c>
      <c r="BA296" s="78" t="str">
        <f>IF(SUM(COUNTIFS('Planificación 2026-1'!E:E,"SUNAMPE",'Planificación 2026-1'!W:W,C296,'Planificación 2026-1'!G:G,"IC"))&gt;0,"P32"," ")</f>
        <v xml:space="preserve"> </v>
      </c>
      <c r="BB296" s="78" t="str">
        <f>IF(SUM(COUNTIFS('Planificación 2026-1'!E:E,"SUNAMPE",'Planificación 2026-1'!W:W,C296,'Planificación 2026-1'!G:G,"AR"))&gt;0,"P34"," ")</f>
        <v xml:space="preserve"> </v>
      </c>
      <c r="BC296" s="78" t="str">
        <f>IF(SUM(COUNTIFS('Planificación 2026-1'!E:E,"SUNAMPE",'Planificación 2026-1'!W:W,C296,'Planificación 2026-1'!G:G,"T1"))&gt;0,"P35"," ")</f>
        <v xml:space="preserve"> </v>
      </c>
      <c r="BD296" s="78" t="str">
        <f>IF(SUM(COUNTIFS('Planificación 2026-1'!E:E,"SUNAMPE",'Planificación 2026-1'!W:W,C296,'Planificación 2026-1'!G:G,"T3"))&gt;0,"P36"," ")</f>
        <v xml:space="preserve"> </v>
      </c>
      <c r="BE296" s="78" t="str">
        <f>IF(SUM(COUNTIFS('Planificación 2026-1'!E:E,"SUNAMPE",'Planificación 2026-1'!W:W,C296,'Planificación 2026-1'!G:G,"T2"))&gt;0,"P37"," ")</f>
        <v xml:space="preserve"> </v>
      </c>
      <c r="BF296" s="78" t="str">
        <f>IF(SUM(COUNTIFS('Planificación 2026-1'!E:E,"SUNAMPE",'Planificación 2026-1'!W:W,C296,'Planificación 2026-1'!G:G,"AE"))&gt;0,"P38"," ")</f>
        <v xml:space="preserve"> </v>
      </c>
      <c r="BG296" s="78" t="str">
        <f>IF(SUM(COUNTIFS('Planificación 2026-1'!E:E,"SUNAMPE",'Planificación 2026-1'!W:W,C296,'Planificación 2026-1'!G:G,"T4"))&gt;0,"P55"," ")</f>
        <v xml:space="preserve"> </v>
      </c>
      <c r="BH296" s="78" t="str">
        <f>IF(SUM(COUNTIFS('Planificación 2026-1'!E:E,"HUAURA",'Planificación 2026-1'!W:W,C296,'Planificación 2026-1'!G:G,"AF"))&gt;0," P01"," ")</f>
        <v xml:space="preserve"> </v>
      </c>
      <c r="BI296" s="78" t="str">
        <f>IF(SUM(COUNTIFS('Planificación 2026-1'!E:E,"HUAURA",'Planificación 2026-1'!W:W,C296,'Planificación 2026-1'!G:G,"EN"))&gt;0,"P02"," ")</f>
        <v xml:space="preserve"> </v>
      </c>
      <c r="BJ296" s="78" t="str">
        <f>IF(SUM(COUNTIFS('Planificación 2026-1'!E:E,"HUAURA",'Planificación 2026-1'!W:W,C296,'Planificación 2026-1'!G:G,"IS"))&gt;0,"P03"," ")</f>
        <v xml:space="preserve"> </v>
      </c>
      <c r="BK296" s="78" t="str">
        <f>IF(SUM(COUNTIFS('Planificación 2026-1'!E:E,"HUAURA",'Planificación 2026-1'!W:W,C296,'Planificación 2026-1'!G:G,"PS"))&gt;0,"P04"," ")</f>
        <v xml:space="preserve"> </v>
      </c>
      <c r="BL296" s="78"/>
      <c r="BM296" s="78" t="str">
        <f>IF(SUM(COUNTIFS('Planificación 2026-1'!E:E,"HUAURA",'Planificación 2026-1'!W:W,C296,'Planificación 2026-1'!G:G,"IN"))&gt;0,"P06"," ")</f>
        <v xml:space="preserve"> </v>
      </c>
      <c r="BN296" s="78" t="str">
        <f>IF(SUM(COUNTIFS('Planificación 2026-1'!E:E,"HUAURA",'Planificación 2026-1'!W:W,C296,'Planificación 2026-1'!G:G,"CA"))&gt;0,"P07"," ")</f>
        <v xml:space="preserve"> </v>
      </c>
      <c r="BO296" s="78" t="str">
        <f>IF(SUM(COUNTIFS('Planificación 2026-1'!E:E,"HUAURA",'Planificación 2026-1'!W:W,C296,'Planificación 2026-1'!G:G,"DE"))&gt;0,"P08"," ")</f>
        <v xml:space="preserve"> </v>
      </c>
      <c r="BP296" s="78" t="str">
        <f>IF(SUM(COUNTIFS('Planificación 2026-1'!E:E,"HUAURA",'Planificación 2026-1'!W:W,C296,'Planificación 2026-1'!G:G,"OB"))&gt;0,"P09"," ")</f>
        <v xml:space="preserve"> </v>
      </c>
      <c r="BQ296" s="78" t="str">
        <f>IF(SUM(COUNTIFS('Planificación 2026-1'!E:E,"HUAURA",'Planificación 2026-1'!W:W,C296,'Planificación 2026-1'!G:G,"MH"))&gt;0,"P31"," ")</f>
        <v xml:space="preserve"> </v>
      </c>
      <c r="BR296" s="78" t="str">
        <f>IF(SUM(COUNTIFS('Planificación 2026-1'!E:E,"HUAURA",'Planificación 2026-1'!W:W,C296,'Planificación 2026-1'!G:G,"IC"))&gt;0,"P32"," ")</f>
        <v xml:space="preserve"> </v>
      </c>
      <c r="BS296" s="78" t="str">
        <f>IF(SUM(COUNTIFS('Planificación 2026-1'!E:E,"HUAURA",'Planificación 2026-1'!W:W,C296,'Planificación 2026-1'!G:G,"AR"))&gt;0,"P34"," ")</f>
        <v xml:space="preserve"> </v>
      </c>
      <c r="BT296" s="78" t="str">
        <f>IF(SUM(COUNTIFS('Planificación 2026-1'!E:E,"HUAURA",'Planificación 2026-1'!W:W,C296,'Planificación 2026-1'!G:G,"T1"))&gt;0,"P35"," ")</f>
        <v xml:space="preserve"> </v>
      </c>
      <c r="BU296" s="78" t="str">
        <f>IF(SUM(COUNTIFS('Planificación 2026-1'!E:E,"HUAURA",'Planificación 2026-1'!W:W,C296,'Planificación 2026-1'!G:G,"T3"))&gt;0,"P36"," ")</f>
        <v xml:space="preserve"> </v>
      </c>
      <c r="BV296" s="78" t="str">
        <f>IF(SUM(COUNTIFS('Planificación 2026-1'!E:E,"HUAURA",'Planificación 2026-1'!W:W,C296,'Planificación 2026-1'!G:G,"T2"))&gt;0,"P37"," ")</f>
        <v xml:space="preserve"> </v>
      </c>
      <c r="BW296" s="78" t="str">
        <f>IF(SUM(COUNTIFS('Planificación 2026-1'!E:E,"HUAURA",'Planificación 2026-1'!W:W,C296,'Planificación 2026-1'!G:G,"AE"))&gt;0,"P38"," ")</f>
        <v xml:space="preserve"> </v>
      </c>
      <c r="BX296" s="78" t="str">
        <f>IF(SUM(COUNTIFS('Planificación 2026-1'!E:E,"HUAURA",'Planificación 2026-1'!W:W,C296,'Planificación 2026-1'!G:G,"T4"))&gt;0,"P55"," ")</f>
        <v xml:space="preserve"> </v>
      </c>
      <c r="BY296" s="79">
        <f>SUMIFS('Planificación 2026-1'!R:R,'Planificación 2026-1'!W:W,C296,'Planificación 2026-1'!G:G,"AF",'Planificación 2026-1'!H:H,"&gt;2")</f>
        <v>0</v>
      </c>
      <c r="BZ296" s="79">
        <f>SUMIFS('Planificación 2026-1'!R:R,'Planificación 2026-1'!W:W,C296,'Planificación 2026-1'!G:G,"EN",'Planificación 2026-1'!H:H,"&gt;2")</f>
        <v>0</v>
      </c>
      <c r="CA296" s="79">
        <f>SUMIFS('Planificación 2026-1'!R:R,'Planificación 2026-1'!W:W,C296,'Planificación 2026-1'!G:G,"IS",'Planificación 2026-1'!H:H,"&gt;2")</f>
        <v>0</v>
      </c>
      <c r="CB296" s="79">
        <f>SUMIFS('Planificación 2026-1'!R:R,'Planificación 2026-1'!W:W,C296,'Planificación 2026-1'!G:G,"PS",'Planificación 2026-1'!H:H,"&gt;2")</f>
        <v>0</v>
      </c>
      <c r="CC296" s="79">
        <f>SUMIFS('Planificación 2026-1'!R:R,'Planificación 2026-1'!W:W,C296,'Planificación 2026-1'!G:G,"IN",'Planificación 2026-1'!H:H,"&gt;2")</f>
        <v>0</v>
      </c>
      <c r="CD296" s="79">
        <f>SUMIFS('Planificación 2026-1'!R:R,'Planificación 2026-1'!W:W,C296,'Planificación 2026-1'!G:G,"CA",'Planificación 2026-1'!H:H,"&gt;2")</f>
        <v>0</v>
      </c>
      <c r="CE296" s="79">
        <f>SUMIFS('Planificación 2026-1'!R:R,'Planificación 2026-1'!W:W,C296,'Planificación 2026-1'!G:G,"DE",'Planificación 2026-1'!H:H,"&gt;2")</f>
        <v>0</v>
      </c>
      <c r="CF296" s="79">
        <f>SUMIFS('Planificación 2026-1'!R:R,'Planificación 2026-1'!W:W,C296,'Planificación 2026-1'!G:G,"OB",'Planificación 2026-1'!H:H,"&gt;2")</f>
        <v>12</v>
      </c>
      <c r="CG296" s="79">
        <f>SUMIFS('Planificación 2026-1'!R:R,'Planificación 2026-1'!W:W,C296,'Planificación 2026-1'!G:G,"MH",'Planificación 2026-1'!H:H,"&gt;2")</f>
        <v>0</v>
      </c>
      <c r="CH296" s="79">
        <f>SUMIFS('Planificación 2026-1'!R:R,'Planificación 2026-1'!W:W,C296,'Planificación 2026-1'!G:G,"IC",'Planificación 2026-1'!H:H,"&gt;2")</f>
        <v>0</v>
      </c>
      <c r="CI296" s="79">
        <f>SUMIFS('Planificación 2026-1'!R:R,'Planificación 2026-1'!W:W,C296,'Planificación 2026-1'!G:G,"AR",'Planificación 2026-1'!H:H,"&gt;2")</f>
        <v>0</v>
      </c>
      <c r="CJ296" s="79">
        <f>SUMIFS('Planificación 2026-1'!R:R,'Planificación 2026-1'!W:W,C296,'Planificación 2026-1'!G:G,"T1",'Planificación 2026-1'!H:H,"&gt;2")</f>
        <v>0</v>
      </c>
      <c r="CK296" s="79">
        <f>SUMIFS('Planificación 2026-1'!R:R,'Planificación 2026-1'!W:W,C296,'Planificación 2026-1'!G:G,"T3",'Planificación 2026-1'!H:H,"&gt;2")</f>
        <v>0</v>
      </c>
      <c r="CL296" s="79">
        <f>SUMIFS('Planificación 2026-1'!R:R,'Planificación 2026-1'!W:W,C296,'Planificación 2026-1'!G:G,"T2",'Planificación 2026-1'!H:H,"&gt;2")</f>
        <v>0</v>
      </c>
      <c r="CM296" s="79">
        <f>SUMIFS('Planificación 2026-1'!R:R,'Planificación 2026-1'!W:W,C296,'Planificación 2026-1'!G:G,"AE",'Planificación 2026-1'!H:H,"&gt;2")</f>
        <v>0</v>
      </c>
      <c r="CN296" s="79">
        <f>SUMIFS('Planificación 2026-1'!R:R,'Planificación 2026-1'!W:W,C296,'Planificación 2026-1'!G:G,"T4",'Planificación 2026-1'!H:H,"&gt;2")</f>
        <v>0</v>
      </c>
      <c r="CO296" s="79">
        <f>SUMIFS('Planificación 2026-1'!R:R,'Planificación 2026-1'!W:W,C296,'Planificación 2026-1'!G:G,"AF",'Planificación 2026-1'!H:H,"&lt;3")</f>
        <v>0</v>
      </c>
      <c r="CP296" s="79">
        <f>SUMIFS('Planificación 2026-1'!R:R,'Planificación 2026-1'!W:W,C296,'Planificación 2026-1'!G:G,"EN",'Planificación 2026-1'!H:H,"&lt;3")</f>
        <v>0</v>
      </c>
      <c r="CQ296" s="79">
        <f>SUMIFS('Planificación 2026-1'!R:R,'Planificación 2026-1'!W:W,C296,'Planificación 2026-1'!G:G,"IS",'Planificación 2026-1'!H:H,"&lt;3")</f>
        <v>0</v>
      </c>
      <c r="CR296" s="79">
        <f>SUMIFS('Planificación 2026-1'!R:R,'Planificación 2026-1'!W:W,C296,'Planificación 2026-1'!G:G,"PS",'Planificación 2026-1'!H:H,"&lt;3")</f>
        <v>0</v>
      </c>
      <c r="CS296" s="79">
        <f>SUMIFS('Planificación 2026-1'!R:R,'Planificación 2026-1'!W:W,C296,'Planificación 2026-1'!G:G,"IN",'Planificación 2026-1'!H:H,"&lt;3")</f>
        <v>0</v>
      </c>
      <c r="CT296" s="79">
        <f>SUMIFS('Planificación 2026-1'!R:R,'Planificación 2026-1'!W:W,C296,'Planificación 2026-1'!G:G,"CA",'Planificación 2026-1'!H:H,"&lt;3")</f>
        <v>0</v>
      </c>
      <c r="CU296" s="79">
        <f>SUMIFS('Planificación 2026-1'!R:R,'Planificación 2026-1'!W:W,C296,'Planificación 2026-1'!G:G,"DE",'Planificación 2026-1'!H:H,"&lt;3")</f>
        <v>0</v>
      </c>
      <c r="CV296" s="79">
        <f>SUMIFS('Planificación 2026-1'!R:R,'Planificación 2026-1'!W:W,C296,'Planificación 2026-1'!G:G,"OB",'Planificación 2026-1'!H:H,"&lt;3")</f>
        <v>0</v>
      </c>
      <c r="CW296" s="79">
        <f>SUMIFS('Planificación 2026-1'!R:R,'Planificación 2026-1'!W:W,C296,'Planificación 2026-1'!G:G,"MH",'Planificación 2026-1'!H:H,"&lt;3")</f>
        <v>0</v>
      </c>
      <c r="CX296" s="79">
        <f>SUMIFS('Planificación 2026-1'!R:R,'Planificación 2026-1'!W:W,C296,'Planificación 2026-1'!G:G,"IC",'Planificación 2026-1'!H:H,"&lt;3")</f>
        <v>0</v>
      </c>
      <c r="CY296" s="79">
        <f>SUMIFS('Planificación 2026-1'!R:R,'Planificación 2026-1'!W:W,C296,'Planificación 2026-1'!G:G,"AR",'Planificación 2026-1'!H:H,"&lt;3")</f>
        <v>0</v>
      </c>
      <c r="CZ296" s="79">
        <f>SUMIFS('Planificación 2026-1'!R:R,'Planificación 2026-1'!W:W,C296,'Planificación 2026-1'!G:G,"T1",'Planificación 2026-1'!H:H,"&lt;3")</f>
        <v>0</v>
      </c>
      <c r="DA296" s="79">
        <f>SUMIFS('Planificación 2026-1'!R:R,'Planificación 2026-1'!W:W,C296,'Planificación 2026-1'!G:G,"T3",'Planificación 2026-1'!H:H,"&lt;3")</f>
        <v>0</v>
      </c>
      <c r="DB296" s="79">
        <f>SUMIFS('Planificación 2026-1'!R:R,'Planificación 2026-1'!W:W,C296,'Planificación 2026-1'!G:G,"T2",'Planificación 2026-1'!H:H,"&lt;3")</f>
        <v>0</v>
      </c>
      <c r="DC296" s="79">
        <f>SUMIFS('Planificación 2026-1'!R:R,'Planificación 2026-1'!W:W,C296,'Planificación 2026-1'!G:G,"AE",'Planificación 2026-1'!H:H,"&lt;3")</f>
        <v>0</v>
      </c>
      <c r="DD296" s="79">
        <f>SUMIFS('Planificación 2026-1'!R:R,'Planificación 2026-1'!W:W,C296,'Planificación 2026-1'!G:G,"T4",'Planificación 2026-1'!H:H,"&lt;3")</f>
        <v>0</v>
      </c>
      <c r="DE296" s="78" t="str">
        <f t="shared" si="60"/>
        <v>P09</v>
      </c>
      <c r="DF296" s="30">
        <f>IF(C296="","",SUMIFS('Planificación 2026-1'!R:R,'Planificación 2026-1'!W:W,C296,'Planificación 2026-1'!E:E,"PRINCIPAL",'Planificación 2026-1'!X:X,"VIRTUAL"))</f>
        <v>0</v>
      </c>
      <c r="DG296" s="30">
        <f>IF(C296="","",SUMIFS('Planificación 2026-1'!R:R,'Planificación 2026-1'!W:W,C296,'Planificación 2026-1'!E:E,"PRINCIPAL",'Planificación 2026-1'!X:X,"PRESENCIAL"))</f>
        <v>12</v>
      </c>
      <c r="DH296" s="30">
        <f>IF(C296="","",SUMIFS('Planificación 2026-1'!R:R,'Planificación 2026-1'!W:W,C296,'Planificación 2026-1'!E:E,"PRINCIPAL",'Planificación 2026-1'!X:X,"HIBRIDO PRESENCIAL"))</f>
        <v>0</v>
      </c>
      <c r="DI296" s="78" t="str">
        <f t="shared" si="61"/>
        <v/>
      </c>
      <c r="DJ296" s="78">
        <f>IF(C296="","",SUMIFS('Planificación 2026-1'!R:R,'Planificación 2026-1'!W:W,C296,'Planificación 2026-1'!E:E,"FILIAL",'Planificación 2026-1'!X:X,"VIRTUAL"))</f>
        <v>0</v>
      </c>
      <c r="DK296" s="80">
        <f>IF(C296="","",SUMIFS('Planificación 2026-1'!R:R,'Planificación 2026-1'!W:W,C296,'Planificación 2026-1'!E:E,"FILIAL",'Planificación 2026-1'!X:X,"PRESENCIAL"))</f>
        <v>0</v>
      </c>
      <c r="DL296" s="42">
        <f>IF(C296="","",SUMIFS('Planificación 2026-1'!R:R,'Planificación 2026-1'!W:W,C296,'Planificación 2026-1'!E:E,"FILIAL",'Planificación 2026-1'!X:X,"HIBRIDO PRESENCIAL"))</f>
        <v>0</v>
      </c>
      <c r="DM296" s="81" t="str">
        <f t="shared" si="62"/>
        <v/>
      </c>
      <c r="DN296" s="78">
        <f>IF(C296="","",SUMIFS('Planificación 2026-1'!R:R,'Planificación 2026-1'!W:W,C296,'Planificación 2026-1'!E:E,"SUNAMPE",'Planificación 2026-1'!X:X,"VIRTUAL"))</f>
        <v>0</v>
      </c>
      <c r="DO296" s="42">
        <f>IF(C296="","",SUMIFS('Planificación 2026-1'!R:R,'Planificación 2026-1'!W:W,C296,'Planificación 2026-1'!E:E,"SUNAMPE",'Planificación 2026-1'!X:X,"PRESENCIAL"))</f>
        <v>0</v>
      </c>
      <c r="DP296" s="81" t="str">
        <f t="shared" si="63"/>
        <v/>
      </c>
      <c r="DQ296" s="78">
        <f>IF(C296="","",SUMIFS('Planificación 2026-1'!R:R,'Planificación 2026-1'!W:W,C296,'Planificación 2026-1'!E:E,"HUAURA",'Planificación 2026-1'!X:X,"VIRTUAL"))</f>
        <v>0</v>
      </c>
      <c r="DR296" s="42">
        <f>IF(C296="","",SUMIFS('Planificación 2026-1'!R:R,'Planificación 2026-1'!W:W,C296,'Planificación 2026-1'!E:E,"HUAURA",'Planificación 2026-1'!X:X,"PRESENCIAL"))</f>
        <v>0</v>
      </c>
      <c r="DS296" s="48">
        <f>SUMIFS('Planificación 2026-1'!R:R,'Planificación 2026-1'!W:W,C296,'Planificación 2026-1'!E:E,"PRINCIPAL",'Planificación 2026-1'!X:X,"VIRTUAL",'Planificación 2026-1'!H:H,"&gt;2")</f>
        <v>0</v>
      </c>
      <c r="DT296" s="48">
        <f>SUMIFS('Planificación 2026-1'!R:R,'Planificación 2026-1'!W:W,C296,'Planificación 2026-1'!E:E,"PRINCIPAL",'Planificación 2026-1'!X:X,"&lt;&gt;VIRTUAL",'Planificación 2026-1'!H:H,"&gt;2")</f>
        <v>12</v>
      </c>
      <c r="DU296" s="48">
        <f>SUMIFS('Planificación 2026-1'!R:R,'Planificación 2026-1'!W:W,C296,'Planificación 2026-1'!E:E,"SUNAMPE",'Planificación 2026-1'!X:X,"VIRTUAL",'Planificación 2026-1'!H:H,"&gt;2")</f>
        <v>0</v>
      </c>
      <c r="DV296" s="48">
        <f>SUMIFS('Planificación 2026-1'!R:R,'Planificación 2026-1'!W:W,C296,'Planificación 2026-1'!E:E,"SUNAMPE",'Planificación 2026-1'!X:X,"&lt;&gt;VIRTUAL",'Planificación 2026-1'!H:H,"&gt;2")</f>
        <v>0</v>
      </c>
      <c r="DW296" s="48">
        <f>SUMIFS('Planificación 2026-1'!R:R,'Planificación 2026-1'!W:W,C296,'Planificación 2026-1'!E:E,"FILIAL",'Planificación 2026-1'!X:X,"VIRTUAL",'Planificación 2026-1'!H:H,"&gt;2")</f>
        <v>0</v>
      </c>
      <c r="DX296" s="48">
        <f>SUMIFS('Planificación 2026-1'!R:R,'Planificación 2026-1'!W:W,C296,'Planificación 2026-1'!E:E,"FILIAL",'Planificación 2026-1'!X:X,"&lt;&gt;VIRTUAL",'Planificación 2026-1'!H:H,"&gt;2")</f>
        <v>0</v>
      </c>
      <c r="DY296" s="48">
        <f>SUMIFS('Planificación 2026-1'!R:R,'Planificación 2026-1'!W:W,C296,'Planificación 2026-1'!E:E,"PORUMA",'Planificación 2026-1'!X:X,"VIRTUAL",'Planificación 2026-1'!H:H,"&gt;2")</f>
        <v>0</v>
      </c>
      <c r="DZ296" s="48">
        <f>SUMIFS('Planificación 2026-1'!R:R,'Planificación 2026-1'!W:W,C296,'Planificación 2026-1'!E:E,"PORUMA",'Planificación 2026-1'!X:X,"&lt;&gt;VIRTUAL",'Planificación 2026-1'!H:H,"&gt;2")</f>
        <v>0</v>
      </c>
      <c r="EA296" s="48">
        <f>SUMIFS('Planificación 2026-1'!R:R,'Planificación 2026-1'!W:W,C296,'Planificación 2026-1'!E:E,"HUAURA",'Planificación 2026-1'!X:X,"VIRTUAL",'Planificación 2026-1'!H:H,"&gt;2")</f>
        <v>0</v>
      </c>
      <c r="EB296" s="48">
        <f>SUMIFS('Planificación 2026-1'!R:R,'Planificación 2026-1'!W:W,C296,'Planificación 2026-1'!E:E,"HUAURA",'Planificación 2026-1'!X:X,"&lt;&gt;VIRTUAL",'Planificación 2026-1'!H:H,"&gt;2")</f>
        <v>0</v>
      </c>
      <c r="EC296" s="48">
        <f>SUMIFS('Planificación 2026-1'!R:R,'Planificación 2026-1'!W:W,C296,'Planificación 2026-1'!E:E,"PRINCIPAL",'Planificación 2026-1'!X:X,"VIRTUAL",'Planificación 2026-1'!H:H,"&lt;3")</f>
        <v>0</v>
      </c>
      <c r="ED296" s="48">
        <f>SUMIFS('Planificación 2026-1'!R:R,'Planificación 2026-1'!W:W,C296,'Planificación 2026-1'!E:E,"PRINCIPAL",'Planificación 2026-1'!X:X,"&lt;&gt;VIRTUAL",'Planificación 2026-1'!H:H,"&lt;3")</f>
        <v>0</v>
      </c>
      <c r="EE296" s="48">
        <f>SUMIFS('Planificación 2026-1'!R:R,'Planificación 2026-1'!W:W,C296,'Planificación 2026-1'!E:E,"SUNAMPE",'Planificación 2026-1'!X:X,"VIRTUAL",'Planificación 2026-1'!H:H,"&lt;3")</f>
        <v>0</v>
      </c>
      <c r="EF296" s="48">
        <f>SUMIFS('Planificación 2026-1'!R:R,'Planificación 2026-1'!W:W,C296,'Planificación 2026-1'!E:E,"SUNAMPE",'Planificación 2026-1'!X:X,"&lt;&gt;VIRTUAL",'Planificación 2026-1'!H:H,"&lt;3")</f>
        <v>0</v>
      </c>
      <c r="EG296" s="48">
        <f>SUMIFS('Planificación 2026-1'!R:R,'Planificación 2026-1'!W:W,C296,'Planificación 2026-1'!E:E,"FILIAL",'Planificación 2026-1'!X:X,"VIRTUAL",'Planificación 2026-1'!H:H,"&lt;3")</f>
        <v>0</v>
      </c>
      <c r="EH296" s="48">
        <f>SUMIFS('Planificación 2026-1'!R:R,'Planificación 2026-1'!W:W,C296,'Planificación 2026-1'!E:E,"FILIAL",'Planificación 2026-1'!X:X,"&lt;&gt;VIRTUAL",'Planificación 2026-1'!H:H,"&lt;3")</f>
        <v>0</v>
      </c>
      <c r="EI296" s="48">
        <f>SUMIFS('Planificación 2026-1'!R:R,'Planificación 2026-1'!W:W,C296,'Planificación 2026-1'!E:E,"PORUMA",'Planificación 2026-1'!X:X,"VIRTUAL",'Planificación 2026-1'!H:H,"&lt;3")</f>
        <v>0</v>
      </c>
      <c r="EJ296" s="48">
        <f>SUMIFS('Planificación 2026-1'!R:R,'Planificación 2026-1'!W:W,C296,'Planificación 2026-1'!E:E,"PORUMA",'Planificación 2026-1'!X:X,"&lt;&gt;VIRTUAL",'Planificación 2026-1'!H:H,"&lt;3")</f>
        <v>0</v>
      </c>
      <c r="EK296" s="48">
        <f>SUMIFS('Planificación 2026-1'!R:R,'Planificación 2026-1'!W:W,C296,'Planificación 2026-1'!E:E,"HUAURA",'Planificación 2026-1'!X:X,"VIRTUAL",'Planificación 2026-1'!H:H,"&lt;3")</f>
        <v>0</v>
      </c>
      <c r="EL296" s="48">
        <f>SUMIFS('Planificación 2026-1'!R:R,'Planificación 2026-1'!W:W,C296,'Planificación 2026-1'!E:E,"HUAURA",'Planificación 2026-1'!X:X,"&lt;&gt;VIRTUAL",'Planificación 2026-1'!H:H,"&lt;3")</f>
        <v>0</v>
      </c>
      <c r="EM296" s="48">
        <f t="shared" si="64"/>
        <v>0</v>
      </c>
      <c r="EN296" s="48">
        <f t="shared" si="65"/>
        <v>0</v>
      </c>
      <c r="EO296" s="48">
        <f t="shared" si="66"/>
        <v>0</v>
      </c>
      <c r="EP296" s="48">
        <f t="shared" si="67"/>
        <v>12</v>
      </c>
      <c r="EQ296" s="48">
        <f t="shared" si="68"/>
        <v>0</v>
      </c>
      <c r="ER296" s="48"/>
      <c r="ES296" s="48">
        <f t="shared" si="69"/>
        <v>0</v>
      </c>
      <c r="ET296" s="48">
        <f t="shared" si="70"/>
        <v>12</v>
      </c>
      <c r="EU296" s="48" t="b">
        <f t="shared" si="71"/>
        <v>1</v>
      </c>
      <c r="EV296" s="48" t="str">
        <f t="shared" si="72"/>
        <v>SEDE</v>
      </c>
      <c r="EW296" s="48" t="str">
        <f t="shared" si="73"/>
        <v>PRESENCIAL</v>
      </c>
    </row>
    <row r="297" spans="2:153" x14ac:dyDescent="0.3">
      <c r="B297" s="383">
        <v>294</v>
      </c>
      <c r="C297" s="107" t="s">
        <v>1123</v>
      </c>
      <c r="D297" s="82">
        <f>SUMIF('Planificación 2026-1'!W:W,C297,'Planificación 2026-1'!R:R)</f>
        <v>6</v>
      </c>
      <c r="E297" s="385" t="s">
        <v>319</v>
      </c>
      <c r="F297" s="103"/>
      <c r="G297" s="107" t="s">
        <v>328</v>
      </c>
      <c r="H297" s="107" t="s">
        <v>1138</v>
      </c>
      <c r="I297" s="77" t="str">
        <f>IF(SUM(COUNTIFS('Planificación 2026-1'!E:E,"PRINCIPAL",'Planificación 2026-1'!W:W,C297,'Planificación 2026-1'!G:G,"AF"))&gt;0,"P01"," ")</f>
        <v xml:space="preserve"> </v>
      </c>
      <c r="J297" s="78" t="str">
        <f>IF(SUM(COUNTIFS('Planificación 2026-1'!E:E,"PRINCIPAL",'Planificación 2026-1'!W:W,C297,'Planificación 2026-1'!G:G,"EN"))&gt;0,"P02"," ")</f>
        <v xml:space="preserve"> </v>
      </c>
      <c r="K297" s="78" t="str">
        <f>IF(SUM(COUNTIFS('Planificación 2026-1'!E:E,"PRINCIPAL",'Planificación 2026-1'!W:W,C297,'Planificación 2026-1'!G:G,"IS"))&gt;0,"P03"," ")</f>
        <v xml:space="preserve"> </v>
      </c>
      <c r="L297" s="78" t="str">
        <f>IF(SUM(COUNTIFS('Planificación 2026-1'!E:E,"PRINCIPAL",'Planificación 2026-1'!W:W,C297,'Planificación 2026-1'!G:G,"PS"))&gt;0,"P04"," ")</f>
        <v xml:space="preserve"> </v>
      </c>
      <c r="M297" s="78"/>
      <c r="N297" s="78" t="str">
        <f>IF(SUM(COUNTIFS('Planificación 2026-1'!E:E,"PRINCIPAL",'Planificación 2026-1'!W:W,C297,'Planificación 2026-1'!G:G,"IN"))&gt;0,"P06"," ")</f>
        <v xml:space="preserve"> </v>
      </c>
      <c r="O297" s="78" t="str">
        <f>IF(SUM(COUNTIFS('Planificación 2026-1'!E:E,"PRINCIPAL",'Planificación 2026-1'!W:W,C297,'Planificación 2026-1'!G:G,"CA"))&gt;0,"P07"," ")</f>
        <v xml:space="preserve"> </v>
      </c>
      <c r="P297" s="78" t="str">
        <f>IF(SUM(COUNTIFS('Planificación 2026-1'!E:E,"PRINCIPAL",'Planificación 2026-1'!W:W,C297,'Planificación 2026-1'!G:G,"DE"))&gt;0,"P08"," ")</f>
        <v xml:space="preserve"> </v>
      </c>
      <c r="Q297" s="78" t="str">
        <f>IF(SUM(COUNTIFS('Planificación 2026-1'!E:E,"PRINCIPAL",'Planificación 2026-1'!W:W,C297,'Planificación 2026-1'!G:G,"OB"))&gt;0,"P09"," ")</f>
        <v xml:space="preserve"> </v>
      </c>
      <c r="R297" s="78" t="str">
        <f>IF(SUM(COUNTIFS('Planificación 2026-1'!E:E,"PRINCIPAL",'Planificación 2026-1'!W:W,C297,'Planificación 2026-1'!G:G,"MH"))&gt;0,"P31"," ")</f>
        <v xml:space="preserve"> </v>
      </c>
      <c r="S297" s="78" t="str">
        <f>IF(SUM(COUNTIFS('Planificación 2026-1'!E:E,"PRINCIPAL",'Planificación 2026-1'!W:W,C297,'Planificación 2026-1'!G:G,"IC"))&gt;0,"P32"," ")</f>
        <v xml:space="preserve"> </v>
      </c>
      <c r="T297" s="78" t="str">
        <f>IF(SUM(COUNTIFS('Planificación 2026-1'!E:E,"PRINCIPAL",'Planificación 2026-1'!W:W,C297,'Planificación 2026-1'!G:G,"AR"))&gt;0,"P34"," ")</f>
        <v xml:space="preserve"> </v>
      </c>
      <c r="U297" s="78" t="str">
        <f>IF(SUM(COUNTIFS('Planificación 2026-1'!E:E,"PRINCIPAL",'Planificación 2026-1'!W:W,C297,'Planificación 2026-1'!G:G,"T1"))&gt;0,"P35"," ")</f>
        <v xml:space="preserve"> </v>
      </c>
      <c r="V297" s="78" t="str">
        <f>IF(SUM(COUNTIFS('Planificación 2026-1'!E:E,"PRINCIPAL",'Planificación 2026-1'!W:W,C297,'Planificación 2026-1'!G:G,"T3"))&gt;0,"P36"," ")</f>
        <v xml:space="preserve"> </v>
      </c>
      <c r="W297" s="78" t="str">
        <f>IF(SUM(COUNTIFS('Planificación 2026-1'!E:E,"PRINCIPAL",'Planificación 2026-1'!W:W,C297,'Planificación 2026-1'!G:G,"T2"))&gt;0,"P37"," ")</f>
        <v xml:space="preserve"> </v>
      </c>
      <c r="X297" s="78" t="str">
        <f>IF(SUM(COUNTIFS('Planificación 2026-1'!E:E,"PRINCIPAL",'Planificación 2026-1'!W:W,C297,'Planificación 2026-1'!G:G,"AE"))&gt;0,"P38"," ")</f>
        <v xml:space="preserve"> </v>
      </c>
      <c r="Y297" s="78" t="str">
        <f>IF(SUM(COUNTIFS('Planificación 2026-1'!E:E,"PRINCIPAL",'Planificación 2026-1'!W:W,C297,'Planificación 2026-1'!G:G,"T4"))&gt;0,"P55"," ")</f>
        <v xml:space="preserve"> </v>
      </c>
      <c r="Z297" s="78" t="str">
        <f>IF(SUM(COUNTIFS('Planificación 2026-1'!E:E,"FILIAL",'Planificación 2026-1'!W:W,C297,'Planificación 2026-1'!G:G,"AF"))&gt;0," P01"," ")</f>
        <v xml:space="preserve"> </v>
      </c>
      <c r="AA297" s="78" t="str">
        <f>IF(SUM(COUNTIFS('Planificación 2026-1'!E:E,"FILIAL",'Planificación 2026-1'!W:W,C297,'Planificación 2026-1'!G:G,"EN"))&gt;0,"P02"," ")</f>
        <v xml:space="preserve"> </v>
      </c>
      <c r="AB297" s="78" t="str">
        <f>IF(SUM(COUNTIFS('Planificación 2026-1'!E:E,"FILIAL",'Planificación 2026-1'!W:W,C297,'Planificación 2026-1'!G:G,"IS"))&gt;0,"P03"," ")</f>
        <v xml:space="preserve"> </v>
      </c>
      <c r="AC297" s="78" t="str">
        <f>IF(SUM(COUNTIFS('Planificación 2026-1'!E:E,"FILIAL",'Planificación 2026-1'!W:W,C297,'Planificación 2026-1'!G:G,"PS"))&gt;0,"P04"," ")</f>
        <v xml:space="preserve"> </v>
      </c>
      <c r="AD297" s="78"/>
      <c r="AE297" s="78" t="str">
        <f>IF(SUM(COUNTIFS('Planificación 2026-1'!E:E,"FILIAL",'Planificación 2026-1'!W:W,C297,'Planificación 2026-1'!G:G,"IN"))&gt;0,"P06"," ")</f>
        <v xml:space="preserve"> </v>
      </c>
      <c r="AF297" s="78" t="str">
        <f>IF(SUM(COUNTIFS('Planificación 2026-1'!E:E,"FILIAL",'Planificación 2026-1'!W:W,C297,'Planificación 2026-1'!G:G,"CA"))&gt;0,"P07"," ")</f>
        <v xml:space="preserve"> </v>
      </c>
      <c r="AG297" s="78" t="str">
        <f>IF(SUM(COUNTIFS('Planificación 2026-1'!E:E,"FILIAL",'Planificación 2026-1'!W:W,C297,'Planificación 2026-1'!G:G,"DE"))&gt;0,"P08"," ")</f>
        <v xml:space="preserve"> </v>
      </c>
      <c r="AH297" s="78" t="str">
        <f>IF(SUM(COUNTIFS('Planificación 2026-1'!E:E,"FILIAL",'Planificación 2026-1'!W:W,C297,'Planificación 2026-1'!G:G,"OB"))&gt;0,"P09"," ")</f>
        <v xml:space="preserve"> </v>
      </c>
      <c r="AI297" s="78" t="str">
        <f>IF(SUM(COUNTIFS('Planificación 2026-1'!E:E,"FILIAL",'Planificación 2026-1'!W:W,C297,'Planificación 2026-1'!G:G,"MH"))&gt;0,"P31"," ")</f>
        <v xml:space="preserve"> </v>
      </c>
      <c r="AJ297" s="78" t="str">
        <f>IF(SUM(COUNTIFS('Planificación 2026-1'!E:E,"FILIAL",'Planificación 2026-1'!W:W,C297,'Planificación 2026-1'!G:G,"IC"))&gt;0,"P32"," ")</f>
        <v xml:space="preserve"> </v>
      </c>
      <c r="AK297" s="78" t="str">
        <f>IF(SUM(COUNTIFS('Planificación 2026-1'!E:E,"FILIAL",'Planificación 2026-1'!W:W,C297,'Planificación 2026-1'!G:G,"AR"))&gt;0,"P34"," ")</f>
        <v xml:space="preserve"> </v>
      </c>
      <c r="AL297" s="78" t="str">
        <f>IF(SUM(COUNTIFS('Planificación 2026-1'!E:E,"FILIAL",'Planificación 2026-1'!W:W,C297,'Planificación 2026-1'!G:G,"T1"))&gt;0,"P35"," ")</f>
        <v xml:space="preserve"> </v>
      </c>
      <c r="AM297" s="78" t="str">
        <f>IF(SUM(COUNTIFS('Planificación 2026-1'!E:E,"FILIAL",'Planificación 2026-1'!W:W,C297,'Planificación 2026-1'!G:G,"T3"))&gt;0,"P36"," ")</f>
        <v xml:space="preserve"> </v>
      </c>
      <c r="AN297" s="78" t="str">
        <f>IF(SUM(COUNTIFS('Planificación 2026-1'!E:E,"FILIAL",'Planificación 2026-1'!W:W,C297,'Planificación 2026-1'!G:G,"T2"))&gt;0,"P37"," ")</f>
        <v xml:space="preserve"> </v>
      </c>
      <c r="AO297" s="78" t="str">
        <f>IF(SUM(COUNTIFS('Planificación 2026-1'!E:E,"FILIAL",'Planificación 2026-1'!W:W,C297,'Planificación 2026-1'!G:G,"AE"))&gt;0,"P38"," ")</f>
        <v xml:space="preserve"> </v>
      </c>
      <c r="AP297" s="78" t="str">
        <f>IF(SUM(COUNTIFS('Planificación 2026-1'!E:E,"FILIAL",'Planificación 2026-1'!W:W,C297,'Planificación 2026-1'!G:G,"T4"))&gt;0,"P55"," ")</f>
        <v xml:space="preserve"> </v>
      </c>
      <c r="AQ297" s="78" t="str">
        <f>IF(SUM(COUNTIFS('Planificación 2026-1'!E:E,"SUNAMPE",'Planificación 2026-1'!W:W,C297,'Planificación 2026-1'!G:G,"AF"))&gt;0," P01"," ")</f>
        <v xml:space="preserve"> </v>
      </c>
      <c r="AR297" s="78" t="str">
        <f>IF(SUM(COUNTIFS('Planificación 2026-1'!E:E,"SUNAMPE",'Planificación 2026-1'!W:W,C297,'Planificación 2026-1'!G:G,"EN"))&gt;0,"P02"," ")</f>
        <v xml:space="preserve"> </v>
      </c>
      <c r="AS297" s="78" t="str">
        <f>IF(SUM(COUNTIFS('Planificación 2026-1'!E:E,"SUNAMPE",'Planificación 2026-1'!W:W,C297,'Planificación 2026-1'!G:G,"IS"))&gt;0,"P03"," ")</f>
        <v xml:space="preserve"> </v>
      </c>
      <c r="AT297" s="78" t="str">
        <f>IF(SUM(COUNTIFS('Planificación 2026-1'!E:E,"SUNAMPE",'Planificación 2026-1'!W:W,C297,'Planificación 2026-1'!G:G,"PS"))&gt;0,"P04"," ")</f>
        <v xml:space="preserve"> </v>
      </c>
      <c r="AU297" s="78"/>
      <c r="AV297" s="78" t="str">
        <f>IF(SUM(COUNTIFS('Planificación 2026-1'!E:E,"SUNAMPE",'Planificación 2026-1'!W:W,C297,'Planificación 2026-1'!G:G,"IN"))&gt;0,"P06"," ")</f>
        <v xml:space="preserve"> </v>
      </c>
      <c r="AW297" s="78" t="str">
        <f>IF(SUM(COUNTIFS('Planificación 2026-1'!E:E,"SUNAMPE",'Planificación 2026-1'!W:W,C297,'Planificación 2026-1'!G:G,"CA"))&gt;0,"P07"," ")</f>
        <v xml:space="preserve"> </v>
      </c>
      <c r="AX297" s="78" t="str">
        <f>IF(SUM(COUNTIFS('Planificación 2026-1'!E:E,"SUNAMPE",'Planificación 2026-1'!W:W,C297,'Planificación 2026-1'!G:G,"DE"))&gt;0,"P08"," ")</f>
        <v xml:space="preserve"> </v>
      </c>
      <c r="AY297" s="78" t="str">
        <f>IF(SUM(COUNTIFS('Planificación 2026-1'!E:E,"SUNAMPE",'Planificación 2026-1'!W:W,C297,'Planificación 2026-1'!G:G,"OB"))&gt;0,"P09"," ")</f>
        <v xml:space="preserve"> </v>
      </c>
      <c r="AZ297" s="78" t="str">
        <f>IF(SUM(COUNTIFS('Planificación 2026-1'!E:E,"SUNAMPE",'Planificación 2026-1'!W:W,C297,'Planificación 2026-1'!G:G,"MH"))&gt;0,"P31"," ")</f>
        <v xml:space="preserve"> </v>
      </c>
      <c r="BA297" s="78" t="str">
        <f>IF(SUM(COUNTIFS('Planificación 2026-1'!E:E,"SUNAMPE",'Planificación 2026-1'!W:W,C297,'Planificación 2026-1'!G:G,"IC"))&gt;0,"P32"," ")</f>
        <v xml:space="preserve"> </v>
      </c>
      <c r="BB297" s="78" t="str">
        <f>IF(SUM(COUNTIFS('Planificación 2026-1'!E:E,"SUNAMPE",'Planificación 2026-1'!W:W,C297,'Planificación 2026-1'!G:G,"AR"))&gt;0,"P34"," ")</f>
        <v xml:space="preserve"> </v>
      </c>
      <c r="BC297" s="78" t="str">
        <f>IF(SUM(COUNTIFS('Planificación 2026-1'!E:E,"SUNAMPE",'Planificación 2026-1'!W:W,C297,'Planificación 2026-1'!G:G,"T1"))&gt;0,"P35"," ")</f>
        <v xml:space="preserve"> </v>
      </c>
      <c r="BD297" s="78" t="str">
        <f>IF(SUM(COUNTIFS('Planificación 2026-1'!E:E,"SUNAMPE",'Planificación 2026-1'!W:W,C297,'Planificación 2026-1'!G:G,"T3"))&gt;0,"P36"," ")</f>
        <v xml:space="preserve"> </v>
      </c>
      <c r="BE297" s="78" t="str">
        <f>IF(SUM(COUNTIFS('Planificación 2026-1'!E:E,"SUNAMPE",'Planificación 2026-1'!W:W,C297,'Planificación 2026-1'!G:G,"T2"))&gt;0,"P37"," ")</f>
        <v xml:space="preserve"> </v>
      </c>
      <c r="BF297" s="78" t="str">
        <f>IF(SUM(COUNTIFS('Planificación 2026-1'!E:E,"SUNAMPE",'Planificación 2026-1'!W:W,C297,'Planificación 2026-1'!G:G,"AE"))&gt;0,"P38"," ")</f>
        <v xml:space="preserve"> </v>
      </c>
      <c r="BG297" s="78" t="str">
        <f>IF(SUM(COUNTIFS('Planificación 2026-1'!E:E,"SUNAMPE",'Planificación 2026-1'!W:W,C297,'Planificación 2026-1'!G:G,"T4"))&gt;0,"P55"," ")</f>
        <v xml:space="preserve"> </v>
      </c>
      <c r="BH297" s="78" t="str">
        <f>IF(SUM(COUNTIFS('Planificación 2026-1'!E:E,"HUAURA",'Planificación 2026-1'!W:W,C297,'Planificación 2026-1'!G:G,"AF"))&gt;0," P01"," ")</f>
        <v xml:space="preserve"> </v>
      </c>
      <c r="BI297" s="78" t="str">
        <f>IF(SUM(COUNTIFS('Planificación 2026-1'!E:E,"HUAURA",'Planificación 2026-1'!W:W,C297,'Planificación 2026-1'!G:G,"EN"))&gt;0,"P02"," ")</f>
        <v xml:space="preserve"> </v>
      </c>
      <c r="BJ297" s="78" t="str">
        <f>IF(SUM(COUNTIFS('Planificación 2026-1'!E:E,"HUAURA",'Planificación 2026-1'!W:W,C297,'Planificación 2026-1'!G:G,"IS"))&gt;0,"P03"," ")</f>
        <v xml:space="preserve"> </v>
      </c>
      <c r="BK297" s="78" t="str">
        <f>IF(SUM(COUNTIFS('Planificación 2026-1'!E:E,"HUAURA",'Planificación 2026-1'!W:W,C297,'Planificación 2026-1'!G:G,"PS"))&gt;0,"P04"," ")</f>
        <v xml:space="preserve"> </v>
      </c>
      <c r="BL297" s="78"/>
      <c r="BM297" s="78" t="str">
        <f>IF(SUM(COUNTIFS('Planificación 2026-1'!E:E,"HUAURA",'Planificación 2026-1'!W:W,C297,'Planificación 2026-1'!G:G,"IN"))&gt;0,"P06"," ")</f>
        <v xml:space="preserve"> </v>
      </c>
      <c r="BN297" s="78" t="str">
        <f>IF(SUM(COUNTIFS('Planificación 2026-1'!E:E,"HUAURA",'Planificación 2026-1'!W:W,C297,'Planificación 2026-1'!G:G,"CA"))&gt;0,"P07"," ")</f>
        <v xml:space="preserve"> </v>
      </c>
      <c r="BO297" s="78" t="str">
        <f>IF(SUM(COUNTIFS('Planificación 2026-1'!E:E,"HUAURA",'Planificación 2026-1'!W:W,C297,'Planificación 2026-1'!G:G,"DE"))&gt;0,"P08"," ")</f>
        <v xml:space="preserve"> </v>
      </c>
      <c r="BP297" s="78" t="str">
        <f>IF(SUM(COUNTIFS('Planificación 2026-1'!E:E,"HUAURA",'Planificación 2026-1'!W:W,C297,'Planificación 2026-1'!G:G,"OB"))&gt;0,"P09"," ")</f>
        <v xml:space="preserve"> </v>
      </c>
      <c r="BQ297" s="78" t="str">
        <f>IF(SUM(COUNTIFS('Planificación 2026-1'!E:E,"HUAURA",'Planificación 2026-1'!W:W,C297,'Planificación 2026-1'!G:G,"MH"))&gt;0,"P31"," ")</f>
        <v xml:space="preserve"> </v>
      </c>
      <c r="BR297" s="78" t="str">
        <f>IF(SUM(COUNTIFS('Planificación 2026-1'!E:E,"HUAURA",'Planificación 2026-1'!W:W,C297,'Planificación 2026-1'!G:G,"IC"))&gt;0,"P32"," ")</f>
        <v xml:space="preserve"> </v>
      </c>
      <c r="BS297" s="78" t="str">
        <f>IF(SUM(COUNTIFS('Planificación 2026-1'!E:E,"HUAURA",'Planificación 2026-1'!W:W,C297,'Planificación 2026-1'!G:G,"AR"))&gt;0,"P34"," ")</f>
        <v xml:space="preserve"> </v>
      </c>
      <c r="BT297" s="78" t="str">
        <f>IF(SUM(COUNTIFS('Planificación 2026-1'!E:E,"HUAURA",'Planificación 2026-1'!W:W,C297,'Planificación 2026-1'!G:G,"T1"))&gt;0,"P35"," ")</f>
        <v xml:space="preserve"> </v>
      </c>
      <c r="BU297" s="78" t="str">
        <f>IF(SUM(COUNTIFS('Planificación 2026-1'!E:E,"HUAURA",'Planificación 2026-1'!W:W,C297,'Planificación 2026-1'!G:G,"T3"))&gt;0,"P36"," ")</f>
        <v xml:space="preserve"> </v>
      </c>
      <c r="BV297" s="78" t="str">
        <f>IF(SUM(COUNTIFS('Planificación 2026-1'!E:E,"HUAURA",'Planificación 2026-1'!W:W,C297,'Planificación 2026-1'!G:G,"T2"))&gt;0,"P37"," ")</f>
        <v xml:space="preserve"> </v>
      </c>
      <c r="BW297" s="78" t="str">
        <f>IF(SUM(COUNTIFS('Planificación 2026-1'!E:E,"HUAURA",'Planificación 2026-1'!W:W,C297,'Planificación 2026-1'!G:G,"AE"))&gt;0,"P38"," ")</f>
        <v xml:space="preserve"> </v>
      </c>
      <c r="BX297" s="78" t="str">
        <f>IF(SUM(COUNTIFS('Planificación 2026-1'!E:E,"HUAURA",'Planificación 2026-1'!W:W,C297,'Planificación 2026-1'!G:G,"T4"))&gt;0,"P55"," ")</f>
        <v xml:space="preserve"> </v>
      </c>
      <c r="BY297" s="79">
        <f>SUMIFS('Planificación 2026-1'!R:R,'Planificación 2026-1'!W:W,C297,'Planificación 2026-1'!G:G,"AF",'Planificación 2026-1'!H:H,"&gt;2")</f>
        <v>0</v>
      </c>
      <c r="BZ297" s="79">
        <f>SUMIFS('Planificación 2026-1'!R:R,'Planificación 2026-1'!W:W,C297,'Planificación 2026-1'!G:G,"EN",'Planificación 2026-1'!H:H,"&gt;2")</f>
        <v>0</v>
      </c>
      <c r="CA297" s="79">
        <f>SUMIFS('Planificación 2026-1'!R:R,'Planificación 2026-1'!W:W,C297,'Planificación 2026-1'!G:G,"IS",'Planificación 2026-1'!H:H,"&gt;2")</f>
        <v>0</v>
      </c>
      <c r="CB297" s="79">
        <f>SUMIFS('Planificación 2026-1'!R:R,'Planificación 2026-1'!W:W,C297,'Planificación 2026-1'!G:G,"PS",'Planificación 2026-1'!H:H,"&gt;2")</f>
        <v>0</v>
      </c>
      <c r="CC297" s="79">
        <f>SUMIFS('Planificación 2026-1'!R:R,'Planificación 2026-1'!W:W,C297,'Planificación 2026-1'!G:G,"IN",'Planificación 2026-1'!H:H,"&gt;2")</f>
        <v>0</v>
      </c>
      <c r="CD297" s="79">
        <f>SUMIFS('Planificación 2026-1'!R:R,'Planificación 2026-1'!W:W,C297,'Planificación 2026-1'!G:G,"CA",'Planificación 2026-1'!H:H,"&gt;2")</f>
        <v>0</v>
      </c>
      <c r="CE297" s="79">
        <f>SUMIFS('Planificación 2026-1'!R:R,'Planificación 2026-1'!W:W,C297,'Planificación 2026-1'!G:G,"DE",'Planificación 2026-1'!H:H,"&gt;2")</f>
        <v>0</v>
      </c>
      <c r="CF297" s="79">
        <f>SUMIFS('Planificación 2026-1'!R:R,'Planificación 2026-1'!W:W,C297,'Planificación 2026-1'!G:G,"OB",'Planificación 2026-1'!H:H,"&gt;2")</f>
        <v>0</v>
      </c>
      <c r="CG297" s="79">
        <f>SUMIFS('Planificación 2026-1'!R:R,'Planificación 2026-1'!W:W,C297,'Planificación 2026-1'!G:G,"MH",'Planificación 2026-1'!H:H,"&gt;2")</f>
        <v>0</v>
      </c>
      <c r="CH297" s="79">
        <f>SUMIFS('Planificación 2026-1'!R:R,'Planificación 2026-1'!W:W,C297,'Planificación 2026-1'!G:G,"IC",'Planificación 2026-1'!H:H,"&gt;2")</f>
        <v>0</v>
      </c>
      <c r="CI297" s="79">
        <f>SUMIFS('Planificación 2026-1'!R:R,'Planificación 2026-1'!W:W,C297,'Planificación 2026-1'!G:G,"AR",'Planificación 2026-1'!H:H,"&gt;2")</f>
        <v>0</v>
      </c>
      <c r="CJ297" s="79">
        <f>SUMIFS('Planificación 2026-1'!R:R,'Planificación 2026-1'!W:W,C297,'Planificación 2026-1'!G:G,"T1",'Planificación 2026-1'!H:H,"&gt;2")</f>
        <v>0</v>
      </c>
      <c r="CK297" s="79">
        <f>SUMIFS('Planificación 2026-1'!R:R,'Planificación 2026-1'!W:W,C297,'Planificación 2026-1'!G:G,"T3",'Planificación 2026-1'!H:H,"&gt;2")</f>
        <v>0</v>
      </c>
      <c r="CL297" s="79">
        <f>SUMIFS('Planificación 2026-1'!R:R,'Planificación 2026-1'!W:W,C297,'Planificación 2026-1'!G:G,"T2",'Planificación 2026-1'!H:H,"&gt;2")</f>
        <v>6</v>
      </c>
      <c r="CM297" s="79">
        <f>SUMIFS('Planificación 2026-1'!R:R,'Planificación 2026-1'!W:W,C297,'Planificación 2026-1'!G:G,"AE",'Planificación 2026-1'!H:H,"&gt;2")</f>
        <v>0</v>
      </c>
      <c r="CN297" s="79">
        <f>SUMIFS('Planificación 2026-1'!R:R,'Planificación 2026-1'!W:W,C297,'Planificación 2026-1'!G:G,"T4",'Planificación 2026-1'!H:H,"&gt;2")</f>
        <v>0</v>
      </c>
      <c r="CO297" s="79">
        <f>SUMIFS('Planificación 2026-1'!R:R,'Planificación 2026-1'!W:W,C297,'Planificación 2026-1'!G:G,"AF",'Planificación 2026-1'!H:H,"&lt;3")</f>
        <v>0</v>
      </c>
      <c r="CP297" s="79">
        <f>SUMIFS('Planificación 2026-1'!R:R,'Planificación 2026-1'!W:W,C297,'Planificación 2026-1'!G:G,"EN",'Planificación 2026-1'!H:H,"&lt;3")</f>
        <v>0</v>
      </c>
      <c r="CQ297" s="79">
        <f>SUMIFS('Planificación 2026-1'!R:R,'Planificación 2026-1'!W:W,C297,'Planificación 2026-1'!G:G,"IS",'Planificación 2026-1'!H:H,"&lt;3")</f>
        <v>0</v>
      </c>
      <c r="CR297" s="79">
        <f>SUMIFS('Planificación 2026-1'!R:R,'Planificación 2026-1'!W:W,C297,'Planificación 2026-1'!G:G,"PS",'Planificación 2026-1'!H:H,"&lt;3")</f>
        <v>0</v>
      </c>
      <c r="CS297" s="79">
        <f>SUMIFS('Planificación 2026-1'!R:R,'Planificación 2026-1'!W:W,C297,'Planificación 2026-1'!G:G,"IN",'Planificación 2026-1'!H:H,"&lt;3")</f>
        <v>0</v>
      </c>
      <c r="CT297" s="79">
        <f>SUMIFS('Planificación 2026-1'!R:R,'Planificación 2026-1'!W:W,C297,'Planificación 2026-1'!G:G,"CA",'Planificación 2026-1'!H:H,"&lt;3")</f>
        <v>0</v>
      </c>
      <c r="CU297" s="79">
        <f>SUMIFS('Planificación 2026-1'!R:R,'Planificación 2026-1'!W:W,C297,'Planificación 2026-1'!G:G,"DE",'Planificación 2026-1'!H:H,"&lt;3")</f>
        <v>0</v>
      </c>
      <c r="CV297" s="79">
        <f>SUMIFS('Planificación 2026-1'!R:R,'Planificación 2026-1'!W:W,C297,'Planificación 2026-1'!G:G,"OB",'Planificación 2026-1'!H:H,"&lt;3")</f>
        <v>0</v>
      </c>
      <c r="CW297" s="79">
        <f>SUMIFS('Planificación 2026-1'!R:R,'Planificación 2026-1'!W:W,C297,'Planificación 2026-1'!G:G,"MH",'Planificación 2026-1'!H:H,"&lt;3")</f>
        <v>0</v>
      </c>
      <c r="CX297" s="79">
        <f>SUMIFS('Planificación 2026-1'!R:R,'Planificación 2026-1'!W:W,C297,'Planificación 2026-1'!G:G,"IC",'Planificación 2026-1'!H:H,"&lt;3")</f>
        <v>0</v>
      </c>
      <c r="CY297" s="79">
        <f>SUMIFS('Planificación 2026-1'!R:R,'Planificación 2026-1'!W:W,C297,'Planificación 2026-1'!G:G,"AR",'Planificación 2026-1'!H:H,"&lt;3")</f>
        <v>0</v>
      </c>
      <c r="CZ297" s="79">
        <f>SUMIFS('Planificación 2026-1'!R:R,'Planificación 2026-1'!W:W,C297,'Planificación 2026-1'!G:G,"T1",'Planificación 2026-1'!H:H,"&lt;3")</f>
        <v>0</v>
      </c>
      <c r="DA297" s="79">
        <f>SUMIFS('Planificación 2026-1'!R:R,'Planificación 2026-1'!W:W,C297,'Planificación 2026-1'!G:G,"T3",'Planificación 2026-1'!H:H,"&lt;3")</f>
        <v>0</v>
      </c>
      <c r="DB297" s="79">
        <f>SUMIFS('Planificación 2026-1'!R:R,'Planificación 2026-1'!W:W,C297,'Planificación 2026-1'!G:G,"T2",'Planificación 2026-1'!H:H,"&lt;3")</f>
        <v>0</v>
      </c>
      <c r="DC297" s="79">
        <f>SUMIFS('Planificación 2026-1'!R:R,'Planificación 2026-1'!W:W,C297,'Planificación 2026-1'!G:G,"AE",'Planificación 2026-1'!H:H,"&lt;3")</f>
        <v>0</v>
      </c>
      <c r="DD297" s="79">
        <f>SUMIFS('Planificación 2026-1'!R:R,'Planificación 2026-1'!W:W,C297,'Planificación 2026-1'!G:G,"T4",'Planificación 2026-1'!H:H,"&lt;3")</f>
        <v>0</v>
      </c>
      <c r="DE297" s="78" t="str">
        <f t="shared" si="60"/>
        <v/>
      </c>
      <c r="DF297" s="30">
        <f>IF(C297="","",SUMIFS('Planificación 2026-1'!R:R,'Planificación 2026-1'!W:W,C297,'Planificación 2026-1'!E:E,"PRINCIPAL",'Planificación 2026-1'!X:X,"VIRTUAL"))</f>
        <v>0</v>
      </c>
      <c r="DG297" s="30">
        <f>IF(C297="","",SUMIFS('Planificación 2026-1'!R:R,'Planificación 2026-1'!W:W,C297,'Planificación 2026-1'!E:E,"PRINCIPAL",'Planificación 2026-1'!X:X,"PRESENCIAL"))</f>
        <v>0</v>
      </c>
      <c r="DH297" s="30">
        <f>IF(C297="","",SUMIFS('Planificación 2026-1'!R:R,'Planificación 2026-1'!W:W,C297,'Planificación 2026-1'!E:E,"PRINCIPAL",'Planificación 2026-1'!X:X,"HIBRIDO PRESENCIAL"))</f>
        <v>0</v>
      </c>
      <c r="DI297" s="78" t="str">
        <f t="shared" si="61"/>
        <v/>
      </c>
      <c r="DJ297" s="78">
        <f>IF(C297="","",SUMIFS('Planificación 2026-1'!R:R,'Planificación 2026-1'!W:W,C297,'Planificación 2026-1'!E:E,"FILIAL",'Planificación 2026-1'!X:X,"VIRTUAL"))</f>
        <v>0</v>
      </c>
      <c r="DK297" s="80">
        <f>IF(C297="","",SUMIFS('Planificación 2026-1'!R:R,'Planificación 2026-1'!W:W,C297,'Planificación 2026-1'!E:E,"FILIAL",'Planificación 2026-1'!X:X,"PRESENCIAL"))</f>
        <v>0</v>
      </c>
      <c r="DL297" s="42">
        <f>IF(C297="","",SUMIFS('Planificación 2026-1'!R:R,'Planificación 2026-1'!W:W,C297,'Planificación 2026-1'!E:E,"FILIAL",'Planificación 2026-1'!X:X,"HIBRIDO PRESENCIAL"))</f>
        <v>0</v>
      </c>
      <c r="DM297" s="81" t="str">
        <f t="shared" si="62"/>
        <v/>
      </c>
      <c r="DN297" s="78">
        <f>IF(C297="","",SUMIFS('Planificación 2026-1'!R:R,'Planificación 2026-1'!W:W,C297,'Planificación 2026-1'!E:E,"SUNAMPE",'Planificación 2026-1'!X:X,"VIRTUAL"))</f>
        <v>0</v>
      </c>
      <c r="DO297" s="42">
        <f>IF(C297="","",SUMIFS('Planificación 2026-1'!R:R,'Planificación 2026-1'!W:W,C297,'Planificación 2026-1'!E:E,"SUNAMPE",'Planificación 2026-1'!X:X,"PRESENCIAL"))</f>
        <v>0</v>
      </c>
      <c r="DP297" s="81" t="str">
        <f t="shared" si="63"/>
        <v/>
      </c>
      <c r="DQ297" s="78">
        <f>IF(C297="","",SUMIFS('Planificación 2026-1'!R:R,'Planificación 2026-1'!W:W,C297,'Planificación 2026-1'!E:E,"HUAURA",'Planificación 2026-1'!X:X,"VIRTUAL"))</f>
        <v>0</v>
      </c>
      <c r="DR297" s="42">
        <f>IF(C297="","",SUMIFS('Planificación 2026-1'!R:R,'Planificación 2026-1'!W:W,C297,'Planificación 2026-1'!E:E,"HUAURA",'Planificación 2026-1'!X:X,"PRESENCIAL"))</f>
        <v>0</v>
      </c>
      <c r="DS297" s="48">
        <f>SUMIFS('Planificación 2026-1'!R:R,'Planificación 2026-1'!W:W,C297,'Planificación 2026-1'!E:E,"PRINCIPAL",'Planificación 2026-1'!X:X,"VIRTUAL",'Planificación 2026-1'!H:H,"&gt;2")</f>
        <v>0</v>
      </c>
      <c r="DT297" s="48">
        <f>SUMIFS('Planificación 2026-1'!R:R,'Planificación 2026-1'!W:W,C297,'Planificación 2026-1'!E:E,"PRINCIPAL",'Planificación 2026-1'!X:X,"&lt;&gt;VIRTUAL",'Planificación 2026-1'!H:H,"&gt;2")</f>
        <v>0</v>
      </c>
      <c r="DU297" s="48">
        <f>SUMIFS('Planificación 2026-1'!R:R,'Planificación 2026-1'!W:W,C297,'Planificación 2026-1'!E:E,"SUNAMPE",'Planificación 2026-1'!X:X,"VIRTUAL",'Planificación 2026-1'!H:H,"&gt;2")</f>
        <v>0</v>
      </c>
      <c r="DV297" s="48">
        <f>SUMIFS('Planificación 2026-1'!R:R,'Planificación 2026-1'!W:W,C297,'Planificación 2026-1'!E:E,"SUNAMPE",'Planificación 2026-1'!X:X,"&lt;&gt;VIRTUAL",'Planificación 2026-1'!H:H,"&gt;2")</f>
        <v>0</v>
      </c>
      <c r="DW297" s="48">
        <f>SUMIFS('Planificación 2026-1'!R:R,'Planificación 2026-1'!W:W,C297,'Planificación 2026-1'!E:E,"FILIAL",'Planificación 2026-1'!X:X,"VIRTUAL",'Planificación 2026-1'!H:H,"&gt;2")</f>
        <v>0</v>
      </c>
      <c r="DX297" s="48">
        <f>SUMIFS('Planificación 2026-1'!R:R,'Planificación 2026-1'!W:W,C297,'Planificación 2026-1'!E:E,"FILIAL",'Planificación 2026-1'!X:X,"&lt;&gt;VIRTUAL",'Planificación 2026-1'!H:H,"&gt;2")</f>
        <v>0</v>
      </c>
      <c r="DY297" s="48">
        <f>SUMIFS('Planificación 2026-1'!R:R,'Planificación 2026-1'!W:W,C297,'Planificación 2026-1'!E:E,"PORUMA",'Planificación 2026-1'!X:X,"VIRTUAL",'Planificación 2026-1'!H:H,"&gt;2")</f>
        <v>0</v>
      </c>
      <c r="DZ297" s="48">
        <f>SUMIFS('Planificación 2026-1'!R:R,'Planificación 2026-1'!W:W,C297,'Planificación 2026-1'!E:E,"PORUMA",'Planificación 2026-1'!X:X,"&lt;&gt;VIRTUAL",'Planificación 2026-1'!H:H,"&gt;2")</f>
        <v>6</v>
      </c>
      <c r="EA297" s="48">
        <f>SUMIFS('Planificación 2026-1'!R:R,'Planificación 2026-1'!W:W,C297,'Planificación 2026-1'!E:E,"HUAURA",'Planificación 2026-1'!X:X,"VIRTUAL",'Planificación 2026-1'!H:H,"&gt;2")</f>
        <v>0</v>
      </c>
      <c r="EB297" s="48">
        <f>SUMIFS('Planificación 2026-1'!R:R,'Planificación 2026-1'!W:W,C297,'Planificación 2026-1'!E:E,"HUAURA",'Planificación 2026-1'!X:X,"&lt;&gt;VIRTUAL",'Planificación 2026-1'!H:H,"&gt;2")</f>
        <v>0</v>
      </c>
      <c r="EC297" s="48">
        <f>SUMIFS('Planificación 2026-1'!R:R,'Planificación 2026-1'!W:W,C297,'Planificación 2026-1'!E:E,"PRINCIPAL",'Planificación 2026-1'!X:X,"VIRTUAL",'Planificación 2026-1'!H:H,"&lt;3")</f>
        <v>0</v>
      </c>
      <c r="ED297" s="48">
        <f>SUMIFS('Planificación 2026-1'!R:R,'Planificación 2026-1'!W:W,C297,'Planificación 2026-1'!E:E,"PRINCIPAL",'Planificación 2026-1'!X:X,"&lt;&gt;VIRTUAL",'Planificación 2026-1'!H:H,"&lt;3")</f>
        <v>0</v>
      </c>
      <c r="EE297" s="48">
        <f>SUMIFS('Planificación 2026-1'!R:R,'Planificación 2026-1'!W:W,C297,'Planificación 2026-1'!E:E,"SUNAMPE",'Planificación 2026-1'!X:X,"VIRTUAL",'Planificación 2026-1'!H:H,"&lt;3")</f>
        <v>0</v>
      </c>
      <c r="EF297" s="48">
        <f>SUMIFS('Planificación 2026-1'!R:R,'Planificación 2026-1'!W:W,C297,'Planificación 2026-1'!E:E,"SUNAMPE",'Planificación 2026-1'!X:X,"&lt;&gt;VIRTUAL",'Planificación 2026-1'!H:H,"&lt;3")</f>
        <v>0</v>
      </c>
      <c r="EG297" s="48">
        <f>SUMIFS('Planificación 2026-1'!R:R,'Planificación 2026-1'!W:W,C297,'Planificación 2026-1'!E:E,"FILIAL",'Planificación 2026-1'!X:X,"VIRTUAL",'Planificación 2026-1'!H:H,"&lt;3")</f>
        <v>0</v>
      </c>
      <c r="EH297" s="48">
        <f>SUMIFS('Planificación 2026-1'!R:R,'Planificación 2026-1'!W:W,C297,'Planificación 2026-1'!E:E,"FILIAL",'Planificación 2026-1'!X:X,"&lt;&gt;VIRTUAL",'Planificación 2026-1'!H:H,"&lt;3")</f>
        <v>0</v>
      </c>
      <c r="EI297" s="48">
        <f>SUMIFS('Planificación 2026-1'!R:R,'Planificación 2026-1'!W:W,C297,'Planificación 2026-1'!E:E,"PORUMA",'Planificación 2026-1'!X:X,"VIRTUAL",'Planificación 2026-1'!H:H,"&lt;3")</f>
        <v>0</v>
      </c>
      <c r="EJ297" s="48">
        <f>SUMIFS('Planificación 2026-1'!R:R,'Planificación 2026-1'!W:W,C297,'Planificación 2026-1'!E:E,"PORUMA",'Planificación 2026-1'!X:X,"&lt;&gt;VIRTUAL",'Planificación 2026-1'!H:H,"&lt;3")</f>
        <v>0</v>
      </c>
      <c r="EK297" s="48">
        <f>SUMIFS('Planificación 2026-1'!R:R,'Planificación 2026-1'!W:W,C297,'Planificación 2026-1'!E:E,"HUAURA",'Planificación 2026-1'!X:X,"VIRTUAL",'Planificación 2026-1'!H:H,"&lt;3")</f>
        <v>0</v>
      </c>
      <c r="EL297" s="48">
        <f>SUMIFS('Planificación 2026-1'!R:R,'Planificación 2026-1'!W:W,C297,'Planificación 2026-1'!E:E,"HUAURA",'Planificación 2026-1'!X:X,"&lt;&gt;VIRTUAL",'Planificación 2026-1'!H:H,"&lt;3")</f>
        <v>0</v>
      </c>
      <c r="EM297" s="48">
        <f t="shared" si="64"/>
        <v>0</v>
      </c>
      <c r="EN297" s="48">
        <f t="shared" si="65"/>
        <v>0</v>
      </c>
      <c r="EO297" s="48">
        <f t="shared" si="66"/>
        <v>6</v>
      </c>
      <c r="EP297" s="48">
        <f t="shared" si="67"/>
        <v>0</v>
      </c>
      <c r="EQ297" s="48">
        <f t="shared" si="68"/>
        <v>0</v>
      </c>
      <c r="ER297" s="48"/>
      <c r="ES297" s="48">
        <f t="shared" si="69"/>
        <v>0</v>
      </c>
      <c r="ET297" s="48">
        <f t="shared" si="70"/>
        <v>0</v>
      </c>
      <c r="EU297" s="48" t="b">
        <f t="shared" si="71"/>
        <v>0</v>
      </c>
      <c r="EV297" s="48" t="str">
        <f t="shared" si="72"/>
        <v/>
      </c>
      <c r="EW297" s="48" t="str">
        <f t="shared" si="73"/>
        <v>PRESENCIAL</v>
      </c>
    </row>
    <row r="298" spans="2:153" x14ac:dyDescent="0.3">
      <c r="B298" s="383">
        <v>295</v>
      </c>
      <c r="C298" s="107" t="s">
        <v>1120</v>
      </c>
      <c r="D298" s="82">
        <f>SUMIF('Planificación 2026-1'!W:W,C298,'Planificación 2026-1'!R:R)</f>
        <v>6</v>
      </c>
      <c r="E298" s="385" t="s">
        <v>319</v>
      </c>
      <c r="F298" s="103"/>
      <c r="G298" s="107" t="s">
        <v>431</v>
      </c>
      <c r="H298" s="107" t="s">
        <v>438</v>
      </c>
      <c r="I298" s="77" t="str">
        <f>IF(SUM(COUNTIFS('Planificación 2026-1'!E:E,"PRINCIPAL",'Planificación 2026-1'!W:W,C298,'Planificación 2026-1'!G:G,"AF"))&gt;0,"P01"," ")</f>
        <v xml:space="preserve"> </v>
      </c>
      <c r="J298" s="78" t="str">
        <f>IF(SUM(COUNTIFS('Planificación 2026-1'!E:E,"PRINCIPAL",'Planificación 2026-1'!W:W,C298,'Planificación 2026-1'!G:G,"EN"))&gt;0,"P02"," ")</f>
        <v xml:space="preserve"> </v>
      </c>
      <c r="K298" s="78" t="str">
        <f>IF(SUM(COUNTIFS('Planificación 2026-1'!E:E,"PRINCIPAL",'Planificación 2026-1'!W:W,C298,'Planificación 2026-1'!G:G,"IS"))&gt;0,"P03"," ")</f>
        <v xml:space="preserve"> </v>
      </c>
      <c r="L298" s="78" t="str">
        <f>IF(SUM(COUNTIFS('Planificación 2026-1'!E:E,"PRINCIPAL",'Planificación 2026-1'!W:W,C298,'Planificación 2026-1'!G:G,"PS"))&gt;0,"P04"," ")</f>
        <v xml:space="preserve"> </v>
      </c>
      <c r="M298" s="78"/>
      <c r="N298" s="78" t="str">
        <f>IF(SUM(COUNTIFS('Planificación 2026-1'!E:E,"PRINCIPAL",'Planificación 2026-1'!W:W,C298,'Planificación 2026-1'!G:G,"IN"))&gt;0,"P06"," ")</f>
        <v xml:space="preserve"> </v>
      </c>
      <c r="O298" s="78" t="str">
        <f>IF(SUM(COUNTIFS('Planificación 2026-1'!E:E,"PRINCIPAL",'Planificación 2026-1'!W:W,C298,'Planificación 2026-1'!G:G,"CA"))&gt;0,"P07"," ")</f>
        <v xml:space="preserve"> </v>
      </c>
      <c r="P298" s="78" t="str">
        <f>IF(SUM(COUNTIFS('Planificación 2026-1'!E:E,"PRINCIPAL",'Planificación 2026-1'!W:W,C298,'Planificación 2026-1'!G:G,"DE"))&gt;0,"P08"," ")</f>
        <v xml:space="preserve"> </v>
      </c>
      <c r="Q298" s="78" t="str">
        <f>IF(SUM(COUNTIFS('Planificación 2026-1'!E:E,"PRINCIPAL",'Planificación 2026-1'!W:W,C298,'Planificación 2026-1'!G:G,"OB"))&gt;0,"P09"," ")</f>
        <v>P09</v>
      </c>
      <c r="R298" s="78" t="str">
        <f>IF(SUM(COUNTIFS('Planificación 2026-1'!E:E,"PRINCIPAL",'Planificación 2026-1'!W:W,C298,'Planificación 2026-1'!G:G,"MH"))&gt;0,"P31"," ")</f>
        <v xml:space="preserve"> </v>
      </c>
      <c r="S298" s="78" t="str">
        <f>IF(SUM(COUNTIFS('Planificación 2026-1'!E:E,"PRINCIPAL",'Planificación 2026-1'!W:W,C298,'Planificación 2026-1'!G:G,"IC"))&gt;0,"P32"," ")</f>
        <v xml:space="preserve"> </v>
      </c>
      <c r="T298" s="78" t="str">
        <f>IF(SUM(COUNTIFS('Planificación 2026-1'!E:E,"PRINCIPAL",'Planificación 2026-1'!W:W,C298,'Planificación 2026-1'!G:G,"AR"))&gt;0,"P34"," ")</f>
        <v xml:space="preserve"> </v>
      </c>
      <c r="U298" s="78" t="str">
        <f>IF(SUM(COUNTIFS('Planificación 2026-1'!E:E,"PRINCIPAL",'Planificación 2026-1'!W:W,C298,'Planificación 2026-1'!G:G,"T1"))&gt;0,"P35"," ")</f>
        <v xml:space="preserve"> </v>
      </c>
      <c r="V298" s="78" t="str">
        <f>IF(SUM(COUNTIFS('Planificación 2026-1'!E:E,"PRINCIPAL",'Planificación 2026-1'!W:W,C298,'Planificación 2026-1'!G:G,"T3"))&gt;0,"P36"," ")</f>
        <v xml:space="preserve"> </v>
      </c>
      <c r="W298" s="78" t="str">
        <f>IF(SUM(COUNTIFS('Planificación 2026-1'!E:E,"PRINCIPAL",'Planificación 2026-1'!W:W,C298,'Planificación 2026-1'!G:G,"T2"))&gt;0,"P37"," ")</f>
        <v xml:space="preserve"> </v>
      </c>
      <c r="X298" s="78" t="str">
        <f>IF(SUM(COUNTIFS('Planificación 2026-1'!E:E,"PRINCIPAL",'Planificación 2026-1'!W:W,C298,'Planificación 2026-1'!G:G,"AE"))&gt;0,"P38"," ")</f>
        <v xml:space="preserve"> </v>
      </c>
      <c r="Y298" s="78" t="str">
        <f>IF(SUM(COUNTIFS('Planificación 2026-1'!E:E,"PRINCIPAL",'Planificación 2026-1'!W:W,C298,'Planificación 2026-1'!G:G,"T4"))&gt;0,"P55"," ")</f>
        <v xml:space="preserve"> </v>
      </c>
      <c r="Z298" s="78" t="str">
        <f>IF(SUM(COUNTIFS('Planificación 2026-1'!E:E,"FILIAL",'Planificación 2026-1'!W:W,C298,'Planificación 2026-1'!G:G,"AF"))&gt;0," P01"," ")</f>
        <v xml:space="preserve"> </v>
      </c>
      <c r="AA298" s="78" t="str">
        <f>IF(SUM(COUNTIFS('Planificación 2026-1'!E:E,"FILIAL",'Planificación 2026-1'!W:W,C298,'Planificación 2026-1'!G:G,"EN"))&gt;0,"P02"," ")</f>
        <v xml:space="preserve"> </v>
      </c>
      <c r="AB298" s="78" t="str">
        <f>IF(SUM(COUNTIFS('Planificación 2026-1'!E:E,"FILIAL",'Planificación 2026-1'!W:W,C298,'Planificación 2026-1'!G:G,"IS"))&gt;0,"P03"," ")</f>
        <v xml:space="preserve"> </v>
      </c>
      <c r="AC298" s="78" t="str">
        <f>IF(SUM(COUNTIFS('Planificación 2026-1'!E:E,"FILIAL",'Planificación 2026-1'!W:W,C298,'Planificación 2026-1'!G:G,"PS"))&gt;0,"P04"," ")</f>
        <v xml:space="preserve"> </v>
      </c>
      <c r="AD298" s="78"/>
      <c r="AE298" s="78" t="str">
        <f>IF(SUM(COUNTIFS('Planificación 2026-1'!E:E,"FILIAL",'Planificación 2026-1'!W:W,C298,'Planificación 2026-1'!G:G,"IN"))&gt;0,"P06"," ")</f>
        <v xml:space="preserve"> </v>
      </c>
      <c r="AF298" s="78" t="str">
        <f>IF(SUM(COUNTIFS('Planificación 2026-1'!E:E,"FILIAL",'Planificación 2026-1'!W:W,C298,'Planificación 2026-1'!G:G,"CA"))&gt;0,"P07"," ")</f>
        <v xml:space="preserve"> </v>
      </c>
      <c r="AG298" s="78" t="str">
        <f>IF(SUM(COUNTIFS('Planificación 2026-1'!E:E,"FILIAL",'Planificación 2026-1'!W:W,C298,'Planificación 2026-1'!G:G,"DE"))&gt;0,"P08"," ")</f>
        <v xml:space="preserve"> </v>
      </c>
      <c r="AH298" s="78" t="str">
        <f>IF(SUM(COUNTIFS('Planificación 2026-1'!E:E,"FILIAL",'Planificación 2026-1'!W:W,C298,'Planificación 2026-1'!G:G,"OB"))&gt;0,"P09"," ")</f>
        <v xml:space="preserve"> </v>
      </c>
      <c r="AI298" s="78" t="str">
        <f>IF(SUM(COUNTIFS('Planificación 2026-1'!E:E,"FILIAL",'Planificación 2026-1'!W:W,C298,'Planificación 2026-1'!G:G,"MH"))&gt;0,"P31"," ")</f>
        <v xml:space="preserve"> </v>
      </c>
      <c r="AJ298" s="78" t="str">
        <f>IF(SUM(COUNTIFS('Planificación 2026-1'!E:E,"FILIAL",'Planificación 2026-1'!W:W,C298,'Planificación 2026-1'!G:G,"IC"))&gt;0,"P32"," ")</f>
        <v xml:space="preserve"> </v>
      </c>
      <c r="AK298" s="78" t="str">
        <f>IF(SUM(COUNTIFS('Planificación 2026-1'!E:E,"FILIAL",'Planificación 2026-1'!W:W,C298,'Planificación 2026-1'!G:G,"AR"))&gt;0,"P34"," ")</f>
        <v xml:space="preserve"> </v>
      </c>
      <c r="AL298" s="78" t="str">
        <f>IF(SUM(COUNTIFS('Planificación 2026-1'!E:E,"FILIAL",'Planificación 2026-1'!W:W,C298,'Planificación 2026-1'!G:G,"T1"))&gt;0,"P35"," ")</f>
        <v xml:space="preserve"> </v>
      </c>
      <c r="AM298" s="78" t="str">
        <f>IF(SUM(COUNTIFS('Planificación 2026-1'!E:E,"FILIAL",'Planificación 2026-1'!W:W,C298,'Planificación 2026-1'!G:G,"T3"))&gt;0,"P36"," ")</f>
        <v xml:space="preserve"> </v>
      </c>
      <c r="AN298" s="78" t="str">
        <f>IF(SUM(COUNTIFS('Planificación 2026-1'!E:E,"FILIAL",'Planificación 2026-1'!W:W,C298,'Planificación 2026-1'!G:G,"T2"))&gt;0,"P37"," ")</f>
        <v xml:space="preserve"> </v>
      </c>
      <c r="AO298" s="78" t="str">
        <f>IF(SUM(COUNTIFS('Planificación 2026-1'!E:E,"FILIAL",'Planificación 2026-1'!W:W,C298,'Planificación 2026-1'!G:G,"AE"))&gt;0,"P38"," ")</f>
        <v xml:space="preserve"> </v>
      </c>
      <c r="AP298" s="78" t="str">
        <f>IF(SUM(COUNTIFS('Planificación 2026-1'!E:E,"FILIAL",'Planificación 2026-1'!W:W,C298,'Planificación 2026-1'!G:G,"T4"))&gt;0,"P55"," ")</f>
        <v xml:space="preserve"> </v>
      </c>
      <c r="AQ298" s="78" t="str">
        <f>IF(SUM(COUNTIFS('Planificación 2026-1'!E:E,"SUNAMPE",'Planificación 2026-1'!W:W,C298,'Planificación 2026-1'!G:G,"AF"))&gt;0," P01"," ")</f>
        <v xml:space="preserve"> </v>
      </c>
      <c r="AR298" s="78" t="str">
        <f>IF(SUM(COUNTIFS('Planificación 2026-1'!E:E,"SUNAMPE",'Planificación 2026-1'!W:W,C298,'Planificación 2026-1'!G:G,"EN"))&gt;0,"P02"," ")</f>
        <v xml:space="preserve"> </v>
      </c>
      <c r="AS298" s="78" t="str">
        <f>IF(SUM(COUNTIFS('Planificación 2026-1'!E:E,"SUNAMPE",'Planificación 2026-1'!W:W,C298,'Planificación 2026-1'!G:G,"IS"))&gt;0,"P03"," ")</f>
        <v xml:space="preserve"> </v>
      </c>
      <c r="AT298" s="78" t="str">
        <f>IF(SUM(COUNTIFS('Planificación 2026-1'!E:E,"SUNAMPE",'Planificación 2026-1'!W:W,C298,'Planificación 2026-1'!G:G,"PS"))&gt;0,"P04"," ")</f>
        <v xml:space="preserve"> </v>
      </c>
      <c r="AU298" s="78"/>
      <c r="AV298" s="78" t="str">
        <f>IF(SUM(COUNTIFS('Planificación 2026-1'!E:E,"SUNAMPE",'Planificación 2026-1'!W:W,C298,'Planificación 2026-1'!G:G,"IN"))&gt;0,"P06"," ")</f>
        <v xml:space="preserve"> </v>
      </c>
      <c r="AW298" s="78" t="str">
        <f>IF(SUM(COUNTIFS('Planificación 2026-1'!E:E,"SUNAMPE",'Planificación 2026-1'!W:W,C298,'Planificación 2026-1'!G:G,"CA"))&gt;0,"P07"," ")</f>
        <v xml:space="preserve"> </v>
      </c>
      <c r="AX298" s="78" t="str">
        <f>IF(SUM(COUNTIFS('Planificación 2026-1'!E:E,"SUNAMPE",'Planificación 2026-1'!W:W,C298,'Planificación 2026-1'!G:G,"DE"))&gt;0,"P08"," ")</f>
        <v xml:space="preserve"> </v>
      </c>
      <c r="AY298" s="78" t="str">
        <f>IF(SUM(COUNTIFS('Planificación 2026-1'!E:E,"SUNAMPE",'Planificación 2026-1'!W:W,C298,'Planificación 2026-1'!G:G,"OB"))&gt;0,"P09"," ")</f>
        <v xml:space="preserve"> </v>
      </c>
      <c r="AZ298" s="78" t="str">
        <f>IF(SUM(COUNTIFS('Planificación 2026-1'!E:E,"SUNAMPE",'Planificación 2026-1'!W:W,C298,'Planificación 2026-1'!G:G,"MH"))&gt;0,"P31"," ")</f>
        <v xml:space="preserve"> </v>
      </c>
      <c r="BA298" s="78" t="str">
        <f>IF(SUM(COUNTIFS('Planificación 2026-1'!E:E,"SUNAMPE",'Planificación 2026-1'!W:W,C298,'Planificación 2026-1'!G:G,"IC"))&gt;0,"P32"," ")</f>
        <v xml:space="preserve"> </v>
      </c>
      <c r="BB298" s="78" t="str">
        <f>IF(SUM(COUNTIFS('Planificación 2026-1'!E:E,"SUNAMPE",'Planificación 2026-1'!W:W,C298,'Planificación 2026-1'!G:G,"AR"))&gt;0,"P34"," ")</f>
        <v xml:space="preserve"> </v>
      </c>
      <c r="BC298" s="78" t="str">
        <f>IF(SUM(COUNTIFS('Planificación 2026-1'!E:E,"SUNAMPE",'Planificación 2026-1'!W:W,C298,'Planificación 2026-1'!G:G,"T1"))&gt;0,"P35"," ")</f>
        <v xml:space="preserve"> </v>
      </c>
      <c r="BD298" s="78" t="str">
        <f>IF(SUM(COUNTIFS('Planificación 2026-1'!E:E,"SUNAMPE",'Planificación 2026-1'!W:W,C298,'Planificación 2026-1'!G:G,"T3"))&gt;0,"P36"," ")</f>
        <v xml:space="preserve"> </v>
      </c>
      <c r="BE298" s="78" t="str">
        <f>IF(SUM(COUNTIFS('Planificación 2026-1'!E:E,"SUNAMPE",'Planificación 2026-1'!W:W,C298,'Planificación 2026-1'!G:G,"T2"))&gt;0,"P37"," ")</f>
        <v xml:space="preserve"> </v>
      </c>
      <c r="BF298" s="78" t="str">
        <f>IF(SUM(COUNTIFS('Planificación 2026-1'!E:E,"SUNAMPE",'Planificación 2026-1'!W:W,C298,'Planificación 2026-1'!G:G,"AE"))&gt;0,"P38"," ")</f>
        <v xml:space="preserve"> </v>
      </c>
      <c r="BG298" s="78" t="str">
        <f>IF(SUM(COUNTIFS('Planificación 2026-1'!E:E,"SUNAMPE",'Planificación 2026-1'!W:W,C298,'Planificación 2026-1'!G:G,"T4"))&gt;0,"P55"," ")</f>
        <v xml:space="preserve"> </v>
      </c>
      <c r="BH298" s="78" t="str">
        <f>IF(SUM(COUNTIFS('Planificación 2026-1'!E:E,"HUAURA",'Planificación 2026-1'!W:W,C298,'Planificación 2026-1'!G:G,"AF"))&gt;0," P01"," ")</f>
        <v xml:space="preserve"> </v>
      </c>
      <c r="BI298" s="78" t="str">
        <f>IF(SUM(COUNTIFS('Planificación 2026-1'!E:E,"HUAURA",'Planificación 2026-1'!W:W,C298,'Planificación 2026-1'!G:G,"EN"))&gt;0,"P02"," ")</f>
        <v xml:space="preserve"> </v>
      </c>
      <c r="BJ298" s="78" t="str">
        <f>IF(SUM(COUNTIFS('Planificación 2026-1'!E:E,"HUAURA",'Planificación 2026-1'!W:W,C298,'Planificación 2026-1'!G:G,"IS"))&gt;0,"P03"," ")</f>
        <v xml:space="preserve"> </v>
      </c>
      <c r="BK298" s="78" t="str">
        <f>IF(SUM(COUNTIFS('Planificación 2026-1'!E:E,"HUAURA",'Planificación 2026-1'!W:W,C298,'Planificación 2026-1'!G:G,"PS"))&gt;0,"P04"," ")</f>
        <v xml:space="preserve"> </v>
      </c>
      <c r="BL298" s="78"/>
      <c r="BM298" s="78" t="str">
        <f>IF(SUM(COUNTIFS('Planificación 2026-1'!E:E,"HUAURA",'Planificación 2026-1'!W:W,C298,'Planificación 2026-1'!G:G,"IN"))&gt;0,"P06"," ")</f>
        <v xml:space="preserve"> </v>
      </c>
      <c r="BN298" s="78" t="str">
        <f>IF(SUM(COUNTIFS('Planificación 2026-1'!E:E,"HUAURA",'Planificación 2026-1'!W:W,C298,'Planificación 2026-1'!G:G,"CA"))&gt;0,"P07"," ")</f>
        <v xml:space="preserve"> </v>
      </c>
      <c r="BO298" s="78" t="str">
        <f>IF(SUM(COUNTIFS('Planificación 2026-1'!E:E,"HUAURA",'Planificación 2026-1'!W:W,C298,'Planificación 2026-1'!G:G,"DE"))&gt;0,"P08"," ")</f>
        <v xml:space="preserve"> </v>
      </c>
      <c r="BP298" s="78" t="str">
        <f>IF(SUM(COUNTIFS('Planificación 2026-1'!E:E,"HUAURA",'Planificación 2026-1'!W:W,C298,'Planificación 2026-1'!G:G,"OB"))&gt;0,"P09"," ")</f>
        <v xml:space="preserve"> </v>
      </c>
      <c r="BQ298" s="78" t="str">
        <f>IF(SUM(COUNTIFS('Planificación 2026-1'!E:E,"HUAURA",'Planificación 2026-1'!W:W,C298,'Planificación 2026-1'!G:G,"MH"))&gt;0,"P31"," ")</f>
        <v xml:space="preserve"> </v>
      </c>
      <c r="BR298" s="78" t="str">
        <f>IF(SUM(COUNTIFS('Planificación 2026-1'!E:E,"HUAURA",'Planificación 2026-1'!W:W,C298,'Planificación 2026-1'!G:G,"IC"))&gt;0,"P32"," ")</f>
        <v xml:space="preserve"> </v>
      </c>
      <c r="BS298" s="78" t="str">
        <f>IF(SUM(COUNTIFS('Planificación 2026-1'!E:E,"HUAURA",'Planificación 2026-1'!W:W,C298,'Planificación 2026-1'!G:G,"AR"))&gt;0,"P34"," ")</f>
        <v xml:space="preserve"> </v>
      </c>
      <c r="BT298" s="78" t="str">
        <f>IF(SUM(COUNTIFS('Planificación 2026-1'!E:E,"HUAURA",'Planificación 2026-1'!W:W,C298,'Planificación 2026-1'!G:G,"T1"))&gt;0,"P35"," ")</f>
        <v xml:space="preserve"> </v>
      </c>
      <c r="BU298" s="78" t="str">
        <f>IF(SUM(COUNTIFS('Planificación 2026-1'!E:E,"HUAURA",'Planificación 2026-1'!W:W,C298,'Planificación 2026-1'!G:G,"T3"))&gt;0,"P36"," ")</f>
        <v xml:space="preserve"> </v>
      </c>
      <c r="BV298" s="78" t="str">
        <f>IF(SUM(COUNTIFS('Planificación 2026-1'!E:E,"HUAURA",'Planificación 2026-1'!W:W,C298,'Planificación 2026-1'!G:G,"T2"))&gt;0,"P37"," ")</f>
        <v xml:space="preserve"> </v>
      </c>
      <c r="BW298" s="78" t="str">
        <f>IF(SUM(COUNTIFS('Planificación 2026-1'!E:E,"HUAURA",'Planificación 2026-1'!W:W,C298,'Planificación 2026-1'!G:G,"AE"))&gt;0,"P38"," ")</f>
        <v xml:space="preserve"> </v>
      </c>
      <c r="BX298" s="78" t="str">
        <f>IF(SUM(COUNTIFS('Planificación 2026-1'!E:E,"HUAURA",'Planificación 2026-1'!W:W,C298,'Planificación 2026-1'!G:G,"T4"))&gt;0,"P55"," ")</f>
        <v xml:space="preserve"> </v>
      </c>
      <c r="BY298" s="79">
        <f>SUMIFS('Planificación 2026-1'!R:R,'Planificación 2026-1'!W:W,C298,'Planificación 2026-1'!G:G,"AF",'Planificación 2026-1'!H:H,"&gt;2")</f>
        <v>0</v>
      </c>
      <c r="BZ298" s="79">
        <f>SUMIFS('Planificación 2026-1'!R:R,'Planificación 2026-1'!W:W,C298,'Planificación 2026-1'!G:G,"EN",'Planificación 2026-1'!H:H,"&gt;2")</f>
        <v>0</v>
      </c>
      <c r="CA298" s="79">
        <f>SUMIFS('Planificación 2026-1'!R:R,'Planificación 2026-1'!W:W,C298,'Planificación 2026-1'!G:G,"IS",'Planificación 2026-1'!H:H,"&gt;2")</f>
        <v>0</v>
      </c>
      <c r="CB298" s="79">
        <f>SUMIFS('Planificación 2026-1'!R:R,'Planificación 2026-1'!W:W,C298,'Planificación 2026-1'!G:G,"PS",'Planificación 2026-1'!H:H,"&gt;2")</f>
        <v>0</v>
      </c>
      <c r="CC298" s="79">
        <f>SUMIFS('Planificación 2026-1'!R:R,'Planificación 2026-1'!W:W,C298,'Planificación 2026-1'!G:G,"IN",'Planificación 2026-1'!H:H,"&gt;2")</f>
        <v>0</v>
      </c>
      <c r="CD298" s="79">
        <f>SUMIFS('Planificación 2026-1'!R:R,'Planificación 2026-1'!W:W,C298,'Planificación 2026-1'!G:G,"CA",'Planificación 2026-1'!H:H,"&gt;2")</f>
        <v>0</v>
      </c>
      <c r="CE298" s="79">
        <f>SUMIFS('Planificación 2026-1'!R:R,'Planificación 2026-1'!W:W,C298,'Planificación 2026-1'!G:G,"DE",'Planificación 2026-1'!H:H,"&gt;2")</f>
        <v>0</v>
      </c>
      <c r="CF298" s="79">
        <f>SUMIFS('Planificación 2026-1'!R:R,'Planificación 2026-1'!W:W,C298,'Planificación 2026-1'!G:G,"OB",'Planificación 2026-1'!H:H,"&gt;2")</f>
        <v>6</v>
      </c>
      <c r="CG298" s="79">
        <f>SUMIFS('Planificación 2026-1'!R:R,'Planificación 2026-1'!W:W,C298,'Planificación 2026-1'!G:G,"MH",'Planificación 2026-1'!H:H,"&gt;2")</f>
        <v>0</v>
      </c>
      <c r="CH298" s="79">
        <f>SUMIFS('Planificación 2026-1'!R:R,'Planificación 2026-1'!W:W,C298,'Planificación 2026-1'!G:G,"IC",'Planificación 2026-1'!H:H,"&gt;2")</f>
        <v>0</v>
      </c>
      <c r="CI298" s="79">
        <f>SUMIFS('Planificación 2026-1'!R:R,'Planificación 2026-1'!W:W,C298,'Planificación 2026-1'!G:G,"AR",'Planificación 2026-1'!H:H,"&gt;2")</f>
        <v>0</v>
      </c>
      <c r="CJ298" s="79">
        <f>SUMIFS('Planificación 2026-1'!R:R,'Planificación 2026-1'!W:W,C298,'Planificación 2026-1'!G:G,"T1",'Planificación 2026-1'!H:H,"&gt;2")</f>
        <v>0</v>
      </c>
      <c r="CK298" s="79">
        <f>SUMIFS('Planificación 2026-1'!R:R,'Planificación 2026-1'!W:W,C298,'Planificación 2026-1'!G:G,"T3",'Planificación 2026-1'!H:H,"&gt;2")</f>
        <v>0</v>
      </c>
      <c r="CL298" s="79">
        <f>SUMIFS('Planificación 2026-1'!R:R,'Planificación 2026-1'!W:W,C298,'Planificación 2026-1'!G:G,"T2",'Planificación 2026-1'!H:H,"&gt;2")</f>
        <v>0</v>
      </c>
      <c r="CM298" s="79">
        <f>SUMIFS('Planificación 2026-1'!R:R,'Planificación 2026-1'!W:W,C298,'Planificación 2026-1'!G:G,"AE",'Planificación 2026-1'!H:H,"&gt;2")</f>
        <v>0</v>
      </c>
      <c r="CN298" s="79">
        <f>SUMIFS('Planificación 2026-1'!R:R,'Planificación 2026-1'!W:W,C298,'Planificación 2026-1'!G:G,"T4",'Planificación 2026-1'!H:H,"&gt;2")</f>
        <v>0</v>
      </c>
      <c r="CO298" s="79">
        <f>SUMIFS('Planificación 2026-1'!R:R,'Planificación 2026-1'!W:W,C298,'Planificación 2026-1'!G:G,"AF",'Planificación 2026-1'!H:H,"&lt;3")</f>
        <v>0</v>
      </c>
      <c r="CP298" s="79">
        <f>SUMIFS('Planificación 2026-1'!R:R,'Planificación 2026-1'!W:W,C298,'Planificación 2026-1'!G:G,"EN",'Planificación 2026-1'!H:H,"&lt;3")</f>
        <v>0</v>
      </c>
      <c r="CQ298" s="79">
        <f>SUMIFS('Planificación 2026-1'!R:R,'Planificación 2026-1'!W:W,C298,'Planificación 2026-1'!G:G,"IS",'Planificación 2026-1'!H:H,"&lt;3")</f>
        <v>0</v>
      </c>
      <c r="CR298" s="79">
        <f>SUMIFS('Planificación 2026-1'!R:R,'Planificación 2026-1'!W:W,C298,'Planificación 2026-1'!G:G,"PS",'Planificación 2026-1'!H:H,"&lt;3")</f>
        <v>0</v>
      </c>
      <c r="CS298" s="79">
        <f>SUMIFS('Planificación 2026-1'!R:R,'Planificación 2026-1'!W:W,C298,'Planificación 2026-1'!G:G,"IN",'Planificación 2026-1'!H:H,"&lt;3")</f>
        <v>0</v>
      </c>
      <c r="CT298" s="79">
        <f>SUMIFS('Planificación 2026-1'!R:R,'Planificación 2026-1'!W:W,C298,'Planificación 2026-1'!G:G,"CA",'Planificación 2026-1'!H:H,"&lt;3")</f>
        <v>0</v>
      </c>
      <c r="CU298" s="79">
        <f>SUMIFS('Planificación 2026-1'!R:R,'Planificación 2026-1'!W:W,C298,'Planificación 2026-1'!G:G,"DE",'Planificación 2026-1'!H:H,"&lt;3")</f>
        <v>0</v>
      </c>
      <c r="CV298" s="79">
        <f>SUMIFS('Planificación 2026-1'!R:R,'Planificación 2026-1'!W:W,C298,'Planificación 2026-1'!G:G,"OB",'Planificación 2026-1'!H:H,"&lt;3")</f>
        <v>0</v>
      </c>
      <c r="CW298" s="79">
        <f>SUMIFS('Planificación 2026-1'!R:R,'Planificación 2026-1'!W:W,C298,'Planificación 2026-1'!G:G,"MH",'Planificación 2026-1'!H:H,"&lt;3")</f>
        <v>0</v>
      </c>
      <c r="CX298" s="79">
        <f>SUMIFS('Planificación 2026-1'!R:R,'Planificación 2026-1'!W:W,C298,'Planificación 2026-1'!G:G,"IC",'Planificación 2026-1'!H:H,"&lt;3")</f>
        <v>0</v>
      </c>
      <c r="CY298" s="79">
        <f>SUMIFS('Planificación 2026-1'!R:R,'Planificación 2026-1'!W:W,C298,'Planificación 2026-1'!G:G,"AR",'Planificación 2026-1'!H:H,"&lt;3")</f>
        <v>0</v>
      </c>
      <c r="CZ298" s="79">
        <f>SUMIFS('Planificación 2026-1'!R:R,'Planificación 2026-1'!W:W,C298,'Planificación 2026-1'!G:G,"T1",'Planificación 2026-1'!H:H,"&lt;3")</f>
        <v>0</v>
      </c>
      <c r="DA298" s="79">
        <f>SUMIFS('Planificación 2026-1'!R:R,'Planificación 2026-1'!W:W,C298,'Planificación 2026-1'!G:G,"T3",'Planificación 2026-1'!H:H,"&lt;3")</f>
        <v>0</v>
      </c>
      <c r="DB298" s="79">
        <f>SUMIFS('Planificación 2026-1'!R:R,'Planificación 2026-1'!W:W,C298,'Planificación 2026-1'!G:G,"T2",'Planificación 2026-1'!H:H,"&lt;3")</f>
        <v>0</v>
      </c>
      <c r="DC298" s="79">
        <f>SUMIFS('Planificación 2026-1'!R:R,'Planificación 2026-1'!W:W,C298,'Planificación 2026-1'!G:G,"AE",'Planificación 2026-1'!H:H,"&lt;3")</f>
        <v>0</v>
      </c>
      <c r="DD298" s="79">
        <f>SUMIFS('Planificación 2026-1'!R:R,'Planificación 2026-1'!W:W,C298,'Planificación 2026-1'!G:G,"T4",'Planificación 2026-1'!H:H,"&lt;3")</f>
        <v>0</v>
      </c>
      <c r="DE298" s="78" t="str">
        <f t="shared" si="60"/>
        <v>P09</v>
      </c>
      <c r="DF298" s="30">
        <f>IF(C298="","",SUMIFS('Planificación 2026-1'!R:R,'Planificación 2026-1'!W:W,C298,'Planificación 2026-1'!E:E,"PRINCIPAL",'Planificación 2026-1'!X:X,"VIRTUAL"))</f>
        <v>0</v>
      </c>
      <c r="DG298" s="30">
        <f>IF(C298="","",SUMIFS('Planificación 2026-1'!R:R,'Planificación 2026-1'!W:W,C298,'Planificación 2026-1'!E:E,"PRINCIPAL",'Planificación 2026-1'!X:X,"PRESENCIAL"))</f>
        <v>6</v>
      </c>
      <c r="DH298" s="30">
        <f>IF(C298="","",SUMIFS('Planificación 2026-1'!R:R,'Planificación 2026-1'!W:W,C298,'Planificación 2026-1'!E:E,"PRINCIPAL",'Planificación 2026-1'!X:X,"HIBRIDO PRESENCIAL"))</f>
        <v>0</v>
      </c>
      <c r="DI298" s="78" t="str">
        <f t="shared" si="61"/>
        <v/>
      </c>
      <c r="DJ298" s="78">
        <f>IF(C298="","",SUMIFS('Planificación 2026-1'!R:R,'Planificación 2026-1'!W:W,C298,'Planificación 2026-1'!E:E,"FILIAL",'Planificación 2026-1'!X:X,"VIRTUAL"))</f>
        <v>0</v>
      </c>
      <c r="DK298" s="80">
        <f>IF(C298="","",SUMIFS('Planificación 2026-1'!R:R,'Planificación 2026-1'!W:W,C298,'Planificación 2026-1'!E:E,"FILIAL",'Planificación 2026-1'!X:X,"PRESENCIAL"))</f>
        <v>0</v>
      </c>
      <c r="DL298" s="42">
        <f>IF(C298="","",SUMIFS('Planificación 2026-1'!R:R,'Planificación 2026-1'!W:W,C298,'Planificación 2026-1'!E:E,"FILIAL",'Planificación 2026-1'!X:X,"HIBRIDO PRESENCIAL"))</f>
        <v>0</v>
      </c>
      <c r="DM298" s="81" t="str">
        <f t="shared" si="62"/>
        <v/>
      </c>
      <c r="DN298" s="78">
        <f>IF(C298="","",SUMIFS('Planificación 2026-1'!R:R,'Planificación 2026-1'!W:W,C298,'Planificación 2026-1'!E:E,"SUNAMPE",'Planificación 2026-1'!X:X,"VIRTUAL"))</f>
        <v>0</v>
      </c>
      <c r="DO298" s="42">
        <f>IF(C298="","",SUMIFS('Planificación 2026-1'!R:R,'Planificación 2026-1'!W:W,C298,'Planificación 2026-1'!E:E,"SUNAMPE",'Planificación 2026-1'!X:X,"PRESENCIAL"))</f>
        <v>0</v>
      </c>
      <c r="DP298" s="81" t="str">
        <f t="shared" si="63"/>
        <v/>
      </c>
      <c r="DQ298" s="78">
        <f>IF(C298="","",SUMIFS('Planificación 2026-1'!R:R,'Planificación 2026-1'!W:W,C298,'Planificación 2026-1'!E:E,"HUAURA",'Planificación 2026-1'!X:X,"VIRTUAL"))</f>
        <v>0</v>
      </c>
      <c r="DR298" s="42">
        <f>IF(C298="","",SUMIFS('Planificación 2026-1'!R:R,'Planificación 2026-1'!W:W,C298,'Planificación 2026-1'!E:E,"HUAURA",'Planificación 2026-1'!X:X,"PRESENCIAL"))</f>
        <v>0</v>
      </c>
      <c r="DS298" s="48">
        <f>SUMIFS('Planificación 2026-1'!R:R,'Planificación 2026-1'!W:W,C298,'Planificación 2026-1'!E:E,"PRINCIPAL",'Planificación 2026-1'!X:X,"VIRTUAL",'Planificación 2026-1'!H:H,"&gt;2")</f>
        <v>0</v>
      </c>
      <c r="DT298" s="48">
        <f>SUMIFS('Planificación 2026-1'!R:R,'Planificación 2026-1'!W:W,C298,'Planificación 2026-1'!E:E,"PRINCIPAL",'Planificación 2026-1'!X:X,"&lt;&gt;VIRTUAL",'Planificación 2026-1'!H:H,"&gt;2")</f>
        <v>6</v>
      </c>
      <c r="DU298" s="48">
        <f>SUMIFS('Planificación 2026-1'!R:R,'Planificación 2026-1'!W:W,C298,'Planificación 2026-1'!E:E,"SUNAMPE",'Planificación 2026-1'!X:X,"VIRTUAL",'Planificación 2026-1'!H:H,"&gt;2")</f>
        <v>0</v>
      </c>
      <c r="DV298" s="48">
        <f>SUMIFS('Planificación 2026-1'!R:R,'Planificación 2026-1'!W:W,C298,'Planificación 2026-1'!E:E,"SUNAMPE",'Planificación 2026-1'!X:X,"&lt;&gt;VIRTUAL",'Planificación 2026-1'!H:H,"&gt;2")</f>
        <v>0</v>
      </c>
      <c r="DW298" s="48">
        <f>SUMIFS('Planificación 2026-1'!R:R,'Planificación 2026-1'!W:W,C298,'Planificación 2026-1'!E:E,"FILIAL",'Planificación 2026-1'!X:X,"VIRTUAL",'Planificación 2026-1'!H:H,"&gt;2")</f>
        <v>0</v>
      </c>
      <c r="DX298" s="48">
        <f>SUMIFS('Planificación 2026-1'!R:R,'Planificación 2026-1'!W:W,C298,'Planificación 2026-1'!E:E,"FILIAL",'Planificación 2026-1'!X:X,"&lt;&gt;VIRTUAL",'Planificación 2026-1'!H:H,"&gt;2")</f>
        <v>0</v>
      </c>
      <c r="DY298" s="48">
        <f>SUMIFS('Planificación 2026-1'!R:R,'Planificación 2026-1'!W:W,C298,'Planificación 2026-1'!E:E,"PORUMA",'Planificación 2026-1'!X:X,"VIRTUAL",'Planificación 2026-1'!H:H,"&gt;2")</f>
        <v>0</v>
      </c>
      <c r="DZ298" s="48">
        <f>SUMIFS('Planificación 2026-1'!R:R,'Planificación 2026-1'!W:W,C298,'Planificación 2026-1'!E:E,"PORUMA",'Planificación 2026-1'!X:X,"&lt;&gt;VIRTUAL",'Planificación 2026-1'!H:H,"&gt;2")</f>
        <v>0</v>
      </c>
      <c r="EA298" s="48">
        <f>SUMIFS('Planificación 2026-1'!R:R,'Planificación 2026-1'!W:W,C298,'Planificación 2026-1'!E:E,"HUAURA",'Planificación 2026-1'!X:X,"VIRTUAL",'Planificación 2026-1'!H:H,"&gt;2")</f>
        <v>0</v>
      </c>
      <c r="EB298" s="48">
        <f>SUMIFS('Planificación 2026-1'!R:R,'Planificación 2026-1'!W:W,C298,'Planificación 2026-1'!E:E,"HUAURA",'Planificación 2026-1'!X:X,"&lt;&gt;VIRTUAL",'Planificación 2026-1'!H:H,"&gt;2")</f>
        <v>0</v>
      </c>
      <c r="EC298" s="48">
        <f>SUMIFS('Planificación 2026-1'!R:R,'Planificación 2026-1'!W:W,C298,'Planificación 2026-1'!E:E,"PRINCIPAL",'Planificación 2026-1'!X:X,"VIRTUAL",'Planificación 2026-1'!H:H,"&lt;3")</f>
        <v>0</v>
      </c>
      <c r="ED298" s="48">
        <f>SUMIFS('Planificación 2026-1'!R:R,'Planificación 2026-1'!W:W,C298,'Planificación 2026-1'!E:E,"PRINCIPAL",'Planificación 2026-1'!X:X,"&lt;&gt;VIRTUAL",'Planificación 2026-1'!H:H,"&lt;3")</f>
        <v>0</v>
      </c>
      <c r="EE298" s="48">
        <f>SUMIFS('Planificación 2026-1'!R:R,'Planificación 2026-1'!W:W,C298,'Planificación 2026-1'!E:E,"SUNAMPE",'Planificación 2026-1'!X:X,"VIRTUAL",'Planificación 2026-1'!H:H,"&lt;3")</f>
        <v>0</v>
      </c>
      <c r="EF298" s="48">
        <f>SUMIFS('Planificación 2026-1'!R:R,'Planificación 2026-1'!W:W,C298,'Planificación 2026-1'!E:E,"SUNAMPE",'Planificación 2026-1'!X:X,"&lt;&gt;VIRTUAL",'Planificación 2026-1'!H:H,"&lt;3")</f>
        <v>0</v>
      </c>
      <c r="EG298" s="48">
        <f>SUMIFS('Planificación 2026-1'!R:R,'Planificación 2026-1'!W:W,C298,'Planificación 2026-1'!E:E,"FILIAL",'Planificación 2026-1'!X:X,"VIRTUAL",'Planificación 2026-1'!H:H,"&lt;3")</f>
        <v>0</v>
      </c>
      <c r="EH298" s="48">
        <f>SUMIFS('Planificación 2026-1'!R:R,'Planificación 2026-1'!W:W,C298,'Planificación 2026-1'!E:E,"FILIAL",'Planificación 2026-1'!X:X,"&lt;&gt;VIRTUAL",'Planificación 2026-1'!H:H,"&lt;3")</f>
        <v>0</v>
      </c>
      <c r="EI298" s="48">
        <f>SUMIFS('Planificación 2026-1'!R:R,'Planificación 2026-1'!W:W,C298,'Planificación 2026-1'!E:E,"PORUMA",'Planificación 2026-1'!X:X,"VIRTUAL",'Planificación 2026-1'!H:H,"&lt;3")</f>
        <v>0</v>
      </c>
      <c r="EJ298" s="48">
        <f>SUMIFS('Planificación 2026-1'!R:R,'Planificación 2026-1'!W:W,C298,'Planificación 2026-1'!E:E,"PORUMA",'Planificación 2026-1'!X:X,"&lt;&gt;VIRTUAL",'Planificación 2026-1'!H:H,"&lt;3")</f>
        <v>0</v>
      </c>
      <c r="EK298" s="48">
        <f>SUMIFS('Planificación 2026-1'!R:R,'Planificación 2026-1'!W:W,C298,'Planificación 2026-1'!E:E,"HUAURA",'Planificación 2026-1'!X:X,"VIRTUAL",'Planificación 2026-1'!H:H,"&lt;3")</f>
        <v>0</v>
      </c>
      <c r="EL298" s="48">
        <f>SUMIFS('Planificación 2026-1'!R:R,'Planificación 2026-1'!W:W,C298,'Planificación 2026-1'!E:E,"HUAURA",'Planificación 2026-1'!X:X,"&lt;&gt;VIRTUAL",'Planificación 2026-1'!H:H,"&lt;3")</f>
        <v>0</v>
      </c>
      <c r="EM298" s="48">
        <f t="shared" si="64"/>
        <v>0</v>
      </c>
      <c r="EN298" s="48">
        <f t="shared" si="65"/>
        <v>0</v>
      </c>
      <c r="EO298" s="48">
        <f t="shared" si="66"/>
        <v>0</v>
      </c>
      <c r="EP298" s="48">
        <f t="shared" si="67"/>
        <v>6</v>
      </c>
      <c r="EQ298" s="48">
        <f t="shared" si="68"/>
        <v>0</v>
      </c>
      <c r="ER298" s="48"/>
      <c r="ES298" s="48">
        <f t="shared" si="69"/>
        <v>0</v>
      </c>
      <c r="ET298" s="48">
        <f t="shared" si="70"/>
        <v>6</v>
      </c>
      <c r="EU298" s="48" t="b">
        <f t="shared" si="71"/>
        <v>1</v>
      </c>
      <c r="EV298" s="48" t="str">
        <f t="shared" si="72"/>
        <v>SEDE</v>
      </c>
      <c r="EW298" s="48" t="str">
        <f t="shared" si="73"/>
        <v>PRESENCIAL</v>
      </c>
    </row>
    <row r="299" spans="2:153" x14ac:dyDescent="0.3">
      <c r="B299" s="383">
        <v>296</v>
      </c>
      <c r="C299" s="107" t="s">
        <v>1109</v>
      </c>
      <c r="D299" s="82">
        <f>SUMIF('Planificación 2026-1'!W:W,C299,'Planificación 2026-1'!R:R)</f>
        <v>20</v>
      </c>
      <c r="E299" s="385" t="s">
        <v>319</v>
      </c>
      <c r="F299" s="103"/>
      <c r="G299" s="107" t="s">
        <v>279</v>
      </c>
      <c r="H299" s="387" t="s">
        <v>446</v>
      </c>
      <c r="I299" s="77" t="str">
        <f>IF(SUM(COUNTIFS('Planificación 2026-1'!E:E,"PRINCIPAL",'Planificación 2026-1'!W:W,C299,'Planificación 2026-1'!G:G,"AF"))&gt;0,"P01"," ")</f>
        <v xml:space="preserve"> </v>
      </c>
      <c r="J299" s="78" t="str">
        <f>IF(SUM(COUNTIFS('Planificación 2026-1'!E:E,"PRINCIPAL",'Planificación 2026-1'!W:W,C299,'Planificación 2026-1'!G:G,"EN"))&gt;0,"P02"," ")</f>
        <v xml:space="preserve"> </v>
      </c>
      <c r="K299" s="78" t="str">
        <f>IF(SUM(COUNTIFS('Planificación 2026-1'!E:E,"PRINCIPAL",'Planificación 2026-1'!W:W,C299,'Planificación 2026-1'!G:G,"IS"))&gt;0,"P03"," ")</f>
        <v xml:space="preserve"> </v>
      </c>
      <c r="L299" s="78" t="str">
        <f>IF(SUM(COUNTIFS('Planificación 2026-1'!E:E,"PRINCIPAL",'Planificación 2026-1'!W:W,C299,'Planificación 2026-1'!G:G,"PS"))&gt;0,"P04"," ")</f>
        <v xml:space="preserve"> </v>
      </c>
      <c r="M299" s="78"/>
      <c r="N299" s="78" t="str">
        <f>IF(SUM(COUNTIFS('Planificación 2026-1'!E:E,"PRINCIPAL",'Planificación 2026-1'!W:W,C299,'Planificación 2026-1'!G:G,"IN"))&gt;0,"P06"," ")</f>
        <v xml:space="preserve"> </v>
      </c>
      <c r="O299" s="78" t="str">
        <f>IF(SUM(COUNTIFS('Planificación 2026-1'!E:E,"PRINCIPAL",'Planificación 2026-1'!W:W,C299,'Planificación 2026-1'!G:G,"CA"))&gt;0,"P07"," ")</f>
        <v xml:space="preserve"> </v>
      </c>
      <c r="P299" s="78" t="str">
        <f>IF(SUM(COUNTIFS('Planificación 2026-1'!E:E,"PRINCIPAL",'Planificación 2026-1'!W:W,C299,'Planificación 2026-1'!G:G,"DE"))&gt;0,"P08"," ")</f>
        <v xml:space="preserve"> </v>
      </c>
      <c r="Q299" s="78" t="str">
        <f>IF(SUM(COUNTIFS('Planificación 2026-1'!E:E,"PRINCIPAL",'Planificación 2026-1'!W:W,C299,'Planificación 2026-1'!G:G,"OB"))&gt;0,"P09"," ")</f>
        <v xml:space="preserve"> </v>
      </c>
      <c r="R299" s="78" t="str">
        <f>IF(SUM(COUNTIFS('Planificación 2026-1'!E:E,"PRINCIPAL",'Planificación 2026-1'!W:W,C299,'Planificación 2026-1'!G:G,"MH"))&gt;0,"P31"," ")</f>
        <v xml:space="preserve"> </v>
      </c>
      <c r="S299" s="78" t="str">
        <f>IF(SUM(COUNTIFS('Planificación 2026-1'!E:E,"PRINCIPAL",'Planificación 2026-1'!W:W,C299,'Planificación 2026-1'!G:G,"IC"))&gt;0,"P32"," ")</f>
        <v xml:space="preserve"> </v>
      </c>
      <c r="T299" s="78" t="str">
        <f>IF(SUM(COUNTIFS('Planificación 2026-1'!E:E,"PRINCIPAL",'Planificación 2026-1'!W:W,C299,'Planificación 2026-1'!G:G,"AR"))&gt;0,"P34"," ")</f>
        <v xml:space="preserve"> </v>
      </c>
      <c r="U299" s="78" t="str">
        <f>IF(SUM(COUNTIFS('Planificación 2026-1'!E:E,"PRINCIPAL",'Planificación 2026-1'!W:W,C299,'Planificación 2026-1'!G:G,"T1"))&gt;0,"P35"," ")</f>
        <v xml:space="preserve"> </v>
      </c>
      <c r="V299" s="78" t="str">
        <f>IF(SUM(COUNTIFS('Planificación 2026-1'!E:E,"PRINCIPAL",'Planificación 2026-1'!W:W,C299,'Planificación 2026-1'!G:G,"T3"))&gt;0,"P36"," ")</f>
        <v xml:space="preserve"> </v>
      </c>
      <c r="W299" s="78" t="str">
        <f>IF(SUM(COUNTIFS('Planificación 2026-1'!E:E,"PRINCIPAL",'Planificación 2026-1'!W:W,C299,'Planificación 2026-1'!G:G,"T2"))&gt;0,"P37"," ")</f>
        <v xml:space="preserve"> </v>
      </c>
      <c r="X299" s="78" t="str">
        <f>IF(SUM(COUNTIFS('Planificación 2026-1'!E:E,"PRINCIPAL",'Planificación 2026-1'!W:W,C299,'Planificación 2026-1'!G:G,"AE"))&gt;0,"P38"," ")</f>
        <v xml:space="preserve"> </v>
      </c>
      <c r="Y299" s="78" t="str">
        <f>IF(SUM(COUNTIFS('Planificación 2026-1'!E:E,"PRINCIPAL",'Planificación 2026-1'!W:W,C299,'Planificación 2026-1'!G:G,"T4"))&gt;0,"P55"," ")</f>
        <v xml:space="preserve"> </v>
      </c>
      <c r="Z299" s="78" t="str">
        <f>IF(SUM(COUNTIFS('Planificación 2026-1'!E:E,"FILIAL",'Planificación 2026-1'!W:W,C299,'Planificación 2026-1'!G:G,"AF"))&gt;0," P01"," ")</f>
        <v xml:space="preserve"> </v>
      </c>
      <c r="AA299" s="78" t="str">
        <f>IF(SUM(COUNTIFS('Planificación 2026-1'!E:E,"FILIAL",'Planificación 2026-1'!W:W,C299,'Planificación 2026-1'!G:G,"EN"))&gt;0,"P02"," ")</f>
        <v xml:space="preserve"> </v>
      </c>
      <c r="AB299" s="78" t="str">
        <f>IF(SUM(COUNTIFS('Planificación 2026-1'!E:E,"FILIAL",'Planificación 2026-1'!W:W,C299,'Planificación 2026-1'!G:G,"IS"))&gt;0,"P03"," ")</f>
        <v xml:space="preserve"> </v>
      </c>
      <c r="AC299" s="78" t="str">
        <f>IF(SUM(COUNTIFS('Planificación 2026-1'!E:E,"FILIAL",'Planificación 2026-1'!W:W,C299,'Planificación 2026-1'!G:G,"PS"))&gt;0,"P04"," ")</f>
        <v xml:space="preserve"> </v>
      </c>
      <c r="AD299" s="78"/>
      <c r="AE299" s="78" t="str">
        <f>IF(SUM(COUNTIFS('Planificación 2026-1'!E:E,"FILIAL",'Planificación 2026-1'!W:W,C299,'Planificación 2026-1'!G:G,"IN"))&gt;0,"P06"," ")</f>
        <v xml:space="preserve"> </v>
      </c>
      <c r="AF299" s="78" t="str">
        <f>IF(SUM(COUNTIFS('Planificación 2026-1'!E:E,"FILIAL",'Planificación 2026-1'!W:W,C299,'Planificación 2026-1'!G:G,"CA"))&gt;0,"P07"," ")</f>
        <v xml:space="preserve"> </v>
      </c>
      <c r="AG299" s="78" t="str">
        <f>IF(SUM(COUNTIFS('Planificación 2026-1'!E:E,"FILIAL",'Planificación 2026-1'!W:W,C299,'Planificación 2026-1'!G:G,"DE"))&gt;0,"P08"," ")</f>
        <v xml:space="preserve"> </v>
      </c>
      <c r="AH299" s="78" t="str">
        <f>IF(SUM(COUNTIFS('Planificación 2026-1'!E:E,"FILIAL",'Planificación 2026-1'!W:W,C299,'Planificación 2026-1'!G:G,"OB"))&gt;0,"P09"," ")</f>
        <v xml:space="preserve"> </v>
      </c>
      <c r="AI299" s="78" t="str">
        <f>IF(SUM(COUNTIFS('Planificación 2026-1'!E:E,"FILIAL",'Planificación 2026-1'!W:W,C299,'Planificación 2026-1'!G:G,"MH"))&gt;0,"P31"," ")</f>
        <v xml:space="preserve"> </v>
      </c>
      <c r="AJ299" s="78" t="str">
        <f>IF(SUM(COUNTIFS('Planificación 2026-1'!E:E,"FILIAL",'Planificación 2026-1'!W:W,C299,'Planificación 2026-1'!G:G,"IC"))&gt;0,"P32"," ")</f>
        <v xml:space="preserve"> </v>
      </c>
      <c r="AK299" s="78" t="str">
        <f>IF(SUM(COUNTIFS('Planificación 2026-1'!E:E,"FILIAL",'Planificación 2026-1'!W:W,C299,'Planificación 2026-1'!G:G,"AR"))&gt;0,"P34"," ")</f>
        <v xml:space="preserve"> </v>
      </c>
      <c r="AL299" s="78" t="str">
        <f>IF(SUM(COUNTIFS('Planificación 2026-1'!E:E,"FILIAL",'Planificación 2026-1'!W:W,C299,'Planificación 2026-1'!G:G,"T1"))&gt;0,"P35"," ")</f>
        <v xml:space="preserve"> </v>
      </c>
      <c r="AM299" s="78" t="str">
        <f>IF(SUM(COUNTIFS('Planificación 2026-1'!E:E,"FILIAL",'Planificación 2026-1'!W:W,C299,'Planificación 2026-1'!G:G,"T3"))&gt;0,"P36"," ")</f>
        <v xml:space="preserve"> </v>
      </c>
      <c r="AN299" s="78" t="str">
        <f>IF(SUM(COUNTIFS('Planificación 2026-1'!E:E,"FILIAL",'Planificación 2026-1'!W:W,C299,'Planificación 2026-1'!G:G,"T2"))&gt;0,"P37"," ")</f>
        <v xml:space="preserve"> </v>
      </c>
      <c r="AO299" s="78" t="str">
        <f>IF(SUM(COUNTIFS('Planificación 2026-1'!E:E,"FILIAL",'Planificación 2026-1'!W:W,C299,'Planificación 2026-1'!G:G,"AE"))&gt;0,"P38"," ")</f>
        <v xml:space="preserve"> </v>
      </c>
      <c r="AP299" s="78" t="str">
        <f>IF(SUM(COUNTIFS('Planificación 2026-1'!E:E,"FILIAL",'Planificación 2026-1'!W:W,C299,'Planificación 2026-1'!G:G,"T4"))&gt;0,"P55"," ")</f>
        <v xml:space="preserve"> </v>
      </c>
      <c r="AQ299" s="78" t="str">
        <f>IF(SUM(COUNTIFS('Planificación 2026-1'!E:E,"SUNAMPE",'Planificación 2026-1'!W:W,C299,'Planificación 2026-1'!G:G,"AF"))&gt;0," P01"," ")</f>
        <v xml:space="preserve"> </v>
      </c>
      <c r="AR299" s="78" t="str">
        <f>IF(SUM(COUNTIFS('Planificación 2026-1'!E:E,"SUNAMPE",'Planificación 2026-1'!W:W,C299,'Planificación 2026-1'!G:G,"EN"))&gt;0,"P02"," ")</f>
        <v xml:space="preserve"> </v>
      </c>
      <c r="AS299" s="78" t="str">
        <f>IF(SUM(COUNTIFS('Planificación 2026-1'!E:E,"SUNAMPE",'Planificación 2026-1'!W:W,C299,'Planificación 2026-1'!G:G,"IS"))&gt;0,"P03"," ")</f>
        <v xml:space="preserve"> </v>
      </c>
      <c r="AT299" s="78" t="str">
        <f>IF(SUM(COUNTIFS('Planificación 2026-1'!E:E,"SUNAMPE",'Planificación 2026-1'!W:W,C299,'Planificación 2026-1'!G:G,"PS"))&gt;0,"P04"," ")</f>
        <v xml:space="preserve"> </v>
      </c>
      <c r="AU299" s="78"/>
      <c r="AV299" s="78" t="str">
        <f>IF(SUM(COUNTIFS('Planificación 2026-1'!E:E,"SUNAMPE",'Planificación 2026-1'!W:W,C299,'Planificación 2026-1'!G:G,"IN"))&gt;0,"P06"," ")</f>
        <v xml:space="preserve"> </v>
      </c>
      <c r="AW299" s="78" t="str">
        <f>IF(SUM(COUNTIFS('Planificación 2026-1'!E:E,"SUNAMPE",'Planificación 2026-1'!W:W,C299,'Planificación 2026-1'!G:G,"CA"))&gt;0,"P07"," ")</f>
        <v xml:space="preserve"> </v>
      </c>
      <c r="AX299" s="78" t="str">
        <f>IF(SUM(COUNTIFS('Planificación 2026-1'!E:E,"SUNAMPE",'Planificación 2026-1'!W:W,C299,'Planificación 2026-1'!G:G,"DE"))&gt;0,"P08"," ")</f>
        <v xml:space="preserve"> </v>
      </c>
      <c r="AY299" s="78" t="str">
        <f>IF(SUM(COUNTIFS('Planificación 2026-1'!E:E,"SUNAMPE",'Planificación 2026-1'!W:W,C299,'Planificación 2026-1'!G:G,"OB"))&gt;0,"P09"," ")</f>
        <v xml:space="preserve"> </v>
      </c>
      <c r="AZ299" s="78" t="str">
        <f>IF(SUM(COUNTIFS('Planificación 2026-1'!E:E,"SUNAMPE",'Planificación 2026-1'!W:W,C299,'Planificación 2026-1'!G:G,"MH"))&gt;0,"P31"," ")</f>
        <v xml:space="preserve"> </v>
      </c>
      <c r="BA299" s="78" t="str">
        <f>IF(SUM(COUNTIFS('Planificación 2026-1'!E:E,"SUNAMPE",'Planificación 2026-1'!W:W,C299,'Planificación 2026-1'!G:G,"IC"))&gt;0,"P32"," ")</f>
        <v xml:space="preserve"> </v>
      </c>
      <c r="BB299" s="78" t="str">
        <f>IF(SUM(COUNTIFS('Planificación 2026-1'!E:E,"SUNAMPE",'Planificación 2026-1'!W:W,C299,'Planificación 2026-1'!G:G,"AR"))&gt;0,"P34"," ")</f>
        <v xml:space="preserve"> </v>
      </c>
      <c r="BC299" s="78" t="str">
        <f>IF(SUM(COUNTIFS('Planificación 2026-1'!E:E,"SUNAMPE",'Planificación 2026-1'!W:W,C299,'Planificación 2026-1'!G:G,"T1"))&gt;0,"P35"," ")</f>
        <v xml:space="preserve"> </v>
      </c>
      <c r="BD299" s="78" t="str">
        <f>IF(SUM(COUNTIFS('Planificación 2026-1'!E:E,"SUNAMPE",'Planificación 2026-1'!W:W,C299,'Planificación 2026-1'!G:G,"T3"))&gt;0,"P36"," ")</f>
        <v xml:space="preserve"> </v>
      </c>
      <c r="BE299" s="78" t="str">
        <f>IF(SUM(COUNTIFS('Planificación 2026-1'!E:E,"SUNAMPE",'Planificación 2026-1'!W:W,C299,'Planificación 2026-1'!G:G,"T2"))&gt;0,"P37"," ")</f>
        <v xml:space="preserve"> </v>
      </c>
      <c r="BF299" s="78" t="str">
        <f>IF(SUM(COUNTIFS('Planificación 2026-1'!E:E,"SUNAMPE",'Planificación 2026-1'!W:W,C299,'Planificación 2026-1'!G:G,"AE"))&gt;0,"P38"," ")</f>
        <v xml:space="preserve"> </v>
      </c>
      <c r="BG299" s="78" t="str">
        <f>IF(SUM(COUNTIFS('Planificación 2026-1'!E:E,"SUNAMPE",'Planificación 2026-1'!W:W,C299,'Planificación 2026-1'!G:G,"T4"))&gt;0,"P55"," ")</f>
        <v xml:space="preserve"> </v>
      </c>
      <c r="BH299" s="78" t="str">
        <f>IF(SUM(COUNTIFS('Planificación 2026-1'!E:E,"HUAURA",'Planificación 2026-1'!W:W,C299,'Planificación 2026-1'!G:G,"AF"))&gt;0," P01"," ")</f>
        <v xml:space="preserve"> </v>
      </c>
      <c r="BI299" s="78" t="str">
        <f>IF(SUM(COUNTIFS('Planificación 2026-1'!E:E,"HUAURA",'Planificación 2026-1'!W:W,C299,'Planificación 2026-1'!G:G,"EN"))&gt;0,"P02"," ")</f>
        <v>P02</v>
      </c>
      <c r="BJ299" s="78" t="str">
        <f>IF(SUM(COUNTIFS('Planificación 2026-1'!E:E,"HUAURA",'Planificación 2026-1'!W:W,C299,'Planificación 2026-1'!G:G,"IS"))&gt;0,"P03"," ")</f>
        <v xml:space="preserve"> </v>
      </c>
      <c r="BK299" s="78" t="str">
        <f>IF(SUM(COUNTIFS('Planificación 2026-1'!E:E,"HUAURA",'Planificación 2026-1'!W:W,C299,'Planificación 2026-1'!G:G,"PS"))&gt;0,"P04"," ")</f>
        <v xml:space="preserve"> </v>
      </c>
      <c r="BL299" s="78"/>
      <c r="BM299" s="78" t="str">
        <f>IF(SUM(COUNTIFS('Planificación 2026-1'!E:E,"HUAURA",'Planificación 2026-1'!W:W,C299,'Planificación 2026-1'!G:G,"IN"))&gt;0,"P06"," ")</f>
        <v xml:space="preserve"> </v>
      </c>
      <c r="BN299" s="78" t="str">
        <f>IF(SUM(COUNTIFS('Planificación 2026-1'!E:E,"HUAURA",'Planificación 2026-1'!W:W,C299,'Planificación 2026-1'!G:G,"CA"))&gt;0,"P07"," ")</f>
        <v xml:space="preserve"> </v>
      </c>
      <c r="BO299" s="78" t="str">
        <f>IF(SUM(COUNTIFS('Planificación 2026-1'!E:E,"HUAURA",'Planificación 2026-1'!W:W,C299,'Planificación 2026-1'!G:G,"DE"))&gt;0,"P08"," ")</f>
        <v xml:space="preserve"> </v>
      </c>
      <c r="BP299" s="78" t="str">
        <f>IF(SUM(COUNTIFS('Planificación 2026-1'!E:E,"HUAURA",'Planificación 2026-1'!W:W,C299,'Planificación 2026-1'!G:G,"OB"))&gt;0,"P09"," ")</f>
        <v>P09</v>
      </c>
      <c r="BQ299" s="78" t="str">
        <f>IF(SUM(COUNTIFS('Planificación 2026-1'!E:E,"HUAURA",'Planificación 2026-1'!W:W,C299,'Planificación 2026-1'!G:G,"MH"))&gt;0,"P31"," ")</f>
        <v xml:space="preserve"> </v>
      </c>
      <c r="BR299" s="78" t="str">
        <f>IF(SUM(COUNTIFS('Planificación 2026-1'!E:E,"HUAURA",'Planificación 2026-1'!W:W,C299,'Planificación 2026-1'!G:G,"IC"))&gt;0,"P32"," ")</f>
        <v xml:space="preserve"> </v>
      </c>
      <c r="BS299" s="78" t="str">
        <f>IF(SUM(COUNTIFS('Planificación 2026-1'!E:E,"HUAURA",'Planificación 2026-1'!W:W,C299,'Planificación 2026-1'!G:G,"AR"))&gt;0,"P34"," ")</f>
        <v xml:space="preserve"> </v>
      </c>
      <c r="BT299" s="78" t="str">
        <f>IF(SUM(COUNTIFS('Planificación 2026-1'!E:E,"HUAURA",'Planificación 2026-1'!W:W,C299,'Planificación 2026-1'!G:G,"T1"))&gt;0,"P35"," ")</f>
        <v xml:space="preserve"> </v>
      </c>
      <c r="BU299" s="78" t="str">
        <f>IF(SUM(COUNTIFS('Planificación 2026-1'!E:E,"HUAURA",'Planificación 2026-1'!W:W,C299,'Planificación 2026-1'!G:G,"T3"))&gt;0,"P36"," ")</f>
        <v xml:space="preserve"> </v>
      </c>
      <c r="BV299" s="78" t="str">
        <f>IF(SUM(COUNTIFS('Planificación 2026-1'!E:E,"HUAURA",'Planificación 2026-1'!W:W,C299,'Planificación 2026-1'!G:G,"T2"))&gt;0,"P37"," ")</f>
        <v xml:space="preserve"> </v>
      </c>
      <c r="BW299" s="78" t="str">
        <f>IF(SUM(COUNTIFS('Planificación 2026-1'!E:E,"HUAURA",'Planificación 2026-1'!W:W,C299,'Planificación 2026-1'!G:G,"AE"))&gt;0,"P38"," ")</f>
        <v xml:space="preserve"> </v>
      </c>
      <c r="BX299" s="78" t="str">
        <f>IF(SUM(COUNTIFS('Planificación 2026-1'!E:E,"HUAURA",'Planificación 2026-1'!W:W,C299,'Planificación 2026-1'!G:G,"T4"))&gt;0,"P55"," ")</f>
        <v xml:space="preserve"> </v>
      </c>
      <c r="BY299" s="79">
        <f>SUMIFS('Planificación 2026-1'!R:R,'Planificación 2026-1'!W:W,C299,'Planificación 2026-1'!G:G,"AF",'Planificación 2026-1'!H:H,"&gt;2")</f>
        <v>0</v>
      </c>
      <c r="BZ299" s="79">
        <f>SUMIFS('Planificación 2026-1'!R:R,'Planificación 2026-1'!W:W,C299,'Planificación 2026-1'!G:G,"EN",'Planificación 2026-1'!H:H,"&gt;2")</f>
        <v>0</v>
      </c>
      <c r="CA299" s="79">
        <f>SUMIFS('Planificación 2026-1'!R:R,'Planificación 2026-1'!W:W,C299,'Planificación 2026-1'!G:G,"IS",'Planificación 2026-1'!H:H,"&gt;2")</f>
        <v>0</v>
      </c>
      <c r="CB299" s="79">
        <f>SUMIFS('Planificación 2026-1'!R:R,'Planificación 2026-1'!W:W,C299,'Planificación 2026-1'!G:G,"PS",'Planificación 2026-1'!H:H,"&gt;2")</f>
        <v>0</v>
      </c>
      <c r="CC299" s="79">
        <f>SUMIFS('Planificación 2026-1'!R:R,'Planificación 2026-1'!W:W,C299,'Planificación 2026-1'!G:G,"IN",'Planificación 2026-1'!H:H,"&gt;2")</f>
        <v>0</v>
      </c>
      <c r="CD299" s="79">
        <f>SUMIFS('Planificación 2026-1'!R:R,'Planificación 2026-1'!W:W,C299,'Planificación 2026-1'!G:G,"CA",'Planificación 2026-1'!H:H,"&gt;2")</f>
        <v>0</v>
      </c>
      <c r="CE299" s="79">
        <f>SUMIFS('Planificación 2026-1'!R:R,'Planificación 2026-1'!W:W,C299,'Planificación 2026-1'!G:G,"DE",'Planificación 2026-1'!H:H,"&gt;2")</f>
        <v>0</v>
      </c>
      <c r="CF299" s="79">
        <f>SUMIFS('Planificación 2026-1'!R:R,'Planificación 2026-1'!W:W,C299,'Planificación 2026-1'!G:G,"OB",'Planificación 2026-1'!H:H,"&gt;2")</f>
        <v>0</v>
      </c>
      <c r="CG299" s="79">
        <f>SUMIFS('Planificación 2026-1'!R:R,'Planificación 2026-1'!W:W,C299,'Planificación 2026-1'!G:G,"MH",'Planificación 2026-1'!H:H,"&gt;2")</f>
        <v>0</v>
      </c>
      <c r="CH299" s="79">
        <f>SUMIFS('Planificación 2026-1'!R:R,'Planificación 2026-1'!W:W,C299,'Planificación 2026-1'!G:G,"IC",'Planificación 2026-1'!H:H,"&gt;2")</f>
        <v>0</v>
      </c>
      <c r="CI299" s="79">
        <f>SUMIFS('Planificación 2026-1'!R:R,'Planificación 2026-1'!W:W,C299,'Planificación 2026-1'!G:G,"AR",'Planificación 2026-1'!H:H,"&gt;2")</f>
        <v>0</v>
      </c>
      <c r="CJ299" s="79">
        <f>SUMIFS('Planificación 2026-1'!R:R,'Planificación 2026-1'!W:W,C299,'Planificación 2026-1'!G:G,"T1",'Planificación 2026-1'!H:H,"&gt;2")</f>
        <v>0</v>
      </c>
      <c r="CK299" s="79">
        <f>SUMIFS('Planificación 2026-1'!R:R,'Planificación 2026-1'!W:W,C299,'Planificación 2026-1'!G:G,"T3",'Planificación 2026-1'!H:H,"&gt;2")</f>
        <v>0</v>
      </c>
      <c r="CL299" s="79">
        <f>SUMIFS('Planificación 2026-1'!R:R,'Planificación 2026-1'!W:W,C299,'Planificación 2026-1'!G:G,"T2",'Planificación 2026-1'!H:H,"&gt;2")</f>
        <v>0</v>
      </c>
      <c r="CM299" s="79">
        <f>SUMIFS('Planificación 2026-1'!R:R,'Planificación 2026-1'!W:W,C299,'Planificación 2026-1'!G:G,"AE",'Planificación 2026-1'!H:H,"&gt;2")</f>
        <v>0</v>
      </c>
      <c r="CN299" s="79">
        <f>SUMIFS('Planificación 2026-1'!R:R,'Planificación 2026-1'!W:W,C299,'Planificación 2026-1'!G:G,"T4",'Planificación 2026-1'!H:H,"&gt;2")</f>
        <v>0</v>
      </c>
      <c r="CO299" s="79">
        <f>SUMIFS('Planificación 2026-1'!R:R,'Planificación 2026-1'!W:W,C299,'Planificación 2026-1'!G:G,"AF",'Planificación 2026-1'!H:H,"&lt;3")</f>
        <v>0</v>
      </c>
      <c r="CP299" s="79">
        <f>SUMIFS('Planificación 2026-1'!R:R,'Planificación 2026-1'!W:W,C299,'Planificación 2026-1'!G:G,"EN",'Planificación 2026-1'!H:H,"&lt;3")</f>
        <v>12</v>
      </c>
      <c r="CQ299" s="79">
        <f>SUMIFS('Planificación 2026-1'!R:R,'Planificación 2026-1'!W:W,C299,'Planificación 2026-1'!G:G,"IS",'Planificación 2026-1'!H:H,"&lt;3")</f>
        <v>0</v>
      </c>
      <c r="CR299" s="79">
        <f>SUMIFS('Planificación 2026-1'!R:R,'Planificación 2026-1'!W:W,C299,'Planificación 2026-1'!G:G,"PS",'Planificación 2026-1'!H:H,"&lt;3")</f>
        <v>0</v>
      </c>
      <c r="CS299" s="79">
        <f>SUMIFS('Planificación 2026-1'!R:R,'Planificación 2026-1'!W:W,C299,'Planificación 2026-1'!G:G,"IN",'Planificación 2026-1'!H:H,"&lt;3")</f>
        <v>0</v>
      </c>
      <c r="CT299" s="79">
        <f>SUMIFS('Planificación 2026-1'!R:R,'Planificación 2026-1'!W:W,C299,'Planificación 2026-1'!G:G,"CA",'Planificación 2026-1'!H:H,"&lt;3")</f>
        <v>0</v>
      </c>
      <c r="CU299" s="79">
        <f>SUMIFS('Planificación 2026-1'!R:R,'Planificación 2026-1'!W:W,C299,'Planificación 2026-1'!G:G,"DE",'Planificación 2026-1'!H:H,"&lt;3")</f>
        <v>0</v>
      </c>
      <c r="CV299" s="79">
        <f>SUMIFS('Planificación 2026-1'!R:R,'Planificación 2026-1'!W:W,C299,'Planificación 2026-1'!G:G,"OB",'Planificación 2026-1'!H:H,"&lt;3")</f>
        <v>8</v>
      </c>
      <c r="CW299" s="79">
        <f>SUMIFS('Planificación 2026-1'!R:R,'Planificación 2026-1'!W:W,C299,'Planificación 2026-1'!G:G,"MH",'Planificación 2026-1'!H:H,"&lt;3")</f>
        <v>0</v>
      </c>
      <c r="CX299" s="79">
        <f>SUMIFS('Planificación 2026-1'!R:R,'Planificación 2026-1'!W:W,C299,'Planificación 2026-1'!G:G,"IC",'Planificación 2026-1'!H:H,"&lt;3")</f>
        <v>0</v>
      </c>
      <c r="CY299" s="79">
        <f>SUMIFS('Planificación 2026-1'!R:R,'Planificación 2026-1'!W:W,C299,'Planificación 2026-1'!G:G,"AR",'Planificación 2026-1'!H:H,"&lt;3")</f>
        <v>0</v>
      </c>
      <c r="CZ299" s="79">
        <f>SUMIFS('Planificación 2026-1'!R:R,'Planificación 2026-1'!W:W,C299,'Planificación 2026-1'!G:G,"T1",'Planificación 2026-1'!H:H,"&lt;3")</f>
        <v>0</v>
      </c>
      <c r="DA299" s="79">
        <f>SUMIFS('Planificación 2026-1'!R:R,'Planificación 2026-1'!W:W,C299,'Planificación 2026-1'!G:G,"T3",'Planificación 2026-1'!H:H,"&lt;3")</f>
        <v>0</v>
      </c>
      <c r="DB299" s="79">
        <f>SUMIFS('Planificación 2026-1'!R:R,'Planificación 2026-1'!W:W,C299,'Planificación 2026-1'!G:G,"T2",'Planificación 2026-1'!H:H,"&lt;3")</f>
        <v>0</v>
      </c>
      <c r="DC299" s="79">
        <f>SUMIFS('Planificación 2026-1'!R:R,'Planificación 2026-1'!W:W,C299,'Planificación 2026-1'!G:G,"AE",'Planificación 2026-1'!H:H,"&lt;3")</f>
        <v>0</v>
      </c>
      <c r="DD299" s="79">
        <f>SUMIFS('Planificación 2026-1'!R:R,'Planificación 2026-1'!W:W,C299,'Planificación 2026-1'!G:G,"T4",'Planificación 2026-1'!H:H,"&lt;3")</f>
        <v>0</v>
      </c>
      <c r="DE299" s="78" t="str">
        <f t="shared" si="60"/>
        <v/>
      </c>
      <c r="DF299" s="30">
        <f>IF(C299="","",SUMIFS('Planificación 2026-1'!R:R,'Planificación 2026-1'!W:W,C299,'Planificación 2026-1'!E:E,"PRINCIPAL",'Planificación 2026-1'!X:X,"VIRTUAL"))</f>
        <v>0</v>
      </c>
      <c r="DG299" s="30">
        <f>IF(C299="","",SUMIFS('Planificación 2026-1'!R:R,'Planificación 2026-1'!W:W,C299,'Planificación 2026-1'!E:E,"PRINCIPAL",'Planificación 2026-1'!X:X,"PRESENCIAL"))</f>
        <v>0</v>
      </c>
      <c r="DH299" s="30">
        <f>IF(C299="","",SUMIFS('Planificación 2026-1'!R:R,'Planificación 2026-1'!W:W,C299,'Planificación 2026-1'!E:E,"PRINCIPAL",'Planificación 2026-1'!X:X,"HIBRIDO PRESENCIAL"))</f>
        <v>0</v>
      </c>
      <c r="DI299" s="78" t="str">
        <f t="shared" si="61"/>
        <v/>
      </c>
      <c r="DJ299" s="78">
        <f>IF(C299="","",SUMIFS('Planificación 2026-1'!R:R,'Planificación 2026-1'!W:W,C299,'Planificación 2026-1'!E:E,"FILIAL",'Planificación 2026-1'!X:X,"VIRTUAL"))</f>
        <v>0</v>
      </c>
      <c r="DK299" s="80">
        <f>IF(C299="","",SUMIFS('Planificación 2026-1'!R:R,'Planificación 2026-1'!W:W,C299,'Planificación 2026-1'!E:E,"FILIAL",'Planificación 2026-1'!X:X,"PRESENCIAL"))</f>
        <v>0</v>
      </c>
      <c r="DL299" s="42">
        <f>IF(C299="","",SUMIFS('Planificación 2026-1'!R:R,'Planificación 2026-1'!W:W,C299,'Planificación 2026-1'!E:E,"FILIAL",'Planificación 2026-1'!X:X,"HIBRIDO PRESENCIAL"))</f>
        <v>0</v>
      </c>
      <c r="DM299" s="81" t="str">
        <f t="shared" si="62"/>
        <v/>
      </c>
      <c r="DN299" s="78">
        <f>IF(C299="","",SUMIFS('Planificación 2026-1'!R:R,'Planificación 2026-1'!W:W,C299,'Planificación 2026-1'!E:E,"SUNAMPE",'Planificación 2026-1'!X:X,"VIRTUAL"))</f>
        <v>0</v>
      </c>
      <c r="DO299" s="42">
        <f>IF(C299="","",SUMIFS('Planificación 2026-1'!R:R,'Planificación 2026-1'!W:W,C299,'Planificación 2026-1'!E:E,"SUNAMPE",'Planificación 2026-1'!X:X,"PRESENCIAL"))</f>
        <v>0</v>
      </c>
      <c r="DP299" s="81" t="str">
        <f t="shared" si="63"/>
        <v>P02 P09</v>
      </c>
      <c r="DQ299" s="78">
        <f>IF(C299="","",SUMIFS('Planificación 2026-1'!R:R,'Planificación 2026-1'!W:W,C299,'Planificación 2026-1'!E:E,"HUAURA",'Planificación 2026-1'!X:X,"VIRTUAL"))</f>
        <v>0</v>
      </c>
      <c r="DR299" s="42">
        <f>IF(C299="","",SUMIFS('Planificación 2026-1'!R:R,'Planificación 2026-1'!W:W,C299,'Planificación 2026-1'!E:E,"HUAURA",'Planificación 2026-1'!X:X,"PRESENCIAL"))</f>
        <v>20</v>
      </c>
      <c r="DS299" s="48">
        <f>SUMIFS('Planificación 2026-1'!R:R,'Planificación 2026-1'!W:W,C299,'Planificación 2026-1'!E:E,"PRINCIPAL",'Planificación 2026-1'!X:X,"VIRTUAL",'Planificación 2026-1'!H:H,"&gt;2")</f>
        <v>0</v>
      </c>
      <c r="DT299" s="48">
        <f>SUMIFS('Planificación 2026-1'!R:R,'Planificación 2026-1'!W:W,C299,'Planificación 2026-1'!E:E,"PRINCIPAL",'Planificación 2026-1'!X:X,"&lt;&gt;VIRTUAL",'Planificación 2026-1'!H:H,"&gt;2")</f>
        <v>0</v>
      </c>
      <c r="DU299" s="48">
        <f>SUMIFS('Planificación 2026-1'!R:R,'Planificación 2026-1'!W:W,C299,'Planificación 2026-1'!E:E,"SUNAMPE",'Planificación 2026-1'!X:X,"VIRTUAL",'Planificación 2026-1'!H:H,"&gt;2")</f>
        <v>0</v>
      </c>
      <c r="DV299" s="48">
        <f>SUMIFS('Planificación 2026-1'!R:R,'Planificación 2026-1'!W:W,C299,'Planificación 2026-1'!E:E,"SUNAMPE",'Planificación 2026-1'!X:X,"&lt;&gt;VIRTUAL",'Planificación 2026-1'!H:H,"&gt;2")</f>
        <v>0</v>
      </c>
      <c r="DW299" s="48">
        <f>SUMIFS('Planificación 2026-1'!R:R,'Planificación 2026-1'!W:W,C299,'Planificación 2026-1'!E:E,"FILIAL",'Planificación 2026-1'!X:X,"VIRTUAL",'Planificación 2026-1'!H:H,"&gt;2")</f>
        <v>0</v>
      </c>
      <c r="DX299" s="48">
        <f>SUMIFS('Planificación 2026-1'!R:R,'Planificación 2026-1'!W:W,C299,'Planificación 2026-1'!E:E,"FILIAL",'Planificación 2026-1'!X:X,"&lt;&gt;VIRTUAL",'Planificación 2026-1'!H:H,"&gt;2")</f>
        <v>0</v>
      </c>
      <c r="DY299" s="48">
        <f>SUMIFS('Planificación 2026-1'!R:R,'Planificación 2026-1'!W:W,C299,'Planificación 2026-1'!E:E,"PORUMA",'Planificación 2026-1'!X:X,"VIRTUAL",'Planificación 2026-1'!H:H,"&gt;2")</f>
        <v>0</v>
      </c>
      <c r="DZ299" s="48">
        <f>SUMIFS('Planificación 2026-1'!R:R,'Planificación 2026-1'!W:W,C299,'Planificación 2026-1'!E:E,"PORUMA",'Planificación 2026-1'!X:X,"&lt;&gt;VIRTUAL",'Planificación 2026-1'!H:H,"&gt;2")</f>
        <v>0</v>
      </c>
      <c r="EA299" s="48">
        <f>SUMIFS('Planificación 2026-1'!R:R,'Planificación 2026-1'!W:W,C299,'Planificación 2026-1'!E:E,"HUAURA",'Planificación 2026-1'!X:X,"VIRTUAL",'Planificación 2026-1'!H:H,"&gt;2")</f>
        <v>0</v>
      </c>
      <c r="EB299" s="48">
        <f>SUMIFS('Planificación 2026-1'!R:R,'Planificación 2026-1'!W:W,C299,'Planificación 2026-1'!E:E,"HUAURA",'Planificación 2026-1'!X:X,"&lt;&gt;VIRTUAL",'Planificación 2026-1'!H:H,"&gt;2")</f>
        <v>0</v>
      </c>
      <c r="EC299" s="48">
        <f>SUMIFS('Planificación 2026-1'!R:R,'Planificación 2026-1'!W:W,C299,'Planificación 2026-1'!E:E,"PRINCIPAL",'Planificación 2026-1'!X:X,"VIRTUAL",'Planificación 2026-1'!H:H,"&lt;3")</f>
        <v>0</v>
      </c>
      <c r="ED299" s="48">
        <f>SUMIFS('Planificación 2026-1'!R:R,'Planificación 2026-1'!W:W,C299,'Planificación 2026-1'!E:E,"PRINCIPAL",'Planificación 2026-1'!X:X,"&lt;&gt;VIRTUAL",'Planificación 2026-1'!H:H,"&lt;3")</f>
        <v>0</v>
      </c>
      <c r="EE299" s="48">
        <f>SUMIFS('Planificación 2026-1'!R:R,'Planificación 2026-1'!W:W,C299,'Planificación 2026-1'!E:E,"SUNAMPE",'Planificación 2026-1'!X:X,"VIRTUAL",'Planificación 2026-1'!H:H,"&lt;3")</f>
        <v>0</v>
      </c>
      <c r="EF299" s="48">
        <f>SUMIFS('Planificación 2026-1'!R:R,'Planificación 2026-1'!W:W,C299,'Planificación 2026-1'!E:E,"SUNAMPE",'Planificación 2026-1'!X:X,"&lt;&gt;VIRTUAL",'Planificación 2026-1'!H:H,"&lt;3")</f>
        <v>0</v>
      </c>
      <c r="EG299" s="48">
        <f>SUMIFS('Planificación 2026-1'!R:R,'Planificación 2026-1'!W:W,C299,'Planificación 2026-1'!E:E,"FILIAL",'Planificación 2026-1'!X:X,"VIRTUAL",'Planificación 2026-1'!H:H,"&lt;3")</f>
        <v>0</v>
      </c>
      <c r="EH299" s="48">
        <f>SUMIFS('Planificación 2026-1'!R:R,'Planificación 2026-1'!W:W,C299,'Planificación 2026-1'!E:E,"FILIAL",'Planificación 2026-1'!X:X,"&lt;&gt;VIRTUAL",'Planificación 2026-1'!H:H,"&lt;3")</f>
        <v>0</v>
      </c>
      <c r="EI299" s="48">
        <f>SUMIFS('Planificación 2026-1'!R:R,'Planificación 2026-1'!W:W,C299,'Planificación 2026-1'!E:E,"PORUMA",'Planificación 2026-1'!X:X,"VIRTUAL",'Planificación 2026-1'!H:H,"&lt;3")</f>
        <v>0</v>
      </c>
      <c r="EJ299" s="48">
        <f>SUMIFS('Planificación 2026-1'!R:R,'Planificación 2026-1'!W:W,C299,'Planificación 2026-1'!E:E,"PORUMA",'Planificación 2026-1'!X:X,"&lt;&gt;VIRTUAL",'Planificación 2026-1'!H:H,"&lt;3")</f>
        <v>0</v>
      </c>
      <c r="EK299" s="48">
        <f>SUMIFS('Planificación 2026-1'!R:R,'Planificación 2026-1'!W:W,C299,'Planificación 2026-1'!E:E,"HUAURA",'Planificación 2026-1'!X:X,"VIRTUAL",'Planificación 2026-1'!H:H,"&lt;3")</f>
        <v>0</v>
      </c>
      <c r="EL299" s="48">
        <f>SUMIFS('Planificación 2026-1'!R:R,'Planificación 2026-1'!W:W,C299,'Planificación 2026-1'!E:E,"HUAURA",'Planificación 2026-1'!X:X,"&lt;&gt;VIRTUAL",'Planificación 2026-1'!H:H,"&lt;3")</f>
        <v>20</v>
      </c>
      <c r="EM299" s="48">
        <f t="shared" si="64"/>
        <v>0</v>
      </c>
      <c r="EN299" s="48">
        <f t="shared" si="65"/>
        <v>20</v>
      </c>
      <c r="EO299" s="48">
        <f t="shared" si="66"/>
        <v>0</v>
      </c>
      <c r="EP299" s="48">
        <f t="shared" si="67"/>
        <v>0</v>
      </c>
      <c r="EQ299" s="48">
        <f t="shared" si="68"/>
        <v>0</v>
      </c>
      <c r="ER299" s="48"/>
      <c r="ES299" s="48">
        <f t="shared" si="69"/>
        <v>0</v>
      </c>
      <c r="ET299" s="48">
        <f t="shared" si="70"/>
        <v>20</v>
      </c>
      <c r="EU299" s="48" t="b">
        <f t="shared" si="71"/>
        <v>1</v>
      </c>
      <c r="EV299" s="48" t="str">
        <f t="shared" si="72"/>
        <v/>
      </c>
      <c r="EW299" s="48" t="str">
        <f t="shared" si="73"/>
        <v>PRESENCIAL</v>
      </c>
    </row>
    <row r="300" spans="2:153" x14ac:dyDescent="0.3">
      <c r="B300" s="383">
        <v>297</v>
      </c>
      <c r="C300" s="107" t="s">
        <v>1115</v>
      </c>
      <c r="D300" s="82">
        <f>SUMIF('Planificación 2026-1'!W:W,C300,'Planificación 2026-1'!R:R)</f>
        <v>4</v>
      </c>
      <c r="E300" s="385" t="s">
        <v>319</v>
      </c>
      <c r="F300" s="103"/>
      <c r="G300" s="107" t="s">
        <v>279</v>
      </c>
      <c r="H300" s="107" t="s">
        <v>433</v>
      </c>
      <c r="I300" s="77" t="str">
        <f>IF(SUM(COUNTIFS('Planificación 2026-1'!E:E,"PRINCIPAL",'Planificación 2026-1'!W:W,C300,'Planificación 2026-1'!G:G,"AF"))&gt;0,"P01"," ")</f>
        <v xml:space="preserve"> </v>
      </c>
      <c r="J300" s="78" t="str">
        <f>IF(SUM(COUNTIFS('Planificación 2026-1'!E:E,"PRINCIPAL",'Planificación 2026-1'!W:W,C300,'Planificación 2026-1'!G:G,"EN"))&gt;0,"P02"," ")</f>
        <v xml:space="preserve"> </v>
      </c>
      <c r="K300" s="78" t="str">
        <f>IF(SUM(COUNTIFS('Planificación 2026-1'!E:E,"PRINCIPAL",'Planificación 2026-1'!W:W,C300,'Planificación 2026-1'!G:G,"IS"))&gt;0,"P03"," ")</f>
        <v xml:space="preserve"> </v>
      </c>
      <c r="L300" s="78" t="str">
        <f>IF(SUM(COUNTIFS('Planificación 2026-1'!E:E,"PRINCIPAL",'Planificación 2026-1'!W:W,C300,'Planificación 2026-1'!G:G,"PS"))&gt;0,"P04"," ")</f>
        <v xml:space="preserve"> </v>
      </c>
      <c r="M300" s="78"/>
      <c r="N300" s="78" t="str">
        <f>IF(SUM(COUNTIFS('Planificación 2026-1'!E:E,"PRINCIPAL",'Planificación 2026-1'!W:W,C300,'Planificación 2026-1'!G:G,"IN"))&gt;0,"P06"," ")</f>
        <v xml:space="preserve"> </v>
      </c>
      <c r="O300" s="78" t="str">
        <f>IF(SUM(COUNTIFS('Planificación 2026-1'!E:E,"PRINCIPAL",'Planificación 2026-1'!W:W,C300,'Planificación 2026-1'!G:G,"CA"))&gt;0,"P07"," ")</f>
        <v xml:space="preserve"> </v>
      </c>
      <c r="P300" s="78" t="str">
        <f>IF(SUM(COUNTIFS('Planificación 2026-1'!E:E,"PRINCIPAL",'Planificación 2026-1'!W:W,C300,'Planificación 2026-1'!G:G,"DE"))&gt;0,"P08"," ")</f>
        <v xml:space="preserve"> </v>
      </c>
      <c r="Q300" s="78" t="str">
        <f>IF(SUM(COUNTIFS('Planificación 2026-1'!E:E,"PRINCIPAL",'Planificación 2026-1'!W:W,C300,'Planificación 2026-1'!G:G,"OB"))&gt;0,"P09"," ")</f>
        <v xml:space="preserve"> </v>
      </c>
      <c r="R300" s="78" t="str">
        <f>IF(SUM(COUNTIFS('Planificación 2026-1'!E:E,"PRINCIPAL",'Planificación 2026-1'!W:W,C300,'Planificación 2026-1'!G:G,"MH"))&gt;0,"P31"," ")</f>
        <v xml:space="preserve"> </v>
      </c>
      <c r="S300" s="78" t="str">
        <f>IF(SUM(COUNTIFS('Planificación 2026-1'!E:E,"PRINCIPAL",'Planificación 2026-1'!W:W,C300,'Planificación 2026-1'!G:G,"IC"))&gt;0,"P32"," ")</f>
        <v xml:space="preserve"> </v>
      </c>
      <c r="T300" s="78" t="str">
        <f>IF(SUM(COUNTIFS('Planificación 2026-1'!E:E,"PRINCIPAL",'Planificación 2026-1'!W:W,C300,'Planificación 2026-1'!G:G,"AR"))&gt;0,"P34"," ")</f>
        <v xml:space="preserve"> </v>
      </c>
      <c r="U300" s="78" t="str">
        <f>IF(SUM(COUNTIFS('Planificación 2026-1'!E:E,"PRINCIPAL",'Planificación 2026-1'!W:W,C300,'Planificación 2026-1'!G:G,"T1"))&gt;0,"P35"," ")</f>
        <v xml:space="preserve"> </v>
      </c>
      <c r="V300" s="78" t="str">
        <f>IF(SUM(COUNTIFS('Planificación 2026-1'!E:E,"PRINCIPAL",'Planificación 2026-1'!W:W,C300,'Planificación 2026-1'!G:G,"T3"))&gt;0,"P36"," ")</f>
        <v xml:space="preserve"> </v>
      </c>
      <c r="W300" s="78" t="str">
        <f>IF(SUM(COUNTIFS('Planificación 2026-1'!E:E,"PRINCIPAL",'Planificación 2026-1'!W:W,C300,'Planificación 2026-1'!G:G,"T2"))&gt;0,"P37"," ")</f>
        <v xml:space="preserve"> </v>
      </c>
      <c r="X300" s="78" t="str">
        <f>IF(SUM(COUNTIFS('Planificación 2026-1'!E:E,"PRINCIPAL",'Planificación 2026-1'!W:W,C300,'Planificación 2026-1'!G:G,"AE"))&gt;0,"P38"," ")</f>
        <v xml:space="preserve"> </v>
      </c>
      <c r="Y300" s="78" t="str">
        <f>IF(SUM(COUNTIFS('Planificación 2026-1'!E:E,"PRINCIPAL",'Planificación 2026-1'!W:W,C300,'Planificación 2026-1'!G:G,"T4"))&gt;0,"P55"," ")</f>
        <v xml:space="preserve"> </v>
      </c>
      <c r="Z300" s="78" t="str">
        <f>IF(SUM(COUNTIFS('Planificación 2026-1'!E:E,"FILIAL",'Planificación 2026-1'!W:W,C300,'Planificación 2026-1'!G:G,"AF"))&gt;0," P01"," ")</f>
        <v xml:space="preserve"> </v>
      </c>
      <c r="AA300" s="78" t="str">
        <f>IF(SUM(COUNTIFS('Planificación 2026-1'!E:E,"FILIAL",'Planificación 2026-1'!W:W,C300,'Planificación 2026-1'!G:G,"EN"))&gt;0,"P02"," ")</f>
        <v xml:space="preserve"> </v>
      </c>
      <c r="AB300" s="78" t="str">
        <f>IF(SUM(COUNTIFS('Planificación 2026-1'!E:E,"FILIAL",'Planificación 2026-1'!W:W,C300,'Planificación 2026-1'!G:G,"IS"))&gt;0,"P03"," ")</f>
        <v xml:space="preserve"> </v>
      </c>
      <c r="AC300" s="78" t="str">
        <f>IF(SUM(COUNTIFS('Planificación 2026-1'!E:E,"FILIAL",'Planificación 2026-1'!W:W,C300,'Planificación 2026-1'!G:G,"PS"))&gt;0,"P04"," ")</f>
        <v xml:space="preserve"> </v>
      </c>
      <c r="AD300" s="78"/>
      <c r="AE300" s="78" t="str">
        <f>IF(SUM(COUNTIFS('Planificación 2026-1'!E:E,"FILIAL",'Planificación 2026-1'!W:W,C300,'Planificación 2026-1'!G:G,"IN"))&gt;0,"P06"," ")</f>
        <v xml:space="preserve"> </v>
      </c>
      <c r="AF300" s="78" t="str">
        <f>IF(SUM(COUNTIFS('Planificación 2026-1'!E:E,"FILIAL",'Planificación 2026-1'!W:W,C300,'Planificación 2026-1'!G:G,"CA"))&gt;0,"P07"," ")</f>
        <v xml:space="preserve"> </v>
      </c>
      <c r="AG300" s="78" t="str">
        <f>IF(SUM(COUNTIFS('Planificación 2026-1'!E:E,"FILIAL",'Planificación 2026-1'!W:W,C300,'Planificación 2026-1'!G:G,"DE"))&gt;0,"P08"," ")</f>
        <v xml:space="preserve"> </v>
      </c>
      <c r="AH300" s="78" t="str">
        <f>IF(SUM(COUNTIFS('Planificación 2026-1'!E:E,"FILIAL",'Planificación 2026-1'!W:W,C300,'Planificación 2026-1'!G:G,"OB"))&gt;0,"P09"," ")</f>
        <v xml:space="preserve"> </v>
      </c>
      <c r="AI300" s="78" t="str">
        <f>IF(SUM(COUNTIFS('Planificación 2026-1'!E:E,"FILIAL",'Planificación 2026-1'!W:W,C300,'Planificación 2026-1'!G:G,"MH"))&gt;0,"P31"," ")</f>
        <v xml:space="preserve"> </v>
      </c>
      <c r="AJ300" s="78" t="str">
        <f>IF(SUM(COUNTIFS('Planificación 2026-1'!E:E,"FILIAL",'Planificación 2026-1'!W:W,C300,'Planificación 2026-1'!G:G,"IC"))&gt;0,"P32"," ")</f>
        <v xml:space="preserve"> </v>
      </c>
      <c r="AK300" s="78" t="str">
        <f>IF(SUM(COUNTIFS('Planificación 2026-1'!E:E,"FILIAL",'Planificación 2026-1'!W:W,C300,'Planificación 2026-1'!G:G,"AR"))&gt;0,"P34"," ")</f>
        <v xml:space="preserve"> </v>
      </c>
      <c r="AL300" s="78" t="str">
        <f>IF(SUM(COUNTIFS('Planificación 2026-1'!E:E,"FILIAL",'Planificación 2026-1'!W:W,C300,'Planificación 2026-1'!G:G,"T1"))&gt;0,"P35"," ")</f>
        <v xml:space="preserve"> </v>
      </c>
      <c r="AM300" s="78" t="str">
        <f>IF(SUM(COUNTIFS('Planificación 2026-1'!E:E,"FILIAL",'Planificación 2026-1'!W:W,C300,'Planificación 2026-1'!G:G,"T3"))&gt;0,"P36"," ")</f>
        <v xml:space="preserve"> </v>
      </c>
      <c r="AN300" s="78" t="str">
        <f>IF(SUM(COUNTIFS('Planificación 2026-1'!E:E,"FILIAL",'Planificación 2026-1'!W:W,C300,'Planificación 2026-1'!G:G,"T2"))&gt;0,"P37"," ")</f>
        <v xml:space="preserve"> </v>
      </c>
      <c r="AO300" s="78" t="str">
        <f>IF(SUM(COUNTIFS('Planificación 2026-1'!E:E,"FILIAL",'Planificación 2026-1'!W:W,C300,'Planificación 2026-1'!G:G,"AE"))&gt;0,"P38"," ")</f>
        <v xml:space="preserve"> </v>
      </c>
      <c r="AP300" s="78" t="str">
        <f>IF(SUM(COUNTIFS('Planificación 2026-1'!E:E,"FILIAL",'Planificación 2026-1'!W:W,C300,'Planificación 2026-1'!G:G,"T4"))&gt;0,"P55"," ")</f>
        <v xml:space="preserve"> </v>
      </c>
      <c r="AQ300" s="78" t="str">
        <f>IF(SUM(COUNTIFS('Planificación 2026-1'!E:E,"SUNAMPE",'Planificación 2026-1'!W:W,C300,'Planificación 2026-1'!G:G,"AF"))&gt;0," P01"," ")</f>
        <v xml:space="preserve"> </v>
      </c>
      <c r="AR300" s="78" t="str">
        <f>IF(SUM(COUNTIFS('Planificación 2026-1'!E:E,"SUNAMPE",'Planificación 2026-1'!W:W,C300,'Planificación 2026-1'!G:G,"EN"))&gt;0,"P02"," ")</f>
        <v xml:space="preserve"> </v>
      </c>
      <c r="AS300" s="78" t="str">
        <f>IF(SUM(COUNTIFS('Planificación 2026-1'!E:E,"SUNAMPE",'Planificación 2026-1'!W:W,C300,'Planificación 2026-1'!G:G,"IS"))&gt;0,"P03"," ")</f>
        <v xml:space="preserve"> </v>
      </c>
      <c r="AT300" s="78" t="str">
        <f>IF(SUM(COUNTIFS('Planificación 2026-1'!E:E,"SUNAMPE",'Planificación 2026-1'!W:W,C300,'Planificación 2026-1'!G:G,"PS"))&gt;0,"P04"," ")</f>
        <v xml:space="preserve"> </v>
      </c>
      <c r="AU300" s="78"/>
      <c r="AV300" s="78" t="str">
        <f>IF(SUM(COUNTIFS('Planificación 2026-1'!E:E,"SUNAMPE",'Planificación 2026-1'!W:W,C300,'Planificación 2026-1'!G:G,"IN"))&gt;0,"P06"," ")</f>
        <v xml:space="preserve"> </v>
      </c>
      <c r="AW300" s="78" t="str">
        <f>IF(SUM(COUNTIFS('Planificación 2026-1'!E:E,"SUNAMPE",'Planificación 2026-1'!W:W,C300,'Planificación 2026-1'!G:G,"CA"))&gt;0,"P07"," ")</f>
        <v xml:space="preserve"> </v>
      </c>
      <c r="AX300" s="78" t="str">
        <f>IF(SUM(COUNTIFS('Planificación 2026-1'!E:E,"SUNAMPE",'Planificación 2026-1'!W:W,C300,'Planificación 2026-1'!G:G,"DE"))&gt;0,"P08"," ")</f>
        <v xml:space="preserve"> </v>
      </c>
      <c r="AY300" s="78" t="str">
        <f>IF(SUM(COUNTIFS('Planificación 2026-1'!E:E,"SUNAMPE",'Planificación 2026-1'!W:W,C300,'Planificación 2026-1'!G:G,"OB"))&gt;0,"P09"," ")</f>
        <v xml:space="preserve"> </v>
      </c>
      <c r="AZ300" s="78" t="str">
        <f>IF(SUM(COUNTIFS('Planificación 2026-1'!E:E,"SUNAMPE",'Planificación 2026-1'!W:W,C300,'Planificación 2026-1'!G:G,"MH"))&gt;0,"P31"," ")</f>
        <v xml:space="preserve"> </v>
      </c>
      <c r="BA300" s="78" t="str">
        <f>IF(SUM(COUNTIFS('Planificación 2026-1'!E:E,"SUNAMPE",'Planificación 2026-1'!W:W,C300,'Planificación 2026-1'!G:G,"IC"))&gt;0,"P32"," ")</f>
        <v xml:space="preserve"> </v>
      </c>
      <c r="BB300" s="78" t="str">
        <f>IF(SUM(COUNTIFS('Planificación 2026-1'!E:E,"SUNAMPE",'Planificación 2026-1'!W:W,C300,'Planificación 2026-1'!G:G,"AR"))&gt;0,"P34"," ")</f>
        <v xml:space="preserve"> </v>
      </c>
      <c r="BC300" s="78" t="str">
        <f>IF(SUM(COUNTIFS('Planificación 2026-1'!E:E,"SUNAMPE",'Planificación 2026-1'!W:W,C300,'Planificación 2026-1'!G:G,"T1"))&gt;0,"P35"," ")</f>
        <v xml:space="preserve"> </v>
      </c>
      <c r="BD300" s="78" t="str">
        <f>IF(SUM(COUNTIFS('Planificación 2026-1'!E:E,"SUNAMPE",'Planificación 2026-1'!W:W,C300,'Planificación 2026-1'!G:G,"T3"))&gt;0,"P36"," ")</f>
        <v xml:space="preserve"> </v>
      </c>
      <c r="BE300" s="78" t="str">
        <f>IF(SUM(COUNTIFS('Planificación 2026-1'!E:E,"SUNAMPE",'Planificación 2026-1'!W:W,C300,'Planificación 2026-1'!G:G,"T2"))&gt;0,"P37"," ")</f>
        <v xml:space="preserve"> </v>
      </c>
      <c r="BF300" s="78" t="str">
        <f>IF(SUM(COUNTIFS('Planificación 2026-1'!E:E,"SUNAMPE",'Planificación 2026-1'!W:W,C300,'Planificación 2026-1'!G:G,"AE"))&gt;0,"P38"," ")</f>
        <v xml:space="preserve"> </v>
      </c>
      <c r="BG300" s="78" t="str">
        <f>IF(SUM(COUNTIFS('Planificación 2026-1'!E:E,"SUNAMPE",'Planificación 2026-1'!W:W,C300,'Planificación 2026-1'!G:G,"T4"))&gt;0,"P55"," ")</f>
        <v xml:space="preserve"> </v>
      </c>
      <c r="BH300" s="78" t="str">
        <f>IF(SUM(COUNTIFS('Planificación 2026-1'!E:E,"HUAURA",'Planificación 2026-1'!W:W,C300,'Planificación 2026-1'!G:G,"AF"))&gt;0," P01"," ")</f>
        <v xml:space="preserve"> </v>
      </c>
      <c r="BI300" s="78" t="str">
        <f>IF(SUM(COUNTIFS('Planificación 2026-1'!E:E,"HUAURA",'Planificación 2026-1'!W:W,C300,'Planificación 2026-1'!G:G,"EN"))&gt;0,"P02"," ")</f>
        <v xml:space="preserve"> </v>
      </c>
      <c r="BJ300" s="78" t="str">
        <f>IF(SUM(COUNTIFS('Planificación 2026-1'!E:E,"HUAURA",'Planificación 2026-1'!W:W,C300,'Planificación 2026-1'!G:G,"IS"))&gt;0,"P03"," ")</f>
        <v xml:space="preserve"> </v>
      </c>
      <c r="BK300" s="78" t="str">
        <f>IF(SUM(COUNTIFS('Planificación 2026-1'!E:E,"HUAURA",'Planificación 2026-1'!W:W,C300,'Planificación 2026-1'!G:G,"PS"))&gt;0,"P04"," ")</f>
        <v>P04</v>
      </c>
      <c r="BL300" s="78"/>
      <c r="BM300" s="78" t="str">
        <f>IF(SUM(COUNTIFS('Planificación 2026-1'!E:E,"HUAURA",'Planificación 2026-1'!W:W,C300,'Planificación 2026-1'!G:G,"IN"))&gt;0,"P06"," ")</f>
        <v xml:space="preserve"> </v>
      </c>
      <c r="BN300" s="78" t="str">
        <f>IF(SUM(COUNTIFS('Planificación 2026-1'!E:E,"HUAURA",'Planificación 2026-1'!W:W,C300,'Planificación 2026-1'!G:G,"CA"))&gt;0,"P07"," ")</f>
        <v xml:space="preserve"> </v>
      </c>
      <c r="BO300" s="78" t="str">
        <f>IF(SUM(COUNTIFS('Planificación 2026-1'!E:E,"HUAURA",'Planificación 2026-1'!W:W,C300,'Planificación 2026-1'!G:G,"DE"))&gt;0,"P08"," ")</f>
        <v xml:space="preserve"> </v>
      </c>
      <c r="BP300" s="78" t="str">
        <f>IF(SUM(COUNTIFS('Planificación 2026-1'!E:E,"HUAURA",'Planificación 2026-1'!W:W,C300,'Planificación 2026-1'!G:G,"OB"))&gt;0,"P09"," ")</f>
        <v xml:space="preserve"> </v>
      </c>
      <c r="BQ300" s="78" t="str">
        <f>IF(SUM(COUNTIFS('Planificación 2026-1'!E:E,"HUAURA",'Planificación 2026-1'!W:W,C300,'Planificación 2026-1'!G:G,"MH"))&gt;0,"P31"," ")</f>
        <v xml:space="preserve"> </v>
      </c>
      <c r="BR300" s="78" t="str">
        <f>IF(SUM(COUNTIFS('Planificación 2026-1'!E:E,"HUAURA",'Planificación 2026-1'!W:W,C300,'Planificación 2026-1'!G:G,"IC"))&gt;0,"P32"," ")</f>
        <v xml:space="preserve"> </v>
      </c>
      <c r="BS300" s="78" t="str">
        <f>IF(SUM(COUNTIFS('Planificación 2026-1'!E:E,"HUAURA",'Planificación 2026-1'!W:W,C300,'Planificación 2026-1'!G:G,"AR"))&gt;0,"P34"," ")</f>
        <v xml:space="preserve"> </v>
      </c>
      <c r="BT300" s="78" t="str">
        <f>IF(SUM(COUNTIFS('Planificación 2026-1'!E:E,"HUAURA",'Planificación 2026-1'!W:W,C300,'Planificación 2026-1'!G:G,"T1"))&gt;0,"P35"," ")</f>
        <v xml:space="preserve"> </v>
      </c>
      <c r="BU300" s="78" t="str">
        <f>IF(SUM(COUNTIFS('Planificación 2026-1'!E:E,"HUAURA",'Planificación 2026-1'!W:W,C300,'Planificación 2026-1'!G:G,"T3"))&gt;0,"P36"," ")</f>
        <v xml:space="preserve"> </v>
      </c>
      <c r="BV300" s="78" t="str">
        <f>IF(SUM(COUNTIFS('Planificación 2026-1'!E:E,"HUAURA",'Planificación 2026-1'!W:W,C300,'Planificación 2026-1'!G:G,"T2"))&gt;0,"P37"," ")</f>
        <v xml:space="preserve"> </v>
      </c>
      <c r="BW300" s="78" t="str">
        <f>IF(SUM(COUNTIFS('Planificación 2026-1'!E:E,"HUAURA",'Planificación 2026-1'!W:W,C300,'Planificación 2026-1'!G:G,"AE"))&gt;0,"P38"," ")</f>
        <v xml:space="preserve"> </v>
      </c>
      <c r="BX300" s="78" t="str">
        <f>IF(SUM(COUNTIFS('Planificación 2026-1'!E:E,"HUAURA",'Planificación 2026-1'!W:W,C300,'Planificación 2026-1'!G:G,"T4"))&gt;0,"P55"," ")</f>
        <v xml:space="preserve"> </v>
      </c>
      <c r="BY300" s="79">
        <f>SUMIFS('Planificación 2026-1'!R:R,'Planificación 2026-1'!W:W,C300,'Planificación 2026-1'!G:G,"AF",'Planificación 2026-1'!H:H,"&gt;2")</f>
        <v>0</v>
      </c>
      <c r="BZ300" s="79">
        <f>SUMIFS('Planificación 2026-1'!R:R,'Planificación 2026-1'!W:W,C300,'Planificación 2026-1'!G:G,"EN",'Planificación 2026-1'!H:H,"&gt;2")</f>
        <v>0</v>
      </c>
      <c r="CA300" s="79">
        <f>SUMIFS('Planificación 2026-1'!R:R,'Planificación 2026-1'!W:W,C300,'Planificación 2026-1'!G:G,"IS",'Planificación 2026-1'!H:H,"&gt;2")</f>
        <v>0</v>
      </c>
      <c r="CB300" s="79">
        <f>SUMIFS('Planificación 2026-1'!R:R,'Planificación 2026-1'!W:W,C300,'Planificación 2026-1'!G:G,"PS",'Planificación 2026-1'!H:H,"&gt;2")</f>
        <v>0</v>
      </c>
      <c r="CC300" s="79">
        <f>SUMIFS('Planificación 2026-1'!R:R,'Planificación 2026-1'!W:W,C300,'Planificación 2026-1'!G:G,"IN",'Planificación 2026-1'!H:H,"&gt;2")</f>
        <v>0</v>
      </c>
      <c r="CD300" s="79">
        <f>SUMIFS('Planificación 2026-1'!R:R,'Planificación 2026-1'!W:W,C300,'Planificación 2026-1'!G:G,"CA",'Planificación 2026-1'!H:H,"&gt;2")</f>
        <v>0</v>
      </c>
      <c r="CE300" s="79">
        <f>SUMIFS('Planificación 2026-1'!R:R,'Planificación 2026-1'!W:W,C300,'Planificación 2026-1'!G:G,"DE",'Planificación 2026-1'!H:H,"&gt;2")</f>
        <v>0</v>
      </c>
      <c r="CF300" s="79">
        <f>SUMIFS('Planificación 2026-1'!R:R,'Planificación 2026-1'!W:W,C300,'Planificación 2026-1'!G:G,"OB",'Planificación 2026-1'!H:H,"&gt;2")</f>
        <v>0</v>
      </c>
      <c r="CG300" s="79">
        <f>SUMIFS('Planificación 2026-1'!R:R,'Planificación 2026-1'!W:W,C300,'Planificación 2026-1'!G:G,"MH",'Planificación 2026-1'!H:H,"&gt;2")</f>
        <v>0</v>
      </c>
      <c r="CH300" s="79">
        <f>SUMIFS('Planificación 2026-1'!R:R,'Planificación 2026-1'!W:W,C300,'Planificación 2026-1'!G:G,"IC",'Planificación 2026-1'!H:H,"&gt;2")</f>
        <v>0</v>
      </c>
      <c r="CI300" s="79">
        <f>SUMIFS('Planificación 2026-1'!R:R,'Planificación 2026-1'!W:W,C300,'Planificación 2026-1'!G:G,"AR",'Planificación 2026-1'!H:H,"&gt;2")</f>
        <v>0</v>
      </c>
      <c r="CJ300" s="79">
        <f>SUMIFS('Planificación 2026-1'!R:R,'Planificación 2026-1'!W:W,C300,'Planificación 2026-1'!G:G,"T1",'Planificación 2026-1'!H:H,"&gt;2")</f>
        <v>0</v>
      </c>
      <c r="CK300" s="79">
        <f>SUMIFS('Planificación 2026-1'!R:R,'Planificación 2026-1'!W:W,C300,'Planificación 2026-1'!G:G,"T3",'Planificación 2026-1'!H:H,"&gt;2")</f>
        <v>0</v>
      </c>
      <c r="CL300" s="79">
        <f>SUMIFS('Planificación 2026-1'!R:R,'Planificación 2026-1'!W:W,C300,'Planificación 2026-1'!G:G,"T2",'Planificación 2026-1'!H:H,"&gt;2")</f>
        <v>0</v>
      </c>
      <c r="CM300" s="79">
        <f>SUMIFS('Planificación 2026-1'!R:R,'Planificación 2026-1'!W:W,C300,'Planificación 2026-1'!G:G,"AE",'Planificación 2026-1'!H:H,"&gt;2")</f>
        <v>0</v>
      </c>
      <c r="CN300" s="79">
        <f>SUMIFS('Planificación 2026-1'!R:R,'Planificación 2026-1'!W:W,C300,'Planificación 2026-1'!G:G,"T4",'Planificación 2026-1'!H:H,"&gt;2")</f>
        <v>0</v>
      </c>
      <c r="CO300" s="79">
        <f>SUMIFS('Planificación 2026-1'!R:R,'Planificación 2026-1'!W:W,C300,'Planificación 2026-1'!G:G,"AF",'Planificación 2026-1'!H:H,"&lt;3")</f>
        <v>0</v>
      </c>
      <c r="CP300" s="79">
        <f>SUMIFS('Planificación 2026-1'!R:R,'Planificación 2026-1'!W:W,C300,'Planificación 2026-1'!G:G,"EN",'Planificación 2026-1'!H:H,"&lt;3")</f>
        <v>0</v>
      </c>
      <c r="CQ300" s="79">
        <f>SUMIFS('Planificación 2026-1'!R:R,'Planificación 2026-1'!W:W,C300,'Planificación 2026-1'!G:G,"IS",'Planificación 2026-1'!H:H,"&lt;3")</f>
        <v>0</v>
      </c>
      <c r="CR300" s="79">
        <f>SUMIFS('Planificación 2026-1'!R:R,'Planificación 2026-1'!W:W,C300,'Planificación 2026-1'!G:G,"PS",'Planificación 2026-1'!H:H,"&lt;3")</f>
        <v>4</v>
      </c>
      <c r="CS300" s="79">
        <f>SUMIFS('Planificación 2026-1'!R:R,'Planificación 2026-1'!W:W,C300,'Planificación 2026-1'!G:G,"IN",'Planificación 2026-1'!H:H,"&lt;3")</f>
        <v>0</v>
      </c>
      <c r="CT300" s="79">
        <f>SUMIFS('Planificación 2026-1'!R:R,'Planificación 2026-1'!W:W,C300,'Planificación 2026-1'!G:G,"CA",'Planificación 2026-1'!H:H,"&lt;3")</f>
        <v>0</v>
      </c>
      <c r="CU300" s="79">
        <f>SUMIFS('Planificación 2026-1'!R:R,'Planificación 2026-1'!W:W,C300,'Planificación 2026-1'!G:G,"DE",'Planificación 2026-1'!H:H,"&lt;3")</f>
        <v>0</v>
      </c>
      <c r="CV300" s="79">
        <f>SUMIFS('Planificación 2026-1'!R:R,'Planificación 2026-1'!W:W,C300,'Planificación 2026-1'!G:G,"OB",'Planificación 2026-1'!H:H,"&lt;3")</f>
        <v>0</v>
      </c>
      <c r="CW300" s="79">
        <f>SUMIFS('Planificación 2026-1'!R:R,'Planificación 2026-1'!W:W,C300,'Planificación 2026-1'!G:G,"MH",'Planificación 2026-1'!H:H,"&lt;3")</f>
        <v>0</v>
      </c>
      <c r="CX300" s="79">
        <f>SUMIFS('Planificación 2026-1'!R:R,'Planificación 2026-1'!W:W,C300,'Planificación 2026-1'!G:G,"IC",'Planificación 2026-1'!H:H,"&lt;3")</f>
        <v>0</v>
      </c>
      <c r="CY300" s="79">
        <f>SUMIFS('Planificación 2026-1'!R:R,'Planificación 2026-1'!W:W,C300,'Planificación 2026-1'!G:G,"AR",'Planificación 2026-1'!H:H,"&lt;3")</f>
        <v>0</v>
      </c>
      <c r="CZ300" s="79">
        <f>SUMIFS('Planificación 2026-1'!R:R,'Planificación 2026-1'!W:W,C300,'Planificación 2026-1'!G:G,"T1",'Planificación 2026-1'!H:H,"&lt;3")</f>
        <v>0</v>
      </c>
      <c r="DA300" s="79">
        <f>SUMIFS('Planificación 2026-1'!R:R,'Planificación 2026-1'!W:W,C300,'Planificación 2026-1'!G:G,"T3",'Planificación 2026-1'!H:H,"&lt;3")</f>
        <v>0</v>
      </c>
      <c r="DB300" s="79">
        <f>SUMIFS('Planificación 2026-1'!R:R,'Planificación 2026-1'!W:W,C300,'Planificación 2026-1'!G:G,"T2",'Planificación 2026-1'!H:H,"&lt;3")</f>
        <v>0</v>
      </c>
      <c r="DC300" s="79">
        <f>SUMIFS('Planificación 2026-1'!R:R,'Planificación 2026-1'!W:W,C300,'Planificación 2026-1'!G:G,"AE",'Planificación 2026-1'!H:H,"&lt;3")</f>
        <v>0</v>
      </c>
      <c r="DD300" s="79">
        <f>SUMIFS('Planificación 2026-1'!R:R,'Planificación 2026-1'!W:W,C300,'Planificación 2026-1'!G:G,"T4",'Planificación 2026-1'!H:H,"&lt;3")</f>
        <v>0</v>
      </c>
      <c r="DE300" s="78" t="str">
        <f t="shared" si="60"/>
        <v/>
      </c>
      <c r="DF300" s="30">
        <f>IF(C300="","",SUMIFS('Planificación 2026-1'!R:R,'Planificación 2026-1'!W:W,C300,'Planificación 2026-1'!E:E,"PRINCIPAL",'Planificación 2026-1'!X:X,"VIRTUAL"))</f>
        <v>0</v>
      </c>
      <c r="DG300" s="30">
        <f>IF(C300="","",SUMIFS('Planificación 2026-1'!R:R,'Planificación 2026-1'!W:W,C300,'Planificación 2026-1'!E:E,"PRINCIPAL",'Planificación 2026-1'!X:X,"PRESENCIAL"))</f>
        <v>0</v>
      </c>
      <c r="DH300" s="30">
        <f>IF(C300="","",SUMIFS('Planificación 2026-1'!R:R,'Planificación 2026-1'!W:W,C300,'Planificación 2026-1'!E:E,"PRINCIPAL",'Planificación 2026-1'!X:X,"HIBRIDO PRESENCIAL"))</f>
        <v>0</v>
      </c>
      <c r="DI300" s="78" t="str">
        <f t="shared" si="61"/>
        <v/>
      </c>
      <c r="DJ300" s="78">
        <f>IF(C300="","",SUMIFS('Planificación 2026-1'!R:R,'Planificación 2026-1'!W:W,C300,'Planificación 2026-1'!E:E,"FILIAL",'Planificación 2026-1'!X:X,"VIRTUAL"))</f>
        <v>0</v>
      </c>
      <c r="DK300" s="80">
        <f>IF(C300="","",SUMIFS('Planificación 2026-1'!R:R,'Planificación 2026-1'!W:W,C300,'Planificación 2026-1'!E:E,"FILIAL",'Planificación 2026-1'!X:X,"PRESENCIAL"))</f>
        <v>0</v>
      </c>
      <c r="DL300" s="42">
        <f>IF(C300="","",SUMIFS('Planificación 2026-1'!R:R,'Planificación 2026-1'!W:W,C300,'Planificación 2026-1'!E:E,"FILIAL",'Planificación 2026-1'!X:X,"HIBRIDO PRESENCIAL"))</f>
        <v>0</v>
      </c>
      <c r="DM300" s="81" t="str">
        <f t="shared" si="62"/>
        <v/>
      </c>
      <c r="DN300" s="78">
        <f>IF(C300="","",SUMIFS('Planificación 2026-1'!R:R,'Planificación 2026-1'!W:W,C300,'Planificación 2026-1'!E:E,"SUNAMPE",'Planificación 2026-1'!X:X,"VIRTUAL"))</f>
        <v>0</v>
      </c>
      <c r="DO300" s="42">
        <f>IF(C300="","",SUMIFS('Planificación 2026-1'!R:R,'Planificación 2026-1'!W:W,C300,'Planificación 2026-1'!E:E,"SUNAMPE",'Planificación 2026-1'!X:X,"PRESENCIAL"))</f>
        <v>0</v>
      </c>
      <c r="DP300" s="81" t="str">
        <f t="shared" si="63"/>
        <v>P04</v>
      </c>
      <c r="DQ300" s="78">
        <f>IF(C300="","",SUMIFS('Planificación 2026-1'!R:R,'Planificación 2026-1'!W:W,C300,'Planificación 2026-1'!E:E,"HUAURA",'Planificación 2026-1'!X:X,"VIRTUAL"))</f>
        <v>4</v>
      </c>
      <c r="DR300" s="42">
        <f>IF(C300="","",SUMIFS('Planificación 2026-1'!R:R,'Planificación 2026-1'!W:W,C300,'Planificación 2026-1'!E:E,"HUAURA",'Planificación 2026-1'!X:X,"PRESENCIAL"))</f>
        <v>0</v>
      </c>
      <c r="DS300" s="48">
        <f>SUMIFS('Planificación 2026-1'!R:R,'Planificación 2026-1'!W:W,C300,'Planificación 2026-1'!E:E,"PRINCIPAL",'Planificación 2026-1'!X:X,"VIRTUAL",'Planificación 2026-1'!H:H,"&gt;2")</f>
        <v>0</v>
      </c>
      <c r="DT300" s="48">
        <f>SUMIFS('Planificación 2026-1'!R:R,'Planificación 2026-1'!W:W,C300,'Planificación 2026-1'!E:E,"PRINCIPAL",'Planificación 2026-1'!X:X,"&lt;&gt;VIRTUAL",'Planificación 2026-1'!H:H,"&gt;2")</f>
        <v>0</v>
      </c>
      <c r="DU300" s="48">
        <f>SUMIFS('Planificación 2026-1'!R:R,'Planificación 2026-1'!W:W,C300,'Planificación 2026-1'!E:E,"SUNAMPE",'Planificación 2026-1'!X:X,"VIRTUAL",'Planificación 2026-1'!H:H,"&gt;2")</f>
        <v>0</v>
      </c>
      <c r="DV300" s="48">
        <f>SUMIFS('Planificación 2026-1'!R:R,'Planificación 2026-1'!W:W,C300,'Planificación 2026-1'!E:E,"SUNAMPE",'Planificación 2026-1'!X:X,"&lt;&gt;VIRTUAL",'Planificación 2026-1'!H:H,"&gt;2")</f>
        <v>0</v>
      </c>
      <c r="DW300" s="48">
        <f>SUMIFS('Planificación 2026-1'!R:R,'Planificación 2026-1'!W:W,C300,'Planificación 2026-1'!E:E,"FILIAL",'Planificación 2026-1'!X:X,"VIRTUAL",'Planificación 2026-1'!H:H,"&gt;2")</f>
        <v>0</v>
      </c>
      <c r="DX300" s="48">
        <f>SUMIFS('Planificación 2026-1'!R:R,'Planificación 2026-1'!W:W,C300,'Planificación 2026-1'!E:E,"FILIAL",'Planificación 2026-1'!X:X,"&lt;&gt;VIRTUAL",'Planificación 2026-1'!H:H,"&gt;2")</f>
        <v>0</v>
      </c>
      <c r="DY300" s="48">
        <f>SUMIFS('Planificación 2026-1'!R:R,'Planificación 2026-1'!W:W,C300,'Planificación 2026-1'!E:E,"PORUMA",'Planificación 2026-1'!X:X,"VIRTUAL",'Planificación 2026-1'!H:H,"&gt;2")</f>
        <v>0</v>
      </c>
      <c r="DZ300" s="48">
        <f>SUMIFS('Planificación 2026-1'!R:R,'Planificación 2026-1'!W:W,C300,'Planificación 2026-1'!E:E,"PORUMA",'Planificación 2026-1'!X:X,"&lt;&gt;VIRTUAL",'Planificación 2026-1'!H:H,"&gt;2")</f>
        <v>0</v>
      </c>
      <c r="EA300" s="48">
        <f>SUMIFS('Planificación 2026-1'!R:R,'Planificación 2026-1'!W:W,C300,'Planificación 2026-1'!E:E,"HUAURA",'Planificación 2026-1'!X:X,"VIRTUAL",'Planificación 2026-1'!H:H,"&gt;2")</f>
        <v>0</v>
      </c>
      <c r="EB300" s="48">
        <f>SUMIFS('Planificación 2026-1'!R:R,'Planificación 2026-1'!W:W,C300,'Planificación 2026-1'!E:E,"HUAURA",'Planificación 2026-1'!X:X,"&lt;&gt;VIRTUAL",'Planificación 2026-1'!H:H,"&gt;2")</f>
        <v>0</v>
      </c>
      <c r="EC300" s="48">
        <f>SUMIFS('Planificación 2026-1'!R:R,'Planificación 2026-1'!W:W,C300,'Planificación 2026-1'!E:E,"PRINCIPAL",'Planificación 2026-1'!X:X,"VIRTUAL",'Planificación 2026-1'!H:H,"&lt;3")</f>
        <v>0</v>
      </c>
      <c r="ED300" s="48">
        <f>SUMIFS('Planificación 2026-1'!R:R,'Planificación 2026-1'!W:W,C300,'Planificación 2026-1'!E:E,"PRINCIPAL",'Planificación 2026-1'!X:X,"&lt;&gt;VIRTUAL",'Planificación 2026-1'!H:H,"&lt;3")</f>
        <v>0</v>
      </c>
      <c r="EE300" s="48">
        <f>SUMIFS('Planificación 2026-1'!R:R,'Planificación 2026-1'!W:W,C300,'Planificación 2026-1'!E:E,"SUNAMPE",'Planificación 2026-1'!X:X,"VIRTUAL",'Planificación 2026-1'!H:H,"&lt;3")</f>
        <v>0</v>
      </c>
      <c r="EF300" s="48">
        <f>SUMIFS('Planificación 2026-1'!R:R,'Planificación 2026-1'!W:W,C300,'Planificación 2026-1'!E:E,"SUNAMPE",'Planificación 2026-1'!X:X,"&lt;&gt;VIRTUAL",'Planificación 2026-1'!H:H,"&lt;3")</f>
        <v>0</v>
      </c>
      <c r="EG300" s="48">
        <f>SUMIFS('Planificación 2026-1'!R:R,'Planificación 2026-1'!W:W,C300,'Planificación 2026-1'!E:E,"FILIAL",'Planificación 2026-1'!X:X,"VIRTUAL",'Planificación 2026-1'!H:H,"&lt;3")</f>
        <v>0</v>
      </c>
      <c r="EH300" s="48">
        <f>SUMIFS('Planificación 2026-1'!R:R,'Planificación 2026-1'!W:W,C300,'Planificación 2026-1'!E:E,"FILIAL",'Planificación 2026-1'!X:X,"&lt;&gt;VIRTUAL",'Planificación 2026-1'!H:H,"&lt;3")</f>
        <v>0</v>
      </c>
      <c r="EI300" s="48">
        <f>SUMIFS('Planificación 2026-1'!R:R,'Planificación 2026-1'!W:W,C300,'Planificación 2026-1'!E:E,"PORUMA",'Planificación 2026-1'!X:X,"VIRTUAL",'Planificación 2026-1'!H:H,"&lt;3")</f>
        <v>0</v>
      </c>
      <c r="EJ300" s="48">
        <f>SUMIFS('Planificación 2026-1'!R:R,'Planificación 2026-1'!W:W,C300,'Planificación 2026-1'!E:E,"PORUMA",'Planificación 2026-1'!X:X,"&lt;&gt;VIRTUAL",'Planificación 2026-1'!H:H,"&lt;3")</f>
        <v>0</v>
      </c>
      <c r="EK300" s="48">
        <f>SUMIFS('Planificación 2026-1'!R:R,'Planificación 2026-1'!W:W,C300,'Planificación 2026-1'!E:E,"HUAURA",'Planificación 2026-1'!X:X,"VIRTUAL",'Planificación 2026-1'!H:H,"&lt;3")</f>
        <v>4</v>
      </c>
      <c r="EL300" s="48">
        <f>SUMIFS('Planificación 2026-1'!R:R,'Planificación 2026-1'!W:W,C300,'Planificación 2026-1'!E:E,"HUAURA",'Planificación 2026-1'!X:X,"&lt;&gt;VIRTUAL",'Planificación 2026-1'!H:H,"&lt;3")</f>
        <v>0</v>
      </c>
      <c r="EM300" s="48">
        <f t="shared" si="64"/>
        <v>0</v>
      </c>
      <c r="EN300" s="48">
        <f t="shared" si="65"/>
        <v>4</v>
      </c>
      <c r="EO300" s="48">
        <f t="shared" si="66"/>
        <v>0</v>
      </c>
      <c r="EP300" s="48">
        <f t="shared" si="67"/>
        <v>0</v>
      </c>
      <c r="EQ300" s="48">
        <f t="shared" si="68"/>
        <v>0</v>
      </c>
      <c r="ER300" s="48"/>
      <c r="ES300" s="48">
        <f t="shared" si="69"/>
        <v>4</v>
      </c>
      <c r="ET300" s="48">
        <f t="shared" si="70"/>
        <v>0</v>
      </c>
      <c r="EU300" s="48" t="b">
        <f t="shared" si="71"/>
        <v>1</v>
      </c>
      <c r="EV300" s="48" t="str">
        <f t="shared" si="72"/>
        <v/>
      </c>
      <c r="EW300" s="48" t="str">
        <f t="shared" si="73"/>
        <v>VIRTUAL</v>
      </c>
    </row>
    <row r="301" spans="2:153" x14ac:dyDescent="0.3">
      <c r="B301" s="383">
        <v>298</v>
      </c>
      <c r="C301" s="107" t="s">
        <v>1114</v>
      </c>
      <c r="D301" s="82">
        <f>SUMIF('Planificación 2026-1'!W:W,C301,'Planificación 2026-1'!R:R)</f>
        <v>15</v>
      </c>
      <c r="E301" s="385" t="s">
        <v>319</v>
      </c>
      <c r="F301" s="103"/>
      <c r="G301" s="107" t="s">
        <v>279</v>
      </c>
      <c r="H301" s="107" t="s">
        <v>452</v>
      </c>
      <c r="I301" s="77" t="str">
        <f>IF(SUM(COUNTIFS('Planificación 2026-1'!E:E,"PRINCIPAL",'Planificación 2026-1'!W:W,C301,'Planificación 2026-1'!G:G,"AF"))&gt;0,"P01"," ")</f>
        <v xml:space="preserve"> </v>
      </c>
      <c r="J301" s="78" t="str">
        <f>IF(SUM(COUNTIFS('Planificación 2026-1'!E:E,"PRINCIPAL",'Planificación 2026-1'!W:W,C301,'Planificación 2026-1'!G:G,"EN"))&gt;0,"P02"," ")</f>
        <v xml:space="preserve"> </v>
      </c>
      <c r="K301" s="78" t="str">
        <f>IF(SUM(COUNTIFS('Planificación 2026-1'!E:E,"PRINCIPAL",'Planificación 2026-1'!W:W,C301,'Planificación 2026-1'!G:G,"IS"))&gt;0,"P03"," ")</f>
        <v xml:space="preserve"> </v>
      </c>
      <c r="L301" s="78" t="str">
        <f>IF(SUM(COUNTIFS('Planificación 2026-1'!E:E,"PRINCIPAL",'Planificación 2026-1'!W:W,C301,'Planificación 2026-1'!G:G,"PS"))&gt;0,"P04"," ")</f>
        <v xml:space="preserve"> </v>
      </c>
      <c r="M301" s="78"/>
      <c r="N301" s="78" t="str">
        <f>IF(SUM(COUNTIFS('Planificación 2026-1'!E:E,"PRINCIPAL",'Planificación 2026-1'!W:W,C301,'Planificación 2026-1'!G:G,"IN"))&gt;0,"P06"," ")</f>
        <v xml:space="preserve"> </v>
      </c>
      <c r="O301" s="78" t="str">
        <f>IF(SUM(COUNTIFS('Planificación 2026-1'!E:E,"PRINCIPAL",'Planificación 2026-1'!W:W,C301,'Planificación 2026-1'!G:G,"CA"))&gt;0,"P07"," ")</f>
        <v xml:space="preserve"> </v>
      </c>
      <c r="P301" s="78" t="str">
        <f>IF(SUM(COUNTIFS('Planificación 2026-1'!E:E,"PRINCIPAL",'Planificación 2026-1'!W:W,C301,'Planificación 2026-1'!G:G,"DE"))&gt;0,"P08"," ")</f>
        <v xml:space="preserve"> </v>
      </c>
      <c r="Q301" s="78" t="str">
        <f>IF(SUM(COUNTIFS('Planificación 2026-1'!E:E,"PRINCIPAL",'Planificación 2026-1'!W:W,C301,'Planificación 2026-1'!G:G,"OB"))&gt;0,"P09"," ")</f>
        <v xml:space="preserve"> </v>
      </c>
      <c r="R301" s="78" t="str">
        <f>IF(SUM(COUNTIFS('Planificación 2026-1'!E:E,"PRINCIPAL",'Planificación 2026-1'!W:W,C301,'Planificación 2026-1'!G:G,"MH"))&gt;0,"P31"," ")</f>
        <v xml:space="preserve"> </v>
      </c>
      <c r="S301" s="78" t="str">
        <f>IF(SUM(COUNTIFS('Planificación 2026-1'!E:E,"PRINCIPAL",'Planificación 2026-1'!W:W,C301,'Planificación 2026-1'!G:G,"IC"))&gt;0,"P32"," ")</f>
        <v xml:space="preserve"> </v>
      </c>
      <c r="T301" s="78" t="str">
        <f>IF(SUM(COUNTIFS('Planificación 2026-1'!E:E,"PRINCIPAL",'Planificación 2026-1'!W:W,C301,'Planificación 2026-1'!G:G,"AR"))&gt;0,"P34"," ")</f>
        <v xml:space="preserve"> </v>
      </c>
      <c r="U301" s="78" t="str">
        <f>IF(SUM(COUNTIFS('Planificación 2026-1'!E:E,"PRINCIPAL",'Planificación 2026-1'!W:W,C301,'Planificación 2026-1'!G:G,"T1"))&gt;0,"P35"," ")</f>
        <v xml:space="preserve"> </v>
      </c>
      <c r="V301" s="78" t="str">
        <f>IF(SUM(COUNTIFS('Planificación 2026-1'!E:E,"PRINCIPAL",'Planificación 2026-1'!W:W,C301,'Planificación 2026-1'!G:G,"T3"))&gt;0,"P36"," ")</f>
        <v xml:space="preserve"> </v>
      </c>
      <c r="W301" s="78" t="str">
        <f>IF(SUM(COUNTIFS('Planificación 2026-1'!E:E,"PRINCIPAL",'Planificación 2026-1'!W:W,C301,'Planificación 2026-1'!G:G,"T2"))&gt;0,"P37"," ")</f>
        <v xml:space="preserve"> </v>
      </c>
      <c r="X301" s="78" t="str">
        <f>IF(SUM(COUNTIFS('Planificación 2026-1'!E:E,"PRINCIPAL",'Planificación 2026-1'!W:W,C301,'Planificación 2026-1'!G:G,"AE"))&gt;0,"P38"," ")</f>
        <v xml:space="preserve"> </v>
      </c>
      <c r="Y301" s="78" t="str">
        <f>IF(SUM(COUNTIFS('Planificación 2026-1'!E:E,"PRINCIPAL",'Planificación 2026-1'!W:W,C301,'Planificación 2026-1'!G:G,"T4"))&gt;0,"P55"," ")</f>
        <v xml:space="preserve"> </v>
      </c>
      <c r="Z301" s="78" t="str">
        <f>IF(SUM(COUNTIFS('Planificación 2026-1'!E:E,"FILIAL",'Planificación 2026-1'!W:W,C301,'Planificación 2026-1'!G:G,"AF"))&gt;0," P01"," ")</f>
        <v xml:space="preserve"> </v>
      </c>
      <c r="AA301" s="78" t="str">
        <f>IF(SUM(COUNTIFS('Planificación 2026-1'!E:E,"FILIAL",'Planificación 2026-1'!W:W,C301,'Planificación 2026-1'!G:G,"EN"))&gt;0,"P02"," ")</f>
        <v xml:space="preserve"> </v>
      </c>
      <c r="AB301" s="78" t="str">
        <f>IF(SUM(COUNTIFS('Planificación 2026-1'!E:E,"FILIAL",'Planificación 2026-1'!W:W,C301,'Planificación 2026-1'!G:G,"IS"))&gt;0,"P03"," ")</f>
        <v xml:space="preserve"> </v>
      </c>
      <c r="AC301" s="78" t="str">
        <f>IF(SUM(COUNTIFS('Planificación 2026-1'!E:E,"FILIAL",'Planificación 2026-1'!W:W,C301,'Planificación 2026-1'!G:G,"PS"))&gt;0,"P04"," ")</f>
        <v xml:space="preserve"> </v>
      </c>
      <c r="AD301" s="78"/>
      <c r="AE301" s="78" t="str">
        <f>IF(SUM(COUNTIFS('Planificación 2026-1'!E:E,"FILIAL",'Planificación 2026-1'!W:W,C301,'Planificación 2026-1'!G:G,"IN"))&gt;0,"P06"," ")</f>
        <v xml:space="preserve"> </v>
      </c>
      <c r="AF301" s="78" t="str">
        <f>IF(SUM(COUNTIFS('Planificación 2026-1'!E:E,"FILIAL",'Planificación 2026-1'!W:W,C301,'Planificación 2026-1'!G:G,"CA"))&gt;0,"P07"," ")</f>
        <v xml:space="preserve"> </v>
      </c>
      <c r="AG301" s="78" t="str">
        <f>IF(SUM(COUNTIFS('Planificación 2026-1'!E:E,"FILIAL",'Planificación 2026-1'!W:W,C301,'Planificación 2026-1'!G:G,"DE"))&gt;0,"P08"," ")</f>
        <v xml:space="preserve"> </v>
      </c>
      <c r="AH301" s="78" t="str">
        <f>IF(SUM(COUNTIFS('Planificación 2026-1'!E:E,"FILIAL",'Planificación 2026-1'!W:W,C301,'Planificación 2026-1'!G:G,"OB"))&gt;0,"P09"," ")</f>
        <v xml:space="preserve"> </v>
      </c>
      <c r="AI301" s="78" t="str">
        <f>IF(SUM(COUNTIFS('Planificación 2026-1'!E:E,"FILIAL",'Planificación 2026-1'!W:W,C301,'Planificación 2026-1'!G:G,"MH"))&gt;0,"P31"," ")</f>
        <v xml:space="preserve"> </v>
      </c>
      <c r="AJ301" s="78" t="str">
        <f>IF(SUM(COUNTIFS('Planificación 2026-1'!E:E,"FILIAL",'Planificación 2026-1'!W:W,C301,'Planificación 2026-1'!G:G,"IC"))&gt;0,"P32"," ")</f>
        <v xml:space="preserve"> </v>
      </c>
      <c r="AK301" s="78" t="str">
        <f>IF(SUM(COUNTIFS('Planificación 2026-1'!E:E,"FILIAL",'Planificación 2026-1'!W:W,C301,'Planificación 2026-1'!G:G,"AR"))&gt;0,"P34"," ")</f>
        <v xml:space="preserve"> </v>
      </c>
      <c r="AL301" s="78" t="str">
        <f>IF(SUM(COUNTIFS('Planificación 2026-1'!E:E,"FILIAL",'Planificación 2026-1'!W:W,C301,'Planificación 2026-1'!G:G,"T1"))&gt;0,"P35"," ")</f>
        <v xml:space="preserve"> </v>
      </c>
      <c r="AM301" s="78" t="str">
        <f>IF(SUM(COUNTIFS('Planificación 2026-1'!E:E,"FILIAL",'Planificación 2026-1'!W:W,C301,'Planificación 2026-1'!G:G,"T3"))&gt;0,"P36"," ")</f>
        <v xml:space="preserve"> </v>
      </c>
      <c r="AN301" s="78" t="str">
        <f>IF(SUM(COUNTIFS('Planificación 2026-1'!E:E,"FILIAL",'Planificación 2026-1'!W:W,C301,'Planificación 2026-1'!G:G,"T2"))&gt;0,"P37"," ")</f>
        <v xml:space="preserve"> </v>
      </c>
      <c r="AO301" s="78" t="str">
        <f>IF(SUM(COUNTIFS('Planificación 2026-1'!E:E,"FILIAL",'Planificación 2026-1'!W:W,C301,'Planificación 2026-1'!G:G,"AE"))&gt;0,"P38"," ")</f>
        <v xml:space="preserve"> </v>
      </c>
      <c r="AP301" s="78" t="str">
        <f>IF(SUM(COUNTIFS('Planificación 2026-1'!E:E,"FILIAL",'Planificación 2026-1'!W:W,C301,'Planificación 2026-1'!G:G,"T4"))&gt;0,"P55"," ")</f>
        <v xml:space="preserve"> </v>
      </c>
      <c r="AQ301" s="78" t="str">
        <f>IF(SUM(COUNTIFS('Planificación 2026-1'!E:E,"SUNAMPE",'Planificación 2026-1'!W:W,C301,'Planificación 2026-1'!G:G,"AF"))&gt;0," P01"," ")</f>
        <v xml:space="preserve"> </v>
      </c>
      <c r="AR301" s="78" t="str">
        <f>IF(SUM(COUNTIFS('Planificación 2026-1'!E:E,"SUNAMPE",'Planificación 2026-1'!W:W,C301,'Planificación 2026-1'!G:G,"EN"))&gt;0,"P02"," ")</f>
        <v xml:space="preserve"> </v>
      </c>
      <c r="AS301" s="78" t="str">
        <f>IF(SUM(COUNTIFS('Planificación 2026-1'!E:E,"SUNAMPE",'Planificación 2026-1'!W:W,C301,'Planificación 2026-1'!G:G,"IS"))&gt;0,"P03"," ")</f>
        <v xml:space="preserve"> </v>
      </c>
      <c r="AT301" s="78" t="str">
        <f>IF(SUM(COUNTIFS('Planificación 2026-1'!E:E,"SUNAMPE",'Planificación 2026-1'!W:W,C301,'Planificación 2026-1'!G:G,"PS"))&gt;0,"P04"," ")</f>
        <v xml:space="preserve"> </v>
      </c>
      <c r="AU301" s="78"/>
      <c r="AV301" s="78" t="str">
        <f>IF(SUM(COUNTIFS('Planificación 2026-1'!E:E,"SUNAMPE",'Planificación 2026-1'!W:W,C301,'Planificación 2026-1'!G:G,"IN"))&gt;0,"P06"," ")</f>
        <v xml:space="preserve"> </v>
      </c>
      <c r="AW301" s="78" t="str">
        <f>IF(SUM(COUNTIFS('Planificación 2026-1'!E:E,"SUNAMPE",'Planificación 2026-1'!W:W,C301,'Planificación 2026-1'!G:G,"CA"))&gt;0,"P07"," ")</f>
        <v xml:space="preserve"> </v>
      </c>
      <c r="AX301" s="78" t="str">
        <f>IF(SUM(COUNTIFS('Planificación 2026-1'!E:E,"SUNAMPE",'Planificación 2026-1'!W:W,C301,'Planificación 2026-1'!G:G,"DE"))&gt;0,"P08"," ")</f>
        <v xml:space="preserve"> </v>
      </c>
      <c r="AY301" s="78" t="str">
        <f>IF(SUM(COUNTIFS('Planificación 2026-1'!E:E,"SUNAMPE",'Planificación 2026-1'!W:W,C301,'Planificación 2026-1'!G:G,"OB"))&gt;0,"P09"," ")</f>
        <v xml:space="preserve"> </v>
      </c>
      <c r="AZ301" s="78" t="str">
        <f>IF(SUM(COUNTIFS('Planificación 2026-1'!E:E,"SUNAMPE",'Planificación 2026-1'!W:W,C301,'Planificación 2026-1'!G:G,"MH"))&gt;0,"P31"," ")</f>
        <v xml:space="preserve"> </v>
      </c>
      <c r="BA301" s="78" t="str">
        <f>IF(SUM(COUNTIFS('Planificación 2026-1'!E:E,"SUNAMPE",'Planificación 2026-1'!W:W,C301,'Planificación 2026-1'!G:G,"IC"))&gt;0,"P32"," ")</f>
        <v xml:space="preserve"> </v>
      </c>
      <c r="BB301" s="78" t="str">
        <f>IF(SUM(COUNTIFS('Planificación 2026-1'!E:E,"SUNAMPE",'Planificación 2026-1'!W:W,C301,'Planificación 2026-1'!G:G,"AR"))&gt;0,"P34"," ")</f>
        <v xml:space="preserve"> </v>
      </c>
      <c r="BC301" s="78" t="str">
        <f>IF(SUM(COUNTIFS('Planificación 2026-1'!E:E,"SUNAMPE",'Planificación 2026-1'!W:W,C301,'Planificación 2026-1'!G:G,"T1"))&gt;0,"P35"," ")</f>
        <v xml:space="preserve"> </v>
      </c>
      <c r="BD301" s="78" t="str">
        <f>IF(SUM(COUNTIFS('Planificación 2026-1'!E:E,"SUNAMPE",'Planificación 2026-1'!W:W,C301,'Planificación 2026-1'!G:G,"T3"))&gt;0,"P36"," ")</f>
        <v xml:space="preserve"> </v>
      </c>
      <c r="BE301" s="78" t="str">
        <f>IF(SUM(COUNTIFS('Planificación 2026-1'!E:E,"SUNAMPE",'Planificación 2026-1'!W:W,C301,'Planificación 2026-1'!G:G,"T2"))&gt;0,"P37"," ")</f>
        <v xml:space="preserve"> </v>
      </c>
      <c r="BF301" s="78" t="str">
        <f>IF(SUM(COUNTIFS('Planificación 2026-1'!E:E,"SUNAMPE",'Planificación 2026-1'!W:W,C301,'Planificación 2026-1'!G:G,"AE"))&gt;0,"P38"," ")</f>
        <v xml:space="preserve"> </v>
      </c>
      <c r="BG301" s="78" t="str">
        <f>IF(SUM(COUNTIFS('Planificación 2026-1'!E:E,"SUNAMPE",'Planificación 2026-1'!W:W,C301,'Planificación 2026-1'!G:G,"T4"))&gt;0,"P55"," ")</f>
        <v xml:space="preserve"> </v>
      </c>
      <c r="BH301" s="78" t="str">
        <f>IF(SUM(COUNTIFS('Planificación 2026-1'!E:E,"HUAURA",'Planificación 2026-1'!W:W,C301,'Planificación 2026-1'!G:G,"AF"))&gt;0," P01"," ")</f>
        <v xml:space="preserve"> </v>
      </c>
      <c r="BI301" s="78" t="str">
        <f>IF(SUM(COUNTIFS('Planificación 2026-1'!E:E,"HUAURA",'Planificación 2026-1'!W:W,C301,'Planificación 2026-1'!G:G,"EN"))&gt;0,"P02"," ")</f>
        <v xml:space="preserve"> </v>
      </c>
      <c r="BJ301" s="78" t="str">
        <f>IF(SUM(COUNTIFS('Planificación 2026-1'!E:E,"HUAURA",'Planificación 2026-1'!W:W,C301,'Planificación 2026-1'!G:G,"IS"))&gt;0,"P03"," ")</f>
        <v xml:space="preserve"> </v>
      </c>
      <c r="BK301" s="78" t="str">
        <f>IF(SUM(COUNTIFS('Planificación 2026-1'!E:E,"HUAURA",'Planificación 2026-1'!W:W,C301,'Planificación 2026-1'!G:G,"PS"))&gt;0,"P04"," ")</f>
        <v>P04</v>
      </c>
      <c r="BL301" s="78"/>
      <c r="BM301" s="78" t="str">
        <f>IF(SUM(COUNTIFS('Planificación 2026-1'!E:E,"HUAURA",'Planificación 2026-1'!W:W,C301,'Planificación 2026-1'!G:G,"IN"))&gt;0,"P06"," ")</f>
        <v xml:space="preserve"> </v>
      </c>
      <c r="BN301" s="78" t="str">
        <f>IF(SUM(COUNTIFS('Planificación 2026-1'!E:E,"HUAURA",'Planificación 2026-1'!W:W,C301,'Planificación 2026-1'!G:G,"CA"))&gt;0,"P07"," ")</f>
        <v xml:space="preserve"> </v>
      </c>
      <c r="BO301" s="78" t="str">
        <f>IF(SUM(COUNTIFS('Planificación 2026-1'!E:E,"HUAURA",'Planificación 2026-1'!W:W,C301,'Planificación 2026-1'!G:G,"DE"))&gt;0,"P08"," ")</f>
        <v xml:space="preserve"> </v>
      </c>
      <c r="BP301" s="78" t="str">
        <f>IF(SUM(COUNTIFS('Planificación 2026-1'!E:E,"HUAURA",'Planificación 2026-1'!W:W,C301,'Planificación 2026-1'!G:G,"OB"))&gt;0,"P09"," ")</f>
        <v>P09</v>
      </c>
      <c r="BQ301" s="78" t="str">
        <f>IF(SUM(COUNTIFS('Planificación 2026-1'!E:E,"HUAURA",'Planificación 2026-1'!W:W,C301,'Planificación 2026-1'!G:G,"MH"))&gt;0,"P31"," ")</f>
        <v xml:space="preserve"> </v>
      </c>
      <c r="BR301" s="78" t="str">
        <f>IF(SUM(COUNTIFS('Planificación 2026-1'!E:E,"HUAURA",'Planificación 2026-1'!W:W,C301,'Planificación 2026-1'!G:G,"IC"))&gt;0,"P32"," ")</f>
        <v xml:space="preserve"> </v>
      </c>
      <c r="BS301" s="78" t="str">
        <f>IF(SUM(COUNTIFS('Planificación 2026-1'!E:E,"HUAURA",'Planificación 2026-1'!W:W,C301,'Planificación 2026-1'!G:G,"AR"))&gt;0,"P34"," ")</f>
        <v xml:space="preserve"> </v>
      </c>
      <c r="BT301" s="78" t="str">
        <f>IF(SUM(COUNTIFS('Planificación 2026-1'!E:E,"HUAURA",'Planificación 2026-1'!W:W,C301,'Planificación 2026-1'!G:G,"T1"))&gt;0,"P35"," ")</f>
        <v xml:space="preserve"> </v>
      </c>
      <c r="BU301" s="78" t="str">
        <f>IF(SUM(COUNTIFS('Planificación 2026-1'!E:E,"HUAURA",'Planificación 2026-1'!W:W,C301,'Planificación 2026-1'!G:G,"T3"))&gt;0,"P36"," ")</f>
        <v xml:space="preserve"> </v>
      </c>
      <c r="BV301" s="78" t="str">
        <f>IF(SUM(COUNTIFS('Planificación 2026-1'!E:E,"HUAURA",'Planificación 2026-1'!W:W,C301,'Planificación 2026-1'!G:G,"T2"))&gt;0,"P37"," ")</f>
        <v xml:space="preserve"> </v>
      </c>
      <c r="BW301" s="78" t="str">
        <f>IF(SUM(COUNTIFS('Planificación 2026-1'!E:E,"HUAURA",'Planificación 2026-1'!W:W,C301,'Planificación 2026-1'!G:G,"AE"))&gt;0,"P38"," ")</f>
        <v xml:space="preserve"> </v>
      </c>
      <c r="BX301" s="78" t="str">
        <f>IF(SUM(COUNTIFS('Planificación 2026-1'!E:E,"HUAURA",'Planificación 2026-1'!W:W,C301,'Planificación 2026-1'!G:G,"T4"))&gt;0,"P55"," ")</f>
        <v xml:space="preserve"> </v>
      </c>
      <c r="BY301" s="79">
        <f>SUMIFS('Planificación 2026-1'!R:R,'Planificación 2026-1'!W:W,C301,'Planificación 2026-1'!G:G,"AF",'Planificación 2026-1'!H:H,"&gt;2")</f>
        <v>0</v>
      </c>
      <c r="BZ301" s="79">
        <f>SUMIFS('Planificación 2026-1'!R:R,'Planificación 2026-1'!W:W,C301,'Planificación 2026-1'!G:G,"EN",'Planificación 2026-1'!H:H,"&gt;2")</f>
        <v>0</v>
      </c>
      <c r="CA301" s="79">
        <f>SUMIFS('Planificación 2026-1'!R:R,'Planificación 2026-1'!W:W,C301,'Planificación 2026-1'!G:G,"IS",'Planificación 2026-1'!H:H,"&gt;2")</f>
        <v>0</v>
      </c>
      <c r="CB301" s="79">
        <f>SUMIFS('Planificación 2026-1'!R:R,'Planificación 2026-1'!W:W,C301,'Planificación 2026-1'!G:G,"PS",'Planificación 2026-1'!H:H,"&gt;2")</f>
        <v>0</v>
      </c>
      <c r="CC301" s="79">
        <f>SUMIFS('Planificación 2026-1'!R:R,'Planificación 2026-1'!W:W,C301,'Planificación 2026-1'!G:G,"IN",'Planificación 2026-1'!H:H,"&gt;2")</f>
        <v>0</v>
      </c>
      <c r="CD301" s="79">
        <f>SUMIFS('Planificación 2026-1'!R:R,'Planificación 2026-1'!W:W,C301,'Planificación 2026-1'!G:G,"CA",'Planificación 2026-1'!H:H,"&gt;2")</f>
        <v>0</v>
      </c>
      <c r="CE301" s="79">
        <f>SUMIFS('Planificación 2026-1'!R:R,'Planificación 2026-1'!W:W,C301,'Planificación 2026-1'!G:G,"DE",'Planificación 2026-1'!H:H,"&gt;2")</f>
        <v>0</v>
      </c>
      <c r="CF301" s="79">
        <f>SUMIFS('Planificación 2026-1'!R:R,'Planificación 2026-1'!W:W,C301,'Planificación 2026-1'!G:G,"OB",'Planificación 2026-1'!H:H,"&gt;2")</f>
        <v>0</v>
      </c>
      <c r="CG301" s="79">
        <f>SUMIFS('Planificación 2026-1'!R:R,'Planificación 2026-1'!W:W,C301,'Planificación 2026-1'!G:G,"MH",'Planificación 2026-1'!H:H,"&gt;2")</f>
        <v>0</v>
      </c>
      <c r="CH301" s="79">
        <f>SUMIFS('Planificación 2026-1'!R:R,'Planificación 2026-1'!W:W,C301,'Planificación 2026-1'!G:G,"IC",'Planificación 2026-1'!H:H,"&gt;2")</f>
        <v>0</v>
      </c>
      <c r="CI301" s="79">
        <f>SUMIFS('Planificación 2026-1'!R:R,'Planificación 2026-1'!W:W,C301,'Planificación 2026-1'!G:G,"AR",'Planificación 2026-1'!H:H,"&gt;2")</f>
        <v>0</v>
      </c>
      <c r="CJ301" s="79">
        <f>SUMIFS('Planificación 2026-1'!R:R,'Planificación 2026-1'!W:W,C301,'Planificación 2026-1'!G:G,"T1",'Planificación 2026-1'!H:H,"&gt;2")</f>
        <v>0</v>
      </c>
      <c r="CK301" s="79">
        <f>SUMIFS('Planificación 2026-1'!R:R,'Planificación 2026-1'!W:W,C301,'Planificación 2026-1'!G:G,"T3",'Planificación 2026-1'!H:H,"&gt;2")</f>
        <v>0</v>
      </c>
      <c r="CL301" s="79">
        <f>SUMIFS('Planificación 2026-1'!R:R,'Planificación 2026-1'!W:W,C301,'Planificación 2026-1'!G:G,"T2",'Planificación 2026-1'!H:H,"&gt;2")</f>
        <v>0</v>
      </c>
      <c r="CM301" s="79">
        <f>SUMIFS('Planificación 2026-1'!R:R,'Planificación 2026-1'!W:W,C301,'Planificación 2026-1'!G:G,"AE",'Planificación 2026-1'!H:H,"&gt;2")</f>
        <v>0</v>
      </c>
      <c r="CN301" s="79">
        <f>SUMIFS('Planificación 2026-1'!R:R,'Planificación 2026-1'!W:W,C301,'Planificación 2026-1'!G:G,"T4",'Planificación 2026-1'!H:H,"&gt;2")</f>
        <v>0</v>
      </c>
      <c r="CO301" s="79">
        <f>SUMIFS('Planificación 2026-1'!R:R,'Planificación 2026-1'!W:W,C301,'Planificación 2026-1'!G:G,"AF",'Planificación 2026-1'!H:H,"&lt;3")</f>
        <v>0</v>
      </c>
      <c r="CP301" s="79">
        <f>SUMIFS('Planificación 2026-1'!R:R,'Planificación 2026-1'!W:W,C301,'Planificación 2026-1'!G:G,"EN",'Planificación 2026-1'!H:H,"&lt;3")</f>
        <v>0</v>
      </c>
      <c r="CQ301" s="79">
        <f>SUMIFS('Planificación 2026-1'!R:R,'Planificación 2026-1'!W:W,C301,'Planificación 2026-1'!G:G,"IS",'Planificación 2026-1'!H:H,"&lt;3")</f>
        <v>0</v>
      </c>
      <c r="CR301" s="79">
        <f>SUMIFS('Planificación 2026-1'!R:R,'Planificación 2026-1'!W:W,C301,'Planificación 2026-1'!G:G,"PS",'Planificación 2026-1'!H:H,"&lt;3")</f>
        <v>5</v>
      </c>
      <c r="CS301" s="79">
        <f>SUMIFS('Planificación 2026-1'!R:R,'Planificación 2026-1'!W:W,C301,'Planificación 2026-1'!G:G,"IN",'Planificación 2026-1'!H:H,"&lt;3")</f>
        <v>0</v>
      </c>
      <c r="CT301" s="79">
        <f>SUMIFS('Planificación 2026-1'!R:R,'Planificación 2026-1'!W:W,C301,'Planificación 2026-1'!G:G,"CA",'Planificación 2026-1'!H:H,"&lt;3")</f>
        <v>0</v>
      </c>
      <c r="CU301" s="79">
        <f>SUMIFS('Planificación 2026-1'!R:R,'Planificación 2026-1'!W:W,C301,'Planificación 2026-1'!G:G,"DE",'Planificación 2026-1'!H:H,"&lt;3")</f>
        <v>0</v>
      </c>
      <c r="CV301" s="79">
        <f>SUMIFS('Planificación 2026-1'!R:R,'Planificación 2026-1'!W:W,C301,'Planificación 2026-1'!G:G,"OB",'Planificación 2026-1'!H:H,"&lt;3")</f>
        <v>10</v>
      </c>
      <c r="CW301" s="79">
        <f>SUMIFS('Planificación 2026-1'!R:R,'Planificación 2026-1'!W:W,C301,'Planificación 2026-1'!G:G,"MH",'Planificación 2026-1'!H:H,"&lt;3")</f>
        <v>0</v>
      </c>
      <c r="CX301" s="79">
        <f>SUMIFS('Planificación 2026-1'!R:R,'Planificación 2026-1'!W:W,C301,'Planificación 2026-1'!G:G,"IC",'Planificación 2026-1'!H:H,"&lt;3")</f>
        <v>0</v>
      </c>
      <c r="CY301" s="79">
        <f>SUMIFS('Planificación 2026-1'!R:R,'Planificación 2026-1'!W:W,C301,'Planificación 2026-1'!G:G,"AR",'Planificación 2026-1'!H:H,"&lt;3")</f>
        <v>0</v>
      </c>
      <c r="CZ301" s="79">
        <f>SUMIFS('Planificación 2026-1'!R:R,'Planificación 2026-1'!W:W,C301,'Planificación 2026-1'!G:G,"T1",'Planificación 2026-1'!H:H,"&lt;3")</f>
        <v>0</v>
      </c>
      <c r="DA301" s="79">
        <f>SUMIFS('Planificación 2026-1'!R:R,'Planificación 2026-1'!W:W,C301,'Planificación 2026-1'!G:G,"T3",'Planificación 2026-1'!H:H,"&lt;3")</f>
        <v>0</v>
      </c>
      <c r="DB301" s="79">
        <f>SUMIFS('Planificación 2026-1'!R:R,'Planificación 2026-1'!W:W,C301,'Planificación 2026-1'!G:G,"T2",'Planificación 2026-1'!H:H,"&lt;3")</f>
        <v>0</v>
      </c>
      <c r="DC301" s="79">
        <f>SUMIFS('Planificación 2026-1'!R:R,'Planificación 2026-1'!W:W,C301,'Planificación 2026-1'!G:G,"AE",'Planificación 2026-1'!H:H,"&lt;3")</f>
        <v>0</v>
      </c>
      <c r="DD301" s="79">
        <f>SUMIFS('Planificación 2026-1'!R:R,'Planificación 2026-1'!W:W,C301,'Planificación 2026-1'!G:G,"T4",'Planificación 2026-1'!H:H,"&lt;3")</f>
        <v>0</v>
      </c>
      <c r="DE301" s="78" t="str">
        <f t="shared" si="60"/>
        <v/>
      </c>
      <c r="DF301" s="30">
        <f>IF(C301="","",SUMIFS('Planificación 2026-1'!R:R,'Planificación 2026-1'!W:W,C301,'Planificación 2026-1'!E:E,"PRINCIPAL",'Planificación 2026-1'!X:X,"VIRTUAL"))</f>
        <v>0</v>
      </c>
      <c r="DG301" s="30">
        <f>IF(C301="","",SUMIFS('Planificación 2026-1'!R:R,'Planificación 2026-1'!W:W,C301,'Planificación 2026-1'!E:E,"PRINCIPAL",'Planificación 2026-1'!X:X,"PRESENCIAL"))</f>
        <v>0</v>
      </c>
      <c r="DH301" s="30">
        <f>IF(C301="","",SUMIFS('Planificación 2026-1'!R:R,'Planificación 2026-1'!W:W,C301,'Planificación 2026-1'!E:E,"PRINCIPAL",'Planificación 2026-1'!X:X,"HIBRIDO PRESENCIAL"))</f>
        <v>0</v>
      </c>
      <c r="DI301" s="78" t="str">
        <f t="shared" si="61"/>
        <v/>
      </c>
      <c r="DJ301" s="78">
        <f>IF(C301="","",SUMIFS('Planificación 2026-1'!R:R,'Planificación 2026-1'!W:W,C301,'Planificación 2026-1'!E:E,"FILIAL",'Planificación 2026-1'!X:X,"VIRTUAL"))</f>
        <v>0</v>
      </c>
      <c r="DK301" s="80">
        <f>IF(C301="","",SUMIFS('Planificación 2026-1'!R:R,'Planificación 2026-1'!W:W,C301,'Planificación 2026-1'!E:E,"FILIAL",'Planificación 2026-1'!X:X,"PRESENCIAL"))</f>
        <v>0</v>
      </c>
      <c r="DL301" s="42">
        <f>IF(C301="","",SUMIFS('Planificación 2026-1'!R:R,'Planificación 2026-1'!W:W,C301,'Planificación 2026-1'!E:E,"FILIAL",'Planificación 2026-1'!X:X,"HIBRIDO PRESENCIAL"))</f>
        <v>0</v>
      </c>
      <c r="DM301" s="81" t="str">
        <f t="shared" si="62"/>
        <v/>
      </c>
      <c r="DN301" s="78">
        <f>IF(C301="","",SUMIFS('Planificación 2026-1'!R:R,'Planificación 2026-1'!W:W,C301,'Planificación 2026-1'!E:E,"SUNAMPE",'Planificación 2026-1'!X:X,"VIRTUAL"))</f>
        <v>0</v>
      </c>
      <c r="DO301" s="42">
        <f>IF(C301="","",SUMIFS('Planificación 2026-1'!R:R,'Planificación 2026-1'!W:W,C301,'Planificación 2026-1'!E:E,"SUNAMPE",'Planificación 2026-1'!X:X,"PRESENCIAL"))</f>
        <v>0</v>
      </c>
      <c r="DP301" s="81" t="str">
        <f t="shared" si="63"/>
        <v>P04 P09</v>
      </c>
      <c r="DQ301" s="78">
        <f>IF(C301="","",SUMIFS('Planificación 2026-1'!R:R,'Planificación 2026-1'!W:W,C301,'Planificación 2026-1'!E:E,"HUAURA",'Planificación 2026-1'!X:X,"VIRTUAL"))</f>
        <v>0</v>
      </c>
      <c r="DR301" s="42">
        <f>IF(C301="","",SUMIFS('Planificación 2026-1'!R:R,'Planificación 2026-1'!W:W,C301,'Planificación 2026-1'!E:E,"HUAURA",'Planificación 2026-1'!X:X,"PRESENCIAL"))</f>
        <v>15</v>
      </c>
      <c r="DS301" s="48">
        <f>SUMIFS('Planificación 2026-1'!R:R,'Planificación 2026-1'!W:W,C301,'Planificación 2026-1'!E:E,"PRINCIPAL",'Planificación 2026-1'!X:X,"VIRTUAL",'Planificación 2026-1'!H:H,"&gt;2")</f>
        <v>0</v>
      </c>
      <c r="DT301" s="48">
        <f>SUMIFS('Planificación 2026-1'!R:R,'Planificación 2026-1'!W:W,C301,'Planificación 2026-1'!E:E,"PRINCIPAL",'Planificación 2026-1'!X:X,"&lt;&gt;VIRTUAL",'Planificación 2026-1'!H:H,"&gt;2")</f>
        <v>0</v>
      </c>
      <c r="DU301" s="48">
        <f>SUMIFS('Planificación 2026-1'!R:R,'Planificación 2026-1'!W:W,C301,'Planificación 2026-1'!E:E,"SUNAMPE",'Planificación 2026-1'!X:X,"VIRTUAL",'Planificación 2026-1'!H:H,"&gt;2")</f>
        <v>0</v>
      </c>
      <c r="DV301" s="48">
        <f>SUMIFS('Planificación 2026-1'!R:R,'Planificación 2026-1'!W:W,C301,'Planificación 2026-1'!E:E,"SUNAMPE",'Planificación 2026-1'!X:X,"&lt;&gt;VIRTUAL",'Planificación 2026-1'!H:H,"&gt;2")</f>
        <v>0</v>
      </c>
      <c r="DW301" s="48">
        <f>SUMIFS('Planificación 2026-1'!R:R,'Planificación 2026-1'!W:W,C301,'Planificación 2026-1'!E:E,"FILIAL",'Planificación 2026-1'!X:X,"VIRTUAL",'Planificación 2026-1'!H:H,"&gt;2")</f>
        <v>0</v>
      </c>
      <c r="DX301" s="48">
        <f>SUMIFS('Planificación 2026-1'!R:R,'Planificación 2026-1'!W:W,C301,'Planificación 2026-1'!E:E,"FILIAL",'Planificación 2026-1'!X:X,"&lt;&gt;VIRTUAL",'Planificación 2026-1'!H:H,"&gt;2")</f>
        <v>0</v>
      </c>
      <c r="DY301" s="48">
        <f>SUMIFS('Planificación 2026-1'!R:R,'Planificación 2026-1'!W:W,C301,'Planificación 2026-1'!E:E,"PORUMA",'Planificación 2026-1'!X:X,"VIRTUAL",'Planificación 2026-1'!H:H,"&gt;2")</f>
        <v>0</v>
      </c>
      <c r="DZ301" s="48">
        <f>SUMIFS('Planificación 2026-1'!R:R,'Planificación 2026-1'!W:W,C301,'Planificación 2026-1'!E:E,"PORUMA",'Planificación 2026-1'!X:X,"&lt;&gt;VIRTUAL",'Planificación 2026-1'!H:H,"&gt;2")</f>
        <v>0</v>
      </c>
      <c r="EA301" s="48">
        <f>SUMIFS('Planificación 2026-1'!R:R,'Planificación 2026-1'!W:W,C301,'Planificación 2026-1'!E:E,"HUAURA",'Planificación 2026-1'!X:X,"VIRTUAL",'Planificación 2026-1'!H:H,"&gt;2")</f>
        <v>0</v>
      </c>
      <c r="EB301" s="48">
        <f>SUMIFS('Planificación 2026-1'!R:R,'Planificación 2026-1'!W:W,C301,'Planificación 2026-1'!E:E,"HUAURA",'Planificación 2026-1'!X:X,"&lt;&gt;VIRTUAL",'Planificación 2026-1'!H:H,"&gt;2")</f>
        <v>0</v>
      </c>
      <c r="EC301" s="48">
        <f>SUMIFS('Planificación 2026-1'!R:R,'Planificación 2026-1'!W:W,C301,'Planificación 2026-1'!E:E,"PRINCIPAL",'Planificación 2026-1'!X:X,"VIRTUAL",'Planificación 2026-1'!H:H,"&lt;3")</f>
        <v>0</v>
      </c>
      <c r="ED301" s="48">
        <f>SUMIFS('Planificación 2026-1'!R:R,'Planificación 2026-1'!W:W,C301,'Planificación 2026-1'!E:E,"PRINCIPAL",'Planificación 2026-1'!X:X,"&lt;&gt;VIRTUAL",'Planificación 2026-1'!H:H,"&lt;3")</f>
        <v>0</v>
      </c>
      <c r="EE301" s="48">
        <f>SUMIFS('Planificación 2026-1'!R:R,'Planificación 2026-1'!W:W,C301,'Planificación 2026-1'!E:E,"SUNAMPE",'Planificación 2026-1'!X:X,"VIRTUAL",'Planificación 2026-1'!H:H,"&lt;3")</f>
        <v>0</v>
      </c>
      <c r="EF301" s="48">
        <f>SUMIFS('Planificación 2026-1'!R:R,'Planificación 2026-1'!W:W,C301,'Planificación 2026-1'!E:E,"SUNAMPE",'Planificación 2026-1'!X:X,"&lt;&gt;VIRTUAL",'Planificación 2026-1'!H:H,"&lt;3")</f>
        <v>0</v>
      </c>
      <c r="EG301" s="48">
        <f>SUMIFS('Planificación 2026-1'!R:R,'Planificación 2026-1'!W:W,C301,'Planificación 2026-1'!E:E,"FILIAL",'Planificación 2026-1'!X:X,"VIRTUAL",'Planificación 2026-1'!H:H,"&lt;3")</f>
        <v>0</v>
      </c>
      <c r="EH301" s="48">
        <f>SUMIFS('Planificación 2026-1'!R:R,'Planificación 2026-1'!W:W,C301,'Planificación 2026-1'!E:E,"FILIAL",'Planificación 2026-1'!X:X,"&lt;&gt;VIRTUAL",'Planificación 2026-1'!H:H,"&lt;3")</f>
        <v>0</v>
      </c>
      <c r="EI301" s="48">
        <f>SUMIFS('Planificación 2026-1'!R:R,'Planificación 2026-1'!W:W,C301,'Planificación 2026-1'!E:E,"PORUMA",'Planificación 2026-1'!X:X,"VIRTUAL",'Planificación 2026-1'!H:H,"&lt;3")</f>
        <v>0</v>
      </c>
      <c r="EJ301" s="48">
        <f>SUMIFS('Planificación 2026-1'!R:R,'Planificación 2026-1'!W:W,C301,'Planificación 2026-1'!E:E,"PORUMA",'Planificación 2026-1'!X:X,"&lt;&gt;VIRTUAL",'Planificación 2026-1'!H:H,"&lt;3")</f>
        <v>0</v>
      </c>
      <c r="EK301" s="48">
        <f>SUMIFS('Planificación 2026-1'!R:R,'Planificación 2026-1'!W:W,C301,'Planificación 2026-1'!E:E,"HUAURA",'Planificación 2026-1'!X:X,"VIRTUAL",'Planificación 2026-1'!H:H,"&lt;3")</f>
        <v>0</v>
      </c>
      <c r="EL301" s="48">
        <f>SUMIFS('Planificación 2026-1'!R:R,'Planificación 2026-1'!W:W,C301,'Planificación 2026-1'!E:E,"HUAURA",'Planificación 2026-1'!X:X,"&lt;&gt;VIRTUAL",'Planificación 2026-1'!H:H,"&lt;3")</f>
        <v>15</v>
      </c>
      <c r="EM301" s="48">
        <f t="shared" si="64"/>
        <v>0</v>
      </c>
      <c r="EN301" s="48">
        <f t="shared" si="65"/>
        <v>15</v>
      </c>
      <c r="EO301" s="48">
        <f t="shared" si="66"/>
        <v>0</v>
      </c>
      <c r="EP301" s="48">
        <f t="shared" si="67"/>
        <v>0</v>
      </c>
      <c r="EQ301" s="48">
        <f t="shared" si="68"/>
        <v>0</v>
      </c>
      <c r="ER301" s="48"/>
      <c r="ES301" s="48">
        <f t="shared" si="69"/>
        <v>0</v>
      </c>
      <c r="ET301" s="48">
        <f t="shared" si="70"/>
        <v>15</v>
      </c>
      <c r="EU301" s="48" t="b">
        <f t="shared" si="71"/>
        <v>1</v>
      </c>
      <c r="EV301" s="48" t="str">
        <f t="shared" si="72"/>
        <v/>
      </c>
      <c r="EW301" s="48" t="str">
        <f t="shared" si="73"/>
        <v>PRESENCIAL</v>
      </c>
    </row>
    <row r="302" spans="2:153" x14ac:dyDescent="0.3">
      <c r="B302" s="383">
        <v>299</v>
      </c>
      <c r="C302" s="107" t="s">
        <v>1125</v>
      </c>
      <c r="D302" s="82">
        <f>SUMIF('Planificación 2026-1'!W:W,C302,'Planificación 2026-1'!R:R)</f>
        <v>0</v>
      </c>
      <c r="E302" s="385" t="s">
        <v>319</v>
      </c>
      <c r="F302" s="103"/>
      <c r="G302" s="107" t="s">
        <v>279</v>
      </c>
      <c r="H302" s="387" t="s">
        <v>446</v>
      </c>
      <c r="I302" s="77" t="str">
        <f>IF(SUM(COUNTIFS('Planificación 2026-1'!E:E,"PRINCIPAL",'Planificación 2026-1'!W:W,C302,'Planificación 2026-1'!G:G,"AF"))&gt;0,"P01"," ")</f>
        <v xml:space="preserve"> </v>
      </c>
      <c r="J302" s="78" t="str">
        <f>IF(SUM(COUNTIFS('Planificación 2026-1'!E:E,"PRINCIPAL",'Planificación 2026-1'!W:W,C302,'Planificación 2026-1'!G:G,"EN"))&gt;0,"P02"," ")</f>
        <v xml:space="preserve"> </v>
      </c>
      <c r="K302" s="78" t="str">
        <f>IF(SUM(COUNTIFS('Planificación 2026-1'!E:E,"PRINCIPAL",'Planificación 2026-1'!W:W,C302,'Planificación 2026-1'!G:G,"IS"))&gt;0,"P03"," ")</f>
        <v xml:space="preserve"> </v>
      </c>
      <c r="L302" s="78" t="str">
        <f>IF(SUM(COUNTIFS('Planificación 2026-1'!E:E,"PRINCIPAL",'Planificación 2026-1'!W:W,C302,'Planificación 2026-1'!G:G,"PS"))&gt;0,"P04"," ")</f>
        <v xml:space="preserve"> </v>
      </c>
      <c r="M302" s="78"/>
      <c r="N302" s="78" t="str">
        <f>IF(SUM(COUNTIFS('Planificación 2026-1'!E:E,"PRINCIPAL",'Planificación 2026-1'!W:W,C302,'Planificación 2026-1'!G:G,"IN"))&gt;0,"P06"," ")</f>
        <v xml:space="preserve"> </v>
      </c>
      <c r="O302" s="78" t="str">
        <f>IF(SUM(COUNTIFS('Planificación 2026-1'!E:E,"PRINCIPAL",'Planificación 2026-1'!W:W,C302,'Planificación 2026-1'!G:G,"CA"))&gt;0,"P07"," ")</f>
        <v xml:space="preserve"> </v>
      </c>
      <c r="P302" s="78" t="str">
        <f>IF(SUM(COUNTIFS('Planificación 2026-1'!E:E,"PRINCIPAL",'Planificación 2026-1'!W:W,C302,'Planificación 2026-1'!G:G,"DE"))&gt;0,"P08"," ")</f>
        <v xml:space="preserve"> </v>
      </c>
      <c r="Q302" s="78" t="str">
        <f>IF(SUM(COUNTIFS('Planificación 2026-1'!E:E,"PRINCIPAL",'Planificación 2026-1'!W:W,C302,'Planificación 2026-1'!G:G,"OB"))&gt;0,"P09"," ")</f>
        <v xml:space="preserve"> </v>
      </c>
      <c r="R302" s="78" t="str">
        <f>IF(SUM(COUNTIFS('Planificación 2026-1'!E:E,"PRINCIPAL",'Planificación 2026-1'!W:W,C302,'Planificación 2026-1'!G:G,"MH"))&gt;0,"P31"," ")</f>
        <v xml:space="preserve"> </v>
      </c>
      <c r="S302" s="78" t="str">
        <f>IF(SUM(COUNTIFS('Planificación 2026-1'!E:E,"PRINCIPAL",'Planificación 2026-1'!W:W,C302,'Planificación 2026-1'!G:G,"IC"))&gt;0,"P32"," ")</f>
        <v xml:space="preserve"> </v>
      </c>
      <c r="T302" s="78" t="str">
        <f>IF(SUM(COUNTIFS('Planificación 2026-1'!E:E,"PRINCIPAL",'Planificación 2026-1'!W:W,C302,'Planificación 2026-1'!G:G,"AR"))&gt;0,"P34"," ")</f>
        <v xml:space="preserve"> </v>
      </c>
      <c r="U302" s="78" t="str">
        <f>IF(SUM(COUNTIFS('Planificación 2026-1'!E:E,"PRINCIPAL",'Planificación 2026-1'!W:W,C302,'Planificación 2026-1'!G:G,"T1"))&gt;0,"P35"," ")</f>
        <v xml:space="preserve"> </v>
      </c>
      <c r="V302" s="78" t="str">
        <f>IF(SUM(COUNTIFS('Planificación 2026-1'!E:E,"PRINCIPAL",'Planificación 2026-1'!W:W,C302,'Planificación 2026-1'!G:G,"T3"))&gt;0,"P36"," ")</f>
        <v xml:space="preserve"> </v>
      </c>
      <c r="W302" s="78" t="str">
        <f>IF(SUM(COUNTIFS('Planificación 2026-1'!E:E,"PRINCIPAL",'Planificación 2026-1'!W:W,C302,'Planificación 2026-1'!G:G,"T2"))&gt;0,"P37"," ")</f>
        <v xml:space="preserve"> </v>
      </c>
      <c r="X302" s="78" t="str">
        <f>IF(SUM(COUNTIFS('Planificación 2026-1'!E:E,"PRINCIPAL",'Planificación 2026-1'!W:W,C302,'Planificación 2026-1'!G:G,"AE"))&gt;0,"P38"," ")</f>
        <v xml:space="preserve"> </v>
      </c>
      <c r="Y302" s="78" t="str">
        <f>IF(SUM(COUNTIFS('Planificación 2026-1'!E:E,"PRINCIPAL",'Planificación 2026-1'!W:W,C302,'Planificación 2026-1'!G:G,"T4"))&gt;0,"P55"," ")</f>
        <v xml:space="preserve"> </v>
      </c>
      <c r="Z302" s="78" t="str">
        <f>IF(SUM(COUNTIFS('Planificación 2026-1'!E:E,"FILIAL",'Planificación 2026-1'!W:W,C302,'Planificación 2026-1'!G:G,"AF"))&gt;0," P01"," ")</f>
        <v xml:space="preserve"> </v>
      </c>
      <c r="AA302" s="78" t="str">
        <f>IF(SUM(COUNTIFS('Planificación 2026-1'!E:E,"FILIAL",'Planificación 2026-1'!W:W,C302,'Planificación 2026-1'!G:G,"EN"))&gt;0,"P02"," ")</f>
        <v xml:space="preserve"> </v>
      </c>
      <c r="AB302" s="78" t="str">
        <f>IF(SUM(COUNTIFS('Planificación 2026-1'!E:E,"FILIAL",'Planificación 2026-1'!W:W,C302,'Planificación 2026-1'!G:G,"IS"))&gt;0,"P03"," ")</f>
        <v xml:space="preserve"> </v>
      </c>
      <c r="AC302" s="78" t="str">
        <f>IF(SUM(COUNTIFS('Planificación 2026-1'!E:E,"FILIAL",'Planificación 2026-1'!W:W,C302,'Planificación 2026-1'!G:G,"PS"))&gt;0,"P04"," ")</f>
        <v xml:space="preserve"> </v>
      </c>
      <c r="AD302" s="78"/>
      <c r="AE302" s="78" t="str">
        <f>IF(SUM(COUNTIFS('Planificación 2026-1'!E:E,"FILIAL",'Planificación 2026-1'!W:W,C302,'Planificación 2026-1'!G:G,"IN"))&gt;0,"P06"," ")</f>
        <v xml:space="preserve"> </v>
      </c>
      <c r="AF302" s="78" t="str">
        <f>IF(SUM(COUNTIFS('Planificación 2026-1'!E:E,"FILIAL",'Planificación 2026-1'!W:W,C302,'Planificación 2026-1'!G:G,"CA"))&gt;0,"P07"," ")</f>
        <v xml:space="preserve"> </v>
      </c>
      <c r="AG302" s="78" t="str">
        <f>IF(SUM(COUNTIFS('Planificación 2026-1'!E:E,"FILIAL",'Planificación 2026-1'!W:W,C302,'Planificación 2026-1'!G:G,"DE"))&gt;0,"P08"," ")</f>
        <v xml:space="preserve"> </v>
      </c>
      <c r="AH302" s="78" t="str">
        <f>IF(SUM(COUNTIFS('Planificación 2026-1'!E:E,"FILIAL",'Planificación 2026-1'!W:W,C302,'Planificación 2026-1'!G:G,"OB"))&gt;0,"P09"," ")</f>
        <v xml:space="preserve"> </v>
      </c>
      <c r="AI302" s="78" t="str">
        <f>IF(SUM(COUNTIFS('Planificación 2026-1'!E:E,"FILIAL",'Planificación 2026-1'!W:W,C302,'Planificación 2026-1'!G:G,"MH"))&gt;0,"P31"," ")</f>
        <v xml:space="preserve"> </v>
      </c>
      <c r="AJ302" s="78" t="str">
        <f>IF(SUM(COUNTIFS('Planificación 2026-1'!E:E,"FILIAL",'Planificación 2026-1'!W:W,C302,'Planificación 2026-1'!G:G,"IC"))&gt;0,"P32"," ")</f>
        <v xml:space="preserve"> </v>
      </c>
      <c r="AK302" s="78" t="str">
        <f>IF(SUM(COUNTIFS('Planificación 2026-1'!E:E,"FILIAL",'Planificación 2026-1'!W:W,C302,'Planificación 2026-1'!G:G,"AR"))&gt;0,"P34"," ")</f>
        <v xml:space="preserve"> </v>
      </c>
      <c r="AL302" s="78" t="str">
        <f>IF(SUM(COUNTIFS('Planificación 2026-1'!E:E,"FILIAL",'Planificación 2026-1'!W:W,C302,'Planificación 2026-1'!G:G,"T1"))&gt;0,"P35"," ")</f>
        <v xml:space="preserve"> </v>
      </c>
      <c r="AM302" s="78" t="str">
        <f>IF(SUM(COUNTIFS('Planificación 2026-1'!E:E,"FILIAL",'Planificación 2026-1'!W:W,C302,'Planificación 2026-1'!G:G,"T3"))&gt;0,"P36"," ")</f>
        <v xml:space="preserve"> </v>
      </c>
      <c r="AN302" s="78" t="str">
        <f>IF(SUM(COUNTIFS('Planificación 2026-1'!E:E,"FILIAL",'Planificación 2026-1'!W:W,C302,'Planificación 2026-1'!G:G,"T2"))&gt;0,"P37"," ")</f>
        <v xml:space="preserve"> </v>
      </c>
      <c r="AO302" s="78" t="str">
        <f>IF(SUM(COUNTIFS('Planificación 2026-1'!E:E,"FILIAL",'Planificación 2026-1'!W:W,C302,'Planificación 2026-1'!G:G,"AE"))&gt;0,"P38"," ")</f>
        <v xml:space="preserve"> </v>
      </c>
      <c r="AP302" s="78" t="str">
        <f>IF(SUM(COUNTIFS('Planificación 2026-1'!E:E,"FILIAL",'Planificación 2026-1'!W:W,C302,'Planificación 2026-1'!G:G,"T4"))&gt;0,"P55"," ")</f>
        <v xml:space="preserve"> </v>
      </c>
      <c r="AQ302" s="78" t="str">
        <f>IF(SUM(COUNTIFS('Planificación 2026-1'!E:E,"SUNAMPE",'Planificación 2026-1'!W:W,C302,'Planificación 2026-1'!G:G,"AF"))&gt;0," P01"," ")</f>
        <v xml:space="preserve"> </v>
      </c>
      <c r="AR302" s="78" t="str">
        <f>IF(SUM(COUNTIFS('Planificación 2026-1'!E:E,"SUNAMPE",'Planificación 2026-1'!W:W,C302,'Planificación 2026-1'!G:G,"EN"))&gt;0,"P02"," ")</f>
        <v xml:space="preserve"> </v>
      </c>
      <c r="AS302" s="78" t="str">
        <f>IF(SUM(COUNTIFS('Planificación 2026-1'!E:E,"SUNAMPE",'Planificación 2026-1'!W:W,C302,'Planificación 2026-1'!G:G,"IS"))&gt;0,"P03"," ")</f>
        <v xml:space="preserve"> </v>
      </c>
      <c r="AT302" s="78" t="str">
        <f>IF(SUM(COUNTIFS('Planificación 2026-1'!E:E,"SUNAMPE",'Planificación 2026-1'!W:W,C302,'Planificación 2026-1'!G:G,"PS"))&gt;0,"P04"," ")</f>
        <v xml:space="preserve"> </v>
      </c>
      <c r="AU302" s="78"/>
      <c r="AV302" s="78" t="str">
        <f>IF(SUM(COUNTIFS('Planificación 2026-1'!E:E,"SUNAMPE",'Planificación 2026-1'!W:W,C302,'Planificación 2026-1'!G:G,"IN"))&gt;0,"P06"," ")</f>
        <v xml:space="preserve"> </v>
      </c>
      <c r="AW302" s="78" t="str">
        <f>IF(SUM(COUNTIFS('Planificación 2026-1'!E:E,"SUNAMPE",'Planificación 2026-1'!W:W,C302,'Planificación 2026-1'!G:G,"CA"))&gt;0,"P07"," ")</f>
        <v xml:space="preserve"> </v>
      </c>
      <c r="AX302" s="78" t="str">
        <f>IF(SUM(COUNTIFS('Planificación 2026-1'!E:E,"SUNAMPE",'Planificación 2026-1'!W:W,C302,'Planificación 2026-1'!G:G,"DE"))&gt;0,"P08"," ")</f>
        <v xml:space="preserve"> </v>
      </c>
      <c r="AY302" s="78" t="str">
        <f>IF(SUM(COUNTIFS('Planificación 2026-1'!E:E,"SUNAMPE",'Planificación 2026-1'!W:W,C302,'Planificación 2026-1'!G:G,"OB"))&gt;0,"P09"," ")</f>
        <v xml:space="preserve"> </v>
      </c>
      <c r="AZ302" s="78" t="str">
        <f>IF(SUM(COUNTIFS('Planificación 2026-1'!E:E,"SUNAMPE",'Planificación 2026-1'!W:W,C302,'Planificación 2026-1'!G:G,"MH"))&gt;0,"P31"," ")</f>
        <v xml:space="preserve"> </v>
      </c>
      <c r="BA302" s="78" t="str">
        <f>IF(SUM(COUNTIFS('Planificación 2026-1'!E:E,"SUNAMPE",'Planificación 2026-1'!W:W,C302,'Planificación 2026-1'!G:G,"IC"))&gt;0,"P32"," ")</f>
        <v xml:space="preserve"> </v>
      </c>
      <c r="BB302" s="78" t="str">
        <f>IF(SUM(COUNTIFS('Planificación 2026-1'!E:E,"SUNAMPE",'Planificación 2026-1'!W:W,C302,'Planificación 2026-1'!G:G,"AR"))&gt;0,"P34"," ")</f>
        <v xml:space="preserve"> </v>
      </c>
      <c r="BC302" s="78" t="str">
        <f>IF(SUM(COUNTIFS('Planificación 2026-1'!E:E,"SUNAMPE",'Planificación 2026-1'!W:W,C302,'Planificación 2026-1'!G:G,"T1"))&gt;0,"P35"," ")</f>
        <v xml:space="preserve"> </v>
      </c>
      <c r="BD302" s="78" t="str">
        <f>IF(SUM(COUNTIFS('Planificación 2026-1'!E:E,"SUNAMPE",'Planificación 2026-1'!W:W,C302,'Planificación 2026-1'!G:G,"T3"))&gt;0,"P36"," ")</f>
        <v xml:space="preserve"> </v>
      </c>
      <c r="BE302" s="78" t="str">
        <f>IF(SUM(COUNTIFS('Planificación 2026-1'!E:E,"SUNAMPE",'Planificación 2026-1'!W:W,C302,'Planificación 2026-1'!G:G,"T2"))&gt;0,"P37"," ")</f>
        <v xml:space="preserve"> </v>
      </c>
      <c r="BF302" s="78" t="str">
        <f>IF(SUM(COUNTIFS('Planificación 2026-1'!E:E,"SUNAMPE",'Planificación 2026-1'!W:W,C302,'Planificación 2026-1'!G:G,"AE"))&gt;0,"P38"," ")</f>
        <v xml:space="preserve"> </v>
      </c>
      <c r="BG302" s="78" t="str">
        <f>IF(SUM(COUNTIFS('Planificación 2026-1'!E:E,"SUNAMPE",'Planificación 2026-1'!W:W,C302,'Planificación 2026-1'!G:G,"T4"))&gt;0,"P55"," ")</f>
        <v xml:space="preserve"> </v>
      </c>
      <c r="BH302" s="78" t="str">
        <f>IF(SUM(COUNTIFS('Planificación 2026-1'!E:E,"HUAURA",'Planificación 2026-1'!W:W,C302,'Planificación 2026-1'!G:G,"AF"))&gt;0," P01"," ")</f>
        <v xml:space="preserve"> </v>
      </c>
      <c r="BI302" s="78" t="str">
        <f>IF(SUM(COUNTIFS('Planificación 2026-1'!E:E,"HUAURA",'Planificación 2026-1'!W:W,C302,'Planificación 2026-1'!G:G,"EN"))&gt;0,"P02"," ")</f>
        <v xml:space="preserve"> </v>
      </c>
      <c r="BJ302" s="78" t="str">
        <f>IF(SUM(COUNTIFS('Planificación 2026-1'!E:E,"HUAURA",'Planificación 2026-1'!W:W,C302,'Planificación 2026-1'!G:G,"IS"))&gt;0,"P03"," ")</f>
        <v xml:space="preserve"> </v>
      </c>
      <c r="BK302" s="78" t="str">
        <f>IF(SUM(COUNTIFS('Planificación 2026-1'!E:E,"HUAURA",'Planificación 2026-1'!W:W,C302,'Planificación 2026-1'!G:G,"PS"))&gt;0,"P04"," ")</f>
        <v xml:space="preserve"> </v>
      </c>
      <c r="BL302" s="78"/>
      <c r="BM302" s="78" t="str">
        <f>IF(SUM(COUNTIFS('Planificación 2026-1'!E:E,"HUAURA",'Planificación 2026-1'!W:W,C302,'Planificación 2026-1'!G:G,"IN"))&gt;0,"P06"," ")</f>
        <v xml:space="preserve"> </v>
      </c>
      <c r="BN302" s="78" t="str">
        <f>IF(SUM(COUNTIFS('Planificación 2026-1'!E:E,"HUAURA",'Planificación 2026-1'!W:W,C302,'Planificación 2026-1'!G:G,"CA"))&gt;0,"P07"," ")</f>
        <v xml:space="preserve"> </v>
      </c>
      <c r="BO302" s="78" t="str">
        <f>IF(SUM(COUNTIFS('Planificación 2026-1'!E:E,"HUAURA",'Planificación 2026-1'!W:W,C302,'Planificación 2026-1'!G:G,"DE"))&gt;0,"P08"," ")</f>
        <v xml:space="preserve"> </v>
      </c>
      <c r="BP302" s="78" t="str">
        <f>IF(SUM(COUNTIFS('Planificación 2026-1'!E:E,"HUAURA",'Planificación 2026-1'!W:W,C302,'Planificación 2026-1'!G:G,"OB"))&gt;0,"P09"," ")</f>
        <v xml:space="preserve"> </v>
      </c>
      <c r="BQ302" s="78" t="str">
        <f>IF(SUM(COUNTIFS('Planificación 2026-1'!E:E,"HUAURA",'Planificación 2026-1'!W:W,C302,'Planificación 2026-1'!G:G,"MH"))&gt;0,"P31"," ")</f>
        <v xml:space="preserve"> </v>
      </c>
      <c r="BR302" s="78" t="str">
        <f>IF(SUM(COUNTIFS('Planificación 2026-1'!E:E,"HUAURA",'Planificación 2026-1'!W:W,C302,'Planificación 2026-1'!G:G,"IC"))&gt;0,"P32"," ")</f>
        <v xml:space="preserve"> </v>
      </c>
      <c r="BS302" s="78" t="str">
        <f>IF(SUM(COUNTIFS('Planificación 2026-1'!E:E,"HUAURA",'Planificación 2026-1'!W:W,C302,'Planificación 2026-1'!G:G,"AR"))&gt;0,"P34"," ")</f>
        <v xml:space="preserve"> </v>
      </c>
      <c r="BT302" s="78" t="str">
        <f>IF(SUM(COUNTIFS('Planificación 2026-1'!E:E,"HUAURA",'Planificación 2026-1'!W:W,C302,'Planificación 2026-1'!G:G,"T1"))&gt;0,"P35"," ")</f>
        <v xml:space="preserve"> </v>
      </c>
      <c r="BU302" s="78" t="str">
        <f>IF(SUM(COUNTIFS('Planificación 2026-1'!E:E,"HUAURA",'Planificación 2026-1'!W:W,C302,'Planificación 2026-1'!G:G,"T3"))&gt;0,"P36"," ")</f>
        <v xml:space="preserve"> </v>
      </c>
      <c r="BV302" s="78" t="str">
        <f>IF(SUM(COUNTIFS('Planificación 2026-1'!E:E,"HUAURA",'Planificación 2026-1'!W:W,C302,'Planificación 2026-1'!G:G,"T2"))&gt;0,"P37"," ")</f>
        <v xml:space="preserve"> </v>
      </c>
      <c r="BW302" s="78" t="str">
        <f>IF(SUM(COUNTIFS('Planificación 2026-1'!E:E,"HUAURA",'Planificación 2026-1'!W:W,C302,'Planificación 2026-1'!G:G,"AE"))&gt;0,"P38"," ")</f>
        <v xml:space="preserve"> </v>
      </c>
      <c r="BX302" s="78" t="str">
        <f>IF(SUM(COUNTIFS('Planificación 2026-1'!E:E,"HUAURA",'Planificación 2026-1'!W:W,C302,'Planificación 2026-1'!G:G,"T4"))&gt;0,"P55"," ")</f>
        <v xml:space="preserve"> </v>
      </c>
      <c r="BY302" s="79">
        <f>SUMIFS('Planificación 2026-1'!R:R,'Planificación 2026-1'!W:W,C302,'Planificación 2026-1'!G:G,"AF",'Planificación 2026-1'!H:H,"&gt;2")</f>
        <v>0</v>
      </c>
      <c r="BZ302" s="79">
        <f>SUMIFS('Planificación 2026-1'!R:R,'Planificación 2026-1'!W:W,C302,'Planificación 2026-1'!G:G,"EN",'Planificación 2026-1'!H:H,"&gt;2")</f>
        <v>0</v>
      </c>
      <c r="CA302" s="79">
        <f>SUMIFS('Planificación 2026-1'!R:R,'Planificación 2026-1'!W:W,C302,'Planificación 2026-1'!G:G,"IS",'Planificación 2026-1'!H:H,"&gt;2")</f>
        <v>0</v>
      </c>
      <c r="CB302" s="79">
        <f>SUMIFS('Planificación 2026-1'!R:R,'Planificación 2026-1'!W:W,C302,'Planificación 2026-1'!G:G,"PS",'Planificación 2026-1'!H:H,"&gt;2")</f>
        <v>0</v>
      </c>
      <c r="CC302" s="79">
        <f>SUMIFS('Planificación 2026-1'!R:R,'Planificación 2026-1'!W:W,C302,'Planificación 2026-1'!G:G,"IN",'Planificación 2026-1'!H:H,"&gt;2")</f>
        <v>0</v>
      </c>
      <c r="CD302" s="79">
        <f>SUMIFS('Planificación 2026-1'!R:R,'Planificación 2026-1'!W:W,C302,'Planificación 2026-1'!G:G,"CA",'Planificación 2026-1'!H:H,"&gt;2")</f>
        <v>0</v>
      </c>
      <c r="CE302" s="79">
        <f>SUMIFS('Planificación 2026-1'!R:R,'Planificación 2026-1'!W:W,C302,'Planificación 2026-1'!G:G,"DE",'Planificación 2026-1'!H:H,"&gt;2")</f>
        <v>0</v>
      </c>
      <c r="CF302" s="79">
        <f>SUMIFS('Planificación 2026-1'!R:R,'Planificación 2026-1'!W:W,C302,'Planificación 2026-1'!G:G,"OB",'Planificación 2026-1'!H:H,"&gt;2")</f>
        <v>0</v>
      </c>
      <c r="CG302" s="79">
        <f>SUMIFS('Planificación 2026-1'!R:R,'Planificación 2026-1'!W:W,C302,'Planificación 2026-1'!G:G,"MH",'Planificación 2026-1'!H:H,"&gt;2")</f>
        <v>0</v>
      </c>
      <c r="CH302" s="79">
        <f>SUMIFS('Planificación 2026-1'!R:R,'Planificación 2026-1'!W:W,C302,'Planificación 2026-1'!G:G,"IC",'Planificación 2026-1'!H:H,"&gt;2")</f>
        <v>0</v>
      </c>
      <c r="CI302" s="79">
        <f>SUMIFS('Planificación 2026-1'!R:R,'Planificación 2026-1'!W:W,C302,'Planificación 2026-1'!G:G,"AR",'Planificación 2026-1'!H:H,"&gt;2")</f>
        <v>0</v>
      </c>
      <c r="CJ302" s="79">
        <f>SUMIFS('Planificación 2026-1'!R:R,'Planificación 2026-1'!W:W,C302,'Planificación 2026-1'!G:G,"T1",'Planificación 2026-1'!H:H,"&gt;2")</f>
        <v>0</v>
      </c>
      <c r="CK302" s="79">
        <f>SUMIFS('Planificación 2026-1'!R:R,'Planificación 2026-1'!W:W,C302,'Planificación 2026-1'!G:G,"T3",'Planificación 2026-1'!H:H,"&gt;2")</f>
        <v>0</v>
      </c>
      <c r="CL302" s="79">
        <f>SUMIFS('Planificación 2026-1'!R:R,'Planificación 2026-1'!W:W,C302,'Planificación 2026-1'!G:G,"T2",'Planificación 2026-1'!H:H,"&gt;2")</f>
        <v>0</v>
      </c>
      <c r="CM302" s="79">
        <f>SUMIFS('Planificación 2026-1'!R:R,'Planificación 2026-1'!W:W,C302,'Planificación 2026-1'!G:G,"AE",'Planificación 2026-1'!H:H,"&gt;2")</f>
        <v>0</v>
      </c>
      <c r="CN302" s="79">
        <f>SUMIFS('Planificación 2026-1'!R:R,'Planificación 2026-1'!W:W,C302,'Planificación 2026-1'!G:G,"T4",'Planificación 2026-1'!H:H,"&gt;2")</f>
        <v>0</v>
      </c>
      <c r="CO302" s="79">
        <f>SUMIFS('Planificación 2026-1'!R:R,'Planificación 2026-1'!W:W,C302,'Planificación 2026-1'!G:G,"AF",'Planificación 2026-1'!H:H,"&lt;3")</f>
        <v>0</v>
      </c>
      <c r="CP302" s="79">
        <f>SUMIFS('Planificación 2026-1'!R:R,'Planificación 2026-1'!W:W,C302,'Planificación 2026-1'!G:G,"EN",'Planificación 2026-1'!H:H,"&lt;3")</f>
        <v>0</v>
      </c>
      <c r="CQ302" s="79">
        <f>SUMIFS('Planificación 2026-1'!R:R,'Planificación 2026-1'!W:W,C302,'Planificación 2026-1'!G:G,"IS",'Planificación 2026-1'!H:H,"&lt;3")</f>
        <v>0</v>
      </c>
      <c r="CR302" s="79">
        <f>SUMIFS('Planificación 2026-1'!R:R,'Planificación 2026-1'!W:W,C302,'Planificación 2026-1'!G:G,"PS",'Planificación 2026-1'!H:H,"&lt;3")</f>
        <v>0</v>
      </c>
      <c r="CS302" s="79">
        <f>SUMIFS('Planificación 2026-1'!R:R,'Planificación 2026-1'!W:W,C302,'Planificación 2026-1'!G:G,"IN",'Planificación 2026-1'!H:H,"&lt;3")</f>
        <v>0</v>
      </c>
      <c r="CT302" s="79">
        <f>SUMIFS('Planificación 2026-1'!R:R,'Planificación 2026-1'!W:W,C302,'Planificación 2026-1'!G:G,"CA",'Planificación 2026-1'!H:H,"&lt;3")</f>
        <v>0</v>
      </c>
      <c r="CU302" s="79">
        <f>SUMIFS('Planificación 2026-1'!R:R,'Planificación 2026-1'!W:W,C302,'Planificación 2026-1'!G:G,"DE",'Planificación 2026-1'!H:H,"&lt;3")</f>
        <v>0</v>
      </c>
      <c r="CV302" s="79">
        <f>SUMIFS('Planificación 2026-1'!R:R,'Planificación 2026-1'!W:W,C302,'Planificación 2026-1'!G:G,"OB",'Planificación 2026-1'!H:H,"&lt;3")</f>
        <v>0</v>
      </c>
      <c r="CW302" s="79">
        <f>SUMIFS('Planificación 2026-1'!R:R,'Planificación 2026-1'!W:W,C302,'Planificación 2026-1'!G:G,"MH",'Planificación 2026-1'!H:H,"&lt;3")</f>
        <v>0</v>
      </c>
      <c r="CX302" s="79">
        <f>SUMIFS('Planificación 2026-1'!R:R,'Planificación 2026-1'!W:W,C302,'Planificación 2026-1'!G:G,"IC",'Planificación 2026-1'!H:H,"&lt;3")</f>
        <v>0</v>
      </c>
      <c r="CY302" s="79">
        <f>SUMIFS('Planificación 2026-1'!R:R,'Planificación 2026-1'!W:W,C302,'Planificación 2026-1'!G:G,"AR",'Planificación 2026-1'!H:H,"&lt;3")</f>
        <v>0</v>
      </c>
      <c r="CZ302" s="79">
        <f>SUMIFS('Planificación 2026-1'!R:R,'Planificación 2026-1'!W:W,C302,'Planificación 2026-1'!G:G,"T1",'Planificación 2026-1'!H:H,"&lt;3")</f>
        <v>0</v>
      </c>
      <c r="DA302" s="79">
        <f>SUMIFS('Planificación 2026-1'!R:R,'Planificación 2026-1'!W:W,C302,'Planificación 2026-1'!G:G,"T3",'Planificación 2026-1'!H:H,"&lt;3")</f>
        <v>0</v>
      </c>
      <c r="DB302" s="79">
        <f>SUMIFS('Planificación 2026-1'!R:R,'Planificación 2026-1'!W:W,C302,'Planificación 2026-1'!G:G,"T2",'Planificación 2026-1'!H:H,"&lt;3")</f>
        <v>0</v>
      </c>
      <c r="DC302" s="79">
        <f>SUMIFS('Planificación 2026-1'!R:R,'Planificación 2026-1'!W:W,C302,'Planificación 2026-1'!G:G,"AE",'Planificación 2026-1'!H:H,"&lt;3")</f>
        <v>0</v>
      </c>
      <c r="DD302" s="79">
        <f>SUMIFS('Planificación 2026-1'!R:R,'Planificación 2026-1'!W:W,C302,'Planificación 2026-1'!G:G,"T4",'Planificación 2026-1'!H:H,"&lt;3")</f>
        <v>0</v>
      </c>
      <c r="DE302" s="78" t="str">
        <f t="shared" si="60"/>
        <v/>
      </c>
      <c r="DF302" s="30">
        <f>IF(C302="","",SUMIFS('Planificación 2026-1'!R:R,'Planificación 2026-1'!W:W,C302,'Planificación 2026-1'!E:E,"PRINCIPAL",'Planificación 2026-1'!X:X,"VIRTUAL"))</f>
        <v>0</v>
      </c>
      <c r="DG302" s="30">
        <f>IF(C302="","",SUMIFS('Planificación 2026-1'!R:R,'Planificación 2026-1'!W:W,C302,'Planificación 2026-1'!E:E,"PRINCIPAL",'Planificación 2026-1'!X:X,"PRESENCIAL"))</f>
        <v>0</v>
      </c>
      <c r="DH302" s="30">
        <f>IF(C302="","",SUMIFS('Planificación 2026-1'!R:R,'Planificación 2026-1'!W:W,C302,'Planificación 2026-1'!E:E,"PRINCIPAL",'Planificación 2026-1'!X:X,"HIBRIDO PRESENCIAL"))</f>
        <v>0</v>
      </c>
      <c r="DI302" s="78" t="str">
        <f t="shared" si="61"/>
        <v/>
      </c>
      <c r="DJ302" s="78">
        <f>IF(C302="","",SUMIFS('Planificación 2026-1'!R:R,'Planificación 2026-1'!W:W,C302,'Planificación 2026-1'!E:E,"FILIAL",'Planificación 2026-1'!X:X,"VIRTUAL"))</f>
        <v>0</v>
      </c>
      <c r="DK302" s="80">
        <f>IF(C302="","",SUMIFS('Planificación 2026-1'!R:R,'Planificación 2026-1'!W:W,C302,'Planificación 2026-1'!E:E,"FILIAL",'Planificación 2026-1'!X:X,"PRESENCIAL"))</f>
        <v>0</v>
      </c>
      <c r="DL302" s="42">
        <f>IF(C302="","",SUMIFS('Planificación 2026-1'!R:R,'Planificación 2026-1'!W:W,C302,'Planificación 2026-1'!E:E,"FILIAL",'Planificación 2026-1'!X:X,"HIBRIDO PRESENCIAL"))</f>
        <v>0</v>
      </c>
      <c r="DM302" s="81" t="str">
        <f t="shared" si="62"/>
        <v/>
      </c>
      <c r="DN302" s="78">
        <f>IF(C302="","",SUMIFS('Planificación 2026-1'!R:R,'Planificación 2026-1'!W:W,C302,'Planificación 2026-1'!E:E,"SUNAMPE",'Planificación 2026-1'!X:X,"VIRTUAL"))</f>
        <v>0</v>
      </c>
      <c r="DO302" s="42">
        <f>IF(C302="","",SUMIFS('Planificación 2026-1'!R:R,'Planificación 2026-1'!W:W,C302,'Planificación 2026-1'!E:E,"SUNAMPE",'Planificación 2026-1'!X:X,"PRESENCIAL"))</f>
        <v>0</v>
      </c>
      <c r="DP302" s="81" t="str">
        <f t="shared" si="63"/>
        <v/>
      </c>
      <c r="DQ302" s="78">
        <f>IF(C302="","",SUMIFS('Planificación 2026-1'!R:R,'Planificación 2026-1'!W:W,C302,'Planificación 2026-1'!E:E,"HUAURA",'Planificación 2026-1'!X:X,"VIRTUAL"))</f>
        <v>0</v>
      </c>
      <c r="DR302" s="42">
        <f>IF(C302="","",SUMIFS('Planificación 2026-1'!R:R,'Planificación 2026-1'!W:W,C302,'Planificación 2026-1'!E:E,"HUAURA",'Planificación 2026-1'!X:X,"PRESENCIAL"))</f>
        <v>0</v>
      </c>
      <c r="DS302" s="48">
        <f>SUMIFS('Planificación 2026-1'!R:R,'Planificación 2026-1'!W:W,C302,'Planificación 2026-1'!E:E,"PRINCIPAL",'Planificación 2026-1'!X:X,"VIRTUAL",'Planificación 2026-1'!H:H,"&gt;2")</f>
        <v>0</v>
      </c>
      <c r="DT302" s="48">
        <f>SUMIFS('Planificación 2026-1'!R:R,'Planificación 2026-1'!W:W,C302,'Planificación 2026-1'!E:E,"PRINCIPAL",'Planificación 2026-1'!X:X,"&lt;&gt;VIRTUAL",'Planificación 2026-1'!H:H,"&gt;2")</f>
        <v>0</v>
      </c>
      <c r="DU302" s="48">
        <f>SUMIFS('Planificación 2026-1'!R:R,'Planificación 2026-1'!W:W,C302,'Planificación 2026-1'!E:E,"SUNAMPE",'Planificación 2026-1'!X:X,"VIRTUAL",'Planificación 2026-1'!H:H,"&gt;2")</f>
        <v>0</v>
      </c>
      <c r="DV302" s="48">
        <f>SUMIFS('Planificación 2026-1'!R:R,'Planificación 2026-1'!W:W,C302,'Planificación 2026-1'!E:E,"SUNAMPE",'Planificación 2026-1'!X:X,"&lt;&gt;VIRTUAL",'Planificación 2026-1'!H:H,"&gt;2")</f>
        <v>0</v>
      </c>
      <c r="DW302" s="48">
        <f>SUMIFS('Planificación 2026-1'!R:R,'Planificación 2026-1'!W:W,C302,'Planificación 2026-1'!E:E,"FILIAL",'Planificación 2026-1'!X:X,"VIRTUAL",'Planificación 2026-1'!H:H,"&gt;2")</f>
        <v>0</v>
      </c>
      <c r="DX302" s="48">
        <f>SUMIFS('Planificación 2026-1'!R:R,'Planificación 2026-1'!W:W,C302,'Planificación 2026-1'!E:E,"FILIAL",'Planificación 2026-1'!X:X,"&lt;&gt;VIRTUAL",'Planificación 2026-1'!H:H,"&gt;2")</f>
        <v>0</v>
      </c>
      <c r="DY302" s="48">
        <f>SUMIFS('Planificación 2026-1'!R:R,'Planificación 2026-1'!W:W,C302,'Planificación 2026-1'!E:E,"PORUMA",'Planificación 2026-1'!X:X,"VIRTUAL",'Planificación 2026-1'!H:H,"&gt;2")</f>
        <v>0</v>
      </c>
      <c r="DZ302" s="48">
        <f>SUMIFS('Planificación 2026-1'!R:R,'Planificación 2026-1'!W:W,C302,'Planificación 2026-1'!E:E,"PORUMA",'Planificación 2026-1'!X:X,"&lt;&gt;VIRTUAL",'Planificación 2026-1'!H:H,"&gt;2")</f>
        <v>0</v>
      </c>
      <c r="EA302" s="48">
        <f>SUMIFS('Planificación 2026-1'!R:R,'Planificación 2026-1'!W:W,C302,'Planificación 2026-1'!E:E,"HUAURA",'Planificación 2026-1'!X:X,"VIRTUAL",'Planificación 2026-1'!H:H,"&gt;2")</f>
        <v>0</v>
      </c>
      <c r="EB302" s="48">
        <f>SUMIFS('Planificación 2026-1'!R:R,'Planificación 2026-1'!W:W,C302,'Planificación 2026-1'!E:E,"HUAURA",'Planificación 2026-1'!X:X,"&lt;&gt;VIRTUAL",'Planificación 2026-1'!H:H,"&gt;2")</f>
        <v>0</v>
      </c>
      <c r="EC302" s="48">
        <f>SUMIFS('Planificación 2026-1'!R:R,'Planificación 2026-1'!W:W,C302,'Planificación 2026-1'!E:E,"PRINCIPAL",'Planificación 2026-1'!X:X,"VIRTUAL",'Planificación 2026-1'!H:H,"&lt;3")</f>
        <v>0</v>
      </c>
      <c r="ED302" s="48">
        <f>SUMIFS('Planificación 2026-1'!R:R,'Planificación 2026-1'!W:W,C302,'Planificación 2026-1'!E:E,"PRINCIPAL",'Planificación 2026-1'!X:X,"&lt;&gt;VIRTUAL",'Planificación 2026-1'!H:H,"&lt;3")</f>
        <v>0</v>
      </c>
      <c r="EE302" s="48">
        <f>SUMIFS('Planificación 2026-1'!R:R,'Planificación 2026-1'!W:W,C302,'Planificación 2026-1'!E:E,"SUNAMPE",'Planificación 2026-1'!X:X,"VIRTUAL",'Planificación 2026-1'!H:H,"&lt;3")</f>
        <v>0</v>
      </c>
      <c r="EF302" s="48">
        <f>SUMIFS('Planificación 2026-1'!R:R,'Planificación 2026-1'!W:W,C302,'Planificación 2026-1'!E:E,"SUNAMPE",'Planificación 2026-1'!X:X,"&lt;&gt;VIRTUAL",'Planificación 2026-1'!H:H,"&lt;3")</f>
        <v>0</v>
      </c>
      <c r="EG302" s="48">
        <f>SUMIFS('Planificación 2026-1'!R:R,'Planificación 2026-1'!W:W,C302,'Planificación 2026-1'!E:E,"FILIAL",'Planificación 2026-1'!X:X,"VIRTUAL",'Planificación 2026-1'!H:H,"&lt;3")</f>
        <v>0</v>
      </c>
      <c r="EH302" s="48">
        <f>SUMIFS('Planificación 2026-1'!R:R,'Planificación 2026-1'!W:W,C302,'Planificación 2026-1'!E:E,"FILIAL",'Planificación 2026-1'!X:X,"&lt;&gt;VIRTUAL",'Planificación 2026-1'!H:H,"&lt;3")</f>
        <v>0</v>
      </c>
      <c r="EI302" s="48">
        <f>SUMIFS('Planificación 2026-1'!R:R,'Planificación 2026-1'!W:W,C302,'Planificación 2026-1'!E:E,"PORUMA",'Planificación 2026-1'!X:X,"VIRTUAL",'Planificación 2026-1'!H:H,"&lt;3")</f>
        <v>0</v>
      </c>
      <c r="EJ302" s="48">
        <f>SUMIFS('Planificación 2026-1'!R:R,'Planificación 2026-1'!W:W,C302,'Planificación 2026-1'!E:E,"PORUMA",'Planificación 2026-1'!X:X,"&lt;&gt;VIRTUAL",'Planificación 2026-1'!H:H,"&lt;3")</f>
        <v>0</v>
      </c>
      <c r="EK302" s="48">
        <f>SUMIFS('Planificación 2026-1'!R:R,'Planificación 2026-1'!W:W,C302,'Planificación 2026-1'!E:E,"HUAURA",'Planificación 2026-1'!X:X,"VIRTUAL",'Planificación 2026-1'!H:H,"&lt;3")</f>
        <v>0</v>
      </c>
      <c r="EL302" s="48">
        <f>SUMIFS('Planificación 2026-1'!R:R,'Planificación 2026-1'!W:W,C302,'Planificación 2026-1'!E:E,"HUAURA",'Planificación 2026-1'!X:X,"&lt;&gt;VIRTUAL",'Planificación 2026-1'!H:H,"&lt;3")</f>
        <v>0</v>
      </c>
      <c r="EM302" s="48">
        <f t="shared" si="64"/>
        <v>0</v>
      </c>
      <c r="EN302" s="48">
        <f t="shared" si="65"/>
        <v>0</v>
      </c>
      <c r="EO302" s="48">
        <f t="shared" si="66"/>
        <v>0</v>
      </c>
      <c r="EP302" s="48">
        <f t="shared" si="67"/>
        <v>0</v>
      </c>
      <c r="EQ302" s="48">
        <f t="shared" si="68"/>
        <v>0</v>
      </c>
      <c r="ER302" s="48"/>
      <c r="ES302" s="48">
        <f t="shared" si="69"/>
        <v>0</v>
      </c>
      <c r="ET302" s="48">
        <f t="shared" si="70"/>
        <v>0</v>
      </c>
      <c r="EU302" s="48" t="b">
        <f t="shared" si="71"/>
        <v>1</v>
      </c>
      <c r="EV302" s="48" t="str">
        <f t="shared" si="72"/>
        <v/>
      </c>
      <c r="EW302" s="48" t="str">
        <f t="shared" si="73"/>
        <v>PRESENCIAL</v>
      </c>
    </row>
    <row r="303" spans="2:153" x14ac:dyDescent="0.3">
      <c r="B303" s="383">
        <v>300</v>
      </c>
      <c r="C303" s="107" t="s">
        <v>1124</v>
      </c>
      <c r="D303" s="82">
        <f>SUMIF('Planificación 2026-1'!W:W,C303,'Planificación 2026-1'!R:R)</f>
        <v>15</v>
      </c>
      <c r="E303" s="385" t="s">
        <v>319</v>
      </c>
      <c r="F303" s="103"/>
      <c r="G303" s="107" t="s">
        <v>328</v>
      </c>
      <c r="H303" s="107" t="s">
        <v>435</v>
      </c>
      <c r="I303" s="77" t="str">
        <f>IF(SUM(COUNTIFS('Planificación 2026-1'!E:E,"PRINCIPAL",'Planificación 2026-1'!W:W,C303,'Planificación 2026-1'!G:G,"AF"))&gt;0,"P01"," ")</f>
        <v xml:space="preserve"> </v>
      </c>
      <c r="J303" s="78" t="str">
        <f>IF(SUM(COUNTIFS('Planificación 2026-1'!E:E,"PRINCIPAL",'Planificación 2026-1'!W:W,C303,'Planificación 2026-1'!G:G,"EN"))&gt;0,"P02"," ")</f>
        <v xml:space="preserve"> </v>
      </c>
      <c r="K303" s="78" t="str">
        <f>IF(SUM(COUNTIFS('Planificación 2026-1'!E:E,"PRINCIPAL",'Planificación 2026-1'!W:W,C303,'Planificación 2026-1'!G:G,"IS"))&gt;0,"P03"," ")</f>
        <v xml:space="preserve"> </v>
      </c>
      <c r="L303" s="78" t="str">
        <f>IF(SUM(COUNTIFS('Planificación 2026-1'!E:E,"PRINCIPAL",'Planificación 2026-1'!W:W,C303,'Planificación 2026-1'!G:G,"PS"))&gt;0,"P04"," ")</f>
        <v xml:space="preserve"> </v>
      </c>
      <c r="M303" s="78"/>
      <c r="N303" s="78" t="str">
        <f>IF(SUM(COUNTIFS('Planificación 2026-1'!E:E,"PRINCIPAL",'Planificación 2026-1'!W:W,C303,'Planificación 2026-1'!G:G,"IN"))&gt;0,"P06"," ")</f>
        <v xml:space="preserve"> </v>
      </c>
      <c r="O303" s="78" t="str">
        <f>IF(SUM(COUNTIFS('Planificación 2026-1'!E:E,"PRINCIPAL",'Planificación 2026-1'!W:W,C303,'Planificación 2026-1'!G:G,"CA"))&gt;0,"P07"," ")</f>
        <v xml:space="preserve"> </v>
      </c>
      <c r="P303" s="78" t="str">
        <f>IF(SUM(COUNTIFS('Planificación 2026-1'!E:E,"PRINCIPAL",'Planificación 2026-1'!W:W,C303,'Planificación 2026-1'!G:G,"DE"))&gt;0,"P08"," ")</f>
        <v xml:space="preserve"> </v>
      </c>
      <c r="Q303" s="78" t="str">
        <f>IF(SUM(COUNTIFS('Planificación 2026-1'!E:E,"PRINCIPAL",'Planificación 2026-1'!W:W,C303,'Planificación 2026-1'!G:G,"OB"))&gt;0,"P09"," ")</f>
        <v xml:space="preserve"> </v>
      </c>
      <c r="R303" s="78" t="str">
        <f>IF(SUM(COUNTIFS('Planificación 2026-1'!E:E,"PRINCIPAL",'Planificación 2026-1'!W:W,C303,'Planificación 2026-1'!G:G,"MH"))&gt;0,"P31"," ")</f>
        <v xml:space="preserve"> </v>
      </c>
      <c r="S303" s="78" t="str">
        <f>IF(SUM(COUNTIFS('Planificación 2026-1'!E:E,"PRINCIPAL",'Planificación 2026-1'!W:W,C303,'Planificación 2026-1'!G:G,"IC"))&gt;0,"P32"," ")</f>
        <v xml:space="preserve"> </v>
      </c>
      <c r="T303" s="78" t="str">
        <f>IF(SUM(COUNTIFS('Planificación 2026-1'!E:E,"PRINCIPAL",'Planificación 2026-1'!W:W,C303,'Planificación 2026-1'!G:G,"AR"))&gt;0,"P34"," ")</f>
        <v xml:space="preserve"> </v>
      </c>
      <c r="U303" s="78" t="str">
        <f>IF(SUM(COUNTIFS('Planificación 2026-1'!E:E,"PRINCIPAL",'Planificación 2026-1'!W:W,C303,'Planificación 2026-1'!G:G,"T1"))&gt;0,"P35"," ")</f>
        <v xml:space="preserve"> </v>
      </c>
      <c r="V303" s="78" t="str">
        <f>IF(SUM(COUNTIFS('Planificación 2026-1'!E:E,"PRINCIPAL",'Planificación 2026-1'!W:W,C303,'Planificación 2026-1'!G:G,"T3"))&gt;0,"P36"," ")</f>
        <v xml:space="preserve"> </v>
      </c>
      <c r="W303" s="78" t="str">
        <f>IF(SUM(COUNTIFS('Planificación 2026-1'!E:E,"PRINCIPAL",'Planificación 2026-1'!W:W,C303,'Planificación 2026-1'!G:G,"T2"))&gt;0,"P37"," ")</f>
        <v xml:space="preserve"> </v>
      </c>
      <c r="X303" s="78" t="str">
        <f>IF(SUM(COUNTIFS('Planificación 2026-1'!E:E,"PRINCIPAL",'Planificación 2026-1'!W:W,C303,'Planificación 2026-1'!G:G,"AE"))&gt;0,"P38"," ")</f>
        <v xml:space="preserve"> </v>
      </c>
      <c r="Y303" s="78" t="str">
        <f>IF(SUM(COUNTIFS('Planificación 2026-1'!E:E,"PRINCIPAL",'Planificación 2026-1'!W:W,C303,'Planificación 2026-1'!G:G,"T4"))&gt;0,"P55"," ")</f>
        <v xml:space="preserve"> </v>
      </c>
      <c r="Z303" s="78" t="str">
        <f>IF(SUM(COUNTIFS('Planificación 2026-1'!E:E,"FILIAL",'Planificación 2026-1'!W:W,C303,'Planificación 2026-1'!G:G,"AF"))&gt;0," P01"," ")</f>
        <v xml:space="preserve"> </v>
      </c>
      <c r="AA303" s="78" t="str">
        <f>IF(SUM(COUNTIFS('Planificación 2026-1'!E:E,"FILIAL",'Planificación 2026-1'!W:W,C303,'Planificación 2026-1'!G:G,"EN"))&gt;0,"P02"," ")</f>
        <v xml:space="preserve"> </v>
      </c>
      <c r="AB303" s="78" t="str">
        <f>IF(SUM(COUNTIFS('Planificación 2026-1'!E:E,"FILIAL",'Planificación 2026-1'!W:W,C303,'Planificación 2026-1'!G:G,"IS"))&gt;0,"P03"," ")</f>
        <v xml:space="preserve"> </v>
      </c>
      <c r="AC303" s="78" t="str">
        <f>IF(SUM(COUNTIFS('Planificación 2026-1'!E:E,"FILIAL",'Planificación 2026-1'!W:W,C303,'Planificación 2026-1'!G:G,"PS"))&gt;0,"P04"," ")</f>
        <v xml:space="preserve"> </v>
      </c>
      <c r="AD303" s="78"/>
      <c r="AE303" s="78" t="str">
        <f>IF(SUM(COUNTIFS('Planificación 2026-1'!E:E,"FILIAL",'Planificación 2026-1'!W:W,C303,'Planificación 2026-1'!G:G,"IN"))&gt;0,"P06"," ")</f>
        <v xml:space="preserve"> </v>
      </c>
      <c r="AF303" s="78" t="str">
        <f>IF(SUM(COUNTIFS('Planificación 2026-1'!E:E,"FILIAL",'Planificación 2026-1'!W:W,C303,'Planificación 2026-1'!G:G,"CA"))&gt;0,"P07"," ")</f>
        <v xml:space="preserve"> </v>
      </c>
      <c r="AG303" s="78" t="str">
        <f>IF(SUM(COUNTIFS('Planificación 2026-1'!E:E,"FILIAL",'Planificación 2026-1'!W:W,C303,'Planificación 2026-1'!G:G,"DE"))&gt;0,"P08"," ")</f>
        <v xml:space="preserve"> </v>
      </c>
      <c r="AH303" s="78" t="str">
        <f>IF(SUM(COUNTIFS('Planificación 2026-1'!E:E,"FILIAL",'Planificación 2026-1'!W:W,C303,'Planificación 2026-1'!G:G,"OB"))&gt;0,"P09"," ")</f>
        <v xml:space="preserve"> </v>
      </c>
      <c r="AI303" s="78" t="str">
        <f>IF(SUM(COUNTIFS('Planificación 2026-1'!E:E,"FILIAL",'Planificación 2026-1'!W:W,C303,'Planificación 2026-1'!G:G,"MH"))&gt;0,"P31"," ")</f>
        <v xml:space="preserve"> </v>
      </c>
      <c r="AJ303" s="78" t="str">
        <f>IF(SUM(COUNTIFS('Planificación 2026-1'!E:E,"FILIAL",'Planificación 2026-1'!W:W,C303,'Planificación 2026-1'!G:G,"IC"))&gt;0,"P32"," ")</f>
        <v xml:space="preserve"> </v>
      </c>
      <c r="AK303" s="78" t="str">
        <f>IF(SUM(COUNTIFS('Planificación 2026-1'!E:E,"FILIAL",'Planificación 2026-1'!W:W,C303,'Planificación 2026-1'!G:G,"AR"))&gt;0,"P34"," ")</f>
        <v xml:space="preserve"> </v>
      </c>
      <c r="AL303" s="78" t="str">
        <f>IF(SUM(COUNTIFS('Planificación 2026-1'!E:E,"FILIAL",'Planificación 2026-1'!W:W,C303,'Planificación 2026-1'!G:G,"T1"))&gt;0,"P35"," ")</f>
        <v xml:space="preserve"> </v>
      </c>
      <c r="AM303" s="78" t="str">
        <f>IF(SUM(COUNTIFS('Planificación 2026-1'!E:E,"FILIAL",'Planificación 2026-1'!W:W,C303,'Planificación 2026-1'!G:G,"T3"))&gt;0,"P36"," ")</f>
        <v xml:space="preserve"> </v>
      </c>
      <c r="AN303" s="78" t="str">
        <f>IF(SUM(COUNTIFS('Planificación 2026-1'!E:E,"FILIAL",'Planificación 2026-1'!W:W,C303,'Planificación 2026-1'!G:G,"T2"))&gt;0,"P37"," ")</f>
        <v xml:space="preserve"> </v>
      </c>
      <c r="AO303" s="78" t="str">
        <f>IF(SUM(COUNTIFS('Planificación 2026-1'!E:E,"FILIAL",'Planificación 2026-1'!W:W,C303,'Planificación 2026-1'!G:G,"AE"))&gt;0,"P38"," ")</f>
        <v xml:space="preserve"> </v>
      </c>
      <c r="AP303" s="78" t="str">
        <f>IF(SUM(COUNTIFS('Planificación 2026-1'!E:E,"FILIAL",'Planificación 2026-1'!W:W,C303,'Planificación 2026-1'!G:G,"T4"))&gt;0,"P55"," ")</f>
        <v xml:space="preserve"> </v>
      </c>
      <c r="AQ303" s="78" t="str">
        <f>IF(SUM(COUNTIFS('Planificación 2026-1'!E:E,"SUNAMPE",'Planificación 2026-1'!W:W,C303,'Planificación 2026-1'!G:G,"AF"))&gt;0," P01"," ")</f>
        <v xml:space="preserve"> </v>
      </c>
      <c r="AR303" s="78" t="str">
        <f>IF(SUM(COUNTIFS('Planificación 2026-1'!E:E,"SUNAMPE",'Planificación 2026-1'!W:W,C303,'Planificación 2026-1'!G:G,"EN"))&gt;0,"P02"," ")</f>
        <v xml:space="preserve"> </v>
      </c>
      <c r="AS303" s="78" t="str">
        <f>IF(SUM(COUNTIFS('Planificación 2026-1'!E:E,"SUNAMPE",'Planificación 2026-1'!W:W,C303,'Planificación 2026-1'!G:G,"IS"))&gt;0,"P03"," ")</f>
        <v xml:space="preserve"> </v>
      </c>
      <c r="AT303" s="78" t="str">
        <f>IF(SUM(COUNTIFS('Planificación 2026-1'!E:E,"SUNAMPE",'Planificación 2026-1'!W:W,C303,'Planificación 2026-1'!G:G,"PS"))&gt;0,"P04"," ")</f>
        <v xml:space="preserve"> </v>
      </c>
      <c r="AU303" s="78"/>
      <c r="AV303" s="78" t="str">
        <f>IF(SUM(COUNTIFS('Planificación 2026-1'!E:E,"SUNAMPE",'Planificación 2026-1'!W:W,C303,'Planificación 2026-1'!G:G,"IN"))&gt;0,"P06"," ")</f>
        <v xml:space="preserve"> </v>
      </c>
      <c r="AW303" s="78" t="str">
        <f>IF(SUM(COUNTIFS('Planificación 2026-1'!E:E,"SUNAMPE",'Planificación 2026-1'!W:W,C303,'Planificación 2026-1'!G:G,"CA"))&gt;0,"P07"," ")</f>
        <v xml:space="preserve"> </v>
      </c>
      <c r="AX303" s="78" t="str">
        <f>IF(SUM(COUNTIFS('Planificación 2026-1'!E:E,"SUNAMPE",'Planificación 2026-1'!W:W,C303,'Planificación 2026-1'!G:G,"DE"))&gt;0,"P08"," ")</f>
        <v xml:space="preserve"> </v>
      </c>
      <c r="AY303" s="78" t="str">
        <f>IF(SUM(COUNTIFS('Planificación 2026-1'!E:E,"SUNAMPE",'Planificación 2026-1'!W:W,C303,'Planificación 2026-1'!G:G,"OB"))&gt;0,"P09"," ")</f>
        <v xml:space="preserve"> </v>
      </c>
      <c r="AZ303" s="78" t="str">
        <f>IF(SUM(COUNTIFS('Planificación 2026-1'!E:E,"SUNAMPE",'Planificación 2026-1'!W:W,C303,'Planificación 2026-1'!G:G,"MH"))&gt;0,"P31"," ")</f>
        <v xml:space="preserve"> </v>
      </c>
      <c r="BA303" s="78" t="str">
        <f>IF(SUM(COUNTIFS('Planificación 2026-1'!E:E,"SUNAMPE",'Planificación 2026-1'!W:W,C303,'Planificación 2026-1'!G:G,"IC"))&gt;0,"P32"," ")</f>
        <v xml:space="preserve"> </v>
      </c>
      <c r="BB303" s="78" t="str">
        <f>IF(SUM(COUNTIFS('Planificación 2026-1'!E:E,"SUNAMPE",'Planificación 2026-1'!W:W,C303,'Planificación 2026-1'!G:G,"AR"))&gt;0,"P34"," ")</f>
        <v xml:space="preserve"> </v>
      </c>
      <c r="BC303" s="78" t="str">
        <f>IF(SUM(COUNTIFS('Planificación 2026-1'!E:E,"SUNAMPE",'Planificación 2026-1'!W:W,C303,'Planificación 2026-1'!G:G,"T1"))&gt;0,"P35"," ")</f>
        <v xml:space="preserve"> </v>
      </c>
      <c r="BD303" s="78" t="str">
        <f>IF(SUM(COUNTIFS('Planificación 2026-1'!E:E,"SUNAMPE",'Planificación 2026-1'!W:W,C303,'Planificación 2026-1'!G:G,"T3"))&gt;0,"P36"," ")</f>
        <v xml:space="preserve"> </v>
      </c>
      <c r="BE303" s="78" t="str">
        <f>IF(SUM(COUNTIFS('Planificación 2026-1'!E:E,"SUNAMPE",'Planificación 2026-1'!W:W,C303,'Planificación 2026-1'!G:G,"T2"))&gt;0,"P37"," ")</f>
        <v xml:space="preserve"> </v>
      </c>
      <c r="BF303" s="78" t="str">
        <f>IF(SUM(COUNTIFS('Planificación 2026-1'!E:E,"SUNAMPE",'Planificación 2026-1'!W:W,C303,'Planificación 2026-1'!G:G,"AE"))&gt;0,"P38"," ")</f>
        <v xml:space="preserve"> </v>
      </c>
      <c r="BG303" s="78" t="str">
        <f>IF(SUM(COUNTIFS('Planificación 2026-1'!E:E,"SUNAMPE",'Planificación 2026-1'!W:W,C303,'Planificación 2026-1'!G:G,"T4"))&gt;0,"P55"," ")</f>
        <v xml:space="preserve"> </v>
      </c>
      <c r="BH303" s="78" t="str">
        <f>IF(SUM(COUNTIFS('Planificación 2026-1'!E:E,"HUAURA",'Planificación 2026-1'!W:W,C303,'Planificación 2026-1'!G:G,"AF"))&gt;0," P01"," ")</f>
        <v xml:space="preserve"> </v>
      </c>
      <c r="BI303" s="78" t="str">
        <f>IF(SUM(COUNTIFS('Planificación 2026-1'!E:E,"HUAURA",'Planificación 2026-1'!W:W,C303,'Planificación 2026-1'!G:G,"EN"))&gt;0,"P02"," ")</f>
        <v xml:space="preserve"> </v>
      </c>
      <c r="BJ303" s="78" t="str">
        <f>IF(SUM(COUNTIFS('Planificación 2026-1'!E:E,"HUAURA",'Planificación 2026-1'!W:W,C303,'Planificación 2026-1'!G:G,"IS"))&gt;0,"P03"," ")</f>
        <v xml:space="preserve"> </v>
      </c>
      <c r="BK303" s="78" t="str">
        <f>IF(SUM(COUNTIFS('Planificación 2026-1'!E:E,"HUAURA",'Planificación 2026-1'!W:W,C303,'Planificación 2026-1'!G:G,"PS"))&gt;0,"P04"," ")</f>
        <v xml:space="preserve"> </v>
      </c>
      <c r="BL303" s="78"/>
      <c r="BM303" s="78" t="str">
        <f>IF(SUM(COUNTIFS('Planificación 2026-1'!E:E,"HUAURA",'Planificación 2026-1'!W:W,C303,'Planificación 2026-1'!G:G,"IN"))&gt;0,"P06"," ")</f>
        <v xml:space="preserve"> </v>
      </c>
      <c r="BN303" s="78" t="str">
        <f>IF(SUM(COUNTIFS('Planificación 2026-1'!E:E,"HUAURA",'Planificación 2026-1'!W:W,C303,'Planificación 2026-1'!G:G,"CA"))&gt;0,"P07"," ")</f>
        <v xml:space="preserve"> </v>
      </c>
      <c r="BO303" s="78" t="str">
        <f>IF(SUM(COUNTIFS('Planificación 2026-1'!E:E,"HUAURA",'Planificación 2026-1'!W:W,C303,'Planificación 2026-1'!G:G,"DE"))&gt;0,"P08"," ")</f>
        <v xml:space="preserve"> </v>
      </c>
      <c r="BP303" s="78" t="str">
        <f>IF(SUM(COUNTIFS('Planificación 2026-1'!E:E,"HUAURA",'Planificación 2026-1'!W:W,C303,'Planificación 2026-1'!G:G,"OB"))&gt;0,"P09"," ")</f>
        <v xml:space="preserve"> </v>
      </c>
      <c r="BQ303" s="78" t="str">
        <f>IF(SUM(COUNTIFS('Planificación 2026-1'!E:E,"HUAURA",'Planificación 2026-1'!W:W,C303,'Planificación 2026-1'!G:G,"MH"))&gt;0,"P31"," ")</f>
        <v xml:space="preserve"> </v>
      </c>
      <c r="BR303" s="78" t="str">
        <f>IF(SUM(COUNTIFS('Planificación 2026-1'!E:E,"HUAURA",'Planificación 2026-1'!W:W,C303,'Planificación 2026-1'!G:G,"IC"))&gt;0,"P32"," ")</f>
        <v xml:space="preserve"> </v>
      </c>
      <c r="BS303" s="78" t="str">
        <f>IF(SUM(COUNTIFS('Planificación 2026-1'!E:E,"HUAURA",'Planificación 2026-1'!W:W,C303,'Planificación 2026-1'!G:G,"AR"))&gt;0,"P34"," ")</f>
        <v xml:space="preserve"> </v>
      </c>
      <c r="BT303" s="78" t="str">
        <f>IF(SUM(COUNTIFS('Planificación 2026-1'!E:E,"HUAURA",'Planificación 2026-1'!W:W,C303,'Planificación 2026-1'!G:G,"T1"))&gt;0,"P35"," ")</f>
        <v xml:space="preserve"> </v>
      </c>
      <c r="BU303" s="78" t="str">
        <f>IF(SUM(COUNTIFS('Planificación 2026-1'!E:E,"HUAURA",'Planificación 2026-1'!W:W,C303,'Planificación 2026-1'!G:G,"T3"))&gt;0,"P36"," ")</f>
        <v xml:space="preserve"> </v>
      </c>
      <c r="BV303" s="78" t="str">
        <f>IF(SUM(COUNTIFS('Planificación 2026-1'!E:E,"HUAURA",'Planificación 2026-1'!W:W,C303,'Planificación 2026-1'!G:G,"T2"))&gt;0,"P37"," ")</f>
        <v xml:space="preserve"> </v>
      </c>
      <c r="BW303" s="78" t="str">
        <f>IF(SUM(COUNTIFS('Planificación 2026-1'!E:E,"HUAURA",'Planificación 2026-1'!W:W,C303,'Planificación 2026-1'!G:G,"AE"))&gt;0,"P38"," ")</f>
        <v xml:space="preserve"> </v>
      </c>
      <c r="BX303" s="78" t="str">
        <f>IF(SUM(COUNTIFS('Planificación 2026-1'!E:E,"HUAURA",'Planificación 2026-1'!W:W,C303,'Planificación 2026-1'!G:G,"T4"))&gt;0,"P55"," ")</f>
        <v xml:space="preserve"> </v>
      </c>
      <c r="BY303" s="79">
        <f>SUMIFS('Planificación 2026-1'!R:R,'Planificación 2026-1'!W:W,C303,'Planificación 2026-1'!G:G,"AF",'Planificación 2026-1'!H:H,"&gt;2")</f>
        <v>0</v>
      </c>
      <c r="BZ303" s="79">
        <f>SUMIFS('Planificación 2026-1'!R:R,'Planificación 2026-1'!W:W,C303,'Planificación 2026-1'!G:G,"EN",'Planificación 2026-1'!H:H,"&gt;2")</f>
        <v>0</v>
      </c>
      <c r="CA303" s="79">
        <f>SUMIFS('Planificación 2026-1'!R:R,'Planificación 2026-1'!W:W,C303,'Planificación 2026-1'!G:G,"IS",'Planificación 2026-1'!H:H,"&gt;2")</f>
        <v>0</v>
      </c>
      <c r="CB303" s="79">
        <f>SUMIFS('Planificación 2026-1'!R:R,'Planificación 2026-1'!W:W,C303,'Planificación 2026-1'!G:G,"PS",'Planificación 2026-1'!H:H,"&gt;2")</f>
        <v>0</v>
      </c>
      <c r="CC303" s="79">
        <f>SUMIFS('Planificación 2026-1'!R:R,'Planificación 2026-1'!W:W,C303,'Planificación 2026-1'!G:G,"IN",'Planificación 2026-1'!H:H,"&gt;2")</f>
        <v>0</v>
      </c>
      <c r="CD303" s="79">
        <f>SUMIFS('Planificación 2026-1'!R:R,'Planificación 2026-1'!W:W,C303,'Planificación 2026-1'!G:G,"CA",'Planificación 2026-1'!H:H,"&gt;2")</f>
        <v>0</v>
      </c>
      <c r="CE303" s="79">
        <f>SUMIFS('Planificación 2026-1'!R:R,'Planificación 2026-1'!W:W,C303,'Planificación 2026-1'!G:G,"DE",'Planificación 2026-1'!H:H,"&gt;2")</f>
        <v>0</v>
      </c>
      <c r="CF303" s="79">
        <f>SUMIFS('Planificación 2026-1'!R:R,'Planificación 2026-1'!W:W,C303,'Planificación 2026-1'!G:G,"OB",'Planificación 2026-1'!H:H,"&gt;2")</f>
        <v>0</v>
      </c>
      <c r="CG303" s="79">
        <f>SUMIFS('Planificación 2026-1'!R:R,'Planificación 2026-1'!W:W,C303,'Planificación 2026-1'!G:G,"MH",'Planificación 2026-1'!H:H,"&gt;2")</f>
        <v>15</v>
      </c>
      <c r="CH303" s="79">
        <f>SUMIFS('Planificación 2026-1'!R:R,'Planificación 2026-1'!W:W,C303,'Planificación 2026-1'!G:G,"IC",'Planificación 2026-1'!H:H,"&gt;2")</f>
        <v>0</v>
      </c>
      <c r="CI303" s="79">
        <f>SUMIFS('Planificación 2026-1'!R:R,'Planificación 2026-1'!W:W,C303,'Planificación 2026-1'!G:G,"AR",'Planificación 2026-1'!H:H,"&gt;2")</f>
        <v>0</v>
      </c>
      <c r="CJ303" s="79">
        <f>SUMIFS('Planificación 2026-1'!R:R,'Planificación 2026-1'!W:W,C303,'Planificación 2026-1'!G:G,"T1",'Planificación 2026-1'!H:H,"&gt;2")</f>
        <v>0</v>
      </c>
      <c r="CK303" s="79">
        <f>SUMIFS('Planificación 2026-1'!R:R,'Planificación 2026-1'!W:W,C303,'Planificación 2026-1'!G:G,"T3",'Planificación 2026-1'!H:H,"&gt;2")</f>
        <v>0</v>
      </c>
      <c r="CL303" s="79">
        <f>SUMIFS('Planificación 2026-1'!R:R,'Planificación 2026-1'!W:W,C303,'Planificación 2026-1'!G:G,"T2",'Planificación 2026-1'!H:H,"&gt;2")</f>
        <v>0</v>
      </c>
      <c r="CM303" s="79">
        <f>SUMIFS('Planificación 2026-1'!R:R,'Planificación 2026-1'!W:W,C303,'Planificación 2026-1'!G:G,"AE",'Planificación 2026-1'!H:H,"&gt;2")</f>
        <v>0</v>
      </c>
      <c r="CN303" s="79">
        <f>SUMIFS('Planificación 2026-1'!R:R,'Planificación 2026-1'!W:W,C303,'Planificación 2026-1'!G:G,"T4",'Planificación 2026-1'!H:H,"&gt;2")</f>
        <v>0</v>
      </c>
      <c r="CO303" s="79">
        <f>SUMIFS('Planificación 2026-1'!R:R,'Planificación 2026-1'!W:W,C303,'Planificación 2026-1'!G:G,"AF",'Planificación 2026-1'!H:H,"&lt;3")</f>
        <v>0</v>
      </c>
      <c r="CP303" s="79">
        <f>SUMIFS('Planificación 2026-1'!R:R,'Planificación 2026-1'!W:W,C303,'Planificación 2026-1'!G:G,"EN",'Planificación 2026-1'!H:H,"&lt;3")</f>
        <v>0</v>
      </c>
      <c r="CQ303" s="79">
        <f>SUMIFS('Planificación 2026-1'!R:R,'Planificación 2026-1'!W:W,C303,'Planificación 2026-1'!G:G,"IS",'Planificación 2026-1'!H:H,"&lt;3")</f>
        <v>0</v>
      </c>
      <c r="CR303" s="79">
        <f>SUMIFS('Planificación 2026-1'!R:R,'Planificación 2026-1'!W:W,C303,'Planificación 2026-1'!G:G,"PS",'Planificación 2026-1'!H:H,"&lt;3")</f>
        <v>0</v>
      </c>
      <c r="CS303" s="79">
        <f>SUMIFS('Planificación 2026-1'!R:R,'Planificación 2026-1'!W:W,C303,'Planificación 2026-1'!G:G,"IN",'Planificación 2026-1'!H:H,"&lt;3")</f>
        <v>0</v>
      </c>
      <c r="CT303" s="79">
        <f>SUMIFS('Planificación 2026-1'!R:R,'Planificación 2026-1'!W:W,C303,'Planificación 2026-1'!G:G,"CA",'Planificación 2026-1'!H:H,"&lt;3")</f>
        <v>0</v>
      </c>
      <c r="CU303" s="79">
        <f>SUMIFS('Planificación 2026-1'!R:R,'Planificación 2026-1'!W:W,C303,'Planificación 2026-1'!G:G,"DE",'Planificación 2026-1'!H:H,"&lt;3")</f>
        <v>0</v>
      </c>
      <c r="CV303" s="79">
        <f>SUMIFS('Planificación 2026-1'!R:R,'Planificación 2026-1'!W:W,C303,'Planificación 2026-1'!G:G,"OB",'Planificación 2026-1'!H:H,"&lt;3")</f>
        <v>0</v>
      </c>
      <c r="CW303" s="79">
        <f>SUMIFS('Planificación 2026-1'!R:R,'Planificación 2026-1'!W:W,C303,'Planificación 2026-1'!G:G,"MH",'Planificación 2026-1'!H:H,"&lt;3")</f>
        <v>0</v>
      </c>
      <c r="CX303" s="79">
        <f>SUMIFS('Planificación 2026-1'!R:R,'Planificación 2026-1'!W:W,C303,'Planificación 2026-1'!G:G,"IC",'Planificación 2026-1'!H:H,"&lt;3")</f>
        <v>0</v>
      </c>
      <c r="CY303" s="79">
        <f>SUMIFS('Planificación 2026-1'!R:R,'Planificación 2026-1'!W:W,C303,'Planificación 2026-1'!G:G,"AR",'Planificación 2026-1'!H:H,"&lt;3")</f>
        <v>0</v>
      </c>
      <c r="CZ303" s="79">
        <f>SUMIFS('Planificación 2026-1'!R:R,'Planificación 2026-1'!W:W,C303,'Planificación 2026-1'!G:G,"T1",'Planificación 2026-1'!H:H,"&lt;3")</f>
        <v>0</v>
      </c>
      <c r="DA303" s="79">
        <f>SUMIFS('Planificación 2026-1'!R:R,'Planificación 2026-1'!W:W,C303,'Planificación 2026-1'!G:G,"T3",'Planificación 2026-1'!H:H,"&lt;3")</f>
        <v>0</v>
      </c>
      <c r="DB303" s="79">
        <f>SUMIFS('Planificación 2026-1'!R:R,'Planificación 2026-1'!W:W,C303,'Planificación 2026-1'!G:G,"T2",'Planificación 2026-1'!H:H,"&lt;3")</f>
        <v>0</v>
      </c>
      <c r="DC303" s="79">
        <f>SUMIFS('Planificación 2026-1'!R:R,'Planificación 2026-1'!W:W,C303,'Planificación 2026-1'!G:G,"AE",'Planificación 2026-1'!H:H,"&lt;3")</f>
        <v>0</v>
      </c>
      <c r="DD303" s="79">
        <f>SUMIFS('Planificación 2026-1'!R:R,'Planificación 2026-1'!W:W,C303,'Planificación 2026-1'!G:G,"T4",'Planificación 2026-1'!H:H,"&lt;3")</f>
        <v>0</v>
      </c>
      <c r="DE303" s="78" t="str">
        <f t="shared" si="60"/>
        <v/>
      </c>
      <c r="DF303" s="30">
        <f>IF(C303="","",SUMIFS('Planificación 2026-1'!R:R,'Planificación 2026-1'!W:W,C303,'Planificación 2026-1'!E:E,"PRINCIPAL",'Planificación 2026-1'!X:X,"VIRTUAL"))</f>
        <v>0</v>
      </c>
      <c r="DG303" s="30">
        <f>IF(C303="","",SUMIFS('Planificación 2026-1'!R:R,'Planificación 2026-1'!W:W,C303,'Planificación 2026-1'!E:E,"PRINCIPAL",'Planificación 2026-1'!X:X,"PRESENCIAL"))</f>
        <v>0</v>
      </c>
      <c r="DH303" s="30">
        <f>IF(C303="","",SUMIFS('Planificación 2026-1'!R:R,'Planificación 2026-1'!W:W,C303,'Planificación 2026-1'!E:E,"PRINCIPAL",'Planificación 2026-1'!X:X,"HIBRIDO PRESENCIAL"))</f>
        <v>0</v>
      </c>
      <c r="DI303" s="78" t="str">
        <f t="shared" si="61"/>
        <v/>
      </c>
      <c r="DJ303" s="78">
        <f>IF(C303="","",SUMIFS('Planificación 2026-1'!R:R,'Planificación 2026-1'!W:W,C303,'Planificación 2026-1'!E:E,"FILIAL",'Planificación 2026-1'!X:X,"VIRTUAL"))</f>
        <v>0</v>
      </c>
      <c r="DK303" s="80">
        <f>IF(C303="","",SUMIFS('Planificación 2026-1'!R:R,'Planificación 2026-1'!W:W,C303,'Planificación 2026-1'!E:E,"FILIAL",'Planificación 2026-1'!X:X,"PRESENCIAL"))</f>
        <v>0</v>
      </c>
      <c r="DL303" s="42">
        <f>IF(C303="","",SUMIFS('Planificación 2026-1'!R:R,'Planificación 2026-1'!W:W,C303,'Planificación 2026-1'!E:E,"FILIAL",'Planificación 2026-1'!X:X,"HIBRIDO PRESENCIAL"))</f>
        <v>0</v>
      </c>
      <c r="DM303" s="81" t="str">
        <f t="shared" si="62"/>
        <v/>
      </c>
      <c r="DN303" s="78">
        <f>IF(C303="","",SUMIFS('Planificación 2026-1'!R:R,'Planificación 2026-1'!W:W,C303,'Planificación 2026-1'!E:E,"SUNAMPE",'Planificación 2026-1'!X:X,"VIRTUAL"))</f>
        <v>0</v>
      </c>
      <c r="DO303" s="42">
        <f>IF(C303="","",SUMIFS('Planificación 2026-1'!R:R,'Planificación 2026-1'!W:W,C303,'Planificación 2026-1'!E:E,"SUNAMPE",'Planificación 2026-1'!X:X,"PRESENCIAL"))</f>
        <v>0</v>
      </c>
      <c r="DP303" s="81" t="str">
        <f t="shared" si="63"/>
        <v/>
      </c>
      <c r="DQ303" s="78">
        <f>IF(C303="","",SUMIFS('Planificación 2026-1'!R:R,'Planificación 2026-1'!W:W,C303,'Planificación 2026-1'!E:E,"HUAURA",'Planificación 2026-1'!X:X,"VIRTUAL"))</f>
        <v>0</v>
      </c>
      <c r="DR303" s="42">
        <f>IF(C303="","",SUMIFS('Planificación 2026-1'!R:R,'Planificación 2026-1'!W:W,C303,'Planificación 2026-1'!E:E,"HUAURA",'Planificación 2026-1'!X:X,"PRESENCIAL"))</f>
        <v>0</v>
      </c>
      <c r="DS303" s="48">
        <f>SUMIFS('Planificación 2026-1'!R:R,'Planificación 2026-1'!W:W,C303,'Planificación 2026-1'!E:E,"PRINCIPAL",'Planificación 2026-1'!X:X,"VIRTUAL",'Planificación 2026-1'!H:H,"&gt;2")</f>
        <v>0</v>
      </c>
      <c r="DT303" s="48">
        <f>SUMIFS('Planificación 2026-1'!R:R,'Planificación 2026-1'!W:W,C303,'Planificación 2026-1'!E:E,"PRINCIPAL",'Planificación 2026-1'!X:X,"&lt;&gt;VIRTUAL",'Planificación 2026-1'!H:H,"&gt;2")</f>
        <v>0</v>
      </c>
      <c r="DU303" s="48">
        <f>SUMIFS('Planificación 2026-1'!R:R,'Planificación 2026-1'!W:W,C303,'Planificación 2026-1'!E:E,"SUNAMPE",'Planificación 2026-1'!X:X,"VIRTUAL",'Planificación 2026-1'!H:H,"&gt;2")</f>
        <v>0</v>
      </c>
      <c r="DV303" s="48">
        <f>SUMIFS('Planificación 2026-1'!R:R,'Planificación 2026-1'!W:W,C303,'Planificación 2026-1'!E:E,"SUNAMPE",'Planificación 2026-1'!X:X,"&lt;&gt;VIRTUAL",'Planificación 2026-1'!H:H,"&gt;2")</f>
        <v>0</v>
      </c>
      <c r="DW303" s="48">
        <f>SUMIFS('Planificación 2026-1'!R:R,'Planificación 2026-1'!W:W,C303,'Planificación 2026-1'!E:E,"FILIAL",'Planificación 2026-1'!X:X,"VIRTUAL",'Planificación 2026-1'!H:H,"&gt;2")</f>
        <v>0</v>
      </c>
      <c r="DX303" s="48">
        <f>SUMIFS('Planificación 2026-1'!R:R,'Planificación 2026-1'!W:W,C303,'Planificación 2026-1'!E:E,"FILIAL",'Planificación 2026-1'!X:X,"&lt;&gt;VIRTUAL",'Planificación 2026-1'!H:H,"&gt;2")</f>
        <v>0</v>
      </c>
      <c r="DY303" s="48">
        <f>SUMIFS('Planificación 2026-1'!R:R,'Planificación 2026-1'!W:W,C303,'Planificación 2026-1'!E:E,"PORUMA",'Planificación 2026-1'!X:X,"VIRTUAL",'Planificación 2026-1'!H:H,"&gt;2")</f>
        <v>0</v>
      </c>
      <c r="DZ303" s="48">
        <f>SUMIFS('Planificación 2026-1'!R:R,'Planificación 2026-1'!W:W,C303,'Planificación 2026-1'!E:E,"PORUMA",'Planificación 2026-1'!X:X,"&lt;&gt;VIRTUAL",'Planificación 2026-1'!H:H,"&gt;2")</f>
        <v>15</v>
      </c>
      <c r="EA303" s="48">
        <f>SUMIFS('Planificación 2026-1'!R:R,'Planificación 2026-1'!W:W,C303,'Planificación 2026-1'!E:E,"HUAURA",'Planificación 2026-1'!X:X,"VIRTUAL",'Planificación 2026-1'!H:H,"&gt;2")</f>
        <v>0</v>
      </c>
      <c r="EB303" s="48">
        <f>SUMIFS('Planificación 2026-1'!R:R,'Planificación 2026-1'!W:W,C303,'Planificación 2026-1'!E:E,"HUAURA",'Planificación 2026-1'!X:X,"&lt;&gt;VIRTUAL",'Planificación 2026-1'!H:H,"&gt;2")</f>
        <v>0</v>
      </c>
      <c r="EC303" s="48">
        <f>SUMIFS('Planificación 2026-1'!R:R,'Planificación 2026-1'!W:W,C303,'Planificación 2026-1'!E:E,"PRINCIPAL",'Planificación 2026-1'!X:X,"VIRTUAL",'Planificación 2026-1'!H:H,"&lt;3")</f>
        <v>0</v>
      </c>
      <c r="ED303" s="48">
        <f>SUMIFS('Planificación 2026-1'!R:R,'Planificación 2026-1'!W:W,C303,'Planificación 2026-1'!E:E,"PRINCIPAL",'Planificación 2026-1'!X:X,"&lt;&gt;VIRTUAL",'Planificación 2026-1'!H:H,"&lt;3")</f>
        <v>0</v>
      </c>
      <c r="EE303" s="48">
        <f>SUMIFS('Planificación 2026-1'!R:R,'Planificación 2026-1'!W:W,C303,'Planificación 2026-1'!E:E,"SUNAMPE",'Planificación 2026-1'!X:X,"VIRTUAL",'Planificación 2026-1'!H:H,"&lt;3")</f>
        <v>0</v>
      </c>
      <c r="EF303" s="48">
        <f>SUMIFS('Planificación 2026-1'!R:R,'Planificación 2026-1'!W:W,C303,'Planificación 2026-1'!E:E,"SUNAMPE",'Planificación 2026-1'!X:X,"&lt;&gt;VIRTUAL",'Planificación 2026-1'!H:H,"&lt;3")</f>
        <v>0</v>
      </c>
      <c r="EG303" s="48">
        <f>SUMIFS('Planificación 2026-1'!R:R,'Planificación 2026-1'!W:W,C303,'Planificación 2026-1'!E:E,"FILIAL",'Planificación 2026-1'!X:X,"VIRTUAL",'Planificación 2026-1'!H:H,"&lt;3")</f>
        <v>0</v>
      </c>
      <c r="EH303" s="48">
        <f>SUMIFS('Planificación 2026-1'!R:R,'Planificación 2026-1'!W:W,C303,'Planificación 2026-1'!E:E,"FILIAL",'Planificación 2026-1'!X:X,"&lt;&gt;VIRTUAL",'Planificación 2026-1'!H:H,"&lt;3")</f>
        <v>0</v>
      </c>
      <c r="EI303" s="48">
        <f>SUMIFS('Planificación 2026-1'!R:R,'Planificación 2026-1'!W:W,C303,'Planificación 2026-1'!E:E,"PORUMA",'Planificación 2026-1'!X:X,"VIRTUAL",'Planificación 2026-1'!H:H,"&lt;3")</f>
        <v>0</v>
      </c>
      <c r="EJ303" s="48">
        <f>SUMIFS('Planificación 2026-1'!R:R,'Planificación 2026-1'!W:W,C303,'Planificación 2026-1'!E:E,"PORUMA",'Planificación 2026-1'!X:X,"&lt;&gt;VIRTUAL",'Planificación 2026-1'!H:H,"&lt;3")</f>
        <v>0</v>
      </c>
      <c r="EK303" s="48">
        <f>SUMIFS('Planificación 2026-1'!R:R,'Planificación 2026-1'!W:W,C303,'Planificación 2026-1'!E:E,"HUAURA",'Planificación 2026-1'!X:X,"VIRTUAL",'Planificación 2026-1'!H:H,"&lt;3")</f>
        <v>0</v>
      </c>
      <c r="EL303" s="48">
        <f>SUMIFS('Planificación 2026-1'!R:R,'Planificación 2026-1'!W:W,C303,'Planificación 2026-1'!E:E,"HUAURA",'Planificación 2026-1'!X:X,"&lt;&gt;VIRTUAL",'Planificación 2026-1'!H:H,"&lt;3")</f>
        <v>0</v>
      </c>
      <c r="EM303" s="48">
        <f t="shared" si="64"/>
        <v>0</v>
      </c>
      <c r="EN303" s="48">
        <f t="shared" si="65"/>
        <v>0</v>
      </c>
      <c r="EO303" s="48">
        <f t="shared" si="66"/>
        <v>15</v>
      </c>
      <c r="EP303" s="48">
        <f t="shared" si="67"/>
        <v>0</v>
      </c>
      <c r="EQ303" s="48">
        <f t="shared" si="68"/>
        <v>0</v>
      </c>
      <c r="ER303" s="48"/>
      <c r="ES303" s="48">
        <f t="shared" si="69"/>
        <v>0</v>
      </c>
      <c r="ET303" s="48">
        <f t="shared" si="70"/>
        <v>0</v>
      </c>
      <c r="EU303" s="48" t="b">
        <f t="shared" si="71"/>
        <v>0</v>
      </c>
      <c r="EV303" s="48" t="str">
        <f t="shared" si="72"/>
        <v/>
      </c>
      <c r="EW303" s="48" t="str">
        <f t="shared" si="73"/>
        <v>PRESENCIAL</v>
      </c>
    </row>
    <row r="304" spans="2:153" x14ac:dyDescent="0.3">
      <c r="B304" s="383">
        <v>301</v>
      </c>
      <c r="C304" s="107" t="s">
        <v>1112</v>
      </c>
      <c r="D304" s="82">
        <f>SUMIF('Planificación 2026-1'!W:W,C304,'Planificación 2026-1'!R:R)</f>
        <v>4</v>
      </c>
      <c r="E304" s="385" t="s">
        <v>319</v>
      </c>
      <c r="F304" s="103"/>
      <c r="G304" s="107" t="s">
        <v>279</v>
      </c>
      <c r="H304" s="107" t="s">
        <v>446</v>
      </c>
      <c r="I304" s="77" t="str">
        <f>IF(SUM(COUNTIFS('Planificación 2026-1'!E:E,"PRINCIPAL",'Planificación 2026-1'!W:W,C304,'Planificación 2026-1'!G:G,"AF"))&gt;0,"P01"," ")</f>
        <v xml:space="preserve"> </v>
      </c>
      <c r="J304" s="78" t="str">
        <f>IF(SUM(COUNTIFS('Planificación 2026-1'!E:E,"PRINCIPAL",'Planificación 2026-1'!W:W,C304,'Planificación 2026-1'!G:G,"EN"))&gt;0,"P02"," ")</f>
        <v xml:space="preserve"> </v>
      </c>
      <c r="K304" s="78" t="str">
        <f>IF(SUM(COUNTIFS('Planificación 2026-1'!E:E,"PRINCIPAL",'Planificación 2026-1'!W:W,C304,'Planificación 2026-1'!G:G,"IS"))&gt;0,"P03"," ")</f>
        <v xml:space="preserve"> </v>
      </c>
      <c r="L304" s="78" t="str">
        <f>IF(SUM(COUNTIFS('Planificación 2026-1'!E:E,"PRINCIPAL",'Planificación 2026-1'!W:W,C304,'Planificación 2026-1'!G:G,"PS"))&gt;0,"P04"," ")</f>
        <v xml:space="preserve"> </v>
      </c>
      <c r="M304" s="78"/>
      <c r="N304" s="78" t="str">
        <f>IF(SUM(COUNTIFS('Planificación 2026-1'!E:E,"PRINCIPAL",'Planificación 2026-1'!W:W,C304,'Planificación 2026-1'!G:G,"IN"))&gt;0,"P06"," ")</f>
        <v xml:space="preserve"> </v>
      </c>
      <c r="O304" s="78" t="str">
        <f>IF(SUM(COUNTIFS('Planificación 2026-1'!E:E,"PRINCIPAL",'Planificación 2026-1'!W:W,C304,'Planificación 2026-1'!G:G,"CA"))&gt;0,"P07"," ")</f>
        <v xml:space="preserve"> </v>
      </c>
      <c r="P304" s="78" t="str">
        <f>IF(SUM(COUNTIFS('Planificación 2026-1'!E:E,"PRINCIPAL",'Planificación 2026-1'!W:W,C304,'Planificación 2026-1'!G:G,"DE"))&gt;0,"P08"," ")</f>
        <v xml:space="preserve"> </v>
      </c>
      <c r="Q304" s="78" t="str">
        <f>IF(SUM(COUNTIFS('Planificación 2026-1'!E:E,"PRINCIPAL",'Planificación 2026-1'!W:W,C304,'Planificación 2026-1'!G:G,"OB"))&gt;0,"P09"," ")</f>
        <v xml:space="preserve"> </v>
      </c>
      <c r="R304" s="78" t="str">
        <f>IF(SUM(COUNTIFS('Planificación 2026-1'!E:E,"PRINCIPAL",'Planificación 2026-1'!W:W,C304,'Planificación 2026-1'!G:G,"MH"))&gt;0,"P31"," ")</f>
        <v xml:space="preserve"> </v>
      </c>
      <c r="S304" s="78" t="str">
        <f>IF(SUM(COUNTIFS('Planificación 2026-1'!E:E,"PRINCIPAL",'Planificación 2026-1'!W:W,C304,'Planificación 2026-1'!G:G,"IC"))&gt;0,"P32"," ")</f>
        <v xml:space="preserve"> </v>
      </c>
      <c r="T304" s="78" t="str">
        <f>IF(SUM(COUNTIFS('Planificación 2026-1'!E:E,"PRINCIPAL",'Planificación 2026-1'!W:W,C304,'Planificación 2026-1'!G:G,"AR"))&gt;0,"P34"," ")</f>
        <v xml:space="preserve"> </v>
      </c>
      <c r="U304" s="78" t="str">
        <f>IF(SUM(COUNTIFS('Planificación 2026-1'!E:E,"PRINCIPAL",'Planificación 2026-1'!W:W,C304,'Planificación 2026-1'!G:G,"T1"))&gt;0,"P35"," ")</f>
        <v xml:space="preserve"> </v>
      </c>
      <c r="V304" s="78" t="str">
        <f>IF(SUM(COUNTIFS('Planificación 2026-1'!E:E,"PRINCIPAL",'Planificación 2026-1'!W:W,C304,'Planificación 2026-1'!G:G,"T3"))&gt;0,"P36"," ")</f>
        <v xml:space="preserve"> </v>
      </c>
      <c r="W304" s="78" t="str">
        <f>IF(SUM(COUNTIFS('Planificación 2026-1'!E:E,"PRINCIPAL",'Planificación 2026-1'!W:W,C304,'Planificación 2026-1'!G:G,"T2"))&gt;0,"P37"," ")</f>
        <v xml:space="preserve"> </v>
      </c>
      <c r="X304" s="78" t="str">
        <f>IF(SUM(COUNTIFS('Planificación 2026-1'!E:E,"PRINCIPAL",'Planificación 2026-1'!W:W,C304,'Planificación 2026-1'!G:G,"AE"))&gt;0,"P38"," ")</f>
        <v xml:space="preserve"> </v>
      </c>
      <c r="Y304" s="78" t="str">
        <f>IF(SUM(COUNTIFS('Planificación 2026-1'!E:E,"PRINCIPAL",'Planificación 2026-1'!W:W,C304,'Planificación 2026-1'!G:G,"T4"))&gt;0,"P55"," ")</f>
        <v xml:space="preserve"> </v>
      </c>
      <c r="Z304" s="78" t="str">
        <f>IF(SUM(COUNTIFS('Planificación 2026-1'!E:E,"FILIAL",'Planificación 2026-1'!W:W,C304,'Planificación 2026-1'!G:G,"AF"))&gt;0," P01"," ")</f>
        <v xml:space="preserve"> </v>
      </c>
      <c r="AA304" s="78" t="str">
        <f>IF(SUM(COUNTIFS('Planificación 2026-1'!E:E,"FILIAL",'Planificación 2026-1'!W:W,C304,'Planificación 2026-1'!G:G,"EN"))&gt;0,"P02"," ")</f>
        <v xml:space="preserve"> </v>
      </c>
      <c r="AB304" s="78" t="str">
        <f>IF(SUM(COUNTIFS('Planificación 2026-1'!E:E,"FILIAL",'Planificación 2026-1'!W:W,C304,'Planificación 2026-1'!G:G,"IS"))&gt;0,"P03"," ")</f>
        <v xml:space="preserve"> </v>
      </c>
      <c r="AC304" s="78" t="str">
        <f>IF(SUM(COUNTIFS('Planificación 2026-1'!E:E,"FILIAL",'Planificación 2026-1'!W:W,C304,'Planificación 2026-1'!G:G,"PS"))&gt;0,"P04"," ")</f>
        <v xml:space="preserve"> </v>
      </c>
      <c r="AD304" s="78"/>
      <c r="AE304" s="78" t="str">
        <f>IF(SUM(COUNTIFS('Planificación 2026-1'!E:E,"FILIAL",'Planificación 2026-1'!W:W,C304,'Planificación 2026-1'!G:G,"IN"))&gt;0,"P06"," ")</f>
        <v xml:space="preserve"> </v>
      </c>
      <c r="AF304" s="78" t="str">
        <f>IF(SUM(COUNTIFS('Planificación 2026-1'!E:E,"FILIAL",'Planificación 2026-1'!W:W,C304,'Planificación 2026-1'!G:G,"CA"))&gt;0,"P07"," ")</f>
        <v xml:space="preserve"> </v>
      </c>
      <c r="AG304" s="78" t="str">
        <f>IF(SUM(COUNTIFS('Planificación 2026-1'!E:E,"FILIAL",'Planificación 2026-1'!W:W,C304,'Planificación 2026-1'!G:G,"DE"))&gt;0,"P08"," ")</f>
        <v xml:space="preserve"> </v>
      </c>
      <c r="AH304" s="78" t="str">
        <f>IF(SUM(COUNTIFS('Planificación 2026-1'!E:E,"FILIAL",'Planificación 2026-1'!W:W,C304,'Planificación 2026-1'!G:G,"OB"))&gt;0,"P09"," ")</f>
        <v xml:space="preserve"> </v>
      </c>
      <c r="AI304" s="78" t="str">
        <f>IF(SUM(COUNTIFS('Planificación 2026-1'!E:E,"FILIAL",'Planificación 2026-1'!W:W,C304,'Planificación 2026-1'!G:G,"MH"))&gt;0,"P31"," ")</f>
        <v xml:space="preserve"> </v>
      </c>
      <c r="AJ304" s="78" t="str">
        <f>IF(SUM(COUNTIFS('Planificación 2026-1'!E:E,"FILIAL",'Planificación 2026-1'!W:W,C304,'Planificación 2026-1'!G:G,"IC"))&gt;0,"P32"," ")</f>
        <v xml:space="preserve"> </v>
      </c>
      <c r="AK304" s="78" t="str">
        <f>IF(SUM(COUNTIFS('Planificación 2026-1'!E:E,"FILIAL",'Planificación 2026-1'!W:W,C304,'Planificación 2026-1'!G:G,"AR"))&gt;0,"P34"," ")</f>
        <v xml:space="preserve"> </v>
      </c>
      <c r="AL304" s="78" t="str">
        <f>IF(SUM(COUNTIFS('Planificación 2026-1'!E:E,"FILIAL",'Planificación 2026-1'!W:W,C304,'Planificación 2026-1'!G:G,"T1"))&gt;0,"P35"," ")</f>
        <v xml:space="preserve"> </v>
      </c>
      <c r="AM304" s="78" t="str">
        <f>IF(SUM(COUNTIFS('Planificación 2026-1'!E:E,"FILIAL",'Planificación 2026-1'!W:W,C304,'Planificación 2026-1'!G:G,"T3"))&gt;0,"P36"," ")</f>
        <v xml:space="preserve"> </v>
      </c>
      <c r="AN304" s="78" t="str">
        <f>IF(SUM(COUNTIFS('Planificación 2026-1'!E:E,"FILIAL",'Planificación 2026-1'!W:W,C304,'Planificación 2026-1'!G:G,"T2"))&gt;0,"P37"," ")</f>
        <v xml:space="preserve"> </v>
      </c>
      <c r="AO304" s="78" t="str">
        <f>IF(SUM(COUNTIFS('Planificación 2026-1'!E:E,"FILIAL",'Planificación 2026-1'!W:W,C304,'Planificación 2026-1'!G:G,"AE"))&gt;0,"P38"," ")</f>
        <v xml:space="preserve"> </v>
      </c>
      <c r="AP304" s="78" t="str">
        <f>IF(SUM(COUNTIFS('Planificación 2026-1'!E:E,"FILIAL",'Planificación 2026-1'!W:W,C304,'Planificación 2026-1'!G:G,"T4"))&gt;0,"P55"," ")</f>
        <v xml:space="preserve"> </v>
      </c>
      <c r="AQ304" s="78" t="str">
        <f>IF(SUM(COUNTIFS('Planificación 2026-1'!E:E,"SUNAMPE",'Planificación 2026-1'!W:W,C304,'Planificación 2026-1'!G:G,"AF"))&gt;0," P01"," ")</f>
        <v xml:space="preserve"> </v>
      </c>
      <c r="AR304" s="78" t="str">
        <f>IF(SUM(COUNTIFS('Planificación 2026-1'!E:E,"SUNAMPE",'Planificación 2026-1'!W:W,C304,'Planificación 2026-1'!G:G,"EN"))&gt;0,"P02"," ")</f>
        <v xml:space="preserve"> </v>
      </c>
      <c r="AS304" s="78" t="str">
        <f>IF(SUM(COUNTIFS('Planificación 2026-1'!E:E,"SUNAMPE",'Planificación 2026-1'!W:W,C304,'Planificación 2026-1'!G:G,"IS"))&gt;0,"P03"," ")</f>
        <v xml:space="preserve"> </v>
      </c>
      <c r="AT304" s="78" t="str">
        <f>IF(SUM(COUNTIFS('Planificación 2026-1'!E:E,"SUNAMPE",'Planificación 2026-1'!W:W,C304,'Planificación 2026-1'!G:G,"PS"))&gt;0,"P04"," ")</f>
        <v xml:space="preserve"> </v>
      </c>
      <c r="AU304" s="78"/>
      <c r="AV304" s="78" t="str">
        <f>IF(SUM(COUNTIFS('Planificación 2026-1'!E:E,"SUNAMPE",'Planificación 2026-1'!W:W,C304,'Planificación 2026-1'!G:G,"IN"))&gt;0,"P06"," ")</f>
        <v xml:space="preserve"> </v>
      </c>
      <c r="AW304" s="78" t="str">
        <f>IF(SUM(COUNTIFS('Planificación 2026-1'!E:E,"SUNAMPE",'Planificación 2026-1'!W:W,C304,'Planificación 2026-1'!G:G,"CA"))&gt;0,"P07"," ")</f>
        <v xml:space="preserve"> </v>
      </c>
      <c r="AX304" s="78" t="str">
        <f>IF(SUM(COUNTIFS('Planificación 2026-1'!E:E,"SUNAMPE",'Planificación 2026-1'!W:W,C304,'Planificación 2026-1'!G:G,"DE"))&gt;0,"P08"," ")</f>
        <v xml:space="preserve"> </v>
      </c>
      <c r="AY304" s="78" t="str">
        <f>IF(SUM(COUNTIFS('Planificación 2026-1'!E:E,"SUNAMPE",'Planificación 2026-1'!W:W,C304,'Planificación 2026-1'!G:G,"OB"))&gt;0,"P09"," ")</f>
        <v xml:space="preserve"> </v>
      </c>
      <c r="AZ304" s="78" t="str">
        <f>IF(SUM(COUNTIFS('Planificación 2026-1'!E:E,"SUNAMPE",'Planificación 2026-1'!W:W,C304,'Planificación 2026-1'!G:G,"MH"))&gt;0,"P31"," ")</f>
        <v xml:space="preserve"> </v>
      </c>
      <c r="BA304" s="78" t="str">
        <f>IF(SUM(COUNTIFS('Planificación 2026-1'!E:E,"SUNAMPE",'Planificación 2026-1'!W:W,C304,'Planificación 2026-1'!G:G,"IC"))&gt;0,"P32"," ")</f>
        <v xml:space="preserve"> </v>
      </c>
      <c r="BB304" s="78" t="str">
        <f>IF(SUM(COUNTIFS('Planificación 2026-1'!E:E,"SUNAMPE",'Planificación 2026-1'!W:W,C304,'Planificación 2026-1'!G:G,"AR"))&gt;0,"P34"," ")</f>
        <v xml:space="preserve"> </v>
      </c>
      <c r="BC304" s="78" t="str">
        <f>IF(SUM(COUNTIFS('Planificación 2026-1'!E:E,"SUNAMPE",'Planificación 2026-1'!W:W,C304,'Planificación 2026-1'!G:G,"T1"))&gt;0,"P35"," ")</f>
        <v xml:space="preserve"> </v>
      </c>
      <c r="BD304" s="78" t="str">
        <f>IF(SUM(COUNTIFS('Planificación 2026-1'!E:E,"SUNAMPE",'Planificación 2026-1'!W:W,C304,'Planificación 2026-1'!G:G,"T3"))&gt;0,"P36"," ")</f>
        <v xml:space="preserve"> </v>
      </c>
      <c r="BE304" s="78" t="str">
        <f>IF(SUM(COUNTIFS('Planificación 2026-1'!E:E,"SUNAMPE",'Planificación 2026-1'!W:W,C304,'Planificación 2026-1'!G:G,"T2"))&gt;0,"P37"," ")</f>
        <v xml:space="preserve"> </v>
      </c>
      <c r="BF304" s="78" t="str">
        <f>IF(SUM(COUNTIFS('Planificación 2026-1'!E:E,"SUNAMPE",'Planificación 2026-1'!W:W,C304,'Planificación 2026-1'!G:G,"AE"))&gt;0,"P38"," ")</f>
        <v xml:space="preserve"> </v>
      </c>
      <c r="BG304" s="78" t="str">
        <f>IF(SUM(COUNTIFS('Planificación 2026-1'!E:E,"SUNAMPE",'Planificación 2026-1'!W:W,C304,'Planificación 2026-1'!G:G,"T4"))&gt;0,"P55"," ")</f>
        <v xml:space="preserve"> </v>
      </c>
      <c r="BH304" s="78" t="str">
        <f>IF(SUM(COUNTIFS('Planificación 2026-1'!E:E,"HUAURA",'Planificación 2026-1'!W:W,C304,'Planificación 2026-1'!G:G,"AF"))&gt;0," P01"," ")</f>
        <v xml:space="preserve"> </v>
      </c>
      <c r="BI304" s="78" t="str">
        <f>IF(SUM(COUNTIFS('Planificación 2026-1'!E:E,"HUAURA",'Planificación 2026-1'!W:W,C304,'Planificación 2026-1'!G:G,"EN"))&gt;0,"P02"," ")</f>
        <v>P02</v>
      </c>
      <c r="BJ304" s="78" t="str">
        <f>IF(SUM(COUNTIFS('Planificación 2026-1'!E:E,"HUAURA",'Planificación 2026-1'!W:W,C304,'Planificación 2026-1'!G:G,"IS"))&gt;0,"P03"," ")</f>
        <v xml:space="preserve"> </v>
      </c>
      <c r="BK304" s="78" t="str">
        <f>IF(SUM(COUNTIFS('Planificación 2026-1'!E:E,"HUAURA",'Planificación 2026-1'!W:W,C304,'Planificación 2026-1'!G:G,"PS"))&gt;0,"P04"," ")</f>
        <v xml:space="preserve"> </v>
      </c>
      <c r="BL304" s="78"/>
      <c r="BM304" s="78" t="str">
        <f>IF(SUM(COUNTIFS('Planificación 2026-1'!E:E,"HUAURA",'Planificación 2026-1'!W:W,C304,'Planificación 2026-1'!G:G,"IN"))&gt;0,"P06"," ")</f>
        <v xml:space="preserve"> </v>
      </c>
      <c r="BN304" s="78" t="str">
        <f>IF(SUM(COUNTIFS('Planificación 2026-1'!E:E,"HUAURA",'Planificación 2026-1'!W:W,C304,'Planificación 2026-1'!G:G,"CA"))&gt;0,"P07"," ")</f>
        <v xml:space="preserve"> </v>
      </c>
      <c r="BO304" s="78" t="str">
        <f>IF(SUM(COUNTIFS('Planificación 2026-1'!E:E,"HUAURA",'Planificación 2026-1'!W:W,C304,'Planificación 2026-1'!G:G,"DE"))&gt;0,"P08"," ")</f>
        <v xml:space="preserve"> </v>
      </c>
      <c r="BP304" s="78" t="str">
        <f>IF(SUM(COUNTIFS('Planificación 2026-1'!E:E,"HUAURA",'Planificación 2026-1'!W:W,C304,'Planificación 2026-1'!G:G,"OB"))&gt;0,"P09"," ")</f>
        <v xml:space="preserve"> </v>
      </c>
      <c r="BQ304" s="78" t="str">
        <f>IF(SUM(COUNTIFS('Planificación 2026-1'!E:E,"HUAURA",'Planificación 2026-1'!W:W,C304,'Planificación 2026-1'!G:G,"MH"))&gt;0,"P31"," ")</f>
        <v xml:space="preserve"> </v>
      </c>
      <c r="BR304" s="78" t="str">
        <f>IF(SUM(COUNTIFS('Planificación 2026-1'!E:E,"HUAURA",'Planificación 2026-1'!W:W,C304,'Planificación 2026-1'!G:G,"IC"))&gt;0,"P32"," ")</f>
        <v xml:space="preserve"> </v>
      </c>
      <c r="BS304" s="78" t="str">
        <f>IF(SUM(COUNTIFS('Planificación 2026-1'!E:E,"HUAURA",'Planificación 2026-1'!W:W,C304,'Planificación 2026-1'!G:G,"AR"))&gt;0,"P34"," ")</f>
        <v xml:space="preserve"> </v>
      </c>
      <c r="BT304" s="78" t="str">
        <f>IF(SUM(COUNTIFS('Planificación 2026-1'!E:E,"HUAURA",'Planificación 2026-1'!W:W,C304,'Planificación 2026-1'!G:G,"T1"))&gt;0,"P35"," ")</f>
        <v xml:space="preserve"> </v>
      </c>
      <c r="BU304" s="78" t="str">
        <f>IF(SUM(COUNTIFS('Planificación 2026-1'!E:E,"HUAURA",'Planificación 2026-1'!W:W,C304,'Planificación 2026-1'!G:G,"T3"))&gt;0,"P36"," ")</f>
        <v xml:space="preserve"> </v>
      </c>
      <c r="BV304" s="78" t="str">
        <f>IF(SUM(COUNTIFS('Planificación 2026-1'!E:E,"HUAURA",'Planificación 2026-1'!W:W,C304,'Planificación 2026-1'!G:G,"T2"))&gt;0,"P37"," ")</f>
        <v xml:space="preserve"> </v>
      </c>
      <c r="BW304" s="78" t="str">
        <f>IF(SUM(COUNTIFS('Planificación 2026-1'!E:E,"HUAURA",'Planificación 2026-1'!W:W,C304,'Planificación 2026-1'!G:G,"AE"))&gt;0,"P38"," ")</f>
        <v xml:space="preserve"> </v>
      </c>
      <c r="BX304" s="78" t="str">
        <f>IF(SUM(COUNTIFS('Planificación 2026-1'!E:E,"HUAURA",'Planificación 2026-1'!W:W,C304,'Planificación 2026-1'!G:G,"T4"))&gt;0,"P55"," ")</f>
        <v xml:space="preserve"> </v>
      </c>
      <c r="BY304" s="79">
        <f>SUMIFS('Planificación 2026-1'!R:R,'Planificación 2026-1'!W:W,C304,'Planificación 2026-1'!G:G,"AF",'Planificación 2026-1'!H:H,"&gt;2")</f>
        <v>0</v>
      </c>
      <c r="BZ304" s="79">
        <f>SUMIFS('Planificación 2026-1'!R:R,'Planificación 2026-1'!W:W,C304,'Planificación 2026-1'!G:G,"EN",'Planificación 2026-1'!H:H,"&gt;2")</f>
        <v>0</v>
      </c>
      <c r="CA304" s="79">
        <f>SUMIFS('Planificación 2026-1'!R:R,'Planificación 2026-1'!W:W,C304,'Planificación 2026-1'!G:G,"IS",'Planificación 2026-1'!H:H,"&gt;2")</f>
        <v>0</v>
      </c>
      <c r="CB304" s="79">
        <f>SUMIFS('Planificación 2026-1'!R:R,'Planificación 2026-1'!W:W,C304,'Planificación 2026-1'!G:G,"PS",'Planificación 2026-1'!H:H,"&gt;2")</f>
        <v>0</v>
      </c>
      <c r="CC304" s="79">
        <f>SUMIFS('Planificación 2026-1'!R:R,'Planificación 2026-1'!W:W,C304,'Planificación 2026-1'!G:G,"IN",'Planificación 2026-1'!H:H,"&gt;2")</f>
        <v>0</v>
      </c>
      <c r="CD304" s="79">
        <f>SUMIFS('Planificación 2026-1'!R:R,'Planificación 2026-1'!W:W,C304,'Planificación 2026-1'!G:G,"CA",'Planificación 2026-1'!H:H,"&gt;2")</f>
        <v>0</v>
      </c>
      <c r="CE304" s="79">
        <f>SUMIFS('Planificación 2026-1'!R:R,'Planificación 2026-1'!W:W,C304,'Planificación 2026-1'!G:G,"DE",'Planificación 2026-1'!H:H,"&gt;2")</f>
        <v>0</v>
      </c>
      <c r="CF304" s="79">
        <f>SUMIFS('Planificación 2026-1'!R:R,'Planificación 2026-1'!W:W,C304,'Planificación 2026-1'!G:G,"OB",'Planificación 2026-1'!H:H,"&gt;2")</f>
        <v>0</v>
      </c>
      <c r="CG304" s="79">
        <f>SUMIFS('Planificación 2026-1'!R:R,'Planificación 2026-1'!W:W,C304,'Planificación 2026-1'!G:G,"MH",'Planificación 2026-1'!H:H,"&gt;2")</f>
        <v>0</v>
      </c>
      <c r="CH304" s="79">
        <f>SUMIFS('Planificación 2026-1'!R:R,'Planificación 2026-1'!W:W,C304,'Planificación 2026-1'!G:G,"IC",'Planificación 2026-1'!H:H,"&gt;2")</f>
        <v>0</v>
      </c>
      <c r="CI304" s="79">
        <f>SUMIFS('Planificación 2026-1'!R:R,'Planificación 2026-1'!W:W,C304,'Planificación 2026-1'!G:G,"AR",'Planificación 2026-1'!H:H,"&gt;2")</f>
        <v>0</v>
      </c>
      <c r="CJ304" s="79">
        <f>SUMIFS('Planificación 2026-1'!R:R,'Planificación 2026-1'!W:W,C304,'Planificación 2026-1'!G:G,"T1",'Planificación 2026-1'!H:H,"&gt;2")</f>
        <v>0</v>
      </c>
      <c r="CK304" s="79">
        <f>SUMIFS('Planificación 2026-1'!R:R,'Planificación 2026-1'!W:W,C304,'Planificación 2026-1'!G:G,"T3",'Planificación 2026-1'!H:H,"&gt;2")</f>
        <v>0</v>
      </c>
      <c r="CL304" s="79">
        <f>SUMIFS('Planificación 2026-1'!R:R,'Planificación 2026-1'!W:W,C304,'Planificación 2026-1'!G:G,"T2",'Planificación 2026-1'!H:H,"&gt;2")</f>
        <v>0</v>
      </c>
      <c r="CM304" s="79">
        <f>SUMIFS('Planificación 2026-1'!R:R,'Planificación 2026-1'!W:W,C304,'Planificación 2026-1'!G:G,"AE",'Planificación 2026-1'!H:H,"&gt;2")</f>
        <v>0</v>
      </c>
      <c r="CN304" s="79">
        <f>SUMIFS('Planificación 2026-1'!R:R,'Planificación 2026-1'!W:W,C304,'Planificación 2026-1'!G:G,"T4",'Planificación 2026-1'!H:H,"&gt;2")</f>
        <v>0</v>
      </c>
      <c r="CO304" s="79">
        <f>SUMIFS('Planificación 2026-1'!R:R,'Planificación 2026-1'!W:W,C304,'Planificación 2026-1'!G:G,"AF",'Planificación 2026-1'!H:H,"&lt;3")</f>
        <v>0</v>
      </c>
      <c r="CP304" s="79">
        <f>SUMIFS('Planificación 2026-1'!R:R,'Planificación 2026-1'!W:W,C304,'Planificación 2026-1'!G:G,"EN",'Planificación 2026-1'!H:H,"&lt;3")</f>
        <v>4</v>
      </c>
      <c r="CQ304" s="79">
        <f>SUMIFS('Planificación 2026-1'!R:R,'Planificación 2026-1'!W:W,C304,'Planificación 2026-1'!G:G,"IS",'Planificación 2026-1'!H:H,"&lt;3")</f>
        <v>0</v>
      </c>
      <c r="CR304" s="79">
        <f>SUMIFS('Planificación 2026-1'!R:R,'Planificación 2026-1'!W:W,C304,'Planificación 2026-1'!G:G,"PS",'Planificación 2026-1'!H:H,"&lt;3")</f>
        <v>0</v>
      </c>
      <c r="CS304" s="79">
        <f>SUMIFS('Planificación 2026-1'!R:R,'Planificación 2026-1'!W:W,C304,'Planificación 2026-1'!G:G,"IN",'Planificación 2026-1'!H:H,"&lt;3")</f>
        <v>0</v>
      </c>
      <c r="CT304" s="79">
        <f>SUMIFS('Planificación 2026-1'!R:R,'Planificación 2026-1'!W:W,C304,'Planificación 2026-1'!G:G,"CA",'Planificación 2026-1'!H:H,"&lt;3")</f>
        <v>0</v>
      </c>
      <c r="CU304" s="79">
        <f>SUMIFS('Planificación 2026-1'!R:R,'Planificación 2026-1'!W:W,C304,'Planificación 2026-1'!G:G,"DE",'Planificación 2026-1'!H:H,"&lt;3")</f>
        <v>0</v>
      </c>
      <c r="CV304" s="79">
        <f>SUMIFS('Planificación 2026-1'!R:R,'Planificación 2026-1'!W:W,C304,'Planificación 2026-1'!G:G,"OB",'Planificación 2026-1'!H:H,"&lt;3")</f>
        <v>0</v>
      </c>
      <c r="CW304" s="79">
        <f>SUMIFS('Planificación 2026-1'!R:R,'Planificación 2026-1'!W:W,C304,'Planificación 2026-1'!G:G,"MH",'Planificación 2026-1'!H:H,"&lt;3")</f>
        <v>0</v>
      </c>
      <c r="CX304" s="79">
        <f>SUMIFS('Planificación 2026-1'!R:R,'Planificación 2026-1'!W:W,C304,'Planificación 2026-1'!G:G,"IC",'Planificación 2026-1'!H:H,"&lt;3")</f>
        <v>0</v>
      </c>
      <c r="CY304" s="79">
        <f>SUMIFS('Planificación 2026-1'!R:R,'Planificación 2026-1'!W:W,C304,'Planificación 2026-1'!G:G,"AR",'Planificación 2026-1'!H:H,"&lt;3")</f>
        <v>0</v>
      </c>
      <c r="CZ304" s="79">
        <f>SUMIFS('Planificación 2026-1'!R:R,'Planificación 2026-1'!W:W,C304,'Planificación 2026-1'!G:G,"T1",'Planificación 2026-1'!H:H,"&lt;3")</f>
        <v>0</v>
      </c>
      <c r="DA304" s="79">
        <f>SUMIFS('Planificación 2026-1'!R:R,'Planificación 2026-1'!W:W,C304,'Planificación 2026-1'!G:G,"T3",'Planificación 2026-1'!H:H,"&lt;3")</f>
        <v>0</v>
      </c>
      <c r="DB304" s="79">
        <f>SUMIFS('Planificación 2026-1'!R:R,'Planificación 2026-1'!W:W,C304,'Planificación 2026-1'!G:G,"T2",'Planificación 2026-1'!H:H,"&lt;3")</f>
        <v>0</v>
      </c>
      <c r="DC304" s="79">
        <f>SUMIFS('Planificación 2026-1'!R:R,'Planificación 2026-1'!W:W,C304,'Planificación 2026-1'!G:G,"AE",'Planificación 2026-1'!H:H,"&lt;3")</f>
        <v>0</v>
      </c>
      <c r="DD304" s="79">
        <f>SUMIFS('Planificación 2026-1'!R:R,'Planificación 2026-1'!W:W,C304,'Planificación 2026-1'!G:G,"T4",'Planificación 2026-1'!H:H,"&lt;3")</f>
        <v>0</v>
      </c>
      <c r="DE304" s="78" t="str">
        <f t="shared" si="60"/>
        <v/>
      </c>
      <c r="DF304" s="30">
        <f>IF(C304="","",SUMIFS('Planificación 2026-1'!R:R,'Planificación 2026-1'!W:W,C304,'Planificación 2026-1'!E:E,"PRINCIPAL",'Planificación 2026-1'!X:X,"VIRTUAL"))</f>
        <v>0</v>
      </c>
      <c r="DG304" s="30">
        <f>IF(C304="","",SUMIFS('Planificación 2026-1'!R:R,'Planificación 2026-1'!W:W,C304,'Planificación 2026-1'!E:E,"PRINCIPAL",'Planificación 2026-1'!X:X,"PRESENCIAL"))</f>
        <v>0</v>
      </c>
      <c r="DH304" s="30">
        <f>IF(C304="","",SUMIFS('Planificación 2026-1'!R:R,'Planificación 2026-1'!W:W,C304,'Planificación 2026-1'!E:E,"PRINCIPAL",'Planificación 2026-1'!X:X,"HIBRIDO PRESENCIAL"))</f>
        <v>0</v>
      </c>
      <c r="DI304" s="78" t="str">
        <f t="shared" si="61"/>
        <v/>
      </c>
      <c r="DJ304" s="78">
        <f>IF(C304="","",SUMIFS('Planificación 2026-1'!R:R,'Planificación 2026-1'!W:W,C304,'Planificación 2026-1'!E:E,"FILIAL",'Planificación 2026-1'!X:X,"VIRTUAL"))</f>
        <v>0</v>
      </c>
      <c r="DK304" s="80">
        <f>IF(C304="","",SUMIFS('Planificación 2026-1'!R:R,'Planificación 2026-1'!W:W,C304,'Planificación 2026-1'!E:E,"FILIAL",'Planificación 2026-1'!X:X,"PRESENCIAL"))</f>
        <v>0</v>
      </c>
      <c r="DL304" s="42">
        <f>IF(C304="","",SUMIFS('Planificación 2026-1'!R:R,'Planificación 2026-1'!W:W,C304,'Planificación 2026-1'!E:E,"FILIAL",'Planificación 2026-1'!X:X,"HIBRIDO PRESENCIAL"))</f>
        <v>0</v>
      </c>
      <c r="DM304" s="81" t="str">
        <f t="shared" si="62"/>
        <v/>
      </c>
      <c r="DN304" s="78">
        <f>IF(C304="","",SUMIFS('Planificación 2026-1'!R:R,'Planificación 2026-1'!W:W,C304,'Planificación 2026-1'!E:E,"SUNAMPE",'Planificación 2026-1'!X:X,"VIRTUAL"))</f>
        <v>0</v>
      </c>
      <c r="DO304" s="42">
        <f>IF(C304="","",SUMIFS('Planificación 2026-1'!R:R,'Planificación 2026-1'!W:W,C304,'Planificación 2026-1'!E:E,"SUNAMPE",'Planificación 2026-1'!X:X,"PRESENCIAL"))</f>
        <v>0</v>
      </c>
      <c r="DP304" s="81" t="str">
        <f t="shared" si="63"/>
        <v>P02</v>
      </c>
      <c r="DQ304" s="78">
        <f>IF(C304="","",SUMIFS('Planificación 2026-1'!R:R,'Planificación 2026-1'!W:W,C304,'Planificación 2026-1'!E:E,"HUAURA",'Planificación 2026-1'!X:X,"VIRTUAL"))</f>
        <v>4</v>
      </c>
      <c r="DR304" s="42">
        <f>IF(C304="","",SUMIFS('Planificación 2026-1'!R:R,'Planificación 2026-1'!W:W,C304,'Planificación 2026-1'!E:E,"HUAURA",'Planificación 2026-1'!X:X,"PRESENCIAL"))</f>
        <v>0</v>
      </c>
      <c r="DS304" s="48">
        <f>SUMIFS('Planificación 2026-1'!R:R,'Planificación 2026-1'!W:W,C304,'Planificación 2026-1'!E:E,"PRINCIPAL",'Planificación 2026-1'!X:X,"VIRTUAL",'Planificación 2026-1'!H:H,"&gt;2")</f>
        <v>0</v>
      </c>
      <c r="DT304" s="48">
        <f>SUMIFS('Planificación 2026-1'!R:R,'Planificación 2026-1'!W:W,C304,'Planificación 2026-1'!E:E,"PRINCIPAL",'Planificación 2026-1'!X:X,"&lt;&gt;VIRTUAL",'Planificación 2026-1'!H:H,"&gt;2")</f>
        <v>0</v>
      </c>
      <c r="DU304" s="48">
        <f>SUMIFS('Planificación 2026-1'!R:R,'Planificación 2026-1'!W:W,C304,'Planificación 2026-1'!E:E,"SUNAMPE",'Planificación 2026-1'!X:X,"VIRTUAL",'Planificación 2026-1'!H:H,"&gt;2")</f>
        <v>0</v>
      </c>
      <c r="DV304" s="48">
        <f>SUMIFS('Planificación 2026-1'!R:R,'Planificación 2026-1'!W:W,C304,'Planificación 2026-1'!E:E,"SUNAMPE",'Planificación 2026-1'!X:X,"&lt;&gt;VIRTUAL",'Planificación 2026-1'!H:H,"&gt;2")</f>
        <v>0</v>
      </c>
      <c r="DW304" s="48">
        <f>SUMIFS('Planificación 2026-1'!R:R,'Planificación 2026-1'!W:W,C304,'Planificación 2026-1'!E:E,"FILIAL",'Planificación 2026-1'!X:X,"VIRTUAL",'Planificación 2026-1'!H:H,"&gt;2")</f>
        <v>0</v>
      </c>
      <c r="DX304" s="48">
        <f>SUMIFS('Planificación 2026-1'!R:R,'Planificación 2026-1'!W:W,C304,'Planificación 2026-1'!E:E,"FILIAL",'Planificación 2026-1'!X:X,"&lt;&gt;VIRTUAL",'Planificación 2026-1'!H:H,"&gt;2")</f>
        <v>0</v>
      </c>
      <c r="DY304" s="48">
        <f>SUMIFS('Planificación 2026-1'!R:R,'Planificación 2026-1'!W:W,C304,'Planificación 2026-1'!E:E,"PORUMA",'Planificación 2026-1'!X:X,"VIRTUAL",'Planificación 2026-1'!H:H,"&gt;2")</f>
        <v>0</v>
      </c>
      <c r="DZ304" s="48">
        <f>SUMIFS('Planificación 2026-1'!R:R,'Planificación 2026-1'!W:W,C304,'Planificación 2026-1'!E:E,"PORUMA",'Planificación 2026-1'!X:X,"&lt;&gt;VIRTUAL",'Planificación 2026-1'!H:H,"&gt;2")</f>
        <v>0</v>
      </c>
      <c r="EA304" s="48">
        <f>SUMIFS('Planificación 2026-1'!R:R,'Planificación 2026-1'!W:W,C304,'Planificación 2026-1'!E:E,"HUAURA",'Planificación 2026-1'!X:X,"VIRTUAL",'Planificación 2026-1'!H:H,"&gt;2")</f>
        <v>0</v>
      </c>
      <c r="EB304" s="48">
        <f>SUMIFS('Planificación 2026-1'!R:R,'Planificación 2026-1'!W:W,C304,'Planificación 2026-1'!E:E,"HUAURA",'Planificación 2026-1'!X:X,"&lt;&gt;VIRTUAL",'Planificación 2026-1'!H:H,"&gt;2")</f>
        <v>0</v>
      </c>
      <c r="EC304" s="48">
        <f>SUMIFS('Planificación 2026-1'!R:R,'Planificación 2026-1'!W:W,C304,'Planificación 2026-1'!E:E,"PRINCIPAL",'Planificación 2026-1'!X:X,"VIRTUAL",'Planificación 2026-1'!H:H,"&lt;3")</f>
        <v>0</v>
      </c>
      <c r="ED304" s="48">
        <f>SUMIFS('Planificación 2026-1'!R:R,'Planificación 2026-1'!W:W,C304,'Planificación 2026-1'!E:E,"PRINCIPAL",'Planificación 2026-1'!X:X,"&lt;&gt;VIRTUAL",'Planificación 2026-1'!H:H,"&lt;3")</f>
        <v>0</v>
      </c>
      <c r="EE304" s="48">
        <f>SUMIFS('Planificación 2026-1'!R:R,'Planificación 2026-1'!W:W,C304,'Planificación 2026-1'!E:E,"SUNAMPE",'Planificación 2026-1'!X:X,"VIRTUAL",'Planificación 2026-1'!H:H,"&lt;3")</f>
        <v>0</v>
      </c>
      <c r="EF304" s="48">
        <f>SUMIFS('Planificación 2026-1'!R:R,'Planificación 2026-1'!W:W,C304,'Planificación 2026-1'!E:E,"SUNAMPE",'Planificación 2026-1'!X:X,"&lt;&gt;VIRTUAL",'Planificación 2026-1'!H:H,"&lt;3")</f>
        <v>0</v>
      </c>
      <c r="EG304" s="48">
        <f>SUMIFS('Planificación 2026-1'!R:R,'Planificación 2026-1'!W:W,C304,'Planificación 2026-1'!E:E,"FILIAL",'Planificación 2026-1'!X:X,"VIRTUAL",'Planificación 2026-1'!H:H,"&lt;3")</f>
        <v>0</v>
      </c>
      <c r="EH304" s="48">
        <f>SUMIFS('Planificación 2026-1'!R:R,'Planificación 2026-1'!W:W,C304,'Planificación 2026-1'!E:E,"FILIAL",'Planificación 2026-1'!X:X,"&lt;&gt;VIRTUAL",'Planificación 2026-1'!H:H,"&lt;3")</f>
        <v>0</v>
      </c>
      <c r="EI304" s="48">
        <f>SUMIFS('Planificación 2026-1'!R:R,'Planificación 2026-1'!W:W,C304,'Planificación 2026-1'!E:E,"PORUMA",'Planificación 2026-1'!X:X,"VIRTUAL",'Planificación 2026-1'!H:H,"&lt;3")</f>
        <v>0</v>
      </c>
      <c r="EJ304" s="48">
        <f>SUMIFS('Planificación 2026-1'!R:R,'Planificación 2026-1'!W:W,C304,'Planificación 2026-1'!E:E,"PORUMA",'Planificación 2026-1'!X:X,"&lt;&gt;VIRTUAL",'Planificación 2026-1'!H:H,"&lt;3")</f>
        <v>0</v>
      </c>
      <c r="EK304" s="48">
        <f>SUMIFS('Planificación 2026-1'!R:R,'Planificación 2026-1'!W:W,C304,'Planificación 2026-1'!E:E,"HUAURA",'Planificación 2026-1'!X:X,"VIRTUAL",'Planificación 2026-1'!H:H,"&lt;3")</f>
        <v>4</v>
      </c>
      <c r="EL304" s="48">
        <f>SUMIFS('Planificación 2026-1'!R:R,'Planificación 2026-1'!W:W,C304,'Planificación 2026-1'!E:E,"HUAURA",'Planificación 2026-1'!X:X,"&lt;&gt;VIRTUAL",'Planificación 2026-1'!H:H,"&lt;3")</f>
        <v>0</v>
      </c>
      <c r="EM304" s="48">
        <f t="shared" si="64"/>
        <v>0</v>
      </c>
      <c r="EN304" s="48">
        <f t="shared" si="65"/>
        <v>4</v>
      </c>
      <c r="EO304" s="48">
        <f t="shared" si="66"/>
        <v>0</v>
      </c>
      <c r="EP304" s="48">
        <f t="shared" si="67"/>
        <v>0</v>
      </c>
      <c r="EQ304" s="48">
        <f t="shared" si="68"/>
        <v>0</v>
      </c>
      <c r="ER304" s="48"/>
      <c r="ES304" s="48">
        <f t="shared" si="69"/>
        <v>4</v>
      </c>
      <c r="ET304" s="48">
        <f t="shared" si="70"/>
        <v>0</v>
      </c>
      <c r="EU304" s="48" t="b">
        <f t="shared" si="71"/>
        <v>1</v>
      </c>
      <c r="EV304" s="48" t="str">
        <f t="shared" si="72"/>
        <v/>
      </c>
      <c r="EW304" s="48" t="str">
        <f t="shared" si="73"/>
        <v>VIRTUAL</v>
      </c>
    </row>
    <row r="305" spans="2:153" x14ac:dyDescent="0.3">
      <c r="B305" s="383">
        <v>302</v>
      </c>
      <c r="C305" s="107" t="s">
        <v>1110</v>
      </c>
      <c r="D305" s="82">
        <f>SUMIF('Planificación 2026-1'!W:W,C305,'Planificación 2026-1'!R:R)</f>
        <v>18</v>
      </c>
      <c r="E305" s="385" t="s">
        <v>319</v>
      </c>
      <c r="F305" s="103"/>
      <c r="G305" s="107" t="s">
        <v>279</v>
      </c>
      <c r="H305" s="387" t="s">
        <v>446</v>
      </c>
      <c r="I305" s="77" t="str">
        <f>IF(SUM(COUNTIFS('Planificación 2026-1'!E:E,"PRINCIPAL",'Planificación 2026-1'!W:W,C305,'Planificación 2026-1'!G:G,"AF"))&gt;0,"P01"," ")</f>
        <v xml:space="preserve"> </v>
      </c>
      <c r="J305" s="78" t="str">
        <f>IF(SUM(COUNTIFS('Planificación 2026-1'!E:E,"PRINCIPAL",'Planificación 2026-1'!W:W,C305,'Planificación 2026-1'!G:G,"EN"))&gt;0,"P02"," ")</f>
        <v xml:space="preserve"> </v>
      </c>
      <c r="K305" s="78" t="str">
        <f>IF(SUM(COUNTIFS('Planificación 2026-1'!E:E,"PRINCIPAL",'Planificación 2026-1'!W:W,C305,'Planificación 2026-1'!G:G,"IS"))&gt;0,"P03"," ")</f>
        <v xml:space="preserve"> </v>
      </c>
      <c r="L305" s="78" t="str">
        <f>IF(SUM(COUNTIFS('Planificación 2026-1'!E:E,"PRINCIPAL",'Planificación 2026-1'!W:W,C305,'Planificación 2026-1'!G:G,"PS"))&gt;0,"P04"," ")</f>
        <v xml:space="preserve"> </v>
      </c>
      <c r="M305" s="78"/>
      <c r="N305" s="78" t="str">
        <f>IF(SUM(COUNTIFS('Planificación 2026-1'!E:E,"PRINCIPAL",'Planificación 2026-1'!W:W,C305,'Planificación 2026-1'!G:G,"IN"))&gt;0,"P06"," ")</f>
        <v xml:space="preserve"> </v>
      </c>
      <c r="O305" s="78" t="str">
        <f>IF(SUM(COUNTIFS('Planificación 2026-1'!E:E,"PRINCIPAL",'Planificación 2026-1'!W:W,C305,'Planificación 2026-1'!G:G,"CA"))&gt;0,"P07"," ")</f>
        <v xml:space="preserve"> </v>
      </c>
      <c r="P305" s="78" t="str">
        <f>IF(SUM(COUNTIFS('Planificación 2026-1'!E:E,"PRINCIPAL",'Planificación 2026-1'!W:W,C305,'Planificación 2026-1'!G:G,"DE"))&gt;0,"P08"," ")</f>
        <v xml:space="preserve"> </v>
      </c>
      <c r="Q305" s="78" t="str">
        <f>IF(SUM(COUNTIFS('Planificación 2026-1'!E:E,"PRINCIPAL",'Planificación 2026-1'!W:W,C305,'Planificación 2026-1'!G:G,"OB"))&gt;0,"P09"," ")</f>
        <v xml:space="preserve"> </v>
      </c>
      <c r="R305" s="78" t="str">
        <f>IF(SUM(COUNTIFS('Planificación 2026-1'!E:E,"PRINCIPAL",'Planificación 2026-1'!W:W,C305,'Planificación 2026-1'!G:G,"MH"))&gt;0,"P31"," ")</f>
        <v xml:space="preserve"> </v>
      </c>
      <c r="S305" s="78" t="str">
        <f>IF(SUM(COUNTIFS('Planificación 2026-1'!E:E,"PRINCIPAL",'Planificación 2026-1'!W:W,C305,'Planificación 2026-1'!G:G,"IC"))&gt;0,"P32"," ")</f>
        <v xml:space="preserve"> </v>
      </c>
      <c r="T305" s="78" t="str">
        <f>IF(SUM(COUNTIFS('Planificación 2026-1'!E:E,"PRINCIPAL",'Planificación 2026-1'!W:W,C305,'Planificación 2026-1'!G:G,"AR"))&gt;0,"P34"," ")</f>
        <v xml:space="preserve"> </v>
      </c>
      <c r="U305" s="78" t="str">
        <f>IF(SUM(COUNTIFS('Planificación 2026-1'!E:E,"PRINCIPAL",'Planificación 2026-1'!W:W,C305,'Planificación 2026-1'!G:G,"T1"))&gt;0,"P35"," ")</f>
        <v xml:space="preserve"> </v>
      </c>
      <c r="V305" s="78" t="str">
        <f>IF(SUM(COUNTIFS('Planificación 2026-1'!E:E,"PRINCIPAL",'Planificación 2026-1'!W:W,C305,'Planificación 2026-1'!G:G,"T3"))&gt;0,"P36"," ")</f>
        <v xml:space="preserve"> </v>
      </c>
      <c r="W305" s="78" t="str">
        <f>IF(SUM(COUNTIFS('Planificación 2026-1'!E:E,"PRINCIPAL",'Planificación 2026-1'!W:W,C305,'Planificación 2026-1'!G:G,"T2"))&gt;0,"P37"," ")</f>
        <v xml:space="preserve"> </v>
      </c>
      <c r="X305" s="78" t="str">
        <f>IF(SUM(COUNTIFS('Planificación 2026-1'!E:E,"PRINCIPAL",'Planificación 2026-1'!W:W,C305,'Planificación 2026-1'!G:G,"AE"))&gt;0,"P38"," ")</f>
        <v xml:space="preserve"> </v>
      </c>
      <c r="Y305" s="78" t="str">
        <f>IF(SUM(COUNTIFS('Planificación 2026-1'!E:E,"PRINCIPAL",'Planificación 2026-1'!W:W,C305,'Planificación 2026-1'!G:G,"T4"))&gt;0,"P55"," ")</f>
        <v xml:space="preserve"> </v>
      </c>
      <c r="Z305" s="78" t="str">
        <f>IF(SUM(COUNTIFS('Planificación 2026-1'!E:E,"FILIAL",'Planificación 2026-1'!W:W,C305,'Planificación 2026-1'!G:G,"AF"))&gt;0," P01"," ")</f>
        <v xml:space="preserve"> </v>
      </c>
      <c r="AA305" s="78" t="str">
        <f>IF(SUM(COUNTIFS('Planificación 2026-1'!E:E,"FILIAL",'Planificación 2026-1'!W:W,C305,'Planificación 2026-1'!G:G,"EN"))&gt;0,"P02"," ")</f>
        <v xml:space="preserve"> </v>
      </c>
      <c r="AB305" s="78" t="str">
        <f>IF(SUM(COUNTIFS('Planificación 2026-1'!E:E,"FILIAL",'Planificación 2026-1'!W:W,C305,'Planificación 2026-1'!G:G,"IS"))&gt;0,"P03"," ")</f>
        <v xml:space="preserve"> </v>
      </c>
      <c r="AC305" s="78" t="str">
        <f>IF(SUM(COUNTIFS('Planificación 2026-1'!E:E,"FILIAL",'Planificación 2026-1'!W:W,C305,'Planificación 2026-1'!G:G,"PS"))&gt;0,"P04"," ")</f>
        <v xml:space="preserve"> </v>
      </c>
      <c r="AD305" s="78"/>
      <c r="AE305" s="78" t="str">
        <f>IF(SUM(COUNTIFS('Planificación 2026-1'!E:E,"FILIAL",'Planificación 2026-1'!W:W,C305,'Planificación 2026-1'!G:G,"IN"))&gt;0,"P06"," ")</f>
        <v xml:space="preserve"> </v>
      </c>
      <c r="AF305" s="78" t="str">
        <f>IF(SUM(COUNTIFS('Planificación 2026-1'!E:E,"FILIAL",'Planificación 2026-1'!W:W,C305,'Planificación 2026-1'!G:G,"CA"))&gt;0,"P07"," ")</f>
        <v xml:space="preserve"> </v>
      </c>
      <c r="AG305" s="78" t="str">
        <f>IF(SUM(COUNTIFS('Planificación 2026-1'!E:E,"FILIAL",'Planificación 2026-1'!W:W,C305,'Planificación 2026-1'!G:G,"DE"))&gt;0,"P08"," ")</f>
        <v xml:space="preserve"> </v>
      </c>
      <c r="AH305" s="78" t="str">
        <f>IF(SUM(COUNTIFS('Planificación 2026-1'!E:E,"FILIAL",'Planificación 2026-1'!W:W,C305,'Planificación 2026-1'!G:G,"OB"))&gt;0,"P09"," ")</f>
        <v xml:space="preserve"> </v>
      </c>
      <c r="AI305" s="78" t="str">
        <f>IF(SUM(COUNTIFS('Planificación 2026-1'!E:E,"FILIAL",'Planificación 2026-1'!W:W,C305,'Planificación 2026-1'!G:G,"MH"))&gt;0,"P31"," ")</f>
        <v xml:space="preserve"> </v>
      </c>
      <c r="AJ305" s="78" t="str">
        <f>IF(SUM(COUNTIFS('Planificación 2026-1'!E:E,"FILIAL",'Planificación 2026-1'!W:W,C305,'Planificación 2026-1'!G:G,"IC"))&gt;0,"P32"," ")</f>
        <v xml:space="preserve"> </v>
      </c>
      <c r="AK305" s="78" t="str">
        <f>IF(SUM(COUNTIFS('Planificación 2026-1'!E:E,"FILIAL",'Planificación 2026-1'!W:W,C305,'Planificación 2026-1'!G:G,"AR"))&gt;0,"P34"," ")</f>
        <v xml:space="preserve"> </v>
      </c>
      <c r="AL305" s="78" t="str">
        <f>IF(SUM(COUNTIFS('Planificación 2026-1'!E:E,"FILIAL",'Planificación 2026-1'!W:W,C305,'Planificación 2026-1'!G:G,"T1"))&gt;0,"P35"," ")</f>
        <v xml:space="preserve"> </v>
      </c>
      <c r="AM305" s="78" t="str">
        <f>IF(SUM(COUNTIFS('Planificación 2026-1'!E:E,"FILIAL",'Planificación 2026-1'!W:W,C305,'Planificación 2026-1'!G:G,"T3"))&gt;0,"P36"," ")</f>
        <v xml:space="preserve"> </v>
      </c>
      <c r="AN305" s="78" t="str">
        <f>IF(SUM(COUNTIFS('Planificación 2026-1'!E:E,"FILIAL",'Planificación 2026-1'!W:W,C305,'Planificación 2026-1'!G:G,"T2"))&gt;0,"P37"," ")</f>
        <v xml:space="preserve"> </v>
      </c>
      <c r="AO305" s="78" t="str">
        <f>IF(SUM(COUNTIFS('Planificación 2026-1'!E:E,"FILIAL",'Planificación 2026-1'!W:W,C305,'Planificación 2026-1'!G:G,"AE"))&gt;0,"P38"," ")</f>
        <v xml:space="preserve"> </v>
      </c>
      <c r="AP305" s="78" t="str">
        <f>IF(SUM(COUNTIFS('Planificación 2026-1'!E:E,"FILIAL",'Planificación 2026-1'!W:W,C305,'Planificación 2026-1'!G:G,"T4"))&gt;0,"P55"," ")</f>
        <v xml:space="preserve"> </v>
      </c>
      <c r="AQ305" s="78" t="str">
        <f>IF(SUM(COUNTIFS('Planificación 2026-1'!E:E,"SUNAMPE",'Planificación 2026-1'!W:W,C305,'Planificación 2026-1'!G:G,"AF"))&gt;0," P01"," ")</f>
        <v xml:space="preserve"> </v>
      </c>
      <c r="AR305" s="78" t="str">
        <f>IF(SUM(COUNTIFS('Planificación 2026-1'!E:E,"SUNAMPE",'Planificación 2026-1'!W:W,C305,'Planificación 2026-1'!G:G,"EN"))&gt;0,"P02"," ")</f>
        <v xml:space="preserve"> </v>
      </c>
      <c r="AS305" s="78" t="str">
        <f>IF(SUM(COUNTIFS('Planificación 2026-1'!E:E,"SUNAMPE",'Planificación 2026-1'!W:W,C305,'Planificación 2026-1'!G:G,"IS"))&gt;0,"P03"," ")</f>
        <v xml:space="preserve"> </v>
      </c>
      <c r="AT305" s="78" t="str">
        <f>IF(SUM(COUNTIFS('Planificación 2026-1'!E:E,"SUNAMPE",'Planificación 2026-1'!W:W,C305,'Planificación 2026-1'!G:G,"PS"))&gt;0,"P04"," ")</f>
        <v xml:space="preserve"> </v>
      </c>
      <c r="AU305" s="78"/>
      <c r="AV305" s="78" t="str">
        <f>IF(SUM(COUNTIFS('Planificación 2026-1'!E:E,"SUNAMPE",'Planificación 2026-1'!W:W,C305,'Planificación 2026-1'!G:G,"IN"))&gt;0,"P06"," ")</f>
        <v xml:space="preserve"> </v>
      </c>
      <c r="AW305" s="78" t="str">
        <f>IF(SUM(COUNTIFS('Planificación 2026-1'!E:E,"SUNAMPE",'Planificación 2026-1'!W:W,C305,'Planificación 2026-1'!G:G,"CA"))&gt;0,"P07"," ")</f>
        <v xml:space="preserve"> </v>
      </c>
      <c r="AX305" s="78" t="str">
        <f>IF(SUM(COUNTIFS('Planificación 2026-1'!E:E,"SUNAMPE",'Planificación 2026-1'!W:W,C305,'Planificación 2026-1'!G:G,"DE"))&gt;0,"P08"," ")</f>
        <v xml:space="preserve"> </v>
      </c>
      <c r="AY305" s="78" t="str">
        <f>IF(SUM(COUNTIFS('Planificación 2026-1'!E:E,"SUNAMPE",'Planificación 2026-1'!W:W,C305,'Planificación 2026-1'!G:G,"OB"))&gt;0,"P09"," ")</f>
        <v xml:space="preserve"> </v>
      </c>
      <c r="AZ305" s="78" t="str">
        <f>IF(SUM(COUNTIFS('Planificación 2026-1'!E:E,"SUNAMPE",'Planificación 2026-1'!W:W,C305,'Planificación 2026-1'!G:G,"MH"))&gt;0,"P31"," ")</f>
        <v xml:space="preserve"> </v>
      </c>
      <c r="BA305" s="78" t="str">
        <f>IF(SUM(COUNTIFS('Planificación 2026-1'!E:E,"SUNAMPE",'Planificación 2026-1'!W:W,C305,'Planificación 2026-1'!G:G,"IC"))&gt;0,"P32"," ")</f>
        <v xml:space="preserve"> </v>
      </c>
      <c r="BB305" s="78" t="str">
        <f>IF(SUM(COUNTIFS('Planificación 2026-1'!E:E,"SUNAMPE",'Planificación 2026-1'!W:W,C305,'Planificación 2026-1'!G:G,"AR"))&gt;0,"P34"," ")</f>
        <v xml:space="preserve"> </v>
      </c>
      <c r="BC305" s="78" t="str">
        <f>IF(SUM(COUNTIFS('Planificación 2026-1'!E:E,"SUNAMPE",'Planificación 2026-1'!W:W,C305,'Planificación 2026-1'!G:G,"T1"))&gt;0,"P35"," ")</f>
        <v xml:space="preserve"> </v>
      </c>
      <c r="BD305" s="78" t="str">
        <f>IF(SUM(COUNTIFS('Planificación 2026-1'!E:E,"SUNAMPE",'Planificación 2026-1'!W:W,C305,'Planificación 2026-1'!G:G,"T3"))&gt;0,"P36"," ")</f>
        <v>P36</v>
      </c>
      <c r="BE305" s="78" t="str">
        <f>IF(SUM(COUNTIFS('Planificación 2026-1'!E:E,"SUNAMPE",'Planificación 2026-1'!W:W,C305,'Planificación 2026-1'!G:G,"T2"))&gt;0,"P37"," ")</f>
        <v xml:space="preserve"> </v>
      </c>
      <c r="BF305" s="78" t="str">
        <f>IF(SUM(COUNTIFS('Planificación 2026-1'!E:E,"SUNAMPE",'Planificación 2026-1'!W:W,C305,'Planificación 2026-1'!G:G,"AE"))&gt;0,"P38"," ")</f>
        <v xml:space="preserve"> </v>
      </c>
      <c r="BG305" s="78" t="str">
        <f>IF(SUM(COUNTIFS('Planificación 2026-1'!E:E,"SUNAMPE",'Planificación 2026-1'!W:W,C305,'Planificación 2026-1'!G:G,"T4"))&gt;0,"P55"," ")</f>
        <v xml:space="preserve"> </v>
      </c>
      <c r="BH305" s="78" t="str">
        <f>IF(SUM(COUNTIFS('Planificación 2026-1'!E:E,"HUAURA",'Planificación 2026-1'!W:W,C305,'Planificación 2026-1'!G:G,"AF"))&gt;0," P01"," ")</f>
        <v xml:space="preserve"> </v>
      </c>
      <c r="BI305" s="78" t="str">
        <f>IF(SUM(COUNTIFS('Planificación 2026-1'!E:E,"HUAURA",'Planificación 2026-1'!W:W,C305,'Planificación 2026-1'!G:G,"EN"))&gt;0,"P02"," ")</f>
        <v>P02</v>
      </c>
      <c r="BJ305" s="78" t="str">
        <f>IF(SUM(COUNTIFS('Planificación 2026-1'!E:E,"HUAURA",'Planificación 2026-1'!W:W,C305,'Planificación 2026-1'!G:G,"IS"))&gt;0,"P03"," ")</f>
        <v xml:space="preserve"> </v>
      </c>
      <c r="BK305" s="78" t="str">
        <f>IF(SUM(COUNTIFS('Planificación 2026-1'!E:E,"HUAURA",'Planificación 2026-1'!W:W,C305,'Planificación 2026-1'!G:G,"PS"))&gt;0,"P04"," ")</f>
        <v>P04</v>
      </c>
      <c r="BL305" s="78"/>
      <c r="BM305" s="78" t="str">
        <f>IF(SUM(COUNTIFS('Planificación 2026-1'!E:E,"HUAURA",'Planificación 2026-1'!W:W,C305,'Planificación 2026-1'!G:G,"IN"))&gt;0,"P06"," ")</f>
        <v xml:space="preserve"> </v>
      </c>
      <c r="BN305" s="78" t="str">
        <f>IF(SUM(COUNTIFS('Planificación 2026-1'!E:E,"HUAURA",'Planificación 2026-1'!W:W,C305,'Planificación 2026-1'!G:G,"CA"))&gt;0,"P07"," ")</f>
        <v xml:space="preserve"> </v>
      </c>
      <c r="BO305" s="78" t="str">
        <f>IF(SUM(COUNTIFS('Planificación 2026-1'!E:E,"HUAURA",'Planificación 2026-1'!W:W,C305,'Planificación 2026-1'!G:G,"DE"))&gt;0,"P08"," ")</f>
        <v xml:space="preserve"> </v>
      </c>
      <c r="BP305" s="78" t="str">
        <f>IF(SUM(COUNTIFS('Planificación 2026-1'!E:E,"HUAURA",'Planificación 2026-1'!W:W,C305,'Planificación 2026-1'!G:G,"OB"))&gt;0,"P09"," ")</f>
        <v>P09</v>
      </c>
      <c r="BQ305" s="78" t="str">
        <f>IF(SUM(COUNTIFS('Planificación 2026-1'!E:E,"HUAURA",'Planificación 2026-1'!W:W,C305,'Planificación 2026-1'!G:G,"MH"))&gt;0,"P31"," ")</f>
        <v xml:space="preserve"> </v>
      </c>
      <c r="BR305" s="78" t="str">
        <f>IF(SUM(COUNTIFS('Planificación 2026-1'!E:E,"HUAURA",'Planificación 2026-1'!W:W,C305,'Planificación 2026-1'!G:G,"IC"))&gt;0,"P32"," ")</f>
        <v xml:space="preserve"> </v>
      </c>
      <c r="BS305" s="78" t="str">
        <f>IF(SUM(COUNTIFS('Planificación 2026-1'!E:E,"HUAURA",'Planificación 2026-1'!W:W,C305,'Planificación 2026-1'!G:G,"AR"))&gt;0,"P34"," ")</f>
        <v xml:space="preserve"> </v>
      </c>
      <c r="BT305" s="78" t="str">
        <f>IF(SUM(COUNTIFS('Planificación 2026-1'!E:E,"HUAURA",'Planificación 2026-1'!W:W,C305,'Planificación 2026-1'!G:G,"T1"))&gt;0,"P35"," ")</f>
        <v xml:space="preserve"> </v>
      </c>
      <c r="BU305" s="78" t="str">
        <f>IF(SUM(COUNTIFS('Planificación 2026-1'!E:E,"HUAURA",'Planificación 2026-1'!W:W,C305,'Planificación 2026-1'!G:G,"T3"))&gt;0,"P36"," ")</f>
        <v xml:space="preserve"> </v>
      </c>
      <c r="BV305" s="78" t="str">
        <f>IF(SUM(COUNTIFS('Planificación 2026-1'!E:E,"HUAURA",'Planificación 2026-1'!W:W,C305,'Planificación 2026-1'!G:G,"T2"))&gt;0,"P37"," ")</f>
        <v xml:space="preserve"> </v>
      </c>
      <c r="BW305" s="78" t="str">
        <f>IF(SUM(COUNTIFS('Planificación 2026-1'!E:E,"HUAURA",'Planificación 2026-1'!W:W,C305,'Planificación 2026-1'!G:G,"AE"))&gt;0,"P38"," ")</f>
        <v xml:space="preserve"> </v>
      </c>
      <c r="BX305" s="78" t="str">
        <f>IF(SUM(COUNTIFS('Planificación 2026-1'!E:E,"HUAURA",'Planificación 2026-1'!W:W,C305,'Planificación 2026-1'!G:G,"T4"))&gt;0,"P55"," ")</f>
        <v xml:space="preserve"> </v>
      </c>
      <c r="BY305" s="79">
        <f>SUMIFS('Planificación 2026-1'!R:R,'Planificación 2026-1'!W:W,C305,'Planificación 2026-1'!G:G,"AF",'Planificación 2026-1'!H:H,"&gt;2")</f>
        <v>0</v>
      </c>
      <c r="BZ305" s="79">
        <f>SUMIFS('Planificación 2026-1'!R:R,'Planificación 2026-1'!W:W,C305,'Planificación 2026-1'!G:G,"EN",'Planificación 2026-1'!H:H,"&gt;2")</f>
        <v>0</v>
      </c>
      <c r="CA305" s="79">
        <f>SUMIFS('Planificación 2026-1'!R:R,'Planificación 2026-1'!W:W,C305,'Planificación 2026-1'!G:G,"IS",'Planificación 2026-1'!H:H,"&gt;2")</f>
        <v>0</v>
      </c>
      <c r="CB305" s="79">
        <f>SUMIFS('Planificación 2026-1'!R:R,'Planificación 2026-1'!W:W,C305,'Planificación 2026-1'!G:G,"PS",'Planificación 2026-1'!H:H,"&gt;2")</f>
        <v>0</v>
      </c>
      <c r="CC305" s="79">
        <f>SUMIFS('Planificación 2026-1'!R:R,'Planificación 2026-1'!W:W,C305,'Planificación 2026-1'!G:G,"IN",'Planificación 2026-1'!H:H,"&gt;2")</f>
        <v>0</v>
      </c>
      <c r="CD305" s="79">
        <f>SUMIFS('Planificación 2026-1'!R:R,'Planificación 2026-1'!W:W,C305,'Planificación 2026-1'!G:G,"CA",'Planificación 2026-1'!H:H,"&gt;2")</f>
        <v>0</v>
      </c>
      <c r="CE305" s="79">
        <f>SUMIFS('Planificación 2026-1'!R:R,'Planificación 2026-1'!W:W,C305,'Planificación 2026-1'!G:G,"DE",'Planificación 2026-1'!H:H,"&gt;2")</f>
        <v>0</v>
      </c>
      <c r="CF305" s="79">
        <f>SUMIFS('Planificación 2026-1'!R:R,'Planificación 2026-1'!W:W,C305,'Planificación 2026-1'!G:G,"OB",'Planificación 2026-1'!H:H,"&gt;2")</f>
        <v>0</v>
      </c>
      <c r="CG305" s="79">
        <f>SUMIFS('Planificación 2026-1'!R:R,'Planificación 2026-1'!W:W,C305,'Planificación 2026-1'!G:G,"MH",'Planificación 2026-1'!H:H,"&gt;2")</f>
        <v>0</v>
      </c>
      <c r="CH305" s="79">
        <f>SUMIFS('Planificación 2026-1'!R:R,'Planificación 2026-1'!W:W,C305,'Planificación 2026-1'!G:G,"IC",'Planificación 2026-1'!H:H,"&gt;2")</f>
        <v>0</v>
      </c>
      <c r="CI305" s="79">
        <f>SUMIFS('Planificación 2026-1'!R:R,'Planificación 2026-1'!W:W,C305,'Planificación 2026-1'!G:G,"AR",'Planificación 2026-1'!H:H,"&gt;2")</f>
        <v>0</v>
      </c>
      <c r="CJ305" s="79">
        <f>SUMIFS('Planificación 2026-1'!R:R,'Planificación 2026-1'!W:W,C305,'Planificación 2026-1'!G:G,"T1",'Planificación 2026-1'!H:H,"&gt;2")</f>
        <v>0</v>
      </c>
      <c r="CK305" s="79">
        <f>SUMIFS('Planificación 2026-1'!R:R,'Planificación 2026-1'!W:W,C305,'Planificación 2026-1'!G:G,"T3",'Planificación 2026-1'!H:H,"&gt;2")</f>
        <v>0</v>
      </c>
      <c r="CL305" s="79">
        <f>SUMIFS('Planificación 2026-1'!R:R,'Planificación 2026-1'!W:W,C305,'Planificación 2026-1'!G:G,"T2",'Planificación 2026-1'!H:H,"&gt;2")</f>
        <v>0</v>
      </c>
      <c r="CM305" s="79">
        <f>SUMIFS('Planificación 2026-1'!R:R,'Planificación 2026-1'!W:W,C305,'Planificación 2026-1'!G:G,"AE",'Planificación 2026-1'!H:H,"&gt;2")</f>
        <v>0</v>
      </c>
      <c r="CN305" s="79">
        <f>SUMIFS('Planificación 2026-1'!R:R,'Planificación 2026-1'!W:W,C305,'Planificación 2026-1'!G:G,"T4",'Planificación 2026-1'!H:H,"&gt;2")</f>
        <v>0</v>
      </c>
      <c r="CO305" s="79">
        <f>SUMIFS('Planificación 2026-1'!R:R,'Planificación 2026-1'!W:W,C305,'Planificación 2026-1'!G:G,"AF",'Planificación 2026-1'!H:H,"&lt;3")</f>
        <v>0</v>
      </c>
      <c r="CP305" s="79">
        <f>SUMIFS('Planificación 2026-1'!R:R,'Planificación 2026-1'!W:W,C305,'Planificación 2026-1'!G:G,"EN",'Planificación 2026-1'!H:H,"&lt;3")</f>
        <v>5</v>
      </c>
      <c r="CQ305" s="79">
        <f>SUMIFS('Planificación 2026-1'!R:R,'Planificación 2026-1'!W:W,C305,'Planificación 2026-1'!G:G,"IS",'Planificación 2026-1'!H:H,"&lt;3")</f>
        <v>0</v>
      </c>
      <c r="CR305" s="79">
        <f>SUMIFS('Planificación 2026-1'!R:R,'Planificación 2026-1'!W:W,C305,'Planificación 2026-1'!G:G,"PS",'Planificación 2026-1'!H:H,"&lt;3")</f>
        <v>5</v>
      </c>
      <c r="CS305" s="79">
        <f>SUMIFS('Planificación 2026-1'!R:R,'Planificación 2026-1'!W:W,C305,'Planificación 2026-1'!G:G,"IN",'Planificación 2026-1'!H:H,"&lt;3")</f>
        <v>0</v>
      </c>
      <c r="CT305" s="79">
        <f>SUMIFS('Planificación 2026-1'!R:R,'Planificación 2026-1'!W:W,C305,'Planificación 2026-1'!G:G,"CA",'Planificación 2026-1'!H:H,"&lt;3")</f>
        <v>0</v>
      </c>
      <c r="CU305" s="79">
        <f>SUMIFS('Planificación 2026-1'!R:R,'Planificación 2026-1'!W:W,C305,'Planificación 2026-1'!G:G,"DE",'Planificación 2026-1'!H:H,"&lt;3")</f>
        <v>0</v>
      </c>
      <c r="CV305" s="79">
        <f>SUMIFS('Planificación 2026-1'!R:R,'Planificación 2026-1'!W:W,C305,'Planificación 2026-1'!G:G,"OB",'Planificación 2026-1'!H:H,"&lt;3")</f>
        <v>4</v>
      </c>
      <c r="CW305" s="79">
        <f>SUMIFS('Planificación 2026-1'!R:R,'Planificación 2026-1'!W:W,C305,'Planificación 2026-1'!G:G,"MH",'Planificación 2026-1'!H:H,"&lt;3")</f>
        <v>0</v>
      </c>
      <c r="CX305" s="79">
        <f>SUMIFS('Planificación 2026-1'!R:R,'Planificación 2026-1'!W:W,C305,'Planificación 2026-1'!G:G,"IC",'Planificación 2026-1'!H:H,"&lt;3")</f>
        <v>0</v>
      </c>
      <c r="CY305" s="79">
        <f>SUMIFS('Planificación 2026-1'!R:R,'Planificación 2026-1'!W:W,C305,'Planificación 2026-1'!G:G,"AR",'Planificación 2026-1'!H:H,"&lt;3")</f>
        <v>0</v>
      </c>
      <c r="CZ305" s="79">
        <f>SUMIFS('Planificación 2026-1'!R:R,'Planificación 2026-1'!W:W,C305,'Planificación 2026-1'!G:G,"T1",'Planificación 2026-1'!H:H,"&lt;3")</f>
        <v>0</v>
      </c>
      <c r="DA305" s="79">
        <f>SUMIFS('Planificación 2026-1'!R:R,'Planificación 2026-1'!W:W,C305,'Planificación 2026-1'!G:G,"T3",'Planificación 2026-1'!H:H,"&lt;3")</f>
        <v>4</v>
      </c>
      <c r="DB305" s="79">
        <f>SUMIFS('Planificación 2026-1'!R:R,'Planificación 2026-1'!W:W,C305,'Planificación 2026-1'!G:G,"T2",'Planificación 2026-1'!H:H,"&lt;3")</f>
        <v>0</v>
      </c>
      <c r="DC305" s="79">
        <f>SUMIFS('Planificación 2026-1'!R:R,'Planificación 2026-1'!W:W,C305,'Planificación 2026-1'!G:G,"AE",'Planificación 2026-1'!H:H,"&lt;3")</f>
        <v>0</v>
      </c>
      <c r="DD305" s="79">
        <f>SUMIFS('Planificación 2026-1'!R:R,'Planificación 2026-1'!W:W,C305,'Planificación 2026-1'!G:G,"T4",'Planificación 2026-1'!H:H,"&lt;3")</f>
        <v>0</v>
      </c>
      <c r="DE305" s="78" t="str">
        <f t="shared" si="60"/>
        <v/>
      </c>
      <c r="DF305" s="30">
        <f>IF(C305="","",SUMIFS('Planificación 2026-1'!R:R,'Planificación 2026-1'!W:W,C305,'Planificación 2026-1'!E:E,"PRINCIPAL",'Planificación 2026-1'!X:X,"VIRTUAL"))</f>
        <v>0</v>
      </c>
      <c r="DG305" s="30">
        <f>IF(C305="","",SUMIFS('Planificación 2026-1'!R:R,'Planificación 2026-1'!W:W,C305,'Planificación 2026-1'!E:E,"PRINCIPAL",'Planificación 2026-1'!X:X,"PRESENCIAL"))</f>
        <v>0</v>
      </c>
      <c r="DH305" s="30">
        <f>IF(C305="","",SUMIFS('Planificación 2026-1'!R:R,'Planificación 2026-1'!W:W,C305,'Planificación 2026-1'!E:E,"PRINCIPAL",'Planificación 2026-1'!X:X,"HIBRIDO PRESENCIAL"))</f>
        <v>0</v>
      </c>
      <c r="DI305" s="78" t="str">
        <f t="shared" si="61"/>
        <v/>
      </c>
      <c r="DJ305" s="78">
        <f>IF(C305="","",SUMIFS('Planificación 2026-1'!R:R,'Planificación 2026-1'!W:W,C305,'Planificación 2026-1'!E:E,"FILIAL",'Planificación 2026-1'!X:X,"VIRTUAL"))</f>
        <v>0</v>
      </c>
      <c r="DK305" s="80">
        <f>IF(C305="","",SUMIFS('Planificación 2026-1'!R:R,'Planificación 2026-1'!W:W,C305,'Planificación 2026-1'!E:E,"FILIAL",'Planificación 2026-1'!X:X,"PRESENCIAL"))</f>
        <v>0</v>
      </c>
      <c r="DL305" s="42">
        <f>IF(C305="","",SUMIFS('Planificación 2026-1'!R:R,'Planificación 2026-1'!W:W,C305,'Planificación 2026-1'!E:E,"FILIAL",'Planificación 2026-1'!X:X,"HIBRIDO PRESENCIAL"))</f>
        <v>0</v>
      </c>
      <c r="DM305" s="81" t="str">
        <f t="shared" si="62"/>
        <v>P36</v>
      </c>
      <c r="DN305" s="78">
        <f>IF(C305="","",SUMIFS('Planificación 2026-1'!R:R,'Planificación 2026-1'!W:W,C305,'Planificación 2026-1'!E:E,"SUNAMPE",'Planificación 2026-1'!X:X,"VIRTUAL"))</f>
        <v>4</v>
      </c>
      <c r="DO305" s="42">
        <f>IF(C305="","",SUMIFS('Planificación 2026-1'!R:R,'Planificación 2026-1'!W:W,C305,'Planificación 2026-1'!E:E,"SUNAMPE",'Planificación 2026-1'!X:X,"PRESENCIAL"))</f>
        <v>0</v>
      </c>
      <c r="DP305" s="81" t="str">
        <f t="shared" si="63"/>
        <v>P02 P04 P09</v>
      </c>
      <c r="DQ305" s="78">
        <f>IF(C305="","",SUMIFS('Planificación 2026-1'!R:R,'Planificación 2026-1'!W:W,C305,'Planificación 2026-1'!E:E,"HUAURA",'Planificación 2026-1'!X:X,"VIRTUAL"))</f>
        <v>0</v>
      </c>
      <c r="DR305" s="42">
        <f>IF(C305="","",SUMIFS('Planificación 2026-1'!R:R,'Planificación 2026-1'!W:W,C305,'Planificación 2026-1'!E:E,"HUAURA",'Planificación 2026-1'!X:X,"PRESENCIAL"))</f>
        <v>14</v>
      </c>
      <c r="DS305" s="48">
        <f>SUMIFS('Planificación 2026-1'!R:R,'Planificación 2026-1'!W:W,C305,'Planificación 2026-1'!E:E,"PRINCIPAL",'Planificación 2026-1'!X:X,"VIRTUAL",'Planificación 2026-1'!H:H,"&gt;2")</f>
        <v>0</v>
      </c>
      <c r="DT305" s="48">
        <f>SUMIFS('Planificación 2026-1'!R:R,'Planificación 2026-1'!W:W,C305,'Planificación 2026-1'!E:E,"PRINCIPAL",'Planificación 2026-1'!X:X,"&lt;&gt;VIRTUAL",'Planificación 2026-1'!H:H,"&gt;2")</f>
        <v>0</v>
      </c>
      <c r="DU305" s="48">
        <f>SUMIFS('Planificación 2026-1'!R:R,'Planificación 2026-1'!W:W,C305,'Planificación 2026-1'!E:E,"SUNAMPE",'Planificación 2026-1'!X:X,"VIRTUAL",'Planificación 2026-1'!H:H,"&gt;2")</f>
        <v>0</v>
      </c>
      <c r="DV305" s="48">
        <f>SUMIFS('Planificación 2026-1'!R:R,'Planificación 2026-1'!W:W,C305,'Planificación 2026-1'!E:E,"SUNAMPE",'Planificación 2026-1'!X:X,"&lt;&gt;VIRTUAL",'Planificación 2026-1'!H:H,"&gt;2")</f>
        <v>0</v>
      </c>
      <c r="DW305" s="48">
        <f>SUMIFS('Planificación 2026-1'!R:R,'Planificación 2026-1'!W:W,C305,'Planificación 2026-1'!E:E,"FILIAL",'Planificación 2026-1'!X:X,"VIRTUAL",'Planificación 2026-1'!H:H,"&gt;2")</f>
        <v>0</v>
      </c>
      <c r="DX305" s="48">
        <f>SUMIFS('Planificación 2026-1'!R:R,'Planificación 2026-1'!W:W,C305,'Planificación 2026-1'!E:E,"FILIAL",'Planificación 2026-1'!X:X,"&lt;&gt;VIRTUAL",'Planificación 2026-1'!H:H,"&gt;2")</f>
        <v>0</v>
      </c>
      <c r="DY305" s="48">
        <f>SUMIFS('Planificación 2026-1'!R:R,'Planificación 2026-1'!W:W,C305,'Planificación 2026-1'!E:E,"PORUMA",'Planificación 2026-1'!X:X,"VIRTUAL",'Planificación 2026-1'!H:H,"&gt;2")</f>
        <v>0</v>
      </c>
      <c r="DZ305" s="48">
        <f>SUMIFS('Planificación 2026-1'!R:R,'Planificación 2026-1'!W:W,C305,'Planificación 2026-1'!E:E,"PORUMA",'Planificación 2026-1'!X:X,"&lt;&gt;VIRTUAL",'Planificación 2026-1'!H:H,"&gt;2")</f>
        <v>0</v>
      </c>
      <c r="EA305" s="48">
        <f>SUMIFS('Planificación 2026-1'!R:R,'Planificación 2026-1'!W:W,C305,'Planificación 2026-1'!E:E,"HUAURA",'Planificación 2026-1'!X:X,"VIRTUAL",'Planificación 2026-1'!H:H,"&gt;2")</f>
        <v>0</v>
      </c>
      <c r="EB305" s="48">
        <f>SUMIFS('Planificación 2026-1'!R:R,'Planificación 2026-1'!W:W,C305,'Planificación 2026-1'!E:E,"HUAURA",'Planificación 2026-1'!X:X,"&lt;&gt;VIRTUAL",'Planificación 2026-1'!H:H,"&gt;2")</f>
        <v>0</v>
      </c>
      <c r="EC305" s="48">
        <f>SUMIFS('Planificación 2026-1'!R:R,'Planificación 2026-1'!W:W,C305,'Planificación 2026-1'!E:E,"PRINCIPAL",'Planificación 2026-1'!X:X,"VIRTUAL",'Planificación 2026-1'!H:H,"&lt;3")</f>
        <v>0</v>
      </c>
      <c r="ED305" s="48">
        <f>SUMIFS('Planificación 2026-1'!R:R,'Planificación 2026-1'!W:W,C305,'Planificación 2026-1'!E:E,"PRINCIPAL",'Planificación 2026-1'!X:X,"&lt;&gt;VIRTUAL",'Planificación 2026-1'!H:H,"&lt;3")</f>
        <v>0</v>
      </c>
      <c r="EE305" s="48">
        <f>SUMIFS('Planificación 2026-1'!R:R,'Planificación 2026-1'!W:W,C305,'Planificación 2026-1'!E:E,"SUNAMPE",'Planificación 2026-1'!X:X,"VIRTUAL",'Planificación 2026-1'!H:H,"&lt;3")</f>
        <v>4</v>
      </c>
      <c r="EF305" s="48">
        <f>SUMIFS('Planificación 2026-1'!R:R,'Planificación 2026-1'!W:W,C305,'Planificación 2026-1'!E:E,"SUNAMPE",'Planificación 2026-1'!X:X,"&lt;&gt;VIRTUAL",'Planificación 2026-1'!H:H,"&lt;3")</f>
        <v>0</v>
      </c>
      <c r="EG305" s="48">
        <f>SUMIFS('Planificación 2026-1'!R:R,'Planificación 2026-1'!W:W,C305,'Planificación 2026-1'!E:E,"FILIAL",'Planificación 2026-1'!X:X,"VIRTUAL",'Planificación 2026-1'!H:H,"&lt;3")</f>
        <v>0</v>
      </c>
      <c r="EH305" s="48">
        <f>SUMIFS('Planificación 2026-1'!R:R,'Planificación 2026-1'!W:W,C305,'Planificación 2026-1'!E:E,"FILIAL",'Planificación 2026-1'!X:X,"&lt;&gt;VIRTUAL",'Planificación 2026-1'!H:H,"&lt;3")</f>
        <v>0</v>
      </c>
      <c r="EI305" s="48">
        <f>SUMIFS('Planificación 2026-1'!R:R,'Planificación 2026-1'!W:W,C305,'Planificación 2026-1'!E:E,"PORUMA",'Planificación 2026-1'!X:X,"VIRTUAL",'Planificación 2026-1'!H:H,"&lt;3")</f>
        <v>0</v>
      </c>
      <c r="EJ305" s="48">
        <f>SUMIFS('Planificación 2026-1'!R:R,'Planificación 2026-1'!W:W,C305,'Planificación 2026-1'!E:E,"PORUMA",'Planificación 2026-1'!X:X,"&lt;&gt;VIRTUAL",'Planificación 2026-1'!H:H,"&lt;3")</f>
        <v>0</v>
      </c>
      <c r="EK305" s="48">
        <f>SUMIFS('Planificación 2026-1'!R:R,'Planificación 2026-1'!W:W,C305,'Planificación 2026-1'!E:E,"HUAURA",'Planificación 2026-1'!X:X,"VIRTUAL",'Planificación 2026-1'!H:H,"&lt;3")</f>
        <v>0</v>
      </c>
      <c r="EL305" s="48">
        <f>SUMIFS('Planificación 2026-1'!R:R,'Planificación 2026-1'!W:W,C305,'Planificación 2026-1'!E:E,"HUAURA",'Planificación 2026-1'!X:X,"&lt;&gt;VIRTUAL",'Planificación 2026-1'!H:H,"&lt;3")</f>
        <v>14</v>
      </c>
      <c r="EM305" s="48">
        <f t="shared" si="64"/>
        <v>0</v>
      </c>
      <c r="EN305" s="48">
        <f t="shared" si="65"/>
        <v>14</v>
      </c>
      <c r="EO305" s="48">
        <f t="shared" si="66"/>
        <v>0</v>
      </c>
      <c r="EP305" s="48">
        <f t="shared" si="67"/>
        <v>0</v>
      </c>
      <c r="EQ305" s="48">
        <f t="shared" si="68"/>
        <v>4</v>
      </c>
      <c r="ER305" s="48"/>
      <c r="ES305" s="48">
        <f t="shared" si="69"/>
        <v>4</v>
      </c>
      <c r="ET305" s="48">
        <f t="shared" si="70"/>
        <v>14</v>
      </c>
      <c r="EU305" s="48" t="b">
        <f t="shared" si="71"/>
        <v>1</v>
      </c>
      <c r="EV305" s="48" t="str">
        <f t="shared" si="72"/>
        <v/>
      </c>
      <c r="EW305" s="48" t="str">
        <f t="shared" si="73"/>
        <v>MAS PRESENCIAL</v>
      </c>
    </row>
    <row r="306" spans="2:153" x14ac:dyDescent="0.3">
      <c r="B306" s="383">
        <v>303</v>
      </c>
      <c r="C306" s="107" t="s">
        <v>1119</v>
      </c>
      <c r="D306" s="82">
        <f>SUMIF('Planificación 2026-1'!W:W,C306,'Planificación 2026-1'!R:R)</f>
        <v>10</v>
      </c>
      <c r="E306" s="385" t="s">
        <v>319</v>
      </c>
      <c r="F306" s="103"/>
      <c r="G306" s="107" t="s">
        <v>328</v>
      </c>
      <c r="H306" s="107" t="s">
        <v>448</v>
      </c>
      <c r="I306" s="77" t="str">
        <f>IF(SUM(COUNTIFS('Planificación 2026-1'!E:E,"PRINCIPAL",'Planificación 2026-1'!W:W,C306,'Planificación 2026-1'!G:G,"AF"))&gt;0,"P01"," ")</f>
        <v xml:space="preserve"> </v>
      </c>
      <c r="J306" s="78" t="str">
        <f>IF(SUM(COUNTIFS('Planificación 2026-1'!E:E,"PRINCIPAL",'Planificación 2026-1'!W:W,C306,'Planificación 2026-1'!G:G,"EN"))&gt;0,"P02"," ")</f>
        <v xml:space="preserve"> </v>
      </c>
      <c r="K306" s="78" t="str">
        <f>IF(SUM(COUNTIFS('Planificación 2026-1'!E:E,"PRINCIPAL",'Planificación 2026-1'!W:W,C306,'Planificación 2026-1'!G:G,"IS"))&gt;0,"P03"," ")</f>
        <v xml:space="preserve"> </v>
      </c>
      <c r="L306" s="78" t="str">
        <f>IF(SUM(COUNTIFS('Planificación 2026-1'!E:E,"PRINCIPAL",'Planificación 2026-1'!W:W,C306,'Planificación 2026-1'!G:G,"PS"))&gt;0,"P04"," ")</f>
        <v xml:space="preserve"> </v>
      </c>
      <c r="M306" s="78"/>
      <c r="N306" s="78" t="str">
        <f>IF(SUM(COUNTIFS('Planificación 2026-1'!E:E,"PRINCIPAL",'Planificación 2026-1'!W:W,C306,'Planificación 2026-1'!G:G,"IN"))&gt;0,"P06"," ")</f>
        <v xml:space="preserve"> </v>
      </c>
      <c r="O306" s="78" t="str">
        <f>IF(SUM(COUNTIFS('Planificación 2026-1'!E:E,"PRINCIPAL",'Planificación 2026-1'!W:W,C306,'Planificación 2026-1'!G:G,"CA"))&gt;0,"P07"," ")</f>
        <v xml:space="preserve"> </v>
      </c>
      <c r="P306" s="78" t="str">
        <f>IF(SUM(COUNTIFS('Planificación 2026-1'!E:E,"PRINCIPAL",'Planificación 2026-1'!W:W,C306,'Planificación 2026-1'!G:G,"DE"))&gt;0,"P08"," ")</f>
        <v xml:space="preserve"> </v>
      </c>
      <c r="Q306" s="78" t="str">
        <f>IF(SUM(COUNTIFS('Planificación 2026-1'!E:E,"PRINCIPAL",'Planificación 2026-1'!W:W,C306,'Planificación 2026-1'!G:G,"OB"))&gt;0,"P09"," ")</f>
        <v xml:space="preserve"> </v>
      </c>
      <c r="R306" s="78" t="str">
        <f>IF(SUM(COUNTIFS('Planificación 2026-1'!E:E,"PRINCIPAL",'Planificación 2026-1'!W:W,C306,'Planificación 2026-1'!G:G,"MH"))&gt;0,"P31"," ")</f>
        <v xml:space="preserve"> </v>
      </c>
      <c r="S306" s="78" t="str">
        <f>IF(SUM(COUNTIFS('Planificación 2026-1'!E:E,"PRINCIPAL",'Planificación 2026-1'!W:W,C306,'Planificación 2026-1'!G:G,"IC"))&gt;0,"P32"," ")</f>
        <v xml:space="preserve"> </v>
      </c>
      <c r="T306" s="78" t="str">
        <f>IF(SUM(COUNTIFS('Planificación 2026-1'!E:E,"PRINCIPAL",'Planificación 2026-1'!W:W,C306,'Planificación 2026-1'!G:G,"AR"))&gt;0,"P34"," ")</f>
        <v xml:space="preserve"> </v>
      </c>
      <c r="U306" s="78" t="str">
        <f>IF(SUM(COUNTIFS('Planificación 2026-1'!E:E,"PRINCIPAL",'Planificación 2026-1'!W:W,C306,'Planificación 2026-1'!G:G,"T1"))&gt;0,"P35"," ")</f>
        <v xml:space="preserve"> </v>
      </c>
      <c r="V306" s="78" t="str">
        <f>IF(SUM(COUNTIFS('Planificación 2026-1'!E:E,"PRINCIPAL",'Planificación 2026-1'!W:W,C306,'Planificación 2026-1'!G:G,"T3"))&gt;0,"P36"," ")</f>
        <v xml:space="preserve"> </v>
      </c>
      <c r="W306" s="78" t="str">
        <f>IF(SUM(COUNTIFS('Planificación 2026-1'!E:E,"PRINCIPAL",'Planificación 2026-1'!W:W,C306,'Planificación 2026-1'!G:G,"T2"))&gt;0,"P37"," ")</f>
        <v xml:space="preserve"> </v>
      </c>
      <c r="X306" s="78" t="str">
        <f>IF(SUM(COUNTIFS('Planificación 2026-1'!E:E,"PRINCIPAL",'Planificación 2026-1'!W:W,C306,'Planificación 2026-1'!G:G,"AE"))&gt;0,"P38"," ")</f>
        <v xml:space="preserve"> </v>
      </c>
      <c r="Y306" s="78" t="str">
        <f>IF(SUM(COUNTIFS('Planificación 2026-1'!E:E,"PRINCIPAL",'Planificación 2026-1'!W:W,C306,'Planificación 2026-1'!G:G,"T4"))&gt;0,"P55"," ")</f>
        <v xml:space="preserve"> </v>
      </c>
      <c r="Z306" s="78" t="str">
        <f>IF(SUM(COUNTIFS('Planificación 2026-1'!E:E,"FILIAL",'Planificación 2026-1'!W:W,C306,'Planificación 2026-1'!G:G,"AF"))&gt;0," P01"," ")</f>
        <v xml:space="preserve"> </v>
      </c>
      <c r="AA306" s="78" t="str">
        <f>IF(SUM(COUNTIFS('Planificación 2026-1'!E:E,"FILIAL",'Planificación 2026-1'!W:W,C306,'Planificación 2026-1'!G:G,"EN"))&gt;0,"P02"," ")</f>
        <v xml:space="preserve"> </v>
      </c>
      <c r="AB306" s="78" t="str">
        <f>IF(SUM(COUNTIFS('Planificación 2026-1'!E:E,"FILIAL",'Planificación 2026-1'!W:W,C306,'Planificación 2026-1'!G:G,"IS"))&gt;0,"P03"," ")</f>
        <v xml:space="preserve"> </v>
      </c>
      <c r="AC306" s="78" t="str">
        <f>IF(SUM(COUNTIFS('Planificación 2026-1'!E:E,"FILIAL",'Planificación 2026-1'!W:W,C306,'Planificación 2026-1'!G:G,"PS"))&gt;0,"P04"," ")</f>
        <v xml:space="preserve"> </v>
      </c>
      <c r="AD306" s="78"/>
      <c r="AE306" s="78" t="str">
        <f>IF(SUM(COUNTIFS('Planificación 2026-1'!E:E,"FILIAL",'Planificación 2026-1'!W:W,C306,'Planificación 2026-1'!G:G,"IN"))&gt;0,"P06"," ")</f>
        <v xml:space="preserve"> </v>
      </c>
      <c r="AF306" s="78" t="str">
        <f>IF(SUM(COUNTIFS('Planificación 2026-1'!E:E,"FILIAL",'Planificación 2026-1'!W:W,C306,'Planificación 2026-1'!G:G,"CA"))&gt;0,"P07"," ")</f>
        <v xml:space="preserve"> </v>
      </c>
      <c r="AG306" s="78" t="str">
        <f>IF(SUM(COUNTIFS('Planificación 2026-1'!E:E,"FILIAL",'Planificación 2026-1'!W:W,C306,'Planificación 2026-1'!G:G,"DE"))&gt;0,"P08"," ")</f>
        <v xml:space="preserve"> </v>
      </c>
      <c r="AH306" s="78" t="str">
        <f>IF(SUM(COUNTIFS('Planificación 2026-1'!E:E,"FILIAL",'Planificación 2026-1'!W:W,C306,'Planificación 2026-1'!G:G,"OB"))&gt;0,"P09"," ")</f>
        <v xml:space="preserve"> </v>
      </c>
      <c r="AI306" s="78" t="str">
        <f>IF(SUM(COUNTIFS('Planificación 2026-1'!E:E,"FILIAL",'Planificación 2026-1'!W:W,C306,'Planificación 2026-1'!G:G,"MH"))&gt;0,"P31"," ")</f>
        <v xml:space="preserve"> </v>
      </c>
      <c r="AJ306" s="78" t="str">
        <f>IF(SUM(COUNTIFS('Planificación 2026-1'!E:E,"FILIAL",'Planificación 2026-1'!W:W,C306,'Planificación 2026-1'!G:G,"IC"))&gt;0,"P32"," ")</f>
        <v xml:space="preserve"> </v>
      </c>
      <c r="AK306" s="78" t="str">
        <f>IF(SUM(COUNTIFS('Planificación 2026-1'!E:E,"FILIAL",'Planificación 2026-1'!W:W,C306,'Planificación 2026-1'!G:G,"AR"))&gt;0,"P34"," ")</f>
        <v xml:space="preserve"> </v>
      </c>
      <c r="AL306" s="78" t="str">
        <f>IF(SUM(COUNTIFS('Planificación 2026-1'!E:E,"FILIAL",'Planificación 2026-1'!W:W,C306,'Planificación 2026-1'!G:G,"T1"))&gt;0,"P35"," ")</f>
        <v xml:space="preserve"> </v>
      </c>
      <c r="AM306" s="78" t="str">
        <f>IF(SUM(COUNTIFS('Planificación 2026-1'!E:E,"FILIAL",'Planificación 2026-1'!W:W,C306,'Planificación 2026-1'!G:G,"T3"))&gt;0,"P36"," ")</f>
        <v xml:space="preserve"> </v>
      </c>
      <c r="AN306" s="78" t="str">
        <f>IF(SUM(COUNTIFS('Planificación 2026-1'!E:E,"FILIAL",'Planificación 2026-1'!W:W,C306,'Planificación 2026-1'!G:G,"T2"))&gt;0,"P37"," ")</f>
        <v xml:space="preserve"> </v>
      </c>
      <c r="AO306" s="78" t="str">
        <f>IF(SUM(COUNTIFS('Planificación 2026-1'!E:E,"FILIAL",'Planificación 2026-1'!W:W,C306,'Planificación 2026-1'!G:G,"AE"))&gt;0,"P38"," ")</f>
        <v xml:space="preserve"> </v>
      </c>
      <c r="AP306" s="78" t="str">
        <f>IF(SUM(COUNTIFS('Planificación 2026-1'!E:E,"FILIAL",'Planificación 2026-1'!W:W,C306,'Planificación 2026-1'!G:G,"T4"))&gt;0,"P55"," ")</f>
        <v xml:space="preserve"> </v>
      </c>
      <c r="AQ306" s="78" t="str">
        <f>IF(SUM(COUNTIFS('Planificación 2026-1'!E:E,"SUNAMPE",'Planificación 2026-1'!W:W,C306,'Planificación 2026-1'!G:G,"AF"))&gt;0," P01"," ")</f>
        <v xml:space="preserve"> </v>
      </c>
      <c r="AR306" s="78" t="str">
        <f>IF(SUM(COUNTIFS('Planificación 2026-1'!E:E,"SUNAMPE",'Planificación 2026-1'!W:W,C306,'Planificación 2026-1'!G:G,"EN"))&gt;0,"P02"," ")</f>
        <v xml:space="preserve"> </v>
      </c>
      <c r="AS306" s="78" t="str">
        <f>IF(SUM(COUNTIFS('Planificación 2026-1'!E:E,"SUNAMPE",'Planificación 2026-1'!W:W,C306,'Planificación 2026-1'!G:G,"IS"))&gt;0,"P03"," ")</f>
        <v xml:space="preserve"> </v>
      </c>
      <c r="AT306" s="78" t="str">
        <f>IF(SUM(COUNTIFS('Planificación 2026-1'!E:E,"SUNAMPE",'Planificación 2026-1'!W:W,C306,'Planificación 2026-1'!G:G,"PS"))&gt;0,"P04"," ")</f>
        <v xml:space="preserve"> </v>
      </c>
      <c r="AU306" s="78"/>
      <c r="AV306" s="78" t="str">
        <f>IF(SUM(COUNTIFS('Planificación 2026-1'!E:E,"SUNAMPE",'Planificación 2026-1'!W:W,C306,'Planificación 2026-1'!G:G,"IN"))&gt;0,"P06"," ")</f>
        <v xml:space="preserve"> </v>
      </c>
      <c r="AW306" s="78" t="str">
        <f>IF(SUM(COUNTIFS('Planificación 2026-1'!E:E,"SUNAMPE",'Planificación 2026-1'!W:W,C306,'Planificación 2026-1'!G:G,"CA"))&gt;0,"P07"," ")</f>
        <v xml:space="preserve"> </v>
      </c>
      <c r="AX306" s="78" t="str">
        <f>IF(SUM(COUNTIFS('Planificación 2026-1'!E:E,"SUNAMPE",'Planificación 2026-1'!W:W,C306,'Planificación 2026-1'!G:G,"DE"))&gt;0,"P08"," ")</f>
        <v xml:space="preserve"> </v>
      </c>
      <c r="AY306" s="78" t="str">
        <f>IF(SUM(COUNTIFS('Planificación 2026-1'!E:E,"SUNAMPE",'Planificación 2026-1'!W:W,C306,'Planificación 2026-1'!G:G,"OB"))&gt;0,"P09"," ")</f>
        <v xml:space="preserve"> </v>
      </c>
      <c r="AZ306" s="78" t="str">
        <f>IF(SUM(COUNTIFS('Planificación 2026-1'!E:E,"SUNAMPE",'Planificación 2026-1'!W:W,C306,'Planificación 2026-1'!G:G,"MH"))&gt;0,"P31"," ")</f>
        <v xml:space="preserve"> </v>
      </c>
      <c r="BA306" s="78" t="str">
        <f>IF(SUM(COUNTIFS('Planificación 2026-1'!E:E,"SUNAMPE",'Planificación 2026-1'!W:W,C306,'Planificación 2026-1'!G:G,"IC"))&gt;0,"P32"," ")</f>
        <v xml:space="preserve"> </v>
      </c>
      <c r="BB306" s="78" t="str">
        <f>IF(SUM(COUNTIFS('Planificación 2026-1'!E:E,"SUNAMPE",'Planificación 2026-1'!W:W,C306,'Planificación 2026-1'!G:G,"AR"))&gt;0,"P34"," ")</f>
        <v xml:space="preserve"> </v>
      </c>
      <c r="BC306" s="78" t="str">
        <f>IF(SUM(COUNTIFS('Planificación 2026-1'!E:E,"SUNAMPE",'Planificación 2026-1'!W:W,C306,'Planificación 2026-1'!G:G,"T1"))&gt;0,"P35"," ")</f>
        <v xml:space="preserve"> </v>
      </c>
      <c r="BD306" s="78" t="str">
        <f>IF(SUM(COUNTIFS('Planificación 2026-1'!E:E,"SUNAMPE",'Planificación 2026-1'!W:W,C306,'Planificación 2026-1'!G:G,"T3"))&gt;0,"P36"," ")</f>
        <v xml:space="preserve"> </v>
      </c>
      <c r="BE306" s="78" t="str">
        <f>IF(SUM(COUNTIFS('Planificación 2026-1'!E:E,"SUNAMPE",'Planificación 2026-1'!W:W,C306,'Planificación 2026-1'!G:G,"T2"))&gt;0,"P37"," ")</f>
        <v xml:space="preserve"> </v>
      </c>
      <c r="BF306" s="78" t="str">
        <f>IF(SUM(COUNTIFS('Planificación 2026-1'!E:E,"SUNAMPE",'Planificación 2026-1'!W:W,C306,'Planificación 2026-1'!G:G,"AE"))&gt;0,"P38"," ")</f>
        <v xml:space="preserve"> </v>
      </c>
      <c r="BG306" s="78" t="str">
        <f>IF(SUM(COUNTIFS('Planificación 2026-1'!E:E,"SUNAMPE",'Planificación 2026-1'!W:W,C306,'Planificación 2026-1'!G:G,"T4"))&gt;0,"P55"," ")</f>
        <v xml:space="preserve"> </v>
      </c>
      <c r="BH306" s="78" t="str">
        <f>IF(SUM(COUNTIFS('Planificación 2026-1'!E:E,"HUAURA",'Planificación 2026-1'!W:W,C306,'Planificación 2026-1'!G:G,"AF"))&gt;0," P01"," ")</f>
        <v xml:space="preserve"> </v>
      </c>
      <c r="BI306" s="78" t="str">
        <f>IF(SUM(COUNTIFS('Planificación 2026-1'!E:E,"HUAURA",'Planificación 2026-1'!W:W,C306,'Planificación 2026-1'!G:G,"EN"))&gt;0,"P02"," ")</f>
        <v xml:space="preserve"> </v>
      </c>
      <c r="BJ306" s="78" t="str">
        <f>IF(SUM(COUNTIFS('Planificación 2026-1'!E:E,"HUAURA",'Planificación 2026-1'!W:W,C306,'Planificación 2026-1'!G:G,"IS"))&gt;0,"P03"," ")</f>
        <v xml:space="preserve"> </v>
      </c>
      <c r="BK306" s="78" t="str">
        <f>IF(SUM(COUNTIFS('Planificación 2026-1'!E:E,"HUAURA",'Planificación 2026-1'!W:W,C306,'Planificación 2026-1'!G:G,"PS"))&gt;0,"P04"," ")</f>
        <v xml:space="preserve"> </v>
      </c>
      <c r="BL306" s="78"/>
      <c r="BM306" s="78" t="str">
        <f>IF(SUM(COUNTIFS('Planificación 2026-1'!E:E,"HUAURA",'Planificación 2026-1'!W:W,C306,'Planificación 2026-1'!G:G,"IN"))&gt;0,"P06"," ")</f>
        <v xml:space="preserve"> </v>
      </c>
      <c r="BN306" s="78" t="str">
        <f>IF(SUM(COUNTIFS('Planificación 2026-1'!E:E,"HUAURA",'Planificación 2026-1'!W:W,C306,'Planificación 2026-1'!G:G,"CA"))&gt;0,"P07"," ")</f>
        <v xml:space="preserve"> </v>
      </c>
      <c r="BO306" s="78" t="str">
        <f>IF(SUM(COUNTIFS('Planificación 2026-1'!E:E,"HUAURA",'Planificación 2026-1'!W:W,C306,'Planificación 2026-1'!G:G,"DE"))&gt;0,"P08"," ")</f>
        <v xml:space="preserve"> </v>
      </c>
      <c r="BP306" s="78" t="str">
        <f>IF(SUM(COUNTIFS('Planificación 2026-1'!E:E,"HUAURA",'Planificación 2026-1'!W:W,C306,'Planificación 2026-1'!G:G,"OB"))&gt;0,"P09"," ")</f>
        <v xml:space="preserve"> </v>
      </c>
      <c r="BQ306" s="78" t="str">
        <f>IF(SUM(COUNTIFS('Planificación 2026-1'!E:E,"HUAURA",'Planificación 2026-1'!W:W,C306,'Planificación 2026-1'!G:G,"MH"))&gt;0,"P31"," ")</f>
        <v xml:space="preserve"> </v>
      </c>
      <c r="BR306" s="78" t="str">
        <f>IF(SUM(COUNTIFS('Planificación 2026-1'!E:E,"HUAURA",'Planificación 2026-1'!W:W,C306,'Planificación 2026-1'!G:G,"IC"))&gt;0,"P32"," ")</f>
        <v xml:space="preserve"> </v>
      </c>
      <c r="BS306" s="78" t="str">
        <f>IF(SUM(COUNTIFS('Planificación 2026-1'!E:E,"HUAURA",'Planificación 2026-1'!W:W,C306,'Planificación 2026-1'!G:G,"AR"))&gt;0,"P34"," ")</f>
        <v xml:space="preserve"> </v>
      </c>
      <c r="BT306" s="78" t="str">
        <f>IF(SUM(COUNTIFS('Planificación 2026-1'!E:E,"HUAURA",'Planificación 2026-1'!W:W,C306,'Planificación 2026-1'!G:G,"T1"))&gt;0,"P35"," ")</f>
        <v xml:space="preserve"> </v>
      </c>
      <c r="BU306" s="78" t="str">
        <f>IF(SUM(COUNTIFS('Planificación 2026-1'!E:E,"HUAURA",'Planificación 2026-1'!W:W,C306,'Planificación 2026-1'!G:G,"T3"))&gt;0,"P36"," ")</f>
        <v xml:space="preserve"> </v>
      </c>
      <c r="BV306" s="78" t="str">
        <f>IF(SUM(COUNTIFS('Planificación 2026-1'!E:E,"HUAURA",'Planificación 2026-1'!W:W,C306,'Planificación 2026-1'!G:G,"T2"))&gt;0,"P37"," ")</f>
        <v xml:space="preserve"> </v>
      </c>
      <c r="BW306" s="78" t="str">
        <f>IF(SUM(COUNTIFS('Planificación 2026-1'!E:E,"HUAURA",'Planificación 2026-1'!W:W,C306,'Planificación 2026-1'!G:G,"AE"))&gt;0,"P38"," ")</f>
        <v xml:space="preserve"> </v>
      </c>
      <c r="BX306" s="78" t="str">
        <f>IF(SUM(COUNTIFS('Planificación 2026-1'!E:E,"HUAURA",'Planificación 2026-1'!W:W,C306,'Planificación 2026-1'!G:G,"T4"))&gt;0,"P55"," ")</f>
        <v xml:space="preserve"> </v>
      </c>
      <c r="BY306" s="79">
        <f>SUMIFS('Planificación 2026-1'!R:R,'Planificación 2026-1'!W:W,C306,'Planificación 2026-1'!G:G,"AF",'Planificación 2026-1'!H:H,"&gt;2")</f>
        <v>0</v>
      </c>
      <c r="BZ306" s="79">
        <f>SUMIFS('Planificación 2026-1'!R:R,'Planificación 2026-1'!W:W,C306,'Planificación 2026-1'!G:G,"EN",'Planificación 2026-1'!H:H,"&gt;2")</f>
        <v>0</v>
      </c>
      <c r="CA306" s="79">
        <f>SUMIFS('Planificación 2026-1'!R:R,'Planificación 2026-1'!W:W,C306,'Planificación 2026-1'!G:G,"IS",'Planificación 2026-1'!H:H,"&gt;2")</f>
        <v>0</v>
      </c>
      <c r="CB306" s="79">
        <f>SUMIFS('Planificación 2026-1'!R:R,'Planificación 2026-1'!W:W,C306,'Planificación 2026-1'!G:G,"PS",'Planificación 2026-1'!H:H,"&gt;2")</f>
        <v>0</v>
      </c>
      <c r="CC306" s="79">
        <f>SUMIFS('Planificación 2026-1'!R:R,'Planificación 2026-1'!W:W,C306,'Planificación 2026-1'!G:G,"IN",'Planificación 2026-1'!H:H,"&gt;2")</f>
        <v>0</v>
      </c>
      <c r="CD306" s="79">
        <f>SUMIFS('Planificación 2026-1'!R:R,'Planificación 2026-1'!W:W,C306,'Planificación 2026-1'!G:G,"CA",'Planificación 2026-1'!H:H,"&gt;2")</f>
        <v>0</v>
      </c>
      <c r="CE306" s="79">
        <f>SUMIFS('Planificación 2026-1'!R:R,'Planificación 2026-1'!W:W,C306,'Planificación 2026-1'!G:G,"DE",'Planificación 2026-1'!H:H,"&gt;2")</f>
        <v>0</v>
      </c>
      <c r="CF306" s="79">
        <f>SUMIFS('Planificación 2026-1'!R:R,'Planificación 2026-1'!W:W,C306,'Planificación 2026-1'!G:G,"OB",'Planificación 2026-1'!H:H,"&gt;2")</f>
        <v>0</v>
      </c>
      <c r="CG306" s="79">
        <f>SUMIFS('Planificación 2026-1'!R:R,'Planificación 2026-1'!W:W,C306,'Planificación 2026-1'!G:G,"MH",'Planificación 2026-1'!H:H,"&gt;2")</f>
        <v>0</v>
      </c>
      <c r="CH306" s="79">
        <f>SUMIFS('Planificación 2026-1'!R:R,'Planificación 2026-1'!W:W,C306,'Planificación 2026-1'!G:G,"IC",'Planificación 2026-1'!H:H,"&gt;2")</f>
        <v>0</v>
      </c>
      <c r="CI306" s="79">
        <f>SUMIFS('Planificación 2026-1'!R:R,'Planificación 2026-1'!W:W,C306,'Planificación 2026-1'!G:G,"AR",'Planificación 2026-1'!H:H,"&gt;2")</f>
        <v>0</v>
      </c>
      <c r="CJ306" s="79">
        <f>SUMIFS('Planificación 2026-1'!R:R,'Planificación 2026-1'!W:W,C306,'Planificación 2026-1'!G:G,"T1",'Planificación 2026-1'!H:H,"&gt;2")</f>
        <v>0</v>
      </c>
      <c r="CK306" s="79">
        <f>SUMIFS('Planificación 2026-1'!R:R,'Planificación 2026-1'!W:W,C306,'Planificación 2026-1'!G:G,"T3",'Planificación 2026-1'!H:H,"&gt;2")</f>
        <v>0</v>
      </c>
      <c r="CL306" s="79">
        <f>SUMIFS('Planificación 2026-1'!R:R,'Planificación 2026-1'!W:W,C306,'Planificación 2026-1'!G:G,"T2",'Planificación 2026-1'!H:H,"&gt;2")</f>
        <v>0</v>
      </c>
      <c r="CM306" s="79">
        <f>SUMIFS('Planificación 2026-1'!R:R,'Planificación 2026-1'!W:W,C306,'Planificación 2026-1'!G:G,"AE",'Planificación 2026-1'!H:H,"&gt;2")</f>
        <v>0</v>
      </c>
      <c r="CN306" s="79">
        <f>SUMIFS('Planificación 2026-1'!R:R,'Planificación 2026-1'!W:W,C306,'Planificación 2026-1'!G:G,"T4",'Planificación 2026-1'!H:H,"&gt;2")</f>
        <v>0</v>
      </c>
      <c r="CO306" s="79">
        <f>SUMIFS('Planificación 2026-1'!R:R,'Planificación 2026-1'!W:W,C306,'Planificación 2026-1'!G:G,"AF",'Planificación 2026-1'!H:H,"&lt;3")</f>
        <v>0</v>
      </c>
      <c r="CP306" s="79">
        <f>SUMIFS('Planificación 2026-1'!R:R,'Planificación 2026-1'!W:W,C306,'Planificación 2026-1'!G:G,"EN",'Planificación 2026-1'!H:H,"&lt;3")</f>
        <v>0</v>
      </c>
      <c r="CQ306" s="79">
        <f>SUMIFS('Planificación 2026-1'!R:R,'Planificación 2026-1'!W:W,C306,'Planificación 2026-1'!G:G,"IS",'Planificación 2026-1'!H:H,"&lt;3")</f>
        <v>0</v>
      </c>
      <c r="CR306" s="79">
        <f>SUMIFS('Planificación 2026-1'!R:R,'Planificación 2026-1'!W:W,C306,'Planificación 2026-1'!G:G,"PS",'Planificación 2026-1'!H:H,"&lt;3")</f>
        <v>0</v>
      </c>
      <c r="CS306" s="79">
        <f>SUMIFS('Planificación 2026-1'!R:R,'Planificación 2026-1'!W:W,C306,'Planificación 2026-1'!G:G,"IN",'Planificación 2026-1'!H:H,"&lt;3")</f>
        <v>0</v>
      </c>
      <c r="CT306" s="79">
        <f>SUMIFS('Planificación 2026-1'!R:R,'Planificación 2026-1'!W:W,C306,'Planificación 2026-1'!G:G,"CA",'Planificación 2026-1'!H:H,"&lt;3")</f>
        <v>0</v>
      </c>
      <c r="CU306" s="79">
        <f>SUMIFS('Planificación 2026-1'!R:R,'Planificación 2026-1'!W:W,C306,'Planificación 2026-1'!G:G,"DE",'Planificación 2026-1'!H:H,"&lt;3")</f>
        <v>0</v>
      </c>
      <c r="CV306" s="79">
        <f>SUMIFS('Planificación 2026-1'!R:R,'Planificación 2026-1'!W:W,C306,'Planificación 2026-1'!G:G,"OB",'Planificación 2026-1'!H:H,"&lt;3")</f>
        <v>0</v>
      </c>
      <c r="CW306" s="79">
        <f>SUMIFS('Planificación 2026-1'!R:R,'Planificación 2026-1'!W:W,C306,'Planificación 2026-1'!G:G,"MH",'Planificación 2026-1'!H:H,"&lt;3")</f>
        <v>10</v>
      </c>
      <c r="CX306" s="79">
        <f>SUMIFS('Planificación 2026-1'!R:R,'Planificación 2026-1'!W:W,C306,'Planificación 2026-1'!G:G,"IC",'Planificación 2026-1'!H:H,"&lt;3")</f>
        <v>0</v>
      </c>
      <c r="CY306" s="79">
        <f>SUMIFS('Planificación 2026-1'!R:R,'Planificación 2026-1'!W:W,C306,'Planificación 2026-1'!G:G,"AR",'Planificación 2026-1'!H:H,"&lt;3")</f>
        <v>0</v>
      </c>
      <c r="CZ306" s="79">
        <f>SUMIFS('Planificación 2026-1'!R:R,'Planificación 2026-1'!W:W,C306,'Planificación 2026-1'!G:G,"T1",'Planificación 2026-1'!H:H,"&lt;3")</f>
        <v>0</v>
      </c>
      <c r="DA306" s="79">
        <f>SUMIFS('Planificación 2026-1'!R:R,'Planificación 2026-1'!W:W,C306,'Planificación 2026-1'!G:G,"T3",'Planificación 2026-1'!H:H,"&lt;3")</f>
        <v>0</v>
      </c>
      <c r="DB306" s="79">
        <f>SUMIFS('Planificación 2026-1'!R:R,'Planificación 2026-1'!W:W,C306,'Planificación 2026-1'!G:G,"T2",'Planificación 2026-1'!H:H,"&lt;3")</f>
        <v>0</v>
      </c>
      <c r="DC306" s="79">
        <f>SUMIFS('Planificación 2026-1'!R:R,'Planificación 2026-1'!W:W,C306,'Planificación 2026-1'!G:G,"AE",'Planificación 2026-1'!H:H,"&lt;3")</f>
        <v>0</v>
      </c>
      <c r="DD306" s="79">
        <f>SUMIFS('Planificación 2026-1'!R:R,'Planificación 2026-1'!W:W,C306,'Planificación 2026-1'!G:G,"T4",'Planificación 2026-1'!H:H,"&lt;3")</f>
        <v>0</v>
      </c>
      <c r="DE306" s="78" t="str">
        <f t="shared" si="60"/>
        <v/>
      </c>
      <c r="DF306" s="30">
        <f>IF(C306="","",SUMIFS('Planificación 2026-1'!R:R,'Planificación 2026-1'!W:W,C306,'Planificación 2026-1'!E:E,"PRINCIPAL",'Planificación 2026-1'!X:X,"VIRTUAL"))</f>
        <v>0</v>
      </c>
      <c r="DG306" s="30">
        <f>IF(C306="","",SUMIFS('Planificación 2026-1'!R:R,'Planificación 2026-1'!W:W,C306,'Planificación 2026-1'!E:E,"PRINCIPAL",'Planificación 2026-1'!X:X,"PRESENCIAL"))</f>
        <v>0</v>
      </c>
      <c r="DH306" s="30">
        <f>IF(C306="","",SUMIFS('Planificación 2026-1'!R:R,'Planificación 2026-1'!W:W,C306,'Planificación 2026-1'!E:E,"PRINCIPAL",'Planificación 2026-1'!X:X,"HIBRIDO PRESENCIAL"))</f>
        <v>0</v>
      </c>
      <c r="DI306" s="78" t="str">
        <f t="shared" si="61"/>
        <v/>
      </c>
      <c r="DJ306" s="78">
        <f>IF(C306="","",SUMIFS('Planificación 2026-1'!R:R,'Planificación 2026-1'!W:W,C306,'Planificación 2026-1'!E:E,"FILIAL",'Planificación 2026-1'!X:X,"VIRTUAL"))</f>
        <v>0</v>
      </c>
      <c r="DK306" s="80">
        <f>IF(C306="","",SUMIFS('Planificación 2026-1'!R:R,'Planificación 2026-1'!W:W,C306,'Planificación 2026-1'!E:E,"FILIAL",'Planificación 2026-1'!X:X,"PRESENCIAL"))</f>
        <v>0</v>
      </c>
      <c r="DL306" s="42">
        <f>IF(C306="","",SUMIFS('Planificación 2026-1'!R:R,'Planificación 2026-1'!W:W,C306,'Planificación 2026-1'!E:E,"FILIAL",'Planificación 2026-1'!X:X,"HIBRIDO PRESENCIAL"))</f>
        <v>0</v>
      </c>
      <c r="DM306" s="81" t="str">
        <f t="shared" si="62"/>
        <v/>
      </c>
      <c r="DN306" s="78">
        <f>IF(C306="","",SUMIFS('Planificación 2026-1'!R:R,'Planificación 2026-1'!W:W,C306,'Planificación 2026-1'!E:E,"SUNAMPE",'Planificación 2026-1'!X:X,"VIRTUAL"))</f>
        <v>0</v>
      </c>
      <c r="DO306" s="42">
        <f>IF(C306="","",SUMIFS('Planificación 2026-1'!R:R,'Planificación 2026-1'!W:W,C306,'Planificación 2026-1'!E:E,"SUNAMPE",'Planificación 2026-1'!X:X,"PRESENCIAL"))</f>
        <v>0</v>
      </c>
      <c r="DP306" s="81" t="str">
        <f t="shared" si="63"/>
        <v/>
      </c>
      <c r="DQ306" s="78">
        <f>IF(C306="","",SUMIFS('Planificación 2026-1'!R:R,'Planificación 2026-1'!W:W,C306,'Planificación 2026-1'!E:E,"HUAURA",'Planificación 2026-1'!X:X,"VIRTUAL"))</f>
        <v>0</v>
      </c>
      <c r="DR306" s="42">
        <f>IF(C306="","",SUMIFS('Planificación 2026-1'!R:R,'Planificación 2026-1'!W:W,C306,'Planificación 2026-1'!E:E,"HUAURA",'Planificación 2026-1'!X:X,"PRESENCIAL"))</f>
        <v>0</v>
      </c>
      <c r="DS306" s="48">
        <f>SUMIFS('Planificación 2026-1'!R:R,'Planificación 2026-1'!W:W,C306,'Planificación 2026-1'!E:E,"PRINCIPAL",'Planificación 2026-1'!X:X,"VIRTUAL",'Planificación 2026-1'!H:H,"&gt;2")</f>
        <v>0</v>
      </c>
      <c r="DT306" s="48">
        <f>SUMIFS('Planificación 2026-1'!R:R,'Planificación 2026-1'!W:W,C306,'Planificación 2026-1'!E:E,"PRINCIPAL",'Planificación 2026-1'!X:X,"&lt;&gt;VIRTUAL",'Planificación 2026-1'!H:H,"&gt;2")</f>
        <v>0</v>
      </c>
      <c r="DU306" s="48">
        <f>SUMIFS('Planificación 2026-1'!R:R,'Planificación 2026-1'!W:W,C306,'Planificación 2026-1'!E:E,"SUNAMPE",'Planificación 2026-1'!X:X,"VIRTUAL",'Planificación 2026-1'!H:H,"&gt;2")</f>
        <v>0</v>
      </c>
      <c r="DV306" s="48">
        <f>SUMIFS('Planificación 2026-1'!R:R,'Planificación 2026-1'!W:W,C306,'Planificación 2026-1'!E:E,"SUNAMPE",'Planificación 2026-1'!X:X,"&lt;&gt;VIRTUAL",'Planificación 2026-1'!H:H,"&gt;2")</f>
        <v>0</v>
      </c>
      <c r="DW306" s="48">
        <f>SUMIFS('Planificación 2026-1'!R:R,'Planificación 2026-1'!W:W,C306,'Planificación 2026-1'!E:E,"FILIAL",'Planificación 2026-1'!X:X,"VIRTUAL",'Planificación 2026-1'!H:H,"&gt;2")</f>
        <v>0</v>
      </c>
      <c r="DX306" s="48">
        <f>SUMIFS('Planificación 2026-1'!R:R,'Planificación 2026-1'!W:W,C306,'Planificación 2026-1'!E:E,"FILIAL",'Planificación 2026-1'!X:X,"&lt;&gt;VIRTUAL",'Planificación 2026-1'!H:H,"&gt;2")</f>
        <v>0</v>
      </c>
      <c r="DY306" s="48">
        <f>SUMIFS('Planificación 2026-1'!R:R,'Planificación 2026-1'!W:W,C306,'Planificación 2026-1'!E:E,"PORUMA",'Planificación 2026-1'!X:X,"VIRTUAL",'Planificación 2026-1'!H:H,"&gt;2")</f>
        <v>0</v>
      </c>
      <c r="DZ306" s="48">
        <f>SUMIFS('Planificación 2026-1'!R:R,'Planificación 2026-1'!W:W,C306,'Planificación 2026-1'!E:E,"PORUMA",'Planificación 2026-1'!X:X,"&lt;&gt;VIRTUAL",'Planificación 2026-1'!H:H,"&gt;2")</f>
        <v>0</v>
      </c>
      <c r="EA306" s="48">
        <f>SUMIFS('Planificación 2026-1'!R:R,'Planificación 2026-1'!W:W,C306,'Planificación 2026-1'!E:E,"HUAURA",'Planificación 2026-1'!X:X,"VIRTUAL",'Planificación 2026-1'!H:H,"&gt;2")</f>
        <v>0</v>
      </c>
      <c r="EB306" s="48">
        <f>SUMIFS('Planificación 2026-1'!R:R,'Planificación 2026-1'!W:W,C306,'Planificación 2026-1'!E:E,"HUAURA",'Planificación 2026-1'!X:X,"&lt;&gt;VIRTUAL",'Planificación 2026-1'!H:H,"&gt;2")</f>
        <v>0</v>
      </c>
      <c r="EC306" s="48">
        <f>SUMIFS('Planificación 2026-1'!R:R,'Planificación 2026-1'!W:W,C306,'Planificación 2026-1'!E:E,"PRINCIPAL",'Planificación 2026-1'!X:X,"VIRTUAL",'Planificación 2026-1'!H:H,"&lt;3")</f>
        <v>0</v>
      </c>
      <c r="ED306" s="48">
        <f>SUMIFS('Planificación 2026-1'!R:R,'Planificación 2026-1'!W:W,C306,'Planificación 2026-1'!E:E,"PRINCIPAL",'Planificación 2026-1'!X:X,"&lt;&gt;VIRTUAL",'Planificación 2026-1'!H:H,"&lt;3")</f>
        <v>0</v>
      </c>
      <c r="EE306" s="48">
        <f>SUMIFS('Planificación 2026-1'!R:R,'Planificación 2026-1'!W:W,C306,'Planificación 2026-1'!E:E,"SUNAMPE",'Planificación 2026-1'!X:X,"VIRTUAL",'Planificación 2026-1'!H:H,"&lt;3")</f>
        <v>0</v>
      </c>
      <c r="EF306" s="48">
        <f>SUMIFS('Planificación 2026-1'!R:R,'Planificación 2026-1'!W:W,C306,'Planificación 2026-1'!E:E,"SUNAMPE",'Planificación 2026-1'!X:X,"&lt;&gt;VIRTUAL",'Planificación 2026-1'!H:H,"&lt;3")</f>
        <v>0</v>
      </c>
      <c r="EG306" s="48">
        <f>SUMIFS('Planificación 2026-1'!R:R,'Planificación 2026-1'!W:W,C306,'Planificación 2026-1'!E:E,"FILIAL",'Planificación 2026-1'!X:X,"VIRTUAL",'Planificación 2026-1'!H:H,"&lt;3")</f>
        <v>0</v>
      </c>
      <c r="EH306" s="48">
        <f>SUMIFS('Planificación 2026-1'!R:R,'Planificación 2026-1'!W:W,C306,'Planificación 2026-1'!E:E,"FILIAL",'Planificación 2026-1'!X:X,"&lt;&gt;VIRTUAL",'Planificación 2026-1'!H:H,"&lt;3")</f>
        <v>0</v>
      </c>
      <c r="EI306" s="48">
        <f>SUMIFS('Planificación 2026-1'!R:R,'Planificación 2026-1'!W:W,C306,'Planificación 2026-1'!E:E,"PORUMA",'Planificación 2026-1'!X:X,"VIRTUAL",'Planificación 2026-1'!H:H,"&lt;3")</f>
        <v>0</v>
      </c>
      <c r="EJ306" s="48">
        <f>SUMIFS('Planificación 2026-1'!R:R,'Planificación 2026-1'!W:W,C306,'Planificación 2026-1'!E:E,"PORUMA",'Planificación 2026-1'!X:X,"&lt;&gt;VIRTUAL",'Planificación 2026-1'!H:H,"&lt;3")</f>
        <v>10</v>
      </c>
      <c r="EK306" s="48">
        <f>SUMIFS('Planificación 2026-1'!R:R,'Planificación 2026-1'!W:W,C306,'Planificación 2026-1'!E:E,"HUAURA",'Planificación 2026-1'!X:X,"VIRTUAL",'Planificación 2026-1'!H:H,"&lt;3")</f>
        <v>0</v>
      </c>
      <c r="EL306" s="48">
        <f>SUMIFS('Planificación 2026-1'!R:R,'Planificación 2026-1'!W:W,C306,'Planificación 2026-1'!E:E,"HUAURA",'Planificación 2026-1'!X:X,"&lt;&gt;VIRTUAL",'Planificación 2026-1'!H:H,"&lt;3")</f>
        <v>0</v>
      </c>
      <c r="EM306" s="48">
        <f t="shared" si="64"/>
        <v>0</v>
      </c>
      <c r="EN306" s="48">
        <f t="shared" si="65"/>
        <v>0</v>
      </c>
      <c r="EO306" s="48">
        <f t="shared" si="66"/>
        <v>10</v>
      </c>
      <c r="EP306" s="48">
        <f t="shared" si="67"/>
        <v>0</v>
      </c>
      <c r="EQ306" s="48">
        <f t="shared" si="68"/>
        <v>0</v>
      </c>
      <c r="ER306" s="48"/>
      <c r="ES306" s="48">
        <f t="shared" si="69"/>
        <v>0</v>
      </c>
      <c r="ET306" s="48">
        <f t="shared" si="70"/>
        <v>0</v>
      </c>
      <c r="EU306" s="48" t="b">
        <f t="shared" si="71"/>
        <v>0</v>
      </c>
      <c r="EV306" s="48" t="str">
        <f t="shared" si="72"/>
        <v/>
      </c>
      <c r="EW306" s="48" t="str">
        <f t="shared" si="73"/>
        <v>PRESENCIAL</v>
      </c>
    </row>
    <row r="307" spans="2:153" x14ac:dyDescent="0.3">
      <c r="B307" s="383">
        <v>304</v>
      </c>
      <c r="C307" s="107" t="s">
        <v>1113</v>
      </c>
      <c r="D307" s="82">
        <f>SUMIF('Planificación 2026-1'!W:W,C307,'Planificación 2026-1'!R:R)</f>
        <v>5</v>
      </c>
      <c r="E307" s="424" t="s">
        <v>319</v>
      </c>
      <c r="F307" s="408" t="s">
        <v>440</v>
      </c>
      <c r="G307" s="107" t="s">
        <v>279</v>
      </c>
      <c r="H307" s="107" t="s">
        <v>433</v>
      </c>
      <c r="I307" s="77" t="str">
        <f>IF(SUM(COUNTIFS('Planificación 2026-1'!E:E,"PRINCIPAL",'Planificación 2026-1'!W:W,C307,'Planificación 2026-1'!G:G,"AF"))&gt;0,"P01"," ")</f>
        <v xml:space="preserve"> </v>
      </c>
      <c r="J307" s="78" t="str">
        <f>IF(SUM(COUNTIFS('Planificación 2026-1'!E:E,"PRINCIPAL",'Planificación 2026-1'!W:W,C307,'Planificación 2026-1'!G:G,"EN"))&gt;0,"P02"," ")</f>
        <v xml:space="preserve"> </v>
      </c>
      <c r="K307" s="78" t="str">
        <f>IF(SUM(COUNTIFS('Planificación 2026-1'!E:E,"PRINCIPAL",'Planificación 2026-1'!W:W,C307,'Planificación 2026-1'!G:G,"IS"))&gt;0,"P03"," ")</f>
        <v xml:space="preserve"> </v>
      </c>
      <c r="L307" s="78" t="str">
        <f>IF(SUM(COUNTIFS('Planificación 2026-1'!E:E,"PRINCIPAL",'Planificación 2026-1'!W:W,C307,'Planificación 2026-1'!G:G,"PS"))&gt;0,"P04"," ")</f>
        <v xml:space="preserve"> </v>
      </c>
      <c r="M307" s="78"/>
      <c r="N307" s="78" t="str">
        <f>IF(SUM(COUNTIFS('Planificación 2026-1'!E:E,"PRINCIPAL",'Planificación 2026-1'!W:W,C307,'Planificación 2026-1'!G:G,"IN"))&gt;0,"P06"," ")</f>
        <v xml:space="preserve"> </v>
      </c>
      <c r="O307" s="78" t="str">
        <f>IF(SUM(COUNTIFS('Planificación 2026-1'!E:E,"PRINCIPAL",'Planificación 2026-1'!W:W,C307,'Planificación 2026-1'!G:G,"CA"))&gt;0,"P07"," ")</f>
        <v xml:space="preserve"> </v>
      </c>
      <c r="P307" s="78" t="str">
        <f>IF(SUM(COUNTIFS('Planificación 2026-1'!E:E,"PRINCIPAL",'Planificación 2026-1'!W:W,C307,'Planificación 2026-1'!G:G,"DE"))&gt;0,"P08"," ")</f>
        <v xml:space="preserve"> </v>
      </c>
      <c r="Q307" s="78" t="str">
        <f>IF(SUM(COUNTIFS('Planificación 2026-1'!E:E,"PRINCIPAL",'Planificación 2026-1'!W:W,C307,'Planificación 2026-1'!G:G,"OB"))&gt;0,"P09"," ")</f>
        <v xml:space="preserve"> </v>
      </c>
      <c r="R307" s="78" t="str">
        <f>IF(SUM(COUNTIFS('Planificación 2026-1'!E:E,"PRINCIPAL",'Planificación 2026-1'!W:W,C307,'Planificación 2026-1'!G:G,"MH"))&gt;0,"P31"," ")</f>
        <v xml:space="preserve"> </v>
      </c>
      <c r="S307" s="78" t="str">
        <f>IF(SUM(COUNTIFS('Planificación 2026-1'!E:E,"PRINCIPAL",'Planificación 2026-1'!W:W,C307,'Planificación 2026-1'!G:G,"IC"))&gt;0,"P32"," ")</f>
        <v xml:space="preserve"> </v>
      </c>
      <c r="T307" s="78" t="str">
        <f>IF(SUM(COUNTIFS('Planificación 2026-1'!E:E,"PRINCIPAL",'Planificación 2026-1'!W:W,C307,'Planificación 2026-1'!G:G,"AR"))&gt;0,"P34"," ")</f>
        <v xml:space="preserve"> </v>
      </c>
      <c r="U307" s="78" t="str">
        <f>IF(SUM(COUNTIFS('Planificación 2026-1'!E:E,"PRINCIPAL",'Planificación 2026-1'!W:W,C307,'Planificación 2026-1'!G:G,"T1"))&gt;0,"P35"," ")</f>
        <v xml:space="preserve"> </v>
      </c>
      <c r="V307" s="78" t="str">
        <f>IF(SUM(COUNTIFS('Planificación 2026-1'!E:E,"PRINCIPAL",'Planificación 2026-1'!W:W,C307,'Planificación 2026-1'!G:G,"T3"))&gt;0,"P36"," ")</f>
        <v xml:space="preserve"> </v>
      </c>
      <c r="W307" s="78" t="str">
        <f>IF(SUM(COUNTIFS('Planificación 2026-1'!E:E,"PRINCIPAL",'Planificación 2026-1'!W:W,C307,'Planificación 2026-1'!G:G,"T2"))&gt;0,"P37"," ")</f>
        <v xml:space="preserve"> </v>
      </c>
      <c r="X307" s="78" t="str">
        <f>IF(SUM(COUNTIFS('Planificación 2026-1'!E:E,"PRINCIPAL",'Planificación 2026-1'!W:W,C307,'Planificación 2026-1'!G:G,"AE"))&gt;0,"P38"," ")</f>
        <v xml:space="preserve"> </v>
      </c>
      <c r="Y307" s="78" t="str">
        <f>IF(SUM(COUNTIFS('Planificación 2026-1'!E:E,"PRINCIPAL",'Planificación 2026-1'!W:W,C307,'Planificación 2026-1'!G:G,"T4"))&gt;0,"P55"," ")</f>
        <v xml:space="preserve"> </v>
      </c>
      <c r="Z307" s="78" t="str">
        <f>IF(SUM(COUNTIFS('Planificación 2026-1'!E:E,"FILIAL",'Planificación 2026-1'!W:W,C307,'Planificación 2026-1'!G:G,"AF"))&gt;0," P01"," ")</f>
        <v xml:space="preserve"> </v>
      </c>
      <c r="AA307" s="78" t="str">
        <f>IF(SUM(COUNTIFS('Planificación 2026-1'!E:E,"FILIAL",'Planificación 2026-1'!W:W,C307,'Planificación 2026-1'!G:G,"EN"))&gt;0,"P02"," ")</f>
        <v xml:space="preserve"> </v>
      </c>
      <c r="AB307" s="78" t="str">
        <f>IF(SUM(COUNTIFS('Planificación 2026-1'!E:E,"FILIAL",'Planificación 2026-1'!W:W,C307,'Planificación 2026-1'!G:G,"IS"))&gt;0,"P03"," ")</f>
        <v xml:space="preserve"> </v>
      </c>
      <c r="AC307" s="78" t="str">
        <f>IF(SUM(COUNTIFS('Planificación 2026-1'!E:E,"FILIAL",'Planificación 2026-1'!W:W,C307,'Planificación 2026-1'!G:G,"PS"))&gt;0,"P04"," ")</f>
        <v xml:space="preserve"> </v>
      </c>
      <c r="AD307" s="78"/>
      <c r="AE307" s="78" t="str">
        <f>IF(SUM(COUNTIFS('Planificación 2026-1'!E:E,"FILIAL",'Planificación 2026-1'!W:W,C307,'Planificación 2026-1'!G:G,"IN"))&gt;0,"P06"," ")</f>
        <v xml:space="preserve"> </v>
      </c>
      <c r="AF307" s="78" t="str">
        <f>IF(SUM(COUNTIFS('Planificación 2026-1'!E:E,"FILIAL",'Planificación 2026-1'!W:W,C307,'Planificación 2026-1'!G:G,"CA"))&gt;0,"P07"," ")</f>
        <v xml:space="preserve"> </v>
      </c>
      <c r="AG307" s="78" t="str">
        <f>IF(SUM(COUNTIFS('Planificación 2026-1'!E:E,"FILIAL",'Planificación 2026-1'!W:W,C307,'Planificación 2026-1'!G:G,"DE"))&gt;0,"P08"," ")</f>
        <v xml:space="preserve"> </v>
      </c>
      <c r="AH307" s="78" t="str">
        <f>IF(SUM(COUNTIFS('Planificación 2026-1'!E:E,"FILIAL",'Planificación 2026-1'!W:W,C307,'Planificación 2026-1'!G:G,"OB"))&gt;0,"P09"," ")</f>
        <v xml:space="preserve"> </v>
      </c>
      <c r="AI307" s="78" t="str">
        <f>IF(SUM(COUNTIFS('Planificación 2026-1'!E:E,"FILIAL",'Planificación 2026-1'!W:W,C307,'Planificación 2026-1'!G:G,"MH"))&gt;0,"P31"," ")</f>
        <v xml:space="preserve"> </v>
      </c>
      <c r="AJ307" s="78" t="str">
        <f>IF(SUM(COUNTIFS('Planificación 2026-1'!E:E,"FILIAL",'Planificación 2026-1'!W:W,C307,'Planificación 2026-1'!G:G,"IC"))&gt;0,"P32"," ")</f>
        <v xml:space="preserve"> </v>
      </c>
      <c r="AK307" s="78" t="str">
        <f>IF(SUM(COUNTIFS('Planificación 2026-1'!E:E,"FILIAL",'Planificación 2026-1'!W:W,C307,'Planificación 2026-1'!G:G,"AR"))&gt;0,"P34"," ")</f>
        <v xml:space="preserve"> </v>
      </c>
      <c r="AL307" s="78" t="str">
        <f>IF(SUM(COUNTIFS('Planificación 2026-1'!E:E,"FILIAL",'Planificación 2026-1'!W:W,C307,'Planificación 2026-1'!G:G,"T1"))&gt;0,"P35"," ")</f>
        <v xml:space="preserve"> </v>
      </c>
      <c r="AM307" s="78" t="str">
        <f>IF(SUM(COUNTIFS('Planificación 2026-1'!E:E,"FILIAL",'Planificación 2026-1'!W:W,C307,'Planificación 2026-1'!G:G,"T3"))&gt;0,"P36"," ")</f>
        <v xml:space="preserve"> </v>
      </c>
      <c r="AN307" s="78" t="str">
        <f>IF(SUM(COUNTIFS('Planificación 2026-1'!E:E,"FILIAL",'Planificación 2026-1'!W:W,C307,'Planificación 2026-1'!G:G,"T2"))&gt;0,"P37"," ")</f>
        <v xml:space="preserve"> </v>
      </c>
      <c r="AO307" s="78" t="str">
        <f>IF(SUM(COUNTIFS('Planificación 2026-1'!E:E,"FILIAL",'Planificación 2026-1'!W:W,C307,'Planificación 2026-1'!G:G,"AE"))&gt;0,"P38"," ")</f>
        <v xml:space="preserve"> </v>
      </c>
      <c r="AP307" s="78" t="str">
        <f>IF(SUM(COUNTIFS('Planificación 2026-1'!E:E,"FILIAL",'Planificación 2026-1'!W:W,C307,'Planificación 2026-1'!G:G,"T4"))&gt;0,"P55"," ")</f>
        <v xml:space="preserve"> </v>
      </c>
      <c r="AQ307" s="78" t="str">
        <f>IF(SUM(COUNTIFS('Planificación 2026-1'!E:E,"SUNAMPE",'Planificación 2026-1'!W:W,C307,'Planificación 2026-1'!G:G,"AF"))&gt;0," P01"," ")</f>
        <v xml:space="preserve"> </v>
      </c>
      <c r="AR307" s="78" t="str">
        <f>IF(SUM(COUNTIFS('Planificación 2026-1'!E:E,"SUNAMPE",'Planificación 2026-1'!W:W,C307,'Planificación 2026-1'!G:G,"EN"))&gt;0,"P02"," ")</f>
        <v xml:space="preserve"> </v>
      </c>
      <c r="AS307" s="78" t="str">
        <f>IF(SUM(COUNTIFS('Planificación 2026-1'!E:E,"SUNAMPE",'Planificación 2026-1'!W:W,C307,'Planificación 2026-1'!G:G,"IS"))&gt;0,"P03"," ")</f>
        <v xml:space="preserve"> </v>
      </c>
      <c r="AT307" s="78" t="str">
        <f>IF(SUM(COUNTIFS('Planificación 2026-1'!E:E,"SUNAMPE",'Planificación 2026-1'!W:W,C307,'Planificación 2026-1'!G:G,"PS"))&gt;0,"P04"," ")</f>
        <v xml:space="preserve"> </v>
      </c>
      <c r="AU307" s="78"/>
      <c r="AV307" s="78" t="str">
        <f>IF(SUM(COUNTIFS('Planificación 2026-1'!E:E,"SUNAMPE",'Planificación 2026-1'!W:W,C307,'Planificación 2026-1'!G:G,"IN"))&gt;0,"P06"," ")</f>
        <v xml:space="preserve"> </v>
      </c>
      <c r="AW307" s="78" t="str">
        <f>IF(SUM(COUNTIFS('Planificación 2026-1'!E:E,"SUNAMPE",'Planificación 2026-1'!W:W,C307,'Planificación 2026-1'!G:G,"CA"))&gt;0,"P07"," ")</f>
        <v xml:space="preserve"> </v>
      </c>
      <c r="AX307" s="78" t="str">
        <f>IF(SUM(COUNTIFS('Planificación 2026-1'!E:E,"SUNAMPE",'Planificación 2026-1'!W:W,C307,'Planificación 2026-1'!G:G,"DE"))&gt;0,"P08"," ")</f>
        <v xml:space="preserve"> </v>
      </c>
      <c r="AY307" s="78" t="str">
        <f>IF(SUM(COUNTIFS('Planificación 2026-1'!E:E,"SUNAMPE",'Planificación 2026-1'!W:W,C307,'Planificación 2026-1'!G:G,"OB"))&gt;0,"P09"," ")</f>
        <v xml:space="preserve"> </v>
      </c>
      <c r="AZ307" s="78" t="str">
        <f>IF(SUM(COUNTIFS('Planificación 2026-1'!E:E,"SUNAMPE",'Planificación 2026-1'!W:W,C307,'Planificación 2026-1'!G:G,"MH"))&gt;0,"P31"," ")</f>
        <v xml:space="preserve"> </v>
      </c>
      <c r="BA307" s="78" t="str">
        <f>IF(SUM(COUNTIFS('Planificación 2026-1'!E:E,"SUNAMPE",'Planificación 2026-1'!W:W,C307,'Planificación 2026-1'!G:G,"IC"))&gt;0,"P32"," ")</f>
        <v xml:space="preserve"> </v>
      </c>
      <c r="BB307" s="78" t="str">
        <f>IF(SUM(COUNTIFS('Planificación 2026-1'!E:E,"SUNAMPE",'Planificación 2026-1'!W:W,C307,'Planificación 2026-1'!G:G,"AR"))&gt;0,"P34"," ")</f>
        <v xml:space="preserve"> </v>
      </c>
      <c r="BC307" s="78" t="str">
        <f>IF(SUM(COUNTIFS('Planificación 2026-1'!E:E,"SUNAMPE",'Planificación 2026-1'!W:W,C307,'Planificación 2026-1'!G:G,"T1"))&gt;0,"P35"," ")</f>
        <v xml:space="preserve"> </v>
      </c>
      <c r="BD307" s="78" t="str">
        <f>IF(SUM(COUNTIFS('Planificación 2026-1'!E:E,"SUNAMPE",'Planificación 2026-1'!W:W,C307,'Planificación 2026-1'!G:G,"T3"))&gt;0,"P36"," ")</f>
        <v xml:space="preserve"> </v>
      </c>
      <c r="BE307" s="78" t="str">
        <f>IF(SUM(COUNTIFS('Planificación 2026-1'!E:E,"SUNAMPE",'Planificación 2026-1'!W:W,C307,'Planificación 2026-1'!G:G,"T2"))&gt;0,"P37"," ")</f>
        <v xml:space="preserve"> </v>
      </c>
      <c r="BF307" s="78" t="str">
        <f>IF(SUM(COUNTIFS('Planificación 2026-1'!E:E,"SUNAMPE",'Planificación 2026-1'!W:W,C307,'Planificación 2026-1'!G:G,"AE"))&gt;0,"P38"," ")</f>
        <v xml:space="preserve"> </v>
      </c>
      <c r="BG307" s="78" t="str">
        <f>IF(SUM(COUNTIFS('Planificación 2026-1'!E:E,"SUNAMPE",'Planificación 2026-1'!W:W,C307,'Planificación 2026-1'!G:G,"T4"))&gt;0,"P55"," ")</f>
        <v xml:space="preserve"> </v>
      </c>
      <c r="BH307" s="78" t="str">
        <f>IF(SUM(COUNTIFS('Planificación 2026-1'!E:E,"HUAURA",'Planificación 2026-1'!W:W,C307,'Planificación 2026-1'!G:G,"AF"))&gt;0," P01"," ")</f>
        <v xml:space="preserve"> </v>
      </c>
      <c r="BI307" s="78" t="str">
        <f>IF(SUM(COUNTIFS('Planificación 2026-1'!E:E,"HUAURA",'Planificación 2026-1'!W:W,C307,'Planificación 2026-1'!G:G,"EN"))&gt;0,"P02"," ")</f>
        <v xml:space="preserve"> </v>
      </c>
      <c r="BJ307" s="78" t="str">
        <f>IF(SUM(COUNTIFS('Planificación 2026-1'!E:E,"HUAURA",'Planificación 2026-1'!W:W,C307,'Planificación 2026-1'!G:G,"IS"))&gt;0,"P03"," ")</f>
        <v xml:space="preserve"> </v>
      </c>
      <c r="BK307" s="78" t="str">
        <f>IF(SUM(COUNTIFS('Planificación 2026-1'!E:E,"HUAURA",'Planificación 2026-1'!W:W,C307,'Planificación 2026-1'!G:G,"PS"))&gt;0,"P04"," ")</f>
        <v xml:space="preserve"> </v>
      </c>
      <c r="BL307" s="78"/>
      <c r="BM307" s="78" t="str">
        <f>IF(SUM(COUNTIFS('Planificación 2026-1'!E:E,"HUAURA",'Planificación 2026-1'!W:W,C307,'Planificación 2026-1'!G:G,"IN"))&gt;0,"P06"," ")</f>
        <v xml:space="preserve"> </v>
      </c>
      <c r="BN307" s="78" t="str">
        <f>IF(SUM(COUNTIFS('Planificación 2026-1'!E:E,"HUAURA",'Planificación 2026-1'!W:W,C307,'Planificación 2026-1'!G:G,"CA"))&gt;0,"P07"," ")</f>
        <v xml:space="preserve"> </v>
      </c>
      <c r="BO307" s="78" t="str">
        <f>IF(SUM(COUNTIFS('Planificación 2026-1'!E:E,"HUAURA",'Planificación 2026-1'!W:W,C307,'Planificación 2026-1'!G:G,"DE"))&gt;0,"P08"," ")</f>
        <v xml:space="preserve"> </v>
      </c>
      <c r="BP307" s="78" t="str">
        <f>IF(SUM(COUNTIFS('Planificación 2026-1'!E:E,"HUAURA",'Planificación 2026-1'!W:W,C307,'Planificación 2026-1'!G:G,"OB"))&gt;0,"P09"," ")</f>
        <v>P09</v>
      </c>
      <c r="BQ307" s="78" t="str">
        <f>IF(SUM(COUNTIFS('Planificación 2026-1'!E:E,"HUAURA",'Planificación 2026-1'!W:W,C307,'Planificación 2026-1'!G:G,"MH"))&gt;0,"P31"," ")</f>
        <v xml:space="preserve"> </v>
      </c>
      <c r="BR307" s="78" t="str">
        <f>IF(SUM(COUNTIFS('Planificación 2026-1'!E:E,"HUAURA",'Planificación 2026-1'!W:W,C307,'Planificación 2026-1'!G:G,"IC"))&gt;0,"P32"," ")</f>
        <v xml:space="preserve"> </v>
      </c>
      <c r="BS307" s="78" t="str">
        <f>IF(SUM(COUNTIFS('Planificación 2026-1'!E:E,"HUAURA",'Planificación 2026-1'!W:W,C307,'Planificación 2026-1'!G:G,"AR"))&gt;0,"P34"," ")</f>
        <v xml:space="preserve"> </v>
      </c>
      <c r="BT307" s="78" t="str">
        <f>IF(SUM(COUNTIFS('Planificación 2026-1'!E:E,"HUAURA",'Planificación 2026-1'!W:W,C307,'Planificación 2026-1'!G:G,"T1"))&gt;0,"P35"," ")</f>
        <v xml:space="preserve"> </v>
      </c>
      <c r="BU307" s="78" t="str">
        <f>IF(SUM(COUNTIFS('Planificación 2026-1'!E:E,"HUAURA",'Planificación 2026-1'!W:W,C307,'Planificación 2026-1'!G:G,"T3"))&gt;0,"P36"," ")</f>
        <v xml:space="preserve"> </v>
      </c>
      <c r="BV307" s="78" t="str">
        <f>IF(SUM(COUNTIFS('Planificación 2026-1'!E:E,"HUAURA",'Planificación 2026-1'!W:W,C307,'Planificación 2026-1'!G:G,"T2"))&gt;0,"P37"," ")</f>
        <v xml:space="preserve"> </v>
      </c>
      <c r="BW307" s="78" t="str">
        <f>IF(SUM(COUNTIFS('Planificación 2026-1'!E:E,"HUAURA",'Planificación 2026-1'!W:W,C307,'Planificación 2026-1'!G:G,"AE"))&gt;0,"P38"," ")</f>
        <v xml:space="preserve"> </v>
      </c>
      <c r="BX307" s="78" t="str">
        <f>IF(SUM(COUNTIFS('Planificación 2026-1'!E:E,"HUAURA",'Planificación 2026-1'!W:W,C307,'Planificación 2026-1'!G:G,"T4"))&gt;0,"P55"," ")</f>
        <v xml:space="preserve"> </v>
      </c>
      <c r="BY307" s="79">
        <f>SUMIFS('Planificación 2026-1'!R:R,'Planificación 2026-1'!W:W,C307,'Planificación 2026-1'!G:G,"AF",'Planificación 2026-1'!H:H,"&gt;2")</f>
        <v>0</v>
      </c>
      <c r="BZ307" s="79">
        <f>SUMIFS('Planificación 2026-1'!R:R,'Planificación 2026-1'!W:W,C307,'Planificación 2026-1'!G:G,"EN",'Planificación 2026-1'!H:H,"&gt;2")</f>
        <v>0</v>
      </c>
      <c r="CA307" s="79">
        <f>SUMIFS('Planificación 2026-1'!R:R,'Planificación 2026-1'!W:W,C307,'Planificación 2026-1'!G:G,"IS",'Planificación 2026-1'!H:H,"&gt;2")</f>
        <v>0</v>
      </c>
      <c r="CB307" s="79">
        <f>SUMIFS('Planificación 2026-1'!R:R,'Planificación 2026-1'!W:W,C307,'Planificación 2026-1'!G:G,"PS",'Planificación 2026-1'!H:H,"&gt;2")</f>
        <v>0</v>
      </c>
      <c r="CC307" s="79">
        <f>SUMIFS('Planificación 2026-1'!R:R,'Planificación 2026-1'!W:W,C307,'Planificación 2026-1'!G:G,"IN",'Planificación 2026-1'!H:H,"&gt;2")</f>
        <v>0</v>
      </c>
      <c r="CD307" s="79">
        <f>SUMIFS('Planificación 2026-1'!R:R,'Planificación 2026-1'!W:W,C307,'Planificación 2026-1'!G:G,"CA",'Planificación 2026-1'!H:H,"&gt;2")</f>
        <v>0</v>
      </c>
      <c r="CE307" s="79">
        <f>SUMIFS('Planificación 2026-1'!R:R,'Planificación 2026-1'!W:W,C307,'Planificación 2026-1'!G:G,"DE",'Planificación 2026-1'!H:H,"&gt;2")</f>
        <v>0</v>
      </c>
      <c r="CF307" s="79">
        <f>SUMIFS('Planificación 2026-1'!R:R,'Planificación 2026-1'!W:W,C307,'Planificación 2026-1'!G:G,"OB",'Planificación 2026-1'!H:H,"&gt;2")</f>
        <v>0</v>
      </c>
      <c r="CG307" s="79">
        <f>SUMIFS('Planificación 2026-1'!R:R,'Planificación 2026-1'!W:W,C307,'Planificación 2026-1'!G:G,"MH",'Planificación 2026-1'!H:H,"&gt;2")</f>
        <v>0</v>
      </c>
      <c r="CH307" s="79">
        <f>SUMIFS('Planificación 2026-1'!R:R,'Planificación 2026-1'!W:W,C307,'Planificación 2026-1'!G:G,"IC",'Planificación 2026-1'!H:H,"&gt;2")</f>
        <v>0</v>
      </c>
      <c r="CI307" s="79">
        <f>SUMIFS('Planificación 2026-1'!R:R,'Planificación 2026-1'!W:W,C307,'Planificación 2026-1'!G:G,"AR",'Planificación 2026-1'!H:H,"&gt;2")</f>
        <v>0</v>
      </c>
      <c r="CJ307" s="79">
        <f>SUMIFS('Planificación 2026-1'!R:R,'Planificación 2026-1'!W:W,C307,'Planificación 2026-1'!G:G,"T1",'Planificación 2026-1'!H:H,"&gt;2")</f>
        <v>0</v>
      </c>
      <c r="CK307" s="79">
        <f>SUMIFS('Planificación 2026-1'!R:R,'Planificación 2026-1'!W:W,C307,'Planificación 2026-1'!G:G,"T3",'Planificación 2026-1'!H:H,"&gt;2")</f>
        <v>0</v>
      </c>
      <c r="CL307" s="79">
        <f>SUMIFS('Planificación 2026-1'!R:R,'Planificación 2026-1'!W:W,C307,'Planificación 2026-1'!G:G,"T2",'Planificación 2026-1'!H:H,"&gt;2")</f>
        <v>0</v>
      </c>
      <c r="CM307" s="79">
        <f>SUMIFS('Planificación 2026-1'!R:R,'Planificación 2026-1'!W:W,C307,'Planificación 2026-1'!G:G,"AE",'Planificación 2026-1'!H:H,"&gt;2")</f>
        <v>0</v>
      </c>
      <c r="CN307" s="79">
        <f>SUMIFS('Planificación 2026-1'!R:R,'Planificación 2026-1'!W:W,C307,'Planificación 2026-1'!G:G,"T4",'Planificación 2026-1'!H:H,"&gt;2")</f>
        <v>0</v>
      </c>
      <c r="CO307" s="79">
        <f>SUMIFS('Planificación 2026-1'!R:R,'Planificación 2026-1'!W:W,C307,'Planificación 2026-1'!G:G,"AF",'Planificación 2026-1'!H:H,"&lt;3")</f>
        <v>0</v>
      </c>
      <c r="CP307" s="79">
        <f>SUMIFS('Planificación 2026-1'!R:R,'Planificación 2026-1'!W:W,C307,'Planificación 2026-1'!G:G,"EN",'Planificación 2026-1'!H:H,"&lt;3")</f>
        <v>0</v>
      </c>
      <c r="CQ307" s="79">
        <f>SUMIFS('Planificación 2026-1'!R:R,'Planificación 2026-1'!W:W,C307,'Planificación 2026-1'!G:G,"IS",'Planificación 2026-1'!H:H,"&lt;3")</f>
        <v>0</v>
      </c>
      <c r="CR307" s="79">
        <f>SUMIFS('Planificación 2026-1'!R:R,'Planificación 2026-1'!W:W,C307,'Planificación 2026-1'!G:G,"PS",'Planificación 2026-1'!H:H,"&lt;3")</f>
        <v>0</v>
      </c>
      <c r="CS307" s="79">
        <f>SUMIFS('Planificación 2026-1'!R:R,'Planificación 2026-1'!W:W,C307,'Planificación 2026-1'!G:G,"IN",'Planificación 2026-1'!H:H,"&lt;3")</f>
        <v>0</v>
      </c>
      <c r="CT307" s="79">
        <f>SUMIFS('Planificación 2026-1'!R:R,'Planificación 2026-1'!W:W,C307,'Planificación 2026-1'!G:G,"CA",'Planificación 2026-1'!H:H,"&lt;3")</f>
        <v>0</v>
      </c>
      <c r="CU307" s="79">
        <f>SUMIFS('Planificación 2026-1'!R:R,'Planificación 2026-1'!W:W,C307,'Planificación 2026-1'!G:G,"DE",'Planificación 2026-1'!H:H,"&lt;3")</f>
        <v>0</v>
      </c>
      <c r="CV307" s="79">
        <f>SUMIFS('Planificación 2026-1'!R:R,'Planificación 2026-1'!W:W,C307,'Planificación 2026-1'!G:G,"OB",'Planificación 2026-1'!H:H,"&lt;3")</f>
        <v>5</v>
      </c>
      <c r="CW307" s="79">
        <f>SUMIFS('Planificación 2026-1'!R:R,'Planificación 2026-1'!W:W,C307,'Planificación 2026-1'!G:G,"MH",'Planificación 2026-1'!H:H,"&lt;3")</f>
        <v>0</v>
      </c>
      <c r="CX307" s="79">
        <f>SUMIFS('Planificación 2026-1'!R:R,'Planificación 2026-1'!W:W,C307,'Planificación 2026-1'!G:G,"IC",'Planificación 2026-1'!H:H,"&lt;3")</f>
        <v>0</v>
      </c>
      <c r="CY307" s="79">
        <f>SUMIFS('Planificación 2026-1'!R:R,'Planificación 2026-1'!W:W,C307,'Planificación 2026-1'!G:G,"AR",'Planificación 2026-1'!H:H,"&lt;3")</f>
        <v>0</v>
      </c>
      <c r="CZ307" s="79">
        <f>SUMIFS('Planificación 2026-1'!R:R,'Planificación 2026-1'!W:W,C307,'Planificación 2026-1'!G:G,"T1",'Planificación 2026-1'!H:H,"&lt;3")</f>
        <v>0</v>
      </c>
      <c r="DA307" s="79">
        <f>SUMIFS('Planificación 2026-1'!R:R,'Planificación 2026-1'!W:W,C307,'Planificación 2026-1'!G:G,"T3",'Planificación 2026-1'!H:H,"&lt;3")</f>
        <v>0</v>
      </c>
      <c r="DB307" s="79">
        <f>SUMIFS('Planificación 2026-1'!R:R,'Planificación 2026-1'!W:W,C307,'Planificación 2026-1'!G:G,"T2",'Planificación 2026-1'!H:H,"&lt;3")</f>
        <v>0</v>
      </c>
      <c r="DC307" s="79">
        <f>SUMIFS('Planificación 2026-1'!R:R,'Planificación 2026-1'!W:W,C307,'Planificación 2026-1'!G:G,"AE",'Planificación 2026-1'!H:H,"&lt;3")</f>
        <v>0</v>
      </c>
      <c r="DD307" s="79">
        <f>SUMIFS('Planificación 2026-1'!R:R,'Planificación 2026-1'!W:W,C307,'Planificación 2026-1'!G:G,"T4",'Planificación 2026-1'!H:H,"&lt;3")</f>
        <v>0</v>
      </c>
      <c r="DE307" s="78" t="str">
        <f t="shared" si="60"/>
        <v/>
      </c>
      <c r="DF307" s="30">
        <f>IF(C307="","",SUMIFS('Planificación 2026-1'!R:R,'Planificación 2026-1'!W:W,C307,'Planificación 2026-1'!E:E,"PRINCIPAL",'Planificación 2026-1'!X:X,"VIRTUAL"))</f>
        <v>0</v>
      </c>
      <c r="DG307" s="30">
        <f>IF(C307="","",SUMIFS('Planificación 2026-1'!R:R,'Planificación 2026-1'!W:W,C307,'Planificación 2026-1'!E:E,"PRINCIPAL",'Planificación 2026-1'!X:X,"PRESENCIAL"))</f>
        <v>0</v>
      </c>
      <c r="DH307" s="30">
        <f>IF(C307="","",SUMIFS('Planificación 2026-1'!R:R,'Planificación 2026-1'!W:W,C307,'Planificación 2026-1'!E:E,"PRINCIPAL",'Planificación 2026-1'!X:X,"HIBRIDO PRESENCIAL"))</f>
        <v>0</v>
      </c>
      <c r="DI307" s="78" t="str">
        <f t="shared" si="61"/>
        <v/>
      </c>
      <c r="DJ307" s="78">
        <f>IF(C307="","",SUMIFS('Planificación 2026-1'!R:R,'Planificación 2026-1'!W:W,C307,'Planificación 2026-1'!E:E,"FILIAL",'Planificación 2026-1'!X:X,"VIRTUAL"))</f>
        <v>0</v>
      </c>
      <c r="DK307" s="80">
        <f>IF(C307="","",SUMIFS('Planificación 2026-1'!R:R,'Planificación 2026-1'!W:W,C307,'Planificación 2026-1'!E:E,"FILIAL",'Planificación 2026-1'!X:X,"PRESENCIAL"))</f>
        <v>0</v>
      </c>
      <c r="DL307" s="42">
        <f>IF(C307="","",SUMIFS('Planificación 2026-1'!R:R,'Planificación 2026-1'!W:W,C307,'Planificación 2026-1'!E:E,"FILIAL",'Planificación 2026-1'!X:X,"HIBRIDO PRESENCIAL"))</f>
        <v>0</v>
      </c>
      <c r="DM307" s="81" t="str">
        <f t="shared" si="62"/>
        <v/>
      </c>
      <c r="DN307" s="78">
        <f>IF(C307="","",SUMIFS('Planificación 2026-1'!R:R,'Planificación 2026-1'!W:W,C307,'Planificación 2026-1'!E:E,"SUNAMPE",'Planificación 2026-1'!X:X,"VIRTUAL"))</f>
        <v>0</v>
      </c>
      <c r="DO307" s="42">
        <f>IF(C307="","",SUMIFS('Planificación 2026-1'!R:R,'Planificación 2026-1'!W:W,C307,'Planificación 2026-1'!E:E,"SUNAMPE",'Planificación 2026-1'!X:X,"PRESENCIAL"))</f>
        <v>0</v>
      </c>
      <c r="DP307" s="81" t="str">
        <f t="shared" si="63"/>
        <v>P09</v>
      </c>
      <c r="DQ307" s="78">
        <f>IF(C307="","",SUMIFS('Planificación 2026-1'!R:R,'Planificación 2026-1'!W:W,C307,'Planificación 2026-1'!E:E,"HUAURA",'Planificación 2026-1'!X:X,"VIRTUAL"))</f>
        <v>0</v>
      </c>
      <c r="DR307" s="42">
        <f>IF(C307="","",SUMIFS('Planificación 2026-1'!R:R,'Planificación 2026-1'!W:W,C307,'Planificación 2026-1'!E:E,"HUAURA",'Planificación 2026-1'!X:X,"PRESENCIAL"))</f>
        <v>5</v>
      </c>
      <c r="DS307" s="48">
        <f>SUMIFS('Planificación 2026-1'!R:R,'Planificación 2026-1'!W:W,C307,'Planificación 2026-1'!E:E,"PRINCIPAL",'Planificación 2026-1'!X:X,"VIRTUAL",'Planificación 2026-1'!H:H,"&gt;2")</f>
        <v>0</v>
      </c>
      <c r="DT307" s="48">
        <f>SUMIFS('Planificación 2026-1'!R:R,'Planificación 2026-1'!W:W,C307,'Planificación 2026-1'!E:E,"PRINCIPAL",'Planificación 2026-1'!X:X,"&lt;&gt;VIRTUAL",'Planificación 2026-1'!H:H,"&gt;2")</f>
        <v>0</v>
      </c>
      <c r="DU307" s="48">
        <f>SUMIFS('Planificación 2026-1'!R:R,'Planificación 2026-1'!W:W,C307,'Planificación 2026-1'!E:E,"SUNAMPE",'Planificación 2026-1'!X:X,"VIRTUAL",'Planificación 2026-1'!H:H,"&gt;2")</f>
        <v>0</v>
      </c>
      <c r="DV307" s="48">
        <f>SUMIFS('Planificación 2026-1'!R:R,'Planificación 2026-1'!W:W,C307,'Planificación 2026-1'!E:E,"SUNAMPE",'Planificación 2026-1'!X:X,"&lt;&gt;VIRTUAL",'Planificación 2026-1'!H:H,"&gt;2")</f>
        <v>0</v>
      </c>
      <c r="DW307" s="48">
        <f>SUMIFS('Planificación 2026-1'!R:R,'Planificación 2026-1'!W:W,C307,'Planificación 2026-1'!E:E,"FILIAL",'Planificación 2026-1'!X:X,"VIRTUAL",'Planificación 2026-1'!H:H,"&gt;2")</f>
        <v>0</v>
      </c>
      <c r="DX307" s="48">
        <f>SUMIFS('Planificación 2026-1'!R:R,'Planificación 2026-1'!W:W,C307,'Planificación 2026-1'!E:E,"FILIAL",'Planificación 2026-1'!X:X,"&lt;&gt;VIRTUAL",'Planificación 2026-1'!H:H,"&gt;2")</f>
        <v>0</v>
      </c>
      <c r="DY307" s="48">
        <f>SUMIFS('Planificación 2026-1'!R:R,'Planificación 2026-1'!W:W,C307,'Planificación 2026-1'!E:E,"PORUMA",'Planificación 2026-1'!X:X,"VIRTUAL",'Planificación 2026-1'!H:H,"&gt;2")</f>
        <v>0</v>
      </c>
      <c r="DZ307" s="48">
        <f>SUMIFS('Planificación 2026-1'!R:R,'Planificación 2026-1'!W:W,C307,'Planificación 2026-1'!E:E,"PORUMA",'Planificación 2026-1'!X:X,"&lt;&gt;VIRTUAL",'Planificación 2026-1'!H:H,"&gt;2")</f>
        <v>0</v>
      </c>
      <c r="EA307" s="48">
        <f>SUMIFS('Planificación 2026-1'!R:R,'Planificación 2026-1'!W:W,C307,'Planificación 2026-1'!E:E,"HUAURA",'Planificación 2026-1'!X:X,"VIRTUAL",'Planificación 2026-1'!H:H,"&gt;2")</f>
        <v>0</v>
      </c>
      <c r="EB307" s="48">
        <f>SUMIFS('Planificación 2026-1'!R:R,'Planificación 2026-1'!W:W,C307,'Planificación 2026-1'!E:E,"HUAURA",'Planificación 2026-1'!X:X,"&lt;&gt;VIRTUAL",'Planificación 2026-1'!H:H,"&gt;2")</f>
        <v>0</v>
      </c>
      <c r="EC307" s="48">
        <f>SUMIFS('Planificación 2026-1'!R:R,'Planificación 2026-1'!W:W,C307,'Planificación 2026-1'!E:E,"PRINCIPAL",'Planificación 2026-1'!X:X,"VIRTUAL",'Planificación 2026-1'!H:H,"&lt;3")</f>
        <v>0</v>
      </c>
      <c r="ED307" s="48">
        <f>SUMIFS('Planificación 2026-1'!R:R,'Planificación 2026-1'!W:W,C307,'Planificación 2026-1'!E:E,"PRINCIPAL",'Planificación 2026-1'!X:X,"&lt;&gt;VIRTUAL",'Planificación 2026-1'!H:H,"&lt;3")</f>
        <v>0</v>
      </c>
      <c r="EE307" s="48">
        <f>SUMIFS('Planificación 2026-1'!R:R,'Planificación 2026-1'!W:W,C307,'Planificación 2026-1'!E:E,"SUNAMPE",'Planificación 2026-1'!X:X,"VIRTUAL",'Planificación 2026-1'!H:H,"&lt;3")</f>
        <v>0</v>
      </c>
      <c r="EF307" s="48">
        <f>SUMIFS('Planificación 2026-1'!R:R,'Planificación 2026-1'!W:W,C307,'Planificación 2026-1'!E:E,"SUNAMPE",'Planificación 2026-1'!X:X,"&lt;&gt;VIRTUAL",'Planificación 2026-1'!H:H,"&lt;3")</f>
        <v>0</v>
      </c>
      <c r="EG307" s="48">
        <f>SUMIFS('Planificación 2026-1'!R:R,'Planificación 2026-1'!W:W,C307,'Planificación 2026-1'!E:E,"FILIAL",'Planificación 2026-1'!X:X,"VIRTUAL",'Planificación 2026-1'!H:H,"&lt;3")</f>
        <v>0</v>
      </c>
      <c r="EH307" s="48">
        <f>SUMIFS('Planificación 2026-1'!R:R,'Planificación 2026-1'!W:W,C307,'Planificación 2026-1'!E:E,"FILIAL",'Planificación 2026-1'!X:X,"&lt;&gt;VIRTUAL",'Planificación 2026-1'!H:H,"&lt;3")</f>
        <v>0</v>
      </c>
      <c r="EI307" s="48">
        <f>SUMIFS('Planificación 2026-1'!R:R,'Planificación 2026-1'!W:W,C307,'Planificación 2026-1'!E:E,"PORUMA",'Planificación 2026-1'!X:X,"VIRTUAL",'Planificación 2026-1'!H:H,"&lt;3")</f>
        <v>0</v>
      </c>
      <c r="EJ307" s="48">
        <f>SUMIFS('Planificación 2026-1'!R:R,'Planificación 2026-1'!W:W,C307,'Planificación 2026-1'!E:E,"PORUMA",'Planificación 2026-1'!X:X,"&lt;&gt;VIRTUAL",'Planificación 2026-1'!H:H,"&lt;3")</f>
        <v>0</v>
      </c>
      <c r="EK307" s="48">
        <f>SUMIFS('Planificación 2026-1'!R:R,'Planificación 2026-1'!W:W,C307,'Planificación 2026-1'!E:E,"HUAURA",'Planificación 2026-1'!X:X,"VIRTUAL",'Planificación 2026-1'!H:H,"&lt;3")</f>
        <v>0</v>
      </c>
      <c r="EL307" s="48">
        <f>SUMIFS('Planificación 2026-1'!R:R,'Planificación 2026-1'!W:W,C307,'Planificación 2026-1'!E:E,"HUAURA",'Planificación 2026-1'!X:X,"&lt;&gt;VIRTUAL",'Planificación 2026-1'!H:H,"&lt;3")</f>
        <v>5</v>
      </c>
      <c r="EM307" s="48">
        <f t="shared" si="64"/>
        <v>0</v>
      </c>
      <c r="EN307" s="48">
        <f t="shared" si="65"/>
        <v>5</v>
      </c>
      <c r="EO307" s="48">
        <f t="shared" si="66"/>
        <v>0</v>
      </c>
      <c r="EP307" s="48">
        <f t="shared" si="67"/>
        <v>0</v>
      </c>
      <c r="EQ307" s="48">
        <f t="shared" si="68"/>
        <v>0</v>
      </c>
      <c r="ER307" s="48"/>
      <c r="ES307" s="48">
        <f t="shared" si="69"/>
        <v>0</v>
      </c>
      <c r="ET307" s="48">
        <f t="shared" si="70"/>
        <v>5</v>
      </c>
      <c r="EU307" s="48" t="b">
        <f t="shared" si="71"/>
        <v>1</v>
      </c>
      <c r="EV307" s="48" t="str">
        <f t="shared" si="72"/>
        <v/>
      </c>
      <c r="EW307" s="48" t="str">
        <f t="shared" si="73"/>
        <v>PRESENCIAL</v>
      </c>
    </row>
    <row r="308" spans="2:153" x14ac:dyDescent="0.3">
      <c r="B308" s="383">
        <v>305</v>
      </c>
      <c r="C308" s="107" t="s">
        <v>1122</v>
      </c>
      <c r="D308" s="82">
        <f>SUMIF('Planificación 2026-1'!W:W,C308,'Planificación 2026-1'!R:R)</f>
        <v>18</v>
      </c>
      <c r="E308" s="385" t="s">
        <v>319</v>
      </c>
      <c r="F308" s="103"/>
      <c r="G308" s="107" t="s">
        <v>279</v>
      </c>
      <c r="H308" s="107" t="s">
        <v>434</v>
      </c>
      <c r="I308" s="77" t="str">
        <f>IF(SUM(COUNTIFS('Planificación 2026-1'!E:E,"PRINCIPAL",'Planificación 2026-1'!W:W,C308,'Planificación 2026-1'!G:G,"AF"))&gt;0,"P01"," ")</f>
        <v xml:space="preserve"> </v>
      </c>
      <c r="J308" s="78" t="str">
        <f>IF(SUM(COUNTIFS('Planificación 2026-1'!E:E,"PRINCIPAL",'Planificación 2026-1'!W:W,C308,'Planificación 2026-1'!G:G,"EN"))&gt;0,"P02"," ")</f>
        <v xml:space="preserve"> </v>
      </c>
      <c r="K308" s="78" t="str">
        <f>IF(SUM(COUNTIFS('Planificación 2026-1'!E:E,"PRINCIPAL",'Planificación 2026-1'!W:W,C308,'Planificación 2026-1'!G:G,"IS"))&gt;0,"P03"," ")</f>
        <v xml:space="preserve"> </v>
      </c>
      <c r="L308" s="78" t="str">
        <f>IF(SUM(COUNTIFS('Planificación 2026-1'!E:E,"PRINCIPAL",'Planificación 2026-1'!W:W,C308,'Planificación 2026-1'!G:G,"PS"))&gt;0,"P04"," ")</f>
        <v xml:space="preserve"> </v>
      </c>
      <c r="M308" s="78"/>
      <c r="N308" s="78" t="str">
        <f>IF(SUM(COUNTIFS('Planificación 2026-1'!E:E,"PRINCIPAL",'Planificación 2026-1'!W:W,C308,'Planificación 2026-1'!G:G,"IN"))&gt;0,"P06"," ")</f>
        <v xml:space="preserve"> </v>
      </c>
      <c r="O308" s="78" t="str">
        <f>IF(SUM(COUNTIFS('Planificación 2026-1'!E:E,"PRINCIPAL",'Planificación 2026-1'!W:W,C308,'Planificación 2026-1'!G:G,"CA"))&gt;0,"P07"," ")</f>
        <v xml:space="preserve"> </v>
      </c>
      <c r="P308" s="78" t="str">
        <f>IF(SUM(COUNTIFS('Planificación 2026-1'!E:E,"PRINCIPAL",'Planificación 2026-1'!W:W,C308,'Planificación 2026-1'!G:G,"DE"))&gt;0,"P08"," ")</f>
        <v xml:space="preserve"> </v>
      </c>
      <c r="Q308" s="78" t="str">
        <f>IF(SUM(COUNTIFS('Planificación 2026-1'!E:E,"PRINCIPAL",'Planificación 2026-1'!W:W,C308,'Planificación 2026-1'!G:G,"OB"))&gt;0,"P09"," ")</f>
        <v xml:space="preserve"> </v>
      </c>
      <c r="R308" s="78" t="str">
        <f>IF(SUM(COUNTIFS('Planificación 2026-1'!E:E,"PRINCIPAL",'Planificación 2026-1'!W:W,C308,'Planificación 2026-1'!G:G,"MH"))&gt;0,"P31"," ")</f>
        <v xml:space="preserve"> </v>
      </c>
      <c r="S308" s="78" t="str">
        <f>IF(SUM(COUNTIFS('Planificación 2026-1'!E:E,"PRINCIPAL",'Planificación 2026-1'!W:W,C308,'Planificación 2026-1'!G:G,"IC"))&gt;0,"P32"," ")</f>
        <v xml:space="preserve"> </v>
      </c>
      <c r="T308" s="78" t="str">
        <f>IF(SUM(COUNTIFS('Planificación 2026-1'!E:E,"PRINCIPAL",'Planificación 2026-1'!W:W,C308,'Planificación 2026-1'!G:G,"AR"))&gt;0,"P34"," ")</f>
        <v xml:space="preserve"> </v>
      </c>
      <c r="U308" s="78" t="str">
        <f>IF(SUM(COUNTIFS('Planificación 2026-1'!E:E,"PRINCIPAL",'Planificación 2026-1'!W:W,C308,'Planificación 2026-1'!G:G,"T1"))&gt;0,"P35"," ")</f>
        <v xml:space="preserve"> </v>
      </c>
      <c r="V308" s="78" t="str">
        <f>IF(SUM(COUNTIFS('Planificación 2026-1'!E:E,"PRINCIPAL",'Planificación 2026-1'!W:W,C308,'Planificación 2026-1'!G:G,"T3"))&gt;0,"P36"," ")</f>
        <v xml:space="preserve"> </v>
      </c>
      <c r="W308" s="78" t="str">
        <f>IF(SUM(COUNTIFS('Planificación 2026-1'!E:E,"PRINCIPAL",'Planificación 2026-1'!W:W,C308,'Planificación 2026-1'!G:G,"T2"))&gt;0,"P37"," ")</f>
        <v xml:space="preserve"> </v>
      </c>
      <c r="X308" s="78" t="str">
        <f>IF(SUM(COUNTIFS('Planificación 2026-1'!E:E,"PRINCIPAL",'Planificación 2026-1'!W:W,C308,'Planificación 2026-1'!G:G,"AE"))&gt;0,"P38"," ")</f>
        <v xml:space="preserve"> </v>
      </c>
      <c r="Y308" s="78" t="str">
        <f>IF(SUM(COUNTIFS('Planificación 2026-1'!E:E,"PRINCIPAL",'Planificación 2026-1'!W:W,C308,'Planificación 2026-1'!G:G,"T4"))&gt;0,"P55"," ")</f>
        <v xml:space="preserve"> </v>
      </c>
      <c r="Z308" s="78" t="str">
        <f>IF(SUM(COUNTIFS('Planificación 2026-1'!E:E,"FILIAL",'Planificación 2026-1'!W:W,C308,'Planificación 2026-1'!G:G,"AF"))&gt;0," P01"," ")</f>
        <v xml:space="preserve"> </v>
      </c>
      <c r="AA308" s="78" t="str">
        <f>IF(SUM(COUNTIFS('Planificación 2026-1'!E:E,"FILIAL",'Planificación 2026-1'!W:W,C308,'Planificación 2026-1'!G:G,"EN"))&gt;0,"P02"," ")</f>
        <v xml:space="preserve"> </v>
      </c>
      <c r="AB308" s="78" t="str">
        <f>IF(SUM(COUNTIFS('Planificación 2026-1'!E:E,"FILIAL",'Planificación 2026-1'!W:W,C308,'Planificación 2026-1'!G:G,"IS"))&gt;0,"P03"," ")</f>
        <v xml:space="preserve"> </v>
      </c>
      <c r="AC308" s="78" t="str">
        <f>IF(SUM(COUNTIFS('Planificación 2026-1'!E:E,"FILIAL",'Planificación 2026-1'!W:W,C308,'Planificación 2026-1'!G:G,"PS"))&gt;0,"P04"," ")</f>
        <v xml:space="preserve"> </v>
      </c>
      <c r="AD308" s="78"/>
      <c r="AE308" s="78" t="str">
        <f>IF(SUM(COUNTIFS('Planificación 2026-1'!E:E,"FILIAL",'Planificación 2026-1'!W:W,C308,'Planificación 2026-1'!G:G,"IN"))&gt;0,"P06"," ")</f>
        <v xml:space="preserve"> </v>
      </c>
      <c r="AF308" s="78" t="str">
        <f>IF(SUM(COUNTIFS('Planificación 2026-1'!E:E,"FILIAL",'Planificación 2026-1'!W:W,C308,'Planificación 2026-1'!G:G,"CA"))&gt;0,"P07"," ")</f>
        <v xml:space="preserve"> </v>
      </c>
      <c r="AG308" s="78" t="str">
        <f>IF(SUM(COUNTIFS('Planificación 2026-1'!E:E,"FILIAL",'Planificación 2026-1'!W:W,C308,'Planificación 2026-1'!G:G,"DE"))&gt;0,"P08"," ")</f>
        <v xml:space="preserve"> </v>
      </c>
      <c r="AH308" s="78" t="str">
        <f>IF(SUM(COUNTIFS('Planificación 2026-1'!E:E,"FILIAL",'Planificación 2026-1'!W:W,C308,'Planificación 2026-1'!G:G,"OB"))&gt;0,"P09"," ")</f>
        <v xml:space="preserve"> </v>
      </c>
      <c r="AI308" s="78" t="str">
        <f>IF(SUM(COUNTIFS('Planificación 2026-1'!E:E,"FILIAL",'Planificación 2026-1'!W:W,C308,'Planificación 2026-1'!G:G,"MH"))&gt;0,"P31"," ")</f>
        <v xml:space="preserve"> </v>
      </c>
      <c r="AJ308" s="78" t="str">
        <f>IF(SUM(COUNTIFS('Planificación 2026-1'!E:E,"FILIAL",'Planificación 2026-1'!W:W,C308,'Planificación 2026-1'!G:G,"IC"))&gt;0,"P32"," ")</f>
        <v xml:space="preserve"> </v>
      </c>
      <c r="AK308" s="78" t="str">
        <f>IF(SUM(COUNTIFS('Planificación 2026-1'!E:E,"FILIAL",'Planificación 2026-1'!W:W,C308,'Planificación 2026-1'!G:G,"AR"))&gt;0,"P34"," ")</f>
        <v xml:space="preserve"> </v>
      </c>
      <c r="AL308" s="78" t="str">
        <f>IF(SUM(COUNTIFS('Planificación 2026-1'!E:E,"FILIAL",'Planificación 2026-1'!W:W,C308,'Planificación 2026-1'!G:G,"T1"))&gt;0,"P35"," ")</f>
        <v xml:space="preserve"> </v>
      </c>
      <c r="AM308" s="78" t="str">
        <f>IF(SUM(COUNTIFS('Planificación 2026-1'!E:E,"FILIAL",'Planificación 2026-1'!W:W,C308,'Planificación 2026-1'!G:G,"T3"))&gt;0,"P36"," ")</f>
        <v xml:space="preserve"> </v>
      </c>
      <c r="AN308" s="78" t="str">
        <f>IF(SUM(COUNTIFS('Planificación 2026-1'!E:E,"FILIAL",'Planificación 2026-1'!W:W,C308,'Planificación 2026-1'!G:G,"T2"))&gt;0,"P37"," ")</f>
        <v xml:space="preserve"> </v>
      </c>
      <c r="AO308" s="78" t="str">
        <f>IF(SUM(COUNTIFS('Planificación 2026-1'!E:E,"FILIAL",'Planificación 2026-1'!W:W,C308,'Planificación 2026-1'!G:G,"AE"))&gt;0,"P38"," ")</f>
        <v xml:space="preserve"> </v>
      </c>
      <c r="AP308" s="78" t="str">
        <f>IF(SUM(COUNTIFS('Planificación 2026-1'!E:E,"FILIAL",'Planificación 2026-1'!W:W,C308,'Planificación 2026-1'!G:G,"T4"))&gt;0,"P55"," ")</f>
        <v xml:space="preserve"> </v>
      </c>
      <c r="AQ308" s="78" t="str">
        <f>IF(SUM(COUNTIFS('Planificación 2026-1'!E:E,"SUNAMPE",'Planificación 2026-1'!W:W,C308,'Planificación 2026-1'!G:G,"AF"))&gt;0," P01"," ")</f>
        <v xml:space="preserve"> </v>
      </c>
      <c r="AR308" s="78" t="str">
        <f>IF(SUM(COUNTIFS('Planificación 2026-1'!E:E,"SUNAMPE",'Planificación 2026-1'!W:W,C308,'Planificación 2026-1'!G:G,"EN"))&gt;0,"P02"," ")</f>
        <v xml:space="preserve"> </v>
      </c>
      <c r="AS308" s="78" t="str">
        <f>IF(SUM(COUNTIFS('Planificación 2026-1'!E:E,"SUNAMPE",'Planificación 2026-1'!W:W,C308,'Planificación 2026-1'!G:G,"IS"))&gt;0,"P03"," ")</f>
        <v xml:space="preserve"> </v>
      </c>
      <c r="AT308" s="78" t="str">
        <f>IF(SUM(COUNTIFS('Planificación 2026-1'!E:E,"SUNAMPE",'Planificación 2026-1'!W:W,C308,'Planificación 2026-1'!G:G,"PS"))&gt;0,"P04"," ")</f>
        <v xml:space="preserve"> </v>
      </c>
      <c r="AU308" s="78"/>
      <c r="AV308" s="78" t="str">
        <f>IF(SUM(COUNTIFS('Planificación 2026-1'!E:E,"SUNAMPE",'Planificación 2026-1'!W:W,C308,'Planificación 2026-1'!G:G,"IN"))&gt;0,"P06"," ")</f>
        <v xml:space="preserve"> </v>
      </c>
      <c r="AW308" s="78" t="str">
        <f>IF(SUM(COUNTIFS('Planificación 2026-1'!E:E,"SUNAMPE",'Planificación 2026-1'!W:W,C308,'Planificación 2026-1'!G:G,"CA"))&gt;0,"P07"," ")</f>
        <v xml:space="preserve"> </v>
      </c>
      <c r="AX308" s="78" t="str">
        <f>IF(SUM(COUNTIFS('Planificación 2026-1'!E:E,"SUNAMPE",'Planificación 2026-1'!W:W,C308,'Planificación 2026-1'!G:G,"DE"))&gt;0,"P08"," ")</f>
        <v xml:space="preserve"> </v>
      </c>
      <c r="AY308" s="78" t="str">
        <f>IF(SUM(COUNTIFS('Planificación 2026-1'!E:E,"SUNAMPE",'Planificación 2026-1'!W:W,C308,'Planificación 2026-1'!G:G,"OB"))&gt;0,"P09"," ")</f>
        <v xml:space="preserve"> </v>
      </c>
      <c r="AZ308" s="78" t="str">
        <f>IF(SUM(COUNTIFS('Planificación 2026-1'!E:E,"SUNAMPE",'Planificación 2026-1'!W:W,C308,'Planificación 2026-1'!G:G,"MH"))&gt;0,"P31"," ")</f>
        <v xml:space="preserve"> </v>
      </c>
      <c r="BA308" s="78" t="str">
        <f>IF(SUM(COUNTIFS('Planificación 2026-1'!E:E,"SUNAMPE",'Planificación 2026-1'!W:W,C308,'Planificación 2026-1'!G:G,"IC"))&gt;0,"P32"," ")</f>
        <v xml:space="preserve"> </v>
      </c>
      <c r="BB308" s="78" t="str">
        <f>IF(SUM(COUNTIFS('Planificación 2026-1'!E:E,"SUNAMPE",'Planificación 2026-1'!W:W,C308,'Planificación 2026-1'!G:G,"AR"))&gt;0,"P34"," ")</f>
        <v xml:space="preserve"> </v>
      </c>
      <c r="BC308" s="78" t="str">
        <f>IF(SUM(COUNTIFS('Planificación 2026-1'!E:E,"SUNAMPE",'Planificación 2026-1'!W:W,C308,'Planificación 2026-1'!G:G,"T1"))&gt;0,"P35"," ")</f>
        <v xml:space="preserve"> </v>
      </c>
      <c r="BD308" s="78" t="str">
        <f>IF(SUM(COUNTIFS('Planificación 2026-1'!E:E,"SUNAMPE",'Planificación 2026-1'!W:W,C308,'Planificación 2026-1'!G:G,"T3"))&gt;0,"P36"," ")</f>
        <v xml:space="preserve"> </v>
      </c>
      <c r="BE308" s="78" t="str">
        <f>IF(SUM(COUNTIFS('Planificación 2026-1'!E:E,"SUNAMPE",'Planificación 2026-1'!W:W,C308,'Planificación 2026-1'!G:G,"T2"))&gt;0,"P37"," ")</f>
        <v xml:space="preserve"> </v>
      </c>
      <c r="BF308" s="78" t="str">
        <f>IF(SUM(COUNTIFS('Planificación 2026-1'!E:E,"SUNAMPE",'Planificación 2026-1'!W:W,C308,'Planificación 2026-1'!G:G,"AE"))&gt;0,"P38"," ")</f>
        <v xml:space="preserve"> </v>
      </c>
      <c r="BG308" s="78" t="str">
        <f>IF(SUM(COUNTIFS('Planificación 2026-1'!E:E,"SUNAMPE",'Planificación 2026-1'!W:W,C308,'Planificación 2026-1'!G:G,"T4"))&gt;0,"P55"," ")</f>
        <v xml:space="preserve"> </v>
      </c>
      <c r="BH308" s="78" t="str">
        <f>IF(SUM(COUNTIFS('Planificación 2026-1'!E:E,"HUAURA",'Planificación 2026-1'!W:W,C308,'Planificación 2026-1'!G:G,"AF"))&gt;0," P01"," ")</f>
        <v xml:space="preserve"> </v>
      </c>
      <c r="BI308" s="78" t="str">
        <f>IF(SUM(COUNTIFS('Planificación 2026-1'!E:E,"HUAURA",'Planificación 2026-1'!W:W,C308,'Planificación 2026-1'!G:G,"EN"))&gt;0,"P02"," ")</f>
        <v xml:space="preserve"> </v>
      </c>
      <c r="BJ308" s="78" t="str">
        <f>IF(SUM(COUNTIFS('Planificación 2026-1'!E:E,"HUAURA",'Planificación 2026-1'!W:W,C308,'Planificación 2026-1'!G:G,"IS"))&gt;0,"P03"," ")</f>
        <v xml:space="preserve"> </v>
      </c>
      <c r="BK308" s="78" t="str">
        <f>IF(SUM(COUNTIFS('Planificación 2026-1'!E:E,"HUAURA",'Planificación 2026-1'!W:W,C308,'Planificación 2026-1'!G:G,"PS"))&gt;0,"P04"," ")</f>
        <v>P04</v>
      </c>
      <c r="BL308" s="78"/>
      <c r="BM308" s="78" t="str">
        <f>IF(SUM(COUNTIFS('Planificación 2026-1'!E:E,"HUAURA",'Planificación 2026-1'!W:W,C308,'Planificación 2026-1'!G:G,"IN"))&gt;0,"P06"," ")</f>
        <v xml:space="preserve"> </v>
      </c>
      <c r="BN308" s="78" t="str">
        <f>IF(SUM(COUNTIFS('Planificación 2026-1'!E:E,"HUAURA",'Planificación 2026-1'!W:W,C308,'Planificación 2026-1'!G:G,"CA"))&gt;0,"P07"," ")</f>
        <v xml:space="preserve"> </v>
      </c>
      <c r="BO308" s="78" t="str">
        <f>IF(SUM(COUNTIFS('Planificación 2026-1'!E:E,"HUAURA",'Planificación 2026-1'!W:W,C308,'Planificación 2026-1'!G:G,"DE"))&gt;0,"P08"," ")</f>
        <v xml:space="preserve"> </v>
      </c>
      <c r="BP308" s="78" t="str">
        <f>IF(SUM(COUNTIFS('Planificación 2026-1'!E:E,"HUAURA",'Planificación 2026-1'!W:W,C308,'Planificación 2026-1'!G:G,"OB"))&gt;0,"P09"," ")</f>
        <v xml:space="preserve"> </v>
      </c>
      <c r="BQ308" s="78" t="str">
        <f>IF(SUM(COUNTIFS('Planificación 2026-1'!E:E,"HUAURA",'Planificación 2026-1'!W:W,C308,'Planificación 2026-1'!G:G,"MH"))&gt;0,"P31"," ")</f>
        <v xml:space="preserve"> </v>
      </c>
      <c r="BR308" s="78" t="str">
        <f>IF(SUM(COUNTIFS('Planificación 2026-1'!E:E,"HUAURA",'Planificación 2026-1'!W:W,C308,'Planificación 2026-1'!G:G,"IC"))&gt;0,"P32"," ")</f>
        <v xml:space="preserve"> </v>
      </c>
      <c r="BS308" s="78" t="str">
        <f>IF(SUM(COUNTIFS('Planificación 2026-1'!E:E,"HUAURA",'Planificación 2026-1'!W:W,C308,'Planificación 2026-1'!G:G,"AR"))&gt;0,"P34"," ")</f>
        <v xml:space="preserve"> </v>
      </c>
      <c r="BT308" s="78" t="str">
        <f>IF(SUM(COUNTIFS('Planificación 2026-1'!E:E,"HUAURA",'Planificación 2026-1'!W:W,C308,'Planificación 2026-1'!G:G,"T1"))&gt;0,"P35"," ")</f>
        <v xml:space="preserve"> </v>
      </c>
      <c r="BU308" s="78" t="str">
        <f>IF(SUM(COUNTIFS('Planificación 2026-1'!E:E,"HUAURA",'Planificación 2026-1'!W:W,C308,'Planificación 2026-1'!G:G,"T3"))&gt;0,"P36"," ")</f>
        <v xml:space="preserve"> </v>
      </c>
      <c r="BV308" s="78" t="str">
        <f>IF(SUM(COUNTIFS('Planificación 2026-1'!E:E,"HUAURA",'Planificación 2026-1'!W:W,C308,'Planificación 2026-1'!G:G,"T2"))&gt;0,"P37"," ")</f>
        <v xml:space="preserve"> </v>
      </c>
      <c r="BW308" s="78" t="str">
        <f>IF(SUM(COUNTIFS('Planificación 2026-1'!E:E,"HUAURA",'Planificación 2026-1'!W:W,C308,'Planificación 2026-1'!G:G,"AE"))&gt;0,"P38"," ")</f>
        <v xml:space="preserve"> </v>
      </c>
      <c r="BX308" s="78" t="str">
        <f>IF(SUM(COUNTIFS('Planificación 2026-1'!E:E,"HUAURA",'Planificación 2026-1'!W:W,C308,'Planificación 2026-1'!G:G,"T4"))&gt;0,"P55"," ")</f>
        <v xml:space="preserve"> </v>
      </c>
      <c r="BY308" s="79">
        <f>SUMIFS('Planificación 2026-1'!R:R,'Planificación 2026-1'!W:W,C308,'Planificación 2026-1'!G:G,"AF",'Planificación 2026-1'!H:H,"&gt;2")</f>
        <v>0</v>
      </c>
      <c r="BZ308" s="79">
        <f>SUMIFS('Planificación 2026-1'!R:R,'Planificación 2026-1'!W:W,C308,'Planificación 2026-1'!G:G,"EN",'Planificación 2026-1'!H:H,"&gt;2")</f>
        <v>0</v>
      </c>
      <c r="CA308" s="79">
        <f>SUMIFS('Planificación 2026-1'!R:R,'Planificación 2026-1'!W:W,C308,'Planificación 2026-1'!G:G,"IS",'Planificación 2026-1'!H:H,"&gt;2")</f>
        <v>0</v>
      </c>
      <c r="CB308" s="79">
        <f>SUMIFS('Planificación 2026-1'!R:R,'Planificación 2026-1'!W:W,C308,'Planificación 2026-1'!G:G,"PS",'Planificación 2026-1'!H:H,"&gt;2")</f>
        <v>18</v>
      </c>
      <c r="CC308" s="79">
        <f>SUMIFS('Planificación 2026-1'!R:R,'Planificación 2026-1'!W:W,C308,'Planificación 2026-1'!G:G,"IN",'Planificación 2026-1'!H:H,"&gt;2")</f>
        <v>0</v>
      </c>
      <c r="CD308" s="79">
        <f>SUMIFS('Planificación 2026-1'!R:R,'Planificación 2026-1'!W:W,C308,'Planificación 2026-1'!G:G,"CA",'Planificación 2026-1'!H:H,"&gt;2")</f>
        <v>0</v>
      </c>
      <c r="CE308" s="79">
        <f>SUMIFS('Planificación 2026-1'!R:R,'Planificación 2026-1'!W:W,C308,'Planificación 2026-1'!G:G,"DE",'Planificación 2026-1'!H:H,"&gt;2")</f>
        <v>0</v>
      </c>
      <c r="CF308" s="79">
        <f>SUMIFS('Planificación 2026-1'!R:R,'Planificación 2026-1'!W:W,C308,'Planificación 2026-1'!G:G,"OB",'Planificación 2026-1'!H:H,"&gt;2")</f>
        <v>0</v>
      </c>
      <c r="CG308" s="79">
        <f>SUMIFS('Planificación 2026-1'!R:R,'Planificación 2026-1'!W:W,C308,'Planificación 2026-1'!G:G,"MH",'Planificación 2026-1'!H:H,"&gt;2")</f>
        <v>0</v>
      </c>
      <c r="CH308" s="79">
        <f>SUMIFS('Planificación 2026-1'!R:R,'Planificación 2026-1'!W:W,C308,'Planificación 2026-1'!G:G,"IC",'Planificación 2026-1'!H:H,"&gt;2")</f>
        <v>0</v>
      </c>
      <c r="CI308" s="79">
        <f>SUMIFS('Planificación 2026-1'!R:R,'Planificación 2026-1'!W:W,C308,'Planificación 2026-1'!G:G,"AR",'Planificación 2026-1'!H:H,"&gt;2")</f>
        <v>0</v>
      </c>
      <c r="CJ308" s="79">
        <f>SUMIFS('Planificación 2026-1'!R:R,'Planificación 2026-1'!W:W,C308,'Planificación 2026-1'!G:G,"T1",'Planificación 2026-1'!H:H,"&gt;2")</f>
        <v>0</v>
      </c>
      <c r="CK308" s="79">
        <f>SUMIFS('Planificación 2026-1'!R:R,'Planificación 2026-1'!W:W,C308,'Planificación 2026-1'!G:G,"T3",'Planificación 2026-1'!H:H,"&gt;2")</f>
        <v>0</v>
      </c>
      <c r="CL308" s="79">
        <f>SUMIFS('Planificación 2026-1'!R:R,'Planificación 2026-1'!W:W,C308,'Planificación 2026-1'!G:G,"T2",'Planificación 2026-1'!H:H,"&gt;2")</f>
        <v>0</v>
      </c>
      <c r="CM308" s="79">
        <f>SUMIFS('Planificación 2026-1'!R:R,'Planificación 2026-1'!W:W,C308,'Planificación 2026-1'!G:G,"AE",'Planificación 2026-1'!H:H,"&gt;2")</f>
        <v>0</v>
      </c>
      <c r="CN308" s="79">
        <f>SUMIFS('Planificación 2026-1'!R:R,'Planificación 2026-1'!W:W,C308,'Planificación 2026-1'!G:G,"T4",'Planificación 2026-1'!H:H,"&gt;2")</f>
        <v>0</v>
      </c>
      <c r="CO308" s="79">
        <f>SUMIFS('Planificación 2026-1'!R:R,'Planificación 2026-1'!W:W,C308,'Planificación 2026-1'!G:G,"AF",'Planificación 2026-1'!H:H,"&lt;3")</f>
        <v>0</v>
      </c>
      <c r="CP308" s="79">
        <f>SUMIFS('Planificación 2026-1'!R:R,'Planificación 2026-1'!W:W,C308,'Planificación 2026-1'!G:G,"EN",'Planificación 2026-1'!H:H,"&lt;3")</f>
        <v>0</v>
      </c>
      <c r="CQ308" s="79">
        <f>SUMIFS('Planificación 2026-1'!R:R,'Planificación 2026-1'!W:W,C308,'Planificación 2026-1'!G:G,"IS",'Planificación 2026-1'!H:H,"&lt;3")</f>
        <v>0</v>
      </c>
      <c r="CR308" s="79">
        <f>SUMIFS('Planificación 2026-1'!R:R,'Planificación 2026-1'!W:W,C308,'Planificación 2026-1'!G:G,"PS",'Planificación 2026-1'!H:H,"&lt;3")</f>
        <v>0</v>
      </c>
      <c r="CS308" s="79">
        <f>SUMIFS('Planificación 2026-1'!R:R,'Planificación 2026-1'!W:W,C308,'Planificación 2026-1'!G:G,"IN",'Planificación 2026-1'!H:H,"&lt;3")</f>
        <v>0</v>
      </c>
      <c r="CT308" s="79">
        <f>SUMIFS('Planificación 2026-1'!R:R,'Planificación 2026-1'!W:W,C308,'Planificación 2026-1'!G:G,"CA",'Planificación 2026-1'!H:H,"&lt;3")</f>
        <v>0</v>
      </c>
      <c r="CU308" s="79">
        <f>SUMIFS('Planificación 2026-1'!R:R,'Planificación 2026-1'!W:W,C308,'Planificación 2026-1'!G:G,"DE",'Planificación 2026-1'!H:H,"&lt;3")</f>
        <v>0</v>
      </c>
      <c r="CV308" s="79">
        <f>SUMIFS('Planificación 2026-1'!R:R,'Planificación 2026-1'!W:W,C308,'Planificación 2026-1'!G:G,"OB",'Planificación 2026-1'!H:H,"&lt;3")</f>
        <v>0</v>
      </c>
      <c r="CW308" s="79">
        <f>SUMIFS('Planificación 2026-1'!R:R,'Planificación 2026-1'!W:W,C308,'Planificación 2026-1'!G:G,"MH",'Planificación 2026-1'!H:H,"&lt;3")</f>
        <v>0</v>
      </c>
      <c r="CX308" s="79">
        <f>SUMIFS('Planificación 2026-1'!R:R,'Planificación 2026-1'!W:W,C308,'Planificación 2026-1'!G:G,"IC",'Planificación 2026-1'!H:H,"&lt;3")</f>
        <v>0</v>
      </c>
      <c r="CY308" s="79">
        <f>SUMIFS('Planificación 2026-1'!R:R,'Planificación 2026-1'!W:W,C308,'Planificación 2026-1'!G:G,"AR",'Planificación 2026-1'!H:H,"&lt;3")</f>
        <v>0</v>
      </c>
      <c r="CZ308" s="79">
        <f>SUMIFS('Planificación 2026-1'!R:R,'Planificación 2026-1'!W:W,C308,'Planificación 2026-1'!G:G,"T1",'Planificación 2026-1'!H:H,"&lt;3")</f>
        <v>0</v>
      </c>
      <c r="DA308" s="79">
        <f>SUMIFS('Planificación 2026-1'!R:R,'Planificación 2026-1'!W:W,C308,'Planificación 2026-1'!G:G,"T3",'Planificación 2026-1'!H:H,"&lt;3")</f>
        <v>0</v>
      </c>
      <c r="DB308" s="79">
        <f>SUMIFS('Planificación 2026-1'!R:R,'Planificación 2026-1'!W:W,C308,'Planificación 2026-1'!G:G,"T2",'Planificación 2026-1'!H:H,"&lt;3")</f>
        <v>0</v>
      </c>
      <c r="DC308" s="79">
        <f>SUMIFS('Planificación 2026-1'!R:R,'Planificación 2026-1'!W:W,C308,'Planificación 2026-1'!G:G,"AE",'Planificación 2026-1'!H:H,"&lt;3")</f>
        <v>0</v>
      </c>
      <c r="DD308" s="79">
        <f>SUMIFS('Planificación 2026-1'!R:R,'Planificación 2026-1'!W:W,C308,'Planificación 2026-1'!G:G,"T4",'Planificación 2026-1'!H:H,"&lt;3")</f>
        <v>0</v>
      </c>
      <c r="DE308" s="78" t="str">
        <f t="shared" si="60"/>
        <v/>
      </c>
      <c r="DF308" s="30">
        <f>IF(C308="","",SUMIFS('Planificación 2026-1'!R:R,'Planificación 2026-1'!W:W,C308,'Planificación 2026-1'!E:E,"PRINCIPAL",'Planificación 2026-1'!X:X,"VIRTUAL"))</f>
        <v>0</v>
      </c>
      <c r="DG308" s="30">
        <f>IF(C308="","",SUMIFS('Planificación 2026-1'!R:R,'Planificación 2026-1'!W:W,C308,'Planificación 2026-1'!E:E,"PRINCIPAL",'Planificación 2026-1'!X:X,"PRESENCIAL"))</f>
        <v>0</v>
      </c>
      <c r="DH308" s="30">
        <f>IF(C308="","",SUMIFS('Planificación 2026-1'!R:R,'Planificación 2026-1'!W:W,C308,'Planificación 2026-1'!E:E,"PRINCIPAL",'Planificación 2026-1'!X:X,"HIBRIDO PRESENCIAL"))</f>
        <v>0</v>
      </c>
      <c r="DI308" s="78" t="str">
        <f t="shared" si="61"/>
        <v/>
      </c>
      <c r="DJ308" s="78">
        <f>IF(C308="","",SUMIFS('Planificación 2026-1'!R:R,'Planificación 2026-1'!W:W,C308,'Planificación 2026-1'!E:E,"FILIAL",'Planificación 2026-1'!X:X,"VIRTUAL"))</f>
        <v>0</v>
      </c>
      <c r="DK308" s="80">
        <f>IF(C308="","",SUMIFS('Planificación 2026-1'!R:R,'Planificación 2026-1'!W:W,C308,'Planificación 2026-1'!E:E,"FILIAL",'Planificación 2026-1'!X:X,"PRESENCIAL"))</f>
        <v>0</v>
      </c>
      <c r="DL308" s="42">
        <f>IF(C308="","",SUMIFS('Planificación 2026-1'!R:R,'Planificación 2026-1'!W:W,C308,'Planificación 2026-1'!E:E,"FILIAL",'Planificación 2026-1'!X:X,"HIBRIDO PRESENCIAL"))</f>
        <v>0</v>
      </c>
      <c r="DM308" s="81" t="str">
        <f t="shared" si="62"/>
        <v/>
      </c>
      <c r="DN308" s="78">
        <f>IF(C308="","",SUMIFS('Planificación 2026-1'!R:R,'Planificación 2026-1'!W:W,C308,'Planificación 2026-1'!E:E,"SUNAMPE",'Planificación 2026-1'!X:X,"VIRTUAL"))</f>
        <v>0</v>
      </c>
      <c r="DO308" s="42">
        <f>IF(C308="","",SUMIFS('Planificación 2026-1'!R:R,'Planificación 2026-1'!W:W,C308,'Planificación 2026-1'!E:E,"SUNAMPE",'Planificación 2026-1'!X:X,"PRESENCIAL"))</f>
        <v>0</v>
      </c>
      <c r="DP308" s="81" t="str">
        <f t="shared" si="63"/>
        <v>P04</v>
      </c>
      <c r="DQ308" s="78">
        <f>IF(C308="","",SUMIFS('Planificación 2026-1'!R:R,'Planificación 2026-1'!W:W,C308,'Planificación 2026-1'!E:E,"HUAURA",'Planificación 2026-1'!X:X,"VIRTUAL"))</f>
        <v>0</v>
      </c>
      <c r="DR308" s="42">
        <f>IF(C308="","",SUMIFS('Planificación 2026-1'!R:R,'Planificación 2026-1'!W:W,C308,'Planificación 2026-1'!E:E,"HUAURA",'Planificación 2026-1'!X:X,"PRESENCIAL"))</f>
        <v>18</v>
      </c>
      <c r="DS308" s="48">
        <f>SUMIFS('Planificación 2026-1'!R:R,'Planificación 2026-1'!W:W,C308,'Planificación 2026-1'!E:E,"PRINCIPAL",'Planificación 2026-1'!X:X,"VIRTUAL",'Planificación 2026-1'!H:H,"&gt;2")</f>
        <v>0</v>
      </c>
      <c r="DT308" s="48">
        <f>SUMIFS('Planificación 2026-1'!R:R,'Planificación 2026-1'!W:W,C308,'Planificación 2026-1'!E:E,"PRINCIPAL",'Planificación 2026-1'!X:X,"&lt;&gt;VIRTUAL",'Planificación 2026-1'!H:H,"&gt;2")</f>
        <v>0</v>
      </c>
      <c r="DU308" s="48">
        <f>SUMIFS('Planificación 2026-1'!R:R,'Planificación 2026-1'!W:W,C308,'Planificación 2026-1'!E:E,"SUNAMPE",'Planificación 2026-1'!X:X,"VIRTUAL",'Planificación 2026-1'!H:H,"&gt;2")</f>
        <v>0</v>
      </c>
      <c r="DV308" s="48">
        <f>SUMIFS('Planificación 2026-1'!R:R,'Planificación 2026-1'!W:W,C308,'Planificación 2026-1'!E:E,"SUNAMPE",'Planificación 2026-1'!X:X,"&lt;&gt;VIRTUAL",'Planificación 2026-1'!H:H,"&gt;2")</f>
        <v>0</v>
      </c>
      <c r="DW308" s="48">
        <f>SUMIFS('Planificación 2026-1'!R:R,'Planificación 2026-1'!W:W,C308,'Planificación 2026-1'!E:E,"FILIAL",'Planificación 2026-1'!X:X,"VIRTUAL",'Planificación 2026-1'!H:H,"&gt;2")</f>
        <v>0</v>
      </c>
      <c r="DX308" s="48">
        <f>SUMIFS('Planificación 2026-1'!R:R,'Planificación 2026-1'!W:W,C308,'Planificación 2026-1'!E:E,"FILIAL",'Planificación 2026-1'!X:X,"&lt;&gt;VIRTUAL",'Planificación 2026-1'!H:H,"&gt;2")</f>
        <v>0</v>
      </c>
      <c r="DY308" s="48">
        <f>SUMIFS('Planificación 2026-1'!R:R,'Planificación 2026-1'!W:W,C308,'Planificación 2026-1'!E:E,"PORUMA",'Planificación 2026-1'!X:X,"VIRTUAL",'Planificación 2026-1'!H:H,"&gt;2")</f>
        <v>0</v>
      </c>
      <c r="DZ308" s="48">
        <f>SUMIFS('Planificación 2026-1'!R:R,'Planificación 2026-1'!W:W,C308,'Planificación 2026-1'!E:E,"PORUMA",'Planificación 2026-1'!X:X,"&lt;&gt;VIRTUAL",'Planificación 2026-1'!H:H,"&gt;2")</f>
        <v>0</v>
      </c>
      <c r="EA308" s="48">
        <f>SUMIFS('Planificación 2026-1'!R:R,'Planificación 2026-1'!W:W,C308,'Planificación 2026-1'!E:E,"HUAURA",'Planificación 2026-1'!X:X,"VIRTUAL",'Planificación 2026-1'!H:H,"&gt;2")</f>
        <v>0</v>
      </c>
      <c r="EB308" s="48">
        <f>SUMIFS('Planificación 2026-1'!R:R,'Planificación 2026-1'!W:W,C308,'Planificación 2026-1'!E:E,"HUAURA",'Planificación 2026-1'!X:X,"&lt;&gt;VIRTUAL",'Planificación 2026-1'!H:H,"&gt;2")</f>
        <v>18</v>
      </c>
      <c r="EC308" s="48">
        <f>SUMIFS('Planificación 2026-1'!R:R,'Planificación 2026-1'!W:W,C308,'Planificación 2026-1'!E:E,"PRINCIPAL",'Planificación 2026-1'!X:X,"VIRTUAL",'Planificación 2026-1'!H:H,"&lt;3")</f>
        <v>0</v>
      </c>
      <c r="ED308" s="48">
        <f>SUMIFS('Planificación 2026-1'!R:R,'Planificación 2026-1'!W:W,C308,'Planificación 2026-1'!E:E,"PRINCIPAL",'Planificación 2026-1'!X:X,"&lt;&gt;VIRTUAL",'Planificación 2026-1'!H:H,"&lt;3")</f>
        <v>0</v>
      </c>
      <c r="EE308" s="48">
        <f>SUMIFS('Planificación 2026-1'!R:R,'Planificación 2026-1'!W:W,C308,'Planificación 2026-1'!E:E,"SUNAMPE",'Planificación 2026-1'!X:X,"VIRTUAL",'Planificación 2026-1'!H:H,"&lt;3")</f>
        <v>0</v>
      </c>
      <c r="EF308" s="48">
        <f>SUMIFS('Planificación 2026-1'!R:R,'Planificación 2026-1'!W:W,C308,'Planificación 2026-1'!E:E,"SUNAMPE",'Planificación 2026-1'!X:X,"&lt;&gt;VIRTUAL",'Planificación 2026-1'!H:H,"&lt;3")</f>
        <v>0</v>
      </c>
      <c r="EG308" s="48">
        <f>SUMIFS('Planificación 2026-1'!R:R,'Planificación 2026-1'!W:W,C308,'Planificación 2026-1'!E:E,"FILIAL",'Planificación 2026-1'!X:X,"VIRTUAL",'Planificación 2026-1'!H:H,"&lt;3")</f>
        <v>0</v>
      </c>
      <c r="EH308" s="48">
        <f>SUMIFS('Planificación 2026-1'!R:R,'Planificación 2026-1'!W:W,C308,'Planificación 2026-1'!E:E,"FILIAL",'Planificación 2026-1'!X:X,"&lt;&gt;VIRTUAL",'Planificación 2026-1'!H:H,"&lt;3")</f>
        <v>0</v>
      </c>
      <c r="EI308" s="48">
        <f>SUMIFS('Planificación 2026-1'!R:R,'Planificación 2026-1'!W:W,C308,'Planificación 2026-1'!E:E,"PORUMA",'Planificación 2026-1'!X:X,"VIRTUAL",'Planificación 2026-1'!H:H,"&lt;3")</f>
        <v>0</v>
      </c>
      <c r="EJ308" s="48">
        <f>SUMIFS('Planificación 2026-1'!R:R,'Planificación 2026-1'!W:W,C308,'Planificación 2026-1'!E:E,"PORUMA",'Planificación 2026-1'!X:X,"&lt;&gt;VIRTUAL",'Planificación 2026-1'!H:H,"&lt;3")</f>
        <v>0</v>
      </c>
      <c r="EK308" s="48">
        <f>SUMIFS('Planificación 2026-1'!R:R,'Planificación 2026-1'!W:W,C308,'Planificación 2026-1'!E:E,"HUAURA",'Planificación 2026-1'!X:X,"VIRTUAL",'Planificación 2026-1'!H:H,"&lt;3")</f>
        <v>0</v>
      </c>
      <c r="EL308" s="48">
        <f>SUMIFS('Planificación 2026-1'!R:R,'Planificación 2026-1'!W:W,C308,'Planificación 2026-1'!E:E,"HUAURA",'Planificación 2026-1'!X:X,"&lt;&gt;VIRTUAL",'Planificación 2026-1'!H:H,"&lt;3")</f>
        <v>0</v>
      </c>
      <c r="EM308" s="48">
        <f t="shared" si="64"/>
        <v>0</v>
      </c>
      <c r="EN308" s="48">
        <f t="shared" si="65"/>
        <v>18</v>
      </c>
      <c r="EO308" s="48">
        <f t="shared" si="66"/>
        <v>0</v>
      </c>
      <c r="EP308" s="48">
        <f t="shared" si="67"/>
        <v>0</v>
      </c>
      <c r="EQ308" s="48">
        <f t="shared" si="68"/>
        <v>0</v>
      </c>
      <c r="ER308" s="48"/>
      <c r="ES308" s="48">
        <f t="shared" si="69"/>
        <v>0</v>
      </c>
      <c r="ET308" s="48">
        <f t="shared" si="70"/>
        <v>18</v>
      </c>
      <c r="EU308" s="48" t="b">
        <f t="shared" si="71"/>
        <v>1</v>
      </c>
      <c r="EV308" s="48" t="str">
        <f t="shared" si="72"/>
        <v>HUAURA</v>
      </c>
      <c r="EW308" s="48" t="str">
        <f t="shared" si="73"/>
        <v>PRESENCIAL</v>
      </c>
    </row>
    <row r="309" spans="2:153" x14ac:dyDescent="0.3">
      <c r="B309" s="383">
        <v>306</v>
      </c>
      <c r="C309" s="107" t="s">
        <v>263</v>
      </c>
      <c r="D309" s="82">
        <f>SUMIF('Planificación 2026-1'!W:W,C309,'Planificación 2026-1'!R:R)</f>
        <v>8</v>
      </c>
      <c r="E309" s="385" t="s">
        <v>319</v>
      </c>
      <c r="F309" s="103"/>
      <c r="G309" s="107" t="s">
        <v>279</v>
      </c>
      <c r="H309" s="107" t="s">
        <v>452</v>
      </c>
      <c r="I309" s="77" t="str">
        <f>IF(SUM(COUNTIFS('Planificación 2026-1'!E:E,"PRINCIPAL",'Planificación 2026-1'!W:W,C309,'Planificación 2026-1'!G:G,"AF"))&gt;0,"P01"," ")</f>
        <v xml:space="preserve"> </v>
      </c>
      <c r="J309" s="78" t="str">
        <f>IF(SUM(COUNTIFS('Planificación 2026-1'!E:E,"PRINCIPAL",'Planificación 2026-1'!W:W,C309,'Planificación 2026-1'!G:G,"EN"))&gt;0,"P02"," ")</f>
        <v xml:space="preserve"> </v>
      </c>
      <c r="K309" s="78" t="str">
        <f>IF(SUM(COUNTIFS('Planificación 2026-1'!E:E,"PRINCIPAL",'Planificación 2026-1'!W:W,C309,'Planificación 2026-1'!G:G,"IS"))&gt;0,"P03"," ")</f>
        <v xml:space="preserve"> </v>
      </c>
      <c r="L309" s="78" t="str">
        <f>IF(SUM(COUNTIFS('Planificación 2026-1'!E:E,"PRINCIPAL",'Planificación 2026-1'!W:W,C309,'Planificación 2026-1'!G:G,"PS"))&gt;0,"P04"," ")</f>
        <v xml:space="preserve"> </v>
      </c>
      <c r="M309" s="78"/>
      <c r="N309" s="78" t="str">
        <f>IF(SUM(COUNTIFS('Planificación 2026-1'!E:E,"PRINCIPAL",'Planificación 2026-1'!W:W,C309,'Planificación 2026-1'!G:G,"IN"))&gt;0,"P06"," ")</f>
        <v xml:space="preserve"> </v>
      </c>
      <c r="O309" s="78" t="str">
        <f>IF(SUM(COUNTIFS('Planificación 2026-1'!E:E,"PRINCIPAL",'Planificación 2026-1'!W:W,C309,'Planificación 2026-1'!G:G,"CA"))&gt;0,"P07"," ")</f>
        <v xml:space="preserve"> </v>
      </c>
      <c r="P309" s="78" t="str">
        <f>IF(SUM(COUNTIFS('Planificación 2026-1'!E:E,"PRINCIPAL",'Planificación 2026-1'!W:W,C309,'Planificación 2026-1'!G:G,"DE"))&gt;0,"P08"," ")</f>
        <v xml:space="preserve"> </v>
      </c>
      <c r="Q309" s="78" t="str">
        <f>IF(SUM(COUNTIFS('Planificación 2026-1'!E:E,"PRINCIPAL",'Planificación 2026-1'!W:W,C309,'Planificación 2026-1'!G:G,"OB"))&gt;0,"P09"," ")</f>
        <v xml:space="preserve"> </v>
      </c>
      <c r="R309" s="78" t="str">
        <f>IF(SUM(COUNTIFS('Planificación 2026-1'!E:E,"PRINCIPAL",'Planificación 2026-1'!W:W,C309,'Planificación 2026-1'!G:G,"MH"))&gt;0,"P31"," ")</f>
        <v xml:space="preserve"> </v>
      </c>
      <c r="S309" s="78" t="str">
        <f>IF(SUM(COUNTIFS('Planificación 2026-1'!E:E,"PRINCIPAL",'Planificación 2026-1'!W:W,C309,'Planificación 2026-1'!G:G,"IC"))&gt;0,"P32"," ")</f>
        <v xml:space="preserve"> </v>
      </c>
      <c r="T309" s="78" t="str">
        <f>IF(SUM(COUNTIFS('Planificación 2026-1'!E:E,"PRINCIPAL",'Planificación 2026-1'!W:W,C309,'Planificación 2026-1'!G:G,"AR"))&gt;0,"P34"," ")</f>
        <v xml:space="preserve"> </v>
      </c>
      <c r="U309" s="78" t="str">
        <f>IF(SUM(COUNTIFS('Planificación 2026-1'!E:E,"PRINCIPAL",'Planificación 2026-1'!W:W,C309,'Planificación 2026-1'!G:G,"T1"))&gt;0,"P35"," ")</f>
        <v xml:space="preserve"> </v>
      </c>
      <c r="V309" s="78" t="str">
        <f>IF(SUM(COUNTIFS('Planificación 2026-1'!E:E,"PRINCIPAL",'Planificación 2026-1'!W:W,C309,'Planificación 2026-1'!G:G,"T3"))&gt;0,"P36"," ")</f>
        <v xml:space="preserve"> </v>
      </c>
      <c r="W309" s="78" t="str">
        <f>IF(SUM(COUNTIFS('Planificación 2026-1'!E:E,"PRINCIPAL",'Planificación 2026-1'!W:W,C309,'Planificación 2026-1'!G:G,"T2"))&gt;0,"P37"," ")</f>
        <v xml:space="preserve"> </v>
      </c>
      <c r="X309" s="78" t="str">
        <f>IF(SUM(COUNTIFS('Planificación 2026-1'!E:E,"PRINCIPAL",'Planificación 2026-1'!W:W,C309,'Planificación 2026-1'!G:G,"AE"))&gt;0,"P38"," ")</f>
        <v xml:space="preserve"> </v>
      </c>
      <c r="Y309" s="78" t="str">
        <f>IF(SUM(COUNTIFS('Planificación 2026-1'!E:E,"PRINCIPAL",'Planificación 2026-1'!W:W,C309,'Planificación 2026-1'!G:G,"T4"))&gt;0,"P55"," ")</f>
        <v xml:space="preserve"> </v>
      </c>
      <c r="Z309" s="78" t="str">
        <f>IF(SUM(COUNTIFS('Planificación 2026-1'!E:E,"FILIAL",'Planificación 2026-1'!W:W,C309,'Planificación 2026-1'!G:G,"AF"))&gt;0," P01"," ")</f>
        <v xml:space="preserve"> </v>
      </c>
      <c r="AA309" s="78" t="str">
        <f>IF(SUM(COUNTIFS('Planificación 2026-1'!E:E,"FILIAL",'Planificación 2026-1'!W:W,C309,'Planificación 2026-1'!G:G,"EN"))&gt;0,"P02"," ")</f>
        <v xml:space="preserve"> </v>
      </c>
      <c r="AB309" s="78" t="str">
        <f>IF(SUM(COUNTIFS('Planificación 2026-1'!E:E,"FILIAL",'Planificación 2026-1'!W:W,C309,'Planificación 2026-1'!G:G,"IS"))&gt;0,"P03"," ")</f>
        <v xml:space="preserve"> </v>
      </c>
      <c r="AC309" s="78" t="str">
        <f>IF(SUM(COUNTIFS('Planificación 2026-1'!E:E,"FILIAL",'Planificación 2026-1'!W:W,C309,'Planificación 2026-1'!G:G,"PS"))&gt;0,"P04"," ")</f>
        <v xml:space="preserve"> </v>
      </c>
      <c r="AD309" s="78"/>
      <c r="AE309" s="78" t="str">
        <f>IF(SUM(COUNTIFS('Planificación 2026-1'!E:E,"FILIAL",'Planificación 2026-1'!W:W,C309,'Planificación 2026-1'!G:G,"IN"))&gt;0,"P06"," ")</f>
        <v xml:space="preserve"> </v>
      </c>
      <c r="AF309" s="78" t="str">
        <f>IF(SUM(COUNTIFS('Planificación 2026-1'!E:E,"FILIAL",'Planificación 2026-1'!W:W,C309,'Planificación 2026-1'!G:G,"CA"))&gt;0,"P07"," ")</f>
        <v xml:space="preserve"> </v>
      </c>
      <c r="AG309" s="78" t="str">
        <f>IF(SUM(COUNTIFS('Planificación 2026-1'!E:E,"FILIAL",'Planificación 2026-1'!W:W,C309,'Planificación 2026-1'!G:G,"DE"))&gt;0,"P08"," ")</f>
        <v xml:space="preserve"> </v>
      </c>
      <c r="AH309" s="78" t="str">
        <f>IF(SUM(COUNTIFS('Planificación 2026-1'!E:E,"FILIAL",'Planificación 2026-1'!W:W,C309,'Planificación 2026-1'!G:G,"OB"))&gt;0,"P09"," ")</f>
        <v xml:space="preserve"> </v>
      </c>
      <c r="AI309" s="78" t="str">
        <f>IF(SUM(COUNTIFS('Planificación 2026-1'!E:E,"FILIAL",'Planificación 2026-1'!W:W,C309,'Planificación 2026-1'!G:G,"MH"))&gt;0,"P31"," ")</f>
        <v xml:space="preserve"> </v>
      </c>
      <c r="AJ309" s="78" t="str">
        <f>IF(SUM(COUNTIFS('Planificación 2026-1'!E:E,"FILIAL",'Planificación 2026-1'!W:W,C309,'Planificación 2026-1'!G:G,"IC"))&gt;0,"P32"," ")</f>
        <v xml:space="preserve"> </v>
      </c>
      <c r="AK309" s="78" t="str">
        <f>IF(SUM(COUNTIFS('Planificación 2026-1'!E:E,"FILIAL",'Planificación 2026-1'!W:W,C309,'Planificación 2026-1'!G:G,"AR"))&gt;0,"P34"," ")</f>
        <v xml:space="preserve"> </v>
      </c>
      <c r="AL309" s="78" t="str">
        <f>IF(SUM(COUNTIFS('Planificación 2026-1'!E:E,"FILIAL",'Planificación 2026-1'!W:W,C309,'Planificación 2026-1'!G:G,"T1"))&gt;0,"P35"," ")</f>
        <v xml:space="preserve"> </v>
      </c>
      <c r="AM309" s="78" t="str">
        <f>IF(SUM(COUNTIFS('Planificación 2026-1'!E:E,"FILIAL",'Planificación 2026-1'!W:W,C309,'Planificación 2026-1'!G:G,"T3"))&gt;0,"P36"," ")</f>
        <v xml:space="preserve"> </v>
      </c>
      <c r="AN309" s="78" t="str">
        <f>IF(SUM(COUNTIFS('Planificación 2026-1'!E:E,"FILIAL",'Planificación 2026-1'!W:W,C309,'Planificación 2026-1'!G:G,"T2"))&gt;0,"P37"," ")</f>
        <v xml:space="preserve"> </v>
      </c>
      <c r="AO309" s="78" t="str">
        <f>IF(SUM(COUNTIFS('Planificación 2026-1'!E:E,"FILIAL",'Planificación 2026-1'!W:W,C309,'Planificación 2026-1'!G:G,"AE"))&gt;0,"P38"," ")</f>
        <v xml:space="preserve"> </v>
      </c>
      <c r="AP309" s="78" t="str">
        <f>IF(SUM(COUNTIFS('Planificación 2026-1'!E:E,"FILIAL",'Planificación 2026-1'!W:W,C309,'Planificación 2026-1'!G:G,"T4"))&gt;0,"P55"," ")</f>
        <v xml:space="preserve"> </v>
      </c>
      <c r="AQ309" s="78" t="str">
        <f>IF(SUM(COUNTIFS('Planificación 2026-1'!E:E,"SUNAMPE",'Planificación 2026-1'!W:W,C309,'Planificación 2026-1'!G:G,"AF"))&gt;0," P01"," ")</f>
        <v xml:space="preserve"> </v>
      </c>
      <c r="AR309" s="78" t="str">
        <f>IF(SUM(COUNTIFS('Planificación 2026-1'!E:E,"SUNAMPE",'Planificación 2026-1'!W:W,C309,'Planificación 2026-1'!G:G,"EN"))&gt;0,"P02"," ")</f>
        <v xml:space="preserve"> </v>
      </c>
      <c r="AS309" s="78" t="str">
        <f>IF(SUM(COUNTIFS('Planificación 2026-1'!E:E,"SUNAMPE",'Planificación 2026-1'!W:W,C309,'Planificación 2026-1'!G:G,"IS"))&gt;0,"P03"," ")</f>
        <v xml:space="preserve"> </v>
      </c>
      <c r="AT309" s="78" t="str">
        <f>IF(SUM(COUNTIFS('Planificación 2026-1'!E:E,"SUNAMPE",'Planificación 2026-1'!W:W,C309,'Planificación 2026-1'!G:G,"PS"))&gt;0,"P04"," ")</f>
        <v xml:space="preserve"> </v>
      </c>
      <c r="AU309" s="78"/>
      <c r="AV309" s="78" t="str">
        <f>IF(SUM(COUNTIFS('Planificación 2026-1'!E:E,"SUNAMPE",'Planificación 2026-1'!W:W,C309,'Planificación 2026-1'!G:G,"IN"))&gt;0,"P06"," ")</f>
        <v xml:space="preserve"> </v>
      </c>
      <c r="AW309" s="78" t="str">
        <f>IF(SUM(COUNTIFS('Planificación 2026-1'!E:E,"SUNAMPE",'Planificación 2026-1'!W:W,C309,'Planificación 2026-1'!G:G,"CA"))&gt;0,"P07"," ")</f>
        <v xml:space="preserve"> </v>
      </c>
      <c r="AX309" s="78" t="str">
        <f>IF(SUM(COUNTIFS('Planificación 2026-1'!E:E,"SUNAMPE",'Planificación 2026-1'!W:W,C309,'Planificación 2026-1'!G:G,"DE"))&gt;0,"P08"," ")</f>
        <v xml:space="preserve"> </v>
      </c>
      <c r="AY309" s="78" t="str">
        <f>IF(SUM(COUNTIFS('Planificación 2026-1'!E:E,"SUNAMPE",'Planificación 2026-1'!W:W,C309,'Planificación 2026-1'!G:G,"OB"))&gt;0,"P09"," ")</f>
        <v xml:space="preserve"> </v>
      </c>
      <c r="AZ309" s="78" t="str">
        <f>IF(SUM(COUNTIFS('Planificación 2026-1'!E:E,"SUNAMPE",'Planificación 2026-1'!W:W,C309,'Planificación 2026-1'!G:G,"MH"))&gt;0,"P31"," ")</f>
        <v xml:space="preserve"> </v>
      </c>
      <c r="BA309" s="78" t="str">
        <f>IF(SUM(COUNTIFS('Planificación 2026-1'!E:E,"SUNAMPE",'Planificación 2026-1'!W:W,C309,'Planificación 2026-1'!G:G,"IC"))&gt;0,"P32"," ")</f>
        <v xml:space="preserve"> </v>
      </c>
      <c r="BB309" s="78" t="str">
        <f>IF(SUM(COUNTIFS('Planificación 2026-1'!E:E,"SUNAMPE",'Planificación 2026-1'!W:W,C309,'Planificación 2026-1'!G:G,"AR"))&gt;0,"P34"," ")</f>
        <v xml:space="preserve"> </v>
      </c>
      <c r="BC309" s="78" t="str">
        <f>IF(SUM(COUNTIFS('Planificación 2026-1'!E:E,"SUNAMPE",'Planificación 2026-1'!W:W,C309,'Planificación 2026-1'!G:G,"T1"))&gt;0,"P35"," ")</f>
        <v xml:space="preserve"> </v>
      </c>
      <c r="BD309" s="78" t="str">
        <f>IF(SUM(COUNTIFS('Planificación 2026-1'!E:E,"SUNAMPE",'Planificación 2026-1'!W:W,C309,'Planificación 2026-1'!G:G,"T3"))&gt;0,"P36"," ")</f>
        <v xml:space="preserve"> </v>
      </c>
      <c r="BE309" s="78" t="str">
        <f>IF(SUM(COUNTIFS('Planificación 2026-1'!E:E,"SUNAMPE",'Planificación 2026-1'!W:W,C309,'Planificación 2026-1'!G:G,"T2"))&gt;0,"P37"," ")</f>
        <v xml:space="preserve"> </v>
      </c>
      <c r="BF309" s="78" t="str">
        <f>IF(SUM(COUNTIFS('Planificación 2026-1'!E:E,"SUNAMPE",'Planificación 2026-1'!W:W,C309,'Planificación 2026-1'!G:G,"AE"))&gt;0,"P38"," ")</f>
        <v xml:space="preserve"> </v>
      </c>
      <c r="BG309" s="78" t="str">
        <f>IF(SUM(COUNTIFS('Planificación 2026-1'!E:E,"SUNAMPE",'Planificación 2026-1'!W:W,C309,'Planificación 2026-1'!G:G,"T4"))&gt;0,"P55"," ")</f>
        <v xml:space="preserve"> </v>
      </c>
      <c r="BH309" s="78" t="str">
        <f>IF(SUM(COUNTIFS('Planificación 2026-1'!E:E,"HUAURA",'Planificación 2026-1'!W:W,C309,'Planificación 2026-1'!G:G,"AF"))&gt;0," P01"," ")</f>
        <v xml:space="preserve"> </v>
      </c>
      <c r="BI309" s="78" t="str">
        <f>IF(SUM(COUNTIFS('Planificación 2026-1'!E:E,"HUAURA",'Planificación 2026-1'!W:W,C309,'Planificación 2026-1'!G:G,"EN"))&gt;0,"P02"," ")</f>
        <v xml:space="preserve"> </v>
      </c>
      <c r="BJ309" s="78" t="str">
        <f>IF(SUM(COUNTIFS('Planificación 2026-1'!E:E,"HUAURA",'Planificación 2026-1'!W:W,C309,'Planificación 2026-1'!G:G,"IS"))&gt;0,"P03"," ")</f>
        <v xml:space="preserve"> </v>
      </c>
      <c r="BK309" s="78" t="str">
        <f>IF(SUM(COUNTIFS('Planificación 2026-1'!E:E,"HUAURA",'Planificación 2026-1'!W:W,C309,'Planificación 2026-1'!G:G,"PS"))&gt;0,"P04"," ")</f>
        <v xml:space="preserve"> </v>
      </c>
      <c r="BL309" s="78"/>
      <c r="BM309" s="78" t="str">
        <f>IF(SUM(COUNTIFS('Planificación 2026-1'!E:E,"HUAURA",'Planificación 2026-1'!W:W,C309,'Planificación 2026-1'!G:G,"IN"))&gt;0,"P06"," ")</f>
        <v xml:space="preserve"> </v>
      </c>
      <c r="BN309" s="78" t="str">
        <f>IF(SUM(COUNTIFS('Planificación 2026-1'!E:E,"HUAURA",'Planificación 2026-1'!W:W,C309,'Planificación 2026-1'!G:G,"CA"))&gt;0,"P07"," ")</f>
        <v xml:space="preserve"> </v>
      </c>
      <c r="BO309" s="78" t="str">
        <f>IF(SUM(COUNTIFS('Planificación 2026-1'!E:E,"HUAURA",'Planificación 2026-1'!W:W,C309,'Planificación 2026-1'!G:G,"DE"))&gt;0,"P08"," ")</f>
        <v xml:space="preserve"> </v>
      </c>
      <c r="BP309" s="78" t="str">
        <f>IF(SUM(COUNTIFS('Planificación 2026-1'!E:E,"HUAURA",'Planificación 2026-1'!W:W,C309,'Planificación 2026-1'!G:G,"OB"))&gt;0,"P09"," ")</f>
        <v>P09</v>
      </c>
      <c r="BQ309" s="78" t="str">
        <f>IF(SUM(COUNTIFS('Planificación 2026-1'!E:E,"HUAURA",'Planificación 2026-1'!W:W,C309,'Planificación 2026-1'!G:G,"MH"))&gt;0,"P31"," ")</f>
        <v xml:space="preserve"> </v>
      </c>
      <c r="BR309" s="78" t="str">
        <f>IF(SUM(COUNTIFS('Planificación 2026-1'!E:E,"HUAURA",'Planificación 2026-1'!W:W,C309,'Planificación 2026-1'!G:G,"IC"))&gt;0,"P32"," ")</f>
        <v xml:space="preserve"> </v>
      </c>
      <c r="BS309" s="78" t="str">
        <f>IF(SUM(COUNTIFS('Planificación 2026-1'!E:E,"HUAURA",'Planificación 2026-1'!W:W,C309,'Planificación 2026-1'!G:G,"AR"))&gt;0,"P34"," ")</f>
        <v xml:space="preserve"> </v>
      </c>
      <c r="BT309" s="78" t="str">
        <f>IF(SUM(COUNTIFS('Planificación 2026-1'!E:E,"HUAURA",'Planificación 2026-1'!W:W,C309,'Planificación 2026-1'!G:G,"T1"))&gt;0,"P35"," ")</f>
        <v xml:space="preserve"> </v>
      </c>
      <c r="BU309" s="78" t="str">
        <f>IF(SUM(COUNTIFS('Planificación 2026-1'!E:E,"HUAURA",'Planificación 2026-1'!W:W,C309,'Planificación 2026-1'!G:G,"T3"))&gt;0,"P36"," ")</f>
        <v xml:space="preserve"> </v>
      </c>
      <c r="BV309" s="78" t="str">
        <f>IF(SUM(COUNTIFS('Planificación 2026-1'!E:E,"HUAURA",'Planificación 2026-1'!W:W,C309,'Planificación 2026-1'!G:G,"T2"))&gt;0,"P37"," ")</f>
        <v xml:space="preserve"> </v>
      </c>
      <c r="BW309" s="78" t="str">
        <f>IF(SUM(COUNTIFS('Planificación 2026-1'!E:E,"HUAURA",'Planificación 2026-1'!W:W,C309,'Planificación 2026-1'!G:G,"AE"))&gt;0,"P38"," ")</f>
        <v xml:space="preserve"> </v>
      </c>
      <c r="BX309" s="78" t="str">
        <f>IF(SUM(COUNTIFS('Planificación 2026-1'!E:E,"HUAURA",'Planificación 2026-1'!W:W,C309,'Planificación 2026-1'!G:G,"T4"))&gt;0,"P55"," ")</f>
        <v xml:space="preserve"> </v>
      </c>
      <c r="BY309" s="79">
        <f>SUMIFS('Planificación 2026-1'!R:R,'Planificación 2026-1'!W:W,C309,'Planificación 2026-1'!G:G,"AF",'Planificación 2026-1'!H:H,"&gt;2")</f>
        <v>0</v>
      </c>
      <c r="BZ309" s="79">
        <f>SUMIFS('Planificación 2026-1'!R:R,'Planificación 2026-1'!W:W,C309,'Planificación 2026-1'!G:G,"EN",'Planificación 2026-1'!H:H,"&gt;2")</f>
        <v>0</v>
      </c>
      <c r="CA309" s="79">
        <f>SUMIFS('Planificación 2026-1'!R:R,'Planificación 2026-1'!W:W,C309,'Planificación 2026-1'!G:G,"IS",'Planificación 2026-1'!H:H,"&gt;2")</f>
        <v>0</v>
      </c>
      <c r="CB309" s="79">
        <f>SUMIFS('Planificación 2026-1'!R:R,'Planificación 2026-1'!W:W,C309,'Planificación 2026-1'!G:G,"PS",'Planificación 2026-1'!H:H,"&gt;2")</f>
        <v>0</v>
      </c>
      <c r="CC309" s="79">
        <f>SUMIFS('Planificación 2026-1'!R:R,'Planificación 2026-1'!W:W,C309,'Planificación 2026-1'!G:G,"IN",'Planificación 2026-1'!H:H,"&gt;2")</f>
        <v>0</v>
      </c>
      <c r="CD309" s="79">
        <f>SUMIFS('Planificación 2026-1'!R:R,'Planificación 2026-1'!W:W,C309,'Planificación 2026-1'!G:G,"CA",'Planificación 2026-1'!H:H,"&gt;2")</f>
        <v>0</v>
      </c>
      <c r="CE309" s="79">
        <f>SUMIFS('Planificación 2026-1'!R:R,'Planificación 2026-1'!W:W,C309,'Planificación 2026-1'!G:G,"DE",'Planificación 2026-1'!H:H,"&gt;2")</f>
        <v>0</v>
      </c>
      <c r="CF309" s="79">
        <f>SUMIFS('Planificación 2026-1'!R:R,'Planificación 2026-1'!W:W,C309,'Planificación 2026-1'!G:G,"OB",'Planificación 2026-1'!H:H,"&gt;2")</f>
        <v>0</v>
      </c>
      <c r="CG309" s="79">
        <f>SUMIFS('Planificación 2026-1'!R:R,'Planificación 2026-1'!W:W,C309,'Planificación 2026-1'!G:G,"MH",'Planificación 2026-1'!H:H,"&gt;2")</f>
        <v>0</v>
      </c>
      <c r="CH309" s="79">
        <f>SUMIFS('Planificación 2026-1'!R:R,'Planificación 2026-1'!W:W,C309,'Planificación 2026-1'!G:G,"IC",'Planificación 2026-1'!H:H,"&gt;2")</f>
        <v>0</v>
      </c>
      <c r="CI309" s="79">
        <f>SUMIFS('Planificación 2026-1'!R:R,'Planificación 2026-1'!W:W,C309,'Planificación 2026-1'!G:G,"AR",'Planificación 2026-1'!H:H,"&gt;2")</f>
        <v>0</v>
      </c>
      <c r="CJ309" s="79">
        <f>SUMIFS('Planificación 2026-1'!R:R,'Planificación 2026-1'!W:W,C309,'Planificación 2026-1'!G:G,"T1",'Planificación 2026-1'!H:H,"&gt;2")</f>
        <v>0</v>
      </c>
      <c r="CK309" s="79">
        <f>SUMIFS('Planificación 2026-1'!R:R,'Planificación 2026-1'!W:W,C309,'Planificación 2026-1'!G:G,"T3",'Planificación 2026-1'!H:H,"&gt;2")</f>
        <v>0</v>
      </c>
      <c r="CL309" s="79">
        <f>SUMIFS('Planificación 2026-1'!R:R,'Planificación 2026-1'!W:W,C309,'Planificación 2026-1'!G:G,"T2",'Planificación 2026-1'!H:H,"&gt;2")</f>
        <v>0</v>
      </c>
      <c r="CM309" s="79">
        <f>SUMIFS('Planificación 2026-1'!R:R,'Planificación 2026-1'!W:W,C309,'Planificación 2026-1'!G:G,"AE",'Planificación 2026-1'!H:H,"&gt;2")</f>
        <v>0</v>
      </c>
      <c r="CN309" s="79">
        <f>SUMIFS('Planificación 2026-1'!R:R,'Planificación 2026-1'!W:W,C309,'Planificación 2026-1'!G:G,"T4",'Planificación 2026-1'!H:H,"&gt;2")</f>
        <v>0</v>
      </c>
      <c r="CO309" s="79">
        <f>SUMIFS('Planificación 2026-1'!R:R,'Planificación 2026-1'!W:W,C309,'Planificación 2026-1'!G:G,"AF",'Planificación 2026-1'!H:H,"&lt;3")</f>
        <v>0</v>
      </c>
      <c r="CP309" s="79">
        <f>SUMIFS('Planificación 2026-1'!R:R,'Planificación 2026-1'!W:W,C309,'Planificación 2026-1'!G:G,"EN",'Planificación 2026-1'!H:H,"&lt;3")</f>
        <v>0</v>
      </c>
      <c r="CQ309" s="79">
        <f>SUMIFS('Planificación 2026-1'!R:R,'Planificación 2026-1'!W:W,C309,'Planificación 2026-1'!G:G,"IS",'Planificación 2026-1'!H:H,"&lt;3")</f>
        <v>0</v>
      </c>
      <c r="CR309" s="79">
        <f>SUMIFS('Planificación 2026-1'!R:R,'Planificación 2026-1'!W:W,C309,'Planificación 2026-1'!G:G,"PS",'Planificación 2026-1'!H:H,"&lt;3")</f>
        <v>0</v>
      </c>
      <c r="CS309" s="79">
        <f>SUMIFS('Planificación 2026-1'!R:R,'Planificación 2026-1'!W:W,C309,'Planificación 2026-1'!G:G,"IN",'Planificación 2026-1'!H:H,"&lt;3")</f>
        <v>0</v>
      </c>
      <c r="CT309" s="79">
        <f>SUMIFS('Planificación 2026-1'!R:R,'Planificación 2026-1'!W:W,C309,'Planificación 2026-1'!G:G,"CA",'Planificación 2026-1'!H:H,"&lt;3")</f>
        <v>0</v>
      </c>
      <c r="CU309" s="79">
        <f>SUMIFS('Planificación 2026-1'!R:R,'Planificación 2026-1'!W:W,C309,'Planificación 2026-1'!G:G,"DE",'Planificación 2026-1'!H:H,"&lt;3")</f>
        <v>0</v>
      </c>
      <c r="CV309" s="79">
        <f>SUMIFS('Planificación 2026-1'!R:R,'Planificación 2026-1'!W:W,C309,'Planificación 2026-1'!G:G,"OB",'Planificación 2026-1'!H:H,"&lt;3")</f>
        <v>8</v>
      </c>
      <c r="CW309" s="79">
        <f>SUMIFS('Planificación 2026-1'!R:R,'Planificación 2026-1'!W:W,C309,'Planificación 2026-1'!G:G,"MH",'Planificación 2026-1'!H:H,"&lt;3")</f>
        <v>0</v>
      </c>
      <c r="CX309" s="79">
        <f>SUMIFS('Planificación 2026-1'!R:R,'Planificación 2026-1'!W:W,C309,'Planificación 2026-1'!G:G,"IC",'Planificación 2026-1'!H:H,"&lt;3")</f>
        <v>0</v>
      </c>
      <c r="CY309" s="79">
        <f>SUMIFS('Planificación 2026-1'!R:R,'Planificación 2026-1'!W:W,C309,'Planificación 2026-1'!G:G,"AR",'Planificación 2026-1'!H:H,"&lt;3")</f>
        <v>0</v>
      </c>
      <c r="CZ309" s="79">
        <f>SUMIFS('Planificación 2026-1'!R:R,'Planificación 2026-1'!W:W,C309,'Planificación 2026-1'!G:G,"T1",'Planificación 2026-1'!H:H,"&lt;3")</f>
        <v>0</v>
      </c>
      <c r="DA309" s="79">
        <f>SUMIFS('Planificación 2026-1'!R:R,'Planificación 2026-1'!W:W,C309,'Planificación 2026-1'!G:G,"T3",'Planificación 2026-1'!H:H,"&lt;3")</f>
        <v>0</v>
      </c>
      <c r="DB309" s="79">
        <f>SUMIFS('Planificación 2026-1'!R:R,'Planificación 2026-1'!W:W,C309,'Planificación 2026-1'!G:G,"T2",'Planificación 2026-1'!H:H,"&lt;3")</f>
        <v>0</v>
      </c>
      <c r="DC309" s="79">
        <f>SUMIFS('Planificación 2026-1'!R:R,'Planificación 2026-1'!W:W,C309,'Planificación 2026-1'!G:G,"AE",'Planificación 2026-1'!H:H,"&lt;3")</f>
        <v>0</v>
      </c>
      <c r="DD309" s="79">
        <f>SUMIFS('Planificación 2026-1'!R:R,'Planificación 2026-1'!W:W,C309,'Planificación 2026-1'!G:G,"T4",'Planificación 2026-1'!H:H,"&lt;3")</f>
        <v>0</v>
      </c>
      <c r="DE309" s="78" t="str">
        <f t="shared" si="60"/>
        <v/>
      </c>
      <c r="DF309" s="30">
        <f>IF(C309="","",SUMIFS('Planificación 2026-1'!R:R,'Planificación 2026-1'!W:W,C309,'Planificación 2026-1'!E:E,"PRINCIPAL",'Planificación 2026-1'!X:X,"VIRTUAL"))</f>
        <v>0</v>
      </c>
      <c r="DG309" s="30">
        <f>IF(C309="","",SUMIFS('Planificación 2026-1'!R:R,'Planificación 2026-1'!W:W,C309,'Planificación 2026-1'!E:E,"PRINCIPAL",'Planificación 2026-1'!X:X,"PRESENCIAL"))</f>
        <v>0</v>
      </c>
      <c r="DH309" s="30">
        <f>IF(C309="","",SUMIFS('Planificación 2026-1'!R:R,'Planificación 2026-1'!W:W,C309,'Planificación 2026-1'!E:E,"PRINCIPAL",'Planificación 2026-1'!X:X,"HIBRIDO PRESENCIAL"))</f>
        <v>0</v>
      </c>
      <c r="DI309" s="78" t="str">
        <f t="shared" si="61"/>
        <v/>
      </c>
      <c r="DJ309" s="78">
        <f>IF(C309="","",SUMIFS('Planificación 2026-1'!R:R,'Planificación 2026-1'!W:W,C309,'Planificación 2026-1'!E:E,"FILIAL",'Planificación 2026-1'!X:X,"VIRTUAL"))</f>
        <v>0</v>
      </c>
      <c r="DK309" s="80">
        <f>IF(C309="","",SUMIFS('Planificación 2026-1'!R:R,'Planificación 2026-1'!W:W,C309,'Planificación 2026-1'!E:E,"FILIAL",'Planificación 2026-1'!X:X,"PRESENCIAL"))</f>
        <v>0</v>
      </c>
      <c r="DL309" s="42">
        <f>IF(C309="","",SUMIFS('Planificación 2026-1'!R:R,'Planificación 2026-1'!W:W,C309,'Planificación 2026-1'!E:E,"FILIAL",'Planificación 2026-1'!X:X,"HIBRIDO PRESENCIAL"))</f>
        <v>0</v>
      </c>
      <c r="DM309" s="81" t="str">
        <f t="shared" si="62"/>
        <v/>
      </c>
      <c r="DN309" s="78">
        <f>IF(C309="","",SUMIFS('Planificación 2026-1'!R:R,'Planificación 2026-1'!W:W,C309,'Planificación 2026-1'!E:E,"SUNAMPE",'Planificación 2026-1'!X:X,"VIRTUAL"))</f>
        <v>0</v>
      </c>
      <c r="DO309" s="42">
        <f>IF(C309="","",SUMIFS('Planificación 2026-1'!R:R,'Planificación 2026-1'!W:W,C309,'Planificación 2026-1'!E:E,"SUNAMPE",'Planificación 2026-1'!X:X,"PRESENCIAL"))</f>
        <v>0</v>
      </c>
      <c r="DP309" s="81" t="str">
        <f t="shared" si="63"/>
        <v>P09</v>
      </c>
      <c r="DQ309" s="78">
        <f>IF(C309="","",SUMIFS('Planificación 2026-1'!R:R,'Planificación 2026-1'!W:W,C309,'Planificación 2026-1'!E:E,"HUAURA",'Planificación 2026-1'!X:X,"VIRTUAL"))</f>
        <v>0</v>
      </c>
      <c r="DR309" s="42">
        <f>IF(C309="","",SUMIFS('Planificación 2026-1'!R:R,'Planificación 2026-1'!W:W,C309,'Planificación 2026-1'!E:E,"HUAURA",'Planificación 2026-1'!X:X,"PRESENCIAL"))</f>
        <v>8</v>
      </c>
      <c r="DS309" s="48">
        <f>SUMIFS('Planificación 2026-1'!R:R,'Planificación 2026-1'!W:W,C309,'Planificación 2026-1'!E:E,"PRINCIPAL",'Planificación 2026-1'!X:X,"VIRTUAL",'Planificación 2026-1'!H:H,"&gt;2")</f>
        <v>0</v>
      </c>
      <c r="DT309" s="48">
        <f>SUMIFS('Planificación 2026-1'!R:R,'Planificación 2026-1'!W:W,C309,'Planificación 2026-1'!E:E,"PRINCIPAL",'Planificación 2026-1'!X:X,"&lt;&gt;VIRTUAL",'Planificación 2026-1'!H:H,"&gt;2")</f>
        <v>0</v>
      </c>
      <c r="DU309" s="48">
        <f>SUMIFS('Planificación 2026-1'!R:R,'Planificación 2026-1'!W:W,C309,'Planificación 2026-1'!E:E,"SUNAMPE",'Planificación 2026-1'!X:X,"VIRTUAL",'Planificación 2026-1'!H:H,"&gt;2")</f>
        <v>0</v>
      </c>
      <c r="DV309" s="48">
        <f>SUMIFS('Planificación 2026-1'!R:R,'Planificación 2026-1'!W:W,C309,'Planificación 2026-1'!E:E,"SUNAMPE",'Planificación 2026-1'!X:X,"&lt;&gt;VIRTUAL",'Planificación 2026-1'!H:H,"&gt;2")</f>
        <v>0</v>
      </c>
      <c r="DW309" s="48">
        <f>SUMIFS('Planificación 2026-1'!R:R,'Planificación 2026-1'!W:W,C309,'Planificación 2026-1'!E:E,"FILIAL",'Planificación 2026-1'!X:X,"VIRTUAL",'Planificación 2026-1'!H:H,"&gt;2")</f>
        <v>0</v>
      </c>
      <c r="DX309" s="48">
        <f>SUMIFS('Planificación 2026-1'!R:R,'Planificación 2026-1'!W:W,C309,'Planificación 2026-1'!E:E,"FILIAL",'Planificación 2026-1'!X:X,"&lt;&gt;VIRTUAL",'Planificación 2026-1'!H:H,"&gt;2")</f>
        <v>0</v>
      </c>
      <c r="DY309" s="48">
        <f>SUMIFS('Planificación 2026-1'!R:R,'Planificación 2026-1'!W:W,C309,'Planificación 2026-1'!E:E,"PORUMA",'Planificación 2026-1'!X:X,"VIRTUAL",'Planificación 2026-1'!H:H,"&gt;2")</f>
        <v>0</v>
      </c>
      <c r="DZ309" s="48">
        <f>SUMIFS('Planificación 2026-1'!R:R,'Planificación 2026-1'!W:W,C309,'Planificación 2026-1'!E:E,"PORUMA",'Planificación 2026-1'!X:X,"&lt;&gt;VIRTUAL",'Planificación 2026-1'!H:H,"&gt;2")</f>
        <v>0</v>
      </c>
      <c r="EA309" s="48">
        <f>SUMIFS('Planificación 2026-1'!R:R,'Planificación 2026-1'!W:W,C309,'Planificación 2026-1'!E:E,"HUAURA",'Planificación 2026-1'!X:X,"VIRTUAL",'Planificación 2026-1'!H:H,"&gt;2")</f>
        <v>0</v>
      </c>
      <c r="EB309" s="48">
        <f>SUMIFS('Planificación 2026-1'!R:R,'Planificación 2026-1'!W:W,C309,'Planificación 2026-1'!E:E,"HUAURA",'Planificación 2026-1'!X:X,"&lt;&gt;VIRTUAL",'Planificación 2026-1'!H:H,"&gt;2")</f>
        <v>0</v>
      </c>
      <c r="EC309" s="48">
        <f>SUMIFS('Planificación 2026-1'!R:R,'Planificación 2026-1'!W:W,C309,'Planificación 2026-1'!E:E,"PRINCIPAL",'Planificación 2026-1'!X:X,"VIRTUAL",'Planificación 2026-1'!H:H,"&lt;3")</f>
        <v>0</v>
      </c>
      <c r="ED309" s="48">
        <f>SUMIFS('Planificación 2026-1'!R:R,'Planificación 2026-1'!W:W,C309,'Planificación 2026-1'!E:E,"PRINCIPAL",'Planificación 2026-1'!X:X,"&lt;&gt;VIRTUAL",'Planificación 2026-1'!H:H,"&lt;3")</f>
        <v>0</v>
      </c>
      <c r="EE309" s="48">
        <f>SUMIFS('Planificación 2026-1'!R:R,'Planificación 2026-1'!W:W,C309,'Planificación 2026-1'!E:E,"SUNAMPE",'Planificación 2026-1'!X:X,"VIRTUAL",'Planificación 2026-1'!H:H,"&lt;3")</f>
        <v>0</v>
      </c>
      <c r="EF309" s="48">
        <f>SUMIFS('Planificación 2026-1'!R:R,'Planificación 2026-1'!W:W,C309,'Planificación 2026-1'!E:E,"SUNAMPE",'Planificación 2026-1'!X:X,"&lt;&gt;VIRTUAL",'Planificación 2026-1'!H:H,"&lt;3")</f>
        <v>0</v>
      </c>
      <c r="EG309" s="48">
        <f>SUMIFS('Planificación 2026-1'!R:R,'Planificación 2026-1'!W:W,C309,'Planificación 2026-1'!E:E,"FILIAL",'Planificación 2026-1'!X:X,"VIRTUAL",'Planificación 2026-1'!H:H,"&lt;3")</f>
        <v>0</v>
      </c>
      <c r="EH309" s="48">
        <f>SUMIFS('Planificación 2026-1'!R:R,'Planificación 2026-1'!W:W,C309,'Planificación 2026-1'!E:E,"FILIAL",'Planificación 2026-1'!X:X,"&lt;&gt;VIRTUAL",'Planificación 2026-1'!H:H,"&lt;3")</f>
        <v>0</v>
      </c>
      <c r="EI309" s="48">
        <f>SUMIFS('Planificación 2026-1'!R:R,'Planificación 2026-1'!W:W,C309,'Planificación 2026-1'!E:E,"PORUMA",'Planificación 2026-1'!X:X,"VIRTUAL",'Planificación 2026-1'!H:H,"&lt;3")</f>
        <v>0</v>
      </c>
      <c r="EJ309" s="48">
        <f>SUMIFS('Planificación 2026-1'!R:R,'Planificación 2026-1'!W:W,C309,'Planificación 2026-1'!E:E,"PORUMA",'Planificación 2026-1'!X:X,"&lt;&gt;VIRTUAL",'Planificación 2026-1'!H:H,"&lt;3")</f>
        <v>0</v>
      </c>
      <c r="EK309" s="48">
        <f>SUMIFS('Planificación 2026-1'!R:R,'Planificación 2026-1'!W:W,C309,'Planificación 2026-1'!E:E,"HUAURA",'Planificación 2026-1'!X:X,"VIRTUAL",'Planificación 2026-1'!H:H,"&lt;3")</f>
        <v>0</v>
      </c>
      <c r="EL309" s="48">
        <f>SUMIFS('Planificación 2026-1'!R:R,'Planificación 2026-1'!W:W,C309,'Planificación 2026-1'!E:E,"HUAURA",'Planificación 2026-1'!X:X,"&lt;&gt;VIRTUAL",'Planificación 2026-1'!H:H,"&lt;3")</f>
        <v>8</v>
      </c>
      <c r="EM309" s="48">
        <f t="shared" si="64"/>
        <v>0</v>
      </c>
      <c r="EN309" s="48">
        <f t="shared" si="65"/>
        <v>8</v>
      </c>
      <c r="EO309" s="48">
        <f t="shared" si="66"/>
        <v>0</v>
      </c>
      <c r="EP309" s="48">
        <f t="shared" si="67"/>
        <v>0</v>
      </c>
      <c r="EQ309" s="48">
        <f t="shared" si="68"/>
        <v>0</v>
      </c>
      <c r="ER309" s="48"/>
      <c r="ES309" s="48">
        <f t="shared" si="69"/>
        <v>0</v>
      </c>
      <c r="ET309" s="48">
        <f t="shared" si="70"/>
        <v>8</v>
      </c>
      <c r="EU309" s="48" t="b">
        <f t="shared" si="71"/>
        <v>1</v>
      </c>
      <c r="EV309" s="48" t="str">
        <f t="shared" si="72"/>
        <v/>
      </c>
      <c r="EW309" s="48" t="str">
        <f t="shared" si="73"/>
        <v>PRESENCIAL</v>
      </c>
    </row>
    <row r="310" spans="2:153" x14ac:dyDescent="0.3">
      <c r="B310" s="383">
        <v>307</v>
      </c>
      <c r="C310" s="107" t="s">
        <v>1127</v>
      </c>
      <c r="D310" s="82">
        <f>SUMIF('Planificación 2026-1'!W:W,C310,'Planificación 2026-1'!R:R)</f>
        <v>12</v>
      </c>
      <c r="E310" s="385" t="s">
        <v>319</v>
      </c>
      <c r="F310" s="103"/>
      <c r="G310" s="107" t="s">
        <v>279</v>
      </c>
      <c r="H310" s="107" t="s">
        <v>446</v>
      </c>
      <c r="I310" s="77" t="str">
        <f>IF(SUM(COUNTIFS('Planificación 2026-1'!E:E,"PRINCIPAL",'Planificación 2026-1'!W:W,C310,'Planificación 2026-1'!G:G,"AF"))&gt;0,"P01"," ")</f>
        <v xml:space="preserve"> </v>
      </c>
      <c r="J310" s="78" t="str">
        <f>IF(SUM(COUNTIFS('Planificación 2026-1'!E:E,"PRINCIPAL",'Planificación 2026-1'!W:W,C310,'Planificación 2026-1'!G:G,"EN"))&gt;0,"P02"," ")</f>
        <v xml:space="preserve"> </v>
      </c>
      <c r="K310" s="78" t="str">
        <f>IF(SUM(COUNTIFS('Planificación 2026-1'!E:E,"PRINCIPAL",'Planificación 2026-1'!W:W,C310,'Planificación 2026-1'!G:G,"IS"))&gt;0,"P03"," ")</f>
        <v xml:space="preserve"> </v>
      </c>
      <c r="L310" s="78" t="str">
        <f>IF(SUM(COUNTIFS('Planificación 2026-1'!E:E,"PRINCIPAL",'Planificación 2026-1'!W:W,C310,'Planificación 2026-1'!G:G,"PS"))&gt;0,"P04"," ")</f>
        <v xml:space="preserve"> </v>
      </c>
      <c r="M310" s="78"/>
      <c r="N310" s="78" t="str">
        <f>IF(SUM(COUNTIFS('Planificación 2026-1'!E:E,"PRINCIPAL",'Planificación 2026-1'!W:W,C310,'Planificación 2026-1'!G:G,"IN"))&gt;0,"P06"," ")</f>
        <v xml:space="preserve"> </v>
      </c>
      <c r="O310" s="78" t="str">
        <f>IF(SUM(COUNTIFS('Planificación 2026-1'!E:E,"PRINCIPAL",'Planificación 2026-1'!W:W,C310,'Planificación 2026-1'!G:G,"CA"))&gt;0,"P07"," ")</f>
        <v xml:space="preserve"> </v>
      </c>
      <c r="P310" s="78" t="str">
        <f>IF(SUM(COUNTIFS('Planificación 2026-1'!E:E,"PRINCIPAL",'Planificación 2026-1'!W:W,C310,'Planificación 2026-1'!G:G,"DE"))&gt;0,"P08"," ")</f>
        <v xml:space="preserve"> </v>
      </c>
      <c r="Q310" s="78" t="str">
        <f>IF(SUM(COUNTIFS('Planificación 2026-1'!E:E,"PRINCIPAL",'Planificación 2026-1'!W:W,C310,'Planificación 2026-1'!G:G,"OB"))&gt;0,"P09"," ")</f>
        <v xml:space="preserve"> </v>
      </c>
      <c r="R310" s="78" t="str">
        <f>IF(SUM(COUNTIFS('Planificación 2026-1'!E:E,"PRINCIPAL",'Planificación 2026-1'!W:W,C310,'Planificación 2026-1'!G:G,"MH"))&gt;0,"P31"," ")</f>
        <v xml:space="preserve"> </v>
      </c>
      <c r="S310" s="78" t="str">
        <f>IF(SUM(COUNTIFS('Planificación 2026-1'!E:E,"PRINCIPAL",'Planificación 2026-1'!W:W,C310,'Planificación 2026-1'!G:G,"IC"))&gt;0,"P32"," ")</f>
        <v xml:space="preserve"> </v>
      </c>
      <c r="T310" s="78" t="str">
        <f>IF(SUM(COUNTIFS('Planificación 2026-1'!E:E,"PRINCIPAL",'Planificación 2026-1'!W:W,C310,'Planificación 2026-1'!G:G,"AR"))&gt;0,"P34"," ")</f>
        <v xml:space="preserve"> </v>
      </c>
      <c r="U310" s="78" t="str">
        <f>IF(SUM(COUNTIFS('Planificación 2026-1'!E:E,"PRINCIPAL",'Planificación 2026-1'!W:W,C310,'Planificación 2026-1'!G:G,"T1"))&gt;0,"P35"," ")</f>
        <v xml:space="preserve"> </v>
      </c>
      <c r="V310" s="78" t="str">
        <f>IF(SUM(COUNTIFS('Planificación 2026-1'!E:E,"PRINCIPAL",'Planificación 2026-1'!W:W,C310,'Planificación 2026-1'!G:G,"T3"))&gt;0,"P36"," ")</f>
        <v xml:space="preserve"> </v>
      </c>
      <c r="W310" s="78" t="str">
        <f>IF(SUM(COUNTIFS('Planificación 2026-1'!E:E,"PRINCIPAL",'Planificación 2026-1'!W:W,C310,'Planificación 2026-1'!G:G,"T2"))&gt;0,"P37"," ")</f>
        <v xml:space="preserve"> </v>
      </c>
      <c r="X310" s="78" t="str">
        <f>IF(SUM(COUNTIFS('Planificación 2026-1'!E:E,"PRINCIPAL",'Planificación 2026-1'!W:W,C310,'Planificación 2026-1'!G:G,"AE"))&gt;0,"P38"," ")</f>
        <v xml:space="preserve"> </v>
      </c>
      <c r="Y310" s="78" t="str">
        <f>IF(SUM(COUNTIFS('Planificación 2026-1'!E:E,"PRINCIPAL",'Planificación 2026-1'!W:W,C310,'Planificación 2026-1'!G:G,"T4"))&gt;0,"P55"," ")</f>
        <v xml:space="preserve"> </v>
      </c>
      <c r="Z310" s="78" t="str">
        <f>IF(SUM(COUNTIFS('Planificación 2026-1'!E:E,"FILIAL",'Planificación 2026-1'!W:W,C310,'Planificación 2026-1'!G:G,"AF"))&gt;0," P01"," ")</f>
        <v xml:space="preserve"> </v>
      </c>
      <c r="AA310" s="78" t="str">
        <f>IF(SUM(COUNTIFS('Planificación 2026-1'!E:E,"FILIAL",'Planificación 2026-1'!W:W,C310,'Planificación 2026-1'!G:G,"EN"))&gt;0,"P02"," ")</f>
        <v>P02</v>
      </c>
      <c r="AB310" s="78" t="str">
        <f>IF(SUM(COUNTIFS('Planificación 2026-1'!E:E,"FILIAL",'Planificación 2026-1'!W:W,C310,'Planificación 2026-1'!G:G,"IS"))&gt;0,"P03"," ")</f>
        <v xml:space="preserve"> </v>
      </c>
      <c r="AC310" s="78" t="str">
        <f>IF(SUM(COUNTIFS('Planificación 2026-1'!E:E,"FILIAL",'Planificación 2026-1'!W:W,C310,'Planificación 2026-1'!G:G,"PS"))&gt;0,"P04"," ")</f>
        <v xml:space="preserve"> </v>
      </c>
      <c r="AD310" s="78"/>
      <c r="AE310" s="78" t="str">
        <f>IF(SUM(COUNTIFS('Planificación 2026-1'!E:E,"FILIAL",'Planificación 2026-1'!W:W,C310,'Planificación 2026-1'!G:G,"IN"))&gt;0,"P06"," ")</f>
        <v xml:space="preserve"> </v>
      </c>
      <c r="AF310" s="78" t="str">
        <f>IF(SUM(COUNTIFS('Planificación 2026-1'!E:E,"FILIAL",'Planificación 2026-1'!W:W,C310,'Planificación 2026-1'!G:G,"CA"))&gt;0,"P07"," ")</f>
        <v xml:space="preserve"> </v>
      </c>
      <c r="AG310" s="78" t="str">
        <f>IF(SUM(COUNTIFS('Planificación 2026-1'!E:E,"FILIAL",'Planificación 2026-1'!W:W,C310,'Planificación 2026-1'!G:G,"DE"))&gt;0,"P08"," ")</f>
        <v xml:space="preserve"> </v>
      </c>
      <c r="AH310" s="78" t="str">
        <f>IF(SUM(COUNTIFS('Planificación 2026-1'!E:E,"FILIAL",'Planificación 2026-1'!W:W,C310,'Planificación 2026-1'!G:G,"OB"))&gt;0,"P09"," ")</f>
        <v xml:space="preserve"> </v>
      </c>
      <c r="AI310" s="78" t="str">
        <f>IF(SUM(COUNTIFS('Planificación 2026-1'!E:E,"FILIAL",'Planificación 2026-1'!W:W,C310,'Planificación 2026-1'!G:G,"MH"))&gt;0,"P31"," ")</f>
        <v xml:space="preserve"> </v>
      </c>
      <c r="AJ310" s="78" t="str">
        <f>IF(SUM(COUNTIFS('Planificación 2026-1'!E:E,"FILIAL",'Planificación 2026-1'!W:W,C310,'Planificación 2026-1'!G:G,"IC"))&gt;0,"P32"," ")</f>
        <v xml:space="preserve"> </v>
      </c>
      <c r="AK310" s="78" t="str">
        <f>IF(SUM(COUNTIFS('Planificación 2026-1'!E:E,"FILIAL",'Planificación 2026-1'!W:W,C310,'Planificación 2026-1'!G:G,"AR"))&gt;0,"P34"," ")</f>
        <v xml:space="preserve"> </v>
      </c>
      <c r="AL310" s="78" t="str">
        <f>IF(SUM(COUNTIFS('Planificación 2026-1'!E:E,"FILIAL",'Planificación 2026-1'!W:W,C310,'Planificación 2026-1'!G:G,"T1"))&gt;0,"P35"," ")</f>
        <v xml:space="preserve"> </v>
      </c>
      <c r="AM310" s="78" t="str">
        <f>IF(SUM(COUNTIFS('Planificación 2026-1'!E:E,"FILIAL",'Planificación 2026-1'!W:W,C310,'Planificación 2026-1'!G:G,"T3"))&gt;0,"P36"," ")</f>
        <v xml:space="preserve"> </v>
      </c>
      <c r="AN310" s="78" t="str">
        <f>IF(SUM(COUNTIFS('Planificación 2026-1'!E:E,"FILIAL",'Planificación 2026-1'!W:W,C310,'Planificación 2026-1'!G:G,"T2"))&gt;0,"P37"," ")</f>
        <v xml:space="preserve"> </v>
      </c>
      <c r="AO310" s="78" t="str">
        <f>IF(SUM(COUNTIFS('Planificación 2026-1'!E:E,"FILIAL",'Planificación 2026-1'!W:W,C310,'Planificación 2026-1'!G:G,"AE"))&gt;0,"P38"," ")</f>
        <v xml:space="preserve"> </v>
      </c>
      <c r="AP310" s="78" t="str">
        <f>IF(SUM(COUNTIFS('Planificación 2026-1'!E:E,"FILIAL",'Planificación 2026-1'!W:W,C310,'Planificación 2026-1'!G:G,"T4"))&gt;0,"P55"," ")</f>
        <v xml:space="preserve"> </v>
      </c>
      <c r="AQ310" s="78" t="str">
        <f>IF(SUM(COUNTIFS('Planificación 2026-1'!E:E,"SUNAMPE",'Planificación 2026-1'!W:W,C310,'Planificación 2026-1'!G:G,"AF"))&gt;0," P01"," ")</f>
        <v xml:space="preserve"> </v>
      </c>
      <c r="AR310" s="78" t="str">
        <f>IF(SUM(COUNTIFS('Planificación 2026-1'!E:E,"SUNAMPE",'Planificación 2026-1'!W:W,C310,'Planificación 2026-1'!G:G,"EN"))&gt;0,"P02"," ")</f>
        <v xml:space="preserve"> </v>
      </c>
      <c r="AS310" s="78" t="str">
        <f>IF(SUM(COUNTIFS('Planificación 2026-1'!E:E,"SUNAMPE",'Planificación 2026-1'!W:W,C310,'Planificación 2026-1'!G:G,"IS"))&gt;0,"P03"," ")</f>
        <v xml:space="preserve"> </v>
      </c>
      <c r="AT310" s="78" t="str">
        <f>IF(SUM(COUNTIFS('Planificación 2026-1'!E:E,"SUNAMPE",'Planificación 2026-1'!W:W,C310,'Planificación 2026-1'!G:G,"PS"))&gt;0,"P04"," ")</f>
        <v xml:space="preserve"> </v>
      </c>
      <c r="AU310" s="78"/>
      <c r="AV310" s="78" t="str">
        <f>IF(SUM(COUNTIFS('Planificación 2026-1'!E:E,"SUNAMPE",'Planificación 2026-1'!W:W,C310,'Planificación 2026-1'!G:G,"IN"))&gt;0,"P06"," ")</f>
        <v xml:space="preserve"> </v>
      </c>
      <c r="AW310" s="78" t="str">
        <f>IF(SUM(COUNTIFS('Planificación 2026-1'!E:E,"SUNAMPE",'Planificación 2026-1'!W:W,C310,'Planificación 2026-1'!G:G,"CA"))&gt;0,"P07"," ")</f>
        <v xml:space="preserve"> </v>
      </c>
      <c r="AX310" s="78" t="str">
        <f>IF(SUM(COUNTIFS('Planificación 2026-1'!E:E,"SUNAMPE",'Planificación 2026-1'!W:W,C310,'Planificación 2026-1'!G:G,"DE"))&gt;0,"P08"," ")</f>
        <v xml:space="preserve"> </v>
      </c>
      <c r="AY310" s="78" t="str">
        <f>IF(SUM(COUNTIFS('Planificación 2026-1'!E:E,"SUNAMPE",'Planificación 2026-1'!W:W,C310,'Planificación 2026-1'!G:G,"OB"))&gt;0,"P09"," ")</f>
        <v xml:space="preserve"> </v>
      </c>
      <c r="AZ310" s="78" t="str">
        <f>IF(SUM(COUNTIFS('Planificación 2026-1'!E:E,"SUNAMPE",'Planificación 2026-1'!W:W,C310,'Planificación 2026-1'!G:G,"MH"))&gt;0,"P31"," ")</f>
        <v xml:space="preserve"> </v>
      </c>
      <c r="BA310" s="78" t="str">
        <f>IF(SUM(COUNTIFS('Planificación 2026-1'!E:E,"SUNAMPE",'Planificación 2026-1'!W:W,C310,'Planificación 2026-1'!G:G,"IC"))&gt;0,"P32"," ")</f>
        <v xml:space="preserve"> </v>
      </c>
      <c r="BB310" s="78" t="str">
        <f>IF(SUM(COUNTIFS('Planificación 2026-1'!E:E,"SUNAMPE",'Planificación 2026-1'!W:W,C310,'Planificación 2026-1'!G:G,"AR"))&gt;0,"P34"," ")</f>
        <v xml:space="preserve"> </v>
      </c>
      <c r="BC310" s="78" t="str">
        <f>IF(SUM(COUNTIFS('Planificación 2026-1'!E:E,"SUNAMPE",'Planificación 2026-1'!W:W,C310,'Planificación 2026-1'!G:G,"T1"))&gt;0,"P35"," ")</f>
        <v xml:space="preserve"> </v>
      </c>
      <c r="BD310" s="78" t="str">
        <f>IF(SUM(COUNTIFS('Planificación 2026-1'!E:E,"SUNAMPE",'Planificación 2026-1'!W:W,C310,'Planificación 2026-1'!G:G,"T3"))&gt;0,"P36"," ")</f>
        <v xml:space="preserve"> </v>
      </c>
      <c r="BE310" s="78" t="str">
        <f>IF(SUM(COUNTIFS('Planificación 2026-1'!E:E,"SUNAMPE",'Planificación 2026-1'!W:W,C310,'Planificación 2026-1'!G:G,"T2"))&gt;0,"P37"," ")</f>
        <v xml:space="preserve"> </v>
      </c>
      <c r="BF310" s="78" t="str">
        <f>IF(SUM(COUNTIFS('Planificación 2026-1'!E:E,"SUNAMPE",'Planificación 2026-1'!W:W,C310,'Planificación 2026-1'!G:G,"AE"))&gt;0,"P38"," ")</f>
        <v xml:space="preserve"> </v>
      </c>
      <c r="BG310" s="78" t="str">
        <f>IF(SUM(COUNTIFS('Planificación 2026-1'!E:E,"SUNAMPE",'Planificación 2026-1'!W:W,C310,'Planificación 2026-1'!G:G,"T4"))&gt;0,"P55"," ")</f>
        <v xml:space="preserve"> </v>
      </c>
      <c r="BH310" s="78" t="str">
        <f>IF(SUM(COUNTIFS('Planificación 2026-1'!E:E,"HUAURA",'Planificación 2026-1'!W:W,C310,'Planificación 2026-1'!G:G,"AF"))&gt;0," P01"," ")</f>
        <v xml:space="preserve"> </v>
      </c>
      <c r="BI310" s="78" t="str">
        <f>IF(SUM(COUNTIFS('Planificación 2026-1'!E:E,"HUAURA",'Planificación 2026-1'!W:W,C310,'Planificación 2026-1'!G:G,"EN"))&gt;0,"P02"," ")</f>
        <v>P02</v>
      </c>
      <c r="BJ310" s="78" t="str">
        <f>IF(SUM(COUNTIFS('Planificación 2026-1'!E:E,"HUAURA",'Planificación 2026-1'!W:W,C310,'Planificación 2026-1'!G:G,"IS"))&gt;0,"P03"," ")</f>
        <v xml:space="preserve"> </v>
      </c>
      <c r="BK310" s="78" t="str">
        <f>IF(SUM(COUNTIFS('Planificación 2026-1'!E:E,"HUAURA",'Planificación 2026-1'!W:W,C310,'Planificación 2026-1'!G:G,"PS"))&gt;0,"P04"," ")</f>
        <v xml:space="preserve"> </v>
      </c>
      <c r="BL310" s="78"/>
      <c r="BM310" s="78" t="str">
        <f>IF(SUM(COUNTIFS('Planificación 2026-1'!E:E,"HUAURA",'Planificación 2026-1'!W:W,C310,'Planificación 2026-1'!G:G,"IN"))&gt;0,"P06"," ")</f>
        <v xml:space="preserve"> </v>
      </c>
      <c r="BN310" s="78" t="str">
        <f>IF(SUM(COUNTIFS('Planificación 2026-1'!E:E,"HUAURA",'Planificación 2026-1'!W:W,C310,'Planificación 2026-1'!G:G,"CA"))&gt;0,"P07"," ")</f>
        <v xml:space="preserve"> </v>
      </c>
      <c r="BO310" s="78" t="str">
        <f>IF(SUM(COUNTIFS('Planificación 2026-1'!E:E,"HUAURA",'Planificación 2026-1'!W:W,C310,'Planificación 2026-1'!G:G,"DE"))&gt;0,"P08"," ")</f>
        <v xml:space="preserve"> </v>
      </c>
      <c r="BP310" s="78" t="str">
        <f>IF(SUM(COUNTIFS('Planificación 2026-1'!E:E,"HUAURA",'Planificación 2026-1'!W:W,C310,'Planificación 2026-1'!G:G,"OB"))&gt;0,"P09"," ")</f>
        <v xml:space="preserve"> </v>
      </c>
      <c r="BQ310" s="78" t="str">
        <f>IF(SUM(COUNTIFS('Planificación 2026-1'!E:E,"HUAURA",'Planificación 2026-1'!W:W,C310,'Planificación 2026-1'!G:G,"MH"))&gt;0,"P31"," ")</f>
        <v xml:space="preserve"> </v>
      </c>
      <c r="BR310" s="78" t="str">
        <f>IF(SUM(COUNTIFS('Planificación 2026-1'!E:E,"HUAURA",'Planificación 2026-1'!W:W,C310,'Planificación 2026-1'!G:G,"IC"))&gt;0,"P32"," ")</f>
        <v xml:space="preserve"> </v>
      </c>
      <c r="BS310" s="78" t="str">
        <f>IF(SUM(COUNTIFS('Planificación 2026-1'!E:E,"HUAURA",'Planificación 2026-1'!W:W,C310,'Planificación 2026-1'!G:G,"AR"))&gt;0,"P34"," ")</f>
        <v xml:space="preserve"> </v>
      </c>
      <c r="BT310" s="78" t="str">
        <f>IF(SUM(COUNTIFS('Planificación 2026-1'!E:E,"HUAURA",'Planificación 2026-1'!W:W,C310,'Planificación 2026-1'!G:G,"T1"))&gt;0,"P35"," ")</f>
        <v xml:space="preserve"> </v>
      </c>
      <c r="BU310" s="78" t="str">
        <f>IF(SUM(COUNTIFS('Planificación 2026-1'!E:E,"HUAURA",'Planificación 2026-1'!W:W,C310,'Planificación 2026-1'!G:G,"T3"))&gt;0,"P36"," ")</f>
        <v xml:space="preserve"> </v>
      </c>
      <c r="BV310" s="78" t="str">
        <f>IF(SUM(COUNTIFS('Planificación 2026-1'!E:E,"HUAURA",'Planificación 2026-1'!W:W,C310,'Planificación 2026-1'!G:G,"T2"))&gt;0,"P37"," ")</f>
        <v xml:space="preserve"> </v>
      </c>
      <c r="BW310" s="78" t="str">
        <f>IF(SUM(COUNTIFS('Planificación 2026-1'!E:E,"HUAURA",'Planificación 2026-1'!W:W,C310,'Planificación 2026-1'!G:G,"AE"))&gt;0,"P38"," ")</f>
        <v xml:space="preserve"> </v>
      </c>
      <c r="BX310" s="78" t="str">
        <f>IF(SUM(COUNTIFS('Planificación 2026-1'!E:E,"HUAURA",'Planificación 2026-1'!W:W,C310,'Planificación 2026-1'!G:G,"T4"))&gt;0,"P55"," ")</f>
        <v xml:space="preserve"> </v>
      </c>
      <c r="BY310" s="79">
        <f>SUMIFS('Planificación 2026-1'!R:R,'Planificación 2026-1'!W:W,C310,'Planificación 2026-1'!G:G,"AF",'Planificación 2026-1'!H:H,"&gt;2")</f>
        <v>0</v>
      </c>
      <c r="BZ310" s="79">
        <f>SUMIFS('Planificación 2026-1'!R:R,'Planificación 2026-1'!W:W,C310,'Planificación 2026-1'!G:G,"EN",'Planificación 2026-1'!H:H,"&gt;2")</f>
        <v>0</v>
      </c>
      <c r="CA310" s="79">
        <f>SUMIFS('Planificación 2026-1'!R:R,'Planificación 2026-1'!W:W,C310,'Planificación 2026-1'!G:G,"IS",'Planificación 2026-1'!H:H,"&gt;2")</f>
        <v>0</v>
      </c>
      <c r="CB310" s="79">
        <f>SUMIFS('Planificación 2026-1'!R:R,'Planificación 2026-1'!W:W,C310,'Planificación 2026-1'!G:G,"PS",'Planificación 2026-1'!H:H,"&gt;2")</f>
        <v>0</v>
      </c>
      <c r="CC310" s="79">
        <f>SUMIFS('Planificación 2026-1'!R:R,'Planificación 2026-1'!W:W,C310,'Planificación 2026-1'!G:G,"IN",'Planificación 2026-1'!H:H,"&gt;2")</f>
        <v>0</v>
      </c>
      <c r="CD310" s="79">
        <f>SUMIFS('Planificación 2026-1'!R:R,'Planificación 2026-1'!W:W,C310,'Planificación 2026-1'!G:G,"CA",'Planificación 2026-1'!H:H,"&gt;2")</f>
        <v>0</v>
      </c>
      <c r="CE310" s="79">
        <f>SUMIFS('Planificación 2026-1'!R:R,'Planificación 2026-1'!W:W,C310,'Planificación 2026-1'!G:G,"DE",'Planificación 2026-1'!H:H,"&gt;2")</f>
        <v>0</v>
      </c>
      <c r="CF310" s="79">
        <f>SUMIFS('Planificación 2026-1'!R:R,'Planificación 2026-1'!W:W,C310,'Planificación 2026-1'!G:G,"OB",'Planificación 2026-1'!H:H,"&gt;2")</f>
        <v>0</v>
      </c>
      <c r="CG310" s="79">
        <f>SUMIFS('Planificación 2026-1'!R:R,'Planificación 2026-1'!W:W,C310,'Planificación 2026-1'!G:G,"MH",'Planificación 2026-1'!H:H,"&gt;2")</f>
        <v>0</v>
      </c>
      <c r="CH310" s="79">
        <f>SUMIFS('Planificación 2026-1'!R:R,'Planificación 2026-1'!W:W,C310,'Planificación 2026-1'!G:G,"IC",'Planificación 2026-1'!H:H,"&gt;2")</f>
        <v>0</v>
      </c>
      <c r="CI310" s="79">
        <f>SUMIFS('Planificación 2026-1'!R:R,'Planificación 2026-1'!W:W,C310,'Planificación 2026-1'!G:G,"AR",'Planificación 2026-1'!H:H,"&gt;2")</f>
        <v>0</v>
      </c>
      <c r="CJ310" s="79">
        <f>SUMIFS('Planificación 2026-1'!R:R,'Planificación 2026-1'!W:W,C310,'Planificación 2026-1'!G:G,"T1",'Planificación 2026-1'!H:H,"&gt;2")</f>
        <v>0</v>
      </c>
      <c r="CK310" s="79">
        <f>SUMIFS('Planificación 2026-1'!R:R,'Planificación 2026-1'!W:W,C310,'Planificación 2026-1'!G:G,"T3",'Planificación 2026-1'!H:H,"&gt;2")</f>
        <v>0</v>
      </c>
      <c r="CL310" s="79">
        <f>SUMIFS('Planificación 2026-1'!R:R,'Planificación 2026-1'!W:W,C310,'Planificación 2026-1'!G:G,"T2",'Planificación 2026-1'!H:H,"&gt;2")</f>
        <v>0</v>
      </c>
      <c r="CM310" s="79">
        <f>SUMIFS('Planificación 2026-1'!R:R,'Planificación 2026-1'!W:W,C310,'Planificación 2026-1'!G:G,"AE",'Planificación 2026-1'!H:H,"&gt;2")</f>
        <v>0</v>
      </c>
      <c r="CN310" s="79">
        <f>SUMIFS('Planificación 2026-1'!R:R,'Planificación 2026-1'!W:W,C310,'Planificación 2026-1'!G:G,"T4",'Planificación 2026-1'!H:H,"&gt;2")</f>
        <v>0</v>
      </c>
      <c r="CO310" s="79">
        <f>SUMIFS('Planificación 2026-1'!R:R,'Planificación 2026-1'!W:W,C310,'Planificación 2026-1'!G:G,"AF",'Planificación 2026-1'!H:H,"&lt;3")</f>
        <v>0</v>
      </c>
      <c r="CP310" s="79">
        <f>SUMIFS('Planificación 2026-1'!R:R,'Planificación 2026-1'!W:W,C310,'Planificación 2026-1'!G:G,"EN",'Planificación 2026-1'!H:H,"&lt;3")</f>
        <v>12</v>
      </c>
      <c r="CQ310" s="79">
        <f>SUMIFS('Planificación 2026-1'!R:R,'Planificación 2026-1'!W:W,C310,'Planificación 2026-1'!G:G,"IS",'Planificación 2026-1'!H:H,"&lt;3")</f>
        <v>0</v>
      </c>
      <c r="CR310" s="79">
        <f>SUMIFS('Planificación 2026-1'!R:R,'Planificación 2026-1'!W:W,C310,'Planificación 2026-1'!G:G,"PS",'Planificación 2026-1'!H:H,"&lt;3")</f>
        <v>0</v>
      </c>
      <c r="CS310" s="79">
        <f>SUMIFS('Planificación 2026-1'!R:R,'Planificación 2026-1'!W:W,C310,'Planificación 2026-1'!G:G,"IN",'Planificación 2026-1'!H:H,"&lt;3")</f>
        <v>0</v>
      </c>
      <c r="CT310" s="79">
        <f>SUMIFS('Planificación 2026-1'!R:R,'Planificación 2026-1'!W:W,C310,'Planificación 2026-1'!G:G,"CA",'Planificación 2026-1'!H:H,"&lt;3")</f>
        <v>0</v>
      </c>
      <c r="CU310" s="79">
        <f>SUMIFS('Planificación 2026-1'!R:R,'Planificación 2026-1'!W:W,C310,'Planificación 2026-1'!G:G,"DE",'Planificación 2026-1'!H:H,"&lt;3")</f>
        <v>0</v>
      </c>
      <c r="CV310" s="79">
        <f>SUMIFS('Planificación 2026-1'!R:R,'Planificación 2026-1'!W:W,C310,'Planificación 2026-1'!G:G,"OB",'Planificación 2026-1'!H:H,"&lt;3")</f>
        <v>0</v>
      </c>
      <c r="CW310" s="79">
        <f>SUMIFS('Planificación 2026-1'!R:R,'Planificación 2026-1'!W:W,C310,'Planificación 2026-1'!G:G,"MH",'Planificación 2026-1'!H:H,"&lt;3")</f>
        <v>0</v>
      </c>
      <c r="CX310" s="79">
        <f>SUMIFS('Planificación 2026-1'!R:R,'Planificación 2026-1'!W:W,C310,'Planificación 2026-1'!G:G,"IC",'Planificación 2026-1'!H:H,"&lt;3")</f>
        <v>0</v>
      </c>
      <c r="CY310" s="79">
        <f>SUMIFS('Planificación 2026-1'!R:R,'Planificación 2026-1'!W:W,C310,'Planificación 2026-1'!G:G,"AR",'Planificación 2026-1'!H:H,"&lt;3")</f>
        <v>0</v>
      </c>
      <c r="CZ310" s="79">
        <f>SUMIFS('Planificación 2026-1'!R:R,'Planificación 2026-1'!W:W,C310,'Planificación 2026-1'!G:G,"T1",'Planificación 2026-1'!H:H,"&lt;3")</f>
        <v>0</v>
      </c>
      <c r="DA310" s="79">
        <f>SUMIFS('Planificación 2026-1'!R:R,'Planificación 2026-1'!W:W,C310,'Planificación 2026-1'!G:G,"T3",'Planificación 2026-1'!H:H,"&lt;3")</f>
        <v>0</v>
      </c>
      <c r="DB310" s="79">
        <f>SUMIFS('Planificación 2026-1'!R:R,'Planificación 2026-1'!W:W,C310,'Planificación 2026-1'!G:G,"T2",'Planificación 2026-1'!H:H,"&lt;3")</f>
        <v>0</v>
      </c>
      <c r="DC310" s="79">
        <f>SUMIFS('Planificación 2026-1'!R:R,'Planificación 2026-1'!W:W,C310,'Planificación 2026-1'!G:G,"AE",'Planificación 2026-1'!H:H,"&lt;3")</f>
        <v>0</v>
      </c>
      <c r="DD310" s="79">
        <f>SUMIFS('Planificación 2026-1'!R:R,'Planificación 2026-1'!W:W,C310,'Planificación 2026-1'!G:G,"T4",'Planificación 2026-1'!H:H,"&lt;3")</f>
        <v>0</v>
      </c>
      <c r="DE310" s="78" t="str">
        <f t="shared" si="60"/>
        <v/>
      </c>
      <c r="DF310" s="30">
        <f>IF(C310="","",SUMIFS('Planificación 2026-1'!R:R,'Planificación 2026-1'!W:W,C310,'Planificación 2026-1'!E:E,"PRINCIPAL",'Planificación 2026-1'!X:X,"VIRTUAL"))</f>
        <v>0</v>
      </c>
      <c r="DG310" s="30">
        <f>IF(C310="","",SUMIFS('Planificación 2026-1'!R:R,'Planificación 2026-1'!W:W,C310,'Planificación 2026-1'!E:E,"PRINCIPAL",'Planificación 2026-1'!X:X,"PRESENCIAL"))</f>
        <v>0</v>
      </c>
      <c r="DH310" s="30">
        <f>IF(C310="","",SUMIFS('Planificación 2026-1'!R:R,'Planificación 2026-1'!W:W,C310,'Planificación 2026-1'!E:E,"PRINCIPAL",'Planificación 2026-1'!X:X,"HIBRIDO PRESENCIAL"))</f>
        <v>0</v>
      </c>
      <c r="DI310" s="78" t="str">
        <f t="shared" si="61"/>
        <v>P02</v>
      </c>
      <c r="DJ310" s="78">
        <f>IF(C310="","",SUMIFS('Planificación 2026-1'!R:R,'Planificación 2026-1'!W:W,C310,'Planificación 2026-1'!E:E,"FILIAL",'Planificación 2026-1'!X:X,"VIRTUAL"))</f>
        <v>4</v>
      </c>
      <c r="DK310" s="80">
        <f>IF(C310="","",SUMIFS('Planificación 2026-1'!R:R,'Planificación 2026-1'!W:W,C310,'Planificación 2026-1'!E:E,"FILIAL",'Planificación 2026-1'!X:X,"PRESENCIAL"))</f>
        <v>0</v>
      </c>
      <c r="DL310" s="42">
        <f>IF(C310="","",SUMIFS('Planificación 2026-1'!R:R,'Planificación 2026-1'!W:W,C310,'Planificación 2026-1'!E:E,"FILIAL",'Planificación 2026-1'!X:X,"HIBRIDO PRESENCIAL"))</f>
        <v>0</v>
      </c>
      <c r="DM310" s="81" t="str">
        <f t="shared" si="62"/>
        <v/>
      </c>
      <c r="DN310" s="78">
        <f>IF(C310="","",SUMIFS('Planificación 2026-1'!R:R,'Planificación 2026-1'!W:W,C310,'Planificación 2026-1'!E:E,"SUNAMPE",'Planificación 2026-1'!X:X,"VIRTUAL"))</f>
        <v>0</v>
      </c>
      <c r="DO310" s="42">
        <f>IF(C310="","",SUMIFS('Planificación 2026-1'!R:R,'Planificación 2026-1'!W:W,C310,'Planificación 2026-1'!E:E,"SUNAMPE",'Planificación 2026-1'!X:X,"PRESENCIAL"))</f>
        <v>0</v>
      </c>
      <c r="DP310" s="81" t="str">
        <f t="shared" si="63"/>
        <v>P02</v>
      </c>
      <c r="DQ310" s="78">
        <f>IF(C310="","",SUMIFS('Planificación 2026-1'!R:R,'Planificación 2026-1'!W:W,C310,'Planificación 2026-1'!E:E,"HUAURA",'Planificación 2026-1'!X:X,"VIRTUAL"))</f>
        <v>8</v>
      </c>
      <c r="DR310" s="42">
        <f>IF(C310="","",SUMIFS('Planificación 2026-1'!R:R,'Planificación 2026-1'!W:W,C310,'Planificación 2026-1'!E:E,"HUAURA",'Planificación 2026-1'!X:X,"PRESENCIAL"))</f>
        <v>0</v>
      </c>
      <c r="DS310" s="48">
        <f>SUMIFS('Planificación 2026-1'!R:R,'Planificación 2026-1'!W:W,C310,'Planificación 2026-1'!E:E,"PRINCIPAL",'Planificación 2026-1'!X:X,"VIRTUAL",'Planificación 2026-1'!H:H,"&gt;2")</f>
        <v>0</v>
      </c>
      <c r="DT310" s="48">
        <f>SUMIFS('Planificación 2026-1'!R:R,'Planificación 2026-1'!W:W,C310,'Planificación 2026-1'!E:E,"PRINCIPAL",'Planificación 2026-1'!X:X,"&lt;&gt;VIRTUAL",'Planificación 2026-1'!H:H,"&gt;2")</f>
        <v>0</v>
      </c>
      <c r="DU310" s="48">
        <f>SUMIFS('Planificación 2026-1'!R:R,'Planificación 2026-1'!W:W,C310,'Planificación 2026-1'!E:E,"SUNAMPE",'Planificación 2026-1'!X:X,"VIRTUAL",'Planificación 2026-1'!H:H,"&gt;2")</f>
        <v>0</v>
      </c>
      <c r="DV310" s="48">
        <f>SUMIFS('Planificación 2026-1'!R:R,'Planificación 2026-1'!W:W,C310,'Planificación 2026-1'!E:E,"SUNAMPE",'Planificación 2026-1'!X:X,"&lt;&gt;VIRTUAL",'Planificación 2026-1'!H:H,"&gt;2")</f>
        <v>0</v>
      </c>
      <c r="DW310" s="48">
        <f>SUMIFS('Planificación 2026-1'!R:R,'Planificación 2026-1'!W:W,C310,'Planificación 2026-1'!E:E,"FILIAL",'Planificación 2026-1'!X:X,"VIRTUAL",'Planificación 2026-1'!H:H,"&gt;2")</f>
        <v>0</v>
      </c>
      <c r="DX310" s="48">
        <f>SUMIFS('Planificación 2026-1'!R:R,'Planificación 2026-1'!W:W,C310,'Planificación 2026-1'!E:E,"FILIAL",'Planificación 2026-1'!X:X,"&lt;&gt;VIRTUAL",'Planificación 2026-1'!H:H,"&gt;2")</f>
        <v>0</v>
      </c>
      <c r="DY310" s="48">
        <f>SUMIFS('Planificación 2026-1'!R:R,'Planificación 2026-1'!W:W,C310,'Planificación 2026-1'!E:E,"PORUMA",'Planificación 2026-1'!X:X,"VIRTUAL",'Planificación 2026-1'!H:H,"&gt;2")</f>
        <v>0</v>
      </c>
      <c r="DZ310" s="48">
        <f>SUMIFS('Planificación 2026-1'!R:R,'Planificación 2026-1'!W:W,C310,'Planificación 2026-1'!E:E,"PORUMA",'Planificación 2026-1'!X:X,"&lt;&gt;VIRTUAL",'Planificación 2026-1'!H:H,"&gt;2")</f>
        <v>0</v>
      </c>
      <c r="EA310" s="48">
        <f>SUMIFS('Planificación 2026-1'!R:R,'Planificación 2026-1'!W:W,C310,'Planificación 2026-1'!E:E,"HUAURA",'Planificación 2026-1'!X:X,"VIRTUAL",'Planificación 2026-1'!H:H,"&gt;2")</f>
        <v>0</v>
      </c>
      <c r="EB310" s="48">
        <f>SUMIFS('Planificación 2026-1'!R:R,'Planificación 2026-1'!W:W,C310,'Planificación 2026-1'!E:E,"HUAURA",'Planificación 2026-1'!X:X,"&lt;&gt;VIRTUAL",'Planificación 2026-1'!H:H,"&gt;2")</f>
        <v>0</v>
      </c>
      <c r="EC310" s="48">
        <f>SUMIFS('Planificación 2026-1'!R:R,'Planificación 2026-1'!W:W,C310,'Planificación 2026-1'!E:E,"PRINCIPAL",'Planificación 2026-1'!X:X,"VIRTUAL",'Planificación 2026-1'!H:H,"&lt;3")</f>
        <v>0</v>
      </c>
      <c r="ED310" s="48">
        <f>SUMIFS('Planificación 2026-1'!R:R,'Planificación 2026-1'!W:W,C310,'Planificación 2026-1'!E:E,"PRINCIPAL",'Planificación 2026-1'!X:X,"&lt;&gt;VIRTUAL",'Planificación 2026-1'!H:H,"&lt;3")</f>
        <v>0</v>
      </c>
      <c r="EE310" s="48">
        <f>SUMIFS('Planificación 2026-1'!R:R,'Planificación 2026-1'!W:W,C310,'Planificación 2026-1'!E:E,"SUNAMPE",'Planificación 2026-1'!X:X,"VIRTUAL",'Planificación 2026-1'!H:H,"&lt;3")</f>
        <v>0</v>
      </c>
      <c r="EF310" s="48">
        <f>SUMIFS('Planificación 2026-1'!R:R,'Planificación 2026-1'!W:W,C310,'Planificación 2026-1'!E:E,"SUNAMPE",'Planificación 2026-1'!X:X,"&lt;&gt;VIRTUAL",'Planificación 2026-1'!H:H,"&lt;3")</f>
        <v>0</v>
      </c>
      <c r="EG310" s="48">
        <f>SUMIFS('Planificación 2026-1'!R:R,'Planificación 2026-1'!W:W,C310,'Planificación 2026-1'!E:E,"FILIAL",'Planificación 2026-1'!X:X,"VIRTUAL",'Planificación 2026-1'!H:H,"&lt;3")</f>
        <v>4</v>
      </c>
      <c r="EH310" s="48">
        <f>SUMIFS('Planificación 2026-1'!R:R,'Planificación 2026-1'!W:W,C310,'Planificación 2026-1'!E:E,"FILIAL",'Planificación 2026-1'!X:X,"&lt;&gt;VIRTUAL",'Planificación 2026-1'!H:H,"&lt;3")</f>
        <v>0</v>
      </c>
      <c r="EI310" s="48">
        <f>SUMIFS('Planificación 2026-1'!R:R,'Planificación 2026-1'!W:W,C310,'Planificación 2026-1'!E:E,"PORUMA",'Planificación 2026-1'!X:X,"VIRTUAL",'Planificación 2026-1'!H:H,"&lt;3")</f>
        <v>0</v>
      </c>
      <c r="EJ310" s="48">
        <f>SUMIFS('Planificación 2026-1'!R:R,'Planificación 2026-1'!W:W,C310,'Planificación 2026-1'!E:E,"PORUMA",'Planificación 2026-1'!X:X,"&lt;&gt;VIRTUAL",'Planificación 2026-1'!H:H,"&lt;3")</f>
        <v>0</v>
      </c>
      <c r="EK310" s="48">
        <f>SUMIFS('Planificación 2026-1'!R:R,'Planificación 2026-1'!W:W,C310,'Planificación 2026-1'!E:E,"HUAURA",'Planificación 2026-1'!X:X,"VIRTUAL",'Planificación 2026-1'!H:H,"&lt;3")</f>
        <v>8</v>
      </c>
      <c r="EL310" s="48">
        <f>SUMIFS('Planificación 2026-1'!R:R,'Planificación 2026-1'!W:W,C310,'Planificación 2026-1'!E:E,"HUAURA",'Planificación 2026-1'!X:X,"&lt;&gt;VIRTUAL",'Planificación 2026-1'!H:H,"&lt;3")</f>
        <v>0</v>
      </c>
      <c r="EM310" s="48">
        <f t="shared" si="64"/>
        <v>4</v>
      </c>
      <c r="EN310" s="48">
        <f t="shared" si="65"/>
        <v>8</v>
      </c>
      <c r="EO310" s="48">
        <f t="shared" si="66"/>
        <v>0</v>
      </c>
      <c r="EP310" s="48">
        <f t="shared" si="67"/>
        <v>0</v>
      </c>
      <c r="EQ310" s="48">
        <f t="shared" si="68"/>
        <v>0</v>
      </c>
      <c r="ER310" s="48"/>
      <c r="ES310" s="48">
        <f t="shared" si="69"/>
        <v>12</v>
      </c>
      <c r="ET310" s="48">
        <f t="shared" si="70"/>
        <v>0</v>
      </c>
      <c r="EU310" s="48" t="b">
        <f t="shared" si="71"/>
        <v>1</v>
      </c>
      <c r="EV310" s="48" t="str">
        <f t="shared" si="72"/>
        <v/>
      </c>
      <c r="EW310" s="48" t="str">
        <f t="shared" si="73"/>
        <v>VIRTUAL</v>
      </c>
    </row>
    <row r="311" spans="2:153" x14ac:dyDescent="0.3">
      <c r="B311" s="383">
        <v>308</v>
      </c>
      <c r="C311" s="107" t="s">
        <v>1126</v>
      </c>
      <c r="D311" s="82">
        <f>SUMIF('Planificación 2026-1'!W:W,C311,'Planificación 2026-1'!R:R)</f>
        <v>9</v>
      </c>
      <c r="E311" s="385" t="s">
        <v>319</v>
      </c>
      <c r="F311" s="103"/>
      <c r="G311" s="107" t="s">
        <v>279</v>
      </c>
      <c r="H311" s="107" t="s">
        <v>446</v>
      </c>
      <c r="I311" s="77" t="str">
        <f>IF(SUM(COUNTIFS('Planificación 2026-1'!E:E,"PRINCIPAL",'Planificación 2026-1'!W:W,C311,'Planificación 2026-1'!G:G,"AF"))&gt;0,"P01"," ")</f>
        <v xml:space="preserve"> </v>
      </c>
      <c r="J311" s="78" t="str">
        <f>IF(SUM(COUNTIFS('Planificación 2026-1'!E:E,"PRINCIPAL",'Planificación 2026-1'!W:W,C311,'Planificación 2026-1'!G:G,"EN"))&gt;0,"P02"," ")</f>
        <v xml:space="preserve"> </v>
      </c>
      <c r="K311" s="78" t="str">
        <f>IF(SUM(COUNTIFS('Planificación 2026-1'!E:E,"PRINCIPAL",'Planificación 2026-1'!W:W,C311,'Planificación 2026-1'!G:G,"IS"))&gt;0,"P03"," ")</f>
        <v xml:space="preserve"> </v>
      </c>
      <c r="L311" s="78" t="str">
        <f>IF(SUM(COUNTIFS('Planificación 2026-1'!E:E,"PRINCIPAL",'Planificación 2026-1'!W:W,C311,'Planificación 2026-1'!G:G,"PS"))&gt;0,"P04"," ")</f>
        <v xml:space="preserve"> </v>
      </c>
      <c r="M311" s="78"/>
      <c r="N311" s="78" t="str">
        <f>IF(SUM(COUNTIFS('Planificación 2026-1'!E:E,"PRINCIPAL",'Planificación 2026-1'!W:W,C311,'Planificación 2026-1'!G:G,"IN"))&gt;0,"P06"," ")</f>
        <v xml:space="preserve"> </v>
      </c>
      <c r="O311" s="78" t="str">
        <f>IF(SUM(COUNTIFS('Planificación 2026-1'!E:E,"PRINCIPAL",'Planificación 2026-1'!W:W,C311,'Planificación 2026-1'!G:G,"CA"))&gt;0,"P07"," ")</f>
        <v xml:space="preserve"> </v>
      </c>
      <c r="P311" s="78" t="str">
        <f>IF(SUM(COUNTIFS('Planificación 2026-1'!E:E,"PRINCIPAL",'Planificación 2026-1'!W:W,C311,'Planificación 2026-1'!G:G,"DE"))&gt;0,"P08"," ")</f>
        <v xml:space="preserve"> </v>
      </c>
      <c r="Q311" s="78" t="str">
        <f>IF(SUM(COUNTIFS('Planificación 2026-1'!E:E,"PRINCIPAL",'Planificación 2026-1'!W:W,C311,'Planificación 2026-1'!G:G,"OB"))&gt;0,"P09"," ")</f>
        <v xml:space="preserve"> </v>
      </c>
      <c r="R311" s="78" t="str">
        <f>IF(SUM(COUNTIFS('Planificación 2026-1'!E:E,"PRINCIPAL",'Planificación 2026-1'!W:W,C311,'Planificación 2026-1'!G:G,"MH"))&gt;0,"P31"," ")</f>
        <v xml:space="preserve"> </v>
      </c>
      <c r="S311" s="78" t="str">
        <f>IF(SUM(COUNTIFS('Planificación 2026-1'!E:E,"PRINCIPAL",'Planificación 2026-1'!W:W,C311,'Planificación 2026-1'!G:G,"IC"))&gt;0,"P32"," ")</f>
        <v xml:space="preserve"> </v>
      </c>
      <c r="T311" s="78" t="str">
        <f>IF(SUM(COUNTIFS('Planificación 2026-1'!E:E,"PRINCIPAL",'Planificación 2026-1'!W:W,C311,'Planificación 2026-1'!G:G,"AR"))&gt;0,"P34"," ")</f>
        <v xml:space="preserve"> </v>
      </c>
      <c r="U311" s="78" t="str">
        <f>IF(SUM(COUNTIFS('Planificación 2026-1'!E:E,"PRINCIPAL",'Planificación 2026-1'!W:W,C311,'Planificación 2026-1'!G:G,"T1"))&gt;0,"P35"," ")</f>
        <v xml:space="preserve"> </v>
      </c>
      <c r="V311" s="78" t="str">
        <f>IF(SUM(COUNTIFS('Planificación 2026-1'!E:E,"PRINCIPAL",'Planificación 2026-1'!W:W,C311,'Planificación 2026-1'!G:G,"T3"))&gt;0,"P36"," ")</f>
        <v xml:space="preserve"> </v>
      </c>
      <c r="W311" s="78" t="str">
        <f>IF(SUM(COUNTIFS('Planificación 2026-1'!E:E,"PRINCIPAL",'Planificación 2026-1'!W:W,C311,'Planificación 2026-1'!G:G,"T2"))&gt;0,"P37"," ")</f>
        <v xml:space="preserve"> </v>
      </c>
      <c r="X311" s="78" t="str">
        <f>IF(SUM(COUNTIFS('Planificación 2026-1'!E:E,"PRINCIPAL",'Planificación 2026-1'!W:W,C311,'Planificación 2026-1'!G:G,"AE"))&gt;0,"P38"," ")</f>
        <v xml:space="preserve"> </v>
      </c>
      <c r="Y311" s="78" t="str">
        <f>IF(SUM(COUNTIFS('Planificación 2026-1'!E:E,"PRINCIPAL",'Planificación 2026-1'!W:W,C311,'Planificación 2026-1'!G:G,"T4"))&gt;0,"P55"," ")</f>
        <v xml:space="preserve"> </v>
      </c>
      <c r="Z311" s="78" t="str">
        <f>IF(SUM(COUNTIFS('Planificación 2026-1'!E:E,"FILIAL",'Planificación 2026-1'!W:W,C311,'Planificación 2026-1'!G:G,"AF"))&gt;0," P01"," ")</f>
        <v xml:space="preserve"> </v>
      </c>
      <c r="AA311" s="78" t="str">
        <f>IF(SUM(COUNTIFS('Planificación 2026-1'!E:E,"FILIAL",'Planificación 2026-1'!W:W,C311,'Planificación 2026-1'!G:G,"EN"))&gt;0,"P02"," ")</f>
        <v xml:space="preserve"> </v>
      </c>
      <c r="AB311" s="78" t="str">
        <f>IF(SUM(COUNTIFS('Planificación 2026-1'!E:E,"FILIAL",'Planificación 2026-1'!W:W,C311,'Planificación 2026-1'!G:G,"IS"))&gt;0,"P03"," ")</f>
        <v xml:space="preserve"> </v>
      </c>
      <c r="AC311" s="78" t="str">
        <f>IF(SUM(COUNTIFS('Planificación 2026-1'!E:E,"FILIAL",'Planificación 2026-1'!W:W,C311,'Planificación 2026-1'!G:G,"PS"))&gt;0,"P04"," ")</f>
        <v xml:space="preserve"> </v>
      </c>
      <c r="AD311" s="78"/>
      <c r="AE311" s="78" t="str">
        <f>IF(SUM(COUNTIFS('Planificación 2026-1'!E:E,"FILIAL",'Planificación 2026-1'!W:W,C311,'Planificación 2026-1'!G:G,"IN"))&gt;0,"P06"," ")</f>
        <v xml:space="preserve"> </v>
      </c>
      <c r="AF311" s="78" t="str">
        <f>IF(SUM(COUNTIFS('Planificación 2026-1'!E:E,"FILIAL",'Planificación 2026-1'!W:W,C311,'Planificación 2026-1'!G:G,"CA"))&gt;0,"P07"," ")</f>
        <v xml:space="preserve"> </v>
      </c>
      <c r="AG311" s="78" t="str">
        <f>IF(SUM(COUNTIFS('Planificación 2026-1'!E:E,"FILIAL",'Planificación 2026-1'!W:W,C311,'Planificación 2026-1'!G:G,"DE"))&gt;0,"P08"," ")</f>
        <v xml:space="preserve"> </v>
      </c>
      <c r="AH311" s="78" t="str">
        <f>IF(SUM(COUNTIFS('Planificación 2026-1'!E:E,"FILIAL",'Planificación 2026-1'!W:W,C311,'Planificación 2026-1'!G:G,"OB"))&gt;0,"P09"," ")</f>
        <v xml:space="preserve"> </v>
      </c>
      <c r="AI311" s="78" t="str">
        <f>IF(SUM(COUNTIFS('Planificación 2026-1'!E:E,"FILIAL",'Planificación 2026-1'!W:W,C311,'Planificación 2026-1'!G:G,"MH"))&gt;0,"P31"," ")</f>
        <v xml:space="preserve"> </v>
      </c>
      <c r="AJ311" s="78" t="str">
        <f>IF(SUM(COUNTIFS('Planificación 2026-1'!E:E,"FILIAL",'Planificación 2026-1'!W:W,C311,'Planificación 2026-1'!G:G,"IC"))&gt;0,"P32"," ")</f>
        <v xml:space="preserve"> </v>
      </c>
      <c r="AK311" s="78" t="str">
        <f>IF(SUM(COUNTIFS('Planificación 2026-1'!E:E,"FILIAL",'Planificación 2026-1'!W:W,C311,'Planificación 2026-1'!G:G,"AR"))&gt;0,"P34"," ")</f>
        <v xml:space="preserve"> </v>
      </c>
      <c r="AL311" s="78" t="str">
        <f>IF(SUM(COUNTIFS('Planificación 2026-1'!E:E,"FILIAL",'Planificación 2026-1'!W:W,C311,'Planificación 2026-1'!G:G,"T1"))&gt;0,"P35"," ")</f>
        <v xml:space="preserve"> </v>
      </c>
      <c r="AM311" s="78" t="str">
        <f>IF(SUM(COUNTIFS('Planificación 2026-1'!E:E,"FILIAL",'Planificación 2026-1'!W:W,C311,'Planificación 2026-1'!G:G,"T3"))&gt;0,"P36"," ")</f>
        <v xml:space="preserve"> </v>
      </c>
      <c r="AN311" s="78" t="str">
        <f>IF(SUM(COUNTIFS('Planificación 2026-1'!E:E,"FILIAL",'Planificación 2026-1'!W:W,C311,'Planificación 2026-1'!G:G,"T2"))&gt;0,"P37"," ")</f>
        <v xml:space="preserve"> </v>
      </c>
      <c r="AO311" s="78" t="str">
        <f>IF(SUM(COUNTIFS('Planificación 2026-1'!E:E,"FILIAL",'Planificación 2026-1'!W:W,C311,'Planificación 2026-1'!G:G,"AE"))&gt;0,"P38"," ")</f>
        <v xml:space="preserve"> </v>
      </c>
      <c r="AP311" s="78" t="str">
        <f>IF(SUM(COUNTIFS('Planificación 2026-1'!E:E,"FILIAL",'Planificación 2026-1'!W:W,C311,'Planificación 2026-1'!G:G,"T4"))&gt;0,"P55"," ")</f>
        <v xml:space="preserve"> </v>
      </c>
      <c r="AQ311" s="78" t="str">
        <f>IF(SUM(COUNTIFS('Planificación 2026-1'!E:E,"SUNAMPE",'Planificación 2026-1'!W:W,C311,'Planificación 2026-1'!G:G,"AF"))&gt;0," P01"," ")</f>
        <v xml:space="preserve"> </v>
      </c>
      <c r="AR311" s="78" t="str">
        <f>IF(SUM(COUNTIFS('Planificación 2026-1'!E:E,"SUNAMPE",'Planificación 2026-1'!W:W,C311,'Planificación 2026-1'!G:G,"EN"))&gt;0,"P02"," ")</f>
        <v xml:space="preserve"> </v>
      </c>
      <c r="AS311" s="78" t="str">
        <f>IF(SUM(COUNTIFS('Planificación 2026-1'!E:E,"SUNAMPE",'Planificación 2026-1'!W:W,C311,'Planificación 2026-1'!G:G,"IS"))&gt;0,"P03"," ")</f>
        <v xml:space="preserve"> </v>
      </c>
      <c r="AT311" s="78" t="str">
        <f>IF(SUM(COUNTIFS('Planificación 2026-1'!E:E,"SUNAMPE",'Planificación 2026-1'!W:W,C311,'Planificación 2026-1'!G:G,"PS"))&gt;0,"P04"," ")</f>
        <v xml:space="preserve"> </v>
      </c>
      <c r="AU311" s="78"/>
      <c r="AV311" s="78" t="str">
        <f>IF(SUM(COUNTIFS('Planificación 2026-1'!E:E,"SUNAMPE",'Planificación 2026-1'!W:W,C311,'Planificación 2026-1'!G:G,"IN"))&gt;0,"P06"," ")</f>
        <v xml:space="preserve"> </v>
      </c>
      <c r="AW311" s="78" t="str">
        <f>IF(SUM(COUNTIFS('Planificación 2026-1'!E:E,"SUNAMPE",'Planificación 2026-1'!W:W,C311,'Planificación 2026-1'!G:G,"CA"))&gt;0,"P07"," ")</f>
        <v xml:space="preserve"> </v>
      </c>
      <c r="AX311" s="78" t="str">
        <f>IF(SUM(COUNTIFS('Planificación 2026-1'!E:E,"SUNAMPE",'Planificación 2026-1'!W:W,C311,'Planificación 2026-1'!G:G,"DE"))&gt;0,"P08"," ")</f>
        <v xml:space="preserve"> </v>
      </c>
      <c r="AY311" s="78" t="str">
        <f>IF(SUM(COUNTIFS('Planificación 2026-1'!E:E,"SUNAMPE",'Planificación 2026-1'!W:W,C311,'Planificación 2026-1'!G:G,"OB"))&gt;0,"P09"," ")</f>
        <v xml:space="preserve"> </v>
      </c>
      <c r="AZ311" s="78" t="str">
        <f>IF(SUM(COUNTIFS('Planificación 2026-1'!E:E,"SUNAMPE",'Planificación 2026-1'!W:W,C311,'Planificación 2026-1'!G:G,"MH"))&gt;0,"P31"," ")</f>
        <v xml:space="preserve"> </v>
      </c>
      <c r="BA311" s="78" t="str">
        <f>IF(SUM(COUNTIFS('Planificación 2026-1'!E:E,"SUNAMPE",'Planificación 2026-1'!W:W,C311,'Planificación 2026-1'!G:G,"IC"))&gt;0,"P32"," ")</f>
        <v xml:space="preserve"> </v>
      </c>
      <c r="BB311" s="78" t="str">
        <f>IF(SUM(COUNTIFS('Planificación 2026-1'!E:E,"SUNAMPE",'Planificación 2026-1'!W:W,C311,'Planificación 2026-1'!G:G,"AR"))&gt;0,"P34"," ")</f>
        <v xml:space="preserve"> </v>
      </c>
      <c r="BC311" s="78" t="str">
        <f>IF(SUM(COUNTIFS('Planificación 2026-1'!E:E,"SUNAMPE",'Planificación 2026-1'!W:W,C311,'Planificación 2026-1'!G:G,"T1"))&gt;0,"P35"," ")</f>
        <v xml:space="preserve"> </v>
      </c>
      <c r="BD311" s="78" t="str">
        <f>IF(SUM(COUNTIFS('Planificación 2026-1'!E:E,"SUNAMPE",'Planificación 2026-1'!W:W,C311,'Planificación 2026-1'!G:G,"T3"))&gt;0,"P36"," ")</f>
        <v xml:space="preserve"> </v>
      </c>
      <c r="BE311" s="78" t="str">
        <f>IF(SUM(COUNTIFS('Planificación 2026-1'!E:E,"SUNAMPE",'Planificación 2026-1'!W:W,C311,'Planificación 2026-1'!G:G,"T2"))&gt;0,"P37"," ")</f>
        <v xml:space="preserve"> </v>
      </c>
      <c r="BF311" s="78" t="str">
        <f>IF(SUM(COUNTIFS('Planificación 2026-1'!E:E,"SUNAMPE",'Planificación 2026-1'!W:W,C311,'Planificación 2026-1'!G:G,"AE"))&gt;0,"P38"," ")</f>
        <v xml:space="preserve"> </v>
      </c>
      <c r="BG311" s="78" t="str">
        <f>IF(SUM(COUNTIFS('Planificación 2026-1'!E:E,"SUNAMPE",'Planificación 2026-1'!W:W,C311,'Planificación 2026-1'!G:G,"T4"))&gt;0,"P55"," ")</f>
        <v xml:space="preserve"> </v>
      </c>
      <c r="BH311" s="78" t="str">
        <f>IF(SUM(COUNTIFS('Planificación 2026-1'!E:E,"HUAURA",'Planificación 2026-1'!W:W,C311,'Planificación 2026-1'!G:G,"AF"))&gt;0," P01"," ")</f>
        <v xml:space="preserve"> </v>
      </c>
      <c r="BI311" s="78" t="str">
        <f>IF(SUM(COUNTIFS('Planificación 2026-1'!E:E,"HUAURA",'Planificación 2026-1'!W:W,C311,'Planificación 2026-1'!G:G,"EN"))&gt;0,"P02"," ")</f>
        <v>P02</v>
      </c>
      <c r="BJ311" s="78" t="str">
        <f>IF(SUM(COUNTIFS('Planificación 2026-1'!E:E,"HUAURA",'Planificación 2026-1'!W:W,C311,'Planificación 2026-1'!G:G,"IS"))&gt;0,"P03"," ")</f>
        <v xml:space="preserve"> </v>
      </c>
      <c r="BK311" s="78" t="str">
        <f>IF(SUM(COUNTIFS('Planificación 2026-1'!E:E,"HUAURA",'Planificación 2026-1'!W:W,C311,'Planificación 2026-1'!G:G,"PS"))&gt;0,"P04"," ")</f>
        <v xml:space="preserve"> </v>
      </c>
      <c r="BL311" s="78"/>
      <c r="BM311" s="78" t="str">
        <f>IF(SUM(COUNTIFS('Planificación 2026-1'!E:E,"HUAURA",'Planificación 2026-1'!W:W,C311,'Planificación 2026-1'!G:G,"IN"))&gt;0,"P06"," ")</f>
        <v xml:space="preserve"> </v>
      </c>
      <c r="BN311" s="78" t="str">
        <f>IF(SUM(COUNTIFS('Planificación 2026-1'!E:E,"HUAURA",'Planificación 2026-1'!W:W,C311,'Planificación 2026-1'!G:G,"CA"))&gt;0,"P07"," ")</f>
        <v xml:space="preserve"> </v>
      </c>
      <c r="BO311" s="78" t="str">
        <f>IF(SUM(COUNTIFS('Planificación 2026-1'!E:E,"HUAURA",'Planificación 2026-1'!W:W,C311,'Planificación 2026-1'!G:G,"DE"))&gt;0,"P08"," ")</f>
        <v xml:space="preserve"> </v>
      </c>
      <c r="BP311" s="78" t="str">
        <f>IF(SUM(COUNTIFS('Planificación 2026-1'!E:E,"HUAURA",'Planificación 2026-1'!W:W,C311,'Planificación 2026-1'!G:G,"OB"))&gt;0,"P09"," ")</f>
        <v>P09</v>
      </c>
      <c r="BQ311" s="78" t="str">
        <f>IF(SUM(COUNTIFS('Planificación 2026-1'!E:E,"HUAURA",'Planificación 2026-1'!W:W,C311,'Planificación 2026-1'!G:G,"MH"))&gt;0,"P31"," ")</f>
        <v xml:space="preserve"> </v>
      </c>
      <c r="BR311" s="78" t="str">
        <f>IF(SUM(COUNTIFS('Planificación 2026-1'!E:E,"HUAURA",'Planificación 2026-1'!W:W,C311,'Planificación 2026-1'!G:G,"IC"))&gt;0,"P32"," ")</f>
        <v xml:space="preserve"> </v>
      </c>
      <c r="BS311" s="78" t="str">
        <f>IF(SUM(COUNTIFS('Planificación 2026-1'!E:E,"HUAURA",'Planificación 2026-1'!W:W,C311,'Planificación 2026-1'!G:G,"AR"))&gt;0,"P34"," ")</f>
        <v xml:space="preserve"> </v>
      </c>
      <c r="BT311" s="78" t="str">
        <f>IF(SUM(COUNTIFS('Planificación 2026-1'!E:E,"HUAURA",'Planificación 2026-1'!W:W,C311,'Planificación 2026-1'!G:G,"T1"))&gt;0,"P35"," ")</f>
        <v xml:space="preserve"> </v>
      </c>
      <c r="BU311" s="78" t="str">
        <f>IF(SUM(COUNTIFS('Planificación 2026-1'!E:E,"HUAURA",'Planificación 2026-1'!W:W,C311,'Planificación 2026-1'!G:G,"T3"))&gt;0,"P36"," ")</f>
        <v xml:space="preserve"> </v>
      </c>
      <c r="BV311" s="78" t="str">
        <f>IF(SUM(COUNTIFS('Planificación 2026-1'!E:E,"HUAURA",'Planificación 2026-1'!W:W,C311,'Planificación 2026-1'!G:G,"T2"))&gt;0,"P37"," ")</f>
        <v xml:space="preserve"> </v>
      </c>
      <c r="BW311" s="78" t="str">
        <f>IF(SUM(COUNTIFS('Planificación 2026-1'!E:E,"HUAURA",'Planificación 2026-1'!W:W,C311,'Planificación 2026-1'!G:G,"AE"))&gt;0,"P38"," ")</f>
        <v xml:space="preserve"> </v>
      </c>
      <c r="BX311" s="78" t="str">
        <f>IF(SUM(COUNTIFS('Planificación 2026-1'!E:E,"HUAURA",'Planificación 2026-1'!W:W,C311,'Planificación 2026-1'!G:G,"T4"))&gt;0,"P55"," ")</f>
        <v xml:space="preserve"> </v>
      </c>
      <c r="BY311" s="79">
        <f>SUMIFS('Planificación 2026-1'!R:R,'Planificación 2026-1'!W:W,C311,'Planificación 2026-1'!G:G,"AF",'Planificación 2026-1'!H:H,"&gt;2")</f>
        <v>0</v>
      </c>
      <c r="BZ311" s="79">
        <f>SUMIFS('Planificación 2026-1'!R:R,'Planificación 2026-1'!W:W,C311,'Planificación 2026-1'!G:G,"EN",'Planificación 2026-1'!H:H,"&gt;2")</f>
        <v>0</v>
      </c>
      <c r="CA311" s="79">
        <f>SUMIFS('Planificación 2026-1'!R:R,'Planificación 2026-1'!W:W,C311,'Planificación 2026-1'!G:G,"IS",'Planificación 2026-1'!H:H,"&gt;2")</f>
        <v>0</v>
      </c>
      <c r="CB311" s="79">
        <f>SUMIFS('Planificación 2026-1'!R:R,'Planificación 2026-1'!W:W,C311,'Planificación 2026-1'!G:G,"PS",'Planificación 2026-1'!H:H,"&gt;2")</f>
        <v>0</v>
      </c>
      <c r="CC311" s="79">
        <f>SUMIFS('Planificación 2026-1'!R:R,'Planificación 2026-1'!W:W,C311,'Planificación 2026-1'!G:G,"IN",'Planificación 2026-1'!H:H,"&gt;2")</f>
        <v>0</v>
      </c>
      <c r="CD311" s="79">
        <f>SUMIFS('Planificación 2026-1'!R:R,'Planificación 2026-1'!W:W,C311,'Planificación 2026-1'!G:G,"CA",'Planificación 2026-1'!H:H,"&gt;2")</f>
        <v>0</v>
      </c>
      <c r="CE311" s="79">
        <f>SUMIFS('Planificación 2026-1'!R:R,'Planificación 2026-1'!W:W,C311,'Planificación 2026-1'!G:G,"DE",'Planificación 2026-1'!H:H,"&gt;2")</f>
        <v>0</v>
      </c>
      <c r="CF311" s="79">
        <f>SUMIFS('Planificación 2026-1'!R:R,'Planificación 2026-1'!W:W,C311,'Planificación 2026-1'!G:G,"OB",'Planificación 2026-1'!H:H,"&gt;2")</f>
        <v>0</v>
      </c>
      <c r="CG311" s="79">
        <f>SUMIFS('Planificación 2026-1'!R:R,'Planificación 2026-1'!W:W,C311,'Planificación 2026-1'!G:G,"MH",'Planificación 2026-1'!H:H,"&gt;2")</f>
        <v>0</v>
      </c>
      <c r="CH311" s="79">
        <f>SUMIFS('Planificación 2026-1'!R:R,'Planificación 2026-1'!W:W,C311,'Planificación 2026-1'!G:G,"IC",'Planificación 2026-1'!H:H,"&gt;2")</f>
        <v>0</v>
      </c>
      <c r="CI311" s="79">
        <f>SUMIFS('Planificación 2026-1'!R:R,'Planificación 2026-1'!W:W,C311,'Planificación 2026-1'!G:G,"AR",'Planificación 2026-1'!H:H,"&gt;2")</f>
        <v>0</v>
      </c>
      <c r="CJ311" s="79">
        <f>SUMIFS('Planificación 2026-1'!R:R,'Planificación 2026-1'!W:W,C311,'Planificación 2026-1'!G:G,"T1",'Planificación 2026-1'!H:H,"&gt;2")</f>
        <v>0</v>
      </c>
      <c r="CK311" s="79">
        <f>SUMIFS('Planificación 2026-1'!R:R,'Planificación 2026-1'!W:W,C311,'Planificación 2026-1'!G:G,"T3",'Planificación 2026-1'!H:H,"&gt;2")</f>
        <v>0</v>
      </c>
      <c r="CL311" s="79">
        <f>SUMIFS('Planificación 2026-1'!R:R,'Planificación 2026-1'!W:W,C311,'Planificación 2026-1'!G:G,"T2",'Planificación 2026-1'!H:H,"&gt;2")</f>
        <v>0</v>
      </c>
      <c r="CM311" s="79">
        <f>SUMIFS('Planificación 2026-1'!R:R,'Planificación 2026-1'!W:W,C311,'Planificación 2026-1'!G:G,"AE",'Planificación 2026-1'!H:H,"&gt;2")</f>
        <v>0</v>
      </c>
      <c r="CN311" s="79">
        <f>SUMIFS('Planificación 2026-1'!R:R,'Planificación 2026-1'!W:W,C311,'Planificación 2026-1'!G:G,"T4",'Planificación 2026-1'!H:H,"&gt;2")</f>
        <v>0</v>
      </c>
      <c r="CO311" s="79">
        <f>SUMIFS('Planificación 2026-1'!R:R,'Planificación 2026-1'!W:W,C311,'Planificación 2026-1'!G:G,"AF",'Planificación 2026-1'!H:H,"&lt;3")</f>
        <v>0</v>
      </c>
      <c r="CP311" s="79">
        <f>SUMIFS('Planificación 2026-1'!R:R,'Planificación 2026-1'!W:W,C311,'Planificación 2026-1'!G:G,"EN",'Planificación 2026-1'!H:H,"&lt;3")</f>
        <v>5</v>
      </c>
      <c r="CQ311" s="79">
        <f>SUMIFS('Planificación 2026-1'!R:R,'Planificación 2026-1'!W:W,C311,'Planificación 2026-1'!G:G,"IS",'Planificación 2026-1'!H:H,"&lt;3")</f>
        <v>0</v>
      </c>
      <c r="CR311" s="79">
        <f>SUMIFS('Planificación 2026-1'!R:R,'Planificación 2026-1'!W:W,C311,'Planificación 2026-1'!G:G,"PS",'Planificación 2026-1'!H:H,"&lt;3")</f>
        <v>0</v>
      </c>
      <c r="CS311" s="79">
        <f>SUMIFS('Planificación 2026-1'!R:R,'Planificación 2026-1'!W:W,C311,'Planificación 2026-1'!G:G,"IN",'Planificación 2026-1'!H:H,"&lt;3")</f>
        <v>0</v>
      </c>
      <c r="CT311" s="79">
        <f>SUMIFS('Planificación 2026-1'!R:R,'Planificación 2026-1'!W:W,C311,'Planificación 2026-1'!G:G,"CA",'Planificación 2026-1'!H:H,"&lt;3")</f>
        <v>0</v>
      </c>
      <c r="CU311" s="79">
        <f>SUMIFS('Planificación 2026-1'!R:R,'Planificación 2026-1'!W:W,C311,'Planificación 2026-1'!G:G,"DE",'Planificación 2026-1'!H:H,"&lt;3")</f>
        <v>0</v>
      </c>
      <c r="CV311" s="79">
        <f>SUMIFS('Planificación 2026-1'!R:R,'Planificación 2026-1'!W:W,C311,'Planificación 2026-1'!G:G,"OB",'Planificación 2026-1'!H:H,"&lt;3")</f>
        <v>4</v>
      </c>
      <c r="CW311" s="79">
        <f>SUMIFS('Planificación 2026-1'!R:R,'Planificación 2026-1'!W:W,C311,'Planificación 2026-1'!G:G,"MH",'Planificación 2026-1'!H:H,"&lt;3")</f>
        <v>0</v>
      </c>
      <c r="CX311" s="79">
        <f>SUMIFS('Planificación 2026-1'!R:R,'Planificación 2026-1'!W:W,C311,'Planificación 2026-1'!G:G,"IC",'Planificación 2026-1'!H:H,"&lt;3")</f>
        <v>0</v>
      </c>
      <c r="CY311" s="79">
        <f>SUMIFS('Planificación 2026-1'!R:R,'Planificación 2026-1'!W:W,C311,'Planificación 2026-1'!G:G,"AR",'Planificación 2026-1'!H:H,"&lt;3")</f>
        <v>0</v>
      </c>
      <c r="CZ311" s="79">
        <f>SUMIFS('Planificación 2026-1'!R:R,'Planificación 2026-1'!W:W,C311,'Planificación 2026-1'!G:G,"T1",'Planificación 2026-1'!H:H,"&lt;3")</f>
        <v>0</v>
      </c>
      <c r="DA311" s="79">
        <f>SUMIFS('Planificación 2026-1'!R:R,'Planificación 2026-1'!W:W,C311,'Planificación 2026-1'!G:G,"T3",'Planificación 2026-1'!H:H,"&lt;3")</f>
        <v>0</v>
      </c>
      <c r="DB311" s="79">
        <f>SUMIFS('Planificación 2026-1'!R:R,'Planificación 2026-1'!W:W,C311,'Planificación 2026-1'!G:G,"T2",'Planificación 2026-1'!H:H,"&lt;3")</f>
        <v>0</v>
      </c>
      <c r="DC311" s="79">
        <f>SUMIFS('Planificación 2026-1'!R:R,'Planificación 2026-1'!W:W,C311,'Planificación 2026-1'!G:G,"AE",'Planificación 2026-1'!H:H,"&lt;3")</f>
        <v>0</v>
      </c>
      <c r="DD311" s="79">
        <f>SUMIFS('Planificación 2026-1'!R:R,'Planificación 2026-1'!W:W,C311,'Planificación 2026-1'!G:G,"T4",'Planificación 2026-1'!H:H,"&lt;3")</f>
        <v>0</v>
      </c>
      <c r="DE311" s="78" t="str">
        <f t="shared" si="60"/>
        <v/>
      </c>
      <c r="DF311" s="30">
        <f>IF(C311="","",SUMIFS('Planificación 2026-1'!R:R,'Planificación 2026-1'!W:W,C311,'Planificación 2026-1'!E:E,"PRINCIPAL",'Planificación 2026-1'!X:X,"VIRTUAL"))</f>
        <v>0</v>
      </c>
      <c r="DG311" s="30">
        <f>IF(C311="","",SUMIFS('Planificación 2026-1'!R:R,'Planificación 2026-1'!W:W,C311,'Planificación 2026-1'!E:E,"PRINCIPAL",'Planificación 2026-1'!X:X,"PRESENCIAL"))</f>
        <v>0</v>
      </c>
      <c r="DH311" s="30">
        <f>IF(C311="","",SUMIFS('Planificación 2026-1'!R:R,'Planificación 2026-1'!W:W,C311,'Planificación 2026-1'!E:E,"PRINCIPAL",'Planificación 2026-1'!X:X,"HIBRIDO PRESENCIAL"))</f>
        <v>0</v>
      </c>
      <c r="DI311" s="78" t="str">
        <f t="shared" si="61"/>
        <v/>
      </c>
      <c r="DJ311" s="78">
        <f>IF(C311="","",SUMIFS('Planificación 2026-1'!R:R,'Planificación 2026-1'!W:W,C311,'Planificación 2026-1'!E:E,"FILIAL",'Planificación 2026-1'!X:X,"VIRTUAL"))</f>
        <v>0</v>
      </c>
      <c r="DK311" s="80">
        <f>IF(C311="","",SUMIFS('Planificación 2026-1'!R:R,'Planificación 2026-1'!W:W,C311,'Planificación 2026-1'!E:E,"FILIAL",'Planificación 2026-1'!X:X,"PRESENCIAL"))</f>
        <v>0</v>
      </c>
      <c r="DL311" s="42">
        <f>IF(C311="","",SUMIFS('Planificación 2026-1'!R:R,'Planificación 2026-1'!W:W,C311,'Planificación 2026-1'!E:E,"FILIAL",'Planificación 2026-1'!X:X,"HIBRIDO PRESENCIAL"))</f>
        <v>0</v>
      </c>
      <c r="DM311" s="81" t="str">
        <f t="shared" si="62"/>
        <v/>
      </c>
      <c r="DN311" s="78">
        <f>IF(C311="","",SUMIFS('Planificación 2026-1'!R:R,'Planificación 2026-1'!W:W,C311,'Planificación 2026-1'!E:E,"SUNAMPE",'Planificación 2026-1'!X:X,"VIRTUAL"))</f>
        <v>0</v>
      </c>
      <c r="DO311" s="42">
        <f>IF(C311="","",SUMIFS('Planificación 2026-1'!R:R,'Planificación 2026-1'!W:W,C311,'Planificación 2026-1'!E:E,"SUNAMPE",'Planificación 2026-1'!X:X,"PRESENCIAL"))</f>
        <v>0</v>
      </c>
      <c r="DP311" s="81" t="str">
        <f t="shared" si="63"/>
        <v>P02 P09</v>
      </c>
      <c r="DQ311" s="78">
        <f>IF(C311="","",SUMIFS('Planificación 2026-1'!R:R,'Planificación 2026-1'!W:W,C311,'Planificación 2026-1'!E:E,"HUAURA",'Planificación 2026-1'!X:X,"VIRTUAL"))</f>
        <v>0</v>
      </c>
      <c r="DR311" s="42">
        <f>IF(C311="","",SUMIFS('Planificación 2026-1'!R:R,'Planificación 2026-1'!W:W,C311,'Planificación 2026-1'!E:E,"HUAURA",'Planificación 2026-1'!X:X,"PRESENCIAL"))</f>
        <v>9</v>
      </c>
      <c r="DS311" s="48">
        <f>SUMIFS('Planificación 2026-1'!R:R,'Planificación 2026-1'!W:W,C311,'Planificación 2026-1'!E:E,"PRINCIPAL",'Planificación 2026-1'!X:X,"VIRTUAL",'Planificación 2026-1'!H:H,"&gt;2")</f>
        <v>0</v>
      </c>
      <c r="DT311" s="48">
        <f>SUMIFS('Planificación 2026-1'!R:R,'Planificación 2026-1'!W:W,C311,'Planificación 2026-1'!E:E,"PRINCIPAL",'Planificación 2026-1'!X:X,"&lt;&gt;VIRTUAL",'Planificación 2026-1'!H:H,"&gt;2")</f>
        <v>0</v>
      </c>
      <c r="DU311" s="48">
        <f>SUMIFS('Planificación 2026-1'!R:R,'Planificación 2026-1'!W:W,C311,'Planificación 2026-1'!E:E,"SUNAMPE",'Planificación 2026-1'!X:X,"VIRTUAL",'Planificación 2026-1'!H:H,"&gt;2")</f>
        <v>0</v>
      </c>
      <c r="DV311" s="48">
        <f>SUMIFS('Planificación 2026-1'!R:R,'Planificación 2026-1'!W:W,C311,'Planificación 2026-1'!E:E,"SUNAMPE",'Planificación 2026-1'!X:X,"&lt;&gt;VIRTUAL",'Planificación 2026-1'!H:H,"&gt;2")</f>
        <v>0</v>
      </c>
      <c r="DW311" s="48">
        <f>SUMIFS('Planificación 2026-1'!R:R,'Planificación 2026-1'!W:W,C311,'Planificación 2026-1'!E:E,"FILIAL",'Planificación 2026-1'!X:X,"VIRTUAL",'Planificación 2026-1'!H:H,"&gt;2")</f>
        <v>0</v>
      </c>
      <c r="DX311" s="48">
        <f>SUMIFS('Planificación 2026-1'!R:R,'Planificación 2026-1'!W:W,C311,'Planificación 2026-1'!E:E,"FILIAL",'Planificación 2026-1'!X:X,"&lt;&gt;VIRTUAL",'Planificación 2026-1'!H:H,"&gt;2")</f>
        <v>0</v>
      </c>
      <c r="DY311" s="48">
        <f>SUMIFS('Planificación 2026-1'!R:R,'Planificación 2026-1'!W:W,C311,'Planificación 2026-1'!E:E,"PORUMA",'Planificación 2026-1'!X:X,"VIRTUAL",'Planificación 2026-1'!H:H,"&gt;2")</f>
        <v>0</v>
      </c>
      <c r="DZ311" s="48">
        <f>SUMIFS('Planificación 2026-1'!R:R,'Planificación 2026-1'!W:W,C311,'Planificación 2026-1'!E:E,"PORUMA",'Planificación 2026-1'!X:X,"&lt;&gt;VIRTUAL",'Planificación 2026-1'!H:H,"&gt;2")</f>
        <v>0</v>
      </c>
      <c r="EA311" s="48">
        <f>SUMIFS('Planificación 2026-1'!R:R,'Planificación 2026-1'!W:W,C311,'Planificación 2026-1'!E:E,"HUAURA",'Planificación 2026-1'!X:X,"VIRTUAL",'Planificación 2026-1'!H:H,"&gt;2")</f>
        <v>0</v>
      </c>
      <c r="EB311" s="48">
        <f>SUMIFS('Planificación 2026-1'!R:R,'Planificación 2026-1'!W:W,C311,'Planificación 2026-1'!E:E,"HUAURA",'Planificación 2026-1'!X:X,"&lt;&gt;VIRTUAL",'Planificación 2026-1'!H:H,"&gt;2")</f>
        <v>0</v>
      </c>
      <c r="EC311" s="48">
        <f>SUMIFS('Planificación 2026-1'!R:R,'Planificación 2026-1'!W:W,C311,'Planificación 2026-1'!E:E,"PRINCIPAL",'Planificación 2026-1'!X:X,"VIRTUAL",'Planificación 2026-1'!H:H,"&lt;3")</f>
        <v>0</v>
      </c>
      <c r="ED311" s="48">
        <f>SUMIFS('Planificación 2026-1'!R:R,'Planificación 2026-1'!W:W,C311,'Planificación 2026-1'!E:E,"PRINCIPAL",'Planificación 2026-1'!X:X,"&lt;&gt;VIRTUAL",'Planificación 2026-1'!H:H,"&lt;3")</f>
        <v>0</v>
      </c>
      <c r="EE311" s="48">
        <f>SUMIFS('Planificación 2026-1'!R:R,'Planificación 2026-1'!W:W,C311,'Planificación 2026-1'!E:E,"SUNAMPE",'Planificación 2026-1'!X:X,"VIRTUAL",'Planificación 2026-1'!H:H,"&lt;3")</f>
        <v>0</v>
      </c>
      <c r="EF311" s="48">
        <f>SUMIFS('Planificación 2026-1'!R:R,'Planificación 2026-1'!W:W,C311,'Planificación 2026-1'!E:E,"SUNAMPE",'Planificación 2026-1'!X:X,"&lt;&gt;VIRTUAL",'Planificación 2026-1'!H:H,"&lt;3")</f>
        <v>0</v>
      </c>
      <c r="EG311" s="48">
        <f>SUMIFS('Planificación 2026-1'!R:R,'Planificación 2026-1'!W:W,C311,'Planificación 2026-1'!E:E,"FILIAL",'Planificación 2026-1'!X:X,"VIRTUAL",'Planificación 2026-1'!H:H,"&lt;3")</f>
        <v>0</v>
      </c>
      <c r="EH311" s="48">
        <f>SUMIFS('Planificación 2026-1'!R:R,'Planificación 2026-1'!W:W,C311,'Planificación 2026-1'!E:E,"FILIAL",'Planificación 2026-1'!X:X,"&lt;&gt;VIRTUAL",'Planificación 2026-1'!H:H,"&lt;3")</f>
        <v>0</v>
      </c>
      <c r="EI311" s="48">
        <f>SUMIFS('Planificación 2026-1'!R:R,'Planificación 2026-1'!W:W,C311,'Planificación 2026-1'!E:E,"PORUMA",'Planificación 2026-1'!X:X,"VIRTUAL",'Planificación 2026-1'!H:H,"&lt;3")</f>
        <v>0</v>
      </c>
      <c r="EJ311" s="48">
        <f>SUMIFS('Planificación 2026-1'!R:R,'Planificación 2026-1'!W:W,C311,'Planificación 2026-1'!E:E,"PORUMA",'Planificación 2026-1'!X:X,"&lt;&gt;VIRTUAL",'Planificación 2026-1'!H:H,"&lt;3")</f>
        <v>0</v>
      </c>
      <c r="EK311" s="48">
        <f>SUMIFS('Planificación 2026-1'!R:R,'Planificación 2026-1'!W:W,C311,'Planificación 2026-1'!E:E,"HUAURA",'Planificación 2026-1'!X:X,"VIRTUAL",'Planificación 2026-1'!H:H,"&lt;3")</f>
        <v>0</v>
      </c>
      <c r="EL311" s="48">
        <f>SUMIFS('Planificación 2026-1'!R:R,'Planificación 2026-1'!W:W,C311,'Planificación 2026-1'!E:E,"HUAURA",'Planificación 2026-1'!X:X,"&lt;&gt;VIRTUAL",'Planificación 2026-1'!H:H,"&lt;3")</f>
        <v>9</v>
      </c>
      <c r="EM311" s="48">
        <f t="shared" si="64"/>
        <v>0</v>
      </c>
      <c r="EN311" s="48">
        <f t="shared" si="65"/>
        <v>9</v>
      </c>
      <c r="EO311" s="48">
        <f t="shared" si="66"/>
        <v>0</v>
      </c>
      <c r="EP311" s="48">
        <f t="shared" si="67"/>
        <v>0</v>
      </c>
      <c r="EQ311" s="48">
        <f t="shared" si="68"/>
        <v>0</v>
      </c>
      <c r="ER311" s="48"/>
      <c r="ES311" s="48">
        <f t="shared" si="69"/>
        <v>0</v>
      </c>
      <c r="ET311" s="48">
        <f t="shared" si="70"/>
        <v>9</v>
      </c>
      <c r="EU311" s="48" t="b">
        <f t="shared" si="71"/>
        <v>1</v>
      </c>
      <c r="EV311" s="48" t="str">
        <f t="shared" si="72"/>
        <v/>
      </c>
      <c r="EW311" s="48" t="str">
        <f t="shared" si="73"/>
        <v>PRESENCIAL</v>
      </c>
    </row>
    <row r="312" spans="2:153" x14ac:dyDescent="0.3">
      <c r="B312" s="383">
        <v>309</v>
      </c>
      <c r="C312" s="107" t="s">
        <v>1111</v>
      </c>
      <c r="D312" s="82">
        <f>SUMIF('Planificación 2026-1'!W:W,C312,'Planificación 2026-1'!R:R)</f>
        <v>14</v>
      </c>
      <c r="E312" s="385" t="s">
        <v>319</v>
      </c>
      <c r="F312" s="103"/>
      <c r="G312" s="107" t="s">
        <v>279</v>
      </c>
      <c r="H312" s="387" t="s">
        <v>446</v>
      </c>
      <c r="I312" s="77" t="str">
        <f>IF(SUM(COUNTIFS('Planificación 2026-1'!E:E,"PRINCIPAL",'Planificación 2026-1'!W:W,C312,'Planificación 2026-1'!G:G,"AF"))&gt;0,"P01"," ")</f>
        <v xml:space="preserve"> </v>
      </c>
      <c r="J312" s="78" t="str">
        <f>IF(SUM(COUNTIFS('Planificación 2026-1'!E:E,"PRINCIPAL",'Planificación 2026-1'!W:W,C312,'Planificación 2026-1'!G:G,"EN"))&gt;0,"P02"," ")</f>
        <v xml:space="preserve"> </v>
      </c>
      <c r="K312" s="78" t="str">
        <f>IF(SUM(COUNTIFS('Planificación 2026-1'!E:E,"PRINCIPAL",'Planificación 2026-1'!W:W,C312,'Planificación 2026-1'!G:G,"IS"))&gt;0,"P03"," ")</f>
        <v xml:space="preserve"> </v>
      </c>
      <c r="L312" s="78" t="str">
        <f>IF(SUM(COUNTIFS('Planificación 2026-1'!E:E,"PRINCIPAL",'Planificación 2026-1'!W:W,C312,'Planificación 2026-1'!G:G,"PS"))&gt;0,"P04"," ")</f>
        <v xml:space="preserve"> </v>
      </c>
      <c r="M312" s="78"/>
      <c r="N312" s="78" t="str">
        <f>IF(SUM(COUNTIFS('Planificación 2026-1'!E:E,"PRINCIPAL",'Planificación 2026-1'!W:W,C312,'Planificación 2026-1'!G:G,"IN"))&gt;0,"P06"," ")</f>
        <v xml:space="preserve"> </v>
      </c>
      <c r="O312" s="78" t="str">
        <f>IF(SUM(COUNTIFS('Planificación 2026-1'!E:E,"PRINCIPAL",'Planificación 2026-1'!W:W,C312,'Planificación 2026-1'!G:G,"CA"))&gt;0,"P07"," ")</f>
        <v xml:space="preserve"> </v>
      </c>
      <c r="P312" s="78" t="str">
        <f>IF(SUM(COUNTIFS('Planificación 2026-1'!E:E,"PRINCIPAL",'Planificación 2026-1'!W:W,C312,'Planificación 2026-1'!G:G,"DE"))&gt;0,"P08"," ")</f>
        <v xml:space="preserve"> </v>
      </c>
      <c r="Q312" s="78" t="str">
        <f>IF(SUM(COUNTIFS('Planificación 2026-1'!E:E,"PRINCIPAL",'Planificación 2026-1'!W:W,C312,'Planificación 2026-1'!G:G,"OB"))&gt;0,"P09"," ")</f>
        <v xml:space="preserve"> </v>
      </c>
      <c r="R312" s="78" t="str">
        <f>IF(SUM(COUNTIFS('Planificación 2026-1'!E:E,"PRINCIPAL",'Planificación 2026-1'!W:W,C312,'Planificación 2026-1'!G:G,"MH"))&gt;0,"P31"," ")</f>
        <v xml:space="preserve"> </v>
      </c>
      <c r="S312" s="78" t="str">
        <f>IF(SUM(COUNTIFS('Planificación 2026-1'!E:E,"PRINCIPAL",'Planificación 2026-1'!W:W,C312,'Planificación 2026-1'!G:G,"IC"))&gt;0,"P32"," ")</f>
        <v xml:space="preserve"> </v>
      </c>
      <c r="T312" s="78" t="str">
        <f>IF(SUM(COUNTIFS('Planificación 2026-1'!E:E,"PRINCIPAL",'Planificación 2026-1'!W:W,C312,'Planificación 2026-1'!G:G,"AR"))&gt;0,"P34"," ")</f>
        <v xml:space="preserve"> </v>
      </c>
      <c r="U312" s="78" t="str">
        <f>IF(SUM(COUNTIFS('Planificación 2026-1'!E:E,"PRINCIPAL",'Planificación 2026-1'!W:W,C312,'Planificación 2026-1'!G:G,"T1"))&gt;0,"P35"," ")</f>
        <v xml:space="preserve"> </v>
      </c>
      <c r="V312" s="78" t="str">
        <f>IF(SUM(COUNTIFS('Planificación 2026-1'!E:E,"PRINCIPAL",'Planificación 2026-1'!W:W,C312,'Planificación 2026-1'!G:G,"T3"))&gt;0,"P36"," ")</f>
        <v xml:space="preserve"> </v>
      </c>
      <c r="W312" s="78" t="str">
        <f>IF(SUM(COUNTIFS('Planificación 2026-1'!E:E,"PRINCIPAL",'Planificación 2026-1'!W:W,C312,'Planificación 2026-1'!G:G,"T2"))&gt;0,"P37"," ")</f>
        <v xml:space="preserve"> </v>
      </c>
      <c r="X312" s="78" t="str">
        <f>IF(SUM(COUNTIFS('Planificación 2026-1'!E:E,"PRINCIPAL",'Planificación 2026-1'!W:W,C312,'Planificación 2026-1'!G:G,"AE"))&gt;0,"P38"," ")</f>
        <v xml:space="preserve"> </v>
      </c>
      <c r="Y312" s="78" t="str">
        <f>IF(SUM(COUNTIFS('Planificación 2026-1'!E:E,"PRINCIPAL",'Planificación 2026-1'!W:W,C312,'Planificación 2026-1'!G:G,"T4"))&gt;0,"P55"," ")</f>
        <v xml:space="preserve"> </v>
      </c>
      <c r="Z312" s="78" t="str">
        <f>IF(SUM(COUNTIFS('Planificación 2026-1'!E:E,"FILIAL",'Planificación 2026-1'!W:W,C312,'Planificación 2026-1'!G:G,"AF"))&gt;0," P01"," ")</f>
        <v xml:space="preserve"> </v>
      </c>
      <c r="AA312" s="78" t="str">
        <f>IF(SUM(COUNTIFS('Planificación 2026-1'!E:E,"FILIAL",'Planificación 2026-1'!W:W,C312,'Planificación 2026-1'!G:G,"EN"))&gt;0,"P02"," ")</f>
        <v xml:space="preserve"> </v>
      </c>
      <c r="AB312" s="78" t="str">
        <f>IF(SUM(COUNTIFS('Planificación 2026-1'!E:E,"FILIAL",'Planificación 2026-1'!W:W,C312,'Planificación 2026-1'!G:G,"IS"))&gt;0,"P03"," ")</f>
        <v xml:space="preserve"> </v>
      </c>
      <c r="AC312" s="78" t="str">
        <f>IF(SUM(COUNTIFS('Planificación 2026-1'!E:E,"FILIAL",'Planificación 2026-1'!W:W,C312,'Planificación 2026-1'!G:G,"PS"))&gt;0,"P04"," ")</f>
        <v xml:space="preserve"> </v>
      </c>
      <c r="AD312" s="78"/>
      <c r="AE312" s="78" t="str">
        <f>IF(SUM(COUNTIFS('Planificación 2026-1'!E:E,"FILIAL",'Planificación 2026-1'!W:W,C312,'Planificación 2026-1'!G:G,"IN"))&gt;0,"P06"," ")</f>
        <v xml:space="preserve"> </v>
      </c>
      <c r="AF312" s="78" t="str">
        <f>IF(SUM(COUNTIFS('Planificación 2026-1'!E:E,"FILIAL",'Planificación 2026-1'!W:W,C312,'Planificación 2026-1'!G:G,"CA"))&gt;0,"P07"," ")</f>
        <v xml:space="preserve"> </v>
      </c>
      <c r="AG312" s="78" t="str">
        <f>IF(SUM(COUNTIFS('Planificación 2026-1'!E:E,"FILIAL",'Planificación 2026-1'!W:W,C312,'Planificación 2026-1'!G:G,"DE"))&gt;0,"P08"," ")</f>
        <v xml:space="preserve"> </v>
      </c>
      <c r="AH312" s="78" t="str">
        <f>IF(SUM(COUNTIFS('Planificación 2026-1'!E:E,"FILIAL",'Planificación 2026-1'!W:W,C312,'Planificación 2026-1'!G:G,"OB"))&gt;0,"P09"," ")</f>
        <v xml:space="preserve"> </v>
      </c>
      <c r="AI312" s="78" t="str">
        <f>IF(SUM(COUNTIFS('Planificación 2026-1'!E:E,"FILIAL",'Planificación 2026-1'!W:W,C312,'Planificación 2026-1'!G:G,"MH"))&gt;0,"P31"," ")</f>
        <v xml:space="preserve"> </v>
      </c>
      <c r="AJ312" s="78" t="str">
        <f>IF(SUM(COUNTIFS('Planificación 2026-1'!E:E,"FILIAL",'Planificación 2026-1'!W:W,C312,'Planificación 2026-1'!G:G,"IC"))&gt;0,"P32"," ")</f>
        <v xml:space="preserve"> </v>
      </c>
      <c r="AK312" s="78" t="str">
        <f>IF(SUM(COUNTIFS('Planificación 2026-1'!E:E,"FILIAL",'Planificación 2026-1'!W:W,C312,'Planificación 2026-1'!G:G,"AR"))&gt;0,"P34"," ")</f>
        <v xml:space="preserve"> </v>
      </c>
      <c r="AL312" s="78" t="str">
        <f>IF(SUM(COUNTIFS('Planificación 2026-1'!E:E,"FILIAL",'Planificación 2026-1'!W:W,C312,'Planificación 2026-1'!G:G,"T1"))&gt;0,"P35"," ")</f>
        <v xml:space="preserve"> </v>
      </c>
      <c r="AM312" s="78" t="str">
        <f>IF(SUM(COUNTIFS('Planificación 2026-1'!E:E,"FILIAL",'Planificación 2026-1'!W:W,C312,'Planificación 2026-1'!G:G,"T3"))&gt;0,"P36"," ")</f>
        <v xml:space="preserve"> </v>
      </c>
      <c r="AN312" s="78" t="str">
        <f>IF(SUM(COUNTIFS('Planificación 2026-1'!E:E,"FILIAL",'Planificación 2026-1'!W:W,C312,'Planificación 2026-1'!G:G,"T2"))&gt;0,"P37"," ")</f>
        <v xml:space="preserve"> </v>
      </c>
      <c r="AO312" s="78" t="str">
        <f>IF(SUM(COUNTIFS('Planificación 2026-1'!E:E,"FILIAL",'Planificación 2026-1'!W:W,C312,'Planificación 2026-1'!G:G,"AE"))&gt;0,"P38"," ")</f>
        <v xml:space="preserve"> </v>
      </c>
      <c r="AP312" s="78" t="str">
        <f>IF(SUM(COUNTIFS('Planificación 2026-1'!E:E,"FILIAL",'Planificación 2026-1'!W:W,C312,'Planificación 2026-1'!G:G,"T4"))&gt;0,"P55"," ")</f>
        <v xml:space="preserve"> </v>
      </c>
      <c r="AQ312" s="78" t="str">
        <f>IF(SUM(COUNTIFS('Planificación 2026-1'!E:E,"SUNAMPE",'Planificación 2026-1'!W:W,C312,'Planificación 2026-1'!G:G,"AF"))&gt;0," P01"," ")</f>
        <v xml:space="preserve"> </v>
      </c>
      <c r="AR312" s="78" t="str">
        <f>IF(SUM(COUNTIFS('Planificación 2026-1'!E:E,"SUNAMPE",'Planificación 2026-1'!W:W,C312,'Planificación 2026-1'!G:G,"EN"))&gt;0,"P02"," ")</f>
        <v xml:space="preserve"> </v>
      </c>
      <c r="AS312" s="78" t="str">
        <f>IF(SUM(COUNTIFS('Planificación 2026-1'!E:E,"SUNAMPE",'Planificación 2026-1'!W:W,C312,'Planificación 2026-1'!G:G,"IS"))&gt;0,"P03"," ")</f>
        <v xml:space="preserve"> </v>
      </c>
      <c r="AT312" s="78" t="str">
        <f>IF(SUM(COUNTIFS('Planificación 2026-1'!E:E,"SUNAMPE",'Planificación 2026-1'!W:W,C312,'Planificación 2026-1'!G:G,"PS"))&gt;0,"P04"," ")</f>
        <v xml:space="preserve"> </v>
      </c>
      <c r="AU312" s="78"/>
      <c r="AV312" s="78" t="str">
        <f>IF(SUM(COUNTIFS('Planificación 2026-1'!E:E,"SUNAMPE",'Planificación 2026-1'!W:W,C312,'Planificación 2026-1'!G:G,"IN"))&gt;0,"P06"," ")</f>
        <v xml:space="preserve"> </v>
      </c>
      <c r="AW312" s="78" t="str">
        <f>IF(SUM(COUNTIFS('Planificación 2026-1'!E:E,"SUNAMPE",'Planificación 2026-1'!W:W,C312,'Planificación 2026-1'!G:G,"CA"))&gt;0,"P07"," ")</f>
        <v xml:space="preserve"> </v>
      </c>
      <c r="AX312" s="78" t="str">
        <f>IF(SUM(COUNTIFS('Planificación 2026-1'!E:E,"SUNAMPE",'Planificación 2026-1'!W:W,C312,'Planificación 2026-1'!G:G,"DE"))&gt;0,"P08"," ")</f>
        <v xml:space="preserve"> </v>
      </c>
      <c r="AY312" s="78" t="str">
        <f>IF(SUM(COUNTIFS('Planificación 2026-1'!E:E,"SUNAMPE",'Planificación 2026-1'!W:W,C312,'Planificación 2026-1'!G:G,"OB"))&gt;0,"P09"," ")</f>
        <v xml:space="preserve"> </v>
      </c>
      <c r="AZ312" s="78" t="str">
        <f>IF(SUM(COUNTIFS('Planificación 2026-1'!E:E,"SUNAMPE",'Planificación 2026-1'!W:W,C312,'Planificación 2026-1'!G:G,"MH"))&gt;0,"P31"," ")</f>
        <v xml:space="preserve"> </v>
      </c>
      <c r="BA312" s="78" t="str">
        <f>IF(SUM(COUNTIFS('Planificación 2026-1'!E:E,"SUNAMPE",'Planificación 2026-1'!W:W,C312,'Planificación 2026-1'!G:G,"IC"))&gt;0,"P32"," ")</f>
        <v xml:space="preserve"> </v>
      </c>
      <c r="BB312" s="78" t="str">
        <f>IF(SUM(COUNTIFS('Planificación 2026-1'!E:E,"SUNAMPE",'Planificación 2026-1'!W:W,C312,'Planificación 2026-1'!G:G,"AR"))&gt;0,"P34"," ")</f>
        <v xml:space="preserve"> </v>
      </c>
      <c r="BC312" s="78" t="str">
        <f>IF(SUM(COUNTIFS('Planificación 2026-1'!E:E,"SUNAMPE",'Planificación 2026-1'!W:W,C312,'Planificación 2026-1'!G:G,"T1"))&gt;0,"P35"," ")</f>
        <v xml:space="preserve"> </v>
      </c>
      <c r="BD312" s="78" t="str">
        <f>IF(SUM(COUNTIFS('Planificación 2026-1'!E:E,"SUNAMPE",'Planificación 2026-1'!W:W,C312,'Planificación 2026-1'!G:G,"T3"))&gt;0,"P36"," ")</f>
        <v xml:space="preserve"> </v>
      </c>
      <c r="BE312" s="78" t="str">
        <f>IF(SUM(COUNTIFS('Planificación 2026-1'!E:E,"SUNAMPE",'Planificación 2026-1'!W:W,C312,'Planificación 2026-1'!G:G,"T2"))&gt;0,"P37"," ")</f>
        <v xml:space="preserve"> </v>
      </c>
      <c r="BF312" s="78" t="str">
        <f>IF(SUM(COUNTIFS('Planificación 2026-1'!E:E,"SUNAMPE",'Planificación 2026-1'!W:W,C312,'Planificación 2026-1'!G:G,"AE"))&gt;0,"P38"," ")</f>
        <v xml:space="preserve"> </v>
      </c>
      <c r="BG312" s="78" t="str">
        <f>IF(SUM(COUNTIFS('Planificación 2026-1'!E:E,"SUNAMPE",'Planificación 2026-1'!W:W,C312,'Planificación 2026-1'!G:G,"T4"))&gt;0,"P55"," ")</f>
        <v xml:space="preserve"> </v>
      </c>
      <c r="BH312" s="78" t="str">
        <f>IF(SUM(COUNTIFS('Planificación 2026-1'!E:E,"HUAURA",'Planificación 2026-1'!W:W,C312,'Planificación 2026-1'!G:G,"AF"))&gt;0," P01"," ")</f>
        <v xml:space="preserve"> </v>
      </c>
      <c r="BI312" s="78" t="str">
        <f>IF(SUM(COUNTIFS('Planificación 2026-1'!E:E,"HUAURA",'Planificación 2026-1'!W:W,C312,'Planificación 2026-1'!G:G,"EN"))&gt;0,"P02"," ")</f>
        <v>P02</v>
      </c>
      <c r="BJ312" s="78" t="str">
        <f>IF(SUM(COUNTIFS('Planificación 2026-1'!E:E,"HUAURA",'Planificación 2026-1'!W:W,C312,'Planificación 2026-1'!G:G,"IS"))&gt;0,"P03"," ")</f>
        <v xml:space="preserve"> </v>
      </c>
      <c r="BK312" s="78" t="str">
        <f>IF(SUM(COUNTIFS('Planificación 2026-1'!E:E,"HUAURA",'Planificación 2026-1'!W:W,C312,'Planificación 2026-1'!G:G,"PS"))&gt;0,"P04"," ")</f>
        <v>P04</v>
      </c>
      <c r="BL312" s="78"/>
      <c r="BM312" s="78" t="str">
        <f>IF(SUM(COUNTIFS('Planificación 2026-1'!E:E,"HUAURA",'Planificación 2026-1'!W:W,C312,'Planificación 2026-1'!G:G,"IN"))&gt;0,"P06"," ")</f>
        <v xml:space="preserve"> </v>
      </c>
      <c r="BN312" s="78" t="str">
        <f>IF(SUM(COUNTIFS('Planificación 2026-1'!E:E,"HUAURA",'Planificación 2026-1'!W:W,C312,'Planificación 2026-1'!G:G,"CA"))&gt;0,"P07"," ")</f>
        <v xml:space="preserve"> </v>
      </c>
      <c r="BO312" s="78" t="str">
        <f>IF(SUM(COUNTIFS('Planificación 2026-1'!E:E,"HUAURA",'Planificación 2026-1'!W:W,C312,'Planificación 2026-1'!G:G,"DE"))&gt;0,"P08"," ")</f>
        <v xml:space="preserve"> </v>
      </c>
      <c r="BP312" s="78" t="str">
        <f>IF(SUM(COUNTIFS('Planificación 2026-1'!E:E,"HUAURA",'Planificación 2026-1'!W:W,C312,'Planificación 2026-1'!G:G,"OB"))&gt;0,"P09"," ")</f>
        <v xml:space="preserve"> </v>
      </c>
      <c r="BQ312" s="78" t="str">
        <f>IF(SUM(COUNTIFS('Planificación 2026-1'!E:E,"HUAURA",'Planificación 2026-1'!W:W,C312,'Planificación 2026-1'!G:G,"MH"))&gt;0,"P31"," ")</f>
        <v xml:space="preserve"> </v>
      </c>
      <c r="BR312" s="78" t="str">
        <f>IF(SUM(COUNTIFS('Planificación 2026-1'!E:E,"HUAURA",'Planificación 2026-1'!W:W,C312,'Planificación 2026-1'!G:G,"IC"))&gt;0,"P32"," ")</f>
        <v xml:space="preserve"> </v>
      </c>
      <c r="BS312" s="78" t="str">
        <f>IF(SUM(COUNTIFS('Planificación 2026-1'!E:E,"HUAURA",'Planificación 2026-1'!W:W,C312,'Planificación 2026-1'!G:G,"AR"))&gt;0,"P34"," ")</f>
        <v xml:space="preserve"> </v>
      </c>
      <c r="BT312" s="78" t="str">
        <f>IF(SUM(COUNTIFS('Planificación 2026-1'!E:E,"HUAURA",'Planificación 2026-1'!W:W,C312,'Planificación 2026-1'!G:G,"T1"))&gt;0,"P35"," ")</f>
        <v xml:space="preserve"> </v>
      </c>
      <c r="BU312" s="78" t="str">
        <f>IF(SUM(COUNTIFS('Planificación 2026-1'!E:E,"HUAURA",'Planificación 2026-1'!W:W,C312,'Planificación 2026-1'!G:G,"T3"))&gt;0,"P36"," ")</f>
        <v xml:space="preserve"> </v>
      </c>
      <c r="BV312" s="78" t="str">
        <f>IF(SUM(COUNTIFS('Planificación 2026-1'!E:E,"HUAURA",'Planificación 2026-1'!W:W,C312,'Planificación 2026-1'!G:G,"T2"))&gt;0,"P37"," ")</f>
        <v xml:space="preserve"> </v>
      </c>
      <c r="BW312" s="78" t="str">
        <f>IF(SUM(COUNTIFS('Planificación 2026-1'!E:E,"HUAURA",'Planificación 2026-1'!W:W,C312,'Planificación 2026-1'!G:G,"AE"))&gt;0,"P38"," ")</f>
        <v xml:space="preserve"> </v>
      </c>
      <c r="BX312" s="78" t="str">
        <f>IF(SUM(COUNTIFS('Planificación 2026-1'!E:E,"HUAURA",'Planificación 2026-1'!W:W,C312,'Planificación 2026-1'!G:G,"T4"))&gt;0,"P55"," ")</f>
        <v xml:space="preserve"> </v>
      </c>
      <c r="BY312" s="79">
        <f>SUMIFS('Planificación 2026-1'!R:R,'Planificación 2026-1'!W:W,C312,'Planificación 2026-1'!G:G,"AF",'Planificación 2026-1'!H:H,"&gt;2")</f>
        <v>0</v>
      </c>
      <c r="BZ312" s="79">
        <f>SUMIFS('Planificación 2026-1'!R:R,'Planificación 2026-1'!W:W,C312,'Planificación 2026-1'!G:G,"EN",'Planificación 2026-1'!H:H,"&gt;2")</f>
        <v>0</v>
      </c>
      <c r="CA312" s="79">
        <f>SUMIFS('Planificación 2026-1'!R:R,'Planificación 2026-1'!W:W,C312,'Planificación 2026-1'!G:G,"IS",'Planificación 2026-1'!H:H,"&gt;2")</f>
        <v>0</v>
      </c>
      <c r="CB312" s="79">
        <f>SUMIFS('Planificación 2026-1'!R:R,'Planificación 2026-1'!W:W,C312,'Planificación 2026-1'!G:G,"PS",'Planificación 2026-1'!H:H,"&gt;2")</f>
        <v>0</v>
      </c>
      <c r="CC312" s="79">
        <f>SUMIFS('Planificación 2026-1'!R:R,'Planificación 2026-1'!W:W,C312,'Planificación 2026-1'!G:G,"IN",'Planificación 2026-1'!H:H,"&gt;2")</f>
        <v>0</v>
      </c>
      <c r="CD312" s="79">
        <f>SUMIFS('Planificación 2026-1'!R:R,'Planificación 2026-1'!W:W,C312,'Planificación 2026-1'!G:G,"CA",'Planificación 2026-1'!H:H,"&gt;2")</f>
        <v>0</v>
      </c>
      <c r="CE312" s="79">
        <f>SUMIFS('Planificación 2026-1'!R:R,'Planificación 2026-1'!W:W,C312,'Planificación 2026-1'!G:G,"DE",'Planificación 2026-1'!H:H,"&gt;2")</f>
        <v>0</v>
      </c>
      <c r="CF312" s="79">
        <f>SUMIFS('Planificación 2026-1'!R:R,'Planificación 2026-1'!W:W,C312,'Planificación 2026-1'!G:G,"OB",'Planificación 2026-1'!H:H,"&gt;2")</f>
        <v>0</v>
      </c>
      <c r="CG312" s="79">
        <f>SUMIFS('Planificación 2026-1'!R:R,'Planificación 2026-1'!W:W,C312,'Planificación 2026-1'!G:G,"MH",'Planificación 2026-1'!H:H,"&gt;2")</f>
        <v>4</v>
      </c>
      <c r="CH312" s="79">
        <f>SUMIFS('Planificación 2026-1'!R:R,'Planificación 2026-1'!W:W,C312,'Planificación 2026-1'!G:G,"IC",'Planificación 2026-1'!H:H,"&gt;2")</f>
        <v>0</v>
      </c>
      <c r="CI312" s="79">
        <f>SUMIFS('Planificación 2026-1'!R:R,'Planificación 2026-1'!W:W,C312,'Planificación 2026-1'!G:G,"AR",'Planificación 2026-1'!H:H,"&gt;2")</f>
        <v>0</v>
      </c>
      <c r="CJ312" s="79">
        <f>SUMIFS('Planificación 2026-1'!R:R,'Planificación 2026-1'!W:W,C312,'Planificación 2026-1'!G:G,"T1",'Planificación 2026-1'!H:H,"&gt;2")</f>
        <v>0</v>
      </c>
      <c r="CK312" s="79">
        <f>SUMIFS('Planificación 2026-1'!R:R,'Planificación 2026-1'!W:W,C312,'Planificación 2026-1'!G:G,"T3",'Planificación 2026-1'!H:H,"&gt;2")</f>
        <v>0</v>
      </c>
      <c r="CL312" s="79">
        <f>SUMIFS('Planificación 2026-1'!R:R,'Planificación 2026-1'!W:W,C312,'Planificación 2026-1'!G:G,"T2",'Planificación 2026-1'!H:H,"&gt;2")</f>
        <v>0</v>
      </c>
      <c r="CM312" s="79">
        <f>SUMIFS('Planificación 2026-1'!R:R,'Planificación 2026-1'!W:W,C312,'Planificación 2026-1'!G:G,"AE",'Planificación 2026-1'!H:H,"&gt;2")</f>
        <v>0</v>
      </c>
      <c r="CN312" s="79">
        <f>SUMIFS('Planificación 2026-1'!R:R,'Planificación 2026-1'!W:W,C312,'Planificación 2026-1'!G:G,"T4",'Planificación 2026-1'!H:H,"&gt;2")</f>
        <v>0</v>
      </c>
      <c r="CO312" s="79">
        <f>SUMIFS('Planificación 2026-1'!R:R,'Planificación 2026-1'!W:W,C312,'Planificación 2026-1'!G:G,"AF",'Planificación 2026-1'!H:H,"&lt;3")</f>
        <v>0</v>
      </c>
      <c r="CP312" s="79">
        <f>SUMIFS('Planificación 2026-1'!R:R,'Planificación 2026-1'!W:W,C312,'Planificación 2026-1'!G:G,"EN",'Planificación 2026-1'!H:H,"&lt;3")</f>
        <v>5</v>
      </c>
      <c r="CQ312" s="79">
        <f>SUMIFS('Planificación 2026-1'!R:R,'Planificación 2026-1'!W:W,C312,'Planificación 2026-1'!G:G,"IS",'Planificación 2026-1'!H:H,"&lt;3")</f>
        <v>0</v>
      </c>
      <c r="CR312" s="79">
        <f>SUMIFS('Planificación 2026-1'!R:R,'Planificación 2026-1'!W:W,C312,'Planificación 2026-1'!G:G,"PS",'Planificación 2026-1'!H:H,"&lt;3")</f>
        <v>5</v>
      </c>
      <c r="CS312" s="79">
        <f>SUMIFS('Planificación 2026-1'!R:R,'Planificación 2026-1'!W:W,C312,'Planificación 2026-1'!G:G,"IN",'Planificación 2026-1'!H:H,"&lt;3")</f>
        <v>0</v>
      </c>
      <c r="CT312" s="79">
        <f>SUMIFS('Planificación 2026-1'!R:R,'Planificación 2026-1'!W:W,C312,'Planificación 2026-1'!G:G,"CA",'Planificación 2026-1'!H:H,"&lt;3")</f>
        <v>0</v>
      </c>
      <c r="CU312" s="79">
        <f>SUMIFS('Planificación 2026-1'!R:R,'Planificación 2026-1'!W:W,C312,'Planificación 2026-1'!G:G,"DE",'Planificación 2026-1'!H:H,"&lt;3")</f>
        <v>0</v>
      </c>
      <c r="CV312" s="79">
        <f>SUMIFS('Planificación 2026-1'!R:R,'Planificación 2026-1'!W:W,C312,'Planificación 2026-1'!G:G,"OB",'Planificación 2026-1'!H:H,"&lt;3")</f>
        <v>0</v>
      </c>
      <c r="CW312" s="79">
        <f>SUMIFS('Planificación 2026-1'!R:R,'Planificación 2026-1'!W:W,C312,'Planificación 2026-1'!G:G,"MH",'Planificación 2026-1'!H:H,"&lt;3")</f>
        <v>0</v>
      </c>
      <c r="CX312" s="79">
        <f>SUMIFS('Planificación 2026-1'!R:R,'Planificación 2026-1'!W:W,C312,'Planificación 2026-1'!G:G,"IC",'Planificación 2026-1'!H:H,"&lt;3")</f>
        <v>0</v>
      </c>
      <c r="CY312" s="79">
        <f>SUMIFS('Planificación 2026-1'!R:R,'Planificación 2026-1'!W:W,C312,'Planificación 2026-1'!G:G,"AR",'Planificación 2026-1'!H:H,"&lt;3")</f>
        <v>0</v>
      </c>
      <c r="CZ312" s="79">
        <f>SUMIFS('Planificación 2026-1'!R:R,'Planificación 2026-1'!W:W,C312,'Planificación 2026-1'!G:G,"T1",'Planificación 2026-1'!H:H,"&lt;3")</f>
        <v>0</v>
      </c>
      <c r="DA312" s="79">
        <f>SUMIFS('Planificación 2026-1'!R:R,'Planificación 2026-1'!W:W,C312,'Planificación 2026-1'!G:G,"T3",'Planificación 2026-1'!H:H,"&lt;3")</f>
        <v>0</v>
      </c>
      <c r="DB312" s="79">
        <f>SUMIFS('Planificación 2026-1'!R:R,'Planificación 2026-1'!W:W,C312,'Planificación 2026-1'!G:G,"T2",'Planificación 2026-1'!H:H,"&lt;3")</f>
        <v>0</v>
      </c>
      <c r="DC312" s="79">
        <f>SUMIFS('Planificación 2026-1'!R:R,'Planificación 2026-1'!W:W,C312,'Planificación 2026-1'!G:G,"AE",'Planificación 2026-1'!H:H,"&lt;3")</f>
        <v>0</v>
      </c>
      <c r="DD312" s="79">
        <f>SUMIFS('Planificación 2026-1'!R:R,'Planificación 2026-1'!W:W,C312,'Planificación 2026-1'!G:G,"T4",'Planificación 2026-1'!H:H,"&lt;3")</f>
        <v>0</v>
      </c>
      <c r="DE312" s="78" t="str">
        <f t="shared" si="60"/>
        <v/>
      </c>
      <c r="DF312" s="30">
        <f>IF(C312="","",SUMIFS('Planificación 2026-1'!R:R,'Planificación 2026-1'!W:W,C312,'Planificación 2026-1'!E:E,"PRINCIPAL",'Planificación 2026-1'!X:X,"VIRTUAL"))</f>
        <v>0</v>
      </c>
      <c r="DG312" s="30">
        <f>IF(C312="","",SUMIFS('Planificación 2026-1'!R:R,'Planificación 2026-1'!W:W,C312,'Planificación 2026-1'!E:E,"PRINCIPAL",'Planificación 2026-1'!X:X,"PRESENCIAL"))</f>
        <v>0</v>
      </c>
      <c r="DH312" s="30">
        <f>IF(C312="","",SUMIFS('Planificación 2026-1'!R:R,'Planificación 2026-1'!W:W,C312,'Planificación 2026-1'!E:E,"PRINCIPAL",'Planificación 2026-1'!X:X,"HIBRIDO PRESENCIAL"))</f>
        <v>0</v>
      </c>
      <c r="DI312" s="78" t="str">
        <f t="shared" si="61"/>
        <v/>
      </c>
      <c r="DJ312" s="78">
        <f>IF(C312="","",SUMIFS('Planificación 2026-1'!R:R,'Planificación 2026-1'!W:W,C312,'Planificación 2026-1'!E:E,"FILIAL",'Planificación 2026-1'!X:X,"VIRTUAL"))</f>
        <v>0</v>
      </c>
      <c r="DK312" s="80">
        <f>IF(C312="","",SUMIFS('Planificación 2026-1'!R:R,'Planificación 2026-1'!W:W,C312,'Planificación 2026-1'!E:E,"FILIAL",'Planificación 2026-1'!X:X,"PRESENCIAL"))</f>
        <v>0</v>
      </c>
      <c r="DL312" s="42">
        <f>IF(C312="","",SUMIFS('Planificación 2026-1'!R:R,'Planificación 2026-1'!W:W,C312,'Planificación 2026-1'!E:E,"FILIAL",'Planificación 2026-1'!X:X,"HIBRIDO PRESENCIAL"))</f>
        <v>0</v>
      </c>
      <c r="DM312" s="81" t="str">
        <f t="shared" si="62"/>
        <v/>
      </c>
      <c r="DN312" s="78">
        <f>IF(C312="","",SUMIFS('Planificación 2026-1'!R:R,'Planificación 2026-1'!W:W,C312,'Planificación 2026-1'!E:E,"SUNAMPE",'Planificación 2026-1'!X:X,"VIRTUAL"))</f>
        <v>0</v>
      </c>
      <c r="DO312" s="42">
        <f>IF(C312="","",SUMIFS('Planificación 2026-1'!R:R,'Planificación 2026-1'!W:W,C312,'Planificación 2026-1'!E:E,"SUNAMPE",'Planificación 2026-1'!X:X,"PRESENCIAL"))</f>
        <v>0</v>
      </c>
      <c r="DP312" s="81" t="str">
        <f t="shared" si="63"/>
        <v>P02 P04</v>
      </c>
      <c r="DQ312" s="78">
        <f>IF(C312="","",SUMIFS('Planificación 2026-1'!R:R,'Planificación 2026-1'!W:W,C312,'Planificación 2026-1'!E:E,"HUAURA",'Planificación 2026-1'!X:X,"VIRTUAL"))</f>
        <v>0</v>
      </c>
      <c r="DR312" s="42">
        <f>IF(C312="","",SUMIFS('Planificación 2026-1'!R:R,'Planificación 2026-1'!W:W,C312,'Planificación 2026-1'!E:E,"HUAURA",'Planificación 2026-1'!X:X,"PRESENCIAL"))</f>
        <v>10</v>
      </c>
      <c r="DS312" s="48">
        <f>SUMIFS('Planificación 2026-1'!R:R,'Planificación 2026-1'!W:W,C312,'Planificación 2026-1'!E:E,"PRINCIPAL",'Planificación 2026-1'!X:X,"VIRTUAL",'Planificación 2026-1'!H:H,"&gt;2")</f>
        <v>0</v>
      </c>
      <c r="DT312" s="48">
        <f>SUMIFS('Planificación 2026-1'!R:R,'Planificación 2026-1'!W:W,C312,'Planificación 2026-1'!E:E,"PRINCIPAL",'Planificación 2026-1'!X:X,"&lt;&gt;VIRTUAL",'Planificación 2026-1'!H:H,"&gt;2")</f>
        <v>0</v>
      </c>
      <c r="DU312" s="48">
        <f>SUMIFS('Planificación 2026-1'!R:R,'Planificación 2026-1'!W:W,C312,'Planificación 2026-1'!E:E,"SUNAMPE",'Planificación 2026-1'!X:X,"VIRTUAL",'Planificación 2026-1'!H:H,"&gt;2")</f>
        <v>0</v>
      </c>
      <c r="DV312" s="48">
        <f>SUMIFS('Planificación 2026-1'!R:R,'Planificación 2026-1'!W:W,C312,'Planificación 2026-1'!E:E,"SUNAMPE",'Planificación 2026-1'!X:X,"&lt;&gt;VIRTUAL",'Planificación 2026-1'!H:H,"&gt;2")</f>
        <v>0</v>
      </c>
      <c r="DW312" s="48">
        <f>SUMIFS('Planificación 2026-1'!R:R,'Planificación 2026-1'!W:W,C312,'Planificación 2026-1'!E:E,"FILIAL",'Planificación 2026-1'!X:X,"VIRTUAL",'Planificación 2026-1'!H:H,"&gt;2")</f>
        <v>0</v>
      </c>
      <c r="DX312" s="48">
        <f>SUMIFS('Planificación 2026-1'!R:R,'Planificación 2026-1'!W:W,C312,'Planificación 2026-1'!E:E,"FILIAL",'Planificación 2026-1'!X:X,"&lt;&gt;VIRTUAL",'Planificación 2026-1'!H:H,"&gt;2")</f>
        <v>0</v>
      </c>
      <c r="DY312" s="48">
        <f>SUMIFS('Planificación 2026-1'!R:R,'Planificación 2026-1'!W:W,C312,'Planificación 2026-1'!E:E,"PORUMA",'Planificación 2026-1'!X:X,"VIRTUAL",'Planificación 2026-1'!H:H,"&gt;2")</f>
        <v>4</v>
      </c>
      <c r="DZ312" s="48">
        <f>SUMIFS('Planificación 2026-1'!R:R,'Planificación 2026-1'!W:W,C312,'Planificación 2026-1'!E:E,"PORUMA",'Planificación 2026-1'!X:X,"&lt;&gt;VIRTUAL",'Planificación 2026-1'!H:H,"&gt;2")</f>
        <v>0</v>
      </c>
      <c r="EA312" s="48">
        <f>SUMIFS('Planificación 2026-1'!R:R,'Planificación 2026-1'!W:W,C312,'Planificación 2026-1'!E:E,"HUAURA",'Planificación 2026-1'!X:X,"VIRTUAL",'Planificación 2026-1'!H:H,"&gt;2")</f>
        <v>0</v>
      </c>
      <c r="EB312" s="48">
        <f>SUMIFS('Planificación 2026-1'!R:R,'Planificación 2026-1'!W:W,C312,'Planificación 2026-1'!E:E,"HUAURA",'Planificación 2026-1'!X:X,"&lt;&gt;VIRTUAL",'Planificación 2026-1'!H:H,"&gt;2")</f>
        <v>0</v>
      </c>
      <c r="EC312" s="48">
        <f>SUMIFS('Planificación 2026-1'!R:R,'Planificación 2026-1'!W:W,C312,'Planificación 2026-1'!E:E,"PRINCIPAL",'Planificación 2026-1'!X:X,"VIRTUAL",'Planificación 2026-1'!H:H,"&lt;3")</f>
        <v>0</v>
      </c>
      <c r="ED312" s="48">
        <f>SUMIFS('Planificación 2026-1'!R:R,'Planificación 2026-1'!W:W,C312,'Planificación 2026-1'!E:E,"PRINCIPAL",'Planificación 2026-1'!X:X,"&lt;&gt;VIRTUAL",'Planificación 2026-1'!H:H,"&lt;3")</f>
        <v>0</v>
      </c>
      <c r="EE312" s="48">
        <f>SUMIFS('Planificación 2026-1'!R:R,'Planificación 2026-1'!W:W,C312,'Planificación 2026-1'!E:E,"SUNAMPE",'Planificación 2026-1'!X:X,"VIRTUAL",'Planificación 2026-1'!H:H,"&lt;3")</f>
        <v>0</v>
      </c>
      <c r="EF312" s="48">
        <f>SUMIFS('Planificación 2026-1'!R:R,'Planificación 2026-1'!W:W,C312,'Planificación 2026-1'!E:E,"SUNAMPE",'Planificación 2026-1'!X:X,"&lt;&gt;VIRTUAL",'Planificación 2026-1'!H:H,"&lt;3")</f>
        <v>0</v>
      </c>
      <c r="EG312" s="48">
        <f>SUMIFS('Planificación 2026-1'!R:R,'Planificación 2026-1'!W:W,C312,'Planificación 2026-1'!E:E,"FILIAL",'Planificación 2026-1'!X:X,"VIRTUAL",'Planificación 2026-1'!H:H,"&lt;3")</f>
        <v>0</v>
      </c>
      <c r="EH312" s="48">
        <f>SUMIFS('Planificación 2026-1'!R:R,'Planificación 2026-1'!W:W,C312,'Planificación 2026-1'!E:E,"FILIAL",'Planificación 2026-1'!X:X,"&lt;&gt;VIRTUAL",'Planificación 2026-1'!H:H,"&lt;3")</f>
        <v>0</v>
      </c>
      <c r="EI312" s="48">
        <f>SUMIFS('Planificación 2026-1'!R:R,'Planificación 2026-1'!W:W,C312,'Planificación 2026-1'!E:E,"PORUMA",'Planificación 2026-1'!X:X,"VIRTUAL",'Planificación 2026-1'!H:H,"&lt;3")</f>
        <v>0</v>
      </c>
      <c r="EJ312" s="48">
        <f>SUMIFS('Planificación 2026-1'!R:R,'Planificación 2026-1'!W:W,C312,'Planificación 2026-1'!E:E,"PORUMA",'Planificación 2026-1'!X:X,"&lt;&gt;VIRTUAL",'Planificación 2026-1'!H:H,"&lt;3")</f>
        <v>0</v>
      </c>
      <c r="EK312" s="48">
        <f>SUMIFS('Planificación 2026-1'!R:R,'Planificación 2026-1'!W:W,C312,'Planificación 2026-1'!E:E,"HUAURA",'Planificación 2026-1'!X:X,"VIRTUAL",'Planificación 2026-1'!H:H,"&lt;3")</f>
        <v>0</v>
      </c>
      <c r="EL312" s="48">
        <f>SUMIFS('Planificación 2026-1'!R:R,'Planificación 2026-1'!W:W,C312,'Planificación 2026-1'!E:E,"HUAURA",'Planificación 2026-1'!X:X,"&lt;&gt;VIRTUAL",'Planificación 2026-1'!H:H,"&lt;3")</f>
        <v>10</v>
      </c>
      <c r="EM312" s="48">
        <f t="shared" si="64"/>
        <v>0</v>
      </c>
      <c r="EN312" s="48">
        <f t="shared" si="65"/>
        <v>10</v>
      </c>
      <c r="EO312" s="48">
        <f t="shared" si="66"/>
        <v>4</v>
      </c>
      <c r="EP312" s="48">
        <f t="shared" si="67"/>
        <v>0</v>
      </c>
      <c r="EQ312" s="48">
        <f t="shared" si="68"/>
        <v>0</v>
      </c>
      <c r="ER312" s="48"/>
      <c r="ES312" s="48">
        <f t="shared" si="69"/>
        <v>0</v>
      </c>
      <c r="ET312" s="48">
        <f t="shared" si="70"/>
        <v>10</v>
      </c>
      <c r="EU312" s="48" t="b">
        <f t="shared" si="71"/>
        <v>0</v>
      </c>
      <c r="EV312" s="48" t="str">
        <f t="shared" si="72"/>
        <v/>
      </c>
      <c r="EW312" s="48" t="str">
        <f t="shared" si="73"/>
        <v>PRESENCIAL</v>
      </c>
    </row>
    <row r="313" spans="2:153" x14ac:dyDescent="0.3">
      <c r="B313" s="383">
        <v>310</v>
      </c>
      <c r="C313" s="107" t="s">
        <v>1146</v>
      </c>
      <c r="D313" s="82">
        <f>SUMIF('Planificación 2026-1'!W:W,C313,'Planificación 2026-1'!R:R)</f>
        <v>20</v>
      </c>
      <c r="E313" s="385" t="s">
        <v>319</v>
      </c>
      <c r="F313" s="108" t="s">
        <v>437</v>
      </c>
      <c r="G313" t="s">
        <v>431</v>
      </c>
      <c r="H313" s="107" t="s">
        <v>432</v>
      </c>
      <c r="I313" s="77" t="str">
        <f>IF(SUM(COUNTIFS('Planificación 2026-1'!E:E,"PRINCIPAL",'Planificación 2026-1'!W:W,C313,'Planificación 2026-1'!G:G,"AF"))&gt;0,"P01"," ")</f>
        <v xml:space="preserve"> </v>
      </c>
      <c r="J313" s="78" t="str">
        <f>IF(SUM(COUNTIFS('Planificación 2026-1'!E:E,"PRINCIPAL",'Planificación 2026-1'!W:W,C313,'Planificación 2026-1'!G:G,"EN"))&gt;0,"P02"," ")</f>
        <v xml:space="preserve"> </v>
      </c>
      <c r="K313" s="78" t="str">
        <f>IF(SUM(COUNTIFS('Planificación 2026-1'!E:E,"PRINCIPAL",'Planificación 2026-1'!W:W,C313,'Planificación 2026-1'!G:G,"IS"))&gt;0,"P03"," ")</f>
        <v xml:space="preserve"> </v>
      </c>
      <c r="L313" s="78" t="str">
        <f>IF(SUM(COUNTIFS('Planificación 2026-1'!E:E,"PRINCIPAL",'Planificación 2026-1'!W:W,C313,'Planificación 2026-1'!G:G,"PS"))&gt;0,"P04"," ")</f>
        <v xml:space="preserve"> </v>
      </c>
      <c r="M313" s="78"/>
      <c r="N313" s="78" t="str">
        <f>IF(SUM(COUNTIFS('Planificación 2026-1'!E:E,"PRINCIPAL",'Planificación 2026-1'!W:W,C313,'Planificación 2026-1'!G:G,"IN"))&gt;0,"P06"," ")</f>
        <v xml:space="preserve"> </v>
      </c>
      <c r="O313" s="78" t="str">
        <f>IF(SUM(COUNTIFS('Planificación 2026-1'!E:E,"PRINCIPAL",'Planificación 2026-1'!W:W,C313,'Planificación 2026-1'!G:G,"CA"))&gt;0,"P07"," ")</f>
        <v xml:space="preserve"> </v>
      </c>
      <c r="P313" s="78" t="str">
        <f>IF(SUM(COUNTIFS('Planificación 2026-1'!E:E,"PRINCIPAL",'Planificación 2026-1'!W:W,C313,'Planificación 2026-1'!G:G,"DE"))&gt;0,"P08"," ")</f>
        <v xml:space="preserve"> </v>
      </c>
      <c r="Q313" s="78" t="str">
        <f>IF(SUM(COUNTIFS('Planificación 2026-1'!E:E,"PRINCIPAL",'Planificación 2026-1'!W:W,C313,'Planificación 2026-1'!G:G,"OB"))&gt;0,"P09"," ")</f>
        <v xml:space="preserve"> </v>
      </c>
      <c r="R313" s="78" t="str">
        <f>IF(SUM(COUNTIFS('Planificación 2026-1'!E:E,"PRINCIPAL",'Planificación 2026-1'!W:W,C313,'Planificación 2026-1'!G:G,"MH"))&gt;0,"P31"," ")</f>
        <v xml:space="preserve"> </v>
      </c>
      <c r="S313" s="78" t="str">
        <f>IF(SUM(COUNTIFS('Planificación 2026-1'!E:E,"PRINCIPAL",'Planificación 2026-1'!W:W,C313,'Planificación 2026-1'!G:G,"IC"))&gt;0,"P32"," ")</f>
        <v xml:space="preserve"> </v>
      </c>
      <c r="T313" s="78" t="str">
        <f>IF(SUM(COUNTIFS('Planificación 2026-1'!E:E,"PRINCIPAL",'Planificación 2026-1'!W:W,C313,'Planificación 2026-1'!G:G,"AR"))&gt;0,"P34"," ")</f>
        <v xml:space="preserve"> </v>
      </c>
      <c r="U313" s="78" t="str">
        <f>IF(SUM(COUNTIFS('Planificación 2026-1'!E:E,"PRINCIPAL",'Planificación 2026-1'!W:W,C313,'Planificación 2026-1'!G:G,"T1"))&gt;0,"P35"," ")</f>
        <v xml:space="preserve"> </v>
      </c>
      <c r="V313" s="78" t="str">
        <f>IF(SUM(COUNTIFS('Planificación 2026-1'!E:E,"PRINCIPAL",'Planificación 2026-1'!W:W,C313,'Planificación 2026-1'!G:G,"T3"))&gt;0,"P36"," ")</f>
        <v xml:space="preserve"> </v>
      </c>
      <c r="W313" s="78" t="str">
        <f>IF(SUM(COUNTIFS('Planificación 2026-1'!E:E,"PRINCIPAL",'Planificación 2026-1'!W:W,C313,'Planificación 2026-1'!G:G,"T2"))&gt;0,"P37"," ")</f>
        <v xml:space="preserve"> </v>
      </c>
      <c r="X313" s="78" t="str">
        <f>IF(SUM(COUNTIFS('Planificación 2026-1'!E:E,"PRINCIPAL",'Planificación 2026-1'!W:W,C313,'Planificación 2026-1'!G:G,"AE"))&gt;0,"P38"," ")</f>
        <v xml:space="preserve"> </v>
      </c>
      <c r="Y313" s="78" t="str">
        <f>IF(SUM(COUNTIFS('Planificación 2026-1'!E:E,"PRINCIPAL",'Planificación 2026-1'!W:W,C313,'Planificación 2026-1'!G:G,"T4"))&gt;0,"P55"," ")</f>
        <v xml:space="preserve"> </v>
      </c>
      <c r="Z313" s="78" t="str">
        <f>IF(SUM(COUNTIFS('Planificación 2026-1'!E:E,"FILIAL",'Planificación 2026-1'!W:W,C313,'Planificación 2026-1'!G:G,"AF"))&gt;0," P01"," ")</f>
        <v xml:space="preserve"> </v>
      </c>
      <c r="AA313" s="78" t="str">
        <f>IF(SUM(COUNTIFS('Planificación 2026-1'!E:E,"FILIAL",'Planificación 2026-1'!W:W,C313,'Planificación 2026-1'!G:G,"EN"))&gt;0,"P02"," ")</f>
        <v xml:space="preserve"> </v>
      </c>
      <c r="AB313" s="78" t="str">
        <f>IF(SUM(COUNTIFS('Planificación 2026-1'!E:E,"FILIAL",'Planificación 2026-1'!W:W,C313,'Planificación 2026-1'!G:G,"IS"))&gt;0,"P03"," ")</f>
        <v xml:space="preserve"> </v>
      </c>
      <c r="AC313" s="78" t="str">
        <f>IF(SUM(COUNTIFS('Planificación 2026-1'!E:E,"FILIAL",'Planificación 2026-1'!W:W,C313,'Planificación 2026-1'!G:G,"PS"))&gt;0,"P04"," ")</f>
        <v xml:space="preserve"> </v>
      </c>
      <c r="AD313" s="78"/>
      <c r="AE313" s="78" t="str">
        <f>IF(SUM(COUNTIFS('Planificación 2026-1'!E:E,"FILIAL",'Planificación 2026-1'!W:W,C313,'Planificación 2026-1'!G:G,"IN"))&gt;0,"P06"," ")</f>
        <v xml:space="preserve"> </v>
      </c>
      <c r="AF313" s="78" t="str">
        <f>IF(SUM(COUNTIFS('Planificación 2026-1'!E:E,"FILIAL",'Planificación 2026-1'!W:W,C313,'Planificación 2026-1'!G:G,"CA"))&gt;0,"P07"," ")</f>
        <v xml:space="preserve"> </v>
      </c>
      <c r="AG313" s="78" t="str">
        <f>IF(SUM(COUNTIFS('Planificación 2026-1'!E:E,"FILIAL",'Planificación 2026-1'!W:W,C313,'Planificación 2026-1'!G:G,"DE"))&gt;0,"P08"," ")</f>
        <v xml:space="preserve"> </v>
      </c>
      <c r="AH313" s="78" t="str">
        <f>IF(SUM(COUNTIFS('Planificación 2026-1'!E:E,"FILIAL",'Planificación 2026-1'!W:W,C313,'Planificación 2026-1'!G:G,"OB"))&gt;0,"P09"," ")</f>
        <v xml:space="preserve"> </v>
      </c>
      <c r="AI313" s="78" t="str">
        <f>IF(SUM(COUNTIFS('Planificación 2026-1'!E:E,"FILIAL",'Planificación 2026-1'!W:W,C313,'Planificación 2026-1'!G:G,"MH"))&gt;0,"P31"," ")</f>
        <v xml:space="preserve"> </v>
      </c>
      <c r="AJ313" s="78" t="str">
        <f>IF(SUM(COUNTIFS('Planificación 2026-1'!E:E,"FILIAL",'Planificación 2026-1'!W:W,C313,'Planificación 2026-1'!G:G,"IC"))&gt;0,"P32"," ")</f>
        <v xml:space="preserve"> </v>
      </c>
      <c r="AK313" s="78" t="str">
        <f>IF(SUM(COUNTIFS('Planificación 2026-1'!E:E,"FILIAL",'Planificación 2026-1'!W:W,C313,'Planificación 2026-1'!G:G,"AR"))&gt;0,"P34"," ")</f>
        <v xml:space="preserve"> </v>
      </c>
      <c r="AL313" s="78" t="str">
        <f>IF(SUM(COUNTIFS('Planificación 2026-1'!E:E,"FILIAL",'Planificación 2026-1'!W:W,C313,'Planificación 2026-1'!G:G,"T1"))&gt;0,"P35"," ")</f>
        <v>P35</v>
      </c>
      <c r="AM313" s="78" t="str">
        <f>IF(SUM(COUNTIFS('Planificación 2026-1'!E:E,"FILIAL",'Planificación 2026-1'!W:W,C313,'Planificación 2026-1'!G:G,"T3"))&gt;0,"P36"," ")</f>
        <v>P36</v>
      </c>
      <c r="AN313" s="78" t="str">
        <f>IF(SUM(COUNTIFS('Planificación 2026-1'!E:E,"FILIAL",'Planificación 2026-1'!W:W,C313,'Planificación 2026-1'!G:G,"T2"))&gt;0,"P37"," ")</f>
        <v xml:space="preserve"> </v>
      </c>
      <c r="AO313" s="78" t="str">
        <f>IF(SUM(COUNTIFS('Planificación 2026-1'!E:E,"FILIAL",'Planificación 2026-1'!W:W,C313,'Planificación 2026-1'!G:G,"AE"))&gt;0,"P38"," ")</f>
        <v xml:space="preserve"> </v>
      </c>
      <c r="AP313" s="78" t="str">
        <f>IF(SUM(COUNTIFS('Planificación 2026-1'!E:E,"FILIAL",'Planificación 2026-1'!W:W,C313,'Planificación 2026-1'!G:G,"T4"))&gt;0,"P55"," ")</f>
        <v xml:space="preserve"> </v>
      </c>
      <c r="AQ313" s="78" t="str">
        <f>IF(SUM(COUNTIFS('Planificación 2026-1'!E:E,"SUNAMPE",'Planificación 2026-1'!W:W,C313,'Planificación 2026-1'!G:G,"AF"))&gt;0," P01"," ")</f>
        <v xml:space="preserve"> </v>
      </c>
      <c r="AR313" s="78" t="str">
        <f>IF(SUM(COUNTIFS('Planificación 2026-1'!E:E,"SUNAMPE",'Planificación 2026-1'!W:W,C313,'Planificación 2026-1'!G:G,"EN"))&gt;0,"P02"," ")</f>
        <v xml:space="preserve"> </v>
      </c>
      <c r="AS313" s="78" t="str">
        <f>IF(SUM(COUNTIFS('Planificación 2026-1'!E:E,"SUNAMPE",'Planificación 2026-1'!W:W,C313,'Planificación 2026-1'!G:G,"IS"))&gt;0,"P03"," ")</f>
        <v xml:space="preserve"> </v>
      </c>
      <c r="AT313" s="78" t="str">
        <f>IF(SUM(COUNTIFS('Planificación 2026-1'!E:E,"SUNAMPE",'Planificación 2026-1'!W:W,C313,'Planificación 2026-1'!G:G,"PS"))&gt;0,"P04"," ")</f>
        <v xml:space="preserve"> </v>
      </c>
      <c r="AU313" s="78"/>
      <c r="AV313" s="78" t="str">
        <f>IF(SUM(COUNTIFS('Planificación 2026-1'!E:E,"SUNAMPE",'Planificación 2026-1'!W:W,C313,'Planificación 2026-1'!G:G,"IN"))&gt;0,"P06"," ")</f>
        <v xml:space="preserve"> </v>
      </c>
      <c r="AW313" s="78" t="str">
        <f>IF(SUM(COUNTIFS('Planificación 2026-1'!E:E,"SUNAMPE",'Planificación 2026-1'!W:W,C313,'Planificación 2026-1'!G:G,"CA"))&gt;0,"P07"," ")</f>
        <v xml:space="preserve"> </v>
      </c>
      <c r="AX313" s="78" t="str">
        <f>IF(SUM(COUNTIFS('Planificación 2026-1'!E:E,"SUNAMPE",'Planificación 2026-1'!W:W,C313,'Planificación 2026-1'!G:G,"DE"))&gt;0,"P08"," ")</f>
        <v xml:space="preserve"> </v>
      </c>
      <c r="AY313" s="78" t="str">
        <f>IF(SUM(COUNTIFS('Planificación 2026-1'!E:E,"SUNAMPE",'Planificación 2026-1'!W:W,C313,'Planificación 2026-1'!G:G,"OB"))&gt;0,"P09"," ")</f>
        <v xml:space="preserve"> </v>
      </c>
      <c r="AZ313" s="78" t="str">
        <f>IF(SUM(COUNTIFS('Planificación 2026-1'!E:E,"SUNAMPE",'Planificación 2026-1'!W:W,C313,'Planificación 2026-1'!G:G,"MH"))&gt;0,"P31"," ")</f>
        <v xml:space="preserve"> </v>
      </c>
      <c r="BA313" s="78" t="str">
        <f>IF(SUM(COUNTIFS('Planificación 2026-1'!E:E,"SUNAMPE",'Planificación 2026-1'!W:W,C313,'Planificación 2026-1'!G:G,"IC"))&gt;0,"P32"," ")</f>
        <v xml:space="preserve"> </v>
      </c>
      <c r="BB313" s="78" t="str">
        <f>IF(SUM(COUNTIFS('Planificación 2026-1'!E:E,"SUNAMPE",'Planificación 2026-1'!W:W,C313,'Planificación 2026-1'!G:G,"AR"))&gt;0,"P34"," ")</f>
        <v xml:space="preserve"> </v>
      </c>
      <c r="BC313" s="78" t="str">
        <f>IF(SUM(COUNTIFS('Planificación 2026-1'!E:E,"SUNAMPE",'Planificación 2026-1'!W:W,C313,'Planificación 2026-1'!G:G,"T1"))&gt;0,"P35"," ")</f>
        <v xml:space="preserve"> </v>
      </c>
      <c r="BD313" s="78" t="str">
        <f>IF(SUM(COUNTIFS('Planificación 2026-1'!E:E,"SUNAMPE",'Planificación 2026-1'!W:W,C313,'Planificación 2026-1'!G:G,"T3"))&gt;0,"P36"," ")</f>
        <v>P36</v>
      </c>
      <c r="BE313" s="78" t="str">
        <f>IF(SUM(COUNTIFS('Planificación 2026-1'!E:E,"SUNAMPE",'Planificación 2026-1'!W:W,C313,'Planificación 2026-1'!G:G,"T2"))&gt;0,"P37"," ")</f>
        <v xml:space="preserve"> </v>
      </c>
      <c r="BF313" s="78" t="str">
        <f>IF(SUM(COUNTIFS('Planificación 2026-1'!E:E,"SUNAMPE",'Planificación 2026-1'!W:W,C313,'Planificación 2026-1'!G:G,"AE"))&gt;0,"P38"," ")</f>
        <v xml:space="preserve"> </v>
      </c>
      <c r="BG313" s="78" t="str">
        <f>IF(SUM(COUNTIFS('Planificación 2026-1'!E:E,"SUNAMPE",'Planificación 2026-1'!W:W,C313,'Planificación 2026-1'!G:G,"T4"))&gt;0,"P55"," ")</f>
        <v>P55</v>
      </c>
      <c r="BH313" s="78" t="str">
        <f>IF(SUM(COUNTIFS('Planificación 2026-1'!E:E,"HUAURA",'Planificación 2026-1'!W:W,C313,'Planificación 2026-1'!G:G,"AF"))&gt;0," P01"," ")</f>
        <v xml:space="preserve"> </v>
      </c>
      <c r="BI313" s="78" t="str">
        <f>IF(SUM(COUNTIFS('Planificación 2026-1'!E:E,"HUAURA",'Planificación 2026-1'!W:W,C313,'Planificación 2026-1'!G:G,"EN"))&gt;0,"P02"," ")</f>
        <v xml:space="preserve"> </v>
      </c>
      <c r="BJ313" s="78" t="str">
        <f>IF(SUM(COUNTIFS('Planificación 2026-1'!E:E,"HUAURA",'Planificación 2026-1'!W:W,C313,'Planificación 2026-1'!G:G,"IS"))&gt;0,"P03"," ")</f>
        <v xml:space="preserve"> </v>
      </c>
      <c r="BK313" s="78" t="str">
        <f>IF(SUM(COUNTIFS('Planificación 2026-1'!E:E,"HUAURA",'Planificación 2026-1'!W:W,C313,'Planificación 2026-1'!G:G,"PS"))&gt;0,"P04"," ")</f>
        <v xml:space="preserve"> </v>
      </c>
      <c r="BL313" s="78"/>
      <c r="BM313" s="78" t="str">
        <f>IF(SUM(COUNTIFS('Planificación 2026-1'!E:E,"HUAURA",'Planificación 2026-1'!W:W,C313,'Planificación 2026-1'!G:G,"IN"))&gt;0,"P06"," ")</f>
        <v xml:space="preserve"> </v>
      </c>
      <c r="BN313" s="78" t="str">
        <f>IF(SUM(COUNTIFS('Planificación 2026-1'!E:E,"HUAURA",'Planificación 2026-1'!W:W,C313,'Planificación 2026-1'!G:G,"CA"))&gt;0,"P07"," ")</f>
        <v xml:space="preserve"> </v>
      </c>
      <c r="BO313" s="78" t="str">
        <f>IF(SUM(COUNTIFS('Planificación 2026-1'!E:E,"HUAURA",'Planificación 2026-1'!W:W,C313,'Planificación 2026-1'!G:G,"DE"))&gt;0,"P08"," ")</f>
        <v xml:space="preserve"> </v>
      </c>
      <c r="BP313" s="78" t="str">
        <f>IF(SUM(COUNTIFS('Planificación 2026-1'!E:E,"HUAURA",'Planificación 2026-1'!W:W,C313,'Planificación 2026-1'!G:G,"OB"))&gt;0,"P09"," ")</f>
        <v xml:space="preserve"> </v>
      </c>
      <c r="BQ313" s="78" t="str">
        <f>IF(SUM(COUNTIFS('Planificación 2026-1'!E:E,"HUAURA",'Planificación 2026-1'!W:W,C313,'Planificación 2026-1'!G:G,"MH"))&gt;0,"P31"," ")</f>
        <v xml:space="preserve"> </v>
      </c>
      <c r="BR313" s="78" t="str">
        <f>IF(SUM(COUNTIFS('Planificación 2026-1'!E:E,"HUAURA",'Planificación 2026-1'!W:W,C313,'Planificación 2026-1'!G:G,"IC"))&gt;0,"P32"," ")</f>
        <v xml:space="preserve"> </v>
      </c>
      <c r="BS313" s="78" t="str">
        <f>IF(SUM(COUNTIFS('Planificación 2026-1'!E:E,"HUAURA",'Planificación 2026-1'!W:W,C313,'Planificación 2026-1'!G:G,"AR"))&gt;0,"P34"," ")</f>
        <v xml:space="preserve"> </v>
      </c>
      <c r="BT313" s="78" t="str">
        <f>IF(SUM(COUNTIFS('Planificación 2026-1'!E:E,"HUAURA",'Planificación 2026-1'!W:W,C313,'Planificación 2026-1'!G:G,"T1"))&gt;0,"P35"," ")</f>
        <v xml:space="preserve"> </v>
      </c>
      <c r="BU313" s="78" t="str">
        <f>IF(SUM(COUNTIFS('Planificación 2026-1'!E:E,"HUAURA",'Planificación 2026-1'!W:W,C313,'Planificación 2026-1'!G:G,"T3"))&gt;0,"P36"," ")</f>
        <v xml:space="preserve"> </v>
      </c>
      <c r="BV313" s="78" t="str">
        <f>IF(SUM(COUNTIFS('Planificación 2026-1'!E:E,"HUAURA",'Planificación 2026-1'!W:W,C313,'Planificación 2026-1'!G:G,"T2"))&gt;0,"P37"," ")</f>
        <v xml:space="preserve"> </v>
      </c>
      <c r="BW313" s="78" t="str">
        <f>IF(SUM(COUNTIFS('Planificación 2026-1'!E:E,"HUAURA",'Planificación 2026-1'!W:W,C313,'Planificación 2026-1'!G:G,"AE"))&gt;0,"P38"," ")</f>
        <v xml:space="preserve"> </v>
      </c>
      <c r="BX313" s="78" t="str">
        <f>IF(SUM(COUNTIFS('Planificación 2026-1'!E:E,"HUAURA",'Planificación 2026-1'!W:W,C313,'Planificación 2026-1'!G:G,"T4"))&gt;0,"P55"," ")</f>
        <v xml:space="preserve"> </v>
      </c>
      <c r="BY313" s="79">
        <f>SUMIFS('Planificación 2026-1'!R:R,'Planificación 2026-1'!W:W,C313,'Planificación 2026-1'!G:G,"AF",'Planificación 2026-1'!H:H,"&gt;2")</f>
        <v>0</v>
      </c>
      <c r="BZ313" s="79">
        <f>SUMIFS('Planificación 2026-1'!R:R,'Planificación 2026-1'!W:W,C313,'Planificación 2026-1'!G:G,"EN",'Planificación 2026-1'!H:H,"&gt;2")</f>
        <v>0</v>
      </c>
      <c r="CA313" s="79">
        <f>SUMIFS('Planificación 2026-1'!R:R,'Planificación 2026-1'!W:W,C313,'Planificación 2026-1'!G:G,"IS",'Planificación 2026-1'!H:H,"&gt;2")</f>
        <v>0</v>
      </c>
      <c r="CB313" s="79">
        <f>SUMIFS('Planificación 2026-1'!R:R,'Planificación 2026-1'!W:W,C313,'Planificación 2026-1'!G:G,"PS",'Planificación 2026-1'!H:H,"&gt;2")</f>
        <v>0</v>
      </c>
      <c r="CC313" s="79">
        <f>SUMIFS('Planificación 2026-1'!R:R,'Planificación 2026-1'!W:W,C313,'Planificación 2026-1'!G:G,"IN",'Planificación 2026-1'!H:H,"&gt;2")</f>
        <v>0</v>
      </c>
      <c r="CD313" s="79">
        <f>SUMIFS('Planificación 2026-1'!R:R,'Planificación 2026-1'!W:W,C313,'Planificación 2026-1'!G:G,"CA",'Planificación 2026-1'!H:H,"&gt;2")</f>
        <v>0</v>
      </c>
      <c r="CE313" s="79">
        <f>SUMIFS('Planificación 2026-1'!R:R,'Planificación 2026-1'!W:W,C313,'Planificación 2026-1'!G:G,"DE",'Planificación 2026-1'!H:H,"&gt;2")</f>
        <v>0</v>
      </c>
      <c r="CF313" s="79">
        <f>SUMIFS('Planificación 2026-1'!R:R,'Planificación 2026-1'!W:W,C313,'Planificación 2026-1'!G:G,"OB",'Planificación 2026-1'!H:H,"&gt;2")</f>
        <v>0</v>
      </c>
      <c r="CG313" s="79">
        <f>SUMIFS('Planificación 2026-1'!R:R,'Planificación 2026-1'!W:W,C313,'Planificación 2026-1'!G:G,"MH",'Planificación 2026-1'!H:H,"&gt;2")</f>
        <v>0</v>
      </c>
      <c r="CH313" s="79">
        <f>SUMIFS('Planificación 2026-1'!R:R,'Planificación 2026-1'!W:W,C313,'Planificación 2026-1'!G:G,"IC",'Planificación 2026-1'!H:H,"&gt;2")</f>
        <v>0</v>
      </c>
      <c r="CI313" s="79">
        <f>SUMIFS('Planificación 2026-1'!R:R,'Planificación 2026-1'!W:W,C313,'Planificación 2026-1'!G:G,"AR",'Planificación 2026-1'!H:H,"&gt;2")</f>
        <v>0</v>
      </c>
      <c r="CJ313" s="79">
        <f>SUMIFS('Planificación 2026-1'!R:R,'Planificación 2026-1'!W:W,C313,'Planificación 2026-1'!G:G,"T1",'Planificación 2026-1'!H:H,"&gt;2")</f>
        <v>0</v>
      </c>
      <c r="CK313" s="79">
        <f>SUMIFS('Planificación 2026-1'!R:R,'Planificación 2026-1'!W:W,C313,'Planificación 2026-1'!G:G,"T3",'Planificación 2026-1'!H:H,"&gt;2")</f>
        <v>0</v>
      </c>
      <c r="CL313" s="79">
        <f>SUMIFS('Planificación 2026-1'!R:R,'Planificación 2026-1'!W:W,C313,'Planificación 2026-1'!G:G,"T2",'Planificación 2026-1'!H:H,"&gt;2")</f>
        <v>0</v>
      </c>
      <c r="CM313" s="79">
        <f>SUMIFS('Planificación 2026-1'!R:R,'Planificación 2026-1'!W:W,C313,'Planificación 2026-1'!G:G,"AE",'Planificación 2026-1'!H:H,"&gt;2")</f>
        <v>0</v>
      </c>
      <c r="CN313" s="79">
        <f>SUMIFS('Planificación 2026-1'!R:R,'Planificación 2026-1'!W:W,C313,'Planificación 2026-1'!G:G,"T4",'Planificación 2026-1'!H:H,"&gt;2")</f>
        <v>10</v>
      </c>
      <c r="CO313" s="79">
        <f>SUMIFS('Planificación 2026-1'!R:R,'Planificación 2026-1'!W:W,C313,'Planificación 2026-1'!G:G,"AF",'Planificación 2026-1'!H:H,"&lt;3")</f>
        <v>0</v>
      </c>
      <c r="CP313" s="79">
        <f>SUMIFS('Planificación 2026-1'!R:R,'Planificación 2026-1'!W:W,C313,'Planificación 2026-1'!G:G,"EN",'Planificación 2026-1'!H:H,"&lt;3")</f>
        <v>0</v>
      </c>
      <c r="CQ313" s="79">
        <f>SUMIFS('Planificación 2026-1'!R:R,'Planificación 2026-1'!W:W,C313,'Planificación 2026-1'!G:G,"IS",'Planificación 2026-1'!H:H,"&lt;3")</f>
        <v>0</v>
      </c>
      <c r="CR313" s="79">
        <f>SUMIFS('Planificación 2026-1'!R:R,'Planificación 2026-1'!W:W,C313,'Planificación 2026-1'!G:G,"PS",'Planificación 2026-1'!H:H,"&lt;3")</f>
        <v>0</v>
      </c>
      <c r="CS313" s="79">
        <f>SUMIFS('Planificación 2026-1'!R:R,'Planificación 2026-1'!W:W,C313,'Planificación 2026-1'!G:G,"IN",'Planificación 2026-1'!H:H,"&lt;3")</f>
        <v>0</v>
      </c>
      <c r="CT313" s="79">
        <f>SUMIFS('Planificación 2026-1'!R:R,'Planificación 2026-1'!W:W,C313,'Planificación 2026-1'!G:G,"CA",'Planificación 2026-1'!H:H,"&lt;3")</f>
        <v>0</v>
      </c>
      <c r="CU313" s="79">
        <f>SUMIFS('Planificación 2026-1'!R:R,'Planificación 2026-1'!W:W,C313,'Planificación 2026-1'!G:G,"DE",'Planificación 2026-1'!H:H,"&lt;3")</f>
        <v>0</v>
      </c>
      <c r="CV313" s="79">
        <f>SUMIFS('Planificación 2026-1'!R:R,'Planificación 2026-1'!W:W,C313,'Planificación 2026-1'!G:G,"OB",'Planificación 2026-1'!H:H,"&lt;3")</f>
        <v>0</v>
      </c>
      <c r="CW313" s="79">
        <f>SUMIFS('Planificación 2026-1'!R:R,'Planificación 2026-1'!W:W,C313,'Planificación 2026-1'!G:G,"MH",'Planificación 2026-1'!H:H,"&lt;3")</f>
        <v>0</v>
      </c>
      <c r="CX313" s="79">
        <f>SUMIFS('Planificación 2026-1'!R:R,'Planificación 2026-1'!W:W,C313,'Planificación 2026-1'!G:G,"IC",'Planificación 2026-1'!H:H,"&lt;3")</f>
        <v>0</v>
      </c>
      <c r="CY313" s="79">
        <f>SUMIFS('Planificación 2026-1'!R:R,'Planificación 2026-1'!W:W,C313,'Planificación 2026-1'!G:G,"AR",'Planificación 2026-1'!H:H,"&lt;3")</f>
        <v>0</v>
      </c>
      <c r="CZ313" s="79">
        <f>SUMIFS('Planificación 2026-1'!R:R,'Planificación 2026-1'!W:W,C313,'Planificación 2026-1'!G:G,"T1",'Planificación 2026-1'!H:H,"&lt;3")</f>
        <v>4</v>
      </c>
      <c r="DA313" s="79">
        <f>SUMIFS('Planificación 2026-1'!R:R,'Planificación 2026-1'!W:W,C313,'Planificación 2026-1'!G:G,"T3",'Planificación 2026-1'!H:H,"&lt;3")</f>
        <v>6</v>
      </c>
      <c r="DB313" s="79">
        <f>SUMIFS('Planificación 2026-1'!R:R,'Planificación 2026-1'!W:W,C313,'Planificación 2026-1'!G:G,"T2",'Planificación 2026-1'!H:H,"&lt;3")</f>
        <v>0</v>
      </c>
      <c r="DC313" s="79">
        <f>SUMIFS('Planificación 2026-1'!R:R,'Planificación 2026-1'!W:W,C313,'Planificación 2026-1'!G:G,"AE",'Planificación 2026-1'!H:H,"&lt;3")</f>
        <v>0</v>
      </c>
      <c r="DD313" s="79">
        <f>SUMIFS('Planificación 2026-1'!R:R,'Planificación 2026-1'!W:W,C313,'Planificación 2026-1'!G:G,"T4",'Planificación 2026-1'!H:H,"&lt;3")</f>
        <v>0</v>
      </c>
      <c r="DE313" s="78" t="str">
        <f t="shared" ref="DE313:DE314" si="74">TRIM(CONCATENATE(I313,J313,K313,L313,M313,N313,O313,P313,Q313,R313,S313,T313,U313,V313,W313,X313,Y313))</f>
        <v/>
      </c>
      <c r="DF313" s="30">
        <f>IF(C313="","",SUMIFS('Planificación 2026-1'!R:R,'Planificación 2026-1'!W:W,C313,'Planificación 2026-1'!E:E,"PRINCIPAL",'Planificación 2026-1'!X:X,"VIRTUAL"))</f>
        <v>0</v>
      </c>
      <c r="DG313" s="30">
        <f>IF(C313="","",SUMIFS('Planificación 2026-1'!R:R,'Planificación 2026-1'!W:W,C313,'Planificación 2026-1'!E:E,"PRINCIPAL",'Planificación 2026-1'!X:X,"PRESENCIAL"))</f>
        <v>0</v>
      </c>
      <c r="DH313" s="30">
        <f>IF(C313="","",SUMIFS('Planificación 2026-1'!R:R,'Planificación 2026-1'!W:W,C313,'Planificación 2026-1'!E:E,"PRINCIPAL",'Planificación 2026-1'!X:X,"HIBRIDO PRESENCIAL"))</f>
        <v>0</v>
      </c>
      <c r="DI313" s="78" t="str">
        <f t="shared" ref="DI313:DI314" si="75">TRIM(CONCATENATE(Z313,AA313,AB313,AC313,AD313,AE313,AF313,AG313,AH313,AI313,AJ313,AK313,AL313,AM313,AN313,AO313,AP313))</f>
        <v>P35P36</v>
      </c>
      <c r="DJ313" s="78">
        <f>IF(C313="","",SUMIFS('Planificación 2026-1'!R:R,'Planificación 2026-1'!W:W,C313,'Planificación 2026-1'!E:E,"FILIAL",'Planificación 2026-1'!X:X,"VIRTUAL"))</f>
        <v>4</v>
      </c>
      <c r="DK313" s="80">
        <f>IF(C313="","",SUMIFS('Planificación 2026-1'!R:R,'Planificación 2026-1'!W:W,C313,'Planificación 2026-1'!E:E,"FILIAL",'Planificación 2026-1'!X:X,"PRESENCIAL"))</f>
        <v>0</v>
      </c>
      <c r="DL313" s="42">
        <f>IF(C313="","",SUMIFS('Planificación 2026-1'!R:R,'Planificación 2026-1'!W:W,C313,'Planificación 2026-1'!E:E,"FILIAL",'Planificación 2026-1'!X:X,"HIBRIDO PRESENCIAL"))</f>
        <v>0</v>
      </c>
      <c r="DM313" s="81" t="str">
        <f t="shared" ref="DM313:DM314" si="76">TRIM(CONCATENATE(AQ313,AR313,AS313,AT313,AU313,AV313,AW313,AX313,AY313,AZ313,BA313,BB313,BC313,BD313,BE313,BF313,BG313))</f>
        <v>P36 P55</v>
      </c>
      <c r="DN313" s="78">
        <f>IF(C313="","",SUMIFS('Planificación 2026-1'!R:R,'Planificación 2026-1'!W:W,C313,'Planificación 2026-1'!E:E,"SUNAMPE",'Planificación 2026-1'!X:X,"VIRTUAL"))</f>
        <v>2</v>
      </c>
      <c r="DO313" s="42">
        <f>IF(C313="","",SUMIFS('Planificación 2026-1'!R:R,'Planificación 2026-1'!W:W,C313,'Planificación 2026-1'!E:E,"SUNAMPE",'Planificación 2026-1'!X:X,"PRESENCIAL"))</f>
        <v>14</v>
      </c>
      <c r="DP313" s="81" t="str">
        <f t="shared" ref="DP313:DP314" si="77">TRIM(CONCATENATE(BH313,BI313,BJ313,BK313,BL313,BM313,BN313,BO313,BP313,BQ313,BR313,BS313,BT313,BU313,BV313,BW313,BX313))</f>
        <v/>
      </c>
      <c r="DQ313" s="78">
        <f>IF(C313="","",SUMIFS('Planificación 2026-1'!R:R,'Planificación 2026-1'!W:W,C313,'Planificación 2026-1'!E:E,"HUAURA",'Planificación 2026-1'!X:X,"VIRTUAL"))</f>
        <v>0</v>
      </c>
      <c r="DR313" s="42">
        <f>IF(C313="","",SUMIFS('Planificación 2026-1'!R:R,'Planificación 2026-1'!W:W,C313,'Planificación 2026-1'!E:E,"HUAURA",'Planificación 2026-1'!X:X,"PRESENCIAL"))</f>
        <v>0</v>
      </c>
      <c r="DS313" s="48">
        <f>SUMIFS('Planificación 2026-1'!R:R,'Planificación 2026-1'!W:W,C313,'Planificación 2026-1'!E:E,"PRINCIPAL",'Planificación 2026-1'!X:X,"VIRTUAL",'Planificación 2026-1'!H:H,"&gt;2")</f>
        <v>0</v>
      </c>
      <c r="DT313" s="48">
        <f>SUMIFS('Planificación 2026-1'!R:R,'Planificación 2026-1'!W:W,C313,'Planificación 2026-1'!E:E,"PRINCIPAL",'Planificación 2026-1'!X:X,"&lt;&gt;VIRTUAL",'Planificación 2026-1'!H:H,"&gt;2")</f>
        <v>0</v>
      </c>
      <c r="DU313" s="48">
        <f>SUMIFS('Planificación 2026-1'!R:R,'Planificación 2026-1'!W:W,C313,'Planificación 2026-1'!E:E,"SUNAMPE",'Planificación 2026-1'!X:X,"VIRTUAL",'Planificación 2026-1'!H:H,"&gt;2")</f>
        <v>2</v>
      </c>
      <c r="DV313" s="48">
        <f>SUMIFS('Planificación 2026-1'!R:R,'Planificación 2026-1'!W:W,C313,'Planificación 2026-1'!E:E,"SUNAMPE",'Planificación 2026-1'!X:X,"&lt;&gt;VIRTUAL",'Planificación 2026-1'!H:H,"&gt;2")</f>
        <v>8</v>
      </c>
      <c r="DW313" s="48">
        <f>SUMIFS('Planificación 2026-1'!R:R,'Planificación 2026-1'!W:W,C313,'Planificación 2026-1'!E:E,"FILIAL",'Planificación 2026-1'!X:X,"VIRTUAL",'Planificación 2026-1'!H:H,"&gt;2")</f>
        <v>0</v>
      </c>
      <c r="DX313" s="48">
        <f>SUMIFS('Planificación 2026-1'!R:R,'Planificación 2026-1'!W:W,C313,'Planificación 2026-1'!E:E,"FILIAL",'Planificación 2026-1'!X:X,"&lt;&gt;VIRTUAL",'Planificación 2026-1'!H:H,"&gt;2")</f>
        <v>0</v>
      </c>
      <c r="DY313" s="48">
        <f>SUMIFS('Planificación 2026-1'!R:R,'Planificación 2026-1'!W:W,C313,'Planificación 2026-1'!E:E,"PORUMA",'Planificación 2026-1'!X:X,"VIRTUAL",'Planificación 2026-1'!H:H,"&gt;2")</f>
        <v>0</v>
      </c>
      <c r="DZ313" s="48">
        <f>SUMIFS('Planificación 2026-1'!R:R,'Planificación 2026-1'!W:W,C313,'Planificación 2026-1'!E:E,"PORUMA",'Planificación 2026-1'!X:X,"&lt;&gt;VIRTUAL",'Planificación 2026-1'!H:H,"&gt;2")</f>
        <v>0</v>
      </c>
      <c r="EA313" s="48">
        <f>SUMIFS('Planificación 2026-1'!R:R,'Planificación 2026-1'!W:W,C313,'Planificación 2026-1'!E:E,"HUAURA",'Planificación 2026-1'!X:X,"VIRTUAL",'Planificación 2026-1'!H:H,"&gt;2")</f>
        <v>0</v>
      </c>
      <c r="EB313" s="48">
        <f>SUMIFS('Planificación 2026-1'!R:R,'Planificación 2026-1'!W:W,C313,'Planificación 2026-1'!E:E,"HUAURA",'Planificación 2026-1'!X:X,"&lt;&gt;VIRTUAL",'Planificación 2026-1'!H:H,"&gt;2")</f>
        <v>0</v>
      </c>
      <c r="EC313" s="48">
        <f>SUMIFS('Planificación 2026-1'!R:R,'Planificación 2026-1'!W:W,C313,'Planificación 2026-1'!E:E,"PRINCIPAL",'Planificación 2026-1'!X:X,"VIRTUAL",'Planificación 2026-1'!H:H,"&lt;3")</f>
        <v>0</v>
      </c>
      <c r="ED313" s="48">
        <f>SUMIFS('Planificación 2026-1'!R:R,'Planificación 2026-1'!W:W,C313,'Planificación 2026-1'!E:E,"PRINCIPAL",'Planificación 2026-1'!X:X,"&lt;&gt;VIRTUAL",'Planificación 2026-1'!H:H,"&lt;3")</f>
        <v>0</v>
      </c>
      <c r="EE313" s="48">
        <f>SUMIFS('Planificación 2026-1'!R:R,'Planificación 2026-1'!W:W,C313,'Planificación 2026-1'!E:E,"SUNAMPE",'Planificación 2026-1'!X:X,"VIRTUAL",'Planificación 2026-1'!H:H,"&lt;3")</f>
        <v>0</v>
      </c>
      <c r="EF313" s="48">
        <f>SUMIFS('Planificación 2026-1'!R:R,'Planificación 2026-1'!W:W,C313,'Planificación 2026-1'!E:E,"SUNAMPE",'Planificación 2026-1'!X:X,"&lt;&gt;VIRTUAL",'Planificación 2026-1'!H:H,"&lt;3")</f>
        <v>6</v>
      </c>
      <c r="EG313" s="48">
        <f>SUMIFS('Planificación 2026-1'!R:R,'Planificación 2026-1'!W:W,C313,'Planificación 2026-1'!E:E,"FILIAL",'Planificación 2026-1'!X:X,"VIRTUAL",'Planificación 2026-1'!H:H,"&lt;3")</f>
        <v>4</v>
      </c>
      <c r="EH313" s="48">
        <f>SUMIFS('Planificación 2026-1'!R:R,'Planificación 2026-1'!W:W,C313,'Planificación 2026-1'!E:E,"FILIAL",'Planificación 2026-1'!X:X,"&lt;&gt;VIRTUAL",'Planificación 2026-1'!H:H,"&lt;3")</f>
        <v>0</v>
      </c>
      <c r="EI313" s="48">
        <f>SUMIFS('Planificación 2026-1'!R:R,'Planificación 2026-1'!W:W,C313,'Planificación 2026-1'!E:E,"PORUMA",'Planificación 2026-1'!X:X,"VIRTUAL",'Planificación 2026-1'!H:H,"&lt;3")</f>
        <v>0</v>
      </c>
      <c r="EJ313" s="48">
        <f>SUMIFS('Planificación 2026-1'!R:R,'Planificación 2026-1'!W:W,C313,'Planificación 2026-1'!E:E,"PORUMA",'Planificación 2026-1'!X:X,"&lt;&gt;VIRTUAL",'Planificación 2026-1'!H:H,"&lt;3")</f>
        <v>0</v>
      </c>
      <c r="EK313" s="48">
        <f>SUMIFS('Planificación 2026-1'!R:R,'Planificación 2026-1'!W:W,C313,'Planificación 2026-1'!E:E,"HUAURA",'Planificación 2026-1'!X:X,"VIRTUAL",'Planificación 2026-1'!H:H,"&lt;3")</f>
        <v>0</v>
      </c>
      <c r="EL313" s="48">
        <f>SUMIFS('Planificación 2026-1'!R:R,'Planificación 2026-1'!W:W,C313,'Planificación 2026-1'!E:E,"HUAURA",'Planificación 2026-1'!X:X,"&lt;&gt;VIRTUAL",'Planificación 2026-1'!H:H,"&lt;3")</f>
        <v>0</v>
      </c>
      <c r="EM313" s="48">
        <f t="shared" ref="EM313:EM314" si="78">EG313+DW313+DX313+EH313</f>
        <v>4</v>
      </c>
      <c r="EN313" s="48">
        <f t="shared" ref="EN313:EN314" si="79">EL313+EK313+EB313+EA313</f>
        <v>0</v>
      </c>
      <c r="EO313" s="48">
        <f t="shared" ref="EO313:EO314" si="80">EI313+EJ313+DZ313+DY313</f>
        <v>0</v>
      </c>
      <c r="EP313" s="48">
        <f t="shared" ref="EP313:EP314" si="81">ED313+EC313+DT313+DS313</f>
        <v>0</v>
      </c>
      <c r="EQ313" s="48">
        <f t="shared" ref="EQ313:EQ314" si="82">EF313+EE313+DV313+DU313</f>
        <v>16</v>
      </c>
      <c r="ER313" s="48"/>
      <c r="ES313" s="48">
        <f t="shared" ref="ES313:ES314" si="83">DS313+DW313+EA313+EC313+EG313+EK313+DU313+EE313</f>
        <v>6</v>
      </c>
      <c r="ET313" s="48">
        <f t="shared" ref="ET313:ET314" si="84">DT313+DX313+EB313+ED313+EH313+EL313+DV313+EF313</f>
        <v>14</v>
      </c>
      <c r="EU313" s="48" t="b">
        <f t="shared" ref="EU313:EU314" si="85">EXACT(SUM(ES313:ET313),D313)</f>
        <v>1</v>
      </c>
      <c r="EV313" s="48" t="str">
        <f t="shared" ref="EV313:EV314" si="86">IF(AND(DT313=0,DX313=0,EB313=0),"",IF(COUNTIF(DS313:EB313,"&gt;0")=1,IF(DT313+DS313&gt;0,"SEDE",IF(DX313+DW313&gt;0,"FILIAL","HUAURA")),IF(COUNTIF(DS313:EB313,"&gt;0")=2,IF(AND(DT313+DS313&gt;0,DX313+DW313&gt;0),"SEDE-FILIAL",IF(AND(DT313&gt;0,EB313&gt;0),"SEDE-HUAURA","FILIAL-HUAURA")),"SEDE-FILIAL-HUAURA")))</f>
        <v/>
      </c>
      <c r="EW313" s="48" t="str">
        <f t="shared" ref="EW313:EW314" si="87">IF(ES313=0,"PRESENCIAL",IF(ET313=0,"VIRTUAL",IF(ES313&gt;ET313,"MAS VIRTUAL",IF(ET313&gt;ES313,"MAS PRESENCIAL","AMBOS"))))</f>
        <v>MAS PRESENCIAL</v>
      </c>
    </row>
    <row r="314" spans="2:153" x14ac:dyDescent="0.3">
      <c r="B314" s="383">
        <v>311</v>
      </c>
      <c r="C314" s="107" t="s">
        <v>1152</v>
      </c>
      <c r="D314" s="82">
        <f>SUMIF('Planificación 2026-1'!W:W,C314,'Planificación 2026-1'!R:R)</f>
        <v>8</v>
      </c>
      <c r="E314" s="385" t="s">
        <v>319</v>
      </c>
      <c r="F314" s="108" t="s">
        <v>437</v>
      </c>
      <c r="G314" s="107" t="s">
        <v>279</v>
      </c>
      <c r="H314" s="107" t="s">
        <v>446</v>
      </c>
      <c r="I314" s="77" t="str">
        <f>IF(SUM(COUNTIFS('Planificación 2026-1'!E:E,"PRINCIPAL",'Planificación 2026-1'!W:W,C314,'Planificación 2026-1'!G:G,"AF"))&gt;0,"P01"," ")</f>
        <v xml:space="preserve"> </v>
      </c>
      <c r="J314" s="78" t="str">
        <f>IF(SUM(COUNTIFS('Planificación 2026-1'!E:E,"PRINCIPAL",'Planificación 2026-1'!W:W,C314,'Planificación 2026-1'!G:G,"EN"))&gt;0,"P02"," ")</f>
        <v xml:space="preserve"> </v>
      </c>
      <c r="K314" s="78" t="str">
        <f>IF(SUM(COUNTIFS('Planificación 2026-1'!E:E,"PRINCIPAL",'Planificación 2026-1'!W:W,C314,'Planificación 2026-1'!G:G,"IS"))&gt;0,"P03"," ")</f>
        <v xml:space="preserve"> </v>
      </c>
      <c r="L314" s="78" t="str">
        <f>IF(SUM(COUNTIFS('Planificación 2026-1'!E:E,"PRINCIPAL",'Planificación 2026-1'!W:W,C314,'Planificación 2026-1'!G:G,"PS"))&gt;0,"P04"," ")</f>
        <v xml:space="preserve"> </v>
      </c>
      <c r="M314" s="78"/>
      <c r="N314" s="78" t="str">
        <f>IF(SUM(COUNTIFS('Planificación 2026-1'!E:E,"PRINCIPAL",'Planificación 2026-1'!W:W,C314,'Planificación 2026-1'!G:G,"IN"))&gt;0,"P06"," ")</f>
        <v xml:space="preserve"> </v>
      </c>
      <c r="O314" s="78" t="str">
        <f>IF(SUM(COUNTIFS('Planificación 2026-1'!E:E,"PRINCIPAL",'Planificación 2026-1'!W:W,C314,'Planificación 2026-1'!G:G,"CA"))&gt;0,"P07"," ")</f>
        <v xml:space="preserve"> </v>
      </c>
      <c r="P314" s="78" t="str">
        <f>IF(SUM(COUNTIFS('Planificación 2026-1'!E:E,"PRINCIPAL",'Planificación 2026-1'!W:W,C314,'Planificación 2026-1'!G:G,"DE"))&gt;0,"P08"," ")</f>
        <v xml:space="preserve"> </v>
      </c>
      <c r="Q314" s="78" t="str">
        <f>IF(SUM(COUNTIFS('Planificación 2026-1'!E:E,"PRINCIPAL",'Planificación 2026-1'!W:W,C314,'Planificación 2026-1'!G:G,"OB"))&gt;0,"P09"," ")</f>
        <v xml:space="preserve"> </v>
      </c>
      <c r="R314" s="78" t="str">
        <f>IF(SUM(COUNTIFS('Planificación 2026-1'!E:E,"PRINCIPAL",'Planificación 2026-1'!W:W,C314,'Planificación 2026-1'!G:G,"MH"))&gt;0,"P31"," ")</f>
        <v xml:space="preserve"> </v>
      </c>
      <c r="S314" s="78" t="str">
        <f>IF(SUM(COUNTIFS('Planificación 2026-1'!E:E,"PRINCIPAL",'Planificación 2026-1'!W:W,C314,'Planificación 2026-1'!G:G,"IC"))&gt;0,"P32"," ")</f>
        <v xml:space="preserve"> </v>
      </c>
      <c r="T314" s="78" t="str">
        <f>IF(SUM(COUNTIFS('Planificación 2026-1'!E:E,"PRINCIPAL",'Planificación 2026-1'!W:W,C314,'Planificación 2026-1'!G:G,"AR"))&gt;0,"P34"," ")</f>
        <v xml:space="preserve"> </v>
      </c>
      <c r="U314" s="78" t="str">
        <f>IF(SUM(COUNTIFS('Planificación 2026-1'!E:E,"PRINCIPAL",'Planificación 2026-1'!W:W,C314,'Planificación 2026-1'!G:G,"T1"))&gt;0,"P35"," ")</f>
        <v xml:space="preserve"> </v>
      </c>
      <c r="V314" s="78" t="str">
        <f>IF(SUM(COUNTIFS('Planificación 2026-1'!E:E,"PRINCIPAL",'Planificación 2026-1'!W:W,C314,'Planificación 2026-1'!G:G,"T3"))&gt;0,"P36"," ")</f>
        <v xml:space="preserve"> </v>
      </c>
      <c r="W314" s="78" t="str">
        <f>IF(SUM(COUNTIFS('Planificación 2026-1'!E:E,"PRINCIPAL",'Planificación 2026-1'!W:W,C314,'Planificación 2026-1'!G:G,"T2"))&gt;0,"P37"," ")</f>
        <v xml:space="preserve"> </v>
      </c>
      <c r="X314" s="78" t="str">
        <f>IF(SUM(COUNTIFS('Planificación 2026-1'!E:E,"PRINCIPAL",'Planificación 2026-1'!W:W,C314,'Planificación 2026-1'!G:G,"AE"))&gt;0,"P38"," ")</f>
        <v xml:space="preserve"> </v>
      </c>
      <c r="Y314" s="78" t="str">
        <f>IF(SUM(COUNTIFS('Planificación 2026-1'!E:E,"PRINCIPAL",'Planificación 2026-1'!W:W,C314,'Planificación 2026-1'!G:G,"T4"))&gt;0,"P55"," ")</f>
        <v xml:space="preserve"> </v>
      </c>
      <c r="Z314" s="78" t="str">
        <f>IF(SUM(COUNTIFS('Planificación 2026-1'!E:E,"FILIAL",'Planificación 2026-1'!W:W,C314,'Planificación 2026-1'!G:G,"AF"))&gt;0," P01"," ")</f>
        <v xml:space="preserve"> </v>
      </c>
      <c r="AA314" s="78" t="str">
        <f>IF(SUM(COUNTIFS('Planificación 2026-1'!E:E,"FILIAL",'Planificación 2026-1'!W:W,C314,'Planificación 2026-1'!G:G,"EN"))&gt;0,"P02"," ")</f>
        <v xml:space="preserve"> </v>
      </c>
      <c r="AB314" s="78" t="str">
        <f>IF(SUM(COUNTIFS('Planificación 2026-1'!E:E,"FILIAL",'Planificación 2026-1'!W:W,C314,'Planificación 2026-1'!G:G,"IS"))&gt;0,"P03"," ")</f>
        <v xml:space="preserve"> </v>
      </c>
      <c r="AC314" s="78" t="str">
        <f>IF(SUM(COUNTIFS('Planificación 2026-1'!E:E,"FILIAL",'Planificación 2026-1'!W:W,C314,'Planificación 2026-1'!G:G,"PS"))&gt;0,"P04"," ")</f>
        <v xml:space="preserve"> </v>
      </c>
      <c r="AD314" s="78"/>
      <c r="AE314" s="78" t="str">
        <f>IF(SUM(COUNTIFS('Planificación 2026-1'!E:E,"FILIAL",'Planificación 2026-1'!W:W,C314,'Planificación 2026-1'!G:G,"IN"))&gt;0,"P06"," ")</f>
        <v xml:space="preserve"> </v>
      </c>
      <c r="AF314" s="78" t="str">
        <f>IF(SUM(COUNTIFS('Planificación 2026-1'!E:E,"FILIAL",'Planificación 2026-1'!W:W,C314,'Planificación 2026-1'!G:G,"CA"))&gt;0,"P07"," ")</f>
        <v xml:space="preserve"> </v>
      </c>
      <c r="AG314" s="78" t="str">
        <f>IF(SUM(COUNTIFS('Planificación 2026-1'!E:E,"FILIAL",'Planificación 2026-1'!W:W,C314,'Planificación 2026-1'!G:G,"DE"))&gt;0,"P08"," ")</f>
        <v xml:space="preserve"> </v>
      </c>
      <c r="AH314" s="78" t="str">
        <f>IF(SUM(COUNTIFS('Planificación 2026-1'!E:E,"FILIAL",'Planificación 2026-1'!W:W,C314,'Planificación 2026-1'!G:G,"OB"))&gt;0,"P09"," ")</f>
        <v xml:space="preserve"> </v>
      </c>
      <c r="AI314" s="78" t="str">
        <f>IF(SUM(COUNTIFS('Planificación 2026-1'!E:E,"FILIAL",'Planificación 2026-1'!W:W,C314,'Planificación 2026-1'!G:G,"MH"))&gt;0,"P31"," ")</f>
        <v xml:space="preserve"> </v>
      </c>
      <c r="AJ314" s="78" t="str">
        <f>IF(SUM(COUNTIFS('Planificación 2026-1'!E:E,"FILIAL",'Planificación 2026-1'!W:W,C314,'Planificación 2026-1'!G:G,"IC"))&gt;0,"P32"," ")</f>
        <v xml:space="preserve"> </v>
      </c>
      <c r="AK314" s="78" t="str">
        <f>IF(SUM(COUNTIFS('Planificación 2026-1'!E:E,"FILIAL",'Planificación 2026-1'!W:W,C314,'Planificación 2026-1'!G:G,"AR"))&gt;0,"P34"," ")</f>
        <v xml:space="preserve"> </v>
      </c>
      <c r="AL314" s="78" t="str">
        <f>IF(SUM(COUNTIFS('Planificación 2026-1'!E:E,"FILIAL",'Planificación 2026-1'!W:W,C314,'Planificación 2026-1'!G:G,"T1"))&gt;0,"P35"," ")</f>
        <v xml:space="preserve"> </v>
      </c>
      <c r="AM314" s="78" t="str">
        <f>IF(SUM(COUNTIFS('Planificación 2026-1'!E:E,"FILIAL",'Planificación 2026-1'!W:W,C314,'Planificación 2026-1'!G:G,"T3"))&gt;0,"P36"," ")</f>
        <v xml:space="preserve"> </v>
      </c>
      <c r="AN314" s="78" t="str">
        <f>IF(SUM(COUNTIFS('Planificación 2026-1'!E:E,"FILIAL",'Planificación 2026-1'!W:W,C314,'Planificación 2026-1'!G:G,"T2"))&gt;0,"P37"," ")</f>
        <v xml:space="preserve"> </v>
      </c>
      <c r="AO314" s="78" t="str">
        <f>IF(SUM(COUNTIFS('Planificación 2026-1'!E:E,"FILIAL",'Planificación 2026-1'!W:W,C314,'Planificación 2026-1'!G:G,"AE"))&gt;0,"P38"," ")</f>
        <v xml:space="preserve"> </v>
      </c>
      <c r="AP314" s="78" t="str">
        <f>IF(SUM(COUNTIFS('Planificación 2026-1'!E:E,"FILIAL",'Planificación 2026-1'!W:W,C314,'Planificación 2026-1'!G:G,"T4"))&gt;0,"P55"," ")</f>
        <v xml:space="preserve"> </v>
      </c>
      <c r="AQ314" s="78" t="str">
        <f>IF(SUM(COUNTIFS('Planificación 2026-1'!E:E,"SUNAMPE",'Planificación 2026-1'!W:W,C314,'Planificación 2026-1'!G:G,"AF"))&gt;0," P01"," ")</f>
        <v xml:space="preserve"> </v>
      </c>
      <c r="AR314" s="78" t="str">
        <f>IF(SUM(COUNTIFS('Planificación 2026-1'!E:E,"SUNAMPE",'Planificación 2026-1'!W:W,C314,'Planificación 2026-1'!G:G,"EN"))&gt;0,"P02"," ")</f>
        <v xml:space="preserve"> </v>
      </c>
      <c r="AS314" s="78" t="str">
        <f>IF(SUM(COUNTIFS('Planificación 2026-1'!E:E,"SUNAMPE",'Planificación 2026-1'!W:W,C314,'Planificación 2026-1'!G:G,"IS"))&gt;0,"P03"," ")</f>
        <v xml:space="preserve"> </v>
      </c>
      <c r="AT314" s="78" t="str">
        <f>IF(SUM(COUNTIFS('Planificación 2026-1'!E:E,"SUNAMPE",'Planificación 2026-1'!W:W,C314,'Planificación 2026-1'!G:G,"PS"))&gt;0,"P04"," ")</f>
        <v xml:space="preserve"> </v>
      </c>
      <c r="AU314" s="78"/>
      <c r="AV314" s="78" t="str">
        <f>IF(SUM(COUNTIFS('Planificación 2026-1'!E:E,"SUNAMPE",'Planificación 2026-1'!W:W,C314,'Planificación 2026-1'!G:G,"IN"))&gt;0,"P06"," ")</f>
        <v xml:space="preserve"> </v>
      </c>
      <c r="AW314" s="78" t="str">
        <f>IF(SUM(COUNTIFS('Planificación 2026-1'!E:E,"SUNAMPE",'Planificación 2026-1'!W:W,C314,'Planificación 2026-1'!G:G,"CA"))&gt;0,"P07"," ")</f>
        <v xml:space="preserve"> </v>
      </c>
      <c r="AX314" s="78" t="str">
        <f>IF(SUM(COUNTIFS('Planificación 2026-1'!E:E,"SUNAMPE",'Planificación 2026-1'!W:W,C314,'Planificación 2026-1'!G:G,"DE"))&gt;0,"P08"," ")</f>
        <v xml:space="preserve"> </v>
      </c>
      <c r="AY314" s="78" t="str">
        <f>IF(SUM(COUNTIFS('Planificación 2026-1'!E:E,"SUNAMPE",'Planificación 2026-1'!W:W,C314,'Planificación 2026-1'!G:G,"OB"))&gt;0,"P09"," ")</f>
        <v xml:space="preserve"> </v>
      </c>
      <c r="AZ314" s="78" t="str">
        <f>IF(SUM(COUNTIFS('Planificación 2026-1'!E:E,"SUNAMPE",'Planificación 2026-1'!W:W,C314,'Planificación 2026-1'!G:G,"MH"))&gt;0,"P31"," ")</f>
        <v xml:space="preserve"> </v>
      </c>
      <c r="BA314" s="78" t="str">
        <f>IF(SUM(COUNTIFS('Planificación 2026-1'!E:E,"SUNAMPE",'Planificación 2026-1'!W:W,C314,'Planificación 2026-1'!G:G,"IC"))&gt;0,"P32"," ")</f>
        <v xml:space="preserve"> </v>
      </c>
      <c r="BB314" s="78" t="str">
        <f>IF(SUM(COUNTIFS('Planificación 2026-1'!E:E,"SUNAMPE",'Planificación 2026-1'!W:W,C314,'Planificación 2026-1'!G:G,"AR"))&gt;0,"P34"," ")</f>
        <v xml:space="preserve"> </v>
      </c>
      <c r="BC314" s="78" t="str">
        <f>IF(SUM(COUNTIFS('Planificación 2026-1'!E:E,"SUNAMPE",'Planificación 2026-1'!W:W,C314,'Planificación 2026-1'!G:G,"T1"))&gt;0,"P35"," ")</f>
        <v xml:space="preserve"> </v>
      </c>
      <c r="BD314" s="78" t="str">
        <f>IF(SUM(COUNTIFS('Planificación 2026-1'!E:E,"SUNAMPE",'Planificación 2026-1'!W:W,C314,'Planificación 2026-1'!G:G,"T3"))&gt;0,"P36"," ")</f>
        <v xml:space="preserve"> </v>
      </c>
      <c r="BE314" s="78" t="str">
        <f>IF(SUM(COUNTIFS('Planificación 2026-1'!E:E,"SUNAMPE",'Planificación 2026-1'!W:W,C314,'Planificación 2026-1'!G:G,"T2"))&gt;0,"P37"," ")</f>
        <v xml:space="preserve"> </v>
      </c>
      <c r="BF314" s="78" t="str">
        <f>IF(SUM(COUNTIFS('Planificación 2026-1'!E:E,"SUNAMPE",'Planificación 2026-1'!W:W,C314,'Planificación 2026-1'!G:G,"AE"))&gt;0,"P38"," ")</f>
        <v xml:space="preserve"> </v>
      </c>
      <c r="BG314" s="78" t="str">
        <f>IF(SUM(COUNTIFS('Planificación 2026-1'!E:E,"SUNAMPE",'Planificación 2026-1'!W:W,C314,'Planificación 2026-1'!G:G,"T4"))&gt;0,"P55"," ")</f>
        <v xml:space="preserve"> </v>
      </c>
      <c r="BH314" s="78" t="str">
        <f>IF(SUM(COUNTIFS('Planificación 2026-1'!E:E,"HUAURA",'Planificación 2026-1'!W:W,C314,'Planificación 2026-1'!G:G,"AF"))&gt;0," P01"," ")</f>
        <v xml:space="preserve"> </v>
      </c>
      <c r="BI314" s="78" t="str">
        <f>IF(SUM(COUNTIFS('Planificación 2026-1'!E:E,"HUAURA",'Planificación 2026-1'!W:W,C314,'Planificación 2026-1'!G:G,"EN"))&gt;0,"P02"," ")</f>
        <v>P02</v>
      </c>
      <c r="BJ314" s="78" t="str">
        <f>IF(SUM(COUNTIFS('Planificación 2026-1'!E:E,"HUAURA",'Planificación 2026-1'!W:W,C314,'Planificación 2026-1'!G:G,"IS"))&gt;0,"P03"," ")</f>
        <v xml:space="preserve"> </v>
      </c>
      <c r="BK314" s="78" t="str">
        <f>IF(SUM(COUNTIFS('Planificación 2026-1'!E:E,"HUAURA",'Planificación 2026-1'!W:W,C314,'Planificación 2026-1'!G:G,"PS"))&gt;0,"P04"," ")</f>
        <v xml:space="preserve"> </v>
      </c>
      <c r="BL314" s="78"/>
      <c r="BM314" s="78" t="str">
        <f>IF(SUM(COUNTIFS('Planificación 2026-1'!E:E,"HUAURA",'Planificación 2026-1'!W:W,C314,'Planificación 2026-1'!G:G,"IN"))&gt;0,"P06"," ")</f>
        <v xml:space="preserve"> </v>
      </c>
      <c r="BN314" s="78" t="str">
        <f>IF(SUM(COUNTIFS('Planificación 2026-1'!E:E,"HUAURA",'Planificación 2026-1'!W:W,C314,'Planificación 2026-1'!G:G,"CA"))&gt;0,"P07"," ")</f>
        <v xml:space="preserve"> </v>
      </c>
      <c r="BO314" s="78" t="str">
        <f>IF(SUM(COUNTIFS('Planificación 2026-1'!E:E,"HUAURA",'Planificación 2026-1'!W:W,C314,'Planificación 2026-1'!G:G,"DE"))&gt;0,"P08"," ")</f>
        <v xml:space="preserve"> </v>
      </c>
      <c r="BP314" s="78" t="str">
        <f>IF(SUM(COUNTIFS('Planificación 2026-1'!E:E,"HUAURA",'Planificación 2026-1'!W:W,C314,'Planificación 2026-1'!G:G,"OB"))&gt;0,"P09"," ")</f>
        <v xml:space="preserve"> </v>
      </c>
      <c r="BQ314" s="78" t="str">
        <f>IF(SUM(COUNTIFS('Planificación 2026-1'!E:E,"HUAURA",'Planificación 2026-1'!W:W,C314,'Planificación 2026-1'!G:G,"MH"))&gt;0,"P31"," ")</f>
        <v xml:space="preserve"> </v>
      </c>
      <c r="BR314" s="78" t="str">
        <f>IF(SUM(COUNTIFS('Planificación 2026-1'!E:E,"HUAURA",'Planificación 2026-1'!W:W,C314,'Planificación 2026-1'!G:G,"IC"))&gt;0,"P32"," ")</f>
        <v xml:space="preserve"> </v>
      </c>
      <c r="BS314" s="78" t="str">
        <f>IF(SUM(COUNTIFS('Planificación 2026-1'!E:E,"HUAURA",'Planificación 2026-1'!W:W,C314,'Planificación 2026-1'!G:G,"AR"))&gt;0,"P34"," ")</f>
        <v xml:space="preserve"> </v>
      </c>
      <c r="BT314" s="78" t="str">
        <f>IF(SUM(COUNTIFS('Planificación 2026-1'!E:E,"HUAURA",'Planificación 2026-1'!W:W,C314,'Planificación 2026-1'!G:G,"T1"))&gt;0,"P35"," ")</f>
        <v xml:space="preserve"> </v>
      </c>
      <c r="BU314" s="78" t="str">
        <f>IF(SUM(COUNTIFS('Planificación 2026-1'!E:E,"HUAURA",'Planificación 2026-1'!W:W,C314,'Planificación 2026-1'!G:G,"T3"))&gt;0,"P36"," ")</f>
        <v xml:space="preserve"> </v>
      </c>
      <c r="BV314" s="78" t="str">
        <f>IF(SUM(COUNTIFS('Planificación 2026-1'!E:E,"HUAURA",'Planificación 2026-1'!W:W,C314,'Planificación 2026-1'!G:G,"T2"))&gt;0,"P37"," ")</f>
        <v xml:space="preserve"> </v>
      </c>
      <c r="BW314" s="78" t="str">
        <f>IF(SUM(COUNTIFS('Planificación 2026-1'!E:E,"HUAURA",'Planificación 2026-1'!W:W,C314,'Planificación 2026-1'!G:G,"AE"))&gt;0,"P38"," ")</f>
        <v xml:space="preserve"> </v>
      </c>
      <c r="BX314" s="78" t="str">
        <f>IF(SUM(COUNTIFS('Planificación 2026-1'!E:E,"HUAURA",'Planificación 2026-1'!W:W,C314,'Planificación 2026-1'!G:G,"T4"))&gt;0,"P55"," ")</f>
        <v xml:space="preserve"> </v>
      </c>
      <c r="BY314" s="79">
        <f>SUMIFS('Planificación 2026-1'!R:R,'Planificación 2026-1'!W:W,C314,'Planificación 2026-1'!G:G,"AF",'Planificación 2026-1'!H:H,"&gt;2")</f>
        <v>0</v>
      </c>
      <c r="BZ314" s="79">
        <f>SUMIFS('Planificación 2026-1'!R:R,'Planificación 2026-1'!W:W,C314,'Planificación 2026-1'!G:G,"EN",'Planificación 2026-1'!H:H,"&gt;2")</f>
        <v>0</v>
      </c>
      <c r="CA314" s="79">
        <f>SUMIFS('Planificación 2026-1'!R:R,'Planificación 2026-1'!W:W,C314,'Planificación 2026-1'!G:G,"IS",'Planificación 2026-1'!H:H,"&gt;2")</f>
        <v>0</v>
      </c>
      <c r="CB314" s="79">
        <f>SUMIFS('Planificación 2026-1'!R:R,'Planificación 2026-1'!W:W,C314,'Planificación 2026-1'!G:G,"PS",'Planificación 2026-1'!H:H,"&gt;2")</f>
        <v>0</v>
      </c>
      <c r="CC314" s="79">
        <f>SUMIFS('Planificación 2026-1'!R:R,'Planificación 2026-1'!W:W,C314,'Planificación 2026-1'!G:G,"IN",'Planificación 2026-1'!H:H,"&gt;2")</f>
        <v>0</v>
      </c>
      <c r="CD314" s="79">
        <f>SUMIFS('Planificación 2026-1'!R:R,'Planificación 2026-1'!W:W,C314,'Planificación 2026-1'!G:G,"CA",'Planificación 2026-1'!H:H,"&gt;2")</f>
        <v>0</v>
      </c>
      <c r="CE314" s="79">
        <f>SUMIFS('Planificación 2026-1'!R:R,'Planificación 2026-1'!W:W,C314,'Planificación 2026-1'!G:G,"DE",'Planificación 2026-1'!H:H,"&gt;2")</f>
        <v>0</v>
      </c>
      <c r="CF314" s="79">
        <f>SUMIFS('Planificación 2026-1'!R:R,'Planificación 2026-1'!W:W,C314,'Planificación 2026-1'!G:G,"OB",'Planificación 2026-1'!H:H,"&gt;2")</f>
        <v>0</v>
      </c>
      <c r="CG314" s="79">
        <f>SUMIFS('Planificación 2026-1'!R:R,'Planificación 2026-1'!W:W,C314,'Planificación 2026-1'!G:G,"MH",'Planificación 2026-1'!H:H,"&gt;2")</f>
        <v>0</v>
      </c>
      <c r="CH314" s="79">
        <f>SUMIFS('Planificación 2026-1'!R:R,'Planificación 2026-1'!W:W,C314,'Planificación 2026-1'!G:G,"IC",'Planificación 2026-1'!H:H,"&gt;2")</f>
        <v>0</v>
      </c>
      <c r="CI314" s="79">
        <f>SUMIFS('Planificación 2026-1'!R:R,'Planificación 2026-1'!W:W,C314,'Planificación 2026-1'!G:G,"AR",'Planificación 2026-1'!H:H,"&gt;2")</f>
        <v>0</v>
      </c>
      <c r="CJ314" s="79">
        <f>SUMIFS('Planificación 2026-1'!R:R,'Planificación 2026-1'!W:W,C314,'Planificación 2026-1'!G:G,"T1",'Planificación 2026-1'!H:H,"&gt;2")</f>
        <v>0</v>
      </c>
      <c r="CK314" s="79">
        <f>SUMIFS('Planificación 2026-1'!R:R,'Planificación 2026-1'!W:W,C314,'Planificación 2026-1'!G:G,"T3",'Planificación 2026-1'!H:H,"&gt;2")</f>
        <v>0</v>
      </c>
      <c r="CL314" s="79">
        <f>SUMIFS('Planificación 2026-1'!R:R,'Planificación 2026-1'!W:W,C314,'Planificación 2026-1'!G:G,"T2",'Planificación 2026-1'!H:H,"&gt;2")</f>
        <v>0</v>
      </c>
      <c r="CM314" s="79">
        <f>SUMIFS('Planificación 2026-1'!R:R,'Planificación 2026-1'!W:W,C314,'Planificación 2026-1'!G:G,"AE",'Planificación 2026-1'!H:H,"&gt;2")</f>
        <v>0</v>
      </c>
      <c r="CN314" s="79">
        <f>SUMIFS('Planificación 2026-1'!R:R,'Planificación 2026-1'!W:W,C314,'Planificación 2026-1'!G:G,"T4",'Planificación 2026-1'!H:H,"&gt;2")</f>
        <v>0</v>
      </c>
      <c r="CO314" s="79">
        <f>SUMIFS('Planificación 2026-1'!R:R,'Planificación 2026-1'!W:W,C314,'Planificación 2026-1'!G:G,"AF",'Planificación 2026-1'!H:H,"&lt;3")</f>
        <v>0</v>
      </c>
      <c r="CP314" s="79">
        <f>SUMIFS('Planificación 2026-1'!R:R,'Planificación 2026-1'!W:W,C314,'Planificación 2026-1'!G:G,"EN",'Planificación 2026-1'!H:H,"&lt;3")</f>
        <v>8</v>
      </c>
      <c r="CQ314" s="79">
        <f>SUMIFS('Planificación 2026-1'!R:R,'Planificación 2026-1'!W:W,C314,'Planificación 2026-1'!G:G,"IS",'Planificación 2026-1'!H:H,"&lt;3")</f>
        <v>0</v>
      </c>
      <c r="CR314" s="79">
        <f>SUMIFS('Planificación 2026-1'!R:R,'Planificación 2026-1'!W:W,C314,'Planificación 2026-1'!G:G,"PS",'Planificación 2026-1'!H:H,"&lt;3")</f>
        <v>0</v>
      </c>
      <c r="CS314" s="79">
        <f>SUMIFS('Planificación 2026-1'!R:R,'Planificación 2026-1'!W:W,C314,'Planificación 2026-1'!G:G,"IN",'Planificación 2026-1'!H:H,"&lt;3")</f>
        <v>0</v>
      </c>
      <c r="CT314" s="79">
        <f>SUMIFS('Planificación 2026-1'!R:R,'Planificación 2026-1'!W:W,C314,'Planificación 2026-1'!G:G,"CA",'Planificación 2026-1'!H:H,"&lt;3")</f>
        <v>0</v>
      </c>
      <c r="CU314" s="79">
        <f>SUMIFS('Planificación 2026-1'!R:R,'Planificación 2026-1'!W:W,C314,'Planificación 2026-1'!G:G,"DE",'Planificación 2026-1'!H:H,"&lt;3")</f>
        <v>0</v>
      </c>
      <c r="CV314" s="79">
        <f>SUMIFS('Planificación 2026-1'!R:R,'Planificación 2026-1'!W:W,C314,'Planificación 2026-1'!G:G,"OB",'Planificación 2026-1'!H:H,"&lt;3")</f>
        <v>0</v>
      </c>
      <c r="CW314" s="79">
        <f>SUMIFS('Planificación 2026-1'!R:R,'Planificación 2026-1'!W:W,C314,'Planificación 2026-1'!G:G,"MH",'Planificación 2026-1'!H:H,"&lt;3")</f>
        <v>0</v>
      </c>
      <c r="CX314" s="79">
        <f>SUMIFS('Planificación 2026-1'!R:R,'Planificación 2026-1'!W:W,C314,'Planificación 2026-1'!G:G,"IC",'Planificación 2026-1'!H:H,"&lt;3")</f>
        <v>0</v>
      </c>
      <c r="CY314" s="79">
        <f>SUMIFS('Planificación 2026-1'!R:R,'Planificación 2026-1'!W:W,C314,'Planificación 2026-1'!G:G,"AR",'Planificación 2026-1'!H:H,"&lt;3")</f>
        <v>0</v>
      </c>
      <c r="CZ314" s="79">
        <f>SUMIFS('Planificación 2026-1'!R:R,'Planificación 2026-1'!W:W,C314,'Planificación 2026-1'!G:G,"T1",'Planificación 2026-1'!H:H,"&lt;3")</f>
        <v>0</v>
      </c>
      <c r="DA314" s="79">
        <f>SUMIFS('Planificación 2026-1'!R:R,'Planificación 2026-1'!W:W,C314,'Planificación 2026-1'!G:G,"T3",'Planificación 2026-1'!H:H,"&lt;3")</f>
        <v>0</v>
      </c>
      <c r="DB314" s="79">
        <f>SUMIFS('Planificación 2026-1'!R:R,'Planificación 2026-1'!W:W,C314,'Planificación 2026-1'!G:G,"T2",'Planificación 2026-1'!H:H,"&lt;3")</f>
        <v>0</v>
      </c>
      <c r="DC314" s="79">
        <f>SUMIFS('Planificación 2026-1'!R:R,'Planificación 2026-1'!W:W,C314,'Planificación 2026-1'!G:G,"AE",'Planificación 2026-1'!H:H,"&lt;3")</f>
        <v>0</v>
      </c>
      <c r="DD314" s="79">
        <f>SUMIFS('Planificación 2026-1'!R:R,'Planificación 2026-1'!W:W,C314,'Planificación 2026-1'!G:G,"T4",'Planificación 2026-1'!H:H,"&lt;3")</f>
        <v>0</v>
      </c>
      <c r="DE314" s="78" t="str">
        <f t="shared" si="74"/>
        <v/>
      </c>
      <c r="DF314" s="30">
        <f>IF(C314="","",SUMIFS('Planificación 2026-1'!R:R,'Planificación 2026-1'!W:W,C314,'Planificación 2026-1'!E:E,"PRINCIPAL",'Planificación 2026-1'!X:X,"VIRTUAL"))</f>
        <v>0</v>
      </c>
      <c r="DG314" s="30">
        <f>IF(C314="","",SUMIFS('Planificación 2026-1'!R:R,'Planificación 2026-1'!W:W,C314,'Planificación 2026-1'!E:E,"PRINCIPAL",'Planificación 2026-1'!X:X,"PRESENCIAL"))</f>
        <v>0</v>
      </c>
      <c r="DH314" s="30">
        <f>IF(C314="","",SUMIFS('Planificación 2026-1'!R:R,'Planificación 2026-1'!W:W,C314,'Planificación 2026-1'!E:E,"PRINCIPAL",'Planificación 2026-1'!X:X,"HIBRIDO PRESENCIAL"))</f>
        <v>0</v>
      </c>
      <c r="DI314" s="78" t="str">
        <f t="shared" si="75"/>
        <v/>
      </c>
      <c r="DJ314" s="78">
        <f>IF(C314="","",SUMIFS('Planificación 2026-1'!R:R,'Planificación 2026-1'!W:W,C314,'Planificación 2026-1'!E:E,"FILIAL",'Planificación 2026-1'!X:X,"VIRTUAL"))</f>
        <v>0</v>
      </c>
      <c r="DK314" s="80">
        <f>IF(C314="","",SUMIFS('Planificación 2026-1'!R:R,'Planificación 2026-1'!W:W,C314,'Planificación 2026-1'!E:E,"FILIAL",'Planificación 2026-1'!X:X,"PRESENCIAL"))</f>
        <v>0</v>
      </c>
      <c r="DL314" s="42">
        <f>IF(C314="","",SUMIFS('Planificación 2026-1'!R:R,'Planificación 2026-1'!W:W,C314,'Planificación 2026-1'!E:E,"FILIAL",'Planificación 2026-1'!X:X,"HIBRIDO PRESENCIAL"))</f>
        <v>0</v>
      </c>
      <c r="DM314" s="81" t="str">
        <f t="shared" si="76"/>
        <v/>
      </c>
      <c r="DN314" s="78">
        <f>IF(C314="","",SUMIFS('Planificación 2026-1'!R:R,'Planificación 2026-1'!W:W,C314,'Planificación 2026-1'!E:E,"SUNAMPE",'Planificación 2026-1'!X:X,"VIRTUAL"))</f>
        <v>0</v>
      </c>
      <c r="DO314" s="42">
        <f>IF(C314="","",SUMIFS('Planificación 2026-1'!R:R,'Planificación 2026-1'!W:W,C314,'Planificación 2026-1'!E:E,"SUNAMPE",'Planificación 2026-1'!X:X,"PRESENCIAL"))</f>
        <v>0</v>
      </c>
      <c r="DP314" s="81" t="str">
        <f t="shared" si="77"/>
        <v>P02</v>
      </c>
      <c r="DQ314" s="78">
        <f>IF(C314="","",SUMIFS('Planificación 2026-1'!R:R,'Planificación 2026-1'!W:W,C314,'Planificación 2026-1'!E:E,"HUAURA",'Planificación 2026-1'!X:X,"VIRTUAL"))</f>
        <v>0</v>
      </c>
      <c r="DR314" s="42">
        <f>IF(C314="","",SUMIFS('Planificación 2026-1'!R:R,'Planificación 2026-1'!W:W,C314,'Planificación 2026-1'!E:E,"HUAURA",'Planificación 2026-1'!X:X,"PRESENCIAL"))</f>
        <v>8</v>
      </c>
      <c r="DS314" s="48">
        <f>SUMIFS('Planificación 2026-1'!R:R,'Planificación 2026-1'!W:W,C314,'Planificación 2026-1'!E:E,"PRINCIPAL",'Planificación 2026-1'!X:X,"VIRTUAL",'Planificación 2026-1'!H:H,"&gt;2")</f>
        <v>0</v>
      </c>
      <c r="DT314" s="48">
        <f>SUMIFS('Planificación 2026-1'!R:R,'Planificación 2026-1'!W:W,C314,'Planificación 2026-1'!E:E,"PRINCIPAL",'Planificación 2026-1'!X:X,"&lt;&gt;VIRTUAL",'Planificación 2026-1'!H:H,"&gt;2")</f>
        <v>0</v>
      </c>
      <c r="DU314" s="48">
        <f>SUMIFS('Planificación 2026-1'!R:R,'Planificación 2026-1'!W:W,C314,'Planificación 2026-1'!E:E,"SUNAMPE",'Planificación 2026-1'!X:X,"VIRTUAL",'Planificación 2026-1'!H:H,"&gt;2")</f>
        <v>0</v>
      </c>
      <c r="DV314" s="48">
        <f>SUMIFS('Planificación 2026-1'!R:R,'Planificación 2026-1'!W:W,C314,'Planificación 2026-1'!E:E,"SUNAMPE",'Planificación 2026-1'!X:X,"&lt;&gt;VIRTUAL",'Planificación 2026-1'!H:H,"&gt;2")</f>
        <v>0</v>
      </c>
      <c r="DW314" s="48">
        <f>SUMIFS('Planificación 2026-1'!R:R,'Planificación 2026-1'!W:W,C314,'Planificación 2026-1'!E:E,"FILIAL",'Planificación 2026-1'!X:X,"VIRTUAL",'Planificación 2026-1'!H:H,"&gt;2")</f>
        <v>0</v>
      </c>
      <c r="DX314" s="48">
        <f>SUMIFS('Planificación 2026-1'!R:R,'Planificación 2026-1'!W:W,C314,'Planificación 2026-1'!E:E,"FILIAL",'Planificación 2026-1'!X:X,"&lt;&gt;VIRTUAL",'Planificación 2026-1'!H:H,"&gt;2")</f>
        <v>0</v>
      </c>
      <c r="DY314" s="48">
        <f>SUMIFS('Planificación 2026-1'!R:R,'Planificación 2026-1'!W:W,C314,'Planificación 2026-1'!E:E,"PORUMA",'Planificación 2026-1'!X:X,"VIRTUAL",'Planificación 2026-1'!H:H,"&gt;2")</f>
        <v>0</v>
      </c>
      <c r="DZ314" s="48">
        <f>SUMIFS('Planificación 2026-1'!R:R,'Planificación 2026-1'!W:W,C314,'Planificación 2026-1'!E:E,"PORUMA",'Planificación 2026-1'!X:X,"&lt;&gt;VIRTUAL",'Planificación 2026-1'!H:H,"&gt;2")</f>
        <v>0</v>
      </c>
      <c r="EA314" s="48">
        <f>SUMIFS('Planificación 2026-1'!R:R,'Planificación 2026-1'!W:W,C314,'Planificación 2026-1'!E:E,"HUAURA",'Planificación 2026-1'!X:X,"VIRTUAL",'Planificación 2026-1'!H:H,"&gt;2")</f>
        <v>0</v>
      </c>
      <c r="EB314" s="48">
        <f>SUMIFS('Planificación 2026-1'!R:R,'Planificación 2026-1'!W:W,C314,'Planificación 2026-1'!E:E,"HUAURA",'Planificación 2026-1'!X:X,"&lt;&gt;VIRTUAL",'Planificación 2026-1'!H:H,"&gt;2")</f>
        <v>0</v>
      </c>
      <c r="EC314" s="48">
        <f>SUMIFS('Planificación 2026-1'!R:R,'Planificación 2026-1'!W:W,C314,'Planificación 2026-1'!E:E,"PRINCIPAL",'Planificación 2026-1'!X:X,"VIRTUAL",'Planificación 2026-1'!H:H,"&lt;3")</f>
        <v>0</v>
      </c>
      <c r="ED314" s="48">
        <f>SUMIFS('Planificación 2026-1'!R:R,'Planificación 2026-1'!W:W,C314,'Planificación 2026-1'!E:E,"PRINCIPAL",'Planificación 2026-1'!X:X,"&lt;&gt;VIRTUAL",'Planificación 2026-1'!H:H,"&lt;3")</f>
        <v>0</v>
      </c>
      <c r="EE314" s="48">
        <f>SUMIFS('Planificación 2026-1'!R:R,'Planificación 2026-1'!W:W,C314,'Planificación 2026-1'!E:E,"SUNAMPE",'Planificación 2026-1'!X:X,"VIRTUAL",'Planificación 2026-1'!H:H,"&lt;3")</f>
        <v>0</v>
      </c>
      <c r="EF314" s="48">
        <f>SUMIFS('Planificación 2026-1'!R:R,'Planificación 2026-1'!W:W,C314,'Planificación 2026-1'!E:E,"SUNAMPE",'Planificación 2026-1'!X:X,"&lt;&gt;VIRTUAL",'Planificación 2026-1'!H:H,"&lt;3")</f>
        <v>0</v>
      </c>
      <c r="EG314" s="48">
        <f>SUMIFS('Planificación 2026-1'!R:R,'Planificación 2026-1'!W:W,C314,'Planificación 2026-1'!E:E,"FILIAL",'Planificación 2026-1'!X:X,"VIRTUAL",'Planificación 2026-1'!H:H,"&lt;3")</f>
        <v>0</v>
      </c>
      <c r="EH314" s="48">
        <f>SUMIFS('Planificación 2026-1'!R:R,'Planificación 2026-1'!W:W,C314,'Planificación 2026-1'!E:E,"FILIAL",'Planificación 2026-1'!X:X,"&lt;&gt;VIRTUAL",'Planificación 2026-1'!H:H,"&lt;3")</f>
        <v>0</v>
      </c>
      <c r="EI314" s="48">
        <f>SUMIFS('Planificación 2026-1'!R:R,'Planificación 2026-1'!W:W,C314,'Planificación 2026-1'!E:E,"PORUMA",'Planificación 2026-1'!X:X,"VIRTUAL",'Planificación 2026-1'!H:H,"&lt;3")</f>
        <v>0</v>
      </c>
      <c r="EJ314" s="48">
        <f>SUMIFS('Planificación 2026-1'!R:R,'Planificación 2026-1'!W:W,C314,'Planificación 2026-1'!E:E,"PORUMA",'Planificación 2026-1'!X:X,"&lt;&gt;VIRTUAL",'Planificación 2026-1'!H:H,"&lt;3")</f>
        <v>0</v>
      </c>
      <c r="EK314" s="48">
        <f>SUMIFS('Planificación 2026-1'!R:R,'Planificación 2026-1'!W:W,C314,'Planificación 2026-1'!E:E,"HUAURA",'Planificación 2026-1'!X:X,"VIRTUAL",'Planificación 2026-1'!H:H,"&lt;3")</f>
        <v>0</v>
      </c>
      <c r="EL314" s="48">
        <f>SUMIFS('Planificación 2026-1'!R:R,'Planificación 2026-1'!W:W,C314,'Planificación 2026-1'!E:E,"HUAURA",'Planificación 2026-1'!X:X,"&lt;&gt;VIRTUAL",'Planificación 2026-1'!H:H,"&lt;3")</f>
        <v>8</v>
      </c>
      <c r="EM314" s="48">
        <f t="shared" si="78"/>
        <v>0</v>
      </c>
      <c r="EN314" s="48">
        <f t="shared" si="79"/>
        <v>8</v>
      </c>
      <c r="EO314" s="48">
        <f t="shared" si="80"/>
        <v>0</v>
      </c>
      <c r="EP314" s="48">
        <f t="shared" si="81"/>
        <v>0</v>
      </c>
      <c r="EQ314" s="48">
        <f t="shared" si="82"/>
        <v>0</v>
      </c>
      <c r="ER314" s="48"/>
      <c r="ES314" s="48">
        <f t="shared" si="83"/>
        <v>0</v>
      </c>
      <c r="ET314" s="48">
        <f t="shared" si="84"/>
        <v>8</v>
      </c>
      <c r="EU314" s="48" t="b">
        <f t="shared" si="85"/>
        <v>1</v>
      </c>
      <c r="EV314" s="48" t="str">
        <f t="shared" si="86"/>
        <v/>
      </c>
      <c r="EW314" s="48" t="str">
        <f t="shared" si="87"/>
        <v>PRESENCIAL</v>
      </c>
    </row>
    <row r="315" spans="2:153" x14ac:dyDescent="0.3">
      <c r="B315" s="383">
        <v>312</v>
      </c>
      <c r="C315" s="107" t="s">
        <v>1153</v>
      </c>
      <c r="D315" s="82">
        <f>SUMIF('Planificación 2026-1'!W:W,C315,'Planificación 2026-1'!R:R)</f>
        <v>32</v>
      </c>
      <c r="E315" s="385" t="s">
        <v>341</v>
      </c>
      <c r="F315" s="108" t="s">
        <v>437</v>
      </c>
      <c r="G315" s="107" t="s">
        <v>279</v>
      </c>
      <c r="H315" s="107" t="s">
        <v>432</v>
      </c>
      <c r="I315" s="77" t="str">
        <f>IF(SUM(COUNTIFS('Planificación 2026-1'!E:E,"PRINCIPAL",'Planificación 2026-1'!W:W,C315,'Planificación 2026-1'!G:G,"AF"))&gt;0,"P01"," ")</f>
        <v xml:space="preserve"> </v>
      </c>
      <c r="J315" s="78" t="str">
        <f>IF(SUM(COUNTIFS('Planificación 2026-1'!E:E,"PRINCIPAL",'Planificación 2026-1'!W:W,C315,'Planificación 2026-1'!G:G,"EN"))&gt;0,"P02"," ")</f>
        <v>P02</v>
      </c>
      <c r="K315" s="78" t="str">
        <f>IF(SUM(COUNTIFS('Planificación 2026-1'!E:E,"PRINCIPAL",'Planificación 2026-1'!W:W,C315,'Planificación 2026-1'!G:G,"IS"))&gt;0,"P03"," ")</f>
        <v xml:space="preserve"> </v>
      </c>
      <c r="L315" s="78" t="str">
        <f>IF(SUM(COUNTIFS('Planificación 2026-1'!E:E,"PRINCIPAL",'Planificación 2026-1'!W:W,C315,'Planificación 2026-1'!G:G,"PS"))&gt;0,"P04"," ")</f>
        <v xml:space="preserve"> </v>
      </c>
      <c r="M315" s="78"/>
      <c r="N315" s="78" t="str">
        <f>IF(SUM(COUNTIFS('Planificación 2026-1'!E:E,"PRINCIPAL",'Planificación 2026-1'!W:W,C315,'Planificación 2026-1'!G:G,"IN"))&gt;0,"P06"," ")</f>
        <v xml:space="preserve"> </v>
      </c>
      <c r="O315" s="78" t="str">
        <f>IF(SUM(COUNTIFS('Planificación 2026-1'!E:E,"PRINCIPAL",'Planificación 2026-1'!W:W,C315,'Planificación 2026-1'!G:G,"CA"))&gt;0,"P07"," ")</f>
        <v xml:space="preserve"> </v>
      </c>
      <c r="P315" s="78" t="str">
        <f>IF(SUM(COUNTIFS('Planificación 2026-1'!E:E,"PRINCIPAL",'Planificación 2026-1'!W:W,C315,'Planificación 2026-1'!G:G,"DE"))&gt;0,"P08"," ")</f>
        <v xml:space="preserve"> </v>
      </c>
      <c r="Q315" s="78" t="str">
        <f>IF(SUM(COUNTIFS('Planificación 2026-1'!E:E,"PRINCIPAL",'Planificación 2026-1'!W:W,C315,'Planificación 2026-1'!G:G,"OB"))&gt;0,"P09"," ")</f>
        <v xml:space="preserve"> </v>
      </c>
      <c r="R315" s="78" t="str">
        <f>IF(SUM(COUNTIFS('Planificación 2026-1'!E:E,"PRINCIPAL",'Planificación 2026-1'!W:W,C315,'Planificación 2026-1'!G:G,"MH"))&gt;0,"P31"," ")</f>
        <v xml:space="preserve"> </v>
      </c>
      <c r="S315" s="78" t="str">
        <f>IF(SUM(COUNTIFS('Planificación 2026-1'!E:E,"PRINCIPAL",'Planificación 2026-1'!W:W,C315,'Planificación 2026-1'!G:G,"IC"))&gt;0,"P32"," ")</f>
        <v xml:space="preserve"> </v>
      </c>
      <c r="T315" s="78" t="str">
        <f>IF(SUM(COUNTIFS('Planificación 2026-1'!E:E,"PRINCIPAL",'Planificación 2026-1'!W:W,C315,'Planificación 2026-1'!G:G,"AR"))&gt;0,"P34"," ")</f>
        <v xml:space="preserve"> </v>
      </c>
      <c r="U315" s="78" t="str">
        <f>IF(SUM(COUNTIFS('Planificación 2026-1'!E:E,"PRINCIPAL",'Planificación 2026-1'!W:W,C315,'Planificación 2026-1'!G:G,"T1"))&gt;0,"P35"," ")</f>
        <v xml:space="preserve"> </v>
      </c>
      <c r="V315" s="78" t="str">
        <f>IF(SUM(COUNTIFS('Planificación 2026-1'!E:E,"PRINCIPAL",'Planificación 2026-1'!W:W,C315,'Planificación 2026-1'!G:G,"T3"))&gt;0,"P36"," ")</f>
        <v xml:space="preserve"> </v>
      </c>
      <c r="W315" s="78" t="str">
        <f>IF(SUM(COUNTIFS('Planificación 2026-1'!E:E,"PRINCIPAL",'Planificación 2026-1'!W:W,C315,'Planificación 2026-1'!G:G,"T2"))&gt;0,"P37"," ")</f>
        <v xml:space="preserve"> </v>
      </c>
      <c r="X315" s="78" t="str">
        <f>IF(SUM(COUNTIFS('Planificación 2026-1'!E:E,"PRINCIPAL",'Planificación 2026-1'!W:W,C315,'Planificación 2026-1'!G:G,"AE"))&gt;0,"P38"," ")</f>
        <v xml:space="preserve"> </v>
      </c>
      <c r="Y315" s="78" t="str">
        <f>IF(SUM(COUNTIFS('Planificación 2026-1'!E:E,"PRINCIPAL",'Planificación 2026-1'!W:W,C315,'Planificación 2026-1'!G:G,"T4"))&gt;0,"P55"," ")</f>
        <v xml:space="preserve"> </v>
      </c>
      <c r="Z315" s="78" t="str">
        <f>IF(SUM(COUNTIFS('Planificación 2026-1'!E:E,"FILIAL",'Planificación 2026-1'!W:W,C315,'Planificación 2026-1'!G:G,"AF"))&gt;0," P01"," ")</f>
        <v xml:space="preserve"> </v>
      </c>
      <c r="AA315" s="78" t="str">
        <f>IF(SUM(COUNTIFS('Planificación 2026-1'!E:E,"FILIAL",'Planificación 2026-1'!W:W,C315,'Planificación 2026-1'!G:G,"EN"))&gt;0,"P02"," ")</f>
        <v xml:space="preserve"> </v>
      </c>
      <c r="AB315" s="78" t="str">
        <f>IF(SUM(COUNTIFS('Planificación 2026-1'!E:E,"FILIAL",'Planificación 2026-1'!W:W,C315,'Planificación 2026-1'!G:G,"IS"))&gt;0,"P03"," ")</f>
        <v xml:space="preserve"> </v>
      </c>
      <c r="AC315" s="78" t="str">
        <f>IF(SUM(COUNTIFS('Planificación 2026-1'!E:E,"FILIAL",'Planificación 2026-1'!W:W,C315,'Planificación 2026-1'!G:G,"PS"))&gt;0,"P04"," ")</f>
        <v xml:space="preserve"> </v>
      </c>
      <c r="AD315" s="78"/>
      <c r="AE315" s="78" t="str">
        <f>IF(SUM(COUNTIFS('Planificación 2026-1'!E:E,"FILIAL",'Planificación 2026-1'!W:W,C315,'Planificación 2026-1'!G:G,"IN"))&gt;0,"P06"," ")</f>
        <v xml:space="preserve"> </v>
      </c>
      <c r="AF315" s="78" t="str">
        <f>IF(SUM(COUNTIFS('Planificación 2026-1'!E:E,"FILIAL",'Planificación 2026-1'!W:W,C315,'Planificación 2026-1'!G:G,"CA"))&gt;0,"P07"," ")</f>
        <v xml:space="preserve"> </v>
      </c>
      <c r="AG315" s="78" t="str">
        <f>IF(SUM(COUNTIFS('Planificación 2026-1'!E:E,"FILIAL",'Planificación 2026-1'!W:W,C315,'Planificación 2026-1'!G:G,"DE"))&gt;0,"P08"," ")</f>
        <v xml:space="preserve"> </v>
      </c>
      <c r="AH315" s="78" t="str">
        <f>IF(SUM(COUNTIFS('Planificación 2026-1'!E:E,"FILIAL",'Planificación 2026-1'!W:W,C315,'Planificación 2026-1'!G:G,"OB"))&gt;0,"P09"," ")</f>
        <v xml:space="preserve"> </v>
      </c>
      <c r="AI315" s="78" t="str">
        <f>IF(SUM(COUNTIFS('Planificación 2026-1'!E:E,"FILIAL",'Planificación 2026-1'!W:W,C315,'Planificación 2026-1'!G:G,"MH"))&gt;0,"P31"," ")</f>
        <v xml:space="preserve"> </v>
      </c>
      <c r="AJ315" s="78" t="str">
        <f>IF(SUM(COUNTIFS('Planificación 2026-1'!E:E,"FILIAL",'Planificación 2026-1'!W:W,C315,'Planificación 2026-1'!G:G,"IC"))&gt;0,"P32"," ")</f>
        <v xml:space="preserve"> </v>
      </c>
      <c r="AK315" s="78" t="str">
        <f>IF(SUM(COUNTIFS('Planificación 2026-1'!E:E,"FILIAL",'Planificación 2026-1'!W:W,C315,'Planificación 2026-1'!G:G,"AR"))&gt;0,"P34"," ")</f>
        <v xml:space="preserve"> </v>
      </c>
      <c r="AL315" s="78" t="str">
        <f>IF(SUM(COUNTIFS('Planificación 2026-1'!E:E,"FILIAL",'Planificación 2026-1'!W:W,C315,'Planificación 2026-1'!G:G,"T1"))&gt;0,"P35"," ")</f>
        <v xml:space="preserve"> </v>
      </c>
      <c r="AM315" s="78" t="str">
        <f>IF(SUM(COUNTIFS('Planificación 2026-1'!E:E,"FILIAL",'Planificación 2026-1'!W:W,C315,'Planificación 2026-1'!G:G,"T3"))&gt;0,"P36"," ")</f>
        <v xml:space="preserve"> </v>
      </c>
      <c r="AN315" s="78" t="str">
        <f>IF(SUM(COUNTIFS('Planificación 2026-1'!E:E,"FILIAL",'Planificación 2026-1'!W:W,C315,'Planificación 2026-1'!G:G,"T2"))&gt;0,"P37"," ")</f>
        <v xml:space="preserve"> </v>
      </c>
      <c r="AO315" s="78" t="str">
        <f>IF(SUM(COUNTIFS('Planificación 2026-1'!E:E,"FILIAL",'Planificación 2026-1'!W:W,C315,'Planificación 2026-1'!G:G,"AE"))&gt;0,"P38"," ")</f>
        <v xml:space="preserve"> </v>
      </c>
      <c r="AP315" s="78" t="str">
        <f>IF(SUM(COUNTIFS('Planificación 2026-1'!E:E,"FILIAL",'Planificación 2026-1'!W:W,C315,'Planificación 2026-1'!G:G,"T4"))&gt;0,"P55"," ")</f>
        <v xml:space="preserve"> </v>
      </c>
      <c r="AQ315" s="78" t="str">
        <f>IF(SUM(COUNTIFS('Planificación 2026-1'!E:E,"SUNAMPE",'Planificación 2026-1'!W:W,C315,'Planificación 2026-1'!G:G,"AF"))&gt;0," P01"," ")</f>
        <v xml:space="preserve"> </v>
      </c>
      <c r="AR315" s="78" t="str">
        <f>IF(SUM(COUNTIFS('Planificación 2026-1'!E:E,"SUNAMPE",'Planificación 2026-1'!W:W,C315,'Planificación 2026-1'!G:G,"EN"))&gt;0,"P02"," ")</f>
        <v xml:space="preserve"> </v>
      </c>
      <c r="AS315" s="78" t="str">
        <f>IF(SUM(COUNTIFS('Planificación 2026-1'!E:E,"SUNAMPE",'Planificación 2026-1'!W:W,C315,'Planificación 2026-1'!G:G,"IS"))&gt;0,"P03"," ")</f>
        <v xml:space="preserve"> </v>
      </c>
      <c r="AT315" s="78" t="str">
        <f>IF(SUM(COUNTIFS('Planificación 2026-1'!E:E,"SUNAMPE",'Planificación 2026-1'!W:W,C315,'Planificación 2026-1'!G:G,"PS"))&gt;0,"P04"," ")</f>
        <v xml:space="preserve"> </v>
      </c>
      <c r="AU315" s="78"/>
      <c r="AV315" s="78" t="str">
        <f>IF(SUM(COUNTIFS('Planificación 2026-1'!E:E,"SUNAMPE",'Planificación 2026-1'!W:W,C315,'Planificación 2026-1'!G:G,"IN"))&gt;0,"P06"," ")</f>
        <v xml:space="preserve"> </v>
      </c>
      <c r="AW315" s="78" t="str">
        <f>IF(SUM(COUNTIFS('Planificación 2026-1'!E:E,"SUNAMPE",'Planificación 2026-1'!W:W,C315,'Planificación 2026-1'!G:G,"CA"))&gt;0,"P07"," ")</f>
        <v xml:space="preserve"> </v>
      </c>
      <c r="AX315" s="78" t="str">
        <f>IF(SUM(COUNTIFS('Planificación 2026-1'!E:E,"SUNAMPE",'Planificación 2026-1'!W:W,C315,'Planificación 2026-1'!G:G,"DE"))&gt;0,"P08"," ")</f>
        <v xml:space="preserve"> </v>
      </c>
      <c r="AY315" s="78" t="str">
        <f>IF(SUM(COUNTIFS('Planificación 2026-1'!E:E,"SUNAMPE",'Planificación 2026-1'!W:W,C315,'Planificación 2026-1'!G:G,"OB"))&gt;0,"P09"," ")</f>
        <v xml:space="preserve"> </v>
      </c>
      <c r="AZ315" s="78" t="str">
        <f>IF(SUM(COUNTIFS('Planificación 2026-1'!E:E,"SUNAMPE",'Planificación 2026-1'!W:W,C315,'Planificación 2026-1'!G:G,"MH"))&gt;0,"P31"," ")</f>
        <v xml:space="preserve"> </v>
      </c>
      <c r="BA315" s="78" t="str">
        <f>IF(SUM(COUNTIFS('Planificación 2026-1'!E:E,"SUNAMPE",'Planificación 2026-1'!W:W,C315,'Planificación 2026-1'!G:G,"IC"))&gt;0,"P32"," ")</f>
        <v xml:space="preserve"> </v>
      </c>
      <c r="BB315" s="78" t="str">
        <f>IF(SUM(COUNTIFS('Planificación 2026-1'!E:E,"SUNAMPE",'Planificación 2026-1'!W:W,C315,'Planificación 2026-1'!G:G,"AR"))&gt;0,"P34"," ")</f>
        <v xml:space="preserve"> </v>
      </c>
      <c r="BC315" s="78" t="str">
        <f>IF(SUM(COUNTIFS('Planificación 2026-1'!E:E,"SUNAMPE",'Planificación 2026-1'!W:W,C315,'Planificación 2026-1'!G:G,"T1"))&gt;0,"P35"," ")</f>
        <v xml:space="preserve"> </v>
      </c>
      <c r="BD315" s="78" t="str">
        <f>IF(SUM(COUNTIFS('Planificación 2026-1'!E:E,"SUNAMPE",'Planificación 2026-1'!W:W,C315,'Planificación 2026-1'!G:G,"T3"))&gt;0,"P36"," ")</f>
        <v xml:space="preserve"> </v>
      </c>
      <c r="BE315" s="78" t="str">
        <f>IF(SUM(COUNTIFS('Planificación 2026-1'!E:E,"SUNAMPE",'Planificación 2026-1'!W:W,C315,'Planificación 2026-1'!G:G,"T2"))&gt;0,"P37"," ")</f>
        <v xml:space="preserve"> </v>
      </c>
      <c r="BF315" s="78" t="str">
        <f>IF(SUM(COUNTIFS('Planificación 2026-1'!E:E,"SUNAMPE",'Planificación 2026-1'!W:W,C315,'Planificación 2026-1'!G:G,"AE"))&gt;0,"P38"," ")</f>
        <v xml:space="preserve"> </v>
      </c>
      <c r="BG315" s="78" t="str">
        <f>IF(SUM(COUNTIFS('Planificación 2026-1'!E:E,"SUNAMPE",'Planificación 2026-1'!W:W,C315,'Planificación 2026-1'!G:G,"T4"))&gt;0,"P55"," ")</f>
        <v xml:space="preserve"> </v>
      </c>
      <c r="BH315" s="78" t="str">
        <f>IF(SUM(COUNTIFS('Planificación 2026-1'!E:E,"HUAURA",'Planificación 2026-1'!W:W,C315,'Planificación 2026-1'!G:G,"AF"))&gt;0," P01"," ")</f>
        <v xml:space="preserve"> </v>
      </c>
      <c r="BI315" s="78" t="str">
        <f>IF(SUM(COUNTIFS('Planificación 2026-1'!E:E,"HUAURA",'Planificación 2026-1'!W:W,C315,'Planificación 2026-1'!G:G,"EN"))&gt;0,"P02"," ")</f>
        <v>P02</v>
      </c>
      <c r="BJ315" s="78" t="str">
        <f>IF(SUM(COUNTIFS('Planificación 2026-1'!E:E,"HUAURA",'Planificación 2026-1'!W:W,C315,'Planificación 2026-1'!G:G,"IS"))&gt;0,"P03"," ")</f>
        <v xml:space="preserve"> </v>
      </c>
      <c r="BK315" s="78" t="str">
        <f>IF(SUM(COUNTIFS('Planificación 2026-1'!E:E,"HUAURA",'Planificación 2026-1'!W:W,C315,'Planificación 2026-1'!G:G,"PS"))&gt;0,"P04"," ")</f>
        <v>P04</v>
      </c>
      <c r="BL315" s="78"/>
      <c r="BM315" s="78" t="str">
        <f>IF(SUM(COUNTIFS('Planificación 2026-1'!E:E,"HUAURA",'Planificación 2026-1'!W:W,C315,'Planificación 2026-1'!G:G,"IN"))&gt;0,"P06"," ")</f>
        <v xml:space="preserve"> </v>
      </c>
      <c r="BN315" s="78" t="str">
        <f>IF(SUM(COUNTIFS('Planificación 2026-1'!E:E,"HUAURA",'Planificación 2026-1'!W:W,C315,'Planificación 2026-1'!G:G,"CA"))&gt;0,"P07"," ")</f>
        <v xml:space="preserve"> </v>
      </c>
      <c r="BO315" s="78" t="str">
        <f>IF(SUM(COUNTIFS('Planificación 2026-1'!E:E,"HUAURA",'Planificación 2026-1'!W:W,C315,'Planificación 2026-1'!G:G,"DE"))&gt;0,"P08"," ")</f>
        <v xml:space="preserve"> </v>
      </c>
      <c r="BP315" s="78" t="str">
        <f>IF(SUM(COUNTIFS('Planificación 2026-1'!E:E,"HUAURA",'Planificación 2026-1'!W:W,C315,'Planificación 2026-1'!G:G,"OB"))&gt;0,"P09"," ")</f>
        <v xml:space="preserve"> </v>
      </c>
      <c r="BQ315" s="78" t="str">
        <f>IF(SUM(COUNTIFS('Planificación 2026-1'!E:E,"HUAURA",'Planificación 2026-1'!W:W,C315,'Planificación 2026-1'!G:G,"MH"))&gt;0,"P31"," ")</f>
        <v xml:space="preserve"> </v>
      </c>
      <c r="BR315" s="78" t="str">
        <f>IF(SUM(COUNTIFS('Planificación 2026-1'!E:E,"HUAURA",'Planificación 2026-1'!W:W,C315,'Planificación 2026-1'!G:G,"IC"))&gt;0,"P32"," ")</f>
        <v xml:space="preserve"> </v>
      </c>
      <c r="BS315" s="78" t="str">
        <f>IF(SUM(COUNTIFS('Planificación 2026-1'!E:E,"HUAURA",'Planificación 2026-1'!W:W,C315,'Planificación 2026-1'!G:G,"AR"))&gt;0,"P34"," ")</f>
        <v xml:space="preserve"> </v>
      </c>
      <c r="BT315" s="78" t="str">
        <f>IF(SUM(COUNTIFS('Planificación 2026-1'!E:E,"HUAURA",'Planificación 2026-1'!W:W,C315,'Planificación 2026-1'!G:G,"T1"))&gt;0,"P35"," ")</f>
        <v xml:space="preserve"> </v>
      </c>
      <c r="BU315" s="78" t="str">
        <f>IF(SUM(COUNTIFS('Planificación 2026-1'!E:E,"HUAURA",'Planificación 2026-1'!W:W,C315,'Planificación 2026-1'!G:G,"T3"))&gt;0,"P36"," ")</f>
        <v xml:space="preserve"> </v>
      </c>
      <c r="BV315" s="78" t="str">
        <f>IF(SUM(COUNTIFS('Planificación 2026-1'!E:E,"HUAURA",'Planificación 2026-1'!W:W,C315,'Planificación 2026-1'!G:G,"T2"))&gt;0,"P37"," ")</f>
        <v xml:space="preserve"> </v>
      </c>
      <c r="BW315" s="78" t="str">
        <f>IF(SUM(COUNTIFS('Planificación 2026-1'!E:E,"HUAURA",'Planificación 2026-1'!W:W,C315,'Planificación 2026-1'!G:G,"AE"))&gt;0,"P38"," ")</f>
        <v xml:space="preserve"> </v>
      </c>
      <c r="BX315" s="78" t="str">
        <f>IF(SUM(COUNTIFS('Planificación 2026-1'!E:E,"HUAURA",'Planificación 2026-1'!W:W,C315,'Planificación 2026-1'!G:G,"T4"))&gt;0,"P55"," ")</f>
        <v xml:space="preserve"> </v>
      </c>
      <c r="BY315" s="79">
        <f>SUMIFS('Planificación 2026-1'!R:R,'Planificación 2026-1'!W:W,C315,'Planificación 2026-1'!G:G,"AF",'Planificación 2026-1'!H:H,"&gt;2")</f>
        <v>0</v>
      </c>
      <c r="BZ315" s="79">
        <f>SUMIFS('Planificación 2026-1'!R:R,'Planificación 2026-1'!W:W,C315,'Planificación 2026-1'!G:G,"EN",'Planificación 2026-1'!H:H,"&gt;2")</f>
        <v>20</v>
      </c>
      <c r="CA315" s="79">
        <f>SUMIFS('Planificación 2026-1'!R:R,'Planificación 2026-1'!W:W,C315,'Planificación 2026-1'!G:G,"IS",'Planificación 2026-1'!H:H,"&gt;2")</f>
        <v>0</v>
      </c>
      <c r="CB315" s="79">
        <f>SUMIFS('Planificación 2026-1'!R:R,'Planificación 2026-1'!W:W,C315,'Planificación 2026-1'!G:G,"PS",'Planificación 2026-1'!H:H,"&gt;2")</f>
        <v>12</v>
      </c>
      <c r="CC315" s="79">
        <f>SUMIFS('Planificación 2026-1'!R:R,'Planificación 2026-1'!W:W,C315,'Planificación 2026-1'!G:G,"IN",'Planificación 2026-1'!H:H,"&gt;2")</f>
        <v>0</v>
      </c>
      <c r="CD315" s="79">
        <f>SUMIFS('Planificación 2026-1'!R:R,'Planificación 2026-1'!W:W,C315,'Planificación 2026-1'!G:G,"CA",'Planificación 2026-1'!H:H,"&gt;2")</f>
        <v>0</v>
      </c>
      <c r="CE315" s="79">
        <f>SUMIFS('Planificación 2026-1'!R:R,'Planificación 2026-1'!W:W,C315,'Planificación 2026-1'!G:G,"DE",'Planificación 2026-1'!H:H,"&gt;2")</f>
        <v>0</v>
      </c>
      <c r="CF315" s="79">
        <f>SUMIFS('Planificación 2026-1'!R:R,'Planificación 2026-1'!W:W,C315,'Planificación 2026-1'!G:G,"OB",'Planificación 2026-1'!H:H,"&gt;2")</f>
        <v>0</v>
      </c>
      <c r="CG315" s="79">
        <f>SUMIFS('Planificación 2026-1'!R:R,'Planificación 2026-1'!W:W,C315,'Planificación 2026-1'!G:G,"MH",'Planificación 2026-1'!H:H,"&gt;2")</f>
        <v>0</v>
      </c>
      <c r="CH315" s="79">
        <f>SUMIFS('Planificación 2026-1'!R:R,'Planificación 2026-1'!W:W,C315,'Planificación 2026-1'!G:G,"IC",'Planificación 2026-1'!H:H,"&gt;2")</f>
        <v>0</v>
      </c>
      <c r="CI315" s="79">
        <f>SUMIFS('Planificación 2026-1'!R:R,'Planificación 2026-1'!W:W,C315,'Planificación 2026-1'!G:G,"AR",'Planificación 2026-1'!H:H,"&gt;2")</f>
        <v>0</v>
      </c>
      <c r="CJ315" s="79">
        <f>SUMIFS('Planificación 2026-1'!R:R,'Planificación 2026-1'!W:W,C315,'Planificación 2026-1'!G:G,"T1",'Planificación 2026-1'!H:H,"&gt;2")</f>
        <v>0</v>
      </c>
      <c r="CK315" s="79">
        <f>SUMIFS('Planificación 2026-1'!R:R,'Planificación 2026-1'!W:W,C315,'Planificación 2026-1'!G:G,"T3",'Planificación 2026-1'!H:H,"&gt;2")</f>
        <v>0</v>
      </c>
      <c r="CL315" s="79">
        <f>SUMIFS('Planificación 2026-1'!R:R,'Planificación 2026-1'!W:W,C315,'Planificación 2026-1'!G:G,"T2",'Planificación 2026-1'!H:H,"&gt;2")</f>
        <v>0</v>
      </c>
      <c r="CM315" s="79">
        <f>SUMIFS('Planificación 2026-1'!R:R,'Planificación 2026-1'!W:W,C315,'Planificación 2026-1'!G:G,"AE",'Planificación 2026-1'!H:H,"&gt;2")</f>
        <v>0</v>
      </c>
      <c r="CN315" s="79">
        <f>SUMIFS('Planificación 2026-1'!R:R,'Planificación 2026-1'!W:W,C315,'Planificación 2026-1'!G:G,"T4",'Planificación 2026-1'!H:H,"&gt;2")</f>
        <v>0</v>
      </c>
      <c r="CO315" s="79">
        <f>SUMIFS('Planificación 2026-1'!R:R,'Planificación 2026-1'!W:W,C315,'Planificación 2026-1'!G:G,"AF",'Planificación 2026-1'!H:H,"&lt;3")</f>
        <v>0</v>
      </c>
      <c r="CP315" s="79">
        <f>SUMIFS('Planificación 2026-1'!R:R,'Planificación 2026-1'!W:W,C315,'Planificación 2026-1'!G:G,"EN",'Planificación 2026-1'!H:H,"&lt;3")</f>
        <v>0</v>
      </c>
      <c r="CQ315" s="79">
        <f>SUMIFS('Planificación 2026-1'!R:R,'Planificación 2026-1'!W:W,C315,'Planificación 2026-1'!G:G,"IS",'Planificación 2026-1'!H:H,"&lt;3")</f>
        <v>0</v>
      </c>
      <c r="CR315" s="79">
        <f>SUMIFS('Planificación 2026-1'!R:R,'Planificación 2026-1'!W:W,C315,'Planificación 2026-1'!G:G,"PS",'Planificación 2026-1'!H:H,"&lt;3")</f>
        <v>0</v>
      </c>
      <c r="CS315" s="79">
        <f>SUMIFS('Planificación 2026-1'!R:R,'Planificación 2026-1'!W:W,C315,'Planificación 2026-1'!G:G,"IN",'Planificación 2026-1'!H:H,"&lt;3")</f>
        <v>0</v>
      </c>
      <c r="CT315" s="79">
        <f>SUMIFS('Planificación 2026-1'!R:R,'Planificación 2026-1'!W:W,C315,'Planificación 2026-1'!G:G,"CA",'Planificación 2026-1'!H:H,"&lt;3")</f>
        <v>0</v>
      </c>
      <c r="CU315" s="79">
        <f>SUMIFS('Planificación 2026-1'!R:R,'Planificación 2026-1'!W:W,C315,'Planificación 2026-1'!G:G,"DE",'Planificación 2026-1'!H:H,"&lt;3")</f>
        <v>0</v>
      </c>
      <c r="CV315" s="79">
        <f>SUMIFS('Planificación 2026-1'!R:R,'Planificación 2026-1'!W:W,C315,'Planificación 2026-1'!G:G,"OB",'Planificación 2026-1'!H:H,"&lt;3")</f>
        <v>0</v>
      </c>
      <c r="CW315" s="79">
        <f>SUMIFS('Planificación 2026-1'!R:R,'Planificación 2026-1'!W:W,C315,'Planificación 2026-1'!G:G,"MH",'Planificación 2026-1'!H:H,"&lt;3")</f>
        <v>0</v>
      </c>
      <c r="CX315" s="79">
        <f>SUMIFS('Planificación 2026-1'!R:R,'Planificación 2026-1'!W:W,C315,'Planificación 2026-1'!G:G,"IC",'Planificación 2026-1'!H:H,"&lt;3")</f>
        <v>0</v>
      </c>
      <c r="CY315" s="79">
        <f>SUMIFS('Planificación 2026-1'!R:R,'Planificación 2026-1'!W:W,C315,'Planificación 2026-1'!G:G,"AR",'Planificación 2026-1'!H:H,"&lt;3")</f>
        <v>0</v>
      </c>
      <c r="CZ315" s="79">
        <f>SUMIFS('Planificación 2026-1'!R:R,'Planificación 2026-1'!W:W,C315,'Planificación 2026-1'!G:G,"T1",'Planificación 2026-1'!H:H,"&lt;3")</f>
        <v>0</v>
      </c>
      <c r="DA315" s="79">
        <f>SUMIFS('Planificación 2026-1'!R:R,'Planificación 2026-1'!W:W,C315,'Planificación 2026-1'!G:G,"T3",'Planificación 2026-1'!H:H,"&lt;3")</f>
        <v>0</v>
      </c>
      <c r="DB315" s="79">
        <f>SUMIFS('Planificación 2026-1'!R:R,'Planificación 2026-1'!W:W,C315,'Planificación 2026-1'!G:G,"T2",'Planificación 2026-1'!H:H,"&lt;3")</f>
        <v>0</v>
      </c>
      <c r="DC315" s="79">
        <f>SUMIFS('Planificación 2026-1'!R:R,'Planificación 2026-1'!W:W,C315,'Planificación 2026-1'!G:G,"AE",'Planificación 2026-1'!H:H,"&lt;3")</f>
        <v>0</v>
      </c>
      <c r="DD315" s="79">
        <f>SUMIFS('Planificación 2026-1'!R:R,'Planificación 2026-1'!W:W,C315,'Planificación 2026-1'!G:G,"T4",'Planificación 2026-1'!H:H,"&lt;3")</f>
        <v>0</v>
      </c>
      <c r="DE315" s="78" t="str">
        <f t="shared" ref="DE315" si="88">TRIM(CONCATENATE(I315,J315,K315,L315,M315,N315,O315,P315,Q315,R315,S315,T315,U315,V315,W315,X315,Y315))</f>
        <v>P02</v>
      </c>
      <c r="DF315" s="30">
        <f>IF(C315="","",SUMIFS('Planificación 2026-1'!R:R,'Planificación 2026-1'!W:W,C315,'Planificación 2026-1'!E:E,"PRINCIPAL",'Planificación 2026-1'!X:X,"VIRTUAL"))</f>
        <v>4</v>
      </c>
      <c r="DG315" s="30">
        <f>IF(C315="","",SUMIFS('Planificación 2026-1'!R:R,'Planificación 2026-1'!W:W,C315,'Planificación 2026-1'!E:E,"PRINCIPAL",'Planificación 2026-1'!X:X,"PRESENCIAL"))</f>
        <v>0</v>
      </c>
      <c r="DH315" s="30">
        <f>IF(C315="","",SUMIFS('Planificación 2026-1'!R:R,'Planificación 2026-1'!W:W,C315,'Planificación 2026-1'!E:E,"PRINCIPAL",'Planificación 2026-1'!X:X,"HIBRIDO PRESENCIAL"))</f>
        <v>0</v>
      </c>
      <c r="DI315" s="78" t="str">
        <f t="shared" ref="DI315" si="89">TRIM(CONCATENATE(Z315,AA315,AB315,AC315,AD315,AE315,AF315,AG315,AH315,AI315,AJ315,AK315,AL315,AM315,AN315,AO315,AP315))</f>
        <v/>
      </c>
      <c r="DJ315" s="78">
        <f>IF(C315="","",SUMIFS('Planificación 2026-1'!R:R,'Planificación 2026-1'!W:W,C315,'Planificación 2026-1'!E:E,"FILIAL",'Planificación 2026-1'!X:X,"VIRTUAL"))</f>
        <v>0</v>
      </c>
      <c r="DK315" s="80">
        <f>IF(C315="","",SUMIFS('Planificación 2026-1'!R:R,'Planificación 2026-1'!W:W,C315,'Planificación 2026-1'!E:E,"FILIAL",'Planificación 2026-1'!X:X,"PRESENCIAL"))</f>
        <v>0</v>
      </c>
      <c r="DL315" s="42">
        <f>IF(C315="","",SUMIFS('Planificación 2026-1'!R:R,'Planificación 2026-1'!W:W,C315,'Planificación 2026-1'!E:E,"FILIAL",'Planificación 2026-1'!X:X,"HIBRIDO PRESENCIAL"))</f>
        <v>0</v>
      </c>
      <c r="DM315" s="81" t="str">
        <f t="shared" ref="DM315" si="90">TRIM(CONCATENATE(AQ315,AR315,AS315,AT315,AU315,AV315,AW315,AX315,AY315,AZ315,BA315,BB315,BC315,BD315,BE315,BF315,BG315))</f>
        <v/>
      </c>
      <c r="DN315" s="78">
        <f>IF(C315="","",SUMIFS('Planificación 2026-1'!R:R,'Planificación 2026-1'!W:W,C315,'Planificación 2026-1'!E:E,"SUNAMPE",'Planificación 2026-1'!X:X,"VIRTUAL"))</f>
        <v>0</v>
      </c>
      <c r="DO315" s="42">
        <f>IF(C315="","",SUMIFS('Planificación 2026-1'!R:R,'Planificación 2026-1'!W:W,C315,'Planificación 2026-1'!E:E,"SUNAMPE",'Planificación 2026-1'!X:X,"PRESENCIAL"))</f>
        <v>0</v>
      </c>
      <c r="DP315" s="81" t="str">
        <f t="shared" ref="DP315" si="91">TRIM(CONCATENATE(BH315,BI315,BJ315,BK315,BL315,BM315,BN315,BO315,BP315,BQ315,BR315,BS315,BT315,BU315,BV315,BW315,BX315))</f>
        <v>P02 P04</v>
      </c>
      <c r="DQ315" s="78">
        <f>IF(C315="","",SUMIFS('Planificación 2026-1'!R:R,'Planificación 2026-1'!W:W,C315,'Planificación 2026-1'!E:E,"HUAURA",'Planificación 2026-1'!X:X,"VIRTUAL"))</f>
        <v>0</v>
      </c>
      <c r="DR315" s="42">
        <f>IF(C315="","",SUMIFS('Planificación 2026-1'!R:R,'Planificación 2026-1'!W:W,C315,'Planificación 2026-1'!E:E,"HUAURA",'Planificación 2026-1'!X:X,"PRESENCIAL"))</f>
        <v>28</v>
      </c>
      <c r="DS315" s="48">
        <f>SUMIFS('Planificación 2026-1'!R:R,'Planificación 2026-1'!W:W,C315,'Planificación 2026-1'!E:E,"PRINCIPAL",'Planificación 2026-1'!X:X,"VIRTUAL",'Planificación 2026-1'!H:H,"&gt;2")</f>
        <v>4</v>
      </c>
      <c r="DT315" s="48">
        <f>SUMIFS('Planificación 2026-1'!R:R,'Planificación 2026-1'!W:W,C315,'Planificación 2026-1'!E:E,"PRINCIPAL",'Planificación 2026-1'!X:X,"&lt;&gt;VIRTUAL",'Planificación 2026-1'!H:H,"&gt;2")</f>
        <v>0</v>
      </c>
      <c r="DU315" s="48">
        <f>SUMIFS('Planificación 2026-1'!R:R,'Planificación 2026-1'!W:W,C315,'Planificación 2026-1'!E:E,"SUNAMPE",'Planificación 2026-1'!X:X,"VIRTUAL",'Planificación 2026-1'!H:H,"&gt;2")</f>
        <v>0</v>
      </c>
      <c r="DV315" s="48">
        <f>SUMIFS('Planificación 2026-1'!R:R,'Planificación 2026-1'!W:W,C315,'Planificación 2026-1'!E:E,"SUNAMPE",'Planificación 2026-1'!X:X,"&lt;&gt;VIRTUAL",'Planificación 2026-1'!H:H,"&gt;2")</f>
        <v>0</v>
      </c>
      <c r="DW315" s="48">
        <f>SUMIFS('Planificación 2026-1'!R:R,'Planificación 2026-1'!W:W,C315,'Planificación 2026-1'!E:E,"FILIAL",'Planificación 2026-1'!X:X,"VIRTUAL",'Planificación 2026-1'!H:H,"&gt;2")</f>
        <v>0</v>
      </c>
      <c r="DX315" s="48">
        <f>SUMIFS('Planificación 2026-1'!R:R,'Planificación 2026-1'!W:W,C315,'Planificación 2026-1'!E:E,"FILIAL",'Planificación 2026-1'!X:X,"&lt;&gt;VIRTUAL",'Planificación 2026-1'!H:H,"&gt;2")</f>
        <v>0</v>
      </c>
      <c r="DY315" s="48">
        <f>SUMIFS('Planificación 2026-1'!R:R,'Planificación 2026-1'!W:W,C315,'Planificación 2026-1'!E:E,"PORUMA",'Planificación 2026-1'!X:X,"VIRTUAL",'Planificación 2026-1'!H:H,"&gt;2")</f>
        <v>0</v>
      </c>
      <c r="DZ315" s="48">
        <f>SUMIFS('Planificación 2026-1'!R:R,'Planificación 2026-1'!W:W,C315,'Planificación 2026-1'!E:E,"PORUMA",'Planificación 2026-1'!X:X,"&lt;&gt;VIRTUAL",'Planificación 2026-1'!H:H,"&gt;2")</f>
        <v>0</v>
      </c>
      <c r="EA315" s="48">
        <f>SUMIFS('Planificación 2026-1'!R:R,'Planificación 2026-1'!W:W,C315,'Planificación 2026-1'!E:E,"HUAURA",'Planificación 2026-1'!X:X,"VIRTUAL",'Planificación 2026-1'!H:H,"&gt;2")</f>
        <v>0</v>
      </c>
      <c r="EB315" s="48">
        <f>SUMIFS('Planificación 2026-1'!R:R,'Planificación 2026-1'!W:W,C315,'Planificación 2026-1'!E:E,"HUAURA",'Planificación 2026-1'!X:X,"&lt;&gt;VIRTUAL",'Planificación 2026-1'!H:H,"&gt;2")</f>
        <v>28</v>
      </c>
      <c r="EC315" s="48">
        <f>SUMIFS('Planificación 2026-1'!R:R,'Planificación 2026-1'!W:W,C315,'Planificación 2026-1'!E:E,"PRINCIPAL",'Planificación 2026-1'!X:X,"VIRTUAL",'Planificación 2026-1'!H:H,"&lt;3")</f>
        <v>0</v>
      </c>
      <c r="ED315" s="48">
        <f>SUMIFS('Planificación 2026-1'!R:R,'Planificación 2026-1'!W:W,C315,'Planificación 2026-1'!E:E,"PRINCIPAL",'Planificación 2026-1'!X:X,"&lt;&gt;VIRTUAL",'Planificación 2026-1'!H:H,"&lt;3")</f>
        <v>0</v>
      </c>
      <c r="EE315" s="48">
        <f>SUMIFS('Planificación 2026-1'!R:R,'Planificación 2026-1'!W:W,C315,'Planificación 2026-1'!E:E,"SUNAMPE",'Planificación 2026-1'!X:X,"VIRTUAL",'Planificación 2026-1'!H:H,"&lt;3")</f>
        <v>0</v>
      </c>
      <c r="EF315" s="48">
        <f>SUMIFS('Planificación 2026-1'!R:R,'Planificación 2026-1'!W:W,C315,'Planificación 2026-1'!E:E,"SUNAMPE",'Planificación 2026-1'!X:X,"&lt;&gt;VIRTUAL",'Planificación 2026-1'!H:H,"&lt;3")</f>
        <v>0</v>
      </c>
      <c r="EG315" s="48">
        <f>SUMIFS('Planificación 2026-1'!R:R,'Planificación 2026-1'!W:W,C315,'Planificación 2026-1'!E:E,"FILIAL",'Planificación 2026-1'!X:X,"VIRTUAL",'Planificación 2026-1'!H:H,"&lt;3")</f>
        <v>0</v>
      </c>
      <c r="EH315" s="48">
        <f>SUMIFS('Planificación 2026-1'!R:R,'Planificación 2026-1'!W:W,C315,'Planificación 2026-1'!E:E,"FILIAL",'Planificación 2026-1'!X:X,"&lt;&gt;VIRTUAL",'Planificación 2026-1'!H:H,"&lt;3")</f>
        <v>0</v>
      </c>
      <c r="EI315" s="48">
        <f>SUMIFS('Planificación 2026-1'!R:R,'Planificación 2026-1'!W:W,C315,'Planificación 2026-1'!E:E,"PORUMA",'Planificación 2026-1'!X:X,"VIRTUAL",'Planificación 2026-1'!H:H,"&lt;3")</f>
        <v>0</v>
      </c>
      <c r="EJ315" s="48">
        <f>SUMIFS('Planificación 2026-1'!R:R,'Planificación 2026-1'!W:W,C315,'Planificación 2026-1'!E:E,"PORUMA",'Planificación 2026-1'!X:X,"&lt;&gt;VIRTUAL",'Planificación 2026-1'!H:H,"&lt;3")</f>
        <v>0</v>
      </c>
      <c r="EK315" s="48">
        <f>SUMIFS('Planificación 2026-1'!R:R,'Planificación 2026-1'!W:W,C315,'Planificación 2026-1'!E:E,"HUAURA",'Planificación 2026-1'!X:X,"VIRTUAL",'Planificación 2026-1'!H:H,"&lt;3")</f>
        <v>0</v>
      </c>
      <c r="EL315" s="48">
        <f>SUMIFS('Planificación 2026-1'!R:R,'Planificación 2026-1'!W:W,C315,'Planificación 2026-1'!E:E,"HUAURA",'Planificación 2026-1'!X:X,"&lt;&gt;VIRTUAL",'Planificación 2026-1'!H:H,"&lt;3")</f>
        <v>0</v>
      </c>
      <c r="EM315" s="48">
        <f t="shared" ref="EM315" si="92">EG315+DW315+DX315+EH315</f>
        <v>0</v>
      </c>
      <c r="EN315" s="48">
        <f t="shared" ref="EN315" si="93">EL315+EK315+EB315+EA315</f>
        <v>28</v>
      </c>
      <c r="EO315" s="48">
        <f t="shared" ref="EO315" si="94">EI315+EJ315+DZ315+DY315</f>
        <v>0</v>
      </c>
      <c r="EP315" s="48">
        <f t="shared" ref="EP315" si="95">ED315+EC315+DT315+DS315</f>
        <v>4</v>
      </c>
      <c r="EQ315" s="48">
        <f t="shared" ref="EQ315" si="96">EF315+EE315+DV315+DU315</f>
        <v>0</v>
      </c>
      <c r="ER315" s="48"/>
      <c r="ES315" s="48">
        <f t="shared" ref="ES315" si="97">DS315+DW315+EA315+EC315+EG315+EK315+DU315+EE315</f>
        <v>4</v>
      </c>
      <c r="ET315" s="48">
        <f t="shared" ref="ET315" si="98">DT315+DX315+EB315+ED315+EH315+EL315+DV315+EF315</f>
        <v>28</v>
      </c>
      <c r="EU315" s="48" t="b">
        <f t="shared" ref="EU315" si="99">EXACT(SUM(ES315:ET315),D315)</f>
        <v>1</v>
      </c>
      <c r="EV315" s="48" t="str">
        <f t="shared" ref="EV315" si="100">IF(AND(DT315=0,DX315=0,EB315=0),"",IF(COUNTIF(DS315:EB315,"&gt;0")=1,IF(DT315+DS315&gt;0,"SEDE",IF(DX315+DW315&gt;0,"FILIAL","HUAURA")),IF(COUNTIF(DS315:EB315,"&gt;0")=2,IF(AND(DT315+DS315&gt;0,DX315+DW315&gt;0),"SEDE-FILIAL",IF(AND(DT315&gt;0,EB315&gt;0),"SEDE-HUAURA","FILIAL-HUAURA")),"SEDE-FILIAL-HUAURA")))</f>
        <v>FILIAL-HUAURA</v>
      </c>
      <c r="EW315" s="48" t="str">
        <f t="shared" ref="EW315" si="101">IF(ES315=0,"PRESENCIAL",IF(ET315=0,"VIRTUAL",IF(ES315&gt;ET315,"MAS VIRTUAL",IF(ET315&gt;ES315,"MAS PRESENCIAL","AMBOS"))))</f>
        <v>MAS PRESENCIAL</v>
      </c>
    </row>
    <row r="316" spans="2:153" x14ac:dyDescent="0.3">
      <c r="C316" s="48" t="s">
        <v>1149</v>
      </c>
      <c r="D316" s="82">
        <f>SUMIF('Planificación 2026-1'!W:W,C316,'Planificación 2026-1'!R:R)</f>
        <v>0</v>
      </c>
      <c r="E316" s="385" t="s">
        <v>319</v>
      </c>
    </row>
    <row r="317" spans="2:153" x14ac:dyDescent="0.3">
      <c r="C317" s="419" t="s">
        <v>1167</v>
      </c>
      <c r="D317" s="82">
        <f>SUMIF('Planificación 2026-1'!W:W,C317,'Planificación 2026-1'!R:R)</f>
        <v>12</v>
      </c>
      <c r="E317" s="384" t="s">
        <v>319</v>
      </c>
      <c r="F317" t="s">
        <v>437</v>
      </c>
      <c r="G317" t="s">
        <v>431</v>
      </c>
      <c r="H317" s="107" t="s">
        <v>432</v>
      </c>
      <c r="I317" s="77" t="str">
        <f>IF(SUM(COUNTIFS('Planificación 2026-1'!E:E,"PRINCIPAL",'Planificación 2026-1'!W:W,C317,'Planificación 2026-1'!G:G,"AF"))&gt;0,"P01"," ")</f>
        <v xml:space="preserve"> </v>
      </c>
      <c r="J317" s="78" t="str">
        <f>IF(SUM(COUNTIFS('Planificación 2026-1'!E:E,"PRINCIPAL",'Planificación 2026-1'!W:W,C317,'Planificación 2026-1'!G:G,"EN"))&gt;0,"P02"," ")</f>
        <v>P02</v>
      </c>
      <c r="K317" s="78" t="str">
        <f>IF(SUM(COUNTIFS('Planificación 2026-1'!E:E,"PRINCIPAL",'Planificación 2026-1'!W:W,C317,'Planificación 2026-1'!G:G,"IS"))&gt;0,"P03"," ")</f>
        <v xml:space="preserve"> </v>
      </c>
      <c r="L317" s="78" t="str">
        <f>IF(SUM(COUNTIFS('Planificación 2026-1'!E:E,"PRINCIPAL",'Planificación 2026-1'!W:W,C317,'Planificación 2026-1'!G:G,"PS"))&gt;0,"P04"," ")</f>
        <v xml:space="preserve"> </v>
      </c>
      <c r="M317" s="78"/>
      <c r="N317" s="78" t="str">
        <f>IF(SUM(COUNTIFS('Planificación 2026-1'!E:E,"PRINCIPAL",'Planificación 2026-1'!W:W,C317,'Planificación 2026-1'!G:G,"IN"))&gt;0,"P06"," ")</f>
        <v xml:space="preserve"> </v>
      </c>
      <c r="O317" s="78" t="str">
        <f>IF(SUM(COUNTIFS('Planificación 2026-1'!E:E,"PRINCIPAL",'Planificación 2026-1'!W:W,C317,'Planificación 2026-1'!G:G,"CA"))&gt;0,"P07"," ")</f>
        <v xml:space="preserve"> </v>
      </c>
      <c r="P317" s="78" t="str">
        <f>IF(SUM(COUNTIFS('Planificación 2026-1'!E:E,"PRINCIPAL",'Planificación 2026-1'!W:W,C317,'Planificación 2026-1'!G:G,"DE"))&gt;0,"P08"," ")</f>
        <v xml:space="preserve"> </v>
      </c>
      <c r="Q317" s="78" t="str">
        <f>IF(SUM(COUNTIFS('Planificación 2026-1'!E:E,"PRINCIPAL",'Planificación 2026-1'!W:W,C317,'Planificación 2026-1'!G:G,"OB"))&gt;0,"P09"," ")</f>
        <v xml:space="preserve"> </v>
      </c>
      <c r="R317" s="78" t="str">
        <f>IF(SUM(COUNTIFS('Planificación 2026-1'!E:E,"PRINCIPAL",'Planificación 2026-1'!W:W,C317,'Planificación 2026-1'!G:G,"MH"))&gt;0,"P31"," ")</f>
        <v xml:space="preserve"> </v>
      </c>
      <c r="S317" s="78" t="str">
        <f>IF(SUM(COUNTIFS('Planificación 2026-1'!E:E,"PRINCIPAL",'Planificación 2026-1'!W:W,C317,'Planificación 2026-1'!G:G,"IC"))&gt;0,"P32"," ")</f>
        <v xml:space="preserve"> </v>
      </c>
      <c r="T317" s="78" t="str">
        <f>IF(SUM(COUNTIFS('Planificación 2026-1'!E:E,"PRINCIPAL",'Planificación 2026-1'!W:W,C317,'Planificación 2026-1'!G:G,"AR"))&gt;0,"P34"," ")</f>
        <v xml:space="preserve"> </v>
      </c>
      <c r="U317" s="78" t="str">
        <f>IF(SUM(COUNTIFS('Planificación 2026-1'!E:E,"PRINCIPAL",'Planificación 2026-1'!W:W,C317,'Planificación 2026-1'!G:G,"T1"))&gt;0,"P35"," ")</f>
        <v xml:space="preserve"> </v>
      </c>
      <c r="V317" s="78" t="str">
        <f>IF(SUM(COUNTIFS('Planificación 2026-1'!E:E,"PRINCIPAL",'Planificación 2026-1'!W:W,C317,'Planificación 2026-1'!G:G,"T3"))&gt;0,"P36"," ")</f>
        <v xml:space="preserve"> </v>
      </c>
      <c r="W317" s="78" t="str">
        <f>IF(SUM(COUNTIFS('Planificación 2026-1'!E:E,"PRINCIPAL",'Planificación 2026-1'!W:W,C317,'Planificación 2026-1'!G:G,"T2"))&gt;0,"P37"," ")</f>
        <v xml:space="preserve"> </v>
      </c>
      <c r="X317" s="78" t="str">
        <f>IF(SUM(COUNTIFS('Planificación 2026-1'!E:E,"PRINCIPAL",'Planificación 2026-1'!W:W,C317,'Planificación 2026-1'!G:G,"AE"))&gt;0,"P38"," ")</f>
        <v xml:space="preserve"> </v>
      </c>
      <c r="Y317" s="78" t="str">
        <f>IF(SUM(COUNTIFS('Planificación 2026-1'!E:E,"PRINCIPAL",'Planificación 2026-1'!W:W,C317,'Planificación 2026-1'!G:G,"T4"))&gt;0,"P55"," ")</f>
        <v xml:space="preserve"> </v>
      </c>
      <c r="Z317" s="78" t="str">
        <f>IF(SUM(COUNTIFS('Planificación 2026-1'!E:E,"FILIAL",'Planificación 2026-1'!W:W,C317,'Planificación 2026-1'!G:G,"AF"))&gt;0," P01"," ")</f>
        <v xml:space="preserve"> </v>
      </c>
      <c r="AA317" s="78" t="str">
        <f>IF(SUM(COUNTIFS('Planificación 2026-1'!E:E,"FILIAL",'Planificación 2026-1'!W:W,C317,'Planificación 2026-1'!G:G,"EN"))&gt;0,"P02"," ")</f>
        <v xml:space="preserve"> </v>
      </c>
      <c r="AB317" s="78" t="str">
        <f>IF(SUM(COUNTIFS('Planificación 2026-1'!E:E,"FILIAL",'Planificación 2026-1'!W:W,C317,'Planificación 2026-1'!G:G,"IS"))&gt;0,"P03"," ")</f>
        <v xml:space="preserve"> </v>
      </c>
      <c r="AC317" s="78" t="str">
        <f>IF(SUM(COUNTIFS('Planificación 2026-1'!E:E,"FILIAL",'Planificación 2026-1'!W:W,C317,'Planificación 2026-1'!G:G,"PS"))&gt;0,"P04"," ")</f>
        <v xml:space="preserve"> </v>
      </c>
      <c r="AD317" s="78"/>
      <c r="AE317" s="78" t="str">
        <f>IF(SUM(COUNTIFS('Planificación 2026-1'!E:E,"FILIAL",'Planificación 2026-1'!W:W,C317,'Planificación 2026-1'!G:G,"IN"))&gt;0,"P06"," ")</f>
        <v xml:space="preserve"> </v>
      </c>
      <c r="AF317" s="78" t="str">
        <f>IF(SUM(COUNTIFS('Planificación 2026-1'!E:E,"FILIAL",'Planificación 2026-1'!W:W,C317,'Planificación 2026-1'!G:G,"CA"))&gt;0,"P07"," ")</f>
        <v xml:space="preserve"> </v>
      </c>
      <c r="AG317" s="78" t="str">
        <f>IF(SUM(COUNTIFS('Planificación 2026-1'!E:E,"FILIAL",'Planificación 2026-1'!W:W,C317,'Planificación 2026-1'!G:G,"DE"))&gt;0,"P08"," ")</f>
        <v xml:space="preserve"> </v>
      </c>
      <c r="AH317" s="78" t="str">
        <f>IF(SUM(COUNTIFS('Planificación 2026-1'!E:E,"FILIAL",'Planificación 2026-1'!W:W,C317,'Planificación 2026-1'!G:G,"OB"))&gt;0,"P09"," ")</f>
        <v xml:space="preserve"> </v>
      </c>
      <c r="AI317" s="78" t="str">
        <f>IF(SUM(COUNTIFS('Planificación 2026-1'!E:E,"FILIAL",'Planificación 2026-1'!W:W,C317,'Planificación 2026-1'!G:G,"MH"))&gt;0,"P31"," ")</f>
        <v xml:space="preserve"> </v>
      </c>
      <c r="AJ317" s="78" t="str">
        <f>IF(SUM(COUNTIFS('Planificación 2026-1'!E:E,"FILIAL",'Planificación 2026-1'!W:W,C317,'Planificación 2026-1'!G:G,"IC"))&gt;0,"P32"," ")</f>
        <v xml:space="preserve"> </v>
      </c>
      <c r="AK317" s="78" t="str">
        <f>IF(SUM(COUNTIFS('Planificación 2026-1'!E:E,"FILIAL",'Planificación 2026-1'!W:W,C317,'Planificación 2026-1'!G:G,"AR"))&gt;0,"P34"," ")</f>
        <v xml:space="preserve"> </v>
      </c>
      <c r="AL317" s="78" t="str">
        <f>IF(SUM(COUNTIFS('Planificación 2026-1'!E:E,"FILIAL",'Planificación 2026-1'!W:W,C317,'Planificación 2026-1'!G:G,"T1"))&gt;0,"P35"," ")</f>
        <v xml:space="preserve"> </v>
      </c>
      <c r="AM317" s="78" t="str">
        <f>IF(SUM(COUNTIFS('Planificación 2026-1'!E:E,"FILIAL",'Planificación 2026-1'!W:W,C317,'Planificación 2026-1'!G:G,"T3"))&gt;0,"P36"," ")</f>
        <v xml:space="preserve"> </v>
      </c>
      <c r="AN317" s="78" t="str">
        <f>IF(SUM(COUNTIFS('Planificación 2026-1'!E:E,"FILIAL",'Planificación 2026-1'!W:W,C317,'Planificación 2026-1'!G:G,"T2"))&gt;0,"P37"," ")</f>
        <v xml:space="preserve"> </v>
      </c>
      <c r="AO317" s="78" t="str">
        <f>IF(SUM(COUNTIFS('Planificación 2026-1'!E:E,"FILIAL",'Planificación 2026-1'!W:W,C317,'Planificación 2026-1'!G:G,"AE"))&gt;0,"P38"," ")</f>
        <v xml:space="preserve"> </v>
      </c>
      <c r="AP317" s="78" t="str">
        <f>IF(SUM(COUNTIFS('Planificación 2026-1'!E:E,"FILIAL",'Planificación 2026-1'!W:W,C317,'Planificación 2026-1'!G:G,"T4"))&gt;0,"P55"," ")</f>
        <v xml:space="preserve"> </v>
      </c>
      <c r="AQ317" s="78" t="str">
        <f>IF(SUM(COUNTIFS('Planificación 2026-1'!E:E,"SUNAMPE",'Planificación 2026-1'!W:W,C317,'Planificación 2026-1'!G:G,"AF"))&gt;0," P01"," ")</f>
        <v xml:space="preserve"> </v>
      </c>
      <c r="AR317" s="78" t="str">
        <f>IF(SUM(COUNTIFS('Planificación 2026-1'!E:E,"SUNAMPE",'Planificación 2026-1'!W:W,C317,'Planificación 2026-1'!G:G,"EN"))&gt;0,"P02"," ")</f>
        <v xml:space="preserve"> </v>
      </c>
      <c r="AS317" s="78" t="str">
        <f>IF(SUM(COUNTIFS('Planificación 2026-1'!E:E,"SUNAMPE",'Planificación 2026-1'!W:W,C317,'Planificación 2026-1'!G:G,"IS"))&gt;0,"P03"," ")</f>
        <v xml:space="preserve"> </v>
      </c>
      <c r="AT317" s="78" t="str">
        <f>IF(SUM(COUNTIFS('Planificación 2026-1'!E:E,"SUNAMPE",'Planificación 2026-1'!W:W,C317,'Planificación 2026-1'!G:G,"PS"))&gt;0,"P04"," ")</f>
        <v xml:space="preserve"> </v>
      </c>
      <c r="AU317" s="78"/>
      <c r="AV317" s="78" t="str">
        <f>IF(SUM(COUNTIFS('Planificación 2026-1'!E:E,"SUNAMPE",'Planificación 2026-1'!W:W,C317,'Planificación 2026-1'!G:G,"IN"))&gt;0,"P06"," ")</f>
        <v xml:space="preserve"> </v>
      </c>
      <c r="AW317" s="78" t="str">
        <f>IF(SUM(COUNTIFS('Planificación 2026-1'!E:E,"SUNAMPE",'Planificación 2026-1'!W:W,C317,'Planificación 2026-1'!G:G,"CA"))&gt;0,"P07"," ")</f>
        <v xml:space="preserve"> </v>
      </c>
      <c r="AX317" s="78" t="str">
        <f>IF(SUM(COUNTIFS('Planificación 2026-1'!E:E,"SUNAMPE",'Planificación 2026-1'!W:W,C317,'Planificación 2026-1'!G:G,"DE"))&gt;0,"P08"," ")</f>
        <v xml:space="preserve"> </v>
      </c>
      <c r="AY317" s="78" t="str">
        <f>IF(SUM(COUNTIFS('Planificación 2026-1'!E:E,"SUNAMPE",'Planificación 2026-1'!W:W,C317,'Planificación 2026-1'!G:G,"OB"))&gt;0,"P09"," ")</f>
        <v xml:space="preserve"> </v>
      </c>
      <c r="AZ317" s="78" t="str">
        <f>IF(SUM(COUNTIFS('Planificación 2026-1'!E:E,"SUNAMPE",'Planificación 2026-1'!W:W,C317,'Planificación 2026-1'!G:G,"MH"))&gt;0,"P31"," ")</f>
        <v xml:space="preserve"> </v>
      </c>
      <c r="BA317" s="78" t="str">
        <f>IF(SUM(COUNTIFS('Planificación 2026-1'!E:E,"SUNAMPE",'Planificación 2026-1'!W:W,C317,'Planificación 2026-1'!G:G,"IC"))&gt;0,"P32"," ")</f>
        <v xml:space="preserve"> </v>
      </c>
      <c r="BB317" s="78" t="str">
        <f>IF(SUM(COUNTIFS('Planificación 2026-1'!E:E,"SUNAMPE",'Planificación 2026-1'!W:W,C317,'Planificación 2026-1'!G:G,"AR"))&gt;0,"P34"," ")</f>
        <v xml:space="preserve"> </v>
      </c>
      <c r="BC317" s="78" t="str">
        <f>IF(SUM(COUNTIFS('Planificación 2026-1'!E:E,"SUNAMPE",'Planificación 2026-1'!W:W,C317,'Planificación 2026-1'!G:G,"T1"))&gt;0,"P35"," ")</f>
        <v xml:space="preserve"> </v>
      </c>
      <c r="BD317" s="78" t="str">
        <f>IF(SUM(COUNTIFS('Planificación 2026-1'!E:E,"SUNAMPE",'Planificación 2026-1'!W:W,C317,'Planificación 2026-1'!G:G,"T3"))&gt;0,"P36"," ")</f>
        <v xml:space="preserve"> </v>
      </c>
      <c r="BE317" s="78" t="str">
        <f>IF(SUM(COUNTIFS('Planificación 2026-1'!E:E,"SUNAMPE",'Planificación 2026-1'!W:W,C317,'Planificación 2026-1'!G:G,"T2"))&gt;0,"P37"," ")</f>
        <v xml:space="preserve"> </v>
      </c>
      <c r="BF317" s="78" t="str">
        <f>IF(SUM(COUNTIFS('Planificación 2026-1'!E:E,"SUNAMPE",'Planificación 2026-1'!W:W,C317,'Planificación 2026-1'!G:G,"AE"))&gt;0,"P38"," ")</f>
        <v xml:space="preserve"> </v>
      </c>
      <c r="BG317" s="78" t="str">
        <f>IF(SUM(COUNTIFS('Planificación 2026-1'!E:E,"SUNAMPE",'Planificación 2026-1'!W:W,C317,'Planificación 2026-1'!G:G,"T4"))&gt;0,"P55"," ")</f>
        <v xml:space="preserve"> </v>
      </c>
      <c r="BH317" s="78" t="str">
        <f>IF(SUM(COUNTIFS('Planificación 2026-1'!E:E,"HUAURA",'Planificación 2026-1'!W:W,C317,'Planificación 2026-1'!G:G,"AF"))&gt;0," P01"," ")</f>
        <v xml:space="preserve"> </v>
      </c>
      <c r="BI317" s="78" t="str">
        <f>IF(SUM(COUNTIFS('Planificación 2026-1'!E:E,"HUAURA",'Planificación 2026-1'!W:W,C317,'Planificación 2026-1'!G:G,"EN"))&gt;0,"P02"," ")</f>
        <v xml:space="preserve"> </v>
      </c>
      <c r="BJ317" s="78" t="str">
        <f>IF(SUM(COUNTIFS('Planificación 2026-1'!E:E,"HUAURA",'Planificación 2026-1'!W:W,C317,'Planificación 2026-1'!G:G,"IS"))&gt;0,"P03"," ")</f>
        <v xml:space="preserve"> </v>
      </c>
      <c r="BK317" s="78" t="str">
        <f>IF(SUM(COUNTIFS('Planificación 2026-1'!E:E,"HUAURA",'Planificación 2026-1'!W:W,C317,'Planificación 2026-1'!G:G,"PS"))&gt;0,"P04"," ")</f>
        <v xml:space="preserve"> </v>
      </c>
      <c r="BL317" s="78"/>
      <c r="BM317" s="78" t="str">
        <f>IF(SUM(COUNTIFS('Planificación 2026-1'!E:E,"HUAURA",'Planificación 2026-1'!W:W,C317,'Planificación 2026-1'!G:G,"IN"))&gt;0,"P06"," ")</f>
        <v xml:space="preserve"> </v>
      </c>
      <c r="BN317" s="78" t="str">
        <f>IF(SUM(COUNTIFS('Planificación 2026-1'!E:E,"HUAURA",'Planificación 2026-1'!W:W,C317,'Planificación 2026-1'!G:G,"CA"))&gt;0,"P07"," ")</f>
        <v xml:space="preserve"> </v>
      </c>
      <c r="BO317" s="78" t="str">
        <f>IF(SUM(COUNTIFS('Planificación 2026-1'!E:E,"HUAURA",'Planificación 2026-1'!W:W,C317,'Planificación 2026-1'!G:G,"DE"))&gt;0,"P08"," ")</f>
        <v xml:space="preserve"> </v>
      </c>
      <c r="BP317" s="78" t="str">
        <f>IF(SUM(COUNTIFS('Planificación 2026-1'!E:E,"HUAURA",'Planificación 2026-1'!W:W,C317,'Planificación 2026-1'!G:G,"OB"))&gt;0,"P09"," ")</f>
        <v xml:space="preserve"> </v>
      </c>
      <c r="BQ317" s="78" t="str">
        <f>IF(SUM(COUNTIFS('Planificación 2026-1'!E:E,"HUAURA",'Planificación 2026-1'!W:W,C317,'Planificación 2026-1'!G:G,"MH"))&gt;0,"P31"," ")</f>
        <v xml:space="preserve"> </v>
      </c>
      <c r="BR317" s="78" t="str">
        <f>IF(SUM(COUNTIFS('Planificación 2026-1'!E:E,"HUAURA",'Planificación 2026-1'!W:W,C317,'Planificación 2026-1'!G:G,"IC"))&gt;0,"P32"," ")</f>
        <v xml:space="preserve"> </v>
      </c>
      <c r="BS317" s="78" t="str">
        <f>IF(SUM(COUNTIFS('Planificación 2026-1'!E:E,"HUAURA",'Planificación 2026-1'!W:W,C317,'Planificación 2026-1'!G:G,"AR"))&gt;0,"P34"," ")</f>
        <v xml:space="preserve"> </v>
      </c>
      <c r="BT317" s="78" t="str">
        <f>IF(SUM(COUNTIFS('Planificación 2026-1'!E:E,"HUAURA",'Planificación 2026-1'!W:W,C317,'Planificación 2026-1'!G:G,"T1"))&gt;0,"P35"," ")</f>
        <v xml:space="preserve"> </v>
      </c>
      <c r="BU317" s="78" t="str">
        <f>IF(SUM(COUNTIFS('Planificación 2026-1'!E:E,"HUAURA",'Planificación 2026-1'!W:W,C317,'Planificación 2026-1'!G:G,"T3"))&gt;0,"P36"," ")</f>
        <v xml:space="preserve"> </v>
      </c>
      <c r="BV317" s="78" t="str">
        <f>IF(SUM(COUNTIFS('Planificación 2026-1'!E:E,"HUAURA",'Planificación 2026-1'!W:W,C317,'Planificación 2026-1'!G:G,"T2"))&gt;0,"P37"," ")</f>
        <v xml:space="preserve"> </v>
      </c>
      <c r="BW317" s="78" t="str">
        <f>IF(SUM(COUNTIFS('Planificación 2026-1'!E:E,"HUAURA",'Planificación 2026-1'!W:W,C317,'Planificación 2026-1'!G:G,"AE"))&gt;0,"P38"," ")</f>
        <v xml:space="preserve"> </v>
      </c>
      <c r="BX317" s="78" t="str">
        <f>IF(SUM(COUNTIFS('Planificación 2026-1'!E:E,"HUAURA",'Planificación 2026-1'!W:W,C317,'Planificación 2026-1'!G:G,"T4"))&gt;0,"P55"," ")</f>
        <v xml:space="preserve"> </v>
      </c>
      <c r="BY317" s="79">
        <f>SUMIFS('Planificación 2026-1'!R:R,'Planificación 2026-1'!W:W,C317,'Planificación 2026-1'!G:G,"AF",'Planificación 2026-1'!H:H,"&gt;2")</f>
        <v>0</v>
      </c>
      <c r="BZ317" s="79">
        <f>SUMIFS('Planificación 2026-1'!R:R,'Planificación 2026-1'!W:W,C317,'Planificación 2026-1'!G:G,"EN",'Planificación 2026-1'!H:H,"&gt;2")</f>
        <v>12</v>
      </c>
      <c r="CA317" s="79">
        <f>SUMIFS('Planificación 2026-1'!R:R,'Planificación 2026-1'!W:W,C317,'Planificación 2026-1'!G:G,"IS",'Planificación 2026-1'!H:H,"&gt;2")</f>
        <v>0</v>
      </c>
      <c r="CB317" s="79">
        <f>SUMIFS('Planificación 2026-1'!R:R,'Planificación 2026-1'!W:W,C317,'Planificación 2026-1'!G:G,"PS",'Planificación 2026-1'!H:H,"&gt;2")</f>
        <v>0</v>
      </c>
      <c r="CC317" s="79">
        <f>SUMIFS('Planificación 2026-1'!R:R,'Planificación 2026-1'!W:W,C317,'Planificación 2026-1'!G:G,"IN",'Planificación 2026-1'!H:H,"&gt;2")</f>
        <v>0</v>
      </c>
      <c r="CD317" s="79">
        <f>SUMIFS('Planificación 2026-1'!R:R,'Planificación 2026-1'!W:W,C317,'Planificación 2026-1'!G:G,"CA",'Planificación 2026-1'!H:H,"&gt;2")</f>
        <v>0</v>
      </c>
      <c r="CE317" s="79">
        <f>SUMIFS('Planificación 2026-1'!R:R,'Planificación 2026-1'!W:W,C317,'Planificación 2026-1'!G:G,"DE",'Planificación 2026-1'!H:H,"&gt;2")</f>
        <v>0</v>
      </c>
      <c r="CF317" s="79">
        <f>SUMIFS('Planificación 2026-1'!R:R,'Planificación 2026-1'!W:W,C317,'Planificación 2026-1'!G:G,"OB",'Planificación 2026-1'!H:H,"&gt;2")</f>
        <v>0</v>
      </c>
      <c r="CG317" s="79">
        <f>SUMIFS('Planificación 2026-1'!R:R,'Planificación 2026-1'!W:W,C317,'Planificación 2026-1'!G:G,"MH",'Planificación 2026-1'!H:H,"&gt;2")</f>
        <v>0</v>
      </c>
      <c r="CH317" s="79">
        <f>SUMIFS('Planificación 2026-1'!R:R,'Planificación 2026-1'!W:W,C317,'Planificación 2026-1'!G:G,"IC",'Planificación 2026-1'!H:H,"&gt;2")</f>
        <v>0</v>
      </c>
      <c r="CI317" s="79">
        <f>SUMIFS('Planificación 2026-1'!R:R,'Planificación 2026-1'!W:W,C317,'Planificación 2026-1'!G:G,"AR",'Planificación 2026-1'!H:H,"&gt;2")</f>
        <v>0</v>
      </c>
      <c r="CJ317" s="79">
        <f>SUMIFS('Planificación 2026-1'!R:R,'Planificación 2026-1'!W:W,C317,'Planificación 2026-1'!G:G,"T1",'Planificación 2026-1'!H:H,"&gt;2")</f>
        <v>0</v>
      </c>
      <c r="CK317" s="79">
        <f>SUMIFS('Planificación 2026-1'!R:R,'Planificación 2026-1'!W:W,C317,'Planificación 2026-1'!G:G,"T3",'Planificación 2026-1'!H:H,"&gt;2")</f>
        <v>0</v>
      </c>
      <c r="CL317" s="79">
        <f>SUMIFS('Planificación 2026-1'!R:R,'Planificación 2026-1'!W:W,C317,'Planificación 2026-1'!G:G,"T2",'Planificación 2026-1'!H:H,"&gt;2")</f>
        <v>0</v>
      </c>
      <c r="CM317" s="79">
        <f>SUMIFS('Planificación 2026-1'!R:R,'Planificación 2026-1'!W:W,C317,'Planificación 2026-1'!G:G,"AE",'Planificación 2026-1'!H:H,"&gt;2")</f>
        <v>0</v>
      </c>
      <c r="CN317" s="79">
        <f>SUMIFS('Planificación 2026-1'!R:R,'Planificación 2026-1'!W:W,C317,'Planificación 2026-1'!G:G,"T4",'Planificación 2026-1'!H:H,"&gt;2")</f>
        <v>0</v>
      </c>
      <c r="CO317" s="79">
        <f>SUMIFS('Planificación 2026-1'!R:R,'Planificación 2026-1'!W:W,C317,'Planificación 2026-1'!G:G,"AF",'Planificación 2026-1'!H:H,"&lt;3")</f>
        <v>0</v>
      </c>
      <c r="CP317" s="79">
        <f>SUMIFS('Planificación 2026-1'!R:R,'Planificación 2026-1'!W:W,C317,'Planificación 2026-1'!G:G,"EN",'Planificación 2026-1'!H:H,"&lt;3")</f>
        <v>0</v>
      </c>
      <c r="CQ317" s="79">
        <f>SUMIFS('Planificación 2026-1'!R:R,'Planificación 2026-1'!W:W,C317,'Planificación 2026-1'!G:G,"IS",'Planificación 2026-1'!H:H,"&lt;3")</f>
        <v>0</v>
      </c>
      <c r="CR317" s="79">
        <f>SUMIFS('Planificación 2026-1'!R:R,'Planificación 2026-1'!W:W,C317,'Planificación 2026-1'!G:G,"PS",'Planificación 2026-1'!H:H,"&lt;3")</f>
        <v>0</v>
      </c>
      <c r="CS317" s="79">
        <f>SUMIFS('Planificación 2026-1'!R:R,'Planificación 2026-1'!W:W,C317,'Planificación 2026-1'!G:G,"IN",'Planificación 2026-1'!H:H,"&lt;3")</f>
        <v>0</v>
      </c>
      <c r="CT317" s="79">
        <f>SUMIFS('Planificación 2026-1'!R:R,'Planificación 2026-1'!W:W,C317,'Planificación 2026-1'!G:G,"CA",'Planificación 2026-1'!H:H,"&lt;3")</f>
        <v>0</v>
      </c>
      <c r="CU317" s="79">
        <f>SUMIFS('Planificación 2026-1'!R:R,'Planificación 2026-1'!W:W,C317,'Planificación 2026-1'!G:G,"DE",'Planificación 2026-1'!H:H,"&lt;3")</f>
        <v>0</v>
      </c>
      <c r="CV317" s="79">
        <f>SUMIFS('Planificación 2026-1'!R:R,'Planificación 2026-1'!W:W,C317,'Planificación 2026-1'!G:G,"OB",'Planificación 2026-1'!H:H,"&lt;3")</f>
        <v>0</v>
      </c>
      <c r="CW317" s="79">
        <f>SUMIFS('Planificación 2026-1'!R:R,'Planificación 2026-1'!W:W,C317,'Planificación 2026-1'!G:G,"MH",'Planificación 2026-1'!H:H,"&lt;3")</f>
        <v>0</v>
      </c>
      <c r="CX317" s="79">
        <f>SUMIFS('Planificación 2026-1'!R:R,'Planificación 2026-1'!W:W,C317,'Planificación 2026-1'!G:G,"IC",'Planificación 2026-1'!H:H,"&lt;3")</f>
        <v>0</v>
      </c>
      <c r="CY317" s="79">
        <f>SUMIFS('Planificación 2026-1'!R:R,'Planificación 2026-1'!W:W,C317,'Planificación 2026-1'!G:G,"AR",'Planificación 2026-1'!H:H,"&lt;3")</f>
        <v>0</v>
      </c>
      <c r="CZ317" s="79">
        <f>SUMIFS('Planificación 2026-1'!R:R,'Planificación 2026-1'!W:W,C317,'Planificación 2026-1'!G:G,"T1",'Planificación 2026-1'!H:H,"&lt;3")</f>
        <v>0</v>
      </c>
      <c r="DA317" s="79">
        <f>SUMIFS('Planificación 2026-1'!R:R,'Planificación 2026-1'!W:W,C317,'Planificación 2026-1'!G:G,"T3",'Planificación 2026-1'!H:H,"&lt;3")</f>
        <v>0</v>
      </c>
      <c r="DB317" s="79">
        <f>SUMIFS('Planificación 2026-1'!R:R,'Planificación 2026-1'!W:W,C317,'Planificación 2026-1'!G:G,"T2",'Planificación 2026-1'!H:H,"&lt;3")</f>
        <v>0</v>
      </c>
      <c r="DC317" s="79">
        <f>SUMIFS('Planificación 2026-1'!R:R,'Planificación 2026-1'!W:W,C317,'Planificación 2026-1'!G:G,"AE",'Planificación 2026-1'!H:H,"&lt;3")</f>
        <v>0</v>
      </c>
      <c r="DD317" s="79">
        <f>SUMIFS('Planificación 2026-1'!R:R,'Planificación 2026-1'!W:W,C317,'Planificación 2026-1'!G:G,"T4",'Planificación 2026-1'!H:H,"&lt;3")</f>
        <v>0</v>
      </c>
      <c r="DE317" s="78" t="str">
        <f t="shared" ref="DE317" si="102">TRIM(CONCATENATE(I317,J317,K317,L317,M317,N317,O317,P317,Q317,R317,S317,T317,U317,V317,W317,X317,Y317))</f>
        <v>P02</v>
      </c>
      <c r="DF317" s="30">
        <f>IF(C317="","",SUMIFS('Planificación 2026-1'!R:R,'Planificación 2026-1'!W:W,C317,'Planificación 2026-1'!E:E,"PRINCIPAL",'Planificación 2026-1'!X:X,"VIRTUAL"))</f>
        <v>0</v>
      </c>
      <c r="DG317" s="30">
        <f>IF(C317="","",SUMIFS('Planificación 2026-1'!R:R,'Planificación 2026-1'!W:W,C317,'Planificación 2026-1'!E:E,"PRINCIPAL",'Planificación 2026-1'!X:X,"PRESENCIAL"))</f>
        <v>12</v>
      </c>
      <c r="DH317" s="30">
        <f>IF(C317="","",SUMIFS('Planificación 2026-1'!R:R,'Planificación 2026-1'!W:W,C317,'Planificación 2026-1'!E:E,"PRINCIPAL",'Planificación 2026-1'!X:X,"HIBRIDO PRESENCIAL"))</f>
        <v>0</v>
      </c>
      <c r="DI317" s="78" t="str">
        <f t="shared" ref="DI317" si="103">TRIM(CONCATENATE(Z317,AA317,AB317,AC317,AD317,AE317,AF317,AG317,AH317,AI317,AJ317,AK317,AL317,AM317,AN317,AO317,AP317))</f>
        <v/>
      </c>
      <c r="DJ317" s="78">
        <f>IF(C317="","",SUMIFS('Planificación 2026-1'!R:R,'Planificación 2026-1'!W:W,C317,'Planificación 2026-1'!E:E,"FILIAL",'Planificación 2026-1'!X:X,"VIRTUAL"))</f>
        <v>0</v>
      </c>
      <c r="DK317" s="80">
        <f>IF(C317="","",SUMIFS('Planificación 2026-1'!R:R,'Planificación 2026-1'!W:W,C317,'Planificación 2026-1'!E:E,"FILIAL",'Planificación 2026-1'!X:X,"PRESENCIAL"))</f>
        <v>0</v>
      </c>
      <c r="DL317" s="42">
        <f>IF(C317="","",SUMIFS('Planificación 2026-1'!R:R,'Planificación 2026-1'!W:W,C317,'Planificación 2026-1'!E:E,"FILIAL",'Planificación 2026-1'!X:X,"HIBRIDO PRESENCIAL"))</f>
        <v>0</v>
      </c>
      <c r="DM317" s="81" t="str">
        <f t="shared" ref="DM317" si="104">TRIM(CONCATENATE(AQ317,AR317,AS317,AT317,AU317,AV317,AW317,AX317,AY317,AZ317,BA317,BB317,BC317,BD317,BE317,BF317,BG317))</f>
        <v/>
      </c>
      <c r="DN317" s="78">
        <f>IF(C317="","",SUMIFS('Planificación 2026-1'!R:R,'Planificación 2026-1'!W:W,C317,'Planificación 2026-1'!E:E,"SUNAMPE",'Planificación 2026-1'!X:X,"VIRTUAL"))</f>
        <v>0</v>
      </c>
      <c r="DO317" s="42">
        <f>IF(C317="","",SUMIFS('Planificación 2026-1'!R:R,'Planificación 2026-1'!W:W,C317,'Planificación 2026-1'!E:E,"SUNAMPE",'Planificación 2026-1'!X:X,"PRESENCIAL"))</f>
        <v>0</v>
      </c>
      <c r="DP317" s="81" t="str">
        <f t="shared" ref="DP317" si="105">TRIM(CONCATENATE(BH317,BI317,BJ317,BK317,BL317,BM317,BN317,BO317,BP317,BQ317,BR317,BS317,BT317,BU317,BV317,BW317,BX317))</f>
        <v/>
      </c>
      <c r="DQ317" s="78">
        <f>IF(C317="","",SUMIFS('Planificación 2026-1'!R:R,'Planificación 2026-1'!W:W,C317,'Planificación 2026-1'!E:E,"HUAURA",'Planificación 2026-1'!X:X,"VIRTUAL"))</f>
        <v>0</v>
      </c>
      <c r="DR317" s="42">
        <f>IF(C317="","",SUMIFS('Planificación 2026-1'!R:R,'Planificación 2026-1'!W:W,C317,'Planificación 2026-1'!E:E,"HUAURA",'Planificación 2026-1'!X:X,"PRESENCIAL"))</f>
        <v>0</v>
      </c>
      <c r="DS317" s="48">
        <f>SUMIFS('Planificación 2026-1'!R:R,'Planificación 2026-1'!W:W,C317,'Planificación 2026-1'!E:E,"PRINCIPAL",'Planificación 2026-1'!X:X,"VIRTUAL",'Planificación 2026-1'!H:H,"&gt;2")</f>
        <v>0</v>
      </c>
      <c r="DT317" s="48">
        <f>SUMIFS('Planificación 2026-1'!R:R,'Planificación 2026-1'!W:W,C317,'Planificación 2026-1'!E:E,"PRINCIPAL",'Planificación 2026-1'!X:X,"&lt;&gt;VIRTUAL",'Planificación 2026-1'!H:H,"&gt;2")</f>
        <v>12</v>
      </c>
      <c r="DU317" s="48">
        <f>SUMIFS('Planificación 2026-1'!R:R,'Planificación 2026-1'!W:W,C317,'Planificación 2026-1'!E:E,"SUNAMPE",'Planificación 2026-1'!X:X,"VIRTUAL",'Planificación 2026-1'!H:H,"&gt;2")</f>
        <v>0</v>
      </c>
      <c r="DV317" s="48">
        <f>SUMIFS('Planificación 2026-1'!R:R,'Planificación 2026-1'!W:W,C317,'Planificación 2026-1'!E:E,"SUNAMPE",'Planificación 2026-1'!X:X,"&lt;&gt;VIRTUAL",'Planificación 2026-1'!H:H,"&gt;2")</f>
        <v>0</v>
      </c>
      <c r="DW317" s="48">
        <f>SUMIFS('Planificación 2026-1'!R:R,'Planificación 2026-1'!W:W,C317,'Planificación 2026-1'!E:E,"FILIAL",'Planificación 2026-1'!X:X,"VIRTUAL",'Planificación 2026-1'!H:H,"&gt;2")</f>
        <v>0</v>
      </c>
      <c r="DX317" s="48">
        <f>SUMIFS('Planificación 2026-1'!R:R,'Planificación 2026-1'!W:W,C317,'Planificación 2026-1'!E:E,"FILIAL",'Planificación 2026-1'!X:X,"&lt;&gt;VIRTUAL",'Planificación 2026-1'!H:H,"&gt;2")</f>
        <v>0</v>
      </c>
      <c r="DY317" s="48">
        <f>SUMIFS('Planificación 2026-1'!R:R,'Planificación 2026-1'!W:W,C317,'Planificación 2026-1'!E:E,"PORUMA",'Planificación 2026-1'!X:X,"VIRTUAL",'Planificación 2026-1'!H:H,"&gt;2")</f>
        <v>0</v>
      </c>
      <c r="DZ317" s="48">
        <f>SUMIFS('Planificación 2026-1'!R:R,'Planificación 2026-1'!W:W,C317,'Planificación 2026-1'!E:E,"PORUMA",'Planificación 2026-1'!X:X,"&lt;&gt;VIRTUAL",'Planificación 2026-1'!H:H,"&gt;2")</f>
        <v>0</v>
      </c>
      <c r="EA317" s="48">
        <f>SUMIFS('Planificación 2026-1'!R:R,'Planificación 2026-1'!W:W,C317,'Planificación 2026-1'!E:E,"HUAURA",'Planificación 2026-1'!X:X,"VIRTUAL",'Planificación 2026-1'!H:H,"&gt;2")</f>
        <v>0</v>
      </c>
      <c r="EB317" s="48">
        <f>SUMIFS('Planificación 2026-1'!R:R,'Planificación 2026-1'!W:W,C317,'Planificación 2026-1'!E:E,"HUAURA",'Planificación 2026-1'!X:X,"&lt;&gt;VIRTUAL",'Planificación 2026-1'!H:H,"&gt;2")</f>
        <v>0</v>
      </c>
      <c r="EC317" s="48">
        <f>SUMIFS('Planificación 2026-1'!R:R,'Planificación 2026-1'!W:W,C317,'Planificación 2026-1'!E:E,"PRINCIPAL",'Planificación 2026-1'!X:X,"VIRTUAL",'Planificación 2026-1'!H:H,"&lt;3")</f>
        <v>0</v>
      </c>
      <c r="ED317" s="48">
        <f>SUMIFS('Planificación 2026-1'!R:R,'Planificación 2026-1'!W:W,C317,'Planificación 2026-1'!E:E,"PRINCIPAL",'Planificación 2026-1'!X:X,"&lt;&gt;VIRTUAL",'Planificación 2026-1'!H:H,"&lt;3")</f>
        <v>0</v>
      </c>
      <c r="EE317" s="48">
        <f>SUMIFS('Planificación 2026-1'!R:R,'Planificación 2026-1'!W:W,C317,'Planificación 2026-1'!E:E,"SUNAMPE",'Planificación 2026-1'!X:X,"VIRTUAL",'Planificación 2026-1'!H:H,"&lt;3")</f>
        <v>0</v>
      </c>
      <c r="EF317" s="48">
        <f>SUMIFS('Planificación 2026-1'!R:R,'Planificación 2026-1'!W:W,C317,'Planificación 2026-1'!E:E,"SUNAMPE",'Planificación 2026-1'!X:X,"&lt;&gt;VIRTUAL",'Planificación 2026-1'!H:H,"&lt;3")</f>
        <v>0</v>
      </c>
      <c r="EG317" s="48">
        <f>SUMIFS('Planificación 2026-1'!R:R,'Planificación 2026-1'!W:W,C317,'Planificación 2026-1'!E:E,"FILIAL",'Planificación 2026-1'!X:X,"VIRTUAL",'Planificación 2026-1'!H:H,"&lt;3")</f>
        <v>0</v>
      </c>
      <c r="EH317" s="48">
        <f>SUMIFS('Planificación 2026-1'!R:R,'Planificación 2026-1'!W:W,C317,'Planificación 2026-1'!E:E,"FILIAL",'Planificación 2026-1'!X:X,"&lt;&gt;VIRTUAL",'Planificación 2026-1'!H:H,"&lt;3")</f>
        <v>0</v>
      </c>
      <c r="EI317" s="48">
        <f>SUMIFS('Planificación 2026-1'!R:R,'Planificación 2026-1'!W:W,C317,'Planificación 2026-1'!E:E,"PORUMA",'Planificación 2026-1'!X:X,"VIRTUAL",'Planificación 2026-1'!H:H,"&lt;3")</f>
        <v>0</v>
      </c>
      <c r="EJ317" s="48">
        <f>SUMIFS('Planificación 2026-1'!R:R,'Planificación 2026-1'!W:W,C317,'Planificación 2026-1'!E:E,"PORUMA",'Planificación 2026-1'!X:X,"&lt;&gt;VIRTUAL",'Planificación 2026-1'!H:H,"&lt;3")</f>
        <v>0</v>
      </c>
      <c r="EK317" s="48">
        <f>SUMIFS('Planificación 2026-1'!R:R,'Planificación 2026-1'!W:W,C317,'Planificación 2026-1'!E:E,"HUAURA",'Planificación 2026-1'!X:X,"VIRTUAL",'Planificación 2026-1'!H:H,"&lt;3")</f>
        <v>0</v>
      </c>
      <c r="EL317" s="48">
        <f>SUMIFS('Planificación 2026-1'!R:R,'Planificación 2026-1'!W:W,C317,'Planificación 2026-1'!E:E,"HUAURA",'Planificación 2026-1'!X:X,"&lt;&gt;VIRTUAL",'Planificación 2026-1'!H:H,"&lt;3")</f>
        <v>0</v>
      </c>
      <c r="EM317" s="48">
        <f t="shared" ref="EM317" si="106">EG317+DW317+DX317+EH317</f>
        <v>0</v>
      </c>
      <c r="EN317" s="48">
        <f t="shared" ref="EN317" si="107">EL317+EK317+EB317+EA317</f>
        <v>0</v>
      </c>
      <c r="EO317" s="48">
        <f t="shared" ref="EO317" si="108">EI317+EJ317+DZ317+DY317</f>
        <v>0</v>
      </c>
      <c r="EP317" s="48">
        <f t="shared" ref="EP317" si="109">ED317+EC317+DT317+DS317</f>
        <v>12</v>
      </c>
      <c r="EQ317" s="48">
        <f t="shared" ref="EQ317" si="110">EF317+EE317+DV317+DU317</f>
        <v>0</v>
      </c>
      <c r="ER317" s="48"/>
      <c r="ES317" s="48">
        <f t="shared" ref="ES317" si="111">DS317+DW317+EA317+EC317+EG317+EK317+DU317+EE317</f>
        <v>0</v>
      </c>
      <c r="ET317" s="48">
        <f t="shared" ref="ET317" si="112">DT317+DX317+EB317+ED317+EH317+EL317+DV317+EF317</f>
        <v>12</v>
      </c>
      <c r="EU317" s="48" t="b">
        <f t="shared" ref="EU317" si="113">EXACT(SUM(ES317:ET317),D317)</f>
        <v>1</v>
      </c>
      <c r="EV317" s="48" t="str">
        <f t="shared" ref="EV317" si="114">IF(AND(DT317=0,DX317=0,EB317=0),"",IF(COUNTIF(DS317:EB317,"&gt;0")=1,IF(DT317+DS317&gt;0,"SEDE",IF(DX317+DW317&gt;0,"FILIAL","HUAURA")),IF(COUNTIF(DS317:EB317,"&gt;0")=2,IF(AND(DT317+DS317&gt;0,DX317+DW317&gt;0),"SEDE-FILIAL",IF(AND(DT317&gt;0,EB317&gt;0),"SEDE-HUAURA","FILIAL-HUAURA")),"SEDE-FILIAL-HUAURA")))</f>
        <v>SEDE</v>
      </c>
      <c r="EW317" s="48" t="str">
        <f t="shared" ref="EW317" si="115">IF(ES317=0,"PRESENCIAL",IF(ET317=0,"VIRTUAL",IF(ES317&gt;ET317,"MAS VIRTUAL",IF(ET317&gt;ES317,"MAS PRESENCIAL","AMBOS"))))</f>
        <v>PRESENCIAL</v>
      </c>
    </row>
    <row r="318" spans="2:153" x14ac:dyDescent="0.3">
      <c r="C318" s="107" t="s">
        <v>1171</v>
      </c>
      <c r="D318" s="82">
        <f>SUMIF('Planificación 2026-1'!W:W,C318,'Planificación 2026-1'!R:R)</f>
        <v>10</v>
      </c>
      <c r="E318" s="385" t="s">
        <v>319</v>
      </c>
      <c r="F318" s="107" t="s">
        <v>430</v>
      </c>
    </row>
    <row r="319" spans="2:153" x14ac:dyDescent="0.3">
      <c r="C319" s="107" t="s">
        <v>1172</v>
      </c>
      <c r="D319" s="82">
        <f>SUMIF('Planificación 2026-1'!W:W,C319,'Planificación 2026-1'!R:R)</f>
        <v>12</v>
      </c>
      <c r="E319" s="385" t="s">
        <v>319</v>
      </c>
      <c r="F319" s="107" t="s">
        <v>430</v>
      </c>
    </row>
  </sheetData>
  <sheetProtection sort="0" autoFilter="0"/>
  <autoFilter ref="B3:EW319" xr:uid="{21CA4DC3-5927-4298-AC4E-6352F70588E3}"/>
  <mergeCells count="8">
    <mergeCell ref="EC2:EL2"/>
    <mergeCell ref="DS2:EB2"/>
    <mergeCell ref="I2:Y2"/>
    <mergeCell ref="Z2:AP2"/>
    <mergeCell ref="AQ2:BG2"/>
    <mergeCell ref="BH2:BX2"/>
    <mergeCell ref="BY2:CN2"/>
    <mergeCell ref="CO2:D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B1EA-647A-49D1-8586-D9E35ABC83AB}">
  <sheetPr filterMode="1">
    <tabColor rgb="FFC00000"/>
  </sheetPr>
  <dimension ref="A1:BX3433"/>
  <sheetViews>
    <sheetView showGridLines="0" tabSelected="1" topLeftCell="O6" zoomScale="55" zoomScaleNormal="55" workbookViewId="0">
      <selection activeCell="Z1849" sqref="Z1849"/>
    </sheetView>
  </sheetViews>
  <sheetFormatPr baseColWidth="10" defaultColWidth="9.109375" defaultRowHeight="15.6" customHeight="1" x14ac:dyDescent="0.3"/>
  <cols>
    <col min="1" max="1" width="4.77734375" style="15" customWidth="1"/>
    <col min="2" max="2" width="11.5546875" style="1" bestFit="1" customWidth="1"/>
    <col min="3" max="3" width="24.109375" style="3" customWidth="1"/>
    <col min="4" max="4" width="7.109375" style="27" bestFit="1" customWidth="1"/>
    <col min="5" max="5" width="13.44140625" style="15" customWidth="1"/>
    <col min="6" max="6" width="4.109375" style="15" customWidth="1"/>
    <col min="7" max="7" width="7.109375" style="1" customWidth="1"/>
    <col min="8" max="10" width="5.109375" style="1" customWidth="1"/>
    <col min="11" max="11" width="9.109375" style="1" customWidth="1"/>
    <col min="12" max="12" width="36.88671875" style="15" customWidth="1"/>
    <col min="13" max="13" width="14" style="3" customWidth="1"/>
    <col min="14" max="14" width="9.44140625" style="3" customWidth="1"/>
    <col min="15" max="15" width="8.109375" style="15" customWidth="1"/>
    <col min="16" max="19" width="4.88671875" style="1" customWidth="1"/>
    <col min="20" max="20" width="1.88671875" style="1" customWidth="1"/>
    <col min="21" max="21" width="11.33203125" style="1" customWidth="1"/>
    <col min="22" max="22" width="9.109375" style="15" customWidth="1"/>
    <col min="23" max="23" width="44.109375" style="1" customWidth="1"/>
    <col min="24" max="24" width="13" style="27" customWidth="1"/>
    <col min="25" max="25" width="12.109375" style="1" customWidth="1"/>
    <col min="26" max="26" width="13" style="1" customWidth="1"/>
    <col min="27" max="29" width="12" style="1" customWidth="1"/>
    <col min="30" max="30" width="28.33203125" style="47" customWidth="1"/>
    <col min="31" max="33" width="12" style="1" customWidth="1"/>
    <col min="34" max="34" width="9.109375" style="1" customWidth="1"/>
    <col min="35" max="35" width="5.44140625" style="27" customWidth="1"/>
    <col min="36" max="36" width="5.5546875" style="27" customWidth="1"/>
    <col min="37" max="37" width="4.44140625" style="1" customWidth="1"/>
    <col min="38" max="38" width="5.5546875" style="1" customWidth="1"/>
    <col min="39" max="39" width="6.5546875" style="1" customWidth="1"/>
    <col min="40" max="40" width="7" style="1" customWidth="1"/>
    <col min="41" max="41" width="7.5546875" style="1" customWidth="1"/>
    <col min="42" max="43" width="19.5546875" style="1" customWidth="1"/>
    <col min="44" max="44" width="14.88671875" style="1" customWidth="1"/>
    <col min="45" max="45" width="17.44140625" style="1" customWidth="1"/>
    <col min="46" max="48" width="9.109375" style="15" customWidth="1"/>
    <col min="49" max="49" width="14.77734375" style="15" customWidth="1"/>
    <col min="50" max="16384" width="9.109375" style="15"/>
  </cols>
  <sheetData>
    <row r="1" spans="2:50" s="4" customFormat="1" ht="15.6" customHeight="1" x14ac:dyDescent="0.25">
      <c r="B1" s="1"/>
      <c r="C1" s="1"/>
      <c r="D1" s="1"/>
      <c r="E1" s="15"/>
      <c r="F1" s="15"/>
      <c r="G1" s="1"/>
      <c r="H1" s="1"/>
      <c r="I1" s="1"/>
      <c r="J1" s="1"/>
      <c r="K1" s="1"/>
      <c r="L1" s="15"/>
      <c r="M1" s="3"/>
      <c r="N1" s="3"/>
      <c r="P1" s="1"/>
      <c r="Q1" s="1"/>
      <c r="R1" s="1"/>
      <c r="S1" s="1"/>
      <c r="T1" s="1"/>
      <c r="U1" s="1"/>
      <c r="V1" s="15"/>
      <c r="W1" s="1"/>
      <c r="X1" s="27"/>
      <c r="Y1" s="1"/>
      <c r="Z1" s="2"/>
      <c r="AA1" s="1"/>
      <c r="AB1" s="1"/>
      <c r="AC1" s="1"/>
      <c r="AD1" s="5"/>
      <c r="AE1" s="1"/>
      <c r="AF1" s="1"/>
      <c r="AG1" s="1"/>
      <c r="AH1" s="1"/>
      <c r="AI1" s="27"/>
      <c r="AJ1" s="27"/>
      <c r="AK1" s="1"/>
      <c r="AL1" s="1"/>
      <c r="AM1" s="1"/>
      <c r="AN1" s="1"/>
      <c r="AO1" s="1"/>
      <c r="AP1" s="1"/>
      <c r="AQ1" s="1"/>
      <c r="AR1" s="1"/>
      <c r="AS1" s="1"/>
    </row>
    <row r="2" spans="2:50" s="4" customFormat="1" ht="15.6" customHeight="1" x14ac:dyDescent="0.25">
      <c r="B2" s="1"/>
      <c r="C2" s="1"/>
      <c r="D2" s="1"/>
      <c r="E2" s="15"/>
      <c r="F2" s="15"/>
      <c r="G2" s="1"/>
      <c r="H2" s="1"/>
      <c r="I2" s="1"/>
      <c r="J2" s="1"/>
      <c r="K2" s="1"/>
      <c r="L2" s="15"/>
      <c r="M2" s="3"/>
      <c r="N2" s="3"/>
      <c r="P2" s="1"/>
      <c r="Q2" s="1"/>
      <c r="R2" s="1"/>
      <c r="S2" s="1"/>
      <c r="T2" s="1"/>
      <c r="U2" s="1" t="s">
        <v>482</v>
      </c>
      <c r="V2" s="15"/>
      <c r="W2" s="1"/>
      <c r="X2" s="27"/>
      <c r="Y2" s="1"/>
      <c r="Z2" s="2"/>
      <c r="AA2" s="1"/>
      <c r="AB2" s="1"/>
      <c r="AC2" s="1"/>
      <c r="AD2" s="5"/>
      <c r="AE2" s="1"/>
      <c r="AF2" s="1"/>
      <c r="AG2" s="1"/>
      <c r="AH2" s="1"/>
      <c r="AI2" s="27"/>
      <c r="AJ2" s="27"/>
      <c r="AK2" s="1"/>
      <c r="AL2" s="1"/>
      <c r="AM2" s="1"/>
      <c r="AN2" s="1"/>
      <c r="AO2" s="1"/>
      <c r="AP2" s="1"/>
      <c r="AQ2" s="1"/>
      <c r="AR2" s="1"/>
      <c r="AS2" s="1"/>
    </row>
    <row r="3" spans="2:50" s="4" customFormat="1" ht="20.100000000000001" customHeight="1" x14ac:dyDescent="0.25">
      <c r="B3" s="509" t="s">
        <v>528</v>
      </c>
      <c r="C3" s="509"/>
      <c r="D3" s="509"/>
      <c r="E3" s="510"/>
      <c r="F3" s="510"/>
      <c r="G3" s="510"/>
      <c r="H3" s="509"/>
      <c r="I3" s="510"/>
      <c r="J3" s="510"/>
      <c r="K3" s="509"/>
      <c r="L3" s="510"/>
      <c r="M3" s="509"/>
      <c r="N3" s="509"/>
      <c r="O3" s="509"/>
      <c r="P3" s="509"/>
      <c r="Q3" s="509"/>
      <c r="R3" s="509"/>
      <c r="S3" s="509"/>
      <c r="T3" s="1"/>
      <c r="U3" s="1"/>
      <c r="V3" s="15"/>
      <c r="W3" s="1"/>
      <c r="X3" s="27"/>
      <c r="Y3" s="1"/>
      <c r="Z3" s="2"/>
      <c r="AA3" s="1"/>
      <c r="AB3" s="1"/>
      <c r="AC3" s="1"/>
      <c r="AD3" s="5"/>
      <c r="AE3" s="1"/>
      <c r="AF3" s="1"/>
      <c r="AG3" s="1"/>
      <c r="AH3" s="1"/>
      <c r="AI3" s="27"/>
      <c r="AJ3" s="27"/>
      <c r="AK3" s="1"/>
      <c r="AL3" s="1"/>
      <c r="AM3" s="1"/>
      <c r="AN3" s="1"/>
      <c r="AO3" s="1"/>
      <c r="AP3" s="1"/>
      <c r="AQ3" s="1"/>
      <c r="AR3" s="1"/>
      <c r="AS3" s="1"/>
    </row>
    <row r="4" spans="2:50" s="4" customFormat="1" ht="15.6" customHeight="1" x14ac:dyDescent="0.25">
      <c r="B4" s="1"/>
      <c r="C4" s="3"/>
      <c r="D4" s="27"/>
      <c r="E4" s="15"/>
      <c r="F4" s="1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5"/>
      <c r="W4" s="1"/>
      <c r="X4" s="27"/>
      <c r="Y4" s="1"/>
      <c r="Z4" s="2"/>
      <c r="AA4" s="1"/>
      <c r="AB4" s="1"/>
      <c r="AC4" s="1"/>
      <c r="AD4" s="5"/>
      <c r="AE4" s="1"/>
      <c r="AF4" s="1"/>
      <c r="AG4" s="1"/>
      <c r="AH4" s="1"/>
      <c r="AI4" s="27"/>
      <c r="AJ4" s="27"/>
      <c r="AK4" s="1"/>
      <c r="AL4" s="1"/>
      <c r="AM4" s="1"/>
      <c r="AN4" s="1"/>
      <c r="AO4" s="1"/>
      <c r="AP4" s="1"/>
      <c r="AQ4" s="1"/>
      <c r="AR4" s="1"/>
      <c r="AS4" s="1"/>
    </row>
    <row r="5" spans="2:50" ht="39.6" customHeight="1" x14ac:dyDescent="0.3">
      <c r="K5" s="511" t="s">
        <v>529</v>
      </c>
      <c r="L5" s="511"/>
      <c r="M5" s="511"/>
      <c r="N5" s="511"/>
      <c r="O5" s="511"/>
      <c r="P5" s="511"/>
      <c r="Q5" s="511"/>
      <c r="R5" s="511"/>
      <c r="S5" s="511"/>
      <c r="AD5" s="3"/>
    </row>
    <row r="6" spans="2:50" s="6" customFormat="1" ht="81.599999999999994" x14ac:dyDescent="0.3">
      <c r="B6" s="395" t="s">
        <v>269</v>
      </c>
      <c r="C6" s="396" t="s">
        <v>270</v>
      </c>
      <c r="D6" s="395" t="s">
        <v>271</v>
      </c>
      <c r="E6" s="397" t="s">
        <v>272</v>
      </c>
      <c r="F6" s="397" t="s">
        <v>530</v>
      </c>
      <c r="G6" s="395" t="s">
        <v>273</v>
      </c>
      <c r="H6" s="395" t="s">
        <v>274</v>
      </c>
      <c r="I6" s="395" t="s">
        <v>275</v>
      </c>
      <c r="J6" s="395" t="s">
        <v>275</v>
      </c>
      <c r="K6" s="398" t="s">
        <v>304</v>
      </c>
      <c r="L6" s="399" t="s">
        <v>305</v>
      </c>
      <c r="M6" s="400" t="s">
        <v>306</v>
      </c>
      <c r="N6" s="400" t="s">
        <v>307</v>
      </c>
      <c r="O6" s="401" t="s">
        <v>308</v>
      </c>
      <c r="P6" s="402" t="s">
        <v>309</v>
      </c>
      <c r="Q6" s="402" t="s">
        <v>310</v>
      </c>
      <c r="R6" s="402" t="s">
        <v>311</v>
      </c>
      <c r="S6" s="402" t="s">
        <v>312</v>
      </c>
      <c r="T6" s="1"/>
      <c r="U6" s="393" t="s">
        <v>531</v>
      </c>
      <c r="V6" s="393" t="s">
        <v>415</v>
      </c>
      <c r="W6" s="394" t="s">
        <v>532</v>
      </c>
      <c r="X6" s="392" t="s">
        <v>533</v>
      </c>
      <c r="Y6" s="24" t="s">
        <v>534</v>
      </c>
      <c r="Z6" s="24" t="s">
        <v>535</v>
      </c>
      <c r="AA6" s="16" t="s">
        <v>536</v>
      </c>
      <c r="AB6" s="16" t="s">
        <v>537</v>
      </c>
      <c r="AC6" s="16" t="s">
        <v>538</v>
      </c>
      <c r="AD6" s="105" t="s">
        <v>539</v>
      </c>
      <c r="AE6" s="16" t="s">
        <v>540</v>
      </c>
      <c r="AF6" s="17" t="s">
        <v>541</v>
      </c>
      <c r="AG6" s="16" t="s">
        <v>307</v>
      </c>
      <c r="AH6" s="16" t="s">
        <v>542</v>
      </c>
      <c r="AI6" s="16" t="s">
        <v>543</v>
      </c>
      <c r="AJ6" s="16" t="s">
        <v>544</v>
      </c>
      <c r="AK6" s="16" t="s">
        <v>545</v>
      </c>
      <c r="AL6" s="16" t="s">
        <v>546</v>
      </c>
      <c r="AM6" s="16" t="s">
        <v>547</v>
      </c>
      <c r="AN6" s="16" t="s">
        <v>543</v>
      </c>
      <c r="AO6" s="16" t="s">
        <v>545</v>
      </c>
      <c r="AP6" s="16" t="s">
        <v>548</v>
      </c>
      <c r="AQ6" s="512" t="s">
        <v>956</v>
      </c>
      <c r="AR6" s="513"/>
      <c r="AS6" s="512" t="s">
        <v>957</v>
      </c>
      <c r="AT6" s="513"/>
      <c r="AU6" s="16" t="s">
        <v>958</v>
      </c>
      <c r="AV6" s="16" t="s">
        <v>549</v>
      </c>
      <c r="AW6" s="16" t="s">
        <v>550</v>
      </c>
      <c r="AX6" s="16" t="s">
        <v>551</v>
      </c>
    </row>
    <row r="7" spans="2:50" s="6" customFormat="1" ht="19.8" hidden="1" customHeight="1" x14ac:dyDescent="0.25">
      <c r="B7" s="493" t="s">
        <v>314</v>
      </c>
      <c r="C7" s="425" t="s">
        <v>968</v>
      </c>
      <c r="D7" s="425">
        <v>20261</v>
      </c>
      <c r="E7" s="366" t="s">
        <v>276</v>
      </c>
      <c r="F7" s="366" t="s">
        <v>291</v>
      </c>
      <c r="G7" s="366" t="s">
        <v>285</v>
      </c>
      <c r="H7" s="366">
        <v>1</v>
      </c>
      <c r="I7" s="426" t="s">
        <v>552</v>
      </c>
      <c r="J7" s="366" t="s">
        <v>278</v>
      </c>
      <c r="K7" s="427" t="s">
        <v>553</v>
      </c>
      <c r="L7" s="425" t="s">
        <v>554</v>
      </c>
      <c r="M7" s="425" t="s">
        <v>324</v>
      </c>
      <c r="N7" s="425" t="s">
        <v>318</v>
      </c>
      <c r="O7" s="366" t="s">
        <v>315</v>
      </c>
      <c r="P7" s="428">
        <v>0</v>
      </c>
      <c r="Q7" s="428">
        <v>2</v>
      </c>
      <c r="R7" s="425">
        <v>2</v>
      </c>
      <c r="S7" s="425">
        <v>3</v>
      </c>
      <c r="T7" s="367"/>
      <c r="U7" s="420">
        <v>15</v>
      </c>
      <c r="V7" s="366">
        <v>21440811</v>
      </c>
      <c r="W7" s="366" t="s">
        <v>39</v>
      </c>
      <c r="X7" s="425" t="s">
        <v>555</v>
      </c>
      <c r="Y7" s="425"/>
      <c r="Z7" s="366"/>
      <c r="AA7" s="366"/>
      <c r="AB7" s="366"/>
      <c r="AC7" s="366"/>
      <c r="AD7" s="425" t="s">
        <v>557</v>
      </c>
      <c r="AE7" s="366"/>
      <c r="AF7" s="366"/>
      <c r="AG7" s="366" t="s">
        <v>301</v>
      </c>
      <c r="AH7" s="425">
        <v>4</v>
      </c>
      <c r="AI7" s="425">
        <v>7</v>
      </c>
      <c r="AJ7" s="425">
        <v>40</v>
      </c>
      <c r="AK7" s="425">
        <v>9</v>
      </c>
      <c r="AL7" s="425">
        <v>20</v>
      </c>
      <c r="AM7" s="22">
        <f t="shared" ref="AM7:AM70" si="0">IF(AI7="",R7,ROUND(((((AK7/24)+(AL7/1440))-((AI7/24)+(AJ7/1440)))*1440/50),5))</f>
        <v>2</v>
      </c>
      <c r="AN7" s="104">
        <f>AI7/24+AJ7/1440</f>
        <v>0.31944444444444448</v>
      </c>
      <c r="AO7" s="104">
        <f>AK7/24+AL7/1440</f>
        <v>0.3888888888888889</v>
      </c>
      <c r="AP7" s="22" t="str" cm="1">
        <f t="array" ref="AP7">IF(W7="","",IF(SUMPRODUCT((W7=$W$7:$W$2042)*(AH7=$AH$7:$AH$2042)*(AN7=$AN$7:$AN$2042)*(AO7=$AO$7:$AO$2042)*(ROW($W$7:$W$2042)&lt;&gt;ROW(W7))*((R7=0)*($R$7:$R$2042&gt;0)+(R7&gt;0)*($R$7:$R$2042=0)))&gt;0,"SALONES UNIDOS",IF(SUMPRODUCT((W7=$W$7:$W$2042)*(AH7=$AH$7:$AH$2042)*((AN7&lt;$AO$7:$AO$2042)*(AO7&gt;$AN$7:$AN$2042))*(ROW($W$7:$W$2042)&lt;&gt;ROW(W7)))&gt;0,"Cruzado","Sin cruce")))</f>
        <v>Sin cruce</v>
      </c>
      <c r="AQ7" s="22"/>
      <c r="AR7" s="22"/>
      <c r="AS7" s="104">
        <f>AN7</f>
        <v>0.31944444444444448</v>
      </c>
      <c r="AT7" s="104">
        <f>AO7</f>
        <v>0.3888888888888889</v>
      </c>
      <c r="AU7" s="358" t="str" cm="1">
        <f t="array" ref="AU7">IF(AB7="","",IF(SUMPRODUCT((AB7=$AB$7:$AB$511)*(AH7=$AH$7:$AH$511)*(AQ7=$AQ$7:$AQ$511)*(AR7=$AR$7:$AR$511)*(ROW($AB$7:$AB$511)&lt;&gt;ROW(AB7))*((R7=0)*($R$7:$R$511&gt;0)+(R7&gt;0)*($R$7:$R$511=0)))&gt;0,"SALONES UNIDOS",IF(SUMPRODUCT((AB7=$AB$7:$AB$511)*(AH7=$AH$7:$AH$511)*((AQ7&lt;$AR$7:$AR$511)*(AR7&gt;$AQ$7:$AQ$511))*(ROW($AB$7:$AB$511)&lt;&gt;ROW(AB7)))&gt;0,"Cruzado","Sin cruce")))</f>
        <v/>
      </c>
      <c r="AV7" s="358" t="str" cm="1">
        <f t="array" ref="AV7">IF(AD7="","",IF(SUMPRODUCT((AD7=$AD$7:$AD$511)*(AH7=$AH$7:$AH$511)*(AS7=$AS$7:$AS$511)*(AT7=$AT$7:$AT$511)*(ROW($AD$7:$AD$511)&lt;&gt;ROW(AD7))*((R7=0)*($R$7:$R$511&gt;0)+(R7&gt;0)*($R$7:$R$511=0)))&gt;0,"SALONES UNIDOS",IF(SUMPRODUCT((AD7=$AD$7:$AD$511)*(AH7=$AH$7:$AH$511)*((AS7&lt;$AT$7:$AT$511)*(AT7&gt;$AS$7:$AS$511))*(ROW($AD$7:$AD$511)&lt;&gt;ROW(AD7)))&gt;0,"Cruzado","Sin cruce")))</f>
        <v>Sin cruce</v>
      </c>
      <c r="AW7" s="104" t="str">
        <f t="shared" ref="AW7:AW70" si="1">TRIM(CONCATENATE(G7,H7,E7,J7))</f>
        <v>EN1FILIALA</v>
      </c>
      <c r="AX7" s="104" t="str" cm="1">
        <f t="array" ref="AX7">IF(AW7="","",IF(SUMPRODUCT((AW7=$AW$7:$AW$2042)*(AH7=$AH$7:$AH$2042)*(AN7=$AN$7:$AN$2042)*(AO7=$AO$7:$AO$2042)*(ROW($AW$7:$AW$2042)&lt;&gt;ROW(AW7))*((R7=0)*($R$7:$R$2042&gt;0)+(R7&gt;0)*($R$7:$R$2042=0)))&gt;0,"SALONES UNIDOS",IF(SUMPRODUCT((AW7=$AW$7:$AW$2042)*(AH7=$AH$7:$AH$2042)*((AN7&lt;$AO$7:$AO$2042)*(AO7&gt;$AN$7:$AN$2042))*(ROW($AW$7:$AW$2042)&lt;&gt;ROW(AW7)))&gt;0,"Cruzado","Sin cruce")))</f>
        <v>Sin cruce</v>
      </c>
    </row>
    <row r="8" spans="2:50" s="6" customFormat="1" ht="19.8" hidden="1" customHeight="1" x14ac:dyDescent="0.25">
      <c r="B8" s="494" t="s">
        <v>314</v>
      </c>
      <c r="C8" s="369" t="s">
        <v>968</v>
      </c>
      <c r="D8" s="369">
        <v>20261</v>
      </c>
      <c r="E8" s="370" t="s">
        <v>276</v>
      </c>
      <c r="F8" s="370" t="s">
        <v>291</v>
      </c>
      <c r="G8" s="370" t="s">
        <v>285</v>
      </c>
      <c r="H8" s="370">
        <v>1</v>
      </c>
      <c r="I8" s="429" t="s">
        <v>278</v>
      </c>
      <c r="J8" s="370" t="s">
        <v>278</v>
      </c>
      <c r="K8" s="194" t="s">
        <v>553</v>
      </c>
      <c r="L8" s="369" t="s">
        <v>554</v>
      </c>
      <c r="M8" s="369" t="s">
        <v>324</v>
      </c>
      <c r="N8" s="369" t="s">
        <v>318</v>
      </c>
      <c r="O8" s="370" t="s">
        <v>315</v>
      </c>
      <c r="P8" s="430">
        <v>2</v>
      </c>
      <c r="Q8" s="430">
        <v>0</v>
      </c>
      <c r="R8" s="369">
        <v>2</v>
      </c>
      <c r="S8" s="369">
        <v>3</v>
      </c>
      <c r="T8" s="367"/>
      <c r="U8" s="431">
        <v>30</v>
      </c>
      <c r="V8" s="370">
        <v>21440811</v>
      </c>
      <c r="W8" s="370" t="s">
        <v>39</v>
      </c>
      <c r="X8" s="369" t="s">
        <v>555</v>
      </c>
      <c r="Y8" s="369"/>
      <c r="Z8" s="370"/>
      <c r="AA8" s="370"/>
      <c r="AB8" s="370" t="s">
        <v>558</v>
      </c>
      <c r="AC8" s="370"/>
      <c r="AD8" s="369"/>
      <c r="AE8" s="370"/>
      <c r="AF8" s="370"/>
      <c r="AG8" s="370" t="s">
        <v>559</v>
      </c>
      <c r="AH8" s="369">
        <v>4</v>
      </c>
      <c r="AI8" s="369">
        <v>9</v>
      </c>
      <c r="AJ8" s="369">
        <v>20</v>
      </c>
      <c r="AK8" s="369">
        <v>11</v>
      </c>
      <c r="AL8" s="369">
        <v>0</v>
      </c>
      <c r="AM8" s="22">
        <f t="shared" si="0"/>
        <v>2</v>
      </c>
      <c r="AN8" s="104">
        <f t="shared" ref="AN8:AN71" si="2">AI8/24+AJ8/1440</f>
        <v>0.3888888888888889</v>
      </c>
      <c r="AO8" s="104">
        <f t="shared" ref="AO8:AO71" si="3">AK8/24+AL8/1440</f>
        <v>0.45833333333333331</v>
      </c>
      <c r="AP8" s="22" t="str" cm="1">
        <f t="array" ref="AP8">IF(W8="","",IF(SUMPRODUCT((W8=$W$7:$W$2042)*(AH8=$AH$7:$AH$2042)*(AN8=$AN$7:$AN$2042)*(AO8=$AO$7:$AO$2042)*(ROW($W$7:$W$2042)&lt;&gt;ROW(W8))*((R8=0)*($R$7:$R$2042&gt;0)+(R8&gt;0)*($R$7:$R$2042=0)))&gt;0,"SALONES UNIDOS",IF(SUMPRODUCT((W8=$W$7:$W$2042)*(AH8=$AH$7:$AH$2042)*((AN8&lt;$AO$7:$AO$2042)*(AO8&gt;$AN$7:$AN$2042))*(ROW($W$7:$W$2042)&lt;&gt;ROW(W8)))&gt;0,"Cruzado","Sin cruce")))</f>
        <v>Sin cruce</v>
      </c>
      <c r="AQ8" s="104">
        <f>AN8</f>
        <v>0.3888888888888889</v>
      </c>
      <c r="AR8" s="104">
        <f>AO8</f>
        <v>0.45833333333333331</v>
      </c>
      <c r="AS8" s="22"/>
      <c r="AT8" s="22"/>
      <c r="AU8" s="358" t="str" cm="1">
        <f t="array" ref="AU8">IF(AB8="","",IF(SUMPRODUCT((AB8=$AB$7:$AB$511)*(AH8=$AH$7:$AH$511)*(AQ8=$AQ$7:$AQ$511)*(AR8=$AR$7:$AR$511)*(ROW($AB$7:$AB$511)&lt;&gt;ROW(AB8))*((R8=0)*($R$7:$R$511&gt;0)+(R8&gt;0)*($R$7:$R$511=0)))&gt;0,"SALONES UNIDOS",IF(SUMPRODUCT((AB8=$AB$7:$AB$511)*(AH8=$AH$7:$AH$511)*((AQ8&lt;$AR$7:$AR$511)*(AR8&gt;$AQ$7:$AQ$511))*(ROW($AB$7:$AB$511)&lt;&gt;ROW(AB8)))&gt;0,"Cruzado","Sin cruce")))</f>
        <v>Sin cruce</v>
      </c>
      <c r="AV8" s="358" t="str" cm="1">
        <f t="array" ref="AV8">IF(AD8="","",IF(SUMPRODUCT((AD8=$AD$7:$AD$511)*(AH8=$AH$7:$AH$511)*(AS8=$AS$7:$AS$511)*(AT8=$AT$7:$AT$511)*(ROW($AD$7:$AD$511)&lt;&gt;ROW(AD8))*((R8=0)*($R$7:$R$511&gt;0)+(R8&gt;0)*($R$7:$R$511=0)))&gt;0,"SALONES UNIDOS",IF(SUMPRODUCT((AD8=$AD$7:$AD$511)*(AH8=$AH$7:$AH$511)*((AS8&lt;$AT$7:$AT$511)*(AT8&gt;$AS$7:$AS$511))*(ROW($AD$7:$AD$511)&lt;&gt;ROW(AD8)))&gt;0,"Cruzado","Sin cruce")))</f>
        <v/>
      </c>
      <c r="AW8" s="104" t="str">
        <f t="shared" si="1"/>
        <v>EN1FILIALA</v>
      </c>
      <c r="AX8" s="104" t="str" cm="1">
        <f t="array" ref="AX8">IF(AW8="","",IF(SUMPRODUCT((AW8=$AW$7:$AW$2042)*(AH8=$AH$7:$AH$2042)*(AN8=$AN$7:$AN$2042)*(AO8=$AO$7:$AO$2042)*(ROW($AW$7:$AW$2042)&lt;&gt;ROW(AW8))*((R8=0)*($R$7:$R$2042&gt;0)+(R8&gt;0)*($R$7:$R$2042=0)))&gt;0,"SALONES UNIDOS",IF(SUMPRODUCT((AW8=$AW$7:$AW$2042)*(AH8=$AH$7:$AH$2042)*((AN8&lt;$AO$7:$AO$2042)*(AO8&gt;$AN$7:$AN$2042))*(ROW($AW$7:$AW$2042)&lt;&gt;ROW(AW8)))&gt;0,"Cruzado","Sin cruce")))</f>
        <v>Sin cruce</v>
      </c>
    </row>
    <row r="9" spans="2:50" s="6" customFormat="1" ht="19.8" hidden="1" customHeight="1" x14ac:dyDescent="0.25">
      <c r="B9" s="494" t="s">
        <v>314</v>
      </c>
      <c r="C9" s="369" t="s">
        <v>968</v>
      </c>
      <c r="D9" s="369">
        <v>20261</v>
      </c>
      <c r="E9" s="370" t="s">
        <v>276</v>
      </c>
      <c r="F9" s="370" t="s">
        <v>291</v>
      </c>
      <c r="G9" s="370" t="s">
        <v>285</v>
      </c>
      <c r="H9" s="370">
        <v>1</v>
      </c>
      <c r="I9" s="429" t="s">
        <v>560</v>
      </c>
      <c r="J9" s="370" t="s">
        <v>278</v>
      </c>
      <c r="K9" s="194" t="s">
        <v>553</v>
      </c>
      <c r="L9" s="369" t="s">
        <v>554</v>
      </c>
      <c r="M9" s="369" t="s">
        <v>324</v>
      </c>
      <c r="N9" s="369" t="s">
        <v>318</v>
      </c>
      <c r="O9" s="370" t="s">
        <v>315</v>
      </c>
      <c r="P9" s="369">
        <v>0</v>
      </c>
      <c r="Q9" s="369">
        <v>2</v>
      </c>
      <c r="R9" s="369">
        <v>2</v>
      </c>
      <c r="S9" s="369">
        <v>3</v>
      </c>
      <c r="T9" s="367"/>
      <c r="U9" s="371">
        <v>15</v>
      </c>
      <c r="V9" s="370">
        <v>21440811</v>
      </c>
      <c r="W9" s="370" t="s">
        <v>39</v>
      </c>
      <c r="X9" s="369" t="s">
        <v>555</v>
      </c>
      <c r="Y9" s="369"/>
      <c r="Z9" s="370"/>
      <c r="AA9" s="370"/>
      <c r="AB9" s="366"/>
      <c r="AC9" s="370"/>
      <c r="AD9" s="369" t="s">
        <v>557</v>
      </c>
      <c r="AE9" s="370"/>
      <c r="AF9" s="370"/>
      <c r="AG9" s="370" t="s">
        <v>301</v>
      </c>
      <c r="AH9" s="369">
        <v>5</v>
      </c>
      <c r="AI9" s="369">
        <v>13</v>
      </c>
      <c r="AJ9" s="369">
        <v>30</v>
      </c>
      <c r="AK9" s="369">
        <v>15</v>
      </c>
      <c r="AL9" s="369">
        <v>10</v>
      </c>
      <c r="AM9" s="22">
        <f t="shared" si="0"/>
        <v>2</v>
      </c>
      <c r="AN9" s="104">
        <f t="shared" si="2"/>
        <v>0.5625</v>
      </c>
      <c r="AO9" s="104">
        <f t="shared" si="3"/>
        <v>0.63194444444444442</v>
      </c>
      <c r="AP9" s="22" t="str" cm="1">
        <f t="array" ref="AP9">IF(W9="","",IF(SUMPRODUCT((W9=$W$7:$W$2042)*(AH9=$AH$7:$AH$2042)*(AN9=$AN$7:$AN$2042)*(AO9=$AO$7:$AO$2042)*(ROW($W$7:$W$2042)&lt;&gt;ROW(W9))*((R9=0)*($R$7:$R$2042&gt;0)+(R9&gt;0)*($R$7:$R$2042=0)))&gt;0,"SALONES UNIDOS",IF(SUMPRODUCT((W9=$W$7:$W$2042)*(AH9=$AH$7:$AH$2042)*((AN9&lt;$AO$7:$AO$2042)*(AO9&gt;$AN$7:$AN$2042))*(ROW($W$7:$W$2042)&lt;&gt;ROW(W9)))&gt;0,"Cruzado","Sin cruce")))</f>
        <v>Sin cruce</v>
      </c>
      <c r="AQ9" s="22"/>
      <c r="AR9" s="22"/>
      <c r="AS9" s="104">
        <f>AN9</f>
        <v>0.5625</v>
      </c>
      <c r="AT9" s="104">
        <f>AO9</f>
        <v>0.63194444444444442</v>
      </c>
      <c r="AU9" s="358" t="str" cm="1">
        <f t="array" ref="AU9">IF(AB9="","",IF(SUMPRODUCT((AB9=$AB$7:$AB$511)*(AH9=$AH$7:$AH$511)*(AQ9=$AQ$7:$AQ$511)*(AR9=$AR$7:$AR$511)*(ROW($AB$7:$AB$511)&lt;&gt;ROW(AB9))*((R9=0)*($R$7:$R$511&gt;0)+(R9&gt;0)*($R$7:$R$511=0)))&gt;0,"SALONES UNIDOS",IF(SUMPRODUCT((AB9=$AB$7:$AB$511)*(AH9=$AH$7:$AH$511)*((AQ9&lt;$AR$7:$AR$511)*(AR9&gt;$AQ$7:$AQ$511))*(ROW($AB$7:$AB$511)&lt;&gt;ROW(AB9)))&gt;0,"Cruzado","Sin cruce")))</f>
        <v/>
      </c>
      <c r="AV9" s="358" t="str" cm="1">
        <f t="array" ref="AV9">IF(AD9="","",IF(SUMPRODUCT((AD9=$AD$7:$AD$511)*(AH9=$AH$7:$AH$511)*(AS9=$AS$7:$AS$511)*(AT9=$AT$7:$AT$511)*(ROW($AD$7:$AD$511)&lt;&gt;ROW(AD9))*((R9=0)*($R$7:$R$511&gt;0)+(R9&gt;0)*($R$7:$R$511=0)))&gt;0,"SALONES UNIDOS",IF(SUMPRODUCT((AD9=$AD$7:$AD$511)*(AH9=$AH$7:$AH$511)*((AS9&lt;$AT$7:$AT$511)*(AT9&gt;$AS$7:$AS$511))*(ROW($AD$7:$AD$511)&lt;&gt;ROW(AD9)))&gt;0,"Cruzado","Sin cruce")))</f>
        <v>Sin cruce</v>
      </c>
      <c r="AW9" s="104" t="str">
        <f t="shared" si="1"/>
        <v>EN1FILIALA</v>
      </c>
      <c r="AX9" s="104" t="str" cm="1">
        <f t="array" ref="AX9">IF(AW9="","",IF(SUMPRODUCT((AW9=$AW$7:$AW$2042)*(AH9=$AH$7:$AH$2042)*(AN9=$AN$7:$AN$2042)*(AO9=$AO$7:$AO$2042)*(ROW($AW$7:$AW$2042)&lt;&gt;ROW(AW9))*((R9=0)*($R$7:$R$2042&gt;0)+(R9&gt;0)*($R$7:$R$2042=0)))&gt;0,"SALONES UNIDOS",IF(SUMPRODUCT((AW9=$AW$7:$AW$2042)*(AH9=$AH$7:$AH$2042)*((AN9&lt;$AO$7:$AO$2042)*(AO9&gt;$AN$7:$AN$2042))*(ROW($AW$7:$AW$2042)&lt;&gt;ROW(AW9)))&gt;0,"Cruzado","Sin cruce")))</f>
        <v>Sin cruce</v>
      </c>
    </row>
    <row r="10" spans="2:50" s="6" customFormat="1" ht="19.8" hidden="1" customHeight="1" x14ac:dyDescent="0.25">
      <c r="B10" s="494" t="s">
        <v>314</v>
      </c>
      <c r="C10" s="369" t="s">
        <v>968</v>
      </c>
      <c r="D10" s="369">
        <v>20261</v>
      </c>
      <c r="E10" s="370" t="s">
        <v>276</v>
      </c>
      <c r="F10" s="370" t="s">
        <v>291</v>
      </c>
      <c r="G10" s="370" t="s">
        <v>285</v>
      </c>
      <c r="H10" s="370">
        <v>1</v>
      </c>
      <c r="I10" s="370" t="s">
        <v>278</v>
      </c>
      <c r="J10" s="370" t="s">
        <v>278</v>
      </c>
      <c r="K10" s="194" t="s">
        <v>561</v>
      </c>
      <c r="L10" s="369" t="s">
        <v>562</v>
      </c>
      <c r="M10" s="369" t="s">
        <v>362</v>
      </c>
      <c r="N10" s="369" t="s">
        <v>318</v>
      </c>
      <c r="O10" s="370" t="s">
        <v>315</v>
      </c>
      <c r="P10" s="369">
        <v>2</v>
      </c>
      <c r="Q10" s="369">
        <v>2</v>
      </c>
      <c r="R10" s="369">
        <v>4</v>
      </c>
      <c r="S10" s="369">
        <v>3</v>
      </c>
      <c r="T10" s="367"/>
      <c r="U10" s="371">
        <v>30</v>
      </c>
      <c r="V10" s="370">
        <v>75375310</v>
      </c>
      <c r="W10" s="370" t="s">
        <v>229</v>
      </c>
      <c r="X10" s="369" t="s">
        <v>555</v>
      </c>
      <c r="Y10" s="369"/>
      <c r="Z10" s="370"/>
      <c r="AA10" s="370"/>
      <c r="AB10" s="370" t="s">
        <v>558</v>
      </c>
      <c r="AC10" s="370"/>
      <c r="AD10" s="369"/>
      <c r="AE10" s="370"/>
      <c r="AF10" s="370"/>
      <c r="AG10" s="370" t="s">
        <v>319</v>
      </c>
      <c r="AH10" s="369">
        <v>1</v>
      </c>
      <c r="AI10" s="369">
        <v>14</v>
      </c>
      <c r="AJ10" s="369">
        <v>20</v>
      </c>
      <c r="AK10" s="369">
        <v>17</v>
      </c>
      <c r="AL10" s="369">
        <v>40</v>
      </c>
      <c r="AM10" s="22">
        <f t="shared" si="0"/>
        <v>4</v>
      </c>
      <c r="AN10" s="104">
        <f t="shared" si="2"/>
        <v>0.59722222222222221</v>
      </c>
      <c r="AO10" s="104">
        <f t="shared" si="3"/>
        <v>0.73611111111111116</v>
      </c>
      <c r="AP10" s="22" t="str" cm="1">
        <f t="array" ref="AP10">IF(W10="","",IF(SUMPRODUCT((W10=$W$7:$W$2042)*(AH10=$AH$7:$AH$2042)*(AN10=$AN$7:$AN$2042)*(AO10=$AO$7:$AO$2042)*(ROW($W$7:$W$2042)&lt;&gt;ROW(W10))*((R10=0)*($R$7:$R$2042&gt;0)+(R10&gt;0)*($R$7:$R$2042=0)))&gt;0,"SALONES UNIDOS",IF(SUMPRODUCT((W10=$W$7:$W$2042)*(AH10=$AH$7:$AH$2042)*((AN10&lt;$AO$7:$AO$2042)*(AO10&gt;$AN$7:$AN$2042))*(ROW($W$7:$W$2042)&lt;&gt;ROW(W10)))&gt;0,"Cruzado","Sin cruce")))</f>
        <v>Sin cruce</v>
      </c>
      <c r="AQ10" s="104">
        <f t="shared" ref="AQ10:AQ15" si="4">AN10</f>
        <v>0.59722222222222221</v>
      </c>
      <c r="AR10" s="104">
        <f t="shared" ref="AR10:AR15" si="5">AO10</f>
        <v>0.73611111111111116</v>
      </c>
      <c r="AS10" s="22"/>
      <c r="AT10" s="22"/>
      <c r="AU10" s="358" t="str" cm="1">
        <f t="array" ref="AU10">IF(AB10="","",IF(SUMPRODUCT((AB10=$AB$7:$AB$511)*(AH10=$AH$7:$AH$511)*(AQ10=$AQ$7:$AQ$511)*(AR10=$AR$7:$AR$511)*(ROW($AB$7:$AB$511)&lt;&gt;ROW(AB10))*((R10=0)*($R$7:$R$511&gt;0)+(R10&gt;0)*($R$7:$R$511=0)))&gt;0,"SALONES UNIDOS",IF(SUMPRODUCT((AB10=$AB$7:$AB$511)*(AH10=$AH$7:$AH$511)*((AQ10&lt;$AR$7:$AR$511)*(AR10&gt;$AQ$7:$AQ$511))*(ROW($AB$7:$AB$511)&lt;&gt;ROW(AB10)))&gt;0,"Cruzado","Sin cruce")))</f>
        <v>Sin cruce</v>
      </c>
      <c r="AV10" s="358" t="str" cm="1">
        <f t="array" ref="AV10">IF(AD10="","",IF(SUMPRODUCT((AD10=$AD$7:$AD$511)*(AH10=$AH$7:$AH$511)*(AS10=$AS$7:$AS$511)*(AT10=$AT$7:$AT$511)*(ROW($AD$7:$AD$511)&lt;&gt;ROW(AD10))*((R10=0)*($R$7:$R$511&gt;0)+(R10&gt;0)*($R$7:$R$511=0)))&gt;0,"SALONES UNIDOS",IF(SUMPRODUCT((AD10=$AD$7:$AD$511)*(AH10=$AH$7:$AH$511)*((AS10&lt;$AT$7:$AT$511)*(AT10&gt;$AS$7:$AS$511))*(ROW($AD$7:$AD$511)&lt;&gt;ROW(AD10)))&gt;0,"Cruzado","Sin cruce")))</f>
        <v/>
      </c>
      <c r="AW10" s="104" t="str">
        <f t="shared" si="1"/>
        <v>EN1FILIALA</v>
      </c>
      <c r="AX10" s="104" t="str" cm="1">
        <f t="array" ref="AX10">IF(AW10="","",IF(SUMPRODUCT((AW10=$AW$7:$AW$2042)*(AH10=$AH$7:$AH$2042)*(AN10=$AN$7:$AN$2042)*(AO10=$AO$7:$AO$2042)*(ROW($AW$7:$AW$2042)&lt;&gt;ROW(AW10))*((R10=0)*($R$7:$R$2042&gt;0)+(R10&gt;0)*($R$7:$R$2042=0)))&gt;0,"SALONES UNIDOS",IF(SUMPRODUCT((AW10=$AW$7:$AW$2042)*(AH10=$AH$7:$AH$2042)*((AN10&lt;$AO$7:$AO$2042)*(AO10&gt;$AN$7:$AN$2042))*(ROW($AW$7:$AW$2042)&lt;&gt;ROW(AW10)))&gt;0,"Cruzado","Sin cruce")))</f>
        <v>Sin cruce</v>
      </c>
    </row>
    <row r="11" spans="2:50" s="6" customFormat="1" ht="19.8" hidden="1" customHeight="1" x14ac:dyDescent="0.25">
      <c r="B11" s="494" t="s">
        <v>314</v>
      </c>
      <c r="C11" s="369" t="s">
        <v>968</v>
      </c>
      <c r="D11" s="369">
        <v>20261</v>
      </c>
      <c r="E11" s="370" t="s">
        <v>276</v>
      </c>
      <c r="F11" s="370" t="s">
        <v>291</v>
      </c>
      <c r="G11" s="370" t="s">
        <v>285</v>
      </c>
      <c r="H11" s="370">
        <v>1</v>
      </c>
      <c r="I11" s="370" t="s">
        <v>278</v>
      </c>
      <c r="J11" s="370" t="s">
        <v>278</v>
      </c>
      <c r="K11" s="194" t="s">
        <v>563</v>
      </c>
      <c r="L11" s="369" t="s">
        <v>564</v>
      </c>
      <c r="M11" s="369" t="s">
        <v>324</v>
      </c>
      <c r="N11" s="369" t="s">
        <v>318</v>
      </c>
      <c r="O11" s="370" t="s">
        <v>315</v>
      </c>
      <c r="P11" s="369">
        <v>2</v>
      </c>
      <c r="Q11" s="369">
        <v>2</v>
      </c>
      <c r="R11" s="369">
        <v>4</v>
      </c>
      <c r="S11" s="369">
        <v>3</v>
      </c>
      <c r="T11" s="367"/>
      <c r="U11" s="371">
        <v>30</v>
      </c>
      <c r="V11" s="370">
        <v>43809799</v>
      </c>
      <c r="W11" s="370" t="s">
        <v>92</v>
      </c>
      <c r="X11" s="369" t="s">
        <v>555</v>
      </c>
      <c r="Y11" s="369"/>
      <c r="Z11" s="370"/>
      <c r="AA11" s="370"/>
      <c r="AB11" s="370" t="s">
        <v>558</v>
      </c>
      <c r="AC11" s="370"/>
      <c r="AD11" s="369"/>
      <c r="AE11" s="370"/>
      <c r="AF11" s="370"/>
      <c r="AG11" s="370" t="s">
        <v>319</v>
      </c>
      <c r="AH11" s="369">
        <v>3</v>
      </c>
      <c r="AI11" s="369">
        <v>8</v>
      </c>
      <c r="AJ11" s="369">
        <v>30</v>
      </c>
      <c r="AK11" s="369">
        <v>11</v>
      </c>
      <c r="AL11" s="369">
        <v>50</v>
      </c>
      <c r="AM11" s="22">
        <f t="shared" si="0"/>
        <v>4</v>
      </c>
      <c r="AN11" s="104">
        <f t="shared" si="2"/>
        <v>0.35416666666666663</v>
      </c>
      <c r="AO11" s="104">
        <f t="shared" si="3"/>
        <v>0.49305555555555552</v>
      </c>
      <c r="AP11" s="22" t="str" cm="1">
        <f t="array" ref="AP11">IF(W11="","",IF(SUMPRODUCT((W11=$W$7:$W$2042)*(AH11=$AH$7:$AH$2042)*(AN11=$AN$7:$AN$2042)*(AO11=$AO$7:$AO$2042)*(ROW($W$7:$W$2042)&lt;&gt;ROW(W11))*((R11=0)*($R$7:$R$2042&gt;0)+(R11&gt;0)*($R$7:$R$2042=0)))&gt;0,"SALONES UNIDOS",IF(SUMPRODUCT((W11=$W$7:$W$2042)*(AH11=$AH$7:$AH$2042)*((AN11&lt;$AO$7:$AO$2042)*(AO11&gt;$AN$7:$AN$2042))*(ROW($W$7:$W$2042)&lt;&gt;ROW(W11)))&gt;0,"Cruzado","Sin cruce")))</f>
        <v>Sin cruce</v>
      </c>
      <c r="AQ11" s="104">
        <f t="shared" si="4"/>
        <v>0.35416666666666663</v>
      </c>
      <c r="AR11" s="104">
        <f t="shared" si="5"/>
        <v>0.49305555555555552</v>
      </c>
      <c r="AS11" s="22"/>
      <c r="AT11" s="22"/>
      <c r="AU11" s="358" t="str" cm="1">
        <f t="array" ref="AU11">IF(AB11="","",IF(SUMPRODUCT((AB11=$AB$7:$AB$511)*(AH11=$AH$7:$AH$511)*(AQ11=$AQ$7:$AQ$511)*(AR11=$AR$7:$AR$511)*(ROW($AB$7:$AB$511)&lt;&gt;ROW(AB11))*((R11=0)*($R$7:$R$511&gt;0)+(R11&gt;0)*($R$7:$R$511=0)))&gt;0,"SALONES UNIDOS",IF(SUMPRODUCT((AB11=$AB$7:$AB$511)*(AH11=$AH$7:$AH$511)*((AQ11&lt;$AR$7:$AR$511)*(AR11&gt;$AQ$7:$AQ$511))*(ROW($AB$7:$AB$511)&lt;&gt;ROW(AB11)))&gt;0,"Cruzado","Sin cruce")))</f>
        <v>Sin cruce</v>
      </c>
      <c r="AV11" s="358" t="str" cm="1">
        <f t="array" ref="AV11">IF(AD11="","",IF(SUMPRODUCT((AD11=$AD$7:$AD$511)*(AH11=$AH$7:$AH$511)*(AS11=$AS$7:$AS$511)*(AT11=$AT$7:$AT$511)*(ROW($AD$7:$AD$511)&lt;&gt;ROW(AD11))*((R11=0)*($R$7:$R$511&gt;0)+(R11&gt;0)*($R$7:$R$511=0)))&gt;0,"SALONES UNIDOS",IF(SUMPRODUCT((AD11=$AD$7:$AD$511)*(AH11=$AH$7:$AH$511)*((AS11&lt;$AT$7:$AT$511)*(AT11&gt;$AS$7:$AS$511))*(ROW($AD$7:$AD$511)&lt;&gt;ROW(AD11)))&gt;0,"Cruzado","Sin cruce")))</f>
        <v/>
      </c>
      <c r="AW11" s="104" t="str">
        <f t="shared" si="1"/>
        <v>EN1FILIALA</v>
      </c>
      <c r="AX11" s="104" t="str" cm="1">
        <f t="array" ref="AX11">IF(AW11="","",IF(SUMPRODUCT((AW11=$AW$7:$AW$2042)*(AH11=$AH$7:$AH$2042)*(AN11=$AN$7:$AN$2042)*(AO11=$AO$7:$AO$2042)*(ROW($AW$7:$AW$2042)&lt;&gt;ROW(AW11))*((R11=0)*($R$7:$R$2042&gt;0)+(R11&gt;0)*($R$7:$R$2042=0)))&gt;0,"SALONES UNIDOS",IF(SUMPRODUCT((AW11=$AW$7:$AW$2042)*(AH11=$AH$7:$AH$2042)*((AN11&lt;$AO$7:$AO$2042)*(AO11&gt;$AN$7:$AN$2042))*(ROW($AW$7:$AW$2042)&lt;&gt;ROW(AW11)))&gt;0,"Cruzado","Sin cruce")))</f>
        <v>Sin cruce</v>
      </c>
    </row>
    <row r="12" spans="2:50" s="6" customFormat="1" ht="19.8" hidden="1" customHeight="1" x14ac:dyDescent="0.25">
      <c r="B12" s="494" t="s">
        <v>314</v>
      </c>
      <c r="C12" s="369" t="s">
        <v>968</v>
      </c>
      <c r="D12" s="369">
        <v>20261</v>
      </c>
      <c r="E12" s="370" t="s">
        <v>276</v>
      </c>
      <c r="F12" s="370" t="s">
        <v>291</v>
      </c>
      <c r="G12" s="370" t="s">
        <v>285</v>
      </c>
      <c r="H12" s="370">
        <v>1</v>
      </c>
      <c r="I12" s="370" t="s">
        <v>278</v>
      </c>
      <c r="J12" s="370" t="s">
        <v>278</v>
      </c>
      <c r="K12" s="194" t="s">
        <v>565</v>
      </c>
      <c r="L12" s="369" t="s">
        <v>667</v>
      </c>
      <c r="M12" s="369" t="s">
        <v>362</v>
      </c>
      <c r="N12" s="369" t="s">
        <v>318</v>
      </c>
      <c r="O12" s="370" t="s">
        <v>315</v>
      </c>
      <c r="P12" s="369">
        <v>3</v>
      </c>
      <c r="Q12" s="369">
        <v>2</v>
      </c>
      <c r="R12" s="369">
        <v>5</v>
      </c>
      <c r="S12" s="369">
        <v>4</v>
      </c>
      <c r="T12" s="367"/>
      <c r="U12" s="371">
        <v>30</v>
      </c>
      <c r="V12" s="370">
        <v>46614264</v>
      </c>
      <c r="W12" s="370" t="s">
        <v>258</v>
      </c>
      <c r="X12" s="369" t="s">
        <v>555</v>
      </c>
      <c r="Y12" s="369"/>
      <c r="Z12" s="370"/>
      <c r="AA12" s="370"/>
      <c r="AB12" s="370" t="s">
        <v>558</v>
      </c>
      <c r="AC12" s="370"/>
      <c r="AD12" s="369"/>
      <c r="AE12" s="370"/>
      <c r="AF12" s="370"/>
      <c r="AG12" s="370" t="s">
        <v>319</v>
      </c>
      <c r="AH12" s="369">
        <v>2</v>
      </c>
      <c r="AI12" s="369">
        <v>7</v>
      </c>
      <c r="AJ12" s="369">
        <v>40</v>
      </c>
      <c r="AK12" s="369">
        <v>11</v>
      </c>
      <c r="AL12" s="369">
        <v>50</v>
      </c>
      <c r="AM12" s="22">
        <f t="shared" si="0"/>
        <v>5</v>
      </c>
      <c r="AN12" s="104">
        <f t="shared" si="2"/>
        <v>0.31944444444444448</v>
      </c>
      <c r="AO12" s="104">
        <f t="shared" si="3"/>
        <v>0.49305555555555552</v>
      </c>
      <c r="AP12" s="22" t="str" cm="1">
        <f t="array" ref="AP12">IF(W12="","",IF(SUMPRODUCT((W12=$W$7:$W$2042)*(AH12=$AH$7:$AH$2042)*(AN12=$AN$7:$AN$2042)*(AO12=$AO$7:$AO$2042)*(ROW($W$7:$W$2042)&lt;&gt;ROW(W12))*((R12=0)*($R$7:$R$2042&gt;0)+(R12&gt;0)*($R$7:$R$2042=0)))&gt;0,"SALONES UNIDOS",IF(SUMPRODUCT((W12=$W$7:$W$2042)*(AH12=$AH$7:$AH$2042)*((AN12&lt;$AO$7:$AO$2042)*(AO12&gt;$AN$7:$AN$2042))*(ROW($W$7:$W$2042)&lt;&gt;ROW(W12)))&gt;0,"Cruzado","Sin cruce")))</f>
        <v>Sin cruce</v>
      </c>
      <c r="AQ12" s="104">
        <f t="shared" si="4"/>
        <v>0.31944444444444448</v>
      </c>
      <c r="AR12" s="104">
        <f t="shared" si="5"/>
        <v>0.49305555555555552</v>
      </c>
      <c r="AS12" s="22"/>
      <c r="AT12" s="22"/>
      <c r="AU12" s="358" t="str" cm="1">
        <f t="array" ref="AU12">IF(AB12="","",IF(SUMPRODUCT((AB12=$AB$7:$AB$511)*(AH12=$AH$7:$AH$511)*(AQ12=$AQ$7:$AQ$511)*(AR12=$AR$7:$AR$511)*(ROW($AB$7:$AB$511)&lt;&gt;ROW(AB12))*((R12=0)*($R$7:$R$511&gt;0)+(R12&gt;0)*($R$7:$R$511=0)))&gt;0,"SALONES UNIDOS",IF(SUMPRODUCT((AB12=$AB$7:$AB$511)*(AH12=$AH$7:$AH$511)*((AQ12&lt;$AR$7:$AR$511)*(AR12&gt;$AQ$7:$AQ$511))*(ROW($AB$7:$AB$511)&lt;&gt;ROW(AB12)))&gt;0,"Cruzado","Sin cruce")))</f>
        <v>Sin cruce</v>
      </c>
      <c r="AV12" s="358" t="str" cm="1">
        <f t="array" ref="AV12">IF(AD12="","",IF(SUMPRODUCT((AD12=$AD$7:$AD$511)*(AH12=$AH$7:$AH$511)*(AS12=$AS$7:$AS$511)*(AT12=$AT$7:$AT$511)*(ROW($AD$7:$AD$511)&lt;&gt;ROW(AD12))*((R12=0)*($R$7:$R$511&gt;0)+(R12&gt;0)*($R$7:$R$511=0)))&gt;0,"SALONES UNIDOS",IF(SUMPRODUCT((AD12=$AD$7:$AD$511)*(AH12=$AH$7:$AH$511)*((AS12&lt;$AT$7:$AT$511)*(AT12&gt;$AS$7:$AS$511))*(ROW($AD$7:$AD$511)&lt;&gt;ROW(AD12)))&gt;0,"Cruzado","Sin cruce")))</f>
        <v/>
      </c>
      <c r="AW12" s="104" t="str">
        <f t="shared" si="1"/>
        <v>EN1FILIALA</v>
      </c>
      <c r="AX12" s="104" t="str" cm="1">
        <f t="array" ref="AX12">IF(AW12="","",IF(SUMPRODUCT((AW12=$AW$7:$AW$2042)*(AH12=$AH$7:$AH$2042)*(AN12=$AN$7:$AN$2042)*(AO12=$AO$7:$AO$2042)*(ROW($AW$7:$AW$2042)&lt;&gt;ROW(AW12))*((R12=0)*($R$7:$R$2042&gt;0)+(R12&gt;0)*($R$7:$R$2042=0)))&gt;0,"SALONES UNIDOS",IF(SUMPRODUCT((AW12=$AW$7:$AW$2042)*(AH12=$AH$7:$AH$2042)*((AN12&lt;$AO$7:$AO$2042)*(AO12&gt;$AN$7:$AN$2042))*(ROW($AW$7:$AW$2042)&lt;&gt;ROW(AW12)))&gt;0,"Cruzado","Sin cruce")))</f>
        <v>Sin cruce</v>
      </c>
    </row>
    <row r="13" spans="2:50" s="6" customFormat="1" ht="19.8" hidden="1" customHeight="1" x14ac:dyDescent="0.25">
      <c r="B13" s="494" t="s">
        <v>314</v>
      </c>
      <c r="C13" s="369" t="s">
        <v>968</v>
      </c>
      <c r="D13" s="369">
        <v>20261</v>
      </c>
      <c r="E13" s="370" t="s">
        <v>276</v>
      </c>
      <c r="F13" s="370" t="s">
        <v>291</v>
      </c>
      <c r="G13" s="370" t="s">
        <v>285</v>
      </c>
      <c r="H13" s="370">
        <v>1</v>
      </c>
      <c r="I13" s="370" t="s">
        <v>278</v>
      </c>
      <c r="J13" s="370" t="s">
        <v>278</v>
      </c>
      <c r="K13" s="194" t="s">
        <v>566</v>
      </c>
      <c r="L13" s="369" t="s">
        <v>567</v>
      </c>
      <c r="M13" s="369" t="s">
        <v>362</v>
      </c>
      <c r="N13" s="369" t="s">
        <v>318</v>
      </c>
      <c r="O13" s="370" t="s">
        <v>315</v>
      </c>
      <c r="P13" s="369">
        <v>3</v>
      </c>
      <c r="Q13" s="369">
        <v>2</v>
      </c>
      <c r="R13" s="369">
        <v>5</v>
      </c>
      <c r="S13" s="369">
        <v>4</v>
      </c>
      <c r="T13" s="367"/>
      <c r="U13" s="371">
        <v>30</v>
      </c>
      <c r="V13" s="370">
        <v>21440811</v>
      </c>
      <c r="W13" s="370" t="s">
        <v>39</v>
      </c>
      <c r="X13" s="369" t="s">
        <v>555</v>
      </c>
      <c r="Y13" s="369"/>
      <c r="Z13" s="370"/>
      <c r="AA13" s="370"/>
      <c r="AB13" s="370" t="s">
        <v>558</v>
      </c>
      <c r="AC13" s="370"/>
      <c r="AD13" s="369"/>
      <c r="AE13" s="370"/>
      <c r="AF13" s="370"/>
      <c r="AG13" s="370" t="s">
        <v>319</v>
      </c>
      <c r="AH13" s="369">
        <v>2</v>
      </c>
      <c r="AI13" s="369">
        <v>11</v>
      </c>
      <c r="AJ13" s="369">
        <v>50</v>
      </c>
      <c r="AK13" s="369">
        <v>16</v>
      </c>
      <c r="AL13" s="369">
        <v>0</v>
      </c>
      <c r="AM13" s="22">
        <f t="shared" si="0"/>
        <v>5</v>
      </c>
      <c r="AN13" s="104">
        <f t="shared" si="2"/>
        <v>0.49305555555555552</v>
      </c>
      <c r="AO13" s="104">
        <f t="shared" si="3"/>
        <v>0.66666666666666663</v>
      </c>
      <c r="AP13" s="22" t="str" cm="1">
        <f t="array" ref="AP13">IF(W13="","",IF(SUMPRODUCT((W13=$W$7:$W$2042)*(AH13=$AH$7:$AH$2042)*(AN13=$AN$7:$AN$2042)*(AO13=$AO$7:$AO$2042)*(ROW($W$7:$W$2042)&lt;&gt;ROW(W13))*((R13=0)*($R$7:$R$2042&gt;0)+(R13&gt;0)*($R$7:$R$2042=0)))&gt;0,"SALONES UNIDOS",IF(SUMPRODUCT((W13=$W$7:$W$2042)*(AH13=$AH$7:$AH$2042)*((AN13&lt;$AO$7:$AO$2042)*(AO13&gt;$AN$7:$AN$2042))*(ROW($W$7:$W$2042)&lt;&gt;ROW(W13)))&gt;0,"Cruzado","Sin cruce")))</f>
        <v>Sin cruce</v>
      </c>
      <c r="AQ13" s="104">
        <f t="shared" si="4"/>
        <v>0.49305555555555552</v>
      </c>
      <c r="AR13" s="104">
        <f t="shared" si="5"/>
        <v>0.66666666666666663</v>
      </c>
      <c r="AS13" s="22"/>
      <c r="AT13" s="22"/>
      <c r="AU13" s="358" t="str" cm="1">
        <f t="array" ref="AU13">IF(AB13="","",IF(SUMPRODUCT((AB13=$AB$7:$AB$511)*(AH13=$AH$7:$AH$511)*(AQ13=$AQ$7:$AQ$511)*(AR13=$AR$7:$AR$511)*(ROW($AB$7:$AB$511)&lt;&gt;ROW(AB13))*((R13=0)*($R$7:$R$511&gt;0)+(R13&gt;0)*($R$7:$R$511=0)))&gt;0,"SALONES UNIDOS",IF(SUMPRODUCT((AB13=$AB$7:$AB$511)*(AH13=$AH$7:$AH$511)*((AQ13&lt;$AR$7:$AR$511)*(AR13&gt;$AQ$7:$AQ$511))*(ROW($AB$7:$AB$511)&lt;&gt;ROW(AB13)))&gt;0,"Cruzado","Sin cruce")))</f>
        <v>Sin cruce</v>
      </c>
      <c r="AV13" s="358" t="str" cm="1">
        <f t="array" ref="AV13">IF(AD13="","",IF(SUMPRODUCT((AD13=$AD$7:$AD$511)*(AH13=$AH$7:$AH$511)*(AS13=$AS$7:$AS$511)*(AT13=$AT$7:$AT$511)*(ROW($AD$7:$AD$511)&lt;&gt;ROW(AD13))*((R13=0)*($R$7:$R$511&gt;0)+(R13&gt;0)*($R$7:$R$511=0)))&gt;0,"SALONES UNIDOS",IF(SUMPRODUCT((AD13=$AD$7:$AD$511)*(AH13=$AH$7:$AH$511)*((AS13&lt;$AT$7:$AT$511)*(AT13&gt;$AS$7:$AS$511))*(ROW($AD$7:$AD$511)&lt;&gt;ROW(AD13)))&gt;0,"Cruzado","Sin cruce")))</f>
        <v/>
      </c>
      <c r="AW13" s="104" t="str">
        <f t="shared" si="1"/>
        <v>EN1FILIALA</v>
      </c>
      <c r="AX13" s="104" t="str" cm="1">
        <f t="array" ref="AX13">IF(AW13="","",IF(SUMPRODUCT((AW13=$AW$7:$AW$2042)*(AH13=$AH$7:$AH$2042)*(AN13=$AN$7:$AN$2042)*(AO13=$AO$7:$AO$2042)*(ROW($AW$7:$AW$2042)&lt;&gt;ROW(AW13))*((R13=0)*($R$7:$R$2042&gt;0)+(R13&gt;0)*($R$7:$R$2042=0)))&gt;0,"SALONES UNIDOS",IF(SUMPRODUCT((AW13=$AW$7:$AW$2042)*(AH13=$AH$7:$AH$2042)*((AN13&lt;$AO$7:$AO$2042)*(AO13&gt;$AN$7:$AN$2042))*(ROW($AW$7:$AW$2042)&lt;&gt;ROW(AW13)))&gt;0,"Cruzado","Sin cruce")))</f>
        <v>Sin cruce</v>
      </c>
    </row>
    <row r="14" spans="2:50" s="6" customFormat="1" ht="19.8" hidden="1" customHeight="1" x14ac:dyDescent="0.25">
      <c r="B14" s="494" t="s">
        <v>314</v>
      </c>
      <c r="C14" s="369" t="s">
        <v>968</v>
      </c>
      <c r="D14" s="369">
        <v>20261</v>
      </c>
      <c r="E14" s="370" t="s">
        <v>276</v>
      </c>
      <c r="F14" s="370" t="s">
        <v>291</v>
      </c>
      <c r="G14" s="370" t="s">
        <v>285</v>
      </c>
      <c r="H14" s="370">
        <v>1</v>
      </c>
      <c r="I14" s="370" t="s">
        <v>278</v>
      </c>
      <c r="J14" s="370" t="s">
        <v>278</v>
      </c>
      <c r="K14" s="194" t="s">
        <v>568</v>
      </c>
      <c r="L14" s="369" t="s">
        <v>569</v>
      </c>
      <c r="M14" s="369" t="s">
        <v>362</v>
      </c>
      <c r="N14" s="369" t="s">
        <v>318</v>
      </c>
      <c r="O14" s="370" t="s">
        <v>315</v>
      </c>
      <c r="P14" s="369">
        <v>3</v>
      </c>
      <c r="Q14" s="369">
        <v>2</v>
      </c>
      <c r="R14" s="369">
        <v>5</v>
      </c>
      <c r="S14" s="369">
        <v>4</v>
      </c>
      <c r="T14" s="367"/>
      <c r="U14" s="371">
        <v>30</v>
      </c>
      <c r="V14" s="370">
        <v>7757185</v>
      </c>
      <c r="W14" s="370" t="s">
        <v>200</v>
      </c>
      <c r="X14" s="369" t="s">
        <v>555</v>
      </c>
      <c r="Y14" s="369"/>
      <c r="Z14" s="370"/>
      <c r="AA14" s="370"/>
      <c r="AB14" s="370" t="s">
        <v>558</v>
      </c>
      <c r="AC14" s="370"/>
      <c r="AD14" s="369"/>
      <c r="AE14" s="370"/>
      <c r="AF14" s="370"/>
      <c r="AG14" s="370" t="s">
        <v>319</v>
      </c>
      <c r="AH14" s="369">
        <v>1</v>
      </c>
      <c r="AI14" s="369">
        <v>7</v>
      </c>
      <c r="AJ14" s="369">
        <v>40</v>
      </c>
      <c r="AK14" s="369">
        <v>11</v>
      </c>
      <c r="AL14" s="369">
        <v>50</v>
      </c>
      <c r="AM14" s="22">
        <f t="shared" si="0"/>
        <v>5</v>
      </c>
      <c r="AN14" s="104">
        <f t="shared" si="2"/>
        <v>0.31944444444444448</v>
      </c>
      <c r="AO14" s="104">
        <f t="shared" si="3"/>
        <v>0.49305555555555552</v>
      </c>
      <c r="AP14" s="22" t="str" cm="1">
        <f t="array" ref="AP14">IF(W14="","",IF(SUMPRODUCT((W14=$W$7:$W$2042)*(AH14=$AH$7:$AH$2042)*(AN14=$AN$7:$AN$2042)*(AO14=$AO$7:$AO$2042)*(ROW($W$7:$W$2042)&lt;&gt;ROW(W14))*((R14=0)*($R$7:$R$2042&gt;0)+(R14&gt;0)*($R$7:$R$2042=0)))&gt;0,"SALONES UNIDOS",IF(SUMPRODUCT((W14=$W$7:$W$2042)*(AH14=$AH$7:$AH$2042)*((AN14&lt;$AO$7:$AO$2042)*(AO14&gt;$AN$7:$AN$2042))*(ROW($W$7:$W$2042)&lt;&gt;ROW(W14)))&gt;0,"Cruzado","Sin cruce")))</f>
        <v>Sin cruce</v>
      </c>
      <c r="AQ14" s="104">
        <f t="shared" si="4"/>
        <v>0.31944444444444448</v>
      </c>
      <c r="AR14" s="104">
        <f t="shared" si="5"/>
        <v>0.49305555555555552</v>
      </c>
      <c r="AS14" s="22"/>
      <c r="AT14" s="22"/>
      <c r="AU14" s="358" t="str" cm="1">
        <f t="array" ref="AU14">IF(AB14="","",IF(SUMPRODUCT((AB14=$AB$7:$AB$511)*(AH14=$AH$7:$AH$511)*(AQ14=$AQ$7:$AQ$511)*(AR14=$AR$7:$AR$511)*(ROW($AB$7:$AB$511)&lt;&gt;ROW(AB14))*((R14=0)*($R$7:$R$511&gt;0)+(R14&gt;0)*($R$7:$R$511=0)))&gt;0,"SALONES UNIDOS",IF(SUMPRODUCT((AB14=$AB$7:$AB$511)*(AH14=$AH$7:$AH$511)*((AQ14&lt;$AR$7:$AR$511)*(AR14&gt;$AQ$7:$AQ$511))*(ROW($AB$7:$AB$511)&lt;&gt;ROW(AB14)))&gt;0,"Cruzado","Sin cruce")))</f>
        <v>Sin cruce</v>
      </c>
      <c r="AV14" s="358" t="str" cm="1">
        <f t="array" ref="AV14">IF(AD14="","",IF(SUMPRODUCT((AD14=$AD$7:$AD$511)*(AH14=$AH$7:$AH$511)*(AS14=$AS$7:$AS$511)*(AT14=$AT$7:$AT$511)*(ROW($AD$7:$AD$511)&lt;&gt;ROW(AD14))*((R14=0)*($R$7:$R$511&gt;0)+(R14&gt;0)*($R$7:$R$511=0)))&gt;0,"SALONES UNIDOS",IF(SUMPRODUCT((AD14=$AD$7:$AD$511)*(AH14=$AH$7:$AH$511)*((AS14&lt;$AT$7:$AT$511)*(AT14&gt;$AS$7:$AS$511))*(ROW($AD$7:$AD$511)&lt;&gt;ROW(AD14)))&gt;0,"Cruzado","Sin cruce")))</f>
        <v/>
      </c>
      <c r="AW14" s="104" t="str">
        <f t="shared" si="1"/>
        <v>EN1FILIALA</v>
      </c>
      <c r="AX14" s="104" t="str" cm="1">
        <f t="array" ref="AX14">IF(AW14="","",IF(SUMPRODUCT((AW14=$AW$7:$AW$2042)*(AH14=$AH$7:$AH$2042)*(AN14=$AN$7:$AN$2042)*(AO14=$AO$7:$AO$2042)*(ROW($AW$7:$AW$2042)&lt;&gt;ROW(AW14))*((R14=0)*($R$7:$R$2042&gt;0)+(R14&gt;0)*($R$7:$R$2042=0)))&gt;0,"SALONES UNIDOS",IF(SUMPRODUCT((AW14=$AW$7:$AW$2042)*(AH14=$AH$7:$AH$2042)*((AN14&lt;$AO$7:$AO$2042)*(AO14&gt;$AN$7:$AN$2042))*(ROW($AW$7:$AW$2042)&lt;&gt;ROW(AW14)))&gt;0,"Cruzado","Sin cruce")))</f>
        <v>Sin cruce</v>
      </c>
    </row>
    <row r="15" spans="2:50" s="6" customFormat="1" ht="19.8" hidden="1" customHeight="1" x14ac:dyDescent="0.25">
      <c r="B15" s="494" t="s">
        <v>314</v>
      </c>
      <c r="C15" s="369" t="s">
        <v>968</v>
      </c>
      <c r="D15" s="369">
        <v>20261</v>
      </c>
      <c r="E15" s="370" t="s">
        <v>276</v>
      </c>
      <c r="F15" s="370" t="s">
        <v>291</v>
      </c>
      <c r="G15" s="370" t="s">
        <v>285</v>
      </c>
      <c r="H15" s="370">
        <v>1</v>
      </c>
      <c r="I15" s="370" t="s">
        <v>281</v>
      </c>
      <c r="J15" s="370" t="s">
        <v>281</v>
      </c>
      <c r="K15" s="194" t="s">
        <v>553</v>
      </c>
      <c r="L15" s="369" t="s">
        <v>554</v>
      </c>
      <c r="M15" s="369" t="s">
        <v>324</v>
      </c>
      <c r="N15" s="369" t="s">
        <v>318</v>
      </c>
      <c r="O15" s="370" t="s">
        <v>315</v>
      </c>
      <c r="P15" s="369">
        <v>2</v>
      </c>
      <c r="Q15" s="369">
        <v>0</v>
      </c>
      <c r="R15" s="369">
        <v>2</v>
      </c>
      <c r="S15" s="369">
        <v>3</v>
      </c>
      <c r="T15" s="367"/>
      <c r="U15" s="371">
        <v>30</v>
      </c>
      <c r="V15" s="370">
        <v>40639051</v>
      </c>
      <c r="W15" s="370" t="s">
        <v>176</v>
      </c>
      <c r="X15" s="369" t="s">
        <v>555</v>
      </c>
      <c r="Y15" s="369"/>
      <c r="Z15" s="370"/>
      <c r="AA15" s="370"/>
      <c r="AB15" s="370" t="s">
        <v>570</v>
      </c>
      <c r="AC15" s="370"/>
      <c r="AD15" s="369"/>
      <c r="AE15" s="370"/>
      <c r="AF15" s="370"/>
      <c r="AG15" s="370" t="s">
        <v>559</v>
      </c>
      <c r="AH15" s="369">
        <v>2</v>
      </c>
      <c r="AI15" s="369">
        <v>9</v>
      </c>
      <c r="AJ15" s="369">
        <v>20</v>
      </c>
      <c r="AK15" s="369">
        <v>11</v>
      </c>
      <c r="AL15" s="369">
        <v>0</v>
      </c>
      <c r="AM15" s="22">
        <f t="shared" si="0"/>
        <v>2</v>
      </c>
      <c r="AN15" s="104">
        <f t="shared" si="2"/>
        <v>0.3888888888888889</v>
      </c>
      <c r="AO15" s="104">
        <f t="shared" si="3"/>
        <v>0.45833333333333331</v>
      </c>
      <c r="AP15" s="22" t="str" cm="1">
        <f t="array" ref="AP15">IF(W15="","",IF(SUMPRODUCT((W15=$W$7:$W$2042)*(AH15=$AH$7:$AH$2042)*(AN15=$AN$7:$AN$2042)*(AO15=$AO$7:$AO$2042)*(ROW($W$7:$W$2042)&lt;&gt;ROW(W15))*((R15=0)*($R$7:$R$2042&gt;0)+(R15&gt;0)*($R$7:$R$2042=0)))&gt;0,"SALONES UNIDOS",IF(SUMPRODUCT((W15=$W$7:$W$2042)*(AH15=$AH$7:$AH$2042)*((AN15&lt;$AO$7:$AO$2042)*(AO15&gt;$AN$7:$AN$2042))*(ROW($W$7:$W$2042)&lt;&gt;ROW(W15)))&gt;0,"Cruzado","Sin cruce")))</f>
        <v>Sin cruce</v>
      </c>
      <c r="AQ15" s="104">
        <f t="shared" si="4"/>
        <v>0.3888888888888889</v>
      </c>
      <c r="AR15" s="104">
        <f t="shared" si="5"/>
        <v>0.45833333333333331</v>
      </c>
      <c r="AS15" s="22"/>
      <c r="AT15" s="22"/>
      <c r="AU15" s="358" t="str" cm="1">
        <f t="array" ref="AU15">IF(AB15="","",IF(SUMPRODUCT((AB15=$AB$7:$AB$511)*(AH15=$AH$7:$AH$511)*(AQ15=$AQ$7:$AQ$511)*(AR15=$AR$7:$AR$511)*(ROW($AB$7:$AB$511)&lt;&gt;ROW(AB15))*((R15=0)*($R$7:$R$511&gt;0)+(R15&gt;0)*($R$7:$R$511=0)))&gt;0,"SALONES UNIDOS",IF(SUMPRODUCT((AB15=$AB$7:$AB$511)*(AH15=$AH$7:$AH$511)*((AQ15&lt;$AR$7:$AR$511)*(AR15&gt;$AQ$7:$AQ$511))*(ROW($AB$7:$AB$511)&lt;&gt;ROW(AB15)))&gt;0,"Cruzado","Sin cruce")))</f>
        <v>Sin cruce</v>
      </c>
      <c r="AV15" s="358" t="str" cm="1">
        <f t="array" ref="AV15">IF(AD15="","",IF(SUMPRODUCT((AD15=$AD$7:$AD$511)*(AH15=$AH$7:$AH$511)*(AS15=$AS$7:$AS$511)*(AT15=$AT$7:$AT$511)*(ROW($AD$7:$AD$511)&lt;&gt;ROW(AD15))*((R15=0)*($R$7:$R$511&gt;0)+(R15&gt;0)*($R$7:$R$511=0)))&gt;0,"SALONES UNIDOS",IF(SUMPRODUCT((AD15=$AD$7:$AD$511)*(AH15=$AH$7:$AH$511)*((AS15&lt;$AT$7:$AT$511)*(AT15&gt;$AS$7:$AS$511))*(ROW($AD$7:$AD$511)&lt;&gt;ROW(AD15)))&gt;0,"Cruzado","Sin cruce")))</f>
        <v/>
      </c>
      <c r="AW15" s="104" t="str">
        <f t="shared" si="1"/>
        <v>EN1FILIALB</v>
      </c>
      <c r="AX15" s="104" t="str" cm="1">
        <f t="array" ref="AX15">IF(AW15="","",IF(SUMPRODUCT((AW15=$AW$7:$AW$2042)*(AH15=$AH$7:$AH$2042)*(AN15=$AN$7:$AN$2042)*(AO15=$AO$7:$AO$2042)*(ROW($AW$7:$AW$2042)&lt;&gt;ROW(AW15))*((R15=0)*($R$7:$R$2042&gt;0)+(R15&gt;0)*($R$7:$R$2042=0)))&gt;0,"SALONES UNIDOS",IF(SUMPRODUCT((AW15=$AW$7:$AW$2042)*(AH15=$AH$7:$AH$2042)*((AN15&lt;$AO$7:$AO$2042)*(AO15&gt;$AN$7:$AN$2042))*(ROW($AW$7:$AW$2042)&lt;&gt;ROW(AW15)))&gt;0,"Cruzado","Sin cruce")))</f>
        <v>Sin cruce</v>
      </c>
    </row>
    <row r="16" spans="2:50" s="6" customFormat="1" ht="19.8" hidden="1" customHeight="1" x14ac:dyDescent="0.25">
      <c r="B16" s="494" t="s">
        <v>314</v>
      </c>
      <c r="C16" s="369" t="s">
        <v>968</v>
      </c>
      <c r="D16" s="369">
        <v>20261</v>
      </c>
      <c r="E16" s="370" t="s">
        <v>276</v>
      </c>
      <c r="F16" s="370" t="s">
        <v>291</v>
      </c>
      <c r="G16" s="370" t="s">
        <v>285</v>
      </c>
      <c r="H16" s="370">
        <v>1</v>
      </c>
      <c r="I16" s="370" t="s">
        <v>412</v>
      </c>
      <c r="J16" s="370" t="s">
        <v>281</v>
      </c>
      <c r="K16" s="194" t="s">
        <v>553</v>
      </c>
      <c r="L16" s="369" t="s">
        <v>554</v>
      </c>
      <c r="M16" s="369" t="s">
        <v>324</v>
      </c>
      <c r="N16" s="369" t="s">
        <v>318</v>
      </c>
      <c r="O16" s="370" t="s">
        <v>315</v>
      </c>
      <c r="P16" s="369">
        <v>0</v>
      </c>
      <c r="Q16" s="369">
        <v>2</v>
      </c>
      <c r="R16" s="369">
        <v>2</v>
      </c>
      <c r="S16" s="369">
        <v>3</v>
      </c>
      <c r="T16" s="367"/>
      <c r="U16" s="371">
        <v>15</v>
      </c>
      <c r="V16" s="370">
        <v>40639051</v>
      </c>
      <c r="W16" s="370" t="s">
        <v>176</v>
      </c>
      <c r="X16" s="369" t="s">
        <v>555</v>
      </c>
      <c r="Y16" s="369"/>
      <c r="Z16" s="370"/>
      <c r="AA16" s="370"/>
      <c r="AB16" s="366"/>
      <c r="AC16" s="370"/>
      <c r="AD16" s="369" t="s">
        <v>557</v>
      </c>
      <c r="AE16" s="370"/>
      <c r="AF16" s="370"/>
      <c r="AG16" s="370" t="s">
        <v>301</v>
      </c>
      <c r="AH16" s="369">
        <v>2</v>
      </c>
      <c r="AI16" s="369">
        <v>11</v>
      </c>
      <c r="AJ16" s="369">
        <v>0</v>
      </c>
      <c r="AK16" s="369">
        <v>12</v>
      </c>
      <c r="AL16" s="369">
        <v>40</v>
      </c>
      <c r="AM16" s="22">
        <f t="shared" si="0"/>
        <v>2</v>
      </c>
      <c r="AN16" s="104">
        <f t="shared" si="2"/>
        <v>0.45833333333333331</v>
      </c>
      <c r="AO16" s="104">
        <f t="shared" si="3"/>
        <v>0.52777777777777779</v>
      </c>
      <c r="AP16" s="22" t="str" cm="1">
        <f t="array" ref="AP16">IF(W16="","",IF(SUMPRODUCT((W16=$W$7:$W$2042)*(AH16=$AH$7:$AH$2042)*(AN16=$AN$7:$AN$2042)*(AO16=$AO$7:$AO$2042)*(ROW($W$7:$W$2042)&lt;&gt;ROW(W16))*((R16=0)*($R$7:$R$2042&gt;0)+(R16&gt;0)*($R$7:$R$2042=0)))&gt;0,"SALONES UNIDOS",IF(SUMPRODUCT((W16=$W$7:$W$2042)*(AH16=$AH$7:$AH$2042)*((AN16&lt;$AO$7:$AO$2042)*(AO16&gt;$AN$7:$AN$2042))*(ROW($W$7:$W$2042)&lt;&gt;ROW(W16)))&gt;0,"Cruzado","Sin cruce")))</f>
        <v>Sin cruce</v>
      </c>
      <c r="AQ16" s="22"/>
      <c r="AR16" s="22"/>
      <c r="AS16" s="104">
        <f t="shared" ref="AS16:AS17" si="6">AN16</f>
        <v>0.45833333333333331</v>
      </c>
      <c r="AT16" s="104">
        <f t="shared" ref="AT16:AT17" si="7">AO16</f>
        <v>0.52777777777777779</v>
      </c>
      <c r="AU16" s="358" t="str" cm="1">
        <f t="array" ref="AU16">IF(AB16="","",IF(SUMPRODUCT((AB16=$AB$7:$AB$511)*(AH16=$AH$7:$AH$511)*(AQ16=$AQ$7:$AQ$511)*(AR16=$AR$7:$AR$511)*(ROW($AB$7:$AB$511)&lt;&gt;ROW(AB16))*((R16=0)*($R$7:$R$511&gt;0)+(R16&gt;0)*($R$7:$R$511=0)))&gt;0,"SALONES UNIDOS",IF(SUMPRODUCT((AB16=$AB$7:$AB$511)*(AH16=$AH$7:$AH$511)*((AQ16&lt;$AR$7:$AR$511)*(AR16&gt;$AQ$7:$AQ$511))*(ROW($AB$7:$AB$511)&lt;&gt;ROW(AB16)))&gt;0,"Cruzado","Sin cruce")))</f>
        <v/>
      </c>
      <c r="AV16" s="358" t="str" cm="1">
        <f t="array" ref="AV16">IF(AD16="","",IF(SUMPRODUCT((AD16=$AD$7:$AD$511)*(AH16=$AH$7:$AH$511)*(AS16=$AS$7:$AS$511)*(AT16=$AT$7:$AT$511)*(ROW($AD$7:$AD$511)&lt;&gt;ROW(AD16))*((R16=0)*($R$7:$R$511&gt;0)+(R16&gt;0)*($R$7:$R$511=0)))&gt;0,"SALONES UNIDOS",IF(SUMPRODUCT((AD16=$AD$7:$AD$511)*(AH16=$AH$7:$AH$511)*((AS16&lt;$AT$7:$AT$511)*(AT16&gt;$AS$7:$AS$511))*(ROW($AD$7:$AD$511)&lt;&gt;ROW(AD16)))&gt;0,"Cruzado","Sin cruce")))</f>
        <v>Sin cruce</v>
      </c>
      <c r="AW16" s="104" t="str">
        <f t="shared" si="1"/>
        <v>EN1FILIALB</v>
      </c>
      <c r="AX16" s="104" t="str" cm="1">
        <f t="array" ref="AX16">IF(AW16="","",IF(SUMPRODUCT((AW16=$AW$7:$AW$2042)*(AH16=$AH$7:$AH$2042)*(AN16=$AN$7:$AN$2042)*(AO16=$AO$7:$AO$2042)*(ROW($AW$7:$AW$2042)&lt;&gt;ROW(AW16))*((R16=0)*($R$7:$R$2042&gt;0)+(R16&gt;0)*($R$7:$R$2042=0)))&gt;0,"SALONES UNIDOS",IF(SUMPRODUCT((AW16=$AW$7:$AW$2042)*(AH16=$AH$7:$AH$2042)*((AN16&lt;$AO$7:$AO$2042)*(AO16&gt;$AN$7:$AN$2042))*(ROW($AW$7:$AW$2042)&lt;&gt;ROW(AW16)))&gt;0,"Cruzado","Sin cruce")))</f>
        <v>Sin cruce</v>
      </c>
    </row>
    <row r="17" spans="2:76" s="6" customFormat="1" ht="19.8" hidden="1" customHeight="1" x14ac:dyDescent="0.25">
      <c r="B17" s="494" t="s">
        <v>314</v>
      </c>
      <c r="C17" s="369" t="s">
        <v>968</v>
      </c>
      <c r="D17" s="369">
        <v>20261</v>
      </c>
      <c r="E17" s="370" t="s">
        <v>276</v>
      </c>
      <c r="F17" s="370" t="s">
        <v>291</v>
      </c>
      <c r="G17" s="370" t="s">
        <v>285</v>
      </c>
      <c r="H17" s="370">
        <v>1</v>
      </c>
      <c r="I17" s="370" t="s">
        <v>571</v>
      </c>
      <c r="J17" s="370" t="s">
        <v>281</v>
      </c>
      <c r="K17" s="194" t="s">
        <v>553</v>
      </c>
      <c r="L17" s="369" t="s">
        <v>554</v>
      </c>
      <c r="M17" s="369" t="s">
        <v>324</v>
      </c>
      <c r="N17" s="369" t="s">
        <v>318</v>
      </c>
      <c r="O17" s="370" t="s">
        <v>315</v>
      </c>
      <c r="P17" s="369">
        <v>0</v>
      </c>
      <c r="Q17" s="369">
        <v>2</v>
      </c>
      <c r="R17" s="369">
        <v>2</v>
      </c>
      <c r="S17" s="369">
        <v>3</v>
      </c>
      <c r="T17" s="367"/>
      <c r="U17" s="371">
        <v>15</v>
      </c>
      <c r="V17" s="370">
        <v>40639051</v>
      </c>
      <c r="W17" s="370" t="s">
        <v>176</v>
      </c>
      <c r="X17" s="369" t="s">
        <v>555</v>
      </c>
      <c r="Y17" s="369"/>
      <c r="Z17" s="370"/>
      <c r="AA17" s="370"/>
      <c r="AB17" s="366"/>
      <c r="AC17" s="370"/>
      <c r="AD17" s="369" t="s">
        <v>557</v>
      </c>
      <c r="AE17" s="370"/>
      <c r="AF17" s="370"/>
      <c r="AG17" s="370" t="s">
        <v>301</v>
      </c>
      <c r="AH17" s="369">
        <v>2</v>
      </c>
      <c r="AI17" s="369">
        <v>12</v>
      </c>
      <c r="AJ17" s="369">
        <v>40</v>
      </c>
      <c r="AK17" s="369">
        <v>14</v>
      </c>
      <c r="AL17" s="369">
        <v>20</v>
      </c>
      <c r="AM17" s="22">
        <f t="shared" si="0"/>
        <v>2</v>
      </c>
      <c r="AN17" s="104">
        <f t="shared" si="2"/>
        <v>0.52777777777777779</v>
      </c>
      <c r="AO17" s="104">
        <f t="shared" si="3"/>
        <v>0.59722222222222221</v>
      </c>
      <c r="AP17" s="22" t="str" cm="1">
        <f t="array" ref="AP17">IF(W17="","",IF(SUMPRODUCT((W17=$W$7:$W$2042)*(AH17=$AH$7:$AH$2042)*(AN17=$AN$7:$AN$2042)*(AO17=$AO$7:$AO$2042)*(ROW($W$7:$W$2042)&lt;&gt;ROW(W17))*((R17=0)*($R$7:$R$2042&gt;0)+(R17&gt;0)*($R$7:$R$2042=0)))&gt;0,"SALONES UNIDOS",IF(SUMPRODUCT((W17=$W$7:$W$2042)*(AH17=$AH$7:$AH$2042)*((AN17&lt;$AO$7:$AO$2042)*(AO17&gt;$AN$7:$AN$2042))*(ROW($W$7:$W$2042)&lt;&gt;ROW(W17)))&gt;0,"Cruzado","Sin cruce")))</f>
        <v>Sin cruce</v>
      </c>
      <c r="AQ17" s="22"/>
      <c r="AR17" s="22"/>
      <c r="AS17" s="104">
        <f t="shared" si="6"/>
        <v>0.52777777777777779</v>
      </c>
      <c r="AT17" s="104">
        <f t="shared" si="7"/>
        <v>0.59722222222222221</v>
      </c>
      <c r="AU17" s="358" t="str" cm="1">
        <f t="array" ref="AU17">IF(AB17="","",IF(SUMPRODUCT((AB17=$AB$7:$AB$511)*(AH17=$AH$7:$AH$511)*(AQ17=$AQ$7:$AQ$511)*(AR17=$AR$7:$AR$511)*(ROW($AB$7:$AB$511)&lt;&gt;ROW(AB17))*((R17=0)*($R$7:$R$511&gt;0)+(R17&gt;0)*($R$7:$R$511=0)))&gt;0,"SALONES UNIDOS",IF(SUMPRODUCT((AB17=$AB$7:$AB$511)*(AH17=$AH$7:$AH$511)*((AQ17&lt;$AR$7:$AR$511)*(AR17&gt;$AQ$7:$AQ$511))*(ROW($AB$7:$AB$511)&lt;&gt;ROW(AB17)))&gt;0,"Cruzado","Sin cruce")))</f>
        <v/>
      </c>
      <c r="AV17" s="358" t="str" cm="1">
        <f t="array" ref="AV17">IF(AD17="","",IF(SUMPRODUCT((AD17=$AD$7:$AD$511)*(AH17=$AH$7:$AH$511)*(AS17=$AS$7:$AS$511)*(AT17=$AT$7:$AT$511)*(ROW($AD$7:$AD$511)&lt;&gt;ROW(AD17))*((R17=0)*($R$7:$R$511&gt;0)+(R17&gt;0)*($R$7:$R$511=0)))&gt;0,"SALONES UNIDOS",IF(SUMPRODUCT((AD17=$AD$7:$AD$511)*(AH17=$AH$7:$AH$511)*((AS17&lt;$AT$7:$AT$511)*(AT17&gt;$AS$7:$AS$511))*(ROW($AD$7:$AD$511)&lt;&gt;ROW(AD17)))&gt;0,"Cruzado","Sin cruce")))</f>
        <v>Sin cruce</v>
      </c>
      <c r="AW17" s="104" t="str">
        <f t="shared" si="1"/>
        <v>EN1FILIALB</v>
      </c>
      <c r="AX17" s="104" t="str" cm="1">
        <f t="array" ref="AX17">IF(AW17="","",IF(SUMPRODUCT((AW17=$AW$7:$AW$2042)*(AH17=$AH$7:$AH$2042)*(AN17=$AN$7:$AN$2042)*(AO17=$AO$7:$AO$2042)*(ROW($AW$7:$AW$2042)&lt;&gt;ROW(AW17))*((R17=0)*($R$7:$R$2042&gt;0)+(R17&gt;0)*($R$7:$R$2042=0)))&gt;0,"SALONES UNIDOS",IF(SUMPRODUCT((AW17=$AW$7:$AW$2042)*(AH17=$AH$7:$AH$2042)*((AN17&lt;$AO$7:$AO$2042)*(AO17&gt;$AN$7:$AN$2042))*(ROW($AW$7:$AW$2042)&lt;&gt;ROW(AW17)))&gt;0,"Cruzado","Sin cruce")))</f>
        <v>Sin cruce</v>
      </c>
    </row>
    <row r="18" spans="2:76" s="6" customFormat="1" ht="19.8" hidden="1" customHeight="1" x14ac:dyDescent="0.25">
      <c r="B18" s="494" t="s">
        <v>314</v>
      </c>
      <c r="C18" s="369" t="s">
        <v>968</v>
      </c>
      <c r="D18" s="369">
        <v>20261</v>
      </c>
      <c r="E18" s="370" t="s">
        <v>276</v>
      </c>
      <c r="F18" s="370" t="s">
        <v>291</v>
      </c>
      <c r="G18" s="370" t="s">
        <v>285</v>
      </c>
      <c r="H18" s="370">
        <v>1</v>
      </c>
      <c r="I18" s="370" t="s">
        <v>281</v>
      </c>
      <c r="J18" s="370" t="s">
        <v>281</v>
      </c>
      <c r="K18" s="194" t="s">
        <v>561</v>
      </c>
      <c r="L18" s="369" t="s">
        <v>562</v>
      </c>
      <c r="M18" s="369" t="s">
        <v>362</v>
      </c>
      <c r="N18" s="369" t="s">
        <v>318</v>
      </c>
      <c r="O18" s="370" t="s">
        <v>315</v>
      </c>
      <c r="P18" s="369">
        <v>2</v>
      </c>
      <c r="Q18" s="369">
        <v>2</v>
      </c>
      <c r="R18" s="369">
        <v>4</v>
      </c>
      <c r="S18" s="369">
        <v>3</v>
      </c>
      <c r="T18" s="367"/>
      <c r="U18" s="371">
        <v>30</v>
      </c>
      <c r="V18" s="370">
        <v>75375310</v>
      </c>
      <c r="W18" s="370" t="s">
        <v>229</v>
      </c>
      <c r="X18" s="369" t="s">
        <v>555</v>
      </c>
      <c r="Y18" s="369"/>
      <c r="Z18" s="370"/>
      <c r="AA18" s="370"/>
      <c r="AB18" s="370" t="s">
        <v>570</v>
      </c>
      <c r="AC18" s="370"/>
      <c r="AD18" s="369"/>
      <c r="AE18" s="370"/>
      <c r="AF18" s="370"/>
      <c r="AG18" s="370" t="s">
        <v>319</v>
      </c>
      <c r="AH18" s="369">
        <v>2</v>
      </c>
      <c r="AI18" s="369">
        <v>14</v>
      </c>
      <c r="AJ18" s="369">
        <v>20</v>
      </c>
      <c r="AK18" s="369">
        <v>17</v>
      </c>
      <c r="AL18" s="369">
        <v>40</v>
      </c>
      <c r="AM18" s="22">
        <f t="shared" si="0"/>
        <v>4</v>
      </c>
      <c r="AN18" s="104">
        <f t="shared" si="2"/>
        <v>0.59722222222222221</v>
      </c>
      <c r="AO18" s="104">
        <f t="shared" si="3"/>
        <v>0.73611111111111116</v>
      </c>
      <c r="AP18" s="22" t="str" cm="1">
        <f t="array" ref="AP18">IF(W18="","",IF(SUMPRODUCT((W18=$W$7:$W$2042)*(AH18=$AH$7:$AH$2042)*(AN18=$AN$7:$AN$2042)*(AO18=$AO$7:$AO$2042)*(ROW($W$7:$W$2042)&lt;&gt;ROW(W18))*((R18=0)*($R$7:$R$2042&gt;0)+(R18&gt;0)*($R$7:$R$2042=0)))&gt;0,"SALONES UNIDOS",IF(SUMPRODUCT((W18=$W$7:$W$2042)*(AH18=$AH$7:$AH$2042)*((AN18&lt;$AO$7:$AO$2042)*(AO18&gt;$AN$7:$AN$2042))*(ROW($W$7:$W$2042)&lt;&gt;ROW(W18)))&gt;0,"Cruzado","Sin cruce")))</f>
        <v>Sin cruce</v>
      </c>
      <c r="AQ18" s="104">
        <f t="shared" ref="AQ18:AQ22" si="8">AN18</f>
        <v>0.59722222222222221</v>
      </c>
      <c r="AR18" s="104">
        <f t="shared" ref="AR18:AR22" si="9">AO18</f>
        <v>0.73611111111111116</v>
      </c>
      <c r="AS18" s="22"/>
      <c r="AT18" s="22"/>
      <c r="AU18" s="358" t="str" cm="1">
        <f t="array" ref="AU18">IF(AB18="","",IF(SUMPRODUCT((AB18=$AB$7:$AB$511)*(AH18=$AH$7:$AH$511)*(AQ18=$AQ$7:$AQ$511)*(AR18=$AR$7:$AR$511)*(ROW($AB$7:$AB$511)&lt;&gt;ROW(AB18))*((R18=0)*($R$7:$R$511&gt;0)+(R18&gt;0)*($R$7:$R$511=0)))&gt;0,"SALONES UNIDOS",IF(SUMPRODUCT((AB18=$AB$7:$AB$511)*(AH18=$AH$7:$AH$511)*((AQ18&lt;$AR$7:$AR$511)*(AR18&gt;$AQ$7:$AQ$511))*(ROW($AB$7:$AB$511)&lt;&gt;ROW(AB18)))&gt;0,"Cruzado","Sin cruce")))</f>
        <v>Sin cruce</v>
      </c>
      <c r="AV18" s="358" t="str" cm="1">
        <f t="array" ref="AV18">IF(AD18="","",IF(SUMPRODUCT((AD18=$AD$7:$AD$511)*(AH18=$AH$7:$AH$511)*(AS18=$AS$7:$AS$511)*(AT18=$AT$7:$AT$511)*(ROW($AD$7:$AD$511)&lt;&gt;ROW(AD18))*((R18=0)*($R$7:$R$511&gt;0)+(R18&gt;0)*($R$7:$R$511=0)))&gt;0,"SALONES UNIDOS",IF(SUMPRODUCT((AD18=$AD$7:$AD$511)*(AH18=$AH$7:$AH$511)*((AS18&lt;$AT$7:$AT$511)*(AT18&gt;$AS$7:$AS$511))*(ROW($AD$7:$AD$511)&lt;&gt;ROW(AD18)))&gt;0,"Cruzado","Sin cruce")))</f>
        <v/>
      </c>
      <c r="AW18" s="104" t="str">
        <f t="shared" si="1"/>
        <v>EN1FILIALB</v>
      </c>
      <c r="AX18" s="104" t="str" cm="1">
        <f t="array" ref="AX18">IF(AW18="","",IF(SUMPRODUCT((AW18=$AW$7:$AW$2042)*(AH18=$AH$7:$AH$2042)*(AN18=$AN$7:$AN$2042)*(AO18=$AO$7:$AO$2042)*(ROW($AW$7:$AW$2042)&lt;&gt;ROW(AW18))*((R18=0)*($R$7:$R$2042&gt;0)+(R18&gt;0)*($R$7:$R$2042=0)))&gt;0,"SALONES UNIDOS",IF(SUMPRODUCT((AW18=$AW$7:$AW$2042)*(AH18=$AH$7:$AH$2042)*((AN18&lt;$AO$7:$AO$2042)*(AO18&gt;$AN$7:$AN$2042))*(ROW($AW$7:$AW$2042)&lt;&gt;ROW(AW18)))&gt;0,"Cruzado","Sin cruce")))</f>
        <v>Sin cruce</v>
      </c>
    </row>
    <row r="19" spans="2:76" s="6" customFormat="1" ht="19.8" hidden="1" customHeight="1" x14ac:dyDescent="0.25">
      <c r="B19" s="494" t="s">
        <v>314</v>
      </c>
      <c r="C19" s="369" t="s">
        <v>968</v>
      </c>
      <c r="D19" s="369">
        <v>20261</v>
      </c>
      <c r="E19" s="370" t="s">
        <v>276</v>
      </c>
      <c r="F19" s="370" t="s">
        <v>291</v>
      </c>
      <c r="G19" s="370" t="s">
        <v>285</v>
      </c>
      <c r="H19" s="370">
        <v>1</v>
      </c>
      <c r="I19" s="370" t="s">
        <v>281</v>
      </c>
      <c r="J19" s="370" t="s">
        <v>281</v>
      </c>
      <c r="K19" s="194" t="s">
        <v>563</v>
      </c>
      <c r="L19" s="369" t="s">
        <v>564</v>
      </c>
      <c r="M19" s="369" t="s">
        <v>324</v>
      </c>
      <c r="N19" s="369" t="s">
        <v>318</v>
      </c>
      <c r="O19" s="370" t="s">
        <v>315</v>
      </c>
      <c r="P19" s="369">
        <v>2</v>
      </c>
      <c r="Q19" s="369">
        <v>2</v>
      </c>
      <c r="R19" s="369">
        <v>4</v>
      </c>
      <c r="S19" s="369">
        <v>3</v>
      </c>
      <c r="T19" s="367"/>
      <c r="U19" s="371">
        <v>30</v>
      </c>
      <c r="V19" s="370">
        <v>44995918</v>
      </c>
      <c r="W19" s="370" t="s">
        <v>162</v>
      </c>
      <c r="X19" s="369" t="s">
        <v>555</v>
      </c>
      <c r="Y19" s="369"/>
      <c r="Z19" s="370"/>
      <c r="AA19" s="370"/>
      <c r="AB19" s="370" t="s">
        <v>570</v>
      </c>
      <c r="AC19" s="370"/>
      <c r="AD19" s="369"/>
      <c r="AE19" s="370"/>
      <c r="AF19" s="370"/>
      <c r="AG19" s="370" t="s">
        <v>319</v>
      </c>
      <c r="AH19" s="369">
        <v>1</v>
      </c>
      <c r="AI19" s="369">
        <v>13</v>
      </c>
      <c r="AJ19" s="369">
        <v>30</v>
      </c>
      <c r="AK19" s="369">
        <v>16</v>
      </c>
      <c r="AL19" s="369">
        <v>50</v>
      </c>
      <c r="AM19" s="22">
        <f t="shared" si="0"/>
        <v>4</v>
      </c>
      <c r="AN19" s="104">
        <f t="shared" si="2"/>
        <v>0.5625</v>
      </c>
      <c r="AO19" s="104">
        <f t="shared" si="3"/>
        <v>0.70138888888888884</v>
      </c>
      <c r="AP19" s="22" t="str" cm="1">
        <f t="array" ref="AP19">IF(W19="","",IF(SUMPRODUCT((W19=$W$7:$W$2042)*(AH19=$AH$7:$AH$2042)*(AN19=$AN$7:$AN$2042)*(AO19=$AO$7:$AO$2042)*(ROW($W$7:$W$2042)&lt;&gt;ROW(W19))*((R19=0)*($R$7:$R$2042&gt;0)+(R19&gt;0)*($R$7:$R$2042=0)))&gt;0,"SALONES UNIDOS",IF(SUMPRODUCT((W19=$W$7:$W$2042)*(AH19=$AH$7:$AH$2042)*((AN19&lt;$AO$7:$AO$2042)*(AO19&gt;$AN$7:$AN$2042))*(ROW($W$7:$W$2042)&lt;&gt;ROW(W19)))&gt;0,"Cruzado","Sin cruce")))</f>
        <v>Sin cruce</v>
      </c>
      <c r="AQ19" s="104">
        <f t="shared" si="8"/>
        <v>0.5625</v>
      </c>
      <c r="AR19" s="104">
        <f t="shared" si="9"/>
        <v>0.70138888888888884</v>
      </c>
      <c r="AS19" s="22"/>
      <c r="AT19" s="22"/>
      <c r="AU19" s="358" t="str" cm="1">
        <f t="array" ref="AU19">IF(AB19="","",IF(SUMPRODUCT((AB19=$AB$7:$AB$511)*(AH19=$AH$7:$AH$511)*(AQ19=$AQ$7:$AQ$511)*(AR19=$AR$7:$AR$511)*(ROW($AB$7:$AB$511)&lt;&gt;ROW(AB19))*((R19=0)*($R$7:$R$511&gt;0)+(R19&gt;0)*($R$7:$R$511=0)))&gt;0,"SALONES UNIDOS",IF(SUMPRODUCT((AB19=$AB$7:$AB$511)*(AH19=$AH$7:$AH$511)*((AQ19&lt;$AR$7:$AR$511)*(AR19&gt;$AQ$7:$AQ$511))*(ROW($AB$7:$AB$511)&lt;&gt;ROW(AB19)))&gt;0,"Cruzado","Sin cruce")))</f>
        <v>Sin cruce</v>
      </c>
      <c r="AV19" s="358" t="str" cm="1">
        <f t="array" ref="AV19">IF(AD19="","",IF(SUMPRODUCT((AD19=$AD$7:$AD$511)*(AH19=$AH$7:$AH$511)*(AS19=$AS$7:$AS$511)*(AT19=$AT$7:$AT$511)*(ROW($AD$7:$AD$511)&lt;&gt;ROW(AD19))*((R19=0)*($R$7:$R$511&gt;0)+(R19&gt;0)*($R$7:$R$511=0)))&gt;0,"SALONES UNIDOS",IF(SUMPRODUCT((AD19=$AD$7:$AD$511)*(AH19=$AH$7:$AH$511)*((AS19&lt;$AT$7:$AT$511)*(AT19&gt;$AS$7:$AS$511))*(ROW($AD$7:$AD$511)&lt;&gt;ROW(AD19)))&gt;0,"Cruzado","Sin cruce")))</f>
        <v/>
      </c>
      <c r="AW19" s="104" t="str">
        <f t="shared" si="1"/>
        <v>EN1FILIALB</v>
      </c>
      <c r="AX19" s="104" t="str" cm="1">
        <f t="array" ref="AX19">IF(AW19="","",IF(SUMPRODUCT((AW19=$AW$7:$AW$2042)*(AH19=$AH$7:$AH$2042)*(AN19=$AN$7:$AN$2042)*(AO19=$AO$7:$AO$2042)*(ROW($AW$7:$AW$2042)&lt;&gt;ROW(AW19))*((R19=0)*($R$7:$R$2042&gt;0)+(R19&gt;0)*($R$7:$R$2042=0)))&gt;0,"SALONES UNIDOS",IF(SUMPRODUCT((AW19=$AW$7:$AW$2042)*(AH19=$AH$7:$AH$2042)*((AN19&lt;$AO$7:$AO$2042)*(AO19&gt;$AN$7:$AN$2042))*(ROW($AW$7:$AW$2042)&lt;&gt;ROW(AW19)))&gt;0,"Cruzado","Sin cruce")))</f>
        <v>Sin cruce</v>
      </c>
    </row>
    <row r="20" spans="2:76" s="6" customFormat="1" ht="19.8" hidden="1" customHeight="1" x14ac:dyDescent="0.25">
      <c r="B20" s="494" t="s">
        <v>314</v>
      </c>
      <c r="C20" s="369" t="s">
        <v>968</v>
      </c>
      <c r="D20" s="369">
        <v>20261</v>
      </c>
      <c r="E20" s="370" t="s">
        <v>276</v>
      </c>
      <c r="F20" s="370" t="s">
        <v>291</v>
      </c>
      <c r="G20" s="370" t="s">
        <v>285</v>
      </c>
      <c r="H20" s="370">
        <v>1</v>
      </c>
      <c r="I20" s="370" t="s">
        <v>281</v>
      </c>
      <c r="J20" s="370" t="s">
        <v>281</v>
      </c>
      <c r="K20" s="194" t="s">
        <v>565</v>
      </c>
      <c r="L20" s="369" t="s">
        <v>667</v>
      </c>
      <c r="M20" s="369" t="s">
        <v>362</v>
      </c>
      <c r="N20" s="369" t="s">
        <v>318</v>
      </c>
      <c r="O20" s="370" t="s">
        <v>315</v>
      </c>
      <c r="P20" s="369">
        <v>3</v>
      </c>
      <c r="Q20" s="369">
        <v>2</v>
      </c>
      <c r="R20" s="369">
        <v>5</v>
      </c>
      <c r="S20" s="369">
        <v>4</v>
      </c>
      <c r="T20" s="367"/>
      <c r="U20" s="371">
        <v>30</v>
      </c>
      <c r="V20" s="370">
        <v>21416373</v>
      </c>
      <c r="W20" s="370" t="s">
        <v>30</v>
      </c>
      <c r="X20" s="369" t="s">
        <v>555</v>
      </c>
      <c r="Y20" s="369"/>
      <c r="Z20" s="370"/>
      <c r="AA20" s="370"/>
      <c r="AB20" s="370" t="s">
        <v>570</v>
      </c>
      <c r="AC20" s="370"/>
      <c r="AD20" s="369"/>
      <c r="AE20" s="370"/>
      <c r="AF20" s="370"/>
      <c r="AG20" s="370" t="s">
        <v>319</v>
      </c>
      <c r="AH20" s="369">
        <v>3</v>
      </c>
      <c r="AI20" s="369">
        <v>13</v>
      </c>
      <c r="AJ20" s="369">
        <v>30</v>
      </c>
      <c r="AK20" s="369">
        <v>17</v>
      </c>
      <c r="AL20" s="369">
        <v>40</v>
      </c>
      <c r="AM20" s="22">
        <f t="shared" si="0"/>
        <v>5</v>
      </c>
      <c r="AN20" s="104">
        <f t="shared" si="2"/>
        <v>0.5625</v>
      </c>
      <c r="AO20" s="104">
        <f t="shared" si="3"/>
        <v>0.73611111111111116</v>
      </c>
      <c r="AP20" s="22" t="str" cm="1">
        <f t="array" ref="AP20">IF(W20="","",IF(SUMPRODUCT((W20=$W$7:$W$2042)*(AH20=$AH$7:$AH$2042)*(AN20=$AN$7:$AN$2042)*(AO20=$AO$7:$AO$2042)*(ROW($W$7:$W$2042)&lt;&gt;ROW(W20))*((R20=0)*($R$7:$R$2042&gt;0)+(R20&gt;0)*($R$7:$R$2042=0)))&gt;0,"SALONES UNIDOS",IF(SUMPRODUCT((W20=$W$7:$W$2042)*(AH20=$AH$7:$AH$2042)*((AN20&lt;$AO$7:$AO$2042)*(AO20&gt;$AN$7:$AN$2042))*(ROW($W$7:$W$2042)&lt;&gt;ROW(W20)))&gt;0,"Cruzado","Sin cruce")))</f>
        <v>Sin cruce</v>
      </c>
      <c r="AQ20" s="104">
        <f t="shared" si="8"/>
        <v>0.5625</v>
      </c>
      <c r="AR20" s="104">
        <f t="shared" si="9"/>
        <v>0.73611111111111116</v>
      </c>
      <c r="AS20" s="22"/>
      <c r="AT20" s="22"/>
      <c r="AU20" s="358" t="str" cm="1">
        <f t="array" ref="AU20">IF(AB20="","",IF(SUMPRODUCT((AB20=$AB$7:$AB$511)*(AH20=$AH$7:$AH$511)*(AQ20=$AQ$7:$AQ$511)*(AR20=$AR$7:$AR$511)*(ROW($AB$7:$AB$511)&lt;&gt;ROW(AB20))*((R20=0)*($R$7:$R$511&gt;0)+(R20&gt;0)*($R$7:$R$511=0)))&gt;0,"SALONES UNIDOS",IF(SUMPRODUCT((AB20=$AB$7:$AB$511)*(AH20=$AH$7:$AH$511)*((AQ20&lt;$AR$7:$AR$511)*(AR20&gt;$AQ$7:$AQ$511))*(ROW($AB$7:$AB$511)&lt;&gt;ROW(AB20)))&gt;0,"Cruzado","Sin cruce")))</f>
        <v>Sin cruce</v>
      </c>
      <c r="AV20" s="358" t="str" cm="1">
        <f t="array" ref="AV20">IF(AD20="","",IF(SUMPRODUCT((AD20=$AD$7:$AD$511)*(AH20=$AH$7:$AH$511)*(AS20=$AS$7:$AS$511)*(AT20=$AT$7:$AT$511)*(ROW($AD$7:$AD$511)&lt;&gt;ROW(AD20))*((R20=0)*($R$7:$R$511&gt;0)+(R20&gt;0)*($R$7:$R$511=0)))&gt;0,"SALONES UNIDOS",IF(SUMPRODUCT((AD20=$AD$7:$AD$511)*(AH20=$AH$7:$AH$511)*((AS20&lt;$AT$7:$AT$511)*(AT20&gt;$AS$7:$AS$511))*(ROW($AD$7:$AD$511)&lt;&gt;ROW(AD20)))&gt;0,"Cruzado","Sin cruce")))</f>
        <v/>
      </c>
      <c r="AW20" s="104" t="str">
        <f t="shared" si="1"/>
        <v>EN1FILIALB</v>
      </c>
      <c r="AX20" s="104" t="str" cm="1">
        <f t="array" ref="AX20">IF(AW20="","",IF(SUMPRODUCT((AW20=$AW$7:$AW$2042)*(AH20=$AH$7:$AH$2042)*(AN20=$AN$7:$AN$2042)*(AO20=$AO$7:$AO$2042)*(ROW($AW$7:$AW$2042)&lt;&gt;ROW(AW20))*((R20=0)*($R$7:$R$2042&gt;0)+(R20&gt;0)*($R$7:$R$2042=0)))&gt;0,"SALONES UNIDOS",IF(SUMPRODUCT((AW20=$AW$7:$AW$2042)*(AH20=$AH$7:$AH$2042)*((AN20&lt;$AO$7:$AO$2042)*(AO20&gt;$AN$7:$AN$2042))*(ROW($AW$7:$AW$2042)&lt;&gt;ROW(AW20)))&gt;0,"Cruzado","Sin cruce")))</f>
        <v>Sin cruce</v>
      </c>
    </row>
    <row r="21" spans="2:76" s="6" customFormat="1" ht="19.8" hidden="1" customHeight="1" x14ac:dyDescent="0.25">
      <c r="B21" s="494" t="s">
        <v>314</v>
      </c>
      <c r="C21" s="369" t="s">
        <v>968</v>
      </c>
      <c r="D21" s="369">
        <v>20261</v>
      </c>
      <c r="E21" s="370" t="s">
        <v>276</v>
      </c>
      <c r="F21" s="370" t="s">
        <v>291</v>
      </c>
      <c r="G21" s="370" t="s">
        <v>285</v>
      </c>
      <c r="H21" s="370">
        <v>1</v>
      </c>
      <c r="I21" s="370" t="s">
        <v>281</v>
      </c>
      <c r="J21" s="370" t="s">
        <v>281</v>
      </c>
      <c r="K21" s="194" t="s">
        <v>566</v>
      </c>
      <c r="L21" s="369" t="s">
        <v>567</v>
      </c>
      <c r="M21" s="369" t="s">
        <v>362</v>
      </c>
      <c r="N21" s="369" t="s">
        <v>318</v>
      </c>
      <c r="O21" s="370" t="s">
        <v>315</v>
      </c>
      <c r="P21" s="369">
        <v>3</v>
      </c>
      <c r="Q21" s="369">
        <v>2</v>
      </c>
      <c r="R21" s="369">
        <v>5</v>
      </c>
      <c r="S21" s="369">
        <v>4</v>
      </c>
      <c r="T21" s="367"/>
      <c r="U21" s="371">
        <v>30</v>
      </c>
      <c r="V21" s="370">
        <v>21440811</v>
      </c>
      <c r="W21" s="370" t="s">
        <v>39</v>
      </c>
      <c r="X21" s="369" t="s">
        <v>555</v>
      </c>
      <c r="Y21" s="369"/>
      <c r="Z21" s="370"/>
      <c r="AA21" s="370"/>
      <c r="AB21" s="370" t="s">
        <v>570</v>
      </c>
      <c r="AC21" s="370"/>
      <c r="AD21" s="369"/>
      <c r="AE21" s="370"/>
      <c r="AF21" s="370"/>
      <c r="AG21" s="370" t="s">
        <v>319</v>
      </c>
      <c r="AH21" s="369">
        <v>1</v>
      </c>
      <c r="AI21" s="369">
        <v>7</v>
      </c>
      <c r="AJ21" s="369">
        <v>40</v>
      </c>
      <c r="AK21" s="369">
        <v>11</v>
      </c>
      <c r="AL21" s="369">
        <v>50</v>
      </c>
      <c r="AM21" s="22">
        <f t="shared" si="0"/>
        <v>5</v>
      </c>
      <c r="AN21" s="104">
        <f t="shared" si="2"/>
        <v>0.31944444444444448</v>
      </c>
      <c r="AO21" s="104">
        <f t="shared" si="3"/>
        <v>0.49305555555555552</v>
      </c>
      <c r="AP21" s="22" t="str" cm="1">
        <f t="array" ref="AP21">IF(W21="","",IF(SUMPRODUCT((W21=$W$7:$W$2042)*(AH21=$AH$7:$AH$2042)*(AN21=$AN$7:$AN$2042)*(AO21=$AO$7:$AO$2042)*(ROW($W$7:$W$2042)&lt;&gt;ROW(W21))*((R21=0)*($R$7:$R$2042&gt;0)+(R21&gt;0)*($R$7:$R$2042=0)))&gt;0,"SALONES UNIDOS",IF(SUMPRODUCT((W21=$W$7:$W$2042)*(AH21=$AH$7:$AH$2042)*((AN21&lt;$AO$7:$AO$2042)*(AO21&gt;$AN$7:$AN$2042))*(ROW($W$7:$W$2042)&lt;&gt;ROW(W21)))&gt;0,"Cruzado","Sin cruce")))</f>
        <v>Sin cruce</v>
      </c>
      <c r="AQ21" s="104">
        <f t="shared" si="8"/>
        <v>0.31944444444444448</v>
      </c>
      <c r="AR21" s="104">
        <f t="shared" si="9"/>
        <v>0.49305555555555552</v>
      </c>
      <c r="AS21" s="22"/>
      <c r="AT21" s="22"/>
      <c r="AU21" s="358" t="str" cm="1">
        <f t="array" ref="AU21">IF(AB21="","",IF(SUMPRODUCT((AB21=$AB$7:$AB$511)*(AH21=$AH$7:$AH$511)*(AQ21=$AQ$7:$AQ$511)*(AR21=$AR$7:$AR$511)*(ROW($AB$7:$AB$511)&lt;&gt;ROW(AB21))*((R21=0)*($R$7:$R$511&gt;0)+(R21&gt;0)*($R$7:$R$511=0)))&gt;0,"SALONES UNIDOS",IF(SUMPRODUCT((AB21=$AB$7:$AB$511)*(AH21=$AH$7:$AH$511)*((AQ21&lt;$AR$7:$AR$511)*(AR21&gt;$AQ$7:$AQ$511))*(ROW($AB$7:$AB$511)&lt;&gt;ROW(AB21)))&gt;0,"Cruzado","Sin cruce")))</f>
        <v>Sin cruce</v>
      </c>
      <c r="AV21" s="358" t="str" cm="1">
        <f t="array" ref="AV21">IF(AD21="","",IF(SUMPRODUCT((AD21=$AD$7:$AD$511)*(AH21=$AH$7:$AH$511)*(AS21=$AS$7:$AS$511)*(AT21=$AT$7:$AT$511)*(ROW($AD$7:$AD$511)&lt;&gt;ROW(AD21))*((R21=0)*($R$7:$R$511&gt;0)+(R21&gt;0)*($R$7:$R$511=0)))&gt;0,"SALONES UNIDOS",IF(SUMPRODUCT((AD21=$AD$7:$AD$511)*(AH21=$AH$7:$AH$511)*((AS21&lt;$AT$7:$AT$511)*(AT21&gt;$AS$7:$AS$511))*(ROW($AD$7:$AD$511)&lt;&gt;ROW(AD21)))&gt;0,"Cruzado","Sin cruce")))</f>
        <v/>
      </c>
      <c r="AW21" s="104" t="str">
        <f t="shared" si="1"/>
        <v>EN1FILIALB</v>
      </c>
      <c r="AX21" s="104" t="str" cm="1">
        <f t="array" ref="AX21">IF(AW21="","",IF(SUMPRODUCT((AW21=$AW$7:$AW$2042)*(AH21=$AH$7:$AH$2042)*(AN21=$AN$7:$AN$2042)*(AO21=$AO$7:$AO$2042)*(ROW($AW$7:$AW$2042)&lt;&gt;ROW(AW21))*((R21=0)*($R$7:$R$2042&gt;0)+(R21&gt;0)*($R$7:$R$2042=0)))&gt;0,"SALONES UNIDOS",IF(SUMPRODUCT((AW21=$AW$7:$AW$2042)*(AH21=$AH$7:$AH$2042)*((AN21&lt;$AO$7:$AO$2042)*(AO21&gt;$AN$7:$AN$2042))*(ROW($AW$7:$AW$2042)&lt;&gt;ROW(AW21)))&gt;0,"Cruzado","Sin cruce")))</f>
        <v>Sin cruce</v>
      </c>
    </row>
    <row r="22" spans="2:76" s="6" customFormat="1" ht="19.8" hidden="1" customHeight="1" x14ac:dyDescent="0.25">
      <c r="B22" s="494" t="s">
        <v>314</v>
      </c>
      <c r="C22" s="369" t="s">
        <v>968</v>
      </c>
      <c r="D22" s="369">
        <v>20261</v>
      </c>
      <c r="E22" s="370" t="s">
        <v>276</v>
      </c>
      <c r="F22" s="370" t="s">
        <v>291</v>
      </c>
      <c r="G22" s="370" t="s">
        <v>285</v>
      </c>
      <c r="H22" s="370">
        <v>1</v>
      </c>
      <c r="I22" s="370" t="s">
        <v>281</v>
      </c>
      <c r="J22" s="370" t="s">
        <v>281</v>
      </c>
      <c r="K22" s="194" t="s">
        <v>568</v>
      </c>
      <c r="L22" s="369" t="s">
        <v>569</v>
      </c>
      <c r="M22" s="369" t="s">
        <v>362</v>
      </c>
      <c r="N22" s="369" t="s">
        <v>318</v>
      </c>
      <c r="O22" s="370" t="s">
        <v>315</v>
      </c>
      <c r="P22" s="369">
        <v>3</v>
      </c>
      <c r="Q22" s="369">
        <v>2</v>
      </c>
      <c r="R22" s="369">
        <v>5</v>
      </c>
      <c r="S22" s="369">
        <v>4</v>
      </c>
      <c r="T22" s="367"/>
      <c r="U22" s="371">
        <v>30</v>
      </c>
      <c r="V22" s="370">
        <v>7757185</v>
      </c>
      <c r="W22" s="370" t="s">
        <v>200</v>
      </c>
      <c r="X22" s="369" t="s">
        <v>555</v>
      </c>
      <c r="Y22" s="369"/>
      <c r="Z22" s="370"/>
      <c r="AA22" s="370"/>
      <c r="AB22" s="370" t="s">
        <v>570</v>
      </c>
      <c r="AC22" s="370"/>
      <c r="AD22" s="369"/>
      <c r="AE22" s="370"/>
      <c r="AF22" s="370"/>
      <c r="AG22" s="370" t="s">
        <v>319</v>
      </c>
      <c r="AH22" s="369">
        <v>3</v>
      </c>
      <c r="AI22" s="369">
        <v>9</v>
      </c>
      <c r="AJ22" s="369">
        <v>20</v>
      </c>
      <c r="AK22" s="369">
        <v>13</v>
      </c>
      <c r="AL22" s="369">
        <v>30</v>
      </c>
      <c r="AM22" s="22">
        <f t="shared" si="0"/>
        <v>5</v>
      </c>
      <c r="AN22" s="104">
        <f t="shared" si="2"/>
        <v>0.3888888888888889</v>
      </c>
      <c r="AO22" s="104">
        <f t="shared" si="3"/>
        <v>0.5625</v>
      </c>
      <c r="AP22" s="22" t="str" cm="1">
        <f t="array" ref="AP22">IF(W22="","",IF(SUMPRODUCT((W22=$W$7:$W$2042)*(AH22=$AH$7:$AH$2042)*(AN22=$AN$7:$AN$2042)*(AO22=$AO$7:$AO$2042)*(ROW($W$7:$W$2042)&lt;&gt;ROW(W22))*((R22=0)*($R$7:$R$2042&gt;0)+(R22&gt;0)*($R$7:$R$2042=0)))&gt;0,"SALONES UNIDOS",IF(SUMPRODUCT((W22=$W$7:$W$2042)*(AH22=$AH$7:$AH$2042)*((AN22&lt;$AO$7:$AO$2042)*(AO22&gt;$AN$7:$AN$2042))*(ROW($W$7:$W$2042)&lt;&gt;ROW(W22)))&gt;0,"Cruzado","Sin cruce")))</f>
        <v>Sin cruce</v>
      </c>
      <c r="AQ22" s="104">
        <f t="shared" si="8"/>
        <v>0.3888888888888889</v>
      </c>
      <c r="AR22" s="104">
        <f t="shared" si="9"/>
        <v>0.5625</v>
      </c>
      <c r="AS22" s="22"/>
      <c r="AT22" s="22"/>
      <c r="AU22" s="358" t="str" cm="1">
        <f t="array" ref="AU22">IF(AB22="","",IF(SUMPRODUCT((AB22=$AB$7:$AB$511)*(AH22=$AH$7:$AH$511)*(AQ22=$AQ$7:$AQ$511)*(AR22=$AR$7:$AR$511)*(ROW($AB$7:$AB$511)&lt;&gt;ROW(AB22))*((R22=0)*($R$7:$R$511&gt;0)+(R22&gt;0)*($R$7:$R$511=0)))&gt;0,"SALONES UNIDOS",IF(SUMPRODUCT((AB22=$AB$7:$AB$511)*(AH22=$AH$7:$AH$511)*((AQ22&lt;$AR$7:$AR$511)*(AR22&gt;$AQ$7:$AQ$511))*(ROW($AB$7:$AB$511)&lt;&gt;ROW(AB22)))&gt;0,"Cruzado","Sin cruce")))</f>
        <v>Sin cruce</v>
      </c>
      <c r="AV22" s="358" t="str" cm="1">
        <f t="array" ref="AV22">IF(AD22="","",IF(SUMPRODUCT((AD22=$AD$7:$AD$511)*(AH22=$AH$7:$AH$511)*(AS22=$AS$7:$AS$511)*(AT22=$AT$7:$AT$511)*(ROW($AD$7:$AD$511)&lt;&gt;ROW(AD22))*((R22=0)*($R$7:$R$511&gt;0)+(R22&gt;0)*($R$7:$R$511=0)))&gt;0,"SALONES UNIDOS",IF(SUMPRODUCT((AD22=$AD$7:$AD$511)*(AH22=$AH$7:$AH$511)*((AS22&lt;$AT$7:$AT$511)*(AT22&gt;$AS$7:$AS$511))*(ROW($AD$7:$AD$511)&lt;&gt;ROW(AD22)))&gt;0,"Cruzado","Sin cruce")))</f>
        <v/>
      </c>
      <c r="AW22" s="104" t="str">
        <f t="shared" si="1"/>
        <v>EN1FILIALB</v>
      </c>
      <c r="AX22" s="104" t="str" cm="1">
        <f t="array" ref="AX22">IF(AW22="","",IF(SUMPRODUCT((AW22=$AW$7:$AW$2042)*(AH22=$AH$7:$AH$2042)*(AN22=$AN$7:$AN$2042)*(AO22=$AO$7:$AO$2042)*(ROW($AW$7:$AW$2042)&lt;&gt;ROW(AW22))*((R22=0)*($R$7:$R$2042&gt;0)+(R22&gt;0)*($R$7:$R$2042=0)))&gt;0,"SALONES UNIDOS",IF(SUMPRODUCT((AW22=$AW$7:$AW$2042)*(AH22=$AH$7:$AH$2042)*((AN22&lt;$AO$7:$AO$2042)*(AO22&gt;$AN$7:$AN$2042))*(ROW($AW$7:$AW$2042)&lt;&gt;ROW(AW22)))&gt;0,"Cruzado","Sin cruce")))</f>
        <v>Sin cruce</v>
      </c>
    </row>
    <row r="23" spans="2:76" s="6" customFormat="1" ht="19.8" hidden="1" customHeight="1" x14ac:dyDescent="0.25">
      <c r="B23" s="494" t="s">
        <v>314</v>
      </c>
      <c r="C23" s="369" t="s">
        <v>968</v>
      </c>
      <c r="D23" s="369">
        <v>20261</v>
      </c>
      <c r="E23" s="370" t="s">
        <v>276</v>
      </c>
      <c r="F23" s="370" t="s">
        <v>291</v>
      </c>
      <c r="G23" s="370" t="s">
        <v>285</v>
      </c>
      <c r="H23" s="370">
        <v>1</v>
      </c>
      <c r="I23" s="370" t="s">
        <v>572</v>
      </c>
      <c r="J23" s="370" t="s">
        <v>283</v>
      </c>
      <c r="K23" s="194" t="s">
        <v>553</v>
      </c>
      <c r="L23" s="369" t="s">
        <v>554</v>
      </c>
      <c r="M23" s="369" t="s">
        <v>324</v>
      </c>
      <c r="N23" s="369" t="s">
        <v>318</v>
      </c>
      <c r="O23" s="370" t="s">
        <v>315</v>
      </c>
      <c r="P23" s="430">
        <v>0</v>
      </c>
      <c r="Q23" s="430">
        <v>2</v>
      </c>
      <c r="R23" s="369">
        <v>2</v>
      </c>
      <c r="S23" s="369">
        <v>3</v>
      </c>
      <c r="T23" s="367"/>
      <c r="U23" s="431">
        <v>15</v>
      </c>
      <c r="V23" s="370">
        <v>21463227</v>
      </c>
      <c r="W23" s="370" t="s">
        <v>125</v>
      </c>
      <c r="X23" s="369" t="s">
        <v>555</v>
      </c>
      <c r="Y23" s="369"/>
      <c r="Z23" s="370"/>
      <c r="AA23" s="370"/>
      <c r="AB23" s="366"/>
      <c r="AC23" s="370"/>
      <c r="AD23" s="369" t="s">
        <v>557</v>
      </c>
      <c r="AE23" s="370"/>
      <c r="AF23" s="370"/>
      <c r="AG23" s="370" t="s">
        <v>301</v>
      </c>
      <c r="AH23" s="369">
        <v>4</v>
      </c>
      <c r="AI23" s="369">
        <v>13</v>
      </c>
      <c r="AJ23" s="369">
        <v>30</v>
      </c>
      <c r="AK23" s="369">
        <v>15</v>
      </c>
      <c r="AL23" s="369">
        <v>10</v>
      </c>
      <c r="AM23" s="22">
        <f t="shared" si="0"/>
        <v>2</v>
      </c>
      <c r="AN23" s="104">
        <f t="shared" si="2"/>
        <v>0.5625</v>
      </c>
      <c r="AO23" s="104">
        <f t="shared" si="3"/>
        <v>0.63194444444444442</v>
      </c>
      <c r="AP23" s="22" t="str" cm="1">
        <f t="array" ref="AP23">IF(W23="","",IF(SUMPRODUCT((W23=$W$7:$W$2042)*(AH23=$AH$7:$AH$2042)*(AN23=$AN$7:$AN$2042)*(AO23=$AO$7:$AO$2042)*(ROW($W$7:$W$2042)&lt;&gt;ROW(W23))*((R23=0)*($R$7:$R$2042&gt;0)+(R23&gt;0)*($R$7:$R$2042=0)))&gt;0,"SALONES UNIDOS",IF(SUMPRODUCT((W23=$W$7:$W$2042)*(AH23=$AH$7:$AH$2042)*((AN23&lt;$AO$7:$AO$2042)*(AO23&gt;$AN$7:$AN$2042))*(ROW($W$7:$W$2042)&lt;&gt;ROW(W23)))&gt;0,"Cruzado","Sin cruce")))</f>
        <v>Sin cruce</v>
      </c>
      <c r="AQ23" s="22"/>
      <c r="AR23" s="22"/>
      <c r="AS23" s="104">
        <f t="shared" ref="AS23:AS24" si="10">AN23</f>
        <v>0.5625</v>
      </c>
      <c r="AT23" s="104">
        <f t="shared" ref="AT23:AT24" si="11">AO23</f>
        <v>0.63194444444444442</v>
      </c>
      <c r="AU23" s="358" t="str" cm="1">
        <f t="array" ref="AU23">IF(AB23="","",IF(SUMPRODUCT((AB23=$AB$7:$AB$511)*(AH23=$AH$7:$AH$511)*(AQ23=$AQ$7:$AQ$511)*(AR23=$AR$7:$AR$511)*(ROW($AB$7:$AB$511)&lt;&gt;ROW(AB23))*((R23=0)*($R$7:$R$511&gt;0)+(R23&gt;0)*($R$7:$R$511=0)))&gt;0,"SALONES UNIDOS",IF(SUMPRODUCT((AB23=$AB$7:$AB$511)*(AH23=$AH$7:$AH$511)*((AQ23&lt;$AR$7:$AR$511)*(AR23&gt;$AQ$7:$AQ$511))*(ROW($AB$7:$AB$511)&lt;&gt;ROW(AB23)))&gt;0,"Cruzado","Sin cruce")))</f>
        <v/>
      </c>
      <c r="AV23" s="358" t="str" cm="1">
        <f t="array" ref="AV23">IF(AD23="","",IF(SUMPRODUCT((AD23=$AD$7:$AD$511)*(AH23=$AH$7:$AH$511)*(AS23=$AS$7:$AS$511)*(AT23=$AT$7:$AT$511)*(ROW($AD$7:$AD$511)&lt;&gt;ROW(AD23))*((R23=0)*($R$7:$R$511&gt;0)+(R23&gt;0)*($R$7:$R$511=0)))&gt;0,"SALONES UNIDOS",IF(SUMPRODUCT((AD23=$AD$7:$AD$511)*(AH23=$AH$7:$AH$511)*((AS23&lt;$AT$7:$AT$511)*(AT23&gt;$AS$7:$AS$511))*(ROW($AD$7:$AD$511)&lt;&gt;ROW(AD23)))&gt;0,"Cruzado","Sin cruce")))</f>
        <v>Sin cruce</v>
      </c>
      <c r="AW23" s="104" t="str">
        <f t="shared" si="1"/>
        <v>EN1FILIALC</v>
      </c>
      <c r="AX23" s="104" t="str" cm="1">
        <f t="array" ref="AX23">IF(AW23="","",IF(SUMPRODUCT((AW23=$AW$7:$AW$2042)*(AH23=$AH$7:$AH$2042)*(AN23=$AN$7:$AN$2042)*(AO23=$AO$7:$AO$2042)*(ROW($AW$7:$AW$2042)&lt;&gt;ROW(AW23))*((R23=0)*($R$7:$R$2042&gt;0)+(R23&gt;0)*($R$7:$R$2042=0)))&gt;0,"SALONES UNIDOS",IF(SUMPRODUCT((AW23=$AW$7:$AW$2042)*(AH23=$AH$7:$AH$2042)*((AN23&lt;$AO$7:$AO$2042)*(AO23&gt;$AN$7:$AN$2042))*(ROW($AW$7:$AW$2042)&lt;&gt;ROW(AW23)))&gt;0,"Cruzado","Sin cruce")))</f>
        <v>Sin cruce</v>
      </c>
    </row>
    <row r="24" spans="2:76" s="6" customFormat="1" ht="19.8" hidden="1" customHeight="1" x14ac:dyDescent="0.25">
      <c r="B24" s="494" t="s">
        <v>314</v>
      </c>
      <c r="C24" s="369" t="s">
        <v>968</v>
      </c>
      <c r="D24" s="369">
        <v>20261</v>
      </c>
      <c r="E24" s="370" t="s">
        <v>276</v>
      </c>
      <c r="F24" s="370" t="s">
        <v>291</v>
      </c>
      <c r="G24" s="370" t="s">
        <v>285</v>
      </c>
      <c r="H24" s="370">
        <v>1</v>
      </c>
      <c r="I24" s="370" t="s">
        <v>573</v>
      </c>
      <c r="J24" s="370" t="s">
        <v>283</v>
      </c>
      <c r="K24" s="194" t="s">
        <v>553</v>
      </c>
      <c r="L24" s="369" t="s">
        <v>554</v>
      </c>
      <c r="M24" s="369" t="s">
        <v>324</v>
      </c>
      <c r="N24" s="369" t="s">
        <v>318</v>
      </c>
      <c r="O24" s="370" t="s">
        <v>315</v>
      </c>
      <c r="P24" s="369">
        <v>0</v>
      </c>
      <c r="Q24" s="369">
        <v>2</v>
      </c>
      <c r="R24" s="369">
        <v>2</v>
      </c>
      <c r="S24" s="369">
        <v>3</v>
      </c>
      <c r="T24" s="367"/>
      <c r="U24" s="371">
        <v>15</v>
      </c>
      <c r="V24" s="370">
        <v>21463227</v>
      </c>
      <c r="W24" s="370" t="s">
        <v>125</v>
      </c>
      <c r="X24" s="369" t="s">
        <v>555</v>
      </c>
      <c r="Y24" s="369"/>
      <c r="Z24" s="370"/>
      <c r="AA24" s="370"/>
      <c r="AB24" s="366"/>
      <c r="AC24" s="370"/>
      <c r="AD24" s="369" t="s">
        <v>557</v>
      </c>
      <c r="AE24" s="370"/>
      <c r="AF24" s="370"/>
      <c r="AG24" s="370" t="s">
        <v>301</v>
      </c>
      <c r="AH24" s="369">
        <v>4</v>
      </c>
      <c r="AI24" s="369">
        <v>15</v>
      </c>
      <c r="AJ24" s="369">
        <v>10</v>
      </c>
      <c r="AK24" s="369">
        <v>16</v>
      </c>
      <c r="AL24" s="369">
        <v>50</v>
      </c>
      <c r="AM24" s="22">
        <f t="shared" si="0"/>
        <v>2</v>
      </c>
      <c r="AN24" s="104">
        <f t="shared" si="2"/>
        <v>0.63194444444444442</v>
      </c>
      <c r="AO24" s="104">
        <f t="shared" si="3"/>
        <v>0.70138888888888884</v>
      </c>
      <c r="AP24" s="22" t="str" cm="1">
        <f t="array" ref="AP24">IF(W24="","",IF(SUMPRODUCT((W24=$W$7:$W$2042)*(AH24=$AH$7:$AH$2042)*(AN24=$AN$7:$AN$2042)*(AO24=$AO$7:$AO$2042)*(ROW($W$7:$W$2042)&lt;&gt;ROW(W24))*((R24=0)*($R$7:$R$2042&gt;0)+(R24&gt;0)*($R$7:$R$2042=0)))&gt;0,"SALONES UNIDOS",IF(SUMPRODUCT((W24=$W$7:$W$2042)*(AH24=$AH$7:$AH$2042)*((AN24&lt;$AO$7:$AO$2042)*(AO24&gt;$AN$7:$AN$2042))*(ROW($W$7:$W$2042)&lt;&gt;ROW(W24)))&gt;0,"Cruzado","Sin cruce")))</f>
        <v>Sin cruce</v>
      </c>
      <c r="AQ24" s="22"/>
      <c r="AR24" s="22"/>
      <c r="AS24" s="104">
        <f t="shared" si="10"/>
        <v>0.63194444444444442</v>
      </c>
      <c r="AT24" s="104">
        <f t="shared" si="11"/>
        <v>0.70138888888888884</v>
      </c>
      <c r="AU24" s="358" t="str" cm="1">
        <f t="array" ref="AU24">IF(AB24="","",IF(SUMPRODUCT((AB24=$AB$7:$AB$511)*(AH24=$AH$7:$AH$511)*(AQ24=$AQ$7:$AQ$511)*(AR24=$AR$7:$AR$511)*(ROW($AB$7:$AB$511)&lt;&gt;ROW(AB24))*((R24=0)*($R$7:$R$511&gt;0)+(R24&gt;0)*($R$7:$R$511=0)))&gt;0,"SALONES UNIDOS",IF(SUMPRODUCT((AB24=$AB$7:$AB$511)*(AH24=$AH$7:$AH$511)*((AQ24&lt;$AR$7:$AR$511)*(AR24&gt;$AQ$7:$AQ$511))*(ROW($AB$7:$AB$511)&lt;&gt;ROW(AB24)))&gt;0,"Cruzado","Sin cruce")))</f>
        <v/>
      </c>
      <c r="AV24" s="358" t="str" cm="1">
        <f t="array" ref="AV24">IF(AD24="","",IF(SUMPRODUCT((AD24=$AD$7:$AD$511)*(AH24=$AH$7:$AH$511)*(AS24=$AS$7:$AS$511)*(AT24=$AT$7:$AT$511)*(ROW($AD$7:$AD$511)&lt;&gt;ROW(AD24))*((R24=0)*($R$7:$R$511&gt;0)+(R24&gt;0)*($R$7:$R$511=0)))&gt;0,"SALONES UNIDOS",IF(SUMPRODUCT((AD24=$AD$7:$AD$511)*(AH24=$AH$7:$AH$511)*((AS24&lt;$AT$7:$AT$511)*(AT24&gt;$AS$7:$AS$511))*(ROW($AD$7:$AD$511)&lt;&gt;ROW(AD24)))&gt;0,"Cruzado","Sin cruce")))</f>
        <v>Sin cruce</v>
      </c>
      <c r="AW24" s="104" t="str">
        <f t="shared" si="1"/>
        <v>EN1FILIALC</v>
      </c>
      <c r="AX24" s="104" t="str" cm="1">
        <f t="array" ref="AX24">IF(AW24="","",IF(SUMPRODUCT((AW24=$AW$7:$AW$2042)*(AH24=$AH$7:$AH$2042)*(AN24=$AN$7:$AN$2042)*(AO24=$AO$7:$AO$2042)*(ROW($AW$7:$AW$2042)&lt;&gt;ROW(AW24))*((R24=0)*($R$7:$R$2042&gt;0)+(R24&gt;0)*($R$7:$R$2042=0)))&gt;0,"SALONES UNIDOS",IF(SUMPRODUCT((AW24=$AW$7:$AW$2042)*(AH24=$AH$7:$AH$2042)*((AN24&lt;$AO$7:$AO$2042)*(AO24&gt;$AN$7:$AN$2042))*(ROW($AW$7:$AW$2042)&lt;&gt;ROW(AW24)))&gt;0,"Cruzado","Sin cruce")))</f>
        <v>Sin cruce</v>
      </c>
    </row>
    <row r="25" spans="2:76" s="6" customFormat="1" ht="19.8" hidden="1" customHeight="1" x14ac:dyDescent="0.25">
      <c r="B25" s="494" t="s">
        <v>314</v>
      </c>
      <c r="C25" s="369" t="s">
        <v>968</v>
      </c>
      <c r="D25" s="369">
        <v>20261</v>
      </c>
      <c r="E25" s="370" t="s">
        <v>276</v>
      </c>
      <c r="F25" s="370" t="s">
        <v>291</v>
      </c>
      <c r="G25" s="370" t="s">
        <v>285</v>
      </c>
      <c r="H25" s="370">
        <v>1</v>
      </c>
      <c r="I25" s="370" t="s">
        <v>283</v>
      </c>
      <c r="J25" s="370" t="s">
        <v>283</v>
      </c>
      <c r="K25" s="194" t="s">
        <v>553</v>
      </c>
      <c r="L25" s="369" t="s">
        <v>554</v>
      </c>
      <c r="M25" s="369" t="s">
        <v>324</v>
      </c>
      <c r="N25" s="369" t="s">
        <v>318</v>
      </c>
      <c r="O25" s="370" t="s">
        <v>315</v>
      </c>
      <c r="P25" s="430">
        <v>2</v>
      </c>
      <c r="Q25" s="430">
        <v>0</v>
      </c>
      <c r="R25" s="369">
        <v>2</v>
      </c>
      <c r="S25" s="369">
        <v>3</v>
      </c>
      <c r="T25" s="367"/>
      <c r="U25" s="431">
        <v>30</v>
      </c>
      <c r="V25" s="370">
        <v>21463227</v>
      </c>
      <c r="W25" s="370" t="s">
        <v>125</v>
      </c>
      <c r="X25" s="369" t="s">
        <v>555</v>
      </c>
      <c r="Y25" s="369"/>
      <c r="Z25" s="370"/>
      <c r="AA25" s="370"/>
      <c r="AB25" s="370" t="s">
        <v>574</v>
      </c>
      <c r="AC25" s="370"/>
      <c r="AD25" s="369"/>
      <c r="AE25" s="370"/>
      <c r="AF25" s="370"/>
      <c r="AG25" s="370" t="s">
        <v>559</v>
      </c>
      <c r="AH25" s="369">
        <v>4</v>
      </c>
      <c r="AI25" s="369">
        <v>16</v>
      </c>
      <c r="AJ25" s="369">
        <v>50</v>
      </c>
      <c r="AK25" s="369">
        <v>18</v>
      </c>
      <c r="AL25" s="369">
        <v>30</v>
      </c>
      <c r="AM25" s="22">
        <f t="shared" si="0"/>
        <v>2</v>
      </c>
      <c r="AN25" s="104">
        <f t="shared" si="2"/>
        <v>0.70138888888888884</v>
      </c>
      <c r="AO25" s="104">
        <f t="shared" si="3"/>
        <v>0.77083333333333337</v>
      </c>
      <c r="AP25" s="22" t="str" cm="1">
        <f t="array" ref="AP25">IF(W25="","",IF(SUMPRODUCT((W25=$W$7:$W$2042)*(AH25=$AH$7:$AH$2042)*(AN25=$AN$7:$AN$2042)*(AO25=$AO$7:$AO$2042)*(ROW($W$7:$W$2042)&lt;&gt;ROW(W25))*((R25=0)*($R$7:$R$2042&gt;0)+(R25&gt;0)*($R$7:$R$2042=0)))&gt;0,"SALONES UNIDOS",IF(SUMPRODUCT((W25=$W$7:$W$2042)*(AH25=$AH$7:$AH$2042)*((AN25&lt;$AO$7:$AO$2042)*(AO25&gt;$AN$7:$AN$2042))*(ROW($W$7:$W$2042)&lt;&gt;ROW(W25)))&gt;0,"Cruzado","Sin cruce")))</f>
        <v>Sin cruce</v>
      </c>
      <c r="AQ25" s="104">
        <f t="shared" ref="AQ25:AQ30" si="12">AN25</f>
        <v>0.70138888888888884</v>
      </c>
      <c r="AR25" s="104">
        <f t="shared" ref="AR25:AR30" si="13">AO25</f>
        <v>0.77083333333333337</v>
      </c>
      <c r="AS25" s="22"/>
      <c r="AT25" s="22"/>
      <c r="AU25" s="358" t="str" cm="1">
        <f t="array" ref="AU25">IF(AB25="","",IF(SUMPRODUCT((AB25=$AB$7:$AB$511)*(AH25=$AH$7:$AH$511)*(AQ25=$AQ$7:$AQ$511)*(AR25=$AR$7:$AR$511)*(ROW($AB$7:$AB$511)&lt;&gt;ROW(AB25))*((R25=0)*($R$7:$R$511&gt;0)+(R25&gt;0)*($R$7:$R$511=0)))&gt;0,"SALONES UNIDOS",IF(SUMPRODUCT((AB25=$AB$7:$AB$511)*(AH25=$AH$7:$AH$511)*((AQ25&lt;$AR$7:$AR$511)*(AR25&gt;$AQ$7:$AQ$511))*(ROW($AB$7:$AB$511)&lt;&gt;ROW(AB25)))&gt;0,"Cruzado","Sin cruce")))</f>
        <v>Sin cruce</v>
      </c>
      <c r="AV25" s="358" t="str" cm="1">
        <f t="array" ref="AV25">IF(AD25="","",IF(SUMPRODUCT((AD25=$AD$7:$AD$511)*(AH25=$AH$7:$AH$511)*(AS25=$AS$7:$AS$511)*(AT25=$AT$7:$AT$511)*(ROW($AD$7:$AD$511)&lt;&gt;ROW(AD25))*((R25=0)*($R$7:$R$511&gt;0)+(R25&gt;0)*($R$7:$R$511=0)))&gt;0,"SALONES UNIDOS",IF(SUMPRODUCT((AD25=$AD$7:$AD$511)*(AH25=$AH$7:$AH$511)*((AS25&lt;$AT$7:$AT$511)*(AT25&gt;$AS$7:$AS$511))*(ROW($AD$7:$AD$511)&lt;&gt;ROW(AD25)))&gt;0,"Cruzado","Sin cruce")))</f>
        <v/>
      </c>
      <c r="AW25" s="104" t="str">
        <f t="shared" si="1"/>
        <v>EN1FILIALC</v>
      </c>
      <c r="AX25" s="104" t="str" cm="1">
        <f t="array" ref="AX25">IF(AW25="","",IF(SUMPRODUCT((AW25=$AW$7:$AW$2042)*(AH25=$AH$7:$AH$2042)*(AN25=$AN$7:$AN$2042)*(AO25=$AO$7:$AO$2042)*(ROW($AW$7:$AW$2042)&lt;&gt;ROW(AW25))*((R25=0)*($R$7:$R$2042&gt;0)+(R25&gt;0)*($R$7:$R$2042=0)))&gt;0,"SALONES UNIDOS",IF(SUMPRODUCT((AW25=$AW$7:$AW$2042)*(AH25=$AH$7:$AH$2042)*((AN25&lt;$AO$7:$AO$2042)*(AO25&gt;$AN$7:$AN$2042))*(ROW($AW$7:$AW$2042)&lt;&gt;ROW(AW25)))&gt;0,"Cruzado","Sin cruce")))</f>
        <v>Sin cruce</v>
      </c>
    </row>
    <row r="26" spans="2:76" s="6" customFormat="1" ht="19.8" hidden="1" customHeight="1" x14ac:dyDescent="0.25">
      <c r="B26" s="494" t="s">
        <v>314</v>
      </c>
      <c r="C26" s="369" t="s">
        <v>968</v>
      </c>
      <c r="D26" s="369">
        <v>20261</v>
      </c>
      <c r="E26" s="370" t="s">
        <v>276</v>
      </c>
      <c r="F26" s="370" t="s">
        <v>291</v>
      </c>
      <c r="G26" s="370" t="s">
        <v>285</v>
      </c>
      <c r="H26" s="370">
        <v>1</v>
      </c>
      <c r="I26" s="370" t="s">
        <v>283</v>
      </c>
      <c r="J26" s="370" t="s">
        <v>283</v>
      </c>
      <c r="K26" s="194" t="s">
        <v>561</v>
      </c>
      <c r="L26" s="369" t="s">
        <v>562</v>
      </c>
      <c r="M26" s="369" t="s">
        <v>362</v>
      </c>
      <c r="N26" s="369" t="s">
        <v>318</v>
      </c>
      <c r="O26" s="370" t="s">
        <v>315</v>
      </c>
      <c r="P26" s="369">
        <v>2</v>
      </c>
      <c r="Q26" s="369">
        <v>2</v>
      </c>
      <c r="R26" s="369">
        <v>4</v>
      </c>
      <c r="S26" s="369">
        <v>3</v>
      </c>
      <c r="T26" s="367"/>
      <c r="U26" s="371">
        <v>30</v>
      </c>
      <c r="V26" s="370">
        <v>75375310</v>
      </c>
      <c r="W26" s="370" t="s">
        <v>229</v>
      </c>
      <c r="X26" s="369" t="s">
        <v>555</v>
      </c>
      <c r="Y26" s="369"/>
      <c r="Z26" s="370"/>
      <c r="AA26" s="370"/>
      <c r="AB26" s="370" t="s">
        <v>574</v>
      </c>
      <c r="AC26" s="370"/>
      <c r="AD26" s="369"/>
      <c r="AE26" s="370"/>
      <c r="AF26" s="370"/>
      <c r="AG26" s="370" t="s">
        <v>319</v>
      </c>
      <c r="AH26" s="369">
        <v>3</v>
      </c>
      <c r="AI26" s="369">
        <v>8</v>
      </c>
      <c r="AJ26" s="369">
        <v>30</v>
      </c>
      <c r="AK26" s="369">
        <v>11</v>
      </c>
      <c r="AL26" s="369">
        <v>50</v>
      </c>
      <c r="AM26" s="22">
        <f t="shared" si="0"/>
        <v>4</v>
      </c>
      <c r="AN26" s="104">
        <f t="shared" si="2"/>
        <v>0.35416666666666663</v>
      </c>
      <c r="AO26" s="104">
        <f t="shared" si="3"/>
        <v>0.49305555555555552</v>
      </c>
      <c r="AP26" s="22" t="str" cm="1">
        <f t="array" ref="AP26">IF(W26="","",IF(SUMPRODUCT((W26=$W$7:$W$2042)*(AH26=$AH$7:$AH$2042)*(AN26=$AN$7:$AN$2042)*(AO26=$AO$7:$AO$2042)*(ROW($W$7:$W$2042)&lt;&gt;ROW(W26))*((R26=0)*($R$7:$R$2042&gt;0)+(R26&gt;0)*($R$7:$R$2042=0)))&gt;0,"SALONES UNIDOS",IF(SUMPRODUCT((W26=$W$7:$W$2042)*(AH26=$AH$7:$AH$2042)*((AN26&lt;$AO$7:$AO$2042)*(AO26&gt;$AN$7:$AN$2042))*(ROW($W$7:$W$2042)&lt;&gt;ROW(W26)))&gt;0,"Cruzado","Sin cruce")))</f>
        <v>Sin cruce</v>
      </c>
      <c r="AQ26" s="104">
        <f t="shared" si="12"/>
        <v>0.35416666666666663</v>
      </c>
      <c r="AR26" s="104">
        <f t="shared" si="13"/>
        <v>0.49305555555555552</v>
      </c>
      <c r="AS26" s="22"/>
      <c r="AT26" s="22"/>
      <c r="AU26" s="358" t="str" cm="1">
        <f t="array" ref="AU26">IF(AB26="","",IF(SUMPRODUCT((AB26=$AB$7:$AB$511)*(AH26=$AH$7:$AH$511)*(AQ26=$AQ$7:$AQ$511)*(AR26=$AR$7:$AR$511)*(ROW($AB$7:$AB$511)&lt;&gt;ROW(AB26))*((R26=0)*($R$7:$R$511&gt;0)+(R26&gt;0)*($R$7:$R$511=0)))&gt;0,"SALONES UNIDOS",IF(SUMPRODUCT((AB26=$AB$7:$AB$511)*(AH26=$AH$7:$AH$511)*((AQ26&lt;$AR$7:$AR$511)*(AR26&gt;$AQ$7:$AQ$511))*(ROW($AB$7:$AB$511)&lt;&gt;ROW(AB26)))&gt;0,"Cruzado","Sin cruce")))</f>
        <v>Sin cruce</v>
      </c>
      <c r="AV26" s="358" t="str" cm="1">
        <f t="array" ref="AV26">IF(AD26="","",IF(SUMPRODUCT((AD26=$AD$7:$AD$511)*(AH26=$AH$7:$AH$511)*(AS26=$AS$7:$AS$511)*(AT26=$AT$7:$AT$511)*(ROW($AD$7:$AD$511)&lt;&gt;ROW(AD26))*((R26=0)*($R$7:$R$511&gt;0)+(R26&gt;0)*($R$7:$R$511=0)))&gt;0,"SALONES UNIDOS",IF(SUMPRODUCT((AD26=$AD$7:$AD$511)*(AH26=$AH$7:$AH$511)*((AS26&lt;$AT$7:$AT$511)*(AT26&gt;$AS$7:$AS$511))*(ROW($AD$7:$AD$511)&lt;&gt;ROW(AD26)))&gt;0,"Cruzado","Sin cruce")))</f>
        <v/>
      </c>
      <c r="AW26" s="104" t="str">
        <f t="shared" si="1"/>
        <v>EN1FILIALC</v>
      </c>
      <c r="AX26" s="104" t="str" cm="1">
        <f t="array" ref="AX26">IF(AW26="","",IF(SUMPRODUCT((AW26=$AW$7:$AW$2042)*(AH26=$AH$7:$AH$2042)*(AN26=$AN$7:$AN$2042)*(AO26=$AO$7:$AO$2042)*(ROW($AW$7:$AW$2042)&lt;&gt;ROW(AW26))*((R26=0)*($R$7:$R$2042&gt;0)+(R26&gt;0)*($R$7:$R$2042=0)))&gt;0,"SALONES UNIDOS",IF(SUMPRODUCT((AW26=$AW$7:$AW$2042)*(AH26=$AH$7:$AH$2042)*((AN26&lt;$AO$7:$AO$2042)*(AO26&gt;$AN$7:$AN$2042))*(ROW($AW$7:$AW$2042)&lt;&gt;ROW(AW26)))&gt;0,"Cruzado","Sin cruce")))</f>
        <v>Sin cruce</v>
      </c>
    </row>
    <row r="27" spans="2:76" s="6" customFormat="1" ht="19.8" hidden="1" customHeight="1" x14ac:dyDescent="0.25">
      <c r="B27" s="494" t="s">
        <v>314</v>
      </c>
      <c r="C27" s="369" t="s">
        <v>968</v>
      </c>
      <c r="D27" s="369">
        <v>20261</v>
      </c>
      <c r="E27" s="370" t="s">
        <v>276</v>
      </c>
      <c r="F27" s="370" t="s">
        <v>291</v>
      </c>
      <c r="G27" s="370" t="s">
        <v>285</v>
      </c>
      <c r="H27" s="370">
        <v>1</v>
      </c>
      <c r="I27" s="370" t="s">
        <v>283</v>
      </c>
      <c r="J27" s="370" t="s">
        <v>283</v>
      </c>
      <c r="K27" s="194" t="s">
        <v>563</v>
      </c>
      <c r="L27" s="369" t="s">
        <v>564</v>
      </c>
      <c r="M27" s="369" t="s">
        <v>324</v>
      </c>
      <c r="N27" s="369" t="s">
        <v>318</v>
      </c>
      <c r="O27" s="370" t="s">
        <v>315</v>
      </c>
      <c r="P27" s="369">
        <v>2</v>
      </c>
      <c r="Q27" s="369">
        <v>2</v>
      </c>
      <c r="R27" s="369">
        <v>4</v>
      </c>
      <c r="S27" s="369">
        <v>3</v>
      </c>
      <c r="T27" s="367"/>
      <c r="U27" s="371">
        <v>30</v>
      </c>
      <c r="V27" s="370">
        <v>44995918</v>
      </c>
      <c r="W27" s="370" t="s">
        <v>162</v>
      </c>
      <c r="X27" s="369" t="s">
        <v>555</v>
      </c>
      <c r="Y27" s="369"/>
      <c r="Z27" s="370"/>
      <c r="AA27" s="370"/>
      <c r="AB27" s="370" t="s">
        <v>574</v>
      </c>
      <c r="AC27" s="370"/>
      <c r="AD27" s="369"/>
      <c r="AE27" s="370"/>
      <c r="AF27" s="370"/>
      <c r="AG27" s="370" t="s">
        <v>319</v>
      </c>
      <c r="AH27" s="369">
        <v>1</v>
      </c>
      <c r="AI27" s="369">
        <v>8</v>
      </c>
      <c r="AJ27" s="369">
        <v>30</v>
      </c>
      <c r="AK27" s="369">
        <v>11</v>
      </c>
      <c r="AL27" s="369">
        <v>50</v>
      </c>
      <c r="AM27" s="22">
        <f t="shared" si="0"/>
        <v>4</v>
      </c>
      <c r="AN27" s="104">
        <f t="shared" si="2"/>
        <v>0.35416666666666663</v>
      </c>
      <c r="AO27" s="104">
        <f t="shared" si="3"/>
        <v>0.49305555555555552</v>
      </c>
      <c r="AP27" s="22" t="str" cm="1">
        <f t="array" ref="AP27">IF(W27="","",IF(SUMPRODUCT((W27=$W$7:$W$2042)*(AH27=$AH$7:$AH$2042)*(AN27=$AN$7:$AN$2042)*(AO27=$AO$7:$AO$2042)*(ROW($W$7:$W$2042)&lt;&gt;ROW(W27))*((R27=0)*($R$7:$R$2042&gt;0)+(R27&gt;0)*($R$7:$R$2042=0)))&gt;0,"SALONES UNIDOS",IF(SUMPRODUCT((W27=$W$7:$W$2042)*(AH27=$AH$7:$AH$2042)*((AN27&lt;$AO$7:$AO$2042)*(AO27&gt;$AN$7:$AN$2042))*(ROW($W$7:$W$2042)&lt;&gt;ROW(W27)))&gt;0,"Cruzado","Sin cruce")))</f>
        <v>Sin cruce</v>
      </c>
      <c r="AQ27" s="104">
        <f t="shared" si="12"/>
        <v>0.35416666666666663</v>
      </c>
      <c r="AR27" s="104">
        <f t="shared" si="13"/>
        <v>0.49305555555555552</v>
      </c>
      <c r="AS27" s="22"/>
      <c r="AT27" s="22"/>
      <c r="AU27" s="358" t="str" cm="1">
        <f t="array" ref="AU27">IF(AB27="","",IF(SUMPRODUCT((AB27=$AB$7:$AB$511)*(AH27=$AH$7:$AH$511)*(AQ27=$AQ$7:$AQ$511)*(AR27=$AR$7:$AR$511)*(ROW($AB$7:$AB$511)&lt;&gt;ROW(AB27))*((R27=0)*($R$7:$R$511&gt;0)+(R27&gt;0)*($R$7:$R$511=0)))&gt;0,"SALONES UNIDOS",IF(SUMPRODUCT((AB27=$AB$7:$AB$511)*(AH27=$AH$7:$AH$511)*((AQ27&lt;$AR$7:$AR$511)*(AR27&gt;$AQ$7:$AQ$511))*(ROW($AB$7:$AB$511)&lt;&gt;ROW(AB27)))&gt;0,"Cruzado","Sin cruce")))</f>
        <v>Sin cruce</v>
      </c>
      <c r="AV27" s="358" t="str" cm="1">
        <f t="array" ref="AV27">IF(AD27="","",IF(SUMPRODUCT((AD27=$AD$7:$AD$511)*(AH27=$AH$7:$AH$511)*(AS27=$AS$7:$AS$511)*(AT27=$AT$7:$AT$511)*(ROW($AD$7:$AD$511)&lt;&gt;ROW(AD27))*((R27=0)*($R$7:$R$511&gt;0)+(R27&gt;0)*($R$7:$R$511=0)))&gt;0,"SALONES UNIDOS",IF(SUMPRODUCT((AD27=$AD$7:$AD$511)*(AH27=$AH$7:$AH$511)*((AS27&lt;$AT$7:$AT$511)*(AT27&gt;$AS$7:$AS$511))*(ROW($AD$7:$AD$511)&lt;&gt;ROW(AD27)))&gt;0,"Cruzado","Sin cruce")))</f>
        <v/>
      </c>
      <c r="AW27" s="104" t="str">
        <f t="shared" si="1"/>
        <v>EN1FILIALC</v>
      </c>
      <c r="AX27" s="104" t="str" cm="1">
        <f t="array" ref="AX27">IF(AW27="","",IF(SUMPRODUCT((AW27=$AW$7:$AW$2042)*(AH27=$AH$7:$AH$2042)*(AN27=$AN$7:$AN$2042)*(AO27=$AO$7:$AO$2042)*(ROW($AW$7:$AW$2042)&lt;&gt;ROW(AW27))*((R27=0)*($R$7:$R$2042&gt;0)+(R27&gt;0)*($R$7:$R$2042=0)))&gt;0,"SALONES UNIDOS",IF(SUMPRODUCT((AW27=$AW$7:$AW$2042)*(AH27=$AH$7:$AH$2042)*((AN27&lt;$AO$7:$AO$2042)*(AO27&gt;$AN$7:$AN$2042))*(ROW($AW$7:$AW$2042)&lt;&gt;ROW(AW27)))&gt;0,"Cruzado","Sin cruce")))</f>
        <v>Sin cruce</v>
      </c>
    </row>
    <row r="28" spans="2:76" s="6" customFormat="1" ht="19.8" hidden="1" customHeight="1" x14ac:dyDescent="0.25">
      <c r="B28" s="494" t="s">
        <v>314</v>
      </c>
      <c r="C28" s="369" t="s">
        <v>968</v>
      </c>
      <c r="D28" s="369">
        <v>20261</v>
      </c>
      <c r="E28" s="370" t="s">
        <v>276</v>
      </c>
      <c r="F28" s="370" t="s">
        <v>291</v>
      </c>
      <c r="G28" s="370" t="s">
        <v>285</v>
      </c>
      <c r="H28" s="370">
        <v>1</v>
      </c>
      <c r="I28" s="370" t="s">
        <v>283</v>
      </c>
      <c r="J28" s="370" t="s">
        <v>283</v>
      </c>
      <c r="K28" s="194" t="s">
        <v>565</v>
      </c>
      <c r="L28" s="369" t="s">
        <v>667</v>
      </c>
      <c r="M28" s="369" t="s">
        <v>362</v>
      </c>
      <c r="N28" s="369" t="s">
        <v>318</v>
      </c>
      <c r="O28" s="370" t="s">
        <v>315</v>
      </c>
      <c r="P28" s="369">
        <v>3</v>
      </c>
      <c r="Q28" s="369">
        <v>2</v>
      </c>
      <c r="R28" s="369">
        <v>5</v>
      </c>
      <c r="S28" s="369">
        <v>4</v>
      </c>
      <c r="T28" s="367"/>
      <c r="U28" s="371">
        <v>30</v>
      </c>
      <c r="V28" s="370">
        <v>46614264</v>
      </c>
      <c r="W28" s="370" t="s">
        <v>258</v>
      </c>
      <c r="X28" s="369" t="s">
        <v>555</v>
      </c>
      <c r="Y28" s="369"/>
      <c r="Z28" s="370"/>
      <c r="AA28" s="370"/>
      <c r="AB28" s="370" t="s">
        <v>574</v>
      </c>
      <c r="AC28" s="370"/>
      <c r="AD28" s="369"/>
      <c r="AE28" s="370"/>
      <c r="AF28" s="370"/>
      <c r="AG28" s="370" t="s">
        <v>319</v>
      </c>
      <c r="AH28" s="369">
        <v>4</v>
      </c>
      <c r="AI28" s="369">
        <v>8</v>
      </c>
      <c r="AJ28" s="369">
        <v>30</v>
      </c>
      <c r="AK28" s="369">
        <v>12</v>
      </c>
      <c r="AL28" s="369">
        <v>40</v>
      </c>
      <c r="AM28" s="22">
        <f t="shared" si="0"/>
        <v>5</v>
      </c>
      <c r="AN28" s="104">
        <f t="shared" si="2"/>
        <v>0.35416666666666663</v>
      </c>
      <c r="AO28" s="104">
        <f t="shared" si="3"/>
        <v>0.52777777777777779</v>
      </c>
      <c r="AP28" s="22" t="str" cm="1">
        <f t="array" ref="AP28">IF(W28="","",IF(SUMPRODUCT((W28=$W$7:$W$2042)*(AH28=$AH$7:$AH$2042)*(AN28=$AN$7:$AN$2042)*(AO28=$AO$7:$AO$2042)*(ROW($W$7:$W$2042)&lt;&gt;ROW(W28))*((R28=0)*($R$7:$R$2042&gt;0)+(R28&gt;0)*($R$7:$R$2042=0)))&gt;0,"SALONES UNIDOS",IF(SUMPRODUCT((W28=$W$7:$W$2042)*(AH28=$AH$7:$AH$2042)*((AN28&lt;$AO$7:$AO$2042)*(AO28&gt;$AN$7:$AN$2042))*(ROW($W$7:$W$2042)&lt;&gt;ROW(W28)))&gt;0,"Cruzado","Sin cruce")))</f>
        <v>Sin cruce</v>
      </c>
      <c r="AQ28" s="104">
        <f t="shared" si="12"/>
        <v>0.35416666666666663</v>
      </c>
      <c r="AR28" s="104">
        <f t="shared" si="13"/>
        <v>0.52777777777777779</v>
      </c>
      <c r="AS28" s="22"/>
      <c r="AT28" s="22"/>
      <c r="AU28" s="358" t="str" cm="1">
        <f t="array" ref="AU28">IF(AB28="","",IF(SUMPRODUCT((AB28=$AB$7:$AB$511)*(AH28=$AH$7:$AH$511)*(AQ28=$AQ$7:$AQ$511)*(AR28=$AR$7:$AR$511)*(ROW($AB$7:$AB$511)&lt;&gt;ROW(AB28))*((R28=0)*($R$7:$R$511&gt;0)+(R28&gt;0)*($R$7:$R$511=0)))&gt;0,"SALONES UNIDOS",IF(SUMPRODUCT((AB28=$AB$7:$AB$511)*(AH28=$AH$7:$AH$511)*((AQ28&lt;$AR$7:$AR$511)*(AR28&gt;$AQ$7:$AQ$511))*(ROW($AB$7:$AB$511)&lt;&gt;ROW(AB28)))&gt;0,"Cruzado","Sin cruce")))</f>
        <v>Sin cruce</v>
      </c>
      <c r="AV28" s="358" t="str" cm="1">
        <f t="array" ref="AV28">IF(AD28="","",IF(SUMPRODUCT((AD28=$AD$7:$AD$511)*(AH28=$AH$7:$AH$511)*(AS28=$AS$7:$AS$511)*(AT28=$AT$7:$AT$511)*(ROW($AD$7:$AD$511)&lt;&gt;ROW(AD28))*((R28=0)*($R$7:$R$511&gt;0)+(R28&gt;0)*($R$7:$R$511=0)))&gt;0,"SALONES UNIDOS",IF(SUMPRODUCT((AD28=$AD$7:$AD$511)*(AH28=$AH$7:$AH$511)*((AS28&lt;$AT$7:$AT$511)*(AT28&gt;$AS$7:$AS$511))*(ROW($AD$7:$AD$511)&lt;&gt;ROW(AD28)))&gt;0,"Cruzado","Sin cruce")))</f>
        <v/>
      </c>
      <c r="AW28" s="104" t="str">
        <f t="shared" si="1"/>
        <v>EN1FILIALC</v>
      </c>
      <c r="AX28" s="104" t="str" cm="1">
        <f t="array" ref="AX28">IF(AW28="","",IF(SUMPRODUCT((AW28=$AW$7:$AW$2042)*(AH28=$AH$7:$AH$2042)*(AN28=$AN$7:$AN$2042)*(AO28=$AO$7:$AO$2042)*(ROW($AW$7:$AW$2042)&lt;&gt;ROW(AW28))*((R28=0)*($R$7:$R$2042&gt;0)+(R28&gt;0)*($R$7:$R$2042=0)))&gt;0,"SALONES UNIDOS",IF(SUMPRODUCT((AW28=$AW$7:$AW$2042)*(AH28=$AH$7:$AH$2042)*((AN28&lt;$AO$7:$AO$2042)*(AO28&gt;$AN$7:$AN$2042))*(ROW($AW$7:$AW$2042)&lt;&gt;ROW(AW28)))&gt;0,"Cruzado","Sin cruce")))</f>
        <v>Sin cruce</v>
      </c>
    </row>
    <row r="29" spans="2:76" s="6" customFormat="1" ht="19.8" hidden="1" customHeight="1" x14ac:dyDescent="0.25">
      <c r="B29" s="494" t="s">
        <v>314</v>
      </c>
      <c r="C29" s="369" t="s">
        <v>968</v>
      </c>
      <c r="D29" s="369">
        <v>20261</v>
      </c>
      <c r="E29" s="370" t="s">
        <v>276</v>
      </c>
      <c r="F29" s="370" t="s">
        <v>291</v>
      </c>
      <c r="G29" s="370" t="s">
        <v>285</v>
      </c>
      <c r="H29" s="370">
        <v>1</v>
      </c>
      <c r="I29" s="370" t="s">
        <v>283</v>
      </c>
      <c r="J29" s="370" t="s">
        <v>283</v>
      </c>
      <c r="K29" s="194" t="s">
        <v>566</v>
      </c>
      <c r="L29" s="369" t="s">
        <v>567</v>
      </c>
      <c r="M29" s="369" t="s">
        <v>362</v>
      </c>
      <c r="N29" s="369" t="s">
        <v>318</v>
      </c>
      <c r="O29" s="370" t="s">
        <v>315</v>
      </c>
      <c r="P29" s="369">
        <v>3</v>
      </c>
      <c r="Q29" s="369">
        <v>2</v>
      </c>
      <c r="R29" s="369">
        <v>5</v>
      </c>
      <c r="S29" s="369">
        <v>4</v>
      </c>
      <c r="T29" s="367"/>
      <c r="U29" s="371">
        <v>30</v>
      </c>
      <c r="V29" s="370">
        <v>71819567</v>
      </c>
      <c r="W29" s="370" t="s">
        <v>34</v>
      </c>
      <c r="X29" s="369" t="s">
        <v>555</v>
      </c>
      <c r="Y29" s="369"/>
      <c r="Z29" s="370"/>
      <c r="AA29" s="370"/>
      <c r="AB29" s="370" t="s">
        <v>574</v>
      </c>
      <c r="AC29" s="370"/>
      <c r="AD29" s="369"/>
      <c r="AE29" s="370"/>
      <c r="AF29" s="370"/>
      <c r="AG29" s="370" t="s">
        <v>319</v>
      </c>
      <c r="AH29" s="369">
        <v>2</v>
      </c>
      <c r="AI29" s="369">
        <v>7</v>
      </c>
      <c r="AJ29" s="369">
        <v>40</v>
      </c>
      <c r="AK29" s="369">
        <v>11</v>
      </c>
      <c r="AL29" s="369">
        <v>50</v>
      </c>
      <c r="AM29" s="22">
        <f t="shared" si="0"/>
        <v>5</v>
      </c>
      <c r="AN29" s="104">
        <f t="shared" si="2"/>
        <v>0.31944444444444448</v>
      </c>
      <c r="AO29" s="104">
        <f t="shared" si="3"/>
        <v>0.49305555555555552</v>
      </c>
      <c r="AP29" s="22" t="str" cm="1">
        <f t="array" ref="AP29">IF(W29="","",IF(SUMPRODUCT((W29=$W$7:$W$2042)*(AH29=$AH$7:$AH$2042)*(AN29=$AN$7:$AN$2042)*(AO29=$AO$7:$AO$2042)*(ROW($W$7:$W$2042)&lt;&gt;ROW(W29))*((R29=0)*($R$7:$R$2042&gt;0)+(R29&gt;0)*($R$7:$R$2042=0)))&gt;0,"SALONES UNIDOS",IF(SUMPRODUCT((W29=$W$7:$W$2042)*(AH29=$AH$7:$AH$2042)*((AN29&lt;$AO$7:$AO$2042)*(AO29&gt;$AN$7:$AN$2042))*(ROW($W$7:$W$2042)&lt;&gt;ROW(W29)))&gt;0,"Cruzado","Sin cruce")))</f>
        <v>Sin cruce</v>
      </c>
      <c r="AQ29" s="104">
        <f t="shared" si="12"/>
        <v>0.31944444444444448</v>
      </c>
      <c r="AR29" s="104">
        <f t="shared" si="13"/>
        <v>0.49305555555555552</v>
      </c>
      <c r="AS29" s="22"/>
      <c r="AT29" s="22"/>
      <c r="AU29" s="358" t="str" cm="1">
        <f t="array" ref="AU29">IF(AB29="","",IF(SUMPRODUCT((AB29=$AB$7:$AB$511)*(AH29=$AH$7:$AH$511)*(AQ29=$AQ$7:$AQ$511)*(AR29=$AR$7:$AR$511)*(ROW($AB$7:$AB$511)&lt;&gt;ROW(AB29))*((R29=0)*($R$7:$R$511&gt;0)+(R29&gt;0)*($R$7:$R$511=0)))&gt;0,"SALONES UNIDOS",IF(SUMPRODUCT((AB29=$AB$7:$AB$511)*(AH29=$AH$7:$AH$511)*((AQ29&lt;$AR$7:$AR$511)*(AR29&gt;$AQ$7:$AQ$511))*(ROW($AB$7:$AB$511)&lt;&gt;ROW(AB29)))&gt;0,"Cruzado","Sin cruce")))</f>
        <v>Sin cruce</v>
      </c>
      <c r="AV29" s="358" t="str" cm="1">
        <f t="array" ref="AV29">IF(AD29="","",IF(SUMPRODUCT((AD29=$AD$7:$AD$511)*(AH29=$AH$7:$AH$511)*(AS29=$AS$7:$AS$511)*(AT29=$AT$7:$AT$511)*(ROW($AD$7:$AD$511)&lt;&gt;ROW(AD29))*((R29=0)*($R$7:$R$511&gt;0)+(R29&gt;0)*($R$7:$R$511=0)))&gt;0,"SALONES UNIDOS",IF(SUMPRODUCT((AD29=$AD$7:$AD$511)*(AH29=$AH$7:$AH$511)*((AS29&lt;$AT$7:$AT$511)*(AT29&gt;$AS$7:$AS$511))*(ROW($AD$7:$AD$511)&lt;&gt;ROW(AD29)))&gt;0,"Cruzado","Sin cruce")))</f>
        <v/>
      </c>
      <c r="AW29" s="104" t="str">
        <f t="shared" si="1"/>
        <v>EN1FILIALC</v>
      </c>
      <c r="AX29" s="104" t="str" cm="1">
        <f t="array" ref="AX29">IF(AW29="","",IF(SUMPRODUCT((AW29=$AW$7:$AW$2042)*(AH29=$AH$7:$AH$2042)*(AN29=$AN$7:$AN$2042)*(AO29=$AO$7:$AO$2042)*(ROW($AW$7:$AW$2042)&lt;&gt;ROW(AW29))*((R29=0)*($R$7:$R$2042&gt;0)+(R29&gt;0)*($R$7:$R$2042=0)))&gt;0,"SALONES UNIDOS",IF(SUMPRODUCT((AW29=$AW$7:$AW$2042)*(AH29=$AH$7:$AH$2042)*((AN29&lt;$AO$7:$AO$2042)*(AO29&gt;$AN$7:$AN$2042))*(ROW($AW$7:$AW$2042)&lt;&gt;ROW(AW29)))&gt;0,"Cruzado","Sin cruce")))</f>
        <v>Sin cruce</v>
      </c>
    </row>
    <row r="30" spans="2:76" s="6" customFormat="1" ht="19.8" hidden="1" customHeight="1" x14ac:dyDescent="0.25">
      <c r="B30" s="494" t="s">
        <v>314</v>
      </c>
      <c r="C30" s="369" t="s">
        <v>968</v>
      </c>
      <c r="D30" s="369">
        <v>20261</v>
      </c>
      <c r="E30" s="370" t="s">
        <v>276</v>
      </c>
      <c r="F30" s="370" t="s">
        <v>291</v>
      </c>
      <c r="G30" s="370" t="s">
        <v>285</v>
      </c>
      <c r="H30" s="370">
        <v>1</v>
      </c>
      <c r="I30" s="370" t="s">
        <v>283</v>
      </c>
      <c r="J30" s="370" t="s">
        <v>283</v>
      </c>
      <c r="K30" s="194" t="s">
        <v>568</v>
      </c>
      <c r="L30" s="369" t="s">
        <v>569</v>
      </c>
      <c r="M30" s="369" t="s">
        <v>362</v>
      </c>
      <c r="N30" s="369" t="s">
        <v>318</v>
      </c>
      <c r="O30" s="370" t="s">
        <v>315</v>
      </c>
      <c r="P30" s="369">
        <v>3</v>
      </c>
      <c r="Q30" s="369">
        <v>2</v>
      </c>
      <c r="R30" s="369">
        <v>5</v>
      </c>
      <c r="S30" s="369">
        <v>4</v>
      </c>
      <c r="T30" s="367"/>
      <c r="U30" s="371">
        <v>30</v>
      </c>
      <c r="V30" s="370">
        <v>7757185</v>
      </c>
      <c r="W30" s="370" t="s">
        <v>200</v>
      </c>
      <c r="X30" s="369" t="s">
        <v>555</v>
      </c>
      <c r="Y30" s="369"/>
      <c r="Z30" s="370"/>
      <c r="AA30" s="370"/>
      <c r="AB30" s="370" t="s">
        <v>574</v>
      </c>
      <c r="AC30" s="370"/>
      <c r="AD30" s="369"/>
      <c r="AE30" s="370"/>
      <c r="AF30" s="370"/>
      <c r="AG30" s="370" t="s">
        <v>319</v>
      </c>
      <c r="AH30" s="369">
        <v>1</v>
      </c>
      <c r="AI30" s="369">
        <v>12</v>
      </c>
      <c r="AJ30" s="369">
        <v>40</v>
      </c>
      <c r="AK30" s="369">
        <v>16</v>
      </c>
      <c r="AL30" s="369">
        <v>50</v>
      </c>
      <c r="AM30" s="22">
        <f t="shared" si="0"/>
        <v>5</v>
      </c>
      <c r="AN30" s="104">
        <f t="shared" si="2"/>
        <v>0.52777777777777779</v>
      </c>
      <c r="AO30" s="104">
        <f t="shared" si="3"/>
        <v>0.70138888888888884</v>
      </c>
      <c r="AP30" s="22" t="str" cm="1">
        <f t="array" ref="AP30">IF(W30="","",IF(SUMPRODUCT((W30=$W$7:$W$2042)*(AH30=$AH$7:$AH$2042)*(AN30=$AN$7:$AN$2042)*(AO30=$AO$7:$AO$2042)*(ROW($W$7:$W$2042)&lt;&gt;ROW(W30))*((R30=0)*($R$7:$R$2042&gt;0)+(R30&gt;0)*($R$7:$R$2042=0)))&gt;0,"SALONES UNIDOS",IF(SUMPRODUCT((W30=$W$7:$W$2042)*(AH30=$AH$7:$AH$2042)*((AN30&lt;$AO$7:$AO$2042)*(AO30&gt;$AN$7:$AN$2042))*(ROW($W$7:$W$2042)&lt;&gt;ROW(W30)))&gt;0,"Cruzado","Sin cruce")))</f>
        <v>Sin cruce</v>
      </c>
      <c r="AQ30" s="104">
        <f t="shared" si="12"/>
        <v>0.52777777777777779</v>
      </c>
      <c r="AR30" s="104">
        <f t="shared" si="13"/>
        <v>0.70138888888888884</v>
      </c>
      <c r="AS30" s="22"/>
      <c r="AT30" s="22"/>
      <c r="AU30" s="358" t="str" cm="1">
        <f t="array" ref="AU30">IF(AB30="","",IF(SUMPRODUCT((AB30=$AB$7:$AB$511)*(AH30=$AH$7:$AH$511)*(AQ30=$AQ$7:$AQ$511)*(AR30=$AR$7:$AR$511)*(ROW($AB$7:$AB$511)&lt;&gt;ROW(AB30))*((R30=0)*($R$7:$R$511&gt;0)+(R30&gt;0)*($R$7:$R$511=0)))&gt;0,"SALONES UNIDOS",IF(SUMPRODUCT((AB30=$AB$7:$AB$511)*(AH30=$AH$7:$AH$511)*((AQ30&lt;$AR$7:$AR$511)*(AR30&gt;$AQ$7:$AQ$511))*(ROW($AB$7:$AB$511)&lt;&gt;ROW(AB30)))&gt;0,"Cruzado","Sin cruce")))</f>
        <v>Sin cruce</v>
      </c>
      <c r="AV30" s="358" t="str" cm="1">
        <f t="array" ref="AV30">IF(AD30="","",IF(SUMPRODUCT((AD30=$AD$7:$AD$511)*(AH30=$AH$7:$AH$511)*(AS30=$AS$7:$AS$511)*(AT30=$AT$7:$AT$511)*(ROW($AD$7:$AD$511)&lt;&gt;ROW(AD30))*((R30=0)*($R$7:$R$511&gt;0)+(R30&gt;0)*($R$7:$R$511=0)))&gt;0,"SALONES UNIDOS",IF(SUMPRODUCT((AD30=$AD$7:$AD$511)*(AH30=$AH$7:$AH$511)*((AS30&lt;$AT$7:$AT$511)*(AT30&gt;$AS$7:$AS$511))*(ROW($AD$7:$AD$511)&lt;&gt;ROW(AD30)))&gt;0,"Cruzado","Sin cruce")))</f>
        <v/>
      </c>
      <c r="AW30" s="104" t="str">
        <f t="shared" si="1"/>
        <v>EN1FILIALC</v>
      </c>
      <c r="AX30" s="104" t="str" cm="1">
        <f t="array" ref="AX30">IF(AW30="","",IF(SUMPRODUCT((AW30=$AW$7:$AW$2042)*(AH30=$AH$7:$AH$2042)*(AN30=$AN$7:$AN$2042)*(AO30=$AO$7:$AO$2042)*(ROW($AW$7:$AW$2042)&lt;&gt;ROW(AW30))*((R30=0)*($R$7:$R$2042&gt;0)+(R30&gt;0)*($R$7:$R$2042=0)))&gt;0,"SALONES UNIDOS",IF(SUMPRODUCT((AW30=$AW$7:$AW$2042)*(AH30=$AH$7:$AH$2042)*((AN30&lt;$AO$7:$AO$2042)*(AO30&gt;$AN$7:$AN$2042))*(ROW($AW$7:$AW$2042)&lt;&gt;ROW(AW30)))&gt;0,"Cruzado","Sin cruce")))</f>
        <v>Sin cruce</v>
      </c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</row>
    <row r="31" spans="2:76" s="6" customFormat="1" ht="19.8" hidden="1" customHeight="1" x14ac:dyDescent="0.25">
      <c r="B31" s="494" t="s">
        <v>314</v>
      </c>
      <c r="C31" s="369" t="s">
        <v>968</v>
      </c>
      <c r="D31" s="369">
        <v>20261</v>
      </c>
      <c r="E31" s="370" t="s">
        <v>276</v>
      </c>
      <c r="F31" s="370" t="s">
        <v>291</v>
      </c>
      <c r="G31" s="370" t="s">
        <v>285</v>
      </c>
      <c r="H31" s="370">
        <v>1</v>
      </c>
      <c r="I31" s="429" t="s">
        <v>575</v>
      </c>
      <c r="J31" s="370" t="s">
        <v>286</v>
      </c>
      <c r="K31" s="194" t="s">
        <v>553</v>
      </c>
      <c r="L31" s="369" t="s">
        <v>554</v>
      </c>
      <c r="M31" s="369" t="s">
        <v>324</v>
      </c>
      <c r="N31" s="369" t="s">
        <v>318</v>
      </c>
      <c r="O31" s="370" t="s">
        <v>315</v>
      </c>
      <c r="P31" s="430">
        <v>0</v>
      </c>
      <c r="Q31" s="430">
        <v>2</v>
      </c>
      <c r="R31" s="369">
        <v>2</v>
      </c>
      <c r="S31" s="369">
        <v>3</v>
      </c>
      <c r="T31" s="367"/>
      <c r="U31" s="431">
        <v>15</v>
      </c>
      <c r="V31" s="472">
        <f>VLOOKUP(W31,Hoja3!A:B,2,FALSE)</f>
        <v>42714271</v>
      </c>
      <c r="W31" s="472" t="s">
        <v>114</v>
      </c>
      <c r="X31" s="369" t="s">
        <v>555</v>
      </c>
      <c r="Y31" s="369"/>
      <c r="Z31" s="370"/>
      <c r="AA31" s="370"/>
      <c r="AB31" s="366"/>
      <c r="AC31" s="370"/>
      <c r="AD31" s="369" t="s">
        <v>557</v>
      </c>
      <c r="AE31" s="370"/>
      <c r="AF31" s="370"/>
      <c r="AG31" s="370" t="s">
        <v>301</v>
      </c>
      <c r="AH31" s="473">
        <v>3</v>
      </c>
      <c r="AI31" s="473">
        <v>18</v>
      </c>
      <c r="AJ31" s="473">
        <v>30</v>
      </c>
      <c r="AK31" s="473">
        <v>20</v>
      </c>
      <c r="AL31" s="473">
        <v>10</v>
      </c>
      <c r="AM31" s="22">
        <f t="shared" si="0"/>
        <v>2</v>
      </c>
      <c r="AN31" s="104">
        <f t="shared" si="2"/>
        <v>0.77083333333333337</v>
      </c>
      <c r="AO31" s="104">
        <f t="shared" si="3"/>
        <v>0.84027777777777779</v>
      </c>
      <c r="AP31" s="22" t="str" cm="1">
        <f t="array" ref="AP31">IF(W31="","",IF(SUMPRODUCT((W31=$W$7:$W$2042)*(AH31=$AH$7:$AH$2042)*(AN31=$AN$7:$AN$2042)*(AO31=$AO$7:$AO$2042)*(ROW($W$7:$W$2042)&lt;&gt;ROW(W31))*((R31=0)*($R$7:$R$2042&gt;0)+(R31&gt;0)*($R$7:$R$2042=0)))&gt;0,"SALONES UNIDOS",IF(SUMPRODUCT((W31=$W$7:$W$2042)*(AH31=$AH$7:$AH$2042)*((AN31&lt;$AO$7:$AO$2042)*(AO31&gt;$AN$7:$AN$2042))*(ROW($W$7:$W$2042)&lt;&gt;ROW(W31)))&gt;0,"Cruzado","Sin cruce")))</f>
        <v>Sin cruce</v>
      </c>
      <c r="AQ31" s="22"/>
      <c r="AR31" s="22"/>
      <c r="AS31" s="104">
        <f t="shared" ref="AS31:AS32" si="14">AN31</f>
        <v>0.77083333333333337</v>
      </c>
      <c r="AT31" s="104">
        <f t="shared" ref="AT31:AT32" si="15">AO31</f>
        <v>0.84027777777777779</v>
      </c>
      <c r="AU31" s="358" t="str" cm="1">
        <f t="array" ref="AU31">IF(AB31="","",IF(SUMPRODUCT((AB31=$AB$7:$AB$511)*(AH31=$AH$7:$AH$511)*(AQ31=$AQ$7:$AQ$511)*(AR31=$AR$7:$AR$511)*(ROW($AB$7:$AB$511)&lt;&gt;ROW(AB31))*((R31=0)*($R$7:$R$511&gt;0)+(R31&gt;0)*($R$7:$R$511=0)))&gt;0,"SALONES UNIDOS",IF(SUMPRODUCT((AB31=$AB$7:$AB$511)*(AH31=$AH$7:$AH$511)*((AQ31&lt;$AR$7:$AR$511)*(AR31&gt;$AQ$7:$AQ$511))*(ROW($AB$7:$AB$511)&lt;&gt;ROW(AB31)))&gt;0,"Cruzado","Sin cruce")))</f>
        <v/>
      </c>
      <c r="AV31" s="358" t="str" cm="1">
        <f t="array" ref="AV31">IF(AD31="","",IF(SUMPRODUCT((AD31=$AD$7:$AD$511)*(AH31=$AH$7:$AH$511)*(AS31=$AS$7:$AS$511)*(AT31=$AT$7:$AT$511)*(ROW($AD$7:$AD$511)&lt;&gt;ROW(AD31))*((R31=0)*($R$7:$R$511&gt;0)+(R31&gt;0)*($R$7:$R$511=0)))&gt;0,"SALONES UNIDOS",IF(SUMPRODUCT((AD31=$AD$7:$AD$511)*(AH31=$AH$7:$AH$511)*((AS31&lt;$AT$7:$AT$511)*(AT31&gt;$AS$7:$AS$511))*(ROW($AD$7:$AD$511)&lt;&gt;ROW(AD31)))&gt;0,"Cruzado","Sin cruce")))</f>
        <v>Sin cruce</v>
      </c>
      <c r="AW31" s="104" t="str">
        <f t="shared" si="1"/>
        <v>EN1FILIALD</v>
      </c>
      <c r="AX31" s="104" t="str" cm="1">
        <f t="array" ref="AX31">IF(AW31="","",IF(SUMPRODUCT((AW31=$AW$7:$AW$2042)*(AH31=$AH$7:$AH$2042)*(AN31=$AN$7:$AN$2042)*(AO31=$AO$7:$AO$2042)*(ROW($AW$7:$AW$2042)&lt;&gt;ROW(AW31))*((R31=0)*($R$7:$R$2042&gt;0)+(R31&gt;0)*($R$7:$R$2042=0)))&gt;0,"SALONES UNIDOS",IF(SUMPRODUCT((AW31=$AW$7:$AW$2042)*(AH31=$AH$7:$AH$2042)*((AN31&lt;$AO$7:$AO$2042)*(AO31&gt;$AN$7:$AN$2042))*(ROW($AW$7:$AW$2042)&lt;&gt;ROW(AW31)))&gt;0,"Cruzado","Sin cruce")))</f>
        <v>Sin cruce</v>
      </c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</row>
    <row r="32" spans="2:76" s="6" customFormat="1" ht="19.8" hidden="1" customHeight="1" x14ac:dyDescent="0.25">
      <c r="B32" s="494" t="s">
        <v>314</v>
      </c>
      <c r="C32" s="369" t="s">
        <v>968</v>
      </c>
      <c r="D32" s="369">
        <v>20261</v>
      </c>
      <c r="E32" s="370" t="s">
        <v>276</v>
      </c>
      <c r="F32" s="370" t="s">
        <v>291</v>
      </c>
      <c r="G32" s="370" t="s">
        <v>285</v>
      </c>
      <c r="H32" s="370">
        <v>1</v>
      </c>
      <c r="I32" s="429" t="s">
        <v>577</v>
      </c>
      <c r="J32" s="370" t="s">
        <v>286</v>
      </c>
      <c r="K32" s="194" t="s">
        <v>553</v>
      </c>
      <c r="L32" s="369" t="s">
        <v>554</v>
      </c>
      <c r="M32" s="369" t="s">
        <v>324</v>
      </c>
      <c r="N32" s="369" t="s">
        <v>318</v>
      </c>
      <c r="O32" s="370" t="s">
        <v>315</v>
      </c>
      <c r="P32" s="369">
        <v>0</v>
      </c>
      <c r="Q32" s="369">
        <v>2</v>
      </c>
      <c r="R32" s="369">
        <v>2</v>
      </c>
      <c r="S32" s="369">
        <v>3</v>
      </c>
      <c r="T32" s="367"/>
      <c r="U32" s="371">
        <v>15</v>
      </c>
      <c r="V32" s="472">
        <f>VLOOKUP(W32,Hoja3!A:B,2,FALSE)</f>
        <v>42714271</v>
      </c>
      <c r="W32" s="472" t="s">
        <v>114</v>
      </c>
      <c r="X32" s="369" t="s">
        <v>555</v>
      </c>
      <c r="Y32" s="369"/>
      <c r="Z32" s="370"/>
      <c r="AA32" s="370"/>
      <c r="AB32" s="366"/>
      <c r="AC32" s="370"/>
      <c r="AD32" s="369" t="s">
        <v>557</v>
      </c>
      <c r="AE32" s="370"/>
      <c r="AF32" s="370"/>
      <c r="AG32" s="370" t="s">
        <v>301</v>
      </c>
      <c r="AH32" s="473">
        <v>3</v>
      </c>
      <c r="AI32" s="473">
        <v>20</v>
      </c>
      <c r="AJ32" s="473">
        <v>10</v>
      </c>
      <c r="AK32" s="473">
        <v>21</v>
      </c>
      <c r="AL32" s="473">
        <v>50</v>
      </c>
      <c r="AM32" s="22">
        <f t="shared" si="0"/>
        <v>2</v>
      </c>
      <c r="AN32" s="104">
        <f t="shared" si="2"/>
        <v>0.84027777777777779</v>
      </c>
      <c r="AO32" s="104">
        <f t="shared" si="3"/>
        <v>0.90972222222222221</v>
      </c>
      <c r="AP32" s="22" t="str" cm="1">
        <f t="array" ref="AP32">IF(W32="","",IF(SUMPRODUCT((W32=$W$7:$W$2042)*(AH32=$AH$7:$AH$2042)*(AN32=$AN$7:$AN$2042)*(AO32=$AO$7:$AO$2042)*(ROW($W$7:$W$2042)&lt;&gt;ROW(W32))*((R32=0)*($R$7:$R$2042&gt;0)+(R32&gt;0)*($R$7:$R$2042=0)))&gt;0,"SALONES UNIDOS",IF(SUMPRODUCT((W32=$W$7:$W$2042)*(AH32=$AH$7:$AH$2042)*((AN32&lt;$AO$7:$AO$2042)*(AO32&gt;$AN$7:$AN$2042))*(ROW($W$7:$W$2042)&lt;&gt;ROW(W32)))&gt;0,"Cruzado","Sin cruce")))</f>
        <v>Sin cruce</v>
      </c>
      <c r="AQ32" s="22"/>
      <c r="AR32" s="22"/>
      <c r="AS32" s="104">
        <f t="shared" si="14"/>
        <v>0.84027777777777779</v>
      </c>
      <c r="AT32" s="104">
        <f t="shared" si="15"/>
        <v>0.90972222222222221</v>
      </c>
      <c r="AU32" s="358" t="str" cm="1">
        <f t="array" ref="AU32">IF(AB32="","",IF(SUMPRODUCT((AB32=$AB$7:$AB$511)*(AH32=$AH$7:$AH$511)*(AQ32=$AQ$7:$AQ$511)*(AR32=$AR$7:$AR$511)*(ROW($AB$7:$AB$511)&lt;&gt;ROW(AB32))*((R32=0)*($R$7:$R$511&gt;0)+(R32&gt;0)*($R$7:$R$511=0)))&gt;0,"SALONES UNIDOS",IF(SUMPRODUCT((AB32=$AB$7:$AB$511)*(AH32=$AH$7:$AH$511)*((AQ32&lt;$AR$7:$AR$511)*(AR32&gt;$AQ$7:$AQ$511))*(ROW($AB$7:$AB$511)&lt;&gt;ROW(AB32)))&gt;0,"Cruzado","Sin cruce")))</f>
        <v/>
      </c>
      <c r="AV32" s="358" t="str" cm="1">
        <f t="array" ref="AV32">IF(AD32="","",IF(SUMPRODUCT((AD32=$AD$7:$AD$511)*(AH32=$AH$7:$AH$511)*(AS32=$AS$7:$AS$511)*(AT32=$AT$7:$AT$511)*(ROW($AD$7:$AD$511)&lt;&gt;ROW(AD32))*((R32=0)*($R$7:$R$511&gt;0)+(R32&gt;0)*($R$7:$R$511=0)))&gt;0,"SALONES UNIDOS",IF(SUMPRODUCT((AD32=$AD$7:$AD$511)*(AH32=$AH$7:$AH$511)*((AS32&lt;$AT$7:$AT$511)*(AT32&gt;$AS$7:$AS$511))*(ROW($AD$7:$AD$511)&lt;&gt;ROW(AD32)))&gt;0,"Cruzado","Sin cruce")))</f>
        <v>Sin cruce</v>
      </c>
      <c r="AW32" s="104" t="str">
        <f t="shared" si="1"/>
        <v>EN1FILIALD</v>
      </c>
      <c r="AX32" s="104" t="str" cm="1">
        <f t="array" ref="AX32">IF(AW32="","",IF(SUMPRODUCT((AW32=$AW$7:$AW$2042)*(AH32=$AH$7:$AH$2042)*(AN32=$AN$7:$AN$2042)*(AO32=$AO$7:$AO$2042)*(ROW($AW$7:$AW$2042)&lt;&gt;ROW(AW32))*((R32=0)*($R$7:$R$2042&gt;0)+(R32&gt;0)*($R$7:$R$2042=0)))&gt;0,"SALONES UNIDOS",IF(SUMPRODUCT((AW32=$AW$7:$AW$2042)*(AH32=$AH$7:$AH$2042)*((AN32&lt;$AO$7:$AO$2042)*(AO32&gt;$AN$7:$AN$2042))*(ROW($AW$7:$AW$2042)&lt;&gt;ROW(AW32)))&gt;0,"Cruzado","Sin cruce")))</f>
        <v>Sin cruce</v>
      </c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</row>
    <row r="33" spans="2:50" s="6" customFormat="1" ht="19.8" hidden="1" customHeight="1" x14ac:dyDescent="0.25">
      <c r="B33" s="494" t="s">
        <v>314</v>
      </c>
      <c r="C33" s="369" t="s">
        <v>968</v>
      </c>
      <c r="D33" s="369">
        <v>20261</v>
      </c>
      <c r="E33" s="370" t="s">
        <v>276</v>
      </c>
      <c r="F33" s="370" t="s">
        <v>291</v>
      </c>
      <c r="G33" s="370" t="s">
        <v>285</v>
      </c>
      <c r="H33" s="370">
        <v>1</v>
      </c>
      <c r="I33" s="429" t="s">
        <v>286</v>
      </c>
      <c r="J33" s="370" t="s">
        <v>286</v>
      </c>
      <c r="K33" s="194" t="s">
        <v>553</v>
      </c>
      <c r="L33" s="369" t="s">
        <v>554</v>
      </c>
      <c r="M33" s="369" t="s">
        <v>324</v>
      </c>
      <c r="N33" s="369" t="s">
        <v>318</v>
      </c>
      <c r="O33" s="370" t="s">
        <v>315</v>
      </c>
      <c r="P33" s="430">
        <v>2</v>
      </c>
      <c r="Q33" s="430">
        <v>0</v>
      </c>
      <c r="R33" s="369">
        <v>2</v>
      </c>
      <c r="S33" s="369">
        <v>3</v>
      </c>
      <c r="T33" s="367"/>
      <c r="U33" s="431">
        <v>30</v>
      </c>
      <c r="V33" s="472">
        <f>VLOOKUP(W33,Hoja3!A:B,2,FALSE)</f>
        <v>42714271</v>
      </c>
      <c r="W33" s="472" t="s">
        <v>114</v>
      </c>
      <c r="X33" s="369" t="s">
        <v>555</v>
      </c>
      <c r="Y33" s="369"/>
      <c r="Z33" s="370"/>
      <c r="AA33" s="370"/>
      <c r="AB33" s="370" t="s">
        <v>574</v>
      </c>
      <c r="AC33" s="370"/>
      <c r="AD33" s="369"/>
      <c r="AE33" s="370"/>
      <c r="AF33" s="370"/>
      <c r="AG33" s="370" t="s">
        <v>559</v>
      </c>
      <c r="AH33" s="473">
        <v>3</v>
      </c>
      <c r="AI33" s="472">
        <v>21</v>
      </c>
      <c r="AJ33" s="472">
        <v>50</v>
      </c>
      <c r="AK33" s="472">
        <v>23</v>
      </c>
      <c r="AL33" s="472">
        <v>30</v>
      </c>
      <c r="AM33" s="22">
        <f t="shared" si="0"/>
        <v>2</v>
      </c>
      <c r="AN33" s="104">
        <f t="shared" si="2"/>
        <v>0.90972222222222221</v>
      </c>
      <c r="AO33" s="104">
        <f t="shared" si="3"/>
        <v>0.97916666666666674</v>
      </c>
      <c r="AP33" s="22" t="str" cm="1">
        <f t="array" ref="AP33">IF(W33="","",IF(SUMPRODUCT((W33=$W$7:$W$2042)*(AH33=$AH$7:$AH$2042)*(AN33=$AN$7:$AN$2042)*(AO33=$AO$7:$AO$2042)*(ROW($W$7:$W$2042)&lt;&gt;ROW(W33))*((R33=0)*($R$7:$R$2042&gt;0)+(R33&gt;0)*($R$7:$R$2042=0)))&gt;0,"SALONES UNIDOS",IF(SUMPRODUCT((W33=$W$7:$W$2042)*(AH33=$AH$7:$AH$2042)*((AN33&lt;$AO$7:$AO$2042)*(AO33&gt;$AN$7:$AN$2042))*(ROW($W$7:$W$2042)&lt;&gt;ROW(W33)))&gt;0,"Cruzado","Sin cruce")))</f>
        <v>Sin cruce</v>
      </c>
      <c r="AQ33" s="104">
        <f t="shared" ref="AQ33:AQ39" si="16">AN33</f>
        <v>0.90972222222222221</v>
      </c>
      <c r="AR33" s="104">
        <f t="shared" ref="AR33:AR39" si="17">AO33</f>
        <v>0.97916666666666674</v>
      </c>
      <c r="AS33" s="22"/>
      <c r="AT33" s="22"/>
      <c r="AU33" s="358" t="str" cm="1">
        <f t="array" ref="AU33">IF(AB33="","",IF(SUMPRODUCT((AB33=$AB$7:$AB$511)*(AH33=$AH$7:$AH$511)*(AQ33=$AQ$7:$AQ$511)*(AR33=$AR$7:$AR$511)*(ROW($AB$7:$AB$511)&lt;&gt;ROW(AB33))*((R33=0)*($R$7:$R$511&gt;0)+(R33&gt;0)*($R$7:$R$511=0)))&gt;0,"SALONES UNIDOS",IF(SUMPRODUCT((AB33=$AB$7:$AB$511)*(AH33=$AH$7:$AH$511)*((AQ33&lt;$AR$7:$AR$511)*(AR33&gt;$AQ$7:$AQ$511))*(ROW($AB$7:$AB$511)&lt;&gt;ROW(AB33)))&gt;0,"Cruzado","Sin cruce")))</f>
        <v>Sin cruce</v>
      </c>
      <c r="AV33" s="358" t="str" cm="1">
        <f t="array" ref="AV33">IF(AD33="","",IF(SUMPRODUCT((AD33=$AD$7:$AD$511)*(AH33=$AH$7:$AH$511)*(AS33=$AS$7:$AS$511)*(AT33=$AT$7:$AT$511)*(ROW($AD$7:$AD$511)&lt;&gt;ROW(AD33))*((R33=0)*($R$7:$R$511&gt;0)+(R33&gt;0)*($R$7:$R$511=0)))&gt;0,"SALONES UNIDOS",IF(SUMPRODUCT((AD33=$AD$7:$AD$511)*(AH33=$AH$7:$AH$511)*((AS33&lt;$AT$7:$AT$511)*(AT33&gt;$AS$7:$AS$511))*(ROW($AD$7:$AD$511)&lt;&gt;ROW(AD33)))&gt;0,"Cruzado","Sin cruce")))</f>
        <v/>
      </c>
      <c r="AW33" s="104" t="str">
        <f t="shared" si="1"/>
        <v>EN1FILIALD</v>
      </c>
      <c r="AX33" s="104" t="str" cm="1">
        <f t="array" ref="AX33">IF(AW33="","",IF(SUMPRODUCT((AW33=$AW$7:$AW$2042)*(AH33=$AH$7:$AH$2042)*(AN33=$AN$7:$AN$2042)*(AO33=$AO$7:$AO$2042)*(ROW($AW$7:$AW$2042)&lt;&gt;ROW(AW33))*((R33=0)*($R$7:$R$2042&gt;0)+(R33&gt;0)*($R$7:$R$2042=0)))&gt;0,"SALONES UNIDOS",IF(SUMPRODUCT((AW33=$AW$7:$AW$2042)*(AH33=$AH$7:$AH$2042)*((AN33&lt;$AO$7:$AO$2042)*(AO33&gt;$AN$7:$AN$2042))*(ROW($AW$7:$AW$2042)&lt;&gt;ROW(AW33)))&gt;0,"Cruzado","Sin cruce")))</f>
        <v>Sin cruce</v>
      </c>
    </row>
    <row r="34" spans="2:50" s="6" customFormat="1" ht="19.8" hidden="1" customHeight="1" x14ac:dyDescent="0.25">
      <c r="B34" s="494" t="s">
        <v>314</v>
      </c>
      <c r="C34" s="369" t="s">
        <v>968</v>
      </c>
      <c r="D34" s="369">
        <v>20261</v>
      </c>
      <c r="E34" s="370" t="s">
        <v>276</v>
      </c>
      <c r="F34" s="370" t="s">
        <v>291</v>
      </c>
      <c r="G34" s="370" t="s">
        <v>285</v>
      </c>
      <c r="H34" s="370">
        <v>1</v>
      </c>
      <c r="I34" s="370" t="s">
        <v>286</v>
      </c>
      <c r="J34" s="370" t="s">
        <v>286</v>
      </c>
      <c r="K34" s="194" t="s">
        <v>561</v>
      </c>
      <c r="L34" s="369" t="s">
        <v>562</v>
      </c>
      <c r="M34" s="369" t="s">
        <v>362</v>
      </c>
      <c r="N34" s="369" t="s">
        <v>318</v>
      </c>
      <c r="O34" s="370" t="s">
        <v>315</v>
      </c>
      <c r="P34" s="369">
        <v>2</v>
      </c>
      <c r="Q34" s="369">
        <v>2</v>
      </c>
      <c r="R34" s="369">
        <v>4</v>
      </c>
      <c r="S34" s="369">
        <v>3</v>
      </c>
      <c r="T34" s="367"/>
      <c r="U34" s="371">
        <v>30</v>
      </c>
      <c r="V34" s="370">
        <v>45971048</v>
      </c>
      <c r="W34" s="370" t="s">
        <v>513</v>
      </c>
      <c r="X34" s="369" t="s">
        <v>555</v>
      </c>
      <c r="Y34" s="369"/>
      <c r="Z34" s="370"/>
      <c r="AA34" s="370"/>
      <c r="AB34" s="370" t="s">
        <v>574</v>
      </c>
      <c r="AC34" s="370"/>
      <c r="AD34" s="369"/>
      <c r="AE34" s="370"/>
      <c r="AF34" s="370"/>
      <c r="AG34" s="370" t="s">
        <v>319</v>
      </c>
      <c r="AH34" s="369">
        <v>2</v>
      </c>
      <c r="AI34" s="369">
        <v>18</v>
      </c>
      <c r="AJ34" s="369">
        <v>30</v>
      </c>
      <c r="AK34" s="369">
        <v>21</v>
      </c>
      <c r="AL34" s="369">
        <v>50</v>
      </c>
      <c r="AM34" s="22">
        <f t="shared" si="0"/>
        <v>4</v>
      </c>
      <c r="AN34" s="104">
        <f t="shared" si="2"/>
        <v>0.77083333333333337</v>
      </c>
      <c r="AO34" s="104">
        <f t="shared" si="3"/>
        <v>0.90972222222222221</v>
      </c>
      <c r="AP34" s="22" t="str" cm="1">
        <f t="array" ref="AP34">IF(W34="","",IF(SUMPRODUCT((W34=$W$7:$W$2042)*(AH34=$AH$7:$AH$2042)*(AN34=$AN$7:$AN$2042)*(AO34=$AO$7:$AO$2042)*(ROW($W$7:$W$2042)&lt;&gt;ROW(W34))*((R34=0)*($R$7:$R$2042&gt;0)+(R34&gt;0)*($R$7:$R$2042=0)))&gt;0,"SALONES UNIDOS",IF(SUMPRODUCT((W34=$W$7:$W$2042)*(AH34=$AH$7:$AH$2042)*((AN34&lt;$AO$7:$AO$2042)*(AO34&gt;$AN$7:$AN$2042))*(ROW($W$7:$W$2042)&lt;&gt;ROW(W34)))&gt;0,"Cruzado","Sin cruce")))</f>
        <v>Sin cruce</v>
      </c>
      <c r="AQ34" s="104">
        <f t="shared" si="16"/>
        <v>0.77083333333333337</v>
      </c>
      <c r="AR34" s="104">
        <f t="shared" si="17"/>
        <v>0.90972222222222221</v>
      </c>
      <c r="AS34" s="22"/>
      <c r="AT34" s="22"/>
      <c r="AU34" s="358" t="str" cm="1">
        <f t="array" ref="AU34">IF(AB34="","",IF(SUMPRODUCT((AB34=$AB$7:$AB$511)*(AH34=$AH$7:$AH$511)*(AQ34=$AQ$7:$AQ$511)*(AR34=$AR$7:$AR$511)*(ROW($AB$7:$AB$511)&lt;&gt;ROW(AB34))*((R34=0)*($R$7:$R$511&gt;0)+(R34&gt;0)*($R$7:$R$511=0)))&gt;0,"SALONES UNIDOS",IF(SUMPRODUCT((AB34=$AB$7:$AB$511)*(AH34=$AH$7:$AH$511)*((AQ34&lt;$AR$7:$AR$511)*(AR34&gt;$AQ$7:$AQ$511))*(ROW($AB$7:$AB$511)&lt;&gt;ROW(AB34)))&gt;0,"Cruzado","Sin cruce")))</f>
        <v>Sin cruce</v>
      </c>
      <c r="AV34" s="358" t="str" cm="1">
        <f t="array" ref="AV34">IF(AD34="","",IF(SUMPRODUCT((AD34=$AD$7:$AD$511)*(AH34=$AH$7:$AH$511)*(AS34=$AS$7:$AS$511)*(AT34=$AT$7:$AT$511)*(ROW($AD$7:$AD$511)&lt;&gt;ROW(AD34))*((R34=0)*($R$7:$R$511&gt;0)+(R34&gt;0)*($R$7:$R$511=0)))&gt;0,"SALONES UNIDOS",IF(SUMPRODUCT((AD34=$AD$7:$AD$511)*(AH34=$AH$7:$AH$511)*((AS34&lt;$AT$7:$AT$511)*(AT34&gt;$AS$7:$AS$511))*(ROW($AD$7:$AD$511)&lt;&gt;ROW(AD34)))&gt;0,"Cruzado","Sin cruce")))</f>
        <v/>
      </c>
      <c r="AW34" s="104" t="str">
        <f t="shared" si="1"/>
        <v>EN1FILIALD</v>
      </c>
      <c r="AX34" s="104" t="str" cm="1">
        <f t="array" ref="AX34">IF(AW34="","",IF(SUMPRODUCT((AW34=$AW$7:$AW$2042)*(AH34=$AH$7:$AH$2042)*(AN34=$AN$7:$AN$2042)*(AO34=$AO$7:$AO$2042)*(ROW($AW$7:$AW$2042)&lt;&gt;ROW(AW34))*((R34=0)*($R$7:$R$2042&gt;0)+(R34&gt;0)*($R$7:$R$2042=0)))&gt;0,"SALONES UNIDOS",IF(SUMPRODUCT((AW34=$AW$7:$AW$2042)*(AH34=$AH$7:$AH$2042)*((AN34&lt;$AO$7:$AO$2042)*(AO34&gt;$AN$7:$AN$2042))*(ROW($AW$7:$AW$2042)&lt;&gt;ROW(AW34)))&gt;0,"Cruzado","Sin cruce")))</f>
        <v>Sin cruce</v>
      </c>
    </row>
    <row r="35" spans="2:50" s="6" customFormat="1" ht="19.8" hidden="1" customHeight="1" x14ac:dyDescent="0.25">
      <c r="B35" s="494" t="s">
        <v>314</v>
      </c>
      <c r="C35" s="369" t="s">
        <v>968</v>
      </c>
      <c r="D35" s="369">
        <v>20261</v>
      </c>
      <c r="E35" s="370" t="s">
        <v>276</v>
      </c>
      <c r="F35" s="370" t="s">
        <v>291</v>
      </c>
      <c r="G35" s="370" t="s">
        <v>285</v>
      </c>
      <c r="H35" s="370">
        <v>1</v>
      </c>
      <c r="I35" s="370" t="s">
        <v>286</v>
      </c>
      <c r="J35" s="370" t="s">
        <v>286</v>
      </c>
      <c r="K35" s="194" t="s">
        <v>563</v>
      </c>
      <c r="L35" s="369" t="s">
        <v>564</v>
      </c>
      <c r="M35" s="369" t="s">
        <v>324</v>
      </c>
      <c r="N35" s="369" t="s">
        <v>318</v>
      </c>
      <c r="O35" s="370" t="s">
        <v>315</v>
      </c>
      <c r="P35" s="369">
        <v>2</v>
      </c>
      <c r="Q35" s="369">
        <v>2</v>
      </c>
      <c r="R35" s="369">
        <v>4</v>
      </c>
      <c r="S35" s="369">
        <v>3</v>
      </c>
      <c r="T35" s="367"/>
      <c r="U35" s="371">
        <v>30</v>
      </c>
      <c r="V35" s="370">
        <v>41622614</v>
      </c>
      <c r="W35" s="370" t="s">
        <v>235</v>
      </c>
      <c r="X35" s="369" t="s">
        <v>555</v>
      </c>
      <c r="Y35" s="369"/>
      <c r="Z35" s="370"/>
      <c r="AA35" s="370"/>
      <c r="AB35" s="370" t="s">
        <v>574</v>
      </c>
      <c r="AC35" s="370"/>
      <c r="AD35" s="369"/>
      <c r="AE35" s="370"/>
      <c r="AF35" s="370"/>
      <c r="AG35" s="370" t="s">
        <v>319</v>
      </c>
      <c r="AH35" s="369">
        <v>6</v>
      </c>
      <c r="AI35" s="369">
        <v>16</v>
      </c>
      <c r="AJ35" s="369">
        <v>50</v>
      </c>
      <c r="AK35" s="369">
        <v>20</v>
      </c>
      <c r="AL35" s="369">
        <v>10</v>
      </c>
      <c r="AM35" s="22">
        <f t="shared" si="0"/>
        <v>4</v>
      </c>
      <c r="AN35" s="104">
        <f t="shared" si="2"/>
        <v>0.70138888888888884</v>
      </c>
      <c r="AO35" s="104">
        <f t="shared" si="3"/>
        <v>0.84027777777777779</v>
      </c>
      <c r="AP35" s="22" t="str" cm="1">
        <f t="array" ref="AP35">IF(W35="","",IF(SUMPRODUCT((W35=$W$7:$W$2042)*(AH35=$AH$7:$AH$2042)*(AN35=$AN$7:$AN$2042)*(AO35=$AO$7:$AO$2042)*(ROW($W$7:$W$2042)&lt;&gt;ROW(W35))*((R35=0)*($R$7:$R$2042&gt;0)+(R35&gt;0)*($R$7:$R$2042=0)))&gt;0,"SALONES UNIDOS",IF(SUMPRODUCT((W35=$W$7:$W$2042)*(AH35=$AH$7:$AH$2042)*((AN35&lt;$AO$7:$AO$2042)*(AO35&gt;$AN$7:$AN$2042))*(ROW($W$7:$W$2042)&lt;&gt;ROW(W35)))&gt;0,"Cruzado","Sin cruce")))</f>
        <v>Sin cruce</v>
      </c>
      <c r="AQ35" s="104">
        <f t="shared" si="16"/>
        <v>0.70138888888888884</v>
      </c>
      <c r="AR35" s="104">
        <f t="shared" si="17"/>
        <v>0.84027777777777779</v>
      </c>
      <c r="AS35" s="22"/>
      <c r="AT35" s="22"/>
      <c r="AU35" s="358" t="str" cm="1">
        <f t="array" ref="AU35">IF(AB35="","",IF(SUMPRODUCT((AB35=$AB$7:$AB$511)*(AH35=$AH$7:$AH$511)*(AQ35=$AQ$7:$AQ$511)*(AR35=$AR$7:$AR$511)*(ROW($AB$7:$AB$511)&lt;&gt;ROW(AB35))*((R35=0)*($R$7:$R$511&gt;0)+(R35&gt;0)*($R$7:$R$511=0)))&gt;0,"SALONES UNIDOS",IF(SUMPRODUCT((AB35=$AB$7:$AB$511)*(AH35=$AH$7:$AH$511)*((AQ35&lt;$AR$7:$AR$511)*(AR35&gt;$AQ$7:$AQ$511))*(ROW($AB$7:$AB$511)&lt;&gt;ROW(AB35)))&gt;0,"Cruzado","Sin cruce")))</f>
        <v>Sin cruce</v>
      </c>
      <c r="AV35" s="358" t="str" cm="1">
        <f t="array" ref="AV35">IF(AD35="","",IF(SUMPRODUCT((AD35=$AD$7:$AD$511)*(AH35=$AH$7:$AH$511)*(AS35=$AS$7:$AS$511)*(AT35=$AT$7:$AT$511)*(ROW($AD$7:$AD$511)&lt;&gt;ROW(AD35))*((R35=0)*($R$7:$R$511&gt;0)+(R35&gt;0)*($R$7:$R$511=0)))&gt;0,"SALONES UNIDOS",IF(SUMPRODUCT((AD35=$AD$7:$AD$511)*(AH35=$AH$7:$AH$511)*((AS35&lt;$AT$7:$AT$511)*(AT35&gt;$AS$7:$AS$511))*(ROW($AD$7:$AD$511)&lt;&gt;ROW(AD35)))&gt;0,"Cruzado","Sin cruce")))</f>
        <v/>
      </c>
      <c r="AW35" s="104" t="str">
        <f t="shared" si="1"/>
        <v>EN1FILIALD</v>
      </c>
      <c r="AX35" s="104" t="str" cm="1">
        <f t="array" ref="AX35">IF(AW35="","",IF(SUMPRODUCT((AW35=$AW$7:$AW$2042)*(AH35=$AH$7:$AH$2042)*(AN35=$AN$7:$AN$2042)*(AO35=$AO$7:$AO$2042)*(ROW($AW$7:$AW$2042)&lt;&gt;ROW(AW35))*((R35=0)*($R$7:$R$2042&gt;0)+(R35&gt;0)*($R$7:$R$2042=0)))&gt;0,"SALONES UNIDOS",IF(SUMPRODUCT((AW35=$AW$7:$AW$2042)*(AH35=$AH$7:$AH$2042)*((AN35&lt;$AO$7:$AO$2042)*(AO35&gt;$AN$7:$AN$2042))*(ROW($AW$7:$AW$2042)&lt;&gt;ROW(AW35)))&gt;0,"Cruzado","Sin cruce")))</f>
        <v>Sin cruce</v>
      </c>
    </row>
    <row r="36" spans="2:50" s="6" customFormat="1" ht="19.8" hidden="1" customHeight="1" x14ac:dyDescent="0.25">
      <c r="B36" s="494" t="s">
        <v>314</v>
      </c>
      <c r="C36" s="369" t="s">
        <v>968</v>
      </c>
      <c r="D36" s="369">
        <v>20261</v>
      </c>
      <c r="E36" s="370" t="s">
        <v>276</v>
      </c>
      <c r="F36" s="370" t="s">
        <v>291</v>
      </c>
      <c r="G36" s="370" t="s">
        <v>285</v>
      </c>
      <c r="H36" s="370">
        <v>1</v>
      </c>
      <c r="I36" s="370" t="s">
        <v>286</v>
      </c>
      <c r="J36" s="370" t="s">
        <v>286</v>
      </c>
      <c r="K36" s="194" t="s">
        <v>565</v>
      </c>
      <c r="L36" s="369" t="s">
        <v>667</v>
      </c>
      <c r="M36" s="369" t="s">
        <v>362</v>
      </c>
      <c r="N36" s="369" t="s">
        <v>318</v>
      </c>
      <c r="O36" s="370" t="s">
        <v>315</v>
      </c>
      <c r="P36" s="369">
        <v>3</v>
      </c>
      <c r="Q36" s="369">
        <v>2</v>
      </c>
      <c r="R36" s="369">
        <v>5</v>
      </c>
      <c r="S36" s="369">
        <v>4</v>
      </c>
      <c r="T36" s="367"/>
      <c r="U36" s="371">
        <v>30</v>
      </c>
      <c r="V36" s="491">
        <v>21815423</v>
      </c>
      <c r="W36" s="491" t="s">
        <v>1176</v>
      </c>
      <c r="X36" s="369" t="s">
        <v>555</v>
      </c>
      <c r="Y36" s="369"/>
      <c r="Z36" s="370"/>
      <c r="AA36" s="370"/>
      <c r="AB36" s="370" t="s">
        <v>574</v>
      </c>
      <c r="AC36" s="370"/>
      <c r="AD36" s="369"/>
      <c r="AE36" s="370"/>
      <c r="AF36" s="370"/>
      <c r="AG36" s="370" t="s">
        <v>319</v>
      </c>
      <c r="AH36" s="369">
        <v>4</v>
      </c>
      <c r="AI36" s="369">
        <v>18</v>
      </c>
      <c r="AJ36" s="369">
        <v>30</v>
      </c>
      <c r="AK36" s="369">
        <v>22</v>
      </c>
      <c r="AL36" s="369">
        <v>40</v>
      </c>
      <c r="AM36" s="22">
        <f t="shared" si="0"/>
        <v>5</v>
      </c>
      <c r="AN36" s="104">
        <f t="shared" si="2"/>
        <v>0.77083333333333337</v>
      </c>
      <c r="AO36" s="104">
        <f t="shared" si="3"/>
        <v>0.94444444444444442</v>
      </c>
      <c r="AP36" s="22" t="str" cm="1">
        <f t="array" ref="AP36">IF(W36="","",IF(SUMPRODUCT((W36=$W$7:$W$2042)*(AH36=$AH$7:$AH$2042)*(AN36=$AN$7:$AN$2042)*(AO36=$AO$7:$AO$2042)*(ROW($W$7:$W$2042)&lt;&gt;ROW(W36))*((R36=0)*($R$7:$R$2042&gt;0)+(R36&gt;0)*($R$7:$R$2042=0)))&gt;0,"SALONES UNIDOS",IF(SUMPRODUCT((W36=$W$7:$W$2042)*(AH36=$AH$7:$AH$2042)*((AN36&lt;$AO$7:$AO$2042)*(AO36&gt;$AN$7:$AN$2042))*(ROW($W$7:$W$2042)&lt;&gt;ROW(W36)))&gt;0,"Cruzado","Sin cruce")))</f>
        <v>Sin cruce</v>
      </c>
      <c r="AQ36" s="104">
        <f t="shared" si="16"/>
        <v>0.77083333333333337</v>
      </c>
      <c r="AR36" s="104">
        <f t="shared" si="17"/>
        <v>0.94444444444444442</v>
      </c>
      <c r="AS36" s="22"/>
      <c r="AT36" s="22"/>
      <c r="AU36" s="358" t="str" cm="1">
        <f t="array" ref="AU36">IF(AB36="","",IF(SUMPRODUCT((AB36=$AB$7:$AB$511)*(AH36=$AH$7:$AH$511)*(AQ36=$AQ$7:$AQ$511)*(AR36=$AR$7:$AR$511)*(ROW($AB$7:$AB$511)&lt;&gt;ROW(AB36))*((R36=0)*($R$7:$R$511&gt;0)+(R36&gt;0)*($R$7:$R$511=0)))&gt;0,"SALONES UNIDOS",IF(SUMPRODUCT((AB36=$AB$7:$AB$511)*(AH36=$AH$7:$AH$511)*((AQ36&lt;$AR$7:$AR$511)*(AR36&gt;$AQ$7:$AQ$511))*(ROW($AB$7:$AB$511)&lt;&gt;ROW(AB36)))&gt;0,"Cruzado","Sin cruce")))</f>
        <v>Sin cruce</v>
      </c>
      <c r="AV36" s="358" t="str" cm="1">
        <f t="array" ref="AV36">IF(AD36="","",IF(SUMPRODUCT((AD36=$AD$7:$AD$511)*(AH36=$AH$7:$AH$511)*(AS36=$AS$7:$AS$511)*(AT36=$AT$7:$AT$511)*(ROW($AD$7:$AD$511)&lt;&gt;ROW(AD36))*((R36=0)*($R$7:$R$511&gt;0)+(R36&gt;0)*($R$7:$R$511=0)))&gt;0,"SALONES UNIDOS",IF(SUMPRODUCT((AD36=$AD$7:$AD$511)*(AH36=$AH$7:$AH$511)*((AS36&lt;$AT$7:$AT$511)*(AT36&gt;$AS$7:$AS$511))*(ROW($AD$7:$AD$511)&lt;&gt;ROW(AD36)))&gt;0,"Cruzado","Sin cruce")))</f>
        <v/>
      </c>
      <c r="AW36" s="104" t="str">
        <f t="shared" si="1"/>
        <v>EN1FILIALD</v>
      </c>
      <c r="AX36" s="104" t="str" cm="1">
        <f t="array" ref="AX36">IF(AW36="","",IF(SUMPRODUCT((AW36=$AW$7:$AW$2042)*(AH36=$AH$7:$AH$2042)*(AN36=$AN$7:$AN$2042)*(AO36=$AO$7:$AO$2042)*(ROW($AW$7:$AW$2042)&lt;&gt;ROW(AW36))*((R36=0)*($R$7:$R$2042&gt;0)+(R36&gt;0)*($R$7:$R$2042=0)))&gt;0,"SALONES UNIDOS",IF(SUMPRODUCT((AW36=$AW$7:$AW$2042)*(AH36=$AH$7:$AH$2042)*((AN36&lt;$AO$7:$AO$2042)*(AO36&gt;$AN$7:$AN$2042))*(ROW($AW$7:$AW$2042)&lt;&gt;ROW(AW36)))&gt;0,"Cruzado","Sin cruce")))</f>
        <v>Sin cruce</v>
      </c>
    </row>
    <row r="37" spans="2:50" s="6" customFormat="1" ht="19.8" hidden="1" customHeight="1" x14ac:dyDescent="0.25">
      <c r="B37" s="494" t="s">
        <v>314</v>
      </c>
      <c r="C37" s="369" t="s">
        <v>968</v>
      </c>
      <c r="D37" s="369">
        <v>20261</v>
      </c>
      <c r="E37" s="370" t="s">
        <v>276</v>
      </c>
      <c r="F37" s="370" t="s">
        <v>291</v>
      </c>
      <c r="G37" s="370" t="s">
        <v>285</v>
      </c>
      <c r="H37" s="370">
        <v>1</v>
      </c>
      <c r="I37" s="370" t="s">
        <v>286</v>
      </c>
      <c r="J37" s="370" t="s">
        <v>286</v>
      </c>
      <c r="K37" s="194" t="s">
        <v>566</v>
      </c>
      <c r="L37" s="369" t="s">
        <v>567</v>
      </c>
      <c r="M37" s="369" t="s">
        <v>362</v>
      </c>
      <c r="N37" s="369" t="s">
        <v>318</v>
      </c>
      <c r="O37" s="370" t="s">
        <v>315</v>
      </c>
      <c r="P37" s="369">
        <v>3</v>
      </c>
      <c r="Q37" s="369">
        <v>2</v>
      </c>
      <c r="R37" s="369">
        <v>5</v>
      </c>
      <c r="S37" s="369">
        <v>4</v>
      </c>
      <c r="T37" s="367"/>
      <c r="U37" s="371">
        <v>30</v>
      </c>
      <c r="V37" s="370">
        <v>70768072</v>
      </c>
      <c r="W37" s="370" t="s">
        <v>208</v>
      </c>
      <c r="X37" s="369" t="s">
        <v>555</v>
      </c>
      <c r="Y37" s="369"/>
      <c r="Z37" s="370"/>
      <c r="AA37" s="370"/>
      <c r="AB37" s="370" t="s">
        <v>574</v>
      </c>
      <c r="AC37" s="370"/>
      <c r="AD37" s="369"/>
      <c r="AE37" s="370"/>
      <c r="AF37" s="370"/>
      <c r="AG37" s="370" t="s">
        <v>319</v>
      </c>
      <c r="AH37" s="369">
        <v>1</v>
      </c>
      <c r="AI37" s="369">
        <v>18</v>
      </c>
      <c r="AJ37" s="369">
        <v>30</v>
      </c>
      <c r="AK37" s="369">
        <v>22</v>
      </c>
      <c r="AL37" s="369">
        <v>40</v>
      </c>
      <c r="AM37" s="22">
        <f t="shared" si="0"/>
        <v>5</v>
      </c>
      <c r="AN37" s="104">
        <f t="shared" si="2"/>
        <v>0.77083333333333337</v>
      </c>
      <c r="AO37" s="104">
        <f t="shared" si="3"/>
        <v>0.94444444444444442</v>
      </c>
      <c r="AP37" s="22" t="str" cm="1">
        <f t="array" ref="AP37">IF(W37="","",IF(SUMPRODUCT((W37=$W$7:$W$2042)*(AH37=$AH$7:$AH$2042)*(AN37=$AN$7:$AN$2042)*(AO37=$AO$7:$AO$2042)*(ROW($W$7:$W$2042)&lt;&gt;ROW(W37))*((R37=0)*($R$7:$R$2042&gt;0)+(R37&gt;0)*($R$7:$R$2042=0)))&gt;0,"SALONES UNIDOS",IF(SUMPRODUCT((W37=$W$7:$W$2042)*(AH37=$AH$7:$AH$2042)*((AN37&lt;$AO$7:$AO$2042)*(AO37&gt;$AN$7:$AN$2042))*(ROW($W$7:$W$2042)&lt;&gt;ROW(W37)))&gt;0,"Cruzado","Sin cruce")))</f>
        <v>Sin cruce</v>
      </c>
      <c r="AQ37" s="104">
        <f t="shared" si="16"/>
        <v>0.77083333333333337</v>
      </c>
      <c r="AR37" s="104">
        <f t="shared" si="17"/>
        <v>0.94444444444444442</v>
      </c>
      <c r="AS37" s="22"/>
      <c r="AT37" s="22"/>
      <c r="AU37" s="358" t="str" cm="1">
        <f t="array" ref="AU37">IF(AB37="","",IF(SUMPRODUCT((AB37=$AB$7:$AB$511)*(AH37=$AH$7:$AH$511)*(AQ37=$AQ$7:$AQ$511)*(AR37=$AR$7:$AR$511)*(ROW($AB$7:$AB$511)&lt;&gt;ROW(AB37))*((R37=0)*($R$7:$R$511&gt;0)+(R37&gt;0)*($R$7:$R$511=0)))&gt;0,"SALONES UNIDOS",IF(SUMPRODUCT((AB37=$AB$7:$AB$511)*(AH37=$AH$7:$AH$511)*((AQ37&lt;$AR$7:$AR$511)*(AR37&gt;$AQ$7:$AQ$511))*(ROW($AB$7:$AB$511)&lt;&gt;ROW(AB37)))&gt;0,"Cruzado","Sin cruce")))</f>
        <v>Sin cruce</v>
      </c>
      <c r="AV37" s="358" t="str" cm="1">
        <f t="array" ref="AV37">IF(AD37="","",IF(SUMPRODUCT((AD37=$AD$7:$AD$511)*(AH37=$AH$7:$AH$511)*(AS37=$AS$7:$AS$511)*(AT37=$AT$7:$AT$511)*(ROW($AD$7:$AD$511)&lt;&gt;ROW(AD37))*((R37=0)*($R$7:$R$511&gt;0)+(R37&gt;0)*($R$7:$R$511=0)))&gt;0,"SALONES UNIDOS",IF(SUMPRODUCT((AD37=$AD$7:$AD$511)*(AH37=$AH$7:$AH$511)*((AS37&lt;$AT$7:$AT$511)*(AT37&gt;$AS$7:$AS$511))*(ROW($AD$7:$AD$511)&lt;&gt;ROW(AD37)))&gt;0,"Cruzado","Sin cruce")))</f>
        <v/>
      </c>
      <c r="AW37" s="104" t="str">
        <f t="shared" si="1"/>
        <v>EN1FILIALD</v>
      </c>
      <c r="AX37" s="104" t="str" cm="1">
        <f t="array" ref="AX37">IF(AW37="","",IF(SUMPRODUCT((AW37=$AW$7:$AW$2042)*(AH37=$AH$7:$AH$2042)*(AN37=$AN$7:$AN$2042)*(AO37=$AO$7:$AO$2042)*(ROW($AW$7:$AW$2042)&lt;&gt;ROW(AW37))*((R37=0)*($R$7:$R$2042&gt;0)+(R37&gt;0)*($R$7:$R$2042=0)))&gt;0,"SALONES UNIDOS",IF(SUMPRODUCT((AW37=$AW$7:$AW$2042)*(AH37=$AH$7:$AH$2042)*((AN37&lt;$AO$7:$AO$2042)*(AO37&gt;$AN$7:$AN$2042))*(ROW($AW$7:$AW$2042)&lt;&gt;ROW(AW37)))&gt;0,"Cruzado","Sin cruce")))</f>
        <v>Sin cruce</v>
      </c>
    </row>
    <row r="38" spans="2:50" s="6" customFormat="1" ht="19.8" hidden="1" customHeight="1" x14ac:dyDescent="0.25">
      <c r="B38" s="494" t="s">
        <v>314</v>
      </c>
      <c r="C38" s="369" t="s">
        <v>968</v>
      </c>
      <c r="D38" s="369">
        <v>20261</v>
      </c>
      <c r="E38" s="370" t="s">
        <v>276</v>
      </c>
      <c r="F38" s="370" t="s">
        <v>291</v>
      </c>
      <c r="G38" s="370" t="s">
        <v>285</v>
      </c>
      <c r="H38" s="370">
        <v>1</v>
      </c>
      <c r="I38" s="370" t="s">
        <v>286</v>
      </c>
      <c r="J38" s="370" t="s">
        <v>286</v>
      </c>
      <c r="K38" s="194" t="s">
        <v>568</v>
      </c>
      <c r="L38" s="369" t="s">
        <v>569</v>
      </c>
      <c r="M38" s="369" t="s">
        <v>362</v>
      </c>
      <c r="N38" s="369" t="s">
        <v>318</v>
      </c>
      <c r="O38" s="370" t="s">
        <v>315</v>
      </c>
      <c r="P38" s="369">
        <v>3</v>
      </c>
      <c r="Q38" s="369">
        <v>2</v>
      </c>
      <c r="R38" s="369">
        <v>5</v>
      </c>
      <c r="S38" s="369">
        <v>4</v>
      </c>
      <c r="T38" s="367"/>
      <c r="U38" s="371">
        <v>30</v>
      </c>
      <c r="V38" s="370">
        <v>43071752</v>
      </c>
      <c r="W38" s="370" t="s">
        <v>516</v>
      </c>
      <c r="X38" s="369" t="s">
        <v>555</v>
      </c>
      <c r="Y38" s="369"/>
      <c r="Z38" s="370"/>
      <c r="AA38" s="370"/>
      <c r="AB38" s="370" t="s">
        <v>574</v>
      </c>
      <c r="AC38" s="370"/>
      <c r="AD38" s="369"/>
      <c r="AE38" s="370"/>
      <c r="AF38" s="370"/>
      <c r="AG38" s="370" t="s">
        <v>319</v>
      </c>
      <c r="AH38" s="369">
        <v>5</v>
      </c>
      <c r="AI38" s="369">
        <v>18</v>
      </c>
      <c r="AJ38" s="369">
        <v>30</v>
      </c>
      <c r="AK38" s="369">
        <v>22</v>
      </c>
      <c r="AL38" s="369">
        <v>40</v>
      </c>
      <c r="AM38" s="22">
        <f t="shared" si="0"/>
        <v>5</v>
      </c>
      <c r="AN38" s="104">
        <f t="shared" si="2"/>
        <v>0.77083333333333337</v>
      </c>
      <c r="AO38" s="104">
        <f t="shared" si="3"/>
        <v>0.94444444444444442</v>
      </c>
      <c r="AP38" s="22" t="str" cm="1">
        <f t="array" ref="AP38">IF(W38="","",IF(SUMPRODUCT((W38=$W$7:$W$2042)*(AH38=$AH$7:$AH$2042)*(AN38=$AN$7:$AN$2042)*(AO38=$AO$7:$AO$2042)*(ROW($W$7:$W$2042)&lt;&gt;ROW(W38))*((R38=0)*($R$7:$R$2042&gt;0)+(R38&gt;0)*($R$7:$R$2042=0)))&gt;0,"SALONES UNIDOS",IF(SUMPRODUCT((W38=$W$7:$W$2042)*(AH38=$AH$7:$AH$2042)*((AN38&lt;$AO$7:$AO$2042)*(AO38&gt;$AN$7:$AN$2042))*(ROW($W$7:$W$2042)&lt;&gt;ROW(W38)))&gt;0,"Cruzado","Sin cruce")))</f>
        <v>Sin cruce</v>
      </c>
      <c r="AQ38" s="104">
        <f t="shared" si="16"/>
        <v>0.77083333333333337</v>
      </c>
      <c r="AR38" s="104">
        <f t="shared" si="17"/>
        <v>0.94444444444444442</v>
      </c>
      <c r="AS38" s="22"/>
      <c r="AT38" s="22"/>
      <c r="AU38" s="358" t="str" cm="1">
        <f t="array" ref="AU38">IF(AB38="","",IF(SUMPRODUCT((AB38=$AB$7:$AB$511)*(AH38=$AH$7:$AH$511)*(AQ38=$AQ$7:$AQ$511)*(AR38=$AR$7:$AR$511)*(ROW($AB$7:$AB$511)&lt;&gt;ROW(AB38))*((R38=0)*($R$7:$R$511&gt;0)+(R38&gt;0)*($R$7:$R$511=0)))&gt;0,"SALONES UNIDOS",IF(SUMPRODUCT((AB38=$AB$7:$AB$511)*(AH38=$AH$7:$AH$511)*((AQ38&lt;$AR$7:$AR$511)*(AR38&gt;$AQ$7:$AQ$511))*(ROW($AB$7:$AB$511)&lt;&gt;ROW(AB38)))&gt;0,"Cruzado","Sin cruce")))</f>
        <v>Sin cruce</v>
      </c>
      <c r="AV38" s="358" t="str" cm="1">
        <f t="array" ref="AV38">IF(AD38="","",IF(SUMPRODUCT((AD38=$AD$7:$AD$511)*(AH38=$AH$7:$AH$511)*(AS38=$AS$7:$AS$511)*(AT38=$AT$7:$AT$511)*(ROW($AD$7:$AD$511)&lt;&gt;ROW(AD38))*((R38=0)*($R$7:$R$511&gt;0)+(R38&gt;0)*($R$7:$R$511=0)))&gt;0,"SALONES UNIDOS",IF(SUMPRODUCT((AD38=$AD$7:$AD$511)*(AH38=$AH$7:$AH$511)*((AS38&lt;$AT$7:$AT$511)*(AT38&gt;$AS$7:$AS$511))*(ROW($AD$7:$AD$511)&lt;&gt;ROW(AD38)))&gt;0,"Cruzado","Sin cruce")))</f>
        <v/>
      </c>
      <c r="AW38" s="104" t="str">
        <f t="shared" si="1"/>
        <v>EN1FILIALD</v>
      </c>
      <c r="AX38" s="104" t="str" cm="1">
        <f t="array" ref="AX38">IF(AW38="","",IF(SUMPRODUCT((AW38=$AW$7:$AW$2042)*(AH38=$AH$7:$AH$2042)*(AN38=$AN$7:$AN$2042)*(AO38=$AO$7:$AO$2042)*(ROW($AW$7:$AW$2042)&lt;&gt;ROW(AW38))*((R38=0)*($R$7:$R$2042&gt;0)+(R38&gt;0)*($R$7:$R$2042=0)))&gt;0,"SALONES UNIDOS",IF(SUMPRODUCT((AW38=$AW$7:$AW$2042)*(AH38=$AH$7:$AH$2042)*((AN38&lt;$AO$7:$AO$2042)*(AO38&gt;$AN$7:$AN$2042))*(ROW($AW$7:$AW$2042)&lt;&gt;ROW(AW38)))&gt;0,"Cruzado","Sin cruce")))</f>
        <v>Sin cruce</v>
      </c>
    </row>
    <row r="39" spans="2:50" s="6" customFormat="1" ht="19.8" hidden="1" customHeight="1" x14ac:dyDescent="0.25">
      <c r="B39" s="494" t="s">
        <v>314</v>
      </c>
      <c r="C39" s="369" t="s">
        <v>968</v>
      </c>
      <c r="D39" s="369">
        <v>20261</v>
      </c>
      <c r="E39" s="370" t="s">
        <v>276</v>
      </c>
      <c r="F39" s="370" t="s">
        <v>291</v>
      </c>
      <c r="G39" s="370" t="s">
        <v>285</v>
      </c>
      <c r="H39" s="370">
        <v>1</v>
      </c>
      <c r="I39" s="370" t="s">
        <v>290</v>
      </c>
      <c r="J39" s="370" t="s">
        <v>290</v>
      </c>
      <c r="K39" s="194" t="s">
        <v>553</v>
      </c>
      <c r="L39" s="369" t="s">
        <v>554</v>
      </c>
      <c r="M39" s="369" t="s">
        <v>324</v>
      </c>
      <c r="N39" s="369" t="s">
        <v>318</v>
      </c>
      <c r="O39" s="370" t="s">
        <v>315</v>
      </c>
      <c r="P39" s="369">
        <v>2</v>
      </c>
      <c r="Q39" s="369">
        <v>0</v>
      </c>
      <c r="R39" s="369">
        <v>2</v>
      </c>
      <c r="S39" s="369">
        <v>3</v>
      </c>
      <c r="T39" s="367"/>
      <c r="U39" s="371">
        <v>30</v>
      </c>
      <c r="V39" s="472">
        <f>VLOOKUP(W39,Hoja3!A:B,2,FALSE)</f>
        <v>22096438</v>
      </c>
      <c r="W39" s="472" t="s">
        <v>218</v>
      </c>
      <c r="X39" s="369" t="s">
        <v>555</v>
      </c>
      <c r="Y39" s="369"/>
      <c r="Z39" s="369"/>
      <c r="AA39" s="369"/>
      <c r="AB39" s="369" t="s">
        <v>579</v>
      </c>
      <c r="AC39" s="369"/>
      <c r="AD39" s="369"/>
      <c r="AE39" s="370"/>
      <c r="AF39" s="370"/>
      <c r="AG39" s="370" t="s">
        <v>559</v>
      </c>
      <c r="AH39" s="473">
        <v>4</v>
      </c>
      <c r="AI39" s="473">
        <v>21</v>
      </c>
      <c r="AJ39" s="473">
        <v>50</v>
      </c>
      <c r="AK39" s="473">
        <v>23</v>
      </c>
      <c r="AL39" s="473">
        <v>30</v>
      </c>
      <c r="AM39" s="22">
        <f t="shared" si="0"/>
        <v>2</v>
      </c>
      <c r="AN39" s="104">
        <f t="shared" si="2"/>
        <v>0.90972222222222221</v>
      </c>
      <c r="AO39" s="104">
        <f t="shared" si="3"/>
        <v>0.97916666666666674</v>
      </c>
      <c r="AP39" s="22" t="str" cm="1">
        <f t="array" ref="AP39">IF(W39="","",IF(SUMPRODUCT((W39=$W$7:$W$2042)*(AH39=$AH$7:$AH$2042)*(AN39=$AN$7:$AN$2042)*(AO39=$AO$7:$AO$2042)*(ROW($W$7:$W$2042)&lt;&gt;ROW(W39))*((R39=0)*($R$7:$R$2042&gt;0)+(R39&gt;0)*($R$7:$R$2042=0)))&gt;0,"SALONES UNIDOS",IF(SUMPRODUCT((W39=$W$7:$W$2042)*(AH39=$AH$7:$AH$2042)*((AN39&lt;$AO$7:$AO$2042)*(AO39&gt;$AN$7:$AN$2042))*(ROW($W$7:$W$2042)&lt;&gt;ROW(W39)))&gt;0,"Cruzado","Sin cruce")))</f>
        <v>Sin cruce</v>
      </c>
      <c r="AQ39" s="104">
        <f t="shared" si="16"/>
        <v>0.90972222222222221</v>
      </c>
      <c r="AR39" s="104">
        <f t="shared" si="17"/>
        <v>0.97916666666666674</v>
      </c>
      <c r="AS39" s="22"/>
      <c r="AT39" s="22"/>
      <c r="AU39" s="358" t="str" cm="1">
        <f t="array" ref="AU39">IF(AB39="","",IF(SUMPRODUCT((AB39=$AB$7:$AB$511)*(AH39=$AH$7:$AH$511)*(AQ39=$AQ$7:$AQ$511)*(AR39=$AR$7:$AR$511)*(ROW($AB$7:$AB$511)&lt;&gt;ROW(AB39))*((R39=0)*($R$7:$R$511&gt;0)+(R39&gt;0)*($R$7:$R$511=0)))&gt;0,"SALONES UNIDOS",IF(SUMPRODUCT((AB39=$AB$7:$AB$511)*(AH39=$AH$7:$AH$511)*((AQ39&lt;$AR$7:$AR$511)*(AR39&gt;$AQ$7:$AQ$511))*(ROW($AB$7:$AB$511)&lt;&gt;ROW(AB39)))&gt;0,"Cruzado","Sin cruce")))</f>
        <v>Sin cruce</v>
      </c>
      <c r="AV39" s="358" t="str" cm="1">
        <f t="array" ref="AV39">IF(AD39="","",IF(SUMPRODUCT((AD39=$AD$7:$AD$511)*(AH39=$AH$7:$AH$511)*(AS39=$AS$7:$AS$511)*(AT39=$AT$7:$AT$511)*(ROW($AD$7:$AD$511)&lt;&gt;ROW(AD39))*((R39=0)*($R$7:$R$511&gt;0)+(R39&gt;0)*($R$7:$R$511=0)))&gt;0,"SALONES UNIDOS",IF(SUMPRODUCT((AD39=$AD$7:$AD$511)*(AH39=$AH$7:$AH$511)*((AS39&lt;$AT$7:$AT$511)*(AT39&gt;$AS$7:$AS$511))*(ROW($AD$7:$AD$511)&lt;&gt;ROW(AD39)))&gt;0,"Cruzado","Sin cruce")))</f>
        <v/>
      </c>
      <c r="AW39" s="104" t="str">
        <f t="shared" si="1"/>
        <v>EN1FILIALE</v>
      </c>
      <c r="AX39" s="104" t="str" cm="1">
        <f t="array" ref="AX39">IF(AW39="","",IF(SUMPRODUCT((AW39=$AW$7:$AW$2042)*(AH39=$AH$7:$AH$2042)*(AN39=$AN$7:$AN$2042)*(AO39=$AO$7:$AO$2042)*(ROW($AW$7:$AW$2042)&lt;&gt;ROW(AW39))*((R39=0)*($R$7:$R$2042&gt;0)+(R39&gt;0)*($R$7:$R$2042=0)))&gt;0,"SALONES UNIDOS",IF(SUMPRODUCT((AW39=$AW$7:$AW$2042)*(AH39=$AH$7:$AH$2042)*((AN39&lt;$AO$7:$AO$2042)*(AO39&gt;$AN$7:$AN$2042))*(ROW($AW$7:$AW$2042)&lt;&gt;ROW(AW39)))&gt;0,"Cruzado","Sin cruce")))</f>
        <v>Sin cruce</v>
      </c>
    </row>
    <row r="40" spans="2:50" s="6" customFormat="1" ht="19.8" hidden="1" customHeight="1" x14ac:dyDescent="0.25">
      <c r="B40" s="494" t="s">
        <v>314</v>
      </c>
      <c r="C40" s="369" t="s">
        <v>968</v>
      </c>
      <c r="D40" s="369">
        <v>20261</v>
      </c>
      <c r="E40" s="370" t="s">
        <v>276</v>
      </c>
      <c r="F40" s="370" t="s">
        <v>291</v>
      </c>
      <c r="G40" s="370" t="s">
        <v>285</v>
      </c>
      <c r="H40" s="370">
        <v>1</v>
      </c>
      <c r="I40" s="370" t="s">
        <v>580</v>
      </c>
      <c r="J40" s="370" t="s">
        <v>290</v>
      </c>
      <c r="K40" s="194" t="s">
        <v>553</v>
      </c>
      <c r="L40" s="369" t="s">
        <v>554</v>
      </c>
      <c r="M40" s="369" t="s">
        <v>324</v>
      </c>
      <c r="N40" s="369" t="s">
        <v>318</v>
      </c>
      <c r="O40" s="370" t="s">
        <v>315</v>
      </c>
      <c r="P40" s="369">
        <v>0</v>
      </c>
      <c r="Q40" s="369">
        <v>2</v>
      </c>
      <c r="R40" s="369">
        <v>2</v>
      </c>
      <c r="S40" s="369">
        <v>3</v>
      </c>
      <c r="T40" s="367"/>
      <c r="U40" s="371">
        <v>15</v>
      </c>
      <c r="V40" s="472">
        <f>VLOOKUP(W40,Hoja3!A:B,2,FALSE)</f>
        <v>22096438</v>
      </c>
      <c r="W40" s="472" t="s">
        <v>218</v>
      </c>
      <c r="X40" s="369" t="s">
        <v>555</v>
      </c>
      <c r="Y40" s="369"/>
      <c r="Z40" s="369"/>
      <c r="AA40" s="369"/>
      <c r="AB40" s="366"/>
      <c r="AC40" s="369"/>
      <c r="AD40" s="369" t="s">
        <v>557</v>
      </c>
      <c r="AE40" s="370"/>
      <c r="AF40" s="370"/>
      <c r="AG40" s="370" t="s">
        <v>301</v>
      </c>
      <c r="AH40" s="473">
        <v>5</v>
      </c>
      <c r="AI40" s="473">
        <v>20</v>
      </c>
      <c r="AJ40" s="473">
        <v>10</v>
      </c>
      <c r="AK40" s="473">
        <v>21</v>
      </c>
      <c r="AL40" s="473">
        <v>50</v>
      </c>
      <c r="AM40" s="22">
        <f t="shared" si="0"/>
        <v>2</v>
      </c>
      <c r="AN40" s="104">
        <f t="shared" si="2"/>
        <v>0.84027777777777779</v>
      </c>
      <c r="AO40" s="104">
        <f t="shared" si="3"/>
        <v>0.90972222222222221</v>
      </c>
      <c r="AP40" s="22" t="str" cm="1">
        <f t="array" ref="AP40">IF(W40="","",IF(SUMPRODUCT((W40=$W$7:$W$2042)*(AH40=$AH$7:$AH$2042)*(AN40=$AN$7:$AN$2042)*(AO40=$AO$7:$AO$2042)*(ROW($W$7:$W$2042)&lt;&gt;ROW(W40))*((R40=0)*($R$7:$R$2042&gt;0)+(R40&gt;0)*($R$7:$R$2042=0)))&gt;0,"SALONES UNIDOS",IF(SUMPRODUCT((W40=$W$7:$W$2042)*(AH40=$AH$7:$AH$2042)*((AN40&lt;$AO$7:$AO$2042)*(AO40&gt;$AN$7:$AN$2042))*(ROW($W$7:$W$2042)&lt;&gt;ROW(W40)))&gt;0,"Cruzado","Sin cruce")))</f>
        <v>Sin cruce</v>
      </c>
      <c r="AQ40" s="22"/>
      <c r="AR40" s="22"/>
      <c r="AS40" s="104">
        <f t="shared" ref="AS40:AS41" si="18">AN40</f>
        <v>0.84027777777777779</v>
      </c>
      <c r="AT40" s="104">
        <f t="shared" ref="AT40:AT41" si="19">AO40</f>
        <v>0.90972222222222221</v>
      </c>
      <c r="AU40" s="358" t="str" cm="1">
        <f t="array" ref="AU40">IF(AB40="","",IF(SUMPRODUCT((AB40=$AB$7:$AB$511)*(AH40=$AH$7:$AH$511)*(AQ40=$AQ$7:$AQ$511)*(AR40=$AR$7:$AR$511)*(ROW($AB$7:$AB$511)&lt;&gt;ROW(AB40))*((R40=0)*($R$7:$R$511&gt;0)+(R40&gt;0)*($R$7:$R$511=0)))&gt;0,"SALONES UNIDOS",IF(SUMPRODUCT((AB40=$AB$7:$AB$511)*(AH40=$AH$7:$AH$511)*((AQ40&lt;$AR$7:$AR$511)*(AR40&gt;$AQ$7:$AQ$511))*(ROW($AB$7:$AB$511)&lt;&gt;ROW(AB40)))&gt;0,"Cruzado","Sin cruce")))</f>
        <v/>
      </c>
      <c r="AV40" s="358" t="str" cm="1">
        <f t="array" ref="AV40">IF(AD40="","",IF(SUMPRODUCT((AD40=$AD$7:$AD$511)*(AH40=$AH$7:$AH$511)*(AS40=$AS$7:$AS$511)*(AT40=$AT$7:$AT$511)*(ROW($AD$7:$AD$511)&lt;&gt;ROW(AD40))*((R40=0)*($R$7:$R$511&gt;0)+(R40&gt;0)*($R$7:$R$511=0)))&gt;0,"SALONES UNIDOS",IF(SUMPRODUCT((AD40=$AD$7:$AD$511)*(AH40=$AH$7:$AH$511)*((AS40&lt;$AT$7:$AT$511)*(AT40&gt;$AS$7:$AS$511))*(ROW($AD$7:$AD$511)&lt;&gt;ROW(AD40)))&gt;0,"Cruzado","Sin cruce")))</f>
        <v>Sin cruce</v>
      </c>
      <c r="AW40" s="104" t="str">
        <f t="shared" si="1"/>
        <v>EN1FILIALE</v>
      </c>
      <c r="AX40" s="104" t="str" cm="1">
        <f t="array" ref="AX40">IF(AW40="","",IF(SUMPRODUCT((AW40=$AW$7:$AW$2042)*(AH40=$AH$7:$AH$2042)*(AN40=$AN$7:$AN$2042)*(AO40=$AO$7:$AO$2042)*(ROW($AW$7:$AW$2042)&lt;&gt;ROW(AW40))*((R40=0)*($R$7:$R$2042&gt;0)+(R40&gt;0)*($R$7:$R$2042=0)))&gt;0,"SALONES UNIDOS",IF(SUMPRODUCT((AW40=$AW$7:$AW$2042)*(AH40=$AH$7:$AH$2042)*((AN40&lt;$AO$7:$AO$2042)*(AO40&gt;$AN$7:$AN$2042))*(ROW($AW$7:$AW$2042)&lt;&gt;ROW(AW40)))&gt;0,"Cruzado","Sin cruce")))</f>
        <v>Sin cruce</v>
      </c>
    </row>
    <row r="41" spans="2:50" s="6" customFormat="1" ht="19.8" hidden="1" customHeight="1" x14ac:dyDescent="0.25">
      <c r="B41" s="494" t="s">
        <v>314</v>
      </c>
      <c r="C41" s="369" t="s">
        <v>968</v>
      </c>
      <c r="D41" s="369">
        <v>20261</v>
      </c>
      <c r="E41" s="370" t="s">
        <v>276</v>
      </c>
      <c r="F41" s="370" t="s">
        <v>291</v>
      </c>
      <c r="G41" s="370" t="s">
        <v>285</v>
      </c>
      <c r="H41" s="370">
        <v>1</v>
      </c>
      <c r="I41" s="370" t="s">
        <v>581</v>
      </c>
      <c r="J41" s="370" t="s">
        <v>290</v>
      </c>
      <c r="K41" s="194" t="s">
        <v>553</v>
      </c>
      <c r="L41" s="369" t="s">
        <v>554</v>
      </c>
      <c r="M41" s="369" t="s">
        <v>324</v>
      </c>
      <c r="N41" s="369" t="s">
        <v>318</v>
      </c>
      <c r="O41" s="370" t="s">
        <v>315</v>
      </c>
      <c r="P41" s="369">
        <v>0</v>
      </c>
      <c r="Q41" s="369">
        <v>2</v>
      </c>
      <c r="R41" s="369">
        <v>2</v>
      </c>
      <c r="S41" s="369">
        <v>3</v>
      </c>
      <c r="T41" s="367"/>
      <c r="U41" s="371">
        <v>15</v>
      </c>
      <c r="V41" s="472">
        <f>VLOOKUP(W41,Hoja3!A:B,2,FALSE)</f>
        <v>22096438</v>
      </c>
      <c r="W41" s="472" t="s">
        <v>218</v>
      </c>
      <c r="X41" s="369" t="s">
        <v>555</v>
      </c>
      <c r="Y41" s="369"/>
      <c r="Z41" s="369"/>
      <c r="AA41" s="369"/>
      <c r="AB41" s="366"/>
      <c r="AC41" s="369"/>
      <c r="AD41" s="369" t="s">
        <v>557</v>
      </c>
      <c r="AE41" s="370"/>
      <c r="AF41" s="370"/>
      <c r="AG41" s="370" t="s">
        <v>301</v>
      </c>
      <c r="AH41" s="473">
        <v>5</v>
      </c>
      <c r="AI41" s="473">
        <v>21</v>
      </c>
      <c r="AJ41" s="473">
        <v>50</v>
      </c>
      <c r="AK41" s="473">
        <v>23</v>
      </c>
      <c r="AL41" s="473">
        <v>30</v>
      </c>
      <c r="AM41" s="22">
        <f t="shared" si="0"/>
        <v>2</v>
      </c>
      <c r="AN41" s="104">
        <f t="shared" si="2"/>
        <v>0.90972222222222221</v>
      </c>
      <c r="AO41" s="104">
        <f t="shared" si="3"/>
        <v>0.97916666666666674</v>
      </c>
      <c r="AP41" s="22" t="str" cm="1">
        <f t="array" ref="AP41">IF(W41="","",IF(SUMPRODUCT((W41=$W$7:$W$2042)*(AH41=$AH$7:$AH$2042)*(AN41=$AN$7:$AN$2042)*(AO41=$AO$7:$AO$2042)*(ROW($W$7:$W$2042)&lt;&gt;ROW(W41))*((R41=0)*($R$7:$R$2042&gt;0)+(R41&gt;0)*($R$7:$R$2042=0)))&gt;0,"SALONES UNIDOS",IF(SUMPRODUCT((W41=$W$7:$W$2042)*(AH41=$AH$7:$AH$2042)*((AN41&lt;$AO$7:$AO$2042)*(AO41&gt;$AN$7:$AN$2042))*(ROW($W$7:$W$2042)&lt;&gt;ROW(W41)))&gt;0,"Cruzado","Sin cruce")))</f>
        <v>Sin cruce</v>
      </c>
      <c r="AQ41" s="22"/>
      <c r="AR41" s="22"/>
      <c r="AS41" s="104">
        <f t="shared" si="18"/>
        <v>0.90972222222222221</v>
      </c>
      <c r="AT41" s="104">
        <f t="shared" si="19"/>
        <v>0.97916666666666674</v>
      </c>
      <c r="AU41" s="358" t="str" cm="1">
        <f t="array" ref="AU41">IF(AB41="","",IF(SUMPRODUCT((AB41=$AB$7:$AB$511)*(AH41=$AH$7:$AH$511)*(AQ41=$AQ$7:$AQ$511)*(AR41=$AR$7:$AR$511)*(ROW($AB$7:$AB$511)&lt;&gt;ROW(AB41))*((R41=0)*($R$7:$R$511&gt;0)+(R41&gt;0)*($R$7:$R$511=0)))&gt;0,"SALONES UNIDOS",IF(SUMPRODUCT((AB41=$AB$7:$AB$511)*(AH41=$AH$7:$AH$511)*((AQ41&lt;$AR$7:$AR$511)*(AR41&gt;$AQ$7:$AQ$511))*(ROW($AB$7:$AB$511)&lt;&gt;ROW(AB41)))&gt;0,"Cruzado","Sin cruce")))</f>
        <v/>
      </c>
      <c r="AV41" s="358" t="str" cm="1">
        <f t="array" ref="AV41">IF(AD41="","",IF(SUMPRODUCT((AD41=$AD$7:$AD$511)*(AH41=$AH$7:$AH$511)*(AS41=$AS$7:$AS$511)*(AT41=$AT$7:$AT$511)*(ROW($AD$7:$AD$511)&lt;&gt;ROW(AD41))*((R41=0)*($R$7:$R$511&gt;0)+(R41&gt;0)*($R$7:$R$511=0)))&gt;0,"SALONES UNIDOS",IF(SUMPRODUCT((AD41=$AD$7:$AD$511)*(AH41=$AH$7:$AH$511)*((AS41&lt;$AT$7:$AT$511)*(AT41&gt;$AS$7:$AS$511))*(ROW($AD$7:$AD$511)&lt;&gt;ROW(AD41)))&gt;0,"Cruzado","Sin cruce")))</f>
        <v>Sin cruce</v>
      </c>
      <c r="AW41" s="104" t="str">
        <f t="shared" si="1"/>
        <v>EN1FILIALE</v>
      </c>
      <c r="AX41" s="104" t="str" cm="1">
        <f t="array" ref="AX41">IF(AW41="","",IF(SUMPRODUCT((AW41=$AW$7:$AW$2042)*(AH41=$AH$7:$AH$2042)*(AN41=$AN$7:$AN$2042)*(AO41=$AO$7:$AO$2042)*(ROW($AW$7:$AW$2042)&lt;&gt;ROW(AW41))*((R41=0)*($R$7:$R$2042&gt;0)+(R41&gt;0)*($R$7:$R$2042=0)))&gt;0,"SALONES UNIDOS",IF(SUMPRODUCT((AW41=$AW$7:$AW$2042)*(AH41=$AH$7:$AH$2042)*((AN41&lt;$AO$7:$AO$2042)*(AO41&gt;$AN$7:$AN$2042))*(ROW($AW$7:$AW$2042)&lt;&gt;ROW(AW41)))&gt;0,"Cruzado","Sin cruce")))</f>
        <v>Sin cruce</v>
      </c>
    </row>
    <row r="42" spans="2:50" s="6" customFormat="1" ht="19.8" hidden="1" customHeight="1" x14ac:dyDescent="0.25">
      <c r="B42" s="494" t="s">
        <v>314</v>
      </c>
      <c r="C42" s="369" t="s">
        <v>968</v>
      </c>
      <c r="D42" s="369">
        <v>20261</v>
      </c>
      <c r="E42" s="370" t="s">
        <v>276</v>
      </c>
      <c r="F42" s="370" t="s">
        <v>291</v>
      </c>
      <c r="G42" s="370" t="s">
        <v>285</v>
      </c>
      <c r="H42" s="370">
        <v>1</v>
      </c>
      <c r="I42" s="370" t="s">
        <v>290</v>
      </c>
      <c r="J42" s="370" t="s">
        <v>290</v>
      </c>
      <c r="K42" s="194" t="s">
        <v>561</v>
      </c>
      <c r="L42" s="369" t="s">
        <v>562</v>
      </c>
      <c r="M42" s="369" t="s">
        <v>362</v>
      </c>
      <c r="N42" s="369" t="s">
        <v>318</v>
      </c>
      <c r="O42" s="370" t="s">
        <v>315</v>
      </c>
      <c r="P42" s="369">
        <v>2</v>
      </c>
      <c r="Q42" s="369">
        <v>2</v>
      </c>
      <c r="R42" s="369">
        <v>4</v>
      </c>
      <c r="S42" s="369">
        <v>3</v>
      </c>
      <c r="T42" s="367"/>
      <c r="U42" s="371">
        <v>30</v>
      </c>
      <c r="V42" s="370">
        <f>VLOOKUP(W42,Hoja3!A:B,2,FALSE)</f>
        <v>43071752</v>
      </c>
      <c r="W42" s="370" t="s">
        <v>516</v>
      </c>
      <c r="X42" s="369" t="s">
        <v>555</v>
      </c>
      <c r="Y42" s="369"/>
      <c r="Z42" s="369"/>
      <c r="AA42" s="369"/>
      <c r="AB42" s="369" t="s">
        <v>582</v>
      </c>
      <c r="AC42" s="369"/>
      <c r="AD42" s="369"/>
      <c r="AE42" s="370"/>
      <c r="AF42" s="370"/>
      <c r="AG42" s="370" t="s">
        <v>319</v>
      </c>
      <c r="AH42" s="369">
        <v>2</v>
      </c>
      <c r="AI42" s="369">
        <v>18</v>
      </c>
      <c r="AJ42" s="369">
        <v>30</v>
      </c>
      <c r="AK42" s="369">
        <v>21</v>
      </c>
      <c r="AL42" s="369">
        <v>50</v>
      </c>
      <c r="AM42" s="22">
        <f t="shared" si="0"/>
        <v>4</v>
      </c>
      <c r="AN42" s="104">
        <f t="shared" si="2"/>
        <v>0.77083333333333337</v>
      </c>
      <c r="AO42" s="104">
        <f t="shared" si="3"/>
        <v>0.90972222222222221</v>
      </c>
      <c r="AP42" s="22" t="str" cm="1">
        <f t="array" ref="AP42">IF(W42="","",IF(SUMPRODUCT((W42=$W$7:$W$2042)*(AH42=$AH$7:$AH$2042)*(AN42=$AN$7:$AN$2042)*(AO42=$AO$7:$AO$2042)*(ROW($W$7:$W$2042)&lt;&gt;ROW(W42))*((R42=0)*($R$7:$R$2042&gt;0)+(R42&gt;0)*($R$7:$R$2042=0)))&gt;0,"SALONES UNIDOS",IF(SUMPRODUCT((W42=$W$7:$W$2042)*(AH42=$AH$7:$AH$2042)*((AN42&lt;$AO$7:$AO$2042)*(AO42&gt;$AN$7:$AN$2042))*(ROW($W$7:$W$2042)&lt;&gt;ROW(W42)))&gt;0,"Cruzado","Sin cruce")))</f>
        <v>Sin cruce</v>
      </c>
      <c r="AQ42" s="104">
        <f t="shared" ref="AQ42:AQ49" si="20">AN42</f>
        <v>0.77083333333333337</v>
      </c>
      <c r="AR42" s="104">
        <f t="shared" ref="AR42:AR49" si="21">AO42</f>
        <v>0.90972222222222221</v>
      </c>
      <c r="AS42" s="22"/>
      <c r="AT42" s="22"/>
      <c r="AU42" s="358" t="str" cm="1">
        <f t="array" ref="AU42">IF(AB42="","",IF(SUMPRODUCT((AB42=$AB$7:$AB$511)*(AH42=$AH$7:$AH$511)*(AQ42=$AQ$7:$AQ$511)*(AR42=$AR$7:$AR$511)*(ROW($AB$7:$AB$511)&lt;&gt;ROW(AB42))*((R42=0)*($R$7:$R$511&gt;0)+(R42&gt;0)*($R$7:$R$511=0)))&gt;0,"SALONES UNIDOS",IF(SUMPRODUCT((AB42=$AB$7:$AB$511)*(AH42=$AH$7:$AH$511)*((AQ42&lt;$AR$7:$AR$511)*(AR42&gt;$AQ$7:$AQ$511))*(ROW($AB$7:$AB$511)&lt;&gt;ROW(AB42)))&gt;0,"Cruzado","Sin cruce")))</f>
        <v>Sin cruce</v>
      </c>
      <c r="AV42" s="358" t="str" cm="1">
        <f t="array" ref="AV42">IF(AD42="","",IF(SUMPRODUCT((AD42=$AD$7:$AD$511)*(AH42=$AH$7:$AH$511)*(AS42=$AS$7:$AS$511)*(AT42=$AT$7:$AT$511)*(ROW($AD$7:$AD$511)&lt;&gt;ROW(AD42))*((R42=0)*($R$7:$R$511&gt;0)+(R42&gt;0)*($R$7:$R$511=0)))&gt;0,"SALONES UNIDOS",IF(SUMPRODUCT((AD42=$AD$7:$AD$511)*(AH42=$AH$7:$AH$511)*((AS42&lt;$AT$7:$AT$511)*(AT42&gt;$AS$7:$AS$511))*(ROW($AD$7:$AD$511)&lt;&gt;ROW(AD42)))&gt;0,"Cruzado","Sin cruce")))</f>
        <v/>
      </c>
      <c r="AW42" s="104" t="str">
        <f t="shared" si="1"/>
        <v>EN1FILIALE</v>
      </c>
      <c r="AX42" s="104" t="str" cm="1">
        <f t="array" ref="AX42">IF(AW42="","",IF(SUMPRODUCT((AW42=$AW$7:$AW$2042)*(AH42=$AH$7:$AH$2042)*(AN42=$AN$7:$AN$2042)*(AO42=$AO$7:$AO$2042)*(ROW($AW$7:$AW$2042)&lt;&gt;ROW(AW42))*((R42=0)*($R$7:$R$2042&gt;0)+(R42&gt;0)*($R$7:$R$2042=0)))&gt;0,"SALONES UNIDOS",IF(SUMPRODUCT((AW42=$AW$7:$AW$2042)*(AH42=$AH$7:$AH$2042)*((AN42&lt;$AO$7:$AO$2042)*(AO42&gt;$AN$7:$AN$2042))*(ROW($AW$7:$AW$2042)&lt;&gt;ROW(AW42)))&gt;0,"Cruzado","Sin cruce")))</f>
        <v>Sin cruce</v>
      </c>
    </row>
    <row r="43" spans="2:50" s="6" customFormat="1" ht="19.8" hidden="1" customHeight="1" x14ac:dyDescent="0.25">
      <c r="B43" s="494" t="s">
        <v>314</v>
      </c>
      <c r="C43" s="369" t="s">
        <v>968</v>
      </c>
      <c r="D43" s="369">
        <v>20261</v>
      </c>
      <c r="E43" s="370" t="s">
        <v>276</v>
      </c>
      <c r="F43" s="370" t="s">
        <v>291</v>
      </c>
      <c r="G43" s="370" t="s">
        <v>285</v>
      </c>
      <c r="H43" s="370">
        <v>1</v>
      </c>
      <c r="I43" s="370" t="s">
        <v>290</v>
      </c>
      <c r="J43" s="370" t="s">
        <v>290</v>
      </c>
      <c r="K43" s="194" t="s">
        <v>563</v>
      </c>
      <c r="L43" s="369" t="s">
        <v>564</v>
      </c>
      <c r="M43" s="369" t="s">
        <v>324</v>
      </c>
      <c r="N43" s="369" t="s">
        <v>318</v>
      </c>
      <c r="O43" s="370" t="s">
        <v>315</v>
      </c>
      <c r="P43" s="369">
        <v>2</v>
      </c>
      <c r="Q43" s="369">
        <v>2</v>
      </c>
      <c r="R43" s="369">
        <v>4</v>
      </c>
      <c r="S43" s="369">
        <v>3</v>
      </c>
      <c r="T43" s="367"/>
      <c r="U43" s="371">
        <v>30</v>
      </c>
      <c r="V43" s="472">
        <f>VLOOKUP(W43,Hoja3!A:B,2,FALSE)</f>
        <v>40857567</v>
      </c>
      <c r="W43" s="472" t="s">
        <v>238</v>
      </c>
      <c r="X43" s="369" t="s">
        <v>555</v>
      </c>
      <c r="Y43" s="369"/>
      <c r="Z43" s="369"/>
      <c r="AA43" s="369"/>
      <c r="AB43" s="369" t="s">
        <v>582</v>
      </c>
      <c r="AC43" s="369"/>
      <c r="AD43" s="369"/>
      <c r="AE43" s="370"/>
      <c r="AF43" s="370"/>
      <c r="AG43" s="370" t="s">
        <v>319</v>
      </c>
      <c r="AH43" s="473">
        <v>3</v>
      </c>
      <c r="AI43" s="473">
        <v>18</v>
      </c>
      <c r="AJ43" s="473">
        <v>30</v>
      </c>
      <c r="AK43" s="473">
        <v>21</v>
      </c>
      <c r="AL43" s="473">
        <v>50</v>
      </c>
      <c r="AM43" s="22">
        <f t="shared" si="0"/>
        <v>4</v>
      </c>
      <c r="AN43" s="104">
        <f t="shared" si="2"/>
        <v>0.77083333333333337</v>
      </c>
      <c r="AO43" s="104">
        <f t="shared" si="3"/>
        <v>0.90972222222222221</v>
      </c>
      <c r="AP43" s="22" t="str" cm="1">
        <f t="array" ref="AP43">IF(W43="","",IF(SUMPRODUCT((W43=$W$7:$W$2042)*(AH43=$AH$7:$AH$2042)*(AN43=$AN$7:$AN$2042)*(AO43=$AO$7:$AO$2042)*(ROW($W$7:$W$2042)&lt;&gt;ROW(W43))*((R43=0)*($R$7:$R$2042&gt;0)+(R43&gt;0)*($R$7:$R$2042=0)))&gt;0,"SALONES UNIDOS",IF(SUMPRODUCT((W43=$W$7:$W$2042)*(AH43=$AH$7:$AH$2042)*((AN43&lt;$AO$7:$AO$2042)*(AO43&gt;$AN$7:$AN$2042))*(ROW($W$7:$W$2042)&lt;&gt;ROW(W43)))&gt;0,"Cruzado","Sin cruce")))</f>
        <v>Sin cruce</v>
      </c>
      <c r="AQ43" s="104">
        <f t="shared" si="20"/>
        <v>0.77083333333333337</v>
      </c>
      <c r="AR43" s="104">
        <f t="shared" si="21"/>
        <v>0.90972222222222221</v>
      </c>
      <c r="AS43" s="22"/>
      <c r="AT43" s="22"/>
      <c r="AU43" s="358" t="str" cm="1">
        <f t="array" ref="AU43">IF(AB43="","",IF(SUMPRODUCT((AB43=$AB$7:$AB$511)*(AH43=$AH$7:$AH$511)*(AQ43=$AQ$7:$AQ$511)*(AR43=$AR$7:$AR$511)*(ROW($AB$7:$AB$511)&lt;&gt;ROW(AB43))*((R43=0)*($R$7:$R$511&gt;0)+(R43&gt;0)*($R$7:$R$511=0)))&gt;0,"SALONES UNIDOS",IF(SUMPRODUCT((AB43=$AB$7:$AB$511)*(AH43=$AH$7:$AH$511)*((AQ43&lt;$AR$7:$AR$511)*(AR43&gt;$AQ$7:$AQ$511))*(ROW($AB$7:$AB$511)&lt;&gt;ROW(AB43)))&gt;0,"Cruzado","Sin cruce")))</f>
        <v>Sin cruce</v>
      </c>
      <c r="AV43" s="358" t="str" cm="1">
        <f t="array" ref="AV43">IF(AD43="","",IF(SUMPRODUCT((AD43=$AD$7:$AD$511)*(AH43=$AH$7:$AH$511)*(AS43=$AS$7:$AS$511)*(AT43=$AT$7:$AT$511)*(ROW($AD$7:$AD$511)&lt;&gt;ROW(AD43))*((R43=0)*($R$7:$R$511&gt;0)+(R43&gt;0)*($R$7:$R$511=0)))&gt;0,"SALONES UNIDOS",IF(SUMPRODUCT((AD43=$AD$7:$AD$511)*(AH43=$AH$7:$AH$511)*((AS43&lt;$AT$7:$AT$511)*(AT43&gt;$AS$7:$AS$511))*(ROW($AD$7:$AD$511)&lt;&gt;ROW(AD43)))&gt;0,"Cruzado","Sin cruce")))</f>
        <v/>
      </c>
      <c r="AW43" s="104" t="str">
        <f t="shared" si="1"/>
        <v>EN1FILIALE</v>
      </c>
      <c r="AX43" s="104" t="str" cm="1">
        <f t="array" ref="AX43">IF(AW43="","",IF(SUMPRODUCT((AW43=$AW$7:$AW$2042)*(AH43=$AH$7:$AH$2042)*(AN43=$AN$7:$AN$2042)*(AO43=$AO$7:$AO$2042)*(ROW($AW$7:$AW$2042)&lt;&gt;ROW(AW43))*((R43=0)*($R$7:$R$2042&gt;0)+(R43&gt;0)*($R$7:$R$2042=0)))&gt;0,"SALONES UNIDOS",IF(SUMPRODUCT((AW43=$AW$7:$AW$2042)*(AH43=$AH$7:$AH$2042)*((AN43&lt;$AO$7:$AO$2042)*(AO43&gt;$AN$7:$AN$2042))*(ROW($AW$7:$AW$2042)&lt;&gt;ROW(AW43)))&gt;0,"Cruzado","Sin cruce")))</f>
        <v>Sin cruce</v>
      </c>
    </row>
    <row r="44" spans="2:50" s="6" customFormat="1" ht="19.8" hidden="1" customHeight="1" x14ac:dyDescent="0.25">
      <c r="B44" s="494" t="s">
        <v>314</v>
      </c>
      <c r="C44" s="369" t="s">
        <v>968</v>
      </c>
      <c r="D44" s="369">
        <v>20261</v>
      </c>
      <c r="E44" s="370" t="s">
        <v>276</v>
      </c>
      <c r="F44" s="370" t="s">
        <v>291</v>
      </c>
      <c r="G44" s="370" t="s">
        <v>285</v>
      </c>
      <c r="H44" s="370">
        <v>1</v>
      </c>
      <c r="I44" s="370" t="s">
        <v>290</v>
      </c>
      <c r="J44" s="370" t="s">
        <v>290</v>
      </c>
      <c r="K44" s="194" t="s">
        <v>565</v>
      </c>
      <c r="L44" s="369" t="s">
        <v>667</v>
      </c>
      <c r="M44" s="369" t="s">
        <v>362</v>
      </c>
      <c r="N44" s="369" t="s">
        <v>318</v>
      </c>
      <c r="O44" s="370" t="s">
        <v>315</v>
      </c>
      <c r="P44" s="369">
        <v>0</v>
      </c>
      <c r="Q44" s="369">
        <v>2</v>
      </c>
      <c r="R44" s="369">
        <v>2</v>
      </c>
      <c r="S44" s="369">
        <v>4</v>
      </c>
      <c r="T44" s="367"/>
      <c r="U44" s="371">
        <v>30</v>
      </c>
      <c r="V44" s="491">
        <v>21815423</v>
      </c>
      <c r="W44" s="491" t="s">
        <v>1176</v>
      </c>
      <c r="X44" s="369" t="s">
        <v>555</v>
      </c>
      <c r="Y44" s="369"/>
      <c r="Z44" s="369"/>
      <c r="AA44" s="369"/>
      <c r="AB44" s="473" t="s">
        <v>582</v>
      </c>
      <c r="AC44" s="369"/>
      <c r="AD44" s="369"/>
      <c r="AE44" s="370"/>
      <c r="AF44" s="370"/>
      <c r="AG44" s="370" t="s">
        <v>301</v>
      </c>
      <c r="AH44" s="473">
        <v>3</v>
      </c>
      <c r="AI44" s="473">
        <v>21</v>
      </c>
      <c r="AJ44" s="473">
        <v>50</v>
      </c>
      <c r="AK44" s="473">
        <v>23</v>
      </c>
      <c r="AL44" s="473">
        <v>30</v>
      </c>
      <c r="AM44" s="22">
        <f t="shared" si="0"/>
        <v>2</v>
      </c>
      <c r="AN44" s="104">
        <f t="shared" si="2"/>
        <v>0.90972222222222221</v>
      </c>
      <c r="AO44" s="104">
        <f t="shared" si="3"/>
        <v>0.97916666666666674</v>
      </c>
      <c r="AP44" s="22" t="str" cm="1">
        <f t="array" ref="AP44">IF(W44="","",IF(SUMPRODUCT((W44=$W$7:$W$2042)*(AH44=$AH$7:$AH$2042)*(AN44=$AN$7:$AN$2042)*(AO44=$AO$7:$AO$2042)*(ROW($W$7:$W$2042)&lt;&gt;ROW(W44))*((R44=0)*($R$7:$R$2042&gt;0)+(R44&gt;0)*($R$7:$R$2042=0)))&gt;0,"SALONES UNIDOS",IF(SUMPRODUCT((W44=$W$7:$W$2042)*(AH44=$AH$7:$AH$2042)*((AN44&lt;$AO$7:$AO$2042)*(AO44&gt;$AN$7:$AN$2042))*(ROW($W$7:$W$2042)&lt;&gt;ROW(W44)))&gt;0,"Cruzado","Sin cruce")))</f>
        <v>Sin cruce</v>
      </c>
      <c r="AQ44" s="104">
        <f t="shared" si="20"/>
        <v>0.90972222222222221</v>
      </c>
      <c r="AR44" s="104">
        <f t="shared" si="21"/>
        <v>0.97916666666666674</v>
      </c>
      <c r="AS44" s="22"/>
      <c r="AT44" s="22"/>
      <c r="AU44" s="358" t="str" cm="1">
        <f t="array" ref="AU44">IF(AB44="","",IF(SUMPRODUCT((AB44=$AB$7:$AB$511)*(AH44=$AH$7:$AH$511)*(AQ44=$AQ$7:$AQ$511)*(AR44=$AR$7:$AR$511)*(ROW($AB$7:$AB$511)&lt;&gt;ROW(AB44))*((R44=0)*($R$7:$R$511&gt;0)+(R44&gt;0)*($R$7:$R$511=0)))&gt;0,"SALONES UNIDOS",IF(SUMPRODUCT((AB44=$AB$7:$AB$511)*(AH44=$AH$7:$AH$511)*((AQ44&lt;$AR$7:$AR$511)*(AR44&gt;$AQ$7:$AQ$511))*(ROW($AB$7:$AB$511)&lt;&gt;ROW(AB44)))&gt;0,"Cruzado","Sin cruce")))</f>
        <v>Sin cruce</v>
      </c>
      <c r="AV44" s="358" t="str" cm="1">
        <f t="array" ref="AV44">IF(AD44="","",IF(SUMPRODUCT((AD44=$AD$7:$AD$511)*(AH44=$AH$7:$AH$511)*(AS44=$AS$7:$AS$511)*(AT44=$AT$7:$AT$511)*(ROW($AD$7:$AD$511)&lt;&gt;ROW(AD44))*((R44=0)*($R$7:$R$511&gt;0)+(R44&gt;0)*($R$7:$R$511=0)))&gt;0,"SALONES UNIDOS",IF(SUMPRODUCT((AD44=$AD$7:$AD$511)*(AH44=$AH$7:$AH$511)*((AS44&lt;$AT$7:$AT$511)*(AT44&gt;$AS$7:$AS$511))*(ROW($AD$7:$AD$511)&lt;&gt;ROW(AD44)))&gt;0,"Cruzado","Sin cruce")))</f>
        <v/>
      </c>
      <c r="AW44" s="104" t="str">
        <f t="shared" si="1"/>
        <v>EN1FILIALE</v>
      </c>
      <c r="AX44" s="104" t="str" cm="1">
        <f t="array" ref="AX44">IF(AW44="","",IF(SUMPRODUCT((AW44=$AW$7:$AW$2042)*(AH44=$AH$7:$AH$2042)*(AN44=$AN$7:$AN$2042)*(AO44=$AO$7:$AO$2042)*(ROW($AW$7:$AW$2042)&lt;&gt;ROW(AW44))*((R44=0)*($R$7:$R$2042&gt;0)+(R44&gt;0)*($R$7:$R$2042=0)))&gt;0,"SALONES UNIDOS",IF(SUMPRODUCT((AW44=$AW$7:$AW$2042)*(AH44=$AH$7:$AH$2042)*((AN44&lt;$AO$7:$AO$2042)*(AO44&gt;$AN$7:$AN$2042))*(ROW($AW$7:$AW$2042)&lt;&gt;ROW(AW44)))&gt;0,"Cruzado","Sin cruce")))</f>
        <v>Sin cruce</v>
      </c>
    </row>
    <row r="45" spans="2:50" s="6" customFormat="1" ht="19.8" hidden="1" customHeight="1" x14ac:dyDescent="0.25">
      <c r="B45" s="494" t="s">
        <v>314</v>
      </c>
      <c r="C45" s="369" t="s">
        <v>968</v>
      </c>
      <c r="D45" s="369">
        <v>20261</v>
      </c>
      <c r="E45" s="370" t="s">
        <v>276</v>
      </c>
      <c r="F45" s="370" t="s">
        <v>291</v>
      </c>
      <c r="G45" s="370" t="s">
        <v>285</v>
      </c>
      <c r="H45" s="370">
        <v>1</v>
      </c>
      <c r="I45" s="370" t="s">
        <v>290</v>
      </c>
      <c r="J45" s="370" t="s">
        <v>290</v>
      </c>
      <c r="K45" s="194" t="s">
        <v>565</v>
      </c>
      <c r="L45" s="369" t="s">
        <v>667</v>
      </c>
      <c r="M45" s="369" t="s">
        <v>362</v>
      </c>
      <c r="N45" s="369" t="s">
        <v>318</v>
      </c>
      <c r="O45" s="370" t="s">
        <v>315</v>
      </c>
      <c r="P45" s="369">
        <v>3</v>
      </c>
      <c r="Q45" s="369">
        <v>0</v>
      </c>
      <c r="R45" s="369">
        <v>3</v>
      </c>
      <c r="S45" s="369">
        <v>4</v>
      </c>
      <c r="T45" s="367"/>
      <c r="U45" s="371">
        <v>30</v>
      </c>
      <c r="V45" s="491">
        <v>21815423</v>
      </c>
      <c r="W45" s="491" t="s">
        <v>1176</v>
      </c>
      <c r="X45" s="369" t="s">
        <v>555</v>
      </c>
      <c r="Y45" s="369"/>
      <c r="Z45" s="369"/>
      <c r="AA45" s="369"/>
      <c r="AB45" s="369" t="s">
        <v>579</v>
      </c>
      <c r="AC45" s="369"/>
      <c r="AD45" s="369"/>
      <c r="AE45" s="370"/>
      <c r="AF45" s="370"/>
      <c r="AG45" s="370" t="s">
        <v>559</v>
      </c>
      <c r="AH45" s="369">
        <v>5</v>
      </c>
      <c r="AI45" s="369">
        <v>17</v>
      </c>
      <c r="AJ45" s="369">
        <v>40</v>
      </c>
      <c r="AK45" s="369">
        <v>20</v>
      </c>
      <c r="AL45" s="369">
        <v>10</v>
      </c>
      <c r="AM45" s="22">
        <f t="shared" si="0"/>
        <v>3</v>
      </c>
      <c r="AN45" s="104">
        <f t="shared" si="2"/>
        <v>0.73611111111111116</v>
      </c>
      <c r="AO45" s="104">
        <f t="shared" si="3"/>
        <v>0.84027777777777779</v>
      </c>
      <c r="AP45" s="22" t="str" cm="1">
        <f t="array" ref="AP45">IF(W45="","",IF(SUMPRODUCT((W45=$W$7:$W$2042)*(AH45=$AH$7:$AH$2042)*(AN45=$AN$7:$AN$2042)*(AO45=$AO$7:$AO$2042)*(ROW($W$7:$W$2042)&lt;&gt;ROW(W45))*((R45=0)*($R$7:$R$2042&gt;0)+(R45&gt;0)*($R$7:$R$2042=0)))&gt;0,"SALONES UNIDOS",IF(SUMPRODUCT((W45=$W$7:$W$2042)*(AH45=$AH$7:$AH$2042)*((AN45&lt;$AO$7:$AO$2042)*(AO45&gt;$AN$7:$AN$2042))*(ROW($W$7:$W$2042)&lt;&gt;ROW(W45)))&gt;0,"Cruzado","Sin cruce")))</f>
        <v>Sin cruce</v>
      </c>
      <c r="AQ45" s="104">
        <f t="shared" si="20"/>
        <v>0.73611111111111116</v>
      </c>
      <c r="AR45" s="104">
        <f t="shared" si="21"/>
        <v>0.84027777777777779</v>
      </c>
      <c r="AS45" s="22"/>
      <c r="AT45" s="22"/>
      <c r="AU45" s="358" t="str" cm="1">
        <f t="array" ref="AU45">IF(AB45="","",IF(SUMPRODUCT((AB45=$AB$7:$AB$511)*(AH45=$AH$7:$AH$511)*(AQ45=$AQ$7:$AQ$511)*(AR45=$AR$7:$AR$511)*(ROW($AB$7:$AB$511)&lt;&gt;ROW(AB45))*((R45=0)*($R$7:$R$511&gt;0)+(R45&gt;0)*($R$7:$R$511=0)))&gt;0,"SALONES UNIDOS",IF(SUMPRODUCT((AB45=$AB$7:$AB$511)*(AH45=$AH$7:$AH$511)*((AQ45&lt;$AR$7:$AR$511)*(AR45&gt;$AQ$7:$AQ$511))*(ROW($AB$7:$AB$511)&lt;&gt;ROW(AB45)))&gt;0,"Cruzado","Sin cruce")))</f>
        <v>Sin cruce</v>
      </c>
      <c r="AV45" s="358" t="str" cm="1">
        <f t="array" ref="AV45">IF(AD45="","",IF(SUMPRODUCT((AD45=$AD$7:$AD$511)*(AH45=$AH$7:$AH$511)*(AS45=$AS$7:$AS$511)*(AT45=$AT$7:$AT$511)*(ROW($AD$7:$AD$511)&lt;&gt;ROW(AD45))*((R45=0)*($R$7:$R$511&gt;0)+(R45&gt;0)*($R$7:$R$511=0)))&gt;0,"SALONES UNIDOS",IF(SUMPRODUCT((AD45=$AD$7:$AD$511)*(AH45=$AH$7:$AH$511)*((AS45&lt;$AT$7:$AT$511)*(AT45&gt;$AS$7:$AS$511))*(ROW($AD$7:$AD$511)&lt;&gt;ROW(AD45)))&gt;0,"Cruzado","Sin cruce")))</f>
        <v/>
      </c>
      <c r="AW45" s="104" t="str">
        <f t="shared" si="1"/>
        <v>EN1FILIALE</v>
      </c>
      <c r="AX45" s="104" t="str" cm="1">
        <f t="array" ref="AX45">IF(AW45="","",IF(SUMPRODUCT((AW45=$AW$7:$AW$2042)*(AH45=$AH$7:$AH$2042)*(AN45=$AN$7:$AN$2042)*(AO45=$AO$7:$AO$2042)*(ROW($AW$7:$AW$2042)&lt;&gt;ROW(AW45))*((R45=0)*($R$7:$R$2042&gt;0)+(R45&gt;0)*($R$7:$R$2042=0)))&gt;0,"SALONES UNIDOS",IF(SUMPRODUCT((AW45=$AW$7:$AW$2042)*(AH45=$AH$7:$AH$2042)*((AN45&lt;$AO$7:$AO$2042)*(AO45&gt;$AN$7:$AN$2042))*(ROW($AW$7:$AW$2042)&lt;&gt;ROW(AW45)))&gt;0,"Cruzado","Sin cruce")))</f>
        <v>Sin cruce</v>
      </c>
    </row>
    <row r="46" spans="2:50" s="6" customFormat="1" ht="19.8" hidden="1" customHeight="1" x14ac:dyDescent="0.25">
      <c r="B46" s="494" t="s">
        <v>314</v>
      </c>
      <c r="C46" s="369" t="s">
        <v>968</v>
      </c>
      <c r="D46" s="369">
        <v>20261</v>
      </c>
      <c r="E46" s="370" t="s">
        <v>276</v>
      </c>
      <c r="F46" s="370" t="s">
        <v>291</v>
      </c>
      <c r="G46" s="370" t="s">
        <v>285</v>
      </c>
      <c r="H46" s="370">
        <v>1</v>
      </c>
      <c r="I46" s="370" t="s">
        <v>290</v>
      </c>
      <c r="J46" s="370" t="s">
        <v>290</v>
      </c>
      <c r="K46" s="194" t="s">
        <v>566</v>
      </c>
      <c r="L46" s="369" t="s">
        <v>567</v>
      </c>
      <c r="M46" s="369" t="s">
        <v>362</v>
      </c>
      <c r="N46" s="369" t="s">
        <v>318</v>
      </c>
      <c r="O46" s="370" t="s">
        <v>315</v>
      </c>
      <c r="P46" s="369">
        <v>3</v>
      </c>
      <c r="Q46" s="369">
        <v>2</v>
      </c>
      <c r="R46" s="369">
        <v>5</v>
      </c>
      <c r="S46" s="369">
        <v>4</v>
      </c>
      <c r="T46" s="367"/>
      <c r="U46" s="371">
        <v>30</v>
      </c>
      <c r="V46" s="472">
        <f>VLOOKUP(W46,Hoja3!A:B,2,FALSE)</f>
        <v>44371485</v>
      </c>
      <c r="W46" s="472" t="s">
        <v>9</v>
      </c>
      <c r="X46" s="369" t="s">
        <v>555</v>
      </c>
      <c r="Y46" s="369"/>
      <c r="Z46" s="369"/>
      <c r="AA46" s="369"/>
      <c r="AB46" s="369" t="s">
        <v>582</v>
      </c>
      <c r="AC46" s="369"/>
      <c r="AD46" s="369"/>
      <c r="AE46" s="370"/>
      <c r="AF46" s="370"/>
      <c r="AG46" s="370" t="s">
        <v>319</v>
      </c>
      <c r="AH46" s="473">
        <v>1</v>
      </c>
      <c r="AI46" s="473">
        <v>18</v>
      </c>
      <c r="AJ46" s="473">
        <v>30</v>
      </c>
      <c r="AK46" s="473">
        <v>22</v>
      </c>
      <c r="AL46" s="473">
        <v>40</v>
      </c>
      <c r="AM46" s="22">
        <f t="shared" si="0"/>
        <v>5</v>
      </c>
      <c r="AN46" s="104">
        <f t="shared" si="2"/>
        <v>0.77083333333333337</v>
      </c>
      <c r="AO46" s="104">
        <f t="shared" si="3"/>
        <v>0.94444444444444442</v>
      </c>
      <c r="AP46" s="22" t="str" cm="1">
        <f t="array" ref="AP46">IF(W46="","",IF(SUMPRODUCT((W46=$W$7:$W$2042)*(AH46=$AH$7:$AH$2042)*(AN46=$AN$7:$AN$2042)*(AO46=$AO$7:$AO$2042)*(ROW($W$7:$W$2042)&lt;&gt;ROW(W46))*((R46=0)*($R$7:$R$2042&gt;0)+(R46&gt;0)*($R$7:$R$2042=0)))&gt;0,"SALONES UNIDOS",IF(SUMPRODUCT((W46=$W$7:$W$2042)*(AH46=$AH$7:$AH$2042)*((AN46&lt;$AO$7:$AO$2042)*(AO46&gt;$AN$7:$AN$2042))*(ROW($W$7:$W$2042)&lt;&gt;ROW(W46)))&gt;0,"Cruzado","Sin cruce")))</f>
        <v>Sin cruce</v>
      </c>
      <c r="AQ46" s="104">
        <f t="shared" si="20"/>
        <v>0.77083333333333337</v>
      </c>
      <c r="AR46" s="104">
        <f t="shared" si="21"/>
        <v>0.94444444444444442</v>
      </c>
      <c r="AS46" s="22"/>
      <c r="AT46" s="22"/>
      <c r="AU46" s="358" t="str" cm="1">
        <f t="array" ref="AU46">IF(AB46="","",IF(SUMPRODUCT((AB46=$AB$7:$AB$511)*(AH46=$AH$7:$AH$511)*(AQ46=$AQ$7:$AQ$511)*(AR46=$AR$7:$AR$511)*(ROW($AB$7:$AB$511)&lt;&gt;ROW(AB46))*((R46=0)*($R$7:$R$511&gt;0)+(R46&gt;0)*($R$7:$R$511=0)))&gt;0,"SALONES UNIDOS",IF(SUMPRODUCT((AB46=$AB$7:$AB$511)*(AH46=$AH$7:$AH$511)*((AQ46&lt;$AR$7:$AR$511)*(AR46&gt;$AQ$7:$AQ$511))*(ROW($AB$7:$AB$511)&lt;&gt;ROW(AB46)))&gt;0,"Cruzado","Sin cruce")))</f>
        <v>Sin cruce</v>
      </c>
      <c r="AV46" s="358" t="str" cm="1">
        <f t="array" ref="AV46">IF(AD46="","",IF(SUMPRODUCT((AD46=$AD$7:$AD$511)*(AH46=$AH$7:$AH$511)*(AS46=$AS$7:$AS$511)*(AT46=$AT$7:$AT$511)*(ROW($AD$7:$AD$511)&lt;&gt;ROW(AD46))*((R46=0)*($R$7:$R$511&gt;0)+(R46&gt;0)*($R$7:$R$511=0)))&gt;0,"SALONES UNIDOS",IF(SUMPRODUCT((AD46=$AD$7:$AD$511)*(AH46=$AH$7:$AH$511)*((AS46&lt;$AT$7:$AT$511)*(AT46&gt;$AS$7:$AS$511))*(ROW($AD$7:$AD$511)&lt;&gt;ROW(AD46)))&gt;0,"Cruzado","Sin cruce")))</f>
        <v/>
      </c>
      <c r="AW46" s="104" t="str">
        <f t="shared" si="1"/>
        <v>EN1FILIALE</v>
      </c>
      <c r="AX46" s="104" t="str" cm="1">
        <f t="array" ref="AX46">IF(AW46="","",IF(SUMPRODUCT((AW46=$AW$7:$AW$2042)*(AH46=$AH$7:$AH$2042)*(AN46=$AN$7:$AN$2042)*(AO46=$AO$7:$AO$2042)*(ROW($AW$7:$AW$2042)&lt;&gt;ROW(AW46))*((R46=0)*($R$7:$R$2042&gt;0)+(R46&gt;0)*($R$7:$R$2042=0)))&gt;0,"SALONES UNIDOS",IF(SUMPRODUCT((AW46=$AW$7:$AW$2042)*(AH46=$AH$7:$AH$2042)*((AN46&lt;$AO$7:$AO$2042)*(AO46&gt;$AN$7:$AN$2042))*(ROW($AW$7:$AW$2042)&lt;&gt;ROW(AW46)))&gt;0,"Cruzado","Sin cruce")))</f>
        <v>Sin cruce</v>
      </c>
    </row>
    <row r="47" spans="2:50" s="6" customFormat="1" ht="19.8" hidden="1" customHeight="1" x14ac:dyDescent="0.25">
      <c r="B47" s="494" t="s">
        <v>314</v>
      </c>
      <c r="C47" s="369" t="s">
        <v>968</v>
      </c>
      <c r="D47" s="369">
        <v>20261</v>
      </c>
      <c r="E47" s="370" t="s">
        <v>276</v>
      </c>
      <c r="F47" s="370" t="s">
        <v>291</v>
      </c>
      <c r="G47" s="370" t="s">
        <v>285</v>
      </c>
      <c r="H47" s="370">
        <v>1</v>
      </c>
      <c r="I47" s="370" t="s">
        <v>290</v>
      </c>
      <c r="J47" s="370" t="s">
        <v>290</v>
      </c>
      <c r="K47" s="194" t="s">
        <v>568</v>
      </c>
      <c r="L47" s="369" t="s">
        <v>569</v>
      </c>
      <c r="M47" s="369" t="s">
        <v>362</v>
      </c>
      <c r="N47" s="369" t="s">
        <v>318</v>
      </c>
      <c r="O47" s="370" t="s">
        <v>315</v>
      </c>
      <c r="P47" s="369">
        <v>3</v>
      </c>
      <c r="Q47" s="369">
        <v>2</v>
      </c>
      <c r="R47" s="369">
        <v>5</v>
      </c>
      <c r="S47" s="369">
        <v>4</v>
      </c>
      <c r="T47" s="367"/>
      <c r="U47" s="371">
        <v>30</v>
      </c>
      <c r="V47" s="472">
        <f>VLOOKUP(W47,Hoja3!A:B,2,FALSE)</f>
        <v>41222348</v>
      </c>
      <c r="W47" s="472" t="s">
        <v>64</v>
      </c>
      <c r="X47" s="369" t="s">
        <v>555</v>
      </c>
      <c r="Y47" s="369"/>
      <c r="Z47" s="369"/>
      <c r="AA47" s="369"/>
      <c r="AB47" s="369" t="s">
        <v>583</v>
      </c>
      <c r="AC47" s="369"/>
      <c r="AD47" s="369"/>
      <c r="AE47" s="370"/>
      <c r="AF47" s="370"/>
      <c r="AG47" s="370" t="s">
        <v>319</v>
      </c>
      <c r="AH47" s="473">
        <v>4</v>
      </c>
      <c r="AI47" s="473">
        <v>17</v>
      </c>
      <c r="AJ47" s="473">
        <v>40</v>
      </c>
      <c r="AK47" s="473">
        <v>21</v>
      </c>
      <c r="AL47" s="473">
        <v>50</v>
      </c>
      <c r="AM47" s="22">
        <f t="shared" si="0"/>
        <v>5</v>
      </c>
      <c r="AN47" s="104">
        <f t="shared" si="2"/>
        <v>0.73611111111111116</v>
      </c>
      <c r="AO47" s="104">
        <f t="shared" si="3"/>
        <v>0.90972222222222221</v>
      </c>
      <c r="AP47" s="22" t="str" cm="1">
        <f t="array" ref="AP47">IF(W47="","",IF(SUMPRODUCT((W47=$W$7:$W$2042)*(AH47=$AH$7:$AH$2042)*(AN47=$AN$7:$AN$2042)*(AO47=$AO$7:$AO$2042)*(ROW($W$7:$W$2042)&lt;&gt;ROW(W47))*((R47=0)*($R$7:$R$2042&gt;0)+(R47&gt;0)*($R$7:$R$2042=0)))&gt;0,"SALONES UNIDOS",IF(SUMPRODUCT((W47=$W$7:$W$2042)*(AH47=$AH$7:$AH$2042)*((AN47&lt;$AO$7:$AO$2042)*(AO47&gt;$AN$7:$AN$2042))*(ROW($W$7:$W$2042)&lt;&gt;ROW(W47)))&gt;0,"Cruzado","Sin cruce")))</f>
        <v>Sin cruce</v>
      </c>
      <c r="AQ47" s="104">
        <f t="shared" si="20"/>
        <v>0.73611111111111116</v>
      </c>
      <c r="AR47" s="104">
        <f t="shared" si="21"/>
        <v>0.90972222222222221</v>
      </c>
      <c r="AS47" s="22"/>
      <c r="AT47" s="22"/>
      <c r="AU47" s="358" t="str" cm="1">
        <f t="array" ref="AU47">IF(AB47="","",IF(SUMPRODUCT((AB47=$AB$7:$AB$511)*(AH47=$AH$7:$AH$511)*(AQ47=$AQ$7:$AQ$511)*(AR47=$AR$7:$AR$511)*(ROW($AB$7:$AB$511)&lt;&gt;ROW(AB47))*((R47=0)*($R$7:$R$511&gt;0)+(R47&gt;0)*($R$7:$R$511=0)))&gt;0,"SALONES UNIDOS",IF(SUMPRODUCT((AB47=$AB$7:$AB$511)*(AH47=$AH$7:$AH$511)*((AQ47&lt;$AR$7:$AR$511)*(AR47&gt;$AQ$7:$AQ$511))*(ROW($AB$7:$AB$511)&lt;&gt;ROW(AB47)))&gt;0,"Cruzado","Sin cruce")))</f>
        <v>Sin cruce</v>
      </c>
      <c r="AV47" s="358" t="str" cm="1">
        <f t="array" ref="AV47">IF(AD47="","",IF(SUMPRODUCT((AD47=$AD$7:$AD$511)*(AH47=$AH$7:$AH$511)*(AS47=$AS$7:$AS$511)*(AT47=$AT$7:$AT$511)*(ROW($AD$7:$AD$511)&lt;&gt;ROW(AD47))*((R47=0)*($R$7:$R$511&gt;0)+(R47&gt;0)*($R$7:$R$511=0)))&gt;0,"SALONES UNIDOS",IF(SUMPRODUCT((AD47=$AD$7:$AD$511)*(AH47=$AH$7:$AH$511)*((AS47&lt;$AT$7:$AT$511)*(AT47&gt;$AS$7:$AS$511))*(ROW($AD$7:$AD$511)&lt;&gt;ROW(AD47)))&gt;0,"Cruzado","Sin cruce")))</f>
        <v/>
      </c>
      <c r="AW47" s="104" t="str">
        <f t="shared" si="1"/>
        <v>EN1FILIALE</v>
      </c>
      <c r="AX47" s="104" t="str" cm="1">
        <f t="array" ref="AX47">IF(AW47="","",IF(SUMPRODUCT((AW47=$AW$7:$AW$2042)*(AH47=$AH$7:$AH$2042)*(AN47=$AN$7:$AN$2042)*(AO47=$AO$7:$AO$2042)*(ROW($AW$7:$AW$2042)&lt;&gt;ROW(AW47))*((R47=0)*($R$7:$R$2042&gt;0)+(R47&gt;0)*($R$7:$R$2042=0)))&gt;0,"SALONES UNIDOS",IF(SUMPRODUCT((AW47=$AW$7:$AW$2042)*(AH47=$AH$7:$AH$2042)*((AN47&lt;$AO$7:$AO$2042)*(AO47&gt;$AN$7:$AN$2042))*(ROW($AW$7:$AW$2042)&lt;&gt;ROW(AW47)))&gt;0,"Cruzado","Sin cruce")))</f>
        <v>Sin cruce</v>
      </c>
    </row>
    <row r="48" spans="2:50" s="6" customFormat="1" ht="19.8" hidden="1" customHeight="1" x14ac:dyDescent="0.25">
      <c r="B48" s="494" t="s">
        <v>314</v>
      </c>
      <c r="C48" s="369" t="s">
        <v>968</v>
      </c>
      <c r="D48" s="369">
        <v>20261</v>
      </c>
      <c r="E48" s="370" t="s">
        <v>276</v>
      </c>
      <c r="F48" s="370" t="s">
        <v>291</v>
      </c>
      <c r="G48" s="370" t="s">
        <v>285</v>
      </c>
      <c r="H48" s="370">
        <v>2</v>
      </c>
      <c r="I48" s="370" t="s">
        <v>278</v>
      </c>
      <c r="J48" s="370" t="s">
        <v>278</v>
      </c>
      <c r="K48" s="194" t="s">
        <v>584</v>
      </c>
      <c r="L48" s="369" t="s">
        <v>798</v>
      </c>
      <c r="M48" s="369" t="s">
        <v>362</v>
      </c>
      <c r="N48" s="369" t="s">
        <v>318</v>
      </c>
      <c r="O48" s="370" t="s">
        <v>315</v>
      </c>
      <c r="P48" s="369">
        <v>2</v>
      </c>
      <c r="Q48" s="369">
        <v>2</v>
      </c>
      <c r="R48" s="369">
        <v>4</v>
      </c>
      <c r="S48" s="369">
        <v>3</v>
      </c>
      <c r="T48" s="367"/>
      <c r="U48" s="371">
        <v>34</v>
      </c>
      <c r="V48" s="370">
        <v>492535</v>
      </c>
      <c r="W48" s="370" t="s">
        <v>502</v>
      </c>
      <c r="X48" s="369" t="s">
        <v>555</v>
      </c>
      <c r="Y48" s="369"/>
      <c r="Z48" s="370"/>
      <c r="AA48" s="370"/>
      <c r="AB48" s="370" t="s">
        <v>585</v>
      </c>
      <c r="AC48" s="370"/>
      <c r="AD48" s="369"/>
      <c r="AE48" s="370"/>
      <c r="AF48" s="370"/>
      <c r="AG48" s="370" t="s">
        <v>319</v>
      </c>
      <c r="AH48" s="369">
        <v>4</v>
      </c>
      <c r="AI48" s="369">
        <v>14</v>
      </c>
      <c r="AJ48" s="369">
        <v>20</v>
      </c>
      <c r="AK48" s="369">
        <v>17</v>
      </c>
      <c r="AL48" s="369">
        <v>40</v>
      </c>
      <c r="AM48" s="22">
        <f t="shared" si="0"/>
        <v>4</v>
      </c>
      <c r="AN48" s="104">
        <f t="shared" si="2"/>
        <v>0.59722222222222221</v>
      </c>
      <c r="AO48" s="104">
        <f t="shared" si="3"/>
        <v>0.73611111111111116</v>
      </c>
      <c r="AP48" s="22" t="str" cm="1">
        <f t="array" ref="AP48">IF(W48="","",IF(SUMPRODUCT((W48=$W$7:$W$2042)*(AH48=$AH$7:$AH$2042)*(AN48=$AN$7:$AN$2042)*(AO48=$AO$7:$AO$2042)*(ROW($W$7:$W$2042)&lt;&gt;ROW(W48))*((R48=0)*($R$7:$R$2042&gt;0)+(R48&gt;0)*($R$7:$R$2042=0)))&gt;0,"SALONES UNIDOS",IF(SUMPRODUCT((W48=$W$7:$W$2042)*(AH48=$AH$7:$AH$2042)*((AN48&lt;$AO$7:$AO$2042)*(AO48&gt;$AN$7:$AN$2042))*(ROW($W$7:$W$2042)&lt;&gt;ROW(W48)))&gt;0,"Cruzado","Sin cruce")))</f>
        <v>Sin cruce</v>
      </c>
      <c r="AQ48" s="104">
        <f t="shared" si="20"/>
        <v>0.59722222222222221</v>
      </c>
      <c r="AR48" s="104">
        <f t="shared" si="21"/>
        <v>0.73611111111111116</v>
      </c>
      <c r="AS48" s="22"/>
      <c r="AT48" s="22"/>
      <c r="AU48" s="358" t="str" cm="1">
        <f t="array" ref="AU48">IF(AB48="","",IF(SUMPRODUCT((AB48=$AB$7:$AB$511)*(AH48=$AH$7:$AH$511)*(AQ48=$AQ$7:$AQ$511)*(AR48=$AR$7:$AR$511)*(ROW($AB$7:$AB$511)&lt;&gt;ROW(AB48))*((R48=0)*($R$7:$R$511&gt;0)+(R48&gt;0)*($R$7:$R$511=0)))&gt;0,"SALONES UNIDOS",IF(SUMPRODUCT((AB48=$AB$7:$AB$511)*(AH48=$AH$7:$AH$511)*((AQ48&lt;$AR$7:$AR$511)*(AR48&gt;$AQ$7:$AQ$511))*(ROW($AB$7:$AB$511)&lt;&gt;ROW(AB48)))&gt;0,"Cruzado","Sin cruce")))</f>
        <v>Sin cruce</v>
      </c>
      <c r="AV48" s="358" t="str" cm="1">
        <f t="array" ref="AV48">IF(AD48="","",IF(SUMPRODUCT((AD48=$AD$7:$AD$511)*(AH48=$AH$7:$AH$511)*(AS48=$AS$7:$AS$511)*(AT48=$AT$7:$AT$511)*(ROW($AD$7:$AD$511)&lt;&gt;ROW(AD48))*((R48=0)*($R$7:$R$511&gt;0)+(R48&gt;0)*($R$7:$R$511=0)))&gt;0,"SALONES UNIDOS",IF(SUMPRODUCT((AD48=$AD$7:$AD$511)*(AH48=$AH$7:$AH$511)*((AS48&lt;$AT$7:$AT$511)*(AT48&gt;$AS$7:$AS$511))*(ROW($AD$7:$AD$511)&lt;&gt;ROW(AD48)))&gt;0,"Cruzado","Sin cruce")))</f>
        <v/>
      </c>
      <c r="AW48" s="104" t="str">
        <f t="shared" si="1"/>
        <v>EN2FILIALA</v>
      </c>
      <c r="AX48" s="104" t="str" cm="1">
        <f t="array" ref="AX48">IF(AW48="","",IF(SUMPRODUCT((AW48=$AW$7:$AW$2042)*(AH48=$AH$7:$AH$2042)*(AN48=$AN$7:$AN$2042)*(AO48=$AO$7:$AO$2042)*(ROW($AW$7:$AW$2042)&lt;&gt;ROW(AW48))*((R48=0)*($R$7:$R$2042&gt;0)+(R48&gt;0)*($R$7:$R$2042=0)))&gt;0,"SALONES UNIDOS",IF(SUMPRODUCT((AW48=$AW$7:$AW$2042)*(AH48=$AH$7:$AH$2042)*((AN48&lt;$AO$7:$AO$2042)*(AO48&gt;$AN$7:$AN$2042))*(ROW($AW$7:$AW$2042)&lt;&gt;ROW(AW48)))&gt;0,"Cruzado","Sin cruce")))</f>
        <v>Sin cruce</v>
      </c>
    </row>
    <row r="49" spans="2:50" s="6" customFormat="1" ht="19.8" hidden="1" customHeight="1" x14ac:dyDescent="0.25">
      <c r="B49" s="494" t="s">
        <v>314</v>
      </c>
      <c r="C49" s="369" t="s">
        <v>968</v>
      </c>
      <c r="D49" s="369">
        <v>20261</v>
      </c>
      <c r="E49" s="370" t="s">
        <v>276</v>
      </c>
      <c r="F49" s="370" t="s">
        <v>291</v>
      </c>
      <c r="G49" s="370" t="s">
        <v>285</v>
      </c>
      <c r="H49" s="370">
        <v>2</v>
      </c>
      <c r="I49" s="370" t="s">
        <v>278</v>
      </c>
      <c r="J49" s="370" t="s">
        <v>278</v>
      </c>
      <c r="K49" s="194" t="s">
        <v>410</v>
      </c>
      <c r="L49" s="369" t="s">
        <v>976</v>
      </c>
      <c r="M49" s="369" t="s">
        <v>324</v>
      </c>
      <c r="N49" s="369" t="s">
        <v>318</v>
      </c>
      <c r="O49" s="370" t="s">
        <v>315</v>
      </c>
      <c r="P49" s="369">
        <v>3</v>
      </c>
      <c r="Q49" s="369">
        <v>0</v>
      </c>
      <c r="R49" s="369">
        <v>3</v>
      </c>
      <c r="S49" s="369">
        <v>4</v>
      </c>
      <c r="T49" s="367"/>
      <c r="U49" s="371">
        <v>30</v>
      </c>
      <c r="V49" s="370">
        <v>21558261</v>
      </c>
      <c r="W49" s="370" t="s">
        <v>113</v>
      </c>
      <c r="X49" s="369" t="s">
        <v>555</v>
      </c>
      <c r="Y49" s="369"/>
      <c r="Z49" s="370"/>
      <c r="AA49" s="370"/>
      <c r="AB49" s="370" t="s">
        <v>585</v>
      </c>
      <c r="AC49" s="370"/>
      <c r="AD49" s="369"/>
      <c r="AE49" s="370"/>
      <c r="AF49" s="370"/>
      <c r="AG49" s="370" t="s">
        <v>559</v>
      </c>
      <c r="AH49" s="369">
        <v>2</v>
      </c>
      <c r="AI49" s="369">
        <v>7</v>
      </c>
      <c r="AJ49" s="369">
        <v>40</v>
      </c>
      <c r="AK49" s="369">
        <v>10</v>
      </c>
      <c r="AL49" s="369">
        <v>10</v>
      </c>
      <c r="AM49" s="22">
        <f t="shared" si="0"/>
        <v>3</v>
      </c>
      <c r="AN49" s="104">
        <f t="shared" si="2"/>
        <v>0.31944444444444448</v>
      </c>
      <c r="AO49" s="104">
        <f t="shared" si="3"/>
        <v>0.4236111111111111</v>
      </c>
      <c r="AP49" s="22" t="str" cm="1">
        <f t="array" ref="AP49">IF(W49="","",IF(SUMPRODUCT((W49=$W$7:$W$2042)*(AH49=$AH$7:$AH$2042)*(AN49=$AN$7:$AN$2042)*(AO49=$AO$7:$AO$2042)*(ROW($W$7:$W$2042)&lt;&gt;ROW(W49))*((R49=0)*($R$7:$R$2042&gt;0)+(R49&gt;0)*($R$7:$R$2042=0)))&gt;0,"SALONES UNIDOS",IF(SUMPRODUCT((W49=$W$7:$W$2042)*(AH49=$AH$7:$AH$2042)*((AN49&lt;$AO$7:$AO$2042)*(AO49&gt;$AN$7:$AN$2042))*(ROW($W$7:$W$2042)&lt;&gt;ROW(W49)))&gt;0,"Cruzado","Sin cruce")))</f>
        <v>Sin cruce</v>
      </c>
      <c r="AQ49" s="104">
        <f t="shared" si="20"/>
        <v>0.31944444444444448</v>
      </c>
      <c r="AR49" s="104">
        <f t="shared" si="21"/>
        <v>0.4236111111111111</v>
      </c>
      <c r="AS49" s="22"/>
      <c r="AT49" s="22"/>
      <c r="AU49" s="358" t="str" cm="1">
        <f t="array" ref="AU49">IF(AB49="","",IF(SUMPRODUCT((AB49=$AB$7:$AB$511)*(AH49=$AH$7:$AH$511)*(AQ49=$AQ$7:$AQ$511)*(AR49=$AR$7:$AR$511)*(ROW($AB$7:$AB$511)&lt;&gt;ROW(AB49))*((R49=0)*($R$7:$R$511&gt;0)+(R49&gt;0)*($R$7:$R$511=0)))&gt;0,"SALONES UNIDOS",IF(SUMPRODUCT((AB49=$AB$7:$AB$511)*(AH49=$AH$7:$AH$511)*((AQ49&lt;$AR$7:$AR$511)*(AR49&gt;$AQ$7:$AQ$511))*(ROW($AB$7:$AB$511)&lt;&gt;ROW(AB49)))&gt;0,"Cruzado","Sin cruce")))</f>
        <v>Sin cruce</v>
      </c>
      <c r="AV49" s="358" t="str" cm="1">
        <f t="array" ref="AV49">IF(AD49="","",IF(SUMPRODUCT((AD49=$AD$7:$AD$511)*(AH49=$AH$7:$AH$511)*(AS49=$AS$7:$AS$511)*(AT49=$AT$7:$AT$511)*(ROW($AD$7:$AD$511)&lt;&gt;ROW(AD49))*((R49=0)*($R$7:$R$511&gt;0)+(R49&gt;0)*($R$7:$R$511=0)))&gt;0,"SALONES UNIDOS",IF(SUMPRODUCT((AD49=$AD$7:$AD$511)*(AH49=$AH$7:$AH$511)*((AS49&lt;$AT$7:$AT$511)*(AT49&gt;$AS$7:$AS$511))*(ROW($AD$7:$AD$511)&lt;&gt;ROW(AD49)))&gt;0,"Cruzado","Sin cruce")))</f>
        <v/>
      </c>
      <c r="AW49" s="104" t="str">
        <f t="shared" si="1"/>
        <v>EN2FILIALA</v>
      </c>
      <c r="AX49" s="104" t="str" cm="1">
        <f t="array" ref="AX49">IF(AW49="","",IF(SUMPRODUCT((AW49=$AW$7:$AW$2042)*(AH49=$AH$7:$AH$2042)*(AN49=$AN$7:$AN$2042)*(AO49=$AO$7:$AO$2042)*(ROW($AW$7:$AW$2042)&lt;&gt;ROW(AW49))*((R49=0)*($R$7:$R$2042&gt;0)+(R49&gt;0)*($R$7:$R$2042=0)))&gt;0,"SALONES UNIDOS",IF(SUMPRODUCT((AW49=$AW$7:$AW$2042)*(AH49=$AH$7:$AH$2042)*((AN49&lt;$AO$7:$AO$2042)*(AO49&gt;$AN$7:$AN$2042))*(ROW($AW$7:$AW$2042)&lt;&gt;ROW(AW49)))&gt;0,"Cruzado","Sin cruce")))</f>
        <v>Sin cruce</v>
      </c>
    </row>
    <row r="50" spans="2:50" s="6" customFormat="1" ht="19.8" hidden="1" customHeight="1" x14ac:dyDescent="0.25">
      <c r="B50" s="494" t="s">
        <v>314</v>
      </c>
      <c r="C50" s="369" t="s">
        <v>968</v>
      </c>
      <c r="D50" s="369">
        <v>20261</v>
      </c>
      <c r="E50" s="370" t="s">
        <v>276</v>
      </c>
      <c r="F50" s="370" t="s">
        <v>291</v>
      </c>
      <c r="G50" s="370" t="s">
        <v>285</v>
      </c>
      <c r="H50" s="370">
        <v>2</v>
      </c>
      <c r="I50" s="370" t="s">
        <v>552</v>
      </c>
      <c r="J50" s="370" t="s">
        <v>278</v>
      </c>
      <c r="K50" s="194" t="s">
        <v>410</v>
      </c>
      <c r="L50" s="369" t="s">
        <v>976</v>
      </c>
      <c r="M50" s="369" t="s">
        <v>324</v>
      </c>
      <c r="N50" s="369" t="s">
        <v>318</v>
      </c>
      <c r="O50" s="370" t="s">
        <v>315</v>
      </c>
      <c r="P50" s="369">
        <v>0</v>
      </c>
      <c r="Q50" s="369">
        <v>2</v>
      </c>
      <c r="R50" s="369">
        <v>2</v>
      </c>
      <c r="S50" s="369">
        <v>4</v>
      </c>
      <c r="T50" s="367"/>
      <c r="U50" s="371">
        <v>15</v>
      </c>
      <c r="V50" s="370">
        <v>21558261</v>
      </c>
      <c r="W50" s="370" t="s">
        <v>113</v>
      </c>
      <c r="X50" s="369" t="s">
        <v>555</v>
      </c>
      <c r="Y50" s="369"/>
      <c r="Z50" s="370"/>
      <c r="AA50" s="370"/>
      <c r="AB50" s="366"/>
      <c r="AC50" s="370"/>
      <c r="AD50" s="369" t="s">
        <v>586</v>
      </c>
      <c r="AE50" s="370"/>
      <c r="AF50" s="370"/>
      <c r="AG50" s="370" t="s">
        <v>301</v>
      </c>
      <c r="AH50" s="369">
        <v>2</v>
      </c>
      <c r="AI50" s="369">
        <v>10</v>
      </c>
      <c r="AJ50" s="369">
        <v>10</v>
      </c>
      <c r="AK50" s="369">
        <v>11</v>
      </c>
      <c r="AL50" s="369">
        <v>50</v>
      </c>
      <c r="AM50" s="22">
        <f t="shared" si="0"/>
        <v>2</v>
      </c>
      <c r="AN50" s="104">
        <f t="shared" si="2"/>
        <v>0.4236111111111111</v>
      </c>
      <c r="AO50" s="104">
        <f t="shared" si="3"/>
        <v>0.49305555555555552</v>
      </c>
      <c r="AP50" s="22" t="str" cm="1">
        <f t="array" ref="AP50">IF(W50="","",IF(SUMPRODUCT((W50=$W$7:$W$2042)*(AH50=$AH$7:$AH$2042)*(AN50=$AN$7:$AN$2042)*(AO50=$AO$7:$AO$2042)*(ROW($W$7:$W$2042)&lt;&gt;ROW(W50))*((R50=0)*($R$7:$R$2042&gt;0)+(R50&gt;0)*($R$7:$R$2042=0)))&gt;0,"SALONES UNIDOS",IF(SUMPRODUCT((W50=$W$7:$W$2042)*(AH50=$AH$7:$AH$2042)*((AN50&lt;$AO$7:$AO$2042)*(AO50&gt;$AN$7:$AN$2042))*(ROW($W$7:$W$2042)&lt;&gt;ROW(W50)))&gt;0,"Cruzado","Sin cruce")))</f>
        <v>Sin cruce</v>
      </c>
      <c r="AQ50" s="22"/>
      <c r="AR50" s="22"/>
      <c r="AS50" s="104">
        <f t="shared" ref="AS50:AS51" si="22">AN50</f>
        <v>0.4236111111111111</v>
      </c>
      <c r="AT50" s="104">
        <f t="shared" ref="AT50:AT51" si="23">AO50</f>
        <v>0.49305555555555552</v>
      </c>
      <c r="AU50" s="358" t="str" cm="1">
        <f t="array" ref="AU50">IF(AB50="","",IF(SUMPRODUCT((AB50=$AB$7:$AB$511)*(AH50=$AH$7:$AH$511)*(AQ50=$AQ$7:$AQ$511)*(AR50=$AR$7:$AR$511)*(ROW($AB$7:$AB$511)&lt;&gt;ROW(AB50))*((R50=0)*($R$7:$R$511&gt;0)+(R50&gt;0)*($R$7:$R$511=0)))&gt;0,"SALONES UNIDOS",IF(SUMPRODUCT((AB50=$AB$7:$AB$511)*(AH50=$AH$7:$AH$511)*((AQ50&lt;$AR$7:$AR$511)*(AR50&gt;$AQ$7:$AQ$511))*(ROW($AB$7:$AB$511)&lt;&gt;ROW(AB50)))&gt;0,"Cruzado","Sin cruce")))</f>
        <v/>
      </c>
      <c r="AV50" s="358" t="str" cm="1">
        <f t="array" ref="AV50">IF(AD50="","",IF(SUMPRODUCT((AD50=$AD$7:$AD$511)*(AH50=$AH$7:$AH$511)*(AS50=$AS$7:$AS$511)*(AT50=$AT$7:$AT$511)*(ROW($AD$7:$AD$511)&lt;&gt;ROW(AD50))*((R50=0)*($R$7:$R$511&gt;0)+(R50&gt;0)*($R$7:$R$511=0)))&gt;0,"SALONES UNIDOS",IF(SUMPRODUCT((AD50=$AD$7:$AD$511)*(AH50=$AH$7:$AH$511)*((AS50&lt;$AT$7:$AT$511)*(AT50&gt;$AS$7:$AS$511))*(ROW($AD$7:$AD$511)&lt;&gt;ROW(AD50)))&gt;0,"Cruzado","Sin cruce")))</f>
        <v>Sin cruce</v>
      </c>
      <c r="AW50" s="104" t="str">
        <f t="shared" si="1"/>
        <v>EN2FILIALA</v>
      </c>
      <c r="AX50" s="104" t="str" cm="1">
        <f t="array" ref="AX50">IF(AW50="","",IF(SUMPRODUCT((AW50=$AW$7:$AW$2042)*(AH50=$AH$7:$AH$2042)*(AN50=$AN$7:$AN$2042)*(AO50=$AO$7:$AO$2042)*(ROW($AW$7:$AW$2042)&lt;&gt;ROW(AW50))*((R50=0)*($R$7:$R$2042&gt;0)+(R50&gt;0)*($R$7:$R$2042=0)))&gt;0,"SALONES UNIDOS",IF(SUMPRODUCT((AW50=$AW$7:$AW$2042)*(AH50=$AH$7:$AH$2042)*((AN50&lt;$AO$7:$AO$2042)*(AO50&gt;$AN$7:$AN$2042))*(ROW($AW$7:$AW$2042)&lt;&gt;ROW(AW50)))&gt;0,"Cruzado","Sin cruce")))</f>
        <v>Sin cruce</v>
      </c>
    </row>
    <row r="51" spans="2:50" s="6" customFormat="1" ht="19.8" hidden="1" customHeight="1" x14ac:dyDescent="0.25">
      <c r="B51" s="494" t="s">
        <v>314</v>
      </c>
      <c r="C51" s="369" t="s">
        <v>968</v>
      </c>
      <c r="D51" s="369">
        <v>20261</v>
      </c>
      <c r="E51" s="370" t="s">
        <v>276</v>
      </c>
      <c r="F51" s="370" t="s">
        <v>291</v>
      </c>
      <c r="G51" s="370" t="s">
        <v>285</v>
      </c>
      <c r="H51" s="370">
        <v>2</v>
      </c>
      <c r="I51" s="370" t="s">
        <v>560</v>
      </c>
      <c r="J51" s="370" t="s">
        <v>278</v>
      </c>
      <c r="K51" s="194" t="s">
        <v>410</v>
      </c>
      <c r="L51" s="369" t="s">
        <v>976</v>
      </c>
      <c r="M51" s="369" t="s">
        <v>324</v>
      </c>
      <c r="N51" s="369" t="s">
        <v>318</v>
      </c>
      <c r="O51" s="370" t="s">
        <v>315</v>
      </c>
      <c r="P51" s="369">
        <v>0</v>
      </c>
      <c r="Q51" s="369">
        <v>2</v>
      </c>
      <c r="R51" s="369">
        <v>2</v>
      </c>
      <c r="S51" s="369">
        <v>4</v>
      </c>
      <c r="T51" s="367"/>
      <c r="U51" s="371">
        <v>15</v>
      </c>
      <c r="V51" s="370">
        <v>21558261</v>
      </c>
      <c r="W51" s="370" t="s">
        <v>113</v>
      </c>
      <c r="X51" s="369" t="s">
        <v>555</v>
      </c>
      <c r="Y51" s="369"/>
      <c r="Z51" s="370"/>
      <c r="AA51" s="370"/>
      <c r="AB51" s="366"/>
      <c r="AC51" s="370"/>
      <c r="AD51" s="369" t="s">
        <v>586</v>
      </c>
      <c r="AE51" s="370"/>
      <c r="AF51" s="370"/>
      <c r="AG51" s="370" t="s">
        <v>301</v>
      </c>
      <c r="AH51" s="369">
        <v>2</v>
      </c>
      <c r="AI51" s="369">
        <v>11</v>
      </c>
      <c r="AJ51" s="369">
        <v>50</v>
      </c>
      <c r="AK51" s="369">
        <v>13</v>
      </c>
      <c r="AL51" s="369">
        <v>30</v>
      </c>
      <c r="AM51" s="22">
        <f t="shared" si="0"/>
        <v>2</v>
      </c>
      <c r="AN51" s="104">
        <f t="shared" si="2"/>
        <v>0.49305555555555552</v>
      </c>
      <c r="AO51" s="104">
        <f t="shared" si="3"/>
        <v>0.5625</v>
      </c>
      <c r="AP51" s="22" t="str" cm="1">
        <f t="array" ref="AP51">IF(W51="","",IF(SUMPRODUCT((W51=$W$7:$W$2042)*(AH51=$AH$7:$AH$2042)*(AN51=$AN$7:$AN$2042)*(AO51=$AO$7:$AO$2042)*(ROW($W$7:$W$2042)&lt;&gt;ROW(W51))*((R51=0)*($R$7:$R$2042&gt;0)+(R51&gt;0)*($R$7:$R$2042=0)))&gt;0,"SALONES UNIDOS",IF(SUMPRODUCT((W51=$W$7:$W$2042)*(AH51=$AH$7:$AH$2042)*((AN51&lt;$AO$7:$AO$2042)*(AO51&gt;$AN$7:$AN$2042))*(ROW($W$7:$W$2042)&lt;&gt;ROW(W51)))&gt;0,"Cruzado","Sin cruce")))</f>
        <v>Sin cruce</v>
      </c>
      <c r="AQ51" s="22"/>
      <c r="AR51" s="22"/>
      <c r="AS51" s="104">
        <f t="shared" si="22"/>
        <v>0.49305555555555552</v>
      </c>
      <c r="AT51" s="104">
        <f t="shared" si="23"/>
        <v>0.5625</v>
      </c>
      <c r="AU51" s="358" t="str" cm="1">
        <f t="array" ref="AU51">IF(AB51="","",IF(SUMPRODUCT((AB51=$AB$7:$AB$511)*(AH51=$AH$7:$AH$511)*(AQ51=$AQ$7:$AQ$511)*(AR51=$AR$7:$AR$511)*(ROW($AB$7:$AB$511)&lt;&gt;ROW(AB51))*((R51=0)*($R$7:$R$511&gt;0)+(R51&gt;0)*($R$7:$R$511=0)))&gt;0,"SALONES UNIDOS",IF(SUMPRODUCT((AB51=$AB$7:$AB$511)*(AH51=$AH$7:$AH$511)*((AQ51&lt;$AR$7:$AR$511)*(AR51&gt;$AQ$7:$AQ$511))*(ROW($AB$7:$AB$511)&lt;&gt;ROW(AB51)))&gt;0,"Cruzado","Sin cruce")))</f>
        <v/>
      </c>
      <c r="AV51" s="358" t="str" cm="1">
        <f t="array" ref="AV51">IF(AD51="","",IF(SUMPRODUCT((AD51=$AD$7:$AD$511)*(AH51=$AH$7:$AH$511)*(AS51=$AS$7:$AS$511)*(AT51=$AT$7:$AT$511)*(ROW($AD$7:$AD$511)&lt;&gt;ROW(AD51))*((R51=0)*($R$7:$R$511&gt;0)+(R51&gt;0)*($R$7:$R$511=0)))&gt;0,"SALONES UNIDOS",IF(SUMPRODUCT((AD51=$AD$7:$AD$511)*(AH51=$AH$7:$AH$511)*((AS51&lt;$AT$7:$AT$511)*(AT51&gt;$AS$7:$AS$511))*(ROW($AD$7:$AD$511)&lt;&gt;ROW(AD51)))&gt;0,"Cruzado","Sin cruce")))</f>
        <v>Sin cruce</v>
      </c>
      <c r="AW51" s="104" t="str">
        <f t="shared" si="1"/>
        <v>EN2FILIALA</v>
      </c>
      <c r="AX51" s="104" t="str" cm="1">
        <f t="array" ref="AX51">IF(AW51="","",IF(SUMPRODUCT((AW51=$AW$7:$AW$2042)*(AH51=$AH$7:$AH$2042)*(AN51=$AN$7:$AN$2042)*(AO51=$AO$7:$AO$2042)*(ROW($AW$7:$AW$2042)&lt;&gt;ROW(AW51))*((R51=0)*($R$7:$R$2042&gt;0)+(R51&gt;0)*($R$7:$R$2042=0)))&gt;0,"SALONES UNIDOS",IF(SUMPRODUCT((AW51=$AW$7:$AW$2042)*(AH51=$AH$7:$AH$2042)*((AN51&lt;$AO$7:$AO$2042)*(AO51&gt;$AN$7:$AN$2042))*(ROW($AW$7:$AW$2042)&lt;&gt;ROW(AW51)))&gt;0,"Cruzado","Sin cruce")))</f>
        <v>Sin cruce</v>
      </c>
    </row>
    <row r="52" spans="2:50" s="6" customFormat="1" ht="19.8" hidden="1" customHeight="1" x14ac:dyDescent="0.25">
      <c r="B52" s="494" t="s">
        <v>314</v>
      </c>
      <c r="C52" s="369" t="s">
        <v>968</v>
      </c>
      <c r="D52" s="369">
        <v>20261</v>
      </c>
      <c r="E52" s="370" t="s">
        <v>276</v>
      </c>
      <c r="F52" s="370" t="s">
        <v>291</v>
      </c>
      <c r="G52" s="370" t="s">
        <v>285</v>
      </c>
      <c r="H52" s="370">
        <v>2</v>
      </c>
      <c r="I52" s="370" t="s">
        <v>278</v>
      </c>
      <c r="J52" s="370" t="s">
        <v>278</v>
      </c>
      <c r="K52" s="194" t="s">
        <v>587</v>
      </c>
      <c r="L52" s="369" t="s">
        <v>404</v>
      </c>
      <c r="M52" s="369" t="s">
        <v>362</v>
      </c>
      <c r="N52" s="369" t="s">
        <v>318</v>
      </c>
      <c r="O52" s="370" t="s">
        <v>315</v>
      </c>
      <c r="P52" s="369">
        <v>2</v>
      </c>
      <c r="Q52" s="369">
        <v>2</v>
      </c>
      <c r="R52" s="369">
        <v>4</v>
      </c>
      <c r="S52" s="369">
        <v>3</v>
      </c>
      <c r="T52" s="367"/>
      <c r="U52" s="371">
        <v>34</v>
      </c>
      <c r="V52" s="370">
        <v>70768072</v>
      </c>
      <c r="W52" s="370" t="s">
        <v>208</v>
      </c>
      <c r="X52" s="369" t="s">
        <v>555</v>
      </c>
      <c r="Y52" s="369"/>
      <c r="Z52" s="370"/>
      <c r="AA52" s="370"/>
      <c r="AB52" s="370" t="s">
        <v>585</v>
      </c>
      <c r="AC52" s="370"/>
      <c r="AD52" s="369"/>
      <c r="AE52" s="370"/>
      <c r="AF52" s="370"/>
      <c r="AG52" s="370" t="s">
        <v>319</v>
      </c>
      <c r="AH52" s="369">
        <v>1</v>
      </c>
      <c r="AI52" s="369">
        <v>12</v>
      </c>
      <c r="AJ52" s="369">
        <v>40</v>
      </c>
      <c r="AK52" s="369">
        <v>16</v>
      </c>
      <c r="AL52" s="369">
        <v>0</v>
      </c>
      <c r="AM52" s="22">
        <f t="shared" si="0"/>
        <v>4</v>
      </c>
      <c r="AN52" s="104">
        <f t="shared" si="2"/>
        <v>0.52777777777777779</v>
      </c>
      <c r="AO52" s="104">
        <f t="shared" si="3"/>
        <v>0.66666666666666663</v>
      </c>
      <c r="AP52" s="22" t="str" cm="1">
        <f t="array" ref="AP52">IF(W52="","",IF(SUMPRODUCT((W52=$W$7:$W$2042)*(AH52=$AH$7:$AH$2042)*(AN52=$AN$7:$AN$2042)*(AO52=$AO$7:$AO$2042)*(ROW($W$7:$W$2042)&lt;&gt;ROW(W52))*((R52=0)*($R$7:$R$2042&gt;0)+(R52&gt;0)*($R$7:$R$2042=0)))&gt;0,"SALONES UNIDOS",IF(SUMPRODUCT((W52=$W$7:$W$2042)*(AH52=$AH$7:$AH$2042)*((AN52&lt;$AO$7:$AO$2042)*(AO52&gt;$AN$7:$AN$2042))*(ROW($W$7:$W$2042)&lt;&gt;ROW(W52)))&gt;0,"Cruzado","Sin cruce")))</f>
        <v>Sin cruce</v>
      </c>
      <c r="AQ52" s="104">
        <f t="shared" ref="AQ52:AQ54" si="24">AN52</f>
        <v>0.52777777777777779</v>
      </c>
      <c r="AR52" s="104">
        <f t="shared" ref="AR52:AR54" si="25">AO52</f>
        <v>0.66666666666666663</v>
      </c>
      <c r="AS52" s="22"/>
      <c r="AT52" s="22"/>
      <c r="AU52" s="358" t="str" cm="1">
        <f t="array" ref="AU52">IF(AB52="","",IF(SUMPRODUCT((AB52=$AB$7:$AB$511)*(AH52=$AH$7:$AH$511)*(AQ52=$AQ$7:$AQ$511)*(AR52=$AR$7:$AR$511)*(ROW($AB$7:$AB$511)&lt;&gt;ROW(AB52))*((R52=0)*($R$7:$R$511&gt;0)+(R52&gt;0)*($R$7:$R$511=0)))&gt;0,"SALONES UNIDOS",IF(SUMPRODUCT((AB52=$AB$7:$AB$511)*(AH52=$AH$7:$AH$511)*((AQ52&lt;$AR$7:$AR$511)*(AR52&gt;$AQ$7:$AQ$511))*(ROW($AB$7:$AB$511)&lt;&gt;ROW(AB52)))&gt;0,"Cruzado","Sin cruce")))</f>
        <v>Sin cruce</v>
      </c>
      <c r="AV52" s="358" t="str" cm="1">
        <f t="array" ref="AV52">IF(AD52="","",IF(SUMPRODUCT((AD52=$AD$7:$AD$511)*(AH52=$AH$7:$AH$511)*(AS52=$AS$7:$AS$511)*(AT52=$AT$7:$AT$511)*(ROW($AD$7:$AD$511)&lt;&gt;ROW(AD52))*((R52=0)*($R$7:$R$511&gt;0)+(R52&gt;0)*($R$7:$R$511=0)))&gt;0,"SALONES UNIDOS",IF(SUMPRODUCT((AD52=$AD$7:$AD$511)*(AH52=$AH$7:$AH$511)*((AS52&lt;$AT$7:$AT$511)*(AT52&gt;$AS$7:$AS$511))*(ROW($AD$7:$AD$511)&lt;&gt;ROW(AD52)))&gt;0,"Cruzado","Sin cruce")))</f>
        <v/>
      </c>
      <c r="AW52" s="104" t="str">
        <f t="shared" si="1"/>
        <v>EN2FILIALA</v>
      </c>
      <c r="AX52" s="104" t="str" cm="1">
        <f t="array" ref="AX52">IF(AW52="","",IF(SUMPRODUCT((AW52=$AW$7:$AW$2042)*(AH52=$AH$7:$AH$2042)*(AN52=$AN$7:$AN$2042)*(AO52=$AO$7:$AO$2042)*(ROW($AW$7:$AW$2042)&lt;&gt;ROW(AW52))*((R52=0)*($R$7:$R$2042&gt;0)+(R52&gt;0)*($R$7:$R$2042=0)))&gt;0,"SALONES UNIDOS",IF(SUMPRODUCT((AW52=$AW$7:$AW$2042)*(AH52=$AH$7:$AH$2042)*((AN52&lt;$AO$7:$AO$2042)*(AO52&gt;$AN$7:$AN$2042))*(ROW($AW$7:$AW$2042)&lt;&gt;ROW(AW52)))&gt;0,"Cruzado","Sin cruce")))</f>
        <v>Sin cruce</v>
      </c>
    </row>
    <row r="53" spans="2:50" s="6" customFormat="1" ht="19.8" hidden="1" customHeight="1" x14ac:dyDescent="0.25">
      <c r="B53" s="494" t="s">
        <v>314</v>
      </c>
      <c r="C53" s="369" t="s">
        <v>968</v>
      </c>
      <c r="D53" s="369">
        <v>20261</v>
      </c>
      <c r="E53" s="370" t="s">
        <v>276</v>
      </c>
      <c r="F53" s="370" t="s">
        <v>291</v>
      </c>
      <c r="G53" s="370" t="s">
        <v>285</v>
      </c>
      <c r="H53" s="370">
        <v>2</v>
      </c>
      <c r="I53" s="370" t="s">
        <v>278</v>
      </c>
      <c r="J53" s="370" t="s">
        <v>278</v>
      </c>
      <c r="K53" s="194" t="s">
        <v>588</v>
      </c>
      <c r="L53" s="369" t="s">
        <v>677</v>
      </c>
      <c r="M53" s="369" t="s">
        <v>362</v>
      </c>
      <c r="N53" s="369" t="s">
        <v>318</v>
      </c>
      <c r="O53" s="370" t="s">
        <v>315</v>
      </c>
      <c r="P53" s="369">
        <v>3</v>
      </c>
      <c r="Q53" s="369">
        <v>2</v>
      </c>
      <c r="R53" s="369">
        <v>5</v>
      </c>
      <c r="S53" s="369">
        <v>4</v>
      </c>
      <c r="T53" s="367"/>
      <c r="U53" s="371">
        <v>34</v>
      </c>
      <c r="V53" s="370">
        <v>42670596</v>
      </c>
      <c r="W53" s="370" t="s">
        <v>460</v>
      </c>
      <c r="X53" s="369" t="s">
        <v>555</v>
      </c>
      <c r="Y53" s="369"/>
      <c r="Z53" s="370"/>
      <c r="AA53" s="370"/>
      <c r="AB53" s="370" t="s">
        <v>589</v>
      </c>
      <c r="AC53" s="370"/>
      <c r="AD53" s="369"/>
      <c r="AE53" s="370"/>
      <c r="AF53" s="370"/>
      <c r="AG53" s="370" t="s">
        <v>319</v>
      </c>
      <c r="AH53" s="369">
        <v>3</v>
      </c>
      <c r="AI53" s="369">
        <v>13</v>
      </c>
      <c r="AJ53" s="369">
        <v>30</v>
      </c>
      <c r="AK53" s="369">
        <v>17</v>
      </c>
      <c r="AL53" s="369">
        <v>40</v>
      </c>
      <c r="AM53" s="22">
        <f t="shared" si="0"/>
        <v>5</v>
      </c>
      <c r="AN53" s="104">
        <f t="shared" si="2"/>
        <v>0.5625</v>
      </c>
      <c r="AO53" s="104">
        <f t="shared" si="3"/>
        <v>0.73611111111111116</v>
      </c>
      <c r="AP53" s="22" t="str" cm="1">
        <f t="array" ref="AP53">IF(W53="","",IF(SUMPRODUCT((W53=$W$7:$W$2042)*(AH53=$AH$7:$AH$2042)*(AN53=$AN$7:$AN$2042)*(AO53=$AO$7:$AO$2042)*(ROW($W$7:$W$2042)&lt;&gt;ROW(W53))*((R53=0)*($R$7:$R$2042&gt;0)+(R53&gt;0)*($R$7:$R$2042=0)))&gt;0,"SALONES UNIDOS",IF(SUMPRODUCT((W53=$W$7:$W$2042)*(AH53=$AH$7:$AH$2042)*((AN53&lt;$AO$7:$AO$2042)*(AO53&gt;$AN$7:$AN$2042))*(ROW($W$7:$W$2042)&lt;&gt;ROW(W53)))&gt;0,"Cruzado","Sin cruce")))</f>
        <v>Sin cruce</v>
      </c>
      <c r="AQ53" s="104">
        <f t="shared" si="24"/>
        <v>0.5625</v>
      </c>
      <c r="AR53" s="104">
        <f t="shared" si="25"/>
        <v>0.73611111111111116</v>
      </c>
      <c r="AS53" s="22"/>
      <c r="AT53" s="22"/>
      <c r="AU53" s="358" t="str" cm="1">
        <f t="array" ref="AU53">IF(AB53="","",IF(SUMPRODUCT((AB53=$AB$7:$AB$511)*(AH53=$AH$7:$AH$511)*(AQ53=$AQ$7:$AQ$511)*(AR53=$AR$7:$AR$511)*(ROW($AB$7:$AB$511)&lt;&gt;ROW(AB53))*((R53=0)*($R$7:$R$511&gt;0)+(R53&gt;0)*($R$7:$R$511=0)))&gt;0,"SALONES UNIDOS",IF(SUMPRODUCT((AB53=$AB$7:$AB$511)*(AH53=$AH$7:$AH$511)*((AQ53&lt;$AR$7:$AR$511)*(AR53&gt;$AQ$7:$AQ$511))*(ROW($AB$7:$AB$511)&lt;&gt;ROW(AB53)))&gt;0,"Cruzado","Sin cruce")))</f>
        <v>Sin cruce</v>
      </c>
      <c r="AV53" s="358" t="str" cm="1">
        <f t="array" ref="AV53">IF(AD53="","",IF(SUMPRODUCT((AD53=$AD$7:$AD$511)*(AH53=$AH$7:$AH$511)*(AS53=$AS$7:$AS$511)*(AT53=$AT$7:$AT$511)*(ROW($AD$7:$AD$511)&lt;&gt;ROW(AD53))*((R53=0)*($R$7:$R$511&gt;0)+(R53&gt;0)*($R$7:$R$511=0)))&gt;0,"SALONES UNIDOS",IF(SUMPRODUCT((AD53=$AD$7:$AD$511)*(AH53=$AH$7:$AH$511)*((AS53&lt;$AT$7:$AT$511)*(AT53&gt;$AS$7:$AS$511))*(ROW($AD$7:$AD$511)&lt;&gt;ROW(AD53)))&gt;0,"Cruzado","Sin cruce")))</f>
        <v/>
      </c>
      <c r="AW53" s="104" t="str">
        <f t="shared" si="1"/>
        <v>EN2FILIALA</v>
      </c>
      <c r="AX53" s="104" t="str" cm="1">
        <f t="array" ref="AX53">IF(AW53="","",IF(SUMPRODUCT((AW53=$AW$7:$AW$2042)*(AH53=$AH$7:$AH$2042)*(AN53=$AN$7:$AN$2042)*(AO53=$AO$7:$AO$2042)*(ROW($AW$7:$AW$2042)&lt;&gt;ROW(AW53))*((R53=0)*($R$7:$R$2042&gt;0)+(R53&gt;0)*($R$7:$R$2042=0)))&gt;0,"SALONES UNIDOS",IF(SUMPRODUCT((AW53=$AW$7:$AW$2042)*(AH53=$AH$7:$AH$2042)*((AN53&lt;$AO$7:$AO$2042)*(AO53&gt;$AN$7:$AN$2042))*(ROW($AW$7:$AW$2042)&lt;&gt;ROW(AW53)))&gt;0,"Cruzado","Sin cruce")))</f>
        <v>Sin cruce</v>
      </c>
    </row>
    <row r="54" spans="2:50" s="6" customFormat="1" ht="19.8" hidden="1" customHeight="1" x14ac:dyDescent="0.25">
      <c r="B54" s="494" t="s">
        <v>314</v>
      </c>
      <c r="C54" s="369" t="s">
        <v>968</v>
      </c>
      <c r="D54" s="369">
        <v>20261</v>
      </c>
      <c r="E54" s="370" t="s">
        <v>276</v>
      </c>
      <c r="F54" s="370" t="s">
        <v>291</v>
      </c>
      <c r="G54" s="370" t="s">
        <v>285</v>
      </c>
      <c r="H54" s="370">
        <v>2</v>
      </c>
      <c r="I54" s="370" t="s">
        <v>278</v>
      </c>
      <c r="J54" s="370" t="s">
        <v>278</v>
      </c>
      <c r="K54" s="194" t="s">
        <v>590</v>
      </c>
      <c r="L54" s="369" t="s">
        <v>977</v>
      </c>
      <c r="M54" s="369" t="s">
        <v>362</v>
      </c>
      <c r="N54" s="369" t="s">
        <v>318</v>
      </c>
      <c r="O54" s="370" t="s">
        <v>315</v>
      </c>
      <c r="P54" s="369">
        <v>3</v>
      </c>
      <c r="Q54" s="369">
        <v>2</v>
      </c>
      <c r="R54" s="369">
        <v>5</v>
      </c>
      <c r="S54" s="369">
        <v>4</v>
      </c>
      <c r="T54" s="367"/>
      <c r="U54" s="371">
        <v>34</v>
      </c>
      <c r="V54" s="370">
        <v>21452959</v>
      </c>
      <c r="W54" s="370" t="s">
        <v>172</v>
      </c>
      <c r="X54" s="369" t="s">
        <v>555</v>
      </c>
      <c r="Y54" s="369"/>
      <c r="Z54" s="370"/>
      <c r="AA54" s="370"/>
      <c r="AB54" s="370" t="s">
        <v>585</v>
      </c>
      <c r="AC54" s="370"/>
      <c r="AD54" s="369"/>
      <c r="AE54" s="370"/>
      <c r="AF54" s="370"/>
      <c r="AG54" s="370" t="s">
        <v>319</v>
      </c>
      <c r="AH54" s="369">
        <v>3</v>
      </c>
      <c r="AI54" s="369">
        <v>7</v>
      </c>
      <c r="AJ54" s="369">
        <v>40</v>
      </c>
      <c r="AK54" s="369">
        <v>11</v>
      </c>
      <c r="AL54" s="369">
        <v>50</v>
      </c>
      <c r="AM54" s="22">
        <f t="shared" si="0"/>
        <v>5</v>
      </c>
      <c r="AN54" s="104">
        <f t="shared" si="2"/>
        <v>0.31944444444444448</v>
      </c>
      <c r="AO54" s="104">
        <f t="shared" si="3"/>
        <v>0.49305555555555552</v>
      </c>
      <c r="AP54" s="22" t="str" cm="1">
        <f t="array" ref="AP54">IF(W54="","",IF(SUMPRODUCT((W54=$W$7:$W$2042)*(AH54=$AH$7:$AH$2042)*(AN54=$AN$7:$AN$2042)*(AO54=$AO$7:$AO$2042)*(ROW($W$7:$W$2042)&lt;&gt;ROW(W54))*((R54=0)*($R$7:$R$2042&gt;0)+(R54&gt;0)*($R$7:$R$2042=0)))&gt;0,"SALONES UNIDOS",IF(SUMPRODUCT((W54=$W$7:$W$2042)*(AH54=$AH$7:$AH$2042)*((AN54&lt;$AO$7:$AO$2042)*(AO54&gt;$AN$7:$AN$2042))*(ROW($W$7:$W$2042)&lt;&gt;ROW(W54)))&gt;0,"Cruzado","Sin cruce")))</f>
        <v>Sin cruce</v>
      </c>
      <c r="AQ54" s="104">
        <f t="shared" si="24"/>
        <v>0.31944444444444448</v>
      </c>
      <c r="AR54" s="104">
        <f t="shared" si="25"/>
        <v>0.49305555555555552</v>
      </c>
      <c r="AS54" s="22"/>
      <c r="AT54" s="22"/>
      <c r="AU54" s="358" t="str" cm="1">
        <f t="array" ref="AU54">IF(AB54="","",IF(SUMPRODUCT((AB54=$AB$7:$AB$511)*(AH54=$AH$7:$AH$511)*(AQ54=$AQ$7:$AQ$511)*(AR54=$AR$7:$AR$511)*(ROW($AB$7:$AB$511)&lt;&gt;ROW(AB54))*((R54=0)*($R$7:$R$511&gt;0)+(R54&gt;0)*($R$7:$R$511=0)))&gt;0,"SALONES UNIDOS",IF(SUMPRODUCT((AB54=$AB$7:$AB$511)*(AH54=$AH$7:$AH$511)*((AQ54&lt;$AR$7:$AR$511)*(AR54&gt;$AQ$7:$AQ$511))*(ROW($AB$7:$AB$511)&lt;&gt;ROW(AB54)))&gt;0,"Cruzado","Sin cruce")))</f>
        <v>Sin cruce</v>
      </c>
      <c r="AV54" s="358" t="str" cm="1">
        <f t="array" ref="AV54">IF(AD54="","",IF(SUMPRODUCT((AD54=$AD$7:$AD$511)*(AH54=$AH$7:$AH$511)*(AS54=$AS$7:$AS$511)*(AT54=$AT$7:$AT$511)*(ROW($AD$7:$AD$511)&lt;&gt;ROW(AD54))*((R54=0)*($R$7:$R$511&gt;0)+(R54&gt;0)*($R$7:$R$511=0)))&gt;0,"SALONES UNIDOS",IF(SUMPRODUCT((AD54=$AD$7:$AD$511)*(AH54=$AH$7:$AH$511)*((AS54&lt;$AT$7:$AT$511)*(AT54&gt;$AS$7:$AS$511))*(ROW($AD$7:$AD$511)&lt;&gt;ROW(AD54)))&gt;0,"Cruzado","Sin cruce")))</f>
        <v/>
      </c>
      <c r="AW54" s="104" t="str">
        <f t="shared" si="1"/>
        <v>EN2FILIALA</v>
      </c>
      <c r="AX54" s="104" t="str" cm="1">
        <f t="array" ref="AX54">IF(AW54="","",IF(SUMPRODUCT((AW54=$AW$7:$AW$2042)*(AH54=$AH$7:$AH$2042)*(AN54=$AN$7:$AN$2042)*(AO54=$AO$7:$AO$2042)*(ROW($AW$7:$AW$2042)&lt;&gt;ROW(AW54))*((R54=0)*($R$7:$R$2042&gt;0)+(R54&gt;0)*($R$7:$R$2042=0)))&gt;0,"SALONES UNIDOS",IF(SUMPRODUCT((AW54=$AW$7:$AW$2042)*(AH54=$AH$7:$AH$2042)*((AN54&lt;$AO$7:$AO$2042)*(AO54&gt;$AN$7:$AN$2042))*(ROW($AW$7:$AW$2042)&lt;&gt;ROW(AW54)))&gt;0,"Cruzado","Sin cruce")))</f>
        <v>Sin cruce</v>
      </c>
    </row>
    <row r="55" spans="2:50" s="6" customFormat="1" ht="19.8" hidden="1" customHeight="1" x14ac:dyDescent="0.25">
      <c r="B55" s="494" t="s">
        <v>314</v>
      </c>
      <c r="C55" s="369" t="s">
        <v>968</v>
      </c>
      <c r="D55" s="369">
        <v>20261</v>
      </c>
      <c r="E55" s="370" t="s">
        <v>276</v>
      </c>
      <c r="F55" s="370" t="s">
        <v>291</v>
      </c>
      <c r="G55" s="370" t="s">
        <v>285</v>
      </c>
      <c r="H55" s="370">
        <v>2</v>
      </c>
      <c r="I55" s="370" t="s">
        <v>278</v>
      </c>
      <c r="J55" s="370" t="s">
        <v>278</v>
      </c>
      <c r="K55" s="194" t="s">
        <v>591</v>
      </c>
      <c r="L55" s="369" t="s">
        <v>592</v>
      </c>
      <c r="M55" s="369" t="s">
        <v>362</v>
      </c>
      <c r="N55" s="369" t="s">
        <v>318</v>
      </c>
      <c r="O55" s="370" t="s">
        <v>321</v>
      </c>
      <c r="P55" s="369">
        <v>2</v>
      </c>
      <c r="Q55" s="369">
        <v>2</v>
      </c>
      <c r="R55" s="369">
        <v>4</v>
      </c>
      <c r="S55" s="369">
        <v>3</v>
      </c>
      <c r="T55" s="367"/>
      <c r="U55" s="371">
        <v>34</v>
      </c>
      <c r="V55" s="370">
        <v>45877750</v>
      </c>
      <c r="W55" s="370" t="s">
        <v>1127</v>
      </c>
      <c r="X55" s="372" t="s">
        <v>321</v>
      </c>
      <c r="Y55" s="369"/>
      <c r="Z55" s="370"/>
      <c r="AA55" s="370"/>
      <c r="AB55" s="366"/>
      <c r="AC55" s="370"/>
      <c r="AD55" s="369"/>
      <c r="AE55" s="370"/>
      <c r="AF55" s="370"/>
      <c r="AG55" s="370" t="s">
        <v>319</v>
      </c>
      <c r="AH55" s="369">
        <v>5</v>
      </c>
      <c r="AI55" s="369">
        <v>7</v>
      </c>
      <c r="AJ55" s="369">
        <v>40</v>
      </c>
      <c r="AK55" s="369">
        <v>11</v>
      </c>
      <c r="AL55" s="369">
        <v>0</v>
      </c>
      <c r="AM55" s="22">
        <f t="shared" si="0"/>
        <v>4</v>
      </c>
      <c r="AN55" s="104">
        <f t="shared" si="2"/>
        <v>0.31944444444444448</v>
      </c>
      <c r="AO55" s="104">
        <f t="shared" si="3"/>
        <v>0.45833333333333331</v>
      </c>
      <c r="AP55" s="22" t="str" cm="1">
        <f t="array" ref="AP55">IF(W55="","",IF(SUMPRODUCT((W55=$W$7:$W$2042)*(AH55=$AH$7:$AH$2042)*(AN55=$AN$7:$AN$2042)*(AO55=$AO$7:$AO$2042)*(ROW($W$7:$W$2042)&lt;&gt;ROW(W55))*((R55=0)*($R$7:$R$2042&gt;0)+(R55&gt;0)*($R$7:$R$2042=0)))&gt;0,"SALONES UNIDOS",IF(SUMPRODUCT((W55=$W$7:$W$2042)*(AH55=$AH$7:$AH$2042)*((AN55&lt;$AO$7:$AO$2042)*(AO55&gt;$AN$7:$AN$2042))*(ROW($W$7:$W$2042)&lt;&gt;ROW(W55)))&gt;0,"Cruzado","Sin cruce")))</f>
        <v>Sin cruce</v>
      </c>
      <c r="AQ55" s="104"/>
      <c r="AR55" s="104"/>
      <c r="AS55" s="22"/>
      <c r="AT55" s="22"/>
      <c r="AU55" s="358" t="str" cm="1">
        <f t="array" ref="AU55">IF(AB55="","",IF(SUMPRODUCT((AB55=$AB$7:$AB$511)*(AH55=$AH$7:$AH$511)*(AQ55=$AQ$7:$AQ$511)*(AR55=$AR$7:$AR$511)*(ROW($AB$7:$AB$511)&lt;&gt;ROW(AB55))*((R55=0)*($R$7:$R$511&gt;0)+(R55&gt;0)*($R$7:$R$511=0)))&gt;0,"SALONES UNIDOS",IF(SUMPRODUCT((AB55=$AB$7:$AB$511)*(AH55=$AH$7:$AH$511)*((AQ55&lt;$AR$7:$AR$511)*(AR55&gt;$AQ$7:$AQ$511))*(ROW($AB$7:$AB$511)&lt;&gt;ROW(AB55)))&gt;0,"Cruzado","Sin cruce")))</f>
        <v/>
      </c>
      <c r="AV55" s="358" t="str" cm="1">
        <f t="array" ref="AV55">IF(AD55="","",IF(SUMPRODUCT((AD55=$AD$7:$AD$511)*(AH55=$AH$7:$AH$511)*(AS55=$AS$7:$AS$511)*(AT55=$AT$7:$AT$511)*(ROW($AD$7:$AD$511)&lt;&gt;ROW(AD55))*((R55=0)*($R$7:$R$511&gt;0)+(R55&gt;0)*($R$7:$R$511=0)))&gt;0,"SALONES UNIDOS",IF(SUMPRODUCT((AD55=$AD$7:$AD$511)*(AH55=$AH$7:$AH$511)*((AS55&lt;$AT$7:$AT$511)*(AT55&gt;$AS$7:$AS$511))*(ROW($AD$7:$AD$511)&lt;&gt;ROW(AD55)))&gt;0,"Cruzado","Sin cruce")))</f>
        <v/>
      </c>
      <c r="AW55" s="104" t="str">
        <f t="shared" si="1"/>
        <v>EN2FILIALA</v>
      </c>
      <c r="AX55" s="104" t="str" cm="1">
        <f t="array" ref="AX55">IF(AW55="","",IF(SUMPRODUCT((AW55=$AW$7:$AW$2042)*(AH55=$AH$7:$AH$2042)*(AN55=$AN$7:$AN$2042)*(AO55=$AO$7:$AO$2042)*(ROW($AW$7:$AW$2042)&lt;&gt;ROW(AW55))*((R55=0)*($R$7:$R$2042&gt;0)+(R55&gt;0)*($R$7:$R$2042=0)))&gt;0,"SALONES UNIDOS",IF(SUMPRODUCT((AW55=$AW$7:$AW$2042)*(AH55=$AH$7:$AH$2042)*((AN55&lt;$AO$7:$AO$2042)*(AO55&gt;$AN$7:$AN$2042))*(ROW($AW$7:$AW$2042)&lt;&gt;ROW(AW55)))&gt;0,"Cruzado","Sin cruce")))</f>
        <v>Sin cruce</v>
      </c>
    </row>
    <row r="56" spans="2:50" s="6" customFormat="1" ht="19.8" hidden="1" customHeight="1" x14ac:dyDescent="0.25">
      <c r="B56" s="494" t="s">
        <v>314</v>
      </c>
      <c r="C56" s="369" t="s">
        <v>968</v>
      </c>
      <c r="D56" s="369">
        <v>20261</v>
      </c>
      <c r="E56" s="370" t="s">
        <v>276</v>
      </c>
      <c r="F56" s="370" t="s">
        <v>291</v>
      </c>
      <c r="G56" s="370" t="s">
        <v>285</v>
      </c>
      <c r="H56" s="370">
        <v>2</v>
      </c>
      <c r="I56" s="370" t="s">
        <v>281</v>
      </c>
      <c r="J56" s="370" t="s">
        <v>281</v>
      </c>
      <c r="K56" s="194" t="s">
        <v>584</v>
      </c>
      <c r="L56" s="369" t="s">
        <v>798</v>
      </c>
      <c r="M56" s="369" t="s">
        <v>362</v>
      </c>
      <c r="N56" s="369" t="s">
        <v>318</v>
      </c>
      <c r="O56" s="370" t="s">
        <v>315</v>
      </c>
      <c r="P56" s="369">
        <v>2</v>
      </c>
      <c r="Q56" s="369">
        <v>2</v>
      </c>
      <c r="R56" s="369">
        <v>4</v>
      </c>
      <c r="S56" s="369">
        <v>3</v>
      </c>
      <c r="T56" s="367"/>
      <c r="U56" s="371">
        <v>20</v>
      </c>
      <c r="V56" s="370">
        <v>45971048</v>
      </c>
      <c r="W56" s="370" t="s">
        <v>513</v>
      </c>
      <c r="X56" s="369" t="s">
        <v>555</v>
      </c>
      <c r="Y56" s="369"/>
      <c r="Z56" s="370"/>
      <c r="AA56" s="370"/>
      <c r="AB56" s="370" t="s">
        <v>593</v>
      </c>
      <c r="AC56" s="370"/>
      <c r="AD56" s="369"/>
      <c r="AE56" s="370"/>
      <c r="AF56" s="370"/>
      <c r="AG56" s="370" t="s">
        <v>319</v>
      </c>
      <c r="AH56" s="369">
        <v>3</v>
      </c>
      <c r="AI56" s="369">
        <v>18</v>
      </c>
      <c r="AJ56" s="369">
        <v>30</v>
      </c>
      <c r="AK56" s="369">
        <v>21</v>
      </c>
      <c r="AL56" s="369">
        <v>50</v>
      </c>
      <c r="AM56" s="22">
        <f t="shared" si="0"/>
        <v>4</v>
      </c>
      <c r="AN56" s="104">
        <f t="shared" si="2"/>
        <v>0.77083333333333337</v>
      </c>
      <c r="AO56" s="104">
        <f t="shared" si="3"/>
        <v>0.90972222222222221</v>
      </c>
      <c r="AP56" s="22" t="str" cm="1">
        <f t="array" ref="AP56">IF(W56="","",IF(SUMPRODUCT((W56=$W$7:$W$2042)*(AH56=$AH$7:$AH$2042)*(AN56=$AN$7:$AN$2042)*(AO56=$AO$7:$AO$2042)*(ROW($W$7:$W$2042)&lt;&gt;ROW(W56))*((R56=0)*($R$7:$R$2042&gt;0)+(R56&gt;0)*($R$7:$R$2042=0)))&gt;0,"SALONES UNIDOS",IF(SUMPRODUCT((W56=$W$7:$W$2042)*(AH56=$AH$7:$AH$2042)*((AN56&lt;$AO$7:$AO$2042)*(AO56&gt;$AN$7:$AN$2042))*(ROW($W$7:$W$2042)&lt;&gt;ROW(W56)))&gt;0,"Cruzado","Sin cruce")))</f>
        <v>Sin cruce</v>
      </c>
      <c r="AQ56" s="104">
        <f>AN56</f>
        <v>0.77083333333333337</v>
      </c>
      <c r="AR56" s="104">
        <f>AO56</f>
        <v>0.90972222222222221</v>
      </c>
      <c r="AS56" s="22"/>
      <c r="AT56" s="22"/>
      <c r="AU56" s="358" t="str" cm="1">
        <f t="array" ref="AU56">IF(AB56="","",IF(SUMPRODUCT((AB56=$AB$7:$AB$511)*(AH56=$AH$7:$AH$511)*(AQ56=$AQ$7:$AQ$511)*(AR56=$AR$7:$AR$511)*(ROW($AB$7:$AB$511)&lt;&gt;ROW(AB56))*((R56=0)*($R$7:$R$511&gt;0)+(R56&gt;0)*($R$7:$R$511=0)))&gt;0,"SALONES UNIDOS",IF(SUMPRODUCT((AB56=$AB$7:$AB$511)*(AH56=$AH$7:$AH$511)*((AQ56&lt;$AR$7:$AR$511)*(AR56&gt;$AQ$7:$AQ$511))*(ROW($AB$7:$AB$511)&lt;&gt;ROW(AB56)))&gt;0,"Cruzado","Sin cruce")))</f>
        <v>Sin cruce</v>
      </c>
      <c r="AV56" s="358" t="str" cm="1">
        <f t="array" ref="AV56">IF(AD56="","",IF(SUMPRODUCT((AD56=$AD$7:$AD$511)*(AH56=$AH$7:$AH$511)*(AS56=$AS$7:$AS$511)*(AT56=$AT$7:$AT$511)*(ROW($AD$7:$AD$511)&lt;&gt;ROW(AD56))*((R56=0)*($R$7:$R$511&gt;0)+(R56&gt;0)*($R$7:$R$511=0)))&gt;0,"SALONES UNIDOS",IF(SUMPRODUCT((AD56=$AD$7:$AD$511)*(AH56=$AH$7:$AH$511)*((AS56&lt;$AT$7:$AT$511)*(AT56&gt;$AS$7:$AS$511))*(ROW($AD$7:$AD$511)&lt;&gt;ROW(AD56)))&gt;0,"Cruzado","Sin cruce")))</f>
        <v/>
      </c>
      <c r="AW56" s="104" t="str">
        <f t="shared" si="1"/>
        <v>EN2FILIALB</v>
      </c>
      <c r="AX56" s="104" t="str" cm="1">
        <f t="array" ref="AX56">IF(AW56="","",IF(SUMPRODUCT((AW56=$AW$7:$AW$2042)*(AH56=$AH$7:$AH$2042)*(AN56=$AN$7:$AN$2042)*(AO56=$AO$7:$AO$2042)*(ROW($AW$7:$AW$2042)&lt;&gt;ROW(AW56))*((R56=0)*($R$7:$R$2042&gt;0)+(R56&gt;0)*($R$7:$R$2042=0)))&gt;0,"SALONES UNIDOS",IF(SUMPRODUCT((AW56=$AW$7:$AW$2042)*(AH56=$AH$7:$AH$2042)*((AN56&lt;$AO$7:$AO$2042)*(AO56&gt;$AN$7:$AN$2042))*(ROW($AW$7:$AW$2042)&lt;&gt;ROW(AW56)))&gt;0,"Cruzado","Sin cruce")))</f>
        <v>Sin cruce</v>
      </c>
    </row>
    <row r="57" spans="2:50" s="6" customFormat="1" ht="19.8" hidden="1" customHeight="1" x14ac:dyDescent="0.25">
      <c r="B57" s="494" t="s">
        <v>314</v>
      </c>
      <c r="C57" s="369" t="s">
        <v>968</v>
      </c>
      <c r="D57" s="369">
        <v>20261</v>
      </c>
      <c r="E57" s="370" t="s">
        <v>276</v>
      </c>
      <c r="F57" s="370" t="s">
        <v>291</v>
      </c>
      <c r="G57" s="370" t="s">
        <v>285</v>
      </c>
      <c r="H57" s="370">
        <v>2</v>
      </c>
      <c r="I57" s="370" t="s">
        <v>281</v>
      </c>
      <c r="J57" s="370" t="s">
        <v>281</v>
      </c>
      <c r="K57" s="194" t="s">
        <v>410</v>
      </c>
      <c r="L57" s="369" t="s">
        <v>976</v>
      </c>
      <c r="M57" s="369" t="s">
        <v>324</v>
      </c>
      <c r="N57" s="369" t="s">
        <v>318</v>
      </c>
      <c r="O57" s="370" t="s">
        <v>315</v>
      </c>
      <c r="P57" s="369">
        <v>3</v>
      </c>
      <c r="Q57" s="369">
        <v>2</v>
      </c>
      <c r="R57" s="369">
        <v>5</v>
      </c>
      <c r="S57" s="369">
        <v>4</v>
      </c>
      <c r="T57" s="367"/>
      <c r="U57" s="371">
        <v>20</v>
      </c>
      <c r="V57" s="370">
        <v>42714271</v>
      </c>
      <c r="W57" s="370" t="s">
        <v>114</v>
      </c>
      <c r="X57" s="369" t="s">
        <v>555</v>
      </c>
      <c r="Y57" s="369"/>
      <c r="Z57" s="370"/>
      <c r="AA57" s="370"/>
      <c r="AB57" s="370" t="s">
        <v>593</v>
      </c>
      <c r="AC57" s="370"/>
      <c r="AD57" s="369" t="s">
        <v>586</v>
      </c>
      <c r="AE57" s="370"/>
      <c r="AF57" s="370"/>
      <c r="AG57" s="370" t="s">
        <v>319</v>
      </c>
      <c r="AH57" s="369">
        <v>2</v>
      </c>
      <c r="AI57" s="369">
        <v>18</v>
      </c>
      <c r="AJ57" s="369">
        <v>30</v>
      </c>
      <c r="AK57" s="369">
        <v>22</v>
      </c>
      <c r="AL57" s="369">
        <v>40</v>
      </c>
      <c r="AM57" s="22">
        <f t="shared" si="0"/>
        <v>5</v>
      </c>
      <c r="AN57" s="104">
        <f t="shared" si="2"/>
        <v>0.77083333333333337</v>
      </c>
      <c r="AO57" s="104">
        <f t="shared" si="3"/>
        <v>0.94444444444444442</v>
      </c>
      <c r="AP57" s="22" t="str" cm="1">
        <f t="array" ref="AP57">IF(W57="","",IF(SUMPRODUCT((W57=$W$7:$W$2042)*(AH57=$AH$7:$AH$2042)*(AN57=$AN$7:$AN$2042)*(AO57=$AO$7:$AO$2042)*(ROW($W$7:$W$2042)&lt;&gt;ROW(W57))*((R57=0)*($R$7:$R$2042&gt;0)+(R57&gt;0)*($R$7:$R$2042=0)))&gt;0,"SALONES UNIDOS",IF(SUMPRODUCT((W57=$W$7:$W$2042)*(AH57=$AH$7:$AH$2042)*((AN57&lt;$AO$7:$AO$2042)*(AO57&gt;$AN$7:$AN$2042))*(ROW($W$7:$W$2042)&lt;&gt;ROW(W57)))&gt;0,"Cruzado","Sin cruce")))</f>
        <v>Sin cruce</v>
      </c>
      <c r="AQ57" s="104">
        <f t="shared" ref="AQ57:AQ60" si="26">AN57</f>
        <v>0.77083333333333337</v>
      </c>
      <c r="AR57" s="104">
        <f>AQ57+(P57/24)</f>
        <v>0.89583333333333337</v>
      </c>
      <c r="AS57" s="104">
        <f>IF(AR57=AO57,"",AR57)</f>
        <v>0.89583333333333337</v>
      </c>
      <c r="AT57" s="104">
        <f>IF(AS57="","",AO57)</f>
        <v>0.94444444444444442</v>
      </c>
      <c r="AU57" s="358" t="str" cm="1">
        <f t="array" ref="AU57">IF(AB57="","",IF(SUMPRODUCT((AB57=$AB$7:$AB$511)*(AH57=$AH$7:$AH$511)*(AQ57=$AQ$7:$AQ$511)*(AR57=$AR$7:$AR$511)*(ROW($AB$7:$AB$511)&lt;&gt;ROW(AB57))*((R57=0)*($R$7:$R$511&gt;0)+(R57&gt;0)*($R$7:$R$511=0)))&gt;0,"SALONES UNIDOS",IF(SUMPRODUCT((AB57=$AB$7:$AB$511)*(AH57=$AH$7:$AH$511)*((AQ57&lt;$AR$7:$AR$511)*(AR57&gt;$AQ$7:$AQ$511))*(ROW($AB$7:$AB$511)&lt;&gt;ROW(AB57)))&gt;0,"Cruzado","Sin cruce")))</f>
        <v>Sin cruce</v>
      </c>
      <c r="AV57" s="358" t="str" cm="1">
        <f t="array" ref="AV57">IF(AD57="","",IF(SUMPRODUCT((AD57=$AD$7:$AD$511)*(AH57=$AH$7:$AH$511)*(AS57=$AS$7:$AS$511)*(AT57=$AT$7:$AT$511)*(ROW($AD$7:$AD$511)&lt;&gt;ROW(AD57))*((R57=0)*($R$7:$R$511&gt;0)+(R57&gt;0)*($R$7:$R$511=0)))&gt;0,"SALONES UNIDOS",IF(SUMPRODUCT((AD57=$AD$7:$AD$511)*(AH57=$AH$7:$AH$511)*((AS57&lt;$AT$7:$AT$511)*(AT57&gt;$AS$7:$AS$511))*(ROW($AD$7:$AD$511)&lt;&gt;ROW(AD57)))&gt;0,"Cruzado","Sin cruce")))</f>
        <v>Sin cruce</v>
      </c>
      <c r="AW57" s="104" t="str">
        <f t="shared" si="1"/>
        <v>EN2FILIALB</v>
      </c>
      <c r="AX57" s="104" t="str" cm="1">
        <f t="array" ref="AX57">IF(AW57="","",IF(SUMPRODUCT((AW57=$AW$7:$AW$2042)*(AH57=$AH$7:$AH$2042)*(AN57=$AN$7:$AN$2042)*(AO57=$AO$7:$AO$2042)*(ROW($AW$7:$AW$2042)&lt;&gt;ROW(AW57))*((R57=0)*($R$7:$R$2042&gt;0)+(R57&gt;0)*($R$7:$R$2042=0)))&gt;0,"SALONES UNIDOS",IF(SUMPRODUCT((AW57=$AW$7:$AW$2042)*(AH57=$AH$7:$AH$2042)*((AN57&lt;$AO$7:$AO$2042)*(AO57&gt;$AN$7:$AN$2042))*(ROW($AW$7:$AW$2042)&lt;&gt;ROW(AW57)))&gt;0,"Cruzado","Sin cruce")))</f>
        <v>Sin cruce</v>
      </c>
    </row>
    <row r="58" spans="2:50" s="6" customFormat="1" ht="19.8" hidden="1" customHeight="1" x14ac:dyDescent="0.25">
      <c r="B58" s="494" t="s">
        <v>314</v>
      </c>
      <c r="C58" s="369" t="s">
        <v>968</v>
      </c>
      <c r="D58" s="369">
        <v>20261</v>
      </c>
      <c r="E58" s="370" t="s">
        <v>276</v>
      </c>
      <c r="F58" s="370" t="s">
        <v>291</v>
      </c>
      <c r="G58" s="370" t="s">
        <v>285</v>
      </c>
      <c r="H58" s="370">
        <v>2</v>
      </c>
      <c r="I58" s="370" t="s">
        <v>281</v>
      </c>
      <c r="J58" s="370" t="s">
        <v>281</v>
      </c>
      <c r="K58" s="194" t="s">
        <v>587</v>
      </c>
      <c r="L58" s="369" t="s">
        <v>404</v>
      </c>
      <c r="M58" s="369" t="s">
        <v>362</v>
      </c>
      <c r="N58" s="369" t="s">
        <v>318</v>
      </c>
      <c r="O58" s="370" t="s">
        <v>315</v>
      </c>
      <c r="P58" s="369">
        <v>2</v>
      </c>
      <c r="Q58" s="369">
        <v>2</v>
      </c>
      <c r="R58" s="369">
        <v>4</v>
      </c>
      <c r="S58" s="369">
        <v>3</v>
      </c>
      <c r="T58" s="367"/>
      <c r="U58" s="371">
        <v>20</v>
      </c>
      <c r="V58" s="370">
        <v>43071752</v>
      </c>
      <c r="W58" s="370" t="s">
        <v>516</v>
      </c>
      <c r="X58" s="369" t="s">
        <v>555</v>
      </c>
      <c r="Y58" s="369"/>
      <c r="Z58" s="370"/>
      <c r="AA58" s="370"/>
      <c r="AB58" s="370" t="s">
        <v>593</v>
      </c>
      <c r="AC58" s="370"/>
      <c r="AD58" s="369"/>
      <c r="AE58" s="370"/>
      <c r="AF58" s="370"/>
      <c r="AG58" s="370" t="s">
        <v>319</v>
      </c>
      <c r="AH58" s="369">
        <v>6</v>
      </c>
      <c r="AI58" s="369">
        <v>18</v>
      </c>
      <c r="AJ58" s="369">
        <v>30</v>
      </c>
      <c r="AK58" s="369">
        <v>21</v>
      </c>
      <c r="AL58" s="369">
        <v>50</v>
      </c>
      <c r="AM58" s="22">
        <f t="shared" si="0"/>
        <v>4</v>
      </c>
      <c r="AN58" s="104">
        <f t="shared" si="2"/>
        <v>0.77083333333333337</v>
      </c>
      <c r="AO58" s="104">
        <f t="shared" si="3"/>
        <v>0.90972222222222221</v>
      </c>
      <c r="AP58" s="22" t="str" cm="1">
        <f t="array" ref="AP58">IF(W58="","",IF(SUMPRODUCT((W58=$W$7:$W$2042)*(AH58=$AH$7:$AH$2042)*(AN58=$AN$7:$AN$2042)*(AO58=$AO$7:$AO$2042)*(ROW($W$7:$W$2042)&lt;&gt;ROW(W58))*((R58=0)*($R$7:$R$2042&gt;0)+(R58&gt;0)*($R$7:$R$2042=0)))&gt;0,"SALONES UNIDOS",IF(SUMPRODUCT((W58=$W$7:$W$2042)*(AH58=$AH$7:$AH$2042)*((AN58&lt;$AO$7:$AO$2042)*(AO58&gt;$AN$7:$AN$2042))*(ROW($W$7:$W$2042)&lt;&gt;ROW(W58)))&gt;0,"Cruzado","Sin cruce")))</f>
        <v>Sin cruce</v>
      </c>
      <c r="AQ58" s="104">
        <f t="shared" si="26"/>
        <v>0.77083333333333337</v>
      </c>
      <c r="AR58" s="104">
        <f t="shared" ref="AR58:AR60" si="27">AO58</f>
        <v>0.90972222222222221</v>
      </c>
      <c r="AS58" s="22"/>
      <c r="AT58" s="22"/>
      <c r="AU58" s="358" t="str" cm="1">
        <f t="array" ref="AU58">IF(AB58="","",IF(SUMPRODUCT((AB58=$AB$7:$AB$511)*(AH58=$AH$7:$AH$511)*(AQ58=$AQ$7:$AQ$511)*(AR58=$AR$7:$AR$511)*(ROW($AB$7:$AB$511)&lt;&gt;ROW(AB58))*((R58=0)*($R$7:$R$511&gt;0)+(R58&gt;0)*($R$7:$R$511=0)))&gt;0,"SALONES UNIDOS",IF(SUMPRODUCT((AB58=$AB$7:$AB$511)*(AH58=$AH$7:$AH$511)*((AQ58&lt;$AR$7:$AR$511)*(AR58&gt;$AQ$7:$AQ$511))*(ROW($AB$7:$AB$511)&lt;&gt;ROW(AB58)))&gt;0,"Cruzado","Sin cruce")))</f>
        <v>Sin cruce</v>
      </c>
      <c r="AV58" s="358" t="str" cm="1">
        <f t="array" ref="AV58">IF(AD58="","",IF(SUMPRODUCT((AD58=$AD$7:$AD$511)*(AH58=$AH$7:$AH$511)*(AS58=$AS$7:$AS$511)*(AT58=$AT$7:$AT$511)*(ROW($AD$7:$AD$511)&lt;&gt;ROW(AD58))*((R58=0)*($R$7:$R$511&gt;0)+(R58&gt;0)*($R$7:$R$511=0)))&gt;0,"SALONES UNIDOS",IF(SUMPRODUCT((AD58=$AD$7:$AD$511)*(AH58=$AH$7:$AH$511)*((AS58&lt;$AT$7:$AT$511)*(AT58&gt;$AS$7:$AS$511))*(ROW($AD$7:$AD$511)&lt;&gt;ROW(AD58)))&gt;0,"Cruzado","Sin cruce")))</f>
        <v/>
      </c>
      <c r="AW58" s="104" t="str">
        <f t="shared" si="1"/>
        <v>EN2FILIALB</v>
      </c>
      <c r="AX58" s="104" t="str" cm="1">
        <f t="array" ref="AX58">IF(AW58="","",IF(SUMPRODUCT((AW58=$AW$7:$AW$2042)*(AH58=$AH$7:$AH$2042)*(AN58=$AN$7:$AN$2042)*(AO58=$AO$7:$AO$2042)*(ROW($AW$7:$AW$2042)&lt;&gt;ROW(AW58))*((R58=0)*($R$7:$R$2042&gt;0)+(R58&gt;0)*($R$7:$R$2042=0)))&gt;0,"SALONES UNIDOS",IF(SUMPRODUCT((AW58=$AW$7:$AW$2042)*(AH58=$AH$7:$AH$2042)*((AN58&lt;$AO$7:$AO$2042)*(AO58&gt;$AN$7:$AN$2042))*(ROW($AW$7:$AW$2042)&lt;&gt;ROW(AW58)))&gt;0,"Cruzado","Sin cruce")))</f>
        <v>Sin cruce</v>
      </c>
    </row>
    <row r="59" spans="2:50" s="6" customFormat="1" ht="19.8" hidden="1" customHeight="1" x14ac:dyDescent="0.25">
      <c r="B59" s="494" t="s">
        <v>314</v>
      </c>
      <c r="C59" s="369" t="s">
        <v>968</v>
      </c>
      <c r="D59" s="369">
        <v>20261</v>
      </c>
      <c r="E59" s="370" t="s">
        <v>276</v>
      </c>
      <c r="F59" s="370" t="s">
        <v>291</v>
      </c>
      <c r="G59" s="370" t="s">
        <v>285</v>
      </c>
      <c r="H59" s="370">
        <v>2</v>
      </c>
      <c r="I59" s="370" t="s">
        <v>281</v>
      </c>
      <c r="J59" s="370" t="s">
        <v>281</v>
      </c>
      <c r="K59" s="194" t="s">
        <v>588</v>
      </c>
      <c r="L59" s="369" t="s">
        <v>677</v>
      </c>
      <c r="M59" s="369" t="s">
        <v>362</v>
      </c>
      <c r="N59" s="369" t="s">
        <v>318</v>
      </c>
      <c r="O59" s="370" t="s">
        <v>315</v>
      </c>
      <c r="P59" s="369">
        <v>3</v>
      </c>
      <c r="Q59" s="369">
        <v>2</v>
      </c>
      <c r="R59" s="369">
        <v>5</v>
      </c>
      <c r="S59" s="369">
        <v>4</v>
      </c>
      <c r="T59" s="367"/>
      <c r="U59" s="371">
        <v>20</v>
      </c>
      <c r="V59" s="370">
        <v>21569878</v>
      </c>
      <c r="W59" s="370" t="s">
        <v>202</v>
      </c>
      <c r="X59" s="369" t="s">
        <v>555</v>
      </c>
      <c r="Y59" s="369"/>
      <c r="Z59" s="370"/>
      <c r="AA59" s="370"/>
      <c r="AB59" s="370" t="s">
        <v>593</v>
      </c>
      <c r="AC59" s="370"/>
      <c r="AD59" s="369"/>
      <c r="AE59" s="370"/>
      <c r="AF59" s="370"/>
      <c r="AG59" s="370" t="s">
        <v>319</v>
      </c>
      <c r="AH59" s="369">
        <v>1</v>
      </c>
      <c r="AI59" s="369">
        <v>17</v>
      </c>
      <c r="AJ59" s="369">
        <v>40</v>
      </c>
      <c r="AK59" s="369">
        <v>21</v>
      </c>
      <c r="AL59" s="369">
        <v>50</v>
      </c>
      <c r="AM59" s="22">
        <f t="shared" si="0"/>
        <v>5</v>
      </c>
      <c r="AN59" s="104">
        <f t="shared" si="2"/>
        <v>0.73611111111111116</v>
      </c>
      <c r="AO59" s="104">
        <f t="shared" si="3"/>
        <v>0.90972222222222221</v>
      </c>
      <c r="AP59" s="22" t="str" cm="1">
        <f t="array" ref="AP59">IF(W59="","",IF(SUMPRODUCT((W59=$W$7:$W$2042)*(AH59=$AH$7:$AH$2042)*(AN59=$AN$7:$AN$2042)*(AO59=$AO$7:$AO$2042)*(ROW($W$7:$W$2042)&lt;&gt;ROW(W59))*((R59=0)*($R$7:$R$2042&gt;0)+(R59&gt;0)*($R$7:$R$2042=0)))&gt;0,"SALONES UNIDOS",IF(SUMPRODUCT((W59=$W$7:$W$2042)*(AH59=$AH$7:$AH$2042)*((AN59&lt;$AO$7:$AO$2042)*(AO59&gt;$AN$7:$AN$2042))*(ROW($W$7:$W$2042)&lt;&gt;ROW(W59)))&gt;0,"Cruzado","Sin cruce")))</f>
        <v>Sin cruce</v>
      </c>
      <c r="AQ59" s="104">
        <f t="shared" si="26"/>
        <v>0.73611111111111116</v>
      </c>
      <c r="AR59" s="104">
        <f t="shared" si="27"/>
        <v>0.90972222222222221</v>
      </c>
      <c r="AS59" s="22"/>
      <c r="AT59" s="22"/>
      <c r="AU59" s="358" t="str" cm="1">
        <f t="array" ref="AU59">IF(AB59="","",IF(SUMPRODUCT((AB59=$AB$7:$AB$511)*(AH59=$AH$7:$AH$511)*(AQ59=$AQ$7:$AQ$511)*(AR59=$AR$7:$AR$511)*(ROW($AB$7:$AB$511)&lt;&gt;ROW(AB59))*((R59=0)*($R$7:$R$511&gt;0)+(R59&gt;0)*($R$7:$R$511=0)))&gt;0,"SALONES UNIDOS",IF(SUMPRODUCT((AB59=$AB$7:$AB$511)*(AH59=$AH$7:$AH$511)*((AQ59&lt;$AR$7:$AR$511)*(AR59&gt;$AQ$7:$AQ$511))*(ROW($AB$7:$AB$511)&lt;&gt;ROW(AB59)))&gt;0,"Cruzado","Sin cruce")))</f>
        <v>Sin cruce</v>
      </c>
      <c r="AV59" s="358" t="str" cm="1">
        <f t="array" ref="AV59">IF(AD59="","",IF(SUMPRODUCT((AD59=$AD$7:$AD$511)*(AH59=$AH$7:$AH$511)*(AS59=$AS$7:$AS$511)*(AT59=$AT$7:$AT$511)*(ROW($AD$7:$AD$511)&lt;&gt;ROW(AD59))*((R59=0)*($R$7:$R$511&gt;0)+(R59&gt;0)*($R$7:$R$511=0)))&gt;0,"SALONES UNIDOS",IF(SUMPRODUCT((AD59=$AD$7:$AD$511)*(AH59=$AH$7:$AH$511)*((AS59&lt;$AT$7:$AT$511)*(AT59&gt;$AS$7:$AS$511))*(ROW($AD$7:$AD$511)&lt;&gt;ROW(AD59)))&gt;0,"Cruzado","Sin cruce")))</f>
        <v/>
      </c>
      <c r="AW59" s="104" t="str">
        <f t="shared" si="1"/>
        <v>EN2FILIALB</v>
      </c>
      <c r="AX59" s="104" t="str" cm="1">
        <f t="array" ref="AX59">IF(AW59="","",IF(SUMPRODUCT((AW59=$AW$7:$AW$2042)*(AH59=$AH$7:$AH$2042)*(AN59=$AN$7:$AN$2042)*(AO59=$AO$7:$AO$2042)*(ROW($AW$7:$AW$2042)&lt;&gt;ROW(AW59))*((R59=0)*($R$7:$R$2042&gt;0)+(R59&gt;0)*($R$7:$R$2042=0)))&gt;0,"SALONES UNIDOS",IF(SUMPRODUCT((AW59=$AW$7:$AW$2042)*(AH59=$AH$7:$AH$2042)*((AN59&lt;$AO$7:$AO$2042)*(AO59&gt;$AN$7:$AN$2042))*(ROW($AW$7:$AW$2042)&lt;&gt;ROW(AW59)))&gt;0,"Cruzado","Sin cruce")))</f>
        <v>Sin cruce</v>
      </c>
    </row>
    <row r="60" spans="2:50" s="6" customFormat="1" ht="19.8" hidden="1" customHeight="1" x14ac:dyDescent="0.25">
      <c r="B60" s="494" t="s">
        <v>314</v>
      </c>
      <c r="C60" s="369" t="s">
        <v>968</v>
      </c>
      <c r="D60" s="369">
        <v>20261</v>
      </c>
      <c r="E60" s="370" t="s">
        <v>276</v>
      </c>
      <c r="F60" s="370" t="s">
        <v>291</v>
      </c>
      <c r="G60" s="370" t="s">
        <v>285</v>
      </c>
      <c r="H60" s="370">
        <v>2</v>
      </c>
      <c r="I60" s="370" t="s">
        <v>281</v>
      </c>
      <c r="J60" s="370" t="s">
        <v>281</v>
      </c>
      <c r="K60" s="194" t="s">
        <v>590</v>
      </c>
      <c r="L60" s="369" t="s">
        <v>977</v>
      </c>
      <c r="M60" s="369" t="s">
        <v>362</v>
      </c>
      <c r="N60" s="369" t="s">
        <v>318</v>
      </c>
      <c r="O60" s="370" t="s">
        <v>315</v>
      </c>
      <c r="P60" s="369">
        <v>3</v>
      </c>
      <c r="Q60" s="369">
        <v>2</v>
      </c>
      <c r="R60" s="369">
        <v>5</v>
      </c>
      <c r="S60" s="369">
        <v>4</v>
      </c>
      <c r="T60" s="367"/>
      <c r="U60" s="371">
        <v>20</v>
      </c>
      <c r="V60" s="370">
        <v>21452959</v>
      </c>
      <c r="W60" s="370" t="s">
        <v>172</v>
      </c>
      <c r="X60" s="369" t="s">
        <v>555</v>
      </c>
      <c r="Y60" s="369"/>
      <c r="Z60" s="370"/>
      <c r="AA60" s="370"/>
      <c r="AB60" s="370" t="s">
        <v>593</v>
      </c>
      <c r="AC60" s="370"/>
      <c r="AD60" s="369"/>
      <c r="AE60" s="370"/>
      <c r="AF60" s="370"/>
      <c r="AG60" s="370" t="s">
        <v>319</v>
      </c>
      <c r="AH60" s="369">
        <v>5</v>
      </c>
      <c r="AI60" s="369">
        <v>18</v>
      </c>
      <c r="AJ60" s="369">
        <v>30</v>
      </c>
      <c r="AK60" s="369">
        <v>22</v>
      </c>
      <c r="AL60" s="369">
        <v>40</v>
      </c>
      <c r="AM60" s="22">
        <f t="shared" si="0"/>
        <v>5</v>
      </c>
      <c r="AN60" s="104">
        <f t="shared" si="2"/>
        <v>0.77083333333333337</v>
      </c>
      <c r="AO60" s="104">
        <f t="shared" si="3"/>
        <v>0.94444444444444442</v>
      </c>
      <c r="AP60" s="22" t="str" cm="1">
        <f t="array" ref="AP60">IF(W60="","",IF(SUMPRODUCT((W60=$W$7:$W$2042)*(AH60=$AH$7:$AH$2042)*(AN60=$AN$7:$AN$2042)*(AO60=$AO$7:$AO$2042)*(ROW($W$7:$W$2042)&lt;&gt;ROW(W60))*((R60=0)*($R$7:$R$2042&gt;0)+(R60&gt;0)*($R$7:$R$2042=0)))&gt;0,"SALONES UNIDOS",IF(SUMPRODUCT((W60=$W$7:$W$2042)*(AH60=$AH$7:$AH$2042)*((AN60&lt;$AO$7:$AO$2042)*(AO60&gt;$AN$7:$AN$2042))*(ROW($W$7:$W$2042)&lt;&gt;ROW(W60)))&gt;0,"Cruzado","Sin cruce")))</f>
        <v>Sin cruce</v>
      </c>
      <c r="AQ60" s="104">
        <f t="shared" si="26"/>
        <v>0.77083333333333337</v>
      </c>
      <c r="AR60" s="104">
        <f t="shared" si="27"/>
        <v>0.94444444444444442</v>
      </c>
      <c r="AS60" s="22"/>
      <c r="AT60" s="22"/>
      <c r="AU60" s="358" t="str" cm="1">
        <f t="array" ref="AU60">IF(AB60="","",IF(SUMPRODUCT((AB60=$AB$7:$AB$511)*(AH60=$AH$7:$AH$511)*(AQ60=$AQ$7:$AQ$511)*(AR60=$AR$7:$AR$511)*(ROW($AB$7:$AB$511)&lt;&gt;ROW(AB60))*((R60=0)*($R$7:$R$511&gt;0)+(R60&gt;0)*($R$7:$R$511=0)))&gt;0,"SALONES UNIDOS",IF(SUMPRODUCT((AB60=$AB$7:$AB$511)*(AH60=$AH$7:$AH$511)*((AQ60&lt;$AR$7:$AR$511)*(AR60&gt;$AQ$7:$AQ$511))*(ROW($AB$7:$AB$511)&lt;&gt;ROW(AB60)))&gt;0,"Cruzado","Sin cruce")))</f>
        <v>Sin cruce</v>
      </c>
      <c r="AV60" s="358" t="str" cm="1">
        <f t="array" ref="AV60">IF(AD60="","",IF(SUMPRODUCT((AD60=$AD$7:$AD$511)*(AH60=$AH$7:$AH$511)*(AS60=$AS$7:$AS$511)*(AT60=$AT$7:$AT$511)*(ROW($AD$7:$AD$511)&lt;&gt;ROW(AD60))*((R60=0)*($R$7:$R$511&gt;0)+(R60&gt;0)*($R$7:$R$511=0)))&gt;0,"SALONES UNIDOS",IF(SUMPRODUCT((AD60=$AD$7:$AD$511)*(AH60=$AH$7:$AH$511)*((AS60&lt;$AT$7:$AT$511)*(AT60&gt;$AS$7:$AS$511))*(ROW($AD$7:$AD$511)&lt;&gt;ROW(AD60)))&gt;0,"Cruzado","Sin cruce")))</f>
        <v/>
      </c>
      <c r="AW60" s="104" t="str">
        <f t="shared" si="1"/>
        <v>EN2FILIALB</v>
      </c>
      <c r="AX60" s="104" t="str" cm="1">
        <f t="array" ref="AX60">IF(AW60="","",IF(SUMPRODUCT((AW60=$AW$7:$AW$2042)*(AH60=$AH$7:$AH$2042)*(AN60=$AN$7:$AN$2042)*(AO60=$AO$7:$AO$2042)*(ROW($AW$7:$AW$2042)&lt;&gt;ROW(AW60))*((R60=0)*($R$7:$R$2042&gt;0)+(R60&gt;0)*($R$7:$R$2042=0)))&gt;0,"SALONES UNIDOS",IF(SUMPRODUCT((AW60=$AW$7:$AW$2042)*(AH60=$AH$7:$AH$2042)*((AN60&lt;$AO$7:$AO$2042)*(AO60&gt;$AN$7:$AN$2042))*(ROW($AW$7:$AW$2042)&lt;&gt;ROW(AW60)))&gt;0,"Cruzado","Sin cruce")))</f>
        <v>Sin cruce</v>
      </c>
    </row>
    <row r="61" spans="2:50" s="6" customFormat="1" ht="19.8" hidden="1" customHeight="1" x14ac:dyDescent="0.25">
      <c r="B61" s="494" t="s">
        <v>314</v>
      </c>
      <c r="C61" s="369" t="s">
        <v>968</v>
      </c>
      <c r="D61" s="369">
        <v>20261</v>
      </c>
      <c r="E61" s="370" t="s">
        <v>276</v>
      </c>
      <c r="F61" s="370" t="s">
        <v>291</v>
      </c>
      <c r="G61" s="370" t="s">
        <v>285</v>
      </c>
      <c r="H61" s="370">
        <v>2</v>
      </c>
      <c r="I61" s="370" t="s">
        <v>281</v>
      </c>
      <c r="J61" s="370" t="s">
        <v>281</v>
      </c>
      <c r="K61" s="194" t="s">
        <v>591</v>
      </c>
      <c r="L61" s="369" t="s">
        <v>592</v>
      </c>
      <c r="M61" s="369" t="s">
        <v>362</v>
      </c>
      <c r="N61" s="369" t="s">
        <v>318</v>
      </c>
      <c r="O61" s="370" t="s">
        <v>321</v>
      </c>
      <c r="P61" s="369">
        <v>2</v>
      </c>
      <c r="Q61" s="369">
        <v>2</v>
      </c>
      <c r="R61" s="369">
        <v>4</v>
      </c>
      <c r="S61" s="369">
        <v>3</v>
      </c>
      <c r="T61" s="367"/>
      <c r="U61" s="371">
        <v>20</v>
      </c>
      <c r="V61" s="370">
        <v>492535</v>
      </c>
      <c r="W61" s="370" t="s">
        <v>502</v>
      </c>
      <c r="X61" s="372" t="s">
        <v>321</v>
      </c>
      <c r="Y61" s="369"/>
      <c r="Z61" s="370"/>
      <c r="AA61" s="370"/>
      <c r="AB61" s="366"/>
      <c r="AC61" s="370"/>
      <c r="AD61" s="369"/>
      <c r="AE61" s="370"/>
      <c r="AF61" s="370"/>
      <c r="AG61" s="370" t="s">
        <v>319</v>
      </c>
      <c r="AH61" s="369">
        <v>4</v>
      </c>
      <c r="AI61" s="369">
        <v>18</v>
      </c>
      <c r="AJ61" s="369">
        <v>30</v>
      </c>
      <c r="AK61" s="369">
        <v>21</v>
      </c>
      <c r="AL61" s="369">
        <v>50</v>
      </c>
      <c r="AM61" s="22">
        <f t="shared" si="0"/>
        <v>4</v>
      </c>
      <c r="AN61" s="104">
        <f t="shared" si="2"/>
        <v>0.77083333333333337</v>
      </c>
      <c r="AO61" s="104">
        <f t="shared" si="3"/>
        <v>0.90972222222222221</v>
      </c>
      <c r="AP61" s="22" t="str" cm="1">
        <f t="array" ref="AP61">IF(W61="","",IF(SUMPRODUCT((W61=$W$7:$W$2042)*(AH61=$AH$7:$AH$2042)*(AN61=$AN$7:$AN$2042)*(AO61=$AO$7:$AO$2042)*(ROW($W$7:$W$2042)&lt;&gt;ROW(W61))*((R61=0)*($R$7:$R$2042&gt;0)+(R61&gt;0)*($R$7:$R$2042=0)))&gt;0,"SALONES UNIDOS",IF(SUMPRODUCT((W61=$W$7:$W$2042)*(AH61=$AH$7:$AH$2042)*((AN61&lt;$AO$7:$AO$2042)*(AO61&gt;$AN$7:$AN$2042))*(ROW($W$7:$W$2042)&lt;&gt;ROW(W61)))&gt;0,"Cruzado","Sin cruce")))</f>
        <v>Sin cruce</v>
      </c>
      <c r="AQ61" s="104"/>
      <c r="AR61" s="104"/>
      <c r="AS61" s="22"/>
      <c r="AT61" s="22"/>
      <c r="AU61" s="358" t="str" cm="1">
        <f t="array" ref="AU61">IF(AB61="","",IF(SUMPRODUCT((AB61=$AB$7:$AB$511)*(AH61=$AH$7:$AH$511)*(AQ61=$AQ$7:$AQ$511)*(AR61=$AR$7:$AR$511)*(ROW($AB$7:$AB$511)&lt;&gt;ROW(AB61))*((R61=0)*($R$7:$R$511&gt;0)+(R61&gt;0)*($R$7:$R$511=0)))&gt;0,"SALONES UNIDOS",IF(SUMPRODUCT((AB61=$AB$7:$AB$511)*(AH61=$AH$7:$AH$511)*((AQ61&lt;$AR$7:$AR$511)*(AR61&gt;$AQ$7:$AQ$511))*(ROW($AB$7:$AB$511)&lt;&gt;ROW(AB61)))&gt;0,"Cruzado","Sin cruce")))</f>
        <v/>
      </c>
      <c r="AV61" s="358" t="str" cm="1">
        <f t="array" ref="AV61">IF(AD61="","",IF(SUMPRODUCT((AD61=$AD$7:$AD$511)*(AH61=$AH$7:$AH$511)*(AS61=$AS$7:$AS$511)*(AT61=$AT$7:$AT$511)*(ROW($AD$7:$AD$511)&lt;&gt;ROW(AD61))*((R61=0)*($R$7:$R$511&gt;0)+(R61&gt;0)*($R$7:$R$511=0)))&gt;0,"SALONES UNIDOS",IF(SUMPRODUCT((AD61=$AD$7:$AD$511)*(AH61=$AH$7:$AH$511)*((AS61&lt;$AT$7:$AT$511)*(AT61&gt;$AS$7:$AS$511))*(ROW($AD$7:$AD$511)&lt;&gt;ROW(AD61)))&gt;0,"Cruzado","Sin cruce")))</f>
        <v/>
      </c>
      <c r="AW61" s="104" t="str">
        <f t="shared" si="1"/>
        <v>EN2FILIALB</v>
      </c>
      <c r="AX61" s="104" t="str" cm="1">
        <f t="array" ref="AX61">IF(AW61="","",IF(SUMPRODUCT((AW61=$AW$7:$AW$2042)*(AH61=$AH$7:$AH$2042)*(AN61=$AN$7:$AN$2042)*(AO61=$AO$7:$AO$2042)*(ROW($AW$7:$AW$2042)&lt;&gt;ROW(AW61))*((R61=0)*($R$7:$R$2042&gt;0)+(R61&gt;0)*($R$7:$R$2042=0)))&gt;0,"SALONES UNIDOS",IF(SUMPRODUCT((AW61=$AW$7:$AW$2042)*(AH61=$AH$7:$AH$2042)*((AN61&lt;$AO$7:$AO$2042)*(AO61&gt;$AN$7:$AN$2042))*(ROW($AW$7:$AW$2042)&lt;&gt;ROW(AW61)))&gt;0,"Cruzado","Sin cruce")))</f>
        <v>Sin cruce</v>
      </c>
    </row>
    <row r="62" spans="2:50" s="6" customFormat="1" ht="19.8" hidden="1" customHeight="1" x14ac:dyDescent="0.25">
      <c r="B62" s="495" t="s">
        <v>314</v>
      </c>
      <c r="C62" s="432" t="s">
        <v>968</v>
      </c>
      <c r="D62" s="432">
        <v>20261</v>
      </c>
      <c r="E62" s="433" t="s">
        <v>276</v>
      </c>
      <c r="F62" s="433" t="s">
        <v>291</v>
      </c>
      <c r="G62" s="433" t="s">
        <v>285</v>
      </c>
      <c r="H62" s="433">
        <v>2</v>
      </c>
      <c r="I62" s="433" t="s">
        <v>283</v>
      </c>
      <c r="J62" s="433" t="s">
        <v>283</v>
      </c>
      <c r="K62" s="434" t="s">
        <v>587</v>
      </c>
      <c r="L62" s="432" t="s">
        <v>404</v>
      </c>
      <c r="M62" s="432" t="s">
        <v>362</v>
      </c>
      <c r="N62" s="432" t="s">
        <v>318</v>
      </c>
      <c r="O62" s="433" t="s">
        <v>315</v>
      </c>
      <c r="P62" s="432">
        <v>2</v>
      </c>
      <c r="Q62" s="432">
        <v>2</v>
      </c>
      <c r="R62" s="432">
        <v>4</v>
      </c>
      <c r="S62" s="432">
        <v>3</v>
      </c>
      <c r="T62" s="421"/>
      <c r="U62" s="435">
        <v>40</v>
      </c>
      <c r="V62" s="433">
        <v>21870533</v>
      </c>
      <c r="W62" s="433" t="s">
        <v>247</v>
      </c>
      <c r="X62" s="432" t="s">
        <v>321</v>
      </c>
      <c r="Y62" s="432"/>
      <c r="Z62" s="433"/>
      <c r="AA62" s="433"/>
      <c r="AB62" s="433"/>
      <c r="AC62" s="433"/>
      <c r="AD62" s="432"/>
      <c r="AE62" s="433"/>
      <c r="AF62" s="433"/>
      <c r="AG62" s="433" t="s">
        <v>319</v>
      </c>
      <c r="AH62" s="432">
        <v>7</v>
      </c>
      <c r="AI62" s="432">
        <v>11</v>
      </c>
      <c r="AJ62" s="432">
        <v>0</v>
      </c>
      <c r="AK62" s="432">
        <v>14</v>
      </c>
      <c r="AL62" s="432">
        <v>20</v>
      </c>
      <c r="AM62" s="22">
        <f t="shared" si="0"/>
        <v>4</v>
      </c>
      <c r="AN62" s="104">
        <f t="shared" si="2"/>
        <v>0.45833333333333331</v>
      </c>
      <c r="AO62" s="104">
        <f t="shared" si="3"/>
        <v>0.59722222222222221</v>
      </c>
      <c r="AP62" s="22" t="str" cm="1">
        <f t="array" ref="AP62">IF(W62="","",IF(SUMPRODUCT((W62=$W$7:$W$2042)*(AH62=$AH$7:$AH$2042)*(AN62=$AN$7:$AN$2042)*(AO62=$AO$7:$AO$2042)*(ROW($W$7:$W$2042)&lt;&gt;ROW(W62))*((R62=0)*($R$7:$R$2042&gt;0)+(R62&gt;0)*($R$7:$R$2042=0)))&gt;0,"SALONES UNIDOS",IF(SUMPRODUCT((W62=$W$7:$W$2042)*(AH62=$AH$7:$AH$2042)*((AN62&lt;$AO$7:$AO$2042)*(AO62&gt;$AN$7:$AN$2042))*(ROW($W$7:$W$2042)&lt;&gt;ROW(W62)))&gt;0,"Cruzado","Sin cruce")))</f>
        <v>Sin cruce</v>
      </c>
      <c r="AQ62" s="104"/>
      <c r="AR62" s="104"/>
      <c r="AS62" s="22"/>
      <c r="AT62" s="22"/>
      <c r="AU62" s="358" t="str" cm="1">
        <f t="array" ref="AU62">IF(AB62="","",IF(SUMPRODUCT((AB62=$AB$7:$AB$511)*(AH62=$AH$7:$AH$511)*(AQ62=$AQ$7:$AQ$511)*(AR62=$AR$7:$AR$511)*(ROW($AB$7:$AB$511)&lt;&gt;ROW(AB62))*((R62=0)*($R$7:$R$511&gt;0)+(R62&gt;0)*($R$7:$R$511=0)))&gt;0,"SALONES UNIDOS",IF(SUMPRODUCT((AB62=$AB$7:$AB$511)*(AH62=$AH$7:$AH$511)*((AQ62&lt;$AR$7:$AR$511)*(AR62&gt;$AQ$7:$AQ$511))*(ROW($AB$7:$AB$511)&lt;&gt;ROW(AB62)))&gt;0,"Cruzado","Sin cruce")))</f>
        <v/>
      </c>
      <c r="AV62" s="358" t="str" cm="1">
        <f t="array" ref="AV62">IF(AD62="","",IF(SUMPRODUCT((AD62=$AD$7:$AD$511)*(AH62=$AH$7:$AH$511)*(AS62=$AS$7:$AS$511)*(AT62=$AT$7:$AT$511)*(ROW($AD$7:$AD$511)&lt;&gt;ROW(AD62))*((R62=0)*($R$7:$R$511&gt;0)+(R62&gt;0)*($R$7:$R$511=0)))&gt;0,"SALONES UNIDOS",IF(SUMPRODUCT((AD62=$AD$7:$AD$511)*(AH62=$AH$7:$AH$511)*((AS62&lt;$AT$7:$AT$511)*(AT62&gt;$AS$7:$AS$511))*(ROW($AD$7:$AD$511)&lt;&gt;ROW(AD62)))&gt;0,"Cruzado","Sin cruce")))</f>
        <v/>
      </c>
      <c r="AW62" s="104" t="str">
        <f t="shared" si="1"/>
        <v>EN2FILIALC</v>
      </c>
      <c r="AX62" s="104" t="str" cm="1">
        <f t="array" ref="AX62">IF(AW62="","",IF(SUMPRODUCT((AW62=$AW$7:$AW$2042)*(AH62=$AH$7:$AH$2042)*(AN62=$AN$7:$AN$2042)*(AO62=$AO$7:$AO$2042)*(ROW($AW$7:$AW$2042)&lt;&gt;ROW(AW62))*((R62=0)*($R$7:$R$2042&gt;0)+(R62&gt;0)*($R$7:$R$2042=0)))&gt;0,"SALONES UNIDOS",IF(SUMPRODUCT((AW62=$AW$7:$AW$2042)*(AH62=$AH$7:$AH$2042)*((AN62&lt;$AO$7:$AO$2042)*(AO62&gt;$AN$7:$AN$2042))*(ROW($AW$7:$AW$2042)&lt;&gt;ROW(AW62)))&gt;0,"Cruzado","Sin cruce")))</f>
        <v>Sin cruce</v>
      </c>
    </row>
    <row r="63" spans="2:50" s="6" customFormat="1" ht="19.8" hidden="1" customHeight="1" x14ac:dyDescent="0.25">
      <c r="B63" s="494" t="s">
        <v>314</v>
      </c>
      <c r="C63" s="369" t="s">
        <v>968</v>
      </c>
      <c r="D63" s="369">
        <v>20261</v>
      </c>
      <c r="E63" s="373" t="s">
        <v>276</v>
      </c>
      <c r="F63" s="370" t="s">
        <v>291</v>
      </c>
      <c r="G63" s="373" t="s">
        <v>285</v>
      </c>
      <c r="H63" s="373">
        <v>3</v>
      </c>
      <c r="I63" s="373" t="s">
        <v>278</v>
      </c>
      <c r="J63" s="373" t="s">
        <v>278</v>
      </c>
      <c r="K63" s="194" t="s">
        <v>365</v>
      </c>
      <c r="L63" s="364" t="s">
        <v>978</v>
      </c>
      <c r="M63" s="364" t="s">
        <v>324</v>
      </c>
      <c r="N63" s="364" t="s">
        <v>318</v>
      </c>
      <c r="O63" s="373" t="s">
        <v>315</v>
      </c>
      <c r="P63" s="364">
        <v>2</v>
      </c>
      <c r="Q63" s="364">
        <v>2</v>
      </c>
      <c r="R63" s="369">
        <v>4</v>
      </c>
      <c r="S63" s="364">
        <v>3</v>
      </c>
      <c r="T63" s="8"/>
      <c r="U63" s="374">
        <v>30</v>
      </c>
      <c r="V63" s="370">
        <v>72580385</v>
      </c>
      <c r="W63" s="373" t="s">
        <v>33</v>
      </c>
      <c r="X63" s="364" t="s">
        <v>315</v>
      </c>
      <c r="Y63" s="364"/>
      <c r="Z63" s="364"/>
      <c r="AA63" s="364"/>
      <c r="AB63" s="364" t="s">
        <v>579</v>
      </c>
      <c r="AC63" s="364"/>
      <c r="AD63" s="369"/>
      <c r="AE63" s="370"/>
      <c r="AF63" s="370"/>
      <c r="AG63" s="370" t="s">
        <v>319</v>
      </c>
      <c r="AH63" s="364">
        <v>4</v>
      </c>
      <c r="AI63" s="364">
        <v>11</v>
      </c>
      <c r="AJ63" s="364">
        <v>50</v>
      </c>
      <c r="AK63" s="364">
        <v>15</v>
      </c>
      <c r="AL63" s="364">
        <v>10</v>
      </c>
      <c r="AM63" s="22">
        <f t="shared" si="0"/>
        <v>4</v>
      </c>
      <c r="AN63" s="104">
        <f t="shared" si="2"/>
        <v>0.49305555555555552</v>
      </c>
      <c r="AO63" s="104">
        <f t="shared" si="3"/>
        <v>0.63194444444444442</v>
      </c>
      <c r="AP63" s="22" t="str" cm="1">
        <f t="array" ref="AP63">IF(W63="","",IF(SUMPRODUCT((W63=$W$7:$W$2042)*(AH63=$AH$7:$AH$2042)*(AN63=$AN$7:$AN$2042)*(AO63=$AO$7:$AO$2042)*(ROW($W$7:$W$2042)&lt;&gt;ROW(W63))*((R63=0)*($R$7:$R$2042&gt;0)+(R63&gt;0)*($R$7:$R$2042=0)))&gt;0,"SALONES UNIDOS",IF(SUMPRODUCT((W63=$W$7:$W$2042)*(AH63=$AH$7:$AH$2042)*((AN63&lt;$AO$7:$AO$2042)*(AO63&gt;$AN$7:$AN$2042))*(ROW($W$7:$W$2042)&lt;&gt;ROW(W63)))&gt;0,"Cruzado","Sin cruce")))</f>
        <v>Sin cruce</v>
      </c>
      <c r="AQ63" s="104">
        <f>AN63</f>
        <v>0.49305555555555552</v>
      </c>
      <c r="AR63" s="104">
        <f>AO63</f>
        <v>0.63194444444444442</v>
      </c>
      <c r="AS63" s="22"/>
      <c r="AT63" s="22"/>
      <c r="AU63" s="358" t="str" cm="1">
        <f t="array" ref="AU63">IF(AB63="","",IF(SUMPRODUCT((AB63=$AB$7:$AB$511)*(AH63=$AH$7:$AH$511)*(AQ63=$AQ$7:$AQ$511)*(AR63=$AR$7:$AR$511)*(ROW($AB$7:$AB$511)&lt;&gt;ROW(AB63))*((R63=0)*($R$7:$R$511&gt;0)+(R63&gt;0)*($R$7:$R$511=0)))&gt;0,"SALONES UNIDOS",IF(SUMPRODUCT((AB63=$AB$7:$AB$511)*(AH63=$AH$7:$AH$511)*((AQ63&lt;$AR$7:$AR$511)*(AR63&gt;$AQ$7:$AQ$511))*(ROW($AB$7:$AB$511)&lt;&gt;ROW(AB63)))&gt;0,"Cruzado","Sin cruce")))</f>
        <v>Sin cruce</v>
      </c>
      <c r="AV63" s="358" t="str" cm="1">
        <f t="array" ref="AV63">IF(AD63="","",IF(SUMPRODUCT((AD63=$AD$7:$AD$511)*(AH63=$AH$7:$AH$511)*(AS63=$AS$7:$AS$511)*(AT63=$AT$7:$AT$511)*(ROW($AD$7:$AD$511)&lt;&gt;ROW(AD63))*((R63=0)*($R$7:$R$511&gt;0)+(R63&gt;0)*($R$7:$R$511=0)))&gt;0,"SALONES UNIDOS",IF(SUMPRODUCT((AD63=$AD$7:$AD$511)*(AH63=$AH$7:$AH$511)*((AS63&lt;$AT$7:$AT$511)*(AT63&gt;$AS$7:$AS$511))*(ROW($AD$7:$AD$511)&lt;&gt;ROW(AD63)))&gt;0,"Cruzado","Sin cruce")))</f>
        <v/>
      </c>
      <c r="AW63" s="104" t="str">
        <f t="shared" si="1"/>
        <v>EN3FILIALA</v>
      </c>
      <c r="AX63" s="104" t="str" cm="1">
        <f t="array" ref="AX63">IF(AW63="","",IF(SUMPRODUCT((AW63=$AW$7:$AW$2042)*(AH63=$AH$7:$AH$2042)*(AN63=$AN$7:$AN$2042)*(AO63=$AO$7:$AO$2042)*(ROW($AW$7:$AW$2042)&lt;&gt;ROW(AW63))*((R63=0)*($R$7:$R$2042&gt;0)+(R63&gt;0)*($R$7:$R$2042=0)))&gt;0,"SALONES UNIDOS",IF(SUMPRODUCT((AW63=$AW$7:$AW$2042)*(AH63=$AH$7:$AH$2042)*((AN63&lt;$AO$7:$AO$2042)*(AO63&gt;$AN$7:$AN$2042))*(ROW($AW$7:$AW$2042)&lt;&gt;ROW(AW63)))&gt;0,"Cruzado","Sin cruce")))</f>
        <v>Sin cruce</v>
      </c>
    </row>
    <row r="64" spans="2:50" s="6" customFormat="1" ht="19.8" hidden="1" customHeight="1" x14ac:dyDescent="0.25">
      <c r="B64" s="494" t="s">
        <v>314</v>
      </c>
      <c r="C64" s="369" t="s">
        <v>968</v>
      </c>
      <c r="D64" s="369">
        <v>20261</v>
      </c>
      <c r="E64" s="373" t="s">
        <v>276</v>
      </c>
      <c r="F64" s="370" t="s">
        <v>291</v>
      </c>
      <c r="G64" s="373" t="s">
        <v>285</v>
      </c>
      <c r="H64" s="373">
        <v>3</v>
      </c>
      <c r="I64" s="373" t="s">
        <v>278</v>
      </c>
      <c r="J64" s="373" t="s">
        <v>278</v>
      </c>
      <c r="K64" s="194" t="s">
        <v>366</v>
      </c>
      <c r="L64" s="364" t="s">
        <v>594</v>
      </c>
      <c r="M64" s="364" t="s">
        <v>324</v>
      </c>
      <c r="N64" s="364" t="s">
        <v>318</v>
      </c>
      <c r="O64" s="373" t="s">
        <v>321</v>
      </c>
      <c r="P64" s="364">
        <v>2</v>
      </c>
      <c r="Q64" s="364">
        <v>2</v>
      </c>
      <c r="R64" s="369">
        <v>4</v>
      </c>
      <c r="S64" s="364">
        <v>3</v>
      </c>
      <c r="T64" s="8"/>
      <c r="U64" s="374">
        <v>40</v>
      </c>
      <c r="V64" s="370">
        <v>21547326</v>
      </c>
      <c r="W64" s="373" t="s">
        <v>77</v>
      </c>
      <c r="X64" s="364" t="s">
        <v>321</v>
      </c>
      <c r="Y64" s="364"/>
      <c r="Z64" s="364"/>
      <c r="AA64" s="364"/>
      <c r="AB64" s="370"/>
      <c r="AC64" s="364"/>
      <c r="AD64" s="369"/>
      <c r="AE64" s="370"/>
      <c r="AF64" s="370"/>
      <c r="AG64" s="364" t="s">
        <v>319</v>
      </c>
      <c r="AH64" s="364">
        <v>5</v>
      </c>
      <c r="AI64" s="364">
        <v>13</v>
      </c>
      <c r="AJ64" s="364">
        <v>30</v>
      </c>
      <c r="AK64" s="364">
        <v>16</v>
      </c>
      <c r="AL64" s="364">
        <v>50</v>
      </c>
      <c r="AM64" s="22">
        <f t="shared" si="0"/>
        <v>4</v>
      </c>
      <c r="AN64" s="104">
        <f t="shared" si="2"/>
        <v>0.5625</v>
      </c>
      <c r="AO64" s="104">
        <f t="shared" si="3"/>
        <v>0.70138888888888884</v>
      </c>
      <c r="AP64" s="22" t="str" cm="1">
        <f t="array" ref="AP64">IF(W64="","",IF(SUMPRODUCT((W64=$W$7:$W$2042)*(AH64=$AH$7:$AH$2042)*(AN64=$AN$7:$AN$2042)*(AO64=$AO$7:$AO$2042)*(ROW($W$7:$W$2042)&lt;&gt;ROW(W64))*((R64=0)*($R$7:$R$2042&gt;0)+(R64&gt;0)*($R$7:$R$2042=0)))&gt;0,"SALONES UNIDOS",IF(SUMPRODUCT((W64=$W$7:$W$2042)*(AH64=$AH$7:$AH$2042)*((AN64&lt;$AO$7:$AO$2042)*(AO64&gt;$AN$7:$AN$2042))*(ROW($W$7:$W$2042)&lt;&gt;ROW(W64)))&gt;0,"Cruzado","Sin cruce")))</f>
        <v>Sin cruce</v>
      </c>
      <c r="AQ64" s="104"/>
      <c r="AR64" s="104"/>
      <c r="AS64" s="22"/>
      <c r="AT64" s="22"/>
      <c r="AU64" s="358" t="str" cm="1">
        <f t="array" ref="AU64">IF(AB64="","",IF(SUMPRODUCT((AB64=$AB$7:$AB$511)*(AH64=$AH$7:$AH$511)*(AQ64=$AQ$7:$AQ$511)*(AR64=$AR$7:$AR$511)*(ROW($AB$7:$AB$511)&lt;&gt;ROW(AB64))*((R64=0)*($R$7:$R$511&gt;0)+(R64&gt;0)*($R$7:$R$511=0)))&gt;0,"SALONES UNIDOS",IF(SUMPRODUCT((AB64=$AB$7:$AB$511)*(AH64=$AH$7:$AH$511)*((AQ64&lt;$AR$7:$AR$511)*(AR64&gt;$AQ$7:$AQ$511))*(ROW($AB$7:$AB$511)&lt;&gt;ROW(AB64)))&gt;0,"Cruzado","Sin cruce")))</f>
        <v/>
      </c>
      <c r="AV64" s="358" t="str" cm="1">
        <f t="array" ref="AV64">IF(AD64="","",IF(SUMPRODUCT((AD64=$AD$7:$AD$511)*(AH64=$AH$7:$AH$511)*(AS64=$AS$7:$AS$511)*(AT64=$AT$7:$AT$511)*(ROW($AD$7:$AD$511)&lt;&gt;ROW(AD64))*((R64=0)*($R$7:$R$511&gt;0)+(R64&gt;0)*($R$7:$R$511=0)))&gt;0,"SALONES UNIDOS",IF(SUMPRODUCT((AD64=$AD$7:$AD$511)*(AH64=$AH$7:$AH$511)*((AS64&lt;$AT$7:$AT$511)*(AT64&gt;$AS$7:$AS$511))*(ROW($AD$7:$AD$511)&lt;&gt;ROW(AD64)))&gt;0,"Cruzado","Sin cruce")))</f>
        <v/>
      </c>
      <c r="AW64" s="104" t="str">
        <f t="shared" si="1"/>
        <v>EN3FILIALA</v>
      </c>
      <c r="AX64" s="104" t="str" cm="1">
        <f t="array" ref="AX64">IF(AW64="","",IF(SUMPRODUCT((AW64=$AW$7:$AW$2042)*(AH64=$AH$7:$AH$2042)*(AN64=$AN$7:$AN$2042)*(AO64=$AO$7:$AO$2042)*(ROW($AW$7:$AW$2042)&lt;&gt;ROW(AW64))*((R64=0)*($R$7:$R$2042&gt;0)+(R64&gt;0)*($R$7:$R$2042=0)))&gt;0,"SALONES UNIDOS",IF(SUMPRODUCT((AW64=$AW$7:$AW$2042)*(AH64=$AH$7:$AH$2042)*((AN64&lt;$AO$7:$AO$2042)*(AO64&gt;$AN$7:$AN$2042))*(ROW($AW$7:$AW$2042)&lt;&gt;ROW(AW64)))&gt;0,"Cruzado","Sin cruce")))</f>
        <v>Sin cruce</v>
      </c>
    </row>
    <row r="65" spans="2:50" s="6" customFormat="1" ht="19.8" hidden="1" customHeight="1" x14ac:dyDescent="0.25">
      <c r="B65" s="494" t="s">
        <v>314</v>
      </c>
      <c r="C65" s="369" t="s">
        <v>968</v>
      </c>
      <c r="D65" s="369">
        <v>20261</v>
      </c>
      <c r="E65" s="373" t="s">
        <v>276</v>
      </c>
      <c r="F65" s="370" t="s">
        <v>291</v>
      </c>
      <c r="G65" s="373" t="s">
        <v>285</v>
      </c>
      <c r="H65" s="373">
        <v>3</v>
      </c>
      <c r="I65" s="373" t="s">
        <v>278</v>
      </c>
      <c r="J65" s="373" t="s">
        <v>278</v>
      </c>
      <c r="K65" s="194" t="s">
        <v>360</v>
      </c>
      <c r="L65" s="364" t="s">
        <v>361</v>
      </c>
      <c r="M65" s="364" t="s">
        <v>362</v>
      </c>
      <c r="N65" s="364" t="s">
        <v>318</v>
      </c>
      <c r="O65" s="370" t="s">
        <v>321</v>
      </c>
      <c r="P65" s="364">
        <v>2</v>
      </c>
      <c r="Q65" s="364">
        <v>2</v>
      </c>
      <c r="R65" s="369">
        <v>4</v>
      </c>
      <c r="S65" s="364">
        <v>3</v>
      </c>
      <c r="T65" s="8"/>
      <c r="U65" s="374">
        <v>30</v>
      </c>
      <c r="V65" s="370">
        <v>10508584</v>
      </c>
      <c r="W65" s="373" t="s">
        <v>136</v>
      </c>
      <c r="X65" s="372" t="s">
        <v>321</v>
      </c>
      <c r="Y65" s="364"/>
      <c r="Z65" s="364"/>
      <c r="AA65" s="364"/>
      <c r="AB65" s="370"/>
      <c r="AC65" s="370"/>
      <c r="AD65" s="369"/>
      <c r="AE65" s="370"/>
      <c r="AF65" s="370"/>
      <c r="AG65" s="370" t="s">
        <v>319</v>
      </c>
      <c r="AH65" s="364">
        <v>1</v>
      </c>
      <c r="AI65" s="364">
        <v>8</v>
      </c>
      <c r="AJ65" s="364">
        <v>30</v>
      </c>
      <c r="AK65" s="364">
        <v>11</v>
      </c>
      <c r="AL65" s="364">
        <v>50</v>
      </c>
      <c r="AM65" s="22">
        <f t="shared" si="0"/>
        <v>4</v>
      </c>
      <c r="AN65" s="104">
        <f t="shared" si="2"/>
        <v>0.35416666666666663</v>
      </c>
      <c r="AO65" s="104">
        <f t="shared" si="3"/>
        <v>0.49305555555555552</v>
      </c>
      <c r="AP65" s="22" t="str" cm="1">
        <f t="array" ref="AP65">IF(W65="","",IF(SUMPRODUCT((W65=$W$7:$W$2042)*(AH65=$AH$7:$AH$2042)*(AN65=$AN$7:$AN$2042)*(AO65=$AO$7:$AO$2042)*(ROW($W$7:$W$2042)&lt;&gt;ROW(W65))*((R65=0)*($R$7:$R$2042&gt;0)+(R65&gt;0)*($R$7:$R$2042=0)))&gt;0,"SALONES UNIDOS",IF(SUMPRODUCT((W65=$W$7:$W$2042)*(AH65=$AH$7:$AH$2042)*((AN65&lt;$AO$7:$AO$2042)*(AO65&gt;$AN$7:$AN$2042))*(ROW($W$7:$W$2042)&lt;&gt;ROW(W65)))&gt;0,"Cruzado","Sin cruce")))</f>
        <v>Sin cruce</v>
      </c>
      <c r="AQ65" s="104"/>
      <c r="AR65" s="104"/>
      <c r="AS65" s="22"/>
      <c r="AT65" s="22"/>
      <c r="AU65" s="358" t="str" cm="1">
        <f t="array" ref="AU65">IF(AB65="","",IF(SUMPRODUCT((AB65=$AB$7:$AB$511)*(AH65=$AH$7:$AH$511)*(AQ65=$AQ$7:$AQ$511)*(AR65=$AR$7:$AR$511)*(ROW($AB$7:$AB$511)&lt;&gt;ROW(AB65))*((R65=0)*($R$7:$R$511&gt;0)+(R65&gt;0)*($R$7:$R$511=0)))&gt;0,"SALONES UNIDOS",IF(SUMPRODUCT((AB65=$AB$7:$AB$511)*(AH65=$AH$7:$AH$511)*((AQ65&lt;$AR$7:$AR$511)*(AR65&gt;$AQ$7:$AQ$511))*(ROW($AB$7:$AB$511)&lt;&gt;ROW(AB65)))&gt;0,"Cruzado","Sin cruce")))</f>
        <v/>
      </c>
      <c r="AV65" s="358" t="str" cm="1">
        <f t="array" ref="AV65">IF(AD65="","",IF(SUMPRODUCT((AD65=$AD$7:$AD$511)*(AH65=$AH$7:$AH$511)*(AS65=$AS$7:$AS$511)*(AT65=$AT$7:$AT$511)*(ROW($AD$7:$AD$511)&lt;&gt;ROW(AD65))*((R65=0)*($R$7:$R$511&gt;0)+(R65&gt;0)*($R$7:$R$511=0)))&gt;0,"SALONES UNIDOS",IF(SUMPRODUCT((AD65=$AD$7:$AD$511)*(AH65=$AH$7:$AH$511)*((AS65&lt;$AT$7:$AT$511)*(AT65&gt;$AS$7:$AS$511))*(ROW($AD$7:$AD$511)&lt;&gt;ROW(AD65)))&gt;0,"Cruzado","Sin cruce")))</f>
        <v/>
      </c>
      <c r="AW65" s="104" t="str">
        <f t="shared" si="1"/>
        <v>EN3FILIALA</v>
      </c>
      <c r="AX65" s="104" t="str" cm="1">
        <f t="array" ref="AX65">IF(AW65="","",IF(SUMPRODUCT((AW65=$AW$7:$AW$2042)*(AH65=$AH$7:$AH$2042)*(AN65=$AN$7:$AN$2042)*(AO65=$AO$7:$AO$2042)*(ROW($AW$7:$AW$2042)&lt;&gt;ROW(AW65))*((R65=0)*($R$7:$R$2042&gt;0)+(R65&gt;0)*($R$7:$R$2042=0)))&gt;0,"SALONES UNIDOS",IF(SUMPRODUCT((AW65=$AW$7:$AW$2042)*(AH65=$AH$7:$AH$2042)*((AN65&lt;$AO$7:$AO$2042)*(AO65&gt;$AN$7:$AN$2042))*(ROW($AW$7:$AW$2042)&lt;&gt;ROW(AW65)))&gt;0,"Cruzado","Sin cruce")))</f>
        <v>Sin cruce</v>
      </c>
    </row>
    <row r="66" spans="2:50" s="6" customFormat="1" ht="19.8" hidden="1" customHeight="1" x14ac:dyDescent="0.25">
      <c r="B66" s="494" t="s">
        <v>314</v>
      </c>
      <c r="C66" s="369" t="s">
        <v>968</v>
      </c>
      <c r="D66" s="369">
        <v>20261</v>
      </c>
      <c r="E66" s="373" t="s">
        <v>276</v>
      </c>
      <c r="F66" s="370" t="s">
        <v>291</v>
      </c>
      <c r="G66" s="373" t="s">
        <v>285</v>
      </c>
      <c r="H66" s="373">
        <v>3</v>
      </c>
      <c r="I66" s="373" t="s">
        <v>278</v>
      </c>
      <c r="J66" s="373" t="s">
        <v>278</v>
      </c>
      <c r="K66" s="194" t="s">
        <v>358</v>
      </c>
      <c r="L66" s="364" t="s">
        <v>359</v>
      </c>
      <c r="M66" s="364" t="s">
        <v>324</v>
      </c>
      <c r="N66" s="364" t="s">
        <v>318</v>
      </c>
      <c r="O66" s="373" t="s">
        <v>315</v>
      </c>
      <c r="P66" s="364">
        <v>2</v>
      </c>
      <c r="Q66" s="364">
        <v>0</v>
      </c>
      <c r="R66" s="369">
        <v>2</v>
      </c>
      <c r="S66" s="364">
        <v>3</v>
      </c>
      <c r="T66" s="8"/>
      <c r="U66" s="374">
        <v>30</v>
      </c>
      <c r="V66" s="370">
        <v>22309302</v>
      </c>
      <c r="W66" s="373" t="s">
        <v>231</v>
      </c>
      <c r="X66" s="364" t="s">
        <v>315</v>
      </c>
      <c r="Y66" s="364"/>
      <c r="Z66" s="364"/>
      <c r="AA66" s="364"/>
      <c r="AB66" s="364" t="s">
        <v>579</v>
      </c>
      <c r="AC66" s="364"/>
      <c r="AD66" s="369"/>
      <c r="AE66" s="370"/>
      <c r="AF66" s="370"/>
      <c r="AG66" s="370" t="s">
        <v>559</v>
      </c>
      <c r="AH66" s="364">
        <v>5</v>
      </c>
      <c r="AI66" s="364">
        <v>7</v>
      </c>
      <c r="AJ66" s="364">
        <v>40</v>
      </c>
      <c r="AK66" s="364">
        <v>9</v>
      </c>
      <c r="AL66" s="364">
        <v>20</v>
      </c>
      <c r="AM66" s="22">
        <f t="shared" si="0"/>
        <v>2</v>
      </c>
      <c r="AN66" s="104">
        <f t="shared" si="2"/>
        <v>0.31944444444444448</v>
      </c>
      <c r="AO66" s="104">
        <f t="shared" si="3"/>
        <v>0.3888888888888889</v>
      </c>
      <c r="AP66" s="22" t="str" cm="1">
        <f t="array" ref="AP66">IF(W66="","",IF(SUMPRODUCT((W66=$W$7:$W$2042)*(AH66=$AH$7:$AH$2042)*(AN66=$AN$7:$AN$2042)*(AO66=$AO$7:$AO$2042)*(ROW($W$7:$W$2042)&lt;&gt;ROW(W66))*((R66=0)*($R$7:$R$2042&gt;0)+(R66&gt;0)*($R$7:$R$2042=0)))&gt;0,"SALONES UNIDOS",IF(SUMPRODUCT((W66=$W$7:$W$2042)*(AH66=$AH$7:$AH$2042)*((AN66&lt;$AO$7:$AO$2042)*(AO66&gt;$AN$7:$AN$2042))*(ROW($W$7:$W$2042)&lt;&gt;ROW(W66)))&gt;0,"Cruzado","Sin cruce")))</f>
        <v>Sin cruce</v>
      </c>
      <c r="AQ66" s="104">
        <f>AN66</f>
        <v>0.31944444444444448</v>
      </c>
      <c r="AR66" s="104">
        <f>AO66</f>
        <v>0.3888888888888889</v>
      </c>
      <c r="AS66" s="22"/>
      <c r="AT66" s="22"/>
      <c r="AU66" s="358" t="str" cm="1">
        <f t="array" ref="AU66">IF(AB66="","",IF(SUMPRODUCT((AB66=$AB$7:$AB$511)*(AH66=$AH$7:$AH$511)*(AQ66=$AQ$7:$AQ$511)*(AR66=$AR$7:$AR$511)*(ROW($AB$7:$AB$511)&lt;&gt;ROW(AB66))*((R66=0)*($R$7:$R$511&gt;0)+(R66&gt;0)*($R$7:$R$511=0)))&gt;0,"SALONES UNIDOS",IF(SUMPRODUCT((AB66=$AB$7:$AB$511)*(AH66=$AH$7:$AH$511)*((AQ66&lt;$AR$7:$AR$511)*(AR66&gt;$AQ$7:$AQ$511))*(ROW($AB$7:$AB$511)&lt;&gt;ROW(AB66)))&gt;0,"Cruzado","Sin cruce")))</f>
        <v>Sin cruce</v>
      </c>
      <c r="AV66" s="358" t="str" cm="1">
        <f t="array" ref="AV66">IF(AD66="","",IF(SUMPRODUCT((AD66=$AD$7:$AD$511)*(AH66=$AH$7:$AH$511)*(AS66=$AS$7:$AS$511)*(AT66=$AT$7:$AT$511)*(ROW($AD$7:$AD$511)&lt;&gt;ROW(AD66))*((R66=0)*($R$7:$R$511&gt;0)+(R66&gt;0)*($R$7:$R$511=0)))&gt;0,"SALONES UNIDOS",IF(SUMPRODUCT((AD66=$AD$7:$AD$511)*(AH66=$AH$7:$AH$511)*((AS66&lt;$AT$7:$AT$511)*(AT66&gt;$AS$7:$AS$511))*(ROW($AD$7:$AD$511)&lt;&gt;ROW(AD66)))&gt;0,"Cruzado","Sin cruce")))</f>
        <v/>
      </c>
      <c r="AW66" s="104" t="str">
        <f t="shared" si="1"/>
        <v>EN3FILIALA</v>
      </c>
      <c r="AX66" s="104" t="str" cm="1">
        <f t="array" ref="AX66">IF(AW66="","",IF(SUMPRODUCT((AW66=$AW$7:$AW$2042)*(AH66=$AH$7:$AH$2042)*(AN66=$AN$7:$AN$2042)*(AO66=$AO$7:$AO$2042)*(ROW($AW$7:$AW$2042)&lt;&gt;ROW(AW66))*((R66=0)*($R$7:$R$2042&gt;0)+(R66&gt;0)*($R$7:$R$2042=0)))&gt;0,"SALONES UNIDOS",IF(SUMPRODUCT((AW66=$AW$7:$AW$2042)*(AH66=$AH$7:$AH$2042)*((AN66&lt;$AO$7:$AO$2042)*(AO66&gt;$AN$7:$AN$2042))*(ROW($AW$7:$AW$2042)&lt;&gt;ROW(AW66)))&gt;0,"Cruzado","Sin cruce")))</f>
        <v>Sin cruce</v>
      </c>
    </row>
    <row r="67" spans="2:50" s="6" customFormat="1" ht="19.8" hidden="1" customHeight="1" x14ac:dyDescent="0.25">
      <c r="B67" s="494" t="s">
        <v>314</v>
      </c>
      <c r="C67" s="369" t="s">
        <v>968</v>
      </c>
      <c r="D67" s="369">
        <v>20261</v>
      </c>
      <c r="E67" s="373" t="s">
        <v>276</v>
      </c>
      <c r="F67" s="370" t="s">
        <v>291</v>
      </c>
      <c r="G67" s="373" t="s">
        <v>285</v>
      </c>
      <c r="H67" s="373">
        <v>3</v>
      </c>
      <c r="I67" s="373" t="s">
        <v>552</v>
      </c>
      <c r="J67" s="373" t="s">
        <v>278</v>
      </c>
      <c r="K67" s="194" t="s">
        <v>358</v>
      </c>
      <c r="L67" s="364" t="s">
        <v>359</v>
      </c>
      <c r="M67" s="364" t="s">
        <v>324</v>
      </c>
      <c r="N67" s="364" t="s">
        <v>318</v>
      </c>
      <c r="O67" s="373" t="s">
        <v>315</v>
      </c>
      <c r="P67" s="364">
        <v>0</v>
      </c>
      <c r="Q67" s="364">
        <v>2</v>
      </c>
      <c r="R67" s="369">
        <v>2</v>
      </c>
      <c r="S67" s="364">
        <v>3</v>
      </c>
      <c r="T67" s="8"/>
      <c r="U67" s="374">
        <v>15</v>
      </c>
      <c r="V67" s="370">
        <v>22309302</v>
      </c>
      <c r="W67" s="373" t="s">
        <v>231</v>
      </c>
      <c r="X67" s="364" t="s">
        <v>315</v>
      </c>
      <c r="Y67" s="364"/>
      <c r="Z67" s="364"/>
      <c r="AA67" s="364"/>
      <c r="AB67" s="370"/>
      <c r="AC67" s="364"/>
      <c r="AD67" s="364" t="s">
        <v>595</v>
      </c>
      <c r="AE67" s="370"/>
      <c r="AF67" s="370"/>
      <c r="AG67" s="370" t="s">
        <v>301</v>
      </c>
      <c r="AH67" s="364">
        <v>5</v>
      </c>
      <c r="AI67" s="364">
        <v>9</v>
      </c>
      <c r="AJ67" s="364">
        <v>20</v>
      </c>
      <c r="AK67" s="364">
        <v>11</v>
      </c>
      <c r="AL67" s="364">
        <v>0</v>
      </c>
      <c r="AM67" s="22">
        <f t="shared" si="0"/>
        <v>2</v>
      </c>
      <c r="AN67" s="104">
        <f t="shared" si="2"/>
        <v>0.3888888888888889</v>
      </c>
      <c r="AO67" s="104">
        <f t="shared" si="3"/>
        <v>0.45833333333333331</v>
      </c>
      <c r="AP67" s="22" t="str" cm="1">
        <f t="array" ref="AP67">IF(W67="","",IF(SUMPRODUCT((W67=$W$7:$W$2042)*(AH67=$AH$7:$AH$2042)*(AN67=$AN$7:$AN$2042)*(AO67=$AO$7:$AO$2042)*(ROW($W$7:$W$2042)&lt;&gt;ROW(W67))*((R67=0)*($R$7:$R$2042&gt;0)+(R67&gt;0)*($R$7:$R$2042=0)))&gt;0,"SALONES UNIDOS",IF(SUMPRODUCT((W67=$W$7:$W$2042)*(AH67=$AH$7:$AH$2042)*((AN67&lt;$AO$7:$AO$2042)*(AO67&gt;$AN$7:$AN$2042))*(ROW($W$7:$W$2042)&lt;&gt;ROW(W67)))&gt;0,"Cruzado","Sin cruce")))</f>
        <v>Sin cruce</v>
      </c>
      <c r="AQ67" s="22"/>
      <c r="AR67" s="22"/>
      <c r="AS67" s="104">
        <f t="shared" ref="AS67:AS68" si="28">AN67</f>
        <v>0.3888888888888889</v>
      </c>
      <c r="AT67" s="104">
        <f t="shared" ref="AT67:AT68" si="29">AO67</f>
        <v>0.45833333333333331</v>
      </c>
      <c r="AU67" s="358" t="str" cm="1">
        <f t="array" ref="AU67">IF(AB67="","",IF(SUMPRODUCT((AB67=$AB$7:$AB$511)*(AH67=$AH$7:$AH$511)*(AQ67=$AQ$7:$AQ$511)*(AR67=$AR$7:$AR$511)*(ROW($AB$7:$AB$511)&lt;&gt;ROW(AB67))*((R67=0)*($R$7:$R$511&gt;0)+(R67&gt;0)*($R$7:$R$511=0)))&gt;0,"SALONES UNIDOS",IF(SUMPRODUCT((AB67=$AB$7:$AB$511)*(AH67=$AH$7:$AH$511)*((AQ67&lt;$AR$7:$AR$511)*(AR67&gt;$AQ$7:$AQ$511))*(ROW($AB$7:$AB$511)&lt;&gt;ROW(AB67)))&gt;0,"Cruzado","Sin cruce")))</f>
        <v/>
      </c>
      <c r="AV67" s="358" t="str" cm="1">
        <f t="array" ref="AV67">IF(AD67="","",IF(SUMPRODUCT((AD67=$AD$7:$AD$511)*(AH67=$AH$7:$AH$511)*(AS67=$AS$7:$AS$511)*(AT67=$AT$7:$AT$511)*(ROW($AD$7:$AD$511)&lt;&gt;ROW(AD67))*((R67=0)*($R$7:$R$511&gt;0)+(R67&gt;0)*($R$7:$R$511=0)))&gt;0,"SALONES UNIDOS",IF(SUMPRODUCT((AD67=$AD$7:$AD$511)*(AH67=$AH$7:$AH$511)*((AS67&lt;$AT$7:$AT$511)*(AT67&gt;$AS$7:$AS$511))*(ROW($AD$7:$AD$511)&lt;&gt;ROW(AD67)))&gt;0,"Cruzado","Sin cruce")))</f>
        <v>Sin cruce</v>
      </c>
      <c r="AW67" s="104" t="str">
        <f t="shared" si="1"/>
        <v>EN3FILIALA</v>
      </c>
      <c r="AX67" s="104" t="str" cm="1">
        <f t="array" ref="AX67">IF(AW67="","",IF(SUMPRODUCT((AW67=$AW$7:$AW$2042)*(AH67=$AH$7:$AH$2042)*(AN67=$AN$7:$AN$2042)*(AO67=$AO$7:$AO$2042)*(ROW($AW$7:$AW$2042)&lt;&gt;ROW(AW67))*((R67=0)*($R$7:$R$2042&gt;0)+(R67&gt;0)*($R$7:$R$2042=0)))&gt;0,"SALONES UNIDOS",IF(SUMPRODUCT((AW67=$AW$7:$AW$2042)*(AH67=$AH$7:$AH$2042)*((AN67&lt;$AO$7:$AO$2042)*(AO67&gt;$AN$7:$AN$2042))*(ROW($AW$7:$AW$2042)&lt;&gt;ROW(AW67)))&gt;0,"Cruzado","Sin cruce")))</f>
        <v>Sin cruce</v>
      </c>
    </row>
    <row r="68" spans="2:50" s="6" customFormat="1" ht="19.8" hidden="1" customHeight="1" x14ac:dyDescent="0.25">
      <c r="B68" s="494" t="s">
        <v>314</v>
      </c>
      <c r="C68" s="369" t="s">
        <v>968</v>
      </c>
      <c r="D68" s="369">
        <v>20261</v>
      </c>
      <c r="E68" s="373" t="s">
        <v>276</v>
      </c>
      <c r="F68" s="370" t="s">
        <v>291</v>
      </c>
      <c r="G68" s="373" t="s">
        <v>285</v>
      </c>
      <c r="H68" s="373">
        <v>3</v>
      </c>
      <c r="I68" s="373" t="s">
        <v>560</v>
      </c>
      <c r="J68" s="373" t="s">
        <v>278</v>
      </c>
      <c r="K68" s="194" t="s">
        <v>358</v>
      </c>
      <c r="L68" s="364" t="s">
        <v>359</v>
      </c>
      <c r="M68" s="364" t="s">
        <v>324</v>
      </c>
      <c r="N68" s="364" t="s">
        <v>318</v>
      </c>
      <c r="O68" s="373" t="s">
        <v>315</v>
      </c>
      <c r="P68" s="364">
        <v>0</v>
      </c>
      <c r="Q68" s="364">
        <v>2</v>
      </c>
      <c r="R68" s="369">
        <v>2</v>
      </c>
      <c r="S68" s="364">
        <v>3</v>
      </c>
      <c r="T68" s="8"/>
      <c r="U68" s="374">
        <v>15</v>
      </c>
      <c r="V68" s="370">
        <v>22309302</v>
      </c>
      <c r="W68" s="373" t="s">
        <v>231</v>
      </c>
      <c r="X68" s="364" t="s">
        <v>315</v>
      </c>
      <c r="Y68" s="364"/>
      <c r="Z68" s="364"/>
      <c r="AA68" s="364"/>
      <c r="AB68" s="370"/>
      <c r="AC68" s="364"/>
      <c r="AD68" s="364" t="s">
        <v>595</v>
      </c>
      <c r="AE68" s="370"/>
      <c r="AF68" s="370"/>
      <c r="AG68" s="370" t="s">
        <v>301</v>
      </c>
      <c r="AH68" s="364">
        <v>5</v>
      </c>
      <c r="AI68" s="364">
        <v>11</v>
      </c>
      <c r="AJ68" s="364">
        <v>0</v>
      </c>
      <c r="AK68" s="364">
        <v>12</v>
      </c>
      <c r="AL68" s="364">
        <v>40</v>
      </c>
      <c r="AM68" s="22">
        <f t="shared" si="0"/>
        <v>2</v>
      </c>
      <c r="AN68" s="104">
        <f t="shared" si="2"/>
        <v>0.45833333333333331</v>
      </c>
      <c r="AO68" s="104">
        <f t="shared" si="3"/>
        <v>0.52777777777777779</v>
      </c>
      <c r="AP68" s="22" t="str" cm="1">
        <f t="array" ref="AP68">IF(W68="","",IF(SUMPRODUCT((W68=$W$7:$W$2042)*(AH68=$AH$7:$AH$2042)*(AN68=$AN$7:$AN$2042)*(AO68=$AO$7:$AO$2042)*(ROW($W$7:$W$2042)&lt;&gt;ROW(W68))*((R68=0)*($R$7:$R$2042&gt;0)+(R68&gt;0)*($R$7:$R$2042=0)))&gt;0,"SALONES UNIDOS",IF(SUMPRODUCT((W68=$W$7:$W$2042)*(AH68=$AH$7:$AH$2042)*((AN68&lt;$AO$7:$AO$2042)*(AO68&gt;$AN$7:$AN$2042))*(ROW($W$7:$W$2042)&lt;&gt;ROW(W68)))&gt;0,"Cruzado","Sin cruce")))</f>
        <v>Sin cruce</v>
      </c>
      <c r="AQ68" s="22"/>
      <c r="AR68" s="22"/>
      <c r="AS68" s="104">
        <f t="shared" si="28"/>
        <v>0.45833333333333331</v>
      </c>
      <c r="AT68" s="104">
        <f t="shared" si="29"/>
        <v>0.52777777777777779</v>
      </c>
      <c r="AU68" s="358" t="str" cm="1">
        <f t="array" ref="AU68">IF(AB68="","",IF(SUMPRODUCT((AB68=$AB$7:$AB$511)*(AH68=$AH$7:$AH$511)*(AQ68=$AQ$7:$AQ$511)*(AR68=$AR$7:$AR$511)*(ROW($AB$7:$AB$511)&lt;&gt;ROW(AB68))*((R68=0)*($R$7:$R$511&gt;0)+(R68&gt;0)*($R$7:$R$511=0)))&gt;0,"SALONES UNIDOS",IF(SUMPRODUCT((AB68=$AB$7:$AB$511)*(AH68=$AH$7:$AH$511)*((AQ68&lt;$AR$7:$AR$511)*(AR68&gt;$AQ$7:$AQ$511))*(ROW($AB$7:$AB$511)&lt;&gt;ROW(AB68)))&gt;0,"Cruzado","Sin cruce")))</f>
        <v/>
      </c>
      <c r="AV68" s="358" t="str" cm="1">
        <f t="array" ref="AV68">IF(AD68="","",IF(SUMPRODUCT((AD68=$AD$7:$AD$511)*(AH68=$AH$7:$AH$511)*(AS68=$AS$7:$AS$511)*(AT68=$AT$7:$AT$511)*(ROW($AD$7:$AD$511)&lt;&gt;ROW(AD68))*((R68=0)*($R$7:$R$511&gt;0)+(R68&gt;0)*($R$7:$R$511=0)))&gt;0,"SALONES UNIDOS",IF(SUMPRODUCT((AD68=$AD$7:$AD$511)*(AH68=$AH$7:$AH$511)*((AS68&lt;$AT$7:$AT$511)*(AT68&gt;$AS$7:$AS$511))*(ROW($AD$7:$AD$511)&lt;&gt;ROW(AD68)))&gt;0,"Cruzado","Sin cruce")))</f>
        <v>Sin cruce</v>
      </c>
      <c r="AW68" s="104" t="str">
        <f t="shared" si="1"/>
        <v>EN3FILIALA</v>
      </c>
      <c r="AX68" s="104" t="str" cm="1">
        <f t="array" ref="AX68">IF(AW68="","",IF(SUMPRODUCT((AW68=$AW$7:$AW$2042)*(AH68=$AH$7:$AH$2042)*(AN68=$AN$7:$AN$2042)*(AO68=$AO$7:$AO$2042)*(ROW($AW$7:$AW$2042)&lt;&gt;ROW(AW68))*((R68=0)*($R$7:$R$2042&gt;0)+(R68&gt;0)*($R$7:$R$2042=0)))&gt;0,"SALONES UNIDOS",IF(SUMPRODUCT((AW68=$AW$7:$AW$2042)*(AH68=$AH$7:$AH$2042)*((AN68&lt;$AO$7:$AO$2042)*(AO68&gt;$AN$7:$AN$2042))*(ROW($AW$7:$AW$2042)&lt;&gt;ROW(AW68)))&gt;0,"Cruzado","Sin cruce")))</f>
        <v>Sin cruce</v>
      </c>
    </row>
    <row r="69" spans="2:50" s="6" customFormat="1" ht="19.8" hidden="1" customHeight="1" x14ac:dyDescent="0.25">
      <c r="B69" s="494" t="s">
        <v>314</v>
      </c>
      <c r="C69" s="369" t="s">
        <v>968</v>
      </c>
      <c r="D69" s="369">
        <v>20261</v>
      </c>
      <c r="E69" s="373" t="s">
        <v>276</v>
      </c>
      <c r="F69" s="370" t="s">
        <v>291</v>
      </c>
      <c r="G69" s="373" t="s">
        <v>285</v>
      </c>
      <c r="H69" s="373">
        <v>3</v>
      </c>
      <c r="I69" s="373" t="s">
        <v>278</v>
      </c>
      <c r="J69" s="373" t="s">
        <v>278</v>
      </c>
      <c r="K69" s="194" t="s">
        <v>364</v>
      </c>
      <c r="L69" s="364" t="s">
        <v>979</v>
      </c>
      <c r="M69" s="364" t="s">
        <v>317</v>
      </c>
      <c r="N69" s="364" t="s">
        <v>318</v>
      </c>
      <c r="O69" s="373" t="s">
        <v>315</v>
      </c>
      <c r="P69" s="364">
        <v>4</v>
      </c>
      <c r="Q69" s="364">
        <v>4</v>
      </c>
      <c r="R69" s="369">
        <v>8</v>
      </c>
      <c r="S69" s="364">
        <v>6</v>
      </c>
      <c r="T69" s="8"/>
      <c r="U69" s="374">
        <v>30</v>
      </c>
      <c r="V69" s="370">
        <v>42825709</v>
      </c>
      <c r="W69" s="373" t="s">
        <v>36</v>
      </c>
      <c r="X69" s="364" t="s">
        <v>315</v>
      </c>
      <c r="Y69" s="364"/>
      <c r="Z69" s="364"/>
      <c r="AA69" s="364"/>
      <c r="AB69" s="364" t="s">
        <v>579</v>
      </c>
      <c r="AC69" s="364"/>
      <c r="AD69" s="369"/>
      <c r="AE69" s="370"/>
      <c r="AF69" s="370"/>
      <c r="AG69" s="370" t="s">
        <v>319</v>
      </c>
      <c r="AH69" s="364">
        <v>3</v>
      </c>
      <c r="AI69" s="364">
        <v>16</v>
      </c>
      <c r="AJ69" s="364">
        <v>0</v>
      </c>
      <c r="AK69" s="364">
        <v>22</v>
      </c>
      <c r="AL69" s="364">
        <v>40</v>
      </c>
      <c r="AM69" s="22">
        <f t="shared" si="0"/>
        <v>8</v>
      </c>
      <c r="AN69" s="104">
        <f t="shared" si="2"/>
        <v>0.66666666666666663</v>
      </c>
      <c r="AO69" s="104">
        <f t="shared" si="3"/>
        <v>0.94444444444444442</v>
      </c>
      <c r="AP69" s="22" t="str" cm="1">
        <f t="array" ref="AP69">IF(W69="","",IF(SUMPRODUCT((W69=$W$7:$W$2042)*(AH69=$AH$7:$AH$2042)*(AN69=$AN$7:$AN$2042)*(AO69=$AO$7:$AO$2042)*(ROW($W$7:$W$2042)&lt;&gt;ROW(W69))*((R69=0)*($R$7:$R$2042&gt;0)+(R69&gt;0)*($R$7:$R$2042=0)))&gt;0,"SALONES UNIDOS",IF(SUMPRODUCT((W69=$W$7:$W$2042)*(AH69=$AH$7:$AH$2042)*((AN69&lt;$AO$7:$AO$2042)*(AO69&gt;$AN$7:$AN$2042))*(ROW($W$7:$W$2042)&lt;&gt;ROW(W69)))&gt;0,"Cruzado","Sin cruce")))</f>
        <v>Sin cruce</v>
      </c>
      <c r="AQ69" s="104">
        <f>AN69</f>
        <v>0.66666666666666663</v>
      </c>
      <c r="AR69" s="104">
        <f>AO69</f>
        <v>0.94444444444444442</v>
      </c>
      <c r="AS69" s="22"/>
      <c r="AT69" s="22"/>
      <c r="AU69" s="358" t="str" cm="1">
        <f t="array" ref="AU69">IF(AB69="","",IF(SUMPRODUCT((AB69=$AB$7:$AB$511)*(AH69=$AH$7:$AH$511)*(AQ69=$AQ$7:$AQ$511)*(AR69=$AR$7:$AR$511)*(ROW($AB$7:$AB$511)&lt;&gt;ROW(AB69))*((R69=0)*($R$7:$R$511&gt;0)+(R69&gt;0)*($R$7:$R$511=0)))&gt;0,"SALONES UNIDOS",IF(SUMPRODUCT((AB69=$AB$7:$AB$511)*(AH69=$AH$7:$AH$511)*((AQ69&lt;$AR$7:$AR$511)*(AR69&gt;$AQ$7:$AQ$511))*(ROW($AB$7:$AB$511)&lt;&gt;ROW(AB69)))&gt;0,"Cruzado","Sin cruce")))</f>
        <v>Sin cruce</v>
      </c>
      <c r="AV69" s="358" t="str" cm="1">
        <f t="array" ref="AV69">IF(AD69="","",IF(SUMPRODUCT((AD69=$AD$7:$AD$511)*(AH69=$AH$7:$AH$511)*(AS69=$AS$7:$AS$511)*(AT69=$AT$7:$AT$511)*(ROW($AD$7:$AD$511)&lt;&gt;ROW(AD69))*((R69=0)*($R$7:$R$511&gt;0)+(R69&gt;0)*($R$7:$R$511=0)))&gt;0,"SALONES UNIDOS",IF(SUMPRODUCT((AD69=$AD$7:$AD$511)*(AH69=$AH$7:$AH$511)*((AS69&lt;$AT$7:$AT$511)*(AT69&gt;$AS$7:$AS$511))*(ROW($AD$7:$AD$511)&lt;&gt;ROW(AD69)))&gt;0,"Cruzado","Sin cruce")))</f>
        <v/>
      </c>
      <c r="AW69" s="104" t="str">
        <f t="shared" si="1"/>
        <v>EN3FILIALA</v>
      </c>
      <c r="AX69" s="104" t="str" cm="1">
        <f t="array" ref="AX69">IF(AW69="","",IF(SUMPRODUCT((AW69=$AW$7:$AW$2042)*(AH69=$AH$7:$AH$2042)*(AN69=$AN$7:$AN$2042)*(AO69=$AO$7:$AO$2042)*(ROW($AW$7:$AW$2042)&lt;&gt;ROW(AW69))*((R69=0)*($R$7:$R$2042&gt;0)+(R69&gt;0)*($R$7:$R$2042=0)))&gt;0,"SALONES UNIDOS",IF(SUMPRODUCT((AW69=$AW$7:$AW$2042)*(AH69=$AH$7:$AH$2042)*((AN69&lt;$AO$7:$AO$2042)*(AO69&gt;$AN$7:$AN$2042))*(ROW($AW$7:$AW$2042)&lt;&gt;ROW(AW69)))&gt;0,"Cruzado","Sin cruce")))</f>
        <v>Sin cruce</v>
      </c>
    </row>
    <row r="70" spans="2:50" s="6" customFormat="1" ht="19.8" hidden="1" customHeight="1" x14ac:dyDescent="0.25">
      <c r="B70" s="494" t="s">
        <v>314</v>
      </c>
      <c r="C70" s="369" t="s">
        <v>968</v>
      </c>
      <c r="D70" s="369">
        <v>20261</v>
      </c>
      <c r="E70" s="373" t="s">
        <v>276</v>
      </c>
      <c r="F70" s="370" t="s">
        <v>291</v>
      </c>
      <c r="G70" s="373" t="s">
        <v>285</v>
      </c>
      <c r="H70" s="373">
        <v>3</v>
      </c>
      <c r="I70" s="436" t="s">
        <v>552</v>
      </c>
      <c r="J70" s="373" t="s">
        <v>278</v>
      </c>
      <c r="K70" s="194" t="s">
        <v>363</v>
      </c>
      <c r="L70" s="364" t="s">
        <v>980</v>
      </c>
      <c r="M70" s="364" t="s">
        <v>324</v>
      </c>
      <c r="N70" s="364" t="s">
        <v>318</v>
      </c>
      <c r="O70" s="373" t="s">
        <v>315</v>
      </c>
      <c r="P70" s="437">
        <v>0</v>
      </c>
      <c r="Q70" s="437">
        <v>2</v>
      </c>
      <c r="R70" s="369">
        <v>2</v>
      </c>
      <c r="S70" s="364">
        <v>3</v>
      </c>
      <c r="T70" s="8"/>
      <c r="U70" s="374">
        <v>15</v>
      </c>
      <c r="V70" s="370">
        <v>21533626</v>
      </c>
      <c r="W70" s="373" t="s">
        <v>74</v>
      </c>
      <c r="X70" s="364" t="s">
        <v>315</v>
      </c>
      <c r="Y70" s="364"/>
      <c r="Z70" s="364"/>
      <c r="AA70" s="364"/>
      <c r="AB70" s="370"/>
      <c r="AC70" s="364"/>
      <c r="AD70" s="364" t="s">
        <v>596</v>
      </c>
      <c r="AE70" s="370"/>
      <c r="AF70" s="370"/>
      <c r="AG70" s="370" t="s">
        <v>301</v>
      </c>
      <c r="AH70" s="364">
        <v>6</v>
      </c>
      <c r="AI70" s="364">
        <v>7</v>
      </c>
      <c r="AJ70" s="364">
        <v>40</v>
      </c>
      <c r="AK70" s="364">
        <v>9</v>
      </c>
      <c r="AL70" s="364">
        <v>20</v>
      </c>
      <c r="AM70" s="22">
        <f t="shared" si="0"/>
        <v>2</v>
      </c>
      <c r="AN70" s="104">
        <f t="shared" si="2"/>
        <v>0.31944444444444448</v>
      </c>
      <c r="AO70" s="104">
        <f t="shared" si="3"/>
        <v>0.3888888888888889</v>
      </c>
      <c r="AP70" s="22" t="str" cm="1">
        <f t="array" ref="AP70">IF(W70="","",IF(SUMPRODUCT((W70=$W$7:$W$2042)*(AH70=$AH$7:$AH$2042)*(AN70=$AN$7:$AN$2042)*(AO70=$AO$7:$AO$2042)*(ROW($W$7:$W$2042)&lt;&gt;ROW(W70))*((R70=0)*($R$7:$R$2042&gt;0)+(R70&gt;0)*($R$7:$R$2042=0)))&gt;0,"SALONES UNIDOS",IF(SUMPRODUCT((W70=$W$7:$W$2042)*(AH70=$AH$7:$AH$2042)*((AN70&lt;$AO$7:$AO$2042)*(AO70&gt;$AN$7:$AN$2042))*(ROW($W$7:$W$2042)&lt;&gt;ROW(W70)))&gt;0,"Cruzado","Sin cruce")))</f>
        <v>Sin cruce</v>
      </c>
      <c r="AQ70" s="22"/>
      <c r="AR70" s="22"/>
      <c r="AS70" s="104">
        <f t="shared" ref="AS70:AS71" si="30">AN70</f>
        <v>0.31944444444444448</v>
      </c>
      <c r="AT70" s="104">
        <f t="shared" ref="AT70:AT71" si="31">AO70</f>
        <v>0.3888888888888889</v>
      </c>
      <c r="AU70" s="358" t="str" cm="1">
        <f t="array" ref="AU70">IF(AB70="","",IF(SUMPRODUCT((AB70=$AB$7:$AB$511)*(AH70=$AH$7:$AH$511)*(AQ70=$AQ$7:$AQ$511)*(AR70=$AR$7:$AR$511)*(ROW($AB$7:$AB$511)&lt;&gt;ROW(AB70))*((R70=0)*($R$7:$R$511&gt;0)+(R70&gt;0)*($R$7:$R$511=0)))&gt;0,"SALONES UNIDOS",IF(SUMPRODUCT((AB70=$AB$7:$AB$511)*(AH70=$AH$7:$AH$511)*((AQ70&lt;$AR$7:$AR$511)*(AR70&gt;$AQ$7:$AQ$511))*(ROW($AB$7:$AB$511)&lt;&gt;ROW(AB70)))&gt;0,"Cruzado","Sin cruce")))</f>
        <v/>
      </c>
      <c r="AV70" s="358" t="str" cm="1">
        <f t="array" ref="AV70">IF(AD70="","",IF(SUMPRODUCT((AD70=$AD$7:$AD$511)*(AH70=$AH$7:$AH$511)*(AS70=$AS$7:$AS$511)*(AT70=$AT$7:$AT$511)*(ROW($AD$7:$AD$511)&lt;&gt;ROW(AD70))*((R70=0)*($R$7:$R$511&gt;0)+(R70&gt;0)*($R$7:$R$511=0)))&gt;0,"SALONES UNIDOS",IF(SUMPRODUCT((AD70=$AD$7:$AD$511)*(AH70=$AH$7:$AH$511)*((AS70&lt;$AT$7:$AT$511)*(AT70&gt;$AS$7:$AS$511))*(ROW($AD$7:$AD$511)&lt;&gt;ROW(AD70)))&gt;0,"Cruzado","Sin cruce")))</f>
        <v>Sin cruce</v>
      </c>
      <c r="AW70" s="104" t="str">
        <f t="shared" si="1"/>
        <v>EN3FILIALA</v>
      </c>
      <c r="AX70" s="104" t="str" cm="1">
        <f t="array" ref="AX70">IF(AW70="","",IF(SUMPRODUCT((AW70=$AW$7:$AW$2042)*(AH70=$AH$7:$AH$2042)*(AN70=$AN$7:$AN$2042)*(AO70=$AO$7:$AO$2042)*(ROW($AW$7:$AW$2042)&lt;&gt;ROW(AW70))*((R70=0)*($R$7:$R$2042&gt;0)+(R70&gt;0)*($R$7:$R$2042=0)))&gt;0,"SALONES UNIDOS",IF(SUMPRODUCT((AW70=$AW$7:$AW$2042)*(AH70=$AH$7:$AH$2042)*((AN70&lt;$AO$7:$AO$2042)*(AO70&gt;$AN$7:$AN$2042))*(ROW($AW$7:$AW$2042)&lt;&gt;ROW(AW70)))&gt;0,"Cruzado","Sin cruce")))</f>
        <v>Sin cruce</v>
      </c>
    </row>
    <row r="71" spans="2:50" s="6" customFormat="1" ht="19.8" hidden="1" customHeight="1" x14ac:dyDescent="0.25">
      <c r="B71" s="494" t="s">
        <v>314</v>
      </c>
      <c r="C71" s="369" t="s">
        <v>968</v>
      </c>
      <c r="D71" s="369">
        <v>20261</v>
      </c>
      <c r="E71" s="373" t="s">
        <v>276</v>
      </c>
      <c r="F71" s="370" t="s">
        <v>291</v>
      </c>
      <c r="G71" s="373" t="s">
        <v>285</v>
      </c>
      <c r="H71" s="373">
        <v>3</v>
      </c>
      <c r="I71" s="436" t="s">
        <v>560</v>
      </c>
      <c r="J71" s="373" t="s">
        <v>278</v>
      </c>
      <c r="K71" s="194" t="s">
        <v>363</v>
      </c>
      <c r="L71" s="364" t="s">
        <v>980</v>
      </c>
      <c r="M71" s="364" t="s">
        <v>324</v>
      </c>
      <c r="N71" s="364" t="s">
        <v>318</v>
      </c>
      <c r="O71" s="373" t="s">
        <v>315</v>
      </c>
      <c r="P71" s="364">
        <v>0</v>
      </c>
      <c r="Q71" s="364">
        <v>2</v>
      </c>
      <c r="R71" s="369">
        <v>2</v>
      </c>
      <c r="S71" s="364">
        <v>3</v>
      </c>
      <c r="T71" s="8"/>
      <c r="U71" s="374">
        <v>15</v>
      </c>
      <c r="V71" s="370">
        <v>21533626</v>
      </c>
      <c r="W71" s="373" t="s">
        <v>74</v>
      </c>
      <c r="X71" s="364" t="s">
        <v>315</v>
      </c>
      <c r="Y71" s="364"/>
      <c r="Z71" s="364"/>
      <c r="AA71" s="364"/>
      <c r="AB71" s="370"/>
      <c r="AC71" s="364"/>
      <c r="AD71" s="364" t="s">
        <v>596</v>
      </c>
      <c r="AE71" s="370"/>
      <c r="AF71" s="370"/>
      <c r="AG71" s="370" t="s">
        <v>301</v>
      </c>
      <c r="AH71" s="364">
        <v>6</v>
      </c>
      <c r="AI71" s="364">
        <v>9</v>
      </c>
      <c r="AJ71" s="364">
        <v>20</v>
      </c>
      <c r="AK71" s="364">
        <v>11</v>
      </c>
      <c r="AL71" s="364">
        <v>0</v>
      </c>
      <c r="AM71" s="22">
        <f t="shared" ref="AM71:AM134" si="32">IF(AI71="",R71,ROUND(((((AK71/24)+(AL71/1440))-((AI71/24)+(AJ71/1440)))*1440/50),5))</f>
        <v>2</v>
      </c>
      <c r="AN71" s="104">
        <f t="shared" si="2"/>
        <v>0.3888888888888889</v>
      </c>
      <c r="AO71" s="104">
        <f t="shared" si="3"/>
        <v>0.45833333333333331</v>
      </c>
      <c r="AP71" s="22" t="str" cm="1">
        <f t="array" ref="AP71">IF(W71="","",IF(SUMPRODUCT((W71=$W$7:$W$2042)*(AH71=$AH$7:$AH$2042)*(AN71=$AN$7:$AN$2042)*(AO71=$AO$7:$AO$2042)*(ROW($W$7:$W$2042)&lt;&gt;ROW(W71))*((R71=0)*($R$7:$R$2042&gt;0)+(R71&gt;0)*($R$7:$R$2042=0)))&gt;0,"SALONES UNIDOS",IF(SUMPRODUCT((W71=$W$7:$W$2042)*(AH71=$AH$7:$AH$2042)*((AN71&lt;$AO$7:$AO$2042)*(AO71&gt;$AN$7:$AN$2042))*(ROW($W$7:$W$2042)&lt;&gt;ROW(W71)))&gt;0,"Cruzado","Sin cruce")))</f>
        <v>Sin cruce</v>
      </c>
      <c r="AQ71" s="22"/>
      <c r="AR71" s="22"/>
      <c r="AS71" s="104">
        <f t="shared" si="30"/>
        <v>0.3888888888888889</v>
      </c>
      <c r="AT71" s="104">
        <f t="shared" si="31"/>
        <v>0.45833333333333331</v>
      </c>
      <c r="AU71" s="358" t="str" cm="1">
        <f t="array" ref="AU71">IF(AB71="","",IF(SUMPRODUCT((AB71=$AB$7:$AB$511)*(AH71=$AH$7:$AH$511)*(AQ71=$AQ$7:$AQ$511)*(AR71=$AR$7:$AR$511)*(ROW($AB$7:$AB$511)&lt;&gt;ROW(AB71))*((R71=0)*($R$7:$R$511&gt;0)+(R71&gt;0)*($R$7:$R$511=0)))&gt;0,"SALONES UNIDOS",IF(SUMPRODUCT((AB71=$AB$7:$AB$511)*(AH71=$AH$7:$AH$511)*((AQ71&lt;$AR$7:$AR$511)*(AR71&gt;$AQ$7:$AQ$511))*(ROW($AB$7:$AB$511)&lt;&gt;ROW(AB71)))&gt;0,"Cruzado","Sin cruce")))</f>
        <v/>
      </c>
      <c r="AV71" s="358" t="str" cm="1">
        <f t="array" ref="AV71">IF(AD71="","",IF(SUMPRODUCT((AD71=$AD$7:$AD$511)*(AH71=$AH$7:$AH$511)*(AS71=$AS$7:$AS$511)*(AT71=$AT$7:$AT$511)*(ROW($AD$7:$AD$511)&lt;&gt;ROW(AD71))*((R71=0)*($R$7:$R$511&gt;0)+(R71&gt;0)*($R$7:$R$511=0)))&gt;0,"SALONES UNIDOS",IF(SUMPRODUCT((AD71=$AD$7:$AD$511)*(AH71=$AH$7:$AH$511)*((AS71&lt;$AT$7:$AT$511)*(AT71&gt;$AS$7:$AS$511))*(ROW($AD$7:$AD$511)&lt;&gt;ROW(AD71)))&gt;0,"Cruzado","Sin cruce")))</f>
        <v>Sin cruce</v>
      </c>
      <c r="AW71" s="104" t="str">
        <f t="shared" ref="AW71:AW134" si="33">TRIM(CONCATENATE(G71,H71,E71,J71))</f>
        <v>EN3FILIALA</v>
      </c>
      <c r="AX71" s="104" t="str" cm="1">
        <f t="array" ref="AX71">IF(AW71="","",IF(SUMPRODUCT((AW71=$AW$7:$AW$2042)*(AH71=$AH$7:$AH$2042)*(AN71=$AN$7:$AN$2042)*(AO71=$AO$7:$AO$2042)*(ROW($AW$7:$AW$2042)&lt;&gt;ROW(AW71))*((R71=0)*($R$7:$R$2042&gt;0)+(R71&gt;0)*($R$7:$R$2042=0)))&gt;0,"SALONES UNIDOS",IF(SUMPRODUCT((AW71=$AW$7:$AW$2042)*(AH71=$AH$7:$AH$2042)*((AN71&lt;$AO$7:$AO$2042)*(AO71&gt;$AN$7:$AN$2042))*(ROW($AW$7:$AW$2042)&lt;&gt;ROW(AW71)))&gt;0,"Cruzado","Sin cruce")))</f>
        <v>Sin cruce</v>
      </c>
    </row>
    <row r="72" spans="2:50" s="6" customFormat="1" ht="19.8" hidden="1" customHeight="1" x14ac:dyDescent="0.25">
      <c r="B72" s="494" t="s">
        <v>314</v>
      </c>
      <c r="C72" s="369" t="s">
        <v>968</v>
      </c>
      <c r="D72" s="369">
        <v>20261</v>
      </c>
      <c r="E72" s="373" t="s">
        <v>276</v>
      </c>
      <c r="F72" s="370" t="s">
        <v>291</v>
      </c>
      <c r="G72" s="373" t="s">
        <v>285</v>
      </c>
      <c r="H72" s="373">
        <v>3</v>
      </c>
      <c r="I72" s="436" t="s">
        <v>278</v>
      </c>
      <c r="J72" s="373" t="s">
        <v>278</v>
      </c>
      <c r="K72" s="194" t="s">
        <v>363</v>
      </c>
      <c r="L72" s="364" t="s">
        <v>980</v>
      </c>
      <c r="M72" s="364" t="s">
        <v>324</v>
      </c>
      <c r="N72" s="364" t="s">
        <v>318</v>
      </c>
      <c r="O72" s="373" t="s">
        <v>315</v>
      </c>
      <c r="P72" s="437">
        <v>2</v>
      </c>
      <c r="Q72" s="437">
        <v>0</v>
      </c>
      <c r="R72" s="369">
        <v>2</v>
      </c>
      <c r="S72" s="364">
        <v>3</v>
      </c>
      <c r="T72" s="8"/>
      <c r="U72" s="374">
        <v>30</v>
      </c>
      <c r="V72" s="370">
        <v>21533626</v>
      </c>
      <c r="W72" s="373" t="s">
        <v>74</v>
      </c>
      <c r="X72" s="364" t="s">
        <v>315</v>
      </c>
      <c r="Y72" s="364"/>
      <c r="Z72" s="364"/>
      <c r="AA72" s="364"/>
      <c r="AB72" s="364" t="s">
        <v>579</v>
      </c>
      <c r="AC72" s="364"/>
      <c r="AD72" s="369"/>
      <c r="AE72" s="370"/>
      <c r="AF72" s="370"/>
      <c r="AG72" s="370" t="s">
        <v>559</v>
      </c>
      <c r="AH72" s="364">
        <v>6</v>
      </c>
      <c r="AI72" s="364">
        <v>11</v>
      </c>
      <c r="AJ72" s="364">
        <v>0</v>
      </c>
      <c r="AK72" s="364">
        <v>12</v>
      </c>
      <c r="AL72" s="364">
        <v>40</v>
      </c>
      <c r="AM72" s="22">
        <f t="shared" si="32"/>
        <v>2</v>
      </c>
      <c r="AN72" s="104">
        <f t="shared" ref="AN72:AN135" si="34">AI72/24+AJ72/1440</f>
        <v>0.45833333333333331</v>
      </c>
      <c r="AO72" s="104">
        <f t="shared" ref="AO72:AO135" si="35">AK72/24+AL72/1440</f>
        <v>0.52777777777777779</v>
      </c>
      <c r="AP72" s="22" t="str" cm="1">
        <f t="array" ref="AP72">IF(W72="","",IF(SUMPRODUCT((W72=$W$7:$W$2042)*(AH72=$AH$7:$AH$2042)*(AN72=$AN$7:$AN$2042)*(AO72=$AO$7:$AO$2042)*(ROW($W$7:$W$2042)&lt;&gt;ROW(W72))*((R72=0)*($R$7:$R$2042&gt;0)+(R72&gt;0)*($R$7:$R$2042=0)))&gt;0,"SALONES UNIDOS",IF(SUMPRODUCT((W72=$W$7:$W$2042)*(AH72=$AH$7:$AH$2042)*((AN72&lt;$AO$7:$AO$2042)*(AO72&gt;$AN$7:$AN$2042))*(ROW($W$7:$W$2042)&lt;&gt;ROW(W72)))&gt;0,"Cruzado","Sin cruce")))</f>
        <v>Sin cruce</v>
      </c>
      <c r="AQ72" s="104">
        <f t="shared" ref="AQ72:AR73" si="36">AN72</f>
        <v>0.45833333333333331</v>
      </c>
      <c r="AR72" s="104">
        <f t="shared" si="36"/>
        <v>0.52777777777777779</v>
      </c>
      <c r="AS72" s="22"/>
      <c r="AT72" s="22"/>
      <c r="AU72" s="358" t="str" cm="1">
        <f t="array" ref="AU72">IF(AB72="","",IF(SUMPRODUCT((AB72=$AB$7:$AB$511)*(AH72=$AH$7:$AH$511)*(AQ72=$AQ$7:$AQ$511)*(AR72=$AR$7:$AR$511)*(ROW($AB$7:$AB$511)&lt;&gt;ROW(AB72))*((R72=0)*($R$7:$R$511&gt;0)+(R72&gt;0)*($R$7:$R$511=0)))&gt;0,"SALONES UNIDOS",IF(SUMPRODUCT((AB72=$AB$7:$AB$511)*(AH72=$AH$7:$AH$511)*((AQ72&lt;$AR$7:$AR$511)*(AR72&gt;$AQ$7:$AQ$511))*(ROW($AB$7:$AB$511)&lt;&gt;ROW(AB72)))&gt;0,"Cruzado","Sin cruce")))</f>
        <v>Sin cruce</v>
      </c>
      <c r="AV72" s="358" t="str" cm="1">
        <f t="array" ref="AV72">IF(AD72="","",IF(SUMPRODUCT((AD72=$AD$7:$AD$511)*(AH72=$AH$7:$AH$511)*(AS72=$AS$7:$AS$511)*(AT72=$AT$7:$AT$511)*(ROW($AD$7:$AD$511)&lt;&gt;ROW(AD72))*((R72=0)*($R$7:$R$511&gt;0)+(R72&gt;0)*($R$7:$R$511=0)))&gt;0,"SALONES UNIDOS",IF(SUMPRODUCT((AD72=$AD$7:$AD$511)*(AH72=$AH$7:$AH$511)*((AS72&lt;$AT$7:$AT$511)*(AT72&gt;$AS$7:$AS$511))*(ROW($AD$7:$AD$511)&lt;&gt;ROW(AD72)))&gt;0,"Cruzado","Sin cruce")))</f>
        <v/>
      </c>
      <c r="AW72" s="104" t="str">
        <f t="shared" si="33"/>
        <v>EN3FILIALA</v>
      </c>
      <c r="AX72" s="104" t="str" cm="1">
        <f t="array" ref="AX72">IF(AW72="","",IF(SUMPRODUCT((AW72=$AW$7:$AW$2042)*(AH72=$AH$7:$AH$2042)*(AN72=$AN$7:$AN$2042)*(AO72=$AO$7:$AO$2042)*(ROW($AW$7:$AW$2042)&lt;&gt;ROW(AW72))*((R72=0)*($R$7:$R$2042&gt;0)+(R72&gt;0)*($R$7:$R$2042=0)))&gt;0,"SALONES UNIDOS",IF(SUMPRODUCT((AW72=$AW$7:$AW$2042)*(AH72=$AH$7:$AH$2042)*((AN72&lt;$AO$7:$AO$2042)*(AO72&gt;$AN$7:$AN$2042))*(ROW($AW$7:$AW$2042)&lt;&gt;ROW(AW72)))&gt;0,"Cruzado","Sin cruce")))</f>
        <v>Sin cruce</v>
      </c>
    </row>
    <row r="73" spans="2:50" s="6" customFormat="1" ht="19.8" hidden="1" customHeight="1" x14ac:dyDescent="0.25">
      <c r="B73" s="494" t="s">
        <v>314</v>
      </c>
      <c r="C73" s="369" t="s">
        <v>968</v>
      </c>
      <c r="D73" s="369">
        <v>20261</v>
      </c>
      <c r="E73" s="373" t="s">
        <v>276</v>
      </c>
      <c r="F73" s="370" t="s">
        <v>291</v>
      </c>
      <c r="G73" s="373" t="s">
        <v>285</v>
      </c>
      <c r="H73" s="373">
        <v>3</v>
      </c>
      <c r="I73" s="373" t="s">
        <v>281</v>
      </c>
      <c r="J73" s="373" t="s">
        <v>281</v>
      </c>
      <c r="K73" s="194" t="s">
        <v>365</v>
      </c>
      <c r="L73" s="364" t="s">
        <v>978</v>
      </c>
      <c r="M73" s="364" t="s">
        <v>324</v>
      </c>
      <c r="N73" s="364" t="s">
        <v>318</v>
      </c>
      <c r="O73" s="373" t="s">
        <v>315</v>
      </c>
      <c r="P73" s="364">
        <v>2</v>
      </c>
      <c r="Q73" s="364">
        <v>2</v>
      </c>
      <c r="R73" s="369">
        <v>4</v>
      </c>
      <c r="S73" s="364">
        <v>3</v>
      </c>
      <c r="T73" s="8"/>
      <c r="U73" s="374">
        <v>30</v>
      </c>
      <c r="V73" s="370">
        <v>21556265</v>
      </c>
      <c r="W73" s="373" t="s">
        <v>143</v>
      </c>
      <c r="X73" s="364" t="s">
        <v>315</v>
      </c>
      <c r="Y73" s="364"/>
      <c r="Z73" s="364"/>
      <c r="AA73" s="364"/>
      <c r="AB73" s="364" t="s">
        <v>589</v>
      </c>
      <c r="AC73" s="364"/>
      <c r="AD73" s="369"/>
      <c r="AE73" s="370"/>
      <c r="AF73" s="370"/>
      <c r="AG73" s="370" t="s">
        <v>319</v>
      </c>
      <c r="AH73" s="364">
        <v>1</v>
      </c>
      <c r="AI73" s="364">
        <v>15</v>
      </c>
      <c r="AJ73" s="364">
        <v>10</v>
      </c>
      <c r="AK73" s="364">
        <v>18</v>
      </c>
      <c r="AL73" s="364">
        <v>30</v>
      </c>
      <c r="AM73" s="22">
        <f t="shared" si="32"/>
        <v>4</v>
      </c>
      <c r="AN73" s="104">
        <f t="shared" si="34"/>
        <v>0.63194444444444442</v>
      </c>
      <c r="AO73" s="104">
        <f t="shared" si="35"/>
        <v>0.77083333333333337</v>
      </c>
      <c r="AP73" s="22" t="str" cm="1">
        <f t="array" ref="AP73">IF(W73="","",IF(SUMPRODUCT((W73=$W$7:$W$2042)*(AH73=$AH$7:$AH$2042)*(AN73=$AN$7:$AN$2042)*(AO73=$AO$7:$AO$2042)*(ROW($W$7:$W$2042)&lt;&gt;ROW(W73))*((R73=0)*($R$7:$R$2042&gt;0)+(R73&gt;0)*($R$7:$R$2042=0)))&gt;0,"SALONES UNIDOS",IF(SUMPRODUCT((W73=$W$7:$W$2042)*(AH73=$AH$7:$AH$2042)*((AN73&lt;$AO$7:$AO$2042)*(AO73&gt;$AN$7:$AN$2042))*(ROW($W$7:$W$2042)&lt;&gt;ROW(W73)))&gt;0,"Cruzado","Sin cruce")))</f>
        <v>Sin cruce</v>
      </c>
      <c r="AQ73" s="104">
        <f t="shared" si="36"/>
        <v>0.63194444444444442</v>
      </c>
      <c r="AR73" s="104">
        <f t="shared" si="36"/>
        <v>0.77083333333333337</v>
      </c>
      <c r="AS73" s="22"/>
      <c r="AT73" s="22"/>
      <c r="AU73" s="358" t="str" cm="1">
        <f t="array" ref="AU73">IF(AB73="","",IF(SUMPRODUCT((AB73=$AB$7:$AB$511)*(AH73=$AH$7:$AH$511)*(AQ73=$AQ$7:$AQ$511)*(AR73=$AR$7:$AR$511)*(ROW($AB$7:$AB$511)&lt;&gt;ROW(AB73))*((R73=0)*($R$7:$R$511&gt;0)+(R73&gt;0)*($R$7:$R$511=0)))&gt;0,"SALONES UNIDOS",IF(SUMPRODUCT((AB73=$AB$7:$AB$511)*(AH73=$AH$7:$AH$511)*((AQ73&lt;$AR$7:$AR$511)*(AR73&gt;$AQ$7:$AQ$511))*(ROW($AB$7:$AB$511)&lt;&gt;ROW(AB73)))&gt;0,"Cruzado","Sin cruce")))</f>
        <v>Sin cruce</v>
      </c>
      <c r="AV73" s="358" t="str" cm="1">
        <f t="array" ref="AV73">IF(AD73="","",IF(SUMPRODUCT((AD73=$AD$7:$AD$511)*(AH73=$AH$7:$AH$511)*(AS73=$AS$7:$AS$511)*(AT73=$AT$7:$AT$511)*(ROW($AD$7:$AD$511)&lt;&gt;ROW(AD73))*((R73=0)*($R$7:$R$511&gt;0)+(R73&gt;0)*($R$7:$R$511=0)))&gt;0,"SALONES UNIDOS",IF(SUMPRODUCT((AD73=$AD$7:$AD$511)*(AH73=$AH$7:$AH$511)*((AS73&lt;$AT$7:$AT$511)*(AT73&gt;$AS$7:$AS$511))*(ROW($AD$7:$AD$511)&lt;&gt;ROW(AD73)))&gt;0,"Cruzado","Sin cruce")))</f>
        <v/>
      </c>
      <c r="AW73" s="104" t="str">
        <f t="shared" si="33"/>
        <v>EN3FILIALB</v>
      </c>
      <c r="AX73" s="104" t="str" cm="1">
        <f t="array" ref="AX73">IF(AW73="","",IF(SUMPRODUCT((AW73=$AW$7:$AW$2042)*(AH73=$AH$7:$AH$2042)*(AN73=$AN$7:$AN$2042)*(AO73=$AO$7:$AO$2042)*(ROW($AW$7:$AW$2042)&lt;&gt;ROW(AW73))*((R73=0)*($R$7:$R$2042&gt;0)+(R73&gt;0)*($R$7:$R$2042=0)))&gt;0,"SALONES UNIDOS",IF(SUMPRODUCT((AW73=$AW$7:$AW$2042)*(AH73=$AH$7:$AH$2042)*((AN73&lt;$AO$7:$AO$2042)*(AO73&gt;$AN$7:$AN$2042))*(ROW($AW$7:$AW$2042)&lt;&gt;ROW(AW73)))&gt;0,"Cruzado","Sin cruce")))</f>
        <v>Sin cruce</v>
      </c>
    </row>
    <row r="74" spans="2:50" s="6" customFormat="1" ht="19.8" hidden="1" customHeight="1" x14ac:dyDescent="0.25">
      <c r="B74" s="494" t="s">
        <v>314</v>
      </c>
      <c r="C74" s="369" t="s">
        <v>968</v>
      </c>
      <c r="D74" s="369">
        <v>20261</v>
      </c>
      <c r="E74" s="373" t="s">
        <v>276</v>
      </c>
      <c r="F74" s="370" t="s">
        <v>291</v>
      </c>
      <c r="G74" s="373" t="s">
        <v>285</v>
      </c>
      <c r="H74" s="373">
        <v>3</v>
      </c>
      <c r="I74" s="373" t="s">
        <v>281</v>
      </c>
      <c r="J74" s="373" t="s">
        <v>281</v>
      </c>
      <c r="K74" s="194" t="s">
        <v>366</v>
      </c>
      <c r="L74" s="364" t="s">
        <v>594</v>
      </c>
      <c r="M74" s="364" t="s">
        <v>324</v>
      </c>
      <c r="N74" s="364" t="s">
        <v>318</v>
      </c>
      <c r="O74" s="373" t="s">
        <v>321</v>
      </c>
      <c r="P74" s="364">
        <v>2</v>
      </c>
      <c r="Q74" s="364">
        <v>2</v>
      </c>
      <c r="R74" s="369">
        <v>4</v>
      </c>
      <c r="S74" s="364">
        <v>3</v>
      </c>
      <c r="T74" s="8"/>
      <c r="U74" s="374">
        <v>40</v>
      </c>
      <c r="V74" s="370">
        <v>18160918</v>
      </c>
      <c r="W74" s="373" t="s">
        <v>101</v>
      </c>
      <c r="X74" s="364" t="s">
        <v>321</v>
      </c>
      <c r="Y74" s="364"/>
      <c r="Z74" s="364"/>
      <c r="AA74" s="364"/>
      <c r="AB74" s="370"/>
      <c r="AC74" s="364"/>
      <c r="AD74" s="369"/>
      <c r="AE74" s="370"/>
      <c r="AF74" s="370"/>
      <c r="AG74" s="364" t="s">
        <v>319</v>
      </c>
      <c r="AH74" s="364">
        <v>5</v>
      </c>
      <c r="AI74" s="364">
        <v>15</v>
      </c>
      <c r="AJ74" s="364">
        <v>10</v>
      </c>
      <c r="AK74" s="364">
        <v>18</v>
      </c>
      <c r="AL74" s="364">
        <v>30</v>
      </c>
      <c r="AM74" s="22">
        <f t="shared" si="32"/>
        <v>4</v>
      </c>
      <c r="AN74" s="104">
        <f t="shared" si="34"/>
        <v>0.63194444444444442</v>
      </c>
      <c r="AO74" s="104">
        <f t="shared" si="35"/>
        <v>0.77083333333333337</v>
      </c>
      <c r="AP74" s="22" t="str" cm="1">
        <f t="array" ref="AP74">IF(W74="","",IF(SUMPRODUCT((W74=$W$7:$W$2042)*(AH74=$AH$7:$AH$2042)*(AN74=$AN$7:$AN$2042)*(AO74=$AO$7:$AO$2042)*(ROW($W$7:$W$2042)&lt;&gt;ROW(W74))*((R74=0)*($R$7:$R$2042&gt;0)+(R74&gt;0)*($R$7:$R$2042=0)))&gt;0,"SALONES UNIDOS",IF(SUMPRODUCT((W74=$W$7:$W$2042)*(AH74=$AH$7:$AH$2042)*((AN74&lt;$AO$7:$AO$2042)*(AO74&gt;$AN$7:$AN$2042))*(ROW($W$7:$W$2042)&lt;&gt;ROW(W74)))&gt;0,"Cruzado","Sin cruce")))</f>
        <v>Sin cruce</v>
      </c>
      <c r="AQ74" s="104"/>
      <c r="AR74" s="104"/>
      <c r="AS74" s="22"/>
      <c r="AT74" s="22"/>
      <c r="AU74" s="358" t="str" cm="1">
        <f t="array" ref="AU74">IF(AB74="","",IF(SUMPRODUCT((AB74=$AB$7:$AB$511)*(AH74=$AH$7:$AH$511)*(AQ74=$AQ$7:$AQ$511)*(AR74=$AR$7:$AR$511)*(ROW($AB$7:$AB$511)&lt;&gt;ROW(AB74))*((R74=0)*($R$7:$R$511&gt;0)+(R74&gt;0)*($R$7:$R$511=0)))&gt;0,"SALONES UNIDOS",IF(SUMPRODUCT((AB74=$AB$7:$AB$511)*(AH74=$AH$7:$AH$511)*((AQ74&lt;$AR$7:$AR$511)*(AR74&gt;$AQ$7:$AQ$511))*(ROW($AB$7:$AB$511)&lt;&gt;ROW(AB74)))&gt;0,"Cruzado","Sin cruce")))</f>
        <v/>
      </c>
      <c r="AV74" s="358" t="str" cm="1">
        <f t="array" ref="AV74">IF(AD74="","",IF(SUMPRODUCT((AD74=$AD$7:$AD$511)*(AH74=$AH$7:$AH$511)*(AS74=$AS$7:$AS$511)*(AT74=$AT$7:$AT$511)*(ROW($AD$7:$AD$511)&lt;&gt;ROW(AD74))*((R74=0)*($R$7:$R$511&gt;0)+(R74&gt;0)*($R$7:$R$511=0)))&gt;0,"SALONES UNIDOS",IF(SUMPRODUCT((AD74=$AD$7:$AD$511)*(AH74=$AH$7:$AH$511)*((AS74&lt;$AT$7:$AT$511)*(AT74&gt;$AS$7:$AS$511))*(ROW($AD$7:$AD$511)&lt;&gt;ROW(AD74)))&gt;0,"Cruzado","Sin cruce")))</f>
        <v/>
      </c>
      <c r="AW74" s="104" t="str">
        <f t="shared" si="33"/>
        <v>EN3FILIALB</v>
      </c>
      <c r="AX74" s="104" t="str" cm="1">
        <f t="array" ref="AX74">IF(AW74="","",IF(SUMPRODUCT((AW74=$AW$7:$AW$2042)*(AH74=$AH$7:$AH$2042)*(AN74=$AN$7:$AN$2042)*(AO74=$AO$7:$AO$2042)*(ROW($AW$7:$AW$2042)&lt;&gt;ROW(AW74))*((R74=0)*($R$7:$R$2042&gt;0)+(R74&gt;0)*($R$7:$R$2042=0)))&gt;0,"SALONES UNIDOS",IF(SUMPRODUCT((AW74=$AW$7:$AW$2042)*(AH74=$AH$7:$AH$2042)*((AN74&lt;$AO$7:$AO$2042)*(AO74&gt;$AN$7:$AN$2042))*(ROW($AW$7:$AW$2042)&lt;&gt;ROW(AW74)))&gt;0,"Cruzado","Sin cruce")))</f>
        <v>Sin cruce</v>
      </c>
    </row>
    <row r="75" spans="2:50" s="6" customFormat="1" ht="19.8" hidden="1" customHeight="1" x14ac:dyDescent="0.25">
      <c r="B75" s="494" t="s">
        <v>314</v>
      </c>
      <c r="C75" s="369" t="s">
        <v>968</v>
      </c>
      <c r="D75" s="369">
        <v>20261</v>
      </c>
      <c r="E75" s="373" t="s">
        <v>276</v>
      </c>
      <c r="F75" s="370" t="s">
        <v>291</v>
      </c>
      <c r="G75" s="373" t="s">
        <v>285</v>
      </c>
      <c r="H75" s="373">
        <v>3</v>
      </c>
      <c r="I75" s="373" t="s">
        <v>281</v>
      </c>
      <c r="J75" s="373" t="s">
        <v>281</v>
      </c>
      <c r="K75" s="194" t="s">
        <v>360</v>
      </c>
      <c r="L75" s="364" t="s">
        <v>361</v>
      </c>
      <c r="M75" s="364" t="s">
        <v>362</v>
      </c>
      <c r="N75" s="364" t="s">
        <v>318</v>
      </c>
      <c r="O75" s="370" t="s">
        <v>321</v>
      </c>
      <c r="P75" s="364">
        <v>2</v>
      </c>
      <c r="Q75" s="364">
        <v>2</v>
      </c>
      <c r="R75" s="369">
        <v>4</v>
      </c>
      <c r="S75" s="364">
        <v>3</v>
      </c>
      <c r="T75" s="8"/>
      <c r="U75" s="374">
        <v>30</v>
      </c>
      <c r="V75" s="370">
        <v>21487056</v>
      </c>
      <c r="W75" s="373" t="s">
        <v>171</v>
      </c>
      <c r="X75" s="372" t="s">
        <v>321</v>
      </c>
      <c r="Y75" s="364"/>
      <c r="Z75" s="364"/>
      <c r="AA75" s="364"/>
      <c r="AB75" s="370"/>
      <c r="AC75" s="370"/>
      <c r="AD75" s="369"/>
      <c r="AE75" s="370"/>
      <c r="AF75" s="370"/>
      <c r="AG75" s="370" t="s">
        <v>319</v>
      </c>
      <c r="AH75" s="364">
        <v>7</v>
      </c>
      <c r="AI75" s="364">
        <v>16</v>
      </c>
      <c r="AJ75" s="364">
        <v>0</v>
      </c>
      <c r="AK75" s="364">
        <v>19</v>
      </c>
      <c r="AL75" s="364">
        <v>20</v>
      </c>
      <c r="AM75" s="22">
        <f t="shared" si="32"/>
        <v>4</v>
      </c>
      <c r="AN75" s="104">
        <f t="shared" si="34"/>
        <v>0.66666666666666663</v>
      </c>
      <c r="AO75" s="104">
        <f t="shared" si="35"/>
        <v>0.80555555555555547</v>
      </c>
      <c r="AP75" s="22" t="str" cm="1">
        <f t="array" ref="AP75">IF(W75="","",IF(SUMPRODUCT((W75=$W$7:$W$2042)*(AH75=$AH$7:$AH$2042)*(AN75=$AN$7:$AN$2042)*(AO75=$AO$7:$AO$2042)*(ROW($W$7:$W$2042)&lt;&gt;ROW(W75))*((R75=0)*($R$7:$R$2042&gt;0)+(R75&gt;0)*($R$7:$R$2042=0)))&gt;0,"SALONES UNIDOS",IF(SUMPRODUCT((W75=$W$7:$W$2042)*(AH75=$AH$7:$AH$2042)*((AN75&lt;$AO$7:$AO$2042)*(AO75&gt;$AN$7:$AN$2042))*(ROW($W$7:$W$2042)&lt;&gt;ROW(W75)))&gt;0,"Cruzado","Sin cruce")))</f>
        <v>Sin cruce</v>
      </c>
      <c r="AQ75" s="104"/>
      <c r="AR75" s="104"/>
      <c r="AS75" s="22"/>
      <c r="AT75" s="22"/>
      <c r="AU75" s="358" t="str" cm="1">
        <f t="array" ref="AU75">IF(AB75="","",IF(SUMPRODUCT((AB75=$AB$7:$AB$511)*(AH75=$AH$7:$AH$511)*(AQ75=$AQ$7:$AQ$511)*(AR75=$AR$7:$AR$511)*(ROW($AB$7:$AB$511)&lt;&gt;ROW(AB75))*((R75=0)*($R$7:$R$511&gt;0)+(R75&gt;0)*($R$7:$R$511=0)))&gt;0,"SALONES UNIDOS",IF(SUMPRODUCT((AB75=$AB$7:$AB$511)*(AH75=$AH$7:$AH$511)*((AQ75&lt;$AR$7:$AR$511)*(AR75&gt;$AQ$7:$AQ$511))*(ROW($AB$7:$AB$511)&lt;&gt;ROW(AB75)))&gt;0,"Cruzado","Sin cruce")))</f>
        <v/>
      </c>
      <c r="AV75" s="358" t="str" cm="1">
        <f t="array" ref="AV75">IF(AD75="","",IF(SUMPRODUCT((AD75=$AD$7:$AD$511)*(AH75=$AH$7:$AH$511)*(AS75=$AS$7:$AS$511)*(AT75=$AT$7:$AT$511)*(ROW($AD$7:$AD$511)&lt;&gt;ROW(AD75))*((R75=0)*($R$7:$R$511&gt;0)+(R75&gt;0)*($R$7:$R$511=0)))&gt;0,"SALONES UNIDOS",IF(SUMPRODUCT((AD75=$AD$7:$AD$511)*(AH75=$AH$7:$AH$511)*((AS75&lt;$AT$7:$AT$511)*(AT75&gt;$AS$7:$AS$511))*(ROW($AD$7:$AD$511)&lt;&gt;ROW(AD75)))&gt;0,"Cruzado","Sin cruce")))</f>
        <v/>
      </c>
      <c r="AW75" s="104" t="str">
        <f t="shared" si="33"/>
        <v>EN3FILIALB</v>
      </c>
      <c r="AX75" s="104" t="str" cm="1">
        <f t="array" ref="AX75">IF(AW75="","",IF(SUMPRODUCT((AW75=$AW$7:$AW$2042)*(AH75=$AH$7:$AH$2042)*(AN75=$AN$7:$AN$2042)*(AO75=$AO$7:$AO$2042)*(ROW($AW$7:$AW$2042)&lt;&gt;ROW(AW75))*((R75=0)*($R$7:$R$2042&gt;0)+(R75&gt;0)*($R$7:$R$2042=0)))&gt;0,"SALONES UNIDOS",IF(SUMPRODUCT((AW75=$AW$7:$AW$2042)*(AH75=$AH$7:$AH$2042)*((AN75&lt;$AO$7:$AO$2042)*(AO75&gt;$AN$7:$AN$2042))*(ROW($AW$7:$AW$2042)&lt;&gt;ROW(AW75)))&gt;0,"Cruzado","Sin cruce")))</f>
        <v>Sin cruce</v>
      </c>
    </row>
    <row r="76" spans="2:50" s="6" customFormat="1" ht="19.8" hidden="1" customHeight="1" x14ac:dyDescent="0.25">
      <c r="B76" s="494" t="s">
        <v>314</v>
      </c>
      <c r="C76" s="369" t="s">
        <v>968</v>
      </c>
      <c r="D76" s="369">
        <v>20261</v>
      </c>
      <c r="E76" s="373" t="s">
        <v>276</v>
      </c>
      <c r="F76" s="370" t="s">
        <v>291</v>
      </c>
      <c r="G76" s="373" t="s">
        <v>285</v>
      </c>
      <c r="H76" s="373">
        <v>3</v>
      </c>
      <c r="I76" s="373" t="s">
        <v>281</v>
      </c>
      <c r="J76" s="373" t="s">
        <v>281</v>
      </c>
      <c r="K76" s="194" t="s">
        <v>358</v>
      </c>
      <c r="L76" s="364" t="s">
        <v>359</v>
      </c>
      <c r="M76" s="364" t="s">
        <v>324</v>
      </c>
      <c r="N76" s="364" t="s">
        <v>318</v>
      </c>
      <c r="O76" s="373" t="s">
        <v>315</v>
      </c>
      <c r="P76" s="364">
        <v>2</v>
      </c>
      <c r="Q76" s="364">
        <v>0</v>
      </c>
      <c r="R76" s="369">
        <v>2</v>
      </c>
      <c r="S76" s="364">
        <v>3</v>
      </c>
      <c r="T76" s="8"/>
      <c r="U76" s="374">
        <v>30</v>
      </c>
      <c r="V76" s="370">
        <v>22309302</v>
      </c>
      <c r="W76" s="373" t="s">
        <v>231</v>
      </c>
      <c r="X76" s="364" t="s">
        <v>315</v>
      </c>
      <c r="Y76" s="364"/>
      <c r="Z76" s="364"/>
      <c r="AA76" s="364"/>
      <c r="AB76" s="364" t="s">
        <v>589</v>
      </c>
      <c r="AC76" s="364"/>
      <c r="AD76" s="369"/>
      <c r="AE76" s="370"/>
      <c r="AF76" s="370"/>
      <c r="AG76" s="370" t="s">
        <v>559</v>
      </c>
      <c r="AH76" s="364">
        <v>3</v>
      </c>
      <c r="AI76" s="364">
        <v>10</v>
      </c>
      <c r="AJ76" s="364">
        <v>10</v>
      </c>
      <c r="AK76" s="364">
        <v>11</v>
      </c>
      <c r="AL76" s="364">
        <v>50</v>
      </c>
      <c r="AM76" s="22">
        <f t="shared" si="32"/>
        <v>2</v>
      </c>
      <c r="AN76" s="104">
        <f t="shared" si="34"/>
        <v>0.4236111111111111</v>
      </c>
      <c r="AO76" s="104">
        <f t="shared" si="35"/>
        <v>0.49305555555555552</v>
      </c>
      <c r="AP76" s="22" t="str" cm="1">
        <f t="array" ref="AP76">IF(W76="","",IF(SUMPRODUCT((W76=$W$7:$W$2042)*(AH76=$AH$7:$AH$2042)*(AN76=$AN$7:$AN$2042)*(AO76=$AO$7:$AO$2042)*(ROW($W$7:$W$2042)&lt;&gt;ROW(W76))*((R76=0)*($R$7:$R$2042&gt;0)+(R76&gt;0)*($R$7:$R$2042=0)))&gt;0,"SALONES UNIDOS",IF(SUMPRODUCT((W76=$W$7:$W$2042)*(AH76=$AH$7:$AH$2042)*((AN76&lt;$AO$7:$AO$2042)*(AO76&gt;$AN$7:$AN$2042))*(ROW($W$7:$W$2042)&lt;&gt;ROW(W76)))&gt;0,"Cruzado","Sin cruce")))</f>
        <v>Sin cruce</v>
      </c>
      <c r="AQ76" s="104">
        <f>AN76</f>
        <v>0.4236111111111111</v>
      </c>
      <c r="AR76" s="104">
        <f>AO76</f>
        <v>0.49305555555555552</v>
      </c>
      <c r="AS76" s="22"/>
      <c r="AT76" s="22"/>
      <c r="AU76" s="358" t="str" cm="1">
        <f t="array" ref="AU76">IF(AB76="","",IF(SUMPRODUCT((AB76=$AB$7:$AB$511)*(AH76=$AH$7:$AH$511)*(AQ76=$AQ$7:$AQ$511)*(AR76=$AR$7:$AR$511)*(ROW($AB$7:$AB$511)&lt;&gt;ROW(AB76))*((R76=0)*($R$7:$R$511&gt;0)+(R76&gt;0)*($R$7:$R$511=0)))&gt;0,"SALONES UNIDOS",IF(SUMPRODUCT((AB76=$AB$7:$AB$511)*(AH76=$AH$7:$AH$511)*((AQ76&lt;$AR$7:$AR$511)*(AR76&gt;$AQ$7:$AQ$511))*(ROW($AB$7:$AB$511)&lt;&gt;ROW(AB76)))&gt;0,"Cruzado","Sin cruce")))</f>
        <v>Sin cruce</v>
      </c>
      <c r="AV76" s="358" t="str" cm="1">
        <f t="array" ref="AV76">IF(AD76="","",IF(SUMPRODUCT((AD76=$AD$7:$AD$511)*(AH76=$AH$7:$AH$511)*(AS76=$AS$7:$AS$511)*(AT76=$AT$7:$AT$511)*(ROW($AD$7:$AD$511)&lt;&gt;ROW(AD76))*((R76=0)*($R$7:$R$511&gt;0)+(R76&gt;0)*($R$7:$R$511=0)))&gt;0,"SALONES UNIDOS",IF(SUMPRODUCT((AD76=$AD$7:$AD$511)*(AH76=$AH$7:$AH$511)*((AS76&lt;$AT$7:$AT$511)*(AT76&gt;$AS$7:$AS$511))*(ROW($AD$7:$AD$511)&lt;&gt;ROW(AD76)))&gt;0,"Cruzado","Sin cruce")))</f>
        <v/>
      </c>
      <c r="AW76" s="104" t="str">
        <f t="shared" si="33"/>
        <v>EN3FILIALB</v>
      </c>
      <c r="AX76" s="104" t="str" cm="1">
        <f t="array" ref="AX76">IF(AW76="","",IF(SUMPRODUCT((AW76=$AW$7:$AW$2042)*(AH76=$AH$7:$AH$2042)*(AN76=$AN$7:$AN$2042)*(AO76=$AO$7:$AO$2042)*(ROW($AW$7:$AW$2042)&lt;&gt;ROW(AW76))*((R76=0)*($R$7:$R$2042&gt;0)+(R76&gt;0)*($R$7:$R$2042=0)))&gt;0,"SALONES UNIDOS",IF(SUMPRODUCT((AW76=$AW$7:$AW$2042)*(AH76=$AH$7:$AH$2042)*((AN76&lt;$AO$7:$AO$2042)*(AO76&gt;$AN$7:$AN$2042))*(ROW($AW$7:$AW$2042)&lt;&gt;ROW(AW76)))&gt;0,"Cruzado","Sin cruce")))</f>
        <v>Sin cruce</v>
      </c>
    </row>
    <row r="77" spans="2:50" s="6" customFormat="1" ht="19.8" hidden="1" customHeight="1" x14ac:dyDescent="0.25">
      <c r="B77" s="494" t="s">
        <v>314</v>
      </c>
      <c r="C77" s="369" t="s">
        <v>968</v>
      </c>
      <c r="D77" s="369">
        <v>20261</v>
      </c>
      <c r="E77" s="373" t="s">
        <v>276</v>
      </c>
      <c r="F77" s="370" t="s">
        <v>291</v>
      </c>
      <c r="G77" s="373" t="s">
        <v>285</v>
      </c>
      <c r="H77" s="373">
        <v>3</v>
      </c>
      <c r="I77" s="373" t="s">
        <v>412</v>
      </c>
      <c r="J77" s="373" t="s">
        <v>281</v>
      </c>
      <c r="K77" s="194" t="s">
        <v>358</v>
      </c>
      <c r="L77" s="364" t="s">
        <v>359</v>
      </c>
      <c r="M77" s="364" t="s">
        <v>324</v>
      </c>
      <c r="N77" s="364" t="s">
        <v>318</v>
      </c>
      <c r="O77" s="373" t="s">
        <v>315</v>
      </c>
      <c r="P77" s="364">
        <v>0</v>
      </c>
      <c r="Q77" s="364">
        <v>2</v>
      </c>
      <c r="R77" s="369">
        <v>2</v>
      </c>
      <c r="S77" s="364">
        <v>3</v>
      </c>
      <c r="T77" s="8"/>
      <c r="U77" s="374">
        <v>15</v>
      </c>
      <c r="V77" s="370">
        <v>22309302</v>
      </c>
      <c r="W77" s="373" t="s">
        <v>231</v>
      </c>
      <c r="X77" s="364" t="s">
        <v>315</v>
      </c>
      <c r="Y77" s="364"/>
      <c r="Z77" s="364"/>
      <c r="AA77" s="364"/>
      <c r="AB77" s="370"/>
      <c r="AC77" s="364"/>
      <c r="AD77" s="364" t="s">
        <v>595</v>
      </c>
      <c r="AE77" s="370"/>
      <c r="AF77" s="370"/>
      <c r="AG77" s="370" t="s">
        <v>301</v>
      </c>
      <c r="AH77" s="364">
        <v>3</v>
      </c>
      <c r="AI77" s="364">
        <v>11</v>
      </c>
      <c r="AJ77" s="364">
        <v>50</v>
      </c>
      <c r="AK77" s="364">
        <v>13</v>
      </c>
      <c r="AL77" s="364">
        <v>30</v>
      </c>
      <c r="AM77" s="22">
        <f t="shared" si="32"/>
        <v>2</v>
      </c>
      <c r="AN77" s="104">
        <f t="shared" si="34"/>
        <v>0.49305555555555552</v>
      </c>
      <c r="AO77" s="104">
        <f t="shared" si="35"/>
        <v>0.5625</v>
      </c>
      <c r="AP77" s="22" t="str" cm="1">
        <f t="array" ref="AP77">IF(W77="","",IF(SUMPRODUCT((W77=$W$7:$W$2042)*(AH77=$AH$7:$AH$2042)*(AN77=$AN$7:$AN$2042)*(AO77=$AO$7:$AO$2042)*(ROW($W$7:$W$2042)&lt;&gt;ROW(W77))*((R77=0)*($R$7:$R$2042&gt;0)+(R77&gt;0)*($R$7:$R$2042=0)))&gt;0,"SALONES UNIDOS",IF(SUMPRODUCT((W77=$W$7:$W$2042)*(AH77=$AH$7:$AH$2042)*((AN77&lt;$AO$7:$AO$2042)*(AO77&gt;$AN$7:$AN$2042))*(ROW($W$7:$W$2042)&lt;&gt;ROW(W77)))&gt;0,"Cruzado","Sin cruce")))</f>
        <v>Sin cruce</v>
      </c>
      <c r="AQ77" s="22"/>
      <c r="AR77" s="22"/>
      <c r="AS77" s="104">
        <f t="shared" ref="AS77:AS78" si="37">AN77</f>
        <v>0.49305555555555552</v>
      </c>
      <c r="AT77" s="104">
        <f t="shared" ref="AT77:AT78" si="38">AO77</f>
        <v>0.5625</v>
      </c>
      <c r="AU77" s="358" t="str" cm="1">
        <f t="array" ref="AU77">IF(AB77="","",IF(SUMPRODUCT((AB77=$AB$7:$AB$511)*(AH77=$AH$7:$AH$511)*(AQ77=$AQ$7:$AQ$511)*(AR77=$AR$7:$AR$511)*(ROW($AB$7:$AB$511)&lt;&gt;ROW(AB77))*((R77=0)*($R$7:$R$511&gt;0)+(R77&gt;0)*($R$7:$R$511=0)))&gt;0,"SALONES UNIDOS",IF(SUMPRODUCT((AB77=$AB$7:$AB$511)*(AH77=$AH$7:$AH$511)*((AQ77&lt;$AR$7:$AR$511)*(AR77&gt;$AQ$7:$AQ$511))*(ROW($AB$7:$AB$511)&lt;&gt;ROW(AB77)))&gt;0,"Cruzado","Sin cruce")))</f>
        <v/>
      </c>
      <c r="AV77" s="358" t="str" cm="1">
        <f t="array" ref="AV77">IF(AD77="","",IF(SUMPRODUCT((AD77=$AD$7:$AD$511)*(AH77=$AH$7:$AH$511)*(AS77=$AS$7:$AS$511)*(AT77=$AT$7:$AT$511)*(ROW($AD$7:$AD$511)&lt;&gt;ROW(AD77))*((R77=0)*($R$7:$R$511&gt;0)+(R77&gt;0)*($R$7:$R$511=0)))&gt;0,"SALONES UNIDOS",IF(SUMPRODUCT((AD77=$AD$7:$AD$511)*(AH77=$AH$7:$AH$511)*((AS77&lt;$AT$7:$AT$511)*(AT77&gt;$AS$7:$AS$511))*(ROW($AD$7:$AD$511)&lt;&gt;ROW(AD77)))&gt;0,"Cruzado","Sin cruce")))</f>
        <v>Sin cruce</v>
      </c>
      <c r="AW77" s="104" t="str">
        <f t="shared" si="33"/>
        <v>EN3FILIALB</v>
      </c>
      <c r="AX77" s="104" t="str" cm="1">
        <f t="array" ref="AX77">IF(AW77="","",IF(SUMPRODUCT((AW77=$AW$7:$AW$2042)*(AH77=$AH$7:$AH$2042)*(AN77=$AN$7:$AN$2042)*(AO77=$AO$7:$AO$2042)*(ROW($AW$7:$AW$2042)&lt;&gt;ROW(AW77))*((R77=0)*($R$7:$R$2042&gt;0)+(R77&gt;0)*($R$7:$R$2042=0)))&gt;0,"SALONES UNIDOS",IF(SUMPRODUCT((AW77=$AW$7:$AW$2042)*(AH77=$AH$7:$AH$2042)*((AN77&lt;$AO$7:$AO$2042)*(AO77&gt;$AN$7:$AN$2042))*(ROW($AW$7:$AW$2042)&lt;&gt;ROW(AW77)))&gt;0,"Cruzado","Sin cruce")))</f>
        <v>Sin cruce</v>
      </c>
    </row>
    <row r="78" spans="2:50" s="6" customFormat="1" ht="19.8" hidden="1" customHeight="1" x14ac:dyDescent="0.25">
      <c r="B78" s="494" t="s">
        <v>314</v>
      </c>
      <c r="C78" s="369" t="s">
        <v>968</v>
      </c>
      <c r="D78" s="369">
        <v>20261</v>
      </c>
      <c r="E78" s="373" t="s">
        <v>276</v>
      </c>
      <c r="F78" s="370" t="s">
        <v>291</v>
      </c>
      <c r="G78" s="373" t="s">
        <v>285</v>
      </c>
      <c r="H78" s="373">
        <v>3</v>
      </c>
      <c r="I78" s="373" t="s">
        <v>571</v>
      </c>
      <c r="J78" s="373" t="s">
        <v>281</v>
      </c>
      <c r="K78" s="194" t="s">
        <v>358</v>
      </c>
      <c r="L78" s="364" t="s">
        <v>359</v>
      </c>
      <c r="M78" s="364" t="s">
        <v>324</v>
      </c>
      <c r="N78" s="364" t="s">
        <v>318</v>
      </c>
      <c r="O78" s="373" t="s">
        <v>315</v>
      </c>
      <c r="P78" s="364">
        <v>0</v>
      </c>
      <c r="Q78" s="364">
        <v>2</v>
      </c>
      <c r="R78" s="369">
        <v>2</v>
      </c>
      <c r="S78" s="364">
        <v>3</v>
      </c>
      <c r="T78" s="8"/>
      <c r="U78" s="374">
        <v>15</v>
      </c>
      <c r="V78" s="370">
        <v>22309302</v>
      </c>
      <c r="W78" s="373" t="s">
        <v>231</v>
      </c>
      <c r="X78" s="364" t="s">
        <v>315</v>
      </c>
      <c r="Y78" s="364"/>
      <c r="Z78" s="364"/>
      <c r="AA78" s="364"/>
      <c r="AB78" s="370"/>
      <c r="AC78" s="364"/>
      <c r="AD78" s="364" t="s">
        <v>595</v>
      </c>
      <c r="AE78" s="370"/>
      <c r="AF78" s="370"/>
      <c r="AG78" s="370" t="s">
        <v>301</v>
      </c>
      <c r="AH78" s="364">
        <v>3</v>
      </c>
      <c r="AI78" s="364">
        <v>13</v>
      </c>
      <c r="AJ78" s="364">
        <v>30</v>
      </c>
      <c r="AK78" s="364">
        <v>15</v>
      </c>
      <c r="AL78" s="364">
        <v>10</v>
      </c>
      <c r="AM78" s="22">
        <f t="shared" si="32"/>
        <v>2</v>
      </c>
      <c r="AN78" s="104">
        <f t="shared" si="34"/>
        <v>0.5625</v>
      </c>
      <c r="AO78" s="104">
        <f t="shared" si="35"/>
        <v>0.63194444444444442</v>
      </c>
      <c r="AP78" s="22" t="str" cm="1">
        <f t="array" ref="AP78">IF(W78="","",IF(SUMPRODUCT((W78=$W$7:$W$2042)*(AH78=$AH$7:$AH$2042)*(AN78=$AN$7:$AN$2042)*(AO78=$AO$7:$AO$2042)*(ROW($W$7:$W$2042)&lt;&gt;ROW(W78))*((R78=0)*($R$7:$R$2042&gt;0)+(R78&gt;0)*($R$7:$R$2042=0)))&gt;0,"SALONES UNIDOS",IF(SUMPRODUCT((W78=$W$7:$W$2042)*(AH78=$AH$7:$AH$2042)*((AN78&lt;$AO$7:$AO$2042)*(AO78&gt;$AN$7:$AN$2042))*(ROW($W$7:$W$2042)&lt;&gt;ROW(W78)))&gt;0,"Cruzado","Sin cruce")))</f>
        <v>Sin cruce</v>
      </c>
      <c r="AQ78" s="22"/>
      <c r="AR78" s="22"/>
      <c r="AS78" s="104">
        <f t="shared" si="37"/>
        <v>0.5625</v>
      </c>
      <c r="AT78" s="104">
        <f t="shared" si="38"/>
        <v>0.63194444444444442</v>
      </c>
      <c r="AU78" s="358" t="str" cm="1">
        <f t="array" ref="AU78">IF(AB78="","",IF(SUMPRODUCT((AB78=$AB$7:$AB$511)*(AH78=$AH$7:$AH$511)*(AQ78=$AQ$7:$AQ$511)*(AR78=$AR$7:$AR$511)*(ROW($AB$7:$AB$511)&lt;&gt;ROW(AB78))*((R78=0)*($R$7:$R$511&gt;0)+(R78&gt;0)*($R$7:$R$511=0)))&gt;0,"SALONES UNIDOS",IF(SUMPRODUCT((AB78=$AB$7:$AB$511)*(AH78=$AH$7:$AH$511)*((AQ78&lt;$AR$7:$AR$511)*(AR78&gt;$AQ$7:$AQ$511))*(ROW($AB$7:$AB$511)&lt;&gt;ROW(AB78)))&gt;0,"Cruzado","Sin cruce")))</f>
        <v/>
      </c>
      <c r="AV78" s="358" t="str" cm="1">
        <f t="array" ref="AV78">IF(AD78="","",IF(SUMPRODUCT((AD78=$AD$7:$AD$511)*(AH78=$AH$7:$AH$511)*(AS78=$AS$7:$AS$511)*(AT78=$AT$7:$AT$511)*(ROW($AD$7:$AD$511)&lt;&gt;ROW(AD78))*((R78=0)*($R$7:$R$511&gt;0)+(R78&gt;0)*($R$7:$R$511=0)))&gt;0,"SALONES UNIDOS",IF(SUMPRODUCT((AD78=$AD$7:$AD$511)*(AH78=$AH$7:$AH$511)*((AS78&lt;$AT$7:$AT$511)*(AT78&gt;$AS$7:$AS$511))*(ROW($AD$7:$AD$511)&lt;&gt;ROW(AD78)))&gt;0,"Cruzado","Sin cruce")))</f>
        <v>Sin cruce</v>
      </c>
      <c r="AW78" s="104" t="str">
        <f t="shared" si="33"/>
        <v>EN3FILIALB</v>
      </c>
      <c r="AX78" s="104" t="str" cm="1">
        <f t="array" ref="AX78">IF(AW78="","",IF(SUMPRODUCT((AW78=$AW$7:$AW$2042)*(AH78=$AH$7:$AH$2042)*(AN78=$AN$7:$AN$2042)*(AO78=$AO$7:$AO$2042)*(ROW($AW$7:$AW$2042)&lt;&gt;ROW(AW78))*((R78=0)*($R$7:$R$2042&gt;0)+(R78&gt;0)*($R$7:$R$2042=0)))&gt;0,"SALONES UNIDOS",IF(SUMPRODUCT((AW78=$AW$7:$AW$2042)*(AH78=$AH$7:$AH$2042)*((AN78&lt;$AO$7:$AO$2042)*(AO78&gt;$AN$7:$AN$2042))*(ROW($AW$7:$AW$2042)&lt;&gt;ROW(AW78)))&gt;0,"Cruzado","Sin cruce")))</f>
        <v>Sin cruce</v>
      </c>
    </row>
    <row r="79" spans="2:50" s="6" customFormat="1" ht="19.8" hidden="1" customHeight="1" x14ac:dyDescent="0.25">
      <c r="B79" s="494" t="s">
        <v>314</v>
      </c>
      <c r="C79" s="369" t="s">
        <v>968</v>
      </c>
      <c r="D79" s="369">
        <v>20261</v>
      </c>
      <c r="E79" s="373" t="s">
        <v>276</v>
      </c>
      <c r="F79" s="370" t="s">
        <v>291</v>
      </c>
      <c r="G79" s="373" t="s">
        <v>285</v>
      </c>
      <c r="H79" s="373">
        <v>3</v>
      </c>
      <c r="I79" s="373" t="s">
        <v>281</v>
      </c>
      <c r="J79" s="373" t="s">
        <v>281</v>
      </c>
      <c r="K79" s="194" t="s">
        <v>364</v>
      </c>
      <c r="L79" s="364" t="s">
        <v>979</v>
      </c>
      <c r="M79" s="364" t="s">
        <v>317</v>
      </c>
      <c r="N79" s="364" t="s">
        <v>318</v>
      </c>
      <c r="O79" s="373" t="s">
        <v>315</v>
      </c>
      <c r="P79" s="364">
        <v>4</v>
      </c>
      <c r="Q79" s="364">
        <v>4</v>
      </c>
      <c r="R79" s="369">
        <v>8</v>
      </c>
      <c r="S79" s="364">
        <v>6</v>
      </c>
      <c r="T79" s="8"/>
      <c r="U79" s="374">
        <v>30</v>
      </c>
      <c r="V79" s="370">
        <v>21556265</v>
      </c>
      <c r="W79" s="373" t="s">
        <v>143</v>
      </c>
      <c r="X79" s="364" t="s">
        <v>315</v>
      </c>
      <c r="Y79" s="364"/>
      <c r="Z79" s="364"/>
      <c r="AA79" s="364"/>
      <c r="AB79" s="364" t="s">
        <v>589</v>
      </c>
      <c r="AC79" s="364"/>
      <c r="AD79" s="369"/>
      <c r="AE79" s="370"/>
      <c r="AF79" s="370"/>
      <c r="AG79" s="370" t="s">
        <v>319</v>
      </c>
      <c r="AH79" s="364">
        <v>1</v>
      </c>
      <c r="AI79" s="364">
        <v>7</v>
      </c>
      <c r="AJ79" s="364">
        <v>40</v>
      </c>
      <c r="AK79" s="364">
        <v>14</v>
      </c>
      <c r="AL79" s="364">
        <v>20</v>
      </c>
      <c r="AM79" s="22">
        <f t="shared" si="32"/>
        <v>8</v>
      </c>
      <c r="AN79" s="104">
        <f t="shared" si="34"/>
        <v>0.31944444444444448</v>
      </c>
      <c r="AO79" s="104">
        <f t="shared" si="35"/>
        <v>0.59722222222222221</v>
      </c>
      <c r="AP79" s="22" t="str" cm="1">
        <f t="array" ref="AP79">IF(W79="","",IF(SUMPRODUCT((W79=$W$7:$W$2042)*(AH79=$AH$7:$AH$2042)*(AN79=$AN$7:$AN$2042)*(AO79=$AO$7:$AO$2042)*(ROW($W$7:$W$2042)&lt;&gt;ROW(W79))*((R79=0)*($R$7:$R$2042&gt;0)+(R79&gt;0)*($R$7:$R$2042=0)))&gt;0,"SALONES UNIDOS",IF(SUMPRODUCT((W79=$W$7:$W$2042)*(AH79=$AH$7:$AH$2042)*((AN79&lt;$AO$7:$AO$2042)*(AO79&gt;$AN$7:$AN$2042))*(ROW($W$7:$W$2042)&lt;&gt;ROW(W79)))&gt;0,"Cruzado","Sin cruce")))</f>
        <v>Sin cruce</v>
      </c>
      <c r="AQ79" s="104">
        <f t="shared" ref="AQ79:AR80" si="39">AN79</f>
        <v>0.31944444444444448</v>
      </c>
      <c r="AR79" s="104">
        <f t="shared" si="39"/>
        <v>0.59722222222222221</v>
      </c>
      <c r="AS79" s="22"/>
      <c r="AT79" s="22"/>
      <c r="AU79" s="358" t="str" cm="1">
        <f t="array" ref="AU79">IF(AB79="","",IF(SUMPRODUCT((AB79=$AB$7:$AB$511)*(AH79=$AH$7:$AH$511)*(AQ79=$AQ$7:$AQ$511)*(AR79=$AR$7:$AR$511)*(ROW($AB$7:$AB$511)&lt;&gt;ROW(AB79))*((R79=0)*($R$7:$R$511&gt;0)+(R79&gt;0)*($R$7:$R$511=0)))&gt;0,"SALONES UNIDOS",IF(SUMPRODUCT((AB79=$AB$7:$AB$511)*(AH79=$AH$7:$AH$511)*((AQ79&lt;$AR$7:$AR$511)*(AR79&gt;$AQ$7:$AQ$511))*(ROW($AB$7:$AB$511)&lt;&gt;ROW(AB79)))&gt;0,"Cruzado","Sin cruce")))</f>
        <v>Sin cruce</v>
      </c>
      <c r="AV79" s="358" t="str" cm="1">
        <f t="array" ref="AV79">IF(AD79="","",IF(SUMPRODUCT((AD79=$AD$7:$AD$511)*(AH79=$AH$7:$AH$511)*(AS79=$AS$7:$AS$511)*(AT79=$AT$7:$AT$511)*(ROW($AD$7:$AD$511)&lt;&gt;ROW(AD79))*((R79=0)*($R$7:$R$511&gt;0)+(R79&gt;0)*($R$7:$R$511=0)))&gt;0,"SALONES UNIDOS",IF(SUMPRODUCT((AD79=$AD$7:$AD$511)*(AH79=$AH$7:$AH$511)*((AS79&lt;$AT$7:$AT$511)*(AT79&gt;$AS$7:$AS$511))*(ROW($AD$7:$AD$511)&lt;&gt;ROW(AD79)))&gt;0,"Cruzado","Sin cruce")))</f>
        <v/>
      </c>
      <c r="AW79" s="104" t="str">
        <f t="shared" si="33"/>
        <v>EN3FILIALB</v>
      </c>
      <c r="AX79" s="104" t="str" cm="1">
        <f t="array" ref="AX79">IF(AW79="","",IF(SUMPRODUCT((AW79=$AW$7:$AW$2042)*(AH79=$AH$7:$AH$2042)*(AN79=$AN$7:$AN$2042)*(AO79=$AO$7:$AO$2042)*(ROW($AW$7:$AW$2042)&lt;&gt;ROW(AW79))*((R79=0)*($R$7:$R$2042&gt;0)+(R79&gt;0)*($R$7:$R$2042=0)))&gt;0,"SALONES UNIDOS",IF(SUMPRODUCT((AW79=$AW$7:$AW$2042)*(AH79=$AH$7:$AH$2042)*((AN79&lt;$AO$7:$AO$2042)*(AO79&gt;$AN$7:$AN$2042))*(ROW($AW$7:$AW$2042)&lt;&gt;ROW(AW79)))&gt;0,"Cruzado","Sin cruce")))</f>
        <v>Sin cruce</v>
      </c>
    </row>
    <row r="80" spans="2:50" s="6" customFormat="1" ht="19.8" hidden="1" customHeight="1" x14ac:dyDescent="0.25">
      <c r="B80" s="494" t="s">
        <v>314</v>
      </c>
      <c r="C80" s="369" t="s">
        <v>968</v>
      </c>
      <c r="D80" s="369">
        <v>20261</v>
      </c>
      <c r="E80" s="373" t="s">
        <v>276</v>
      </c>
      <c r="F80" s="370" t="s">
        <v>291</v>
      </c>
      <c r="G80" s="373" t="s">
        <v>285</v>
      </c>
      <c r="H80" s="373">
        <v>3</v>
      </c>
      <c r="I80" s="373" t="s">
        <v>281</v>
      </c>
      <c r="J80" s="373" t="s">
        <v>281</v>
      </c>
      <c r="K80" s="194" t="s">
        <v>363</v>
      </c>
      <c r="L80" s="364" t="s">
        <v>980</v>
      </c>
      <c r="M80" s="364" t="s">
        <v>324</v>
      </c>
      <c r="N80" s="364" t="s">
        <v>318</v>
      </c>
      <c r="O80" s="373" t="s">
        <v>315</v>
      </c>
      <c r="P80" s="364">
        <v>2</v>
      </c>
      <c r="Q80" s="364">
        <v>0</v>
      </c>
      <c r="R80" s="369">
        <v>2</v>
      </c>
      <c r="S80" s="364">
        <v>3</v>
      </c>
      <c r="T80" s="8"/>
      <c r="U80" s="374">
        <v>30</v>
      </c>
      <c r="V80" s="370">
        <v>21422320</v>
      </c>
      <c r="W80" s="373" t="s">
        <v>212</v>
      </c>
      <c r="X80" s="364" t="s">
        <v>315</v>
      </c>
      <c r="Y80" s="364"/>
      <c r="Z80" s="364"/>
      <c r="AA80" s="364"/>
      <c r="AB80" s="364" t="s">
        <v>589</v>
      </c>
      <c r="AC80" s="364"/>
      <c r="AD80" s="369"/>
      <c r="AE80" s="370"/>
      <c r="AF80" s="370"/>
      <c r="AG80" s="370" t="s">
        <v>559</v>
      </c>
      <c r="AH80" s="364">
        <v>6</v>
      </c>
      <c r="AI80" s="364">
        <v>15</v>
      </c>
      <c r="AJ80" s="364">
        <v>10</v>
      </c>
      <c r="AK80" s="364">
        <v>16</v>
      </c>
      <c r="AL80" s="364">
        <v>50</v>
      </c>
      <c r="AM80" s="22">
        <f t="shared" si="32"/>
        <v>2</v>
      </c>
      <c r="AN80" s="104">
        <f t="shared" si="34"/>
        <v>0.63194444444444442</v>
      </c>
      <c r="AO80" s="104">
        <f t="shared" si="35"/>
        <v>0.70138888888888884</v>
      </c>
      <c r="AP80" s="22" t="str" cm="1">
        <f t="array" ref="AP80">IF(W80="","",IF(SUMPRODUCT((W80=$W$7:$W$2042)*(AH80=$AH$7:$AH$2042)*(AN80=$AN$7:$AN$2042)*(AO80=$AO$7:$AO$2042)*(ROW($W$7:$W$2042)&lt;&gt;ROW(W80))*((R80=0)*($R$7:$R$2042&gt;0)+(R80&gt;0)*($R$7:$R$2042=0)))&gt;0,"SALONES UNIDOS",IF(SUMPRODUCT((W80=$W$7:$W$2042)*(AH80=$AH$7:$AH$2042)*((AN80&lt;$AO$7:$AO$2042)*(AO80&gt;$AN$7:$AN$2042))*(ROW($W$7:$W$2042)&lt;&gt;ROW(W80)))&gt;0,"Cruzado","Sin cruce")))</f>
        <v>Sin cruce</v>
      </c>
      <c r="AQ80" s="104">
        <f t="shared" si="39"/>
        <v>0.63194444444444442</v>
      </c>
      <c r="AR80" s="104">
        <f t="shared" si="39"/>
        <v>0.70138888888888884</v>
      </c>
      <c r="AS80" s="22"/>
      <c r="AT80" s="22"/>
      <c r="AU80" s="358" t="str" cm="1">
        <f t="array" ref="AU80">IF(AB80="","",IF(SUMPRODUCT((AB80=$AB$7:$AB$511)*(AH80=$AH$7:$AH$511)*(AQ80=$AQ$7:$AQ$511)*(AR80=$AR$7:$AR$511)*(ROW($AB$7:$AB$511)&lt;&gt;ROW(AB80))*((R80=0)*($R$7:$R$511&gt;0)+(R80&gt;0)*($R$7:$R$511=0)))&gt;0,"SALONES UNIDOS",IF(SUMPRODUCT((AB80=$AB$7:$AB$511)*(AH80=$AH$7:$AH$511)*((AQ80&lt;$AR$7:$AR$511)*(AR80&gt;$AQ$7:$AQ$511))*(ROW($AB$7:$AB$511)&lt;&gt;ROW(AB80)))&gt;0,"Cruzado","Sin cruce")))</f>
        <v>Sin cruce</v>
      </c>
      <c r="AV80" s="358" t="str" cm="1">
        <f t="array" ref="AV80">IF(AD80="","",IF(SUMPRODUCT((AD80=$AD$7:$AD$511)*(AH80=$AH$7:$AH$511)*(AS80=$AS$7:$AS$511)*(AT80=$AT$7:$AT$511)*(ROW($AD$7:$AD$511)&lt;&gt;ROW(AD80))*((R80=0)*($R$7:$R$511&gt;0)+(R80&gt;0)*($R$7:$R$511=0)))&gt;0,"SALONES UNIDOS",IF(SUMPRODUCT((AD80=$AD$7:$AD$511)*(AH80=$AH$7:$AH$511)*((AS80&lt;$AT$7:$AT$511)*(AT80&gt;$AS$7:$AS$511))*(ROW($AD$7:$AD$511)&lt;&gt;ROW(AD80)))&gt;0,"Cruzado","Sin cruce")))</f>
        <v/>
      </c>
      <c r="AW80" s="104" t="str">
        <f t="shared" si="33"/>
        <v>EN3FILIALB</v>
      </c>
      <c r="AX80" s="104" t="str" cm="1">
        <f t="array" ref="AX80">IF(AW80="","",IF(SUMPRODUCT((AW80=$AW$7:$AW$2042)*(AH80=$AH$7:$AH$2042)*(AN80=$AN$7:$AN$2042)*(AO80=$AO$7:$AO$2042)*(ROW($AW$7:$AW$2042)&lt;&gt;ROW(AW80))*((R80=0)*($R$7:$R$2042&gt;0)+(R80&gt;0)*($R$7:$R$2042=0)))&gt;0,"SALONES UNIDOS",IF(SUMPRODUCT((AW80=$AW$7:$AW$2042)*(AH80=$AH$7:$AH$2042)*((AN80&lt;$AO$7:$AO$2042)*(AO80&gt;$AN$7:$AN$2042))*(ROW($AW$7:$AW$2042)&lt;&gt;ROW(AW80)))&gt;0,"Cruzado","Sin cruce")))</f>
        <v>Sin cruce</v>
      </c>
    </row>
    <row r="81" spans="2:50" s="6" customFormat="1" ht="19.8" hidden="1" customHeight="1" x14ac:dyDescent="0.25">
      <c r="B81" s="494" t="s">
        <v>314</v>
      </c>
      <c r="C81" s="369" t="s">
        <v>968</v>
      </c>
      <c r="D81" s="369">
        <v>20261</v>
      </c>
      <c r="E81" s="373" t="s">
        <v>276</v>
      </c>
      <c r="F81" s="370" t="s">
        <v>291</v>
      </c>
      <c r="G81" s="373" t="s">
        <v>285</v>
      </c>
      <c r="H81" s="373">
        <v>3</v>
      </c>
      <c r="I81" s="373" t="s">
        <v>412</v>
      </c>
      <c r="J81" s="373" t="s">
        <v>281</v>
      </c>
      <c r="K81" s="194" t="s">
        <v>363</v>
      </c>
      <c r="L81" s="364" t="s">
        <v>980</v>
      </c>
      <c r="M81" s="364" t="s">
        <v>324</v>
      </c>
      <c r="N81" s="364" t="s">
        <v>318</v>
      </c>
      <c r="O81" s="373" t="s">
        <v>315</v>
      </c>
      <c r="P81" s="364">
        <v>0</v>
      </c>
      <c r="Q81" s="364">
        <v>2</v>
      </c>
      <c r="R81" s="369">
        <v>2</v>
      </c>
      <c r="S81" s="364">
        <v>3</v>
      </c>
      <c r="T81" s="8"/>
      <c r="U81" s="374">
        <v>15</v>
      </c>
      <c r="V81" s="370">
        <v>21422320</v>
      </c>
      <c r="W81" s="373" t="s">
        <v>212</v>
      </c>
      <c r="X81" s="364" t="s">
        <v>315</v>
      </c>
      <c r="Y81" s="364"/>
      <c r="Z81" s="364"/>
      <c r="AA81" s="364"/>
      <c r="AB81" s="370"/>
      <c r="AC81" s="364"/>
      <c r="AD81" s="364" t="s">
        <v>596</v>
      </c>
      <c r="AE81" s="370"/>
      <c r="AF81" s="370"/>
      <c r="AG81" s="370" t="s">
        <v>301</v>
      </c>
      <c r="AH81" s="364">
        <v>6</v>
      </c>
      <c r="AI81" s="364">
        <v>16</v>
      </c>
      <c r="AJ81" s="364">
        <v>50</v>
      </c>
      <c r="AK81" s="364">
        <v>18</v>
      </c>
      <c r="AL81" s="364">
        <v>30</v>
      </c>
      <c r="AM81" s="22">
        <f t="shared" si="32"/>
        <v>2</v>
      </c>
      <c r="AN81" s="104">
        <f t="shared" si="34"/>
        <v>0.70138888888888884</v>
      </c>
      <c r="AO81" s="104">
        <f t="shared" si="35"/>
        <v>0.77083333333333337</v>
      </c>
      <c r="AP81" s="22" t="str" cm="1">
        <f t="array" ref="AP81">IF(W81="","",IF(SUMPRODUCT((W81=$W$7:$W$2042)*(AH81=$AH$7:$AH$2042)*(AN81=$AN$7:$AN$2042)*(AO81=$AO$7:$AO$2042)*(ROW($W$7:$W$2042)&lt;&gt;ROW(W81))*((R81=0)*($R$7:$R$2042&gt;0)+(R81&gt;0)*($R$7:$R$2042=0)))&gt;0,"SALONES UNIDOS",IF(SUMPRODUCT((W81=$W$7:$W$2042)*(AH81=$AH$7:$AH$2042)*((AN81&lt;$AO$7:$AO$2042)*(AO81&gt;$AN$7:$AN$2042))*(ROW($W$7:$W$2042)&lt;&gt;ROW(W81)))&gt;0,"Cruzado","Sin cruce")))</f>
        <v>Sin cruce</v>
      </c>
      <c r="AQ81" s="22"/>
      <c r="AR81" s="22"/>
      <c r="AS81" s="104">
        <f t="shared" ref="AS81:AS82" si="40">AN81</f>
        <v>0.70138888888888884</v>
      </c>
      <c r="AT81" s="104">
        <f t="shared" ref="AT81:AT82" si="41">AO81</f>
        <v>0.77083333333333337</v>
      </c>
      <c r="AU81" s="358" t="str" cm="1">
        <f t="array" ref="AU81">IF(AB81="","",IF(SUMPRODUCT((AB81=$AB$7:$AB$511)*(AH81=$AH$7:$AH$511)*(AQ81=$AQ$7:$AQ$511)*(AR81=$AR$7:$AR$511)*(ROW($AB$7:$AB$511)&lt;&gt;ROW(AB81))*((R81=0)*($R$7:$R$511&gt;0)+(R81&gt;0)*($R$7:$R$511=0)))&gt;0,"SALONES UNIDOS",IF(SUMPRODUCT((AB81=$AB$7:$AB$511)*(AH81=$AH$7:$AH$511)*((AQ81&lt;$AR$7:$AR$511)*(AR81&gt;$AQ$7:$AQ$511))*(ROW($AB$7:$AB$511)&lt;&gt;ROW(AB81)))&gt;0,"Cruzado","Sin cruce")))</f>
        <v/>
      </c>
      <c r="AV81" s="358" t="str" cm="1">
        <f t="array" ref="AV81">IF(AD81="","",IF(SUMPRODUCT((AD81=$AD$7:$AD$511)*(AH81=$AH$7:$AH$511)*(AS81=$AS$7:$AS$511)*(AT81=$AT$7:$AT$511)*(ROW($AD$7:$AD$511)&lt;&gt;ROW(AD81))*((R81=0)*($R$7:$R$511&gt;0)+(R81&gt;0)*($R$7:$R$511=0)))&gt;0,"SALONES UNIDOS",IF(SUMPRODUCT((AD81=$AD$7:$AD$511)*(AH81=$AH$7:$AH$511)*((AS81&lt;$AT$7:$AT$511)*(AT81&gt;$AS$7:$AS$511))*(ROW($AD$7:$AD$511)&lt;&gt;ROW(AD81)))&gt;0,"Cruzado","Sin cruce")))</f>
        <v>Sin cruce</v>
      </c>
      <c r="AW81" s="104" t="str">
        <f t="shared" si="33"/>
        <v>EN3FILIALB</v>
      </c>
      <c r="AX81" s="104" t="str" cm="1">
        <f t="array" ref="AX81">IF(AW81="","",IF(SUMPRODUCT((AW81=$AW$7:$AW$2042)*(AH81=$AH$7:$AH$2042)*(AN81=$AN$7:$AN$2042)*(AO81=$AO$7:$AO$2042)*(ROW($AW$7:$AW$2042)&lt;&gt;ROW(AW81))*((R81=0)*($R$7:$R$2042&gt;0)+(R81&gt;0)*($R$7:$R$2042=0)))&gt;0,"SALONES UNIDOS",IF(SUMPRODUCT((AW81=$AW$7:$AW$2042)*(AH81=$AH$7:$AH$2042)*((AN81&lt;$AO$7:$AO$2042)*(AO81&gt;$AN$7:$AN$2042))*(ROW($AW$7:$AW$2042)&lt;&gt;ROW(AW81)))&gt;0,"Cruzado","Sin cruce")))</f>
        <v>Sin cruce</v>
      </c>
    </row>
    <row r="82" spans="2:50" s="6" customFormat="1" ht="19.8" hidden="1" customHeight="1" x14ac:dyDescent="0.25">
      <c r="B82" s="494" t="s">
        <v>314</v>
      </c>
      <c r="C82" s="369" t="s">
        <v>968</v>
      </c>
      <c r="D82" s="369">
        <v>20261</v>
      </c>
      <c r="E82" s="373" t="s">
        <v>276</v>
      </c>
      <c r="F82" s="370" t="s">
        <v>291</v>
      </c>
      <c r="G82" s="373" t="s">
        <v>285</v>
      </c>
      <c r="H82" s="373">
        <v>3</v>
      </c>
      <c r="I82" s="373" t="s">
        <v>571</v>
      </c>
      <c r="J82" s="373" t="s">
        <v>281</v>
      </c>
      <c r="K82" s="194" t="s">
        <v>363</v>
      </c>
      <c r="L82" s="364" t="s">
        <v>980</v>
      </c>
      <c r="M82" s="364" t="s">
        <v>324</v>
      </c>
      <c r="N82" s="364" t="s">
        <v>318</v>
      </c>
      <c r="O82" s="373" t="s">
        <v>315</v>
      </c>
      <c r="P82" s="364">
        <v>0</v>
      </c>
      <c r="Q82" s="364">
        <v>2</v>
      </c>
      <c r="R82" s="369">
        <v>2</v>
      </c>
      <c r="S82" s="364">
        <v>3</v>
      </c>
      <c r="T82" s="8"/>
      <c r="U82" s="374">
        <v>15</v>
      </c>
      <c r="V82" s="370">
        <v>21422320</v>
      </c>
      <c r="W82" s="373" t="s">
        <v>212</v>
      </c>
      <c r="X82" s="364" t="s">
        <v>315</v>
      </c>
      <c r="Y82" s="364"/>
      <c r="Z82" s="364"/>
      <c r="AA82" s="364"/>
      <c r="AB82" s="370"/>
      <c r="AC82" s="364"/>
      <c r="AD82" s="364" t="s">
        <v>596</v>
      </c>
      <c r="AE82" s="370"/>
      <c r="AF82" s="370"/>
      <c r="AG82" s="370" t="s">
        <v>301</v>
      </c>
      <c r="AH82" s="364">
        <v>6</v>
      </c>
      <c r="AI82" s="364">
        <v>18</v>
      </c>
      <c r="AJ82" s="364">
        <v>30</v>
      </c>
      <c r="AK82" s="364">
        <v>20</v>
      </c>
      <c r="AL82" s="364">
        <v>10</v>
      </c>
      <c r="AM82" s="22">
        <f t="shared" si="32"/>
        <v>2</v>
      </c>
      <c r="AN82" s="104">
        <f t="shared" si="34"/>
        <v>0.77083333333333337</v>
      </c>
      <c r="AO82" s="104">
        <f t="shared" si="35"/>
        <v>0.84027777777777779</v>
      </c>
      <c r="AP82" s="22" t="str" cm="1">
        <f t="array" ref="AP82">IF(W82="","",IF(SUMPRODUCT((W82=$W$7:$W$2042)*(AH82=$AH$7:$AH$2042)*(AN82=$AN$7:$AN$2042)*(AO82=$AO$7:$AO$2042)*(ROW($W$7:$W$2042)&lt;&gt;ROW(W82))*((R82=0)*($R$7:$R$2042&gt;0)+(R82&gt;0)*($R$7:$R$2042=0)))&gt;0,"SALONES UNIDOS",IF(SUMPRODUCT((W82=$W$7:$W$2042)*(AH82=$AH$7:$AH$2042)*((AN82&lt;$AO$7:$AO$2042)*(AO82&gt;$AN$7:$AN$2042))*(ROW($W$7:$W$2042)&lt;&gt;ROW(W82)))&gt;0,"Cruzado","Sin cruce")))</f>
        <v>Sin cruce</v>
      </c>
      <c r="AQ82" s="22"/>
      <c r="AR82" s="22"/>
      <c r="AS82" s="104">
        <f t="shared" si="40"/>
        <v>0.77083333333333337</v>
      </c>
      <c r="AT82" s="104">
        <f t="shared" si="41"/>
        <v>0.84027777777777779</v>
      </c>
      <c r="AU82" s="358" t="str" cm="1">
        <f t="array" ref="AU82">IF(AB82="","",IF(SUMPRODUCT((AB82=$AB$7:$AB$511)*(AH82=$AH$7:$AH$511)*(AQ82=$AQ$7:$AQ$511)*(AR82=$AR$7:$AR$511)*(ROW($AB$7:$AB$511)&lt;&gt;ROW(AB82))*((R82=0)*($R$7:$R$511&gt;0)+(R82&gt;0)*($R$7:$R$511=0)))&gt;0,"SALONES UNIDOS",IF(SUMPRODUCT((AB82=$AB$7:$AB$511)*(AH82=$AH$7:$AH$511)*((AQ82&lt;$AR$7:$AR$511)*(AR82&gt;$AQ$7:$AQ$511))*(ROW($AB$7:$AB$511)&lt;&gt;ROW(AB82)))&gt;0,"Cruzado","Sin cruce")))</f>
        <v/>
      </c>
      <c r="AV82" s="358" t="str" cm="1">
        <f t="array" ref="AV82">IF(AD82="","",IF(SUMPRODUCT((AD82=$AD$7:$AD$511)*(AH82=$AH$7:$AH$511)*(AS82=$AS$7:$AS$511)*(AT82=$AT$7:$AT$511)*(ROW($AD$7:$AD$511)&lt;&gt;ROW(AD82))*((R82=0)*($R$7:$R$511&gt;0)+(R82&gt;0)*($R$7:$R$511=0)))&gt;0,"SALONES UNIDOS",IF(SUMPRODUCT((AD82=$AD$7:$AD$511)*(AH82=$AH$7:$AH$511)*((AS82&lt;$AT$7:$AT$511)*(AT82&gt;$AS$7:$AS$511))*(ROW($AD$7:$AD$511)&lt;&gt;ROW(AD82)))&gt;0,"Cruzado","Sin cruce")))</f>
        <v>Sin cruce</v>
      </c>
      <c r="AW82" s="104" t="str">
        <f t="shared" si="33"/>
        <v>EN3FILIALB</v>
      </c>
      <c r="AX82" s="104" t="str" cm="1">
        <f t="array" ref="AX82">IF(AW82="","",IF(SUMPRODUCT((AW82=$AW$7:$AW$2042)*(AH82=$AH$7:$AH$2042)*(AN82=$AN$7:$AN$2042)*(AO82=$AO$7:$AO$2042)*(ROW($AW$7:$AW$2042)&lt;&gt;ROW(AW82))*((R82=0)*($R$7:$R$2042&gt;0)+(R82&gt;0)*($R$7:$R$2042=0)))&gt;0,"SALONES UNIDOS",IF(SUMPRODUCT((AW82=$AW$7:$AW$2042)*(AH82=$AH$7:$AH$2042)*((AN82&lt;$AO$7:$AO$2042)*(AO82&gt;$AN$7:$AN$2042))*(ROW($AW$7:$AW$2042)&lt;&gt;ROW(AW82)))&gt;0,"Cruzado","Sin cruce")))</f>
        <v>Sin cruce</v>
      </c>
    </row>
    <row r="83" spans="2:50" s="6" customFormat="1" ht="19.8" hidden="1" customHeight="1" x14ac:dyDescent="0.25">
      <c r="B83" s="494" t="s">
        <v>314</v>
      </c>
      <c r="C83" s="369" t="s">
        <v>968</v>
      </c>
      <c r="D83" s="369">
        <v>20261</v>
      </c>
      <c r="E83" s="373" t="s">
        <v>276</v>
      </c>
      <c r="F83" s="370" t="s">
        <v>291</v>
      </c>
      <c r="G83" s="373" t="s">
        <v>285</v>
      </c>
      <c r="H83" s="373">
        <v>3</v>
      </c>
      <c r="I83" s="373" t="s">
        <v>283</v>
      </c>
      <c r="J83" s="373" t="s">
        <v>283</v>
      </c>
      <c r="K83" s="194" t="s">
        <v>365</v>
      </c>
      <c r="L83" s="364" t="s">
        <v>978</v>
      </c>
      <c r="M83" s="364" t="s">
        <v>324</v>
      </c>
      <c r="N83" s="364" t="s">
        <v>318</v>
      </c>
      <c r="O83" s="373" t="s">
        <v>315</v>
      </c>
      <c r="P83" s="364">
        <v>2</v>
      </c>
      <c r="Q83" s="364">
        <v>2</v>
      </c>
      <c r="R83" s="369">
        <v>4</v>
      </c>
      <c r="S83" s="364">
        <v>3</v>
      </c>
      <c r="T83" s="8"/>
      <c r="U83" s="374">
        <v>50</v>
      </c>
      <c r="V83" s="370">
        <v>21556265</v>
      </c>
      <c r="W83" s="373" t="s">
        <v>143</v>
      </c>
      <c r="X83" s="364" t="s">
        <v>321</v>
      </c>
      <c r="Y83" s="364"/>
      <c r="Z83" s="364"/>
      <c r="AA83" s="364"/>
      <c r="AB83" s="370"/>
      <c r="AC83" s="364"/>
      <c r="AD83" s="369"/>
      <c r="AE83" s="370"/>
      <c r="AF83" s="370"/>
      <c r="AG83" s="364" t="s">
        <v>319</v>
      </c>
      <c r="AH83" s="364">
        <v>1</v>
      </c>
      <c r="AI83" s="364">
        <v>20</v>
      </c>
      <c r="AJ83" s="364">
        <v>10</v>
      </c>
      <c r="AK83" s="364">
        <v>23</v>
      </c>
      <c r="AL83" s="364">
        <v>30</v>
      </c>
      <c r="AM83" s="22">
        <f t="shared" si="32"/>
        <v>4</v>
      </c>
      <c r="AN83" s="104">
        <f t="shared" si="34"/>
        <v>0.84027777777777779</v>
      </c>
      <c r="AO83" s="104">
        <f t="shared" si="35"/>
        <v>0.97916666666666674</v>
      </c>
      <c r="AP83" s="22" t="str" cm="1">
        <f t="array" ref="AP83">IF(W83="","",IF(SUMPRODUCT((W83=$W$7:$W$2042)*(AH83=$AH$7:$AH$2042)*(AN83=$AN$7:$AN$2042)*(AO83=$AO$7:$AO$2042)*(ROW($W$7:$W$2042)&lt;&gt;ROW(W83))*((R83=0)*($R$7:$R$2042&gt;0)+(R83&gt;0)*($R$7:$R$2042=0)))&gt;0,"SALONES UNIDOS",IF(SUMPRODUCT((W83=$W$7:$W$2042)*(AH83=$AH$7:$AH$2042)*((AN83&lt;$AO$7:$AO$2042)*(AO83&gt;$AN$7:$AN$2042))*(ROW($W$7:$W$2042)&lt;&gt;ROW(W83)))&gt;0,"Cruzado","Sin cruce")))</f>
        <v>Sin cruce</v>
      </c>
      <c r="AQ83" s="104"/>
      <c r="AR83" s="104"/>
      <c r="AS83" s="22"/>
      <c r="AT83" s="22"/>
      <c r="AU83" s="358" t="str" cm="1">
        <f t="array" ref="AU83">IF(AB83="","",IF(SUMPRODUCT((AB83=$AB$7:$AB$511)*(AH83=$AH$7:$AH$511)*(AQ83=$AQ$7:$AQ$511)*(AR83=$AR$7:$AR$511)*(ROW($AB$7:$AB$511)&lt;&gt;ROW(AB83))*((R83=0)*($R$7:$R$511&gt;0)+(R83&gt;0)*($R$7:$R$511=0)))&gt;0,"SALONES UNIDOS",IF(SUMPRODUCT((AB83=$AB$7:$AB$511)*(AH83=$AH$7:$AH$511)*((AQ83&lt;$AR$7:$AR$511)*(AR83&gt;$AQ$7:$AQ$511))*(ROW($AB$7:$AB$511)&lt;&gt;ROW(AB83)))&gt;0,"Cruzado","Sin cruce")))</f>
        <v/>
      </c>
      <c r="AV83" s="358" t="str" cm="1">
        <f t="array" ref="AV83">IF(AD83="","",IF(SUMPRODUCT((AD83=$AD$7:$AD$511)*(AH83=$AH$7:$AH$511)*(AS83=$AS$7:$AS$511)*(AT83=$AT$7:$AT$511)*(ROW($AD$7:$AD$511)&lt;&gt;ROW(AD83))*((R83=0)*($R$7:$R$511&gt;0)+(R83&gt;0)*($R$7:$R$511=0)))&gt;0,"SALONES UNIDOS",IF(SUMPRODUCT((AD83=$AD$7:$AD$511)*(AH83=$AH$7:$AH$511)*((AS83&lt;$AT$7:$AT$511)*(AT83&gt;$AS$7:$AS$511))*(ROW($AD$7:$AD$511)&lt;&gt;ROW(AD83)))&gt;0,"Cruzado","Sin cruce")))</f>
        <v/>
      </c>
      <c r="AW83" s="104" t="str">
        <f t="shared" si="33"/>
        <v>EN3FILIALC</v>
      </c>
      <c r="AX83" s="104" t="str" cm="1">
        <f t="array" ref="AX83">IF(AW83="","",IF(SUMPRODUCT((AW83=$AW$7:$AW$2042)*(AH83=$AH$7:$AH$2042)*(AN83=$AN$7:$AN$2042)*(AO83=$AO$7:$AO$2042)*(ROW($AW$7:$AW$2042)&lt;&gt;ROW(AW83))*((R83=0)*($R$7:$R$2042&gt;0)+(R83&gt;0)*($R$7:$R$2042=0)))&gt;0,"SALONES UNIDOS",IF(SUMPRODUCT((AW83=$AW$7:$AW$2042)*(AH83=$AH$7:$AH$2042)*((AN83&lt;$AO$7:$AO$2042)*(AO83&gt;$AN$7:$AN$2042))*(ROW($AW$7:$AW$2042)&lt;&gt;ROW(AW83)))&gt;0,"Cruzado","Sin cruce")))</f>
        <v>Sin cruce</v>
      </c>
    </row>
    <row r="84" spans="2:50" s="6" customFormat="1" ht="19.8" hidden="1" customHeight="1" x14ac:dyDescent="0.25">
      <c r="B84" s="494" t="s">
        <v>314</v>
      </c>
      <c r="C84" s="369" t="s">
        <v>968</v>
      </c>
      <c r="D84" s="369">
        <v>20261</v>
      </c>
      <c r="E84" s="373" t="s">
        <v>276</v>
      </c>
      <c r="F84" s="370" t="s">
        <v>291</v>
      </c>
      <c r="G84" s="373" t="s">
        <v>285</v>
      </c>
      <c r="H84" s="373">
        <v>3</v>
      </c>
      <c r="I84" s="373" t="s">
        <v>283</v>
      </c>
      <c r="J84" s="373" t="s">
        <v>283</v>
      </c>
      <c r="K84" s="194" t="s">
        <v>360</v>
      </c>
      <c r="L84" s="364" t="s">
        <v>361</v>
      </c>
      <c r="M84" s="364" t="s">
        <v>362</v>
      </c>
      <c r="N84" s="364" t="s">
        <v>318</v>
      </c>
      <c r="O84" s="373" t="s">
        <v>321</v>
      </c>
      <c r="P84" s="364">
        <v>2</v>
      </c>
      <c r="Q84" s="364">
        <v>2</v>
      </c>
      <c r="R84" s="369">
        <v>4</v>
      </c>
      <c r="S84" s="364">
        <v>3</v>
      </c>
      <c r="T84" s="8"/>
      <c r="U84" s="374">
        <v>50</v>
      </c>
      <c r="V84" s="370">
        <v>10636904</v>
      </c>
      <c r="W84" s="373" t="s">
        <v>509</v>
      </c>
      <c r="X84" s="364" t="s">
        <v>321</v>
      </c>
      <c r="Y84" s="364"/>
      <c r="Z84" s="364"/>
      <c r="AA84" s="364"/>
      <c r="AB84" s="370"/>
      <c r="AC84" s="364"/>
      <c r="AD84" s="369"/>
      <c r="AE84" s="370"/>
      <c r="AF84" s="370"/>
      <c r="AG84" s="364" t="s">
        <v>319</v>
      </c>
      <c r="AH84" s="364">
        <v>2</v>
      </c>
      <c r="AI84" s="364">
        <v>20</v>
      </c>
      <c r="AJ84" s="364">
        <v>10</v>
      </c>
      <c r="AK84" s="364">
        <v>23</v>
      </c>
      <c r="AL84" s="364">
        <v>30</v>
      </c>
      <c r="AM84" s="22">
        <f t="shared" si="32"/>
        <v>4</v>
      </c>
      <c r="AN84" s="104">
        <f t="shared" si="34"/>
        <v>0.84027777777777779</v>
      </c>
      <c r="AO84" s="104">
        <f t="shared" si="35"/>
        <v>0.97916666666666674</v>
      </c>
      <c r="AP84" s="22" t="str" cm="1">
        <f t="array" ref="AP84">IF(W84="","",IF(SUMPRODUCT((W84=$W$7:$W$2042)*(AH84=$AH$7:$AH$2042)*(AN84=$AN$7:$AN$2042)*(AO84=$AO$7:$AO$2042)*(ROW($W$7:$W$2042)&lt;&gt;ROW(W84))*((R84=0)*($R$7:$R$2042&gt;0)+(R84&gt;0)*($R$7:$R$2042=0)))&gt;0,"SALONES UNIDOS",IF(SUMPRODUCT((W84=$W$7:$W$2042)*(AH84=$AH$7:$AH$2042)*((AN84&lt;$AO$7:$AO$2042)*(AO84&gt;$AN$7:$AN$2042))*(ROW($W$7:$W$2042)&lt;&gt;ROW(W84)))&gt;0,"Cruzado","Sin cruce")))</f>
        <v>Sin cruce</v>
      </c>
      <c r="AQ84" s="104"/>
      <c r="AR84" s="104"/>
      <c r="AS84" s="22"/>
      <c r="AT84" s="22"/>
      <c r="AU84" s="358" t="str" cm="1">
        <f t="array" ref="AU84">IF(AB84="","",IF(SUMPRODUCT((AB84=$AB$7:$AB$511)*(AH84=$AH$7:$AH$511)*(AQ84=$AQ$7:$AQ$511)*(AR84=$AR$7:$AR$511)*(ROW($AB$7:$AB$511)&lt;&gt;ROW(AB84))*((R84=0)*($R$7:$R$511&gt;0)+(R84&gt;0)*($R$7:$R$511=0)))&gt;0,"SALONES UNIDOS",IF(SUMPRODUCT((AB84=$AB$7:$AB$511)*(AH84=$AH$7:$AH$511)*((AQ84&lt;$AR$7:$AR$511)*(AR84&gt;$AQ$7:$AQ$511))*(ROW($AB$7:$AB$511)&lt;&gt;ROW(AB84)))&gt;0,"Cruzado","Sin cruce")))</f>
        <v/>
      </c>
      <c r="AV84" s="358" t="str" cm="1">
        <f t="array" ref="AV84">IF(AD84="","",IF(SUMPRODUCT((AD84=$AD$7:$AD$511)*(AH84=$AH$7:$AH$511)*(AS84=$AS$7:$AS$511)*(AT84=$AT$7:$AT$511)*(ROW($AD$7:$AD$511)&lt;&gt;ROW(AD84))*((R84=0)*($R$7:$R$511&gt;0)+(R84&gt;0)*($R$7:$R$511=0)))&gt;0,"SALONES UNIDOS",IF(SUMPRODUCT((AD84=$AD$7:$AD$511)*(AH84=$AH$7:$AH$511)*((AS84&lt;$AT$7:$AT$511)*(AT84&gt;$AS$7:$AS$511))*(ROW($AD$7:$AD$511)&lt;&gt;ROW(AD84)))&gt;0,"Cruzado","Sin cruce")))</f>
        <v/>
      </c>
      <c r="AW84" s="104" t="str">
        <f t="shared" si="33"/>
        <v>EN3FILIALC</v>
      </c>
      <c r="AX84" s="104" t="str" cm="1">
        <f t="array" ref="AX84">IF(AW84="","",IF(SUMPRODUCT((AW84=$AW$7:$AW$2042)*(AH84=$AH$7:$AH$2042)*(AN84=$AN$7:$AN$2042)*(AO84=$AO$7:$AO$2042)*(ROW($AW$7:$AW$2042)&lt;&gt;ROW(AW84))*((R84=0)*($R$7:$R$2042&gt;0)+(R84&gt;0)*($R$7:$R$2042=0)))&gt;0,"SALONES UNIDOS",IF(SUMPRODUCT((AW84=$AW$7:$AW$2042)*(AH84=$AH$7:$AH$2042)*((AN84&lt;$AO$7:$AO$2042)*(AO84&gt;$AN$7:$AN$2042))*(ROW($AW$7:$AW$2042)&lt;&gt;ROW(AW84)))&gt;0,"Cruzado","Sin cruce")))</f>
        <v>Sin cruce</v>
      </c>
    </row>
    <row r="85" spans="2:50" s="6" customFormat="1" ht="19.8" hidden="1" customHeight="1" x14ac:dyDescent="0.25">
      <c r="B85" s="494" t="s">
        <v>314</v>
      </c>
      <c r="C85" s="369" t="s">
        <v>968</v>
      </c>
      <c r="D85" s="369">
        <v>20261</v>
      </c>
      <c r="E85" s="373" t="s">
        <v>276</v>
      </c>
      <c r="F85" s="370" t="s">
        <v>291</v>
      </c>
      <c r="G85" s="373" t="s">
        <v>285</v>
      </c>
      <c r="H85" s="373">
        <v>3</v>
      </c>
      <c r="I85" s="373" t="s">
        <v>283</v>
      </c>
      <c r="J85" s="373" t="s">
        <v>283</v>
      </c>
      <c r="K85" s="194" t="s">
        <v>358</v>
      </c>
      <c r="L85" s="364" t="s">
        <v>359</v>
      </c>
      <c r="M85" s="364" t="s">
        <v>324</v>
      </c>
      <c r="N85" s="364" t="s">
        <v>318</v>
      </c>
      <c r="O85" s="373" t="s">
        <v>315</v>
      </c>
      <c r="P85" s="364">
        <v>2</v>
      </c>
      <c r="Q85" s="364">
        <v>2</v>
      </c>
      <c r="R85" s="369">
        <v>4</v>
      </c>
      <c r="S85" s="364">
        <v>3</v>
      </c>
      <c r="T85" s="8"/>
      <c r="U85" s="374">
        <v>50</v>
      </c>
      <c r="V85" s="370">
        <v>22309302</v>
      </c>
      <c r="W85" s="373" t="s">
        <v>231</v>
      </c>
      <c r="X85" s="364" t="s">
        <v>321</v>
      </c>
      <c r="Y85" s="364"/>
      <c r="Z85" s="364"/>
      <c r="AA85" s="364"/>
      <c r="AB85" s="370"/>
      <c r="AC85" s="364"/>
      <c r="AD85" s="369"/>
      <c r="AE85" s="370"/>
      <c r="AF85" s="370"/>
      <c r="AG85" s="364" t="s">
        <v>319</v>
      </c>
      <c r="AH85" s="364">
        <v>3</v>
      </c>
      <c r="AI85" s="364">
        <v>16</v>
      </c>
      <c r="AJ85" s="364">
        <v>0</v>
      </c>
      <c r="AK85" s="364">
        <v>19</v>
      </c>
      <c r="AL85" s="364">
        <v>20</v>
      </c>
      <c r="AM85" s="22">
        <f t="shared" si="32"/>
        <v>4</v>
      </c>
      <c r="AN85" s="104">
        <f t="shared" si="34"/>
        <v>0.66666666666666663</v>
      </c>
      <c r="AO85" s="104">
        <f t="shared" si="35"/>
        <v>0.80555555555555547</v>
      </c>
      <c r="AP85" s="22" t="str" cm="1">
        <f t="array" ref="AP85">IF(W85="","",IF(SUMPRODUCT((W85=$W$7:$W$2042)*(AH85=$AH$7:$AH$2042)*(AN85=$AN$7:$AN$2042)*(AO85=$AO$7:$AO$2042)*(ROW($W$7:$W$2042)&lt;&gt;ROW(W85))*((R85=0)*($R$7:$R$2042&gt;0)+(R85&gt;0)*($R$7:$R$2042=0)))&gt;0,"SALONES UNIDOS",IF(SUMPRODUCT((W85=$W$7:$W$2042)*(AH85=$AH$7:$AH$2042)*((AN85&lt;$AO$7:$AO$2042)*(AO85&gt;$AN$7:$AN$2042))*(ROW($W$7:$W$2042)&lt;&gt;ROW(W85)))&gt;0,"Cruzado","Sin cruce")))</f>
        <v>Sin cruce</v>
      </c>
      <c r="AQ85" s="104"/>
      <c r="AR85" s="104"/>
      <c r="AS85" s="22"/>
      <c r="AT85" s="22"/>
      <c r="AU85" s="358" t="str" cm="1">
        <f t="array" ref="AU85">IF(AB85="","",IF(SUMPRODUCT((AB85=$AB$7:$AB$511)*(AH85=$AH$7:$AH$511)*(AQ85=$AQ$7:$AQ$511)*(AR85=$AR$7:$AR$511)*(ROW($AB$7:$AB$511)&lt;&gt;ROW(AB85))*((R85=0)*($R$7:$R$511&gt;0)+(R85&gt;0)*($R$7:$R$511=0)))&gt;0,"SALONES UNIDOS",IF(SUMPRODUCT((AB85=$AB$7:$AB$511)*(AH85=$AH$7:$AH$511)*((AQ85&lt;$AR$7:$AR$511)*(AR85&gt;$AQ$7:$AQ$511))*(ROW($AB$7:$AB$511)&lt;&gt;ROW(AB85)))&gt;0,"Cruzado","Sin cruce")))</f>
        <v/>
      </c>
      <c r="AV85" s="358" t="str" cm="1">
        <f t="array" ref="AV85">IF(AD85="","",IF(SUMPRODUCT((AD85=$AD$7:$AD$511)*(AH85=$AH$7:$AH$511)*(AS85=$AS$7:$AS$511)*(AT85=$AT$7:$AT$511)*(ROW($AD$7:$AD$511)&lt;&gt;ROW(AD85))*((R85=0)*($R$7:$R$511&gt;0)+(R85&gt;0)*($R$7:$R$511=0)))&gt;0,"SALONES UNIDOS",IF(SUMPRODUCT((AD85=$AD$7:$AD$511)*(AH85=$AH$7:$AH$511)*((AS85&lt;$AT$7:$AT$511)*(AT85&gt;$AS$7:$AS$511))*(ROW($AD$7:$AD$511)&lt;&gt;ROW(AD85)))&gt;0,"Cruzado","Sin cruce")))</f>
        <v/>
      </c>
      <c r="AW85" s="104" t="str">
        <f t="shared" si="33"/>
        <v>EN3FILIALC</v>
      </c>
      <c r="AX85" s="104" t="str" cm="1">
        <f t="array" ref="AX85">IF(AW85="","",IF(SUMPRODUCT((AW85=$AW$7:$AW$2042)*(AH85=$AH$7:$AH$2042)*(AN85=$AN$7:$AN$2042)*(AO85=$AO$7:$AO$2042)*(ROW($AW$7:$AW$2042)&lt;&gt;ROW(AW85))*((R85=0)*($R$7:$R$2042&gt;0)+(R85&gt;0)*($R$7:$R$2042=0)))&gt;0,"SALONES UNIDOS",IF(SUMPRODUCT((AW85=$AW$7:$AW$2042)*(AH85=$AH$7:$AH$2042)*((AN85&lt;$AO$7:$AO$2042)*(AO85&gt;$AN$7:$AN$2042))*(ROW($AW$7:$AW$2042)&lt;&gt;ROW(AW85)))&gt;0,"Cruzado","Sin cruce")))</f>
        <v>Sin cruce</v>
      </c>
    </row>
    <row r="86" spans="2:50" s="6" customFormat="1" ht="19.8" hidden="1" customHeight="1" x14ac:dyDescent="0.25">
      <c r="B86" s="494" t="s">
        <v>314</v>
      </c>
      <c r="C86" s="369" t="s">
        <v>968</v>
      </c>
      <c r="D86" s="369">
        <v>20261</v>
      </c>
      <c r="E86" s="373" t="s">
        <v>276</v>
      </c>
      <c r="F86" s="370" t="s">
        <v>291</v>
      </c>
      <c r="G86" s="373" t="s">
        <v>285</v>
      </c>
      <c r="H86" s="373">
        <v>3</v>
      </c>
      <c r="I86" s="373" t="s">
        <v>283</v>
      </c>
      <c r="J86" s="373" t="s">
        <v>283</v>
      </c>
      <c r="K86" s="194" t="s">
        <v>364</v>
      </c>
      <c r="L86" s="364" t="s">
        <v>979</v>
      </c>
      <c r="M86" s="364" t="s">
        <v>317</v>
      </c>
      <c r="N86" s="364" t="s">
        <v>318</v>
      </c>
      <c r="O86" s="373" t="s">
        <v>315</v>
      </c>
      <c r="P86" s="364">
        <v>4</v>
      </c>
      <c r="Q86" s="364">
        <v>4</v>
      </c>
      <c r="R86" s="369">
        <v>8</v>
      </c>
      <c r="S86" s="364">
        <v>6</v>
      </c>
      <c r="T86" s="8"/>
      <c r="U86" s="374">
        <v>50</v>
      </c>
      <c r="V86" s="370">
        <v>21556265</v>
      </c>
      <c r="W86" s="373" t="s">
        <v>143</v>
      </c>
      <c r="X86" s="364" t="s">
        <v>321</v>
      </c>
      <c r="Y86" s="364"/>
      <c r="Z86" s="364"/>
      <c r="AA86" s="364"/>
      <c r="AB86" s="370"/>
      <c r="AC86" s="364"/>
      <c r="AD86" s="369"/>
      <c r="AE86" s="370"/>
      <c r="AF86" s="370"/>
      <c r="AG86" s="364" t="s">
        <v>319</v>
      </c>
      <c r="AH86" s="364">
        <v>2</v>
      </c>
      <c r="AI86" s="364">
        <v>7</v>
      </c>
      <c r="AJ86" s="364">
        <v>40</v>
      </c>
      <c r="AK86" s="364">
        <v>14</v>
      </c>
      <c r="AL86" s="364">
        <v>20</v>
      </c>
      <c r="AM86" s="22">
        <f t="shared" si="32"/>
        <v>8</v>
      </c>
      <c r="AN86" s="104">
        <f t="shared" si="34"/>
        <v>0.31944444444444448</v>
      </c>
      <c r="AO86" s="104">
        <f t="shared" si="35"/>
        <v>0.59722222222222221</v>
      </c>
      <c r="AP86" s="22" t="str" cm="1">
        <f t="array" ref="AP86">IF(W86="","",IF(SUMPRODUCT((W86=$W$7:$W$2042)*(AH86=$AH$7:$AH$2042)*(AN86=$AN$7:$AN$2042)*(AO86=$AO$7:$AO$2042)*(ROW($W$7:$W$2042)&lt;&gt;ROW(W86))*((R86=0)*($R$7:$R$2042&gt;0)+(R86&gt;0)*($R$7:$R$2042=0)))&gt;0,"SALONES UNIDOS",IF(SUMPRODUCT((W86=$W$7:$W$2042)*(AH86=$AH$7:$AH$2042)*((AN86&lt;$AO$7:$AO$2042)*(AO86&gt;$AN$7:$AN$2042))*(ROW($W$7:$W$2042)&lt;&gt;ROW(W86)))&gt;0,"Cruzado","Sin cruce")))</f>
        <v>Sin cruce</v>
      </c>
      <c r="AQ86" s="104"/>
      <c r="AR86" s="104"/>
      <c r="AS86" s="22"/>
      <c r="AT86" s="22"/>
      <c r="AU86" s="358" t="str" cm="1">
        <f t="array" ref="AU86">IF(AB86="","",IF(SUMPRODUCT((AB86=$AB$7:$AB$511)*(AH86=$AH$7:$AH$511)*(AQ86=$AQ$7:$AQ$511)*(AR86=$AR$7:$AR$511)*(ROW($AB$7:$AB$511)&lt;&gt;ROW(AB86))*((R86=0)*($R$7:$R$511&gt;0)+(R86&gt;0)*($R$7:$R$511=0)))&gt;0,"SALONES UNIDOS",IF(SUMPRODUCT((AB86=$AB$7:$AB$511)*(AH86=$AH$7:$AH$511)*((AQ86&lt;$AR$7:$AR$511)*(AR86&gt;$AQ$7:$AQ$511))*(ROW($AB$7:$AB$511)&lt;&gt;ROW(AB86)))&gt;0,"Cruzado","Sin cruce")))</f>
        <v/>
      </c>
      <c r="AV86" s="358" t="str" cm="1">
        <f t="array" ref="AV86">IF(AD86="","",IF(SUMPRODUCT((AD86=$AD$7:$AD$511)*(AH86=$AH$7:$AH$511)*(AS86=$AS$7:$AS$511)*(AT86=$AT$7:$AT$511)*(ROW($AD$7:$AD$511)&lt;&gt;ROW(AD86))*((R86=0)*($R$7:$R$511&gt;0)+(R86&gt;0)*($R$7:$R$511=0)))&gt;0,"SALONES UNIDOS",IF(SUMPRODUCT((AD86=$AD$7:$AD$511)*(AH86=$AH$7:$AH$511)*((AS86&lt;$AT$7:$AT$511)*(AT86&gt;$AS$7:$AS$511))*(ROW($AD$7:$AD$511)&lt;&gt;ROW(AD86)))&gt;0,"Cruzado","Sin cruce")))</f>
        <v/>
      </c>
      <c r="AW86" s="104" t="str">
        <f t="shared" si="33"/>
        <v>EN3FILIALC</v>
      </c>
      <c r="AX86" s="104" t="str" cm="1">
        <f t="array" ref="AX86">IF(AW86="","",IF(SUMPRODUCT((AW86=$AW$7:$AW$2042)*(AH86=$AH$7:$AH$2042)*(AN86=$AN$7:$AN$2042)*(AO86=$AO$7:$AO$2042)*(ROW($AW$7:$AW$2042)&lt;&gt;ROW(AW86))*((R86=0)*($R$7:$R$2042&gt;0)+(R86&gt;0)*($R$7:$R$2042=0)))&gt;0,"SALONES UNIDOS",IF(SUMPRODUCT((AW86=$AW$7:$AW$2042)*(AH86=$AH$7:$AH$2042)*((AN86&lt;$AO$7:$AO$2042)*(AO86&gt;$AN$7:$AN$2042))*(ROW($AW$7:$AW$2042)&lt;&gt;ROW(AW86)))&gt;0,"Cruzado","Sin cruce")))</f>
        <v>Sin cruce</v>
      </c>
    </row>
    <row r="87" spans="2:50" s="6" customFormat="1" ht="19.8" hidden="1" customHeight="1" x14ac:dyDescent="0.25">
      <c r="B87" s="494" t="s">
        <v>314</v>
      </c>
      <c r="C87" s="369" t="s">
        <v>968</v>
      </c>
      <c r="D87" s="369">
        <v>20261</v>
      </c>
      <c r="E87" s="373" t="s">
        <v>276</v>
      </c>
      <c r="F87" s="370" t="s">
        <v>291</v>
      </c>
      <c r="G87" s="373" t="s">
        <v>285</v>
      </c>
      <c r="H87" s="373">
        <v>3</v>
      </c>
      <c r="I87" s="373" t="s">
        <v>283</v>
      </c>
      <c r="J87" s="373" t="s">
        <v>283</v>
      </c>
      <c r="K87" s="194" t="s">
        <v>363</v>
      </c>
      <c r="L87" s="364" t="s">
        <v>980</v>
      </c>
      <c r="M87" s="364" t="s">
        <v>324</v>
      </c>
      <c r="N87" s="364" t="s">
        <v>318</v>
      </c>
      <c r="O87" s="373" t="s">
        <v>315</v>
      </c>
      <c r="P87" s="364">
        <v>2</v>
      </c>
      <c r="Q87" s="364">
        <v>2</v>
      </c>
      <c r="R87" s="369">
        <v>4</v>
      </c>
      <c r="S87" s="364">
        <v>3</v>
      </c>
      <c r="T87" s="8"/>
      <c r="U87" s="374">
        <v>50</v>
      </c>
      <c r="V87" s="370">
        <v>21533626</v>
      </c>
      <c r="W87" s="373" t="s">
        <v>74</v>
      </c>
      <c r="X87" s="364" t="s">
        <v>321</v>
      </c>
      <c r="Y87" s="364"/>
      <c r="Z87" s="364"/>
      <c r="AA87" s="364"/>
      <c r="AB87" s="370"/>
      <c r="AC87" s="364"/>
      <c r="AD87" s="369"/>
      <c r="AE87" s="370"/>
      <c r="AF87" s="370"/>
      <c r="AG87" s="364" t="s">
        <v>319</v>
      </c>
      <c r="AH87" s="364">
        <v>4</v>
      </c>
      <c r="AI87" s="364">
        <v>14</v>
      </c>
      <c r="AJ87" s="364">
        <v>20</v>
      </c>
      <c r="AK87" s="364">
        <v>17</v>
      </c>
      <c r="AL87" s="364">
        <v>40</v>
      </c>
      <c r="AM87" s="22">
        <f t="shared" si="32"/>
        <v>4</v>
      </c>
      <c r="AN87" s="104">
        <f t="shared" si="34"/>
        <v>0.59722222222222221</v>
      </c>
      <c r="AO87" s="104">
        <f t="shared" si="35"/>
        <v>0.73611111111111116</v>
      </c>
      <c r="AP87" s="22" t="str" cm="1">
        <f t="array" ref="AP87">IF(W87="","",IF(SUMPRODUCT((W87=$W$7:$W$2042)*(AH87=$AH$7:$AH$2042)*(AN87=$AN$7:$AN$2042)*(AO87=$AO$7:$AO$2042)*(ROW($W$7:$W$2042)&lt;&gt;ROW(W87))*((R87=0)*($R$7:$R$2042&gt;0)+(R87&gt;0)*($R$7:$R$2042=0)))&gt;0,"SALONES UNIDOS",IF(SUMPRODUCT((W87=$W$7:$W$2042)*(AH87=$AH$7:$AH$2042)*((AN87&lt;$AO$7:$AO$2042)*(AO87&gt;$AN$7:$AN$2042))*(ROW($W$7:$W$2042)&lt;&gt;ROW(W87)))&gt;0,"Cruzado","Sin cruce")))</f>
        <v>Sin cruce</v>
      </c>
      <c r="AQ87" s="104"/>
      <c r="AR87" s="104"/>
      <c r="AS87" s="22"/>
      <c r="AT87" s="22"/>
      <c r="AU87" s="358" t="str" cm="1">
        <f t="array" ref="AU87">IF(AB87="","",IF(SUMPRODUCT((AB87=$AB$7:$AB$511)*(AH87=$AH$7:$AH$511)*(AQ87=$AQ$7:$AQ$511)*(AR87=$AR$7:$AR$511)*(ROW($AB$7:$AB$511)&lt;&gt;ROW(AB87))*((R87=0)*($R$7:$R$511&gt;0)+(R87&gt;0)*($R$7:$R$511=0)))&gt;0,"SALONES UNIDOS",IF(SUMPRODUCT((AB87=$AB$7:$AB$511)*(AH87=$AH$7:$AH$511)*((AQ87&lt;$AR$7:$AR$511)*(AR87&gt;$AQ$7:$AQ$511))*(ROW($AB$7:$AB$511)&lt;&gt;ROW(AB87)))&gt;0,"Cruzado","Sin cruce")))</f>
        <v/>
      </c>
      <c r="AV87" s="358" t="str" cm="1">
        <f t="array" ref="AV87">IF(AD87="","",IF(SUMPRODUCT((AD87=$AD$7:$AD$511)*(AH87=$AH$7:$AH$511)*(AS87=$AS$7:$AS$511)*(AT87=$AT$7:$AT$511)*(ROW($AD$7:$AD$511)&lt;&gt;ROW(AD87))*((R87=0)*($R$7:$R$511&gt;0)+(R87&gt;0)*($R$7:$R$511=0)))&gt;0,"SALONES UNIDOS",IF(SUMPRODUCT((AD87=$AD$7:$AD$511)*(AH87=$AH$7:$AH$511)*((AS87&lt;$AT$7:$AT$511)*(AT87&gt;$AS$7:$AS$511))*(ROW($AD$7:$AD$511)&lt;&gt;ROW(AD87)))&gt;0,"Cruzado","Sin cruce")))</f>
        <v/>
      </c>
      <c r="AW87" s="104" t="str">
        <f t="shared" si="33"/>
        <v>EN3FILIALC</v>
      </c>
      <c r="AX87" s="104" t="str" cm="1">
        <f t="array" ref="AX87">IF(AW87="","",IF(SUMPRODUCT((AW87=$AW$7:$AW$2042)*(AH87=$AH$7:$AH$2042)*(AN87=$AN$7:$AN$2042)*(AO87=$AO$7:$AO$2042)*(ROW($AW$7:$AW$2042)&lt;&gt;ROW(AW87))*((R87=0)*($R$7:$R$2042&gt;0)+(R87&gt;0)*($R$7:$R$2042=0)))&gt;0,"SALONES UNIDOS",IF(SUMPRODUCT((AW87=$AW$7:$AW$2042)*(AH87=$AH$7:$AH$2042)*((AN87&lt;$AO$7:$AO$2042)*(AO87&gt;$AN$7:$AN$2042))*(ROW($AW$7:$AW$2042)&lt;&gt;ROW(AW87)))&gt;0,"Cruzado","Sin cruce")))</f>
        <v>Sin cruce</v>
      </c>
    </row>
    <row r="88" spans="2:50" s="6" customFormat="1" ht="19.8" hidden="1" customHeight="1" x14ac:dyDescent="0.25">
      <c r="B88" s="494" t="s">
        <v>314</v>
      </c>
      <c r="C88" s="369" t="s">
        <v>968</v>
      </c>
      <c r="D88" s="369">
        <v>20261</v>
      </c>
      <c r="E88" s="373" t="s">
        <v>276</v>
      </c>
      <c r="F88" s="370" t="s">
        <v>291</v>
      </c>
      <c r="G88" s="373" t="s">
        <v>285</v>
      </c>
      <c r="H88" s="373">
        <v>3</v>
      </c>
      <c r="I88" s="373" t="s">
        <v>287</v>
      </c>
      <c r="J88" s="373" t="s">
        <v>287</v>
      </c>
      <c r="K88" s="194" t="s">
        <v>366</v>
      </c>
      <c r="L88" s="364" t="s">
        <v>594</v>
      </c>
      <c r="M88" s="364" t="s">
        <v>324</v>
      </c>
      <c r="N88" s="364" t="s">
        <v>318</v>
      </c>
      <c r="O88" s="373" t="s">
        <v>321</v>
      </c>
      <c r="P88" s="364">
        <v>2</v>
      </c>
      <c r="Q88" s="364">
        <v>2</v>
      </c>
      <c r="R88" s="369">
        <v>4</v>
      </c>
      <c r="S88" s="364">
        <v>3</v>
      </c>
      <c r="T88" s="8"/>
      <c r="U88" s="374">
        <v>50</v>
      </c>
      <c r="V88" s="370">
        <v>44893085</v>
      </c>
      <c r="W88" s="373" t="s">
        <v>478</v>
      </c>
      <c r="X88" s="364" t="s">
        <v>321</v>
      </c>
      <c r="Y88" s="364"/>
      <c r="Z88" s="364"/>
      <c r="AA88" s="364"/>
      <c r="AB88" s="370"/>
      <c r="AC88" s="364"/>
      <c r="AD88" s="369"/>
      <c r="AE88" s="370"/>
      <c r="AF88" s="370"/>
      <c r="AG88" s="364" t="s">
        <v>319</v>
      </c>
      <c r="AH88" s="364">
        <v>1</v>
      </c>
      <c r="AI88" s="364">
        <v>7</v>
      </c>
      <c r="AJ88" s="364">
        <v>40</v>
      </c>
      <c r="AK88" s="364">
        <v>11</v>
      </c>
      <c r="AL88" s="364">
        <v>0</v>
      </c>
      <c r="AM88" s="22">
        <f t="shared" si="32"/>
        <v>4</v>
      </c>
      <c r="AN88" s="104">
        <f t="shared" si="34"/>
        <v>0.31944444444444448</v>
      </c>
      <c r="AO88" s="104">
        <f t="shared" si="35"/>
        <v>0.45833333333333331</v>
      </c>
      <c r="AP88" s="22" t="str" cm="1">
        <f t="array" ref="AP88">IF(W88="","",IF(SUMPRODUCT((W88=$W$7:$W$2042)*(AH88=$AH$7:$AH$2042)*(AN88=$AN$7:$AN$2042)*(AO88=$AO$7:$AO$2042)*(ROW($W$7:$W$2042)&lt;&gt;ROW(W88))*((R88=0)*($R$7:$R$2042&gt;0)+(R88&gt;0)*($R$7:$R$2042=0)))&gt;0,"SALONES UNIDOS",IF(SUMPRODUCT((W88=$W$7:$W$2042)*(AH88=$AH$7:$AH$2042)*((AN88&lt;$AO$7:$AO$2042)*(AO88&gt;$AN$7:$AN$2042))*(ROW($W$7:$W$2042)&lt;&gt;ROW(W88)))&gt;0,"Cruzado","Sin cruce")))</f>
        <v>Sin cruce</v>
      </c>
      <c r="AQ88" s="104"/>
      <c r="AR88" s="104"/>
      <c r="AS88" s="22"/>
      <c r="AT88" s="22"/>
      <c r="AU88" s="358" t="str" cm="1">
        <f t="array" ref="AU88">IF(AB88="","",IF(SUMPRODUCT((AB88=$AB$7:$AB$511)*(AH88=$AH$7:$AH$511)*(AQ88=$AQ$7:$AQ$511)*(AR88=$AR$7:$AR$511)*(ROW($AB$7:$AB$511)&lt;&gt;ROW(AB88))*((R88=0)*($R$7:$R$511&gt;0)+(R88&gt;0)*($R$7:$R$511=0)))&gt;0,"SALONES UNIDOS",IF(SUMPRODUCT((AB88=$AB$7:$AB$511)*(AH88=$AH$7:$AH$511)*((AQ88&lt;$AR$7:$AR$511)*(AR88&gt;$AQ$7:$AQ$511))*(ROW($AB$7:$AB$511)&lt;&gt;ROW(AB88)))&gt;0,"Cruzado","Sin cruce")))</f>
        <v/>
      </c>
      <c r="AV88" s="358" t="str" cm="1">
        <f t="array" ref="AV88">IF(AD88="","",IF(SUMPRODUCT((AD88=$AD$7:$AD$511)*(AH88=$AH$7:$AH$511)*(AS88=$AS$7:$AS$511)*(AT88=$AT$7:$AT$511)*(ROW($AD$7:$AD$511)&lt;&gt;ROW(AD88))*((R88=0)*($R$7:$R$511&gt;0)+(R88&gt;0)*($R$7:$R$511=0)))&gt;0,"SALONES UNIDOS",IF(SUMPRODUCT((AD88=$AD$7:$AD$511)*(AH88=$AH$7:$AH$511)*((AS88&lt;$AT$7:$AT$511)*(AT88&gt;$AS$7:$AS$511))*(ROW($AD$7:$AD$511)&lt;&gt;ROW(AD88)))&gt;0,"Cruzado","Sin cruce")))</f>
        <v/>
      </c>
      <c r="AW88" s="104" t="str">
        <f t="shared" si="33"/>
        <v>EN3FILIALX</v>
      </c>
      <c r="AX88" s="104" t="str" cm="1">
        <f t="array" ref="AX88">IF(AW88="","",IF(SUMPRODUCT((AW88=$AW$7:$AW$2042)*(AH88=$AH$7:$AH$2042)*(AN88=$AN$7:$AN$2042)*(AO88=$AO$7:$AO$2042)*(ROW($AW$7:$AW$2042)&lt;&gt;ROW(AW88))*((R88=0)*($R$7:$R$2042&gt;0)+(R88&gt;0)*($R$7:$R$2042=0)))&gt;0,"SALONES UNIDOS",IF(SUMPRODUCT((AW88=$AW$7:$AW$2042)*(AH88=$AH$7:$AH$2042)*((AN88&lt;$AO$7:$AO$2042)*(AO88&gt;$AN$7:$AN$2042))*(ROW($AW$7:$AW$2042)&lt;&gt;ROW(AW88)))&gt;0,"Cruzado","Sin cruce")))</f>
        <v>Sin cruce</v>
      </c>
    </row>
    <row r="89" spans="2:50" s="6" customFormat="1" ht="19.8" hidden="1" customHeight="1" x14ac:dyDescent="0.25">
      <c r="B89" s="494" t="s">
        <v>314</v>
      </c>
      <c r="C89" s="369" t="s">
        <v>968</v>
      </c>
      <c r="D89" s="369">
        <v>20261</v>
      </c>
      <c r="E89" s="373" t="s">
        <v>276</v>
      </c>
      <c r="F89" s="370" t="s">
        <v>291</v>
      </c>
      <c r="G89" s="373" t="s">
        <v>285</v>
      </c>
      <c r="H89" s="373">
        <v>3</v>
      </c>
      <c r="I89" s="373" t="s">
        <v>287</v>
      </c>
      <c r="J89" s="373" t="s">
        <v>287</v>
      </c>
      <c r="K89" s="194" t="s">
        <v>360</v>
      </c>
      <c r="L89" s="364" t="s">
        <v>361</v>
      </c>
      <c r="M89" s="364" t="s">
        <v>362</v>
      </c>
      <c r="N89" s="364" t="s">
        <v>318</v>
      </c>
      <c r="O89" s="373" t="s">
        <v>321</v>
      </c>
      <c r="P89" s="364">
        <v>2</v>
      </c>
      <c r="Q89" s="364">
        <v>2</v>
      </c>
      <c r="R89" s="369">
        <v>4</v>
      </c>
      <c r="S89" s="364">
        <v>3</v>
      </c>
      <c r="T89" s="8"/>
      <c r="U89" s="374">
        <v>50</v>
      </c>
      <c r="V89" s="370">
        <v>10508584</v>
      </c>
      <c r="W89" s="373" t="s">
        <v>136</v>
      </c>
      <c r="X89" s="364" t="s">
        <v>321</v>
      </c>
      <c r="Y89" s="364"/>
      <c r="Z89" s="364"/>
      <c r="AA89" s="364"/>
      <c r="AB89" s="370"/>
      <c r="AC89" s="364"/>
      <c r="AD89" s="369"/>
      <c r="AE89" s="370"/>
      <c r="AF89" s="370"/>
      <c r="AG89" s="364" t="s">
        <v>319</v>
      </c>
      <c r="AH89" s="364">
        <v>1</v>
      </c>
      <c r="AI89" s="364">
        <v>13</v>
      </c>
      <c r="AJ89" s="364">
        <v>30</v>
      </c>
      <c r="AK89" s="364">
        <v>16</v>
      </c>
      <c r="AL89" s="364">
        <v>50</v>
      </c>
      <c r="AM89" s="22">
        <f t="shared" si="32"/>
        <v>4</v>
      </c>
      <c r="AN89" s="104">
        <f t="shared" si="34"/>
        <v>0.5625</v>
      </c>
      <c r="AO89" s="104">
        <f t="shared" si="35"/>
        <v>0.70138888888888884</v>
      </c>
      <c r="AP89" s="22" t="str" cm="1">
        <f t="array" ref="AP89">IF(W89="","",IF(SUMPRODUCT((W89=$W$7:$W$2042)*(AH89=$AH$7:$AH$2042)*(AN89=$AN$7:$AN$2042)*(AO89=$AO$7:$AO$2042)*(ROW($W$7:$W$2042)&lt;&gt;ROW(W89))*((R89=0)*($R$7:$R$2042&gt;0)+(R89&gt;0)*($R$7:$R$2042=0)))&gt;0,"SALONES UNIDOS",IF(SUMPRODUCT((W89=$W$7:$W$2042)*(AH89=$AH$7:$AH$2042)*((AN89&lt;$AO$7:$AO$2042)*(AO89&gt;$AN$7:$AN$2042))*(ROW($W$7:$W$2042)&lt;&gt;ROW(W89)))&gt;0,"Cruzado","Sin cruce")))</f>
        <v>Sin cruce</v>
      </c>
      <c r="AQ89" s="104"/>
      <c r="AR89" s="104"/>
      <c r="AS89" s="22"/>
      <c r="AT89" s="22"/>
      <c r="AU89" s="358" t="str" cm="1">
        <f t="array" ref="AU89">IF(AB89="","",IF(SUMPRODUCT((AB89=$AB$7:$AB$511)*(AH89=$AH$7:$AH$511)*(AQ89=$AQ$7:$AQ$511)*(AR89=$AR$7:$AR$511)*(ROW($AB$7:$AB$511)&lt;&gt;ROW(AB89))*((R89=0)*($R$7:$R$511&gt;0)+(R89&gt;0)*($R$7:$R$511=0)))&gt;0,"SALONES UNIDOS",IF(SUMPRODUCT((AB89=$AB$7:$AB$511)*(AH89=$AH$7:$AH$511)*((AQ89&lt;$AR$7:$AR$511)*(AR89&gt;$AQ$7:$AQ$511))*(ROW($AB$7:$AB$511)&lt;&gt;ROW(AB89)))&gt;0,"Cruzado","Sin cruce")))</f>
        <v/>
      </c>
      <c r="AV89" s="358" t="str" cm="1">
        <f t="array" ref="AV89">IF(AD89="","",IF(SUMPRODUCT((AD89=$AD$7:$AD$511)*(AH89=$AH$7:$AH$511)*(AS89=$AS$7:$AS$511)*(AT89=$AT$7:$AT$511)*(ROW($AD$7:$AD$511)&lt;&gt;ROW(AD89))*((R89=0)*($R$7:$R$511&gt;0)+(R89&gt;0)*($R$7:$R$511=0)))&gt;0,"SALONES UNIDOS",IF(SUMPRODUCT((AD89=$AD$7:$AD$511)*(AH89=$AH$7:$AH$511)*((AS89&lt;$AT$7:$AT$511)*(AT89&gt;$AS$7:$AS$511))*(ROW($AD$7:$AD$511)&lt;&gt;ROW(AD89)))&gt;0,"Cruzado","Sin cruce")))</f>
        <v/>
      </c>
      <c r="AW89" s="104" t="str">
        <f t="shared" si="33"/>
        <v>EN3FILIALX</v>
      </c>
      <c r="AX89" s="104" t="str" cm="1">
        <f t="array" ref="AX89">IF(AW89="","",IF(SUMPRODUCT((AW89=$AW$7:$AW$2042)*(AH89=$AH$7:$AH$2042)*(AN89=$AN$7:$AN$2042)*(AO89=$AO$7:$AO$2042)*(ROW($AW$7:$AW$2042)&lt;&gt;ROW(AW89))*((R89=0)*($R$7:$R$2042&gt;0)+(R89&gt;0)*($R$7:$R$2042=0)))&gt;0,"SALONES UNIDOS",IF(SUMPRODUCT((AW89=$AW$7:$AW$2042)*(AH89=$AH$7:$AH$2042)*((AN89&lt;$AO$7:$AO$2042)*(AO89&gt;$AN$7:$AN$2042))*(ROW($AW$7:$AW$2042)&lt;&gt;ROW(AW89)))&gt;0,"Cruzado","Sin cruce")))</f>
        <v>Sin cruce</v>
      </c>
    </row>
    <row r="90" spans="2:50" s="6" customFormat="1" ht="19.8" hidden="1" customHeight="1" x14ac:dyDescent="0.25">
      <c r="B90" s="494" t="s">
        <v>314</v>
      </c>
      <c r="C90" s="369" t="s">
        <v>968</v>
      </c>
      <c r="D90" s="369">
        <v>20261</v>
      </c>
      <c r="E90" s="373" t="s">
        <v>276</v>
      </c>
      <c r="F90" s="370" t="s">
        <v>291</v>
      </c>
      <c r="G90" s="373" t="s">
        <v>285</v>
      </c>
      <c r="H90" s="373">
        <v>3</v>
      </c>
      <c r="I90" s="373" t="s">
        <v>287</v>
      </c>
      <c r="J90" s="373" t="s">
        <v>287</v>
      </c>
      <c r="K90" s="194" t="s">
        <v>363</v>
      </c>
      <c r="L90" s="364" t="s">
        <v>980</v>
      </c>
      <c r="M90" s="364" t="s">
        <v>324</v>
      </c>
      <c r="N90" s="364" t="s">
        <v>318</v>
      </c>
      <c r="O90" s="373" t="s">
        <v>315</v>
      </c>
      <c r="P90" s="364">
        <v>2</v>
      </c>
      <c r="Q90" s="364">
        <v>2</v>
      </c>
      <c r="R90" s="369">
        <v>4</v>
      </c>
      <c r="S90" s="364">
        <v>3</v>
      </c>
      <c r="T90" s="8"/>
      <c r="U90" s="374">
        <v>50</v>
      </c>
      <c r="V90" s="370">
        <v>21533626</v>
      </c>
      <c r="W90" s="373" t="s">
        <v>74</v>
      </c>
      <c r="X90" s="364" t="s">
        <v>321</v>
      </c>
      <c r="Y90" s="364"/>
      <c r="Z90" s="364"/>
      <c r="AA90" s="364"/>
      <c r="AB90" s="370"/>
      <c r="AC90" s="364"/>
      <c r="AD90" s="369"/>
      <c r="AE90" s="370"/>
      <c r="AF90" s="370"/>
      <c r="AG90" s="364" t="s">
        <v>319</v>
      </c>
      <c r="AH90" s="364">
        <v>2</v>
      </c>
      <c r="AI90" s="364">
        <v>19</v>
      </c>
      <c r="AJ90" s="364">
        <v>20</v>
      </c>
      <c r="AK90" s="364">
        <v>22</v>
      </c>
      <c r="AL90" s="364">
        <v>40</v>
      </c>
      <c r="AM90" s="22">
        <f t="shared" si="32"/>
        <v>4</v>
      </c>
      <c r="AN90" s="104">
        <f t="shared" si="34"/>
        <v>0.80555555555555547</v>
      </c>
      <c r="AO90" s="104">
        <f t="shared" si="35"/>
        <v>0.94444444444444442</v>
      </c>
      <c r="AP90" s="22" t="str" cm="1">
        <f t="array" ref="AP90">IF(W90="","",IF(SUMPRODUCT((W90=$W$7:$W$2042)*(AH90=$AH$7:$AH$2042)*(AN90=$AN$7:$AN$2042)*(AO90=$AO$7:$AO$2042)*(ROW($W$7:$W$2042)&lt;&gt;ROW(W90))*((R90=0)*($R$7:$R$2042&gt;0)+(R90&gt;0)*($R$7:$R$2042=0)))&gt;0,"SALONES UNIDOS",IF(SUMPRODUCT((W90=$W$7:$W$2042)*(AH90=$AH$7:$AH$2042)*((AN90&lt;$AO$7:$AO$2042)*(AO90&gt;$AN$7:$AN$2042))*(ROW($W$7:$W$2042)&lt;&gt;ROW(W90)))&gt;0,"Cruzado","Sin cruce")))</f>
        <v>Sin cruce</v>
      </c>
      <c r="AQ90" s="104"/>
      <c r="AR90" s="104"/>
      <c r="AS90" s="22"/>
      <c r="AT90" s="22"/>
      <c r="AU90" s="358" t="str" cm="1">
        <f t="array" ref="AU90">IF(AB90="","",IF(SUMPRODUCT((AB90=$AB$7:$AB$511)*(AH90=$AH$7:$AH$511)*(AQ90=$AQ$7:$AQ$511)*(AR90=$AR$7:$AR$511)*(ROW($AB$7:$AB$511)&lt;&gt;ROW(AB90))*((R90=0)*($R$7:$R$511&gt;0)+(R90&gt;0)*($R$7:$R$511=0)))&gt;0,"SALONES UNIDOS",IF(SUMPRODUCT((AB90=$AB$7:$AB$511)*(AH90=$AH$7:$AH$511)*((AQ90&lt;$AR$7:$AR$511)*(AR90&gt;$AQ$7:$AQ$511))*(ROW($AB$7:$AB$511)&lt;&gt;ROW(AB90)))&gt;0,"Cruzado","Sin cruce")))</f>
        <v/>
      </c>
      <c r="AV90" s="358" t="str" cm="1">
        <f t="array" ref="AV90">IF(AD90="","",IF(SUMPRODUCT((AD90=$AD$7:$AD$511)*(AH90=$AH$7:$AH$511)*(AS90=$AS$7:$AS$511)*(AT90=$AT$7:$AT$511)*(ROW($AD$7:$AD$511)&lt;&gt;ROW(AD90))*((R90=0)*($R$7:$R$511&gt;0)+(R90&gt;0)*($R$7:$R$511=0)))&gt;0,"SALONES UNIDOS",IF(SUMPRODUCT((AD90=$AD$7:$AD$511)*(AH90=$AH$7:$AH$511)*((AS90&lt;$AT$7:$AT$511)*(AT90&gt;$AS$7:$AS$511))*(ROW($AD$7:$AD$511)&lt;&gt;ROW(AD90)))&gt;0,"Cruzado","Sin cruce")))</f>
        <v/>
      </c>
      <c r="AW90" s="104" t="str">
        <f t="shared" si="33"/>
        <v>EN3FILIALX</v>
      </c>
      <c r="AX90" s="104" t="str" cm="1">
        <f t="array" ref="AX90">IF(AW90="","",IF(SUMPRODUCT((AW90=$AW$7:$AW$2042)*(AH90=$AH$7:$AH$2042)*(AN90=$AN$7:$AN$2042)*(AO90=$AO$7:$AO$2042)*(ROW($AW$7:$AW$2042)&lt;&gt;ROW(AW90))*((R90=0)*($R$7:$R$2042&gt;0)+(R90&gt;0)*($R$7:$R$2042=0)))&gt;0,"SALONES UNIDOS",IF(SUMPRODUCT((AW90=$AW$7:$AW$2042)*(AH90=$AH$7:$AH$2042)*((AN90&lt;$AO$7:$AO$2042)*(AO90&gt;$AN$7:$AN$2042))*(ROW($AW$7:$AW$2042)&lt;&gt;ROW(AW90)))&gt;0,"Cruzado","Sin cruce")))</f>
        <v>Sin cruce</v>
      </c>
    </row>
    <row r="91" spans="2:50" s="6" customFormat="1" ht="19.8" hidden="1" customHeight="1" x14ac:dyDescent="0.25">
      <c r="B91" s="494" t="s">
        <v>314</v>
      </c>
      <c r="C91" s="369" t="s">
        <v>968</v>
      </c>
      <c r="D91" s="369">
        <v>20261</v>
      </c>
      <c r="E91" s="373" t="s">
        <v>276</v>
      </c>
      <c r="F91" s="370" t="s">
        <v>291</v>
      </c>
      <c r="G91" s="373" t="s">
        <v>285</v>
      </c>
      <c r="H91" s="373">
        <v>4</v>
      </c>
      <c r="I91" s="373" t="s">
        <v>278</v>
      </c>
      <c r="J91" s="373" t="s">
        <v>278</v>
      </c>
      <c r="K91" s="194" t="s">
        <v>597</v>
      </c>
      <c r="L91" s="364" t="s">
        <v>981</v>
      </c>
      <c r="M91" s="364" t="s">
        <v>324</v>
      </c>
      <c r="N91" s="364" t="s">
        <v>318</v>
      </c>
      <c r="O91" s="373" t="s">
        <v>315</v>
      </c>
      <c r="P91" s="364">
        <v>2</v>
      </c>
      <c r="Q91" s="364">
        <v>2</v>
      </c>
      <c r="R91" s="369">
        <v>4</v>
      </c>
      <c r="S91" s="364">
        <v>3</v>
      </c>
      <c r="T91" s="8"/>
      <c r="U91" s="374">
        <v>45</v>
      </c>
      <c r="V91" s="370">
        <v>10508584</v>
      </c>
      <c r="W91" s="373" t="s">
        <v>136</v>
      </c>
      <c r="X91" s="364" t="s">
        <v>315</v>
      </c>
      <c r="Y91" s="364"/>
      <c r="Z91" s="364"/>
      <c r="AA91" s="364"/>
      <c r="AB91" s="364" t="s">
        <v>598</v>
      </c>
      <c r="AC91" s="364"/>
      <c r="AD91" s="369"/>
      <c r="AE91" s="370"/>
      <c r="AF91" s="370"/>
      <c r="AG91" s="370" t="s">
        <v>319</v>
      </c>
      <c r="AH91" s="364">
        <v>1</v>
      </c>
      <c r="AI91" s="364">
        <v>19</v>
      </c>
      <c r="AJ91" s="364">
        <v>20</v>
      </c>
      <c r="AK91" s="364">
        <v>22</v>
      </c>
      <c r="AL91" s="364">
        <v>40</v>
      </c>
      <c r="AM91" s="22">
        <f t="shared" si="32"/>
        <v>4</v>
      </c>
      <c r="AN91" s="104">
        <f t="shared" si="34"/>
        <v>0.80555555555555547</v>
      </c>
      <c r="AO91" s="104">
        <f t="shared" si="35"/>
        <v>0.94444444444444442</v>
      </c>
      <c r="AP91" s="22" t="str" cm="1">
        <f t="array" ref="AP91">IF(W91="","",IF(SUMPRODUCT((W91=$W$7:$W$2042)*(AH91=$AH$7:$AH$2042)*(AN91=$AN$7:$AN$2042)*(AO91=$AO$7:$AO$2042)*(ROW($W$7:$W$2042)&lt;&gt;ROW(W91))*((R91=0)*($R$7:$R$2042&gt;0)+(R91&gt;0)*($R$7:$R$2042=0)))&gt;0,"SALONES UNIDOS",IF(SUMPRODUCT((W91=$W$7:$W$2042)*(AH91=$AH$7:$AH$2042)*((AN91&lt;$AO$7:$AO$2042)*(AO91&gt;$AN$7:$AN$2042))*(ROW($W$7:$W$2042)&lt;&gt;ROW(W91)))&gt;0,"Cruzado","Sin cruce")))</f>
        <v>Sin cruce</v>
      </c>
      <c r="AQ91" s="104">
        <f t="shared" ref="AQ91:AR92" si="42">AN91</f>
        <v>0.80555555555555547</v>
      </c>
      <c r="AR91" s="104">
        <f t="shared" si="42"/>
        <v>0.94444444444444442</v>
      </c>
      <c r="AS91" s="22"/>
      <c r="AT91" s="22"/>
      <c r="AU91" s="358" t="str" cm="1">
        <f t="array" ref="AU91">IF(AB91="","",IF(SUMPRODUCT((AB91=$AB$7:$AB$511)*(AH91=$AH$7:$AH$511)*(AQ91=$AQ$7:$AQ$511)*(AR91=$AR$7:$AR$511)*(ROW($AB$7:$AB$511)&lt;&gt;ROW(AB91))*((R91=0)*($R$7:$R$511&gt;0)+(R91&gt;0)*($R$7:$R$511=0)))&gt;0,"SALONES UNIDOS",IF(SUMPRODUCT((AB91=$AB$7:$AB$511)*(AH91=$AH$7:$AH$511)*((AQ91&lt;$AR$7:$AR$511)*(AR91&gt;$AQ$7:$AQ$511))*(ROW($AB$7:$AB$511)&lt;&gt;ROW(AB91)))&gt;0,"Cruzado","Sin cruce")))</f>
        <v>Sin cruce</v>
      </c>
      <c r="AV91" s="358" t="str" cm="1">
        <f t="array" ref="AV91">IF(AD91="","",IF(SUMPRODUCT((AD91=$AD$7:$AD$511)*(AH91=$AH$7:$AH$511)*(AS91=$AS$7:$AS$511)*(AT91=$AT$7:$AT$511)*(ROW($AD$7:$AD$511)&lt;&gt;ROW(AD91))*((R91=0)*($R$7:$R$511&gt;0)+(R91&gt;0)*($R$7:$R$511=0)))&gt;0,"SALONES UNIDOS",IF(SUMPRODUCT((AD91=$AD$7:$AD$511)*(AH91=$AH$7:$AH$511)*((AS91&lt;$AT$7:$AT$511)*(AT91&gt;$AS$7:$AS$511))*(ROW($AD$7:$AD$511)&lt;&gt;ROW(AD91)))&gt;0,"Cruzado","Sin cruce")))</f>
        <v/>
      </c>
      <c r="AW91" s="104" t="str">
        <f t="shared" si="33"/>
        <v>EN4FILIALA</v>
      </c>
      <c r="AX91" s="104" t="str" cm="1">
        <f t="array" ref="AX91">IF(AW91="","",IF(SUMPRODUCT((AW91=$AW$7:$AW$2042)*(AH91=$AH$7:$AH$2042)*(AN91=$AN$7:$AN$2042)*(AO91=$AO$7:$AO$2042)*(ROW($AW$7:$AW$2042)&lt;&gt;ROW(AW91))*((R91=0)*($R$7:$R$2042&gt;0)+(R91&gt;0)*($R$7:$R$2042=0)))&gt;0,"SALONES UNIDOS",IF(SUMPRODUCT((AW91=$AW$7:$AW$2042)*(AH91=$AH$7:$AH$2042)*((AN91&lt;$AO$7:$AO$2042)*(AO91&gt;$AN$7:$AN$2042))*(ROW($AW$7:$AW$2042)&lt;&gt;ROW(AW91)))&gt;0,"Cruzado","Sin cruce")))</f>
        <v>Sin cruce</v>
      </c>
    </row>
    <row r="92" spans="2:50" s="6" customFormat="1" ht="19.8" hidden="1" customHeight="1" x14ac:dyDescent="0.25">
      <c r="B92" s="494" t="s">
        <v>314</v>
      </c>
      <c r="C92" s="369" t="s">
        <v>968</v>
      </c>
      <c r="D92" s="369">
        <v>20261</v>
      </c>
      <c r="E92" s="373" t="s">
        <v>276</v>
      </c>
      <c r="F92" s="370" t="s">
        <v>291</v>
      </c>
      <c r="G92" s="373" t="s">
        <v>285</v>
      </c>
      <c r="H92" s="373">
        <v>4</v>
      </c>
      <c r="I92" s="373" t="s">
        <v>278</v>
      </c>
      <c r="J92" s="373" t="s">
        <v>278</v>
      </c>
      <c r="K92" s="194" t="s">
        <v>599</v>
      </c>
      <c r="L92" s="364" t="s">
        <v>982</v>
      </c>
      <c r="M92" s="364" t="s">
        <v>317</v>
      </c>
      <c r="N92" s="364" t="s">
        <v>318</v>
      </c>
      <c r="O92" s="373" t="s">
        <v>315</v>
      </c>
      <c r="P92" s="364">
        <v>2</v>
      </c>
      <c r="Q92" s="364">
        <v>0</v>
      </c>
      <c r="R92" s="369">
        <v>2</v>
      </c>
      <c r="S92" s="364">
        <v>5</v>
      </c>
      <c r="T92" s="8"/>
      <c r="U92" s="374">
        <v>45</v>
      </c>
      <c r="V92" s="370">
        <v>21524698</v>
      </c>
      <c r="W92" s="373" t="s">
        <v>115</v>
      </c>
      <c r="X92" s="364" t="s">
        <v>315</v>
      </c>
      <c r="Y92" s="364"/>
      <c r="Z92" s="364"/>
      <c r="AA92" s="364"/>
      <c r="AB92" s="364" t="s">
        <v>598</v>
      </c>
      <c r="AC92" s="364"/>
      <c r="AD92" s="369"/>
      <c r="AE92" s="370"/>
      <c r="AF92" s="370"/>
      <c r="AG92" s="370" t="s">
        <v>559</v>
      </c>
      <c r="AH92" s="364">
        <v>4</v>
      </c>
      <c r="AI92" s="364">
        <v>7</v>
      </c>
      <c r="AJ92" s="364">
        <v>40</v>
      </c>
      <c r="AK92" s="364">
        <v>9</v>
      </c>
      <c r="AL92" s="364">
        <v>20</v>
      </c>
      <c r="AM92" s="22">
        <f t="shared" si="32"/>
        <v>2</v>
      </c>
      <c r="AN92" s="104">
        <f t="shared" si="34"/>
        <v>0.31944444444444448</v>
      </c>
      <c r="AO92" s="104">
        <f t="shared" si="35"/>
        <v>0.3888888888888889</v>
      </c>
      <c r="AP92" s="22" t="str" cm="1">
        <f t="array" ref="AP92">IF(W92="","",IF(SUMPRODUCT((W92=$W$7:$W$2042)*(AH92=$AH$7:$AH$2042)*(AN92=$AN$7:$AN$2042)*(AO92=$AO$7:$AO$2042)*(ROW($W$7:$W$2042)&lt;&gt;ROW(W92))*((R92=0)*($R$7:$R$2042&gt;0)+(R92&gt;0)*($R$7:$R$2042=0)))&gt;0,"SALONES UNIDOS",IF(SUMPRODUCT((W92=$W$7:$W$2042)*(AH92=$AH$7:$AH$2042)*((AN92&lt;$AO$7:$AO$2042)*(AO92&gt;$AN$7:$AN$2042))*(ROW($W$7:$W$2042)&lt;&gt;ROW(W92)))&gt;0,"Cruzado","Sin cruce")))</f>
        <v>Sin cruce</v>
      </c>
      <c r="AQ92" s="104">
        <f t="shared" si="42"/>
        <v>0.31944444444444448</v>
      </c>
      <c r="AR92" s="104">
        <f t="shared" si="42"/>
        <v>0.3888888888888889</v>
      </c>
      <c r="AS92" s="22"/>
      <c r="AT92" s="22"/>
      <c r="AU92" s="358" t="str" cm="1">
        <f t="array" ref="AU92">IF(AB92="","",IF(SUMPRODUCT((AB92=$AB$7:$AB$511)*(AH92=$AH$7:$AH$511)*(AQ92=$AQ$7:$AQ$511)*(AR92=$AR$7:$AR$511)*(ROW($AB$7:$AB$511)&lt;&gt;ROW(AB92))*((R92=0)*($R$7:$R$511&gt;0)+(R92&gt;0)*($R$7:$R$511=0)))&gt;0,"SALONES UNIDOS",IF(SUMPRODUCT((AB92=$AB$7:$AB$511)*(AH92=$AH$7:$AH$511)*((AQ92&lt;$AR$7:$AR$511)*(AR92&gt;$AQ$7:$AQ$511))*(ROW($AB$7:$AB$511)&lt;&gt;ROW(AB92)))&gt;0,"Cruzado","Sin cruce")))</f>
        <v>Sin cruce</v>
      </c>
      <c r="AV92" s="358" t="str" cm="1">
        <f t="array" ref="AV92">IF(AD92="","",IF(SUMPRODUCT((AD92=$AD$7:$AD$511)*(AH92=$AH$7:$AH$511)*(AS92=$AS$7:$AS$511)*(AT92=$AT$7:$AT$511)*(ROW($AD$7:$AD$511)&lt;&gt;ROW(AD92))*((R92=0)*($R$7:$R$511&gt;0)+(R92&gt;0)*($R$7:$R$511=0)))&gt;0,"SALONES UNIDOS",IF(SUMPRODUCT((AD92=$AD$7:$AD$511)*(AH92=$AH$7:$AH$511)*((AS92&lt;$AT$7:$AT$511)*(AT92&gt;$AS$7:$AS$511))*(ROW($AD$7:$AD$511)&lt;&gt;ROW(AD92)))&gt;0,"Cruzado","Sin cruce")))</f>
        <v/>
      </c>
      <c r="AW92" s="104" t="str">
        <f t="shared" si="33"/>
        <v>EN4FILIALA</v>
      </c>
      <c r="AX92" s="104" t="str" cm="1">
        <f t="array" ref="AX92">IF(AW92="","",IF(SUMPRODUCT((AW92=$AW$7:$AW$2042)*(AH92=$AH$7:$AH$2042)*(AN92=$AN$7:$AN$2042)*(AO92=$AO$7:$AO$2042)*(ROW($AW$7:$AW$2042)&lt;&gt;ROW(AW92))*((R92=0)*($R$7:$R$2042&gt;0)+(R92&gt;0)*($R$7:$R$2042=0)))&gt;0,"SALONES UNIDOS",IF(SUMPRODUCT((AW92=$AW$7:$AW$2042)*(AH92=$AH$7:$AH$2042)*((AN92&lt;$AO$7:$AO$2042)*(AO92&gt;$AN$7:$AN$2042))*(ROW($AW$7:$AW$2042)&lt;&gt;ROW(AW92)))&gt;0,"Cruzado","Sin cruce")))</f>
        <v>Sin cruce</v>
      </c>
    </row>
    <row r="93" spans="2:50" s="6" customFormat="1" ht="19.8" hidden="1" customHeight="1" x14ac:dyDescent="0.25">
      <c r="B93" s="494" t="s">
        <v>314</v>
      </c>
      <c r="C93" s="369" t="s">
        <v>968</v>
      </c>
      <c r="D93" s="369">
        <v>20261</v>
      </c>
      <c r="E93" s="373" t="s">
        <v>276</v>
      </c>
      <c r="F93" s="370" t="s">
        <v>291</v>
      </c>
      <c r="G93" s="373" t="s">
        <v>285</v>
      </c>
      <c r="H93" s="373">
        <v>4</v>
      </c>
      <c r="I93" s="373" t="s">
        <v>552</v>
      </c>
      <c r="J93" s="373" t="s">
        <v>278</v>
      </c>
      <c r="K93" s="194" t="s">
        <v>599</v>
      </c>
      <c r="L93" s="364" t="s">
        <v>982</v>
      </c>
      <c r="M93" s="364" t="s">
        <v>317</v>
      </c>
      <c r="N93" s="364" t="s">
        <v>318</v>
      </c>
      <c r="O93" s="373" t="s">
        <v>315</v>
      </c>
      <c r="P93" s="364">
        <v>0</v>
      </c>
      <c r="Q93" s="364">
        <v>6</v>
      </c>
      <c r="R93" s="369">
        <v>6</v>
      </c>
      <c r="S93" s="364">
        <v>5</v>
      </c>
      <c r="T93" s="8"/>
      <c r="U93" s="374">
        <v>23</v>
      </c>
      <c r="V93" s="370">
        <v>21524698</v>
      </c>
      <c r="W93" s="373" t="s">
        <v>115</v>
      </c>
      <c r="X93" s="364" t="s">
        <v>315</v>
      </c>
      <c r="Y93" s="364"/>
      <c r="Z93" s="364"/>
      <c r="AA93" s="364"/>
      <c r="AB93" s="370"/>
      <c r="AC93" s="364"/>
      <c r="AD93" s="364" t="s">
        <v>600</v>
      </c>
      <c r="AE93" s="370"/>
      <c r="AF93" s="370"/>
      <c r="AG93" s="370" t="s">
        <v>301</v>
      </c>
      <c r="AH93" s="364">
        <v>4</v>
      </c>
      <c r="AI93" s="364">
        <v>10</v>
      </c>
      <c r="AJ93" s="364">
        <v>10</v>
      </c>
      <c r="AK93" s="364">
        <v>15</v>
      </c>
      <c r="AL93" s="364">
        <v>10</v>
      </c>
      <c r="AM93" s="22">
        <f t="shared" si="32"/>
        <v>6</v>
      </c>
      <c r="AN93" s="104">
        <f t="shared" si="34"/>
        <v>0.4236111111111111</v>
      </c>
      <c r="AO93" s="104">
        <f t="shared" si="35"/>
        <v>0.63194444444444442</v>
      </c>
      <c r="AP93" s="22" t="str" cm="1">
        <f t="array" ref="AP93">IF(W93="","",IF(SUMPRODUCT((W93=$W$7:$W$2042)*(AH93=$AH$7:$AH$2042)*(AN93=$AN$7:$AN$2042)*(AO93=$AO$7:$AO$2042)*(ROW($W$7:$W$2042)&lt;&gt;ROW(W93))*((R93=0)*($R$7:$R$2042&gt;0)+(R93&gt;0)*($R$7:$R$2042=0)))&gt;0,"SALONES UNIDOS",IF(SUMPRODUCT((W93=$W$7:$W$2042)*(AH93=$AH$7:$AH$2042)*((AN93&lt;$AO$7:$AO$2042)*(AO93&gt;$AN$7:$AN$2042))*(ROW($W$7:$W$2042)&lt;&gt;ROW(W93)))&gt;0,"Cruzado","Sin cruce")))</f>
        <v>Sin cruce</v>
      </c>
      <c r="AQ93" s="22"/>
      <c r="AR93" s="22"/>
      <c r="AS93" s="104">
        <f t="shared" ref="AS93:AS94" si="43">AN93</f>
        <v>0.4236111111111111</v>
      </c>
      <c r="AT93" s="104">
        <f t="shared" ref="AT93:AT94" si="44">AO93</f>
        <v>0.63194444444444442</v>
      </c>
      <c r="AU93" s="358" t="str" cm="1">
        <f t="array" ref="AU93">IF(AB93="","",IF(SUMPRODUCT((AB93=$AB$7:$AB$511)*(AH93=$AH$7:$AH$511)*(AQ93=$AQ$7:$AQ$511)*(AR93=$AR$7:$AR$511)*(ROW($AB$7:$AB$511)&lt;&gt;ROW(AB93))*((R93=0)*($R$7:$R$511&gt;0)+(R93&gt;0)*($R$7:$R$511=0)))&gt;0,"SALONES UNIDOS",IF(SUMPRODUCT((AB93=$AB$7:$AB$511)*(AH93=$AH$7:$AH$511)*((AQ93&lt;$AR$7:$AR$511)*(AR93&gt;$AQ$7:$AQ$511))*(ROW($AB$7:$AB$511)&lt;&gt;ROW(AB93)))&gt;0,"Cruzado","Sin cruce")))</f>
        <v/>
      </c>
      <c r="AV93" s="358" t="str" cm="1">
        <f t="array" ref="AV93">IF(AD93="","",IF(SUMPRODUCT((AD93=$AD$7:$AD$511)*(AH93=$AH$7:$AH$511)*(AS93=$AS$7:$AS$511)*(AT93=$AT$7:$AT$511)*(ROW($AD$7:$AD$511)&lt;&gt;ROW(AD93))*((R93=0)*($R$7:$R$511&gt;0)+(R93&gt;0)*($R$7:$R$511=0)))&gt;0,"SALONES UNIDOS",IF(SUMPRODUCT((AD93=$AD$7:$AD$511)*(AH93=$AH$7:$AH$511)*((AS93&lt;$AT$7:$AT$511)*(AT93&gt;$AS$7:$AS$511))*(ROW($AD$7:$AD$511)&lt;&gt;ROW(AD93)))&gt;0,"Cruzado","Sin cruce")))</f>
        <v>Sin cruce</v>
      </c>
      <c r="AW93" s="104" t="str">
        <f t="shared" si="33"/>
        <v>EN4FILIALA</v>
      </c>
      <c r="AX93" s="104" t="str" cm="1">
        <f t="array" ref="AX93">IF(AW93="","",IF(SUMPRODUCT((AW93=$AW$7:$AW$2042)*(AH93=$AH$7:$AH$2042)*(AN93=$AN$7:$AN$2042)*(AO93=$AO$7:$AO$2042)*(ROW($AW$7:$AW$2042)&lt;&gt;ROW(AW93))*((R93=0)*($R$7:$R$2042&gt;0)+(R93&gt;0)*($R$7:$R$2042=0)))&gt;0,"SALONES UNIDOS",IF(SUMPRODUCT((AW93=$AW$7:$AW$2042)*(AH93=$AH$7:$AH$2042)*((AN93&lt;$AO$7:$AO$2042)*(AO93&gt;$AN$7:$AN$2042))*(ROW($AW$7:$AW$2042)&lt;&gt;ROW(AW93)))&gt;0,"Cruzado","Sin cruce")))</f>
        <v>Sin cruce</v>
      </c>
    </row>
    <row r="94" spans="2:50" s="6" customFormat="1" ht="19.8" hidden="1" customHeight="1" x14ac:dyDescent="0.25">
      <c r="B94" s="494" t="s">
        <v>314</v>
      </c>
      <c r="C94" s="369" t="s">
        <v>968</v>
      </c>
      <c r="D94" s="369">
        <v>20261</v>
      </c>
      <c r="E94" s="373" t="s">
        <v>276</v>
      </c>
      <c r="F94" s="370" t="s">
        <v>291</v>
      </c>
      <c r="G94" s="373" t="s">
        <v>285</v>
      </c>
      <c r="H94" s="373">
        <v>4</v>
      </c>
      <c r="I94" s="373" t="s">
        <v>560</v>
      </c>
      <c r="J94" s="373" t="s">
        <v>278</v>
      </c>
      <c r="K94" s="194" t="s">
        <v>599</v>
      </c>
      <c r="L94" s="364" t="s">
        <v>982</v>
      </c>
      <c r="M94" s="364" t="s">
        <v>317</v>
      </c>
      <c r="N94" s="364" t="s">
        <v>318</v>
      </c>
      <c r="O94" s="373" t="s">
        <v>315</v>
      </c>
      <c r="P94" s="364">
        <v>0</v>
      </c>
      <c r="Q94" s="364">
        <v>6</v>
      </c>
      <c r="R94" s="369">
        <v>6</v>
      </c>
      <c r="S94" s="364">
        <v>5</v>
      </c>
      <c r="T94" s="8"/>
      <c r="U94" s="374">
        <v>22</v>
      </c>
      <c r="V94" s="370">
        <v>21524698</v>
      </c>
      <c r="W94" s="373" t="s">
        <v>115</v>
      </c>
      <c r="X94" s="364" t="s">
        <v>315</v>
      </c>
      <c r="Y94" s="364"/>
      <c r="Z94" s="364"/>
      <c r="AA94" s="364"/>
      <c r="AB94" s="370"/>
      <c r="AC94" s="364"/>
      <c r="AD94" s="364" t="s">
        <v>600</v>
      </c>
      <c r="AE94" s="370"/>
      <c r="AF94" s="370"/>
      <c r="AG94" s="370" t="s">
        <v>301</v>
      </c>
      <c r="AH94" s="364">
        <v>4</v>
      </c>
      <c r="AI94" s="364">
        <v>16</v>
      </c>
      <c r="AJ94" s="364">
        <v>0</v>
      </c>
      <c r="AK94" s="364">
        <v>21</v>
      </c>
      <c r="AL94" s="364">
        <v>0</v>
      </c>
      <c r="AM94" s="22">
        <f t="shared" si="32"/>
        <v>6</v>
      </c>
      <c r="AN94" s="104">
        <f t="shared" si="34"/>
        <v>0.66666666666666663</v>
      </c>
      <c r="AO94" s="104">
        <f t="shared" si="35"/>
        <v>0.875</v>
      </c>
      <c r="AP94" s="22" t="str" cm="1">
        <f t="array" ref="AP94">IF(W94="","",IF(SUMPRODUCT((W94=$W$7:$W$2042)*(AH94=$AH$7:$AH$2042)*(AN94=$AN$7:$AN$2042)*(AO94=$AO$7:$AO$2042)*(ROW($W$7:$W$2042)&lt;&gt;ROW(W94))*((R94=0)*($R$7:$R$2042&gt;0)+(R94&gt;0)*($R$7:$R$2042=0)))&gt;0,"SALONES UNIDOS",IF(SUMPRODUCT((W94=$W$7:$W$2042)*(AH94=$AH$7:$AH$2042)*((AN94&lt;$AO$7:$AO$2042)*(AO94&gt;$AN$7:$AN$2042))*(ROW($W$7:$W$2042)&lt;&gt;ROW(W94)))&gt;0,"Cruzado","Sin cruce")))</f>
        <v>Sin cruce</v>
      </c>
      <c r="AQ94" s="22"/>
      <c r="AR94" s="22"/>
      <c r="AS94" s="104">
        <f t="shared" si="43"/>
        <v>0.66666666666666663</v>
      </c>
      <c r="AT94" s="104">
        <f t="shared" si="44"/>
        <v>0.875</v>
      </c>
      <c r="AU94" s="358" t="str" cm="1">
        <f t="array" ref="AU94">IF(AB94="","",IF(SUMPRODUCT((AB94=$AB$7:$AB$511)*(AH94=$AH$7:$AH$511)*(AQ94=$AQ$7:$AQ$511)*(AR94=$AR$7:$AR$511)*(ROW($AB$7:$AB$511)&lt;&gt;ROW(AB94))*((R94=0)*($R$7:$R$511&gt;0)+(R94&gt;0)*($R$7:$R$511=0)))&gt;0,"SALONES UNIDOS",IF(SUMPRODUCT((AB94=$AB$7:$AB$511)*(AH94=$AH$7:$AH$511)*((AQ94&lt;$AR$7:$AR$511)*(AR94&gt;$AQ$7:$AQ$511))*(ROW($AB$7:$AB$511)&lt;&gt;ROW(AB94)))&gt;0,"Cruzado","Sin cruce")))</f>
        <v/>
      </c>
      <c r="AV94" s="358" t="str" cm="1">
        <f t="array" ref="AV94">IF(AD94="","",IF(SUMPRODUCT((AD94=$AD$7:$AD$511)*(AH94=$AH$7:$AH$511)*(AS94=$AS$7:$AS$511)*(AT94=$AT$7:$AT$511)*(ROW($AD$7:$AD$511)&lt;&gt;ROW(AD94))*((R94=0)*($R$7:$R$511&gt;0)+(R94&gt;0)*($R$7:$R$511=0)))&gt;0,"SALONES UNIDOS",IF(SUMPRODUCT((AD94=$AD$7:$AD$511)*(AH94=$AH$7:$AH$511)*((AS94&lt;$AT$7:$AT$511)*(AT94&gt;$AS$7:$AS$511))*(ROW($AD$7:$AD$511)&lt;&gt;ROW(AD94)))&gt;0,"Cruzado","Sin cruce")))</f>
        <v>Sin cruce</v>
      </c>
      <c r="AW94" s="104" t="str">
        <f t="shared" si="33"/>
        <v>EN4FILIALA</v>
      </c>
      <c r="AX94" s="104" t="str" cm="1">
        <f t="array" ref="AX94">IF(AW94="","",IF(SUMPRODUCT((AW94=$AW$7:$AW$2042)*(AH94=$AH$7:$AH$2042)*(AN94=$AN$7:$AN$2042)*(AO94=$AO$7:$AO$2042)*(ROW($AW$7:$AW$2042)&lt;&gt;ROW(AW94))*((R94=0)*($R$7:$R$2042&gt;0)+(R94&gt;0)*($R$7:$R$2042=0)))&gt;0,"SALONES UNIDOS",IF(SUMPRODUCT((AW94=$AW$7:$AW$2042)*(AH94=$AH$7:$AH$2042)*((AN94&lt;$AO$7:$AO$2042)*(AO94&gt;$AN$7:$AN$2042))*(ROW($AW$7:$AW$2042)&lt;&gt;ROW(AW94)))&gt;0,"Cruzado","Sin cruce")))</f>
        <v>Sin cruce</v>
      </c>
    </row>
    <row r="95" spans="2:50" s="6" customFormat="1" ht="19.8" hidden="1" customHeight="1" x14ac:dyDescent="0.25">
      <c r="B95" s="494" t="s">
        <v>314</v>
      </c>
      <c r="C95" s="369" t="s">
        <v>968</v>
      </c>
      <c r="D95" s="369">
        <v>20261</v>
      </c>
      <c r="E95" s="373" t="s">
        <v>276</v>
      </c>
      <c r="F95" s="370" t="s">
        <v>291</v>
      </c>
      <c r="G95" s="373" t="s">
        <v>285</v>
      </c>
      <c r="H95" s="373">
        <v>4</v>
      </c>
      <c r="I95" s="373" t="s">
        <v>278</v>
      </c>
      <c r="J95" s="373" t="s">
        <v>278</v>
      </c>
      <c r="K95" s="194" t="s">
        <v>316</v>
      </c>
      <c r="L95" s="364" t="s">
        <v>983</v>
      </c>
      <c r="M95" s="364" t="s">
        <v>317</v>
      </c>
      <c r="N95" s="364" t="s">
        <v>318</v>
      </c>
      <c r="O95" s="373" t="s">
        <v>315</v>
      </c>
      <c r="P95" s="364">
        <v>2</v>
      </c>
      <c r="Q95" s="364">
        <v>0</v>
      </c>
      <c r="R95" s="369">
        <v>2</v>
      </c>
      <c r="S95" s="364">
        <v>5</v>
      </c>
      <c r="T95" s="8"/>
      <c r="U95" s="374">
        <v>45</v>
      </c>
      <c r="V95" s="370">
        <v>44407156</v>
      </c>
      <c r="W95" s="373" t="s">
        <v>166</v>
      </c>
      <c r="X95" s="364" t="s">
        <v>315</v>
      </c>
      <c r="Y95" s="364"/>
      <c r="Z95" s="364"/>
      <c r="AA95" s="364"/>
      <c r="AB95" s="364" t="s">
        <v>598</v>
      </c>
      <c r="AC95" s="364"/>
      <c r="AD95" s="369"/>
      <c r="AE95" s="370"/>
      <c r="AF95" s="370"/>
      <c r="AG95" s="370" t="s">
        <v>559</v>
      </c>
      <c r="AH95" s="364">
        <v>7</v>
      </c>
      <c r="AI95" s="364">
        <v>9</v>
      </c>
      <c r="AJ95" s="364">
        <v>20</v>
      </c>
      <c r="AK95" s="364">
        <v>11</v>
      </c>
      <c r="AL95" s="364">
        <v>0</v>
      </c>
      <c r="AM95" s="22">
        <f t="shared" si="32"/>
        <v>2</v>
      </c>
      <c r="AN95" s="104">
        <f t="shared" si="34"/>
        <v>0.3888888888888889</v>
      </c>
      <c r="AO95" s="104">
        <f t="shared" si="35"/>
        <v>0.45833333333333331</v>
      </c>
      <c r="AP95" s="22" t="str" cm="1">
        <f t="array" ref="AP95">IF(W95="","",IF(SUMPRODUCT((W95=$W$7:$W$2042)*(AH95=$AH$7:$AH$2042)*(AN95=$AN$7:$AN$2042)*(AO95=$AO$7:$AO$2042)*(ROW($W$7:$W$2042)&lt;&gt;ROW(W95))*((R95=0)*($R$7:$R$2042&gt;0)+(R95&gt;0)*($R$7:$R$2042=0)))&gt;0,"SALONES UNIDOS",IF(SUMPRODUCT((W95=$W$7:$W$2042)*(AH95=$AH$7:$AH$2042)*((AN95&lt;$AO$7:$AO$2042)*(AO95&gt;$AN$7:$AN$2042))*(ROW($W$7:$W$2042)&lt;&gt;ROW(W95)))&gt;0,"Cruzado","Sin cruce")))</f>
        <v>Sin cruce</v>
      </c>
      <c r="AQ95" s="104">
        <f>AN95</f>
        <v>0.3888888888888889</v>
      </c>
      <c r="AR95" s="104">
        <f>AO95</f>
        <v>0.45833333333333331</v>
      </c>
      <c r="AS95" s="22"/>
      <c r="AT95" s="22"/>
      <c r="AU95" s="358" t="str" cm="1">
        <f t="array" ref="AU95">IF(AB95="","",IF(SUMPRODUCT((AB95=$AB$7:$AB$511)*(AH95=$AH$7:$AH$511)*(AQ95=$AQ$7:$AQ$511)*(AR95=$AR$7:$AR$511)*(ROW($AB$7:$AB$511)&lt;&gt;ROW(AB95))*((R95=0)*($R$7:$R$511&gt;0)+(R95&gt;0)*($R$7:$R$511=0)))&gt;0,"SALONES UNIDOS",IF(SUMPRODUCT((AB95=$AB$7:$AB$511)*(AH95=$AH$7:$AH$511)*((AQ95&lt;$AR$7:$AR$511)*(AR95&gt;$AQ$7:$AQ$511))*(ROW($AB$7:$AB$511)&lt;&gt;ROW(AB95)))&gt;0,"Cruzado","Sin cruce")))</f>
        <v>Sin cruce</v>
      </c>
      <c r="AV95" s="358" t="str" cm="1">
        <f t="array" ref="AV95">IF(AD95="","",IF(SUMPRODUCT((AD95=$AD$7:$AD$511)*(AH95=$AH$7:$AH$511)*(AS95=$AS$7:$AS$511)*(AT95=$AT$7:$AT$511)*(ROW($AD$7:$AD$511)&lt;&gt;ROW(AD95))*((R95=0)*($R$7:$R$511&gt;0)+(R95&gt;0)*($R$7:$R$511=0)))&gt;0,"SALONES UNIDOS",IF(SUMPRODUCT((AD95=$AD$7:$AD$511)*(AH95=$AH$7:$AH$511)*((AS95&lt;$AT$7:$AT$511)*(AT95&gt;$AS$7:$AS$511))*(ROW($AD$7:$AD$511)&lt;&gt;ROW(AD95)))&gt;0,"Cruzado","Sin cruce")))</f>
        <v/>
      </c>
      <c r="AW95" s="104" t="str">
        <f t="shared" si="33"/>
        <v>EN4FILIALA</v>
      </c>
      <c r="AX95" s="104" t="str" cm="1">
        <f t="array" ref="AX95">IF(AW95="","",IF(SUMPRODUCT((AW95=$AW$7:$AW$2042)*(AH95=$AH$7:$AH$2042)*(AN95=$AN$7:$AN$2042)*(AO95=$AO$7:$AO$2042)*(ROW($AW$7:$AW$2042)&lt;&gt;ROW(AW95))*((R95=0)*($R$7:$R$2042&gt;0)+(R95&gt;0)*($R$7:$R$2042=0)))&gt;0,"SALONES UNIDOS",IF(SUMPRODUCT((AW95=$AW$7:$AW$2042)*(AH95=$AH$7:$AH$2042)*((AN95&lt;$AO$7:$AO$2042)*(AO95&gt;$AN$7:$AN$2042))*(ROW($AW$7:$AW$2042)&lt;&gt;ROW(AW95)))&gt;0,"Cruzado","Sin cruce")))</f>
        <v>Sin cruce</v>
      </c>
    </row>
    <row r="96" spans="2:50" s="6" customFormat="1" ht="19.8" hidden="1" customHeight="1" x14ac:dyDescent="0.25">
      <c r="B96" s="494" t="s">
        <v>314</v>
      </c>
      <c r="C96" s="369" t="s">
        <v>968</v>
      </c>
      <c r="D96" s="369">
        <v>20261</v>
      </c>
      <c r="E96" s="373" t="s">
        <v>276</v>
      </c>
      <c r="F96" s="370" t="s">
        <v>291</v>
      </c>
      <c r="G96" s="373" t="s">
        <v>285</v>
      </c>
      <c r="H96" s="373">
        <v>4</v>
      </c>
      <c r="I96" s="373" t="s">
        <v>552</v>
      </c>
      <c r="J96" s="373" t="s">
        <v>278</v>
      </c>
      <c r="K96" s="194" t="s">
        <v>316</v>
      </c>
      <c r="L96" s="364" t="s">
        <v>983</v>
      </c>
      <c r="M96" s="364" t="s">
        <v>317</v>
      </c>
      <c r="N96" s="364" t="s">
        <v>318</v>
      </c>
      <c r="O96" s="373" t="s">
        <v>315</v>
      </c>
      <c r="P96" s="364">
        <v>0</v>
      </c>
      <c r="Q96" s="364">
        <v>6</v>
      </c>
      <c r="R96" s="369">
        <v>6</v>
      </c>
      <c r="S96" s="364">
        <v>5</v>
      </c>
      <c r="T96" s="8"/>
      <c r="U96" s="374">
        <v>45</v>
      </c>
      <c r="V96" s="370">
        <v>44407156</v>
      </c>
      <c r="W96" s="373" t="s">
        <v>166</v>
      </c>
      <c r="X96" s="364" t="s">
        <v>315</v>
      </c>
      <c r="Y96" s="364"/>
      <c r="Z96" s="364"/>
      <c r="AA96" s="364"/>
      <c r="AB96" s="370"/>
      <c r="AC96" s="364"/>
      <c r="AD96" s="364" t="s">
        <v>601</v>
      </c>
      <c r="AE96" s="370"/>
      <c r="AF96" s="370"/>
      <c r="AG96" s="370" t="s">
        <v>301</v>
      </c>
      <c r="AH96" s="364">
        <v>7</v>
      </c>
      <c r="AI96" s="364">
        <v>11</v>
      </c>
      <c r="AJ96" s="364">
        <v>0</v>
      </c>
      <c r="AK96" s="364">
        <v>16</v>
      </c>
      <c r="AL96" s="364">
        <v>0</v>
      </c>
      <c r="AM96" s="22">
        <f t="shared" si="32"/>
        <v>6</v>
      </c>
      <c r="AN96" s="104">
        <f t="shared" si="34"/>
        <v>0.45833333333333331</v>
      </c>
      <c r="AO96" s="104">
        <f t="shared" si="35"/>
        <v>0.66666666666666663</v>
      </c>
      <c r="AP96" s="22" t="str" cm="1">
        <f t="array" ref="AP96">IF(W96="","",IF(SUMPRODUCT((W96=$W$7:$W$2042)*(AH96=$AH$7:$AH$2042)*(AN96=$AN$7:$AN$2042)*(AO96=$AO$7:$AO$2042)*(ROW($W$7:$W$2042)&lt;&gt;ROW(W96))*((R96=0)*($R$7:$R$2042&gt;0)+(R96&gt;0)*($R$7:$R$2042=0)))&gt;0,"SALONES UNIDOS",IF(SUMPRODUCT((W96=$W$7:$W$2042)*(AH96=$AH$7:$AH$2042)*((AN96&lt;$AO$7:$AO$2042)*(AO96&gt;$AN$7:$AN$2042))*(ROW($W$7:$W$2042)&lt;&gt;ROW(W96)))&gt;0,"Cruzado","Sin cruce")))</f>
        <v>Sin cruce</v>
      </c>
      <c r="AQ96" s="22"/>
      <c r="AR96" s="22"/>
      <c r="AS96" s="104">
        <f>AN96</f>
        <v>0.45833333333333331</v>
      </c>
      <c r="AT96" s="104">
        <f>AO96</f>
        <v>0.66666666666666663</v>
      </c>
      <c r="AU96" s="358" t="str" cm="1">
        <f t="array" ref="AU96">IF(AB96="","",IF(SUMPRODUCT((AB96=$AB$7:$AB$511)*(AH96=$AH$7:$AH$511)*(AQ96=$AQ$7:$AQ$511)*(AR96=$AR$7:$AR$511)*(ROW($AB$7:$AB$511)&lt;&gt;ROW(AB96))*((R96=0)*($R$7:$R$511&gt;0)+(R96&gt;0)*($R$7:$R$511=0)))&gt;0,"SALONES UNIDOS",IF(SUMPRODUCT((AB96=$AB$7:$AB$511)*(AH96=$AH$7:$AH$511)*((AQ96&lt;$AR$7:$AR$511)*(AR96&gt;$AQ$7:$AQ$511))*(ROW($AB$7:$AB$511)&lt;&gt;ROW(AB96)))&gt;0,"Cruzado","Sin cruce")))</f>
        <v/>
      </c>
      <c r="AV96" s="358" t="str" cm="1">
        <f t="array" ref="AV96">IF(AD96="","",IF(SUMPRODUCT((AD96=$AD$7:$AD$511)*(AH96=$AH$7:$AH$511)*(AS96=$AS$7:$AS$511)*(AT96=$AT$7:$AT$511)*(ROW($AD$7:$AD$511)&lt;&gt;ROW(AD96))*((R96=0)*($R$7:$R$511&gt;0)+(R96&gt;0)*($R$7:$R$511=0)))&gt;0,"SALONES UNIDOS",IF(SUMPRODUCT((AD96=$AD$7:$AD$511)*(AH96=$AH$7:$AH$511)*((AS96&lt;$AT$7:$AT$511)*(AT96&gt;$AS$7:$AS$511))*(ROW($AD$7:$AD$511)&lt;&gt;ROW(AD96)))&gt;0,"Cruzado","Sin cruce")))</f>
        <v>Sin cruce</v>
      </c>
      <c r="AW96" s="104" t="str">
        <f t="shared" si="33"/>
        <v>EN4FILIALA</v>
      </c>
      <c r="AX96" s="104" t="str" cm="1">
        <f t="array" ref="AX96">IF(AW96="","",IF(SUMPRODUCT((AW96=$AW$7:$AW$2042)*(AH96=$AH$7:$AH$2042)*(AN96=$AN$7:$AN$2042)*(AO96=$AO$7:$AO$2042)*(ROW($AW$7:$AW$2042)&lt;&gt;ROW(AW96))*((R96=0)*($R$7:$R$2042&gt;0)+(R96&gt;0)*($R$7:$R$2042=0)))&gt;0,"SALONES UNIDOS",IF(SUMPRODUCT((AW96=$AW$7:$AW$2042)*(AH96=$AH$7:$AH$2042)*((AN96&lt;$AO$7:$AO$2042)*(AO96&gt;$AN$7:$AN$2042))*(ROW($AW$7:$AW$2042)&lt;&gt;ROW(AW96)))&gt;0,"Cruzado","Sin cruce")))</f>
        <v>Sin cruce</v>
      </c>
    </row>
    <row r="97" spans="2:50" s="6" customFormat="1" ht="19.8" hidden="1" customHeight="1" x14ac:dyDescent="0.25">
      <c r="B97" s="494" t="s">
        <v>314</v>
      </c>
      <c r="C97" s="369" t="s">
        <v>968</v>
      </c>
      <c r="D97" s="369">
        <v>20261</v>
      </c>
      <c r="E97" s="373" t="s">
        <v>276</v>
      </c>
      <c r="F97" s="370" t="s">
        <v>291</v>
      </c>
      <c r="G97" s="373" t="s">
        <v>285</v>
      </c>
      <c r="H97" s="373">
        <v>4</v>
      </c>
      <c r="I97" s="373" t="s">
        <v>278</v>
      </c>
      <c r="J97" s="373" t="s">
        <v>278</v>
      </c>
      <c r="K97" s="194" t="s">
        <v>602</v>
      </c>
      <c r="L97" s="364" t="s">
        <v>984</v>
      </c>
      <c r="M97" s="364" t="s">
        <v>317</v>
      </c>
      <c r="N97" s="364" t="s">
        <v>318</v>
      </c>
      <c r="O97" s="373" t="s">
        <v>315</v>
      </c>
      <c r="P97" s="364">
        <v>3</v>
      </c>
      <c r="Q97" s="364">
        <v>0</v>
      </c>
      <c r="R97" s="369">
        <v>3</v>
      </c>
      <c r="S97" s="364">
        <v>4</v>
      </c>
      <c r="T97" s="8"/>
      <c r="U97" s="374">
        <v>45</v>
      </c>
      <c r="V97" s="370">
        <v>70431834</v>
      </c>
      <c r="W97" s="373" t="s">
        <v>32</v>
      </c>
      <c r="X97" s="364" t="s">
        <v>315</v>
      </c>
      <c r="Y97" s="364"/>
      <c r="Z97" s="364"/>
      <c r="AA97" s="364"/>
      <c r="AB97" s="364" t="s">
        <v>598</v>
      </c>
      <c r="AC97" s="364"/>
      <c r="AD97" s="369"/>
      <c r="AE97" s="370"/>
      <c r="AF97" s="370"/>
      <c r="AG97" s="370" t="s">
        <v>559</v>
      </c>
      <c r="AH97" s="364">
        <v>3</v>
      </c>
      <c r="AI97" s="364">
        <v>9</v>
      </c>
      <c r="AJ97" s="364">
        <v>20</v>
      </c>
      <c r="AK97" s="364">
        <v>11</v>
      </c>
      <c r="AL97" s="364">
        <v>50</v>
      </c>
      <c r="AM97" s="22">
        <f t="shared" si="32"/>
        <v>3</v>
      </c>
      <c r="AN97" s="104">
        <f t="shared" si="34"/>
        <v>0.3888888888888889</v>
      </c>
      <c r="AO97" s="104">
        <f t="shared" si="35"/>
        <v>0.49305555555555552</v>
      </c>
      <c r="AP97" s="22" t="str" cm="1">
        <f t="array" ref="AP97">IF(W97="","",IF(SUMPRODUCT((W97=$W$7:$W$2042)*(AH97=$AH$7:$AH$2042)*(AN97=$AN$7:$AN$2042)*(AO97=$AO$7:$AO$2042)*(ROW($W$7:$W$2042)&lt;&gt;ROW(W97))*((R97=0)*($R$7:$R$2042&gt;0)+(R97&gt;0)*($R$7:$R$2042=0)))&gt;0,"SALONES UNIDOS",IF(SUMPRODUCT((W97=$W$7:$W$2042)*(AH97=$AH$7:$AH$2042)*((AN97&lt;$AO$7:$AO$2042)*(AO97&gt;$AN$7:$AN$2042))*(ROW($W$7:$W$2042)&lt;&gt;ROW(W97)))&gt;0,"Cruzado","Sin cruce")))</f>
        <v>Sin cruce</v>
      </c>
      <c r="AQ97" s="104">
        <f>AN97</f>
        <v>0.3888888888888889</v>
      </c>
      <c r="AR97" s="104">
        <f>AO97</f>
        <v>0.49305555555555552</v>
      </c>
      <c r="AS97" s="22"/>
      <c r="AT97" s="22"/>
      <c r="AU97" s="358" t="str" cm="1">
        <f t="array" ref="AU97">IF(AB97="","",IF(SUMPRODUCT((AB97=$AB$7:$AB$511)*(AH97=$AH$7:$AH$511)*(AQ97=$AQ$7:$AQ$511)*(AR97=$AR$7:$AR$511)*(ROW($AB$7:$AB$511)&lt;&gt;ROW(AB97))*((R97=0)*($R$7:$R$511&gt;0)+(R97&gt;0)*($R$7:$R$511=0)))&gt;0,"SALONES UNIDOS",IF(SUMPRODUCT((AB97=$AB$7:$AB$511)*(AH97=$AH$7:$AH$511)*((AQ97&lt;$AR$7:$AR$511)*(AR97&gt;$AQ$7:$AQ$511))*(ROW($AB$7:$AB$511)&lt;&gt;ROW(AB97)))&gt;0,"Cruzado","Sin cruce")))</f>
        <v>Sin cruce</v>
      </c>
      <c r="AV97" s="358" t="str" cm="1">
        <f t="array" ref="AV97">IF(AD97="","",IF(SUMPRODUCT((AD97=$AD$7:$AD$511)*(AH97=$AH$7:$AH$511)*(AS97=$AS$7:$AS$511)*(AT97=$AT$7:$AT$511)*(ROW($AD$7:$AD$511)&lt;&gt;ROW(AD97))*((R97=0)*($R$7:$R$511&gt;0)+(R97&gt;0)*($R$7:$R$511=0)))&gt;0,"SALONES UNIDOS",IF(SUMPRODUCT((AD97=$AD$7:$AD$511)*(AH97=$AH$7:$AH$511)*((AS97&lt;$AT$7:$AT$511)*(AT97&gt;$AS$7:$AS$511))*(ROW($AD$7:$AD$511)&lt;&gt;ROW(AD97)))&gt;0,"Cruzado","Sin cruce")))</f>
        <v/>
      </c>
      <c r="AW97" s="104" t="str">
        <f t="shared" si="33"/>
        <v>EN4FILIALA</v>
      </c>
      <c r="AX97" s="104" t="str" cm="1">
        <f t="array" ref="AX97">IF(AW97="","",IF(SUMPRODUCT((AW97=$AW$7:$AW$2042)*(AH97=$AH$7:$AH$2042)*(AN97=$AN$7:$AN$2042)*(AO97=$AO$7:$AO$2042)*(ROW($AW$7:$AW$2042)&lt;&gt;ROW(AW97))*((R97=0)*($R$7:$R$2042&gt;0)+(R97&gt;0)*($R$7:$R$2042=0)))&gt;0,"SALONES UNIDOS",IF(SUMPRODUCT((AW97=$AW$7:$AW$2042)*(AH97=$AH$7:$AH$2042)*((AN97&lt;$AO$7:$AO$2042)*(AO97&gt;$AN$7:$AN$2042))*(ROW($AW$7:$AW$2042)&lt;&gt;ROW(AW97)))&gt;0,"Cruzado","Sin cruce")))</f>
        <v>Sin cruce</v>
      </c>
    </row>
    <row r="98" spans="2:50" s="6" customFormat="1" ht="19.8" hidden="1" customHeight="1" x14ac:dyDescent="0.25">
      <c r="B98" s="494" t="s">
        <v>314</v>
      </c>
      <c r="C98" s="369" t="s">
        <v>968</v>
      </c>
      <c r="D98" s="369">
        <v>20261</v>
      </c>
      <c r="E98" s="373" t="s">
        <v>276</v>
      </c>
      <c r="F98" s="370" t="s">
        <v>291</v>
      </c>
      <c r="G98" s="373" t="s">
        <v>285</v>
      </c>
      <c r="H98" s="373">
        <v>4</v>
      </c>
      <c r="I98" s="373" t="s">
        <v>552</v>
      </c>
      <c r="J98" s="373" t="s">
        <v>278</v>
      </c>
      <c r="K98" s="194" t="s">
        <v>602</v>
      </c>
      <c r="L98" s="364" t="s">
        <v>984</v>
      </c>
      <c r="M98" s="364" t="s">
        <v>317</v>
      </c>
      <c r="N98" s="364" t="s">
        <v>318</v>
      </c>
      <c r="O98" s="373" t="s">
        <v>315</v>
      </c>
      <c r="P98" s="364">
        <v>0</v>
      </c>
      <c r="Q98" s="364">
        <v>2</v>
      </c>
      <c r="R98" s="369">
        <v>2</v>
      </c>
      <c r="S98" s="364">
        <v>4</v>
      </c>
      <c r="T98" s="8"/>
      <c r="U98" s="374">
        <v>23</v>
      </c>
      <c r="V98" s="370">
        <v>70431834</v>
      </c>
      <c r="W98" s="373" t="s">
        <v>32</v>
      </c>
      <c r="X98" s="364" t="s">
        <v>315</v>
      </c>
      <c r="Y98" s="364"/>
      <c r="Z98" s="364"/>
      <c r="AA98" s="364"/>
      <c r="AB98" s="370"/>
      <c r="AC98" s="364"/>
      <c r="AD98" s="364" t="s">
        <v>596</v>
      </c>
      <c r="AE98" s="370"/>
      <c r="AF98" s="370"/>
      <c r="AG98" s="370" t="s">
        <v>301</v>
      </c>
      <c r="AH98" s="364">
        <v>3</v>
      </c>
      <c r="AI98" s="364">
        <v>11</v>
      </c>
      <c r="AJ98" s="364">
        <v>50</v>
      </c>
      <c r="AK98" s="364">
        <v>13</v>
      </c>
      <c r="AL98" s="364">
        <v>30</v>
      </c>
      <c r="AM98" s="22">
        <f t="shared" si="32"/>
        <v>2</v>
      </c>
      <c r="AN98" s="104">
        <f t="shared" si="34"/>
        <v>0.49305555555555552</v>
      </c>
      <c r="AO98" s="104">
        <f t="shared" si="35"/>
        <v>0.5625</v>
      </c>
      <c r="AP98" s="22" t="str" cm="1">
        <f t="array" ref="AP98">IF(W98="","",IF(SUMPRODUCT((W98=$W$7:$W$2042)*(AH98=$AH$7:$AH$2042)*(AN98=$AN$7:$AN$2042)*(AO98=$AO$7:$AO$2042)*(ROW($W$7:$W$2042)&lt;&gt;ROW(W98))*((R98=0)*($R$7:$R$2042&gt;0)+(R98&gt;0)*($R$7:$R$2042=0)))&gt;0,"SALONES UNIDOS",IF(SUMPRODUCT((W98=$W$7:$W$2042)*(AH98=$AH$7:$AH$2042)*((AN98&lt;$AO$7:$AO$2042)*(AO98&gt;$AN$7:$AN$2042))*(ROW($W$7:$W$2042)&lt;&gt;ROW(W98)))&gt;0,"Cruzado","Sin cruce")))</f>
        <v>Sin cruce</v>
      </c>
      <c r="AQ98" s="22"/>
      <c r="AR98" s="22"/>
      <c r="AS98" s="104">
        <f t="shared" ref="AS98:AS99" si="45">AN98</f>
        <v>0.49305555555555552</v>
      </c>
      <c r="AT98" s="104">
        <f t="shared" ref="AT98:AT99" si="46">AO98</f>
        <v>0.5625</v>
      </c>
      <c r="AU98" s="358" t="str" cm="1">
        <f t="array" ref="AU98">IF(AB98="","",IF(SUMPRODUCT((AB98=$AB$7:$AB$511)*(AH98=$AH$7:$AH$511)*(AQ98=$AQ$7:$AQ$511)*(AR98=$AR$7:$AR$511)*(ROW($AB$7:$AB$511)&lt;&gt;ROW(AB98))*((R98=0)*($R$7:$R$511&gt;0)+(R98&gt;0)*($R$7:$R$511=0)))&gt;0,"SALONES UNIDOS",IF(SUMPRODUCT((AB98=$AB$7:$AB$511)*(AH98=$AH$7:$AH$511)*((AQ98&lt;$AR$7:$AR$511)*(AR98&gt;$AQ$7:$AQ$511))*(ROW($AB$7:$AB$511)&lt;&gt;ROW(AB98)))&gt;0,"Cruzado","Sin cruce")))</f>
        <v/>
      </c>
      <c r="AV98" s="358" t="str" cm="1">
        <f t="array" ref="AV98">IF(AD98="","",IF(SUMPRODUCT((AD98=$AD$7:$AD$511)*(AH98=$AH$7:$AH$511)*(AS98=$AS$7:$AS$511)*(AT98=$AT$7:$AT$511)*(ROW($AD$7:$AD$511)&lt;&gt;ROW(AD98))*((R98=0)*($R$7:$R$511&gt;0)+(R98&gt;0)*($R$7:$R$511=0)))&gt;0,"SALONES UNIDOS",IF(SUMPRODUCT((AD98=$AD$7:$AD$511)*(AH98=$AH$7:$AH$511)*((AS98&lt;$AT$7:$AT$511)*(AT98&gt;$AS$7:$AS$511))*(ROW($AD$7:$AD$511)&lt;&gt;ROW(AD98)))&gt;0,"Cruzado","Sin cruce")))</f>
        <v>Sin cruce</v>
      </c>
      <c r="AW98" s="104" t="str">
        <f t="shared" si="33"/>
        <v>EN4FILIALA</v>
      </c>
      <c r="AX98" s="104" t="str" cm="1">
        <f t="array" ref="AX98">IF(AW98="","",IF(SUMPRODUCT((AW98=$AW$7:$AW$2042)*(AH98=$AH$7:$AH$2042)*(AN98=$AN$7:$AN$2042)*(AO98=$AO$7:$AO$2042)*(ROW($AW$7:$AW$2042)&lt;&gt;ROW(AW98))*((R98=0)*($R$7:$R$2042&gt;0)+(R98&gt;0)*($R$7:$R$2042=0)))&gt;0,"SALONES UNIDOS",IF(SUMPRODUCT((AW98=$AW$7:$AW$2042)*(AH98=$AH$7:$AH$2042)*((AN98&lt;$AO$7:$AO$2042)*(AO98&gt;$AN$7:$AN$2042))*(ROW($AW$7:$AW$2042)&lt;&gt;ROW(AW98)))&gt;0,"Cruzado","Sin cruce")))</f>
        <v>Sin cruce</v>
      </c>
    </row>
    <row r="99" spans="2:50" s="6" customFormat="1" ht="19.8" hidden="1" customHeight="1" x14ac:dyDescent="0.25">
      <c r="B99" s="494" t="s">
        <v>314</v>
      </c>
      <c r="C99" s="369" t="s">
        <v>968</v>
      </c>
      <c r="D99" s="369">
        <v>20261</v>
      </c>
      <c r="E99" s="373" t="s">
        <v>276</v>
      </c>
      <c r="F99" s="370" t="s">
        <v>291</v>
      </c>
      <c r="G99" s="373" t="s">
        <v>285</v>
      </c>
      <c r="H99" s="373">
        <v>4</v>
      </c>
      <c r="I99" s="373" t="s">
        <v>560</v>
      </c>
      <c r="J99" s="373" t="s">
        <v>278</v>
      </c>
      <c r="K99" s="194" t="s">
        <v>602</v>
      </c>
      <c r="L99" s="364" t="s">
        <v>984</v>
      </c>
      <c r="M99" s="364" t="s">
        <v>317</v>
      </c>
      <c r="N99" s="364" t="s">
        <v>318</v>
      </c>
      <c r="O99" s="373" t="s">
        <v>315</v>
      </c>
      <c r="P99" s="364">
        <v>0</v>
      </c>
      <c r="Q99" s="364">
        <v>2</v>
      </c>
      <c r="R99" s="369">
        <v>2</v>
      </c>
      <c r="S99" s="364">
        <v>4</v>
      </c>
      <c r="T99" s="8"/>
      <c r="U99" s="374">
        <v>22</v>
      </c>
      <c r="V99" s="370">
        <v>70431834</v>
      </c>
      <c r="W99" s="373" t="s">
        <v>32</v>
      </c>
      <c r="X99" s="364" t="s">
        <v>315</v>
      </c>
      <c r="Y99" s="364"/>
      <c r="Z99" s="364"/>
      <c r="AA99" s="364"/>
      <c r="AB99" s="370"/>
      <c r="AC99" s="364"/>
      <c r="AD99" s="364" t="s">
        <v>596</v>
      </c>
      <c r="AE99" s="370"/>
      <c r="AF99" s="370"/>
      <c r="AG99" s="370" t="s">
        <v>301</v>
      </c>
      <c r="AH99" s="364">
        <v>3</v>
      </c>
      <c r="AI99" s="364">
        <v>14</v>
      </c>
      <c r="AJ99" s="364">
        <v>20</v>
      </c>
      <c r="AK99" s="364">
        <v>16</v>
      </c>
      <c r="AL99" s="364">
        <v>0</v>
      </c>
      <c r="AM99" s="22">
        <f t="shared" si="32"/>
        <v>2</v>
      </c>
      <c r="AN99" s="104">
        <f t="shared" si="34"/>
        <v>0.59722222222222221</v>
      </c>
      <c r="AO99" s="104">
        <f t="shared" si="35"/>
        <v>0.66666666666666663</v>
      </c>
      <c r="AP99" s="22" t="str" cm="1">
        <f t="array" ref="AP99">IF(W99="","",IF(SUMPRODUCT((W99=$W$7:$W$2042)*(AH99=$AH$7:$AH$2042)*(AN99=$AN$7:$AN$2042)*(AO99=$AO$7:$AO$2042)*(ROW($W$7:$W$2042)&lt;&gt;ROW(W99))*((R99=0)*($R$7:$R$2042&gt;0)+(R99&gt;0)*($R$7:$R$2042=0)))&gt;0,"SALONES UNIDOS",IF(SUMPRODUCT((W99=$W$7:$W$2042)*(AH99=$AH$7:$AH$2042)*((AN99&lt;$AO$7:$AO$2042)*(AO99&gt;$AN$7:$AN$2042))*(ROW($W$7:$W$2042)&lt;&gt;ROW(W99)))&gt;0,"Cruzado","Sin cruce")))</f>
        <v>Sin cruce</v>
      </c>
      <c r="AQ99" s="22"/>
      <c r="AR99" s="22"/>
      <c r="AS99" s="104">
        <f t="shared" si="45"/>
        <v>0.59722222222222221</v>
      </c>
      <c r="AT99" s="104">
        <f t="shared" si="46"/>
        <v>0.66666666666666663</v>
      </c>
      <c r="AU99" s="358" t="str" cm="1">
        <f t="array" ref="AU99">IF(AB99="","",IF(SUMPRODUCT((AB99=$AB$7:$AB$511)*(AH99=$AH$7:$AH$511)*(AQ99=$AQ$7:$AQ$511)*(AR99=$AR$7:$AR$511)*(ROW($AB$7:$AB$511)&lt;&gt;ROW(AB99))*((R99=0)*($R$7:$R$511&gt;0)+(R99&gt;0)*($R$7:$R$511=0)))&gt;0,"SALONES UNIDOS",IF(SUMPRODUCT((AB99=$AB$7:$AB$511)*(AH99=$AH$7:$AH$511)*((AQ99&lt;$AR$7:$AR$511)*(AR99&gt;$AQ$7:$AQ$511))*(ROW($AB$7:$AB$511)&lt;&gt;ROW(AB99)))&gt;0,"Cruzado","Sin cruce")))</f>
        <v/>
      </c>
      <c r="AV99" s="358" t="str" cm="1">
        <f t="array" ref="AV99">IF(AD99="","",IF(SUMPRODUCT((AD99=$AD$7:$AD$511)*(AH99=$AH$7:$AH$511)*(AS99=$AS$7:$AS$511)*(AT99=$AT$7:$AT$511)*(ROW($AD$7:$AD$511)&lt;&gt;ROW(AD99))*((R99=0)*($R$7:$R$511&gt;0)+(R99&gt;0)*($R$7:$R$511=0)))&gt;0,"SALONES UNIDOS",IF(SUMPRODUCT((AD99=$AD$7:$AD$511)*(AH99=$AH$7:$AH$511)*((AS99&lt;$AT$7:$AT$511)*(AT99&gt;$AS$7:$AS$511))*(ROW($AD$7:$AD$511)&lt;&gt;ROW(AD99)))&gt;0,"Cruzado","Sin cruce")))</f>
        <v>Sin cruce</v>
      </c>
      <c r="AW99" s="104" t="str">
        <f t="shared" si="33"/>
        <v>EN4FILIALA</v>
      </c>
      <c r="AX99" s="104" t="str" cm="1">
        <f t="array" ref="AX99">IF(AW99="","",IF(SUMPRODUCT((AW99=$AW$7:$AW$2042)*(AH99=$AH$7:$AH$2042)*(AN99=$AN$7:$AN$2042)*(AO99=$AO$7:$AO$2042)*(ROW($AW$7:$AW$2042)&lt;&gt;ROW(AW99))*((R99=0)*($R$7:$R$2042&gt;0)+(R99&gt;0)*($R$7:$R$2042=0)))&gt;0,"SALONES UNIDOS",IF(SUMPRODUCT((AW99=$AW$7:$AW$2042)*(AH99=$AH$7:$AH$2042)*((AN99&lt;$AO$7:$AO$2042)*(AO99&gt;$AN$7:$AN$2042))*(ROW($AW$7:$AW$2042)&lt;&gt;ROW(AW99)))&gt;0,"Cruzado","Sin cruce")))</f>
        <v>Sin cruce</v>
      </c>
    </row>
    <row r="100" spans="2:50" s="6" customFormat="1" ht="19.8" hidden="1" customHeight="1" x14ac:dyDescent="0.25">
      <c r="B100" s="494" t="s">
        <v>314</v>
      </c>
      <c r="C100" s="369" t="s">
        <v>968</v>
      </c>
      <c r="D100" s="369">
        <v>20261</v>
      </c>
      <c r="E100" s="373" t="s">
        <v>276</v>
      </c>
      <c r="F100" s="370" t="s">
        <v>291</v>
      </c>
      <c r="G100" s="373" t="s">
        <v>285</v>
      </c>
      <c r="H100" s="373">
        <v>4</v>
      </c>
      <c r="I100" s="373" t="s">
        <v>278</v>
      </c>
      <c r="J100" s="373" t="s">
        <v>278</v>
      </c>
      <c r="K100" s="194" t="s">
        <v>603</v>
      </c>
      <c r="L100" s="364" t="s">
        <v>985</v>
      </c>
      <c r="M100" s="364" t="s">
        <v>324</v>
      </c>
      <c r="N100" s="364" t="s">
        <v>318</v>
      </c>
      <c r="O100" s="373" t="s">
        <v>315</v>
      </c>
      <c r="P100" s="364">
        <v>2</v>
      </c>
      <c r="Q100" s="364">
        <v>0</v>
      </c>
      <c r="R100" s="369">
        <v>2</v>
      </c>
      <c r="S100" s="364">
        <v>3</v>
      </c>
      <c r="T100" s="8"/>
      <c r="U100" s="374">
        <v>45</v>
      </c>
      <c r="V100" s="370">
        <v>40639051</v>
      </c>
      <c r="W100" s="373" t="s">
        <v>176</v>
      </c>
      <c r="X100" s="364" t="s">
        <v>315</v>
      </c>
      <c r="Y100" s="364"/>
      <c r="Z100" s="364"/>
      <c r="AA100" s="364"/>
      <c r="AB100" s="364" t="s">
        <v>598</v>
      </c>
      <c r="AC100" s="364"/>
      <c r="AD100" s="369"/>
      <c r="AE100" s="370"/>
      <c r="AF100" s="370"/>
      <c r="AG100" s="370" t="s">
        <v>559</v>
      </c>
      <c r="AH100" s="364">
        <v>1</v>
      </c>
      <c r="AI100" s="364">
        <v>8</v>
      </c>
      <c r="AJ100" s="364">
        <v>30</v>
      </c>
      <c r="AK100" s="364">
        <v>10</v>
      </c>
      <c r="AL100" s="364">
        <v>10</v>
      </c>
      <c r="AM100" s="22">
        <f t="shared" si="32"/>
        <v>2</v>
      </c>
      <c r="AN100" s="104">
        <f t="shared" si="34"/>
        <v>0.35416666666666663</v>
      </c>
      <c r="AO100" s="104">
        <f t="shared" si="35"/>
        <v>0.4236111111111111</v>
      </c>
      <c r="AP100" s="22" t="str" cm="1">
        <f t="array" ref="AP100">IF(W100="","",IF(SUMPRODUCT((W100=$W$7:$W$2042)*(AH100=$AH$7:$AH$2042)*(AN100=$AN$7:$AN$2042)*(AO100=$AO$7:$AO$2042)*(ROW($W$7:$W$2042)&lt;&gt;ROW(W100))*((R100=0)*($R$7:$R$2042&gt;0)+(R100&gt;0)*($R$7:$R$2042=0)))&gt;0,"SALONES UNIDOS",IF(SUMPRODUCT((W100=$W$7:$W$2042)*(AH100=$AH$7:$AH$2042)*((AN100&lt;$AO$7:$AO$2042)*(AO100&gt;$AN$7:$AN$2042))*(ROW($W$7:$W$2042)&lt;&gt;ROW(W100)))&gt;0,"Cruzado","Sin cruce")))</f>
        <v>Sin cruce</v>
      </c>
      <c r="AQ100" s="104">
        <f>AN100</f>
        <v>0.35416666666666663</v>
      </c>
      <c r="AR100" s="104">
        <f>AO100</f>
        <v>0.4236111111111111</v>
      </c>
      <c r="AS100" s="22"/>
      <c r="AT100" s="22"/>
      <c r="AU100" s="358" t="str" cm="1">
        <f t="array" ref="AU100">IF(AB100="","",IF(SUMPRODUCT((AB100=$AB$7:$AB$511)*(AH100=$AH$7:$AH$511)*(AQ100=$AQ$7:$AQ$511)*(AR100=$AR$7:$AR$511)*(ROW($AB$7:$AB$511)&lt;&gt;ROW(AB100))*((R100=0)*($R$7:$R$511&gt;0)+(R100&gt;0)*($R$7:$R$511=0)))&gt;0,"SALONES UNIDOS",IF(SUMPRODUCT((AB100=$AB$7:$AB$511)*(AH100=$AH$7:$AH$511)*((AQ100&lt;$AR$7:$AR$511)*(AR100&gt;$AQ$7:$AQ$511))*(ROW($AB$7:$AB$511)&lt;&gt;ROW(AB100)))&gt;0,"Cruzado","Sin cruce")))</f>
        <v>Sin cruce</v>
      </c>
      <c r="AV100" s="358" t="str" cm="1">
        <f t="array" ref="AV100">IF(AD100="","",IF(SUMPRODUCT((AD100=$AD$7:$AD$511)*(AH100=$AH$7:$AH$511)*(AS100=$AS$7:$AS$511)*(AT100=$AT$7:$AT$511)*(ROW($AD$7:$AD$511)&lt;&gt;ROW(AD100))*((R100=0)*($R$7:$R$511&gt;0)+(R100&gt;0)*($R$7:$R$511=0)))&gt;0,"SALONES UNIDOS",IF(SUMPRODUCT((AD100=$AD$7:$AD$511)*(AH100=$AH$7:$AH$511)*((AS100&lt;$AT$7:$AT$511)*(AT100&gt;$AS$7:$AS$511))*(ROW($AD$7:$AD$511)&lt;&gt;ROW(AD100)))&gt;0,"Cruzado","Sin cruce")))</f>
        <v/>
      </c>
      <c r="AW100" s="104" t="str">
        <f t="shared" si="33"/>
        <v>EN4FILIALA</v>
      </c>
      <c r="AX100" s="104" t="str" cm="1">
        <f t="array" ref="AX100">IF(AW100="","",IF(SUMPRODUCT((AW100=$AW$7:$AW$2042)*(AH100=$AH$7:$AH$2042)*(AN100=$AN$7:$AN$2042)*(AO100=$AO$7:$AO$2042)*(ROW($AW$7:$AW$2042)&lt;&gt;ROW(AW100))*((R100=0)*($R$7:$R$2042&gt;0)+(R100&gt;0)*($R$7:$R$2042=0)))&gt;0,"SALONES UNIDOS",IF(SUMPRODUCT((AW100=$AW$7:$AW$2042)*(AH100=$AH$7:$AH$2042)*((AN100&lt;$AO$7:$AO$2042)*(AO100&gt;$AN$7:$AN$2042))*(ROW($AW$7:$AW$2042)&lt;&gt;ROW(AW100)))&gt;0,"Cruzado","Sin cruce")))</f>
        <v>Sin cruce</v>
      </c>
    </row>
    <row r="101" spans="2:50" s="6" customFormat="1" ht="19.8" hidden="1" customHeight="1" x14ac:dyDescent="0.25">
      <c r="B101" s="494" t="s">
        <v>314</v>
      </c>
      <c r="C101" s="369" t="s">
        <v>968</v>
      </c>
      <c r="D101" s="369">
        <v>20261</v>
      </c>
      <c r="E101" s="373" t="s">
        <v>276</v>
      </c>
      <c r="F101" s="370" t="s">
        <v>291</v>
      </c>
      <c r="G101" s="373" t="s">
        <v>285</v>
      </c>
      <c r="H101" s="373">
        <v>4</v>
      </c>
      <c r="I101" s="373" t="s">
        <v>552</v>
      </c>
      <c r="J101" s="373" t="s">
        <v>278</v>
      </c>
      <c r="K101" s="194" t="s">
        <v>603</v>
      </c>
      <c r="L101" s="364" t="s">
        <v>985</v>
      </c>
      <c r="M101" s="364" t="s">
        <v>324</v>
      </c>
      <c r="N101" s="364" t="s">
        <v>318</v>
      </c>
      <c r="O101" s="373" t="s">
        <v>315</v>
      </c>
      <c r="P101" s="364">
        <v>0</v>
      </c>
      <c r="Q101" s="364">
        <v>2</v>
      </c>
      <c r="R101" s="369">
        <v>2</v>
      </c>
      <c r="S101" s="364">
        <v>3</v>
      </c>
      <c r="T101" s="8"/>
      <c r="U101" s="374">
        <v>23</v>
      </c>
      <c r="V101" s="370">
        <v>40639051</v>
      </c>
      <c r="W101" s="373" t="s">
        <v>176</v>
      </c>
      <c r="X101" s="364" t="s">
        <v>315</v>
      </c>
      <c r="Y101" s="364"/>
      <c r="Z101" s="364"/>
      <c r="AA101" s="364"/>
      <c r="AB101" s="370"/>
      <c r="AC101" s="364"/>
      <c r="AD101" s="364" t="s">
        <v>557</v>
      </c>
      <c r="AE101" s="370"/>
      <c r="AF101" s="370"/>
      <c r="AG101" s="370" t="s">
        <v>301</v>
      </c>
      <c r="AH101" s="364">
        <v>1</v>
      </c>
      <c r="AI101" s="364">
        <v>10</v>
      </c>
      <c r="AJ101" s="364">
        <v>10</v>
      </c>
      <c r="AK101" s="364">
        <v>11</v>
      </c>
      <c r="AL101" s="364">
        <v>50</v>
      </c>
      <c r="AM101" s="22">
        <f t="shared" si="32"/>
        <v>2</v>
      </c>
      <c r="AN101" s="104">
        <f t="shared" si="34"/>
        <v>0.4236111111111111</v>
      </c>
      <c r="AO101" s="104">
        <f t="shared" si="35"/>
        <v>0.49305555555555552</v>
      </c>
      <c r="AP101" s="22" t="str" cm="1">
        <f t="array" ref="AP101">IF(W101="","",IF(SUMPRODUCT((W101=$W$7:$W$2042)*(AH101=$AH$7:$AH$2042)*(AN101=$AN$7:$AN$2042)*(AO101=$AO$7:$AO$2042)*(ROW($W$7:$W$2042)&lt;&gt;ROW(W101))*((R101=0)*($R$7:$R$2042&gt;0)+(R101&gt;0)*($R$7:$R$2042=0)))&gt;0,"SALONES UNIDOS",IF(SUMPRODUCT((W101=$W$7:$W$2042)*(AH101=$AH$7:$AH$2042)*((AN101&lt;$AO$7:$AO$2042)*(AO101&gt;$AN$7:$AN$2042))*(ROW($W$7:$W$2042)&lt;&gt;ROW(W101)))&gt;0,"Cruzado","Sin cruce")))</f>
        <v>Sin cruce</v>
      </c>
      <c r="AQ101" s="22"/>
      <c r="AR101" s="22"/>
      <c r="AS101" s="104">
        <f t="shared" ref="AS101:AS102" si="47">AN101</f>
        <v>0.4236111111111111</v>
      </c>
      <c r="AT101" s="104">
        <f t="shared" ref="AT101:AT102" si="48">AO101</f>
        <v>0.49305555555555552</v>
      </c>
      <c r="AU101" s="358" t="str" cm="1">
        <f t="array" ref="AU101">IF(AB101="","",IF(SUMPRODUCT((AB101=$AB$7:$AB$511)*(AH101=$AH$7:$AH$511)*(AQ101=$AQ$7:$AQ$511)*(AR101=$AR$7:$AR$511)*(ROW($AB$7:$AB$511)&lt;&gt;ROW(AB101))*((R101=0)*($R$7:$R$511&gt;0)+(R101&gt;0)*($R$7:$R$511=0)))&gt;0,"SALONES UNIDOS",IF(SUMPRODUCT((AB101=$AB$7:$AB$511)*(AH101=$AH$7:$AH$511)*((AQ101&lt;$AR$7:$AR$511)*(AR101&gt;$AQ$7:$AQ$511))*(ROW($AB$7:$AB$511)&lt;&gt;ROW(AB101)))&gt;0,"Cruzado","Sin cruce")))</f>
        <v/>
      </c>
      <c r="AV101" s="358" t="str" cm="1">
        <f t="array" ref="AV101">IF(AD101="","",IF(SUMPRODUCT((AD101=$AD$7:$AD$511)*(AH101=$AH$7:$AH$511)*(AS101=$AS$7:$AS$511)*(AT101=$AT$7:$AT$511)*(ROW($AD$7:$AD$511)&lt;&gt;ROW(AD101))*((R101=0)*($R$7:$R$511&gt;0)+(R101&gt;0)*($R$7:$R$511=0)))&gt;0,"SALONES UNIDOS",IF(SUMPRODUCT((AD101=$AD$7:$AD$511)*(AH101=$AH$7:$AH$511)*((AS101&lt;$AT$7:$AT$511)*(AT101&gt;$AS$7:$AS$511))*(ROW($AD$7:$AD$511)&lt;&gt;ROW(AD101)))&gt;0,"Cruzado","Sin cruce")))</f>
        <v>Sin cruce</v>
      </c>
      <c r="AW101" s="104" t="str">
        <f t="shared" si="33"/>
        <v>EN4FILIALA</v>
      </c>
      <c r="AX101" s="104" t="str" cm="1">
        <f t="array" ref="AX101">IF(AW101="","",IF(SUMPRODUCT((AW101=$AW$7:$AW$2042)*(AH101=$AH$7:$AH$2042)*(AN101=$AN$7:$AN$2042)*(AO101=$AO$7:$AO$2042)*(ROW($AW$7:$AW$2042)&lt;&gt;ROW(AW101))*((R101=0)*($R$7:$R$2042&gt;0)+(R101&gt;0)*($R$7:$R$2042=0)))&gt;0,"SALONES UNIDOS",IF(SUMPRODUCT((AW101=$AW$7:$AW$2042)*(AH101=$AH$7:$AH$2042)*((AN101&lt;$AO$7:$AO$2042)*(AO101&gt;$AN$7:$AN$2042))*(ROW($AW$7:$AW$2042)&lt;&gt;ROW(AW101)))&gt;0,"Cruzado","Sin cruce")))</f>
        <v>Sin cruce</v>
      </c>
    </row>
    <row r="102" spans="2:50" s="6" customFormat="1" ht="19.8" hidden="1" customHeight="1" x14ac:dyDescent="0.25">
      <c r="B102" s="494" t="s">
        <v>314</v>
      </c>
      <c r="C102" s="369" t="s">
        <v>968</v>
      </c>
      <c r="D102" s="369">
        <v>20261</v>
      </c>
      <c r="E102" s="373" t="s">
        <v>276</v>
      </c>
      <c r="F102" s="370" t="s">
        <v>291</v>
      </c>
      <c r="G102" s="373" t="s">
        <v>285</v>
      </c>
      <c r="H102" s="373">
        <v>4</v>
      </c>
      <c r="I102" s="373" t="s">
        <v>560</v>
      </c>
      <c r="J102" s="373" t="s">
        <v>278</v>
      </c>
      <c r="K102" s="194" t="s">
        <v>603</v>
      </c>
      <c r="L102" s="364" t="s">
        <v>985</v>
      </c>
      <c r="M102" s="364" t="s">
        <v>324</v>
      </c>
      <c r="N102" s="364" t="s">
        <v>318</v>
      </c>
      <c r="O102" s="373" t="s">
        <v>315</v>
      </c>
      <c r="P102" s="364">
        <v>0</v>
      </c>
      <c r="Q102" s="364">
        <v>2</v>
      </c>
      <c r="R102" s="369">
        <v>2</v>
      </c>
      <c r="S102" s="364">
        <v>3</v>
      </c>
      <c r="T102" s="8"/>
      <c r="U102" s="374">
        <v>22</v>
      </c>
      <c r="V102" s="370">
        <v>40639051</v>
      </c>
      <c r="W102" s="373" t="s">
        <v>176</v>
      </c>
      <c r="X102" s="364" t="s">
        <v>315</v>
      </c>
      <c r="Y102" s="364"/>
      <c r="Z102" s="364"/>
      <c r="AA102" s="364"/>
      <c r="AB102" s="370"/>
      <c r="AC102" s="364"/>
      <c r="AD102" s="364" t="s">
        <v>557</v>
      </c>
      <c r="AE102" s="370"/>
      <c r="AF102" s="370"/>
      <c r="AG102" s="370" t="s">
        <v>301</v>
      </c>
      <c r="AH102" s="364">
        <v>1</v>
      </c>
      <c r="AI102" s="364">
        <v>11</v>
      </c>
      <c r="AJ102" s="364">
        <v>50</v>
      </c>
      <c r="AK102" s="364">
        <v>13</v>
      </c>
      <c r="AL102" s="364">
        <v>30</v>
      </c>
      <c r="AM102" s="22">
        <f t="shared" si="32"/>
        <v>2</v>
      </c>
      <c r="AN102" s="104">
        <f t="shared" si="34"/>
        <v>0.49305555555555552</v>
      </c>
      <c r="AO102" s="104">
        <f t="shared" si="35"/>
        <v>0.5625</v>
      </c>
      <c r="AP102" s="22" t="str" cm="1">
        <f t="array" ref="AP102">IF(W102="","",IF(SUMPRODUCT((W102=$W$7:$W$2042)*(AH102=$AH$7:$AH$2042)*(AN102=$AN$7:$AN$2042)*(AO102=$AO$7:$AO$2042)*(ROW($W$7:$W$2042)&lt;&gt;ROW(W102))*((R102=0)*($R$7:$R$2042&gt;0)+(R102&gt;0)*($R$7:$R$2042=0)))&gt;0,"SALONES UNIDOS",IF(SUMPRODUCT((W102=$W$7:$W$2042)*(AH102=$AH$7:$AH$2042)*((AN102&lt;$AO$7:$AO$2042)*(AO102&gt;$AN$7:$AN$2042))*(ROW($W$7:$W$2042)&lt;&gt;ROW(W102)))&gt;0,"Cruzado","Sin cruce")))</f>
        <v>Sin cruce</v>
      </c>
      <c r="AQ102" s="22"/>
      <c r="AR102" s="22"/>
      <c r="AS102" s="104">
        <f t="shared" si="47"/>
        <v>0.49305555555555552</v>
      </c>
      <c r="AT102" s="104">
        <f t="shared" si="48"/>
        <v>0.5625</v>
      </c>
      <c r="AU102" s="358" t="str" cm="1">
        <f t="array" ref="AU102">IF(AB102="","",IF(SUMPRODUCT((AB102=$AB$7:$AB$511)*(AH102=$AH$7:$AH$511)*(AQ102=$AQ$7:$AQ$511)*(AR102=$AR$7:$AR$511)*(ROW($AB$7:$AB$511)&lt;&gt;ROW(AB102))*((R102=0)*($R$7:$R$511&gt;0)+(R102&gt;0)*($R$7:$R$511=0)))&gt;0,"SALONES UNIDOS",IF(SUMPRODUCT((AB102=$AB$7:$AB$511)*(AH102=$AH$7:$AH$511)*((AQ102&lt;$AR$7:$AR$511)*(AR102&gt;$AQ$7:$AQ$511))*(ROW($AB$7:$AB$511)&lt;&gt;ROW(AB102)))&gt;0,"Cruzado","Sin cruce")))</f>
        <v/>
      </c>
      <c r="AV102" s="358" t="str" cm="1">
        <f t="array" ref="AV102">IF(AD102="","",IF(SUMPRODUCT((AD102=$AD$7:$AD$511)*(AH102=$AH$7:$AH$511)*(AS102=$AS$7:$AS$511)*(AT102=$AT$7:$AT$511)*(ROW($AD$7:$AD$511)&lt;&gt;ROW(AD102))*((R102=0)*($R$7:$R$511&gt;0)+(R102&gt;0)*($R$7:$R$511=0)))&gt;0,"SALONES UNIDOS",IF(SUMPRODUCT((AD102=$AD$7:$AD$511)*(AH102=$AH$7:$AH$511)*((AS102&lt;$AT$7:$AT$511)*(AT102&gt;$AS$7:$AS$511))*(ROW($AD$7:$AD$511)&lt;&gt;ROW(AD102)))&gt;0,"Cruzado","Sin cruce")))</f>
        <v>Sin cruce</v>
      </c>
      <c r="AW102" s="104" t="str">
        <f t="shared" si="33"/>
        <v>EN4FILIALA</v>
      </c>
      <c r="AX102" s="104" t="str" cm="1">
        <f t="array" ref="AX102">IF(AW102="","",IF(SUMPRODUCT((AW102=$AW$7:$AW$2042)*(AH102=$AH$7:$AH$2042)*(AN102=$AN$7:$AN$2042)*(AO102=$AO$7:$AO$2042)*(ROW($AW$7:$AW$2042)&lt;&gt;ROW(AW102))*((R102=0)*($R$7:$R$2042&gt;0)+(R102&gt;0)*($R$7:$R$2042=0)))&gt;0,"SALONES UNIDOS",IF(SUMPRODUCT((AW102=$AW$7:$AW$2042)*(AH102=$AH$7:$AH$2042)*((AN102&lt;$AO$7:$AO$2042)*(AO102&gt;$AN$7:$AN$2042))*(ROW($AW$7:$AW$2042)&lt;&gt;ROW(AW102)))&gt;0,"Cruzado","Sin cruce")))</f>
        <v>Sin cruce</v>
      </c>
    </row>
    <row r="103" spans="2:50" s="6" customFormat="1" ht="19.8" hidden="1" customHeight="1" x14ac:dyDescent="0.25">
      <c r="B103" s="494" t="s">
        <v>314</v>
      </c>
      <c r="C103" s="369" t="s">
        <v>968</v>
      </c>
      <c r="D103" s="369">
        <v>20261</v>
      </c>
      <c r="E103" s="373" t="s">
        <v>276</v>
      </c>
      <c r="F103" s="370" t="s">
        <v>291</v>
      </c>
      <c r="G103" s="373" t="s">
        <v>285</v>
      </c>
      <c r="H103" s="373">
        <v>4</v>
      </c>
      <c r="I103" s="373" t="s">
        <v>278</v>
      </c>
      <c r="J103" s="373" t="s">
        <v>278</v>
      </c>
      <c r="K103" s="194" t="s">
        <v>604</v>
      </c>
      <c r="L103" s="364" t="s">
        <v>605</v>
      </c>
      <c r="M103" s="364" t="s">
        <v>324</v>
      </c>
      <c r="N103" s="364" t="s">
        <v>318</v>
      </c>
      <c r="O103" s="373" t="s">
        <v>315</v>
      </c>
      <c r="P103" s="364">
        <v>2</v>
      </c>
      <c r="Q103" s="364">
        <v>0</v>
      </c>
      <c r="R103" s="369">
        <v>2</v>
      </c>
      <c r="S103" s="364">
        <v>4</v>
      </c>
      <c r="T103" s="8"/>
      <c r="U103" s="374">
        <v>45</v>
      </c>
      <c r="V103" s="370">
        <v>21405273</v>
      </c>
      <c r="W103" s="373" t="s">
        <v>201</v>
      </c>
      <c r="X103" s="364" t="s">
        <v>315</v>
      </c>
      <c r="Y103" s="364"/>
      <c r="Z103" s="364"/>
      <c r="AA103" s="364"/>
      <c r="AB103" s="364" t="s">
        <v>598</v>
      </c>
      <c r="AC103" s="364"/>
      <c r="AD103" s="369"/>
      <c r="AE103" s="370"/>
      <c r="AF103" s="370"/>
      <c r="AG103" s="370" t="s">
        <v>559</v>
      </c>
      <c r="AH103" s="364">
        <v>1</v>
      </c>
      <c r="AI103" s="364">
        <v>14</v>
      </c>
      <c r="AJ103" s="364">
        <v>20</v>
      </c>
      <c r="AK103" s="364">
        <v>16</v>
      </c>
      <c r="AL103" s="364">
        <v>0</v>
      </c>
      <c r="AM103" s="22">
        <f t="shared" si="32"/>
        <v>2</v>
      </c>
      <c r="AN103" s="104">
        <f t="shared" si="34"/>
        <v>0.59722222222222221</v>
      </c>
      <c r="AO103" s="104">
        <f t="shared" si="35"/>
        <v>0.66666666666666663</v>
      </c>
      <c r="AP103" s="22" t="str" cm="1">
        <f t="array" ref="AP103">IF(W103="","",IF(SUMPRODUCT((W103=$W$7:$W$2042)*(AH103=$AH$7:$AH$2042)*(AN103=$AN$7:$AN$2042)*(AO103=$AO$7:$AO$2042)*(ROW($W$7:$W$2042)&lt;&gt;ROW(W103))*((R103=0)*($R$7:$R$2042&gt;0)+(R103&gt;0)*($R$7:$R$2042=0)))&gt;0,"SALONES UNIDOS",IF(SUMPRODUCT((W103=$W$7:$W$2042)*(AH103=$AH$7:$AH$2042)*((AN103&lt;$AO$7:$AO$2042)*(AO103&gt;$AN$7:$AN$2042))*(ROW($W$7:$W$2042)&lt;&gt;ROW(W103)))&gt;0,"Cruzado","Sin cruce")))</f>
        <v>Sin cruce</v>
      </c>
      <c r="AQ103" s="104">
        <f>AN103</f>
        <v>0.59722222222222221</v>
      </c>
      <c r="AR103" s="104">
        <f>AO103</f>
        <v>0.66666666666666663</v>
      </c>
      <c r="AS103" s="22"/>
      <c r="AT103" s="22"/>
      <c r="AU103" s="358" t="str" cm="1">
        <f t="array" ref="AU103">IF(AB103="","",IF(SUMPRODUCT((AB103=$AB$7:$AB$511)*(AH103=$AH$7:$AH$511)*(AQ103=$AQ$7:$AQ$511)*(AR103=$AR$7:$AR$511)*(ROW($AB$7:$AB$511)&lt;&gt;ROW(AB103))*((R103=0)*($R$7:$R$511&gt;0)+(R103&gt;0)*($R$7:$R$511=0)))&gt;0,"SALONES UNIDOS",IF(SUMPRODUCT((AB103=$AB$7:$AB$511)*(AH103=$AH$7:$AH$511)*((AQ103&lt;$AR$7:$AR$511)*(AR103&gt;$AQ$7:$AQ$511))*(ROW($AB$7:$AB$511)&lt;&gt;ROW(AB103)))&gt;0,"Cruzado","Sin cruce")))</f>
        <v>Sin cruce</v>
      </c>
      <c r="AV103" s="358" t="str" cm="1">
        <f t="array" ref="AV103">IF(AD103="","",IF(SUMPRODUCT((AD103=$AD$7:$AD$511)*(AH103=$AH$7:$AH$511)*(AS103=$AS$7:$AS$511)*(AT103=$AT$7:$AT$511)*(ROW($AD$7:$AD$511)&lt;&gt;ROW(AD103))*((R103=0)*($R$7:$R$511&gt;0)+(R103&gt;0)*($R$7:$R$511=0)))&gt;0,"SALONES UNIDOS",IF(SUMPRODUCT((AD103=$AD$7:$AD$511)*(AH103=$AH$7:$AH$511)*((AS103&lt;$AT$7:$AT$511)*(AT103&gt;$AS$7:$AS$511))*(ROW($AD$7:$AD$511)&lt;&gt;ROW(AD103)))&gt;0,"Cruzado","Sin cruce")))</f>
        <v/>
      </c>
      <c r="AW103" s="104" t="str">
        <f t="shared" si="33"/>
        <v>EN4FILIALA</v>
      </c>
      <c r="AX103" s="104" t="str" cm="1">
        <f t="array" ref="AX103">IF(AW103="","",IF(SUMPRODUCT((AW103=$AW$7:$AW$2042)*(AH103=$AH$7:$AH$2042)*(AN103=$AN$7:$AN$2042)*(AO103=$AO$7:$AO$2042)*(ROW($AW$7:$AW$2042)&lt;&gt;ROW(AW103))*((R103=0)*($R$7:$R$2042&gt;0)+(R103&gt;0)*($R$7:$R$2042=0)))&gt;0,"SALONES UNIDOS",IF(SUMPRODUCT((AW103=$AW$7:$AW$2042)*(AH103=$AH$7:$AH$2042)*((AN103&lt;$AO$7:$AO$2042)*(AO103&gt;$AN$7:$AN$2042))*(ROW($AW$7:$AW$2042)&lt;&gt;ROW(AW103)))&gt;0,"Cruzado","Sin cruce")))</f>
        <v>Sin cruce</v>
      </c>
    </row>
    <row r="104" spans="2:50" s="6" customFormat="1" ht="19.8" hidden="1" customHeight="1" x14ac:dyDescent="0.25">
      <c r="B104" s="494" t="s">
        <v>314</v>
      </c>
      <c r="C104" s="369" t="s">
        <v>968</v>
      </c>
      <c r="D104" s="369">
        <v>20261</v>
      </c>
      <c r="E104" s="373" t="s">
        <v>276</v>
      </c>
      <c r="F104" s="370" t="s">
        <v>291</v>
      </c>
      <c r="G104" s="373" t="s">
        <v>285</v>
      </c>
      <c r="H104" s="373">
        <v>4</v>
      </c>
      <c r="I104" s="373" t="s">
        <v>552</v>
      </c>
      <c r="J104" s="373" t="s">
        <v>278</v>
      </c>
      <c r="K104" s="194" t="s">
        <v>604</v>
      </c>
      <c r="L104" s="364" t="s">
        <v>605</v>
      </c>
      <c r="M104" s="364" t="s">
        <v>324</v>
      </c>
      <c r="N104" s="364" t="s">
        <v>318</v>
      </c>
      <c r="O104" s="373" t="s">
        <v>315</v>
      </c>
      <c r="P104" s="364">
        <v>0</v>
      </c>
      <c r="Q104" s="364">
        <v>4</v>
      </c>
      <c r="R104" s="369">
        <v>4</v>
      </c>
      <c r="S104" s="364">
        <v>4</v>
      </c>
      <c r="T104" s="8"/>
      <c r="U104" s="374">
        <v>23</v>
      </c>
      <c r="V104" s="370">
        <v>21405273</v>
      </c>
      <c r="W104" s="373" t="s">
        <v>201</v>
      </c>
      <c r="X104" s="364" t="s">
        <v>315</v>
      </c>
      <c r="Y104" s="364"/>
      <c r="Z104" s="364"/>
      <c r="AA104" s="364"/>
      <c r="AB104" s="370"/>
      <c r="AC104" s="364"/>
      <c r="AD104" s="364" t="s">
        <v>586</v>
      </c>
      <c r="AE104" s="370"/>
      <c r="AF104" s="370"/>
      <c r="AG104" s="370" t="s">
        <v>301</v>
      </c>
      <c r="AH104" s="364">
        <v>2</v>
      </c>
      <c r="AI104" s="364">
        <v>14</v>
      </c>
      <c r="AJ104" s="364">
        <v>20</v>
      </c>
      <c r="AK104" s="364">
        <v>17</v>
      </c>
      <c r="AL104" s="364">
        <v>40</v>
      </c>
      <c r="AM104" s="22">
        <f t="shared" si="32"/>
        <v>4</v>
      </c>
      <c r="AN104" s="104">
        <f t="shared" si="34"/>
        <v>0.59722222222222221</v>
      </c>
      <c r="AO104" s="104">
        <f t="shared" si="35"/>
        <v>0.73611111111111116</v>
      </c>
      <c r="AP104" s="22" t="str" cm="1">
        <f t="array" ref="AP104">IF(W104="","",IF(SUMPRODUCT((W104=$W$7:$W$2042)*(AH104=$AH$7:$AH$2042)*(AN104=$AN$7:$AN$2042)*(AO104=$AO$7:$AO$2042)*(ROW($W$7:$W$2042)&lt;&gt;ROW(W104))*((R104=0)*($R$7:$R$2042&gt;0)+(R104&gt;0)*($R$7:$R$2042=0)))&gt;0,"SALONES UNIDOS",IF(SUMPRODUCT((W104=$W$7:$W$2042)*(AH104=$AH$7:$AH$2042)*((AN104&lt;$AO$7:$AO$2042)*(AO104&gt;$AN$7:$AN$2042))*(ROW($W$7:$W$2042)&lt;&gt;ROW(W104)))&gt;0,"Cruzado","Sin cruce")))</f>
        <v>Sin cruce</v>
      </c>
      <c r="AQ104" s="22"/>
      <c r="AR104" s="22"/>
      <c r="AS104" s="104">
        <f t="shared" ref="AS104:AS105" si="49">AN104</f>
        <v>0.59722222222222221</v>
      </c>
      <c r="AT104" s="104">
        <f t="shared" ref="AT104:AT105" si="50">AO104</f>
        <v>0.73611111111111116</v>
      </c>
      <c r="AU104" s="358" t="str" cm="1">
        <f t="array" ref="AU104">IF(AB104="","",IF(SUMPRODUCT((AB104=$AB$7:$AB$511)*(AH104=$AH$7:$AH$511)*(AQ104=$AQ$7:$AQ$511)*(AR104=$AR$7:$AR$511)*(ROW($AB$7:$AB$511)&lt;&gt;ROW(AB104))*((R104=0)*($R$7:$R$511&gt;0)+(R104&gt;0)*($R$7:$R$511=0)))&gt;0,"SALONES UNIDOS",IF(SUMPRODUCT((AB104=$AB$7:$AB$511)*(AH104=$AH$7:$AH$511)*((AQ104&lt;$AR$7:$AR$511)*(AR104&gt;$AQ$7:$AQ$511))*(ROW($AB$7:$AB$511)&lt;&gt;ROW(AB104)))&gt;0,"Cruzado","Sin cruce")))</f>
        <v/>
      </c>
      <c r="AV104" s="358" t="str" cm="1">
        <f t="array" ref="AV104">IF(AD104="","",IF(SUMPRODUCT((AD104=$AD$7:$AD$511)*(AH104=$AH$7:$AH$511)*(AS104=$AS$7:$AS$511)*(AT104=$AT$7:$AT$511)*(ROW($AD$7:$AD$511)&lt;&gt;ROW(AD104))*((R104=0)*($R$7:$R$511&gt;0)+(R104&gt;0)*($R$7:$R$511=0)))&gt;0,"SALONES UNIDOS",IF(SUMPRODUCT((AD104=$AD$7:$AD$511)*(AH104=$AH$7:$AH$511)*((AS104&lt;$AT$7:$AT$511)*(AT104&gt;$AS$7:$AS$511))*(ROW($AD$7:$AD$511)&lt;&gt;ROW(AD104)))&gt;0,"Cruzado","Sin cruce")))</f>
        <v>Sin cruce</v>
      </c>
      <c r="AW104" s="104" t="str">
        <f t="shared" si="33"/>
        <v>EN4FILIALA</v>
      </c>
      <c r="AX104" s="104" t="str" cm="1">
        <f t="array" ref="AX104">IF(AW104="","",IF(SUMPRODUCT((AW104=$AW$7:$AW$2042)*(AH104=$AH$7:$AH$2042)*(AN104=$AN$7:$AN$2042)*(AO104=$AO$7:$AO$2042)*(ROW($AW$7:$AW$2042)&lt;&gt;ROW(AW104))*((R104=0)*($R$7:$R$2042&gt;0)+(R104&gt;0)*($R$7:$R$2042=0)))&gt;0,"SALONES UNIDOS",IF(SUMPRODUCT((AW104=$AW$7:$AW$2042)*(AH104=$AH$7:$AH$2042)*((AN104&lt;$AO$7:$AO$2042)*(AO104&gt;$AN$7:$AN$2042))*(ROW($AW$7:$AW$2042)&lt;&gt;ROW(AW104)))&gt;0,"Cruzado","Sin cruce")))</f>
        <v>Sin cruce</v>
      </c>
    </row>
    <row r="105" spans="2:50" s="6" customFormat="1" ht="19.8" hidden="1" customHeight="1" x14ac:dyDescent="0.25">
      <c r="B105" s="494" t="s">
        <v>314</v>
      </c>
      <c r="C105" s="369" t="s">
        <v>968</v>
      </c>
      <c r="D105" s="369">
        <v>20261</v>
      </c>
      <c r="E105" s="373" t="s">
        <v>276</v>
      </c>
      <c r="F105" s="370" t="s">
        <v>291</v>
      </c>
      <c r="G105" s="373" t="s">
        <v>285</v>
      </c>
      <c r="H105" s="373">
        <v>4</v>
      </c>
      <c r="I105" s="373" t="s">
        <v>560</v>
      </c>
      <c r="J105" s="373" t="s">
        <v>278</v>
      </c>
      <c r="K105" s="194" t="s">
        <v>604</v>
      </c>
      <c r="L105" s="364" t="s">
        <v>605</v>
      </c>
      <c r="M105" s="364" t="s">
        <v>324</v>
      </c>
      <c r="N105" s="364" t="s">
        <v>318</v>
      </c>
      <c r="O105" s="373" t="s">
        <v>315</v>
      </c>
      <c r="P105" s="364">
        <v>0</v>
      </c>
      <c r="Q105" s="364">
        <v>4</v>
      </c>
      <c r="R105" s="369">
        <v>4</v>
      </c>
      <c r="S105" s="364">
        <v>4</v>
      </c>
      <c r="T105" s="8"/>
      <c r="U105" s="374">
        <v>22</v>
      </c>
      <c r="V105" s="370">
        <v>21405273</v>
      </c>
      <c r="W105" s="373" t="s">
        <v>201</v>
      </c>
      <c r="X105" s="364" t="s">
        <v>315</v>
      </c>
      <c r="Y105" s="364"/>
      <c r="Z105" s="364"/>
      <c r="AA105" s="364"/>
      <c r="AB105" s="370"/>
      <c r="AC105" s="364"/>
      <c r="AD105" s="364" t="s">
        <v>586</v>
      </c>
      <c r="AE105" s="370"/>
      <c r="AF105" s="370"/>
      <c r="AG105" s="370" t="s">
        <v>301</v>
      </c>
      <c r="AH105" s="364">
        <v>5</v>
      </c>
      <c r="AI105" s="364">
        <v>14</v>
      </c>
      <c r="AJ105" s="364">
        <v>20</v>
      </c>
      <c r="AK105" s="364">
        <v>17</v>
      </c>
      <c r="AL105" s="364">
        <v>40</v>
      </c>
      <c r="AM105" s="22">
        <f t="shared" si="32"/>
        <v>4</v>
      </c>
      <c r="AN105" s="104">
        <f t="shared" si="34"/>
        <v>0.59722222222222221</v>
      </c>
      <c r="AO105" s="104">
        <f t="shared" si="35"/>
        <v>0.73611111111111116</v>
      </c>
      <c r="AP105" s="22" t="str" cm="1">
        <f t="array" ref="AP105">IF(W105="","",IF(SUMPRODUCT((W105=$W$7:$W$2042)*(AH105=$AH$7:$AH$2042)*(AN105=$AN$7:$AN$2042)*(AO105=$AO$7:$AO$2042)*(ROW($W$7:$W$2042)&lt;&gt;ROW(W105))*((R105=0)*($R$7:$R$2042&gt;0)+(R105&gt;0)*($R$7:$R$2042=0)))&gt;0,"SALONES UNIDOS",IF(SUMPRODUCT((W105=$W$7:$W$2042)*(AH105=$AH$7:$AH$2042)*((AN105&lt;$AO$7:$AO$2042)*(AO105&gt;$AN$7:$AN$2042))*(ROW($W$7:$W$2042)&lt;&gt;ROW(W105)))&gt;0,"Cruzado","Sin cruce")))</f>
        <v>Sin cruce</v>
      </c>
      <c r="AQ105" s="22"/>
      <c r="AR105" s="22"/>
      <c r="AS105" s="104">
        <f t="shared" si="49"/>
        <v>0.59722222222222221</v>
      </c>
      <c r="AT105" s="104">
        <f t="shared" si="50"/>
        <v>0.73611111111111116</v>
      </c>
      <c r="AU105" s="358" t="str" cm="1">
        <f t="array" ref="AU105">IF(AB105="","",IF(SUMPRODUCT((AB105=$AB$7:$AB$511)*(AH105=$AH$7:$AH$511)*(AQ105=$AQ$7:$AQ$511)*(AR105=$AR$7:$AR$511)*(ROW($AB$7:$AB$511)&lt;&gt;ROW(AB105))*((R105=0)*($R$7:$R$511&gt;0)+(R105&gt;0)*($R$7:$R$511=0)))&gt;0,"SALONES UNIDOS",IF(SUMPRODUCT((AB105=$AB$7:$AB$511)*(AH105=$AH$7:$AH$511)*((AQ105&lt;$AR$7:$AR$511)*(AR105&gt;$AQ$7:$AQ$511))*(ROW($AB$7:$AB$511)&lt;&gt;ROW(AB105)))&gt;0,"Cruzado","Sin cruce")))</f>
        <v/>
      </c>
      <c r="AV105" s="358" t="str" cm="1">
        <f t="array" ref="AV105">IF(AD105="","",IF(SUMPRODUCT((AD105=$AD$7:$AD$511)*(AH105=$AH$7:$AH$511)*(AS105=$AS$7:$AS$511)*(AT105=$AT$7:$AT$511)*(ROW($AD$7:$AD$511)&lt;&gt;ROW(AD105))*((R105=0)*($R$7:$R$511&gt;0)+(R105&gt;0)*($R$7:$R$511=0)))&gt;0,"SALONES UNIDOS",IF(SUMPRODUCT((AD105=$AD$7:$AD$511)*(AH105=$AH$7:$AH$511)*((AS105&lt;$AT$7:$AT$511)*(AT105&gt;$AS$7:$AS$511))*(ROW($AD$7:$AD$511)&lt;&gt;ROW(AD105)))&gt;0,"Cruzado","Sin cruce")))</f>
        <v>Sin cruce</v>
      </c>
      <c r="AW105" s="104" t="str">
        <f t="shared" si="33"/>
        <v>EN4FILIALA</v>
      </c>
      <c r="AX105" s="104" t="str" cm="1">
        <f t="array" ref="AX105">IF(AW105="","",IF(SUMPRODUCT((AW105=$AW$7:$AW$2042)*(AH105=$AH$7:$AH$2042)*(AN105=$AN$7:$AN$2042)*(AO105=$AO$7:$AO$2042)*(ROW($AW$7:$AW$2042)&lt;&gt;ROW(AW105))*((R105=0)*($R$7:$R$2042&gt;0)+(R105&gt;0)*($R$7:$R$2042=0)))&gt;0,"SALONES UNIDOS",IF(SUMPRODUCT((AW105=$AW$7:$AW$2042)*(AH105=$AH$7:$AH$2042)*((AN105&lt;$AO$7:$AO$2042)*(AO105&gt;$AN$7:$AN$2042))*(ROW($AW$7:$AW$2042)&lt;&gt;ROW(AW105)))&gt;0,"Cruzado","Sin cruce")))</f>
        <v>Sin cruce</v>
      </c>
    </row>
    <row r="106" spans="2:50" s="6" customFormat="1" ht="19.8" hidden="1" customHeight="1" x14ac:dyDescent="0.25">
      <c r="B106" s="494" t="s">
        <v>314</v>
      </c>
      <c r="C106" s="369" t="s">
        <v>968</v>
      </c>
      <c r="D106" s="369">
        <v>20261</v>
      </c>
      <c r="E106" s="373" t="s">
        <v>276</v>
      </c>
      <c r="F106" s="370" t="s">
        <v>291</v>
      </c>
      <c r="G106" s="373" t="s">
        <v>285</v>
      </c>
      <c r="H106" s="373">
        <v>4</v>
      </c>
      <c r="I106" s="373" t="s">
        <v>287</v>
      </c>
      <c r="J106" s="373" t="s">
        <v>287</v>
      </c>
      <c r="K106" s="194" t="s">
        <v>599</v>
      </c>
      <c r="L106" s="364" t="s">
        <v>982</v>
      </c>
      <c r="M106" s="364" t="s">
        <v>317</v>
      </c>
      <c r="N106" s="364" t="s">
        <v>318</v>
      </c>
      <c r="O106" s="373" t="s">
        <v>315</v>
      </c>
      <c r="P106" s="364">
        <v>2</v>
      </c>
      <c r="Q106" s="364">
        <v>6</v>
      </c>
      <c r="R106" s="369">
        <v>8</v>
      </c>
      <c r="S106" s="364">
        <v>5</v>
      </c>
      <c r="T106" s="8"/>
      <c r="U106" s="374">
        <v>50</v>
      </c>
      <c r="V106" s="370">
        <v>42781566</v>
      </c>
      <c r="W106" s="373" t="s">
        <v>168</v>
      </c>
      <c r="X106" s="364" t="s">
        <v>321</v>
      </c>
      <c r="Y106" s="364"/>
      <c r="Z106" s="364"/>
      <c r="AA106" s="364"/>
      <c r="AB106" s="370"/>
      <c r="AC106" s="364"/>
      <c r="AD106" s="369"/>
      <c r="AE106" s="370"/>
      <c r="AF106" s="370"/>
      <c r="AG106" s="364" t="s">
        <v>319</v>
      </c>
      <c r="AH106" s="364">
        <v>5</v>
      </c>
      <c r="AI106" s="364">
        <v>16</v>
      </c>
      <c r="AJ106" s="364">
        <v>50</v>
      </c>
      <c r="AK106" s="364">
        <v>23</v>
      </c>
      <c r="AL106" s="364">
        <v>30</v>
      </c>
      <c r="AM106" s="22">
        <f t="shared" si="32"/>
        <v>8</v>
      </c>
      <c r="AN106" s="104">
        <f t="shared" si="34"/>
        <v>0.70138888888888884</v>
      </c>
      <c r="AO106" s="104">
        <f t="shared" si="35"/>
        <v>0.97916666666666674</v>
      </c>
      <c r="AP106" s="22" t="str" cm="1">
        <f t="array" ref="AP106">IF(W106="","",IF(SUMPRODUCT((W106=$W$7:$W$2042)*(AH106=$AH$7:$AH$2042)*(AN106=$AN$7:$AN$2042)*(AO106=$AO$7:$AO$2042)*(ROW($W$7:$W$2042)&lt;&gt;ROW(W106))*((R106=0)*($R$7:$R$2042&gt;0)+(R106&gt;0)*($R$7:$R$2042=0)))&gt;0,"SALONES UNIDOS",IF(SUMPRODUCT((W106=$W$7:$W$2042)*(AH106=$AH$7:$AH$2042)*((AN106&lt;$AO$7:$AO$2042)*(AO106&gt;$AN$7:$AN$2042))*(ROW($W$7:$W$2042)&lt;&gt;ROW(W106)))&gt;0,"Cruzado","Sin cruce")))</f>
        <v>Sin cruce</v>
      </c>
      <c r="AQ106" s="104"/>
      <c r="AR106" s="104"/>
      <c r="AS106" s="22"/>
      <c r="AT106" s="22"/>
      <c r="AU106" s="358" t="str" cm="1">
        <f t="array" ref="AU106">IF(AB106="","",IF(SUMPRODUCT((AB106=$AB$7:$AB$511)*(AH106=$AH$7:$AH$511)*(AQ106=$AQ$7:$AQ$511)*(AR106=$AR$7:$AR$511)*(ROW($AB$7:$AB$511)&lt;&gt;ROW(AB106))*((R106=0)*($R$7:$R$511&gt;0)+(R106&gt;0)*($R$7:$R$511=0)))&gt;0,"SALONES UNIDOS",IF(SUMPRODUCT((AB106=$AB$7:$AB$511)*(AH106=$AH$7:$AH$511)*((AQ106&lt;$AR$7:$AR$511)*(AR106&gt;$AQ$7:$AQ$511))*(ROW($AB$7:$AB$511)&lt;&gt;ROW(AB106)))&gt;0,"Cruzado","Sin cruce")))</f>
        <v/>
      </c>
      <c r="AV106" s="358" t="str" cm="1">
        <f t="array" ref="AV106">IF(AD106="","",IF(SUMPRODUCT((AD106=$AD$7:$AD$511)*(AH106=$AH$7:$AH$511)*(AS106=$AS$7:$AS$511)*(AT106=$AT$7:$AT$511)*(ROW($AD$7:$AD$511)&lt;&gt;ROW(AD106))*((R106=0)*($R$7:$R$511&gt;0)+(R106&gt;0)*($R$7:$R$511=0)))&gt;0,"SALONES UNIDOS",IF(SUMPRODUCT((AD106=$AD$7:$AD$511)*(AH106=$AH$7:$AH$511)*((AS106&lt;$AT$7:$AT$511)*(AT106&gt;$AS$7:$AS$511))*(ROW($AD$7:$AD$511)&lt;&gt;ROW(AD106)))&gt;0,"Cruzado","Sin cruce")))</f>
        <v/>
      </c>
      <c r="AW106" s="104" t="str">
        <f t="shared" si="33"/>
        <v>EN4FILIALX</v>
      </c>
      <c r="AX106" s="104" t="str" cm="1">
        <f t="array" ref="AX106">IF(AW106="","",IF(SUMPRODUCT((AW106=$AW$7:$AW$2042)*(AH106=$AH$7:$AH$2042)*(AN106=$AN$7:$AN$2042)*(AO106=$AO$7:$AO$2042)*(ROW($AW$7:$AW$2042)&lt;&gt;ROW(AW106))*((R106=0)*($R$7:$R$2042&gt;0)+(R106&gt;0)*($R$7:$R$2042=0)))&gt;0,"SALONES UNIDOS",IF(SUMPRODUCT((AW106=$AW$7:$AW$2042)*(AH106=$AH$7:$AH$2042)*((AN106&lt;$AO$7:$AO$2042)*(AO106&gt;$AN$7:$AN$2042))*(ROW($AW$7:$AW$2042)&lt;&gt;ROW(AW106)))&gt;0,"Cruzado","Sin cruce")))</f>
        <v>Sin cruce</v>
      </c>
    </row>
    <row r="107" spans="2:50" s="6" customFormat="1" ht="19.8" hidden="1" customHeight="1" x14ac:dyDescent="0.25">
      <c r="B107" s="494" t="s">
        <v>314</v>
      </c>
      <c r="C107" s="369" t="s">
        <v>968</v>
      </c>
      <c r="D107" s="369">
        <v>20261</v>
      </c>
      <c r="E107" s="373" t="s">
        <v>276</v>
      </c>
      <c r="F107" s="370" t="s">
        <v>291</v>
      </c>
      <c r="G107" s="373" t="s">
        <v>285</v>
      </c>
      <c r="H107" s="373">
        <v>4</v>
      </c>
      <c r="I107" s="373" t="s">
        <v>287</v>
      </c>
      <c r="J107" s="373" t="s">
        <v>287</v>
      </c>
      <c r="K107" s="194" t="s">
        <v>603</v>
      </c>
      <c r="L107" s="364" t="s">
        <v>985</v>
      </c>
      <c r="M107" s="364" t="s">
        <v>324</v>
      </c>
      <c r="N107" s="364" t="s">
        <v>318</v>
      </c>
      <c r="O107" s="373" t="s">
        <v>315</v>
      </c>
      <c r="P107" s="364">
        <v>2</v>
      </c>
      <c r="Q107" s="364">
        <v>2</v>
      </c>
      <c r="R107" s="369">
        <v>4</v>
      </c>
      <c r="S107" s="364">
        <v>3</v>
      </c>
      <c r="T107" s="8"/>
      <c r="U107" s="374">
        <v>50</v>
      </c>
      <c r="V107" s="370">
        <v>70271843</v>
      </c>
      <c r="W107" s="370" t="s">
        <v>78</v>
      </c>
      <c r="X107" s="364" t="s">
        <v>321</v>
      </c>
      <c r="Y107" s="364"/>
      <c r="Z107" s="364"/>
      <c r="AA107" s="364"/>
      <c r="AB107" s="370"/>
      <c r="AC107" s="364"/>
      <c r="AD107" s="369"/>
      <c r="AE107" s="370"/>
      <c r="AF107" s="370"/>
      <c r="AG107" s="364" t="s">
        <v>319</v>
      </c>
      <c r="AH107" s="364">
        <v>1</v>
      </c>
      <c r="AI107" s="364">
        <v>14</v>
      </c>
      <c r="AJ107" s="364">
        <v>20</v>
      </c>
      <c r="AK107" s="364">
        <v>17</v>
      </c>
      <c r="AL107" s="364">
        <v>40</v>
      </c>
      <c r="AM107" s="22">
        <f t="shared" si="32"/>
        <v>4</v>
      </c>
      <c r="AN107" s="104">
        <f t="shared" si="34"/>
        <v>0.59722222222222221</v>
      </c>
      <c r="AO107" s="104">
        <f t="shared" si="35"/>
        <v>0.73611111111111116</v>
      </c>
      <c r="AP107" s="22" t="str" cm="1">
        <f t="array" ref="AP107">IF(W107="","",IF(SUMPRODUCT((W107=$W$7:$W$2042)*(AH107=$AH$7:$AH$2042)*(AN107=$AN$7:$AN$2042)*(AO107=$AO$7:$AO$2042)*(ROW($W$7:$W$2042)&lt;&gt;ROW(W107))*((R107=0)*($R$7:$R$2042&gt;0)+(R107&gt;0)*($R$7:$R$2042=0)))&gt;0,"SALONES UNIDOS",IF(SUMPRODUCT((W107=$W$7:$W$2042)*(AH107=$AH$7:$AH$2042)*((AN107&lt;$AO$7:$AO$2042)*(AO107&gt;$AN$7:$AN$2042))*(ROW($W$7:$W$2042)&lt;&gt;ROW(W107)))&gt;0,"Cruzado","Sin cruce")))</f>
        <v>Sin cruce</v>
      </c>
      <c r="AQ107" s="104"/>
      <c r="AR107" s="104"/>
      <c r="AS107" s="22"/>
      <c r="AT107" s="22"/>
      <c r="AU107" s="358" t="str" cm="1">
        <f t="array" ref="AU107">IF(AB107="","",IF(SUMPRODUCT((AB107=$AB$7:$AB$511)*(AH107=$AH$7:$AH$511)*(AQ107=$AQ$7:$AQ$511)*(AR107=$AR$7:$AR$511)*(ROW($AB$7:$AB$511)&lt;&gt;ROW(AB107))*((R107=0)*($R$7:$R$511&gt;0)+(R107&gt;0)*($R$7:$R$511=0)))&gt;0,"SALONES UNIDOS",IF(SUMPRODUCT((AB107=$AB$7:$AB$511)*(AH107=$AH$7:$AH$511)*((AQ107&lt;$AR$7:$AR$511)*(AR107&gt;$AQ$7:$AQ$511))*(ROW($AB$7:$AB$511)&lt;&gt;ROW(AB107)))&gt;0,"Cruzado","Sin cruce")))</f>
        <v/>
      </c>
      <c r="AV107" s="358" t="str" cm="1">
        <f t="array" ref="AV107">IF(AD107="","",IF(SUMPRODUCT((AD107=$AD$7:$AD$511)*(AH107=$AH$7:$AH$511)*(AS107=$AS$7:$AS$511)*(AT107=$AT$7:$AT$511)*(ROW($AD$7:$AD$511)&lt;&gt;ROW(AD107))*((R107=0)*($R$7:$R$511&gt;0)+(R107&gt;0)*($R$7:$R$511=0)))&gt;0,"SALONES UNIDOS",IF(SUMPRODUCT((AD107=$AD$7:$AD$511)*(AH107=$AH$7:$AH$511)*((AS107&lt;$AT$7:$AT$511)*(AT107&gt;$AS$7:$AS$511))*(ROW($AD$7:$AD$511)&lt;&gt;ROW(AD107)))&gt;0,"Cruzado","Sin cruce")))</f>
        <v/>
      </c>
      <c r="AW107" s="104" t="str">
        <f t="shared" si="33"/>
        <v>EN4FILIALX</v>
      </c>
      <c r="AX107" s="104" t="str" cm="1">
        <f t="array" ref="AX107">IF(AW107="","",IF(SUMPRODUCT((AW107=$AW$7:$AW$2042)*(AH107=$AH$7:$AH$2042)*(AN107=$AN$7:$AN$2042)*(AO107=$AO$7:$AO$2042)*(ROW($AW$7:$AW$2042)&lt;&gt;ROW(AW107))*((R107=0)*($R$7:$R$2042&gt;0)+(R107&gt;0)*($R$7:$R$2042=0)))&gt;0,"SALONES UNIDOS",IF(SUMPRODUCT((AW107=$AW$7:$AW$2042)*(AH107=$AH$7:$AH$2042)*((AN107&lt;$AO$7:$AO$2042)*(AO107&gt;$AN$7:$AN$2042))*(ROW($AW$7:$AW$2042)&lt;&gt;ROW(AW107)))&gt;0,"Cruzado","Sin cruce")))</f>
        <v>Sin cruce</v>
      </c>
    </row>
    <row r="108" spans="2:50" s="6" customFormat="1" ht="19.8" hidden="1" customHeight="1" x14ac:dyDescent="0.25">
      <c r="B108" s="494" t="s">
        <v>314</v>
      </c>
      <c r="C108" s="369" t="s">
        <v>968</v>
      </c>
      <c r="D108" s="369">
        <v>20261</v>
      </c>
      <c r="E108" s="373" t="s">
        <v>276</v>
      </c>
      <c r="F108" s="370" t="s">
        <v>291</v>
      </c>
      <c r="G108" s="373" t="s">
        <v>285</v>
      </c>
      <c r="H108" s="373">
        <v>4</v>
      </c>
      <c r="I108" s="373" t="s">
        <v>287</v>
      </c>
      <c r="J108" s="373" t="s">
        <v>287</v>
      </c>
      <c r="K108" s="194" t="s">
        <v>604</v>
      </c>
      <c r="L108" s="364" t="s">
        <v>605</v>
      </c>
      <c r="M108" s="364" t="s">
        <v>324</v>
      </c>
      <c r="N108" s="364" t="s">
        <v>318</v>
      </c>
      <c r="O108" s="373" t="s">
        <v>315</v>
      </c>
      <c r="P108" s="364">
        <v>2</v>
      </c>
      <c r="Q108" s="364">
        <v>0</v>
      </c>
      <c r="R108" s="369">
        <v>2</v>
      </c>
      <c r="S108" s="364">
        <v>4</v>
      </c>
      <c r="T108" s="8"/>
      <c r="U108" s="374">
        <v>50</v>
      </c>
      <c r="V108" s="370">
        <v>45228093</v>
      </c>
      <c r="W108" s="373" t="s">
        <v>107</v>
      </c>
      <c r="X108" s="364" t="s">
        <v>315</v>
      </c>
      <c r="Y108" s="364"/>
      <c r="Z108" s="364"/>
      <c r="AA108" s="364"/>
      <c r="AB108" s="364" t="s">
        <v>606</v>
      </c>
      <c r="AC108" s="364"/>
      <c r="AD108" s="369"/>
      <c r="AE108" s="370"/>
      <c r="AF108" s="370"/>
      <c r="AG108" s="370" t="s">
        <v>559</v>
      </c>
      <c r="AH108" s="364">
        <v>4</v>
      </c>
      <c r="AI108" s="437">
        <v>10</v>
      </c>
      <c r="AJ108" s="437">
        <v>10</v>
      </c>
      <c r="AK108" s="437">
        <v>11</v>
      </c>
      <c r="AL108" s="437">
        <v>50</v>
      </c>
      <c r="AM108" s="22">
        <f t="shared" si="32"/>
        <v>2</v>
      </c>
      <c r="AN108" s="104">
        <f t="shared" si="34"/>
        <v>0.4236111111111111</v>
      </c>
      <c r="AO108" s="104">
        <f t="shared" si="35"/>
        <v>0.49305555555555552</v>
      </c>
      <c r="AP108" s="22" t="str" cm="1">
        <f t="array" ref="AP108">IF(W108="","",IF(SUMPRODUCT((W108=$W$7:$W$2042)*(AH108=$AH$7:$AH$2042)*(AN108=$AN$7:$AN$2042)*(AO108=$AO$7:$AO$2042)*(ROW($W$7:$W$2042)&lt;&gt;ROW(W108))*((R108=0)*($R$7:$R$2042&gt;0)+(R108&gt;0)*($R$7:$R$2042=0)))&gt;0,"SALONES UNIDOS",IF(SUMPRODUCT((W108=$W$7:$W$2042)*(AH108=$AH$7:$AH$2042)*((AN108&lt;$AO$7:$AO$2042)*(AO108&gt;$AN$7:$AN$2042))*(ROW($W$7:$W$2042)&lt;&gt;ROW(W108)))&gt;0,"Cruzado","Sin cruce")))</f>
        <v>Sin cruce</v>
      </c>
      <c r="AQ108" s="104">
        <f>AN108</f>
        <v>0.4236111111111111</v>
      </c>
      <c r="AR108" s="104">
        <f>AO108</f>
        <v>0.49305555555555552</v>
      </c>
      <c r="AS108" s="22"/>
      <c r="AT108" s="22"/>
      <c r="AU108" s="358" t="str" cm="1">
        <f t="array" ref="AU108">IF(AB108="","",IF(SUMPRODUCT((AB108=$AB$7:$AB$511)*(AH108=$AH$7:$AH$511)*(AQ108=$AQ$7:$AQ$511)*(AR108=$AR$7:$AR$511)*(ROW($AB$7:$AB$511)&lt;&gt;ROW(AB108))*((R108=0)*($R$7:$R$511&gt;0)+(R108&gt;0)*($R$7:$R$511=0)))&gt;0,"SALONES UNIDOS",IF(SUMPRODUCT((AB108=$AB$7:$AB$511)*(AH108=$AH$7:$AH$511)*((AQ108&lt;$AR$7:$AR$511)*(AR108&gt;$AQ$7:$AQ$511))*(ROW($AB$7:$AB$511)&lt;&gt;ROW(AB108)))&gt;0,"Cruzado","Sin cruce")))</f>
        <v>Sin cruce</v>
      </c>
      <c r="AV108" s="358" t="str" cm="1">
        <f t="array" ref="AV108">IF(AD108="","",IF(SUMPRODUCT((AD108=$AD$7:$AD$511)*(AH108=$AH$7:$AH$511)*(AS108=$AS$7:$AS$511)*(AT108=$AT$7:$AT$511)*(ROW($AD$7:$AD$511)&lt;&gt;ROW(AD108))*((R108=0)*($R$7:$R$511&gt;0)+(R108&gt;0)*($R$7:$R$511=0)))&gt;0,"SALONES UNIDOS",IF(SUMPRODUCT((AD108=$AD$7:$AD$511)*(AH108=$AH$7:$AH$511)*((AS108&lt;$AT$7:$AT$511)*(AT108&gt;$AS$7:$AS$511))*(ROW($AD$7:$AD$511)&lt;&gt;ROW(AD108)))&gt;0,"Cruzado","Sin cruce")))</f>
        <v/>
      </c>
      <c r="AW108" s="104" t="str">
        <f t="shared" si="33"/>
        <v>EN4FILIALX</v>
      </c>
      <c r="AX108" s="104" t="str" cm="1">
        <f t="array" ref="AX108">IF(AW108="","",IF(SUMPRODUCT((AW108=$AW$7:$AW$2042)*(AH108=$AH$7:$AH$2042)*(AN108=$AN$7:$AN$2042)*(AO108=$AO$7:$AO$2042)*(ROW($AW$7:$AW$2042)&lt;&gt;ROW(AW108))*((R108=0)*($R$7:$R$2042&gt;0)+(R108&gt;0)*($R$7:$R$2042=0)))&gt;0,"SALONES UNIDOS",IF(SUMPRODUCT((AW108=$AW$7:$AW$2042)*(AH108=$AH$7:$AH$2042)*((AN108&lt;$AO$7:$AO$2042)*(AO108&gt;$AN$7:$AN$2042))*(ROW($AW$7:$AW$2042)&lt;&gt;ROW(AW108)))&gt;0,"Cruzado","Sin cruce")))</f>
        <v>Sin cruce</v>
      </c>
    </row>
    <row r="109" spans="2:50" s="6" customFormat="1" ht="19.8" hidden="1" customHeight="1" x14ac:dyDescent="0.25">
      <c r="B109" s="494" t="s">
        <v>314</v>
      </c>
      <c r="C109" s="369" t="s">
        <v>968</v>
      </c>
      <c r="D109" s="369">
        <v>20261</v>
      </c>
      <c r="E109" s="373" t="s">
        <v>276</v>
      </c>
      <c r="F109" s="370" t="s">
        <v>291</v>
      </c>
      <c r="G109" s="373" t="s">
        <v>285</v>
      </c>
      <c r="H109" s="373">
        <v>4</v>
      </c>
      <c r="I109" s="373" t="s">
        <v>607</v>
      </c>
      <c r="J109" s="373" t="s">
        <v>287</v>
      </c>
      <c r="K109" s="194" t="s">
        <v>604</v>
      </c>
      <c r="L109" s="364" t="s">
        <v>605</v>
      </c>
      <c r="M109" s="364" t="s">
        <v>324</v>
      </c>
      <c r="N109" s="364" t="s">
        <v>318</v>
      </c>
      <c r="O109" s="373" t="s">
        <v>315</v>
      </c>
      <c r="P109" s="364">
        <v>0</v>
      </c>
      <c r="Q109" s="364">
        <v>4</v>
      </c>
      <c r="R109" s="369">
        <v>4</v>
      </c>
      <c r="S109" s="364">
        <v>4</v>
      </c>
      <c r="T109" s="8"/>
      <c r="U109" s="374">
        <v>25</v>
      </c>
      <c r="V109" s="370">
        <v>45228093</v>
      </c>
      <c r="W109" s="373" t="s">
        <v>107</v>
      </c>
      <c r="X109" s="364" t="s">
        <v>315</v>
      </c>
      <c r="Y109" s="364"/>
      <c r="Z109" s="364"/>
      <c r="AA109" s="364"/>
      <c r="AB109" s="370"/>
      <c r="AC109" s="364"/>
      <c r="AD109" s="364" t="s">
        <v>586</v>
      </c>
      <c r="AE109" s="370"/>
      <c r="AF109" s="370"/>
      <c r="AG109" s="370" t="s">
        <v>301</v>
      </c>
      <c r="AH109" s="364">
        <v>4</v>
      </c>
      <c r="AI109" s="437">
        <v>11</v>
      </c>
      <c r="AJ109" s="437">
        <v>50</v>
      </c>
      <c r="AK109" s="437">
        <v>15</v>
      </c>
      <c r="AL109" s="437">
        <v>10</v>
      </c>
      <c r="AM109" s="22">
        <f t="shared" si="32"/>
        <v>4</v>
      </c>
      <c r="AN109" s="104">
        <f t="shared" si="34"/>
        <v>0.49305555555555552</v>
      </c>
      <c r="AO109" s="104">
        <f t="shared" si="35"/>
        <v>0.63194444444444442</v>
      </c>
      <c r="AP109" s="22" t="str" cm="1">
        <f t="array" ref="AP109">IF(W109="","",IF(SUMPRODUCT((W109=$W$7:$W$2042)*(AH109=$AH$7:$AH$2042)*(AN109=$AN$7:$AN$2042)*(AO109=$AO$7:$AO$2042)*(ROW($W$7:$W$2042)&lt;&gt;ROW(W109))*((R109=0)*($R$7:$R$2042&gt;0)+(R109&gt;0)*($R$7:$R$2042=0)))&gt;0,"SALONES UNIDOS",IF(SUMPRODUCT((W109=$W$7:$W$2042)*(AH109=$AH$7:$AH$2042)*((AN109&lt;$AO$7:$AO$2042)*(AO109&gt;$AN$7:$AN$2042))*(ROW($W$7:$W$2042)&lt;&gt;ROW(W109)))&gt;0,"Cruzado","Sin cruce")))</f>
        <v>Sin cruce</v>
      </c>
      <c r="AQ109" s="22"/>
      <c r="AR109" s="22"/>
      <c r="AS109" s="104">
        <f t="shared" ref="AS109:AS110" si="51">AN109</f>
        <v>0.49305555555555552</v>
      </c>
      <c r="AT109" s="104">
        <f t="shared" ref="AT109:AT110" si="52">AO109</f>
        <v>0.63194444444444442</v>
      </c>
      <c r="AU109" s="358" t="str" cm="1">
        <f t="array" ref="AU109">IF(AB109="","",IF(SUMPRODUCT((AB109=$AB$7:$AB$511)*(AH109=$AH$7:$AH$511)*(AQ109=$AQ$7:$AQ$511)*(AR109=$AR$7:$AR$511)*(ROW($AB$7:$AB$511)&lt;&gt;ROW(AB109))*((R109=0)*($R$7:$R$511&gt;0)+(R109&gt;0)*($R$7:$R$511=0)))&gt;0,"SALONES UNIDOS",IF(SUMPRODUCT((AB109=$AB$7:$AB$511)*(AH109=$AH$7:$AH$511)*((AQ109&lt;$AR$7:$AR$511)*(AR109&gt;$AQ$7:$AQ$511))*(ROW($AB$7:$AB$511)&lt;&gt;ROW(AB109)))&gt;0,"Cruzado","Sin cruce")))</f>
        <v/>
      </c>
      <c r="AV109" s="358" t="str" cm="1">
        <f t="array" ref="AV109">IF(AD109="","",IF(SUMPRODUCT((AD109=$AD$7:$AD$511)*(AH109=$AH$7:$AH$511)*(AS109=$AS$7:$AS$511)*(AT109=$AT$7:$AT$511)*(ROW($AD$7:$AD$511)&lt;&gt;ROW(AD109))*((R109=0)*($R$7:$R$511&gt;0)+(R109&gt;0)*($R$7:$R$511=0)))&gt;0,"SALONES UNIDOS",IF(SUMPRODUCT((AD109=$AD$7:$AD$511)*(AH109=$AH$7:$AH$511)*((AS109&lt;$AT$7:$AT$511)*(AT109&gt;$AS$7:$AS$511))*(ROW($AD$7:$AD$511)&lt;&gt;ROW(AD109)))&gt;0,"Cruzado","Sin cruce")))</f>
        <v>Sin cruce</v>
      </c>
      <c r="AW109" s="104" t="str">
        <f t="shared" si="33"/>
        <v>EN4FILIALX</v>
      </c>
      <c r="AX109" s="104" t="str" cm="1">
        <f t="array" ref="AX109">IF(AW109="","",IF(SUMPRODUCT((AW109=$AW$7:$AW$2042)*(AH109=$AH$7:$AH$2042)*(AN109=$AN$7:$AN$2042)*(AO109=$AO$7:$AO$2042)*(ROW($AW$7:$AW$2042)&lt;&gt;ROW(AW109))*((R109=0)*($R$7:$R$2042&gt;0)+(R109&gt;0)*($R$7:$R$2042=0)))&gt;0,"SALONES UNIDOS",IF(SUMPRODUCT((AW109=$AW$7:$AW$2042)*(AH109=$AH$7:$AH$2042)*((AN109&lt;$AO$7:$AO$2042)*(AO109&gt;$AN$7:$AN$2042))*(ROW($AW$7:$AW$2042)&lt;&gt;ROW(AW109)))&gt;0,"Cruzado","Sin cruce")))</f>
        <v>Sin cruce</v>
      </c>
    </row>
    <row r="110" spans="2:50" s="6" customFormat="1" ht="19.8" hidden="1" customHeight="1" x14ac:dyDescent="0.25">
      <c r="B110" s="494" t="s">
        <v>314</v>
      </c>
      <c r="C110" s="369" t="s">
        <v>968</v>
      </c>
      <c r="D110" s="369">
        <v>20261</v>
      </c>
      <c r="E110" s="373" t="s">
        <v>276</v>
      </c>
      <c r="F110" s="370" t="s">
        <v>291</v>
      </c>
      <c r="G110" s="373" t="s">
        <v>285</v>
      </c>
      <c r="H110" s="373">
        <v>4</v>
      </c>
      <c r="I110" s="373" t="s">
        <v>608</v>
      </c>
      <c r="J110" s="373" t="s">
        <v>287</v>
      </c>
      <c r="K110" s="194" t="s">
        <v>604</v>
      </c>
      <c r="L110" s="364" t="s">
        <v>605</v>
      </c>
      <c r="M110" s="364" t="s">
        <v>324</v>
      </c>
      <c r="N110" s="364" t="s">
        <v>318</v>
      </c>
      <c r="O110" s="373" t="s">
        <v>315</v>
      </c>
      <c r="P110" s="364">
        <v>0</v>
      </c>
      <c r="Q110" s="364">
        <v>4</v>
      </c>
      <c r="R110" s="369">
        <v>4</v>
      </c>
      <c r="S110" s="364">
        <v>4</v>
      </c>
      <c r="T110" s="8"/>
      <c r="U110" s="374">
        <v>25</v>
      </c>
      <c r="V110" s="370">
        <v>45228093</v>
      </c>
      <c r="W110" s="373" t="s">
        <v>107</v>
      </c>
      <c r="X110" s="364" t="s">
        <v>315</v>
      </c>
      <c r="Y110" s="364"/>
      <c r="Z110" s="364"/>
      <c r="AA110" s="364"/>
      <c r="AB110" s="370"/>
      <c r="AC110" s="364"/>
      <c r="AD110" s="364" t="s">
        <v>586</v>
      </c>
      <c r="AE110" s="370"/>
      <c r="AF110" s="370"/>
      <c r="AG110" s="370" t="s">
        <v>301</v>
      </c>
      <c r="AH110" s="364">
        <v>4</v>
      </c>
      <c r="AI110" s="437">
        <v>15</v>
      </c>
      <c r="AJ110" s="437">
        <v>10</v>
      </c>
      <c r="AK110" s="437">
        <v>18</v>
      </c>
      <c r="AL110" s="437">
        <v>30</v>
      </c>
      <c r="AM110" s="22">
        <f t="shared" si="32"/>
        <v>4</v>
      </c>
      <c r="AN110" s="104">
        <f t="shared" si="34"/>
        <v>0.63194444444444442</v>
      </c>
      <c r="AO110" s="104">
        <f t="shared" si="35"/>
        <v>0.77083333333333337</v>
      </c>
      <c r="AP110" s="22" t="str" cm="1">
        <f t="array" ref="AP110">IF(W110="","",IF(SUMPRODUCT((W110=$W$7:$W$2042)*(AH110=$AH$7:$AH$2042)*(AN110=$AN$7:$AN$2042)*(AO110=$AO$7:$AO$2042)*(ROW($W$7:$W$2042)&lt;&gt;ROW(W110))*((R110=0)*($R$7:$R$2042&gt;0)+(R110&gt;0)*($R$7:$R$2042=0)))&gt;0,"SALONES UNIDOS",IF(SUMPRODUCT((W110=$W$7:$W$2042)*(AH110=$AH$7:$AH$2042)*((AN110&lt;$AO$7:$AO$2042)*(AO110&gt;$AN$7:$AN$2042))*(ROW($W$7:$W$2042)&lt;&gt;ROW(W110)))&gt;0,"Cruzado","Sin cruce")))</f>
        <v>Sin cruce</v>
      </c>
      <c r="AQ110" s="22"/>
      <c r="AR110" s="22"/>
      <c r="AS110" s="104">
        <f t="shared" si="51"/>
        <v>0.63194444444444442</v>
      </c>
      <c r="AT110" s="104">
        <f t="shared" si="52"/>
        <v>0.77083333333333337</v>
      </c>
      <c r="AU110" s="358" t="str" cm="1">
        <f t="array" ref="AU110">IF(AB110="","",IF(SUMPRODUCT((AB110=$AB$7:$AB$511)*(AH110=$AH$7:$AH$511)*(AQ110=$AQ$7:$AQ$511)*(AR110=$AR$7:$AR$511)*(ROW($AB$7:$AB$511)&lt;&gt;ROW(AB110))*((R110=0)*($R$7:$R$511&gt;0)+(R110&gt;0)*($R$7:$R$511=0)))&gt;0,"SALONES UNIDOS",IF(SUMPRODUCT((AB110=$AB$7:$AB$511)*(AH110=$AH$7:$AH$511)*((AQ110&lt;$AR$7:$AR$511)*(AR110&gt;$AQ$7:$AQ$511))*(ROW($AB$7:$AB$511)&lt;&gt;ROW(AB110)))&gt;0,"Cruzado","Sin cruce")))</f>
        <v/>
      </c>
      <c r="AV110" s="358" t="str" cm="1">
        <f t="array" ref="AV110">IF(AD110="","",IF(SUMPRODUCT((AD110=$AD$7:$AD$511)*(AH110=$AH$7:$AH$511)*(AS110=$AS$7:$AS$511)*(AT110=$AT$7:$AT$511)*(ROW($AD$7:$AD$511)&lt;&gt;ROW(AD110))*((R110=0)*($R$7:$R$511&gt;0)+(R110&gt;0)*($R$7:$R$511=0)))&gt;0,"SALONES UNIDOS",IF(SUMPRODUCT((AD110=$AD$7:$AD$511)*(AH110=$AH$7:$AH$511)*((AS110&lt;$AT$7:$AT$511)*(AT110&gt;$AS$7:$AS$511))*(ROW($AD$7:$AD$511)&lt;&gt;ROW(AD110)))&gt;0,"Cruzado","Sin cruce")))</f>
        <v>Sin cruce</v>
      </c>
      <c r="AW110" s="104" t="str">
        <f t="shared" si="33"/>
        <v>EN4FILIALX</v>
      </c>
      <c r="AX110" s="104" t="str" cm="1">
        <f t="array" ref="AX110">IF(AW110="","",IF(SUMPRODUCT((AW110=$AW$7:$AW$2042)*(AH110=$AH$7:$AH$2042)*(AN110=$AN$7:$AN$2042)*(AO110=$AO$7:$AO$2042)*(ROW($AW$7:$AW$2042)&lt;&gt;ROW(AW110))*((R110=0)*($R$7:$R$2042&gt;0)+(R110&gt;0)*($R$7:$R$2042=0)))&gt;0,"SALONES UNIDOS",IF(SUMPRODUCT((AW110=$AW$7:$AW$2042)*(AH110=$AH$7:$AH$2042)*((AN110&lt;$AO$7:$AO$2042)*(AO110&gt;$AN$7:$AN$2042))*(ROW($AW$7:$AW$2042)&lt;&gt;ROW(AW110)))&gt;0,"Cruzado","Sin cruce")))</f>
        <v>Sin cruce</v>
      </c>
    </row>
    <row r="111" spans="2:50" s="6" customFormat="1" ht="19.8" hidden="1" customHeight="1" x14ac:dyDescent="0.25">
      <c r="B111" s="494" t="s">
        <v>314</v>
      </c>
      <c r="C111" s="369" t="s">
        <v>968</v>
      </c>
      <c r="D111" s="369">
        <v>20261</v>
      </c>
      <c r="E111" s="373" t="s">
        <v>276</v>
      </c>
      <c r="F111" s="370" t="s">
        <v>291</v>
      </c>
      <c r="G111" s="373" t="s">
        <v>285</v>
      </c>
      <c r="H111" s="373">
        <v>5</v>
      </c>
      <c r="I111" s="373" t="s">
        <v>278</v>
      </c>
      <c r="J111" s="373" t="s">
        <v>278</v>
      </c>
      <c r="K111" s="194" t="s">
        <v>609</v>
      </c>
      <c r="L111" s="364" t="s">
        <v>610</v>
      </c>
      <c r="M111" s="364" t="s">
        <v>324</v>
      </c>
      <c r="N111" s="364" t="s">
        <v>318</v>
      </c>
      <c r="O111" s="373" t="s">
        <v>315</v>
      </c>
      <c r="P111" s="364">
        <v>2</v>
      </c>
      <c r="Q111" s="364">
        <v>2</v>
      </c>
      <c r="R111" s="369">
        <v>4</v>
      </c>
      <c r="S111" s="364">
        <v>3</v>
      </c>
      <c r="T111" s="8"/>
      <c r="U111" s="374">
        <v>35</v>
      </c>
      <c r="V111" s="370">
        <v>72580385</v>
      </c>
      <c r="W111" s="373" t="s">
        <v>33</v>
      </c>
      <c r="X111" s="364" t="s">
        <v>315</v>
      </c>
      <c r="Y111" s="364"/>
      <c r="Z111" s="364"/>
      <c r="AA111" s="364"/>
      <c r="AB111" s="364" t="s">
        <v>582</v>
      </c>
      <c r="AC111" s="364"/>
      <c r="AD111" s="369"/>
      <c r="AE111" s="370"/>
      <c r="AF111" s="370"/>
      <c r="AG111" s="370" t="s">
        <v>319</v>
      </c>
      <c r="AH111" s="364">
        <v>3</v>
      </c>
      <c r="AI111" s="364">
        <v>11</v>
      </c>
      <c r="AJ111" s="364">
        <v>50</v>
      </c>
      <c r="AK111" s="364">
        <v>15</v>
      </c>
      <c r="AL111" s="364">
        <v>10</v>
      </c>
      <c r="AM111" s="22">
        <f t="shared" si="32"/>
        <v>4</v>
      </c>
      <c r="AN111" s="104">
        <f t="shared" si="34"/>
        <v>0.49305555555555552</v>
      </c>
      <c r="AO111" s="104">
        <f t="shared" si="35"/>
        <v>0.63194444444444442</v>
      </c>
      <c r="AP111" s="22" t="str" cm="1">
        <f t="array" ref="AP111">IF(W111="","",IF(SUMPRODUCT((W111=$W$7:$W$2042)*(AH111=$AH$7:$AH$2042)*(AN111=$AN$7:$AN$2042)*(AO111=$AO$7:$AO$2042)*(ROW($W$7:$W$2042)&lt;&gt;ROW(W111))*((R111=0)*($R$7:$R$2042&gt;0)+(R111&gt;0)*($R$7:$R$2042=0)))&gt;0,"SALONES UNIDOS",IF(SUMPRODUCT((W111=$W$7:$W$2042)*(AH111=$AH$7:$AH$2042)*((AN111&lt;$AO$7:$AO$2042)*(AO111&gt;$AN$7:$AN$2042))*(ROW($W$7:$W$2042)&lt;&gt;ROW(W111)))&gt;0,"Cruzado","Sin cruce")))</f>
        <v>Sin cruce</v>
      </c>
      <c r="AQ111" s="104">
        <f>AN111</f>
        <v>0.49305555555555552</v>
      </c>
      <c r="AR111" s="104">
        <f>AO111</f>
        <v>0.63194444444444442</v>
      </c>
      <c r="AS111" s="22"/>
      <c r="AT111" s="22"/>
      <c r="AU111" s="358" t="str" cm="1">
        <f t="array" ref="AU111">IF(AB111="","",IF(SUMPRODUCT((AB111=$AB$7:$AB$511)*(AH111=$AH$7:$AH$511)*(AQ111=$AQ$7:$AQ$511)*(AR111=$AR$7:$AR$511)*(ROW($AB$7:$AB$511)&lt;&gt;ROW(AB111))*((R111=0)*($R$7:$R$511&gt;0)+(R111&gt;0)*($R$7:$R$511=0)))&gt;0,"SALONES UNIDOS",IF(SUMPRODUCT((AB111=$AB$7:$AB$511)*(AH111=$AH$7:$AH$511)*((AQ111&lt;$AR$7:$AR$511)*(AR111&gt;$AQ$7:$AQ$511))*(ROW($AB$7:$AB$511)&lt;&gt;ROW(AB111)))&gt;0,"Cruzado","Sin cruce")))</f>
        <v>Sin cruce</v>
      </c>
      <c r="AV111" s="358" t="str" cm="1">
        <f t="array" ref="AV111">IF(AD111="","",IF(SUMPRODUCT((AD111=$AD$7:$AD$511)*(AH111=$AH$7:$AH$511)*(AS111=$AS$7:$AS$511)*(AT111=$AT$7:$AT$511)*(ROW($AD$7:$AD$511)&lt;&gt;ROW(AD111))*((R111=0)*($R$7:$R$511&gt;0)+(R111&gt;0)*($R$7:$R$511=0)))&gt;0,"SALONES UNIDOS",IF(SUMPRODUCT((AD111=$AD$7:$AD$511)*(AH111=$AH$7:$AH$511)*((AS111&lt;$AT$7:$AT$511)*(AT111&gt;$AS$7:$AS$511))*(ROW($AD$7:$AD$511)&lt;&gt;ROW(AD111)))&gt;0,"Cruzado","Sin cruce")))</f>
        <v/>
      </c>
      <c r="AW111" s="104" t="str">
        <f t="shared" si="33"/>
        <v>EN5FILIALA</v>
      </c>
      <c r="AX111" s="104" t="str" cm="1">
        <f t="array" ref="AX111">IF(AW111="","",IF(SUMPRODUCT((AW111=$AW$7:$AW$2042)*(AH111=$AH$7:$AH$2042)*(AN111=$AN$7:$AN$2042)*(AO111=$AO$7:$AO$2042)*(ROW($AW$7:$AW$2042)&lt;&gt;ROW(AW111))*((R111=0)*($R$7:$R$2042&gt;0)+(R111&gt;0)*($R$7:$R$2042=0)))&gt;0,"SALONES UNIDOS",IF(SUMPRODUCT((AW111=$AW$7:$AW$2042)*(AH111=$AH$7:$AH$2042)*((AN111&lt;$AO$7:$AO$2042)*(AO111&gt;$AN$7:$AN$2042))*(ROW($AW$7:$AW$2042)&lt;&gt;ROW(AW111)))&gt;0,"Cruzado","Sin cruce")))</f>
        <v>Sin cruce</v>
      </c>
    </row>
    <row r="112" spans="2:50" s="6" customFormat="1" ht="19.8" hidden="1" customHeight="1" x14ac:dyDescent="0.25">
      <c r="B112" s="494" t="s">
        <v>314</v>
      </c>
      <c r="C112" s="369" t="s">
        <v>968</v>
      </c>
      <c r="D112" s="369">
        <v>20261</v>
      </c>
      <c r="E112" s="373" t="s">
        <v>276</v>
      </c>
      <c r="F112" s="370" t="s">
        <v>291</v>
      </c>
      <c r="G112" s="373" t="s">
        <v>285</v>
      </c>
      <c r="H112" s="373">
        <v>5</v>
      </c>
      <c r="I112" s="373" t="s">
        <v>278</v>
      </c>
      <c r="J112" s="373" t="s">
        <v>278</v>
      </c>
      <c r="K112" s="194" t="s">
        <v>611</v>
      </c>
      <c r="L112" s="364" t="s">
        <v>612</v>
      </c>
      <c r="M112" s="364" t="s">
        <v>317</v>
      </c>
      <c r="N112" s="364" t="s">
        <v>318</v>
      </c>
      <c r="O112" s="370" t="s">
        <v>321</v>
      </c>
      <c r="P112" s="364">
        <v>2</v>
      </c>
      <c r="Q112" s="364">
        <v>4</v>
      </c>
      <c r="R112" s="369">
        <v>6</v>
      </c>
      <c r="S112" s="364">
        <v>4</v>
      </c>
      <c r="T112" s="8"/>
      <c r="U112" s="374">
        <v>35</v>
      </c>
      <c r="V112" s="370">
        <v>44995918</v>
      </c>
      <c r="W112" s="373" t="s">
        <v>162</v>
      </c>
      <c r="X112" s="372" t="s">
        <v>321</v>
      </c>
      <c r="Y112" s="364"/>
      <c r="Z112" s="364"/>
      <c r="AA112" s="364"/>
      <c r="AB112" s="370"/>
      <c r="AC112" s="370"/>
      <c r="AD112" s="369"/>
      <c r="AE112" s="370"/>
      <c r="AF112" s="370"/>
      <c r="AG112" s="370" t="s">
        <v>319</v>
      </c>
      <c r="AH112" s="364">
        <v>2</v>
      </c>
      <c r="AI112" s="364">
        <v>7</v>
      </c>
      <c r="AJ112" s="364">
        <v>40</v>
      </c>
      <c r="AK112" s="364">
        <v>12</v>
      </c>
      <c r="AL112" s="364">
        <v>40</v>
      </c>
      <c r="AM112" s="22">
        <f t="shared" si="32"/>
        <v>6</v>
      </c>
      <c r="AN112" s="104">
        <f t="shared" si="34"/>
        <v>0.31944444444444448</v>
      </c>
      <c r="AO112" s="104">
        <f t="shared" si="35"/>
        <v>0.52777777777777779</v>
      </c>
      <c r="AP112" s="22" t="str" cm="1">
        <f t="array" ref="AP112">IF(W112="","",IF(SUMPRODUCT((W112=$W$7:$W$2042)*(AH112=$AH$7:$AH$2042)*(AN112=$AN$7:$AN$2042)*(AO112=$AO$7:$AO$2042)*(ROW($W$7:$W$2042)&lt;&gt;ROW(W112))*((R112=0)*($R$7:$R$2042&gt;0)+(R112&gt;0)*($R$7:$R$2042=0)))&gt;0,"SALONES UNIDOS",IF(SUMPRODUCT((W112=$W$7:$W$2042)*(AH112=$AH$7:$AH$2042)*((AN112&lt;$AO$7:$AO$2042)*(AO112&gt;$AN$7:$AN$2042))*(ROW($W$7:$W$2042)&lt;&gt;ROW(W112)))&gt;0,"Cruzado","Sin cruce")))</f>
        <v>Sin cruce</v>
      </c>
      <c r="AQ112" s="104"/>
      <c r="AR112" s="104"/>
      <c r="AS112" s="22"/>
      <c r="AT112" s="22"/>
      <c r="AU112" s="358" t="str" cm="1">
        <f t="array" ref="AU112">IF(AB112="","",IF(SUMPRODUCT((AB112=$AB$7:$AB$511)*(AH112=$AH$7:$AH$511)*(AQ112=$AQ$7:$AQ$511)*(AR112=$AR$7:$AR$511)*(ROW($AB$7:$AB$511)&lt;&gt;ROW(AB112))*((R112=0)*($R$7:$R$511&gt;0)+(R112&gt;0)*($R$7:$R$511=0)))&gt;0,"SALONES UNIDOS",IF(SUMPRODUCT((AB112=$AB$7:$AB$511)*(AH112=$AH$7:$AH$511)*((AQ112&lt;$AR$7:$AR$511)*(AR112&gt;$AQ$7:$AQ$511))*(ROW($AB$7:$AB$511)&lt;&gt;ROW(AB112)))&gt;0,"Cruzado","Sin cruce")))</f>
        <v/>
      </c>
      <c r="AV112" s="358" t="str" cm="1">
        <f t="array" ref="AV112">IF(AD112="","",IF(SUMPRODUCT((AD112=$AD$7:$AD$511)*(AH112=$AH$7:$AH$511)*(AS112=$AS$7:$AS$511)*(AT112=$AT$7:$AT$511)*(ROW($AD$7:$AD$511)&lt;&gt;ROW(AD112))*((R112=0)*($R$7:$R$511&gt;0)+(R112&gt;0)*($R$7:$R$511=0)))&gt;0,"SALONES UNIDOS",IF(SUMPRODUCT((AD112=$AD$7:$AD$511)*(AH112=$AH$7:$AH$511)*((AS112&lt;$AT$7:$AT$511)*(AT112&gt;$AS$7:$AS$511))*(ROW($AD$7:$AD$511)&lt;&gt;ROW(AD112)))&gt;0,"Cruzado","Sin cruce")))</f>
        <v/>
      </c>
      <c r="AW112" s="104" t="str">
        <f t="shared" si="33"/>
        <v>EN5FILIALA</v>
      </c>
      <c r="AX112" s="104" t="str" cm="1">
        <f t="array" ref="AX112">IF(AW112="","",IF(SUMPRODUCT((AW112=$AW$7:$AW$2042)*(AH112=$AH$7:$AH$2042)*(AN112=$AN$7:$AN$2042)*(AO112=$AO$7:$AO$2042)*(ROW($AW$7:$AW$2042)&lt;&gt;ROW(AW112))*((R112=0)*($R$7:$R$2042&gt;0)+(R112&gt;0)*($R$7:$R$2042=0)))&gt;0,"SALONES UNIDOS",IF(SUMPRODUCT((AW112=$AW$7:$AW$2042)*(AH112=$AH$7:$AH$2042)*((AN112&lt;$AO$7:$AO$2042)*(AO112&gt;$AN$7:$AN$2042))*(ROW($AW$7:$AW$2042)&lt;&gt;ROW(AW112)))&gt;0,"Cruzado","Sin cruce")))</f>
        <v>Sin cruce</v>
      </c>
    </row>
    <row r="113" spans="2:50" s="6" customFormat="1" ht="19.8" hidden="1" customHeight="1" x14ac:dyDescent="0.25">
      <c r="B113" s="494" t="s">
        <v>314</v>
      </c>
      <c r="C113" s="369" t="s">
        <v>968</v>
      </c>
      <c r="D113" s="369">
        <v>20261</v>
      </c>
      <c r="E113" s="373" t="s">
        <v>276</v>
      </c>
      <c r="F113" s="370" t="s">
        <v>291</v>
      </c>
      <c r="G113" s="373" t="s">
        <v>285</v>
      </c>
      <c r="H113" s="373">
        <v>5</v>
      </c>
      <c r="I113" s="373" t="s">
        <v>278</v>
      </c>
      <c r="J113" s="373" t="s">
        <v>278</v>
      </c>
      <c r="K113" s="194" t="s">
        <v>613</v>
      </c>
      <c r="L113" s="364" t="s">
        <v>986</v>
      </c>
      <c r="M113" s="364" t="s">
        <v>317</v>
      </c>
      <c r="N113" s="364" t="s">
        <v>318</v>
      </c>
      <c r="O113" s="373" t="s">
        <v>315</v>
      </c>
      <c r="P113" s="364">
        <v>2</v>
      </c>
      <c r="Q113" s="364">
        <v>0</v>
      </c>
      <c r="R113" s="369">
        <v>2</v>
      </c>
      <c r="S113" s="364">
        <v>6</v>
      </c>
      <c r="T113" s="8"/>
      <c r="U113" s="374">
        <v>35</v>
      </c>
      <c r="V113" s="370">
        <v>44867656</v>
      </c>
      <c r="W113" s="373" t="s">
        <v>190</v>
      </c>
      <c r="X113" s="364" t="s">
        <v>315</v>
      </c>
      <c r="Y113" s="364"/>
      <c r="Z113" s="364"/>
      <c r="AA113" s="364"/>
      <c r="AB113" s="364" t="s">
        <v>582</v>
      </c>
      <c r="AC113" s="364"/>
      <c r="AD113" s="369"/>
      <c r="AE113" s="370"/>
      <c r="AF113" s="370"/>
      <c r="AG113" s="370" t="s">
        <v>559</v>
      </c>
      <c r="AH113" s="364">
        <v>4</v>
      </c>
      <c r="AI113" s="364">
        <v>7</v>
      </c>
      <c r="AJ113" s="364">
        <v>40</v>
      </c>
      <c r="AK113" s="364">
        <v>9</v>
      </c>
      <c r="AL113" s="364">
        <v>20</v>
      </c>
      <c r="AM113" s="22">
        <f t="shared" si="32"/>
        <v>2</v>
      </c>
      <c r="AN113" s="104">
        <f t="shared" si="34"/>
        <v>0.31944444444444448</v>
      </c>
      <c r="AO113" s="104">
        <f t="shared" si="35"/>
        <v>0.3888888888888889</v>
      </c>
      <c r="AP113" s="22" t="str" cm="1">
        <f t="array" ref="AP113">IF(W113="","",IF(SUMPRODUCT((W113=$W$7:$W$2042)*(AH113=$AH$7:$AH$2042)*(AN113=$AN$7:$AN$2042)*(AO113=$AO$7:$AO$2042)*(ROW($W$7:$W$2042)&lt;&gt;ROW(W113))*((R113=0)*($R$7:$R$2042&gt;0)+(R113&gt;0)*($R$7:$R$2042=0)))&gt;0,"SALONES UNIDOS",IF(SUMPRODUCT((W113=$W$7:$W$2042)*(AH113=$AH$7:$AH$2042)*((AN113&lt;$AO$7:$AO$2042)*(AO113&gt;$AN$7:$AN$2042))*(ROW($W$7:$W$2042)&lt;&gt;ROW(W113)))&gt;0,"Cruzado","Sin cruce")))</f>
        <v>Sin cruce</v>
      </c>
      <c r="AQ113" s="104">
        <f>AN113</f>
        <v>0.31944444444444448</v>
      </c>
      <c r="AR113" s="104">
        <f>AO113</f>
        <v>0.3888888888888889</v>
      </c>
      <c r="AS113" s="22"/>
      <c r="AT113" s="22"/>
      <c r="AU113" s="358" t="str" cm="1">
        <f t="array" ref="AU113">IF(AB113="","",IF(SUMPRODUCT((AB113=$AB$7:$AB$511)*(AH113=$AH$7:$AH$511)*(AQ113=$AQ$7:$AQ$511)*(AR113=$AR$7:$AR$511)*(ROW($AB$7:$AB$511)&lt;&gt;ROW(AB113))*((R113=0)*($R$7:$R$511&gt;0)+(R113&gt;0)*($R$7:$R$511=0)))&gt;0,"SALONES UNIDOS",IF(SUMPRODUCT((AB113=$AB$7:$AB$511)*(AH113=$AH$7:$AH$511)*((AQ113&lt;$AR$7:$AR$511)*(AR113&gt;$AQ$7:$AQ$511))*(ROW($AB$7:$AB$511)&lt;&gt;ROW(AB113)))&gt;0,"Cruzado","Sin cruce")))</f>
        <v>Sin cruce</v>
      </c>
      <c r="AV113" s="358" t="str" cm="1">
        <f t="array" ref="AV113">IF(AD113="","",IF(SUMPRODUCT((AD113=$AD$7:$AD$511)*(AH113=$AH$7:$AH$511)*(AS113=$AS$7:$AS$511)*(AT113=$AT$7:$AT$511)*(ROW($AD$7:$AD$511)&lt;&gt;ROW(AD113))*((R113=0)*($R$7:$R$511&gt;0)+(R113&gt;0)*($R$7:$R$511=0)))&gt;0,"SALONES UNIDOS",IF(SUMPRODUCT((AD113=$AD$7:$AD$511)*(AH113=$AH$7:$AH$511)*((AS113&lt;$AT$7:$AT$511)*(AT113&gt;$AS$7:$AS$511))*(ROW($AD$7:$AD$511)&lt;&gt;ROW(AD113)))&gt;0,"Cruzado","Sin cruce")))</f>
        <v/>
      </c>
      <c r="AW113" s="104" t="str">
        <f t="shared" si="33"/>
        <v>EN5FILIALA</v>
      </c>
      <c r="AX113" s="104" t="str" cm="1">
        <f t="array" ref="AX113">IF(AW113="","",IF(SUMPRODUCT((AW113=$AW$7:$AW$2042)*(AH113=$AH$7:$AH$2042)*(AN113=$AN$7:$AN$2042)*(AO113=$AO$7:$AO$2042)*(ROW($AW$7:$AW$2042)&lt;&gt;ROW(AW113))*((R113=0)*($R$7:$R$2042&gt;0)+(R113&gt;0)*($R$7:$R$2042=0)))&gt;0,"SALONES UNIDOS",IF(SUMPRODUCT((AW113=$AW$7:$AW$2042)*(AH113=$AH$7:$AH$2042)*((AN113&lt;$AO$7:$AO$2042)*(AO113&gt;$AN$7:$AN$2042))*(ROW($AW$7:$AW$2042)&lt;&gt;ROW(AW113)))&gt;0,"Cruzado","Sin cruce")))</f>
        <v>Sin cruce</v>
      </c>
    </row>
    <row r="114" spans="2:50" s="6" customFormat="1" ht="19.8" hidden="1" customHeight="1" x14ac:dyDescent="0.25">
      <c r="B114" s="494" t="s">
        <v>314</v>
      </c>
      <c r="C114" s="369" t="s">
        <v>968</v>
      </c>
      <c r="D114" s="369">
        <v>20261</v>
      </c>
      <c r="E114" s="373" t="s">
        <v>276</v>
      </c>
      <c r="F114" s="370" t="s">
        <v>291</v>
      </c>
      <c r="G114" s="373" t="s">
        <v>285</v>
      </c>
      <c r="H114" s="373">
        <v>5</v>
      </c>
      <c r="I114" s="373" t="s">
        <v>552</v>
      </c>
      <c r="J114" s="373" t="s">
        <v>278</v>
      </c>
      <c r="K114" s="194" t="s">
        <v>613</v>
      </c>
      <c r="L114" s="364" t="s">
        <v>986</v>
      </c>
      <c r="M114" s="364" t="s">
        <v>317</v>
      </c>
      <c r="N114" s="364" t="s">
        <v>318</v>
      </c>
      <c r="O114" s="373" t="s">
        <v>315</v>
      </c>
      <c r="P114" s="364">
        <v>0</v>
      </c>
      <c r="Q114" s="364">
        <v>2</v>
      </c>
      <c r="R114" s="369">
        <v>2</v>
      </c>
      <c r="S114" s="364">
        <v>6</v>
      </c>
      <c r="T114" s="8"/>
      <c r="U114" s="374">
        <v>17</v>
      </c>
      <c r="V114" s="370">
        <v>44867656</v>
      </c>
      <c r="W114" s="373" t="s">
        <v>190</v>
      </c>
      <c r="X114" s="364" t="s">
        <v>315</v>
      </c>
      <c r="Y114" s="364"/>
      <c r="Z114" s="364"/>
      <c r="AA114" s="364"/>
      <c r="AB114" s="370"/>
      <c r="AC114" s="364"/>
      <c r="AD114" s="364" t="s">
        <v>614</v>
      </c>
      <c r="AE114" s="370"/>
      <c r="AF114" s="370"/>
      <c r="AG114" s="370" t="s">
        <v>301</v>
      </c>
      <c r="AH114" s="364">
        <v>4</v>
      </c>
      <c r="AI114" s="364">
        <v>9</v>
      </c>
      <c r="AJ114" s="364">
        <v>20</v>
      </c>
      <c r="AK114" s="364">
        <v>11</v>
      </c>
      <c r="AL114" s="364">
        <v>0</v>
      </c>
      <c r="AM114" s="22">
        <f t="shared" si="32"/>
        <v>2</v>
      </c>
      <c r="AN114" s="104">
        <f t="shared" si="34"/>
        <v>0.3888888888888889</v>
      </c>
      <c r="AO114" s="104">
        <f t="shared" si="35"/>
        <v>0.45833333333333331</v>
      </c>
      <c r="AP114" s="22" t="str" cm="1">
        <f t="array" ref="AP114">IF(W114="","",IF(SUMPRODUCT((W114=$W$7:$W$2042)*(AH114=$AH$7:$AH$2042)*(AN114=$AN$7:$AN$2042)*(AO114=$AO$7:$AO$2042)*(ROW($W$7:$W$2042)&lt;&gt;ROW(W114))*((R114=0)*($R$7:$R$2042&gt;0)+(R114&gt;0)*($R$7:$R$2042=0)))&gt;0,"SALONES UNIDOS",IF(SUMPRODUCT((W114=$W$7:$W$2042)*(AH114=$AH$7:$AH$2042)*((AN114&lt;$AO$7:$AO$2042)*(AO114&gt;$AN$7:$AN$2042))*(ROW($W$7:$W$2042)&lt;&gt;ROW(W114)))&gt;0,"Cruzado","Sin cruce")))</f>
        <v>Sin cruce</v>
      </c>
      <c r="AQ114" s="22"/>
      <c r="AR114" s="22"/>
      <c r="AS114" s="104">
        <f t="shared" ref="AS114:AS115" si="53">AN114</f>
        <v>0.3888888888888889</v>
      </c>
      <c r="AT114" s="104">
        <f t="shared" ref="AT114:AT115" si="54">AO114</f>
        <v>0.45833333333333331</v>
      </c>
      <c r="AU114" s="358" t="str" cm="1">
        <f t="array" ref="AU114">IF(AB114="","",IF(SUMPRODUCT((AB114=$AB$7:$AB$511)*(AH114=$AH$7:$AH$511)*(AQ114=$AQ$7:$AQ$511)*(AR114=$AR$7:$AR$511)*(ROW($AB$7:$AB$511)&lt;&gt;ROW(AB114))*((R114=0)*($R$7:$R$511&gt;0)+(R114&gt;0)*($R$7:$R$511=0)))&gt;0,"SALONES UNIDOS",IF(SUMPRODUCT((AB114=$AB$7:$AB$511)*(AH114=$AH$7:$AH$511)*((AQ114&lt;$AR$7:$AR$511)*(AR114&gt;$AQ$7:$AQ$511))*(ROW($AB$7:$AB$511)&lt;&gt;ROW(AB114)))&gt;0,"Cruzado","Sin cruce")))</f>
        <v/>
      </c>
      <c r="AV114" s="358" t="str" cm="1">
        <f t="array" ref="AV114">IF(AD114="","",IF(SUMPRODUCT((AD114=$AD$7:$AD$511)*(AH114=$AH$7:$AH$511)*(AS114=$AS$7:$AS$511)*(AT114=$AT$7:$AT$511)*(ROW($AD$7:$AD$511)&lt;&gt;ROW(AD114))*((R114=0)*($R$7:$R$511&gt;0)+(R114&gt;0)*($R$7:$R$511=0)))&gt;0,"SALONES UNIDOS",IF(SUMPRODUCT((AD114=$AD$7:$AD$511)*(AH114=$AH$7:$AH$511)*((AS114&lt;$AT$7:$AT$511)*(AT114&gt;$AS$7:$AS$511))*(ROW($AD$7:$AD$511)&lt;&gt;ROW(AD114)))&gt;0,"Cruzado","Sin cruce")))</f>
        <v>Sin cruce</v>
      </c>
      <c r="AW114" s="104" t="str">
        <f t="shared" si="33"/>
        <v>EN5FILIALA</v>
      </c>
      <c r="AX114" s="104" t="str" cm="1">
        <f t="array" ref="AX114">IF(AW114="","",IF(SUMPRODUCT((AW114=$AW$7:$AW$2042)*(AH114=$AH$7:$AH$2042)*(AN114=$AN$7:$AN$2042)*(AO114=$AO$7:$AO$2042)*(ROW($AW$7:$AW$2042)&lt;&gt;ROW(AW114))*((R114=0)*($R$7:$R$2042&gt;0)+(R114&gt;0)*($R$7:$R$2042=0)))&gt;0,"SALONES UNIDOS",IF(SUMPRODUCT((AW114=$AW$7:$AW$2042)*(AH114=$AH$7:$AH$2042)*((AN114&lt;$AO$7:$AO$2042)*(AO114&gt;$AN$7:$AN$2042))*(ROW($AW$7:$AW$2042)&lt;&gt;ROW(AW114)))&gt;0,"Cruzado","Sin cruce")))</f>
        <v>Sin cruce</v>
      </c>
    </row>
    <row r="115" spans="2:50" s="6" customFormat="1" ht="19.8" hidden="1" customHeight="1" x14ac:dyDescent="0.25">
      <c r="B115" s="494" t="s">
        <v>314</v>
      </c>
      <c r="C115" s="369" t="s">
        <v>968</v>
      </c>
      <c r="D115" s="369">
        <v>20261</v>
      </c>
      <c r="E115" s="373" t="s">
        <v>276</v>
      </c>
      <c r="F115" s="370" t="s">
        <v>291</v>
      </c>
      <c r="G115" s="373" t="s">
        <v>285</v>
      </c>
      <c r="H115" s="373">
        <v>5</v>
      </c>
      <c r="I115" s="373" t="s">
        <v>560</v>
      </c>
      <c r="J115" s="373" t="s">
        <v>278</v>
      </c>
      <c r="K115" s="194" t="s">
        <v>613</v>
      </c>
      <c r="L115" s="364" t="s">
        <v>986</v>
      </c>
      <c r="M115" s="364" t="s">
        <v>317</v>
      </c>
      <c r="N115" s="364" t="s">
        <v>318</v>
      </c>
      <c r="O115" s="373" t="s">
        <v>315</v>
      </c>
      <c r="P115" s="364">
        <v>0</v>
      </c>
      <c r="Q115" s="364">
        <v>2</v>
      </c>
      <c r="R115" s="369">
        <v>2</v>
      </c>
      <c r="S115" s="364">
        <v>6</v>
      </c>
      <c r="T115" s="8"/>
      <c r="U115" s="374">
        <v>18</v>
      </c>
      <c r="V115" s="370">
        <v>44867656</v>
      </c>
      <c r="W115" s="373" t="s">
        <v>190</v>
      </c>
      <c r="X115" s="364" t="s">
        <v>315</v>
      </c>
      <c r="Y115" s="364"/>
      <c r="Z115" s="364"/>
      <c r="AA115" s="364"/>
      <c r="AB115" s="370"/>
      <c r="AC115" s="364"/>
      <c r="AD115" s="364" t="s">
        <v>614</v>
      </c>
      <c r="AE115" s="370"/>
      <c r="AF115" s="370"/>
      <c r="AG115" s="370" t="s">
        <v>301</v>
      </c>
      <c r="AH115" s="364">
        <v>4</v>
      </c>
      <c r="AI115" s="364">
        <v>11</v>
      </c>
      <c r="AJ115" s="364">
        <v>0</v>
      </c>
      <c r="AK115" s="364">
        <v>12</v>
      </c>
      <c r="AL115" s="364">
        <v>40</v>
      </c>
      <c r="AM115" s="22">
        <f t="shared" si="32"/>
        <v>2</v>
      </c>
      <c r="AN115" s="104">
        <f t="shared" si="34"/>
        <v>0.45833333333333331</v>
      </c>
      <c r="AO115" s="104">
        <f t="shared" si="35"/>
        <v>0.52777777777777779</v>
      </c>
      <c r="AP115" s="22" t="str" cm="1">
        <f t="array" ref="AP115">IF(W115="","",IF(SUMPRODUCT((W115=$W$7:$W$2042)*(AH115=$AH$7:$AH$2042)*(AN115=$AN$7:$AN$2042)*(AO115=$AO$7:$AO$2042)*(ROW($W$7:$W$2042)&lt;&gt;ROW(W115))*((R115=0)*($R$7:$R$2042&gt;0)+(R115&gt;0)*($R$7:$R$2042=0)))&gt;0,"SALONES UNIDOS",IF(SUMPRODUCT((W115=$W$7:$W$2042)*(AH115=$AH$7:$AH$2042)*((AN115&lt;$AO$7:$AO$2042)*(AO115&gt;$AN$7:$AN$2042))*(ROW($W$7:$W$2042)&lt;&gt;ROW(W115)))&gt;0,"Cruzado","Sin cruce")))</f>
        <v>Sin cruce</v>
      </c>
      <c r="AQ115" s="22"/>
      <c r="AR115" s="22"/>
      <c r="AS115" s="104">
        <f t="shared" si="53"/>
        <v>0.45833333333333331</v>
      </c>
      <c r="AT115" s="104">
        <f t="shared" si="54"/>
        <v>0.52777777777777779</v>
      </c>
      <c r="AU115" s="358" t="str" cm="1">
        <f t="array" ref="AU115">IF(AB115="","",IF(SUMPRODUCT((AB115=$AB$7:$AB$511)*(AH115=$AH$7:$AH$511)*(AQ115=$AQ$7:$AQ$511)*(AR115=$AR$7:$AR$511)*(ROW($AB$7:$AB$511)&lt;&gt;ROW(AB115))*((R115=0)*($R$7:$R$511&gt;0)+(R115&gt;0)*($R$7:$R$511=0)))&gt;0,"SALONES UNIDOS",IF(SUMPRODUCT((AB115=$AB$7:$AB$511)*(AH115=$AH$7:$AH$511)*((AQ115&lt;$AR$7:$AR$511)*(AR115&gt;$AQ$7:$AQ$511))*(ROW($AB$7:$AB$511)&lt;&gt;ROW(AB115)))&gt;0,"Cruzado","Sin cruce")))</f>
        <v/>
      </c>
      <c r="AV115" s="358" t="str" cm="1">
        <f t="array" ref="AV115">IF(AD115="","",IF(SUMPRODUCT((AD115=$AD$7:$AD$511)*(AH115=$AH$7:$AH$511)*(AS115=$AS$7:$AS$511)*(AT115=$AT$7:$AT$511)*(ROW($AD$7:$AD$511)&lt;&gt;ROW(AD115))*((R115=0)*($R$7:$R$511&gt;0)+(R115&gt;0)*($R$7:$R$511=0)))&gt;0,"SALONES UNIDOS",IF(SUMPRODUCT((AD115=$AD$7:$AD$511)*(AH115=$AH$7:$AH$511)*((AS115&lt;$AT$7:$AT$511)*(AT115&gt;$AS$7:$AS$511))*(ROW($AD$7:$AD$511)&lt;&gt;ROW(AD115)))&gt;0,"Cruzado","Sin cruce")))</f>
        <v>Sin cruce</v>
      </c>
      <c r="AW115" s="104" t="str">
        <f t="shared" si="33"/>
        <v>EN5FILIALA</v>
      </c>
      <c r="AX115" s="104" t="str" cm="1">
        <f t="array" ref="AX115">IF(AW115="","",IF(SUMPRODUCT((AW115=$AW$7:$AW$2042)*(AH115=$AH$7:$AH$2042)*(AN115=$AN$7:$AN$2042)*(AO115=$AO$7:$AO$2042)*(ROW($AW$7:$AW$2042)&lt;&gt;ROW(AW115))*((R115=0)*($R$7:$R$2042&gt;0)+(R115&gt;0)*($R$7:$R$2042=0)))&gt;0,"SALONES UNIDOS",IF(SUMPRODUCT((AW115=$AW$7:$AW$2042)*(AH115=$AH$7:$AH$2042)*((AN115&lt;$AO$7:$AO$2042)*(AO115&gt;$AN$7:$AN$2042))*(ROW($AW$7:$AW$2042)&lt;&gt;ROW(AW115)))&gt;0,"Cruzado","Sin cruce")))</f>
        <v>Sin cruce</v>
      </c>
    </row>
    <row r="116" spans="2:50" s="6" customFormat="1" ht="19.8" hidden="1" customHeight="1" x14ac:dyDescent="0.25">
      <c r="B116" s="494" t="s">
        <v>314</v>
      </c>
      <c r="C116" s="369" t="s">
        <v>968</v>
      </c>
      <c r="D116" s="369">
        <v>20261</v>
      </c>
      <c r="E116" s="373" t="s">
        <v>276</v>
      </c>
      <c r="F116" s="370" t="s">
        <v>291</v>
      </c>
      <c r="G116" s="373" t="s">
        <v>285</v>
      </c>
      <c r="H116" s="373">
        <v>5</v>
      </c>
      <c r="I116" s="373" t="s">
        <v>278</v>
      </c>
      <c r="J116" s="373" t="s">
        <v>278</v>
      </c>
      <c r="K116" s="194" t="s">
        <v>613</v>
      </c>
      <c r="L116" s="364" t="s">
        <v>986</v>
      </c>
      <c r="M116" s="364" t="s">
        <v>317</v>
      </c>
      <c r="N116" s="364" t="s">
        <v>318</v>
      </c>
      <c r="O116" s="373" t="s">
        <v>315</v>
      </c>
      <c r="P116" s="364">
        <v>0</v>
      </c>
      <c r="Q116" s="364">
        <v>6</v>
      </c>
      <c r="R116" s="369">
        <v>6</v>
      </c>
      <c r="S116" s="364">
        <v>6</v>
      </c>
      <c r="T116" s="8"/>
      <c r="U116" s="374">
        <v>35</v>
      </c>
      <c r="V116" s="370">
        <v>44867656</v>
      </c>
      <c r="W116" s="373" t="s">
        <v>190</v>
      </c>
      <c r="X116" s="364" t="s">
        <v>315</v>
      </c>
      <c r="Y116" s="364"/>
      <c r="Z116" s="364"/>
      <c r="AA116" s="364"/>
      <c r="AB116" s="364" t="s">
        <v>582</v>
      </c>
      <c r="AC116" s="364"/>
      <c r="AD116" s="369"/>
      <c r="AE116" s="370"/>
      <c r="AF116" s="370"/>
      <c r="AG116" s="370" t="s">
        <v>301</v>
      </c>
      <c r="AH116" s="364">
        <v>4</v>
      </c>
      <c r="AI116" s="364">
        <v>13</v>
      </c>
      <c r="AJ116" s="364">
        <v>30</v>
      </c>
      <c r="AK116" s="364">
        <v>18</v>
      </c>
      <c r="AL116" s="364">
        <v>30</v>
      </c>
      <c r="AM116" s="22">
        <f t="shared" si="32"/>
        <v>6</v>
      </c>
      <c r="AN116" s="104">
        <f t="shared" si="34"/>
        <v>0.5625</v>
      </c>
      <c r="AO116" s="104">
        <f t="shared" si="35"/>
        <v>0.77083333333333337</v>
      </c>
      <c r="AP116" s="22" t="str" cm="1">
        <f t="array" ref="AP116">IF(W116="","",IF(SUMPRODUCT((W116=$W$7:$W$2042)*(AH116=$AH$7:$AH$2042)*(AN116=$AN$7:$AN$2042)*(AO116=$AO$7:$AO$2042)*(ROW($W$7:$W$2042)&lt;&gt;ROW(W116))*((R116=0)*($R$7:$R$2042&gt;0)+(R116&gt;0)*($R$7:$R$2042=0)))&gt;0,"SALONES UNIDOS",IF(SUMPRODUCT((W116=$W$7:$W$2042)*(AH116=$AH$7:$AH$2042)*((AN116&lt;$AO$7:$AO$2042)*(AO116&gt;$AN$7:$AN$2042))*(ROW($W$7:$W$2042)&lt;&gt;ROW(W116)))&gt;0,"Cruzado","Sin cruce")))</f>
        <v>Sin cruce</v>
      </c>
      <c r="AQ116" s="104">
        <f t="shared" ref="AQ116:AR117" si="55">AN116</f>
        <v>0.5625</v>
      </c>
      <c r="AR116" s="104">
        <f t="shared" si="55"/>
        <v>0.77083333333333337</v>
      </c>
      <c r="AS116" s="22"/>
      <c r="AT116" s="22"/>
      <c r="AU116" s="358" t="str" cm="1">
        <f t="array" ref="AU116">IF(AB116="","",IF(SUMPRODUCT((AB116=$AB$7:$AB$511)*(AH116=$AH$7:$AH$511)*(AQ116=$AQ$7:$AQ$511)*(AR116=$AR$7:$AR$511)*(ROW($AB$7:$AB$511)&lt;&gt;ROW(AB116))*((R116=0)*($R$7:$R$511&gt;0)+(R116&gt;0)*($R$7:$R$511=0)))&gt;0,"SALONES UNIDOS",IF(SUMPRODUCT((AB116=$AB$7:$AB$511)*(AH116=$AH$7:$AH$511)*((AQ116&lt;$AR$7:$AR$511)*(AR116&gt;$AQ$7:$AQ$511))*(ROW($AB$7:$AB$511)&lt;&gt;ROW(AB116)))&gt;0,"Cruzado","Sin cruce")))</f>
        <v>Sin cruce</v>
      </c>
      <c r="AV116" s="358" t="str" cm="1">
        <f t="array" ref="AV116">IF(AD116="","",IF(SUMPRODUCT((AD116=$AD$7:$AD$511)*(AH116=$AH$7:$AH$511)*(AS116=$AS$7:$AS$511)*(AT116=$AT$7:$AT$511)*(ROW($AD$7:$AD$511)&lt;&gt;ROW(AD116))*((R116=0)*($R$7:$R$511&gt;0)+(R116&gt;0)*($R$7:$R$511=0)))&gt;0,"SALONES UNIDOS",IF(SUMPRODUCT((AD116=$AD$7:$AD$511)*(AH116=$AH$7:$AH$511)*((AS116&lt;$AT$7:$AT$511)*(AT116&gt;$AS$7:$AS$511))*(ROW($AD$7:$AD$511)&lt;&gt;ROW(AD116)))&gt;0,"Cruzado","Sin cruce")))</f>
        <v/>
      </c>
      <c r="AW116" s="104" t="str">
        <f t="shared" si="33"/>
        <v>EN5FILIALA</v>
      </c>
      <c r="AX116" s="104" t="str" cm="1">
        <f t="array" ref="AX116">IF(AW116="","",IF(SUMPRODUCT((AW116=$AW$7:$AW$2042)*(AH116=$AH$7:$AH$2042)*(AN116=$AN$7:$AN$2042)*(AO116=$AO$7:$AO$2042)*(ROW($AW$7:$AW$2042)&lt;&gt;ROW(AW116))*((R116=0)*($R$7:$R$2042&gt;0)+(R116&gt;0)*($R$7:$R$2042=0)))&gt;0,"SALONES UNIDOS",IF(SUMPRODUCT((AW116=$AW$7:$AW$2042)*(AH116=$AH$7:$AH$2042)*((AN116&lt;$AO$7:$AO$2042)*(AO116&gt;$AN$7:$AN$2042))*(ROW($AW$7:$AW$2042)&lt;&gt;ROW(AW116)))&gt;0,"Cruzado","Sin cruce")))</f>
        <v>Sin cruce</v>
      </c>
    </row>
    <row r="117" spans="2:50" s="6" customFormat="1" ht="19.8" hidden="1" customHeight="1" x14ac:dyDescent="0.25">
      <c r="B117" s="494" t="s">
        <v>314</v>
      </c>
      <c r="C117" s="369" t="s">
        <v>968</v>
      </c>
      <c r="D117" s="369">
        <v>20261</v>
      </c>
      <c r="E117" s="373" t="s">
        <v>276</v>
      </c>
      <c r="F117" s="370" t="s">
        <v>291</v>
      </c>
      <c r="G117" s="373" t="s">
        <v>285</v>
      </c>
      <c r="H117" s="373">
        <v>5</v>
      </c>
      <c r="I117" s="373" t="s">
        <v>278</v>
      </c>
      <c r="J117" s="373" t="s">
        <v>278</v>
      </c>
      <c r="K117" s="194" t="s">
        <v>615</v>
      </c>
      <c r="L117" s="364" t="s">
        <v>987</v>
      </c>
      <c r="M117" s="364" t="s">
        <v>317</v>
      </c>
      <c r="N117" s="364" t="s">
        <v>318</v>
      </c>
      <c r="O117" s="373" t="s">
        <v>315</v>
      </c>
      <c r="P117" s="364">
        <v>3</v>
      </c>
      <c r="Q117" s="364">
        <v>2</v>
      </c>
      <c r="R117" s="369">
        <v>5</v>
      </c>
      <c r="S117" s="364">
        <v>4</v>
      </c>
      <c r="T117" s="8"/>
      <c r="U117" s="374">
        <v>35</v>
      </c>
      <c r="V117" s="370">
        <v>21558762</v>
      </c>
      <c r="W117" s="373" t="s">
        <v>224</v>
      </c>
      <c r="X117" s="364" t="s">
        <v>315</v>
      </c>
      <c r="Y117" s="364"/>
      <c r="Z117" s="364"/>
      <c r="AA117" s="364"/>
      <c r="AB117" s="364" t="s">
        <v>582</v>
      </c>
      <c r="AC117" s="364"/>
      <c r="AD117" s="369"/>
      <c r="AE117" s="370"/>
      <c r="AF117" s="370"/>
      <c r="AG117" s="370" t="s">
        <v>319</v>
      </c>
      <c r="AH117" s="364">
        <v>1</v>
      </c>
      <c r="AI117" s="364">
        <v>7</v>
      </c>
      <c r="AJ117" s="364">
        <v>40</v>
      </c>
      <c r="AK117" s="364">
        <v>11</v>
      </c>
      <c r="AL117" s="364">
        <v>50</v>
      </c>
      <c r="AM117" s="22">
        <f t="shared" si="32"/>
        <v>5</v>
      </c>
      <c r="AN117" s="104">
        <f t="shared" si="34"/>
        <v>0.31944444444444448</v>
      </c>
      <c r="AO117" s="104">
        <f t="shared" si="35"/>
        <v>0.49305555555555552</v>
      </c>
      <c r="AP117" s="22" t="str" cm="1">
        <f t="array" ref="AP117">IF(W117="","",IF(SUMPRODUCT((W117=$W$7:$W$2042)*(AH117=$AH$7:$AH$2042)*(AN117=$AN$7:$AN$2042)*(AO117=$AO$7:$AO$2042)*(ROW($W$7:$W$2042)&lt;&gt;ROW(W117))*((R117=0)*($R$7:$R$2042&gt;0)+(R117&gt;0)*($R$7:$R$2042=0)))&gt;0,"SALONES UNIDOS",IF(SUMPRODUCT((W117=$W$7:$W$2042)*(AH117=$AH$7:$AH$2042)*((AN117&lt;$AO$7:$AO$2042)*(AO117&gt;$AN$7:$AN$2042))*(ROW($W$7:$W$2042)&lt;&gt;ROW(W117)))&gt;0,"Cruzado","Sin cruce")))</f>
        <v>Sin cruce</v>
      </c>
      <c r="AQ117" s="104">
        <f t="shared" si="55"/>
        <v>0.31944444444444448</v>
      </c>
      <c r="AR117" s="104">
        <f t="shared" si="55"/>
        <v>0.49305555555555552</v>
      </c>
      <c r="AS117" s="22"/>
      <c r="AT117" s="22"/>
      <c r="AU117" s="358" t="str" cm="1">
        <f t="array" ref="AU117">IF(AB117="","",IF(SUMPRODUCT((AB117=$AB$7:$AB$511)*(AH117=$AH$7:$AH$511)*(AQ117=$AQ$7:$AQ$511)*(AR117=$AR$7:$AR$511)*(ROW($AB$7:$AB$511)&lt;&gt;ROW(AB117))*((R117=0)*($R$7:$R$511&gt;0)+(R117&gt;0)*($R$7:$R$511=0)))&gt;0,"SALONES UNIDOS",IF(SUMPRODUCT((AB117=$AB$7:$AB$511)*(AH117=$AH$7:$AH$511)*((AQ117&lt;$AR$7:$AR$511)*(AR117&gt;$AQ$7:$AQ$511))*(ROW($AB$7:$AB$511)&lt;&gt;ROW(AB117)))&gt;0,"Cruzado","Sin cruce")))</f>
        <v>Sin cruce</v>
      </c>
      <c r="AV117" s="358" t="str" cm="1">
        <f t="array" ref="AV117">IF(AD117="","",IF(SUMPRODUCT((AD117=$AD$7:$AD$511)*(AH117=$AH$7:$AH$511)*(AS117=$AS$7:$AS$511)*(AT117=$AT$7:$AT$511)*(ROW($AD$7:$AD$511)&lt;&gt;ROW(AD117))*((R117=0)*($R$7:$R$511&gt;0)+(R117&gt;0)*($R$7:$R$511=0)))&gt;0,"SALONES UNIDOS",IF(SUMPRODUCT((AD117=$AD$7:$AD$511)*(AH117=$AH$7:$AH$511)*((AS117&lt;$AT$7:$AT$511)*(AT117&gt;$AS$7:$AS$511))*(ROW($AD$7:$AD$511)&lt;&gt;ROW(AD117)))&gt;0,"Cruzado","Sin cruce")))</f>
        <v/>
      </c>
      <c r="AW117" s="104" t="str">
        <f t="shared" si="33"/>
        <v>EN5FILIALA</v>
      </c>
      <c r="AX117" s="104" t="str" cm="1">
        <f t="array" ref="AX117">IF(AW117="","",IF(SUMPRODUCT((AW117=$AW$7:$AW$2042)*(AH117=$AH$7:$AH$2042)*(AN117=$AN$7:$AN$2042)*(AO117=$AO$7:$AO$2042)*(ROW($AW$7:$AW$2042)&lt;&gt;ROW(AW117))*((R117=0)*($R$7:$R$2042&gt;0)+(R117&gt;0)*($R$7:$R$2042=0)))&gt;0,"SALONES UNIDOS",IF(SUMPRODUCT((AW117=$AW$7:$AW$2042)*(AH117=$AH$7:$AH$2042)*((AN117&lt;$AO$7:$AO$2042)*(AO117&gt;$AN$7:$AN$2042))*(ROW($AW$7:$AW$2042)&lt;&gt;ROW(AW117)))&gt;0,"Cruzado","Sin cruce")))</f>
        <v>Sin cruce</v>
      </c>
    </row>
    <row r="118" spans="2:50" s="6" customFormat="1" ht="19.8" hidden="1" customHeight="1" x14ac:dyDescent="0.25">
      <c r="B118" s="494" t="s">
        <v>314</v>
      </c>
      <c r="C118" s="369" t="s">
        <v>968</v>
      </c>
      <c r="D118" s="369">
        <v>20261</v>
      </c>
      <c r="E118" s="373" t="s">
        <v>276</v>
      </c>
      <c r="F118" s="370" t="s">
        <v>291</v>
      </c>
      <c r="G118" s="373" t="s">
        <v>285</v>
      </c>
      <c r="H118" s="373">
        <v>5</v>
      </c>
      <c r="I118" s="373" t="s">
        <v>278</v>
      </c>
      <c r="J118" s="373" t="s">
        <v>278</v>
      </c>
      <c r="K118" s="194" t="s">
        <v>320</v>
      </c>
      <c r="L118" s="364" t="s">
        <v>988</v>
      </c>
      <c r="M118" s="364" t="s">
        <v>317</v>
      </c>
      <c r="N118" s="364" t="s">
        <v>318</v>
      </c>
      <c r="O118" s="370" t="s">
        <v>321</v>
      </c>
      <c r="P118" s="364">
        <v>2</v>
      </c>
      <c r="Q118" s="364">
        <v>2</v>
      </c>
      <c r="R118" s="369">
        <v>4</v>
      </c>
      <c r="S118" s="364">
        <v>3</v>
      </c>
      <c r="T118" s="8"/>
      <c r="U118" s="374">
        <v>35</v>
      </c>
      <c r="V118" s="370">
        <v>45629797</v>
      </c>
      <c r="W118" s="373" t="s">
        <v>167</v>
      </c>
      <c r="X118" s="372" t="s">
        <v>321</v>
      </c>
      <c r="Y118" s="364"/>
      <c r="Z118" s="364"/>
      <c r="AA118" s="364"/>
      <c r="AB118" s="370"/>
      <c r="AC118" s="370"/>
      <c r="AD118" s="369"/>
      <c r="AE118" s="370"/>
      <c r="AF118" s="370"/>
      <c r="AG118" s="370" t="s">
        <v>319</v>
      </c>
      <c r="AH118" s="364">
        <v>6</v>
      </c>
      <c r="AI118" s="364">
        <v>8</v>
      </c>
      <c r="AJ118" s="364">
        <v>30</v>
      </c>
      <c r="AK118" s="364">
        <v>11</v>
      </c>
      <c r="AL118" s="364">
        <v>50</v>
      </c>
      <c r="AM118" s="22">
        <f t="shared" si="32"/>
        <v>4</v>
      </c>
      <c r="AN118" s="104">
        <f t="shared" si="34"/>
        <v>0.35416666666666663</v>
      </c>
      <c r="AO118" s="104">
        <f t="shared" si="35"/>
        <v>0.49305555555555552</v>
      </c>
      <c r="AP118" s="22" t="str" cm="1">
        <f t="array" ref="AP118">IF(W118="","",IF(SUMPRODUCT((W118=$W$7:$W$2042)*(AH118=$AH$7:$AH$2042)*(AN118=$AN$7:$AN$2042)*(AO118=$AO$7:$AO$2042)*(ROW($W$7:$W$2042)&lt;&gt;ROW(W118))*((R118=0)*($R$7:$R$2042&gt;0)+(R118&gt;0)*($R$7:$R$2042=0)))&gt;0,"SALONES UNIDOS",IF(SUMPRODUCT((W118=$W$7:$W$2042)*(AH118=$AH$7:$AH$2042)*((AN118&lt;$AO$7:$AO$2042)*(AO118&gt;$AN$7:$AN$2042))*(ROW($W$7:$W$2042)&lt;&gt;ROW(W118)))&gt;0,"Cruzado","Sin cruce")))</f>
        <v>Sin cruce</v>
      </c>
      <c r="AQ118" s="104"/>
      <c r="AR118" s="104"/>
      <c r="AS118" s="22"/>
      <c r="AT118" s="22"/>
      <c r="AU118" s="358" t="str" cm="1">
        <f t="array" ref="AU118">IF(AB118="","",IF(SUMPRODUCT((AB118=$AB$7:$AB$511)*(AH118=$AH$7:$AH$511)*(AQ118=$AQ$7:$AQ$511)*(AR118=$AR$7:$AR$511)*(ROW($AB$7:$AB$511)&lt;&gt;ROW(AB118))*((R118=0)*($R$7:$R$511&gt;0)+(R118&gt;0)*($R$7:$R$511=0)))&gt;0,"SALONES UNIDOS",IF(SUMPRODUCT((AB118=$AB$7:$AB$511)*(AH118=$AH$7:$AH$511)*((AQ118&lt;$AR$7:$AR$511)*(AR118&gt;$AQ$7:$AQ$511))*(ROW($AB$7:$AB$511)&lt;&gt;ROW(AB118)))&gt;0,"Cruzado","Sin cruce")))</f>
        <v/>
      </c>
      <c r="AV118" s="358" t="str" cm="1">
        <f t="array" ref="AV118">IF(AD118="","",IF(SUMPRODUCT((AD118=$AD$7:$AD$511)*(AH118=$AH$7:$AH$511)*(AS118=$AS$7:$AS$511)*(AT118=$AT$7:$AT$511)*(ROW($AD$7:$AD$511)&lt;&gt;ROW(AD118))*((R118=0)*($R$7:$R$511&gt;0)+(R118&gt;0)*($R$7:$R$511=0)))&gt;0,"SALONES UNIDOS",IF(SUMPRODUCT((AD118=$AD$7:$AD$511)*(AH118=$AH$7:$AH$511)*((AS118&lt;$AT$7:$AT$511)*(AT118&gt;$AS$7:$AS$511))*(ROW($AD$7:$AD$511)&lt;&gt;ROW(AD118)))&gt;0,"Cruzado","Sin cruce")))</f>
        <v/>
      </c>
      <c r="AW118" s="104" t="str">
        <f t="shared" si="33"/>
        <v>EN5FILIALA</v>
      </c>
      <c r="AX118" s="104" t="str" cm="1">
        <f t="array" ref="AX118">IF(AW118="","",IF(SUMPRODUCT((AW118=$AW$7:$AW$2042)*(AH118=$AH$7:$AH$2042)*(AN118=$AN$7:$AN$2042)*(AO118=$AO$7:$AO$2042)*(ROW($AW$7:$AW$2042)&lt;&gt;ROW(AW118))*((R118=0)*($R$7:$R$2042&gt;0)+(R118&gt;0)*($R$7:$R$2042=0)))&gt;0,"SALONES UNIDOS",IF(SUMPRODUCT((AW118=$AW$7:$AW$2042)*(AH118=$AH$7:$AH$2042)*((AN118&lt;$AO$7:$AO$2042)*(AO118&gt;$AN$7:$AN$2042))*(ROW($AW$7:$AW$2042)&lt;&gt;ROW(AW118)))&gt;0,"Cruzado","Sin cruce")))</f>
        <v>Sin cruce</v>
      </c>
    </row>
    <row r="119" spans="2:50" s="6" customFormat="1" ht="19.8" hidden="1" customHeight="1" x14ac:dyDescent="0.25">
      <c r="B119" s="494" t="s">
        <v>314</v>
      </c>
      <c r="C119" s="369" t="s">
        <v>968</v>
      </c>
      <c r="D119" s="369">
        <v>20261</v>
      </c>
      <c r="E119" s="373" t="s">
        <v>276</v>
      </c>
      <c r="F119" s="370" t="s">
        <v>291</v>
      </c>
      <c r="G119" s="373" t="s">
        <v>285</v>
      </c>
      <c r="H119" s="373">
        <v>5</v>
      </c>
      <c r="I119" s="373" t="s">
        <v>278</v>
      </c>
      <c r="J119" s="373" t="s">
        <v>278</v>
      </c>
      <c r="K119" s="194" t="s">
        <v>616</v>
      </c>
      <c r="L119" s="364" t="s">
        <v>617</v>
      </c>
      <c r="M119" s="364" t="s">
        <v>317</v>
      </c>
      <c r="N119" s="364" t="s">
        <v>318</v>
      </c>
      <c r="O119" s="373" t="s">
        <v>315</v>
      </c>
      <c r="P119" s="364">
        <v>3</v>
      </c>
      <c r="Q119" s="364">
        <v>0</v>
      </c>
      <c r="R119" s="369">
        <v>3</v>
      </c>
      <c r="S119" s="364">
        <v>4</v>
      </c>
      <c r="T119" s="8"/>
      <c r="U119" s="374">
        <v>35</v>
      </c>
      <c r="V119" s="370">
        <v>21533395</v>
      </c>
      <c r="W119" s="373" t="s">
        <v>248</v>
      </c>
      <c r="X119" s="364" t="s">
        <v>315</v>
      </c>
      <c r="Y119" s="364"/>
      <c r="Z119" s="364"/>
      <c r="AA119" s="364"/>
      <c r="AB119" s="364" t="s">
        <v>582</v>
      </c>
      <c r="AC119" s="364"/>
      <c r="AD119" s="369"/>
      <c r="AE119" s="370"/>
      <c r="AF119" s="370"/>
      <c r="AG119" s="370" t="s">
        <v>559</v>
      </c>
      <c r="AH119" s="364">
        <v>1</v>
      </c>
      <c r="AI119" s="364">
        <v>14</v>
      </c>
      <c r="AJ119" s="364">
        <v>20</v>
      </c>
      <c r="AK119" s="364">
        <v>16</v>
      </c>
      <c r="AL119" s="364">
        <v>50</v>
      </c>
      <c r="AM119" s="22">
        <f t="shared" si="32"/>
        <v>3</v>
      </c>
      <c r="AN119" s="104">
        <f t="shared" si="34"/>
        <v>0.59722222222222221</v>
      </c>
      <c r="AO119" s="104">
        <f t="shared" si="35"/>
        <v>0.70138888888888884</v>
      </c>
      <c r="AP119" s="22" t="str" cm="1">
        <f t="array" ref="AP119">IF(W119="","",IF(SUMPRODUCT((W119=$W$7:$W$2042)*(AH119=$AH$7:$AH$2042)*(AN119=$AN$7:$AN$2042)*(AO119=$AO$7:$AO$2042)*(ROW($W$7:$W$2042)&lt;&gt;ROW(W119))*((R119=0)*($R$7:$R$2042&gt;0)+(R119&gt;0)*($R$7:$R$2042=0)))&gt;0,"SALONES UNIDOS",IF(SUMPRODUCT((W119=$W$7:$W$2042)*(AH119=$AH$7:$AH$2042)*((AN119&lt;$AO$7:$AO$2042)*(AO119&gt;$AN$7:$AN$2042))*(ROW($W$7:$W$2042)&lt;&gt;ROW(W119)))&gt;0,"Cruzado","Sin cruce")))</f>
        <v>Sin cruce</v>
      </c>
      <c r="AQ119" s="104">
        <f>AN119</f>
        <v>0.59722222222222221</v>
      </c>
      <c r="AR119" s="104">
        <f>AO119</f>
        <v>0.70138888888888884</v>
      </c>
      <c r="AS119" s="22"/>
      <c r="AT119" s="22"/>
      <c r="AU119" s="358" t="str" cm="1">
        <f t="array" ref="AU119">IF(AB119="","",IF(SUMPRODUCT((AB119=$AB$7:$AB$511)*(AH119=$AH$7:$AH$511)*(AQ119=$AQ$7:$AQ$511)*(AR119=$AR$7:$AR$511)*(ROW($AB$7:$AB$511)&lt;&gt;ROW(AB119))*((R119=0)*($R$7:$R$511&gt;0)+(R119&gt;0)*($R$7:$R$511=0)))&gt;0,"SALONES UNIDOS",IF(SUMPRODUCT((AB119=$AB$7:$AB$511)*(AH119=$AH$7:$AH$511)*((AQ119&lt;$AR$7:$AR$511)*(AR119&gt;$AQ$7:$AQ$511))*(ROW($AB$7:$AB$511)&lt;&gt;ROW(AB119)))&gt;0,"Cruzado","Sin cruce")))</f>
        <v>Sin cruce</v>
      </c>
      <c r="AV119" s="358" t="str" cm="1">
        <f t="array" ref="AV119">IF(AD119="","",IF(SUMPRODUCT((AD119=$AD$7:$AD$511)*(AH119=$AH$7:$AH$511)*(AS119=$AS$7:$AS$511)*(AT119=$AT$7:$AT$511)*(ROW($AD$7:$AD$511)&lt;&gt;ROW(AD119))*((R119=0)*($R$7:$R$511&gt;0)+(R119&gt;0)*($R$7:$R$511=0)))&gt;0,"SALONES UNIDOS",IF(SUMPRODUCT((AD119=$AD$7:$AD$511)*(AH119=$AH$7:$AH$511)*((AS119&lt;$AT$7:$AT$511)*(AT119&gt;$AS$7:$AS$511))*(ROW($AD$7:$AD$511)&lt;&gt;ROW(AD119)))&gt;0,"Cruzado","Sin cruce")))</f>
        <v/>
      </c>
      <c r="AW119" s="104" t="str">
        <f t="shared" si="33"/>
        <v>EN5FILIALA</v>
      </c>
      <c r="AX119" s="104" t="str" cm="1">
        <f t="array" ref="AX119">IF(AW119="","",IF(SUMPRODUCT((AW119=$AW$7:$AW$2042)*(AH119=$AH$7:$AH$2042)*(AN119=$AN$7:$AN$2042)*(AO119=$AO$7:$AO$2042)*(ROW($AW$7:$AW$2042)&lt;&gt;ROW(AW119))*((R119=0)*($R$7:$R$2042&gt;0)+(R119&gt;0)*($R$7:$R$2042=0)))&gt;0,"SALONES UNIDOS",IF(SUMPRODUCT((AW119=$AW$7:$AW$2042)*(AH119=$AH$7:$AH$2042)*((AN119&lt;$AO$7:$AO$2042)*(AO119&gt;$AN$7:$AN$2042))*(ROW($AW$7:$AW$2042)&lt;&gt;ROW(AW119)))&gt;0,"Cruzado","Sin cruce")))</f>
        <v>Sin cruce</v>
      </c>
    </row>
    <row r="120" spans="2:50" s="6" customFormat="1" ht="19.8" hidden="1" customHeight="1" x14ac:dyDescent="0.25">
      <c r="B120" s="494" t="s">
        <v>314</v>
      </c>
      <c r="C120" s="369" t="s">
        <v>968</v>
      </c>
      <c r="D120" s="369">
        <v>20261</v>
      </c>
      <c r="E120" s="373" t="s">
        <v>276</v>
      </c>
      <c r="F120" s="370" t="s">
        <v>291</v>
      </c>
      <c r="G120" s="373" t="s">
        <v>285</v>
      </c>
      <c r="H120" s="373">
        <v>5</v>
      </c>
      <c r="I120" s="373" t="s">
        <v>552</v>
      </c>
      <c r="J120" s="373" t="s">
        <v>278</v>
      </c>
      <c r="K120" s="194" t="s">
        <v>616</v>
      </c>
      <c r="L120" s="364" t="s">
        <v>617</v>
      </c>
      <c r="M120" s="364" t="s">
        <v>317</v>
      </c>
      <c r="N120" s="364" t="s">
        <v>318</v>
      </c>
      <c r="O120" s="373" t="s">
        <v>315</v>
      </c>
      <c r="P120" s="364">
        <v>0</v>
      </c>
      <c r="Q120" s="364">
        <v>2</v>
      </c>
      <c r="R120" s="369">
        <v>2</v>
      </c>
      <c r="S120" s="364">
        <v>4</v>
      </c>
      <c r="T120" s="8"/>
      <c r="U120" s="374">
        <v>17</v>
      </c>
      <c r="V120" s="370">
        <v>21533395</v>
      </c>
      <c r="W120" s="373" t="s">
        <v>248</v>
      </c>
      <c r="X120" s="364" t="s">
        <v>315</v>
      </c>
      <c r="Y120" s="364"/>
      <c r="Z120" s="364"/>
      <c r="AA120" s="364"/>
      <c r="AB120" s="370"/>
      <c r="AC120" s="364"/>
      <c r="AD120" s="364" t="s">
        <v>595</v>
      </c>
      <c r="AE120" s="370"/>
      <c r="AF120" s="370"/>
      <c r="AG120" s="370" t="s">
        <v>301</v>
      </c>
      <c r="AH120" s="364">
        <v>1</v>
      </c>
      <c r="AI120" s="364">
        <v>16</v>
      </c>
      <c r="AJ120" s="364">
        <v>50</v>
      </c>
      <c r="AK120" s="364">
        <v>18</v>
      </c>
      <c r="AL120" s="364">
        <v>30</v>
      </c>
      <c r="AM120" s="22">
        <f t="shared" si="32"/>
        <v>2</v>
      </c>
      <c r="AN120" s="104">
        <f t="shared" si="34"/>
        <v>0.70138888888888884</v>
      </c>
      <c r="AO120" s="104">
        <f t="shared" si="35"/>
        <v>0.77083333333333337</v>
      </c>
      <c r="AP120" s="22" t="str" cm="1">
        <f t="array" ref="AP120">IF(W120="","",IF(SUMPRODUCT((W120=$W$7:$W$2042)*(AH120=$AH$7:$AH$2042)*(AN120=$AN$7:$AN$2042)*(AO120=$AO$7:$AO$2042)*(ROW($W$7:$W$2042)&lt;&gt;ROW(W120))*((R120=0)*($R$7:$R$2042&gt;0)+(R120&gt;0)*($R$7:$R$2042=0)))&gt;0,"SALONES UNIDOS",IF(SUMPRODUCT((W120=$W$7:$W$2042)*(AH120=$AH$7:$AH$2042)*((AN120&lt;$AO$7:$AO$2042)*(AO120&gt;$AN$7:$AN$2042))*(ROW($W$7:$W$2042)&lt;&gt;ROW(W120)))&gt;0,"Cruzado","Sin cruce")))</f>
        <v>Sin cruce</v>
      </c>
      <c r="AQ120" s="22"/>
      <c r="AR120" s="22"/>
      <c r="AS120" s="104">
        <f t="shared" ref="AS120:AS121" si="56">AN120</f>
        <v>0.70138888888888884</v>
      </c>
      <c r="AT120" s="104">
        <f t="shared" ref="AT120:AT121" si="57">AO120</f>
        <v>0.77083333333333337</v>
      </c>
      <c r="AU120" s="358" t="str" cm="1">
        <f t="array" ref="AU120">IF(AB120="","",IF(SUMPRODUCT((AB120=$AB$7:$AB$511)*(AH120=$AH$7:$AH$511)*(AQ120=$AQ$7:$AQ$511)*(AR120=$AR$7:$AR$511)*(ROW($AB$7:$AB$511)&lt;&gt;ROW(AB120))*((R120=0)*($R$7:$R$511&gt;0)+(R120&gt;0)*($R$7:$R$511=0)))&gt;0,"SALONES UNIDOS",IF(SUMPRODUCT((AB120=$AB$7:$AB$511)*(AH120=$AH$7:$AH$511)*((AQ120&lt;$AR$7:$AR$511)*(AR120&gt;$AQ$7:$AQ$511))*(ROW($AB$7:$AB$511)&lt;&gt;ROW(AB120)))&gt;0,"Cruzado","Sin cruce")))</f>
        <v/>
      </c>
      <c r="AV120" s="358" t="str" cm="1">
        <f t="array" ref="AV120">IF(AD120="","",IF(SUMPRODUCT((AD120=$AD$7:$AD$511)*(AH120=$AH$7:$AH$511)*(AS120=$AS$7:$AS$511)*(AT120=$AT$7:$AT$511)*(ROW($AD$7:$AD$511)&lt;&gt;ROW(AD120))*((R120=0)*($R$7:$R$511&gt;0)+(R120&gt;0)*($R$7:$R$511=0)))&gt;0,"SALONES UNIDOS",IF(SUMPRODUCT((AD120=$AD$7:$AD$511)*(AH120=$AH$7:$AH$511)*((AS120&lt;$AT$7:$AT$511)*(AT120&gt;$AS$7:$AS$511))*(ROW($AD$7:$AD$511)&lt;&gt;ROW(AD120)))&gt;0,"Cruzado","Sin cruce")))</f>
        <v>Sin cruce</v>
      </c>
      <c r="AW120" s="104" t="str">
        <f t="shared" si="33"/>
        <v>EN5FILIALA</v>
      </c>
      <c r="AX120" s="104" t="str" cm="1">
        <f t="array" ref="AX120">IF(AW120="","",IF(SUMPRODUCT((AW120=$AW$7:$AW$2042)*(AH120=$AH$7:$AH$2042)*(AN120=$AN$7:$AN$2042)*(AO120=$AO$7:$AO$2042)*(ROW($AW$7:$AW$2042)&lt;&gt;ROW(AW120))*((R120=0)*($R$7:$R$2042&gt;0)+(R120&gt;0)*($R$7:$R$2042=0)))&gt;0,"SALONES UNIDOS",IF(SUMPRODUCT((AW120=$AW$7:$AW$2042)*(AH120=$AH$7:$AH$2042)*((AN120&lt;$AO$7:$AO$2042)*(AO120&gt;$AN$7:$AN$2042))*(ROW($AW$7:$AW$2042)&lt;&gt;ROW(AW120)))&gt;0,"Cruzado","Sin cruce")))</f>
        <v>Sin cruce</v>
      </c>
    </row>
    <row r="121" spans="2:50" s="6" customFormat="1" ht="19.8" hidden="1" customHeight="1" x14ac:dyDescent="0.25">
      <c r="B121" s="494" t="s">
        <v>314</v>
      </c>
      <c r="C121" s="369" t="s">
        <v>968</v>
      </c>
      <c r="D121" s="369">
        <v>20261</v>
      </c>
      <c r="E121" s="373" t="s">
        <v>276</v>
      </c>
      <c r="F121" s="370" t="s">
        <v>291</v>
      </c>
      <c r="G121" s="373" t="s">
        <v>285</v>
      </c>
      <c r="H121" s="373">
        <v>5</v>
      </c>
      <c r="I121" s="373" t="s">
        <v>560</v>
      </c>
      <c r="J121" s="373" t="s">
        <v>278</v>
      </c>
      <c r="K121" s="194" t="s">
        <v>616</v>
      </c>
      <c r="L121" s="364" t="s">
        <v>617</v>
      </c>
      <c r="M121" s="364" t="s">
        <v>317</v>
      </c>
      <c r="N121" s="364" t="s">
        <v>318</v>
      </c>
      <c r="O121" s="373" t="s">
        <v>315</v>
      </c>
      <c r="P121" s="364">
        <v>0</v>
      </c>
      <c r="Q121" s="364">
        <v>2</v>
      </c>
      <c r="R121" s="369">
        <v>2</v>
      </c>
      <c r="S121" s="364">
        <v>4</v>
      </c>
      <c r="T121" s="8"/>
      <c r="U121" s="374">
        <v>18</v>
      </c>
      <c r="V121" s="370">
        <v>21533395</v>
      </c>
      <c r="W121" s="373" t="s">
        <v>248</v>
      </c>
      <c r="X121" s="364" t="s">
        <v>315</v>
      </c>
      <c r="Y121" s="364"/>
      <c r="Z121" s="364"/>
      <c r="AA121" s="364"/>
      <c r="AB121" s="370"/>
      <c r="AC121" s="364"/>
      <c r="AD121" s="364" t="s">
        <v>595</v>
      </c>
      <c r="AE121" s="370"/>
      <c r="AF121" s="370"/>
      <c r="AG121" s="370" t="s">
        <v>301</v>
      </c>
      <c r="AH121" s="364">
        <v>1</v>
      </c>
      <c r="AI121" s="364">
        <v>19</v>
      </c>
      <c r="AJ121" s="364">
        <v>20</v>
      </c>
      <c r="AK121" s="364">
        <v>21</v>
      </c>
      <c r="AL121" s="364">
        <v>0</v>
      </c>
      <c r="AM121" s="22">
        <f t="shared" si="32"/>
        <v>2</v>
      </c>
      <c r="AN121" s="104">
        <f t="shared" si="34"/>
        <v>0.80555555555555547</v>
      </c>
      <c r="AO121" s="104">
        <f t="shared" si="35"/>
        <v>0.875</v>
      </c>
      <c r="AP121" s="22" t="str" cm="1">
        <f t="array" ref="AP121">IF(W121="","",IF(SUMPRODUCT((W121=$W$7:$W$2042)*(AH121=$AH$7:$AH$2042)*(AN121=$AN$7:$AN$2042)*(AO121=$AO$7:$AO$2042)*(ROW($W$7:$W$2042)&lt;&gt;ROW(W121))*((R121=0)*($R$7:$R$2042&gt;0)+(R121&gt;0)*($R$7:$R$2042=0)))&gt;0,"SALONES UNIDOS",IF(SUMPRODUCT((W121=$W$7:$W$2042)*(AH121=$AH$7:$AH$2042)*((AN121&lt;$AO$7:$AO$2042)*(AO121&gt;$AN$7:$AN$2042))*(ROW($W$7:$W$2042)&lt;&gt;ROW(W121)))&gt;0,"Cruzado","Sin cruce")))</f>
        <v>Sin cruce</v>
      </c>
      <c r="AQ121" s="22"/>
      <c r="AR121" s="22"/>
      <c r="AS121" s="104">
        <f t="shared" si="56"/>
        <v>0.80555555555555547</v>
      </c>
      <c r="AT121" s="104">
        <f t="shared" si="57"/>
        <v>0.875</v>
      </c>
      <c r="AU121" s="358" t="str" cm="1">
        <f t="array" ref="AU121">IF(AB121="","",IF(SUMPRODUCT((AB121=$AB$7:$AB$511)*(AH121=$AH$7:$AH$511)*(AQ121=$AQ$7:$AQ$511)*(AR121=$AR$7:$AR$511)*(ROW($AB$7:$AB$511)&lt;&gt;ROW(AB121))*((R121=0)*($R$7:$R$511&gt;0)+(R121&gt;0)*($R$7:$R$511=0)))&gt;0,"SALONES UNIDOS",IF(SUMPRODUCT((AB121=$AB$7:$AB$511)*(AH121=$AH$7:$AH$511)*((AQ121&lt;$AR$7:$AR$511)*(AR121&gt;$AQ$7:$AQ$511))*(ROW($AB$7:$AB$511)&lt;&gt;ROW(AB121)))&gt;0,"Cruzado","Sin cruce")))</f>
        <v/>
      </c>
      <c r="AV121" s="358" t="str" cm="1">
        <f t="array" ref="AV121">IF(AD121="","",IF(SUMPRODUCT((AD121=$AD$7:$AD$511)*(AH121=$AH$7:$AH$511)*(AS121=$AS$7:$AS$511)*(AT121=$AT$7:$AT$511)*(ROW($AD$7:$AD$511)&lt;&gt;ROW(AD121))*((R121=0)*($R$7:$R$511&gt;0)+(R121&gt;0)*($R$7:$R$511=0)))&gt;0,"SALONES UNIDOS",IF(SUMPRODUCT((AD121=$AD$7:$AD$511)*(AH121=$AH$7:$AH$511)*((AS121&lt;$AT$7:$AT$511)*(AT121&gt;$AS$7:$AS$511))*(ROW($AD$7:$AD$511)&lt;&gt;ROW(AD121)))&gt;0,"Cruzado","Sin cruce")))</f>
        <v>Sin cruce</v>
      </c>
      <c r="AW121" s="104" t="str">
        <f t="shared" si="33"/>
        <v>EN5FILIALA</v>
      </c>
      <c r="AX121" s="104" t="str" cm="1">
        <f t="array" ref="AX121">IF(AW121="","",IF(SUMPRODUCT((AW121=$AW$7:$AW$2042)*(AH121=$AH$7:$AH$2042)*(AN121=$AN$7:$AN$2042)*(AO121=$AO$7:$AO$2042)*(ROW($AW$7:$AW$2042)&lt;&gt;ROW(AW121))*((R121=0)*($R$7:$R$2042&gt;0)+(R121&gt;0)*($R$7:$R$2042=0)))&gt;0,"SALONES UNIDOS",IF(SUMPRODUCT((AW121=$AW$7:$AW$2042)*(AH121=$AH$7:$AH$2042)*((AN121&lt;$AO$7:$AO$2042)*(AO121&gt;$AN$7:$AN$2042))*(ROW($AW$7:$AW$2042)&lt;&gt;ROW(AW121)))&gt;0,"Cruzado","Sin cruce")))</f>
        <v>Sin cruce</v>
      </c>
    </row>
    <row r="122" spans="2:50" s="6" customFormat="1" ht="19.8" hidden="1" customHeight="1" x14ac:dyDescent="0.25">
      <c r="B122" s="494" t="s">
        <v>314</v>
      </c>
      <c r="C122" s="369" t="s">
        <v>968</v>
      </c>
      <c r="D122" s="369">
        <v>20261</v>
      </c>
      <c r="E122" s="373" t="s">
        <v>276</v>
      </c>
      <c r="F122" s="370" t="s">
        <v>291</v>
      </c>
      <c r="G122" s="373" t="s">
        <v>285</v>
      </c>
      <c r="H122" s="373">
        <v>5</v>
      </c>
      <c r="I122" s="373" t="s">
        <v>281</v>
      </c>
      <c r="J122" s="373" t="s">
        <v>281</v>
      </c>
      <c r="K122" s="194" t="s">
        <v>609</v>
      </c>
      <c r="L122" s="364" t="s">
        <v>610</v>
      </c>
      <c r="M122" s="364" t="s">
        <v>324</v>
      </c>
      <c r="N122" s="364" t="s">
        <v>318</v>
      </c>
      <c r="O122" s="373" t="s">
        <v>315</v>
      </c>
      <c r="P122" s="364">
        <v>2</v>
      </c>
      <c r="Q122" s="364">
        <v>2</v>
      </c>
      <c r="R122" s="369">
        <v>4</v>
      </c>
      <c r="S122" s="364">
        <v>3</v>
      </c>
      <c r="T122" s="8"/>
      <c r="U122" s="374">
        <v>35</v>
      </c>
      <c r="V122" s="370">
        <v>72580385</v>
      </c>
      <c r="W122" s="373" t="s">
        <v>33</v>
      </c>
      <c r="X122" s="364" t="s">
        <v>315</v>
      </c>
      <c r="Y122" s="364"/>
      <c r="Z122" s="364"/>
      <c r="AA122" s="364"/>
      <c r="AB122" s="364" t="s">
        <v>618</v>
      </c>
      <c r="AC122" s="364"/>
      <c r="AD122" s="369"/>
      <c r="AE122" s="370"/>
      <c r="AF122" s="370"/>
      <c r="AG122" s="370" t="s">
        <v>319</v>
      </c>
      <c r="AH122" s="364">
        <v>2</v>
      </c>
      <c r="AI122" s="364">
        <v>7</v>
      </c>
      <c r="AJ122" s="364">
        <v>40</v>
      </c>
      <c r="AK122" s="364">
        <v>11</v>
      </c>
      <c r="AL122" s="364">
        <v>0</v>
      </c>
      <c r="AM122" s="22">
        <f t="shared" si="32"/>
        <v>4</v>
      </c>
      <c r="AN122" s="104">
        <f t="shared" si="34"/>
        <v>0.31944444444444448</v>
      </c>
      <c r="AO122" s="104">
        <f t="shared" si="35"/>
        <v>0.45833333333333331</v>
      </c>
      <c r="AP122" s="22" t="str" cm="1">
        <f t="array" ref="AP122">IF(W122="","",IF(SUMPRODUCT((W122=$W$7:$W$2042)*(AH122=$AH$7:$AH$2042)*(AN122=$AN$7:$AN$2042)*(AO122=$AO$7:$AO$2042)*(ROW($W$7:$W$2042)&lt;&gt;ROW(W122))*((R122=0)*($R$7:$R$2042&gt;0)+(R122&gt;0)*($R$7:$R$2042=0)))&gt;0,"SALONES UNIDOS",IF(SUMPRODUCT((W122=$W$7:$W$2042)*(AH122=$AH$7:$AH$2042)*((AN122&lt;$AO$7:$AO$2042)*(AO122&gt;$AN$7:$AN$2042))*(ROW($W$7:$W$2042)&lt;&gt;ROW(W122)))&gt;0,"Cruzado","Sin cruce")))</f>
        <v>Sin cruce</v>
      </c>
      <c r="AQ122" s="104">
        <f>AN122</f>
        <v>0.31944444444444448</v>
      </c>
      <c r="AR122" s="104">
        <f>AO122</f>
        <v>0.45833333333333331</v>
      </c>
      <c r="AS122" s="22"/>
      <c r="AT122" s="22"/>
      <c r="AU122" s="358" t="str" cm="1">
        <f t="array" ref="AU122">IF(AB122="","",IF(SUMPRODUCT((AB122=$AB$7:$AB$511)*(AH122=$AH$7:$AH$511)*(AQ122=$AQ$7:$AQ$511)*(AR122=$AR$7:$AR$511)*(ROW($AB$7:$AB$511)&lt;&gt;ROW(AB122))*((R122=0)*($R$7:$R$511&gt;0)+(R122&gt;0)*($R$7:$R$511=0)))&gt;0,"SALONES UNIDOS",IF(SUMPRODUCT((AB122=$AB$7:$AB$511)*(AH122=$AH$7:$AH$511)*((AQ122&lt;$AR$7:$AR$511)*(AR122&gt;$AQ$7:$AQ$511))*(ROW($AB$7:$AB$511)&lt;&gt;ROW(AB122)))&gt;0,"Cruzado","Sin cruce")))</f>
        <v>Sin cruce</v>
      </c>
      <c r="AV122" s="358" t="str" cm="1">
        <f t="array" ref="AV122">IF(AD122="","",IF(SUMPRODUCT((AD122=$AD$7:$AD$511)*(AH122=$AH$7:$AH$511)*(AS122=$AS$7:$AS$511)*(AT122=$AT$7:$AT$511)*(ROW($AD$7:$AD$511)&lt;&gt;ROW(AD122))*((R122=0)*($R$7:$R$511&gt;0)+(R122&gt;0)*($R$7:$R$511=0)))&gt;0,"SALONES UNIDOS",IF(SUMPRODUCT((AD122=$AD$7:$AD$511)*(AH122=$AH$7:$AH$511)*((AS122&lt;$AT$7:$AT$511)*(AT122&gt;$AS$7:$AS$511))*(ROW($AD$7:$AD$511)&lt;&gt;ROW(AD122)))&gt;0,"Cruzado","Sin cruce")))</f>
        <v/>
      </c>
      <c r="AW122" s="104" t="str">
        <f t="shared" si="33"/>
        <v>EN5FILIALB</v>
      </c>
      <c r="AX122" s="104" t="str" cm="1">
        <f t="array" ref="AX122">IF(AW122="","",IF(SUMPRODUCT((AW122=$AW$7:$AW$2042)*(AH122=$AH$7:$AH$2042)*(AN122=$AN$7:$AN$2042)*(AO122=$AO$7:$AO$2042)*(ROW($AW$7:$AW$2042)&lt;&gt;ROW(AW122))*((R122=0)*($R$7:$R$2042&gt;0)+(R122&gt;0)*($R$7:$R$2042=0)))&gt;0,"SALONES UNIDOS",IF(SUMPRODUCT((AW122=$AW$7:$AW$2042)*(AH122=$AH$7:$AH$2042)*((AN122&lt;$AO$7:$AO$2042)*(AO122&gt;$AN$7:$AN$2042))*(ROW($AW$7:$AW$2042)&lt;&gt;ROW(AW122)))&gt;0,"Cruzado","Sin cruce")))</f>
        <v>Sin cruce</v>
      </c>
    </row>
    <row r="123" spans="2:50" s="6" customFormat="1" ht="19.8" hidden="1" customHeight="1" x14ac:dyDescent="0.25">
      <c r="B123" s="494" t="s">
        <v>314</v>
      </c>
      <c r="C123" s="369" t="s">
        <v>968</v>
      </c>
      <c r="D123" s="369">
        <v>20261</v>
      </c>
      <c r="E123" s="373" t="s">
        <v>276</v>
      </c>
      <c r="F123" s="370" t="s">
        <v>291</v>
      </c>
      <c r="G123" s="373" t="s">
        <v>285</v>
      </c>
      <c r="H123" s="373">
        <v>5</v>
      </c>
      <c r="I123" s="373" t="s">
        <v>281</v>
      </c>
      <c r="J123" s="373" t="s">
        <v>281</v>
      </c>
      <c r="K123" s="194" t="s">
        <v>611</v>
      </c>
      <c r="L123" s="364" t="s">
        <v>612</v>
      </c>
      <c r="M123" s="364" t="s">
        <v>317</v>
      </c>
      <c r="N123" s="364" t="s">
        <v>318</v>
      </c>
      <c r="O123" s="370" t="s">
        <v>321</v>
      </c>
      <c r="P123" s="364">
        <v>2</v>
      </c>
      <c r="Q123" s="364">
        <v>4</v>
      </c>
      <c r="R123" s="369">
        <v>6</v>
      </c>
      <c r="S123" s="364">
        <v>4</v>
      </c>
      <c r="T123" s="8"/>
      <c r="U123" s="374">
        <v>35</v>
      </c>
      <c r="V123" s="370">
        <v>44995918</v>
      </c>
      <c r="W123" s="373" t="s">
        <v>162</v>
      </c>
      <c r="X123" s="372" t="s">
        <v>321</v>
      </c>
      <c r="Y123" s="364"/>
      <c r="Z123" s="364"/>
      <c r="AA123" s="364"/>
      <c r="AB123" s="370"/>
      <c r="AC123" s="370"/>
      <c r="AD123" s="369"/>
      <c r="AE123" s="370"/>
      <c r="AF123" s="370"/>
      <c r="AG123" s="370" t="s">
        <v>319</v>
      </c>
      <c r="AH123" s="364">
        <v>4</v>
      </c>
      <c r="AI123" s="364">
        <v>7</v>
      </c>
      <c r="AJ123" s="364">
        <v>40</v>
      </c>
      <c r="AK123" s="364">
        <v>12</v>
      </c>
      <c r="AL123" s="364">
        <v>40</v>
      </c>
      <c r="AM123" s="22">
        <f t="shared" si="32"/>
        <v>6</v>
      </c>
      <c r="AN123" s="104">
        <f t="shared" si="34"/>
        <v>0.31944444444444448</v>
      </c>
      <c r="AO123" s="104">
        <f t="shared" si="35"/>
        <v>0.52777777777777779</v>
      </c>
      <c r="AP123" s="22" t="str" cm="1">
        <f t="array" ref="AP123">IF(W123="","",IF(SUMPRODUCT((W123=$W$7:$W$2042)*(AH123=$AH$7:$AH$2042)*(AN123=$AN$7:$AN$2042)*(AO123=$AO$7:$AO$2042)*(ROW($W$7:$W$2042)&lt;&gt;ROW(W123))*((R123=0)*($R$7:$R$2042&gt;0)+(R123&gt;0)*($R$7:$R$2042=0)))&gt;0,"SALONES UNIDOS",IF(SUMPRODUCT((W123=$W$7:$W$2042)*(AH123=$AH$7:$AH$2042)*((AN123&lt;$AO$7:$AO$2042)*(AO123&gt;$AN$7:$AN$2042))*(ROW($W$7:$W$2042)&lt;&gt;ROW(W123)))&gt;0,"Cruzado","Sin cruce")))</f>
        <v>Sin cruce</v>
      </c>
      <c r="AQ123" s="104"/>
      <c r="AR123" s="104"/>
      <c r="AS123" s="22"/>
      <c r="AT123" s="22"/>
      <c r="AU123" s="358" t="str" cm="1">
        <f t="array" ref="AU123">IF(AB123="","",IF(SUMPRODUCT((AB123=$AB$7:$AB$511)*(AH123=$AH$7:$AH$511)*(AQ123=$AQ$7:$AQ$511)*(AR123=$AR$7:$AR$511)*(ROW($AB$7:$AB$511)&lt;&gt;ROW(AB123))*((R123=0)*($R$7:$R$511&gt;0)+(R123&gt;0)*($R$7:$R$511=0)))&gt;0,"SALONES UNIDOS",IF(SUMPRODUCT((AB123=$AB$7:$AB$511)*(AH123=$AH$7:$AH$511)*((AQ123&lt;$AR$7:$AR$511)*(AR123&gt;$AQ$7:$AQ$511))*(ROW($AB$7:$AB$511)&lt;&gt;ROW(AB123)))&gt;0,"Cruzado","Sin cruce")))</f>
        <v/>
      </c>
      <c r="AV123" s="358" t="str" cm="1">
        <f t="array" ref="AV123">IF(AD123="","",IF(SUMPRODUCT((AD123=$AD$7:$AD$511)*(AH123=$AH$7:$AH$511)*(AS123=$AS$7:$AS$511)*(AT123=$AT$7:$AT$511)*(ROW($AD$7:$AD$511)&lt;&gt;ROW(AD123))*((R123=0)*($R$7:$R$511&gt;0)+(R123&gt;0)*($R$7:$R$511=0)))&gt;0,"SALONES UNIDOS",IF(SUMPRODUCT((AD123=$AD$7:$AD$511)*(AH123=$AH$7:$AH$511)*((AS123&lt;$AT$7:$AT$511)*(AT123&gt;$AS$7:$AS$511))*(ROW($AD$7:$AD$511)&lt;&gt;ROW(AD123)))&gt;0,"Cruzado","Sin cruce")))</f>
        <v/>
      </c>
      <c r="AW123" s="104" t="str">
        <f t="shared" si="33"/>
        <v>EN5FILIALB</v>
      </c>
      <c r="AX123" s="104" t="str" cm="1">
        <f t="array" ref="AX123">IF(AW123="","",IF(SUMPRODUCT((AW123=$AW$7:$AW$2042)*(AH123=$AH$7:$AH$2042)*(AN123=$AN$7:$AN$2042)*(AO123=$AO$7:$AO$2042)*(ROW($AW$7:$AW$2042)&lt;&gt;ROW(AW123))*((R123=0)*($R$7:$R$2042&gt;0)+(R123&gt;0)*($R$7:$R$2042=0)))&gt;0,"SALONES UNIDOS",IF(SUMPRODUCT((AW123=$AW$7:$AW$2042)*(AH123=$AH$7:$AH$2042)*((AN123&lt;$AO$7:$AO$2042)*(AO123&gt;$AN$7:$AN$2042))*(ROW($AW$7:$AW$2042)&lt;&gt;ROW(AW123)))&gt;0,"Cruzado","Sin cruce")))</f>
        <v>Sin cruce</v>
      </c>
    </row>
    <row r="124" spans="2:50" s="6" customFormat="1" ht="19.8" hidden="1" customHeight="1" x14ac:dyDescent="0.25">
      <c r="B124" s="494" t="s">
        <v>314</v>
      </c>
      <c r="C124" s="369" t="s">
        <v>968</v>
      </c>
      <c r="D124" s="369">
        <v>20261</v>
      </c>
      <c r="E124" s="373" t="s">
        <v>276</v>
      </c>
      <c r="F124" s="370" t="s">
        <v>291</v>
      </c>
      <c r="G124" s="373" t="s">
        <v>285</v>
      </c>
      <c r="H124" s="373">
        <v>5</v>
      </c>
      <c r="I124" s="373" t="s">
        <v>281</v>
      </c>
      <c r="J124" s="373" t="s">
        <v>281</v>
      </c>
      <c r="K124" s="194" t="s">
        <v>613</v>
      </c>
      <c r="L124" s="364" t="s">
        <v>986</v>
      </c>
      <c r="M124" s="364" t="s">
        <v>317</v>
      </c>
      <c r="N124" s="364" t="s">
        <v>318</v>
      </c>
      <c r="O124" s="373" t="s">
        <v>315</v>
      </c>
      <c r="P124" s="364">
        <v>2</v>
      </c>
      <c r="Q124" s="364">
        <v>0</v>
      </c>
      <c r="R124" s="369">
        <v>2</v>
      </c>
      <c r="S124" s="364">
        <v>6</v>
      </c>
      <c r="T124" s="8"/>
      <c r="U124" s="374">
        <v>35</v>
      </c>
      <c r="V124" s="370">
        <v>21529591</v>
      </c>
      <c r="W124" s="373" t="s">
        <v>88</v>
      </c>
      <c r="X124" s="364" t="s">
        <v>315</v>
      </c>
      <c r="Y124" s="364"/>
      <c r="Z124" s="364"/>
      <c r="AA124" s="364"/>
      <c r="AB124" s="364" t="s">
        <v>618</v>
      </c>
      <c r="AC124" s="364"/>
      <c r="AD124" s="369"/>
      <c r="AE124" s="370"/>
      <c r="AF124" s="370"/>
      <c r="AG124" s="370" t="s">
        <v>559</v>
      </c>
      <c r="AH124" s="364">
        <v>1</v>
      </c>
      <c r="AI124" s="364">
        <v>7</v>
      </c>
      <c r="AJ124" s="364">
        <v>40</v>
      </c>
      <c r="AK124" s="364">
        <v>9</v>
      </c>
      <c r="AL124" s="364">
        <v>20</v>
      </c>
      <c r="AM124" s="22">
        <f t="shared" si="32"/>
        <v>2</v>
      </c>
      <c r="AN124" s="104">
        <f t="shared" si="34"/>
        <v>0.31944444444444448</v>
      </c>
      <c r="AO124" s="104">
        <f t="shared" si="35"/>
        <v>0.3888888888888889</v>
      </c>
      <c r="AP124" s="22" t="str" cm="1">
        <f t="array" ref="AP124">IF(W124="","",IF(SUMPRODUCT((W124=$W$7:$W$2042)*(AH124=$AH$7:$AH$2042)*(AN124=$AN$7:$AN$2042)*(AO124=$AO$7:$AO$2042)*(ROW($W$7:$W$2042)&lt;&gt;ROW(W124))*((R124=0)*($R$7:$R$2042&gt;0)+(R124&gt;0)*($R$7:$R$2042=0)))&gt;0,"SALONES UNIDOS",IF(SUMPRODUCT((W124=$W$7:$W$2042)*(AH124=$AH$7:$AH$2042)*((AN124&lt;$AO$7:$AO$2042)*(AO124&gt;$AN$7:$AN$2042))*(ROW($W$7:$W$2042)&lt;&gt;ROW(W124)))&gt;0,"Cruzado","Sin cruce")))</f>
        <v>Sin cruce</v>
      </c>
      <c r="AQ124" s="104">
        <f>AN124</f>
        <v>0.31944444444444448</v>
      </c>
      <c r="AR124" s="104">
        <f>AO124</f>
        <v>0.3888888888888889</v>
      </c>
      <c r="AS124" s="22"/>
      <c r="AT124" s="22"/>
      <c r="AU124" s="358" t="str" cm="1">
        <f t="array" ref="AU124">IF(AB124="","",IF(SUMPRODUCT((AB124=$AB$7:$AB$511)*(AH124=$AH$7:$AH$511)*(AQ124=$AQ$7:$AQ$511)*(AR124=$AR$7:$AR$511)*(ROW($AB$7:$AB$511)&lt;&gt;ROW(AB124))*((R124=0)*($R$7:$R$511&gt;0)+(R124&gt;0)*($R$7:$R$511=0)))&gt;0,"SALONES UNIDOS",IF(SUMPRODUCT((AB124=$AB$7:$AB$511)*(AH124=$AH$7:$AH$511)*((AQ124&lt;$AR$7:$AR$511)*(AR124&gt;$AQ$7:$AQ$511))*(ROW($AB$7:$AB$511)&lt;&gt;ROW(AB124)))&gt;0,"Cruzado","Sin cruce")))</f>
        <v>Sin cruce</v>
      </c>
      <c r="AV124" s="358" t="str" cm="1">
        <f t="array" ref="AV124">IF(AD124="","",IF(SUMPRODUCT((AD124=$AD$7:$AD$511)*(AH124=$AH$7:$AH$511)*(AS124=$AS$7:$AS$511)*(AT124=$AT$7:$AT$511)*(ROW($AD$7:$AD$511)&lt;&gt;ROW(AD124))*((R124=0)*($R$7:$R$511&gt;0)+(R124&gt;0)*($R$7:$R$511=0)))&gt;0,"SALONES UNIDOS",IF(SUMPRODUCT((AD124=$AD$7:$AD$511)*(AH124=$AH$7:$AH$511)*((AS124&lt;$AT$7:$AT$511)*(AT124&gt;$AS$7:$AS$511))*(ROW($AD$7:$AD$511)&lt;&gt;ROW(AD124)))&gt;0,"Cruzado","Sin cruce")))</f>
        <v/>
      </c>
      <c r="AW124" s="104" t="str">
        <f t="shared" si="33"/>
        <v>EN5FILIALB</v>
      </c>
      <c r="AX124" s="104" t="str" cm="1">
        <f t="array" ref="AX124">IF(AW124="","",IF(SUMPRODUCT((AW124=$AW$7:$AW$2042)*(AH124=$AH$7:$AH$2042)*(AN124=$AN$7:$AN$2042)*(AO124=$AO$7:$AO$2042)*(ROW($AW$7:$AW$2042)&lt;&gt;ROW(AW124))*((R124=0)*($R$7:$R$2042&gt;0)+(R124&gt;0)*($R$7:$R$2042=0)))&gt;0,"SALONES UNIDOS",IF(SUMPRODUCT((AW124=$AW$7:$AW$2042)*(AH124=$AH$7:$AH$2042)*((AN124&lt;$AO$7:$AO$2042)*(AO124&gt;$AN$7:$AN$2042))*(ROW($AW$7:$AW$2042)&lt;&gt;ROW(AW124)))&gt;0,"Cruzado","Sin cruce")))</f>
        <v>Sin cruce</v>
      </c>
    </row>
    <row r="125" spans="2:50" s="6" customFormat="1" ht="19.8" hidden="1" customHeight="1" x14ac:dyDescent="0.25">
      <c r="B125" s="494" t="s">
        <v>314</v>
      </c>
      <c r="C125" s="369" t="s">
        <v>968</v>
      </c>
      <c r="D125" s="369">
        <v>20261</v>
      </c>
      <c r="E125" s="373" t="s">
        <v>276</v>
      </c>
      <c r="F125" s="370" t="s">
        <v>291</v>
      </c>
      <c r="G125" s="373" t="s">
        <v>285</v>
      </c>
      <c r="H125" s="373">
        <v>5</v>
      </c>
      <c r="I125" s="373" t="s">
        <v>412</v>
      </c>
      <c r="J125" s="373" t="s">
        <v>281</v>
      </c>
      <c r="K125" s="194" t="s">
        <v>613</v>
      </c>
      <c r="L125" s="364" t="s">
        <v>986</v>
      </c>
      <c r="M125" s="364" t="s">
        <v>317</v>
      </c>
      <c r="N125" s="364" t="s">
        <v>318</v>
      </c>
      <c r="O125" s="373" t="s">
        <v>315</v>
      </c>
      <c r="P125" s="364">
        <v>0</v>
      </c>
      <c r="Q125" s="364">
        <v>2</v>
      </c>
      <c r="R125" s="369">
        <v>2</v>
      </c>
      <c r="S125" s="364">
        <v>6</v>
      </c>
      <c r="T125" s="8"/>
      <c r="U125" s="374">
        <v>17</v>
      </c>
      <c r="V125" s="370">
        <v>21529591</v>
      </c>
      <c r="W125" s="373" t="s">
        <v>88</v>
      </c>
      <c r="X125" s="364" t="s">
        <v>315</v>
      </c>
      <c r="Y125" s="364"/>
      <c r="Z125" s="364"/>
      <c r="AA125" s="364"/>
      <c r="AB125" s="370"/>
      <c r="AC125" s="364"/>
      <c r="AD125" s="364" t="s">
        <v>614</v>
      </c>
      <c r="AE125" s="370"/>
      <c r="AF125" s="370"/>
      <c r="AG125" s="370" t="s">
        <v>301</v>
      </c>
      <c r="AH125" s="364">
        <v>1</v>
      </c>
      <c r="AI125" s="364">
        <v>9</v>
      </c>
      <c r="AJ125" s="364">
        <v>20</v>
      </c>
      <c r="AK125" s="364">
        <v>11</v>
      </c>
      <c r="AL125" s="364">
        <v>0</v>
      </c>
      <c r="AM125" s="22">
        <f t="shared" si="32"/>
        <v>2</v>
      </c>
      <c r="AN125" s="104">
        <f t="shared" si="34"/>
        <v>0.3888888888888889</v>
      </c>
      <c r="AO125" s="104">
        <f t="shared" si="35"/>
        <v>0.45833333333333331</v>
      </c>
      <c r="AP125" s="22" t="str" cm="1">
        <f t="array" ref="AP125">IF(W125="","",IF(SUMPRODUCT((W125=$W$7:$W$2042)*(AH125=$AH$7:$AH$2042)*(AN125=$AN$7:$AN$2042)*(AO125=$AO$7:$AO$2042)*(ROW($W$7:$W$2042)&lt;&gt;ROW(W125))*((R125=0)*($R$7:$R$2042&gt;0)+(R125&gt;0)*($R$7:$R$2042=0)))&gt;0,"SALONES UNIDOS",IF(SUMPRODUCT((W125=$W$7:$W$2042)*(AH125=$AH$7:$AH$2042)*((AN125&lt;$AO$7:$AO$2042)*(AO125&gt;$AN$7:$AN$2042))*(ROW($W$7:$W$2042)&lt;&gt;ROW(W125)))&gt;0,"Cruzado","Sin cruce")))</f>
        <v>Sin cruce</v>
      </c>
      <c r="AQ125" s="22"/>
      <c r="AR125" s="22"/>
      <c r="AS125" s="104">
        <f t="shared" ref="AS125:AS126" si="58">AN125</f>
        <v>0.3888888888888889</v>
      </c>
      <c r="AT125" s="104">
        <f t="shared" ref="AT125:AT126" si="59">AO125</f>
        <v>0.45833333333333331</v>
      </c>
      <c r="AU125" s="358" t="str" cm="1">
        <f t="array" ref="AU125">IF(AB125="","",IF(SUMPRODUCT((AB125=$AB$7:$AB$511)*(AH125=$AH$7:$AH$511)*(AQ125=$AQ$7:$AQ$511)*(AR125=$AR$7:$AR$511)*(ROW($AB$7:$AB$511)&lt;&gt;ROW(AB125))*((R125=0)*($R$7:$R$511&gt;0)+(R125&gt;0)*($R$7:$R$511=0)))&gt;0,"SALONES UNIDOS",IF(SUMPRODUCT((AB125=$AB$7:$AB$511)*(AH125=$AH$7:$AH$511)*((AQ125&lt;$AR$7:$AR$511)*(AR125&gt;$AQ$7:$AQ$511))*(ROW($AB$7:$AB$511)&lt;&gt;ROW(AB125)))&gt;0,"Cruzado","Sin cruce")))</f>
        <v/>
      </c>
      <c r="AV125" s="358" t="str" cm="1">
        <f t="array" ref="AV125">IF(AD125="","",IF(SUMPRODUCT((AD125=$AD$7:$AD$511)*(AH125=$AH$7:$AH$511)*(AS125=$AS$7:$AS$511)*(AT125=$AT$7:$AT$511)*(ROW($AD$7:$AD$511)&lt;&gt;ROW(AD125))*((R125=0)*($R$7:$R$511&gt;0)+(R125&gt;0)*($R$7:$R$511=0)))&gt;0,"SALONES UNIDOS",IF(SUMPRODUCT((AD125=$AD$7:$AD$511)*(AH125=$AH$7:$AH$511)*((AS125&lt;$AT$7:$AT$511)*(AT125&gt;$AS$7:$AS$511))*(ROW($AD$7:$AD$511)&lt;&gt;ROW(AD125)))&gt;0,"Cruzado","Sin cruce")))</f>
        <v>Sin cruce</v>
      </c>
      <c r="AW125" s="104" t="str">
        <f t="shared" si="33"/>
        <v>EN5FILIALB</v>
      </c>
      <c r="AX125" s="104" t="str" cm="1">
        <f t="array" ref="AX125">IF(AW125="","",IF(SUMPRODUCT((AW125=$AW$7:$AW$2042)*(AH125=$AH$7:$AH$2042)*(AN125=$AN$7:$AN$2042)*(AO125=$AO$7:$AO$2042)*(ROW($AW$7:$AW$2042)&lt;&gt;ROW(AW125))*((R125=0)*($R$7:$R$2042&gt;0)+(R125&gt;0)*($R$7:$R$2042=0)))&gt;0,"SALONES UNIDOS",IF(SUMPRODUCT((AW125=$AW$7:$AW$2042)*(AH125=$AH$7:$AH$2042)*((AN125&lt;$AO$7:$AO$2042)*(AO125&gt;$AN$7:$AN$2042))*(ROW($AW$7:$AW$2042)&lt;&gt;ROW(AW125)))&gt;0,"Cruzado","Sin cruce")))</f>
        <v>Sin cruce</v>
      </c>
    </row>
    <row r="126" spans="2:50" s="6" customFormat="1" ht="19.8" hidden="1" customHeight="1" x14ac:dyDescent="0.25">
      <c r="B126" s="494" t="s">
        <v>314</v>
      </c>
      <c r="C126" s="369" t="s">
        <v>968</v>
      </c>
      <c r="D126" s="369">
        <v>20261</v>
      </c>
      <c r="E126" s="373" t="s">
        <v>276</v>
      </c>
      <c r="F126" s="370" t="s">
        <v>291</v>
      </c>
      <c r="G126" s="373" t="s">
        <v>285</v>
      </c>
      <c r="H126" s="373">
        <v>5</v>
      </c>
      <c r="I126" s="373" t="s">
        <v>571</v>
      </c>
      <c r="J126" s="373" t="s">
        <v>281</v>
      </c>
      <c r="K126" s="194" t="s">
        <v>613</v>
      </c>
      <c r="L126" s="364" t="s">
        <v>986</v>
      </c>
      <c r="M126" s="364" t="s">
        <v>317</v>
      </c>
      <c r="N126" s="364" t="s">
        <v>318</v>
      </c>
      <c r="O126" s="373" t="s">
        <v>315</v>
      </c>
      <c r="P126" s="364">
        <v>0</v>
      </c>
      <c r="Q126" s="364">
        <v>2</v>
      </c>
      <c r="R126" s="369">
        <v>2</v>
      </c>
      <c r="S126" s="364">
        <v>6</v>
      </c>
      <c r="T126" s="8"/>
      <c r="U126" s="374">
        <v>18</v>
      </c>
      <c r="V126" s="370">
        <v>21529591</v>
      </c>
      <c r="W126" s="373" t="s">
        <v>88</v>
      </c>
      <c r="X126" s="364" t="s">
        <v>315</v>
      </c>
      <c r="Y126" s="364"/>
      <c r="Z126" s="364"/>
      <c r="AA126" s="364"/>
      <c r="AB126" s="370"/>
      <c r="AC126" s="364"/>
      <c r="AD126" s="364" t="s">
        <v>614</v>
      </c>
      <c r="AE126" s="370"/>
      <c r="AF126" s="370"/>
      <c r="AG126" s="370" t="s">
        <v>301</v>
      </c>
      <c r="AH126" s="364">
        <v>1</v>
      </c>
      <c r="AI126" s="364">
        <v>11</v>
      </c>
      <c r="AJ126" s="364">
        <v>0</v>
      </c>
      <c r="AK126" s="364">
        <v>12</v>
      </c>
      <c r="AL126" s="364">
        <v>40</v>
      </c>
      <c r="AM126" s="22">
        <f t="shared" si="32"/>
        <v>2</v>
      </c>
      <c r="AN126" s="104">
        <f t="shared" si="34"/>
        <v>0.45833333333333331</v>
      </c>
      <c r="AO126" s="104">
        <f t="shared" si="35"/>
        <v>0.52777777777777779</v>
      </c>
      <c r="AP126" s="22" t="str" cm="1">
        <f t="array" ref="AP126">IF(W126="","",IF(SUMPRODUCT((W126=$W$7:$W$2042)*(AH126=$AH$7:$AH$2042)*(AN126=$AN$7:$AN$2042)*(AO126=$AO$7:$AO$2042)*(ROW($W$7:$W$2042)&lt;&gt;ROW(W126))*((R126=0)*($R$7:$R$2042&gt;0)+(R126&gt;0)*($R$7:$R$2042=0)))&gt;0,"SALONES UNIDOS",IF(SUMPRODUCT((W126=$W$7:$W$2042)*(AH126=$AH$7:$AH$2042)*((AN126&lt;$AO$7:$AO$2042)*(AO126&gt;$AN$7:$AN$2042))*(ROW($W$7:$W$2042)&lt;&gt;ROW(W126)))&gt;0,"Cruzado","Sin cruce")))</f>
        <v>Sin cruce</v>
      </c>
      <c r="AQ126" s="22"/>
      <c r="AR126" s="22"/>
      <c r="AS126" s="104">
        <f t="shared" si="58"/>
        <v>0.45833333333333331</v>
      </c>
      <c r="AT126" s="104">
        <f t="shared" si="59"/>
        <v>0.52777777777777779</v>
      </c>
      <c r="AU126" s="358" t="str" cm="1">
        <f t="array" ref="AU126">IF(AB126="","",IF(SUMPRODUCT((AB126=$AB$7:$AB$511)*(AH126=$AH$7:$AH$511)*(AQ126=$AQ$7:$AQ$511)*(AR126=$AR$7:$AR$511)*(ROW($AB$7:$AB$511)&lt;&gt;ROW(AB126))*((R126=0)*($R$7:$R$511&gt;0)+(R126&gt;0)*($R$7:$R$511=0)))&gt;0,"SALONES UNIDOS",IF(SUMPRODUCT((AB126=$AB$7:$AB$511)*(AH126=$AH$7:$AH$511)*((AQ126&lt;$AR$7:$AR$511)*(AR126&gt;$AQ$7:$AQ$511))*(ROW($AB$7:$AB$511)&lt;&gt;ROW(AB126)))&gt;0,"Cruzado","Sin cruce")))</f>
        <v/>
      </c>
      <c r="AV126" s="358" t="str" cm="1">
        <f t="array" ref="AV126">IF(AD126="","",IF(SUMPRODUCT((AD126=$AD$7:$AD$511)*(AH126=$AH$7:$AH$511)*(AS126=$AS$7:$AS$511)*(AT126=$AT$7:$AT$511)*(ROW($AD$7:$AD$511)&lt;&gt;ROW(AD126))*((R126=0)*($R$7:$R$511&gt;0)+(R126&gt;0)*($R$7:$R$511=0)))&gt;0,"SALONES UNIDOS",IF(SUMPRODUCT((AD126=$AD$7:$AD$511)*(AH126=$AH$7:$AH$511)*((AS126&lt;$AT$7:$AT$511)*(AT126&gt;$AS$7:$AS$511))*(ROW($AD$7:$AD$511)&lt;&gt;ROW(AD126)))&gt;0,"Cruzado","Sin cruce")))</f>
        <v>Sin cruce</v>
      </c>
      <c r="AW126" s="104" t="str">
        <f t="shared" si="33"/>
        <v>EN5FILIALB</v>
      </c>
      <c r="AX126" s="104" t="str" cm="1">
        <f t="array" ref="AX126">IF(AW126="","",IF(SUMPRODUCT((AW126=$AW$7:$AW$2042)*(AH126=$AH$7:$AH$2042)*(AN126=$AN$7:$AN$2042)*(AO126=$AO$7:$AO$2042)*(ROW($AW$7:$AW$2042)&lt;&gt;ROW(AW126))*((R126=0)*($R$7:$R$2042&gt;0)+(R126&gt;0)*($R$7:$R$2042=0)))&gt;0,"SALONES UNIDOS",IF(SUMPRODUCT((AW126=$AW$7:$AW$2042)*(AH126=$AH$7:$AH$2042)*((AN126&lt;$AO$7:$AO$2042)*(AO126&gt;$AN$7:$AN$2042))*(ROW($AW$7:$AW$2042)&lt;&gt;ROW(AW126)))&gt;0,"Cruzado","Sin cruce")))</f>
        <v>Sin cruce</v>
      </c>
    </row>
    <row r="127" spans="2:50" s="6" customFormat="1" ht="19.8" hidden="1" customHeight="1" x14ac:dyDescent="0.25">
      <c r="B127" s="494" t="s">
        <v>314</v>
      </c>
      <c r="C127" s="369" t="s">
        <v>968</v>
      </c>
      <c r="D127" s="369">
        <v>20261</v>
      </c>
      <c r="E127" s="373" t="s">
        <v>276</v>
      </c>
      <c r="F127" s="370" t="s">
        <v>291</v>
      </c>
      <c r="G127" s="373" t="s">
        <v>285</v>
      </c>
      <c r="H127" s="373">
        <v>5</v>
      </c>
      <c r="I127" s="373" t="s">
        <v>281</v>
      </c>
      <c r="J127" s="373" t="s">
        <v>281</v>
      </c>
      <c r="K127" s="194" t="s">
        <v>613</v>
      </c>
      <c r="L127" s="364" t="s">
        <v>986</v>
      </c>
      <c r="M127" s="364" t="s">
        <v>317</v>
      </c>
      <c r="N127" s="364" t="s">
        <v>318</v>
      </c>
      <c r="O127" s="373" t="s">
        <v>315</v>
      </c>
      <c r="P127" s="364">
        <v>0</v>
      </c>
      <c r="Q127" s="364">
        <v>6</v>
      </c>
      <c r="R127" s="369">
        <v>6</v>
      </c>
      <c r="S127" s="364">
        <v>6</v>
      </c>
      <c r="T127" s="8"/>
      <c r="U127" s="374">
        <v>35</v>
      </c>
      <c r="V127" s="370">
        <v>21529591</v>
      </c>
      <c r="W127" s="373" t="s">
        <v>88</v>
      </c>
      <c r="X127" s="364" t="s">
        <v>315</v>
      </c>
      <c r="Y127" s="364"/>
      <c r="Z127" s="364"/>
      <c r="AA127" s="364"/>
      <c r="AB127" s="364" t="s">
        <v>618</v>
      </c>
      <c r="AC127" s="364"/>
      <c r="AD127" s="369"/>
      <c r="AE127" s="370"/>
      <c r="AF127" s="370"/>
      <c r="AG127" s="370" t="s">
        <v>301</v>
      </c>
      <c r="AH127" s="364">
        <v>1</v>
      </c>
      <c r="AI127" s="364">
        <v>13</v>
      </c>
      <c r="AJ127" s="364">
        <v>30</v>
      </c>
      <c r="AK127" s="364">
        <v>18</v>
      </c>
      <c r="AL127" s="364">
        <v>30</v>
      </c>
      <c r="AM127" s="22">
        <f t="shared" si="32"/>
        <v>6</v>
      </c>
      <c r="AN127" s="104">
        <f t="shared" si="34"/>
        <v>0.5625</v>
      </c>
      <c r="AO127" s="104">
        <f t="shared" si="35"/>
        <v>0.77083333333333337</v>
      </c>
      <c r="AP127" s="22" t="str" cm="1">
        <f t="array" ref="AP127">IF(W127="","",IF(SUMPRODUCT((W127=$W$7:$W$2042)*(AH127=$AH$7:$AH$2042)*(AN127=$AN$7:$AN$2042)*(AO127=$AO$7:$AO$2042)*(ROW($W$7:$W$2042)&lt;&gt;ROW(W127))*((R127=0)*($R$7:$R$2042&gt;0)+(R127&gt;0)*($R$7:$R$2042=0)))&gt;0,"SALONES UNIDOS",IF(SUMPRODUCT((W127=$W$7:$W$2042)*(AH127=$AH$7:$AH$2042)*((AN127&lt;$AO$7:$AO$2042)*(AO127&gt;$AN$7:$AN$2042))*(ROW($W$7:$W$2042)&lt;&gt;ROW(W127)))&gt;0,"Cruzado","Sin cruce")))</f>
        <v>Sin cruce</v>
      </c>
      <c r="AQ127" s="104">
        <f t="shared" ref="AQ127:AR128" si="60">AN127</f>
        <v>0.5625</v>
      </c>
      <c r="AR127" s="104">
        <f t="shared" si="60"/>
        <v>0.77083333333333337</v>
      </c>
      <c r="AS127" s="22"/>
      <c r="AT127" s="22"/>
      <c r="AU127" s="358" t="str" cm="1">
        <f t="array" ref="AU127">IF(AB127="","",IF(SUMPRODUCT((AB127=$AB$7:$AB$511)*(AH127=$AH$7:$AH$511)*(AQ127=$AQ$7:$AQ$511)*(AR127=$AR$7:$AR$511)*(ROW($AB$7:$AB$511)&lt;&gt;ROW(AB127))*((R127=0)*($R$7:$R$511&gt;0)+(R127&gt;0)*($R$7:$R$511=0)))&gt;0,"SALONES UNIDOS",IF(SUMPRODUCT((AB127=$AB$7:$AB$511)*(AH127=$AH$7:$AH$511)*((AQ127&lt;$AR$7:$AR$511)*(AR127&gt;$AQ$7:$AQ$511))*(ROW($AB$7:$AB$511)&lt;&gt;ROW(AB127)))&gt;0,"Cruzado","Sin cruce")))</f>
        <v>Sin cruce</v>
      </c>
      <c r="AV127" s="358" t="str" cm="1">
        <f t="array" ref="AV127">IF(AD127="","",IF(SUMPRODUCT((AD127=$AD$7:$AD$511)*(AH127=$AH$7:$AH$511)*(AS127=$AS$7:$AS$511)*(AT127=$AT$7:$AT$511)*(ROW($AD$7:$AD$511)&lt;&gt;ROW(AD127))*((R127=0)*($R$7:$R$511&gt;0)+(R127&gt;0)*($R$7:$R$511=0)))&gt;0,"SALONES UNIDOS",IF(SUMPRODUCT((AD127=$AD$7:$AD$511)*(AH127=$AH$7:$AH$511)*((AS127&lt;$AT$7:$AT$511)*(AT127&gt;$AS$7:$AS$511))*(ROW($AD$7:$AD$511)&lt;&gt;ROW(AD127)))&gt;0,"Cruzado","Sin cruce")))</f>
        <v/>
      </c>
      <c r="AW127" s="104" t="str">
        <f t="shared" si="33"/>
        <v>EN5FILIALB</v>
      </c>
      <c r="AX127" s="104" t="str" cm="1">
        <f t="array" ref="AX127">IF(AW127="","",IF(SUMPRODUCT((AW127=$AW$7:$AW$2042)*(AH127=$AH$7:$AH$2042)*(AN127=$AN$7:$AN$2042)*(AO127=$AO$7:$AO$2042)*(ROW($AW$7:$AW$2042)&lt;&gt;ROW(AW127))*((R127=0)*($R$7:$R$2042&gt;0)+(R127&gt;0)*($R$7:$R$2042=0)))&gt;0,"SALONES UNIDOS",IF(SUMPRODUCT((AW127=$AW$7:$AW$2042)*(AH127=$AH$7:$AH$2042)*((AN127&lt;$AO$7:$AO$2042)*(AO127&gt;$AN$7:$AN$2042))*(ROW($AW$7:$AW$2042)&lt;&gt;ROW(AW127)))&gt;0,"Cruzado","Sin cruce")))</f>
        <v>Sin cruce</v>
      </c>
    </row>
    <row r="128" spans="2:50" s="6" customFormat="1" ht="19.8" hidden="1" customHeight="1" x14ac:dyDescent="0.25">
      <c r="B128" s="494" t="s">
        <v>314</v>
      </c>
      <c r="C128" s="369" t="s">
        <v>968</v>
      </c>
      <c r="D128" s="369">
        <v>20261</v>
      </c>
      <c r="E128" s="373" t="s">
        <v>276</v>
      </c>
      <c r="F128" s="370" t="s">
        <v>291</v>
      </c>
      <c r="G128" s="373" t="s">
        <v>285</v>
      </c>
      <c r="H128" s="373">
        <v>5</v>
      </c>
      <c r="I128" s="373" t="s">
        <v>281</v>
      </c>
      <c r="J128" s="373" t="s">
        <v>281</v>
      </c>
      <c r="K128" s="194" t="s">
        <v>615</v>
      </c>
      <c r="L128" s="364" t="s">
        <v>987</v>
      </c>
      <c r="M128" s="364" t="s">
        <v>317</v>
      </c>
      <c r="N128" s="364" t="s">
        <v>318</v>
      </c>
      <c r="O128" s="373" t="s">
        <v>315</v>
      </c>
      <c r="P128" s="364">
        <v>3</v>
      </c>
      <c r="Q128" s="364">
        <v>2</v>
      </c>
      <c r="R128" s="369">
        <v>5</v>
      </c>
      <c r="S128" s="364">
        <v>4</v>
      </c>
      <c r="T128" s="8"/>
      <c r="U128" s="374">
        <v>35</v>
      </c>
      <c r="V128" s="370">
        <v>21558762</v>
      </c>
      <c r="W128" s="373" t="s">
        <v>224</v>
      </c>
      <c r="X128" s="364" t="s">
        <v>315</v>
      </c>
      <c r="Y128" s="364"/>
      <c r="Z128" s="364"/>
      <c r="AA128" s="364"/>
      <c r="AB128" s="364" t="s">
        <v>618</v>
      </c>
      <c r="AC128" s="364"/>
      <c r="AD128" s="369"/>
      <c r="AE128" s="370"/>
      <c r="AF128" s="370"/>
      <c r="AG128" s="370" t="s">
        <v>319</v>
      </c>
      <c r="AH128" s="364">
        <v>3</v>
      </c>
      <c r="AI128" s="364">
        <v>7</v>
      </c>
      <c r="AJ128" s="364">
        <v>40</v>
      </c>
      <c r="AK128" s="364">
        <v>11</v>
      </c>
      <c r="AL128" s="364">
        <v>50</v>
      </c>
      <c r="AM128" s="22">
        <f t="shared" si="32"/>
        <v>5</v>
      </c>
      <c r="AN128" s="104">
        <f t="shared" si="34"/>
        <v>0.31944444444444448</v>
      </c>
      <c r="AO128" s="104">
        <f t="shared" si="35"/>
        <v>0.49305555555555552</v>
      </c>
      <c r="AP128" s="22" t="str" cm="1">
        <f t="array" ref="AP128">IF(W128="","",IF(SUMPRODUCT((W128=$W$7:$W$2042)*(AH128=$AH$7:$AH$2042)*(AN128=$AN$7:$AN$2042)*(AO128=$AO$7:$AO$2042)*(ROW($W$7:$W$2042)&lt;&gt;ROW(W128))*((R128=0)*($R$7:$R$2042&gt;0)+(R128&gt;0)*($R$7:$R$2042=0)))&gt;0,"SALONES UNIDOS",IF(SUMPRODUCT((W128=$W$7:$W$2042)*(AH128=$AH$7:$AH$2042)*((AN128&lt;$AO$7:$AO$2042)*(AO128&gt;$AN$7:$AN$2042))*(ROW($W$7:$W$2042)&lt;&gt;ROW(W128)))&gt;0,"Cruzado","Sin cruce")))</f>
        <v>Sin cruce</v>
      </c>
      <c r="AQ128" s="104">
        <f t="shared" si="60"/>
        <v>0.31944444444444448</v>
      </c>
      <c r="AR128" s="104">
        <f t="shared" si="60"/>
        <v>0.49305555555555552</v>
      </c>
      <c r="AS128" s="22"/>
      <c r="AT128" s="22"/>
      <c r="AU128" s="358" t="str" cm="1">
        <f t="array" ref="AU128">IF(AB128="","",IF(SUMPRODUCT((AB128=$AB$7:$AB$511)*(AH128=$AH$7:$AH$511)*(AQ128=$AQ$7:$AQ$511)*(AR128=$AR$7:$AR$511)*(ROW($AB$7:$AB$511)&lt;&gt;ROW(AB128))*((R128=0)*($R$7:$R$511&gt;0)+(R128&gt;0)*($R$7:$R$511=0)))&gt;0,"SALONES UNIDOS",IF(SUMPRODUCT((AB128=$AB$7:$AB$511)*(AH128=$AH$7:$AH$511)*((AQ128&lt;$AR$7:$AR$511)*(AR128&gt;$AQ$7:$AQ$511))*(ROW($AB$7:$AB$511)&lt;&gt;ROW(AB128)))&gt;0,"Cruzado","Sin cruce")))</f>
        <v>Sin cruce</v>
      </c>
      <c r="AV128" s="358" t="str" cm="1">
        <f t="array" ref="AV128">IF(AD128="","",IF(SUMPRODUCT((AD128=$AD$7:$AD$511)*(AH128=$AH$7:$AH$511)*(AS128=$AS$7:$AS$511)*(AT128=$AT$7:$AT$511)*(ROW($AD$7:$AD$511)&lt;&gt;ROW(AD128))*((R128=0)*($R$7:$R$511&gt;0)+(R128&gt;0)*($R$7:$R$511=0)))&gt;0,"SALONES UNIDOS",IF(SUMPRODUCT((AD128=$AD$7:$AD$511)*(AH128=$AH$7:$AH$511)*((AS128&lt;$AT$7:$AT$511)*(AT128&gt;$AS$7:$AS$511))*(ROW($AD$7:$AD$511)&lt;&gt;ROW(AD128)))&gt;0,"Cruzado","Sin cruce")))</f>
        <v/>
      </c>
      <c r="AW128" s="104" t="str">
        <f t="shared" si="33"/>
        <v>EN5FILIALB</v>
      </c>
      <c r="AX128" s="104" t="str" cm="1">
        <f t="array" ref="AX128">IF(AW128="","",IF(SUMPRODUCT((AW128=$AW$7:$AW$2042)*(AH128=$AH$7:$AH$2042)*(AN128=$AN$7:$AN$2042)*(AO128=$AO$7:$AO$2042)*(ROW($AW$7:$AW$2042)&lt;&gt;ROW(AW128))*((R128=0)*($R$7:$R$2042&gt;0)+(R128&gt;0)*($R$7:$R$2042=0)))&gt;0,"SALONES UNIDOS",IF(SUMPRODUCT((AW128=$AW$7:$AW$2042)*(AH128=$AH$7:$AH$2042)*((AN128&lt;$AO$7:$AO$2042)*(AO128&gt;$AN$7:$AN$2042))*(ROW($AW$7:$AW$2042)&lt;&gt;ROW(AW128)))&gt;0,"Cruzado","Sin cruce")))</f>
        <v>Sin cruce</v>
      </c>
    </row>
    <row r="129" spans="2:50" s="6" customFormat="1" ht="19.8" hidden="1" customHeight="1" x14ac:dyDescent="0.25">
      <c r="B129" s="494" t="s">
        <v>314</v>
      </c>
      <c r="C129" s="369" t="s">
        <v>968</v>
      </c>
      <c r="D129" s="369">
        <v>20261</v>
      </c>
      <c r="E129" s="373" t="s">
        <v>276</v>
      </c>
      <c r="F129" s="370" t="s">
        <v>291</v>
      </c>
      <c r="G129" s="373" t="s">
        <v>285</v>
      </c>
      <c r="H129" s="373">
        <v>5</v>
      </c>
      <c r="I129" s="373" t="s">
        <v>281</v>
      </c>
      <c r="J129" s="373" t="s">
        <v>281</v>
      </c>
      <c r="K129" s="194" t="s">
        <v>320</v>
      </c>
      <c r="L129" s="364" t="s">
        <v>988</v>
      </c>
      <c r="M129" s="364" t="s">
        <v>317</v>
      </c>
      <c r="N129" s="364" t="s">
        <v>318</v>
      </c>
      <c r="O129" s="370" t="s">
        <v>321</v>
      </c>
      <c r="P129" s="364">
        <v>2</v>
      </c>
      <c r="Q129" s="364">
        <v>2</v>
      </c>
      <c r="R129" s="369">
        <v>4</v>
      </c>
      <c r="S129" s="364">
        <v>3</v>
      </c>
      <c r="T129" s="8"/>
      <c r="U129" s="374">
        <v>35</v>
      </c>
      <c r="V129" s="370">
        <v>45629797</v>
      </c>
      <c r="W129" s="373" t="s">
        <v>167</v>
      </c>
      <c r="X129" s="372" t="s">
        <v>321</v>
      </c>
      <c r="Y129" s="364"/>
      <c r="Z129" s="364"/>
      <c r="AA129" s="364"/>
      <c r="AB129" s="370"/>
      <c r="AC129" s="370"/>
      <c r="AD129" s="369"/>
      <c r="AE129" s="370"/>
      <c r="AF129" s="370"/>
      <c r="AG129" s="370" t="s">
        <v>319</v>
      </c>
      <c r="AH129" s="364">
        <v>6</v>
      </c>
      <c r="AI129" s="364">
        <v>12</v>
      </c>
      <c r="AJ129" s="364">
        <v>40</v>
      </c>
      <c r="AK129" s="364">
        <v>16</v>
      </c>
      <c r="AL129" s="364">
        <v>0</v>
      </c>
      <c r="AM129" s="22">
        <f t="shared" si="32"/>
        <v>4</v>
      </c>
      <c r="AN129" s="104">
        <f t="shared" si="34"/>
        <v>0.52777777777777779</v>
      </c>
      <c r="AO129" s="104">
        <f t="shared" si="35"/>
        <v>0.66666666666666663</v>
      </c>
      <c r="AP129" s="22" t="str" cm="1">
        <f t="array" ref="AP129">IF(W129="","",IF(SUMPRODUCT((W129=$W$7:$W$2042)*(AH129=$AH$7:$AH$2042)*(AN129=$AN$7:$AN$2042)*(AO129=$AO$7:$AO$2042)*(ROW($W$7:$W$2042)&lt;&gt;ROW(W129))*((R129=0)*($R$7:$R$2042&gt;0)+(R129&gt;0)*($R$7:$R$2042=0)))&gt;0,"SALONES UNIDOS",IF(SUMPRODUCT((W129=$W$7:$W$2042)*(AH129=$AH$7:$AH$2042)*((AN129&lt;$AO$7:$AO$2042)*(AO129&gt;$AN$7:$AN$2042))*(ROW($W$7:$W$2042)&lt;&gt;ROW(W129)))&gt;0,"Cruzado","Sin cruce")))</f>
        <v>Sin cruce</v>
      </c>
      <c r="AQ129" s="104"/>
      <c r="AR129" s="104"/>
      <c r="AS129" s="22"/>
      <c r="AT129" s="22"/>
      <c r="AU129" s="358" t="str" cm="1">
        <f t="array" ref="AU129">IF(AB129="","",IF(SUMPRODUCT((AB129=$AB$7:$AB$511)*(AH129=$AH$7:$AH$511)*(AQ129=$AQ$7:$AQ$511)*(AR129=$AR$7:$AR$511)*(ROW($AB$7:$AB$511)&lt;&gt;ROW(AB129))*((R129=0)*($R$7:$R$511&gt;0)+(R129&gt;0)*($R$7:$R$511=0)))&gt;0,"SALONES UNIDOS",IF(SUMPRODUCT((AB129=$AB$7:$AB$511)*(AH129=$AH$7:$AH$511)*((AQ129&lt;$AR$7:$AR$511)*(AR129&gt;$AQ$7:$AQ$511))*(ROW($AB$7:$AB$511)&lt;&gt;ROW(AB129)))&gt;0,"Cruzado","Sin cruce")))</f>
        <v/>
      </c>
      <c r="AV129" s="358" t="str" cm="1">
        <f t="array" ref="AV129">IF(AD129="","",IF(SUMPRODUCT((AD129=$AD$7:$AD$511)*(AH129=$AH$7:$AH$511)*(AS129=$AS$7:$AS$511)*(AT129=$AT$7:$AT$511)*(ROW($AD$7:$AD$511)&lt;&gt;ROW(AD129))*((R129=0)*($R$7:$R$511&gt;0)+(R129&gt;0)*($R$7:$R$511=0)))&gt;0,"SALONES UNIDOS",IF(SUMPRODUCT((AD129=$AD$7:$AD$511)*(AH129=$AH$7:$AH$511)*((AS129&lt;$AT$7:$AT$511)*(AT129&gt;$AS$7:$AS$511))*(ROW($AD$7:$AD$511)&lt;&gt;ROW(AD129)))&gt;0,"Cruzado","Sin cruce")))</f>
        <v/>
      </c>
      <c r="AW129" s="104" t="str">
        <f t="shared" si="33"/>
        <v>EN5FILIALB</v>
      </c>
      <c r="AX129" s="104" t="str" cm="1">
        <f t="array" ref="AX129">IF(AW129="","",IF(SUMPRODUCT((AW129=$AW$7:$AW$2042)*(AH129=$AH$7:$AH$2042)*(AN129=$AN$7:$AN$2042)*(AO129=$AO$7:$AO$2042)*(ROW($AW$7:$AW$2042)&lt;&gt;ROW(AW129))*((R129=0)*($R$7:$R$2042&gt;0)+(R129&gt;0)*($R$7:$R$2042=0)))&gt;0,"SALONES UNIDOS",IF(SUMPRODUCT((AW129=$AW$7:$AW$2042)*(AH129=$AH$7:$AH$2042)*((AN129&lt;$AO$7:$AO$2042)*(AO129&gt;$AN$7:$AN$2042))*(ROW($AW$7:$AW$2042)&lt;&gt;ROW(AW129)))&gt;0,"Cruzado","Sin cruce")))</f>
        <v>Sin cruce</v>
      </c>
    </row>
    <row r="130" spans="2:50" s="6" customFormat="1" ht="19.8" hidden="1" customHeight="1" x14ac:dyDescent="0.25">
      <c r="B130" s="494" t="s">
        <v>314</v>
      </c>
      <c r="C130" s="369" t="s">
        <v>968</v>
      </c>
      <c r="D130" s="369">
        <v>20261</v>
      </c>
      <c r="E130" s="373" t="s">
        <v>276</v>
      </c>
      <c r="F130" s="370" t="s">
        <v>291</v>
      </c>
      <c r="G130" s="373" t="s">
        <v>285</v>
      </c>
      <c r="H130" s="373">
        <v>5</v>
      </c>
      <c r="I130" s="373" t="s">
        <v>281</v>
      </c>
      <c r="J130" s="373" t="s">
        <v>281</v>
      </c>
      <c r="K130" s="194" t="s">
        <v>616</v>
      </c>
      <c r="L130" s="364" t="s">
        <v>617</v>
      </c>
      <c r="M130" s="364" t="s">
        <v>317</v>
      </c>
      <c r="N130" s="364" t="s">
        <v>318</v>
      </c>
      <c r="O130" s="373" t="s">
        <v>315</v>
      </c>
      <c r="P130" s="364">
        <v>3</v>
      </c>
      <c r="Q130" s="364">
        <v>0</v>
      </c>
      <c r="R130" s="369">
        <v>3</v>
      </c>
      <c r="S130" s="364">
        <v>4</v>
      </c>
      <c r="T130" s="8"/>
      <c r="U130" s="374">
        <v>35</v>
      </c>
      <c r="V130" s="370">
        <v>21533395</v>
      </c>
      <c r="W130" s="373" t="s">
        <v>248</v>
      </c>
      <c r="X130" s="364" t="s">
        <v>315</v>
      </c>
      <c r="Y130" s="364"/>
      <c r="Z130" s="364"/>
      <c r="AA130" s="364"/>
      <c r="AB130" s="364" t="s">
        <v>618</v>
      </c>
      <c r="AC130" s="364"/>
      <c r="AD130" s="369"/>
      <c r="AE130" s="370"/>
      <c r="AF130" s="370"/>
      <c r="AG130" s="370" t="s">
        <v>559</v>
      </c>
      <c r="AH130" s="364">
        <v>2</v>
      </c>
      <c r="AI130" s="364">
        <v>14</v>
      </c>
      <c r="AJ130" s="364">
        <v>20</v>
      </c>
      <c r="AK130" s="364">
        <v>16</v>
      </c>
      <c r="AL130" s="364">
        <v>50</v>
      </c>
      <c r="AM130" s="22">
        <f t="shared" si="32"/>
        <v>3</v>
      </c>
      <c r="AN130" s="104">
        <f t="shared" si="34"/>
        <v>0.59722222222222221</v>
      </c>
      <c r="AO130" s="104">
        <f t="shared" si="35"/>
        <v>0.70138888888888884</v>
      </c>
      <c r="AP130" s="22" t="str" cm="1">
        <f t="array" ref="AP130">IF(W130="","",IF(SUMPRODUCT((W130=$W$7:$W$2042)*(AH130=$AH$7:$AH$2042)*(AN130=$AN$7:$AN$2042)*(AO130=$AO$7:$AO$2042)*(ROW($W$7:$W$2042)&lt;&gt;ROW(W130))*((R130=0)*($R$7:$R$2042&gt;0)+(R130&gt;0)*($R$7:$R$2042=0)))&gt;0,"SALONES UNIDOS",IF(SUMPRODUCT((W130=$W$7:$W$2042)*(AH130=$AH$7:$AH$2042)*((AN130&lt;$AO$7:$AO$2042)*(AO130&gt;$AN$7:$AN$2042))*(ROW($W$7:$W$2042)&lt;&gt;ROW(W130)))&gt;0,"Cruzado","Sin cruce")))</f>
        <v>Sin cruce</v>
      </c>
      <c r="AQ130" s="104">
        <f>AN130</f>
        <v>0.59722222222222221</v>
      </c>
      <c r="AR130" s="104">
        <f>AO130</f>
        <v>0.70138888888888884</v>
      </c>
      <c r="AS130" s="22"/>
      <c r="AT130" s="22"/>
      <c r="AU130" s="358" t="str" cm="1">
        <f t="array" ref="AU130">IF(AB130="","",IF(SUMPRODUCT((AB130=$AB$7:$AB$511)*(AH130=$AH$7:$AH$511)*(AQ130=$AQ$7:$AQ$511)*(AR130=$AR$7:$AR$511)*(ROW($AB$7:$AB$511)&lt;&gt;ROW(AB130))*((R130=0)*($R$7:$R$511&gt;0)+(R130&gt;0)*($R$7:$R$511=0)))&gt;0,"SALONES UNIDOS",IF(SUMPRODUCT((AB130=$AB$7:$AB$511)*(AH130=$AH$7:$AH$511)*((AQ130&lt;$AR$7:$AR$511)*(AR130&gt;$AQ$7:$AQ$511))*(ROW($AB$7:$AB$511)&lt;&gt;ROW(AB130)))&gt;0,"Cruzado","Sin cruce")))</f>
        <v>Sin cruce</v>
      </c>
      <c r="AV130" s="358" t="str" cm="1">
        <f t="array" ref="AV130">IF(AD130="","",IF(SUMPRODUCT((AD130=$AD$7:$AD$511)*(AH130=$AH$7:$AH$511)*(AS130=$AS$7:$AS$511)*(AT130=$AT$7:$AT$511)*(ROW($AD$7:$AD$511)&lt;&gt;ROW(AD130))*((R130=0)*($R$7:$R$511&gt;0)+(R130&gt;0)*($R$7:$R$511=0)))&gt;0,"SALONES UNIDOS",IF(SUMPRODUCT((AD130=$AD$7:$AD$511)*(AH130=$AH$7:$AH$511)*((AS130&lt;$AT$7:$AT$511)*(AT130&gt;$AS$7:$AS$511))*(ROW($AD$7:$AD$511)&lt;&gt;ROW(AD130)))&gt;0,"Cruzado","Sin cruce")))</f>
        <v/>
      </c>
      <c r="AW130" s="104" t="str">
        <f t="shared" si="33"/>
        <v>EN5FILIALB</v>
      </c>
      <c r="AX130" s="104" t="str" cm="1">
        <f t="array" ref="AX130">IF(AW130="","",IF(SUMPRODUCT((AW130=$AW$7:$AW$2042)*(AH130=$AH$7:$AH$2042)*(AN130=$AN$7:$AN$2042)*(AO130=$AO$7:$AO$2042)*(ROW($AW$7:$AW$2042)&lt;&gt;ROW(AW130))*((R130=0)*($R$7:$R$2042&gt;0)+(R130&gt;0)*($R$7:$R$2042=0)))&gt;0,"SALONES UNIDOS",IF(SUMPRODUCT((AW130=$AW$7:$AW$2042)*(AH130=$AH$7:$AH$2042)*((AN130&lt;$AO$7:$AO$2042)*(AO130&gt;$AN$7:$AN$2042))*(ROW($AW$7:$AW$2042)&lt;&gt;ROW(AW130)))&gt;0,"Cruzado","Sin cruce")))</f>
        <v>Sin cruce</v>
      </c>
    </row>
    <row r="131" spans="2:50" s="6" customFormat="1" ht="19.8" hidden="1" customHeight="1" x14ac:dyDescent="0.25">
      <c r="B131" s="494" t="s">
        <v>314</v>
      </c>
      <c r="C131" s="369" t="s">
        <v>968</v>
      </c>
      <c r="D131" s="369">
        <v>20261</v>
      </c>
      <c r="E131" s="373" t="s">
        <v>276</v>
      </c>
      <c r="F131" s="370" t="s">
        <v>291</v>
      </c>
      <c r="G131" s="373" t="s">
        <v>285</v>
      </c>
      <c r="H131" s="373">
        <v>5</v>
      </c>
      <c r="I131" s="373" t="s">
        <v>412</v>
      </c>
      <c r="J131" s="373" t="s">
        <v>281</v>
      </c>
      <c r="K131" s="194" t="s">
        <v>616</v>
      </c>
      <c r="L131" s="364" t="s">
        <v>617</v>
      </c>
      <c r="M131" s="364" t="s">
        <v>317</v>
      </c>
      <c r="N131" s="364" t="s">
        <v>318</v>
      </c>
      <c r="O131" s="373" t="s">
        <v>315</v>
      </c>
      <c r="P131" s="364">
        <v>0</v>
      </c>
      <c r="Q131" s="364">
        <v>2</v>
      </c>
      <c r="R131" s="369">
        <v>2</v>
      </c>
      <c r="S131" s="364">
        <v>4</v>
      </c>
      <c r="T131" s="8"/>
      <c r="U131" s="374">
        <v>17</v>
      </c>
      <c r="V131" s="370">
        <v>21533395</v>
      </c>
      <c r="W131" s="373" t="s">
        <v>248</v>
      </c>
      <c r="X131" s="364" t="s">
        <v>315</v>
      </c>
      <c r="Y131" s="364"/>
      <c r="Z131" s="364"/>
      <c r="AA131" s="364"/>
      <c r="AB131" s="370"/>
      <c r="AC131" s="364"/>
      <c r="AD131" s="364" t="s">
        <v>595</v>
      </c>
      <c r="AE131" s="370"/>
      <c r="AF131" s="370"/>
      <c r="AG131" s="370" t="s">
        <v>301</v>
      </c>
      <c r="AH131" s="364">
        <v>2</v>
      </c>
      <c r="AI131" s="364">
        <v>16</v>
      </c>
      <c r="AJ131" s="364">
        <v>50</v>
      </c>
      <c r="AK131" s="364">
        <v>18</v>
      </c>
      <c r="AL131" s="364">
        <v>30</v>
      </c>
      <c r="AM131" s="22">
        <f t="shared" si="32"/>
        <v>2</v>
      </c>
      <c r="AN131" s="104">
        <f t="shared" si="34"/>
        <v>0.70138888888888884</v>
      </c>
      <c r="AO131" s="104">
        <f t="shared" si="35"/>
        <v>0.77083333333333337</v>
      </c>
      <c r="AP131" s="22" t="str" cm="1">
        <f t="array" ref="AP131">IF(W131="","",IF(SUMPRODUCT((W131=$W$7:$W$2042)*(AH131=$AH$7:$AH$2042)*(AN131=$AN$7:$AN$2042)*(AO131=$AO$7:$AO$2042)*(ROW($W$7:$W$2042)&lt;&gt;ROW(W131))*((R131=0)*($R$7:$R$2042&gt;0)+(R131&gt;0)*($R$7:$R$2042=0)))&gt;0,"SALONES UNIDOS",IF(SUMPRODUCT((W131=$W$7:$W$2042)*(AH131=$AH$7:$AH$2042)*((AN131&lt;$AO$7:$AO$2042)*(AO131&gt;$AN$7:$AN$2042))*(ROW($W$7:$W$2042)&lt;&gt;ROW(W131)))&gt;0,"Cruzado","Sin cruce")))</f>
        <v>Sin cruce</v>
      </c>
      <c r="AQ131" s="22"/>
      <c r="AR131" s="22"/>
      <c r="AS131" s="104">
        <f t="shared" ref="AS131:AS132" si="61">AN131</f>
        <v>0.70138888888888884</v>
      </c>
      <c r="AT131" s="104">
        <f t="shared" ref="AT131:AT132" si="62">AO131</f>
        <v>0.77083333333333337</v>
      </c>
      <c r="AU131" s="358" t="str" cm="1">
        <f t="array" ref="AU131">IF(AB131="","",IF(SUMPRODUCT((AB131=$AB$7:$AB$511)*(AH131=$AH$7:$AH$511)*(AQ131=$AQ$7:$AQ$511)*(AR131=$AR$7:$AR$511)*(ROW($AB$7:$AB$511)&lt;&gt;ROW(AB131))*((R131=0)*($R$7:$R$511&gt;0)+(R131&gt;0)*($R$7:$R$511=0)))&gt;0,"SALONES UNIDOS",IF(SUMPRODUCT((AB131=$AB$7:$AB$511)*(AH131=$AH$7:$AH$511)*((AQ131&lt;$AR$7:$AR$511)*(AR131&gt;$AQ$7:$AQ$511))*(ROW($AB$7:$AB$511)&lt;&gt;ROW(AB131)))&gt;0,"Cruzado","Sin cruce")))</f>
        <v/>
      </c>
      <c r="AV131" s="358" t="str" cm="1">
        <f t="array" ref="AV131">IF(AD131="","",IF(SUMPRODUCT((AD131=$AD$7:$AD$511)*(AH131=$AH$7:$AH$511)*(AS131=$AS$7:$AS$511)*(AT131=$AT$7:$AT$511)*(ROW($AD$7:$AD$511)&lt;&gt;ROW(AD131))*((R131=0)*($R$7:$R$511&gt;0)+(R131&gt;0)*($R$7:$R$511=0)))&gt;0,"SALONES UNIDOS",IF(SUMPRODUCT((AD131=$AD$7:$AD$511)*(AH131=$AH$7:$AH$511)*((AS131&lt;$AT$7:$AT$511)*(AT131&gt;$AS$7:$AS$511))*(ROW($AD$7:$AD$511)&lt;&gt;ROW(AD131)))&gt;0,"Cruzado","Sin cruce")))</f>
        <v>Sin cruce</v>
      </c>
      <c r="AW131" s="104" t="str">
        <f t="shared" si="33"/>
        <v>EN5FILIALB</v>
      </c>
      <c r="AX131" s="104" t="str" cm="1">
        <f t="array" ref="AX131">IF(AW131="","",IF(SUMPRODUCT((AW131=$AW$7:$AW$2042)*(AH131=$AH$7:$AH$2042)*(AN131=$AN$7:$AN$2042)*(AO131=$AO$7:$AO$2042)*(ROW($AW$7:$AW$2042)&lt;&gt;ROW(AW131))*((R131=0)*($R$7:$R$2042&gt;0)+(R131&gt;0)*($R$7:$R$2042=0)))&gt;0,"SALONES UNIDOS",IF(SUMPRODUCT((AW131=$AW$7:$AW$2042)*(AH131=$AH$7:$AH$2042)*((AN131&lt;$AO$7:$AO$2042)*(AO131&gt;$AN$7:$AN$2042))*(ROW($AW$7:$AW$2042)&lt;&gt;ROW(AW131)))&gt;0,"Cruzado","Sin cruce")))</f>
        <v>Sin cruce</v>
      </c>
    </row>
    <row r="132" spans="2:50" s="6" customFormat="1" ht="19.8" hidden="1" customHeight="1" x14ac:dyDescent="0.25">
      <c r="B132" s="494" t="s">
        <v>314</v>
      </c>
      <c r="C132" s="369" t="s">
        <v>968</v>
      </c>
      <c r="D132" s="369">
        <v>20261</v>
      </c>
      <c r="E132" s="373" t="s">
        <v>276</v>
      </c>
      <c r="F132" s="370" t="s">
        <v>291</v>
      </c>
      <c r="G132" s="373" t="s">
        <v>285</v>
      </c>
      <c r="H132" s="373">
        <v>5</v>
      </c>
      <c r="I132" s="373" t="s">
        <v>571</v>
      </c>
      <c r="J132" s="373" t="s">
        <v>281</v>
      </c>
      <c r="K132" s="194" t="s">
        <v>616</v>
      </c>
      <c r="L132" s="364" t="s">
        <v>617</v>
      </c>
      <c r="M132" s="364" t="s">
        <v>317</v>
      </c>
      <c r="N132" s="364" t="s">
        <v>318</v>
      </c>
      <c r="O132" s="373" t="s">
        <v>315</v>
      </c>
      <c r="P132" s="364">
        <v>0</v>
      </c>
      <c r="Q132" s="364">
        <v>2</v>
      </c>
      <c r="R132" s="369">
        <v>2</v>
      </c>
      <c r="S132" s="364">
        <v>4</v>
      </c>
      <c r="T132" s="8"/>
      <c r="U132" s="374">
        <v>18</v>
      </c>
      <c r="V132" s="370">
        <v>21533395</v>
      </c>
      <c r="W132" s="373" t="s">
        <v>248</v>
      </c>
      <c r="X132" s="364" t="s">
        <v>315</v>
      </c>
      <c r="Y132" s="364"/>
      <c r="Z132" s="364"/>
      <c r="AA132" s="364"/>
      <c r="AB132" s="370"/>
      <c r="AC132" s="364"/>
      <c r="AD132" s="364" t="s">
        <v>595</v>
      </c>
      <c r="AE132" s="370"/>
      <c r="AF132" s="370"/>
      <c r="AG132" s="370" t="s">
        <v>301</v>
      </c>
      <c r="AH132" s="364">
        <v>2</v>
      </c>
      <c r="AI132" s="364">
        <v>19</v>
      </c>
      <c r="AJ132" s="364">
        <v>20</v>
      </c>
      <c r="AK132" s="364">
        <v>21</v>
      </c>
      <c r="AL132" s="364">
        <v>0</v>
      </c>
      <c r="AM132" s="22">
        <f t="shared" si="32"/>
        <v>2</v>
      </c>
      <c r="AN132" s="104">
        <f t="shared" si="34"/>
        <v>0.80555555555555547</v>
      </c>
      <c r="AO132" s="104">
        <f t="shared" si="35"/>
        <v>0.875</v>
      </c>
      <c r="AP132" s="22" t="str" cm="1">
        <f t="array" ref="AP132">IF(W132="","",IF(SUMPRODUCT((W132=$W$7:$W$2042)*(AH132=$AH$7:$AH$2042)*(AN132=$AN$7:$AN$2042)*(AO132=$AO$7:$AO$2042)*(ROW($W$7:$W$2042)&lt;&gt;ROW(W132))*((R132=0)*($R$7:$R$2042&gt;0)+(R132&gt;0)*($R$7:$R$2042=0)))&gt;0,"SALONES UNIDOS",IF(SUMPRODUCT((W132=$W$7:$W$2042)*(AH132=$AH$7:$AH$2042)*((AN132&lt;$AO$7:$AO$2042)*(AO132&gt;$AN$7:$AN$2042))*(ROW($W$7:$W$2042)&lt;&gt;ROW(W132)))&gt;0,"Cruzado","Sin cruce")))</f>
        <v>Sin cruce</v>
      </c>
      <c r="AQ132" s="22"/>
      <c r="AR132" s="22"/>
      <c r="AS132" s="104">
        <f t="shared" si="61"/>
        <v>0.80555555555555547</v>
      </c>
      <c r="AT132" s="104">
        <f t="shared" si="62"/>
        <v>0.875</v>
      </c>
      <c r="AU132" s="358" t="str" cm="1">
        <f t="array" ref="AU132">IF(AB132="","",IF(SUMPRODUCT((AB132=$AB$7:$AB$511)*(AH132=$AH$7:$AH$511)*(AQ132=$AQ$7:$AQ$511)*(AR132=$AR$7:$AR$511)*(ROW($AB$7:$AB$511)&lt;&gt;ROW(AB132))*((R132=0)*($R$7:$R$511&gt;0)+(R132&gt;0)*($R$7:$R$511=0)))&gt;0,"SALONES UNIDOS",IF(SUMPRODUCT((AB132=$AB$7:$AB$511)*(AH132=$AH$7:$AH$511)*((AQ132&lt;$AR$7:$AR$511)*(AR132&gt;$AQ$7:$AQ$511))*(ROW($AB$7:$AB$511)&lt;&gt;ROW(AB132)))&gt;0,"Cruzado","Sin cruce")))</f>
        <v/>
      </c>
      <c r="AV132" s="358" t="str" cm="1">
        <f t="array" ref="AV132">IF(AD132="","",IF(SUMPRODUCT((AD132=$AD$7:$AD$511)*(AH132=$AH$7:$AH$511)*(AS132=$AS$7:$AS$511)*(AT132=$AT$7:$AT$511)*(ROW($AD$7:$AD$511)&lt;&gt;ROW(AD132))*((R132=0)*($R$7:$R$511&gt;0)+(R132&gt;0)*($R$7:$R$511=0)))&gt;0,"SALONES UNIDOS",IF(SUMPRODUCT((AD132=$AD$7:$AD$511)*(AH132=$AH$7:$AH$511)*((AS132&lt;$AT$7:$AT$511)*(AT132&gt;$AS$7:$AS$511))*(ROW($AD$7:$AD$511)&lt;&gt;ROW(AD132)))&gt;0,"Cruzado","Sin cruce")))</f>
        <v>Sin cruce</v>
      </c>
      <c r="AW132" s="104" t="str">
        <f t="shared" si="33"/>
        <v>EN5FILIALB</v>
      </c>
      <c r="AX132" s="104" t="str" cm="1">
        <f t="array" ref="AX132">IF(AW132="","",IF(SUMPRODUCT((AW132=$AW$7:$AW$2042)*(AH132=$AH$7:$AH$2042)*(AN132=$AN$7:$AN$2042)*(AO132=$AO$7:$AO$2042)*(ROW($AW$7:$AW$2042)&lt;&gt;ROW(AW132))*((R132=0)*($R$7:$R$2042&gt;0)+(R132&gt;0)*($R$7:$R$2042=0)))&gt;0,"SALONES UNIDOS",IF(SUMPRODUCT((AW132=$AW$7:$AW$2042)*(AH132=$AH$7:$AH$2042)*((AN132&lt;$AO$7:$AO$2042)*(AO132&gt;$AN$7:$AN$2042))*(ROW($AW$7:$AW$2042)&lt;&gt;ROW(AW132)))&gt;0,"Cruzado","Sin cruce")))</f>
        <v>Sin cruce</v>
      </c>
    </row>
    <row r="133" spans="2:50" s="6" customFormat="1" ht="19.8" hidden="1" customHeight="1" x14ac:dyDescent="0.25">
      <c r="B133" s="494" t="s">
        <v>314</v>
      </c>
      <c r="C133" s="369" t="s">
        <v>968</v>
      </c>
      <c r="D133" s="369">
        <v>20261</v>
      </c>
      <c r="E133" s="373" t="s">
        <v>276</v>
      </c>
      <c r="F133" s="370" t="s">
        <v>291</v>
      </c>
      <c r="G133" s="373" t="s">
        <v>285</v>
      </c>
      <c r="H133" s="373">
        <v>5</v>
      </c>
      <c r="I133" s="373" t="s">
        <v>283</v>
      </c>
      <c r="J133" s="373" t="s">
        <v>283</v>
      </c>
      <c r="K133" s="194" t="s">
        <v>611</v>
      </c>
      <c r="L133" s="364" t="s">
        <v>612</v>
      </c>
      <c r="M133" s="364" t="s">
        <v>317</v>
      </c>
      <c r="N133" s="364" t="s">
        <v>318</v>
      </c>
      <c r="O133" s="373" t="s">
        <v>321</v>
      </c>
      <c r="P133" s="364">
        <v>2</v>
      </c>
      <c r="Q133" s="364">
        <v>4</v>
      </c>
      <c r="R133" s="369">
        <v>6</v>
      </c>
      <c r="S133" s="364">
        <v>4</v>
      </c>
      <c r="T133" s="8"/>
      <c r="U133" s="374">
        <v>50</v>
      </c>
      <c r="V133" s="370">
        <v>21558762</v>
      </c>
      <c r="W133" s="373" t="s">
        <v>224</v>
      </c>
      <c r="X133" s="364" t="s">
        <v>321</v>
      </c>
      <c r="Y133" s="364"/>
      <c r="Z133" s="364"/>
      <c r="AA133" s="364"/>
      <c r="AB133" s="370"/>
      <c r="AC133" s="364"/>
      <c r="AD133" s="369"/>
      <c r="AE133" s="370"/>
      <c r="AF133" s="370"/>
      <c r="AG133" s="364" t="s">
        <v>319</v>
      </c>
      <c r="AH133" s="364">
        <v>1</v>
      </c>
      <c r="AI133" s="364">
        <v>17</v>
      </c>
      <c r="AJ133" s="364">
        <v>40</v>
      </c>
      <c r="AK133" s="364">
        <v>22</v>
      </c>
      <c r="AL133" s="364">
        <v>40</v>
      </c>
      <c r="AM133" s="22">
        <f t="shared" si="32"/>
        <v>6</v>
      </c>
      <c r="AN133" s="104">
        <f t="shared" si="34"/>
        <v>0.73611111111111116</v>
      </c>
      <c r="AO133" s="104">
        <f t="shared" si="35"/>
        <v>0.94444444444444442</v>
      </c>
      <c r="AP133" s="22" t="str" cm="1">
        <f t="array" ref="AP133">IF(W133="","",IF(SUMPRODUCT((W133=$W$7:$W$2042)*(AH133=$AH$7:$AH$2042)*(AN133=$AN$7:$AN$2042)*(AO133=$AO$7:$AO$2042)*(ROW($W$7:$W$2042)&lt;&gt;ROW(W133))*((R133=0)*($R$7:$R$2042&gt;0)+(R133&gt;0)*($R$7:$R$2042=0)))&gt;0,"SALONES UNIDOS",IF(SUMPRODUCT((W133=$W$7:$W$2042)*(AH133=$AH$7:$AH$2042)*((AN133&lt;$AO$7:$AO$2042)*(AO133&gt;$AN$7:$AN$2042))*(ROW($W$7:$W$2042)&lt;&gt;ROW(W133)))&gt;0,"Cruzado","Sin cruce")))</f>
        <v>Sin cruce</v>
      </c>
      <c r="AQ133" s="104"/>
      <c r="AR133" s="104"/>
      <c r="AS133" s="22"/>
      <c r="AT133" s="22"/>
      <c r="AU133" s="358" t="str" cm="1">
        <f t="array" ref="AU133">IF(AB133="","",IF(SUMPRODUCT((AB133=$AB$7:$AB$511)*(AH133=$AH$7:$AH$511)*(AQ133=$AQ$7:$AQ$511)*(AR133=$AR$7:$AR$511)*(ROW($AB$7:$AB$511)&lt;&gt;ROW(AB133))*((R133=0)*($R$7:$R$511&gt;0)+(R133&gt;0)*($R$7:$R$511=0)))&gt;0,"SALONES UNIDOS",IF(SUMPRODUCT((AB133=$AB$7:$AB$511)*(AH133=$AH$7:$AH$511)*((AQ133&lt;$AR$7:$AR$511)*(AR133&gt;$AQ$7:$AQ$511))*(ROW($AB$7:$AB$511)&lt;&gt;ROW(AB133)))&gt;0,"Cruzado","Sin cruce")))</f>
        <v/>
      </c>
      <c r="AV133" s="358" t="str" cm="1">
        <f t="array" ref="AV133">IF(AD133="","",IF(SUMPRODUCT((AD133=$AD$7:$AD$511)*(AH133=$AH$7:$AH$511)*(AS133=$AS$7:$AS$511)*(AT133=$AT$7:$AT$511)*(ROW($AD$7:$AD$511)&lt;&gt;ROW(AD133))*((R133=0)*($R$7:$R$511&gt;0)+(R133&gt;0)*($R$7:$R$511=0)))&gt;0,"SALONES UNIDOS",IF(SUMPRODUCT((AD133=$AD$7:$AD$511)*(AH133=$AH$7:$AH$511)*((AS133&lt;$AT$7:$AT$511)*(AT133&gt;$AS$7:$AS$511))*(ROW($AD$7:$AD$511)&lt;&gt;ROW(AD133)))&gt;0,"Cruzado","Sin cruce")))</f>
        <v/>
      </c>
      <c r="AW133" s="104" t="str">
        <f t="shared" si="33"/>
        <v>EN5FILIALC</v>
      </c>
      <c r="AX133" s="104" t="str" cm="1">
        <f t="array" ref="AX133">IF(AW133="","",IF(SUMPRODUCT((AW133=$AW$7:$AW$2042)*(AH133=$AH$7:$AH$2042)*(AN133=$AN$7:$AN$2042)*(AO133=$AO$7:$AO$2042)*(ROW($AW$7:$AW$2042)&lt;&gt;ROW(AW133))*((R133=0)*($R$7:$R$2042&gt;0)+(R133&gt;0)*($R$7:$R$2042=0)))&gt;0,"SALONES UNIDOS",IF(SUMPRODUCT((AW133=$AW$7:$AW$2042)*(AH133=$AH$7:$AH$2042)*((AN133&lt;$AO$7:$AO$2042)*(AO133&gt;$AN$7:$AN$2042))*(ROW($AW$7:$AW$2042)&lt;&gt;ROW(AW133)))&gt;0,"Cruzado","Sin cruce")))</f>
        <v>Sin cruce</v>
      </c>
    </row>
    <row r="134" spans="2:50" s="6" customFormat="1" ht="19.8" hidden="1" customHeight="1" x14ac:dyDescent="0.25">
      <c r="B134" s="494" t="s">
        <v>314</v>
      </c>
      <c r="C134" s="369" t="s">
        <v>968</v>
      </c>
      <c r="D134" s="369">
        <v>20261</v>
      </c>
      <c r="E134" s="373" t="s">
        <v>276</v>
      </c>
      <c r="F134" s="370" t="s">
        <v>291</v>
      </c>
      <c r="G134" s="373" t="s">
        <v>285</v>
      </c>
      <c r="H134" s="373">
        <v>5</v>
      </c>
      <c r="I134" s="373" t="s">
        <v>283</v>
      </c>
      <c r="J134" s="373" t="s">
        <v>283</v>
      </c>
      <c r="K134" s="194" t="s">
        <v>613</v>
      </c>
      <c r="L134" s="364" t="s">
        <v>986</v>
      </c>
      <c r="M134" s="364" t="s">
        <v>317</v>
      </c>
      <c r="N134" s="364" t="s">
        <v>318</v>
      </c>
      <c r="O134" s="373" t="s">
        <v>315</v>
      </c>
      <c r="P134" s="364">
        <v>2</v>
      </c>
      <c r="Q134" s="364">
        <v>8</v>
      </c>
      <c r="R134" s="369">
        <v>10</v>
      </c>
      <c r="S134" s="364">
        <v>6</v>
      </c>
      <c r="T134" s="8"/>
      <c r="U134" s="374">
        <v>50</v>
      </c>
      <c r="V134" s="370">
        <v>44867656</v>
      </c>
      <c r="W134" s="373" t="s">
        <v>190</v>
      </c>
      <c r="X134" s="364" t="s">
        <v>321</v>
      </c>
      <c r="Y134" s="364"/>
      <c r="Z134" s="364"/>
      <c r="AA134" s="364"/>
      <c r="AB134" s="370"/>
      <c r="AC134" s="364"/>
      <c r="AD134" s="369"/>
      <c r="AE134" s="370"/>
      <c r="AF134" s="370"/>
      <c r="AG134" s="364" t="s">
        <v>319</v>
      </c>
      <c r="AH134" s="364">
        <v>7</v>
      </c>
      <c r="AI134" s="364">
        <v>15</v>
      </c>
      <c r="AJ134" s="364">
        <v>10</v>
      </c>
      <c r="AK134" s="364">
        <v>23</v>
      </c>
      <c r="AL134" s="364">
        <v>30</v>
      </c>
      <c r="AM134" s="22">
        <f t="shared" si="32"/>
        <v>10</v>
      </c>
      <c r="AN134" s="104">
        <f t="shared" si="34"/>
        <v>0.63194444444444442</v>
      </c>
      <c r="AO134" s="104">
        <f t="shared" si="35"/>
        <v>0.97916666666666674</v>
      </c>
      <c r="AP134" s="22" t="str" cm="1">
        <f t="array" ref="AP134">IF(W134="","",IF(SUMPRODUCT((W134=$W$7:$W$2042)*(AH134=$AH$7:$AH$2042)*(AN134=$AN$7:$AN$2042)*(AO134=$AO$7:$AO$2042)*(ROW($W$7:$W$2042)&lt;&gt;ROW(W134))*((R134=0)*($R$7:$R$2042&gt;0)+(R134&gt;0)*($R$7:$R$2042=0)))&gt;0,"SALONES UNIDOS",IF(SUMPRODUCT((W134=$W$7:$W$2042)*(AH134=$AH$7:$AH$2042)*((AN134&lt;$AO$7:$AO$2042)*(AO134&gt;$AN$7:$AN$2042))*(ROW($W$7:$W$2042)&lt;&gt;ROW(W134)))&gt;0,"Cruzado","Sin cruce")))</f>
        <v>Sin cruce</v>
      </c>
      <c r="AQ134" s="104"/>
      <c r="AR134" s="104"/>
      <c r="AS134" s="22"/>
      <c r="AT134" s="22"/>
      <c r="AU134" s="358" t="str" cm="1">
        <f t="array" ref="AU134">IF(AB134="","",IF(SUMPRODUCT((AB134=$AB$7:$AB$511)*(AH134=$AH$7:$AH$511)*(AQ134=$AQ$7:$AQ$511)*(AR134=$AR$7:$AR$511)*(ROW($AB$7:$AB$511)&lt;&gt;ROW(AB134))*((R134=0)*($R$7:$R$511&gt;0)+(R134&gt;0)*($R$7:$R$511=0)))&gt;0,"SALONES UNIDOS",IF(SUMPRODUCT((AB134=$AB$7:$AB$511)*(AH134=$AH$7:$AH$511)*((AQ134&lt;$AR$7:$AR$511)*(AR134&gt;$AQ$7:$AQ$511))*(ROW($AB$7:$AB$511)&lt;&gt;ROW(AB134)))&gt;0,"Cruzado","Sin cruce")))</f>
        <v/>
      </c>
      <c r="AV134" s="358" t="str" cm="1">
        <f t="array" ref="AV134">IF(AD134="","",IF(SUMPRODUCT((AD134=$AD$7:$AD$511)*(AH134=$AH$7:$AH$511)*(AS134=$AS$7:$AS$511)*(AT134=$AT$7:$AT$511)*(ROW($AD$7:$AD$511)&lt;&gt;ROW(AD134))*((R134=0)*($R$7:$R$511&gt;0)+(R134&gt;0)*($R$7:$R$511=0)))&gt;0,"SALONES UNIDOS",IF(SUMPRODUCT((AD134=$AD$7:$AD$511)*(AH134=$AH$7:$AH$511)*((AS134&lt;$AT$7:$AT$511)*(AT134&gt;$AS$7:$AS$511))*(ROW($AD$7:$AD$511)&lt;&gt;ROW(AD134)))&gt;0,"Cruzado","Sin cruce")))</f>
        <v/>
      </c>
      <c r="AW134" s="104" t="str">
        <f t="shared" si="33"/>
        <v>EN5FILIALC</v>
      </c>
      <c r="AX134" s="104" t="str" cm="1">
        <f t="array" ref="AX134">IF(AW134="","",IF(SUMPRODUCT((AW134=$AW$7:$AW$2042)*(AH134=$AH$7:$AH$2042)*(AN134=$AN$7:$AN$2042)*(AO134=$AO$7:$AO$2042)*(ROW($AW$7:$AW$2042)&lt;&gt;ROW(AW134))*((R134=0)*($R$7:$R$2042&gt;0)+(R134&gt;0)*($R$7:$R$2042=0)))&gt;0,"SALONES UNIDOS",IF(SUMPRODUCT((AW134=$AW$7:$AW$2042)*(AH134=$AH$7:$AH$2042)*((AN134&lt;$AO$7:$AO$2042)*(AO134&gt;$AN$7:$AN$2042))*(ROW($AW$7:$AW$2042)&lt;&gt;ROW(AW134)))&gt;0,"Cruzado","Sin cruce")))</f>
        <v>Sin cruce</v>
      </c>
    </row>
    <row r="135" spans="2:50" s="6" customFormat="1" ht="19.8" hidden="1" customHeight="1" x14ac:dyDescent="0.25">
      <c r="B135" s="494" t="s">
        <v>314</v>
      </c>
      <c r="C135" s="369" t="s">
        <v>968</v>
      </c>
      <c r="D135" s="369">
        <v>20261</v>
      </c>
      <c r="E135" s="373" t="s">
        <v>276</v>
      </c>
      <c r="F135" s="370" t="s">
        <v>291</v>
      </c>
      <c r="G135" s="373" t="s">
        <v>285</v>
      </c>
      <c r="H135" s="373">
        <v>5</v>
      </c>
      <c r="I135" s="373" t="s">
        <v>283</v>
      </c>
      <c r="J135" s="373" t="s">
        <v>283</v>
      </c>
      <c r="K135" s="194" t="s">
        <v>615</v>
      </c>
      <c r="L135" s="364" t="s">
        <v>987</v>
      </c>
      <c r="M135" s="364" t="s">
        <v>317</v>
      </c>
      <c r="N135" s="364" t="s">
        <v>318</v>
      </c>
      <c r="O135" s="373" t="s">
        <v>315</v>
      </c>
      <c r="P135" s="364">
        <v>3</v>
      </c>
      <c r="Q135" s="364">
        <v>2</v>
      </c>
      <c r="R135" s="369">
        <v>5</v>
      </c>
      <c r="S135" s="364">
        <v>4</v>
      </c>
      <c r="T135" s="8"/>
      <c r="U135" s="374">
        <v>50</v>
      </c>
      <c r="V135" s="370">
        <v>21558762</v>
      </c>
      <c r="W135" s="373" t="s">
        <v>224</v>
      </c>
      <c r="X135" s="364" t="s">
        <v>321</v>
      </c>
      <c r="Y135" s="364"/>
      <c r="Z135" s="364"/>
      <c r="AA135" s="364"/>
      <c r="AB135" s="370"/>
      <c r="AC135" s="364"/>
      <c r="AD135" s="369"/>
      <c r="AE135" s="370"/>
      <c r="AF135" s="370"/>
      <c r="AG135" s="364" t="s">
        <v>319</v>
      </c>
      <c r="AH135" s="364">
        <v>1</v>
      </c>
      <c r="AI135" s="364">
        <v>12</v>
      </c>
      <c r="AJ135" s="364">
        <v>40</v>
      </c>
      <c r="AK135" s="364">
        <v>16</v>
      </c>
      <c r="AL135" s="364">
        <v>50</v>
      </c>
      <c r="AM135" s="22">
        <f t="shared" ref="AM135:AM198" si="63">IF(AI135="",R135,ROUND(((((AK135/24)+(AL135/1440))-((AI135/24)+(AJ135/1440)))*1440/50),5))</f>
        <v>5</v>
      </c>
      <c r="AN135" s="104">
        <f t="shared" si="34"/>
        <v>0.52777777777777779</v>
      </c>
      <c r="AO135" s="104">
        <f t="shared" si="35"/>
        <v>0.70138888888888884</v>
      </c>
      <c r="AP135" s="22" t="str" cm="1">
        <f t="array" ref="AP135">IF(W135="","",IF(SUMPRODUCT((W135=$W$7:$W$2042)*(AH135=$AH$7:$AH$2042)*(AN135=$AN$7:$AN$2042)*(AO135=$AO$7:$AO$2042)*(ROW($W$7:$W$2042)&lt;&gt;ROW(W135))*((R135=0)*($R$7:$R$2042&gt;0)+(R135&gt;0)*($R$7:$R$2042=0)))&gt;0,"SALONES UNIDOS",IF(SUMPRODUCT((W135=$W$7:$W$2042)*(AH135=$AH$7:$AH$2042)*((AN135&lt;$AO$7:$AO$2042)*(AO135&gt;$AN$7:$AN$2042))*(ROW($W$7:$W$2042)&lt;&gt;ROW(W135)))&gt;0,"Cruzado","Sin cruce")))</f>
        <v>Sin cruce</v>
      </c>
      <c r="AQ135" s="104"/>
      <c r="AR135" s="104"/>
      <c r="AS135" s="22"/>
      <c r="AT135" s="22"/>
      <c r="AU135" s="358" t="str" cm="1">
        <f t="array" ref="AU135">IF(AB135="","",IF(SUMPRODUCT((AB135=$AB$7:$AB$511)*(AH135=$AH$7:$AH$511)*(AQ135=$AQ$7:$AQ$511)*(AR135=$AR$7:$AR$511)*(ROW($AB$7:$AB$511)&lt;&gt;ROW(AB135))*((R135=0)*($R$7:$R$511&gt;0)+(R135&gt;0)*($R$7:$R$511=0)))&gt;0,"SALONES UNIDOS",IF(SUMPRODUCT((AB135=$AB$7:$AB$511)*(AH135=$AH$7:$AH$511)*((AQ135&lt;$AR$7:$AR$511)*(AR135&gt;$AQ$7:$AQ$511))*(ROW($AB$7:$AB$511)&lt;&gt;ROW(AB135)))&gt;0,"Cruzado","Sin cruce")))</f>
        <v/>
      </c>
      <c r="AV135" s="358" t="str" cm="1">
        <f t="array" ref="AV135">IF(AD135="","",IF(SUMPRODUCT((AD135=$AD$7:$AD$511)*(AH135=$AH$7:$AH$511)*(AS135=$AS$7:$AS$511)*(AT135=$AT$7:$AT$511)*(ROW($AD$7:$AD$511)&lt;&gt;ROW(AD135))*((R135=0)*($R$7:$R$511&gt;0)+(R135&gt;0)*($R$7:$R$511=0)))&gt;0,"SALONES UNIDOS",IF(SUMPRODUCT((AD135=$AD$7:$AD$511)*(AH135=$AH$7:$AH$511)*((AS135&lt;$AT$7:$AT$511)*(AT135&gt;$AS$7:$AS$511))*(ROW($AD$7:$AD$511)&lt;&gt;ROW(AD135)))&gt;0,"Cruzado","Sin cruce")))</f>
        <v/>
      </c>
      <c r="AW135" s="104" t="str">
        <f t="shared" ref="AW135:AW198" si="64">TRIM(CONCATENATE(G135,H135,E135,J135))</f>
        <v>EN5FILIALC</v>
      </c>
      <c r="AX135" s="104" t="str" cm="1">
        <f t="array" ref="AX135">IF(AW135="","",IF(SUMPRODUCT((AW135=$AW$7:$AW$2042)*(AH135=$AH$7:$AH$2042)*(AN135=$AN$7:$AN$2042)*(AO135=$AO$7:$AO$2042)*(ROW($AW$7:$AW$2042)&lt;&gt;ROW(AW135))*((R135=0)*($R$7:$R$2042&gt;0)+(R135&gt;0)*($R$7:$R$2042=0)))&gt;0,"SALONES UNIDOS",IF(SUMPRODUCT((AW135=$AW$7:$AW$2042)*(AH135=$AH$7:$AH$2042)*((AN135&lt;$AO$7:$AO$2042)*(AO135&gt;$AN$7:$AN$2042))*(ROW($AW$7:$AW$2042)&lt;&gt;ROW(AW135)))&gt;0,"Cruzado","Sin cruce")))</f>
        <v>Sin cruce</v>
      </c>
    </row>
    <row r="136" spans="2:50" s="6" customFormat="1" ht="19.8" hidden="1" customHeight="1" x14ac:dyDescent="0.25">
      <c r="B136" s="494" t="s">
        <v>314</v>
      </c>
      <c r="C136" s="369" t="s">
        <v>968</v>
      </c>
      <c r="D136" s="369">
        <v>20261</v>
      </c>
      <c r="E136" s="373" t="s">
        <v>276</v>
      </c>
      <c r="F136" s="370" t="s">
        <v>291</v>
      </c>
      <c r="G136" s="373" t="s">
        <v>285</v>
      </c>
      <c r="H136" s="373">
        <v>5</v>
      </c>
      <c r="I136" s="373" t="s">
        <v>283</v>
      </c>
      <c r="J136" s="373" t="s">
        <v>283</v>
      </c>
      <c r="K136" s="194" t="s">
        <v>320</v>
      </c>
      <c r="L136" s="364" t="s">
        <v>988</v>
      </c>
      <c r="M136" s="364" t="s">
        <v>317</v>
      </c>
      <c r="N136" s="364" t="s">
        <v>318</v>
      </c>
      <c r="O136" s="373" t="s">
        <v>321</v>
      </c>
      <c r="P136" s="364">
        <v>2</v>
      </c>
      <c r="Q136" s="364">
        <v>2</v>
      </c>
      <c r="R136" s="369">
        <v>4</v>
      </c>
      <c r="S136" s="364">
        <v>3</v>
      </c>
      <c r="T136" s="8"/>
      <c r="U136" s="374">
        <v>50</v>
      </c>
      <c r="V136" s="370">
        <v>45629797</v>
      </c>
      <c r="W136" s="373" t="s">
        <v>167</v>
      </c>
      <c r="X136" s="364" t="s">
        <v>321</v>
      </c>
      <c r="Y136" s="364"/>
      <c r="Z136" s="364"/>
      <c r="AA136" s="364"/>
      <c r="AB136" s="370"/>
      <c r="AC136" s="364"/>
      <c r="AD136" s="369"/>
      <c r="AE136" s="370"/>
      <c r="AF136" s="370"/>
      <c r="AG136" s="364" t="s">
        <v>319</v>
      </c>
      <c r="AH136" s="364">
        <v>5</v>
      </c>
      <c r="AI136" s="364">
        <v>17</v>
      </c>
      <c r="AJ136" s="364">
        <v>40</v>
      </c>
      <c r="AK136" s="364">
        <v>21</v>
      </c>
      <c r="AL136" s="364">
        <v>0</v>
      </c>
      <c r="AM136" s="22">
        <f t="shared" si="63"/>
        <v>4</v>
      </c>
      <c r="AN136" s="104">
        <f t="shared" ref="AN136:AN199" si="65">AI136/24+AJ136/1440</f>
        <v>0.73611111111111116</v>
      </c>
      <c r="AO136" s="104">
        <f t="shared" ref="AO136:AO199" si="66">AK136/24+AL136/1440</f>
        <v>0.875</v>
      </c>
      <c r="AP136" s="22" t="str" cm="1">
        <f t="array" ref="AP136">IF(W136="","",IF(SUMPRODUCT((W136=$W$7:$W$2042)*(AH136=$AH$7:$AH$2042)*(AN136=$AN$7:$AN$2042)*(AO136=$AO$7:$AO$2042)*(ROW($W$7:$W$2042)&lt;&gt;ROW(W136))*((R136=0)*($R$7:$R$2042&gt;0)+(R136&gt;0)*($R$7:$R$2042=0)))&gt;0,"SALONES UNIDOS",IF(SUMPRODUCT((W136=$W$7:$W$2042)*(AH136=$AH$7:$AH$2042)*((AN136&lt;$AO$7:$AO$2042)*(AO136&gt;$AN$7:$AN$2042))*(ROW($W$7:$W$2042)&lt;&gt;ROW(W136)))&gt;0,"Cruzado","Sin cruce")))</f>
        <v>Sin cruce</v>
      </c>
      <c r="AQ136" s="104"/>
      <c r="AR136" s="104"/>
      <c r="AS136" s="22"/>
      <c r="AT136" s="22"/>
      <c r="AU136" s="358" t="str" cm="1">
        <f t="array" ref="AU136">IF(AB136="","",IF(SUMPRODUCT((AB136=$AB$7:$AB$511)*(AH136=$AH$7:$AH$511)*(AQ136=$AQ$7:$AQ$511)*(AR136=$AR$7:$AR$511)*(ROW($AB$7:$AB$511)&lt;&gt;ROW(AB136))*((R136=0)*($R$7:$R$511&gt;0)+(R136&gt;0)*($R$7:$R$511=0)))&gt;0,"SALONES UNIDOS",IF(SUMPRODUCT((AB136=$AB$7:$AB$511)*(AH136=$AH$7:$AH$511)*((AQ136&lt;$AR$7:$AR$511)*(AR136&gt;$AQ$7:$AQ$511))*(ROW($AB$7:$AB$511)&lt;&gt;ROW(AB136)))&gt;0,"Cruzado","Sin cruce")))</f>
        <v/>
      </c>
      <c r="AV136" s="358" t="str" cm="1">
        <f t="array" ref="AV136">IF(AD136="","",IF(SUMPRODUCT((AD136=$AD$7:$AD$511)*(AH136=$AH$7:$AH$511)*(AS136=$AS$7:$AS$511)*(AT136=$AT$7:$AT$511)*(ROW($AD$7:$AD$511)&lt;&gt;ROW(AD136))*((R136=0)*($R$7:$R$511&gt;0)+(R136&gt;0)*($R$7:$R$511=0)))&gt;0,"SALONES UNIDOS",IF(SUMPRODUCT((AD136=$AD$7:$AD$511)*(AH136=$AH$7:$AH$511)*((AS136&lt;$AT$7:$AT$511)*(AT136&gt;$AS$7:$AS$511))*(ROW($AD$7:$AD$511)&lt;&gt;ROW(AD136)))&gt;0,"Cruzado","Sin cruce")))</f>
        <v/>
      </c>
      <c r="AW136" s="104" t="str">
        <f t="shared" si="64"/>
        <v>EN5FILIALC</v>
      </c>
      <c r="AX136" s="104" t="str" cm="1">
        <f t="array" ref="AX136">IF(AW136="","",IF(SUMPRODUCT((AW136=$AW$7:$AW$2042)*(AH136=$AH$7:$AH$2042)*(AN136=$AN$7:$AN$2042)*(AO136=$AO$7:$AO$2042)*(ROW($AW$7:$AW$2042)&lt;&gt;ROW(AW136))*((R136=0)*($R$7:$R$2042&gt;0)+(R136&gt;0)*($R$7:$R$2042=0)))&gt;0,"SALONES UNIDOS",IF(SUMPRODUCT((AW136=$AW$7:$AW$2042)*(AH136=$AH$7:$AH$2042)*((AN136&lt;$AO$7:$AO$2042)*(AO136&gt;$AN$7:$AN$2042))*(ROW($AW$7:$AW$2042)&lt;&gt;ROW(AW136)))&gt;0,"Cruzado","Sin cruce")))</f>
        <v>Sin cruce</v>
      </c>
    </row>
    <row r="137" spans="2:50" s="6" customFormat="1" ht="19.8" hidden="1" customHeight="1" x14ac:dyDescent="0.25">
      <c r="B137" s="494" t="s">
        <v>314</v>
      </c>
      <c r="C137" s="369" t="s">
        <v>968</v>
      </c>
      <c r="D137" s="369">
        <v>20261</v>
      </c>
      <c r="E137" s="373" t="s">
        <v>276</v>
      </c>
      <c r="F137" s="370" t="s">
        <v>291</v>
      </c>
      <c r="G137" s="373" t="s">
        <v>285</v>
      </c>
      <c r="H137" s="373">
        <v>5</v>
      </c>
      <c r="I137" s="373" t="s">
        <v>283</v>
      </c>
      <c r="J137" s="373" t="s">
        <v>283</v>
      </c>
      <c r="K137" s="194" t="s">
        <v>616</v>
      </c>
      <c r="L137" s="364" t="s">
        <v>617</v>
      </c>
      <c r="M137" s="364" t="s">
        <v>317</v>
      </c>
      <c r="N137" s="364" t="s">
        <v>318</v>
      </c>
      <c r="O137" s="373" t="s">
        <v>315</v>
      </c>
      <c r="P137" s="364">
        <v>3</v>
      </c>
      <c r="Q137" s="364">
        <v>2</v>
      </c>
      <c r="R137" s="369">
        <v>5</v>
      </c>
      <c r="S137" s="364">
        <v>4</v>
      </c>
      <c r="T137" s="8"/>
      <c r="U137" s="374">
        <v>50</v>
      </c>
      <c r="V137" s="370">
        <v>44407156</v>
      </c>
      <c r="W137" s="373" t="s">
        <v>166</v>
      </c>
      <c r="X137" s="364" t="s">
        <v>321</v>
      </c>
      <c r="Y137" s="364"/>
      <c r="Z137" s="364"/>
      <c r="AA137" s="364"/>
      <c r="AB137" s="370"/>
      <c r="AC137" s="364"/>
      <c r="AD137" s="369"/>
      <c r="AE137" s="370"/>
      <c r="AF137" s="370"/>
      <c r="AG137" s="364" t="s">
        <v>319</v>
      </c>
      <c r="AH137" s="364">
        <v>5</v>
      </c>
      <c r="AI137" s="364">
        <v>9</v>
      </c>
      <c r="AJ137" s="364">
        <v>20</v>
      </c>
      <c r="AK137" s="364">
        <v>13</v>
      </c>
      <c r="AL137" s="364">
        <v>30</v>
      </c>
      <c r="AM137" s="22">
        <f t="shared" si="63"/>
        <v>5</v>
      </c>
      <c r="AN137" s="104">
        <f t="shared" si="65"/>
        <v>0.3888888888888889</v>
      </c>
      <c r="AO137" s="104">
        <f t="shared" si="66"/>
        <v>0.5625</v>
      </c>
      <c r="AP137" s="22" t="str" cm="1">
        <f t="array" ref="AP137">IF(W137="","",IF(SUMPRODUCT((W137=$W$7:$W$2042)*(AH137=$AH$7:$AH$2042)*(AN137=$AN$7:$AN$2042)*(AO137=$AO$7:$AO$2042)*(ROW($W$7:$W$2042)&lt;&gt;ROW(W137))*((R137=0)*($R$7:$R$2042&gt;0)+(R137&gt;0)*($R$7:$R$2042=0)))&gt;0,"SALONES UNIDOS",IF(SUMPRODUCT((W137=$W$7:$W$2042)*(AH137=$AH$7:$AH$2042)*((AN137&lt;$AO$7:$AO$2042)*(AO137&gt;$AN$7:$AN$2042))*(ROW($W$7:$W$2042)&lt;&gt;ROW(W137)))&gt;0,"Cruzado","Sin cruce")))</f>
        <v>Sin cruce</v>
      </c>
      <c r="AQ137" s="104"/>
      <c r="AR137" s="104"/>
      <c r="AS137" s="22"/>
      <c r="AT137" s="22"/>
      <c r="AU137" s="358" t="str" cm="1">
        <f t="array" ref="AU137">IF(AB137="","",IF(SUMPRODUCT((AB137=$AB$7:$AB$511)*(AH137=$AH$7:$AH$511)*(AQ137=$AQ$7:$AQ$511)*(AR137=$AR$7:$AR$511)*(ROW($AB$7:$AB$511)&lt;&gt;ROW(AB137))*((R137=0)*($R$7:$R$511&gt;0)+(R137&gt;0)*($R$7:$R$511=0)))&gt;0,"SALONES UNIDOS",IF(SUMPRODUCT((AB137=$AB$7:$AB$511)*(AH137=$AH$7:$AH$511)*((AQ137&lt;$AR$7:$AR$511)*(AR137&gt;$AQ$7:$AQ$511))*(ROW($AB$7:$AB$511)&lt;&gt;ROW(AB137)))&gt;0,"Cruzado","Sin cruce")))</f>
        <v/>
      </c>
      <c r="AV137" s="358" t="str" cm="1">
        <f t="array" ref="AV137">IF(AD137="","",IF(SUMPRODUCT((AD137=$AD$7:$AD$511)*(AH137=$AH$7:$AH$511)*(AS137=$AS$7:$AS$511)*(AT137=$AT$7:$AT$511)*(ROW($AD$7:$AD$511)&lt;&gt;ROW(AD137))*((R137=0)*($R$7:$R$511&gt;0)+(R137&gt;0)*($R$7:$R$511=0)))&gt;0,"SALONES UNIDOS",IF(SUMPRODUCT((AD137=$AD$7:$AD$511)*(AH137=$AH$7:$AH$511)*((AS137&lt;$AT$7:$AT$511)*(AT137&gt;$AS$7:$AS$511))*(ROW($AD$7:$AD$511)&lt;&gt;ROW(AD137)))&gt;0,"Cruzado","Sin cruce")))</f>
        <v/>
      </c>
      <c r="AW137" s="104" t="str">
        <f t="shared" si="64"/>
        <v>EN5FILIALC</v>
      </c>
      <c r="AX137" s="104" t="str" cm="1">
        <f t="array" ref="AX137">IF(AW137="","",IF(SUMPRODUCT((AW137=$AW$7:$AW$2042)*(AH137=$AH$7:$AH$2042)*(AN137=$AN$7:$AN$2042)*(AO137=$AO$7:$AO$2042)*(ROW($AW$7:$AW$2042)&lt;&gt;ROW(AW137))*((R137=0)*($R$7:$R$2042&gt;0)+(R137&gt;0)*($R$7:$R$2042=0)))&gt;0,"SALONES UNIDOS",IF(SUMPRODUCT((AW137=$AW$7:$AW$2042)*(AH137=$AH$7:$AH$2042)*((AN137&lt;$AO$7:$AO$2042)*(AO137&gt;$AN$7:$AN$2042))*(ROW($AW$7:$AW$2042)&lt;&gt;ROW(AW137)))&gt;0,"Cruzado","Sin cruce")))</f>
        <v>Sin cruce</v>
      </c>
    </row>
    <row r="138" spans="2:50" s="6" customFormat="1" ht="19.8" hidden="1" customHeight="1" x14ac:dyDescent="0.25">
      <c r="B138" s="494" t="s">
        <v>314</v>
      </c>
      <c r="C138" s="369" t="s">
        <v>968</v>
      </c>
      <c r="D138" s="369">
        <v>20261</v>
      </c>
      <c r="E138" s="373" t="s">
        <v>276</v>
      </c>
      <c r="F138" s="370" t="s">
        <v>291</v>
      </c>
      <c r="G138" s="373" t="s">
        <v>285</v>
      </c>
      <c r="H138" s="373">
        <v>5</v>
      </c>
      <c r="I138" s="373" t="s">
        <v>325</v>
      </c>
      <c r="J138" s="373" t="s">
        <v>325</v>
      </c>
      <c r="K138" s="194" t="s">
        <v>609</v>
      </c>
      <c r="L138" s="364" t="s">
        <v>610</v>
      </c>
      <c r="M138" s="364" t="s">
        <v>324</v>
      </c>
      <c r="N138" s="364" t="s">
        <v>318</v>
      </c>
      <c r="O138" s="373" t="s">
        <v>315</v>
      </c>
      <c r="P138" s="364">
        <v>2</v>
      </c>
      <c r="Q138" s="364">
        <v>2</v>
      </c>
      <c r="R138" s="369">
        <v>4</v>
      </c>
      <c r="S138" s="364">
        <v>3</v>
      </c>
      <c r="T138" s="8"/>
      <c r="U138" s="374">
        <v>50</v>
      </c>
      <c r="V138" s="370">
        <v>21541988</v>
      </c>
      <c r="W138" s="373" t="s">
        <v>85</v>
      </c>
      <c r="X138" s="364" t="s">
        <v>321</v>
      </c>
      <c r="Y138" s="364"/>
      <c r="Z138" s="364"/>
      <c r="AA138" s="364"/>
      <c r="AB138" s="370"/>
      <c r="AC138" s="364"/>
      <c r="AD138" s="369"/>
      <c r="AE138" s="370"/>
      <c r="AF138" s="370"/>
      <c r="AG138" s="364" t="s">
        <v>319</v>
      </c>
      <c r="AH138" s="364">
        <v>1</v>
      </c>
      <c r="AI138" s="364">
        <v>20</v>
      </c>
      <c r="AJ138" s="364">
        <v>10</v>
      </c>
      <c r="AK138" s="364">
        <v>23</v>
      </c>
      <c r="AL138" s="364">
        <v>30</v>
      </c>
      <c r="AM138" s="22">
        <f t="shared" si="63"/>
        <v>4</v>
      </c>
      <c r="AN138" s="104">
        <f t="shared" si="65"/>
        <v>0.84027777777777779</v>
      </c>
      <c r="AO138" s="104">
        <f t="shared" si="66"/>
        <v>0.97916666666666674</v>
      </c>
      <c r="AP138" s="22" t="str" cm="1">
        <f t="array" ref="AP138">IF(W138="","",IF(SUMPRODUCT((W138=$W$7:$W$2042)*(AH138=$AH$7:$AH$2042)*(AN138=$AN$7:$AN$2042)*(AO138=$AO$7:$AO$2042)*(ROW($W$7:$W$2042)&lt;&gt;ROW(W138))*((R138=0)*($R$7:$R$2042&gt;0)+(R138&gt;0)*($R$7:$R$2042=0)))&gt;0,"SALONES UNIDOS",IF(SUMPRODUCT((W138=$W$7:$W$2042)*(AH138=$AH$7:$AH$2042)*((AN138&lt;$AO$7:$AO$2042)*(AO138&gt;$AN$7:$AN$2042))*(ROW($W$7:$W$2042)&lt;&gt;ROW(W138)))&gt;0,"Cruzado","Sin cruce")))</f>
        <v>Sin cruce</v>
      </c>
      <c r="AQ138" s="104"/>
      <c r="AR138" s="104"/>
      <c r="AS138" s="22"/>
      <c r="AT138" s="22"/>
      <c r="AU138" s="358" t="str" cm="1">
        <f t="array" ref="AU138">IF(AB138="","",IF(SUMPRODUCT((AB138=$AB$7:$AB$511)*(AH138=$AH$7:$AH$511)*(AQ138=$AQ$7:$AQ$511)*(AR138=$AR$7:$AR$511)*(ROW($AB$7:$AB$511)&lt;&gt;ROW(AB138))*((R138=0)*($R$7:$R$511&gt;0)+(R138&gt;0)*($R$7:$R$511=0)))&gt;0,"SALONES UNIDOS",IF(SUMPRODUCT((AB138=$AB$7:$AB$511)*(AH138=$AH$7:$AH$511)*((AQ138&lt;$AR$7:$AR$511)*(AR138&gt;$AQ$7:$AQ$511))*(ROW($AB$7:$AB$511)&lt;&gt;ROW(AB138)))&gt;0,"Cruzado","Sin cruce")))</f>
        <v/>
      </c>
      <c r="AV138" s="358" t="str" cm="1">
        <f t="array" ref="AV138">IF(AD138="","",IF(SUMPRODUCT((AD138=$AD$7:$AD$511)*(AH138=$AH$7:$AH$511)*(AS138=$AS$7:$AS$511)*(AT138=$AT$7:$AT$511)*(ROW($AD$7:$AD$511)&lt;&gt;ROW(AD138))*((R138=0)*($R$7:$R$511&gt;0)+(R138&gt;0)*($R$7:$R$511=0)))&gt;0,"SALONES UNIDOS",IF(SUMPRODUCT((AD138=$AD$7:$AD$511)*(AH138=$AH$7:$AH$511)*((AS138&lt;$AT$7:$AT$511)*(AT138&gt;$AS$7:$AS$511))*(ROW($AD$7:$AD$511)&lt;&gt;ROW(AD138)))&gt;0,"Cruzado","Sin cruce")))</f>
        <v/>
      </c>
      <c r="AW138" s="104" t="str">
        <f t="shared" si="64"/>
        <v>EN5FILIALJ</v>
      </c>
      <c r="AX138" s="104" t="str" cm="1">
        <f t="array" ref="AX138">IF(AW138="","",IF(SUMPRODUCT((AW138=$AW$7:$AW$2042)*(AH138=$AH$7:$AH$2042)*(AN138=$AN$7:$AN$2042)*(AO138=$AO$7:$AO$2042)*(ROW($AW$7:$AW$2042)&lt;&gt;ROW(AW138))*((R138=0)*($R$7:$R$2042&gt;0)+(R138&gt;0)*($R$7:$R$2042=0)))&gt;0,"SALONES UNIDOS",IF(SUMPRODUCT((AW138=$AW$7:$AW$2042)*(AH138=$AH$7:$AH$2042)*((AN138&lt;$AO$7:$AO$2042)*(AO138&gt;$AN$7:$AN$2042))*(ROW($AW$7:$AW$2042)&lt;&gt;ROW(AW138)))&gt;0,"Cruzado","Sin cruce")))</f>
        <v>Sin cruce</v>
      </c>
    </row>
    <row r="139" spans="2:50" s="6" customFormat="1" ht="19.8" hidden="1" customHeight="1" x14ac:dyDescent="0.25">
      <c r="B139" s="494" t="s">
        <v>314</v>
      </c>
      <c r="C139" s="369" t="s">
        <v>968</v>
      </c>
      <c r="D139" s="369">
        <v>20261</v>
      </c>
      <c r="E139" s="373" t="s">
        <v>276</v>
      </c>
      <c r="F139" s="370" t="s">
        <v>291</v>
      </c>
      <c r="G139" s="373" t="s">
        <v>285</v>
      </c>
      <c r="H139" s="373">
        <v>5</v>
      </c>
      <c r="I139" s="373" t="s">
        <v>325</v>
      </c>
      <c r="J139" s="373" t="s">
        <v>325</v>
      </c>
      <c r="K139" s="194" t="s">
        <v>611</v>
      </c>
      <c r="L139" s="364" t="s">
        <v>612</v>
      </c>
      <c r="M139" s="364" t="s">
        <v>317</v>
      </c>
      <c r="N139" s="364" t="s">
        <v>318</v>
      </c>
      <c r="O139" s="373" t="s">
        <v>321</v>
      </c>
      <c r="P139" s="364">
        <v>2</v>
      </c>
      <c r="Q139" s="364">
        <v>4</v>
      </c>
      <c r="R139" s="369">
        <v>6</v>
      </c>
      <c r="S139" s="364">
        <v>4</v>
      </c>
      <c r="T139" s="8"/>
      <c r="U139" s="374">
        <v>50</v>
      </c>
      <c r="V139" s="370">
        <v>21556265</v>
      </c>
      <c r="W139" s="373" t="s">
        <v>143</v>
      </c>
      <c r="X139" s="364" t="s">
        <v>321</v>
      </c>
      <c r="Y139" s="364"/>
      <c r="Z139" s="364"/>
      <c r="AA139" s="364"/>
      <c r="AB139" s="370"/>
      <c r="AC139" s="364"/>
      <c r="AD139" s="369"/>
      <c r="AE139" s="370"/>
      <c r="AF139" s="370"/>
      <c r="AG139" s="364" t="s">
        <v>319</v>
      </c>
      <c r="AH139" s="364">
        <v>5</v>
      </c>
      <c r="AI139" s="364">
        <v>18</v>
      </c>
      <c r="AJ139" s="364">
        <v>30</v>
      </c>
      <c r="AK139" s="364">
        <v>23</v>
      </c>
      <c r="AL139" s="364">
        <v>30</v>
      </c>
      <c r="AM139" s="22">
        <f t="shared" si="63"/>
        <v>6</v>
      </c>
      <c r="AN139" s="104">
        <f t="shared" si="65"/>
        <v>0.77083333333333337</v>
      </c>
      <c r="AO139" s="104">
        <f t="shared" si="66"/>
        <v>0.97916666666666674</v>
      </c>
      <c r="AP139" s="22" t="str" cm="1">
        <f t="array" ref="AP139">IF(W139="","",IF(SUMPRODUCT((W139=$W$7:$W$2042)*(AH139=$AH$7:$AH$2042)*(AN139=$AN$7:$AN$2042)*(AO139=$AO$7:$AO$2042)*(ROW($W$7:$W$2042)&lt;&gt;ROW(W139))*((R139=0)*($R$7:$R$2042&gt;0)+(R139&gt;0)*($R$7:$R$2042=0)))&gt;0,"SALONES UNIDOS",IF(SUMPRODUCT((W139=$W$7:$W$2042)*(AH139=$AH$7:$AH$2042)*((AN139&lt;$AO$7:$AO$2042)*(AO139&gt;$AN$7:$AN$2042))*(ROW($W$7:$W$2042)&lt;&gt;ROW(W139)))&gt;0,"Cruzado","Sin cruce")))</f>
        <v>Sin cruce</v>
      </c>
      <c r="AQ139" s="104"/>
      <c r="AR139" s="104"/>
      <c r="AS139" s="22"/>
      <c r="AT139" s="22"/>
      <c r="AU139" s="358" t="str" cm="1">
        <f t="array" ref="AU139">IF(AB139="","",IF(SUMPRODUCT((AB139=$AB$7:$AB$511)*(AH139=$AH$7:$AH$511)*(AQ139=$AQ$7:$AQ$511)*(AR139=$AR$7:$AR$511)*(ROW($AB$7:$AB$511)&lt;&gt;ROW(AB139))*((R139=0)*($R$7:$R$511&gt;0)+(R139&gt;0)*($R$7:$R$511=0)))&gt;0,"SALONES UNIDOS",IF(SUMPRODUCT((AB139=$AB$7:$AB$511)*(AH139=$AH$7:$AH$511)*((AQ139&lt;$AR$7:$AR$511)*(AR139&gt;$AQ$7:$AQ$511))*(ROW($AB$7:$AB$511)&lt;&gt;ROW(AB139)))&gt;0,"Cruzado","Sin cruce")))</f>
        <v/>
      </c>
      <c r="AV139" s="358" t="str" cm="1">
        <f t="array" ref="AV139">IF(AD139="","",IF(SUMPRODUCT((AD139=$AD$7:$AD$511)*(AH139=$AH$7:$AH$511)*(AS139=$AS$7:$AS$511)*(AT139=$AT$7:$AT$511)*(ROW($AD$7:$AD$511)&lt;&gt;ROW(AD139))*((R139=0)*($R$7:$R$511&gt;0)+(R139&gt;0)*($R$7:$R$511=0)))&gt;0,"SALONES UNIDOS",IF(SUMPRODUCT((AD139=$AD$7:$AD$511)*(AH139=$AH$7:$AH$511)*((AS139&lt;$AT$7:$AT$511)*(AT139&gt;$AS$7:$AS$511))*(ROW($AD$7:$AD$511)&lt;&gt;ROW(AD139)))&gt;0,"Cruzado","Sin cruce")))</f>
        <v/>
      </c>
      <c r="AW139" s="104" t="str">
        <f t="shared" si="64"/>
        <v>EN5FILIALJ</v>
      </c>
      <c r="AX139" s="104" t="str" cm="1">
        <f t="array" ref="AX139">IF(AW139="","",IF(SUMPRODUCT((AW139=$AW$7:$AW$2042)*(AH139=$AH$7:$AH$2042)*(AN139=$AN$7:$AN$2042)*(AO139=$AO$7:$AO$2042)*(ROW($AW$7:$AW$2042)&lt;&gt;ROW(AW139))*((R139=0)*($R$7:$R$2042&gt;0)+(R139&gt;0)*($R$7:$R$2042=0)))&gt;0,"SALONES UNIDOS",IF(SUMPRODUCT((AW139=$AW$7:$AW$2042)*(AH139=$AH$7:$AH$2042)*((AN139&lt;$AO$7:$AO$2042)*(AO139&gt;$AN$7:$AN$2042))*(ROW($AW$7:$AW$2042)&lt;&gt;ROW(AW139)))&gt;0,"Cruzado","Sin cruce")))</f>
        <v>Sin cruce</v>
      </c>
    </row>
    <row r="140" spans="2:50" s="6" customFormat="1" ht="19.8" hidden="1" customHeight="1" x14ac:dyDescent="0.25">
      <c r="B140" s="494" t="s">
        <v>314</v>
      </c>
      <c r="C140" s="369" t="s">
        <v>968</v>
      </c>
      <c r="D140" s="369">
        <v>20261</v>
      </c>
      <c r="E140" s="373" t="s">
        <v>276</v>
      </c>
      <c r="F140" s="370" t="s">
        <v>291</v>
      </c>
      <c r="G140" s="373" t="s">
        <v>285</v>
      </c>
      <c r="H140" s="373">
        <v>5</v>
      </c>
      <c r="I140" s="373" t="s">
        <v>325</v>
      </c>
      <c r="J140" s="373" t="s">
        <v>325</v>
      </c>
      <c r="K140" s="194" t="s">
        <v>613</v>
      </c>
      <c r="L140" s="364" t="s">
        <v>986</v>
      </c>
      <c r="M140" s="364" t="s">
        <v>317</v>
      </c>
      <c r="N140" s="364" t="s">
        <v>318</v>
      </c>
      <c r="O140" s="373" t="s">
        <v>315</v>
      </c>
      <c r="P140" s="364">
        <v>2</v>
      </c>
      <c r="Q140" s="364">
        <v>8</v>
      </c>
      <c r="R140" s="369">
        <v>10</v>
      </c>
      <c r="S140" s="364">
        <v>6</v>
      </c>
      <c r="T140" s="8"/>
      <c r="U140" s="374">
        <v>50</v>
      </c>
      <c r="V140" s="370">
        <v>21418654</v>
      </c>
      <c r="W140" s="373" t="s">
        <v>58</v>
      </c>
      <c r="X140" s="364" t="s">
        <v>321</v>
      </c>
      <c r="Y140" s="364"/>
      <c r="Z140" s="364"/>
      <c r="AA140" s="364"/>
      <c r="AB140" s="370"/>
      <c r="AC140" s="364"/>
      <c r="AD140" s="369"/>
      <c r="AE140" s="370"/>
      <c r="AF140" s="370"/>
      <c r="AG140" s="364" t="s">
        <v>319</v>
      </c>
      <c r="AH140" s="364">
        <v>2</v>
      </c>
      <c r="AI140" s="364">
        <v>11</v>
      </c>
      <c r="AJ140" s="364">
        <v>50</v>
      </c>
      <c r="AK140" s="364">
        <v>20</v>
      </c>
      <c r="AL140" s="364">
        <v>10</v>
      </c>
      <c r="AM140" s="22">
        <f t="shared" si="63"/>
        <v>10</v>
      </c>
      <c r="AN140" s="104">
        <f t="shared" si="65"/>
        <v>0.49305555555555552</v>
      </c>
      <c r="AO140" s="104">
        <f t="shared" si="66"/>
        <v>0.84027777777777779</v>
      </c>
      <c r="AP140" s="22" t="str" cm="1">
        <f t="array" ref="AP140">IF(W140="","",IF(SUMPRODUCT((W140=$W$7:$W$2042)*(AH140=$AH$7:$AH$2042)*(AN140=$AN$7:$AN$2042)*(AO140=$AO$7:$AO$2042)*(ROW($W$7:$W$2042)&lt;&gt;ROW(W140))*((R140=0)*($R$7:$R$2042&gt;0)+(R140&gt;0)*($R$7:$R$2042=0)))&gt;0,"SALONES UNIDOS",IF(SUMPRODUCT((W140=$W$7:$W$2042)*(AH140=$AH$7:$AH$2042)*((AN140&lt;$AO$7:$AO$2042)*(AO140&gt;$AN$7:$AN$2042))*(ROW($W$7:$W$2042)&lt;&gt;ROW(W140)))&gt;0,"Cruzado","Sin cruce")))</f>
        <v>Sin cruce</v>
      </c>
      <c r="AQ140" s="104"/>
      <c r="AR140" s="104"/>
      <c r="AS140" s="22"/>
      <c r="AT140" s="22"/>
      <c r="AU140" s="358" t="str" cm="1">
        <f t="array" ref="AU140">IF(AB140="","",IF(SUMPRODUCT((AB140=$AB$7:$AB$511)*(AH140=$AH$7:$AH$511)*(AQ140=$AQ$7:$AQ$511)*(AR140=$AR$7:$AR$511)*(ROW($AB$7:$AB$511)&lt;&gt;ROW(AB140))*((R140=0)*($R$7:$R$511&gt;0)+(R140&gt;0)*($R$7:$R$511=0)))&gt;0,"SALONES UNIDOS",IF(SUMPRODUCT((AB140=$AB$7:$AB$511)*(AH140=$AH$7:$AH$511)*((AQ140&lt;$AR$7:$AR$511)*(AR140&gt;$AQ$7:$AQ$511))*(ROW($AB$7:$AB$511)&lt;&gt;ROW(AB140)))&gt;0,"Cruzado","Sin cruce")))</f>
        <v/>
      </c>
      <c r="AV140" s="358" t="str" cm="1">
        <f t="array" ref="AV140">IF(AD140="","",IF(SUMPRODUCT((AD140=$AD$7:$AD$511)*(AH140=$AH$7:$AH$511)*(AS140=$AS$7:$AS$511)*(AT140=$AT$7:$AT$511)*(ROW($AD$7:$AD$511)&lt;&gt;ROW(AD140))*((R140=0)*($R$7:$R$511&gt;0)+(R140&gt;0)*($R$7:$R$511=0)))&gt;0,"SALONES UNIDOS",IF(SUMPRODUCT((AD140=$AD$7:$AD$511)*(AH140=$AH$7:$AH$511)*((AS140&lt;$AT$7:$AT$511)*(AT140&gt;$AS$7:$AS$511))*(ROW($AD$7:$AD$511)&lt;&gt;ROW(AD140)))&gt;0,"Cruzado","Sin cruce")))</f>
        <v/>
      </c>
      <c r="AW140" s="104" t="str">
        <f t="shared" si="64"/>
        <v>EN5FILIALJ</v>
      </c>
      <c r="AX140" s="104" t="str" cm="1">
        <f t="array" ref="AX140">IF(AW140="","",IF(SUMPRODUCT((AW140=$AW$7:$AW$2042)*(AH140=$AH$7:$AH$2042)*(AN140=$AN$7:$AN$2042)*(AO140=$AO$7:$AO$2042)*(ROW($AW$7:$AW$2042)&lt;&gt;ROW(AW140))*((R140=0)*($R$7:$R$2042&gt;0)+(R140&gt;0)*($R$7:$R$2042=0)))&gt;0,"SALONES UNIDOS",IF(SUMPRODUCT((AW140=$AW$7:$AW$2042)*(AH140=$AH$7:$AH$2042)*((AN140&lt;$AO$7:$AO$2042)*(AO140&gt;$AN$7:$AN$2042))*(ROW($AW$7:$AW$2042)&lt;&gt;ROW(AW140)))&gt;0,"Cruzado","Sin cruce")))</f>
        <v>Sin cruce</v>
      </c>
    </row>
    <row r="141" spans="2:50" s="6" customFormat="1" ht="19.8" hidden="1" customHeight="1" x14ac:dyDescent="0.25">
      <c r="B141" s="494" t="s">
        <v>314</v>
      </c>
      <c r="C141" s="369" t="s">
        <v>968</v>
      </c>
      <c r="D141" s="369">
        <v>20261</v>
      </c>
      <c r="E141" s="373" t="s">
        <v>276</v>
      </c>
      <c r="F141" s="370" t="s">
        <v>291</v>
      </c>
      <c r="G141" s="373" t="s">
        <v>285</v>
      </c>
      <c r="H141" s="373">
        <v>5</v>
      </c>
      <c r="I141" s="373" t="s">
        <v>325</v>
      </c>
      <c r="J141" s="373" t="s">
        <v>325</v>
      </c>
      <c r="K141" s="194" t="s">
        <v>615</v>
      </c>
      <c r="L141" s="364" t="s">
        <v>987</v>
      </c>
      <c r="M141" s="364" t="s">
        <v>317</v>
      </c>
      <c r="N141" s="364" t="s">
        <v>318</v>
      </c>
      <c r="O141" s="373" t="s">
        <v>315</v>
      </c>
      <c r="P141" s="364">
        <v>3</v>
      </c>
      <c r="Q141" s="364">
        <v>2</v>
      </c>
      <c r="R141" s="369">
        <v>5</v>
      </c>
      <c r="S141" s="364">
        <v>4</v>
      </c>
      <c r="T141" s="8"/>
      <c r="U141" s="374">
        <v>50</v>
      </c>
      <c r="V141" s="370">
        <v>21558762</v>
      </c>
      <c r="W141" s="373" t="s">
        <v>224</v>
      </c>
      <c r="X141" s="364" t="s">
        <v>321</v>
      </c>
      <c r="Y141" s="364"/>
      <c r="Z141" s="364"/>
      <c r="AA141" s="364"/>
      <c r="AB141" s="370"/>
      <c r="AC141" s="364"/>
      <c r="AD141" s="369"/>
      <c r="AE141" s="370"/>
      <c r="AF141" s="370"/>
      <c r="AG141" s="364" t="s">
        <v>319</v>
      </c>
      <c r="AH141" s="364">
        <v>3</v>
      </c>
      <c r="AI141" s="364">
        <v>12</v>
      </c>
      <c r="AJ141" s="364">
        <v>40</v>
      </c>
      <c r="AK141" s="364">
        <v>16</v>
      </c>
      <c r="AL141" s="364">
        <v>50</v>
      </c>
      <c r="AM141" s="22">
        <f t="shared" si="63"/>
        <v>5</v>
      </c>
      <c r="AN141" s="104">
        <f t="shared" si="65"/>
        <v>0.52777777777777779</v>
      </c>
      <c r="AO141" s="104">
        <f t="shared" si="66"/>
        <v>0.70138888888888884</v>
      </c>
      <c r="AP141" s="22" t="str" cm="1">
        <f t="array" ref="AP141">IF(W141="","",IF(SUMPRODUCT((W141=$W$7:$W$2042)*(AH141=$AH$7:$AH$2042)*(AN141=$AN$7:$AN$2042)*(AO141=$AO$7:$AO$2042)*(ROW($W$7:$W$2042)&lt;&gt;ROW(W141))*((R141=0)*($R$7:$R$2042&gt;0)+(R141&gt;0)*($R$7:$R$2042=0)))&gt;0,"SALONES UNIDOS",IF(SUMPRODUCT((W141=$W$7:$W$2042)*(AH141=$AH$7:$AH$2042)*((AN141&lt;$AO$7:$AO$2042)*(AO141&gt;$AN$7:$AN$2042))*(ROW($W$7:$W$2042)&lt;&gt;ROW(W141)))&gt;0,"Cruzado","Sin cruce")))</f>
        <v>Sin cruce</v>
      </c>
      <c r="AQ141" s="104"/>
      <c r="AR141" s="104"/>
      <c r="AS141" s="22"/>
      <c r="AT141" s="22"/>
      <c r="AU141" s="358" t="str" cm="1">
        <f t="array" ref="AU141">IF(AB141="","",IF(SUMPRODUCT((AB141=$AB$7:$AB$511)*(AH141=$AH$7:$AH$511)*(AQ141=$AQ$7:$AQ$511)*(AR141=$AR$7:$AR$511)*(ROW($AB$7:$AB$511)&lt;&gt;ROW(AB141))*((R141=0)*($R$7:$R$511&gt;0)+(R141&gt;0)*($R$7:$R$511=0)))&gt;0,"SALONES UNIDOS",IF(SUMPRODUCT((AB141=$AB$7:$AB$511)*(AH141=$AH$7:$AH$511)*((AQ141&lt;$AR$7:$AR$511)*(AR141&gt;$AQ$7:$AQ$511))*(ROW($AB$7:$AB$511)&lt;&gt;ROW(AB141)))&gt;0,"Cruzado","Sin cruce")))</f>
        <v/>
      </c>
      <c r="AV141" s="358" t="str" cm="1">
        <f t="array" ref="AV141">IF(AD141="","",IF(SUMPRODUCT((AD141=$AD$7:$AD$511)*(AH141=$AH$7:$AH$511)*(AS141=$AS$7:$AS$511)*(AT141=$AT$7:$AT$511)*(ROW($AD$7:$AD$511)&lt;&gt;ROW(AD141))*((R141=0)*($R$7:$R$511&gt;0)+(R141&gt;0)*($R$7:$R$511=0)))&gt;0,"SALONES UNIDOS",IF(SUMPRODUCT((AD141=$AD$7:$AD$511)*(AH141=$AH$7:$AH$511)*((AS141&lt;$AT$7:$AT$511)*(AT141&gt;$AS$7:$AS$511))*(ROW($AD$7:$AD$511)&lt;&gt;ROW(AD141)))&gt;0,"Cruzado","Sin cruce")))</f>
        <v/>
      </c>
      <c r="AW141" s="104" t="str">
        <f t="shared" si="64"/>
        <v>EN5FILIALJ</v>
      </c>
      <c r="AX141" s="104" t="str" cm="1">
        <f t="array" ref="AX141">IF(AW141="","",IF(SUMPRODUCT((AW141=$AW$7:$AW$2042)*(AH141=$AH$7:$AH$2042)*(AN141=$AN$7:$AN$2042)*(AO141=$AO$7:$AO$2042)*(ROW($AW$7:$AW$2042)&lt;&gt;ROW(AW141))*((R141=0)*($R$7:$R$2042&gt;0)+(R141&gt;0)*($R$7:$R$2042=0)))&gt;0,"SALONES UNIDOS",IF(SUMPRODUCT((AW141=$AW$7:$AW$2042)*(AH141=$AH$7:$AH$2042)*((AN141&lt;$AO$7:$AO$2042)*(AO141&gt;$AN$7:$AN$2042))*(ROW($AW$7:$AW$2042)&lt;&gt;ROW(AW141)))&gt;0,"Cruzado","Sin cruce")))</f>
        <v>Sin cruce</v>
      </c>
    </row>
    <row r="142" spans="2:50" s="6" customFormat="1" ht="19.8" hidden="1" customHeight="1" x14ac:dyDescent="0.25">
      <c r="B142" s="494" t="s">
        <v>314</v>
      </c>
      <c r="C142" s="369" t="s">
        <v>968</v>
      </c>
      <c r="D142" s="369">
        <v>20261</v>
      </c>
      <c r="E142" s="373" t="s">
        <v>276</v>
      </c>
      <c r="F142" s="370" t="s">
        <v>291</v>
      </c>
      <c r="G142" s="373" t="s">
        <v>285</v>
      </c>
      <c r="H142" s="373">
        <v>5</v>
      </c>
      <c r="I142" s="373" t="s">
        <v>325</v>
      </c>
      <c r="J142" s="373" t="s">
        <v>325</v>
      </c>
      <c r="K142" s="194" t="s">
        <v>616</v>
      </c>
      <c r="L142" s="364" t="s">
        <v>617</v>
      </c>
      <c r="M142" s="364" t="s">
        <v>317</v>
      </c>
      <c r="N142" s="364" t="s">
        <v>318</v>
      </c>
      <c r="O142" s="373" t="s">
        <v>315</v>
      </c>
      <c r="P142" s="364">
        <v>3</v>
      </c>
      <c r="Q142" s="364">
        <v>2</v>
      </c>
      <c r="R142" s="369">
        <v>5</v>
      </c>
      <c r="S142" s="364">
        <v>4</v>
      </c>
      <c r="T142" s="8"/>
      <c r="U142" s="374">
        <v>50</v>
      </c>
      <c r="V142" s="370">
        <v>44407156</v>
      </c>
      <c r="W142" s="373" t="s">
        <v>166</v>
      </c>
      <c r="X142" s="364" t="s">
        <v>321</v>
      </c>
      <c r="Y142" s="364"/>
      <c r="Z142" s="364"/>
      <c r="AA142" s="364"/>
      <c r="AB142" s="370"/>
      <c r="AC142" s="364"/>
      <c r="AD142" s="369"/>
      <c r="AE142" s="370"/>
      <c r="AF142" s="370"/>
      <c r="AG142" s="364" t="s">
        <v>319</v>
      </c>
      <c r="AH142" s="364">
        <v>5</v>
      </c>
      <c r="AI142" s="364">
        <v>13</v>
      </c>
      <c r="AJ142" s="364">
        <v>30</v>
      </c>
      <c r="AK142" s="364">
        <v>17</v>
      </c>
      <c r="AL142" s="364">
        <v>40</v>
      </c>
      <c r="AM142" s="22">
        <f t="shared" si="63"/>
        <v>5</v>
      </c>
      <c r="AN142" s="104">
        <f t="shared" si="65"/>
        <v>0.5625</v>
      </c>
      <c r="AO142" s="104">
        <f t="shared" si="66"/>
        <v>0.73611111111111116</v>
      </c>
      <c r="AP142" s="22" t="str" cm="1">
        <f t="array" ref="AP142">IF(W142="","",IF(SUMPRODUCT((W142=$W$7:$W$2042)*(AH142=$AH$7:$AH$2042)*(AN142=$AN$7:$AN$2042)*(AO142=$AO$7:$AO$2042)*(ROW($W$7:$W$2042)&lt;&gt;ROW(W142))*((R142=0)*($R$7:$R$2042&gt;0)+(R142&gt;0)*($R$7:$R$2042=0)))&gt;0,"SALONES UNIDOS",IF(SUMPRODUCT((W142=$W$7:$W$2042)*(AH142=$AH$7:$AH$2042)*((AN142&lt;$AO$7:$AO$2042)*(AO142&gt;$AN$7:$AN$2042))*(ROW($W$7:$W$2042)&lt;&gt;ROW(W142)))&gt;0,"Cruzado","Sin cruce")))</f>
        <v>Sin cruce</v>
      </c>
      <c r="AQ142" s="104"/>
      <c r="AR142" s="104"/>
      <c r="AS142" s="22"/>
      <c r="AT142" s="22"/>
      <c r="AU142" s="358" t="str" cm="1">
        <f t="array" ref="AU142">IF(AB142="","",IF(SUMPRODUCT((AB142=$AB$7:$AB$511)*(AH142=$AH$7:$AH$511)*(AQ142=$AQ$7:$AQ$511)*(AR142=$AR$7:$AR$511)*(ROW($AB$7:$AB$511)&lt;&gt;ROW(AB142))*((R142=0)*($R$7:$R$511&gt;0)+(R142&gt;0)*($R$7:$R$511=0)))&gt;0,"SALONES UNIDOS",IF(SUMPRODUCT((AB142=$AB$7:$AB$511)*(AH142=$AH$7:$AH$511)*((AQ142&lt;$AR$7:$AR$511)*(AR142&gt;$AQ$7:$AQ$511))*(ROW($AB$7:$AB$511)&lt;&gt;ROW(AB142)))&gt;0,"Cruzado","Sin cruce")))</f>
        <v/>
      </c>
      <c r="AV142" s="358" t="str" cm="1">
        <f t="array" ref="AV142">IF(AD142="","",IF(SUMPRODUCT((AD142=$AD$7:$AD$511)*(AH142=$AH$7:$AH$511)*(AS142=$AS$7:$AS$511)*(AT142=$AT$7:$AT$511)*(ROW($AD$7:$AD$511)&lt;&gt;ROW(AD142))*((R142=0)*($R$7:$R$511&gt;0)+(R142&gt;0)*($R$7:$R$511=0)))&gt;0,"SALONES UNIDOS",IF(SUMPRODUCT((AD142=$AD$7:$AD$511)*(AH142=$AH$7:$AH$511)*((AS142&lt;$AT$7:$AT$511)*(AT142&gt;$AS$7:$AS$511))*(ROW($AD$7:$AD$511)&lt;&gt;ROW(AD142)))&gt;0,"Cruzado","Sin cruce")))</f>
        <v/>
      </c>
      <c r="AW142" s="104" t="str">
        <f t="shared" si="64"/>
        <v>EN5FILIALJ</v>
      </c>
      <c r="AX142" s="104" t="str" cm="1">
        <f t="array" ref="AX142">IF(AW142="","",IF(SUMPRODUCT((AW142=$AW$7:$AW$2042)*(AH142=$AH$7:$AH$2042)*(AN142=$AN$7:$AN$2042)*(AO142=$AO$7:$AO$2042)*(ROW($AW$7:$AW$2042)&lt;&gt;ROW(AW142))*((R142=0)*($R$7:$R$2042&gt;0)+(R142&gt;0)*($R$7:$R$2042=0)))&gt;0,"SALONES UNIDOS",IF(SUMPRODUCT((AW142=$AW$7:$AW$2042)*(AH142=$AH$7:$AH$2042)*((AN142&lt;$AO$7:$AO$2042)*(AO142&gt;$AN$7:$AN$2042))*(ROW($AW$7:$AW$2042)&lt;&gt;ROW(AW142)))&gt;0,"Cruzado","Sin cruce")))</f>
        <v>Sin cruce</v>
      </c>
    </row>
    <row r="143" spans="2:50" s="6" customFormat="1" ht="19.8" hidden="1" customHeight="1" x14ac:dyDescent="0.25">
      <c r="B143" s="494" t="s">
        <v>314</v>
      </c>
      <c r="C143" s="369" t="s">
        <v>968</v>
      </c>
      <c r="D143" s="369">
        <v>20261</v>
      </c>
      <c r="E143" s="373" t="s">
        <v>276</v>
      </c>
      <c r="F143" s="370" t="s">
        <v>291</v>
      </c>
      <c r="G143" s="373" t="s">
        <v>285</v>
      </c>
      <c r="H143" s="373">
        <v>6</v>
      </c>
      <c r="I143" s="373" t="s">
        <v>278</v>
      </c>
      <c r="J143" s="373" t="s">
        <v>278</v>
      </c>
      <c r="K143" s="194" t="s">
        <v>619</v>
      </c>
      <c r="L143" s="364" t="s">
        <v>620</v>
      </c>
      <c r="M143" s="364" t="s">
        <v>317</v>
      </c>
      <c r="N143" s="364" t="s">
        <v>621</v>
      </c>
      <c r="O143" s="373" t="s">
        <v>321</v>
      </c>
      <c r="P143" s="364">
        <v>2</v>
      </c>
      <c r="Q143" s="364">
        <v>0</v>
      </c>
      <c r="R143" s="369">
        <v>2</v>
      </c>
      <c r="S143" s="364">
        <v>2</v>
      </c>
      <c r="T143" s="8"/>
      <c r="U143" s="374">
        <v>40</v>
      </c>
      <c r="V143" s="370">
        <v>42825709</v>
      </c>
      <c r="W143" s="373" t="s">
        <v>36</v>
      </c>
      <c r="X143" s="364" t="s">
        <v>321</v>
      </c>
      <c r="Y143" s="364"/>
      <c r="Z143" s="364"/>
      <c r="AA143" s="364"/>
      <c r="AB143" s="370"/>
      <c r="AC143" s="364"/>
      <c r="AD143" s="369"/>
      <c r="AE143" s="370"/>
      <c r="AF143" s="370"/>
      <c r="AG143" s="364" t="s">
        <v>559</v>
      </c>
      <c r="AH143" s="364">
        <v>5</v>
      </c>
      <c r="AI143" s="364">
        <v>20</v>
      </c>
      <c r="AJ143" s="364">
        <v>10</v>
      </c>
      <c r="AK143" s="364">
        <v>21</v>
      </c>
      <c r="AL143" s="364">
        <v>50</v>
      </c>
      <c r="AM143" s="22">
        <f t="shared" si="63"/>
        <v>2</v>
      </c>
      <c r="AN143" s="104">
        <f t="shared" si="65"/>
        <v>0.84027777777777779</v>
      </c>
      <c r="AO143" s="104">
        <f t="shared" si="66"/>
        <v>0.90972222222222221</v>
      </c>
      <c r="AP143" s="22" t="str" cm="1">
        <f t="array" ref="AP143">IF(W143="","",IF(SUMPRODUCT((W143=$W$7:$W$2042)*(AH143=$AH$7:$AH$2042)*(AN143=$AN$7:$AN$2042)*(AO143=$AO$7:$AO$2042)*(ROW($W$7:$W$2042)&lt;&gt;ROW(W143))*((R143=0)*($R$7:$R$2042&gt;0)+(R143&gt;0)*($R$7:$R$2042=0)))&gt;0,"SALONES UNIDOS",IF(SUMPRODUCT((W143=$W$7:$W$2042)*(AH143=$AH$7:$AH$2042)*((AN143&lt;$AO$7:$AO$2042)*(AO143&gt;$AN$7:$AN$2042))*(ROW($W$7:$W$2042)&lt;&gt;ROW(W143)))&gt;0,"Cruzado","Sin cruce")))</f>
        <v>Sin cruce</v>
      </c>
      <c r="AQ143" s="104"/>
      <c r="AR143" s="104"/>
      <c r="AS143" s="22"/>
      <c r="AT143" s="22"/>
      <c r="AU143" s="358" t="str" cm="1">
        <f t="array" ref="AU143">IF(AB143="","",IF(SUMPRODUCT((AB143=$AB$7:$AB$511)*(AH143=$AH$7:$AH$511)*(AQ143=$AQ$7:$AQ$511)*(AR143=$AR$7:$AR$511)*(ROW($AB$7:$AB$511)&lt;&gt;ROW(AB143))*((R143=0)*($R$7:$R$511&gt;0)+(R143&gt;0)*($R$7:$R$511=0)))&gt;0,"SALONES UNIDOS",IF(SUMPRODUCT((AB143=$AB$7:$AB$511)*(AH143=$AH$7:$AH$511)*((AQ143&lt;$AR$7:$AR$511)*(AR143&gt;$AQ$7:$AQ$511))*(ROW($AB$7:$AB$511)&lt;&gt;ROW(AB143)))&gt;0,"Cruzado","Sin cruce")))</f>
        <v/>
      </c>
      <c r="AV143" s="358" t="str" cm="1">
        <f t="array" ref="AV143">IF(AD143="","",IF(SUMPRODUCT((AD143=$AD$7:$AD$511)*(AH143=$AH$7:$AH$511)*(AS143=$AS$7:$AS$511)*(AT143=$AT$7:$AT$511)*(ROW($AD$7:$AD$511)&lt;&gt;ROW(AD143))*((R143=0)*($R$7:$R$511&gt;0)+(R143&gt;0)*($R$7:$R$511=0)))&gt;0,"SALONES UNIDOS",IF(SUMPRODUCT((AD143=$AD$7:$AD$511)*(AH143=$AH$7:$AH$511)*((AS143&lt;$AT$7:$AT$511)*(AT143&gt;$AS$7:$AS$511))*(ROW($AD$7:$AD$511)&lt;&gt;ROW(AD143)))&gt;0,"Cruzado","Sin cruce")))</f>
        <v/>
      </c>
      <c r="AW143" s="104" t="str">
        <f t="shared" si="64"/>
        <v>EN6FILIALA</v>
      </c>
      <c r="AX143" s="104" t="str" cm="1">
        <f t="array" ref="AX143">IF(AW143="","",IF(SUMPRODUCT((AW143=$AW$7:$AW$2042)*(AH143=$AH$7:$AH$2042)*(AN143=$AN$7:$AN$2042)*(AO143=$AO$7:$AO$2042)*(ROW($AW$7:$AW$2042)&lt;&gt;ROW(AW143))*((R143=0)*($R$7:$R$2042&gt;0)+(R143&gt;0)*($R$7:$R$2042=0)))&gt;0,"SALONES UNIDOS",IF(SUMPRODUCT((AW143=$AW$7:$AW$2042)*(AH143=$AH$7:$AH$2042)*((AN143&lt;$AO$7:$AO$2042)*(AO143&gt;$AN$7:$AN$2042))*(ROW($AW$7:$AW$2042)&lt;&gt;ROW(AW143)))&gt;0,"Cruzado","Sin cruce")))</f>
        <v>Sin cruce</v>
      </c>
    </row>
    <row r="144" spans="2:50" s="6" customFormat="1" ht="19.8" hidden="1" customHeight="1" x14ac:dyDescent="0.25">
      <c r="B144" s="494" t="s">
        <v>314</v>
      </c>
      <c r="C144" s="369" t="s">
        <v>968</v>
      </c>
      <c r="D144" s="369">
        <v>20261</v>
      </c>
      <c r="E144" s="373" t="s">
        <v>276</v>
      </c>
      <c r="F144" s="370" t="s">
        <v>291</v>
      </c>
      <c r="G144" s="373" t="s">
        <v>285</v>
      </c>
      <c r="H144" s="373">
        <v>6</v>
      </c>
      <c r="I144" s="373" t="s">
        <v>278</v>
      </c>
      <c r="J144" s="373" t="s">
        <v>278</v>
      </c>
      <c r="K144" s="194" t="s">
        <v>622</v>
      </c>
      <c r="L144" s="364" t="s">
        <v>989</v>
      </c>
      <c r="M144" s="364" t="s">
        <v>317</v>
      </c>
      <c r="N144" s="364" t="s">
        <v>318</v>
      </c>
      <c r="O144" s="373" t="s">
        <v>321</v>
      </c>
      <c r="P144" s="364">
        <v>3</v>
      </c>
      <c r="Q144" s="364">
        <v>0</v>
      </c>
      <c r="R144" s="369">
        <v>3</v>
      </c>
      <c r="S144" s="364">
        <v>3</v>
      </c>
      <c r="T144" s="8"/>
      <c r="U144" s="374">
        <v>40</v>
      </c>
      <c r="V144" s="370">
        <v>45440179</v>
      </c>
      <c r="W144" s="373" t="s">
        <v>59</v>
      </c>
      <c r="X144" s="364" t="s">
        <v>321</v>
      </c>
      <c r="Y144" s="364"/>
      <c r="Z144" s="364"/>
      <c r="AA144" s="364"/>
      <c r="AB144" s="370"/>
      <c r="AC144" s="364"/>
      <c r="AD144" s="369"/>
      <c r="AE144" s="370"/>
      <c r="AF144" s="370"/>
      <c r="AG144" s="364" t="s">
        <v>559</v>
      </c>
      <c r="AH144" s="364">
        <v>4</v>
      </c>
      <c r="AI144" s="364">
        <v>7</v>
      </c>
      <c r="AJ144" s="364">
        <v>40</v>
      </c>
      <c r="AK144" s="364">
        <v>10</v>
      </c>
      <c r="AL144" s="364">
        <v>10</v>
      </c>
      <c r="AM144" s="22">
        <f t="shared" si="63"/>
        <v>3</v>
      </c>
      <c r="AN144" s="104">
        <f t="shared" si="65"/>
        <v>0.31944444444444448</v>
      </c>
      <c r="AO144" s="104">
        <f t="shared" si="66"/>
        <v>0.4236111111111111</v>
      </c>
      <c r="AP144" s="22" t="str" cm="1">
        <f t="array" ref="AP144">IF(W144="","",IF(SUMPRODUCT((W144=$W$7:$W$2042)*(AH144=$AH$7:$AH$2042)*(AN144=$AN$7:$AN$2042)*(AO144=$AO$7:$AO$2042)*(ROW($W$7:$W$2042)&lt;&gt;ROW(W144))*((R144=0)*($R$7:$R$2042&gt;0)+(R144&gt;0)*($R$7:$R$2042=0)))&gt;0,"SALONES UNIDOS",IF(SUMPRODUCT((W144=$W$7:$W$2042)*(AH144=$AH$7:$AH$2042)*((AN144&lt;$AO$7:$AO$2042)*(AO144&gt;$AN$7:$AN$2042))*(ROW($W$7:$W$2042)&lt;&gt;ROW(W144)))&gt;0,"Cruzado","Sin cruce")))</f>
        <v>Sin cruce</v>
      </c>
      <c r="AQ144" s="104"/>
      <c r="AR144" s="104"/>
      <c r="AS144" s="22"/>
      <c r="AT144" s="22"/>
      <c r="AU144" s="358" t="str" cm="1">
        <f t="array" ref="AU144">IF(AB144="","",IF(SUMPRODUCT((AB144=$AB$7:$AB$511)*(AH144=$AH$7:$AH$511)*(AQ144=$AQ$7:$AQ$511)*(AR144=$AR$7:$AR$511)*(ROW($AB$7:$AB$511)&lt;&gt;ROW(AB144))*((R144=0)*($R$7:$R$511&gt;0)+(R144&gt;0)*($R$7:$R$511=0)))&gt;0,"SALONES UNIDOS",IF(SUMPRODUCT((AB144=$AB$7:$AB$511)*(AH144=$AH$7:$AH$511)*((AQ144&lt;$AR$7:$AR$511)*(AR144&gt;$AQ$7:$AQ$511))*(ROW($AB$7:$AB$511)&lt;&gt;ROW(AB144)))&gt;0,"Cruzado","Sin cruce")))</f>
        <v/>
      </c>
      <c r="AV144" s="358" t="str" cm="1">
        <f t="array" ref="AV144">IF(AD144="","",IF(SUMPRODUCT((AD144=$AD$7:$AD$511)*(AH144=$AH$7:$AH$511)*(AS144=$AS$7:$AS$511)*(AT144=$AT$7:$AT$511)*(ROW($AD$7:$AD$511)&lt;&gt;ROW(AD144))*((R144=0)*($R$7:$R$511&gt;0)+(R144&gt;0)*($R$7:$R$511=0)))&gt;0,"SALONES UNIDOS",IF(SUMPRODUCT((AD144=$AD$7:$AD$511)*(AH144=$AH$7:$AH$511)*((AS144&lt;$AT$7:$AT$511)*(AT144&gt;$AS$7:$AS$511))*(ROW($AD$7:$AD$511)&lt;&gt;ROW(AD144)))&gt;0,"Cruzado","Sin cruce")))</f>
        <v/>
      </c>
      <c r="AW144" s="104" t="str">
        <f t="shared" si="64"/>
        <v>EN6FILIALA</v>
      </c>
      <c r="AX144" s="104" t="str" cm="1">
        <f t="array" ref="AX144">IF(AW144="","",IF(SUMPRODUCT((AW144=$AW$7:$AW$2042)*(AH144=$AH$7:$AH$2042)*(AN144=$AN$7:$AN$2042)*(AO144=$AO$7:$AO$2042)*(ROW($AW$7:$AW$2042)&lt;&gt;ROW(AW144))*((R144=0)*($R$7:$R$2042&gt;0)+(R144&gt;0)*($R$7:$R$2042=0)))&gt;0,"SALONES UNIDOS",IF(SUMPRODUCT((AW144=$AW$7:$AW$2042)*(AH144=$AH$7:$AH$2042)*((AN144&lt;$AO$7:$AO$2042)*(AO144&gt;$AN$7:$AN$2042))*(ROW($AW$7:$AW$2042)&lt;&gt;ROW(AW144)))&gt;0,"Cruzado","Sin cruce")))</f>
        <v>Sin cruce</v>
      </c>
    </row>
    <row r="145" spans="2:50" s="6" customFormat="1" ht="19.8" hidden="1" customHeight="1" x14ac:dyDescent="0.25">
      <c r="B145" s="494" t="s">
        <v>314</v>
      </c>
      <c r="C145" s="369" t="s">
        <v>968</v>
      </c>
      <c r="D145" s="369">
        <v>20261</v>
      </c>
      <c r="E145" s="373" t="s">
        <v>276</v>
      </c>
      <c r="F145" s="370" t="s">
        <v>291</v>
      </c>
      <c r="G145" s="373" t="s">
        <v>285</v>
      </c>
      <c r="H145" s="373">
        <v>6</v>
      </c>
      <c r="I145" s="373" t="s">
        <v>278</v>
      </c>
      <c r="J145" s="373" t="s">
        <v>278</v>
      </c>
      <c r="K145" s="194" t="s">
        <v>623</v>
      </c>
      <c r="L145" s="364" t="s">
        <v>990</v>
      </c>
      <c r="M145" s="364" t="s">
        <v>317</v>
      </c>
      <c r="N145" s="364" t="s">
        <v>318</v>
      </c>
      <c r="O145" s="373" t="s">
        <v>315</v>
      </c>
      <c r="P145" s="364">
        <v>2</v>
      </c>
      <c r="Q145" s="364">
        <v>0</v>
      </c>
      <c r="R145" s="369">
        <v>2</v>
      </c>
      <c r="S145" s="364">
        <v>6</v>
      </c>
      <c r="T145" s="8"/>
      <c r="U145" s="374">
        <v>35</v>
      </c>
      <c r="V145" s="370">
        <v>45228093</v>
      </c>
      <c r="W145" s="373" t="s">
        <v>107</v>
      </c>
      <c r="X145" s="364" t="s">
        <v>315</v>
      </c>
      <c r="Y145" s="364"/>
      <c r="Z145" s="364"/>
      <c r="AA145" s="364"/>
      <c r="AB145" s="364" t="s">
        <v>624</v>
      </c>
      <c r="AC145" s="364"/>
      <c r="AD145" s="369"/>
      <c r="AE145" s="370"/>
      <c r="AF145" s="370"/>
      <c r="AG145" s="370" t="s">
        <v>559</v>
      </c>
      <c r="AH145" s="364">
        <v>6</v>
      </c>
      <c r="AI145" s="364">
        <v>7</v>
      </c>
      <c r="AJ145" s="364">
        <v>40</v>
      </c>
      <c r="AK145" s="364">
        <v>9</v>
      </c>
      <c r="AL145" s="364">
        <v>20</v>
      </c>
      <c r="AM145" s="22">
        <f t="shared" si="63"/>
        <v>2</v>
      </c>
      <c r="AN145" s="104">
        <f t="shared" si="65"/>
        <v>0.31944444444444448</v>
      </c>
      <c r="AO145" s="104">
        <f t="shared" si="66"/>
        <v>0.3888888888888889</v>
      </c>
      <c r="AP145" s="22" t="str" cm="1">
        <f t="array" ref="AP145">IF(W145="","",IF(SUMPRODUCT((W145=$W$7:$W$2042)*(AH145=$AH$7:$AH$2042)*(AN145=$AN$7:$AN$2042)*(AO145=$AO$7:$AO$2042)*(ROW($W$7:$W$2042)&lt;&gt;ROW(W145))*((R145=0)*($R$7:$R$2042&gt;0)+(R145&gt;0)*($R$7:$R$2042=0)))&gt;0,"SALONES UNIDOS",IF(SUMPRODUCT((W145=$W$7:$W$2042)*(AH145=$AH$7:$AH$2042)*((AN145&lt;$AO$7:$AO$2042)*(AO145&gt;$AN$7:$AN$2042))*(ROW($W$7:$W$2042)&lt;&gt;ROW(W145)))&gt;0,"Cruzado","Sin cruce")))</f>
        <v>Sin cruce</v>
      </c>
      <c r="AQ145" s="104">
        <f>AN145</f>
        <v>0.31944444444444448</v>
      </c>
      <c r="AR145" s="104">
        <f>AO145</f>
        <v>0.3888888888888889</v>
      </c>
      <c r="AS145" s="22"/>
      <c r="AT145" s="22"/>
      <c r="AU145" s="358" t="str" cm="1">
        <f t="array" ref="AU145">IF(AB145="","",IF(SUMPRODUCT((AB145=$AB$7:$AB$511)*(AH145=$AH$7:$AH$511)*(AQ145=$AQ$7:$AQ$511)*(AR145=$AR$7:$AR$511)*(ROW($AB$7:$AB$511)&lt;&gt;ROW(AB145))*((R145=0)*($R$7:$R$511&gt;0)+(R145&gt;0)*($R$7:$R$511=0)))&gt;0,"SALONES UNIDOS",IF(SUMPRODUCT((AB145=$AB$7:$AB$511)*(AH145=$AH$7:$AH$511)*((AQ145&lt;$AR$7:$AR$511)*(AR145&gt;$AQ$7:$AQ$511))*(ROW($AB$7:$AB$511)&lt;&gt;ROW(AB145)))&gt;0,"Cruzado","Sin cruce")))</f>
        <v>Sin cruce</v>
      </c>
      <c r="AV145" s="358" t="str" cm="1">
        <f t="array" ref="AV145">IF(AD145="","",IF(SUMPRODUCT((AD145=$AD$7:$AD$511)*(AH145=$AH$7:$AH$511)*(AS145=$AS$7:$AS$511)*(AT145=$AT$7:$AT$511)*(ROW($AD$7:$AD$511)&lt;&gt;ROW(AD145))*((R145=0)*($R$7:$R$511&gt;0)+(R145&gt;0)*($R$7:$R$511=0)))&gt;0,"SALONES UNIDOS",IF(SUMPRODUCT((AD145=$AD$7:$AD$511)*(AH145=$AH$7:$AH$511)*((AS145&lt;$AT$7:$AT$511)*(AT145&gt;$AS$7:$AS$511))*(ROW($AD$7:$AD$511)&lt;&gt;ROW(AD145)))&gt;0,"Cruzado","Sin cruce")))</f>
        <v/>
      </c>
      <c r="AW145" s="104" t="str">
        <f t="shared" si="64"/>
        <v>EN6FILIALA</v>
      </c>
      <c r="AX145" s="104" t="str" cm="1">
        <f t="array" ref="AX145">IF(AW145="","",IF(SUMPRODUCT((AW145=$AW$7:$AW$2042)*(AH145=$AH$7:$AH$2042)*(AN145=$AN$7:$AN$2042)*(AO145=$AO$7:$AO$2042)*(ROW($AW$7:$AW$2042)&lt;&gt;ROW(AW145))*((R145=0)*($R$7:$R$2042&gt;0)+(R145&gt;0)*($R$7:$R$2042=0)))&gt;0,"SALONES UNIDOS",IF(SUMPRODUCT((AW145=$AW$7:$AW$2042)*(AH145=$AH$7:$AH$2042)*((AN145&lt;$AO$7:$AO$2042)*(AO145&gt;$AN$7:$AN$2042))*(ROW($AW$7:$AW$2042)&lt;&gt;ROW(AW145)))&gt;0,"Cruzado","Sin cruce")))</f>
        <v>Sin cruce</v>
      </c>
    </row>
    <row r="146" spans="2:50" s="6" customFormat="1" ht="19.8" hidden="1" customHeight="1" x14ac:dyDescent="0.25">
      <c r="B146" s="494" t="s">
        <v>314</v>
      </c>
      <c r="C146" s="369" t="s">
        <v>968</v>
      </c>
      <c r="D146" s="369">
        <v>20261</v>
      </c>
      <c r="E146" s="373" t="s">
        <v>276</v>
      </c>
      <c r="F146" s="370" t="s">
        <v>291</v>
      </c>
      <c r="G146" s="373" t="s">
        <v>285</v>
      </c>
      <c r="H146" s="373">
        <v>6</v>
      </c>
      <c r="I146" s="373" t="s">
        <v>552</v>
      </c>
      <c r="J146" s="373" t="s">
        <v>278</v>
      </c>
      <c r="K146" s="194" t="s">
        <v>623</v>
      </c>
      <c r="L146" s="364" t="s">
        <v>990</v>
      </c>
      <c r="M146" s="364" t="s">
        <v>317</v>
      </c>
      <c r="N146" s="364" t="s">
        <v>318</v>
      </c>
      <c r="O146" s="373" t="s">
        <v>315</v>
      </c>
      <c r="P146" s="364">
        <v>0</v>
      </c>
      <c r="Q146" s="364">
        <v>2</v>
      </c>
      <c r="R146" s="369">
        <v>2</v>
      </c>
      <c r="S146" s="364">
        <v>6</v>
      </c>
      <c r="T146" s="8"/>
      <c r="U146" s="374">
        <v>17</v>
      </c>
      <c r="V146" s="370">
        <v>45228093</v>
      </c>
      <c r="W146" s="373" t="s">
        <v>107</v>
      </c>
      <c r="X146" s="364" t="s">
        <v>315</v>
      </c>
      <c r="Y146" s="364"/>
      <c r="Z146" s="364"/>
      <c r="AA146" s="364"/>
      <c r="AB146" s="370"/>
      <c r="AC146" s="364"/>
      <c r="AD146" s="364" t="s">
        <v>614</v>
      </c>
      <c r="AE146" s="370"/>
      <c r="AF146" s="370"/>
      <c r="AG146" s="370" t="s">
        <v>301</v>
      </c>
      <c r="AH146" s="364">
        <v>6</v>
      </c>
      <c r="AI146" s="364">
        <v>9</v>
      </c>
      <c r="AJ146" s="364">
        <v>20</v>
      </c>
      <c r="AK146" s="364">
        <v>11</v>
      </c>
      <c r="AL146" s="364">
        <v>0</v>
      </c>
      <c r="AM146" s="22">
        <f t="shared" si="63"/>
        <v>2</v>
      </c>
      <c r="AN146" s="104">
        <f t="shared" si="65"/>
        <v>0.3888888888888889</v>
      </c>
      <c r="AO146" s="104">
        <f t="shared" si="66"/>
        <v>0.45833333333333331</v>
      </c>
      <c r="AP146" s="22" t="str" cm="1">
        <f t="array" ref="AP146">IF(W146="","",IF(SUMPRODUCT((W146=$W$7:$W$2042)*(AH146=$AH$7:$AH$2042)*(AN146=$AN$7:$AN$2042)*(AO146=$AO$7:$AO$2042)*(ROW($W$7:$W$2042)&lt;&gt;ROW(W146))*((R146=0)*($R$7:$R$2042&gt;0)+(R146&gt;0)*($R$7:$R$2042=0)))&gt;0,"SALONES UNIDOS",IF(SUMPRODUCT((W146=$W$7:$W$2042)*(AH146=$AH$7:$AH$2042)*((AN146&lt;$AO$7:$AO$2042)*(AO146&gt;$AN$7:$AN$2042))*(ROW($W$7:$W$2042)&lt;&gt;ROW(W146)))&gt;0,"Cruzado","Sin cruce")))</f>
        <v>Sin cruce</v>
      </c>
      <c r="AQ146" s="22"/>
      <c r="AR146" s="22"/>
      <c r="AS146" s="104">
        <f t="shared" ref="AS146:AS147" si="67">AN146</f>
        <v>0.3888888888888889</v>
      </c>
      <c r="AT146" s="104">
        <f t="shared" ref="AT146:AT147" si="68">AO146</f>
        <v>0.45833333333333331</v>
      </c>
      <c r="AU146" s="358" t="str" cm="1">
        <f t="array" ref="AU146">IF(AB146="","",IF(SUMPRODUCT((AB146=$AB$7:$AB$511)*(AH146=$AH$7:$AH$511)*(AQ146=$AQ$7:$AQ$511)*(AR146=$AR$7:$AR$511)*(ROW($AB$7:$AB$511)&lt;&gt;ROW(AB146))*((R146=0)*($R$7:$R$511&gt;0)+(R146&gt;0)*($R$7:$R$511=0)))&gt;0,"SALONES UNIDOS",IF(SUMPRODUCT((AB146=$AB$7:$AB$511)*(AH146=$AH$7:$AH$511)*((AQ146&lt;$AR$7:$AR$511)*(AR146&gt;$AQ$7:$AQ$511))*(ROW($AB$7:$AB$511)&lt;&gt;ROW(AB146)))&gt;0,"Cruzado","Sin cruce")))</f>
        <v/>
      </c>
      <c r="AV146" s="358" t="str" cm="1">
        <f t="array" ref="AV146">IF(AD146="","",IF(SUMPRODUCT((AD146=$AD$7:$AD$511)*(AH146=$AH$7:$AH$511)*(AS146=$AS$7:$AS$511)*(AT146=$AT$7:$AT$511)*(ROW($AD$7:$AD$511)&lt;&gt;ROW(AD146))*((R146=0)*($R$7:$R$511&gt;0)+(R146&gt;0)*($R$7:$R$511=0)))&gt;0,"SALONES UNIDOS",IF(SUMPRODUCT((AD146=$AD$7:$AD$511)*(AH146=$AH$7:$AH$511)*((AS146&lt;$AT$7:$AT$511)*(AT146&gt;$AS$7:$AS$511))*(ROW($AD$7:$AD$511)&lt;&gt;ROW(AD146)))&gt;0,"Cruzado","Sin cruce")))</f>
        <v>Sin cruce</v>
      </c>
      <c r="AW146" s="104" t="str">
        <f t="shared" si="64"/>
        <v>EN6FILIALA</v>
      </c>
      <c r="AX146" s="104" t="str" cm="1">
        <f t="array" ref="AX146">IF(AW146="","",IF(SUMPRODUCT((AW146=$AW$7:$AW$2042)*(AH146=$AH$7:$AH$2042)*(AN146=$AN$7:$AN$2042)*(AO146=$AO$7:$AO$2042)*(ROW($AW$7:$AW$2042)&lt;&gt;ROW(AW146))*((R146=0)*($R$7:$R$2042&gt;0)+(R146&gt;0)*($R$7:$R$2042=0)))&gt;0,"SALONES UNIDOS",IF(SUMPRODUCT((AW146=$AW$7:$AW$2042)*(AH146=$AH$7:$AH$2042)*((AN146&lt;$AO$7:$AO$2042)*(AO146&gt;$AN$7:$AN$2042))*(ROW($AW$7:$AW$2042)&lt;&gt;ROW(AW146)))&gt;0,"Cruzado","Sin cruce")))</f>
        <v>Sin cruce</v>
      </c>
    </row>
    <row r="147" spans="2:50" s="6" customFormat="1" ht="19.8" hidden="1" customHeight="1" x14ac:dyDescent="0.25">
      <c r="B147" s="494" t="s">
        <v>314</v>
      </c>
      <c r="C147" s="369" t="s">
        <v>968</v>
      </c>
      <c r="D147" s="369">
        <v>20261</v>
      </c>
      <c r="E147" s="373" t="s">
        <v>276</v>
      </c>
      <c r="F147" s="370" t="s">
        <v>291</v>
      </c>
      <c r="G147" s="373" t="s">
        <v>285</v>
      </c>
      <c r="H147" s="373">
        <v>6</v>
      </c>
      <c r="I147" s="373" t="s">
        <v>560</v>
      </c>
      <c r="J147" s="373" t="s">
        <v>278</v>
      </c>
      <c r="K147" s="194" t="s">
        <v>623</v>
      </c>
      <c r="L147" s="364" t="s">
        <v>990</v>
      </c>
      <c r="M147" s="364" t="s">
        <v>317</v>
      </c>
      <c r="N147" s="364" t="s">
        <v>318</v>
      </c>
      <c r="O147" s="373" t="s">
        <v>315</v>
      </c>
      <c r="P147" s="364">
        <v>0</v>
      </c>
      <c r="Q147" s="364">
        <v>2</v>
      </c>
      <c r="R147" s="369">
        <v>2</v>
      </c>
      <c r="S147" s="364">
        <v>6</v>
      </c>
      <c r="T147" s="8"/>
      <c r="U147" s="374">
        <v>18</v>
      </c>
      <c r="V147" s="370">
        <v>45228093</v>
      </c>
      <c r="W147" s="373" t="s">
        <v>107</v>
      </c>
      <c r="X147" s="364" t="s">
        <v>315</v>
      </c>
      <c r="Y147" s="364"/>
      <c r="Z147" s="364"/>
      <c r="AA147" s="364"/>
      <c r="AB147" s="370"/>
      <c r="AC147" s="364"/>
      <c r="AD147" s="364" t="s">
        <v>614</v>
      </c>
      <c r="AE147" s="370"/>
      <c r="AF147" s="370"/>
      <c r="AG147" s="370" t="s">
        <v>301</v>
      </c>
      <c r="AH147" s="364">
        <v>6</v>
      </c>
      <c r="AI147" s="364">
        <v>11</v>
      </c>
      <c r="AJ147" s="364">
        <v>0</v>
      </c>
      <c r="AK147" s="364">
        <v>12</v>
      </c>
      <c r="AL147" s="364">
        <v>40</v>
      </c>
      <c r="AM147" s="22">
        <f t="shared" si="63"/>
        <v>2</v>
      </c>
      <c r="AN147" s="104">
        <f t="shared" si="65"/>
        <v>0.45833333333333331</v>
      </c>
      <c r="AO147" s="104">
        <f t="shared" si="66"/>
        <v>0.52777777777777779</v>
      </c>
      <c r="AP147" s="22" t="str" cm="1">
        <f t="array" ref="AP147">IF(W147="","",IF(SUMPRODUCT((W147=$W$7:$W$2042)*(AH147=$AH$7:$AH$2042)*(AN147=$AN$7:$AN$2042)*(AO147=$AO$7:$AO$2042)*(ROW($W$7:$W$2042)&lt;&gt;ROW(W147))*((R147=0)*($R$7:$R$2042&gt;0)+(R147&gt;0)*($R$7:$R$2042=0)))&gt;0,"SALONES UNIDOS",IF(SUMPRODUCT((W147=$W$7:$W$2042)*(AH147=$AH$7:$AH$2042)*((AN147&lt;$AO$7:$AO$2042)*(AO147&gt;$AN$7:$AN$2042))*(ROW($W$7:$W$2042)&lt;&gt;ROW(W147)))&gt;0,"Cruzado","Sin cruce")))</f>
        <v>Sin cruce</v>
      </c>
      <c r="AQ147" s="22"/>
      <c r="AR147" s="22"/>
      <c r="AS147" s="104">
        <f t="shared" si="67"/>
        <v>0.45833333333333331</v>
      </c>
      <c r="AT147" s="104">
        <f t="shared" si="68"/>
        <v>0.52777777777777779</v>
      </c>
      <c r="AU147" s="358" t="str" cm="1">
        <f t="array" ref="AU147">IF(AB147="","",IF(SUMPRODUCT((AB147=$AB$7:$AB$511)*(AH147=$AH$7:$AH$511)*(AQ147=$AQ$7:$AQ$511)*(AR147=$AR$7:$AR$511)*(ROW($AB$7:$AB$511)&lt;&gt;ROW(AB147))*((R147=0)*($R$7:$R$511&gt;0)+(R147&gt;0)*($R$7:$R$511=0)))&gt;0,"SALONES UNIDOS",IF(SUMPRODUCT((AB147=$AB$7:$AB$511)*(AH147=$AH$7:$AH$511)*((AQ147&lt;$AR$7:$AR$511)*(AR147&gt;$AQ$7:$AQ$511))*(ROW($AB$7:$AB$511)&lt;&gt;ROW(AB147)))&gt;0,"Cruzado","Sin cruce")))</f>
        <v/>
      </c>
      <c r="AV147" s="358" t="str" cm="1">
        <f t="array" ref="AV147">IF(AD147="","",IF(SUMPRODUCT((AD147=$AD$7:$AD$511)*(AH147=$AH$7:$AH$511)*(AS147=$AS$7:$AS$511)*(AT147=$AT$7:$AT$511)*(ROW($AD$7:$AD$511)&lt;&gt;ROW(AD147))*((R147=0)*($R$7:$R$511&gt;0)+(R147&gt;0)*($R$7:$R$511=0)))&gt;0,"SALONES UNIDOS",IF(SUMPRODUCT((AD147=$AD$7:$AD$511)*(AH147=$AH$7:$AH$511)*((AS147&lt;$AT$7:$AT$511)*(AT147&gt;$AS$7:$AS$511))*(ROW($AD$7:$AD$511)&lt;&gt;ROW(AD147)))&gt;0,"Cruzado","Sin cruce")))</f>
        <v>Sin cruce</v>
      </c>
      <c r="AW147" s="104" t="str">
        <f t="shared" si="64"/>
        <v>EN6FILIALA</v>
      </c>
      <c r="AX147" s="104" t="str" cm="1">
        <f t="array" ref="AX147">IF(AW147="","",IF(SUMPRODUCT((AW147=$AW$7:$AW$2042)*(AH147=$AH$7:$AH$2042)*(AN147=$AN$7:$AN$2042)*(AO147=$AO$7:$AO$2042)*(ROW($AW$7:$AW$2042)&lt;&gt;ROW(AW147))*((R147=0)*($R$7:$R$2042&gt;0)+(R147&gt;0)*($R$7:$R$2042=0)))&gt;0,"SALONES UNIDOS",IF(SUMPRODUCT((AW147=$AW$7:$AW$2042)*(AH147=$AH$7:$AH$2042)*((AN147&lt;$AO$7:$AO$2042)*(AO147&gt;$AN$7:$AN$2042))*(ROW($AW$7:$AW$2042)&lt;&gt;ROW(AW147)))&gt;0,"Cruzado","Sin cruce")))</f>
        <v>Sin cruce</v>
      </c>
    </row>
    <row r="148" spans="2:50" s="6" customFormat="1" ht="19.8" hidden="1" customHeight="1" x14ac:dyDescent="0.25">
      <c r="B148" s="494" t="s">
        <v>314</v>
      </c>
      <c r="C148" s="369" t="s">
        <v>968</v>
      </c>
      <c r="D148" s="369">
        <v>20261</v>
      </c>
      <c r="E148" s="373" t="s">
        <v>276</v>
      </c>
      <c r="F148" s="370" t="s">
        <v>291</v>
      </c>
      <c r="G148" s="373" t="s">
        <v>285</v>
      </c>
      <c r="H148" s="373">
        <v>6</v>
      </c>
      <c r="I148" s="373" t="s">
        <v>278</v>
      </c>
      <c r="J148" s="373" t="s">
        <v>278</v>
      </c>
      <c r="K148" s="194" t="s">
        <v>623</v>
      </c>
      <c r="L148" s="364" t="s">
        <v>990</v>
      </c>
      <c r="M148" s="364" t="s">
        <v>317</v>
      </c>
      <c r="N148" s="364" t="s">
        <v>318</v>
      </c>
      <c r="O148" s="373" t="s">
        <v>315</v>
      </c>
      <c r="P148" s="364">
        <v>0</v>
      </c>
      <c r="Q148" s="364">
        <v>6</v>
      </c>
      <c r="R148" s="369">
        <v>6</v>
      </c>
      <c r="S148" s="364">
        <v>6</v>
      </c>
      <c r="T148" s="8"/>
      <c r="U148" s="374">
        <v>35</v>
      </c>
      <c r="V148" s="370">
        <v>45228093</v>
      </c>
      <c r="W148" s="373" t="s">
        <v>107</v>
      </c>
      <c r="X148" s="364" t="s">
        <v>315</v>
      </c>
      <c r="Y148" s="364"/>
      <c r="Z148" s="364"/>
      <c r="AA148" s="364"/>
      <c r="AB148" s="364" t="s">
        <v>624</v>
      </c>
      <c r="AC148" s="364"/>
      <c r="AD148" s="369"/>
      <c r="AE148" s="370"/>
      <c r="AF148" s="370"/>
      <c r="AG148" s="370" t="s">
        <v>301</v>
      </c>
      <c r="AH148" s="364">
        <v>6</v>
      </c>
      <c r="AI148" s="364">
        <v>13</v>
      </c>
      <c r="AJ148" s="364">
        <v>30</v>
      </c>
      <c r="AK148" s="364">
        <v>18</v>
      </c>
      <c r="AL148" s="364">
        <v>30</v>
      </c>
      <c r="AM148" s="22">
        <f t="shared" si="63"/>
        <v>6</v>
      </c>
      <c r="AN148" s="104">
        <f t="shared" si="65"/>
        <v>0.5625</v>
      </c>
      <c r="AO148" s="104">
        <f t="shared" si="66"/>
        <v>0.77083333333333337</v>
      </c>
      <c r="AP148" s="22" t="str" cm="1">
        <f t="array" ref="AP148">IF(W148="","",IF(SUMPRODUCT((W148=$W$7:$W$2042)*(AH148=$AH$7:$AH$2042)*(AN148=$AN$7:$AN$2042)*(AO148=$AO$7:$AO$2042)*(ROW($W$7:$W$2042)&lt;&gt;ROW(W148))*((R148=0)*($R$7:$R$2042&gt;0)+(R148&gt;0)*($R$7:$R$2042=0)))&gt;0,"SALONES UNIDOS",IF(SUMPRODUCT((W148=$W$7:$W$2042)*(AH148=$AH$7:$AH$2042)*((AN148&lt;$AO$7:$AO$2042)*(AO148&gt;$AN$7:$AN$2042))*(ROW($W$7:$W$2042)&lt;&gt;ROW(W148)))&gt;0,"Cruzado","Sin cruce")))</f>
        <v>Sin cruce</v>
      </c>
      <c r="AQ148" s="104">
        <f t="shared" ref="AQ148:AR151" si="69">AN148</f>
        <v>0.5625</v>
      </c>
      <c r="AR148" s="104">
        <f t="shared" si="69"/>
        <v>0.77083333333333337</v>
      </c>
      <c r="AS148" s="22"/>
      <c r="AT148" s="22"/>
      <c r="AU148" s="358" t="str" cm="1">
        <f t="array" ref="AU148">IF(AB148="","",IF(SUMPRODUCT((AB148=$AB$7:$AB$511)*(AH148=$AH$7:$AH$511)*(AQ148=$AQ$7:$AQ$511)*(AR148=$AR$7:$AR$511)*(ROW($AB$7:$AB$511)&lt;&gt;ROW(AB148))*((R148=0)*($R$7:$R$511&gt;0)+(R148&gt;0)*($R$7:$R$511=0)))&gt;0,"SALONES UNIDOS",IF(SUMPRODUCT((AB148=$AB$7:$AB$511)*(AH148=$AH$7:$AH$511)*((AQ148&lt;$AR$7:$AR$511)*(AR148&gt;$AQ$7:$AQ$511))*(ROW($AB$7:$AB$511)&lt;&gt;ROW(AB148)))&gt;0,"Cruzado","Sin cruce")))</f>
        <v>Sin cruce</v>
      </c>
      <c r="AV148" s="358" t="str" cm="1">
        <f t="array" ref="AV148">IF(AD148="","",IF(SUMPRODUCT((AD148=$AD$7:$AD$511)*(AH148=$AH$7:$AH$511)*(AS148=$AS$7:$AS$511)*(AT148=$AT$7:$AT$511)*(ROW($AD$7:$AD$511)&lt;&gt;ROW(AD148))*((R148=0)*($R$7:$R$511&gt;0)+(R148&gt;0)*($R$7:$R$511=0)))&gt;0,"SALONES UNIDOS",IF(SUMPRODUCT((AD148=$AD$7:$AD$511)*(AH148=$AH$7:$AH$511)*((AS148&lt;$AT$7:$AT$511)*(AT148&gt;$AS$7:$AS$511))*(ROW($AD$7:$AD$511)&lt;&gt;ROW(AD148)))&gt;0,"Cruzado","Sin cruce")))</f>
        <v/>
      </c>
      <c r="AW148" s="104" t="str">
        <f t="shared" si="64"/>
        <v>EN6FILIALA</v>
      </c>
      <c r="AX148" s="104" t="str" cm="1">
        <f t="array" ref="AX148">IF(AW148="","",IF(SUMPRODUCT((AW148=$AW$7:$AW$2042)*(AH148=$AH$7:$AH$2042)*(AN148=$AN$7:$AN$2042)*(AO148=$AO$7:$AO$2042)*(ROW($AW$7:$AW$2042)&lt;&gt;ROW(AW148))*((R148=0)*($R$7:$R$2042&gt;0)+(R148&gt;0)*($R$7:$R$2042=0)))&gt;0,"SALONES UNIDOS",IF(SUMPRODUCT((AW148=$AW$7:$AW$2042)*(AH148=$AH$7:$AH$2042)*((AN148&lt;$AO$7:$AO$2042)*(AO148&gt;$AN$7:$AN$2042))*(ROW($AW$7:$AW$2042)&lt;&gt;ROW(AW148)))&gt;0,"Cruzado","Sin cruce")))</f>
        <v>Sin cruce</v>
      </c>
    </row>
    <row r="149" spans="2:50" s="6" customFormat="1" ht="19.8" hidden="1" customHeight="1" x14ac:dyDescent="0.25">
      <c r="B149" s="494" t="s">
        <v>314</v>
      </c>
      <c r="C149" s="369" t="s">
        <v>968</v>
      </c>
      <c r="D149" s="369">
        <v>20261</v>
      </c>
      <c r="E149" s="373" t="s">
        <v>276</v>
      </c>
      <c r="F149" s="370" t="s">
        <v>291</v>
      </c>
      <c r="G149" s="373" t="s">
        <v>285</v>
      </c>
      <c r="H149" s="373">
        <v>6</v>
      </c>
      <c r="I149" s="373" t="s">
        <v>278</v>
      </c>
      <c r="J149" s="373" t="s">
        <v>278</v>
      </c>
      <c r="K149" s="194" t="s">
        <v>625</v>
      </c>
      <c r="L149" s="364" t="s">
        <v>991</v>
      </c>
      <c r="M149" s="364" t="s">
        <v>317</v>
      </c>
      <c r="N149" s="364" t="s">
        <v>318</v>
      </c>
      <c r="O149" s="373" t="s">
        <v>315</v>
      </c>
      <c r="P149" s="364">
        <v>2</v>
      </c>
      <c r="Q149" s="364">
        <v>4</v>
      </c>
      <c r="R149" s="369">
        <v>6</v>
      </c>
      <c r="S149" s="364">
        <v>4</v>
      </c>
      <c r="T149" s="8"/>
      <c r="U149" s="374">
        <v>35</v>
      </c>
      <c r="V149" s="370">
        <v>45629797</v>
      </c>
      <c r="W149" s="373" t="s">
        <v>167</v>
      </c>
      <c r="X149" s="364" t="s">
        <v>315</v>
      </c>
      <c r="Y149" s="364"/>
      <c r="Z149" s="364"/>
      <c r="AA149" s="364"/>
      <c r="AB149" s="364" t="s">
        <v>624</v>
      </c>
      <c r="AC149" s="364"/>
      <c r="AD149" s="369"/>
      <c r="AE149" s="370"/>
      <c r="AF149" s="370"/>
      <c r="AG149" s="370" t="s">
        <v>319</v>
      </c>
      <c r="AH149" s="364">
        <v>2</v>
      </c>
      <c r="AI149" s="364">
        <v>13</v>
      </c>
      <c r="AJ149" s="364">
        <v>30</v>
      </c>
      <c r="AK149" s="364">
        <v>18</v>
      </c>
      <c r="AL149" s="364">
        <v>30</v>
      </c>
      <c r="AM149" s="22">
        <f t="shared" si="63"/>
        <v>6</v>
      </c>
      <c r="AN149" s="104">
        <f t="shared" si="65"/>
        <v>0.5625</v>
      </c>
      <c r="AO149" s="104">
        <f t="shared" si="66"/>
        <v>0.77083333333333337</v>
      </c>
      <c r="AP149" s="22" t="str" cm="1">
        <f t="array" ref="AP149">IF(W149="","",IF(SUMPRODUCT((W149=$W$7:$W$2042)*(AH149=$AH$7:$AH$2042)*(AN149=$AN$7:$AN$2042)*(AO149=$AO$7:$AO$2042)*(ROW($W$7:$W$2042)&lt;&gt;ROW(W149))*((R149=0)*($R$7:$R$2042&gt;0)+(R149&gt;0)*($R$7:$R$2042=0)))&gt;0,"SALONES UNIDOS",IF(SUMPRODUCT((W149=$W$7:$W$2042)*(AH149=$AH$7:$AH$2042)*((AN149&lt;$AO$7:$AO$2042)*(AO149&gt;$AN$7:$AN$2042))*(ROW($W$7:$W$2042)&lt;&gt;ROW(W149)))&gt;0,"Cruzado","Sin cruce")))</f>
        <v>Sin cruce</v>
      </c>
      <c r="AQ149" s="104">
        <f t="shared" si="69"/>
        <v>0.5625</v>
      </c>
      <c r="AR149" s="104">
        <f t="shared" si="69"/>
        <v>0.77083333333333337</v>
      </c>
      <c r="AS149" s="22"/>
      <c r="AT149" s="22"/>
      <c r="AU149" s="358" t="str" cm="1">
        <f t="array" ref="AU149">IF(AB149="","",IF(SUMPRODUCT((AB149=$AB$7:$AB$511)*(AH149=$AH$7:$AH$511)*(AQ149=$AQ$7:$AQ$511)*(AR149=$AR$7:$AR$511)*(ROW($AB$7:$AB$511)&lt;&gt;ROW(AB149))*((R149=0)*($R$7:$R$511&gt;0)+(R149&gt;0)*($R$7:$R$511=0)))&gt;0,"SALONES UNIDOS",IF(SUMPRODUCT((AB149=$AB$7:$AB$511)*(AH149=$AH$7:$AH$511)*((AQ149&lt;$AR$7:$AR$511)*(AR149&gt;$AQ$7:$AQ$511))*(ROW($AB$7:$AB$511)&lt;&gt;ROW(AB149)))&gt;0,"Cruzado","Sin cruce")))</f>
        <v>Sin cruce</v>
      </c>
      <c r="AV149" s="358" t="str" cm="1">
        <f t="array" ref="AV149">IF(AD149="","",IF(SUMPRODUCT((AD149=$AD$7:$AD$511)*(AH149=$AH$7:$AH$511)*(AS149=$AS$7:$AS$511)*(AT149=$AT$7:$AT$511)*(ROW($AD$7:$AD$511)&lt;&gt;ROW(AD149))*((R149=0)*($R$7:$R$511&gt;0)+(R149&gt;0)*($R$7:$R$511=0)))&gt;0,"SALONES UNIDOS",IF(SUMPRODUCT((AD149=$AD$7:$AD$511)*(AH149=$AH$7:$AH$511)*((AS149&lt;$AT$7:$AT$511)*(AT149&gt;$AS$7:$AS$511))*(ROW($AD$7:$AD$511)&lt;&gt;ROW(AD149)))&gt;0,"Cruzado","Sin cruce")))</f>
        <v/>
      </c>
      <c r="AW149" s="104" t="str">
        <f t="shared" si="64"/>
        <v>EN6FILIALA</v>
      </c>
      <c r="AX149" s="104" t="str" cm="1">
        <f t="array" ref="AX149">IF(AW149="","",IF(SUMPRODUCT((AW149=$AW$7:$AW$2042)*(AH149=$AH$7:$AH$2042)*(AN149=$AN$7:$AN$2042)*(AO149=$AO$7:$AO$2042)*(ROW($AW$7:$AW$2042)&lt;&gt;ROW(AW149))*((R149=0)*($R$7:$R$2042&gt;0)+(R149&gt;0)*($R$7:$R$2042=0)))&gt;0,"SALONES UNIDOS",IF(SUMPRODUCT((AW149=$AW$7:$AW$2042)*(AH149=$AH$7:$AH$2042)*((AN149&lt;$AO$7:$AO$2042)*(AO149&gt;$AN$7:$AN$2042))*(ROW($AW$7:$AW$2042)&lt;&gt;ROW(AW149)))&gt;0,"Cruzado","Sin cruce")))</f>
        <v>Sin cruce</v>
      </c>
    </row>
    <row r="150" spans="2:50" s="6" customFormat="1" ht="19.8" hidden="1" customHeight="1" x14ac:dyDescent="0.25">
      <c r="B150" s="494" t="s">
        <v>314</v>
      </c>
      <c r="C150" s="369" t="s">
        <v>968</v>
      </c>
      <c r="D150" s="369">
        <v>20261</v>
      </c>
      <c r="E150" s="373" t="s">
        <v>276</v>
      </c>
      <c r="F150" s="370" t="s">
        <v>291</v>
      </c>
      <c r="G150" s="373" t="s">
        <v>285</v>
      </c>
      <c r="H150" s="373">
        <v>6</v>
      </c>
      <c r="I150" s="373" t="s">
        <v>278</v>
      </c>
      <c r="J150" s="373" t="s">
        <v>278</v>
      </c>
      <c r="K150" s="194" t="s">
        <v>626</v>
      </c>
      <c r="L150" s="364" t="s">
        <v>992</v>
      </c>
      <c r="M150" s="364" t="s">
        <v>317</v>
      </c>
      <c r="N150" s="364" t="s">
        <v>318</v>
      </c>
      <c r="O150" s="373" t="s">
        <v>315</v>
      </c>
      <c r="P150" s="364">
        <v>2</v>
      </c>
      <c r="Q150" s="364">
        <v>4</v>
      </c>
      <c r="R150" s="369">
        <v>6</v>
      </c>
      <c r="S150" s="364">
        <v>4</v>
      </c>
      <c r="T150" s="8"/>
      <c r="U150" s="374">
        <v>35</v>
      </c>
      <c r="V150" s="370">
        <v>21427721</v>
      </c>
      <c r="W150" s="373" t="s">
        <v>18</v>
      </c>
      <c r="X150" s="364" t="s">
        <v>315</v>
      </c>
      <c r="Y150" s="364"/>
      <c r="Z150" s="364"/>
      <c r="AA150" s="364"/>
      <c r="AB150" s="364" t="s">
        <v>624</v>
      </c>
      <c r="AC150" s="364"/>
      <c r="AD150" s="369"/>
      <c r="AE150" s="370"/>
      <c r="AF150" s="370"/>
      <c r="AG150" s="370" t="s">
        <v>319</v>
      </c>
      <c r="AH150" s="364">
        <v>2</v>
      </c>
      <c r="AI150" s="364">
        <v>7</v>
      </c>
      <c r="AJ150" s="364">
        <v>40</v>
      </c>
      <c r="AK150" s="364">
        <v>12</v>
      </c>
      <c r="AL150" s="364">
        <v>40</v>
      </c>
      <c r="AM150" s="22">
        <f t="shared" si="63"/>
        <v>6</v>
      </c>
      <c r="AN150" s="104">
        <f t="shared" si="65"/>
        <v>0.31944444444444448</v>
      </c>
      <c r="AO150" s="104">
        <f t="shared" si="66"/>
        <v>0.52777777777777779</v>
      </c>
      <c r="AP150" s="22" t="str" cm="1">
        <f t="array" ref="AP150">IF(W150="","",IF(SUMPRODUCT((W150=$W$7:$W$2042)*(AH150=$AH$7:$AH$2042)*(AN150=$AN$7:$AN$2042)*(AO150=$AO$7:$AO$2042)*(ROW($W$7:$W$2042)&lt;&gt;ROW(W150))*((R150=0)*($R$7:$R$2042&gt;0)+(R150&gt;0)*($R$7:$R$2042=0)))&gt;0,"SALONES UNIDOS",IF(SUMPRODUCT((W150=$W$7:$W$2042)*(AH150=$AH$7:$AH$2042)*((AN150&lt;$AO$7:$AO$2042)*(AO150&gt;$AN$7:$AN$2042))*(ROW($W$7:$W$2042)&lt;&gt;ROW(W150)))&gt;0,"Cruzado","Sin cruce")))</f>
        <v>Sin cruce</v>
      </c>
      <c r="AQ150" s="104">
        <f t="shared" si="69"/>
        <v>0.31944444444444448</v>
      </c>
      <c r="AR150" s="104">
        <f t="shared" si="69"/>
        <v>0.52777777777777779</v>
      </c>
      <c r="AS150" s="22"/>
      <c r="AT150" s="22"/>
      <c r="AU150" s="358" t="str" cm="1">
        <f t="array" ref="AU150">IF(AB150="","",IF(SUMPRODUCT((AB150=$AB$7:$AB$511)*(AH150=$AH$7:$AH$511)*(AQ150=$AQ$7:$AQ$511)*(AR150=$AR$7:$AR$511)*(ROW($AB$7:$AB$511)&lt;&gt;ROW(AB150))*((R150=0)*($R$7:$R$511&gt;0)+(R150&gt;0)*($R$7:$R$511=0)))&gt;0,"SALONES UNIDOS",IF(SUMPRODUCT((AB150=$AB$7:$AB$511)*(AH150=$AH$7:$AH$511)*((AQ150&lt;$AR$7:$AR$511)*(AR150&gt;$AQ$7:$AQ$511))*(ROW($AB$7:$AB$511)&lt;&gt;ROW(AB150)))&gt;0,"Cruzado","Sin cruce")))</f>
        <v>Sin cruce</v>
      </c>
      <c r="AV150" s="358" t="str" cm="1">
        <f t="array" ref="AV150">IF(AD150="","",IF(SUMPRODUCT((AD150=$AD$7:$AD$511)*(AH150=$AH$7:$AH$511)*(AS150=$AS$7:$AS$511)*(AT150=$AT$7:$AT$511)*(ROW($AD$7:$AD$511)&lt;&gt;ROW(AD150))*((R150=0)*($R$7:$R$511&gt;0)+(R150&gt;0)*($R$7:$R$511=0)))&gt;0,"SALONES UNIDOS",IF(SUMPRODUCT((AD150=$AD$7:$AD$511)*(AH150=$AH$7:$AH$511)*((AS150&lt;$AT$7:$AT$511)*(AT150&gt;$AS$7:$AS$511))*(ROW($AD$7:$AD$511)&lt;&gt;ROW(AD150)))&gt;0,"Cruzado","Sin cruce")))</f>
        <v/>
      </c>
      <c r="AW150" s="104" t="str">
        <f t="shared" si="64"/>
        <v>EN6FILIALA</v>
      </c>
      <c r="AX150" s="104" t="str" cm="1">
        <f t="array" ref="AX150">IF(AW150="","",IF(SUMPRODUCT((AW150=$AW$7:$AW$2042)*(AH150=$AH$7:$AH$2042)*(AN150=$AN$7:$AN$2042)*(AO150=$AO$7:$AO$2042)*(ROW($AW$7:$AW$2042)&lt;&gt;ROW(AW150))*((R150=0)*($R$7:$R$2042&gt;0)+(R150&gt;0)*($R$7:$R$2042=0)))&gt;0,"SALONES UNIDOS",IF(SUMPRODUCT((AW150=$AW$7:$AW$2042)*(AH150=$AH$7:$AH$2042)*((AN150&lt;$AO$7:$AO$2042)*(AO150&gt;$AN$7:$AN$2042))*(ROW($AW$7:$AW$2042)&lt;&gt;ROW(AW150)))&gt;0,"Cruzado","Sin cruce")))</f>
        <v>Sin cruce</v>
      </c>
    </row>
    <row r="151" spans="2:50" s="6" customFormat="1" ht="19.8" hidden="1" customHeight="1" x14ac:dyDescent="0.25">
      <c r="B151" s="494" t="s">
        <v>314</v>
      </c>
      <c r="C151" s="369" t="s">
        <v>968</v>
      </c>
      <c r="D151" s="369">
        <v>20261</v>
      </c>
      <c r="E151" s="373" t="s">
        <v>276</v>
      </c>
      <c r="F151" s="370" t="s">
        <v>291</v>
      </c>
      <c r="G151" s="373" t="s">
        <v>285</v>
      </c>
      <c r="H151" s="373">
        <v>6</v>
      </c>
      <c r="I151" s="373" t="s">
        <v>278</v>
      </c>
      <c r="J151" s="373" t="s">
        <v>278</v>
      </c>
      <c r="K151" s="194" t="s">
        <v>627</v>
      </c>
      <c r="L151" s="364" t="s">
        <v>628</v>
      </c>
      <c r="M151" s="364" t="s">
        <v>317</v>
      </c>
      <c r="N151" s="364" t="s">
        <v>318</v>
      </c>
      <c r="O151" s="373" t="s">
        <v>315</v>
      </c>
      <c r="P151" s="364">
        <v>2</v>
      </c>
      <c r="Q151" s="364">
        <v>2</v>
      </c>
      <c r="R151" s="369">
        <v>4</v>
      </c>
      <c r="S151" s="364">
        <v>3</v>
      </c>
      <c r="T151" s="8"/>
      <c r="U151" s="374">
        <v>35</v>
      </c>
      <c r="V151" s="370">
        <v>41282651</v>
      </c>
      <c r="W151" s="373" t="s">
        <v>264</v>
      </c>
      <c r="X151" s="364" t="s">
        <v>315</v>
      </c>
      <c r="Y151" s="364"/>
      <c r="Z151" s="364"/>
      <c r="AA151" s="364"/>
      <c r="AB151" s="364" t="s">
        <v>624</v>
      </c>
      <c r="AC151" s="364"/>
      <c r="AD151" s="369"/>
      <c r="AE151" s="370"/>
      <c r="AF151" s="370"/>
      <c r="AG151" s="370" t="s">
        <v>319</v>
      </c>
      <c r="AH151" s="364">
        <v>1</v>
      </c>
      <c r="AI151" s="364">
        <v>15</v>
      </c>
      <c r="AJ151" s="364">
        <v>10</v>
      </c>
      <c r="AK151" s="364">
        <v>18</v>
      </c>
      <c r="AL151" s="364">
        <v>30</v>
      </c>
      <c r="AM151" s="22">
        <f t="shared" si="63"/>
        <v>4</v>
      </c>
      <c r="AN151" s="104">
        <f t="shared" si="65"/>
        <v>0.63194444444444442</v>
      </c>
      <c r="AO151" s="104">
        <f t="shared" si="66"/>
        <v>0.77083333333333337</v>
      </c>
      <c r="AP151" s="22" t="str" cm="1">
        <f t="array" ref="AP151">IF(W151="","",IF(SUMPRODUCT((W151=$W$7:$W$2042)*(AH151=$AH$7:$AH$2042)*(AN151=$AN$7:$AN$2042)*(AO151=$AO$7:$AO$2042)*(ROW($W$7:$W$2042)&lt;&gt;ROW(W151))*((R151=0)*($R$7:$R$2042&gt;0)+(R151&gt;0)*($R$7:$R$2042=0)))&gt;0,"SALONES UNIDOS",IF(SUMPRODUCT((W151=$W$7:$W$2042)*(AH151=$AH$7:$AH$2042)*((AN151&lt;$AO$7:$AO$2042)*(AO151&gt;$AN$7:$AN$2042))*(ROW($W$7:$W$2042)&lt;&gt;ROW(W151)))&gt;0,"Cruzado","Sin cruce")))</f>
        <v>Sin cruce</v>
      </c>
      <c r="AQ151" s="104">
        <f t="shared" si="69"/>
        <v>0.63194444444444442</v>
      </c>
      <c r="AR151" s="104">
        <f t="shared" si="69"/>
        <v>0.77083333333333337</v>
      </c>
      <c r="AS151" s="22"/>
      <c r="AT151" s="22"/>
      <c r="AU151" s="358" t="str" cm="1">
        <f t="array" ref="AU151">IF(AB151="","",IF(SUMPRODUCT((AB151=$AB$7:$AB$511)*(AH151=$AH$7:$AH$511)*(AQ151=$AQ$7:$AQ$511)*(AR151=$AR$7:$AR$511)*(ROW($AB$7:$AB$511)&lt;&gt;ROW(AB151))*((R151=0)*($R$7:$R$511&gt;0)+(R151&gt;0)*($R$7:$R$511=0)))&gt;0,"SALONES UNIDOS",IF(SUMPRODUCT((AB151=$AB$7:$AB$511)*(AH151=$AH$7:$AH$511)*((AQ151&lt;$AR$7:$AR$511)*(AR151&gt;$AQ$7:$AQ$511))*(ROW($AB$7:$AB$511)&lt;&gt;ROW(AB151)))&gt;0,"Cruzado","Sin cruce")))</f>
        <v>Sin cruce</v>
      </c>
      <c r="AV151" s="358" t="str" cm="1">
        <f t="array" ref="AV151">IF(AD151="","",IF(SUMPRODUCT((AD151=$AD$7:$AD$511)*(AH151=$AH$7:$AH$511)*(AS151=$AS$7:$AS$511)*(AT151=$AT$7:$AT$511)*(ROW($AD$7:$AD$511)&lt;&gt;ROW(AD151))*((R151=0)*($R$7:$R$511&gt;0)+(R151&gt;0)*($R$7:$R$511=0)))&gt;0,"SALONES UNIDOS",IF(SUMPRODUCT((AD151=$AD$7:$AD$511)*(AH151=$AH$7:$AH$511)*((AS151&lt;$AT$7:$AT$511)*(AT151&gt;$AS$7:$AS$511))*(ROW($AD$7:$AD$511)&lt;&gt;ROW(AD151)))&gt;0,"Cruzado","Sin cruce")))</f>
        <v/>
      </c>
      <c r="AW151" s="104" t="str">
        <f t="shared" si="64"/>
        <v>EN6FILIALA</v>
      </c>
      <c r="AX151" s="104" t="str" cm="1">
        <f t="array" ref="AX151">IF(AW151="","",IF(SUMPRODUCT((AW151=$AW$7:$AW$2042)*(AH151=$AH$7:$AH$2042)*(AN151=$AN$7:$AN$2042)*(AO151=$AO$7:$AO$2042)*(ROW($AW$7:$AW$2042)&lt;&gt;ROW(AW151))*((R151=0)*($R$7:$R$2042&gt;0)+(R151&gt;0)*($R$7:$R$2042=0)))&gt;0,"SALONES UNIDOS",IF(SUMPRODUCT((AW151=$AW$7:$AW$2042)*(AH151=$AH$7:$AH$2042)*((AN151&lt;$AO$7:$AO$2042)*(AO151&gt;$AN$7:$AN$2042))*(ROW($AW$7:$AW$2042)&lt;&gt;ROW(AW151)))&gt;0,"Cruzado","Sin cruce")))</f>
        <v>Sin cruce</v>
      </c>
    </row>
    <row r="152" spans="2:50" s="6" customFormat="1" ht="19.8" hidden="1" customHeight="1" x14ac:dyDescent="0.25">
      <c r="B152" s="494" t="s">
        <v>314</v>
      </c>
      <c r="C152" s="369" t="s">
        <v>968</v>
      </c>
      <c r="D152" s="369">
        <v>20261</v>
      </c>
      <c r="E152" s="373" t="s">
        <v>276</v>
      </c>
      <c r="F152" s="370" t="s">
        <v>291</v>
      </c>
      <c r="G152" s="373" t="s">
        <v>285</v>
      </c>
      <c r="H152" s="373">
        <v>6</v>
      </c>
      <c r="I152" s="373" t="s">
        <v>281</v>
      </c>
      <c r="J152" s="373" t="s">
        <v>281</v>
      </c>
      <c r="K152" s="194" t="s">
        <v>619</v>
      </c>
      <c r="L152" s="364" t="s">
        <v>620</v>
      </c>
      <c r="M152" s="364" t="s">
        <v>317</v>
      </c>
      <c r="N152" s="364" t="s">
        <v>621</v>
      </c>
      <c r="O152" s="373" t="s">
        <v>321</v>
      </c>
      <c r="P152" s="364">
        <v>2</v>
      </c>
      <c r="Q152" s="364">
        <v>0</v>
      </c>
      <c r="R152" s="369">
        <v>2</v>
      </c>
      <c r="S152" s="364">
        <v>2</v>
      </c>
      <c r="T152" s="8"/>
      <c r="U152" s="374">
        <v>40</v>
      </c>
      <c r="V152" s="370">
        <v>42825709</v>
      </c>
      <c r="W152" s="373" t="s">
        <v>36</v>
      </c>
      <c r="X152" s="364" t="s">
        <v>321</v>
      </c>
      <c r="Y152" s="364"/>
      <c r="Z152" s="364"/>
      <c r="AA152" s="364"/>
      <c r="AB152" s="370"/>
      <c r="AC152" s="364"/>
      <c r="AD152" s="369"/>
      <c r="AE152" s="370"/>
      <c r="AF152" s="370"/>
      <c r="AG152" s="364" t="s">
        <v>559</v>
      </c>
      <c r="AH152" s="364">
        <v>6</v>
      </c>
      <c r="AI152" s="364">
        <v>18</v>
      </c>
      <c r="AJ152" s="364">
        <v>30</v>
      </c>
      <c r="AK152" s="364">
        <v>20</v>
      </c>
      <c r="AL152" s="364">
        <v>10</v>
      </c>
      <c r="AM152" s="22">
        <f t="shared" si="63"/>
        <v>2</v>
      </c>
      <c r="AN152" s="104">
        <f t="shared" si="65"/>
        <v>0.77083333333333337</v>
      </c>
      <c r="AO152" s="104">
        <f t="shared" si="66"/>
        <v>0.84027777777777779</v>
      </c>
      <c r="AP152" s="22" t="str" cm="1">
        <f t="array" ref="AP152">IF(W152="","",IF(SUMPRODUCT((W152=$W$7:$W$2042)*(AH152=$AH$7:$AH$2042)*(AN152=$AN$7:$AN$2042)*(AO152=$AO$7:$AO$2042)*(ROW($W$7:$W$2042)&lt;&gt;ROW(W152))*((R152=0)*($R$7:$R$2042&gt;0)+(R152&gt;0)*($R$7:$R$2042=0)))&gt;0,"SALONES UNIDOS",IF(SUMPRODUCT((W152=$W$7:$W$2042)*(AH152=$AH$7:$AH$2042)*((AN152&lt;$AO$7:$AO$2042)*(AO152&gt;$AN$7:$AN$2042))*(ROW($W$7:$W$2042)&lt;&gt;ROW(W152)))&gt;0,"Cruzado","Sin cruce")))</f>
        <v>Sin cruce</v>
      </c>
      <c r="AQ152" s="104"/>
      <c r="AR152" s="104"/>
      <c r="AS152" s="22"/>
      <c r="AT152" s="22"/>
      <c r="AU152" s="358" t="str" cm="1">
        <f t="array" ref="AU152">IF(AB152="","",IF(SUMPRODUCT((AB152=$AB$7:$AB$511)*(AH152=$AH$7:$AH$511)*(AQ152=$AQ$7:$AQ$511)*(AR152=$AR$7:$AR$511)*(ROW($AB$7:$AB$511)&lt;&gt;ROW(AB152))*((R152=0)*($R$7:$R$511&gt;0)+(R152&gt;0)*($R$7:$R$511=0)))&gt;0,"SALONES UNIDOS",IF(SUMPRODUCT((AB152=$AB$7:$AB$511)*(AH152=$AH$7:$AH$511)*((AQ152&lt;$AR$7:$AR$511)*(AR152&gt;$AQ$7:$AQ$511))*(ROW($AB$7:$AB$511)&lt;&gt;ROW(AB152)))&gt;0,"Cruzado","Sin cruce")))</f>
        <v/>
      </c>
      <c r="AV152" s="358" t="str" cm="1">
        <f t="array" ref="AV152">IF(AD152="","",IF(SUMPRODUCT((AD152=$AD$7:$AD$511)*(AH152=$AH$7:$AH$511)*(AS152=$AS$7:$AS$511)*(AT152=$AT$7:$AT$511)*(ROW($AD$7:$AD$511)&lt;&gt;ROW(AD152))*((R152=0)*($R$7:$R$511&gt;0)+(R152&gt;0)*($R$7:$R$511=0)))&gt;0,"SALONES UNIDOS",IF(SUMPRODUCT((AD152=$AD$7:$AD$511)*(AH152=$AH$7:$AH$511)*((AS152&lt;$AT$7:$AT$511)*(AT152&gt;$AS$7:$AS$511))*(ROW($AD$7:$AD$511)&lt;&gt;ROW(AD152)))&gt;0,"Cruzado","Sin cruce")))</f>
        <v/>
      </c>
      <c r="AW152" s="104" t="str">
        <f t="shared" si="64"/>
        <v>EN6FILIALB</v>
      </c>
      <c r="AX152" s="104" t="str" cm="1">
        <f t="array" ref="AX152">IF(AW152="","",IF(SUMPRODUCT((AW152=$AW$7:$AW$2042)*(AH152=$AH$7:$AH$2042)*(AN152=$AN$7:$AN$2042)*(AO152=$AO$7:$AO$2042)*(ROW($AW$7:$AW$2042)&lt;&gt;ROW(AW152))*((R152=0)*($R$7:$R$2042&gt;0)+(R152&gt;0)*($R$7:$R$2042=0)))&gt;0,"SALONES UNIDOS",IF(SUMPRODUCT((AW152=$AW$7:$AW$2042)*(AH152=$AH$7:$AH$2042)*((AN152&lt;$AO$7:$AO$2042)*(AO152&gt;$AN$7:$AN$2042))*(ROW($AW$7:$AW$2042)&lt;&gt;ROW(AW152)))&gt;0,"Cruzado","Sin cruce")))</f>
        <v>Sin cruce</v>
      </c>
    </row>
    <row r="153" spans="2:50" s="6" customFormat="1" ht="19.8" hidden="1" customHeight="1" x14ac:dyDescent="0.25">
      <c r="B153" s="494" t="s">
        <v>314</v>
      </c>
      <c r="C153" s="369" t="s">
        <v>968</v>
      </c>
      <c r="D153" s="369">
        <v>20261</v>
      </c>
      <c r="E153" s="373" t="s">
        <v>276</v>
      </c>
      <c r="F153" s="370" t="s">
        <v>291</v>
      </c>
      <c r="G153" s="373" t="s">
        <v>285</v>
      </c>
      <c r="H153" s="373">
        <v>6</v>
      </c>
      <c r="I153" s="373" t="s">
        <v>281</v>
      </c>
      <c r="J153" s="373" t="s">
        <v>281</v>
      </c>
      <c r="K153" s="194" t="s">
        <v>622</v>
      </c>
      <c r="L153" s="364" t="s">
        <v>989</v>
      </c>
      <c r="M153" s="364" t="s">
        <v>317</v>
      </c>
      <c r="N153" s="364" t="s">
        <v>318</v>
      </c>
      <c r="O153" s="373" t="s">
        <v>321</v>
      </c>
      <c r="P153" s="364">
        <v>3</v>
      </c>
      <c r="Q153" s="364">
        <v>0</v>
      </c>
      <c r="R153" s="369">
        <v>3</v>
      </c>
      <c r="S153" s="364">
        <v>3</v>
      </c>
      <c r="T153" s="8"/>
      <c r="U153" s="374">
        <v>40</v>
      </c>
      <c r="V153" s="370">
        <v>45440179</v>
      </c>
      <c r="W153" s="373" t="s">
        <v>59</v>
      </c>
      <c r="X153" s="364" t="s">
        <v>321</v>
      </c>
      <c r="Y153" s="364"/>
      <c r="Z153" s="364"/>
      <c r="AA153" s="364"/>
      <c r="AB153" s="370"/>
      <c r="AC153" s="364"/>
      <c r="AD153" s="369"/>
      <c r="AE153" s="370"/>
      <c r="AF153" s="370"/>
      <c r="AG153" s="364" t="s">
        <v>559</v>
      </c>
      <c r="AH153" s="364">
        <v>4</v>
      </c>
      <c r="AI153" s="364">
        <v>11</v>
      </c>
      <c r="AJ153" s="364">
        <v>0</v>
      </c>
      <c r="AK153" s="364">
        <v>13</v>
      </c>
      <c r="AL153" s="364">
        <v>30</v>
      </c>
      <c r="AM153" s="22">
        <f t="shared" si="63"/>
        <v>3</v>
      </c>
      <c r="AN153" s="104">
        <f t="shared" si="65"/>
        <v>0.45833333333333331</v>
      </c>
      <c r="AO153" s="104">
        <f t="shared" si="66"/>
        <v>0.5625</v>
      </c>
      <c r="AP153" s="22" t="str" cm="1">
        <f t="array" ref="AP153">IF(W153="","",IF(SUMPRODUCT((W153=$W$7:$W$2042)*(AH153=$AH$7:$AH$2042)*(AN153=$AN$7:$AN$2042)*(AO153=$AO$7:$AO$2042)*(ROW($W$7:$W$2042)&lt;&gt;ROW(W153))*((R153=0)*($R$7:$R$2042&gt;0)+(R153&gt;0)*($R$7:$R$2042=0)))&gt;0,"SALONES UNIDOS",IF(SUMPRODUCT((W153=$W$7:$W$2042)*(AH153=$AH$7:$AH$2042)*((AN153&lt;$AO$7:$AO$2042)*(AO153&gt;$AN$7:$AN$2042))*(ROW($W$7:$W$2042)&lt;&gt;ROW(W153)))&gt;0,"Cruzado","Sin cruce")))</f>
        <v>Sin cruce</v>
      </c>
      <c r="AQ153" s="104"/>
      <c r="AR153" s="104"/>
      <c r="AS153" s="22"/>
      <c r="AT153" s="22"/>
      <c r="AU153" s="358" t="str" cm="1">
        <f t="array" ref="AU153">IF(AB153="","",IF(SUMPRODUCT((AB153=$AB$7:$AB$511)*(AH153=$AH$7:$AH$511)*(AQ153=$AQ$7:$AQ$511)*(AR153=$AR$7:$AR$511)*(ROW($AB$7:$AB$511)&lt;&gt;ROW(AB153))*((R153=0)*($R$7:$R$511&gt;0)+(R153&gt;0)*($R$7:$R$511=0)))&gt;0,"SALONES UNIDOS",IF(SUMPRODUCT((AB153=$AB$7:$AB$511)*(AH153=$AH$7:$AH$511)*((AQ153&lt;$AR$7:$AR$511)*(AR153&gt;$AQ$7:$AQ$511))*(ROW($AB$7:$AB$511)&lt;&gt;ROW(AB153)))&gt;0,"Cruzado","Sin cruce")))</f>
        <v/>
      </c>
      <c r="AV153" s="358" t="str" cm="1">
        <f t="array" ref="AV153">IF(AD153="","",IF(SUMPRODUCT((AD153=$AD$7:$AD$511)*(AH153=$AH$7:$AH$511)*(AS153=$AS$7:$AS$511)*(AT153=$AT$7:$AT$511)*(ROW($AD$7:$AD$511)&lt;&gt;ROW(AD153))*((R153=0)*($R$7:$R$511&gt;0)+(R153&gt;0)*($R$7:$R$511=0)))&gt;0,"SALONES UNIDOS",IF(SUMPRODUCT((AD153=$AD$7:$AD$511)*(AH153=$AH$7:$AH$511)*((AS153&lt;$AT$7:$AT$511)*(AT153&gt;$AS$7:$AS$511))*(ROW($AD$7:$AD$511)&lt;&gt;ROW(AD153)))&gt;0,"Cruzado","Sin cruce")))</f>
        <v/>
      </c>
      <c r="AW153" s="104" t="str">
        <f t="shared" si="64"/>
        <v>EN6FILIALB</v>
      </c>
      <c r="AX153" s="104" t="str" cm="1">
        <f t="array" ref="AX153">IF(AW153="","",IF(SUMPRODUCT((AW153=$AW$7:$AW$2042)*(AH153=$AH$7:$AH$2042)*(AN153=$AN$7:$AN$2042)*(AO153=$AO$7:$AO$2042)*(ROW($AW$7:$AW$2042)&lt;&gt;ROW(AW153))*((R153=0)*($R$7:$R$2042&gt;0)+(R153&gt;0)*($R$7:$R$2042=0)))&gt;0,"SALONES UNIDOS",IF(SUMPRODUCT((AW153=$AW$7:$AW$2042)*(AH153=$AH$7:$AH$2042)*((AN153&lt;$AO$7:$AO$2042)*(AO153&gt;$AN$7:$AN$2042))*(ROW($AW$7:$AW$2042)&lt;&gt;ROW(AW153)))&gt;0,"Cruzado","Sin cruce")))</f>
        <v>Sin cruce</v>
      </c>
    </row>
    <row r="154" spans="2:50" s="6" customFormat="1" ht="19.8" hidden="1" customHeight="1" x14ac:dyDescent="0.25">
      <c r="B154" s="494" t="s">
        <v>314</v>
      </c>
      <c r="C154" s="369" t="s">
        <v>968</v>
      </c>
      <c r="D154" s="369">
        <v>20261</v>
      </c>
      <c r="E154" s="373" t="s">
        <v>276</v>
      </c>
      <c r="F154" s="370" t="s">
        <v>291</v>
      </c>
      <c r="G154" s="373" t="s">
        <v>285</v>
      </c>
      <c r="H154" s="373">
        <v>6</v>
      </c>
      <c r="I154" s="373" t="s">
        <v>281</v>
      </c>
      <c r="J154" s="373" t="s">
        <v>281</v>
      </c>
      <c r="K154" s="194" t="s">
        <v>623</v>
      </c>
      <c r="L154" s="364" t="s">
        <v>990</v>
      </c>
      <c r="M154" s="364" t="s">
        <v>317</v>
      </c>
      <c r="N154" s="364" t="s">
        <v>318</v>
      </c>
      <c r="O154" s="373" t="s">
        <v>315</v>
      </c>
      <c r="P154" s="364">
        <v>2</v>
      </c>
      <c r="Q154" s="364">
        <v>0</v>
      </c>
      <c r="R154" s="369">
        <v>2</v>
      </c>
      <c r="S154" s="364">
        <v>6</v>
      </c>
      <c r="T154" s="8"/>
      <c r="U154" s="374">
        <v>35</v>
      </c>
      <c r="V154" s="370">
        <v>21418654</v>
      </c>
      <c r="W154" s="373" t="s">
        <v>58</v>
      </c>
      <c r="X154" s="364" t="s">
        <v>315</v>
      </c>
      <c r="Y154" s="364"/>
      <c r="Z154" s="364"/>
      <c r="AA154" s="364"/>
      <c r="AB154" s="364" t="s">
        <v>624</v>
      </c>
      <c r="AC154" s="364"/>
      <c r="AD154" s="369"/>
      <c r="AE154" s="370"/>
      <c r="AF154" s="370"/>
      <c r="AG154" s="370" t="s">
        <v>559</v>
      </c>
      <c r="AH154" s="364">
        <v>1</v>
      </c>
      <c r="AI154" s="364">
        <v>7</v>
      </c>
      <c r="AJ154" s="364">
        <v>40</v>
      </c>
      <c r="AK154" s="364">
        <v>9</v>
      </c>
      <c r="AL154" s="364">
        <v>20</v>
      </c>
      <c r="AM154" s="22">
        <f t="shared" si="63"/>
        <v>2</v>
      </c>
      <c r="AN154" s="104">
        <f t="shared" si="65"/>
        <v>0.31944444444444448</v>
      </c>
      <c r="AO154" s="104">
        <f t="shared" si="66"/>
        <v>0.3888888888888889</v>
      </c>
      <c r="AP154" s="22" t="str" cm="1">
        <f t="array" ref="AP154">IF(W154="","",IF(SUMPRODUCT((W154=$W$7:$W$2042)*(AH154=$AH$7:$AH$2042)*(AN154=$AN$7:$AN$2042)*(AO154=$AO$7:$AO$2042)*(ROW($W$7:$W$2042)&lt;&gt;ROW(W154))*((R154=0)*($R$7:$R$2042&gt;0)+(R154&gt;0)*($R$7:$R$2042=0)))&gt;0,"SALONES UNIDOS",IF(SUMPRODUCT((W154=$W$7:$W$2042)*(AH154=$AH$7:$AH$2042)*((AN154&lt;$AO$7:$AO$2042)*(AO154&gt;$AN$7:$AN$2042))*(ROW($W$7:$W$2042)&lt;&gt;ROW(W154)))&gt;0,"Cruzado","Sin cruce")))</f>
        <v>Sin cruce</v>
      </c>
      <c r="AQ154" s="104">
        <f>AN154</f>
        <v>0.31944444444444448</v>
      </c>
      <c r="AR154" s="104">
        <f>AO154</f>
        <v>0.3888888888888889</v>
      </c>
      <c r="AS154" s="22"/>
      <c r="AT154" s="22"/>
      <c r="AU154" s="358" t="str" cm="1">
        <f t="array" ref="AU154">IF(AB154="","",IF(SUMPRODUCT((AB154=$AB$7:$AB$511)*(AH154=$AH$7:$AH$511)*(AQ154=$AQ$7:$AQ$511)*(AR154=$AR$7:$AR$511)*(ROW($AB$7:$AB$511)&lt;&gt;ROW(AB154))*((R154=0)*($R$7:$R$511&gt;0)+(R154&gt;0)*($R$7:$R$511=0)))&gt;0,"SALONES UNIDOS",IF(SUMPRODUCT((AB154=$AB$7:$AB$511)*(AH154=$AH$7:$AH$511)*((AQ154&lt;$AR$7:$AR$511)*(AR154&gt;$AQ$7:$AQ$511))*(ROW($AB$7:$AB$511)&lt;&gt;ROW(AB154)))&gt;0,"Cruzado","Sin cruce")))</f>
        <v>Sin cruce</v>
      </c>
      <c r="AV154" s="358" t="str" cm="1">
        <f t="array" ref="AV154">IF(AD154="","",IF(SUMPRODUCT((AD154=$AD$7:$AD$511)*(AH154=$AH$7:$AH$511)*(AS154=$AS$7:$AS$511)*(AT154=$AT$7:$AT$511)*(ROW($AD$7:$AD$511)&lt;&gt;ROW(AD154))*((R154=0)*($R$7:$R$511&gt;0)+(R154&gt;0)*($R$7:$R$511=0)))&gt;0,"SALONES UNIDOS",IF(SUMPRODUCT((AD154=$AD$7:$AD$511)*(AH154=$AH$7:$AH$511)*((AS154&lt;$AT$7:$AT$511)*(AT154&gt;$AS$7:$AS$511))*(ROW($AD$7:$AD$511)&lt;&gt;ROW(AD154)))&gt;0,"Cruzado","Sin cruce")))</f>
        <v/>
      </c>
      <c r="AW154" s="104" t="str">
        <f t="shared" si="64"/>
        <v>EN6FILIALB</v>
      </c>
      <c r="AX154" s="104" t="str" cm="1">
        <f t="array" ref="AX154">IF(AW154="","",IF(SUMPRODUCT((AW154=$AW$7:$AW$2042)*(AH154=$AH$7:$AH$2042)*(AN154=$AN$7:$AN$2042)*(AO154=$AO$7:$AO$2042)*(ROW($AW$7:$AW$2042)&lt;&gt;ROW(AW154))*((R154=0)*($R$7:$R$2042&gt;0)+(R154&gt;0)*($R$7:$R$2042=0)))&gt;0,"SALONES UNIDOS",IF(SUMPRODUCT((AW154=$AW$7:$AW$2042)*(AH154=$AH$7:$AH$2042)*((AN154&lt;$AO$7:$AO$2042)*(AO154&gt;$AN$7:$AN$2042))*(ROW($AW$7:$AW$2042)&lt;&gt;ROW(AW154)))&gt;0,"Cruzado","Sin cruce")))</f>
        <v>Sin cruce</v>
      </c>
    </row>
    <row r="155" spans="2:50" s="6" customFormat="1" ht="19.8" hidden="1" customHeight="1" x14ac:dyDescent="0.25">
      <c r="B155" s="494" t="s">
        <v>314</v>
      </c>
      <c r="C155" s="369" t="s">
        <v>968</v>
      </c>
      <c r="D155" s="369">
        <v>20261</v>
      </c>
      <c r="E155" s="373" t="s">
        <v>276</v>
      </c>
      <c r="F155" s="370" t="s">
        <v>291</v>
      </c>
      <c r="G155" s="373" t="s">
        <v>285</v>
      </c>
      <c r="H155" s="373">
        <v>6</v>
      </c>
      <c r="I155" s="373" t="s">
        <v>412</v>
      </c>
      <c r="J155" s="373" t="s">
        <v>281</v>
      </c>
      <c r="K155" s="194" t="s">
        <v>623</v>
      </c>
      <c r="L155" s="364" t="s">
        <v>990</v>
      </c>
      <c r="M155" s="364" t="s">
        <v>317</v>
      </c>
      <c r="N155" s="364" t="s">
        <v>318</v>
      </c>
      <c r="O155" s="373" t="s">
        <v>315</v>
      </c>
      <c r="P155" s="364">
        <v>0</v>
      </c>
      <c r="Q155" s="364">
        <v>2</v>
      </c>
      <c r="R155" s="369">
        <v>2</v>
      </c>
      <c r="S155" s="364">
        <v>6</v>
      </c>
      <c r="T155" s="8"/>
      <c r="U155" s="374">
        <v>17</v>
      </c>
      <c r="V155" s="370">
        <v>21418654</v>
      </c>
      <c r="W155" s="373" t="s">
        <v>58</v>
      </c>
      <c r="X155" s="364" t="s">
        <v>315</v>
      </c>
      <c r="Y155" s="364"/>
      <c r="Z155" s="364"/>
      <c r="AA155" s="364"/>
      <c r="AB155" s="370"/>
      <c r="AC155" s="364"/>
      <c r="AD155" s="364" t="s">
        <v>601</v>
      </c>
      <c r="AE155" s="370"/>
      <c r="AF155" s="370"/>
      <c r="AG155" s="370" t="s">
        <v>301</v>
      </c>
      <c r="AH155" s="364">
        <v>1</v>
      </c>
      <c r="AI155" s="364">
        <v>9</v>
      </c>
      <c r="AJ155" s="364">
        <v>20</v>
      </c>
      <c r="AK155" s="364">
        <v>11</v>
      </c>
      <c r="AL155" s="364">
        <v>0</v>
      </c>
      <c r="AM155" s="22">
        <f t="shared" si="63"/>
        <v>2</v>
      </c>
      <c r="AN155" s="104">
        <f t="shared" si="65"/>
        <v>0.3888888888888889</v>
      </c>
      <c r="AO155" s="104">
        <f t="shared" si="66"/>
        <v>0.45833333333333331</v>
      </c>
      <c r="AP155" s="22" t="str" cm="1">
        <f t="array" ref="AP155">IF(W155="","",IF(SUMPRODUCT((W155=$W$7:$W$2042)*(AH155=$AH$7:$AH$2042)*(AN155=$AN$7:$AN$2042)*(AO155=$AO$7:$AO$2042)*(ROW($W$7:$W$2042)&lt;&gt;ROW(W155))*((R155=0)*($R$7:$R$2042&gt;0)+(R155&gt;0)*($R$7:$R$2042=0)))&gt;0,"SALONES UNIDOS",IF(SUMPRODUCT((W155=$W$7:$W$2042)*(AH155=$AH$7:$AH$2042)*((AN155&lt;$AO$7:$AO$2042)*(AO155&gt;$AN$7:$AN$2042))*(ROW($W$7:$W$2042)&lt;&gt;ROW(W155)))&gt;0,"Cruzado","Sin cruce")))</f>
        <v>Sin cruce</v>
      </c>
      <c r="AQ155" s="22"/>
      <c r="AR155" s="22"/>
      <c r="AS155" s="104">
        <f t="shared" ref="AS155:AS156" si="70">AN155</f>
        <v>0.3888888888888889</v>
      </c>
      <c r="AT155" s="104">
        <f t="shared" ref="AT155:AT156" si="71">AO155</f>
        <v>0.45833333333333331</v>
      </c>
      <c r="AU155" s="358" t="str" cm="1">
        <f t="array" ref="AU155">IF(AB155="","",IF(SUMPRODUCT((AB155=$AB$7:$AB$511)*(AH155=$AH$7:$AH$511)*(AQ155=$AQ$7:$AQ$511)*(AR155=$AR$7:$AR$511)*(ROW($AB$7:$AB$511)&lt;&gt;ROW(AB155))*((R155=0)*($R$7:$R$511&gt;0)+(R155&gt;0)*($R$7:$R$511=0)))&gt;0,"SALONES UNIDOS",IF(SUMPRODUCT((AB155=$AB$7:$AB$511)*(AH155=$AH$7:$AH$511)*((AQ155&lt;$AR$7:$AR$511)*(AR155&gt;$AQ$7:$AQ$511))*(ROW($AB$7:$AB$511)&lt;&gt;ROW(AB155)))&gt;0,"Cruzado","Sin cruce")))</f>
        <v/>
      </c>
      <c r="AV155" s="358" t="str" cm="1">
        <f t="array" ref="AV155">IF(AD155="","",IF(SUMPRODUCT((AD155=$AD$7:$AD$511)*(AH155=$AH$7:$AH$511)*(AS155=$AS$7:$AS$511)*(AT155=$AT$7:$AT$511)*(ROW($AD$7:$AD$511)&lt;&gt;ROW(AD155))*((R155=0)*($R$7:$R$511&gt;0)+(R155&gt;0)*($R$7:$R$511=0)))&gt;0,"SALONES UNIDOS",IF(SUMPRODUCT((AD155=$AD$7:$AD$511)*(AH155=$AH$7:$AH$511)*((AS155&lt;$AT$7:$AT$511)*(AT155&gt;$AS$7:$AS$511))*(ROW($AD$7:$AD$511)&lt;&gt;ROW(AD155)))&gt;0,"Cruzado","Sin cruce")))</f>
        <v>Sin cruce</v>
      </c>
      <c r="AW155" s="104" t="str">
        <f t="shared" si="64"/>
        <v>EN6FILIALB</v>
      </c>
      <c r="AX155" s="104" t="str" cm="1">
        <f t="array" ref="AX155">IF(AW155="","",IF(SUMPRODUCT((AW155=$AW$7:$AW$2042)*(AH155=$AH$7:$AH$2042)*(AN155=$AN$7:$AN$2042)*(AO155=$AO$7:$AO$2042)*(ROW($AW$7:$AW$2042)&lt;&gt;ROW(AW155))*((R155=0)*($R$7:$R$2042&gt;0)+(R155&gt;0)*($R$7:$R$2042=0)))&gt;0,"SALONES UNIDOS",IF(SUMPRODUCT((AW155=$AW$7:$AW$2042)*(AH155=$AH$7:$AH$2042)*((AN155&lt;$AO$7:$AO$2042)*(AO155&gt;$AN$7:$AN$2042))*(ROW($AW$7:$AW$2042)&lt;&gt;ROW(AW155)))&gt;0,"Cruzado","Sin cruce")))</f>
        <v>Sin cruce</v>
      </c>
    </row>
    <row r="156" spans="2:50" s="6" customFormat="1" ht="19.8" hidden="1" customHeight="1" x14ac:dyDescent="0.25">
      <c r="B156" s="494" t="s">
        <v>314</v>
      </c>
      <c r="C156" s="369" t="s">
        <v>968</v>
      </c>
      <c r="D156" s="369">
        <v>20261</v>
      </c>
      <c r="E156" s="373" t="s">
        <v>276</v>
      </c>
      <c r="F156" s="370" t="s">
        <v>291</v>
      </c>
      <c r="G156" s="373" t="s">
        <v>285</v>
      </c>
      <c r="H156" s="373">
        <v>6</v>
      </c>
      <c r="I156" s="373" t="s">
        <v>571</v>
      </c>
      <c r="J156" s="373" t="s">
        <v>281</v>
      </c>
      <c r="K156" s="194" t="s">
        <v>623</v>
      </c>
      <c r="L156" s="364" t="s">
        <v>990</v>
      </c>
      <c r="M156" s="364" t="s">
        <v>317</v>
      </c>
      <c r="N156" s="364" t="s">
        <v>318</v>
      </c>
      <c r="O156" s="373" t="s">
        <v>315</v>
      </c>
      <c r="P156" s="364">
        <v>0</v>
      </c>
      <c r="Q156" s="364">
        <v>2</v>
      </c>
      <c r="R156" s="369">
        <v>2</v>
      </c>
      <c r="S156" s="364">
        <v>6</v>
      </c>
      <c r="T156" s="8"/>
      <c r="U156" s="374">
        <v>18</v>
      </c>
      <c r="V156" s="370">
        <v>21418654</v>
      </c>
      <c r="W156" s="373" t="s">
        <v>58</v>
      </c>
      <c r="X156" s="364" t="s">
        <v>315</v>
      </c>
      <c r="Y156" s="364"/>
      <c r="Z156" s="364"/>
      <c r="AA156" s="364"/>
      <c r="AB156" s="370"/>
      <c r="AC156" s="364"/>
      <c r="AD156" s="364" t="s">
        <v>601</v>
      </c>
      <c r="AE156" s="370"/>
      <c r="AF156" s="370"/>
      <c r="AG156" s="370" t="s">
        <v>301</v>
      </c>
      <c r="AH156" s="364">
        <v>1</v>
      </c>
      <c r="AI156" s="364">
        <v>11</v>
      </c>
      <c r="AJ156" s="364">
        <v>0</v>
      </c>
      <c r="AK156" s="364">
        <v>12</v>
      </c>
      <c r="AL156" s="364">
        <v>40</v>
      </c>
      <c r="AM156" s="22">
        <f t="shared" si="63"/>
        <v>2</v>
      </c>
      <c r="AN156" s="104">
        <f t="shared" si="65"/>
        <v>0.45833333333333331</v>
      </c>
      <c r="AO156" s="104">
        <f t="shared" si="66"/>
        <v>0.52777777777777779</v>
      </c>
      <c r="AP156" s="22" t="str" cm="1">
        <f t="array" ref="AP156">IF(W156="","",IF(SUMPRODUCT((W156=$W$7:$W$2042)*(AH156=$AH$7:$AH$2042)*(AN156=$AN$7:$AN$2042)*(AO156=$AO$7:$AO$2042)*(ROW($W$7:$W$2042)&lt;&gt;ROW(W156))*((R156=0)*($R$7:$R$2042&gt;0)+(R156&gt;0)*($R$7:$R$2042=0)))&gt;0,"SALONES UNIDOS",IF(SUMPRODUCT((W156=$W$7:$W$2042)*(AH156=$AH$7:$AH$2042)*((AN156&lt;$AO$7:$AO$2042)*(AO156&gt;$AN$7:$AN$2042))*(ROW($W$7:$W$2042)&lt;&gt;ROW(W156)))&gt;0,"Cruzado","Sin cruce")))</f>
        <v>Sin cruce</v>
      </c>
      <c r="AQ156" s="22"/>
      <c r="AR156" s="22"/>
      <c r="AS156" s="104">
        <f t="shared" si="70"/>
        <v>0.45833333333333331</v>
      </c>
      <c r="AT156" s="104">
        <f t="shared" si="71"/>
        <v>0.52777777777777779</v>
      </c>
      <c r="AU156" s="358" t="str" cm="1">
        <f t="array" ref="AU156">IF(AB156="","",IF(SUMPRODUCT((AB156=$AB$7:$AB$511)*(AH156=$AH$7:$AH$511)*(AQ156=$AQ$7:$AQ$511)*(AR156=$AR$7:$AR$511)*(ROW($AB$7:$AB$511)&lt;&gt;ROW(AB156))*((R156=0)*($R$7:$R$511&gt;0)+(R156&gt;0)*($R$7:$R$511=0)))&gt;0,"SALONES UNIDOS",IF(SUMPRODUCT((AB156=$AB$7:$AB$511)*(AH156=$AH$7:$AH$511)*((AQ156&lt;$AR$7:$AR$511)*(AR156&gt;$AQ$7:$AQ$511))*(ROW($AB$7:$AB$511)&lt;&gt;ROW(AB156)))&gt;0,"Cruzado","Sin cruce")))</f>
        <v/>
      </c>
      <c r="AV156" s="358" t="str" cm="1">
        <f t="array" ref="AV156">IF(AD156="","",IF(SUMPRODUCT((AD156=$AD$7:$AD$511)*(AH156=$AH$7:$AH$511)*(AS156=$AS$7:$AS$511)*(AT156=$AT$7:$AT$511)*(ROW($AD$7:$AD$511)&lt;&gt;ROW(AD156))*((R156=0)*($R$7:$R$511&gt;0)+(R156&gt;0)*($R$7:$R$511=0)))&gt;0,"SALONES UNIDOS",IF(SUMPRODUCT((AD156=$AD$7:$AD$511)*(AH156=$AH$7:$AH$511)*((AS156&lt;$AT$7:$AT$511)*(AT156&gt;$AS$7:$AS$511))*(ROW($AD$7:$AD$511)&lt;&gt;ROW(AD156)))&gt;0,"Cruzado","Sin cruce")))</f>
        <v>Sin cruce</v>
      </c>
      <c r="AW156" s="104" t="str">
        <f t="shared" si="64"/>
        <v>EN6FILIALB</v>
      </c>
      <c r="AX156" s="104" t="str" cm="1">
        <f t="array" ref="AX156">IF(AW156="","",IF(SUMPRODUCT((AW156=$AW$7:$AW$2042)*(AH156=$AH$7:$AH$2042)*(AN156=$AN$7:$AN$2042)*(AO156=$AO$7:$AO$2042)*(ROW($AW$7:$AW$2042)&lt;&gt;ROW(AW156))*((R156=0)*($R$7:$R$2042&gt;0)+(R156&gt;0)*($R$7:$R$2042=0)))&gt;0,"SALONES UNIDOS",IF(SUMPRODUCT((AW156=$AW$7:$AW$2042)*(AH156=$AH$7:$AH$2042)*((AN156&lt;$AO$7:$AO$2042)*(AO156&gt;$AN$7:$AN$2042))*(ROW($AW$7:$AW$2042)&lt;&gt;ROW(AW156)))&gt;0,"Cruzado","Sin cruce")))</f>
        <v>Sin cruce</v>
      </c>
    </row>
    <row r="157" spans="2:50" s="6" customFormat="1" ht="19.8" hidden="1" customHeight="1" x14ac:dyDescent="0.25">
      <c r="B157" s="494" t="s">
        <v>314</v>
      </c>
      <c r="C157" s="369" t="s">
        <v>968</v>
      </c>
      <c r="D157" s="369">
        <v>20261</v>
      </c>
      <c r="E157" s="373" t="s">
        <v>276</v>
      </c>
      <c r="F157" s="370" t="s">
        <v>291</v>
      </c>
      <c r="G157" s="373" t="s">
        <v>285</v>
      </c>
      <c r="H157" s="373">
        <v>6</v>
      </c>
      <c r="I157" s="373" t="s">
        <v>281</v>
      </c>
      <c r="J157" s="373" t="s">
        <v>281</v>
      </c>
      <c r="K157" s="194" t="s">
        <v>623</v>
      </c>
      <c r="L157" s="364" t="s">
        <v>990</v>
      </c>
      <c r="M157" s="364" t="s">
        <v>317</v>
      </c>
      <c r="N157" s="364" t="s">
        <v>318</v>
      </c>
      <c r="O157" s="373" t="s">
        <v>315</v>
      </c>
      <c r="P157" s="364">
        <v>0</v>
      </c>
      <c r="Q157" s="364">
        <v>6</v>
      </c>
      <c r="R157" s="369">
        <v>6</v>
      </c>
      <c r="S157" s="364">
        <v>6</v>
      </c>
      <c r="T157" s="8"/>
      <c r="U157" s="374">
        <v>35</v>
      </c>
      <c r="V157" s="370">
        <v>21418654</v>
      </c>
      <c r="W157" s="373" t="s">
        <v>58</v>
      </c>
      <c r="X157" s="364" t="s">
        <v>315</v>
      </c>
      <c r="Y157" s="364"/>
      <c r="Z157" s="364"/>
      <c r="AA157" s="364"/>
      <c r="AB157" s="364" t="s">
        <v>651</v>
      </c>
      <c r="AC157" s="364"/>
      <c r="AD157" s="369"/>
      <c r="AE157" s="370"/>
      <c r="AF157" s="370"/>
      <c r="AG157" s="370" t="s">
        <v>301</v>
      </c>
      <c r="AH157" s="364">
        <v>1</v>
      </c>
      <c r="AI157" s="364">
        <v>13</v>
      </c>
      <c r="AJ157" s="364">
        <v>30</v>
      </c>
      <c r="AK157" s="364">
        <v>18</v>
      </c>
      <c r="AL157" s="364">
        <v>30</v>
      </c>
      <c r="AM157" s="22">
        <f t="shared" si="63"/>
        <v>6</v>
      </c>
      <c r="AN157" s="104">
        <f t="shared" si="65"/>
        <v>0.5625</v>
      </c>
      <c r="AO157" s="104">
        <f t="shared" si="66"/>
        <v>0.77083333333333337</v>
      </c>
      <c r="AP157" s="22" t="str" cm="1">
        <f t="array" ref="AP157">IF(W157="","",IF(SUMPRODUCT((W157=$W$7:$W$2042)*(AH157=$AH$7:$AH$2042)*(AN157=$AN$7:$AN$2042)*(AO157=$AO$7:$AO$2042)*(ROW($W$7:$W$2042)&lt;&gt;ROW(W157))*((R157=0)*($R$7:$R$2042&gt;0)+(R157&gt;0)*($R$7:$R$2042=0)))&gt;0,"SALONES UNIDOS",IF(SUMPRODUCT((W157=$W$7:$W$2042)*(AH157=$AH$7:$AH$2042)*((AN157&lt;$AO$7:$AO$2042)*(AO157&gt;$AN$7:$AN$2042))*(ROW($W$7:$W$2042)&lt;&gt;ROW(W157)))&gt;0,"Cruzado","Sin cruce")))</f>
        <v>Sin cruce</v>
      </c>
      <c r="AQ157" s="104">
        <f t="shared" ref="AQ157:AR160" si="72">AN157</f>
        <v>0.5625</v>
      </c>
      <c r="AR157" s="104">
        <f t="shared" si="72"/>
        <v>0.77083333333333337</v>
      </c>
      <c r="AS157" s="22"/>
      <c r="AT157" s="22"/>
      <c r="AU157" s="358" t="str" cm="1">
        <f t="array" ref="AU157">IF(AB157="","",IF(SUMPRODUCT((AB157=$AB$7:$AB$511)*(AH157=$AH$7:$AH$511)*(AQ157=$AQ$7:$AQ$511)*(AR157=$AR$7:$AR$511)*(ROW($AB$7:$AB$511)&lt;&gt;ROW(AB157))*((R157=0)*($R$7:$R$511&gt;0)+(R157&gt;0)*($R$7:$R$511=0)))&gt;0,"SALONES UNIDOS",IF(SUMPRODUCT((AB157=$AB$7:$AB$511)*(AH157=$AH$7:$AH$511)*((AQ157&lt;$AR$7:$AR$511)*(AR157&gt;$AQ$7:$AQ$511))*(ROW($AB$7:$AB$511)&lt;&gt;ROW(AB157)))&gt;0,"Cruzado","Sin cruce")))</f>
        <v>Sin cruce</v>
      </c>
      <c r="AV157" s="358" t="str" cm="1">
        <f t="array" ref="AV157">IF(AD157="","",IF(SUMPRODUCT((AD157=$AD$7:$AD$511)*(AH157=$AH$7:$AH$511)*(AS157=$AS$7:$AS$511)*(AT157=$AT$7:$AT$511)*(ROW($AD$7:$AD$511)&lt;&gt;ROW(AD157))*((R157=0)*($R$7:$R$511&gt;0)+(R157&gt;0)*($R$7:$R$511=0)))&gt;0,"SALONES UNIDOS",IF(SUMPRODUCT((AD157=$AD$7:$AD$511)*(AH157=$AH$7:$AH$511)*((AS157&lt;$AT$7:$AT$511)*(AT157&gt;$AS$7:$AS$511))*(ROW($AD$7:$AD$511)&lt;&gt;ROW(AD157)))&gt;0,"Cruzado","Sin cruce")))</f>
        <v/>
      </c>
      <c r="AW157" s="104" t="str">
        <f t="shared" si="64"/>
        <v>EN6FILIALB</v>
      </c>
      <c r="AX157" s="104" t="str" cm="1">
        <f t="array" ref="AX157">IF(AW157="","",IF(SUMPRODUCT((AW157=$AW$7:$AW$2042)*(AH157=$AH$7:$AH$2042)*(AN157=$AN$7:$AN$2042)*(AO157=$AO$7:$AO$2042)*(ROW($AW$7:$AW$2042)&lt;&gt;ROW(AW157))*((R157=0)*($R$7:$R$2042&gt;0)+(R157&gt;0)*($R$7:$R$2042=0)))&gt;0,"SALONES UNIDOS",IF(SUMPRODUCT((AW157=$AW$7:$AW$2042)*(AH157=$AH$7:$AH$2042)*((AN157&lt;$AO$7:$AO$2042)*(AO157&gt;$AN$7:$AN$2042))*(ROW($AW$7:$AW$2042)&lt;&gt;ROW(AW157)))&gt;0,"Cruzado","Sin cruce")))</f>
        <v>Sin cruce</v>
      </c>
    </row>
    <row r="158" spans="2:50" s="6" customFormat="1" ht="19.8" hidden="1" customHeight="1" x14ac:dyDescent="0.25">
      <c r="B158" s="494" t="s">
        <v>314</v>
      </c>
      <c r="C158" s="369" t="s">
        <v>968</v>
      </c>
      <c r="D158" s="369">
        <v>20261</v>
      </c>
      <c r="E158" s="373" t="s">
        <v>276</v>
      </c>
      <c r="F158" s="370" t="s">
        <v>291</v>
      </c>
      <c r="G158" s="373" t="s">
        <v>285</v>
      </c>
      <c r="H158" s="373">
        <v>6</v>
      </c>
      <c r="I158" s="373" t="s">
        <v>281</v>
      </c>
      <c r="J158" s="373" t="s">
        <v>281</v>
      </c>
      <c r="K158" s="194" t="s">
        <v>625</v>
      </c>
      <c r="L158" s="364" t="s">
        <v>991</v>
      </c>
      <c r="M158" s="364" t="s">
        <v>317</v>
      </c>
      <c r="N158" s="364" t="s">
        <v>318</v>
      </c>
      <c r="O158" s="373" t="s">
        <v>315</v>
      </c>
      <c r="P158" s="364">
        <v>2</v>
      </c>
      <c r="Q158" s="364">
        <v>4</v>
      </c>
      <c r="R158" s="369">
        <v>6</v>
      </c>
      <c r="S158" s="364">
        <v>4</v>
      </c>
      <c r="T158" s="8"/>
      <c r="U158" s="374">
        <v>35</v>
      </c>
      <c r="V158" s="370">
        <v>21529591</v>
      </c>
      <c r="W158" s="373" t="s">
        <v>88</v>
      </c>
      <c r="X158" s="364" t="s">
        <v>315</v>
      </c>
      <c r="Y158" s="364"/>
      <c r="Z158" s="364"/>
      <c r="AA158" s="364"/>
      <c r="AB158" s="364" t="s">
        <v>629</v>
      </c>
      <c r="AC158" s="364"/>
      <c r="AD158" s="369"/>
      <c r="AE158" s="370"/>
      <c r="AF158" s="370"/>
      <c r="AG158" s="370" t="s">
        <v>319</v>
      </c>
      <c r="AH158" s="364">
        <v>2</v>
      </c>
      <c r="AI158" s="364">
        <v>14</v>
      </c>
      <c r="AJ158" s="364">
        <v>20</v>
      </c>
      <c r="AK158" s="364">
        <v>19</v>
      </c>
      <c r="AL158" s="364">
        <v>20</v>
      </c>
      <c r="AM158" s="22">
        <f t="shared" si="63"/>
        <v>6</v>
      </c>
      <c r="AN158" s="104">
        <f t="shared" si="65"/>
        <v>0.59722222222222221</v>
      </c>
      <c r="AO158" s="104">
        <f t="shared" si="66"/>
        <v>0.80555555555555547</v>
      </c>
      <c r="AP158" s="22" t="str" cm="1">
        <f t="array" ref="AP158">IF(W158="","",IF(SUMPRODUCT((W158=$W$7:$W$2042)*(AH158=$AH$7:$AH$2042)*(AN158=$AN$7:$AN$2042)*(AO158=$AO$7:$AO$2042)*(ROW($W$7:$W$2042)&lt;&gt;ROW(W158))*((R158=0)*($R$7:$R$2042&gt;0)+(R158&gt;0)*($R$7:$R$2042=0)))&gt;0,"SALONES UNIDOS",IF(SUMPRODUCT((W158=$W$7:$W$2042)*(AH158=$AH$7:$AH$2042)*((AN158&lt;$AO$7:$AO$2042)*(AO158&gt;$AN$7:$AN$2042))*(ROW($W$7:$W$2042)&lt;&gt;ROW(W158)))&gt;0,"Cruzado","Sin cruce")))</f>
        <v>Sin cruce</v>
      </c>
      <c r="AQ158" s="104">
        <f t="shared" si="72"/>
        <v>0.59722222222222221</v>
      </c>
      <c r="AR158" s="104">
        <f t="shared" si="72"/>
        <v>0.80555555555555547</v>
      </c>
      <c r="AS158" s="22"/>
      <c r="AT158" s="22"/>
      <c r="AU158" s="358" t="str" cm="1">
        <f t="array" ref="AU158">IF(AB158="","",IF(SUMPRODUCT((AB158=$AB$7:$AB$511)*(AH158=$AH$7:$AH$511)*(AQ158=$AQ$7:$AQ$511)*(AR158=$AR$7:$AR$511)*(ROW($AB$7:$AB$511)&lt;&gt;ROW(AB158))*((R158=0)*($R$7:$R$511&gt;0)+(R158&gt;0)*($R$7:$R$511=0)))&gt;0,"SALONES UNIDOS",IF(SUMPRODUCT((AB158=$AB$7:$AB$511)*(AH158=$AH$7:$AH$511)*((AQ158&lt;$AR$7:$AR$511)*(AR158&gt;$AQ$7:$AQ$511))*(ROW($AB$7:$AB$511)&lt;&gt;ROW(AB158)))&gt;0,"Cruzado","Sin cruce")))</f>
        <v>Sin cruce</v>
      </c>
      <c r="AV158" s="358" t="str" cm="1">
        <f t="array" ref="AV158">IF(AD158="","",IF(SUMPRODUCT((AD158=$AD$7:$AD$511)*(AH158=$AH$7:$AH$511)*(AS158=$AS$7:$AS$511)*(AT158=$AT$7:$AT$511)*(ROW($AD$7:$AD$511)&lt;&gt;ROW(AD158))*((R158=0)*($R$7:$R$511&gt;0)+(R158&gt;0)*($R$7:$R$511=0)))&gt;0,"SALONES UNIDOS",IF(SUMPRODUCT((AD158=$AD$7:$AD$511)*(AH158=$AH$7:$AH$511)*((AS158&lt;$AT$7:$AT$511)*(AT158&gt;$AS$7:$AS$511))*(ROW($AD$7:$AD$511)&lt;&gt;ROW(AD158)))&gt;0,"Cruzado","Sin cruce")))</f>
        <v/>
      </c>
      <c r="AW158" s="104" t="str">
        <f t="shared" si="64"/>
        <v>EN6FILIALB</v>
      </c>
      <c r="AX158" s="104" t="str" cm="1">
        <f t="array" ref="AX158">IF(AW158="","",IF(SUMPRODUCT((AW158=$AW$7:$AW$2042)*(AH158=$AH$7:$AH$2042)*(AN158=$AN$7:$AN$2042)*(AO158=$AO$7:$AO$2042)*(ROW($AW$7:$AW$2042)&lt;&gt;ROW(AW158))*((R158=0)*($R$7:$R$2042&gt;0)+(R158&gt;0)*($R$7:$R$2042=0)))&gt;0,"SALONES UNIDOS",IF(SUMPRODUCT((AW158=$AW$7:$AW$2042)*(AH158=$AH$7:$AH$2042)*((AN158&lt;$AO$7:$AO$2042)*(AO158&gt;$AN$7:$AN$2042))*(ROW($AW$7:$AW$2042)&lt;&gt;ROW(AW158)))&gt;0,"Cruzado","Sin cruce")))</f>
        <v>Sin cruce</v>
      </c>
    </row>
    <row r="159" spans="2:50" s="6" customFormat="1" ht="19.8" hidden="1" customHeight="1" x14ac:dyDescent="0.25">
      <c r="B159" s="494" t="s">
        <v>314</v>
      </c>
      <c r="C159" s="369" t="s">
        <v>968</v>
      </c>
      <c r="D159" s="369">
        <v>20261</v>
      </c>
      <c r="E159" s="373" t="s">
        <v>276</v>
      </c>
      <c r="F159" s="370" t="s">
        <v>291</v>
      </c>
      <c r="G159" s="373" t="s">
        <v>285</v>
      </c>
      <c r="H159" s="373">
        <v>6</v>
      </c>
      <c r="I159" s="373" t="s">
        <v>281</v>
      </c>
      <c r="J159" s="373" t="s">
        <v>281</v>
      </c>
      <c r="K159" s="194" t="s">
        <v>626</v>
      </c>
      <c r="L159" s="364" t="s">
        <v>992</v>
      </c>
      <c r="M159" s="364" t="s">
        <v>317</v>
      </c>
      <c r="N159" s="364" t="s">
        <v>318</v>
      </c>
      <c r="O159" s="373" t="s">
        <v>315</v>
      </c>
      <c r="P159" s="364">
        <v>2</v>
      </c>
      <c r="Q159" s="364">
        <v>4</v>
      </c>
      <c r="R159" s="369">
        <v>6</v>
      </c>
      <c r="S159" s="364">
        <v>4</v>
      </c>
      <c r="T159" s="8"/>
      <c r="U159" s="374">
        <v>35</v>
      </c>
      <c r="V159" s="370">
        <v>21487056</v>
      </c>
      <c r="W159" s="373" t="s">
        <v>171</v>
      </c>
      <c r="X159" s="364" t="s">
        <v>315</v>
      </c>
      <c r="Y159" s="364"/>
      <c r="Z159" s="364"/>
      <c r="AA159" s="364"/>
      <c r="AB159" s="364" t="s">
        <v>624</v>
      </c>
      <c r="AC159" s="364"/>
      <c r="AD159" s="369"/>
      <c r="AE159" s="370"/>
      <c r="AF159" s="370"/>
      <c r="AG159" s="370" t="s">
        <v>319</v>
      </c>
      <c r="AH159" s="364">
        <v>3</v>
      </c>
      <c r="AI159" s="364">
        <v>7</v>
      </c>
      <c r="AJ159" s="364">
        <v>40</v>
      </c>
      <c r="AK159" s="364">
        <v>12</v>
      </c>
      <c r="AL159" s="364">
        <v>40</v>
      </c>
      <c r="AM159" s="22">
        <f t="shared" si="63"/>
        <v>6</v>
      </c>
      <c r="AN159" s="104">
        <f t="shared" si="65"/>
        <v>0.31944444444444448</v>
      </c>
      <c r="AO159" s="104">
        <f t="shared" si="66"/>
        <v>0.52777777777777779</v>
      </c>
      <c r="AP159" s="22" t="str" cm="1">
        <f t="array" ref="AP159">IF(W159="","",IF(SUMPRODUCT((W159=$W$7:$W$2042)*(AH159=$AH$7:$AH$2042)*(AN159=$AN$7:$AN$2042)*(AO159=$AO$7:$AO$2042)*(ROW($W$7:$W$2042)&lt;&gt;ROW(W159))*((R159=0)*($R$7:$R$2042&gt;0)+(R159&gt;0)*($R$7:$R$2042=0)))&gt;0,"SALONES UNIDOS",IF(SUMPRODUCT((W159=$W$7:$W$2042)*(AH159=$AH$7:$AH$2042)*((AN159&lt;$AO$7:$AO$2042)*(AO159&gt;$AN$7:$AN$2042))*(ROW($W$7:$W$2042)&lt;&gt;ROW(W159)))&gt;0,"Cruzado","Sin cruce")))</f>
        <v>Sin cruce</v>
      </c>
      <c r="AQ159" s="104">
        <f t="shared" si="72"/>
        <v>0.31944444444444448</v>
      </c>
      <c r="AR159" s="104">
        <f t="shared" si="72"/>
        <v>0.52777777777777779</v>
      </c>
      <c r="AS159" s="22"/>
      <c r="AT159" s="22"/>
      <c r="AU159" s="358" t="str" cm="1">
        <f t="array" ref="AU159">IF(AB159="","",IF(SUMPRODUCT((AB159=$AB$7:$AB$511)*(AH159=$AH$7:$AH$511)*(AQ159=$AQ$7:$AQ$511)*(AR159=$AR$7:$AR$511)*(ROW($AB$7:$AB$511)&lt;&gt;ROW(AB159))*((R159=0)*($R$7:$R$511&gt;0)+(R159&gt;0)*($R$7:$R$511=0)))&gt;0,"SALONES UNIDOS",IF(SUMPRODUCT((AB159=$AB$7:$AB$511)*(AH159=$AH$7:$AH$511)*((AQ159&lt;$AR$7:$AR$511)*(AR159&gt;$AQ$7:$AQ$511))*(ROW($AB$7:$AB$511)&lt;&gt;ROW(AB159)))&gt;0,"Cruzado","Sin cruce")))</f>
        <v>Sin cruce</v>
      </c>
      <c r="AV159" s="358" t="str" cm="1">
        <f t="array" ref="AV159">IF(AD159="","",IF(SUMPRODUCT((AD159=$AD$7:$AD$511)*(AH159=$AH$7:$AH$511)*(AS159=$AS$7:$AS$511)*(AT159=$AT$7:$AT$511)*(ROW($AD$7:$AD$511)&lt;&gt;ROW(AD159))*((R159=0)*($R$7:$R$511&gt;0)+(R159&gt;0)*($R$7:$R$511=0)))&gt;0,"SALONES UNIDOS",IF(SUMPRODUCT((AD159=$AD$7:$AD$511)*(AH159=$AH$7:$AH$511)*((AS159&lt;$AT$7:$AT$511)*(AT159&gt;$AS$7:$AS$511))*(ROW($AD$7:$AD$511)&lt;&gt;ROW(AD159)))&gt;0,"Cruzado","Sin cruce")))</f>
        <v/>
      </c>
      <c r="AW159" s="104" t="str">
        <f t="shared" si="64"/>
        <v>EN6FILIALB</v>
      </c>
      <c r="AX159" s="104" t="str" cm="1">
        <f t="array" ref="AX159">IF(AW159="","",IF(SUMPRODUCT((AW159=$AW$7:$AW$2042)*(AH159=$AH$7:$AH$2042)*(AN159=$AN$7:$AN$2042)*(AO159=$AO$7:$AO$2042)*(ROW($AW$7:$AW$2042)&lt;&gt;ROW(AW159))*((R159=0)*($R$7:$R$2042&gt;0)+(R159&gt;0)*($R$7:$R$2042=0)))&gt;0,"SALONES UNIDOS",IF(SUMPRODUCT((AW159=$AW$7:$AW$2042)*(AH159=$AH$7:$AH$2042)*((AN159&lt;$AO$7:$AO$2042)*(AO159&gt;$AN$7:$AN$2042))*(ROW($AW$7:$AW$2042)&lt;&gt;ROW(AW159)))&gt;0,"Cruzado","Sin cruce")))</f>
        <v>Sin cruce</v>
      </c>
    </row>
    <row r="160" spans="2:50" s="6" customFormat="1" ht="19.8" hidden="1" customHeight="1" x14ac:dyDescent="0.25">
      <c r="B160" s="494" t="s">
        <v>314</v>
      </c>
      <c r="C160" s="369" t="s">
        <v>968</v>
      </c>
      <c r="D160" s="369">
        <v>20261</v>
      </c>
      <c r="E160" s="373" t="s">
        <v>276</v>
      </c>
      <c r="F160" s="370" t="s">
        <v>291</v>
      </c>
      <c r="G160" s="373" t="s">
        <v>285</v>
      </c>
      <c r="H160" s="373">
        <v>6</v>
      </c>
      <c r="I160" s="373" t="s">
        <v>281</v>
      </c>
      <c r="J160" s="373" t="s">
        <v>281</v>
      </c>
      <c r="K160" s="194" t="s">
        <v>627</v>
      </c>
      <c r="L160" s="364" t="s">
        <v>628</v>
      </c>
      <c r="M160" s="364" t="s">
        <v>317</v>
      </c>
      <c r="N160" s="364" t="s">
        <v>318</v>
      </c>
      <c r="O160" s="373" t="s">
        <v>315</v>
      </c>
      <c r="P160" s="364">
        <v>2</v>
      </c>
      <c r="Q160" s="364">
        <v>2</v>
      </c>
      <c r="R160" s="369">
        <v>4</v>
      </c>
      <c r="S160" s="364">
        <v>3</v>
      </c>
      <c r="T160" s="8"/>
      <c r="U160" s="374">
        <v>35</v>
      </c>
      <c r="V160" s="370">
        <v>41282651</v>
      </c>
      <c r="W160" s="373" t="s">
        <v>264</v>
      </c>
      <c r="X160" s="364" t="s">
        <v>315</v>
      </c>
      <c r="Y160" s="364"/>
      <c r="Z160" s="364"/>
      <c r="AA160" s="364"/>
      <c r="AB160" s="364" t="s">
        <v>651</v>
      </c>
      <c r="AC160" s="364"/>
      <c r="AD160" s="369"/>
      <c r="AE160" s="370"/>
      <c r="AF160" s="370"/>
      <c r="AG160" s="370" t="s">
        <v>319</v>
      </c>
      <c r="AH160" s="364">
        <v>1</v>
      </c>
      <c r="AI160" s="364">
        <v>18</v>
      </c>
      <c r="AJ160" s="364">
        <v>30</v>
      </c>
      <c r="AK160" s="364">
        <v>21</v>
      </c>
      <c r="AL160" s="364">
        <v>50</v>
      </c>
      <c r="AM160" s="22">
        <f t="shared" si="63"/>
        <v>4</v>
      </c>
      <c r="AN160" s="104">
        <f t="shared" si="65"/>
        <v>0.77083333333333337</v>
      </c>
      <c r="AO160" s="104">
        <f t="shared" si="66"/>
        <v>0.90972222222222221</v>
      </c>
      <c r="AP160" s="22" t="str" cm="1">
        <f t="array" ref="AP160">IF(W160="","",IF(SUMPRODUCT((W160=$W$7:$W$2042)*(AH160=$AH$7:$AH$2042)*(AN160=$AN$7:$AN$2042)*(AO160=$AO$7:$AO$2042)*(ROW($W$7:$W$2042)&lt;&gt;ROW(W160))*((R160=0)*($R$7:$R$2042&gt;0)+(R160&gt;0)*($R$7:$R$2042=0)))&gt;0,"SALONES UNIDOS",IF(SUMPRODUCT((W160=$W$7:$W$2042)*(AH160=$AH$7:$AH$2042)*((AN160&lt;$AO$7:$AO$2042)*(AO160&gt;$AN$7:$AN$2042))*(ROW($W$7:$W$2042)&lt;&gt;ROW(W160)))&gt;0,"Cruzado","Sin cruce")))</f>
        <v>Sin cruce</v>
      </c>
      <c r="AQ160" s="104">
        <f t="shared" si="72"/>
        <v>0.77083333333333337</v>
      </c>
      <c r="AR160" s="104">
        <f t="shared" si="72"/>
        <v>0.90972222222222221</v>
      </c>
      <c r="AS160" s="22"/>
      <c r="AT160" s="22"/>
      <c r="AU160" s="358" t="str" cm="1">
        <f t="array" ref="AU160">IF(AB160="","",IF(SUMPRODUCT((AB160=$AB$7:$AB$511)*(AH160=$AH$7:$AH$511)*(AQ160=$AQ$7:$AQ$511)*(AR160=$AR$7:$AR$511)*(ROW($AB$7:$AB$511)&lt;&gt;ROW(AB160))*((R160=0)*($R$7:$R$511&gt;0)+(R160&gt;0)*($R$7:$R$511=0)))&gt;0,"SALONES UNIDOS",IF(SUMPRODUCT((AB160=$AB$7:$AB$511)*(AH160=$AH$7:$AH$511)*((AQ160&lt;$AR$7:$AR$511)*(AR160&gt;$AQ$7:$AQ$511))*(ROW($AB$7:$AB$511)&lt;&gt;ROW(AB160)))&gt;0,"Cruzado","Sin cruce")))</f>
        <v>Sin cruce</v>
      </c>
      <c r="AV160" s="358" t="str" cm="1">
        <f t="array" ref="AV160">IF(AD160="","",IF(SUMPRODUCT((AD160=$AD$7:$AD$511)*(AH160=$AH$7:$AH$511)*(AS160=$AS$7:$AS$511)*(AT160=$AT$7:$AT$511)*(ROW($AD$7:$AD$511)&lt;&gt;ROW(AD160))*((R160=0)*($R$7:$R$511&gt;0)+(R160&gt;0)*($R$7:$R$511=0)))&gt;0,"SALONES UNIDOS",IF(SUMPRODUCT((AD160=$AD$7:$AD$511)*(AH160=$AH$7:$AH$511)*((AS160&lt;$AT$7:$AT$511)*(AT160&gt;$AS$7:$AS$511))*(ROW($AD$7:$AD$511)&lt;&gt;ROW(AD160)))&gt;0,"Cruzado","Sin cruce")))</f>
        <v/>
      </c>
      <c r="AW160" s="104" t="str">
        <f t="shared" si="64"/>
        <v>EN6FILIALB</v>
      </c>
      <c r="AX160" s="104" t="str" cm="1">
        <f t="array" ref="AX160">IF(AW160="","",IF(SUMPRODUCT((AW160=$AW$7:$AW$2042)*(AH160=$AH$7:$AH$2042)*(AN160=$AN$7:$AN$2042)*(AO160=$AO$7:$AO$2042)*(ROW($AW$7:$AW$2042)&lt;&gt;ROW(AW160))*((R160=0)*($R$7:$R$2042&gt;0)+(R160&gt;0)*($R$7:$R$2042=0)))&gt;0,"SALONES UNIDOS",IF(SUMPRODUCT((AW160=$AW$7:$AW$2042)*(AH160=$AH$7:$AH$2042)*((AN160&lt;$AO$7:$AO$2042)*(AO160&gt;$AN$7:$AN$2042))*(ROW($AW$7:$AW$2042)&lt;&gt;ROW(AW160)))&gt;0,"Cruzado","Sin cruce")))</f>
        <v>Sin cruce</v>
      </c>
    </row>
    <row r="161" spans="2:50" s="6" customFormat="1" ht="19.8" hidden="1" customHeight="1" x14ac:dyDescent="0.25">
      <c r="B161" s="494" t="s">
        <v>314</v>
      </c>
      <c r="C161" s="369" t="s">
        <v>968</v>
      </c>
      <c r="D161" s="369">
        <v>20261</v>
      </c>
      <c r="E161" s="373" t="s">
        <v>276</v>
      </c>
      <c r="F161" s="370" t="s">
        <v>291</v>
      </c>
      <c r="G161" s="373" t="s">
        <v>285</v>
      </c>
      <c r="H161" s="373">
        <v>6</v>
      </c>
      <c r="I161" s="373" t="s">
        <v>283</v>
      </c>
      <c r="J161" s="373" t="s">
        <v>283</v>
      </c>
      <c r="K161" s="194" t="s">
        <v>619</v>
      </c>
      <c r="L161" s="364" t="s">
        <v>620</v>
      </c>
      <c r="M161" s="364" t="s">
        <v>317</v>
      </c>
      <c r="N161" s="364" t="s">
        <v>621</v>
      </c>
      <c r="O161" s="373" t="s">
        <v>321</v>
      </c>
      <c r="P161" s="364">
        <v>2</v>
      </c>
      <c r="Q161" s="364">
        <v>0</v>
      </c>
      <c r="R161" s="369">
        <v>2</v>
      </c>
      <c r="S161" s="364">
        <v>2</v>
      </c>
      <c r="T161" s="8"/>
      <c r="U161" s="374">
        <v>50</v>
      </c>
      <c r="V161" s="370">
        <v>42825709</v>
      </c>
      <c r="W161" s="373" t="s">
        <v>36</v>
      </c>
      <c r="X161" s="364" t="s">
        <v>321</v>
      </c>
      <c r="Y161" s="364"/>
      <c r="Z161" s="364"/>
      <c r="AA161" s="364"/>
      <c r="AB161" s="370"/>
      <c r="AC161" s="364"/>
      <c r="AD161" s="369"/>
      <c r="AE161" s="370"/>
      <c r="AF161" s="370"/>
      <c r="AG161" s="364" t="s">
        <v>559</v>
      </c>
      <c r="AH161" s="364">
        <v>3</v>
      </c>
      <c r="AI161" s="364">
        <v>13</v>
      </c>
      <c r="AJ161" s="364">
        <v>30</v>
      </c>
      <c r="AK161" s="364">
        <v>15</v>
      </c>
      <c r="AL161" s="364">
        <v>10</v>
      </c>
      <c r="AM161" s="22">
        <f t="shared" si="63"/>
        <v>2</v>
      </c>
      <c r="AN161" s="104">
        <f t="shared" si="65"/>
        <v>0.5625</v>
      </c>
      <c r="AO161" s="104">
        <f t="shared" si="66"/>
        <v>0.63194444444444442</v>
      </c>
      <c r="AP161" s="22" t="str" cm="1">
        <f t="array" ref="AP161">IF(W161="","",IF(SUMPRODUCT((W161=$W$7:$W$2042)*(AH161=$AH$7:$AH$2042)*(AN161=$AN$7:$AN$2042)*(AO161=$AO$7:$AO$2042)*(ROW($W$7:$W$2042)&lt;&gt;ROW(W161))*((R161=0)*($R$7:$R$2042&gt;0)+(R161&gt;0)*($R$7:$R$2042=0)))&gt;0,"SALONES UNIDOS",IF(SUMPRODUCT((W161=$W$7:$W$2042)*(AH161=$AH$7:$AH$2042)*((AN161&lt;$AO$7:$AO$2042)*(AO161&gt;$AN$7:$AN$2042))*(ROW($W$7:$W$2042)&lt;&gt;ROW(W161)))&gt;0,"Cruzado","Sin cruce")))</f>
        <v>Sin cruce</v>
      </c>
      <c r="AQ161" s="104"/>
      <c r="AR161" s="104"/>
      <c r="AS161" s="22"/>
      <c r="AT161" s="22"/>
      <c r="AU161" s="358" t="str" cm="1">
        <f t="array" ref="AU161">IF(AB161="","",IF(SUMPRODUCT((AB161=$AB$7:$AB$511)*(AH161=$AH$7:$AH$511)*(AQ161=$AQ$7:$AQ$511)*(AR161=$AR$7:$AR$511)*(ROW($AB$7:$AB$511)&lt;&gt;ROW(AB161))*((R161=0)*($R$7:$R$511&gt;0)+(R161&gt;0)*($R$7:$R$511=0)))&gt;0,"SALONES UNIDOS",IF(SUMPRODUCT((AB161=$AB$7:$AB$511)*(AH161=$AH$7:$AH$511)*((AQ161&lt;$AR$7:$AR$511)*(AR161&gt;$AQ$7:$AQ$511))*(ROW($AB$7:$AB$511)&lt;&gt;ROW(AB161)))&gt;0,"Cruzado","Sin cruce")))</f>
        <v/>
      </c>
      <c r="AV161" s="358" t="str" cm="1">
        <f t="array" ref="AV161">IF(AD161="","",IF(SUMPRODUCT((AD161=$AD$7:$AD$511)*(AH161=$AH$7:$AH$511)*(AS161=$AS$7:$AS$511)*(AT161=$AT$7:$AT$511)*(ROW($AD$7:$AD$511)&lt;&gt;ROW(AD161))*((R161=0)*($R$7:$R$511&gt;0)+(R161&gt;0)*($R$7:$R$511=0)))&gt;0,"SALONES UNIDOS",IF(SUMPRODUCT((AD161=$AD$7:$AD$511)*(AH161=$AH$7:$AH$511)*((AS161&lt;$AT$7:$AT$511)*(AT161&gt;$AS$7:$AS$511))*(ROW($AD$7:$AD$511)&lt;&gt;ROW(AD161)))&gt;0,"Cruzado","Sin cruce")))</f>
        <v/>
      </c>
      <c r="AW161" s="104" t="str">
        <f t="shared" si="64"/>
        <v>EN6FILIALC</v>
      </c>
      <c r="AX161" s="104" t="str" cm="1">
        <f t="array" ref="AX161">IF(AW161="","",IF(SUMPRODUCT((AW161=$AW$7:$AW$2042)*(AH161=$AH$7:$AH$2042)*(AN161=$AN$7:$AN$2042)*(AO161=$AO$7:$AO$2042)*(ROW($AW$7:$AW$2042)&lt;&gt;ROW(AW161))*((R161=0)*($R$7:$R$2042&gt;0)+(R161&gt;0)*($R$7:$R$2042=0)))&gt;0,"SALONES UNIDOS",IF(SUMPRODUCT((AW161=$AW$7:$AW$2042)*(AH161=$AH$7:$AH$2042)*((AN161&lt;$AO$7:$AO$2042)*(AO161&gt;$AN$7:$AN$2042))*(ROW($AW$7:$AW$2042)&lt;&gt;ROW(AW161)))&gt;0,"Cruzado","Sin cruce")))</f>
        <v>Sin cruce</v>
      </c>
    </row>
    <row r="162" spans="2:50" s="6" customFormat="1" ht="19.8" hidden="1" customHeight="1" x14ac:dyDescent="0.25">
      <c r="B162" s="494" t="s">
        <v>314</v>
      </c>
      <c r="C162" s="369" t="s">
        <v>968</v>
      </c>
      <c r="D162" s="369">
        <v>20261</v>
      </c>
      <c r="E162" s="373" t="s">
        <v>276</v>
      </c>
      <c r="F162" s="370" t="s">
        <v>291</v>
      </c>
      <c r="G162" s="373" t="s">
        <v>285</v>
      </c>
      <c r="H162" s="373">
        <v>6</v>
      </c>
      <c r="I162" s="373" t="s">
        <v>283</v>
      </c>
      <c r="J162" s="373" t="s">
        <v>283</v>
      </c>
      <c r="K162" s="194" t="s">
        <v>622</v>
      </c>
      <c r="L162" s="364" t="s">
        <v>989</v>
      </c>
      <c r="M162" s="364" t="s">
        <v>317</v>
      </c>
      <c r="N162" s="364" t="s">
        <v>318</v>
      </c>
      <c r="O162" s="373" t="s">
        <v>321</v>
      </c>
      <c r="P162" s="364">
        <v>3</v>
      </c>
      <c r="Q162" s="364">
        <v>0</v>
      </c>
      <c r="R162" s="369">
        <v>3</v>
      </c>
      <c r="S162" s="364">
        <v>3</v>
      </c>
      <c r="T162" s="8"/>
      <c r="U162" s="374">
        <v>50</v>
      </c>
      <c r="V162" s="370">
        <v>72373220</v>
      </c>
      <c r="W162" s="373" t="s">
        <v>159</v>
      </c>
      <c r="X162" s="364" t="s">
        <v>321</v>
      </c>
      <c r="Y162" s="364"/>
      <c r="Z162" s="364"/>
      <c r="AA162" s="364"/>
      <c r="AB162" s="370"/>
      <c r="AC162" s="364"/>
      <c r="AD162" s="369"/>
      <c r="AE162" s="370"/>
      <c r="AF162" s="370"/>
      <c r="AG162" s="364" t="s">
        <v>559</v>
      </c>
      <c r="AH162" s="364">
        <v>5</v>
      </c>
      <c r="AI162" s="364">
        <v>16</v>
      </c>
      <c r="AJ162" s="364">
        <v>0</v>
      </c>
      <c r="AK162" s="364">
        <v>18</v>
      </c>
      <c r="AL162" s="364">
        <v>30</v>
      </c>
      <c r="AM162" s="22">
        <f t="shared" si="63"/>
        <v>3</v>
      </c>
      <c r="AN162" s="104">
        <f t="shared" si="65"/>
        <v>0.66666666666666663</v>
      </c>
      <c r="AO162" s="104">
        <f t="shared" si="66"/>
        <v>0.77083333333333337</v>
      </c>
      <c r="AP162" s="22" t="str" cm="1">
        <f t="array" ref="AP162">IF(W162="","",IF(SUMPRODUCT((W162=$W$7:$W$2042)*(AH162=$AH$7:$AH$2042)*(AN162=$AN$7:$AN$2042)*(AO162=$AO$7:$AO$2042)*(ROW($W$7:$W$2042)&lt;&gt;ROW(W162))*((R162=0)*($R$7:$R$2042&gt;0)+(R162&gt;0)*($R$7:$R$2042=0)))&gt;0,"SALONES UNIDOS",IF(SUMPRODUCT((W162=$W$7:$W$2042)*(AH162=$AH$7:$AH$2042)*((AN162&lt;$AO$7:$AO$2042)*(AO162&gt;$AN$7:$AN$2042))*(ROW($W$7:$W$2042)&lt;&gt;ROW(W162)))&gt;0,"Cruzado","Sin cruce")))</f>
        <v>Sin cruce</v>
      </c>
      <c r="AQ162" s="104"/>
      <c r="AR162" s="104"/>
      <c r="AS162" s="22"/>
      <c r="AT162" s="22"/>
      <c r="AU162" s="358" t="str" cm="1">
        <f t="array" ref="AU162">IF(AB162="","",IF(SUMPRODUCT((AB162=$AB$7:$AB$511)*(AH162=$AH$7:$AH$511)*(AQ162=$AQ$7:$AQ$511)*(AR162=$AR$7:$AR$511)*(ROW($AB$7:$AB$511)&lt;&gt;ROW(AB162))*((R162=0)*($R$7:$R$511&gt;0)+(R162&gt;0)*($R$7:$R$511=0)))&gt;0,"SALONES UNIDOS",IF(SUMPRODUCT((AB162=$AB$7:$AB$511)*(AH162=$AH$7:$AH$511)*((AQ162&lt;$AR$7:$AR$511)*(AR162&gt;$AQ$7:$AQ$511))*(ROW($AB$7:$AB$511)&lt;&gt;ROW(AB162)))&gt;0,"Cruzado","Sin cruce")))</f>
        <v/>
      </c>
      <c r="AV162" s="358" t="str" cm="1">
        <f t="array" ref="AV162">IF(AD162="","",IF(SUMPRODUCT((AD162=$AD$7:$AD$511)*(AH162=$AH$7:$AH$511)*(AS162=$AS$7:$AS$511)*(AT162=$AT$7:$AT$511)*(ROW($AD$7:$AD$511)&lt;&gt;ROW(AD162))*((R162=0)*($R$7:$R$511&gt;0)+(R162&gt;0)*($R$7:$R$511=0)))&gt;0,"SALONES UNIDOS",IF(SUMPRODUCT((AD162=$AD$7:$AD$511)*(AH162=$AH$7:$AH$511)*((AS162&lt;$AT$7:$AT$511)*(AT162&gt;$AS$7:$AS$511))*(ROW($AD$7:$AD$511)&lt;&gt;ROW(AD162)))&gt;0,"Cruzado","Sin cruce")))</f>
        <v/>
      </c>
      <c r="AW162" s="104" t="str">
        <f t="shared" si="64"/>
        <v>EN6FILIALC</v>
      </c>
      <c r="AX162" s="104" t="str" cm="1">
        <f t="array" ref="AX162">IF(AW162="","",IF(SUMPRODUCT((AW162=$AW$7:$AW$2042)*(AH162=$AH$7:$AH$2042)*(AN162=$AN$7:$AN$2042)*(AO162=$AO$7:$AO$2042)*(ROW($AW$7:$AW$2042)&lt;&gt;ROW(AW162))*((R162=0)*($R$7:$R$2042&gt;0)+(R162&gt;0)*($R$7:$R$2042=0)))&gt;0,"SALONES UNIDOS",IF(SUMPRODUCT((AW162=$AW$7:$AW$2042)*(AH162=$AH$7:$AH$2042)*((AN162&lt;$AO$7:$AO$2042)*(AO162&gt;$AN$7:$AN$2042))*(ROW($AW$7:$AW$2042)&lt;&gt;ROW(AW162)))&gt;0,"Cruzado","Sin cruce")))</f>
        <v>Sin cruce</v>
      </c>
    </row>
    <row r="163" spans="2:50" s="6" customFormat="1" ht="19.8" hidden="1" customHeight="1" x14ac:dyDescent="0.25">
      <c r="B163" s="494" t="s">
        <v>314</v>
      </c>
      <c r="C163" s="369" t="s">
        <v>968</v>
      </c>
      <c r="D163" s="369">
        <v>20261</v>
      </c>
      <c r="E163" s="373" t="s">
        <v>276</v>
      </c>
      <c r="F163" s="370" t="s">
        <v>291</v>
      </c>
      <c r="G163" s="373" t="s">
        <v>285</v>
      </c>
      <c r="H163" s="373">
        <v>6</v>
      </c>
      <c r="I163" s="373" t="s">
        <v>283</v>
      </c>
      <c r="J163" s="373" t="s">
        <v>283</v>
      </c>
      <c r="K163" s="194" t="s">
        <v>623</v>
      </c>
      <c r="L163" s="364" t="s">
        <v>990</v>
      </c>
      <c r="M163" s="364" t="s">
        <v>317</v>
      </c>
      <c r="N163" s="364" t="s">
        <v>318</v>
      </c>
      <c r="O163" s="373" t="s">
        <v>315</v>
      </c>
      <c r="P163" s="364">
        <v>2</v>
      </c>
      <c r="Q163" s="364">
        <v>8</v>
      </c>
      <c r="R163" s="369">
        <v>10</v>
      </c>
      <c r="S163" s="364">
        <v>6</v>
      </c>
      <c r="T163" s="8"/>
      <c r="U163" s="374">
        <v>50</v>
      </c>
      <c r="V163" s="370">
        <v>21427721</v>
      </c>
      <c r="W163" s="373" t="s">
        <v>18</v>
      </c>
      <c r="X163" s="364" t="s">
        <v>321</v>
      </c>
      <c r="Y163" s="364"/>
      <c r="Z163" s="364"/>
      <c r="AA163" s="364"/>
      <c r="AB163" s="370"/>
      <c r="AC163" s="364"/>
      <c r="AD163" s="369"/>
      <c r="AE163" s="370"/>
      <c r="AF163" s="370"/>
      <c r="AG163" s="364" t="s">
        <v>319</v>
      </c>
      <c r="AH163" s="364">
        <v>6</v>
      </c>
      <c r="AI163" s="364">
        <v>7</v>
      </c>
      <c r="AJ163" s="364">
        <v>40</v>
      </c>
      <c r="AK163" s="364">
        <v>16</v>
      </c>
      <c r="AL163" s="364">
        <v>0</v>
      </c>
      <c r="AM163" s="22">
        <f t="shared" si="63"/>
        <v>10</v>
      </c>
      <c r="AN163" s="104">
        <f t="shared" si="65"/>
        <v>0.31944444444444448</v>
      </c>
      <c r="AO163" s="104">
        <f t="shared" si="66"/>
        <v>0.66666666666666663</v>
      </c>
      <c r="AP163" s="22" t="str" cm="1">
        <f t="array" ref="AP163">IF(W163="","",IF(SUMPRODUCT((W163=$W$7:$W$2042)*(AH163=$AH$7:$AH$2042)*(AN163=$AN$7:$AN$2042)*(AO163=$AO$7:$AO$2042)*(ROW($W$7:$W$2042)&lt;&gt;ROW(W163))*((R163=0)*($R$7:$R$2042&gt;0)+(R163&gt;0)*($R$7:$R$2042=0)))&gt;0,"SALONES UNIDOS",IF(SUMPRODUCT((W163=$W$7:$W$2042)*(AH163=$AH$7:$AH$2042)*((AN163&lt;$AO$7:$AO$2042)*(AO163&gt;$AN$7:$AN$2042))*(ROW($W$7:$W$2042)&lt;&gt;ROW(W163)))&gt;0,"Cruzado","Sin cruce")))</f>
        <v>Sin cruce</v>
      </c>
      <c r="AQ163" s="104"/>
      <c r="AR163" s="104"/>
      <c r="AS163" s="22"/>
      <c r="AT163" s="22"/>
      <c r="AU163" s="358" t="str" cm="1">
        <f t="array" ref="AU163">IF(AB163="","",IF(SUMPRODUCT((AB163=$AB$7:$AB$511)*(AH163=$AH$7:$AH$511)*(AQ163=$AQ$7:$AQ$511)*(AR163=$AR$7:$AR$511)*(ROW($AB$7:$AB$511)&lt;&gt;ROW(AB163))*((R163=0)*($R$7:$R$511&gt;0)+(R163&gt;0)*($R$7:$R$511=0)))&gt;0,"SALONES UNIDOS",IF(SUMPRODUCT((AB163=$AB$7:$AB$511)*(AH163=$AH$7:$AH$511)*((AQ163&lt;$AR$7:$AR$511)*(AR163&gt;$AQ$7:$AQ$511))*(ROW($AB$7:$AB$511)&lt;&gt;ROW(AB163)))&gt;0,"Cruzado","Sin cruce")))</f>
        <v/>
      </c>
      <c r="AV163" s="358" t="str" cm="1">
        <f t="array" ref="AV163">IF(AD163="","",IF(SUMPRODUCT((AD163=$AD$7:$AD$511)*(AH163=$AH$7:$AH$511)*(AS163=$AS$7:$AS$511)*(AT163=$AT$7:$AT$511)*(ROW($AD$7:$AD$511)&lt;&gt;ROW(AD163))*((R163=0)*($R$7:$R$511&gt;0)+(R163&gt;0)*($R$7:$R$511=0)))&gt;0,"SALONES UNIDOS",IF(SUMPRODUCT((AD163=$AD$7:$AD$511)*(AH163=$AH$7:$AH$511)*((AS163&lt;$AT$7:$AT$511)*(AT163&gt;$AS$7:$AS$511))*(ROW($AD$7:$AD$511)&lt;&gt;ROW(AD163)))&gt;0,"Cruzado","Sin cruce")))</f>
        <v/>
      </c>
      <c r="AW163" s="104" t="str">
        <f t="shared" si="64"/>
        <v>EN6FILIALC</v>
      </c>
      <c r="AX163" s="104" t="str" cm="1">
        <f t="array" ref="AX163">IF(AW163="","",IF(SUMPRODUCT((AW163=$AW$7:$AW$2042)*(AH163=$AH$7:$AH$2042)*(AN163=$AN$7:$AN$2042)*(AO163=$AO$7:$AO$2042)*(ROW($AW$7:$AW$2042)&lt;&gt;ROW(AW163))*((R163=0)*($R$7:$R$2042&gt;0)+(R163&gt;0)*($R$7:$R$2042=0)))&gt;0,"SALONES UNIDOS",IF(SUMPRODUCT((AW163=$AW$7:$AW$2042)*(AH163=$AH$7:$AH$2042)*((AN163&lt;$AO$7:$AO$2042)*(AO163&gt;$AN$7:$AN$2042))*(ROW($AW$7:$AW$2042)&lt;&gt;ROW(AW163)))&gt;0,"Cruzado","Sin cruce")))</f>
        <v>Sin cruce</v>
      </c>
    </row>
    <row r="164" spans="2:50" s="6" customFormat="1" ht="19.8" hidden="1" customHeight="1" x14ac:dyDescent="0.25">
      <c r="B164" s="494" t="s">
        <v>314</v>
      </c>
      <c r="C164" s="369" t="s">
        <v>968</v>
      </c>
      <c r="D164" s="369">
        <v>20261</v>
      </c>
      <c r="E164" s="373" t="s">
        <v>276</v>
      </c>
      <c r="F164" s="370" t="s">
        <v>291</v>
      </c>
      <c r="G164" s="373" t="s">
        <v>285</v>
      </c>
      <c r="H164" s="373">
        <v>6</v>
      </c>
      <c r="I164" s="373" t="s">
        <v>283</v>
      </c>
      <c r="J164" s="373" t="s">
        <v>283</v>
      </c>
      <c r="K164" s="194" t="s">
        <v>625</v>
      </c>
      <c r="L164" s="364" t="s">
        <v>991</v>
      </c>
      <c r="M164" s="364" t="s">
        <v>317</v>
      </c>
      <c r="N164" s="364" t="s">
        <v>318</v>
      </c>
      <c r="O164" s="373" t="s">
        <v>315</v>
      </c>
      <c r="P164" s="364">
        <v>2</v>
      </c>
      <c r="Q164" s="364">
        <v>4</v>
      </c>
      <c r="R164" s="369">
        <v>6</v>
      </c>
      <c r="S164" s="364">
        <v>4</v>
      </c>
      <c r="T164" s="8"/>
      <c r="U164" s="374">
        <v>50</v>
      </c>
      <c r="V164" s="370">
        <v>45629797</v>
      </c>
      <c r="W164" s="373" t="s">
        <v>167</v>
      </c>
      <c r="X164" s="364" t="s">
        <v>321</v>
      </c>
      <c r="Y164" s="364"/>
      <c r="Z164" s="364"/>
      <c r="AA164" s="364"/>
      <c r="AB164" s="370"/>
      <c r="AC164" s="364"/>
      <c r="AD164" s="369"/>
      <c r="AE164" s="370"/>
      <c r="AF164" s="370"/>
      <c r="AG164" s="364" t="s">
        <v>319</v>
      </c>
      <c r="AH164" s="364">
        <v>5</v>
      </c>
      <c r="AI164" s="364">
        <v>8</v>
      </c>
      <c r="AJ164" s="364">
        <v>30</v>
      </c>
      <c r="AK164" s="364">
        <v>13</v>
      </c>
      <c r="AL164" s="364">
        <v>30</v>
      </c>
      <c r="AM164" s="22">
        <f t="shared" si="63"/>
        <v>6</v>
      </c>
      <c r="AN164" s="104">
        <f t="shared" si="65"/>
        <v>0.35416666666666663</v>
      </c>
      <c r="AO164" s="104">
        <f t="shared" si="66"/>
        <v>0.5625</v>
      </c>
      <c r="AP164" s="22" t="str" cm="1">
        <f t="array" ref="AP164">IF(W164="","",IF(SUMPRODUCT((W164=$W$7:$W$2042)*(AH164=$AH$7:$AH$2042)*(AN164=$AN$7:$AN$2042)*(AO164=$AO$7:$AO$2042)*(ROW($W$7:$W$2042)&lt;&gt;ROW(W164))*((R164=0)*($R$7:$R$2042&gt;0)+(R164&gt;0)*($R$7:$R$2042=0)))&gt;0,"SALONES UNIDOS",IF(SUMPRODUCT((W164=$W$7:$W$2042)*(AH164=$AH$7:$AH$2042)*((AN164&lt;$AO$7:$AO$2042)*(AO164&gt;$AN$7:$AN$2042))*(ROW($W$7:$W$2042)&lt;&gt;ROW(W164)))&gt;0,"Cruzado","Sin cruce")))</f>
        <v>Sin cruce</v>
      </c>
      <c r="AQ164" s="104"/>
      <c r="AR164" s="104"/>
      <c r="AS164" s="22"/>
      <c r="AT164" s="22"/>
      <c r="AU164" s="358" t="str" cm="1">
        <f t="array" ref="AU164">IF(AB164="","",IF(SUMPRODUCT((AB164=$AB$7:$AB$511)*(AH164=$AH$7:$AH$511)*(AQ164=$AQ$7:$AQ$511)*(AR164=$AR$7:$AR$511)*(ROW($AB$7:$AB$511)&lt;&gt;ROW(AB164))*((R164=0)*($R$7:$R$511&gt;0)+(R164&gt;0)*($R$7:$R$511=0)))&gt;0,"SALONES UNIDOS",IF(SUMPRODUCT((AB164=$AB$7:$AB$511)*(AH164=$AH$7:$AH$511)*((AQ164&lt;$AR$7:$AR$511)*(AR164&gt;$AQ$7:$AQ$511))*(ROW($AB$7:$AB$511)&lt;&gt;ROW(AB164)))&gt;0,"Cruzado","Sin cruce")))</f>
        <v/>
      </c>
      <c r="AV164" s="358" t="str" cm="1">
        <f t="array" ref="AV164">IF(AD164="","",IF(SUMPRODUCT((AD164=$AD$7:$AD$511)*(AH164=$AH$7:$AH$511)*(AS164=$AS$7:$AS$511)*(AT164=$AT$7:$AT$511)*(ROW($AD$7:$AD$511)&lt;&gt;ROW(AD164))*((R164=0)*($R$7:$R$511&gt;0)+(R164&gt;0)*($R$7:$R$511=0)))&gt;0,"SALONES UNIDOS",IF(SUMPRODUCT((AD164=$AD$7:$AD$511)*(AH164=$AH$7:$AH$511)*((AS164&lt;$AT$7:$AT$511)*(AT164&gt;$AS$7:$AS$511))*(ROW($AD$7:$AD$511)&lt;&gt;ROW(AD164)))&gt;0,"Cruzado","Sin cruce")))</f>
        <v/>
      </c>
      <c r="AW164" s="104" t="str">
        <f t="shared" si="64"/>
        <v>EN6FILIALC</v>
      </c>
      <c r="AX164" s="104" t="str" cm="1">
        <f t="array" ref="AX164">IF(AW164="","",IF(SUMPRODUCT((AW164=$AW$7:$AW$2042)*(AH164=$AH$7:$AH$2042)*(AN164=$AN$7:$AN$2042)*(AO164=$AO$7:$AO$2042)*(ROW($AW$7:$AW$2042)&lt;&gt;ROW(AW164))*((R164=0)*($R$7:$R$2042&gt;0)+(R164&gt;0)*($R$7:$R$2042=0)))&gt;0,"SALONES UNIDOS",IF(SUMPRODUCT((AW164=$AW$7:$AW$2042)*(AH164=$AH$7:$AH$2042)*((AN164&lt;$AO$7:$AO$2042)*(AO164&gt;$AN$7:$AN$2042))*(ROW($AW$7:$AW$2042)&lt;&gt;ROW(AW164)))&gt;0,"Cruzado","Sin cruce")))</f>
        <v>Sin cruce</v>
      </c>
    </row>
    <row r="165" spans="2:50" s="6" customFormat="1" ht="19.8" hidden="1" customHeight="1" x14ac:dyDescent="0.25">
      <c r="B165" s="494" t="s">
        <v>314</v>
      </c>
      <c r="C165" s="369" t="s">
        <v>968</v>
      </c>
      <c r="D165" s="369">
        <v>20261</v>
      </c>
      <c r="E165" s="373" t="s">
        <v>276</v>
      </c>
      <c r="F165" s="370" t="s">
        <v>291</v>
      </c>
      <c r="G165" s="373" t="s">
        <v>285</v>
      </c>
      <c r="H165" s="373">
        <v>6</v>
      </c>
      <c r="I165" s="373" t="s">
        <v>283</v>
      </c>
      <c r="J165" s="373" t="s">
        <v>283</v>
      </c>
      <c r="K165" s="194" t="s">
        <v>626</v>
      </c>
      <c r="L165" s="364" t="s">
        <v>992</v>
      </c>
      <c r="M165" s="364" t="s">
        <v>317</v>
      </c>
      <c r="N165" s="364" t="s">
        <v>318</v>
      </c>
      <c r="O165" s="373" t="s">
        <v>315</v>
      </c>
      <c r="P165" s="364">
        <v>2</v>
      </c>
      <c r="Q165" s="364">
        <v>4</v>
      </c>
      <c r="R165" s="369">
        <v>6</v>
      </c>
      <c r="S165" s="364">
        <v>4</v>
      </c>
      <c r="T165" s="8"/>
      <c r="U165" s="374">
        <v>50</v>
      </c>
      <c r="V165" s="370">
        <v>43359675</v>
      </c>
      <c r="W165" s="373" t="s">
        <v>103</v>
      </c>
      <c r="X165" s="364" t="s">
        <v>321</v>
      </c>
      <c r="Y165" s="364"/>
      <c r="Z165" s="364"/>
      <c r="AA165" s="364"/>
      <c r="AB165" s="370"/>
      <c r="AC165" s="364"/>
      <c r="AD165" s="369"/>
      <c r="AE165" s="370"/>
      <c r="AF165" s="370"/>
      <c r="AG165" s="364" t="s">
        <v>319</v>
      </c>
      <c r="AH165" s="364">
        <v>2</v>
      </c>
      <c r="AI165" s="364">
        <v>7</v>
      </c>
      <c r="AJ165" s="364">
        <v>40</v>
      </c>
      <c r="AK165" s="364">
        <v>12</v>
      </c>
      <c r="AL165" s="364">
        <v>40</v>
      </c>
      <c r="AM165" s="22">
        <f t="shared" si="63"/>
        <v>6</v>
      </c>
      <c r="AN165" s="104">
        <f t="shared" si="65"/>
        <v>0.31944444444444448</v>
      </c>
      <c r="AO165" s="104">
        <f t="shared" si="66"/>
        <v>0.52777777777777779</v>
      </c>
      <c r="AP165" s="22" t="str" cm="1">
        <f t="array" ref="AP165">IF(W165="","",IF(SUMPRODUCT((W165=$W$7:$W$2042)*(AH165=$AH$7:$AH$2042)*(AN165=$AN$7:$AN$2042)*(AO165=$AO$7:$AO$2042)*(ROW($W$7:$W$2042)&lt;&gt;ROW(W165))*((R165=0)*($R$7:$R$2042&gt;0)+(R165&gt;0)*($R$7:$R$2042=0)))&gt;0,"SALONES UNIDOS",IF(SUMPRODUCT((W165=$W$7:$W$2042)*(AH165=$AH$7:$AH$2042)*((AN165&lt;$AO$7:$AO$2042)*(AO165&gt;$AN$7:$AN$2042))*(ROW($W$7:$W$2042)&lt;&gt;ROW(W165)))&gt;0,"Cruzado","Sin cruce")))</f>
        <v>Sin cruce</v>
      </c>
      <c r="AQ165" s="104"/>
      <c r="AR165" s="104"/>
      <c r="AS165" s="22"/>
      <c r="AT165" s="22"/>
      <c r="AU165" s="358" t="str" cm="1">
        <f t="array" ref="AU165">IF(AB165="","",IF(SUMPRODUCT((AB165=$AB$7:$AB$511)*(AH165=$AH$7:$AH$511)*(AQ165=$AQ$7:$AQ$511)*(AR165=$AR$7:$AR$511)*(ROW($AB$7:$AB$511)&lt;&gt;ROW(AB165))*((R165=0)*($R$7:$R$511&gt;0)+(R165&gt;0)*($R$7:$R$511=0)))&gt;0,"SALONES UNIDOS",IF(SUMPRODUCT((AB165=$AB$7:$AB$511)*(AH165=$AH$7:$AH$511)*((AQ165&lt;$AR$7:$AR$511)*(AR165&gt;$AQ$7:$AQ$511))*(ROW($AB$7:$AB$511)&lt;&gt;ROW(AB165)))&gt;0,"Cruzado","Sin cruce")))</f>
        <v/>
      </c>
      <c r="AV165" s="358" t="str" cm="1">
        <f t="array" ref="AV165">IF(AD165="","",IF(SUMPRODUCT((AD165=$AD$7:$AD$511)*(AH165=$AH$7:$AH$511)*(AS165=$AS$7:$AS$511)*(AT165=$AT$7:$AT$511)*(ROW($AD$7:$AD$511)&lt;&gt;ROW(AD165))*((R165=0)*($R$7:$R$511&gt;0)+(R165&gt;0)*($R$7:$R$511=0)))&gt;0,"SALONES UNIDOS",IF(SUMPRODUCT((AD165=$AD$7:$AD$511)*(AH165=$AH$7:$AH$511)*((AS165&lt;$AT$7:$AT$511)*(AT165&gt;$AS$7:$AS$511))*(ROW($AD$7:$AD$511)&lt;&gt;ROW(AD165)))&gt;0,"Cruzado","Sin cruce")))</f>
        <v/>
      </c>
      <c r="AW165" s="104" t="str">
        <f t="shared" si="64"/>
        <v>EN6FILIALC</v>
      </c>
      <c r="AX165" s="104" t="str" cm="1">
        <f t="array" ref="AX165">IF(AW165="","",IF(SUMPRODUCT((AW165=$AW$7:$AW$2042)*(AH165=$AH$7:$AH$2042)*(AN165=$AN$7:$AN$2042)*(AO165=$AO$7:$AO$2042)*(ROW($AW$7:$AW$2042)&lt;&gt;ROW(AW165))*((R165=0)*($R$7:$R$2042&gt;0)+(R165&gt;0)*($R$7:$R$2042=0)))&gt;0,"SALONES UNIDOS",IF(SUMPRODUCT((AW165=$AW$7:$AW$2042)*(AH165=$AH$7:$AH$2042)*((AN165&lt;$AO$7:$AO$2042)*(AO165&gt;$AN$7:$AN$2042))*(ROW($AW$7:$AW$2042)&lt;&gt;ROW(AW165)))&gt;0,"Cruzado","Sin cruce")))</f>
        <v>Sin cruce</v>
      </c>
    </row>
    <row r="166" spans="2:50" s="6" customFormat="1" ht="19.8" hidden="1" customHeight="1" x14ac:dyDescent="0.25">
      <c r="B166" s="494" t="s">
        <v>314</v>
      </c>
      <c r="C166" s="369" t="s">
        <v>968</v>
      </c>
      <c r="D166" s="369">
        <v>20261</v>
      </c>
      <c r="E166" s="373" t="s">
        <v>276</v>
      </c>
      <c r="F166" s="370" t="s">
        <v>291</v>
      </c>
      <c r="G166" s="373" t="s">
        <v>285</v>
      </c>
      <c r="H166" s="373">
        <v>6</v>
      </c>
      <c r="I166" s="373" t="s">
        <v>283</v>
      </c>
      <c r="J166" s="373" t="s">
        <v>283</v>
      </c>
      <c r="K166" s="194" t="s">
        <v>627</v>
      </c>
      <c r="L166" s="364" t="s">
        <v>628</v>
      </c>
      <c r="M166" s="364" t="s">
        <v>317</v>
      </c>
      <c r="N166" s="364" t="s">
        <v>318</v>
      </c>
      <c r="O166" s="373" t="s">
        <v>315</v>
      </c>
      <c r="P166" s="364">
        <v>2</v>
      </c>
      <c r="Q166" s="364">
        <v>2</v>
      </c>
      <c r="R166" s="369">
        <v>4</v>
      </c>
      <c r="S166" s="364">
        <v>3</v>
      </c>
      <c r="T166" s="8"/>
      <c r="U166" s="374">
        <v>50</v>
      </c>
      <c r="V166" s="370">
        <v>45228093</v>
      </c>
      <c r="W166" s="373" t="s">
        <v>107</v>
      </c>
      <c r="X166" s="364" t="s">
        <v>321</v>
      </c>
      <c r="Y166" s="364"/>
      <c r="Z166" s="364"/>
      <c r="AA166" s="364"/>
      <c r="AB166" s="370"/>
      <c r="AC166" s="364"/>
      <c r="AD166" s="369"/>
      <c r="AE166" s="370"/>
      <c r="AF166" s="370"/>
      <c r="AG166" s="364" t="s">
        <v>319</v>
      </c>
      <c r="AH166" s="364">
        <v>7</v>
      </c>
      <c r="AI166" s="364">
        <v>7</v>
      </c>
      <c r="AJ166" s="364">
        <v>40</v>
      </c>
      <c r="AK166" s="364">
        <v>11</v>
      </c>
      <c r="AL166" s="364">
        <v>0</v>
      </c>
      <c r="AM166" s="22">
        <f t="shared" si="63"/>
        <v>4</v>
      </c>
      <c r="AN166" s="104">
        <f t="shared" si="65"/>
        <v>0.31944444444444448</v>
      </c>
      <c r="AO166" s="104">
        <f t="shared" si="66"/>
        <v>0.45833333333333331</v>
      </c>
      <c r="AP166" s="22" t="str" cm="1">
        <f t="array" ref="AP166">IF(W166="","",IF(SUMPRODUCT((W166=$W$7:$W$2042)*(AH166=$AH$7:$AH$2042)*(AN166=$AN$7:$AN$2042)*(AO166=$AO$7:$AO$2042)*(ROW($W$7:$W$2042)&lt;&gt;ROW(W166))*((R166=0)*($R$7:$R$2042&gt;0)+(R166&gt;0)*($R$7:$R$2042=0)))&gt;0,"SALONES UNIDOS",IF(SUMPRODUCT((W166=$W$7:$W$2042)*(AH166=$AH$7:$AH$2042)*((AN166&lt;$AO$7:$AO$2042)*(AO166&gt;$AN$7:$AN$2042))*(ROW($W$7:$W$2042)&lt;&gt;ROW(W166)))&gt;0,"Cruzado","Sin cruce")))</f>
        <v>Sin cruce</v>
      </c>
      <c r="AQ166" s="104"/>
      <c r="AR166" s="104"/>
      <c r="AS166" s="22"/>
      <c r="AT166" s="22"/>
      <c r="AU166" s="358" t="str" cm="1">
        <f t="array" ref="AU166">IF(AB166="","",IF(SUMPRODUCT((AB166=$AB$7:$AB$511)*(AH166=$AH$7:$AH$511)*(AQ166=$AQ$7:$AQ$511)*(AR166=$AR$7:$AR$511)*(ROW($AB$7:$AB$511)&lt;&gt;ROW(AB166))*((R166=0)*($R$7:$R$511&gt;0)+(R166&gt;0)*($R$7:$R$511=0)))&gt;0,"SALONES UNIDOS",IF(SUMPRODUCT((AB166=$AB$7:$AB$511)*(AH166=$AH$7:$AH$511)*((AQ166&lt;$AR$7:$AR$511)*(AR166&gt;$AQ$7:$AQ$511))*(ROW($AB$7:$AB$511)&lt;&gt;ROW(AB166)))&gt;0,"Cruzado","Sin cruce")))</f>
        <v/>
      </c>
      <c r="AV166" s="358" t="str" cm="1">
        <f t="array" ref="AV166">IF(AD166="","",IF(SUMPRODUCT((AD166=$AD$7:$AD$511)*(AH166=$AH$7:$AH$511)*(AS166=$AS$7:$AS$511)*(AT166=$AT$7:$AT$511)*(ROW($AD$7:$AD$511)&lt;&gt;ROW(AD166))*((R166=0)*($R$7:$R$511&gt;0)+(R166&gt;0)*($R$7:$R$511=0)))&gt;0,"SALONES UNIDOS",IF(SUMPRODUCT((AD166=$AD$7:$AD$511)*(AH166=$AH$7:$AH$511)*((AS166&lt;$AT$7:$AT$511)*(AT166&gt;$AS$7:$AS$511))*(ROW($AD$7:$AD$511)&lt;&gt;ROW(AD166)))&gt;0,"Cruzado","Sin cruce")))</f>
        <v/>
      </c>
      <c r="AW166" s="104" t="str">
        <f t="shared" si="64"/>
        <v>EN6FILIALC</v>
      </c>
      <c r="AX166" s="104" t="str" cm="1">
        <f t="array" ref="AX166">IF(AW166="","",IF(SUMPRODUCT((AW166=$AW$7:$AW$2042)*(AH166=$AH$7:$AH$2042)*(AN166=$AN$7:$AN$2042)*(AO166=$AO$7:$AO$2042)*(ROW($AW$7:$AW$2042)&lt;&gt;ROW(AW166))*((R166=0)*($R$7:$R$2042&gt;0)+(R166&gt;0)*($R$7:$R$2042=0)))&gt;0,"SALONES UNIDOS",IF(SUMPRODUCT((AW166=$AW$7:$AW$2042)*(AH166=$AH$7:$AH$2042)*((AN166&lt;$AO$7:$AO$2042)*(AO166&gt;$AN$7:$AN$2042))*(ROW($AW$7:$AW$2042)&lt;&gt;ROW(AW166)))&gt;0,"Cruzado","Sin cruce")))</f>
        <v>Sin cruce</v>
      </c>
    </row>
    <row r="167" spans="2:50" s="6" customFormat="1" ht="19.8" hidden="1" customHeight="1" x14ac:dyDescent="0.25">
      <c r="B167" s="494" t="s">
        <v>314</v>
      </c>
      <c r="C167" s="369" t="s">
        <v>968</v>
      </c>
      <c r="D167" s="369">
        <v>20261</v>
      </c>
      <c r="E167" s="373" t="s">
        <v>276</v>
      </c>
      <c r="F167" s="370" t="s">
        <v>291</v>
      </c>
      <c r="G167" s="373" t="s">
        <v>285</v>
      </c>
      <c r="H167" s="373">
        <v>6</v>
      </c>
      <c r="I167" s="373" t="s">
        <v>325</v>
      </c>
      <c r="J167" s="373" t="s">
        <v>325</v>
      </c>
      <c r="K167" s="194" t="s">
        <v>626</v>
      </c>
      <c r="L167" s="364" t="s">
        <v>992</v>
      </c>
      <c r="M167" s="364" t="s">
        <v>317</v>
      </c>
      <c r="N167" s="364" t="s">
        <v>318</v>
      </c>
      <c r="O167" s="373" t="s">
        <v>315</v>
      </c>
      <c r="P167" s="364">
        <v>2</v>
      </c>
      <c r="Q167" s="364">
        <v>4</v>
      </c>
      <c r="R167" s="369">
        <v>6</v>
      </c>
      <c r="S167" s="364">
        <v>4</v>
      </c>
      <c r="T167" s="8"/>
      <c r="U167" s="374">
        <v>50</v>
      </c>
      <c r="V167" s="370">
        <v>21558762</v>
      </c>
      <c r="W167" s="373" t="s">
        <v>224</v>
      </c>
      <c r="X167" s="364" t="s">
        <v>321</v>
      </c>
      <c r="Y167" s="364"/>
      <c r="Z167" s="364"/>
      <c r="AA167" s="364"/>
      <c r="AB167" s="370"/>
      <c r="AC167" s="364"/>
      <c r="AD167" s="369"/>
      <c r="AE167" s="370"/>
      <c r="AF167" s="370"/>
      <c r="AG167" s="364" t="s">
        <v>319</v>
      </c>
      <c r="AH167" s="364">
        <v>2</v>
      </c>
      <c r="AI167" s="364">
        <v>18</v>
      </c>
      <c r="AJ167" s="364">
        <v>30</v>
      </c>
      <c r="AK167" s="364">
        <v>23</v>
      </c>
      <c r="AL167" s="364">
        <v>30</v>
      </c>
      <c r="AM167" s="22">
        <f t="shared" si="63"/>
        <v>6</v>
      </c>
      <c r="AN167" s="104">
        <f t="shared" si="65"/>
        <v>0.77083333333333337</v>
      </c>
      <c r="AO167" s="104">
        <f t="shared" si="66"/>
        <v>0.97916666666666674</v>
      </c>
      <c r="AP167" s="22" t="str" cm="1">
        <f t="array" ref="AP167">IF(W167="","",IF(SUMPRODUCT((W167=$W$7:$W$2042)*(AH167=$AH$7:$AH$2042)*(AN167=$AN$7:$AN$2042)*(AO167=$AO$7:$AO$2042)*(ROW($W$7:$W$2042)&lt;&gt;ROW(W167))*((R167=0)*($R$7:$R$2042&gt;0)+(R167&gt;0)*($R$7:$R$2042=0)))&gt;0,"SALONES UNIDOS",IF(SUMPRODUCT((W167=$W$7:$W$2042)*(AH167=$AH$7:$AH$2042)*((AN167&lt;$AO$7:$AO$2042)*(AO167&gt;$AN$7:$AN$2042))*(ROW($W$7:$W$2042)&lt;&gt;ROW(W167)))&gt;0,"Cruzado","Sin cruce")))</f>
        <v>Sin cruce</v>
      </c>
      <c r="AQ167" s="104"/>
      <c r="AR167" s="104"/>
      <c r="AS167" s="22"/>
      <c r="AT167" s="22"/>
      <c r="AU167" s="358" t="str" cm="1">
        <f t="array" ref="AU167">IF(AB167="","",IF(SUMPRODUCT((AB167=$AB$7:$AB$511)*(AH167=$AH$7:$AH$511)*(AQ167=$AQ$7:$AQ$511)*(AR167=$AR$7:$AR$511)*(ROW($AB$7:$AB$511)&lt;&gt;ROW(AB167))*((R167=0)*($R$7:$R$511&gt;0)+(R167&gt;0)*($R$7:$R$511=0)))&gt;0,"SALONES UNIDOS",IF(SUMPRODUCT((AB167=$AB$7:$AB$511)*(AH167=$AH$7:$AH$511)*((AQ167&lt;$AR$7:$AR$511)*(AR167&gt;$AQ$7:$AQ$511))*(ROW($AB$7:$AB$511)&lt;&gt;ROW(AB167)))&gt;0,"Cruzado","Sin cruce")))</f>
        <v/>
      </c>
      <c r="AV167" s="358" t="str" cm="1">
        <f t="array" ref="AV167">IF(AD167="","",IF(SUMPRODUCT((AD167=$AD$7:$AD$511)*(AH167=$AH$7:$AH$511)*(AS167=$AS$7:$AS$511)*(AT167=$AT$7:$AT$511)*(ROW($AD$7:$AD$511)&lt;&gt;ROW(AD167))*((R167=0)*($R$7:$R$511&gt;0)+(R167&gt;0)*($R$7:$R$511=0)))&gt;0,"SALONES UNIDOS",IF(SUMPRODUCT((AD167=$AD$7:$AD$511)*(AH167=$AH$7:$AH$511)*((AS167&lt;$AT$7:$AT$511)*(AT167&gt;$AS$7:$AS$511))*(ROW($AD$7:$AD$511)&lt;&gt;ROW(AD167)))&gt;0,"Cruzado","Sin cruce")))</f>
        <v/>
      </c>
      <c r="AW167" s="104" t="str">
        <f t="shared" si="64"/>
        <v>EN6FILIALJ</v>
      </c>
      <c r="AX167" s="104" t="str" cm="1">
        <f t="array" ref="AX167">IF(AW167="","",IF(SUMPRODUCT((AW167=$AW$7:$AW$2042)*(AH167=$AH$7:$AH$2042)*(AN167=$AN$7:$AN$2042)*(AO167=$AO$7:$AO$2042)*(ROW($AW$7:$AW$2042)&lt;&gt;ROW(AW167))*((R167=0)*($R$7:$R$2042&gt;0)+(R167&gt;0)*($R$7:$R$2042=0)))&gt;0,"SALONES UNIDOS",IF(SUMPRODUCT((AW167=$AW$7:$AW$2042)*(AH167=$AH$7:$AH$2042)*((AN167&lt;$AO$7:$AO$2042)*(AO167&gt;$AN$7:$AN$2042))*(ROW($AW$7:$AW$2042)&lt;&gt;ROW(AW167)))&gt;0,"Cruzado","Sin cruce")))</f>
        <v>Sin cruce</v>
      </c>
    </row>
    <row r="168" spans="2:50" s="6" customFormat="1" ht="19.8" hidden="1" customHeight="1" x14ac:dyDescent="0.25">
      <c r="B168" s="494" t="s">
        <v>314</v>
      </c>
      <c r="C168" s="369" t="s">
        <v>968</v>
      </c>
      <c r="D168" s="369">
        <v>20261</v>
      </c>
      <c r="E168" s="373" t="s">
        <v>276</v>
      </c>
      <c r="F168" s="370" t="s">
        <v>291</v>
      </c>
      <c r="G168" s="373" t="s">
        <v>285</v>
      </c>
      <c r="H168" s="373">
        <v>7</v>
      </c>
      <c r="I168" s="373" t="s">
        <v>278</v>
      </c>
      <c r="J168" s="373" t="s">
        <v>278</v>
      </c>
      <c r="K168" s="194" t="s">
        <v>630</v>
      </c>
      <c r="L168" s="364" t="s">
        <v>631</v>
      </c>
      <c r="M168" s="364" t="s">
        <v>317</v>
      </c>
      <c r="N168" s="364" t="s">
        <v>621</v>
      </c>
      <c r="O168" s="373" t="s">
        <v>321</v>
      </c>
      <c r="P168" s="364">
        <v>2</v>
      </c>
      <c r="Q168" s="364">
        <v>0</v>
      </c>
      <c r="R168" s="369">
        <v>2</v>
      </c>
      <c r="S168" s="364">
        <v>2</v>
      </c>
      <c r="T168" s="8"/>
      <c r="U168" s="374">
        <v>45</v>
      </c>
      <c r="V168" s="370">
        <v>45440179</v>
      </c>
      <c r="W168" s="373" t="s">
        <v>59</v>
      </c>
      <c r="X168" s="364" t="s">
        <v>321</v>
      </c>
      <c r="Y168" s="364"/>
      <c r="Z168" s="364"/>
      <c r="AA168" s="364"/>
      <c r="AB168" s="370"/>
      <c r="AC168" s="364"/>
      <c r="AD168" s="369"/>
      <c r="AE168" s="370"/>
      <c r="AF168" s="370"/>
      <c r="AG168" s="364" t="s">
        <v>559</v>
      </c>
      <c r="AH168" s="364">
        <v>4</v>
      </c>
      <c r="AI168" s="364">
        <v>14</v>
      </c>
      <c r="AJ168" s="364">
        <v>20</v>
      </c>
      <c r="AK168" s="364">
        <v>16</v>
      </c>
      <c r="AL168" s="364">
        <v>0</v>
      </c>
      <c r="AM168" s="22">
        <f t="shared" si="63"/>
        <v>2</v>
      </c>
      <c r="AN168" s="104">
        <f t="shared" si="65"/>
        <v>0.59722222222222221</v>
      </c>
      <c r="AO168" s="104">
        <f t="shared" si="66"/>
        <v>0.66666666666666663</v>
      </c>
      <c r="AP168" s="22" t="str" cm="1">
        <f t="array" ref="AP168">IF(W168="","",IF(SUMPRODUCT((W168=$W$7:$W$2042)*(AH168=$AH$7:$AH$2042)*(AN168=$AN$7:$AN$2042)*(AO168=$AO$7:$AO$2042)*(ROW($W$7:$W$2042)&lt;&gt;ROW(W168))*((R168=0)*($R$7:$R$2042&gt;0)+(R168&gt;0)*($R$7:$R$2042=0)))&gt;0,"SALONES UNIDOS",IF(SUMPRODUCT((W168=$W$7:$W$2042)*(AH168=$AH$7:$AH$2042)*((AN168&lt;$AO$7:$AO$2042)*(AO168&gt;$AN$7:$AN$2042))*(ROW($W$7:$W$2042)&lt;&gt;ROW(W168)))&gt;0,"Cruzado","Sin cruce")))</f>
        <v>Sin cruce</v>
      </c>
      <c r="AQ168" s="104"/>
      <c r="AR168" s="104"/>
      <c r="AS168" s="22"/>
      <c r="AT168" s="22"/>
      <c r="AU168" s="358" t="str" cm="1">
        <f t="array" ref="AU168">IF(AB168="","",IF(SUMPRODUCT((AB168=$AB$7:$AB$511)*(AH168=$AH$7:$AH$511)*(AQ168=$AQ$7:$AQ$511)*(AR168=$AR$7:$AR$511)*(ROW($AB$7:$AB$511)&lt;&gt;ROW(AB168))*((R168=0)*($R$7:$R$511&gt;0)+(R168&gt;0)*($R$7:$R$511=0)))&gt;0,"SALONES UNIDOS",IF(SUMPRODUCT((AB168=$AB$7:$AB$511)*(AH168=$AH$7:$AH$511)*((AQ168&lt;$AR$7:$AR$511)*(AR168&gt;$AQ$7:$AQ$511))*(ROW($AB$7:$AB$511)&lt;&gt;ROW(AB168)))&gt;0,"Cruzado","Sin cruce")))</f>
        <v/>
      </c>
      <c r="AV168" s="358" t="str" cm="1">
        <f t="array" ref="AV168">IF(AD168="","",IF(SUMPRODUCT((AD168=$AD$7:$AD$511)*(AH168=$AH$7:$AH$511)*(AS168=$AS$7:$AS$511)*(AT168=$AT$7:$AT$511)*(ROW($AD$7:$AD$511)&lt;&gt;ROW(AD168))*((R168=0)*($R$7:$R$511&gt;0)+(R168&gt;0)*($R$7:$R$511=0)))&gt;0,"SALONES UNIDOS",IF(SUMPRODUCT((AD168=$AD$7:$AD$511)*(AH168=$AH$7:$AH$511)*((AS168&lt;$AT$7:$AT$511)*(AT168&gt;$AS$7:$AS$511))*(ROW($AD$7:$AD$511)&lt;&gt;ROW(AD168)))&gt;0,"Cruzado","Sin cruce")))</f>
        <v/>
      </c>
      <c r="AW168" s="104" t="str">
        <f t="shared" si="64"/>
        <v>EN7FILIALA</v>
      </c>
      <c r="AX168" s="104" t="str" cm="1">
        <f t="array" ref="AX168">IF(AW168="","",IF(SUMPRODUCT((AW168=$AW$7:$AW$2042)*(AH168=$AH$7:$AH$2042)*(AN168=$AN$7:$AN$2042)*(AO168=$AO$7:$AO$2042)*(ROW($AW$7:$AW$2042)&lt;&gt;ROW(AW168))*((R168=0)*($R$7:$R$2042&gt;0)+(R168&gt;0)*($R$7:$R$2042=0)))&gt;0,"SALONES UNIDOS",IF(SUMPRODUCT((AW168=$AW$7:$AW$2042)*(AH168=$AH$7:$AH$2042)*((AN168&lt;$AO$7:$AO$2042)*(AO168&gt;$AN$7:$AN$2042))*(ROW($AW$7:$AW$2042)&lt;&gt;ROW(AW168)))&gt;0,"Cruzado","Sin cruce")))</f>
        <v>Sin cruce</v>
      </c>
    </row>
    <row r="169" spans="2:50" s="6" customFormat="1" ht="19.8" hidden="1" customHeight="1" x14ac:dyDescent="0.25">
      <c r="B169" s="494" t="s">
        <v>314</v>
      </c>
      <c r="C169" s="369" t="s">
        <v>968</v>
      </c>
      <c r="D169" s="369">
        <v>20261</v>
      </c>
      <c r="E169" s="373" t="s">
        <v>276</v>
      </c>
      <c r="F169" s="370" t="s">
        <v>291</v>
      </c>
      <c r="G169" s="373" t="s">
        <v>285</v>
      </c>
      <c r="H169" s="373">
        <v>7</v>
      </c>
      <c r="I169" s="373" t="s">
        <v>278</v>
      </c>
      <c r="J169" s="373" t="s">
        <v>278</v>
      </c>
      <c r="K169" s="194" t="s">
        <v>632</v>
      </c>
      <c r="L169" s="364" t="s">
        <v>643</v>
      </c>
      <c r="M169" s="364" t="s">
        <v>317</v>
      </c>
      <c r="N169" s="364" t="s">
        <v>318</v>
      </c>
      <c r="O169" s="373" t="s">
        <v>315</v>
      </c>
      <c r="P169" s="364">
        <v>3</v>
      </c>
      <c r="Q169" s="364">
        <v>4</v>
      </c>
      <c r="R169" s="369">
        <v>7</v>
      </c>
      <c r="S169" s="364">
        <v>5</v>
      </c>
      <c r="T169" s="8"/>
      <c r="U169" s="374">
        <v>35</v>
      </c>
      <c r="V169" s="370">
        <v>21529591</v>
      </c>
      <c r="W169" s="373" t="s">
        <v>88</v>
      </c>
      <c r="X169" s="364" t="s">
        <v>315</v>
      </c>
      <c r="Y169" s="364"/>
      <c r="Z169" s="364"/>
      <c r="AA169" s="364"/>
      <c r="AB169" s="364" t="s">
        <v>634</v>
      </c>
      <c r="AC169" s="364"/>
      <c r="AD169" s="369"/>
      <c r="AE169" s="370"/>
      <c r="AF169" s="370"/>
      <c r="AG169" s="370" t="s">
        <v>319</v>
      </c>
      <c r="AH169" s="364">
        <v>5</v>
      </c>
      <c r="AI169" s="364">
        <v>14</v>
      </c>
      <c r="AJ169" s="364">
        <v>20</v>
      </c>
      <c r="AK169" s="364">
        <v>20</v>
      </c>
      <c r="AL169" s="364">
        <v>10</v>
      </c>
      <c r="AM169" s="22">
        <f t="shared" si="63"/>
        <v>7</v>
      </c>
      <c r="AN169" s="104">
        <f t="shared" si="65"/>
        <v>0.59722222222222221</v>
      </c>
      <c r="AO169" s="104">
        <f t="shared" si="66"/>
        <v>0.84027777777777779</v>
      </c>
      <c r="AP169" s="22" t="str" cm="1">
        <f t="array" ref="AP169">IF(W169="","",IF(SUMPRODUCT((W169=$W$7:$W$2042)*(AH169=$AH$7:$AH$2042)*(AN169=$AN$7:$AN$2042)*(AO169=$AO$7:$AO$2042)*(ROW($W$7:$W$2042)&lt;&gt;ROW(W169))*((R169=0)*($R$7:$R$2042&gt;0)+(R169&gt;0)*($R$7:$R$2042=0)))&gt;0,"SALONES UNIDOS",IF(SUMPRODUCT((W169=$W$7:$W$2042)*(AH169=$AH$7:$AH$2042)*((AN169&lt;$AO$7:$AO$2042)*(AO169&gt;$AN$7:$AN$2042))*(ROW($W$7:$W$2042)&lt;&gt;ROW(W169)))&gt;0,"Cruzado","Sin cruce")))</f>
        <v>Sin cruce</v>
      </c>
      <c r="AQ169" s="104">
        <f>AN169</f>
        <v>0.59722222222222221</v>
      </c>
      <c r="AR169" s="104">
        <f>AO169</f>
        <v>0.84027777777777779</v>
      </c>
      <c r="AS169" s="22"/>
      <c r="AT169" s="22"/>
      <c r="AU169" s="358" t="str" cm="1">
        <f t="array" ref="AU169">IF(AB169="","",IF(SUMPRODUCT((AB169=$AB$7:$AB$511)*(AH169=$AH$7:$AH$511)*(AQ169=$AQ$7:$AQ$511)*(AR169=$AR$7:$AR$511)*(ROW($AB$7:$AB$511)&lt;&gt;ROW(AB169))*((R169=0)*($R$7:$R$511&gt;0)+(R169&gt;0)*($R$7:$R$511=0)))&gt;0,"SALONES UNIDOS",IF(SUMPRODUCT((AB169=$AB$7:$AB$511)*(AH169=$AH$7:$AH$511)*((AQ169&lt;$AR$7:$AR$511)*(AR169&gt;$AQ$7:$AQ$511))*(ROW($AB$7:$AB$511)&lt;&gt;ROW(AB169)))&gt;0,"Cruzado","Sin cruce")))</f>
        <v>Sin cruce</v>
      </c>
      <c r="AV169" s="358" t="str" cm="1">
        <f t="array" ref="AV169">IF(AD169="","",IF(SUMPRODUCT((AD169=$AD$7:$AD$511)*(AH169=$AH$7:$AH$511)*(AS169=$AS$7:$AS$511)*(AT169=$AT$7:$AT$511)*(ROW($AD$7:$AD$511)&lt;&gt;ROW(AD169))*((R169=0)*($R$7:$R$511&gt;0)+(R169&gt;0)*($R$7:$R$511=0)))&gt;0,"SALONES UNIDOS",IF(SUMPRODUCT((AD169=$AD$7:$AD$511)*(AH169=$AH$7:$AH$511)*((AS169&lt;$AT$7:$AT$511)*(AT169&gt;$AS$7:$AS$511))*(ROW($AD$7:$AD$511)&lt;&gt;ROW(AD169)))&gt;0,"Cruzado","Sin cruce")))</f>
        <v/>
      </c>
      <c r="AW169" s="104" t="str">
        <f t="shared" si="64"/>
        <v>EN7FILIALA</v>
      </c>
      <c r="AX169" s="104" t="str" cm="1">
        <f t="array" ref="AX169">IF(AW169="","",IF(SUMPRODUCT((AW169=$AW$7:$AW$2042)*(AH169=$AH$7:$AH$2042)*(AN169=$AN$7:$AN$2042)*(AO169=$AO$7:$AO$2042)*(ROW($AW$7:$AW$2042)&lt;&gt;ROW(AW169))*((R169=0)*($R$7:$R$2042&gt;0)+(R169&gt;0)*($R$7:$R$2042=0)))&gt;0,"SALONES UNIDOS",IF(SUMPRODUCT((AW169=$AW$7:$AW$2042)*(AH169=$AH$7:$AH$2042)*((AN169&lt;$AO$7:$AO$2042)*(AO169&gt;$AN$7:$AN$2042))*(ROW($AW$7:$AW$2042)&lt;&gt;ROW(AW169)))&gt;0,"Cruzado","Sin cruce")))</f>
        <v>Sin cruce</v>
      </c>
    </row>
    <row r="170" spans="2:50" s="6" customFormat="1" ht="19.8" hidden="1" customHeight="1" x14ac:dyDescent="0.25">
      <c r="B170" s="494" t="s">
        <v>314</v>
      </c>
      <c r="C170" s="369" t="s">
        <v>968</v>
      </c>
      <c r="D170" s="369">
        <v>20261</v>
      </c>
      <c r="E170" s="373" t="s">
        <v>276</v>
      </c>
      <c r="F170" s="370" t="s">
        <v>291</v>
      </c>
      <c r="G170" s="373" t="s">
        <v>285</v>
      </c>
      <c r="H170" s="373">
        <v>7</v>
      </c>
      <c r="I170" s="436" t="s">
        <v>552</v>
      </c>
      <c r="J170" s="373" t="s">
        <v>278</v>
      </c>
      <c r="K170" s="194" t="s">
        <v>635</v>
      </c>
      <c r="L170" s="364" t="s">
        <v>636</v>
      </c>
      <c r="M170" s="364" t="s">
        <v>317</v>
      </c>
      <c r="N170" s="364" t="s">
        <v>318</v>
      </c>
      <c r="O170" s="373" t="s">
        <v>315</v>
      </c>
      <c r="P170" s="437">
        <v>0</v>
      </c>
      <c r="Q170" s="437">
        <v>2</v>
      </c>
      <c r="R170" s="369">
        <v>2</v>
      </c>
      <c r="S170" s="364">
        <v>6</v>
      </c>
      <c r="T170" s="8"/>
      <c r="U170" s="438">
        <v>18</v>
      </c>
      <c r="V170" s="370">
        <v>45440179</v>
      </c>
      <c r="W170" s="373" t="s">
        <v>59</v>
      </c>
      <c r="X170" s="364" t="s">
        <v>315</v>
      </c>
      <c r="Y170" s="364"/>
      <c r="Z170" s="364"/>
      <c r="AA170" s="364"/>
      <c r="AB170" s="370"/>
      <c r="AC170" s="364"/>
      <c r="AD170" s="364" t="s">
        <v>637</v>
      </c>
      <c r="AE170" s="370"/>
      <c r="AF170" s="370"/>
      <c r="AG170" s="370" t="s">
        <v>301</v>
      </c>
      <c r="AH170" s="364">
        <v>2</v>
      </c>
      <c r="AI170" s="364">
        <v>7</v>
      </c>
      <c r="AJ170" s="364">
        <v>40</v>
      </c>
      <c r="AK170" s="364">
        <v>9</v>
      </c>
      <c r="AL170" s="364">
        <v>20</v>
      </c>
      <c r="AM170" s="22">
        <f t="shared" si="63"/>
        <v>2</v>
      </c>
      <c r="AN170" s="104">
        <f t="shared" si="65"/>
        <v>0.31944444444444448</v>
      </c>
      <c r="AO170" s="104">
        <f t="shared" si="66"/>
        <v>0.3888888888888889</v>
      </c>
      <c r="AP170" s="22" t="str" cm="1">
        <f t="array" ref="AP170">IF(W170="","",IF(SUMPRODUCT((W170=$W$7:$W$2042)*(AH170=$AH$7:$AH$2042)*(AN170=$AN$7:$AN$2042)*(AO170=$AO$7:$AO$2042)*(ROW($W$7:$W$2042)&lt;&gt;ROW(W170))*((R170=0)*($R$7:$R$2042&gt;0)+(R170&gt;0)*($R$7:$R$2042=0)))&gt;0,"SALONES UNIDOS",IF(SUMPRODUCT((W170=$W$7:$W$2042)*(AH170=$AH$7:$AH$2042)*((AN170&lt;$AO$7:$AO$2042)*(AO170&gt;$AN$7:$AN$2042))*(ROW($W$7:$W$2042)&lt;&gt;ROW(W170)))&gt;0,"Cruzado","Sin cruce")))</f>
        <v>Sin cruce</v>
      </c>
      <c r="AQ170" s="22"/>
      <c r="AR170" s="22"/>
      <c r="AS170" s="104">
        <f t="shared" ref="AS170:AS171" si="73">AN170</f>
        <v>0.31944444444444448</v>
      </c>
      <c r="AT170" s="104">
        <f t="shared" ref="AT170:AT171" si="74">AO170</f>
        <v>0.3888888888888889</v>
      </c>
      <c r="AU170" s="358" t="str" cm="1">
        <f t="array" ref="AU170">IF(AB170="","",IF(SUMPRODUCT((AB170=$AB$7:$AB$511)*(AH170=$AH$7:$AH$511)*(AQ170=$AQ$7:$AQ$511)*(AR170=$AR$7:$AR$511)*(ROW($AB$7:$AB$511)&lt;&gt;ROW(AB170))*((R170=0)*($R$7:$R$511&gt;0)+(R170&gt;0)*($R$7:$R$511=0)))&gt;0,"SALONES UNIDOS",IF(SUMPRODUCT((AB170=$AB$7:$AB$511)*(AH170=$AH$7:$AH$511)*((AQ170&lt;$AR$7:$AR$511)*(AR170&gt;$AQ$7:$AQ$511))*(ROW($AB$7:$AB$511)&lt;&gt;ROW(AB170)))&gt;0,"Cruzado","Sin cruce")))</f>
        <v/>
      </c>
      <c r="AV170" s="358" t="str" cm="1">
        <f t="array" ref="AV170">IF(AD170="","",IF(SUMPRODUCT((AD170=$AD$7:$AD$511)*(AH170=$AH$7:$AH$511)*(AS170=$AS$7:$AS$511)*(AT170=$AT$7:$AT$511)*(ROW($AD$7:$AD$511)&lt;&gt;ROW(AD170))*((R170=0)*($R$7:$R$511&gt;0)+(R170&gt;0)*($R$7:$R$511=0)))&gt;0,"SALONES UNIDOS",IF(SUMPRODUCT((AD170=$AD$7:$AD$511)*(AH170=$AH$7:$AH$511)*((AS170&lt;$AT$7:$AT$511)*(AT170&gt;$AS$7:$AS$511))*(ROW($AD$7:$AD$511)&lt;&gt;ROW(AD170)))&gt;0,"Cruzado","Sin cruce")))</f>
        <v>Sin cruce</v>
      </c>
      <c r="AW170" s="104" t="str">
        <f t="shared" si="64"/>
        <v>EN7FILIALA</v>
      </c>
      <c r="AX170" s="104" t="str" cm="1">
        <f t="array" ref="AX170">IF(AW170="","",IF(SUMPRODUCT((AW170=$AW$7:$AW$2042)*(AH170=$AH$7:$AH$2042)*(AN170=$AN$7:$AN$2042)*(AO170=$AO$7:$AO$2042)*(ROW($AW$7:$AW$2042)&lt;&gt;ROW(AW170))*((R170=0)*($R$7:$R$2042&gt;0)+(R170&gt;0)*($R$7:$R$2042=0)))&gt;0,"SALONES UNIDOS",IF(SUMPRODUCT((AW170=$AW$7:$AW$2042)*(AH170=$AH$7:$AH$2042)*((AN170&lt;$AO$7:$AO$2042)*(AO170&gt;$AN$7:$AN$2042))*(ROW($AW$7:$AW$2042)&lt;&gt;ROW(AW170)))&gt;0,"Cruzado","Sin cruce")))</f>
        <v>Sin cruce</v>
      </c>
    </row>
    <row r="171" spans="2:50" s="6" customFormat="1" ht="19.8" hidden="1" customHeight="1" x14ac:dyDescent="0.25">
      <c r="B171" s="494" t="s">
        <v>314</v>
      </c>
      <c r="C171" s="369" t="s">
        <v>968</v>
      </c>
      <c r="D171" s="369">
        <v>20261</v>
      </c>
      <c r="E171" s="373" t="s">
        <v>276</v>
      </c>
      <c r="F171" s="370" t="s">
        <v>291</v>
      </c>
      <c r="G171" s="373" t="s">
        <v>285</v>
      </c>
      <c r="H171" s="373">
        <v>7</v>
      </c>
      <c r="I171" s="436" t="s">
        <v>560</v>
      </c>
      <c r="J171" s="373" t="s">
        <v>278</v>
      </c>
      <c r="K171" s="194" t="s">
        <v>635</v>
      </c>
      <c r="L171" s="364" t="s">
        <v>636</v>
      </c>
      <c r="M171" s="364" t="s">
        <v>317</v>
      </c>
      <c r="N171" s="364" t="s">
        <v>318</v>
      </c>
      <c r="O171" s="373" t="s">
        <v>315</v>
      </c>
      <c r="P171" s="364">
        <v>0</v>
      </c>
      <c r="Q171" s="364">
        <v>2</v>
      </c>
      <c r="R171" s="369">
        <v>2</v>
      </c>
      <c r="S171" s="364">
        <v>6</v>
      </c>
      <c r="T171" s="8"/>
      <c r="U171" s="438">
        <v>17</v>
      </c>
      <c r="V171" s="370">
        <v>45440179</v>
      </c>
      <c r="W171" s="373" t="s">
        <v>59</v>
      </c>
      <c r="X171" s="364" t="s">
        <v>315</v>
      </c>
      <c r="Y171" s="364"/>
      <c r="Z171" s="364"/>
      <c r="AA171" s="364"/>
      <c r="AB171" s="370"/>
      <c r="AC171" s="364"/>
      <c r="AD171" s="364" t="s">
        <v>637</v>
      </c>
      <c r="AE171" s="370"/>
      <c r="AF171" s="370"/>
      <c r="AG171" s="370" t="s">
        <v>301</v>
      </c>
      <c r="AH171" s="364">
        <v>2</v>
      </c>
      <c r="AI171" s="364">
        <v>9</v>
      </c>
      <c r="AJ171" s="364">
        <v>20</v>
      </c>
      <c r="AK171" s="364">
        <v>11</v>
      </c>
      <c r="AL171" s="364">
        <v>0</v>
      </c>
      <c r="AM171" s="22">
        <f t="shared" si="63"/>
        <v>2</v>
      </c>
      <c r="AN171" s="104">
        <f t="shared" si="65"/>
        <v>0.3888888888888889</v>
      </c>
      <c r="AO171" s="104">
        <f t="shared" si="66"/>
        <v>0.45833333333333331</v>
      </c>
      <c r="AP171" s="22" t="str" cm="1">
        <f t="array" ref="AP171">IF(W171="","",IF(SUMPRODUCT((W171=$W$7:$W$2042)*(AH171=$AH$7:$AH$2042)*(AN171=$AN$7:$AN$2042)*(AO171=$AO$7:$AO$2042)*(ROW($W$7:$W$2042)&lt;&gt;ROW(W171))*((R171=0)*($R$7:$R$2042&gt;0)+(R171&gt;0)*($R$7:$R$2042=0)))&gt;0,"SALONES UNIDOS",IF(SUMPRODUCT((W171=$W$7:$W$2042)*(AH171=$AH$7:$AH$2042)*((AN171&lt;$AO$7:$AO$2042)*(AO171&gt;$AN$7:$AN$2042))*(ROW($W$7:$W$2042)&lt;&gt;ROW(W171)))&gt;0,"Cruzado","Sin cruce")))</f>
        <v>Sin cruce</v>
      </c>
      <c r="AQ171" s="22"/>
      <c r="AR171" s="22"/>
      <c r="AS171" s="104">
        <f t="shared" si="73"/>
        <v>0.3888888888888889</v>
      </c>
      <c r="AT171" s="104">
        <f t="shared" si="74"/>
        <v>0.45833333333333331</v>
      </c>
      <c r="AU171" s="358" t="str" cm="1">
        <f t="array" ref="AU171">IF(AB171="","",IF(SUMPRODUCT((AB171=$AB$7:$AB$511)*(AH171=$AH$7:$AH$511)*(AQ171=$AQ$7:$AQ$511)*(AR171=$AR$7:$AR$511)*(ROW($AB$7:$AB$511)&lt;&gt;ROW(AB171))*((R171=0)*($R$7:$R$511&gt;0)+(R171&gt;0)*($R$7:$R$511=0)))&gt;0,"SALONES UNIDOS",IF(SUMPRODUCT((AB171=$AB$7:$AB$511)*(AH171=$AH$7:$AH$511)*((AQ171&lt;$AR$7:$AR$511)*(AR171&gt;$AQ$7:$AQ$511))*(ROW($AB$7:$AB$511)&lt;&gt;ROW(AB171)))&gt;0,"Cruzado","Sin cruce")))</f>
        <v/>
      </c>
      <c r="AV171" s="358" t="str" cm="1">
        <f t="array" ref="AV171">IF(AD171="","",IF(SUMPRODUCT((AD171=$AD$7:$AD$511)*(AH171=$AH$7:$AH$511)*(AS171=$AS$7:$AS$511)*(AT171=$AT$7:$AT$511)*(ROW($AD$7:$AD$511)&lt;&gt;ROW(AD171))*((R171=0)*($R$7:$R$511&gt;0)+(R171&gt;0)*($R$7:$R$511=0)))&gt;0,"SALONES UNIDOS",IF(SUMPRODUCT((AD171=$AD$7:$AD$511)*(AH171=$AH$7:$AH$511)*((AS171&lt;$AT$7:$AT$511)*(AT171&gt;$AS$7:$AS$511))*(ROW($AD$7:$AD$511)&lt;&gt;ROW(AD171)))&gt;0,"Cruzado","Sin cruce")))</f>
        <v>Sin cruce</v>
      </c>
      <c r="AW171" s="104" t="str">
        <f t="shared" si="64"/>
        <v>EN7FILIALA</v>
      </c>
      <c r="AX171" s="104" t="str" cm="1">
        <f t="array" ref="AX171">IF(AW171="","",IF(SUMPRODUCT((AW171=$AW$7:$AW$2042)*(AH171=$AH$7:$AH$2042)*(AN171=$AN$7:$AN$2042)*(AO171=$AO$7:$AO$2042)*(ROW($AW$7:$AW$2042)&lt;&gt;ROW(AW171))*((R171=0)*($R$7:$R$2042&gt;0)+(R171&gt;0)*($R$7:$R$2042=0)))&gt;0,"SALONES UNIDOS",IF(SUMPRODUCT((AW171=$AW$7:$AW$2042)*(AH171=$AH$7:$AH$2042)*((AN171&lt;$AO$7:$AO$2042)*(AO171&gt;$AN$7:$AN$2042))*(ROW($AW$7:$AW$2042)&lt;&gt;ROW(AW171)))&gt;0,"Cruzado","Sin cruce")))</f>
        <v>Sin cruce</v>
      </c>
    </row>
    <row r="172" spans="2:50" s="6" customFormat="1" ht="19.8" hidden="1" customHeight="1" x14ac:dyDescent="0.25">
      <c r="B172" s="494" t="s">
        <v>314</v>
      </c>
      <c r="C172" s="369" t="s">
        <v>968</v>
      </c>
      <c r="D172" s="369">
        <v>20261</v>
      </c>
      <c r="E172" s="373" t="s">
        <v>276</v>
      </c>
      <c r="F172" s="370" t="s">
        <v>291</v>
      </c>
      <c r="G172" s="373" t="s">
        <v>285</v>
      </c>
      <c r="H172" s="373">
        <v>7</v>
      </c>
      <c r="I172" s="436" t="s">
        <v>278</v>
      </c>
      <c r="J172" s="373" t="s">
        <v>278</v>
      </c>
      <c r="K172" s="194" t="s">
        <v>635</v>
      </c>
      <c r="L172" s="364" t="s">
        <v>636</v>
      </c>
      <c r="M172" s="364" t="s">
        <v>317</v>
      </c>
      <c r="N172" s="364" t="s">
        <v>318</v>
      </c>
      <c r="O172" s="373" t="s">
        <v>315</v>
      </c>
      <c r="P172" s="437">
        <v>2</v>
      </c>
      <c r="Q172" s="437">
        <v>0</v>
      </c>
      <c r="R172" s="369">
        <v>2</v>
      </c>
      <c r="S172" s="364">
        <v>6</v>
      </c>
      <c r="T172" s="8"/>
      <c r="U172" s="438">
        <v>35</v>
      </c>
      <c r="V172" s="370">
        <v>45440179</v>
      </c>
      <c r="W172" s="373" t="s">
        <v>59</v>
      </c>
      <c r="X172" s="364" t="s">
        <v>315</v>
      </c>
      <c r="Y172" s="364"/>
      <c r="Z172" s="364"/>
      <c r="AA172" s="364"/>
      <c r="AB172" s="364" t="s">
        <v>634</v>
      </c>
      <c r="AC172" s="364"/>
      <c r="AD172" s="369"/>
      <c r="AE172" s="370"/>
      <c r="AF172" s="370"/>
      <c r="AG172" s="370" t="s">
        <v>559</v>
      </c>
      <c r="AH172" s="364">
        <v>2</v>
      </c>
      <c r="AI172" s="364">
        <v>11</v>
      </c>
      <c r="AJ172" s="364">
        <v>0</v>
      </c>
      <c r="AK172" s="364">
        <v>12</v>
      </c>
      <c r="AL172" s="364">
        <v>40</v>
      </c>
      <c r="AM172" s="22">
        <f t="shared" si="63"/>
        <v>2</v>
      </c>
      <c r="AN172" s="104">
        <f t="shared" si="65"/>
        <v>0.45833333333333331</v>
      </c>
      <c r="AO172" s="104">
        <f t="shared" si="66"/>
        <v>0.52777777777777779</v>
      </c>
      <c r="AP172" s="22" t="str" cm="1">
        <f t="array" ref="AP172">IF(W172="","",IF(SUMPRODUCT((W172=$W$7:$W$2042)*(AH172=$AH$7:$AH$2042)*(AN172=$AN$7:$AN$2042)*(AO172=$AO$7:$AO$2042)*(ROW($W$7:$W$2042)&lt;&gt;ROW(W172))*((R172=0)*($R$7:$R$2042&gt;0)+(R172&gt;0)*($R$7:$R$2042=0)))&gt;0,"SALONES UNIDOS",IF(SUMPRODUCT((W172=$W$7:$W$2042)*(AH172=$AH$7:$AH$2042)*((AN172&lt;$AO$7:$AO$2042)*(AO172&gt;$AN$7:$AN$2042))*(ROW($W$7:$W$2042)&lt;&gt;ROW(W172)))&gt;0,"Cruzado","Sin cruce")))</f>
        <v>Sin cruce</v>
      </c>
      <c r="AQ172" s="104">
        <f t="shared" ref="AQ172:AR173" si="75">AN172</f>
        <v>0.45833333333333331</v>
      </c>
      <c r="AR172" s="104">
        <f t="shared" si="75"/>
        <v>0.52777777777777779</v>
      </c>
      <c r="AS172" s="22"/>
      <c r="AT172" s="22"/>
      <c r="AU172" s="358" t="str" cm="1">
        <f t="array" ref="AU172">IF(AB172="","",IF(SUMPRODUCT((AB172=$AB$7:$AB$511)*(AH172=$AH$7:$AH$511)*(AQ172=$AQ$7:$AQ$511)*(AR172=$AR$7:$AR$511)*(ROW($AB$7:$AB$511)&lt;&gt;ROW(AB172))*((R172=0)*($R$7:$R$511&gt;0)+(R172&gt;0)*($R$7:$R$511=0)))&gt;0,"SALONES UNIDOS",IF(SUMPRODUCT((AB172=$AB$7:$AB$511)*(AH172=$AH$7:$AH$511)*((AQ172&lt;$AR$7:$AR$511)*(AR172&gt;$AQ$7:$AQ$511))*(ROW($AB$7:$AB$511)&lt;&gt;ROW(AB172)))&gt;0,"Cruzado","Sin cruce")))</f>
        <v>Sin cruce</v>
      </c>
      <c r="AV172" s="358" t="str" cm="1">
        <f t="array" ref="AV172">IF(AD172="","",IF(SUMPRODUCT((AD172=$AD$7:$AD$511)*(AH172=$AH$7:$AH$511)*(AS172=$AS$7:$AS$511)*(AT172=$AT$7:$AT$511)*(ROW($AD$7:$AD$511)&lt;&gt;ROW(AD172))*((R172=0)*($R$7:$R$511&gt;0)+(R172&gt;0)*($R$7:$R$511=0)))&gt;0,"SALONES UNIDOS",IF(SUMPRODUCT((AD172=$AD$7:$AD$511)*(AH172=$AH$7:$AH$511)*((AS172&lt;$AT$7:$AT$511)*(AT172&gt;$AS$7:$AS$511))*(ROW($AD$7:$AD$511)&lt;&gt;ROW(AD172)))&gt;0,"Cruzado","Sin cruce")))</f>
        <v/>
      </c>
      <c r="AW172" s="104" t="str">
        <f t="shared" si="64"/>
        <v>EN7FILIALA</v>
      </c>
      <c r="AX172" s="104" t="str" cm="1">
        <f t="array" ref="AX172">IF(AW172="","",IF(SUMPRODUCT((AW172=$AW$7:$AW$2042)*(AH172=$AH$7:$AH$2042)*(AN172=$AN$7:$AN$2042)*(AO172=$AO$7:$AO$2042)*(ROW($AW$7:$AW$2042)&lt;&gt;ROW(AW172))*((R172=0)*($R$7:$R$2042&gt;0)+(R172&gt;0)*($R$7:$R$2042=0)))&gt;0,"SALONES UNIDOS",IF(SUMPRODUCT((AW172=$AW$7:$AW$2042)*(AH172=$AH$7:$AH$2042)*((AN172&lt;$AO$7:$AO$2042)*(AO172&gt;$AN$7:$AN$2042))*(ROW($AW$7:$AW$2042)&lt;&gt;ROW(AW172)))&gt;0,"Cruzado","Sin cruce")))</f>
        <v>Sin cruce</v>
      </c>
    </row>
    <row r="173" spans="2:50" s="6" customFormat="1" ht="19.8" hidden="1" customHeight="1" x14ac:dyDescent="0.25">
      <c r="B173" s="494" t="s">
        <v>314</v>
      </c>
      <c r="C173" s="369" t="s">
        <v>968</v>
      </c>
      <c r="D173" s="369">
        <v>20261</v>
      </c>
      <c r="E173" s="373" t="s">
        <v>276</v>
      </c>
      <c r="F173" s="370" t="s">
        <v>291</v>
      </c>
      <c r="G173" s="373" t="s">
        <v>285</v>
      </c>
      <c r="H173" s="373">
        <v>7</v>
      </c>
      <c r="I173" s="373" t="s">
        <v>278</v>
      </c>
      <c r="J173" s="373" t="s">
        <v>278</v>
      </c>
      <c r="K173" s="194" t="s">
        <v>635</v>
      </c>
      <c r="L173" s="364" t="s">
        <v>636</v>
      </c>
      <c r="M173" s="364" t="s">
        <v>317</v>
      </c>
      <c r="N173" s="364" t="s">
        <v>318</v>
      </c>
      <c r="O173" s="373" t="s">
        <v>315</v>
      </c>
      <c r="P173" s="364">
        <v>0</v>
      </c>
      <c r="Q173" s="364">
        <v>6</v>
      </c>
      <c r="R173" s="369">
        <v>6</v>
      </c>
      <c r="S173" s="364">
        <v>6</v>
      </c>
      <c r="T173" s="8"/>
      <c r="U173" s="374">
        <v>35</v>
      </c>
      <c r="V173" s="370">
        <v>45440179</v>
      </c>
      <c r="W173" s="373" t="s">
        <v>59</v>
      </c>
      <c r="X173" s="364" t="s">
        <v>315</v>
      </c>
      <c r="Y173" s="364"/>
      <c r="Z173" s="364"/>
      <c r="AA173" s="364"/>
      <c r="AB173" s="364" t="s">
        <v>629</v>
      </c>
      <c r="AC173" s="364"/>
      <c r="AD173" s="369"/>
      <c r="AE173" s="370"/>
      <c r="AF173" s="370"/>
      <c r="AG173" s="370" t="s">
        <v>301</v>
      </c>
      <c r="AH173" s="364">
        <v>5</v>
      </c>
      <c r="AI173" s="364">
        <v>7</v>
      </c>
      <c r="AJ173" s="364">
        <v>40</v>
      </c>
      <c r="AK173" s="364">
        <v>12</v>
      </c>
      <c r="AL173" s="364">
        <v>40</v>
      </c>
      <c r="AM173" s="22">
        <f t="shared" si="63"/>
        <v>6</v>
      </c>
      <c r="AN173" s="104">
        <f t="shared" si="65"/>
        <v>0.31944444444444448</v>
      </c>
      <c r="AO173" s="104">
        <f t="shared" si="66"/>
        <v>0.52777777777777779</v>
      </c>
      <c r="AP173" s="22" t="str" cm="1">
        <f t="array" ref="AP173">IF(W173="","",IF(SUMPRODUCT((W173=$W$7:$W$2042)*(AH173=$AH$7:$AH$2042)*(AN173=$AN$7:$AN$2042)*(AO173=$AO$7:$AO$2042)*(ROW($W$7:$W$2042)&lt;&gt;ROW(W173))*((R173=0)*($R$7:$R$2042&gt;0)+(R173&gt;0)*($R$7:$R$2042=0)))&gt;0,"SALONES UNIDOS",IF(SUMPRODUCT((W173=$W$7:$W$2042)*(AH173=$AH$7:$AH$2042)*((AN173&lt;$AO$7:$AO$2042)*(AO173&gt;$AN$7:$AN$2042))*(ROW($W$7:$W$2042)&lt;&gt;ROW(W173)))&gt;0,"Cruzado","Sin cruce")))</f>
        <v>Sin cruce</v>
      </c>
      <c r="AQ173" s="104">
        <f t="shared" si="75"/>
        <v>0.31944444444444448</v>
      </c>
      <c r="AR173" s="104">
        <f t="shared" si="75"/>
        <v>0.52777777777777779</v>
      </c>
      <c r="AS173" s="22"/>
      <c r="AT173" s="22"/>
      <c r="AU173" s="358" t="str" cm="1">
        <f t="array" ref="AU173">IF(AB173="","",IF(SUMPRODUCT((AB173=$AB$7:$AB$511)*(AH173=$AH$7:$AH$511)*(AQ173=$AQ$7:$AQ$511)*(AR173=$AR$7:$AR$511)*(ROW($AB$7:$AB$511)&lt;&gt;ROW(AB173))*((R173=0)*($R$7:$R$511&gt;0)+(R173&gt;0)*($R$7:$R$511=0)))&gt;0,"SALONES UNIDOS",IF(SUMPRODUCT((AB173=$AB$7:$AB$511)*(AH173=$AH$7:$AH$511)*((AQ173&lt;$AR$7:$AR$511)*(AR173&gt;$AQ$7:$AQ$511))*(ROW($AB$7:$AB$511)&lt;&gt;ROW(AB173)))&gt;0,"Cruzado","Sin cruce")))</f>
        <v>Sin cruce</v>
      </c>
      <c r="AV173" s="358" t="str" cm="1">
        <f t="array" ref="AV173">IF(AD173="","",IF(SUMPRODUCT((AD173=$AD$7:$AD$511)*(AH173=$AH$7:$AH$511)*(AS173=$AS$7:$AS$511)*(AT173=$AT$7:$AT$511)*(ROW($AD$7:$AD$511)&lt;&gt;ROW(AD173))*((R173=0)*($R$7:$R$511&gt;0)+(R173&gt;0)*($R$7:$R$511=0)))&gt;0,"SALONES UNIDOS",IF(SUMPRODUCT((AD173=$AD$7:$AD$511)*(AH173=$AH$7:$AH$511)*((AS173&lt;$AT$7:$AT$511)*(AT173&gt;$AS$7:$AS$511))*(ROW($AD$7:$AD$511)&lt;&gt;ROW(AD173)))&gt;0,"Cruzado","Sin cruce")))</f>
        <v/>
      </c>
      <c r="AW173" s="104" t="str">
        <f t="shared" si="64"/>
        <v>EN7FILIALA</v>
      </c>
      <c r="AX173" s="104" t="str" cm="1">
        <f t="array" ref="AX173">IF(AW173="","",IF(SUMPRODUCT((AW173=$AW$7:$AW$2042)*(AH173=$AH$7:$AH$2042)*(AN173=$AN$7:$AN$2042)*(AO173=$AO$7:$AO$2042)*(ROW($AW$7:$AW$2042)&lt;&gt;ROW(AW173))*((R173=0)*($R$7:$R$2042&gt;0)+(R173&gt;0)*($R$7:$R$2042=0)))&gt;0,"SALONES UNIDOS",IF(SUMPRODUCT((AW173=$AW$7:$AW$2042)*(AH173=$AH$7:$AH$2042)*((AN173&lt;$AO$7:$AO$2042)*(AO173&gt;$AN$7:$AN$2042))*(ROW($AW$7:$AW$2042)&lt;&gt;ROW(AW173)))&gt;0,"Cruzado","Sin cruce")))</f>
        <v>Sin cruce</v>
      </c>
    </row>
    <row r="174" spans="2:50" s="6" customFormat="1" ht="19.8" hidden="1" customHeight="1" x14ac:dyDescent="0.25">
      <c r="B174" s="494" t="s">
        <v>314</v>
      </c>
      <c r="C174" s="369" t="s">
        <v>968</v>
      </c>
      <c r="D174" s="369">
        <v>20261</v>
      </c>
      <c r="E174" s="373" t="s">
        <v>276</v>
      </c>
      <c r="F174" s="370" t="s">
        <v>291</v>
      </c>
      <c r="G174" s="373" t="s">
        <v>285</v>
      </c>
      <c r="H174" s="373">
        <v>7</v>
      </c>
      <c r="I174" s="373" t="s">
        <v>278</v>
      </c>
      <c r="J174" s="373" t="s">
        <v>278</v>
      </c>
      <c r="K174" s="194" t="s">
        <v>638</v>
      </c>
      <c r="L174" s="364" t="s">
        <v>639</v>
      </c>
      <c r="M174" s="364" t="s">
        <v>324</v>
      </c>
      <c r="N174" s="364" t="s">
        <v>318</v>
      </c>
      <c r="O174" s="373" t="s">
        <v>321</v>
      </c>
      <c r="P174" s="364">
        <v>3</v>
      </c>
      <c r="Q174" s="364">
        <v>0</v>
      </c>
      <c r="R174" s="369">
        <v>3</v>
      </c>
      <c r="S174" s="364">
        <v>3</v>
      </c>
      <c r="T174" s="8"/>
      <c r="U174" s="374">
        <v>50</v>
      </c>
      <c r="V174" s="370">
        <v>40689619</v>
      </c>
      <c r="W174" s="373" t="s">
        <v>79</v>
      </c>
      <c r="X174" s="364" t="s">
        <v>321</v>
      </c>
      <c r="Y174" s="364"/>
      <c r="Z174" s="364"/>
      <c r="AA174" s="364"/>
      <c r="AB174" s="370"/>
      <c r="AC174" s="364"/>
      <c r="AD174" s="369"/>
      <c r="AE174" s="370"/>
      <c r="AF174" s="370"/>
      <c r="AG174" s="364" t="s">
        <v>559</v>
      </c>
      <c r="AH174" s="364">
        <v>3</v>
      </c>
      <c r="AI174" s="364">
        <v>16</v>
      </c>
      <c r="AJ174" s="364">
        <v>50</v>
      </c>
      <c r="AK174" s="364">
        <v>19</v>
      </c>
      <c r="AL174" s="364">
        <v>20</v>
      </c>
      <c r="AM174" s="22">
        <f t="shared" si="63"/>
        <v>3</v>
      </c>
      <c r="AN174" s="104">
        <f t="shared" si="65"/>
        <v>0.70138888888888884</v>
      </c>
      <c r="AO174" s="104">
        <f t="shared" si="66"/>
        <v>0.80555555555555547</v>
      </c>
      <c r="AP174" s="22" t="str" cm="1">
        <f t="array" ref="AP174">IF(W174="","",IF(SUMPRODUCT((W174=$W$7:$W$2042)*(AH174=$AH$7:$AH$2042)*(AN174=$AN$7:$AN$2042)*(AO174=$AO$7:$AO$2042)*(ROW($W$7:$W$2042)&lt;&gt;ROW(W174))*((R174=0)*($R$7:$R$2042&gt;0)+(R174&gt;0)*($R$7:$R$2042=0)))&gt;0,"SALONES UNIDOS",IF(SUMPRODUCT((W174=$W$7:$W$2042)*(AH174=$AH$7:$AH$2042)*((AN174&lt;$AO$7:$AO$2042)*(AO174&gt;$AN$7:$AN$2042))*(ROW($W$7:$W$2042)&lt;&gt;ROW(W174)))&gt;0,"Cruzado","Sin cruce")))</f>
        <v>Sin cruce</v>
      </c>
      <c r="AQ174" s="104"/>
      <c r="AR174" s="104"/>
      <c r="AS174" s="22"/>
      <c r="AT174" s="22"/>
      <c r="AU174" s="358" t="str" cm="1">
        <f t="array" ref="AU174">IF(AB174="","",IF(SUMPRODUCT((AB174=$AB$7:$AB$511)*(AH174=$AH$7:$AH$511)*(AQ174=$AQ$7:$AQ$511)*(AR174=$AR$7:$AR$511)*(ROW($AB$7:$AB$511)&lt;&gt;ROW(AB174))*((R174=0)*($R$7:$R$511&gt;0)+(R174&gt;0)*($R$7:$R$511=0)))&gt;0,"SALONES UNIDOS",IF(SUMPRODUCT((AB174=$AB$7:$AB$511)*(AH174=$AH$7:$AH$511)*((AQ174&lt;$AR$7:$AR$511)*(AR174&gt;$AQ$7:$AQ$511))*(ROW($AB$7:$AB$511)&lt;&gt;ROW(AB174)))&gt;0,"Cruzado","Sin cruce")))</f>
        <v/>
      </c>
      <c r="AV174" s="358" t="str" cm="1">
        <f t="array" ref="AV174">IF(AD174="","",IF(SUMPRODUCT((AD174=$AD$7:$AD$511)*(AH174=$AH$7:$AH$511)*(AS174=$AS$7:$AS$511)*(AT174=$AT$7:$AT$511)*(ROW($AD$7:$AD$511)&lt;&gt;ROW(AD174))*((R174=0)*($R$7:$R$511&gt;0)+(R174&gt;0)*($R$7:$R$511=0)))&gt;0,"SALONES UNIDOS",IF(SUMPRODUCT((AD174=$AD$7:$AD$511)*(AH174=$AH$7:$AH$511)*((AS174&lt;$AT$7:$AT$511)*(AT174&gt;$AS$7:$AS$511))*(ROW($AD$7:$AD$511)&lt;&gt;ROW(AD174)))&gt;0,"Cruzado","Sin cruce")))</f>
        <v/>
      </c>
      <c r="AW174" s="104" t="str">
        <f t="shared" si="64"/>
        <v>EN7FILIALA</v>
      </c>
      <c r="AX174" s="104" t="str" cm="1">
        <f t="array" ref="AX174">IF(AW174="","",IF(SUMPRODUCT((AW174=$AW$7:$AW$2042)*(AH174=$AH$7:$AH$2042)*(AN174=$AN$7:$AN$2042)*(AO174=$AO$7:$AO$2042)*(ROW($AW$7:$AW$2042)&lt;&gt;ROW(AW174))*((R174=0)*($R$7:$R$2042&gt;0)+(R174&gt;0)*($R$7:$R$2042=0)))&gt;0,"SALONES UNIDOS",IF(SUMPRODUCT((AW174=$AW$7:$AW$2042)*(AH174=$AH$7:$AH$2042)*((AN174&lt;$AO$7:$AO$2042)*(AO174&gt;$AN$7:$AN$2042))*(ROW($AW$7:$AW$2042)&lt;&gt;ROW(AW174)))&gt;0,"Cruzado","Sin cruce")))</f>
        <v>Sin cruce</v>
      </c>
    </row>
    <row r="175" spans="2:50" s="6" customFormat="1" ht="19.8" hidden="1" customHeight="1" x14ac:dyDescent="0.25">
      <c r="B175" s="494" t="s">
        <v>314</v>
      </c>
      <c r="C175" s="369" t="s">
        <v>968</v>
      </c>
      <c r="D175" s="369">
        <v>20261</v>
      </c>
      <c r="E175" s="373" t="s">
        <v>276</v>
      </c>
      <c r="F175" s="370" t="s">
        <v>291</v>
      </c>
      <c r="G175" s="373" t="s">
        <v>285</v>
      </c>
      <c r="H175" s="373">
        <v>7</v>
      </c>
      <c r="I175" s="373" t="s">
        <v>278</v>
      </c>
      <c r="J175" s="373" t="s">
        <v>278</v>
      </c>
      <c r="K175" s="194" t="s">
        <v>640</v>
      </c>
      <c r="L175" s="364" t="s">
        <v>641</v>
      </c>
      <c r="M175" s="364" t="s">
        <v>317</v>
      </c>
      <c r="N175" s="364" t="s">
        <v>318</v>
      </c>
      <c r="O175" s="373" t="s">
        <v>315</v>
      </c>
      <c r="P175" s="364">
        <v>2</v>
      </c>
      <c r="Q175" s="364">
        <v>0</v>
      </c>
      <c r="R175" s="369">
        <v>2</v>
      </c>
      <c r="S175" s="364">
        <v>2</v>
      </c>
      <c r="T175" s="8"/>
      <c r="U175" s="374">
        <v>35</v>
      </c>
      <c r="V175" s="370">
        <v>42825709</v>
      </c>
      <c r="W175" s="373" t="s">
        <v>36</v>
      </c>
      <c r="X175" s="364" t="s">
        <v>315</v>
      </c>
      <c r="Y175" s="364"/>
      <c r="Z175" s="364"/>
      <c r="AA175" s="364"/>
      <c r="AB175" s="364" t="s">
        <v>634</v>
      </c>
      <c r="AC175" s="364"/>
      <c r="AD175" s="369"/>
      <c r="AE175" s="370"/>
      <c r="AF175" s="370"/>
      <c r="AG175" s="370" t="s">
        <v>559</v>
      </c>
      <c r="AH175" s="364">
        <v>2</v>
      </c>
      <c r="AI175" s="364">
        <v>14</v>
      </c>
      <c r="AJ175" s="364">
        <v>20</v>
      </c>
      <c r="AK175" s="364">
        <v>16</v>
      </c>
      <c r="AL175" s="364">
        <v>0</v>
      </c>
      <c r="AM175" s="22">
        <f t="shared" si="63"/>
        <v>2</v>
      </c>
      <c r="AN175" s="104">
        <f t="shared" si="65"/>
        <v>0.59722222222222221</v>
      </c>
      <c r="AO175" s="104">
        <f t="shared" si="66"/>
        <v>0.66666666666666663</v>
      </c>
      <c r="AP175" s="22" t="str" cm="1">
        <f t="array" ref="AP175">IF(W175="","",IF(SUMPRODUCT((W175=$W$7:$W$2042)*(AH175=$AH$7:$AH$2042)*(AN175=$AN$7:$AN$2042)*(AO175=$AO$7:$AO$2042)*(ROW($W$7:$W$2042)&lt;&gt;ROW(W175))*((R175=0)*($R$7:$R$2042&gt;0)+(R175&gt;0)*($R$7:$R$2042=0)))&gt;0,"SALONES UNIDOS",IF(SUMPRODUCT((W175=$W$7:$W$2042)*(AH175=$AH$7:$AH$2042)*((AN175&lt;$AO$7:$AO$2042)*(AO175&gt;$AN$7:$AN$2042))*(ROW($W$7:$W$2042)&lt;&gt;ROW(W175)))&gt;0,"Cruzado","Sin cruce")))</f>
        <v>Sin cruce</v>
      </c>
      <c r="AQ175" s="104">
        <f>AN175</f>
        <v>0.59722222222222221</v>
      </c>
      <c r="AR175" s="104">
        <f>AO175</f>
        <v>0.66666666666666663</v>
      </c>
      <c r="AS175" s="22"/>
      <c r="AT175" s="22"/>
      <c r="AU175" s="358" t="str" cm="1">
        <f t="array" ref="AU175">IF(AB175="","",IF(SUMPRODUCT((AB175=$AB$7:$AB$511)*(AH175=$AH$7:$AH$511)*(AQ175=$AQ$7:$AQ$511)*(AR175=$AR$7:$AR$511)*(ROW($AB$7:$AB$511)&lt;&gt;ROW(AB175))*((R175=0)*($R$7:$R$511&gt;0)+(R175&gt;0)*($R$7:$R$511=0)))&gt;0,"SALONES UNIDOS",IF(SUMPRODUCT((AB175=$AB$7:$AB$511)*(AH175=$AH$7:$AH$511)*((AQ175&lt;$AR$7:$AR$511)*(AR175&gt;$AQ$7:$AQ$511))*(ROW($AB$7:$AB$511)&lt;&gt;ROW(AB175)))&gt;0,"Cruzado","Sin cruce")))</f>
        <v>Sin cruce</v>
      </c>
      <c r="AV175" s="358" t="str" cm="1">
        <f t="array" ref="AV175">IF(AD175="","",IF(SUMPRODUCT((AD175=$AD$7:$AD$511)*(AH175=$AH$7:$AH$511)*(AS175=$AS$7:$AS$511)*(AT175=$AT$7:$AT$511)*(ROW($AD$7:$AD$511)&lt;&gt;ROW(AD175))*((R175=0)*($R$7:$R$511&gt;0)+(R175&gt;0)*($R$7:$R$511=0)))&gt;0,"SALONES UNIDOS",IF(SUMPRODUCT((AD175=$AD$7:$AD$511)*(AH175=$AH$7:$AH$511)*((AS175&lt;$AT$7:$AT$511)*(AT175&gt;$AS$7:$AS$511))*(ROW($AD$7:$AD$511)&lt;&gt;ROW(AD175)))&gt;0,"Cruzado","Sin cruce")))</f>
        <v/>
      </c>
      <c r="AW175" s="104" t="str">
        <f t="shared" si="64"/>
        <v>EN7FILIALA</v>
      </c>
      <c r="AX175" s="104" t="str" cm="1">
        <f t="array" ref="AX175">IF(AW175="","",IF(SUMPRODUCT((AW175=$AW$7:$AW$2042)*(AH175=$AH$7:$AH$2042)*(AN175=$AN$7:$AN$2042)*(AO175=$AO$7:$AO$2042)*(ROW($AW$7:$AW$2042)&lt;&gt;ROW(AW175))*((R175=0)*($R$7:$R$2042&gt;0)+(R175&gt;0)*($R$7:$R$2042=0)))&gt;0,"SALONES UNIDOS",IF(SUMPRODUCT((AW175=$AW$7:$AW$2042)*(AH175=$AH$7:$AH$2042)*((AN175&lt;$AO$7:$AO$2042)*(AO175&gt;$AN$7:$AN$2042))*(ROW($AW$7:$AW$2042)&lt;&gt;ROW(AW175)))&gt;0,"Cruzado","Sin cruce")))</f>
        <v>Sin cruce</v>
      </c>
    </row>
    <row r="176" spans="2:50" s="6" customFormat="1" ht="19.8" hidden="1" customHeight="1" x14ac:dyDescent="0.25">
      <c r="B176" s="494" t="s">
        <v>314</v>
      </c>
      <c r="C176" s="369" t="s">
        <v>968</v>
      </c>
      <c r="D176" s="369">
        <v>20261</v>
      </c>
      <c r="E176" s="373" t="s">
        <v>276</v>
      </c>
      <c r="F176" s="370" t="s">
        <v>291</v>
      </c>
      <c r="G176" s="373" t="s">
        <v>285</v>
      </c>
      <c r="H176" s="373">
        <v>7</v>
      </c>
      <c r="I176" s="373" t="s">
        <v>278</v>
      </c>
      <c r="J176" s="373" t="s">
        <v>278</v>
      </c>
      <c r="K176" s="194" t="s">
        <v>322</v>
      </c>
      <c r="L176" s="364" t="s">
        <v>323</v>
      </c>
      <c r="M176" s="364" t="s">
        <v>324</v>
      </c>
      <c r="N176" s="364" t="s">
        <v>318</v>
      </c>
      <c r="O176" s="373" t="s">
        <v>321</v>
      </c>
      <c r="P176" s="364">
        <v>3</v>
      </c>
      <c r="Q176" s="364">
        <v>2</v>
      </c>
      <c r="R176" s="369">
        <v>5</v>
      </c>
      <c r="S176" s="364">
        <v>4</v>
      </c>
      <c r="T176" s="8"/>
      <c r="U176" s="374">
        <v>20</v>
      </c>
      <c r="V176" s="370">
        <v>21462854</v>
      </c>
      <c r="W176" s="373" t="s">
        <v>29</v>
      </c>
      <c r="X176" s="364" t="s">
        <v>321</v>
      </c>
      <c r="Y176" s="364"/>
      <c r="Z176" s="364"/>
      <c r="AA176" s="364"/>
      <c r="AB176" s="370"/>
      <c r="AC176" s="364"/>
      <c r="AD176" s="369"/>
      <c r="AE176" s="370"/>
      <c r="AF176" s="370"/>
      <c r="AG176" s="364" t="s">
        <v>319</v>
      </c>
      <c r="AH176" s="364">
        <v>1</v>
      </c>
      <c r="AI176" s="364">
        <v>19</v>
      </c>
      <c r="AJ176" s="364">
        <v>20</v>
      </c>
      <c r="AK176" s="364">
        <v>23</v>
      </c>
      <c r="AL176" s="364">
        <v>30</v>
      </c>
      <c r="AM176" s="22">
        <f t="shared" si="63"/>
        <v>5</v>
      </c>
      <c r="AN176" s="104">
        <f t="shared" si="65"/>
        <v>0.80555555555555547</v>
      </c>
      <c r="AO176" s="104">
        <f t="shared" si="66"/>
        <v>0.97916666666666674</v>
      </c>
      <c r="AP176" s="22" t="str" cm="1">
        <f t="array" ref="AP176">IF(W176="","",IF(SUMPRODUCT((W176=$W$7:$W$2042)*(AH176=$AH$7:$AH$2042)*(AN176=$AN$7:$AN$2042)*(AO176=$AO$7:$AO$2042)*(ROW($W$7:$W$2042)&lt;&gt;ROW(W176))*((R176=0)*($R$7:$R$2042&gt;0)+(R176&gt;0)*($R$7:$R$2042=0)))&gt;0,"SALONES UNIDOS",IF(SUMPRODUCT((W176=$W$7:$W$2042)*(AH176=$AH$7:$AH$2042)*((AN176&lt;$AO$7:$AO$2042)*(AO176&gt;$AN$7:$AN$2042))*(ROW($W$7:$W$2042)&lt;&gt;ROW(W176)))&gt;0,"Cruzado","Sin cruce")))</f>
        <v>Sin cruce</v>
      </c>
      <c r="AQ176" s="104"/>
      <c r="AR176" s="104"/>
      <c r="AS176" s="22"/>
      <c r="AT176" s="22"/>
      <c r="AU176" s="358" t="str" cm="1">
        <f t="array" ref="AU176">IF(AB176="","",IF(SUMPRODUCT((AB176=$AB$7:$AB$511)*(AH176=$AH$7:$AH$511)*(AQ176=$AQ$7:$AQ$511)*(AR176=$AR$7:$AR$511)*(ROW($AB$7:$AB$511)&lt;&gt;ROW(AB176))*((R176=0)*($R$7:$R$511&gt;0)+(R176&gt;0)*($R$7:$R$511=0)))&gt;0,"SALONES UNIDOS",IF(SUMPRODUCT((AB176=$AB$7:$AB$511)*(AH176=$AH$7:$AH$511)*((AQ176&lt;$AR$7:$AR$511)*(AR176&gt;$AQ$7:$AQ$511))*(ROW($AB$7:$AB$511)&lt;&gt;ROW(AB176)))&gt;0,"Cruzado","Sin cruce")))</f>
        <v/>
      </c>
      <c r="AV176" s="358" t="str" cm="1">
        <f t="array" ref="AV176">IF(AD176="","",IF(SUMPRODUCT((AD176=$AD$7:$AD$511)*(AH176=$AH$7:$AH$511)*(AS176=$AS$7:$AS$511)*(AT176=$AT$7:$AT$511)*(ROW($AD$7:$AD$511)&lt;&gt;ROW(AD176))*((R176=0)*($R$7:$R$511&gt;0)+(R176&gt;0)*($R$7:$R$511=0)))&gt;0,"SALONES UNIDOS",IF(SUMPRODUCT((AD176=$AD$7:$AD$511)*(AH176=$AH$7:$AH$511)*((AS176&lt;$AT$7:$AT$511)*(AT176&gt;$AS$7:$AS$511))*(ROW($AD$7:$AD$511)&lt;&gt;ROW(AD176)))&gt;0,"Cruzado","Sin cruce")))</f>
        <v/>
      </c>
      <c r="AW176" s="104" t="str">
        <f t="shared" si="64"/>
        <v>EN7FILIALA</v>
      </c>
      <c r="AX176" s="104" t="str" cm="1">
        <f t="array" ref="AX176">IF(AW176="","",IF(SUMPRODUCT((AW176=$AW$7:$AW$2042)*(AH176=$AH$7:$AH$2042)*(AN176=$AN$7:$AN$2042)*(AO176=$AO$7:$AO$2042)*(ROW($AW$7:$AW$2042)&lt;&gt;ROW(AW176))*((R176=0)*($R$7:$R$2042&gt;0)+(R176&gt;0)*($R$7:$R$2042=0)))&gt;0,"SALONES UNIDOS",IF(SUMPRODUCT((AW176=$AW$7:$AW$2042)*(AH176=$AH$7:$AH$2042)*((AN176&lt;$AO$7:$AO$2042)*(AO176&gt;$AN$7:$AN$2042))*(ROW($AW$7:$AW$2042)&lt;&gt;ROW(AW176)))&gt;0,"Cruzado","Sin cruce")))</f>
        <v>Sin cruce</v>
      </c>
    </row>
    <row r="177" spans="2:50" s="6" customFormat="1" ht="19.8" hidden="1" customHeight="1" x14ac:dyDescent="0.25">
      <c r="B177" s="494" t="s">
        <v>314</v>
      </c>
      <c r="C177" s="369" t="s">
        <v>968</v>
      </c>
      <c r="D177" s="369">
        <v>20261</v>
      </c>
      <c r="E177" s="373" t="s">
        <v>276</v>
      </c>
      <c r="F177" s="370" t="s">
        <v>291</v>
      </c>
      <c r="G177" s="373" t="s">
        <v>285</v>
      </c>
      <c r="H177" s="373">
        <v>7</v>
      </c>
      <c r="I177" s="373" t="s">
        <v>281</v>
      </c>
      <c r="J177" s="373" t="s">
        <v>281</v>
      </c>
      <c r="K177" s="194" t="s">
        <v>630</v>
      </c>
      <c r="L177" s="364" t="s">
        <v>631</v>
      </c>
      <c r="M177" s="364" t="s">
        <v>317</v>
      </c>
      <c r="N177" s="364" t="s">
        <v>621</v>
      </c>
      <c r="O177" s="373" t="s">
        <v>321</v>
      </c>
      <c r="P177" s="364">
        <v>2</v>
      </c>
      <c r="Q177" s="364">
        <v>0</v>
      </c>
      <c r="R177" s="369">
        <v>2</v>
      </c>
      <c r="S177" s="364">
        <v>2</v>
      </c>
      <c r="T177" s="8"/>
      <c r="U177" s="374">
        <v>50</v>
      </c>
      <c r="V177" s="370">
        <v>18135807</v>
      </c>
      <c r="W177" s="373" t="s">
        <v>227</v>
      </c>
      <c r="X177" s="364" t="s">
        <v>321</v>
      </c>
      <c r="Y177" s="364"/>
      <c r="Z177" s="364"/>
      <c r="AA177" s="364"/>
      <c r="AB177" s="370"/>
      <c r="AC177" s="364"/>
      <c r="AD177" s="369"/>
      <c r="AE177" s="370"/>
      <c r="AF177" s="370"/>
      <c r="AG177" s="364" t="s">
        <v>559</v>
      </c>
      <c r="AH177" s="364">
        <v>4</v>
      </c>
      <c r="AI177" s="364">
        <v>19</v>
      </c>
      <c r="AJ177" s="364">
        <v>20</v>
      </c>
      <c r="AK177" s="364">
        <v>21</v>
      </c>
      <c r="AL177" s="364">
        <v>0</v>
      </c>
      <c r="AM177" s="22">
        <f t="shared" si="63"/>
        <v>2</v>
      </c>
      <c r="AN177" s="104">
        <f t="shared" si="65"/>
        <v>0.80555555555555547</v>
      </c>
      <c r="AO177" s="104">
        <f t="shared" si="66"/>
        <v>0.875</v>
      </c>
      <c r="AP177" s="22" t="str" cm="1">
        <f t="array" ref="AP177">IF(W177="","",IF(SUMPRODUCT((W177=$W$7:$W$2042)*(AH177=$AH$7:$AH$2042)*(AN177=$AN$7:$AN$2042)*(AO177=$AO$7:$AO$2042)*(ROW($W$7:$W$2042)&lt;&gt;ROW(W177))*((R177=0)*($R$7:$R$2042&gt;0)+(R177&gt;0)*($R$7:$R$2042=0)))&gt;0,"SALONES UNIDOS",IF(SUMPRODUCT((W177=$W$7:$W$2042)*(AH177=$AH$7:$AH$2042)*((AN177&lt;$AO$7:$AO$2042)*(AO177&gt;$AN$7:$AN$2042))*(ROW($W$7:$W$2042)&lt;&gt;ROW(W177)))&gt;0,"Cruzado","Sin cruce")))</f>
        <v>Sin cruce</v>
      </c>
      <c r="AQ177" s="104"/>
      <c r="AR177" s="104"/>
      <c r="AS177" s="22"/>
      <c r="AT177" s="22"/>
      <c r="AU177" s="358" t="str" cm="1">
        <f t="array" ref="AU177">IF(AB177="","",IF(SUMPRODUCT((AB177=$AB$7:$AB$511)*(AH177=$AH$7:$AH$511)*(AQ177=$AQ$7:$AQ$511)*(AR177=$AR$7:$AR$511)*(ROW($AB$7:$AB$511)&lt;&gt;ROW(AB177))*((R177=0)*($R$7:$R$511&gt;0)+(R177&gt;0)*($R$7:$R$511=0)))&gt;0,"SALONES UNIDOS",IF(SUMPRODUCT((AB177=$AB$7:$AB$511)*(AH177=$AH$7:$AH$511)*((AQ177&lt;$AR$7:$AR$511)*(AR177&gt;$AQ$7:$AQ$511))*(ROW($AB$7:$AB$511)&lt;&gt;ROW(AB177)))&gt;0,"Cruzado","Sin cruce")))</f>
        <v/>
      </c>
      <c r="AV177" s="358" t="str" cm="1">
        <f t="array" ref="AV177">IF(AD177="","",IF(SUMPRODUCT((AD177=$AD$7:$AD$511)*(AH177=$AH$7:$AH$511)*(AS177=$AS$7:$AS$511)*(AT177=$AT$7:$AT$511)*(ROW($AD$7:$AD$511)&lt;&gt;ROW(AD177))*((R177=0)*($R$7:$R$511&gt;0)+(R177&gt;0)*($R$7:$R$511=0)))&gt;0,"SALONES UNIDOS",IF(SUMPRODUCT((AD177=$AD$7:$AD$511)*(AH177=$AH$7:$AH$511)*((AS177&lt;$AT$7:$AT$511)*(AT177&gt;$AS$7:$AS$511))*(ROW($AD$7:$AD$511)&lt;&gt;ROW(AD177)))&gt;0,"Cruzado","Sin cruce")))</f>
        <v/>
      </c>
      <c r="AW177" s="104" t="str">
        <f t="shared" si="64"/>
        <v>EN7FILIALB</v>
      </c>
      <c r="AX177" s="104" t="str" cm="1">
        <f t="array" ref="AX177">IF(AW177="","",IF(SUMPRODUCT((AW177=$AW$7:$AW$2042)*(AH177=$AH$7:$AH$2042)*(AN177=$AN$7:$AN$2042)*(AO177=$AO$7:$AO$2042)*(ROW($AW$7:$AW$2042)&lt;&gt;ROW(AW177))*((R177=0)*($R$7:$R$2042&gt;0)+(R177&gt;0)*($R$7:$R$2042=0)))&gt;0,"SALONES UNIDOS",IF(SUMPRODUCT((AW177=$AW$7:$AW$2042)*(AH177=$AH$7:$AH$2042)*((AN177&lt;$AO$7:$AO$2042)*(AO177&gt;$AN$7:$AN$2042))*(ROW($AW$7:$AW$2042)&lt;&gt;ROW(AW177)))&gt;0,"Cruzado","Sin cruce")))</f>
        <v>Sin cruce</v>
      </c>
    </row>
    <row r="178" spans="2:50" s="6" customFormat="1" ht="19.8" hidden="1" customHeight="1" x14ac:dyDescent="0.25">
      <c r="B178" s="494" t="s">
        <v>314</v>
      </c>
      <c r="C178" s="369" t="s">
        <v>968</v>
      </c>
      <c r="D178" s="369">
        <v>20261</v>
      </c>
      <c r="E178" s="373" t="s">
        <v>276</v>
      </c>
      <c r="F178" s="370" t="s">
        <v>291</v>
      </c>
      <c r="G178" s="373" t="s">
        <v>285</v>
      </c>
      <c r="H178" s="373">
        <v>7</v>
      </c>
      <c r="I178" s="373" t="s">
        <v>281</v>
      </c>
      <c r="J178" s="373" t="s">
        <v>281</v>
      </c>
      <c r="K178" s="194" t="s">
        <v>632</v>
      </c>
      <c r="L178" s="364" t="s">
        <v>643</v>
      </c>
      <c r="M178" s="364" t="s">
        <v>317</v>
      </c>
      <c r="N178" s="364" t="s">
        <v>318</v>
      </c>
      <c r="O178" s="373" t="s">
        <v>315</v>
      </c>
      <c r="P178" s="364">
        <v>3</v>
      </c>
      <c r="Q178" s="364">
        <v>4</v>
      </c>
      <c r="R178" s="369">
        <v>7</v>
      </c>
      <c r="S178" s="364">
        <v>5</v>
      </c>
      <c r="T178" s="8"/>
      <c r="U178" s="374">
        <v>35</v>
      </c>
      <c r="V178" s="370">
        <v>21529591</v>
      </c>
      <c r="W178" s="373" t="s">
        <v>88</v>
      </c>
      <c r="X178" s="364" t="s">
        <v>315</v>
      </c>
      <c r="Y178" s="364"/>
      <c r="Z178" s="364"/>
      <c r="AA178" s="364"/>
      <c r="AB178" s="364" t="s">
        <v>642</v>
      </c>
      <c r="AC178" s="364"/>
      <c r="AD178" s="369"/>
      <c r="AE178" s="370"/>
      <c r="AF178" s="370"/>
      <c r="AG178" s="370" t="s">
        <v>319</v>
      </c>
      <c r="AH178" s="364">
        <v>2</v>
      </c>
      <c r="AI178" s="364">
        <v>7</v>
      </c>
      <c r="AJ178" s="364">
        <v>40</v>
      </c>
      <c r="AK178" s="364">
        <v>13</v>
      </c>
      <c r="AL178" s="364">
        <v>30</v>
      </c>
      <c r="AM178" s="22">
        <f t="shared" si="63"/>
        <v>7</v>
      </c>
      <c r="AN178" s="104">
        <f t="shared" si="65"/>
        <v>0.31944444444444448</v>
      </c>
      <c r="AO178" s="104">
        <f t="shared" si="66"/>
        <v>0.5625</v>
      </c>
      <c r="AP178" s="22" t="str" cm="1">
        <f t="array" ref="AP178">IF(W178="","",IF(SUMPRODUCT((W178=$W$7:$W$2042)*(AH178=$AH$7:$AH$2042)*(AN178=$AN$7:$AN$2042)*(AO178=$AO$7:$AO$2042)*(ROW($W$7:$W$2042)&lt;&gt;ROW(W178))*((R178=0)*($R$7:$R$2042&gt;0)+(R178&gt;0)*($R$7:$R$2042=0)))&gt;0,"SALONES UNIDOS",IF(SUMPRODUCT((W178=$W$7:$W$2042)*(AH178=$AH$7:$AH$2042)*((AN178&lt;$AO$7:$AO$2042)*(AO178&gt;$AN$7:$AN$2042))*(ROW($W$7:$W$2042)&lt;&gt;ROW(W178)))&gt;0,"Cruzado","Sin cruce")))</f>
        <v>Sin cruce</v>
      </c>
      <c r="AQ178" s="104">
        <f t="shared" ref="AQ178:AR179" si="76">AN178</f>
        <v>0.31944444444444448</v>
      </c>
      <c r="AR178" s="104">
        <f t="shared" si="76"/>
        <v>0.5625</v>
      </c>
      <c r="AS178" s="22"/>
      <c r="AT178" s="22"/>
      <c r="AU178" s="358" t="str" cm="1">
        <f t="array" ref="AU178">IF(AB178="","",IF(SUMPRODUCT((AB178=$AB$7:$AB$511)*(AH178=$AH$7:$AH$511)*(AQ178=$AQ$7:$AQ$511)*(AR178=$AR$7:$AR$511)*(ROW($AB$7:$AB$511)&lt;&gt;ROW(AB178))*((R178=0)*($R$7:$R$511&gt;0)+(R178&gt;0)*($R$7:$R$511=0)))&gt;0,"SALONES UNIDOS",IF(SUMPRODUCT((AB178=$AB$7:$AB$511)*(AH178=$AH$7:$AH$511)*((AQ178&lt;$AR$7:$AR$511)*(AR178&gt;$AQ$7:$AQ$511))*(ROW($AB$7:$AB$511)&lt;&gt;ROW(AB178)))&gt;0,"Cruzado","Sin cruce")))</f>
        <v>Sin cruce</v>
      </c>
      <c r="AV178" s="358" t="str" cm="1">
        <f t="array" ref="AV178">IF(AD178="","",IF(SUMPRODUCT((AD178=$AD$7:$AD$511)*(AH178=$AH$7:$AH$511)*(AS178=$AS$7:$AS$511)*(AT178=$AT$7:$AT$511)*(ROW($AD$7:$AD$511)&lt;&gt;ROW(AD178))*((R178=0)*($R$7:$R$511&gt;0)+(R178&gt;0)*($R$7:$R$511=0)))&gt;0,"SALONES UNIDOS",IF(SUMPRODUCT((AD178=$AD$7:$AD$511)*(AH178=$AH$7:$AH$511)*((AS178&lt;$AT$7:$AT$511)*(AT178&gt;$AS$7:$AS$511))*(ROW($AD$7:$AD$511)&lt;&gt;ROW(AD178)))&gt;0,"Cruzado","Sin cruce")))</f>
        <v/>
      </c>
      <c r="AW178" s="104" t="str">
        <f t="shared" si="64"/>
        <v>EN7FILIALB</v>
      </c>
      <c r="AX178" s="104" t="str" cm="1">
        <f t="array" ref="AX178">IF(AW178="","",IF(SUMPRODUCT((AW178=$AW$7:$AW$2042)*(AH178=$AH$7:$AH$2042)*(AN178=$AN$7:$AN$2042)*(AO178=$AO$7:$AO$2042)*(ROW($AW$7:$AW$2042)&lt;&gt;ROW(AW178))*((R178=0)*($R$7:$R$2042&gt;0)+(R178&gt;0)*($R$7:$R$2042=0)))&gt;0,"SALONES UNIDOS",IF(SUMPRODUCT((AW178=$AW$7:$AW$2042)*(AH178=$AH$7:$AH$2042)*((AN178&lt;$AO$7:$AO$2042)*(AO178&gt;$AN$7:$AN$2042))*(ROW($AW$7:$AW$2042)&lt;&gt;ROW(AW178)))&gt;0,"Cruzado","Sin cruce")))</f>
        <v>Sin cruce</v>
      </c>
    </row>
    <row r="179" spans="2:50" s="6" customFormat="1" ht="19.8" hidden="1" customHeight="1" x14ac:dyDescent="0.25">
      <c r="B179" s="494" t="s">
        <v>314</v>
      </c>
      <c r="C179" s="369" t="s">
        <v>968</v>
      </c>
      <c r="D179" s="369">
        <v>20261</v>
      </c>
      <c r="E179" s="373" t="s">
        <v>276</v>
      </c>
      <c r="F179" s="370" t="s">
        <v>291</v>
      </c>
      <c r="G179" s="373" t="s">
        <v>285</v>
      </c>
      <c r="H179" s="373">
        <v>7</v>
      </c>
      <c r="I179" s="373" t="s">
        <v>281</v>
      </c>
      <c r="J179" s="373" t="s">
        <v>281</v>
      </c>
      <c r="K179" s="194" t="s">
        <v>635</v>
      </c>
      <c r="L179" s="364" t="s">
        <v>636</v>
      </c>
      <c r="M179" s="364" t="s">
        <v>317</v>
      </c>
      <c r="N179" s="364" t="s">
        <v>318</v>
      </c>
      <c r="O179" s="373" t="s">
        <v>315</v>
      </c>
      <c r="P179" s="364">
        <v>2</v>
      </c>
      <c r="Q179" s="364">
        <v>0</v>
      </c>
      <c r="R179" s="369">
        <v>2</v>
      </c>
      <c r="S179" s="364">
        <v>6</v>
      </c>
      <c r="T179" s="8"/>
      <c r="U179" s="374">
        <v>35</v>
      </c>
      <c r="V179" s="370">
        <v>45440179</v>
      </c>
      <c r="W179" s="373" t="s">
        <v>59</v>
      </c>
      <c r="X179" s="364" t="s">
        <v>315</v>
      </c>
      <c r="Y179" s="364"/>
      <c r="Z179" s="364"/>
      <c r="AA179" s="364"/>
      <c r="AB179" s="364" t="s">
        <v>642</v>
      </c>
      <c r="AC179" s="364"/>
      <c r="AD179" s="369"/>
      <c r="AE179" s="370"/>
      <c r="AF179" s="370"/>
      <c r="AG179" s="370" t="s">
        <v>559</v>
      </c>
      <c r="AH179" s="364">
        <v>2</v>
      </c>
      <c r="AI179" s="364">
        <v>13</v>
      </c>
      <c r="AJ179" s="364">
        <v>30</v>
      </c>
      <c r="AK179" s="364">
        <v>15</v>
      </c>
      <c r="AL179" s="364">
        <v>10</v>
      </c>
      <c r="AM179" s="22">
        <f t="shared" si="63"/>
        <v>2</v>
      </c>
      <c r="AN179" s="104">
        <f t="shared" si="65"/>
        <v>0.5625</v>
      </c>
      <c r="AO179" s="104">
        <f t="shared" si="66"/>
        <v>0.63194444444444442</v>
      </c>
      <c r="AP179" s="22" t="str" cm="1">
        <f t="array" ref="AP179">IF(W179="","",IF(SUMPRODUCT((W179=$W$7:$W$2042)*(AH179=$AH$7:$AH$2042)*(AN179=$AN$7:$AN$2042)*(AO179=$AO$7:$AO$2042)*(ROW($W$7:$W$2042)&lt;&gt;ROW(W179))*((R179=0)*($R$7:$R$2042&gt;0)+(R179&gt;0)*($R$7:$R$2042=0)))&gt;0,"SALONES UNIDOS",IF(SUMPRODUCT((W179=$W$7:$W$2042)*(AH179=$AH$7:$AH$2042)*((AN179&lt;$AO$7:$AO$2042)*(AO179&gt;$AN$7:$AN$2042))*(ROW($W$7:$W$2042)&lt;&gt;ROW(W179)))&gt;0,"Cruzado","Sin cruce")))</f>
        <v>Sin cruce</v>
      </c>
      <c r="AQ179" s="104">
        <f t="shared" si="76"/>
        <v>0.5625</v>
      </c>
      <c r="AR179" s="104">
        <f t="shared" si="76"/>
        <v>0.63194444444444442</v>
      </c>
      <c r="AS179" s="22"/>
      <c r="AT179" s="22"/>
      <c r="AU179" s="358" t="str" cm="1">
        <f t="array" ref="AU179">IF(AB179="","",IF(SUMPRODUCT((AB179=$AB$7:$AB$511)*(AH179=$AH$7:$AH$511)*(AQ179=$AQ$7:$AQ$511)*(AR179=$AR$7:$AR$511)*(ROW($AB$7:$AB$511)&lt;&gt;ROW(AB179))*((R179=0)*($R$7:$R$511&gt;0)+(R179&gt;0)*($R$7:$R$511=0)))&gt;0,"SALONES UNIDOS",IF(SUMPRODUCT((AB179=$AB$7:$AB$511)*(AH179=$AH$7:$AH$511)*((AQ179&lt;$AR$7:$AR$511)*(AR179&gt;$AQ$7:$AQ$511))*(ROW($AB$7:$AB$511)&lt;&gt;ROW(AB179)))&gt;0,"Cruzado","Sin cruce")))</f>
        <v>Sin cruce</v>
      </c>
      <c r="AV179" s="358" t="str" cm="1">
        <f t="array" ref="AV179">IF(AD179="","",IF(SUMPRODUCT((AD179=$AD$7:$AD$511)*(AH179=$AH$7:$AH$511)*(AS179=$AS$7:$AS$511)*(AT179=$AT$7:$AT$511)*(ROW($AD$7:$AD$511)&lt;&gt;ROW(AD179))*((R179=0)*($R$7:$R$511&gt;0)+(R179&gt;0)*($R$7:$R$511=0)))&gt;0,"SALONES UNIDOS",IF(SUMPRODUCT((AD179=$AD$7:$AD$511)*(AH179=$AH$7:$AH$511)*((AS179&lt;$AT$7:$AT$511)*(AT179&gt;$AS$7:$AS$511))*(ROW($AD$7:$AD$511)&lt;&gt;ROW(AD179)))&gt;0,"Cruzado","Sin cruce")))</f>
        <v/>
      </c>
      <c r="AW179" s="104" t="str">
        <f t="shared" si="64"/>
        <v>EN7FILIALB</v>
      </c>
      <c r="AX179" s="104" t="str" cm="1">
        <f t="array" ref="AX179">IF(AW179="","",IF(SUMPRODUCT((AW179=$AW$7:$AW$2042)*(AH179=$AH$7:$AH$2042)*(AN179=$AN$7:$AN$2042)*(AO179=$AO$7:$AO$2042)*(ROW($AW$7:$AW$2042)&lt;&gt;ROW(AW179))*((R179=0)*($R$7:$R$2042&gt;0)+(R179&gt;0)*($R$7:$R$2042=0)))&gt;0,"SALONES UNIDOS",IF(SUMPRODUCT((AW179=$AW$7:$AW$2042)*(AH179=$AH$7:$AH$2042)*((AN179&lt;$AO$7:$AO$2042)*(AO179&gt;$AN$7:$AN$2042))*(ROW($AW$7:$AW$2042)&lt;&gt;ROW(AW179)))&gt;0,"Cruzado","Sin cruce")))</f>
        <v>Sin cruce</v>
      </c>
    </row>
    <row r="180" spans="2:50" s="6" customFormat="1" ht="19.8" hidden="1" customHeight="1" x14ac:dyDescent="0.25">
      <c r="B180" s="494" t="s">
        <v>314</v>
      </c>
      <c r="C180" s="369" t="s">
        <v>968</v>
      </c>
      <c r="D180" s="369">
        <v>20261</v>
      </c>
      <c r="E180" s="373" t="s">
        <v>276</v>
      </c>
      <c r="F180" s="370" t="s">
        <v>291</v>
      </c>
      <c r="G180" s="373" t="s">
        <v>285</v>
      </c>
      <c r="H180" s="373">
        <v>7</v>
      </c>
      <c r="I180" s="373" t="s">
        <v>412</v>
      </c>
      <c r="J180" s="373" t="s">
        <v>281</v>
      </c>
      <c r="K180" s="194" t="s">
        <v>635</v>
      </c>
      <c r="L180" s="364" t="s">
        <v>636</v>
      </c>
      <c r="M180" s="364" t="s">
        <v>317</v>
      </c>
      <c r="N180" s="364" t="s">
        <v>318</v>
      </c>
      <c r="O180" s="373" t="s">
        <v>315</v>
      </c>
      <c r="P180" s="364">
        <v>0</v>
      </c>
      <c r="Q180" s="364">
        <v>2</v>
      </c>
      <c r="R180" s="369">
        <v>2</v>
      </c>
      <c r="S180" s="364">
        <v>6</v>
      </c>
      <c r="T180" s="8"/>
      <c r="U180" s="374">
        <v>17</v>
      </c>
      <c r="V180" s="370">
        <v>45440179</v>
      </c>
      <c r="W180" s="373" t="s">
        <v>59</v>
      </c>
      <c r="X180" s="364" t="s">
        <v>315</v>
      </c>
      <c r="Y180" s="364"/>
      <c r="Z180" s="364"/>
      <c r="AA180" s="364"/>
      <c r="AB180" s="370"/>
      <c r="AC180" s="364"/>
      <c r="AD180" s="364" t="s">
        <v>637</v>
      </c>
      <c r="AE180" s="370"/>
      <c r="AF180" s="370"/>
      <c r="AG180" s="370" t="s">
        <v>301</v>
      </c>
      <c r="AH180" s="364">
        <v>2</v>
      </c>
      <c r="AI180" s="364">
        <v>15</v>
      </c>
      <c r="AJ180" s="364">
        <v>10</v>
      </c>
      <c r="AK180" s="364">
        <v>16</v>
      </c>
      <c r="AL180" s="364">
        <v>50</v>
      </c>
      <c r="AM180" s="22">
        <f t="shared" si="63"/>
        <v>2</v>
      </c>
      <c r="AN180" s="104">
        <f t="shared" si="65"/>
        <v>0.63194444444444442</v>
      </c>
      <c r="AO180" s="104">
        <f t="shared" si="66"/>
        <v>0.70138888888888884</v>
      </c>
      <c r="AP180" s="22" t="str" cm="1">
        <f t="array" ref="AP180">IF(W180="","",IF(SUMPRODUCT((W180=$W$7:$W$2042)*(AH180=$AH$7:$AH$2042)*(AN180=$AN$7:$AN$2042)*(AO180=$AO$7:$AO$2042)*(ROW($W$7:$W$2042)&lt;&gt;ROW(W180))*((R180=0)*($R$7:$R$2042&gt;0)+(R180&gt;0)*($R$7:$R$2042=0)))&gt;0,"SALONES UNIDOS",IF(SUMPRODUCT((W180=$W$7:$W$2042)*(AH180=$AH$7:$AH$2042)*((AN180&lt;$AO$7:$AO$2042)*(AO180&gt;$AN$7:$AN$2042))*(ROW($W$7:$W$2042)&lt;&gt;ROW(W180)))&gt;0,"Cruzado","Sin cruce")))</f>
        <v>Sin cruce</v>
      </c>
      <c r="AQ180" s="22"/>
      <c r="AR180" s="22"/>
      <c r="AS180" s="104">
        <f t="shared" ref="AS180:AS181" si="77">AN180</f>
        <v>0.63194444444444442</v>
      </c>
      <c r="AT180" s="104">
        <f t="shared" ref="AT180:AT181" si="78">AO180</f>
        <v>0.70138888888888884</v>
      </c>
      <c r="AU180" s="358" t="str" cm="1">
        <f t="array" ref="AU180">IF(AB180="","",IF(SUMPRODUCT((AB180=$AB$7:$AB$511)*(AH180=$AH$7:$AH$511)*(AQ180=$AQ$7:$AQ$511)*(AR180=$AR$7:$AR$511)*(ROW($AB$7:$AB$511)&lt;&gt;ROW(AB180))*((R180=0)*($R$7:$R$511&gt;0)+(R180&gt;0)*($R$7:$R$511=0)))&gt;0,"SALONES UNIDOS",IF(SUMPRODUCT((AB180=$AB$7:$AB$511)*(AH180=$AH$7:$AH$511)*((AQ180&lt;$AR$7:$AR$511)*(AR180&gt;$AQ$7:$AQ$511))*(ROW($AB$7:$AB$511)&lt;&gt;ROW(AB180)))&gt;0,"Cruzado","Sin cruce")))</f>
        <v/>
      </c>
      <c r="AV180" s="358" t="str" cm="1">
        <f t="array" ref="AV180">IF(AD180="","",IF(SUMPRODUCT((AD180=$AD$7:$AD$511)*(AH180=$AH$7:$AH$511)*(AS180=$AS$7:$AS$511)*(AT180=$AT$7:$AT$511)*(ROW($AD$7:$AD$511)&lt;&gt;ROW(AD180))*((R180=0)*($R$7:$R$511&gt;0)+(R180&gt;0)*($R$7:$R$511=0)))&gt;0,"SALONES UNIDOS",IF(SUMPRODUCT((AD180=$AD$7:$AD$511)*(AH180=$AH$7:$AH$511)*((AS180&lt;$AT$7:$AT$511)*(AT180&gt;$AS$7:$AS$511))*(ROW($AD$7:$AD$511)&lt;&gt;ROW(AD180)))&gt;0,"Cruzado","Sin cruce")))</f>
        <v>Sin cruce</v>
      </c>
      <c r="AW180" s="104" t="str">
        <f t="shared" si="64"/>
        <v>EN7FILIALB</v>
      </c>
      <c r="AX180" s="104" t="str" cm="1">
        <f t="array" ref="AX180">IF(AW180="","",IF(SUMPRODUCT((AW180=$AW$7:$AW$2042)*(AH180=$AH$7:$AH$2042)*(AN180=$AN$7:$AN$2042)*(AO180=$AO$7:$AO$2042)*(ROW($AW$7:$AW$2042)&lt;&gt;ROW(AW180))*((R180=0)*($R$7:$R$2042&gt;0)+(R180&gt;0)*($R$7:$R$2042=0)))&gt;0,"SALONES UNIDOS",IF(SUMPRODUCT((AW180=$AW$7:$AW$2042)*(AH180=$AH$7:$AH$2042)*((AN180&lt;$AO$7:$AO$2042)*(AO180&gt;$AN$7:$AN$2042))*(ROW($AW$7:$AW$2042)&lt;&gt;ROW(AW180)))&gt;0,"Cruzado","Sin cruce")))</f>
        <v>Sin cruce</v>
      </c>
    </row>
    <row r="181" spans="2:50" s="6" customFormat="1" ht="19.8" hidden="1" customHeight="1" x14ac:dyDescent="0.25">
      <c r="B181" s="494" t="s">
        <v>314</v>
      </c>
      <c r="C181" s="369" t="s">
        <v>968</v>
      </c>
      <c r="D181" s="369">
        <v>20261</v>
      </c>
      <c r="E181" s="373" t="s">
        <v>276</v>
      </c>
      <c r="F181" s="370" t="s">
        <v>291</v>
      </c>
      <c r="G181" s="373" t="s">
        <v>285</v>
      </c>
      <c r="H181" s="373">
        <v>7</v>
      </c>
      <c r="I181" s="373" t="s">
        <v>571</v>
      </c>
      <c r="J181" s="373" t="s">
        <v>281</v>
      </c>
      <c r="K181" s="194" t="s">
        <v>635</v>
      </c>
      <c r="L181" s="364" t="s">
        <v>636</v>
      </c>
      <c r="M181" s="364" t="s">
        <v>317</v>
      </c>
      <c r="N181" s="364" t="s">
        <v>318</v>
      </c>
      <c r="O181" s="373" t="s">
        <v>315</v>
      </c>
      <c r="P181" s="364">
        <v>0</v>
      </c>
      <c r="Q181" s="364">
        <v>2</v>
      </c>
      <c r="R181" s="369">
        <v>2</v>
      </c>
      <c r="S181" s="364">
        <v>6</v>
      </c>
      <c r="T181" s="8"/>
      <c r="U181" s="374">
        <v>18</v>
      </c>
      <c r="V181" s="370">
        <v>45440179</v>
      </c>
      <c r="W181" s="373" t="s">
        <v>59</v>
      </c>
      <c r="X181" s="364" t="s">
        <v>315</v>
      </c>
      <c r="Y181" s="364"/>
      <c r="Z181" s="364"/>
      <c r="AA181" s="364"/>
      <c r="AB181" s="370"/>
      <c r="AC181" s="364"/>
      <c r="AD181" s="364" t="s">
        <v>637</v>
      </c>
      <c r="AE181" s="370"/>
      <c r="AF181" s="370"/>
      <c r="AG181" s="370" t="s">
        <v>301</v>
      </c>
      <c r="AH181" s="364">
        <v>2</v>
      </c>
      <c r="AI181" s="364">
        <v>16</v>
      </c>
      <c r="AJ181" s="364">
        <v>50</v>
      </c>
      <c r="AK181" s="364">
        <v>18</v>
      </c>
      <c r="AL181" s="364">
        <v>30</v>
      </c>
      <c r="AM181" s="22">
        <f t="shared" si="63"/>
        <v>2</v>
      </c>
      <c r="AN181" s="104">
        <f t="shared" si="65"/>
        <v>0.70138888888888884</v>
      </c>
      <c r="AO181" s="104">
        <f t="shared" si="66"/>
        <v>0.77083333333333337</v>
      </c>
      <c r="AP181" s="22" t="str" cm="1">
        <f t="array" ref="AP181">IF(W181="","",IF(SUMPRODUCT((W181=$W$7:$W$2042)*(AH181=$AH$7:$AH$2042)*(AN181=$AN$7:$AN$2042)*(AO181=$AO$7:$AO$2042)*(ROW($W$7:$W$2042)&lt;&gt;ROW(W181))*((R181=0)*($R$7:$R$2042&gt;0)+(R181&gt;0)*($R$7:$R$2042=0)))&gt;0,"SALONES UNIDOS",IF(SUMPRODUCT((W181=$W$7:$W$2042)*(AH181=$AH$7:$AH$2042)*((AN181&lt;$AO$7:$AO$2042)*(AO181&gt;$AN$7:$AN$2042))*(ROW($W$7:$W$2042)&lt;&gt;ROW(W181)))&gt;0,"Cruzado","Sin cruce")))</f>
        <v>Sin cruce</v>
      </c>
      <c r="AQ181" s="22"/>
      <c r="AR181" s="22"/>
      <c r="AS181" s="104">
        <f t="shared" si="77"/>
        <v>0.70138888888888884</v>
      </c>
      <c r="AT181" s="104">
        <f t="shared" si="78"/>
        <v>0.77083333333333337</v>
      </c>
      <c r="AU181" s="358" t="str" cm="1">
        <f t="array" ref="AU181">IF(AB181="","",IF(SUMPRODUCT((AB181=$AB$7:$AB$511)*(AH181=$AH$7:$AH$511)*(AQ181=$AQ$7:$AQ$511)*(AR181=$AR$7:$AR$511)*(ROW($AB$7:$AB$511)&lt;&gt;ROW(AB181))*((R181=0)*($R$7:$R$511&gt;0)+(R181&gt;0)*($R$7:$R$511=0)))&gt;0,"SALONES UNIDOS",IF(SUMPRODUCT((AB181=$AB$7:$AB$511)*(AH181=$AH$7:$AH$511)*((AQ181&lt;$AR$7:$AR$511)*(AR181&gt;$AQ$7:$AQ$511))*(ROW($AB$7:$AB$511)&lt;&gt;ROW(AB181)))&gt;0,"Cruzado","Sin cruce")))</f>
        <v/>
      </c>
      <c r="AV181" s="358" t="str" cm="1">
        <f t="array" ref="AV181">IF(AD181="","",IF(SUMPRODUCT((AD181=$AD$7:$AD$511)*(AH181=$AH$7:$AH$511)*(AS181=$AS$7:$AS$511)*(AT181=$AT$7:$AT$511)*(ROW($AD$7:$AD$511)&lt;&gt;ROW(AD181))*((R181=0)*($R$7:$R$511&gt;0)+(R181&gt;0)*($R$7:$R$511=0)))&gt;0,"SALONES UNIDOS",IF(SUMPRODUCT((AD181=$AD$7:$AD$511)*(AH181=$AH$7:$AH$511)*((AS181&lt;$AT$7:$AT$511)*(AT181&gt;$AS$7:$AS$511))*(ROW($AD$7:$AD$511)&lt;&gt;ROW(AD181)))&gt;0,"Cruzado","Sin cruce")))</f>
        <v>Sin cruce</v>
      </c>
      <c r="AW181" s="104" t="str">
        <f t="shared" si="64"/>
        <v>EN7FILIALB</v>
      </c>
      <c r="AX181" s="104" t="str" cm="1">
        <f t="array" ref="AX181">IF(AW181="","",IF(SUMPRODUCT((AW181=$AW$7:$AW$2042)*(AH181=$AH$7:$AH$2042)*(AN181=$AN$7:$AN$2042)*(AO181=$AO$7:$AO$2042)*(ROW($AW$7:$AW$2042)&lt;&gt;ROW(AW181))*((R181=0)*($R$7:$R$2042&gt;0)+(R181&gt;0)*($R$7:$R$2042=0)))&gt;0,"SALONES UNIDOS",IF(SUMPRODUCT((AW181=$AW$7:$AW$2042)*(AH181=$AH$7:$AH$2042)*((AN181&lt;$AO$7:$AO$2042)*(AO181&gt;$AN$7:$AN$2042))*(ROW($AW$7:$AW$2042)&lt;&gt;ROW(AW181)))&gt;0,"Cruzado","Sin cruce")))</f>
        <v>Sin cruce</v>
      </c>
    </row>
    <row r="182" spans="2:50" s="6" customFormat="1" ht="19.8" hidden="1" customHeight="1" x14ac:dyDescent="0.25">
      <c r="B182" s="494" t="s">
        <v>314</v>
      </c>
      <c r="C182" s="369" t="s">
        <v>968</v>
      </c>
      <c r="D182" s="369">
        <v>20261</v>
      </c>
      <c r="E182" s="373" t="s">
        <v>276</v>
      </c>
      <c r="F182" s="370" t="s">
        <v>291</v>
      </c>
      <c r="G182" s="373" t="s">
        <v>285</v>
      </c>
      <c r="H182" s="373">
        <v>7</v>
      </c>
      <c r="I182" s="373" t="s">
        <v>281</v>
      </c>
      <c r="J182" s="373" t="s">
        <v>281</v>
      </c>
      <c r="K182" s="194" t="s">
        <v>635</v>
      </c>
      <c r="L182" s="364" t="s">
        <v>636</v>
      </c>
      <c r="M182" s="364" t="s">
        <v>317</v>
      </c>
      <c r="N182" s="364" t="s">
        <v>318</v>
      </c>
      <c r="O182" s="373" t="s">
        <v>315</v>
      </c>
      <c r="P182" s="364">
        <v>0</v>
      </c>
      <c r="Q182" s="364">
        <v>6</v>
      </c>
      <c r="R182" s="369">
        <v>6</v>
      </c>
      <c r="S182" s="364">
        <v>6</v>
      </c>
      <c r="T182" s="8"/>
      <c r="U182" s="374">
        <v>35</v>
      </c>
      <c r="V182" s="370">
        <v>45440179</v>
      </c>
      <c r="W182" s="373" t="s">
        <v>59</v>
      </c>
      <c r="X182" s="364" t="s">
        <v>315</v>
      </c>
      <c r="Y182" s="364"/>
      <c r="Z182" s="364"/>
      <c r="AA182" s="364"/>
      <c r="AB182" s="364" t="s">
        <v>642</v>
      </c>
      <c r="AC182" s="364"/>
      <c r="AD182" s="369"/>
      <c r="AE182" s="370"/>
      <c r="AF182" s="370"/>
      <c r="AG182" s="370" t="s">
        <v>301</v>
      </c>
      <c r="AH182" s="364">
        <v>5</v>
      </c>
      <c r="AI182" s="364">
        <v>14</v>
      </c>
      <c r="AJ182" s="364">
        <v>20</v>
      </c>
      <c r="AK182" s="364">
        <v>19</v>
      </c>
      <c r="AL182" s="364">
        <v>20</v>
      </c>
      <c r="AM182" s="22">
        <f t="shared" si="63"/>
        <v>6</v>
      </c>
      <c r="AN182" s="104">
        <f t="shared" si="65"/>
        <v>0.59722222222222221</v>
      </c>
      <c r="AO182" s="104">
        <f t="shared" si="66"/>
        <v>0.80555555555555547</v>
      </c>
      <c r="AP182" s="22" t="str" cm="1">
        <f t="array" ref="AP182">IF(W182="","",IF(SUMPRODUCT((W182=$W$7:$W$2042)*(AH182=$AH$7:$AH$2042)*(AN182=$AN$7:$AN$2042)*(AO182=$AO$7:$AO$2042)*(ROW($W$7:$W$2042)&lt;&gt;ROW(W182))*((R182=0)*($R$7:$R$2042&gt;0)+(R182&gt;0)*($R$7:$R$2042=0)))&gt;0,"SALONES UNIDOS",IF(SUMPRODUCT((W182=$W$7:$W$2042)*(AH182=$AH$7:$AH$2042)*((AN182&lt;$AO$7:$AO$2042)*(AO182&gt;$AN$7:$AN$2042))*(ROW($W$7:$W$2042)&lt;&gt;ROW(W182)))&gt;0,"Cruzado","Sin cruce")))</f>
        <v>Sin cruce</v>
      </c>
      <c r="AQ182" s="104">
        <f>AN182</f>
        <v>0.59722222222222221</v>
      </c>
      <c r="AR182" s="104">
        <f>AO182</f>
        <v>0.80555555555555547</v>
      </c>
      <c r="AS182" s="22"/>
      <c r="AT182" s="22"/>
      <c r="AU182" s="358" t="str" cm="1">
        <f t="array" ref="AU182">IF(AB182="","",IF(SUMPRODUCT((AB182=$AB$7:$AB$511)*(AH182=$AH$7:$AH$511)*(AQ182=$AQ$7:$AQ$511)*(AR182=$AR$7:$AR$511)*(ROW($AB$7:$AB$511)&lt;&gt;ROW(AB182))*((R182=0)*($R$7:$R$511&gt;0)+(R182&gt;0)*($R$7:$R$511=0)))&gt;0,"SALONES UNIDOS",IF(SUMPRODUCT((AB182=$AB$7:$AB$511)*(AH182=$AH$7:$AH$511)*((AQ182&lt;$AR$7:$AR$511)*(AR182&gt;$AQ$7:$AQ$511))*(ROW($AB$7:$AB$511)&lt;&gt;ROW(AB182)))&gt;0,"Cruzado","Sin cruce")))</f>
        <v>Sin cruce</v>
      </c>
      <c r="AV182" s="358" t="str" cm="1">
        <f t="array" ref="AV182">IF(AD182="","",IF(SUMPRODUCT((AD182=$AD$7:$AD$511)*(AH182=$AH$7:$AH$511)*(AS182=$AS$7:$AS$511)*(AT182=$AT$7:$AT$511)*(ROW($AD$7:$AD$511)&lt;&gt;ROW(AD182))*((R182=0)*($R$7:$R$511&gt;0)+(R182&gt;0)*($R$7:$R$511=0)))&gt;0,"SALONES UNIDOS",IF(SUMPRODUCT((AD182=$AD$7:$AD$511)*(AH182=$AH$7:$AH$511)*((AS182&lt;$AT$7:$AT$511)*(AT182&gt;$AS$7:$AS$511))*(ROW($AD$7:$AD$511)&lt;&gt;ROW(AD182)))&gt;0,"Cruzado","Sin cruce")))</f>
        <v/>
      </c>
      <c r="AW182" s="104" t="str">
        <f t="shared" si="64"/>
        <v>EN7FILIALB</v>
      </c>
      <c r="AX182" s="104" t="str" cm="1">
        <f t="array" ref="AX182">IF(AW182="","",IF(SUMPRODUCT((AW182=$AW$7:$AW$2042)*(AH182=$AH$7:$AH$2042)*(AN182=$AN$7:$AN$2042)*(AO182=$AO$7:$AO$2042)*(ROW($AW$7:$AW$2042)&lt;&gt;ROW(AW182))*((R182=0)*($R$7:$R$2042&gt;0)+(R182&gt;0)*($R$7:$R$2042=0)))&gt;0,"SALONES UNIDOS",IF(SUMPRODUCT((AW182=$AW$7:$AW$2042)*(AH182=$AH$7:$AH$2042)*((AN182&lt;$AO$7:$AO$2042)*(AO182&gt;$AN$7:$AN$2042))*(ROW($AW$7:$AW$2042)&lt;&gt;ROW(AW182)))&gt;0,"Cruzado","Sin cruce")))</f>
        <v>Sin cruce</v>
      </c>
    </row>
    <row r="183" spans="2:50" s="6" customFormat="1" ht="19.8" hidden="1" customHeight="1" x14ac:dyDescent="0.25">
      <c r="B183" s="494" t="s">
        <v>314</v>
      </c>
      <c r="C183" s="369" t="s">
        <v>968</v>
      </c>
      <c r="D183" s="369">
        <v>20261</v>
      </c>
      <c r="E183" s="373" t="s">
        <v>276</v>
      </c>
      <c r="F183" s="370" t="s">
        <v>291</v>
      </c>
      <c r="G183" s="373" t="s">
        <v>285</v>
      </c>
      <c r="H183" s="373">
        <v>7</v>
      </c>
      <c r="I183" s="373" t="s">
        <v>281</v>
      </c>
      <c r="J183" s="373" t="s">
        <v>281</v>
      </c>
      <c r="K183" s="194" t="s">
        <v>638</v>
      </c>
      <c r="L183" s="364" t="s">
        <v>639</v>
      </c>
      <c r="M183" s="364" t="s">
        <v>324</v>
      </c>
      <c r="N183" s="364" t="s">
        <v>318</v>
      </c>
      <c r="O183" s="373" t="s">
        <v>321</v>
      </c>
      <c r="P183" s="364">
        <v>3</v>
      </c>
      <c r="Q183" s="364">
        <v>0</v>
      </c>
      <c r="R183" s="369">
        <v>3</v>
      </c>
      <c r="S183" s="364">
        <v>3</v>
      </c>
      <c r="T183" s="8"/>
      <c r="U183" s="374">
        <v>50</v>
      </c>
      <c r="V183" s="370">
        <v>40689619</v>
      </c>
      <c r="W183" s="373" t="s">
        <v>79</v>
      </c>
      <c r="X183" s="364" t="s">
        <v>321</v>
      </c>
      <c r="Y183" s="364"/>
      <c r="Z183" s="364"/>
      <c r="AA183" s="364"/>
      <c r="AB183" s="370"/>
      <c r="AC183" s="364"/>
      <c r="AD183" s="369"/>
      <c r="AE183" s="370"/>
      <c r="AF183" s="370"/>
      <c r="AG183" s="364" t="s">
        <v>559</v>
      </c>
      <c r="AH183" s="364">
        <v>4</v>
      </c>
      <c r="AI183" s="364">
        <v>16</v>
      </c>
      <c r="AJ183" s="364">
        <v>50</v>
      </c>
      <c r="AK183" s="364">
        <v>19</v>
      </c>
      <c r="AL183" s="364">
        <v>20</v>
      </c>
      <c r="AM183" s="22">
        <f t="shared" si="63"/>
        <v>3</v>
      </c>
      <c r="AN183" s="104">
        <f t="shared" si="65"/>
        <v>0.70138888888888884</v>
      </c>
      <c r="AO183" s="104">
        <f t="shared" si="66"/>
        <v>0.80555555555555547</v>
      </c>
      <c r="AP183" s="22" t="str" cm="1">
        <f t="array" ref="AP183">IF(W183="","",IF(SUMPRODUCT((W183=$W$7:$W$2042)*(AH183=$AH$7:$AH$2042)*(AN183=$AN$7:$AN$2042)*(AO183=$AO$7:$AO$2042)*(ROW($W$7:$W$2042)&lt;&gt;ROW(W183))*((R183=0)*($R$7:$R$2042&gt;0)+(R183&gt;0)*($R$7:$R$2042=0)))&gt;0,"SALONES UNIDOS",IF(SUMPRODUCT((W183=$W$7:$W$2042)*(AH183=$AH$7:$AH$2042)*((AN183&lt;$AO$7:$AO$2042)*(AO183&gt;$AN$7:$AN$2042))*(ROW($W$7:$W$2042)&lt;&gt;ROW(W183)))&gt;0,"Cruzado","Sin cruce")))</f>
        <v>Sin cruce</v>
      </c>
      <c r="AQ183" s="104"/>
      <c r="AR183" s="104"/>
      <c r="AS183" s="22"/>
      <c r="AT183" s="22"/>
      <c r="AU183" s="358" t="str" cm="1">
        <f t="array" ref="AU183">IF(AB183="","",IF(SUMPRODUCT((AB183=$AB$7:$AB$511)*(AH183=$AH$7:$AH$511)*(AQ183=$AQ$7:$AQ$511)*(AR183=$AR$7:$AR$511)*(ROW($AB$7:$AB$511)&lt;&gt;ROW(AB183))*((R183=0)*($R$7:$R$511&gt;0)+(R183&gt;0)*($R$7:$R$511=0)))&gt;0,"SALONES UNIDOS",IF(SUMPRODUCT((AB183=$AB$7:$AB$511)*(AH183=$AH$7:$AH$511)*((AQ183&lt;$AR$7:$AR$511)*(AR183&gt;$AQ$7:$AQ$511))*(ROW($AB$7:$AB$511)&lt;&gt;ROW(AB183)))&gt;0,"Cruzado","Sin cruce")))</f>
        <v/>
      </c>
      <c r="AV183" s="358" t="str" cm="1">
        <f t="array" ref="AV183">IF(AD183="","",IF(SUMPRODUCT((AD183=$AD$7:$AD$511)*(AH183=$AH$7:$AH$511)*(AS183=$AS$7:$AS$511)*(AT183=$AT$7:$AT$511)*(ROW($AD$7:$AD$511)&lt;&gt;ROW(AD183))*((R183=0)*($R$7:$R$511&gt;0)+(R183&gt;0)*($R$7:$R$511=0)))&gt;0,"SALONES UNIDOS",IF(SUMPRODUCT((AD183=$AD$7:$AD$511)*(AH183=$AH$7:$AH$511)*((AS183&lt;$AT$7:$AT$511)*(AT183&gt;$AS$7:$AS$511))*(ROW($AD$7:$AD$511)&lt;&gt;ROW(AD183)))&gt;0,"Cruzado","Sin cruce")))</f>
        <v/>
      </c>
      <c r="AW183" s="104" t="str">
        <f t="shared" si="64"/>
        <v>EN7FILIALB</v>
      </c>
      <c r="AX183" s="104" t="str" cm="1">
        <f t="array" ref="AX183">IF(AW183="","",IF(SUMPRODUCT((AW183=$AW$7:$AW$2042)*(AH183=$AH$7:$AH$2042)*(AN183=$AN$7:$AN$2042)*(AO183=$AO$7:$AO$2042)*(ROW($AW$7:$AW$2042)&lt;&gt;ROW(AW183))*((R183=0)*($R$7:$R$2042&gt;0)+(R183&gt;0)*($R$7:$R$2042=0)))&gt;0,"SALONES UNIDOS",IF(SUMPRODUCT((AW183=$AW$7:$AW$2042)*(AH183=$AH$7:$AH$2042)*((AN183&lt;$AO$7:$AO$2042)*(AO183&gt;$AN$7:$AN$2042))*(ROW($AW$7:$AW$2042)&lt;&gt;ROW(AW183)))&gt;0,"Cruzado","Sin cruce")))</f>
        <v>Sin cruce</v>
      </c>
    </row>
    <row r="184" spans="2:50" s="6" customFormat="1" ht="19.8" hidden="1" customHeight="1" x14ac:dyDescent="0.25">
      <c r="B184" s="494" t="s">
        <v>314</v>
      </c>
      <c r="C184" s="369" t="s">
        <v>968</v>
      </c>
      <c r="D184" s="369">
        <v>20261</v>
      </c>
      <c r="E184" s="373" t="s">
        <v>276</v>
      </c>
      <c r="F184" s="370" t="s">
        <v>291</v>
      </c>
      <c r="G184" s="373" t="s">
        <v>285</v>
      </c>
      <c r="H184" s="373">
        <v>7</v>
      </c>
      <c r="I184" s="373" t="s">
        <v>281</v>
      </c>
      <c r="J184" s="373" t="s">
        <v>281</v>
      </c>
      <c r="K184" s="194" t="s">
        <v>640</v>
      </c>
      <c r="L184" s="364" t="s">
        <v>641</v>
      </c>
      <c r="M184" s="364" t="s">
        <v>317</v>
      </c>
      <c r="N184" s="364" t="s">
        <v>318</v>
      </c>
      <c r="O184" s="373" t="s">
        <v>315</v>
      </c>
      <c r="P184" s="364">
        <v>2</v>
      </c>
      <c r="Q184" s="364">
        <v>0</v>
      </c>
      <c r="R184" s="369">
        <v>2</v>
      </c>
      <c r="S184" s="364">
        <v>2</v>
      </c>
      <c r="T184" s="8"/>
      <c r="U184" s="374">
        <v>35</v>
      </c>
      <c r="V184" s="370">
        <v>42825709</v>
      </c>
      <c r="W184" s="373" t="s">
        <v>36</v>
      </c>
      <c r="X184" s="364" t="s">
        <v>315</v>
      </c>
      <c r="Y184" s="364"/>
      <c r="Z184" s="364"/>
      <c r="AA184" s="364"/>
      <c r="AB184" s="364" t="s">
        <v>642</v>
      </c>
      <c r="AC184" s="364"/>
      <c r="AD184" s="369"/>
      <c r="AE184" s="370"/>
      <c r="AF184" s="370"/>
      <c r="AG184" s="370" t="s">
        <v>559</v>
      </c>
      <c r="AH184" s="364">
        <v>5</v>
      </c>
      <c r="AI184" s="364">
        <v>11</v>
      </c>
      <c r="AJ184" s="364">
        <v>50</v>
      </c>
      <c r="AK184" s="364">
        <v>13</v>
      </c>
      <c r="AL184" s="364">
        <v>30</v>
      </c>
      <c r="AM184" s="22">
        <f t="shared" si="63"/>
        <v>2</v>
      </c>
      <c r="AN184" s="104">
        <f t="shared" si="65"/>
        <v>0.49305555555555552</v>
      </c>
      <c r="AO184" s="104">
        <f t="shared" si="66"/>
        <v>0.5625</v>
      </c>
      <c r="AP184" s="22" t="str" cm="1">
        <f t="array" ref="AP184">IF(W184="","",IF(SUMPRODUCT((W184=$W$7:$W$2042)*(AH184=$AH$7:$AH$2042)*(AN184=$AN$7:$AN$2042)*(AO184=$AO$7:$AO$2042)*(ROW($W$7:$W$2042)&lt;&gt;ROW(W184))*((R184=0)*($R$7:$R$2042&gt;0)+(R184&gt;0)*($R$7:$R$2042=0)))&gt;0,"SALONES UNIDOS",IF(SUMPRODUCT((W184=$W$7:$W$2042)*(AH184=$AH$7:$AH$2042)*((AN184&lt;$AO$7:$AO$2042)*(AO184&gt;$AN$7:$AN$2042))*(ROW($W$7:$W$2042)&lt;&gt;ROW(W184)))&gt;0,"Cruzado","Sin cruce")))</f>
        <v>Sin cruce</v>
      </c>
      <c r="AQ184" s="104">
        <f>AN184</f>
        <v>0.49305555555555552</v>
      </c>
      <c r="AR184" s="104">
        <f>AO184</f>
        <v>0.5625</v>
      </c>
      <c r="AS184" s="22"/>
      <c r="AT184" s="22"/>
      <c r="AU184" s="358" t="str" cm="1">
        <f t="array" ref="AU184">IF(AB184="","",IF(SUMPRODUCT((AB184=$AB$7:$AB$511)*(AH184=$AH$7:$AH$511)*(AQ184=$AQ$7:$AQ$511)*(AR184=$AR$7:$AR$511)*(ROW($AB$7:$AB$511)&lt;&gt;ROW(AB184))*((R184=0)*($R$7:$R$511&gt;0)+(R184&gt;0)*($R$7:$R$511=0)))&gt;0,"SALONES UNIDOS",IF(SUMPRODUCT((AB184=$AB$7:$AB$511)*(AH184=$AH$7:$AH$511)*((AQ184&lt;$AR$7:$AR$511)*(AR184&gt;$AQ$7:$AQ$511))*(ROW($AB$7:$AB$511)&lt;&gt;ROW(AB184)))&gt;0,"Cruzado","Sin cruce")))</f>
        <v>Sin cruce</v>
      </c>
      <c r="AV184" s="358" t="str" cm="1">
        <f t="array" ref="AV184">IF(AD184="","",IF(SUMPRODUCT((AD184=$AD$7:$AD$511)*(AH184=$AH$7:$AH$511)*(AS184=$AS$7:$AS$511)*(AT184=$AT$7:$AT$511)*(ROW($AD$7:$AD$511)&lt;&gt;ROW(AD184))*((R184=0)*($R$7:$R$511&gt;0)+(R184&gt;0)*($R$7:$R$511=0)))&gt;0,"SALONES UNIDOS",IF(SUMPRODUCT((AD184=$AD$7:$AD$511)*(AH184=$AH$7:$AH$511)*((AS184&lt;$AT$7:$AT$511)*(AT184&gt;$AS$7:$AS$511))*(ROW($AD$7:$AD$511)&lt;&gt;ROW(AD184)))&gt;0,"Cruzado","Sin cruce")))</f>
        <v/>
      </c>
      <c r="AW184" s="104" t="str">
        <f t="shared" si="64"/>
        <v>EN7FILIALB</v>
      </c>
      <c r="AX184" s="104" t="str" cm="1">
        <f t="array" ref="AX184">IF(AW184="","",IF(SUMPRODUCT((AW184=$AW$7:$AW$2042)*(AH184=$AH$7:$AH$2042)*(AN184=$AN$7:$AN$2042)*(AO184=$AO$7:$AO$2042)*(ROW($AW$7:$AW$2042)&lt;&gt;ROW(AW184))*((R184=0)*($R$7:$R$2042&gt;0)+(R184&gt;0)*($R$7:$R$2042=0)))&gt;0,"SALONES UNIDOS",IF(SUMPRODUCT((AW184=$AW$7:$AW$2042)*(AH184=$AH$7:$AH$2042)*((AN184&lt;$AO$7:$AO$2042)*(AO184&gt;$AN$7:$AN$2042))*(ROW($AW$7:$AW$2042)&lt;&gt;ROW(AW184)))&gt;0,"Cruzado","Sin cruce")))</f>
        <v>Sin cruce</v>
      </c>
    </row>
    <row r="185" spans="2:50" s="6" customFormat="1" ht="19.8" hidden="1" customHeight="1" x14ac:dyDescent="0.25">
      <c r="B185" s="494" t="s">
        <v>314</v>
      </c>
      <c r="C185" s="369" t="s">
        <v>968</v>
      </c>
      <c r="D185" s="369">
        <v>20261</v>
      </c>
      <c r="E185" s="373" t="s">
        <v>276</v>
      </c>
      <c r="F185" s="370" t="s">
        <v>291</v>
      </c>
      <c r="G185" s="373" t="s">
        <v>285</v>
      </c>
      <c r="H185" s="373">
        <v>7</v>
      </c>
      <c r="I185" s="373" t="s">
        <v>281</v>
      </c>
      <c r="J185" s="373" t="s">
        <v>281</v>
      </c>
      <c r="K185" s="194" t="s">
        <v>322</v>
      </c>
      <c r="L185" s="364" t="s">
        <v>323</v>
      </c>
      <c r="M185" s="364" t="s">
        <v>324</v>
      </c>
      <c r="N185" s="364" t="s">
        <v>318</v>
      </c>
      <c r="O185" s="373" t="s">
        <v>321</v>
      </c>
      <c r="P185" s="364">
        <v>3</v>
      </c>
      <c r="Q185" s="364">
        <v>2</v>
      </c>
      <c r="R185" s="369">
        <v>5</v>
      </c>
      <c r="S185" s="364">
        <v>4</v>
      </c>
      <c r="T185" s="8"/>
      <c r="U185" s="374">
        <v>20</v>
      </c>
      <c r="V185" s="370">
        <v>21462854</v>
      </c>
      <c r="W185" s="373" t="s">
        <v>29</v>
      </c>
      <c r="X185" s="364" t="s">
        <v>321</v>
      </c>
      <c r="Y185" s="364"/>
      <c r="Z185" s="364"/>
      <c r="AA185" s="364"/>
      <c r="AB185" s="370"/>
      <c r="AC185" s="364"/>
      <c r="AD185" s="369"/>
      <c r="AE185" s="370"/>
      <c r="AF185" s="370"/>
      <c r="AG185" s="364" t="s">
        <v>319</v>
      </c>
      <c r="AH185" s="364">
        <v>5</v>
      </c>
      <c r="AI185" s="364">
        <v>19</v>
      </c>
      <c r="AJ185" s="364">
        <v>20</v>
      </c>
      <c r="AK185" s="364">
        <v>23</v>
      </c>
      <c r="AL185" s="364">
        <v>30</v>
      </c>
      <c r="AM185" s="22">
        <f t="shared" si="63"/>
        <v>5</v>
      </c>
      <c r="AN185" s="104">
        <f t="shared" si="65"/>
        <v>0.80555555555555547</v>
      </c>
      <c r="AO185" s="104">
        <f t="shared" si="66"/>
        <v>0.97916666666666674</v>
      </c>
      <c r="AP185" s="22" t="str" cm="1">
        <f t="array" ref="AP185">IF(W185="","",IF(SUMPRODUCT((W185=$W$7:$W$2042)*(AH185=$AH$7:$AH$2042)*(AN185=$AN$7:$AN$2042)*(AO185=$AO$7:$AO$2042)*(ROW($W$7:$W$2042)&lt;&gt;ROW(W185))*((R185=0)*($R$7:$R$2042&gt;0)+(R185&gt;0)*($R$7:$R$2042=0)))&gt;0,"SALONES UNIDOS",IF(SUMPRODUCT((W185=$W$7:$W$2042)*(AH185=$AH$7:$AH$2042)*((AN185&lt;$AO$7:$AO$2042)*(AO185&gt;$AN$7:$AN$2042))*(ROW($W$7:$W$2042)&lt;&gt;ROW(W185)))&gt;0,"Cruzado","Sin cruce")))</f>
        <v>Sin cruce</v>
      </c>
      <c r="AQ185" s="104"/>
      <c r="AR185" s="104"/>
      <c r="AS185" s="22"/>
      <c r="AT185" s="22"/>
      <c r="AU185" s="358" t="str" cm="1">
        <f t="array" ref="AU185">IF(AB185="","",IF(SUMPRODUCT((AB185=$AB$7:$AB$511)*(AH185=$AH$7:$AH$511)*(AQ185=$AQ$7:$AQ$511)*(AR185=$AR$7:$AR$511)*(ROW($AB$7:$AB$511)&lt;&gt;ROW(AB185))*((R185=0)*($R$7:$R$511&gt;0)+(R185&gt;0)*($R$7:$R$511=0)))&gt;0,"SALONES UNIDOS",IF(SUMPRODUCT((AB185=$AB$7:$AB$511)*(AH185=$AH$7:$AH$511)*((AQ185&lt;$AR$7:$AR$511)*(AR185&gt;$AQ$7:$AQ$511))*(ROW($AB$7:$AB$511)&lt;&gt;ROW(AB185)))&gt;0,"Cruzado","Sin cruce")))</f>
        <v/>
      </c>
      <c r="AV185" s="358" t="str" cm="1">
        <f t="array" ref="AV185">IF(AD185="","",IF(SUMPRODUCT((AD185=$AD$7:$AD$511)*(AH185=$AH$7:$AH$511)*(AS185=$AS$7:$AS$511)*(AT185=$AT$7:$AT$511)*(ROW($AD$7:$AD$511)&lt;&gt;ROW(AD185))*((R185=0)*($R$7:$R$511&gt;0)+(R185&gt;0)*($R$7:$R$511=0)))&gt;0,"SALONES UNIDOS",IF(SUMPRODUCT((AD185=$AD$7:$AD$511)*(AH185=$AH$7:$AH$511)*((AS185&lt;$AT$7:$AT$511)*(AT185&gt;$AS$7:$AS$511))*(ROW($AD$7:$AD$511)&lt;&gt;ROW(AD185)))&gt;0,"Cruzado","Sin cruce")))</f>
        <v/>
      </c>
      <c r="AW185" s="104" t="str">
        <f t="shared" si="64"/>
        <v>EN7FILIALB</v>
      </c>
      <c r="AX185" s="104" t="str" cm="1">
        <f t="array" ref="AX185">IF(AW185="","",IF(SUMPRODUCT((AW185=$AW$7:$AW$2042)*(AH185=$AH$7:$AH$2042)*(AN185=$AN$7:$AN$2042)*(AO185=$AO$7:$AO$2042)*(ROW($AW$7:$AW$2042)&lt;&gt;ROW(AW185))*((R185=0)*($R$7:$R$2042&gt;0)+(R185&gt;0)*($R$7:$R$2042=0)))&gt;0,"SALONES UNIDOS",IF(SUMPRODUCT((AW185=$AW$7:$AW$2042)*(AH185=$AH$7:$AH$2042)*((AN185&lt;$AO$7:$AO$2042)*(AO185&gt;$AN$7:$AN$2042))*(ROW($AW$7:$AW$2042)&lt;&gt;ROW(AW185)))&gt;0,"Cruzado","Sin cruce")))</f>
        <v>Sin cruce</v>
      </c>
    </row>
    <row r="186" spans="2:50" s="6" customFormat="1" ht="19.8" hidden="1" customHeight="1" x14ac:dyDescent="0.25">
      <c r="B186" s="494" t="s">
        <v>314</v>
      </c>
      <c r="C186" s="369" t="s">
        <v>968</v>
      </c>
      <c r="D186" s="369">
        <v>20261</v>
      </c>
      <c r="E186" s="373" t="s">
        <v>276</v>
      </c>
      <c r="F186" s="370" t="s">
        <v>291</v>
      </c>
      <c r="G186" s="373" t="s">
        <v>285</v>
      </c>
      <c r="H186" s="373">
        <v>7</v>
      </c>
      <c r="I186" s="373" t="s">
        <v>283</v>
      </c>
      <c r="J186" s="373" t="s">
        <v>283</v>
      </c>
      <c r="K186" s="194" t="s">
        <v>630</v>
      </c>
      <c r="L186" s="364" t="s">
        <v>631</v>
      </c>
      <c r="M186" s="364" t="s">
        <v>317</v>
      </c>
      <c r="N186" s="364" t="s">
        <v>621</v>
      </c>
      <c r="O186" s="373" t="s">
        <v>321</v>
      </c>
      <c r="P186" s="364">
        <v>2</v>
      </c>
      <c r="Q186" s="364">
        <v>0</v>
      </c>
      <c r="R186" s="369">
        <v>2</v>
      </c>
      <c r="S186" s="364">
        <v>2</v>
      </c>
      <c r="T186" s="8"/>
      <c r="U186" s="374">
        <v>50</v>
      </c>
      <c r="V186" s="370">
        <v>41622614</v>
      </c>
      <c r="W186" s="373" t="s">
        <v>235</v>
      </c>
      <c r="X186" s="364" t="s">
        <v>321</v>
      </c>
      <c r="Y186" s="364"/>
      <c r="Z186" s="364"/>
      <c r="AA186" s="364"/>
      <c r="AB186" s="370"/>
      <c r="AC186" s="364"/>
      <c r="AD186" s="369"/>
      <c r="AE186" s="370"/>
      <c r="AF186" s="370"/>
      <c r="AG186" s="364" t="s">
        <v>559</v>
      </c>
      <c r="AH186" s="364">
        <v>7</v>
      </c>
      <c r="AI186" s="364">
        <v>21</v>
      </c>
      <c r="AJ186" s="364">
        <v>0</v>
      </c>
      <c r="AK186" s="364">
        <v>22</v>
      </c>
      <c r="AL186" s="364">
        <v>40</v>
      </c>
      <c r="AM186" s="22">
        <f t="shared" si="63"/>
        <v>2</v>
      </c>
      <c r="AN186" s="104">
        <f t="shared" si="65"/>
        <v>0.875</v>
      </c>
      <c r="AO186" s="104">
        <f t="shared" si="66"/>
        <v>0.94444444444444442</v>
      </c>
      <c r="AP186" s="22" t="str" cm="1">
        <f t="array" ref="AP186">IF(W186="","",IF(SUMPRODUCT((W186=$W$7:$W$2042)*(AH186=$AH$7:$AH$2042)*(AN186=$AN$7:$AN$2042)*(AO186=$AO$7:$AO$2042)*(ROW($W$7:$W$2042)&lt;&gt;ROW(W186))*((R186=0)*($R$7:$R$2042&gt;0)+(R186&gt;0)*($R$7:$R$2042=0)))&gt;0,"SALONES UNIDOS",IF(SUMPRODUCT((W186=$W$7:$W$2042)*(AH186=$AH$7:$AH$2042)*((AN186&lt;$AO$7:$AO$2042)*(AO186&gt;$AN$7:$AN$2042))*(ROW($W$7:$W$2042)&lt;&gt;ROW(W186)))&gt;0,"Cruzado","Sin cruce")))</f>
        <v>Sin cruce</v>
      </c>
      <c r="AQ186" s="104"/>
      <c r="AR186" s="104"/>
      <c r="AS186" s="22"/>
      <c r="AT186" s="22"/>
      <c r="AU186" s="358" t="str" cm="1">
        <f t="array" ref="AU186">IF(AB186="","",IF(SUMPRODUCT((AB186=$AB$7:$AB$511)*(AH186=$AH$7:$AH$511)*(AQ186=$AQ$7:$AQ$511)*(AR186=$AR$7:$AR$511)*(ROW($AB$7:$AB$511)&lt;&gt;ROW(AB186))*((R186=0)*($R$7:$R$511&gt;0)+(R186&gt;0)*($R$7:$R$511=0)))&gt;0,"SALONES UNIDOS",IF(SUMPRODUCT((AB186=$AB$7:$AB$511)*(AH186=$AH$7:$AH$511)*((AQ186&lt;$AR$7:$AR$511)*(AR186&gt;$AQ$7:$AQ$511))*(ROW($AB$7:$AB$511)&lt;&gt;ROW(AB186)))&gt;0,"Cruzado","Sin cruce")))</f>
        <v/>
      </c>
      <c r="AV186" s="358" t="str" cm="1">
        <f t="array" ref="AV186">IF(AD186="","",IF(SUMPRODUCT((AD186=$AD$7:$AD$511)*(AH186=$AH$7:$AH$511)*(AS186=$AS$7:$AS$511)*(AT186=$AT$7:$AT$511)*(ROW($AD$7:$AD$511)&lt;&gt;ROW(AD186))*((R186=0)*($R$7:$R$511&gt;0)+(R186&gt;0)*($R$7:$R$511=0)))&gt;0,"SALONES UNIDOS",IF(SUMPRODUCT((AD186=$AD$7:$AD$511)*(AH186=$AH$7:$AH$511)*((AS186&lt;$AT$7:$AT$511)*(AT186&gt;$AS$7:$AS$511))*(ROW($AD$7:$AD$511)&lt;&gt;ROW(AD186)))&gt;0,"Cruzado","Sin cruce")))</f>
        <v/>
      </c>
      <c r="AW186" s="104" t="str">
        <f t="shared" si="64"/>
        <v>EN7FILIALC</v>
      </c>
      <c r="AX186" s="104" t="str" cm="1">
        <f t="array" ref="AX186">IF(AW186="","",IF(SUMPRODUCT((AW186=$AW$7:$AW$2042)*(AH186=$AH$7:$AH$2042)*(AN186=$AN$7:$AN$2042)*(AO186=$AO$7:$AO$2042)*(ROW($AW$7:$AW$2042)&lt;&gt;ROW(AW186))*((R186=0)*($R$7:$R$2042&gt;0)+(R186&gt;0)*($R$7:$R$2042=0)))&gt;0,"SALONES UNIDOS",IF(SUMPRODUCT((AW186=$AW$7:$AW$2042)*(AH186=$AH$7:$AH$2042)*((AN186&lt;$AO$7:$AO$2042)*(AO186&gt;$AN$7:$AN$2042))*(ROW($AW$7:$AW$2042)&lt;&gt;ROW(AW186)))&gt;0,"Cruzado","Sin cruce")))</f>
        <v>Sin cruce</v>
      </c>
    </row>
    <row r="187" spans="2:50" s="6" customFormat="1" ht="19.8" hidden="1" customHeight="1" x14ac:dyDescent="0.25">
      <c r="B187" s="494" t="s">
        <v>314</v>
      </c>
      <c r="C187" s="369" t="s">
        <v>968</v>
      </c>
      <c r="D187" s="369">
        <v>20261</v>
      </c>
      <c r="E187" s="373" t="s">
        <v>276</v>
      </c>
      <c r="F187" s="370" t="s">
        <v>291</v>
      </c>
      <c r="G187" s="373" t="s">
        <v>285</v>
      </c>
      <c r="H187" s="373">
        <v>7</v>
      </c>
      <c r="I187" s="373" t="s">
        <v>283</v>
      </c>
      <c r="J187" s="373" t="s">
        <v>283</v>
      </c>
      <c r="K187" s="194" t="s">
        <v>632</v>
      </c>
      <c r="L187" s="364" t="s">
        <v>643</v>
      </c>
      <c r="M187" s="364" t="s">
        <v>317</v>
      </c>
      <c r="N187" s="364" t="s">
        <v>318</v>
      </c>
      <c r="O187" s="373" t="s">
        <v>315</v>
      </c>
      <c r="P187" s="364">
        <v>3</v>
      </c>
      <c r="Q187" s="364">
        <v>4</v>
      </c>
      <c r="R187" s="369">
        <v>7</v>
      </c>
      <c r="S187" s="364">
        <v>5</v>
      </c>
      <c r="T187" s="8"/>
      <c r="U187" s="374">
        <v>35</v>
      </c>
      <c r="V187" s="370">
        <v>21427721</v>
      </c>
      <c r="W187" s="373" t="s">
        <v>18</v>
      </c>
      <c r="X187" s="364" t="s">
        <v>315</v>
      </c>
      <c r="Y187" s="364"/>
      <c r="Z187" s="364"/>
      <c r="AA187" s="364"/>
      <c r="AB187" s="364" t="s">
        <v>629</v>
      </c>
      <c r="AC187" s="364"/>
      <c r="AD187" s="369"/>
      <c r="AE187" s="370"/>
      <c r="AF187" s="370"/>
      <c r="AG187" s="370" t="s">
        <v>319</v>
      </c>
      <c r="AH187" s="364">
        <v>1</v>
      </c>
      <c r="AI187" s="364">
        <v>14</v>
      </c>
      <c r="AJ187" s="364">
        <v>20</v>
      </c>
      <c r="AK187" s="364">
        <v>20</v>
      </c>
      <c r="AL187" s="364">
        <v>10</v>
      </c>
      <c r="AM187" s="22">
        <f t="shared" si="63"/>
        <v>7</v>
      </c>
      <c r="AN187" s="104">
        <f t="shared" si="65"/>
        <v>0.59722222222222221</v>
      </c>
      <c r="AO187" s="104">
        <f t="shared" si="66"/>
        <v>0.84027777777777779</v>
      </c>
      <c r="AP187" s="22" t="str" cm="1">
        <f t="array" ref="AP187">IF(W187="","",IF(SUMPRODUCT((W187=$W$7:$W$2042)*(AH187=$AH$7:$AH$2042)*(AN187=$AN$7:$AN$2042)*(AO187=$AO$7:$AO$2042)*(ROW($W$7:$W$2042)&lt;&gt;ROW(W187))*((R187=0)*($R$7:$R$2042&gt;0)+(R187&gt;0)*($R$7:$R$2042=0)))&gt;0,"SALONES UNIDOS",IF(SUMPRODUCT((W187=$W$7:$W$2042)*(AH187=$AH$7:$AH$2042)*((AN187&lt;$AO$7:$AO$2042)*(AO187&gt;$AN$7:$AN$2042))*(ROW($W$7:$W$2042)&lt;&gt;ROW(W187)))&gt;0,"Cruzado","Sin cruce")))</f>
        <v>Sin cruce</v>
      </c>
      <c r="AQ187" s="104">
        <f t="shared" ref="AQ187:AR188" si="79">AN187</f>
        <v>0.59722222222222221</v>
      </c>
      <c r="AR187" s="104">
        <f t="shared" si="79"/>
        <v>0.84027777777777779</v>
      </c>
      <c r="AS187" s="22"/>
      <c r="AT187" s="22"/>
      <c r="AU187" s="358" t="str" cm="1">
        <f t="array" ref="AU187">IF(AB187="","",IF(SUMPRODUCT((AB187=$AB$7:$AB$511)*(AH187=$AH$7:$AH$511)*(AQ187=$AQ$7:$AQ$511)*(AR187=$AR$7:$AR$511)*(ROW($AB$7:$AB$511)&lt;&gt;ROW(AB187))*((R187=0)*($R$7:$R$511&gt;0)+(R187&gt;0)*($R$7:$R$511=0)))&gt;0,"SALONES UNIDOS",IF(SUMPRODUCT((AB187=$AB$7:$AB$511)*(AH187=$AH$7:$AH$511)*((AQ187&lt;$AR$7:$AR$511)*(AR187&gt;$AQ$7:$AQ$511))*(ROW($AB$7:$AB$511)&lt;&gt;ROW(AB187)))&gt;0,"Cruzado","Sin cruce")))</f>
        <v>Sin cruce</v>
      </c>
      <c r="AV187" s="358" t="str" cm="1">
        <f t="array" ref="AV187">IF(AD187="","",IF(SUMPRODUCT((AD187=$AD$7:$AD$511)*(AH187=$AH$7:$AH$511)*(AS187=$AS$7:$AS$511)*(AT187=$AT$7:$AT$511)*(ROW($AD$7:$AD$511)&lt;&gt;ROW(AD187))*((R187=0)*($R$7:$R$511&gt;0)+(R187&gt;0)*($R$7:$R$511=0)))&gt;0,"SALONES UNIDOS",IF(SUMPRODUCT((AD187=$AD$7:$AD$511)*(AH187=$AH$7:$AH$511)*((AS187&lt;$AT$7:$AT$511)*(AT187&gt;$AS$7:$AS$511))*(ROW($AD$7:$AD$511)&lt;&gt;ROW(AD187)))&gt;0,"Cruzado","Sin cruce")))</f>
        <v/>
      </c>
      <c r="AW187" s="104" t="str">
        <f t="shared" si="64"/>
        <v>EN7FILIALC</v>
      </c>
      <c r="AX187" s="104" t="str" cm="1">
        <f t="array" ref="AX187">IF(AW187="","",IF(SUMPRODUCT((AW187=$AW$7:$AW$2042)*(AH187=$AH$7:$AH$2042)*(AN187=$AN$7:$AN$2042)*(AO187=$AO$7:$AO$2042)*(ROW($AW$7:$AW$2042)&lt;&gt;ROW(AW187))*((R187=0)*($R$7:$R$2042&gt;0)+(R187&gt;0)*($R$7:$R$2042=0)))&gt;0,"SALONES UNIDOS",IF(SUMPRODUCT((AW187=$AW$7:$AW$2042)*(AH187=$AH$7:$AH$2042)*((AN187&lt;$AO$7:$AO$2042)*(AO187&gt;$AN$7:$AN$2042))*(ROW($AW$7:$AW$2042)&lt;&gt;ROW(AW187)))&gt;0,"Cruzado","Sin cruce")))</f>
        <v>Sin cruce</v>
      </c>
    </row>
    <row r="188" spans="2:50" s="6" customFormat="1" ht="19.8" hidden="1" customHeight="1" x14ac:dyDescent="0.25">
      <c r="B188" s="494" t="s">
        <v>314</v>
      </c>
      <c r="C188" s="369" t="s">
        <v>968</v>
      </c>
      <c r="D188" s="369">
        <v>20261</v>
      </c>
      <c r="E188" s="373" t="s">
        <v>276</v>
      </c>
      <c r="F188" s="370" t="s">
        <v>291</v>
      </c>
      <c r="G188" s="373" t="s">
        <v>285</v>
      </c>
      <c r="H188" s="373">
        <v>7</v>
      </c>
      <c r="I188" s="373" t="s">
        <v>283</v>
      </c>
      <c r="J188" s="373" t="s">
        <v>283</v>
      </c>
      <c r="K188" s="194" t="s">
        <v>635</v>
      </c>
      <c r="L188" s="364" t="s">
        <v>636</v>
      </c>
      <c r="M188" s="364" t="s">
        <v>317</v>
      </c>
      <c r="N188" s="364" t="s">
        <v>318</v>
      </c>
      <c r="O188" s="373" t="s">
        <v>315</v>
      </c>
      <c r="P188" s="364">
        <v>2</v>
      </c>
      <c r="Q188" s="364">
        <v>0</v>
      </c>
      <c r="R188" s="369">
        <v>2</v>
      </c>
      <c r="S188" s="364">
        <v>6</v>
      </c>
      <c r="T188" s="8"/>
      <c r="U188" s="374">
        <v>35</v>
      </c>
      <c r="V188" s="370">
        <v>42684701</v>
      </c>
      <c r="W188" s="373" t="s">
        <v>87</v>
      </c>
      <c r="X188" s="364" t="s">
        <v>315</v>
      </c>
      <c r="Y188" s="364"/>
      <c r="Z188" s="364"/>
      <c r="AA188" s="364"/>
      <c r="AB188" s="364" t="s">
        <v>629</v>
      </c>
      <c r="AC188" s="364"/>
      <c r="AD188" s="369"/>
      <c r="AE188" s="370"/>
      <c r="AF188" s="370"/>
      <c r="AG188" s="370" t="s">
        <v>559</v>
      </c>
      <c r="AH188" s="364">
        <v>4</v>
      </c>
      <c r="AI188" s="364">
        <v>7</v>
      </c>
      <c r="AJ188" s="364">
        <v>40</v>
      </c>
      <c r="AK188" s="364">
        <v>9</v>
      </c>
      <c r="AL188" s="364">
        <v>20</v>
      </c>
      <c r="AM188" s="22">
        <f t="shared" si="63"/>
        <v>2</v>
      </c>
      <c r="AN188" s="104">
        <f t="shared" si="65"/>
        <v>0.31944444444444448</v>
      </c>
      <c r="AO188" s="104">
        <f t="shared" si="66"/>
        <v>0.3888888888888889</v>
      </c>
      <c r="AP188" s="22" t="str" cm="1">
        <f t="array" ref="AP188">IF(W188="","",IF(SUMPRODUCT((W188=$W$7:$W$2042)*(AH188=$AH$7:$AH$2042)*(AN188=$AN$7:$AN$2042)*(AO188=$AO$7:$AO$2042)*(ROW($W$7:$W$2042)&lt;&gt;ROW(W188))*((R188=0)*($R$7:$R$2042&gt;0)+(R188&gt;0)*($R$7:$R$2042=0)))&gt;0,"SALONES UNIDOS",IF(SUMPRODUCT((W188=$W$7:$W$2042)*(AH188=$AH$7:$AH$2042)*((AN188&lt;$AO$7:$AO$2042)*(AO188&gt;$AN$7:$AN$2042))*(ROW($W$7:$W$2042)&lt;&gt;ROW(W188)))&gt;0,"Cruzado","Sin cruce")))</f>
        <v>Sin cruce</v>
      </c>
      <c r="AQ188" s="104">
        <f t="shared" si="79"/>
        <v>0.31944444444444448</v>
      </c>
      <c r="AR188" s="104">
        <f t="shared" si="79"/>
        <v>0.3888888888888889</v>
      </c>
      <c r="AS188" s="22"/>
      <c r="AT188" s="22"/>
      <c r="AU188" s="358" t="str" cm="1">
        <f t="array" ref="AU188">IF(AB188="","",IF(SUMPRODUCT((AB188=$AB$7:$AB$511)*(AH188=$AH$7:$AH$511)*(AQ188=$AQ$7:$AQ$511)*(AR188=$AR$7:$AR$511)*(ROW($AB$7:$AB$511)&lt;&gt;ROW(AB188))*((R188=0)*($R$7:$R$511&gt;0)+(R188&gt;0)*($R$7:$R$511=0)))&gt;0,"SALONES UNIDOS",IF(SUMPRODUCT((AB188=$AB$7:$AB$511)*(AH188=$AH$7:$AH$511)*((AQ188&lt;$AR$7:$AR$511)*(AR188&gt;$AQ$7:$AQ$511))*(ROW($AB$7:$AB$511)&lt;&gt;ROW(AB188)))&gt;0,"Cruzado","Sin cruce")))</f>
        <v>Sin cruce</v>
      </c>
      <c r="AV188" s="358" t="str" cm="1">
        <f t="array" ref="AV188">IF(AD188="","",IF(SUMPRODUCT((AD188=$AD$7:$AD$511)*(AH188=$AH$7:$AH$511)*(AS188=$AS$7:$AS$511)*(AT188=$AT$7:$AT$511)*(ROW($AD$7:$AD$511)&lt;&gt;ROW(AD188))*((R188=0)*($R$7:$R$511&gt;0)+(R188&gt;0)*($R$7:$R$511=0)))&gt;0,"SALONES UNIDOS",IF(SUMPRODUCT((AD188=$AD$7:$AD$511)*(AH188=$AH$7:$AH$511)*((AS188&lt;$AT$7:$AT$511)*(AT188&gt;$AS$7:$AS$511))*(ROW($AD$7:$AD$511)&lt;&gt;ROW(AD188)))&gt;0,"Cruzado","Sin cruce")))</f>
        <v/>
      </c>
      <c r="AW188" s="104" t="str">
        <f t="shared" si="64"/>
        <v>EN7FILIALC</v>
      </c>
      <c r="AX188" s="104" t="str" cm="1">
        <f t="array" ref="AX188">IF(AW188="","",IF(SUMPRODUCT((AW188=$AW$7:$AW$2042)*(AH188=$AH$7:$AH$2042)*(AN188=$AN$7:$AN$2042)*(AO188=$AO$7:$AO$2042)*(ROW($AW$7:$AW$2042)&lt;&gt;ROW(AW188))*((R188=0)*($R$7:$R$2042&gt;0)+(R188&gt;0)*($R$7:$R$2042=0)))&gt;0,"SALONES UNIDOS",IF(SUMPRODUCT((AW188=$AW$7:$AW$2042)*(AH188=$AH$7:$AH$2042)*((AN188&lt;$AO$7:$AO$2042)*(AO188&gt;$AN$7:$AN$2042))*(ROW($AW$7:$AW$2042)&lt;&gt;ROW(AW188)))&gt;0,"Cruzado","Sin cruce")))</f>
        <v>Sin cruce</v>
      </c>
    </row>
    <row r="189" spans="2:50" s="6" customFormat="1" ht="19.8" hidden="1" customHeight="1" x14ac:dyDescent="0.25">
      <c r="B189" s="494" t="s">
        <v>314</v>
      </c>
      <c r="C189" s="369" t="s">
        <v>968</v>
      </c>
      <c r="D189" s="369">
        <v>20261</v>
      </c>
      <c r="E189" s="373" t="s">
        <v>276</v>
      </c>
      <c r="F189" s="370" t="s">
        <v>291</v>
      </c>
      <c r="G189" s="373" t="s">
        <v>285</v>
      </c>
      <c r="H189" s="373">
        <v>7</v>
      </c>
      <c r="I189" s="373" t="s">
        <v>572</v>
      </c>
      <c r="J189" s="373" t="s">
        <v>283</v>
      </c>
      <c r="K189" s="194" t="s">
        <v>635</v>
      </c>
      <c r="L189" s="364" t="s">
        <v>636</v>
      </c>
      <c r="M189" s="364" t="s">
        <v>317</v>
      </c>
      <c r="N189" s="364" t="s">
        <v>318</v>
      </c>
      <c r="O189" s="373" t="s">
        <v>315</v>
      </c>
      <c r="P189" s="364">
        <v>0</v>
      </c>
      <c r="Q189" s="364">
        <v>2</v>
      </c>
      <c r="R189" s="369">
        <v>2</v>
      </c>
      <c r="S189" s="364">
        <v>6</v>
      </c>
      <c r="T189" s="8"/>
      <c r="U189" s="374">
        <v>17</v>
      </c>
      <c r="V189" s="370">
        <v>42684701</v>
      </c>
      <c r="W189" s="373" t="s">
        <v>87</v>
      </c>
      <c r="X189" s="364" t="s">
        <v>315</v>
      </c>
      <c r="Y189" s="364"/>
      <c r="Z189" s="364"/>
      <c r="AA189" s="364"/>
      <c r="AB189" s="370"/>
      <c r="AC189" s="364"/>
      <c r="AD189" s="364" t="s">
        <v>637</v>
      </c>
      <c r="AE189" s="370"/>
      <c r="AF189" s="370"/>
      <c r="AG189" s="370" t="s">
        <v>301</v>
      </c>
      <c r="AH189" s="364">
        <v>4</v>
      </c>
      <c r="AI189" s="364">
        <v>9</v>
      </c>
      <c r="AJ189" s="364">
        <v>20</v>
      </c>
      <c r="AK189" s="364">
        <v>11</v>
      </c>
      <c r="AL189" s="364">
        <v>0</v>
      </c>
      <c r="AM189" s="22">
        <f t="shared" si="63"/>
        <v>2</v>
      </c>
      <c r="AN189" s="104">
        <f t="shared" si="65"/>
        <v>0.3888888888888889</v>
      </c>
      <c r="AO189" s="104">
        <f t="shared" si="66"/>
        <v>0.45833333333333331</v>
      </c>
      <c r="AP189" s="22" t="str" cm="1">
        <f t="array" ref="AP189">IF(W189="","",IF(SUMPRODUCT((W189=$W$7:$W$2042)*(AH189=$AH$7:$AH$2042)*(AN189=$AN$7:$AN$2042)*(AO189=$AO$7:$AO$2042)*(ROW($W$7:$W$2042)&lt;&gt;ROW(W189))*((R189=0)*($R$7:$R$2042&gt;0)+(R189&gt;0)*($R$7:$R$2042=0)))&gt;0,"SALONES UNIDOS",IF(SUMPRODUCT((W189=$W$7:$W$2042)*(AH189=$AH$7:$AH$2042)*((AN189&lt;$AO$7:$AO$2042)*(AO189&gt;$AN$7:$AN$2042))*(ROW($W$7:$W$2042)&lt;&gt;ROW(W189)))&gt;0,"Cruzado","Sin cruce")))</f>
        <v>Sin cruce</v>
      </c>
      <c r="AQ189" s="22"/>
      <c r="AR189" s="22"/>
      <c r="AS189" s="104">
        <f t="shared" ref="AS189:AS190" si="80">AN189</f>
        <v>0.3888888888888889</v>
      </c>
      <c r="AT189" s="104">
        <f t="shared" ref="AT189:AT190" si="81">AO189</f>
        <v>0.45833333333333331</v>
      </c>
      <c r="AU189" s="358" t="str" cm="1">
        <f t="array" ref="AU189">IF(AB189="","",IF(SUMPRODUCT((AB189=$AB$7:$AB$511)*(AH189=$AH$7:$AH$511)*(AQ189=$AQ$7:$AQ$511)*(AR189=$AR$7:$AR$511)*(ROW($AB$7:$AB$511)&lt;&gt;ROW(AB189))*((R189=0)*($R$7:$R$511&gt;0)+(R189&gt;0)*($R$7:$R$511=0)))&gt;0,"SALONES UNIDOS",IF(SUMPRODUCT((AB189=$AB$7:$AB$511)*(AH189=$AH$7:$AH$511)*((AQ189&lt;$AR$7:$AR$511)*(AR189&gt;$AQ$7:$AQ$511))*(ROW($AB$7:$AB$511)&lt;&gt;ROW(AB189)))&gt;0,"Cruzado","Sin cruce")))</f>
        <v/>
      </c>
      <c r="AV189" s="358" t="str" cm="1">
        <f t="array" ref="AV189">IF(AD189="","",IF(SUMPRODUCT((AD189=$AD$7:$AD$511)*(AH189=$AH$7:$AH$511)*(AS189=$AS$7:$AS$511)*(AT189=$AT$7:$AT$511)*(ROW($AD$7:$AD$511)&lt;&gt;ROW(AD189))*((R189=0)*($R$7:$R$511&gt;0)+(R189&gt;0)*($R$7:$R$511=0)))&gt;0,"SALONES UNIDOS",IF(SUMPRODUCT((AD189=$AD$7:$AD$511)*(AH189=$AH$7:$AH$511)*((AS189&lt;$AT$7:$AT$511)*(AT189&gt;$AS$7:$AS$511))*(ROW($AD$7:$AD$511)&lt;&gt;ROW(AD189)))&gt;0,"Cruzado","Sin cruce")))</f>
        <v>Sin cruce</v>
      </c>
      <c r="AW189" s="104" t="str">
        <f t="shared" si="64"/>
        <v>EN7FILIALC</v>
      </c>
      <c r="AX189" s="104" t="str" cm="1">
        <f t="array" ref="AX189">IF(AW189="","",IF(SUMPRODUCT((AW189=$AW$7:$AW$2042)*(AH189=$AH$7:$AH$2042)*(AN189=$AN$7:$AN$2042)*(AO189=$AO$7:$AO$2042)*(ROW($AW$7:$AW$2042)&lt;&gt;ROW(AW189))*((R189=0)*($R$7:$R$2042&gt;0)+(R189&gt;0)*($R$7:$R$2042=0)))&gt;0,"SALONES UNIDOS",IF(SUMPRODUCT((AW189=$AW$7:$AW$2042)*(AH189=$AH$7:$AH$2042)*((AN189&lt;$AO$7:$AO$2042)*(AO189&gt;$AN$7:$AN$2042))*(ROW($AW$7:$AW$2042)&lt;&gt;ROW(AW189)))&gt;0,"Cruzado","Sin cruce")))</f>
        <v>Sin cruce</v>
      </c>
    </row>
    <row r="190" spans="2:50" s="6" customFormat="1" ht="19.8" hidden="1" customHeight="1" x14ac:dyDescent="0.25">
      <c r="B190" s="494" t="s">
        <v>314</v>
      </c>
      <c r="C190" s="369" t="s">
        <v>968</v>
      </c>
      <c r="D190" s="369">
        <v>20261</v>
      </c>
      <c r="E190" s="373" t="s">
        <v>276</v>
      </c>
      <c r="F190" s="370" t="s">
        <v>291</v>
      </c>
      <c r="G190" s="373" t="s">
        <v>285</v>
      </c>
      <c r="H190" s="373">
        <v>7</v>
      </c>
      <c r="I190" s="373" t="s">
        <v>573</v>
      </c>
      <c r="J190" s="373" t="s">
        <v>283</v>
      </c>
      <c r="K190" s="194" t="s">
        <v>635</v>
      </c>
      <c r="L190" s="364" t="s">
        <v>636</v>
      </c>
      <c r="M190" s="364" t="s">
        <v>317</v>
      </c>
      <c r="N190" s="364" t="s">
        <v>318</v>
      </c>
      <c r="O190" s="373" t="s">
        <v>315</v>
      </c>
      <c r="P190" s="364">
        <v>0</v>
      </c>
      <c r="Q190" s="364">
        <v>2</v>
      </c>
      <c r="R190" s="369">
        <v>2</v>
      </c>
      <c r="S190" s="364">
        <v>6</v>
      </c>
      <c r="T190" s="8"/>
      <c r="U190" s="374">
        <v>18</v>
      </c>
      <c r="V190" s="370">
        <v>42684701</v>
      </c>
      <c r="W190" s="373" t="s">
        <v>87</v>
      </c>
      <c r="X190" s="364" t="s">
        <v>315</v>
      </c>
      <c r="Y190" s="364"/>
      <c r="Z190" s="364"/>
      <c r="AA190" s="364"/>
      <c r="AB190" s="370"/>
      <c r="AC190" s="364"/>
      <c r="AD190" s="364" t="s">
        <v>637</v>
      </c>
      <c r="AE190" s="370"/>
      <c r="AF190" s="370"/>
      <c r="AG190" s="370" t="s">
        <v>301</v>
      </c>
      <c r="AH190" s="364">
        <v>4</v>
      </c>
      <c r="AI190" s="364">
        <v>11</v>
      </c>
      <c r="AJ190" s="364">
        <v>0</v>
      </c>
      <c r="AK190" s="364">
        <v>12</v>
      </c>
      <c r="AL190" s="364">
        <v>40</v>
      </c>
      <c r="AM190" s="22">
        <f t="shared" si="63"/>
        <v>2</v>
      </c>
      <c r="AN190" s="104">
        <f t="shared" si="65"/>
        <v>0.45833333333333331</v>
      </c>
      <c r="AO190" s="104">
        <f t="shared" si="66"/>
        <v>0.52777777777777779</v>
      </c>
      <c r="AP190" s="22" t="str" cm="1">
        <f t="array" ref="AP190">IF(W190="","",IF(SUMPRODUCT((W190=$W$7:$W$2042)*(AH190=$AH$7:$AH$2042)*(AN190=$AN$7:$AN$2042)*(AO190=$AO$7:$AO$2042)*(ROW($W$7:$W$2042)&lt;&gt;ROW(W190))*((R190=0)*($R$7:$R$2042&gt;0)+(R190&gt;0)*($R$7:$R$2042=0)))&gt;0,"SALONES UNIDOS",IF(SUMPRODUCT((W190=$W$7:$W$2042)*(AH190=$AH$7:$AH$2042)*((AN190&lt;$AO$7:$AO$2042)*(AO190&gt;$AN$7:$AN$2042))*(ROW($W$7:$W$2042)&lt;&gt;ROW(W190)))&gt;0,"Cruzado","Sin cruce")))</f>
        <v>Sin cruce</v>
      </c>
      <c r="AQ190" s="22"/>
      <c r="AR190" s="22"/>
      <c r="AS190" s="104">
        <f t="shared" si="80"/>
        <v>0.45833333333333331</v>
      </c>
      <c r="AT190" s="104">
        <f t="shared" si="81"/>
        <v>0.52777777777777779</v>
      </c>
      <c r="AU190" s="358" t="str" cm="1">
        <f t="array" ref="AU190">IF(AB190="","",IF(SUMPRODUCT((AB190=$AB$7:$AB$511)*(AH190=$AH$7:$AH$511)*(AQ190=$AQ$7:$AQ$511)*(AR190=$AR$7:$AR$511)*(ROW($AB$7:$AB$511)&lt;&gt;ROW(AB190))*((R190=0)*($R$7:$R$511&gt;0)+(R190&gt;0)*($R$7:$R$511=0)))&gt;0,"SALONES UNIDOS",IF(SUMPRODUCT((AB190=$AB$7:$AB$511)*(AH190=$AH$7:$AH$511)*((AQ190&lt;$AR$7:$AR$511)*(AR190&gt;$AQ$7:$AQ$511))*(ROW($AB$7:$AB$511)&lt;&gt;ROW(AB190)))&gt;0,"Cruzado","Sin cruce")))</f>
        <v/>
      </c>
      <c r="AV190" s="358" t="str" cm="1">
        <f t="array" ref="AV190">IF(AD190="","",IF(SUMPRODUCT((AD190=$AD$7:$AD$511)*(AH190=$AH$7:$AH$511)*(AS190=$AS$7:$AS$511)*(AT190=$AT$7:$AT$511)*(ROW($AD$7:$AD$511)&lt;&gt;ROW(AD190))*((R190=0)*($R$7:$R$511&gt;0)+(R190&gt;0)*($R$7:$R$511=0)))&gt;0,"SALONES UNIDOS",IF(SUMPRODUCT((AD190=$AD$7:$AD$511)*(AH190=$AH$7:$AH$511)*((AS190&lt;$AT$7:$AT$511)*(AT190&gt;$AS$7:$AS$511))*(ROW($AD$7:$AD$511)&lt;&gt;ROW(AD190)))&gt;0,"Cruzado","Sin cruce")))</f>
        <v>Sin cruce</v>
      </c>
      <c r="AW190" s="104" t="str">
        <f t="shared" si="64"/>
        <v>EN7FILIALC</v>
      </c>
      <c r="AX190" s="104" t="str" cm="1">
        <f t="array" ref="AX190">IF(AW190="","",IF(SUMPRODUCT((AW190=$AW$7:$AW$2042)*(AH190=$AH$7:$AH$2042)*(AN190=$AN$7:$AN$2042)*(AO190=$AO$7:$AO$2042)*(ROW($AW$7:$AW$2042)&lt;&gt;ROW(AW190))*((R190=0)*($R$7:$R$2042&gt;0)+(R190&gt;0)*($R$7:$R$2042=0)))&gt;0,"SALONES UNIDOS",IF(SUMPRODUCT((AW190=$AW$7:$AW$2042)*(AH190=$AH$7:$AH$2042)*((AN190&lt;$AO$7:$AO$2042)*(AO190&gt;$AN$7:$AN$2042))*(ROW($AW$7:$AW$2042)&lt;&gt;ROW(AW190)))&gt;0,"Cruzado","Sin cruce")))</f>
        <v>Sin cruce</v>
      </c>
    </row>
    <row r="191" spans="2:50" s="6" customFormat="1" ht="19.8" hidden="1" customHeight="1" x14ac:dyDescent="0.25">
      <c r="B191" s="494" t="s">
        <v>314</v>
      </c>
      <c r="C191" s="369" t="s">
        <v>968</v>
      </c>
      <c r="D191" s="369">
        <v>20261</v>
      </c>
      <c r="E191" s="373" t="s">
        <v>276</v>
      </c>
      <c r="F191" s="370" t="s">
        <v>291</v>
      </c>
      <c r="G191" s="373" t="s">
        <v>285</v>
      </c>
      <c r="H191" s="373">
        <v>7</v>
      </c>
      <c r="I191" s="373" t="s">
        <v>283</v>
      </c>
      <c r="J191" s="373" t="s">
        <v>283</v>
      </c>
      <c r="K191" s="194" t="s">
        <v>635</v>
      </c>
      <c r="L191" s="364" t="s">
        <v>636</v>
      </c>
      <c r="M191" s="364" t="s">
        <v>317</v>
      </c>
      <c r="N191" s="364" t="s">
        <v>318</v>
      </c>
      <c r="O191" s="373" t="s">
        <v>315</v>
      </c>
      <c r="P191" s="364">
        <v>0</v>
      </c>
      <c r="Q191" s="364">
        <v>6</v>
      </c>
      <c r="R191" s="369">
        <v>6</v>
      </c>
      <c r="S191" s="364">
        <v>6</v>
      </c>
      <c r="T191" s="8"/>
      <c r="U191" s="374">
        <v>35</v>
      </c>
      <c r="V191" s="370">
        <v>42684701</v>
      </c>
      <c r="W191" s="373" t="s">
        <v>87</v>
      </c>
      <c r="X191" s="364" t="s">
        <v>315</v>
      </c>
      <c r="Y191" s="364"/>
      <c r="Z191" s="364"/>
      <c r="AA191" s="364"/>
      <c r="AB191" s="364" t="s">
        <v>629</v>
      </c>
      <c r="AC191" s="364"/>
      <c r="AD191" s="369"/>
      <c r="AE191" s="370"/>
      <c r="AF191" s="370"/>
      <c r="AG191" s="370" t="s">
        <v>301</v>
      </c>
      <c r="AH191" s="364">
        <v>4</v>
      </c>
      <c r="AI191" s="364">
        <v>13</v>
      </c>
      <c r="AJ191" s="364">
        <v>30</v>
      </c>
      <c r="AK191" s="364">
        <v>18</v>
      </c>
      <c r="AL191" s="364">
        <v>30</v>
      </c>
      <c r="AM191" s="22">
        <f t="shared" si="63"/>
        <v>6</v>
      </c>
      <c r="AN191" s="104">
        <f t="shared" si="65"/>
        <v>0.5625</v>
      </c>
      <c r="AO191" s="104">
        <f t="shared" si="66"/>
        <v>0.77083333333333337</v>
      </c>
      <c r="AP191" s="22" t="str" cm="1">
        <f t="array" ref="AP191">IF(W191="","",IF(SUMPRODUCT((W191=$W$7:$W$2042)*(AH191=$AH$7:$AH$2042)*(AN191=$AN$7:$AN$2042)*(AO191=$AO$7:$AO$2042)*(ROW($W$7:$W$2042)&lt;&gt;ROW(W191))*((R191=0)*($R$7:$R$2042&gt;0)+(R191&gt;0)*($R$7:$R$2042=0)))&gt;0,"SALONES UNIDOS",IF(SUMPRODUCT((W191=$W$7:$W$2042)*(AH191=$AH$7:$AH$2042)*((AN191&lt;$AO$7:$AO$2042)*(AO191&gt;$AN$7:$AN$2042))*(ROW($W$7:$W$2042)&lt;&gt;ROW(W191)))&gt;0,"Cruzado","Sin cruce")))</f>
        <v>Sin cruce</v>
      </c>
      <c r="AQ191" s="104">
        <f>AN191</f>
        <v>0.5625</v>
      </c>
      <c r="AR191" s="104">
        <f>AO191</f>
        <v>0.77083333333333337</v>
      </c>
      <c r="AS191" s="22"/>
      <c r="AT191" s="22"/>
      <c r="AU191" s="358" t="str" cm="1">
        <f t="array" ref="AU191">IF(AB191="","",IF(SUMPRODUCT((AB191=$AB$7:$AB$511)*(AH191=$AH$7:$AH$511)*(AQ191=$AQ$7:$AQ$511)*(AR191=$AR$7:$AR$511)*(ROW($AB$7:$AB$511)&lt;&gt;ROW(AB191))*((R191=0)*($R$7:$R$511&gt;0)+(R191&gt;0)*($R$7:$R$511=0)))&gt;0,"SALONES UNIDOS",IF(SUMPRODUCT((AB191=$AB$7:$AB$511)*(AH191=$AH$7:$AH$511)*((AQ191&lt;$AR$7:$AR$511)*(AR191&gt;$AQ$7:$AQ$511))*(ROW($AB$7:$AB$511)&lt;&gt;ROW(AB191)))&gt;0,"Cruzado","Sin cruce")))</f>
        <v>Sin cruce</v>
      </c>
      <c r="AV191" s="358" t="str" cm="1">
        <f t="array" ref="AV191">IF(AD191="","",IF(SUMPRODUCT((AD191=$AD$7:$AD$511)*(AH191=$AH$7:$AH$511)*(AS191=$AS$7:$AS$511)*(AT191=$AT$7:$AT$511)*(ROW($AD$7:$AD$511)&lt;&gt;ROW(AD191))*((R191=0)*($R$7:$R$511&gt;0)+(R191&gt;0)*($R$7:$R$511=0)))&gt;0,"SALONES UNIDOS",IF(SUMPRODUCT((AD191=$AD$7:$AD$511)*(AH191=$AH$7:$AH$511)*((AS191&lt;$AT$7:$AT$511)*(AT191&gt;$AS$7:$AS$511))*(ROW($AD$7:$AD$511)&lt;&gt;ROW(AD191)))&gt;0,"Cruzado","Sin cruce")))</f>
        <v/>
      </c>
      <c r="AW191" s="104" t="str">
        <f t="shared" si="64"/>
        <v>EN7FILIALC</v>
      </c>
      <c r="AX191" s="104" t="str" cm="1">
        <f t="array" ref="AX191">IF(AW191="","",IF(SUMPRODUCT((AW191=$AW$7:$AW$2042)*(AH191=$AH$7:$AH$2042)*(AN191=$AN$7:$AN$2042)*(AO191=$AO$7:$AO$2042)*(ROW($AW$7:$AW$2042)&lt;&gt;ROW(AW191))*((R191=0)*($R$7:$R$2042&gt;0)+(R191&gt;0)*($R$7:$R$2042=0)))&gt;0,"SALONES UNIDOS",IF(SUMPRODUCT((AW191=$AW$7:$AW$2042)*(AH191=$AH$7:$AH$2042)*((AN191&lt;$AO$7:$AO$2042)*(AO191&gt;$AN$7:$AN$2042))*(ROW($AW$7:$AW$2042)&lt;&gt;ROW(AW191)))&gt;0,"Cruzado","Sin cruce")))</f>
        <v>Sin cruce</v>
      </c>
    </row>
    <row r="192" spans="2:50" s="6" customFormat="1" ht="19.8" hidden="1" customHeight="1" x14ac:dyDescent="0.25">
      <c r="B192" s="494" t="s">
        <v>314</v>
      </c>
      <c r="C192" s="369" t="s">
        <v>968</v>
      </c>
      <c r="D192" s="369">
        <v>20261</v>
      </c>
      <c r="E192" s="373" t="s">
        <v>276</v>
      </c>
      <c r="F192" s="370" t="s">
        <v>291</v>
      </c>
      <c r="G192" s="373" t="s">
        <v>285</v>
      </c>
      <c r="H192" s="373">
        <v>7</v>
      </c>
      <c r="I192" s="373" t="s">
        <v>283</v>
      </c>
      <c r="J192" s="373" t="s">
        <v>283</v>
      </c>
      <c r="K192" s="194" t="s">
        <v>638</v>
      </c>
      <c r="L192" s="364" t="s">
        <v>639</v>
      </c>
      <c r="M192" s="364" t="s">
        <v>324</v>
      </c>
      <c r="N192" s="364" t="s">
        <v>318</v>
      </c>
      <c r="O192" s="373" t="s">
        <v>321</v>
      </c>
      <c r="P192" s="364">
        <v>3</v>
      </c>
      <c r="Q192" s="364">
        <v>0</v>
      </c>
      <c r="R192" s="369">
        <v>3</v>
      </c>
      <c r="S192" s="364">
        <v>3</v>
      </c>
      <c r="T192" s="8"/>
      <c r="U192" s="374">
        <v>50</v>
      </c>
      <c r="V192" s="370">
        <v>40689619</v>
      </c>
      <c r="W192" s="373" t="s">
        <v>79</v>
      </c>
      <c r="X192" s="364" t="s">
        <v>321</v>
      </c>
      <c r="Y192" s="364"/>
      <c r="Z192" s="364"/>
      <c r="AA192" s="364"/>
      <c r="AB192" s="370"/>
      <c r="AC192" s="364"/>
      <c r="AD192" s="369"/>
      <c r="AE192" s="370"/>
      <c r="AF192" s="370"/>
      <c r="AG192" s="364" t="s">
        <v>559</v>
      </c>
      <c r="AH192" s="364">
        <v>6</v>
      </c>
      <c r="AI192" s="364">
        <v>20</v>
      </c>
      <c r="AJ192" s="364">
        <v>10</v>
      </c>
      <c r="AK192" s="364">
        <v>22</v>
      </c>
      <c r="AL192" s="364">
        <v>40</v>
      </c>
      <c r="AM192" s="22">
        <f t="shared" si="63"/>
        <v>3</v>
      </c>
      <c r="AN192" s="104">
        <f t="shared" si="65"/>
        <v>0.84027777777777779</v>
      </c>
      <c r="AO192" s="104">
        <f t="shared" si="66"/>
        <v>0.94444444444444442</v>
      </c>
      <c r="AP192" s="22" t="str" cm="1">
        <f t="array" ref="AP192">IF(W192="","",IF(SUMPRODUCT((W192=$W$7:$W$2042)*(AH192=$AH$7:$AH$2042)*(AN192=$AN$7:$AN$2042)*(AO192=$AO$7:$AO$2042)*(ROW($W$7:$W$2042)&lt;&gt;ROW(W192))*((R192=0)*($R$7:$R$2042&gt;0)+(R192&gt;0)*($R$7:$R$2042=0)))&gt;0,"SALONES UNIDOS",IF(SUMPRODUCT((W192=$W$7:$W$2042)*(AH192=$AH$7:$AH$2042)*((AN192&lt;$AO$7:$AO$2042)*(AO192&gt;$AN$7:$AN$2042))*(ROW($W$7:$W$2042)&lt;&gt;ROW(W192)))&gt;0,"Cruzado","Sin cruce")))</f>
        <v>Sin cruce</v>
      </c>
      <c r="AQ192" s="104"/>
      <c r="AR192" s="104"/>
      <c r="AS192" s="22"/>
      <c r="AT192" s="22"/>
      <c r="AU192" s="358" t="str" cm="1">
        <f t="array" ref="AU192">IF(AB192="","",IF(SUMPRODUCT((AB192=$AB$7:$AB$511)*(AH192=$AH$7:$AH$511)*(AQ192=$AQ$7:$AQ$511)*(AR192=$AR$7:$AR$511)*(ROW($AB$7:$AB$511)&lt;&gt;ROW(AB192))*((R192=0)*($R$7:$R$511&gt;0)+(R192&gt;0)*($R$7:$R$511=0)))&gt;0,"SALONES UNIDOS",IF(SUMPRODUCT((AB192=$AB$7:$AB$511)*(AH192=$AH$7:$AH$511)*((AQ192&lt;$AR$7:$AR$511)*(AR192&gt;$AQ$7:$AQ$511))*(ROW($AB$7:$AB$511)&lt;&gt;ROW(AB192)))&gt;0,"Cruzado","Sin cruce")))</f>
        <v/>
      </c>
      <c r="AV192" s="358" t="str" cm="1">
        <f t="array" ref="AV192">IF(AD192="","",IF(SUMPRODUCT((AD192=$AD$7:$AD$511)*(AH192=$AH$7:$AH$511)*(AS192=$AS$7:$AS$511)*(AT192=$AT$7:$AT$511)*(ROW($AD$7:$AD$511)&lt;&gt;ROW(AD192))*((R192=0)*($R$7:$R$511&gt;0)+(R192&gt;0)*($R$7:$R$511=0)))&gt;0,"SALONES UNIDOS",IF(SUMPRODUCT((AD192=$AD$7:$AD$511)*(AH192=$AH$7:$AH$511)*((AS192&lt;$AT$7:$AT$511)*(AT192&gt;$AS$7:$AS$511))*(ROW($AD$7:$AD$511)&lt;&gt;ROW(AD192)))&gt;0,"Cruzado","Sin cruce")))</f>
        <v/>
      </c>
      <c r="AW192" s="104" t="str">
        <f t="shared" si="64"/>
        <v>EN7FILIALC</v>
      </c>
      <c r="AX192" s="104" t="str" cm="1">
        <f t="array" ref="AX192">IF(AW192="","",IF(SUMPRODUCT((AW192=$AW$7:$AW$2042)*(AH192=$AH$7:$AH$2042)*(AN192=$AN$7:$AN$2042)*(AO192=$AO$7:$AO$2042)*(ROW($AW$7:$AW$2042)&lt;&gt;ROW(AW192))*((R192=0)*($R$7:$R$2042&gt;0)+(R192&gt;0)*($R$7:$R$2042=0)))&gt;0,"SALONES UNIDOS",IF(SUMPRODUCT((AW192=$AW$7:$AW$2042)*(AH192=$AH$7:$AH$2042)*((AN192&lt;$AO$7:$AO$2042)*(AO192&gt;$AN$7:$AN$2042))*(ROW($AW$7:$AW$2042)&lt;&gt;ROW(AW192)))&gt;0,"Cruzado","Sin cruce")))</f>
        <v>Sin cruce</v>
      </c>
    </row>
    <row r="193" spans="2:50" s="6" customFormat="1" ht="19.8" hidden="1" customHeight="1" x14ac:dyDescent="0.25">
      <c r="B193" s="494" t="s">
        <v>314</v>
      </c>
      <c r="C193" s="369" t="s">
        <v>968</v>
      </c>
      <c r="D193" s="369">
        <v>20261</v>
      </c>
      <c r="E193" s="373" t="s">
        <v>276</v>
      </c>
      <c r="F193" s="370" t="s">
        <v>291</v>
      </c>
      <c r="G193" s="373" t="s">
        <v>285</v>
      </c>
      <c r="H193" s="373">
        <v>7</v>
      </c>
      <c r="I193" s="373" t="s">
        <v>283</v>
      </c>
      <c r="J193" s="373" t="s">
        <v>283</v>
      </c>
      <c r="K193" s="194" t="s">
        <v>640</v>
      </c>
      <c r="L193" s="364" t="s">
        <v>641</v>
      </c>
      <c r="M193" s="364" t="s">
        <v>317</v>
      </c>
      <c r="N193" s="364" t="s">
        <v>318</v>
      </c>
      <c r="O193" s="373" t="s">
        <v>315</v>
      </c>
      <c r="P193" s="364">
        <v>2</v>
      </c>
      <c r="Q193" s="364">
        <v>0</v>
      </c>
      <c r="R193" s="369">
        <v>2</v>
      </c>
      <c r="S193" s="364">
        <v>2</v>
      </c>
      <c r="T193" s="8"/>
      <c r="U193" s="374">
        <v>35</v>
      </c>
      <c r="V193" s="370">
        <v>42825709</v>
      </c>
      <c r="W193" s="373" t="s">
        <v>36</v>
      </c>
      <c r="X193" s="364" t="s">
        <v>315</v>
      </c>
      <c r="Y193" s="364"/>
      <c r="Z193" s="364"/>
      <c r="AA193" s="364"/>
      <c r="AB193" s="364" t="s">
        <v>629</v>
      </c>
      <c r="AC193" s="364"/>
      <c r="AD193" s="369"/>
      <c r="AE193" s="370"/>
      <c r="AF193" s="370"/>
      <c r="AG193" s="370" t="s">
        <v>559</v>
      </c>
      <c r="AH193" s="364">
        <v>5</v>
      </c>
      <c r="AI193" s="364">
        <v>13</v>
      </c>
      <c r="AJ193" s="364">
        <v>30</v>
      </c>
      <c r="AK193" s="364">
        <v>15</v>
      </c>
      <c r="AL193" s="364">
        <v>10</v>
      </c>
      <c r="AM193" s="22">
        <f t="shared" si="63"/>
        <v>2</v>
      </c>
      <c r="AN193" s="104">
        <f t="shared" si="65"/>
        <v>0.5625</v>
      </c>
      <c r="AO193" s="104">
        <f t="shared" si="66"/>
        <v>0.63194444444444442</v>
      </c>
      <c r="AP193" s="22" t="str" cm="1">
        <f t="array" ref="AP193">IF(W193="","",IF(SUMPRODUCT((W193=$W$7:$W$2042)*(AH193=$AH$7:$AH$2042)*(AN193=$AN$7:$AN$2042)*(AO193=$AO$7:$AO$2042)*(ROW($W$7:$W$2042)&lt;&gt;ROW(W193))*((R193=0)*($R$7:$R$2042&gt;0)+(R193&gt;0)*($R$7:$R$2042=0)))&gt;0,"SALONES UNIDOS",IF(SUMPRODUCT((W193=$W$7:$W$2042)*(AH193=$AH$7:$AH$2042)*((AN193&lt;$AO$7:$AO$2042)*(AO193&gt;$AN$7:$AN$2042))*(ROW($W$7:$W$2042)&lt;&gt;ROW(W193)))&gt;0,"Cruzado","Sin cruce")))</f>
        <v>Sin cruce</v>
      </c>
      <c r="AQ193" s="104">
        <f>AN193</f>
        <v>0.5625</v>
      </c>
      <c r="AR193" s="104">
        <f>AO193</f>
        <v>0.63194444444444442</v>
      </c>
      <c r="AS193" s="22"/>
      <c r="AT193" s="22"/>
      <c r="AU193" s="358" t="str" cm="1">
        <f t="array" ref="AU193">IF(AB193="","",IF(SUMPRODUCT((AB193=$AB$7:$AB$511)*(AH193=$AH$7:$AH$511)*(AQ193=$AQ$7:$AQ$511)*(AR193=$AR$7:$AR$511)*(ROW($AB$7:$AB$511)&lt;&gt;ROW(AB193))*((R193=0)*($R$7:$R$511&gt;0)+(R193&gt;0)*($R$7:$R$511=0)))&gt;0,"SALONES UNIDOS",IF(SUMPRODUCT((AB193=$AB$7:$AB$511)*(AH193=$AH$7:$AH$511)*((AQ193&lt;$AR$7:$AR$511)*(AR193&gt;$AQ$7:$AQ$511))*(ROW($AB$7:$AB$511)&lt;&gt;ROW(AB193)))&gt;0,"Cruzado","Sin cruce")))</f>
        <v>Sin cruce</v>
      </c>
      <c r="AV193" s="358" t="str" cm="1">
        <f t="array" ref="AV193">IF(AD193="","",IF(SUMPRODUCT((AD193=$AD$7:$AD$511)*(AH193=$AH$7:$AH$511)*(AS193=$AS$7:$AS$511)*(AT193=$AT$7:$AT$511)*(ROW($AD$7:$AD$511)&lt;&gt;ROW(AD193))*((R193=0)*($R$7:$R$511&gt;0)+(R193&gt;0)*($R$7:$R$511=0)))&gt;0,"SALONES UNIDOS",IF(SUMPRODUCT((AD193=$AD$7:$AD$511)*(AH193=$AH$7:$AH$511)*((AS193&lt;$AT$7:$AT$511)*(AT193&gt;$AS$7:$AS$511))*(ROW($AD$7:$AD$511)&lt;&gt;ROW(AD193)))&gt;0,"Cruzado","Sin cruce")))</f>
        <v/>
      </c>
      <c r="AW193" s="104" t="str">
        <f t="shared" si="64"/>
        <v>EN7FILIALC</v>
      </c>
      <c r="AX193" s="104" t="str" cm="1">
        <f t="array" ref="AX193">IF(AW193="","",IF(SUMPRODUCT((AW193=$AW$7:$AW$2042)*(AH193=$AH$7:$AH$2042)*(AN193=$AN$7:$AN$2042)*(AO193=$AO$7:$AO$2042)*(ROW($AW$7:$AW$2042)&lt;&gt;ROW(AW193))*((R193=0)*($R$7:$R$2042&gt;0)+(R193&gt;0)*($R$7:$R$2042=0)))&gt;0,"SALONES UNIDOS",IF(SUMPRODUCT((AW193=$AW$7:$AW$2042)*(AH193=$AH$7:$AH$2042)*((AN193&lt;$AO$7:$AO$2042)*(AO193&gt;$AN$7:$AN$2042))*(ROW($AW$7:$AW$2042)&lt;&gt;ROW(AW193)))&gt;0,"Cruzado","Sin cruce")))</f>
        <v>Sin cruce</v>
      </c>
    </row>
    <row r="194" spans="2:50" s="6" customFormat="1" ht="19.8" hidden="1" customHeight="1" x14ac:dyDescent="0.25">
      <c r="B194" s="494" t="s">
        <v>314</v>
      </c>
      <c r="C194" s="369" t="s">
        <v>968</v>
      </c>
      <c r="D194" s="369">
        <v>20261</v>
      </c>
      <c r="E194" s="373" t="s">
        <v>276</v>
      </c>
      <c r="F194" s="370" t="s">
        <v>291</v>
      </c>
      <c r="G194" s="373" t="s">
        <v>285</v>
      </c>
      <c r="H194" s="373">
        <v>7</v>
      </c>
      <c r="I194" s="373" t="s">
        <v>283</v>
      </c>
      <c r="J194" s="373" t="s">
        <v>283</v>
      </c>
      <c r="K194" s="194" t="s">
        <v>322</v>
      </c>
      <c r="L194" s="364" t="s">
        <v>323</v>
      </c>
      <c r="M194" s="364" t="s">
        <v>324</v>
      </c>
      <c r="N194" s="364" t="s">
        <v>318</v>
      </c>
      <c r="O194" s="373" t="s">
        <v>321</v>
      </c>
      <c r="P194" s="364">
        <v>3</v>
      </c>
      <c r="Q194" s="364">
        <v>2</v>
      </c>
      <c r="R194" s="369">
        <v>5</v>
      </c>
      <c r="S194" s="364">
        <v>4</v>
      </c>
      <c r="T194" s="8"/>
      <c r="U194" s="374">
        <v>20</v>
      </c>
      <c r="V194" s="370">
        <v>20048536</v>
      </c>
      <c r="W194" s="373" t="s">
        <v>216</v>
      </c>
      <c r="X194" s="364" t="s">
        <v>321</v>
      </c>
      <c r="Y194" s="364"/>
      <c r="Z194" s="364"/>
      <c r="AA194" s="364"/>
      <c r="AB194" s="370"/>
      <c r="AC194" s="364"/>
      <c r="AD194" s="369"/>
      <c r="AE194" s="370"/>
      <c r="AF194" s="370"/>
      <c r="AG194" s="364" t="s">
        <v>319</v>
      </c>
      <c r="AH194" s="364">
        <v>1</v>
      </c>
      <c r="AI194" s="364">
        <v>7</v>
      </c>
      <c r="AJ194" s="364">
        <v>40</v>
      </c>
      <c r="AK194" s="364">
        <v>11</v>
      </c>
      <c r="AL194" s="364">
        <v>50</v>
      </c>
      <c r="AM194" s="22">
        <f t="shared" si="63"/>
        <v>5</v>
      </c>
      <c r="AN194" s="104">
        <f t="shared" si="65"/>
        <v>0.31944444444444448</v>
      </c>
      <c r="AO194" s="104">
        <f t="shared" si="66"/>
        <v>0.49305555555555552</v>
      </c>
      <c r="AP194" s="22" t="str" cm="1">
        <f t="array" ref="AP194">IF(W194="","",IF(SUMPRODUCT((W194=$W$7:$W$2042)*(AH194=$AH$7:$AH$2042)*(AN194=$AN$7:$AN$2042)*(AO194=$AO$7:$AO$2042)*(ROW($W$7:$W$2042)&lt;&gt;ROW(W194))*((R194=0)*($R$7:$R$2042&gt;0)+(R194&gt;0)*($R$7:$R$2042=0)))&gt;0,"SALONES UNIDOS",IF(SUMPRODUCT((W194=$W$7:$W$2042)*(AH194=$AH$7:$AH$2042)*((AN194&lt;$AO$7:$AO$2042)*(AO194&gt;$AN$7:$AN$2042))*(ROW($W$7:$W$2042)&lt;&gt;ROW(W194)))&gt;0,"Cruzado","Sin cruce")))</f>
        <v>Sin cruce</v>
      </c>
      <c r="AQ194" s="104"/>
      <c r="AR194" s="104"/>
      <c r="AS194" s="22"/>
      <c r="AT194" s="22"/>
      <c r="AU194" s="358" t="str" cm="1">
        <f t="array" ref="AU194">IF(AB194="","",IF(SUMPRODUCT((AB194=$AB$7:$AB$511)*(AH194=$AH$7:$AH$511)*(AQ194=$AQ$7:$AQ$511)*(AR194=$AR$7:$AR$511)*(ROW($AB$7:$AB$511)&lt;&gt;ROW(AB194))*((R194=0)*($R$7:$R$511&gt;0)+(R194&gt;0)*($R$7:$R$511=0)))&gt;0,"SALONES UNIDOS",IF(SUMPRODUCT((AB194=$AB$7:$AB$511)*(AH194=$AH$7:$AH$511)*((AQ194&lt;$AR$7:$AR$511)*(AR194&gt;$AQ$7:$AQ$511))*(ROW($AB$7:$AB$511)&lt;&gt;ROW(AB194)))&gt;0,"Cruzado","Sin cruce")))</f>
        <v/>
      </c>
      <c r="AV194" s="358" t="str" cm="1">
        <f t="array" ref="AV194">IF(AD194="","",IF(SUMPRODUCT((AD194=$AD$7:$AD$511)*(AH194=$AH$7:$AH$511)*(AS194=$AS$7:$AS$511)*(AT194=$AT$7:$AT$511)*(ROW($AD$7:$AD$511)&lt;&gt;ROW(AD194))*((R194=0)*($R$7:$R$511&gt;0)+(R194&gt;0)*($R$7:$R$511=0)))&gt;0,"SALONES UNIDOS",IF(SUMPRODUCT((AD194=$AD$7:$AD$511)*(AH194=$AH$7:$AH$511)*((AS194&lt;$AT$7:$AT$511)*(AT194&gt;$AS$7:$AS$511))*(ROW($AD$7:$AD$511)&lt;&gt;ROW(AD194)))&gt;0,"Cruzado","Sin cruce")))</f>
        <v/>
      </c>
      <c r="AW194" s="104" t="str">
        <f t="shared" si="64"/>
        <v>EN7FILIALC</v>
      </c>
      <c r="AX194" s="104" t="str" cm="1">
        <f t="array" ref="AX194">IF(AW194="","",IF(SUMPRODUCT((AW194=$AW$7:$AW$2042)*(AH194=$AH$7:$AH$2042)*(AN194=$AN$7:$AN$2042)*(AO194=$AO$7:$AO$2042)*(ROW($AW$7:$AW$2042)&lt;&gt;ROW(AW194))*((R194=0)*($R$7:$R$2042&gt;0)+(R194&gt;0)*($R$7:$R$2042=0)))&gt;0,"SALONES UNIDOS",IF(SUMPRODUCT((AW194=$AW$7:$AW$2042)*(AH194=$AH$7:$AH$2042)*((AN194&lt;$AO$7:$AO$2042)*(AO194&gt;$AN$7:$AN$2042))*(ROW($AW$7:$AW$2042)&lt;&gt;ROW(AW194)))&gt;0,"Cruzado","Sin cruce")))</f>
        <v>Sin cruce</v>
      </c>
    </row>
    <row r="195" spans="2:50" s="6" customFormat="1" ht="19.8" hidden="1" customHeight="1" x14ac:dyDescent="0.25">
      <c r="B195" s="494" t="s">
        <v>314</v>
      </c>
      <c r="C195" s="369" t="s">
        <v>968</v>
      </c>
      <c r="D195" s="369">
        <v>20261</v>
      </c>
      <c r="E195" s="373" t="s">
        <v>276</v>
      </c>
      <c r="F195" s="370" t="s">
        <v>291</v>
      </c>
      <c r="G195" s="373" t="s">
        <v>285</v>
      </c>
      <c r="H195" s="373">
        <v>7</v>
      </c>
      <c r="I195" s="373" t="s">
        <v>286</v>
      </c>
      <c r="J195" s="373" t="s">
        <v>286</v>
      </c>
      <c r="K195" s="194" t="s">
        <v>630</v>
      </c>
      <c r="L195" s="364" t="s">
        <v>631</v>
      </c>
      <c r="M195" s="364" t="s">
        <v>317</v>
      </c>
      <c r="N195" s="364" t="s">
        <v>621</v>
      </c>
      <c r="O195" s="373" t="s">
        <v>321</v>
      </c>
      <c r="P195" s="364">
        <v>2</v>
      </c>
      <c r="Q195" s="364">
        <v>0</v>
      </c>
      <c r="R195" s="369">
        <v>2</v>
      </c>
      <c r="S195" s="364">
        <v>2</v>
      </c>
      <c r="T195" s="8"/>
      <c r="U195" s="374">
        <v>50</v>
      </c>
      <c r="V195" s="370">
        <v>41622614</v>
      </c>
      <c r="W195" s="373" t="s">
        <v>235</v>
      </c>
      <c r="X195" s="364" t="s">
        <v>321</v>
      </c>
      <c r="Y195" s="364"/>
      <c r="Z195" s="364"/>
      <c r="AA195" s="364"/>
      <c r="AB195" s="370"/>
      <c r="AC195" s="364"/>
      <c r="AD195" s="369"/>
      <c r="AE195" s="370"/>
      <c r="AF195" s="370"/>
      <c r="AG195" s="364" t="s">
        <v>559</v>
      </c>
      <c r="AH195" s="364">
        <v>6</v>
      </c>
      <c r="AI195" s="364">
        <v>20</v>
      </c>
      <c r="AJ195" s="364">
        <v>10</v>
      </c>
      <c r="AK195" s="364">
        <v>21</v>
      </c>
      <c r="AL195" s="364">
        <v>50</v>
      </c>
      <c r="AM195" s="22">
        <f t="shared" si="63"/>
        <v>2</v>
      </c>
      <c r="AN195" s="104">
        <f t="shared" si="65"/>
        <v>0.84027777777777779</v>
      </c>
      <c r="AO195" s="104">
        <f t="shared" si="66"/>
        <v>0.90972222222222221</v>
      </c>
      <c r="AP195" s="22" t="str" cm="1">
        <f t="array" ref="AP195">IF(W195="","",IF(SUMPRODUCT((W195=$W$7:$W$2042)*(AH195=$AH$7:$AH$2042)*(AN195=$AN$7:$AN$2042)*(AO195=$AO$7:$AO$2042)*(ROW($W$7:$W$2042)&lt;&gt;ROW(W195))*((R195=0)*($R$7:$R$2042&gt;0)+(R195&gt;0)*($R$7:$R$2042=0)))&gt;0,"SALONES UNIDOS",IF(SUMPRODUCT((W195=$W$7:$W$2042)*(AH195=$AH$7:$AH$2042)*((AN195&lt;$AO$7:$AO$2042)*(AO195&gt;$AN$7:$AN$2042))*(ROW($W$7:$W$2042)&lt;&gt;ROW(W195)))&gt;0,"Cruzado","Sin cruce")))</f>
        <v>Sin cruce</v>
      </c>
      <c r="AQ195" s="104"/>
      <c r="AR195" s="104"/>
      <c r="AS195" s="22"/>
      <c r="AT195" s="22"/>
      <c r="AU195" s="358" t="str" cm="1">
        <f t="array" ref="AU195">IF(AB195="","",IF(SUMPRODUCT((AB195=$AB$7:$AB$511)*(AH195=$AH$7:$AH$511)*(AQ195=$AQ$7:$AQ$511)*(AR195=$AR$7:$AR$511)*(ROW($AB$7:$AB$511)&lt;&gt;ROW(AB195))*((R195=0)*($R$7:$R$511&gt;0)+(R195&gt;0)*($R$7:$R$511=0)))&gt;0,"SALONES UNIDOS",IF(SUMPRODUCT((AB195=$AB$7:$AB$511)*(AH195=$AH$7:$AH$511)*((AQ195&lt;$AR$7:$AR$511)*(AR195&gt;$AQ$7:$AQ$511))*(ROW($AB$7:$AB$511)&lt;&gt;ROW(AB195)))&gt;0,"Cruzado","Sin cruce")))</f>
        <v/>
      </c>
      <c r="AV195" s="358" t="str" cm="1">
        <f t="array" ref="AV195">IF(AD195="","",IF(SUMPRODUCT((AD195=$AD$7:$AD$511)*(AH195=$AH$7:$AH$511)*(AS195=$AS$7:$AS$511)*(AT195=$AT$7:$AT$511)*(ROW($AD$7:$AD$511)&lt;&gt;ROW(AD195))*((R195=0)*($R$7:$R$511&gt;0)+(R195&gt;0)*($R$7:$R$511=0)))&gt;0,"SALONES UNIDOS",IF(SUMPRODUCT((AD195=$AD$7:$AD$511)*(AH195=$AH$7:$AH$511)*((AS195&lt;$AT$7:$AT$511)*(AT195&gt;$AS$7:$AS$511))*(ROW($AD$7:$AD$511)&lt;&gt;ROW(AD195)))&gt;0,"Cruzado","Sin cruce")))</f>
        <v/>
      </c>
      <c r="AW195" s="104" t="str">
        <f t="shared" si="64"/>
        <v>EN7FILIALD</v>
      </c>
      <c r="AX195" s="104" t="str" cm="1">
        <f t="array" ref="AX195">IF(AW195="","",IF(SUMPRODUCT((AW195=$AW$7:$AW$2042)*(AH195=$AH$7:$AH$2042)*(AN195=$AN$7:$AN$2042)*(AO195=$AO$7:$AO$2042)*(ROW($AW$7:$AW$2042)&lt;&gt;ROW(AW195))*((R195=0)*($R$7:$R$2042&gt;0)+(R195&gt;0)*($R$7:$R$2042=0)))&gt;0,"SALONES UNIDOS",IF(SUMPRODUCT((AW195=$AW$7:$AW$2042)*(AH195=$AH$7:$AH$2042)*((AN195&lt;$AO$7:$AO$2042)*(AO195&gt;$AN$7:$AN$2042))*(ROW($AW$7:$AW$2042)&lt;&gt;ROW(AW195)))&gt;0,"Cruzado","Sin cruce")))</f>
        <v>Sin cruce</v>
      </c>
    </row>
    <row r="196" spans="2:50" s="6" customFormat="1" ht="19.8" hidden="1" customHeight="1" x14ac:dyDescent="0.25">
      <c r="B196" s="494" t="s">
        <v>314</v>
      </c>
      <c r="C196" s="369" t="s">
        <v>968</v>
      </c>
      <c r="D196" s="369">
        <v>20261</v>
      </c>
      <c r="E196" s="373" t="s">
        <v>276</v>
      </c>
      <c r="F196" s="370" t="s">
        <v>291</v>
      </c>
      <c r="G196" s="373" t="s">
        <v>285</v>
      </c>
      <c r="H196" s="373">
        <v>7</v>
      </c>
      <c r="I196" s="373" t="s">
        <v>286</v>
      </c>
      <c r="J196" s="373" t="s">
        <v>286</v>
      </c>
      <c r="K196" s="194" t="s">
        <v>632</v>
      </c>
      <c r="L196" s="364" t="s">
        <v>643</v>
      </c>
      <c r="M196" s="364" t="s">
        <v>317</v>
      </c>
      <c r="N196" s="364" t="s">
        <v>318</v>
      </c>
      <c r="O196" s="373" t="s">
        <v>315</v>
      </c>
      <c r="P196" s="364">
        <v>3</v>
      </c>
      <c r="Q196" s="364">
        <v>4</v>
      </c>
      <c r="R196" s="369">
        <v>7</v>
      </c>
      <c r="S196" s="364">
        <v>5</v>
      </c>
      <c r="T196" s="8"/>
      <c r="U196" s="374">
        <v>50</v>
      </c>
      <c r="V196" s="370">
        <v>21524698</v>
      </c>
      <c r="W196" s="373" t="s">
        <v>115</v>
      </c>
      <c r="X196" s="364" t="s">
        <v>321</v>
      </c>
      <c r="Y196" s="364"/>
      <c r="Z196" s="364"/>
      <c r="AA196" s="364"/>
      <c r="AB196" s="370"/>
      <c r="AC196" s="364"/>
      <c r="AD196" s="369"/>
      <c r="AE196" s="370"/>
      <c r="AF196" s="370"/>
      <c r="AG196" s="364" t="s">
        <v>319</v>
      </c>
      <c r="AH196" s="364">
        <v>1</v>
      </c>
      <c r="AI196" s="364">
        <v>7</v>
      </c>
      <c r="AJ196" s="364">
        <v>40</v>
      </c>
      <c r="AK196" s="364">
        <v>13</v>
      </c>
      <c r="AL196" s="364">
        <v>30</v>
      </c>
      <c r="AM196" s="22">
        <f t="shared" si="63"/>
        <v>7</v>
      </c>
      <c r="AN196" s="104">
        <f t="shared" si="65"/>
        <v>0.31944444444444448</v>
      </c>
      <c r="AO196" s="104">
        <f t="shared" si="66"/>
        <v>0.5625</v>
      </c>
      <c r="AP196" s="22" t="str" cm="1">
        <f t="array" ref="AP196">IF(W196="","",IF(SUMPRODUCT((W196=$W$7:$W$2042)*(AH196=$AH$7:$AH$2042)*(AN196=$AN$7:$AN$2042)*(AO196=$AO$7:$AO$2042)*(ROW($W$7:$W$2042)&lt;&gt;ROW(W196))*((R196=0)*($R$7:$R$2042&gt;0)+(R196&gt;0)*($R$7:$R$2042=0)))&gt;0,"SALONES UNIDOS",IF(SUMPRODUCT((W196=$W$7:$W$2042)*(AH196=$AH$7:$AH$2042)*((AN196&lt;$AO$7:$AO$2042)*(AO196&gt;$AN$7:$AN$2042))*(ROW($W$7:$W$2042)&lt;&gt;ROW(W196)))&gt;0,"Cruzado","Sin cruce")))</f>
        <v>Sin cruce</v>
      </c>
      <c r="AQ196" s="104"/>
      <c r="AR196" s="104"/>
      <c r="AS196" s="22"/>
      <c r="AT196" s="22"/>
      <c r="AU196" s="358" t="str" cm="1">
        <f t="array" ref="AU196">IF(AB196="","",IF(SUMPRODUCT((AB196=$AB$7:$AB$511)*(AH196=$AH$7:$AH$511)*(AQ196=$AQ$7:$AQ$511)*(AR196=$AR$7:$AR$511)*(ROW($AB$7:$AB$511)&lt;&gt;ROW(AB196))*((R196=0)*($R$7:$R$511&gt;0)+(R196&gt;0)*($R$7:$R$511=0)))&gt;0,"SALONES UNIDOS",IF(SUMPRODUCT((AB196=$AB$7:$AB$511)*(AH196=$AH$7:$AH$511)*((AQ196&lt;$AR$7:$AR$511)*(AR196&gt;$AQ$7:$AQ$511))*(ROW($AB$7:$AB$511)&lt;&gt;ROW(AB196)))&gt;0,"Cruzado","Sin cruce")))</f>
        <v/>
      </c>
      <c r="AV196" s="358" t="str" cm="1">
        <f t="array" ref="AV196">IF(AD196="","",IF(SUMPRODUCT((AD196=$AD$7:$AD$511)*(AH196=$AH$7:$AH$511)*(AS196=$AS$7:$AS$511)*(AT196=$AT$7:$AT$511)*(ROW($AD$7:$AD$511)&lt;&gt;ROW(AD196))*((R196=0)*($R$7:$R$511&gt;0)+(R196&gt;0)*($R$7:$R$511=0)))&gt;0,"SALONES UNIDOS",IF(SUMPRODUCT((AD196=$AD$7:$AD$511)*(AH196=$AH$7:$AH$511)*((AS196&lt;$AT$7:$AT$511)*(AT196&gt;$AS$7:$AS$511))*(ROW($AD$7:$AD$511)&lt;&gt;ROW(AD196)))&gt;0,"Cruzado","Sin cruce")))</f>
        <v/>
      </c>
      <c r="AW196" s="104" t="str">
        <f t="shared" si="64"/>
        <v>EN7FILIALD</v>
      </c>
      <c r="AX196" s="104" t="str" cm="1">
        <f t="array" ref="AX196">IF(AW196="","",IF(SUMPRODUCT((AW196=$AW$7:$AW$2042)*(AH196=$AH$7:$AH$2042)*(AN196=$AN$7:$AN$2042)*(AO196=$AO$7:$AO$2042)*(ROW($AW$7:$AW$2042)&lt;&gt;ROW(AW196))*((R196=0)*($R$7:$R$2042&gt;0)+(R196&gt;0)*($R$7:$R$2042=0)))&gt;0,"SALONES UNIDOS",IF(SUMPRODUCT((AW196=$AW$7:$AW$2042)*(AH196=$AH$7:$AH$2042)*((AN196&lt;$AO$7:$AO$2042)*(AO196&gt;$AN$7:$AN$2042))*(ROW($AW$7:$AW$2042)&lt;&gt;ROW(AW196)))&gt;0,"Cruzado","Sin cruce")))</f>
        <v>Sin cruce</v>
      </c>
    </row>
    <row r="197" spans="2:50" s="6" customFormat="1" ht="19.8" hidden="1" customHeight="1" x14ac:dyDescent="0.25">
      <c r="B197" s="494" t="s">
        <v>314</v>
      </c>
      <c r="C197" s="369" t="s">
        <v>968</v>
      </c>
      <c r="D197" s="369">
        <v>20261</v>
      </c>
      <c r="E197" s="373" t="s">
        <v>276</v>
      </c>
      <c r="F197" s="370" t="s">
        <v>291</v>
      </c>
      <c r="G197" s="373" t="s">
        <v>285</v>
      </c>
      <c r="H197" s="373">
        <v>7</v>
      </c>
      <c r="I197" s="373" t="s">
        <v>286</v>
      </c>
      <c r="J197" s="373" t="s">
        <v>286</v>
      </c>
      <c r="K197" s="194" t="s">
        <v>635</v>
      </c>
      <c r="L197" s="364" t="s">
        <v>636</v>
      </c>
      <c r="M197" s="364" t="s">
        <v>317</v>
      </c>
      <c r="N197" s="364" t="s">
        <v>318</v>
      </c>
      <c r="O197" s="373" t="s">
        <v>315</v>
      </c>
      <c r="P197" s="364">
        <v>2</v>
      </c>
      <c r="Q197" s="364">
        <v>8</v>
      </c>
      <c r="R197" s="369">
        <v>10</v>
      </c>
      <c r="S197" s="364">
        <v>6</v>
      </c>
      <c r="T197" s="8"/>
      <c r="U197" s="374">
        <v>50</v>
      </c>
      <c r="V197" s="370">
        <v>21524698</v>
      </c>
      <c r="W197" s="373" t="s">
        <v>115</v>
      </c>
      <c r="X197" s="364" t="s">
        <v>321</v>
      </c>
      <c r="Y197" s="364"/>
      <c r="Z197" s="364"/>
      <c r="AA197" s="364"/>
      <c r="AB197" s="370"/>
      <c r="AC197" s="364"/>
      <c r="AD197" s="369"/>
      <c r="AE197" s="370"/>
      <c r="AF197" s="370"/>
      <c r="AG197" s="364" t="s">
        <v>319</v>
      </c>
      <c r="AH197" s="364">
        <v>5</v>
      </c>
      <c r="AI197" s="364">
        <v>13</v>
      </c>
      <c r="AJ197" s="364">
        <v>30</v>
      </c>
      <c r="AK197" s="364">
        <v>21</v>
      </c>
      <c r="AL197" s="364">
        <v>50</v>
      </c>
      <c r="AM197" s="22">
        <f t="shared" si="63"/>
        <v>10</v>
      </c>
      <c r="AN197" s="104">
        <f t="shared" si="65"/>
        <v>0.5625</v>
      </c>
      <c r="AO197" s="104">
        <f t="shared" si="66"/>
        <v>0.90972222222222221</v>
      </c>
      <c r="AP197" s="22" t="str" cm="1">
        <f t="array" ref="AP197">IF(W197="","",IF(SUMPRODUCT((W197=$W$7:$W$2042)*(AH197=$AH$7:$AH$2042)*(AN197=$AN$7:$AN$2042)*(AO197=$AO$7:$AO$2042)*(ROW($W$7:$W$2042)&lt;&gt;ROW(W197))*((R197=0)*($R$7:$R$2042&gt;0)+(R197&gt;0)*($R$7:$R$2042=0)))&gt;0,"SALONES UNIDOS",IF(SUMPRODUCT((W197=$W$7:$W$2042)*(AH197=$AH$7:$AH$2042)*((AN197&lt;$AO$7:$AO$2042)*(AO197&gt;$AN$7:$AN$2042))*(ROW($W$7:$W$2042)&lt;&gt;ROW(W197)))&gt;0,"Cruzado","Sin cruce")))</f>
        <v>Sin cruce</v>
      </c>
      <c r="AQ197" s="104"/>
      <c r="AR197" s="104"/>
      <c r="AS197" s="22"/>
      <c r="AT197" s="22"/>
      <c r="AU197" s="358" t="str" cm="1">
        <f t="array" ref="AU197">IF(AB197="","",IF(SUMPRODUCT((AB197=$AB$7:$AB$511)*(AH197=$AH$7:$AH$511)*(AQ197=$AQ$7:$AQ$511)*(AR197=$AR$7:$AR$511)*(ROW($AB$7:$AB$511)&lt;&gt;ROW(AB197))*((R197=0)*($R$7:$R$511&gt;0)+(R197&gt;0)*($R$7:$R$511=0)))&gt;0,"SALONES UNIDOS",IF(SUMPRODUCT((AB197=$AB$7:$AB$511)*(AH197=$AH$7:$AH$511)*((AQ197&lt;$AR$7:$AR$511)*(AR197&gt;$AQ$7:$AQ$511))*(ROW($AB$7:$AB$511)&lt;&gt;ROW(AB197)))&gt;0,"Cruzado","Sin cruce")))</f>
        <v/>
      </c>
      <c r="AV197" s="358" t="str" cm="1">
        <f t="array" ref="AV197">IF(AD197="","",IF(SUMPRODUCT((AD197=$AD$7:$AD$511)*(AH197=$AH$7:$AH$511)*(AS197=$AS$7:$AS$511)*(AT197=$AT$7:$AT$511)*(ROW($AD$7:$AD$511)&lt;&gt;ROW(AD197))*((R197=0)*($R$7:$R$511&gt;0)+(R197&gt;0)*($R$7:$R$511=0)))&gt;0,"SALONES UNIDOS",IF(SUMPRODUCT((AD197=$AD$7:$AD$511)*(AH197=$AH$7:$AH$511)*((AS197&lt;$AT$7:$AT$511)*(AT197&gt;$AS$7:$AS$511))*(ROW($AD$7:$AD$511)&lt;&gt;ROW(AD197)))&gt;0,"Cruzado","Sin cruce")))</f>
        <v/>
      </c>
      <c r="AW197" s="104" t="str">
        <f t="shared" si="64"/>
        <v>EN7FILIALD</v>
      </c>
      <c r="AX197" s="104" t="str" cm="1">
        <f t="array" ref="AX197">IF(AW197="","",IF(SUMPRODUCT((AW197=$AW$7:$AW$2042)*(AH197=$AH$7:$AH$2042)*(AN197=$AN$7:$AN$2042)*(AO197=$AO$7:$AO$2042)*(ROW($AW$7:$AW$2042)&lt;&gt;ROW(AW197))*((R197=0)*($R$7:$R$2042&gt;0)+(R197&gt;0)*($R$7:$R$2042=0)))&gt;0,"SALONES UNIDOS",IF(SUMPRODUCT((AW197=$AW$7:$AW$2042)*(AH197=$AH$7:$AH$2042)*((AN197&lt;$AO$7:$AO$2042)*(AO197&gt;$AN$7:$AN$2042))*(ROW($AW$7:$AW$2042)&lt;&gt;ROW(AW197)))&gt;0,"Cruzado","Sin cruce")))</f>
        <v>Sin cruce</v>
      </c>
    </row>
    <row r="198" spans="2:50" s="6" customFormat="1" ht="19.8" hidden="1" customHeight="1" x14ac:dyDescent="0.25">
      <c r="B198" s="494" t="s">
        <v>314</v>
      </c>
      <c r="C198" s="369" t="s">
        <v>968</v>
      </c>
      <c r="D198" s="369">
        <v>20261</v>
      </c>
      <c r="E198" s="373" t="s">
        <v>276</v>
      </c>
      <c r="F198" s="370" t="s">
        <v>291</v>
      </c>
      <c r="G198" s="373" t="s">
        <v>285</v>
      </c>
      <c r="H198" s="373">
        <v>7</v>
      </c>
      <c r="I198" s="373" t="s">
        <v>286</v>
      </c>
      <c r="J198" s="373" t="s">
        <v>286</v>
      </c>
      <c r="K198" s="194" t="s">
        <v>638</v>
      </c>
      <c r="L198" s="364" t="s">
        <v>639</v>
      </c>
      <c r="M198" s="364" t="s">
        <v>324</v>
      </c>
      <c r="N198" s="364" t="s">
        <v>318</v>
      </c>
      <c r="O198" s="373" t="s">
        <v>321</v>
      </c>
      <c r="P198" s="364">
        <v>3</v>
      </c>
      <c r="Q198" s="364">
        <v>0</v>
      </c>
      <c r="R198" s="369">
        <v>3</v>
      </c>
      <c r="S198" s="364">
        <v>3</v>
      </c>
      <c r="T198" s="8"/>
      <c r="U198" s="374">
        <v>50</v>
      </c>
      <c r="V198" s="370">
        <v>40689619</v>
      </c>
      <c r="W198" s="373" t="s">
        <v>79</v>
      </c>
      <c r="X198" s="364" t="s">
        <v>321</v>
      </c>
      <c r="Y198" s="364"/>
      <c r="Z198" s="364"/>
      <c r="AA198" s="364"/>
      <c r="AB198" s="370"/>
      <c r="AC198" s="364"/>
      <c r="AD198" s="369"/>
      <c r="AE198" s="370"/>
      <c r="AF198" s="370"/>
      <c r="AG198" s="364" t="s">
        <v>559</v>
      </c>
      <c r="AH198" s="364">
        <v>6</v>
      </c>
      <c r="AI198" s="364">
        <v>16</v>
      </c>
      <c r="AJ198" s="364">
        <v>50</v>
      </c>
      <c r="AK198" s="364">
        <v>19</v>
      </c>
      <c r="AL198" s="364">
        <v>20</v>
      </c>
      <c r="AM198" s="22">
        <f t="shared" si="63"/>
        <v>3</v>
      </c>
      <c r="AN198" s="104">
        <f t="shared" si="65"/>
        <v>0.70138888888888884</v>
      </c>
      <c r="AO198" s="104">
        <f t="shared" si="66"/>
        <v>0.80555555555555547</v>
      </c>
      <c r="AP198" s="22" t="str" cm="1">
        <f t="array" ref="AP198">IF(W198="","",IF(SUMPRODUCT((W198=$W$7:$W$2042)*(AH198=$AH$7:$AH$2042)*(AN198=$AN$7:$AN$2042)*(AO198=$AO$7:$AO$2042)*(ROW($W$7:$W$2042)&lt;&gt;ROW(W198))*((R198=0)*($R$7:$R$2042&gt;0)+(R198&gt;0)*($R$7:$R$2042=0)))&gt;0,"SALONES UNIDOS",IF(SUMPRODUCT((W198=$W$7:$W$2042)*(AH198=$AH$7:$AH$2042)*((AN198&lt;$AO$7:$AO$2042)*(AO198&gt;$AN$7:$AN$2042))*(ROW($W$7:$W$2042)&lt;&gt;ROW(W198)))&gt;0,"Cruzado","Sin cruce")))</f>
        <v>Sin cruce</v>
      </c>
      <c r="AQ198" s="104"/>
      <c r="AR198" s="104"/>
      <c r="AS198" s="22"/>
      <c r="AT198" s="22"/>
      <c r="AU198" s="358" t="str" cm="1">
        <f t="array" ref="AU198">IF(AB198="","",IF(SUMPRODUCT((AB198=$AB$7:$AB$511)*(AH198=$AH$7:$AH$511)*(AQ198=$AQ$7:$AQ$511)*(AR198=$AR$7:$AR$511)*(ROW($AB$7:$AB$511)&lt;&gt;ROW(AB198))*((R198=0)*($R$7:$R$511&gt;0)+(R198&gt;0)*($R$7:$R$511=0)))&gt;0,"SALONES UNIDOS",IF(SUMPRODUCT((AB198=$AB$7:$AB$511)*(AH198=$AH$7:$AH$511)*((AQ198&lt;$AR$7:$AR$511)*(AR198&gt;$AQ$7:$AQ$511))*(ROW($AB$7:$AB$511)&lt;&gt;ROW(AB198)))&gt;0,"Cruzado","Sin cruce")))</f>
        <v/>
      </c>
      <c r="AV198" s="358" t="str" cm="1">
        <f t="array" ref="AV198">IF(AD198="","",IF(SUMPRODUCT((AD198=$AD$7:$AD$511)*(AH198=$AH$7:$AH$511)*(AS198=$AS$7:$AS$511)*(AT198=$AT$7:$AT$511)*(ROW($AD$7:$AD$511)&lt;&gt;ROW(AD198))*((R198=0)*($R$7:$R$511&gt;0)+(R198&gt;0)*($R$7:$R$511=0)))&gt;0,"SALONES UNIDOS",IF(SUMPRODUCT((AD198=$AD$7:$AD$511)*(AH198=$AH$7:$AH$511)*((AS198&lt;$AT$7:$AT$511)*(AT198&gt;$AS$7:$AS$511))*(ROW($AD$7:$AD$511)&lt;&gt;ROW(AD198)))&gt;0,"Cruzado","Sin cruce")))</f>
        <v/>
      </c>
      <c r="AW198" s="104" t="str">
        <f t="shared" si="64"/>
        <v>EN7FILIALD</v>
      </c>
      <c r="AX198" s="104" t="str" cm="1">
        <f t="array" ref="AX198">IF(AW198="","",IF(SUMPRODUCT((AW198=$AW$7:$AW$2042)*(AH198=$AH$7:$AH$2042)*(AN198=$AN$7:$AN$2042)*(AO198=$AO$7:$AO$2042)*(ROW($AW$7:$AW$2042)&lt;&gt;ROW(AW198))*((R198=0)*($R$7:$R$2042&gt;0)+(R198&gt;0)*($R$7:$R$2042=0)))&gt;0,"SALONES UNIDOS",IF(SUMPRODUCT((AW198=$AW$7:$AW$2042)*(AH198=$AH$7:$AH$2042)*((AN198&lt;$AO$7:$AO$2042)*(AO198&gt;$AN$7:$AN$2042))*(ROW($AW$7:$AW$2042)&lt;&gt;ROW(AW198)))&gt;0,"Cruzado","Sin cruce")))</f>
        <v>Sin cruce</v>
      </c>
    </row>
    <row r="199" spans="2:50" s="6" customFormat="1" ht="19.8" hidden="1" customHeight="1" x14ac:dyDescent="0.25">
      <c r="B199" s="494" t="s">
        <v>314</v>
      </c>
      <c r="C199" s="369" t="s">
        <v>968</v>
      </c>
      <c r="D199" s="369">
        <v>20261</v>
      </c>
      <c r="E199" s="373" t="s">
        <v>276</v>
      </c>
      <c r="F199" s="370" t="s">
        <v>291</v>
      </c>
      <c r="G199" s="373" t="s">
        <v>285</v>
      </c>
      <c r="H199" s="373">
        <v>7</v>
      </c>
      <c r="I199" s="373" t="s">
        <v>286</v>
      </c>
      <c r="J199" s="373" t="s">
        <v>286</v>
      </c>
      <c r="K199" s="194" t="s">
        <v>640</v>
      </c>
      <c r="L199" s="364" t="s">
        <v>641</v>
      </c>
      <c r="M199" s="364" t="s">
        <v>317</v>
      </c>
      <c r="N199" s="364" t="s">
        <v>318</v>
      </c>
      <c r="O199" s="373" t="s">
        <v>315</v>
      </c>
      <c r="P199" s="364">
        <v>2</v>
      </c>
      <c r="Q199" s="364">
        <v>0</v>
      </c>
      <c r="R199" s="369">
        <v>2</v>
      </c>
      <c r="S199" s="364">
        <v>2</v>
      </c>
      <c r="T199" s="8"/>
      <c r="U199" s="374">
        <v>50</v>
      </c>
      <c r="V199" s="370">
        <v>41622614</v>
      </c>
      <c r="W199" s="373" t="s">
        <v>235</v>
      </c>
      <c r="X199" s="364" t="s">
        <v>315</v>
      </c>
      <c r="Y199" s="364"/>
      <c r="Z199" s="364"/>
      <c r="AA199" s="364"/>
      <c r="AB199" s="364" t="s">
        <v>606</v>
      </c>
      <c r="AC199" s="364"/>
      <c r="AD199" s="369"/>
      <c r="AE199" s="370"/>
      <c r="AF199" s="370"/>
      <c r="AG199" s="370" t="s">
        <v>559</v>
      </c>
      <c r="AH199" s="364">
        <v>2</v>
      </c>
      <c r="AI199" s="364">
        <v>19</v>
      </c>
      <c r="AJ199" s="364">
        <v>20</v>
      </c>
      <c r="AK199" s="364">
        <v>21</v>
      </c>
      <c r="AL199" s="364">
        <v>0</v>
      </c>
      <c r="AM199" s="22">
        <f t="shared" ref="AM199:AM262" si="82">IF(AI199="",R199,ROUND(((((AK199/24)+(AL199/1440))-((AI199/24)+(AJ199/1440)))*1440/50),5))</f>
        <v>2</v>
      </c>
      <c r="AN199" s="104">
        <f t="shared" si="65"/>
        <v>0.80555555555555547</v>
      </c>
      <c r="AO199" s="104">
        <f t="shared" si="66"/>
        <v>0.875</v>
      </c>
      <c r="AP199" s="22" t="str" cm="1">
        <f t="array" ref="AP199">IF(W199="","",IF(SUMPRODUCT((W199=$W$7:$W$2042)*(AH199=$AH$7:$AH$2042)*(AN199=$AN$7:$AN$2042)*(AO199=$AO$7:$AO$2042)*(ROW($W$7:$W$2042)&lt;&gt;ROW(W199))*((R199=0)*($R$7:$R$2042&gt;0)+(R199&gt;0)*($R$7:$R$2042=0)))&gt;0,"SALONES UNIDOS",IF(SUMPRODUCT((W199=$W$7:$W$2042)*(AH199=$AH$7:$AH$2042)*((AN199&lt;$AO$7:$AO$2042)*(AO199&gt;$AN$7:$AN$2042))*(ROW($W$7:$W$2042)&lt;&gt;ROW(W199)))&gt;0,"Cruzado","Sin cruce")))</f>
        <v>Sin cruce</v>
      </c>
      <c r="AQ199" s="104">
        <f>AN199</f>
        <v>0.80555555555555547</v>
      </c>
      <c r="AR199" s="104">
        <f>AO199</f>
        <v>0.875</v>
      </c>
      <c r="AS199" s="22"/>
      <c r="AT199" s="22"/>
      <c r="AU199" s="358" t="str" cm="1">
        <f t="array" ref="AU199">IF(AB199="","",IF(SUMPRODUCT((AB199=$AB$7:$AB$511)*(AH199=$AH$7:$AH$511)*(AQ199=$AQ$7:$AQ$511)*(AR199=$AR$7:$AR$511)*(ROW($AB$7:$AB$511)&lt;&gt;ROW(AB199))*((R199=0)*($R$7:$R$511&gt;0)+(R199&gt;0)*($R$7:$R$511=0)))&gt;0,"SALONES UNIDOS",IF(SUMPRODUCT((AB199=$AB$7:$AB$511)*(AH199=$AH$7:$AH$511)*((AQ199&lt;$AR$7:$AR$511)*(AR199&gt;$AQ$7:$AQ$511))*(ROW($AB$7:$AB$511)&lt;&gt;ROW(AB199)))&gt;0,"Cruzado","Sin cruce")))</f>
        <v>Sin cruce</v>
      </c>
      <c r="AV199" s="358" t="str" cm="1">
        <f t="array" ref="AV199">IF(AD199="","",IF(SUMPRODUCT((AD199=$AD$7:$AD$511)*(AH199=$AH$7:$AH$511)*(AS199=$AS$7:$AS$511)*(AT199=$AT$7:$AT$511)*(ROW($AD$7:$AD$511)&lt;&gt;ROW(AD199))*((R199=0)*($R$7:$R$511&gt;0)+(R199&gt;0)*($R$7:$R$511=0)))&gt;0,"SALONES UNIDOS",IF(SUMPRODUCT((AD199=$AD$7:$AD$511)*(AH199=$AH$7:$AH$511)*((AS199&lt;$AT$7:$AT$511)*(AT199&gt;$AS$7:$AS$511))*(ROW($AD$7:$AD$511)&lt;&gt;ROW(AD199)))&gt;0,"Cruzado","Sin cruce")))</f>
        <v/>
      </c>
      <c r="AW199" s="104" t="str">
        <f t="shared" ref="AW199:AW262" si="83">TRIM(CONCATENATE(G199,H199,E199,J199))</f>
        <v>EN7FILIALD</v>
      </c>
      <c r="AX199" s="104" t="str" cm="1">
        <f t="array" ref="AX199">IF(AW199="","",IF(SUMPRODUCT((AW199=$AW$7:$AW$2042)*(AH199=$AH$7:$AH$2042)*(AN199=$AN$7:$AN$2042)*(AO199=$AO$7:$AO$2042)*(ROW($AW$7:$AW$2042)&lt;&gt;ROW(AW199))*((R199=0)*($R$7:$R$2042&gt;0)+(R199&gt;0)*($R$7:$R$2042=0)))&gt;0,"SALONES UNIDOS",IF(SUMPRODUCT((AW199=$AW$7:$AW$2042)*(AH199=$AH$7:$AH$2042)*((AN199&lt;$AO$7:$AO$2042)*(AO199&gt;$AN$7:$AN$2042))*(ROW($AW$7:$AW$2042)&lt;&gt;ROW(AW199)))&gt;0,"Cruzado","Sin cruce")))</f>
        <v>Sin cruce</v>
      </c>
    </row>
    <row r="200" spans="2:50" s="6" customFormat="1" ht="19.8" hidden="1" customHeight="1" x14ac:dyDescent="0.25">
      <c r="B200" s="494" t="s">
        <v>314</v>
      </c>
      <c r="C200" s="369" t="s">
        <v>968</v>
      </c>
      <c r="D200" s="369">
        <v>20261</v>
      </c>
      <c r="E200" s="373" t="s">
        <v>276</v>
      </c>
      <c r="F200" s="370" t="s">
        <v>291</v>
      </c>
      <c r="G200" s="373" t="s">
        <v>285</v>
      </c>
      <c r="H200" s="373">
        <v>7</v>
      </c>
      <c r="I200" s="373" t="s">
        <v>286</v>
      </c>
      <c r="J200" s="373" t="s">
        <v>286</v>
      </c>
      <c r="K200" s="194" t="s">
        <v>322</v>
      </c>
      <c r="L200" s="364" t="s">
        <v>323</v>
      </c>
      <c r="M200" s="364" t="s">
        <v>324</v>
      </c>
      <c r="N200" s="364" t="s">
        <v>318</v>
      </c>
      <c r="O200" s="373" t="s">
        <v>321</v>
      </c>
      <c r="P200" s="364">
        <v>3</v>
      </c>
      <c r="Q200" s="364">
        <v>2</v>
      </c>
      <c r="R200" s="369">
        <v>5</v>
      </c>
      <c r="S200" s="364">
        <v>4</v>
      </c>
      <c r="T200" s="8"/>
      <c r="U200" s="374">
        <v>20</v>
      </c>
      <c r="V200" s="370">
        <v>20048536</v>
      </c>
      <c r="W200" s="373" t="s">
        <v>216</v>
      </c>
      <c r="X200" s="364" t="s">
        <v>321</v>
      </c>
      <c r="Y200" s="364"/>
      <c r="Z200" s="364"/>
      <c r="AA200" s="364"/>
      <c r="AB200" s="370"/>
      <c r="AC200" s="364"/>
      <c r="AD200" s="369"/>
      <c r="AE200" s="370"/>
      <c r="AF200" s="370"/>
      <c r="AG200" s="364" t="s">
        <v>319</v>
      </c>
      <c r="AH200" s="364">
        <v>4</v>
      </c>
      <c r="AI200" s="364">
        <v>19</v>
      </c>
      <c r="AJ200" s="364">
        <v>20</v>
      </c>
      <c r="AK200" s="364">
        <v>23</v>
      </c>
      <c r="AL200" s="364">
        <v>30</v>
      </c>
      <c r="AM200" s="22">
        <f t="shared" si="82"/>
        <v>5</v>
      </c>
      <c r="AN200" s="104">
        <f t="shared" ref="AN200:AN263" si="84">AI200/24+AJ200/1440</f>
        <v>0.80555555555555547</v>
      </c>
      <c r="AO200" s="104">
        <f t="shared" ref="AO200:AO263" si="85">AK200/24+AL200/1440</f>
        <v>0.97916666666666674</v>
      </c>
      <c r="AP200" s="22" t="str" cm="1">
        <f t="array" ref="AP200">IF(W200="","",IF(SUMPRODUCT((W200=$W$7:$W$2042)*(AH200=$AH$7:$AH$2042)*(AN200=$AN$7:$AN$2042)*(AO200=$AO$7:$AO$2042)*(ROW($W$7:$W$2042)&lt;&gt;ROW(W200))*((R200=0)*($R$7:$R$2042&gt;0)+(R200&gt;0)*($R$7:$R$2042=0)))&gt;0,"SALONES UNIDOS",IF(SUMPRODUCT((W200=$W$7:$W$2042)*(AH200=$AH$7:$AH$2042)*((AN200&lt;$AO$7:$AO$2042)*(AO200&gt;$AN$7:$AN$2042))*(ROW($W$7:$W$2042)&lt;&gt;ROW(W200)))&gt;0,"Cruzado","Sin cruce")))</f>
        <v>Sin cruce</v>
      </c>
      <c r="AQ200" s="104"/>
      <c r="AR200" s="104"/>
      <c r="AS200" s="22"/>
      <c r="AT200" s="22"/>
      <c r="AU200" s="358" t="str" cm="1">
        <f t="array" ref="AU200">IF(AB200="","",IF(SUMPRODUCT((AB200=$AB$7:$AB$511)*(AH200=$AH$7:$AH$511)*(AQ200=$AQ$7:$AQ$511)*(AR200=$AR$7:$AR$511)*(ROW($AB$7:$AB$511)&lt;&gt;ROW(AB200))*((R200=0)*($R$7:$R$511&gt;0)+(R200&gt;0)*($R$7:$R$511=0)))&gt;0,"SALONES UNIDOS",IF(SUMPRODUCT((AB200=$AB$7:$AB$511)*(AH200=$AH$7:$AH$511)*((AQ200&lt;$AR$7:$AR$511)*(AR200&gt;$AQ$7:$AQ$511))*(ROW($AB$7:$AB$511)&lt;&gt;ROW(AB200)))&gt;0,"Cruzado","Sin cruce")))</f>
        <v/>
      </c>
      <c r="AV200" s="358" t="str" cm="1">
        <f t="array" ref="AV200">IF(AD200="","",IF(SUMPRODUCT((AD200=$AD$7:$AD$511)*(AH200=$AH$7:$AH$511)*(AS200=$AS$7:$AS$511)*(AT200=$AT$7:$AT$511)*(ROW($AD$7:$AD$511)&lt;&gt;ROW(AD200))*((R200=0)*($R$7:$R$511&gt;0)+(R200&gt;0)*($R$7:$R$511=0)))&gt;0,"SALONES UNIDOS",IF(SUMPRODUCT((AD200=$AD$7:$AD$511)*(AH200=$AH$7:$AH$511)*((AS200&lt;$AT$7:$AT$511)*(AT200&gt;$AS$7:$AS$511))*(ROW($AD$7:$AD$511)&lt;&gt;ROW(AD200)))&gt;0,"Cruzado","Sin cruce")))</f>
        <v/>
      </c>
      <c r="AW200" s="104" t="str">
        <f t="shared" si="83"/>
        <v>EN7FILIALD</v>
      </c>
      <c r="AX200" s="104" t="str" cm="1">
        <f t="array" ref="AX200">IF(AW200="","",IF(SUMPRODUCT((AW200=$AW$7:$AW$2042)*(AH200=$AH$7:$AH$2042)*(AN200=$AN$7:$AN$2042)*(AO200=$AO$7:$AO$2042)*(ROW($AW$7:$AW$2042)&lt;&gt;ROW(AW200))*((R200=0)*($R$7:$R$2042&gt;0)+(R200&gt;0)*($R$7:$R$2042=0)))&gt;0,"SALONES UNIDOS",IF(SUMPRODUCT((AW200=$AW$7:$AW$2042)*(AH200=$AH$7:$AH$2042)*((AN200&lt;$AO$7:$AO$2042)*(AO200&gt;$AN$7:$AN$2042))*(ROW($AW$7:$AW$2042)&lt;&gt;ROW(AW200)))&gt;0,"Cruzado","Sin cruce")))</f>
        <v>Sin cruce</v>
      </c>
    </row>
    <row r="201" spans="2:50" s="6" customFormat="1" ht="19.8" hidden="1" customHeight="1" x14ac:dyDescent="0.25">
      <c r="B201" s="494" t="s">
        <v>314</v>
      </c>
      <c r="C201" s="369" t="s">
        <v>968</v>
      </c>
      <c r="D201" s="369">
        <v>20261</v>
      </c>
      <c r="E201" s="373" t="s">
        <v>276</v>
      </c>
      <c r="F201" s="370" t="s">
        <v>291</v>
      </c>
      <c r="G201" s="373" t="s">
        <v>285</v>
      </c>
      <c r="H201" s="373">
        <v>7</v>
      </c>
      <c r="I201" s="373" t="s">
        <v>290</v>
      </c>
      <c r="J201" s="373" t="s">
        <v>290</v>
      </c>
      <c r="K201" s="194" t="s">
        <v>322</v>
      </c>
      <c r="L201" s="364" t="s">
        <v>323</v>
      </c>
      <c r="M201" s="364" t="s">
        <v>324</v>
      </c>
      <c r="N201" s="364" t="s">
        <v>318</v>
      </c>
      <c r="O201" s="373" t="s">
        <v>321</v>
      </c>
      <c r="P201" s="364">
        <v>3</v>
      </c>
      <c r="Q201" s="364">
        <v>2</v>
      </c>
      <c r="R201" s="369">
        <v>5</v>
      </c>
      <c r="S201" s="364">
        <v>4</v>
      </c>
      <c r="T201" s="8"/>
      <c r="U201" s="374">
        <v>20</v>
      </c>
      <c r="V201" s="370">
        <v>21404829</v>
      </c>
      <c r="W201" s="373" t="s">
        <v>156</v>
      </c>
      <c r="X201" s="364" t="s">
        <v>321</v>
      </c>
      <c r="Y201" s="364"/>
      <c r="Z201" s="364"/>
      <c r="AA201" s="364"/>
      <c r="AB201" s="370"/>
      <c r="AC201" s="364"/>
      <c r="AD201" s="369"/>
      <c r="AE201" s="370"/>
      <c r="AF201" s="370"/>
      <c r="AG201" s="364" t="s">
        <v>319</v>
      </c>
      <c r="AH201" s="364">
        <v>5</v>
      </c>
      <c r="AI201" s="364">
        <v>12</v>
      </c>
      <c r="AJ201" s="364">
        <v>40</v>
      </c>
      <c r="AK201" s="364">
        <v>16</v>
      </c>
      <c r="AL201" s="364">
        <v>50</v>
      </c>
      <c r="AM201" s="22">
        <f t="shared" si="82"/>
        <v>5</v>
      </c>
      <c r="AN201" s="104">
        <f t="shared" si="84"/>
        <v>0.52777777777777779</v>
      </c>
      <c r="AO201" s="104">
        <f t="shared" si="85"/>
        <v>0.70138888888888884</v>
      </c>
      <c r="AP201" s="22" t="str" cm="1">
        <f t="array" ref="AP201">IF(W201="","",IF(SUMPRODUCT((W201=$W$7:$W$2042)*(AH201=$AH$7:$AH$2042)*(AN201=$AN$7:$AN$2042)*(AO201=$AO$7:$AO$2042)*(ROW($W$7:$W$2042)&lt;&gt;ROW(W201))*((R201=0)*($R$7:$R$2042&gt;0)+(R201&gt;0)*($R$7:$R$2042=0)))&gt;0,"SALONES UNIDOS",IF(SUMPRODUCT((W201=$W$7:$W$2042)*(AH201=$AH$7:$AH$2042)*((AN201&lt;$AO$7:$AO$2042)*(AO201&gt;$AN$7:$AN$2042))*(ROW($W$7:$W$2042)&lt;&gt;ROW(W201)))&gt;0,"Cruzado","Sin cruce")))</f>
        <v>Sin cruce</v>
      </c>
      <c r="AQ201" s="104"/>
      <c r="AR201" s="104"/>
      <c r="AS201" s="22"/>
      <c r="AT201" s="22"/>
      <c r="AU201" s="358" t="str" cm="1">
        <f t="array" ref="AU201">IF(AB201="","",IF(SUMPRODUCT((AB201=$AB$7:$AB$511)*(AH201=$AH$7:$AH$511)*(AQ201=$AQ$7:$AQ$511)*(AR201=$AR$7:$AR$511)*(ROW($AB$7:$AB$511)&lt;&gt;ROW(AB201))*((R201=0)*($R$7:$R$511&gt;0)+(R201&gt;0)*($R$7:$R$511=0)))&gt;0,"SALONES UNIDOS",IF(SUMPRODUCT((AB201=$AB$7:$AB$511)*(AH201=$AH$7:$AH$511)*((AQ201&lt;$AR$7:$AR$511)*(AR201&gt;$AQ$7:$AQ$511))*(ROW($AB$7:$AB$511)&lt;&gt;ROW(AB201)))&gt;0,"Cruzado","Sin cruce")))</f>
        <v/>
      </c>
      <c r="AV201" s="358" t="str" cm="1">
        <f t="array" ref="AV201">IF(AD201="","",IF(SUMPRODUCT((AD201=$AD$7:$AD$511)*(AH201=$AH$7:$AH$511)*(AS201=$AS$7:$AS$511)*(AT201=$AT$7:$AT$511)*(ROW($AD$7:$AD$511)&lt;&gt;ROW(AD201))*((R201=0)*($R$7:$R$511&gt;0)+(R201&gt;0)*($R$7:$R$511=0)))&gt;0,"SALONES UNIDOS",IF(SUMPRODUCT((AD201=$AD$7:$AD$511)*(AH201=$AH$7:$AH$511)*((AS201&lt;$AT$7:$AT$511)*(AT201&gt;$AS$7:$AS$511))*(ROW($AD$7:$AD$511)&lt;&gt;ROW(AD201)))&gt;0,"Cruzado","Sin cruce")))</f>
        <v/>
      </c>
      <c r="AW201" s="104" t="str">
        <f t="shared" si="83"/>
        <v>EN7FILIALE</v>
      </c>
      <c r="AX201" s="104" t="str" cm="1">
        <f t="array" ref="AX201">IF(AW201="","",IF(SUMPRODUCT((AW201=$AW$7:$AW$2042)*(AH201=$AH$7:$AH$2042)*(AN201=$AN$7:$AN$2042)*(AO201=$AO$7:$AO$2042)*(ROW($AW$7:$AW$2042)&lt;&gt;ROW(AW201))*((R201=0)*($R$7:$R$2042&gt;0)+(R201&gt;0)*($R$7:$R$2042=0)))&gt;0,"SALONES UNIDOS",IF(SUMPRODUCT((AW201=$AW$7:$AW$2042)*(AH201=$AH$7:$AH$2042)*((AN201&lt;$AO$7:$AO$2042)*(AO201&gt;$AN$7:$AN$2042))*(ROW($AW$7:$AW$2042)&lt;&gt;ROW(AW201)))&gt;0,"Cruzado","Sin cruce")))</f>
        <v>Sin cruce</v>
      </c>
    </row>
    <row r="202" spans="2:50" s="6" customFormat="1" ht="19.8" hidden="1" customHeight="1" x14ac:dyDescent="0.25">
      <c r="B202" s="494" t="s">
        <v>314</v>
      </c>
      <c r="C202" s="369" t="s">
        <v>968</v>
      </c>
      <c r="D202" s="369">
        <v>20261</v>
      </c>
      <c r="E202" s="373" t="s">
        <v>276</v>
      </c>
      <c r="F202" s="370" t="s">
        <v>291</v>
      </c>
      <c r="G202" s="373" t="s">
        <v>285</v>
      </c>
      <c r="H202" s="373">
        <v>7</v>
      </c>
      <c r="I202" s="373" t="s">
        <v>293</v>
      </c>
      <c r="J202" s="373" t="s">
        <v>293</v>
      </c>
      <c r="K202" s="194" t="s">
        <v>322</v>
      </c>
      <c r="L202" s="364" t="s">
        <v>323</v>
      </c>
      <c r="M202" s="364" t="s">
        <v>324</v>
      </c>
      <c r="N202" s="364" t="s">
        <v>318</v>
      </c>
      <c r="O202" s="373" t="s">
        <v>321</v>
      </c>
      <c r="P202" s="364">
        <v>3</v>
      </c>
      <c r="Q202" s="364">
        <v>2</v>
      </c>
      <c r="R202" s="369">
        <v>5</v>
      </c>
      <c r="S202" s="364">
        <v>4</v>
      </c>
      <c r="T202" s="8"/>
      <c r="U202" s="374">
        <v>20</v>
      </c>
      <c r="V202" s="370">
        <v>21404829</v>
      </c>
      <c r="W202" s="373" t="s">
        <v>156</v>
      </c>
      <c r="X202" s="364" t="s">
        <v>321</v>
      </c>
      <c r="Y202" s="364"/>
      <c r="Z202" s="364"/>
      <c r="AA202" s="364"/>
      <c r="AB202" s="370"/>
      <c r="AC202" s="364"/>
      <c r="AD202" s="369"/>
      <c r="AE202" s="370"/>
      <c r="AF202" s="370"/>
      <c r="AG202" s="364" t="s">
        <v>319</v>
      </c>
      <c r="AH202" s="364">
        <v>6</v>
      </c>
      <c r="AI202" s="364">
        <v>12</v>
      </c>
      <c r="AJ202" s="364">
        <v>40</v>
      </c>
      <c r="AK202" s="364">
        <v>16</v>
      </c>
      <c r="AL202" s="364">
        <v>50</v>
      </c>
      <c r="AM202" s="22">
        <f t="shared" si="82"/>
        <v>5</v>
      </c>
      <c r="AN202" s="104">
        <f t="shared" si="84"/>
        <v>0.52777777777777779</v>
      </c>
      <c r="AO202" s="104">
        <f t="shared" si="85"/>
        <v>0.70138888888888884</v>
      </c>
      <c r="AP202" s="22" t="str" cm="1">
        <f t="array" ref="AP202">IF(W202="","",IF(SUMPRODUCT((W202=$W$7:$W$2042)*(AH202=$AH$7:$AH$2042)*(AN202=$AN$7:$AN$2042)*(AO202=$AO$7:$AO$2042)*(ROW($W$7:$W$2042)&lt;&gt;ROW(W202))*((R202=0)*($R$7:$R$2042&gt;0)+(R202&gt;0)*($R$7:$R$2042=0)))&gt;0,"SALONES UNIDOS",IF(SUMPRODUCT((W202=$W$7:$W$2042)*(AH202=$AH$7:$AH$2042)*((AN202&lt;$AO$7:$AO$2042)*(AO202&gt;$AN$7:$AN$2042))*(ROW($W$7:$W$2042)&lt;&gt;ROW(W202)))&gt;0,"Cruzado","Sin cruce")))</f>
        <v>Sin cruce</v>
      </c>
      <c r="AQ202" s="104"/>
      <c r="AR202" s="104"/>
      <c r="AS202" s="22"/>
      <c r="AT202" s="22"/>
      <c r="AU202" s="358" t="str" cm="1">
        <f t="array" ref="AU202">IF(AB202="","",IF(SUMPRODUCT((AB202=$AB$7:$AB$511)*(AH202=$AH$7:$AH$511)*(AQ202=$AQ$7:$AQ$511)*(AR202=$AR$7:$AR$511)*(ROW($AB$7:$AB$511)&lt;&gt;ROW(AB202))*((R202=0)*($R$7:$R$511&gt;0)+(R202&gt;0)*($R$7:$R$511=0)))&gt;0,"SALONES UNIDOS",IF(SUMPRODUCT((AB202=$AB$7:$AB$511)*(AH202=$AH$7:$AH$511)*((AQ202&lt;$AR$7:$AR$511)*(AR202&gt;$AQ$7:$AQ$511))*(ROW($AB$7:$AB$511)&lt;&gt;ROW(AB202)))&gt;0,"Cruzado","Sin cruce")))</f>
        <v/>
      </c>
      <c r="AV202" s="358" t="str" cm="1">
        <f t="array" ref="AV202">IF(AD202="","",IF(SUMPRODUCT((AD202=$AD$7:$AD$511)*(AH202=$AH$7:$AH$511)*(AS202=$AS$7:$AS$511)*(AT202=$AT$7:$AT$511)*(ROW($AD$7:$AD$511)&lt;&gt;ROW(AD202))*((R202=0)*($R$7:$R$511&gt;0)+(R202&gt;0)*($R$7:$R$511=0)))&gt;0,"SALONES UNIDOS",IF(SUMPRODUCT((AD202=$AD$7:$AD$511)*(AH202=$AH$7:$AH$511)*((AS202&lt;$AT$7:$AT$511)*(AT202&gt;$AS$7:$AS$511))*(ROW($AD$7:$AD$511)&lt;&gt;ROW(AD202)))&gt;0,"Cruzado","Sin cruce")))</f>
        <v/>
      </c>
      <c r="AW202" s="104" t="str">
        <f t="shared" si="83"/>
        <v>EN7FILIALF</v>
      </c>
      <c r="AX202" s="104" t="str" cm="1">
        <f t="array" ref="AX202">IF(AW202="","",IF(SUMPRODUCT((AW202=$AW$7:$AW$2042)*(AH202=$AH$7:$AH$2042)*(AN202=$AN$7:$AN$2042)*(AO202=$AO$7:$AO$2042)*(ROW($AW$7:$AW$2042)&lt;&gt;ROW(AW202))*((R202=0)*($R$7:$R$2042&gt;0)+(R202&gt;0)*($R$7:$R$2042=0)))&gt;0,"SALONES UNIDOS",IF(SUMPRODUCT((AW202=$AW$7:$AW$2042)*(AH202=$AH$7:$AH$2042)*((AN202&lt;$AO$7:$AO$2042)*(AO202&gt;$AN$7:$AN$2042))*(ROW($AW$7:$AW$2042)&lt;&gt;ROW(AW202)))&gt;0,"Cruzado","Sin cruce")))</f>
        <v>Sin cruce</v>
      </c>
    </row>
    <row r="203" spans="2:50" s="6" customFormat="1" ht="19.8" hidden="1" customHeight="1" x14ac:dyDescent="0.25">
      <c r="B203" s="494" t="s">
        <v>314</v>
      </c>
      <c r="C203" s="369" t="s">
        <v>968</v>
      </c>
      <c r="D203" s="369">
        <v>20261</v>
      </c>
      <c r="E203" s="373" t="s">
        <v>276</v>
      </c>
      <c r="F203" s="370" t="s">
        <v>291</v>
      </c>
      <c r="G203" s="373" t="s">
        <v>285</v>
      </c>
      <c r="H203" s="373">
        <v>7</v>
      </c>
      <c r="I203" s="373" t="s">
        <v>294</v>
      </c>
      <c r="J203" s="373" t="s">
        <v>294</v>
      </c>
      <c r="K203" s="194" t="s">
        <v>322</v>
      </c>
      <c r="L203" s="364" t="s">
        <v>323</v>
      </c>
      <c r="M203" s="364" t="s">
        <v>324</v>
      </c>
      <c r="N203" s="364" t="s">
        <v>318</v>
      </c>
      <c r="O203" s="373" t="s">
        <v>321</v>
      </c>
      <c r="P203" s="364">
        <v>3</v>
      </c>
      <c r="Q203" s="364">
        <v>2</v>
      </c>
      <c r="R203" s="369">
        <v>5</v>
      </c>
      <c r="S203" s="364">
        <v>4</v>
      </c>
      <c r="T203" s="8"/>
      <c r="U203" s="374">
        <v>20</v>
      </c>
      <c r="V203" s="370">
        <v>41282651</v>
      </c>
      <c r="W203" s="373" t="s">
        <v>264</v>
      </c>
      <c r="X203" s="364" t="s">
        <v>321</v>
      </c>
      <c r="Y203" s="364"/>
      <c r="Z203" s="364"/>
      <c r="AA203" s="364"/>
      <c r="AB203" s="370"/>
      <c r="AC203" s="364"/>
      <c r="AD203" s="369"/>
      <c r="AE203" s="370"/>
      <c r="AF203" s="370"/>
      <c r="AG203" s="364" t="s">
        <v>319</v>
      </c>
      <c r="AH203" s="364">
        <v>6</v>
      </c>
      <c r="AI203" s="364">
        <v>13</v>
      </c>
      <c r="AJ203" s="364">
        <v>30</v>
      </c>
      <c r="AK203" s="364">
        <v>17</v>
      </c>
      <c r="AL203" s="364">
        <v>40</v>
      </c>
      <c r="AM203" s="22">
        <f t="shared" si="82"/>
        <v>5</v>
      </c>
      <c r="AN203" s="104">
        <f t="shared" si="84"/>
        <v>0.5625</v>
      </c>
      <c r="AO203" s="104">
        <f t="shared" si="85"/>
        <v>0.73611111111111116</v>
      </c>
      <c r="AP203" s="22" t="str" cm="1">
        <f t="array" ref="AP203">IF(W203="","",IF(SUMPRODUCT((W203=$W$7:$W$2042)*(AH203=$AH$7:$AH$2042)*(AN203=$AN$7:$AN$2042)*(AO203=$AO$7:$AO$2042)*(ROW($W$7:$W$2042)&lt;&gt;ROW(W203))*((R203=0)*($R$7:$R$2042&gt;0)+(R203&gt;0)*($R$7:$R$2042=0)))&gt;0,"SALONES UNIDOS",IF(SUMPRODUCT((W203=$W$7:$W$2042)*(AH203=$AH$7:$AH$2042)*((AN203&lt;$AO$7:$AO$2042)*(AO203&gt;$AN$7:$AN$2042))*(ROW($W$7:$W$2042)&lt;&gt;ROW(W203)))&gt;0,"Cruzado","Sin cruce")))</f>
        <v>Sin cruce</v>
      </c>
      <c r="AQ203" s="104"/>
      <c r="AR203" s="104"/>
      <c r="AS203" s="22"/>
      <c r="AT203" s="22"/>
      <c r="AU203" s="358" t="str" cm="1">
        <f t="array" ref="AU203">IF(AB203="","",IF(SUMPRODUCT((AB203=$AB$7:$AB$511)*(AH203=$AH$7:$AH$511)*(AQ203=$AQ$7:$AQ$511)*(AR203=$AR$7:$AR$511)*(ROW($AB$7:$AB$511)&lt;&gt;ROW(AB203))*((R203=0)*($R$7:$R$511&gt;0)+(R203&gt;0)*($R$7:$R$511=0)))&gt;0,"SALONES UNIDOS",IF(SUMPRODUCT((AB203=$AB$7:$AB$511)*(AH203=$AH$7:$AH$511)*((AQ203&lt;$AR$7:$AR$511)*(AR203&gt;$AQ$7:$AQ$511))*(ROW($AB$7:$AB$511)&lt;&gt;ROW(AB203)))&gt;0,"Cruzado","Sin cruce")))</f>
        <v/>
      </c>
      <c r="AV203" s="358" t="str" cm="1">
        <f t="array" ref="AV203">IF(AD203="","",IF(SUMPRODUCT((AD203=$AD$7:$AD$511)*(AH203=$AH$7:$AH$511)*(AS203=$AS$7:$AS$511)*(AT203=$AT$7:$AT$511)*(ROW($AD$7:$AD$511)&lt;&gt;ROW(AD203))*((R203=0)*($R$7:$R$511&gt;0)+(R203&gt;0)*($R$7:$R$511=0)))&gt;0,"SALONES UNIDOS",IF(SUMPRODUCT((AD203=$AD$7:$AD$511)*(AH203=$AH$7:$AH$511)*((AS203&lt;$AT$7:$AT$511)*(AT203&gt;$AS$7:$AS$511))*(ROW($AD$7:$AD$511)&lt;&gt;ROW(AD203)))&gt;0,"Cruzado","Sin cruce")))</f>
        <v/>
      </c>
      <c r="AW203" s="104" t="str">
        <f t="shared" si="83"/>
        <v>EN7FILIALG</v>
      </c>
      <c r="AX203" s="104" t="str" cm="1">
        <f t="array" ref="AX203">IF(AW203="","",IF(SUMPRODUCT((AW203=$AW$7:$AW$2042)*(AH203=$AH$7:$AH$2042)*(AN203=$AN$7:$AN$2042)*(AO203=$AO$7:$AO$2042)*(ROW($AW$7:$AW$2042)&lt;&gt;ROW(AW203))*((R203=0)*($R$7:$R$2042&gt;0)+(R203&gt;0)*($R$7:$R$2042=0)))&gt;0,"SALONES UNIDOS",IF(SUMPRODUCT((AW203=$AW$7:$AW$2042)*(AH203=$AH$7:$AH$2042)*((AN203&lt;$AO$7:$AO$2042)*(AO203&gt;$AN$7:$AN$2042))*(ROW($AW$7:$AW$2042)&lt;&gt;ROW(AW203)))&gt;0,"Cruzado","Sin cruce")))</f>
        <v>Sin cruce</v>
      </c>
    </row>
    <row r="204" spans="2:50" s="6" customFormat="1" ht="19.8" hidden="1" customHeight="1" x14ac:dyDescent="0.25">
      <c r="B204" s="494" t="s">
        <v>314</v>
      </c>
      <c r="C204" s="369" t="s">
        <v>968</v>
      </c>
      <c r="D204" s="369">
        <v>20261</v>
      </c>
      <c r="E204" s="373" t="s">
        <v>276</v>
      </c>
      <c r="F204" s="370" t="s">
        <v>291</v>
      </c>
      <c r="G204" s="373" t="s">
        <v>285</v>
      </c>
      <c r="H204" s="373">
        <v>7</v>
      </c>
      <c r="I204" s="373" t="s">
        <v>300</v>
      </c>
      <c r="J204" s="373" t="s">
        <v>300</v>
      </c>
      <c r="K204" s="194" t="s">
        <v>322</v>
      </c>
      <c r="L204" s="364" t="s">
        <v>323</v>
      </c>
      <c r="M204" s="364" t="s">
        <v>324</v>
      </c>
      <c r="N204" s="364" t="s">
        <v>318</v>
      </c>
      <c r="O204" s="373" t="s">
        <v>321</v>
      </c>
      <c r="P204" s="364">
        <v>3</v>
      </c>
      <c r="Q204" s="364">
        <v>2</v>
      </c>
      <c r="R204" s="369">
        <v>5</v>
      </c>
      <c r="S204" s="364">
        <v>4</v>
      </c>
      <c r="T204" s="8"/>
      <c r="U204" s="374">
        <v>20</v>
      </c>
      <c r="V204" s="370">
        <v>22299955</v>
      </c>
      <c r="W204" s="373" t="s">
        <v>14</v>
      </c>
      <c r="X204" s="364" t="s">
        <v>321</v>
      </c>
      <c r="Y204" s="364"/>
      <c r="Z204" s="364"/>
      <c r="AA204" s="364"/>
      <c r="AB204" s="370"/>
      <c r="AC204" s="364"/>
      <c r="AD204" s="369"/>
      <c r="AE204" s="370"/>
      <c r="AF204" s="370"/>
      <c r="AG204" s="364" t="s">
        <v>319</v>
      </c>
      <c r="AH204" s="364">
        <v>1</v>
      </c>
      <c r="AI204" s="364">
        <v>19</v>
      </c>
      <c r="AJ204" s="364">
        <v>20</v>
      </c>
      <c r="AK204" s="364">
        <v>23</v>
      </c>
      <c r="AL204" s="364">
        <v>30</v>
      </c>
      <c r="AM204" s="22">
        <f t="shared" si="82"/>
        <v>5</v>
      </c>
      <c r="AN204" s="104">
        <f t="shared" si="84"/>
        <v>0.80555555555555547</v>
      </c>
      <c r="AO204" s="104">
        <f t="shared" si="85"/>
        <v>0.97916666666666674</v>
      </c>
      <c r="AP204" s="22" t="str" cm="1">
        <f t="array" ref="AP204">IF(W204="","",IF(SUMPRODUCT((W204=$W$7:$W$2042)*(AH204=$AH$7:$AH$2042)*(AN204=$AN$7:$AN$2042)*(AO204=$AO$7:$AO$2042)*(ROW($W$7:$W$2042)&lt;&gt;ROW(W204))*((R204=0)*($R$7:$R$2042&gt;0)+(R204&gt;0)*($R$7:$R$2042=0)))&gt;0,"SALONES UNIDOS",IF(SUMPRODUCT((W204=$W$7:$W$2042)*(AH204=$AH$7:$AH$2042)*((AN204&lt;$AO$7:$AO$2042)*(AO204&gt;$AN$7:$AN$2042))*(ROW($W$7:$W$2042)&lt;&gt;ROW(W204)))&gt;0,"Cruzado","Sin cruce")))</f>
        <v>Sin cruce</v>
      </c>
      <c r="AQ204" s="104"/>
      <c r="AR204" s="104"/>
      <c r="AS204" s="22"/>
      <c r="AT204" s="22"/>
      <c r="AU204" s="358" t="str" cm="1">
        <f t="array" ref="AU204">IF(AB204="","",IF(SUMPRODUCT((AB204=$AB$7:$AB$511)*(AH204=$AH$7:$AH$511)*(AQ204=$AQ$7:$AQ$511)*(AR204=$AR$7:$AR$511)*(ROW($AB$7:$AB$511)&lt;&gt;ROW(AB204))*((R204=0)*($R$7:$R$511&gt;0)+(R204&gt;0)*($R$7:$R$511=0)))&gt;0,"SALONES UNIDOS",IF(SUMPRODUCT((AB204=$AB$7:$AB$511)*(AH204=$AH$7:$AH$511)*((AQ204&lt;$AR$7:$AR$511)*(AR204&gt;$AQ$7:$AQ$511))*(ROW($AB$7:$AB$511)&lt;&gt;ROW(AB204)))&gt;0,"Cruzado","Sin cruce")))</f>
        <v/>
      </c>
      <c r="AV204" s="358" t="str" cm="1">
        <f t="array" ref="AV204">IF(AD204="","",IF(SUMPRODUCT((AD204=$AD$7:$AD$511)*(AH204=$AH$7:$AH$511)*(AS204=$AS$7:$AS$511)*(AT204=$AT$7:$AT$511)*(ROW($AD$7:$AD$511)&lt;&gt;ROW(AD204))*((R204=0)*($R$7:$R$511&gt;0)+(R204&gt;0)*($R$7:$R$511=0)))&gt;0,"SALONES UNIDOS",IF(SUMPRODUCT((AD204=$AD$7:$AD$511)*(AH204=$AH$7:$AH$511)*((AS204&lt;$AT$7:$AT$511)*(AT204&gt;$AS$7:$AS$511))*(ROW($AD$7:$AD$511)&lt;&gt;ROW(AD204)))&gt;0,"Cruzado","Sin cruce")))</f>
        <v/>
      </c>
      <c r="AW204" s="104" t="str">
        <f t="shared" si="83"/>
        <v>EN7FILIALH</v>
      </c>
      <c r="AX204" s="104" t="str" cm="1">
        <f t="array" ref="AX204">IF(AW204="","",IF(SUMPRODUCT((AW204=$AW$7:$AW$2042)*(AH204=$AH$7:$AH$2042)*(AN204=$AN$7:$AN$2042)*(AO204=$AO$7:$AO$2042)*(ROW($AW$7:$AW$2042)&lt;&gt;ROW(AW204))*((R204=0)*($R$7:$R$2042&gt;0)+(R204&gt;0)*($R$7:$R$2042=0)))&gt;0,"SALONES UNIDOS",IF(SUMPRODUCT((AW204=$AW$7:$AW$2042)*(AH204=$AH$7:$AH$2042)*((AN204&lt;$AO$7:$AO$2042)*(AO204&gt;$AN$7:$AN$2042))*(ROW($AW$7:$AW$2042)&lt;&gt;ROW(AW204)))&gt;0,"Cruzado","Sin cruce")))</f>
        <v>Sin cruce</v>
      </c>
    </row>
    <row r="205" spans="2:50" s="6" customFormat="1" ht="19.8" hidden="1" customHeight="1" x14ac:dyDescent="0.25">
      <c r="B205" s="494" t="s">
        <v>314</v>
      </c>
      <c r="C205" s="369" t="s">
        <v>968</v>
      </c>
      <c r="D205" s="369">
        <v>20261</v>
      </c>
      <c r="E205" s="373" t="s">
        <v>276</v>
      </c>
      <c r="F205" s="370" t="s">
        <v>291</v>
      </c>
      <c r="G205" s="373" t="s">
        <v>285</v>
      </c>
      <c r="H205" s="373">
        <v>7</v>
      </c>
      <c r="I205" s="373" t="s">
        <v>277</v>
      </c>
      <c r="J205" s="373" t="s">
        <v>277</v>
      </c>
      <c r="K205" s="194" t="s">
        <v>322</v>
      </c>
      <c r="L205" s="364" t="s">
        <v>323</v>
      </c>
      <c r="M205" s="364" t="s">
        <v>324</v>
      </c>
      <c r="N205" s="364" t="s">
        <v>318</v>
      </c>
      <c r="O205" s="373" t="s">
        <v>321</v>
      </c>
      <c r="P205" s="364">
        <v>3</v>
      </c>
      <c r="Q205" s="364">
        <v>2</v>
      </c>
      <c r="R205" s="369">
        <v>5</v>
      </c>
      <c r="S205" s="364">
        <v>4</v>
      </c>
      <c r="T205" s="8"/>
      <c r="U205" s="374">
        <v>20</v>
      </c>
      <c r="V205" s="370">
        <v>10860253</v>
      </c>
      <c r="W205" s="373" t="s">
        <v>182</v>
      </c>
      <c r="X205" s="364" t="s">
        <v>321</v>
      </c>
      <c r="Y205" s="364"/>
      <c r="Z205" s="364"/>
      <c r="AA205" s="364"/>
      <c r="AB205" s="370"/>
      <c r="AC205" s="364"/>
      <c r="AD205" s="369"/>
      <c r="AE205" s="370"/>
      <c r="AF205" s="370"/>
      <c r="AG205" s="364" t="s">
        <v>319</v>
      </c>
      <c r="AH205" s="364">
        <v>3</v>
      </c>
      <c r="AI205" s="364">
        <v>18</v>
      </c>
      <c r="AJ205" s="364">
        <v>30</v>
      </c>
      <c r="AK205" s="364">
        <v>22</v>
      </c>
      <c r="AL205" s="364">
        <v>40</v>
      </c>
      <c r="AM205" s="22">
        <f t="shared" si="82"/>
        <v>5</v>
      </c>
      <c r="AN205" s="104">
        <f t="shared" si="84"/>
        <v>0.77083333333333337</v>
      </c>
      <c r="AO205" s="104">
        <f t="shared" si="85"/>
        <v>0.94444444444444442</v>
      </c>
      <c r="AP205" s="22" t="str" cm="1">
        <f t="array" ref="AP205">IF(W205="","",IF(SUMPRODUCT((W205=$W$7:$W$2042)*(AH205=$AH$7:$AH$2042)*(AN205=$AN$7:$AN$2042)*(AO205=$AO$7:$AO$2042)*(ROW($W$7:$W$2042)&lt;&gt;ROW(W205))*((R205=0)*($R$7:$R$2042&gt;0)+(R205&gt;0)*($R$7:$R$2042=0)))&gt;0,"SALONES UNIDOS",IF(SUMPRODUCT((W205=$W$7:$W$2042)*(AH205=$AH$7:$AH$2042)*((AN205&lt;$AO$7:$AO$2042)*(AO205&gt;$AN$7:$AN$2042))*(ROW($W$7:$W$2042)&lt;&gt;ROW(W205)))&gt;0,"Cruzado","Sin cruce")))</f>
        <v>Sin cruce</v>
      </c>
      <c r="AQ205" s="104"/>
      <c r="AR205" s="104"/>
      <c r="AS205" s="22"/>
      <c r="AT205" s="22"/>
      <c r="AU205" s="358" t="str" cm="1">
        <f t="array" ref="AU205">IF(AB205="","",IF(SUMPRODUCT((AB205=$AB$7:$AB$511)*(AH205=$AH$7:$AH$511)*(AQ205=$AQ$7:$AQ$511)*(AR205=$AR$7:$AR$511)*(ROW($AB$7:$AB$511)&lt;&gt;ROW(AB205))*((R205=0)*($R$7:$R$511&gt;0)+(R205&gt;0)*($R$7:$R$511=0)))&gt;0,"SALONES UNIDOS",IF(SUMPRODUCT((AB205=$AB$7:$AB$511)*(AH205=$AH$7:$AH$511)*((AQ205&lt;$AR$7:$AR$511)*(AR205&gt;$AQ$7:$AQ$511))*(ROW($AB$7:$AB$511)&lt;&gt;ROW(AB205)))&gt;0,"Cruzado","Sin cruce")))</f>
        <v/>
      </c>
      <c r="AV205" s="358" t="str" cm="1">
        <f t="array" ref="AV205">IF(AD205="","",IF(SUMPRODUCT((AD205=$AD$7:$AD$511)*(AH205=$AH$7:$AH$511)*(AS205=$AS$7:$AS$511)*(AT205=$AT$7:$AT$511)*(ROW($AD$7:$AD$511)&lt;&gt;ROW(AD205))*((R205=0)*($R$7:$R$511&gt;0)+(R205&gt;0)*($R$7:$R$511=0)))&gt;0,"SALONES UNIDOS",IF(SUMPRODUCT((AD205=$AD$7:$AD$511)*(AH205=$AH$7:$AH$511)*((AS205&lt;$AT$7:$AT$511)*(AT205&gt;$AS$7:$AS$511))*(ROW($AD$7:$AD$511)&lt;&gt;ROW(AD205)))&gt;0,"Cruzado","Sin cruce")))</f>
        <v/>
      </c>
      <c r="AW205" s="104" t="str">
        <f t="shared" si="83"/>
        <v>EN7FILIALI</v>
      </c>
      <c r="AX205" s="104" t="str" cm="1">
        <f t="array" ref="AX205">IF(AW205="","",IF(SUMPRODUCT((AW205=$AW$7:$AW$2042)*(AH205=$AH$7:$AH$2042)*(AN205=$AN$7:$AN$2042)*(AO205=$AO$7:$AO$2042)*(ROW($AW$7:$AW$2042)&lt;&gt;ROW(AW205))*((R205=0)*($R$7:$R$2042&gt;0)+(R205&gt;0)*($R$7:$R$2042=0)))&gt;0,"SALONES UNIDOS",IF(SUMPRODUCT((AW205=$AW$7:$AW$2042)*(AH205=$AH$7:$AH$2042)*((AN205&lt;$AO$7:$AO$2042)*(AO205&gt;$AN$7:$AN$2042))*(ROW($AW$7:$AW$2042)&lt;&gt;ROW(AW205)))&gt;0,"Cruzado","Sin cruce")))</f>
        <v>Sin cruce</v>
      </c>
    </row>
    <row r="206" spans="2:50" s="6" customFormat="1" ht="19.8" hidden="1" customHeight="1" x14ac:dyDescent="0.25">
      <c r="B206" s="494" t="s">
        <v>314</v>
      </c>
      <c r="C206" s="369" t="s">
        <v>968</v>
      </c>
      <c r="D206" s="369">
        <v>20261</v>
      </c>
      <c r="E206" s="373" t="s">
        <v>276</v>
      </c>
      <c r="F206" s="370" t="s">
        <v>291</v>
      </c>
      <c r="G206" s="373" t="s">
        <v>285</v>
      </c>
      <c r="H206" s="373">
        <v>7</v>
      </c>
      <c r="I206" s="373" t="s">
        <v>325</v>
      </c>
      <c r="J206" s="373" t="s">
        <v>325</v>
      </c>
      <c r="K206" s="194" t="s">
        <v>322</v>
      </c>
      <c r="L206" s="364" t="s">
        <v>323</v>
      </c>
      <c r="M206" s="364" t="s">
        <v>324</v>
      </c>
      <c r="N206" s="364" t="s">
        <v>318</v>
      </c>
      <c r="O206" s="373" t="s">
        <v>321</v>
      </c>
      <c r="P206" s="364">
        <v>3</v>
      </c>
      <c r="Q206" s="364">
        <v>2</v>
      </c>
      <c r="R206" s="369">
        <v>5</v>
      </c>
      <c r="S206" s="364">
        <v>4</v>
      </c>
      <c r="T206" s="8"/>
      <c r="U206" s="374">
        <v>20</v>
      </c>
      <c r="V206" s="370">
        <v>10860253</v>
      </c>
      <c r="W206" s="373" t="s">
        <v>182</v>
      </c>
      <c r="X206" s="364" t="s">
        <v>321</v>
      </c>
      <c r="Y206" s="364"/>
      <c r="Z206" s="364"/>
      <c r="AA206" s="364"/>
      <c r="AB206" s="370"/>
      <c r="AC206" s="364"/>
      <c r="AD206" s="369"/>
      <c r="AE206" s="370"/>
      <c r="AF206" s="370"/>
      <c r="AG206" s="364" t="s">
        <v>319</v>
      </c>
      <c r="AH206" s="364">
        <v>4</v>
      </c>
      <c r="AI206" s="364">
        <v>18</v>
      </c>
      <c r="AJ206" s="364">
        <v>30</v>
      </c>
      <c r="AK206" s="364">
        <v>22</v>
      </c>
      <c r="AL206" s="364">
        <v>40</v>
      </c>
      <c r="AM206" s="22">
        <f t="shared" si="82"/>
        <v>5</v>
      </c>
      <c r="AN206" s="104">
        <f t="shared" si="84"/>
        <v>0.77083333333333337</v>
      </c>
      <c r="AO206" s="104">
        <f t="shared" si="85"/>
        <v>0.94444444444444442</v>
      </c>
      <c r="AP206" s="22" t="str" cm="1">
        <f t="array" ref="AP206">IF(W206="","",IF(SUMPRODUCT((W206=$W$7:$W$2042)*(AH206=$AH$7:$AH$2042)*(AN206=$AN$7:$AN$2042)*(AO206=$AO$7:$AO$2042)*(ROW($W$7:$W$2042)&lt;&gt;ROW(W206))*((R206=0)*($R$7:$R$2042&gt;0)+(R206&gt;0)*($R$7:$R$2042=0)))&gt;0,"SALONES UNIDOS",IF(SUMPRODUCT((W206=$W$7:$W$2042)*(AH206=$AH$7:$AH$2042)*((AN206&lt;$AO$7:$AO$2042)*(AO206&gt;$AN$7:$AN$2042))*(ROW($W$7:$W$2042)&lt;&gt;ROW(W206)))&gt;0,"Cruzado","Sin cruce")))</f>
        <v>Sin cruce</v>
      </c>
      <c r="AQ206" s="104"/>
      <c r="AR206" s="104"/>
      <c r="AS206" s="22"/>
      <c r="AT206" s="22"/>
      <c r="AU206" s="358" t="str" cm="1">
        <f t="array" ref="AU206">IF(AB206="","",IF(SUMPRODUCT((AB206=$AB$7:$AB$511)*(AH206=$AH$7:$AH$511)*(AQ206=$AQ$7:$AQ$511)*(AR206=$AR$7:$AR$511)*(ROW($AB$7:$AB$511)&lt;&gt;ROW(AB206))*((R206=0)*($R$7:$R$511&gt;0)+(R206&gt;0)*($R$7:$R$511=0)))&gt;0,"SALONES UNIDOS",IF(SUMPRODUCT((AB206=$AB$7:$AB$511)*(AH206=$AH$7:$AH$511)*((AQ206&lt;$AR$7:$AR$511)*(AR206&gt;$AQ$7:$AQ$511))*(ROW($AB$7:$AB$511)&lt;&gt;ROW(AB206)))&gt;0,"Cruzado","Sin cruce")))</f>
        <v/>
      </c>
      <c r="AV206" s="358" t="str" cm="1">
        <f t="array" ref="AV206">IF(AD206="","",IF(SUMPRODUCT((AD206=$AD$7:$AD$511)*(AH206=$AH$7:$AH$511)*(AS206=$AS$7:$AS$511)*(AT206=$AT$7:$AT$511)*(ROW($AD$7:$AD$511)&lt;&gt;ROW(AD206))*((R206=0)*($R$7:$R$511&gt;0)+(R206&gt;0)*($R$7:$R$511=0)))&gt;0,"SALONES UNIDOS",IF(SUMPRODUCT((AD206=$AD$7:$AD$511)*(AH206=$AH$7:$AH$511)*((AS206&lt;$AT$7:$AT$511)*(AT206&gt;$AS$7:$AS$511))*(ROW($AD$7:$AD$511)&lt;&gt;ROW(AD206)))&gt;0,"Cruzado","Sin cruce")))</f>
        <v/>
      </c>
      <c r="AW206" s="104" t="str">
        <f t="shared" si="83"/>
        <v>EN7FILIALJ</v>
      </c>
      <c r="AX206" s="104" t="str" cm="1">
        <f t="array" ref="AX206">IF(AW206="","",IF(SUMPRODUCT((AW206=$AW$7:$AW$2042)*(AH206=$AH$7:$AH$2042)*(AN206=$AN$7:$AN$2042)*(AO206=$AO$7:$AO$2042)*(ROW($AW$7:$AW$2042)&lt;&gt;ROW(AW206))*((R206=0)*($R$7:$R$2042&gt;0)+(R206&gt;0)*($R$7:$R$2042=0)))&gt;0,"SALONES UNIDOS",IF(SUMPRODUCT((AW206=$AW$7:$AW$2042)*(AH206=$AH$7:$AH$2042)*((AN206&lt;$AO$7:$AO$2042)*(AO206&gt;$AN$7:$AN$2042))*(ROW($AW$7:$AW$2042)&lt;&gt;ROW(AW206)))&gt;0,"Cruzado","Sin cruce")))</f>
        <v>Sin cruce</v>
      </c>
    </row>
    <row r="207" spans="2:50" s="6" customFormat="1" ht="19.8" hidden="1" customHeight="1" x14ac:dyDescent="0.25">
      <c r="B207" s="494" t="s">
        <v>314</v>
      </c>
      <c r="C207" s="369" t="s">
        <v>968</v>
      </c>
      <c r="D207" s="369">
        <v>20261</v>
      </c>
      <c r="E207" s="373" t="s">
        <v>276</v>
      </c>
      <c r="F207" s="370" t="s">
        <v>291</v>
      </c>
      <c r="G207" s="373" t="s">
        <v>285</v>
      </c>
      <c r="H207" s="373">
        <v>7</v>
      </c>
      <c r="I207" s="373" t="s">
        <v>287</v>
      </c>
      <c r="J207" s="373" t="s">
        <v>287</v>
      </c>
      <c r="K207" s="194" t="s">
        <v>632</v>
      </c>
      <c r="L207" s="364" t="s">
        <v>643</v>
      </c>
      <c r="M207" s="364" t="s">
        <v>317</v>
      </c>
      <c r="N207" s="364" t="s">
        <v>318</v>
      </c>
      <c r="O207" s="373" t="s">
        <v>315</v>
      </c>
      <c r="P207" s="364">
        <v>3</v>
      </c>
      <c r="Q207" s="364">
        <v>4</v>
      </c>
      <c r="R207" s="369">
        <v>7</v>
      </c>
      <c r="S207" s="364">
        <v>5</v>
      </c>
      <c r="T207" s="8"/>
      <c r="U207" s="374">
        <v>40</v>
      </c>
      <c r="V207" s="370">
        <v>10508584</v>
      </c>
      <c r="W207" s="373" t="s">
        <v>136</v>
      </c>
      <c r="X207" s="364" t="s">
        <v>315</v>
      </c>
      <c r="Y207" s="364"/>
      <c r="Z207" s="364"/>
      <c r="AA207" s="364"/>
      <c r="AB207" s="364" t="s">
        <v>574</v>
      </c>
      <c r="AC207" s="364"/>
      <c r="AD207" s="369"/>
      <c r="AE207" s="370"/>
      <c r="AF207" s="370"/>
      <c r="AG207" s="370" t="s">
        <v>319</v>
      </c>
      <c r="AH207" s="364">
        <v>6</v>
      </c>
      <c r="AI207" s="364">
        <v>8</v>
      </c>
      <c r="AJ207" s="364">
        <v>30</v>
      </c>
      <c r="AK207" s="364">
        <v>14</v>
      </c>
      <c r="AL207" s="364">
        <v>20</v>
      </c>
      <c r="AM207" s="22">
        <f t="shared" si="82"/>
        <v>7</v>
      </c>
      <c r="AN207" s="104">
        <f t="shared" si="84"/>
        <v>0.35416666666666663</v>
      </c>
      <c r="AO207" s="104">
        <f t="shared" si="85"/>
        <v>0.59722222222222221</v>
      </c>
      <c r="AP207" s="22" t="str" cm="1">
        <f t="array" ref="AP207">IF(W207="","",IF(SUMPRODUCT((W207=$W$7:$W$2042)*(AH207=$AH$7:$AH$2042)*(AN207=$AN$7:$AN$2042)*(AO207=$AO$7:$AO$2042)*(ROW($W$7:$W$2042)&lt;&gt;ROW(W207))*((R207=0)*($R$7:$R$2042&gt;0)+(R207&gt;0)*($R$7:$R$2042=0)))&gt;0,"SALONES UNIDOS",IF(SUMPRODUCT((W207=$W$7:$W$2042)*(AH207=$AH$7:$AH$2042)*((AN207&lt;$AO$7:$AO$2042)*(AO207&gt;$AN$7:$AN$2042))*(ROW($W$7:$W$2042)&lt;&gt;ROW(W207)))&gt;0,"Cruzado","Sin cruce")))</f>
        <v>Sin cruce</v>
      </c>
      <c r="AQ207" s="104">
        <f>AN207</f>
        <v>0.35416666666666663</v>
      </c>
      <c r="AR207" s="104">
        <f>AO207</f>
        <v>0.59722222222222221</v>
      </c>
      <c r="AS207" s="22"/>
      <c r="AT207" s="22"/>
      <c r="AU207" s="358" t="str" cm="1">
        <f t="array" ref="AU207">IF(AB207="","",IF(SUMPRODUCT((AB207=$AB$7:$AB$511)*(AH207=$AH$7:$AH$511)*(AQ207=$AQ$7:$AQ$511)*(AR207=$AR$7:$AR$511)*(ROW($AB$7:$AB$511)&lt;&gt;ROW(AB207))*((R207=0)*($R$7:$R$511&gt;0)+(R207&gt;0)*($R$7:$R$511=0)))&gt;0,"SALONES UNIDOS",IF(SUMPRODUCT((AB207=$AB$7:$AB$511)*(AH207=$AH$7:$AH$511)*((AQ207&lt;$AR$7:$AR$511)*(AR207&gt;$AQ$7:$AQ$511))*(ROW($AB$7:$AB$511)&lt;&gt;ROW(AB207)))&gt;0,"Cruzado","Sin cruce")))</f>
        <v>Sin cruce</v>
      </c>
      <c r="AV207" s="358" t="str" cm="1">
        <f t="array" ref="AV207">IF(AD207="","",IF(SUMPRODUCT((AD207=$AD$7:$AD$511)*(AH207=$AH$7:$AH$511)*(AS207=$AS$7:$AS$511)*(AT207=$AT$7:$AT$511)*(ROW($AD$7:$AD$511)&lt;&gt;ROW(AD207))*((R207=0)*($R$7:$R$511&gt;0)+(R207&gt;0)*($R$7:$R$511=0)))&gt;0,"SALONES UNIDOS",IF(SUMPRODUCT((AD207=$AD$7:$AD$511)*(AH207=$AH$7:$AH$511)*((AS207&lt;$AT$7:$AT$511)*(AT207&gt;$AS$7:$AS$511))*(ROW($AD$7:$AD$511)&lt;&gt;ROW(AD207)))&gt;0,"Cruzado","Sin cruce")))</f>
        <v/>
      </c>
      <c r="AW207" s="104" t="str">
        <f t="shared" si="83"/>
        <v>EN7FILIALX</v>
      </c>
      <c r="AX207" s="104" t="str" cm="1">
        <f t="array" ref="AX207">IF(AW207="","",IF(SUMPRODUCT((AW207=$AW$7:$AW$2042)*(AH207=$AH$7:$AH$2042)*(AN207=$AN$7:$AN$2042)*(AO207=$AO$7:$AO$2042)*(ROW($AW$7:$AW$2042)&lt;&gt;ROW(AW207))*((R207=0)*($R$7:$R$2042&gt;0)+(R207&gt;0)*($R$7:$R$2042=0)))&gt;0,"SALONES UNIDOS",IF(SUMPRODUCT((AW207=$AW$7:$AW$2042)*(AH207=$AH$7:$AH$2042)*((AN207&lt;$AO$7:$AO$2042)*(AO207&gt;$AN$7:$AN$2042))*(ROW($AW$7:$AW$2042)&lt;&gt;ROW(AW207)))&gt;0,"Cruzado","Sin cruce")))</f>
        <v>Sin cruce</v>
      </c>
    </row>
    <row r="208" spans="2:50" s="6" customFormat="1" ht="19.8" hidden="1" customHeight="1" x14ac:dyDescent="0.25">
      <c r="B208" s="494" t="s">
        <v>314</v>
      </c>
      <c r="C208" s="369" t="s">
        <v>968</v>
      </c>
      <c r="D208" s="369">
        <v>20261</v>
      </c>
      <c r="E208" s="373" t="s">
        <v>276</v>
      </c>
      <c r="F208" s="370" t="s">
        <v>291</v>
      </c>
      <c r="G208" s="373" t="s">
        <v>285</v>
      </c>
      <c r="H208" s="373">
        <v>7</v>
      </c>
      <c r="I208" s="373" t="s">
        <v>288</v>
      </c>
      <c r="J208" s="373" t="s">
        <v>288</v>
      </c>
      <c r="K208" s="194" t="s">
        <v>635</v>
      </c>
      <c r="L208" s="364" t="s">
        <v>636</v>
      </c>
      <c r="M208" s="364" t="s">
        <v>317</v>
      </c>
      <c r="N208" s="364" t="s">
        <v>318</v>
      </c>
      <c r="O208" s="373" t="s">
        <v>315</v>
      </c>
      <c r="P208" s="364">
        <v>2</v>
      </c>
      <c r="Q208" s="364">
        <v>8</v>
      </c>
      <c r="R208" s="369">
        <v>10</v>
      </c>
      <c r="S208" s="364">
        <v>6</v>
      </c>
      <c r="T208" s="8"/>
      <c r="U208" s="374">
        <v>40</v>
      </c>
      <c r="V208" s="370">
        <v>72887149</v>
      </c>
      <c r="W208" s="373" t="s">
        <v>246</v>
      </c>
      <c r="X208" s="364" t="s">
        <v>321</v>
      </c>
      <c r="Y208" s="364"/>
      <c r="Z208" s="364"/>
      <c r="AA208" s="364"/>
      <c r="AB208" s="370"/>
      <c r="AC208" s="364"/>
      <c r="AD208" s="369"/>
      <c r="AE208" s="370"/>
      <c r="AF208" s="370"/>
      <c r="AG208" s="364" t="s">
        <v>319</v>
      </c>
      <c r="AH208" s="364">
        <v>1</v>
      </c>
      <c r="AI208" s="364">
        <v>15</v>
      </c>
      <c r="AJ208" s="364">
        <v>10</v>
      </c>
      <c r="AK208" s="364">
        <v>23</v>
      </c>
      <c r="AL208" s="364">
        <v>30</v>
      </c>
      <c r="AM208" s="22">
        <f t="shared" si="82"/>
        <v>10</v>
      </c>
      <c r="AN208" s="104">
        <f t="shared" si="84"/>
        <v>0.63194444444444442</v>
      </c>
      <c r="AO208" s="104">
        <f t="shared" si="85"/>
        <v>0.97916666666666674</v>
      </c>
      <c r="AP208" s="22" t="str" cm="1">
        <f t="array" ref="AP208">IF(W208="","",IF(SUMPRODUCT((W208=$W$7:$W$2042)*(AH208=$AH$7:$AH$2042)*(AN208=$AN$7:$AN$2042)*(AO208=$AO$7:$AO$2042)*(ROW($W$7:$W$2042)&lt;&gt;ROW(W208))*((R208=0)*($R$7:$R$2042&gt;0)+(R208&gt;0)*($R$7:$R$2042=0)))&gt;0,"SALONES UNIDOS",IF(SUMPRODUCT((W208=$W$7:$W$2042)*(AH208=$AH$7:$AH$2042)*((AN208&lt;$AO$7:$AO$2042)*(AO208&gt;$AN$7:$AN$2042))*(ROW($W$7:$W$2042)&lt;&gt;ROW(W208)))&gt;0,"Cruzado","Sin cruce")))</f>
        <v>Sin cruce</v>
      </c>
      <c r="AQ208" s="104"/>
      <c r="AR208" s="104"/>
      <c r="AS208" s="22"/>
      <c r="AT208" s="22"/>
      <c r="AU208" s="358" t="str" cm="1">
        <f t="array" ref="AU208">IF(AB208="","",IF(SUMPRODUCT((AB208=$AB$7:$AB$511)*(AH208=$AH$7:$AH$511)*(AQ208=$AQ$7:$AQ$511)*(AR208=$AR$7:$AR$511)*(ROW($AB$7:$AB$511)&lt;&gt;ROW(AB208))*((R208=0)*($R$7:$R$511&gt;0)+(R208&gt;0)*($R$7:$R$511=0)))&gt;0,"SALONES UNIDOS",IF(SUMPRODUCT((AB208=$AB$7:$AB$511)*(AH208=$AH$7:$AH$511)*((AQ208&lt;$AR$7:$AR$511)*(AR208&gt;$AQ$7:$AQ$511))*(ROW($AB$7:$AB$511)&lt;&gt;ROW(AB208)))&gt;0,"Cruzado","Sin cruce")))</f>
        <v/>
      </c>
      <c r="AV208" s="358" t="str" cm="1">
        <f t="array" ref="AV208">IF(AD208="","",IF(SUMPRODUCT((AD208=$AD$7:$AD$511)*(AH208=$AH$7:$AH$511)*(AS208=$AS$7:$AS$511)*(AT208=$AT$7:$AT$511)*(ROW($AD$7:$AD$511)&lt;&gt;ROW(AD208))*((R208=0)*($R$7:$R$511&gt;0)+(R208&gt;0)*($R$7:$R$511=0)))&gt;0,"SALONES UNIDOS",IF(SUMPRODUCT((AD208=$AD$7:$AD$511)*(AH208=$AH$7:$AH$511)*((AS208&lt;$AT$7:$AT$511)*(AT208&gt;$AS$7:$AS$511))*(ROW($AD$7:$AD$511)&lt;&gt;ROW(AD208)))&gt;0,"Cruzado","Sin cruce")))</f>
        <v/>
      </c>
      <c r="AW208" s="104" t="str">
        <f t="shared" si="83"/>
        <v>EN7FILIALY</v>
      </c>
      <c r="AX208" s="104" t="str" cm="1">
        <f t="array" ref="AX208">IF(AW208="","",IF(SUMPRODUCT((AW208=$AW$7:$AW$2042)*(AH208=$AH$7:$AH$2042)*(AN208=$AN$7:$AN$2042)*(AO208=$AO$7:$AO$2042)*(ROW($AW$7:$AW$2042)&lt;&gt;ROW(AW208))*((R208=0)*($R$7:$R$2042&gt;0)+(R208&gt;0)*($R$7:$R$2042=0)))&gt;0,"SALONES UNIDOS",IF(SUMPRODUCT((AW208=$AW$7:$AW$2042)*(AH208=$AH$7:$AH$2042)*((AN208&lt;$AO$7:$AO$2042)*(AO208&gt;$AN$7:$AN$2042))*(ROW($AW$7:$AW$2042)&lt;&gt;ROW(AW208)))&gt;0,"Cruzado","Sin cruce")))</f>
        <v>Sin cruce</v>
      </c>
    </row>
    <row r="209" spans="2:50" s="6" customFormat="1" ht="19.8" hidden="1" customHeight="1" x14ac:dyDescent="0.25">
      <c r="B209" s="494" t="s">
        <v>314</v>
      </c>
      <c r="C209" s="369" t="s">
        <v>968</v>
      </c>
      <c r="D209" s="369">
        <v>20261</v>
      </c>
      <c r="E209" s="373" t="s">
        <v>276</v>
      </c>
      <c r="F209" s="370" t="s">
        <v>291</v>
      </c>
      <c r="G209" s="373" t="s">
        <v>285</v>
      </c>
      <c r="H209" s="373">
        <v>7</v>
      </c>
      <c r="I209" s="373" t="s">
        <v>288</v>
      </c>
      <c r="J209" s="373" t="s">
        <v>288</v>
      </c>
      <c r="K209" s="194" t="s">
        <v>640</v>
      </c>
      <c r="L209" s="364" t="s">
        <v>641</v>
      </c>
      <c r="M209" s="364" t="s">
        <v>317</v>
      </c>
      <c r="N209" s="364" t="s">
        <v>318</v>
      </c>
      <c r="O209" s="373" t="s">
        <v>315</v>
      </c>
      <c r="P209" s="364">
        <v>2</v>
      </c>
      <c r="Q209" s="364">
        <v>0</v>
      </c>
      <c r="R209" s="369">
        <v>2</v>
      </c>
      <c r="S209" s="364">
        <v>2</v>
      </c>
      <c r="T209" s="8"/>
      <c r="U209" s="374">
        <v>40</v>
      </c>
      <c r="V209" s="370">
        <v>42825709</v>
      </c>
      <c r="W209" s="373" t="s">
        <v>36</v>
      </c>
      <c r="X209" s="364" t="s">
        <v>321</v>
      </c>
      <c r="Y209" s="364"/>
      <c r="Z209" s="364"/>
      <c r="AA209" s="364"/>
      <c r="AB209" s="370"/>
      <c r="AC209" s="364"/>
      <c r="AD209" s="369"/>
      <c r="AE209" s="370"/>
      <c r="AF209" s="370"/>
      <c r="AG209" s="364" t="s">
        <v>559</v>
      </c>
      <c r="AH209" s="364">
        <v>5</v>
      </c>
      <c r="AI209" s="364">
        <v>18</v>
      </c>
      <c r="AJ209" s="364">
        <v>30</v>
      </c>
      <c r="AK209" s="364">
        <v>20</v>
      </c>
      <c r="AL209" s="364">
        <v>10</v>
      </c>
      <c r="AM209" s="22">
        <f t="shared" si="82"/>
        <v>2</v>
      </c>
      <c r="AN209" s="104">
        <f t="shared" si="84"/>
        <v>0.77083333333333337</v>
      </c>
      <c r="AO209" s="104">
        <f t="shared" si="85"/>
        <v>0.84027777777777779</v>
      </c>
      <c r="AP209" s="22" t="str" cm="1">
        <f t="array" ref="AP209">IF(W209="","",IF(SUMPRODUCT((W209=$W$7:$W$2042)*(AH209=$AH$7:$AH$2042)*(AN209=$AN$7:$AN$2042)*(AO209=$AO$7:$AO$2042)*(ROW($W$7:$W$2042)&lt;&gt;ROW(W209))*((R209=0)*($R$7:$R$2042&gt;0)+(R209&gt;0)*($R$7:$R$2042=0)))&gt;0,"SALONES UNIDOS",IF(SUMPRODUCT((W209=$W$7:$W$2042)*(AH209=$AH$7:$AH$2042)*((AN209&lt;$AO$7:$AO$2042)*(AO209&gt;$AN$7:$AN$2042))*(ROW($W$7:$W$2042)&lt;&gt;ROW(W209)))&gt;0,"Cruzado","Sin cruce")))</f>
        <v>Sin cruce</v>
      </c>
      <c r="AQ209" s="104"/>
      <c r="AR209" s="104"/>
      <c r="AS209" s="22"/>
      <c r="AT209" s="22"/>
      <c r="AU209" s="358" t="str" cm="1">
        <f t="array" ref="AU209">IF(AB209="","",IF(SUMPRODUCT((AB209=$AB$7:$AB$511)*(AH209=$AH$7:$AH$511)*(AQ209=$AQ$7:$AQ$511)*(AR209=$AR$7:$AR$511)*(ROW($AB$7:$AB$511)&lt;&gt;ROW(AB209))*((R209=0)*($R$7:$R$511&gt;0)+(R209&gt;0)*($R$7:$R$511=0)))&gt;0,"SALONES UNIDOS",IF(SUMPRODUCT((AB209=$AB$7:$AB$511)*(AH209=$AH$7:$AH$511)*((AQ209&lt;$AR$7:$AR$511)*(AR209&gt;$AQ$7:$AQ$511))*(ROW($AB$7:$AB$511)&lt;&gt;ROW(AB209)))&gt;0,"Cruzado","Sin cruce")))</f>
        <v/>
      </c>
      <c r="AV209" s="358" t="str" cm="1">
        <f t="array" ref="AV209">IF(AD209="","",IF(SUMPRODUCT((AD209=$AD$7:$AD$511)*(AH209=$AH$7:$AH$511)*(AS209=$AS$7:$AS$511)*(AT209=$AT$7:$AT$511)*(ROW($AD$7:$AD$511)&lt;&gt;ROW(AD209))*((R209=0)*($R$7:$R$511&gt;0)+(R209&gt;0)*($R$7:$R$511=0)))&gt;0,"SALONES UNIDOS",IF(SUMPRODUCT((AD209=$AD$7:$AD$511)*(AH209=$AH$7:$AH$511)*((AS209&lt;$AT$7:$AT$511)*(AT209&gt;$AS$7:$AS$511))*(ROW($AD$7:$AD$511)&lt;&gt;ROW(AD209)))&gt;0,"Cruzado","Sin cruce")))</f>
        <v/>
      </c>
      <c r="AW209" s="104" t="str">
        <f t="shared" si="83"/>
        <v>EN7FILIALY</v>
      </c>
      <c r="AX209" s="104" t="str" cm="1">
        <f t="array" ref="AX209">IF(AW209="","",IF(SUMPRODUCT((AW209=$AW$7:$AW$2042)*(AH209=$AH$7:$AH$2042)*(AN209=$AN$7:$AN$2042)*(AO209=$AO$7:$AO$2042)*(ROW($AW$7:$AW$2042)&lt;&gt;ROW(AW209))*((R209=0)*($R$7:$R$2042&gt;0)+(R209&gt;0)*($R$7:$R$2042=0)))&gt;0,"SALONES UNIDOS",IF(SUMPRODUCT((AW209=$AW$7:$AW$2042)*(AH209=$AH$7:$AH$2042)*((AN209&lt;$AO$7:$AO$2042)*(AO209&gt;$AN$7:$AN$2042))*(ROW($AW$7:$AW$2042)&lt;&gt;ROW(AW209)))&gt;0,"Cruzado","Sin cruce")))</f>
        <v>Sin cruce</v>
      </c>
    </row>
    <row r="210" spans="2:50" s="6" customFormat="1" ht="19.8" hidden="1" customHeight="1" x14ac:dyDescent="0.25">
      <c r="B210" s="494" t="s">
        <v>314</v>
      </c>
      <c r="C210" s="364" t="s">
        <v>284</v>
      </c>
      <c r="D210" s="364">
        <v>202011</v>
      </c>
      <c r="E210" s="373" t="s">
        <v>276</v>
      </c>
      <c r="F210" s="370" t="s">
        <v>291</v>
      </c>
      <c r="G210" s="373" t="s">
        <v>285</v>
      </c>
      <c r="H210" s="373">
        <v>8</v>
      </c>
      <c r="I210" s="373" t="s">
        <v>278</v>
      </c>
      <c r="J210" s="373" t="s">
        <v>278</v>
      </c>
      <c r="K210" s="194" t="s">
        <v>644</v>
      </c>
      <c r="L210" s="364" t="s">
        <v>645</v>
      </c>
      <c r="M210" s="364" t="s">
        <v>349</v>
      </c>
      <c r="N210" s="364" t="s">
        <v>621</v>
      </c>
      <c r="O210" s="373" t="s">
        <v>321</v>
      </c>
      <c r="P210" s="364">
        <v>2</v>
      </c>
      <c r="Q210" s="364">
        <v>0</v>
      </c>
      <c r="R210" s="369">
        <v>2</v>
      </c>
      <c r="S210" s="364">
        <v>2</v>
      </c>
      <c r="T210" s="8"/>
      <c r="U210" s="374">
        <v>50</v>
      </c>
      <c r="V210" s="370">
        <v>40857567</v>
      </c>
      <c r="W210" s="373" t="s">
        <v>238</v>
      </c>
      <c r="X210" s="364" t="s">
        <v>321</v>
      </c>
      <c r="Y210" s="364"/>
      <c r="Z210" s="364"/>
      <c r="AA210" s="364"/>
      <c r="AB210" s="370"/>
      <c r="AC210" s="364"/>
      <c r="AD210" s="369"/>
      <c r="AE210" s="370"/>
      <c r="AF210" s="370"/>
      <c r="AG210" s="364" t="s">
        <v>559</v>
      </c>
      <c r="AH210" s="364">
        <v>6</v>
      </c>
      <c r="AI210" s="364">
        <v>7</v>
      </c>
      <c r="AJ210" s="364">
        <v>40</v>
      </c>
      <c r="AK210" s="364">
        <v>9</v>
      </c>
      <c r="AL210" s="364">
        <v>20</v>
      </c>
      <c r="AM210" s="22">
        <f t="shared" si="82"/>
        <v>2</v>
      </c>
      <c r="AN210" s="104">
        <f t="shared" si="84"/>
        <v>0.31944444444444448</v>
      </c>
      <c r="AO210" s="104">
        <f t="shared" si="85"/>
        <v>0.3888888888888889</v>
      </c>
      <c r="AP210" s="22" t="str" cm="1">
        <f t="array" ref="AP210">IF(W210="","",IF(SUMPRODUCT((W210=$W$7:$W$2042)*(AH210=$AH$7:$AH$2042)*(AN210=$AN$7:$AN$2042)*(AO210=$AO$7:$AO$2042)*(ROW($W$7:$W$2042)&lt;&gt;ROW(W210))*((R210=0)*($R$7:$R$2042&gt;0)+(R210&gt;0)*($R$7:$R$2042=0)))&gt;0,"SALONES UNIDOS",IF(SUMPRODUCT((W210=$W$7:$W$2042)*(AH210=$AH$7:$AH$2042)*((AN210&lt;$AO$7:$AO$2042)*(AO210&gt;$AN$7:$AN$2042))*(ROW($W$7:$W$2042)&lt;&gt;ROW(W210)))&gt;0,"Cruzado","Sin cruce")))</f>
        <v>Sin cruce</v>
      </c>
      <c r="AQ210" s="104"/>
      <c r="AR210" s="104"/>
      <c r="AS210" s="22"/>
      <c r="AT210" s="22"/>
      <c r="AU210" s="358" t="str" cm="1">
        <f t="array" ref="AU210">IF(AB210="","",IF(SUMPRODUCT((AB210=$AB$7:$AB$511)*(AH210=$AH$7:$AH$511)*(AQ210=$AQ$7:$AQ$511)*(AR210=$AR$7:$AR$511)*(ROW($AB$7:$AB$511)&lt;&gt;ROW(AB210))*((R210=0)*($R$7:$R$511&gt;0)+(R210&gt;0)*($R$7:$R$511=0)))&gt;0,"SALONES UNIDOS",IF(SUMPRODUCT((AB210=$AB$7:$AB$511)*(AH210=$AH$7:$AH$511)*((AQ210&lt;$AR$7:$AR$511)*(AR210&gt;$AQ$7:$AQ$511))*(ROW($AB$7:$AB$511)&lt;&gt;ROW(AB210)))&gt;0,"Cruzado","Sin cruce")))</f>
        <v/>
      </c>
      <c r="AV210" s="358" t="str" cm="1">
        <f t="array" ref="AV210">IF(AD210="","",IF(SUMPRODUCT((AD210=$AD$7:$AD$511)*(AH210=$AH$7:$AH$511)*(AS210=$AS$7:$AS$511)*(AT210=$AT$7:$AT$511)*(ROW($AD$7:$AD$511)&lt;&gt;ROW(AD210))*((R210=0)*($R$7:$R$511&gt;0)+(R210&gt;0)*($R$7:$R$511=0)))&gt;0,"SALONES UNIDOS",IF(SUMPRODUCT((AD210=$AD$7:$AD$511)*(AH210=$AH$7:$AH$511)*((AS210&lt;$AT$7:$AT$511)*(AT210&gt;$AS$7:$AS$511))*(ROW($AD$7:$AD$511)&lt;&gt;ROW(AD210)))&gt;0,"Cruzado","Sin cruce")))</f>
        <v/>
      </c>
      <c r="AW210" s="104" t="str">
        <f t="shared" si="83"/>
        <v>EN8FILIALA</v>
      </c>
      <c r="AX210" s="104" t="str" cm="1">
        <f t="array" ref="AX210">IF(AW210="","",IF(SUMPRODUCT((AW210=$AW$7:$AW$2042)*(AH210=$AH$7:$AH$2042)*(AN210=$AN$7:$AN$2042)*(AO210=$AO$7:$AO$2042)*(ROW($AW$7:$AW$2042)&lt;&gt;ROW(AW210))*((R210=0)*($R$7:$R$2042&gt;0)+(R210&gt;0)*($R$7:$R$2042=0)))&gt;0,"SALONES UNIDOS",IF(SUMPRODUCT((AW210=$AW$7:$AW$2042)*(AH210=$AH$7:$AH$2042)*((AN210&lt;$AO$7:$AO$2042)*(AO210&gt;$AN$7:$AN$2042))*(ROW($AW$7:$AW$2042)&lt;&gt;ROW(AW210)))&gt;0,"Cruzado","Sin cruce")))</f>
        <v>Sin cruce</v>
      </c>
    </row>
    <row r="211" spans="2:50" s="6" customFormat="1" ht="19.8" hidden="1" customHeight="1" x14ac:dyDescent="0.25">
      <c r="B211" s="494" t="s">
        <v>314</v>
      </c>
      <c r="C211" s="364" t="s">
        <v>284</v>
      </c>
      <c r="D211" s="364">
        <v>202011</v>
      </c>
      <c r="E211" s="373" t="s">
        <v>276</v>
      </c>
      <c r="F211" s="370" t="s">
        <v>291</v>
      </c>
      <c r="G211" s="373" t="s">
        <v>285</v>
      </c>
      <c r="H211" s="373">
        <v>8</v>
      </c>
      <c r="I211" s="373" t="s">
        <v>278</v>
      </c>
      <c r="J211" s="373" t="s">
        <v>278</v>
      </c>
      <c r="K211" s="194" t="s">
        <v>646</v>
      </c>
      <c r="L211" s="364" t="s">
        <v>633</v>
      </c>
      <c r="M211" s="364" t="s">
        <v>349</v>
      </c>
      <c r="N211" s="364" t="s">
        <v>318</v>
      </c>
      <c r="O211" s="373" t="s">
        <v>315</v>
      </c>
      <c r="P211" s="364">
        <v>2</v>
      </c>
      <c r="Q211" s="364">
        <v>2</v>
      </c>
      <c r="R211" s="369">
        <v>4</v>
      </c>
      <c r="S211" s="364">
        <v>3</v>
      </c>
      <c r="T211" s="8"/>
      <c r="U211" s="374">
        <v>30</v>
      </c>
      <c r="V211" s="370">
        <v>40857567</v>
      </c>
      <c r="W211" s="373" t="s">
        <v>238</v>
      </c>
      <c r="X211" s="364" t="s">
        <v>315</v>
      </c>
      <c r="Y211" s="364"/>
      <c r="Z211" s="364"/>
      <c r="AA211" s="364"/>
      <c r="AB211" s="364" t="s">
        <v>579</v>
      </c>
      <c r="AC211" s="364"/>
      <c r="AD211" s="369"/>
      <c r="AE211" s="370"/>
      <c r="AF211" s="370"/>
      <c r="AG211" s="370" t="s">
        <v>319</v>
      </c>
      <c r="AH211" s="364">
        <v>4</v>
      </c>
      <c r="AI211" s="364">
        <v>8</v>
      </c>
      <c r="AJ211" s="364">
        <v>30</v>
      </c>
      <c r="AK211" s="364">
        <v>11</v>
      </c>
      <c r="AL211" s="364">
        <v>50</v>
      </c>
      <c r="AM211" s="22">
        <f t="shared" si="82"/>
        <v>4</v>
      </c>
      <c r="AN211" s="104">
        <f t="shared" si="84"/>
        <v>0.35416666666666663</v>
      </c>
      <c r="AO211" s="104">
        <f t="shared" si="85"/>
        <v>0.49305555555555552</v>
      </c>
      <c r="AP211" s="22" t="str" cm="1">
        <f t="array" ref="AP211">IF(W211="","",IF(SUMPRODUCT((W211=$W$7:$W$2042)*(AH211=$AH$7:$AH$2042)*(AN211=$AN$7:$AN$2042)*(AO211=$AO$7:$AO$2042)*(ROW($W$7:$W$2042)&lt;&gt;ROW(W211))*((R211=0)*($R$7:$R$2042&gt;0)+(R211&gt;0)*($R$7:$R$2042=0)))&gt;0,"SALONES UNIDOS",IF(SUMPRODUCT((W211=$W$7:$W$2042)*(AH211=$AH$7:$AH$2042)*((AN211&lt;$AO$7:$AO$2042)*(AO211&gt;$AN$7:$AN$2042))*(ROW($W$7:$W$2042)&lt;&gt;ROW(W211)))&gt;0,"Cruzado","Sin cruce")))</f>
        <v>Sin cruce</v>
      </c>
      <c r="AQ211" s="104">
        <f>AN211</f>
        <v>0.35416666666666663</v>
      </c>
      <c r="AR211" s="104">
        <f>AO211</f>
        <v>0.49305555555555552</v>
      </c>
      <c r="AS211" s="22"/>
      <c r="AT211" s="22"/>
      <c r="AU211" s="358" t="str" cm="1">
        <f t="array" ref="AU211">IF(AB211="","",IF(SUMPRODUCT((AB211=$AB$7:$AB$511)*(AH211=$AH$7:$AH$511)*(AQ211=$AQ$7:$AQ$511)*(AR211=$AR$7:$AR$511)*(ROW($AB$7:$AB$511)&lt;&gt;ROW(AB211))*((R211=0)*($R$7:$R$511&gt;0)+(R211&gt;0)*($R$7:$R$511=0)))&gt;0,"SALONES UNIDOS",IF(SUMPRODUCT((AB211=$AB$7:$AB$511)*(AH211=$AH$7:$AH$511)*((AQ211&lt;$AR$7:$AR$511)*(AR211&gt;$AQ$7:$AQ$511))*(ROW($AB$7:$AB$511)&lt;&gt;ROW(AB211)))&gt;0,"Cruzado","Sin cruce")))</f>
        <v>Sin cruce</v>
      </c>
      <c r="AV211" s="358" t="str" cm="1">
        <f t="array" ref="AV211">IF(AD211="","",IF(SUMPRODUCT((AD211=$AD$7:$AD$511)*(AH211=$AH$7:$AH$511)*(AS211=$AS$7:$AS$511)*(AT211=$AT$7:$AT$511)*(ROW($AD$7:$AD$511)&lt;&gt;ROW(AD211))*((R211=0)*($R$7:$R$511&gt;0)+(R211&gt;0)*($R$7:$R$511=0)))&gt;0,"SALONES UNIDOS",IF(SUMPRODUCT((AD211=$AD$7:$AD$511)*(AH211=$AH$7:$AH$511)*((AS211&lt;$AT$7:$AT$511)*(AT211&gt;$AS$7:$AS$511))*(ROW($AD$7:$AD$511)&lt;&gt;ROW(AD211)))&gt;0,"Cruzado","Sin cruce")))</f>
        <v/>
      </c>
      <c r="AW211" s="104" t="str">
        <f t="shared" si="83"/>
        <v>EN8FILIALA</v>
      </c>
      <c r="AX211" s="104" t="str" cm="1">
        <f t="array" ref="AX211">IF(AW211="","",IF(SUMPRODUCT((AW211=$AW$7:$AW$2042)*(AH211=$AH$7:$AH$2042)*(AN211=$AN$7:$AN$2042)*(AO211=$AO$7:$AO$2042)*(ROW($AW$7:$AW$2042)&lt;&gt;ROW(AW211))*((R211=0)*($R$7:$R$2042&gt;0)+(R211&gt;0)*($R$7:$R$2042=0)))&gt;0,"SALONES UNIDOS",IF(SUMPRODUCT((AW211=$AW$7:$AW$2042)*(AH211=$AH$7:$AH$2042)*((AN211&lt;$AO$7:$AO$2042)*(AO211&gt;$AN$7:$AN$2042))*(ROW($AW$7:$AW$2042)&lt;&gt;ROW(AW211)))&gt;0,"Cruzado","Sin cruce")))</f>
        <v>Sin cruce</v>
      </c>
    </row>
    <row r="212" spans="2:50" s="6" customFormat="1" ht="19.8" hidden="1" customHeight="1" x14ac:dyDescent="0.25">
      <c r="B212" s="494" t="s">
        <v>314</v>
      </c>
      <c r="C212" s="364" t="s">
        <v>284</v>
      </c>
      <c r="D212" s="364">
        <v>202011</v>
      </c>
      <c r="E212" s="373" t="s">
        <v>276</v>
      </c>
      <c r="F212" s="370" t="s">
        <v>291</v>
      </c>
      <c r="G212" s="373" t="s">
        <v>285</v>
      </c>
      <c r="H212" s="373">
        <v>8</v>
      </c>
      <c r="I212" s="373" t="s">
        <v>278</v>
      </c>
      <c r="J212" s="373" t="s">
        <v>278</v>
      </c>
      <c r="K212" s="194" t="s">
        <v>647</v>
      </c>
      <c r="L212" s="364" t="s">
        <v>648</v>
      </c>
      <c r="M212" s="364" t="s">
        <v>324</v>
      </c>
      <c r="N212" s="364" t="s">
        <v>318</v>
      </c>
      <c r="O212" s="373" t="s">
        <v>321</v>
      </c>
      <c r="P212" s="364">
        <v>3</v>
      </c>
      <c r="Q212" s="364">
        <v>0</v>
      </c>
      <c r="R212" s="369">
        <v>3</v>
      </c>
      <c r="S212" s="364">
        <v>3</v>
      </c>
      <c r="T212" s="8"/>
      <c r="U212" s="374">
        <v>50</v>
      </c>
      <c r="V212" s="370">
        <v>40689619</v>
      </c>
      <c r="W212" s="373" t="s">
        <v>79</v>
      </c>
      <c r="X212" s="364" t="s">
        <v>321</v>
      </c>
      <c r="Y212" s="364"/>
      <c r="Z212" s="364"/>
      <c r="AA212" s="364"/>
      <c r="AB212" s="370"/>
      <c r="AC212" s="364"/>
      <c r="AD212" s="369"/>
      <c r="AE212" s="370"/>
      <c r="AF212" s="370"/>
      <c r="AG212" s="364" t="s">
        <v>559</v>
      </c>
      <c r="AH212" s="364">
        <v>2</v>
      </c>
      <c r="AI212" s="364">
        <v>16</v>
      </c>
      <c r="AJ212" s="364">
        <v>50</v>
      </c>
      <c r="AK212" s="364">
        <v>19</v>
      </c>
      <c r="AL212" s="364">
        <v>20</v>
      </c>
      <c r="AM212" s="22">
        <f t="shared" si="82"/>
        <v>3</v>
      </c>
      <c r="AN212" s="104">
        <f t="shared" si="84"/>
        <v>0.70138888888888884</v>
      </c>
      <c r="AO212" s="104">
        <f t="shared" si="85"/>
        <v>0.80555555555555547</v>
      </c>
      <c r="AP212" s="22" t="str" cm="1">
        <f t="array" ref="AP212">IF(W212="","",IF(SUMPRODUCT((W212=$W$7:$W$2042)*(AH212=$AH$7:$AH$2042)*(AN212=$AN$7:$AN$2042)*(AO212=$AO$7:$AO$2042)*(ROW($W$7:$W$2042)&lt;&gt;ROW(W212))*((R212=0)*($R$7:$R$2042&gt;0)+(R212&gt;0)*($R$7:$R$2042=0)))&gt;0,"SALONES UNIDOS",IF(SUMPRODUCT((W212=$W$7:$W$2042)*(AH212=$AH$7:$AH$2042)*((AN212&lt;$AO$7:$AO$2042)*(AO212&gt;$AN$7:$AN$2042))*(ROW($W$7:$W$2042)&lt;&gt;ROW(W212)))&gt;0,"Cruzado","Sin cruce")))</f>
        <v>Sin cruce</v>
      </c>
      <c r="AQ212" s="104"/>
      <c r="AR212" s="104"/>
      <c r="AS212" s="22"/>
      <c r="AT212" s="22"/>
      <c r="AU212" s="358" t="str" cm="1">
        <f t="array" ref="AU212">IF(AB212="","",IF(SUMPRODUCT((AB212=$AB$7:$AB$511)*(AH212=$AH$7:$AH$511)*(AQ212=$AQ$7:$AQ$511)*(AR212=$AR$7:$AR$511)*(ROW($AB$7:$AB$511)&lt;&gt;ROW(AB212))*((R212=0)*($R$7:$R$511&gt;0)+(R212&gt;0)*($R$7:$R$511=0)))&gt;0,"SALONES UNIDOS",IF(SUMPRODUCT((AB212=$AB$7:$AB$511)*(AH212=$AH$7:$AH$511)*((AQ212&lt;$AR$7:$AR$511)*(AR212&gt;$AQ$7:$AQ$511))*(ROW($AB$7:$AB$511)&lt;&gt;ROW(AB212)))&gt;0,"Cruzado","Sin cruce")))</f>
        <v/>
      </c>
      <c r="AV212" s="358" t="str" cm="1">
        <f t="array" ref="AV212">IF(AD212="","",IF(SUMPRODUCT((AD212=$AD$7:$AD$511)*(AH212=$AH$7:$AH$511)*(AS212=$AS$7:$AS$511)*(AT212=$AT$7:$AT$511)*(ROW($AD$7:$AD$511)&lt;&gt;ROW(AD212))*((R212=0)*($R$7:$R$511&gt;0)+(R212&gt;0)*($R$7:$R$511=0)))&gt;0,"SALONES UNIDOS",IF(SUMPRODUCT((AD212=$AD$7:$AD$511)*(AH212=$AH$7:$AH$511)*((AS212&lt;$AT$7:$AT$511)*(AT212&gt;$AS$7:$AS$511))*(ROW($AD$7:$AD$511)&lt;&gt;ROW(AD212)))&gt;0,"Cruzado","Sin cruce")))</f>
        <v/>
      </c>
      <c r="AW212" s="104" t="str">
        <f t="shared" si="83"/>
        <v>EN8FILIALA</v>
      </c>
      <c r="AX212" s="104" t="str" cm="1">
        <f t="array" ref="AX212">IF(AW212="","",IF(SUMPRODUCT((AW212=$AW$7:$AW$2042)*(AH212=$AH$7:$AH$2042)*(AN212=$AN$7:$AN$2042)*(AO212=$AO$7:$AO$2042)*(ROW($AW$7:$AW$2042)&lt;&gt;ROW(AW212))*((R212=0)*($R$7:$R$2042&gt;0)+(R212&gt;0)*($R$7:$R$2042=0)))&gt;0,"SALONES UNIDOS",IF(SUMPRODUCT((AW212=$AW$7:$AW$2042)*(AH212=$AH$7:$AH$2042)*((AN212&lt;$AO$7:$AO$2042)*(AO212&gt;$AN$7:$AN$2042))*(ROW($AW$7:$AW$2042)&lt;&gt;ROW(AW212)))&gt;0,"Cruzado","Sin cruce")))</f>
        <v>Sin cruce</v>
      </c>
    </row>
    <row r="213" spans="2:50" s="6" customFormat="1" ht="19.8" hidden="1" customHeight="1" x14ac:dyDescent="0.25">
      <c r="B213" s="494" t="s">
        <v>314</v>
      </c>
      <c r="C213" s="364" t="s">
        <v>284</v>
      </c>
      <c r="D213" s="364">
        <v>202011</v>
      </c>
      <c r="E213" s="373" t="s">
        <v>276</v>
      </c>
      <c r="F213" s="370" t="s">
        <v>291</v>
      </c>
      <c r="G213" s="373" t="s">
        <v>285</v>
      </c>
      <c r="H213" s="373">
        <v>8</v>
      </c>
      <c r="I213" s="373" t="s">
        <v>278</v>
      </c>
      <c r="J213" s="373" t="s">
        <v>278</v>
      </c>
      <c r="K213" s="194" t="s">
        <v>649</v>
      </c>
      <c r="L213" s="364" t="s">
        <v>650</v>
      </c>
      <c r="M213" s="364" t="s">
        <v>349</v>
      </c>
      <c r="N213" s="364" t="s">
        <v>318</v>
      </c>
      <c r="O213" s="373" t="s">
        <v>315</v>
      </c>
      <c r="P213" s="364">
        <v>0</v>
      </c>
      <c r="Q213" s="364">
        <v>20</v>
      </c>
      <c r="R213" s="369">
        <v>20</v>
      </c>
      <c r="S213" s="364">
        <v>10</v>
      </c>
      <c r="T213" s="8"/>
      <c r="U213" s="374">
        <v>110</v>
      </c>
      <c r="V213" s="370"/>
      <c r="W213" s="373"/>
      <c r="X213" s="364" t="s">
        <v>315</v>
      </c>
      <c r="Y213" s="364"/>
      <c r="Z213" s="364"/>
      <c r="AA213" s="364"/>
      <c r="AB213" s="370"/>
      <c r="AC213" s="364"/>
      <c r="AD213" s="369"/>
      <c r="AE213" s="370"/>
      <c r="AF213" s="370"/>
      <c r="AG213" s="364" t="s">
        <v>301</v>
      </c>
      <c r="AH213" s="364"/>
      <c r="AI213" s="364"/>
      <c r="AJ213" s="364"/>
      <c r="AK213" s="364"/>
      <c r="AL213" s="364"/>
      <c r="AM213" s="22">
        <f t="shared" si="82"/>
        <v>20</v>
      </c>
      <c r="AN213" s="104">
        <f t="shared" si="84"/>
        <v>0</v>
      </c>
      <c r="AO213" s="104">
        <f t="shared" si="85"/>
        <v>0</v>
      </c>
      <c r="AP213" s="22" t="str" cm="1">
        <f t="array" ref="AP213">IF(W213="","",IF(SUMPRODUCT((W213=$W$7:$W$2042)*(AH213=$AH$7:$AH$2042)*(AN213=$AN$7:$AN$2042)*(AO213=$AO$7:$AO$2042)*(ROW($W$7:$W$2042)&lt;&gt;ROW(W213))*((R213=0)*($R$7:$R$2042&gt;0)+(R213&gt;0)*($R$7:$R$2042=0)))&gt;0,"SALONES UNIDOS",IF(SUMPRODUCT((W213=$W$7:$W$2042)*(AH213=$AH$7:$AH$2042)*((AN213&lt;$AO$7:$AO$2042)*(AO213&gt;$AN$7:$AN$2042))*(ROW($W$7:$W$2042)&lt;&gt;ROW(W213)))&gt;0,"Cruzado","Sin cruce")))</f>
        <v/>
      </c>
      <c r="AQ213" s="104"/>
      <c r="AR213" s="104"/>
      <c r="AS213" s="22"/>
      <c r="AT213" s="22"/>
      <c r="AU213" s="358" t="str" cm="1">
        <f t="array" ref="AU213">IF(AB213="","",IF(SUMPRODUCT((AB213=$AB$7:$AB$511)*(AH213=$AH$7:$AH$511)*(AQ213=$AQ$7:$AQ$511)*(AR213=$AR$7:$AR$511)*(ROW($AB$7:$AB$511)&lt;&gt;ROW(AB213))*((R213=0)*($R$7:$R$511&gt;0)+(R213&gt;0)*($R$7:$R$511=0)))&gt;0,"SALONES UNIDOS",IF(SUMPRODUCT((AB213=$AB$7:$AB$511)*(AH213=$AH$7:$AH$511)*((AQ213&lt;$AR$7:$AR$511)*(AR213&gt;$AQ$7:$AQ$511))*(ROW($AB$7:$AB$511)&lt;&gt;ROW(AB213)))&gt;0,"Cruzado","Sin cruce")))</f>
        <v/>
      </c>
      <c r="AV213" s="358" t="str" cm="1">
        <f t="array" ref="AV213">IF(AD213="","",IF(SUMPRODUCT((AD213=$AD$7:$AD$511)*(AH213=$AH$7:$AH$511)*(AS213=$AS$7:$AS$511)*(AT213=$AT$7:$AT$511)*(ROW($AD$7:$AD$511)&lt;&gt;ROW(AD213))*((R213=0)*($R$7:$R$511&gt;0)+(R213&gt;0)*($R$7:$R$511=0)))&gt;0,"SALONES UNIDOS",IF(SUMPRODUCT((AD213=$AD$7:$AD$511)*(AH213=$AH$7:$AH$511)*((AS213&lt;$AT$7:$AT$511)*(AT213&gt;$AS$7:$AS$511))*(ROW($AD$7:$AD$511)&lt;&gt;ROW(AD213)))&gt;0,"Cruzado","Sin cruce")))</f>
        <v/>
      </c>
      <c r="AW213" s="104" t="str">
        <f t="shared" si="83"/>
        <v>EN8FILIALA</v>
      </c>
      <c r="AX213" s="104" t="str" cm="1">
        <f t="array" ref="AX213">IF(AW213="","",IF(SUMPRODUCT((AW213=$AW$7:$AW$2042)*(AH213=$AH$7:$AH$2042)*(AN213=$AN$7:$AN$2042)*(AO213=$AO$7:$AO$2042)*(ROW($AW$7:$AW$2042)&lt;&gt;ROW(AW213))*((R213=0)*($R$7:$R$2042&gt;0)+(R213&gt;0)*($R$7:$R$2042=0)))&gt;0,"SALONES UNIDOS",IF(SUMPRODUCT((AW213=$AW$7:$AW$2042)*(AH213=$AH$7:$AH$2042)*((AN213&lt;$AO$7:$AO$2042)*(AO213&gt;$AN$7:$AN$2042))*(ROW($AW$7:$AW$2042)&lt;&gt;ROW(AW213)))&gt;0,"Cruzado","Sin cruce")))</f>
        <v>Sin cruce</v>
      </c>
    </row>
    <row r="214" spans="2:50" s="6" customFormat="1" ht="19.8" hidden="1" customHeight="1" x14ac:dyDescent="0.25">
      <c r="B214" s="494" t="s">
        <v>314</v>
      </c>
      <c r="C214" s="364" t="s">
        <v>284</v>
      </c>
      <c r="D214" s="364">
        <v>202011</v>
      </c>
      <c r="E214" s="373" t="s">
        <v>276</v>
      </c>
      <c r="F214" s="370" t="s">
        <v>291</v>
      </c>
      <c r="G214" s="373" t="s">
        <v>285</v>
      </c>
      <c r="H214" s="373">
        <v>8</v>
      </c>
      <c r="I214" s="373" t="s">
        <v>278</v>
      </c>
      <c r="J214" s="373" t="s">
        <v>278</v>
      </c>
      <c r="K214" s="194" t="s">
        <v>326</v>
      </c>
      <c r="L214" s="364" t="s">
        <v>327</v>
      </c>
      <c r="M214" s="364" t="s">
        <v>324</v>
      </c>
      <c r="N214" s="364" t="s">
        <v>318</v>
      </c>
      <c r="O214" s="373" t="s">
        <v>321</v>
      </c>
      <c r="P214" s="364">
        <v>3</v>
      </c>
      <c r="Q214" s="364">
        <v>2</v>
      </c>
      <c r="R214" s="369">
        <v>5</v>
      </c>
      <c r="S214" s="364">
        <v>4</v>
      </c>
      <c r="T214" s="8"/>
      <c r="U214" s="374">
        <v>20</v>
      </c>
      <c r="V214" s="370">
        <v>21462854</v>
      </c>
      <c r="W214" s="373" t="s">
        <v>29</v>
      </c>
      <c r="X214" s="364" t="s">
        <v>321</v>
      </c>
      <c r="Y214" s="364"/>
      <c r="Z214" s="364"/>
      <c r="AA214" s="364"/>
      <c r="AB214" s="370"/>
      <c r="AC214" s="364"/>
      <c r="AD214" s="369"/>
      <c r="AE214" s="370"/>
      <c r="AF214" s="370"/>
      <c r="AG214" s="364" t="s">
        <v>319</v>
      </c>
      <c r="AH214" s="364">
        <v>3</v>
      </c>
      <c r="AI214" s="364">
        <v>19</v>
      </c>
      <c r="AJ214" s="364">
        <v>20</v>
      </c>
      <c r="AK214" s="364">
        <v>23</v>
      </c>
      <c r="AL214" s="364">
        <v>30</v>
      </c>
      <c r="AM214" s="22">
        <f t="shared" si="82"/>
        <v>5</v>
      </c>
      <c r="AN214" s="104">
        <f t="shared" si="84"/>
        <v>0.80555555555555547</v>
      </c>
      <c r="AO214" s="104">
        <f t="shared" si="85"/>
        <v>0.97916666666666674</v>
      </c>
      <c r="AP214" s="22" t="str" cm="1">
        <f t="array" ref="AP214">IF(W214="","",IF(SUMPRODUCT((W214=$W$7:$W$2042)*(AH214=$AH$7:$AH$2042)*(AN214=$AN$7:$AN$2042)*(AO214=$AO$7:$AO$2042)*(ROW($W$7:$W$2042)&lt;&gt;ROW(W214))*((R214=0)*($R$7:$R$2042&gt;0)+(R214&gt;0)*($R$7:$R$2042=0)))&gt;0,"SALONES UNIDOS",IF(SUMPRODUCT((W214=$W$7:$W$2042)*(AH214=$AH$7:$AH$2042)*((AN214&lt;$AO$7:$AO$2042)*(AO214&gt;$AN$7:$AN$2042))*(ROW($W$7:$W$2042)&lt;&gt;ROW(W214)))&gt;0,"Cruzado","Sin cruce")))</f>
        <v>Sin cruce</v>
      </c>
      <c r="AQ214" s="104"/>
      <c r="AR214" s="104"/>
      <c r="AS214" s="22"/>
      <c r="AT214" s="22"/>
      <c r="AU214" s="358" t="str" cm="1">
        <f t="array" ref="AU214">IF(AB214="","",IF(SUMPRODUCT((AB214=$AB$7:$AB$511)*(AH214=$AH$7:$AH$511)*(AQ214=$AQ$7:$AQ$511)*(AR214=$AR$7:$AR$511)*(ROW($AB$7:$AB$511)&lt;&gt;ROW(AB214))*((R214=0)*($R$7:$R$511&gt;0)+(R214&gt;0)*($R$7:$R$511=0)))&gt;0,"SALONES UNIDOS",IF(SUMPRODUCT((AB214=$AB$7:$AB$511)*(AH214=$AH$7:$AH$511)*((AQ214&lt;$AR$7:$AR$511)*(AR214&gt;$AQ$7:$AQ$511))*(ROW($AB$7:$AB$511)&lt;&gt;ROW(AB214)))&gt;0,"Cruzado","Sin cruce")))</f>
        <v/>
      </c>
      <c r="AV214" s="358" t="str" cm="1">
        <f t="array" ref="AV214">IF(AD214="","",IF(SUMPRODUCT((AD214=$AD$7:$AD$511)*(AH214=$AH$7:$AH$511)*(AS214=$AS$7:$AS$511)*(AT214=$AT$7:$AT$511)*(ROW($AD$7:$AD$511)&lt;&gt;ROW(AD214))*((R214=0)*($R$7:$R$511&gt;0)+(R214&gt;0)*($R$7:$R$511=0)))&gt;0,"SALONES UNIDOS",IF(SUMPRODUCT((AD214=$AD$7:$AD$511)*(AH214=$AH$7:$AH$511)*((AS214&lt;$AT$7:$AT$511)*(AT214&gt;$AS$7:$AS$511))*(ROW($AD$7:$AD$511)&lt;&gt;ROW(AD214)))&gt;0,"Cruzado","Sin cruce")))</f>
        <v/>
      </c>
      <c r="AW214" s="104" t="str">
        <f t="shared" si="83"/>
        <v>EN8FILIALA</v>
      </c>
      <c r="AX214" s="104" t="str" cm="1">
        <f t="array" ref="AX214">IF(AW214="","",IF(SUMPRODUCT((AW214=$AW$7:$AW$2042)*(AH214=$AH$7:$AH$2042)*(AN214=$AN$7:$AN$2042)*(AO214=$AO$7:$AO$2042)*(ROW($AW$7:$AW$2042)&lt;&gt;ROW(AW214))*((R214=0)*($R$7:$R$2042&gt;0)+(R214&gt;0)*($R$7:$R$2042=0)))&gt;0,"SALONES UNIDOS",IF(SUMPRODUCT((AW214=$AW$7:$AW$2042)*(AH214=$AH$7:$AH$2042)*((AN214&lt;$AO$7:$AO$2042)*(AO214&gt;$AN$7:$AN$2042))*(ROW($AW$7:$AW$2042)&lt;&gt;ROW(AW214)))&gt;0,"Cruzado","Sin cruce")))</f>
        <v>Sin cruce</v>
      </c>
    </row>
    <row r="215" spans="2:50" s="6" customFormat="1" ht="19.8" hidden="1" customHeight="1" x14ac:dyDescent="0.25">
      <c r="B215" s="494" t="s">
        <v>314</v>
      </c>
      <c r="C215" s="364" t="s">
        <v>284</v>
      </c>
      <c r="D215" s="364">
        <v>202011</v>
      </c>
      <c r="E215" s="373" t="s">
        <v>276</v>
      </c>
      <c r="F215" s="370" t="s">
        <v>291</v>
      </c>
      <c r="G215" s="373" t="s">
        <v>285</v>
      </c>
      <c r="H215" s="373">
        <v>8</v>
      </c>
      <c r="I215" s="373" t="s">
        <v>281</v>
      </c>
      <c r="J215" s="373" t="s">
        <v>281</v>
      </c>
      <c r="K215" s="194" t="s">
        <v>644</v>
      </c>
      <c r="L215" s="364" t="s">
        <v>645</v>
      </c>
      <c r="M215" s="364" t="s">
        <v>349</v>
      </c>
      <c r="N215" s="364" t="s">
        <v>621</v>
      </c>
      <c r="O215" s="373" t="s">
        <v>321</v>
      </c>
      <c r="P215" s="364">
        <v>2</v>
      </c>
      <c r="Q215" s="364">
        <v>0</v>
      </c>
      <c r="R215" s="369">
        <v>2</v>
      </c>
      <c r="S215" s="364">
        <v>2</v>
      </c>
      <c r="T215" s="8"/>
      <c r="U215" s="374">
        <v>50</v>
      </c>
      <c r="V215" s="370">
        <v>42684701</v>
      </c>
      <c r="W215" s="373" t="s">
        <v>87</v>
      </c>
      <c r="X215" s="364" t="s">
        <v>321</v>
      </c>
      <c r="Y215" s="364"/>
      <c r="Z215" s="364"/>
      <c r="AA215" s="364"/>
      <c r="AB215" s="370"/>
      <c r="AC215" s="364"/>
      <c r="AD215" s="369"/>
      <c r="AE215" s="370"/>
      <c r="AF215" s="370"/>
      <c r="AG215" s="364" t="s">
        <v>559</v>
      </c>
      <c r="AH215" s="364">
        <v>3</v>
      </c>
      <c r="AI215" s="364">
        <v>7</v>
      </c>
      <c r="AJ215" s="364">
        <v>40</v>
      </c>
      <c r="AK215" s="364">
        <v>9</v>
      </c>
      <c r="AL215" s="364">
        <v>20</v>
      </c>
      <c r="AM215" s="22">
        <f t="shared" si="82"/>
        <v>2</v>
      </c>
      <c r="AN215" s="104">
        <f t="shared" si="84"/>
        <v>0.31944444444444448</v>
      </c>
      <c r="AO215" s="104">
        <f t="shared" si="85"/>
        <v>0.3888888888888889</v>
      </c>
      <c r="AP215" s="22" t="str" cm="1">
        <f t="array" ref="AP215">IF(W215="","",IF(SUMPRODUCT((W215=$W$7:$W$2042)*(AH215=$AH$7:$AH$2042)*(AN215=$AN$7:$AN$2042)*(AO215=$AO$7:$AO$2042)*(ROW($W$7:$W$2042)&lt;&gt;ROW(W215))*((R215=0)*($R$7:$R$2042&gt;0)+(R215&gt;0)*($R$7:$R$2042=0)))&gt;0,"SALONES UNIDOS",IF(SUMPRODUCT((W215=$W$7:$W$2042)*(AH215=$AH$7:$AH$2042)*((AN215&lt;$AO$7:$AO$2042)*(AO215&gt;$AN$7:$AN$2042))*(ROW($W$7:$W$2042)&lt;&gt;ROW(W215)))&gt;0,"Cruzado","Sin cruce")))</f>
        <v>Sin cruce</v>
      </c>
      <c r="AQ215" s="104"/>
      <c r="AR215" s="104"/>
      <c r="AS215" s="22"/>
      <c r="AT215" s="22"/>
      <c r="AU215" s="358" t="str" cm="1">
        <f t="array" ref="AU215">IF(AB215="","",IF(SUMPRODUCT((AB215=$AB$7:$AB$511)*(AH215=$AH$7:$AH$511)*(AQ215=$AQ$7:$AQ$511)*(AR215=$AR$7:$AR$511)*(ROW($AB$7:$AB$511)&lt;&gt;ROW(AB215))*((R215=0)*($R$7:$R$511&gt;0)+(R215&gt;0)*($R$7:$R$511=0)))&gt;0,"SALONES UNIDOS",IF(SUMPRODUCT((AB215=$AB$7:$AB$511)*(AH215=$AH$7:$AH$511)*((AQ215&lt;$AR$7:$AR$511)*(AR215&gt;$AQ$7:$AQ$511))*(ROW($AB$7:$AB$511)&lt;&gt;ROW(AB215)))&gt;0,"Cruzado","Sin cruce")))</f>
        <v/>
      </c>
      <c r="AV215" s="358" t="str" cm="1">
        <f t="array" ref="AV215">IF(AD215="","",IF(SUMPRODUCT((AD215=$AD$7:$AD$511)*(AH215=$AH$7:$AH$511)*(AS215=$AS$7:$AS$511)*(AT215=$AT$7:$AT$511)*(ROW($AD$7:$AD$511)&lt;&gt;ROW(AD215))*((R215=0)*($R$7:$R$511&gt;0)+(R215&gt;0)*($R$7:$R$511=0)))&gt;0,"SALONES UNIDOS",IF(SUMPRODUCT((AD215=$AD$7:$AD$511)*(AH215=$AH$7:$AH$511)*((AS215&lt;$AT$7:$AT$511)*(AT215&gt;$AS$7:$AS$511))*(ROW($AD$7:$AD$511)&lt;&gt;ROW(AD215)))&gt;0,"Cruzado","Sin cruce")))</f>
        <v/>
      </c>
      <c r="AW215" s="104" t="str">
        <f t="shared" si="83"/>
        <v>EN8FILIALB</v>
      </c>
      <c r="AX215" s="104" t="str" cm="1">
        <f t="array" ref="AX215">IF(AW215="","",IF(SUMPRODUCT((AW215=$AW$7:$AW$2042)*(AH215=$AH$7:$AH$2042)*(AN215=$AN$7:$AN$2042)*(AO215=$AO$7:$AO$2042)*(ROW($AW$7:$AW$2042)&lt;&gt;ROW(AW215))*((R215=0)*($R$7:$R$2042&gt;0)+(R215&gt;0)*($R$7:$R$2042=0)))&gt;0,"SALONES UNIDOS",IF(SUMPRODUCT((AW215=$AW$7:$AW$2042)*(AH215=$AH$7:$AH$2042)*((AN215&lt;$AO$7:$AO$2042)*(AO215&gt;$AN$7:$AN$2042))*(ROW($AW$7:$AW$2042)&lt;&gt;ROW(AW215)))&gt;0,"Cruzado","Sin cruce")))</f>
        <v>Sin cruce</v>
      </c>
    </row>
    <row r="216" spans="2:50" s="6" customFormat="1" ht="19.8" hidden="1" customHeight="1" x14ac:dyDescent="0.25">
      <c r="B216" s="494" t="s">
        <v>314</v>
      </c>
      <c r="C216" s="364" t="s">
        <v>284</v>
      </c>
      <c r="D216" s="364">
        <v>202011</v>
      </c>
      <c r="E216" s="373" t="s">
        <v>276</v>
      </c>
      <c r="F216" s="370" t="s">
        <v>291</v>
      </c>
      <c r="G216" s="373" t="s">
        <v>285</v>
      </c>
      <c r="H216" s="373">
        <v>8</v>
      </c>
      <c r="I216" s="373" t="s">
        <v>281</v>
      </c>
      <c r="J216" s="373" t="s">
        <v>281</v>
      </c>
      <c r="K216" s="194" t="s">
        <v>646</v>
      </c>
      <c r="L216" s="364" t="s">
        <v>633</v>
      </c>
      <c r="M216" s="364" t="s">
        <v>349</v>
      </c>
      <c r="N216" s="364" t="s">
        <v>318</v>
      </c>
      <c r="O216" s="373" t="s">
        <v>315</v>
      </c>
      <c r="P216" s="364">
        <v>2</v>
      </c>
      <c r="Q216" s="364">
        <v>2</v>
      </c>
      <c r="R216" s="369">
        <v>4</v>
      </c>
      <c r="S216" s="364">
        <v>3</v>
      </c>
      <c r="T216" s="8"/>
      <c r="U216" s="374">
        <v>30</v>
      </c>
      <c r="V216" s="370">
        <v>43809799</v>
      </c>
      <c r="W216" s="373" t="s">
        <v>92</v>
      </c>
      <c r="X216" s="364" t="s">
        <v>315</v>
      </c>
      <c r="Y216" s="364"/>
      <c r="Z216" s="364"/>
      <c r="AA216" s="364"/>
      <c r="AB216" s="364" t="s">
        <v>651</v>
      </c>
      <c r="AC216" s="364"/>
      <c r="AD216" s="369"/>
      <c r="AE216" s="370"/>
      <c r="AF216" s="370"/>
      <c r="AG216" s="370" t="s">
        <v>319</v>
      </c>
      <c r="AH216" s="364">
        <v>4</v>
      </c>
      <c r="AI216" s="364">
        <v>13</v>
      </c>
      <c r="AJ216" s="364">
        <v>30</v>
      </c>
      <c r="AK216" s="364">
        <v>16</v>
      </c>
      <c r="AL216" s="364">
        <v>50</v>
      </c>
      <c r="AM216" s="22">
        <f t="shared" si="82"/>
        <v>4</v>
      </c>
      <c r="AN216" s="104">
        <f t="shared" si="84"/>
        <v>0.5625</v>
      </c>
      <c r="AO216" s="104">
        <f t="shared" si="85"/>
        <v>0.70138888888888884</v>
      </c>
      <c r="AP216" s="22" t="str" cm="1">
        <f t="array" ref="AP216">IF(W216="","",IF(SUMPRODUCT((W216=$W$7:$W$2042)*(AH216=$AH$7:$AH$2042)*(AN216=$AN$7:$AN$2042)*(AO216=$AO$7:$AO$2042)*(ROW($W$7:$W$2042)&lt;&gt;ROW(W216))*((R216=0)*($R$7:$R$2042&gt;0)+(R216&gt;0)*($R$7:$R$2042=0)))&gt;0,"SALONES UNIDOS",IF(SUMPRODUCT((W216=$W$7:$W$2042)*(AH216=$AH$7:$AH$2042)*((AN216&lt;$AO$7:$AO$2042)*(AO216&gt;$AN$7:$AN$2042))*(ROW($W$7:$W$2042)&lt;&gt;ROW(W216)))&gt;0,"Cruzado","Sin cruce")))</f>
        <v>Sin cruce</v>
      </c>
      <c r="AQ216" s="104">
        <f>AN216</f>
        <v>0.5625</v>
      </c>
      <c r="AR216" s="104">
        <f>AO216</f>
        <v>0.70138888888888884</v>
      </c>
      <c r="AS216" s="22"/>
      <c r="AT216" s="22"/>
      <c r="AU216" s="358" t="str" cm="1">
        <f t="array" ref="AU216">IF(AB216="","",IF(SUMPRODUCT((AB216=$AB$7:$AB$511)*(AH216=$AH$7:$AH$511)*(AQ216=$AQ$7:$AQ$511)*(AR216=$AR$7:$AR$511)*(ROW($AB$7:$AB$511)&lt;&gt;ROW(AB216))*((R216=0)*($R$7:$R$511&gt;0)+(R216&gt;0)*($R$7:$R$511=0)))&gt;0,"SALONES UNIDOS",IF(SUMPRODUCT((AB216=$AB$7:$AB$511)*(AH216=$AH$7:$AH$511)*((AQ216&lt;$AR$7:$AR$511)*(AR216&gt;$AQ$7:$AQ$511))*(ROW($AB$7:$AB$511)&lt;&gt;ROW(AB216)))&gt;0,"Cruzado","Sin cruce")))</f>
        <v>Sin cruce</v>
      </c>
      <c r="AV216" s="358" t="str" cm="1">
        <f t="array" ref="AV216">IF(AD216="","",IF(SUMPRODUCT((AD216=$AD$7:$AD$511)*(AH216=$AH$7:$AH$511)*(AS216=$AS$7:$AS$511)*(AT216=$AT$7:$AT$511)*(ROW($AD$7:$AD$511)&lt;&gt;ROW(AD216))*((R216=0)*($R$7:$R$511&gt;0)+(R216&gt;0)*($R$7:$R$511=0)))&gt;0,"SALONES UNIDOS",IF(SUMPRODUCT((AD216=$AD$7:$AD$511)*(AH216=$AH$7:$AH$511)*((AS216&lt;$AT$7:$AT$511)*(AT216&gt;$AS$7:$AS$511))*(ROW($AD$7:$AD$511)&lt;&gt;ROW(AD216)))&gt;0,"Cruzado","Sin cruce")))</f>
        <v/>
      </c>
      <c r="AW216" s="104" t="str">
        <f t="shared" si="83"/>
        <v>EN8FILIALB</v>
      </c>
      <c r="AX216" s="104" t="str" cm="1">
        <f t="array" ref="AX216">IF(AW216="","",IF(SUMPRODUCT((AW216=$AW$7:$AW$2042)*(AH216=$AH$7:$AH$2042)*(AN216=$AN$7:$AN$2042)*(AO216=$AO$7:$AO$2042)*(ROW($AW$7:$AW$2042)&lt;&gt;ROW(AW216))*((R216=0)*($R$7:$R$2042&gt;0)+(R216&gt;0)*($R$7:$R$2042=0)))&gt;0,"SALONES UNIDOS",IF(SUMPRODUCT((AW216=$AW$7:$AW$2042)*(AH216=$AH$7:$AH$2042)*((AN216&lt;$AO$7:$AO$2042)*(AO216&gt;$AN$7:$AN$2042))*(ROW($AW$7:$AW$2042)&lt;&gt;ROW(AW216)))&gt;0,"Cruzado","Sin cruce")))</f>
        <v>Sin cruce</v>
      </c>
    </row>
    <row r="217" spans="2:50" s="6" customFormat="1" ht="19.8" hidden="1" customHeight="1" x14ac:dyDescent="0.25">
      <c r="B217" s="494" t="s">
        <v>314</v>
      </c>
      <c r="C217" s="364" t="s">
        <v>284</v>
      </c>
      <c r="D217" s="364">
        <v>202011</v>
      </c>
      <c r="E217" s="373" t="s">
        <v>276</v>
      </c>
      <c r="F217" s="370" t="s">
        <v>291</v>
      </c>
      <c r="G217" s="373" t="s">
        <v>285</v>
      </c>
      <c r="H217" s="373">
        <v>8</v>
      </c>
      <c r="I217" s="373" t="s">
        <v>281</v>
      </c>
      <c r="J217" s="373" t="s">
        <v>281</v>
      </c>
      <c r="K217" s="194" t="s">
        <v>647</v>
      </c>
      <c r="L217" s="364" t="s">
        <v>648</v>
      </c>
      <c r="M217" s="364" t="s">
        <v>324</v>
      </c>
      <c r="N217" s="364" t="s">
        <v>318</v>
      </c>
      <c r="O217" s="373" t="s">
        <v>321</v>
      </c>
      <c r="P217" s="364">
        <v>3</v>
      </c>
      <c r="Q217" s="364">
        <v>0</v>
      </c>
      <c r="R217" s="369">
        <v>3</v>
      </c>
      <c r="S217" s="364">
        <v>3</v>
      </c>
      <c r="T217" s="8"/>
      <c r="U217" s="374">
        <v>50</v>
      </c>
      <c r="V217" s="370">
        <v>40689619</v>
      </c>
      <c r="W217" s="373" t="s">
        <v>79</v>
      </c>
      <c r="X217" s="364" t="s">
        <v>321</v>
      </c>
      <c r="Y217" s="364"/>
      <c r="Z217" s="364"/>
      <c r="AA217" s="364"/>
      <c r="AB217" s="370"/>
      <c r="AC217" s="364"/>
      <c r="AD217" s="369"/>
      <c r="AE217" s="370"/>
      <c r="AF217" s="370"/>
      <c r="AG217" s="364" t="s">
        <v>559</v>
      </c>
      <c r="AH217" s="364">
        <v>1</v>
      </c>
      <c r="AI217" s="364">
        <v>20</v>
      </c>
      <c r="AJ217" s="364">
        <v>10</v>
      </c>
      <c r="AK217" s="364">
        <v>22</v>
      </c>
      <c r="AL217" s="364">
        <v>40</v>
      </c>
      <c r="AM217" s="22">
        <f t="shared" si="82"/>
        <v>3</v>
      </c>
      <c r="AN217" s="104">
        <f t="shared" si="84"/>
        <v>0.84027777777777779</v>
      </c>
      <c r="AO217" s="104">
        <f t="shared" si="85"/>
        <v>0.94444444444444442</v>
      </c>
      <c r="AP217" s="22" t="str" cm="1">
        <f t="array" ref="AP217">IF(W217="","",IF(SUMPRODUCT((W217=$W$7:$W$2042)*(AH217=$AH$7:$AH$2042)*(AN217=$AN$7:$AN$2042)*(AO217=$AO$7:$AO$2042)*(ROW($W$7:$W$2042)&lt;&gt;ROW(W217))*((R217=0)*($R$7:$R$2042&gt;0)+(R217&gt;0)*($R$7:$R$2042=0)))&gt;0,"SALONES UNIDOS",IF(SUMPRODUCT((W217=$W$7:$W$2042)*(AH217=$AH$7:$AH$2042)*((AN217&lt;$AO$7:$AO$2042)*(AO217&gt;$AN$7:$AN$2042))*(ROW($W$7:$W$2042)&lt;&gt;ROW(W217)))&gt;0,"Cruzado","Sin cruce")))</f>
        <v>Sin cruce</v>
      </c>
      <c r="AQ217" s="104"/>
      <c r="AR217" s="104"/>
      <c r="AS217" s="22"/>
      <c r="AT217" s="22"/>
      <c r="AU217" s="358" t="str" cm="1">
        <f t="array" ref="AU217">IF(AB217="","",IF(SUMPRODUCT((AB217=$AB$7:$AB$511)*(AH217=$AH$7:$AH$511)*(AQ217=$AQ$7:$AQ$511)*(AR217=$AR$7:$AR$511)*(ROW($AB$7:$AB$511)&lt;&gt;ROW(AB217))*((R217=0)*($R$7:$R$511&gt;0)+(R217&gt;0)*($R$7:$R$511=0)))&gt;0,"SALONES UNIDOS",IF(SUMPRODUCT((AB217=$AB$7:$AB$511)*(AH217=$AH$7:$AH$511)*((AQ217&lt;$AR$7:$AR$511)*(AR217&gt;$AQ$7:$AQ$511))*(ROW($AB$7:$AB$511)&lt;&gt;ROW(AB217)))&gt;0,"Cruzado","Sin cruce")))</f>
        <v/>
      </c>
      <c r="AV217" s="358" t="str" cm="1">
        <f t="array" ref="AV217">IF(AD217="","",IF(SUMPRODUCT((AD217=$AD$7:$AD$511)*(AH217=$AH$7:$AH$511)*(AS217=$AS$7:$AS$511)*(AT217=$AT$7:$AT$511)*(ROW($AD$7:$AD$511)&lt;&gt;ROW(AD217))*((R217=0)*($R$7:$R$511&gt;0)+(R217&gt;0)*($R$7:$R$511=0)))&gt;0,"SALONES UNIDOS",IF(SUMPRODUCT((AD217=$AD$7:$AD$511)*(AH217=$AH$7:$AH$511)*((AS217&lt;$AT$7:$AT$511)*(AT217&gt;$AS$7:$AS$511))*(ROW($AD$7:$AD$511)&lt;&gt;ROW(AD217)))&gt;0,"Cruzado","Sin cruce")))</f>
        <v/>
      </c>
      <c r="AW217" s="104" t="str">
        <f t="shared" si="83"/>
        <v>EN8FILIALB</v>
      </c>
      <c r="AX217" s="104" t="str" cm="1">
        <f t="array" ref="AX217">IF(AW217="","",IF(SUMPRODUCT((AW217=$AW$7:$AW$2042)*(AH217=$AH$7:$AH$2042)*(AN217=$AN$7:$AN$2042)*(AO217=$AO$7:$AO$2042)*(ROW($AW$7:$AW$2042)&lt;&gt;ROW(AW217))*((R217=0)*($R$7:$R$2042&gt;0)+(R217&gt;0)*($R$7:$R$2042=0)))&gt;0,"SALONES UNIDOS",IF(SUMPRODUCT((AW217=$AW$7:$AW$2042)*(AH217=$AH$7:$AH$2042)*((AN217&lt;$AO$7:$AO$2042)*(AO217&gt;$AN$7:$AN$2042))*(ROW($AW$7:$AW$2042)&lt;&gt;ROW(AW217)))&gt;0,"Cruzado","Sin cruce")))</f>
        <v>Sin cruce</v>
      </c>
    </row>
    <row r="218" spans="2:50" s="6" customFormat="1" ht="19.8" hidden="1" customHeight="1" x14ac:dyDescent="0.25">
      <c r="B218" s="494" t="s">
        <v>314</v>
      </c>
      <c r="C218" s="364" t="s">
        <v>284</v>
      </c>
      <c r="D218" s="364">
        <v>202011</v>
      </c>
      <c r="E218" s="373" t="s">
        <v>276</v>
      </c>
      <c r="F218" s="370" t="s">
        <v>291</v>
      </c>
      <c r="G218" s="373" t="s">
        <v>285</v>
      </c>
      <c r="H218" s="373">
        <v>8</v>
      </c>
      <c r="I218" s="373" t="s">
        <v>281</v>
      </c>
      <c r="J218" s="373" t="s">
        <v>281</v>
      </c>
      <c r="K218" s="194" t="s">
        <v>326</v>
      </c>
      <c r="L218" s="364" t="s">
        <v>327</v>
      </c>
      <c r="M218" s="364" t="s">
        <v>324</v>
      </c>
      <c r="N218" s="364" t="s">
        <v>318</v>
      </c>
      <c r="O218" s="373" t="s">
        <v>321</v>
      </c>
      <c r="P218" s="364">
        <v>3</v>
      </c>
      <c r="Q218" s="364">
        <v>2</v>
      </c>
      <c r="R218" s="369">
        <v>5</v>
      </c>
      <c r="S218" s="364">
        <v>4</v>
      </c>
      <c r="T218" s="8"/>
      <c r="U218" s="374">
        <v>20</v>
      </c>
      <c r="V218" s="370">
        <v>21404829</v>
      </c>
      <c r="W218" s="373" t="s">
        <v>156</v>
      </c>
      <c r="X218" s="364" t="s">
        <v>321</v>
      </c>
      <c r="Y218" s="364"/>
      <c r="Z218" s="364"/>
      <c r="AA218" s="364"/>
      <c r="AB218" s="370"/>
      <c r="AC218" s="364"/>
      <c r="AD218" s="369"/>
      <c r="AE218" s="370"/>
      <c r="AF218" s="370"/>
      <c r="AG218" s="364" t="s">
        <v>319</v>
      </c>
      <c r="AH218" s="364">
        <v>6</v>
      </c>
      <c r="AI218" s="364">
        <v>7</v>
      </c>
      <c r="AJ218" s="364">
        <v>40</v>
      </c>
      <c r="AK218" s="364">
        <v>11</v>
      </c>
      <c r="AL218" s="364">
        <v>50</v>
      </c>
      <c r="AM218" s="22">
        <f t="shared" si="82"/>
        <v>5</v>
      </c>
      <c r="AN218" s="104">
        <f t="shared" si="84"/>
        <v>0.31944444444444448</v>
      </c>
      <c r="AO218" s="104">
        <f t="shared" si="85"/>
        <v>0.49305555555555552</v>
      </c>
      <c r="AP218" s="22" t="str" cm="1">
        <f t="array" ref="AP218">IF(W218="","",IF(SUMPRODUCT((W218=$W$7:$W$2042)*(AH218=$AH$7:$AH$2042)*(AN218=$AN$7:$AN$2042)*(AO218=$AO$7:$AO$2042)*(ROW($W$7:$W$2042)&lt;&gt;ROW(W218))*((R218=0)*($R$7:$R$2042&gt;0)+(R218&gt;0)*($R$7:$R$2042=0)))&gt;0,"SALONES UNIDOS",IF(SUMPRODUCT((W218=$W$7:$W$2042)*(AH218=$AH$7:$AH$2042)*((AN218&lt;$AO$7:$AO$2042)*(AO218&gt;$AN$7:$AN$2042))*(ROW($W$7:$W$2042)&lt;&gt;ROW(W218)))&gt;0,"Cruzado","Sin cruce")))</f>
        <v>Sin cruce</v>
      </c>
      <c r="AQ218" s="104"/>
      <c r="AR218" s="104"/>
      <c r="AS218" s="22"/>
      <c r="AT218" s="22"/>
      <c r="AU218" s="358" t="str" cm="1">
        <f t="array" ref="AU218">IF(AB218="","",IF(SUMPRODUCT((AB218=$AB$7:$AB$511)*(AH218=$AH$7:$AH$511)*(AQ218=$AQ$7:$AQ$511)*(AR218=$AR$7:$AR$511)*(ROW($AB$7:$AB$511)&lt;&gt;ROW(AB218))*((R218=0)*($R$7:$R$511&gt;0)+(R218&gt;0)*($R$7:$R$511=0)))&gt;0,"SALONES UNIDOS",IF(SUMPRODUCT((AB218=$AB$7:$AB$511)*(AH218=$AH$7:$AH$511)*((AQ218&lt;$AR$7:$AR$511)*(AR218&gt;$AQ$7:$AQ$511))*(ROW($AB$7:$AB$511)&lt;&gt;ROW(AB218)))&gt;0,"Cruzado","Sin cruce")))</f>
        <v/>
      </c>
      <c r="AV218" s="358" t="str" cm="1">
        <f t="array" ref="AV218">IF(AD218="","",IF(SUMPRODUCT((AD218=$AD$7:$AD$511)*(AH218=$AH$7:$AH$511)*(AS218=$AS$7:$AS$511)*(AT218=$AT$7:$AT$511)*(ROW($AD$7:$AD$511)&lt;&gt;ROW(AD218))*((R218=0)*($R$7:$R$511&gt;0)+(R218&gt;0)*($R$7:$R$511=0)))&gt;0,"SALONES UNIDOS",IF(SUMPRODUCT((AD218=$AD$7:$AD$511)*(AH218=$AH$7:$AH$511)*((AS218&lt;$AT$7:$AT$511)*(AT218&gt;$AS$7:$AS$511))*(ROW($AD$7:$AD$511)&lt;&gt;ROW(AD218)))&gt;0,"Cruzado","Sin cruce")))</f>
        <v/>
      </c>
      <c r="AW218" s="104" t="str">
        <f t="shared" si="83"/>
        <v>EN8FILIALB</v>
      </c>
      <c r="AX218" s="104" t="str" cm="1">
        <f t="array" ref="AX218">IF(AW218="","",IF(SUMPRODUCT((AW218=$AW$7:$AW$2042)*(AH218=$AH$7:$AH$2042)*(AN218=$AN$7:$AN$2042)*(AO218=$AO$7:$AO$2042)*(ROW($AW$7:$AW$2042)&lt;&gt;ROW(AW218))*((R218=0)*($R$7:$R$2042&gt;0)+(R218&gt;0)*($R$7:$R$2042=0)))&gt;0,"SALONES UNIDOS",IF(SUMPRODUCT((AW218=$AW$7:$AW$2042)*(AH218=$AH$7:$AH$2042)*((AN218&lt;$AO$7:$AO$2042)*(AO218&gt;$AN$7:$AN$2042))*(ROW($AW$7:$AW$2042)&lt;&gt;ROW(AW218)))&gt;0,"Cruzado","Sin cruce")))</f>
        <v>Sin cruce</v>
      </c>
    </row>
    <row r="219" spans="2:50" s="6" customFormat="1" ht="19.8" hidden="1" customHeight="1" x14ac:dyDescent="0.25">
      <c r="B219" s="494" t="s">
        <v>314</v>
      </c>
      <c r="C219" s="364" t="s">
        <v>284</v>
      </c>
      <c r="D219" s="364">
        <v>202011</v>
      </c>
      <c r="E219" s="373" t="s">
        <v>276</v>
      </c>
      <c r="F219" s="370" t="s">
        <v>291</v>
      </c>
      <c r="G219" s="373" t="s">
        <v>285</v>
      </c>
      <c r="H219" s="373">
        <v>8</v>
      </c>
      <c r="I219" s="373" t="s">
        <v>283</v>
      </c>
      <c r="J219" s="373" t="s">
        <v>283</v>
      </c>
      <c r="K219" s="194" t="s">
        <v>644</v>
      </c>
      <c r="L219" s="364" t="s">
        <v>645</v>
      </c>
      <c r="M219" s="364" t="s">
        <v>349</v>
      </c>
      <c r="N219" s="364" t="s">
        <v>621</v>
      </c>
      <c r="O219" s="373" t="s">
        <v>321</v>
      </c>
      <c r="P219" s="364">
        <v>2</v>
      </c>
      <c r="Q219" s="364">
        <v>0</v>
      </c>
      <c r="R219" s="369">
        <v>2</v>
      </c>
      <c r="S219" s="364">
        <v>2</v>
      </c>
      <c r="T219" s="8"/>
      <c r="U219" s="374">
        <v>50</v>
      </c>
      <c r="V219" s="370">
        <v>40857567</v>
      </c>
      <c r="W219" s="373" t="s">
        <v>238</v>
      </c>
      <c r="X219" s="364" t="s">
        <v>321</v>
      </c>
      <c r="Y219" s="364"/>
      <c r="Z219" s="364"/>
      <c r="AA219" s="364"/>
      <c r="AB219" s="370"/>
      <c r="AC219" s="364"/>
      <c r="AD219" s="369"/>
      <c r="AE219" s="370"/>
      <c r="AF219" s="370"/>
      <c r="AG219" s="364" t="s">
        <v>559</v>
      </c>
      <c r="AH219" s="364">
        <v>6</v>
      </c>
      <c r="AI219" s="364">
        <v>10</v>
      </c>
      <c r="AJ219" s="364">
        <v>10</v>
      </c>
      <c r="AK219" s="364">
        <v>11</v>
      </c>
      <c r="AL219" s="364">
        <v>50</v>
      </c>
      <c r="AM219" s="22">
        <f t="shared" si="82"/>
        <v>2</v>
      </c>
      <c r="AN219" s="104">
        <f t="shared" si="84"/>
        <v>0.4236111111111111</v>
      </c>
      <c r="AO219" s="104">
        <f t="shared" si="85"/>
        <v>0.49305555555555552</v>
      </c>
      <c r="AP219" s="22" t="str" cm="1">
        <f t="array" ref="AP219">IF(W219="","",IF(SUMPRODUCT((W219=$W$7:$W$2042)*(AH219=$AH$7:$AH$2042)*(AN219=$AN$7:$AN$2042)*(AO219=$AO$7:$AO$2042)*(ROW($W$7:$W$2042)&lt;&gt;ROW(W219))*((R219=0)*($R$7:$R$2042&gt;0)+(R219&gt;0)*($R$7:$R$2042=0)))&gt;0,"SALONES UNIDOS",IF(SUMPRODUCT((W219=$W$7:$W$2042)*(AH219=$AH$7:$AH$2042)*((AN219&lt;$AO$7:$AO$2042)*(AO219&gt;$AN$7:$AN$2042))*(ROW($W$7:$W$2042)&lt;&gt;ROW(W219)))&gt;0,"Cruzado","Sin cruce")))</f>
        <v>Sin cruce</v>
      </c>
      <c r="AQ219" s="104"/>
      <c r="AR219" s="104"/>
      <c r="AS219" s="22"/>
      <c r="AT219" s="22"/>
      <c r="AU219" s="358" t="str" cm="1">
        <f t="array" ref="AU219">IF(AB219="","",IF(SUMPRODUCT((AB219=$AB$7:$AB$511)*(AH219=$AH$7:$AH$511)*(AQ219=$AQ$7:$AQ$511)*(AR219=$AR$7:$AR$511)*(ROW($AB$7:$AB$511)&lt;&gt;ROW(AB219))*((R219=0)*($R$7:$R$511&gt;0)+(R219&gt;0)*($R$7:$R$511=0)))&gt;0,"SALONES UNIDOS",IF(SUMPRODUCT((AB219=$AB$7:$AB$511)*(AH219=$AH$7:$AH$511)*((AQ219&lt;$AR$7:$AR$511)*(AR219&gt;$AQ$7:$AQ$511))*(ROW($AB$7:$AB$511)&lt;&gt;ROW(AB219)))&gt;0,"Cruzado","Sin cruce")))</f>
        <v/>
      </c>
      <c r="AV219" s="358" t="str" cm="1">
        <f t="array" ref="AV219">IF(AD219="","",IF(SUMPRODUCT((AD219=$AD$7:$AD$511)*(AH219=$AH$7:$AH$511)*(AS219=$AS$7:$AS$511)*(AT219=$AT$7:$AT$511)*(ROW($AD$7:$AD$511)&lt;&gt;ROW(AD219))*((R219=0)*($R$7:$R$511&gt;0)+(R219&gt;0)*($R$7:$R$511=0)))&gt;0,"SALONES UNIDOS",IF(SUMPRODUCT((AD219=$AD$7:$AD$511)*(AH219=$AH$7:$AH$511)*((AS219&lt;$AT$7:$AT$511)*(AT219&gt;$AS$7:$AS$511))*(ROW($AD$7:$AD$511)&lt;&gt;ROW(AD219)))&gt;0,"Cruzado","Sin cruce")))</f>
        <v/>
      </c>
      <c r="AW219" s="104" t="str">
        <f t="shared" si="83"/>
        <v>EN8FILIALC</v>
      </c>
      <c r="AX219" s="104" t="str" cm="1">
        <f t="array" ref="AX219">IF(AW219="","",IF(SUMPRODUCT((AW219=$AW$7:$AW$2042)*(AH219=$AH$7:$AH$2042)*(AN219=$AN$7:$AN$2042)*(AO219=$AO$7:$AO$2042)*(ROW($AW$7:$AW$2042)&lt;&gt;ROW(AW219))*((R219=0)*($R$7:$R$2042&gt;0)+(R219&gt;0)*($R$7:$R$2042=0)))&gt;0,"SALONES UNIDOS",IF(SUMPRODUCT((AW219=$AW$7:$AW$2042)*(AH219=$AH$7:$AH$2042)*((AN219&lt;$AO$7:$AO$2042)*(AO219&gt;$AN$7:$AN$2042))*(ROW($AW$7:$AW$2042)&lt;&gt;ROW(AW219)))&gt;0,"Cruzado","Sin cruce")))</f>
        <v>Sin cruce</v>
      </c>
    </row>
    <row r="220" spans="2:50" s="6" customFormat="1" ht="19.8" hidden="1" customHeight="1" x14ac:dyDescent="0.25">
      <c r="B220" s="494" t="s">
        <v>314</v>
      </c>
      <c r="C220" s="364" t="s">
        <v>284</v>
      </c>
      <c r="D220" s="364">
        <v>202011</v>
      </c>
      <c r="E220" s="373" t="s">
        <v>276</v>
      </c>
      <c r="F220" s="370" t="s">
        <v>291</v>
      </c>
      <c r="G220" s="373" t="s">
        <v>285</v>
      </c>
      <c r="H220" s="373">
        <v>8</v>
      </c>
      <c r="I220" s="373" t="s">
        <v>283</v>
      </c>
      <c r="J220" s="373" t="s">
        <v>283</v>
      </c>
      <c r="K220" s="194" t="s">
        <v>646</v>
      </c>
      <c r="L220" s="364" t="s">
        <v>633</v>
      </c>
      <c r="M220" s="364" t="s">
        <v>349</v>
      </c>
      <c r="N220" s="364" t="s">
        <v>318</v>
      </c>
      <c r="O220" s="373" t="s">
        <v>315</v>
      </c>
      <c r="P220" s="364">
        <v>2</v>
      </c>
      <c r="Q220" s="364">
        <v>2</v>
      </c>
      <c r="R220" s="369">
        <v>4</v>
      </c>
      <c r="S220" s="364">
        <v>3</v>
      </c>
      <c r="T220" s="8"/>
      <c r="U220" s="374">
        <v>30</v>
      </c>
      <c r="V220" s="370">
        <v>21487056</v>
      </c>
      <c r="W220" s="373" t="s">
        <v>171</v>
      </c>
      <c r="X220" s="364" t="s">
        <v>315</v>
      </c>
      <c r="Y220" s="364"/>
      <c r="Z220" s="364"/>
      <c r="AA220" s="364"/>
      <c r="AB220" s="364" t="s">
        <v>579</v>
      </c>
      <c r="AC220" s="364"/>
      <c r="AD220" s="369"/>
      <c r="AE220" s="370"/>
      <c r="AF220" s="370"/>
      <c r="AG220" s="370" t="s">
        <v>319</v>
      </c>
      <c r="AH220" s="364">
        <v>2</v>
      </c>
      <c r="AI220" s="364">
        <v>8</v>
      </c>
      <c r="AJ220" s="364">
        <v>30</v>
      </c>
      <c r="AK220" s="364">
        <v>11</v>
      </c>
      <c r="AL220" s="364">
        <v>50</v>
      </c>
      <c r="AM220" s="22">
        <f t="shared" si="82"/>
        <v>4</v>
      </c>
      <c r="AN220" s="104">
        <f t="shared" si="84"/>
        <v>0.35416666666666663</v>
      </c>
      <c r="AO220" s="104">
        <f t="shared" si="85"/>
        <v>0.49305555555555552</v>
      </c>
      <c r="AP220" s="22" t="str" cm="1">
        <f t="array" ref="AP220">IF(W220="","",IF(SUMPRODUCT((W220=$W$7:$W$2042)*(AH220=$AH$7:$AH$2042)*(AN220=$AN$7:$AN$2042)*(AO220=$AO$7:$AO$2042)*(ROW($W$7:$W$2042)&lt;&gt;ROW(W220))*((R220=0)*($R$7:$R$2042&gt;0)+(R220&gt;0)*($R$7:$R$2042=0)))&gt;0,"SALONES UNIDOS",IF(SUMPRODUCT((W220=$W$7:$W$2042)*(AH220=$AH$7:$AH$2042)*((AN220&lt;$AO$7:$AO$2042)*(AO220&gt;$AN$7:$AN$2042))*(ROW($W$7:$W$2042)&lt;&gt;ROW(W220)))&gt;0,"Cruzado","Sin cruce")))</f>
        <v>Sin cruce</v>
      </c>
      <c r="AQ220" s="104">
        <f>AN220</f>
        <v>0.35416666666666663</v>
      </c>
      <c r="AR220" s="104">
        <f>AO220</f>
        <v>0.49305555555555552</v>
      </c>
      <c r="AS220" s="22"/>
      <c r="AT220" s="22"/>
      <c r="AU220" s="358" t="str" cm="1">
        <f t="array" ref="AU220">IF(AB220="","",IF(SUMPRODUCT((AB220=$AB$7:$AB$511)*(AH220=$AH$7:$AH$511)*(AQ220=$AQ$7:$AQ$511)*(AR220=$AR$7:$AR$511)*(ROW($AB$7:$AB$511)&lt;&gt;ROW(AB220))*((R220=0)*($R$7:$R$511&gt;0)+(R220&gt;0)*($R$7:$R$511=0)))&gt;0,"SALONES UNIDOS",IF(SUMPRODUCT((AB220=$AB$7:$AB$511)*(AH220=$AH$7:$AH$511)*((AQ220&lt;$AR$7:$AR$511)*(AR220&gt;$AQ$7:$AQ$511))*(ROW($AB$7:$AB$511)&lt;&gt;ROW(AB220)))&gt;0,"Cruzado","Sin cruce")))</f>
        <v>Sin cruce</v>
      </c>
      <c r="AV220" s="358" t="str" cm="1">
        <f t="array" ref="AV220">IF(AD220="","",IF(SUMPRODUCT((AD220=$AD$7:$AD$511)*(AH220=$AH$7:$AH$511)*(AS220=$AS$7:$AS$511)*(AT220=$AT$7:$AT$511)*(ROW($AD$7:$AD$511)&lt;&gt;ROW(AD220))*((R220=0)*($R$7:$R$511&gt;0)+(R220&gt;0)*($R$7:$R$511=0)))&gt;0,"SALONES UNIDOS",IF(SUMPRODUCT((AD220=$AD$7:$AD$511)*(AH220=$AH$7:$AH$511)*((AS220&lt;$AT$7:$AT$511)*(AT220&gt;$AS$7:$AS$511))*(ROW($AD$7:$AD$511)&lt;&gt;ROW(AD220)))&gt;0,"Cruzado","Sin cruce")))</f>
        <v/>
      </c>
      <c r="AW220" s="104" t="str">
        <f t="shared" si="83"/>
        <v>EN8FILIALC</v>
      </c>
      <c r="AX220" s="104" t="str" cm="1">
        <f t="array" ref="AX220">IF(AW220="","",IF(SUMPRODUCT((AW220=$AW$7:$AW$2042)*(AH220=$AH$7:$AH$2042)*(AN220=$AN$7:$AN$2042)*(AO220=$AO$7:$AO$2042)*(ROW($AW$7:$AW$2042)&lt;&gt;ROW(AW220))*((R220=0)*($R$7:$R$2042&gt;0)+(R220&gt;0)*($R$7:$R$2042=0)))&gt;0,"SALONES UNIDOS",IF(SUMPRODUCT((AW220=$AW$7:$AW$2042)*(AH220=$AH$7:$AH$2042)*((AN220&lt;$AO$7:$AO$2042)*(AO220&gt;$AN$7:$AN$2042))*(ROW($AW$7:$AW$2042)&lt;&gt;ROW(AW220)))&gt;0,"Cruzado","Sin cruce")))</f>
        <v>Sin cruce</v>
      </c>
    </row>
    <row r="221" spans="2:50" s="6" customFormat="1" ht="19.8" hidden="1" customHeight="1" x14ac:dyDescent="0.25">
      <c r="B221" s="494" t="s">
        <v>314</v>
      </c>
      <c r="C221" s="364" t="s">
        <v>284</v>
      </c>
      <c r="D221" s="364">
        <v>202011</v>
      </c>
      <c r="E221" s="373" t="s">
        <v>276</v>
      </c>
      <c r="F221" s="370" t="s">
        <v>291</v>
      </c>
      <c r="G221" s="373" t="s">
        <v>285</v>
      </c>
      <c r="H221" s="373">
        <v>8</v>
      </c>
      <c r="I221" s="373" t="s">
        <v>283</v>
      </c>
      <c r="J221" s="373" t="s">
        <v>283</v>
      </c>
      <c r="K221" s="194" t="s">
        <v>647</v>
      </c>
      <c r="L221" s="364" t="s">
        <v>648</v>
      </c>
      <c r="M221" s="364" t="s">
        <v>324</v>
      </c>
      <c r="N221" s="364" t="s">
        <v>318</v>
      </c>
      <c r="O221" s="373" t="s">
        <v>321</v>
      </c>
      <c r="P221" s="364">
        <v>3</v>
      </c>
      <c r="Q221" s="364">
        <v>0</v>
      </c>
      <c r="R221" s="369">
        <v>3</v>
      </c>
      <c r="S221" s="364">
        <v>3</v>
      </c>
      <c r="T221" s="8"/>
      <c r="U221" s="374">
        <v>50</v>
      </c>
      <c r="V221" s="370">
        <v>40689619</v>
      </c>
      <c r="W221" s="373" t="s">
        <v>79</v>
      </c>
      <c r="X221" s="364" t="s">
        <v>321</v>
      </c>
      <c r="Y221" s="364"/>
      <c r="Z221" s="364"/>
      <c r="AA221" s="364"/>
      <c r="AB221" s="370"/>
      <c r="AC221" s="364"/>
      <c r="AD221" s="369"/>
      <c r="AE221" s="370"/>
      <c r="AF221" s="370"/>
      <c r="AG221" s="364" t="s">
        <v>559</v>
      </c>
      <c r="AH221" s="364">
        <v>3</v>
      </c>
      <c r="AI221" s="364">
        <v>20</v>
      </c>
      <c r="AJ221" s="364">
        <v>10</v>
      </c>
      <c r="AK221" s="364">
        <v>22</v>
      </c>
      <c r="AL221" s="364">
        <v>40</v>
      </c>
      <c r="AM221" s="22">
        <f t="shared" si="82"/>
        <v>3</v>
      </c>
      <c r="AN221" s="104">
        <f t="shared" si="84"/>
        <v>0.84027777777777779</v>
      </c>
      <c r="AO221" s="104">
        <f t="shared" si="85"/>
        <v>0.94444444444444442</v>
      </c>
      <c r="AP221" s="22" t="str" cm="1">
        <f t="array" ref="AP221">IF(W221="","",IF(SUMPRODUCT((W221=$W$7:$W$2042)*(AH221=$AH$7:$AH$2042)*(AN221=$AN$7:$AN$2042)*(AO221=$AO$7:$AO$2042)*(ROW($W$7:$W$2042)&lt;&gt;ROW(W221))*((R221=0)*($R$7:$R$2042&gt;0)+(R221&gt;0)*($R$7:$R$2042=0)))&gt;0,"SALONES UNIDOS",IF(SUMPRODUCT((W221=$W$7:$W$2042)*(AH221=$AH$7:$AH$2042)*((AN221&lt;$AO$7:$AO$2042)*(AO221&gt;$AN$7:$AN$2042))*(ROW($W$7:$W$2042)&lt;&gt;ROW(W221)))&gt;0,"Cruzado","Sin cruce")))</f>
        <v>Sin cruce</v>
      </c>
      <c r="AQ221" s="104"/>
      <c r="AR221" s="104"/>
      <c r="AS221" s="22"/>
      <c r="AT221" s="22"/>
      <c r="AU221" s="358" t="str" cm="1">
        <f t="array" ref="AU221">IF(AB221="","",IF(SUMPRODUCT((AB221=$AB$7:$AB$511)*(AH221=$AH$7:$AH$511)*(AQ221=$AQ$7:$AQ$511)*(AR221=$AR$7:$AR$511)*(ROW($AB$7:$AB$511)&lt;&gt;ROW(AB221))*((R221=0)*($R$7:$R$511&gt;0)+(R221&gt;0)*($R$7:$R$511=0)))&gt;0,"SALONES UNIDOS",IF(SUMPRODUCT((AB221=$AB$7:$AB$511)*(AH221=$AH$7:$AH$511)*((AQ221&lt;$AR$7:$AR$511)*(AR221&gt;$AQ$7:$AQ$511))*(ROW($AB$7:$AB$511)&lt;&gt;ROW(AB221)))&gt;0,"Cruzado","Sin cruce")))</f>
        <v/>
      </c>
      <c r="AV221" s="358" t="str" cm="1">
        <f t="array" ref="AV221">IF(AD221="","",IF(SUMPRODUCT((AD221=$AD$7:$AD$511)*(AH221=$AH$7:$AH$511)*(AS221=$AS$7:$AS$511)*(AT221=$AT$7:$AT$511)*(ROW($AD$7:$AD$511)&lt;&gt;ROW(AD221))*((R221=0)*($R$7:$R$511&gt;0)+(R221&gt;0)*($R$7:$R$511=0)))&gt;0,"SALONES UNIDOS",IF(SUMPRODUCT((AD221=$AD$7:$AD$511)*(AH221=$AH$7:$AH$511)*((AS221&lt;$AT$7:$AT$511)*(AT221&gt;$AS$7:$AS$511))*(ROW($AD$7:$AD$511)&lt;&gt;ROW(AD221)))&gt;0,"Cruzado","Sin cruce")))</f>
        <v/>
      </c>
      <c r="AW221" s="104" t="str">
        <f t="shared" si="83"/>
        <v>EN8FILIALC</v>
      </c>
      <c r="AX221" s="104" t="str" cm="1">
        <f t="array" ref="AX221">IF(AW221="","",IF(SUMPRODUCT((AW221=$AW$7:$AW$2042)*(AH221=$AH$7:$AH$2042)*(AN221=$AN$7:$AN$2042)*(AO221=$AO$7:$AO$2042)*(ROW($AW$7:$AW$2042)&lt;&gt;ROW(AW221))*((R221=0)*($R$7:$R$2042&gt;0)+(R221&gt;0)*($R$7:$R$2042=0)))&gt;0,"SALONES UNIDOS",IF(SUMPRODUCT((AW221=$AW$7:$AW$2042)*(AH221=$AH$7:$AH$2042)*((AN221&lt;$AO$7:$AO$2042)*(AO221&gt;$AN$7:$AN$2042))*(ROW($AW$7:$AW$2042)&lt;&gt;ROW(AW221)))&gt;0,"Cruzado","Sin cruce")))</f>
        <v>Sin cruce</v>
      </c>
    </row>
    <row r="222" spans="2:50" s="6" customFormat="1" ht="19.8" hidden="1" customHeight="1" x14ac:dyDescent="0.25">
      <c r="B222" s="494" t="s">
        <v>314</v>
      </c>
      <c r="C222" s="364" t="s">
        <v>284</v>
      </c>
      <c r="D222" s="364">
        <v>202011</v>
      </c>
      <c r="E222" s="373" t="s">
        <v>276</v>
      </c>
      <c r="F222" s="370" t="s">
        <v>291</v>
      </c>
      <c r="G222" s="373" t="s">
        <v>285</v>
      </c>
      <c r="H222" s="373">
        <v>8</v>
      </c>
      <c r="I222" s="373" t="s">
        <v>283</v>
      </c>
      <c r="J222" s="373" t="s">
        <v>283</v>
      </c>
      <c r="K222" s="194" t="s">
        <v>326</v>
      </c>
      <c r="L222" s="364" t="s">
        <v>327</v>
      </c>
      <c r="M222" s="364" t="s">
        <v>324</v>
      </c>
      <c r="N222" s="364" t="s">
        <v>318</v>
      </c>
      <c r="O222" s="373" t="s">
        <v>321</v>
      </c>
      <c r="P222" s="364">
        <v>3</v>
      </c>
      <c r="Q222" s="364">
        <v>2</v>
      </c>
      <c r="R222" s="369">
        <v>5</v>
      </c>
      <c r="S222" s="364">
        <v>4</v>
      </c>
      <c r="T222" s="8"/>
      <c r="U222" s="374">
        <v>20</v>
      </c>
      <c r="V222" s="370">
        <v>21404829</v>
      </c>
      <c r="W222" s="373" t="s">
        <v>156</v>
      </c>
      <c r="X222" s="364" t="s">
        <v>321</v>
      </c>
      <c r="Y222" s="364"/>
      <c r="Z222" s="364"/>
      <c r="AA222" s="364"/>
      <c r="AB222" s="370"/>
      <c r="AC222" s="364"/>
      <c r="AD222" s="369"/>
      <c r="AE222" s="370"/>
      <c r="AF222" s="370"/>
      <c r="AG222" s="364" t="s">
        <v>319</v>
      </c>
      <c r="AH222" s="364">
        <v>6</v>
      </c>
      <c r="AI222" s="364">
        <v>17</v>
      </c>
      <c r="AJ222" s="364">
        <v>40</v>
      </c>
      <c r="AK222" s="364">
        <v>21</v>
      </c>
      <c r="AL222" s="364">
        <v>50</v>
      </c>
      <c r="AM222" s="22">
        <f t="shared" si="82"/>
        <v>5</v>
      </c>
      <c r="AN222" s="104">
        <f t="shared" si="84"/>
        <v>0.73611111111111116</v>
      </c>
      <c r="AO222" s="104">
        <f t="shared" si="85"/>
        <v>0.90972222222222221</v>
      </c>
      <c r="AP222" s="22" t="str" cm="1">
        <f t="array" ref="AP222">IF(W222="","",IF(SUMPRODUCT((W222=$W$7:$W$2042)*(AH222=$AH$7:$AH$2042)*(AN222=$AN$7:$AN$2042)*(AO222=$AO$7:$AO$2042)*(ROW($W$7:$W$2042)&lt;&gt;ROW(W222))*((R222=0)*($R$7:$R$2042&gt;0)+(R222&gt;0)*($R$7:$R$2042=0)))&gt;0,"SALONES UNIDOS",IF(SUMPRODUCT((W222=$W$7:$W$2042)*(AH222=$AH$7:$AH$2042)*((AN222&lt;$AO$7:$AO$2042)*(AO222&gt;$AN$7:$AN$2042))*(ROW($W$7:$W$2042)&lt;&gt;ROW(W222)))&gt;0,"Cruzado","Sin cruce")))</f>
        <v>Sin cruce</v>
      </c>
      <c r="AQ222" s="104"/>
      <c r="AR222" s="104"/>
      <c r="AS222" s="22"/>
      <c r="AT222" s="22"/>
      <c r="AU222" s="358" t="str" cm="1">
        <f t="array" ref="AU222">IF(AB222="","",IF(SUMPRODUCT((AB222=$AB$7:$AB$511)*(AH222=$AH$7:$AH$511)*(AQ222=$AQ$7:$AQ$511)*(AR222=$AR$7:$AR$511)*(ROW($AB$7:$AB$511)&lt;&gt;ROW(AB222))*((R222=0)*($R$7:$R$511&gt;0)+(R222&gt;0)*($R$7:$R$511=0)))&gt;0,"SALONES UNIDOS",IF(SUMPRODUCT((AB222=$AB$7:$AB$511)*(AH222=$AH$7:$AH$511)*((AQ222&lt;$AR$7:$AR$511)*(AR222&gt;$AQ$7:$AQ$511))*(ROW($AB$7:$AB$511)&lt;&gt;ROW(AB222)))&gt;0,"Cruzado","Sin cruce")))</f>
        <v/>
      </c>
      <c r="AV222" s="358" t="str" cm="1">
        <f t="array" ref="AV222">IF(AD222="","",IF(SUMPRODUCT((AD222=$AD$7:$AD$511)*(AH222=$AH$7:$AH$511)*(AS222=$AS$7:$AS$511)*(AT222=$AT$7:$AT$511)*(ROW($AD$7:$AD$511)&lt;&gt;ROW(AD222))*((R222=0)*($R$7:$R$511&gt;0)+(R222&gt;0)*($R$7:$R$511=0)))&gt;0,"SALONES UNIDOS",IF(SUMPRODUCT((AD222=$AD$7:$AD$511)*(AH222=$AH$7:$AH$511)*((AS222&lt;$AT$7:$AT$511)*(AT222&gt;$AS$7:$AS$511))*(ROW($AD$7:$AD$511)&lt;&gt;ROW(AD222)))&gt;0,"Cruzado","Sin cruce")))</f>
        <v/>
      </c>
      <c r="AW222" s="104" t="str">
        <f t="shared" si="83"/>
        <v>EN8FILIALC</v>
      </c>
      <c r="AX222" s="104" t="str" cm="1">
        <f t="array" ref="AX222">IF(AW222="","",IF(SUMPRODUCT((AW222=$AW$7:$AW$2042)*(AH222=$AH$7:$AH$2042)*(AN222=$AN$7:$AN$2042)*(AO222=$AO$7:$AO$2042)*(ROW($AW$7:$AW$2042)&lt;&gt;ROW(AW222))*((R222=0)*($R$7:$R$2042&gt;0)+(R222&gt;0)*($R$7:$R$2042=0)))&gt;0,"SALONES UNIDOS",IF(SUMPRODUCT((AW222=$AW$7:$AW$2042)*(AH222=$AH$7:$AH$2042)*((AN222&lt;$AO$7:$AO$2042)*(AO222&gt;$AN$7:$AN$2042))*(ROW($AW$7:$AW$2042)&lt;&gt;ROW(AW222)))&gt;0,"Cruzado","Sin cruce")))</f>
        <v>Sin cruce</v>
      </c>
    </row>
    <row r="223" spans="2:50" s="6" customFormat="1" ht="19.8" hidden="1" customHeight="1" x14ac:dyDescent="0.25">
      <c r="B223" s="494" t="s">
        <v>314</v>
      </c>
      <c r="C223" s="364" t="s">
        <v>284</v>
      </c>
      <c r="D223" s="364">
        <v>202011</v>
      </c>
      <c r="E223" s="373" t="s">
        <v>276</v>
      </c>
      <c r="F223" s="370" t="s">
        <v>291</v>
      </c>
      <c r="G223" s="373" t="s">
        <v>285</v>
      </c>
      <c r="H223" s="373">
        <v>8</v>
      </c>
      <c r="I223" s="373" t="s">
        <v>286</v>
      </c>
      <c r="J223" s="373" t="s">
        <v>286</v>
      </c>
      <c r="K223" s="194" t="s">
        <v>646</v>
      </c>
      <c r="L223" s="364" t="s">
        <v>633</v>
      </c>
      <c r="M223" s="364" t="s">
        <v>349</v>
      </c>
      <c r="N223" s="364" t="s">
        <v>318</v>
      </c>
      <c r="O223" s="373" t="s">
        <v>321</v>
      </c>
      <c r="P223" s="364">
        <v>2</v>
      </c>
      <c r="Q223" s="364">
        <v>2</v>
      </c>
      <c r="R223" s="369">
        <v>4</v>
      </c>
      <c r="S223" s="364">
        <v>3</v>
      </c>
      <c r="T223" s="8"/>
      <c r="U223" s="374">
        <v>50</v>
      </c>
      <c r="V223" s="370">
        <v>44407156</v>
      </c>
      <c r="W223" s="373" t="s">
        <v>166</v>
      </c>
      <c r="X223" s="364" t="s">
        <v>321</v>
      </c>
      <c r="Y223" s="364"/>
      <c r="Z223" s="364"/>
      <c r="AA223" s="364"/>
      <c r="AB223" s="370"/>
      <c r="AC223" s="364"/>
      <c r="AD223" s="369"/>
      <c r="AE223" s="370"/>
      <c r="AF223" s="370"/>
      <c r="AG223" s="364" t="s">
        <v>319</v>
      </c>
      <c r="AH223" s="364">
        <v>4</v>
      </c>
      <c r="AI223" s="364">
        <v>10</v>
      </c>
      <c r="AJ223" s="364">
        <v>10</v>
      </c>
      <c r="AK223" s="364">
        <v>13</v>
      </c>
      <c r="AL223" s="364">
        <v>30</v>
      </c>
      <c r="AM223" s="22">
        <f t="shared" si="82"/>
        <v>4</v>
      </c>
      <c r="AN223" s="104">
        <f t="shared" si="84"/>
        <v>0.4236111111111111</v>
      </c>
      <c r="AO223" s="104">
        <f t="shared" si="85"/>
        <v>0.5625</v>
      </c>
      <c r="AP223" s="22" t="str" cm="1">
        <f t="array" ref="AP223">IF(W223="","",IF(SUMPRODUCT((W223=$W$7:$W$2042)*(AH223=$AH$7:$AH$2042)*(AN223=$AN$7:$AN$2042)*(AO223=$AO$7:$AO$2042)*(ROW($W$7:$W$2042)&lt;&gt;ROW(W223))*((R223=0)*($R$7:$R$2042&gt;0)+(R223&gt;0)*($R$7:$R$2042=0)))&gt;0,"SALONES UNIDOS",IF(SUMPRODUCT((W223=$W$7:$W$2042)*(AH223=$AH$7:$AH$2042)*((AN223&lt;$AO$7:$AO$2042)*(AO223&gt;$AN$7:$AN$2042))*(ROW($W$7:$W$2042)&lt;&gt;ROW(W223)))&gt;0,"Cruzado","Sin cruce")))</f>
        <v>Sin cruce</v>
      </c>
      <c r="AQ223" s="104"/>
      <c r="AR223" s="104"/>
      <c r="AS223" s="22"/>
      <c r="AT223" s="22"/>
      <c r="AU223" s="358" t="str" cm="1">
        <f t="array" ref="AU223">IF(AB223="","",IF(SUMPRODUCT((AB223=$AB$7:$AB$511)*(AH223=$AH$7:$AH$511)*(AQ223=$AQ$7:$AQ$511)*(AR223=$AR$7:$AR$511)*(ROW($AB$7:$AB$511)&lt;&gt;ROW(AB223))*((R223=0)*($R$7:$R$511&gt;0)+(R223&gt;0)*($R$7:$R$511=0)))&gt;0,"SALONES UNIDOS",IF(SUMPRODUCT((AB223=$AB$7:$AB$511)*(AH223=$AH$7:$AH$511)*((AQ223&lt;$AR$7:$AR$511)*(AR223&gt;$AQ$7:$AQ$511))*(ROW($AB$7:$AB$511)&lt;&gt;ROW(AB223)))&gt;0,"Cruzado","Sin cruce")))</f>
        <v/>
      </c>
      <c r="AV223" s="358" t="str" cm="1">
        <f t="array" ref="AV223">IF(AD223="","",IF(SUMPRODUCT((AD223=$AD$7:$AD$511)*(AH223=$AH$7:$AH$511)*(AS223=$AS$7:$AS$511)*(AT223=$AT$7:$AT$511)*(ROW($AD$7:$AD$511)&lt;&gt;ROW(AD223))*((R223=0)*($R$7:$R$511&gt;0)+(R223&gt;0)*($R$7:$R$511=0)))&gt;0,"SALONES UNIDOS",IF(SUMPRODUCT((AD223=$AD$7:$AD$511)*(AH223=$AH$7:$AH$511)*((AS223&lt;$AT$7:$AT$511)*(AT223&gt;$AS$7:$AS$511))*(ROW($AD$7:$AD$511)&lt;&gt;ROW(AD223)))&gt;0,"Cruzado","Sin cruce")))</f>
        <v/>
      </c>
      <c r="AW223" s="104" t="str">
        <f t="shared" si="83"/>
        <v>EN8FILIALD</v>
      </c>
      <c r="AX223" s="104" t="str" cm="1">
        <f t="array" ref="AX223">IF(AW223="","",IF(SUMPRODUCT((AW223=$AW$7:$AW$2042)*(AH223=$AH$7:$AH$2042)*(AN223=$AN$7:$AN$2042)*(AO223=$AO$7:$AO$2042)*(ROW($AW$7:$AW$2042)&lt;&gt;ROW(AW223))*((R223=0)*($R$7:$R$2042&gt;0)+(R223&gt;0)*($R$7:$R$2042=0)))&gt;0,"SALONES UNIDOS",IF(SUMPRODUCT((AW223=$AW$7:$AW$2042)*(AH223=$AH$7:$AH$2042)*((AN223&lt;$AO$7:$AO$2042)*(AO223&gt;$AN$7:$AN$2042))*(ROW($AW$7:$AW$2042)&lt;&gt;ROW(AW223)))&gt;0,"Cruzado","Sin cruce")))</f>
        <v>Sin cruce</v>
      </c>
    </row>
    <row r="224" spans="2:50" s="6" customFormat="1" ht="19.8" hidden="1" customHeight="1" x14ac:dyDescent="0.25">
      <c r="B224" s="494" t="s">
        <v>314</v>
      </c>
      <c r="C224" s="364" t="s">
        <v>284</v>
      </c>
      <c r="D224" s="364">
        <v>202011</v>
      </c>
      <c r="E224" s="373" t="s">
        <v>276</v>
      </c>
      <c r="F224" s="370" t="s">
        <v>291</v>
      </c>
      <c r="G224" s="373" t="s">
        <v>285</v>
      </c>
      <c r="H224" s="373">
        <v>8</v>
      </c>
      <c r="I224" s="373" t="s">
        <v>286</v>
      </c>
      <c r="J224" s="373" t="s">
        <v>286</v>
      </c>
      <c r="K224" s="194" t="s">
        <v>326</v>
      </c>
      <c r="L224" s="364" t="s">
        <v>327</v>
      </c>
      <c r="M224" s="364" t="s">
        <v>324</v>
      </c>
      <c r="N224" s="364" t="s">
        <v>318</v>
      </c>
      <c r="O224" s="373" t="s">
        <v>321</v>
      </c>
      <c r="P224" s="364">
        <v>3</v>
      </c>
      <c r="Q224" s="364">
        <v>2</v>
      </c>
      <c r="R224" s="369">
        <v>5</v>
      </c>
      <c r="S224" s="364">
        <v>4</v>
      </c>
      <c r="T224" s="8"/>
      <c r="U224" s="374">
        <v>20</v>
      </c>
      <c r="V224" s="370">
        <v>19327263</v>
      </c>
      <c r="W224" s="373" t="s">
        <v>1046</v>
      </c>
      <c r="X224" s="364" t="s">
        <v>321</v>
      </c>
      <c r="Y224" s="364"/>
      <c r="Z224" s="364"/>
      <c r="AA224" s="364"/>
      <c r="AB224" s="370"/>
      <c r="AC224" s="364"/>
      <c r="AD224" s="369"/>
      <c r="AE224" s="370"/>
      <c r="AF224" s="370"/>
      <c r="AG224" s="364" t="s">
        <v>319</v>
      </c>
      <c r="AH224" s="364">
        <v>5</v>
      </c>
      <c r="AI224" s="364">
        <v>19</v>
      </c>
      <c r="AJ224" s="364">
        <v>20</v>
      </c>
      <c r="AK224" s="364">
        <v>23</v>
      </c>
      <c r="AL224" s="364">
        <v>30</v>
      </c>
      <c r="AM224" s="22">
        <f t="shared" si="82"/>
        <v>5</v>
      </c>
      <c r="AN224" s="104">
        <f t="shared" si="84"/>
        <v>0.80555555555555547</v>
      </c>
      <c r="AO224" s="104">
        <f t="shared" si="85"/>
        <v>0.97916666666666674</v>
      </c>
      <c r="AP224" s="22" t="str" cm="1">
        <f t="array" ref="AP224">IF(W224="","",IF(SUMPRODUCT((W224=$W$7:$W$2042)*(AH224=$AH$7:$AH$2042)*(AN224=$AN$7:$AN$2042)*(AO224=$AO$7:$AO$2042)*(ROW($W$7:$W$2042)&lt;&gt;ROW(W224))*((R224=0)*($R$7:$R$2042&gt;0)+(R224&gt;0)*($R$7:$R$2042=0)))&gt;0,"SALONES UNIDOS",IF(SUMPRODUCT((W224=$W$7:$W$2042)*(AH224=$AH$7:$AH$2042)*((AN224&lt;$AO$7:$AO$2042)*(AO224&gt;$AN$7:$AN$2042))*(ROW($W$7:$W$2042)&lt;&gt;ROW(W224)))&gt;0,"Cruzado","Sin cruce")))</f>
        <v>Sin cruce</v>
      </c>
      <c r="AQ224" s="104"/>
      <c r="AR224" s="104"/>
      <c r="AS224" s="22"/>
      <c r="AT224" s="22"/>
      <c r="AU224" s="358" t="str" cm="1">
        <f t="array" ref="AU224">IF(AB224="","",IF(SUMPRODUCT((AB224=$AB$7:$AB$511)*(AH224=$AH$7:$AH$511)*(AQ224=$AQ$7:$AQ$511)*(AR224=$AR$7:$AR$511)*(ROW($AB$7:$AB$511)&lt;&gt;ROW(AB224))*((R224=0)*($R$7:$R$511&gt;0)+(R224&gt;0)*($R$7:$R$511=0)))&gt;0,"SALONES UNIDOS",IF(SUMPRODUCT((AB224=$AB$7:$AB$511)*(AH224=$AH$7:$AH$511)*((AQ224&lt;$AR$7:$AR$511)*(AR224&gt;$AQ$7:$AQ$511))*(ROW($AB$7:$AB$511)&lt;&gt;ROW(AB224)))&gt;0,"Cruzado","Sin cruce")))</f>
        <v/>
      </c>
      <c r="AV224" s="358" t="str" cm="1">
        <f t="array" ref="AV224">IF(AD224="","",IF(SUMPRODUCT((AD224=$AD$7:$AD$511)*(AH224=$AH$7:$AH$511)*(AS224=$AS$7:$AS$511)*(AT224=$AT$7:$AT$511)*(ROW($AD$7:$AD$511)&lt;&gt;ROW(AD224))*((R224=0)*($R$7:$R$511&gt;0)+(R224&gt;0)*($R$7:$R$511=0)))&gt;0,"SALONES UNIDOS",IF(SUMPRODUCT((AD224=$AD$7:$AD$511)*(AH224=$AH$7:$AH$511)*((AS224&lt;$AT$7:$AT$511)*(AT224&gt;$AS$7:$AS$511))*(ROW($AD$7:$AD$511)&lt;&gt;ROW(AD224)))&gt;0,"Cruzado","Sin cruce")))</f>
        <v/>
      </c>
      <c r="AW224" s="104" t="str">
        <f t="shared" si="83"/>
        <v>EN8FILIALD</v>
      </c>
      <c r="AX224" s="104" t="str" cm="1">
        <f t="array" ref="AX224">IF(AW224="","",IF(SUMPRODUCT((AW224=$AW$7:$AW$2042)*(AH224=$AH$7:$AH$2042)*(AN224=$AN$7:$AN$2042)*(AO224=$AO$7:$AO$2042)*(ROW($AW$7:$AW$2042)&lt;&gt;ROW(AW224))*((R224=0)*($R$7:$R$2042&gt;0)+(R224&gt;0)*($R$7:$R$2042=0)))&gt;0,"SALONES UNIDOS",IF(SUMPRODUCT((AW224=$AW$7:$AW$2042)*(AH224=$AH$7:$AH$2042)*((AN224&lt;$AO$7:$AO$2042)*(AO224&gt;$AN$7:$AN$2042))*(ROW($AW$7:$AW$2042)&lt;&gt;ROW(AW224)))&gt;0,"Cruzado","Sin cruce")))</f>
        <v>Sin cruce</v>
      </c>
    </row>
    <row r="225" spans="2:50" s="6" customFormat="1" ht="19.8" hidden="1" customHeight="1" x14ac:dyDescent="0.25">
      <c r="B225" s="494" t="s">
        <v>314</v>
      </c>
      <c r="C225" s="364" t="s">
        <v>284</v>
      </c>
      <c r="D225" s="364">
        <v>202011</v>
      </c>
      <c r="E225" s="373" t="s">
        <v>276</v>
      </c>
      <c r="F225" s="370" t="s">
        <v>291</v>
      </c>
      <c r="G225" s="373" t="s">
        <v>285</v>
      </c>
      <c r="H225" s="373">
        <v>8</v>
      </c>
      <c r="I225" s="373" t="s">
        <v>290</v>
      </c>
      <c r="J225" s="373" t="s">
        <v>290</v>
      </c>
      <c r="K225" s="194" t="s">
        <v>326</v>
      </c>
      <c r="L225" s="364" t="s">
        <v>327</v>
      </c>
      <c r="M225" s="364" t="s">
        <v>324</v>
      </c>
      <c r="N225" s="364" t="s">
        <v>318</v>
      </c>
      <c r="O225" s="373" t="s">
        <v>321</v>
      </c>
      <c r="P225" s="364">
        <v>3</v>
      </c>
      <c r="Q225" s="364">
        <v>2</v>
      </c>
      <c r="R225" s="369">
        <v>5</v>
      </c>
      <c r="S225" s="364">
        <v>4</v>
      </c>
      <c r="T225" s="8"/>
      <c r="U225" s="374">
        <v>20</v>
      </c>
      <c r="V225" s="370">
        <v>19327263</v>
      </c>
      <c r="W225" s="373" t="s">
        <v>1046</v>
      </c>
      <c r="X225" s="364" t="s">
        <v>321</v>
      </c>
      <c r="Y225" s="364"/>
      <c r="Z225" s="364"/>
      <c r="AA225" s="364"/>
      <c r="AB225" s="370"/>
      <c r="AC225" s="364"/>
      <c r="AD225" s="369"/>
      <c r="AE225" s="370"/>
      <c r="AF225" s="370"/>
      <c r="AG225" s="364" t="s">
        <v>319</v>
      </c>
      <c r="AH225" s="364">
        <v>1</v>
      </c>
      <c r="AI225" s="364">
        <v>18</v>
      </c>
      <c r="AJ225" s="364">
        <v>30</v>
      </c>
      <c r="AK225" s="364">
        <v>22</v>
      </c>
      <c r="AL225" s="364">
        <v>40</v>
      </c>
      <c r="AM225" s="22">
        <f t="shared" si="82"/>
        <v>5</v>
      </c>
      <c r="AN225" s="104">
        <f t="shared" si="84"/>
        <v>0.77083333333333337</v>
      </c>
      <c r="AO225" s="104">
        <f t="shared" si="85"/>
        <v>0.94444444444444442</v>
      </c>
      <c r="AP225" s="22" t="str" cm="1">
        <f t="array" ref="AP225">IF(W225="","",IF(SUMPRODUCT((W225=$W$7:$W$2042)*(AH225=$AH$7:$AH$2042)*(AN225=$AN$7:$AN$2042)*(AO225=$AO$7:$AO$2042)*(ROW($W$7:$W$2042)&lt;&gt;ROW(W225))*((R225=0)*($R$7:$R$2042&gt;0)+(R225&gt;0)*($R$7:$R$2042=0)))&gt;0,"SALONES UNIDOS",IF(SUMPRODUCT((W225=$W$7:$W$2042)*(AH225=$AH$7:$AH$2042)*((AN225&lt;$AO$7:$AO$2042)*(AO225&gt;$AN$7:$AN$2042))*(ROW($W$7:$W$2042)&lt;&gt;ROW(W225)))&gt;0,"Cruzado","Sin cruce")))</f>
        <v>Sin cruce</v>
      </c>
      <c r="AQ225" s="104"/>
      <c r="AR225" s="104"/>
      <c r="AS225" s="22"/>
      <c r="AT225" s="22"/>
      <c r="AU225" s="358" t="str" cm="1">
        <f t="array" ref="AU225">IF(AB225="","",IF(SUMPRODUCT((AB225=$AB$7:$AB$511)*(AH225=$AH$7:$AH$511)*(AQ225=$AQ$7:$AQ$511)*(AR225=$AR$7:$AR$511)*(ROW($AB$7:$AB$511)&lt;&gt;ROW(AB225))*((R225=0)*($R$7:$R$511&gt;0)+(R225&gt;0)*($R$7:$R$511=0)))&gt;0,"SALONES UNIDOS",IF(SUMPRODUCT((AB225=$AB$7:$AB$511)*(AH225=$AH$7:$AH$511)*((AQ225&lt;$AR$7:$AR$511)*(AR225&gt;$AQ$7:$AQ$511))*(ROW($AB$7:$AB$511)&lt;&gt;ROW(AB225)))&gt;0,"Cruzado","Sin cruce")))</f>
        <v/>
      </c>
      <c r="AV225" s="358" t="str" cm="1">
        <f t="array" ref="AV225">IF(AD225="","",IF(SUMPRODUCT((AD225=$AD$7:$AD$511)*(AH225=$AH$7:$AH$511)*(AS225=$AS$7:$AS$511)*(AT225=$AT$7:$AT$511)*(ROW($AD$7:$AD$511)&lt;&gt;ROW(AD225))*((R225=0)*($R$7:$R$511&gt;0)+(R225&gt;0)*($R$7:$R$511=0)))&gt;0,"SALONES UNIDOS",IF(SUMPRODUCT((AD225=$AD$7:$AD$511)*(AH225=$AH$7:$AH$511)*((AS225&lt;$AT$7:$AT$511)*(AT225&gt;$AS$7:$AS$511))*(ROW($AD$7:$AD$511)&lt;&gt;ROW(AD225)))&gt;0,"Cruzado","Sin cruce")))</f>
        <v/>
      </c>
      <c r="AW225" s="104" t="str">
        <f t="shared" si="83"/>
        <v>EN8FILIALE</v>
      </c>
      <c r="AX225" s="104" t="str" cm="1">
        <f t="array" ref="AX225">IF(AW225="","",IF(SUMPRODUCT((AW225=$AW$7:$AW$2042)*(AH225=$AH$7:$AH$2042)*(AN225=$AN$7:$AN$2042)*(AO225=$AO$7:$AO$2042)*(ROW($AW$7:$AW$2042)&lt;&gt;ROW(AW225))*((R225=0)*($R$7:$R$2042&gt;0)+(R225&gt;0)*($R$7:$R$2042=0)))&gt;0,"SALONES UNIDOS",IF(SUMPRODUCT((AW225=$AW$7:$AW$2042)*(AH225=$AH$7:$AH$2042)*((AN225&lt;$AO$7:$AO$2042)*(AO225&gt;$AN$7:$AN$2042))*(ROW($AW$7:$AW$2042)&lt;&gt;ROW(AW225)))&gt;0,"Cruzado","Sin cruce")))</f>
        <v>Sin cruce</v>
      </c>
    </row>
    <row r="226" spans="2:50" s="6" customFormat="1" ht="19.8" hidden="1" customHeight="1" x14ac:dyDescent="0.25">
      <c r="B226" s="494" t="s">
        <v>314</v>
      </c>
      <c r="C226" s="364" t="s">
        <v>284</v>
      </c>
      <c r="D226" s="364">
        <v>202011</v>
      </c>
      <c r="E226" s="373" t="s">
        <v>276</v>
      </c>
      <c r="F226" s="370" t="s">
        <v>291</v>
      </c>
      <c r="G226" s="373" t="s">
        <v>285</v>
      </c>
      <c r="H226" s="373">
        <v>8</v>
      </c>
      <c r="I226" s="373" t="s">
        <v>293</v>
      </c>
      <c r="J226" s="373" t="s">
        <v>293</v>
      </c>
      <c r="K226" s="194" t="s">
        <v>326</v>
      </c>
      <c r="L226" s="364" t="s">
        <v>327</v>
      </c>
      <c r="M226" s="364" t="s">
        <v>324</v>
      </c>
      <c r="N226" s="364" t="s">
        <v>318</v>
      </c>
      <c r="O226" s="373" t="s">
        <v>321</v>
      </c>
      <c r="P226" s="364">
        <v>3</v>
      </c>
      <c r="Q226" s="364">
        <v>2</v>
      </c>
      <c r="R226" s="369">
        <v>5</v>
      </c>
      <c r="S226" s="364">
        <v>4</v>
      </c>
      <c r="T226" s="8"/>
      <c r="U226" s="374">
        <v>20</v>
      </c>
      <c r="V226" s="370">
        <v>15764680</v>
      </c>
      <c r="W226" s="373" t="s">
        <v>257</v>
      </c>
      <c r="X226" s="364" t="s">
        <v>321</v>
      </c>
      <c r="Y226" s="364"/>
      <c r="Z226" s="364"/>
      <c r="AA226" s="364"/>
      <c r="AB226" s="370"/>
      <c r="AC226" s="364"/>
      <c r="AD226" s="369"/>
      <c r="AE226" s="370"/>
      <c r="AF226" s="370"/>
      <c r="AG226" s="364" t="s">
        <v>319</v>
      </c>
      <c r="AH226" s="364">
        <v>1</v>
      </c>
      <c r="AI226" s="364">
        <v>18</v>
      </c>
      <c r="AJ226" s="364">
        <v>30</v>
      </c>
      <c r="AK226" s="364">
        <v>22</v>
      </c>
      <c r="AL226" s="364">
        <v>40</v>
      </c>
      <c r="AM226" s="22">
        <f t="shared" si="82"/>
        <v>5</v>
      </c>
      <c r="AN226" s="104">
        <f t="shared" si="84"/>
        <v>0.77083333333333337</v>
      </c>
      <c r="AO226" s="104">
        <f t="shared" si="85"/>
        <v>0.94444444444444442</v>
      </c>
      <c r="AP226" s="22" t="str" cm="1">
        <f t="array" ref="AP226">IF(W226="","",IF(SUMPRODUCT((W226=$W$7:$W$2042)*(AH226=$AH$7:$AH$2042)*(AN226=$AN$7:$AN$2042)*(AO226=$AO$7:$AO$2042)*(ROW($W$7:$W$2042)&lt;&gt;ROW(W226))*((R226=0)*($R$7:$R$2042&gt;0)+(R226&gt;0)*($R$7:$R$2042=0)))&gt;0,"SALONES UNIDOS",IF(SUMPRODUCT((W226=$W$7:$W$2042)*(AH226=$AH$7:$AH$2042)*((AN226&lt;$AO$7:$AO$2042)*(AO226&gt;$AN$7:$AN$2042))*(ROW($W$7:$W$2042)&lt;&gt;ROW(W226)))&gt;0,"Cruzado","Sin cruce")))</f>
        <v>Sin cruce</v>
      </c>
      <c r="AQ226" s="104"/>
      <c r="AR226" s="104"/>
      <c r="AS226" s="22"/>
      <c r="AT226" s="22"/>
      <c r="AU226" s="358" t="str" cm="1">
        <f t="array" ref="AU226">IF(AB226="","",IF(SUMPRODUCT((AB226=$AB$7:$AB$511)*(AH226=$AH$7:$AH$511)*(AQ226=$AQ$7:$AQ$511)*(AR226=$AR$7:$AR$511)*(ROW($AB$7:$AB$511)&lt;&gt;ROW(AB226))*((R226=0)*($R$7:$R$511&gt;0)+(R226&gt;0)*($R$7:$R$511=0)))&gt;0,"SALONES UNIDOS",IF(SUMPRODUCT((AB226=$AB$7:$AB$511)*(AH226=$AH$7:$AH$511)*((AQ226&lt;$AR$7:$AR$511)*(AR226&gt;$AQ$7:$AQ$511))*(ROW($AB$7:$AB$511)&lt;&gt;ROW(AB226)))&gt;0,"Cruzado","Sin cruce")))</f>
        <v/>
      </c>
      <c r="AV226" s="358" t="str" cm="1">
        <f t="array" ref="AV226">IF(AD226="","",IF(SUMPRODUCT((AD226=$AD$7:$AD$511)*(AH226=$AH$7:$AH$511)*(AS226=$AS$7:$AS$511)*(AT226=$AT$7:$AT$511)*(ROW($AD$7:$AD$511)&lt;&gt;ROW(AD226))*((R226=0)*($R$7:$R$511&gt;0)+(R226&gt;0)*($R$7:$R$511=0)))&gt;0,"SALONES UNIDOS",IF(SUMPRODUCT((AD226=$AD$7:$AD$511)*(AH226=$AH$7:$AH$511)*((AS226&lt;$AT$7:$AT$511)*(AT226&gt;$AS$7:$AS$511))*(ROW($AD$7:$AD$511)&lt;&gt;ROW(AD226)))&gt;0,"Cruzado","Sin cruce")))</f>
        <v/>
      </c>
      <c r="AW226" s="104" t="str">
        <f t="shared" si="83"/>
        <v>EN8FILIALF</v>
      </c>
      <c r="AX226" s="104" t="str" cm="1">
        <f t="array" ref="AX226">IF(AW226="","",IF(SUMPRODUCT((AW226=$AW$7:$AW$2042)*(AH226=$AH$7:$AH$2042)*(AN226=$AN$7:$AN$2042)*(AO226=$AO$7:$AO$2042)*(ROW($AW$7:$AW$2042)&lt;&gt;ROW(AW226))*((R226=0)*($R$7:$R$2042&gt;0)+(R226&gt;0)*($R$7:$R$2042=0)))&gt;0,"SALONES UNIDOS",IF(SUMPRODUCT((AW226=$AW$7:$AW$2042)*(AH226=$AH$7:$AH$2042)*((AN226&lt;$AO$7:$AO$2042)*(AO226&gt;$AN$7:$AN$2042))*(ROW($AW$7:$AW$2042)&lt;&gt;ROW(AW226)))&gt;0,"Cruzado","Sin cruce")))</f>
        <v>Sin cruce</v>
      </c>
    </row>
    <row r="227" spans="2:50" s="6" customFormat="1" ht="19.8" hidden="1" customHeight="1" x14ac:dyDescent="0.25">
      <c r="B227" s="494" t="s">
        <v>314</v>
      </c>
      <c r="C227" s="364" t="s">
        <v>284</v>
      </c>
      <c r="D227" s="364">
        <v>202011</v>
      </c>
      <c r="E227" s="373" t="s">
        <v>276</v>
      </c>
      <c r="F227" s="370" t="s">
        <v>291</v>
      </c>
      <c r="G227" s="373" t="s">
        <v>285</v>
      </c>
      <c r="H227" s="373">
        <v>8</v>
      </c>
      <c r="I227" s="373" t="s">
        <v>294</v>
      </c>
      <c r="J227" s="373" t="s">
        <v>294</v>
      </c>
      <c r="K227" s="194" t="s">
        <v>326</v>
      </c>
      <c r="L227" s="364" t="s">
        <v>327</v>
      </c>
      <c r="M227" s="364" t="s">
        <v>324</v>
      </c>
      <c r="N227" s="364" t="s">
        <v>318</v>
      </c>
      <c r="O227" s="373" t="s">
        <v>321</v>
      </c>
      <c r="P227" s="364">
        <v>3</v>
      </c>
      <c r="Q227" s="364">
        <v>2</v>
      </c>
      <c r="R227" s="369">
        <v>5</v>
      </c>
      <c r="S227" s="364">
        <v>4</v>
      </c>
      <c r="T227" s="8"/>
      <c r="U227" s="374">
        <v>20</v>
      </c>
      <c r="V227" s="370">
        <v>15764680</v>
      </c>
      <c r="W227" s="373" t="s">
        <v>257</v>
      </c>
      <c r="X227" s="364" t="s">
        <v>321</v>
      </c>
      <c r="Y227" s="364"/>
      <c r="Z227" s="364"/>
      <c r="AA227" s="364"/>
      <c r="AB227" s="370"/>
      <c r="AC227" s="364"/>
      <c r="AD227" s="369"/>
      <c r="AE227" s="370"/>
      <c r="AF227" s="370"/>
      <c r="AG227" s="364" t="s">
        <v>319</v>
      </c>
      <c r="AH227" s="364">
        <v>1</v>
      </c>
      <c r="AI227" s="364">
        <v>13</v>
      </c>
      <c r="AJ227" s="364">
        <v>30</v>
      </c>
      <c r="AK227" s="364">
        <v>17</v>
      </c>
      <c r="AL227" s="364">
        <v>40</v>
      </c>
      <c r="AM227" s="22">
        <f t="shared" si="82"/>
        <v>5</v>
      </c>
      <c r="AN227" s="104">
        <f t="shared" si="84"/>
        <v>0.5625</v>
      </c>
      <c r="AO227" s="104">
        <f t="shared" si="85"/>
        <v>0.73611111111111116</v>
      </c>
      <c r="AP227" s="22" t="str" cm="1">
        <f t="array" ref="AP227">IF(W227="","",IF(SUMPRODUCT((W227=$W$7:$W$2042)*(AH227=$AH$7:$AH$2042)*(AN227=$AN$7:$AN$2042)*(AO227=$AO$7:$AO$2042)*(ROW($W$7:$W$2042)&lt;&gt;ROW(W227))*((R227=0)*($R$7:$R$2042&gt;0)+(R227&gt;0)*($R$7:$R$2042=0)))&gt;0,"SALONES UNIDOS",IF(SUMPRODUCT((W227=$W$7:$W$2042)*(AH227=$AH$7:$AH$2042)*((AN227&lt;$AO$7:$AO$2042)*(AO227&gt;$AN$7:$AN$2042))*(ROW($W$7:$W$2042)&lt;&gt;ROW(W227)))&gt;0,"Cruzado","Sin cruce")))</f>
        <v>Sin cruce</v>
      </c>
      <c r="AQ227" s="104"/>
      <c r="AR227" s="104"/>
      <c r="AS227" s="22"/>
      <c r="AT227" s="22"/>
      <c r="AU227" s="358" t="str" cm="1">
        <f t="array" ref="AU227">IF(AB227="","",IF(SUMPRODUCT((AB227=$AB$7:$AB$511)*(AH227=$AH$7:$AH$511)*(AQ227=$AQ$7:$AQ$511)*(AR227=$AR$7:$AR$511)*(ROW($AB$7:$AB$511)&lt;&gt;ROW(AB227))*((R227=0)*($R$7:$R$511&gt;0)+(R227&gt;0)*($R$7:$R$511=0)))&gt;0,"SALONES UNIDOS",IF(SUMPRODUCT((AB227=$AB$7:$AB$511)*(AH227=$AH$7:$AH$511)*((AQ227&lt;$AR$7:$AR$511)*(AR227&gt;$AQ$7:$AQ$511))*(ROW($AB$7:$AB$511)&lt;&gt;ROW(AB227)))&gt;0,"Cruzado","Sin cruce")))</f>
        <v/>
      </c>
      <c r="AV227" s="358" t="str" cm="1">
        <f t="array" ref="AV227">IF(AD227="","",IF(SUMPRODUCT((AD227=$AD$7:$AD$511)*(AH227=$AH$7:$AH$511)*(AS227=$AS$7:$AS$511)*(AT227=$AT$7:$AT$511)*(ROW($AD$7:$AD$511)&lt;&gt;ROW(AD227))*((R227=0)*($R$7:$R$511&gt;0)+(R227&gt;0)*($R$7:$R$511=0)))&gt;0,"SALONES UNIDOS",IF(SUMPRODUCT((AD227=$AD$7:$AD$511)*(AH227=$AH$7:$AH$511)*((AS227&lt;$AT$7:$AT$511)*(AT227&gt;$AS$7:$AS$511))*(ROW($AD$7:$AD$511)&lt;&gt;ROW(AD227)))&gt;0,"Cruzado","Sin cruce")))</f>
        <v/>
      </c>
      <c r="AW227" s="104" t="str">
        <f t="shared" si="83"/>
        <v>EN8FILIALG</v>
      </c>
      <c r="AX227" s="104" t="str" cm="1">
        <f t="array" ref="AX227">IF(AW227="","",IF(SUMPRODUCT((AW227=$AW$7:$AW$2042)*(AH227=$AH$7:$AH$2042)*(AN227=$AN$7:$AN$2042)*(AO227=$AO$7:$AO$2042)*(ROW($AW$7:$AW$2042)&lt;&gt;ROW(AW227))*((R227=0)*($R$7:$R$2042&gt;0)+(R227&gt;0)*($R$7:$R$2042=0)))&gt;0,"SALONES UNIDOS",IF(SUMPRODUCT((AW227=$AW$7:$AW$2042)*(AH227=$AH$7:$AH$2042)*((AN227&lt;$AO$7:$AO$2042)*(AO227&gt;$AN$7:$AN$2042))*(ROW($AW$7:$AW$2042)&lt;&gt;ROW(AW227)))&gt;0,"Cruzado","Sin cruce")))</f>
        <v>Sin cruce</v>
      </c>
    </row>
    <row r="228" spans="2:50" s="6" customFormat="1" ht="19.8" hidden="1" customHeight="1" x14ac:dyDescent="0.25">
      <c r="B228" s="494" t="s">
        <v>314</v>
      </c>
      <c r="C228" s="364" t="s">
        <v>284</v>
      </c>
      <c r="D228" s="364">
        <v>202011</v>
      </c>
      <c r="E228" s="373" t="s">
        <v>276</v>
      </c>
      <c r="F228" s="370" t="s">
        <v>291</v>
      </c>
      <c r="G228" s="373" t="s">
        <v>285</v>
      </c>
      <c r="H228" s="373">
        <v>9</v>
      </c>
      <c r="I228" s="373" t="s">
        <v>278</v>
      </c>
      <c r="J228" s="373" t="s">
        <v>278</v>
      </c>
      <c r="K228" s="194" t="s">
        <v>652</v>
      </c>
      <c r="L228" s="364" t="s">
        <v>653</v>
      </c>
      <c r="M228" s="364" t="s">
        <v>349</v>
      </c>
      <c r="N228" s="364" t="s">
        <v>318</v>
      </c>
      <c r="O228" s="373" t="s">
        <v>315</v>
      </c>
      <c r="P228" s="364">
        <v>0</v>
      </c>
      <c r="Q228" s="364">
        <v>30</v>
      </c>
      <c r="R228" s="369">
        <v>30</v>
      </c>
      <c r="S228" s="364">
        <v>15</v>
      </c>
      <c r="T228" s="8"/>
      <c r="U228" s="374">
        <v>120</v>
      </c>
      <c r="V228" s="370"/>
      <c r="W228" s="373"/>
      <c r="X228" s="364" t="s">
        <v>315</v>
      </c>
      <c r="Y228" s="364"/>
      <c r="Z228" s="364"/>
      <c r="AA228" s="364"/>
      <c r="AB228" s="370"/>
      <c r="AC228" s="364"/>
      <c r="AD228" s="369"/>
      <c r="AE228" s="370"/>
      <c r="AF228" s="370"/>
      <c r="AG228" s="364" t="s">
        <v>301</v>
      </c>
      <c r="AH228" s="364"/>
      <c r="AI228" s="364"/>
      <c r="AJ228" s="364"/>
      <c r="AK228" s="364"/>
      <c r="AL228" s="364"/>
      <c r="AM228" s="22">
        <f t="shared" si="82"/>
        <v>30</v>
      </c>
      <c r="AN228" s="104">
        <f t="shared" si="84"/>
        <v>0</v>
      </c>
      <c r="AO228" s="104">
        <f t="shared" si="85"/>
        <v>0</v>
      </c>
      <c r="AP228" s="22" t="str" cm="1">
        <f t="array" ref="AP228">IF(W228="","",IF(SUMPRODUCT((W228=$W$7:$W$2042)*(AH228=$AH$7:$AH$2042)*(AN228=$AN$7:$AN$2042)*(AO228=$AO$7:$AO$2042)*(ROW($W$7:$W$2042)&lt;&gt;ROW(W228))*((R228=0)*($R$7:$R$2042&gt;0)+(R228&gt;0)*($R$7:$R$2042=0)))&gt;0,"SALONES UNIDOS",IF(SUMPRODUCT((W228=$W$7:$W$2042)*(AH228=$AH$7:$AH$2042)*((AN228&lt;$AO$7:$AO$2042)*(AO228&gt;$AN$7:$AN$2042))*(ROW($W$7:$W$2042)&lt;&gt;ROW(W228)))&gt;0,"Cruzado","Sin cruce")))</f>
        <v/>
      </c>
      <c r="AQ228" s="104"/>
      <c r="AR228" s="104"/>
      <c r="AS228" s="22"/>
      <c r="AT228" s="22"/>
      <c r="AU228" s="358" t="str" cm="1">
        <f t="array" ref="AU228">IF(AB228="","",IF(SUMPRODUCT((AB228=$AB$7:$AB$511)*(AH228=$AH$7:$AH$511)*(AQ228=$AQ$7:$AQ$511)*(AR228=$AR$7:$AR$511)*(ROW($AB$7:$AB$511)&lt;&gt;ROW(AB228))*((R228=0)*($R$7:$R$511&gt;0)+(R228&gt;0)*($R$7:$R$511=0)))&gt;0,"SALONES UNIDOS",IF(SUMPRODUCT((AB228=$AB$7:$AB$511)*(AH228=$AH$7:$AH$511)*((AQ228&lt;$AR$7:$AR$511)*(AR228&gt;$AQ$7:$AQ$511))*(ROW($AB$7:$AB$511)&lt;&gt;ROW(AB228)))&gt;0,"Cruzado","Sin cruce")))</f>
        <v/>
      </c>
      <c r="AV228" s="358" t="str" cm="1">
        <f t="array" ref="AV228">IF(AD228="","",IF(SUMPRODUCT((AD228=$AD$7:$AD$511)*(AH228=$AH$7:$AH$511)*(AS228=$AS$7:$AS$511)*(AT228=$AT$7:$AT$511)*(ROW($AD$7:$AD$511)&lt;&gt;ROW(AD228))*((R228=0)*($R$7:$R$511&gt;0)+(R228&gt;0)*($R$7:$R$511=0)))&gt;0,"SALONES UNIDOS",IF(SUMPRODUCT((AD228=$AD$7:$AD$511)*(AH228=$AH$7:$AH$511)*((AS228&lt;$AT$7:$AT$511)*(AT228&gt;$AS$7:$AS$511))*(ROW($AD$7:$AD$511)&lt;&gt;ROW(AD228)))&gt;0,"Cruzado","Sin cruce")))</f>
        <v/>
      </c>
      <c r="AW228" s="104" t="str">
        <f t="shared" si="83"/>
        <v>EN9FILIALA</v>
      </c>
      <c r="AX228" s="104" t="str" cm="1">
        <f t="array" ref="AX228">IF(AW228="","",IF(SUMPRODUCT((AW228=$AW$7:$AW$2042)*(AH228=$AH$7:$AH$2042)*(AN228=$AN$7:$AN$2042)*(AO228=$AO$7:$AO$2042)*(ROW($AW$7:$AW$2042)&lt;&gt;ROW(AW228))*((R228=0)*($R$7:$R$2042&gt;0)+(R228&gt;0)*($R$7:$R$2042=0)))&gt;0,"SALONES UNIDOS",IF(SUMPRODUCT((AW228=$AW$7:$AW$2042)*(AH228=$AH$7:$AH$2042)*((AN228&lt;$AO$7:$AO$2042)*(AO228&gt;$AN$7:$AN$2042))*(ROW($AW$7:$AW$2042)&lt;&gt;ROW(AW228)))&gt;0,"Cruzado","Sin cruce")))</f>
        <v>Sin cruce</v>
      </c>
    </row>
    <row r="229" spans="2:50" s="6" customFormat="1" ht="19.8" hidden="1" customHeight="1" x14ac:dyDescent="0.25">
      <c r="B229" s="494" t="s">
        <v>314</v>
      </c>
      <c r="C229" s="364" t="s">
        <v>284</v>
      </c>
      <c r="D229" s="364">
        <v>202011</v>
      </c>
      <c r="E229" s="439" t="s">
        <v>276</v>
      </c>
      <c r="F229" s="370" t="s">
        <v>291</v>
      </c>
      <c r="G229" s="373" t="s">
        <v>285</v>
      </c>
      <c r="H229" s="373">
        <v>9</v>
      </c>
      <c r="I229" s="373" t="s">
        <v>278</v>
      </c>
      <c r="J229" s="373" t="s">
        <v>278</v>
      </c>
      <c r="K229" s="194" t="s">
        <v>654</v>
      </c>
      <c r="L229" s="364" t="s">
        <v>655</v>
      </c>
      <c r="M229" s="364" t="s">
        <v>324</v>
      </c>
      <c r="N229" s="364" t="s">
        <v>318</v>
      </c>
      <c r="O229" s="373" t="s">
        <v>321</v>
      </c>
      <c r="P229" s="364">
        <v>4</v>
      </c>
      <c r="Q229" s="364">
        <v>4</v>
      </c>
      <c r="R229" s="369">
        <v>8</v>
      </c>
      <c r="S229" s="364">
        <v>6</v>
      </c>
      <c r="T229" s="8"/>
      <c r="U229" s="374">
        <v>20</v>
      </c>
      <c r="V229" s="370">
        <v>45549528</v>
      </c>
      <c r="W229" s="373" t="s">
        <v>4</v>
      </c>
      <c r="X229" s="364" t="s">
        <v>321</v>
      </c>
      <c r="Y229" s="364"/>
      <c r="Z229" s="364"/>
      <c r="AA229" s="364"/>
      <c r="AB229" s="370"/>
      <c r="AC229" s="364"/>
      <c r="AD229" s="369"/>
      <c r="AE229" s="370"/>
      <c r="AF229" s="370"/>
      <c r="AG229" s="364" t="s">
        <v>319</v>
      </c>
      <c r="AH229" s="364">
        <v>1</v>
      </c>
      <c r="AI229" s="364">
        <v>16</v>
      </c>
      <c r="AJ229" s="364">
        <v>50</v>
      </c>
      <c r="AK229" s="364">
        <v>23</v>
      </c>
      <c r="AL229" s="364">
        <v>30</v>
      </c>
      <c r="AM229" s="22">
        <f t="shared" si="82"/>
        <v>8</v>
      </c>
      <c r="AN229" s="104">
        <f t="shared" si="84"/>
        <v>0.70138888888888884</v>
      </c>
      <c r="AO229" s="104">
        <f t="shared" si="85"/>
        <v>0.97916666666666674</v>
      </c>
      <c r="AP229" s="22" t="str" cm="1">
        <f t="array" ref="AP229">IF(W229="","",IF(SUMPRODUCT((W229=$W$7:$W$2042)*(AH229=$AH$7:$AH$2042)*(AN229=$AN$7:$AN$2042)*(AO229=$AO$7:$AO$2042)*(ROW($W$7:$W$2042)&lt;&gt;ROW(W229))*((R229=0)*($R$7:$R$2042&gt;0)+(R229&gt;0)*($R$7:$R$2042=0)))&gt;0,"SALONES UNIDOS",IF(SUMPRODUCT((W229=$W$7:$W$2042)*(AH229=$AH$7:$AH$2042)*((AN229&lt;$AO$7:$AO$2042)*(AO229&gt;$AN$7:$AN$2042))*(ROW($W$7:$W$2042)&lt;&gt;ROW(W229)))&gt;0,"Cruzado","Sin cruce")))</f>
        <v>Sin cruce</v>
      </c>
      <c r="AQ229" s="104"/>
      <c r="AR229" s="104"/>
      <c r="AS229" s="22"/>
      <c r="AT229" s="22"/>
      <c r="AU229" s="358" t="str" cm="1">
        <f t="array" ref="AU229">IF(AB229="","",IF(SUMPRODUCT((AB229=$AB$7:$AB$511)*(AH229=$AH$7:$AH$511)*(AQ229=$AQ$7:$AQ$511)*(AR229=$AR$7:$AR$511)*(ROW($AB$7:$AB$511)&lt;&gt;ROW(AB229))*((R229=0)*($R$7:$R$511&gt;0)+(R229&gt;0)*($R$7:$R$511=0)))&gt;0,"SALONES UNIDOS",IF(SUMPRODUCT((AB229=$AB$7:$AB$511)*(AH229=$AH$7:$AH$511)*((AQ229&lt;$AR$7:$AR$511)*(AR229&gt;$AQ$7:$AQ$511))*(ROW($AB$7:$AB$511)&lt;&gt;ROW(AB229)))&gt;0,"Cruzado","Sin cruce")))</f>
        <v/>
      </c>
      <c r="AV229" s="358" t="str" cm="1">
        <f t="array" ref="AV229">IF(AD229="","",IF(SUMPRODUCT((AD229=$AD$7:$AD$511)*(AH229=$AH$7:$AH$511)*(AS229=$AS$7:$AS$511)*(AT229=$AT$7:$AT$511)*(ROW($AD$7:$AD$511)&lt;&gt;ROW(AD229))*((R229=0)*($R$7:$R$511&gt;0)+(R229&gt;0)*($R$7:$R$511=0)))&gt;0,"SALONES UNIDOS",IF(SUMPRODUCT((AD229=$AD$7:$AD$511)*(AH229=$AH$7:$AH$511)*((AS229&lt;$AT$7:$AT$511)*(AT229&gt;$AS$7:$AS$511))*(ROW($AD$7:$AD$511)&lt;&gt;ROW(AD229)))&gt;0,"Cruzado","Sin cruce")))</f>
        <v/>
      </c>
      <c r="AW229" s="104" t="str">
        <f t="shared" si="83"/>
        <v>EN9FILIALA</v>
      </c>
      <c r="AX229" s="104" t="str" cm="1">
        <f t="array" ref="AX229">IF(AW229="","",IF(SUMPRODUCT((AW229=$AW$7:$AW$2042)*(AH229=$AH$7:$AH$2042)*(AN229=$AN$7:$AN$2042)*(AO229=$AO$7:$AO$2042)*(ROW($AW$7:$AW$2042)&lt;&gt;ROW(AW229))*((R229=0)*($R$7:$R$2042&gt;0)+(R229&gt;0)*($R$7:$R$2042=0)))&gt;0,"SALONES UNIDOS",IF(SUMPRODUCT((AW229=$AW$7:$AW$2042)*(AH229=$AH$7:$AH$2042)*((AN229&lt;$AO$7:$AO$2042)*(AO229&gt;$AN$7:$AN$2042))*(ROW($AW$7:$AW$2042)&lt;&gt;ROW(AW229)))&gt;0,"Cruzado","Sin cruce")))</f>
        <v>Sin cruce</v>
      </c>
    </row>
    <row r="230" spans="2:50" s="6" customFormat="1" ht="19.8" hidden="1" customHeight="1" x14ac:dyDescent="0.25">
      <c r="B230" s="494" t="s">
        <v>314</v>
      </c>
      <c r="C230" s="364" t="s">
        <v>284</v>
      </c>
      <c r="D230" s="364">
        <v>202011</v>
      </c>
      <c r="E230" s="439" t="s">
        <v>276</v>
      </c>
      <c r="F230" s="370" t="s">
        <v>291</v>
      </c>
      <c r="G230" s="373" t="s">
        <v>285</v>
      </c>
      <c r="H230" s="373">
        <v>9</v>
      </c>
      <c r="I230" s="373" t="s">
        <v>281</v>
      </c>
      <c r="J230" s="373" t="s">
        <v>281</v>
      </c>
      <c r="K230" s="194" t="s">
        <v>654</v>
      </c>
      <c r="L230" s="364" t="s">
        <v>655</v>
      </c>
      <c r="M230" s="364" t="s">
        <v>324</v>
      </c>
      <c r="N230" s="364" t="s">
        <v>318</v>
      </c>
      <c r="O230" s="373" t="s">
        <v>321</v>
      </c>
      <c r="P230" s="364">
        <v>4</v>
      </c>
      <c r="Q230" s="364">
        <v>4</v>
      </c>
      <c r="R230" s="369">
        <v>8</v>
      </c>
      <c r="S230" s="364">
        <v>6</v>
      </c>
      <c r="T230" s="8"/>
      <c r="U230" s="374">
        <v>20</v>
      </c>
      <c r="V230" s="370">
        <v>46475398</v>
      </c>
      <c r="W230" s="373" t="s">
        <v>46</v>
      </c>
      <c r="X230" s="364" t="s">
        <v>321</v>
      </c>
      <c r="Y230" s="364"/>
      <c r="Z230" s="364"/>
      <c r="AA230" s="364"/>
      <c r="AB230" s="370"/>
      <c r="AC230" s="364"/>
      <c r="AD230" s="369"/>
      <c r="AE230" s="370"/>
      <c r="AF230" s="370"/>
      <c r="AG230" s="364" t="s">
        <v>319</v>
      </c>
      <c r="AH230" s="364">
        <v>1</v>
      </c>
      <c r="AI230" s="364">
        <v>16</v>
      </c>
      <c r="AJ230" s="364">
        <v>50</v>
      </c>
      <c r="AK230" s="364">
        <v>23</v>
      </c>
      <c r="AL230" s="364">
        <v>30</v>
      </c>
      <c r="AM230" s="22">
        <f t="shared" si="82"/>
        <v>8</v>
      </c>
      <c r="AN230" s="104">
        <f t="shared" si="84"/>
        <v>0.70138888888888884</v>
      </c>
      <c r="AO230" s="104">
        <f t="shared" si="85"/>
        <v>0.97916666666666674</v>
      </c>
      <c r="AP230" s="22" t="str" cm="1">
        <f t="array" ref="AP230">IF(W230="","",IF(SUMPRODUCT((W230=$W$7:$W$2042)*(AH230=$AH$7:$AH$2042)*(AN230=$AN$7:$AN$2042)*(AO230=$AO$7:$AO$2042)*(ROW($W$7:$W$2042)&lt;&gt;ROW(W230))*((R230=0)*($R$7:$R$2042&gt;0)+(R230&gt;0)*($R$7:$R$2042=0)))&gt;0,"SALONES UNIDOS",IF(SUMPRODUCT((W230=$W$7:$W$2042)*(AH230=$AH$7:$AH$2042)*((AN230&lt;$AO$7:$AO$2042)*(AO230&gt;$AN$7:$AN$2042))*(ROW($W$7:$W$2042)&lt;&gt;ROW(W230)))&gt;0,"Cruzado","Sin cruce")))</f>
        <v>Sin cruce</v>
      </c>
      <c r="AQ230" s="104"/>
      <c r="AR230" s="104"/>
      <c r="AS230" s="22"/>
      <c r="AT230" s="22"/>
      <c r="AU230" s="358" t="str" cm="1">
        <f t="array" ref="AU230">IF(AB230="","",IF(SUMPRODUCT((AB230=$AB$7:$AB$511)*(AH230=$AH$7:$AH$511)*(AQ230=$AQ$7:$AQ$511)*(AR230=$AR$7:$AR$511)*(ROW($AB$7:$AB$511)&lt;&gt;ROW(AB230))*((R230=0)*($R$7:$R$511&gt;0)+(R230&gt;0)*($R$7:$R$511=0)))&gt;0,"SALONES UNIDOS",IF(SUMPRODUCT((AB230=$AB$7:$AB$511)*(AH230=$AH$7:$AH$511)*((AQ230&lt;$AR$7:$AR$511)*(AR230&gt;$AQ$7:$AQ$511))*(ROW($AB$7:$AB$511)&lt;&gt;ROW(AB230)))&gt;0,"Cruzado","Sin cruce")))</f>
        <v/>
      </c>
      <c r="AV230" s="358" t="str" cm="1">
        <f t="array" ref="AV230">IF(AD230="","",IF(SUMPRODUCT((AD230=$AD$7:$AD$511)*(AH230=$AH$7:$AH$511)*(AS230=$AS$7:$AS$511)*(AT230=$AT$7:$AT$511)*(ROW($AD$7:$AD$511)&lt;&gt;ROW(AD230))*((R230=0)*($R$7:$R$511&gt;0)+(R230&gt;0)*($R$7:$R$511=0)))&gt;0,"SALONES UNIDOS",IF(SUMPRODUCT((AD230=$AD$7:$AD$511)*(AH230=$AH$7:$AH$511)*((AS230&lt;$AT$7:$AT$511)*(AT230&gt;$AS$7:$AS$511))*(ROW($AD$7:$AD$511)&lt;&gt;ROW(AD230)))&gt;0,"Cruzado","Sin cruce")))</f>
        <v/>
      </c>
      <c r="AW230" s="104" t="str">
        <f t="shared" si="83"/>
        <v>EN9FILIALB</v>
      </c>
      <c r="AX230" s="104" t="str" cm="1">
        <f t="array" ref="AX230">IF(AW230="","",IF(SUMPRODUCT((AW230=$AW$7:$AW$2042)*(AH230=$AH$7:$AH$2042)*(AN230=$AN$7:$AN$2042)*(AO230=$AO$7:$AO$2042)*(ROW($AW$7:$AW$2042)&lt;&gt;ROW(AW230))*((R230=0)*($R$7:$R$2042&gt;0)+(R230&gt;0)*($R$7:$R$2042=0)))&gt;0,"SALONES UNIDOS",IF(SUMPRODUCT((AW230=$AW$7:$AW$2042)*(AH230=$AH$7:$AH$2042)*((AN230&lt;$AO$7:$AO$2042)*(AO230&gt;$AN$7:$AN$2042))*(ROW($AW$7:$AW$2042)&lt;&gt;ROW(AW230)))&gt;0,"Cruzado","Sin cruce")))</f>
        <v>Sin cruce</v>
      </c>
    </row>
    <row r="231" spans="2:50" s="6" customFormat="1" ht="19.8" hidden="1" customHeight="1" x14ac:dyDescent="0.25">
      <c r="B231" s="494" t="s">
        <v>314</v>
      </c>
      <c r="C231" s="364" t="s">
        <v>284</v>
      </c>
      <c r="D231" s="364">
        <v>202011</v>
      </c>
      <c r="E231" s="439" t="s">
        <v>276</v>
      </c>
      <c r="F231" s="370" t="s">
        <v>291</v>
      </c>
      <c r="G231" s="373" t="s">
        <v>285</v>
      </c>
      <c r="H231" s="373">
        <v>9</v>
      </c>
      <c r="I231" s="373" t="s">
        <v>283</v>
      </c>
      <c r="J231" s="373" t="s">
        <v>283</v>
      </c>
      <c r="K231" s="194" t="s">
        <v>654</v>
      </c>
      <c r="L231" s="364" t="s">
        <v>655</v>
      </c>
      <c r="M231" s="364" t="s">
        <v>324</v>
      </c>
      <c r="N231" s="364" t="s">
        <v>318</v>
      </c>
      <c r="O231" s="373" t="s">
        <v>321</v>
      </c>
      <c r="P231" s="364">
        <v>4</v>
      </c>
      <c r="Q231" s="364">
        <v>4</v>
      </c>
      <c r="R231" s="369">
        <v>8</v>
      </c>
      <c r="S231" s="364">
        <v>6</v>
      </c>
      <c r="T231" s="8"/>
      <c r="U231" s="374">
        <v>20</v>
      </c>
      <c r="V231" s="370">
        <v>21534061</v>
      </c>
      <c r="W231" s="373" t="s">
        <v>98</v>
      </c>
      <c r="X231" s="364" t="s">
        <v>321</v>
      </c>
      <c r="Y231" s="364"/>
      <c r="Z231" s="364"/>
      <c r="AA231" s="364"/>
      <c r="AB231" s="370"/>
      <c r="AC231" s="364"/>
      <c r="AD231" s="369"/>
      <c r="AE231" s="370"/>
      <c r="AF231" s="370"/>
      <c r="AG231" s="364" t="s">
        <v>319</v>
      </c>
      <c r="AH231" s="364">
        <v>3</v>
      </c>
      <c r="AI231" s="364">
        <v>16</v>
      </c>
      <c r="AJ231" s="364">
        <v>50</v>
      </c>
      <c r="AK231" s="364">
        <v>23</v>
      </c>
      <c r="AL231" s="364">
        <v>30</v>
      </c>
      <c r="AM231" s="22">
        <f t="shared" si="82"/>
        <v>8</v>
      </c>
      <c r="AN231" s="104">
        <f t="shared" si="84"/>
        <v>0.70138888888888884</v>
      </c>
      <c r="AO231" s="104">
        <f t="shared" si="85"/>
        <v>0.97916666666666674</v>
      </c>
      <c r="AP231" s="22" t="str" cm="1">
        <f t="array" ref="AP231">IF(W231="","",IF(SUMPRODUCT((W231=$W$7:$W$2042)*(AH231=$AH$7:$AH$2042)*(AN231=$AN$7:$AN$2042)*(AO231=$AO$7:$AO$2042)*(ROW($W$7:$W$2042)&lt;&gt;ROW(W231))*((R231=0)*($R$7:$R$2042&gt;0)+(R231&gt;0)*($R$7:$R$2042=0)))&gt;0,"SALONES UNIDOS",IF(SUMPRODUCT((W231=$W$7:$W$2042)*(AH231=$AH$7:$AH$2042)*((AN231&lt;$AO$7:$AO$2042)*(AO231&gt;$AN$7:$AN$2042))*(ROW($W$7:$W$2042)&lt;&gt;ROW(W231)))&gt;0,"Cruzado","Sin cruce")))</f>
        <v>Sin cruce</v>
      </c>
      <c r="AQ231" s="104"/>
      <c r="AR231" s="104"/>
      <c r="AS231" s="22"/>
      <c r="AT231" s="22"/>
      <c r="AU231" s="358" t="str" cm="1">
        <f t="array" ref="AU231">IF(AB231="","",IF(SUMPRODUCT((AB231=$AB$7:$AB$511)*(AH231=$AH$7:$AH$511)*(AQ231=$AQ$7:$AQ$511)*(AR231=$AR$7:$AR$511)*(ROW($AB$7:$AB$511)&lt;&gt;ROW(AB231))*((R231=0)*($R$7:$R$511&gt;0)+(R231&gt;0)*($R$7:$R$511=0)))&gt;0,"SALONES UNIDOS",IF(SUMPRODUCT((AB231=$AB$7:$AB$511)*(AH231=$AH$7:$AH$511)*((AQ231&lt;$AR$7:$AR$511)*(AR231&gt;$AQ$7:$AQ$511))*(ROW($AB$7:$AB$511)&lt;&gt;ROW(AB231)))&gt;0,"Cruzado","Sin cruce")))</f>
        <v/>
      </c>
      <c r="AV231" s="358" t="str" cm="1">
        <f t="array" ref="AV231">IF(AD231="","",IF(SUMPRODUCT((AD231=$AD$7:$AD$511)*(AH231=$AH$7:$AH$511)*(AS231=$AS$7:$AS$511)*(AT231=$AT$7:$AT$511)*(ROW($AD$7:$AD$511)&lt;&gt;ROW(AD231))*((R231=0)*($R$7:$R$511&gt;0)+(R231&gt;0)*($R$7:$R$511=0)))&gt;0,"SALONES UNIDOS",IF(SUMPRODUCT((AD231=$AD$7:$AD$511)*(AH231=$AH$7:$AH$511)*((AS231&lt;$AT$7:$AT$511)*(AT231&gt;$AS$7:$AS$511))*(ROW($AD$7:$AD$511)&lt;&gt;ROW(AD231)))&gt;0,"Cruzado","Sin cruce")))</f>
        <v/>
      </c>
      <c r="AW231" s="104" t="str">
        <f t="shared" si="83"/>
        <v>EN9FILIALC</v>
      </c>
      <c r="AX231" s="104" t="str" cm="1">
        <f t="array" ref="AX231">IF(AW231="","",IF(SUMPRODUCT((AW231=$AW$7:$AW$2042)*(AH231=$AH$7:$AH$2042)*(AN231=$AN$7:$AN$2042)*(AO231=$AO$7:$AO$2042)*(ROW($AW$7:$AW$2042)&lt;&gt;ROW(AW231))*((R231=0)*($R$7:$R$2042&gt;0)+(R231&gt;0)*($R$7:$R$2042=0)))&gt;0,"SALONES UNIDOS",IF(SUMPRODUCT((AW231=$AW$7:$AW$2042)*(AH231=$AH$7:$AH$2042)*((AN231&lt;$AO$7:$AO$2042)*(AO231&gt;$AN$7:$AN$2042))*(ROW($AW$7:$AW$2042)&lt;&gt;ROW(AW231)))&gt;0,"Cruzado","Sin cruce")))</f>
        <v>Sin cruce</v>
      </c>
    </row>
    <row r="232" spans="2:50" s="6" customFormat="1" ht="19.8" hidden="1" customHeight="1" x14ac:dyDescent="0.25">
      <c r="B232" s="494" t="s">
        <v>314</v>
      </c>
      <c r="C232" s="364" t="s">
        <v>284</v>
      </c>
      <c r="D232" s="364">
        <v>202011</v>
      </c>
      <c r="E232" s="439" t="s">
        <v>276</v>
      </c>
      <c r="F232" s="370" t="s">
        <v>291</v>
      </c>
      <c r="G232" s="373" t="s">
        <v>285</v>
      </c>
      <c r="H232" s="373">
        <v>9</v>
      </c>
      <c r="I232" s="373" t="s">
        <v>286</v>
      </c>
      <c r="J232" s="373" t="s">
        <v>286</v>
      </c>
      <c r="K232" s="194" t="s">
        <v>654</v>
      </c>
      <c r="L232" s="364" t="s">
        <v>655</v>
      </c>
      <c r="M232" s="364" t="s">
        <v>324</v>
      </c>
      <c r="N232" s="364" t="s">
        <v>318</v>
      </c>
      <c r="O232" s="373" t="s">
        <v>321</v>
      </c>
      <c r="P232" s="364">
        <v>4</v>
      </c>
      <c r="Q232" s="364">
        <v>4</v>
      </c>
      <c r="R232" s="369">
        <v>8</v>
      </c>
      <c r="S232" s="364">
        <v>6</v>
      </c>
      <c r="T232" s="8"/>
      <c r="U232" s="374">
        <v>20</v>
      </c>
      <c r="V232" s="370">
        <v>46475398</v>
      </c>
      <c r="W232" s="373" t="s">
        <v>46</v>
      </c>
      <c r="X232" s="364" t="s">
        <v>321</v>
      </c>
      <c r="Y232" s="364"/>
      <c r="Z232" s="364"/>
      <c r="AA232" s="364"/>
      <c r="AB232" s="370"/>
      <c r="AC232" s="364"/>
      <c r="AD232" s="369"/>
      <c r="AE232" s="370"/>
      <c r="AF232" s="370"/>
      <c r="AG232" s="364" t="s">
        <v>319</v>
      </c>
      <c r="AH232" s="364">
        <v>4</v>
      </c>
      <c r="AI232" s="364">
        <v>16</v>
      </c>
      <c r="AJ232" s="364">
        <v>50</v>
      </c>
      <c r="AK232" s="364">
        <v>23</v>
      </c>
      <c r="AL232" s="364">
        <v>30</v>
      </c>
      <c r="AM232" s="22">
        <f t="shared" si="82"/>
        <v>8</v>
      </c>
      <c r="AN232" s="104">
        <f t="shared" si="84"/>
        <v>0.70138888888888884</v>
      </c>
      <c r="AO232" s="104">
        <f t="shared" si="85"/>
        <v>0.97916666666666674</v>
      </c>
      <c r="AP232" s="22" t="str" cm="1">
        <f t="array" ref="AP232">IF(W232="","",IF(SUMPRODUCT((W232=$W$7:$W$2042)*(AH232=$AH$7:$AH$2042)*(AN232=$AN$7:$AN$2042)*(AO232=$AO$7:$AO$2042)*(ROW($W$7:$W$2042)&lt;&gt;ROW(W232))*((R232=0)*($R$7:$R$2042&gt;0)+(R232&gt;0)*($R$7:$R$2042=0)))&gt;0,"SALONES UNIDOS",IF(SUMPRODUCT((W232=$W$7:$W$2042)*(AH232=$AH$7:$AH$2042)*((AN232&lt;$AO$7:$AO$2042)*(AO232&gt;$AN$7:$AN$2042))*(ROW($W$7:$W$2042)&lt;&gt;ROW(W232)))&gt;0,"Cruzado","Sin cruce")))</f>
        <v>Sin cruce</v>
      </c>
      <c r="AQ232" s="104"/>
      <c r="AR232" s="104"/>
      <c r="AS232" s="22"/>
      <c r="AT232" s="22"/>
      <c r="AU232" s="358" t="str" cm="1">
        <f t="array" ref="AU232">IF(AB232="","",IF(SUMPRODUCT((AB232=$AB$7:$AB$511)*(AH232=$AH$7:$AH$511)*(AQ232=$AQ$7:$AQ$511)*(AR232=$AR$7:$AR$511)*(ROW($AB$7:$AB$511)&lt;&gt;ROW(AB232))*((R232=0)*($R$7:$R$511&gt;0)+(R232&gt;0)*($R$7:$R$511=0)))&gt;0,"SALONES UNIDOS",IF(SUMPRODUCT((AB232=$AB$7:$AB$511)*(AH232=$AH$7:$AH$511)*((AQ232&lt;$AR$7:$AR$511)*(AR232&gt;$AQ$7:$AQ$511))*(ROW($AB$7:$AB$511)&lt;&gt;ROW(AB232)))&gt;0,"Cruzado","Sin cruce")))</f>
        <v/>
      </c>
      <c r="AV232" s="358" t="str" cm="1">
        <f t="array" ref="AV232">IF(AD232="","",IF(SUMPRODUCT((AD232=$AD$7:$AD$511)*(AH232=$AH$7:$AH$511)*(AS232=$AS$7:$AS$511)*(AT232=$AT$7:$AT$511)*(ROW($AD$7:$AD$511)&lt;&gt;ROW(AD232))*((R232=0)*($R$7:$R$511&gt;0)+(R232&gt;0)*($R$7:$R$511=0)))&gt;0,"SALONES UNIDOS",IF(SUMPRODUCT((AD232=$AD$7:$AD$511)*(AH232=$AH$7:$AH$511)*((AS232&lt;$AT$7:$AT$511)*(AT232&gt;$AS$7:$AS$511))*(ROW($AD$7:$AD$511)&lt;&gt;ROW(AD232)))&gt;0,"Cruzado","Sin cruce")))</f>
        <v/>
      </c>
      <c r="AW232" s="104" t="str">
        <f t="shared" si="83"/>
        <v>EN9FILIALD</v>
      </c>
      <c r="AX232" s="104" t="str" cm="1">
        <f t="array" ref="AX232">IF(AW232="","",IF(SUMPRODUCT((AW232=$AW$7:$AW$2042)*(AH232=$AH$7:$AH$2042)*(AN232=$AN$7:$AN$2042)*(AO232=$AO$7:$AO$2042)*(ROW($AW$7:$AW$2042)&lt;&gt;ROW(AW232))*((R232=0)*($R$7:$R$2042&gt;0)+(R232&gt;0)*($R$7:$R$2042=0)))&gt;0,"SALONES UNIDOS",IF(SUMPRODUCT((AW232=$AW$7:$AW$2042)*(AH232=$AH$7:$AH$2042)*((AN232&lt;$AO$7:$AO$2042)*(AO232&gt;$AN$7:$AN$2042))*(ROW($AW$7:$AW$2042)&lt;&gt;ROW(AW232)))&gt;0,"Cruzado","Sin cruce")))</f>
        <v>Sin cruce</v>
      </c>
    </row>
    <row r="233" spans="2:50" s="6" customFormat="1" ht="19.8" hidden="1" customHeight="1" x14ac:dyDescent="0.25">
      <c r="B233" s="494" t="s">
        <v>314</v>
      </c>
      <c r="C233" s="364" t="s">
        <v>284</v>
      </c>
      <c r="D233" s="364">
        <v>202011</v>
      </c>
      <c r="E233" s="439" t="s">
        <v>276</v>
      </c>
      <c r="F233" s="370" t="s">
        <v>291</v>
      </c>
      <c r="G233" s="373" t="s">
        <v>285</v>
      </c>
      <c r="H233" s="373">
        <v>9</v>
      </c>
      <c r="I233" s="373" t="s">
        <v>290</v>
      </c>
      <c r="J233" s="373" t="s">
        <v>290</v>
      </c>
      <c r="K233" s="194" t="s">
        <v>654</v>
      </c>
      <c r="L233" s="364" t="s">
        <v>655</v>
      </c>
      <c r="M233" s="364" t="s">
        <v>324</v>
      </c>
      <c r="N233" s="364" t="s">
        <v>318</v>
      </c>
      <c r="O233" s="373" t="s">
        <v>321</v>
      </c>
      <c r="P233" s="364">
        <v>4</v>
      </c>
      <c r="Q233" s="364">
        <v>4</v>
      </c>
      <c r="R233" s="369">
        <v>8</v>
      </c>
      <c r="S233" s="364">
        <v>6</v>
      </c>
      <c r="T233" s="8"/>
      <c r="U233" s="374">
        <v>20</v>
      </c>
      <c r="V233" s="370">
        <v>46475398</v>
      </c>
      <c r="W233" s="373" t="s">
        <v>46</v>
      </c>
      <c r="X233" s="364" t="s">
        <v>321</v>
      </c>
      <c r="Y233" s="364"/>
      <c r="Z233" s="364"/>
      <c r="AA233" s="364"/>
      <c r="AB233" s="370"/>
      <c r="AC233" s="364"/>
      <c r="AD233" s="369"/>
      <c r="AE233" s="370"/>
      <c r="AF233" s="370"/>
      <c r="AG233" s="364" t="s">
        <v>319</v>
      </c>
      <c r="AH233" s="364">
        <v>3</v>
      </c>
      <c r="AI233" s="364">
        <v>16</v>
      </c>
      <c r="AJ233" s="364">
        <v>50</v>
      </c>
      <c r="AK233" s="364">
        <v>23</v>
      </c>
      <c r="AL233" s="364">
        <v>30</v>
      </c>
      <c r="AM233" s="22">
        <f t="shared" si="82"/>
        <v>8</v>
      </c>
      <c r="AN233" s="104">
        <f t="shared" si="84"/>
        <v>0.70138888888888884</v>
      </c>
      <c r="AO233" s="104">
        <f t="shared" si="85"/>
        <v>0.97916666666666674</v>
      </c>
      <c r="AP233" s="22" t="str" cm="1">
        <f t="array" ref="AP233">IF(W233="","",IF(SUMPRODUCT((W233=$W$7:$W$2042)*(AH233=$AH$7:$AH$2042)*(AN233=$AN$7:$AN$2042)*(AO233=$AO$7:$AO$2042)*(ROW($W$7:$W$2042)&lt;&gt;ROW(W233))*((R233=0)*($R$7:$R$2042&gt;0)+(R233&gt;0)*($R$7:$R$2042=0)))&gt;0,"SALONES UNIDOS",IF(SUMPRODUCT((W233=$W$7:$W$2042)*(AH233=$AH$7:$AH$2042)*((AN233&lt;$AO$7:$AO$2042)*(AO233&gt;$AN$7:$AN$2042))*(ROW($W$7:$W$2042)&lt;&gt;ROW(W233)))&gt;0,"Cruzado","Sin cruce")))</f>
        <v>Sin cruce</v>
      </c>
      <c r="AQ233" s="104"/>
      <c r="AR233" s="104"/>
      <c r="AS233" s="22"/>
      <c r="AT233" s="22"/>
      <c r="AU233" s="358" t="str" cm="1">
        <f t="array" ref="AU233">IF(AB233="","",IF(SUMPRODUCT((AB233=$AB$7:$AB$511)*(AH233=$AH$7:$AH$511)*(AQ233=$AQ$7:$AQ$511)*(AR233=$AR$7:$AR$511)*(ROW($AB$7:$AB$511)&lt;&gt;ROW(AB233))*((R233=0)*($R$7:$R$511&gt;0)+(R233&gt;0)*($R$7:$R$511=0)))&gt;0,"SALONES UNIDOS",IF(SUMPRODUCT((AB233=$AB$7:$AB$511)*(AH233=$AH$7:$AH$511)*((AQ233&lt;$AR$7:$AR$511)*(AR233&gt;$AQ$7:$AQ$511))*(ROW($AB$7:$AB$511)&lt;&gt;ROW(AB233)))&gt;0,"Cruzado","Sin cruce")))</f>
        <v/>
      </c>
      <c r="AV233" s="358" t="str" cm="1">
        <f t="array" ref="AV233">IF(AD233="","",IF(SUMPRODUCT((AD233=$AD$7:$AD$511)*(AH233=$AH$7:$AH$511)*(AS233=$AS$7:$AS$511)*(AT233=$AT$7:$AT$511)*(ROW($AD$7:$AD$511)&lt;&gt;ROW(AD233))*((R233=0)*($R$7:$R$511&gt;0)+(R233&gt;0)*($R$7:$R$511=0)))&gt;0,"SALONES UNIDOS",IF(SUMPRODUCT((AD233=$AD$7:$AD$511)*(AH233=$AH$7:$AH$511)*((AS233&lt;$AT$7:$AT$511)*(AT233&gt;$AS$7:$AS$511))*(ROW($AD$7:$AD$511)&lt;&gt;ROW(AD233)))&gt;0,"Cruzado","Sin cruce")))</f>
        <v/>
      </c>
      <c r="AW233" s="104" t="str">
        <f t="shared" si="83"/>
        <v>EN9FILIALE</v>
      </c>
      <c r="AX233" s="104" t="str" cm="1">
        <f t="array" ref="AX233">IF(AW233="","",IF(SUMPRODUCT((AW233=$AW$7:$AW$2042)*(AH233=$AH$7:$AH$2042)*(AN233=$AN$7:$AN$2042)*(AO233=$AO$7:$AO$2042)*(ROW($AW$7:$AW$2042)&lt;&gt;ROW(AW233))*((R233=0)*($R$7:$R$2042&gt;0)+(R233&gt;0)*($R$7:$R$2042=0)))&gt;0,"SALONES UNIDOS",IF(SUMPRODUCT((AW233=$AW$7:$AW$2042)*(AH233=$AH$7:$AH$2042)*((AN233&lt;$AO$7:$AO$2042)*(AO233&gt;$AN$7:$AN$2042))*(ROW($AW$7:$AW$2042)&lt;&gt;ROW(AW233)))&gt;0,"Cruzado","Sin cruce")))</f>
        <v>Sin cruce</v>
      </c>
    </row>
    <row r="234" spans="2:50" s="6" customFormat="1" ht="19.8" hidden="1" customHeight="1" x14ac:dyDescent="0.25">
      <c r="B234" s="494" t="s">
        <v>314</v>
      </c>
      <c r="C234" s="364" t="s">
        <v>284</v>
      </c>
      <c r="D234" s="364">
        <v>202011</v>
      </c>
      <c r="E234" s="439" t="s">
        <v>276</v>
      </c>
      <c r="F234" s="370" t="s">
        <v>291</v>
      </c>
      <c r="G234" s="373" t="s">
        <v>285</v>
      </c>
      <c r="H234" s="373">
        <v>9</v>
      </c>
      <c r="I234" s="373" t="s">
        <v>293</v>
      </c>
      <c r="J234" s="373" t="s">
        <v>293</v>
      </c>
      <c r="K234" s="194" t="s">
        <v>654</v>
      </c>
      <c r="L234" s="364" t="s">
        <v>655</v>
      </c>
      <c r="M234" s="364" t="s">
        <v>324</v>
      </c>
      <c r="N234" s="364" t="s">
        <v>318</v>
      </c>
      <c r="O234" s="373" t="s">
        <v>321</v>
      </c>
      <c r="P234" s="364">
        <v>4</v>
      </c>
      <c r="Q234" s="364">
        <v>4</v>
      </c>
      <c r="R234" s="369">
        <v>8</v>
      </c>
      <c r="S234" s="364">
        <v>6</v>
      </c>
      <c r="T234" s="8"/>
      <c r="U234" s="374">
        <v>20</v>
      </c>
      <c r="V234" s="491">
        <v>9575456</v>
      </c>
      <c r="W234" s="491" t="s">
        <v>191</v>
      </c>
      <c r="X234" s="364" t="s">
        <v>321</v>
      </c>
      <c r="Y234" s="364"/>
      <c r="Z234" s="364"/>
      <c r="AA234" s="364"/>
      <c r="AB234" s="370"/>
      <c r="AC234" s="364"/>
      <c r="AD234" s="369"/>
      <c r="AE234" s="370"/>
      <c r="AF234" s="370"/>
      <c r="AG234" s="364" t="s">
        <v>319</v>
      </c>
      <c r="AH234" s="364">
        <v>4</v>
      </c>
      <c r="AI234" s="364">
        <v>16</v>
      </c>
      <c r="AJ234" s="364">
        <v>0</v>
      </c>
      <c r="AK234" s="364">
        <v>22</v>
      </c>
      <c r="AL234" s="364">
        <v>40</v>
      </c>
      <c r="AM234" s="22">
        <f t="shared" si="82"/>
        <v>8</v>
      </c>
      <c r="AN234" s="104">
        <f t="shared" si="84"/>
        <v>0.66666666666666663</v>
      </c>
      <c r="AO234" s="104">
        <f t="shared" si="85"/>
        <v>0.94444444444444442</v>
      </c>
      <c r="AP234" s="22" t="str" cm="1">
        <f t="array" ref="AP234">IF(W234="","",IF(SUMPRODUCT((W234=$W$7:$W$2042)*(AH234=$AH$7:$AH$2042)*(AN234=$AN$7:$AN$2042)*(AO234=$AO$7:$AO$2042)*(ROW($W$7:$W$2042)&lt;&gt;ROW(W234))*((R234=0)*($R$7:$R$2042&gt;0)+(R234&gt;0)*($R$7:$R$2042=0)))&gt;0,"SALONES UNIDOS",IF(SUMPRODUCT((W234=$W$7:$W$2042)*(AH234=$AH$7:$AH$2042)*((AN234&lt;$AO$7:$AO$2042)*(AO234&gt;$AN$7:$AN$2042))*(ROW($W$7:$W$2042)&lt;&gt;ROW(W234)))&gt;0,"Cruzado","Sin cruce")))</f>
        <v>Sin cruce</v>
      </c>
      <c r="AQ234" s="104"/>
      <c r="AR234" s="104"/>
      <c r="AS234" s="22"/>
      <c r="AT234" s="22"/>
      <c r="AU234" s="358" t="str" cm="1">
        <f t="array" ref="AU234">IF(AB234="","",IF(SUMPRODUCT((AB234=$AB$7:$AB$511)*(AH234=$AH$7:$AH$511)*(AQ234=$AQ$7:$AQ$511)*(AR234=$AR$7:$AR$511)*(ROW($AB$7:$AB$511)&lt;&gt;ROW(AB234))*((R234=0)*($R$7:$R$511&gt;0)+(R234&gt;0)*($R$7:$R$511=0)))&gt;0,"SALONES UNIDOS",IF(SUMPRODUCT((AB234=$AB$7:$AB$511)*(AH234=$AH$7:$AH$511)*((AQ234&lt;$AR$7:$AR$511)*(AR234&gt;$AQ$7:$AQ$511))*(ROW($AB$7:$AB$511)&lt;&gt;ROW(AB234)))&gt;0,"Cruzado","Sin cruce")))</f>
        <v/>
      </c>
      <c r="AV234" s="358" t="str" cm="1">
        <f t="array" ref="AV234">IF(AD234="","",IF(SUMPRODUCT((AD234=$AD$7:$AD$511)*(AH234=$AH$7:$AH$511)*(AS234=$AS$7:$AS$511)*(AT234=$AT$7:$AT$511)*(ROW($AD$7:$AD$511)&lt;&gt;ROW(AD234))*((R234=0)*($R$7:$R$511&gt;0)+(R234&gt;0)*($R$7:$R$511=0)))&gt;0,"SALONES UNIDOS",IF(SUMPRODUCT((AD234=$AD$7:$AD$511)*(AH234=$AH$7:$AH$511)*((AS234&lt;$AT$7:$AT$511)*(AT234&gt;$AS$7:$AS$511))*(ROW($AD$7:$AD$511)&lt;&gt;ROW(AD234)))&gt;0,"Cruzado","Sin cruce")))</f>
        <v/>
      </c>
      <c r="AW234" s="104" t="str">
        <f t="shared" si="83"/>
        <v>EN9FILIALF</v>
      </c>
      <c r="AX234" s="104" t="str" cm="1">
        <f t="array" ref="AX234">IF(AW234="","",IF(SUMPRODUCT((AW234=$AW$7:$AW$2042)*(AH234=$AH$7:$AH$2042)*(AN234=$AN$7:$AN$2042)*(AO234=$AO$7:$AO$2042)*(ROW($AW$7:$AW$2042)&lt;&gt;ROW(AW234))*((R234=0)*($R$7:$R$2042&gt;0)+(R234&gt;0)*($R$7:$R$2042=0)))&gt;0,"SALONES UNIDOS",IF(SUMPRODUCT((AW234=$AW$7:$AW$2042)*(AH234=$AH$7:$AH$2042)*((AN234&lt;$AO$7:$AO$2042)*(AO234&gt;$AN$7:$AN$2042))*(ROW($AW$7:$AW$2042)&lt;&gt;ROW(AW234)))&gt;0,"Cruzado","Sin cruce")))</f>
        <v>Sin cruce</v>
      </c>
    </row>
    <row r="235" spans="2:50" s="6" customFormat="1" ht="19.8" hidden="1" customHeight="1" x14ac:dyDescent="0.25">
      <c r="B235" s="494" t="s">
        <v>314</v>
      </c>
      <c r="C235" s="364" t="s">
        <v>284</v>
      </c>
      <c r="D235" s="364">
        <v>202011</v>
      </c>
      <c r="E235" s="373" t="s">
        <v>276</v>
      </c>
      <c r="F235" s="370" t="s">
        <v>291</v>
      </c>
      <c r="G235" s="373" t="s">
        <v>285</v>
      </c>
      <c r="H235" s="373">
        <v>10</v>
      </c>
      <c r="I235" s="373" t="s">
        <v>278</v>
      </c>
      <c r="J235" s="373" t="s">
        <v>278</v>
      </c>
      <c r="K235" s="194" t="s">
        <v>656</v>
      </c>
      <c r="L235" s="364" t="s">
        <v>657</v>
      </c>
      <c r="M235" s="364" t="s">
        <v>349</v>
      </c>
      <c r="N235" s="364" t="s">
        <v>318</v>
      </c>
      <c r="O235" s="373" t="s">
        <v>315</v>
      </c>
      <c r="P235" s="364">
        <v>0</v>
      </c>
      <c r="Q235" s="364">
        <v>30</v>
      </c>
      <c r="R235" s="369">
        <v>30</v>
      </c>
      <c r="S235" s="364">
        <v>15</v>
      </c>
      <c r="T235" s="8"/>
      <c r="U235" s="374">
        <v>80</v>
      </c>
      <c r="V235" s="370"/>
      <c r="W235" s="373"/>
      <c r="X235" s="364" t="s">
        <v>315</v>
      </c>
      <c r="Y235" s="364"/>
      <c r="Z235" s="364"/>
      <c r="AA235" s="364"/>
      <c r="AB235" s="370"/>
      <c r="AC235" s="364"/>
      <c r="AD235" s="369"/>
      <c r="AE235" s="370"/>
      <c r="AF235" s="370"/>
      <c r="AG235" s="364" t="s">
        <v>301</v>
      </c>
      <c r="AH235" s="364"/>
      <c r="AI235" s="364"/>
      <c r="AJ235" s="364"/>
      <c r="AK235" s="364"/>
      <c r="AL235" s="364"/>
      <c r="AM235" s="22">
        <f t="shared" si="82"/>
        <v>30</v>
      </c>
      <c r="AN235" s="104">
        <f t="shared" si="84"/>
        <v>0</v>
      </c>
      <c r="AO235" s="104">
        <f t="shared" si="85"/>
        <v>0</v>
      </c>
      <c r="AP235" s="22" t="str" cm="1">
        <f t="array" ref="AP235">IF(W235="","",IF(SUMPRODUCT((W235=$W$7:$W$2042)*(AH235=$AH$7:$AH$2042)*(AN235=$AN$7:$AN$2042)*(AO235=$AO$7:$AO$2042)*(ROW($W$7:$W$2042)&lt;&gt;ROW(W235))*((R235=0)*($R$7:$R$2042&gt;0)+(R235&gt;0)*($R$7:$R$2042=0)))&gt;0,"SALONES UNIDOS",IF(SUMPRODUCT((W235=$W$7:$W$2042)*(AH235=$AH$7:$AH$2042)*((AN235&lt;$AO$7:$AO$2042)*(AO235&gt;$AN$7:$AN$2042))*(ROW($W$7:$W$2042)&lt;&gt;ROW(W235)))&gt;0,"Cruzado","Sin cruce")))</f>
        <v/>
      </c>
      <c r="AQ235" s="104"/>
      <c r="AR235" s="104"/>
      <c r="AS235" s="22"/>
      <c r="AT235" s="22"/>
      <c r="AU235" s="358" t="str" cm="1">
        <f t="array" ref="AU235">IF(AB235="","",IF(SUMPRODUCT((AB235=$AB$7:$AB$511)*(AH235=$AH$7:$AH$511)*(AQ235=$AQ$7:$AQ$511)*(AR235=$AR$7:$AR$511)*(ROW($AB$7:$AB$511)&lt;&gt;ROW(AB235))*((R235=0)*($R$7:$R$511&gt;0)+(R235&gt;0)*($R$7:$R$511=0)))&gt;0,"SALONES UNIDOS",IF(SUMPRODUCT((AB235=$AB$7:$AB$511)*(AH235=$AH$7:$AH$511)*((AQ235&lt;$AR$7:$AR$511)*(AR235&gt;$AQ$7:$AQ$511))*(ROW($AB$7:$AB$511)&lt;&gt;ROW(AB235)))&gt;0,"Cruzado","Sin cruce")))</f>
        <v/>
      </c>
      <c r="AV235" s="358" t="str" cm="1">
        <f t="array" ref="AV235">IF(AD235="","",IF(SUMPRODUCT((AD235=$AD$7:$AD$511)*(AH235=$AH$7:$AH$511)*(AS235=$AS$7:$AS$511)*(AT235=$AT$7:$AT$511)*(ROW($AD$7:$AD$511)&lt;&gt;ROW(AD235))*((R235=0)*($R$7:$R$511&gt;0)+(R235&gt;0)*($R$7:$R$511=0)))&gt;0,"SALONES UNIDOS",IF(SUMPRODUCT((AD235=$AD$7:$AD$511)*(AH235=$AH$7:$AH$511)*((AS235&lt;$AT$7:$AT$511)*(AT235&gt;$AS$7:$AS$511))*(ROW($AD$7:$AD$511)&lt;&gt;ROW(AD235)))&gt;0,"Cruzado","Sin cruce")))</f>
        <v/>
      </c>
      <c r="AW235" s="104" t="str">
        <f t="shared" si="83"/>
        <v>EN10FILIALA</v>
      </c>
      <c r="AX235" s="104" t="str" cm="1">
        <f t="array" ref="AX235">IF(AW235="","",IF(SUMPRODUCT((AW235=$AW$7:$AW$2042)*(AH235=$AH$7:$AH$2042)*(AN235=$AN$7:$AN$2042)*(AO235=$AO$7:$AO$2042)*(ROW($AW$7:$AW$2042)&lt;&gt;ROW(AW235))*((R235=0)*($R$7:$R$2042&gt;0)+(R235&gt;0)*($R$7:$R$2042=0)))&gt;0,"SALONES UNIDOS",IF(SUMPRODUCT((AW235=$AW$7:$AW$2042)*(AH235=$AH$7:$AH$2042)*((AN235&lt;$AO$7:$AO$2042)*(AO235&gt;$AN$7:$AN$2042))*(ROW($AW$7:$AW$2042)&lt;&gt;ROW(AW235)))&gt;0,"Cruzado","Sin cruce")))</f>
        <v>Sin cruce</v>
      </c>
    </row>
    <row r="236" spans="2:50" s="6" customFormat="1" ht="19.8" hidden="1" customHeight="1" x14ac:dyDescent="0.25">
      <c r="B236" s="494" t="s">
        <v>314</v>
      </c>
      <c r="C236" s="364" t="s">
        <v>284</v>
      </c>
      <c r="D236" s="364">
        <v>202011</v>
      </c>
      <c r="E236" s="373" t="s">
        <v>276</v>
      </c>
      <c r="F236" s="370" t="s">
        <v>291</v>
      </c>
      <c r="G236" s="373" t="s">
        <v>285</v>
      </c>
      <c r="H236" s="373">
        <v>10</v>
      </c>
      <c r="I236" s="373" t="s">
        <v>278</v>
      </c>
      <c r="J236" s="373" t="s">
        <v>278</v>
      </c>
      <c r="K236" s="194" t="s">
        <v>658</v>
      </c>
      <c r="L236" s="364" t="s">
        <v>659</v>
      </c>
      <c r="M236" s="364" t="s">
        <v>324</v>
      </c>
      <c r="N236" s="364" t="s">
        <v>318</v>
      </c>
      <c r="O236" s="373" t="s">
        <v>321</v>
      </c>
      <c r="P236" s="364">
        <v>4</v>
      </c>
      <c r="Q236" s="364">
        <v>4</v>
      </c>
      <c r="R236" s="369">
        <v>8</v>
      </c>
      <c r="S236" s="364">
        <v>6</v>
      </c>
      <c r="T236" s="8"/>
      <c r="U236" s="374">
        <v>20</v>
      </c>
      <c r="V236" s="370">
        <v>21819720</v>
      </c>
      <c r="W236" s="373" t="s">
        <v>217</v>
      </c>
      <c r="X236" s="364" t="s">
        <v>321</v>
      </c>
      <c r="Y236" s="364"/>
      <c r="Z236" s="364"/>
      <c r="AA236" s="364"/>
      <c r="AB236" s="370"/>
      <c r="AC236" s="364"/>
      <c r="AD236" s="369"/>
      <c r="AE236" s="370"/>
      <c r="AF236" s="370"/>
      <c r="AG236" s="364" t="s">
        <v>319</v>
      </c>
      <c r="AH236" s="364">
        <v>2</v>
      </c>
      <c r="AI236" s="364">
        <v>8</v>
      </c>
      <c r="AJ236" s="364">
        <v>30</v>
      </c>
      <c r="AK236" s="364">
        <v>15</v>
      </c>
      <c r="AL236" s="364">
        <v>10</v>
      </c>
      <c r="AM236" s="22">
        <f t="shared" si="82"/>
        <v>8</v>
      </c>
      <c r="AN236" s="104">
        <f t="shared" si="84"/>
        <v>0.35416666666666663</v>
      </c>
      <c r="AO236" s="104">
        <f t="shared" si="85"/>
        <v>0.63194444444444442</v>
      </c>
      <c r="AP236" s="22" t="str" cm="1">
        <f t="array" ref="AP236">IF(W236="","",IF(SUMPRODUCT((W236=$W$7:$W$2042)*(AH236=$AH$7:$AH$2042)*(AN236=$AN$7:$AN$2042)*(AO236=$AO$7:$AO$2042)*(ROW($W$7:$W$2042)&lt;&gt;ROW(W236))*((R236=0)*($R$7:$R$2042&gt;0)+(R236&gt;0)*($R$7:$R$2042=0)))&gt;0,"SALONES UNIDOS",IF(SUMPRODUCT((W236=$W$7:$W$2042)*(AH236=$AH$7:$AH$2042)*((AN236&lt;$AO$7:$AO$2042)*(AO236&gt;$AN$7:$AN$2042))*(ROW($W$7:$W$2042)&lt;&gt;ROW(W236)))&gt;0,"Cruzado","Sin cruce")))</f>
        <v>Sin cruce</v>
      </c>
      <c r="AQ236" s="104"/>
      <c r="AR236" s="104"/>
      <c r="AS236" s="22"/>
      <c r="AT236" s="22"/>
      <c r="AU236" s="358" t="str" cm="1">
        <f t="array" ref="AU236">IF(AB236="","",IF(SUMPRODUCT((AB236=$AB$7:$AB$511)*(AH236=$AH$7:$AH$511)*(AQ236=$AQ$7:$AQ$511)*(AR236=$AR$7:$AR$511)*(ROW($AB$7:$AB$511)&lt;&gt;ROW(AB236))*((R236=0)*($R$7:$R$511&gt;0)+(R236&gt;0)*($R$7:$R$511=0)))&gt;0,"SALONES UNIDOS",IF(SUMPRODUCT((AB236=$AB$7:$AB$511)*(AH236=$AH$7:$AH$511)*((AQ236&lt;$AR$7:$AR$511)*(AR236&gt;$AQ$7:$AQ$511))*(ROW($AB$7:$AB$511)&lt;&gt;ROW(AB236)))&gt;0,"Cruzado","Sin cruce")))</f>
        <v/>
      </c>
      <c r="AV236" s="358" t="str" cm="1">
        <f t="array" ref="AV236">IF(AD236="","",IF(SUMPRODUCT((AD236=$AD$7:$AD$511)*(AH236=$AH$7:$AH$511)*(AS236=$AS$7:$AS$511)*(AT236=$AT$7:$AT$511)*(ROW($AD$7:$AD$511)&lt;&gt;ROW(AD236))*((R236=0)*($R$7:$R$511&gt;0)+(R236&gt;0)*($R$7:$R$511=0)))&gt;0,"SALONES UNIDOS",IF(SUMPRODUCT((AD236=$AD$7:$AD$511)*(AH236=$AH$7:$AH$511)*((AS236&lt;$AT$7:$AT$511)*(AT236&gt;$AS$7:$AS$511))*(ROW($AD$7:$AD$511)&lt;&gt;ROW(AD236)))&gt;0,"Cruzado","Sin cruce")))</f>
        <v/>
      </c>
      <c r="AW236" s="104" t="str">
        <f t="shared" si="83"/>
        <v>EN10FILIALA</v>
      </c>
      <c r="AX236" s="104" t="str" cm="1">
        <f t="array" ref="AX236">IF(AW236="","",IF(SUMPRODUCT((AW236=$AW$7:$AW$2042)*(AH236=$AH$7:$AH$2042)*(AN236=$AN$7:$AN$2042)*(AO236=$AO$7:$AO$2042)*(ROW($AW$7:$AW$2042)&lt;&gt;ROW(AW236))*((R236=0)*($R$7:$R$2042&gt;0)+(R236&gt;0)*($R$7:$R$2042=0)))&gt;0,"SALONES UNIDOS",IF(SUMPRODUCT((AW236=$AW$7:$AW$2042)*(AH236=$AH$7:$AH$2042)*((AN236&lt;$AO$7:$AO$2042)*(AO236&gt;$AN$7:$AN$2042))*(ROW($AW$7:$AW$2042)&lt;&gt;ROW(AW236)))&gt;0,"Cruzado","Sin cruce")))</f>
        <v>Sin cruce</v>
      </c>
    </row>
    <row r="237" spans="2:50" s="6" customFormat="1" ht="19.8" hidden="1" customHeight="1" x14ac:dyDescent="0.25">
      <c r="B237" s="494" t="s">
        <v>314</v>
      </c>
      <c r="C237" s="364" t="s">
        <v>284</v>
      </c>
      <c r="D237" s="364">
        <v>202011</v>
      </c>
      <c r="E237" s="373" t="s">
        <v>276</v>
      </c>
      <c r="F237" s="370" t="s">
        <v>291</v>
      </c>
      <c r="G237" s="373" t="s">
        <v>285</v>
      </c>
      <c r="H237" s="373">
        <v>10</v>
      </c>
      <c r="I237" s="373" t="s">
        <v>281</v>
      </c>
      <c r="J237" s="373" t="s">
        <v>281</v>
      </c>
      <c r="K237" s="194" t="s">
        <v>658</v>
      </c>
      <c r="L237" s="364" t="s">
        <v>659</v>
      </c>
      <c r="M237" s="364" t="s">
        <v>324</v>
      </c>
      <c r="N237" s="364" t="s">
        <v>318</v>
      </c>
      <c r="O237" s="373" t="s">
        <v>321</v>
      </c>
      <c r="P237" s="364">
        <v>4</v>
      </c>
      <c r="Q237" s="364">
        <v>4</v>
      </c>
      <c r="R237" s="369">
        <v>8</v>
      </c>
      <c r="S237" s="364">
        <v>6</v>
      </c>
      <c r="T237" s="8"/>
      <c r="U237" s="374">
        <v>20</v>
      </c>
      <c r="V237" s="370">
        <v>41282651</v>
      </c>
      <c r="W237" s="373" t="s">
        <v>264</v>
      </c>
      <c r="X237" s="364" t="s">
        <v>321</v>
      </c>
      <c r="Y237" s="364"/>
      <c r="Z237" s="364"/>
      <c r="AA237" s="364"/>
      <c r="AB237" s="370"/>
      <c r="AC237" s="364"/>
      <c r="AD237" s="369"/>
      <c r="AE237" s="370"/>
      <c r="AF237" s="370"/>
      <c r="AG237" s="364" t="s">
        <v>319</v>
      </c>
      <c r="AH237" s="364">
        <v>2</v>
      </c>
      <c r="AI237" s="364">
        <v>8</v>
      </c>
      <c r="AJ237" s="364">
        <v>30</v>
      </c>
      <c r="AK237" s="364">
        <v>15</v>
      </c>
      <c r="AL237" s="364">
        <v>10</v>
      </c>
      <c r="AM237" s="22">
        <f t="shared" si="82"/>
        <v>8</v>
      </c>
      <c r="AN237" s="104">
        <f t="shared" si="84"/>
        <v>0.35416666666666663</v>
      </c>
      <c r="AO237" s="104">
        <f t="shared" si="85"/>
        <v>0.63194444444444442</v>
      </c>
      <c r="AP237" s="22" t="str" cm="1">
        <f t="array" ref="AP237">IF(W237="","",IF(SUMPRODUCT((W237=$W$7:$W$2042)*(AH237=$AH$7:$AH$2042)*(AN237=$AN$7:$AN$2042)*(AO237=$AO$7:$AO$2042)*(ROW($W$7:$W$2042)&lt;&gt;ROW(W237))*((R237=0)*($R$7:$R$2042&gt;0)+(R237&gt;0)*($R$7:$R$2042=0)))&gt;0,"SALONES UNIDOS",IF(SUMPRODUCT((W237=$W$7:$W$2042)*(AH237=$AH$7:$AH$2042)*((AN237&lt;$AO$7:$AO$2042)*(AO237&gt;$AN$7:$AN$2042))*(ROW($W$7:$W$2042)&lt;&gt;ROW(W237)))&gt;0,"Cruzado","Sin cruce")))</f>
        <v>Sin cruce</v>
      </c>
      <c r="AQ237" s="104"/>
      <c r="AR237" s="104"/>
      <c r="AS237" s="22"/>
      <c r="AT237" s="22"/>
      <c r="AU237" s="358" t="str" cm="1">
        <f t="array" ref="AU237">IF(AB237="","",IF(SUMPRODUCT((AB237=$AB$7:$AB$511)*(AH237=$AH$7:$AH$511)*(AQ237=$AQ$7:$AQ$511)*(AR237=$AR$7:$AR$511)*(ROW($AB$7:$AB$511)&lt;&gt;ROW(AB237))*((R237=0)*($R$7:$R$511&gt;0)+(R237&gt;0)*($R$7:$R$511=0)))&gt;0,"SALONES UNIDOS",IF(SUMPRODUCT((AB237=$AB$7:$AB$511)*(AH237=$AH$7:$AH$511)*((AQ237&lt;$AR$7:$AR$511)*(AR237&gt;$AQ$7:$AQ$511))*(ROW($AB$7:$AB$511)&lt;&gt;ROW(AB237)))&gt;0,"Cruzado","Sin cruce")))</f>
        <v/>
      </c>
      <c r="AV237" s="358" t="str" cm="1">
        <f t="array" ref="AV237">IF(AD237="","",IF(SUMPRODUCT((AD237=$AD$7:$AD$511)*(AH237=$AH$7:$AH$511)*(AS237=$AS$7:$AS$511)*(AT237=$AT$7:$AT$511)*(ROW($AD$7:$AD$511)&lt;&gt;ROW(AD237))*((R237=0)*($R$7:$R$511&gt;0)+(R237&gt;0)*($R$7:$R$511=0)))&gt;0,"SALONES UNIDOS",IF(SUMPRODUCT((AD237=$AD$7:$AD$511)*(AH237=$AH$7:$AH$511)*((AS237&lt;$AT$7:$AT$511)*(AT237&gt;$AS$7:$AS$511))*(ROW($AD$7:$AD$511)&lt;&gt;ROW(AD237)))&gt;0,"Cruzado","Sin cruce")))</f>
        <v/>
      </c>
      <c r="AW237" s="104" t="str">
        <f t="shared" si="83"/>
        <v>EN10FILIALB</v>
      </c>
      <c r="AX237" s="104" t="str" cm="1">
        <f t="array" ref="AX237">IF(AW237="","",IF(SUMPRODUCT((AW237=$AW$7:$AW$2042)*(AH237=$AH$7:$AH$2042)*(AN237=$AN$7:$AN$2042)*(AO237=$AO$7:$AO$2042)*(ROW($AW$7:$AW$2042)&lt;&gt;ROW(AW237))*((R237=0)*($R$7:$R$2042&gt;0)+(R237&gt;0)*($R$7:$R$2042=0)))&gt;0,"SALONES UNIDOS",IF(SUMPRODUCT((AW237=$AW$7:$AW$2042)*(AH237=$AH$7:$AH$2042)*((AN237&lt;$AO$7:$AO$2042)*(AO237&gt;$AN$7:$AN$2042))*(ROW($AW$7:$AW$2042)&lt;&gt;ROW(AW237)))&gt;0,"Cruzado","Sin cruce")))</f>
        <v>Sin cruce</v>
      </c>
    </row>
    <row r="238" spans="2:50" s="6" customFormat="1" ht="19.8" hidden="1" customHeight="1" x14ac:dyDescent="0.25">
      <c r="B238" s="494" t="s">
        <v>314</v>
      </c>
      <c r="C238" s="364" t="s">
        <v>284</v>
      </c>
      <c r="D238" s="364">
        <v>202011</v>
      </c>
      <c r="E238" s="373" t="s">
        <v>276</v>
      </c>
      <c r="F238" s="370" t="s">
        <v>291</v>
      </c>
      <c r="G238" s="373" t="s">
        <v>285</v>
      </c>
      <c r="H238" s="373">
        <v>10</v>
      </c>
      <c r="I238" s="373" t="s">
        <v>283</v>
      </c>
      <c r="J238" s="373" t="s">
        <v>283</v>
      </c>
      <c r="K238" s="194" t="s">
        <v>658</v>
      </c>
      <c r="L238" s="364" t="s">
        <v>659</v>
      </c>
      <c r="M238" s="364" t="s">
        <v>324</v>
      </c>
      <c r="N238" s="364" t="s">
        <v>318</v>
      </c>
      <c r="O238" s="373" t="s">
        <v>321</v>
      </c>
      <c r="P238" s="364">
        <v>4</v>
      </c>
      <c r="Q238" s="364">
        <v>4</v>
      </c>
      <c r="R238" s="369">
        <v>8</v>
      </c>
      <c r="S238" s="364">
        <v>6</v>
      </c>
      <c r="T238" s="8"/>
      <c r="U238" s="374">
        <v>20</v>
      </c>
      <c r="V238" s="370">
        <v>41898208</v>
      </c>
      <c r="W238" s="373" t="s">
        <v>517</v>
      </c>
      <c r="X238" s="364" t="s">
        <v>321</v>
      </c>
      <c r="Y238" s="364"/>
      <c r="Z238" s="364"/>
      <c r="AA238" s="364"/>
      <c r="AB238" s="370"/>
      <c r="AC238" s="364"/>
      <c r="AD238" s="369"/>
      <c r="AE238" s="370"/>
      <c r="AF238" s="370"/>
      <c r="AG238" s="364" t="s">
        <v>319</v>
      </c>
      <c r="AH238" s="364">
        <v>4</v>
      </c>
      <c r="AI238" s="364">
        <v>7</v>
      </c>
      <c r="AJ238" s="364">
        <v>40</v>
      </c>
      <c r="AK238" s="364">
        <v>14</v>
      </c>
      <c r="AL238" s="364">
        <v>20</v>
      </c>
      <c r="AM238" s="22">
        <f t="shared" si="82"/>
        <v>8</v>
      </c>
      <c r="AN238" s="104">
        <f t="shared" si="84"/>
        <v>0.31944444444444448</v>
      </c>
      <c r="AO238" s="104">
        <f t="shared" si="85"/>
        <v>0.59722222222222221</v>
      </c>
      <c r="AP238" s="22" t="str" cm="1">
        <f t="array" ref="AP238">IF(W238="","",IF(SUMPRODUCT((W238=$W$7:$W$2042)*(AH238=$AH$7:$AH$2042)*(AN238=$AN$7:$AN$2042)*(AO238=$AO$7:$AO$2042)*(ROW($W$7:$W$2042)&lt;&gt;ROW(W238))*((R238=0)*($R$7:$R$2042&gt;0)+(R238&gt;0)*($R$7:$R$2042=0)))&gt;0,"SALONES UNIDOS",IF(SUMPRODUCT((W238=$W$7:$W$2042)*(AH238=$AH$7:$AH$2042)*((AN238&lt;$AO$7:$AO$2042)*(AO238&gt;$AN$7:$AN$2042))*(ROW($W$7:$W$2042)&lt;&gt;ROW(W238)))&gt;0,"Cruzado","Sin cruce")))</f>
        <v>Sin cruce</v>
      </c>
      <c r="AQ238" s="104"/>
      <c r="AR238" s="104"/>
      <c r="AS238" s="22"/>
      <c r="AT238" s="22"/>
      <c r="AU238" s="358" t="str" cm="1">
        <f t="array" ref="AU238">IF(AB238="","",IF(SUMPRODUCT((AB238=$AB$7:$AB$511)*(AH238=$AH$7:$AH$511)*(AQ238=$AQ$7:$AQ$511)*(AR238=$AR$7:$AR$511)*(ROW($AB$7:$AB$511)&lt;&gt;ROW(AB238))*((R238=0)*($R$7:$R$511&gt;0)+(R238&gt;0)*($R$7:$R$511=0)))&gt;0,"SALONES UNIDOS",IF(SUMPRODUCT((AB238=$AB$7:$AB$511)*(AH238=$AH$7:$AH$511)*((AQ238&lt;$AR$7:$AR$511)*(AR238&gt;$AQ$7:$AQ$511))*(ROW($AB$7:$AB$511)&lt;&gt;ROW(AB238)))&gt;0,"Cruzado","Sin cruce")))</f>
        <v/>
      </c>
      <c r="AV238" s="358" t="str" cm="1">
        <f t="array" ref="AV238">IF(AD238="","",IF(SUMPRODUCT((AD238=$AD$7:$AD$511)*(AH238=$AH$7:$AH$511)*(AS238=$AS$7:$AS$511)*(AT238=$AT$7:$AT$511)*(ROW($AD$7:$AD$511)&lt;&gt;ROW(AD238))*((R238=0)*($R$7:$R$511&gt;0)+(R238&gt;0)*($R$7:$R$511=0)))&gt;0,"SALONES UNIDOS",IF(SUMPRODUCT((AD238=$AD$7:$AD$511)*(AH238=$AH$7:$AH$511)*((AS238&lt;$AT$7:$AT$511)*(AT238&gt;$AS$7:$AS$511))*(ROW($AD$7:$AD$511)&lt;&gt;ROW(AD238)))&gt;0,"Cruzado","Sin cruce")))</f>
        <v/>
      </c>
      <c r="AW238" s="104" t="str">
        <f t="shared" si="83"/>
        <v>EN10FILIALC</v>
      </c>
      <c r="AX238" s="104" t="str" cm="1">
        <f t="array" ref="AX238">IF(AW238="","",IF(SUMPRODUCT((AW238=$AW$7:$AW$2042)*(AH238=$AH$7:$AH$2042)*(AN238=$AN$7:$AN$2042)*(AO238=$AO$7:$AO$2042)*(ROW($AW$7:$AW$2042)&lt;&gt;ROW(AW238))*((R238=0)*($R$7:$R$2042&gt;0)+(R238&gt;0)*($R$7:$R$2042=0)))&gt;0,"SALONES UNIDOS",IF(SUMPRODUCT((AW238=$AW$7:$AW$2042)*(AH238=$AH$7:$AH$2042)*((AN238&lt;$AO$7:$AO$2042)*(AO238&gt;$AN$7:$AN$2042))*(ROW($AW$7:$AW$2042)&lt;&gt;ROW(AW238)))&gt;0,"Cruzado","Sin cruce")))</f>
        <v>Sin cruce</v>
      </c>
    </row>
    <row r="239" spans="2:50" s="6" customFormat="1" ht="19.8" hidden="1" customHeight="1" x14ac:dyDescent="0.25">
      <c r="B239" s="494" t="s">
        <v>314</v>
      </c>
      <c r="C239" s="364" t="s">
        <v>284</v>
      </c>
      <c r="D239" s="364">
        <v>202011</v>
      </c>
      <c r="E239" s="373" t="s">
        <v>276</v>
      </c>
      <c r="F239" s="370" t="s">
        <v>291</v>
      </c>
      <c r="G239" s="373" t="s">
        <v>285</v>
      </c>
      <c r="H239" s="373">
        <v>10</v>
      </c>
      <c r="I239" s="373" t="s">
        <v>286</v>
      </c>
      <c r="J239" s="373" t="s">
        <v>286</v>
      </c>
      <c r="K239" s="194" t="s">
        <v>658</v>
      </c>
      <c r="L239" s="364" t="s">
        <v>659</v>
      </c>
      <c r="M239" s="364" t="s">
        <v>324</v>
      </c>
      <c r="N239" s="364" t="s">
        <v>318</v>
      </c>
      <c r="O239" s="373" t="s">
        <v>321</v>
      </c>
      <c r="P239" s="364">
        <v>4</v>
      </c>
      <c r="Q239" s="364">
        <v>4</v>
      </c>
      <c r="R239" s="369">
        <v>8</v>
      </c>
      <c r="S239" s="364">
        <v>6</v>
      </c>
      <c r="T239" s="8"/>
      <c r="U239" s="374">
        <v>20</v>
      </c>
      <c r="V239" s="370">
        <v>70306751</v>
      </c>
      <c r="W239" s="373" t="s">
        <v>110</v>
      </c>
      <c r="X239" s="364" t="s">
        <v>321</v>
      </c>
      <c r="Y239" s="364"/>
      <c r="Z239" s="364"/>
      <c r="AA239" s="364"/>
      <c r="AB239" s="370"/>
      <c r="AC239" s="364"/>
      <c r="AD239" s="369"/>
      <c r="AE239" s="370"/>
      <c r="AF239" s="370"/>
      <c r="AG239" s="364" t="s">
        <v>319</v>
      </c>
      <c r="AH239" s="364">
        <v>2</v>
      </c>
      <c r="AI239" s="364">
        <v>16</v>
      </c>
      <c r="AJ239" s="364">
        <v>50</v>
      </c>
      <c r="AK239" s="364">
        <v>23</v>
      </c>
      <c r="AL239" s="364">
        <v>30</v>
      </c>
      <c r="AM239" s="22">
        <f t="shared" si="82"/>
        <v>8</v>
      </c>
      <c r="AN239" s="104">
        <f t="shared" si="84"/>
        <v>0.70138888888888884</v>
      </c>
      <c r="AO239" s="104">
        <f t="shared" si="85"/>
        <v>0.97916666666666674</v>
      </c>
      <c r="AP239" s="22" t="str" cm="1">
        <f t="array" ref="AP239">IF(W239="","",IF(SUMPRODUCT((W239=$W$7:$W$2042)*(AH239=$AH$7:$AH$2042)*(AN239=$AN$7:$AN$2042)*(AO239=$AO$7:$AO$2042)*(ROW($W$7:$W$2042)&lt;&gt;ROW(W239))*((R239=0)*($R$7:$R$2042&gt;0)+(R239&gt;0)*($R$7:$R$2042=0)))&gt;0,"SALONES UNIDOS",IF(SUMPRODUCT((W239=$W$7:$W$2042)*(AH239=$AH$7:$AH$2042)*((AN239&lt;$AO$7:$AO$2042)*(AO239&gt;$AN$7:$AN$2042))*(ROW($W$7:$W$2042)&lt;&gt;ROW(W239)))&gt;0,"Cruzado","Sin cruce")))</f>
        <v>Sin cruce</v>
      </c>
      <c r="AQ239" s="104"/>
      <c r="AR239" s="104"/>
      <c r="AS239" s="22"/>
      <c r="AT239" s="22"/>
      <c r="AU239" s="358" t="str" cm="1">
        <f t="array" ref="AU239">IF(AB239="","",IF(SUMPRODUCT((AB239=$AB$7:$AB$511)*(AH239=$AH$7:$AH$511)*(AQ239=$AQ$7:$AQ$511)*(AR239=$AR$7:$AR$511)*(ROW($AB$7:$AB$511)&lt;&gt;ROW(AB239))*((R239=0)*($R$7:$R$511&gt;0)+(R239&gt;0)*($R$7:$R$511=0)))&gt;0,"SALONES UNIDOS",IF(SUMPRODUCT((AB239=$AB$7:$AB$511)*(AH239=$AH$7:$AH$511)*((AQ239&lt;$AR$7:$AR$511)*(AR239&gt;$AQ$7:$AQ$511))*(ROW($AB$7:$AB$511)&lt;&gt;ROW(AB239)))&gt;0,"Cruzado","Sin cruce")))</f>
        <v/>
      </c>
      <c r="AV239" s="358" t="str" cm="1">
        <f t="array" ref="AV239">IF(AD239="","",IF(SUMPRODUCT((AD239=$AD$7:$AD$511)*(AH239=$AH$7:$AH$511)*(AS239=$AS$7:$AS$511)*(AT239=$AT$7:$AT$511)*(ROW($AD$7:$AD$511)&lt;&gt;ROW(AD239))*((R239=0)*($R$7:$R$511&gt;0)+(R239&gt;0)*($R$7:$R$511=0)))&gt;0,"SALONES UNIDOS",IF(SUMPRODUCT((AD239=$AD$7:$AD$511)*(AH239=$AH$7:$AH$511)*((AS239&lt;$AT$7:$AT$511)*(AT239&gt;$AS$7:$AS$511))*(ROW($AD$7:$AD$511)&lt;&gt;ROW(AD239)))&gt;0,"Cruzado","Sin cruce")))</f>
        <v/>
      </c>
      <c r="AW239" s="104" t="str">
        <f t="shared" si="83"/>
        <v>EN10FILIALD</v>
      </c>
      <c r="AX239" s="104" t="str" cm="1">
        <f t="array" ref="AX239">IF(AW239="","",IF(SUMPRODUCT((AW239=$AW$7:$AW$2042)*(AH239=$AH$7:$AH$2042)*(AN239=$AN$7:$AN$2042)*(AO239=$AO$7:$AO$2042)*(ROW($AW$7:$AW$2042)&lt;&gt;ROW(AW239))*((R239=0)*($R$7:$R$2042&gt;0)+(R239&gt;0)*($R$7:$R$2042=0)))&gt;0,"SALONES UNIDOS",IF(SUMPRODUCT((AW239=$AW$7:$AW$2042)*(AH239=$AH$7:$AH$2042)*((AN239&lt;$AO$7:$AO$2042)*(AO239&gt;$AN$7:$AN$2042))*(ROW($AW$7:$AW$2042)&lt;&gt;ROW(AW239)))&gt;0,"Cruzado","Sin cruce")))</f>
        <v>Sin cruce</v>
      </c>
    </row>
    <row r="240" spans="2:50" s="6" customFormat="1" ht="19.8" hidden="1" customHeight="1" x14ac:dyDescent="0.25">
      <c r="B240" s="494" t="s">
        <v>314</v>
      </c>
      <c r="C240" s="369" t="s">
        <v>970</v>
      </c>
      <c r="D240" s="369">
        <v>20261</v>
      </c>
      <c r="E240" s="370" t="s">
        <v>276</v>
      </c>
      <c r="F240" s="370" t="s">
        <v>291</v>
      </c>
      <c r="G240" s="370" t="s">
        <v>295</v>
      </c>
      <c r="H240" s="370">
        <v>1</v>
      </c>
      <c r="I240" s="370" t="s">
        <v>278</v>
      </c>
      <c r="J240" s="370" t="s">
        <v>278</v>
      </c>
      <c r="K240" s="194" t="s">
        <v>660</v>
      </c>
      <c r="L240" s="369" t="s">
        <v>661</v>
      </c>
      <c r="M240" s="369" t="s">
        <v>362</v>
      </c>
      <c r="N240" s="369" t="s">
        <v>318</v>
      </c>
      <c r="O240" s="370" t="s">
        <v>315</v>
      </c>
      <c r="P240" s="369">
        <v>4</v>
      </c>
      <c r="Q240" s="369">
        <v>0</v>
      </c>
      <c r="R240" s="369">
        <v>4</v>
      </c>
      <c r="S240" s="369">
        <v>4</v>
      </c>
      <c r="T240" s="367"/>
      <c r="U240" s="371">
        <v>40</v>
      </c>
      <c r="V240" s="370">
        <v>21558261</v>
      </c>
      <c r="W240" s="370" t="s">
        <v>113</v>
      </c>
      <c r="X240" s="369" t="s">
        <v>555</v>
      </c>
      <c r="Y240" s="369"/>
      <c r="Z240" s="370"/>
      <c r="AA240" s="370"/>
      <c r="AB240" s="370" t="s">
        <v>662</v>
      </c>
      <c r="AC240" s="370"/>
      <c r="AD240" s="369"/>
      <c r="AE240" s="370"/>
      <c r="AF240" s="370"/>
      <c r="AG240" s="370" t="s">
        <v>559</v>
      </c>
      <c r="AH240" s="369">
        <v>5</v>
      </c>
      <c r="AI240" s="369">
        <v>8</v>
      </c>
      <c r="AJ240" s="369">
        <v>30</v>
      </c>
      <c r="AK240" s="369">
        <v>11</v>
      </c>
      <c r="AL240" s="369">
        <v>50</v>
      </c>
      <c r="AM240" s="22">
        <f t="shared" si="82"/>
        <v>4</v>
      </c>
      <c r="AN240" s="104">
        <f t="shared" si="84"/>
        <v>0.35416666666666663</v>
      </c>
      <c r="AO240" s="104">
        <f t="shared" si="85"/>
        <v>0.49305555555555552</v>
      </c>
      <c r="AP240" s="22" t="str" cm="1">
        <f t="array" ref="AP240">IF(W240="","",IF(SUMPRODUCT((W240=$W$7:$W$2042)*(AH240=$AH$7:$AH$2042)*(AN240=$AN$7:$AN$2042)*(AO240=$AO$7:$AO$2042)*(ROW($W$7:$W$2042)&lt;&gt;ROW(W240))*((R240=0)*($R$7:$R$2042&gt;0)+(R240&gt;0)*($R$7:$R$2042=0)))&gt;0,"SALONES UNIDOS",IF(SUMPRODUCT((W240=$W$7:$W$2042)*(AH240=$AH$7:$AH$2042)*((AN240&lt;$AO$7:$AO$2042)*(AO240&gt;$AN$7:$AN$2042))*(ROW($W$7:$W$2042)&lt;&gt;ROW(W240)))&gt;0,"Cruzado","Sin cruce")))</f>
        <v>Sin cruce</v>
      </c>
      <c r="AQ240" s="104">
        <f t="shared" ref="AQ240:AR257" si="86">AN240</f>
        <v>0.35416666666666663</v>
      </c>
      <c r="AR240" s="104">
        <f t="shared" si="86"/>
        <v>0.49305555555555552</v>
      </c>
      <c r="AS240" s="22"/>
      <c r="AT240" s="22"/>
      <c r="AU240" s="358" t="str" cm="1">
        <f t="array" ref="AU240">IF(AB240="","",IF(SUMPRODUCT((AB240=$AB$7:$AB$511)*(AH240=$AH$7:$AH$511)*(AQ240=$AQ$7:$AQ$511)*(AR240=$AR$7:$AR$511)*(ROW($AB$7:$AB$511)&lt;&gt;ROW(AB240))*((R240=0)*($R$7:$R$511&gt;0)+(R240&gt;0)*($R$7:$R$511=0)))&gt;0,"SALONES UNIDOS",IF(SUMPRODUCT((AB240=$AB$7:$AB$511)*(AH240=$AH$7:$AH$511)*((AQ240&lt;$AR$7:$AR$511)*(AR240&gt;$AQ$7:$AQ$511))*(ROW($AB$7:$AB$511)&lt;&gt;ROW(AB240)))&gt;0,"Cruzado","Sin cruce")))</f>
        <v>Sin cruce</v>
      </c>
      <c r="AV240" s="358" t="str" cm="1">
        <f t="array" ref="AV240">IF(AD240="","",IF(SUMPRODUCT((AD240=$AD$7:$AD$511)*(AH240=$AH$7:$AH$511)*(AS240=$AS$7:$AS$511)*(AT240=$AT$7:$AT$511)*(ROW($AD$7:$AD$511)&lt;&gt;ROW(AD240))*((R240=0)*($R$7:$R$511&gt;0)+(R240&gt;0)*($R$7:$R$511=0)))&gt;0,"SALONES UNIDOS",IF(SUMPRODUCT((AD240=$AD$7:$AD$511)*(AH240=$AH$7:$AH$511)*((AS240&lt;$AT$7:$AT$511)*(AT240&gt;$AS$7:$AS$511))*(ROW($AD$7:$AD$511)&lt;&gt;ROW(AD240)))&gt;0,"Cruzado","Sin cruce")))</f>
        <v/>
      </c>
      <c r="AW240" s="104" t="str">
        <f t="shared" si="83"/>
        <v>OB1FILIALA</v>
      </c>
      <c r="AX240" s="104" t="str" cm="1">
        <f t="array" ref="AX240">IF(AW240="","",IF(SUMPRODUCT((AW240=$AW$7:$AW$2042)*(AH240=$AH$7:$AH$2042)*(AN240=$AN$7:$AN$2042)*(AO240=$AO$7:$AO$2042)*(ROW($AW$7:$AW$2042)&lt;&gt;ROW(AW240))*((R240=0)*($R$7:$R$2042&gt;0)+(R240&gt;0)*($R$7:$R$2042=0)))&gt;0,"SALONES UNIDOS",IF(SUMPRODUCT((AW240=$AW$7:$AW$2042)*(AH240=$AH$7:$AH$2042)*((AN240&lt;$AO$7:$AO$2042)*(AO240&gt;$AN$7:$AN$2042))*(ROW($AW$7:$AW$2042)&lt;&gt;ROW(AW240)))&gt;0,"Cruzado","Sin cruce")))</f>
        <v>Sin cruce</v>
      </c>
    </row>
    <row r="241" spans="2:50" s="6" customFormat="1" ht="19.8" hidden="1" customHeight="1" x14ac:dyDescent="0.25">
      <c r="B241" s="494" t="s">
        <v>314</v>
      </c>
      <c r="C241" s="369" t="s">
        <v>970</v>
      </c>
      <c r="D241" s="369">
        <v>20261</v>
      </c>
      <c r="E241" s="370" t="s">
        <v>276</v>
      </c>
      <c r="F241" s="370" t="s">
        <v>291</v>
      </c>
      <c r="G241" s="370" t="s">
        <v>295</v>
      </c>
      <c r="H241" s="370">
        <v>1</v>
      </c>
      <c r="I241" s="370" t="s">
        <v>278</v>
      </c>
      <c r="J241" s="370" t="s">
        <v>278</v>
      </c>
      <c r="K241" s="194" t="s">
        <v>663</v>
      </c>
      <c r="L241" s="369" t="s">
        <v>562</v>
      </c>
      <c r="M241" s="369" t="s">
        <v>362</v>
      </c>
      <c r="N241" s="369" t="s">
        <v>318</v>
      </c>
      <c r="O241" s="370" t="s">
        <v>315</v>
      </c>
      <c r="P241" s="369">
        <v>4</v>
      </c>
      <c r="Q241" s="369">
        <v>0</v>
      </c>
      <c r="R241" s="369">
        <v>4</v>
      </c>
      <c r="S241" s="369">
        <v>4</v>
      </c>
      <c r="T241" s="367"/>
      <c r="U241" s="371">
        <v>40</v>
      </c>
      <c r="V241" s="370">
        <v>70768072</v>
      </c>
      <c r="W241" s="370" t="s">
        <v>208</v>
      </c>
      <c r="X241" s="369" t="s">
        <v>555</v>
      </c>
      <c r="Y241" s="369"/>
      <c r="Z241" s="370"/>
      <c r="AA241" s="370"/>
      <c r="AB241" s="370" t="s">
        <v>662</v>
      </c>
      <c r="AC241" s="370"/>
      <c r="AD241" s="369"/>
      <c r="AE241" s="370"/>
      <c r="AF241" s="370"/>
      <c r="AG241" s="370" t="s">
        <v>559</v>
      </c>
      <c r="AH241" s="369">
        <v>3</v>
      </c>
      <c r="AI241" s="369">
        <v>14</v>
      </c>
      <c r="AJ241" s="369">
        <v>20</v>
      </c>
      <c r="AK241" s="369">
        <v>17</v>
      </c>
      <c r="AL241" s="369">
        <v>40</v>
      </c>
      <c r="AM241" s="22">
        <f t="shared" si="82"/>
        <v>4</v>
      </c>
      <c r="AN241" s="104">
        <f t="shared" si="84"/>
        <v>0.59722222222222221</v>
      </c>
      <c r="AO241" s="104">
        <f t="shared" si="85"/>
        <v>0.73611111111111116</v>
      </c>
      <c r="AP241" s="22" t="str" cm="1">
        <f t="array" ref="AP241">IF(W241="","",IF(SUMPRODUCT((W241=$W$7:$W$2042)*(AH241=$AH$7:$AH$2042)*(AN241=$AN$7:$AN$2042)*(AO241=$AO$7:$AO$2042)*(ROW($W$7:$W$2042)&lt;&gt;ROW(W241))*((R241=0)*($R$7:$R$2042&gt;0)+(R241&gt;0)*($R$7:$R$2042=0)))&gt;0,"SALONES UNIDOS",IF(SUMPRODUCT((W241=$W$7:$W$2042)*(AH241=$AH$7:$AH$2042)*((AN241&lt;$AO$7:$AO$2042)*(AO241&gt;$AN$7:$AN$2042))*(ROW($W$7:$W$2042)&lt;&gt;ROW(W241)))&gt;0,"Cruzado","Sin cruce")))</f>
        <v>Sin cruce</v>
      </c>
      <c r="AQ241" s="104">
        <f t="shared" si="86"/>
        <v>0.59722222222222221</v>
      </c>
      <c r="AR241" s="104">
        <f t="shared" si="86"/>
        <v>0.73611111111111116</v>
      </c>
      <c r="AS241" s="22"/>
      <c r="AT241" s="22"/>
      <c r="AU241" s="358" t="str" cm="1">
        <f t="array" ref="AU241">IF(AB241="","",IF(SUMPRODUCT((AB241=$AB$7:$AB$511)*(AH241=$AH$7:$AH$511)*(AQ241=$AQ$7:$AQ$511)*(AR241=$AR$7:$AR$511)*(ROW($AB$7:$AB$511)&lt;&gt;ROW(AB241))*((R241=0)*($R$7:$R$511&gt;0)+(R241&gt;0)*($R$7:$R$511=0)))&gt;0,"SALONES UNIDOS",IF(SUMPRODUCT((AB241=$AB$7:$AB$511)*(AH241=$AH$7:$AH$511)*((AQ241&lt;$AR$7:$AR$511)*(AR241&gt;$AQ$7:$AQ$511))*(ROW($AB$7:$AB$511)&lt;&gt;ROW(AB241)))&gt;0,"Cruzado","Sin cruce")))</f>
        <v>Sin cruce</v>
      </c>
      <c r="AV241" s="358" t="str" cm="1">
        <f t="array" ref="AV241">IF(AD241="","",IF(SUMPRODUCT((AD241=$AD$7:$AD$511)*(AH241=$AH$7:$AH$511)*(AS241=$AS$7:$AS$511)*(AT241=$AT$7:$AT$511)*(ROW($AD$7:$AD$511)&lt;&gt;ROW(AD241))*((R241=0)*($R$7:$R$511&gt;0)+(R241&gt;0)*($R$7:$R$511=0)))&gt;0,"SALONES UNIDOS",IF(SUMPRODUCT((AD241=$AD$7:$AD$511)*(AH241=$AH$7:$AH$511)*((AS241&lt;$AT$7:$AT$511)*(AT241&gt;$AS$7:$AS$511))*(ROW($AD$7:$AD$511)&lt;&gt;ROW(AD241)))&gt;0,"Cruzado","Sin cruce")))</f>
        <v/>
      </c>
      <c r="AW241" s="104" t="str">
        <f t="shared" si="83"/>
        <v>OB1FILIALA</v>
      </c>
      <c r="AX241" s="104" t="str" cm="1">
        <f t="array" ref="AX241">IF(AW241="","",IF(SUMPRODUCT((AW241=$AW$7:$AW$2042)*(AH241=$AH$7:$AH$2042)*(AN241=$AN$7:$AN$2042)*(AO241=$AO$7:$AO$2042)*(ROW($AW$7:$AW$2042)&lt;&gt;ROW(AW241))*((R241=0)*($R$7:$R$2042&gt;0)+(R241&gt;0)*($R$7:$R$2042=0)))&gt;0,"SALONES UNIDOS",IF(SUMPRODUCT((AW241=$AW$7:$AW$2042)*(AH241=$AH$7:$AH$2042)*((AN241&lt;$AO$7:$AO$2042)*(AO241&gt;$AN$7:$AN$2042))*(ROW($AW$7:$AW$2042)&lt;&gt;ROW(AW241)))&gt;0,"Cruzado","Sin cruce")))</f>
        <v>Sin cruce</v>
      </c>
    </row>
    <row r="242" spans="2:50" s="6" customFormat="1" ht="19.8" hidden="1" customHeight="1" x14ac:dyDescent="0.25">
      <c r="B242" s="494" t="s">
        <v>314</v>
      </c>
      <c r="C242" s="369" t="s">
        <v>970</v>
      </c>
      <c r="D242" s="369">
        <v>20261</v>
      </c>
      <c r="E242" s="370" t="s">
        <v>276</v>
      </c>
      <c r="F242" s="370" t="s">
        <v>291</v>
      </c>
      <c r="G242" s="370" t="s">
        <v>295</v>
      </c>
      <c r="H242" s="370">
        <v>1</v>
      </c>
      <c r="I242" s="370" t="s">
        <v>278</v>
      </c>
      <c r="J242" s="370" t="s">
        <v>278</v>
      </c>
      <c r="K242" s="194" t="s">
        <v>664</v>
      </c>
      <c r="L242" s="369" t="s">
        <v>665</v>
      </c>
      <c r="M242" s="369" t="s">
        <v>324</v>
      </c>
      <c r="N242" s="369" t="s">
        <v>318</v>
      </c>
      <c r="O242" s="370" t="s">
        <v>315</v>
      </c>
      <c r="P242" s="369">
        <v>3</v>
      </c>
      <c r="Q242" s="369">
        <v>2</v>
      </c>
      <c r="R242" s="369">
        <v>5</v>
      </c>
      <c r="S242" s="369">
        <v>4</v>
      </c>
      <c r="T242" s="367"/>
      <c r="U242" s="371">
        <v>40</v>
      </c>
      <c r="V242" s="370">
        <v>42709906</v>
      </c>
      <c r="W242" s="370" t="s">
        <v>458</v>
      </c>
      <c r="X242" s="369" t="s">
        <v>555</v>
      </c>
      <c r="Y242" s="369"/>
      <c r="Z242" s="370"/>
      <c r="AA242" s="370"/>
      <c r="AB242" s="370" t="s">
        <v>662</v>
      </c>
      <c r="AC242" s="370"/>
      <c r="AD242" s="369"/>
      <c r="AE242" s="370"/>
      <c r="AF242" s="370"/>
      <c r="AG242" s="370" t="s">
        <v>319</v>
      </c>
      <c r="AH242" s="369">
        <v>1</v>
      </c>
      <c r="AI242" s="369">
        <v>7</v>
      </c>
      <c r="AJ242" s="369">
        <v>40</v>
      </c>
      <c r="AK242" s="369">
        <v>11</v>
      </c>
      <c r="AL242" s="369">
        <v>50</v>
      </c>
      <c r="AM242" s="22">
        <f t="shared" si="82"/>
        <v>5</v>
      </c>
      <c r="AN242" s="104">
        <f t="shared" si="84"/>
        <v>0.31944444444444448</v>
      </c>
      <c r="AO242" s="104">
        <f t="shared" si="85"/>
        <v>0.49305555555555552</v>
      </c>
      <c r="AP242" s="22" t="str" cm="1">
        <f t="array" ref="AP242">IF(W242="","",IF(SUMPRODUCT((W242=$W$7:$W$2042)*(AH242=$AH$7:$AH$2042)*(AN242=$AN$7:$AN$2042)*(AO242=$AO$7:$AO$2042)*(ROW($W$7:$W$2042)&lt;&gt;ROW(W242))*((R242=0)*($R$7:$R$2042&gt;0)+(R242&gt;0)*($R$7:$R$2042=0)))&gt;0,"SALONES UNIDOS",IF(SUMPRODUCT((W242=$W$7:$W$2042)*(AH242=$AH$7:$AH$2042)*((AN242&lt;$AO$7:$AO$2042)*(AO242&gt;$AN$7:$AN$2042))*(ROW($W$7:$W$2042)&lt;&gt;ROW(W242)))&gt;0,"Cruzado","Sin cruce")))</f>
        <v>Sin cruce</v>
      </c>
      <c r="AQ242" s="104">
        <f t="shared" si="86"/>
        <v>0.31944444444444448</v>
      </c>
      <c r="AR242" s="104">
        <f t="shared" si="86"/>
        <v>0.49305555555555552</v>
      </c>
      <c r="AS242" s="22"/>
      <c r="AT242" s="22"/>
      <c r="AU242" s="358" t="str" cm="1">
        <f t="array" ref="AU242">IF(AB242="","",IF(SUMPRODUCT((AB242=$AB$7:$AB$511)*(AH242=$AH$7:$AH$511)*(AQ242=$AQ$7:$AQ$511)*(AR242=$AR$7:$AR$511)*(ROW($AB$7:$AB$511)&lt;&gt;ROW(AB242))*((R242=0)*($R$7:$R$511&gt;0)+(R242&gt;0)*($R$7:$R$511=0)))&gt;0,"SALONES UNIDOS",IF(SUMPRODUCT((AB242=$AB$7:$AB$511)*(AH242=$AH$7:$AH$511)*((AQ242&lt;$AR$7:$AR$511)*(AR242&gt;$AQ$7:$AQ$511))*(ROW($AB$7:$AB$511)&lt;&gt;ROW(AB242)))&gt;0,"Cruzado","Sin cruce")))</f>
        <v>Sin cruce</v>
      </c>
      <c r="AV242" s="358" t="str" cm="1">
        <f t="array" ref="AV242">IF(AD242="","",IF(SUMPRODUCT((AD242=$AD$7:$AD$511)*(AH242=$AH$7:$AH$511)*(AS242=$AS$7:$AS$511)*(AT242=$AT$7:$AT$511)*(ROW($AD$7:$AD$511)&lt;&gt;ROW(AD242))*((R242=0)*($R$7:$R$511&gt;0)+(R242&gt;0)*($R$7:$R$511=0)))&gt;0,"SALONES UNIDOS",IF(SUMPRODUCT((AD242=$AD$7:$AD$511)*(AH242=$AH$7:$AH$511)*((AS242&lt;$AT$7:$AT$511)*(AT242&gt;$AS$7:$AS$511))*(ROW($AD$7:$AD$511)&lt;&gt;ROW(AD242)))&gt;0,"Cruzado","Sin cruce")))</f>
        <v/>
      </c>
      <c r="AW242" s="104" t="str">
        <f t="shared" si="83"/>
        <v>OB1FILIALA</v>
      </c>
      <c r="AX242" s="104" t="str" cm="1">
        <f t="array" ref="AX242">IF(AW242="","",IF(SUMPRODUCT((AW242=$AW$7:$AW$2042)*(AH242=$AH$7:$AH$2042)*(AN242=$AN$7:$AN$2042)*(AO242=$AO$7:$AO$2042)*(ROW($AW$7:$AW$2042)&lt;&gt;ROW(AW242))*((R242=0)*($R$7:$R$2042&gt;0)+(R242&gt;0)*($R$7:$R$2042=0)))&gt;0,"SALONES UNIDOS",IF(SUMPRODUCT((AW242=$AW$7:$AW$2042)*(AH242=$AH$7:$AH$2042)*((AN242&lt;$AO$7:$AO$2042)*(AO242&gt;$AN$7:$AN$2042))*(ROW($AW$7:$AW$2042)&lt;&gt;ROW(AW242)))&gt;0,"Cruzado","Sin cruce")))</f>
        <v>Sin cruce</v>
      </c>
    </row>
    <row r="243" spans="2:50" s="6" customFormat="1" ht="19.8" hidden="1" customHeight="1" x14ac:dyDescent="0.25">
      <c r="B243" s="494" t="s">
        <v>314</v>
      </c>
      <c r="C243" s="369" t="s">
        <v>970</v>
      </c>
      <c r="D243" s="369">
        <v>20261</v>
      </c>
      <c r="E243" s="370" t="s">
        <v>276</v>
      </c>
      <c r="F243" s="370" t="s">
        <v>291</v>
      </c>
      <c r="G243" s="370" t="s">
        <v>295</v>
      </c>
      <c r="H243" s="370">
        <v>1</v>
      </c>
      <c r="I243" s="370" t="s">
        <v>278</v>
      </c>
      <c r="J243" s="370" t="s">
        <v>278</v>
      </c>
      <c r="K243" s="194" t="s">
        <v>666</v>
      </c>
      <c r="L243" s="369" t="s">
        <v>667</v>
      </c>
      <c r="M243" s="369" t="s">
        <v>362</v>
      </c>
      <c r="N243" s="369" t="s">
        <v>318</v>
      </c>
      <c r="O243" s="370" t="s">
        <v>315</v>
      </c>
      <c r="P243" s="369">
        <v>3</v>
      </c>
      <c r="Q243" s="369">
        <v>0</v>
      </c>
      <c r="R243" s="369">
        <v>3</v>
      </c>
      <c r="S243" s="369">
        <v>4</v>
      </c>
      <c r="T243" s="367"/>
      <c r="U243" s="371">
        <v>40</v>
      </c>
      <c r="V243" s="370">
        <v>21416373</v>
      </c>
      <c r="W243" s="370" t="s">
        <v>30</v>
      </c>
      <c r="X243" s="369" t="s">
        <v>555</v>
      </c>
      <c r="Y243" s="369"/>
      <c r="Z243" s="370"/>
      <c r="AA243" s="370"/>
      <c r="AB243" s="370" t="s">
        <v>662</v>
      </c>
      <c r="AC243" s="370"/>
      <c r="AD243" s="369"/>
      <c r="AE243" s="370"/>
      <c r="AF243" s="370"/>
      <c r="AG243" s="370" t="s">
        <v>559</v>
      </c>
      <c r="AH243" s="369">
        <v>4</v>
      </c>
      <c r="AI243" s="369">
        <v>14</v>
      </c>
      <c r="AJ243" s="369">
        <v>20</v>
      </c>
      <c r="AK243" s="369">
        <v>16</v>
      </c>
      <c r="AL243" s="369">
        <v>50</v>
      </c>
      <c r="AM243" s="22">
        <f t="shared" si="82"/>
        <v>3</v>
      </c>
      <c r="AN243" s="104">
        <f t="shared" si="84"/>
        <v>0.59722222222222221</v>
      </c>
      <c r="AO243" s="104">
        <f t="shared" si="85"/>
        <v>0.70138888888888884</v>
      </c>
      <c r="AP243" s="22" t="str" cm="1">
        <f t="array" ref="AP243">IF(W243="","",IF(SUMPRODUCT((W243=$W$7:$W$2042)*(AH243=$AH$7:$AH$2042)*(AN243=$AN$7:$AN$2042)*(AO243=$AO$7:$AO$2042)*(ROW($W$7:$W$2042)&lt;&gt;ROW(W243))*((R243=0)*($R$7:$R$2042&gt;0)+(R243&gt;0)*($R$7:$R$2042=0)))&gt;0,"SALONES UNIDOS",IF(SUMPRODUCT((W243=$W$7:$W$2042)*(AH243=$AH$7:$AH$2042)*((AN243&lt;$AO$7:$AO$2042)*(AO243&gt;$AN$7:$AN$2042))*(ROW($W$7:$W$2042)&lt;&gt;ROW(W243)))&gt;0,"Cruzado","Sin cruce")))</f>
        <v>Sin cruce</v>
      </c>
      <c r="AQ243" s="104">
        <f t="shared" si="86"/>
        <v>0.59722222222222221</v>
      </c>
      <c r="AR243" s="104">
        <f t="shared" si="86"/>
        <v>0.70138888888888884</v>
      </c>
      <c r="AS243" s="22"/>
      <c r="AT243" s="22"/>
      <c r="AU243" s="358" t="str" cm="1">
        <f t="array" ref="AU243">IF(AB243="","",IF(SUMPRODUCT((AB243=$AB$7:$AB$511)*(AH243=$AH$7:$AH$511)*(AQ243=$AQ$7:$AQ$511)*(AR243=$AR$7:$AR$511)*(ROW($AB$7:$AB$511)&lt;&gt;ROW(AB243))*((R243=0)*($R$7:$R$511&gt;0)+(R243&gt;0)*($R$7:$R$511=0)))&gt;0,"SALONES UNIDOS",IF(SUMPRODUCT((AB243=$AB$7:$AB$511)*(AH243=$AH$7:$AH$511)*((AQ243&lt;$AR$7:$AR$511)*(AR243&gt;$AQ$7:$AQ$511))*(ROW($AB$7:$AB$511)&lt;&gt;ROW(AB243)))&gt;0,"Cruzado","Sin cruce")))</f>
        <v>Sin cruce</v>
      </c>
      <c r="AV243" s="358" t="str" cm="1">
        <f t="array" ref="AV243">IF(AD243="","",IF(SUMPRODUCT((AD243=$AD$7:$AD$511)*(AH243=$AH$7:$AH$511)*(AS243=$AS$7:$AS$511)*(AT243=$AT$7:$AT$511)*(ROW($AD$7:$AD$511)&lt;&gt;ROW(AD243))*((R243=0)*($R$7:$R$511&gt;0)+(R243&gt;0)*($R$7:$R$511=0)))&gt;0,"SALONES UNIDOS",IF(SUMPRODUCT((AD243=$AD$7:$AD$511)*(AH243=$AH$7:$AH$511)*((AS243&lt;$AT$7:$AT$511)*(AT243&gt;$AS$7:$AS$511))*(ROW($AD$7:$AD$511)&lt;&gt;ROW(AD243)))&gt;0,"Cruzado","Sin cruce")))</f>
        <v/>
      </c>
      <c r="AW243" s="104" t="str">
        <f t="shared" si="83"/>
        <v>OB1FILIALA</v>
      </c>
      <c r="AX243" s="104" t="str" cm="1">
        <f t="array" ref="AX243">IF(AW243="","",IF(SUMPRODUCT((AW243=$AW$7:$AW$2042)*(AH243=$AH$7:$AH$2042)*(AN243=$AN$7:$AN$2042)*(AO243=$AO$7:$AO$2042)*(ROW($AW$7:$AW$2042)&lt;&gt;ROW(AW243))*((R243=0)*($R$7:$R$2042&gt;0)+(R243&gt;0)*($R$7:$R$2042=0)))&gt;0,"SALONES UNIDOS",IF(SUMPRODUCT((AW243=$AW$7:$AW$2042)*(AH243=$AH$7:$AH$2042)*((AN243&lt;$AO$7:$AO$2042)*(AO243&gt;$AN$7:$AN$2042))*(ROW($AW$7:$AW$2042)&lt;&gt;ROW(AW243)))&gt;0,"Cruzado","Sin cruce")))</f>
        <v>Sin cruce</v>
      </c>
    </row>
    <row r="244" spans="2:50" s="6" customFormat="1" ht="19.8" hidden="1" customHeight="1" x14ac:dyDescent="0.25">
      <c r="B244" s="494" t="s">
        <v>314</v>
      </c>
      <c r="C244" s="369" t="s">
        <v>970</v>
      </c>
      <c r="D244" s="369">
        <v>20261</v>
      </c>
      <c r="E244" s="370" t="s">
        <v>276</v>
      </c>
      <c r="F244" s="370" t="s">
        <v>291</v>
      </c>
      <c r="G244" s="370" t="s">
        <v>295</v>
      </c>
      <c r="H244" s="370">
        <v>1</v>
      </c>
      <c r="I244" s="370" t="s">
        <v>278</v>
      </c>
      <c r="J244" s="370" t="s">
        <v>278</v>
      </c>
      <c r="K244" s="194" t="s">
        <v>666</v>
      </c>
      <c r="L244" s="369" t="s">
        <v>667</v>
      </c>
      <c r="M244" s="369" t="s">
        <v>362</v>
      </c>
      <c r="N244" s="369" t="s">
        <v>318</v>
      </c>
      <c r="O244" s="369" t="s">
        <v>315</v>
      </c>
      <c r="P244" s="369">
        <v>0</v>
      </c>
      <c r="Q244" s="369">
        <v>2</v>
      </c>
      <c r="R244" s="369">
        <v>2</v>
      </c>
      <c r="S244" s="369">
        <v>4</v>
      </c>
      <c r="T244" s="367"/>
      <c r="U244" s="371">
        <v>40</v>
      </c>
      <c r="V244" s="370">
        <v>21416373</v>
      </c>
      <c r="W244" s="370" t="s">
        <v>30</v>
      </c>
      <c r="X244" s="369" t="s">
        <v>555</v>
      </c>
      <c r="Y244" s="369"/>
      <c r="Z244" s="370"/>
      <c r="AA244" s="370"/>
      <c r="AB244" s="370" t="s">
        <v>662</v>
      </c>
      <c r="AC244" s="370"/>
      <c r="AD244" s="369"/>
      <c r="AE244" s="370"/>
      <c r="AF244" s="370"/>
      <c r="AG244" s="370" t="s">
        <v>301</v>
      </c>
      <c r="AH244" s="369">
        <v>4</v>
      </c>
      <c r="AI244" s="369">
        <v>16</v>
      </c>
      <c r="AJ244" s="369">
        <v>50</v>
      </c>
      <c r="AK244" s="369">
        <v>18</v>
      </c>
      <c r="AL244" s="369">
        <v>30</v>
      </c>
      <c r="AM244" s="22">
        <f t="shared" si="82"/>
        <v>2</v>
      </c>
      <c r="AN244" s="104">
        <f t="shared" si="84"/>
        <v>0.70138888888888884</v>
      </c>
      <c r="AO244" s="104">
        <f t="shared" si="85"/>
        <v>0.77083333333333337</v>
      </c>
      <c r="AP244" s="22" t="str" cm="1">
        <f t="array" ref="AP244">IF(W244="","",IF(SUMPRODUCT((W244=$W$7:$W$2042)*(AH244=$AH$7:$AH$2042)*(AN244=$AN$7:$AN$2042)*(AO244=$AO$7:$AO$2042)*(ROW($W$7:$W$2042)&lt;&gt;ROW(W244))*((R244=0)*($R$7:$R$2042&gt;0)+(R244&gt;0)*($R$7:$R$2042=0)))&gt;0,"SALONES UNIDOS",IF(SUMPRODUCT((W244=$W$7:$W$2042)*(AH244=$AH$7:$AH$2042)*((AN244&lt;$AO$7:$AO$2042)*(AO244&gt;$AN$7:$AN$2042))*(ROW($W$7:$W$2042)&lt;&gt;ROW(W244)))&gt;0,"Cruzado","Sin cruce")))</f>
        <v>Sin cruce</v>
      </c>
      <c r="AQ244" s="104">
        <f t="shared" si="86"/>
        <v>0.70138888888888884</v>
      </c>
      <c r="AR244" s="104">
        <f t="shared" si="86"/>
        <v>0.77083333333333337</v>
      </c>
      <c r="AS244" s="22"/>
      <c r="AT244" s="22"/>
      <c r="AU244" s="358" t="str" cm="1">
        <f t="array" ref="AU244">IF(AB244="","",IF(SUMPRODUCT((AB244=$AB$7:$AB$511)*(AH244=$AH$7:$AH$511)*(AQ244=$AQ$7:$AQ$511)*(AR244=$AR$7:$AR$511)*(ROW($AB$7:$AB$511)&lt;&gt;ROW(AB244))*((R244=0)*($R$7:$R$511&gt;0)+(R244&gt;0)*($R$7:$R$511=0)))&gt;0,"SALONES UNIDOS",IF(SUMPRODUCT((AB244=$AB$7:$AB$511)*(AH244=$AH$7:$AH$511)*((AQ244&lt;$AR$7:$AR$511)*(AR244&gt;$AQ$7:$AQ$511))*(ROW($AB$7:$AB$511)&lt;&gt;ROW(AB244)))&gt;0,"Cruzado","Sin cruce")))</f>
        <v>Sin cruce</v>
      </c>
      <c r="AV244" s="358" t="str" cm="1">
        <f t="array" ref="AV244">IF(AD244="","",IF(SUMPRODUCT((AD244=$AD$7:$AD$511)*(AH244=$AH$7:$AH$511)*(AS244=$AS$7:$AS$511)*(AT244=$AT$7:$AT$511)*(ROW($AD$7:$AD$511)&lt;&gt;ROW(AD244))*((R244=0)*($R$7:$R$511&gt;0)+(R244&gt;0)*($R$7:$R$511=0)))&gt;0,"SALONES UNIDOS",IF(SUMPRODUCT((AD244=$AD$7:$AD$511)*(AH244=$AH$7:$AH$511)*((AS244&lt;$AT$7:$AT$511)*(AT244&gt;$AS$7:$AS$511))*(ROW($AD$7:$AD$511)&lt;&gt;ROW(AD244)))&gt;0,"Cruzado","Sin cruce")))</f>
        <v/>
      </c>
      <c r="AW244" s="104" t="str">
        <f t="shared" si="83"/>
        <v>OB1FILIALA</v>
      </c>
      <c r="AX244" s="104" t="str" cm="1">
        <f t="array" ref="AX244">IF(AW244="","",IF(SUMPRODUCT((AW244=$AW$7:$AW$2042)*(AH244=$AH$7:$AH$2042)*(AN244=$AN$7:$AN$2042)*(AO244=$AO$7:$AO$2042)*(ROW($AW$7:$AW$2042)&lt;&gt;ROW(AW244))*((R244=0)*($R$7:$R$2042&gt;0)+(R244&gt;0)*($R$7:$R$2042=0)))&gt;0,"SALONES UNIDOS",IF(SUMPRODUCT((AW244=$AW$7:$AW$2042)*(AH244=$AH$7:$AH$2042)*((AN244&lt;$AO$7:$AO$2042)*(AO244&gt;$AN$7:$AN$2042))*(ROW($AW$7:$AW$2042)&lt;&gt;ROW(AW244)))&gt;0,"Cruzado","Sin cruce")))</f>
        <v>Sin cruce</v>
      </c>
    </row>
    <row r="245" spans="2:50" s="6" customFormat="1" ht="19.8" hidden="1" customHeight="1" x14ac:dyDescent="0.25">
      <c r="B245" s="494" t="s">
        <v>314</v>
      </c>
      <c r="C245" s="369" t="s">
        <v>970</v>
      </c>
      <c r="D245" s="369">
        <v>20261</v>
      </c>
      <c r="E245" s="370" t="s">
        <v>276</v>
      </c>
      <c r="F245" s="370" t="s">
        <v>291</v>
      </c>
      <c r="G245" s="370" t="s">
        <v>295</v>
      </c>
      <c r="H245" s="370">
        <v>1</v>
      </c>
      <c r="I245" s="370" t="s">
        <v>278</v>
      </c>
      <c r="J245" s="370" t="s">
        <v>278</v>
      </c>
      <c r="K245" s="194" t="s">
        <v>668</v>
      </c>
      <c r="L245" s="369" t="s">
        <v>567</v>
      </c>
      <c r="M245" s="369" t="s">
        <v>362</v>
      </c>
      <c r="N245" s="369" t="s">
        <v>318</v>
      </c>
      <c r="O245" s="370" t="s">
        <v>315</v>
      </c>
      <c r="P245" s="369">
        <v>4</v>
      </c>
      <c r="Q245" s="369">
        <v>0</v>
      </c>
      <c r="R245" s="369">
        <v>4</v>
      </c>
      <c r="S245" s="369">
        <v>4</v>
      </c>
      <c r="T245" s="367"/>
      <c r="U245" s="371">
        <v>40</v>
      </c>
      <c r="V245" s="370">
        <v>7757185</v>
      </c>
      <c r="W245" s="370" t="s">
        <v>200</v>
      </c>
      <c r="X245" s="369" t="s">
        <v>555</v>
      </c>
      <c r="Y245" s="369"/>
      <c r="Z245" s="370"/>
      <c r="AA245" s="370"/>
      <c r="AB245" s="370" t="s">
        <v>662</v>
      </c>
      <c r="AC245" s="370"/>
      <c r="AD245" s="369"/>
      <c r="AE245" s="370"/>
      <c r="AF245" s="370"/>
      <c r="AG245" s="370" t="s">
        <v>559</v>
      </c>
      <c r="AH245" s="369">
        <v>4</v>
      </c>
      <c r="AI245" s="369">
        <v>8</v>
      </c>
      <c r="AJ245" s="369">
        <v>30</v>
      </c>
      <c r="AK245" s="369">
        <v>11</v>
      </c>
      <c r="AL245" s="369">
        <v>50</v>
      </c>
      <c r="AM245" s="22">
        <f t="shared" si="82"/>
        <v>4</v>
      </c>
      <c r="AN245" s="104">
        <f t="shared" si="84"/>
        <v>0.35416666666666663</v>
      </c>
      <c r="AO245" s="104">
        <f t="shared" si="85"/>
        <v>0.49305555555555552</v>
      </c>
      <c r="AP245" s="22" t="str" cm="1">
        <f t="array" ref="AP245">IF(W245="","",IF(SUMPRODUCT((W245=$W$7:$W$2042)*(AH245=$AH$7:$AH$2042)*(AN245=$AN$7:$AN$2042)*(AO245=$AO$7:$AO$2042)*(ROW($W$7:$W$2042)&lt;&gt;ROW(W245))*((R245=0)*($R$7:$R$2042&gt;0)+(R245&gt;0)*($R$7:$R$2042=0)))&gt;0,"SALONES UNIDOS",IF(SUMPRODUCT((W245=$W$7:$W$2042)*(AH245=$AH$7:$AH$2042)*((AN245&lt;$AO$7:$AO$2042)*(AO245&gt;$AN$7:$AN$2042))*(ROW($W$7:$W$2042)&lt;&gt;ROW(W245)))&gt;0,"Cruzado","Sin cruce")))</f>
        <v>Sin cruce</v>
      </c>
      <c r="AQ245" s="104">
        <f t="shared" si="86"/>
        <v>0.35416666666666663</v>
      </c>
      <c r="AR245" s="104">
        <f t="shared" si="86"/>
        <v>0.49305555555555552</v>
      </c>
      <c r="AS245" s="22"/>
      <c r="AT245" s="22"/>
      <c r="AU245" s="358" t="str" cm="1">
        <f t="array" ref="AU245">IF(AB245="","",IF(SUMPRODUCT((AB245=$AB$7:$AB$511)*(AH245=$AH$7:$AH$511)*(AQ245=$AQ$7:$AQ$511)*(AR245=$AR$7:$AR$511)*(ROW($AB$7:$AB$511)&lt;&gt;ROW(AB245))*((R245=0)*($R$7:$R$511&gt;0)+(R245&gt;0)*($R$7:$R$511=0)))&gt;0,"SALONES UNIDOS",IF(SUMPRODUCT((AB245=$AB$7:$AB$511)*(AH245=$AH$7:$AH$511)*((AQ245&lt;$AR$7:$AR$511)*(AR245&gt;$AQ$7:$AQ$511))*(ROW($AB$7:$AB$511)&lt;&gt;ROW(AB245)))&gt;0,"Cruzado","Sin cruce")))</f>
        <v>Sin cruce</v>
      </c>
      <c r="AV245" s="358" t="str" cm="1">
        <f t="array" ref="AV245">IF(AD245="","",IF(SUMPRODUCT((AD245=$AD$7:$AD$511)*(AH245=$AH$7:$AH$511)*(AS245=$AS$7:$AS$511)*(AT245=$AT$7:$AT$511)*(ROW($AD$7:$AD$511)&lt;&gt;ROW(AD245))*((R245=0)*($R$7:$R$511&gt;0)+(R245&gt;0)*($R$7:$R$511=0)))&gt;0,"SALONES UNIDOS",IF(SUMPRODUCT((AD245=$AD$7:$AD$511)*(AH245=$AH$7:$AH$511)*((AS245&lt;$AT$7:$AT$511)*(AT245&gt;$AS$7:$AS$511))*(ROW($AD$7:$AD$511)&lt;&gt;ROW(AD245)))&gt;0,"Cruzado","Sin cruce")))</f>
        <v/>
      </c>
      <c r="AW245" s="104" t="str">
        <f t="shared" si="83"/>
        <v>OB1FILIALA</v>
      </c>
      <c r="AX245" s="104" t="str" cm="1">
        <f t="array" ref="AX245">IF(AW245="","",IF(SUMPRODUCT((AW245=$AW$7:$AW$2042)*(AH245=$AH$7:$AH$2042)*(AN245=$AN$7:$AN$2042)*(AO245=$AO$7:$AO$2042)*(ROW($AW$7:$AW$2042)&lt;&gt;ROW(AW245))*((R245=0)*($R$7:$R$2042&gt;0)+(R245&gt;0)*($R$7:$R$2042=0)))&gt;0,"SALONES UNIDOS",IF(SUMPRODUCT((AW245=$AW$7:$AW$2042)*(AH245=$AH$7:$AH$2042)*((AN245&lt;$AO$7:$AO$2042)*(AO245&gt;$AN$7:$AN$2042))*(ROW($AW$7:$AW$2042)&lt;&gt;ROW(AW245)))&gt;0,"Cruzado","Sin cruce")))</f>
        <v>Sin cruce</v>
      </c>
    </row>
    <row r="246" spans="2:50" s="6" customFormat="1" ht="19.8" hidden="1" customHeight="1" x14ac:dyDescent="0.25">
      <c r="B246" s="494" t="s">
        <v>314</v>
      </c>
      <c r="C246" s="369" t="s">
        <v>970</v>
      </c>
      <c r="D246" s="369">
        <v>20261</v>
      </c>
      <c r="E246" s="370" t="s">
        <v>276</v>
      </c>
      <c r="F246" s="370" t="s">
        <v>291</v>
      </c>
      <c r="G246" s="370" t="s">
        <v>295</v>
      </c>
      <c r="H246" s="370">
        <v>1</v>
      </c>
      <c r="I246" s="370" t="s">
        <v>278</v>
      </c>
      <c r="J246" s="370" t="s">
        <v>278</v>
      </c>
      <c r="K246" s="194" t="s">
        <v>669</v>
      </c>
      <c r="L246" s="369" t="s">
        <v>569</v>
      </c>
      <c r="M246" s="369" t="s">
        <v>362</v>
      </c>
      <c r="N246" s="369" t="s">
        <v>318</v>
      </c>
      <c r="O246" s="370" t="s">
        <v>315</v>
      </c>
      <c r="P246" s="369">
        <v>3</v>
      </c>
      <c r="Q246" s="369">
        <v>2</v>
      </c>
      <c r="R246" s="369">
        <v>5</v>
      </c>
      <c r="S246" s="369">
        <v>4</v>
      </c>
      <c r="T246" s="367"/>
      <c r="U246" s="371">
        <v>40</v>
      </c>
      <c r="V246" s="370">
        <v>71819567</v>
      </c>
      <c r="W246" s="370" t="s">
        <v>34</v>
      </c>
      <c r="X246" s="369" t="s">
        <v>555</v>
      </c>
      <c r="Y246" s="369"/>
      <c r="Z246" s="370"/>
      <c r="AA246" s="370"/>
      <c r="AB246" s="370" t="s">
        <v>662</v>
      </c>
      <c r="AC246" s="370"/>
      <c r="AD246" s="369"/>
      <c r="AE246" s="370"/>
      <c r="AF246" s="370"/>
      <c r="AG246" s="370" t="s">
        <v>319</v>
      </c>
      <c r="AH246" s="369">
        <v>2</v>
      </c>
      <c r="AI246" s="369">
        <v>14</v>
      </c>
      <c r="AJ246" s="369">
        <v>20</v>
      </c>
      <c r="AK246" s="369">
        <v>18</v>
      </c>
      <c r="AL246" s="369">
        <v>30</v>
      </c>
      <c r="AM246" s="22">
        <f t="shared" si="82"/>
        <v>5</v>
      </c>
      <c r="AN246" s="104">
        <f t="shared" si="84"/>
        <v>0.59722222222222221</v>
      </c>
      <c r="AO246" s="104">
        <f t="shared" si="85"/>
        <v>0.77083333333333337</v>
      </c>
      <c r="AP246" s="22" t="str" cm="1">
        <f t="array" ref="AP246">IF(W246="","",IF(SUMPRODUCT((W246=$W$7:$W$2042)*(AH246=$AH$7:$AH$2042)*(AN246=$AN$7:$AN$2042)*(AO246=$AO$7:$AO$2042)*(ROW($W$7:$W$2042)&lt;&gt;ROW(W246))*((R246=0)*($R$7:$R$2042&gt;0)+(R246&gt;0)*($R$7:$R$2042=0)))&gt;0,"SALONES UNIDOS",IF(SUMPRODUCT((W246=$W$7:$W$2042)*(AH246=$AH$7:$AH$2042)*((AN246&lt;$AO$7:$AO$2042)*(AO246&gt;$AN$7:$AN$2042))*(ROW($W$7:$W$2042)&lt;&gt;ROW(W246)))&gt;0,"Cruzado","Sin cruce")))</f>
        <v>Sin cruce</v>
      </c>
      <c r="AQ246" s="104">
        <f t="shared" si="86"/>
        <v>0.59722222222222221</v>
      </c>
      <c r="AR246" s="104">
        <f t="shared" si="86"/>
        <v>0.77083333333333337</v>
      </c>
      <c r="AS246" s="22"/>
      <c r="AT246" s="22"/>
      <c r="AU246" s="358" t="str" cm="1">
        <f t="array" ref="AU246">IF(AB246="","",IF(SUMPRODUCT((AB246=$AB$7:$AB$511)*(AH246=$AH$7:$AH$511)*(AQ246=$AQ$7:$AQ$511)*(AR246=$AR$7:$AR$511)*(ROW($AB$7:$AB$511)&lt;&gt;ROW(AB246))*((R246=0)*($R$7:$R$511&gt;0)+(R246&gt;0)*($R$7:$R$511=0)))&gt;0,"SALONES UNIDOS",IF(SUMPRODUCT((AB246=$AB$7:$AB$511)*(AH246=$AH$7:$AH$511)*((AQ246&lt;$AR$7:$AR$511)*(AR246&gt;$AQ$7:$AQ$511))*(ROW($AB$7:$AB$511)&lt;&gt;ROW(AB246)))&gt;0,"Cruzado","Sin cruce")))</f>
        <v>Sin cruce</v>
      </c>
      <c r="AV246" s="358" t="str" cm="1">
        <f t="array" ref="AV246">IF(AD246="","",IF(SUMPRODUCT((AD246=$AD$7:$AD$511)*(AH246=$AH$7:$AH$511)*(AS246=$AS$7:$AS$511)*(AT246=$AT$7:$AT$511)*(ROW($AD$7:$AD$511)&lt;&gt;ROW(AD246))*((R246=0)*($R$7:$R$511&gt;0)+(R246&gt;0)*($R$7:$R$511=0)))&gt;0,"SALONES UNIDOS",IF(SUMPRODUCT((AD246=$AD$7:$AD$511)*(AH246=$AH$7:$AH$511)*((AS246&lt;$AT$7:$AT$511)*(AT246&gt;$AS$7:$AS$511))*(ROW($AD$7:$AD$511)&lt;&gt;ROW(AD246)))&gt;0,"Cruzado","Sin cruce")))</f>
        <v/>
      </c>
      <c r="AW246" s="104" t="str">
        <f t="shared" si="83"/>
        <v>OB1FILIALA</v>
      </c>
      <c r="AX246" s="104" t="str" cm="1">
        <f t="array" ref="AX246">IF(AW246="","",IF(SUMPRODUCT((AW246=$AW$7:$AW$2042)*(AH246=$AH$7:$AH$2042)*(AN246=$AN$7:$AN$2042)*(AO246=$AO$7:$AO$2042)*(ROW($AW$7:$AW$2042)&lt;&gt;ROW(AW246))*((R246=0)*($R$7:$R$2042&gt;0)+(R246&gt;0)*($R$7:$R$2042=0)))&gt;0,"SALONES UNIDOS",IF(SUMPRODUCT((AW246=$AW$7:$AW$2042)*(AH246=$AH$7:$AH$2042)*((AN246&lt;$AO$7:$AO$2042)*(AO246&gt;$AN$7:$AN$2042))*(ROW($AW$7:$AW$2042)&lt;&gt;ROW(AW246)))&gt;0,"Cruzado","Sin cruce")))</f>
        <v>Sin cruce</v>
      </c>
    </row>
    <row r="247" spans="2:50" s="6" customFormat="1" ht="19.8" hidden="1" customHeight="1" x14ac:dyDescent="0.25">
      <c r="B247" s="494" t="s">
        <v>314</v>
      </c>
      <c r="C247" s="369" t="s">
        <v>970</v>
      </c>
      <c r="D247" s="369">
        <v>20261</v>
      </c>
      <c r="E247" s="370" t="s">
        <v>276</v>
      </c>
      <c r="F247" s="370" t="s">
        <v>291</v>
      </c>
      <c r="G247" s="370" t="s">
        <v>295</v>
      </c>
      <c r="H247" s="370">
        <v>1</v>
      </c>
      <c r="I247" s="370" t="s">
        <v>281</v>
      </c>
      <c r="J247" s="370" t="s">
        <v>281</v>
      </c>
      <c r="K247" s="194" t="s">
        <v>660</v>
      </c>
      <c r="L247" s="369" t="s">
        <v>661</v>
      </c>
      <c r="M247" s="369" t="s">
        <v>362</v>
      </c>
      <c r="N247" s="369" t="s">
        <v>318</v>
      </c>
      <c r="O247" s="370" t="s">
        <v>315</v>
      </c>
      <c r="P247" s="369">
        <v>4</v>
      </c>
      <c r="Q247" s="369">
        <v>0</v>
      </c>
      <c r="R247" s="369">
        <v>4</v>
      </c>
      <c r="S247" s="369">
        <v>4</v>
      </c>
      <c r="T247" s="367"/>
      <c r="U247" s="371">
        <v>40</v>
      </c>
      <c r="V247" s="370">
        <v>70089866</v>
      </c>
      <c r="W247" s="370" t="s">
        <v>154</v>
      </c>
      <c r="X247" s="369" t="s">
        <v>555</v>
      </c>
      <c r="Y247" s="369"/>
      <c r="Z247" s="370"/>
      <c r="AA247" s="370"/>
      <c r="AB247" s="370" t="s">
        <v>670</v>
      </c>
      <c r="AC247" s="370"/>
      <c r="AD247" s="369"/>
      <c r="AE247" s="370"/>
      <c r="AF247" s="370"/>
      <c r="AG247" s="370" t="s">
        <v>559</v>
      </c>
      <c r="AH247" s="369">
        <v>1</v>
      </c>
      <c r="AI247" s="369">
        <v>15</v>
      </c>
      <c r="AJ247" s="369">
        <v>10</v>
      </c>
      <c r="AK247" s="369">
        <v>18</v>
      </c>
      <c r="AL247" s="369">
        <v>30</v>
      </c>
      <c r="AM247" s="22">
        <f t="shared" si="82"/>
        <v>4</v>
      </c>
      <c r="AN247" s="104">
        <f t="shared" si="84"/>
        <v>0.63194444444444442</v>
      </c>
      <c r="AO247" s="104">
        <f t="shared" si="85"/>
        <v>0.77083333333333337</v>
      </c>
      <c r="AP247" s="22" t="str" cm="1">
        <f t="array" ref="AP247">IF(W247="","",IF(SUMPRODUCT((W247=$W$7:$W$2042)*(AH247=$AH$7:$AH$2042)*(AN247=$AN$7:$AN$2042)*(AO247=$AO$7:$AO$2042)*(ROW($W$7:$W$2042)&lt;&gt;ROW(W247))*((R247=0)*($R$7:$R$2042&gt;0)+(R247&gt;0)*($R$7:$R$2042=0)))&gt;0,"SALONES UNIDOS",IF(SUMPRODUCT((W247=$W$7:$W$2042)*(AH247=$AH$7:$AH$2042)*((AN247&lt;$AO$7:$AO$2042)*(AO247&gt;$AN$7:$AN$2042))*(ROW($W$7:$W$2042)&lt;&gt;ROW(W247)))&gt;0,"Cruzado","Sin cruce")))</f>
        <v>Sin cruce</v>
      </c>
      <c r="AQ247" s="104">
        <f t="shared" si="86"/>
        <v>0.63194444444444442</v>
      </c>
      <c r="AR247" s="104">
        <f t="shared" si="86"/>
        <v>0.77083333333333337</v>
      </c>
      <c r="AS247" s="22"/>
      <c r="AT247" s="22"/>
      <c r="AU247" s="358" t="str" cm="1">
        <f t="array" ref="AU247">IF(AB247="","",IF(SUMPRODUCT((AB247=$AB$7:$AB$511)*(AH247=$AH$7:$AH$511)*(AQ247=$AQ$7:$AQ$511)*(AR247=$AR$7:$AR$511)*(ROW($AB$7:$AB$511)&lt;&gt;ROW(AB247))*((R247=0)*($R$7:$R$511&gt;0)+(R247&gt;0)*($R$7:$R$511=0)))&gt;0,"SALONES UNIDOS",IF(SUMPRODUCT((AB247=$AB$7:$AB$511)*(AH247=$AH$7:$AH$511)*((AQ247&lt;$AR$7:$AR$511)*(AR247&gt;$AQ$7:$AQ$511))*(ROW($AB$7:$AB$511)&lt;&gt;ROW(AB247)))&gt;0,"Cruzado","Sin cruce")))</f>
        <v>Sin cruce</v>
      </c>
      <c r="AV247" s="358" t="str" cm="1">
        <f t="array" ref="AV247">IF(AD247="","",IF(SUMPRODUCT((AD247=$AD$7:$AD$511)*(AH247=$AH$7:$AH$511)*(AS247=$AS$7:$AS$511)*(AT247=$AT$7:$AT$511)*(ROW($AD$7:$AD$511)&lt;&gt;ROW(AD247))*((R247=0)*($R$7:$R$511&gt;0)+(R247&gt;0)*($R$7:$R$511=0)))&gt;0,"SALONES UNIDOS",IF(SUMPRODUCT((AD247=$AD$7:$AD$511)*(AH247=$AH$7:$AH$511)*((AS247&lt;$AT$7:$AT$511)*(AT247&gt;$AS$7:$AS$511))*(ROW($AD$7:$AD$511)&lt;&gt;ROW(AD247)))&gt;0,"Cruzado","Sin cruce")))</f>
        <v/>
      </c>
      <c r="AW247" s="104" t="str">
        <f t="shared" si="83"/>
        <v>OB1FILIALB</v>
      </c>
      <c r="AX247" s="104" t="str" cm="1">
        <f t="array" ref="AX247">IF(AW247="","",IF(SUMPRODUCT((AW247=$AW$7:$AW$2042)*(AH247=$AH$7:$AH$2042)*(AN247=$AN$7:$AN$2042)*(AO247=$AO$7:$AO$2042)*(ROW($AW$7:$AW$2042)&lt;&gt;ROW(AW247))*((R247=0)*($R$7:$R$2042&gt;0)+(R247&gt;0)*($R$7:$R$2042=0)))&gt;0,"SALONES UNIDOS",IF(SUMPRODUCT((AW247=$AW$7:$AW$2042)*(AH247=$AH$7:$AH$2042)*((AN247&lt;$AO$7:$AO$2042)*(AO247&gt;$AN$7:$AN$2042))*(ROW($AW$7:$AW$2042)&lt;&gt;ROW(AW247)))&gt;0,"Cruzado","Sin cruce")))</f>
        <v>Sin cruce</v>
      </c>
    </row>
    <row r="248" spans="2:50" s="6" customFormat="1" ht="19.8" hidden="1" customHeight="1" x14ac:dyDescent="0.25">
      <c r="B248" s="494" t="s">
        <v>314</v>
      </c>
      <c r="C248" s="369" t="s">
        <v>970</v>
      </c>
      <c r="D248" s="369">
        <v>20261</v>
      </c>
      <c r="E248" s="370" t="s">
        <v>276</v>
      </c>
      <c r="F248" s="370" t="s">
        <v>291</v>
      </c>
      <c r="G248" s="370" t="s">
        <v>295</v>
      </c>
      <c r="H248" s="370">
        <v>1</v>
      </c>
      <c r="I248" s="370" t="s">
        <v>281</v>
      </c>
      <c r="J248" s="370" t="s">
        <v>281</v>
      </c>
      <c r="K248" s="194" t="s">
        <v>663</v>
      </c>
      <c r="L248" s="369" t="s">
        <v>562</v>
      </c>
      <c r="M248" s="369" t="s">
        <v>362</v>
      </c>
      <c r="N248" s="369" t="s">
        <v>318</v>
      </c>
      <c r="O248" s="370" t="s">
        <v>315</v>
      </c>
      <c r="P248" s="369">
        <v>4</v>
      </c>
      <c r="Q248" s="369">
        <v>0</v>
      </c>
      <c r="R248" s="369">
        <v>4</v>
      </c>
      <c r="S248" s="369">
        <v>4</v>
      </c>
      <c r="T248" s="367"/>
      <c r="U248" s="371">
        <v>40</v>
      </c>
      <c r="V248" s="370">
        <v>42657141</v>
      </c>
      <c r="W248" s="370" t="s">
        <v>66</v>
      </c>
      <c r="X248" s="369" t="s">
        <v>555</v>
      </c>
      <c r="Y248" s="369"/>
      <c r="Z248" s="370"/>
      <c r="AA248" s="370"/>
      <c r="AB248" s="370" t="s">
        <v>670</v>
      </c>
      <c r="AC248" s="370"/>
      <c r="AD248" s="369"/>
      <c r="AE248" s="370"/>
      <c r="AF248" s="370"/>
      <c r="AG248" s="370" t="s">
        <v>559</v>
      </c>
      <c r="AH248" s="369">
        <v>4</v>
      </c>
      <c r="AI248" s="369">
        <v>7</v>
      </c>
      <c r="AJ248" s="369">
        <v>40</v>
      </c>
      <c r="AK248" s="369">
        <v>11</v>
      </c>
      <c r="AL248" s="369">
        <v>0</v>
      </c>
      <c r="AM248" s="22">
        <f t="shared" si="82"/>
        <v>4</v>
      </c>
      <c r="AN248" s="104">
        <f t="shared" si="84"/>
        <v>0.31944444444444448</v>
      </c>
      <c r="AO248" s="104">
        <f t="shared" si="85"/>
        <v>0.45833333333333331</v>
      </c>
      <c r="AP248" s="22" t="str" cm="1">
        <f t="array" ref="AP248">IF(W248="","",IF(SUMPRODUCT((W248=$W$7:$W$2042)*(AH248=$AH$7:$AH$2042)*(AN248=$AN$7:$AN$2042)*(AO248=$AO$7:$AO$2042)*(ROW($W$7:$W$2042)&lt;&gt;ROW(W248))*((R248=0)*($R$7:$R$2042&gt;0)+(R248&gt;0)*($R$7:$R$2042=0)))&gt;0,"SALONES UNIDOS",IF(SUMPRODUCT((W248=$W$7:$W$2042)*(AH248=$AH$7:$AH$2042)*((AN248&lt;$AO$7:$AO$2042)*(AO248&gt;$AN$7:$AN$2042))*(ROW($W$7:$W$2042)&lt;&gt;ROW(W248)))&gt;0,"Cruzado","Sin cruce")))</f>
        <v>Sin cruce</v>
      </c>
      <c r="AQ248" s="104">
        <f t="shared" si="86"/>
        <v>0.31944444444444448</v>
      </c>
      <c r="AR248" s="104">
        <f t="shared" si="86"/>
        <v>0.45833333333333331</v>
      </c>
      <c r="AS248" s="22"/>
      <c r="AT248" s="22"/>
      <c r="AU248" s="358" t="str" cm="1">
        <f t="array" ref="AU248">IF(AB248="","",IF(SUMPRODUCT((AB248=$AB$7:$AB$511)*(AH248=$AH$7:$AH$511)*(AQ248=$AQ$7:$AQ$511)*(AR248=$AR$7:$AR$511)*(ROW($AB$7:$AB$511)&lt;&gt;ROW(AB248))*((R248=0)*($R$7:$R$511&gt;0)+(R248&gt;0)*($R$7:$R$511=0)))&gt;0,"SALONES UNIDOS",IF(SUMPRODUCT((AB248=$AB$7:$AB$511)*(AH248=$AH$7:$AH$511)*((AQ248&lt;$AR$7:$AR$511)*(AR248&gt;$AQ$7:$AQ$511))*(ROW($AB$7:$AB$511)&lt;&gt;ROW(AB248)))&gt;0,"Cruzado","Sin cruce")))</f>
        <v>Sin cruce</v>
      </c>
      <c r="AV248" s="358" t="str" cm="1">
        <f t="array" ref="AV248">IF(AD248="","",IF(SUMPRODUCT((AD248=$AD$7:$AD$511)*(AH248=$AH$7:$AH$511)*(AS248=$AS$7:$AS$511)*(AT248=$AT$7:$AT$511)*(ROW($AD$7:$AD$511)&lt;&gt;ROW(AD248))*((R248=0)*($R$7:$R$511&gt;0)+(R248&gt;0)*($R$7:$R$511=0)))&gt;0,"SALONES UNIDOS",IF(SUMPRODUCT((AD248=$AD$7:$AD$511)*(AH248=$AH$7:$AH$511)*((AS248&lt;$AT$7:$AT$511)*(AT248&gt;$AS$7:$AS$511))*(ROW($AD$7:$AD$511)&lt;&gt;ROW(AD248)))&gt;0,"Cruzado","Sin cruce")))</f>
        <v/>
      </c>
      <c r="AW248" s="104" t="str">
        <f t="shared" si="83"/>
        <v>OB1FILIALB</v>
      </c>
      <c r="AX248" s="104" t="str" cm="1">
        <f t="array" ref="AX248">IF(AW248="","",IF(SUMPRODUCT((AW248=$AW$7:$AW$2042)*(AH248=$AH$7:$AH$2042)*(AN248=$AN$7:$AN$2042)*(AO248=$AO$7:$AO$2042)*(ROW($AW$7:$AW$2042)&lt;&gt;ROW(AW248))*((R248=0)*($R$7:$R$2042&gt;0)+(R248&gt;0)*($R$7:$R$2042=0)))&gt;0,"SALONES UNIDOS",IF(SUMPRODUCT((AW248=$AW$7:$AW$2042)*(AH248=$AH$7:$AH$2042)*((AN248&lt;$AO$7:$AO$2042)*(AO248&gt;$AN$7:$AN$2042))*(ROW($AW$7:$AW$2042)&lt;&gt;ROW(AW248)))&gt;0,"Cruzado","Sin cruce")))</f>
        <v>Sin cruce</v>
      </c>
    </row>
    <row r="249" spans="2:50" s="6" customFormat="1" ht="19.8" hidden="1" customHeight="1" x14ac:dyDescent="0.25">
      <c r="B249" s="494" t="s">
        <v>314</v>
      </c>
      <c r="C249" s="369" t="s">
        <v>970</v>
      </c>
      <c r="D249" s="369">
        <v>20261</v>
      </c>
      <c r="E249" s="370" t="s">
        <v>276</v>
      </c>
      <c r="F249" s="370" t="s">
        <v>291</v>
      </c>
      <c r="G249" s="370" t="s">
        <v>295</v>
      </c>
      <c r="H249" s="370">
        <v>1</v>
      </c>
      <c r="I249" s="370" t="s">
        <v>281</v>
      </c>
      <c r="J249" s="370" t="s">
        <v>281</v>
      </c>
      <c r="K249" s="194" t="s">
        <v>664</v>
      </c>
      <c r="L249" s="369" t="s">
        <v>665</v>
      </c>
      <c r="M249" s="369" t="s">
        <v>324</v>
      </c>
      <c r="N249" s="369" t="s">
        <v>318</v>
      </c>
      <c r="O249" s="370" t="s">
        <v>315</v>
      </c>
      <c r="P249" s="369">
        <v>3</v>
      </c>
      <c r="Q249" s="369">
        <v>2</v>
      </c>
      <c r="R249" s="369">
        <v>5</v>
      </c>
      <c r="S249" s="369">
        <v>4</v>
      </c>
      <c r="T249" s="367"/>
      <c r="U249" s="371">
        <v>40</v>
      </c>
      <c r="V249" s="370">
        <v>42709906</v>
      </c>
      <c r="W249" s="370" t="s">
        <v>458</v>
      </c>
      <c r="X249" s="369" t="s">
        <v>555</v>
      </c>
      <c r="Y249" s="369"/>
      <c r="Z249" s="370"/>
      <c r="AA249" s="370"/>
      <c r="AB249" s="370" t="s">
        <v>670</v>
      </c>
      <c r="AC249" s="370"/>
      <c r="AD249" s="369"/>
      <c r="AE249" s="370"/>
      <c r="AF249" s="370"/>
      <c r="AG249" s="370" t="s">
        <v>319</v>
      </c>
      <c r="AH249" s="369">
        <v>3</v>
      </c>
      <c r="AI249" s="369">
        <v>7</v>
      </c>
      <c r="AJ249" s="369">
        <v>40</v>
      </c>
      <c r="AK249" s="369">
        <v>11</v>
      </c>
      <c r="AL249" s="369">
        <v>50</v>
      </c>
      <c r="AM249" s="22">
        <f t="shared" si="82"/>
        <v>5</v>
      </c>
      <c r="AN249" s="104">
        <f t="shared" si="84"/>
        <v>0.31944444444444448</v>
      </c>
      <c r="AO249" s="104">
        <f t="shared" si="85"/>
        <v>0.49305555555555552</v>
      </c>
      <c r="AP249" s="22" t="str" cm="1">
        <f t="array" ref="AP249">IF(W249="","",IF(SUMPRODUCT((W249=$W$7:$W$2042)*(AH249=$AH$7:$AH$2042)*(AN249=$AN$7:$AN$2042)*(AO249=$AO$7:$AO$2042)*(ROW($W$7:$W$2042)&lt;&gt;ROW(W249))*((R249=0)*($R$7:$R$2042&gt;0)+(R249&gt;0)*($R$7:$R$2042=0)))&gt;0,"SALONES UNIDOS",IF(SUMPRODUCT((W249=$W$7:$W$2042)*(AH249=$AH$7:$AH$2042)*((AN249&lt;$AO$7:$AO$2042)*(AO249&gt;$AN$7:$AN$2042))*(ROW($W$7:$W$2042)&lt;&gt;ROW(W249)))&gt;0,"Cruzado","Sin cruce")))</f>
        <v>Sin cruce</v>
      </c>
      <c r="AQ249" s="104">
        <f t="shared" si="86"/>
        <v>0.31944444444444448</v>
      </c>
      <c r="AR249" s="104">
        <f t="shared" si="86"/>
        <v>0.49305555555555552</v>
      </c>
      <c r="AS249" s="22"/>
      <c r="AT249" s="22"/>
      <c r="AU249" s="358" t="str" cm="1">
        <f t="array" ref="AU249">IF(AB249="","",IF(SUMPRODUCT((AB249=$AB$7:$AB$511)*(AH249=$AH$7:$AH$511)*(AQ249=$AQ$7:$AQ$511)*(AR249=$AR$7:$AR$511)*(ROW($AB$7:$AB$511)&lt;&gt;ROW(AB249))*((R249=0)*($R$7:$R$511&gt;0)+(R249&gt;0)*($R$7:$R$511=0)))&gt;0,"SALONES UNIDOS",IF(SUMPRODUCT((AB249=$AB$7:$AB$511)*(AH249=$AH$7:$AH$511)*((AQ249&lt;$AR$7:$AR$511)*(AR249&gt;$AQ$7:$AQ$511))*(ROW($AB$7:$AB$511)&lt;&gt;ROW(AB249)))&gt;0,"Cruzado","Sin cruce")))</f>
        <v>Sin cruce</v>
      </c>
      <c r="AV249" s="358" t="str" cm="1">
        <f t="array" ref="AV249">IF(AD249="","",IF(SUMPRODUCT((AD249=$AD$7:$AD$511)*(AH249=$AH$7:$AH$511)*(AS249=$AS$7:$AS$511)*(AT249=$AT$7:$AT$511)*(ROW($AD$7:$AD$511)&lt;&gt;ROW(AD249))*((R249=0)*($R$7:$R$511&gt;0)+(R249&gt;0)*($R$7:$R$511=0)))&gt;0,"SALONES UNIDOS",IF(SUMPRODUCT((AD249=$AD$7:$AD$511)*(AH249=$AH$7:$AH$511)*((AS249&lt;$AT$7:$AT$511)*(AT249&gt;$AS$7:$AS$511))*(ROW($AD$7:$AD$511)&lt;&gt;ROW(AD249)))&gt;0,"Cruzado","Sin cruce")))</f>
        <v/>
      </c>
      <c r="AW249" s="104" t="str">
        <f t="shared" si="83"/>
        <v>OB1FILIALB</v>
      </c>
      <c r="AX249" s="104" t="str" cm="1">
        <f t="array" ref="AX249">IF(AW249="","",IF(SUMPRODUCT((AW249=$AW$7:$AW$2042)*(AH249=$AH$7:$AH$2042)*(AN249=$AN$7:$AN$2042)*(AO249=$AO$7:$AO$2042)*(ROW($AW$7:$AW$2042)&lt;&gt;ROW(AW249))*((R249=0)*($R$7:$R$2042&gt;0)+(R249&gt;0)*($R$7:$R$2042=0)))&gt;0,"SALONES UNIDOS",IF(SUMPRODUCT((AW249=$AW$7:$AW$2042)*(AH249=$AH$7:$AH$2042)*((AN249&lt;$AO$7:$AO$2042)*(AO249&gt;$AN$7:$AN$2042))*(ROW($AW$7:$AW$2042)&lt;&gt;ROW(AW249)))&gt;0,"Cruzado","Sin cruce")))</f>
        <v>Sin cruce</v>
      </c>
    </row>
    <row r="250" spans="2:50" s="6" customFormat="1" ht="19.8" hidden="1" customHeight="1" x14ac:dyDescent="0.25">
      <c r="B250" s="494" t="s">
        <v>314</v>
      </c>
      <c r="C250" s="369" t="s">
        <v>970</v>
      </c>
      <c r="D250" s="369">
        <v>20261</v>
      </c>
      <c r="E250" s="370" t="s">
        <v>276</v>
      </c>
      <c r="F250" s="370" t="s">
        <v>291</v>
      </c>
      <c r="G250" s="370" t="s">
        <v>295</v>
      </c>
      <c r="H250" s="370">
        <v>1</v>
      </c>
      <c r="I250" s="370" t="s">
        <v>281</v>
      </c>
      <c r="J250" s="370" t="s">
        <v>281</v>
      </c>
      <c r="K250" s="194" t="s">
        <v>666</v>
      </c>
      <c r="L250" s="369" t="s">
        <v>667</v>
      </c>
      <c r="M250" s="369" t="s">
        <v>362</v>
      </c>
      <c r="N250" s="369" t="s">
        <v>318</v>
      </c>
      <c r="O250" s="370" t="s">
        <v>315</v>
      </c>
      <c r="P250" s="369">
        <v>3</v>
      </c>
      <c r="Q250" s="369">
        <v>2</v>
      </c>
      <c r="R250" s="369">
        <v>5</v>
      </c>
      <c r="S250" s="369">
        <v>4</v>
      </c>
      <c r="T250" s="367"/>
      <c r="U250" s="371">
        <v>40</v>
      </c>
      <c r="V250" s="370">
        <v>21416373</v>
      </c>
      <c r="W250" s="370" t="s">
        <v>30</v>
      </c>
      <c r="X250" s="369" t="s">
        <v>555</v>
      </c>
      <c r="Y250" s="369"/>
      <c r="Z250" s="370"/>
      <c r="AA250" s="370"/>
      <c r="AB250" s="370" t="s">
        <v>670</v>
      </c>
      <c r="AC250" s="370"/>
      <c r="AD250" s="369"/>
      <c r="AE250" s="370"/>
      <c r="AF250" s="370"/>
      <c r="AG250" s="370" t="s">
        <v>319</v>
      </c>
      <c r="AH250" s="369">
        <v>1</v>
      </c>
      <c r="AI250" s="369">
        <v>8</v>
      </c>
      <c r="AJ250" s="369">
        <v>30</v>
      </c>
      <c r="AK250" s="369">
        <v>12</v>
      </c>
      <c r="AL250" s="369">
        <v>40</v>
      </c>
      <c r="AM250" s="22">
        <f t="shared" si="82"/>
        <v>5</v>
      </c>
      <c r="AN250" s="104">
        <f t="shared" si="84"/>
        <v>0.35416666666666663</v>
      </c>
      <c r="AO250" s="104">
        <f t="shared" si="85"/>
        <v>0.52777777777777779</v>
      </c>
      <c r="AP250" s="22" t="str" cm="1">
        <f t="array" ref="AP250">IF(W250="","",IF(SUMPRODUCT((W250=$W$7:$W$2042)*(AH250=$AH$7:$AH$2042)*(AN250=$AN$7:$AN$2042)*(AO250=$AO$7:$AO$2042)*(ROW($W$7:$W$2042)&lt;&gt;ROW(W250))*((R250=0)*($R$7:$R$2042&gt;0)+(R250&gt;0)*($R$7:$R$2042=0)))&gt;0,"SALONES UNIDOS",IF(SUMPRODUCT((W250=$W$7:$W$2042)*(AH250=$AH$7:$AH$2042)*((AN250&lt;$AO$7:$AO$2042)*(AO250&gt;$AN$7:$AN$2042))*(ROW($W$7:$W$2042)&lt;&gt;ROW(W250)))&gt;0,"Cruzado","Sin cruce")))</f>
        <v>Sin cruce</v>
      </c>
      <c r="AQ250" s="104">
        <f t="shared" si="86"/>
        <v>0.35416666666666663</v>
      </c>
      <c r="AR250" s="104">
        <f t="shared" si="86"/>
        <v>0.52777777777777779</v>
      </c>
      <c r="AS250" s="22"/>
      <c r="AT250" s="22"/>
      <c r="AU250" s="358" t="str" cm="1">
        <f t="array" ref="AU250">IF(AB250="","",IF(SUMPRODUCT((AB250=$AB$7:$AB$511)*(AH250=$AH$7:$AH$511)*(AQ250=$AQ$7:$AQ$511)*(AR250=$AR$7:$AR$511)*(ROW($AB$7:$AB$511)&lt;&gt;ROW(AB250))*((R250=0)*($R$7:$R$511&gt;0)+(R250&gt;0)*($R$7:$R$511=0)))&gt;0,"SALONES UNIDOS",IF(SUMPRODUCT((AB250=$AB$7:$AB$511)*(AH250=$AH$7:$AH$511)*((AQ250&lt;$AR$7:$AR$511)*(AR250&gt;$AQ$7:$AQ$511))*(ROW($AB$7:$AB$511)&lt;&gt;ROW(AB250)))&gt;0,"Cruzado","Sin cruce")))</f>
        <v>Sin cruce</v>
      </c>
      <c r="AV250" s="358" t="str" cm="1">
        <f t="array" ref="AV250">IF(AD250="","",IF(SUMPRODUCT((AD250=$AD$7:$AD$511)*(AH250=$AH$7:$AH$511)*(AS250=$AS$7:$AS$511)*(AT250=$AT$7:$AT$511)*(ROW($AD$7:$AD$511)&lt;&gt;ROW(AD250))*((R250=0)*($R$7:$R$511&gt;0)+(R250&gt;0)*($R$7:$R$511=0)))&gt;0,"SALONES UNIDOS",IF(SUMPRODUCT((AD250=$AD$7:$AD$511)*(AH250=$AH$7:$AH$511)*((AS250&lt;$AT$7:$AT$511)*(AT250&gt;$AS$7:$AS$511))*(ROW($AD$7:$AD$511)&lt;&gt;ROW(AD250)))&gt;0,"Cruzado","Sin cruce")))</f>
        <v/>
      </c>
      <c r="AW250" s="104" t="str">
        <f t="shared" si="83"/>
        <v>OB1FILIALB</v>
      </c>
      <c r="AX250" s="104" t="str" cm="1">
        <f t="array" ref="AX250">IF(AW250="","",IF(SUMPRODUCT((AW250=$AW$7:$AW$2042)*(AH250=$AH$7:$AH$2042)*(AN250=$AN$7:$AN$2042)*(AO250=$AO$7:$AO$2042)*(ROW($AW$7:$AW$2042)&lt;&gt;ROW(AW250))*((R250=0)*($R$7:$R$2042&gt;0)+(R250&gt;0)*($R$7:$R$2042=0)))&gt;0,"SALONES UNIDOS",IF(SUMPRODUCT((AW250=$AW$7:$AW$2042)*(AH250=$AH$7:$AH$2042)*((AN250&lt;$AO$7:$AO$2042)*(AO250&gt;$AN$7:$AN$2042))*(ROW($AW$7:$AW$2042)&lt;&gt;ROW(AW250)))&gt;0,"Cruzado","Sin cruce")))</f>
        <v>Sin cruce</v>
      </c>
    </row>
    <row r="251" spans="2:50" s="6" customFormat="1" ht="19.8" hidden="1" customHeight="1" x14ac:dyDescent="0.25">
      <c r="B251" s="494" t="s">
        <v>314</v>
      </c>
      <c r="C251" s="369" t="s">
        <v>970</v>
      </c>
      <c r="D251" s="369">
        <v>20261</v>
      </c>
      <c r="E251" s="370" t="s">
        <v>276</v>
      </c>
      <c r="F251" s="370" t="s">
        <v>291</v>
      </c>
      <c r="G251" s="370" t="s">
        <v>295</v>
      </c>
      <c r="H251" s="370">
        <v>1</v>
      </c>
      <c r="I251" s="370" t="s">
        <v>281</v>
      </c>
      <c r="J251" s="370" t="s">
        <v>281</v>
      </c>
      <c r="K251" s="194" t="s">
        <v>668</v>
      </c>
      <c r="L251" s="369" t="s">
        <v>567</v>
      </c>
      <c r="M251" s="369" t="s">
        <v>362</v>
      </c>
      <c r="N251" s="369" t="s">
        <v>318</v>
      </c>
      <c r="O251" s="370" t="s">
        <v>315</v>
      </c>
      <c r="P251" s="369">
        <v>4</v>
      </c>
      <c r="Q251" s="369">
        <v>0</v>
      </c>
      <c r="R251" s="369">
        <v>4</v>
      </c>
      <c r="S251" s="369">
        <v>4</v>
      </c>
      <c r="T251" s="367"/>
      <c r="U251" s="371">
        <v>40</v>
      </c>
      <c r="V251" s="370">
        <v>21440811</v>
      </c>
      <c r="W251" s="370" t="s">
        <v>39</v>
      </c>
      <c r="X251" s="369" t="s">
        <v>555</v>
      </c>
      <c r="Y251" s="369"/>
      <c r="Z251" s="370"/>
      <c r="AA251" s="370"/>
      <c r="AB251" s="370" t="s">
        <v>670</v>
      </c>
      <c r="AC251" s="370"/>
      <c r="AD251" s="369"/>
      <c r="AE251" s="370"/>
      <c r="AF251" s="370"/>
      <c r="AG251" s="370" t="s">
        <v>559</v>
      </c>
      <c r="AH251" s="369">
        <v>5</v>
      </c>
      <c r="AI251" s="369">
        <v>7</v>
      </c>
      <c r="AJ251" s="369">
        <v>40</v>
      </c>
      <c r="AK251" s="369">
        <v>11</v>
      </c>
      <c r="AL251" s="369">
        <v>0</v>
      </c>
      <c r="AM251" s="22">
        <f t="shared" si="82"/>
        <v>4</v>
      </c>
      <c r="AN251" s="104">
        <f t="shared" si="84"/>
        <v>0.31944444444444448</v>
      </c>
      <c r="AO251" s="104">
        <f t="shared" si="85"/>
        <v>0.45833333333333331</v>
      </c>
      <c r="AP251" s="22" t="str" cm="1">
        <f t="array" ref="AP251">IF(W251="","",IF(SUMPRODUCT((W251=$W$7:$W$2042)*(AH251=$AH$7:$AH$2042)*(AN251=$AN$7:$AN$2042)*(AO251=$AO$7:$AO$2042)*(ROW($W$7:$W$2042)&lt;&gt;ROW(W251))*((R251=0)*($R$7:$R$2042&gt;0)+(R251&gt;0)*($R$7:$R$2042=0)))&gt;0,"SALONES UNIDOS",IF(SUMPRODUCT((W251=$W$7:$W$2042)*(AH251=$AH$7:$AH$2042)*((AN251&lt;$AO$7:$AO$2042)*(AO251&gt;$AN$7:$AN$2042))*(ROW($W$7:$W$2042)&lt;&gt;ROW(W251)))&gt;0,"Cruzado","Sin cruce")))</f>
        <v>Sin cruce</v>
      </c>
      <c r="AQ251" s="104">
        <f t="shared" si="86"/>
        <v>0.31944444444444448</v>
      </c>
      <c r="AR251" s="104">
        <f t="shared" si="86"/>
        <v>0.45833333333333331</v>
      </c>
      <c r="AS251" s="22"/>
      <c r="AT251" s="22"/>
      <c r="AU251" s="358" t="str" cm="1">
        <f t="array" ref="AU251">IF(AB251="","",IF(SUMPRODUCT((AB251=$AB$7:$AB$511)*(AH251=$AH$7:$AH$511)*(AQ251=$AQ$7:$AQ$511)*(AR251=$AR$7:$AR$511)*(ROW($AB$7:$AB$511)&lt;&gt;ROW(AB251))*((R251=0)*($R$7:$R$511&gt;0)+(R251&gt;0)*($R$7:$R$511=0)))&gt;0,"SALONES UNIDOS",IF(SUMPRODUCT((AB251=$AB$7:$AB$511)*(AH251=$AH$7:$AH$511)*((AQ251&lt;$AR$7:$AR$511)*(AR251&gt;$AQ$7:$AQ$511))*(ROW($AB$7:$AB$511)&lt;&gt;ROW(AB251)))&gt;0,"Cruzado","Sin cruce")))</f>
        <v>Sin cruce</v>
      </c>
      <c r="AV251" s="358" t="str" cm="1">
        <f t="array" ref="AV251">IF(AD251="","",IF(SUMPRODUCT((AD251=$AD$7:$AD$511)*(AH251=$AH$7:$AH$511)*(AS251=$AS$7:$AS$511)*(AT251=$AT$7:$AT$511)*(ROW($AD$7:$AD$511)&lt;&gt;ROW(AD251))*((R251=0)*($R$7:$R$511&gt;0)+(R251&gt;0)*($R$7:$R$511=0)))&gt;0,"SALONES UNIDOS",IF(SUMPRODUCT((AD251=$AD$7:$AD$511)*(AH251=$AH$7:$AH$511)*((AS251&lt;$AT$7:$AT$511)*(AT251&gt;$AS$7:$AS$511))*(ROW($AD$7:$AD$511)&lt;&gt;ROW(AD251)))&gt;0,"Cruzado","Sin cruce")))</f>
        <v/>
      </c>
      <c r="AW251" s="104" t="str">
        <f t="shared" si="83"/>
        <v>OB1FILIALB</v>
      </c>
      <c r="AX251" s="104" t="str" cm="1">
        <f t="array" ref="AX251">IF(AW251="","",IF(SUMPRODUCT((AW251=$AW$7:$AW$2042)*(AH251=$AH$7:$AH$2042)*(AN251=$AN$7:$AN$2042)*(AO251=$AO$7:$AO$2042)*(ROW($AW$7:$AW$2042)&lt;&gt;ROW(AW251))*((R251=0)*($R$7:$R$2042&gt;0)+(R251&gt;0)*($R$7:$R$2042=0)))&gt;0,"SALONES UNIDOS",IF(SUMPRODUCT((AW251=$AW$7:$AW$2042)*(AH251=$AH$7:$AH$2042)*((AN251&lt;$AO$7:$AO$2042)*(AO251&gt;$AN$7:$AN$2042))*(ROW($AW$7:$AW$2042)&lt;&gt;ROW(AW251)))&gt;0,"Cruzado","Sin cruce")))</f>
        <v>Sin cruce</v>
      </c>
    </row>
    <row r="252" spans="2:50" s="6" customFormat="1" ht="19.8" hidden="1" customHeight="1" x14ac:dyDescent="0.25">
      <c r="B252" s="494" t="s">
        <v>314</v>
      </c>
      <c r="C252" s="369" t="s">
        <v>970</v>
      </c>
      <c r="D252" s="369">
        <v>20261</v>
      </c>
      <c r="E252" s="370" t="s">
        <v>276</v>
      </c>
      <c r="F252" s="370" t="s">
        <v>291</v>
      </c>
      <c r="G252" s="370" t="s">
        <v>295</v>
      </c>
      <c r="H252" s="370">
        <v>1</v>
      </c>
      <c r="I252" s="370" t="s">
        <v>281</v>
      </c>
      <c r="J252" s="370" t="s">
        <v>281</v>
      </c>
      <c r="K252" s="194" t="s">
        <v>669</v>
      </c>
      <c r="L252" s="369" t="s">
        <v>569</v>
      </c>
      <c r="M252" s="369" t="s">
        <v>362</v>
      </c>
      <c r="N252" s="369" t="s">
        <v>318</v>
      </c>
      <c r="O252" s="370" t="s">
        <v>315</v>
      </c>
      <c r="P252" s="369">
        <v>3</v>
      </c>
      <c r="Q252" s="369">
        <v>2</v>
      </c>
      <c r="R252" s="369">
        <v>5</v>
      </c>
      <c r="S252" s="369">
        <v>4</v>
      </c>
      <c r="T252" s="367"/>
      <c r="U252" s="371">
        <v>40</v>
      </c>
      <c r="V252" s="370">
        <v>75375310</v>
      </c>
      <c r="W252" s="370" t="s">
        <v>229</v>
      </c>
      <c r="X252" s="369" t="s">
        <v>555</v>
      </c>
      <c r="Y252" s="369"/>
      <c r="Z252" s="370"/>
      <c r="AA252" s="370"/>
      <c r="AB252" s="370" t="s">
        <v>670</v>
      </c>
      <c r="AC252" s="370"/>
      <c r="AD252" s="369"/>
      <c r="AE252" s="370"/>
      <c r="AF252" s="370"/>
      <c r="AG252" s="370" t="s">
        <v>319</v>
      </c>
      <c r="AH252" s="369">
        <v>2</v>
      </c>
      <c r="AI252" s="369">
        <v>8</v>
      </c>
      <c r="AJ252" s="369">
        <v>30</v>
      </c>
      <c r="AK252" s="369">
        <v>12</v>
      </c>
      <c r="AL252" s="369">
        <v>40</v>
      </c>
      <c r="AM252" s="22">
        <f t="shared" si="82"/>
        <v>5</v>
      </c>
      <c r="AN252" s="104">
        <f t="shared" si="84"/>
        <v>0.35416666666666663</v>
      </c>
      <c r="AO252" s="104">
        <f t="shared" si="85"/>
        <v>0.52777777777777779</v>
      </c>
      <c r="AP252" s="22" t="str" cm="1">
        <f t="array" ref="AP252">IF(W252="","",IF(SUMPRODUCT((W252=$W$7:$W$2042)*(AH252=$AH$7:$AH$2042)*(AN252=$AN$7:$AN$2042)*(AO252=$AO$7:$AO$2042)*(ROW($W$7:$W$2042)&lt;&gt;ROW(W252))*((R252=0)*($R$7:$R$2042&gt;0)+(R252&gt;0)*($R$7:$R$2042=0)))&gt;0,"SALONES UNIDOS",IF(SUMPRODUCT((W252=$W$7:$W$2042)*(AH252=$AH$7:$AH$2042)*((AN252&lt;$AO$7:$AO$2042)*(AO252&gt;$AN$7:$AN$2042))*(ROW($W$7:$W$2042)&lt;&gt;ROW(W252)))&gt;0,"Cruzado","Sin cruce")))</f>
        <v>Sin cruce</v>
      </c>
      <c r="AQ252" s="104">
        <f t="shared" si="86"/>
        <v>0.35416666666666663</v>
      </c>
      <c r="AR252" s="104">
        <f t="shared" si="86"/>
        <v>0.52777777777777779</v>
      </c>
      <c r="AS252" s="22"/>
      <c r="AT252" s="22"/>
      <c r="AU252" s="358" t="str" cm="1">
        <f t="array" ref="AU252">IF(AB252="","",IF(SUMPRODUCT((AB252=$AB$7:$AB$511)*(AH252=$AH$7:$AH$511)*(AQ252=$AQ$7:$AQ$511)*(AR252=$AR$7:$AR$511)*(ROW($AB$7:$AB$511)&lt;&gt;ROW(AB252))*((R252=0)*($R$7:$R$511&gt;0)+(R252&gt;0)*($R$7:$R$511=0)))&gt;0,"SALONES UNIDOS",IF(SUMPRODUCT((AB252=$AB$7:$AB$511)*(AH252=$AH$7:$AH$511)*((AQ252&lt;$AR$7:$AR$511)*(AR252&gt;$AQ$7:$AQ$511))*(ROW($AB$7:$AB$511)&lt;&gt;ROW(AB252)))&gt;0,"Cruzado","Sin cruce")))</f>
        <v>Sin cruce</v>
      </c>
      <c r="AV252" s="358" t="str" cm="1">
        <f t="array" ref="AV252">IF(AD252="","",IF(SUMPRODUCT((AD252=$AD$7:$AD$511)*(AH252=$AH$7:$AH$511)*(AS252=$AS$7:$AS$511)*(AT252=$AT$7:$AT$511)*(ROW($AD$7:$AD$511)&lt;&gt;ROW(AD252))*((R252=0)*($R$7:$R$511&gt;0)+(R252&gt;0)*($R$7:$R$511=0)))&gt;0,"SALONES UNIDOS",IF(SUMPRODUCT((AD252=$AD$7:$AD$511)*(AH252=$AH$7:$AH$511)*((AS252&lt;$AT$7:$AT$511)*(AT252&gt;$AS$7:$AS$511))*(ROW($AD$7:$AD$511)&lt;&gt;ROW(AD252)))&gt;0,"Cruzado","Sin cruce")))</f>
        <v/>
      </c>
      <c r="AW252" s="104" t="str">
        <f t="shared" si="83"/>
        <v>OB1FILIALB</v>
      </c>
      <c r="AX252" s="104" t="str" cm="1">
        <f t="array" ref="AX252">IF(AW252="","",IF(SUMPRODUCT((AW252=$AW$7:$AW$2042)*(AH252=$AH$7:$AH$2042)*(AN252=$AN$7:$AN$2042)*(AO252=$AO$7:$AO$2042)*(ROW($AW$7:$AW$2042)&lt;&gt;ROW(AW252))*((R252=0)*($R$7:$R$2042&gt;0)+(R252&gt;0)*($R$7:$R$2042=0)))&gt;0,"SALONES UNIDOS",IF(SUMPRODUCT((AW252=$AW$7:$AW$2042)*(AH252=$AH$7:$AH$2042)*((AN252&lt;$AO$7:$AO$2042)*(AO252&gt;$AN$7:$AN$2042))*(ROW($AW$7:$AW$2042)&lt;&gt;ROW(AW252)))&gt;0,"Cruzado","Sin cruce")))</f>
        <v>Sin cruce</v>
      </c>
    </row>
    <row r="253" spans="2:50" s="6" customFormat="1" ht="19.8" hidden="1" customHeight="1" x14ac:dyDescent="0.25">
      <c r="B253" s="494" t="s">
        <v>314</v>
      </c>
      <c r="C253" s="369" t="s">
        <v>970</v>
      </c>
      <c r="D253" s="369">
        <v>20261</v>
      </c>
      <c r="E253" s="370" t="s">
        <v>276</v>
      </c>
      <c r="F253" s="370" t="s">
        <v>291</v>
      </c>
      <c r="G253" s="370" t="s">
        <v>295</v>
      </c>
      <c r="H253" s="370">
        <v>2</v>
      </c>
      <c r="I253" s="370" t="s">
        <v>278</v>
      </c>
      <c r="J253" s="370" t="s">
        <v>278</v>
      </c>
      <c r="K253" s="194" t="s">
        <v>671</v>
      </c>
      <c r="L253" s="369" t="s">
        <v>672</v>
      </c>
      <c r="M253" s="369" t="s">
        <v>362</v>
      </c>
      <c r="N253" s="369" t="s">
        <v>318</v>
      </c>
      <c r="O253" s="370" t="s">
        <v>315</v>
      </c>
      <c r="P253" s="369">
        <v>4</v>
      </c>
      <c r="Q253" s="369">
        <v>0</v>
      </c>
      <c r="R253" s="369">
        <v>4</v>
      </c>
      <c r="S253" s="369">
        <v>4</v>
      </c>
      <c r="T253" s="367"/>
      <c r="U253" s="371">
        <v>20</v>
      </c>
      <c r="V253" s="370">
        <v>45971048</v>
      </c>
      <c r="W253" s="370" t="s">
        <v>513</v>
      </c>
      <c r="X253" s="369" t="s">
        <v>555</v>
      </c>
      <c r="Y253" s="369"/>
      <c r="Z253" s="370"/>
      <c r="AA253" s="370"/>
      <c r="AB253" s="370" t="s">
        <v>583</v>
      </c>
      <c r="AC253" s="370"/>
      <c r="AD253" s="369"/>
      <c r="AE253" s="370"/>
      <c r="AF253" s="370"/>
      <c r="AG253" s="370" t="s">
        <v>559</v>
      </c>
      <c r="AH253" s="369">
        <v>4</v>
      </c>
      <c r="AI253" s="369">
        <v>12</v>
      </c>
      <c r="AJ253" s="369">
        <v>40</v>
      </c>
      <c r="AK253" s="369">
        <v>16</v>
      </c>
      <c r="AL253" s="369">
        <v>0</v>
      </c>
      <c r="AM253" s="22">
        <f t="shared" si="82"/>
        <v>4</v>
      </c>
      <c r="AN253" s="104">
        <f t="shared" si="84"/>
        <v>0.52777777777777779</v>
      </c>
      <c r="AO253" s="104">
        <f t="shared" si="85"/>
        <v>0.66666666666666663</v>
      </c>
      <c r="AP253" s="22" t="str" cm="1">
        <f t="array" ref="AP253">IF(W253="","",IF(SUMPRODUCT((W253=$W$7:$W$2042)*(AH253=$AH$7:$AH$2042)*(AN253=$AN$7:$AN$2042)*(AO253=$AO$7:$AO$2042)*(ROW($W$7:$W$2042)&lt;&gt;ROW(W253))*((R253=0)*($R$7:$R$2042&gt;0)+(R253&gt;0)*($R$7:$R$2042=0)))&gt;0,"SALONES UNIDOS",IF(SUMPRODUCT((W253=$W$7:$W$2042)*(AH253=$AH$7:$AH$2042)*((AN253&lt;$AO$7:$AO$2042)*(AO253&gt;$AN$7:$AN$2042))*(ROW($W$7:$W$2042)&lt;&gt;ROW(W253)))&gt;0,"Cruzado","Sin cruce")))</f>
        <v>Sin cruce</v>
      </c>
      <c r="AQ253" s="104">
        <f t="shared" si="86"/>
        <v>0.52777777777777779</v>
      </c>
      <c r="AR253" s="104">
        <f t="shared" si="86"/>
        <v>0.66666666666666663</v>
      </c>
      <c r="AS253" s="22"/>
      <c r="AT253" s="22"/>
      <c r="AU253" s="358" t="str" cm="1">
        <f t="array" ref="AU253">IF(AB253="","",IF(SUMPRODUCT((AB253=$AB$7:$AB$511)*(AH253=$AH$7:$AH$511)*(AQ253=$AQ$7:$AQ$511)*(AR253=$AR$7:$AR$511)*(ROW($AB$7:$AB$511)&lt;&gt;ROW(AB253))*((R253=0)*($R$7:$R$511&gt;0)+(R253&gt;0)*($R$7:$R$511=0)))&gt;0,"SALONES UNIDOS",IF(SUMPRODUCT((AB253=$AB$7:$AB$511)*(AH253=$AH$7:$AH$511)*((AQ253&lt;$AR$7:$AR$511)*(AR253&gt;$AQ$7:$AQ$511))*(ROW($AB$7:$AB$511)&lt;&gt;ROW(AB253)))&gt;0,"Cruzado","Sin cruce")))</f>
        <v>Sin cruce</v>
      </c>
      <c r="AV253" s="358" t="str" cm="1">
        <f t="array" ref="AV253">IF(AD253="","",IF(SUMPRODUCT((AD253=$AD$7:$AD$511)*(AH253=$AH$7:$AH$511)*(AS253=$AS$7:$AS$511)*(AT253=$AT$7:$AT$511)*(ROW($AD$7:$AD$511)&lt;&gt;ROW(AD253))*((R253=0)*($R$7:$R$511&gt;0)+(R253&gt;0)*($R$7:$R$511=0)))&gt;0,"SALONES UNIDOS",IF(SUMPRODUCT((AD253=$AD$7:$AD$511)*(AH253=$AH$7:$AH$511)*((AS253&lt;$AT$7:$AT$511)*(AT253&gt;$AS$7:$AS$511))*(ROW($AD$7:$AD$511)&lt;&gt;ROW(AD253)))&gt;0,"Cruzado","Sin cruce")))</f>
        <v/>
      </c>
      <c r="AW253" s="104" t="str">
        <f t="shared" si="83"/>
        <v>OB2FILIALA</v>
      </c>
      <c r="AX253" s="104" t="str" cm="1">
        <f t="array" ref="AX253">IF(AW253="","",IF(SUMPRODUCT((AW253=$AW$7:$AW$2042)*(AH253=$AH$7:$AH$2042)*(AN253=$AN$7:$AN$2042)*(AO253=$AO$7:$AO$2042)*(ROW($AW$7:$AW$2042)&lt;&gt;ROW(AW253))*((R253=0)*($R$7:$R$2042&gt;0)+(R253&gt;0)*($R$7:$R$2042=0)))&gt;0,"SALONES UNIDOS",IF(SUMPRODUCT((AW253=$AW$7:$AW$2042)*(AH253=$AH$7:$AH$2042)*((AN253&lt;$AO$7:$AO$2042)*(AO253&gt;$AN$7:$AN$2042))*(ROW($AW$7:$AW$2042)&lt;&gt;ROW(AW253)))&gt;0,"Cruzado","Sin cruce")))</f>
        <v>Sin cruce</v>
      </c>
    </row>
    <row r="254" spans="2:50" s="6" customFormat="1" ht="19.8" hidden="1" customHeight="1" x14ac:dyDescent="0.25">
      <c r="B254" s="494" t="s">
        <v>314</v>
      </c>
      <c r="C254" s="369" t="s">
        <v>970</v>
      </c>
      <c r="D254" s="369">
        <v>20261</v>
      </c>
      <c r="E254" s="370" t="s">
        <v>276</v>
      </c>
      <c r="F254" s="370" t="s">
        <v>291</v>
      </c>
      <c r="G254" s="370" t="s">
        <v>295</v>
      </c>
      <c r="H254" s="370">
        <v>2</v>
      </c>
      <c r="I254" s="370" t="s">
        <v>278</v>
      </c>
      <c r="J254" s="370" t="s">
        <v>278</v>
      </c>
      <c r="K254" s="194" t="s">
        <v>673</v>
      </c>
      <c r="L254" s="369" t="s">
        <v>674</v>
      </c>
      <c r="M254" s="369" t="s">
        <v>324</v>
      </c>
      <c r="N254" s="369" t="s">
        <v>318</v>
      </c>
      <c r="O254" s="370" t="s">
        <v>315</v>
      </c>
      <c r="P254" s="369">
        <v>3</v>
      </c>
      <c r="Q254" s="369">
        <v>2</v>
      </c>
      <c r="R254" s="369">
        <v>5</v>
      </c>
      <c r="S254" s="369">
        <v>4</v>
      </c>
      <c r="T254" s="367"/>
      <c r="U254" s="371">
        <v>22</v>
      </c>
      <c r="V254" s="370">
        <v>44893085</v>
      </c>
      <c r="W254" s="370" t="s">
        <v>478</v>
      </c>
      <c r="X254" s="369" t="s">
        <v>555</v>
      </c>
      <c r="Y254" s="369"/>
      <c r="Z254" s="370"/>
      <c r="AA254" s="370"/>
      <c r="AB254" s="370" t="s">
        <v>583</v>
      </c>
      <c r="AC254" s="370"/>
      <c r="AD254" s="369" t="s">
        <v>586</v>
      </c>
      <c r="AE254" s="370"/>
      <c r="AF254" s="370"/>
      <c r="AG254" s="370" t="s">
        <v>319</v>
      </c>
      <c r="AH254" s="369">
        <v>5</v>
      </c>
      <c r="AI254" s="369">
        <v>7</v>
      </c>
      <c r="AJ254" s="369">
        <v>40</v>
      </c>
      <c r="AK254" s="369">
        <v>11</v>
      </c>
      <c r="AL254" s="369">
        <v>50</v>
      </c>
      <c r="AM254" s="22">
        <f t="shared" si="82"/>
        <v>5</v>
      </c>
      <c r="AN254" s="104">
        <f t="shared" si="84"/>
        <v>0.31944444444444448</v>
      </c>
      <c r="AO254" s="104">
        <f t="shared" si="85"/>
        <v>0.49305555555555552</v>
      </c>
      <c r="AP254" s="22" t="str" cm="1">
        <f t="array" ref="AP254">IF(W254="","",IF(SUMPRODUCT((W254=$W$7:$W$2042)*(AH254=$AH$7:$AH$2042)*(AN254=$AN$7:$AN$2042)*(AO254=$AO$7:$AO$2042)*(ROW($W$7:$W$2042)&lt;&gt;ROW(W254))*((R254=0)*($R$7:$R$2042&gt;0)+(R254&gt;0)*($R$7:$R$2042=0)))&gt;0,"SALONES UNIDOS",IF(SUMPRODUCT((W254=$W$7:$W$2042)*(AH254=$AH$7:$AH$2042)*((AN254&lt;$AO$7:$AO$2042)*(AO254&gt;$AN$7:$AN$2042))*(ROW($W$7:$W$2042)&lt;&gt;ROW(W254)))&gt;0,"Cruzado","Sin cruce")))</f>
        <v>Sin cruce</v>
      </c>
      <c r="AQ254" s="104">
        <f t="shared" si="86"/>
        <v>0.31944444444444448</v>
      </c>
      <c r="AR254" s="104">
        <f>AQ254+(P254/24)</f>
        <v>0.44444444444444448</v>
      </c>
      <c r="AS254" s="104">
        <f>IF(AR254=AO254,"",AR254)</f>
        <v>0.44444444444444448</v>
      </c>
      <c r="AT254" s="104">
        <f>IF(AS254="","",AO254)</f>
        <v>0.49305555555555552</v>
      </c>
      <c r="AU254" s="358" t="str" cm="1">
        <f t="array" ref="AU254">IF(AB254="","",IF(SUMPRODUCT((AB254=$AB$7:$AB$511)*(AH254=$AH$7:$AH$511)*(AQ254=$AQ$7:$AQ$511)*(AR254=$AR$7:$AR$511)*(ROW($AB$7:$AB$511)&lt;&gt;ROW(AB254))*((R254=0)*($R$7:$R$511&gt;0)+(R254&gt;0)*($R$7:$R$511=0)))&gt;0,"SALONES UNIDOS",IF(SUMPRODUCT((AB254=$AB$7:$AB$511)*(AH254=$AH$7:$AH$511)*((AQ254&lt;$AR$7:$AR$511)*(AR254&gt;$AQ$7:$AQ$511))*(ROW($AB$7:$AB$511)&lt;&gt;ROW(AB254)))&gt;0,"Cruzado","Sin cruce")))</f>
        <v>Sin cruce</v>
      </c>
      <c r="AV254" s="358" t="str" cm="1">
        <f t="array" ref="AV254">IF(AD254="","",IF(SUMPRODUCT((AD254=$AD$7:$AD$511)*(AH254=$AH$7:$AH$511)*(AS254=$AS$7:$AS$511)*(AT254=$AT$7:$AT$511)*(ROW($AD$7:$AD$511)&lt;&gt;ROW(AD254))*((R254=0)*($R$7:$R$511&gt;0)+(R254&gt;0)*($R$7:$R$511=0)))&gt;0,"SALONES UNIDOS",IF(SUMPRODUCT((AD254=$AD$7:$AD$511)*(AH254=$AH$7:$AH$511)*((AS254&lt;$AT$7:$AT$511)*(AT254&gt;$AS$7:$AS$511))*(ROW($AD$7:$AD$511)&lt;&gt;ROW(AD254)))&gt;0,"Cruzado","Sin cruce")))</f>
        <v>Sin cruce</v>
      </c>
      <c r="AW254" s="104" t="str">
        <f t="shared" si="83"/>
        <v>OB2FILIALA</v>
      </c>
      <c r="AX254" s="104" t="str" cm="1">
        <f t="array" ref="AX254">IF(AW254="","",IF(SUMPRODUCT((AW254=$AW$7:$AW$2042)*(AH254=$AH$7:$AH$2042)*(AN254=$AN$7:$AN$2042)*(AO254=$AO$7:$AO$2042)*(ROW($AW$7:$AW$2042)&lt;&gt;ROW(AW254))*((R254=0)*($R$7:$R$2042&gt;0)+(R254&gt;0)*($R$7:$R$2042=0)))&gt;0,"SALONES UNIDOS",IF(SUMPRODUCT((AW254=$AW$7:$AW$2042)*(AH254=$AH$7:$AH$2042)*((AN254&lt;$AO$7:$AO$2042)*(AO254&gt;$AN$7:$AN$2042))*(ROW($AW$7:$AW$2042)&lt;&gt;ROW(AW254)))&gt;0,"Cruzado","Sin cruce")))</f>
        <v>Sin cruce</v>
      </c>
    </row>
    <row r="255" spans="2:50" s="6" customFormat="1" ht="19.8" hidden="1" customHeight="1" x14ac:dyDescent="0.25">
      <c r="B255" s="494" t="s">
        <v>314</v>
      </c>
      <c r="C255" s="369" t="s">
        <v>970</v>
      </c>
      <c r="D255" s="369">
        <v>20261</v>
      </c>
      <c r="E255" s="370" t="s">
        <v>276</v>
      </c>
      <c r="F255" s="370" t="s">
        <v>291</v>
      </c>
      <c r="G255" s="370" t="s">
        <v>295</v>
      </c>
      <c r="H255" s="370">
        <v>2</v>
      </c>
      <c r="I255" s="370" t="s">
        <v>278</v>
      </c>
      <c r="J255" s="370" t="s">
        <v>278</v>
      </c>
      <c r="K255" s="194" t="s">
        <v>675</v>
      </c>
      <c r="L255" s="369" t="s">
        <v>404</v>
      </c>
      <c r="M255" s="369" t="s">
        <v>362</v>
      </c>
      <c r="N255" s="369" t="s">
        <v>318</v>
      </c>
      <c r="O255" s="370" t="s">
        <v>315</v>
      </c>
      <c r="P255" s="369">
        <v>2</v>
      </c>
      <c r="Q255" s="369">
        <v>2</v>
      </c>
      <c r="R255" s="369">
        <v>4</v>
      </c>
      <c r="S255" s="369">
        <v>3</v>
      </c>
      <c r="T255" s="367"/>
      <c r="U255" s="371">
        <v>20</v>
      </c>
      <c r="V255" s="370">
        <v>42709906</v>
      </c>
      <c r="W255" s="370" t="s">
        <v>458</v>
      </c>
      <c r="X255" s="369" t="s">
        <v>555</v>
      </c>
      <c r="Y255" s="369"/>
      <c r="Z255" s="370"/>
      <c r="AA255" s="370"/>
      <c r="AB255" s="370" t="s">
        <v>583</v>
      </c>
      <c r="AC255" s="370"/>
      <c r="AD255" s="369"/>
      <c r="AE255" s="370"/>
      <c r="AF255" s="370"/>
      <c r="AG255" s="370" t="s">
        <v>319</v>
      </c>
      <c r="AH255" s="369">
        <v>3</v>
      </c>
      <c r="AI255" s="369">
        <v>12</v>
      </c>
      <c r="AJ255" s="369">
        <v>40</v>
      </c>
      <c r="AK255" s="369">
        <v>16</v>
      </c>
      <c r="AL255" s="369">
        <v>0</v>
      </c>
      <c r="AM255" s="22">
        <f t="shared" si="82"/>
        <v>4</v>
      </c>
      <c r="AN255" s="104">
        <f t="shared" si="84"/>
        <v>0.52777777777777779</v>
      </c>
      <c r="AO255" s="104">
        <f t="shared" si="85"/>
        <v>0.66666666666666663</v>
      </c>
      <c r="AP255" s="22" t="str" cm="1">
        <f t="array" ref="AP255">IF(W255="","",IF(SUMPRODUCT((W255=$W$7:$W$2042)*(AH255=$AH$7:$AH$2042)*(AN255=$AN$7:$AN$2042)*(AO255=$AO$7:$AO$2042)*(ROW($W$7:$W$2042)&lt;&gt;ROW(W255))*((R255=0)*($R$7:$R$2042&gt;0)+(R255&gt;0)*($R$7:$R$2042=0)))&gt;0,"SALONES UNIDOS",IF(SUMPRODUCT((W255=$W$7:$W$2042)*(AH255=$AH$7:$AH$2042)*((AN255&lt;$AO$7:$AO$2042)*(AO255&gt;$AN$7:$AN$2042))*(ROW($W$7:$W$2042)&lt;&gt;ROW(W255)))&gt;0,"Cruzado","Sin cruce")))</f>
        <v>Sin cruce</v>
      </c>
      <c r="AQ255" s="104">
        <f t="shared" si="86"/>
        <v>0.52777777777777779</v>
      </c>
      <c r="AR255" s="104">
        <f t="shared" ref="AR255:AR257" si="87">AO255</f>
        <v>0.66666666666666663</v>
      </c>
      <c r="AS255" s="22"/>
      <c r="AT255" s="22"/>
      <c r="AU255" s="358" t="str" cm="1">
        <f t="array" ref="AU255">IF(AB255="","",IF(SUMPRODUCT((AB255=$AB$7:$AB$511)*(AH255=$AH$7:$AH$511)*(AQ255=$AQ$7:$AQ$511)*(AR255=$AR$7:$AR$511)*(ROW($AB$7:$AB$511)&lt;&gt;ROW(AB255))*((R255=0)*($R$7:$R$511&gt;0)+(R255&gt;0)*($R$7:$R$511=0)))&gt;0,"SALONES UNIDOS",IF(SUMPRODUCT((AB255=$AB$7:$AB$511)*(AH255=$AH$7:$AH$511)*((AQ255&lt;$AR$7:$AR$511)*(AR255&gt;$AQ$7:$AQ$511))*(ROW($AB$7:$AB$511)&lt;&gt;ROW(AB255)))&gt;0,"Cruzado","Sin cruce")))</f>
        <v>Sin cruce</v>
      </c>
      <c r="AV255" s="358" t="str" cm="1">
        <f t="array" ref="AV255">IF(AD255="","",IF(SUMPRODUCT((AD255=$AD$7:$AD$511)*(AH255=$AH$7:$AH$511)*(AS255=$AS$7:$AS$511)*(AT255=$AT$7:$AT$511)*(ROW($AD$7:$AD$511)&lt;&gt;ROW(AD255))*((R255=0)*($R$7:$R$511&gt;0)+(R255&gt;0)*($R$7:$R$511=0)))&gt;0,"SALONES UNIDOS",IF(SUMPRODUCT((AD255=$AD$7:$AD$511)*(AH255=$AH$7:$AH$511)*((AS255&lt;$AT$7:$AT$511)*(AT255&gt;$AS$7:$AS$511))*(ROW($AD$7:$AD$511)&lt;&gt;ROW(AD255)))&gt;0,"Cruzado","Sin cruce")))</f>
        <v/>
      </c>
      <c r="AW255" s="104" t="str">
        <f t="shared" si="83"/>
        <v>OB2FILIALA</v>
      </c>
      <c r="AX255" s="104" t="str" cm="1">
        <f t="array" ref="AX255">IF(AW255="","",IF(SUMPRODUCT((AW255=$AW$7:$AW$2042)*(AH255=$AH$7:$AH$2042)*(AN255=$AN$7:$AN$2042)*(AO255=$AO$7:$AO$2042)*(ROW($AW$7:$AW$2042)&lt;&gt;ROW(AW255))*((R255=0)*($R$7:$R$2042&gt;0)+(R255&gt;0)*($R$7:$R$2042=0)))&gt;0,"SALONES UNIDOS",IF(SUMPRODUCT((AW255=$AW$7:$AW$2042)*(AH255=$AH$7:$AH$2042)*((AN255&lt;$AO$7:$AO$2042)*(AO255&gt;$AN$7:$AN$2042))*(ROW($AW$7:$AW$2042)&lt;&gt;ROW(AW255)))&gt;0,"Cruzado","Sin cruce")))</f>
        <v>Sin cruce</v>
      </c>
    </row>
    <row r="256" spans="2:50" s="6" customFormat="1" ht="19.8" hidden="1" customHeight="1" x14ac:dyDescent="0.25">
      <c r="B256" s="494" t="s">
        <v>314</v>
      </c>
      <c r="C256" s="369" t="s">
        <v>970</v>
      </c>
      <c r="D256" s="369">
        <v>20261</v>
      </c>
      <c r="E256" s="370" t="s">
        <v>276</v>
      </c>
      <c r="F256" s="370" t="s">
        <v>291</v>
      </c>
      <c r="G256" s="370" t="s">
        <v>295</v>
      </c>
      <c r="H256" s="370">
        <v>2</v>
      </c>
      <c r="I256" s="370" t="s">
        <v>278</v>
      </c>
      <c r="J256" s="370" t="s">
        <v>278</v>
      </c>
      <c r="K256" s="194" t="s">
        <v>676</v>
      </c>
      <c r="L256" s="369" t="s">
        <v>677</v>
      </c>
      <c r="M256" s="369" t="s">
        <v>362</v>
      </c>
      <c r="N256" s="369" t="s">
        <v>318</v>
      </c>
      <c r="O256" s="370" t="s">
        <v>315</v>
      </c>
      <c r="P256" s="369">
        <v>3</v>
      </c>
      <c r="Q256" s="369">
        <v>2</v>
      </c>
      <c r="R256" s="369">
        <v>5</v>
      </c>
      <c r="S256" s="369">
        <v>4</v>
      </c>
      <c r="T256" s="367"/>
      <c r="U256" s="371">
        <v>35</v>
      </c>
      <c r="V256" s="370">
        <v>21553238</v>
      </c>
      <c r="W256" s="370" t="s">
        <v>234</v>
      </c>
      <c r="X256" s="369" t="s">
        <v>555</v>
      </c>
      <c r="Y256" s="369"/>
      <c r="Z256" s="370"/>
      <c r="AA256" s="370"/>
      <c r="AB256" s="370" t="s">
        <v>583</v>
      </c>
      <c r="AC256" s="370"/>
      <c r="AD256" s="369"/>
      <c r="AE256" s="370"/>
      <c r="AF256" s="370"/>
      <c r="AG256" s="370" t="s">
        <v>319</v>
      </c>
      <c r="AH256" s="369">
        <v>1</v>
      </c>
      <c r="AI256" s="369">
        <v>7</v>
      </c>
      <c r="AJ256" s="369">
        <v>40</v>
      </c>
      <c r="AK256" s="369">
        <v>11</v>
      </c>
      <c r="AL256" s="369">
        <v>50</v>
      </c>
      <c r="AM256" s="22">
        <f t="shared" si="82"/>
        <v>5</v>
      </c>
      <c r="AN256" s="104">
        <f t="shared" si="84"/>
        <v>0.31944444444444448</v>
      </c>
      <c r="AO256" s="104">
        <f t="shared" si="85"/>
        <v>0.49305555555555552</v>
      </c>
      <c r="AP256" s="22" t="str" cm="1">
        <f t="array" ref="AP256">IF(W256="","",IF(SUMPRODUCT((W256=$W$7:$W$2042)*(AH256=$AH$7:$AH$2042)*(AN256=$AN$7:$AN$2042)*(AO256=$AO$7:$AO$2042)*(ROW($W$7:$W$2042)&lt;&gt;ROW(W256))*((R256=0)*($R$7:$R$2042&gt;0)+(R256&gt;0)*($R$7:$R$2042=0)))&gt;0,"SALONES UNIDOS",IF(SUMPRODUCT((W256=$W$7:$W$2042)*(AH256=$AH$7:$AH$2042)*((AN256&lt;$AO$7:$AO$2042)*(AO256&gt;$AN$7:$AN$2042))*(ROW($W$7:$W$2042)&lt;&gt;ROW(W256)))&gt;0,"Cruzado","Sin cruce")))</f>
        <v>Sin cruce</v>
      </c>
      <c r="AQ256" s="104">
        <f t="shared" si="86"/>
        <v>0.31944444444444448</v>
      </c>
      <c r="AR256" s="104">
        <f t="shared" si="87"/>
        <v>0.49305555555555552</v>
      </c>
      <c r="AS256" s="22"/>
      <c r="AT256" s="22"/>
      <c r="AU256" s="358" t="str" cm="1">
        <f t="array" ref="AU256">IF(AB256="","",IF(SUMPRODUCT((AB256=$AB$7:$AB$511)*(AH256=$AH$7:$AH$511)*(AQ256=$AQ$7:$AQ$511)*(AR256=$AR$7:$AR$511)*(ROW($AB$7:$AB$511)&lt;&gt;ROW(AB256))*((R256=0)*($R$7:$R$511&gt;0)+(R256&gt;0)*($R$7:$R$511=0)))&gt;0,"SALONES UNIDOS",IF(SUMPRODUCT((AB256=$AB$7:$AB$511)*(AH256=$AH$7:$AH$511)*((AQ256&lt;$AR$7:$AR$511)*(AR256&gt;$AQ$7:$AQ$511))*(ROW($AB$7:$AB$511)&lt;&gt;ROW(AB256)))&gt;0,"Cruzado","Sin cruce")))</f>
        <v>Sin cruce</v>
      </c>
      <c r="AV256" s="358" t="str" cm="1">
        <f t="array" ref="AV256">IF(AD256="","",IF(SUMPRODUCT((AD256=$AD$7:$AD$511)*(AH256=$AH$7:$AH$511)*(AS256=$AS$7:$AS$511)*(AT256=$AT$7:$AT$511)*(ROW($AD$7:$AD$511)&lt;&gt;ROW(AD256))*((R256=0)*($R$7:$R$511&gt;0)+(R256&gt;0)*($R$7:$R$511=0)))&gt;0,"SALONES UNIDOS",IF(SUMPRODUCT((AD256=$AD$7:$AD$511)*(AH256=$AH$7:$AH$511)*((AS256&lt;$AT$7:$AT$511)*(AT256&gt;$AS$7:$AS$511))*(ROW($AD$7:$AD$511)&lt;&gt;ROW(AD256)))&gt;0,"Cruzado","Sin cruce")))</f>
        <v/>
      </c>
      <c r="AW256" s="104" t="str">
        <f t="shared" si="83"/>
        <v>OB2FILIALA</v>
      </c>
      <c r="AX256" s="104" t="str" cm="1">
        <f t="array" ref="AX256">IF(AW256="","",IF(SUMPRODUCT((AW256=$AW$7:$AW$2042)*(AH256=$AH$7:$AH$2042)*(AN256=$AN$7:$AN$2042)*(AO256=$AO$7:$AO$2042)*(ROW($AW$7:$AW$2042)&lt;&gt;ROW(AW256))*((R256=0)*($R$7:$R$2042&gt;0)+(R256&gt;0)*($R$7:$R$2042=0)))&gt;0,"SALONES UNIDOS",IF(SUMPRODUCT((AW256=$AW$7:$AW$2042)*(AH256=$AH$7:$AH$2042)*((AN256&lt;$AO$7:$AO$2042)*(AO256&gt;$AN$7:$AN$2042))*(ROW($AW$7:$AW$2042)&lt;&gt;ROW(AW256)))&gt;0,"Cruzado","Sin cruce")))</f>
        <v>Sin cruce</v>
      </c>
    </row>
    <row r="257" spans="2:50" s="6" customFormat="1" ht="19.8" hidden="1" customHeight="1" x14ac:dyDescent="0.25">
      <c r="B257" s="494" t="s">
        <v>314</v>
      </c>
      <c r="C257" s="369" t="s">
        <v>970</v>
      </c>
      <c r="D257" s="369">
        <v>20261</v>
      </c>
      <c r="E257" s="370" t="s">
        <v>276</v>
      </c>
      <c r="F257" s="370" t="s">
        <v>291</v>
      </c>
      <c r="G257" s="370" t="s">
        <v>295</v>
      </c>
      <c r="H257" s="370">
        <v>2</v>
      </c>
      <c r="I257" s="370" t="s">
        <v>278</v>
      </c>
      <c r="J257" s="370" t="s">
        <v>278</v>
      </c>
      <c r="K257" s="194" t="s">
        <v>678</v>
      </c>
      <c r="L257" s="369" t="s">
        <v>679</v>
      </c>
      <c r="M257" s="369" t="s">
        <v>362</v>
      </c>
      <c r="N257" s="369" t="s">
        <v>318</v>
      </c>
      <c r="O257" s="370" t="s">
        <v>315</v>
      </c>
      <c r="P257" s="369">
        <v>4</v>
      </c>
      <c r="Q257" s="369">
        <v>0</v>
      </c>
      <c r="R257" s="369">
        <v>4</v>
      </c>
      <c r="S257" s="369">
        <v>4</v>
      </c>
      <c r="T257" s="367"/>
      <c r="U257" s="371">
        <v>20</v>
      </c>
      <c r="V257" s="370">
        <v>21452959</v>
      </c>
      <c r="W257" s="370" t="s">
        <v>172</v>
      </c>
      <c r="X257" s="369" t="s">
        <v>555</v>
      </c>
      <c r="Y257" s="369"/>
      <c r="Z257" s="370"/>
      <c r="AA257" s="370"/>
      <c r="AB257" s="370" t="s">
        <v>583</v>
      </c>
      <c r="AC257" s="370"/>
      <c r="AD257" s="369"/>
      <c r="AE257" s="370"/>
      <c r="AF257" s="370"/>
      <c r="AG257" s="370" t="s">
        <v>559</v>
      </c>
      <c r="AH257" s="369">
        <v>5</v>
      </c>
      <c r="AI257" s="369">
        <v>15</v>
      </c>
      <c r="AJ257" s="369">
        <v>10</v>
      </c>
      <c r="AK257" s="369">
        <v>18</v>
      </c>
      <c r="AL257" s="369">
        <v>30</v>
      </c>
      <c r="AM257" s="22">
        <f t="shared" si="82"/>
        <v>4</v>
      </c>
      <c r="AN257" s="104">
        <f t="shared" si="84"/>
        <v>0.63194444444444442</v>
      </c>
      <c r="AO257" s="104">
        <f t="shared" si="85"/>
        <v>0.77083333333333337</v>
      </c>
      <c r="AP257" s="22" t="str" cm="1">
        <f t="array" ref="AP257">IF(W257="","",IF(SUMPRODUCT((W257=$W$7:$W$2042)*(AH257=$AH$7:$AH$2042)*(AN257=$AN$7:$AN$2042)*(AO257=$AO$7:$AO$2042)*(ROW($W$7:$W$2042)&lt;&gt;ROW(W257))*((R257=0)*($R$7:$R$2042&gt;0)+(R257&gt;0)*($R$7:$R$2042=0)))&gt;0,"SALONES UNIDOS",IF(SUMPRODUCT((W257=$W$7:$W$2042)*(AH257=$AH$7:$AH$2042)*((AN257&lt;$AO$7:$AO$2042)*(AO257&gt;$AN$7:$AN$2042))*(ROW($W$7:$W$2042)&lt;&gt;ROW(W257)))&gt;0,"Cruzado","Sin cruce")))</f>
        <v>Sin cruce</v>
      </c>
      <c r="AQ257" s="104">
        <f t="shared" si="86"/>
        <v>0.63194444444444442</v>
      </c>
      <c r="AR257" s="104">
        <f t="shared" si="87"/>
        <v>0.77083333333333337</v>
      </c>
      <c r="AS257" s="22"/>
      <c r="AT257" s="22"/>
      <c r="AU257" s="358" t="str" cm="1">
        <f t="array" ref="AU257">IF(AB257="","",IF(SUMPRODUCT((AB257=$AB$7:$AB$511)*(AH257=$AH$7:$AH$511)*(AQ257=$AQ$7:$AQ$511)*(AR257=$AR$7:$AR$511)*(ROW($AB$7:$AB$511)&lt;&gt;ROW(AB257))*((R257=0)*($R$7:$R$511&gt;0)+(R257&gt;0)*($R$7:$R$511=0)))&gt;0,"SALONES UNIDOS",IF(SUMPRODUCT((AB257=$AB$7:$AB$511)*(AH257=$AH$7:$AH$511)*((AQ257&lt;$AR$7:$AR$511)*(AR257&gt;$AQ$7:$AQ$511))*(ROW($AB$7:$AB$511)&lt;&gt;ROW(AB257)))&gt;0,"Cruzado","Sin cruce")))</f>
        <v>Sin cruce</v>
      </c>
      <c r="AV257" s="358" t="str" cm="1">
        <f t="array" ref="AV257">IF(AD257="","",IF(SUMPRODUCT((AD257=$AD$7:$AD$511)*(AH257=$AH$7:$AH$511)*(AS257=$AS$7:$AS$511)*(AT257=$AT$7:$AT$511)*(ROW($AD$7:$AD$511)&lt;&gt;ROW(AD257))*((R257=0)*($R$7:$R$511&gt;0)+(R257&gt;0)*($R$7:$R$511=0)))&gt;0,"SALONES UNIDOS",IF(SUMPRODUCT((AD257=$AD$7:$AD$511)*(AH257=$AH$7:$AH$511)*((AS257&lt;$AT$7:$AT$511)*(AT257&gt;$AS$7:$AS$511))*(ROW($AD$7:$AD$511)&lt;&gt;ROW(AD257)))&gt;0,"Cruzado","Sin cruce")))</f>
        <v/>
      </c>
      <c r="AW257" s="104" t="str">
        <f t="shared" si="83"/>
        <v>OB2FILIALA</v>
      </c>
      <c r="AX257" s="104" t="str" cm="1">
        <f t="array" ref="AX257">IF(AW257="","",IF(SUMPRODUCT((AW257=$AW$7:$AW$2042)*(AH257=$AH$7:$AH$2042)*(AN257=$AN$7:$AN$2042)*(AO257=$AO$7:$AO$2042)*(ROW($AW$7:$AW$2042)&lt;&gt;ROW(AW257))*((R257=0)*($R$7:$R$2042&gt;0)+(R257&gt;0)*($R$7:$R$2042=0)))&gt;0,"SALONES UNIDOS",IF(SUMPRODUCT((AW257=$AW$7:$AW$2042)*(AH257=$AH$7:$AH$2042)*((AN257&lt;$AO$7:$AO$2042)*(AO257&gt;$AN$7:$AN$2042))*(ROW($AW$7:$AW$2042)&lt;&gt;ROW(AW257)))&gt;0,"Cruzado","Sin cruce")))</f>
        <v>Sin cruce</v>
      </c>
    </row>
    <row r="258" spans="2:50" s="6" customFormat="1" ht="19.8" hidden="1" customHeight="1" x14ac:dyDescent="0.25">
      <c r="B258" s="494" t="s">
        <v>314</v>
      </c>
      <c r="C258" s="369" t="s">
        <v>970</v>
      </c>
      <c r="D258" s="369">
        <v>20261</v>
      </c>
      <c r="E258" s="370" t="s">
        <v>276</v>
      </c>
      <c r="F258" s="370" t="s">
        <v>291</v>
      </c>
      <c r="G258" s="370" t="s">
        <v>295</v>
      </c>
      <c r="H258" s="370">
        <v>2</v>
      </c>
      <c r="I258" s="370" t="s">
        <v>278</v>
      </c>
      <c r="J258" s="370" t="s">
        <v>278</v>
      </c>
      <c r="K258" s="194" t="s">
        <v>680</v>
      </c>
      <c r="L258" s="369" t="s">
        <v>681</v>
      </c>
      <c r="M258" s="369" t="s">
        <v>362</v>
      </c>
      <c r="N258" s="369" t="s">
        <v>318</v>
      </c>
      <c r="O258" s="370" t="s">
        <v>321</v>
      </c>
      <c r="P258" s="369">
        <v>4</v>
      </c>
      <c r="Q258" s="369">
        <v>0</v>
      </c>
      <c r="R258" s="369">
        <v>4</v>
      </c>
      <c r="S258" s="369">
        <v>4</v>
      </c>
      <c r="T258" s="367"/>
      <c r="U258" s="371">
        <v>20</v>
      </c>
      <c r="V258" s="370">
        <v>492535</v>
      </c>
      <c r="W258" s="370" t="s">
        <v>502</v>
      </c>
      <c r="X258" s="372" t="s">
        <v>321</v>
      </c>
      <c r="Y258" s="369"/>
      <c r="Z258" s="370"/>
      <c r="AA258" s="370"/>
      <c r="AB258" s="370"/>
      <c r="AC258" s="370"/>
      <c r="AD258" s="369"/>
      <c r="AE258" s="370"/>
      <c r="AF258" s="370"/>
      <c r="AG258" s="370" t="s">
        <v>559</v>
      </c>
      <c r="AH258" s="369">
        <v>4</v>
      </c>
      <c r="AI258" s="369">
        <v>8</v>
      </c>
      <c r="AJ258" s="369">
        <v>30</v>
      </c>
      <c r="AK258" s="369">
        <v>11</v>
      </c>
      <c r="AL258" s="369">
        <v>50</v>
      </c>
      <c r="AM258" s="22">
        <f t="shared" si="82"/>
        <v>4</v>
      </c>
      <c r="AN258" s="104">
        <f t="shared" si="84"/>
        <v>0.35416666666666663</v>
      </c>
      <c r="AO258" s="104">
        <f t="shared" si="85"/>
        <v>0.49305555555555552</v>
      </c>
      <c r="AP258" s="22" t="str" cm="1">
        <f t="array" ref="AP258">IF(W258="","",IF(SUMPRODUCT((W258=$W$7:$W$2042)*(AH258=$AH$7:$AH$2042)*(AN258=$AN$7:$AN$2042)*(AO258=$AO$7:$AO$2042)*(ROW($W$7:$W$2042)&lt;&gt;ROW(W258))*((R258=0)*($R$7:$R$2042&gt;0)+(R258&gt;0)*($R$7:$R$2042=0)))&gt;0,"SALONES UNIDOS",IF(SUMPRODUCT((W258=$W$7:$W$2042)*(AH258=$AH$7:$AH$2042)*((AN258&lt;$AO$7:$AO$2042)*(AO258&gt;$AN$7:$AN$2042))*(ROW($W$7:$W$2042)&lt;&gt;ROW(W258)))&gt;0,"Cruzado","Sin cruce")))</f>
        <v>Sin cruce</v>
      </c>
      <c r="AQ258" s="104"/>
      <c r="AR258" s="104"/>
      <c r="AS258" s="22"/>
      <c r="AT258" s="22"/>
      <c r="AU258" s="358" t="str" cm="1">
        <f t="array" ref="AU258">IF(AB258="","",IF(SUMPRODUCT((AB258=$AB$7:$AB$511)*(AH258=$AH$7:$AH$511)*(AQ258=$AQ$7:$AQ$511)*(AR258=$AR$7:$AR$511)*(ROW($AB$7:$AB$511)&lt;&gt;ROW(AB258))*((R258=0)*($R$7:$R$511&gt;0)+(R258&gt;0)*($R$7:$R$511=0)))&gt;0,"SALONES UNIDOS",IF(SUMPRODUCT((AB258=$AB$7:$AB$511)*(AH258=$AH$7:$AH$511)*((AQ258&lt;$AR$7:$AR$511)*(AR258&gt;$AQ$7:$AQ$511))*(ROW($AB$7:$AB$511)&lt;&gt;ROW(AB258)))&gt;0,"Cruzado","Sin cruce")))</f>
        <v/>
      </c>
      <c r="AV258" s="358" t="str" cm="1">
        <f t="array" ref="AV258">IF(AD258="","",IF(SUMPRODUCT((AD258=$AD$7:$AD$511)*(AH258=$AH$7:$AH$511)*(AS258=$AS$7:$AS$511)*(AT258=$AT$7:$AT$511)*(ROW($AD$7:$AD$511)&lt;&gt;ROW(AD258))*((R258=0)*($R$7:$R$511&gt;0)+(R258&gt;0)*($R$7:$R$511=0)))&gt;0,"SALONES UNIDOS",IF(SUMPRODUCT((AD258=$AD$7:$AD$511)*(AH258=$AH$7:$AH$511)*((AS258&lt;$AT$7:$AT$511)*(AT258&gt;$AS$7:$AS$511))*(ROW($AD$7:$AD$511)&lt;&gt;ROW(AD258)))&gt;0,"Cruzado","Sin cruce")))</f>
        <v/>
      </c>
      <c r="AW258" s="104" t="str">
        <f t="shared" si="83"/>
        <v>OB2FILIALA</v>
      </c>
      <c r="AX258" s="104" t="str" cm="1">
        <f t="array" ref="AX258">IF(AW258="","",IF(SUMPRODUCT((AW258=$AW$7:$AW$2042)*(AH258=$AH$7:$AH$2042)*(AN258=$AN$7:$AN$2042)*(AO258=$AO$7:$AO$2042)*(ROW($AW$7:$AW$2042)&lt;&gt;ROW(AW258))*((R258=0)*($R$7:$R$2042&gt;0)+(R258&gt;0)*($R$7:$R$2042=0)))&gt;0,"SALONES UNIDOS",IF(SUMPRODUCT((AW258=$AW$7:$AW$2042)*(AH258=$AH$7:$AH$2042)*((AN258&lt;$AO$7:$AO$2042)*(AO258&gt;$AN$7:$AN$2042))*(ROW($AW$7:$AW$2042)&lt;&gt;ROW(AW258)))&gt;0,"Cruzado","Sin cruce")))</f>
        <v>Sin cruce</v>
      </c>
    </row>
    <row r="259" spans="2:50" s="6" customFormat="1" ht="19.8" hidden="1" customHeight="1" x14ac:dyDescent="0.25">
      <c r="B259" s="494" t="s">
        <v>314</v>
      </c>
      <c r="C259" s="369" t="s">
        <v>970</v>
      </c>
      <c r="D259" s="369">
        <v>20261</v>
      </c>
      <c r="E259" s="373" t="s">
        <v>276</v>
      </c>
      <c r="F259" s="370" t="s">
        <v>291</v>
      </c>
      <c r="G259" s="373" t="s">
        <v>295</v>
      </c>
      <c r="H259" s="373">
        <v>3</v>
      </c>
      <c r="I259" s="373" t="s">
        <v>278</v>
      </c>
      <c r="J259" s="373" t="s">
        <v>278</v>
      </c>
      <c r="K259" s="194" t="s">
        <v>682</v>
      </c>
      <c r="L259" s="364" t="s">
        <v>354</v>
      </c>
      <c r="M259" s="364" t="s">
        <v>324</v>
      </c>
      <c r="N259" s="364" t="s">
        <v>318</v>
      </c>
      <c r="O259" s="373" t="s">
        <v>315</v>
      </c>
      <c r="P259" s="364">
        <v>2</v>
      </c>
      <c r="Q259" s="364">
        <v>4</v>
      </c>
      <c r="R259" s="369">
        <v>6</v>
      </c>
      <c r="S259" s="364">
        <v>4</v>
      </c>
      <c r="T259" s="8"/>
      <c r="U259" s="374">
        <v>20</v>
      </c>
      <c r="V259" s="370">
        <v>46200886</v>
      </c>
      <c r="W259" s="373" t="s">
        <v>127</v>
      </c>
      <c r="X259" s="364" t="s">
        <v>315</v>
      </c>
      <c r="Y259" s="364"/>
      <c r="Z259" s="364"/>
      <c r="AA259" s="364"/>
      <c r="AB259" s="364" t="s">
        <v>684</v>
      </c>
      <c r="AC259" s="364"/>
      <c r="AD259" s="369"/>
      <c r="AE259" s="370"/>
      <c r="AF259" s="370"/>
      <c r="AG259" s="370" t="s">
        <v>319</v>
      </c>
      <c r="AH259" s="364">
        <v>3</v>
      </c>
      <c r="AI259" s="364">
        <v>9</v>
      </c>
      <c r="AJ259" s="364">
        <v>20</v>
      </c>
      <c r="AK259" s="364">
        <v>14</v>
      </c>
      <c r="AL259" s="364">
        <v>20</v>
      </c>
      <c r="AM259" s="22">
        <f t="shared" si="82"/>
        <v>6</v>
      </c>
      <c r="AN259" s="104">
        <f t="shared" si="84"/>
        <v>0.3888888888888889</v>
      </c>
      <c r="AO259" s="104">
        <f t="shared" si="85"/>
        <v>0.59722222222222221</v>
      </c>
      <c r="AP259" s="22" t="str" cm="1">
        <f t="array" ref="AP259">IF(W259="","",IF(SUMPRODUCT((W259=$W$7:$W$2042)*(AH259=$AH$7:$AH$2042)*(AN259=$AN$7:$AN$2042)*(AO259=$AO$7:$AO$2042)*(ROW($W$7:$W$2042)&lt;&gt;ROW(W259))*((R259=0)*($R$7:$R$2042&gt;0)+(R259&gt;0)*($R$7:$R$2042=0)))&gt;0,"SALONES UNIDOS",IF(SUMPRODUCT((W259=$W$7:$W$2042)*(AH259=$AH$7:$AH$2042)*((AN259&lt;$AO$7:$AO$2042)*(AO259&gt;$AN$7:$AN$2042))*(ROW($W$7:$W$2042)&lt;&gt;ROW(W259)))&gt;0,"Cruzado","Sin cruce")))</f>
        <v>Sin cruce</v>
      </c>
      <c r="AQ259" s="104">
        <f>AN259</f>
        <v>0.3888888888888889</v>
      </c>
      <c r="AR259" s="104">
        <f>AO259</f>
        <v>0.59722222222222221</v>
      </c>
      <c r="AS259" s="22"/>
      <c r="AT259" s="22"/>
      <c r="AU259" s="358" t="str" cm="1">
        <f t="array" ref="AU259">IF(AB259="","",IF(SUMPRODUCT((AB259=$AB$7:$AB$511)*(AH259=$AH$7:$AH$511)*(AQ259=$AQ$7:$AQ$511)*(AR259=$AR$7:$AR$511)*(ROW($AB$7:$AB$511)&lt;&gt;ROW(AB259))*((R259=0)*($R$7:$R$511&gt;0)+(R259&gt;0)*($R$7:$R$511=0)))&gt;0,"SALONES UNIDOS",IF(SUMPRODUCT((AB259=$AB$7:$AB$511)*(AH259=$AH$7:$AH$511)*((AQ259&lt;$AR$7:$AR$511)*(AR259&gt;$AQ$7:$AQ$511))*(ROW($AB$7:$AB$511)&lt;&gt;ROW(AB259)))&gt;0,"Cruzado","Sin cruce")))</f>
        <v>Sin cruce</v>
      </c>
      <c r="AV259" s="358" t="str" cm="1">
        <f t="array" ref="AV259">IF(AD259="","",IF(SUMPRODUCT((AD259=$AD$7:$AD$511)*(AH259=$AH$7:$AH$511)*(AS259=$AS$7:$AS$511)*(AT259=$AT$7:$AT$511)*(ROW($AD$7:$AD$511)&lt;&gt;ROW(AD259))*((R259=0)*($R$7:$R$511&gt;0)+(R259&gt;0)*($R$7:$R$511=0)))&gt;0,"SALONES UNIDOS",IF(SUMPRODUCT((AD259=$AD$7:$AD$511)*(AH259=$AH$7:$AH$511)*((AS259&lt;$AT$7:$AT$511)*(AT259&gt;$AS$7:$AS$511))*(ROW($AD$7:$AD$511)&lt;&gt;ROW(AD259)))&gt;0,"Cruzado","Sin cruce")))</f>
        <v/>
      </c>
      <c r="AW259" s="104" t="str">
        <f t="shared" si="83"/>
        <v>OB3FILIALA</v>
      </c>
      <c r="AX259" s="104" t="str" cm="1">
        <f t="array" ref="AX259">IF(AW259="","",IF(SUMPRODUCT((AW259=$AW$7:$AW$2042)*(AH259=$AH$7:$AH$2042)*(AN259=$AN$7:$AN$2042)*(AO259=$AO$7:$AO$2042)*(ROW($AW$7:$AW$2042)&lt;&gt;ROW(AW259))*((R259=0)*($R$7:$R$2042&gt;0)+(R259&gt;0)*($R$7:$R$2042=0)))&gt;0,"SALONES UNIDOS",IF(SUMPRODUCT((AW259=$AW$7:$AW$2042)*(AH259=$AH$7:$AH$2042)*((AN259&lt;$AO$7:$AO$2042)*(AO259&gt;$AN$7:$AN$2042))*(ROW($AW$7:$AW$2042)&lt;&gt;ROW(AW259)))&gt;0,"Cruzado","Sin cruce")))</f>
        <v>Sin cruce</v>
      </c>
    </row>
    <row r="260" spans="2:50" s="6" customFormat="1" ht="19.8" hidden="1" customHeight="1" x14ac:dyDescent="0.25">
      <c r="B260" s="494" t="s">
        <v>314</v>
      </c>
      <c r="C260" s="369" t="s">
        <v>970</v>
      </c>
      <c r="D260" s="369">
        <v>20261</v>
      </c>
      <c r="E260" s="373" t="s">
        <v>276</v>
      </c>
      <c r="F260" s="370" t="s">
        <v>291</v>
      </c>
      <c r="G260" s="373" t="s">
        <v>295</v>
      </c>
      <c r="H260" s="373">
        <v>3</v>
      </c>
      <c r="I260" s="373" t="s">
        <v>278</v>
      </c>
      <c r="J260" s="373" t="s">
        <v>278</v>
      </c>
      <c r="K260" s="194" t="s">
        <v>685</v>
      </c>
      <c r="L260" s="364" t="s">
        <v>594</v>
      </c>
      <c r="M260" s="364" t="s">
        <v>324</v>
      </c>
      <c r="N260" s="364" t="s">
        <v>318</v>
      </c>
      <c r="O260" s="373" t="s">
        <v>321</v>
      </c>
      <c r="P260" s="364">
        <v>3</v>
      </c>
      <c r="Q260" s="364">
        <v>0</v>
      </c>
      <c r="R260" s="369">
        <v>3</v>
      </c>
      <c r="S260" s="364">
        <v>3</v>
      </c>
      <c r="T260" s="8"/>
      <c r="U260" s="374">
        <v>20</v>
      </c>
      <c r="V260" s="370">
        <v>46200886</v>
      </c>
      <c r="W260" s="373" t="s">
        <v>127</v>
      </c>
      <c r="X260" s="364" t="s">
        <v>399</v>
      </c>
      <c r="Y260" s="364"/>
      <c r="Z260" s="364"/>
      <c r="AA260" s="364"/>
      <c r="AB260" s="370"/>
      <c r="AC260" s="364"/>
      <c r="AD260" s="369"/>
      <c r="AE260" s="370"/>
      <c r="AF260" s="370"/>
      <c r="AG260" s="364" t="s">
        <v>559</v>
      </c>
      <c r="AH260" s="364">
        <v>5</v>
      </c>
      <c r="AI260" s="364">
        <v>9</v>
      </c>
      <c r="AJ260" s="364">
        <v>20</v>
      </c>
      <c r="AK260" s="364">
        <v>11</v>
      </c>
      <c r="AL260" s="364">
        <v>50</v>
      </c>
      <c r="AM260" s="22">
        <f t="shared" si="82"/>
        <v>3</v>
      </c>
      <c r="AN260" s="104">
        <f t="shared" si="84"/>
        <v>0.3888888888888889</v>
      </c>
      <c r="AO260" s="104">
        <f t="shared" si="85"/>
        <v>0.49305555555555552</v>
      </c>
      <c r="AP260" s="22" t="str" cm="1">
        <f t="array" ref="AP260">IF(W260="","",IF(SUMPRODUCT((W260=$W$7:$W$2042)*(AH260=$AH$7:$AH$2042)*(AN260=$AN$7:$AN$2042)*(AO260=$AO$7:$AO$2042)*(ROW($W$7:$W$2042)&lt;&gt;ROW(W260))*((R260=0)*($R$7:$R$2042&gt;0)+(R260&gt;0)*($R$7:$R$2042=0)))&gt;0,"SALONES UNIDOS",IF(SUMPRODUCT((W260=$W$7:$W$2042)*(AH260=$AH$7:$AH$2042)*((AN260&lt;$AO$7:$AO$2042)*(AO260&gt;$AN$7:$AN$2042))*(ROW($W$7:$W$2042)&lt;&gt;ROW(W260)))&gt;0,"Cruzado","Sin cruce")))</f>
        <v>Sin cruce</v>
      </c>
      <c r="AQ260" s="104"/>
      <c r="AR260" s="104"/>
      <c r="AS260" s="22"/>
      <c r="AT260" s="22"/>
      <c r="AU260" s="358" t="str" cm="1">
        <f t="array" ref="AU260">IF(AB260="","",IF(SUMPRODUCT((AB260=$AB$7:$AB$511)*(AH260=$AH$7:$AH$511)*(AQ260=$AQ$7:$AQ$511)*(AR260=$AR$7:$AR$511)*(ROW($AB$7:$AB$511)&lt;&gt;ROW(AB260))*((R260=0)*($R$7:$R$511&gt;0)+(R260&gt;0)*($R$7:$R$511=0)))&gt;0,"SALONES UNIDOS",IF(SUMPRODUCT((AB260=$AB$7:$AB$511)*(AH260=$AH$7:$AH$511)*((AQ260&lt;$AR$7:$AR$511)*(AR260&gt;$AQ$7:$AQ$511))*(ROW($AB$7:$AB$511)&lt;&gt;ROW(AB260)))&gt;0,"Cruzado","Sin cruce")))</f>
        <v/>
      </c>
      <c r="AV260" s="358" t="str" cm="1">
        <f t="array" ref="AV260">IF(AD260="","",IF(SUMPRODUCT((AD260=$AD$7:$AD$511)*(AH260=$AH$7:$AH$511)*(AS260=$AS$7:$AS$511)*(AT260=$AT$7:$AT$511)*(ROW($AD$7:$AD$511)&lt;&gt;ROW(AD260))*((R260=0)*($R$7:$R$511&gt;0)+(R260&gt;0)*($R$7:$R$511=0)))&gt;0,"SALONES UNIDOS",IF(SUMPRODUCT((AD260=$AD$7:$AD$511)*(AH260=$AH$7:$AH$511)*((AS260&lt;$AT$7:$AT$511)*(AT260&gt;$AS$7:$AS$511))*(ROW($AD$7:$AD$511)&lt;&gt;ROW(AD260)))&gt;0,"Cruzado","Sin cruce")))</f>
        <v/>
      </c>
      <c r="AW260" s="104" t="str">
        <f t="shared" si="83"/>
        <v>OB3FILIALA</v>
      </c>
      <c r="AX260" s="104" t="str" cm="1">
        <f t="array" ref="AX260">IF(AW260="","",IF(SUMPRODUCT((AW260=$AW$7:$AW$2042)*(AH260=$AH$7:$AH$2042)*(AN260=$AN$7:$AN$2042)*(AO260=$AO$7:$AO$2042)*(ROW($AW$7:$AW$2042)&lt;&gt;ROW(AW260))*((R260=0)*($R$7:$R$2042&gt;0)+(R260&gt;0)*($R$7:$R$2042=0)))&gt;0,"SALONES UNIDOS",IF(SUMPRODUCT((AW260=$AW$7:$AW$2042)*(AH260=$AH$7:$AH$2042)*((AN260&lt;$AO$7:$AO$2042)*(AO260&gt;$AN$7:$AN$2042))*(ROW($AW$7:$AW$2042)&lt;&gt;ROW(AW260)))&gt;0,"Cruzado","Sin cruce")))</f>
        <v>Sin cruce</v>
      </c>
    </row>
    <row r="261" spans="2:50" s="6" customFormat="1" ht="19.8" hidden="1" customHeight="1" x14ac:dyDescent="0.25">
      <c r="B261" s="494" t="s">
        <v>314</v>
      </c>
      <c r="C261" s="369" t="s">
        <v>970</v>
      </c>
      <c r="D261" s="369">
        <v>20261</v>
      </c>
      <c r="E261" s="373" t="s">
        <v>276</v>
      </c>
      <c r="F261" s="370" t="s">
        <v>291</v>
      </c>
      <c r="G261" s="373" t="s">
        <v>295</v>
      </c>
      <c r="H261" s="373">
        <v>3</v>
      </c>
      <c r="I261" s="373" t="s">
        <v>278</v>
      </c>
      <c r="J261" s="373" t="s">
        <v>278</v>
      </c>
      <c r="K261" s="194" t="s">
        <v>374</v>
      </c>
      <c r="L261" s="364" t="s">
        <v>375</v>
      </c>
      <c r="M261" s="364" t="s">
        <v>349</v>
      </c>
      <c r="N261" s="364" t="s">
        <v>318</v>
      </c>
      <c r="O261" s="373" t="s">
        <v>315</v>
      </c>
      <c r="P261" s="364">
        <v>2</v>
      </c>
      <c r="Q261" s="364">
        <v>0</v>
      </c>
      <c r="R261" s="369">
        <v>2</v>
      </c>
      <c r="S261" s="364">
        <v>3</v>
      </c>
      <c r="T261" s="8"/>
      <c r="U261" s="374">
        <v>20</v>
      </c>
      <c r="V261" s="370">
        <v>21522829</v>
      </c>
      <c r="W261" s="373" t="s">
        <v>60</v>
      </c>
      <c r="X261" s="364" t="s">
        <v>315</v>
      </c>
      <c r="Y261" s="364"/>
      <c r="Z261" s="364"/>
      <c r="AA261" s="364"/>
      <c r="AB261" s="364" t="s">
        <v>684</v>
      </c>
      <c r="AC261" s="364"/>
      <c r="AD261" s="369"/>
      <c r="AE261" s="370"/>
      <c r="AF261" s="370"/>
      <c r="AG261" s="370" t="s">
        <v>559</v>
      </c>
      <c r="AH261" s="364">
        <v>6</v>
      </c>
      <c r="AI261" s="364">
        <v>14</v>
      </c>
      <c r="AJ261" s="364">
        <v>20</v>
      </c>
      <c r="AK261" s="364">
        <v>16</v>
      </c>
      <c r="AL261" s="364">
        <v>0</v>
      </c>
      <c r="AM261" s="22">
        <f t="shared" si="82"/>
        <v>2</v>
      </c>
      <c r="AN261" s="104">
        <f t="shared" si="84"/>
        <v>0.59722222222222221</v>
      </c>
      <c r="AO261" s="104">
        <f t="shared" si="85"/>
        <v>0.66666666666666663</v>
      </c>
      <c r="AP261" s="22" t="str" cm="1">
        <f t="array" ref="AP261">IF(W261="","",IF(SUMPRODUCT((W261=$W$7:$W$2042)*(AH261=$AH$7:$AH$2042)*(AN261=$AN$7:$AN$2042)*(AO261=$AO$7:$AO$2042)*(ROW($W$7:$W$2042)&lt;&gt;ROW(W261))*((R261=0)*($R$7:$R$2042&gt;0)+(R261&gt;0)*($R$7:$R$2042=0)))&gt;0,"SALONES UNIDOS",IF(SUMPRODUCT((W261=$W$7:$W$2042)*(AH261=$AH$7:$AH$2042)*((AN261&lt;$AO$7:$AO$2042)*(AO261&gt;$AN$7:$AN$2042))*(ROW($W$7:$W$2042)&lt;&gt;ROW(W261)))&gt;0,"Cruzado","Sin cruce")))</f>
        <v>Sin cruce</v>
      </c>
      <c r="AQ261" s="104">
        <f>AN261</f>
        <v>0.59722222222222221</v>
      </c>
      <c r="AR261" s="104">
        <f>AO261</f>
        <v>0.66666666666666663</v>
      </c>
      <c r="AS261" s="22"/>
      <c r="AT261" s="22"/>
      <c r="AU261" s="358" t="str" cm="1">
        <f t="array" ref="AU261">IF(AB261="","",IF(SUMPRODUCT((AB261=$AB$7:$AB$511)*(AH261=$AH$7:$AH$511)*(AQ261=$AQ$7:$AQ$511)*(AR261=$AR$7:$AR$511)*(ROW($AB$7:$AB$511)&lt;&gt;ROW(AB261))*((R261=0)*($R$7:$R$511&gt;0)+(R261&gt;0)*($R$7:$R$511=0)))&gt;0,"SALONES UNIDOS",IF(SUMPRODUCT((AB261=$AB$7:$AB$511)*(AH261=$AH$7:$AH$511)*((AQ261&lt;$AR$7:$AR$511)*(AR261&gt;$AQ$7:$AQ$511))*(ROW($AB$7:$AB$511)&lt;&gt;ROW(AB261)))&gt;0,"Cruzado","Sin cruce")))</f>
        <v>Sin cruce</v>
      </c>
      <c r="AV261" s="358" t="str" cm="1">
        <f t="array" ref="AV261">IF(AD261="","",IF(SUMPRODUCT((AD261=$AD$7:$AD$511)*(AH261=$AH$7:$AH$511)*(AS261=$AS$7:$AS$511)*(AT261=$AT$7:$AT$511)*(ROW($AD$7:$AD$511)&lt;&gt;ROW(AD261))*((R261=0)*($R$7:$R$511&gt;0)+(R261&gt;0)*($R$7:$R$511=0)))&gt;0,"SALONES UNIDOS",IF(SUMPRODUCT((AD261=$AD$7:$AD$511)*(AH261=$AH$7:$AH$511)*((AS261&lt;$AT$7:$AT$511)*(AT261&gt;$AS$7:$AS$511))*(ROW($AD$7:$AD$511)&lt;&gt;ROW(AD261)))&gt;0,"Cruzado","Sin cruce")))</f>
        <v/>
      </c>
      <c r="AW261" s="104" t="str">
        <f t="shared" si="83"/>
        <v>OB3FILIALA</v>
      </c>
      <c r="AX261" s="104" t="str" cm="1">
        <f t="array" ref="AX261">IF(AW261="","",IF(SUMPRODUCT((AW261=$AW$7:$AW$2042)*(AH261=$AH$7:$AH$2042)*(AN261=$AN$7:$AN$2042)*(AO261=$AO$7:$AO$2042)*(ROW($AW$7:$AW$2042)&lt;&gt;ROW(AW261))*((R261=0)*($R$7:$R$2042&gt;0)+(R261&gt;0)*($R$7:$R$2042=0)))&gt;0,"SALONES UNIDOS",IF(SUMPRODUCT((AW261=$AW$7:$AW$2042)*(AH261=$AH$7:$AH$2042)*((AN261&lt;$AO$7:$AO$2042)*(AO261&gt;$AN$7:$AN$2042))*(ROW($AW$7:$AW$2042)&lt;&gt;ROW(AW261)))&gt;0,"Cruzado","Sin cruce")))</f>
        <v>Sin cruce</v>
      </c>
    </row>
    <row r="262" spans="2:50" s="6" customFormat="1" ht="19.8" hidden="1" customHeight="1" x14ac:dyDescent="0.25">
      <c r="B262" s="494" t="s">
        <v>314</v>
      </c>
      <c r="C262" s="369" t="s">
        <v>970</v>
      </c>
      <c r="D262" s="369">
        <v>20261</v>
      </c>
      <c r="E262" s="373" t="s">
        <v>276</v>
      </c>
      <c r="F262" s="370" t="s">
        <v>291</v>
      </c>
      <c r="G262" s="373" t="s">
        <v>295</v>
      </c>
      <c r="H262" s="373">
        <v>3</v>
      </c>
      <c r="I262" s="373" t="s">
        <v>552</v>
      </c>
      <c r="J262" s="373" t="s">
        <v>278</v>
      </c>
      <c r="K262" s="194" t="s">
        <v>374</v>
      </c>
      <c r="L262" s="364" t="s">
        <v>375</v>
      </c>
      <c r="M262" s="364" t="s">
        <v>349</v>
      </c>
      <c r="N262" s="364" t="s">
        <v>318</v>
      </c>
      <c r="O262" s="373" t="s">
        <v>315</v>
      </c>
      <c r="P262" s="364">
        <v>0</v>
      </c>
      <c r="Q262" s="364">
        <v>2</v>
      </c>
      <c r="R262" s="369">
        <v>2</v>
      </c>
      <c r="S262" s="364">
        <v>3</v>
      </c>
      <c r="T262" s="8"/>
      <c r="U262" s="374">
        <v>20</v>
      </c>
      <c r="V262" s="370">
        <v>21522829</v>
      </c>
      <c r="W262" s="373" t="s">
        <v>60</v>
      </c>
      <c r="X262" s="364" t="s">
        <v>315</v>
      </c>
      <c r="Y262" s="364"/>
      <c r="Z262" s="364"/>
      <c r="AA262" s="364"/>
      <c r="AB262" s="370"/>
      <c r="AC262" s="364"/>
      <c r="AD262" s="364" t="s">
        <v>687</v>
      </c>
      <c r="AE262" s="370"/>
      <c r="AF262" s="370"/>
      <c r="AG262" s="370" t="s">
        <v>301</v>
      </c>
      <c r="AH262" s="364">
        <v>6</v>
      </c>
      <c r="AI262" s="364">
        <v>16</v>
      </c>
      <c r="AJ262" s="364">
        <v>0</v>
      </c>
      <c r="AK262" s="364">
        <v>17</v>
      </c>
      <c r="AL262" s="364">
        <v>40</v>
      </c>
      <c r="AM262" s="22">
        <f t="shared" si="82"/>
        <v>2</v>
      </c>
      <c r="AN262" s="104">
        <f t="shared" si="84"/>
        <v>0.66666666666666663</v>
      </c>
      <c r="AO262" s="104">
        <f t="shared" si="85"/>
        <v>0.73611111111111116</v>
      </c>
      <c r="AP262" s="22" t="str" cm="1">
        <f t="array" ref="AP262">IF(W262="","",IF(SUMPRODUCT((W262=$W$7:$W$2042)*(AH262=$AH$7:$AH$2042)*(AN262=$AN$7:$AN$2042)*(AO262=$AO$7:$AO$2042)*(ROW($W$7:$W$2042)&lt;&gt;ROW(W262))*((R262=0)*($R$7:$R$2042&gt;0)+(R262&gt;0)*($R$7:$R$2042=0)))&gt;0,"SALONES UNIDOS",IF(SUMPRODUCT((W262=$W$7:$W$2042)*(AH262=$AH$7:$AH$2042)*((AN262&lt;$AO$7:$AO$2042)*(AO262&gt;$AN$7:$AN$2042))*(ROW($W$7:$W$2042)&lt;&gt;ROW(W262)))&gt;0,"Cruzado","Sin cruce")))</f>
        <v>Sin cruce</v>
      </c>
      <c r="AQ262" s="22"/>
      <c r="AR262" s="22"/>
      <c r="AS262" s="104">
        <f t="shared" ref="AS262:AS263" si="88">AN262</f>
        <v>0.66666666666666663</v>
      </c>
      <c r="AT262" s="104">
        <f t="shared" ref="AT262:AT263" si="89">AO262</f>
        <v>0.73611111111111116</v>
      </c>
      <c r="AU262" s="358" t="str" cm="1">
        <f t="array" ref="AU262">IF(AB262="","",IF(SUMPRODUCT((AB262=$AB$7:$AB$511)*(AH262=$AH$7:$AH$511)*(AQ262=$AQ$7:$AQ$511)*(AR262=$AR$7:$AR$511)*(ROW($AB$7:$AB$511)&lt;&gt;ROW(AB262))*((R262=0)*($R$7:$R$511&gt;0)+(R262&gt;0)*($R$7:$R$511=0)))&gt;0,"SALONES UNIDOS",IF(SUMPRODUCT((AB262=$AB$7:$AB$511)*(AH262=$AH$7:$AH$511)*((AQ262&lt;$AR$7:$AR$511)*(AR262&gt;$AQ$7:$AQ$511))*(ROW($AB$7:$AB$511)&lt;&gt;ROW(AB262)))&gt;0,"Cruzado","Sin cruce")))</f>
        <v/>
      </c>
      <c r="AV262" s="358" t="str" cm="1">
        <f t="array" ref="AV262">IF(AD262="","",IF(SUMPRODUCT((AD262=$AD$7:$AD$511)*(AH262=$AH$7:$AH$511)*(AS262=$AS$7:$AS$511)*(AT262=$AT$7:$AT$511)*(ROW($AD$7:$AD$511)&lt;&gt;ROW(AD262))*((R262=0)*($R$7:$R$511&gt;0)+(R262&gt;0)*($R$7:$R$511=0)))&gt;0,"SALONES UNIDOS",IF(SUMPRODUCT((AD262=$AD$7:$AD$511)*(AH262=$AH$7:$AH$511)*((AS262&lt;$AT$7:$AT$511)*(AT262&gt;$AS$7:$AS$511))*(ROW($AD$7:$AD$511)&lt;&gt;ROW(AD262)))&gt;0,"Cruzado","Sin cruce")))</f>
        <v>Sin cruce</v>
      </c>
      <c r="AW262" s="104" t="str">
        <f t="shared" si="83"/>
        <v>OB3FILIALA</v>
      </c>
      <c r="AX262" s="104" t="str" cm="1">
        <f t="array" ref="AX262">IF(AW262="","",IF(SUMPRODUCT((AW262=$AW$7:$AW$2042)*(AH262=$AH$7:$AH$2042)*(AN262=$AN$7:$AN$2042)*(AO262=$AO$7:$AO$2042)*(ROW($AW$7:$AW$2042)&lt;&gt;ROW(AW262))*((R262=0)*($R$7:$R$2042&gt;0)+(R262&gt;0)*($R$7:$R$2042=0)))&gt;0,"SALONES UNIDOS",IF(SUMPRODUCT((AW262=$AW$7:$AW$2042)*(AH262=$AH$7:$AH$2042)*((AN262&lt;$AO$7:$AO$2042)*(AO262&gt;$AN$7:$AN$2042))*(ROW($AW$7:$AW$2042)&lt;&gt;ROW(AW262)))&gt;0,"Cruzado","Sin cruce")))</f>
        <v>Sin cruce</v>
      </c>
    </row>
    <row r="263" spans="2:50" s="121" customFormat="1" ht="19.8" hidden="1" customHeight="1" x14ac:dyDescent="0.25">
      <c r="B263" s="494" t="s">
        <v>314</v>
      </c>
      <c r="C263" s="369" t="s">
        <v>970</v>
      </c>
      <c r="D263" s="369">
        <v>20261</v>
      </c>
      <c r="E263" s="373" t="s">
        <v>276</v>
      </c>
      <c r="F263" s="370" t="s">
        <v>291</v>
      </c>
      <c r="G263" s="373" t="s">
        <v>295</v>
      </c>
      <c r="H263" s="373">
        <v>3</v>
      </c>
      <c r="I263" s="436" t="s">
        <v>552</v>
      </c>
      <c r="J263" s="373" t="s">
        <v>278</v>
      </c>
      <c r="K263" s="194" t="s">
        <v>376</v>
      </c>
      <c r="L263" s="364" t="s">
        <v>377</v>
      </c>
      <c r="M263" s="364" t="s">
        <v>324</v>
      </c>
      <c r="N263" s="364" t="s">
        <v>318</v>
      </c>
      <c r="O263" s="373" t="s">
        <v>315</v>
      </c>
      <c r="P263" s="437">
        <v>0</v>
      </c>
      <c r="Q263" s="437">
        <v>2</v>
      </c>
      <c r="R263" s="369">
        <v>2</v>
      </c>
      <c r="S263" s="364">
        <v>3</v>
      </c>
      <c r="T263" s="8"/>
      <c r="U263" s="374">
        <v>20</v>
      </c>
      <c r="V263" s="370">
        <v>43471072</v>
      </c>
      <c r="W263" s="373" t="s">
        <v>259</v>
      </c>
      <c r="X263" s="364" t="s">
        <v>315</v>
      </c>
      <c r="Y263" s="364"/>
      <c r="Z263" s="364"/>
      <c r="AA263" s="364"/>
      <c r="AB263" s="370"/>
      <c r="AC263" s="364"/>
      <c r="AD263" s="364" t="s">
        <v>557</v>
      </c>
      <c r="AE263" s="370"/>
      <c r="AF263" s="370"/>
      <c r="AG263" s="370" t="s">
        <v>301</v>
      </c>
      <c r="AH263" s="364">
        <v>1</v>
      </c>
      <c r="AI263" s="364">
        <v>7</v>
      </c>
      <c r="AJ263" s="364">
        <v>40</v>
      </c>
      <c r="AK263" s="364">
        <v>9</v>
      </c>
      <c r="AL263" s="364">
        <v>20</v>
      </c>
      <c r="AM263" s="22">
        <f t="shared" ref="AM263:AM326" si="90">IF(AI263="",R263,ROUND(((((AK263/24)+(AL263/1440))-((AI263/24)+(AJ263/1440)))*1440/50),5))</f>
        <v>2</v>
      </c>
      <c r="AN263" s="104">
        <f t="shared" si="84"/>
        <v>0.31944444444444448</v>
      </c>
      <c r="AO263" s="104">
        <f t="shared" si="85"/>
        <v>0.3888888888888889</v>
      </c>
      <c r="AP263" s="22" t="str" cm="1">
        <f t="array" ref="AP263">IF(W263="","",IF(SUMPRODUCT((W263=$W$7:$W$2042)*(AH263=$AH$7:$AH$2042)*(AN263=$AN$7:$AN$2042)*(AO263=$AO$7:$AO$2042)*(ROW($W$7:$W$2042)&lt;&gt;ROW(W263))*((R263=0)*($R$7:$R$2042&gt;0)+(R263&gt;0)*($R$7:$R$2042=0)))&gt;0,"SALONES UNIDOS",IF(SUMPRODUCT((W263=$W$7:$W$2042)*(AH263=$AH$7:$AH$2042)*((AN263&lt;$AO$7:$AO$2042)*(AO263&gt;$AN$7:$AN$2042))*(ROW($W$7:$W$2042)&lt;&gt;ROW(W263)))&gt;0,"Cruzado","Sin cruce")))</f>
        <v>Sin cruce</v>
      </c>
      <c r="AQ263" s="22"/>
      <c r="AR263" s="22"/>
      <c r="AS263" s="104">
        <f t="shared" si="88"/>
        <v>0.31944444444444448</v>
      </c>
      <c r="AT263" s="104">
        <f t="shared" si="89"/>
        <v>0.3888888888888889</v>
      </c>
      <c r="AU263" s="358" t="str" cm="1">
        <f t="array" ref="AU263">IF(AB263="","",IF(SUMPRODUCT((AB263=$AB$7:$AB$511)*(AH263=$AH$7:$AH$511)*(AQ263=$AQ$7:$AQ$511)*(AR263=$AR$7:$AR$511)*(ROW($AB$7:$AB$511)&lt;&gt;ROW(AB263))*((R263=0)*($R$7:$R$511&gt;0)+(R263&gt;0)*($R$7:$R$511=0)))&gt;0,"SALONES UNIDOS",IF(SUMPRODUCT((AB263=$AB$7:$AB$511)*(AH263=$AH$7:$AH$511)*((AQ263&lt;$AR$7:$AR$511)*(AR263&gt;$AQ$7:$AQ$511))*(ROW($AB$7:$AB$511)&lt;&gt;ROW(AB263)))&gt;0,"Cruzado","Sin cruce")))</f>
        <v/>
      </c>
      <c r="AV263" s="358" t="str" cm="1">
        <f t="array" ref="AV263">IF(AD263="","",IF(SUMPRODUCT((AD263=$AD$7:$AD$511)*(AH263=$AH$7:$AH$511)*(AS263=$AS$7:$AS$511)*(AT263=$AT$7:$AT$511)*(ROW($AD$7:$AD$511)&lt;&gt;ROW(AD263))*((R263=0)*($R$7:$R$511&gt;0)+(R263&gt;0)*($R$7:$R$511=0)))&gt;0,"SALONES UNIDOS",IF(SUMPRODUCT((AD263=$AD$7:$AD$511)*(AH263=$AH$7:$AH$511)*((AS263&lt;$AT$7:$AT$511)*(AT263&gt;$AS$7:$AS$511))*(ROW($AD$7:$AD$511)&lt;&gt;ROW(AD263)))&gt;0,"Cruzado","Sin cruce")))</f>
        <v>Sin cruce</v>
      </c>
      <c r="AW263" s="104" t="str">
        <f t="shared" ref="AW263:AW326" si="91">TRIM(CONCATENATE(G263,H263,E263,J263))</f>
        <v>OB3FILIALA</v>
      </c>
      <c r="AX263" s="104" t="str" cm="1">
        <f t="array" ref="AX263">IF(AW263="","",IF(SUMPRODUCT((AW263=$AW$7:$AW$2042)*(AH263=$AH$7:$AH$2042)*(AN263=$AN$7:$AN$2042)*(AO263=$AO$7:$AO$2042)*(ROW($AW$7:$AW$2042)&lt;&gt;ROW(AW263))*((R263=0)*($R$7:$R$2042&gt;0)+(R263&gt;0)*($R$7:$R$2042=0)))&gt;0,"SALONES UNIDOS",IF(SUMPRODUCT((AW263=$AW$7:$AW$2042)*(AH263=$AH$7:$AH$2042)*((AN263&lt;$AO$7:$AO$2042)*(AO263&gt;$AN$7:$AN$2042))*(ROW($AW$7:$AW$2042)&lt;&gt;ROW(AW263)))&gt;0,"Cruzado","Sin cruce")))</f>
        <v>Sin cruce</v>
      </c>
    </row>
    <row r="264" spans="2:50" s="121" customFormat="1" ht="19.8" hidden="1" customHeight="1" x14ac:dyDescent="0.25">
      <c r="B264" s="494" t="s">
        <v>314</v>
      </c>
      <c r="C264" s="369" t="s">
        <v>970</v>
      </c>
      <c r="D264" s="369">
        <v>20261</v>
      </c>
      <c r="E264" s="373" t="s">
        <v>276</v>
      </c>
      <c r="F264" s="370" t="s">
        <v>291</v>
      </c>
      <c r="G264" s="373" t="s">
        <v>295</v>
      </c>
      <c r="H264" s="373">
        <v>3</v>
      </c>
      <c r="I264" s="436" t="s">
        <v>278</v>
      </c>
      <c r="J264" s="373" t="s">
        <v>278</v>
      </c>
      <c r="K264" s="194" t="s">
        <v>376</v>
      </c>
      <c r="L264" s="364" t="s">
        <v>377</v>
      </c>
      <c r="M264" s="364" t="s">
        <v>324</v>
      </c>
      <c r="N264" s="364" t="s">
        <v>318</v>
      </c>
      <c r="O264" s="373" t="s">
        <v>315</v>
      </c>
      <c r="P264" s="437">
        <v>2</v>
      </c>
      <c r="Q264" s="437">
        <v>0</v>
      </c>
      <c r="R264" s="369">
        <v>2</v>
      </c>
      <c r="S264" s="364">
        <v>3</v>
      </c>
      <c r="T264" s="8"/>
      <c r="U264" s="374">
        <v>20</v>
      </c>
      <c r="V264" s="370">
        <v>43471072</v>
      </c>
      <c r="W264" s="373" t="s">
        <v>259</v>
      </c>
      <c r="X264" s="364" t="s">
        <v>315</v>
      </c>
      <c r="Y264" s="364"/>
      <c r="Z264" s="364"/>
      <c r="AA264" s="364"/>
      <c r="AB264" s="364" t="s">
        <v>684</v>
      </c>
      <c r="AC264" s="364"/>
      <c r="AD264" s="369"/>
      <c r="AE264" s="370"/>
      <c r="AF264" s="370"/>
      <c r="AG264" s="370" t="s">
        <v>559</v>
      </c>
      <c r="AH264" s="364">
        <v>1</v>
      </c>
      <c r="AI264" s="364">
        <v>9</v>
      </c>
      <c r="AJ264" s="364">
        <v>20</v>
      </c>
      <c r="AK264" s="364">
        <v>11</v>
      </c>
      <c r="AL264" s="364">
        <v>0</v>
      </c>
      <c r="AM264" s="22">
        <f t="shared" si="90"/>
        <v>2</v>
      </c>
      <c r="AN264" s="104">
        <f t="shared" ref="AN264:AN327" si="92">AI264/24+AJ264/1440</f>
        <v>0.3888888888888889</v>
      </c>
      <c r="AO264" s="104">
        <f t="shared" ref="AO264:AO327" si="93">AK264/24+AL264/1440</f>
        <v>0.45833333333333331</v>
      </c>
      <c r="AP264" s="22" t="str" cm="1">
        <f t="array" ref="AP264">IF(W264="","",IF(SUMPRODUCT((W264=$W$7:$W$2042)*(AH264=$AH$7:$AH$2042)*(AN264=$AN$7:$AN$2042)*(AO264=$AO$7:$AO$2042)*(ROW($W$7:$W$2042)&lt;&gt;ROW(W264))*((R264=0)*($R$7:$R$2042&gt;0)+(R264&gt;0)*($R$7:$R$2042=0)))&gt;0,"SALONES UNIDOS",IF(SUMPRODUCT((W264=$W$7:$W$2042)*(AH264=$AH$7:$AH$2042)*((AN264&lt;$AO$7:$AO$2042)*(AO264&gt;$AN$7:$AN$2042))*(ROW($W$7:$W$2042)&lt;&gt;ROW(W264)))&gt;0,"Cruzado","Sin cruce")))</f>
        <v>Sin cruce</v>
      </c>
      <c r="AQ264" s="104">
        <f t="shared" ref="AQ264:AR265" si="94">AN264</f>
        <v>0.3888888888888889</v>
      </c>
      <c r="AR264" s="104">
        <f t="shared" si="94"/>
        <v>0.45833333333333331</v>
      </c>
      <c r="AS264" s="22"/>
      <c r="AT264" s="22"/>
      <c r="AU264" s="358" t="str" cm="1">
        <f t="array" ref="AU264">IF(AB264="","",IF(SUMPRODUCT((AB264=$AB$7:$AB$511)*(AH264=$AH$7:$AH$511)*(AQ264=$AQ$7:$AQ$511)*(AR264=$AR$7:$AR$511)*(ROW($AB$7:$AB$511)&lt;&gt;ROW(AB264))*((R264=0)*($R$7:$R$511&gt;0)+(R264&gt;0)*($R$7:$R$511=0)))&gt;0,"SALONES UNIDOS",IF(SUMPRODUCT((AB264=$AB$7:$AB$511)*(AH264=$AH$7:$AH$511)*((AQ264&lt;$AR$7:$AR$511)*(AR264&gt;$AQ$7:$AQ$511))*(ROW($AB$7:$AB$511)&lt;&gt;ROW(AB264)))&gt;0,"Cruzado","Sin cruce")))</f>
        <v>Sin cruce</v>
      </c>
      <c r="AV264" s="358" t="str" cm="1">
        <f t="array" ref="AV264">IF(AD264="","",IF(SUMPRODUCT((AD264=$AD$7:$AD$511)*(AH264=$AH$7:$AH$511)*(AS264=$AS$7:$AS$511)*(AT264=$AT$7:$AT$511)*(ROW($AD$7:$AD$511)&lt;&gt;ROW(AD264))*((R264=0)*($R$7:$R$511&gt;0)+(R264&gt;0)*($R$7:$R$511=0)))&gt;0,"SALONES UNIDOS",IF(SUMPRODUCT((AD264=$AD$7:$AD$511)*(AH264=$AH$7:$AH$511)*((AS264&lt;$AT$7:$AT$511)*(AT264&gt;$AS$7:$AS$511))*(ROW($AD$7:$AD$511)&lt;&gt;ROW(AD264)))&gt;0,"Cruzado","Sin cruce")))</f>
        <v/>
      </c>
      <c r="AW264" s="104" t="str">
        <f t="shared" si="91"/>
        <v>OB3FILIALA</v>
      </c>
      <c r="AX264" s="104" t="str" cm="1">
        <f t="array" ref="AX264">IF(AW264="","",IF(SUMPRODUCT((AW264=$AW$7:$AW$2042)*(AH264=$AH$7:$AH$2042)*(AN264=$AN$7:$AN$2042)*(AO264=$AO$7:$AO$2042)*(ROW($AW$7:$AW$2042)&lt;&gt;ROW(AW264))*((R264=0)*($R$7:$R$2042&gt;0)+(R264&gt;0)*($R$7:$R$2042=0)))&gt;0,"SALONES UNIDOS",IF(SUMPRODUCT((AW264=$AW$7:$AW$2042)*(AH264=$AH$7:$AH$2042)*((AN264&lt;$AO$7:$AO$2042)*(AO264&gt;$AN$7:$AN$2042))*(ROW($AW$7:$AW$2042)&lt;&gt;ROW(AW264)))&gt;0,"Cruzado","Sin cruce")))</f>
        <v>Sin cruce</v>
      </c>
    </row>
    <row r="265" spans="2:50" s="121" customFormat="1" ht="19.8" hidden="1" customHeight="1" x14ac:dyDescent="0.25">
      <c r="B265" s="494" t="s">
        <v>314</v>
      </c>
      <c r="C265" s="369" t="s">
        <v>970</v>
      </c>
      <c r="D265" s="369">
        <v>20261</v>
      </c>
      <c r="E265" s="373" t="s">
        <v>276</v>
      </c>
      <c r="F265" s="370" t="s">
        <v>291</v>
      </c>
      <c r="G265" s="373" t="s">
        <v>295</v>
      </c>
      <c r="H265" s="373">
        <v>3</v>
      </c>
      <c r="I265" s="373" t="s">
        <v>278</v>
      </c>
      <c r="J265" s="373" t="s">
        <v>278</v>
      </c>
      <c r="K265" s="194" t="s">
        <v>372</v>
      </c>
      <c r="L265" s="364" t="s">
        <v>373</v>
      </c>
      <c r="M265" s="364" t="s">
        <v>349</v>
      </c>
      <c r="N265" s="364" t="s">
        <v>318</v>
      </c>
      <c r="O265" s="373" t="s">
        <v>315</v>
      </c>
      <c r="P265" s="364">
        <v>3</v>
      </c>
      <c r="Q265" s="364">
        <v>0</v>
      </c>
      <c r="R265" s="369">
        <v>3</v>
      </c>
      <c r="S265" s="364">
        <v>4</v>
      </c>
      <c r="T265" s="8"/>
      <c r="U265" s="374">
        <v>25</v>
      </c>
      <c r="V265" s="370">
        <v>43757708</v>
      </c>
      <c r="W265" s="373" t="s">
        <v>105</v>
      </c>
      <c r="X265" s="364" t="s">
        <v>315</v>
      </c>
      <c r="Y265" s="364"/>
      <c r="Z265" s="364"/>
      <c r="AA265" s="364"/>
      <c r="AB265" s="364" t="s">
        <v>684</v>
      </c>
      <c r="AC265" s="364"/>
      <c r="AD265" s="369"/>
      <c r="AE265" s="370"/>
      <c r="AF265" s="370"/>
      <c r="AG265" s="370" t="s">
        <v>559</v>
      </c>
      <c r="AH265" s="364">
        <v>2</v>
      </c>
      <c r="AI265" s="364">
        <v>7</v>
      </c>
      <c r="AJ265" s="364">
        <v>40</v>
      </c>
      <c r="AK265" s="364">
        <v>10</v>
      </c>
      <c r="AL265" s="364">
        <v>10</v>
      </c>
      <c r="AM265" s="22">
        <f t="shared" si="90"/>
        <v>3</v>
      </c>
      <c r="AN265" s="104">
        <f t="shared" si="92"/>
        <v>0.31944444444444448</v>
      </c>
      <c r="AO265" s="104">
        <f t="shared" si="93"/>
        <v>0.4236111111111111</v>
      </c>
      <c r="AP265" s="22" t="str" cm="1">
        <f t="array" ref="AP265">IF(W265="","",IF(SUMPRODUCT((W265=$W$7:$W$2042)*(AH265=$AH$7:$AH$2042)*(AN265=$AN$7:$AN$2042)*(AO265=$AO$7:$AO$2042)*(ROW($W$7:$W$2042)&lt;&gt;ROW(W265))*((R265=0)*($R$7:$R$2042&gt;0)+(R265&gt;0)*($R$7:$R$2042=0)))&gt;0,"SALONES UNIDOS",IF(SUMPRODUCT((W265=$W$7:$W$2042)*(AH265=$AH$7:$AH$2042)*((AN265&lt;$AO$7:$AO$2042)*(AO265&gt;$AN$7:$AN$2042))*(ROW($W$7:$W$2042)&lt;&gt;ROW(W265)))&gt;0,"Cruzado","Sin cruce")))</f>
        <v>Sin cruce</v>
      </c>
      <c r="AQ265" s="104">
        <f t="shared" si="94"/>
        <v>0.31944444444444448</v>
      </c>
      <c r="AR265" s="104">
        <f t="shared" si="94"/>
        <v>0.4236111111111111</v>
      </c>
      <c r="AS265" s="22"/>
      <c r="AT265" s="22"/>
      <c r="AU265" s="358" t="str" cm="1">
        <f t="array" ref="AU265">IF(AB265="","",IF(SUMPRODUCT((AB265=$AB$7:$AB$511)*(AH265=$AH$7:$AH$511)*(AQ265=$AQ$7:$AQ$511)*(AR265=$AR$7:$AR$511)*(ROW($AB$7:$AB$511)&lt;&gt;ROW(AB265))*((R265=0)*($R$7:$R$511&gt;0)+(R265&gt;0)*($R$7:$R$511=0)))&gt;0,"SALONES UNIDOS",IF(SUMPRODUCT((AB265=$AB$7:$AB$511)*(AH265=$AH$7:$AH$511)*((AQ265&lt;$AR$7:$AR$511)*(AR265&gt;$AQ$7:$AQ$511))*(ROW($AB$7:$AB$511)&lt;&gt;ROW(AB265)))&gt;0,"Cruzado","Sin cruce")))</f>
        <v>Sin cruce</v>
      </c>
      <c r="AV265" s="358" t="str" cm="1">
        <f t="array" ref="AV265">IF(AD265="","",IF(SUMPRODUCT((AD265=$AD$7:$AD$511)*(AH265=$AH$7:$AH$511)*(AS265=$AS$7:$AS$511)*(AT265=$AT$7:$AT$511)*(ROW($AD$7:$AD$511)&lt;&gt;ROW(AD265))*((R265=0)*($R$7:$R$511&gt;0)+(R265&gt;0)*($R$7:$R$511=0)))&gt;0,"SALONES UNIDOS",IF(SUMPRODUCT((AD265=$AD$7:$AD$511)*(AH265=$AH$7:$AH$511)*((AS265&lt;$AT$7:$AT$511)*(AT265&gt;$AS$7:$AS$511))*(ROW($AD$7:$AD$511)&lt;&gt;ROW(AD265)))&gt;0,"Cruzado","Sin cruce")))</f>
        <v/>
      </c>
      <c r="AW265" s="104" t="str">
        <f t="shared" si="91"/>
        <v>OB3FILIALA</v>
      </c>
      <c r="AX265" s="104" t="str" cm="1">
        <f t="array" ref="AX265">IF(AW265="","",IF(SUMPRODUCT((AW265=$AW$7:$AW$2042)*(AH265=$AH$7:$AH$2042)*(AN265=$AN$7:$AN$2042)*(AO265=$AO$7:$AO$2042)*(ROW($AW$7:$AW$2042)&lt;&gt;ROW(AW265))*((R265=0)*($R$7:$R$2042&gt;0)+(R265&gt;0)*($R$7:$R$2042=0)))&gt;0,"SALONES UNIDOS",IF(SUMPRODUCT((AW265=$AW$7:$AW$2042)*(AH265=$AH$7:$AH$2042)*((AN265&lt;$AO$7:$AO$2042)*(AO265&gt;$AN$7:$AN$2042))*(ROW($AW$7:$AW$2042)&lt;&gt;ROW(AW265)))&gt;0,"Cruzado","Sin cruce")))</f>
        <v>Sin cruce</v>
      </c>
    </row>
    <row r="266" spans="2:50" s="6" customFormat="1" ht="19.8" hidden="1" customHeight="1" x14ac:dyDescent="0.25">
      <c r="B266" s="494" t="s">
        <v>314</v>
      </c>
      <c r="C266" s="369" t="s">
        <v>970</v>
      </c>
      <c r="D266" s="369">
        <v>20261</v>
      </c>
      <c r="E266" s="373" t="s">
        <v>276</v>
      </c>
      <c r="F266" s="370" t="s">
        <v>291</v>
      </c>
      <c r="G266" s="373" t="s">
        <v>295</v>
      </c>
      <c r="H266" s="373">
        <v>3</v>
      </c>
      <c r="I266" s="373" t="s">
        <v>552</v>
      </c>
      <c r="J266" s="373" t="s">
        <v>278</v>
      </c>
      <c r="K266" s="194" t="s">
        <v>372</v>
      </c>
      <c r="L266" s="364" t="s">
        <v>373</v>
      </c>
      <c r="M266" s="364" t="s">
        <v>349</v>
      </c>
      <c r="N266" s="364" t="s">
        <v>318</v>
      </c>
      <c r="O266" s="373" t="s">
        <v>315</v>
      </c>
      <c r="P266" s="364">
        <v>0</v>
      </c>
      <c r="Q266" s="364">
        <v>2</v>
      </c>
      <c r="R266" s="369">
        <v>2</v>
      </c>
      <c r="S266" s="364">
        <v>4</v>
      </c>
      <c r="T266" s="8"/>
      <c r="U266" s="374">
        <v>25</v>
      </c>
      <c r="V266" s="370">
        <v>43757708</v>
      </c>
      <c r="W266" s="373" t="s">
        <v>105</v>
      </c>
      <c r="X266" s="364" t="s">
        <v>315</v>
      </c>
      <c r="Y266" s="364"/>
      <c r="Z266" s="364"/>
      <c r="AA266" s="364"/>
      <c r="AB266" s="370"/>
      <c r="AC266" s="364"/>
      <c r="AD266" s="364" t="s">
        <v>600</v>
      </c>
      <c r="AE266" s="370"/>
      <c r="AF266" s="370"/>
      <c r="AG266" s="370" t="s">
        <v>301</v>
      </c>
      <c r="AH266" s="364">
        <v>2</v>
      </c>
      <c r="AI266" s="364">
        <v>10</v>
      </c>
      <c r="AJ266" s="364">
        <v>10</v>
      </c>
      <c r="AK266" s="364">
        <v>11</v>
      </c>
      <c r="AL266" s="364">
        <v>50</v>
      </c>
      <c r="AM266" s="22">
        <f t="shared" si="90"/>
        <v>2</v>
      </c>
      <c r="AN266" s="104">
        <f t="shared" si="92"/>
        <v>0.4236111111111111</v>
      </c>
      <c r="AO266" s="104">
        <f t="shared" si="93"/>
        <v>0.49305555555555552</v>
      </c>
      <c r="AP266" s="22" t="str" cm="1">
        <f t="array" ref="AP266">IF(W266="","",IF(SUMPRODUCT((W266=$W$7:$W$2042)*(AH266=$AH$7:$AH$2042)*(AN266=$AN$7:$AN$2042)*(AO266=$AO$7:$AO$2042)*(ROW($W$7:$W$2042)&lt;&gt;ROW(W266))*((R266=0)*($R$7:$R$2042&gt;0)+(R266&gt;0)*($R$7:$R$2042=0)))&gt;0,"SALONES UNIDOS",IF(SUMPRODUCT((W266=$W$7:$W$2042)*(AH266=$AH$7:$AH$2042)*((AN266&lt;$AO$7:$AO$2042)*(AO266&gt;$AN$7:$AN$2042))*(ROW($W$7:$W$2042)&lt;&gt;ROW(W266)))&gt;0,"Cruzado","Sin cruce")))</f>
        <v>Sin cruce</v>
      </c>
      <c r="AQ266" s="22"/>
      <c r="AR266" s="22"/>
      <c r="AS266" s="104">
        <f>AN266</f>
        <v>0.4236111111111111</v>
      </c>
      <c r="AT266" s="104">
        <f>AO266</f>
        <v>0.49305555555555552</v>
      </c>
      <c r="AU266" s="358" t="str" cm="1">
        <f t="array" ref="AU266">IF(AB266="","",IF(SUMPRODUCT((AB266=$AB$7:$AB$511)*(AH266=$AH$7:$AH$511)*(AQ266=$AQ$7:$AQ$511)*(AR266=$AR$7:$AR$511)*(ROW($AB$7:$AB$511)&lt;&gt;ROW(AB266))*((R266=0)*($R$7:$R$511&gt;0)+(R266&gt;0)*($R$7:$R$511=0)))&gt;0,"SALONES UNIDOS",IF(SUMPRODUCT((AB266=$AB$7:$AB$511)*(AH266=$AH$7:$AH$511)*((AQ266&lt;$AR$7:$AR$511)*(AR266&gt;$AQ$7:$AQ$511))*(ROW($AB$7:$AB$511)&lt;&gt;ROW(AB266)))&gt;0,"Cruzado","Sin cruce")))</f>
        <v/>
      </c>
      <c r="AV266" s="358" t="str" cm="1">
        <f t="array" ref="AV266">IF(AD266="","",IF(SUMPRODUCT((AD266=$AD$7:$AD$511)*(AH266=$AH$7:$AH$511)*(AS266=$AS$7:$AS$511)*(AT266=$AT$7:$AT$511)*(ROW($AD$7:$AD$511)&lt;&gt;ROW(AD266))*((R266=0)*($R$7:$R$511&gt;0)+(R266&gt;0)*($R$7:$R$511=0)))&gt;0,"SALONES UNIDOS",IF(SUMPRODUCT((AD266=$AD$7:$AD$511)*(AH266=$AH$7:$AH$511)*((AS266&lt;$AT$7:$AT$511)*(AT266&gt;$AS$7:$AS$511))*(ROW($AD$7:$AD$511)&lt;&gt;ROW(AD266)))&gt;0,"Cruzado","Sin cruce")))</f>
        <v>Sin cruce</v>
      </c>
      <c r="AW266" s="104" t="str">
        <f t="shared" si="91"/>
        <v>OB3FILIALA</v>
      </c>
      <c r="AX266" s="104" t="str" cm="1">
        <f t="array" ref="AX266">IF(AW266="","",IF(SUMPRODUCT((AW266=$AW$7:$AW$2042)*(AH266=$AH$7:$AH$2042)*(AN266=$AN$7:$AN$2042)*(AO266=$AO$7:$AO$2042)*(ROW($AW$7:$AW$2042)&lt;&gt;ROW(AW266))*((R266=0)*($R$7:$R$2042&gt;0)+(R266&gt;0)*($R$7:$R$2042=0)))&gt;0,"SALONES UNIDOS",IF(SUMPRODUCT((AW266=$AW$7:$AW$2042)*(AH266=$AH$7:$AH$2042)*((AN266&lt;$AO$7:$AO$2042)*(AO266&gt;$AN$7:$AN$2042))*(ROW($AW$7:$AW$2042)&lt;&gt;ROW(AW266)))&gt;0,"Cruzado","Sin cruce")))</f>
        <v>Sin cruce</v>
      </c>
    </row>
    <row r="267" spans="2:50" s="6" customFormat="1" ht="19.8" hidden="1" customHeight="1" x14ac:dyDescent="0.25">
      <c r="B267" s="494" t="s">
        <v>314</v>
      </c>
      <c r="C267" s="369" t="s">
        <v>970</v>
      </c>
      <c r="D267" s="369">
        <v>20261</v>
      </c>
      <c r="E267" s="373" t="s">
        <v>276</v>
      </c>
      <c r="F267" s="370" t="s">
        <v>291</v>
      </c>
      <c r="G267" s="373" t="s">
        <v>295</v>
      </c>
      <c r="H267" s="373">
        <v>3</v>
      </c>
      <c r="I267" s="373" t="s">
        <v>278</v>
      </c>
      <c r="J267" s="373" t="s">
        <v>278</v>
      </c>
      <c r="K267" s="194" t="s">
        <v>688</v>
      </c>
      <c r="L267" s="364" t="s">
        <v>689</v>
      </c>
      <c r="M267" s="364" t="s">
        <v>349</v>
      </c>
      <c r="N267" s="364" t="s">
        <v>318</v>
      </c>
      <c r="O267" s="373" t="s">
        <v>315</v>
      </c>
      <c r="P267" s="364">
        <v>2</v>
      </c>
      <c r="Q267" s="364">
        <v>0</v>
      </c>
      <c r="R267" s="369">
        <v>2</v>
      </c>
      <c r="S267" s="364">
        <v>3</v>
      </c>
      <c r="T267" s="8"/>
      <c r="U267" s="374">
        <v>20</v>
      </c>
      <c r="V267" s="370">
        <v>21463142</v>
      </c>
      <c r="W267" s="373" t="s">
        <v>52</v>
      </c>
      <c r="X267" s="364" t="s">
        <v>315</v>
      </c>
      <c r="Y267" s="364"/>
      <c r="Z267" s="364"/>
      <c r="AA267" s="364"/>
      <c r="AB267" s="364" t="s">
        <v>684</v>
      </c>
      <c r="AC267" s="364"/>
      <c r="AD267" s="369"/>
      <c r="AE267" s="370"/>
      <c r="AF267" s="370"/>
      <c r="AG267" s="370" t="s">
        <v>559</v>
      </c>
      <c r="AH267" s="364">
        <v>6</v>
      </c>
      <c r="AI267" s="364">
        <v>7</v>
      </c>
      <c r="AJ267" s="364">
        <v>40</v>
      </c>
      <c r="AK267" s="364">
        <v>9</v>
      </c>
      <c r="AL267" s="364">
        <v>20</v>
      </c>
      <c r="AM267" s="22">
        <f t="shared" si="90"/>
        <v>2</v>
      </c>
      <c r="AN267" s="104">
        <f t="shared" si="92"/>
        <v>0.31944444444444448</v>
      </c>
      <c r="AO267" s="104">
        <f t="shared" si="93"/>
        <v>0.3888888888888889</v>
      </c>
      <c r="AP267" s="22" t="str" cm="1">
        <f t="array" ref="AP267">IF(W267="","",IF(SUMPRODUCT((W267=$W$7:$W$2042)*(AH267=$AH$7:$AH$2042)*(AN267=$AN$7:$AN$2042)*(AO267=$AO$7:$AO$2042)*(ROW($W$7:$W$2042)&lt;&gt;ROW(W267))*((R267=0)*($R$7:$R$2042&gt;0)+(R267&gt;0)*($R$7:$R$2042=0)))&gt;0,"SALONES UNIDOS",IF(SUMPRODUCT((W267=$W$7:$W$2042)*(AH267=$AH$7:$AH$2042)*((AN267&lt;$AO$7:$AO$2042)*(AO267&gt;$AN$7:$AN$2042))*(ROW($W$7:$W$2042)&lt;&gt;ROW(W267)))&gt;0,"Cruzado","Sin cruce")))</f>
        <v>Sin cruce</v>
      </c>
      <c r="AQ267" s="104">
        <f>AN267</f>
        <v>0.31944444444444448</v>
      </c>
      <c r="AR267" s="104">
        <f>AO267</f>
        <v>0.3888888888888889</v>
      </c>
      <c r="AS267" s="22"/>
      <c r="AT267" s="22"/>
      <c r="AU267" s="358" t="str" cm="1">
        <f t="array" ref="AU267">IF(AB267="","",IF(SUMPRODUCT((AB267=$AB$7:$AB$511)*(AH267=$AH$7:$AH$511)*(AQ267=$AQ$7:$AQ$511)*(AR267=$AR$7:$AR$511)*(ROW($AB$7:$AB$511)&lt;&gt;ROW(AB267))*((R267=0)*($R$7:$R$511&gt;0)+(R267&gt;0)*($R$7:$R$511=0)))&gt;0,"SALONES UNIDOS",IF(SUMPRODUCT((AB267=$AB$7:$AB$511)*(AH267=$AH$7:$AH$511)*((AQ267&lt;$AR$7:$AR$511)*(AR267&gt;$AQ$7:$AQ$511))*(ROW($AB$7:$AB$511)&lt;&gt;ROW(AB267)))&gt;0,"Cruzado","Sin cruce")))</f>
        <v>Sin cruce</v>
      </c>
      <c r="AV267" s="358" t="str" cm="1">
        <f t="array" ref="AV267">IF(AD267="","",IF(SUMPRODUCT((AD267=$AD$7:$AD$511)*(AH267=$AH$7:$AH$511)*(AS267=$AS$7:$AS$511)*(AT267=$AT$7:$AT$511)*(ROW($AD$7:$AD$511)&lt;&gt;ROW(AD267))*((R267=0)*($R$7:$R$511&gt;0)+(R267&gt;0)*($R$7:$R$511=0)))&gt;0,"SALONES UNIDOS",IF(SUMPRODUCT((AD267=$AD$7:$AD$511)*(AH267=$AH$7:$AH$511)*((AS267&lt;$AT$7:$AT$511)*(AT267&gt;$AS$7:$AS$511))*(ROW($AD$7:$AD$511)&lt;&gt;ROW(AD267)))&gt;0,"Cruzado","Sin cruce")))</f>
        <v/>
      </c>
      <c r="AW267" s="104" t="str">
        <f t="shared" si="91"/>
        <v>OB3FILIALA</v>
      </c>
      <c r="AX267" s="104" t="str" cm="1">
        <f t="array" ref="AX267">IF(AW267="","",IF(SUMPRODUCT((AW267=$AW$7:$AW$2042)*(AH267=$AH$7:$AH$2042)*(AN267=$AN$7:$AN$2042)*(AO267=$AO$7:$AO$2042)*(ROW($AW$7:$AW$2042)&lt;&gt;ROW(AW267))*((R267=0)*($R$7:$R$2042&gt;0)+(R267&gt;0)*($R$7:$R$2042=0)))&gt;0,"SALONES UNIDOS",IF(SUMPRODUCT((AW267=$AW$7:$AW$2042)*(AH267=$AH$7:$AH$2042)*((AN267&lt;$AO$7:$AO$2042)*(AO267&gt;$AN$7:$AN$2042))*(ROW($AW$7:$AW$2042)&lt;&gt;ROW(AW267)))&gt;0,"Cruzado","Sin cruce")))</f>
        <v>Sin cruce</v>
      </c>
    </row>
    <row r="268" spans="2:50" s="6" customFormat="1" ht="19.8" hidden="1" customHeight="1" x14ac:dyDescent="0.25">
      <c r="B268" s="494" t="s">
        <v>314</v>
      </c>
      <c r="C268" s="369" t="s">
        <v>970</v>
      </c>
      <c r="D268" s="369">
        <v>20261</v>
      </c>
      <c r="E268" s="373" t="s">
        <v>276</v>
      </c>
      <c r="F268" s="370" t="s">
        <v>291</v>
      </c>
      <c r="G268" s="373" t="s">
        <v>295</v>
      </c>
      <c r="H268" s="373">
        <v>3</v>
      </c>
      <c r="I268" s="373" t="s">
        <v>552</v>
      </c>
      <c r="J268" s="373" t="s">
        <v>278</v>
      </c>
      <c r="K268" s="194" t="s">
        <v>688</v>
      </c>
      <c r="L268" s="364" t="s">
        <v>689</v>
      </c>
      <c r="M268" s="364" t="s">
        <v>349</v>
      </c>
      <c r="N268" s="364" t="s">
        <v>318</v>
      </c>
      <c r="O268" s="373" t="s">
        <v>315</v>
      </c>
      <c r="P268" s="364">
        <v>0</v>
      </c>
      <c r="Q268" s="364">
        <v>2</v>
      </c>
      <c r="R268" s="369">
        <v>2</v>
      </c>
      <c r="S268" s="364">
        <v>3</v>
      </c>
      <c r="T268" s="8"/>
      <c r="U268" s="374">
        <v>20</v>
      </c>
      <c r="V268" s="370">
        <v>21463142</v>
      </c>
      <c r="W268" s="373" t="s">
        <v>52</v>
      </c>
      <c r="X268" s="364" t="s">
        <v>315</v>
      </c>
      <c r="Y268" s="364"/>
      <c r="Z268" s="364"/>
      <c r="AA268" s="364"/>
      <c r="AB268" s="370"/>
      <c r="AC268" s="364"/>
      <c r="AD268" s="364" t="s">
        <v>557</v>
      </c>
      <c r="AE268" s="370"/>
      <c r="AF268" s="370"/>
      <c r="AG268" s="370" t="s">
        <v>301</v>
      </c>
      <c r="AH268" s="364">
        <v>6</v>
      </c>
      <c r="AI268" s="364">
        <v>9</v>
      </c>
      <c r="AJ268" s="364">
        <v>20</v>
      </c>
      <c r="AK268" s="364">
        <v>11</v>
      </c>
      <c r="AL268" s="364">
        <v>0</v>
      </c>
      <c r="AM268" s="22">
        <f t="shared" si="90"/>
        <v>2</v>
      </c>
      <c r="AN268" s="104">
        <f t="shared" si="92"/>
        <v>0.3888888888888889</v>
      </c>
      <c r="AO268" s="104">
        <f t="shared" si="93"/>
        <v>0.45833333333333331</v>
      </c>
      <c r="AP268" s="22" t="str" cm="1">
        <f t="array" ref="AP268">IF(W268="","",IF(SUMPRODUCT((W268=$W$7:$W$2042)*(AH268=$AH$7:$AH$2042)*(AN268=$AN$7:$AN$2042)*(AO268=$AO$7:$AO$2042)*(ROW($W$7:$W$2042)&lt;&gt;ROW(W268))*((R268=0)*($R$7:$R$2042&gt;0)+(R268&gt;0)*($R$7:$R$2042=0)))&gt;0,"SALONES UNIDOS",IF(SUMPRODUCT((W268=$W$7:$W$2042)*(AH268=$AH$7:$AH$2042)*((AN268&lt;$AO$7:$AO$2042)*(AO268&gt;$AN$7:$AN$2042))*(ROW($W$7:$W$2042)&lt;&gt;ROW(W268)))&gt;0,"Cruzado","Sin cruce")))</f>
        <v>Sin cruce</v>
      </c>
      <c r="AQ268" s="22"/>
      <c r="AR268" s="22"/>
      <c r="AS268" s="104">
        <f>AN268</f>
        <v>0.3888888888888889</v>
      </c>
      <c r="AT268" s="104">
        <f>AO268</f>
        <v>0.45833333333333331</v>
      </c>
      <c r="AU268" s="358" t="str" cm="1">
        <f t="array" ref="AU268">IF(AB268="","",IF(SUMPRODUCT((AB268=$AB$7:$AB$511)*(AH268=$AH$7:$AH$511)*(AQ268=$AQ$7:$AQ$511)*(AR268=$AR$7:$AR$511)*(ROW($AB$7:$AB$511)&lt;&gt;ROW(AB268))*((R268=0)*($R$7:$R$511&gt;0)+(R268&gt;0)*($R$7:$R$511=0)))&gt;0,"SALONES UNIDOS",IF(SUMPRODUCT((AB268=$AB$7:$AB$511)*(AH268=$AH$7:$AH$511)*((AQ268&lt;$AR$7:$AR$511)*(AR268&gt;$AQ$7:$AQ$511))*(ROW($AB$7:$AB$511)&lt;&gt;ROW(AB268)))&gt;0,"Cruzado","Sin cruce")))</f>
        <v/>
      </c>
      <c r="AV268" s="358" t="str" cm="1">
        <f t="array" ref="AV268">IF(AD268="","",IF(SUMPRODUCT((AD268=$AD$7:$AD$511)*(AH268=$AH$7:$AH$511)*(AS268=$AS$7:$AS$511)*(AT268=$AT$7:$AT$511)*(ROW($AD$7:$AD$511)&lt;&gt;ROW(AD268))*((R268=0)*($R$7:$R$511&gt;0)+(R268&gt;0)*($R$7:$R$511=0)))&gt;0,"SALONES UNIDOS",IF(SUMPRODUCT((AD268=$AD$7:$AD$511)*(AH268=$AH$7:$AH$511)*((AS268&lt;$AT$7:$AT$511)*(AT268&gt;$AS$7:$AS$511))*(ROW($AD$7:$AD$511)&lt;&gt;ROW(AD268)))&gt;0,"Cruzado","Sin cruce")))</f>
        <v>Sin cruce</v>
      </c>
      <c r="AW268" s="104" t="str">
        <f t="shared" si="91"/>
        <v>OB3FILIALA</v>
      </c>
      <c r="AX268" s="104" t="str" cm="1">
        <f t="array" ref="AX268">IF(AW268="","",IF(SUMPRODUCT((AW268=$AW$7:$AW$2042)*(AH268=$AH$7:$AH$2042)*(AN268=$AN$7:$AN$2042)*(AO268=$AO$7:$AO$2042)*(ROW($AW$7:$AW$2042)&lt;&gt;ROW(AW268))*((R268=0)*($R$7:$R$2042&gt;0)+(R268&gt;0)*($R$7:$R$2042=0)))&gt;0,"SALONES UNIDOS",IF(SUMPRODUCT((AW268=$AW$7:$AW$2042)*(AH268=$AH$7:$AH$2042)*((AN268&lt;$AO$7:$AO$2042)*(AO268&gt;$AN$7:$AN$2042))*(ROW($AW$7:$AW$2042)&lt;&gt;ROW(AW268)))&gt;0,"Cruzado","Sin cruce")))</f>
        <v>Sin cruce</v>
      </c>
    </row>
    <row r="269" spans="2:50" s="121" customFormat="1" ht="19.8" hidden="1" customHeight="1" x14ac:dyDescent="0.25">
      <c r="B269" s="494" t="s">
        <v>314</v>
      </c>
      <c r="C269" s="369" t="s">
        <v>970</v>
      </c>
      <c r="D269" s="369">
        <v>20261</v>
      </c>
      <c r="E269" s="373" t="s">
        <v>276</v>
      </c>
      <c r="F269" s="370" t="s">
        <v>291</v>
      </c>
      <c r="G269" s="373" t="s">
        <v>295</v>
      </c>
      <c r="H269" s="373">
        <v>3</v>
      </c>
      <c r="I269" s="373" t="s">
        <v>281</v>
      </c>
      <c r="J269" s="373" t="s">
        <v>281</v>
      </c>
      <c r="K269" s="194" t="s">
        <v>682</v>
      </c>
      <c r="L269" s="364" t="s">
        <v>354</v>
      </c>
      <c r="M269" s="364" t="s">
        <v>324</v>
      </c>
      <c r="N269" s="364" t="s">
        <v>318</v>
      </c>
      <c r="O269" s="373" t="s">
        <v>315</v>
      </c>
      <c r="P269" s="364">
        <v>2</v>
      </c>
      <c r="Q269" s="364">
        <v>4</v>
      </c>
      <c r="R269" s="369">
        <v>6</v>
      </c>
      <c r="S269" s="364">
        <v>4</v>
      </c>
      <c r="T269" s="8"/>
      <c r="U269" s="374">
        <v>20</v>
      </c>
      <c r="V269" s="370">
        <v>44893085</v>
      </c>
      <c r="W269" s="373" t="s">
        <v>478</v>
      </c>
      <c r="X269" s="364" t="s">
        <v>315</v>
      </c>
      <c r="Y269" s="364"/>
      <c r="Z269" s="364"/>
      <c r="AA269" s="364"/>
      <c r="AB269" s="364" t="s">
        <v>593</v>
      </c>
      <c r="AC269" s="364"/>
      <c r="AD269" s="369"/>
      <c r="AE269" s="370"/>
      <c r="AF269" s="370"/>
      <c r="AG269" s="370" t="s">
        <v>319</v>
      </c>
      <c r="AH269" s="364">
        <v>3</v>
      </c>
      <c r="AI269" s="364">
        <v>7</v>
      </c>
      <c r="AJ269" s="364">
        <v>40</v>
      </c>
      <c r="AK269" s="364">
        <v>12</v>
      </c>
      <c r="AL269" s="364">
        <v>40</v>
      </c>
      <c r="AM269" s="22">
        <f t="shared" si="90"/>
        <v>6</v>
      </c>
      <c r="AN269" s="104">
        <f t="shared" si="92"/>
        <v>0.31944444444444448</v>
      </c>
      <c r="AO269" s="104">
        <f t="shared" si="93"/>
        <v>0.52777777777777779</v>
      </c>
      <c r="AP269" s="22" t="str" cm="1">
        <f t="array" ref="AP269">IF(W269="","",IF(SUMPRODUCT((W269=$W$7:$W$2042)*(AH269=$AH$7:$AH$2042)*(AN269=$AN$7:$AN$2042)*(AO269=$AO$7:$AO$2042)*(ROW($W$7:$W$2042)&lt;&gt;ROW(W269))*((R269=0)*($R$7:$R$2042&gt;0)+(R269&gt;0)*($R$7:$R$2042=0)))&gt;0,"SALONES UNIDOS",IF(SUMPRODUCT((W269=$W$7:$W$2042)*(AH269=$AH$7:$AH$2042)*((AN269&lt;$AO$7:$AO$2042)*(AO269&gt;$AN$7:$AN$2042))*(ROW($W$7:$W$2042)&lt;&gt;ROW(W269)))&gt;0,"Cruzado","Sin cruce")))</f>
        <v>Sin cruce</v>
      </c>
      <c r="AQ269" s="104">
        <f>AN269</f>
        <v>0.31944444444444448</v>
      </c>
      <c r="AR269" s="104">
        <f>AO269</f>
        <v>0.52777777777777779</v>
      </c>
      <c r="AS269" s="22"/>
      <c r="AT269" s="22"/>
      <c r="AU269" s="358" t="str" cm="1">
        <f t="array" ref="AU269">IF(AB269="","",IF(SUMPRODUCT((AB269=$AB$7:$AB$511)*(AH269=$AH$7:$AH$511)*(AQ269=$AQ$7:$AQ$511)*(AR269=$AR$7:$AR$511)*(ROW($AB$7:$AB$511)&lt;&gt;ROW(AB269))*((R269=0)*($R$7:$R$511&gt;0)+(R269&gt;0)*($R$7:$R$511=0)))&gt;0,"SALONES UNIDOS",IF(SUMPRODUCT((AB269=$AB$7:$AB$511)*(AH269=$AH$7:$AH$511)*((AQ269&lt;$AR$7:$AR$511)*(AR269&gt;$AQ$7:$AQ$511))*(ROW($AB$7:$AB$511)&lt;&gt;ROW(AB269)))&gt;0,"Cruzado","Sin cruce")))</f>
        <v>Sin cruce</v>
      </c>
      <c r="AV269" s="358" t="str" cm="1">
        <f t="array" ref="AV269">IF(AD269="","",IF(SUMPRODUCT((AD269=$AD$7:$AD$511)*(AH269=$AH$7:$AH$511)*(AS269=$AS$7:$AS$511)*(AT269=$AT$7:$AT$511)*(ROW($AD$7:$AD$511)&lt;&gt;ROW(AD269))*((R269=0)*($R$7:$R$511&gt;0)+(R269&gt;0)*($R$7:$R$511=0)))&gt;0,"SALONES UNIDOS",IF(SUMPRODUCT((AD269=$AD$7:$AD$511)*(AH269=$AH$7:$AH$511)*((AS269&lt;$AT$7:$AT$511)*(AT269&gt;$AS$7:$AS$511))*(ROW($AD$7:$AD$511)&lt;&gt;ROW(AD269)))&gt;0,"Cruzado","Sin cruce")))</f>
        <v/>
      </c>
      <c r="AW269" s="104" t="str">
        <f t="shared" si="91"/>
        <v>OB3FILIALB</v>
      </c>
      <c r="AX269" s="104" t="str" cm="1">
        <f t="array" ref="AX269">IF(AW269="","",IF(SUMPRODUCT((AW269=$AW$7:$AW$2042)*(AH269=$AH$7:$AH$2042)*(AN269=$AN$7:$AN$2042)*(AO269=$AO$7:$AO$2042)*(ROW($AW$7:$AW$2042)&lt;&gt;ROW(AW269))*((R269=0)*($R$7:$R$2042&gt;0)+(R269&gt;0)*($R$7:$R$2042=0)))&gt;0,"SALONES UNIDOS",IF(SUMPRODUCT((AW269=$AW$7:$AW$2042)*(AH269=$AH$7:$AH$2042)*((AN269&lt;$AO$7:$AO$2042)*(AO269&gt;$AN$7:$AN$2042))*(ROW($AW$7:$AW$2042)&lt;&gt;ROW(AW269)))&gt;0,"Cruzado","Sin cruce")))</f>
        <v>Sin cruce</v>
      </c>
    </row>
    <row r="270" spans="2:50" s="121" customFormat="1" ht="19.8" hidden="1" customHeight="1" x14ac:dyDescent="0.25">
      <c r="B270" s="494" t="s">
        <v>314</v>
      </c>
      <c r="C270" s="369" t="s">
        <v>970</v>
      </c>
      <c r="D270" s="369">
        <v>20261</v>
      </c>
      <c r="E270" s="373" t="s">
        <v>276</v>
      </c>
      <c r="F270" s="370" t="s">
        <v>291</v>
      </c>
      <c r="G270" s="373" t="s">
        <v>295</v>
      </c>
      <c r="H270" s="373">
        <v>3</v>
      </c>
      <c r="I270" s="373" t="s">
        <v>281</v>
      </c>
      <c r="J270" s="373" t="s">
        <v>281</v>
      </c>
      <c r="K270" s="194" t="s">
        <v>685</v>
      </c>
      <c r="L270" s="364" t="s">
        <v>594</v>
      </c>
      <c r="M270" s="364" t="s">
        <v>324</v>
      </c>
      <c r="N270" s="364" t="s">
        <v>318</v>
      </c>
      <c r="O270" s="373" t="s">
        <v>321</v>
      </c>
      <c r="P270" s="364">
        <v>3</v>
      </c>
      <c r="Q270" s="364">
        <v>0</v>
      </c>
      <c r="R270" s="369">
        <v>3</v>
      </c>
      <c r="S270" s="364">
        <v>3</v>
      </c>
      <c r="T270" s="8"/>
      <c r="U270" s="374">
        <v>20</v>
      </c>
      <c r="V270" s="370">
        <v>46200886</v>
      </c>
      <c r="W270" s="373" t="s">
        <v>127</v>
      </c>
      <c r="X270" s="364" t="s">
        <v>399</v>
      </c>
      <c r="Y270" s="364"/>
      <c r="Z270" s="364"/>
      <c r="AA270" s="364"/>
      <c r="AB270" s="370"/>
      <c r="AC270" s="364"/>
      <c r="AD270" s="369"/>
      <c r="AE270" s="370"/>
      <c r="AF270" s="370"/>
      <c r="AG270" s="364" t="s">
        <v>559</v>
      </c>
      <c r="AH270" s="364">
        <v>2</v>
      </c>
      <c r="AI270" s="364">
        <v>9</v>
      </c>
      <c r="AJ270" s="364">
        <v>20</v>
      </c>
      <c r="AK270" s="364">
        <v>11</v>
      </c>
      <c r="AL270" s="364">
        <v>50</v>
      </c>
      <c r="AM270" s="22">
        <f t="shared" si="90"/>
        <v>3</v>
      </c>
      <c r="AN270" s="104">
        <f t="shared" si="92"/>
        <v>0.3888888888888889</v>
      </c>
      <c r="AO270" s="104">
        <f t="shared" si="93"/>
        <v>0.49305555555555552</v>
      </c>
      <c r="AP270" s="22" t="str" cm="1">
        <f t="array" ref="AP270">IF(W270="","",IF(SUMPRODUCT((W270=$W$7:$W$2042)*(AH270=$AH$7:$AH$2042)*(AN270=$AN$7:$AN$2042)*(AO270=$AO$7:$AO$2042)*(ROW($W$7:$W$2042)&lt;&gt;ROW(W270))*((R270=0)*($R$7:$R$2042&gt;0)+(R270&gt;0)*($R$7:$R$2042=0)))&gt;0,"SALONES UNIDOS",IF(SUMPRODUCT((W270=$W$7:$W$2042)*(AH270=$AH$7:$AH$2042)*((AN270&lt;$AO$7:$AO$2042)*(AO270&gt;$AN$7:$AN$2042))*(ROW($W$7:$W$2042)&lt;&gt;ROW(W270)))&gt;0,"Cruzado","Sin cruce")))</f>
        <v>Sin cruce</v>
      </c>
      <c r="AQ270" s="104"/>
      <c r="AR270" s="104"/>
      <c r="AS270" s="22"/>
      <c r="AT270" s="22"/>
      <c r="AU270" s="358" t="str" cm="1">
        <f t="array" ref="AU270">IF(AB270="","",IF(SUMPRODUCT((AB270=$AB$7:$AB$511)*(AH270=$AH$7:$AH$511)*(AQ270=$AQ$7:$AQ$511)*(AR270=$AR$7:$AR$511)*(ROW($AB$7:$AB$511)&lt;&gt;ROW(AB270))*((R270=0)*($R$7:$R$511&gt;0)+(R270&gt;0)*($R$7:$R$511=0)))&gt;0,"SALONES UNIDOS",IF(SUMPRODUCT((AB270=$AB$7:$AB$511)*(AH270=$AH$7:$AH$511)*((AQ270&lt;$AR$7:$AR$511)*(AR270&gt;$AQ$7:$AQ$511))*(ROW($AB$7:$AB$511)&lt;&gt;ROW(AB270)))&gt;0,"Cruzado","Sin cruce")))</f>
        <v/>
      </c>
      <c r="AV270" s="358" t="str" cm="1">
        <f t="array" ref="AV270">IF(AD270="","",IF(SUMPRODUCT((AD270=$AD$7:$AD$511)*(AH270=$AH$7:$AH$511)*(AS270=$AS$7:$AS$511)*(AT270=$AT$7:$AT$511)*(ROW($AD$7:$AD$511)&lt;&gt;ROW(AD270))*((R270=0)*($R$7:$R$511&gt;0)+(R270&gt;0)*($R$7:$R$511=0)))&gt;0,"SALONES UNIDOS",IF(SUMPRODUCT((AD270=$AD$7:$AD$511)*(AH270=$AH$7:$AH$511)*((AS270&lt;$AT$7:$AT$511)*(AT270&gt;$AS$7:$AS$511))*(ROW($AD$7:$AD$511)&lt;&gt;ROW(AD270)))&gt;0,"Cruzado","Sin cruce")))</f>
        <v/>
      </c>
      <c r="AW270" s="104" t="str">
        <f t="shared" si="91"/>
        <v>OB3FILIALB</v>
      </c>
      <c r="AX270" s="104" t="str" cm="1">
        <f t="array" ref="AX270">IF(AW270="","",IF(SUMPRODUCT((AW270=$AW$7:$AW$2042)*(AH270=$AH$7:$AH$2042)*(AN270=$AN$7:$AN$2042)*(AO270=$AO$7:$AO$2042)*(ROW($AW$7:$AW$2042)&lt;&gt;ROW(AW270))*((R270=0)*($R$7:$R$2042&gt;0)+(R270&gt;0)*($R$7:$R$2042=0)))&gt;0,"SALONES UNIDOS",IF(SUMPRODUCT((AW270=$AW$7:$AW$2042)*(AH270=$AH$7:$AH$2042)*((AN270&lt;$AO$7:$AO$2042)*(AO270&gt;$AN$7:$AN$2042))*(ROW($AW$7:$AW$2042)&lt;&gt;ROW(AW270)))&gt;0,"Cruzado","Sin cruce")))</f>
        <v>Sin cruce</v>
      </c>
    </row>
    <row r="271" spans="2:50" s="121" customFormat="1" ht="19.8" hidden="1" customHeight="1" x14ac:dyDescent="0.25">
      <c r="B271" s="494" t="s">
        <v>314</v>
      </c>
      <c r="C271" s="369" t="s">
        <v>970</v>
      </c>
      <c r="D271" s="369">
        <v>20261</v>
      </c>
      <c r="E271" s="373" t="s">
        <v>276</v>
      </c>
      <c r="F271" s="370" t="s">
        <v>291</v>
      </c>
      <c r="G271" s="373" t="s">
        <v>295</v>
      </c>
      <c r="H271" s="373">
        <v>3</v>
      </c>
      <c r="I271" s="373" t="s">
        <v>281</v>
      </c>
      <c r="J271" s="373" t="s">
        <v>281</v>
      </c>
      <c r="K271" s="194" t="s">
        <v>374</v>
      </c>
      <c r="L271" s="364" t="s">
        <v>375</v>
      </c>
      <c r="M271" s="364" t="s">
        <v>349</v>
      </c>
      <c r="N271" s="364" t="s">
        <v>318</v>
      </c>
      <c r="O271" s="373" t="s">
        <v>315</v>
      </c>
      <c r="P271" s="364">
        <v>2</v>
      </c>
      <c r="Q271" s="364">
        <v>0</v>
      </c>
      <c r="R271" s="369">
        <v>2</v>
      </c>
      <c r="S271" s="364">
        <v>3</v>
      </c>
      <c r="T271" s="8"/>
      <c r="U271" s="374">
        <v>20</v>
      </c>
      <c r="V271" s="370">
        <v>21461803</v>
      </c>
      <c r="W271" s="373" t="s">
        <v>116</v>
      </c>
      <c r="X271" s="364" t="s">
        <v>315</v>
      </c>
      <c r="Y271" s="364"/>
      <c r="Z271" s="364"/>
      <c r="AA271" s="364"/>
      <c r="AB271" s="364" t="s">
        <v>684</v>
      </c>
      <c r="AC271" s="364"/>
      <c r="AD271" s="369"/>
      <c r="AE271" s="370"/>
      <c r="AF271" s="370"/>
      <c r="AG271" s="370" t="s">
        <v>559</v>
      </c>
      <c r="AH271" s="364">
        <v>4</v>
      </c>
      <c r="AI271" s="364">
        <v>8</v>
      </c>
      <c r="AJ271" s="364">
        <v>30</v>
      </c>
      <c r="AK271" s="364">
        <v>10</v>
      </c>
      <c r="AL271" s="364">
        <v>10</v>
      </c>
      <c r="AM271" s="22">
        <f t="shared" si="90"/>
        <v>2</v>
      </c>
      <c r="AN271" s="104">
        <f t="shared" si="92"/>
        <v>0.35416666666666663</v>
      </c>
      <c r="AO271" s="104">
        <f t="shared" si="93"/>
        <v>0.4236111111111111</v>
      </c>
      <c r="AP271" s="22" t="str" cm="1">
        <f t="array" ref="AP271">IF(W271="","",IF(SUMPRODUCT((W271=$W$7:$W$2042)*(AH271=$AH$7:$AH$2042)*(AN271=$AN$7:$AN$2042)*(AO271=$AO$7:$AO$2042)*(ROW($W$7:$W$2042)&lt;&gt;ROW(W271))*((R271=0)*($R$7:$R$2042&gt;0)+(R271&gt;0)*($R$7:$R$2042=0)))&gt;0,"SALONES UNIDOS",IF(SUMPRODUCT((W271=$W$7:$W$2042)*(AH271=$AH$7:$AH$2042)*((AN271&lt;$AO$7:$AO$2042)*(AO271&gt;$AN$7:$AN$2042))*(ROW($W$7:$W$2042)&lt;&gt;ROW(W271)))&gt;0,"Cruzado","Sin cruce")))</f>
        <v>Sin cruce</v>
      </c>
      <c r="AQ271" s="104">
        <f>AN271</f>
        <v>0.35416666666666663</v>
      </c>
      <c r="AR271" s="104">
        <f>AO271</f>
        <v>0.4236111111111111</v>
      </c>
      <c r="AS271" s="22"/>
      <c r="AT271" s="22"/>
      <c r="AU271" s="358" t="str" cm="1">
        <f t="array" ref="AU271">IF(AB271="","",IF(SUMPRODUCT((AB271=$AB$7:$AB$511)*(AH271=$AH$7:$AH$511)*(AQ271=$AQ$7:$AQ$511)*(AR271=$AR$7:$AR$511)*(ROW($AB$7:$AB$511)&lt;&gt;ROW(AB271))*((R271=0)*($R$7:$R$511&gt;0)+(R271&gt;0)*($R$7:$R$511=0)))&gt;0,"SALONES UNIDOS",IF(SUMPRODUCT((AB271=$AB$7:$AB$511)*(AH271=$AH$7:$AH$511)*((AQ271&lt;$AR$7:$AR$511)*(AR271&gt;$AQ$7:$AQ$511))*(ROW($AB$7:$AB$511)&lt;&gt;ROW(AB271)))&gt;0,"Cruzado","Sin cruce")))</f>
        <v>Sin cruce</v>
      </c>
      <c r="AV271" s="358" t="str" cm="1">
        <f t="array" ref="AV271">IF(AD271="","",IF(SUMPRODUCT((AD271=$AD$7:$AD$511)*(AH271=$AH$7:$AH$511)*(AS271=$AS$7:$AS$511)*(AT271=$AT$7:$AT$511)*(ROW($AD$7:$AD$511)&lt;&gt;ROW(AD271))*((R271=0)*($R$7:$R$511&gt;0)+(R271&gt;0)*($R$7:$R$511=0)))&gt;0,"SALONES UNIDOS",IF(SUMPRODUCT((AD271=$AD$7:$AD$511)*(AH271=$AH$7:$AH$511)*((AS271&lt;$AT$7:$AT$511)*(AT271&gt;$AS$7:$AS$511))*(ROW($AD$7:$AD$511)&lt;&gt;ROW(AD271)))&gt;0,"Cruzado","Sin cruce")))</f>
        <v/>
      </c>
      <c r="AW271" s="104" t="str">
        <f t="shared" si="91"/>
        <v>OB3FILIALB</v>
      </c>
      <c r="AX271" s="104" t="str" cm="1">
        <f t="array" ref="AX271">IF(AW271="","",IF(SUMPRODUCT((AW271=$AW$7:$AW$2042)*(AH271=$AH$7:$AH$2042)*(AN271=$AN$7:$AN$2042)*(AO271=$AO$7:$AO$2042)*(ROW($AW$7:$AW$2042)&lt;&gt;ROW(AW271))*((R271=0)*($R$7:$R$2042&gt;0)+(R271&gt;0)*($R$7:$R$2042=0)))&gt;0,"SALONES UNIDOS",IF(SUMPRODUCT((AW271=$AW$7:$AW$2042)*(AH271=$AH$7:$AH$2042)*((AN271&lt;$AO$7:$AO$2042)*(AO271&gt;$AN$7:$AN$2042))*(ROW($AW$7:$AW$2042)&lt;&gt;ROW(AW271)))&gt;0,"Cruzado","Sin cruce")))</f>
        <v>Sin cruce</v>
      </c>
    </row>
    <row r="272" spans="2:50" s="6" customFormat="1" ht="19.8" hidden="1" customHeight="1" x14ac:dyDescent="0.25">
      <c r="B272" s="494" t="s">
        <v>314</v>
      </c>
      <c r="C272" s="369" t="s">
        <v>970</v>
      </c>
      <c r="D272" s="369">
        <v>20261</v>
      </c>
      <c r="E272" s="373" t="s">
        <v>276</v>
      </c>
      <c r="F272" s="370" t="s">
        <v>291</v>
      </c>
      <c r="G272" s="373" t="s">
        <v>295</v>
      </c>
      <c r="H272" s="373">
        <v>3</v>
      </c>
      <c r="I272" s="373" t="s">
        <v>412</v>
      </c>
      <c r="J272" s="373" t="s">
        <v>281</v>
      </c>
      <c r="K272" s="194" t="s">
        <v>374</v>
      </c>
      <c r="L272" s="364" t="s">
        <v>375</v>
      </c>
      <c r="M272" s="364" t="s">
        <v>349</v>
      </c>
      <c r="N272" s="364" t="s">
        <v>318</v>
      </c>
      <c r="O272" s="373" t="s">
        <v>315</v>
      </c>
      <c r="P272" s="364">
        <v>0</v>
      </c>
      <c r="Q272" s="364">
        <v>2</v>
      </c>
      <c r="R272" s="369">
        <v>2</v>
      </c>
      <c r="S272" s="364">
        <v>3</v>
      </c>
      <c r="T272" s="8"/>
      <c r="U272" s="374">
        <v>20</v>
      </c>
      <c r="V272" s="370">
        <v>21461803</v>
      </c>
      <c r="W272" s="373" t="s">
        <v>116</v>
      </c>
      <c r="X272" s="364" t="s">
        <v>315</v>
      </c>
      <c r="Y272" s="364"/>
      <c r="Z272" s="364"/>
      <c r="AA272" s="364"/>
      <c r="AB272" s="370"/>
      <c r="AC272" s="364"/>
      <c r="AD272" s="364" t="s">
        <v>687</v>
      </c>
      <c r="AE272" s="370"/>
      <c r="AF272" s="370"/>
      <c r="AG272" s="370" t="s">
        <v>301</v>
      </c>
      <c r="AH272" s="364">
        <v>4</v>
      </c>
      <c r="AI272" s="364">
        <v>10</v>
      </c>
      <c r="AJ272" s="364">
        <v>10</v>
      </c>
      <c r="AK272" s="364">
        <v>11</v>
      </c>
      <c r="AL272" s="364">
        <v>50</v>
      </c>
      <c r="AM272" s="22">
        <f t="shared" si="90"/>
        <v>2</v>
      </c>
      <c r="AN272" s="104">
        <f t="shared" si="92"/>
        <v>0.4236111111111111</v>
      </c>
      <c r="AO272" s="104">
        <f t="shared" si="93"/>
        <v>0.49305555555555552</v>
      </c>
      <c r="AP272" s="22" t="str" cm="1">
        <f t="array" ref="AP272">IF(W272="","",IF(SUMPRODUCT((W272=$W$7:$W$2042)*(AH272=$AH$7:$AH$2042)*(AN272=$AN$7:$AN$2042)*(AO272=$AO$7:$AO$2042)*(ROW($W$7:$W$2042)&lt;&gt;ROW(W272))*((R272=0)*($R$7:$R$2042&gt;0)+(R272&gt;0)*($R$7:$R$2042=0)))&gt;0,"SALONES UNIDOS",IF(SUMPRODUCT((W272=$W$7:$W$2042)*(AH272=$AH$7:$AH$2042)*((AN272&lt;$AO$7:$AO$2042)*(AO272&gt;$AN$7:$AN$2042))*(ROW($W$7:$W$2042)&lt;&gt;ROW(W272)))&gt;0,"Cruzado","Sin cruce")))</f>
        <v>Sin cruce</v>
      </c>
      <c r="AQ272" s="22"/>
      <c r="AR272" s="22"/>
      <c r="AS272" s="104">
        <f>AN272</f>
        <v>0.4236111111111111</v>
      </c>
      <c r="AT272" s="104">
        <f>AO272</f>
        <v>0.49305555555555552</v>
      </c>
      <c r="AU272" s="358" t="str" cm="1">
        <f t="array" ref="AU272">IF(AB272="","",IF(SUMPRODUCT((AB272=$AB$7:$AB$511)*(AH272=$AH$7:$AH$511)*(AQ272=$AQ$7:$AQ$511)*(AR272=$AR$7:$AR$511)*(ROW($AB$7:$AB$511)&lt;&gt;ROW(AB272))*((R272=0)*($R$7:$R$511&gt;0)+(R272&gt;0)*($R$7:$R$511=0)))&gt;0,"SALONES UNIDOS",IF(SUMPRODUCT((AB272=$AB$7:$AB$511)*(AH272=$AH$7:$AH$511)*((AQ272&lt;$AR$7:$AR$511)*(AR272&gt;$AQ$7:$AQ$511))*(ROW($AB$7:$AB$511)&lt;&gt;ROW(AB272)))&gt;0,"Cruzado","Sin cruce")))</f>
        <v/>
      </c>
      <c r="AV272" s="358" t="str" cm="1">
        <f t="array" ref="AV272">IF(AD272="","",IF(SUMPRODUCT((AD272=$AD$7:$AD$511)*(AH272=$AH$7:$AH$511)*(AS272=$AS$7:$AS$511)*(AT272=$AT$7:$AT$511)*(ROW($AD$7:$AD$511)&lt;&gt;ROW(AD272))*((R272=0)*($R$7:$R$511&gt;0)+(R272&gt;0)*($R$7:$R$511=0)))&gt;0,"SALONES UNIDOS",IF(SUMPRODUCT((AD272=$AD$7:$AD$511)*(AH272=$AH$7:$AH$511)*((AS272&lt;$AT$7:$AT$511)*(AT272&gt;$AS$7:$AS$511))*(ROW($AD$7:$AD$511)&lt;&gt;ROW(AD272)))&gt;0,"Cruzado","Sin cruce")))</f>
        <v>Sin cruce</v>
      </c>
      <c r="AW272" s="104" t="str">
        <f t="shared" si="91"/>
        <v>OB3FILIALB</v>
      </c>
      <c r="AX272" s="104" t="str" cm="1">
        <f t="array" ref="AX272">IF(AW272="","",IF(SUMPRODUCT((AW272=$AW$7:$AW$2042)*(AH272=$AH$7:$AH$2042)*(AN272=$AN$7:$AN$2042)*(AO272=$AO$7:$AO$2042)*(ROW($AW$7:$AW$2042)&lt;&gt;ROW(AW272))*((R272=0)*($R$7:$R$2042&gt;0)+(R272&gt;0)*($R$7:$R$2042=0)))&gt;0,"SALONES UNIDOS",IF(SUMPRODUCT((AW272=$AW$7:$AW$2042)*(AH272=$AH$7:$AH$2042)*((AN272&lt;$AO$7:$AO$2042)*(AO272&gt;$AN$7:$AN$2042))*(ROW($AW$7:$AW$2042)&lt;&gt;ROW(AW272)))&gt;0,"Cruzado","Sin cruce")))</f>
        <v>Sin cruce</v>
      </c>
    </row>
    <row r="273" spans="2:50" s="6" customFormat="1" ht="19.8" hidden="1" customHeight="1" x14ac:dyDescent="0.25">
      <c r="B273" s="494" t="s">
        <v>314</v>
      </c>
      <c r="C273" s="369" t="s">
        <v>970</v>
      </c>
      <c r="D273" s="369">
        <v>20261</v>
      </c>
      <c r="E273" s="373" t="s">
        <v>276</v>
      </c>
      <c r="F273" s="370" t="s">
        <v>291</v>
      </c>
      <c r="G273" s="373" t="s">
        <v>295</v>
      </c>
      <c r="H273" s="373">
        <v>3</v>
      </c>
      <c r="I273" s="373" t="s">
        <v>281</v>
      </c>
      <c r="J273" s="373" t="s">
        <v>281</v>
      </c>
      <c r="K273" s="194" t="s">
        <v>376</v>
      </c>
      <c r="L273" s="364" t="s">
        <v>377</v>
      </c>
      <c r="M273" s="364" t="s">
        <v>324</v>
      </c>
      <c r="N273" s="364" t="s">
        <v>318</v>
      </c>
      <c r="O273" s="373" t="s">
        <v>315</v>
      </c>
      <c r="P273" s="364">
        <v>2</v>
      </c>
      <c r="Q273" s="364">
        <v>0</v>
      </c>
      <c r="R273" s="369">
        <v>2</v>
      </c>
      <c r="S273" s="364">
        <v>3</v>
      </c>
      <c r="T273" s="8"/>
      <c r="U273" s="374">
        <v>20</v>
      </c>
      <c r="V273" s="370">
        <v>43471072</v>
      </c>
      <c r="W273" s="373" t="s">
        <v>259</v>
      </c>
      <c r="X273" s="364" t="s">
        <v>315</v>
      </c>
      <c r="Y273" s="364"/>
      <c r="Z273" s="364"/>
      <c r="AA273" s="364"/>
      <c r="AB273" s="364" t="s">
        <v>684</v>
      </c>
      <c r="AC273" s="364"/>
      <c r="AD273" s="369"/>
      <c r="AE273" s="370"/>
      <c r="AF273" s="370"/>
      <c r="AG273" s="370" t="s">
        <v>559</v>
      </c>
      <c r="AH273" s="364">
        <v>1</v>
      </c>
      <c r="AI273" s="364">
        <v>12</v>
      </c>
      <c r="AJ273" s="364">
        <v>40</v>
      </c>
      <c r="AK273" s="364">
        <v>14</v>
      </c>
      <c r="AL273" s="364">
        <v>20</v>
      </c>
      <c r="AM273" s="22">
        <f t="shared" si="90"/>
        <v>2</v>
      </c>
      <c r="AN273" s="104">
        <f t="shared" si="92"/>
        <v>0.52777777777777779</v>
      </c>
      <c r="AO273" s="104">
        <f t="shared" si="93"/>
        <v>0.59722222222222221</v>
      </c>
      <c r="AP273" s="22" t="str" cm="1">
        <f t="array" ref="AP273">IF(W273="","",IF(SUMPRODUCT((W273=$W$7:$W$2042)*(AH273=$AH$7:$AH$2042)*(AN273=$AN$7:$AN$2042)*(AO273=$AO$7:$AO$2042)*(ROW($W$7:$W$2042)&lt;&gt;ROW(W273))*((R273=0)*($R$7:$R$2042&gt;0)+(R273&gt;0)*($R$7:$R$2042=0)))&gt;0,"SALONES UNIDOS",IF(SUMPRODUCT((W273=$W$7:$W$2042)*(AH273=$AH$7:$AH$2042)*((AN273&lt;$AO$7:$AO$2042)*(AO273&gt;$AN$7:$AN$2042))*(ROW($W$7:$W$2042)&lt;&gt;ROW(W273)))&gt;0,"Cruzado","Sin cruce")))</f>
        <v>Sin cruce</v>
      </c>
      <c r="AQ273" s="104">
        <f>AN273</f>
        <v>0.52777777777777779</v>
      </c>
      <c r="AR273" s="104">
        <f>AO273</f>
        <v>0.59722222222222221</v>
      </c>
      <c r="AS273" s="22"/>
      <c r="AT273" s="22"/>
      <c r="AU273" s="358" t="str" cm="1">
        <f t="array" ref="AU273">IF(AB273="","",IF(SUMPRODUCT((AB273=$AB$7:$AB$511)*(AH273=$AH$7:$AH$511)*(AQ273=$AQ$7:$AQ$511)*(AR273=$AR$7:$AR$511)*(ROW($AB$7:$AB$511)&lt;&gt;ROW(AB273))*((R273=0)*($R$7:$R$511&gt;0)+(R273&gt;0)*($R$7:$R$511=0)))&gt;0,"SALONES UNIDOS",IF(SUMPRODUCT((AB273=$AB$7:$AB$511)*(AH273=$AH$7:$AH$511)*((AQ273&lt;$AR$7:$AR$511)*(AR273&gt;$AQ$7:$AQ$511))*(ROW($AB$7:$AB$511)&lt;&gt;ROW(AB273)))&gt;0,"Cruzado","Sin cruce")))</f>
        <v>Sin cruce</v>
      </c>
      <c r="AV273" s="358" t="str" cm="1">
        <f t="array" ref="AV273">IF(AD273="","",IF(SUMPRODUCT((AD273=$AD$7:$AD$511)*(AH273=$AH$7:$AH$511)*(AS273=$AS$7:$AS$511)*(AT273=$AT$7:$AT$511)*(ROW($AD$7:$AD$511)&lt;&gt;ROW(AD273))*((R273=0)*($R$7:$R$511&gt;0)+(R273&gt;0)*($R$7:$R$511=0)))&gt;0,"SALONES UNIDOS",IF(SUMPRODUCT((AD273=$AD$7:$AD$511)*(AH273=$AH$7:$AH$511)*((AS273&lt;$AT$7:$AT$511)*(AT273&gt;$AS$7:$AS$511))*(ROW($AD$7:$AD$511)&lt;&gt;ROW(AD273)))&gt;0,"Cruzado","Sin cruce")))</f>
        <v/>
      </c>
      <c r="AW273" s="104" t="str">
        <f t="shared" si="91"/>
        <v>OB3FILIALB</v>
      </c>
      <c r="AX273" s="104" t="str" cm="1">
        <f t="array" ref="AX273">IF(AW273="","",IF(SUMPRODUCT((AW273=$AW$7:$AW$2042)*(AH273=$AH$7:$AH$2042)*(AN273=$AN$7:$AN$2042)*(AO273=$AO$7:$AO$2042)*(ROW($AW$7:$AW$2042)&lt;&gt;ROW(AW273))*((R273=0)*($R$7:$R$2042&gt;0)+(R273&gt;0)*($R$7:$R$2042=0)))&gt;0,"SALONES UNIDOS",IF(SUMPRODUCT((AW273=$AW$7:$AW$2042)*(AH273=$AH$7:$AH$2042)*((AN273&lt;$AO$7:$AO$2042)*(AO273&gt;$AN$7:$AN$2042))*(ROW($AW$7:$AW$2042)&lt;&gt;ROW(AW273)))&gt;0,"Cruzado","Sin cruce")))</f>
        <v>Sin cruce</v>
      </c>
    </row>
    <row r="274" spans="2:50" s="6" customFormat="1" ht="19.8" hidden="1" customHeight="1" x14ac:dyDescent="0.25">
      <c r="B274" s="494" t="s">
        <v>314</v>
      </c>
      <c r="C274" s="369" t="s">
        <v>970</v>
      </c>
      <c r="D274" s="369">
        <v>20261</v>
      </c>
      <c r="E274" s="373" t="s">
        <v>276</v>
      </c>
      <c r="F274" s="370" t="s">
        <v>291</v>
      </c>
      <c r="G274" s="373" t="s">
        <v>295</v>
      </c>
      <c r="H274" s="373">
        <v>3</v>
      </c>
      <c r="I274" s="373" t="s">
        <v>412</v>
      </c>
      <c r="J274" s="373" t="s">
        <v>281</v>
      </c>
      <c r="K274" s="194" t="s">
        <v>376</v>
      </c>
      <c r="L274" s="364" t="s">
        <v>377</v>
      </c>
      <c r="M274" s="364" t="s">
        <v>324</v>
      </c>
      <c r="N274" s="364" t="s">
        <v>318</v>
      </c>
      <c r="O274" s="373" t="s">
        <v>315</v>
      </c>
      <c r="P274" s="364">
        <v>0</v>
      </c>
      <c r="Q274" s="364">
        <v>2</v>
      </c>
      <c r="R274" s="369">
        <v>2</v>
      </c>
      <c r="S274" s="364">
        <v>3</v>
      </c>
      <c r="T274" s="8"/>
      <c r="U274" s="374">
        <v>20</v>
      </c>
      <c r="V274" s="370">
        <v>43471072</v>
      </c>
      <c r="W274" s="373" t="s">
        <v>259</v>
      </c>
      <c r="X274" s="364" t="s">
        <v>315</v>
      </c>
      <c r="Y274" s="364"/>
      <c r="Z274" s="364"/>
      <c r="AA274" s="364"/>
      <c r="AB274" s="370"/>
      <c r="AC274" s="364"/>
      <c r="AD274" s="364" t="s">
        <v>557</v>
      </c>
      <c r="AE274" s="370"/>
      <c r="AF274" s="370"/>
      <c r="AG274" s="370" t="s">
        <v>301</v>
      </c>
      <c r="AH274" s="364">
        <v>1</v>
      </c>
      <c r="AI274" s="364">
        <v>14</v>
      </c>
      <c r="AJ274" s="364">
        <v>20</v>
      </c>
      <c r="AK274" s="364">
        <v>16</v>
      </c>
      <c r="AL274" s="364">
        <v>0</v>
      </c>
      <c r="AM274" s="22">
        <f t="shared" si="90"/>
        <v>2</v>
      </c>
      <c r="AN274" s="104">
        <f t="shared" si="92"/>
        <v>0.59722222222222221</v>
      </c>
      <c r="AO274" s="104">
        <f t="shared" si="93"/>
        <v>0.66666666666666663</v>
      </c>
      <c r="AP274" s="22" t="str" cm="1">
        <f t="array" ref="AP274">IF(W274="","",IF(SUMPRODUCT((W274=$W$7:$W$2042)*(AH274=$AH$7:$AH$2042)*(AN274=$AN$7:$AN$2042)*(AO274=$AO$7:$AO$2042)*(ROW($W$7:$W$2042)&lt;&gt;ROW(W274))*((R274=0)*($R$7:$R$2042&gt;0)+(R274&gt;0)*($R$7:$R$2042=0)))&gt;0,"SALONES UNIDOS",IF(SUMPRODUCT((W274=$W$7:$W$2042)*(AH274=$AH$7:$AH$2042)*((AN274&lt;$AO$7:$AO$2042)*(AO274&gt;$AN$7:$AN$2042))*(ROW($W$7:$W$2042)&lt;&gt;ROW(W274)))&gt;0,"Cruzado","Sin cruce")))</f>
        <v>Sin cruce</v>
      </c>
      <c r="AQ274" s="22"/>
      <c r="AR274" s="22"/>
      <c r="AS274" s="104">
        <f>AN274</f>
        <v>0.59722222222222221</v>
      </c>
      <c r="AT274" s="104">
        <f>AO274</f>
        <v>0.66666666666666663</v>
      </c>
      <c r="AU274" s="358" t="str" cm="1">
        <f t="array" ref="AU274">IF(AB274="","",IF(SUMPRODUCT((AB274=$AB$7:$AB$511)*(AH274=$AH$7:$AH$511)*(AQ274=$AQ$7:$AQ$511)*(AR274=$AR$7:$AR$511)*(ROW($AB$7:$AB$511)&lt;&gt;ROW(AB274))*((R274=0)*($R$7:$R$511&gt;0)+(R274&gt;0)*($R$7:$R$511=0)))&gt;0,"SALONES UNIDOS",IF(SUMPRODUCT((AB274=$AB$7:$AB$511)*(AH274=$AH$7:$AH$511)*((AQ274&lt;$AR$7:$AR$511)*(AR274&gt;$AQ$7:$AQ$511))*(ROW($AB$7:$AB$511)&lt;&gt;ROW(AB274)))&gt;0,"Cruzado","Sin cruce")))</f>
        <v/>
      </c>
      <c r="AV274" s="358" t="str" cm="1">
        <f t="array" ref="AV274">IF(AD274="","",IF(SUMPRODUCT((AD274=$AD$7:$AD$511)*(AH274=$AH$7:$AH$511)*(AS274=$AS$7:$AS$511)*(AT274=$AT$7:$AT$511)*(ROW($AD$7:$AD$511)&lt;&gt;ROW(AD274))*((R274=0)*($R$7:$R$511&gt;0)+(R274&gt;0)*($R$7:$R$511=0)))&gt;0,"SALONES UNIDOS",IF(SUMPRODUCT((AD274=$AD$7:$AD$511)*(AH274=$AH$7:$AH$511)*((AS274&lt;$AT$7:$AT$511)*(AT274&gt;$AS$7:$AS$511))*(ROW($AD$7:$AD$511)&lt;&gt;ROW(AD274)))&gt;0,"Cruzado","Sin cruce")))</f>
        <v>Sin cruce</v>
      </c>
      <c r="AW274" s="104" t="str">
        <f t="shared" si="91"/>
        <v>OB3FILIALB</v>
      </c>
      <c r="AX274" s="104" t="str" cm="1">
        <f t="array" ref="AX274">IF(AW274="","",IF(SUMPRODUCT((AW274=$AW$7:$AW$2042)*(AH274=$AH$7:$AH$2042)*(AN274=$AN$7:$AN$2042)*(AO274=$AO$7:$AO$2042)*(ROW($AW$7:$AW$2042)&lt;&gt;ROW(AW274))*((R274=0)*($R$7:$R$2042&gt;0)+(R274&gt;0)*($R$7:$R$2042=0)))&gt;0,"SALONES UNIDOS",IF(SUMPRODUCT((AW274=$AW$7:$AW$2042)*(AH274=$AH$7:$AH$2042)*((AN274&lt;$AO$7:$AO$2042)*(AO274&gt;$AN$7:$AN$2042))*(ROW($AW$7:$AW$2042)&lt;&gt;ROW(AW274)))&gt;0,"Cruzado","Sin cruce")))</f>
        <v>Sin cruce</v>
      </c>
    </row>
    <row r="275" spans="2:50" s="6" customFormat="1" ht="19.8" hidden="1" customHeight="1" x14ac:dyDescent="0.25">
      <c r="B275" s="494" t="s">
        <v>314</v>
      </c>
      <c r="C275" s="369" t="s">
        <v>970</v>
      </c>
      <c r="D275" s="369">
        <v>20261</v>
      </c>
      <c r="E275" s="373" t="s">
        <v>276</v>
      </c>
      <c r="F275" s="370" t="s">
        <v>291</v>
      </c>
      <c r="G275" s="373" t="s">
        <v>295</v>
      </c>
      <c r="H275" s="373">
        <v>3</v>
      </c>
      <c r="I275" s="373" t="s">
        <v>281</v>
      </c>
      <c r="J275" s="373" t="s">
        <v>281</v>
      </c>
      <c r="K275" s="194" t="s">
        <v>372</v>
      </c>
      <c r="L275" s="364" t="s">
        <v>373</v>
      </c>
      <c r="M275" s="364" t="s">
        <v>349</v>
      </c>
      <c r="N275" s="364" t="s">
        <v>318</v>
      </c>
      <c r="O275" s="373" t="s">
        <v>315</v>
      </c>
      <c r="P275" s="364">
        <v>3</v>
      </c>
      <c r="Q275" s="364">
        <v>0</v>
      </c>
      <c r="R275" s="369">
        <v>3</v>
      </c>
      <c r="S275" s="364">
        <v>4</v>
      </c>
      <c r="T275" s="8"/>
      <c r="U275" s="374">
        <v>25</v>
      </c>
      <c r="V275" s="370">
        <v>43757708</v>
      </c>
      <c r="W275" s="373" t="s">
        <v>105</v>
      </c>
      <c r="X275" s="364" t="s">
        <v>315</v>
      </c>
      <c r="Y275" s="364"/>
      <c r="Z275" s="364"/>
      <c r="AA275" s="364"/>
      <c r="AB275" s="364" t="s">
        <v>684</v>
      </c>
      <c r="AC275" s="364"/>
      <c r="AD275" s="369"/>
      <c r="AE275" s="370"/>
      <c r="AF275" s="370"/>
      <c r="AG275" s="370" t="s">
        <v>559</v>
      </c>
      <c r="AH275" s="364">
        <v>2</v>
      </c>
      <c r="AI275" s="364">
        <v>14</v>
      </c>
      <c r="AJ275" s="364">
        <v>20</v>
      </c>
      <c r="AK275" s="364">
        <v>16</v>
      </c>
      <c r="AL275" s="364">
        <v>50</v>
      </c>
      <c r="AM275" s="22">
        <f t="shared" si="90"/>
        <v>3</v>
      </c>
      <c r="AN275" s="104">
        <f t="shared" si="92"/>
        <v>0.59722222222222221</v>
      </c>
      <c r="AO275" s="104">
        <f t="shared" si="93"/>
        <v>0.70138888888888884</v>
      </c>
      <c r="AP275" s="22" t="str" cm="1">
        <f t="array" ref="AP275">IF(W275="","",IF(SUMPRODUCT((W275=$W$7:$W$2042)*(AH275=$AH$7:$AH$2042)*(AN275=$AN$7:$AN$2042)*(AO275=$AO$7:$AO$2042)*(ROW($W$7:$W$2042)&lt;&gt;ROW(W275))*((R275=0)*($R$7:$R$2042&gt;0)+(R275&gt;0)*($R$7:$R$2042=0)))&gt;0,"SALONES UNIDOS",IF(SUMPRODUCT((W275=$W$7:$W$2042)*(AH275=$AH$7:$AH$2042)*((AN275&lt;$AO$7:$AO$2042)*(AO275&gt;$AN$7:$AN$2042))*(ROW($W$7:$W$2042)&lt;&gt;ROW(W275)))&gt;0,"Cruzado","Sin cruce")))</f>
        <v>Sin cruce</v>
      </c>
      <c r="AQ275" s="104">
        <f>AN275</f>
        <v>0.59722222222222221</v>
      </c>
      <c r="AR275" s="104">
        <f>AO275</f>
        <v>0.70138888888888884</v>
      </c>
      <c r="AS275" s="22"/>
      <c r="AT275" s="22"/>
      <c r="AU275" s="358" t="str" cm="1">
        <f t="array" ref="AU275">IF(AB275="","",IF(SUMPRODUCT((AB275=$AB$7:$AB$511)*(AH275=$AH$7:$AH$511)*(AQ275=$AQ$7:$AQ$511)*(AR275=$AR$7:$AR$511)*(ROW($AB$7:$AB$511)&lt;&gt;ROW(AB275))*((R275=0)*($R$7:$R$511&gt;0)+(R275&gt;0)*($R$7:$R$511=0)))&gt;0,"SALONES UNIDOS",IF(SUMPRODUCT((AB275=$AB$7:$AB$511)*(AH275=$AH$7:$AH$511)*((AQ275&lt;$AR$7:$AR$511)*(AR275&gt;$AQ$7:$AQ$511))*(ROW($AB$7:$AB$511)&lt;&gt;ROW(AB275)))&gt;0,"Cruzado","Sin cruce")))</f>
        <v>Sin cruce</v>
      </c>
      <c r="AV275" s="358" t="str" cm="1">
        <f t="array" ref="AV275">IF(AD275="","",IF(SUMPRODUCT((AD275=$AD$7:$AD$511)*(AH275=$AH$7:$AH$511)*(AS275=$AS$7:$AS$511)*(AT275=$AT$7:$AT$511)*(ROW($AD$7:$AD$511)&lt;&gt;ROW(AD275))*((R275=0)*($R$7:$R$511&gt;0)+(R275&gt;0)*($R$7:$R$511=0)))&gt;0,"SALONES UNIDOS",IF(SUMPRODUCT((AD275=$AD$7:$AD$511)*(AH275=$AH$7:$AH$511)*((AS275&lt;$AT$7:$AT$511)*(AT275&gt;$AS$7:$AS$511))*(ROW($AD$7:$AD$511)&lt;&gt;ROW(AD275)))&gt;0,"Cruzado","Sin cruce")))</f>
        <v/>
      </c>
      <c r="AW275" s="104" t="str">
        <f t="shared" si="91"/>
        <v>OB3FILIALB</v>
      </c>
      <c r="AX275" s="104" t="str" cm="1">
        <f t="array" ref="AX275">IF(AW275="","",IF(SUMPRODUCT((AW275=$AW$7:$AW$2042)*(AH275=$AH$7:$AH$2042)*(AN275=$AN$7:$AN$2042)*(AO275=$AO$7:$AO$2042)*(ROW($AW$7:$AW$2042)&lt;&gt;ROW(AW275))*((R275=0)*($R$7:$R$2042&gt;0)+(R275&gt;0)*($R$7:$R$2042=0)))&gt;0,"SALONES UNIDOS",IF(SUMPRODUCT((AW275=$AW$7:$AW$2042)*(AH275=$AH$7:$AH$2042)*((AN275&lt;$AO$7:$AO$2042)*(AO275&gt;$AN$7:$AN$2042))*(ROW($AW$7:$AW$2042)&lt;&gt;ROW(AW275)))&gt;0,"Cruzado","Sin cruce")))</f>
        <v>Sin cruce</v>
      </c>
    </row>
    <row r="276" spans="2:50" s="6" customFormat="1" ht="19.8" hidden="1" customHeight="1" x14ac:dyDescent="0.25">
      <c r="B276" s="494" t="s">
        <v>314</v>
      </c>
      <c r="C276" s="369" t="s">
        <v>970</v>
      </c>
      <c r="D276" s="369">
        <v>20261</v>
      </c>
      <c r="E276" s="373" t="s">
        <v>276</v>
      </c>
      <c r="F276" s="370" t="s">
        <v>291</v>
      </c>
      <c r="G276" s="373" t="s">
        <v>295</v>
      </c>
      <c r="H276" s="373">
        <v>3</v>
      </c>
      <c r="I276" s="373" t="s">
        <v>412</v>
      </c>
      <c r="J276" s="373" t="s">
        <v>281</v>
      </c>
      <c r="K276" s="194" t="s">
        <v>372</v>
      </c>
      <c r="L276" s="364" t="s">
        <v>373</v>
      </c>
      <c r="M276" s="364" t="s">
        <v>349</v>
      </c>
      <c r="N276" s="364" t="s">
        <v>318</v>
      </c>
      <c r="O276" s="373" t="s">
        <v>315</v>
      </c>
      <c r="P276" s="364">
        <v>0</v>
      </c>
      <c r="Q276" s="364">
        <v>2</v>
      </c>
      <c r="R276" s="369">
        <v>2</v>
      </c>
      <c r="S276" s="364">
        <v>4</v>
      </c>
      <c r="T276" s="8"/>
      <c r="U276" s="374">
        <v>25</v>
      </c>
      <c r="V276" s="370">
        <v>43757708</v>
      </c>
      <c r="W276" s="373" t="s">
        <v>105</v>
      </c>
      <c r="X276" s="364" t="s">
        <v>315</v>
      </c>
      <c r="Y276" s="364"/>
      <c r="Z276" s="364"/>
      <c r="AA276" s="364"/>
      <c r="AB276" s="370"/>
      <c r="AC276" s="364"/>
      <c r="AD276" s="364" t="s">
        <v>600</v>
      </c>
      <c r="AE276" s="370"/>
      <c r="AF276" s="370"/>
      <c r="AG276" s="370" t="s">
        <v>301</v>
      </c>
      <c r="AH276" s="364">
        <v>2</v>
      </c>
      <c r="AI276" s="364">
        <v>16</v>
      </c>
      <c r="AJ276" s="364">
        <v>50</v>
      </c>
      <c r="AK276" s="364">
        <v>18</v>
      </c>
      <c r="AL276" s="364">
        <v>30</v>
      </c>
      <c r="AM276" s="22">
        <f t="shared" si="90"/>
        <v>2</v>
      </c>
      <c r="AN276" s="104">
        <f t="shared" si="92"/>
        <v>0.70138888888888884</v>
      </c>
      <c r="AO276" s="104">
        <f t="shared" si="93"/>
        <v>0.77083333333333337</v>
      </c>
      <c r="AP276" s="22" t="str" cm="1">
        <f t="array" ref="AP276">IF(W276="","",IF(SUMPRODUCT((W276=$W$7:$W$2042)*(AH276=$AH$7:$AH$2042)*(AN276=$AN$7:$AN$2042)*(AO276=$AO$7:$AO$2042)*(ROW($W$7:$W$2042)&lt;&gt;ROW(W276))*((R276=0)*($R$7:$R$2042&gt;0)+(R276&gt;0)*($R$7:$R$2042=0)))&gt;0,"SALONES UNIDOS",IF(SUMPRODUCT((W276=$W$7:$W$2042)*(AH276=$AH$7:$AH$2042)*((AN276&lt;$AO$7:$AO$2042)*(AO276&gt;$AN$7:$AN$2042))*(ROW($W$7:$W$2042)&lt;&gt;ROW(W276)))&gt;0,"Cruzado","Sin cruce")))</f>
        <v>Sin cruce</v>
      </c>
      <c r="AQ276" s="22"/>
      <c r="AR276" s="22"/>
      <c r="AS276" s="104">
        <f>AN276</f>
        <v>0.70138888888888884</v>
      </c>
      <c r="AT276" s="104">
        <f>AO276</f>
        <v>0.77083333333333337</v>
      </c>
      <c r="AU276" s="358" t="str" cm="1">
        <f t="array" ref="AU276">IF(AB276="","",IF(SUMPRODUCT((AB276=$AB$7:$AB$511)*(AH276=$AH$7:$AH$511)*(AQ276=$AQ$7:$AQ$511)*(AR276=$AR$7:$AR$511)*(ROW($AB$7:$AB$511)&lt;&gt;ROW(AB276))*((R276=0)*($R$7:$R$511&gt;0)+(R276&gt;0)*($R$7:$R$511=0)))&gt;0,"SALONES UNIDOS",IF(SUMPRODUCT((AB276=$AB$7:$AB$511)*(AH276=$AH$7:$AH$511)*((AQ276&lt;$AR$7:$AR$511)*(AR276&gt;$AQ$7:$AQ$511))*(ROW($AB$7:$AB$511)&lt;&gt;ROW(AB276)))&gt;0,"Cruzado","Sin cruce")))</f>
        <v/>
      </c>
      <c r="AV276" s="358" t="str" cm="1">
        <f t="array" ref="AV276">IF(AD276="","",IF(SUMPRODUCT((AD276=$AD$7:$AD$511)*(AH276=$AH$7:$AH$511)*(AS276=$AS$7:$AS$511)*(AT276=$AT$7:$AT$511)*(ROW($AD$7:$AD$511)&lt;&gt;ROW(AD276))*((R276=0)*($R$7:$R$511&gt;0)+(R276&gt;0)*($R$7:$R$511=0)))&gt;0,"SALONES UNIDOS",IF(SUMPRODUCT((AD276=$AD$7:$AD$511)*(AH276=$AH$7:$AH$511)*((AS276&lt;$AT$7:$AT$511)*(AT276&gt;$AS$7:$AS$511))*(ROW($AD$7:$AD$511)&lt;&gt;ROW(AD276)))&gt;0,"Cruzado","Sin cruce")))</f>
        <v>Sin cruce</v>
      </c>
      <c r="AW276" s="104" t="str">
        <f t="shared" si="91"/>
        <v>OB3FILIALB</v>
      </c>
      <c r="AX276" s="104" t="str" cm="1">
        <f t="array" ref="AX276">IF(AW276="","",IF(SUMPRODUCT((AW276=$AW$7:$AW$2042)*(AH276=$AH$7:$AH$2042)*(AN276=$AN$7:$AN$2042)*(AO276=$AO$7:$AO$2042)*(ROW($AW$7:$AW$2042)&lt;&gt;ROW(AW276))*((R276=0)*($R$7:$R$2042&gt;0)+(R276&gt;0)*($R$7:$R$2042=0)))&gt;0,"SALONES UNIDOS",IF(SUMPRODUCT((AW276=$AW$7:$AW$2042)*(AH276=$AH$7:$AH$2042)*((AN276&lt;$AO$7:$AO$2042)*(AO276&gt;$AN$7:$AN$2042))*(ROW($AW$7:$AW$2042)&lt;&gt;ROW(AW276)))&gt;0,"Cruzado","Sin cruce")))</f>
        <v>Sin cruce</v>
      </c>
    </row>
    <row r="277" spans="2:50" s="6" customFormat="1" ht="19.8" hidden="1" customHeight="1" x14ac:dyDescent="0.25">
      <c r="B277" s="494" t="s">
        <v>314</v>
      </c>
      <c r="C277" s="369" t="s">
        <v>970</v>
      </c>
      <c r="D277" s="369">
        <v>20261</v>
      </c>
      <c r="E277" s="373" t="s">
        <v>276</v>
      </c>
      <c r="F277" s="370" t="s">
        <v>291</v>
      </c>
      <c r="G277" s="373" t="s">
        <v>295</v>
      </c>
      <c r="H277" s="373">
        <v>3</v>
      </c>
      <c r="I277" s="373" t="s">
        <v>281</v>
      </c>
      <c r="J277" s="373" t="s">
        <v>281</v>
      </c>
      <c r="K277" s="194" t="s">
        <v>688</v>
      </c>
      <c r="L277" s="364" t="s">
        <v>689</v>
      </c>
      <c r="M277" s="364" t="s">
        <v>349</v>
      </c>
      <c r="N277" s="364" t="s">
        <v>318</v>
      </c>
      <c r="O277" s="373" t="s">
        <v>315</v>
      </c>
      <c r="P277" s="364">
        <v>2</v>
      </c>
      <c r="Q277" s="364">
        <v>0</v>
      </c>
      <c r="R277" s="369">
        <v>2</v>
      </c>
      <c r="S277" s="364">
        <v>3</v>
      </c>
      <c r="T277" s="8"/>
      <c r="U277" s="374">
        <v>20</v>
      </c>
      <c r="V277" s="370">
        <v>21463142</v>
      </c>
      <c r="W277" s="373" t="s">
        <v>52</v>
      </c>
      <c r="X277" s="364" t="s">
        <v>315</v>
      </c>
      <c r="Y277" s="364"/>
      <c r="Z277" s="364"/>
      <c r="AA277" s="364"/>
      <c r="AB277" s="364" t="s">
        <v>684</v>
      </c>
      <c r="AC277" s="364"/>
      <c r="AD277" s="369"/>
      <c r="AE277" s="370"/>
      <c r="AF277" s="370"/>
      <c r="AG277" s="370" t="s">
        <v>559</v>
      </c>
      <c r="AH277" s="364">
        <v>6</v>
      </c>
      <c r="AI277" s="364">
        <v>11</v>
      </c>
      <c r="AJ277" s="364">
        <v>50</v>
      </c>
      <c r="AK277" s="364">
        <v>13</v>
      </c>
      <c r="AL277" s="364">
        <v>30</v>
      </c>
      <c r="AM277" s="22">
        <f t="shared" si="90"/>
        <v>2</v>
      </c>
      <c r="AN277" s="104">
        <f t="shared" si="92"/>
        <v>0.49305555555555552</v>
      </c>
      <c r="AO277" s="104">
        <f t="shared" si="93"/>
        <v>0.5625</v>
      </c>
      <c r="AP277" s="22" t="str" cm="1">
        <f t="array" ref="AP277">IF(W277="","",IF(SUMPRODUCT((W277=$W$7:$W$2042)*(AH277=$AH$7:$AH$2042)*(AN277=$AN$7:$AN$2042)*(AO277=$AO$7:$AO$2042)*(ROW($W$7:$W$2042)&lt;&gt;ROW(W277))*((R277=0)*($R$7:$R$2042&gt;0)+(R277&gt;0)*($R$7:$R$2042=0)))&gt;0,"SALONES UNIDOS",IF(SUMPRODUCT((W277=$W$7:$W$2042)*(AH277=$AH$7:$AH$2042)*((AN277&lt;$AO$7:$AO$2042)*(AO277&gt;$AN$7:$AN$2042))*(ROW($W$7:$W$2042)&lt;&gt;ROW(W277)))&gt;0,"Cruzado","Sin cruce")))</f>
        <v>Sin cruce</v>
      </c>
      <c r="AQ277" s="104">
        <f>AN277</f>
        <v>0.49305555555555552</v>
      </c>
      <c r="AR277" s="104">
        <f>AO277</f>
        <v>0.5625</v>
      </c>
      <c r="AS277" s="22"/>
      <c r="AT277" s="22"/>
      <c r="AU277" s="358" t="str" cm="1">
        <f t="array" ref="AU277">IF(AB277="","",IF(SUMPRODUCT((AB277=$AB$7:$AB$511)*(AH277=$AH$7:$AH$511)*(AQ277=$AQ$7:$AQ$511)*(AR277=$AR$7:$AR$511)*(ROW($AB$7:$AB$511)&lt;&gt;ROW(AB277))*((R277=0)*($R$7:$R$511&gt;0)+(R277&gt;0)*($R$7:$R$511=0)))&gt;0,"SALONES UNIDOS",IF(SUMPRODUCT((AB277=$AB$7:$AB$511)*(AH277=$AH$7:$AH$511)*((AQ277&lt;$AR$7:$AR$511)*(AR277&gt;$AQ$7:$AQ$511))*(ROW($AB$7:$AB$511)&lt;&gt;ROW(AB277)))&gt;0,"Cruzado","Sin cruce")))</f>
        <v>Sin cruce</v>
      </c>
      <c r="AV277" s="358" t="str" cm="1">
        <f t="array" ref="AV277">IF(AD277="","",IF(SUMPRODUCT((AD277=$AD$7:$AD$511)*(AH277=$AH$7:$AH$511)*(AS277=$AS$7:$AS$511)*(AT277=$AT$7:$AT$511)*(ROW($AD$7:$AD$511)&lt;&gt;ROW(AD277))*((R277=0)*($R$7:$R$511&gt;0)+(R277&gt;0)*($R$7:$R$511=0)))&gt;0,"SALONES UNIDOS",IF(SUMPRODUCT((AD277=$AD$7:$AD$511)*(AH277=$AH$7:$AH$511)*((AS277&lt;$AT$7:$AT$511)*(AT277&gt;$AS$7:$AS$511))*(ROW($AD$7:$AD$511)&lt;&gt;ROW(AD277)))&gt;0,"Cruzado","Sin cruce")))</f>
        <v/>
      </c>
      <c r="AW277" s="104" t="str">
        <f t="shared" si="91"/>
        <v>OB3FILIALB</v>
      </c>
      <c r="AX277" s="104" t="str" cm="1">
        <f t="array" ref="AX277">IF(AW277="","",IF(SUMPRODUCT((AW277=$AW$7:$AW$2042)*(AH277=$AH$7:$AH$2042)*(AN277=$AN$7:$AN$2042)*(AO277=$AO$7:$AO$2042)*(ROW($AW$7:$AW$2042)&lt;&gt;ROW(AW277))*((R277=0)*($R$7:$R$2042&gt;0)+(R277&gt;0)*($R$7:$R$2042=0)))&gt;0,"SALONES UNIDOS",IF(SUMPRODUCT((AW277=$AW$7:$AW$2042)*(AH277=$AH$7:$AH$2042)*((AN277&lt;$AO$7:$AO$2042)*(AO277&gt;$AN$7:$AN$2042))*(ROW($AW$7:$AW$2042)&lt;&gt;ROW(AW277)))&gt;0,"Cruzado","Sin cruce")))</f>
        <v>Sin cruce</v>
      </c>
    </row>
    <row r="278" spans="2:50" s="6" customFormat="1" ht="19.8" hidden="1" customHeight="1" x14ac:dyDescent="0.25">
      <c r="B278" s="494" t="s">
        <v>314</v>
      </c>
      <c r="C278" s="369" t="s">
        <v>970</v>
      </c>
      <c r="D278" s="369">
        <v>20261</v>
      </c>
      <c r="E278" s="373" t="s">
        <v>276</v>
      </c>
      <c r="F278" s="370" t="s">
        <v>291</v>
      </c>
      <c r="G278" s="373" t="s">
        <v>295</v>
      </c>
      <c r="H278" s="373">
        <v>3</v>
      </c>
      <c r="I278" s="373" t="s">
        <v>412</v>
      </c>
      <c r="J278" s="373" t="s">
        <v>281</v>
      </c>
      <c r="K278" s="194" t="s">
        <v>688</v>
      </c>
      <c r="L278" s="364" t="s">
        <v>689</v>
      </c>
      <c r="M278" s="364" t="s">
        <v>349</v>
      </c>
      <c r="N278" s="364" t="s">
        <v>318</v>
      </c>
      <c r="O278" s="373" t="s">
        <v>315</v>
      </c>
      <c r="P278" s="364">
        <v>0</v>
      </c>
      <c r="Q278" s="364">
        <v>2</v>
      </c>
      <c r="R278" s="369">
        <v>2</v>
      </c>
      <c r="S278" s="364">
        <v>3</v>
      </c>
      <c r="T278" s="8"/>
      <c r="U278" s="374">
        <v>20</v>
      </c>
      <c r="V278" s="370">
        <v>21463142</v>
      </c>
      <c r="W278" s="373" t="s">
        <v>52</v>
      </c>
      <c r="X278" s="364" t="s">
        <v>315</v>
      </c>
      <c r="Y278" s="364"/>
      <c r="Z278" s="364"/>
      <c r="AA278" s="364"/>
      <c r="AB278" s="370"/>
      <c r="AC278" s="364"/>
      <c r="AD278" s="364" t="s">
        <v>557</v>
      </c>
      <c r="AE278" s="370"/>
      <c r="AF278" s="370"/>
      <c r="AG278" s="370" t="s">
        <v>301</v>
      </c>
      <c r="AH278" s="364">
        <v>6</v>
      </c>
      <c r="AI278" s="364">
        <v>13</v>
      </c>
      <c r="AJ278" s="364">
        <v>30</v>
      </c>
      <c r="AK278" s="364">
        <v>15</v>
      </c>
      <c r="AL278" s="364">
        <v>10</v>
      </c>
      <c r="AM278" s="22">
        <f t="shared" si="90"/>
        <v>2</v>
      </c>
      <c r="AN278" s="104">
        <f t="shared" si="92"/>
        <v>0.5625</v>
      </c>
      <c r="AO278" s="104">
        <f t="shared" si="93"/>
        <v>0.63194444444444442</v>
      </c>
      <c r="AP278" s="22" t="str" cm="1">
        <f t="array" ref="AP278">IF(W278="","",IF(SUMPRODUCT((W278=$W$7:$W$2042)*(AH278=$AH$7:$AH$2042)*(AN278=$AN$7:$AN$2042)*(AO278=$AO$7:$AO$2042)*(ROW($W$7:$W$2042)&lt;&gt;ROW(W278))*((R278=0)*($R$7:$R$2042&gt;0)+(R278&gt;0)*($R$7:$R$2042=0)))&gt;0,"SALONES UNIDOS",IF(SUMPRODUCT((W278=$W$7:$W$2042)*(AH278=$AH$7:$AH$2042)*((AN278&lt;$AO$7:$AO$2042)*(AO278&gt;$AN$7:$AN$2042))*(ROW($W$7:$W$2042)&lt;&gt;ROW(W278)))&gt;0,"Cruzado","Sin cruce")))</f>
        <v>Sin cruce</v>
      </c>
      <c r="AQ278" s="22"/>
      <c r="AR278" s="22"/>
      <c r="AS278" s="104">
        <f>AN278</f>
        <v>0.5625</v>
      </c>
      <c r="AT278" s="104">
        <f>AO278</f>
        <v>0.63194444444444442</v>
      </c>
      <c r="AU278" s="358" t="str" cm="1">
        <f t="array" ref="AU278">IF(AB278="","",IF(SUMPRODUCT((AB278=$AB$7:$AB$511)*(AH278=$AH$7:$AH$511)*(AQ278=$AQ$7:$AQ$511)*(AR278=$AR$7:$AR$511)*(ROW($AB$7:$AB$511)&lt;&gt;ROW(AB278))*((R278=0)*($R$7:$R$511&gt;0)+(R278&gt;0)*($R$7:$R$511=0)))&gt;0,"SALONES UNIDOS",IF(SUMPRODUCT((AB278=$AB$7:$AB$511)*(AH278=$AH$7:$AH$511)*((AQ278&lt;$AR$7:$AR$511)*(AR278&gt;$AQ$7:$AQ$511))*(ROW($AB$7:$AB$511)&lt;&gt;ROW(AB278)))&gt;0,"Cruzado","Sin cruce")))</f>
        <v/>
      </c>
      <c r="AV278" s="358" t="str" cm="1">
        <f t="array" ref="AV278">IF(AD278="","",IF(SUMPRODUCT((AD278=$AD$7:$AD$511)*(AH278=$AH$7:$AH$511)*(AS278=$AS$7:$AS$511)*(AT278=$AT$7:$AT$511)*(ROW($AD$7:$AD$511)&lt;&gt;ROW(AD278))*((R278=0)*($R$7:$R$511&gt;0)+(R278&gt;0)*($R$7:$R$511=0)))&gt;0,"SALONES UNIDOS",IF(SUMPRODUCT((AD278=$AD$7:$AD$511)*(AH278=$AH$7:$AH$511)*((AS278&lt;$AT$7:$AT$511)*(AT278&gt;$AS$7:$AS$511))*(ROW($AD$7:$AD$511)&lt;&gt;ROW(AD278)))&gt;0,"Cruzado","Sin cruce")))</f>
        <v>Sin cruce</v>
      </c>
      <c r="AW278" s="104" t="str">
        <f t="shared" si="91"/>
        <v>OB3FILIALB</v>
      </c>
      <c r="AX278" s="104" t="str" cm="1">
        <f t="array" ref="AX278">IF(AW278="","",IF(SUMPRODUCT((AW278=$AW$7:$AW$2042)*(AH278=$AH$7:$AH$2042)*(AN278=$AN$7:$AN$2042)*(AO278=$AO$7:$AO$2042)*(ROW($AW$7:$AW$2042)&lt;&gt;ROW(AW278))*((R278=0)*($R$7:$R$2042&gt;0)+(R278&gt;0)*($R$7:$R$2042=0)))&gt;0,"SALONES UNIDOS",IF(SUMPRODUCT((AW278=$AW$7:$AW$2042)*(AH278=$AH$7:$AH$2042)*((AN278&lt;$AO$7:$AO$2042)*(AO278&gt;$AN$7:$AN$2042))*(ROW($AW$7:$AW$2042)&lt;&gt;ROW(AW278)))&gt;0,"Cruzado","Sin cruce")))</f>
        <v>Sin cruce</v>
      </c>
    </row>
    <row r="279" spans="2:50" s="6" customFormat="1" ht="19.8" hidden="1" customHeight="1" x14ac:dyDescent="0.25">
      <c r="B279" s="494" t="s">
        <v>314</v>
      </c>
      <c r="C279" s="369" t="s">
        <v>970</v>
      </c>
      <c r="D279" s="369">
        <v>20261</v>
      </c>
      <c r="E279" s="373" t="s">
        <v>276</v>
      </c>
      <c r="F279" s="370" t="s">
        <v>291</v>
      </c>
      <c r="G279" s="373" t="s">
        <v>295</v>
      </c>
      <c r="H279" s="373">
        <v>4</v>
      </c>
      <c r="I279" s="373" t="s">
        <v>278</v>
      </c>
      <c r="J279" s="373" t="s">
        <v>278</v>
      </c>
      <c r="K279" s="194" t="s">
        <v>392</v>
      </c>
      <c r="L279" s="364" t="s">
        <v>393</v>
      </c>
      <c r="M279" s="364" t="s">
        <v>324</v>
      </c>
      <c r="N279" s="364" t="s">
        <v>318</v>
      </c>
      <c r="O279" s="373" t="s">
        <v>315</v>
      </c>
      <c r="P279" s="364">
        <v>2</v>
      </c>
      <c r="Q279" s="364">
        <v>4</v>
      </c>
      <c r="R279" s="369">
        <v>6</v>
      </c>
      <c r="S279" s="364">
        <v>4</v>
      </c>
      <c r="T279" s="8"/>
      <c r="U279" s="374">
        <v>40</v>
      </c>
      <c r="V279" s="370">
        <v>73213273</v>
      </c>
      <c r="W279" s="373" t="s">
        <v>189</v>
      </c>
      <c r="X279" s="364" t="s">
        <v>315</v>
      </c>
      <c r="Y279" s="364"/>
      <c r="Z279" s="364"/>
      <c r="AA279" s="364"/>
      <c r="AB279" s="364" t="s">
        <v>690</v>
      </c>
      <c r="AC279" s="364"/>
      <c r="AD279" s="369"/>
      <c r="AE279" s="370"/>
      <c r="AF279" s="370"/>
      <c r="AG279" s="370" t="s">
        <v>319</v>
      </c>
      <c r="AH279" s="364">
        <v>2</v>
      </c>
      <c r="AI279" s="364">
        <v>7</v>
      </c>
      <c r="AJ279" s="364">
        <v>40</v>
      </c>
      <c r="AK279" s="364">
        <v>12</v>
      </c>
      <c r="AL279" s="364">
        <v>40</v>
      </c>
      <c r="AM279" s="22">
        <f t="shared" si="90"/>
        <v>6</v>
      </c>
      <c r="AN279" s="104">
        <f t="shared" si="92"/>
        <v>0.31944444444444448</v>
      </c>
      <c r="AO279" s="104">
        <f t="shared" si="93"/>
        <v>0.52777777777777779</v>
      </c>
      <c r="AP279" s="22" t="str" cm="1">
        <f t="array" ref="AP279">IF(W279="","",IF(SUMPRODUCT((W279=$W$7:$W$2042)*(AH279=$AH$7:$AH$2042)*(AN279=$AN$7:$AN$2042)*(AO279=$AO$7:$AO$2042)*(ROW($W$7:$W$2042)&lt;&gt;ROW(W279))*((R279=0)*($R$7:$R$2042&gt;0)+(R279&gt;0)*($R$7:$R$2042=0)))&gt;0,"SALONES UNIDOS",IF(SUMPRODUCT((W279=$W$7:$W$2042)*(AH279=$AH$7:$AH$2042)*((AN279&lt;$AO$7:$AO$2042)*(AO279&gt;$AN$7:$AN$2042))*(ROW($W$7:$W$2042)&lt;&gt;ROW(W279)))&gt;0,"Cruzado","Sin cruce")))</f>
        <v>Sin cruce</v>
      </c>
      <c r="AQ279" s="104">
        <f>AN279</f>
        <v>0.31944444444444448</v>
      </c>
      <c r="AR279" s="104">
        <f>AO279</f>
        <v>0.52777777777777779</v>
      </c>
      <c r="AS279" s="22"/>
      <c r="AT279" s="22"/>
      <c r="AU279" s="358" t="str" cm="1">
        <f t="array" ref="AU279">IF(AB279="","",IF(SUMPRODUCT((AB279=$AB$7:$AB$511)*(AH279=$AH$7:$AH$511)*(AQ279=$AQ$7:$AQ$511)*(AR279=$AR$7:$AR$511)*(ROW($AB$7:$AB$511)&lt;&gt;ROW(AB279))*((R279=0)*($R$7:$R$511&gt;0)+(R279&gt;0)*($R$7:$R$511=0)))&gt;0,"SALONES UNIDOS",IF(SUMPRODUCT((AB279=$AB$7:$AB$511)*(AH279=$AH$7:$AH$511)*((AQ279&lt;$AR$7:$AR$511)*(AR279&gt;$AQ$7:$AQ$511))*(ROW($AB$7:$AB$511)&lt;&gt;ROW(AB279)))&gt;0,"Cruzado","Sin cruce")))</f>
        <v>Sin cruce</v>
      </c>
      <c r="AV279" s="358" t="str" cm="1">
        <f t="array" ref="AV279">IF(AD279="","",IF(SUMPRODUCT((AD279=$AD$7:$AD$511)*(AH279=$AH$7:$AH$511)*(AS279=$AS$7:$AS$511)*(AT279=$AT$7:$AT$511)*(ROW($AD$7:$AD$511)&lt;&gt;ROW(AD279))*((R279=0)*($R$7:$R$511&gt;0)+(R279&gt;0)*($R$7:$R$511=0)))&gt;0,"SALONES UNIDOS",IF(SUMPRODUCT((AD279=$AD$7:$AD$511)*(AH279=$AH$7:$AH$511)*((AS279&lt;$AT$7:$AT$511)*(AT279&gt;$AS$7:$AS$511))*(ROW($AD$7:$AD$511)&lt;&gt;ROW(AD279)))&gt;0,"Cruzado","Sin cruce")))</f>
        <v/>
      </c>
      <c r="AW279" s="104" t="str">
        <f t="shared" si="91"/>
        <v>OB4FILIALA</v>
      </c>
      <c r="AX279" s="104" t="str" cm="1">
        <f t="array" ref="AX279">IF(AW279="","",IF(SUMPRODUCT((AW279=$AW$7:$AW$2042)*(AH279=$AH$7:$AH$2042)*(AN279=$AN$7:$AN$2042)*(AO279=$AO$7:$AO$2042)*(ROW($AW$7:$AW$2042)&lt;&gt;ROW(AW279))*((R279=0)*($R$7:$R$2042&gt;0)+(R279&gt;0)*($R$7:$R$2042=0)))&gt;0,"SALONES UNIDOS",IF(SUMPRODUCT((AW279=$AW$7:$AW$2042)*(AH279=$AH$7:$AH$2042)*((AN279&lt;$AO$7:$AO$2042)*(AO279&gt;$AN$7:$AN$2042))*(ROW($AW$7:$AW$2042)&lt;&gt;ROW(AW279)))&gt;0,"Cruzado","Sin cruce")))</f>
        <v>Sin cruce</v>
      </c>
    </row>
    <row r="280" spans="2:50" s="6" customFormat="1" ht="19.8" hidden="1" customHeight="1" x14ac:dyDescent="0.25">
      <c r="B280" s="494" t="s">
        <v>314</v>
      </c>
      <c r="C280" s="369" t="s">
        <v>970</v>
      </c>
      <c r="D280" s="369">
        <v>20261</v>
      </c>
      <c r="E280" s="373" t="s">
        <v>276</v>
      </c>
      <c r="F280" s="370" t="s">
        <v>291</v>
      </c>
      <c r="G280" s="373" t="s">
        <v>295</v>
      </c>
      <c r="H280" s="373">
        <v>4</v>
      </c>
      <c r="I280" s="373" t="s">
        <v>278</v>
      </c>
      <c r="J280" s="373" t="s">
        <v>278</v>
      </c>
      <c r="K280" s="194" t="s">
        <v>691</v>
      </c>
      <c r="L280" s="364" t="s">
        <v>692</v>
      </c>
      <c r="M280" s="364" t="s">
        <v>693</v>
      </c>
      <c r="N280" s="364" t="s">
        <v>318</v>
      </c>
      <c r="O280" s="370" t="s">
        <v>321</v>
      </c>
      <c r="P280" s="364">
        <v>3</v>
      </c>
      <c r="Q280" s="364">
        <v>2</v>
      </c>
      <c r="R280" s="369">
        <v>5</v>
      </c>
      <c r="S280" s="364">
        <v>4</v>
      </c>
      <c r="T280" s="8"/>
      <c r="U280" s="374">
        <v>40</v>
      </c>
      <c r="V280" s="370">
        <v>72676034</v>
      </c>
      <c r="W280" s="373" t="s">
        <v>40</v>
      </c>
      <c r="X280" s="372" t="s">
        <v>321</v>
      </c>
      <c r="Y280" s="364"/>
      <c r="Z280" s="364"/>
      <c r="AA280" s="364"/>
      <c r="AB280" s="370"/>
      <c r="AC280" s="370"/>
      <c r="AD280" s="369"/>
      <c r="AE280" s="370"/>
      <c r="AF280" s="370"/>
      <c r="AG280" s="370" t="s">
        <v>319</v>
      </c>
      <c r="AH280" s="364">
        <v>2</v>
      </c>
      <c r="AI280" s="364">
        <v>15</v>
      </c>
      <c r="AJ280" s="364">
        <v>10</v>
      </c>
      <c r="AK280" s="364">
        <v>19</v>
      </c>
      <c r="AL280" s="364">
        <v>20</v>
      </c>
      <c r="AM280" s="22">
        <f t="shared" si="90"/>
        <v>5</v>
      </c>
      <c r="AN280" s="104">
        <f t="shared" si="92"/>
        <v>0.63194444444444442</v>
      </c>
      <c r="AO280" s="104">
        <f t="shared" si="93"/>
        <v>0.80555555555555547</v>
      </c>
      <c r="AP280" s="22" t="str" cm="1">
        <f t="array" ref="AP280">IF(W280="","",IF(SUMPRODUCT((W280=$W$7:$W$2042)*(AH280=$AH$7:$AH$2042)*(AN280=$AN$7:$AN$2042)*(AO280=$AO$7:$AO$2042)*(ROW($W$7:$W$2042)&lt;&gt;ROW(W280))*((R280=0)*($R$7:$R$2042&gt;0)+(R280&gt;0)*($R$7:$R$2042=0)))&gt;0,"SALONES UNIDOS",IF(SUMPRODUCT((W280=$W$7:$W$2042)*(AH280=$AH$7:$AH$2042)*((AN280&lt;$AO$7:$AO$2042)*(AO280&gt;$AN$7:$AN$2042))*(ROW($W$7:$W$2042)&lt;&gt;ROW(W280)))&gt;0,"Cruzado","Sin cruce")))</f>
        <v>Sin cruce</v>
      </c>
      <c r="AQ280" s="104"/>
      <c r="AR280" s="104"/>
      <c r="AS280" s="22"/>
      <c r="AT280" s="22"/>
      <c r="AU280" s="358" t="str" cm="1">
        <f t="array" ref="AU280">IF(AB280="","",IF(SUMPRODUCT((AB280=$AB$7:$AB$511)*(AH280=$AH$7:$AH$511)*(AQ280=$AQ$7:$AQ$511)*(AR280=$AR$7:$AR$511)*(ROW($AB$7:$AB$511)&lt;&gt;ROW(AB280))*((R280=0)*($R$7:$R$511&gt;0)+(R280&gt;0)*($R$7:$R$511=0)))&gt;0,"SALONES UNIDOS",IF(SUMPRODUCT((AB280=$AB$7:$AB$511)*(AH280=$AH$7:$AH$511)*((AQ280&lt;$AR$7:$AR$511)*(AR280&gt;$AQ$7:$AQ$511))*(ROW($AB$7:$AB$511)&lt;&gt;ROW(AB280)))&gt;0,"Cruzado","Sin cruce")))</f>
        <v/>
      </c>
      <c r="AV280" s="358" t="str" cm="1">
        <f t="array" ref="AV280">IF(AD280="","",IF(SUMPRODUCT((AD280=$AD$7:$AD$511)*(AH280=$AH$7:$AH$511)*(AS280=$AS$7:$AS$511)*(AT280=$AT$7:$AT$511)*(ROW($AD$7:$AD$511)&lt;&gt;ROW(AD280))*((R280=0)*($R$7:$R$511&gt;0)+(R280&gt;0)*($R$7:$R$511=0)))&gt;0,"SALONES UNIDOS",IF(SUMPRODUCT((AD280=$AD$7:$AD$511)*(AH280=$AH$7:$AH$511)*((AS280&lt;$AT$7:$AT$511)*(AT280&gt;$AS$7:$AS$511))*(ROW($AD$7:$AD$511)&lt;&gt;ROW(AD280)))&gt;0,"Cruzado","Sin cruce")))</f>
        <v/>
      </c>
      <c r="AW280" s="104" t="str">
        <f t="shared" si="91"/>
        <v>OB4FILIALA</v>
      </c>
      <c r="AX280" s="104" t="str" cm="1">
        <f t="array" ref="AX280">IF(AW280="","",IF(SUMPRODUCT((AW280=$AW$7:$AW$2042)*(AH280=$AH$7:$AH$2042)*(AN280=$AN$7:$AN$2042)*(AO280=$AO$7:$AO$2042)*(ROW($AW$7:$AW$2042)&lt;&gt;ROW(AW280))*((R280=0)*($R$7:$R$2042&gt;0)+(R280&gt;0)*($R$7:$R$2042=0)))&gt;0,"SALONES UNIDOS",IF(SUMPRODUCT((AW280=$AW$7:$AW$2042)*(AH280=$AH$7:$AH$2042)*((AN280&lt;$AO$7:$AO$2042)*(AO280&gt;$AN$7:$AN$2042))*(ROW($AW$7:$AW$2042)&lt;&gt;ROW(AW280)))&gt;0,"Cruzado","Sin cruce")))</f>
        <v>Sin cruce</v>
      </c>
    </row>
    <row r="281" spans="2:50" s="6" customFormat="1" ht="19.8" hidden="1" customHeight="1" x14ac:dyDescent="0.25">
      <c r="B281" s="494" t="s">
        <v>314</v>
      </c>
      <c r="C281" s="369" t="s">
        <v>970</v>
      </c>
      <c r="D281" s="369">
        <v>20261</v>
      </c>
      <c r="E281" s="373" t="s">
        <v>276</v>
      </c>
      <c r="F281" s="370" t="s">
        <v>291</v>
      </c>
      <c r="G281" s="373" t="s">
        <v>295</v>
      </c>
      <c r="H281" s="373">
        <v>4</v>
      </c>
      <c r="I281" s="373" t="s">
        <v>278</v>
      </c>
      <c r="J281" s="373" t="s">
        <v>278</v>
      </c>
      <c r="K281" s="194" t="s">
        <v>378</v>
      </c>
      <c r="L281" s="364" t="s">
        <v>379</v>
      </c>
      <c r="M281" s="364" t="s">
        <v>324</v>
      </c>
      <c r="N281" s="364" t="s">
        <v>318</v>
      </c>
      <c r="O281" s="373" t="s">
        <v>315</v>
      </c>
      <c r="P281" s="364">
        <v>2</v>
      </c>
      <c r="Q281" s="364">
        <v>0</v>
      </c>
      <c r="R281" s="369">
        <v>2</v>
      </c>
      <c r="S281" s="364">
        <v>3</v>
      </c>
      <c r="T281" s="8"/>
      <c r="U281" s="374">
        <v>40</v>
      </c>
      <c r="V281" s="370">
        <v>43471072</v>
      </c>
      <c r="W281" s="373" t="s">
        <v>259</v>
      </c>
      <c r="X281" s="364" t="s">
        <v>315</v>
      </c>
      <c r="Y281" s="364"/>
      <c r="Z281" s="364"/>
      <c r="AA281" s="364"/>
      <c r="AB281" s="364" t="s">
        <v>690</v>
      </c>
      <c r="AC281" s="364"/>
      <c r="AD281" s="369"/>
      <c r="AE281" s="370"/>
      <c r="AF281" s="370"/>
      <c r="AG281" s="370" t="s">
        <v>559</v>
      </c>
      <c r="AH281" s="364">
        <v>1</v>
      </c>
      <c r="AI281" s="364">
        <v>16</v>
      </c>
      <c r="AJ281" s="364">
        <v>50</v>
      </c>
      <c r="AK281" s="364">
        <v>18</v>
      </c>
      <c r="AL281" s="364">
        <v>30</v>
      </c>
      <c r="AM281" s="22">
        <f t="shared" si="90"/>
        <v>2</v>
      </c>
      <c r="AN281" s="104">
        <f t="shared" si="92"/>
        <v>0.70138888888888884</v>
      </c>
      <c r="AO281" s="104">
        <f t="shared" si="93"/>
        <v>0.77083333333333337</v>
      </c>
      <c r="AP281" s="22" t="str" cm="1">
        <f t="array" ref="AP281">IF(W281="","",IF(SUMPRODUCT((W281=$W$7:$W$2042)*(AH281=$AH$7:$AH$2042)*(AN281=$AN$7:$AN$2042)*(AO281=$AO$7:$AO$2042)*(ROW($W$7:$W$2042)&lt;&gt;ROW(W281))*((R281=0)*($R$7:$R$2042&gt;0)+(R281&gt;0)*($R$7:$R$2042=0)))&gt;0,"SALONES UNIDOS",IF(SUMPRODUCT((W281=$W$7:$W$2042)*(AH281=$AH$7:$AH$2042)*((AN281&lt;$AO$7:$AO$2042)*(AO281&gt;$AN$7:$AN$2042))*(ROW($W$7:$W$2042)&lt;&gt;ROW(W281)))&gt;0,"Cruzado","Sin cruce")))</f>
        <v>Sin cruce</v>
      </c>
      <c r="AQ281" s="104">
        <f>AN281</f>
        <v>0.70138888888888884</v>
      </c>
      <c r="AR281" s="104">
        <f>AO281</f>
        <v>0.77083333333333337</v>
      </c>
      <c r="AS281" s="22"/>
      <c r="AT281" s="22"/>
      <c r="AU281" s="358" t="str" cm="1">
        <f t="array" ref="AU281">IF(AB281="","",IF(SUMPRODUCT((AB281=$AB$7:$AB$511)*(AH281=$AH$7:$AH$511)*(AQ281=$AQ$7:$AQ$511)*(AR281=$AR$7:$AR$511)*(ROW($AB$7:$AB$511)&lt;&gt;ROW(AB281))*((R281=0)*($R$7:$R$511&gt;0)+(R281&gt;0)*($R$7:$R$511=0)))&gt;0,"SALONES UNIDOS",IF(SUMPRODUCT((AB281=$AB$7:$AB$511)*(AH281=$AH$7:$AH$511)*((AQ281&lt;$AR$7:$AR$511)*(AR281&gt;$AQ$7:$AQ$511))*(ROW($AB$7:$AB$511)&lt;&gt;ROW(AB281)))&gt;0,"Cruzado","Sin cruce")))</f>
        <v>Sin cruce</v>
      </c>
      <c r="AV281" s="358" t="str" cm="1">
        <f t="array" ref="AV281">IF(AD281="","",IF(SUMPRODUCT((AD281=$AD$7:$AD$511)*(AH281=$AH$7:$AH$511)*(AS281=$AS$7:$AS$511)*(AT281=$AT$7:$AT$511)*(ROW($AD$7:$AD$511)&lt;&gt;ROW(AD281))*((R281=0)*($R$7:$R$511&gt;0)+(R281&gt;0)*($R$7:$R$511=0)))&gt;0,"SALONES UNIDOS",IF(SUMPRODUCT((AD281=$AD$7:$AD$511)*(AH281=$AH$7:$AH$511)*((AS281&lt;$AT$7:$AT$511)*(AT281&gt;$AS$7:$AS$511))*(ROW($AD$7:$AD$511)&lt;&gt;ROW(AD281)))&gt;0,"Cruzado","Sin cruce")))</f>
        <v/>
      </c>
      <c r="AW281" s="104" t="str">
        <f t="shared" si="91"/>
        <v>OB4FILIALA</v>
      </c>
      <c r="AX281" s="104" t="str" cm="1">
        <f t="array" ref="AX281">IF(AW281="","",IF(SUMPRODUCT((AW281=$AW$7:$AW$2042)*(AH281=$AH$7:$AH$2042)*(AN281=$AN$7:$AN$2042)*(AO281=$AO$7:$AO$2042)*(ROW($AW$7:$AW$2042)&lt;&gt;ROW(AW281))*((R281=0)*($R$7:$R$2042&gt;0)+(R281&gt;0)*($R$7:$R$2042=0)))&gt;0,"SALONES UNIDOS",IF(SUMPRODUCT((AW281=$AW$7:$AW$2042)*(AH281=$AH$7:$AH$2042)*((AN281&lt;$AO$7:$AO$2042)*(AO281&gt;$AN$7:$AN$2042))*(ROW($AW$7:$AW$2042)&lt;&gt;ROW(AW281)))&gt;0,"Cruzado","Sin cruce")))</f>
        <v>Sin cruce</v>
      </c>
    </row>
    <row r="282" spans="2:50" s="6" customFormat="1" ht="19.8" hidden="1" customHeight="1" x14ac:dyDescent="0.25">
      <c r="B282" s="494" t="s">
        <v>314</v>
      </c>
      <c r="C282" s="369" t="s">
        <v>970</v>
      </c>
      <c r="D282" s="369">
        <v>20261</v>
      </c>
      <c r="E282" s="373" t="s">
        <v>276</v>
      </c>
      <c r="F282" s="370" t="s">
        <v>291</v>
      </c>
      <c r="G282" s="373" t="s">
        <v>295</v>
      </c>
      <c r="H282" s="373">
        <v>4</v>
      </c>
      <c r="I282" s="373" t="s">
        <v>552</v>
      </c>
      <c r="J282" s="373" t="s">
        <v>278</v>
      </c>
      <c r="K282" s="194" t="s">
        <v>378</v>
      </c>
      <c r="L282" s="364" t="s">
        <v>379</v>
      </c>
      <c r="M282" s="364" t="s">
        <v>324</v>
      </c>
      <c r="N282" s="364" t="s">
        <v>318</v>
      </c>
      <c r="O282" s="373" t="s">
        <v>315</v>
      </c>
      <c r="P282" s="364">
        <v>0</v>
      </c>
      <c r="Q282" s="364">
        <v>2</v>
      </c>
      <c r="R282" s="369">
        <v>2</v>
      </c>
      <c r="S282" s="364">
        <v>3</v>
      </c>
      <c r="T282" s="8"/>
      <c r="U282" s="374">
        <v>20</v>
      </c>
      <c r="V282" s="370">
        <v>43471072</v>
      </c>
      <c r="W282" s="373" t="s">
        <v>259</v>
      </c>
      <c r="X282" s="364" t="s">
        <v>315</v>
      </c>
      <c r="Y282" s="364"/>
      <c r="Z282" s="364"/>
      <c r="AA282" s="364"/>
      <c r="AB282" s="370"/>
      <c r="AC282" s="364"/>
      <c r="AD282" s="364" t="s">
        <v>557</v>
      </c>
      <c r="AE282" s="370"/>
      <c r="AF282" s="370"/>
      <c r="AG282" s="370" t="s">
        <v>301</v>
      </c>
      <c r="AH282" s="364">
        <v>1</v>
      </c>
      <c r="AI282" s="364">
        <v>18</v>
      </c>
      <c r="AJ282" s="364">
        <v>30</v>
      </c>
      <c r="AK282" s="364">
        <v>20</v>
      </c>
      <c r="AL282" s="364">
        <v>10</v>
      </c>
      <c r="AM282" s="22">
        <f t="shared" si="90"/>
        <v>2</v>
      </c>
      <c r="AN282" s="104">
        <f t="shared" si="92"/>
        <v>0.77083333333333337</v>
      </c>
      <c r="AO282" s="104">
        <f t="shared" si="93"/>
        <v>0.84027777777777779</v>
      </c>
      <c r="AP282" s="22" t="str" cm="1">
        <f t="array" ref="AP282">IF(W282="","",IF(SUMPRODUCT((W282=$W$7:$W$2042)*(AH282=$AH$7:$AH$2042)*(AN282=$AN$7:$AN$2042)*(AO282=$AO$7:$AO$2042)*(ROW($W$7:$W$2042)&lt;&gt;ROW(W282))*((R282=0)*($R$7:$R$2042&gt;0)+(R282&gt;0)*($R$7:$R$2042=0)))&gt;0,"SALONES UNIDOS",IF(SUMPRODUCT((W282=$W$7:$W$2042)*(AH282=$AH$7:$AH$2042)*((AN282&lt;$AO$7:$AO$2042)*(AO282&gt;$AN$7:$AN$2042))*(ROW($W$7:$W$2042)&lt;&gt;ROW(W282)))&gt;0,"Cruzado","Sin cruce")))</f>
        <v>Sin cruce</v>
      </c>
      <c r="AQ282" s="22"/>
      <c r="AR282" s="22"/>
      <c r="AS282" s="104">
        <f t="shared" ref="AS282:AS283" si="95">AN282</f>
        <v>0.77083333333333337</v>
      </c>
      <c r="AT282" s="104">
        <f t="shared" ref="AT282:AT283" si="96">AO282</f>
        <v>0.84027777777777779</v>
      </c>
      <c r="AU282" s="358" t="str" cm="1">
        <f t="array" ref="AU282">IF(AB282="","",IF(SUMPRODUCT((AB282=$AB$7:$AB$511)*(AH282=$AH$7:$AH$511)*(AQ282=$AQ$7:$AQ$511)*(AR282=$AR$7:$AR$511)*(ROW($AB$7:$AB$511)&lt;&gt;ROW(AB282))*((R282=0)*($R$7:$R$511&gt;0)+(R282&gt;0)*($R$7:$R$511=0)))&gt;0,"SALONES UNIDOS",IF(SUMPRODUCT((AB282=$AB$7:$AB$511)*(AH282=$AH$7:$AH$511)*((AQ282&lt;$AR$7:$AR$511)*(AR282&gt;$AQ$7:$AQ$511))*(ROW($AB$7:$AB$511)&lt;&gt;ROW(AB282)))&gt;0,"Cruzado","Sin cruce")))</f>
        <v/>
      </c>
      <c r="AV282" s="358" t="str" cm="1">
        <f t="array" ref="AV282">IF(AD282="","",IF(SUMPRODUCT((AD282=$AD$7:$AD$511)*(AH282=$AH$7:$AH$511)*(AS282=$AS$7:$AS$511)*(AT282=$AT$7:$AT$511)*(ROW($AD$7:$AD$511)&lt;&gt;ROW(AD282))*((R282=0)*($R$7:$R$511&gt;0)+(R282&gt;0)*($R$7:$R$511=0)))&gt;0,"SALONES UNIDOS",IF(SUMPRODUCT((AD282=$AD$7:$AD$511)*(AH282=$AH$7:$AH$511)*((AS282&lt;$AT$7:$AT$511)*(AT282&gt;$AS$7:$AS$511))*(ROW($AD$7:$AD$511)&lt;&gt;ROW(AD282)))&gt;0,"Cruzado","Sin cruce")))</f>
        <v>Sin cruce</v>
      </c>
      <c r="AW282" s="104" t="str">
        <f t="shared" si="91"/>
        <v>OB4FILIALA</v>
      </c>
      <c r="AX282" s="104" t="str" cm="1">
        <f t="array" ref="AX282">IF(AW282="","",IF(SUMPRODUCT((AW282=$AW$7:$AW$2042)*(AH282=$AH$7:$AH$2042)*(AN282=$AN$7:$AN$2042)*(AO282=$AO$7:$AO$2042)*(ROW($AW$7:$AW$2042)&lt;&gt;ROW(AW282))*((R282=0)*($R$7:$R$2042&gt;0)+(R282&gt;0)*($R$7:$R$2042=0)))&gt;0,"SALONES UNIDOS",IF(SUMPRODUCT((AW282=$AW$7:$AW$2042)*(AH282=$AH$7:$AH$2042)*((AN282&lt;$AO$7:$AO$2042)*(AO282&gt;$AN$7:$AN$2042))*(ROW($AW$7:$AW$2042)&lt;&gt;ROW(AW282)))&gt;0,"Cruzado","Sin cruce")))</f>
        <v>Sin cruce</v>
      </c>
    </row>
    <row r="283" spans="2:50" s="121" customFormat="1" ht="19.8" hidden="1" customHeight="1" x14ac:dyDescent="0.25">
      <c r="B283" s="494" t="s">
        <v>314</v>
      </c>
      <c r="C283" s="369" t="s">
        <v>970</v>
      </c>
      <c r="D283" s="369">
        <v>20261</v>
      </c>
      <c r="E283" s="373" t="s">
        <v>276</v>
      </c>
      <c r="F283" s="370" t="s">
        <v>291</v>
      </c>
      <c r="G283" s="373" t="s">
        <v>295</v>
      </c>
      <c r="H283" s="373">
        <v>4</v>
      </c>
      <c r="I283" s="373" t="s">
        <v>560</v>
      </c>
      <c r="J283" s="373" t="s">
        <v>278</v>
      </c>
      <c r="K283" s="194" t="s">
        <v>378</v>
      </c>
      <c r="L283" s="364" t="s">
        <v>379</v>
      </c>
      <c r="M283" s="364" t="s">
        <v>324</v>
      </c>
      <c r="N283" s="364" t="s">
        <v>318</v>
      </c>
      <c r="O283" s="373" t="s">
        <v>315</v>
      </c>
      <c r="P283" s="364">
        <v>0</v>
      </c>
      <c r="Q283" s="364">
        <v>2</v>
      </c>
      <c r="R283" s="369">
        <v>2</v>
      </c>
      <c r="S283" s="364">
        <v>3</v>
      </c>
      <c r="T283" s="8"/>
      <c r="U283" s="374">
        <v>20</v>
      </c>
      <c r="V283" s="370">
        <v>43471072</v>
      </c>
      <c r="W283" s="373" t="s">
        <v>259</v>
      </c>
      <c r="X283" s="364" t="s">
        <v>315</v>
      </c>
      <c r="Y283" s="364"/>
      <c r="Z283" s="364"/>
      <c r="AA283" s="364"/>
      <c r="AB283" s="370"/>
      <c r="AC283" s="364"/>
      <c r="AD283" s="364" t="s">
        <v>557</v>
      </c>
      <c r="AE283" s="370"/>
      <c r="AF283" s="370"/>
      <c r="AG283" s="370" t="s">
        <v>301</v>
      </c>
      <c r="AH283" s="364">
        <v>1</v>
      </c>
      <c r="AI283" s="364">
        <v>20</v>
      </c>
      <c r="AJ283" s="364">
        <v>10</v>
      </c>
      <c r="AK283" s="364">
        <v>21</v>
      </c>
      <c r="AL283" s="364">
        <v>50</v>
      </c>
      <c r="AM283" s="22">
        <f t="shared" si="90"/>
        <v>2</v>
      </c>
      <c r="AN283" s="104">
        <f t="shared" si="92"/>
        <v>0.84027777777777779</v>
      </c>
      <c r="AO283" s="104">
        <f t="shared" si="93"/>
        <v>0.90972222222222221</v>
      </c>
      <c r="AP283" s="22" t="str" cm="1">
        <f t="array" ref="AP283">IF(W283="","",IF(SUMPRODUCT((W283=$W$7:$W$2042)*(AH283=$AH$7:$AH$2042)*(AN283=$AN$7:$AN$2042)*(AO283=$AO$7:$AO$2042)*(ROW($W$7:$W$2042)&lt;&gt;ROW(W283))*((R283=0)*($R$7:$R$2042&gt;0)+(R283&gt;0)*($R$7:$R$2042=0)))&gt;0,"SALONES UNIDOS",IF(SUMPRODUCT((W283=$W$7:$W$2042)*(AH283=$AH$7:$AH$2042)*((AN283&lt;$AO$7:$AO$2042)*(AO283&gt;$AN$7:$AN$2042))*(ROW($W$7:$W$2042)&lt;&gt;ROW(W283)))&gt;0,"Cruzado","Sin cruce")))</f>
        <v>Sin cruce</v>
      </c>
      <c r="AQ283" s="22"/>
      <c r="AR283" s="22"/>
      <c r="AS283" s="104">
        <f t="shared" si="95"/>
        <v>0.84027777777777779</v>
      </c>
      <c r="AT283" s="104">
        <f t="shared" si="96"/>
        <v>0.90972222222222221</v>
      </c>
      <c r="AU283" s="358" t="str" cm="1">
        <f t="array" ref="AU283">IF(AB283="","",IF(SUMPRODUCT((AB283=$AB$7:$AB$511)*(AH283=$AH$7:$AH$511)*(AQ283=$AQ$7:$AQ$511)*(AR283=$AR$7:$AR$511)*(ROW($AB$7:$AB$511)&lt;&gt;ROW(AB283))*((R283=0)*($R$7:$R$511&gt;0)+(R283&gt;0)*($R$7:$R$511=0)))&gt;0,"SALONES UNIDOS",IF(SUMPRODUCT((AB283=$AB$7:$AB$511)*(AH283=$AH$7:$AH$511)*((AQ283&lt;$AR$7:$AR$511)*(AR283&gt;$AQ$7:$AQ$511))*(ROW($AB$7:$AB$511)&lt;&gt;ROW(AB283)))&gt;0,"Cruzado","Sin cruce")))</f>
        <v/>
      </c>
      <c r="AV283" s="358" t="str" cm="1">
        <f t="array" ref="AV283">IF(AD283="","",IF(SUMPRODUCT((AD283=$AD$7:$AD$511)*(AH283=$AH$7:$AH$511)*(AS283=$AS$7:$AS$511)*(AT283=$AT$7:$AT$511)*(ROW($AD$7:$AD$511)&lt;&gt;ROW(AD283))*((R283=0)*($R$7:$R$511&gt;0)+(R283&gt;0)*($R$7:$R$511=0)))&gt;0,"SALONES UNIDOS",IF(SUMPRODUCT((AD283=$AD$7:$AD$511)*(AH283=$AH$7:$AH$511)*((AS283&lt;$AT$7:$AT$511)*(AT283&gt;$AS$7:$AS$511))*(ROW($AD$7:$AD$511)&lt;&gt;ROW(AD283)))&gt;0,"Cruzado","Sin cruce")))</f>
        <v>Sin cruce</v>
      </c>
      <c r="AW283" s="104" t="str">
        <f t="shared" si="91"/>
        <v>OB4FILIALA</v>
      </c>
      <c r="AX283" s="104" t="str" cm="1">
        <f t="array" ref="AX283">IF(AW283="","",IF(SUMPRODUCT((AW283=$AW$7:$AW$2042)*(AH283=$AH$7:$AH$2042)*(AN283=$AN$7:$AN$2042)*(AO283=$AO$7:$AO$2042)*(ROW($AW$7:$AW$2042)&lt;&gt;ROW(AW283))*((R283=0)*($R$7:$R$2042&gt;0)+(R283&gt;0)*($R$7:$R$2042=0)))&gt;0,"SALONES UNIDOS",IF(SUMPRODUCT((AW283=$AW$7:$AW$2042)*(AH283=$AH$7:$AH$2042)*((AN283&lt;$AO$7:$AO$2042)*(AO283&gt;$AN$7:$AN$2042))*(ROW($AW$7:$AW$2042)&lt;&gt;ROW(AW283)))&gt;0,"Cruzado","Sin cruce")))</f>
        <v>Sin cruce</v>
      </c>
    </row>
    <row r="284" spans="2:50" s="121" customFormat="1" ht="19.8" hidden="1" customHeight="1" x14ac:dyDescent="0.25">
      <c r="B284" s="494" t="s">
        <v>314</v>
      </c>
      <c r="C284" s="369" t="s">
        <v>970</v>
      </c>
      <c r="D284" s="369">
        <v>20261</v>
      </c>
      <c r="E284" s="373" t="s">
        <v>276</v>
      </c>
      <c r="F284" s="370" t="s">
        <v>291</v>
      </c>
      <c r="G284" s="373" t="s">
        <v>295</v>
      </c>
      <c r="H284" s="373">
        <v>4</v>
      </c>
      <c r="I284" s="373" t="s">
        <v>278</v>
      </c>
      <c r="J284" s="373" t="s">
        <v>278</v>
      </c>
      <c r="K284" s="194" t="s">
        <v>694</v>
      </c>
      <c r="L284" s="364" t="s">
        <v>695</v>
      </c>
      <c r="M284" s="364" t="s">
        <v>324</v>
      </c>
      <c r="N284" s="364" t="s">
        <v>318</v>
      </c>
      <c r="O284" s="373" t="s">
        <v>315</v>
      </c>
      <c r="P284" s="364">
        <v>2</v>
      </c>
      <c r="Q284" s="364">
        <v>0</v>
      </c>
      <c r="R284" s="369">
        <v>2</v>
      </c>
      <c r="S284" s="364">
        <v>3</v>
      </c>
      <c r="T284" s="8"/>
      <c r="U284" s="374">
        <v>30</v>
      </c>
      <c r="V284" s="370">
        <v>21422320</v>
      </c>
      <c r="W284" s="373" t="s">
        <v>212</v>
      </c>
      <c r="X284" s="364" t="s">
        <v>315</v>
      </c>
      <c r="Y284" s="364"/>
      <c r="Z284" s="364"/>
      <c r="AA284" s="364"/>
      <c r="AB284" s="364" t="s">
        <v>690</v>
      </c>
      <c r="AC284" s="364"/>
      <c r="AD284" s="369"/>
      <c r="AE284" s="370"/>
      <c r="AF284" s="370"/>
      <c r="AG284" s="370" t="s">
        <v>559</v>
      </c>
      <c r="AH284" s="364">
        <v>6</v>
      </c>
      <c r="AI284" s="364">
        <v>9</v>
      </c>
      <c r="AJ284" s="364">
        <v>20</v>
      </c>
      <c r="AK284" s="364">
        <v>11</v>
      </c>
      <c r="AL284" s="364">
        <v>0</v>
      </c>
      <c r="AM284" s="22">
        <f t="shared" si="90"/>
        <v>2</v>
      </c>
      <c r="AN284" s="104">
        <f t="shared" si="92"/>
        <v>0.3888888888888889</v>
      </c>
      <c r="AO284" s="104">
        <f t="shared" si="93"/>
        <v>0.45833333333333331</v>
      </c>
      <c r="AP284" s="22" t="str" cm="1">
        <f t="array" ref="AP284">IF(W284="","",IF(SUMPRODUCT((W284=$W$7:$W$2042)*(AH284=$AH$7:$AH$2042)*(AN284=$AN$7:$AN$2042)*(AO284=$AO$7:$AO$2042)*(ROW($W$7:$W$2042)&lt;&gt;ROW(W284))*((R284=0)*($R$7:$R$2042&gt;0)+(R284&gt;0)*($R$7:$R$2042=0)))&gt;0,"SALONES UNIDOS",IF(SUMPRODUCT((W284=$W$7:$W$2042)*(AH284=$AH$7:$AH$2042)*((AN284&lt;$AO$7:$AO$2042)*(AO284&gt;$AN$7:$AN$2042))*(ROW($W$7:$W$2042)&lt;&gt;ROW(W284)))&gt;0,"Cruzado","Sin cruce")))</f>
        <v>Sin cruce</v>
      </c>
      <c r="AQ284" s="104">
        <f>AN284</f>
        <v>0.3888888888888889</v>
      </c>
      <c r="AR284" s="104">
        <f>AO284</f>
        <v>0.45833333333333331</v>
      </c>
      <c r="AS284" s="22"/>
      <c r="AT284" s="22"/>
      <c r="AU284" s="358" t="str" cm="1">
        <f t="array" ref="AU284">IF(AB284="","",IF(SUMPRODUCT((AB284=$AB$7:$AB$511)*(AH284=$AH$7:$AH$511)*(AQ284=$AQ$7:$AQ$511)*(AR284=$AR$7:$AR$511)*(ROW($AB$7:$AB$511)&lt;&gt;ROW(AB284))*((R284=0)*($R$7:$R$511&gt;0)+(R284&gt;0)*($R$7:$R$511=0)))&gt;0,"SALONES UNIDOS",IF(SUMPRODUCT((AB284=$AB$7:$AB$511)*(AH284=$AH$7:$AH$511)*((AQ284&lt;$AR$7:$AR$511)*(AR284&gt;$AQ$7:$AQ$511))*(ROW($AB$7:$AB$511)&lt;&gt;ROW(AB284)))&gt;0,"Cruzado","Sin cruce")))</f>
        <v>Sin cruce</v>
      </c>
      <c r="AV284" s="358" t="str" cm="1">
        <f t="array" ref="AV284">IF(AD284="","",IF(SUMPRODUCT((AD284=$AD$7:$AD$511)*(AH284=$AH$7:$AH$511)*(AS284=$AS$7:$AS$511)*(AT284=$AT$7:$AT$511)*(ROW($AD$7:$AD$511)&lt;&gt;ROW(AD284))*((R284=0)*($R$7:$R$511&gt;0)+(R284&gt;0)*($R$7:$R$511=0)))&gt;0,"SALONES UNIDOS",IF(SUMPRODUCT((AD284=$AD$7:$AD$511)*(AH284=$AH$7:$AH$511)*((AS284&lt;$AT$7:$AT$511)*(AT284&gt;$AS$7:$AS$511))*(ROW($AD$7:$AD$511)&lt;&gt;ROW(AD284)))&gt;0,"Cruzado","Sin cruce")))</f>
        <v/>
      </c>
      <c r="AW284" s="104" t="str">
        <f t="shared" si="91"/>
        <v>OB4FILIALA</v>
      </c>
      <c r="AX284" s="104" t="str" cm="1">
        <f t="array" ref="AX284">IF(AW284="","",IF(SUMPRODUCT((AW284=$AW$7:$AW$2042)*(AH284=$AH$7:$AH$2042)*(AN284=$AN$7:$AN$2042)*(AO284=$AO$7:$AO$2042)*(ROW($AW$7:$AW$2042)&lt;&gt;ROW(AW284))*((R284=0)*($R$7:$R$2042&gt;0)+(R284&gt;0)*($R$7:$R$2042=0)))&gt;0,"SALONES UNIDOS",IF(SUMPRODUCT((AW284=$AW$7:$AW$2042)*(AH284=$AH$7:$AH$2042)*((AN284&lt;$AO$7:$AO$2042)*(AO284&gt;$AN$7:$AN$2042))*(ROW($AW$7:$AW$2042)&lt;&gt;ROW(AW284)))&gt;0,"Cruzado","Sin cruce")))</f>
        <v>Sin cruce</v>
      </c>
    </row>
    <row r="285" spans="2:50" s="121" customFormat="1" ht="19.8" hidden="1" customHeight="1" x14ac:dyDescent="0.25">
      <c r="B285" s="494" t="s">
        <v>314</v>
      </c>
      <c r="C285" s="369" t="s">
        <v>970</v>
      </c>
      <c r="D285" s="369">
        <v>20261</v>
      </c>
      <c r="E285" s="373" t="s">
        <v>276</v>
      </c>
      <c r="F285" s="370" t="s">
        <v>291</v>
      </c>
      <c r="G285" s="373" t="s">
        <v>295</v>
      </c>
      <c r="H285" s="373">
        <v>4</v>
      </c>
      <c r="I285" s="373" t="s">
        <v>552</v>
      </c>
      <c r="J285" s="373" t="s">
        <v>278</v>
      </c>
      <c r="K285" s="194" t="s">
        <v>694</v>
      </c>
      <c r="L285" s="364" t="s">
        <v>695</v>
      </c>
      <c r="M285" s="364" t="s">
        <v>324</v>
      </c>
      <c r="N285" s="364" t="s">
        <v>318</v>
      </c>
      <c r="O285" s="373" t="s">
        <v>315</v>
      </c>
      <c r="P285" s="364">
        <v>0</v>
      </c>
      <c r="Q285" s="364">
        <v>2</v>
      </c>
      <c r="R285" s="369">
        <v>2</v>
      </c>
      <c r="S285" s="364">
        <v>3</v>
      </c>
      <c r="T285" s="8"/>
      <c r="U285" s="374">
        <v>15</v>
      </c>
      <c r="V285" s="370">
        <v>21422320</v>
      </c>
      <c r="W285" s="373" t="s">
        <v>212</v>
      </c>
      <c r="X285" s="364" t="s">
        <v>315</v>
      </c>
      <c r="Y285" s="364"/>
      <c r="Z285" s="364"/>
      <c r="AA285" s="364"/>
      <c r="AB285" s="370"/>
      <c r="AC285" s="364"/>
      <c r="AD285" s="364" t="s">
        <v>596</v>
      </c>
      <c r="AE285" s="370"/>
      <c r="AF285" s="370"/>
      <c r="AG285" s="370" t="s">
        <v>301</v>
      </c>
      <c r="AH285" s="364">
        <v>6</v>
      </c>
      <c r="AI285" s="364">
        <v>11</v>
      </c>
      <c r="AJ285" s="364">
        <v>0</v>
      </c>
      <c r="AK285" s="364">
        <v>12</v>
      </c>
      <c r="AL285" s="364">
        <v>40</v>
      </c>
      <c r="AM285" s="22">
        <f t="shared" si="90"/>
        <v>2</v>
      </c>
      <c r="AN285" s="104">
        <f t="shared" si="92"/>
        <v>0.45833333333333331</v>
      </c>
      <c r="AO285" s="104">
        <f t="shared" si="93"/>
        <v>0.52777777777777779</v>
      </c>
      <c r="AP285" s="22" t="str" cm="1">
        <f t="array" ref="AP285">IF(W285="","",IF(SUMPRODUCT((W285=$W$7:$W$2042)*(AH285=$AH$7:$AH$2042)*(AN285=$AN$7:$AN$2042)*(AO285=$AO$7:$AO$2042)*(ROW($W$7:$W$2042)&lt;&gt;ROW(W285))*((R285=0)*($R$7:$R$2042&gt;0)+(R285&gt;0)*($R$7:$R$2042=0)))&gt;0,"SALONES UNIDOS",IF(SUMPRODUCT((W285=$W$7:$W$2042)*(AH285=$AH$7:$AH$2042)*((AN285&lt;$AO$7:$AO$2042)*(AO285&gt;$AN$7:$AN$2042))*(ROW($W$7:$W$2042)&lt;&gt;ROW(W285)))&gt;0,"Cruzado","Sin cruce")))</f>
        <v>Sin cruce</v>
      </c>
      <c r="AQ285" s="22"/>
      <c r="AR285" s="22"/>
      <c r="AS285" s="104">
        <f t="shared" ref="AS285:AS286" si="97">AN285</f>
        <v>0.45833333333333331</v>
      </c>
      <c r="AT285" s="104">
        <f t="shared" ref="AT285:AT286" si="98">AO285</f>
        <v>0.52777777777777779</v>
      </c>
      <c r="AU285" s="358" t="str" cm="1">
        <f t="array" ref="AU285">IF(AB285="","",IF(SUMPRODUCT((AB285=$AB$7:$AB$511)*(AH285=$AH$7:$AH$511)*(AQ285=$AQ$7:$AQ$511)*(AR285=$AR$7:$AR$511)*(ROW($AB$7:$AB$511)&lt;&gt;ROW(AB285))*((R285=0)*($R$7:$R$511&gt;0)+(R285&gt;0)*($R$7:$R$511=0)))&gt;0,"SALONES UNIDOS",IF(SUMPRODUCT((AB285=$AB$7:$AB$511)*(AH285=$AH$7:$AH$511)*((AQ285&lt;$AR$7:$AR$511)*(AR285&gt;$AQ$7:$AQ$511))*(ROW($AB$7:$AB$511)&lt;&gt;ROW(AB285)))&gt;0,"Cruzado","Sin cruce")))</f>
        <v/>
      </c>
      <c r="AV285" s="358" t="str" cm="1">
        <f t="array" ref="AV285">IF(AD285="","",IF(SUMPRODUCT((AD285=$AD$7:$AD$511)*(AH285=$AH$7:$AH$511)*(AS285=$AS$7:$AS$511)*(AT285=$AT$7:$AT$511)*(ROW($AD$7:$AD$511)&lt;&gt;ROW(AD285))*((R285=0)*($R$7:$R$511&gt;0)+(R285&gt;0)*($R$7:$R$511=0)))&gt;0,"SALONES UNIDOS",IF(SUMPRODUCT((AD285=$AD$7:$AD$511)*(AH285=$AH$7:$AH$511)*((AS285&lt;$AT$7:$AT$511)*(AT285&gt;$AS$7:$AS$511))*(ROW($AD$7:$AD$511)&lt;&gt;ROW(AD285)))&gt;0,"Cruzado","Sin cruce")))</f>
        <v>Sin cruce</v>
      </c>
      <c r="AW285" s="104" t="str">
        <f t="shared" si="91"/>
        <v>OB4FILIALA</v>
      </c>
      <c r="AX285" s="104" t="str" cm="1">
        <f t="array" ref="AX285">IF(AW285="","",IF(SUMPRODUCT((AW285=$AW$7:$AW$2042)*(AH285=$AH$7:$AH$2042)*(AN285=$AN$7:$AN$2042)*(AO285=$AO$7:$AO$2042)*(ROW($AW$7:$AW$2042)&lt;&gt;ROW(AW285))*((R285=0)*($R$7:$R$2042&gt;0)+(R285&gt;0)*($R$7:$R$2042=0)))&gt;0,"SALONES UNIDOS",IF(SUMPRODUCT((AW285=$AW$7:$AW$2042)*(AH285=$AH$7:$AH$2042)*((AN285&lt;$AO$7:$AO$2042)*(AO285&gt;$AN$7:$AN$2042))*(ROW($AW$7:$AW$2042)&lt;&gt;ROW(AW285)))&gt;0,"Cruzado","Sin cruce")))</f>
        <v>Sin cruce</v>
      </c>
    </row>
    <row r="286" spans="2:50" s="6" customFormat="1" ht="19.8" hidden="1" customHeight="1" x14ac:dyDescent="0.25">
      <c r="B286" s="494" t="s">
        <v>314</v>
      </c>
      <c r="C286" s="369" t="s">
        <v>970</v>
      </c>
      <c r="D286" s="369">
        <v>20261</v>
      </c>
      <c r="E286" s="373" t="s">
        <v>276</v>
      </c>
      <c r="F286" s="370" t="s">
        <v>291</v>
      </c>
      <c r="G286" s="373" t="s">
        <v>295</v>
      </c>
      <c r="H286" s="373">
        <v>4</v>
      </c>
      <c r="I286" s="373" t="s">
        <v>560</v>
      </c>
      <c r="J286" s="373" t="s">
        <v>278</v>
      </c>
      <c r="K286" s="194" t="s">
        <v>694</v>
      </c>
      <c r="L286" s="364" t="s">
        <v>695</v>
      </c>
      <c r="M286" s="364" t="s">
        <v>324</v>
      </c>
      <c r="N286" s="364" t="s">
        <v>318</v>
      </c>
      <c r="O286" s="373" t="s">
        <v>315</v>
      </c>
      <c r="P286" s="364">
        <v>0</v>
      </c>
      <c r="Q286" s="364">
        <v>2</v>
      </c>
      <c r="R286" s="369">
        <v>2</v>
      </c>
      <c r="S286" s="364">
        <v>3</v>
      </c>
      <c r="T286" s="8"/>
      <c r="U286" s="374">
        <v>15</v>
      </c>
      <c r="V286" s="370">
        <v>21422320</v>
      </c>
      <c r="W286" s="373" t="s">
        <v>212</v>
      </c>
      <c r="X286" s="364" t="s">
        <v>315</v>
      </c>
      <c r="Y286" s="364"/>
      <c r="Z286" s="364"/>
      <c r="AA286" s="364"/>
      <c r="AB286" s="370"/>
      <c r="AC286" s="364"/>
      <c r="AD286" s="364" t="s">
        <v>596</v>
      </c>
      <c r="AE286" s="370"/>
      <c r="AF286" s="370"/>
      <c r="AG286" s="370" t="s">
        <v>301</v>
      </c>
      <c r="AH286" s="364">
        <v>6</v>
      </c>
      <c r="AI286" s="364">
        <v>12</v>
      </c>
      <c r="AJ286" s="364">
        <v>40</v>
      </c>
      <c r="AK286" s="364">
        <v>14</v>
      </c>
      <c r="AL286" s="364">
        <v>20</v>
      </c>
      <c r="AM286" s="22">
        <f t="shared" si="90"/>
        <v>2</v>
      </c>
      <c r="AN286" s="104">
        <f t="shared" si="92"/>
        <v>0.52777777777777779</v>
      </c>
      <c r="AO286" s="104">
        <f t="shared" si="93"/>
        <v>0.59722222222222221</v>
      </c>
      <c r="AP286" s="22" t="str" cm="1">
        <f t="array" ref="AP286">IF(W286="","",IF(SUMPRODUCT((W286=$W$7:$W$2042)*(AH286=$AH$7:$AH$2042)*(AN286=$AN$7:$AN$2042)*(AO286=$AO$7:$AO$2042)*(ROW($W$7:$W$2042)&lt;&gt;ROW(W286))*((R286=0)*($R$7:$R$2042&gt;0)+(R286&gt;0)*($R$7:$R$2042=0)))&gt;0,"SALONES UNIDOS",IF(SUMPRODUCT((W286=$W$7:$W$2042)*(AH286=$AH$7:$AH$2042)*((AN286&lt;$AO$7:$AO$2042)*(AO286&gt;$AN$7:$AN$2042))*(ROW($W$7:$W$2042)&lt;&gt;ROW(W286)))&gt;0,"Cruzado","Sin cruce")))</f>
        <v>Sin cruce</v>
      </c>
      <c r="AQ286" s="22"/>
      <c r="AR286" s="22"/>
      <c r="AS286" s="104">
        <f t="shared" si="97"/>
        <v>0.52777777777777779</v>
      </c>
      <c r="AT286" s="104">
        <f t="shared" si="98"/>
        <v>0.59722222222222221</v>
      </c>
      <c r="AU286" s="358" t="str" cm="1">
        <f t="array" ref="AU286">IF(AB286="","",IF(SUMPRODUCT((AB286=$AB$7:$AB$511)*(AH286=$AH$7:$AH$511)*(AQ286=$AQ$7:$AQ$511)*(AR286=$AR$7:$AR$511)*(ROW($AB$7:$AB$511)&lt;&gt;ROW(AB286))*((R286=0)*($R$7:$R$511&gt;0)+(R286&gt;0)*($R$7:$R$511=0)))&gt;0,"SALONES UNIDOS",IF(SUMPRODUCT((AB286=$AB$7:$AB$511)*(AH286=$AH$7:$AH$511)*((AQ286&lt;$AR$7:$AR$511)*(AR286&gt;$AQ$7:$AQ$511))*(ROW($AB$7:$AB$511)&lt;&gt;ROW(AB286)))&gt;0,"Cruzado","Sin cruce")))</f>
        <v/>
      </c>
      <c r="AV286" s="358" t="str" cm="1">
        <f t="array" ref="AV286">IF(AD286="","",IF(SUMPRODUCT((AD286=$AD$7:$AD$511)*(AH286=$AH$7:$AH$511)*(AS286=$AS$7:$AS$511)*(AT286=$AT$7:$AT$511)*(ROW($AD$7:$AD$511)&lt;&gt;ROW(AD286))*((R286=0)*($R$7:$R$511&gt;0)+(R286&gt;0)*($R$7:$R$511=0)))&gt;0,"SALONES UNIDOS",IF(SUMPRODUCT((AD286=$AD$7:$AD$511)*(AH286=$AH$7:$AH$511)*((AS286&lt;$AT$7:$AT$511)*(AT286&gt;$AS$7:$AS$511))*(ROW($AD$7:$AD$511)&lt;&gt;ROW(AD286)))&gt;0,"Cruzado","Sin cruce")))</f>
        <v>Sin cruce</v>
      </c>
      <c r="AW286" s="104" t="str">
        <f t="shared" si="91"/>
        <v>OB4FILIALA</v>
      </c>
      <c r="AX286" s="104" t="str" cm="1">
        <f t="array" ref="AX286">IF(AW286="","",IF(SUMPRODUCT((AW286=$AW$7:$AW$2042)*(AH286=$AH$7:$AH$2042)*(AN286=$AN$7:$AN$2042)*(AO286=$AO$7:$AO$2042)*(ROW($AW$7:$AW$2042)&lt;&gt;ROW(AW286))*((R286=0)*($R$7:$R$2042&gt;0)+(R286&gt;0)*($R$7:$R$2042=0)))&gt;0,"SALONES UNIDOS",IF(SUMPRODUCT((AW286=$AW$7:$AW$2042)*(AH286=$AH$7:$AH$2042)*((AN286&lt;$AO$7:$AO$2042)*(AO286&gt;$AN$7:$AN$2042))*(ROW($AW$7:$AW$2042)&lt;&gt;ROW(AW286)))&gt;0,"Cruzado","Sin cruce")))</f>
        <v>Sin cruce</v>
      </c>
    </row>
    <row r="287" spans="2:50" s="121" customFormat="1" ht="19.8" hidden="1" customHeight="1" x14ac:dyDescent="0.25">
      <c r="B287" s="494" t="s">
        <v>314</v>
      </c>
      <c r="C287" s="369" t="s">
        <v>970</v>
      </c>
      <c r="D287" s="369">
        <v>20261</v>
      </c>
      <c r="E287" s="373" t="s">
        <v>276</v>
      </c>
      <c r="F287" s="370" t="s">
        <v>291</v>
      </c>
      <c r="G287" s="373" t="s">
        <v>295</v>
      </c>
      <c r="H287" s="373">
        <v>4</v>
      </c>
      <c r="I287" s="373" t="s">
        <v>278</v>
      </c>
      <c r="J287" s="373" t="s">
        <v>278</v>
      </c>
      <c r="K287" s="194" t="s">
        <v>380</v>
      </c>
      <c r="L287" s="364" t="s">
        <v>381</v>
      </c>
      <c r="M287" s="364" t="s">
        <v>349</v>
      </c>
      <c r="N287" s="364" t="s">
        <v>318</v>
      </c>
      <c r="O287" s="373" t="s">
        <v>315</v>
      </c>
      <c r="P287" s="364">
        <v>2</v>
      </c>
      <c r="Q287" s="364">
        <v>0</v>
      </c>
      <c r="R287" s="369">
        <v>2</v>
      </c>
      <c r="S287" s="364">
        <v>3</v>
      </c>
      <c r="T287" s="8"/>
      <c r="U287" s="374">
        <v>40</v>
      </c>
      <c r="V287" s="370">
        <v>21534238</v>
      </c>
      <c r="W287" s="373" t="s">
        <v>223</v>
      </c>
      <c r="X287" s="364" t="s">
        <v>315</v>
      </c>
      <c r="Y287" s="364"/>
      <c r="Z287" s="364"/>
      <c r="AA287" s="364"/>
      <c r="AB287" s="364" t="s">
        <v>690</v>
      </c>
      <c r="AC287" s="364"/>
      <c r="AD287" s="369"/>
      <c r="AE287" s="370"/>
      <c r="AF287" s="370"/>
      <c r="AG287" s="370" t="s">
        <v>559</v>
      </c>
      <c r="AH287" s="364">
        <v>5</v>
      </c>
      <c r="AI287" s="364">
        <v>17</v>
      </c>
      <c r="AJ287" s="364">
        <v>40</v>
      </c>
      <c r="AK287" s="364">
        <v>19</v>
      </c>
      <c r="AL287" s="364">
        <v>20</v>
      </c>
      <c r="AM287" s="22">
        <f t="shared" si="90"/>
        <v>2</v>
      </c>
      <c r="AN287" s="104">
        <f t="shared" si="92"/>
        <v>0.73611111111111116</v>
      </c>
      <c r="AO287" s="104">
        <f t="shared" si="93"/>
        <v>0.80555555555555547</v>
      </c>
      <c r="AP287" s="22" t="str" cm="1">
        <f t="array" ref="AP287">IF(W287="","",IF(SUMPRODUCT((W287=$W$7:$W$2042)*(AH287=$AH$7:$AH$2042)*(AN287=$AN$7:$AN$2042)*(AO287=$AO$7:$AO$2042)*(ROW($W$7:$W$2042)&lt;&gt;ROW(W287))*((R287=0)*($R$7:$R$2042&gt;0)+(R287&gt;0)*($R$7:$R$2042=0)))&gt;0,"SALONES UNIDOS",IF(SUMPRODUCT((W287=$W$7:$W$2042)*(AH287=$AH$7:$AH$2042)*((AN287&lt;$AO$7:$AO$2042)*(AO287&gt;$AN$7:$AN$2042))*(ROW($W$7:$W$2042)&lt;&gt;ROW(W287)))&gt;0,"Cruzado","Sin cruce")))</f>
        <v>Sin cruce</v>
      </c>
      <c r="AQ287" s="104">
        <f>AN287</f>
        <v>0.73611111111111116</v>
      </c>
      <c r="AR287" s="104">
        <f>AO287</f>
        <v>0.80555555555555547</v>
      </c>
      <c r="AS287" s="22"/>
      <c r="AT287" s="22"/>
      <c r="AU287" s="358" t="str" cm="1">
        <f t="array" ref="AU287">IF(AB287="","",IF(SUMPRODUCT((AB287=$AB$7:$AB$511)*(AH287=$AH$7:$AH$511)*(AQ287=$AQ$7:$AQ$511)*(AR287=$AR$7:$AR$511)*(ROW($AB$7:$AB$511)&lt;&gt;ROW(AB287))*((R287=0)*($R$7:$R$511&gt;0)+(R287&gt;0)*($R$7:$R$511=0)))&gt;0,"SALONES UNIDOS",IF(SUMPRODUCT((AB287=$AB$7:$AB$511)*(AH287=$AH$7:$AH$511)*((AQ287&lt;$AR$7:$AR$511)*(AR287&gt;$AQ$7:$AQ$511))*(ROW($AB$7:$AB$511)&lt;&gt;ROW(AB287)))&gt;0,"Cruzado","Sin cruce")))</f>
        <v>Sin cruce</v>
      </c>
      <c r="AV287" s="358" t="str" cm="1">
        <f t="array" ref="AV287">IF(AD287="","",IF(SUMPRODUCT((AD287=$AD$7:$AD$511)*(AH287=$AH$7:$AH$511)*(AS287=$AS$7:$AS$511)*(AT287=$AT$7:$AT$511)*(ROW($AD$7:$AD$511)&lt;&gt;ROW(AD287))*((R287=0)*($R$7:$R$511&gt;0)+(R287&gt;0)*($R$7:$R$511=0)))&gt;0,"SALONES UNIDOS",IF(SUMPRODUCT((AD287=$AD$7:$AD$511)*(AH287=$AH$7:$AH$511)*((AS287&lt;$AT$7:$AT$511)*(AT287&gt;$AS$7:$AS$511))*(ROW($AD$7:$AD$511)&lt;&gt;ROW(AD287)))&gt;0,"Cruzado","Sin cruce")))</f>
        <v/>
      </c>
      <c r="AW287" s="104" t="str">
        <f t="shared" si="91"/>
        <v>OB4FILIALA</v>
      </c>
      <c r="AX287" s="104" t="str" cm="1">
        <f t="array" ref="AX287">IF(AW287="","",IF(SUMPRODUCT((AW287=$AW$7:$AW$2042)*(AH287=$AH$7:$AH$2042)*(AN287=$AN$7:$AN$2042)*(AO287=$AO$7:$AO$2042)*(ROW($AW$7:$AW$2042)&lt;&gt;ROW(AW287))*((R287=0)*($R$7:$R$2042&gt;0)+(R287&gt;0)*($R$7:$R$2042=0)))&gt;0,"SALONES UNIDOS",IF(SUMPRODUCT((AW287=$AW$7:$AW$2042)*(AH287=$AH$7:$AH$2042)*((AN287&lt;$AO$7:$AO$2042)*(AO287&gt;$AN$7:$AN$2042))*(ROW($AW$7:$AW$2042)&lt;&gt;ROW(AW287)))&gt;0,"Cruzado","Sin cruce")))</f>
        <v>Sin cruce</v>
      </c>
    </row>
    <row r="288" spans="2:50" s="121" customFormat="1" ht="19.8" hidden="1" customHeight="1" x14ac:dyDescent="0.25">
      <c r="B288" s="494" t="s">
        <v>314</v>
      </c>
      <c r="C288" s="369" t="s">
        <v>970</v>
      </c>
      <c r="D288" s="369">
        <v>20261</v>
      </c>
      <c r="E288" s="373" t="s">
        <v>276</v>
      </c>
      <c r="F288" s="370" t="s">
        <v>291</v>
      </c>
      <c r="G288" s="373" t="s">
        <v>295</v>
      </c>
      <c r="H288" s="373">
        <v>4</v>
      </c>
      <c r="I288" s="373" t="s">
        <v>552</v>
      </c>
      <c r="J288" s="373" t="s">
        <v>278</v>
      </c>
      <c r="K288" s="194" t="s">
        <v>380</v>
      </c>
      <c r="L288" s="364" t="s">
        <v>381</v>
      </c>
      <c r="M288" s="364" t="s">
        <v>349</v>
      </c>
      <c r="N288" s="364" t="s">
        <v>318</v>
      </c>
      <c r="O288" s="373" t="s">
        <v>315</v>
      </c>
      <c r="P288" s="364">
        <v>0</v>
      </c>
      <c r="Q288" s="364">
        <v>2</v>
      </c>
      <c r="R288" s="369">
        <v>2</v>
      </c>
      <c r="S288" s="364">
        <v>3</v>
      </c>
      <c r="T288" s="8"/>
      <c r="U288" s="374">
        <v>20</v>
      </c>
      <c r="V288" s="370">
        <v>21534238</v>
      </c>
      <c r="W288" s="373" t="s">
        <v>223</v>
      </c>
      <c r="X288" s="364" t="s">
        <v>315</v>
      </c>
      <c r="Y288" s="364"/>
      <c r="Z288" s="364"/>
      <c r="AA288" s="364"/>
      <c r="AB288" s="370"/>
      <c r="AC288" s="364"/>
      <c r="AD288" s="364" t="s">
        <v>637</v>
      </c>
      <c r="AE288" s="370"/>
      <c r="AF288" s="370"/>
      <c r="AG288" s="370" t="s">
        <v>301</v>
      </c>
      <c r="AH288" s="364">
        <v>5</v>
      </c>
      <c r="AI288" s="364">
        <v>19</v>
      </c>
      <c r="AJ288" s="364">
        <v>20</v>
      </c>
      <c r="AK288" s="364">
        <v>21</v>
      </c>
      <c r="AL288" s="364">
        <v>0</v>
      </c>
      <c r="AM288" s="22">
        <f t="shared" si="90"/>
        <v>2</v>
      </c>
      <c r="AN288" s="104">
        <f t="shared" si="92"/>
        <v>0.80555555555555547</v>
      </c>
      <c r="AO288" s="104">
        <f t="shared" si="93"/>
        <v>0.875</v>
      </c>
      <c r="AP288" s="22" t="str" cm="1">
        <f t="array" ref="AP288">IF(W288="","",IF(SUMPRODUCT((W288=$W$7:$W$2042)*(AH288=$AH$7:$AH$2042)*(AN288=$AN$7:$AN$2042)*(AO288=$AO$7:$AO$2042)*(ROW($W$7:$W$2042)&lt;&gt;ROW(W288))*((R288=0)*($R$7:$R$2042&gt;0)+(R288&gt;0)*($R$7:$R$2042=0)))&gt;0,"SALONES UNIDOS",IF(SUMPRODUCT((W288=$W$7:$W$2042)*(AH288=$AH$7:$AH$2042)*((AN288&lt;$AO$7:$AO$2042)*(AO288&gt;$AN$7:$AN$2042))*(ROW($W$7:$W$2042)&lt;&gt;ROW(W288)))&gt;0,"Cruzado","Sin cruce")))</f>
        <v>Sin cruce</v>
      </c>
      <c r="AQ288" s="22"/>
      <c r="AR288" s="22"/>
      <c r="AS288" s="104">
        <f t="shared" ref="AS288:AS291" si="99">AN288</f>
        <v>0.80555555555555547</v>
      </c>
      <c r="AT288" s="104">
        <f t="shared" ref="AT288:AT291" si="100">AO288</f>
        <v>0.875</v>
      </c>
      <c r="AU288" s="358" t="str" cm="1">
        <f t="array" ref="AU288">IF(AB288="","",IF(SUMPRODUCT((AB288=$AB$7:$AB$511)*(AH288=$AH$7:$AH$511)*(AQ288=$AQ$7:$AQ$511)*(AR288=$AR$7:$AR$511)*(ROW($AB$7:$AB$511)&lt;&gt;ROW(AB288))*((R288=0)*($R$7:$R$511&gt;0)+(R288&gt;0)*($R$7:$R$511=0)))&gt;0,"SALONES UNIDOS",IF(SUMPRODUCT((AB288=$AB$7:$AB$511)*(AH288=$AH$7:$AH$511)*((AQ288&lt;$AR$7:$AR$511)*(AR288&gt;$AQ$7:$AQ$511))*(ROW($AB$7:$AB$511)&lt;&gt;ROW(AB288)))&gt;0,"Cruzado","Sin cruce")))</f>
        <v/>
      </c>
      <c r="AV288" s="358" t="str" cm="1">
        <f t="array" ref="AV288">IF(AD288="","",IF(SUMPRODUCT((AD288=$AD$7:$AD$511)*(AH288=$AH$7:$AH$511)*(AS288=$AS$7:$AS$511)*(AT288=$AT$7:$AT$511)*(ROW($AD$7:$AD$511)&lt;&gt;ROW(AD288))*((R288=0)*($R$7:$R$511&gt;0)+(R288&gt;0)*($R$7:$R$511=0)))&gt;0,"SALONES UNIDOS",IF(SUMPRODUCT((AD288=$AD$7:$AD$511)*(AH288=$AH$7:$AH$511)*((AS288&lt;$AT$7:$AT$511)*(AT288&gt;$AS$7:$AS$511))*(ROW($AD$7:$AD$511)&lt;&gt;ROW(AD288)))&gt;0,"Cruzado","Sin cruce")))</f>
        <v>Sin cruce</v>
      </c>
      <c r="AW288" s="104" t="str">
        <f t="shared" si="91"/>
        <v>OB4FILIALA</v>
      </c>
      <c r="AX288" s="104" t="str" cm="1">
        <f t="array" ref="AX288">IF(AW288="","",IF(SUMPRODUCT((AW288=$AW$7:$AW$2042)*(AH288=$AH$7:$AH$2042)*(AN288=$AN$7:$AN$2042)*(AO288=$AO$7:$AO$2042)*(ROW($AW$7:$AW$2042)&lt;&gt;ROW(AW288))*((R288=0)*($R$7:$R$2042&gt;0)+(R288&gt;0)*($R$7:$R$2042=0)))&gt;0,"SALONES UNIDOS",IF(SUMPRODUCT((AW288=$AW$7:$AW$2042)*(AH288=$AH$7:$AH$2042)*((AN288&lt;$AO$7:$AO$2042)*(AO288&gt;$AN$7:$AN$2042))*(ROW($AW$7:$AW$2042)&lt;&gt;ROW(AW288)))&gt;0,"Cruzado","Sin cruce")))</f>
        <v>Sin cruce</v>
      </c>
    </row>
    <row r="289" spans="2:50" s="121" customFormat="1" ht="19.8" hidden="1" customHeight="1" x14ac:dyDescent="0.25">
      <c r="B289" s="494" t="s">
        <v>314</v>
      </c>
      <c r="C289" s="369" t="s">
        <v>970</v>
      </c>
      <c r="D289" s="369">
        <v>20261</v>
      </c>
      <c r="E289" s="373" t="s">
        <v>276</v>
      </c>
      <c r="F289" s="370" t="s">
        <v>291</v>
      </c>
      <c r="G289" s="373" t="s">
        <v>295</v>
      </c>
      <c r="H289" s="373">
        <v>4</v>
      </c>
      <c r="I289" s="373" t="s">
        <v>560</v>
      </c>
      <c r="J289" s="373" t="s">
        <v>278</v>
      </c>
      <c r="K289" s="194" t="s">
        <v>380</v>
      </c>
      <c r="L289" s="364" t="s">
        <v>381</v>
      </c>
      <c r="M289" s="364" t="s">
        <v>349</v>
      </c>
      <c r="N289" s="364" t="s">
        <v>318</v>
      </c>
      <c r="O289" s="373" t="s">
        <v>315</v>
      </c>
      <c r="P289" s="364">
        <v>0</v>
      </c>
      <c r="Q289" s="364">
        <v>2</v>
      </c>
      <c r="R289" s="369">
        <v>2</v>
      </c>
      <c r="S289" s="364">
        <v>3</v>
      </c>
      <c r="T289" s="8"/>
      <c r="U289" s="374">
        <v>20</v>
      </c>
      <c r="V289" s="370">
        <v>21534238</v>
      </c>
      <c r="W289" s="373" t="s">
        <v>223</v>
      </c>
      <c r="X289" s="364" t="s">
        <v>315</v>
      </c>
      <c r="Y289" s="364"/>
      <c r="Z289" s="364"/>
      <c r="AA289" s="364"/>
      <c r="AB289" s="370"/>
      <c r="AC289" s="364"/>
      <c r="AD289" s="364" t="s">
        <v>637</v>
      </c>
      <c r="AE289" s="370"/>
      <c r="AF289" s="370"/>
      <c r="AG289" s="370" t="s">
        <v>301</v>
      </c>
      <c r="AH289" s="364">
        <v>5</v>
      </c>
      <c r="AI289" s="364">
        <v>21</v>
      </c>
      <c r="AJ289" s="364">
        <v>0</v>
      </c>
      <c r="AK289" s="364">
        <v>22</v>
      </c>
      <c r="AL289" s="364">
        <v>40</v>
      </c>
      <c r="AM289" s="22">
        <f t="shared" si="90"/>
        <v>2</v>
      </c>
      <c r="AN289" s="104">
        <f t="shared" si="92"/>
        <v>0.875</v>
      </c>
      <c r="AO289" s="104">
        <f t="shared" si="93"/>
        <v>0.94444444444444442</v>
      </c>
      <c r="AP289" s="22" t="str" cm="1">
        <f t="array" ref="AP289">IF(W289="","",IF(SUMPRODUCT((W289=$W$7:$W$2042)*(AH289=$AH$7:$AH$2042)*(AN289=$AN$7:$AN$2042)*(AO289=$AO$7:$AO$2042)*(ROW($W$7:$W$2042)&lt;&gt;ROW(W289))*((R289=0)*($R$7:$R$2042&gt;0)+(R289&gt;0)*($R$7:$R$2042=0)))&gt;0,"SALONES UNIDOS",IF(SUMPRODUCT((W289=$W$7:$W$2042)*(AH289=$AH$7:$AH$2042)*((AN289&lt;$AO$7:$AO$2042)*(AO289&gt;$AN$7:$AN$2042))*(ROW($W$7:$W$2042)&lt;&gt;ROW(W289)))&gt;0,"Cruzado","Sin cruce")))</f>
        <v>Sin cruce</v>
      </c>
      <c r="AQ289" s="22"/>
      <c r="AR289" s="22"/>
      <c r="AS289" s="104">
        <f t="shared" si="99"/>
        <v>0.875</v>
      </c>
      <c r="AT289" s="104">
        <f t="shared" si="100"/>
        <v>0.94444444444444442</v>
      </c>
      <c r="AU289" s="358" t="str" cm="1">
        <f t="array" ref="AU289">IF(AB289="","",IF(SUMPRODUCT((AB289=$AB$7:$AB$511)*(AH289=$AH$7:$AH$511)*(AQ289=$AQ$7:$AQ$511)*(AR289=$AR$7:$AR$511)*(ROW($AB$7:$AB$511)&lt;&gt;ROW(AB289))*((R289=0)*($R$7:$R$511&gt;0)+(R289&gt;0)*($R$7:$R$511=0)))&gt;0,"SALONES UNIDOS",IF(SUMPRODUCT((AB289=$AB$7:$AB$511)*(AH289=$AH$7:$AH$511)*((AQ289&lt;$AR$7:$AR$511)*(AR289&gt;$AQ$7:$AQ$511))*(ROW($AB$7:$AB$511)&lt;&gt;ROW(AB289)))&gt;0,"Cruzado","Sin cruce")))</f>
        <v/>
      </c>
      <c r="AV289" s="358" t="str" cm="1">
        <f t="array" ref="AV289">IF(AD289="","",IF(SUMPRODUCT((AD289=$AD$7:$AD$511)*(AH289=$AH$7:$AH$511)*(AS289=$AS$7:$AS$511)*(AT289=$AT$7:$AT$511)*(ROW($AD$7:$AD$511)&lt;&gt;ROW(AD289))*((R289=0)*($R$7:$R$511&gt;0)+(R289&gt;0)*($R$7:$R$511=0)))&gt;0,"SALONES UNIDOS",IF(SUMPRODUCT((AD289=$AD$7:$AD$511)*(AH289=$AH$7:$AH$511)*((AS289&lt;$AT$7:$AT$511)*(AT289&gt;$AS$7:$AS$511))*(ROW($AD$7:$AD$511)&lt;&gt;ROW(AD289)))&gt;0,"Cruzado","Sin cruce")))</f>
        <v>Sin cruce</v>
      </c>
      <c r="AW289" s="104" t="str">
        <f t="shared" si="91"/>
        <v>OB4FILIALA</v>
      </c>
      <c r="AX289" s="104" t="str" cm="1">
        <f t="array" ref="AX289">IF(AW289="","",IF(SUMPRODUCT((AW289=$AW$7:$AW$2042)*(AH289=$AH$7:$AH$2042)*(AN289=$AN$7:$AN$2042)*(AO289=$AO$7:$AO$2042)*(ROW($AW$7:$AW$2042)&lt;&gt;ROW(AW289))*((R289=0)*($R$7:$R$2042&gt;0)+(R289&gt;0)*($R$7:$R$2042=0)))&gt;0,"SALONES UNIDOS",IF(SUMPRODUCT((AW289=$AW$7:$AW$2042)*(AH289=$AH$7:$AH$2042)*((AN289&lt;$AO$7:$AO$2042)*(AO289&gt;$AN$7:$AN$2042))*(ROW($AW$7:$AW$2042)&lt;&gt;ROW(AW289)))&gt;0,"Cruzado","Sin cruce")))</f>
        <v>Sin cruce</v>
      </c>
    </row>
    <row r="290" spans="2:50" s="6" customFormat="1" ht="19.8" hidden="1" customHeight="1" x14ac:dyDescent="0.25">
      <c r="B290" s="494" t="s">
        <v>314</v>
      </c>
      <c r="C290" s="369" t="s">
        <v>970</v>
      </c>
      <c r="D290" s="369">
        <v>20261</v>
      </c>
      <c r="E290" s="373" t="s">
        <v>276</v>
      </c>
      <c r="F290" s="370" t="s">
        <v>291</v>
      </c>
      <c r="G290" s="373" t="s">
        <v>295</v>
      </c>
      <c r="H290" s="373">
        <v>4</v>
      </c>
      <c r="I290" s="373" t="s">
        <v>552</v>
      </c>
      <c r="J290" s="373" t="s">
        <v>278</v>
      </c>
      <c r="K290" s="194" t="s">
        <v>696</v>
      </c>
      <c r="L290" s="364" t="s">
        <v>697</v>
      </c>
      <c r="M290" s="364" t="s">
        <v>324</v>
      </c>
      <c r="N290" s="364" t="s">
        <v>318</v>
      </c>
      <c r="O290" s="373" t="s">
        <v>315</v>
      </c>
      <c r="P290" s="364">
        <v>0</v>
      </c>
      <c r="Q290" s="364">
        <v>4</v>
      </c>
      <c r="R290" s="369">
        <v>4</v>
      </c>
      <c r="S290" s="364">
        <v>4</v>
      </c>
      <c r="T290" s="8"/>
      <c r="U290" s="374">
        <v>20</v>
      </c>
      <c r="V290" s="370">
        <v>43757708</v>
      </c>
      <c r="W290" s="373" t="s">
        <v>105</v>
      </c>
      <c r="X290" s="364" t="s">
        <v>315</v>
      </c>
      <c r="Y290" s="364"/>
      <c r="Z290" s="364"/>
      <c r="AA290" s="364"/>
      <c r="AB290" s="370"/>
      <c r="AC290" s="364"/>
      <c r="AD290" s="364" t="s">
        <v>637</v>
      </c>
      <c r="AE290" s="370"/>
      <c r="AF290" s="370"/>
      <c r="AG290" s="370" t="s">
        <v>301</v>
      </c>
      <c r="AH290" s="364">
        <v>5</v>
      </c>
      <c r="AI290" s="364">
        <v>7</v>
      </c>
      <c r="AJ290" s="364">
        <v>40</v>
      </c>
      <c r="AK290" s="364">
        <v>11</v>
      </c>
      <c r="AL290" s="364">
        <v>0</v>
      </c>
      <c r="AM290" s="22">
        <f t="shared" si="90"/>
        <v>4</v>
      </c>
      <c r="AN290" s="104">
        <f t="shared" si="92"/>
        <v>0.31944444444444448</v>
      </c>
      <c r="AO290" s="104">
        <f t="shared" si="93"/>
        <v>0.45833333333333331</v>
      </c>
      <c r="AP290" s="22" t="str" cm="1">
        <f t="array" ref="AP290">IF(W290="","",IF(SUMPRODUCT((W290=$W$7:$W$2042)*(AH290=$AH$7:$AH$2042)*(AN290=$AN$7:$AN$2042)*(AO290=$AO$7:$AO$2042)*(ROW($W$7:$W$2042)&lt;&gt;ROW(W290))*((R290=0)*($R$7:$R$2042&gt;0)+(R290&gt;0)*($R$7:$R$2042=0)))&gt;0,"SALONES UNIDOS",IF(SUMPRODUCT((W290=$W$7:$W$2042)*(AH290=$AH$7:$AH$2042)*((AN290&lt;$AO$7:$AO$2042)*(AO290&gt;$AN$7:$AN$2042))*(ROW($W$7:$W$2042)&lt;&gt;ROW(W290)))&gt;0,"Cruzado","Sin cruce")))</f>
        <v>Sin cruce</v>
      </c>
      <c r="AQ290" s="22"/>
      <c r="AR290" s="22"/>
      <c r="AS290" s="104">
        <f t="shared" si="99"/>
        <v>0.31944444444444448</v>
      </c>
      <c r="AT290" s="104">
        <f t="shared" si="100"/>
        <v>0.45833333333333331</v>
      </c>
      <c r="AU290" s="358" t="str" cm="1">
        <f t="array" ref="AU290">IF(AB290="","",IF(SUMPRODUCT((AB290=$AB$7:$AB$511)*(AH290=$AH$7:$AH$511)*(AQ290=$AQ$7:$AQ$511)*(AR290=$AR$7:$AR$511)*(ROW($AB$7:$AB$511)&lt;&gt;ROW(AB290))*((R290=0)*($R$7:$R$511&gt;0)+(R290&gt;0)*($R$7:$R$511=0)))&gt;0,"SALONES UNIDOS",IF(SUMPRODUCT((AB290=$AB$7:$AB$511)*(AH290=$AH$7:$AH$511)*((AQ290&lt;$AR$7:$AR$511)*(AR290&gt;$AQ$7:$AQ$511))*(ROW($AB$7:$AB$511)&lt;&gt;ROW(AB290)))&gt;0,"Cruzado","Sin cruce")))</f>
        <v/>
      </c>
      <c r="AV290" s="358" t="str" cm="1">
        <f t="array" ref="AV290">IF(AD290="","",IF(SUMPRODUCT((AD290=$AD$7:$AD$511)*(AH290=$AH$7:$AH$511)*(AS290=$AS$7:$AS$511)*(AT290=$AT$7:$AT$511)*(ROW($AD$7:$AD$511)&lt;&gt;ROW(AD290))*((R290=0)*($R$7:$R$511&gt;0)+(R290&gt;0)*($R$7:$R$511=0)))&gt;0,"SALONES UNIDOS",IF(SUMPRODUCT((AD290=$AD$7:$AD$511)*(AH290=$AH$7:$AH$511)*((AS290&lt;$AT$7:$AT$511)*(AT290&gt;$AS$7:$AS$511))*(ROW($AD$7:$AD$511)&lt;&gt;ROW(AD290)))&gt;0,"Cruzado","Sin cruce")))</f>
        <v>Sin cruce</v>
      </c>
      <c r="AW290" s="104" t="str">
        <f t="shared" si="91"/>
        <v>OB4FILIALA</v>
      </c>
      <c r="AX290" s="104" t="str" cm="1">
        <f t="array" ref="AX290">IF(AW290="","",IF(SUMPRODUCT((AW290=$AW$7:$AW$2042)*(AH290=$AH$7:$AH$2042)*(AN290=$AN$7:$AN$2042)*(AO290=$AO$7:$AO$2042)*(ROW($AW$7:$AW$2042)&lt;&gt;ROW(AW290))*((R290=0)*($R$7:$R$2042&gt;0)+(R290&gt;0)*($R$7:$R$2042=0)))&gt;0,"SALONES UNIDOS",IF(SUMPRODUCT((AW290=$AW$7:$AW$2042)*(AH290=$AH$7:$AH$2042)*((AN290&lt;$AO$7:$AO$2042)*(AO290&gt;$AN$7:$AN$2042))*(ROW($AW$7:$AW$2042)&lt;&gt;ROW(AW290)))&gt;0,"Cruzado","Sin cruce")))</f>
        <v>Sin cruce</v>
      </c>
    </row>
    <row r="291" spans="2:50" s="6" customFormat="1" ht="19.8" hidden="1" customHeight="1" x14ac:dyDescent="0.25">
      <c r="B291" s="494" t="s">
        <v>314</v>
      </c>
      <c r="C291" s="369" t="s">
        <v>970</v>
      </c>
      <c r="D291" s="369">
        <v>20261</v>
      </c>
      <c r="E291" s="373" t="s">
        <v>276</v>
      </c>
      <c r="F291" s="370" t="s">
        <v>291</v>
      </c>
      <c r="G291" s="373" t="s">
        <v>295</v>
      </c>
      <c r="H291" s="373">
        <v>4</v>
      </c>
      <c r="I291" s="373" t="s">
        <v>560</v>
      </c>
      <c r="J291" s="373" t="s">
        <v>278</v>
      </c>
      <c r="K291" s="194" t="s">
        <v>696</v>
      </c>
      <c r="L291" s="364" t="s">
        <v>697</v>
      </c>
      <c r="M291" s="364" t="s">
        <v>324</v>
      </c>
      <c r="N291" s="364" t="s">
        <v>318</v>
      </c>
      <c r="O291" s="373" t="s">
        <v>315</v>
      </c>
      <c r="P291" s="364">
        <v>0</v>
      </c>
      <c r="Q291" s="364">
        <v>4</v>
      </c>
      <c r="R291" s="369">
        <v>4</v>
      </c>
      <c r="S291" s="364">
        <v>4</v>
      </c>
      <c r="T291" s="8"/>
      <c r="U291" s="374">
        <v>20</v>
      </c>
      <c r="V291" s="370">
        <v>43757708</v>
      </c>
      <c r="W291" s="373" t="s">
        <v>105</v>
      </c>
      <c r="X291" s="364" t="s">
        <v>315</v>
      </c>
      <c r="Y291" s="364"/>
      <c r="Z291" s="364"/>
      <c r="AA291" s="364"/>
      <c r="AB291" s="370"/>
      <c r="AC291" s="364"/>
      <c r="AD291" s="364" t="s">
        <v>637</v>
      </c>
      <c r="AE291" s="370"/>
      <c r="AF291" s="370"/>
      <c r="AG291" s="370" t="s">
        <v>301</v>
      </c>
      <c r="AH291" s="364">
        <v>5</v>
      </c>
      <c r="AI291" s="364">
        <v>11</v>
      </c>
      <c r="AJ291" s="364">
        <v>0</v>
      </c>
      <c r="AK291" s="364">
        <v>14</v>
      </c>
      <c r="AL291" s="364">
        <v>20</v>
      </c>
      <c r="AM291" s="22">
        <f t="shared" si="90"/>
        <v>4</v>
      </c>
      <c r="AN291" s="104">
        <f t="shared" si="92"/>
        <v>0.45833333333333331</v>
      </c>
      <c r="AO291" s="104">
        <f t="shared" si="93"/>
        <v>0.59722222222222221</v>
      </c>
      <c r="AP291" s="22" t="str" cm="1">
        <f t="array" ref="AP291">IF(W291="","",IF(SUMPRODUCT((W291=$W$7:$W$2042)*(AH291=$AH$7:$AH$2042)*(AN291=$AN$7:$AN$2042)*(AO291=$AO$7:$AO$2042)*(ROW($W$7:$W$2042)&lt;&gt;ROW(W291))*((R291=0)*($R$7:$R$2042&gt;0)+(R291&gt;0)*($R$7:$R$2042=0)))&gt;0,"SALONES UNIDOS",IF(SUMPRODUCT((W291=$W$7:$W$2042)*(AH291=$AH$7:$AH$2042)*((AN291&lt;$AO$7:$AO$2042)*(AO291&gt;$AN$7:$AN$2042))*(ROW($W$7:$W$2042)&lt;&gt;ROW(W291)))&gt;0,"Cruzado","Sin cruce")))</f>
        <v>Sin cruce</v>
      </c>
      <c r="AQ291" s="22"/>
      <c r="AR291" s="22"/>
      <c r="AS291" s="104">
        <f t="shared" si="99"/>
        <v>0.45833333333333331</v>
      </c>
      <c r="AT291" s="104">
        <f t="shared" si="100"/>
        <v>0.59722222222222221</v>
      </c>
      <c r="AU291" s="358" t="str" cm="1">
        <f t="array" ref="AU291">IF(AB291="","",IF(SUMPRODUCT((AB291=$AB$7:$AB$511)*(AH291=$AH$7:$AH$511)*(AQ291=$AQ$7:$AQ$511)*(AR291=$AR$7:$AR$511)*(ROW($AB$7:$AB$511)&lt;&gt;ROW(AB291))*((R291=0)*($R$7:$R$511&gt;0)+(R291&gt;0)*($R$7:$R$511=0)))&gt;0,"SALONES UNIDOS",IF(SUMPRODUCT((AB291=$AB$7:$AB$511)*(AH291=$AH$7:$AH$511)*((AQ291&lt;$AR$7:$AR$511)*(AR291&gt;$AQ$7:$AQ$511))*(ROW($AB$7:$AB$511)&lt;&gt;ROW(AB291)))&gt;0,"Cruzado","Sin cruce")))</f>
        <v/>
      </c>
      <c r="AV291" s="358" t="str" cm="1">
        <f t="array" ref="AV291">IF(AD291="","",IF(SUMPRODUCT((AD291=$AD$7:$AD$511)*(AH291=$AH$7:$AH$511)*(AS291=$AS$7:$AS$511)*(AT291=$AT$7:$AT$511)*(ROW($AD$7:$AD$511)&lt;&gt;ROW(AD291))*((R291=0)*($R$7:$R$511&gt;0)+(R291&gt;0)*($R$7:$R$511=0)))&gt;0,"SALONES UNIDOS",IF(SUMPRODUCT((AD291=$AD$7:$AD$511)*(AH291=$AH$7:$AH$511)*((AS291&lt;$AT$7:$AT$511)*(AT291&gt;$AS$7:$AS$511))*(ROW($AD$7:$AD$511)&lt;&gt;ROW(AD291)))&gt;0,"Cruzado","Sin cruce")))</f>
        <v>Sin cruce</v>
      </c>
      <c r="AW291" s="104" t="str">
        <f t="shared" si="91"/>
        <v>OB4FILIALA</v>
      </c>
      <c r="AX291" s="104" t="str" cm="1">
        <f t="array" ref="AX291">IF(AW291="","",IF(SUMPRODUCT((AW291=$AW$7:$AW$2042)*(AH291=$AH$7:$AH$2042)*(AN291=$AN$7:$AN$2042)*(AO291=$AO$7:$AO$2042)*(ROW($AW$7:$AW$2042)&lt;&gt;ROW(AW291))*((R291=0)*($R$7:$R$2042&gt;0)+(R291&gt;0)*($R$7:$R$2042=0)))&gt;0,"SALONES UNIDOS",IF(SUMPRODUCT((AW291=$AW$7:$AW$2042)*(AH291=$AH$7:$AH$2042)*((AN291&lt;$AO$7:$AO$2042)*(AO291&gt;$AN$7:$AN$2042))*(ROW($AW$7:$AW$2042)&lt;&gt;ROW(AW291)))&gt;0,"Cruzado","Sin cruce")))</f>
        <v>Sin cruce</v>
      </c>
    </row>
    <row r="292" spans="2:50" s="6" customFormat="1" ht="19.8" hidden="1" customHeight="1" x14ac:dyDescent="0.25">
      <c r="B292" s="494" t="s">
        <v>314</v>
      </c>
      <c r="C292" s="369" t="s">
        <v>970</v>
      </c>
      <c r="D292" s="369">
        <v>20261</v>
      </c>
      <c r="E292" s="373" t="s">
        <v>276</v>
      </c>
      <c r="F292" s="370" t="s">
        <v>291</v>
      </c>
      <c r="G292" s="373" t="s">
        <v>295</v>
      </c>
      <c r="H292" s="373">
        <v>4</v>
      </c>
      <c r="I292" s="373" t="s">
        <v>278</v>
      </c>
      <c r="J292" s="373" t="s">
        <v>278</v>
      </c>
      <c r="K292" s="194" t="s">
        <v>696</v>
      </c>
      <c r="L292" s="364" t="s">
        <v>697</v>
      </c>
      <c r="M292" s="364" t="s">
        <v>324</v>
      </c>
      <c r="N292" s="364" t="s">
        <v>318</v>
      </c>
      <c r="O292" s="373" t="s">
        <v>315</v>
      </c>
      <c r="P292" s="364">
        <v>2</v>
      </c>
      <c r="Q292" s="364">
        <v>0</v>
      </c>
      <c r="R292" s="369">
        <v>2</v>
      </c>
      <c r="S292" s="364">
        <v>4</v>
      </c>
      <c r="T292" s="8"/>
      <c r="U292" s="374">
        <v>40</v>
      </c>
      <c r="V292" s="370">
        <v>43757708</v>
      </c>
      <c r="W292" s="373" t="s">
        <v>105</v>
      </c>
      <c r="X292" s="364" t="s">
        <v>315</v>
      </c>
      <c r="Y292" s="364"/>
      <c r="Z292" s="364"/>
      <c r="AA292" s="364"/>
      <c r="AB292" s="364" t="s">
        <v>690</v>
      </c>
      <c r="AC292" s="364"/>
      <c r="AD292" s="369"/>
      <c r="AE292" s="370"/>
      <c r="AF292" s="370"/>
      <c r="AG292" s="370" t="s">
        <v>559</v>
      </c>
      <c r="AH292" s="364">
        <v>5</v>
      </c>
      <c r="AI292" s="364">
        <v>15</v>
      </c>
      <c r="AJ292" s="364">
        <v>10</v>
      </c>
      <c r="AK292" s="364">
        <v>16</v>
      </c>
      <c r="AL292" s="364">
        <v>50</v>
      </c>
      <c r="AM292" s="22">
        <f t="shared" si="90"/>
        <v>2</v>
      </c>
      <c r="AN292" s="104">
        <f t="shared" si="92"/>
        <v>0.63194444444444442</v>
      </c>
      <c r="AO292" s="104">
        <f t="shared" si="93"/>
        <v>0.70138888888888884</v>
      </c>
      <c r="AP292" s="22" t="str" cm="1">
        <f t="array" ref="AP292">IF(W292="","",IF(SUMPRODUCT((W292=$W$7:$W$2042)*(AH292=$AH$7:$AH$2042)*(AN292=$AN$7:$AN$2042)*(AO292=$AO$7:$AO$2042)*(ROW($W$7:$W$2042)&lt;&gt;ROW(W292))*((R292=0)*($R$7:$R$2042&gt;0)+(R292&gt;0)*($R$7:$R$2042=0)))&gt;0,"SALONES UNIDOS",IF(SUMPRODUCT((W292=$W$7:$W$2042)*(AH292=$AH$7:$AH$2042)*((AN292&lt;$AO$7:$AO$2042)*(AO292&gt;$AN$7:$AN$2042))*(ROW($W$7:$W$2042)&lt;&gt;ROW(W292)))&gt;0,"Cruzado","Sin cruce")))</f>
        <v>Sin cruce</v>
      </c>
      <c r="AQ292" s="104">
        <f t="shared" ref="AQ292:AR295" si="101">AN292</f>
        <v>0.63194444444444442</v>
      </c>
      <c r="AR292" s="104">
        <f t="shared" si="101"/>
        <v>0.70138888888888884</v>
      </c>
      <c r="AS292" s="22"/>
      <c r="AT292" s="22"/>
      <c r="AU292" s="358" t="str" cm="1">
        <f t="array" ref="AU292">IF(AB292="","",IF(SUMPRODUCT((AB292=$AB$7:$AB$511)*(AH292=$AH$7:$AH$511)*(AQ292=$AQ$7:$AQ$511)*(AR292=$AR$7:$AR$511)*(ROW($AB$7:$AB$511)&lt;&gt;ROW(AB292))*((R292=0)*($R$7:$R$511&gt;0)+(R292&gt;0)*($R$7:$R$511=0)))&gt;0,"SALONES UNIDOS",IF(SUMPRODUCT((AB292=$AB$7:$AB$511)*(AH292=$AH$7:$AH$511)*((AQ292&lt;$AR$7:$AR$511)*(AR292&gt;$AQ$7:$AQ$511))*(ROW($AB$7:$AB$511)&lt;&gt;ROW(AB292)))&gt;0,"Cruzado","Sin cruce")))</f>
        <v>Sin cruce</v>
      </c>
      <c r="AV292" s="358" t="str" cm="1">
        <f t="array" ref="AV292">IF(AD292="","",IF(SUMPRODUCT((AD292=$AD$7:$AD$511)*(AH292=$AH$7:$AH$511)*(AS292=$AS$7:$AS$511)*(AT292=$AT$7:$AT$511)*(ROW($AD$7:$AD$511)&lt;&gt;ROW(AD292))*((R292=0)*($R$7:$R$511&gt;0)+(R292&gt;0)*($R$7:$R$511=0)))&gt;0,"SALONES UNIDOS",IF(SUMPRODUCT((AD292=$AD$7:$AD$511)*(AH292=$AH$7:$AH$511)*((AS292&lt;$AT$7:$AT$511)*(AT292&gt;$AS$7:$AS$511))*(ROW($AD$7:$AD$511)&lt;&gt;ROW(AD292)))&gt;0,"Cruzado","Sin cruce")))</f>
        <v/>
      </c>
      <c r="AW292" s="104" t="str">
        <f t="shared" si="91"/>
        <v>OB4FILIALA</v>
      </c>
      <c r="AX292" s="104" t="str" cm="1">
        <f t="array" ref="AX292">IF(AW292="","",IF(SUMPRODUCT((AW292=$AW$7:$AW$2042)*(AH292=$AH$7:$AH$2042)*(AN292=$AN$7:$AN$2042)*(AO292=$AO$7:$AO$2042)*(ROW($AW$7:$AW$2042)&lt;&gt;ROW(AW292))*((R292=0)*($R$7:$R$2042&gt;0)+(R292&gt;0)*($R$7:$R$2042=0)))&gt;0,"SALONES UNIDOS",IF(SUMPRODUCT((AW292=$AW$7:$AW$2042)*(AH292=$AH$7:$AH$2042)*((AN292&lt;$AO$7:$AO$2042)*(AO292&gt;$AN$7:$AN$2042))*(ROW($AW$7:$AW$2042)&lt;&gt;ROW(AW292)))&gt;0,"Cruzado","Sin cruce")))</f>
        <v>Sin cruce</v>
      </c>
    </row>
    <row r="293" spans="2:50" s="6" customFormat="1" ht="19.8" hidden="1" customHeight="1" x14ac:dyDescent="0.25">
      <c r="B293" s="494" t="s">
        <v>314</v>
      </c>
      <c r="C293" s="369" t="s">
        <v>970</v>
      </c>
      <c r="D293" s="369">
        <v>20261</v>
      </c>
      <c r="E293" s="373" t="s">
        <v>276</v>
      </c>
      <c r="F293" s="370" t="s">
        <v>291</v>
      </c>
      <c r="G293" s="373" t="s">
        <v>295</v>
      </c>
      <c r="H293" s="373">
        <v>5</v>
      </c>
      <c r="I293" s="373" t="s">
        <v>278</v>
      </c>
      <c r="J293" s="373" t="s">
        <v>278</v>
      </c>
      <c r="K293" s="194" t="s">
        <v>698</v>
      </c>
      <c r="L293" s="364" t="s">
        <v>699</v>
      </c>
      <c r="M293" s="364" t="s">
        <v>324</v>
      </c>
      <c r="N293" s="364" t="s">
        <v>318</v>
      </c>
      <c r="O293" s="373" t="s">
        <v>315</v>
      </c>
      <c r="P293" s="364">
        <v>2</v>
      </c>
      <c r="Q293" s="364">
        <v>4</v>
      </c>
      <c r="R293" s="369">
        <v>6</v>
      </c>
      <c r="S293" s="364">
        <v>4</v>
      </c>
      <c r="T293" s="8"/>
      <c r="U293" s="374">
        <v>40</v>
      </c>
      <c r="V293" s="370">
        <v>73213273</v>
      </c>
      <c r="W293" s="373" t="s">
        <v>189</v>
      </c>
      <c r="X293" s="364" t="s">
        <v>315</v>
      </c>
      <c r="Y293" s="364"/>
      <c r="Z293" s="364"/>
      <c r="AA293" s="364"/>
      <c r="AB293" s="364" t="s">
        <v>606</v>
      </c>
      <c r="AC293" s="364"/>
      <c r="AD293" s="369"/>
      <c r="AE293" s="370"/>
      <c r="AF293" s="370"/>
      <c r="AG293" s="370" t="s">
        <v>319</v>
      </c>
      <c r="AH293" s="364">
        <v>3</v>
      </c>
      <c r="AI293" s="364">
        <v>13</v>
      </c>
      <c r="AJ293" s="364">
        <v>30</v>
      </c>
      <c r="AK293" s="364">
        <v>18</v>
      </c>
      <c r="AL293" s="364">
        <v>30</v>
      </c>
      <c r="AM293" s="22">
        <f t="shared" si="90"/>
        <v>6</v>
      </c>
      <c r="AN293" s="104">
        <f t="shared" si="92"/>
        <v>0.5625</v>
      </c>
      <c r="AO293" s="104">
        <f t="shared" si="93"/>
        <v>0.77083333333333337</v>
      </c>
      <c r="AP293" s="22" t="str" cm="1">
        <f t="array" ref="AP293">IF(W293="","",IF(SUMPRODUCT((W293=$W$7:$W$2042)*(AH293=$AH$7:$AH$2042)*(AN293=$AN$7:$AN$2042)*(AO293=$AO$7:$AO$2042)*(ROW($W$7:$W$2042)&lt;&gt;ROW(W293))*((R293=0)*($R$7:$R$2042&gt;0)+(R293&gt;0)*($R$7:$R$2042=0)))&gt;0,"SALONES UNIDOS",IF(SUMPRODUCT((W293=$W$7:$W$2042)*(AH293=$AH$7:$AH$2042)*((AN293&lt;$AO$7:$AO$2042)*(AO293&gt;$AN$7:$AN$2042))*(ROW($W$7:$W$2042)&lt;&gt;ROW(W293)))&gt;0,"Cruzado","Sin cruce")))</f>
        <v>Sin cruce</v>
      </c>
      <c r="AQ293" s="104">
        <f t="shared" si="101"/>
        <v>0.5625</v>
      </c>
      <c r="AR293" s="104">
        <f t="shared" si="101"/>
        <v>0.77083333333333337</v>
      </c>
      <c r="AS293" s="22"/>
      <c r="AT293" s="22"/>
      <c r="AU293" s="358" t="str" cm="1">
        <f t="array" ref="AU293">IF(AB293="","",IF(SUMPRODUCT((AB293=$AB$7:$AB$511)*(AH293=$AH$7:$AH$511)*(AQ293=$AQ$7:$AQ$511)*(AR293=$AR$7:$AR$511)*(ROW($AB$7:$AB$511)&lt;&gt;ROW(AB293))*((R293=0)*($R$7:$R$511&gt;0)+(R293&gt;0)*($R$7:$R$511=0)))&gt;0,"SALONES UNIDOS",IF(SUMPRODUCT((AB293=$AB$7:$AB$511)*(AH293=$AH$7:$AH$511)*((AQ293&lt;$AR$7:$AR$511)*(AR293&gt;$AQ$7:$AQ$511))*(ROW($AB$7:$AB$511)&lt;&gt;ROW(AB293)))&gt;0,"Cruzado","Sin cruce")))</f>
        <v>Sin cruce</v>
      </c>
      <c r="AV293" s="358" t="str" cm="1">
        <f t="array" ref="AV293">IF(AD293="","",IF(SUMPRODUCT((AD293=$AD$7:$AD$511)*(AH293=$AH$7:$AH$511)*(AS293=$AS$7:$AS$511)*(AT293=$AT$7:$AT$511)*(ROW($AD$7:$AD$511)&lt;&gt;ROW(AD293))*((R293=0)*($R$7:$R$511&gt;0)+(R293&gt;0)*($R$7:$R$511=0)))&gt;0,"SALONES UNIDOS",IF(SUMPRODUCT((AD293=$AD$7:$AD$511)*(AH293=$AH$7:$AH$511)*((AS293&lt;$AT$7:$AT$511)*(AT293&gt;$AS$7:$AS$511))*(ROW($AD$7:$AD$511)&lt;&gt;ROW(AD293)))&gt;0,"Cruzado","Sin cruce")))</f>
        <v/>
      </c>
      <c r="AW293" s="104" t="str">
        <f t="shared" si="91"/>
        <v>OB5FILIALA</v>
      </c>
      <c r="AX293" s="104" t="str" cm="1">
        <f t="array" ref="AX293">IF(AW293="","",IF(SUMPRODUCT((AW293=$AW$7:$AW$2042)*(AH293=$AH$7:$AH$2042)*(AN293=$AN$7:$AN$2042)*(AO293=$AO$7:$AO$2042)*(ROW($AW$7:$AW$2042)&lt;&gt;ROW(AW293))*((R293=0)*($R$7:$R$2042&gt;0)+(R293&gt;0)*($R$7:$R$2042=0)))&gt;0,"SALONES UNIDOS",IF(SUMPRODUCT((AW293=$AW$7:$AW$2042)*(AH293=$AH$7:$AH$2042)*((AN293&lt;$AO$7:$AO$2042)*(AO293&gt;$AN$7:$AN$2042))*(ROW($AW$7:$AW$2042)&lt;&gt;ROW(AW293)))&gt;0,"Cruzado","Sin cruce")))</f>
        <v>Sin cruce</v>
      </c>
    </row>
    <row r="294" spans="2:50" s="6" customFormat="1" ht="19.8" hidden="1" customHeight="1" x14ac:dyDescent="0.25">
      <c r="B294" s="494" t="s">
        <v>314</v>
      </c>
      <c r="C294" s="369" t="s">
        <v>970</v>
      </c>
      <c r="D294" s="369">
        <v>20261</v>
      </c>
      <c r="E294" s="373" t="s">
        <v>276</v>
      </c>
      <c r="F294" s="370" t="s">
        <v>291</v>
      </c>
      <c r="G294" s="373" t="s">
        <v>295</v>
      </c>
      <c r="H294" s="373">
        <v>5</v>
      </c>
      <c r="I294" s="373" t="s">
        <v>278</v>
      </c>
      <c r="J294" s="373" t="s">
        <v>278</v>
      </c>
      <c r="K294" s="194" t="s">
        <v>700</v>
      </c>
      <c r="L294" s="364" t="s">
        <v>701</v>
      </c>
      <c r="M294" s="364" t="s">
        <v>349</v>
      </c>
      <c r="N294" s="364" t="s">
        <v>318</v>
      </c>
      <c r="O294" s="373" t="s">
        <v>321</v>
      </c>
      <c r="P294" s="364">
        <v>4</v>
      </c>
      <c r="Q294" s="364">
        <v>0</v>
      </c>
      <c r="R294" s="369">
        <v>4</v>
      </c>
      <c r="S294" s="364">
        <v>4</v>
      </c>
      <c r="T294" s="8"/>
      <c r="U294" s="374">
        <v>40</v>
      </c>
      <c r="V294" s="370">
        <v>70539299</v>
      </c>
      <c r="W294" s="373" t="s">
        <v>73</v>
      </c>
      <c r="X294" s="364" t="s">
        <v>315</v>
      </c>
      <c r="Y294" s="364"/>
      <c r="Z294" s="364"/>
      <c r="AA294" s="364"/>
      <c r="AB294" s="364" t="s">
        <v>606</v>
      </c>
      <c r="AC294" s="364"/>
      <c r="AD294" s="369"/>
      <c r="AE294" s="370"/>
      <c r="AF294" s="370"/>
      <c r="AG294" s="370" t="s">
        <v>559</v>
      </c>
      <c r="AH294" s="364">
        <v>1</v>
      </c>
      <c r="AI294" s="364">
        <v>16</v>
      </c>
      <c r="AJ294" s="364">
        <v>0</v>
      </c>
      <c r="AK294" s="364">
        <v>19</v>
      </c>
      <c r="AL294" s="364">
        <v>20</v>
      </c>
      <c r="AM294" s="22">
        <f t="shared" si="90"/>
        <v>4</v>
      </c>
      <c r="AN294" s="104">
        <f t="shared" si="92"/>
        <v>0.66666666666666663</v>
      </c>
      <c r="AO294" s="104">
        <f t="shared" si="93"/>
        <v>0.80555555555555547</v>
      </c>
      <c r="AP294" s="22" t="str" cm="1">
        <f t="array" ref="AP294">IF(W294="","",IF(SUMPRODUCT((W294=$W$7:$W$2042)*(AH294=$AH$7:$AH$2042)*(AN294=$AN$7:$AN$2042)*(AO294=$AO$7:$AO$2042)*(ROW($W$7:$W$2042)&lt;&gt;ROW(W294))*((R294=0)*($R$7:$R$2042&gt;0)+(R294&gt;0)*($R$7:$R$2042=0)))&gt;0,"SALONES UNIDOS",IF(SUMPRODUCT((W294=$W$7:$W$2042)*(AH294=$AH$7:$AH$2042)*((AN294&lt;$AO$7:$AO$2042)*(AO294&gt;$AN$7:$AN$2042))*(ROW($W$7:$W$2042)&lt;&gt;ROW(W294)))&gt;0,"Cruzado","Sin cruce")))</f>
        <v>Sin cruce</v>
      </c>
      <c r="AQ294" s="104">
        <f t="shared" si="101"/>
        <v>0.66666666666666663</v>
      </c>
      <c r="AR294" s="104">
        <f t="shared" si="101"/>
        <v>0.80555555555555547</v>
      </c>
      <c r="AS294" s="22"/>
      <c r="AT294" s="22"/>
      <c r="AU294" s="358" t="str" cm="1">
        <f t="array" ref="AU294">IF(AB294="","",IF(SUMPRODUCT((AB294=$AB$7:$AB$511)*(AH294=$AH$7:$AH$511)*(AQ294=$AQ$7:$AQ$511)*(AR294=$AR$7:$AR$511)*(ROW($AB$7:$AB$511)&lt;&gt;ROW(AB294))*((R294=0)*($R$7:$R$511&gt;0)+(R294&gt;0)*($R$7:$R$511=0)))&gt;0,"SALONES UNIDOS",IF(SUMPRODUCT((AB294=$AB$7:$AB$511)*(AH294=$AH$7:$AH$511)*((AQ294&lt;$AR$7:$AR$511)*(AR294&gt;$AQ$7:$AQ$511))*(ROW($AB$7:$AB$511)&lt;&gt;ROW(AB294)))&gt;0,"Cruzado","Sin cruce")))</f>
        <v>Sin cruce</v>
      </c>
      <c r="AV294" s="358" t="str" cm="1">
        <f t="array" ref="AV294">IF(AD294="","",IF(SUMPRODUCT((AD294=$AD$7:$AD$511)*(AH294=$AH$7:$AH$511)*(AS294=$AS$7:$AS$511)*(AT294=$AT$7:$AT$511)*(ROW($AD$7:$AD$511)&lt;&gt;ROW(AD294))*((R294=0)*($R$7:$R$511&gt;0)+(R294&gt;0)*($R$7:$R$511=0)))&gt;0,"SALONES UNIDOS",IF(SUMPRODUCT((AD294=$AD$7:$AD$511)*(AH294=$AH$7:$AH$511)*((AS294&lt;$AT$7:$AT$511)*(AT294&gt;$AS$7:$AS$511))*(ROW($AD$7:$AD$511)&lt;&gt;ROW(AD294)))&gt;0,"Cruzado","Sin cruce")))</f>
        <v/>
      </c>
      <c r="AW294" s="104" t="str">
        <f t="shared" si="91"/>
        <v>OB5FILIALA</v>
      </c>
      <c r="AX294" s="104" t="str" cm="1">
        <f t="array" ref="AX294">IF(AW294="","",IF(SUMPRODUCT((AW294=$AW$7:$AW$2042)*(AH294=$AH$7:$AH$2042)*(AN294=$AN$7:$AN$2042)*(AO294=$AO$7:$AO$2042)*(ROW($AW$7:$AW$2042)&lt;&gt;ROW(AW294))*((R294=0)*($R$7:$R$2042&gt;0)+(R294&gt;0)*($R$7:$R$2042=0)))&gt;0,"SALONES UNIDOS",IF(SUMPRODUCT((AW294=$AW$7:$AW$2042)*(AH294=$AH$7:$AH$2042)*((AN294&lt;$AO$7:$AO$2042)*(AO294&gt;$AN$7:$AN$2042))*(ROW($AW$7:$AW$2042)&lt;&gt;ROW(AW294)))&gt;0,"Cruzado","Sin cruce")))</f>
        <v>Sin cruce</v>
      </c>
    </row>
    <row r="295" spans="2:50" s="6" customFormat="1" ht="19.8" hidden="1" customHeight="1" x14ac:dyDescent="0.25">
      <c r="B295" s="494" t="s">
        <v>314</v>
      </c>
      <c r="C295" s="369" t="s">
        <v>970</v>
      </c>
      <c r="D295" s="369">
        <v>20261</v>
      </c>
      <c r="E295" s="373" t="s">
        <v>276</v>
      </c>
      <c r="F295" s="370" t="s">
        <v>291</v>
      </c>
      <c r="G295" s="373" t="s">
        <v>295</v>
      </c>
      <c r="H295" s="373">
        <v>5</v>
      </c>
      <c r="I295" s="373" t="s">
        <v>278</v>
      </c>
      <c r="J295" s="373" t="s">
        <v>278</v>
      </c>
      <c r="K295" s="194" t="s">
        <v>382</v>
      </c>
      <c r="L295" s="364" t="s">
        <v>383</v>
      </c>
      <c r="M295" s="364" t="s">
        <v>349</v>
      </c>
      <c r="N295" s="364" t="s">
        <v>318</v>
      </c>
      <c r="O295" s="373" t="s">
        <v>315</v>
      </c>
      <c r="P295" s="364">
        <v>2</v>
      </c>
      <c r="Q295" s="364">
        <v>2</v>
      </c>
      <c r="R295" s="369">
        <v>4</v>
      </c>
      <c r="S295" s="364">
        <v>3</v>
      </c>
      <c r="T295" s="8"/>
      <c r="U295" s="374">
        <v>40</v>
      </c>
      <c r="V295" s="370">
        <v>21567738</v>
      </c>
      <c r="W295" s="373" t="s">
        <v>41</v>
      </c>
      <c r="X295" s="364" t="s">
        <v>315</v>
      </c>
      <c r="Y295" s="364"/>
      <c r="Z295" s="364"/>
      <c r="AA295" s="364"/>
      <c r="AB295" s="364" t="s">
        <v>606</v>
      </c>
      <c r="AC295" s="364"/>
      <c r="AD295" s="369"/>
      <c r="AE295" s="370"/>
      <c r="AF295" s="370"/>
      <c r="AG295" s="370" t="s">
        <v>319</v>
      </c>
      <c r="AH295" s="364">
        <v>1</v>
      </c>
      <c r="AI295" s="364">
        <v>8</v>
      </c>
      <c r="AJ295" s="364">
        <v>30</v>
      </c>
      <c r="AK295" s="364">
        <v>11</v>
      </c>
      <c r="AL295" s="364">
        <v>50</v>
      </c>
      <c r="AM295" s="22">
        <f t="shared" si="90"/>
        <v>4</v>
      </c>
      <c r="AN295" s="104">
        <f t="shared" si="92"/>
        <v>0.35416666666666663</v>
      </c>
      <c r="AO295" s="104">
        <f t="shared" si="93"/>
        <v>0.49305555555555552</v>
      </c>
      <c r="AP295" s="22" t="str" cm="1">
        <f t="array" ref="AP295">IF(W295="","",IF(SUMPRODUCT((W295=$W$7:$W$2042)*(AH295=$AH$7:$AH$2042)*(AN295=$AN$7:$AN$2042)*(AO295=$AO$7:$AO$2042)*(ROW($W$7:$W$2042)&lt;&gt;ROW(W295))*((R295=0)*($R$7:$R$2042&gt;0)+(R295&gt;0)*($R$7:$R$2042=0)))&gt;0,"SALONES UNIDOS",IF(SUMPRODUCT((W295=$W$7:$W$2042)*(AH295=$AH$7:$AH$2042)*((AN295&lt;$AO$7:$AO$2042)*(AO295&gt;$AN$7:$AN$2042))*(ROW($W$7:$W$2042)&lt;&gt;ROW(W295)))&gt;0,"Cruzado","Sin cruce")))</f>
        <v>Sin cruce</v>
      </c>
      <c r="AQ295" s="104">
        <f t="shared" si="101"/>
        <v>0.35416666666666663</v>
      </c>
      <c r="AR295" s="104">
        <f t="shared" si="101"/>
        <v>0.49305555555555552</v>
      </c>
      <c r="AS295" s="22"/>
      <c r="AT295" s="22"/>
      <c r="AU295" s="358" t="str" cm="1">
        <f t="array" ref="AU295">IF(AB295="","",IF(SUMPRODUCT((AB295=$AB$7:$AB$511)*(AH295=$AH$7:$AH$511)*(AQ295=$AQ$7:$AQ$511)*(AR295=$AR$7:$AR$511)*(ROW($AB$7:$AB$511)&lt;&gt;ROW(AB295))*((R295=0)*($R$7:$R$511&gt;0)+(R295&gt;0)*($R$7:$R$511=0)))&gt;0,"SALONES UNIDOS",IF(SUMPRODUCT((AB295=$AB$7:$AB$511)*(AH295=$AH$7:$AH$511)*((AQ295&lt;$AR$7:$AR$511)*(AR295&gt;$AQ$7:$AQ$511))*(ROW($AB$7:$AB$511)&lt;&gt;ROW(AB295)))&gt;0,"Cruzado","Sin cruce")))</f>
        <v>Sin cruce</v>
      </c>
      <c r="AV295" s="358" t="str" cm="1">
        <f t="array" ref="AV295">IF(AD295="","",IF(SUMPRODUCT((AD295=$AD$7:$AD$511)*(AH295=$AH$7:$AH$511)*(AS295=$AS$7:$AS$511)*(AT295=$AT$7:$AT$511)*(ROW($AD$7:$AD$511)&lt;&gt;ROW(AD295))*((R295=0)*($R$7:$R$511&gt;0)+(R295&gt;0)*($R$7:$R$511=0)))&gt;0,"SALONES UNIDOS",IF(SUMPRODUCT((AD295=$AD$7:$AD$511)*(AH295=$AH$7:$AH$511)*((AS295&lt;$AT$7:$AT$511)*(AT295&gt;$AS$7:$AS$511))*(ROW($AD$7:$AD$511)&lt;&gt;ROW(AD295)))&gt;0,"Cruzado","Sin cruce")))</f>
        <v/>
      </c>
      <c r="AW295" s="104" t="str">
        <f t="shared" si="91"/>
        <v>OB5FILIALA</v>
      </c>
      <c r="AX295" s="104" t="str" cm="1">
        <f t="array" ref="AX295">IF(AW295="","",IF(SUMPRODUCT((AW295=$AW$7:$AW$2042)*(AH295=$AH$7:$AH$2042)*(AN295=$AN$7:$AN$2042)*(AO295=$AO$7:$AO$2042)*(ROW($AW$7:$AW$2042)&lt;&gt;ROW(AW295))*((R295=0)*($R$7:$R$2042&gt;0)+(R295&gt;0)*($R$7:$R$2042=0)))&gt;0,"SALONES UNIDOS",IF(SUMPRODUCT((AW295=$AW$7:$AW$2042)*(AH295=$AH$7:$AH$2042)*((AN295&lt;$AO$7:$AO$2042)*(AO295&gt;$AN$7:$AN$2042))*(ROW($AW$7:$AW$2042)&lt;&gt;ROW(AW295)))&gt;0,"Cruzado","Sin cruce")))</f>
        <v>Sin cruce</v>
      </c>
    </row>
    <row r="296" spans="2:50" s="6" customFormat="1" ht="19.8" hidden="1" customHeight="1" x14ac:dyDescent="0.25">
      <c r="B296" s="494" t="s">
        <v>314</v>
      </c>
      <c r="C296" s="369" t="s">
        <v>970</v>
      </c>
      <c r="D296" s="369">
        <v>20261</v>
      </c>
      <c r="E296" s="373" t="s">
        <v>276</v>
      </c>
      <c r="F296" s="370" t="s">
        <v>291</v>
      </c>
      <c r="G296" s="373" t="s">
        <v>295</v>
      </c>
      <c r="H296" s="373">
        <v>5</v>
      </c>
      <c r="I296" s="436" t="s">
        <v>552</v>
      </c>
      <c r="J296" s="373" t="s">
        <v>278</v>
      </c>
      <c r="K296" s="194" t="s">
        <v>386</v>
      </c>
      <c r="L296" s="364" t="s">
        <v>387</v>
      </c>
      <c r="M296" s="364" t="s">
        <v>349</v>
      </c>
      <c r="N296" s="364" t="s">
        <v>318</v>
      </c>
      <c r="O296" s="373" t="s">
        <v>315</v>
      </c>
      <c r="P296" s="437">
        <v>0</v>
      </c>
      <c r="Q296" s="437">
        <v>2</v>
      </c>
      <c r="R296" s="369">
        <v>2</v>
      </c>
      <c r="S296" s="364">
        <v>6</v>
      </c>
      <c r="T296" s="8"/>
      <c r="U296" s="438">
        <v>20</v>
      </c>
      <c r="V296" s="370">
        <v>22520828</v>
      </c>
      <c r="W296" s="373" t="s">
        <v>219</v>
      </c>
      <c r="X296" s="364" t="s">
        <v>315</v>
      </c>
      <c r="Y296" s="364"/>
      <c r="Z296" s="364"/>
      <c r="AA296" s="364"/>
      <c r="AB296" s="370"/>
      <c r="AC296" s="364"/>
      <c r="AD296" s="364" t="s">
        <v>637</v>
      </c>
      <c r="AE296" s="370"/>
      <c r="AF296" s="370"/>
      <c r="AG296" s="370" t="s">
        <v>301</v>
      </c>
      <c r="AH296" s="364">
        <v>3</v>
      </c>
      <c r="AI296" s="364">
        <v>7</v>
      </c>
      <c r="AJ296" s="364">
        <v>40</v>
      </c>
      <c r="AK296" s="364">
        <v>9</v>
      </c>
      <c r="AL296" s="364">
        <v>20</v>
      </c>
      <c r="AM296" s="22">
        <f t="shared" si="90"/>
        <v>2</v>
      </c>
      <c r="AN296" s="104">
        <f t="shared" si="92"/>
        <v>0.31944444444444448</v>
      </c>
      <c r="AO296" s="104">
        <f t="shared" si="93"/>
        <v>0.3888888888888889</v>
      </c>
      <c r="AP296" s="22" t="str" cm="1">
        <f t="array" ref="AP296">IF(W296="","",IF(SUMPRODUCT((W296=$W$7:$W$2042)*(AH296=$AH$7:$AH$2042)*(AN296=$AN$7:$AN$2042)*(AO296=$AO$7:$AO$2042)*(ROW($W$7:$W$2042)&lt;&gt;ROW(W296))*((R296=0)*($R$7:$R$2042&gt;0)+(R296&gt;0)*($R$7:$R$2042=0)))&gt;0,"SALONES UNIDOS",IF(SUMPRODUCT((W296=$W$7:$W$2042)*(AH296=$AH$7:$AH$2042)*((AN296&lt;$AO$7:$AO$2042)*(AO296&gt;$AN$7:$AN$2042))*(ROW($W$7:$W$2042)&lt;&gt;ROW(W296)))&gt;0,"Cruzado","Sin cruce")))</f>
        <v>Sin cruce</v>
      </c>
      <c r="AQ296" s="22"/>
      <c r="AR296" s="22"/>
      <c r="AS296" s="104">
        <f t="shared" ref="AS296:AS297" si="102">AN296</f>
        <v>0.31944444444444448</v>
      </c>
      <c r="AT296" s="104">
        <f t="shared" ref="AT296:AT297" si="103">AO296</f>
        <v>0.3888888888888889</v>
      </c>
      <c r="AU296" s="358" t="str" cm="1">
        <f t="array" ref="AU296">IF(AB296="","",IF(SUMPRODUCT((AB296=$AB$7:$AB$511)*(AH296=$AH$7:$AH$511)*(AQ296=$AQ$7:$AQ$511)*(AR296=$AR$7:$AR$511)*(ROW($AB$7:$AB$511)&lt;&gt;ROW(AB296))*((R296=0)*($R$7:$R$511&gt;0)+(R296&gt;0)*($R$7:$R$511=0)))&gt;0,"SALONES UNIDOS",IF(SUMPRODUCT((AB296=$AB$7:$AB$511)*(AH296=$AH$7:$AH$511)*((AQ296&lt;$AR$7:$AR$511)*(AR296&gt;$AQ$7:$AQ$511))*(ROW($AB$7:$AB$511)&lt;&gt;ROW(AB296)))&gt;0,"Cruzado","Sin cruce")))</f>
        <v/>
      </c>
      <c r="AV296" s="358" t="str" cm="1">
        <f t="array" ref="AV296">IF(AD296="","",IF(SUMPRODUCT((AD296=$AD$7:$AD$511)*(AH296=$AH$7:$AH$511)*(AS296=$AS$7:$AS$511)*(AT296=$AT$7:$AT$511)*(ROW($AD$7:$AD$511)&lt;&gt;ROW(AD296))*((R296=0)*($R$7:$R$511&gt;0)+(R296&gt;0)*($R$7:$R$511=0)))&gt;0,"SALONES UNIDOS",IF(SUMPRODUCT((AD296=$AD$7:$AD$511)*(AH296=$AH$7:$AH$511)*((AS296&lt;$AT$7:$AT$511)*(AT296&gt;$AS$7:$AS$511))*(ROW($AD$7:$AD$511)&lt;&gt;ROW(AD296)))&gt;0,"Cruzado","Sin cruce")))</f>
        <v>Sin cruce</v>
      </c>
      <c r="AW296" s="104" t="str">
        <f t="shared" si="91"/>
        <v>OB5FILIALA</v>
      </c>
      <c r="AX296" s="104" t="str" cm="1">
        <f t="array" ref="AX296">IF(AW296="","",IF(SUMPRODUCT((AW296=$AW$7:$AW$2042)*(AH296=$AH$7:$AH$2042)*(AN296=$AN$7:$AN$2042)*(AO296=$AO$7:$AO$2042)*(ROW($AW$7:$AW$2042)&lt;&gt;ROW(AW296))*((R296=0)*($R$7:$R$2042&gt;0)+(R296&gt;0)*($R$7:$R$2042=0)))&gt;0,"SALONES UNIDOS",IF(SUMPRODUCT((AW296=$AW$7:$AW$2042)*(AH296=$AH$7:$AH$2042)*((AN296&lt;$AO$7:$AO$2042)*(AO296&gt;$AN$7:$AN$2042))*(ROW($AW$7:$AW$2042)&lt;&gt;ROW(AW296)))&gt;0,"Cruzado","Sin cruce")))</f>
        <v>Sin cruce</v>
      </c>
    </row>
    <row r="297" spans="2:50" s="6" customFormat="1" ht="19.8" hidden="1" customHeight="1" x14ac:dyDescent="0.25">
      <c r="B297" s="494" t="s">
        <v>314</v>
      </c>
      <c r="C297" s="369" t="s">
        <v>970</v>
      </c>
      <c r="D297" s="369">
        <v>20261</v>
      </c>
      <c r="E297" s="373" t="s">
        <v>276</v>
      </c>
      <c r="F297" s="370" t="s">
        <v>291</v>
      </c>
      <c r="G297" s="373" t="s">
        <v>295</v>
      </c>
      <c r="H297" s="373">
        <v>5</v>
      </c>
      <c r="I297" s="436" t="s">
        <v>560</v>
      </c>
      <c r="J297" s="373" t="s">
        <v>278</v>
      </c>
      <c r="K297" s="194" t="s">
        <v>386</v>
      </c>
      <c r="L297" s="364" t="s">
        <v>387</v>
      </c>
      <c r="M297" s="364" t="s">
        <v>349</v>
      </c>
      <c r="N297" s="364" t="s">
        <v>318</v>
      </c>
      <c r="O297" s="373" t="s">
        <v>315</v>
      </c>
      <c r="P297" s="364">
        <v>0</v>
      </c>
      <c r="Q297" s="364">
        <v>2</v>
      </c>
      <c r="R297" s="369">
        <v>2</v>
      </c>
      <c r="S297" s="364">
        <v>6</v>
      </c>
      <c r="T297" s="8"/>
      <c r="U297" s="374">
        <v>20</v>
      </c>
      <c r="V297" s="370">
        <v>22520828</v>
      </c>
      <c r="W297" s="373" t="s">
        <v>219</v>
      </c>
      <c r="X297" s="364" t="s">
        <v>315</v>
      </c>
      <c r="Y297" s="364"/>
      <c r="Z297" s="364"/>
      <c r="AA297" s="364"/>
      <c r="AB297" s="370"/>
      <c r="AC297" s="364"/>
      <c r="AD297" s="364" t="s">
        <v>637</v>
      </c>
      <c r="AE297" s="370"/>
      <c r="AF297" s="370"/>
      <c r="AG297" s="370" t="s">
        <v>301</v>
      </c>
      <c r="AH297" s="364">
        <v>3</v>
      </c>
      <c r="AI297" s="364">
        <v>9</v>
      </c>
      <c r="AJ297" s="364">
        <v>20</v>
      </c>
      <c r="AK297" s="364">
        <v>11</v>
      </c>
      <c r="AL297" s="364">
        <v>0</v>
      </c>
      <c r="AM297" s="22">
        <f t="shared" si="90"/>
        <v>2</v>
      </c>
      <c r="AN297" s="104">
        <f t="shared" si="92"/>
        <v>0.3888888888888889</v>
      </c>
      <c r="AO297" s="104">
        <f t="shared" si="93"/>
        <v>0.45833333333333331</v>
      </c>
      <c r="AP297" s="22" t="str" cm="1">
        <f t="array" ref="AP297">IF(W297="","",IF(SUMPRODUCT((W297=$W$7:$W$2042)*(AH297=$AH$7:$AH$2042)*(AN297=$AN$7:$AN$2042)*(AO297=$AO$7:$AO$2042)*(ROW($W$7:$W$2042)&lt;&gt;ROW(W297))*((R297=0)*($R$7:$R$2042&gt;0)+(R297&gt;0)*($R$7:$R$2042=0)))&gt;0,"SALONES UNIDOS",IF(SUMPRODUCT((W297=$W$7:$W$2042)*(AH297=$AH$7:$AH$2042)*((AN297&lt;$AO$7:$AO$2042)*(AO297&gt;$AN$7:$AN$2042))*(ROW($W$7:$W$2042)&lt;&gt;ROW(W297)))&gt;0,"Cruzado","Sin cruce")))</f>
        <v>Sin cruce</v>
      </c>
      <c r="AQ297" s="22"/>
      <c r="AR297" s="22"/>
      <c r="AS297" s="104">
        <f t="shared" si="102"/>
        <v>0.3888888888888889</v>
      </c>
      <c r="AT297" s="104">
        <f t="shared" si="103"/>
        <v>0.45833333333333331</v>
      </c>
      <c r="AU297" s="358" t="str" cm="1">
        <f t="array" ref="AU297">IF(AB297="","",IF(SUMPRODUCT((AB297=$AB$7:$AB$511)*(AH297=$AH$7:$AH$511)*(AQ297=$AQ$7:$AQ$511)*(AR297=$AR$7:$AR$511)*(ROW($AB$7:$AB$511)&lt;&gt;ROW(AB297))*((R297=0)*($R$7:$R$511&gt;0)+(R297&gt;0)*($R$7:$R$511=0)))&gt;0,"SALONES UNIDOS",IF(SUMPRODUCT((AB297=$AB$7:$AB$511)*(AH297=$AH$7:$AH$511)*((AQ297&lt;$AR$7:$AR$511)*(AR297&gt;$AQ$7:$AQ$511))*(ROW($AB$7:$AB$511)&lt;&gt;ROW(AB297)))&gt;0,"Cruzado","Sin cruce")))</f>
        <v/>
      </c>
      <c r="AV297" s="358" t="str" cm="1">
        <f t="array" ref="AV297">IF(AD297="","",IF(SUMPRODUCT((AD297=$AD$7:$AD$511)*(AH297=$AH$7:$AH$511)*(AS297=$AS$7:$AS$511)*(AT297=$AT$7:$AT$511)*(ROW($AD$7:$AD$511)&lt;&gt;ROW(AD297))*((R297=0)*($R$7:$R$511&gt;0)+(R297&gt;0)*($R$7:$R$511=0)))&gt;0,"SALONES UNIDOS",IF(SUMPRODUCT((AD297=$AD$7:$AD$511)*(AH297=$AH$7:$AH$511)*((AS297&lt;$AT$7:$AT$511)*(AT297&gt;$AS$7:$AS$511))*(ROW($AD$7:$AD$511)&lt;&gt;ROW(AD297)))&gt;0,"Cruzado","Sin cruce")))</f>
        <v>Sin cruce</v>
      </c>
      <c r="AW297" s="104" t="str">
        <f t="shared" si="91"/>
        <v>OB5FILIALA</v>
      </c>
      <c r="AX297" s="104" t="str" cm="1">
        <f t="array" ref="AX297">IF(AW297="","",IF(SUMPRODUCT((AW297=$AW$7:$AW$2042)*(AH297=$AH$7:$AH$2042)*(AN297=$AN$7:$AN$2042)*(AO297=$AO$7:$AO$2042)*(ROW($AW$7:$AW$2042)&lt;&gt;ROW(AW297))*((R297=0)*($R$7:$R$2042&gt;0)+(R297&gt;0)*($R$7:$R$2042=0)))&gt;0,"SALONES UNIDOS",IF(SUMPRODUCT((AW297=$AW$7:$AW$2042)*(AH297=$AH$7:$AH$2042)*((AN297&lt;$AO$7:$AO$2042)*(AO297&gt;$AN$7:$AN$2042))*(ROW($AW$7:$AW$2042)&lt;&gt;ROW(AW297)))&gt;0,"Cruzado","Sin cruce")))</f>
        <v>Sin cruce</v>
      </c>
    </row>
    <row r="298" spans="2:50" s="6" customFormat="1" ht="19.8" hidden="1" customHeight="1" x14ac:dyDescent="0.25">
      <c r="B298" s="494" t="s">
        <v>314</v>
      </c>
      <c r="C298" s="369" t="s">
        <v>970</v>
      </c>
      <c r="D298" s="369">
        <v>20261</v>
      </c>
      <c r="E298" s="373" t="s">
        <v>276</v>
      </c>
      <c r="F298" s="370" t="s">
        <v>291</v>
      </c>
      <c r="G298" s="373" t="s">
        <v>295</v>
      </c>
      <c r="H298" s="373">
        <v>5</v>
      </c>
      <c r="I298" s="436" t="s">
        <v>278</v>
      </c>
      <c r="J298" s="373" t="s">
        <v>278</v>
      </c>
      <c r="K298" s="194" t="s">
        <v>386</v>
      </c>
      <c r="L298" s="364" t="s">
        <v>387</v>
      </c>
      <c r="M298" s="364" t="s">
        <v>349</v>
      </c>
      <c r="N298" s="364" t="s">
        <v>318</v>
      </c>
      <c r="O298" s="373" t="s">
        <v>315</v>
      </c>
      <c r="P298" s="437">
        <v>2</v>
      </c>
      <c r="Q298" s="437">
        <v>0</v>
      </c>
      <c r="R298" s="369">
        <v>2</v>
      </c>
      <c r="S298" s="364">
        <v>6</v>
      </c>
      <c r="T298" s="8"/>
      <c r="U298" s="438">
        <v>40</v>
      </c>
      <c r="V298" s="370">
        <v>22520828</v>
      </c>
      <c r="W298" s="373" t="s">
        <v>219</v>
      </c>
      <c r="X298" s="364" t="s">
        <v>315</v>
      </c>
      <c r="Y298" s="364"/>
      <c r="Z298" s="364"/>
      <c r="AA298" s="364"/>
      <c r="AB298" s="364" t="s">
        <v>606</v>
      </c>
      <c r="AC298" s="364"/>
      <c r="AD298" s="369"/>
      <c r="AE298" s="370"/>
      <c r="AF298" s="370"/>
      <c r="AG298" s="370" t="s">
        <v>559</v>
      </c>
      <c r="AH298" s="364">
        <v>3</v>
      </c>
      <c r="AI298" s="364">
        <v>11</v>
      </c>
      <c r="AJ298" s="364">
        <v>0</v>
      </c>
      <c r="AK298" s="364">
        <v>12</v>
      </c>
      <c r="AL298" s="364">
        <v>40</v>
      </c>
      <c r="AM298" s="22">
        <f t="shared" si="90"/>
        <v>2</v>
      </c>
      <c r="AN298" s="104">
        <f t="shared" si="92"/>
        <v>0.45833333333333331</v>
      </c>
      <c r="AO298" s="104">
        <f t="shared" si="93"/>
        <v>0.52777777777777779</v>
      </c>
      <c r="AP298" s="22" t="str" cm="1">
        <f t="array" ref="AP298">IF(W298="","",IF(SUMPRODUCT((W298=$W$7:$W$2042)*(AH298=$AH$7:$AH$2042)*(AN298=$AN$7:$AN$2042)*(AO298=$AO$7:$AO$2042)*(ROW($W$7:$W$2042)&lt;&gt;ROW(W298))*((R298=0)*($R$7:$R$2042&gt;0)+(R298&gt;0)*($R$7:$R$2042=0)))&gt;0,"SALONES UNIDOS",IF(SUMPRODUCT((W298=$W$7:$W$2042)*(AH298=$AH$7:$AH$2042)*((AN298&lt;$AO$7:$AO$2042)*(AO298&gt;$AN$7:$AN$2042))*(ROW($W$7:$W$2042)&lt;&gt;ROW(W298)))&gt;0,"Cruzado","Sin cruce")))</f>
        <v>Sin cruce</v>
      </c>
      <c r="AQ298" s="104">
        <f t="shared" ref="AQ298:AR300" si="104">AN298</f>
        <v>0.45833333333333331</v>
      </c>
      <c r="AR298" s="104">
        <f t="shared" si="104"/>
        <v>0.52777777777777779</v>
      </c>
      <c r="AS298" s="22"/>
      <c r="AT298" s="22"/>
      <c r="AU298" s="358" t="str" cm="1">
        <f t="array" ref="AU298">IF(AB298="","",IF(SUMPRODUCT((AB298=$AB$7:$AB$511)*(AH298=$AH$7:$AH$511)*(AQ298=$AQ$7:$AQ$511)*(AR298=$AR$7:$AR$511)*(ROW($AB$7:$AB$511)&lt;&gt;ROW(AB298))*((R298=0)*($R$7:$R$511&gt;0)+(R298&gt;0)*($R$7:$R$511=0)))&gt;0,"SALONES UNIDOS",IF(SUMPRODUCT((AB298=$AB$7:$AB$511)*(AH298=$AH$7:$AH$511)*((AQ298&lt;$AR$7:$AR$511)*(AR298&gt;$AQ$7:$AQ$511))*(ROW($AB$7:$AB$511)&lt;&gt;ROW(AB298)))&gt;0,"Cruzado","Sin cruce")))</f>
        <v>Sin cruce</v>
      </c>
      <c r="AV298" s="358" t="str" cm="1">
        <f t="array" ref="AV298">IF(AD298="","",IF(SUMPRODUCT((AD298=$AD$7:$AD$511)*(AH298=$AH$7:$AH$511)*(AS298=$AS$7:$AS$511)*(AT298=$AT$7:$AT$511)*(ROW($AD$7:$AD$511)&lt;&gt;ROW(AD298))*((R298=0)*($R$7:$R$511&gt;0)+(R298&gt;0)*($R$7:$R$511=0)))&gt;0,"SALONES UNIDOS",IF(SUMPRODUCT((AD298=$AD$7:$AD$511)*(AH298=$AH$7:$AH$511)*((AS298&lt;$AT$7:$AT$511)*(AT298&gt;$AS$7:$AS$511))*(ROW($AD$7:$AD$511)&lt;&gt;ROW(AD298)))&gt;0,"Cruzado","Sin cruce")))</f>
        <v/>
      </c>
      <c r="AW298" s="104" t="str">
        <f t="shared" si="91"/>
        <v>OB5FILIALA</v>
      </c>
      <c r="AX298" s="104" t="str" cm="1">
        <f t="array" ref="AX298">IF(AW298="","",IF(SUMPRODUCT((AW298=$AW$7:$AW$2042)*(AH298=$AH$7:$AH$2042)*(AN298=$AN$7:$AN$2042)*(AO298=$AO$7:$AO$2042)*(ROW($AW$7:$AW$2042)&lt;&gt;ROW(AW298))*((R298=0)*($R$7:$R$2042&gt;0)+(R298&gt;0)*($R$7:$R$2042=0)))&gt;0,"SALONES UNIDOS",IF(SUMPRODUCT((AW298=$AW$7:$AW$2042)*(AH298=$AH$7:$AH$2042)*((AN298&lt;$AO$7:$AO$2042)*(AO298&gt;$AN$7:$AN$2042))*(ROW($AW$7:$AW$2042)&lt;&gt;ROW(AW298)))&gt;0,"Cruzado","Sin cruce")))</f>
        <v>Sin cruce</v>
      </c>
    </row>
    <row r="299" spans="2:50" s="6" customFormat="1" ht="19.8" hidden="1" customHeight="1" x14ac:dyDescent="0.25">
      <c r="B299" s="494" t="s">
        <v>314</v>
      </c>
      <c r="C299" s="369" t="s">
        <v>970</v>
      </c>
      <c r="D299" s="369">
        <v>20261</v>
      </c>
      <c r="E299" s="373" t="s">
        <v>276</v>
      </c>
      <c r="F299" s="370" t="s">
        <v>291</v>
      </c>
      <c r="G299" s="373" t="s">
        <v>295</v>
      </c>
      <c r="H299" s="373">
        <v>5</v>
      </c>
      <c r="I299" s="373" t="s">
        <v>278</v>
      </c>
      <c r="J299" s="373" t="s">
        <v>278</v>
      </c>
      <c r="K299" s="194" t="s">
        <v>386</v>
      </c>
      <c r="L299" s="364" t="s">
        <v>387</v>
      </c>
      <c r="M299" s="364" t="s">
        <v>349</v>
      </c>
      <c r="N299" s="364" t="s">
        <v>318</v>
      </c>
      <c r="O299" s="373" t="s">
        <v>315</v>
      </c>
      <c r="P299" s="364">
        <v>0</v>
      </c>
      <c r="Q299" s="364">
        <v>6</v>
      </c>
      <c r="R299" s="369">
        <v>6</v>
      </c>
      <c r="S299" s="364">
        <v>6</v>
      </c>
      <c r="T299" s="8"/>
      <c r="U299" s="374">
        <v>40</v>
      </c>
      <c r="V299" s="370">
        <v>22520828</v>
      </c>
      <c r="W299" s="373" t="s">
        <v>219</v>
      </c>
      <c r="X299" s="364" t="s">
        <v>315</v>
      </c>
      <c r="Y299" s="364"/>
      <c r="Z299" s="364"/>
      <c r="AA299" s="364"/>
      <c r="AB299" s="364" t="s">
        <v>606</v>
      </c>
      <c r="AC299" s="364"/>
      <c r="AD299" s="369"/>
      <c r="AE299" s="370"/>
      <c r="AF299" s="370"/>
      <c r="AG299" s="370" t="s">
        <v>301</v>
      </c>
      <c r="AH299" s="364">
        <v>2</v>
      </c>
      <c r="AI299" s="364">
        <v>14</v>
      </c>
      <c r="AJ299" s="364">
        <v>20</v>
      </c>
      <c r="AK299" s="364">
        <v>19</v>
      </c>
      <c r="AL299" s="364">
        <v>20</v>
      </c>
      <c r="AM299" s="22">
        <f t="shared" si="90"/>
        <v>6</v>
      </c>
      <c r="AN299" s="104">
        <f t="shared" si="92"/>
        <v>0.59722222222222221</v>
      </c>
      <c r="AO299" s="104">
        <f t="shared" si="93"/>
        <v>0.80555555555555547</v>
      </c>
      <c r="AP299" s="22" t="str" cm="1">
        <f t="array" ref="AP299">IF(W299="","",IF(SUMPRODUCT((W299=$W$7:$W$2042)*(AH299=$AH$7:$AH$2042)*(AN299=$AN$7:$AN$2042)*(AO299=$AO$7:$AO$2042)*(ROW($W$7:$W$2042)&lt;&gt;ROW(W299))*((R299=0)*($R$7:$R$2042&gt;0)+(R299&gt;0)*($R$7:$R$2042=0)))&gt;0,"SALONES UNIDOS",IF(SUMPRODUCT((W299=$W$7:$W$2042)*(AH299=$AH$7:$AH$2042)*((AN299&lt;$AO$7:$AO$2042)*(AO299&gt;$AN$7:$AN$2042))*(ROW($W$7:$W$2042)&lt;&gt;ROW(W299)))&gt;0,"Cruzado","Sin cruce")))</f>
        <v>Sin cruce</v>
      </c>
      <c r="AQ299" s="104">
        <f t="shared" si="104"/>
        <v>0.59722222222222221</v>
      </c>
      <c r="AR299" s="104">
        <f t="shared" si="104"/>
        <v>0.80555555555555547</v>
      </c>
      <c r="AS299" s="22"/>
      <c r="AT299" s="22"/>
      <c r="AU299" s="358" t="str" cm="1">
        <f t="array" ref="AU299">IF(AB299="","",IF(SUMPRODUCT((AB299=$AB$7:$AB$511)*(AH299=$AH$7:$AH$511)*(AQ299=$AQ$7:$AQ$511)*(AR299=$AR$7:$AR$511)*(ROW($AB$7:$AB$511)&lt;&gt;ROW(AB299))*((R299=0)*($R$7:$R$511&gt;0)+(R299&gt;0)*($R$7:$R$511=0)))&gt;0,"SALONES UNIDOS",IF(SUMPRODUCT((AB299=$AB$7:$AB$511)*(AH299=$AH$7:$AH$511)*((AQ299&lt;$AR$7:$AR$511)*(AR299&gt;$AQ$7:$AQ$511))*(ROW($AB$7:$AB$511)&lt;&gt;ROW(AB299)))&gt;0,"Cruzado","Sin cruce")))</f>
        <v>Sin cruce</v>
      </c>
      <c r="AV299" s="358" t="str" cm="1">
        <f t="array" ref="AV299">IF(AD299="","",IF(SUMPRODUCT((AD299=$AD$7:$AD$511)*(AH299=$AH$7:$AH$511)*(AS299=$AS$7:$AS$511)*(AT299=$AT$7:$AT$511)*(ROW($AD$7:$AD$511)&lt;&gt;ROW(AD299))*((R299=0)*($R$7:$R$511&gt;0)+(R299&gt;0)*($R$7:$R$511=0)))&gt;0,"SALONES UNIDOS",IF(SUMPRODUCT((AD299=$AD$7:$AD$511)*(AH299=$AH$7:$AH$511)*((AS299&lt;$AT$7:$AT$511)*(AT299&gt;$AS$7:$AS$511))*(ROW($AD$7:$AD$511)&lt;&gt;ROW(AD299)))&gt;0,"Cruzado","Sin cruce")))</f>
        <v/>
      </c>
      <c r="AW299" s="104" t="str">
        <f t="shared" si="91"/>
        <v>OB5FILIALA</v>
      </c>
      <c r="AX299" s="104" t="str" cm="1">
        <f t="array" ref="AX299">IF(AW299="","",IF(SUMPRODUCT((AW299=$AW$7:$AW$2042)*(AH299=$AH$7:$AH$2042)*(AN299=$AN$7:$AN$2042)*(AO299=$AO$7:$AO$2042)*(ROW($AW$7:$AW$2042)&lt;&gt;ROW(AW299))*((R299=0)*($R$7:$R$2042&gt;0)+(R299&gt;0)*($R$7:$R$2042=0)))&gt;0,"SALONES UNIDOS",IF(SUMPRODUCT((AW299=$AW$7:$AW$2042)*(AH299=$AH$7:$AH$2042)*((AN299&lt;$AO$7:$AO$2042)*(AO299&gt;$AN$7:$AN$2042))*(ROW($AW$7:$AW$2042)&lt;&gt;ROW(AW299)))&gt;0,"Cruzado","Sin cruce")))</f>
        <v>Sin cruce</v>
      </c>
    </row>
    <row r="300" spans="2:50" s="6" customFormat="1" ht="19.8" hidden="1" customHeight="1" x14ac:dyDescent="0.25">
      <c r="B300" s="494" t="s">
        <v>314</v>
      </c>
      <c r="C300" s="369" t="s">
        <v>970</v>
      </c>
      <c r="D300" s="369">
        <v>20261</v>
      </c>
      <c r="E300" s="373" t="s">
        <v>276</v>
      </c>
      <c r="F300" s="370" t="s">
        <v>291</v>
      </c>
      <c r="G300" s="373" t="s">
        <v>295</v>
      </c>
      <c r="H300" s="373">
        <v>5</v>
      </c>
      <c r="I300" s="373" t="s">
        <v>278</v>
      </c>
      <c r="J300" s="373" t="s">
        <v>278</v>
      </c>
      <c r="K300" s="194" t="s">
        <v>384</v>
      </c>
      <c r="L300" s="364" t="s">
        <v>385</v>
      </c>
      <c r="M300" s="364" t="s">
        <v>349</v>
      </c>
      <c r="N300" s="364" t="s">
        <v>318</v>
      </c>
      <c r="O300" s="373" t="s">
        <v>315</v>
      </c>
      <c r="P300" s="364">
        <v>2</v>
      </c>
      <c r="Q300" s="364">
        <v>0</v>
      </c>
      <c r="R300" s="369">
        <v>2</v>
      </c>
      <c r="S300" s="364">
        <v>3</v>
      </c>
      <c r="T300" s="8"/>
      <c r="U300" s="374">
        <v>40</v>
      </c>
      <c r="V300" s="370">
        <v>7469293</v>
      </c>
      <c r="W300" s="373" t="s">
        <v>55</v>
      </c>
      <c r="X300" s="364" t="s">
        <v>315</v>
      </c>
      <c r="Y300" s="364"/>
      <c r="Z300" s="364"/>
      <c r="AA300" s="364"/>
      <c r="AB300" s="364" t="s">
        <v>606</v>
      </c>
      <c r="AC300" s="364"/>
      <c r="AD300" s="369"/>
      <c r="AE300" s="370"/>
      <c r="AF300" s="370"/>
      <c r="AG300" s="370" t="s">
        <v>559</v>
      </c>
      <c r="AH300" s="364">
        <v>4</v>
      </c>
      <c r="AI300" s="364">
        <v>16</v>
      </c>
      <c r="AJ300" s="364">
        <v>0</v>
      </c>
      <c r="AK300" s="364">
        <v>17</v>
      </c>
      <c r="AL300" s="364">
        <v>40</v>
      </c>
      <c r="AM300" s="22">
        <f t="shared" si="90"/>
        <v>2</v>
      </c>
      <c r="AN300" s="104">
        <f t="shared" si="92"/>
        <v>0.66666666666666663</v>
      </c>
      <c r="AO300" s="104">
        <f t="shared" si="93"/>
        <v>0.73611111111111116</v>
      </c>
      <c r="AP300" s="22" t="str" cm="1">
        <f t="array" ref="AP300">IF(W300="","",IF(SUMPRODUCT((W300=$W$7:$W$2042)*(AH300=$AH$7:$AH$2042)*(AN300=$AN$7:$AN$2042)*(AO300=$AO$7:$AO$2042)*(ROW($W$7:$W$2042)&lt;&gt;ROW(W300))*((R300=0)*($R$7:$R$2042&gt;0)+(R300&gt;0)*($R$7:$R$2042=0)))&gt;0,"SALONES UNIDOS",IF(SUMPRODUCT((W300=$W$7:$W$2042)*(AH300=$AH$7:$AH$2042)*((AN300&lt;$AO$7:$AO$2042)*(AO300&gt;$AN$7:$AN$2042))*(ROW($W$7:$W$2042)&lt;&gt;ROW(W300)))&gt;0,"Cruzado","Sin cruce")))</f>
        <v>Sin cruce</v>
      </c>
      <c r="AQ300" s="104">
        <f t="shared" si="104"/>
        <v>0.66666666666666663</v>
      </c>
      <c r="AR300" s="104">
        <f t="shared" si="104"/>
        <v>0.73611111111111116</v>
      </c>
      <c r="AS300" s="22"/>
      <c r="AT300" s="22"/>
      <c r="AU300" s="358" t="str" cm="1">
        <f t="array" ref="AU300">IF(AB300="","",IF(SUMPRODUCT((AB300=$AB$7:$AB$511)*(AH300=$AH$7:$AH$511)*(AQ300=$AQ$7:$AQ$511)*(AR300=$AR$7:$AR$511)*(ROW($AB$7:$AB$511)&lt;&gt;ROW(AB300))*((R300=0)*($R$7:$R$511&gt;0)+(R300&gt;0)*($R$7:$R$511=0)))&gt;0,"SALONES UNIDOS",IF(SUMPRODUCT((AB300=$AB$7:$AB$511)*(AH300=$AH$7:$AH$511)*((AQ300&lt;$AR$7:$AR$511)*(AR300&gt;$AQ$7:$AQ$511))*(ROW($AB$7:$AB$511)&lt;&gt;ROW(AB300)))&gt;0,"Cruzado","Sin cruce")))</f>
        <v>Sin cruce</v>
      </c>
      <c r="AV300" s="358" t="str" cm="1">
        <f t="array" ref="AV300">IF(AD300="","",IF(SUMPRODUCT((AD300=$AD$7:$AD$511)*(AH300=$AH$7:$AH$511)*(AS300=$AS$7:$AS$511)*(AT300=$AT$7:$AT$511)*(ROW($AD$7:$AD$511)&lt;&gt;ROW(AD300))*((R300=0)*($R$7:$R$511&gt;0)+(R300&gt;0)*($R$7:$R$511=0)))&gt;0,"SALONES UNIDOS",IF(SUMPRODUCT((AD300=$AD$7:$AD$511)*(AH300=$AH$7:$AH$511)*((AS300&lt;$AT$7:$AT$511)*(AT300&gt;$AS$7:$AS$511))*(ROW($AD$7:$AD$511)&lt;&gt;ROW(AD300)))&gt;0,"Cruzado","Sin cruce")))</f>
        <v/>
      </c>
      <c r="AW300" s="104" t="str">
        <f t="shared" si="91"/>
        <v>OB5FILIALA</v>
      </c>
      <c r="AX300" s="104" t="str" cm="1">
        <f t="array" ref="AX300">IF(AW300="","",IF(SUMPRODUCT((AW300=$AW$7:$AW$2042)*(AH300=$AH$7:$AH$2042)*(AN300=$AN$7:$AN$2042)*(AO300=$AO$7:$AO$2042)*(ROW($AW$7:$AW$2042)&lt;&gt;ROW(AW300))*((R300=0)*($R$7:$R$2042&gt;0)+(R300&gt;0)*($R$7:$R$2042=0)))&gt;0,"SALONES UNIDOS",IF(SUMPRODUCT((AW300=$AW$7:$AW$2042)*(AH300=$AH$7:$AH$2042)*((AN300&lt;$AO$7:$AO$2042)*(AO300&gt;$AN$7:$AN$2042))*(ROW($AW$7:$AW$2042)&lt;&gt;ROW(AW300)))&gt;0,"Cruzado","Sin cruce")))</f>
        <v>Sin cruce</v>
      </c>
    </row>
    <row r="301" spans="2:50" s="6" customFormat="1" ht="19.8" hidden="1" customHeight="1" x14ac:dyDescent="0.25">
      <c r="B301" s="494" t="s">
        <v>314</v>
      </c>
      <c r="C301" s="369" t="s">
        <v>970</v>
      </c>
      <c r="D301" s="369">
        <v>20261</v>
      </c>
      <c r="E301" s="373" t="s">
        <v>276</v>
      </c>
      <c r="F301" s="370" t="s">
        <v>291</v>
      </c>
      <c r="G301" s="373" t="s">
        <v>295</v>
      </c>
      <c r="H301" s="373">
        <v>5</v>
      </c>
      <c r="I301" s="373" t="s">
        <v>552</v>
      </c>
      <c r="J301" s="373" t="s">
        <v>278</v>
      </c>
      <c r="K301" s="194" t="s">
        <v>384</v>
      </c>
      <c r="L301" s="364" t="s">
        <v>385</v>
      </c>
      <c r="M301" s="364" t="s">
        <v>349</v>
      </c>
      <c r="N301" s="364" t="s">
        <v>318</v>
      </c>
      <c r="O301" s="373" t="s">
        <v>315</v>
      </c>
      <c r="P301" s="364">
        <v>0</v>
      </c>
      <c r="Q301" s="364">
        <v>2</v>
      </c>
      <c r="R301" s="369">
        <v>2</v>
      </c>
      <c r="S301" s="364">
        <v>3</v>
      </c>
      <c r="T301" s="8"/>
      <c r="U301" s="374">
        <v>20</v>
      </c>
      <c r="V301" s="370">
        <v>7469293</v>
      </c>
      <c r="W301" s="373" t="s">
        <v>55</v>
      </c>
      <c r="X301" s="364" t="s">
        <v>315</v>
      </c>
      <c r="Y301" s="364"/>
      <c r="Z301" s="364"/>
      <c r="AA301" s="364"/>
      <c r="AB301" s="370"/>
      <c r="AC301" s="364"/>
      <c r="AD301" s="364" t="s">
        <v>702</v>
      </c>
      <c r="AE301" s="370"/>
      <c r="AF301" s="370"/>
      <c r="AG301" s="370" t="s">
        <v>301</v>
      </c>
      <c r="AH301" s="364">
        <v>4</v>
      </c>
      <c r="AI301" s="364">
        <v>17</v>
      </c>
      <c r="AJ301" s="364">
        <v>40</v>
      </c>
      <c r="AK301" s="364">
        <v>19</v>
      </c>
      <c r="AL301" s="364">
        <v>20</v>
      </c>
      <c r="AM301" s="22">
        <f t="shared" si="90"/>
        <v>2</v>
      </c>
      <c r="AN301" s="104">
        <f t="shared" si="92"/>
        <v>0.73611111111111116</v>
      </c>
      <c r="AO301" s="104">
        <f t="shared" si="93"/>
        <v>0.80555555555555547</v>
      </c>
      <c r="AP301" s="22" t="str" cm="1">
        <f t="array" ref="AP301">IF(W301="","",IF(SUMPRODUCT((W301=$W$7:$W$2042)*(AH301=$AH$7:$AH$2042)*(AN301=$AN$7:$AN$2042)*(AO301=$AO$7:$AO$2042)*(ROW($W$7:$W$2042)&lt;&gt;ROW(W301))*((R301=0)*($R$7:$R$2042&gt;0)+(R301&gt;0)*($R$7:$R$2042=0)))&gt;0,"SALONES UNIDOS",IF(SUMPRODUCT((W301=$W$7:$W$2042)*(AH301=$AH$7:$AH$2042)*((AN301&lt;$AO$7:$AO$2042)*(AO301&gt;$AN$7:$AN$2042))*(ROW($W$7:$W$2042)&lt;&gt;ROW(W301)))&gt;0,"Cruzado","Sin cruce")))</f>
        <v>Sin cruce</v>
      </c>
      <c r="AQ301" s="22"/>
      <c r="AR301" s="22"/>
      <c r="AS301" s="104">
        <f t="shared" ref="AS301:AS302" si="105">AN301</f>
        <v>0.73611111111111116</v>
      </c>
      <c r="AT301" s="104">
        <f t="shared" ref="AT301:AT302" si="106">AO301</f>
        <v>0.80555555555555547</v>
      </c>
      <c r="AU301" s="358" t="str" cm="1">
        <f t="array" ref="AU301">IF(AB301="","",IF(SUMPRODUCT((AB301=$AB$7:$AB$511)*(AH301=$AH$7:$AH$511)*(AQ301=$AQ$7:$AQ$511)*(AR301=$AR$7:$AR$511)*(ROW($AB$7:$AB$511)&lt;&gt;ROW(AB301))*((R301=0)*($R$7:$R$511&gt;0)+(R301&gt;0)*($R$7:$R$511=0)))&gt;0,"SALONES UNIDOS",IF(SUMPRODUCT((AB301=$AB$7:$AB$511)*(AH301=$AH$7:$AH$511)*((AQ301&lt;$AR$7:$AR$511)*(AR301&gt;$AQ$7:$AQ$511))*(ROW($AB$7:$AB$511)&lt;&gt;ROW(AB301)))&gt;0,"Cruzado","Sin cruce")))</f>
        <v/>
      </c>
      <c r="AV301" s="358" t="str" cm="1">
        <f t="array" ref="AV301">IF(AD301="","",IF(SUMPRODUCT((AD301=$AD$7:$AD$511)*(AH301=$AH$7:$AH$511)*(AS301=$AS$7:$AS$511)*(AT301=$AT$7:$AT$511)*(ROW($AD$7:$AD$511)&lt;&gt;ROW(AD301))*((R301=0)*($R$7:$R$511&gt;0)+(R301&gt;0)*($R$7:$R$511=0)))&gt;0,"SALONES UNIDOS",IF(SUMPRODUCT((AD301=$AD$7:$AD$511)*(AH301=$AH$7:$AH$511)*((AS301&lt;$AT$7:$AT$511)*(AT301&gt;$AS$7:$AS$511))*(ROW($AD$7:$AD$511)&lt;&gt;ROW(AD301)))&gt;0,"Cruzado","Sin cruce")))</f>
        <v>Sin cruce</v>
      </c>
      <c r="AW301" s="104" t="str">
        <f t="shared" si="91"/>
        <v>OB5FILIALA</v>
      </c>
      <c r="AX301" s="104" t="str" cm="1">
        <f t="array" ref="AX301">IF(AW301="","",IF(SUMPRODUCT((AW301=$AW$7:$AW$2042)*(AH301=$AH$7:$AH$2042)*(AN301=$AN$7:$AN$2042)*(AO301=$AO$7:$AO$2042)*(ROW($AW$7:$AW$2042)&lt;&gt;ROW(AW301))*((R301=0)*($R$7:$R$2042&gt;0)+(R301&gt;0)*($R$7:$R$2042=0)))&gt;0,"SALONES UNIDOS",IF(SUMPRODUCT((AW301=$AW$7:$AW$2042)*(AH301=$AH$7:$AH$2042)*((AN301&lt;$AO$7:$AO$2042)*(AO301&gt;$AN$7:$AN$2042))*(ROW($AW$7:$AW$2042)&lt;&gt;ROW(AW301)))&gt;0,"Cruzado","Sin cruce")))</f>
        <v>Sin cruce</v>
      </c>
    </row>
    <row r="302" spans="2:50" s="6" customFormat="1" ht="19.8" hidden="1" customHeight="1" x14ac:dyDescent="0.25">
      <c r="B302" s="494" t="s">
        <v>314</v>
      </c>
      <c r="C302" s="369" t="s">
        <v>970</v>
      </c>
      <c r="D302" s="369">
        <v>20261</v>
      </c>
      <c r="E302" s="373" t="s">
        <v>276</v>
      </c>
      <c r="F302" s="370" t="s">
        <v>291</v>
      </c>
      <c r="G302" s="373" t="s">
        <v>295</v>
      </c>
      <c r="H302" s="373">
        <v>5</v>
      </c>
      <c r="I302" s="373" t="s">
        <v>560</v>
      </c>
      <c r="J302" s="373" t="s">
        <v>278</v>
      </c>
      <c r="K302" s="194" t="s">
        <v>384</v>
      </c>
      <c r="L302" s="364" t="s">
        <v>385</v>
      </c>
      <c r="M302" s="364" t="s">
        <v>349</v>
      </c>
      <c r="N302" s="364" t="s">
        <v>318</v>
      </c>
      <c r="O302" s="373" t="s">
        <v>315</v>
      </c>
      <c r="P302" s="364">
        <v>0</v>
      </c>
      <c r="Q302" s="364">
        <v>2</v>
      </c>
      <c r="R302" s="369">
        <v>2</v>
      </c>
      <c r="S302" s="364">
        <v>3</v>
      </c>
      <c r="T302" s="8"/>
      <c r="U302" s="374">
        <v>20</v>
      </c>
      <c r="V302" s="370">
        <v>7469293</v>
      </c>
      <c r="W302" s="373" t="s">
        <v>55</v>
      </c>
      <c r="X302" s="364" t="s">
        <v>315</v>
      </c>
      <c r="Y302" s="364"/>
      <c r="Z302" s="364"/>
      <c r="AA302" s="364"/>
      <c r="AB302" s="370"/>
      <c r="AC302" s="364"/>
      <c r="AD302" s="364" t="s">
        <v>702</v>
      </c>
      <c r="AE302" s="370"/>
      <c r="AF302" s="370"/>
      <c r="AG302" s="370" t="s">
        <v>301</v>
      </c>
      <c r="AH302" s="364">
        <v>4</v>
      </c>
      <c r="AI302" s="364">
        <v>19</v>
      </c>
      <c r="AJ302" s="364">
        <v>20</v>
      </c>
      <c r="AK302" s="364">
        <v>21</v>
      </c>
      <c r="AL302" s="364">
        <v>0</v>
      </c>
      <c r="AM302" s="22">
        <f t="shared" si="90"/>
        <v>2</v>
      </c>
      <c r="AN302" s="104">
        <f t="shared" si="92"/>
        <v>0.80555555555555547</v>
      </c>
      <c r="AO302" s="104">
        <f t="shared" si="93"/>
        <v>0.875</v>
      </c>
      <c r="AP302" s="22" t="str" cm="1">
        <f t="array" ref="AP302">IF(W302="","",IF(SUMPRODUCT((W302=$W$7:$W$2042)*(AH302=$AH$7:$AH$2042)*(AN302=$AN$7:$AN$2042)*(AO302=$AO$7:$AO$2042)*(ROW($W$7:$W$2042)&lt;&gt;ROW(W302))*((R302=0)*($R$7:$R$2042&gt;0)+(R302&gt;0)*($R$7:$R$2042=0)))&gt;0,"SALONES UNIDOS",IF(SUMPRODUCT((W302=$W$7:$W$2042)*(AH302=$AH$7:$AH$2042)*((AN302&lt;$AO$7:$AO$2042)*(AO302&gt;$AN$7:$AN$2042))*(ROW($W$7:$W$2042)&lt;&gt;ROW(W302)))&gt;0,"Cruzado","Sin cruce")))</f>
        <v>Sin cruce</v>
      </c>
      <c r="AQ302" s="22"/>
      <c r="AR302" s="22"/>
      <c r="AS302" s="104">
        <f t="shared" si="105"/>
        <v>0.80555555555555547</v>
      </c>
      <c r="AT302" s="104">
        <f t="shared" si="106"/>
        <v>0.875</v>
      </c>
      <c r="AU302" s="358" t="str" cm="1">
        <f t="array" ref="AU302">IF(AB302="","",IF(SUMPRODUCT((AB302=$AB$7:$AB$511)*(AH302=$AH$7:$AH$511)*(AQ302=$AQ$7:$AQ$511)*(AR302=$AR$7:$AR$511)*(ROW($AB$7:$AB$511)&lt;&gt;ROW(AB302))*((R302=0)*($R$7:$R$511&gt;0)+(R302&gt;0)*($R$7:$R$511=0)))&gt;0,"SALONES UNIDOS",IF(SUMPRODUCT((AB302=$AB$7:$AB$511)*(AH302=$AH$7:$AH$511)*((AQ302&lt;$AR$7:$AR$511)*(AR302&gt;$AQ$7:$AQ$511))*(ROW($AB$7:$AB$511)&lt;&gt;ROW(AB302)))&gt;0,"Cruzado","Sin cruce")))</f>
        <v/>
      </c>
      <c r="AV302" s="358" t="str" cm="1">
        <f t="array" ref="AV302">IF(AD302="","",IF(SUMPRODUCT((AD302=$AD$7:$AD$511)*(AH302=$AH$7:$AH$511)*(AS302=$AS$7:$AS$511)*(AT302=$AT$7:$AT$511)*(ROW($AD$7:$AD$511)&lt;&gt;ROW(AD302))*((R302=0)*($R$7:$R$511&gt;0)+(R302&gt;0)*($R$7:$R$511=0)))&gt;0,"SALONES UNIDOS",IF(SUMPRODUCT((AD302=$AD$7:$AD$511)*(AH302=$AH$7:$AH$511)*((AS302&lt;$AT$7:$AT$511)*(AT302&gt;$AS$7:$AS$511))*(ROW($AD$7:$AD$511)&lt;&gt;ROW(AD302)))&gt;0,"Cruzado","Sin cruce")))</f>
        <v>Sin cruce</v>
      </c>
      <c r="AW302" s="104" t="str">
        <f t="shared" si="91"/>
        <v>OB5FILIALA</v>
      </c>
      <c r="AX302" s="104" t="str" cm="1">
        <f t="array" ref="AX302">IF(AW302="","",IF(SUMPRODUCT((AW302=$AW$7:$AW$2042)*(AH302=$AH$7:$AH$2042)*(AN302=$AN$7:$AN$2042)*(AO302=$AO$7:$AO$2042)*(ROW($AW$7:$AW$2042)&lt;&gt;ROW(AW302))*((R302=0)*($R$7:$R$2042&gt;0)+(R302&gt;0)*($R$7:$R$2042=0)))&gt;0,"SALONES UNIDOS",IF(SUMPRODUCT((AW302=$AW$7:$AW$2042)*(AH302=$AH$7:$AH$2042)*((AN302&lt;$AO$7:$AO$2042)*(AO302&gt;$AN$7:$AN$2042))*(ROW($AW$7:$AW$2042)&lt;&gt;ROW(AW302)))&gt;0,"Cruzado","Sin cruce")))</f>
        <v>Sin cruce</v>
      </c>
    </row>
    <row r="303" spans="2:50" s="6" customFormat="1" ht="19.8" hidden="1" customHeight="1" x14ac:dyDescent="0.25">
      <c r="B303" s="494" t="s">
        <v>314</v>
      </c>
      <c r="C303" s="369" t="s">
        <v>970</v>
      </c>
      <c r="D303" s="369">
        <v>20261</v>
      </c>
      <c r="E303" s="373" t="s">
        <v>276</v>
      </c>
      <c r="F303" s="370" t="s">
        <v>291</v>
      </c>
      <c r="G303" s="373" t="s">
        <v>295</v>
      </c>
      <c r="H303" s="373">
        <v>5</v>
      </c>
      <c r="I303" s="373" t="s">
        <v>278</v>
      </c>
      <c r="J303" s="373" t="s">
        <v>278</v>
      </c>
      <c r="K303" s="194" t="s">
        <v>703</v>
      </c>
      <c r="L303" s="364" t="s">
        <v>617</v>
      </c>
      <c r="M303" s="364" t="s">
        <v>349</v>
      </c>
      <c r="N303" s="364" t="s">
        <v>318</v>
      </c>
      <c r="O303" s="373" t="s">
        <v>315</v>
      </c>
      <c r="P303" s="364">
        <v>3</v>
      </c>
      <c r="Q303" s="364">
        <v>0</v>
      </c>
      <c r="R303" s="369">
        <v>3</v>
      </c>
      <c r="S303" s="364">
        <v>4</v>
      </c>
      <c r="T303" s="8"/>
      <c r="U303" s="374">
        <v>40</v>
      </c>
      <c r="V303" s="370">
        <v>9100625</v>
      </c>
      <c r="W303" s="373" t="s">
        <v>35</v>
      </c>
      <c r="X303" s="364" t="s">
        <v>315</v>
      </c>
      <c r="Y303" s="364"/>
      <c r="Z303" s="364"/>
      <c r="AA303" s="364"/>
      <c r="AB303" s="364" t="s">
        <v>606</v>
      </c>
      <c r="AC303" s="364"/>
      <c r="AD303" s="369"/>
      <c r="AE303" s="370"/>
      <c r="AF303" s="370"/>
      <c r="AG303" s="370" t="s">
        <v>559</v>
      </c>
      <c r="AH303" s="364">
        <v>2</v>
      </c>
      <c r="AI303" s="364">
        <v>7</v>
      </c>
      <c r="AJ303" s="364">
        <v>40</v>
      </c>
      <c r="AK303" s="364">
        <v>10</v>
      </c>
      <c r="AL303" s="364">
        <v>10</v>
      </c>
      <c r="AM303" s="22">
        <f t="shared" si="90"/>
        <v>3</v>
      </c>
      <c r="AN303" s="104">
        <f t="shared" si="92"/>
        <v>0.31944444444444448</v>
      </c>
      <c r="AO303" s="104">
        <f t="shared" si="93"/>
        <v>0.4236111111111111</v>
      </c>
      <c r="AP303" s="22" t="str" cm="1">
        <f t="array" ref="AP303">IF(W303="","",IF(SUMPRODUCT((W303=$W$7:$W$2042)*(AH303=$AH$7:$AH$2042)*(AN303=$AN$7:$AN$2042)*(AO303=$AO$7:$AO$2042)*(ROW($W$7:$W$2042)&lt;&gt;ROW(W303))*((R303=0)*($R$7:$R$2042&gt;0)+(R303&gt;0)*($R$7:$R$2042=0)))&gt;0,"SALONES UNIDOS",IF(SUMPRODUCT((W303=$W$7:$W$2042)*(AH303=$AH$7:$AH$2042)*((AN303&lt;$AO$7:$AO$2042)*(AO303&gt;$AN$7:$AN$2042))*(ROW($W$7:$W$2042)&lt;&gt;ROW(W303)))&gt;0,"Cruzado","Sin cruce")))</f>
        <v>Sin cruce</v>
      </c>
      <c r="AQ303" s="104">
        <f>AN303</f>
        <v>0.31944444444444448</v>
      </c>
      <c r="AR303" s="104">
        <f>AO303</f>
        <v>0.4236111111111111</v>
      </c>
      <c r="AS303" s="22"/>
      <c r="AT303" s="22"/>
      <c r="AU303" s="358" t="str" cm="1">
        <f t="array" ref="AU303">IF(AB303="","",IF(SUMPRODUCT((AB303=$AB$7:$AB$511)*(AH303=$AH$7:$AH$511)*(AQ303=$AQ$7:$AQ$511)*(AR303=$AR$7:$AR$511)*(ROW($AB$7:$AB$511)&lt;&gt;ROW(AB303))*((R303=0)*($R$7:$R$511&gt;0)+(R303&gt;0)*($R$7:$R$511=0)))&gt;0,"SALONES UNIDOS",IF(SUMPRODUCT((AB303=$AB$7:$AB$511)*(AH303=$AH$7:$AH$511)*((AQ303&lt;$AR$7:$AR$511)*(AR303&gt;$AQ$7:$AQ$511))*(ROW($AB$7:$AB$511)&lt;&gt;ROW(AB303)))&gt;0,"Cruzado","Sin cruce")))</f>
        <v>Sin cruce</v>
      </c>
      <c r="AV303" s="358" t="str" cm="1">
        <f t="array" ref="AV303">IF(AD303="","",IF(SUMPRODUCT((AD303=$AD$7:$AD$511)*(AH303=$AH$7:$AH$511)*(AS303=$AS$7:$AS$511)*(AT303=$AT$7:$AT$511)*(ROW($AD$7:$AD$511)&lt;&gt;ROW(AD303))*((R303=0)*($R$7:$R$511&gt;0)+(R303&gt;0)*($R$7:$R$511=0)))&gt;0,"SALONES UNIDOS",IF(SUMPRODUCT((AD303=$AD$7:$AD$511)*(AH303=$AH$7:$AH$511)*((AS303&lt;$AT$7:$AT$511)*(AT303&gt;$AS$7:$AS$511))*(ROW($AD$7:$AD$511)&lt;&gt;ROW(AD303)))&gt;0,"Cruzado","Sin cruce")))</f>
        <v/>
      </c>
      <c r="AW303" s="104" t="str">
        <f t="shared" si="91"/>
        <v>OB5FILIALA</v>
      </c>
      <c r="AX303" s="104" t="str" cm="1">
        <f t="array" ref="AX303">IF(AW303="","",IF(SUMPRODUCT((AW303=$AW$7:$AW$2042)*(AH303=$AH$7:$AH$2042)*(AN303=$AN$7:$AN$2042)*(AO303=$AO$7:$AO$2042)*(ROW($AW$7:$AW$2042)&lt;&gt;ROW(AW303))*((R303=0)*($R$7:$R$2042&gt;0)+(R303&gt;0)*($R$7:$R$2042=0)))&gt;0,"SALONES UNIDOS",IF(SUMPRODUCT((AW303=$AW$7:$AW$2042)*(AH303=$AH$7:$AH$2042)*((AN303&lt;$AO$7:$AO$2042)*(AO303&gt;$AN$7:$AN$2042))*(ROW($AW$7:$AW$2042)&lt;&gt;ROW(AW303)))&gt;0,"Cruzado","Sin cruce")))</f>
        <v>Sin cruce</v>
      </c>
    </row>
    <row r="304" spans="2:50" s="6" customFormat="1" ht="19.8" hidden="1" customHeight="1" x14ac:dyDescent="0.25">
      <c r="B304" s="494" t="s">
        <v>314</v>
      </c>
      <c r="C304" s="369" t="s">
        <v>970</v>
      </c>
      <c r="D304" s="369">
        <v>20261</v>
      </c>
      <c r="E304" s="373" t="s">
        <v>276</v>
      </c>
      <c r="F304" s="370" t="s">
        <v>291</v>
      </c>
      <c r="G304" s="373" t="s">
        <v>295</v>
      </c>
      <c r="H304" s="373">
        <v>5</v>
      </c>
      <c r="I304" s="373" t="s">
        <v>552</v>
      </c>
      <c r="J304" s="373" t="s">
        <v>278</v>
      </c>
      <c r="K304" s="194" t="s">
        <v>703</v>
      </c>
      <c r="L304" s="364" t="s">
        <v>617</v>
      </c>
      <c r="M304" s="364" t="s">
        <v>349</v>
      </c>
      <c r="N304" s="364" t="s">
        <v>318</v>
      </c>
      <c r="O304" s="373" t="s">
        <v>315</v>
      </c>
      <c r="P304" s="364">
        <v>0</v>
      </c>
      <c r="Q304" s="364">
        <v>2</v>
      </c>
      <c r="R304" s="369">
        <v>2</v>
      </c>
      <c r="S304" s="364">
        <v>4</v>
      </c>
      <c r="T304" s="8"/>
      <c r="U304" s="374">
        <v>20</v>
      </c>
      <c r="V304" s="370">
        <v>9100625</v>
      </c>
      <c r="W304" s="373" t="s">
        <v>35</v>
      </c>
      <c r="X304" s="364" t="s">
        <v>315</v>
      </c>
      <c r="Y304" s="364"/>
      <c r="Z304" s="364"/>
      <c r="AA304" s="364"/>
      <c r="AB304" s="370"/>
      <c r="AC304" s="364"/>
      <c r="AD304" s="364" t="s">
        <v>595</v>
      </c>
      <c r="AE304" s="370"/>
      <c r="AF304" s="370"/>
      <c r="AG304" s="370" t="s">
        <v>301</v>
      </c>
      <c r="AH304" s="364">
        <v>2</v>
      </c>
      <c r="AI304" s="364">
        <v>10</v>
      </c>
      <c r="AJ304" s="364">
        <v>10</v>
      </c>
      <c r="AK304" s="364">
        <v>11</v>
      </c>
      <c r="AL304" s="364">
        <v>50</v>
      </c>
      <c r="AM304" s="22">
        <f t="shared" si="90"/>
        <v>2</v>
      </c>
      <c r="AN304" s="104">
        <f t="shared" si="92"/>
        <v>0.4236111111111111</v>
      </c>
      <c r="AO304" s="104">
        <f t="shared" si="93"/>
        <v>0.49305555555555552</v>
      </c>
      <c r="AP304" s="22" t="str" cm="1">
        <f t="array" ref="AP304">IF(W304="","",IF(SUMPRODUCT((W304=$W$7:$W$2042)*(AH304=$AH$7:$AH$2042)*(AN304=$AN$7:$AN$2042)*(AO304=$AO$7:$AO$2042)*(ROW($W$7:$W$2042)&lt;&gt;ROW(W304))*((R304=0)*($R$7:$R$2042&gt;0)+(R304&gt;0)*($R$7:$R$2042=0)))&gt;0,"SALONES UNIDOS",IF(SUMPRODUCT((W304=$W$7:$W$2042)*(AH304=$AH$7:$AH$2042)*((AN304&lt;$AO$7:$AO$2042)*(AO304&gt;$AN$7:$AN$2042))*(ROW($W$7:$W$2042)&lt;&gt;ROW(W304)))&gt;0,"Cruzado","Sin cruce")))</f>
        <v>Sin cruce</v>
      </c>
      <c r="AQ304" s="22"/>
      <c r="AR304" s="22"/>
      <c r="AS304" s="104">
        <f t="shared" ref="AS304:AS305" si="107">AN304</f>
        <v>0.4236111111111111</v>
      </c>
      <c r="AT304" s="104">
        <f t="shared" ref="AT304:AT305" si="108">AO304</f>
        <v>0.49305555555555552</v>
      </c>
      <c r="AU304" s="358" t="str" cm="1">
        <f t="array" ref="AU304">IF(AB304="","",IF(SUMPRODUCT((AB304=$AB$7:$AB$511)*(AH304=$AH$7:$AH$511)*(AQ304=$AQ$7:$AQ$511)*(AR304=$AR$7:$AR$511)*(ROW($AB$7:$AB$511)&lt;&gt;ROW(AB304))*((R304=0)*($R$7:$R$511&gt;0)+(R304&gt;0)*($R$7:$R$511=0)))&gt;0,"SALONES UNIDOS",IF(SUMPRODUCT((AB304=$AB$7:$AB$511)*(AH304=$AH$7:$AH$511)*((AQ304&lt;$AR$7:$AR$511)*(AR304&gt;$AQ$7:$AQ$511))*(ROW($AB$7:$AB$511)&lt;&gt;ROW(AB304)))&gt;0,"Cruzado","Sin cruce")))</f>
        <v/>
      </c>
      <c r="AV304" s="358" t="str" cm="1">
        <f t="array" ref="AV304">IF(AD304="","",IF(SUMPRODUCT((AD304=$AD$7:$AD$511)*(AH304=$AH$7:$AH$511)*(AS304=$AS$7:$AS$511)*(AT304=$AT$7:$AT$511)*(ROW($AD$7:$AD$511)&lt;&gt;ROW(AD304))*((R304=0)*($R$7:$R$511&gt;0)+(R304&gt;0)*($R$7:$R$511=0)))&gt;0,"SALONES UNIDOS",IF(SUMPRODUCT((AD304=$AD$7:$AD$511)*(AH304=$AH$7:$AH$511)*((AS304&lt;$AT$7:$AT$511)*(AT304&gt;$AS$7:$AS$511))*(ROW($AD$7:$AD$511)&lt;&gt;ROW(AD304)))&gt;0,"Cruzado","Sin cruce")))</f>
        <v>Sin cruce</v>
      </c>
      <c r="AW304" s="104" t="str">
        <f t="shared" si="91"/>
        <v>OB5FILIALA</v>
      </c>
      <c r="AX304" s="104" t="str" cm="1">
        <f t="array" ref="AX304">IF(AW304="","",IF(SUMPRODUCT((AW304=$AW$7:$AW$2042)*(AH304=$AH$7:$AH$2042)*(AN304=$AN$7:$AN$2042)*(AO304=$AO$7:$AO$2042)*(ROW($AW$7:$AW$2042)&lt;&gt;ROW(AW304))*((R304=0)*($R$7:$R$2042&gt;0)+(R304&gt;0)*($R$7:$R$2042=0)))&gt;0,"SALONES UNIDOS",IF(SUMPRODUCT((AW304=$AW$7:$AW$2042)*(AH304=$AH$7:$AH$2042)*((AN304&lt;$AO$7:$AO$2042)*(AO304&gt;$AN$7:$AN$2042))*(ROW($AW$7:$AW$2042)&lt;&gt;ROW(AW304)))&gt;0,"Cruzado","Sin cruce")))</f>
        <v>Sin cruce</v>
      </c>
    </row>
    <row r="305" spans="2:50" s="6" customFormat="1" ht="19.8" hidden="1" customHeight="1" x14ac:dyDescent="0.25">
      <c r="B305" s="494" t="s">
        <v>314</v>
      </c>
      <c r="C305" s="369" t="s">
        <v>970</v>
      </c>
      <c r="D305" s="369">
        <v>20261</v>
      </c>
      <c r="E305" s="373" t="s">
        <v>276</v>
      </c>
      <c r="F305" s="370" t="s">
        <v>291</v>
      </c>
      <c r="G305" s="373" t="s">
        <v>295</v>
      </c>
      <c r="H305" s="373">
        <v>5</v>
      </c>
      <c r="I305" s="373" t="s">
        <v>560</v>
      </c>
      <c r="J305" s="373" t="s">
        <v>278</v>
      </c>
      <c r="K305" s="194" t="s">
        <v>703</v>
      </c>
      <c r="L305" s="364" t="s">
        <v>617</v>
      </c>
      <c r="M305" s="364" t="s">
        <v>349</v>
      </c>
      <c r="N305" s="364" t="s">
        <v>318</v>
      </c>
      <c r="O305" s="373" t="s">
        <v>315</v>
      </c>
      <c r="P305" s="364">
        <v>0</v>
      </c>
      <c r="Q305" s="364">
        <v>2</v>
      </c>
      <c r="R305" s="369">
        <v>2</v>
      </c>
      <c r="S305" s="364">
        <v>4</v>
      </c>
      <c r="T305" s="8"/>
      <c r="U305" s="374">
        <v>20</v>
      </c>
      <c r="V305" s="370">
        <v>9100625</v>
      </c>
      <c r="W305" s="373" t="s">
        <v>35</v>
      </c>
      <c r="X305" s="364" t="s">
        <v>315</v>
      </c>
      <c r="Y305" s="364"/>
      <c r="Z305" s="364"/>
      <c r="AA305" s="364"/>
      <c r="AB305" s="370"/>
      <c r="AC305" s="364"/>
      <c r="AD305" s="364" t="s">
        <v>595</v>
      </c>
      <c r="AE305" s="370"/>
      <c r="AF305" s="370"/>
      <c r="AG305" s="370" t="s">
        <v>301</v>
      </c>
      <c r="AH305" s="364">
        <v>2</v>
      </c>
      <c r="AI305" s="364">
        <v>11</v>
      </c>
      <c r="AJ305" s="364">
        <v>50</v>
      </c>
      <c r="AK305" s="364">
        <v>13</v>
      </c>
      <c r="AL305" s="364">
        <v>30</v>
      </c>
      <c r="AM305" s="22">
        <f t="shared" si="90"/>
        <v>2</v>
      </c>
      <c r="AN305" s="104">
        <f t="shared" si="92"/>
        <v>0.49305555555555552</v>
      </c>
      <c r="AO305" s="104">
        <f t="shared" si="93"/>
        <v>0.5625</v>
      </c>
      <c r="AP305" s="22" t="str" cm="1">
        <f t="array" ref="AP305">IF(W305="","",IF(SUMPRODUCT((W305=$W$7:$W$2042)*(AH305=$AH$7:$AH$2042)*(AN305=$AN$7:$AN$2042)*(AO305=$AO$7:$AO$2042)*(ROW($W$7:$W$2042)&lt;&gt;ROW(W305))*((R305=0)*($R$7:$R$2042&gt;0)+(R305&gt;0)*($R$7:$R$2042=0)))&gt;0,"SALONES UNIDOS",IF(SUMPRODUCT((W305=$W$7:$W$2042)*(AH305=$AH$7:$AH$2042)*((AN305&lt;$AO$7:$AO$2042)*(AO305&gt;$AN$7:$AN$2042))*(ROW($W$7:$W$2042)&lt;&gt;ROW(W305)))&gt;0,"Cruzado","Sin cruce")))</f>
        <v>Sin cruce</v>
      </c>
      <c r="AQ305" s="22"/>
      <c r="AR305" s="22"/>
      <c r="AS305" s="104">
        <f t="shared" si="107"/>
        <v>0.49305555555555552</v>
      </c>
      <c r="AT305" s="104">
        <f t="shared" si="108"/>
        <v>0.5625</v>
      </c>
      <c r="AU305" s="358" t="str" cm="1">
        <f t="array" ref="AU305">IF(AB305="","",IF(SUMPRODUCT((AB305=$AB$7:$AB$511)*(AH305=$AH$7:$AH$511)*(AQ305=$AQ$7:$AQ$511)*(AR305=$AR$7:$AR$511)*(ROW($AB$7:$AB$511)&lt;&gt;ROW(AB305))*((R305=0)*($R$7:$R$511&gt;0)+(R305&gt;0)*($R$7:$R$511=0)))&gt;0,"SALONES UNIDOS",IF(SUMPRODUCT((AB305=$AB$7:$AB$511)*(AH305=$AH$7:$AH$511)*((AQ305&lt;$AR$7:$AR$511)*(AR305&gt;$AQ$7:$AQ$511))*(ROW($AB$7:$AB$511)&lt;&gt;ROW(AB305)))&gt;0,"Cruzado","Sin cruce")))</f>
        <v/>
      </c>
      <c r="AV305" s="358" t="str" cm="1">
        <f t="array" ref="AV305">IF(AD305="","",IF(SUMPRODUCT((AD305=$AD$7:$AD$511)*(AH305=$AH$7:$AH$511)*(AS305=$AS$7:$AS$511)*(AT305=$AT$7:$AT$511)*(ROW($AD$7:$AD$511)&lt;&gt;ROW(AD305))*((R305=0)*($R$7:$R$511&gt;0)+(R305&gt;0)*($R$7:$R$511=0)))&gt;0,"SALONES UNIDOS",IF(SUMPRODUCT((AD305=$AD$7:$AD$511)*(AH305=$AH$7:$AH$511)*((AS305&lt;$AT$7:$AT$511)*(AT305&gt;$AS$7:$AS$511))*(ROW($AD$7:$AD$511)&lt;&gt;ROW(AD305)))&gt;0,"Cruzado","Sin cruce")))</f>
        <v>Sin cruce</v>
      </c>
      <c r="AW305" s="104" t="str">
        <f t="shared" si="91"/>
        <v>OB5FILIALA</v>
      </c>
      <c r="AX305" s="104" t="str" cm="1">
        <f t="array" ref="AX305">IF(AW305="","",IF(SUMPRODUCT((AW305=$AW$7:$AW$2042)*(AH305=$AH$7:$AH$2042)*(AN305=$AN$7:$AN$2042)*(AO305=$AO$7:$AO$2042)*(ROW($AW$7:$AW$2042)&lt;&gt;ROW(AW305))*((R305=0)*($R$7:$R$2042&gt;0)+(R305&gt;0)*($R$7:$R$2042=0)))&gt;0,"SALONES UNIDOS",IF(SUMPRODUCT((AW305=$AW$7:$AW$2042)*(AH305=$AH$7:$AH$2042)*((AN305&lt;$AO$7:$AO$2042)*(AO305&gt;$AN$7:$AN$2042))*(ROW($AW$7:$AW$2042)&lt;&gt;ROW(AW305)))&gt;0,"Cruzado","Sin cruce")))</f>
        <v>Sin cruce</v>
      </c>
    </row>
    <row r="306" spans="2:50" s="132" customFormat="1" ht="19.8" hidden="1" customHeight="1" x14ac:dyDescent="0.25">
      <c r="B306" s="494" t="s">
        <v>314</v>
      </c>
      <c r="C306" s="369" t="s">
        <v>970</v>
      </c>
      <c r="D306" s="369">
        <v>20261</v>
      </c>
      <c r="E306" s="373" t="s">
        <v>276</v>
      </c>
      <c r="F306" s="370" t="s">
        <v>291</v>
      </c>
      <c r="G306" s="373" t="s">
        <v>295</v>
      </c>
      <c r="H306" s="373">
        <v>5</v>
      </c>
      <c r="I306" s="373" t="s">
        <v>281</v>
      </c>
      <c r="J306" s="373" t="s">
        <v>281</v>
      </c>
      <c r="K306" s="194" t="s">
        <v>698</v>
      </c>
      <c r="L306" s="364" t="s">
        <v>699</v>
      </c>
      <c r="M306" s="364" t="s">
        <v>324</v>
      </c>
      <c r="N306" s="364" t="s">
        <v>318</v>
      </c>
      <c r="O306" s="373" t="s">
        <v>315</v>
      </c>
      <c r="P306" s="364">
        <v>2</v>
      </c>
      <c r="Q306" s="364">
        <v>4</v>
      </c>
      <c r="R306" s="369">
        <v>6</v>
      </c>
      <c r="S306" s="364">
        <v>4</v>
      </c>
      <c r="T306" s="8"/>
      <c r="U306" s="374">
        <v>40</v>
      </c>
      <c r="V306" s="370">
        <v>73213273</v>
      </c>
      <c r="W306" s="373" t="s">
        <v>189</v>
      </c>
      <c r="X306" s="364" t="s">
        <v>315</v>
      </c>
      <c r="Y306" s="364"/>
      <c r="Z306" s="364"/>
      <c r="AA306" s="364"/>
      <c r="AB306" s="364" t="s">
        <v>704</v>
      </c>
      <c r="AC306" s="364"/>
      <c r="AD306" s="369"/>
      <c r="AE306" s="370"/>
      <c r="AF306" s="370"/>
      <c r="AG306" s="370" t="s">
        <v>319</v>
      </c>
      <c r="AH306" s="364">
        <v>4</v>
      </c>
      <c r="AI306" s="364">
        <v>13</v>
      </c>
      <c r="AJ306" s="364">
        <v>30</v>
      </c>
      <c r="AK306" s="364">
        <v>18</v>
      </c>
      <c r="AL306" s="364">
        <v>30</v>
      </c>
      <c r="AM306" s="22">
        <f t="shared" si="90"/>
        <v>6</v>
      </c>
      <c r="AN306" s="104">
        <f t="shared" si="92"/>
        <v>0.5625</v>
      </c>
      <c r="AO306" s="104">
        <f t="shared" si="93"/>
        <v>0.77083333333333337</v>
      </c>
      <c r="AP306" s="22" t="str" cm="1">
        <f t="array" ref="AP306">IF(W306="","",IF(SUMPRODUCT((W306=$W$7:$W$2042)*(AH306=$AH$7:$AH$2042)*(AN306=$AN$7:$AN$2042)*(AO306=$AO$7:$AO$2042)*(ROW($W$7:$W$2042)&lt;&gt;ROW(W306))*((R306=0)*($R$7:$R$2042&gt;0)+(R306&gt;0)*($R$7:$R$2042=0)))&gt;0,"SALONES UNIDOS",IF(SUMPRODUCT((W306=$W$7:$W$2042)*(AH306=$AH$7:$AH$2042)*((AN306&lt;$AO$7:$AO$2042)*(AO306&gt;$AN$7:$AN$2042))*(ROW($W$7:$W$2042)&lt;&gt;ROW(W306)))&gt;0,"Cruzado","Sin cruce")))</f>
        <v>Sin cruce</v>
      </c>
      <c r="AQ306" s="104">
        <f t="shared" ref="AQ306:AR309" si="109">AN306</f>
        <v>0.5625</v>
      </c>
      <c r="AR306" s="104">
        <f t="shared" si="109"/>
        <v>0.77083333333333337</v>
      </c>
      <c r="AS306" s="22"/>
      <c r="AT306" s="22"/>
      <c r="AU306" s="358" t="str" cm="1">
        <f t="array" ref="AU306">IF(AB306="","",IF(SUMPRODUCT((AB306=$AB$7:$AB$511)*(AH306=$AH$7:$AH$511)*(AQ306=$AQ$7:$AQ$511)*(AR306=$AR$7:$AR$511)*(ROW($AB$7:$AB$511)&lt;&gt;ROW(AB306))*((R306=0)*($R$7:$R$511&gt;0)+(R306&gt;0)*($R$7:$R$511=0)))&gt;0,"SALONES UNIDOS",IF(SUMPRODUCT((AB306=$AB$7:$AB$511)*(AH306=$AH$7:$AH$511)*((AQ306&lt;$AR$7:$AR$511)*(AR306&gt;$AQ$7:$AQ$511))*(ROW($AB$7:$AB$511)&lt;&gt;ROW(AB306)))&gt;0,"Cruzado","Sin cruce")))</f>
        <v>Sin cruce</v>
      </c>
      <c r="AV306" s="358" t="str" cm="1">
        <f t="array" ref="AV306">IF(AD306="","",IF(SUMPRODUCT((AD306=$AD$7:$AD$511)*(AH306=$AH$7:$AH$511)*(AS306=$AS$7:$AS$511)*(AT306=$AT$7:$AT$511)*(ROW($AD$7:$AD$511)&lt;&gt;ROW(AD306))*((R306=0)*($R$7:$R$511&gt;0)+(R306&gt;0)*($R$7:$R$511=0)))&gt;0,"SALONES UNIDOS",IF(SUMPRODUCT((AD306=$AD$7:$AD$511)*(AH306=$AH$7:$AH$511)*((AS306&lt;$AT$7:$AT$511)*(AT306&gt;$AS$7:$AS$511))*(ROW($AD$7:$AD$511)&lt;&gt;ROW(AD306)))&gt;0,"Cruzado","Sin cruce")))</f>
        <v/>
      </c>
      <c r="AW306" s="104" t="str">
        <f t="shared" si="91"/>
        <v>OB5FILIALB</v>
      </c>
      <c r="AX306" s="104" t="str" cm="1">
        <f t="array" ref="AX306">IF(AW306="","",IF(SUMPRODUCT((AW306=$AW$7:$AW$2042)*(AH306=$AH$7:$AH$2042)*(AN306=$AN$7:$AN$2042)*(AO306=$AO$7:$AO$2042)*(ROW($AW$7:$AW$2042)&lt;&gt;ROW(AW306))*((R306=0)*($R$7:$R$2042&gt;0)+(R306&gt;0)*($R$7:$R$2042=0)))&gt;0,"SALONES UNIDOS",IF(SUMPRODUCT((AW306=$AW$7:$AW$2042)*(AH306=$AH$7:$AH$2042)*((AN306&lt;$AO$7:$AO$2042)*(AO306&gt;$AN$7:$AN$2042))*(ROW($AW$7:$AW$2042)&lt;&gt;ROW(AW306)))&gt;0,"Cruzado","Sin cruce")))</f>
        <v>Sin cruce</v>
      </c>
    </row>
    <row r="307" spans="2:50" s="132" customFormat="1" ht="19.8" hidden="1" customHeight="1" x14ac:dyDescent="0.25">
      <c r="B307" s="494" t="s">
        <v>314</v>
      </c>
      <c r="C307" s="369" t="s">
        <v>970</v>
      </c>
      <c r="D307" s="369">
        <v>20261</v>
      </c>
      <c r="E307" s="373" t="s">
        <v>276</v>
      </c>
      <c r="F307" s="370" t="s">
        <v>291</v>
      </c>
      <c r="G307" s="373" t="s">
        <v>295</v>
      </c>
      <c r="H307" s="373">
        <v>5</v>
      </c>
      <c r="I307" s="373" t="s">
        <v>281</v>
      </c>
      <c r="J307" s="373" t="s">
        <v>281</v>
      </c>
      <c r="K307" s="194" t="s">
        <v>700</v>
      </c>
      <c r="L307" s="364" t="s">
        <v>701</v>
      </c>
      <c r="M307" s="364" t="s">
        <v>349</v>
      </c>
      <c r="N307" s="364" t="s">
        <v>318</v>
      </c>
      <c r="O307" s="373" t="s">
        <v>321</v>
      </c>
      <c r="P307" s="364">
        <v>4</v>
      </c>
      <c r="Q307" s="364">
        <v>0</v>
      </c>
      <c r="R307" s="369">
        <v>4</v>
      </c>
      <c r="S307" s="364">
        <v>4</v>
      </c>
      <c r="T307" s="8"/>
      <c r="U307" s="374">
        <v>40</v>
      </c>
      <c r="V307" s="370">
        <v>45944273</v>
      </c>
      <c r="W307" s="373" t="s">
        <v>198</v>
      </c>
      <c r="X307" s="364" t="s">
        <v>315</v>
      </c>
      <c r="Y307" s="364"/>
      <c r="Z307" s="364"/>
      <c r="AA307" s="364"/>
      <c r="AB307" s="364" t="s">
        <v>704</v>
      </c>
      <c r="AC307" s="364"/>
      <c r="AD307" s="369"/>
      <c r="AE307" s="370"/>
      <c r="AF307" s="370"/>
      <c r="AG307" s="370" t="s">
        <v>559</v>
      </c>
      <c r="AH307" s="364">
        <v>3</v>
      </c>
      <c r="AI307" s="364">
        <v>8</v>
      </c>
      <c r="AJ307" s="364">
        <v>30</v>
      </c>
      <c r="AK307" s="364">
        <v>11</v>
      </c>
      <c r="AL307" s="364">
        <v>50</v>
      </c>
      <c r="AM307" s="22">
        <f t="shared" si="90"/>
        <v>4</v>
      </c>
      <c r="AN307" s="104">
        <f t="shared" si="92"/>
        <v>0.35416666666666663</v>
      </c>
      <c r="AO307" s="104">
        <f t="shared" si="93"/>
        <v>0.49305555555555552</v>
      </c>
      <c r="AP307" s="22" t="str" cm="1">
        <f t="array" ref="AP307">IF(W307="","",IF(SUMPRODUCT((W307=$W$7:$W$2042)*(AH307=$AH$7:$AH$2042)*(AN307=$AN$7:$AN$2042)*(AO307=$AO$7:$AO$2042)*(ROW($W$7:$W$2042)&lt;&gt;ROW(W307))*((R307=0)*($R$7:$R$2042&gt;0)+(R307&gt;0)*($R$7:$R$2042=0)))&gt;0,"SALONES UNIDOS",IF(SUMPRODUCT((W307=$W$7:$W$2042)*(AH307=$AH$7:$AH$2042)*((AN307&lt;$AO$7:$AO$2042)*(AO307&gt;$AN$7:$AN$2042))*(ROW($W$7:$W$2042)&lt;&gt;ROW(W307)))&gt;0,"Cruzado","Sin cruce")))</f>
        <v>Sin cruce</v>
      </c>
      <c r="AQ307" s="104">
        <f t="shared" si="109"/>
        <v>0.35416666666666663</v>
      </c>
      <c r="AR307" s="104">
        <f t="shared" si="109"/>
        <v>0.49305555555555552</v>
      </c>
      <c r="AS307" s="22"/>
      <c r="AT307" s="22"/>
      <c r="AU307" s="358" t="str" cm="1">
        <f t="array" ref="AU307">IF(AB307="","",IF(SUMPRODUCT((AB307=$AB$7:$AB$511)*(AH307=$AH$7:$AH$511)*(AQ307=$AQ$7:$AQ$511)*(AR307=$AR$7:$AR$511)*(ROW($AB$7:$AB$511)&lt;&gt;ROW(AB307))*((R307=0)*($R$7:$R$511&gt;0)+(R307&gt;0)*($R$7:$R$511=0)))&gt;0,"SALONES UNIDOS",IF(SUMPRODUCT((AB307=$AB$7:$AB$511)*(AH307=$AH$7:$AH$511)*((AQ307&lt;$AR$7:$AR$511)*(AR307&gt;$AQ$7:$AQ$511))*(ROW($AB$7:$AB$511)&lt;&gt;ROW(AB307)))&gt;0,"Cruzado","Sin cruce")))</f>
        <v>Sin cruce</v>
      </c>
      <c r="AV307" s="358" t="str" cm="1">
        <f t="array" ref="AV307">IF(AD307="","",IF(SUMPRODUCT((AD307=$AD$7:$AD$511)*(AH307=$AH$7:$AH$511)*(AS307=$AS$7:$AS$511)*(AT307=$AT$7:$AT$511)*(ROW($AD$7:$AD$511)&lt;&gt;ROW(AD307))*((R307=0)*($R$7:$R$511&gt;0)+(R307&gt;0)*($R$7:$R$511=0)))&gt;0,"SALONES UNIDOS",IF(SUMPRODUCT((AD307=$AD$7:$AD$511)*(AH307=$AH$7:$AH$511)*((AS307&lt;$AT$7:$AT$511)*(AT307&gt;$AS$7:$AS$511))*(ROW($AD$7:$AD$511)&lt;&gt;ROW(AD307)))&gt;0,"Cruzado","Sin cruce")))</f>
        <v/>
      </c>
      <c r="AW307" s="104" t="str">
        <f t="shared" si="91"/>
        <v>OB5FILIALB</v>
      </c>
      <c r="AX307" s="104" t="str" cm="1">
        <f t="array" ref="AX307">IF(AW307="","",IF(SUMPRODUCT((AW307=$AW$7:$AW$2042)*(AH307=$AH$7:$AH$2042)*(AN307=$AN$7:$AN$2042)*(AO307=$AO$7:$AO$2042)*(ROW($AW$7:$AW$2042)&lt;&gt;ROW(AW307))*((R307=0)*($R$7:$R$2042&gt;0)+(R307&gt;0)*($R$7:$R$2042=0)))&gt;0,"SALONES UNIDOS",IF(SUMPRODUCT((AW307=$AW$7:$AW$2042)*(AH307=$AH$7:$AH$2042)*((AN307&lt;$AO$7:$AO$2042)*(AO307&gt;$AN$7:$AN$2042))*(ROW($AW$7:$AW$2042)&lt;&gt;ROW(AW307)))&gt;0,"Cruzado","Sin cruce")))</f>
        <v>Sin cruce</v>
      </c>
    </row>
    <row r="308" spans="2:50" s="6" customFormat="1" ht="19.8" hidden="1" customHeight="1" x14ac:dyDescent="0.25">
      <c r="B308" s="494" t="s">
        <v>314</v>
      </c>
      <c r="C308" s="369" t="s">
        <v>970</v>
      </c>
      <c r="D308" s="369">
        <v>20261</v>
      </c>
      <c r="E308" s="373" t="s">
        <v>276</v>
      </c>
      <c r="F308" s="370" t="s">
        <v>291</v>
      </c>
      <c r="G308" s="373" t="s">
        <v>295</v>
      </c>
      <c r="H308" s="373">
        <v>5</v>
      </c>
      <c r="I308" s="373" t="s">
        <v>281</v>
      </c>
      <c r="J308" s="373" t="s">
        <v>281</v>
      </c>
      <c r="K308" s="194" t="s">
        <v>382</v>
      </c>
      <c r="L308" s="364" t="s">
        <v>383</v>
      </c>
      <c r="M308" s="364" t="s">
        <v>349</v>
      </c>
      <c r="N308" s="364" t="s">
        <v>318</v>
      </c>
      <c r="O308" s="373" t="s">
        <v>315</v>
      </c>
      <c r="P308" s="364">
        <v>2</v>
      </c>
      <c r="Q308" s="364">
        <v>2</v>
      </c>
      <c r="R308" s="369">
        <v>4</v>
      </c>
      <c r="S308" s="364">
        <v>3</v>
      </c>
      <c r="T308" s="8"/>
      <c r="U308" s="374">
        <v>40</v>
      </c>
      <c r="V308" s="370">
        <v>21567738</v>
      </c>
      <c r="W308" s="373" t="s">
        <v>41</v>
      </c>
      <c r="X308" s="364" t="s">
        <v>315</v>
      </c>
      <c r="Y308" s="364"/>
      <c r="Z308" s="364"/>
      <c r="AA308" s="364"/>
      <c r="AB308" s="364" t="s">
        <v>704</v>
      </c>
      <c r="AC308" s="364"/>
      <c r="AD308" s="369"/>
      <c r="AE308" s="370"/>
      <c r="AF308" s="370"/>
      <c r="AG308" s="370" t="s">
        <v>319</v>
      </c>
      <c r="AH308" s="364">
        <v>5</v>
      </c>
      <c r="AI308" s="364">
        <v>14</v>
      </c>
      <c r="AJ308" s="364">
        <v>20</v>
      </c>
      <c r="AK308" s="364">
        <v>17</v>
      </c>
      <c r="AL308" s="364">
        <v>40</v>
      </c>
      <c r="AM308" s="22">
        <f t="shared" si="90"/>
        <v>4</v>
      </c>
      <c r="AN308" s="104">
        <f t="shared" si="92"/>
        <v>0.59722222222222221</v>
      </c>
      <c r="AO308" s="104">
        <f t="shared" si="93"/>
        <v>0.73611111111111116</v>
      </c>
      <c r="AP308" s="22" t="str" cm="1">
        <f t="array" ref="AP308">IF(W308="","",IF(SUMPRODUCT((W308=$W$7:$W$2042)*(AH308=$AH$7:$AH$2042)*(AN308=$AN$7:$AN$2042)*(AO308=$AO$7:$AO$2042)*(ROW($W$7:$W$2042)&lt;&gt;ROW(W308))*((R308=0)*($R$7:$R$2042&gt;0)+(R308&gt;0)*($R$7:$R$2042=0)))&gt;0,"SALONES UNIDOS",IF(SUMPRODUCT((W308=$W$7:$W$2042)*(AH308=$AH$7:$AH$2042)*((AN308&lt;$AO$7:$AO$2042)*(AO308&gt;$AN$7:$AN$2042))*(ROW($W$7:$W$2042)&lt;&gt;ROW(W308)))&gt;0,"Cruzado","Sin cruce")))</f>
        <v>Sin cruce</v>
      </c>
      <c r="AQ308" s="104">
        <f t="shared" si="109"/>
        <v>0.59722222222222221</v>
      </c>
      <c r="AR308" s="104">
        <f t="shared" si="109"/>
        <v>0.73611111111111116</v>
      </c>
      <c r="AS308" s="22"/>
      <c r="AT308" s="22"/>
      <c r="AU308" s="358" t="str" cm="1">
        <f t="array" ref="AU308">IF(AB308="","",IF(SUMPRODUCT((AB308=$AB$7:$AB$511)*(AH308=$AH$7:$AH$511)*(AQ308=$AQ$7:$AQ$511)*(AR308=$AR$7:$AR$511)*(ROW($AB$7:$AB$511)&lt;&gt;ROW(AB308))*((R308=0)*($R$7:$R$511&gt;0)+(R308&gt;0)*($R$7:$R$511=0)))&gt;0,"SALONES UNIDOS",IF(SUMPRODUCT((AB308=$AB$7:$AB$511)*(AH308=$AH$7:$AH$511)*((AQ308&lt;$AR$7:$AR$511)*(AR308&gt;$AQ$7:$AQ$511))*(ROW($AB$7:$AB$511)&lt;&gt;ROW(AB308)))&gt;0,"Cruzado","Sin cruce")))</f>
        <v>Sin cruce</v>
      </c>
      <c r="AV308" s="358" t="str" cm="1">
        <f t="array" ref="AV308">IF(AD308="","",IF(SUMPRODUCT((AD308=$AD$7:$AD$511)*(AH308=$AH$7:$AH$511)*(AS308=$AS$7:$AS$511)*(AT308=$AT$7:$AT$511)*(ROW($AD$7:$AD$511)&lt;&gt;ROW(AD308))*((R308=0)*($R$7:$R$511&gt;0)+(R308&gt;0)*($R$7:$R$511=0)))&gt;0,"SALONES UNIDOS",IF(SUMPRODUCT((AD308=$AD$7:$AD$511)*(AH308=$AH$7:$AH$511)*((AS308&lt;$AT$7:$AT$511)*(AT308&gt;$AS$7:$AS$511))*(ROW($AD$7:$AD$511)&lt;&gt;ROW(AD308)))&gt;0,"Cruzado","Sin cruce")))</f>
        <v/>
      </c>
      <c r="AW308" s="104" t="str">
        <f t="shared" si="91"/>
        <v>OB5FILIALB</v>
      </c>
      <c r="AX308" s="104" t="str" cm="1">
        <f t="array" ref="AX308">IF(AW308="","",IF(SUMPRODUCT((AW308=$AW$7:$AW$2042)*(AH308=$AH$7:$AH$2042)*(AN308=$AN$7:$AN$2042)*(AO308=$AO$7:$AO$2042)*(ROW($AW$7:$AW$2042)&lt;&gt;ROW(AW308))*((R308=0)*($R$7:$R$2042&gt;0)+(R308&gt;0)*($R$7:$R$2042=0)))&gt;0,"SALONES UNIDOS",IF(SUMPRODUCT((AW308=$AW$7:$AW$2042)*(AH308=$AH$7:$AH$2042)*((AN308&lt;$AO$7:$AO$2042)*(AO308&gt;$AN$7:$AN$2042))*(ROW($AW$7:$AW$2042)&lt;&gt;ROW(AW308)))&gt;0,"Cruzado","Sin cruce")))</f>
        <v>Sin cruce</v>
      </c>
    </row>
    <row r="309" spans="2:50" s="6" customFormat="1" ht="19.8" hidden="1" customHeight="1" x14ac:dyDescent="0.25">
      <c r="B309" s="494" t="s">
        <v>314</v>
      </c>
      <c r="C309" s="369" t="s">
        <v>970</v>
      </c>
      <c r="D309" s="369">
        <v>20261</v>
      </c>
      <c r="E309" s="373" t="s">
        <v>276</v>
      </c>
      <c r="F309" s="370" t="s">
        <v>291</v>
      </c>
      <c r="G309" s="373" t="s">
        <v>295</v>
      </c>
      <c r="H309" s="373">
        <v>5</v>
      </c>
      <c r="I309" s="373" t="s">
        <v>281</v>
      </c>
      <c r="J309" s="373" t="s">
        <v>281</v>
      </c>
      <c r="K309" s="194" t="s">
        <v>386</v>
      </c>
      <c r="L309" s="364" t="s">
        <v>387</v>
      </c>
      <c r="M309" s="364" t="s">
        <v>349</v>
      </c>
      <c r="N309" s="364" t="s">
        <v>318</v>
      </c>
      <c r="O309" s="373" t="s">
        <v>315</v>
      </c>
      <c r="P309" s="364">
        <v>2</v>
      </c>
      <c r="Q309" s="364">
        <v>0</v>
      </c>
      <c r="R309" s="369">
        <v>2</v>
      </c>
      <c r="S309" s="364">
        <v>6</v>
      </c>
      <c r="T309" s="8"/>
      <c r="U309" s="374">
        <v>40</v>
      </c>
      <c r="V309" s="370">
        <v>22520828</v>
      </c>
      <c r="W309" s="373" t="s">
        <v>219</v>
      </c>
      <c r="X309" s="364" t="s">
        <v>315</v>
      </c>
      <c r="Y309" s="364"/>
      <c r="Z309" s="364"/>
      <c r="AA309" s="364"/>
      <c r="AB309" s="364" t="s">
        <v>704</v>
      </c>
      <c r="AC309" s="364"/>
      <c r="AD309" s="369"/>
      <c r="AE309" s="370"/>
      <c r="AF309" s="370"/>
      <c r="AG309" s="370" t="s">
        <v>559</v>
      </c>
      <c r="AH309" s="364">
        <v>3</v>
      </c>
      <c r="AI309" s="364">
        <v>15</v>
      </c>
      <c r="AJ309" s="364">
        <v>10</v>
      </c>
      <c r="AK309" s="364">
        <v>16</v>
      </c>
      <c r="AL309" s="364">
        <v>50</v>
      </c>
      <c r="AM309" s="22">
        <f t="shared" si="90"/>
        <v>2</v>
      </c>
      <c r="AN309" s="104">
        <f t="shared" si="92"/>
        <v>0.63194444444444442</v>
      </c>
      <c r="AO309" s="104">
        <f t="shared" si="93"/>
        <v>0.70138888888888884</v>
      </c>
      <c r="AP309" s="22" t="str" cm="1">
        <f t="array" ref="AP309">IF(W309="","",IF(SUMPRODUCT((W309=$W$7:$W$2042)*(AH309=$AH$7:$AH$2042)*(AN309=$AN$7:$AN$2042)*(AO309=$AO$7:$AO$2042)*(ROW($W$7:$W$2042)&lt;&gt;ROW(W309))*((R309=0)*($R$7:$R$2042&gt;0)+(R309&gt;0)*($R$7:$R$2042=0)))&gt;0,"SALONES UNIDOS",IF(SUMPRODUCT((W309=$W$7:$W$2042)*(AH309=$AH$7:$AH$2042)*((AN309&lt;$AO$7:$AO$2042)*(AO309&gt;$AN$7:$AN$2042))*(ROW($W$7:$W$2042)&lt;&gt;ROW(W309)))&gt;0,"Cruzado","Sin cruce")))</f>
        <v>Sin cruce</v>
      </c>
      <c r="AQ309" s="104">
        <f t="shared" si="109"/>
        <v>0.63194444444444442</v>
      </c>
      <c r="AR309" s="104">
        <f t="shared" si="109"/>
        <v>0.70138888888888884</v>
      </c>
      <c r="AS309" s="22"/>
      <c r="AT309" s="22"/>
      <c r="AU309" s="358" t="str" cm="1">
        <f t="array" ref="AU309">IF(AB309="","",IF(SUMPRODUCT((AB309=$AB$7:$AB$511)*(AH309=$AH$7:$AH$511)*(AQ309=$AQ$7:$AQ$511)*(AR309=$AR$7:$AR$511)*(ROW($AB$7:$AB$511)&lt;&gt;ROW(AB309))*((R309=0)*($R$7:$R$511&gt;0)+(R309&gt;0)*($R$7:$R$511=0)))&gt;0,"SALONES UNIDOS",IF(SUMPRODUCT((AB309=$AB$7:$AB$511)*(AH309=$AH$7:$AH$511)*((AQ309&lt;$AR$7:$AR$511)*(AR309&gt;$AQ$7:$AQ$511))*(ROW($AB$7:$AB$511)&lt;&gt;ROW(AB309)))&gt;0,"Cruzado","Sin cruce")))</f>
        <v>Sin cruce</v>
      </c>
      <c r="AV309" s="358" t="str" cm="1">
        <f t="array" ref="AV309">IF(AD309="","",IF(SUMPRODUCT((AD309=$AD$7:$AD$511)*(AH309=$AH$7:$AH$511)*(AS309=$AS$7:$AS$511)*(AT309=$AT$7:$AT$511)*(ROW($AD$7:$AD$511)&lt;&gt;ROW(AD309))*((R309=0)*($R$7:$R$511&gt;0)+(R309&gt;0)*($R$7:$R$511=0)))&gt;0,"SALONES UNIDOS",IF(SUMPRODUCT((AD309=$AD$7:$AD$511)*(AH309=$AH$7:$AH$511)*((AS309&lt;$AT$7:$AT$511)*(AT309&gt;$AS$7:$AS$511))*(ROW($AD$7:$AD$511)&lt;&gt;ROW(AD309)))&gt;0,"Cruzado","Sin cruce")))</f>
        <v/>
      </c>
      <c r="AW309" s="104" t="str">
        <f t="shared" si="91"/>
        <v>OB5FILIALB</v>
      </c>
      <c r="AX309" s="104" t="str" cm="1">
        <f t="array" ref="AX309">IF(AW309="","",IF(SUMPRODUCT((AW309=$AW$7:$AW$2042)*(AH309=$AH$7:$AH$2042)*(AN309=$AN$7:$AN$2042)*(AO309=$AO$7:$AO$2042)*(ROW($AW$7:$AW$2042)&lt;&gt;ROW(AW309))*((R309=0)*($R$7:$R$2042&gt;0)+(R309&gt;0)*($R$7:$R$2042=0)))&gt;0,"SALONES UNIDOS",IF(SUMPRODUCT((AW309=$AW$7:$AW$2042)*(AH309=$AH$7:$AH$2042)*((AN309&lt;$AO$7:$AO$2042)*(AO309&gt;$AN$7:$AN$2042))*(ROW($AW$7:$AW$2042)&lt;&gt;ROW(AW309)))&gt;0,"Cruzado","Sin cruce")))</f>
        <v>Sin cruce</v>
      </c>
    </row>
    <row r="310" spans="2:50" s="6" customFormat="1" ht="19.8" hidden="1" customHeight="1" x14ac:dyDescent="0.25">
      <c r="B310" s="494" t="s">
        <v>314</v>
      </c>
      <c r="C310" s="369" t="s">
        <v>970</v>
      </c>
      <c r="D310" s="369">
        <v>20261</v>
      </c>
      <c r="E310" s="373" t="s">
        <v>276</v>
      </c>
      <c r="F310" s="370" t="s">
        <v>291</v>
      </c>
      <c r="G310" s="373" t="s">
        <v>295</v>
      </c>
      <c r="H310" s="373">
        <v>5</v>
      </c>
      <c r="I310" s="373" t="s">
        <v>412</v>
      </c>
      <c r="J310" s="373" t="s">
        <v>281</v>
      </c>
      <c r="K310" s="194" t="s">
        <v>386</v>
      </c>
      <c r="L310" s="364" t="s">
        <v>387</v>
      </c>
      <c r="M310" s="364" t="s">
        <v>349</v>
      </c>
      <c r="N310" s="364" t="s">
        <v>318</v>
      </c>
      <c r="O310" s="373" t="s">
        <v>315</v>
      </c>
      <c r="P310" s="364">
        <v>0</v>
      </c>
      <c r="Q310" s="364">
        <v>2</v>
      </c>
      <c r="R310" s="369">
        <v>2</v>
      </c>
      <c r="S310" s="364">
        <v>6</v>
      </c>
      <c r="T310" s="8"/>
      <c r="U310" s="374">
        <v>20</v>
      </c>
      <c r="V310" s="370">
        <v>22520828</v>
      </c>
      <c r="W310" s="373" t="s">
        <v>219</v>
      </c>
      <c r="X310" s="364" t="s">
        <v>315</v>
      </c>
      <c r="Y310" s="364"/>
      <c r="Z310" s="364"/>
      <c r="AA310" s="364"/>
      <c r="AB310" s="370"/>
      <c r="AC310" s="364"/>
      <c r="AD310" s="364" t="s">
        <v>637</v>
      </c>
      <c r="AE310" s="370"/>
      <c r="AF310" s="370"/>
      <c r="AG310" s="370" t="s">
        <v>301</v>
      </c>
      <c r="AH310" s="364">
        <v>3</v>
      </c>
      <c r="AI310" s="364">
        <v>16</v>
      </c>
      <c r="AJ310" s="364">
        <v>50</v>
      </c>
      <c r="AK310" s="364">
        <v>18</v>
      </c>
      <c r="AL310" s="364">
        <v>30</v>
      </c>
      <c r="AM310" s="22">
        <f t="shared" si="90"/>
        <v>2</v>
      </c>
      <c r="AN310" s="104">
        <f t="shared" si="92"/>
        <v>0.70138888888888884</v>
      </c>
      <c r="AO310" s="104">
        <f t="shared" si="93"/>
        <v>0.77083333333333337</v>
      </c>
      <c r="AP310" s="22" t="str" cm="1">
        <f t="array" ref="AP310">IF(W310="","",IF(SUMPRODUCT((W310=$W$7:$W$2042)*(AH310=$AH$7:$AH$2042)*(AN310=$AN$7:$AN$2042)*(AO310=$AO$7:$AO$2042)*(ROW($W$7:$W$2042)&lt;&gt;ROW(W310))*((R310=0)*($R$7:$R$2042&gt;0)+(R310&gt;0)*($R$7:$R$2042=0)))&gt;0,"SALONES UNIDOS",IF(SUMPRODUCT((W310=$W$7:$W$2042)*(AH310=$AH$7:$AH$2042)*((AN310&lt;$AO$7:$AO$2042)*(AO310&gt;$AN$7:$AN$2042))*(ROW($W$7:$W$2042)&lt;&gt;ROW(W310)))&gt;0,"Cruzado","Sin cruce")))</f>
        <v>Sin cruce</v>
      </c>
      <c r="AQ310" s="22"/>
      <c r="AR310" s="22"/>
      <c r="AS310" s="104">
        <f t="shared" ref="AS310:AS311" si="110">AN310</f>
        <v>0.70138888888888884</v>
      </c>
      <c r="AT310" s="104">
        <f t="shared" ref="AT310:AT311" si="111">AO310</f>
        <v>0.77083333333333337</v>
      </c>
      <c r="AU310" s="358" t="str" cm="1">
        <f t="array" ref="AU310">IF(AB310="","",IF(SUMPRODUCT((AB310=$AB$7:$AB$511)*(AH310=$AH$7:$AH$511)*(AQ310=$AQ$7:$AQ$511)*(AR310=$AR$7:$AR$511)*(ROW($AB$7:$AB$511)&lt;&gt;ROW(AB310))*((R310=0)*($R$7:$R$511&gt;0)+(R310&gt;0)*($R$7:$R$511=0)))&gt;0,"SALONES UNIDOS",IF(SUMPRODUCT((AB310=$AB$7:$AB$511)*(AH310=$AH$7:$AH$511)*((AQ310&lt;$AR$7:$AR$511)*(AR310&gt;$AQ$7:$AQ$511))*(ROW($AB$7:$AB$511)&lt;&gt;ROW(AB310)))&gt;0,"Cruzado","Sin cruce")))</f>
        <v/>
      </c>
      <c r="AV310" s="358" t="str" cm="1">
        <f t="array" ref="AV310">IF(AD310="","",IF(SUMPRODUCT((AD310=$AD$7:$AD$511)*(AH310=$AH$7:$AH$511)*(AS310=$AS$7:$AS$511)*(AT310=$AT$7:$AT$511)*(ROW($AD$7:$AD$511)&lt;&gt;ROW(AD310))*((R310=0)*($R$7:$R$511&gt;0)+(R310&gt;0)*($R$7:$R$511=0)))&gt;0,"SALONES UNIDOS",IF(SUMPRODUCT((AD310=$AD$7:$AD$511)*(AH310=$AH$7:$AH$511)*((AS310&lt;$AT$7:$AT$511)*(AT310&gt;$AS$7:$AS$511))*(ROW($AD$7:$AD$511)&lt;&gt;ROW(AD310)))&gt;0,"Cruzado","Sin cruce")))</f>
        <v>Sin cruce</v>
      </c>
      <c r="AW310" s="104" t="str">
        <f t="shared" si="91"/>
        <v>OB5FILIALB</v>
      </c>
      <c r="AX310" s="104" t="str" cm="1">
        <f t="array" ref="AX310">IF(AW310="","",IF(SUMPRODUCT((AW310=$AW$7:$AW$2042)*(AH310=$AH$7:$AH$2042)*(AN310=$AN$7:$AN$2042)*(AO310=$AO$7:$AO$2042)*(ROW($AW$7:$AW$2042)&lt;&gt;ROW(AW310))*((R310=0)*($R$7:$R$2042&gt;0)+(R310&gt;0)*($R$7:$R$2042=0)))&gt;0,"SALONES UNIDOS",IF(SUMPRODUCT((AW310=$AW$7:$AW$2042)*(AH310=$AH$7:$AH$2042)*((AN310&lt;$AO$7:$AO$2042)*(AO310&gt;$AN$7:$AN$2042))*(ROW($AW$7:$AW$2042)&lt;&gt;ROW(AW310)))&gt;0,"Cruzado","Sin cruce")))</f>
        <v>Sin cruce</v>
      </c>
    </row>
    <row r="311" spans="2:50" s="6" customFormat="1" ht="19.8" hidden="1" customHeight="1" x14ac:dyDescent="0.25">
      <c r="B311" s="494" t="s">
        <v>314</v>
      </c>
      <c r="C311" s="369" t="s">
        <v>970</v>
      </c>
      <c r="D311" s="369">
        <v>20261</v>
      </c>
      <c r="E311" s="373" t="s">
        <v>276</v>
      </c>
      <c r="F311" s="370" t="s">
        <v>291</v>
      </c>
      <c r="G311" s="373" t="s">
        <v>295</v>
      </c>
      <c r="H311" s="373">
        <v>5</v>
      </c>
      <c r="I311" s="373" t="s">
        <v>571</v>
      </c>
      <c r="J311" s="373" t="s">
        <v>281</v>
      </c>
      <c r="K311" s="194" t="s">
        <v>386</v>
      </c>
      <c r="L311" s="364" t="s">
        <v>387</v>
      </c>
      <c r="M311" s="364" t="s">
        <v>349</v>
      </c>
      <c r="N311" s="364" t="s">
        <v>318</v>
      </c>
      <c r="O311" s="373" t="s">
        <v>315</v>
      </c>
      <c r="P311" s="364">
        <v>0</v>
      </c>
      <c r="Q311" s="364">
        <v>2</v>
      </c>
      <c r="R311" s="369">
        <v>2</v>
      </c>
      <c r="S311" s="364">
        <v>6</v>
      </c>
      <c r="T311" s="8"/>
      <c r="U311" s="374">
        <v>20</v>
      </c>
      <c r="V311" s="370">
        <v>22520828</v>
      </c>
      <c r="W311" s="373" t="s">
        <v>219</v>
      </c>
      <c r="X311" s="364" t="s">
        <v>315</v>
      </c>
      <c r="Y311" s="364"/>
      <c r="Z311" s="364"/>
      <c r="AA311" s="364"/>
      <c r="AB311" s="370"/>
      <c r="AC311" s="364"/>
      <c r="AD311" s="364" t="s">
        <v>637</v>
      </c>
      <c r="AE311" s="370"/>
      <c r="AF311" s="370"/>
      <c r="AG311" s="370" t="s">
        <v>301</v>
      </c>
      <c r="AH311" s="364">
        <v>3</v>
      </c>
      <c r="AI311" s="364">
        <v>18</v>
      </c>
      <c r="AJ311" s="364">
        <v>30</v>
      </c>
      <c r="AK311" s="364">
        <v>20</v>
      </c>
      <c r="AL311" s="364">
        <v>10</v>
      </c>
      <c r="AM311" s="22">
        <f t="shared" si="90"/>
        <v>2</v>
      </c>
      <c r="AN311" s="104">
        <f t="shared" si="92"/>
        <v>0.77083333333333337</v>
      </c>
      <c r="AO311" s="104">
        <f t="shared" si="93"/>
        <v>0.84027777777777779</v>
      </c>
      <c r="AP311" s="22" t="str" cm="1">
        <f t="array" ref="AP311">IF(W311="","",IF(SUMPRODUCT((W311=$W$7:$W$2042)*(AH311=$AH$7:$AH$2042)*(AN311=$AN$7:$AN$2042)*(AO311=$AO$7:$AO$2042)*(ROW($W$7:$W$2042)&lt;&gt;ROW(W311))*((R311=0)*($R$7:$R$2042&gt;0)+(R311&gt;0)*($R$7:$R$2042=0)))&gt;0,"SALONES UNIDOS",IF(SUMPRODUCT((W311=$W$7:$W$2042)*(AH311=$AH$7:$AH$2042)*((AN311&lt;$AO$7:$AO$2042)*(AO311&gt;$AN$7:$AN$2042))*(ROW($W$7:$W$2042)&lt;&gt;ROW(W311)))&gt;0,"Cruzado","Sin cruce")))</f>
        <v>Sin cruce</v>
      </c>
      <c r="AQ311" s="22"/>
      <c r="AR311" s="22"/>
      <c r="AS311" s="104">
        <f t="shared" si="110"/>
        <v>0.77083333333333337</v>
      </c>
      <c r="AT311" s="104">
        <f t="shared" si="111"/>
        <v>0.84027777777777779</v>
      </c>
      <c r="AU311" s="358" t="str" cm="1">
        <f t="array" ref="AU311">IF(AB311="","",IF(SUMPRODUCT((AB311=$AB$7:$AB$511)*(AH311=$AH$7:$AH$511)*(AQ311=$AQ$7:$AQ$511)*(AR311=$AR$7:$AR$511)*(ROW($AB$7:$AB$511)&lt;&gt;ROW(AB311))*((R311=0)*($R$7:$R$511&gt;0)+(R311&gt;0)*($R$7:$R$511=0)))&gt;0,"SALONES UNIDOS",IF(SUMPRODUCT((AB311=$AB$7:$AB$511)*(AH311=$AH$7:$AH$511)*((AQ311&lt;$AR$7:$AR$511)*(AR311&gt;$AQ$7:$AQ$511))*(ROW($AB$7:$AB$511)&lt;&gt;ROW(AB311)))&gt;0,"Cruzado","Sin cruce")))</f>
        <v/>
      </c>
      <c r="AV311" s="358" t="str" cm="1">
        <f t="array" ref="AV311">IF(AD311="","",IF(SUMPRODUCT((AD311=$AD$7:$AD$511)*(AH311=$AH$7:$AH$511)*(AS311=$AS$7:$AS$511)*(AT311=$AT$7:$AT$511)*(ROW($AD$7:$AD$511)&lt;&gt;ROW(AD311))*((R311=0)*($R$7:$R$511&gt;0)+(R311&gt;0)*($R$7:$R$511=0)))&gt;0,"SALONES UNIDOS",IF(SUMPRODUCT((AD311=$AD$7:$AD$511)*(AH311=$AH$7:$AH$511)*((AS311&lt;$AT$7:$AT$511)*(AT311&gt;$AS$7:$AS$511))*(ROW($AD$7:$AD$511)&lt;&gt;ROW(AD311)))&gt;0,"Cruzado","Sin cruce")))</f>
        <v>Sin cruce</v>
      </c>
      <c r="AW311" s="104" t="str">
        <f t="shared" si="91"/>
        <v>OB5FILIALB</v>
      </c>
      <c r="AX311" s="104" t="str" cm="1">
        <f t="array" ref="AX311">IF(AW311="","",IF(SUMPRODUCT((AW311=$AW$7:$AW$2042)*(AH311=$AH$7:$AH$2042)*(AN311=$AN$7:$AN$2042)*(AO311=$AO$7:$AO$2042)*(ROW($AW$7:$AW$2042)&lt;&gt;ROW(AW311))*((R311=0)*($R$7:$R$2042&gt;0)+(R311&gt;0)*($R$7:$R$2042=0)))&gt;0,"SALONES UNIDOS",IF(SUMPRODUCT((AW311=$AW$7:$AW$2042)*(AH311=$AH$7:$AH$2042)*((AN311&lt;$AO$7:$AO$2042)*(AO311&gt;$AN$7:$AN$2042))*(ROW($AW$7:$AW$2042)&lt;&gt;ROW(AW311)))&gt;0,"Cruzado","Sin cruce")))</f>
        <v>Sin cruce</v>
      </c>
    </row>
    <row r="312" spans="2:50" s="6" customFormat="1" ht="19.8" hidden="1" customHeight="1" x14ac:dyDescent="0.25">
      <c r="B312" s="494" t="s">
        <v>314</v>
      </c>
      <c r="C312" s="369" t="s">
        <v>970</v>
      </c>
      <c r="D312" s="369">
        <v>20261</v>
      </c>
      <c r="E312" s="373" t="s">
        <v>276</v>
      </c>
      <c r="F312" s="370" t="s">
        <v>291</v>
      </c>
      <c r="G312" s="373" t="s">
        <v>295</v>
      </c>
      <c r="H312" s="373">
        <v>5</v>
      </c>
      <c r="I312" s="373" t="s">
        <v>281</v>
      </c>
      <c r="J312" s="373" t="s">
        <v>281</v>
      </c>
      <c r="K312" s="194" t="s">
        <v>386</v>
      </c>
      <c r="L312" s="364" t="s">
        <v>387</v>
      </c>
      <c r="M312" s="364" t="s">
        <v>349</v>
      </c>
      <c r="N312" s="364" t="s">
        <v>318</v>
      </c>
      <c r="O312" s="373" t="s">
        <v>315</v>
      </c>
      <c r="P312" s="364">
        <v>0</v>
      </c>
      <c r="Q312" s="364">
        <v>6</v>
      </c>
      <c r="R312" s="369">
        <v>6</v>
      </c>
      <c r="S312" s="364">
        <v>6</v>
      </c>
      <c r="T312" s="8"/>
      <c r="U312" s="374">
        <v>40</v>
      </c>
      <c r="V312" s="370">
        <v>22520828</v>
      </c>
      <c r="W312" s="373" t="s">
        <v>219</v>
      </c>
      <c r="X312" s="364" t="s">
        <v>315</v>
      </c>
      <c r="Y312" s="364"/>
      <c r="Z312" s="364"/>
      <c r="AA312" s="364"/>
      <c r="AB312" s="364" t="s">
        <v>662</v>
      </c>
      <c r="AC312" s="364"/>
      <c r="AD312" s="369"/>
      <c r="AE312" s="370"/>
      <c r="AF312" s="370"/>
      <c r="AG312" s="370" t="s">
        <v>301</v>
      </c>
      <c r="AH312" s="364">
        <v>2</v>
      </c>
      <c r="AI312" s="364">
        <v>8</v>
      </c>
      <c r="AJ312" s="364">
        <v>30</v>
      </c>
      <c r="AK312" s="364">
        <v>13</v>
      </c>
      <c r="AL312" s="364">
        <v>30</v>
      </c>
      <c r="AM312" s="22">
        <f t="shared" si="90"/>
        <v>6</v>
      </c>
      <c r="AN312" s="104">
        <f t="shared" si="92"/>
        <v>0.35416666666666663</v>
      </c>
      <c r="AO312" s="104">
        <f t="shared" si="93"/>
        <v>0.5625</v>
      </c>
      <c r="AP312" s="22" t="str" cm="1">
        <f t="array" ref="AP312">IF(W312="","",IF(SUMPRODUCT((W312=$W$7:$W$2042)*(AH312=$AH$7:$AH$2042)*(AN312=$AN$7:$AN$2042)*(AO312=$AO$7:$AO$2042)*(ROW($W$7:$W$2042)&lt;&gt;ROW(W312))*((R312=0)*($R$7:$R$2042&gt;0)+(R312&gt;0)*($R$7:$R$2042=0)))&gt;0,"SALONES UNIDOS",IF(SUMPRODUCT((W312=$W$7:$W$2042)*(AH312=$AH$7:$AH$2042)*((AN312&lt;$AO$7:$AO$2042)*(AO312&gt;$AN$7:$AN$2042))*(ROW($W$7:$W$2042)&lt;&gt;ROW(W312)))&gt;0,"Cruzado","Sin cruce")))</f>
        <v>Sin cruce</v>
      </c>
      <c r="AQ312" s="104">
        <f t="shared" ref="AQ312:AR313" si="112">AN312</f>
        <v>0.35416666666666663</v>
      </c>
      <c r="AR312" s="104">
        <f t="shared" si="112"/>
        <v>0.5625</v>
      </c>
      <c r="AS312" s="22"/>
      <c r="AT312" s="22"/>
      <c r="AU312" s="358" t="str" cm="1">
        <f t="array" ref="AU312">IF(AB312="","",IF(SUMPRODUCT((AB312=$AB$7:$AB$511)*(AH312=$AH$7:$AH$511)*(AQ312=$AQ$7:$AQ$511)*(AR312=$AR$7:$AR$511)*(ROW($AB$7:$AB$511)&lt;&gt;ROW(AB312))*((R312=0)*($R$7:$R$511&gt;0)+(R312&gt;0)*($R$7:$R$511=0)))&gt;0,"SALONES UNIDOS",IF(SUMPRODUCT((AB312=$AB$7:$AB$511)*(AH312=$AH$7:$AH$511)*((AQ312&lt;$AR$7:$AR$511)*(AR312&gt;$AQ$7:$AQ$511))*(ROW($AB$7:$AB$511)&lt;&gt;ROW(AB312)))&gt;0,"Cruzado","Sin cruce")))</f>
        <v>Sin cruce</v>
      </c>
      <c r="AV312" s="358" t="str" cm="1">
        <f t="array" ref="AV312">IF(AD312="","",IF(SUMPRODUCT((AD312=$AD$7:$AD$511)*(AH312=$AH$7:$AH$511)*(AS312=$AS$7:$AS$511)*(AT312=$AT$7:$AT$511)*(ROW($AD$7:$AD$511)&lt;&gt;ROW(AD312))*((R312=0)*($R$7:$R$511&gt;0)+(R312&gt;0)*($R$7:$R$511=0)))&gt;0,"SALONES UNIDOS",IF(SUMPRODUCT((AD312=$AD$7:$AD$511)*(AH312=$AH$7:$AH$511)*((AS312&lt;$AT$7:$AT$511)*(AT312&gt;$AS$7:$AS$511))*(ROW($AD$7:$AD$511)&lt;&gt;ROW(AD312)))&gt;0,"Cruzado","Sin cruce")))</f>
        <v/>
      </c>
      <c r="AW312" s="104" t="str">
        <f t="shared" si="91"/>
        <v>OB5FILIALB</v>
      </c>
      <c r="AX312" s="104" t="str" cm="1">
        <f t="array" ref="AX312">IF(AW312="","",IF(SUMPRODUCT((AW312=$AW$7:$AW$2042)*(AH312=$AH$7:$AH$2042)*(AN312=$AN$7:$AN$2042)*(AO312=$AO$7:$AO$2042)*(ROW($AW$7:$AW$2042)&lt;&gt;ROW(AW312))*((R312=0)*($R$7:$R$2042&gt;0)+(R312&gt;0)*($R$7:$R$2042=0)))&gt;0,"SALONES UNIDOS",IF(SUMPRODUCT((AW312=$AW$7:$AW$2042)*(AH312=$AH$7:$AH$2042)*((AN312&lt;$AO$7:$AO$2042)*(AO312&gt;$AN$7:$AN$2042))*(ROW($AW$7:$AW$2042)&lt;&gt;ROW(AW312)))&gt;0,"Cruzado","Sin cruce")))</f>
        <v>Sin cruce</v>
      </c>
    </row>
    <row r="313" spans="2:50" s="6" customFormat="1" ht="19.8" hidden="1" customHeight="1" x14ac:dyDescent="0.25">
      <c r="B313" s="494" t="s">
        <v>314</v>
      </c>
      <c r="C313" s="369" t="s">
        <v>970</v>
      </c>
      <c r="D313" s="369">
        <v>20261</v>
      </c>
      <c r="E313" s="373" t="s">
        <v>276</v>
      </c>
      <c r="F313" s="370" t="s">
        <v>291</v>
      </c>
      <c r="G313" s="373" t="s">
        <v>295</v>
      </c>
      <c r="H313" s="373">
        <v>5</v>
      </c>
      <c r="I313" s="373" t="s">
        <v>281</v>
      </c>
      <c r="J313" s="373" t="s">
        <v>281</v>
      </c>
      <c r="K313" s="194" t="s">
        <v>384</v>
      </c>
      <c r="L313" s="364" t="s">
        <v>385</v>
      </c>
      <c r="M313" s="364" t="s">
        <v>349</v>
      </c>
      <c r="N313" s="364" t="s">
        <v>318</v>
      </c>
      <c r="O313" s="373" t="s">
        <v>315</v>
      </c>
      <c r="P313" s="364">
        <v>2</v>
      </c>
      <c r="Q313" s="364">
        <v>0</v>
      </c>
      <c r="R313" s="369">
        <v>2</v>
      </c>
      <c r="S313" s="364">
        <v>3</v>
      </c>
      <c r="T313" s="8"/>
      <c r="U313" s="374">
        <v>40</v>
      </c>
      <c r="V313" s="370">
        <v>7469293</v>
      </c>
      <c r="W313" s="373" t="s">
        <v>55</v>
      </c>
      <c r="X313" s="364" t="s">
        <v>315</v>
      </c>
      <c r="Y313" s="364"/>
      <c r="Z313" s="364"/>
      <c r="AA313" s="364"/>
      <c r="AB313" s="364" t="s">
        <v>704</v>
      </c>
      <c r="AC313" s="364"/>
      <c r="AD313" s="369"/>
      <c r="AE313" s="370"/>
      <c r="AF313" s="370"/>
      <c r="AG313" s="370" t="s">
        <v>559</v>
      </c>
      <c r="AH313" s="364">
        <v>1</v>
      </c>
      <c r="AI313" s="364">
        <v>16</v>
      </c>
      <c r="AJ313" s="364">
        <v>0</v>
      </c>
      <c r="AK313" s="364">
        <v>17</v>
      </c>
      <c r="AL313" s="364">
        <v>40</v>
      </c>
      <c r="AM313" s="22">
        <f t="shared" si="90"/>
        <v>2</v>
      </c>
      <c r="AN313" s="104">
        <f t="shared" si="92"/>
        <v>0.66666666666666663</v>
      </c>
      <c r="AO313" s="104">
        <f t="shared" si="93"/>
        <v>0.73611111111111116</v>
      </c>
      <c r="AP313" s="22" t="str" cm="1">
        <f t="array" ref="AP313">IF(W313="","",IF(SUMPRODUCT((W313=$W$7:$W$2042)*(AH313=$AH$7:$AH$2042)*(AN313=$AN$7:$AN$2042)*(AO313=$AO$7:$AO$2042)*(ROW($W$7:$W$2042)&lt;&gt;ROW(W313))*((R313=0)*($R$7:$R$2042&gt;0)+(R313&gt;0)*($R$7:$R$2042=0)))&gt;0,"SALONES UNIDOS",IF(SUMPRODUCT((W313=$W$7:$W$2042)*(AH313=$AH$7:$AH$2042)*((AN313&lt;$AO$7:$AO$2042)*(AO313&gt;$AN$7:$AN$2042))*(ROW($W$7:$W$2042)&lt;&gt;ROW(W313)))&gt;0,"Cruzado","Sin cruce")))</f>
        <v>Sin cruce</v>
      </c>
      <c r="AQ313" s="104">
        <f t="shared" si="112"/>
        <v>0.66666666666666663</v>
      </c>
      <c r="AR313" s="104">
        <f t="shared" si="112"/>
        <v>0.73611111111111116</v>
      </c>
      <c r="AS313" s="22"/>
      <c r="AT313" s="22"/>
      <c r="AU313" s="358" t="str" cm="1">
        <f t="array" ref="AU313">IF(AB313="","",IF(SUMPRODUCT((AB313=$AB$7:$AB$511)*(AH313=$AH$7:$AH$511)*(AQ313=$AQ$7:$AQ$511)*(AR313=$AR$7:$AR$511)*(ROW($AB$7:$AB$511)&lt;&gt;ROW(AB313))*((R313=0)*($R$7:$R$511&gt;0)+(R313&gt;0)*($R$7:$R$511=0)))&gt;0,"SALONES UNIDOS",IF(SUMPRODUCT((AB313=$AB$7:$AB$511)*(AH313=$AH$7:$AH$511)*((AQ313&lt;$AR$7:$AR$511)*(AR313&gt;$AQ$7:$AQ$511))*(ROW($AB$7:$AB$511)&lt;&gt;ROW(AB313)))&gt;0,"Cruzado","Sin cruce")))</f>
        <v>Sin cruce</v>
      </c>
      <c r="AV313" s="358" t="str" cm="1">
        <f t="array" ref="AV313">IF(AD313="","",IF(SUMPRODUCT((AD313=$AD$7:$AD$511)*(AH313=$AH$7:$AH$511)*(AS313=$AS$7:$AS$511)*(AT313=$AT$7:$AT$511)*(ROW($AD$7:$AD$511)&lt;&gt;ROW(AD313))*((R313=0)*($R$7:$R$511&gt;0)+(R313&gt;0)*($R$7:$R$511=0)))&gt;0,"SALONES UNIDOS",IF(SUMPRODUCT((AD313=$AD$7:$AD$511)*(AH313=$AH$7:$AH$511)*((AS313&lt;$AT$7:$AT$511)*(AT313&gt;$AS$7:$AS$511))*(ROW($AD$7:$AD$511)&lt;&gt;ROW(AD313)))&gt;0,"Cruzado","Sin cruce")))</f>
        <v/>
      </c>
      <c r="AW313" s="104" t="str">
        <f t="shared" si="91"/>
        <v>OB5FILIALB</v>
      </c>
      <c r="AX313" s="104" t="str" cm="1">
        <f t="array" ref="AX313">IF(AW313="","",IF(SUMPRODUCT((AW313=$AW$7:$AW$2042)*(AH313=$AH$7:$AH$2042)*(AN313=$AN$7:$AN$2042)*(AO313=$AO$7:$AO$2042)*(ROW($AW$7:$AW$2042)&lt;&gt;ROW(AW313))*((R313=0)*($R$7:$R$2042&gt;0)+(R313&gt;0)*($R$7:$R$2042=0)))&gt;0,"SALONES UNIDOS",IF(SUMPRODUCT((AW313=$AW$7:$AW$2042)*(AH313=$AH$7:$AH$2042)*((AN313&lt;$AO$7:$AO$2042)*(AO313&gt;$AN$7:$AN$2042))*(ROW($AW$7:$AW$2042)&lt;&gt;ROW(AW313)))&gt;0,"Cruzado","Sin cruce")))</f>
        <v>Sin cruce</v>
      </c>
    </row>
    <row r="314" spans="2:50" s="6" customFormat="1" ht="19.8" hidden="1" customHeight="1" x14ac:dyDescent="0.25">
      <c r="B314" s="494" t="s">
        <v>314</v>
      </c>
      <c r="C314" s="369" t="s">
        <v>970</v>
      </c>
      <c r="D314" s="369">
        <v>20261</v>
      </c>
      <c r="E314" s="373" t="s">
        <v>276</v>
      </c>
      <c r="F314" s="370" t="s">
        <v>291</v>
      </c>
      <c r="G314" s="373" t="s">
        <v>295</v>
      </c>
      <c r="H314" s="373">
        <v>5</v>
      </c>
      <c r="I314" s="373" t="s">
        <v>412</v>
      </c>
      <c r="J314" s="373" t="s">
        <v>281</v>
      </c>
      <c r="K314" s="194" t="s">
        <v>384</v>
      </c>
      <c r="L314" s="364" t="s">
        <v>385</v>
      </c>
      <c r="M314" s="364" t="s">
        <v>349</v>
      </c>
      <c r="N314" s="364" t="s">
        <v>318</v>
      </c>
      <c r="O314" s="373" t="s">
        <v>315</v>
      </c>
      <c r="P314" s="364">
        <v>0</v>
      </c>
      <c r="Q314" s="364">
        <v>2</v>
      </c>
      <c r="R314" s="369">
        <v>2</v>
      </c>
      <c r="S314" s="364">
        <v>3</v>
      </c>
      <c r="T314" s="8"/>
      <c r="U314" s="374">
        <v>20</v>
      </c>
      <c r="V314" s="370">
        <v>7469293</v>
      </c>
      <c r="W314" s="373" t="s">
        <v>55</v>
      </c>
      <c r="X314" s="364" t="s">
        <v>315</v>
      </c>
      <c r="Y314" s="364"/>
      <c r="Z314" s="364"/>
      <c r="AA314" s="364"/>
      <c r="AB314" s="370"/>
      <c r="AC314" s="364"/>
      <c r="AD314" s="364" t="s">
        <v>702</v>
      </c>
      <c r="AE314" s="370"/>
      <c r="AF314" s="370"/>
      <c r="AG314" s="370" t="s">
        <v>301</v>
      </c>
      <c r="AH314" s="364">
        <v>1</v>
      </c>
      <c r="AI314" s="364">
        <v>17</v>
      </c>
      <c r="AJ314" s="364">
        <v>40</v>
      </c>
      <c r="AK314" s="364">
        <v>19</v>
      </c>
      <c r="AL314" s="364">
        <v>20</v>
      </c>
      <c r="AM314" s="22">
        <f t="shared" si="90"/>
        <v>2</v>
      </c>
      <c r="AN314" s="104">
        <f t="shared" si="92"/>
        <v>0.73611111111111116</v>
      </c>
      <c r="AO314" s="104">
        <f t="shared" si="93"/>
        <v>0.80555555555555547</v>
      </c>
      <c r="AP314" s="22" t="str" cm="1">
        <f t="array" ref="AP314">IF(W314="","",IF(SUMPRODUCT((W314=$W$7:$W$2042)*(AH314=$AH$7:$AH$2042)*(AN314=$AN$7:$AN$2042)*(AO314=$AO$7:$AO$2042)*(ROW($W$7:$W$2042)&lt;&gt;ROW(W314))*((R314=0)*($R$7:$R$2042&gt;0)+(R314&gt;0)*($R$7:$R$2042=0)))&gt;0,"SALONES UNIDOS",IF(SUMPRODUCT((W314=$W$7:$W$2042)*(AH314=$AH$7:$AH$2042)*((AN314&lt;$AO$7:$AO$2042)*(AO314&gt;$AN$7:$AN$2042))*(ROW($W$7:$W$2042)&lt;&gt;ROW(W314)))&gt;0,"Cruzado","Sin cruce")))</f>
        <v>Sin cruce</v>
      </c>
      <c r="AQ314" s="22"/>
      <c r="AR314" s="22"/>
      <c r="AS314" s="104">
        <f t="shared" ref="AS314:AS315" si="113">AN314</f>
        <v>0.73611111111111116</v>
      </c>
      <c r="AT314" s="104">
        <f t="shared" ref="AT314:AT315" si="114">AO314</f>
        <v>0.80555555555555547</v>
      </c>
      <c r="AU314" s="358" t="str" cm="1">
        <f t="array" ref="AU314">IF(AB314="","",IF(SUMPRODUCT((AB314=$AB$7:$AB$511)*(AH314=$AH$7:$AH$511)*(AQ314=$AQ$7:$AQ$511)*(AR314=$AR$7:$AR$511)*(ROW($AB$7:$AB$511)&lt;&gt;ROW(AB314))*((R314=0)*($R$7:$R$511&gt;0)+(R314&gt;0)*($R$7:$R$511=0)))&gt;0,"SALONES UNIDOS",IF(SUMPRODUCT((AB314=$AB$7:$AB$511)*(AH314=$AH$7:$AH$511)*((AQ314&lt;$AR$7:$AR$511)*(AR314&gt;$AQ$7:$AQ$511))*(ROW($AB$7:$AB$511)&lt;&gt;ROW(AB314)))&gt;0,"Cruzado","Sin cruce")))</f>
        <v/>
      </c>
      <c r="AV314" s="358" t="str" cm="1">
        <f t="array" ref="AV314">IF(AD314="","",IF(SUMPRODUCT((AD314=$AD$7:$AD$511)*(AH314=$AH$7:$AH$511)*(AS314=$AS$7:$AS$511)*(AT314=$AT$7:$AT$511)*(ROW($AD$7:$AD$511)&lt;&gt;ROW(AD314))*((R314=0)*($R$7:$R$511&gt;0)+(R314&gt;0)*($R$7:$R$511=0)))&gt;0,"SALONES UNIDOS",IF(SUMPRODUCT((AD314=$AD$7:$AD$511)*(AH314=$AH$7:$AH$511)*((AS314&lt;$AT$7:$AT$511)*(AT314&gt;$AS$7:$AS$511))*(ROW($AD$7:$AD$511)&lt;&gt;ROW(AD314)))&gt;0,"Cruzado","Sin cruce")))</f>
        <v>Sin cruce</v>
      </c>
      <c r="AW314" s="104" t="str">
        <f t="shared" si="91"/>
        <v>OB5FILIALB</v>
      </c>
      <c r="AX314" s="104" t="str" cm="1">
        <f t="array" ref="AX314">IF(AW314="","",IF(SUMPRODUCT((AW314=$AW$7:$AW$2042)*(AH314=$AH$7:$AH$2042)*(AN314=$AN$7:$AN$2042)*(AO314=$AO$7:$AO$2042)*(ROW($AW$7:$AW$2042)&lt;&gt;ROW(AW314))*((R314=0)*($R$7:$R$2042&gt;0)+(R314&gt;0)*($R$7:$R$2042=0)))&gt;0,"SALONES UNIDOS",IF(SUMPRODUCT((AW314=$AW$7:$AW$2042)*(AH314=$AH$7:$AH$2042)*((AN314&lt;$AO$7:$AO$2042)*(AO314&gt;$AN$7:$AN$2042))*(ROW($AW$7:$AW$2042)&lt;&gt;ROW(AW314)))&gt;0,"Cruzado","Sin cruce")))</f>
        <v>Sin cruce</v>
      </c>
    </row>
    <row r="315" spans="2:50" s="6" customFormat="1" ht="19.8" hidden="1" customHeight="1" x14ac:dyDescent="0.25">
      <c r="B315" s="494" t="s">
        <v>314</v>
      </c>
      <c r="C315" s="369" t="s">
        <v>970</v>
      </c>
      <c r="D315" s="369">
        <v>20261</v>
      </c>
      <c r="E315" s="373" t="s">
        <v>276</v>
      </c>
      <c r="F315" s="370" t="s">
        <v>291</v>
      </c>
      <c r="G315" s="373" t="s">
        <v>295</v>
      </c>
      <c r="H315" s="373">
        <v>5</v>
      </c>
      <c r="I315" s="373" t="s">
        <v>571</v>
      </c>
      <c r="J315" s="373" t="s">
        <v>281</v>
      </c>
      <c r="K315" s="194" t="s">
        <v>384</v>
      </c>
      <c r="L315" s="364" t="s">
        <v>385</v>
      </c>
      <c r="M315" s="364" t="s">
        <v>349</v>
      </c>
      <c r="N315" s="364" t="s">
        <v>318</v>
      </c>
      <c r="O315" s="373" t="s">
        <v>315</v>
      </c>
      <c r="P315" s="364">
        <v>0</v>
      </c>
      <c r="Q315" s="364">
        <v>2</v>
      </c>
      <c r="R315" s="369">
        <v>2</v>
      </c>
      <c r="S315" s="364">
        <v>3</v>
      </c>
      <c r="T315" s="8"/>
      <c r="U315" s="374">
        <v>20</v>
      </c>
      <c r="V315" s="370">
        <v>7469293</v>
      </c>
      <c r="W315" s="373" t="s">
        <v>55</v>
      </c>
      <c r="X315" s="364" t="s">
        <v>315</v>
      </c>
      <c r="Y315" s="364"/>
      <c r="Z315" s="364"/>
      <c r="AA315" s="364"/>
      <c r="AB315" s="370"/>
      <c r="AC315" s="364"/>
      <c r="AD315" s="364" t="s">
        <v>702</v>
      </c>
      <c r="AE315" s="370"/>
      <c r="AF315" s="370"/>
      <c r="AG315" s="370" t="s">
        <v>301</v>
      </c>
      <c r="AH315" s="364">
        <v>1</v>
      </c>
      <c r="AI315" s="364">
        <v>19</v>
      </c>
      <c r="AJ315" s="364">
        <v>20</v>
      </c>
      <c r="AK315" s="364">
        <v>21</v>
      </c>
      <c r="AL315" s="364">
        <v>0</v>
      </c>
      <c r="AM315" s="22">
        <f t="shared" si="90"/>
        <v>2</v>
      </c>
      <c r="AN315" s="104">
        <f t="shared" si="92"/>
        <v>0.80555555555555547</v>
      </c>
      <c r="AO315" s="104">
        <f t="shared" si="93"/>
        <v>0.875</v>
      </c>
      <c r="AP315" s="22" t="str" cm="1">
        <f t="array" ref="AP315">IF(W315="","",IF(SUMPRODUCT((W315=$W$7:$W$2042)*(AH315=$AH$7:$AH$2042)*(AN315=$AN$7:$AN$2042)*(AO315=$AO$7:$AO$2042)*(ROW($W$7:$W$2042)&lt;&gt;ROW(W315))*((R315=0)*($R$7:$R$2042&gt;0)+(R315&gt;0)*($R$7:$R$2042=0)))&gt;0,"SALONES UNIDOS",IF(SUMPRODUCT((W315=$W$7:$W$2042)*(AH315=$AH$7:$AH$2042)*((AN315&lt;$AO$7:$AO$2042)*(AO315&gt;$AN$7:$AN$2042))*(ROW($W$7:$W$2042)&lt;&gt;ROW(W315)))&gt;0,"Cruzado","Sin cruce")))</f>
        <v>Sin cruce</v>
      </c>
      <c r="AQ315" s="22"/>
      <c r="AR315" s="22"/>
      <c r="AS315" s="104">
        <f t="shared" si="113"/>
        <v>0.80555555555555547</v>
      </c>
      <c r="AT315" s="104">
        <f t="shared" si="114"/>
        <v>0.875</v>
      </c>
      <c r="AU315" s="358" t="str" cm="1">
        <f t="array" ref="AU315">IF(AB315="","",IF(SUMPRODUCT((AB315=$AB$7:$AB$511)*(AH315=$AH$7:$AH$511)*(AQ315=$AQ$7:$AQ$511)*(AR315=$AR$7:$AR$511)*(ROW($AB$7:$AB$511)&lt;&gt;ROW(AB315))*((R315=0)*($R$7:$R$511&gt;0)+(R315&gt;0)*($R$7:$R$511=0)))&gt;0,"SALONES UNIDOS",IF(SUMPRODUCT((AB315=$AB$7:$AB$511)*(AH315=$AH$7:$AH$511)*((AQ315&lt;$AR$7:$AR$511)*(AR315&gt;$AQ$7:$AQ$511))*(ROW($AB$7:$AB$511)&lt;&gt;ROW(AB315)))&gt;0,"Cruzado","Sin cruce")))</f>
        <v/>
      </c>
      <c r="AV315" s="358" t="str" cm="1">
        <f t="array" ref="AV315">IF(AD315="","",IF(SUMPRODUCT((AD315=$AD$7:$AD$511)*(AH315=$AH$7:$AH$511)*(AS315=$AS$7:$AS$511)*(AT315=$AT$7:$AT$511)*(ROW($AD$7:$AD$511)&lt;&gt;ROW(AD315))*((R315=0)*($R$7:$R$511&gt;0)+(R315&gt;0)*($R$7:$R$511=0)))&gt;0,"SALONES UNIDOS",IF(SUMPRODUCT((AD315=$AD$7:$AD$511)*(AH315=$AH$7:$AH$511)*((AS315&lt;$AT$7:$AT$511)*(AT315&gt;$AS$7:$AS$511))*(ROW($AD$7:$AD$511)&lt;&gt;ROW(AD315)))&gt;0,"Cruzado","Sin cruce")))</f>
        <v>Sin cruce</v>
      </c>
      <c r="AW315" s="104" t="str">
        <f t="shared" si="91"/>
        <v>OB5FILIALB</v>
      </c>
      <c r="AX315" s="104" t="str" cm="1">
        <f t="array" ref="AX315">IF(AW315="","",IF(SUMPRODUCT((AW315=$AW$7:$AW$2042)*(AH315=$AH$7:$AH$2042)*(AN315=$AN$7:$AN$2042)*(AO315=$AO$7:$AO$2042)*(ROW($AW$7:$AW$2042)&lt;&gt;ROW(AW315))*((R315=0)*($R$7:$R$2042&gt;0)+(R315&gt;0)*($R$7:$R$2042=0)))&gt;0,"SALONES UNIDOS",IF(SUMPRODUCT((AW315=$AW$7:$AW$2042)*(AH315=$AH$7:$AH$2042)*((AN315&lt;$AO$7:$AO$2042)*(AO315&gt;$AN$7:$AN$2042))*(ROW($AW$7:$AW$2042)&lt;&gt;ROW(AW315)))&gt;0,"Cruzado","Sin cruce")))</f>
        <v>Sin cruce</v>
      </c>
    </row>
    <row r="316" spans="2:50" s="6" customFormat="1" ht="19.8" hidden="1" customHeight="1" x14ac:dyDescent="0.25">
      <c r="B316" s="494" t="s">
        <v>314</v>
      </c>
      <c r="C316" s="369" t="s">
        <v>970</v>
      </c>
      <c r="D316" s="369">
        <v>20261</v>
      </c>
      <c r="E316" s="373" t="s">
        <v>276</v>
      </c>
      <c r="F316" s="370" t="s">
        <v>291</v>
      </c>
      <c r="G316" s="373" t="s">
        <v>295</v>
      </c>
      <c r="H316" s="373">
        <v>5</v>
      </c>
      <c r="I316" s="373" t="s">
        <v>281</v>
      </c>
      <c r="J316" s="373" t="s">
        <v>281</v>
      </c>
      <c r="K316" s="194" t="s">
        <v>703</v>
      </c>
      <c r="L316" s="364" t="s">
        <v>617</v>
      </c>
      <c r="M316" s="364" t="s">
        <v>349</v>
      </c>
      <c r="N316" s="364" t="s">
        <v>318</v>
      </c>
      <c r="O316" s="373" t="s">
        <v>315</v>
      </c>
      <c r="P316" s="364">
        <v>3</v>
      </c>
      <c r="Q316" s="364">
        <v>0</v>
      </c>
      <c r="R316" s="369">
        <v>3</v>
      </c>
      <c r="S316" s="364">
        <v>4</v>
      </c>
      <c r="T316" s="8"/>
      <c r="U316" s="374">
        <v>40</v>
      </c>
      <c r="V316" s="370">
        <v>9100625</v>
      </c>
      <c r="W316" s="373" t="s">
        <v>35</v>
      </c>
      <c r="X316" s="364" t="s">
        <v>315</v>
      </c>
      <c r="Y316" s="364"/>
      <c r="Z316" s="364"/>
      <c r="AA316" s="364"/>
      <c r="AB316" s="364" t="s">
        <v>704</v>
      </c>
      <c r="AC316" s="364"/>
      <c r="AD316" s="369"/>
      <c r="AE316" s="370"/>
      <c r="AF316" s="370"/>
      <c r="AG316" s="370" t="s">
        <v>559</v>
      </c>
      <c r="AH316" s="364">
        <v>4</v>
      </c>
      <c r="AI316" s="364">
        <v>7</v>
      </c>
      <c r="AJ316" s="364">
        <v>40</v>
      </c>
      <c r="AK316" s="364">
        <v>10</v>
      </c>
      <c r="AL316" s="364">
        <v>10</v>
      </c>
      <c r="AM316" s="22">
        <f t="shared" si="90"/>
        <v>3</v>
      </c>
      <c r="AN316" s="104">
        <f t="shared" si="92"/>
        <v>0.31944444444444448</v>
      </c>
      <c r="AO316" s="104">
        <f t="shared" si="93"/>
        <v>0.4236111111111111</v>
      </c>
      <c r="AP316" s="22" t="str" cm="1">
        <f t="array" ref="AP316">IF(W316="","",IF(SUMPRODUCT((W316=$W$7:$W$2042)*(AH316=$AH$7:$AH$2042)*(AN316=$AN$7:$AN$2042)*(AO316=$AO$7:$AO$2042)*(ROW($W$7:$W$2042)&lt;&gt;ROW(W316))*((R316=0)*($R$7:$R$2042&gt;0)+(R316&gt;0)*($R$7:$R$2042=0)))&gt;0,"SALONES UNIDOS",IF(SUMPRODUCT((W316=$W$7:$W$2042)*(AH316=$AH$7:$AH$2042)*((AN316&lt;$AO$7:$AO$2042)*(AO316&gt;$AN$7:$AN$2042))*(ROW($W$7:$W$2042)&lt;&gt;ROW(W316)))&gt;0,"Cruzado","Sin cruce")))</f>
        <v>Sin cruce</v>
      </c>
      <c r="AQ316" s="104">
        <f>AN316</f>
        <v>0.31944444444444448</v>
      </c>
      <c r="AR316" s="104">
        <f>AO316</f>
        <v>0.4236111111111111</v>
      </c>
      <c r="AS316" s="22"/>
      <c r="AT316" s="22"/>
      <c r="AU316" s="358" t="str" cm="1">
        <f t="array" ref="AU316">IF(AB316="","",IF(SUMPRODUCT((AB316=$AB$7:$AB$511)*(AH316=$AH$7:$AH$511)*(AQ316=$AQ$7:$AQ$511)*(AR316=$AR$7:$AR$511)*(ROW($AB$7:$AB$511)&lt;&gt;ROW(AB316))*((R316=0)*($R$7:$R$511&gt;0)+(R316&gt;0)*($R$7:$R$511=0)))&gt;0,"SALONES UNIDOS",IF(SUMPRODUCT((AB316=$AB$7:$AB$511)*(AH316=$AH$7:$AH$511)*((AQ316&lt;$AR$7:$AR$511)*(AR316&gt;$AQ$7:$AQ$511))*(ROW($AB$7:$AB$511)&lt;&gt;ROW(AB316)))&gt;0,"Cruzado","Sin cruce")))</f>
        <v>Sin cruce</v>
      </c>
      <c r="AV316" s="358" t="str" cm="1">
        <f t="array" ref="AV316">IF(AD316="","",IF(SUMPRODUCT((AD316=$AD$7:$AD$511)*(AH316=$AH$7:$AH$511)*(AS316=$AS$7:$AS$511)*(AT316=$AT$7:$AT$511)*(ROW($AD$7:$AD$511)&lt;&gt;ROW(AD316))*((R316=0)*($R$7:$R$511&gt;0)+(R316&gt;0)*($R$7:$R$511=0)))&gt;0,"SALONES UNIDOS",IF(SUMPRODUCT((AD316=$AD$7:$AD$511)*(AH316=$AH$7:$AH$511)*((AS316&lt;$AT$7:$AT$511)*(AT316&gt;$AS$7:$AS$511))*(ROW($AD$7:$AD$511)&lt;&gt;ROW(AD316)))&gt;0,"Cruzado","Sin cruce")))</f>
        <v/>
      </c>
      <c r="AW316" s="104" t="str">
        <f t="shared" si="91"/>
        <v>OB5FILIALB</v>
      </c>
      <c r="AX316" s="104" t="str" cm="1">
        <f t="array" ref="AX316">IF(AW316="","",IF(SUMPRODUCT((AW316=$AW$7:$AW$2042)*(AH316=$AH$7:$AH$2042)*(AN316=$AN$7:$AN$2042)*(AO316=$AO$7:$AO$2042)*(ROW($AW$7:$AW$2042)&lt;&gt;ROW(AW316))*((R316=0)*($R$7:$R$2042&gt;0)+(R316&gt;0)*($R$7:$R$2042=0)))&gt;0,"SALONES UNIDOS",IF(SUMPRODUCT((AW316=$AW$7:$AW$2042)*(AH316=$AH$7:$AH$2042)*((AN316&lt;$AO$7:$AO$2042)*(AO316&gt;$AN$7:$AN$2042))*(ROW($AW$7:$AW$2042)&lt;&gt;ROW(AW316)))&gt;0,"Cruzado","Sin cruce")))</f>
        <v>Sin cruce</v>
      </c>
    </row>
    <row r="317" spans="2:50" s="6" customFormat="1" ht="19.8" hidden="1" customHeight="1" x14ac:dyDescent="0.25">
      <c r="B317" s="494" t="s">
        <v>314</v>
      </c>
      <c r="C317" s="369" t="s">
        <v>970</v>
      </c>
      <c r="D317" s="369">
        <v>20261</v>
      </c>
      <c r="E317" s="373" t="s">
        <v>276</v>
      </c>
      <c r="F317" s="370" t="s">
        <v>291</v>
      </c>
      <c r="G317" s="373" t="s">
        <v>295</v>
      </c>
      <c r="H317" s="373">
        <v>5</v>
      </c>
      <c r="I317" s="373" t="s">
        <v>412</v>
      </c>
      <c r="J317" s="373" t="s">
        <v>281</v>
      </c>
      <c r="K317" s="194" t="s">
        <v>703</v>
      </c>
      <c r="L317" s="364" t="s">
        <v>617</v>
      </c>
      <c r="M317" s="364" t="s">
        <v>349</v>
      </c>
      <c r="N317" s="364" t="s">
        <v>318</v>
      </c>
      <c r="O317" s="373" t="s">
        <v>315</v>
      </c>
      <c r="P317" s="364">
        <v>0</v>
      </c>
      <c r="Q317" s="364">
        <v>2</v>
      </c>
      <c r="R317" s="369">
        <v>2</v>
      </c>
      <c r="S317" s="364">
        <v>4</v>
      </c>
      <c r="T317" s="8"/>
      <c r="U317" s="374">
        <v>20</v>
      </c>
      <c r="V317" s="370">
        <v>9100625</v>
      </c>
      <c r="W317" s="373" t="s">
        <v>35</v>
      </c>
      <c r="X317" s="364" t="s">
        <v>315</v>
      </c>
      <c r="Y317" s="364"/>
      <c r="Z317" s="364"/>
      <c r="AA317" s="364"/>
      <c r="AB317" s="370"/>
      <c r="AC317" s="364"/>
      <c r="AD317" s="364" t="s">
        <v>595</v>
      </c>
      <c r="AE317" s="370"/>
      <c r="AF317" s="370"/>
      <c r="AG317" s="370" t="s">
        <v>301</v>
      </c>
      <c r="AH317" s="364">
        <v>4</v>
      </c>
      <c r="AI317" s="364">
        <v>10</v>
      </c>
      <c r="AJ317" s="364">
        <v>10</v>
      </c>
      <c r="AK317" s="364">
        <v>11</v>
      </c>
      <c r="AL317" s="364">
        <v>50</v>
      </c>
      <c r="AM317" s="22">
        <f t="shared" si="90"/>
        <v>2</v>
      </c>
      <c r="AN317" s="104">
        <f t="shared" si="92"/>
        <v>0.4236111111111111</v>
      </c>
      <c r="AO317" s="104">
        <f t="shared" si="93"/>
        <v>0.49305555555555552</v>
      </c>
      <c r="AP317" s="22" t="str" cm="1">
        <f t="array" ref="AP317">IF(W317="","",IF(SUMPRODUCT((W317=$W$7:$W$2042)*(AH317=$AH$7:$AH$2042)*(AN317=$AN$7:$AN$2042)*(AO317=$AO$7:$AO$2042)*(ROW($W$7:$W$2042)&lt;&gt;ROW(W317))*((R317=0)*($R$7:$R$2042&gt;0)+(R317&gt;0)*($R$7:$R$2042=0)))&gt;0,"SALONES UNIDOS",IF(SUMPRODUCT((W317=$W$7:$W$2042)*(AH317=$AH$7:$AH$2042)*((AN317&lt;$AO$7:$AO$2042)*(AO317&gt;$AN$7:$AN$2042))*(ROW($W$7:$W$2042)&lt;&gt;ROW(W317)))&gt;0,"Cruzado","Sin cruce")))</f>
        <v>Sin cruce</v>
      </c>
      <c r="AQ317" s="22"/>
      <c r="AR317" s="22"/>
      <c r="AS317" s="104">
        <f t="shared" ref="AS317:AS318" si="115">AN317</f>
        <v>0.4236111111111111</v>
      </c>
      <c r="AT317" s="104">
        <f t="shared" ref="AT317:AT318" si="116">AO317</f>
        <v>0.49305555555555552</v>
      </c>
      <c r="AU317" s="358" t="str" cm="1">
        <f t="array" ref="AU317">IF(AB317="","",IF(SUMPRODUCT((AB317=$AB$7:$AB$511)*(AH317=$AH$7:$AH$511)*(AQ317=$AQ$7:$AQ$511)*(AR317=$AR$7:$AR$511)*(ROW($AB$7:$AB$511)&lt;&gt;ROW(AB317))*((R317=0)*($R$7:$R$511&gt;0)+(R317&gt;0)*($R$7:$R$511=0)))&gt;0,"SALONES UNIDOS",IF(SUMPRODUCT((AB317=$AB$7:$AB$511)*(AH317=$AH$7:$AH$511)*((AQ317&lt;$AR$7:$AR$511)*(AR317&gt;$AQ$7:$AQ$511))*(ROW($AB$7:$AB$511)&lt;&gt;ROW(AB317)))&gt;0,"Cruzado","Sin cruce")))</f>
        <v/>
      </c>
      <c r="AV317" s="358" t="str" cm="1">
        <f t="array" ref="AV317">IF(AD317="","",IF(SUMPRODUCT((AD317=$AD$7:$AD$511)*(AH317=$AH$7:$AH$511)*(AS317=$AS$7:$AS$511)*(AT317=$AT$7:$AT$511)*(ROW($AD$7:$AD$511)&lt;&gt;ROW(AD317))*((R317=0)*($R$7:$R$511&gt;0)+(R317&gt;0)*($R$7:$R$511=0)))&gt;0,"SALONES UNIDOS",IF(SUMPRODUCT((AD317=$AD$7:$AD$511)*(AH317=$AH$7:$AH$511)*((AS317&lt;$AT$7:$AT$511)*(AT317&gt;$AS$7:$AS$511))*(ROW($AD$7:$AD$511)&lt;&gt;ROW(AD317)))&gt;0,"Cruzado","Sin cruce")))</f>
        <v>Sin cruce</v>
      </c>
      <c r="AW317" s="104" t="str">
        <f t="shared" si="91"/>
        <v>OB5FILIALB</v>
      </c>
      <c r="AX317" s="104" t="str" cm="1">
        <f t="array" ref="AX317">IF(AW317="","",IF(SUMPRODUCT((AW317=$AW$7:$AW$2042)*(AH317=$AH$7:$AH$2042)*(AN317=$AN$7:$AN$2042)*(AO317=$AO$7:$AO$2042)*(ROW($AW$7:$AW$2042)&lt;&gt;ROW(AW317))*((R317=0)*($R$7:$R$2042&gt;0)+(R317&gt;0)*($R$7:$R$2042=0)))&gt;0,"SALONES UNIDOS",IF(SUMPRODUCT((AW317=$AW$7:$AW$2042)*(AH317=$AH$7:$AH$2042)*((AN317&lt;$AO$7:$AO$2042)*(AO317&gt;$AN$7:$AN$2042))*(ROW($AW$7:$AW$2042)&lt;&gt;ROW(AW317)))&gt;0,"Cruzado","Sin cruce")))</f>
        <v>Sin cruce</v>
      </c>
    </row>
    <row r="318" spans="2:50" s="6" customFormat="1" ht="19.8" hidden="1" customHeight="1" x14ac:dyDescent="0.25">
      <c r="B318" s="494" t="s">
        <v>314</v>
      </c>
      <c r="C318" s="369" t="s">
        <v>970</v>
      </c>
      <c r="D318" s="369">
        <v>20261</v>
      </c>
      <c r="E318" s="373" t="s">
        <v>276</v>
      </c>
      <c r="F318" s="370" t="s">
        <v>291</v>
      </c>
      <c r="G318" s="373" t="s">
        <v>295</v>
      </c>
      <c r="H318" s="373">
        <v>5</v>
      </c>
      <c r="I318" s="373" t="s">
        <v>571</v>
      </c>
      <c r="J318" s="373" t="s">
        <v>281</v>
      </c>
      <c r="K318" s="194" t="s">
        <v>703</v>
      </c>
      <c r="L318" s="364" t="s">
        <v>617</v>
      </c>
      <c r="M318" s="364" t="s">
        <v>349</v>
      </c>
      <c r="N318" s="364" t="s">
        <v>318</v>
      </c>
      <c r="O318" s="373" t="s">
        <v>315</v>
      </c>
      <c r="P318" s="364">
        <v>0</v>
      </c>
      <c r="Q318" s="364">
        <v>2</v>
      </c>
      <c r="R318" s="369">
        <v>2</v>
      </c>
      <c r="S318" s="364">
        <v>4</v>
      </c>
      <c r="T318" s="8"/>
      <c r="U318" s="374">
        <v>20</v>
      </c>
      <c r="V318" s="370">
        <v>9100625</v>
      </c>
      <c r="W318" s="373" t="s">
        <v>35</v>
      </c>
      <c r="X318" s="364" t="s">
        <v>315</v>
      </c>
      <c r="Y318" s="364"/>
      <c r="Z318" s="364"/>
      <c r="AA318" s="364"/>
      <c r="AB318" s="370"/>
      <c r="AC318" s="364"/>
      <c r="AD318" s="364" t="s">
        <v>595</v>
      </c>
      <c r="AE318" s="370"/>
      <c r="AF318" s="370"/>
      <c r="AG318" s="370" t="s">
        <v>301</v>
      </c>
      <c r="AH318" s="364">
        <v>4</v>
      </c>
      <c r="AI318" s="364">
        <v>11</v>
      </c>
      <c r="AJ318" s="364">
        <v>50</v>
      </c>
      <c r="AK318" s="364">
        <v>13</v>
      </c>
      <c r="AL318" s="364">
        <v>30</v>
      </c>
      <c r="AM318" s="22">
        <f t="shared" si="90"/>
        <v>2</v>
      </c>
      <c r="AN318" s="104">
        <f t="shared" si="92"/>
        <v>0.49305555555555552</v>
      </c>
      <c r="AO318" s="104">
        <f t="shared" si="93"/>
        <v>0.5625</v>
      </c>
      <c r="AP318" s="22" t="str" cm="1">
        <f t="array" ref="AP318">IF(W318="","",IF(SUMPRODUCT((W318=$W$7:$W$2042)*(AH318=$AH$7:$AH$2042)*(AN318=$AN$7:$AN$2042)*(AO318=$AO$7:$AO$2042)*(ROW($W$7:$W$2042)&lt;&gt;ROW(W318))*((R318=0)*($R$7:$R$2042&gt;0)+(R318&gt;0)*($R$7:$R$2042=0)))&gt;0,"SALONES UNIDOS",IF(SUMPRODUCT((W318=$W$7:$W$2042)*(AH318=$AH$7:$AH$2042)*((AN318&lt;$AO$7:$AO$2042)*(AO318&gt;$AN$7:$AN$2042))*(ROW($W$7:$W$2042)&lt;&gt;ROW(W318)))&gt;0,"Cruzado","Sin cruce")))</f>
        <v>Sin cruce</v>
      </c>
      <c r="AQ318" s="22"/>
      <c r="AR318" s="22"/>
      <c r="AS318" s="104">
        <f t="shared" si="115"/>
        <v>0.49305555555555552</v>
      </c>
      <c r="AT318" s="104">
        <f t="shared" si="116"/>
        <v>0.5625</v>
      </c>
      <c r="AU318" s="358" t="str" cm="1">
        <f t="array" ref="AU318">IF(AB318="","",IF(SUMPRODUCT((AB318=$AB$7:$AB$511)*(AH318=$AH$7:$AH$511)*(AQ318=$AQ$7:$AQ$511)*(AR318=$AR$7:$AR$511)*(ROW($AB$7:$AB$511)&lt;&gt;ROW(AB318))*((R318=0)*($R$7:$R$511&gt;0)+(R318&gt;0)*($R$7:$R$511=0)))&gt;0,"SALONES UNIDOS",IF(SUMPRODUCT((AB318=$AB$7:$AB$511)*(AH318=$AH$7:$AH$511)*((AQ318&lt;$AR$7:$AR$511)*(AR318&gt;$AQ$7:$AQ$511))*(ROW($AB$7:$AB$511)&lt;&gt;ROW(AB318)))&gt;0,"Cruzado","Sin cruce")))</f>
        <v/>
      </c>
      <c r="AV318" s="358" t="str" cm="1">
        <f t="array" ref="AV318">IF(AD318="","",IF(SUMPRODUCT((AD318=$AD$7:$AD$511)*(AH318=$AH$7:$AH$511)*(AS318=$AS$7:$AS$511)*(AT318=$AT$7:$AT$511)*(ROW($AD$7:$AD$511)&lt;&gt;ROW(AD318))*((R318=0)*($R$7:$R$511&gt;0)+(R318&gt;0)*($R$7:$R$511=0)))&gt;0,"SALONES UNIDOS",IF(SUMPRODUCT((AD318=$AD$7:$AD$511)*(AH318=$AH$7:$AH$511)*((AS318&lt;$AT$7:$AT$511)*(AT318&gt;$AS$7:$AS$511))*(ROW($AD$7:$AD$511)&lt;&gt;ROW(AD318)))&gt;0,"Cruzado","Sin cruce")))</f>
        <v>Sin cruce</v>
      </c>
      <c r="AW318" s="104" t="str">
        <f t="shared" si="91"/>
        <v>OB5FILIALB</v>
      </c>
      <c r="AX318" s="104" t="str" cm="1">
        <f t="array" ref="AX318">IF(AW318="","",IF(SUMPRODUCT((AW318=$AW$7:$AW$2042)*(AH318=$AH$7:$AH$2042)*(AN318=$AN$7:$AN$2042)*(AO318=$AO$7:$AO$2042)*(ROW($AW$7:$AW$2042)&lt;&gt;ROW(AW318))*((R318=0)*($R$7:$R$2042&gt;0)+(R318&gt;0)*($R$7:$R$2042=0)))&gt;0,"SALONES UNIDOS",IF(SUMPRODUCT((AW318=$AW$7:$AW$2042)*(AH318=$AH$7:$AH$2042)*((AN318&lt;$AO$7:$AO$2042)*(AO318&gt;$AN$7:$AN$2042))*(ROW($AW$7:$AW$2042)&lt;&gt;ROW(AW318)))&gt;0,"Cruzado","Sin cruce")))</f>
        <v>Sin cruce</v>
      </c>
    </row>
    <row r="319" spans="2:50" s="6" customFormat="1" ht="19.8" hidden="1" customHeight="1" x14ac:dyDescent="0.25">
      <c r="B319" s="494" t="s">
        <v>314</v>
      </c>
      <c r="C319" s="369" t="s">
        <v>970</v>
      </c>
      <c r="D319" s="369">
        <v>20261</v>
      </c>
      <c r="E319" s="373" t="s">
        <v>276</v>
      </c>
      <c r="F319" s="370" t="s">
        <v>291</v>
      </c>
      <c r="G319" s="373" t="s">
        <v>295</v>
      </c>
      <c r="H319" s="373">
        <v>6</v>
      </c>
      <c r="I319" s="373" t="s">
        <v>278</v>
      </c>
      <c r="J319" s="373" t="s">
        <v>278</v>
      </c>
      <c r="K319" s="194" t="s">
        <v>705</v>
      </c>
      <c r="L319" s="364" t="s">
        <v>706</v>
      </c>
      <c r="M319" s="364" t="s">
        <v>324</v>
      </c>
      <c r="N319" s="364" t="s">
        <v>318</v>
      </c>
      <c r="O319" s="370" t="s">
        <v>321</v>
      </c>
      <c r="P319" s="364">
        <v>2</v>
      </c>
      <c r="Q319" s="364">
        <v>0</v>
      </c>
      <c r="R319" s="369">
        <v>2</v>
      </c>
      <c r="S319" s="364">
        <v>3</v>
      </c>
      <c r="T319" s="8"/>
      <c r="U319" s="374">
        <v>30</v>
      </c>
      <c r="V319" s="370">
        <v>21461803</v>
      </c>
      <c r="W319" s="373" t="s">
        <v>116</v>
      </c>
      <c r="X319" s="372" t="s">
        <v>321</v>
      </c>
      <c r="Y319" s="364"/>
      <c r="Z319" s="364"/>
      <c r="AA319" s="364"/>
      <c r="AB319" s="370"/>
      <c r="AC319" s="370"/>
      <c r="AD319" s="369"/>
      <c r="AE319" s="370"/>
      <c r="AF319" s="370"/>
      <c r="AG319" s="370" t="s">
        <v>559</v>
      </c>
      <c r="AH319" s="364">
        <v>5</v>
      </c>
      <c r="AI319" s="364">
        <v>13</v>
      </c>
      <c r="AJ319" s="364">
        <v>30</v>
      </c>
      <c r="AK319" s="364">
        <v>15</v>
      </c>
      <c r="AL319" s="364">
        <v>10</v>
      </c>
      <c r="AM319" s="22">
        <f t="shared" si="90"/>
        <v>2</v>
      </c>
      <c r="AN319" s="104">
        <f t="shared" si="92"/>
        <v>0.5625</v>
      </c>
      <c r="AO319" s="104">
        <f t="shared" si="93"/>
        <v>0.63194444444444442</v>
      </c>
      <c r="AP319" s="22" t="str" cm="1">
        <f t="array" ref="AP319">IF(W319="","",IF(SUMPRODUCT((W319=$W$7:$W$2042)*(AH319=$AH$7:$AH$2042)*(AN319=$AN$7:$AN$2042)*(AO319=$AO$7:$AO$2042)*(ROW($W$7:$W$2042)&lt;&gt;ROW(W319))*((R319=0)*($R$7:$R$2042&gt;0)+(R319&gt;0)*($R$7:$R$2042=0)))&gt;0,"SALONES UNIDOS",IF(SUMPRODUCT((W319=$W$7:$W$2042)*(AH319=$AH$7:$AH$2042)*((AN319&lt;$AO$7:$AO$2042)*(AO319&gt;$AN$7:$AN$2042))*(ROW($W$7:$W$2042)&lt;&gt;ROW(W319)))&gt;0,"Cruzado","Sin cruce")))</f>
        <v>Sin cruce</v>
      </c>
      <c r="AQ319" s="104"/>
      <c r="AR319" s="104"/>
      <c r="AS319" s="22"/>
      <c r="AT319" s="22"/>
      <c r="AU319" s="358" t="str" cm="1">
        <f t="array" ref="AU319">IF(AB319="","",IF(SUMPRODUCT((AB319=$AB$7:$AB$511)*(AH319=$AH$7:$AH$511)*(AQ319=$AQ$7:$AQ$511)*(AR319=$AR$7:$AR$511)*(ROW($AB$7:$AB$511)&lt;&gt;ROW(AB319))*((R319=0)*($R$7:$R$511&gt;0)+(R319&gt;0)*($R$7:$R$511=0)))&gt;0,"SALONES UNIDOS",IF(SUMPRODUCT((AB319=$AB$7:$AB$511)*(AH319=$AH$7:$AH$511)*((AQ319&lt;$AR$7:$AR$511)*(AR319&gt;$AQ$7:$AQ$511))*(ROW($AB$7:$AB$511)&lt;&gt;ROW(AB319)))&gt;0,"Cruzado","Sin cruce")))</f>
        <v/>
      </c>
      <c r="AV319" s="358" t="str" cm="1">
        <f t="array" ref="AV319">IF(AD319="","",IF(SUMPRODUCT((AD319=$AD$7:$AD$511)*(AH319=$AH$7:$AH$511)*(AS319=$AS$7:$AS$511)*(AT319=$AT$7:$AT$511)*(ROW($AD$7:$AD$511)&lt;&gt;ROW(AD319))*((R319=0)*($R$7:$R$511&gt;0)+(R319&gt;0)*($R$7:$R$511=0)))&gt;0,"SALONES UNIDOS",IF(SUMPRODUCT((AD319=$AD$7:$AD$511)*(AH319=$AH$7:$AH$511)*((AS319&lt;$AT$7:$AT$511)*(AT319&gt;$AS$7:$AS$511))*(ROW($AD$7:$AD$511)&lt;&gt;ROW(AD319)))&gt;0,"Cruzado","Sin cruce")))</f>
        <v/>
      </c>
      <c r="AW319" s="104" t="str">
        <f t="shared" si="91"/>
        <v>OB6FILIALA</v>
      </c>
      <c r="AX319" s="104" t="str" cm="1">
        <f t="array" ref="AX319">IF(AW319="","",IF(SUMPRODUCT((AW319=$AW$7:$AW$2042)*(AH319=$AH$7:$AH$2042)*(AN319=$AN$7:$AN$2042)*(AO319=$AO$7:$AO$2042)*(ROW($AW$7:$AW$2042)&lt;&gt;ROW(AW319))*((R319=0)*($R$7:$R$2042&gt;0)+(R319&gt;0)*($R$7:$R$2042=0)))&gt;0,"SALONES UNIDOS",IF(SUMPRODUCT((AW319=$AW$7:$AW$2042)*(AH319=$AH$7:$AH$2042)*((AN319&lt;$AO$7:$AO$2042)*(AO319&gt;$AN$7:$AN$2042))*(ROW($AW$7:$AW$2042)&lt;&gt;ROW(AW319)))&gt;0,"Cruzado","Sin cruce")))</f>
        <v>Sin cruce</v>
      </c>
    </row>
    <row r="320" spans="2:50" s="6" customFormat="1" ht="19.8" hidden="1" customHeight="1" x14ac:dyDescent="0.25">
      <c r="B320" s="494" t="s">
        <v>314</v>
      </c>
      <c r="C320" s="369" t="s">
        <v>970</v>
      </c>
      <c r="D320" s="369">
        <v>20261</v>
      </c>
      <c r="E320" s="373" t="s">
        <v>276</v>
      </c>
      <c r="F320" s="370" t="s">
        <v>291</v>
      </c>
      <c r="G320" s="373" t="s">
        <v>295</v>
      </c>
      <c r="H320" s="373">
        <v>6</v>
      </c>
      <c r="I320" s="373" t="s">
        <v>552</v>
      </c>
      <c r="J320" s="373" t="s">
        <v>278</v>
      </c>
      <c r="K320" s="194" t="s">
        <v>705</v>
      </c>
      <c r="L320" s="364" t="s">
        <v>706</v>
      </c>
      <c r="M320" s="364" t="s">
        <v>324</v>
      </c>
      <c r="N320" s="364" t="s">
        <v>318</v>
      </c>
      <c r="O320" s="370" t="s">
        <v>321</v>
      </c>
      <c r="P320" s="364">
        <v>0</v>
      </c>
      <c r="Q320" s="364">
        <v>2</v>
      </c>
      <c r="R320" s="369">
        <v>2</v>
      </c>
      <c r="S320" s="364">
        <v>3</v>
      </c>
      <c r="T320" s="8"/>
      <c r="U320" s="374">
        <v>15</v>
      </c>
      <c r="V320" s="370">
        <v>21461803</v>
      </c>
      <c r="W320" s="373" t="s">
        <v>116</v>
      </c>
      <c r="X320" s="372" t="s">
        <v>321</v>
      </c>
      <c r="Y320" s="364"/>
      <c r="Z320" s="364"/>
      <c r="AA320" s="364"/>
      <c r="AB320" s="370"/>
      <c r="AC320" s="370"/>
      <c r="AD320" s="369"/>
      <c r="AE320" s="370"/>
      <c r="AF320" s="370"/>
      <c r="AG320" s="370" t="s">
        <v>301</v>
      </c>
      <c r="AH320" s="364">
        <v>5</v>
      </c>
      <c r="AI320" s="364">
        <v>15</v>
      </c>
      <c r="AJ320" s="364">
        <v>10</v>
      </c>
      <c r="AK320" s="364">
        <v>16</v>
      </c>
      <c r="AL320" s="364">
        <v>50</v>
      </c>
      <c r="AM320" s="22">
        <f t="shared" si="90"/>
        <v>2</v>
      </c>
      <c r="AN320" s="104">
        <f t="shared" si="92"/>
        <v>0.63194444444444442</v>
      </c>
      <c r="AO320" s="104">
        <f t="shared" si="93"/>
        <v>0.70138888888888884</v>
      </c>
      <c r="AP320" s="22" t="str" cm="1">
        <f t="array" ref="AP320">IF(W320="","",IF(SUMPRODUCT((W320=$W$7:$W$2042)*(AH320=$AH$7:$AH$2042)*(AN320=$AN$7:$AN$2042)*(AO320=$AO$7:$AO$2042)*(ROW($W$7:$W$2042)&lt;&gt;ROW(W320))*((R320=0)*($R$7:$R$2042&gt;0)+(R320&gt;0)*($R$7:$R$2042=0)))&gt;0,"SALONES UNIDOS",IF(SUMPRODUCT((W320=$W$7:$W$2042)*(AH320=$AH$7:$AH$2042)*((AN320&lt;$AO$7:$AO$2042)*(AO320&gt;$AN$7:$AN$2042))*(ROW($W$7:$W$2042)&lt;&gt;ROW(W320)))&gt;0,"Cruzado","Sin cruce")))</f>
        <v>Sin cruce</v>
      </c>
      <c r="AQ320" s="104"/>
      <c r="AR320" s="104"/>
      <c r="AS320" s="22"/>
      <c r="AT320" s="22"/>
      <c r="AU320" s="358" t="str" cm="1">
        <f t="array" ref="AU320">IF(AB320="","",IF(SUMPRODUCT((AB320=$AB$7:$AB$511)*(AH320=$AH$7:$AH$511)*(AQ320=$AQ$7:$AQ$511)*(AR320=$AR$7:$AR$511)*(ROW($AB$7:$AB$511)&lt;&gt;ROW(AB320))*((R320=0)*($R$7:$R$511&gt;0)+(R320&gt;0)*($R$7:$R$511=0)))&gt;0,"SALONES UNIDOS",IF(SUMPRODUCT((AB320=$AB$7:$AB$511)*(AH320=$AH$7:$AH$511)*((AQ320&lt;$AR$7:$AR$511)*(AR320&gt;$AQ$7:$AQ$511))*(ROW($AB$7:$AB$511)&lt;&gt;ROW(AB320)))&gt;0,"Cruzado","Sin cruce")))</f>
        <v/>
      </c>
      <c r="AV320" s="358" t="str" cm="1">
        <f t="array" ref="AV320">IF(AD320="","",IF(SUMPRODUCT((AD320=$AD$7:$AD$511)*(AH320=$AH$7:$AH$511)*(AS320=$AS$7:$AS$511)*(AT320=$AT$7:$AT$511)*(ROW($AD$7:$AD$511)&lt;&gt;ROW(AD320))*((R320=0)*($R$7:$R$511&gt;0)+(R320&gt;0)*($R$7:$R$511=0)))&gt;0,"SALONES UNIDOS",IF(SUMPRODUCT((AD320=$AD$7:$AD$511)*(AH320=$AH$7:$AH$511)*((AS320&lt;$AT$7:$AT$511)*(AT320&gt;$AS$7:$AS$511))*(ROW($AD$7:$AD$511)&lt;&gt;ROW(AD320)))&gt;0,"Cruzado","Sin cruce")))</f>
        <v/>
      </c>
      <c r="AW320" s="104" t="str">
        <f t="shared" si="91"/>
        <v>OB6FILIALA</v>
      </c>
      <c r="AX320" s="104" t="str" cm="1">
        <f t="array" ref="AX320">IF(AW320="","",IF(SUMPRODUCT((AW320=$AW$7:$AW$2042)*(AH320=$AH$7:$AH$2042)*(AN320=$AN$7:$AN$2042)*(AO320=$AO$7:$AO$2042)*(ROW($AW$7:$AW$2042)&lt;&gt;ROW(AW320))*((R320=0)*($R$7:$R$2042&gt;0)+(R320&gt;0)*($R$7:$R$2042=0)))&gt;0,"SALONES UNIDOS",IF(SUMPRODUCT((AW320=$AW$7:$AW$2042)*(AH320=$AH$7:$AH$2042)*((AN320&lt;$AO$7:$AO$2042)*(AO320&gt;$AN$7:$AN$2042))*(ROW($AW$7:$AW$2042)&lt;&gt;ROW(AW320)))&gt;0,"Cruzado","Sin cruce")))</f>
        <v>Sin cruce</v>
      </c>
    </row>
    <row r="321" spans="2:50" s="6" customFormat="1" ht="19.8" hidden="1" customHeight="1" x14ac:dyDescent="0.25">
      <c r="B321" s="494" t="s">
        <v>314</v>
      </c>
      <c r="C321" s="369" t="s">
        <v>970</v>
      </c>
      <c r="D321" s="369">
        <v>20261</v>
      </c>
      <c r="E321" s="373" t="s">
        <v>276</v>
      </c>
      <c r="F321" s="370" t="s">
        <v>291</v>
      </c>
      <c r="G321" s="373" t="s">
        <v>295</v>
      </c>
      <c r="H321" s="373">
        <v>6</v>
      </c>
      <c r="I321" s="373" t="s">
        <v>560</v>
      </c>
      <c r="J321" s="373" t="s">
        <v>278</v>
      </c>
      <c r="K321" s="194" t="s">
        <v>705</v>
      </c>
      <c r="L321" s="364" t="s">
        <v>706</v>
      </c>
      <c r="M321" s="364" t="s">
        <v>324</v>
      </c>
      <c r="N321" s="364" t="s">
        <v>318</v>
      </c>
      <c r="O321" s="370" t="s">
        <v>321</v>
      </c>
      <c r="P321" s="364">
        <v>0</v>
      </c>
      <c r="Q321" s="364">
        <v>2</v>
      </c>
      <c r="R321" s="369">
        <v>2</v>
      </c>
      <c r="S321" s="364">
        <v>3</v>
      </c>
      <c r="T321" s="8"/>
      <c r="U321" s="374">
        <v>15</v>
      </c>
      <c r="V321" s="370">
        <v>21461803</v>
      </c>
      <c r="W321" s="373" t="s">
        <v>116</v>
      </c>
      <c r="X321" s="372" t="s">
        <v>321</v>
      </c>
      <c r="Y321" s="364"/>
      <c r="Z321" s="364"/>
      <c r="AA321" s="364"/>
      <c r="AB321" s="370"/>
      <c r="AC321" s="370"/>
      <c r="AD321" s="369"/>
      <c r="AE321" s="370"/>
      <c r="AF321" s="370"/>
      <c r="AG321" s="370" t="s">
        <v>301</v>
      </c>
      <c r="AH321" s="364">
        <v>5</v>
      </c>
      <c r="AI321" s="364">
        <v>16</v>
      </c>
      <c r="AJ321" s="364">
        <v>50</v>
      </c>
      <c r="AK321" s="364">
        <v>18</v>
      </c>
      <c r="AL321" s="364">
        <v>30</v>
      </c>
      <c r="AM321" s="22">
        <f t="shared" si="90"/>
        <v>2</v>
      </c>
      <c r="AN321" s="104">
        <f t="shared" si="92"/>
        <v>0.70138888888888884</v>
      </c>
      <c r="AO321" s="104">
        <f t="shared" si="93"/>
        <v>0.77083333333333337</v>
      </c>
      <c r="AP321" s="22" t="str" cm="1">
        <f t="array" ref="AP321">IF(W321="","",IF(SUMPRODUCT((W321=$W$7:$W$2042)*(AH321=$AH$7:$AH$2042)*(AN321=$AN$7:$AN$2042)*(AO321=$AO$7:$AO$2042)*(ROW($W$7:$W$2042)&lt;&gt;ROW(W321))*((R321=0)*($R$7:$R$2042&gt;0)+(R321&gt;0)*($R$7:$R$2042=0)))&gt;0,"SALONES UNIDOS",IF(SUMPRODUCT((W321=$W$7:$W$2042)*(AH321=$AH$7:$AH$2042)*((AN321&lt;$AO$7:$AO$2042)*(AO321&gt;$AN$7:$AN$2042))*(ROW($W$7:$W$2042)&lt;&gt;ROW(W321)))&gt;0,"Cruzado","Sin cruce")))</f>
        <v>Sin cruce</v>
      </c>
      <c r="AQ321" s="104"/>
      <c r="AR321" s="104"/>
      <c r="AS321" s="22"/>
      <c r="AT321" s="22"/>
      <c r="AU321" s="358" t="str" cm="1">
        <f t="array" ref="AU321">IF(AB321="","",IF(SUMPRODUCT((AB321=$AB$7:$AB$511)*(AH321=$AH$7:$AH$511)*(AQ321=$AQ$7:$AQ$511)*(AR321=$AR$7:$AR$511)*(ROW($AB$7:$AB$511)&lt;&gt;ROW(AB321))*((R321=0)*($R$7:$R$511&gt;0)+(R321&gt;0)*($R$7:$R$511=0)))&gt;0,"SALONES UNIDOS",IF(SUMPRODUCT((AB321=$AB$7:$AB$511)*(AH321=$AH$7:$AH$511)*((AQ321&lt;$AR$7:$AR$511)*(AR321&gt;$AQ$7:$AQ$511))*(ROW($AB$7:$AB$511)&lt;&gt;ROW(AB321)))&gt;0,"Cruzado","Sin cruce")))</f>
        <v/>
      </c>
      <c r="AV321" s="358" t="str" cm="1">
        <f t="array" ref="AV321">IF(AD321="","",IF(SUMPRODUCT((AD321=$AD$7:$AD$511)*(AH321=$AH$7:$AH$511)*(AS321=$AS$7:$AS$511)*(AT321=$AT$7:$AT$511)*(ROW($AD$7:$AD$511)&lt;&gt;ROW(AD321))*((R321=0)*($R$7:$R$511&gt;0)+(R321&gt;0)*($R$7:$R$511=0)))&gt;0,"SALONES UNIDOS",IF(SUMPRODUCT((AD321=$AD$7:$AD$511)*(AH321=$AH$7:$AH$511)*((AS321&lt;$AT$7:$AT$511)*(AT321&gt;$AS$7:$AS$511))*(ROW($AD$7:$AD$511)&lt;&gt;ROW(AD321)))&gt;0,"Cruzado","Sin cruce")))</f>
        <v/>
      </c>
      <c r="AW321" s="104" t="str">
        <f t="shared" si="91"/>
        <v>OB6FILIALA</v>
      </c>
      <c r="AX321" s="104" t="str" cm="1">
        <f t="array" ref="AX321">IF(AW321="","",IF(SUMPRODUCT((AW321=$AW$7:$AW$2042)*(AH321=$AH$7:$AH$2042)*(AN321=$AN$7:$AN$2042)*(AO321=$AO$7:$AO$2042)*(ROW($AW$7:$AW$2042)&lt;&gt;ROW(AW321))*((R321=0)*($R$7:$R$2042&gt;0)+(R321&gt;0)*($R$7:$R$2042=0)))&gt;0,"SALONES UNIDOS",IF(SUMPRODUCT((AW321=$AW$7:$AW$2042)*(AH321=$AH$7:$AH$2042)*((AN321&lt;$AO$7:$AO$2042)*(AO321&gt;$AN$7:$AN$2042))*(ROW($AW$7:$AW$2042)&lt;&gt;ROW(AW321)))&gt;0,"Cruzado","Sin cruce")))</f>
        <v>Sin cruce</v>
      </c>
    </row>
    <row r="322" spans="2:50" s="6" customFormat="1" ht="19.8" hidden="1" customHeight="1" x14ac:dyDescent="0.25">
      <c r="B322" s="494" t="s">
        <v>314</v>
      </c>
      <c r="C322" s="369" t="s">
        <v>970</v>
      </c>
      <c r="D322" s="369">
        <v>20261</v>
      </c>
      <c r="E322" s="373" t="s">
        <v>276</v>
      </c>
      <c r="F322" s="370" t="s">
        <v>291</v>
      </c>
      <c r="G322" s="373" t="s">
        <v>295</v>
      </c>
      <c r="H322" s="373">
        <v>6</v>
      </c>
      <c r="I322" s="373" t="s">
        <v>278</v>
      </c>
      <c r="J322" s="373" t="s">
        <v>278</v>
      </c>
      <c r="K322" s="194" t="s">
        <v>707</v>
      </c>
      <c r="L322" s="364" t="s">
        <v>708</v>
      </c>
      <c r="M322" s="364" t="s">
        <v>349</v>
      </c>
      <c r="N322" s="364" t="s">
        <v>318</v>
      </c>
      <c r="O322" s="370" t="s">
        <v>321</v>
      </c>
      <c r="P322" s="364">
        <v>4</v>
      </c>
      <c r="Q322" s="364">
        <v>0</v>
      </c>
      <c r="R322" s="369">
        <v>4</v>
      </c>
      <c r="S322" s="364">
        <v>4</v>
      </c>
      <c r="T322" s="8"/>
      <c r="U322" s="374">
        <v>30</v>
      </c>
      <c r="V322" s="370">
        <v>45944273</v>
      </c>
      <c r="W322" s="373" t="s">
        <v>198</v>
      </c>
      <c r="X322" s="372" t="s">
        <v>321</v>
      </c>
      <c r="Y322" s="364"/>
      <c r="Z322" s="364"/>
      <c r="AA322" s="364"/>
      <c r="AB322" s="370"/>
      <c r="AC322" s="370"/>
      <c r="AD322" s="369"/>
      <c r="AE322" s="370"/>
      <c r="AF322" s="370"/>
      <c r="AG322" s="370" t="s">
        <v>559</v>
      </c>
      <c r="AH322" s="364">
        <v>1</v>
      </c>
      <c r="AI322" s="364">
        <v>8</v>
      </c>
      <c r="AJ322" s="364">
        <v>30</v>
      </c>
      <c r="AK322" s="364">
        <v>11</v>
      </c>
      <c r="AL322" s="364">
        <v>50</v>
      </c>
      <c r="AM322" s="22">
        <f t="shared" si="90"/>
        <v>4</v>
      </c>
      <c r="AN322" s="104">
        <f t="shared" si="92"/>
        <v>0.35416666666666663</v>
      </c>
      <c r="AO322" s="104">
        <f t="shared" si="93"/>
        <v>0.49305555555555552</v>
      </c>
      <c r="AP322" s="22" t="str" cm="1">
        <f t="array" ref="AP322">IF(W322="","",IF(SUMPRODUCT((W322=$W$7:$W$2042)*(AH322=$AH$7:$AH$2042)*(AN322=$AN$7:$AN$2042)*(AO322=$AO$7:$AO$2042)*(ROW($W$7:$W$2042)&lt;&gt;ROW(W322))*((R322=0)*($R$7:$R$2042&gt;0)+(R322&gt;0)*($R$7:$R$2042=0)))&gt;0,"SALONES UNIDOS",IF(SUMPRODUCT((W322=$W$7:$W$2042)*(AH322=$AH$7:$AH$2042)*((AN322&lt;$AO$7:$AO$2042)*(AO322&gt;$AN$7:$AN$2042))*(ROW($W$7:$W$2042)&lt;&gt;ROW(W322)))&gt;0,"Cruzado","Sin cruce")))</f>
        <v>Sin cruce</v>
      </c>
      <c r="AQ322" s="104"/>
      <c r="AR322" s="104"/>
      <c r="AS322" s="22"/>
      <c r="AT322" s="22"/>
      <c r="AU322" s="358" t="str" cm="1">
        <f t="array" ref="AU322">IF(AB322="","",IF(SUMPRODUCT((AB322=$AB$7:$AB$511)*(AH322=$AH$7:$AH$511)*(AQ322=$AQ$7:$AQ$511)*(AR322=$AR$7:$AR$511)*(ROW($AB$7:$AB$511)&lt;&gt;ROW(AB322))*((R322=0)*($R$7:$R$511&gt;0)+(R322&gt;0)*($R$7:$R$511=0)))&gt;0,"SALONES UNIDOS",IF(SUMPRODUCT((AB322=$AB$7:$AB$511)*(AH322=$AH$7:$AH$511)*((AQ322&lt;$AR$7:$AR$511)*(AR322&gt;$AQ$7:$AQ$511))*(ROW($AB$7:$AB$511)&lt;&gt;ROW(AB322)))&gt;0,"Cruzado","Sin cruce")))</f>
        <v/>
      </c>
      <c r="AV322" s="358" t="str" cm="1">
        <f t="array" ref="AV322">IF(AD322="","",IF(SUMPRODUCT((AD322=$AD$7:$AD$511)*(AH322=$AH$7:$AH$511)*(AS322=$AS$7:$AS$511)*(AT322=$AT$7:$AT$511)*(ROW($AD$7:$AD$511)&lt;&gt;ROW(AD322))*((R322=0)*($R$7:$R$511&gt;0)+(R322&gt;0)*($R$7:$R$511=0)))&gt;0,"SALONES UNIDOS",IF(SUMPRODUCT((AD322=$AD$7:$AD$511)*(AH322=$AH$7:$AH$511)*((AS322&lt;$AT$7:$AT$511)*(AT322&gt;$AS$7:$AS$511))*(ROW($AD$7:$AD$511)&lt;&gt;ROW(AD322)))&gt;0,"Cruzado","Sin cruce")))</f>
        <v/>
      </c>
      <c r="AW322" s="104" t="str">
        <f t="shared" si="91"/>
        <v>OB6FILIALA</v>
      </c>
      <c r="AX322" s="104" t="str" cm="1">
        <f t="array" ref="AX322">IF(AW322="","",IF(SUMPRODUCT((AW322=$AW$7:$AW$2042)*(AH322=$AH$7:$AH$2042)*(AN322=$AN$7:$AN$2042)*(AO322=$AO$7:$AO$2042)*(ROW($AW$7:$AW$2042)&lt;&gt;ROW(AW322))*((R322=0)*($R$7:$R$2042&gt;0)+(R322&gt;0)*($R$7:$R$2042=0)))&gt;0,"SALONES UNIDOS",IF(SUMPRODUCT((AW322=$AW$7:$AW$2042)*(AH322=$AH$7:$AH$2042)*((AN322&lt;$AO$7:$AO$2042)*(AO322&gt;$AN$7:$AN$2042))*(ROW($AW$7:$AW$2042)&lt;&gt;ROW(AW322)))&gt;0,"Cruzado","Sin cruce")))</f>
        <v>Sin cruce</v>
      </c>
    </row>
    <row r="323" spans="2:50" s="6" customFormat="1" ht="19.8" hidden="1" customHeight="1" x14ac:dyDescent="0.25">
      <c r="B323" s="494" t="s">
        <v>314</v>
      </c>
      <c r="C323" s="369" t="s">
        <v>970</v>
      </c>
      <c r="D323" s="369">
        <v>20261</v>
      </c>
      <c r="E323" s="373" t="s">
        <v>276</v>
      </c>
      <c r="F323" s="370" t="s">
        <v>291</v>
      </c>
      <c r="G323" s="373" t="s">
        <v>295</v>
      </c>
      <c r="H323" s="373">
        <v>6</v>
      </c>
      <c r="I323" s="373" t="s">
        <v>278</v>
      </c>
      <c r="J323" s="373" t="s">
        <v>278</v>
      </c>
      <c r="K323" s="194" t="s">
        <v>388</v>
      </c>
      <c r="L323" s="364" t="s">
        <v>389</v>
      </c>
      <c r="M323" s="364" t="s">
        <v>349</v>
      </c>
      <c r="N323" s="364" t="s">
        <v>318</v>
      </c>
      <c r="O323" s="373" t="s">
        <v>315</v>
      </c>
      <c r="P323" s="364">
        <v>2</v>
      </c>
      <c r="Q323" s="364">
        <v>0</v>
      </c>
      <c r="R323" s="369">
        <v>2</v>
      </c>
      <c r="S323" s="364">
        <v>3</v>
      </c>
      <c r="T323" s="8"/>
      <c r="U323" s="374">
        <v>30</v>
      </c>
      <c r="V323" s="370">
        <v>21400786</v>
      </c>
      <c r="W323" s="373" t="s">
        <v>253</v>
      </c>
      <c r="X323" s="364" t="s">
        <v>315</v>
      </c>
      <c r="Y323" s="364"/>
      <c r="Z323" s="364"/>
      <c r="AA323" s="364"/>
      <c r="AB323" s="364" t="s">
        <v>585</v>
      </c>
      <c r="AC323" s="364"/>
      <c r="AD323" s="369"/>
      <c r="AE323" s="370"/>
      <c r="AF323" s="370"/>
      <c r="AG323" s="370" t="s">
        <v>559</v>
      </c>
      <c r="AH323" s="364">
        <v>1</v>
      </c>
      <c r="AI323" s="364">
        <v>16</v>
      </c>
      <c r="AJ323" s="364">
        <v>0</v>
      </c>
      <c r="AK323" s="364">
        <v>17</v>
      </c>
      <c r="AL323" s="364">
        <v>40</v>
      </c>
      <c r="AM323" s="22">
        <f t="shared" si="90"/>
        <v>2</v>
      </c>
      <c r="AN323" s="104">
        <f t="shared" si="92"/>
        <v>0.66666666666666663</v>
      </c>
      <c r="AO323" s="104">
        <f t="shared" si="93"/>
        <v>0.73611111111111116</v>
      </c>
      <c r="AP323" s="22" t="str" cm="1">
        <f t="array" ref="AP323">IF(W323="","",IF(SUMPRODUCT((W323=$W$7:$W$2042)*(AH323=$AH$7:$AH$2042)*(AN323=$AN$7:$AN$2042)*(AO323=$AO$7:$AO$2042)*(ROW($W$7:$W$2042)&lt;&gt;ROW(W323))*((R323=0)*($R$7:$R$2042&gt;0)+(R323&gt;0)*($R$7:$R$2042=0)))&gt;0,"SALONES UNIDOS",IF(SUMPRODUCT((W323=$W$7:$W$2042)*(AH323=$AH$7:$AH$2042)*((AN323&lt;$AO$7:$AO$2042)*(AO323&gt;$AN$7:$AN$2042))*(ROW($W$7:$W$2042)&lt;&gt;ROW(W323)))&gt;0,"Cruzado","Sin cruce")))</f>
        <v>Sin cruce</v>
      </c>
      <c r="AQ323" s="104">
        <f>AN323</f>
        <v>0.66666666666666663</v>
      </c>
      <c r="AR323" s="104">
        <f>AO323</f>
        <v>0.73611111111111116</v>
      </c>
      <c r="AS323" s="22"/>
      <c r="AT323" s="22"/>
      <c r="AU323" s="358" t="str" cm="1">
        <f t="array" ref="AU323">IF(AB323="","",IF(SUMPRODUCT((AB323=$AB$7:$AB$511)*(AH323=$AH$7:$AH$511)*(AQ323=$AQ$7:$AQ$511)*(AR323=$AR$7:$AR$511)*(ROW($AB$7:$AB$511)&lt;&gt;ROW(AB323))*((R323=0)*($R$7:$R$511&gt;0)+(R323&gt;0)*($R$7:$R$511=0)))&gt;0,"SALONES UNIDOS",IF(SUMPRODUCT((AB323=$AB$7:$AB$511)*(AH323=$AH$7:$AH$511)*((AQ323&lt;$AR$7:$AR$511)*(AR323&gt;$AQ$7:$AQ$511))*(ROW($AB$7:$AB$511)&lt;&gt;ROW(AB323)))&gt;0,"Cruzado","Sin cruce")))</f>
        <v>Sin cruce</v>
      </c>
      <c r="AV323" s="358" t="str" cm="1">
        <f t="array" ref="AV323">IF(AD323="","",IF(SUMPRODUCT((AD323=$AD$7:$AD$511)*(AH323=$AH$7:$AH$511)*(AS323=$AS$7:$AS$511)*(AT323=$AT$7:$AT$511)*(ROW($AD$7:$AD$511)&lt;&gt;ROW(AD323))*((R323=0)*($R$7:$R$511&gt;0)+(R323&gt;0)*($R$7:$R$511=0)))&gt;0,"SALONES UNIDOS",IF(SUMPRODUCT((AD323=$AD$7:$AD$511)*(AH323=$AH$7:$AH$511)*((AS323&lt;$AT$7:$AT$511)*(AT323&gt;$AS$7:$AS$511))*(ROW($AD$7:$AD$511)&lt;&gt;ROW(AD323)))&gt;0,"Cruzado","Sin cruce")))</f>
        <v/>
      </c>
      <c r="AW323" s="104" t="str">
        <f t="shared" si="91"/>
        <v>OB6FILIALA</v>
      </c>
      <c r="AX323" s="104" t="str" cm="1">
        <f t="array" ref="AX323">IF(AW323="","",IF(SUMPRODUCT((AW323=$AW$7:$AW$2042)*(AH323=$AH$7:$AH$2042)*(AN323=$AN$7:$AN$2042)*(AO323=$AO$7:$AO$2042)*(ROW($AW$7:$AW$2042)&lt;&gt;ROW(AW323))*((R323=0)*($R$7:$R$2042&gt;0)+(R323&gt;0)*($R$7:$R$2042=0)))&gt;0,"SALONES UNIDOS",IF(SUMPRODUCT((AW323=$AW$7:$AW$2042)*(AH323=$AH$7:$AH$2042)*((AN323&lt;$AO$7:$AO$2042)*(AO323&gt;$AN$7:$AN$2042))*(ROW($AW$7:$AW$2042)&lt;&gt;ROW(AW323)))&gt;0,"Cruzado","Sin cruce")))</f>
        <v>Sin cruce</v>
      </c>
    </row>
    <row r="324" spans="2:50" s="6" customFormat="1" ht="19.8" hidden="1" customHeight="1" x14ac:dyDescent="0.25">
      <c r="B324" s="494" t="s">
        <v>314</v>
      </c>
      <c r="C324" s="369" t="s">
        <v>970</v>
      </c>
      <c r="D324" s="369">
        <v>20261</v>
      </c>
      <c r="E324" s="373" t="s">
        <v>276</v>
      </c>
      <c r="F324" s="370" t="s">
        <v>291</v>
      </c>
      <c r="G324" s="373" t="s">
        <v>295</v>
      </c>
      <c r="H324" s="373">
        <v>6</v>
      </c>
      <c r="I324" s="373" t="s">
        <v>552</v>
      </c>
      <c r="J324" s="373" t="s">
        <v>278</v>
      </c>
      <c r="K324" s="194" t="s">
        <v>388</v>
      </c>
      <c r="L324" s="364" t="s">
        <v>389</v>
      </c>
      <c r="M324" s="364" t="s">
        <v>349</v>
      </c>
      <c r="N324" s="364" t="s">
        <v>318</v>
      </c>
      <c r="O324" s="373" t="s">
        <v>315</v>
      </c>
      <c r="P324" s="364">
        <v>0</v>
      </c>
      <c r="Q324" s="364">
        <v>2</v>
      </c>
      <c r="R324" s="369">
        <v>2</v>
      </c>
      <c r="S324" s="364">
        <v>3</v>
      </c>
      <c r="T324" s="8"/>
      <c r="U324" s="374">
        <v>15</v>
      </c>
      <c r="V324" s="370">
        <v>21400786</v>
      </c>
      <c r="W324" s="373" t="s">
        <v>253</v>
      </c>
      <c r="X324" s="364" t="s">
        <v>315</v>
      </c>
      <c r="Y324" s="364"/>
      <c r="Z324" s="364"/>
      <c r="AA324" s="364"/>
      <c r="AB324" s="370"/>
      <c r="AC324" s="364"/>
      <c r="AD324" s="364" t="s">
        <v>637</v>
      </c>
      <c r="AE324" s="370"/>
      <c r="AF324" s="370"/>
      <c r="AG324" s="370" t="s">
        <v>301</v>
      </c>
      <c r="AH324" s="364">
        <v>1</v>
      </c>
      <c r="AI324" s="364">
        <v>17</v>
      </c>
      <c r="AJ324" s="364">
        <v>40</v>
      </c>
      <c r="AK324" s="364">
        <v>19</v>
      </c>
      <c r="AL324" s="364">
        <v>20</v>
      </c>
      <c r="AM324" s="22">
        <f t="shared" si="90"/>
        <v>2</v>
      </c>
      <c r="AN324" s="104">
        <f t="shared" si="92"/>
        <v>0.73611111111111116</v>
      </c>
      <c r="AO324" s="104">
        <f t="shared" si="93"/>
        <v>0.80555555555555547</v>
      </c>
      <c r="AP324" s="22" t="str" cm="1">
        <f t="array" ref="AP324">IF(W324="","",IF(SUMPRODUCT((W324=$W$7:$W$2042)*(AH324=$AH$7:$AH$2042)*(AN324=$AN$7:$AN$2042)*(AO324=$AO$7:$AO$2042)*(ROW($W$7:$W$2042)&lt;&gt;ROW(W324))*((R324=0)*($R$7:$R$2042&gt;0)+(R324&gt;0)*($R$7:$R$2042=0)))&gt;0,"SALONES UNIDOS",IF(SUMPRODUCT((W324=$W$7:$W$2042)*(AH324=$AH$7:$AH$2042)*((AN324&lt;$AO$7:$AO$2042)*(AO324&gt;$AN$7:$AN$2042))*(ROW($W$7:$W$2042)&lt;&gt;ROW(W324)))&gt;0,"Cruzado","Sin cruce")))</f>
        <v>Sin cruce</v>
      </c>
      <c r="AQ324" s="22"/>
      <c r="AR324" s="22"/>
      <c r="AS324" s="104">
        <f t="shared" ref="AS324:AS325" si="117">AN324</f>
        <v>0.73611111111111116</v>
      </c>
      <c r="AT324" s="104">
        <f t="shared" ref="AT324:AT325" si="118">AO324</f>
        <v>0.80555555555555547</v>
      </c>
      <c r="AU324" s="358" t="str" cm="1">
        <f t="array" ref="AU324">IF(AB324="","",IF(SUMPRODUCT((AB324=$AB$7:$AB$511)*(AH324=$AH$7:$AH$511)*(AQ324=$AQ$7:$AQ$511)*(AR324=$AR$7:$AR$511)*(ROW($AB$7:$AB$511)&lt;&gt;ROW(AB324))*((R324=0)*($R$7:$R$511&gt;0)+(R324&gt;0)*($R$7:$R$511=0)))&gt;0,"SALONES UNIDOS",IF(SUMPRODUCT((AB324=$AB$7:$AB$511)*(AH324=$AH$7:$AH$511)*((AQ324&lt;$AR$7:$AR$511)*(AR324&gt;$AQ$7:$AQ$511))*(ROW($AB$7:$AB$511)&lt;&gt;ROW(AB324)))&gt;0,"Cruzado","Sin cruce")))</f>
        <v/>
      </c>
      <c r="AV324" s="358" t="str" cm="1">
        <f t="array" ref="AV324">IF(AD324="","",IF(SUMPRODUCT((AD324=$AD$7:$AD$511)*(AH324=$AH$7:$AH$511)*(AS324=$AS$7:$AS$511)*(AT324=$AT$7:$AT$511)*(ROW($AD$7:$AD$511)&lt;&gt;ROW(AD324))*((R324=0)*($R$7:$R$511&gt;0)+(R324&gt;0)*($R$7:$R$511=0)))&gt;0,"SALONES UNIDOS",IF(SUMPRODUCT((AD324=$AD$7:$AD$511)*(AH324=$AH$7:$AH$511)*((AS324&lt;$AT$7:$AT$511)*(AT324&gt;$AS$7:$AS$511))*(ROW($AD$7:$AD$511)&lt;&gt;ROW(AD324)))&gt;0,"Cruzado","Sin cruce")))</f>
        <v>Sin cruce</v>
      </c>
      <c r="AW324" s="104" t="str">
        <f t="shared" si="91"/>
        <v>OB6FILIALA</v>
      </c>
      <c r="AX324" s="104" t="str" cm="1">
        <f t="array" ref="AX324">IF(AW324="","",IF(SUMPRODUCT((AW324=$AW$7:$AW$2042)*(AH324=$AH$7:$AH$2042)*(AN324=$AN$7:$AN$2042)*(AO324=$AO$7:$AO$2042)*(ROW($AW$7:$AW$2042)&lt;&gt;ROW(AW324))*((R324=0)*($R$7:$R$2042&gt;0)+(R324&gt;0)*($R$7:$R$2042=0)))&gt;0,"SALONES UNIDOS",IF(SUMPRODUCT((AW324=$AW$7:$AW$2042)*(AH324=$AH$7:$AH$2042)*((AN324&lt;$AO$7:$AO$2042)*(AO324&gt;$AN$7:$AN$2042))*(ROW($AW$7:$AW$2042)&lt;&gt;ROW(AW324)))&gt;0,"Cruzado","Sin cruce")))</f>
        <v>Sin cruce</v>
      </c>
    </row>
    <row r="325" spans="2:50" s="6" customFormat="1" ht="19.8" hidden="1" customHeight="1" x14ac:dyDescent="0.25">
      <c r="B325" s="494" t="s">
        <v>314</v>
      </c>
      <c r="C325" s="369" t="s">
        <v>970</v>
      </c>
      <c r="D325" s="369">
        <v>20261</v>
      </c>
      <c r="E325" s="373" t="s">
        <v>276</v>
      </c>
      <c r="F325" s="370" t="s">
        <v>291</v>
      </c>
      <c r="G325" s="373" t="s">
        <v>295</v>
      </c>
      <c r="H325" s="373">
        <v>6</v>
      </c>
      <c r="I325" s="373" t="s">
        <v>560</v>
      </c>
      <c r="J325" s="373" t="s">
        <v>278</v>
      </c>
      <c r="K325" s="194" t="s">
        <v>388</v>
      </c>
      <c r="L325" s="364" t="s">
        <v>389</v>
      </c>
      <c r="M325" s="364" t="s">
        <v>349</v>
      </c>
      <c r="N325" s="364" t="s">
        <v>318</v>
      </c>
      <c r="O325" s="373" t="s">
        <v>315</v>
      </c>
      <c r="P325" s="364">
        <v>0</v>
      </c>
      <c r="Q325" s="364">
        <v>2</v>
      </c>
      <c r="R325" s="369">
        <v>2</v>
      </c>
      <c r="S325" s="364">
        <v>3</v>
      </c>
      <c r="T325" s="8"/>
      <c r="U325" s="374">
        <v>15</v>
      </c>
      <c r="V325" s="370">
        <v>21400786</v>
      </c>
      <c r="W325" s="373" t="s">
        <v>253</v>
      </c>
      <c r="X325" s="364" t="s">
        <v>315</v>
      </c>
      <c r="Y325" s="364"/>
      <c r="Z325" s="364"/>
      <c r="AA325" s="364"/>
      <c r="AB325" s="370"/>
      <c r="AC325" s="364"/>
      <c r="AD325" s="364" t="s">
        <v>637</v>
      </c>
      <c r="AE325" s="370"/>
      <c r="AF325" s="370"/>
      <c r="AG325" s="370" t="s">
        <v>301</v>
      </c>
      <c r="AH325" s="364">
        <v>1</v>
      </c>
      <c r="AI325" s="364">
        <v>19</v>
      </c>
      <c r="AJ325" s="364">
        <v>20</v>
      </c>
      <c r="AK325" s="364">
        <v>21</v>
      </c>
      <c r="AL325" s="364">
        <v>0</v>
      </c>
      <c r="AM325" s="22">
        <f t="shared" si="90"/>
        <v>2</v>
      </c>
      <c r="AN325" s="104">
        <f t="shared" si="92"/>
        <v>0.80555555555555547</v>
      </c>
      <c r="AO325" s="104">
        <f t="shared" si="93"/>
        <v>0.875</v>
      </c>
      <c r="AP325" s="22" t="str" cm="1">
        <f t="array" ref="AP325">IF(W325="","",IF(SUMPRODUCT((W325=$W$7:$W$2042)*(AH325=$AH$7:$AH$2042)*(AN325=$AN$7:$AN$2042)*(AO325=$AO$7:$AO$2042)*(ROW($W$7:$W$2042)&lt;&gt;ROW(W325))*((R325=0)*($R$7:$R$2042&gt;0)+(R325&gt;0)*($R$7:$R$2042=0)))&gt;0,"SALONES UNIDOS",IF(SUMPRODUCT((W325=$W$7:$W$2042)*(AH325=$AH$7:$AH$2042)*((AN325&lt;$AO$7:$AO$2042)*(AO325&gt;$AN$7:$AN$2042))*(ROW($W$7:$W$2042)&lt;&gt;ROW(W325)))&gt;0,"Cruzado","Sin cruce")))</f>
        <v>Sin cruce</v>
      </c>
      <c r="AQ325" s="22"/>
      <c r="AR325" s="22"/>
      <c r="AS325" s="104">
        <f t="shared" si="117"/>
        <v>0.80555555555555547</v>
      </c>
      <c r="AT325" s="104">
        <f t="shared" si="118"/>
        <v>0.875</v>
      </c>
      <c r="AU325" s="358" t="str" cm="1">
        <f t="array" ref="AU325">IF(AB325="","",IF(SUMPRODUCT((AB325=$AB$7:$AB$511)*(AH325=$AH$7:$AH$511)*(AQ325=$AQ$7:$AQ$511)*(AR325=$AR$7:$AR$511)*(ROW($AB$7:$AB$511)&lt;&gt;ROW(AB325))*((R325=0)*($R$7:$R$511&gt;0)+(R325&gt;0)*($R$7:$R$511=0)))&gt;0,"SALONES UNIDOS",IF(SUMPRODUCT((AB325=$AB$7:$AB$511)*(AH325=$AH$7:$AH$511)*((AQ325&lt;$AR$7:$AR$511)*(AR325&gt;$AQ$7:$AQ$511))*(ROW($AB$7:$AB$511)&lt;&gt;ROW(AB325)))&gt;0,"Cruzado","Sin cruce")))</f>
        <v/>
      </c>
      <c r="AV325" s="358" t="str" cm="1">
        <f t="array" ref="AV325">IF(AD325="","",IF(SUMPRODUCT((AD325=$AD$7:$AD$511)*(AH325=$AH$7:$AH$511)*(AS325=$AS$7:$AS$511)*(AT325=$AT$7:$AT$511)*(ROW($AD$7:$AD$511)&lt;&gt;ROW(AD325))*((R325=0)*($R$7:$R$511&gt;0)+(R325&gt;0)*($R$7:$R$511=0)))&gt;0,"SALONES UNIDOS",IF(SUMPRODUCT((AD325=$AD$7:$AD$511)*(AH325=$AH$7:$AH$511)*((AS325&lt;$AT$7:$AT$511)*(AT325&gt;$AS$7:$AS$511))*(ROW($AD$7:$AD$511)&lt;&gt;ROW(AD325)))&gt;0,"Cruzado","Sin cruce")))</f>
        <v>Sin cruce</v>
      </c>
      <c r="AW325" s="104" t="str">
        <f t="shared" si="91"/>
        <v>OB6FILIALA</v>
      </c>
      <c r="AX325" s="104" t="str" cm="1">
        <f t="array" ref="AX325">IF(AW325="","",IF(SUMPRODUCT((AW325=$AW$7:$AW$2042)*(AH325=$AH$7:$AH$2042)*(AN325=$AN$7:$AN$2042)*(AO325=$AO$7:$AO$2042)*(ROW($AW$7:$AW$2042)&lt;&gt;ROW(AW325))*((R325=0)*($R$7:$R$2042&gt;0)+(R325&gt;0)*($R$7:$R$2042=0)))&gt;0,"SALONES UNIDOS",IF(SUMPRODUCT((AW325=$AW$7:$AW$2042)*(AH325=$AH$7:$AH$2042)*((AN325&lt;$AO$7:$AO$2042)*(AO325&gt;$AN$7:$AN$2042))*(ROW($AW$7:$AW$2042)&lt;&gt;ROW(AW325)))&gt;0,"Cruzado","Sin cruce")))</f>
        <v>Sin cruce</v>
      </c>
    </row>
    <row r="326" spans="2:50" s="6" customFormat="1" ht="19.8" hidden="1" customHeight="1" x14ac:dyDescent="0.25">
      <c r="B326" s="494" t="s">
        <v>314</v>
      </c>
      <c r="C326" s="369" t="s">
        <v>970</v>
      </c>
      <c r="D326" s="369">
        <v>20261</v>
      </c>
      <c r="E326" s="373" t="s">
        <v>276</v>
      </c>
      <c r="F326" s="370" t="s">
        <v>291</v>
      </c>
      <c r="G326" s="373" t="s">
        <v>295</v>
      </c>
      <c r="H326" s="373">
        <v>6</v>
      </c>
      <c r="I326" s="373" t="s">
        <v>278</v>
      </c>
      <c r="J326" s="373" t="s">
        <v>278</v>
      </c>
      <c r="K326" s="194" t="s">
        <v>709</v>
      </c>
      <c r="L326" s="364" t="s">
        <v>710</v>
      </c>
      <c r="M326" s="364" t="s">
        <v>349</v>
      </c>
      <c r="N326" s="364" t="s">
        <v>318</v>
      </c>
      <c r="O326" s="373" t="s">
        <v>315</v>
      </c>
      <c r="P326" s="364">
        <v>2</v>
      </c>
      <c r="Q326" s="364">
        <v>4</v>
      </c>
      <c r="R326" s="369">
        <v>6</v>
      </c>
      <c r="S326" s="364">
        <v>4</v>
      </c>
      <c r="T326" s="8"/>
      <c r="U326" s="374">
        <v>30</v>
      </c>
      <c r="V326" s="370">
        <v>70539299</v>
      </c>
      <c r="W326" s="373" t="s">
        <v>73</v>
      </c>
      <c r="X326" s="364" t="s">
        <v>315</v>
      </c>
      <c r="Y326" s="364"/>
      <c r="Z326" s="364"/>
      <c r="AA326" s="364"/>
      <c r="AB326" s="364" t="s">
        <v>579</v>
      </c>
      <c r="AC326" s="364"/>
      <c r="AD326" s="369"/>
      <c r="AE326" s="370"/>
      <c r="AF326" s="370"/>
      <c r="AG326" s="370" t="s">
        <v>319</v>
      </c>
      <c r="AH326" s="364">
        <v>2</v>
      </c>
      <c r="AI326" s="364">
        <v>16</v>
      </c>
      <c r="AJ326" s="364">
        <v>0</v>
      </c>
      <c r="AK326" s="364">
        <v>21</v>
      </c>
      <c r="AL326" s="364">
        <v>0</v>
      </c>
      <c r="AM326" s="22">
        <f t="shared" si="90"/>
        <v>6</v>
      </c>
      <c r="AN326" s="104">
        <f t="shared" si="92"/>
        <v>0.66666666666666663</v>
      </c>
      <c r="AO326" s="104">
        <f t="shared" si="93"/>
        <v>0.875</v>
      </c>
      <c r="AP326" s="22" t="str" cm="1">
        <f t="array" ref="AP326">IF(W326="","",IF(SUMPRODUCT((W326=$W$7:$W$2042)*(AH326=$AH$7:$AH$2042)*(AN326=$AN$7:$AN$2042)*(AO326=$AO$7:$AO$2042)*(ROW($W$7:$W$2042)&lt;&gt;ROW(W326))*((R326=0)*($R$7:$R$2042&gt;0)+(R326&gt;0)*($R$7:$R$2042=0)))&gt;0,"SALONES UNIDOS",IF(SUMPRODUCT((W326=$W$7:$W$2042)*(AH326=$AH$7:$AH$2042)*((AN326&lt;$AO$7:$AO$2042)*(AO326&gt;$AN$7:$AN$2042))*(ROW($W$7:$W$2042)&lt;&gt;ROW(W326)))&gt;0,"Cruzado","Sin cruce")))</f>
        <v>Sin cruce</v>
      </c>
      <c r="AQ326" s="104">
        <f t="shared" ref="AQ326:AR327" si="119">AN326</f>
        <v>0.66666666666666663</v>
      </c>
      <c r="AR326" s="104">
        <f t="shared" si="119"/>
        <v>0.875</v>
      </c>
      <c r="AS326" s="22"/>
      <c r="AT326" s="22"/>
      <c r="AU326" s="358" t="str" cm="1">
        <f t="array" ref="AU326">IF(AB326="","",IF(SUMPRODUCT((AB326=$AB$7:$AB$511)*(AH326=$AH$7:$AH$511)*(AQ326=$AQ$7:$AQ$511)*(AR326=$AR$7:$AR$511)*(ROW($AB$7:$AB$511)&lt;&gt;ROW(AB326))*((R326=0)*($R$7:$R$511&gt;0)+(R326&gt;0)*($R$7:$R$511=0)))&gt;0,"SALONES UNIDOS",IF(SUMPRODUCT((AB326=$AB$7:$AB$511)*(AH326=$AH$7:$AH$511)*((AQ326&lt;$AR$7:$AR$511)*(AR326&gt;$AQ$7:$AQ$511))*(ROW($AB$7:$AB$511)&lt;&gt;ROW(AB326)))&gt;0,"Cruzado","Sin cruce")))</f>
        <v>Sin cruce</v>
      </c>
      <c r="AV326" s="358" t="str" cm="1">
        <f t="array" ref="AV326">IF(AD326="","",IF(SUMPRODUCT((AD326=$AD$7:$AD$511)*(AH326=$AH$7:$AH$511)*(AS326=$AS$7:$AS$511)*(AT326=$AT$7:$AT$511)*(ROW($AD$7:$AD$511)&lt;&gt;ROW(AD326))*((R326=0)*($R$7:$R$511&gt;0)+(R326&gt;0)*($R$7:$R$511=0)))&gt;0,"SALONES UNIDOS",IF(SUMPRODUCT((AD326=$AD$7:$AD$511)*(AH326=$AH$7:$AH$511)*((AS326&lt;$AT$7:$AT$511)*(AT326&gt;$AS$7:$AS$511))*(ROW($AD$7:$AD$511)&lt;&gt;ROW(AD326)))&gt;0,"Cruzado","Sin cruce")))</f>
        <v/>
      </c>
      <c r="AW326" s="104" t="str">
        <f t="shared" si="91"/>
        <v>OB6FILIALA</v>
      </c>
      <c r="AX326" s="104" t="str" cm="1">
        <f t="array" ref="AX326">IF(AW326="","",IF(SUMPRODUCT((AW326=$AW$7:$AW$2042)*(AH326=$AH$7:$AH$2042)*(AN326=$AN$7:$AN$2042)*(AO326=$AO$7:$AO$2042)*(ROW($AW$7:$AW$2042)&lt;&gt;ROW(AW326))*((R326=0)*($R$7:$R$2042&gt;0)+(R326&gt;0)*($R$7:$R$2042=0)))&gt;0,"SALONES UNIDOS",IF(SUMPRODUCT((AW326=$AW$7:$AW$2042)*(AH326=$AH$7:$AH$2042)*((AN326&lt;$AO$7:$AO$2042)*(AO326&gt;$AN$7:$AN$2042))*(ROW($AW$7:$AW$2042)&lt;&gt;ROW(AW326)))&gt;0,"Cruzado","Sin cruce")))</f>
        <v>Sin cruce</v>
      </c>
    </row>
    <row r="327" spans="2:50" s="6" customFormat="1" ht="19.8" hidden="1" customHeight="1" x14ac:dyDescent="0.25">
      <c r="B327" s="494" t="s">
        <v>314</v>
      </c>
      <c r="C327" s="369" t="s">
        <v>970</v>
      </c>
      <c r="D327" s="369">
        <v>20261</v>
      </c>
      <c r="E327" s="373" t="s">
        <v>276</v>
      </c>
      <c r="F327" s="370" t="s">
        <v>291</v>
      </c>
      <c r="G327" s="373" t="s">
        <v>295</v>
      </c>
      <c r="H327" s="373">
        <v>6</v>
      </c>
      <c r="I327" s="373" t="s">
        <v>278</v>
      </c>
      <c r="J327" s="373" t="s">
        <v>278</v>
      </c>
      <c r="K327" s="194" t="s">
        <v>711</v>
      </c>
      <c r="L327" s="364" t="s">
        <v>712</v>
      </c>
      <c r="M327" s="364" t="s">
        <v>349</v>
      </c>
      <c r="N327" s="364" t="s">
        <v>318</v>
      </c>
      <c r="O327" s="373" t="s">
        <v>315</v>
      </c>
      <c r="P327" s="364">
        <v>2</v>
      </c>
      <c r="Q327" s="364">
        <v>0</v>
      </c>
      <c r="R327" s="369">
        <v>2</v>
      </c>
      <c r="S327" s="364">
        <v>6</v>
      </c>
      <c r="T327" s="8"/>
      <c r="U327" s="374">
        <v>30</v>
      </c>
      <c r="V327" s="370">
        <v>21567738</v>
      </c>
      <c r="W327" s="373" t="s">
        <v>41</v>
      </c>
      <c r="X327" s="364" t="s">
        <v>315</v>
      </c>
      <c r="Y327" s="364"/>
      <c r="Z327" s="364"/>
      <c r="AA327" s="364"/>
      <c r="AB327" s="364" t="s">
        <v>589</v>
      </c>
      <c r="AC327" s="364"/>
      <c r="AD327" s="369"/>
      <c r="AE327" s="370"/>
      <c r="AF327" s="370"/>
      <c r="AG327" s="370" t="s">
        <v>559</v>
      </c>
      <c r="AH327" s="364">
        <v>2</v>
      </c>
      <c r="AI327" s="364">
        <v>9</v>
      </c>
      <c r="AJ327" s="364">
        <v>20</v>
      </c>
      <c r="AK327" s="364">
        <v>11</v>
      </c>
      <c r="AL327" s="364">
        <v>0</v>
      </c>
      <c r="AM327" s="22">
        <f t="shared" ref="AM327:AM390" si="120">IF(AI327="",R327,ROUND(((((AK327/24)+(AL327/1440))-((AI327/24)+(AJ327/1440)))*1440/50),5))</f>
        <v>2</v>
      </c>
      <c r="AN327" s="104">
        <f t="shared" si="92"/>
        <v>0.3888888888888889</v>
      </c>
      <c r="AO327" s="104">
        <f t="shared" si="93"/>
        <v>0.45833333333333331</v>
      </c>
      <c r="AP327" s="22" t="str" cm="1">
        <f t="array" ref="AP327">IF(W327="","",IF(SUMPRODUCT((W327=$W$7:$W$2042)*(AH327=$AH$7:$AH$2042)*(AN327=$AN$7:$AN$2042)*(AO327=$AO$7:$AO$2042)*(ROW($W$7:$W$2042)&lt;&gt;ROW(W327))*((R327=0)*($R$7:$R$2042&gt;0)+(R327&gt;0)*($R$7:$R$2042=0)))&gt;0,"SALONES UNIDOS",IF(SUMPRODUCT((W327=$W$7:$W$2042)*(AH327=$AH$7:$AH$2042)*((AN327&lt;$AO$7:$AO$2042)*(AO327&gt;$AN$7:$AN$2042))*(ROW($W$7:$W$2042)&lt;&gt;ROW(W327)))&gt;0,"Cruzado","Sin cruce")))</f>
        <v>Sin cruce</v>
      </c>
      <c r="AQ327" s="104">
        <f t="shared" si="119"/>
        <v>0.3888888888888889</v>
      </c>
      <c r="AR327" s="104">
        <f t="shared" si="119"/>
        <v>0.45833333333333331</v>
      </c>
      <c r="AS327" s="22"/>
      <c r="AT327" s="22"/>
      <c r="AU327" s="358" t="str" cm="1">
        <f t="array" ref="AU327">IF(AB327="","",IF(SUMPRODUCT((AB327=$AB$7:$AB$511)*(AH327=$AH$7:$AH$511)*(AQ327=$AQ$7:$AQ$511)*(AR327=$AR$7:$AR$511)*(ROW($AB$7:$AB$511)&lt;&gt;ROW(AB327))*((R327=0)*($R$7:$R$511&gt;0)+(R327&gt;0)*($R$7:$R$511=0)))&gt;0,"SALONES UNIDOS",IF(SUMPRODUCT((AB327=$AB$7:$AB$511)*(AH327=$AH$7:$AH$511)*((AQ327&lt;$AR$7:$AR$511)*(AR327&gt;$AQ$7:$AQ$511))*(ROW($AB$7:$AB$511)&lt;&gt;ROW(AB327)))&gt;0,"Cruzado","Sin cruce")))</f>
        <v>Sin cruce</v>
      </c>
      <c r="AV327" s="358" t="str" cm="1">
        <f t="array" ref="AV327">IF(AD327="","",IF(SUMPRODUCT((AD327=$AD$7:$AD$511)*(AH327=$AH$7:$AH$511)*(AS327=$AS$7:$AS$511)*(AT327=$AT$7:$AT$511)*(ROW($AD$7:$AD$511)&lt;&gt;ROW(AD327))*((R327=0)*($R$7:$R$511&gt;0)+(R327&gt;0)*($R$7:$R$511=0)))&gt;0,"SALONES UNIDOS",IF(SUMPRODUCT((AD327=$AD$7:$AD$511)*(AH327=$AH$7:$AH$511)*((AS327&lt;$AT$7:$AT$511)*(AT327&gt;$AS$7:$AS$511))*(ROW($AD$7:$AD$511)&lt;&gt;ROW(AD327)))&gt;0,"Cruzado","Sin cruce")))</f>
        <v/>
      </c>
      <c r="AW327" s="104" t="str">
        <f t="shared" ref="AW327:AW390" si="121">TRIM(CONCATENATE(G327,H327,E327,J327))</f>
        <v>OB6FILIALA</v>
      </c>
      <c r="AX327" s="104" t="str" cm="1">
        <f t="array" ref="AX327">IF(AW327="","",IF(SUMPRODUCT((AW327=$AW$7:$AW$2042)*(AH327=$AH$7:$AH$2042)*(AN327=$AN$7:$AN$2042)*(AO327=$AO$7:$AO$2042)*(ROW($AW$7:$AW$2042)&lt;&gt;ROW(AW327))*((R327=0)*($R$7:$R$2042&gt;0)+(R327&gt;0)*($R$7:$R$2042=0)))&gt;0,"SALONES UNIDOS",IF(SUMPRODUCT((AW327=$AW$7:$AW$2042)*(AH327=$AH$7:$AH$2042)*((AN327&lt;$AO$7:$AO$2042)*(AO327&gt;$AN$7:$AN$2042))*(ROW($AW$7:$AW$2042)&lt;&gt;ROW(AW327)))&gt;0,"Cruzado","Sin cruce")))</f>
        <v>Sin cruce</v>
      </c>
    </row>
    <row r="328" spans="2:50" s="6" customFormat="1" ht="19.8" hidden="1" customHeight="1" x14ac:dyDescent="0.25">
      <c r="B328" s="494" t="s">
        <v>314</v>
      </c>
      <c r="C328" s="369" t="s">
        <v>970</v>
      </c>
      <c r="D328" s="369">
        <v>20261</v>
      </c>
      <c r="E328" s="373" t="s">
        <v>276</v>
      </c>
      <c r="F328" s="370" t="s">
        <v>291</v>
      </c>
      <c r="G328" s="373" t="s">
        <v>295</v>
      </c>
      <c r="H328" s="373">
        <v>6</v>
      </c>
      <c r="I328" s="373" t="s">
        <v>552</v>
      </c>
      <c r="J328" s="373" t="s">
        <v>278</v>
      </c>
      <c r="K328" s="194" t="s">
        <v>711</v>
      </c>
      <c r="L328" s="364" t="s">
        <v>712</v>
      </c>
      <c r="M328" s="364" t="s">
        <v>349</v>
      </c>
      <c r="N328" s="364" t="s">
        <v>318</v>
      </c>
      <c r="O328" s="373" t="s">
        <v>315</v>
      </c>
      <c r="P328" s="364">
        <v>0</v>
      </c>
      <c r="Q328" s="364">
        <v>2</v>
      </c>
      <c r="R328" s="369">
        <v>2</v>
      </c>
      <c r="S328" s="364">
        <v>6</v>
      </c>
      <c r="T328" s="8"/>
      <c r="U328" s="374">
        <v>15</v>
      </c>
      <c r="V328" s="370">
        <v>21567738</v>
      </c>
      <c r="W328" s="373" t="s">
        <v>41</v>
      </c>
      <c r="X328" s="364" t="s">
        <v>315</v>
      </c>
      <c r="Y328" s="364"/>
      <c r="Z328" s="364"/>
      <c r="AA328" s="364"/>
      <c r="AB328" s="370"/>
      <c r="AC328" s="364"/>
      <c r="AD328" s="364" t="s">
        <v>637</v>
      </c>
      <c r="AE328" s="370"/>
      <c r="AF328" s="370"/>
      <c r="AG328" s="370" t="s">
        <v>301</v>
      </c>
      <c r="AH328" s="364">
        <v>2</v>
      </c>
      <c r="AI328" s="364">
        <v>11</v>
      </c>
      <c r="AJ328" s="364">
        <v>0</v>
      </c>
      <c r="AK328" s="364">
        <v>12</v>
      </c>
      <c r="AL328" s="364">
        <v>40</v>
      </c>
      <c r="AM328" s="22">
        <f t="shared" si="120"/>
        <v>2</v>
      </c>
      <c r="AN328" s="104">
        <f t="shared" ref="AN328:AN391" si="122">AI328/24+AJ328/1440</f>
        <v>0.45833333333333331</v>
      </c>
      <c r="AO328" s="104">
        <f t="shared" ref="AO328:AO391" si="123">AK328/24+AL328/1440</f>
        <v>0.52777777777777779</v>
      </c>
      <c r="AP328" s="22" t="str" cm="1">
        <f t="array" ref="AP328">IF(W328="","",IF(SUMPRODUCT((W328=$W$7:$W$2042)*(AH328=$AH$7:$AH$2042)*(AN328=$AN$7:$AN$2042)*(AO328=$AO$7:$AO$2042)*(ROW($W$7:$W$2042)&lt;&gt;ROW(W328))*((R328=0)*($R$7:$R$2042&gt;0)+(R328&gt;0)*($R$7:$R$2042=0)))&gt;0,"SALONES UNIDOS",IF(SUMPRODUCT((W328=$W$7:$W$2042)*(AH328=$AH$7:$AH$2042)*((AN328&lt;$AO$7:$AO$2042)*(AO328&gt;$AN$7:$AN$2042))*(ROW($W$7:$W$2042)&lt;&gt;ROW(W328)))&gt;0,"Cruzado","Sin cruce")))</f>
        <v>Sin cruce</v>
      </c>
      <c r="AQ328" s="22"/>
      <c r="AR328" s="22"/>
      <c r="AS328" s="104">
        <f t="shared" ref="AS328:AS329" si="124">AN328</f>
        <v>0.45833333333333331</v>
      </c>
      <c r="AT328" s="104">
        <f t="shared" ref="AT328:AT329" si="125">AO328</f>
        <v>0.52777777777777779</v>
      </c>
      <c r="AU328" s="358" t="str" cm="1">
        <f t="array" ref="AU328">IF(AB328="","",IF(SUMPRODUCT((AB328=$AB$7:$AB$511)*(AH328=$AH$7:$AH$511)*(AQ328=$AQ$7:$AQ$511)*(AR328=$AR$7:$AR$511)*(ROW($AB$7:$AB$511)&lt;&gt;ROW(AB328))*((R328=0)*($R$7:$R$511&gt;0)+(R328&gt;0)*($R$7:$R$511=0)))&gt;0,"SALONES UNIDOS",IF(SUMPRODUCT((AB328=$AB$7:$AB$511)*(AH328=$AH$7:$AH$511)*((AQ328&lt;$AR$7:$AR$511)*(AR328&gt;$AQ$7:$AQ$511))*(ROW($AB$7:$AB$511)&lt;&gt;ROW(AB328)))&gt;0,"Cruzado","Sin cruce")))</f>
        <v/>
      </c>
      <c r="AV328" s="358" t="str" cm="1">
        <f t="array" ref="AV328">IF(AD328="","",IF(SUMPRODUCT((AD328=$AD$7:$AD$511)*(AH328=$AH$7:$AH$511)*(AS328=$AS$7:$AS$511)*(AT328=$AT$7:$AT$511)*(ROW($AD$7:$AD$511)&lt;&gt;ROW(AD328))*((R328=0)*($R$7:$R$511&gt;0)+(R328&gt;0)*($R$7:$R$511=0)))&gt;0,"SALONES UNIDOS",IF(SUMPRODUCT((AD328=$AD$7:$AD$511)*(AH328=$AH$7:$AH$511)*((AS328&lt;$AT$7:$AT$511)*(AT328&gt;$AS$7:$AS$511))*(ROW($AD$7:$AD$511)&lt;&gt;ROW(AD328)))&gt;0,"Cruzado","Sin cruce")))</f>
        <v>Sin cruce</v>
      </c>
      <c r="AW328" s="104" t="str">
        <f t="shared" si="121"/>
        <v>OB6FILIALA</v>
      </c>
      <c r="AX328" s="104" t="str" cm="1">
        <f t="array" ref="AX328">IF(AW328="","",IF(SUMPRODUCT((AW328=$AW$7:$AW$2042)*(AH328=$AH$7:$AH$2042)*(AN328=$AN$7:$AN$2042)*(AO328=$AO$7:$AO$2042)*(ROW($AW$7:$AW$2042)&lt;&gt;ROW(AW328))*((R328=0)*($R$7:$R$2042&gt;0)+(R328&gt;0)*($R$7:$R$2042=0)))&gt;0,"SALONES UNIDOS",IF(SUMPRODUCT((AW328=$AW$7:$AW$2042)*(AH328=$AH$7:$AH$2042)*((AN328&lt;$AO$7:$AO$2042)*(AO328&gt;$AN$7:$AN$2042))*(ROW($AW$7:$AW$2042)&lt;&gt;ROW(AW328)))&gt;0,"Cruzado","Sin cruce")))</f>
        <v>Sin cruce</v>
      </c>
    </row>
    <row r="329" spans="2:50" s="6" customFormat="1" ht="19.8" hidden="1" customHeight="1" x14ac:dyDescent="0.25">
      <c r="B329" s="494" t="s">
        <v>314</v>
      </c>
      <c r="C329" s="369" t="s">
        <v>970</v>
      </c>
      <c r="D329" s="369">
        <v>20261</v>
      </c>
      <c r="E329" s="373" t="s">
        <v>276</v>
      </c>
      <c r="F329" s="370" t="s">
        <v>291</v>
      </c>
      <c r="G329" s="373" t="s">
        <v>295</v>
      </c>
      <c r="H329" s="373">
        <v>6</v>
      </c>
      <c r="I329" s="373" t="s">
        <v>560</v>
      </c>
      <c r="J329" s="373" t="s">
        <v>278</v>
      </c>
      <c r="K329" s="194" t="s">
        <v>711</v>
      </c>
      <c r="L329" s="364" t="s">
        <v>712</v>
      </c>
      <c r="M329" s="364" t="s">
        <v>349</v>
      </c>
      <c r="N329" s="364" t="s">
        <v>318</v>
      </c>
      <c r="O329" s="373" t="s">
        <v>315</v>
      </c>
      <c r="P329" s="364">
        <v>0</v>
      </c>
      <c r="Q329" s="364">
        <v>2</v>
      </c>
      <c r="R329" s="369">
        <v>2</v>
      </c>
      <c r="S329" s="364">
        <v>6</v>
      </c>
      <c r="T329" s="8"/>
      <c r="U329" s="374">
        <v>15</v>
      </c>
      <c r="V329" s="370">
        <v>21567738</v>
      </c>
      <c r="W329" s="373" t="s">
        <v>41</v>
      </c>
      <c r="X329" s="364" t="s">
        <v>315</v>
      </c>
      <c r="Y329" s="364"/>
      <c r="Z329" s="364"/>
      <c r="AA329" s="364"/>
      <c r="AB329" s="370"/>
      <c r="AC329" s="364"/>
      <c r="AD329" s="364" t="s">
        <v>637</v>
      </c>
      <c r="AE329" s="370"/>
      <c r="AF329" s="370"/>
      <c r="AG329" s="370" t="s">
        <v>301</v>
      </c>
      <c r="AH329" s="364">
        <v>2</v>
      </c>
      <c r="AI329" s="364">
        <v>12</v>
      </c>
      <c r="AJ329" s="364">
        <v>40</v>
      </c>
      <c r="AK329" s="364">
        <v>14</v>
      </c>
      <c r="AL329" s="364">
        <v>20</v>
      </c>
      <c r="AM329" s="22">
        <f t="shared" si="120"/>
        <v>2</v>
      </c>
      <c r="AN329" s="104">
        <f t="shared" si="122"/>
        <v>0.52777777777777779</v>
      </c>
      <c r="AO329" s="104">
        <f t="shared" si="123"/>
        <v>0.59722222222222221</v>
      </c>
      <c r="AP329" s="22" t="str" cm="1">
        <f t="array" ref="AP329">IF(W329="","",IF(SUMPRODUCT((W329=$W$7:$W$2042)*(AH329=$AH$7:$AH$2042)*(AN329=$AN$7:$AN$2042)*(AO329=$AO$7:$AO$2042)*(ROW($W$7:$W$2042)&lt;&gt;ROW(W329))*((R329=0)*($R$7:$R$2042&gt;0)+(R329&gt;0)*($R$7:$R$2042=0)))&gt;0,"SALONES UNIDOS",IF(SUMPRODUCT((W329=$W$7:$W$2042)*(AH329=$AH$7:$AH$2042)*((AN329&lt;$AO$7:$AO$2042)*(AO329&gt;$AN$7:$AN$2042))*(ROW($W$7:$W$2042)&lt;&gt;ROW(W329)))&gt;0,"Cruzado","Sin cruce")))</f>
        <v>Sin cruce</v>
      </c>
      <c r="AQ329" s="22"/>
      <c r="AR329" s="22"/>
      <c r="AS329" s="104">
        <f t="shared" si="124"/>
        <v>0.52777777777777779</v>
      </c>
      <c r="AT329" s="104">
        <f t="shared" si="125"/>
        <v>0.59722222222222221</v>
      </c>
      <c r="AU329" s="358" t="str" cm="1">
        <f t="array" ref="AU329">IF(AB329="","",IF(SUMPRODUCT((AB329=$AB$7:$AB$511)*(AH329=$AH$7:$AH$511)*(AQ329=$AQ$7:$AQ$511)*(AR329=$AR$7:$AR$511)*(ROW($AB$7:$AB$511)&lt;&gt;ROW(AB329))*((R329=0)*($R$7:$R$511&gt;0)+(R329&gt;0)*($R$7:$R$511=0)))&gt;0,"SALONES UNIDOS",IF(SUMPRODUCT((AB329=$AB$7:$AB$511)*(AH329=$AH$7:$AH$511)*((AQ329&lt;$AR$7:$AR$511)*(AR329&gt;$AQ$7:$AQ$511))*(ROW($AB$7:$AB$511)&lt;&gt;ROW(AB329)))&gt;0,"Cruzado","Sin cruce")))</f>
        <v/>
      </c>
      <c r="AV329" s="358" t="str" cm="1">
        <f t="array" ref="AV329">IF(AD329="","",IF(SUMPRODUCT((AD329=$AD$7:$AD$511)*(AH329=$AH$7:$AH$511)*(AS329=$AS$7:$AS$511)*(AT329=$AT$7:$AT$511)*(ROW($AD$7:$AD$511)&lt;&gt;ROW(AD329))*((R329=0)*($R$7:$R$511&gt;0)+(R329&gt;0)*($R$7:$R$511=0)))&gt;0,"SALONES UNIDOS",IF(SUMPRODUCT((AD329=$AD$7:$AD$511)*(AH329=$AH$7:$AH$511)*((AS329&lt;$AT$7:$AT$511)*(AT329&gt;$AS$7:$AS$511))*(ROW($AD$7:$AD$511)&lt;&gt;ROW(AD329)))&gt;0,"Cruzado","Sin cruce")))</f>
        <v>Sin cruce</v>
      </c>
      <c r="AW329" s="104" t="str">
        <f t="shared" si="121"/>
        <v>OB6FILIALA</v>
      </c>
      <c r="AX329" s="104" t="str" cm="1">
        <f t="array" ref="AX329">IF(AW329="","",IF(SUMPRODUCT((AW329=$AW$7:$AW$2042)*(AH329=$AH$7:$AH$2042)*(AN329=$AN$7:$AN$2042)*(AO329=$AO$7:$AO$2042)*(ROW($AW$7:$AW$2042)&lt;&gt;ROW(AW329))*((R329=0)*($R$7:$R$2042&gt;0)+(R329&gt;0)*($R$7:$R$2042=0)))&gt;0,"SALONES UNIDOS",IF(SUMPRODUCT((AW329=$AW$7:$AW$2042)*(AH329=$AH$7:$AH$2042)*((AN329&lt;$AO$7:$AO$2042)*(AO329&gt;$AN$7:$AN$2042))*(ROW($AW$7:$AW$2042)&lt;&gt;ROW(AW329)))&gt;0,"Cruzado","Sin cruce")))</f>
        <v>Sin cruce</v>
      </c>
    </row>
    <row r="330" spans="2:50" s="6" customFormat="1" ht="19.8" hidden="1" customHeight="1" x14ac:dyDescent="0.25">
      <c r="B330" s="494" t="s">
        <v>314</v>
      </c>
      <c r="C330" s="369" t="s">
        <v>970</v>
      </c>
      <c r="D330" s="369">
        <v>20261</v>
      </c>
      <c r="E330" s="373" t="s">
        <v>276</v>
      </c>
      <c r="F330" s="370" t="s">
        <v>291</v>
      </c>
      <c r="G330" s="373" t="s">
        <v>295</v>
      </c>
      <c r="H330" s="373">
        <v>6</v>
      </c>
      <c r="I330" s="373" t="s">
        <v>278</v>
      </c>
      <c r="J330" s="373" t="s">
        <v>278</v>
      </c>
      <c r="K330" s="194" t="s">
        <v>711</v>
      </c>
      <c r="L330" s="364" t="s">
        <v>712</v>
      </c>
      <c r="M330" s="364" t="s">
        <v>349</v>
      </c>
      <c r="N330" s="364" t="s">
        <v>318</v>
      </c>
      <c r="O330" s="373" t="s">
        <v>315</v>
      </c>
      <c r="P330" s="364">
        <v>0</v>
      </c>
      <c r="Q330" s="364">
        <v>6</v>
      </c>
      <c r="R330" s="369">
        <v>6</v>
      </c>
      <c r="S330" s="364">
        <v>6</v>
      </c>
      <c r="T330" s="8"/>
      <c r="U330" s="374">
        <v>30</v>
      </c>
      <c r="V330" s="370">
        <v>21567738</v>
      </c>
      <c r="W330" s="373" t="s">
        <v>41</v>
      </c>
      <c r="X330" s="364" t="s">
        <v>315</v>
      </c>
      <c r="Y330" s="364"/>
      <c r="Z330" s="364"/>
      <c r="AA330" s="364"/>
      <c r="AB330" s="364" t="s">
        <v>583</v>
      </c>
      <c r="AC330" s="364"/>
      <c r="AD330" s="369"/>
      <c r="AE330" s="370"/>
      <c r="AF330" s="370"/>
      <c r="AG330" s="370" t="s">
        <v>301</v>
      </c>
      <c r="AH330" s="364">
        <v>6</v>
      </c>
      <c r="AI330" s="364">
        <v>8</v>
      </c>
      <c r="AJ330" s="364">
        <v>30</v>
      </c>
      <c r="AK330" s="364">
        <v>13</v>
      </c>
      <c r="AL330" s="364">
        <v>30</v>
      </c>
      <c r="AM330" s="22">
        <f t="shared" si="120"/>
        <v>6</v>
      </c>
      <c r="AN330" s="104">
        <f t="shared" si="122"/>
        <v>0.35416666666666663</v>
      </c>
      <c r="AO330" s="104">
        <f t="shared" si="123"/>
        <v>0.5625</v>
      </c>
      <c r="AP330" s="22" t="str" cm="1">
        <f t="array" ref="AP330">IF(W330="","",IF(SUMPRODUCT((W330=$W$7:$W$2042)*(AH330=$AH$7:$AH$2042)*(AN330=$AN$7:$AN$2042)*(AO330=$AO$7:$AO$2042)*(ROW($W$7:$W$2042)&lt;&gt;ROW(W330))*((R330=0)*($R$7:$R$2042&gt;0)+(R330&gt;0)*($R$7:$R$2042=0)))&gt;0,"SALONES UNIDOS",IF(SUMPRODUCT((W330=$W$7:$W$2042)*(AH330=$AH$7:$AH$2042)*((AN330&lt;$AO$7:$AO$2042)*(AO330&gt;$AN$7:$AN$2042))*(ROW($W$7:$W$2042)&lt;&gt;ROW(W330)))&gt;0,"Cruzado","Sin cruce")))</f>
        <v>Sin cruce</v>
      </c>
      <c r="AQ330" s="104">
        <f t="shared" ref="AQ330:AR331" si="126">AN330</f>
        <v>0.35416666666666663</v>
      </c>
      <c r="AR330" s="104">
        <f t="shared" si="126"/>
        <v>0.5625</v>
      </c>
      <c r="AS330" s="22"/>
      <c r="AT330" s="22"/>
      <c r="AU330" s="358" t="str" cm="1">
        <f t="array" ref="AU330">IF(AB330="","",IF(SUMPRODUCT((AB330=$AB$7:$AB$511)*(AH330=$AH$7:$AH$511)*(AQ330=$AQ$7:$AQ$511)*(AR330=$AR$7:$AR$511)*(ROW($AB$7:$AB$511)&lt;&gt;ROW(AB330))*((R330=0)*($R$7:$R$511&gt;0)+(R330&gt;0)*($R$7:$R$511=0)))&gt;0,"SALONES UNIDOS",IF(SUMPRODUCT((AB330=$AB$7:$AB$511)*(AH330=$AH$7:$AH$511)*((AQ330&lt;$AR$7:$AR$511)*(AR330&gt;$AQ$7:$AQ$511))*(ROW($AB$7:$AB$511)&lt;&gt;ROW(AB330)))&gt;0,"Cruzado","Sin cruce")))</f>
        <v>Sin cruce</v>
      </c>
      <c r="AV330" s="358" t="str" cm="1">
        <f t="array" ref="AV330">IF(AD330="","",IF(SUMPRODUCT((AD330=$AD$7:$AD$511)*(AH330=$AH$7:$AH$511)*(AS330=$AS$7:$AS$511)*(AT330=$AT$7:$AT$511)*(ROW($AD$7:$AD$511)&lt;&gt;ROW(AD330))*((R330=0)*($R$7:$R$511&gt;0)+(R330&gt;0)*($R$7:$R$511=0)))&gt;0,"SALONES UNIDOS",IF(SUMPRODUCT((AD330=$AD$7:$AD$511)*(AH330=$AH$7:$AH$511)*((AS330&lt;$AT$7:$AT$511)*(AT330&gt;$AS$7:$AS$511))*(ROW($AD$7:$AD$511)&lt;&gt;ROW(AD330)))&gt;0,"Cruzado","Sin cruce")))</f>
        <v/>
      </c>
      <c r="AW330" s="104" t="str">
        <f t="shared" si="121"/>
        <v>OB6FILIALA</v>
      </c>
      <c r="AX330" s="104" t="str" cm="1">
        <f t="array" ref="AX330">IF(AW330="","",IF(SUMPRODUCT((AW330=$AW$7:$AW$2042)*(AH330=$AH$7:$AH$2042)*(AN330=$AN$7:$AN$2042)*(AO330=$AO$7:$AO$2042)*(ROW($AW$7:$AW$2042)&lt;&gt;ROW(AW330))*((R330=0)*($R$7:$R$2042&gt;0)+(R330&gt;0)*($R$7:$R$2042=0)))&gt;0,"SALONES UNIDOS",IF(SUMPRODUCT((AW330=$AW$7:$AW$2042)*(AH330=$AH$7:$AH$2042)*((AN330&lt;$AO$7:$AO$2042)*(AO330&gt;$AN$7:$AN$2042))*(ROW($AW$7:$AW$2042)&lt;&gt;ROW(AW330)))&gt;0,"Cruzado","Sin cruce")))</f>
        <v>Sin cruce</v>
      </c>
    </row>
    <row r="331" spans="2:50" s="6" customFormat="1" ht="19.8" hidden="1" customHeight="1" x14ac:dyDescent="0.25">
      <c r="B331" s="494" t="s">
        <v>314</v>
      </c>
      <c r="C331" s="369" t="s">
        <v>970</v>
      </c>
      <c r="D331" s="369">
        <v>20261</v>
      </c>
      <c r="E331" s="373" t="s">
        <v>276</v>
      </c>
      <c r="F331" s="370" t="s">
        <v>291</v>
      </c>
      <c r="G331" s="373" t="s">
        <v>295</v>
      </c>
      <c r="H331" s="373">
        <v>6</v>
      </c>
      <c r="I331" s="373" t="s">
        <v>278</v>
      </c>
      <c r="J331" s="373" t="s">
        <v>278</v>
      </c>
      <c r="K331" s="194" t="s">
        <v>713</v>
      </c>
      <c r="L331" s="364" t="s">
        <v>714</v>
      </c>
      <c r="M331" s="364" t="s">
        <v>349</v>
      </c>
      <c r="N331" s="364" t="s">
        <v>318</v>
      </c>
      <c r="O331" s="373" t="s">
        <v>315</v>
      </c>
      <c r="P331" s="364">
        <v>3</v>
      </c>
      <c r="Q331" s="364">
        <v>0</v>
      </c>
      <c r="R331" s="369">
        <v>3</v>
      </c>
      <c r="S331" s="364">
        <v>4</v>
      </c>
      <c r="T331" s="8"/>
      <c r="U331" s="374">
        <v>30</v>
      </c>
      <c r="V331" s="370">
        <v>72676034</v>
      </c>
      <c r="W331" s="373" t="s">
        <v>40</v>
      </c>
      <c r="X331" s="364" t="s">
        <v>315</v>
      </c>
      <c r="Y331" s="364"/>
      <c r="Z331" s="364"/>
      <c r="AA331" s="364"/>
      <c r="AB331" s="364" t="s">
        <v>585</v>
      </c>
      <c r="AC331" s="364"/>
      <c r="AD331" s="369"/>
      <c r="AE331" s="370"/>
      <c r="AF331" s="370"/>
      <c r="AG331" s="370" t="s">
        <v>559</v>
      </c>
      <c r="AH331" s="364">
        <v>3</v>
      </c>
      <c r="AI331" s="364">
        <v>15</v>
      </c>
      <c r="AJ331" s="364">
        <v>10</v>
      </c>
      <c r="AK331" s="364">
        <v>17</v>
      </c>
      <c r="AL331" s="364">
        <v>40</v>
      </c>
      <c r="AM331" s="22">
        <f t="shared" si="120"/>
        <v>3</v>
      </c>
      <c r="AN331" s="104">
        <f t="shared" si="122"/>
        <v>0.63194444444444442</v>
      </c>
      <c r="AO331" s="104">
        <f t="shared" si="123"/>
        <v>0.73611111111111116</v>
      </c>
      <c r="AP331" s="22" t="str" cm="1">
        <f t="array" ref="AP331">IF(W331="","",IF(SUMPRODUCT((W331=$W$7:$W$2042)*(AH331=$AH$7:$AH$2042)*(AN331=$AN$7:$AN$2042)*(AO331=$AO$7:$AO$2042)*(ROW($W$7:$W$2042)&lt;&gt;ROW(W331))*((R331=0)*($R$7:$R$2042&gt;0)+(R331&gt;0)*($R$7:$R$2042=0)))&gt;0,"SALONES UNIDOS",IF(SUMPRODUCT((W331=$W$7:$W$2042)*(AH331=$AH$7:$AH$2042)*((AN331&lt;$AO$7:$AO$2042)*(AO331&gt;$AN$7:$AN$2042))*(ROW($W$7:$W$2042)&lt;&gt;ROW(W331)))&gt;0,"Cruzado","Sin cruce")))</f>
        <v>Sin cruce</v>
      </c>
      <c r="AQ331" s="104">
        <f t="shared" si="126"/>
        <v>0.63194444444444442</v>
      </c>
      <c r="AR331" s="104">
        <f t="shared" si="126"/>
        <v>0.73611111111111116</v>
      </c>
      <c r="AS331" s="22"/>
      <c r="AT331" s="22"/>
      <c r="AU331" s="358" t="str" cm="1">
        <f t="array" ref="AU331">IF(AB331="","",IF(SUMPRODUCT((AB331=$AB$7:$AB$511)*(AH331=$AH$7:$AH$511)*(AQ331=$AQ$7:$AQ$511)*(AR331=$AR$7:$AR$511)*(ROW($AB$7:$AB$511)&lt;&gt;ROW(AB331))*((R331=0)*($R$7:$R$511&gt;0)+(R331&gt;0)*($R$7:$R$511=0)))&gt;0,"SALONES UNIDOS",IF(SUMPRODUCT((AB331=$AB$7:$AB$511)*(AH331=$AH$7:$AH$511)*((AQ331&lt;$AR$7:$AR$511)*(AR331&gt;$AQ$7:$AQ$511))*(ROW($AB$7:$AB$511)&lt;&gt;ROW(AB331)))&gt;0,"Cruzado","Sin cruce")))</f>
        <v>Sin cruce</v>
      </c>
      <c r="AV331" s="358" t="str" cm="1">
        <f t="array" ref="AV331">IF(AD331="","",IF(SUMPRODUCT((AD331=$AD$7:$AD$511)*(AH331=$AH$7:$AH$511)*(AS331=$AS$7:$AS$511)*(AT331=$AT$7:$AT$511)*(ROW($AD$7:$AD$511)&lt;&gt;ROW(AD331))*((R331=0)*($R$7:$R$511&gt;0)+(R331&gt;0)*($R$7:$R$511=0)))&gt;0,"SALONES UNIDOS",IF(SUMPRODUCT((AD331=$AD$7:$AD$511)*(AH331=$AH$7:$AH$511)*((AS331&lt;$AT$7:$AT$511)*(AT331&gt;$AS$7:$AS$511))*(ROW($AD$7:$AD$511)&lt;&gt;ROW(AD331)))&gt;0,"Cruzado","Sin cruce")))</f>
        <v/>
      </c>
      <c r="AW331" s="104" t="str">
        <f t="shared" si="121"/>
        <v>OB6FILIALA</v>
      </c>
      <c r="AX331" s="104" t="str" cm="1">
        <f t="array" ref="AX331">IF(AW331="","",IF(SUMPRODUCT((AW331=$AW$7:$AW$2042)*(AH331=$AH$7:$AH$2042)*(AN331=$AN$7:$AN$2042)*(AO331=$AO$7:$AO$2042)*(ROW($AW$7:$AW$2042)&lt;&gt;ROW(AW331))*((R331=0)*($R$7:$R$2042&gt;0)+(R331&gt;0)*($R$7:$R$2042=0)))&gt;0,"SALONES UNIDOS",IF(SUMPRODUCT((AW331=$AW$7:$AW$2042)*(AH331=$AH$7:$AH$2042)*((AN331&lt;$AO$7:$AO$2042)*(AO331&gt;$AN$7:$AN$2042))*(ROW($AW$7:$AW$2042)&lt;&gt;ROW(AW331)))&gt;0,"Cruzado","Sin cruce")))</f>
        <v>Sin cruce</v>
      </c>
    </row>
    <row r="332" spans="2:50" s="6" customFormat="1" ht="19.8" hidden="1" customHeight="1" x14ac:dyDescent="0.25">
      <c r="B332" s="494" t="s">
        <v>314</v>
      </c>
      <c r="C332" s="369" t="s">
        <v>970</v>
      </c>
      <c r="D332" s="369">
        <v>20261</v>
      </c>
      <c r="E332" s="373" t="s">
        <v>276</v>
      </c>
      <c r="F332" s="370" t="s">
        <v>291</v>
      </c>
      <c r="G332" s="373" t="s">
        <v>295</v>
      </c>
      <c r="H332" s="373">
        <v>6</v>
      </c>
      <c r="I332" s="373" t="s">
        <v>552</v>
      </c>
      <c r="J332" s="373" t="s">
        <v>278</v>
      </c>
      <c r="K332" s="194" t="s">
        <v>713</v>
      </c>
      <c r="L332" s="364" t="s">
        <v>714</v>
      </c>
      <c r="M332" s="364" t="s">
        <v>349</v>
      </c>
      <c r="N332" s="364" t="s">
        <v>318</v>
      </c>
      <c r="O332" s="373" t="s">
        <v>315</v>
      </c>
      <c r="P332" s="364">
        <v>0</v>
      </c>
      <c r="Q332" s="364">
        <v>2</v>
      </c>
      <c r="R332" s="369">
        <v>2</v>
      </c>
      <c r="S332" s="364">
        <v>4</v>
      </c>
      <c r="T332" s="8"/>
      <c r="U332" s="374">
        <v>15</v>
      </c>
      <c r="V332" s="370">
        <v>72676034</v>
      </c>
      <c r="W332" s="373" t="s">
        <v>40</v>
      </c>
      <c r="X332" s="364" t="s">
        <v>315</v>
      </c>
      <c r="Y332" s="364"/>
      <c r="Z332" s="364"/>
      <c r="AA332" s="364"/>
      <c r="AB332" s="370"/>
      <c r="AC332" s="364"/>
      <c r="AD332" s="364" t="s">
        <v>715</v>
      </c>
      <c r="AE332" s="370"/>
      <c r="AF332" s="370"/>
      <c r="AG332" s="370" t="s">
        <v>301</v>
      </c>
      <c r="AH332" s="364">
        <v>3</v>
      </c>
      <c r="AI332" s="364">
        <v>17</v>
      </c>
      <c r="AJ332" s="364">
        <v>40</v>
      </c>
      <c r="AK332" s="364">
        <v>19</v>
      </c>
      <c r="AL332" s="364">
        <v>20</v>
      </c>
      <c r="AM332" s="22">
        <f t="shared" si="120"/>
        <v>2</v>
      </c>
      <c r="AN332" s="104">
        <f t="shared" si="122"/>
        <v>0.73611111111111116</v>
      </c>
      <c r="AO332" s="104">
        <f t="shared" si="123"/>
        <v>0.80555555555555547</v>
      </c>
      <c r="AP332" s="22" t="str" cm="1">
        <f t="array" ref="AP332">IF(W332="","",IF(SUMPRODUCT((W332=$W$7:$W$2042)*(AH332=$AH$7:$AH$2042)*(AN332=$AN$7:$AN$2042)*(AO332=$AO$7:$AO$2042)*(ROW($W$7:$W$2042)&lt;&gt;ROW(W332))*((R332=0)*($R$7:$R$2042&gt;0)+(R332&gt;0)*($R$7:$R$2042=0)))&gt;0,"SALONES UNIDOS",IF(SUMPRODUCT((W332=$W$7:$W$2042)*(AH332=$AH$7:$AH$2042)*((AN332&lt;$AO$7:$AO$2042)*(AO332&gt;$AN$7:$AN$2042))*(ROW($W$7:$W$2042)&lt;&gt;ROW(W332)))&gt;0,"Cruzado","Sin cruce")))</f>
        <v>Sin cruce</v>
      </c>
      <c r="AQ332" s="22"/>
      <c r="AR332" s="22"/>
      <c r="AS332" s="104">
        <f t="shared" ref="AS332:AS335" si="127">AN332</f>
        <v>0.73611111111111116</v>
      </c>
      <c r="AT332" s="104">
        <f t="shared" ref="AT332:AT335" si="128">AO332</f>
        <v>0.80555555555555547</v>
      </c>
      <c r="AU332" s="358" t="str" cm="1">
        <f t="array" ref="AU332">IF(AB332="","",IF(SUMPRODUCT((AB332=$AB$7:$AB$511)*(AH332=$AH$7:$AH$511)*(AQ332=$AQ$7:$AQ$511)*(AR332=$AR$7:$AR$511)*(ROW($AB$7:$AB$511)&lt;&gt;ROW(AB332))*((R332=0)*($R$7:$R$511&gt;0)+(R332&gt;0)*($R$7:$R$511=0)))&gt;0,"SALONES UNIDOS",IF(SUMPRODUCT((AB332=$AB$7:$AB$511)*(AH332=$AH$7:$AH$511)*((AQ332&lt;$AR$7:$AR$511)*(AR332&gt;$AQ$7:$AQ$511))*(ROW($AB$7:$AB$511)&lt;&gt;ROW(AB332)))&gt;0,"Cruzado","Sin cruce")))</f>
        <v/>
      </c>
      <c r="AV332" s="358" t="str" cm="1">
        <f t="array" ref="AV332">IF(AD332="","",IF(SUMPRODUCT((AD332=$AD$7:$AD$511)*(AH332=$AH$7:$AH$511)*(AS332=$AS$7:$AS$511)*(AT332=$AT$7:$AT$511)*(ROW($AD$7:$AD$511)&lt;&gt;ROW(AD332))*((R332=0)*($R$7:$R$511&gt;0)+(R332&gt;0)*($R$7:$R$511=0)))&gt;0,"SALONES UNIDOS",IF(SUMPRODUCT((AD332=$AD$7:$AD$511)*(AH332=$AH$7:$AH$511)*((AS332&lt;$AT$7:$AT$511)*(AT332&gt;$AS$7:$AS$511))*(ROW($AD$7:$AD$511)&lt;&gt;ROW(AD332)))&gt;0,"Cruzado","Sin cruce")))</f>
        <v>Sin cruce</v>
      </c>
      <c r="AW332" s="104" t="str">
        <f t="shared" si="121"/>
        <v>OB6FILIALA</v>
      </c>
      <c r="AX332" s="104" t="str" cm="1">
        <f t="array" ref="AX332">IF(AW332="","",IF(SUMPRODUCT((AW332=$AW$7:$AW$2042)*(AH332=$AH$7:$AH$2042)*(AN332=$AN$7:$AN$2042)*(AO332=$AO$7:$AO$2042)*(ROW($AW$7:$AW$2042)&lt;&gt;ROW(AW332))*((R332=0)*($R$7:$R$2042&gt;0)+(R332&gt;0)*($R$7:$R$2042=0)))&gt;0,"SALONES UNIDOS",IF(SUMPRODUCT((AW332=$AW$7:$AW$2042)*(AH332=$AH$7:$AH$2042)*((AN332&lt;$AO$7:$AO$2042)*(AO332&gt;$AN$7:$AN$2042))*(ROW($AW$7:$AW$2042)&lt;&gt;ROW(AW332)))&gt;0,"Cruzado","Sin cruce")))</f>
        <v>Sin cruce</v>
      </c>
    </row>
    <row r="333" spans="2:50" s="6" customFormat="1" ht="19.8" hidden="1" customHeight="1" x14ac:dyDescent="0.25">
      <c r="B333" s="494" t="s">
        <v>314</v>
      </c>
      <c r="C333" s="369" t="s">
        <v>970</v>
      </c>
      <c r="D333" s="369">
        <v>20261</v>
      </c>
      <c r="E333" s="373" t="s">
        <v>276</v>
      </c>
      <c r="F333" s="370" t="s">
        <v>291</v>
      </c>
      <c r="G333" s="373" t="s">
        <v>295</v>
      </c>
      <c r="H333" s="373">
        <v>6</v>
      </c>
      <c r="I333" s="373" t="s">
        <v>560</v>
      </c>
      <c r="J333" s="373" t="s">
        <v>278</v>
      </c>
      <c r="K333" s="194" t="s">
        <v>713</v>
      </c>
      <c r="L333" s="364" t="s">
        <v>714</v>
      </c>
      <c r="M333" s="364" t="s">
        <v>349</v>
      </c>
      <c r="N333" s="364" t="s">
        <v>318</v>
      </c>
      <c r="O333" s="373" t="s">
        <v>315</v>
      </c>
      <c r="P333" s="364">
        <v>0</v>
      </c>
      <c r="Q333" s="364">
        <v>2</v>
      </c>
      <c r="R333" s="369">
        <v>2</v>
      </c>
      <c r="S333" s="364">
        <v>4</v>
      </c>
      <c r="T333" s="8"/>
      <c r="U333" s="374">
        <v>15</v>
      </c>
      <c r="V333" s="370">
        <v>72676034</v>
      </c>
      <c r="W333" s="373" t="s">
        <v>40</v>
      </c>
      <c r="X333" s="364" t="s">
        <v>315</v>
      </c>
      <c r="Y333" s="364"/>
      <c r="Z333" s="364"/>
      <c r="AA333" s="364"/>
      <c r="AB333" s="370"/>
      <c r="AC333" s="364"/>
      <c r="AD333" s="364" t="s">
        <v>715</v>
      </c>
      <c r="AE333" s="370"/>
      <c r="AF333" s="370"/>
      <c r="AG333" s="370" t="s">
        <v>301</v>
      </c>
      <c r="AH333" s="364">
        <v>3</v>
      </c>
      <c r="AI333" s="364">
        <v>19</v>
      </c>
      <c r="AJ333" s="364">
        <v>20</v>
      </c>
      <c r="AK333" s="364">
        <v>21</v>
      </c>
      <c r="AL333" s="364">
        <v>0</v>
      </c>
      <c r="AM333" s="22">
        <f t="shared" si="120"/>
        <v>2</v>
      </c>
      <c r="AN333" s="104">
        <f t="shared" si="122"/>
        <v>0.80555555555555547</v>
      </c>
      <c r="AO333" s="104">
        <f t="shared" si="123"/>
        <v>0.875</v>
      </c>
      <c r="AP333" s="22" t="str" cm="1">
        <f t="array" ref="AP333">IF(W333="","",IF(SUMPRODUCT((W333=$W$7:$W$2042)*(AH333=$AH$7:$AH$2042)*(AN333=$AN$7:$AN$2042)*(AO333=$AO$7:$AO$2042)*(ROW($W$7:$W$2042)&lt;&gt;ROW(W333))*((R333=0)*($R$7:$R$2042&gt;0)+(R333&gt;0)*($R$7:$R$2042=0)))&gt;0,"SALONES UNIDOS",IF(SUMPRODUCT((W333=$W$7:$W$2042)*(AH333=$AH$7:$AH$2042)*((AN333&lt;$AO$7:$AO$2042)*(AO333&gt;$AN$7:$AN$2042))*(ROW($W$7:$W$2042)&lt;&gt;ROW(W333)))&gt;0,"Cruzado","Sin cruce")))</f>
        <v>Sin cruce</v>
      </c>
      <c r="AQ333" s="22"/>
      <c r="AR333" s="22"/>
      <c r="AS333" s="104">
        <f t="shared" si="127"/>
        <v>0.80555555555555547</v>
      </c>
      <c r="AT333" s="104">
        <f t="shared" si="128"/>
        <v>0.875</v>
      </c>
      <c r="AU333" s="358" t="str" cm="1">
        <f t="array" ref="AU333">IF(AB333="","",IF(SUMPRODUCT((AB333=$AB$7:$AB$511)*(AH333=$AH$7:$AH$511)*(AQ333=$AQ$7:$AQ$511)*(AR333=$AR$7:$AR$511)*(ROW($AB$7:$AB$511)&lt;&gt;ROW(AB333))*((R333=0)*($R$7:$R$511&gt;0)+(R333&gt;0)*($R$7:$R$511=0)))&gt;0,"SALONES UNIDOS",IF(SUMPRODUCT((AB333=$AB$7:$AB$511)*(AH333=$AH$7:$AH$511)*((AQ333&lt;$AR$7:$AR$511)*(AR333&gt;$AQ$7:$AQ$511))*(ROW($AB$7:$AB$511)&lt;&gt;ROW(AB333)))&gt;0,"Cruzado","Sin cruce")))</f>
        <v/>
      </c>
      <c r="AV333" s="358" t="str" cm="1">
        <f t="array" ref="AV333">IF(AD333="","",IF(SUMPRODUCT((AD333=$AD$7:$AD$511)*(AH333=$AH$7:$AH$511)*(AS333=$AS$7:$AS$511)*(AT333=$AT$7:$AT$511)*(ROW($AD$7:$AD$511)&lt;&gt;ROW(AD333))*((R333=0)*($R$7:$R$511&gt;0)+(R333&gt;0)*($R$7:$R$511=0)))&gt;0,"SALONES UNIDOS",IF(SUMPRODUCT((AD333=$AD$7:$AD$511)*(AH333=$AH$7:$AH$511)*((AS333&lt;$AT$7:$AT$511)*(AT333&gt;$AS$7:$AS$511))*(ROW($AD$7:$AD$511)&lt;&gt;ROW(AD333)))&gt;0,"Cruzado","Sin cruce")))</f>
        <v>Sin cruce</v>
      </c>
      <c r="AW333" s="104" t="str">
        <f t="shared" si="121"/>
        <v>OB6FILIALA</v>
      </c>
      <c r="AX333" s="104" t="str" cm="1">
        <f t="array" ref="AX333">IF(AW333="","",IF(SUMPRODUCT((AW333=$AW$7:$AW$2042)*(AH333=$AH$7:$AH$2042)*(AN333=$AN$7:$AN$2042)*(AO333=$AO$7:$AO$2042)*(ROW($AW$7:$AW$2042)&lt;&gt;ROW(AW333))*((R333=0)*($R$7:$R$2042&gt;0)+(R333&gt;0)*($R$7:$R$2042=0)))&gt;0,"SALONES UNIDOS",IF(SUMPRODUCT((AW333=$AW$7:$AW$2042)*(AH333=$AH$7:$AH$2042)*((AN333&lt;$AO$7:$AO$2042)*(AO333&gt;$AN$7:$AN$2042))*(ROW($AW$7:$AW$2042)&lt;&gt;ROW(AW333)))&gt;0,"Cruzado","Sin cruce")))</f>
        <v>Sin cruce</v>
      </c>
    </row>
    <row r="334" spans="2:50" s="6" customFormat="1" ht="19.8" hidden="1" customHeight="1" x14ac:dyDescent="0.25">
      <c r="B334" s="494" t="s">
        <v>314</v>
      </c>
      <c r="C334" s="369" t="s">
        <v>970</v>
      </c>
      <c r="D334" s="369">
        <v>20261</v>
      </c>
      <c r="E334" s="373" t="s">
        <v>276</v>
      </c>
      <c r="F334" s="370" t="s">
        <v>291</v>
      </c>
      <c r="G334" s="373" t="s">
        <v>295</v>
      </c>
      <c r="H334" s="373">
        <v>7</v>
      </c>
      <c r="I334" s="436" t="s">
        <v>552</v>
      </c>
      <c r="J334" s="373" t="s">
        <v>278</v>
      </c>
      <c r="K334" s="194" t="s">
        <v>406</v>
      </c>
      <c r="L334" s="364" t="s">
        <v>407</v>
      </c>
      <c r="M334" s="364" t="s">
        <v>349</v>
      </c>
      <c r="N334" s="364" t="s">
        <v>318</v>
      </c>
      <c r="O334" s="373" t="s">
        <v>315</v>
      </c>
      <c r="P334" s="437">
        <v>0</v>
      </c>
      <c r="Q334" s="437">
        <v>2</v>
      </c>
      <c r="R334" s="369">
        <v>2</v>
      </c>
      <c r="S334" s="364">
        <v>3</v>
      </c>
      <c r="T334" s="8"/>
      <c r="U334" s="438">
        <v>18</v>
      </c>
      <c r="V334" s="370">
        <v>22520828</v>
      </c>
      <c r="W334" s="373" t="s">
        <v>219</v>
      </c>
      <c r="X334" s="364" t="s">
        <v>315</v>
      </c>
      <c r="Y334" s="364"/>
      <c r="Z334" s="364"/>
      <c r="AA334" s="364"/>
      <c r="AB334" s="370"/>
      <c r="AC334" s="364"/>
      <c r="AD334" s="364" t="s">
        <v>586</v>
      </c>
      <c r="AE334" s="370"/>
      <c r="AF334" s="370"/>
      <c r="AG334" s="370" t="s">
        <v>301</v>
      </c>
      <c r="AH334" s="364">
        <v>4</v>
      </c>
      <c r="AI334" s="364">
        <v>8</v>
      </c>
      <c r="AJ334" s="364">
        <v>30</v>
      </c>
      <c r="AK334" s="364">
        <v>10</v>
      </c>
      <c r="AL334" s="364">
        <v>10</v>
      </c>
      <c r="AM334" s="22">
        <f t="shared" si="120"/>
        <v>2</v>
      </c>
      <c r="AN334" s="104">
        <f t="shared" si="122"/>
        <v>0.35416666666666663</v>
      </c>
      <c r="AO334" s="104">
        <f t="shared" si="123"/>
        <v>0.4236111111111111</v>
      </c>
      <c r="AP334" s="22" t="str" cm="1">
        <f t="array" ref="AP334">IF(W334="","",IF(SUMPRODUCT((W334=$W$7:$W$2042)*(AH334=$AH$7:$AH$2042)*(AN334=$AN$7:$AN$2042)*(AO334=$AO$7:$AO$2042)*(ROW($W$7:$W$2042)&lt;&gt;ROW(W334))*((R334=0)*($R$7:$R$2042&gt;0)+(R334&gt;0)*($R$7:$R$2042=0)))&gt;0,"SALONES UNIDOS",IF(SUMPRODUCT((W334=$W$7:$W$2042)*(AH334=$AH$7:$AH$2042)*((AN334&lt;$AO$7:$AO$2042)*(AO334&gt;$AN$7:$AN$2042))*(ROW($W$7:$W$2042)&lt;&gt;ROW(W334)))&gt;0,"Cruzado","Sin cruce")))</f>
        <v>Sin cruce</v>
      </c>
      <c r="AQ334" s="22"/>
      <c r="AR334" s="22"/>
      <c r="AS334" s="104">
        <f t="shared" si="127"/>
        <v>0.35416666666666663</v>
      </c>
      <c r="AT334" s="104">
        <f t="shared" si="128"/>
        <v>0.4236111111111111</v>
      </c>
      <c r="AU334" s="358" t="str" cm="1">
        <f t="array" ref="AU334">IF(AB334="","",IF(SUMPRODUCT((AB334=$AB$7:$AB$511)*(AH334=$AH$7:$AH$511)*(AQ334=$AQ$7:$AQ$511)*(AR334=$AR$7:$AR$511)*(ROW($AB$7:$AB$511)&lt;&gt;ROW(AB334))*((R334=0)*($R$7:$R$511&gt;0)+(R334&gt;0)*($R$7:$R$511=0)))&gt;0,"SALONES UNIDOS",IF(SUMPRODUCT((AB334=$AB$7:$AB$511)*(AH334=$AH$7:$AH$511)*((AQ334&lt;$AR$7:$AR$511)*(AR334&gt;$AQ$7:$AQ$511))*(ROW($AB$7:$AB$511)&lt;&gt;ROW(AB334)))&gt;0,"Cruzado","Sin cruce")))</f>
        <v/>
      </c>
      <c r="AV334" s="358" t="str" cm="1">
        <f t="array" ref="AV334">IF(AD334="","",IF(SUMPRODUCT((AD334=$AD$7:$AD$511)*(AH334=$AH$7:$AH$511)*(AS334=$AS$7:$AS$511)*(AT334=$AT$7:$AT$511)*(ROW($AD$7:$AD$511)&lt;&gt;ROW(AD334))*((R334=0)*($R$7:$R$511&gt;0)+(R334&gt;0)*($R$7:$R$511=0)))&gt;0,"SALONES UNIDOS",IF(SUMPRODUCT((AD334=$AD$7:$AD$511)*(AH334=$AH$7:$AH$511)*((AS334&lt;$AT$7:$AT$511)*(AT334&gt;$AS$7:$AS$511))*(ROW($AD$7:$AD$511)&lt;&gt;ROW(AD334)))&gt;0,"Cruzado","Sin cruce")))</f>
        <v>Sin cruce</v>
      </c>
      <c r="AW334" s="104" t="str">
        <f t="shared" si="121"/>
        <v>OB7FILIALA</v>
      </c>
      <c r="AX334" s="104" t="str" cm="1">
        <f t="array" ref="AX334">IF(AW334="","",IF(SUMPRODUCT((AW334=$AW$7:$AW$2042)*(AH334=$AH$7:$AH$2042)*(AN334=$AN$7:$AN$2042)*(AO334=$AO$7:$AO$2042)*(ROW($AW$7:$AW$2042)&lt;&gt;ROW(AW334))*((R334=0)*($R$7:$R$2042&gt;0)+(R334&gt;0)*($R$7:$R$2042=0)))&gt;0,"SALONES UNIDOS",IF(SUMPRODUCT((AW334=$AW$7:$AW$2042)*(AH334=$AH$7:$AH$2042)*((AN334&lt;$AO$7:$AO$2042)*(AO334&gt;$AN$7:$AN$2042))*(ROW($AW$7:$AW$2042)&lt;&gt;ROW(AW334)))&gt;0,"Cruzado","Sin cruce")))</f>
        <v>Sin cruce</v>
      </c>
    </row>
    <row r="335" spans="2:50" s="132" customFormat="1" ht="19.8" hidden="1" customHeight="1" x14ac:dyDescent="0.25">
      <c r="B335" s="494" t="s">
        <v>314</v>
      </c>
      <c r="C335" s="369" t="s">
        <v>970</v>
      </c>
      <c r="D335" s="369">
        <v>20261</v>
      </c>
      <c r="E335" s="373" t="s">
        <v>276</v>
      </c>
      <c r="F335" s="370" t="s">
        <v>291</v>
      </c>
      <c r="G335" s="373" t="s">
        <v>295</v>
      </c>
      <c r="H335" s="373">
        <v>7</v>
      </c>
      <c r="I335" s="436" t="s">
        <v>560</v>
      </c>
      <c r="J335" s="373" t="s">
        <v>278</v>
      </c>
      <c r="K335" s="194" t="s">
        <v>406</v>
      </c>
      <c r="L335" s="364" t="s">
        <v>407</v>
      </c>
      <c r="M335" s="364" t="s">
        <v>349</v>
      </c>
      <c r="N335" s="364" t="s">
        <v>318</v>
      </c>
      <c r="O335" s="373" t="s">
        <v>315</v>
      </c>
      <c r="P335" s="364">
        <v>0</v>
      </c>
      <c r="Q335" s="364">
        <v>2</v>
      </c>
      <c r="R335" s="369">
        <v>2</v>
      </c>
      <c r="S335" s="364">
        <v>3</v>
      </c>
      <c r="T335" s="8"/>
      <c r="U335" s="438">
        <v>17</v>
      </c>
      <c r="V335" s="370">
        <v>22520828</v>
      </c>
      <c r="W335" s="373" t="s">
        <v>219</v>
      </c>
      <c r="X335" s="364" t="s">
        <v>315</v>
      </c>
      <c r="Y335" s="364"/>
      <c r="Z335" s="364"/>
      <c r="AA335" s="364"/>
      <c r="AB335" s="370"/>
      <c r="AC335" s="364"/>
      <c r="AD335" s="364" t="s">
        <v>586</v>
      </c>
      <c r="AE335" s="370"/>
      <c r="AF335" s="370"/>
      <c r="AG335" s="370" t="s">
        <v>301</v>
      </c>
      <c r="AH335" s="364">
        <v>4</v>
      </c>
      <c r="AI335" s="364">
        <v>10</v>
      </c>
      <c r="AJ335" s="364">
        <v>10</v>
      </c>
      <c r="AK335" s="364">
        <v>11</v>
      </c>
      <c r="AL335" s="364">
        <v>50</v>
      </c>
      <c r="AM335" s="22">
        <f t="shared" si="120"/>
        <v>2</v>
      </c>
      <c r="AN335" s="104">
        <f t="shared" si="122"/>
        <v>0.4236111111111111</v>
      </c>
      <c r="AO335" s="104">
        <f t="shared" si="123"/>
        <v>0.49305555555555552</v>
      </c>
      <c r="AP335" s="22" t="str" cm="1">
        <f t="array" ref="AP335">IF(W335="","",IF(SUMPRODUCT((W335=$W$7:$W$2042)*(AH335=$AH$7:$AH$2042)*(AN335=$AN$7:$AN$2042)*(AO335=$AO$7:$AO$2042)*(ROW($W$7:$W$2042)&lt;&gt;ROW(W335))*((R335=0)*($R$7:$R$2042&gt;0)+(R335&gt;0)*($R$7:$R$2042=0)))&gt;0,"SALONES UNIDOS",IF(SUMPRODUCT((W335=$W$7:$W$2042)*(AH335=$AH$7:$AH$2042)*((AN335&lt;$AO$7:$AO$2042)*(AO335&gt;$AN$7:$AN$2042))*(ROW($W$7:$W$2042)&lt;&gt;ROW(W335)))&gt;0,"Cruzado","Sin cruce")))</f>
        <v>Sin cruce</v>
      </c>
      <c r="AQ335" s="22"/>
      <c r="AR335" s="22"/>
      <c r="AS335" s="104">
        <f t="shared" si="127"/>
        <v>0.4236111111111111</v>
      </c>
      <c r="AT335" s="104">
        <f t="shared" si="128"/>
        <v>0.49305555555555552</v>
      </c>
      <c r="AU335" s="358" t="str" cm="1">
        <f t="array" ref="AU335">IF(AB335="","",IF(SUMPRODUCT((AB335=$AB$7:$AB$511)*(AH335=$AH$7:$AH$511)*(AQ335=$AQ$7:$AQ$511)*(AR335=$AR$7:$AR$511)*(ROW($AB$7:$AB$511)&lt;&gt;ROW(AB335))*((R335=0)*($R$7:$R$511&gt;0)+(R335&gt;0)*($R$7:$R$511=0)))&gt;0,"SALONES UNIDOS",IF(SUMPRODUCT((AB335=$AB$7:$AB$511)*(AH335=$AH$7:$AH$511)*((AQ335&lt;$AR$7:$AR$511)*(AR335&gt;$AQ$7:$AQ$511))*(ROW($AB$7:$AB$511)&lt;&gt;ROW(AB335)))&gt;0,"Cruzado","Sin cruce")))</f>
        <v/>
      </c>
      <c r="AV335" s="358" t="str" cm="1">
        <f t="array" ref="AV335">IF(AD335="","",IF(SUMPRODUCT((AD335=$AD$7:$AD$511)*(AH335=$AH$7:$AH$511)*(AS335=$AS$7:$AS$511)*(AT335=$AT$7:$AT$511)*(ROW($AD$7:$AD$511)&lt;&gt;ROW(AD335))*((R335=0)*($R$7:$R$511&gt;0)+(R335&gt;0)*($R$7:$R$511=0)))&gt;0,"SALONES UNIDOS",IF(SUMPRODUCT((AD335=$AD$7:$AD$511)*(AH335=$AH$7:$AH$511)*((AS335&lt;$AT$7:$AT$511)*(AT335&gt;$AS$7:$AS$511))*(ROW($AD$7:$AD$511)&lt;&gt;ROW(AD335)))&gt;0,"Cruzado","Sin cruce")))</f>
        <v>Sin cruce</v>
      </c>
      <c r="AW335" s="104" t="str">
        <f t="shared" si="121"/>
        <v>OB7FILIALA</v>
      </c>
      <c r="AX335" s="104" t="str" cm="1">
        <f t="array" ref="AX335">IF(AW335="","",IF(SUMPRODUCT((AW335=$AW$7:$AW$2042)*(AH335=$AH$7:$AH$2042)*(AN335=$AN$7:$AN$2042)*(AO335=$AO$7:$AO$2042)*(ROW($AW$7:$AW$2042)&lt;&gt;ROW(AW335))*((R335=0)*($R$7:$R$2042&gt;0)+(R335&gt;0)*($R$7:$R$2042=0)))&gt;0,"SALONES UNIDOS",IF(SUMPRODUCT((AW335=$AW$7:$AW$2042)*(AH335=$AH$7:$AH$2042)*((AN335&lt;$AO$7:$AO$2042)*(AO335&gt;$AN$7:$AN$2042))*(ROW($AW$7:$AW$2042)&lt;&gt;ROW(AW335)))&gt;0,"Cruzado","Sin cruce")))</f>
        <v>Sin cruce</v>
      </c>
    </row>
    <row r="336" spans="2:50" s="132" customFormat="1" ht="19.8" hidden="1" customHeight="1" x14ac:dyDescent="0.25">
      <c r="B336" s="494" t="s">
        <v>314</v>
      </c>
      <c r="C336" s="369" t="s">
        <v>970</v>
      </c>
      <c r="D336" s="369">
        <v>20261</v>
      </c>
      <c r="E336" s="373" t="s">
        <v>276</v>
      </c>
      <c r="F336" s="370" t="s">
        <v>291</v>
      </c>
      <c r="G336" s="373" t="s">
        <v>295</v>
      </c>
      <c r="H336" s="373">
        <v>7</v>
      </c>
      <c r="I336" s="436" t="s">
        <v>278</v>
      </c>
      <c r="J336" s="373" t="s">
        <v>278</v>
      </c>
      <c r="K336" s="194" t="s">
        <v>406</v>
      </c>
      <c r="L336" s="364" t="s">
        <v>407</v>
      </c>
      <c r="M336" s="364" t="s">
        <v>349</v>
      </c>
      <c r="N336" s="364" t="s">
        <v>318</v>
      </c>
      <c r="O336" s="373" t="s">
        <v>315</v>
      </c>
      <c r="P336" s="437">
        <v>2</v>
      </c>
      <c r="Q336" s="437">
        <v>0</v>
      </c>
      <c r="R336" s="369">
        <v>2</v>
      </c>
      <c r="S336" s="364">
        <v>3</v>
      </c>
      <c r="T336" s="8"/>
      <c r="U336" s="438">
        <v>35</v>
      </c>
      <c r="V336" s="370">
        <v>22520828</v>
      </c>
      <c r="W336" s="373" t="s">
        <v>219</v>
      </c>
      <c r="X336" s="364" t="s">
        <v>315</v>
      </c>
      <c r="Y336" s="364"/>
      <c r="Z336" s="364"/>
      <c r="AA336" s="364"/>
      <c r="AB336" s="364" t="s">
        <v>634</v>
      </c>
      <c r="AC336" s="364"/>
      <c r="AD336" s="369"/>
      <c r="AE336" s="370"/>
      <c r="AF336" s="370"/>
      <c r="AG336" s="370" t="s">
        <v>559</v>
      </c>
      <c r="AH336" s="364">
        <v>4</v>
      </c>
      <c r="AI336" s="364">
        <v>11</v>
      </c>
      <c r="AJ336" s="364">
        <v>50</v>
      </c>
      <c r="AK336" s="364">
        <v>13</v>
      </c>
      <c r="AL336" s="364">
        <v>30</v>
      </c>
      <c r="AM336" s="22">
        <f t="shared" si="120"/>
        <v>2</v>
      </c>
      <c r="AN336" s="104">
        <f t="shared" si="122"/>
        <v>0.49305555555555552</v>
      </c>
      <c r="AO336" s="104">
        <f t="shared" si="123"/>
        <v>0.5625</v>
      </c>
      <c r="AP336" s="22" t="str" cm="1">
        <f t="array" ref="AP336">IF(W336="","",IF(SUMPRODUCT((W336=$W$7:$W$2042)*(AH336=$AH$7:$AH$2042)*(AN336=$AN$7:$AN$2042)*(AO336=$AO$7:$AO$2042)*(ROW($W$7:$W$2042)&lt;&gt;ROW(W336))*((R336=0)*($R$7:$R$2042&gt;0)+(R336&gt;0)*($R$7:$R$2042=0)))&gt;0,"SALONES UNIDOS",IF(SUMPRODUCT((W336=$W$7:$W$2042)*(AH336=$AH$7:$AH$2042)*((AN336&lt;$AO$7:$AO$2042)*(AO336&gt;$AN$7:$AN$2042))*(ROW($W$7:$W$2042)&lt;&gt;ROW(W336)))&gt;0,"Cruzado","Sin cruce")))</f>
        <v>Sin cruce</v>
      </c>
      <c r="AQ336" s="104">
        <f>AN336</f>
        <v>0.49305555555555552</v>
      </c>
      <c r="AR336" s="104">
        <f>AO336</f>
        <v>0.5625</v>
      </c>
      <c r="AS336" s="22"/>
      <c r="AT336" s="22"/>
      <c r="AU336" s="358" t="str" cm="1">
        <f t="array" ref="AU336">IF(AB336="","",IF(SUMPRODUCT((AB336=$AB$7:$AB$511)*(AH336=$AH$7:$AH$511)*(AQ336=$AQ$7:$AQ$511)*(AR336=$AR$7:$AR$511)*(ROW($AB$7:$AB$511)&lt;&gt;ROW(AB336))*((R336=0)*($R$7:$R$511&gt;0)+(R336&gt;0)*($R$7:$R$511=0)))&gt;0,"SALONES UNIDOS",IF(SUMPRODUCT((AB336=$AB$7:$AB$511)*(AH336=$AH$7:$AH$511)*((AQ336&lt;$AR$7:$AR$511)*(AR336&gt;$AQ$7:$AQ$511))*(ROW($AB$7:$AB$511)&lt;&gt;ROW(AB336)))&gt;0,"Cruzado","Sin cruce")))</f>
        <v>Sin cruce</v>
      </c>
      <c r="AV336" s="358" t="str" cm="1">
        <f t="array" ref="AV336">IF(AD336="","",IF(SUMPRODUCT((AD336=$AD$7:$AD$511)*(AH336=$AH$7:$AH$511)*(AS336=$AS$7:$AS$511)*(AT336=$AT$7:$AT$511)*(ROW($AD$7:$AD$511)&lt;&gt;ROW(AD336))*((R336=0)*($R$7:$R$511&gt;0)+(R336&gt;0)*($R$7:$R$511=0)))&gt;0,"SALONES UNIDOS",IF(SUMPRODUCT((AD336=$AD$7:$AD$511)*(AH336=$AH$7:$AH$511)*((AS336&lt;$AT$7:$AT$511)*(AT336&gt;$AS$7:$AS$511))*(ROW($AD$7:$AD$511)&lt;&gt;ROW(AD336)))&gt;0,"Cruzado","Sin cruce")))</f>
        <v/>
      </c>
      <c r="AW336" s="104" t="str">
        <f t="shared" si="121"/>
        <v>OB7FILIALA</v>
      </c>
      <c r="AX336" s="104" t="str" cm="1">
        <f t="array" ref="AX336">IF(AW336="","",IF(SUMPRODUCT((AW336=$AW$7:$AW$2042)*(AH336=$AH$7:$AH$2042)*(AN336=$AN$7:$AN$2042)*(AO336=$AO$7:$AO$2042)*(ROW($AW$7:$AW$2042)&lt;&gt;ROW(AW336))*((R336=0)*($R$7:$R$2042&gt;0)+(R336&gt;0)*($R$7:$R$2042=0)))&gt;0,"SALONES UNIDOS",IF(SUMPRODUCT((AW336=$AW$7:$AW$2042)*(AH336=$AH$7:$AH$2042)*((AN336&lt;$AO$7:$AO$2042)*(AO336&gt;$AN$7:$AN$2042))*(ROW($AW$7:$AW$2042)&lt;&gt;ROW(AW336)))&gt;0,"Cruzado","Sin cruce")))</f>
        <v>Sin cruce</v>
      </c>
    </row>
    <row r="337" spans="2:50" s="132" customFormat="1" ht="19.8" hidden="1" customHeight="1" x14ac:dyDescent="0.25">
      <c r="B337" s="494" t="s">
        <v>314</v>
      </c>
      <c r="C337" s="369" t="s">
        <v>970</v>
      </c>
      <c r="D337" s="369">
        <v>20261</v>
      </c>
      <c r="E337" s="373" t="s">
        <v>276</v>
      </c>
      <c r="F337" s="370" t="s">
        <v>291</v>
      </c>
      <c r="G337" s="373" t="s">
        <v>295</v>
      </c>
      <c r="H337" s="373">
        <v>7</v>
      </c>
      <c r="I337" s="373" t="s">
        <v>278</v>
      </c>
      <c r="J337" s="373" t="s">
        <v>278</v>
      </c>
      <c r="K337" s="194" t="s">
        <v>716</v>
      </c>
      <c r="L337" s="364" t="s">
        <v>717</v>
      </c>
      <c r="M337" s="364" t="s">
        <v>349</v>
      </c>
      <c r="N337" s="364" t="s">
        <v>621</v>
      </c>
      <c r="O337" s="373" t="s">
        <v>321</v>
      </c>
      <c r="P337" s="364">
        <v>2</v>
      </c>
      <c r="Q337" s="364">
        <v>2</v>
      </c>
      <c r="R337" s="369">
        <v>4</v>
      </c>
      <c r="S337" s="364">
        <v>3</v>
      </c>
      <c r="T337" s="8"/>
      <c r="U337" s="374">
        <v>35</v>
      </c>
      <c r="V337" s="370">
        <v>43757708</v>
      </c>
      <c r="W337" s="373" t="s">
        <v>105</v>
      </c>
      <c r="X337" s="364" t="s">
        <v>399</v>
      </c>
      <c r="Y337" s="364"/>
      <c r="Z337" s="364"/>
      <c r="AA337" s="364"/>
      <c r="AB337" s="370"/>
      <c r="AC337" s="364"/>
      <c r="AD337" s="369"/>
      <c r="AE337" s="370"/>
      <c r="AF337" s="370"/>
      <c r="AG337" s="364" t="s">
        <v>319</v>
      </c>
      <c r="AH337" s="364">
        <v>4</v>
      </c>
      <c r="AI337" s="364">
        <v>16</v>
      </c>
      <c r="AJ337" s="364">
        <v>50</v>
      </c>
      <c r="AK337" s="364">
        <v>20</v>
      </c>
      <c r="AL337" s="364">
        <v>10</v>
      </c>
      <c r="AM337" s="22">
        <f t="shared" si="120"/>
        <v>4</v>
      </c>
      <c r="AN337" s="104">
        <f t="shared" si="122"/>
        <v>0.70138888888888884</v>
      </c>
      <c r="AO337" s="104">
        <f t="shared" si="123"/>
        <v>0.84027777777777779</v>
      </c>
      <c r="AP337" s="22" t="str" cm="1">
        <f t="array" ref="AP337">IF(W337="","",IF(SUMPRODUCT((W337=$W$7:$W$2042)*(AH337=$AH$7:$AH$2042)*(AN337=$AN$7:$AN$2042)*(AO337=$AO$7:$AO$2042)*(ROW($W$7:$W$2042)&lt;&gt;ROW(W337))*((R337=0)*($R$7:$R$2042&gt;0)+(R337&gt;0)*($R$7:$R$2042=0)))&gt;0,"SALONES UNIDOS",IF(SUMPRODUCT((W337=$W$7:$W$2042)*(AH337=$AH$7:$AH$2042)*((AN337&lt;$AO$7:$AO$2042)*(AO337&gt;$AN$7:$AN$2042))*(ROW($W$7:$W$2042)&lt;&gt;ROW(W337)))&gt;0,"Cruzado","Sin cruce")))</f>
        <v>Sin cruce</v>
      </c>
      <c r="AQ337" s="104"/>
      <c r="AR337" s="104"/>
      <c r="AS337" s="22"/>
      <c r="AT337" s="22"/>
      <c r="AU337" s="358" t="str" cm="1">
        <f t="array" ref="AU337">IF(AB337="","",IF(SUMPRODUCT((AB337=$AB$7:$AB$511)*(AH337=$AH$7:$AH$511)*(AQ337=$AQ$7:$AQ$511)*(AR337=$AR$7:$AR$511)*(ROW($AB$7:$AB$511)&lt;&gt;ROW(AB337))*((R337=0)*($R$7:$R$511&gt;0)+(R337&gt;0)*($R$7:$R$511=0)))&gt;0,"SALONES UNIDOS",IF(SUMPRODUCT((AB337=$AB$7:$AB$511)*(AH337=$AH$7:$AH$511)*((AQ337&lt;$AR$7:$AR$511)*(AR337&gt;$AQ$7:$AQ$511))*(ROW($AB$7:$AB$511)&lt;&gt;ROW(AB337)))&gt;0,"Cruzado","Sin cruce")))</f>
        <v/>
      </c>
      <c r="AV337" s="358" t="str" cm="1">
        <f t="array" ref="AV337">IF(AD337="","",IF(SUMPRODUCT((AD337=$AD$7:$AD$511)*(AH337=$AH$7:$AH$511)*(AS337=$AS$7:$AS$511)*(AT337=$AT$7:$AT$511)*(ROW($AD$7:$AD$511)&lt;&gt;ROW(AD337))*((R337=0)*($R$7:$R$511&gt;0)+(R337&gt;0)*($R$7:$R$511=0)))&gt;0,"SALONES UNIDOS",IF(SUMPRODUCT((AD337=$AD$7:$AD$511)*(AH337=$AH$7:$AH$511)*((AS337&lt;$AT$7:$AT$511)*(AT337&gt;$AS$7:$AS$511))*(ROW($AD$7:$AD$511)&lt;&gt;ROW(AD337)))&gt;0,"Cruzado","Sin cruce")))</f>
        <v/>
      </c>
      <c r="AW337" s="104" t="str">
        <f t="shared" si="121"/>
        <v>OB7FILIALA</v>
      </c>
      <c r="AX337" s="104" t="str" cm="1">
        <f t="array" ref="AX337">IF(AW337="","",IF(SUMPRODUCT((AW337=$AW$7:$AW$2042)*(AH337=$AH$7:$AH$2042)*(AN337=$AN$7:$AN$2042)*(AO337=$AO$7:$AO$2042)*(ROW($AW$7:$AW$2042)&lt;&gt;ROW(AW337))*((R337=0)*($R$7:$R$2042&gt;0)+(R337&gt;0)*($R$7:$R$2042=0)))&gt;0,"SALONES UNIDOS",IF(SUMPRODUCT((AW337=$AW$7:$AW$2042)*(AH337=$AH$7:$AH$2042)*((AN337&lt;$AO$7:$AO$2042)*(AO337&gt;$AN$7:$AN$2042))*(ROW($AW$7:$AW$2042)&lt;&gt;ROW(AW337)))&gt;0,"Cruzado","Sin cruce")))</f>
        <v>Sin cruce</v>
      </c>
    </row>
    <row r="338" spans="2:50" s="6" customFormat="1" ht="19.8" hidden="1" customHeight="1" x14ac:dyDescent="0.25">
      <c r="B338" s="494" t="s">
        <v>314</v>
      </c>
      <c r="C338" s="369" t="s">
        <v>970</v>
      </c>
      <c r="D338" s="369">
        <v>20261</v>
      </c>
      <c r="E338" s="373" t="s">
        <v>276</v>
      </c>
      <c r="F338" s="370" t="s">
        <v>291</v>
      </c>
      <c r="G338" s="373" t="s">
        <v>295</v>
      </c>
      <c r="H338" s="373">
        <v>7</v>
      </c>
      <c r="I338" s="373" t="s">
        <v>278</v>
      </c>
      <c r="J338" s="373" t="s">
        <v>278</v>
      </c>
      <c r="K338" s="194" t="s">
        <v>718</v>
      </c>
      <c r="L338" s="364" t="s">
        <v>719</v>
      </c>
      <c r="M338" s="364" t="s">
        <v>324</v>
      </c>
      <c r="N338" s="364" t="s">
        <v>318</v>
      </c>
      <c r="O338" s="373" t="s">
        <v>321</v>
      </c>
      <c r="P338" s="364">
        <v>2</v>
      </c>
      <c r="Q338" s="364">
        <v>2</v>
      </c>
      <c r="R338" s="369">
        <v>4</v>
      </c>
      <c r="S338" s="364">
        <v>3</v>
      </c>
      <c r="T338" s="8"/>
      <c r="U338" s="374">
        <v>35</v>
      </c>
      <c r="V338" s="370">
        <v>21435456</v>
      </c>
      <c r="W338" s="373" t="s">
        <v>126</v>
      </c>
      <c r="X338" s="364" t="s">
        <v>399</v>
      </c>
      <c r="Y338" s="364"/>
      <c r="Z338" s="364"/>
      <c r="AA338" s="364"/>
      <c r="AB338" s="370"/>
      <c r="AC338" s="364"/>
      <c r="AD338" s="369"/>
      <c r="AE338" s="370"/>
      <c r="AF338" s="370"/>
      <c r="AG338" s="364" t="s">
        <v>319</v>
      </c>
      <c r="AH338" s="364">
        <v>6</v>
      </c>
      <c r="AI338" s="364">
        <v>7</v>
      </c>
      <c r="AJ338" s="364">
        <v>40</v>
      </c>
      <c r="AK338" s="364">
        <v>11</v>
      </c>
      <c r="AL338" s="364">
        <v>0</v>
      </c>
      <c r="AM338" s="22">
        <f t="shared" si="120"/>
        <v>4</v>
      </c>
      <c r="AN338" s="104">
        <f t="shared" si="122"/>
        <v>0.31944444444444448</v>
      </c>
      <c r="AO338" s="104">
        <f t="shared" si="123"/>
        <v>0.45833333333333331</v>
      </c>
      <c r="AP338" s="22" t="str" cm="1">
        <f t="array" ref="AP338">IF(W338="","",IF(SUMPRODUCT((W338=$W$7:$W$2042)*(AH338=$AH$7:$AH$2042)*(AN338=$AN$7:$AN$2042)*(AO338=$AO$7:$AO$2042)*(ROW($W$7:$W$2042)&lt;&gt;ROW(W338))*((R338=0)*($R$7:$R$2042&gt;0)+(R338&gt;0)*($R$7:$R$2042=0)))&gt;0,"SALONES UNIDOS",IF(SUMPRODUCT((W338=$W$7:$W$2042)*(AH338=$AH$7:$AH$2042)*((AN338&lt;$AO$7:$AO$2042)*(AO338&gt;$AN$7:$AN$2042))*(ROW($W$7:$W$2042)&lt;&gt;ROW(W338)))&gt;0,"Cruzado","Sin cruce")))</f>
        <v>Sin cruce</v>
      </c>
      <c r="AQ338" s="104"/>
      <c r="AR338" s="104"/>
      <c r="AS338" s="22"/>
      <c r="AT338" s="22"/>
      <c r="AU338" s="358" t="str" cm="1">
        <f t="array" ref="AU338">IF(AB338="","",IF(SUMPRODUCT((AB338=$AB$7:$AB$511)*(AH338=$AH$7:$AH$511)*(AQ338=$AQ$7:$AQ$511)*(AR338=$AR$7:$AR$511)*(ROW($AB$7:$AB$511)&lt;&gt;ROW(AB338))*((R338=0)*($R$7:$R$511&gt;0)+(R338&gt;0)*($R$7:$R$511=0)))&gt;0,"SALONES UNIDOS",IF(SUMPRODUCT((AB338=$AB$7:$AB$511)*(AH338=$AH$7:$AH$511)*((AQ338&lt;$AR$7:$AR$511)*(AR338&gt;$AQ$7:$AQ$511))*(ROW($AB$7:$AB$511)&lt;&gt;ROW(AB338)))&gt;0,"Cruzado","Sin cruce")))</f>
        <v/>
      </c>
      <c r="AV338" s="358" t="str" cm="1">
        <f t="array" ref="AV338">IF(AD338="","",IF(SUMPRODUCT((AD338=$AD$7:$AD$511)*(AH338=$AH$7:$AH$511)*(AS338=$AS$7:$AS$511)*(AT338=$AT$7:$AT$511)*(ROW($AD$7:$AD$511)&lt;&gt;ROW(AD338))*((R338=0)*($R$7:$R$511&gt;0)+(R338&gt;0)*($R$7:$R$511=0)))&gt;0,"SALONES UNIDOS",IF(SUMPRODUCT((AD338=$AD$7:$AD$511)*(AH338=$AH$7:$AH$511)*((AS338&lt;$AT$7:$AT$511)*(AT338&gt;$AS$7:$AS$511))*(ROW($AD$7:$AD$511)&lt;&gt;ROW(AD338)))&gt;0,"Cruzado","Sin cruce")))</f>
        <v/>
      </c>
      <c r="AW338" s="104" t="str">
        <f t="shared" si="121"/>
        <v>OB7FILIALA</v>
      </c>
      <c r="AX338" s="104" t="str" cm="1">
        <f t="array" ref="AX338">IF(AW338="","",IF(SUMPRODUCT((AW338=$AW$7:$AW$2042)*(AH338=$AH$7:$AH$2042)*(AN338=$AN$7:$AN$2042)*(AO338=$AO$7:$AO$2042)*(ROW($AW$7:$AW$2042)&lt;&gt;ROW(AW338))*((R338=0)*($R$7:$R$2042&gt;0)+(R338&gt;0)*($R$7:$R$2042=0)))&gt;0,"SALONES UNIDOS",IF(SUMPRODUCT((AW338=$AW$7:$AW$2042)*(AH338=$AH$7:$AH$2042)*((AN338&lt;$AO$7:$AO$2042)*(AO338&gt;$AN$7:$AN$2042))*(ROW($AW$7:$AW$2042)&lt;&gt;ROW(AW338)))&gt;0,"Cruzado","Sin cruce")))</f>
        <v>Sin cruce</v>
      </c>
    </row>
    <row r="339" spans="2:50" s="6" customFormat="1" ht="19.8" hidden="1" customHeight="1" x14ac:dyDescent="0.25">
      <c r="B339" s="494" t="s">
        <v>314</v>
      </c>
      <c r="C339" s="369" t="s">
        <v>970</v>
      </c>
      <c r="D339" s="369">
        <v>20261</v>
      </c>
      <c r="E339" s="373" t="s">
        <v>276</v>
      </c>
      <c r="F339" s="370" t="s">
        <v>291</v>
      </c>
      <c r="G339" s="373" t="s">
        <v>295</v>
      </c>
      <c r="H339" s="373">
        <v>7</v>
      </c>
      <c r="I339" s="373" t="s">
        <v>278</v>
      </c>
      <c r="J339" s="373" t="s">
        <v>278</v>
      </c>
      <c r="K339" s="194" t="s">
        <v>390</v>
      </c>
      <c r="L339" s="364" t="s">
        <v>391</v>
      </c>
      <c r="M339" s="364" t="s">
        <v>349</v>
      </c>
      <c r="N339" s="364" t="s">
        <v>318</v>
      </c>
      <c r="O339" s="373" t="s">
        <v>315</v>
      </c>
      <c r="P339" s="364">
        <v>2</v>
      </c>
      <c r="Q339" s="364">
        <v>0</v>
      </c>
      <c r="R339" s="369">
        <v>2</v>
      </c>
      <c r="S339" s="364">
        <v>3</v>
      </c>
      <c r="T339" s="8"/>
      <c r="U339" s="374">
        <v>35</v>
      </c>
      <c r="V339" s="370">
        <v>21567738</v>
      </c>
      <c r="W339" s="373" t="s">
        <v>41</v>
      </c>
      <c r="X339" s="364" t="s">
        <v>315</v>
      </c>
      <c r="Y339" s="364"/>
      <c r="Z339" s="364"/>
      <c r="AA339" s="364"/>
      <c r="AB339" s="364" t="s">
        <v>634</v>
      </c>
      <c r="AC339" s="364"/>
      <c r="AD339" s="369"/>
      <c r="AE339" s="370"/>
      <c r="AF339" s="370"/>
      <c r="AG339" s="370" t="s">
        <v>559</v>
      </c>
      <c r="AH339" s="364">
        <v>6</v>
      </c>
      <c r="AI339" s="364">
        <v>14</v>
      </c>
      <c r="AJ339" s="364">
        <v>20</v>
      </c>
      <c r="AK339" s="364">
        <v>16</v>
      </c>
      <c r="AL339" s="364">
        <v>0</v>
      </c>
      <c r="AM339" s="22">
        <f t="shared" si="120"/>
        <v>2</v>
      </c>
      <c r="AN339" s="104">
        <f t="shared" si="122"/>
        <v>0.59722222222222221</v>
      </c>
      <c r="AO339" s="104">
        <f t="shared" si="123"/>
        <v>0.66666666666666663</v>
      </c>
      <c r="AP339" s="22" t="str" cm="1">
        <f t="array" ref="AP339">IF(W339="","",IF(SUMPRODUCT((W339=$W$7:$W$2042)*(AH339=$AH$7:$AH$2042)*(AN339=$AN$7:$AN$2042)*(AO339=$AO$7:$AO$2042)*(ROW($W$7:$W$2042)&lt;&gt;ROW(W339))*((R339=0)*($R$7:$R$2042&gt;0)+(R339&gt;0)*($R$7:$R$2042=0)))&gt;0,"SALONES UNIDOS",IF(SUMPRODUCT((W339=$W$7:$W$2042)*(AH339=$AH$7:$AH$2042)*((AN339&lt;$AO$7:$AO$2042)*(AO339&gt;$AN$7:$AN$2042))*(ROW($W$7:$W$2042)&lt;&gt;ROW(W339)))&gt;0,"Cruzado","Sin cruce")))</f>
        <v>Sin cruce</v>
      </c>
      <c r="AQ339" s="104">
        <f>AN339</f>
        <v>0.59722222222222221</v>
      </c>
      <c r="AR339" s="104">
        <f>AO339</f>
        <v>0.66666666666666663</v>
      </c>
      <c r="AS339" s="22"/>
      <c r="AT339" s="22"/>
      <c r="AU339" s="358" t="str" cm="1">
        <f t="array" ref="AU339">IF(AB339="","",IF(SUMPRODUCT((AB339=$AB$7:$AB$511)*(AH339=$AH$7:$AH$511)*(AQ339=$AQ$7:$AQ$511)*(AR339=$AR$7:$AR$511)*(ROW($AB$7:$AB$511)&lt;&gt;ROW(AB339))*((R339=0)*($R$7:$R$511&gt;0)+(R339&gt;0)*($R$7:$R$511=0)))&gt;0,"SALONES UNIDOS",IF(SUMPRODUCT((AB339=$AB$7:$AB$511)*(AH339=$AH$7:$AH$511)*((AQ339&lt;$AR$7:$AR$511)*(AR339&gt;$AQ$7:$AQ$511))*(ROW($AB$7:$AB$511)&lt;&gt;ROW(AB339)))&gt;0,"Cruzado","Sin cruce")))</f>
        <v>Sin cruce</v>
      </c>
      <c r="AV339" s="358" t="str" cm="1">
        <f t="array" ref="AV339">IF(AD339="","",IF(SUMPRODUCT((AD339=$AD$7:$AD$511)*(AH339=$AH$7:$AH$511)*(AS339=$AS$7:$AS$511)*(AT339=$AT$7:$AT$511)*(ROW($AD$7:$AD$511)&lt;&gt;ROW(AD339))*((R339=0)*($R$7:$R$511&gt;0)+(R339&gt;0)*($R$7:$R$511=0)))&gt;0,"SALONES UNIDOS",IF(SUMPRODUCT((AD339=$AD$7:$AD$511)*(AH339=$AH$7:$AH$511)*((AS339&lt;$AT$7:$AT$511)*(AT339&gt;$AS$7:$AS$511))*(ROW($AD$7:$AD$511)&lt;&gt;ROW(AD339)))&gt;0,"Cruzado","Sin cruce")))</f>
        <v/>
      </c>
      <c r="AW339" s="104" t="str">
        <f t="shared" si="121"/>
        <v>OB7FILIALA</v>
      </c>
      <c r="AX339" s="104" t="str" cm="1">
        <f t="array" ref="AX339">IF(AW339="","",IF(SUMPRODUCT((AW339=$AW$7:$AW$2042)*(AH339=$AH$7:$AH$2042)*(AN339=$AN$7:$AN$2042)*(AO339=$AO$7:$AO$2042)*(ROW($AW$7:$AW$2042)&lt;&gt;ROW(AW339))*((R339=0)*($R$7:$R$2042&gt;0)+(R339&gt;0)*($R$7:$R$2042=0)))&gt;0,"SALONES UNIDOS",IF(SUMPRODUCT((AW339=$AW$7:$AW$2042)*(AH339=$AH$7:$AH$2042)*((AN339&lt;$AO$7:$AO$2042)*(AO339&gt;$AN$7:$AN$2042))*(ROW($AW$7:$AW$2042)&lt;&gt;ROW(AW339)))&gt;0,"Cruzado","Sin cruce")))</f>
        <v>Sin cruce</v>
      </c>
    </row>
    <row r="340" spans="2:50" s="6" customFormat="1" ht="19.8" hidden="1" customHeight="1" x14ac:dyDescent="0.25">
      <c r="B340" s="494" t="s">
        <v>314</v>
      </c>
      <c r="C340" s="369" t="s">
        <v>970</v>
      </c>
      <c r="D340" s="369">
        <v>20261</v>
      </c>
      <c r="E340" s="373" t="s">
        <v>276</v>
      </c>
      <c r="F340" s="370" t="s">
        <v>291</v>
      </c>
      <c r="G340" s="373" t="s">
        <v>295</v>
      </c>
      <c r="H340" s="373">
        <v>7</v>
      </c>
      <c r="I340" s="373" t="s">
        <v>552</v>
      </c>
      <c r="J340" s="373" t="s">
        <v>278</v>
      </c>
      <c r="K340" s="194" t="s">
        <v>390</v>
      </c>
      <c r="L340" s="364" t="s">
        <v>391</v>
      </c>
      <c r="M340" s="364" t="s">
        <v>349</v>
      </c>
      <c r="N340" s="364" t="s">
        <v>318</v>
      </c>
      <c r="O340" s="373" t="s">
        <v>315</v>
      </c>
      <c r="P340" s="364">
        <v>0</v>
      </c>
      <c r="Q340" s="364">
        <v>2</v>
      </c>
      <c r="R340" s="369">
        <v>2</v>
      </c>
      <c r="S340" s="364">
        <v>3</v>
      </c>
      <c r="T340" s="8"/>
      <c r="U340" s="374">
        <v>18</v>
      </c>
      <c r="V340" s="370">
        <v>21567738</v>
      </c>
      <c r="W340" s="373" t="s">
        <v>41</v>
      </c>
      <c r="X340" s="364" t="s">
        <v>315</v>
      </c>
      <c r="Y340" s="364"/>
      <c r="Z340" s="364"/>
      <c r="AA340" s="364"/>
      <c r="AB340" s="370"/>
      <c r="AC340" s="364"/>
      <c r="AD340" s="364" t="s">
        <v>637</v>
      </c>
      <c r="AE340" s="370"/>
      <c r="AF340" s="370"/>
      <c r="AG340" s="370" t="s">
        <v>301</v>
      </c>
      <c r="AH340" s="364">
        <v>6</v>
      </c>
      <c r="AI340" s="364">
        <v>16</v>
      </c>
      <c r="AJ340" s="364">
        <v>0</v>
      </c>
      <c r="AK340" s="364">
        <v>17</v>
      </c>
      <c r="AL340" s="364">
        <v>40</v>
      </c>
      <c r="AM340" s="22">
        <f t="shared" si="120"/>
        <v>2</v>
      </c>
      <c r="AN340" s="104">
        <f t="shared" si="122"/>
        <v>0.66666666666666663</v>
      </c>
      <c r="AO340" s="104">
        <f t="shared" si="123"/>
        <v>0.73611111111111116</v>
      </c>
      <c r="AP340" s="22" t="str" cm="1">
        <f t="array" ref="AP340">IF(W340="","",IF(SUMPRODUCT((W340=$W$7:$W$2042)*(AH340=$AH$7:$AH$2042)*(AN340=$AN$7:$AN$2042)*(AO340=$AO$7:$AO$2042)*(ROW($W$7:$W$2042)&lt;&gt;ROW(W340))*((R340=0)*($R$7:$R$2042&gt;0)+(R340&gt;0)*($R$7:$R$2042=0)))&gt;0,"SALONES UNIDOS",IF(SUMPRODUCT((W340=$W$7:$W$2042)*(AH340=$AH$7:$AH$2042)*((AN340&lt;$AO$7:$AO$2042)*(AO340&gt;$AN$7:$AN$2042))*(ROW($W$7:$W$2042)&lt;&gt;ROW(W340)))&gt;0,"Cruzado","Sin cruce")))</f>
        <v>Sin cruce</v>
      </c>
      <c r="AQ340" s="22"/>
      <c r="AR340" s="22"/>
      <c r="AS340" s="104">
        <f t="shared" ref="AS340:AS341" si="129">AN340</f>
        <v>0.66666666666666663</v>
      </c>
      <c r="AT340" s="104">
        <f t="shared" ref="AT340:AT341" si="130">AO340</f>
        <v>0.73611111111111116</v>
      </c>
      <c r="AU340" s="358" t="str" cm="1">
        <f t="array" ref="AU340">IF(AB340="","",IF(SUMPRODUCT((AB340=$AB$7:$AB$511)*(AH340=$AH$7:$AH$511)*(AQ340=$AQ$7:$AQ$511)*(AR340=$AR$7:$AR$511)*(ROW($AB$7:$AB$511)&lt;&gt;ROW(AB340))*((R340=0)*($R$7:$R$511&gt;0)+(R340&gt;0)*($R$7:$R$511=0)))&gt;0,"SALONES UNIDOS",IF(SUMPRODUCT((AB340=$AB$7:$AB$511)*(AH340=$AH$7:$AH$511)*((AQ340&lt;$AR$7:$AR$511)*(AR340&gt;$AQ$7:$AQ$511))*(ROW($AB$7:$AB$511)&lt;&gt;ROW(AB340)))&gt;0,"Cruzado","Sin cruce")))</f>
        <v/>
      </c>
      <c r="AV340" s="358" t="str" cm="1">
        <f t="array" ref="AV340">IF(AD340="","",IF(SUMPRODUCT((AD340=$AD$7:$AD$511)*(AH340=$AH$7:$AH$511)*(AS340=$AS$7:$AS$511)*(AT340=$AT$7:$AT$511)*(ROW($AD$7:$AD$511)&lt;&gt;ROW(AD340))*((R340=0)*($R$7:$R$511&gt;0)+(R340&gt;0)*($R$7:$R$511=0)))&gt;0,"SALONES UNIDOS",IF(SUMPRODUCT((AD340=$AD$7:$AD$511)*(AH340=$AH$7:$AH$511)*((AS340&lt;$AT$7:$AT$511)*(AT340&gt;$AS$7:$AS$511))*(ROW($AD$7:$AD$511)&lt;&gt;ROW(AD340)))&gt;0,"Cruzado","Sin cruce")))</f>
        <v>Sin cruce</v>
      </c>
      <c r="AW340" s="104" t="str">
        <f t="shared" si="121"/>
        <v>OB7FILIALA</v>
      </c>
      <c r="AX340" s="104" t="str" cm="1">
        <f t="array" ref="AX340">IF(AW340="","",IF(SUMPRODUCT((AW340=$AW$7:$AW$2042)*(AH340=$AH$7:$AH$2042)*(AN340=$AN$7:$AN$2042)*(AO340=$AO$7:$AO$2042)*(ROW($AW$7:$AW$2042)&lt;&gt;ROW(AW340))*((R340=0)*($R$7:$R$2042&gt;0)+(R340&gt;0)*($R$7:$R$2042=0)))&gt;0,"SALONES UNIDOS",IF(SUMPRODUCT((AW340=$AW$7:$AW$2042)*(AH340=$AH$7:$AH$2042)*((AN340&lt;$AO$7:$AO$2042)*(AO340&gt;$AN$7:$AN$2042))*(ROW($AW$7:$AW$2042)&lt;&gt;ROW(AW340)))&gt;0,"Cruzado","Sin cruce")))</f>
        <v>Sin cruce</v>
      </c>
    </row>
    <row r="341" spans="2:50" s="6" customFormat="1" ht="19.8" hidden="1" customHeight="1" x14ac:dyDescent="0.25">
      <c r="B341" s="494" t="s">
        <v>314</v>
      </c>
      <c r="C341" s="369" t="s">
        <v>970</v>
      </c>
      <c r="D341" s="369">
        <v>20261</v>
      </c>
      <c r="E341" s="373" t="s">
        <v>276</v>
      </c>
      <c r="F341" s="370" t="s">
        <v>291</v>
      </c>
      <c r="G341" s="373" t="s">
        <v>295</v>
      </c>
      <c r="H341" s="373">
        <v>7</v>
      </c>
      <c r="I341" s="373" t="s">
        <v>560</v>
      </c>
      <c r="J341" s="373" t="s">
        <v>278</v>
      </c>
      <c r="K341" s="194" t="s">
        <v>390</v>
      </c>
      <c r="L341" s="364" t="s">
        <v>391</v>
      </c>
      <c r="M341" s="364" t="s">
        <v>349</v>
      </c>
      <c r="N341" s="364" t="s">
        <v>318</v>
      </c>
      <c r="O341" s="373" t="s">
        <v>315</v>
      </c>
      <c r="P341" s="364">
        <v>0</v>
      </c>
      <c r="Q341" s="364">
        <v>2</v>
      </c>
      <c r="R341" s="369">
        <v>2</v>
      </c>
      <c r="S341" s="364">
        <v>3</v>
      </c>
      <c r="T341" s="8"/>
      <c r="U341" s="374">
        <v>17</v>
      </c>
      <c r="V341" s="370">
        <v>21567738</v>
      </c>
      <c r="W341" s="373" t="s">
        <v>41</v>
      </c>
      <c r="X341" s="364" t="s">
        <v>315</v>
      </c>
      <c r="Y341" s="364"/>
      <c r="Z341" s="364"/>
      <c r="AA341" s="364"/>
      <c r="AB341" s="370"/>
      <c r="AC341" s="364"/>
      <c r="AD341" s="364" t="s">
        <v>637</v>
      </c>
      <c r="AE341" s="370"/>
      <c r="AF341" s="370"/>
      <c r="AG341" s="370" t="s">
        <v>301</v>
      </c>
      <c r="AH341" s="364">
        <v>6</v>
      </c>
      <c r="AI341" s="364">
        <v>17</v>
      </c>
      <c r="AJ341" s="364">
        <v>40</v>
      </c>
      <c r="AK341" s="364">
        <v>19</v>
      </c>
      <c r="AL341" s="364">
        <v>20</v>
      </c>
      <c r="AM341" s="22">
        <f t="shared" si="120"/>
        <v>2</v>
      </c>
      <c r="AN341" s="104">
        <f t="shared" si="122"/>
        <v>0.73611111111111116</v>
      </c>
      <c r="AO341" s="104">
        <f t="shared" si="123"/>
        <v>0.80555555555555547</v>
      </c>
      <c r="AP341" s="22" t="str" cm="1">
        <f t="array" ref="AP341">IF(W341="","",IF(SUMPRODUCT((W341=$W$7:$W$2042)*(AH341=$AH$7:$AH$2042)*(AN341=$AN$7:$AN$2042)*(AO341=$AO$7:$AO$2042)*(ROW($W$7:$W$2042)&lt;&gt;ROW(W341))*((R341=0)*($R$7:$R$2042&gt;0)+(R341&gt;0)*($R$7:$R$2042=0)))&gt;0,"SALONES UNIDOS",IF(SUMPRODUCT((W341=$W$7:$W$2042)*(AH341=$AH$7:$AH$2042)*((AN341&lt;$AO$7:$AO$2042)*(AO341&gt;$AN$7:$AN$2042))*(ROW($W$7:$W$2042)&lt;&gt;ROW(W341)))&gt;0,"Cruzado","Sin cruce")))</f>
        <v>Sin cruce</v>
      </c>
      <c r="AQ341" s="22"/>
      <c r="AR341" s="22"/>
      <c r="AS341" s="104">
        <f t="shared" si="129"/>
        <v>0.73611111111111116</v>
      </c>
      <c r="AT341" s="104">
        <f t="shared" si="130"/>
        <v>0.80555555555555547</v>
      </c>
      <c r="AU341" s="358" t="str" cm="1">
        <f t="array" ref="AU341">IF(AB341="","",IF(SUMPRODUCT((AB341=$AB$7:$AB$511)*(AH341=$AH$7:$AH$511)*(AQ341=$AQ$7:$AQ$511)*(AR341=$AR$7:$AR$511)*(ROW($AB$7:$AB$511)&lt;&gt;ROW(AB341))*((R341=0)*($R$7:$R$511&gt;0)+(R341&gt;0)*($R$7:$R$511=0)))&gt;0,"SALONES UNIDOS",IF(SUMPRODUCT((AB341=$AB$7:$AB$511)*(AH341=$AH$7:$AH$511)*((AQ341&lt;$AR$7:$AR$511)*(AR341&gt;$AQ$7:$AQ$511))*(ROW($AB$7:$AB$511)&lt;&gt;ROW(AB341)))&gt;0,"Cruzado","Sin cruce")))</f>
        <v/>
      </c>
      <c r="AV341" s="358" t="str" cm="1">
        <f t="array" ref="AV341">IF(AD341="","",IF(SUMPRODUCT((AD341=$AD$7:$AD$511)*(AH341=$AH$7:$AH$511)*(AS341=$AS$7:$AS$511)*(AT341=$AT$7:$AT$511)*(ROW($AD$7:$AD$511)&lt;&gt;ROW(AD341))*((R341=0)*($R$7:$R$511&gt;0)+(R341&gt;0)*($R$7:$R$511=0)))&gt;0,"SALONES UNIDOS",IF(SUMPRODUCT((AD341=$AD$7:$AD$511)*(AH341=$AH$7:$AH$511)*((AS341&lt;$AT$7:$AT$511)*(AT341&gt;$AS$7:$AS$511))*(ROW($AD$7:$AD$511)&lt;&gt;ROW(AD341)))&gt;0,"Cruzado","Sin cruce")))</f>
        <v>Sin cruce</v>
      </c>
      <c r="AW341" s="104" t="str">
        <f t="shared" si="121"/>
        <v>OB7FILIALA</v>
      </c>
      <c r="AX341" s="104" t="str" cm="1">
        <f t="array" ref="AX341">IF(AW341="","",IF(SUMPRODUCT((AW341=$AW$7:$AW$2042)*(AH341=$AH$7:$AH$2042)*(AN341=$AN$7:$AN$2042)*(AO341=$AO$7:$AO$2042)*(ROW($AW$7:$AW$2042)&lt;&gt;ROW(AW341))*((R341=0)*($R$7:$R$2042&gt;0)+(R341&gt;0)*($R$7:$R$2042=0)))&gt;0,"SALONES UNIDOS",IF(SUMPRODUCT((AW341=$AW$7:$AW$2042)*(AH341=$AH$7:$AH$2042)*((AN341&lt;$AO$7:$AO$2042)*(AO341&gt;$AN$7:$AN$2042))*(ROW($AW$7:$AW$2042)&lt;&gt;ROW(AW341)))&gt;0,"Cruzado","Sin cruce")))</f>
        <v>Sin cruce</v>
      </c>
    </row>
    <row r="342" spans="2:50" s="6" customFormat="1" ht="19.8" hidden="1" customHeight="1" x14ac:dyDescent="0.25">
      <c r="B342" s="494" t="s">
        <v>314</v>
      </c>
      <c r="C342" s="369" t="s">
        <v>970</v>
      </c>
      <c r="D342" s="369">
        <v>20261</v>
      </c>
      <c r="E342" s="373" t="s">
        <v>276</v>
      </c>
      <c r="F342" s="370" t="s">
        <v>291</v>
      </c>
      <c r="G342" s="373" t="s">
        <v>295</v>
      </c>
      <c r="H342" s="373">
        <v>7</v>
      </c>
      <c r="I342" s="373" t="s">
        <v>278</v>
      </c>
      <c r="J342" s="373" t="s">
        <v>278</v>
      </c>
      <c r="K342" s="194" t="s">
        <v>408</v>
      </c>
      <c r="L342" s="364" t="s">
        <v>409</v>
      </c>
      <c r="M342" s="364" t="s">
        <v>349</v>
      </c>
      <c r="N342" s="364" t="s">
        <v>318</v>
      </c>
      <c r="O342" s="373" t="s">
        <v>315</v>
      </c>
      <c r="P342" s="364">
        <v>2</v>
      </c>
      <c r="Q342" s="364">
        <v>0</v>
      </c>
      <c r="R342" s="369">
        <v>2</v>
      </c>
      <c r="S342" s="364">
        <v>6</v>
      </c>
      <c r="T342" s="8"/>
      <c r="U342" s="374">
        <v>35</v>
      </c>
      <c r="V342" s="370">
        <v>21522829</v>
      </c>
      <c r="W342" s="373" t="s">
        <v>60</v>
      </c>
      <c r="X342" s="364" t="s">
        <v>315</v>
      </c>
      <c r="Y342" s="364"/>
      <c r="Z342" s="364"/>
      <c r="AA342" s="364"/>
      <c r="AB342" s="364" t="s">
        <v>582</v>
      </c>
      <c r="AC342" s="364"/>
      <c r="AD342" s="369"/>
      <c r="AE342" s="370"/>
      <c r="AF342" s="370"/>
      <c r="AG342" s="370" t="s">
        <v>559</v>
      </c>
      <c r="AH342" s="364">
        <v>5</v>
      </c>
      <c r="AI342" s="437">
        <v>14</v>
      </c>
      <c r="AJ342" s="437">
        <v>20</v>
      </c>
      <c r="AK342" s="437">
        <v>16</v>
      </c>
      <c r="AL342" s="437">
        <v>0</v>
      </c>
      <c r="AM342" s="22">
        <f t="shared" si="120"/>
        <v>2</v>
      </c>
      <c r="AN342" s="104">
        <f t="shared" si="122"/>
        <v>0.59722222222222221</v>
      </c>
      <c r="AO342" s="104">
        <f t="shared" si="123"/>
        <v>0.66666666666666663</v>
      </c>
      <c r="AP342" s="22" t="str" cm="1">
        <f t="array" ref="AP342">IF(W342="","",IF(SUMPRODUCT((W342=$W$7:$W$2042)*(AH342=$AH$7:$AH$2042)*(AN342=$AN$7:$AN$2042)*(AO342=$AO$7:$AO$2042)*(ROW($W$7:$W$2042)&lt;&gt;ROW(W342))*((R342=0)*($R$7:$R$2042&gt;0)+(R342&gt;0)*($R$7:$R$2042=0)))&gt;0,"SALONES UNIDOS",IF(SUMPRODUCT((W342=$W$7:$W$2042)*(AH342=$AH$7:$AH$2042)*((AN342&lt;$AO$7:$AO$2042)*(AO342&gt;$AN$7:$AN$2042))*(ROW($W$7:$W$2042)&lt;&gt;ROW(W342)))&gt;0,"Cruzado","Sin cruce")))</f>
        <v>Sin cruce</v>
      </c>
      <c r="AQ342" s="104">
        <f>AN342</f>
        <v>0.59722222222222221</v>
      </c>
      <c r="AR342" s="104">
        <f>AO342</f>
        <v>0.66666666666666663</v>
      </c>
      <c r="AS342" s="22"/>
      <c r="AT342" s="22"/>
      <c r="AU342" s="358" t="str" cm="1">
        <f t="array" ref="AU342">IF(AB342="","",IF(SUMPRODUCT((AB342=$AB$7:$AB$511)*(AH342=$AH$7:$AH$511)*(AQ342=$AQ$7:$AQ$511)*(AR342=$AR$7:$AR$511)*(ROW($AB$7:$AB$511)&lt;&gt;ROW(AB342))*((R342=0)*($R$7:$R$511&gt;0)+(R342&gt;0)*($R$7:$R$511=0)))&gt;0,"SALONES UNIDOS",IF(SUMPRODUCT((AB342=$AB$7:$AB$511)*(AH342=$AH$7:$AH$511)*((AQ342&lt;$AR$7:$AR$511)*(AR342&gt;$AQ$7:$AQ$511))*(ROW($AB$7:$AB$511)&lt;&gt;ROW(AB342)))&gt;0,"Cruzado","Sin cruce")))</f>
        <v>Sin cruce</v>
      </c>
      <c r="AV342" s="358" t="str" cm="1">
        <f t="array" ref="AV342">IF(AD342="","",IF(SUMPRODUCT((AD342=$AD$7:$AD$511)*(AH342=$AH$7:$AH$511)*(AS342=$AS$7:$AS$511)*(AT342=$AT$7:$AT$511)*(ROW($AD$7:$AD$511)&lt;&gt;ROW(AD342))*((R342=0)*($R$7:$R$511&gt;0)+(R342&gt;0)*($R$7:$R$511=0)))&gt;0,"SALONES UNIDOS",IF(SUMPRODUCT((AD342=$AD$7:$AD$511)*(AH342=$AH$7:$AH$511)*((AS342&lt;$AT$7:$AT$511)*(AT342&gt;$AS$7:$AS$511))*(ROW($AD$7:$AD$511)&lt;&gt;ROW(AD342)))&gt;0,"Cruzado","Sin cruce")))</f>
        <v/>
      </c>
      <c r="AW342" s="104" t="str">
        <f t="shared" si="121"/>
        <v>OB7FILIALA</v>
      </c>
      <c r="AX342" s="104" t="str" cm="1">
        <f t="array" ref="AX342">IF(AW342="","",IF(SUMPRODUCT((AW342=$AW$7:$AW$2042)*(AH342=$AH$7:$AH$2042)*(AN342=$AN$7:$AN$2042)*(AO342=$AO$7:$AO$2042)*(ROW($AW$7:$AW$2042)&lt;&gt;ROW(AW342))*((R342=0)*($R$7:$R$2042&gt;0)+(R342&gt;0)*($R$7:$R$2042=0)))&gt;0,"SALONES UNIDOS",IF(SUMPRODUCT((AW342=$AW$7:$AW$2042)*(AH342=$AH$7:$AH$2042)*((AN342&lt;$AO$7:$AO$2042)*(AO342&gt;$AN$7:$AN$2042))*(ROW($AW$7:$AW$2042)&lt;&gt;ROW(AW342)))&gt;0,"Cruzado","Sin cruce")))</f>
        <v>Sin cruce</v>
      </c>
    </row>
    <row r="343" spans="2:50" s="6" customFormat="1" ht="19.8" hidden="1" customHeight="1" x14ac:dyDescent="0.25">
      <c r="B343" s="494" t="s">
        <v>314</v>
      </c>
      <c r="C343" s="369" t="s">
        <v>970</v>
      </c>
      <c r="D343" s="369">
        <v>20261</v>
      </c>
      <c r="E343" s="373" t="s">
        <v>276</v>
      </c>
      <c r="F343" s="370" t="s">
        <v>291</v>
      </c>
      <c r="G343" s="373" t="s">
        <v>295</v>
      </c>
      <c r="H343" s="373">
        <v>7</v>
      </c>
      <c r="I343" s="373" t="s">
        <v>552</v>
      </c>
      <c r="J343" s="373" t="s">
        <v>278</v>
      </c>
      <c r="K343" s="194" t="s">
        <v>408</v>
      </c>
      <c r="L343" s="364" t="s">
        <v>409</v>
      </c>
      <c r="M343" s="364" t="s">
        <v>349</v>
      </c>
      <c r="N343" s="364" t="s">
        <v>318</v>
      </c>
      <c r="O343" s="373" t="s">
        <v>315</v>
      </c>
      <c r="P343" s="364">
        <v>0</v>
      </c>
      <c r="Q343" s="364">
        <v>2</v>
      </c>
      <c r="R343" s="369">
        <v>2</v>
      </c>
      <c r="S343" s="364">
        <v>6</v>
      </c>
      <c r="T343" s="8"/>
      <c r="U343" s="374">
        <v>18</v>
      </c>
      <c r="V343" s="370">
        <v>21522829</v>
      </c>
      <c r="W343" s="373" t="s">
        <v>60</v>
      </c>
      <c r="X343" s="364" t="s">
        <v>315</v>
      </c>
      <c r="Y343" s="364"/>
      <c r="Z343" s="364"/>
      <c r="AA343" s="364"/>
      <c r="AB343" s="370"/>
      <c r="AC343" s="364"/>
      <c r="AD343" s="364" t="s">
        <v>637</v>
      </c>
      <c r="AE343" s="370"/>
      <c r="AF343" s="370"/>
      <c r="AG343" s="370" t="s">
        <v>301</v>
      </c>
      <c r="AH343" s="364">
        <v>5</v>
      </c>
      <c r="AI343" s="437">
        <v>16</v>
      </c>
      <c r="AJ343" s="437">
        <v>0</v>
      </c>
      <c r="AK343" s="437">
        <v>17</v>
      </c>
      <c r="AL343" s="437">
        <v>40</v>
      </c>
      <c r="AM343" s="22">
        <f t="shared" si="120"/>
        <v>2</v>
      </c>
      <c r="AN343" s="104">
        <f t="shared" si="122"/>
        <v>0.66666666666666663</v>
      </c>
      <c r="AO343" s="104">
        <f t="shared" si="123"/>
        <v>0.73611111111111116</v>
      </c>
      <c r="AP343" s="22" t="str" cm="1">
        <f t="array" ref="AP343">IF(W343="","",IF(SUMPRODUCT((W343=$W$7:$W$2042)*(AH343=$AH$7:$AH$2042)*(AN343=$AN$7:$AN$2042)*(AO343=$AO$7:$AO$2042)*(ROW($W$7:$W$2042)&lt;&gt;ROW(W343))*((R343=0)*($R$7:$R$2042&gt;0)+(R343&gt;0)*($R$7:$R$2042=0)))&gt;0,"SALONES UNIDOS",IF(SUMPRODUCT((W343=$W$7:$W$2042)*(AH343=$AH$7:$AH$2042)*((AN343&lt;$AO$7:$AO$2042)*(AO343&gt;$AN$7:$AN$2042))*(ROW($W$7:$W$2042)&lt;&gt;ROW(W343)))&gt;0,"Cruzado","Sin cruce")))</f>
        <v>Sin cruce</v>
      </c>
      <c r="AQ343" s="22"/>
      <c r="AR343" s="22"/>
      <c r="AS343" s="104">
        <f t="shared" ref="AS343:AS344" si="131">AN343</f>
        <v>0.66666666666666663</v>
      </c>
      <c r="AT343" s="104">
        <f t="shared" ref="AT343:AT344" si="132">AO343</f>
        <v>0.73611111111111116</v>
      </c>
      <c r="AU343" s="358" t="str" cm="1">
        <f t="array" ref="AU343">IF(AB343="","",IF(SUMPRODUCT((AB343=$AB$7:$AB$511)*(AH343=$AH$7:$AH$511)*(AQ343=$AQ$7:$AQ$511)*(AR343=$AR$7:$AR$511)*(ROW($AB$7:$AB$511)&lt;&gt;ROW(AB343))*((R343=0)*($R$7:$R$511&gt;0)+(R343&gt;0)*($R$7:$R$511=0)))&gt;0,"SALONES UNIDOS",IF(SUMPRODUCT((AB343=$AB$7:$AB$511)*(AH343=$AH$7:$AH$511)*((AQ343&lt;$AR$7:$AR$511)*(AR343&gt;$AQ$7:$AQ$511))*(ROW($AB$7:$AB$511)&lt;&gt;ROW(AB343)))&gt;0,"Cruzado","Sin cruce")))</f>
        <v/>
      </c>
      <c r="AV343" s="358" t="str" cm="1">
        <f t="array" ref="AV343">IF(AD343="","",IF(SUMPRODUCT((AD343=$AD$7:$AD$511)*(AH343=$AH$7:$AH$511)*(AS343=$AS$7:$AS$511)*(AT343=$AT$7:$AT$511)*(ROW($AD$7:$AD$511)&lt;&gt;ROW(AD343))*((R343=0)*($R$7:$R$511&gt;0)+(R343&gt;0)*($R$7:$R$511=0)))&gt;0,"SALONES UNIDOS",IF(SUMPRODUCT((AD343=$AD$7:$AD$511)*(AH343=$AH$7:$AH$511)*((AS343&lt;$AT$7:$AT$511)*(AT343&gt;$AS$7:$AS$511))*(ROW($AD$7:$AD$511)&lt;&gt;ROW(AD343)))&gt;0,"Cruzado","Sin cruce")))</f>
        <v>Sin cruce</v>
      </c>
      <c r="AW343" s="104" t="str">
        <f t="shared" si="121"/>
        <v>OB7FILIALA</v>
      </c>
      <c r="AX343" s="104" t="str" cm="1">
        <f t="array" ref="AX343">IF(AW343="","",IF(SUMPRODUCT((AW343=$AW$7:$AW$2042)*(AH343=$AH$7:$AH$2042)*(AN343=$AN$7:$AN$2042)*(AO343=$AO$7:$AO$2042)*(ROW($AW$7:$AW$2042)&lt;&gt;ROW(AW343))*((R343=0)*($R$7:$R$2042&gt;0)+(R343&gt;0)*($R$7:$R$2042=0)))&gt;0,"SALONES UNIDOS",IF(SUMPRODUCT((AW343=$AW$7:$AW$2042)*(AH343=$AH$7:$AH$2042)*((AN343&lt;$AO$7:$AO$2042)*(AO343&gt;$AN$7:$AN$2042))*(ROW($AW$7:$AW$2042)&lt;&gt;ROW(AW343)))&gt;0,"Cruzado","Sin cruce")))</f>
        <v>Sin cruce</v>
      </c>
    </row>
    <row r="344" spans="2:50" s="6" customFormat="1" ht="19.8" hidden="1" customHeight="1" x14ac:dyDescent="0.25">
      <c r="B344" s="494" t="s">
        <v>314</v>
      </c>
      <c r="C344" s="369" t="s">
        <v>970</v>
      </c>
      <c r="D344" s="369">
        <v>20261</v>
      </c>
      <c r="E344" s="373" t="s">
        <v>276</v>
      </c>
      <c r="F344" s="370" t="s">
        <v>291</v>
      </c>
      <c r="G344" s="373" t="s">
        <v>295</v>
      </c>
      <c r="H344" s="373">
        <v>7</v>
      </c>
      <c r="I344" s="373" t="s">
        <v>560</v>
      </c>
      <c r="J344" s="373" t="s">
        <v>278</v>
      </c>
      <c r="K344" s="194" t="s">
        <v>408</v>
      </c>
      <c r="L344" s="364" t="s">
        <v>409</v>
      </c>
      <c r="M344" s="364" t="s">
        <v>349</v>
      </c>
      <c r="N344" s="364" t="s">
        <v>318</v>
      </c>
      <c r="O344" s="373" t="s">
        <v>315</v>
      </c>
      <c r="P344" s="364">
        <v>0</v>
      </c>
      <c r="Q344" s="364">
        <v>2</v>
      </c>
      <c r="R344" s="369">
        <v>2</v>
      </c>
      <c r="S344" s="364">
        <v>6</v>
      </c>
      <c r="T344" s="8"/>
      <c r="U344" s="374">
        <v>17</v>
      </c>
      <c r="V344" s="370">
        <v>21522829</v>
      </c>
      <c r="W344" s="373" t="s">
        <v>60</v>
      </c>
      <c r="X344" s="364" t="s">
        <v>315</v>
      </c>
      <c r="Y344" s="364"/>
      <c r="Z344" s="364"/>
      <c r="AA344" s="364"/>
      <c r="AB344" s="370"/>
      <c r="AC344" s="364"/>
      <c r="AD344" s="364" t="s">
        <v>637</v>
      </c>
      <c r="AE344" s="370"/>
      <c r="AF344" s="370"/>
      <c r="AG344" s="370" t="s">
        <v>301</v>
      </c>
      <c r="AH344" s="364">
        <v>5</v>
      </c>
      <c r="AI344" s="437">
        <v>17</v>
      </c>
      <c r="AJ344" s="437">
        <v>40</v>
      </c>
      <c r="AK344" s="437">
        <v>19</v>
      </c>
      <c r="AL344" s="437">
        <v>20</v>
      </c>
      <c r="AM344" s="22">
        <f t="shared" si="120"/>
        <v>2</v>
      </c>
      <c r="AN344" s="104">
        <f t="shared" si="122"/>
        <v>0.73611111111111116</v>
      </c>
      <c r="AO344" s="104">
        <f t="shared" si="123"/>
        <v>0.80555555555555547</v>
      </c>
      <c r="AP344" s="22" t="str" cm="1">
        <f t="array" ref="AP344">IF(W344="","",IF(SUMPRODUCT((W344=$W$7:$W$2042)*(AH344=$AH$7:$AH$2042)*(AN344=$AN$7:$AN$2042)*(AO344=$AO$7:$AO$2042)*(ROW($W$7:$W$2042)&lt;&gt;ROW(W344))*((R344=0)*($R$7:$R$2042&gt;0)+(R344&gt;0)*($R$7:$R$2042=0)))&gt;0,"SALONES UNIDOS",IF(SUMPRODUCT((W344=$W$7:$W$2042)*(AH344=$AH$7:$AH$2042)*((AN344&lt;$AO$7:$AO$2042)*(AO344&gt;$AN$7:$AN$2042))*(ROW($W$7:$W$2042)&lt;&gt;ROW(W344)))&gt;0,"Cruzado","Sin cruce")))</f>
        <v>Sin cruce</v>
      </c>
      <c r="AQ344" s="22"/>
      <c r="AR344" s="22"/>
      <c r="AS344" s="104">
        <f t="shared" si="131"/>
        <v>0.73611111111111116</v>
      </c>
      <c r="AT344" s="104">
        <f t="shared" si="132"/>
        <v>0.80555555555555547</v>
      </c>
      <c r="AU344" s="358" t="str" cm="1">
        <f t="array" ref="AU344">IF(AB344="","",IF(SUMPRODUCT((AB344=$AB$7:$AB$511)*(AH344=$AH$7:$AH$511)*(AQ344=$AQ$7:$AQ$511)*(AR344=$AR$7:$AR$511)*(ROW($AB$7:$AB$511)&lt;&gt;ROW(AB344))*((R344=0)*($R$7:$R$511&gt;0)+(R344&gt;0)*($R$7:$R$511=0)))&gt;0,"SALONES UNIDOS",IF(SUMPRODUCT((AB344=$AB$7:$AB$511)*(AH344=$AH$7:$AH$511)*((AQ344&lt;$AR$7:$AR$511)*(AR344&gt;$AQ$7:$AQ$511))*(ROW($AB$7:$AB$511)&lt;&gt;ROW(AB344)))&gt;0,"Cruzado","Sin cruce")))</f>
        <v/>
      </c>
      <c r="AV344" s="358" t="str" cm="1">
        <f t="array" ref="AV344">IF(AD344="","",IF(SUMPRODUCT((AD344=$AD$7:$AD$511)*(AH344=$AH$7:$AH$511)*(AS344=$AS$7:$AS$511)*(AT344=$AT$7:$AT$511)*(ROW($AD$7:$AD$511)&lt;&gt;ROW(AD344))*((R344=0)*($R$7:$R$511&gt;0)+(R344&gt;0)*($R$7:$R$511=0)))&gt;0,"SALONES UNIDOS",IF(SUMPRODUCT((AD344=$AD$7:$AD$511)*(AH344=$AH$7:$AH$511)*((AS344&lt;$AT$7:$AT$511)*(AT344&gt;$AS$7:$AS$511))*(ROW($AD$7:$AD$511)&lt;&gt;ROW(AD344)))&gt;0,"Cruzado","Sin cruce")))</f>
        <v>Sin cruce</v>
      </c>
      <c r="AW344" s="104" t="str">
        <f t="shared" si="121"/>
        <v>OB7FILIALA</v>
      </c>
      <c r="AX344" s="104" t="str" cm="1">
        <f t="array" ref="AX344">IF(AW344="","",IF(SUMPRODUCT((AW344=$AW$7:$AW$2042)*(AH344=$AH$7:$AH$2042)*(AN344=$AN$7:$AN$2042)*(AO344=$AO$7:$AO$2042)*(ROW($AW$7:$AW$2042)&lt;&gt;ROW(AW344))*((R344=0)*($R$7:$R$2042&gt;0)+(R344&gt;0)*($R$7:$R$2042=0)))&gt;0,"SALONES UNIDOS",IF(SUMPRODUCT((AW344=$AW$7:$AW$2042)*(AH344=$AH$7:$AH$2042)*((AN344&lt;$AO$7:$AO$2042)*(AO344&gt;$AN$7:$AN$2042))*(ROW($AW$7:$AW$2042)&lt;&gt;ROW(AW344)))&gt;0,"Cruzado","Sin cruce")))</f>
        <v>Sin cruce</v>
      </c>
    </row>
    <row r="345" spans="2:50" s="6" customFormat="1" ht="19.8" hidden="1" customHeight="1" x14ac:dyDescent="0.25">
      <c r="B345" s="494" t="s">
        <v>314</v>
      </c>
      <c r="C345" s="369" t="s">
        <v>970</v>
      </c>
      <c r="D345" s="369">
        <v>20261</v>
      </c>
      <c r="E345" s="373" t="s">
        <v>276</v>
      </c>
      <c r="F345" s="370" t="s">
        <v>291</v>
      </c>
      <c r="G345" s="373" t="s">
        <v>295</v>
      </c>
      <c r="H345" s="373">
        <v>7</v>
      </c>
      <c r="I345" s="373" t="s">
        <v>278</v>
      </c>
      <c r="J345" s="373" t="s">
        <v>278</v>
      </c>
      <c r="K345" s="194" t="s">
        <v>408</v>
      </c>
      <c r="L345" s="364" t="s">
        <v>409</v>
      </c>
      <c r="M345" s="364" t="s">
        <v>349</v>
      </c>
      <c r="N345" s="364" t="s">
        <v>318</v>
      </c>
      <c r="O345" s="373" t="s">
        <v>315</v>
      </c>
      <c r="P345" s="364">
        <v>0</v>
      </c>
      <c r="Q345" s="364">
        <v>6</v>
      </c>
      <c r="R345" s="369">
        <v>6</v>
      </c>
      <c r="S345" s="364">
        <v>6</v>
      </c>
      <c r="T345" s="8"/>
      <c r="U345" s="374">
        <v>35</v>
      </c>
      <c r="V345" s="370">
        <v>21522829</v>
      </c>
      <c r="W345" s="373" t="s">
        <v>60</v>
      </c>
      <c r="X345" s="364" t="s">
        <v>315</v>
      </c>
      <c r="Y345" s="364"/>
      <c r="Z345" s="364"/>
      <c r="AA345" s="364"/>
      <c r="AB345" s="364" t="s">
        <v>634</v>
      </c>
      <c r="AC345" s="364"/>
      <c r="AD345" s="369"/>
      <c r="AE345" s="370"/>
      <c r="AF345" s="370"/>
      <c r="AG345" s="370" t="s">
        <v>301</v>
      </c>
      <c r="AH345" s="364">
        <v>5</v>
      </c>
      <c r="AI345" s="437">
        <v>8</v>
      </c>
      <c r="AJ345" s="437">
        <v>30</v>
      </c>
      <c r="AK345" s="437">
        <v>13</v>
      </c>
      <c r="AL345" s="437">
        <v>30</v>
      </c>
      <c r="AM345" s="22">
        <f t="shared" si="120"/>
        <v>6</v>
      </c>
      <c r="AN345" s="104">
        <f t="shared" si="122"/>
        <v>0.35416666666666663</v>
      </c>
      <c r="AO345" s="104">
        <f t="shared" si="123"/>
        <v>0.5625</v>
      </c>
      <c r="AP345" s="22" t="str" cm="1">
        <f t="array" ref="AP345">IF(W345="","",IF(SUMPRODUCT((W345=$W$7:$W$2042)*(AH345=$AH$7:$AH$2042)*(AN345=$AN$7:$AN$2042)*(AO345=$AO$7:$AO$2042)*(ROW($W$7:$W$2042)&lt;&gt;ROW(W345))*((R345=0)*($R$7:$R$2042&gt;0)+(R345&gt;0)*($R$7:$R$2042=0)))&gt;0,"SALONES UNIDOS",IF(SUMPRODUCT((W345=$W$7:$W$2042)*(AH345=$AH$7:$AH$2042)*((AN345&lt;$AO$7:$AO$2042)*(AO345&gt;$AN$7:$AN$2042))*(ROW($W$7:$W$2042)&lt;&gt;ROW(W345)))&gt;0,"Cruzado","Sin cruce")))</f>
        <v>Sin cruce</v>
      </c>
      <c r="AQ345" s="104">
        <f>AN345</f>
        <v>0.35416666666666663</v>
      </c>
      <c r="AR345" s="104">
        <f>AO345</f>
        <v>0.5625</v>
      </c>
      <c r="AS345" s="22"/>
      <c r="AT345" s="22"/>
      <c r="AU345" s="358" t="str" cm="1">
        <f t="array" ref="AU345">IF(AB345="","",IF(SUMPRODUCT((AB345=$AB$7:$AB$511)*(AH345=$AH$7:$AH$511)*(AQ345=$AQ$7:$AQ$511)*(AR345=$AR$7:$AR$511)*(ROW($AB$7:$AB$511)&lt;&gt;ROW(AB345))*((R345=0)*($R$7:$R$511&gt;0)+(R345&gt;0)*($R$7:$R$511=0)))&gt;0,"SALONES UNIDOS",IF(SUMPRODUCT((AB345=$AB$7:$AB$511)*(AH345=$AH$7:$AH$511)*((AQ345&lt;$AR$7:$AR$511)*(AR345&gt;$AQ$7:$AQ$511))*(ROW($AB$7:$AB$511)&lt;&gt;ROW(AB345)))&gt;0,"Cruzado","Sin cruce")))</f>
        <v>Sin cruce</v>
      </c>
      <c r="AV345" s="358" t="str" cm="1">
        <f t="array" ref="AV345">IF(AD345="","",IF(SUMPRODUCT((AD345=$AD$7:$AD$511)*(AH345=$AH$7:$AH$511)*(AS345=$AS$7:$AS$511)*(AT345=$AT$7:$AT$511)*(ROW($AD$7:$AD$511)&lt;&gt;ROW(AD345))*((R345=0)*($R$7:$R$511&gt;0)+(R345&gt;0)*($R$7:$R$511=0)))&gt;0,"SALONES UNIDOS",IF(SUMPRODUCT((AD345=$AD$7:$AD$511)*(AH345=$AH$7:$AH$511)*((AS345&lt;$AT$7:$AT$511)*(AT345&gt;$AS$7:$AS$511))*(ROW($AD$7:$AD$511)&lt;&gt;ROW(AD345)))&gt;0,"Cruzado","Sin cruce")))</f>
        <v/>
      </c>
      <c r="AW345" s="104" t="str">
        <f t="shared" si="121"/>
        <v>OB7FILIALA</v>
      </c>
      <c r="AX345" s="104" t="str" cm="1">
        <f t="array" ref="AX345">IF(AW345="","",IF(SUMPRODUCT((AW345=$AW$7:$AW$2042)*(AH345=$AH$7:$AH$2042)*(AN345=$AN$7:$AN$2042)*(AO345=$AO$7:$AO$2042)*(ROW($AW$7:$AW$2042)&lt;&gt;ROW(AW345))*((R345=0)*($R$7:$R$2042&gt;0)+(R345&gt;0)*($R$7:$R$2042=0)))&gt;0,"SALONES UNIDOS",IF(SUMPRODUCT((AW345=$AW$7:$AW$2042)*(AH345=$AH$7:$AH$2042)*((AN345&lt;$AO$7:$AO$2042)*(AO345&gt;$AN$7:$AN$2042))*(ROW($AW$7:$AW$2042)&lt;&gt;ROW(AW345)))&gt;0,"Cruzado","Sin cruce")))</f>
        <v>Sin cruce</v>
      </c>
    </row>
    <row r="346" spans="2:50" s="6" customFormat="1" ht="19.8" hidden="1" customHeight="1" x14ac:dyDescent="0.25">
      <c r="B346" s="494" t="s">
        <v>314</v>
      </c>
      <c r="C346" s="369" t="s">
        <v>970</v>
      </c>
      <c r="D346" s="369">
        <v>20261</v>
      </c>
      <c r="E346" s="373" t="s">
        <v>276</v>
      </c>
      <c r="F346" s="370" t="s">
        <v>291</v>
      </c>
      <c r="G346" s="373" t="s">
        <v>295</v>
      </c>
      <c r="H346" s="373">
        <v>7</v>
      </c>
      <c r="I346" s="373" t="s">
        <v>278</v>
      </c>
      <c r="J346" s="373" t="s">
        <v>278</v>
      </c>
      <c r="K346" s="194" t="s">
        <v>720</v>
      </c>
      <c r="L346" s="364" t="s">
        <v>993</v>
      </c>
      <c r="M346" s="364" t="s">
        <v>324</v>
      </c>
      <c r="N346" s="364" t="s">
        <v>318</v>
      </c>
      <c r="O346" s="373" t="s">
        <v>321</v>
      </c>
      <c r="P346" s="364">
        <v>3</v>
      </c>
      <c r="Q346" s="364">
        <v>2</v>
      </c>
      <c r="R346" s="369">
        <v>5</v>
      </c>
      <c r="S346" s="364">
        <v>4</v>
      </c>
      <c r="T346" s="8"/>
      <c r="U346" s="374">
        <v>20</v>
      </c>
      <c r="V346" s="370">
        <v>46200886</v>
      </c>
      <c r="W346" s="373" t="s">
        <v>127</v>
      </c>
      <c r="X346" s="364" t="s">
        <v>399</v>
      </c>
      <c r="Y346" s="364"/>
      <c r="Z346" s="364"/>
      <c r="AA346" s="364"/>
      <c r="AB346" s="370"/>
      <c r="AC346" s="364"/>
      <c r="AD346" s="369"/>
      <c r="AE346" s="370"/>
      <c r="AF346" s="370"/>
      <c r="AG346" s="364" t="s">
        <v>319</v>
      </c>
      <c r="AH346" s="364">
        <v>1</v>
      </c>
      <c r="AI346" s="364">
        <v>16</v>
      </c>
      <c r="AJ346" s="364">
        <v>50</v>
      </c>
      <c r="AK346" s="364">
        <v>21</v>
      </c>
      <c r="AL346" s="364">
        <v>0</v>
      </c>
      <c r="AM346" s="22">
        <f t="shared" si="120"/>
        <v>5</v>
      </c>
      <c r="AN346" s="104">
        <f t="shared" si="122"/>
        <v>0.70138888888888884</v>
      </c>
      <c r="AO346" s="104">
        <f t="shared" si="123"/>
        <v>0.875</v>
      </c>
      <c r="AP346" s="22" t="str" cm="1">
        <f t="array" ref="AP346">IF(W346="","",IF(SUMPRODUCT((W346=$W$7:$W$2042)*(AH346=$AH$7:$AH$2042)*(AN346=$AN$7:$AN$2042)*(AO346=$AO$7:$AO$2042)*(ROW($W$7:$W$2042)&lt;&gt;ROW(W346))*((R346=0)*($R$7:$R$2042&gt;0)+(R346&gt;0)*($R$7:$R$2042=0)))&gt;0,"SALONES UNIDOS",IF(SUMPRODUCT((W346=$W$7:$W$2042)*(AH346=$AH$7:$AH$2042)*((AN346&lt;$AO$7:$AO$2042)*(AO346&gt;$AN$7:$AN$2042))*(ROW($W$7:$W$2042)&lt;&gt;ROW(W346)))&gt;0,"Cruzado","Sin cruce")))</f>
        <v>Sin cruce</v>
      </c>
      <c r="AQ346" s="104"/>
      <c r="AR346" s="104"/>
      <c r="AS346" s="22"/>
      <c r="AT346" s="22"/>
      <c r="AU346" s="358" t="str" cm="1">
        <f t="array" ref="AU346">IF(AB346="","",IF(SUMPRODUCT((AB346=$AB$7:$AB$511)*(AH346=$AH$7:$AH$511)*(AQ346=$AQ$7:$AQ$511)*(AR346=$AR$7:$AR$511)*(ROW($AB$7:$AB$511)&lt;&gt;ROW(AB346))*((R346=0)*($R$7:$R$511&gt;0)+(R346&gt;0)*($R$7:$R$511=0)))&gt;0,"SALONES UNIDOS",IF(SUMPRODUCT((AB346=$AB$7:$AB$511)*(AH346=$AH$7:$AH$511)*((AQ346&lt;$AR$7:$AR$511)*(AR346&gt;$AQ$7:$AQ$511))*(ROW($AB$7:$AB$511)&lt;&gt;ROW(AB346)))&gt;0,"Cruzado","Sin cruce")))</f>
        <v/>
      </c>
      <c r="AV346" s="358" t="str" cm="1">
        <f t="array" ref="AV346">IF(AD346="","",IF(SUMPRODUCT((AD346=$AD$7:$AD$511)*(AH346=$AH$7:$AH$511)*(AS346=$AS$7:$AS$511)*(AT346=$AT$7:$AT$511)*(ROW($AD$7:$AD$511)&lt;&gt;ROW(AD346))*((R346=0)*($R$7:$R$511&gt;0)+(R346&gt;0)*($R$7:$R$511=0)))&gt;0,"SALONES UNIDOS",IF(SUMPRODUCT((AD346=$AD$7:$AD$511)*(AH346=$AH$7:$AH$511)*((AS346&lt;$AT$7:$AT$511)*(AT346&gt;$AS$7:$AS$511))*(ROW($AD$7:$AD$511)&lt;&gt;ROW(AD346)))&gt;0,"Cruzado","Sin cruce")))</f>
        <v/>
      </c>
      <c r="AW346" s="104" t="str">
        <f t="shared" si="121"/>
        <v>OB7FILIALA</v>
      </c>
      <c r="AX346" s="104" t="str" cm="1">
        <f t="array" ref="AX346">IF(AW346="","",IF(SUMPRODUCT((AW346=$AW$7:$AW$2042)*(AH346=$AH$7:$AH$2042)*(AN346=$AN$7:$AN$2042)*(AO346=$AO$7:$AO$2042)*(ROW($AW$7:$AW$2042)&lt;&gt;ROW(AW346))*((R346=0)*($R$7:$R$2042&gt;0)+(R346&gt;0)*($R$7:$R$2042=0)))&gt;0,"SALONES UNIDOS",IF(SUMPRODUCT((AW346=$AW$7:$AW$2042)*(AH346=$AH$7:$AH$2042)*((AN346&lt;$AO$7:$AO$2042)*(AO346&gt;$AN$7:$AN$2042))*(ROW($AW$7:$AW$2042)&lt;&gt;ROW(AW346)))&gt;0,"Cruzado","Sin cruce")))</f>
        <v>Sin cruce</v>
      </c>
    </row>
    <row r="347" spans="2:50" s="6" customFormat="1" ht="19.8" hidden="1" customHeight="1" x14ac:dyDescent="0.25">
      <c r="B347" s="494" t="s">
        <v>314</v>
      </c>
      <c r="C347" s="369" t="s">
        <v>970</v>
      </c>
      <c r="D347" s="369">
        <v>20261</v>
      </c>
      <c r="E347" s="373" t="s">
        <v>276</v>
      </c>
      <c r="F347" s="370" t="s">
        <v>291</v>
      </c>
      <c r="G347" s="373" t="s">
        <v>295</v>
      </c>
      <c r="H347" s="373">
        <v>7</v>
      </c>
      <c r="I347" s="373" t="s">
        <v>721</v>
      </c>
      <c r="J347" s="373" t="s">
        <v>278</v>
      </c>
      <c r="K347" s="194" t="s">
        <v>720</v>
      </c>
      <c r="L347" s="364" t="s">
        <v>993</v>
      </c>
      <c r="M347" s="364" t="s">
        <v>324</v>
      </c>
      <c r="N347" s="364" t="s">
        <v>318</v>
      </c>
      <c r="O347" s="373" t="s">
        <v>321</v>
      </c>
      <c r="P347" s="364">
        <v>3</v>
      </c>
      <c r="Q347" s="364">
        <v>2</v>
      </c>
      <c r="R347" s="369">
        <v>5</v>
      </c>
      <c r="S347" s="364">
        <v>4</v>
      </c>
      <c r="T347" s="8"/>
      <c r="U347" s="374">
        <v>15</v>
      </c>
      <c r="V347" s="370">
        <v>46200886</v>
      </c>
      <c r="W347" s="373" t="s">
        <v>127</v>
      </c>
      <c r="X347" s="364" t="s">
        <v>399</v>
      </c>
      <c r="Y347" s="364"/>
      <c r="Z347" s="364"/>
      <c r="AA347" s="364"/>
      <c r="AB347" s="370"/>
      <c r="AC347" s="364"/>
      <c r="AD347" s="369"/>
      <c r="AE347" s="370"/>
      <c r="AF347" s="370"/>
      <c r="AG347" s="364" t="s">
        <v>319</v>
      </c>
      <c r="AH347" s="364">
        <v>2</v>
      </c>
      <c r="AI347" s="364">
        <v>16</v>
      </c>
      <c r="AJ347" s="364">
        <v>50</v>
      </c>
      <c r="AK347" s="364">
        <v>21</v>
      </c>
      <c r="AL347" s="364">
        <v>0</v>
      </c>
      <c r="AM347" s="22">
        <f t="shared" si="120"/>
        <v>5</v>
      </c>
      <c r="AN347" s="104">
        <f t="shared" si="122"/>
        <v>0.70138888888888884</v>
      </c>
      <c r="AO347" s="104">
        <f t="shared" si="123"/>
        <v>0.875</v>
      </c>
      <c r="AP347" s="22" t="str" cm="1">
        <f t="array" ref="AP347">IF(W347="","",IF(SUMPRODUCT((W347=$W$7:$W$2042)*(AH347=$AH$7:$AH$2042)*(AN347=$AN$7:$AN$2042)*(AO347=$AO$7:$AO$2042)*(ROW($W$7:$W$2042)&lt;&gt;ROW(W347))*((R347=0)*($R$7:$R$2042&gt;0)+(R347&gt;0)*($R$7:$R$2042=0)))&gt;0,"SALONES UNIDOS",IF(SUMPRODUCT((W347=$W$7:$W$2042)*(AH347=$AH$7:$AH$2042)*((AN347&lt;$AO$7:$AO$2042)*(AO347&gt;$AN$7:$AN$2042))*(ROW($W$7:$W$2042)&lt;&gt;ROW(W347)))&gt;0,"Cruzado","Sin cruce")))</f>
        <v>Sin cruce</v>
      </c>
      <c r="AQ347" s="104"/>
      <c r="AR347" s="104"/>
      <c r="AS347" s="22"/>
      <c r="AT347" s="22"/>
      <c r="AU347" s="358" t="str" cm="1">
        <f t="array" ref="AU347">IF(AB347="","",IF(SUMPRODUCT((AB347=$AB$7:$AB$511)*(AH347=$AH$7:$AH$511)*(AQ347=$AQ$7:$AQ$511)*(AR347=$AR$7:$AR$511)*(ROW($AB$7:$AB$511)&lt;&gt;ROW(AB347))*((R347=0)*($R$7:$R$511&gt;0)+(R347&gt;0)*($R$7:$R$511=0)))&gt;0,"SALONES UNIDOS",IF(SUMPRODUCT((AB347=$AB$7:$AB$511)*(AH347=$AH$7:$AH$511)*((AQ347&lt;$AR$7:$AR$511)*(AR347&gt;$AQ$7:$AQ$511))*(ROW($AB$7:$AB$511)&lt;&gt;ROW(AB347)))&gt;0,"Cruzado","Sin cruce")))</f>
        <v/>
      </c>
      <c r="AV347" s="358" t="str" cm="1">
        <f t="array" ref="AV347">IF(AD347="","",IF(SUMPRODUCT((AD347=$AD$7:$AD$511)*(AH347=$AH$7:$AH$511)*(AS347=$AS$7:$AS$511)*(AT347=$AT$7:$AT$511)*(ROW($AD$7:$AD$511)&lt;&gt;ROW(AD347))*((R347=0)*($R$7:$R$511&gt;0)+(R347&gt;0)*($R$7:$R$511=0)))&gt;0,"SALONES UNIDOS",IF(SUMPRODUCT((AD347=$AD$7:$AD$511)*(AH347=$AH$7:$AH$511)*((AS347&lt;$AT$7:$AT$511)*(AT347&gt;$AS$7:$AS$511))*(ROW($AD$7:$AD$511)&lt;&gt;ROW(AD347)))&gt;0,"Cruzado","Sin cruce")))</f>
        <v/>
      </c>
      <c r="AW347" s="104" t="str">
        <f t="shared" si="121"/>
        <v>OB7FILIALA</v>
      </c>
      <c r="AX347" s="104" t="str" cm="1">
        <f t="array" ref="AX347">IF(AW347="","",IF(SUMPRODUCT((AW347=$AW$7:$AW$2042)*(AH347=$AH$7:$AH$2042)*(AN347=$AN$7:$AN$2042)*(AO347=$AO$7:$AO$2042)*(ROW($AW$7:$AW$2042)&lt;&gt;ROW(AW347))*((R347=0)*($R$7:$R$2042&gt;0)+(R347&gt;0)*($R$7:$R$2042=0)))&gt;0,"SALONES UNIDOS",IF(SUMPRODUCT((AW347=$AW$7:$AW$2042)*(AH347=$AH$7:$AH$2042)*((AN347&lt;$AO$7:$AO$2042)*(AO347&gt;$AN$7:$AN$2042))*(ROW($AW$7:$AW$2042)&lt;&gt;ROW(AW347)))&gt;0,"Cruzado","Sin cruce")))</f>
        <v>Sin cruce</v>
      </c>
    </row>
    <row r="348" spans="2:50" s="6" customFormat="1" ht="19.8" hidden="1" customHeight="1" x14ac:dyDescent="0.25">
      <c r="B348" s="494" t="s">
        <v>314</v>
      </c>
      <c r="C348" s="369" t="s">
        <v>970</v>
      </c>
      <c r="D348" s="369">
        <v>20261</v>
      </c>
      <c r="E348" s="373" t="s">
        <v>276</v>
      </c>
      <c r="F348" s="370" t="s">
        <v>291</v>
      </c>
      <c r="G348" s="373" t="s">
        <v>295</v>
      </c>
      <c r="H348" s="373">
        <v>7</v>
      </c>
      <c r="I348" s="436" t="s">
        <v>412</v>
      </c>
      <c r="J348" s="373" t="s">
        <v>281</v>
      </c>
      <c r="K348" s="194" t="s">
        <v>406</v>
      </c>
      <c r="L348" s="364" t="s">
        <v>407</v>
      </c>
      <c r="M348" s="364" t="s">
        <v>349</v>
      </c>
      <c r="N348" s="364" t="s">
        <v>318</v>
      </c>
      <c r="O348" s="373" t="s">
        <v>315</v>
      </c>
      <c r="P348" s="437">
        <v>0</v>
      </c>
      <c r="Q348" s="437">
        <v>2</v>
      </c>
      <c r="R348" s="369">
        <v>2</v>
      </c>
      <c r="S348" s="364">
        <v>3</v>
      </c>
      <c r="T348" s="8"/>
      <c r="U348" s="438">
        <v>18</v>
      </c>
      <c r="V348" s="370">
        <v>22520828</v>
      </c>
      <c r="W348" s="373" t="s">
        <v>219</v>
      </c>
      <c r="X348" s="364" t="s">
        <v>315</v>
      </c>
      <c r="Y348" s="364"/>
      <c r="Z348" s="364"/>
      <c r="AA348" s="364"/>
      <c r="AB348" s="370"/>
      <c r="AC348" s="364"/>
      <c r="AD348" s="364" t="s">
        <v>586</v>
      </c>
      <c r="AE348" s="370"/>
      <c r="AF348" s="370"/>
      <c r="AG348" s="370" t="s">
        <v>301</v>
      </c>
      <c r="AH348" s="364">
        <v>1</v>
      </c>
      <c r="AI348" s="364">
        <v>7</v>
      </c>
      <c r="AJ348" s="364">
        <v>40</v>
      </c>
      <c r="AK348" s="364">
        <v>9</v>
      </c>
      <c r="AL348" s="364">
        <v>20</v>
      </c>
      <c r="AM348" s="22">
        <f t="shared" si="120"/>
        <v>2</v>
      </c>
      <c r="AN348" s="104">
        <f t="shared" si="122"/>
        <v>0.31944444444444448</v>
      </c>
      <c r="AO348" s="104">
        <f t="shared" si="123"/>
        <v>0.3888888888888889</v>
      </c>
      <c r="AP348" s="22" t="str" cm="1">
        <f t="array" ref="AP348">IF(W348="","",IF(SUMPRODUCT((W348=$W$7:$W$2042)*(AH348=$AH$7:$AH$2042)*(AN348=$AN$7:$AN$2042)*(AO348=$AO$7:$AO$2042)*(ROW($W$7:$W$2042)&lt;&gt;ROW(W348))*((R348=0)*($R$7:$R$2042&gt;0)+(R348&gt;0)*($R$7:$R$2042=0)))&gt;0,"SALONES UNIDOS",IF(SUMPRODUCT((W348=$W$7:$W$2042)*(AH348=$AH$7:$AH$2042)*((AN348&lt;$AO$7:$AO$2042)*(AO348&gt;$AN$7:$AN$2042))*(ROW($W$7:$W$2042)&lt;&gt;ROW(W348)))&gt;0,"Cruzado","Sin cruce")))</f>
        <v>Sin cruce</v>
      </c>
      <c r="AQ348" s="22"/>
      <c r="AR348" s="22"/>
      <c r="AS348" s="104">
        <f t="shared" ref="AS348:AT349" si="133">AN348</f>
        <v>0.31944444444444448</v>
      </c>
      <c r="AT348" s="104">
        <f t="shared" si="133"/>
        <v>0.3888888888888889</v>
      </c>
      <c r="AU348" s="358" t="str" cm="1">
        <f t="array" ref="AU348">IF(AB348="","",IF(SUMPRODUCT((AB348=$AB$7:$AB$511)*(AH348=$AH$7:$AH$511)*(AQ348=$AQ$7:$AQ$511)*(AR348=$AR$7:$AR$511)*(ROW($AB$7:$AB$511)&lt;&gt;ROW(AB348))*((R348=0)*($R$7:$R$511&gt;0)+(R348&gt;0)*($R$7:$R$511=0)))&gt;0,"SALONES UNIDOS",IF(SUMPRODUCT((AB348=$AB$7:$AB$511)*(AH348=$AH$7:$AH$511)*((AQ348&lt;$AR$7:$AR$511)*(AR348&gt;$AQ$7:$AQ$511))*(ROW($AB$7:$AB$511)&lt;&gt;ROW(AB348)))&gt;0,"Cruzado","Sin cruce")))</f>
        <v/>
      </c>
      <c r="AV348" s="358" t="str" cm="1">
        <f t="array" ref="AV348">IF(AD348="","",IF(SUMPRODUCT((AD348=$AD$7:$AD$511)*(AH348=$AH$7:$AH$511)*(AS348=$AS$7:$AS$511)*(AT348=$AT$7:$AT$511)*(ROW($AD$7:$AD$511)&lt;&gt;ROW(AD348))*((R348=0)*($R$7:$R$511&gt;0)+(R348&gt;0)*($R$7:$R$511=0)))&gt;0,"SALONES UNIDOS",IF(SUMPRODUCT((AD348=$AD$7:$AD$511)*(AH348=$AH$7:$AH$511)*((AS348&lt;$AT$7:$AT$511)*(AT348&gt;$AS$7:$AS$511))*(ROW($AD$7:$AD$511)&lt;&gt;ROW(AD348)))&gt;0,"Cruzado","Sin cruce")))</f>
        <v>Sin cruce</v>
      </c>
      <c r="AW348" s="104" t="str">
        <f t="shared" si="121"/>
        <v>OB7FILIALB</v>
      </c>
      <c r="AX348" s="104" t="str" cm="1">
        <f t="array" ref="AX348">IF(AW348="","",IF(SUMPRODUCT((AW348=$AW$7:$AW$2042)*(AH348=$AH$7:$AH$2042)*(AN348=$AN$7:$AN$2042)*(AO348=$AO$7:$AO$2042)*(ROW($AW$7:$AW$2042)&lt;&gt;ROW(AW348))*((R348=0)*($R$7:$R$2042&gt;0)+(R348&gt;0)*($R$7:$R$2042=0)))&gt;0,"SALONES UNIDOS",IF(SUMPRODUCT((AW348=$AW$7:$AW$2042)*(AH348=$AH$7:$AH$2042)*((AN348&lt;$AO$7:$AO$2042)*(AO348&gt;$AN$7:$AN$2042))*(ROW($AW$7:$AW$2042)&lt;&gt;ROW(AW348)))&gt;0,"Cruzado","Sin cruce")))</f>
        <v>Sin cruce</v>
      </c>
    </row>
    <row r="349" spans="2:50" s="6" customFormat="1" ht="19.8" hidden="1" customHeight="1" x14ac:dyDescent="0.25">
      <c r="B349" s="494" t="s">
        <v>314</v>
      </c>
      <c r="C349" s="369" t="s">
        <v>970</v>
      </c>
      <c r="D349" s="369">
        <v>20261</v>
      </c>
      <c r="E349" s="373" t="s">
        <v>276</v>
      </c>
      <c r="F349" s="370" t="s">
        <v>291</v>
      </c>
      <c r="G349" s="373" t="s">
        <v>295</v>
      </c>
      <c r="H349" s="373">
        <v>7</v>
      </c>
      <c r="I349" s="436" t="s">
        <v>571</v>
      </c>
      <c r="J349" s="373" t="s">
        <v>281</v>
      </c>
      <c r="K349" s="194" t="s">
        <v>406</v>
      </c>
      <c r="L349" s="364" t="s">
        <v>407</v>
      </c>
      <c r="M349" s="364" t="s">
        <v>349</v>
      </c>
      <c r="N349" s="364" t="s">
        <v>318</v>
      </c>
      <c r="O349" s="373" t="s">
        <v>315</v>
      </c>
      <c r="P349" s="364">
        <v>0</v>
      </c>
      <c r="Q349" s="364">
        <v>2</v>
      </c>
      <c r="R349" s="369">
        <v>2</v>
      </c>
      <c r="S349" s="364">
        <v>3</v>
      </c>
      <c r="T349" s="8"/>
      <c r="U349" s="438">
        <v>17</v>
      </c>
      <c r="V349" s="370">
        <v>22520828</v>
      </c>
      <c r="W349" s="373" t="s">
        <v>219</v>
      </c>
      <c r="X349" s="364" t="s">
        <v>315</v>
      </c>
      <c r="Y349" s="364"/>
      <c r="Z349" s="364"/>
      <c r="AA349" s="364"/>
      <c r="AB349" s="370"/>
      <c r="AC349" s="364"/>
      <c r="AD349" s="364" t="s">
        <v>586</v>
      </c>
      <c r="AE349" s="370"/>
      <c r="AF349" s="370"/>
      <c r="AG349" s="370" t="s">
        <v>301</v>
      </c>
      <c r="AH349" s="364">
        <v>1</v>
      </c>
      <c r="AI349" s="364">
        <v>9</v>
      </c>
      <c r="AJ349" s="364">
        <v>20</v>
      </c>
      <c r="AK349" s="364">
        <v>11</v>
      </c>
      <c r="AL349" s="364">
        <v>0</v>
      </c>
      <c r="AM349" s="22">
        <f t="shared" si="120"/>
        <v>2</v>
      </c>
      <c r="AN349" s="104">
        <f t="shared" si="122"/>
        <v>0.3888888888888889</v>
      </c>
      <c r="AO349" s="104">
        <f t="shared" si="123"/>
        <v>0.45833333333333331</v>
      </c>
      <c r="AP349" s="22" t="str" cm="1">
        <f t="array" ref="AP349">IF(W349="","",IF(SUMPRODUCT((W349=$W$7:$W$2042)*(AH349=$AH$7:$AH$2042)*(AN349=$AN$7:$AN$2042)*(AO349=$AO$7:$AO$2042)*(ROW($W$7:$W$2042)&lt;&gt;ROW(W349))*((R349=0)*($R$7:$R$2042&gt;0)+(R349&gt;0)*($R$7:$R$2042=0)))&gt;0,"SALONES UNIDOS",IF(SUMPRODUCT((W349=$W$7:$W$2042)*(AH349=$AH$7:$AH$2042)*((AN349&lt;$AO$7:$AO$2042)*(AO349&gt;$AN$7:$AN$2042))*(ROW($W$7:$W$2042)&lt;&gt;ROW(W349)))&gt;0,"Cruzado","Sin cruce")))</f>
        <v>Sin cruce</v>
      </c>
      <c r="AQ349" s="22"/>
      <c r="AR349" s="22"/>
      <c r="AS349" s="104">
        <f t="shared" si="133"/>
        <v>0.3888888888888889</v>
      </c>
      <c r="AT349" s="104">
        <f t="shared" si="133"/>
        <v>0.45833333333333331</v>
      </c>
      <c r="AU349" s="358" t="str" cm="1">
        <f t="array" ref="AU349">IF(AB349="","",IF(SUMPRODUCT((AB349=$AB$7:$AB$511)*(AH349=$AH$7:$AH$511)*(AQ349=$AQ$7:$AQ$511)*(AR349=$AR$7:$AR$511)*(ROW($AB$7:$AB$511)&lt;&gt;ROW(AB349))*((R349=0)*($R$7:$R$511&gt;0)+(R349&gt;0)*($R$7:$R$511=0)))&gt;0,"SALONES UNIDOS",IF(SUMPRODUCT((AB349=$AB$7:$AB$511)*(AH349=$AH$7:$AH$511)*((AQ349&lt;$AR$7:$AR$511)*(AR349&gt;$AQ$7:$AQ$511))*(ROW($AB$7:$AB$511)&lt;&gt;ROW(AB349)))&gt;0,"Cruzado","Sin cruce")))</f>
        <v/>
      </c>
      <c r="AV349" s="358" t="str" cm="1">
        <f t="array" ref="AV349">IF(AD349="","",IF(SUMPRODUCT((AD349=$AD$7:$AD$511)*(AH349=$AH$7:$AH$511)*(AS349=$AS$7:$AS$511)*(AT349=$AT$7:$AT$511)*(ROW($AD$7:$AD$511)&lt;&gt;ROW(AD349))*((R349=0)*($R$7:$R$511&gt;0)+(R349&gt;0)*($R$7:$R$511=0)))&gt;0,"SALONES UNIDOS",IF(SUMPRODUCT((AD349=$AD$7:$AD$511)*(AH349=$AH$7:$AH$511)*((AS349&lt;$AT$7:$AT$511)*(AT349&gt;$AS$7:$AS$511))*(ROW($AD$7:$AD$511)&lt;&gt;ROW(AD349)))&gt;0,"Cruzado","Sin cruce")))</f>
        <v>Sin cruce</v>
      </c>
      <c r="AW349" s="104" t="str">
        <f t="shared" si="121"/>
        <v>OB7FILIALB</v>
      </c>
      <c r="AX349" s="104" t="str" cm="1">
        <f t="array" ref="AX349">IF(AW349="","",IF(SUMPRODUCT((AW349=$AW$7:$AW$2042)*(AH349=$AH$7:$AH$2042)*(AN349=$AN$7:$AN$2042)*(AO349=$AO$7:$AO$2042)*(ROW($AW$7:$AW$2042)&lt;&gt;ROW(AW349))*((R349=0)*($R$7:$R$2042&gt;0)+(R349&gt;0)*($R$7:$R$2042=0)))&gt;0,"SALONES UNIDOS",IF(SUMPRODUCT((AW349=$AW$7:$AW$2042)*(AH349=$AH$7:$AH$2042)*((AN349&lt;$AO$7:$AO$2042)*(AO349&gt;$AN$7:$AN$2042))*(ROW($AW$7:$AW$2042)&lt;&gt;ROW(AW349)))&gt;0,"Cruzado","Sin cruce")))</f>
        <v>Sin cruce</v>
      </c>
    </row>
    <row r="350" spans="2:50" s="6" customFormat="1" ht="19.8" hidden="1" customHeight="1" x14ac:dyDescent="0.25">
      <c r="B350" s="494" t="s">
        <v>314</v>
      </c>
      <c r="C350" s="369" t="s">
        <v>970</v>
      </c>
      <c r="D350" s="369">
        <v>20261</v>
      </c>
      <c r="E350" s="373" t="s">
        <v>276</v>
      </c>
      <c r="F350" s="370" t="s">
        <v>291</v>
      </c>
      <c r="G350" s="373" t="s">
        <v>295</v>
      </c>
      <c r="H350" s="373">
        <v>7</v>
      </c>
      <c r="I350" s="436" t="s">
        <v>281</v>
      </c>
      <c r="J350" s="373" t="s">
        <v>281</v>
      </c>
      <c r="K350" s="194" t="s">
        <v>406</v>
      </c>
      <c r="L350" s="364" t="s">
        <v>407</v>
      </c>
      <c r="M350" s="364" t="s">
        <v>349</v>
      </c>
      <c r="N350" s="364" t="s">
        <v>318</v>
      </c>
      <c r="O350" s="373" t="s">
        <v>315</v>
      </c>
      <c r="P350" s="437">
        <v>2</v>
      </c>
      <c r="Q350" s="437">
        <v>0</v>
      </c>
      <c r="R350" s="369">
        <v>2</v>
      </c>
      <c r="S350" s="364">
        <v>3</v>
      </c>
      <c r="T350" s="8"/>
      <c r="U350" s="438">
        <v>35</v>
      </c>
      <c r="V350" s="370">
        <v>22520828</v>
      </c>
      <c r="W350" s="373" t="s">
        <v>219</v>
      </c>
      <c r="X350" s="364" t="s">
        <v>315</v>
      </c>
      <c r="Y350" s="364"/>
      <c r="Z350" s="364"/>
      <c r="AA350" s="364"/>
      <c r="AB350" s="364" t="s">
        <v>634</v>
      </c>
      <c r="AC350" s="364"/>
      <c r="AD350" s="369"/>
      <c r="AE350" s="370"/>
      <c r="AF350" s="370"/>
      <c r="AG350" s="370" t="s">
        <v>559</v>
      </c>
      <c r="AH350" s="364">
        <v>1</v>
      </c>
      <c r="AI350" s="364">
        <v>11</v>
      </c>
      <c r="AJ350" s="364">
        <v>0</v>
      </c>
      <c r="AK350" s="364">
        <v>12</v>
      </c>
      <c r="AL350" s="364">
        <v>40</v>
      </c>
      <c r="AM350" s="22">
        <f t="shared" si="120"/>
        <v>2</v>
      </c>
      <c r="AN350" s="104">
        <f t="shared" si="122"/>
        <v>0.45833333333333331</v>
      </c>
      <c r="AO350" s="104">
        <f t="shared" si="123"/>
        <v>0.52777777777777779</v>
      </c>
      <c r="AP350" s="22" t="str" cm="1">
        <f t="array" ref="AP350">IF(W350="","",IF(SUMPRODUCT((W350=$W$7:$W$2042)*(AH350=$AH$7:$AH$2042)*(AN350=$AN$7:$AN$2042)*(AO350=$AO$7:$AO$2042)*(ROW($W$7:$W$2042)&lt;&gt;ROW(W350))*((R350=0)*($R$7:$R$2042&gt;0)+(R350&gt;0)*($R$7:$R$2042=0)))&gt;0,"SALONES UNIDOS",IF(SUMPRODUCT((W350=$W$7:$W$2042)*(AH350=$AH$7:$AH$2042)*((AN350&lt;$AO$7:$AO$2042)*(AO350&gt;$AN$7:$AN$2042))*(ROW($W$7:$W$2042)&lt;&gt;ROW(W350)))&gt;0,"Cruzado","Sin cruce")))</f>
        <v>Sin cruce</v>
      </c>
      <c r="AQ350" s="104">
        <f>AN350</f>
        <v>0.45833333333333331</v>
      </c>
      <c r="AR350" s="104">
        <f>AO350</f>
        <v>0.52777777777777779</v>
      </c>
      <c r="AS350" s="22"/>
      <c r="AT350" s="22"/>
      <c r="AU350" s="358" t="str" cm="1">
        <f t="array" ref="AU350">IF(AB350="","",IF(SUMPRODUCT((AB350=$AB$7:$AB$511)*(AH350=$AH$7:$AH$511)*(AQ350=$AQ$7:$AQ$511)*(AR350=$AR$7:$AR$511)*(ROW($AB$7:$AB$511)&lt;&gt;ROW(AB350))*((R350=0)*($R$7:$R$511&gt;0)+(R350&gt;0)*($R$7:$R$511=0)))&gt;0,"SALONES UNIDOS",IF(SUMPRODUCT((AB350=$AB$7:$AB$511)*(AH350=$AH$7:$AH$511)*((AQ350&lt;$AR$7:$AR$511)*(AR350&gt;$AQ$7:$AQ$511))*(ROW($AB$7:$AB$511)&lt;&gt;ROW(AB350)))&gt;0,"Cruzado","Sin cruce")))</f>
        <v>Sin cruce</v>
      </c>
      <c r="AV350" s="358" t="str" cm="1">
        <f t="array" ref="AV350">IF(AD350="","",IF(SUMPRODUCT((AD350=$AD$7:$AD$511)*(AH350=$AH$7:$AH$511)*(AS350=$AS$7:$AS$511)*(AT350=$AT$7:$AT$511)*(ROW($AD$7:$AD$511)&lt;&gt;ROW(AD350))*((R350=0)*($R$7:$R$511&gt;0)+(R350&gt;0)*($R$7:$R$511=0)))&gt;0,"SALONES UNIDOS",IF(SUMPRODUCT((AD350=$AD$7:$AD$511)*(AH350=$AH$7:$AH$511)*((AS350&lt;$AT$7:$AT$511)*(AT350&gt;$AS$7:$AS$511))*(ROW($AD$7:$AD$511)&lt;&gt;ROW(AD350)))&gt;0,"Cruzado","Sin cruce")))</f>
        <v/>
      </c>
      <c r="AW350" s="104" t="str">
        <f t="shared" si="121"/>
        <v>OB7FILIALB</v>
      </c>
      <c r="AX350" s="104" t="str" cm="1">
        <f t="array" ref="AX350">IF(AW350="","",IF(SUMPRODUCT((AW350=$AW$7:$AW$2042)*(AH350=$AH$7:$AH$2042)*(AN350=$AN$7:$AN$2042)*(AO350=$AO$7:$AO$2042)*(ROW($AW$7:$AW$2042)&lt;&gt;ROW(AW350))*((R350=0)*($R$7:$R$2042&gt;0)+(R350&gt;0)*($R$7:$R$2042=0)))&gt;0,"SALONES UNIDOS",IF(SUMPRODUCT((AW350=$AW$7:$AW$2042)*(AH350=$AH$7:$AH$2042)*((AN350&lt;$AO$7:$AO$2042)*(AO350&gt;$AN$7:$AN$2042))*(ROW($AW$7:$AW$2042)&lt;&gt;ROW(AW350)))&gt;0,"Cruzado","Sin cruce")))</f>
        <v>Sin cruce</v>
      </c>
    </row>
    <row r="351" spans="2:50" s="6" customFormat="1" ht="19.8" hidden="1" customHeight="1" x14ac:dyDescent="0.25">
      <c r="B351" s="494" t="s">
        <v>314</v>
      </c>
      <c r="C351" s="369" t="s">
        <v>970</v>
      </c>
      <c r="D351" s="369">
        <v>20261</v>
      </c>
      <c r="E351" s="373" t="s">
        <v>276</v>
      </c>
      <c r="F351" s="370" t="s">
        <v>291</v>
      </c>
      <c r="G351" s="373" t="s">
        <v>295</v>
      </c>
      <c r="H351" s="373">
        <v>7</v>
      </c>
      <c r="I351" s="373" t="s">
        <v>281</v>
      </c>
      <c r="J351" s="373" t="s">
        <v>281</v>
      </c>
      <c r="K351" s="194" t="s">
        <v>716</v>
      </c>
      <c r="L351" s="364" t="s">
        <v>717</v>
      </c>
      <c r="M351" s="364" t="s">
        <v>349</v>
      </c>
      <c r="N351" s="364" t="s">
        <v>621</v>
      </c>
      <c r="O351" s="373" t="s">
        <v>321</v>
      </c>
      <c r="P351" s="364">
        <v>2</v>
      </c>
      <c r="Q351" s="364">
        <v>2</v>
      </c>
      <c r="R351" s="369">
        <v>4</v>
      </c>
      <c r="S351" s="364">
        <v>3</v>
      </c>
      <c r="T351" s="8"/>
      <c r="U351" s="374">
        <v>35</v>
      </c>
      <c r="V351" s="370">
        <v>9100625</v>
      </c>
      <c r="W351" s="373" t="s">
        <v>35</v>
      </c>
      <c r="X351" s="364" t="s">
        <v>399</v>
      </c>
      <c r="Y351" s="364"/>
      <c r="Z351" s="364"/>
      <c r="AA351" s="364"/>
      <c r="AB351" s="370"/>
      <c r="AC351" s="364"/>
      <c r="AD351" s="369"/>
      <c r="AE351" s="370"/>
      <c r="AF351" s="370"/>
      <c r="AG351" s="364" t="s">
        <v>319</v>
      </c>
      <c r="AH351" s="364">
        <v>1</v>
      </c>
      <c r="AI351" s="364">
        <v>18</v>
      </c>
      <c r="AJ351" s="364">
        <v>30</v>
      </c>
      <c r="AK351" s="364">
        <v>21</v>
      </c>
      <c r="AL351" s="364">
        <v>50</v>
      </c>
      <c r="AM351" s="22">
        <f t="shared" si="120"/>
        <v>4</v>
      </c>
      <c r="AN351" s="104">
        <f t="shared" si="122"/>
        <v>0.77083333333333337</v>
      </c>
      <c r="AO351" s="104">
        <f t="shared" si="123"/>
        <v>0.90972222222222221</v>
      </c>
      <c r="AP351" s="22" t="str" cm="1">
        <f t="array" ref="AP351">IF(W351="","",IF(SUMPRODUCT((W351=$W$7:$W$2042)*(AH351=$AH$7:$AH$2042)*(AN351=$AN$7:$AN$2042)*(AO351=$AO$7:$AO$2042)*(ROW($W$7:$W$2042)&lt;&gt;ROW(W351))*((R351=0)*($R$7:$R$2042&gt;0)+(R351&gt;0)*($R$7:$R$2042=0)))&gt;0,"SALONES UNIDOS",IF(SUMPRODUCT((W351=$W$7:$W$2042)*(AH351=$AH$7:$AH$2042)*((AN351&lt;$AO$7:$AO$2042)*(AO351&gt;$AN$7:$AN$2042))*(ROW($W$7:$W$2042)&lt;&gt;ROW(W351)))&gt;0,"Cruzado","Sin cruce")))</f>
        <v>Sin cruce</v>
      </c>
      <c r="AQ351" s="104"/>
      <c r="AR351" s="104"/>
      <c r="AS351" s="22"/>
      <c r="AT351" s="22"/>
      <c r="AU351" s="358" t="str" cm="1">
        <f t="array" ref="AU351">IF(AB351="","",IF(SUMPRODUCT((AB351=$AB$7:$AB$511)*(AH351=$AH$7:$AH$511)*(AQ351=$AQ$7:$AQ$511)*(AR351=$AR$7:$AR$511)*(ROW($AB$7:$AB$511)&lt;&gt;ROW(AB351))*((R351=0)*($R$7:$R$511&gt;0)+(R351&gt;0)*($R$7:$R$511=0)))&gt;0,"SALONES UNIDOS",IF(SUMPRODUCT((AB351=$AB$7:$AB$511)*(AH351=$AH$7:$AH$511)*((AQ351&lt;$AR$7:$AR$511)*(AR351&gt;$AQ$7:$AQ$511))*(ROW($AB$7:$AB$511)&lt;&gt;ROW(AB351)))&gt;0,"Cruzado","Sin cruce")))</f>
        <v/>
      </c>
      <c r="AV351" s="358" t="str" cm="1">
        <f t="array" ref="AV351">IF(AD351="","",IF(SUMPRODUCT((AD351=$AD$7:$AD$511)*(AH351=$AH$7:$AH$511)*(AS351=$AS$7:$AS$511)*(AT351=$AT$7:$AT$511)*(ROW($AD$7:$AD$511)&lt;&gt;ROW(AD351))*((R351=0)*($R$7:$R$511&gt;0)+(R351&gt;0)*($R$7:$R$511=0)))&gt;0,"SALONES UNIDOS",IF(SUMPRODUCT((AD351=$AD$7:$AD$511)*(AH351=$AH$7:$AH$511)*((AS351&lt;$AT$7:$AT$511)*(AT351&gt;$AS$7:$AS$511))*(ROW($AD$7:$AD$511)&lt;&gt;ROW(AD351)))&gt;0,"Cruzado","Sin cruce")))</f>
        <v/>
      </c>
      <c r="AW351" s="104" t="str">
        <f t="shared" si="121"/>
        <v>OB7FILIALB</v>
      </c>
      <c r="AX351" s="104" t="str" cm="1">
        <f t="array" ref="AX351">IF(AW351="","",IF(SUMPRODUCT((AW351=$AW$7:$AW$2042)*(AH351=$AH$7:$AH$2042)*(AN351=$AN$7:$AN$2042)*(AO351=$AO$7:$AO$2042)*(ROW($AW$7:$AW$2042)&lt;&gt;ROW(AW351))*((R351=0)*($R$7:$R$2042&gt;0)+(R351&gt;0)*($R$7:$R$2042=0)))&gt;0,"SALONES UNIDOS",IF(SUMPRODUCT((AW351=$AW$7:$AW$2042)*(AH351=$AH$7:$AH$2042)*((AN351&lt;$AO$7:$AO$2042)*(AO351&gt;$AN$7:$AN$2042))*(ROW($AW$7:$AW$2042)&lt;&gt;ROW(AW351)))&gt;0,"Cruzado","Sin cruce")))</f>
        <v>Sin cruce</v>
      </c>
    </row>
    <row r="352" spans="2:50" s="6" customFormat="1" ht="19.8" hidden="1" customHeight="1" x14ac:dyDescent="0.25">
      <c r="B352" s="494" t="s">
        <v>314</v>
      </c>
      <c r="C352" s="369" t="s">
        <v>970</v>
      </c>
      <c r="D352" s="369">
        <v>20261</v>
      </c>
      <c r="E352" s="373" t="s">
        <v>276</v>
      </c>
      <c r="F352" s="370" t="s">
        <v>291</v>
      </c>
      <c r="G352" s="373" t="s">
        <v>295</v>
      </c>
      <c r="H352" s="373">
        <v>7</v>
      </c>
      <c r="I352" s="373" t="s">
        <v>281</v>
      </c>
      <c r="J352" s="373" t="s">
        <v>281</v>
      </c>
      <c r="K352" s="194" t="s">
        <v>718</v>
      </c>
      <c r="L352" s="364" t="s">
        <v>719</v>
      </c>
      <c r="M352" s="364" t="s">
        <v>324</v>
      </c>
      <c r="N352" s="364" t="s">
        <v>318</v>
      </c>
      <c r="O352" s="373" t="s">
        <v>321</v>
      </c>
      <c r="P352" s="364">
        <v>2</v>
      </c>
      <c r="Q352" s="364">
        <v>2</v>
      </c>
      <c r="R352" s="369">
        <v>4</v>
      </c>
      <c r="S352" s="364">
        <v>3</v>
      </c>
      <c r="T352" s="8"/>
      <c r="U352" s="374">
        <v>35</v>
      </c>
      <c r="V352" s="370">
        <v>21435456</v>
      </c>
      <c r="W352" s="373" t="s">
        <v>126</v>
      </c>
      <c r="X352" s="364" t="s">
        <v>399</v>
      </c>
      <c r="Y352" s="364"/>
      <c r="Z352" s="364"/>
      <c r="AA352" s="364"/>
      <c r="AB352" s="370"/>
      <c r="AC352" s="364"/>
      <c r="AD352" s="369"/>
      <c r="AE352" s="370"/>
      <c r="AF352" s="370"/>
      <c r="AG352" s="364" t="s">
        <v>319</v>
      </c>
      <c r="AH352" s="364">
        <v>5</v>
      </c>
      <c r="AI352" s="364">
        <v>19</v>
      </c>
      <c r="AJ352" s="364">
        <v>20</v>
      </c>
      <c r="AK352" s="364">
        <v>22</v>
      </c>
      <c r="AL352" s="364">
        <v>40</v>
      </c>
      <c r="AM352" s="22">
        <f t="shared" si="120"/>
        <v>4</v>
      </c>
      <c r="AN352" s="104">
        <f t="shared" si="122"/>
        <v>0.80555555555555547</v>
      </c>
      <c r="AO352" s="104">
        <f t="shared" si="123"/>
        <v>0.94444444444444442</v>
      </c>
      <c r="AP352" s="22" t="str" cm="1">
        <f t="array" ref="AP352">IF(W352="","",IF(SUMPRODUCT((W352=$W$7:$W$2042)*(AH352=$AH$7:$AH$2042)*(AN352=$AN$7:$AN$2042)*(AO352=$AO$7:$AO$2042)*(ROW($W$7:$W$2042)&lt;&gt;ROW(W352))*((R352=0)*($R$7:$R$2042&gt;0)+(R352&gt;0)*($R$7:$R$2042=0)))&gt;0,"SALONES UNIDOS",IF(SUMPRODUCT((W352=$W$7:$W$2042)*(AH352=$AH$7:$AH$2042)*((AN352&lt;$AO$7:$AO$2042)*(AO352&gt;$AN$7:$AN$2042))*(ROW($W$7:$W$2042)&lt;&gt;ROW(W352)))&gt;0,"Cruzado","Sin cruce")))</f>
        <v>Sin cruce</v>
      </c>
      <c r="AQ352" s="104"/>
      <c r="AR352" s="104"/>
      <c r="AS352" s="22"/>
      <c r="AT352" s="22"/>
      <c r="AU352" s="358" t="str" cm="1">
        <f t="array" ref="AU352">IF(AB352="","",IF(SUMPRODUCT((AB352=$AB$7:$AB$511)*(AH352=$AH$7:$AH$511)*(AQ352=$AQ$7:$AQ$511)*(AR352=$AR$7:$AR$511)*(ROW($AB$7:$AB$511)&lt;&gt;ROW(AB352))*((R352=0)*($R$7:$R$511&gt;0)+(R352&gt;0)*($R$7:$R$511=0)))&gt;0,"SALONES UNIDOS",IF(SUMPRODUCT((AB352=$AB$7:$AB$511)*(AH352=$AH$7:$AH$511)*((AQ352&lt;$AR$7:$AR$511)*(AR352&gt;$AQ$7:$AQ$511))*(ROW($AB$7:$AB$511)&lt;&gt;ROW(AB352)))&gt;0,"Cruzado","Sin cruce")))</f>
        <v/>
      </c>
      <c r="AV352" s="358" t="str" cm="1">
        <f t="array" ref="AV352">IF(AD352="","",IF(SUMPRODUCT((AD352=$AD$7:$AD$511)*(AH352=$AH$7:$AH$511)*(AS352=$AS$7:$AS$511)*(AT352=$AT$7:$AT$511)*(ROW($AD$7:$AD$511)&lt;&gt;ROW(AD352))*((R352=0)*($R$7:$R$511&gt;0)+(R352&gt;0)*($R$7:$R$511=0)))&gt;0,"SALONES UNIDOS",IF(SUMPRODUCT((AD352=$AD$7:$AD$511)*(AH352=$AH$7:$AH$511)*((AS352&lt;$AT$7:$AT$511)*(AT352&gt;$AS$7:$AS$511))*(ROW($AD$7:$AD$511)&lt;&gt;ROW(AD352)))&gt;0,"Cruzado","Sin cruce")))</f>
        <v/>
      </c>
      <c r="AW352" s="104" t="str">
        <f t="shared" si="121"/>
        <v>OB7FILIALB</v>
      </c>
      <c r="AX352" s="104" t="str" cm="1">
        <f t="array" ref="AX352">IF(AW352="","",IF(SUMPRODUCT((AW352=$AW$7:$AW$2042)*(AH352=$AH$7:$AH$2042)*(AN352=$AN$7:$AN$2042)*(AO352=$AO$7:$AO$2042)*(ROW($AW$7:$AW$2042)&lt;&gt;ROW(AW352))*((R352=0)*($R$7:$R$2042&gt;0)+(R352&gt;0)*($R$7:$R$2042=0)))&gt;0,"SALONES UNIDOS",IF(SUMPRODUCT((AW352=$AW$7:$AW$2042)*(AH352=$AH$7:$AH$2042)*((AN352&lt;$AO$7:$AO$2042)*(AO352&gt;$AN$7:$AN$2042))*(ROW($AW$7:$AW$2042)&lt;&gt;ROW(AW352)))&gt;0,"Cruzado","Sin cruce")))</f>
        <v>Sin cruce</v>
      </c>
    </row>
    <row r="353" spans="2:50" s="6" customFormat="1" ht="19.8" hidden="1" customHeight="1" x14ac:dyDescent="0.25">
      <c r="B353" s="494" t="s">
        <v>314</v>
      </c>
      <c r="C353" s="369" t="s">
        <v>970</v>
      </c>
      <c r="D353" s="369">
        <v>20261</v>
      </c>
      <c r="E353" s="373" t="s">
        <v>276</v>
      </c>
      <c r="F353" s="370" t="s">
        <v>291</v>
      </c>
      <c r="G353" s="373" t="s">
        <v>295</v>
      </c>
      <c r="H353" s="373">
        <v>7</v>
      </c>
      <c r="I353" s="373" t="s">
        <v>412</v>
      </c>
      <c r="J353" s="373" t="s">
        <v>281</v>
      </c>
      <c r="K353" s="194" t="s">
        <v>390</v>
      </c>
      <c r="L353" s="364" t="s">
        <v>391</v>
      </c>
      <c r="M353" s="364" t="s">
        <v>349</v>
      </c>
      <c r="N353" s="364" t="s">
        <v>318</v>
      </c>
      <c r="O353" s="373" t="s">
        <v>315</v>
      </c>
      <c r="P353" s="364">
        <v>0</v>
      </c>
      <c r="Q353" s="364">
        <v>2</v>
      </c>
      <c r="R353" s="369">
        <v>2</v>
      </c>
      <c r="S353" s="364">
        <v>3</v>
      </c>
      <c r="T353" s="8"/>
      <c r="U353" s="374">
        <v>18</v>
      </c>
      <c r="V353" s="370">
        <v>21567738</v>
      </c>
      <c r="W353" s="373" t="s">
        <v>41</v>
      </c>
      <c r="X353" s="364" t="s">
        <v>315</v>
      </c>
      <c r="Y353" s="364"/>
      <c r="Z353" s="364"/>
      <c r="AA353" s="364"/>
      <c r="AB353" s="370"/>
      <c r="AC353" s="364"/>
      <c r="AD353" s="364" t="s">
        <v>637</v>
      </c>
      <c r="AE353" s="370"/>
      <c r="AF353" s="370"/>
      <c r="AG353" s="370" t="s">
        <v>301</v>
      </c>
      <c r="AH353" s="364">
        <v>1</v>
      </c>
      <c r="AI353" s="364">
        <v>13</v>
      </c>
      <c r="AJ353" s="364">
        <v>30</v>
      </c>
      <c r="AK353" s="364">
        <v>15</v>
      </c>
      <c r="AL353" s="364">
        <v>10</v>
      </c>
      <c r="AM353" s="22">
        <f t="shared" si="120"/>
        <v>2</v>
      </c>
      <c r="AN353" s="104">
        <f t="shared" si="122"/>
        <v>0.5625</v>
      </c>
      <c r="AO353" s="104">
        <f t="shared" si="123"/>
        <v>0.63194444444444442</v>
      </c>
      <c r="AP353" s="22" t="str" cm="1">
        <f t="array" ref="AP353">IF(W353="","",IF(SUMPRODUCT((W353=$W$7:$W$2042)*(AH353=$AH$7:$AH$2042)*(AN353=$AN$7:$AN$2042)*(AO353=$AO$7:$AO$2042)*(ROW($W$7:$W$2042)&lt;&gt;ROW(W353))*((R353=0)*($R$7:$R$2042&gt;0)+(R353&gt;0)*($R$7:$R$2042=0)))&gt;0,"SALONES UNIDOS",IF(SUMPRODUCT((W353=$W$7:$W$2042)*(AH353=$AH$7:$AH$2042)*((AN353&lt;$AO$7:$AO$2042)*(AO353&gt;$AN$7:$AN$2042))*(ROW($W$7:$W$2042)&lt;&gt;ROW(W353)))&gt;0,"Cruzado","Sin cruce")))</f>
        <v>Sin cruce</v>
      </c>
      <c r="AQ353" s="22"/>
      <c r="AR353" s="22"/>
      <c r="AS353" s="104">
        <f t="shared" ref="AS353:AT354" si="134">AN353</f>
        <v>0.5625</v>
      </c>
      <c r="AT353" s="104">
        <f t="shared" si="134"/>
        <v>0.63194444444444442</v>
      </c>
      <c r="AU353" s="358" t="str" cm="1">
        <f t="array" ref="AU353">IF(AB353="","",IF(SUMPRODUCT((AB353=$AB$7:$AB$511)*(AH353=$AH$7:$AH$511)*(AQ353=$AQ$7:$AQ$511)*(AR353=$AR$7:$AR$511)*(ROW($AB$7:$AB$511)&lt;&gt;ROW(AB353))*((R353=0)*($R$7:$R$511&gt;0)+(R353&gt;0)*($R$7:$R$511=0)))&gt;0,"SALONES UNIDOS",IF(SUMPRODUCT((AB353=$AB$7:$AB$511)*(AH353=$AH$7:$AH$511)*((AQ353&lt;$AR$7:$AR$511)*(AR353&gt;$AQ$7:$AQ$511))*(ROW($AB$7:$AB$511)&lt;&gt;ROW(AB353)))&gt;0,"Cruzado","Sin cruce")))</f>
        <v/>
      </c>
      <c r="AV353" s="358" t="str" cm="1">
        <f t="array" ref="AV353">IF(AD353="","",IF(SUMPRODUCT((AD353=$AD$7:$AD$511)*(AH353=$AH$7:$AH$511)*(AS353=$AS$7:$AS$511)*(AT353=$AT$7:$AT$511)*(ROW($AD$7:$AD$511)&lt;&gt;ROW(AD353))*((R353=0)*($R$7:$R$511&gt;0)+(R353&gt;0)*($R$7:$R$511=0)))&gt;0,"SALONES UNIDOS",IF(SUMPRODUCT((AD353=$AD$7:$AD$511)*(AH353=$AH$7:$AH$511)*((AS353&lt;$AT$7:$AT$511)*(AT353&gt;$AS$7:$AS$511))*(ROW($AD$7:$AD$511)&lt;&gt;ROW(AD353)))&gt;0,"Cruzado","Sin cruce")))</f>
        <v>Sin cruce</v>
      </c>
      <c r="AW353" s="104" t="str">
        <f t="shared" si="121"/>
        <v>OB7FILIALB</v>
      </c>
      <c r="AX353" s="104" t="str" cm="1">
        <f t="array" ref="AX353">IF(AW353="","",IF(SUMPRODUCT((AW353=$AW$7:$AW$2042)*(AH353=$AH$7:$AH$2042)*(AN353=$AN$7:$AN$2042)*(AO353=$AO$7:$AO$2042)*(ROW($AW$7:$AW$2042)&lt;&gt;ROW(AW353))*((R353=0)*($R$7:$R$2042&gt;0)+(R353&gt;0)*($R$7:$R$2042=0)))&gt;0,"SALONES UNIDOS",IF(SUMPRODUCT((AW353=$AW$7:$AW$2042)*(AH353=$AH$7:$AH$2042)*((AN353&lt;$AO$7:$AO$2042)*(AO353&gt;$AN$7:$AN$2042))*(ROW($AW$7:$AW$2042)&lt;&gt;ROW(AW353)))&gt;0,"Cruzado","Sin cruce")))</f>
        <v>Sin cruce</v>
      </c>
    </row>
    <row r="354" spans="2:50" s="6" customFormat="1" ht="19.8" hidden="1" customHeight="1" x14ac:dyDescent="0.25">
      <c r="B354" s="494" t="s">
        <v>314</v>
      </c>
      <c r="C354" s="369" t="s">
        <v>970</v>
      </c>
      <c r="D354" s="369">
        <v>20261</v>
      </c>
      <c r="E354" s="373" t="s">
        <v>276</v>
      </c>
      <c r="F354" s="370" t="s">
        <v>291</v>
      </c>
      <c r="G354" s="373" t="s">
        <v>295</v>
      </c>
      <c r="H354" s="373">
        <v>7</v>
      </c>
      <c r="I354" s="373" t="s">
        <v>571</v>
      </c>
      <c r="J354" s="373" t="s">
        <v>281</v>
      </c>
      <c r="K354" s="194" t="s">
        <v>390</v>
      </c>
      <c r="L354" s="364" t="s">
        <v>391</v>
      </c>
      <c r="M354" s="364" t="s">
        <v>349</v>
      </c>
      <c r="N354" s="364" t="s">
        <v>318</v>
      </c>
      <c r="O354" s="373" t="s">
        <v>315</v>
      </c>
      <c r="P354" s="364">
        <v>0</v>
      </c>
      <c r="Q354" s="364">
        <v>2</v>
      </c>
      <c r="R354" s="369">
        <v>2</v>
      </c>
      <c r="S354" s="364">
        <v>3</v>
      </c>
      <c r="T354" s="8"/>
      <c r="U354" s="374">
        <v>17</v>
      </c>
      <c r="V354" s="370">
        <v>21567738</v>
      </c>
      <c r="W354" s="373" t="s">
        <v>41</v>
      </c>
      <c r="X354" s="364" t="s">
        <v>315</v>
      </c>
      <c r="Y354" s="364"/>
      <c r="Z354" s="364"/>
      <c r="AA354" s="364"/>
      <c r="AB354" s="370"/>
      <c r="AC354" s="364"/>
      <c r="AD354" s="364" t="s">
        <v>637</v>
      </c>
      <c r="AE354" s="370"/>
      <c r="AF354" s="370"/>
      <c r="AG354" s="370" t="s">
        <v>301</v>
      </c>
      <c r="AH354" s="364">
        <v>1</v>
      </c>
      <c r="AI354" s="364">
        <v>15</v>
      </c>
      <c r="AJ354" s="364">
        <v>10</v>
      </c>
      <c r="AK354" s="364">
        <v>16</v>
      </c>
      <c r="AL354" s="364">
        <v>50</v>
      </c>
      <c r="AM354" s="22">
        <f t="shared" si="120"/>
        <v>2</v>
      </c>
      <c r="AN354" s="104">
        <f t="shared" si="122"/>
        <v>0.63194444444444442</v>
      </c>
      <c r="AO354" s="104">
        <f t="shared" si="123"/>
        <v>0.70138888888888884</v>
      </c>
      <c r="AP354" s="22" t="str" cm="1">
        <f t="array" ref="AP354">IF(W354="","",IF(SUMPRODUCT((W354=$W$7:$W$2042)*(AH354=$AH$7:$AH$2042)*(AN354=$AN$7:$AN$2042)*(AO354=$AO$7:$AO$2042)*(ROW($W$7:$W$2042)&lt;&gt;ROW(W354))*((R354=0)*($R$7:$R$2042&gt;0)+(R354&gt;0)*($R$7:$R$2042=0)))&gt;0,"SALONES UNIDOS",IF(SUMPRODUCT((W354=$W$7:$W$2042)*(AH354=$AH$7:$AH$2042)*((AN354&lt;$AO$7:$AO$2042)*(AO354&gt;$AN$7:$AN$2042))*(ROW($W$7:$W$2042)&lt;&gt;ROW(W354)))&gt;0,"Cruzado","Sin cruce")))</f>
        <v>Sin cruce</v>
      </c>
      <c r="AQ354" s="22"/>
      <c r="AR354" s="22"/>
      <c r="AS354" s="104">
        <f t="shared" si="134"/>
        <v>0.63194444444444442</v>
      </c>
      <c r="AT354" s="104">
        <f t="shared" si="134"/>
        <v>0.70138888888888884</v>
      </c>
      <c r="AU354" s="358" t="str" cm="1">
        <f t="array" ref="AU354">IF(AB354="","",IF(SUMPRODUCT((AB354=$AB$7:$AB$511)*(AH354=$AH$7:$AH$511)*(AQ354=$AQ$7:$AQ$511)*(AR354=$AR$7:$AR$511)*(ROW($AB$7:$AB$511)&lt;&gt;ROW(AB354))*((R354=0)*($R$7:$R$511&gt;0)+(R354&gt;0)*($R$7:$R$511=0)))&gt;0,"SALONES UNIDOS",IF(SUMPRODUCT((AB354=$AB$7:$AB$511)*(AH354=$AH$7:$AH$511)*((AQ354&lt;$AR$7:$AR$511)*(AR354&gt;$AQ$7:$AQ$511))*(ROW($AB$7:$AB$511)&lt;&gt;ROW(AB354)))&gt;0,"Cruzado","Sin cruce")))</f>
        <v/>
      </c>
      <c r="AV354" s="358" t="str" cm="1">
        <f t="array" ref="AV354">IF(AD354="","",IF(SUMPRODUCT((AD354=$AD$7:$AD$511)*(AH354=$AH$7:$AH$511)*(AS354=$AS$7:$AS$511)*(AT354=$AT$7:$AT$511)*(ROW($AD$7:$AD$511)&lt;&gt;ROW(AD354))*((R354=0)*($R$7:$R$511&gt;0)+(R354&gt;0)*($R$7:$R$511=0)))&gt;0,"SALONES UNIDOS",IF(SUMPRODUCT((AD354=$AD$7:$AD$511)*(AH354=$AH$7:$AH$511)*((AS354&lt;$AT$7:$AT$511)*(AT354&gt;$AS$7:$AS$511))*(ROW($AD$7:$AD$511)&lt;&gt;ROW(AD354)))&gt;0,"Cruzado","Sin cruce")))</f>
        <v>Sin cruce</v>
      </c>
      <c r="AW354" s="104" t="str">
        <f t="shared" si="121"/>
        <v>OB7FILIALB</v>
      </c>
      <c r="AX354" s="104" t="str" cm="1">
        <f t="array" ref="AX354">IF(AW354="","",IF(SUMPRODUCT((AW354=$AW$7:$AW$2042)*(AH354=$AH$7:$AH$2042)*(AN354=$AN$7:$AN$2042)*(AO354=$AO$7:$AO$2042)*(ROW($AW$7:$AW$2042)&lt;&gt;ROW(AW354))*((R354=0)*($R$7:$R$2042&gt;0)+(R354&gt;0)*($R$7:$R$2042=0)))&gt;0,"SALONES UNIDOS",IF(SUMPRODUCT((AW354=$AW$7:$AW$2042)*(AH354=$AH$7:$AH$2042)*((AN354&lt;$AO$7:$AO$2042)*(AO354&gt;$AN$7:$AN$2042))*(ROW($AW$7:$AW$2042)&lt;&gt;ROW(AW354)))&gt;0,"Cruzado","Sin cruce")))</f>
        <v>Sin cruce</v>
      </c>
    </row>
    <row r="355" spans="2:50" s="6" customFormat="1" ht="19.8" hidden="1" customHeight="1" x14ac:dyDescent="0.25">
      <c r="B355" s="494" t="s">
        <v>314</v>
      </c>
      <c r="C355" s="369" t="s">
        <v>970</v>
      </c>
      <c r="D355" s="369">
        <v>20261</v>
      </c>
      <c r="E355" s="373" t="s">
        <v>276</v>
      </c>
      <c r="F355" s="370" t="s">
        <v>291</v>
      </c>
      <c r="G355" s="373" t="s">
        <v>295</v>
      </c>
      <c r="H355" s="373">
        <v>7</v>
      </c>
      <c r="I355" s="373" t="s">
        <v>281</v>
      </c>
      <c r="J355" s="373" t="s">
        <v>281</v>
      </c>
      <c r="K355" s="194" t="s">
        <v>390</v>
      </c>
      <c r="L355" s="364" t="s">
        <v>391</v>
      </c>
      <c r="M355" s="364" t="s">
        <v>349</v>
      </c>
      <c r="N355" s="364" t="s">
        <v>318</v>
      </c>
      <c r="O355" s="373" t="s">
        <v>315</v>
      </c>
      <c r="P355" s="364">
        <v>2</v>
      </c>
      <c r="Q355" s="364">
        <v>0</v>
      </c>
      <c r="R355" s="369">
        <v>2</v>
      </c>
      <c r="S355" s="364">
        <v>3</v>
      </c>
      <c r="T355" s="8"/>
      <c r="U355" s="374">
        <v>35</v>
      </c>
      <c r="V355" s="370">
        <v>21567738</v>
      </c>
      <c r="W355" s="373" t="s">
        <v>41</v>
      </c>
      <c r="X355" s="364" t="s">
        <v>315</v>
      </c>
      <c r="Y355" s="364"/>
      <c r="Z355" s="364"/>
      <c r="AA355" s="364"/>
      <c r="AB355" s="364" t="s">
        <v>634</v>
      </c>
      <c r="AC355" s="364"/>
      <c r="AD355" s="369"/>
      <c r="AE355" s="370"/>
      <c r="AF355" s="370"/>
      <c r="AG355" s="370" t="s">
        <v>559</v>
      </c>
      <c r="AH355" s="364">
        <v>1</v>
      </c>
      <c r="AI355" s="364">
        <v>16</v>
      </c>
      <c r="AJ355" s="364">
        <v>50</v>
      </c>
      <c r="AK355" s="364">
        <v>18</v>
      </c>
      <c r="AL355" s="364">
        <v>30</v>
      </c>
      <c r="AM355" s="22">
        <f t="shared" si="120"/>
        <v>2</v>
      </c>
      <c r="AN355" s="104">
        <f t="shared" si="122"/>
        <v>0.70138888888888884</v>
      </c>
      <c r="AO355" s="104">
        <f t="shared" si="123"/>
        <v>0.77083333333333337</v>
      </c>
      <c r="AP355" s="22" t="str" cm="1">
        <f t="array" ref="AP355">IF(W355="","",IF(SUMPRODUCT((W355=$W$7:$W$2042)*(AH355=$AH$7:$AH$2042)*(AN355=$AN$7:$AN$2042)*(AO355=$AO$7:$AO$2042)*(ROW($W$7:$W$2042)&lt;&gt;ROW(W355))*((R355=0)*($R$7:$R$2042&gt;0)+(R355&gt;0)*($R$7:$R$2042=0)))&gt;0,"SALONES UNIDOS",IF(SUMPRODUCT((W355=$W$7:$W$2042)*(AH355=$AH$7:$AH$2042)*((AN355&lt;$AO$7:$AO$2042)*(AO355&gt;$AN$7:$AN$2042))*(ROW($W$7:$W$2042)&lt;&gt;ROW(W355)))&gt;0,"Cruzado","Sin cruce")))</f>
        <v>Sin cruce</v>
      </c>
      <c r="AQ355" s="104">
        <f t="shared" ref="AQ355:AR356" si="135">AN355</f>
        <v>0.70138888888888884</v>
      </c>
      <c r="AR355" s="104">
        <f t="shared" si="135"/>
        <v>0.77083333333333337</v>
      </c>
      <c r="AS355" s="22"/>
      <c r="AT355" s="22"/>
      <c r="AU355" s="358" t="str" cm="1">
        <f t="array" ref="AU355">IF(AB355="","",IF(SUMPRODUCT((AB355=$AB$7:$AB$511)*(AH355=$AH$7:$AH$511)*(AQ355=$AQ$7:$AQ$511)*(AR355=$AR$7:$AR$511)*(ROW($AB$7:$AB$511)&lt;&gt;ROW(AB355))*((R355=0)*($R$7:$R$511&gt;0)+(R355&gt;0)*($R$7:$R$511=0)))&gt;0,"SALONES UNIDOS",IF(SUMPRODUCT((AB355=$AB$7:$AB$511)*(AH355=$AH$7:$AH$511)*((AQ355&lt;$AR$7:$AR$511)*(AR355&gt;$AQ$7:$AQ$511))*(ROW($AB$7:$AB$511)&lt;&gt;ROW(AB355)))&gt;0,"Cruzado","Sin cruce")))</f>
        <v>Sin cruce</v>
      </c>
      <c r="AV355" s="358" t="str" cm="1">
        <f t="array" ref="AV355">IF(AD355="","",IF(SUMPRODUCT((AD355=$AD$7:$AD$511)*(AH355=$AH$7:$AH$511)*(AS355=$AS$7:$AS$511)*(AT355=$AT$7:$AT$511)*(ROW($AD$7:$AD$511)&lt;&gt;ROW(AD355))*((R355=0)*($R$7:$R$511&gt;0)+(R355&gt;0)*($R$7:$R$511=0)))&gt;0,"SALONES UNIDOS",IF(SUMPRODUCT((AD355=$AD$7:$AD$511)*(AH355=$AH$7:$AH$511)*((AS355&lt;$AT$7:$AT$511)*(AT355&gt;$AS$7:$AS$511))*(ROW($AD$7:$AD$511)&lt;&gt;ROW(AD355)))&gt;0,"Cruzado","Sin cruce")))</f>
        <v/>
      </c>
      <c r="AW355" s="104" t="str">
        <f t="shared" si="121"/>
        <v>OB7FILIALB</v>
      </c>
      <c r="AX355" s="104" t="str" cm="1">
        <f t="array" ref="AX355">IF(AW355="","",IF(SUMPRODUCT((AW355=$AW$7:$AW$2042)*(AH355=$AH$7:$AH$2042)*(AN355=$AN$7:$AN$2042)*(AO355=$AO$7:$AO$2042)*(ROW($AW$7:$AW$2042)&lt;&gt;ROW(AW355))*((R355=0)*($R$7:$R$2042&gt;0)+(R355&gt;0)*($R$7:$R$2042=0)))&gt;0,"SALONES UNIDOS",IF(SUMPRODUCT((AW355=$AW$7:$AW$2042)*(AH355=$AH$7:$AH$2042)*((AN355&lt;$AO$7:$AO$2042)*(AO355&gt;$AN$7:$AN$2042))*(ROW($AW$7:$AW$2042)&lt;&gt;ROW(AW355)))&gt;0,"Cruzado","Sin cruce")))</f>
        <v>Sin cruce</v>
      </c>
    </row>
    <row r="356" spans="2:50" s="6" customFormat="1" ht="19.8" hidden="1" customHeight="1" x14ac:dyDescent="0.25">
      <c r="B356" s="494" t="s">
        <v>314</v>
      </c>
      <c r="C356" s="369" t="s">
        <v>970</v>
      </c>
      <c r="D356" s="369">
        <v>20261</v>
      </c>
      <c r="E356" s="373" t="s">
        <v>276</v>
      </c>
      <c r="F356" s="370" t="s">
        <v>291</v>
      </c>
      <c r="G356" s="373" t="s">
        <v>295</v>
      </c>
      <c r="H356" s="373">
        <v>7</v>
      </c>
      <c r="I356" s="373" t="s">
        <v>281</v>
      </c>
      <c r="J356" s="373" t="s">
        <v>281</v>
      </c>
      <c r="K356" s="194" t="s">
        <v>408</v>
      </c>
      <c r="L356" s="364" t="s">
        <v>409</v>
      </c>
      <c r="M356" s="364" t="s">
        <v>349</v>
      </c>
      <c r="N356" s="364" t="s">
        <v>318</v>
      </c>
      <c r="O356" s="373" t="s">
        <v>315</v>
      </c>
      <c r="P356" s="364">
        <v>2</v>
      </c>
      <c r="Q356" s="364">
        <v>0</v>
      </c>
      <c r="R356" s="369">
        <v>2</v>
      </c>
      <c r="S356" s="364">
        <v>6</v>
      </c>
      <c r="T356" s="8"/>
      <c r="U356" s="374">
        <v>35</v>
      </c>
      <c r="V356" s="370">
        <v>21400786</v>
      </c>
      <c r="W356" s="373" t="s">
        <v>253</v>
      </c>
      <c r="X356" s="364" t="s">
        <v>315</v>
      </c>
      <c r="Y356" s="364"/>
      <c r="Z356" s="364"/>
      <c r="AA356" s="364"/>
      <c r="AB356" s="364" t="s">
        <v>634</v>
      </c>
      <c r="AC356" s="364"/>
      <c r="AD356" s="369"/>
      <c r="AE356" s="370"/>
      <c r="AF356" s="370"/>
      <c r="AG356" s="370" t="s">
        <v>559</v>
      </c>
      <c r="AH356" s="364">
        <v>3</v>
      </c>
      <c r="AI356" s="364">
        <v>9</v>
      </c>
      <c r="AJ356" s="364">
        <v>20</v>
      </c>
      <c r="AK356" s="364">
        <v>11</v>
      </c>
      <c r="AL356" s="364">
        <v>0</v>
      </c>
      <c r="AM356" s="22">
        <f t="shared" si="120"/>
        <v>2</v>
      </c>
      <c r="AN356" s="104">
        <f t="shared" si="122"/>
        <v>0.3888888888888889</v>
      </c>
      <c r="AO356" s="104">
        <f t="shared" si="123"/>
        <v>0.45833333333333331</v>
      </c>
      <c r="AP356" s="22" t="str" cm="1">
        <f t="array" ref="AP356">IF(W356="","",IF(SUMPRODUCT((W356=$W$7:$W$2042)*(AH356=$AH$7:$AH$2042)*(AN356=$AN$7:$AN$2042)*(AO356=$AO$7:$AO$2042)*(ROW($W$7:$W$2042)&lt;&gt;ROW(W356))*((R356=0)*($R$7:$R$2042&gt;0)+(R356&gt;0)*($R$7:$R$2042=0)))&gt;0,"SALONES UNIDOS",IF(SUMPRODUCT((W356=$W$7:$W$2042)*(AH356=$AH$7:$AH$2042)*((AN356&lt;$AO$7:$AO$2042)*(AO356&gt;$AN$7:$AN$2042))*(ROW($W$7:$W$2042)&lt;&gt;ROW(W356)))&gt;0,"Cruzado","Sin cruce")))</f>
        <v>Sin cruce</v>
      </c>
      <c r="AQ356" s="104">
        <f t="shared" si="135"/>
        <v>0.3888888888888889</v>
      </c>
      <c r="AR356" s="104">
        <f t="shared" si="135"/>
        <v>0.45833333333333331</v>
      </c>
      <c r="AS356" s="22"/>
      <c r="AT356" s="22"/>
      <c r="AU356" s="358" t="str" cm="1">
        <f t="array" ref="AU356">IF(AB356="","",IF(SUMPRODUCT((AB356=$AB$7:$AB$511)*(AH356=$AH$7:$AH$511)*(AQ356=$AQ$7:$AQ$511)*(AR356=$AR$7:$AR$511)*(ROW($AB$7:$AB$511)&lt;&gt;ROW(AB356))*((R356=0)*($R$7:$R$511&gt;0)+(R356&gt;0)*($R$7:$R$511=0)))&gt;0,"SALONES UNIDOS",IF(SUMPRODUCT((AB356=$AB$7:$AB$511)*(AH356=$AH$7:$AH$511)*((AQ356&lt;$AR$7:$AR$511)*(AR356&gt;$AQ$7:$AQ$511))*(ROW($AB$7:$AB$511)&lt;&gt;ROW(AB356)))&gt;0,"Cruzado","Sin cruce")))</f>
        <v>Sin cruce</v>
      </c>
      <c r="AV356" s="358" t="str" cm="1">
        <f t="array" ref="AV356">IF(AD356="","",IF(SUMPRODUCT((AD356=$AD$7:$AD$511)*(AH356=$AH$7:$AH$511)*(AS356=$AS$7:$AS$511)*(AT356=$AT$7:$AT$511)*(ROW($AD$7:$AD$511)&lt;&gt;ROW(AD356))*((R356=0)*($R$7:$R$511&gt;0)+(R356&gt;0)*($R$7:$R$511=0)))&gt;0,"SALONES UNIDOS",IF(SUMPRODUCT((AD356=$AD$7:$AD$511)*(AH356=$AH$7:$AH$511)*((AS356&lt;$AT$7:$AT$511)*(AT356&gt;$AS$7:$AS$511))*(ROW($AD$7:$AD$511)&lt;&gt;ROW(AD356)))&gt;0,"Cruzado","Sin cruce")))</f>
        <v/>
      </c>
      <c r="AW356" s="104" t="str">
        <f t="shared" si="121"/>
        <v>OB7FILIALB</v>
      </c>
      <c r="AX356" s="104" t="str" cm="1">
        <f t="array" ref="AX356">IF(AW356="","",IF(SUMPRODUCT((AW356=$AW$7:$AW$2042)*(AH356=$AH$7:$AH$2042)*(AN356=$AN$7:$AN$2042)*(AO356=$AO$7:$AO$2042)*(ROW($AW$7:$AW$2042)&lt;&gt;ROW(AW356))*((R356=0)*($R$7:$R$2042&gt;0)+(R356&gt;0)*($R$7:$R$2042=0)))&gt;0,"SALONES UNIDOS",IF(SUMPRODUCT((AW356=$AW$7:$AW$2042)*(AH356=$AH$7:$AH$2042)*((AN356&lt;$AO$7:$AO$2042)*(AO356&gt;$AN$7:$AN$2042))*(ROW($AW$7:$AW$2042)&lt;&gt;ROW(AW356)))&gt;0,"Cruzado","Sin cruce")))</f>
        <v>Sin cruce</v>
      </c>
    </row>
    <row r="357" spans="2:50" s="6" customFormat="1" ht="19.8" hidden="1" customHeight="1" x14ac:dyDescent="0.25">
      <c r="B357" s="494" t="s">
        <v>314</v>
      </c>
      <c r="C357" s="369" t="s">
        <v>970</v>
      </c>
      <c r="D357" s="369">
        <v>20261</v>
      </c>
      <c r="E357" s="373" t="s">
        <v>276</v>
      </c>
      <c r="F357" s="370" t="s">
        <v>291</v>
      </c>
      <c r="G357" s="373" t="s">
        <v>295</v>
      </c>
      <c r="H357" s="373">
        <v>7</v>
      </c>
      <c r="I357" s="373" t="s">
        <v>412</v>
      </c>
      <c r="J357" s="373" t="s">
        <v>281</v>
      </c>
      <c r="K357" s="194" t="s">
        <v>408</v>
      </c>
      <c r="L357" s="364" t="s">
        <v>409</v>
      </c>
      <c r="M357" s="364" t="s">
        <v>349</v>
      </c>
      <c r="N357" s="364" t="s">
        <v>318</v>
      </c>
      <c r="O357" s="373" t="s">
        <v>315</v>
      </c>
      <c r="P357" s="364">
        <v>0</v>
      </c>
      <c r="Q357" s="364">
        <v>2</v>
      </c>
      <c r="R357" s="369">
        <v>2</v>
      </c>
      <c r="S357" s="364">
        <v>6</v>
      </c>
      <c r="T357" s="8"/>
      <c r="U357" s="374">
        <v>18</v>
      </c>
      <c r="V357" s="370">
        <v>21400786</v>
      </c>
      <c r="W357" s="373" t="s">
        <v>253</v>
      </c>
      <c r="X357" s="364" t="s">
        <v>315</v>
      </c>
      <c r="Y357" s="364"/>
      <c r="Z357" s="364"/>
      <c r="AA357" s="364"/>
      <c r="AB357" s="370"/>
      <c r="AC357" s="364"/>
      <c r="AD357" s="364" t="s">
        <v>637</v>
      </c>
      <c r="AE357" s="370"/>
      <c r="AF357" s="370"/>
      <c r="AG357" s="370" t="s">
        <v>301</v>
      </c>
      <c r="AH357" s="364">
        <v>3</v>
      </c>
      <c r="AI357" s="364">
        <v>11</v>
      </c>
      <c r="AJ357" s="364">
        <v>0</v>
      </c>
      <c r="AK357" s="364">
        <v>12</v>
      </c>
      <c r="AL357" s="364">
        <v>40</v>
      </c>
      <c r="AM357" s="22">
        <f t="shared" si="120"/>
        <v>2</v>
      </c>
      <c r="AN357" s="104">
        <f t="shared" si="122"/>
        <v>0.45833333333333331</v>
      </c>
      <c r="AO357" s="104">
        <f t="shared" si="123"/>
        <v>0.52777777777777779</v>
      </c>
      <c r="AP357" s="22" t="str" cm="1">
        <f t="array" ref="AP357">IF(W357="","",IF(SUMPRODUCT((W357=$W$7:$W$2042)*(AH357=$AH$7:$AH$2042)*(AN357=$AN$7:$AN$2042)*(AO357=$AO$7:$AO$2042)*(ROW($W$7:$W$2042)&lt;&gt;ROW(W357))*((R357=0)*($R$7:$R$2042&gt;0)+(R357&gt;0)*($R$7:$R$2042=0)))&gt;0,"SALONES UNIDOS",IF(SUMPRODUCT((W357=$W$7:$W$2042)*(AH357=$AH$7:$AH$2042)*((AN357&lt;$AO$7:$AO$2042)*(AO357&gt;$AN$7:$AN$2042))*(ROW($W$7:$W$2042)&lt;&gt;ROW(W357)))&gt;0,"Cruzado","Sin cruce")))</f>
        <v>Sin cruce</v>
      </c>
      <c r="AQ357" s="22"/>
      <c r="AR357" s="22"/>
      <c r="AS357" s="104">
        <f t="shared" ref="AS357:AS358" si="136">AN357</f>
        <v>0.45833333333333331</v>
      </c>
      <c r="AT357" s="104">
        <f t="shared" ref="AT357:AT358" si="137">AO357</f>
        <v>0.52777777777777779</v>
      </c>
      <c r="AU357" s="358" t="str" cm="1">
        <f t="array" ref="AU357">IF(AB357="","",IF(SUMPRODUCT((AB357=$AB$7:$AB$511)*(AH357=$AH$7:$AH$511)*(AQ357=$AQ$7:$AQ$511)*(AR357=$AR$7:$AR$511)*(ROW($AB$7:$AB$511)&lt;&gt;ROW(AB357))*((R357=0)*($R$7:$R$511&gt;0)+(R357&gt;0)*($R$7:$R$511=0)))&gt;0,"SALONES UNIDOS",IF(SUMPRODUCT((AB357=$AB$7:$AB$511)*(AH357=$AH$7:$AH$511)*((AQ357&lt;$AR$7:$AR$511)*(AR357&gt;$AQ$7:$AQ$511))*(ROW($AB$7:$AB$511)&lt;&gt;ROW(AB357)))&gt;0,"Cruzado","Sin cruce")))</f>
        <v/>
      </c>
      <c r="AV357" s="358" t="str" cm="1">
        <f t="array" ref="AV357">IF(AD357="","",IF(SUMPRODUCT((AD357=$AD$7:$AD$511)*(AH357=$AH$7:$AH$511)*(AS357=$AS$7:$AS$511)*(AT357=$AT$7:$AT$511)*(ROW($AD$7:$AD$511)&lt;&gt;ROW(AD357))*((R357=0)*($R$7:$R$511&gt;0)+(R357&gt;0)*($R$7:$R$511=0)))&gt;0,"SALONES UNIDOS",IF(SUMPRODUCT((AD357=$AD$7:$AD$511)*(AH357=$AH$7:$AH$511)*((AS357&lt;$AT$7:$AT$511)*(AT357&gt;$AS$7:$AS$511))*(ROW($AD$7:$AD$511)&lt;&gt;ROW(AD357)))&gt;0,"Cruzado","Sin cruce")))</f>
        <v>Sin cruce</v>
      </c>
      <c r="AW357" s="104" t="str">
        <f t="shared" si="121"/>
        <v>OB7FILIALB</v>
      </c>
      <c r="AX357" s="104" t="str" cm="1">
        <f t="array" ref="AX357">IF(AW357="","",IF(SUMPRODUCT((AW357=$AW$7:$AW$2042)*(AH357=$AH$7:$AH$2042)*(AN357=$AN$7:$AN$2042)*(AO357=$AO$7:$AO$2042)*(ROW($AW$7:$AW$2042)&lt;&gt;ROW(AW357))*((R357=0)*($R$7:$R$2042&gt;0)+(R357&gt;0)*($R$7:$R$2042=0)))&gt;0,"SALONES UNIDOS",IF(SUMPRODUCT((AW357=$AW$7:$AW$2042)*(AH357=$AH$7:$AH$2042)*((AN357&lt;$AO$7:$AO$2042)*(AO357&gt;$AN$7:$AN$2042))*(ROW($AW$7:$AW$2042)&lt;&gt;ROW(AW357)))&gt;0,"Cruzado","Sin cruce")))</f>
        <v>Sin cruce</v>
      </c>
    </row>
    <row r="358" spans="2:50" s="6" customFormat="1" ht="19.8" hidden="1" customHeight="1" x14ac:dyDescent="0.25">
      <c r="B358" s="494" t="s">
        <v>314</v>
      </c>
      <c r="C358" s="369" t="s">
        <v>970</v>
      </c>
      <c r="D358" s="369">
        <v>20261</v>
      </c>
      <c r="E358" s="373" t="s">
        <v>276</v>
      </c>
      <c r="F358" s="370" t="s">
        <v>291</v>
      </c>
      <c r="G358" s="373" t="s">
        <v>295</v>
      </c>
      <c r="H358" s="373">
        <v>7</v>
      </c>
      <c r="I358" s="373" t="s">
        <v>571</v>
      </c>
      <c r="J358" s="373" t="s">
        <v>281</v>
      </c>
      <c r="K358" s="194" t="s">
        <v>408</v>
      </c>
      <c r="L358" s="364" t="s">
        <v>409</v>
      </c>
      <c r="M358" s="364" t="s">
        <v>349</v>
      </c>
      <c r="N358" s="364" t="s">
        <v>318</v>
      </c>
      <c r="O358" s="373" t="s">
        <v>315</v>
      </c>
      <c r="P358" s="364">
        <v>0</v>
      </c>
      <c r="Q358" s="364">
        <v>2</v>
      </c>
      <c r="R358" s="369">
        <v>2</v>
      </c>
      <c r="S358" s="364">
        <v>6</v>
      </c>
      <c r="T358" s="8"/>
      <c r="U358" s="374">
        <v>17</v>
      </c>
      <c r="V358" s="370">
        <v>21400786</v>
      </c>
      <c r="W358" s="373" t="s">
        <v>253</v>
      </c>
      <c r="X358" s="364" t="s">
        <v>315</v>
      </c>
      <c r="Y358" s="364"/>
      <c r="Z358" s="364"/>
      <c r="AA358" s="364"/>
      <c r="AB358" s="370"/>
      <c r="AC358" s="364"/>
      <c r="AD358" s="364" t="s">
        <v>637</v>
      </c>
      <c r="AE358" s="370"/>
      <c r="AF358" s="370"/>
      <c r="AG358" s="370" t="s">
        <v>301</v>
      </c>
      <c r="AH358" s="364">
        <v>3</v>
      </c>
      <c r="AI358" s="364">
        <v>12</v>
      </c>
      <c r="AJ358" s="364">
        <v>40</v>
      </c>
      <c r="AK358" s="364">
        <v>14</v>
      </c>
      <c r="AL358" s="364">
        <v>20</v>
      </c>
      <c r="AM358" s="22">
        <f t="shared" si="120"/>
        <v>2</v>
      </c>
      <c r="AN358" s="104">
        <f t="shared" si="122"/>
        <v>0.52777777777777779</v>
      </c>
      <c r="AO358" s="104">
        <f t="shared" si="123"/>
        <v>0.59722222222222221</v>
      </c>
      <c r="AP358" s="22" t="str" cm="1">
        <f t="array" ref="AP358">IF(W358="","",IF(SUMPRODUCT((W358=$W$7:$W$2042)*(AH358=$AH$7:$AH$2042)*(AN358=$AN$7:$AN$2042)*(AO358=$AO$7:$AO$2042)*(ROW($W$7:$W$2042)&lt;&gt;ROW(W358))*((R358=0)*($R$7:$R$2042&gt;0)+(R358&gt;0)*($R$7:$R$2042=0)))&gt;0,"SALONES UNIDOS",IF(SUMPRODUCT((W358=$W$7:$W$2042)*(AH358=$AH$7:$AH$2042)*((AN358&lt;$AO$7:$AO$2042)*(AO358&gt;$AN$7:$AN$2042))*(ROW($W$7:$W$2042)&lt;&gt;ROW(W358)))&gt;0,"Cruzado","Sin cruce")))</f>
        <v>Sin cruce</v>
      </c>
      <c r="AQ358" s="22"/>
      <c r="AR358" s="22"/>
      <c r="AS358" s="104">
        <f t="shared" si="136"/>
        <v>0.52777777777777779</v>
      </c>
      <c r="AT358" s="104">
        <f t="shared" si="137"/>
        <v>0.59722222222222221</v>
      </c>
      <c r="AU358" s="358" t="str" cm="1">
        <f t="array" ref="AU358">IF(AB358="","",IF(SUMPRODUCT((AB358=$AB$7:$AB$511)*(AH358=$AH$7:$AH$511)*(AQ358=$AQ$7:$AQ$511)*(AR358=$AR$7:$AR$511)*(ROW($AB$7:$AB$511)&lt;&gt;ROW(AB358))*((R358=0)*($R$7:$R$511&gt;0)+(R358&gt;0)*($R$7:$R$511=0)))&gt;0,"SALONES UNIDOS",IF(SUMPRODUCT((AB358=$AB$7:$AB$511)*(AH358=$AH$7:$AH$511)*((AQ358&lt;$AR$7:$AR$511)*(AR358&gt;$AQ$7:$AQ$511))*(ROW($AB$7:$AB$511)&lt;&gt;ROW(AB358)))&gt;0,"Cruzado","Sin cruce")))</f>
        <v/>
      </c>
      <c r="AV358" s="358" t="str" cm="1">
        <f t="array" ref="AV358">IF(AD358="","",IF(SUMPRODUCT((AD358=$AD$7:$AD$511)*(AH358=$AH$7:$AH$511)*(AS358=$AS$7:$AS$511)*(AT358=$AT$7:$AT$511)*(ROW($AD$7:$AD$511)&lt;&gt;ROW(AD358))*((R358=0)*($R$7:$R$511&gt;0)+(R358&gt;0)*($R$7:$R$511=0)))&gt;0,"SALONES UNIDOS",IF(SUMPRODUCT((AD358=$AD$7:$AD$511)*(AH358=$AH$7:$AH$511)*((AS358&lt;$AT$7:$AT$511)*(AT358&gt;$AS$7:$AS$511))*(ROW($AD$7:$AD$511)&lt;&gt;ROW(AD358)))&gt;0,"Cruzado","Sin cruce")))</f>
        <v>Sin cruce</v>
      </c>
      <c r="AW358" s="104" t="str">
        <f t="shared" si="121"/>
        <v>OB7FILIALB</v>
      </c>
      <c r="AX358" s="104" t="str" cm="1">
        <f t="array" ref="AX358">IF(AW358="","",IF(SUMPRODUCT((AW358=$AW$7:$AW$2042)*(AH358=$AH$7:$AH$2042)*(AN358=$AN$7:$AN$2042)*(AO358=$AO$7:$AO$2042)*(ROW($AW$7:$AW$2042)&lt;&gt;ROW(AW358))*((R358=0)*($R$7:$R$2042&gt;0)+(R358&gt;0)*($R$7:$R$2042=0)))&gt;0,"SALONES UNIDOS",IF(SUMPRODUCT((AW358=$AW$7:$AW$2042)*(AH358=$AH$7:$AH$2042)*((AN358&lt;$AO$7:$AO$2042)*(AO358&gt;$AN$7:$AN$2042))*(ROW($AW$7:$AW$2042)&lt;&gt;ROW(AW358)))&gt;0,"Cruzado","Sin cruce")))</f>
        <v>Sin cruce</v>
      </c>
    </row>
    <row r="359" spans="2:50" s="6" customFormat="1" ht="19.8" hidden="1" customHeight="1" x14ac:dyDescent="0.25">
      <c r="B359" s="494" t="s">
        <v>314</v>
      </c>
      <c r="C359" s="369" t="s">
        <v>970</v>
      </c>
      <c r="D359" s="369">
        <v>20261</v>
      </c>
      <c r="E359" s="373" t="s">
        <v>276</v>
      </c>
      <c r="F359" s="370" t="s">
        <v>291</v>
      </c>
      <c r="G359" s="373" t="s">
        <v>295</v>
      </c>
      <c r="H359" s="373">
        <v>7</v>
      </c>
      <c r="I359" s="373" t="s">
        <v>281</v>
      </c>
      <c r="J359" s="373" t="s">
        <v>281</v>
      </c>
      <c r="K359" s="194" t="s">
        <v>408</v>
      </c>
      <c r="L359" s="364" t="s">
        <v>409</v>
      </c>
      <c r="M359" s="364" t="s">
        <v>349</v>
      </c>
      <c r="N359" s="364" t="s">
        <v>318</v>
      </c>
      <c r="O359" s="373" t="s">
        <v>315</v>
      </c>
      <c r="P359" s="364">
        <v>0</v>
      </c>
      <c r="Q359" s="364">
        <v>6</v>
      </c>
      <c r="R359" s="369">
        <v>6</v>
      </c>
      <c r="S359" s="364">
        <v>6</v>
      </c>
      <c r="T359" s="8"/>
      <c r="U359" s="374">
        <v>35</v>
      </c>
      <c r="V359" s="370">
        <v>21400786</v>
      </c>
      <c r="W359" s="373" t="s">
        <v>253</v>
      </c>
      <c r="X359" s="364" t="s">
        <v>315</v>
      </c>
      <c r="Y359" s="364"/>
      <c r="Z359" s="364"/>
      <c r="AA359" s="364"/>
      <c r="AB359" s="364" t="s">
        <v>722</v>
      </c>
      <c r="AC359" s="364"/>
      <c r="AD359" s="369"/>
      <c r="AE359" s="370"/>
      <c r="AF359" s="370"/>
      <c r="AG359" s="370" t="s">
        <v>301</v>
      </c>
      <c r="AH359" s="364">
        <v>2</v>
      </c>
      <c r="AI359" s="364">
        <v>8</v>
      </c>
      <c r="AJ359" s="364">
        <v>30</v>
      </c>
      <c r="AK359" s="364">
        <v>13</v>
      </c>
      <c r="AL359" s="364">
        <v>30</v>
      </c>
      <c r="AM359" s="22">
        <f t="shared" si="120"/>
        <v>6</v>
      </c>
      <c r="AN359" s="104">
        <f t="shared" si="122"/>
        <v>0.35416666666666663</v>
      </c>
      <c r="AO359" s="104">
        <f t="shared" si="123"/>
        <v>0.5625</v>
      </c>
      <c r="AP359" s="22" t="str" cm="1">
        <f t="array" ref="AP359">IF(W359="","",IF(SUMPRODUCT((W359=$W$7:$W$2042)*(AH359=$AH$7:$AH$2042)*(AN359=$AN$7:$AN$2042)*(AO359=$AO$7:$AO$2042)*(ROW($W$7:$W$2042)&lt;&gt;ROW(W359))*((R359=0)*($R$7:$R$2042&gt;0)+(R359&gt;0)*($R$7:$R$2042=0)))&gt;0,"SALONES UNIDOS",IF(SUMPRODUCT((W359=$W$7:$W$2042)*(AH359=$AH$7:$AH$2042)*((AN359&lt;$AO$7:$AO$2042)*(AO359&gt;$AN$7:$AN$2042))*(ROW($W$7:$W$2042)&lt;&gt;ROW(W359)))&gt;0,"Cruzado","Sin cruce")))</f>
        <v>Sin cruce</v>
      </c>
      <c r="AQ359" s="104">
        <f>AN359</f>
        <v>0.35416666666666663</v>
      </c>
      <c r="AR359" s="104">
        <f>AO359</f>
        <v>0.5625</v>
      </c>
      <c r="AS359" s="22"/>
      <c r="AT359" s="22"/>
      <c r="AU359" s="358" t="str" cm="1">
        <f t="array" ref="AU359">IF(AB359="","",IF(SUMPRODUCT((AB359=$AB$7:$AB$511)*(AH359=$AH$7:$AH$511)*(AQ359=$AQ$7:$AQ$511)*(AR359=$AR$7:$AR$511)*(ROW($AB$7:$AB$511)&lt;&gt;ROW(AB359))*((R359=0)*($R$7:$R$511&gt;0)+(R359&gt;0)*($R$7:$R$511=0)))&gt;0,"SALONES UNIDOS",IF(SUMPRODUCT((AB359=$AB$7:$AB$511)*(AH359=$AH$7:$AH$511)*((AQ359&lt;$AR$7:$AR$511)*(AR359&gt;$AQ$7:$AQ$511))*(ROW($AB$7:$AB$511)&lt;&gt;ROW(AB359)))&gt;0,"Cruzado","Sin cruce")))</f>
        <v>Sin cruce</v>
      </c>
      <c r="AV359" s="358" t="str" cm="1">
        <f t="array" ref="AV359">IF(AD359="","",IF(SUMPRODUCT((AD359=$AD$7:$AD$511)*(AH359=$AH$7:$AH$511)*(AS359=$AS$7:$AS$511)*(AT359=$AT$7:$AT$511)*(ROW($AD$7:$AD$511)&lt;&gt;ROW(AD359))*((R359=0)*($R$7:$R$511&gt;0)+(R359&gt;0)*($R$7:$R$511=0)))&gt;0,"SALONES UNIDOS",IF(SUMPRODUCT((AD359=$AD$7:$AD$511)*(AH359=$AH$7:$AH$511)*((AS359&lt;$AT$7:$AT$511)*(AT359&gt;$AS$7:$AS$511))*(ROW($AD$7:$AD$511)&lt;&gt;ROW(AD359)))&gt;0,"Cruzado","Sin cruce")))</f>
        <v/>
      </c>
      <c r="AW359" s="104" t="str">
        <f t="shared" si="121"/>
        <v>OB7FILIALB</v>
      </c>
      <c r="AX359" s="104" t="str" cm="1">
        <f t="array" ref="AX359">IF(AW359="","",IF(SUMPRODUCT((AW359=$AW$7:$AW$2042)*(AH359=$AH$7:$AH$2042)*(AN359=$AN$7:$AN$2042)*(AO359=$AO$7:$AO$2042)*(ROW($AW$7:$AW$2042)&lt;&gt;ROW(AW359))*((R359=0)*($R$7:$R$2042&gt;0)+(R359&gt;0)*($R$7:$R$2042=0)))&gt;0,"SALONES UNIDOS",IF(SUMPRODUCT((AW359=$AW$7:$AW$2042)*(AH359=$AH$7:$AH$2042)*((AN359&lt;$AO$7:$AO$2042)*(AO359&gt;$AN$7:$AN$2042))*(ROW($AW$7:$AW$2042)&lt;&gt;ROW(AW359)))&gt;0,"Cruzado","Sin cruce")))</f>
        <v>Sin cruce</v>
      </c>
    </row>
    <row r="360" spans="2:50" s="6" customFormat="1" ht="19.8" hidden="1" customHeight="1" x14ac:dyDescent="0.25">
      <c r="B360" s="494" t="s">
        <v>314</v>
      </c>
      <c r="C360" s="369" t="s">
        <v>970</v>
      </c>
      <c r="D360" s="369">
        <v>20261</v>
      </c>
      <c r="E360" s="373" t="s">
        <v>276</v>
      </c>
      <c r="F360" s="370" t="s">
        <v>291</v>
      </c>
      <c r="G360" s="373" t="s">
        <v>295</v>
      </c>
      <c r="H360" s="373">
        <v>7</v>
      </c>
      <c r="I360" s="373" t="s">
        <v>281</v>
      </c>
      <c r="J360" s="373" t="s">
        <v>281</v>
      </c>
      <c r="K360" s="194" t="s">
        <v>720</v>
      </c>
      <c r="L360" s="364" t="s">
        <v>993</v>
      </c>
      <c r="M360" s="364" t="s">
        <v>324</v>
      </c>
      <c r="N360" s="364" t="s">
        <v>318</v>
      </c>
      <c r="O360" s="373" t="s">
        <v>321</v>
      </c>
      <c r="P360" s="364">
        <v>3</v>
      </c>
      <c r="Q360" s="364">
        <v>2</v>
      </c>
      <c r="R360" s="369">
        <v>5</v>
      </c>
      <c r="S360" s="364">
        <v>4</v>
      </c>
      <c r="T360" s="8"/>
      <c r="U360" s="374">
        <v>20</v>
      </c>
      <c r="V360" s="370">
        <v>46200886</v>
      </c>
      <c r="W360" s="373" t="s">
        <v>127</v>
      </c>
      <c r="X360" s="364" t="s">
        <v>399</v>
      </c>
      <c r="Y360" s="364"/>
      <c r="Z360" s="364"/>
      <c r="AA360" s="364"/>
      <c r="AB360" s="370"/>
      <c r="AC360" s="364"/>
      <c r="AD360" s="369"/>
      <c r="AE360" s="370"/>
      <c r="AF360" s="370"/>
      <c r="AG360" s="364" t="s">
        <v>319</v>
      </c>
      <c r="AH360" s="364">
        <v>3</v>
      </c>
      <c r="AI360" s="364">
        <v>16</v>
      </c>
      <c r="AJ360" s="364">
        <v>50</v>
      </c>
      <c r="AK360" s="364">
        <v>21</v>
      </c>
      <c r="AL360" s="364">
        <v>0</v>
      </c>
      <c r="AM360" s="22">
        <f t="shared" si="120"/>
        <v>5</v>
      </c>
      <c r="AN360" s="104">
        <f t="shared" si="122"/>
        <v>0.70138888888888884</v>
      </c>
      <c r="AO360" s="104">
        <f t="shared" si="123"/>
        <v>0.875</v>
      </c>
      <c r="AP360" s="22" t="str" cm="1">
        <f t="array" ref="AP360">IF(W360="","",IF(SUMPRODUCT((W360=$W$7:$W$2042)*(AH360=$AH$7:$AH$2042)*(AN360=$AN$7:$AN$2042)*(AO360=$AO$7:$AO$2042)*(ROW($W$7:$W$2042)&lt;&gt;ROW(W360))*((R360=0)*($R$7:$R$2042&gt;0)+(R360&gt;0)*($R$7:$R$2042=0)))&gt;0,"SALONES UNIDOS",IF(SUMPRODUCT((W360=$W$7:$W$2042)*(AH360=$AH$7:$AH$2042)*((AN360&lt;$AO$7:$AO$2042)*(AO360&gt;$AN$7:$AN$2042))*(ROW($W$7:$W$2042)&lt;&gt;ROW(W360)))&gt;0,"Cruzado","Sin cruce")))</f>
        <v>Sin cruce</v>
      </c>
      <c r="AQ360" s="104"/>
      <c r="AR360" s="104"/>
      <c r="AS360" s="22"/>
      <c r="AT360" s="22"/>
      <c r="AU360" s="358" t="str" cm="1">
        <f t="array" ref="AU360">IF(AB360="","",IF(SUMPRODUCT((AB360=$AB$7:$AB$511)*(AH360=$AH$7:$AH$511)*(AQ360=$AQ$7:$AQ$511)*(AR360=$AR$7:$AR$511)*(ROW($AB$7:$AB$511)&lt;&gt;ROW(AB360))*((R360=0)*($R$7:$R$511&gt;0)+(R360&gt;0)*($R$7:$R$511=0)))&gt;0,"SALONES UNIDOS",IF(SUMPRODUCT((AB360=$AB$7:$AB$511)*(AH360=$AH$7:$AH$511)*((AQ360&lt;$AR$7:$AR$511)*(AR360&gt;$AQ$7:$AQ$511))*(ROW($AB$7:$AB$511)&lt;&gt;ROW(AB360)))&gt;0,"Cruzado","Sin cruce")))</f>
        <v/>
      </c>
      <c r="AV360" s="358" t="str" cm="1">
        <f t="array" ref="AV360">IF(AD360="","",IF(SUMPRODUCT((AD360=$AD$7:$AD$511)*(AH360=$AH$7:$AH$511)*(AS360=$AS$7:$AS$511)*(AT360=$AT$7:$AT$511)*(ROW($AD$7:$AD$511)&lt;&gt;ROW(AD360))*((R360=0)*($R$7:$R$511&gt;0)+(R360&gt;0)*($R$7:$R$511=0)))&gt;0,"SALONES UNIDOS",IF(SUMPRODUCT((AD360=$AD$7:$AD$511)*(AH360=$AH$7:$AH$511)*((AS360&lt;$AT$7:$AT$511)*(AT360&gt;$AS$7:$AS$511))*(ROW($AD$7:$AD$511)&lt;&gt;ROW(AD360)))&gt;0,"Cruzado","Sin cruce")))</f>
        <v/>
      </c>
      <c r="AW360" s="104" t="str">
        <f t="shared" si="121"/>
        <v>OB7FILIALB</v>
      </c>
      <c r="AX360" s="104" t="str" cm="1">
        <f t="array" ref="AX360">IF(AW360="","",IF(SUMPRODUCT((AW360=$AW$7:$AW$2042)*(AH360=$AH$7:$AH$2042)*(AN360=$AN$7:$AN$2042)*(AO360=$AO$7:$AO$2042)*(ROW($AW$7:$AW$2042)&lt;&gt;ROW(AW360))*((R360=0)*($R$7:$R$2042&gt;0)+(R360&gt;0)*($R$7:$R$2042=0)))&gt;0,"SALONES UNIDOS",IF(SUMPRODUCT((AW360=$AW$7:$AW$2042)*(AH360=$AH$7:$AH$2042)*((AN360&lt;$AO$7:$AO$2042)*(AO360&gt;$AN$7:$AN$2042))*(ROW($AW$7:$AW$2042)&lt;&gt;ROW(AW360)))&gt;0,"Cruzado","Sin cruce")))</f>
        <v>Sin cruce</v>
      </c>
    </row>
    <row r="361" spans="2:50" s="6" customFormat="1" ht="19.8" hidden="1" customHeight="1" x14ac:dyDescent="0.25">
      <c r="B361" s="494" t="s">
        <v>314</v>
      </c>
      <c r="C361" s="369" t="s">
        <v>970</v>
      </c>
      <c r="D361" s="369">
        <v>20261</v>
      </c>
      <c r="E361" s="373" t="s">
        <v>276</v>
      </c>
      <c r="F361" s="370" t="s">
        <v>291</v>
      </c>
      <c r="G361" s="373" t="s">
        <v>295</v>
      </c>
      <c r="H361" s="373">
        <v>7</v>
      </c>
      <c r="I361" s="373" t="s">
        <v>723</v>
      </c>
      <c r="J361" s="373" t="s">
        <v>281</v>
      </c>
      <c r="K361" s="194" t="s">
        <v>720</v>
      </c>
      <c r="L361" s="364" t="s">
        <v>993</v>
      </c>
      <c r="M361" s="364" t="s">
        <v>324</v>
      </c>
      <c r="N361" s="364" t="s">
        <v>318</v>
      </c>
      <c r="O361" s="373" t="s">
        <v>321</v>
      </c>
      <c r="P361" s="364">
        <v>3</v>
      </c>
      <c r="Q361" s="364">
        <v>2</v>
      </c>
      <c r="R361" s="369">
        <v>5</v>
      </c>
      <c r="S361" s="364">
        <v>4</v>
      </c>
      <c r="T361" s="8"/>
      <c r="U361" s="374">
        <v>15</v>
      </c>
      <c r="V361" s="370">
        <v>46200886</v>
      </c>
      <c r="W361" s="373" t="s">
        <v>127</v>
      </c>
      <c r="X361" s="364" t="s">
        <v>399</v>
      </c>
      <c r="Y361" s="364"/>
      <c r="Z361" s="364"/>
      <c r="AA361" s="364"/>
      <c r="AB361" s="370"/>
      <c r="AC361" s="364"/>
      <c r="AD361" s="369"/>
      <c r="AE361" s="370"/>
      <c r="AF361" s="370"/>
      <c r="AG361" s="364" t="s">
        <v>319</v>
      </c>
      <c r="AH361" s="364">
        <v>4</v>
      </c>
      <c r="AI361" s="364">
        <v>16</v>
      </c>
      <c r="AJ361" s="364">
        <v>0</v>
      </c>
      <c r="AK361" s="364">
        <v>20</v>
      </c>
      <c r="AL361" s="364">
        <v>10</v>
      </c>
      <c r="AM361" s="22">
        <f t="shared" si="120"/>
        <v>5</v>
      </c>
      <c r="AN361" s="104">
        <f t="shared" si="122"/>
        <v>0.66666666666666663</v>
      </c>
      <c r="AO361" s="104">
        <f t="shared" si="123"/>
        <v>0.84027777777777779</v>
      </c>
      <c r="AP361" s="22" t="str" cm="1">
        <f t="array" ref="AP361">IF(W361="","",IF(SUMPRODUCT((W361=$W$7:$W$2042)*(AH361=$AH$7:$AH$2042)*(AN361=$AN$7:$AN$2042)*(AO361=$AO$7:$AO$2042)*(ROW($W$7:$W$2042)&lt;&gt;ROW(W361))*((R361=0)*($R$7:$R$2042&gt;0)+(R361&gt;0)*($R$7:$R$2042=0)))&gt;0,"SALONES UNIDOS",IF(SUMPRODUCT((W361=$W$7:$W$2042)*(AH361=$AH$7:$AH$2042)*((AN361&lt;$AO$7:$AO$2042)*(AO361&gt;$AN$7:$AN$2042))*(ROW($W$7:$W$2042)&lt;&gt;ROW(W361)))&gt;0,"Cruzado","Sin cruce")))</f>
        <v>Sin cruce</v>
      </c>
      <c r="AQ361" s="104"/>
      <c r="AR361" s="104"/>
      <c r="AS361" s="22"/>
      <c r="AT361" s="22"/>
      <c r="AU361" s="358" t="str" cm="1">
        <f t="array" ref="AU361">IF(AB361="","",IF(SUMPRODUCT((AB361=$AB$7:$AB$511)*(AH361=$AH$7:$AH$511)*(AQ361=$AQ$7:$AQ$511)*(AR361=$AR$7:$AR$511)*(ROW($AB$7:$AB$511)&lt;&gt;ROW(AB361))*((R361=0)*($R$7:$R$511&gt;0)+(R361&gt;0)*($R$7:$R$511=0)))&gt;0,"SALONES UNIDOS",IF(SUMPRODUCT((AB361=$AB$7:$AB$511)*(AH361=$AH$7:$AH$511)*((AQ361&lt;$AR$7:$AR$511)*(AR361&gt;$AQ$7:$AQ$511))*(ROW($AB$7:$AB$511)&lt;&gt;ROW(AB361)))&gt;0,"Cruzado","Sin cruce")))</f>
        <v/>
      </c>
      <c r="AV361" s="358" t="str" cm="1">
        <f t="array" ref="AV361">IF(AD361="","",IF(SUMPRODUCT((AD361=$AD$7:$AD$511)*(AH361=$AH$7:$AH$511)*(AS361=$AS$7:$AS$511)*(AT361=$AT$7:$AT$511)*(ROW($AD$7:$AD$511)&lt;&gt;ROW(AD361))*((R361=0)*($R$7:$R$511&gt;0)+(R361&gt;0)*($R$7:$R$511=0)))&gt;0,"SALONES UNIDOS",IF(SUMPRODUCT((AD361=$AD$7:$AD$511)*(AH361=$AH$7:$AH$511)*((AS361&lt;$AT$7:$AT$511)*(AT361&gt;$AS$7:$AS$511))*(ROW($AD$7:$AD$511)&lt;&gt;ROW(AD361)))&gt;0,"Cruzado","Sin cruce")))</f>
        <v/>
      </c>
      <c r="AW361" s="104" t="str">
        <f t="shared" si="121"/>
        <v>OB7FILIALB</v>
      </c>
      <c r="AX361" s="104" t="str" cm="1">
        <f t="array" ref="AX361">IF(AW361="","",IF(SUMPRODUCT((AW361=$AW$7:$AW$2042)*(AH361=$AH$7:$AH$2042)*(AN361=$AN$7:$AN$2042)*(AO361=$AO$7:$AO$2042)*(ROW($AW$7:$AW$2042)&lt;&gt;ROW(AW361))*((R361=0)*($R$7:$R$2042&gt;0)+(R361&gt;0)*($R$7:$R$2042=0)))&gt;0,"SALONES UNIDOS",IF(SUMPRODUCT((AW361=$AW$7:$AW$2042)*(AH361=$AH$7:$AH$2042)*((AN361&lt;$AO$7:$AO$2042)*(AO361&gt;$AN$7:$AN$2042))*(ROW($AW$7:$AW$2042)&lt;&gt;ROW(AW361)))&gt;0,"Cruzado","Sin cruce")))</f>
        <v>Sin cruce</v>
      </c>
    </row>
    <row r="362" spans="2:50" s="6" customFormat="1" ht="19.8" hidden="1" customHeight="1" x14ac:dyDescent="0.25">
      <c r="B362" s="494" t="s">
        <v>314</v>
      </c>
      <c r="C362" s="369" t="s">
        <v>970</v>
      </c>
      <c r="D362" s="369">
        <v>20261</v>
      </c>
      <c r="E362" s="373" t="s">
        <v>276</v>
      </c>
      <c r="F362" s="370" t="s">
        <v>291</v>
      </c>
      <c r="G362" s="373" t="s">
        <v>295</v>
      </c>
      <c r="H362" s="373">
        <v>8</v>
      </c>
      <c r="I362" s="373" t="s">
        <v>278</v>
      </c>
      <c r="J362" s="373" t="s">
        <v>278</v>
      </c>
      <c r="K362" s="194" t="s">
        <v>724</v>
      </c>
      <c r="L362" s="364" t="s">
        <v>994</v>
      </c>
      <c r="M362" s="364" t="s">
        <v>349</v>
      </c>
      <c r="N362" s="364" t="s">
        <v>621</v>
      </c>
      <c r="O362" s="373" t="s">
        <v>321</v>
      </c>
      <c r="P362" s="364">
        <v>2</v>
      </c>
      <c r="Q362" s="364">
        <v>2</v>
      </c>
      <c r="R362" s="369">
        <v>4</v>
      </c>
      <c r="S362" s="364">
        <v>3</v>
      </c>
      <c r="T362" s="8"/>
      <c r="U362" s="374">
        <v>40</v>
      </c>
      <c r="V362" s="370">
        <v>21534238</v>
      </c>
      <c r="W362" s="373" t="s">
        <v>223</v>
      </c>
      <c r="X362" s="364" t="s">
        <v>399</v>
      </c>
      <c r="Y362" s="364"/>
      <c r="Z362" s="364"/>
      <c r="AA362" s="364"/>
      <c r="AB362" s="370"/>
      <c r="AC362" s="364"/>
      <c r="AD362" s="369"/>
      <c r="AE362" s="370"/>
      <c r="AF362" s="370"/>
      <c r="AG362" s="364" t="s">
        <v>319</v>
      </c>
      <c r="AH362" s="364">
        <v>1</v>
      </c>
      <c r="AI362" s="364">
        <v>17</v>
      </c>
      <c r="AJ362" s="364">
        <v>40</v>
      </c>
      <c r="AK362" s="364">
        <v>21</v>
      </c>
      <c r="AL362" s="364">
        <v>0</v>
      </c>
      <c r="AM362" s="22">
        <f t="shared" si="120"/>
        <v>4</v>
      </c>
      <c r="AN362" s="104">
        <f t="shared" si="122"/>
        <v>0.73611111111111116</v>
      </c>
      <c r="AO362" s="104">
        <f t="shared" si="123"/>
        <v>0.875</v>
      </c>
      <c r="AP362" s="22" t="str" cm="1">
        <f t="array" ref="AP362">IF(W362="","",IF(SUMPRODUCT((W362=$W$7:$W$2042)*(AH362=$AH$7:$AH$2042)*(AN362=$AN$7:$AN$2042)*(AO362=$AO$7:$AO$2042)*(ROW($W$7:$W$2042)&lt;&gt;ROW(W362))*((R362=0)*($R$7:$R$2042&gt;0)+(R362&gt;0)*($R$7:$R$2042=0)))&gt;0,"SALONES UNIDOS",IF(SUMPRODUCT((W362=$W$7:$W$2042)*(AH362=$AH$7:$AH$2042)*((AN362&lt;$AO$7:$AO$2042)*(AO362&gt;$AN$7:$AN$2042))*(ROW($W$7:$W$2042)&lt;&gt;ROW(W362)))&gt;0,"Cruzado","Sin cruce")))</f>
        <v>Sin cruce</v>
      </c>
      <c r="AQ362" s="104"/>
      <c r="AR362" s="104"/>
      <c r="AS362" s="22"/>
      <c r="AT362" s="22"/>
      <c r="AU362" s="358" t="str" cm="1">
        <f t="array" ref="AU362">IF(AB362="","",IF(SUMPRODUCT((AB362=$AB$7:$AB$511)*(AH362=$AH$7:$AH$511)*(AQ362=$AQ$7:$AQ$511)*(AR362=$AR$7:$AR$511)*(ROW($AB$7:$AB$511)&lt;&gt;ROW(AB362))*((R362=0)*($R$7:$R$511&gt;0)+(R362&gt;0)*($R$7:$R$511=0)))&gt;0,"SALONES UNIDOS",IF(SUMPRODUCT((AB362=$AB$7:$AB$511)*(AH362=$AH$7:$AH$511)*((AQ362&lt;$AR$7:$AR$511)*(AR362&gt;$AQ$7:$AQ$511))*(ROW($AB$7:$AB$511)&lt;&gt;ROW(AB362)))&gt;0,"Cruzado","Sin cruce")))</f>
        <v/>
      </c>
      <c r="AV362" s="358" t="str" cm="1">
        <f t="array" ref="AV362">IF(AD362="","",IF(SUMPRODUCT((AD362=$AD$7:$AD$511)*(AH362=$AH$7:$AH$511)*(AS362=$AS$7:$AS$511)*(AT362=$AT$7:$AT$511)*(ROW($AD$7:$AD$511)&lt;&gt;ROW(AD362))*((R362=0)*($R$7:$R$511&gt;0)+(R362&gt;0)*($R$7:$R$511=0)))&gt;0,"SALONES UNIDOS",IF(SUMPRODUCT((AD362=$AD$7:$AD$511)*(AH362=$AH$7:$AH$511)*((AS362&lt;$AT$7:$AT$511)*(AT362&gt;$AS$7:$AS$511))*(ROW($AD$7:$AD$511)&lt;&gt;ROW(AD362)))&gt;0,"Cruzado","Sin cruce")))</f>
        <v/>
      </c>
      <c r="AW362" s="104" t="str">
        <f t="shared" si="121"/>
        <v>OB8FILIALA</v>
      </c>
      <c r="AX362" s="104" t="str" cm="1">
        <f t="array" ref="AX362">IF(AW362="","",IF(SUMPRODUCT((AW362=$AW$7:$AW$2042)*(AH362=$AH$7:$AH$2042)*(AN362=$AN$7:$AN$2042)*(AO362=$AO$7:$AO$2042)*(ROW($AW$7:$AW$2042)&lt;&gt;ROW(AW362))*((R362=0)*($R$7:$R$2042&gt;0)+(R362&gt;0)*($R$7:$R$2042=0)))&gt;0,"SALONES UNIDOS",IF(SUMPRODUCT((AW362=$AW$7:$AW$2042)*(AH362=$AH$7:$AH$2042)*((AN362&lt;$AO$7:$AO$2042)*(AO362&gt;$AN$7:$AN$2042))*(ROW($AW$7:$AW$2042)&lt;&gt;ROW(AW362)))&gt;0,"Cruzado","Sin cruce")))</f>
        <v>Sin cruce</v>
      </c>
    </row>
    <row r="363" spans="2:50" s="6" customFormat="1" ht="19.8" hidden="1" customHeight="1" x14ac:dyDescent="0.25">
      <c r="B363" s="494" t="s">
        <v>314</v>
      </c>
      <c r="C363" s="369" t="s">
        <v>970</v>
      </c>
      <c r="D363" s="369">
        <v>20261</v>
      </c>
      <c r="E363" s="373" t="s">
        <v>276</v>
      </c>
      <c r="F363" s="370" t="s">
        <v>291</v>
      </c>
      <c r="G363" s="373" t="s">
        <v>295</v>
      </c>
      <c r="H363" s="373">
        <v>8</v>
      </c>
      <c r="I363" s="373" t="s">
        <v>278</v>
      </c>
      <c r="J363" s="373" t="s">
        <v>278</v>
      </c>
      <c r="K363" s="194" t="s">
        <v>725</v>
      </c>
      <c r="L363" s="364" t="s">
        <v>648</v>
      </c>
      <c r="M363" s="364" t="s">
        <v>324</v>
      </c>
      <c r="N363" s="364" t="s">
        <v>318</v>
      </c>
      <c r="O363" s="373" t="s">
        <v>321</v>
      </c>
      <c r="P363" s="364">
        <v>2</v>
      </c>
      <c r="Q363" s="364">
        <v>2</v>
      </c>
      <c r="R363" s="369">
        <v>4</v>
      </c>
      <c r="S363" s="364">
        <v>3</v>
      </c>
      <c r="T363" s="8"/>
      <c r="U363" s="374">
        <v>40</v>
      </c>
      <c r="V363" s="370">
        <v>21435456</v>
      </c>
      <c r="W363" s="373" t="s">
        <v>126</v>
      </c>
      <c r="X363" s="364" t="s">
        <v>399</v>
      </c>
      <c r="Y363" s="364"/>
      <c r="Z363" s="364"/>
      <c r="AA363" s="364"/>
      <c r="AB363" s="370"/>
      <c r="AC363" s="364"/>
      <c r="AD363" s="369"/>
      <c r="AE363" s="370"/>
      <c r="AF363" s="370"/>
      <c r="AG363" s="364" t="s">
        <v>319</v>
      </c>
      <c r="AH363" s="364">
        <v>6</v>
      </c>
      <c r="AI363" s="364">
        <v>11</v>
      </c>
      <c r="AJ363" s="364">
        <v>0</v>
      </c>
      <c r="AK363" s="364">
        <v>14</v>
      </c>
      <c r="AL363" s="364">
        <v>20</v>
      </c>
      <c r="AM363" s="22">
        <f t="shared" si="120"/>
        <v>4</v>
      </c>
      <c r="AN363" s="104">
        <f t="shared" si="122"/>
        <v>0.45833333333333331</v>
      </c>
      <c r="AO363" s="104">
        <f t="shared" si="123"/>
        <v>0.59722222222222221</v>
      </c>
      <c r="AP363" s="22" t="str" cm="1">
        <f t="array" ref="AP363">IF(W363="","",IF(SUMPRODUCT((W363=$W$7:$W$2042)*(AH363=$AH$7:$AH$2042)*(AN363=$AN$7:$AN$2042)*(AO363=$AO$7:$AO$2042)*(ROW($W$7:$W$2042)&lt;&gt;ROW(W363))*((R363=0)*($R$7:$R$2042&gt;0)+(R363&gt;0)*($R$7:$R$2042=0)))&gt;0,"SALONES UNIDOS",IF(SUMPRODUCT((W363=$W$7:$W$2042)*(AH363=$AH$7:$AH$2042)*((AN363&lt;$AO$7:$AO$2042)*(AO363&gt;$AN$7:$AN$2042))*(ROW($W$7:$W$2042)&lt;&gt;ROW(W363)))&gt;0,"Cruzado","Sin cruce")))</f>
        <v>Sin cruce</v>
      </c>
      <c r="AQ363" s="104"/>
      <c r="AR363" s="104"/>
      <c r="AS363" s="22"/>
      <c r="AT363" s="22"/>
      <c r="AU363" s="358" t="str" cm="1">
        <f t="array" ref="AU363">IF(AB363="","",IF(SUMPRODUCT((AB363=$AB$7:$AB$511)*(AH363=$AH$7:$AH$511)*(AQ363=$AQ$7:$AQ$511)*(AR363=$AR$7:$AR$511)*(ROW($AB$7:$AB$511)&lt;&gt;ROW(AB363))*((R363=0)*($R$7:$R$511&gt;0)+(R363&gt;0)*($R$7:$R$511=0)))&gt;0,"SALONES UNIDOS",IF(SUMPRODUCT((AB363=$AB$7:$AB$511)*(AH363=$AH$7:$AH$511)*((AQ363&lt;$AR$7:$AR$511)*(AR363&gt;$AQ$7:$AQ$511))*(ROW($AB$7:$AB$511)&lt;&gt;ROW(AB363)))&gt;0,"Cruzado","Sin cruce")))</f>
        <v/>
      </c>
      <c r="AV363" s="358" t="str" cm="1">
        <f t="array" ref="AV363">IF(AD363="","",IF(SUMPRODUCT((AD363=$AD$7:$AD$511)*(AH363=$AH$7:$AH$511)*(AS363=$AS$7:$AS$511)*(AT363=$AT$7:$AT$511)*(ROW($AD$7:$AD$511)&lt;&gt;ROW(AD363))*((R363=0)*($R$7:$R$511&gt;0)+(R363&gt;0)*($R$7:$R$511=0)))&gt;0,"SALONES UNIDOS",IF(SUMPRODUCT((AD363=$AD$7:$AD$511)*(AH363=$AH$7:$AH$511)*((AS363&lt;$AT$7:$AT$511)*(AT363&gt;$AS$7:$AS$511))*(ROW($AD$7:$AD$511)&lt;&gt;ROW(AD363)))&gt;0,"Cruzado","Sin cruce")))</f>
        <v/>
      </c>
      <c r="AW363" s="104" t="str">
        <f t="shared" si="121"/>
        <v>OB8FILIALA</v>
      </c>
      <c r="AX363" s="104" t="str" cm="1">
        <f t="array" ref="AX363">IF(AW363="","",IF(SUMPRODUCT((AW363=$AW$7:$AW$2042)*(AH363=$AH$7:$AH$2042)*(AN363=$AN$7:$AN$2042)*(AO363=$AO$7:$AO$2042)*(ROW($AW$7:$AW$2042)&lt;&gt;ROW(AW363))*((R363=0)*($R$7:$R$2042&gt;0)+(R363&gt;0)*($R$7:$R$2042=0)))&gt;0,"SALONES UNIDOS",IF(SUMPRODUCT((AW363=$AW$7:$AW$2042)*(AH363=$AH$7:$AH$2042)*((AN363&lt;$AO$7:$AO$2042)*(AO363&gt;$AN$7:$AN$2042))*(ROW($AW$7:$AW$2042)&lt;&gt;ROW(AW363)))&gt;0,"Cruzado","Sin cruce")))</f>
        <v>Sin cruce</v>
      </c>
    </row>
    <row r="364" spans="2:50" s="6" customFormat="1" ht="19.8" hidden="1" customHeight="1" x14ac:dyDescent="0.25">
      <c r="B364" s="494" t="s">
        <v>314</v>
      </c>
      <c r="C364" s="369" t="s">
        <v>970</v>
      </c>
      <c r="D364" s="369">
        <v>20261</v>
      </c>
      <c r="E364" s="373" t="s">
        <v>276</v>
      </c>
      <c r="F364" s="370" t="s">
        <v>291</v>
      </c>
      <c r="G364" s="373" t="s">
        <v>295</v>
      </c>
      <c r="H364" s="373">
        <v>8</v>
      </c>
      <c r="I364" s="373" t="s">
        <v>278</v>
      </c>
      <c r="J364" s="373" t="s">
        <v>278</v>
      </c>
      <c r="K364" s="194" t="s">
        <v>726</v>
      </c>
      <c r="L364" s="364" t="s">
        <v>650</v>
      </c>
      <c r="M364" s="364" t="s">
        <v>349</v>
      </c>
      <c r="N364" s="364" t="s">
        <v>318</v>
      </c>
      <c r="O364" s="373" t="s">
        <v>315</v>
      </c>
      <c r="P364" s="364">
        <v>0</v>
      </c>
      <c r="Q364" s="364">
        <v>20</v>
      </c>
      <c r="R364" s="369">
        <v>20</v>
      </c>
      <c r="S364" s="364">
        <v>10</v>
      </c>
      <c r="T364" s="8"/>
      <c r="U364" s="374">
        <v>40</v>
      </c>
      <c r="V364" s="370"/>
      <c r="W364" s="373"/>
      <c r="X364" s="364" t="s">
        <v>315</v>
      </c>
      <c r="Y364" s="364"/>
      <c r="Z364" s="364"/>
      <c r="AA364" s="364"/>
      <c r="AB364" s="370"/>
      <c r="AC364" s="364"/>
      <c r="AD364" s="369"/>
      <c r="AE364" s="370"/>
      <c r="AF364" s="370"/>
      <c r="AG364" s="364" t="s">
        <v>301</v>
      </c>
      <c r="AH364" s="364"/>
      <c r="AI364" s="364"/>
      <c r="AJ364" s="364"/>
      <c r="AK364" s="364"/>
      <c r="AL364" s="364"/>
      <c r="AM364" s="22">
        <f t="shared" si="120"/>
        <v>20</v>
      </c>
      <c r="AN364" s="104">
        <f t="shared" si="122"/>
        <v>0</v>
      </c>
      <c r="AO364" s="104">
        <f t="shared" si="123"/>
        <v>0</v>
      </c>
      <c r="AP364" s="22" t="str" cm="1">
        <f t="array" ref="AP364">IF(W364="","",IF(SUMPRODUCT((W364=$W$7:$W$2042)*(AH364=$AH$7:$AH$2042)*(AN364=$AN$7:$AN$2042)*(AO364=$AO$7:$AO$2042)*(ROW($W$7:$W$2042)&lt;&gt;ROW(W364))*((R364=0)*($R$7:$R$2042&gt;0)+(R364&gt;0)*($R$7:$R$2042=0)))&gt;0,"SALONES UNIDOS",IF(SUMPRODUCT((W364=$W$7:$W$2042)*(AH364=$AH$7:$AH$2042)*((AN364&lt;$AO$7:$AO$2042)*(AO364&gt;$AN$7:$AN$2042))*(ROW($W$7:$W$2042)&lt;&gt;ROW(W364)))&gt;0,"Cruzado","Sin cruce")))</f>
        <v/>
      </c>
      <c r="AQ364" s="104"/>
      <c r="AR364" s="104"/>
      <c r="AS364" s="22"/>
      <c r="AT364" s="22"/>
      <c r="AU364" s="358" t="str" cm="1">
        <f t="array" ref="AU364">IF(AB364="","",IF(SUMPRODUCT((AB364=$AB$7:$AB$511)*(AH364=$AH$7:$AH$511)*(AQ364=$AQ$7:$AQ$511)*(AR364=$AR$7:$AR$511)*(ROW($AB$7:$AB$511)&lt;&gt;ROW(AB364))*((R364=0)*($R$7:$R$511&gt;0)+(R364&gt;0)*($R$7:$R$511=0)))&gt;0,"SALONES UNIDOS",IF(SUMPRODUCT((AB364=$AB$7:$AB$511)*(AH364=$AH$7:$AH$511)*((AQ364&lt;$AR$7:$AR$511)*(AR364&gt;$AQ$7:$AQ$511))*(ROW($AB$7:$AB$511)&lt;&gt;ROW(AB364)))&gt;0,"Cruzado","Sin cruce")))</f>
        <v/>
      </c>
      <c r="AV364" s="358" t="str" cm="1">
        <f t="array" ref="AV364">IF(AD364="","",IF(SUMPRODUCT((AD364=$AD$7:$AD$511)*(AH364=$AH$7:$AH$511)*(AS364=$AS$7:$AS$511)*(AT364=$AT$7:$AT$511)*(ROW($AD$7:$AD$511)&lt;&gt;ROW(AD364))*((R364=0)*($R$7:$R$511&gt;0)+(R364&gt;0)*($R$7:$R$511=0)))&gt;0,"SALONES UNIDOS",IF(SUMPRODUCT((AD364=$AD$7:$AD$511)*(AH364=$AH$7:$AH$511)*((AS364&lt;$AT$7:$AT$511)*(AT364&gt;$AS$7:$AS$511))*(ROW($AD$7:$AD$511)&lt;&gt;ROW(AD364)))&gt;0,"Cruzado","Sin cruce")))</f>
        <v/>
      </c>
      <c r="AW364" s="104" t="str">
        <f t="shared" si="121"/>
        <v>OB8FILIALA</v>
      </c>
      <c r="AX364" s="104" t="str" cm="1">
        <f t="array" ref="AX364">IF(AW364="","",IF(SUMPRODUCT((AW364=$AW$7:$AW$2042)*(AH364=$AH$7:$AH$2042)*(AN364=$AN$7:$AN$2042)*(AO364=$AO$7:$AO$2042)*(ROW($AW$7:$AW$2042)&lt;&gt;ROW(AW364))*((R364=0)*($R$7:$R$2042&gt;0)+(R364&gt;0)*($R$7:$R$2042=0)))&gt;0,"SALONES UNIDOS",IF(SUMPRODUCT((AW364=$AW$7:$AW$2042)*(AH364=$AH$7:$AH$2042)*((AN364&lt;$AO$7:$AO$2042)*(AO364&gt;$AN$7:$AN$2042))*(ROW($AW$7:$AW$2042)&lt;&gt;ROW(AW364)))&gt;0,"Cruzado","Sin cruce")))</f>
        <v>Sin cruce</v>
      </c>
    </row>
    <row r="365" spans="2:50" s="6" customFormat="1" ht="19.8" hidden="1" customHeight="1" x14ac:dyDescent="0.25">
      <c r="B365" s="494" t="s">
        <v>314</v>
      </c>
      <c r="C365" s="369" t="s">
        <v>970</v>
      </c>
      <c r="D365" s="369">
        <v>20261</v>
      </c>
      <c r="E365" s="373" t="s">
        <v>276</v>
      </c>
      <c r="F365" s="370" t="s">
        <v>291</v>
      </c>
      <c r="G365" s="373" t="s">
        <v>295</v>
      </c>
      <c r="H365" s="373">
        <v>8</v>
      </c>
      <c r="I365" s="373" t="s">
        <v>278</v>
      </c>
      <c r="J365" s="373" t="s">
        <v>278</v>
      </c>
      <c r="K365" s="194" t="s">
        <v>727</v>
      </c>
      <c r="L365" s="364" t="s">
        <v>728</v>
      </c>
      <c r="M365" s="364" t="s">
        <v>349</v>
      </c>
      <c r="N365" s="364" t="s">
        <v>318</v>
      </c>
      <c r="O365" s="370" t="s">
        <v>321</v>
      </c>
      <c r="P365" s="364">
        <v>1</v>
      </c>
      <c r="Q365" s="364">
        <v>2</v>
      </c>
      <c r="R365" s="369">
        <v>3</v>
      </c>
      <c r="S365" s="364">
        <v>2</v>
      </c>
      <c r="T365" s="8"/>
      <c r="U365" s="374">
        <v>40</v>
      </c>
      <c r="V365" s="370">
        <v>45944273</v>
      </c>
      <c r="W365" s="373" t="s">
        <v>198</v>
      </c>
      <c r="X365" s="372" t="s">
        <v>321</v>
      </c>
      <c r="Y365" s="364"/>
      <c r="Z365" s="364"/>
      <c r="AA365" s="364"/>
      <c r="AB365" s="370"/>
      <c r="AC365" s="370"/>
      <c r="AD365" s="369"/>
      <c r="AE365" s="370"/>
      <c r="AF365" s="370"/>
      <c r="AG365" s="370" t="s">
        <v>319</v>
      </c>
      <c r="AH365" s="364">
        <v>4</v>
      </c>
      <c r="AI365" s="364">
        <v>8</v>
      </c>
      <c r="AJ365" s="364">
        <v>30</v>
      </c>
      <c r="AK365" s="364">
        <v>11</v>
      </c>
      <c r="AL365" s="364">
        <v>0</v>
      </c>
      <c r="AM365" s="22">
        <f t="shared" si="120"/>
        <v>3</v>
      </c>
      <c r="AN365" s="104">
        <f t="shared" si="122"/>
        <v>0.35416666666666663</v>
      </c>
      <c r="AO365" s="104">
        <f t="shared" si="123"/>
        <v>0.45833333333333331</v>
      </c>
      <c r="AP365" s="22" t="str" cm="1">
        <f t="array" ref="AP365">IF(W365="","",IF(SUMPRODUCT((W365=$W$7:$W$2042)*(AH365=$AH$7:$AH$2042)*(AN365=$AN$7:$AN$2042)*(AO365=$AO$7:$AO$2042)*(ROW($W$7:$W$2042)&lt;&gt;ROW(W365))*((R365=0)*($R$7:$R$2042&gt;0)+(R365&gt;0)*($R$7:$R$2042=0)))&gt;0,"SALONES UNIDOS",IF(SUMPRODUCT((W365=$W$7:$W$2042)*(AH365=$AH$7:$AH$2042)*((AN365&lt;$AO$7:$AO$2042)*(AO365&gt;$AN$7:$AN$2042))*(ROW($W$7:$W$2042)&lt;&gt;ROW(W365)))&gt;0,"Cruzado","Sin cruce")))</f>
        <v>Sin cruce</v>
      </c>
      <c r="AQ365" s="104"/>
      <c r="AR365" s="104"/>
      <c r="AS365" s="22"/>
      <c r="AT365" s="22"/>
      <c r="AU365" s="358" t="str" cm="1">
        <f t="array" ref="AU365">IF(AB365="","",IF(SUMPRODUCT((AB365=$AB$7:$AB$511)*(AH365=$AH$7:$AH$511)*(AQ365=$AQ$7:$AQ$511)*(AR365=$AR$7:$AR$511)*(ROW($AB$7:$AB$511)&lt;&gt;ROW(AB365))*((R365=0)*($R$7:$R$511&gt;0)+(R365&gt;0)*($R$7:$R$511=0)))&gt;0,"SALONES UNIDOS",IF(SUMPRODUCT((AB365=$AB$7:$AB$511)*(AH365=$AH$7:$AH$511)*((AQ365&lt;$AR$7:$AR$511)*(AR365&gt;$AQ$7:$AQ$511))*(ROW($AB$7:$AB$511)&lt;&gt;ROW(AB365)))&gt;0,"Cruzado","Sin cruce")))</f>
        <v/>
      </c>
      <c r="AV365" s="358" t="str" cm="1">
        <f t="array" ref="AV365">IF(AD365="","",IF(SUMPRODUCT((AD365=$AD$7:$AD$511)*(AH365=$AH$7:$AH$511)*(AS365=$AS$7:$AS$511)*(AT365=$AT$7:$AT$511)*(ROW($AD$7:$AD$511)&lt;&gt;ROW(AD365))*((R365=0)*($R$7:$R$511&gt;0)+(R365&gt;0)*($R$7:$R$511=0)))&gt;0,"SALONES UNIDOS",IF(SUMPRODUCT((AD365=$AD$7:$AD$511)*(AH365=$AH$7:$AH$511)*((AS365&lt;$AT$7:$AT$511)*(AT365&gt;$AS$7:$AS$511))*(ROW($AD$7:$AD$511)&lt;&gt;ROW(AD365)))&gt;0,"Cruzado","Sin cruce")))</f>
        <v/>
      </c>
      <c r="AW365" s="104" t="str">
        <f t="shared" si="121"/>
        <v>OB8FILIALA</v>
      </c>
      <c r="AX365" s="104" t="str" cm="1">
        <f t="array" ref="AX365">IF(AW365="","",IF(SUMPRODUCT((AW365=$AW$7:$AW$2042)*(AH365=$AH$7:$AH$2042)*(AN365=$AN$7:$AN$2042)*(AO365=$AO$7:$AO$2042)*(ROW($AW$7:$AW$2042)&lt;&gt;ROW(AW365))*((R365=0)*($R$7:$R$2042&gt;0)+(R365&gt;0)*($R$7:$R$2042=0)))&gt;0,"SALONES UNIDOS",IF(SUMPRODUCT((AW365=$AW$7:$AW$2042)*(AH365=$AH$7:$AH$2042)*((AN365&lt;$AO$7:$AO$2042)*(AO365&gt;$AN$7:$AN$2042))*(ROW($AW$7:$AW$2042)&lt;&gt;ROW(AW365)))&gt;0,"Cruzado","Sin cruce")))</f>
        <v>Sin cruce</v>
      </c>
    </row>
    <row r="366" spans="2:50" s="6" customFormat="1" ht="19.8" hidden="1" customHeight="1" x14ac:dyDescent="0.25">
      <c r="B366" s="494" t="s">
        <v>314</v>
      </c>
      <c r="C366" s="369" t="s">
        <v>970</v>
      </c>
      <c r="D366" s="369">
        <v>20261</v>
      </c>
      <c r="E366" s="373" t="s">
        <v>276</v>
      </c>
      <c r="F366" s="370" t="s">
        <v>291</v>
      </c>
      <c r="G366" s="373" t="s">
        <v>295</v>
      </c>
      <c r="H366" s="373">
        <v>8</v>
      </c>
      <c r="I366" s="373" t="s">
        <v>552</v>
      </c>
      <c r="J366" s="373" t="s">
        <v>278</v>
      </c>
      <c r="K366" s="194" t="s">
        <v>729</v>
      </c>
      <c r="L366" s="364" t="s">
        <v>327</v>
      </c>
      <c r="M366" s="364" t="s">
        <v>324</v>
      </c>
      <c r="N366" s="364" t="s">
        <v>318</v>
      </c>
      <c r="O366" s="373" t="s">
        <v>321</v>
      </c>
      <c r="P366" s="364">
        <v>3</v>
      </c>
      <c r="Q366" s="364">
        <v>2</v>
      </c>
      <c r="R366" s="369">
        <v>5</v>
      </c>
      <c r="S366" s="364">
        <v>4</v>
      </c>
      <c r="T366" s="8"/>
      <c r="U366" s="374">
        <v>20</v>
      </c>
      <c r="V366" s="370">
        <v>44745020</v>
      </c>
      <c r="W366" s="373" t="s">
        <v>487</v>
      </c>
      <c r="X366" s="364" t="s">
        <v>399</v>
      </c>
      <c r="Y366" s="364"/>
      <c r="Z366" s="364"/>
      <c r="AA366" s="364"/>
      <c r="AB366" s="370"/>
      <c r="AC366" s="364"/>
      <c r="AD366" s="369"/>
      <c r="AE366" s="370"/>
      <c r="AF366" s="370"/>
      <c r="AG366" s="364" t="s">
        <v>319</v>
      </c>
      <c r="AH366" s="364">
        <v>2</v>
      </c>
      <c r="AI366" s="364">
        <v>19</v>
      </c>
      <c r="AJ366" s="364">
        <v>20</v>
      </c>
      <c r="AK366" s="364">
        <v>23</v>
      </c>
      <c r="AL366" s="364">
        <v>30</v>
      </c>
      <c r="AM366" s="22">
        <f t="shared" si="120"/>
        <v>5</v>
      </c>
      <c r="AN366" s="104">
        <f t="shared" si="122"/>
        <v>0.80555555555555547</v>
      </c>
      <c r="AO366" s="104">
        <f t="shared" si="123"/>
        <v>0.97916666666666674</v>
      </c>
      <c r="AP366" s="22" t="str" cm="1">
        <f t="array" ref="AP366">IF(W366="","",IF(SUMPRODUCT((W366=$W$7:$W$2042)*(AH366=$AH$7:$AH$2042)*(AN366=$AN$7:$AN$2042)*(AO366=$AO$7:$AO$2042)*(ROW($W$7:$W$2042)&lt;&gt;ROW(W366))*((R366=0)*($R$7:$R$2042&gt;0)+(R366&gt;0)*($R$7:$R$2042=0)))&gt;0,"SALONES UNIDOS",IF(SUMPRODUCT((W366=$W$7:$W$2042)*(AH366=$AH$7:$AH$2042)*((AN366&lt;$AO$7:$AO$2042)*(AO366&gt;$AN$7:$AN$2042))*(ROW($W$7:$W$2042)&lt;&gt;ROW(W366)))&gt;0,"Cruzado","Sin cruce")))</f>
        <v>Sin cruce</v>
      </c>
      <c r="AQ366" s="104"/>
      <c r="AR366" s="104"/>
      <c r="AS366" s="22"/>
      <c r="AT366" s="22"/>
      <c r="AU366" s="358" t="str" cm="1">
        <f t="array" ref="AU366">IF(AB366="","",IF(SUMPRODUCT((AB366=$AB$7:$AB$511)*(AH366=$AH$7:$AH$511)*(AQ366=$AQ$7:$AQ$511)*(AR366=$AR$7:$AR$511)*(ROW($AB$7:$AB$511)&lt;&gt;ROW(AB366))*((R366=0)*($R$7:$R$511&gt;0)+(R366&gt;0)*($R$7:$R$511=0)))&gt;0,"SALONES UNIDOS",IF(SUMPRODUCT((AB366=$AB$7:$AB$511)*(AH366=$AH$7:$AH$511)*((AQ366&lt;$AR$7:$AR$511)*(AR366&gt;$AQ$7:$AQ$511))*(ROW($AB$7:$AB$511)&lt;&gt;ROW(AB366)))&gt;0,"Cruzado","Sin cruce")))</f>
        <v/>
      </c>
      <c r="AV366" s="358" t="str" cm="1">
        <f t="array" ref="AV366">IF(AD366="","",IF(SUMPRODUCT((AD366=$AD$7:$AD$511)*(AH366=$AH$7:$AH$511)*(AS366=$AS$7:$AS$511)*(AT366=$AT$7:$AT$511)*(ROW($AD$7:$AD$511)&lt;&gt;ROW(AD366))*((R366=0)*($R$7:$R$511&gt;0)+(R366&gt;0)*($R$7:$R$511=0)))&gt;0,"SALONES UNIDOS",IF(SUMPRODUCT((AD366=$AD$7:$AD$511)*(AH366=$AH$7:$AH$511)*((AS366&lt;$AT$7:$AT$511)*(AT366&gt;$AS$7:$AS$511))*(ROW($AD$7:$AD$511)&lt;&gt;ROW(AD366)))&gt;0,"Cruzado","Sin cruce")))</f>
        <v/>
      </c>
      <c r="AW366" s="104" t="str">
        <f t="shared" si="121"/>
        <v>OB8FILIALA</v>
      </c>
      <c r="AX366" s="104" t="str" cm="1">
        <f t="array" ref="AX366">IF(AW366="","",IF(SUMPRODUCT((AW366=$AW$7:$AW$2042)*(AH366=$AH$7:$AH$2042)*(AN366=$AN$7:$AN$2042)*(AO366=$AO$7:$AO$2042)*(ROW($AW$7:$AW$2042)&lt;&gt;ROW(AW366))*((R366=0)*($R$7:$R$2042&gt;0)+(R366&gt;0)*($R$7:$R$2042=0)))&gt;0,"SALONES UNIDOS",IF(SUMPRODUCT((AW366=$AW$7:$AW$2042)*(AH366=$AH$7:$AH$2042)*((AN366&lt;$AO$7:$AO$2042)*(AO366&gt;$AN$7:$AN$2042))*(ROW($AW$7:$AW$2042)&lt;&gt;ROW(AW366)))&gt;0,"Cruzado","Sin cruce")))</f>
        <v>Sin cruce</v>
      </c>
    </row>
    <row r="367" spans="2:50" s="6" customFormat="1" ht="19.8" hidden="1" customHeight="1" x14ac:dyDescent="0.25">
      <c r="B367" s="494" t="s">
        <v>314</v>
      </c>
      <c r="C367" s="369" t="s">
        <v>970</v>
      </c>
      <c r="D367" s="369">
        <v>20261</v>
      </c>
      <c r="E367" s="373" t="s">
        <v>276</v>
      </c>
      <c r="F367" s="370" t="s">
        <v>291</v>
      </c>
      <c r="G367" s="373" t="s">
        <v>295</v>
      </c>
      <c r="H367" s="373">
        <v>8</v>
      </c>
      <c r="I367" s="373" t="s">
        <v>560</v>
      </c>
      <c r="J367" s="373" t="s">
        <v>278</v>
      </c>
      <c r="K367" s="194" t="s">
        <v>729</v>
      </c>
      <c r="L367" s="364" t="s">
        <v>327</v>
      </c>
      <c r="M367" s="364" t="s">
        <v>324</v>
      </c>
      <c r="N367" s="364" t="s">
        <v>318</v>
      </c>
      <c r="O367" s="373" t="s">
        <v>321</v>
      </c>
      <c r="P367" s="364">
        <v>3</v>
      </c>
      <c r="Q367" s="364">
        <v>2</v>
      </c>
      <c r="R367" s="369">
        <v>5</v>
      </c>
      <c r="S367" s="364">
        <v>4</v>
      </c>
      <c r="T367" s="8"/>
      <c r="U367" s="374">
        <v>20</v>
      </c>
      <c r="V367" s="370">
        <v>44745020</v>
      </c>
      <c r="W367" s="373" t="s">
        <v>487</v>
      </c>
      <c r="X367" s="364" t="s">
        <v>399</v>
      </c>
      <c r="Y367" s="364"/>
      <c r="Z367" s="364"/>
      <c r="AA367" s="364"/>
      <c r="AB367" s="370"/>
      <c r="AC367" s="364"/>
      <c r="AD367" s="369"/>
      <c r="AE367" s="370"/>
      <c r="AF367" s="370"/>
      <c r="AG367" s="364" t="s">
        <v>319</v>
      </c>
      <c r="AH367" s="364">
        <v>3</v>
      </c>
      <c r="AI367" s="364">
        <v>19</v>
      </c>
      <c r="AJ367" s="364">
        <v>20</v>
      </c>
      <c r="AK367" s="364">
        <v>23</v>
      </c>
      <c r="AL367" s="364">
        <v>30</v>
      </c>
      <c r="AM367" s="22">
        <f t="shared" si="120"/>
        <v>5</v>
      </c>
      <c r="AN367" s="104">
        <f t="shared" si="122"/>
        <v>0.80555555555555547</v>
      </c>
      <c r="AO367" s="104">
        <f t="shared" si="123"/>
        <v>0.97916666666666674</v>
      </c>
      <c r="AP367" s="22" t="str" cm="1">
        <f t="array" ref="AP367">IF(W367="","",IF(SUMPRODUCT((W367=$W$7:$W$2042)*(AH367=$AH$7:$AH$2042)*(AN367=$AN$7:$AN$2042)*(AO367=$AO$7:$AO$2042)*(ROW($W$7:$W$2042)&lt;&gt;ROW(W367))*((R367=0)*($R$7:$R$2042&gt;0)+(R367&gt;0)*($R$7:$R$2042=0)))&gt;0,"SALONES UNIDOS",IF(SUMPRODUCT((W367=$W$7:$W$2042)*(AH367=$AH$7:$AH$2042)*((AN367&lt;$AO$7:$AO$2042)*(AO367&gt;$AN$7:$AN$2042))*(ROW($W$7:$W$2042)&lt;&gt;ROW(W367)))&gt;0,"Cruzado","Sin cruce")))</f>
        <v>Sin cruce</v>
      </c>
      <c r="AQ367" s="104"/>
      <c r="AR367" s="104"/>
      <c r="AS367" s="22"/>
      <c r="AT367" s="22"/>
      <c r="AU367" s="358" t="str" cm="1">
        <f t="array" ref="AU367">IF(AB367="","",IF(SUMPRODUCT((AB367=$AB$7:$AB$511)*(AH367=$AH$7:$AH$511)*(AQ367=$AQ$7:$AQ$511)*(AR367=$AR$7:$AR$511)*(ROW($AB$7:$AB$511)&lt;&gt;ROW(AB367))*((R367=0)*($R$7:$R$511&gt;0)+(R367&gt;0)*($R$7:$R$511=0)))&gt;0,"SALONES UNIDOS",IF(SUMPRODUCT((AB367=$AB$7:$AB$511)*(AH367=$AH$7:$AH$511)*((AQ367&lt;$AR$7:$AR$511)*(AR367&gt;$AQ$7:$AQ$511))*(ROW($AB$7:$AB$511)&lt;&gt;ROW(AB367)))&gt;0,"Cruzado","Sin cruce")))</f>
        <v/>
      </c>
      <c r="AV367" s="358" t="str" cm="1">
        <f t="array" ref="AV367">IF(AD367="","",IF(SUMPRODUCT((AD367=$AD$7:$AD$511)*(AH367=$AH$7:$AH$511)*(AS367=$AS$7:$AS$511)*(AT367=$AT$7:$AT$511)*(ROW($AD$7:$AD$511)&lt;&gt;ROW(AD367))*((R367=0)*($R$7:$R$511&gt;0)+(R367&gt;0)*($R$7:$R$511=0)))&gt;0,"SALONES UNIDOS",IF(SUMPRODUCT((AD367=$AD$7:$AD$511)*(AH367=$AH$7:$AH$511)*((AS367&lt;$AT$7:$AT$511)*(AT367&gt;$AS$7:$AS$511))*(ROW($AD$7:$AD$511)&lt;&gt;ROW(AD367)))&gt;0,"Cruzado","Sin cruce")))</f>
        <v/>
      </c>
      <c r="AW367" s="104" t="str">
        <f t="shared" si="121"/>
        <v>OB8FILIALA</v>
      </c>
      <c r="AX367" s="104" t="str" cm="1">
        <f t="array" ref="AX367">IF(AW367="","",IF(SUMPRODUCT((AW367=$AW$7:$AW$2042)*(AH367=$AH$7:$AH$2042)*(AN367=$AN$7:$AN$2042)*(AO367=$AO$7:$AO$2042)*(ROW($AW$7:$AW$2042)&lt;&gt;ROW(AW367))*((R367=0)*($R$7:$R$2042&gt;0)+(R367&gt;0)*($R$7:$R$2042=0)))&gt;0,"SALONES UNIDOS",IF(SUMPRODUCT((AW367=$AW$7:$AW$2042)*(AH367=$AH$7:$AH$2042)*((AN367&lt;$AO$7:$AO$2042)*(AO367&gt;$AN$7:$AN$2042))*(ROW($AW$7:$AW$2042)&lt;&gt;ROW(AW367)))&gt;0,"Cruzado","Sin cruce")))</f>
        <v>Sin cruce</v>
      </c>
    </row>
    <row r="368" spans="2:50" s="6" customFormat="1" ht="19.8" hidden="1" customHeight="1" x14ac:dyDescent="0.25">
      <c r="B368" s="494" t="s">
        <v>314</v>
      </c>
      <c r="C368" s="369" t="s">
        <v>970</v>
      </c>
      <c r="D368" s="369">
        <v>20261</v>
      </c>
      <c r="E368" s="373" t="s">
        <v>276</v>
      </c>
      <c r="F368" s="370" t="s">
        <v>291</v>
      </c>
      <c r="G368" s="373" t="s">
        <v>295</v>
      </c>
      <c r="H368" s="373">
        <v>9</v>
      </c>
      <c r="I368" s="373" t="s">
        <v>278</v>
      </c>
      <c r="J368" s="373" t="s">
        <v>278</v>
      </c>
      <c r="K368" s="194" t="s">
        <v>730</v>
      </c>
      <c r="L368" s="364" t="s">
        <v>653</v>
      </c>
      <c r="M368" s="364" t="s">
        <v>349</v>
      </c>
      <c r="N368" s="364" t="s">
        <v>318</v>
      </c>
      <c r="O368" s="373" t="s">
        <v>315</v>
      </c>
      <c r="P368" s="364">
        <v>0</v>
      </c>
      <c r="Q368" s="364">
        <v>30</v>
      </c>
      <c r="R368" s="369">
        <v>30</v>
      </c>
      <c r="S368" s="364">
        <v>15</v>
      </c>
      <c r="T368" s="8"/>
      <c r="U368" s="374">
        <v>55</v>
      </c>
      <c r="V368" s="370"/>
      <c r="W368" s="373"/>
      <c r="X368" s="364" t="s">
        <v>315</v>
      </c>
      <c r="Y368" s="364"/>
      <c r="Z368" s="364"/>
      <c r="AA368" s="364"/>
      <c r="AB368" s="370"/>
      <c r="AC368" s="364"/>
      <c r="AD368" s="369"/>
      <c r="AE368" s="370"/>
      <c r="AF368" s="370"/>
      <c r="AG368" s="364" t="s">
        <v>301</v>
      </c>
      <c r="AH368" s="364"/>
      <c r="AI368" s="364"/>
      <c r="AJ368" s="364"/>
      <c r="AK368" s="364"/>
      <c r="AL368" s="364"/>
      <c r="AM368" s="22">
        <f t="shared" si="120"/>
        <v>30</v>
      </c>
      <c r="AN368" s="104">
        <f t="shared" si="122"/>
        <v>0</v>
      </c>
      <c r="AO368" s="104">
        <f t="shared" si="123"/>
        <v>0</v>
      </c>
      <c r="AP368" s="22" t="str" cm="1">
        <f t="array" ref="AP368">IF(W368="","",IF(SUMPRODUCT((W368=$W$7:$W$2042)*(AH368=$AH$7:$AH$2042)*(AN368=$AN$7:$AN$2042)*(AO368=$AO$7:$AO$2042)*(ROW($W$7:$W$2042)&lt;&gt;ROW(W368))*((R368=0)*($R$7:$R$2042&gt;0)+(R368&gt;0)*($R$7:$R$2042=0)))&gt;0,"SALONES UNIDOS",IF(SUMPRODUCT((W368=$W$7:$W$2042)*(AH368=$AH$7:$AH$2042)*((AN368&lt;$AO$7:$AO$2042)*(AO368&gt;$AN$7:$AN$2042))*(ROW($W$7:$W$2042)&lt;&gt;ROW(W368)))&gt;0,"Cruzado","Sin cruce")))</f>
        <v/>
      </c>
      <c r="AQ368" s="104"/>
      <c r="AR368" s="104"/>
      <c r="AS368" s="22"/>
      <c r="AT368" s="22"/>
      <c r="AU368" s="358" t="str" cm="1">
        <f t="array" ref="AU368">IF(AB368="","",IF(SUMPRODUCT((AB368=$AB$7:$AB$511)*(AH368=$AH$7:$AH$511)*(AQ368=$AQ$7:$AQ$511)*(AR368=$AR$7:$AR$511)*(ROW($AB$7:$AB$511)&lt;&gt;ROW(AB368))*((R368=0)*($R$7:$R$511&gt;0)+(R368&gt;0)*($R$7:$R$511=0)))&gt;0,"SALONES UNIDOS",IF(SUMPRODUCT((AB368=$AB$7:$AB$511)*(AH368=$AH$7:$AH$511)*((AQ368&lt;$AR$7:$AR$511)*(AR368&gt;$AQ$7:$AQ$511))*(ROW($AB$7:$AB$511)&lt;&gt;ROW(AB368)))&gt;0,"Cruzado","Sin cruce")))</f>
        <v/>
      </c>
      <c r="AV368" s="358" t="str" cm="1">
        <f t="array" ref="AV368">IF(AD368="","",IF(SUMPRODUCT((AD368=$AD$7:$AD$511)*(AH368=$AH$7:$AH$511)*(AS368=$AS$7:$AS$511)*(AT368=$AT$7:$AT$511)*(ROW($AD$7:$AD$511)&lt;&gt;ROW(AD368))*((R368=0)*($R$7:$R$511&gt;0)+(R368&gt;0)*($R$7:$R$511=0)))&gt;0,"SALONES UNIDOS",IF(SUMPRODUCT((AD368=$AD$7:$AD$511)*(AH368=$AH$7:$AH$511)*((AS368&lt;$AT$7:$AT$511)*(AT368&gt;$AS$7:$AS$511))*(ROW($AD$7:$AD$511)&lt;&gt;ROW(AD368)))&gt;0,"Cruzado","Sin cruce")))</f>
        <v/>
      </c>
      <c r="AW368" s="104" t="str">
        <f t="shared" si="121"/>
        <v>OB9FILIALA</v>
      </c>
      <c r="AX368" s="104" t="str" cm="1">
        <f t="array" ref="AX368">IF(AW368="","",IF(SUMPRODUCT((AW368=$AW$7:$AW$2042)*(AH368=$AH$7:$AH$2042)*(AN368=$AN$7:$AN$2042)*(AO368=$AO$7:$AO$2042)*(ROW($AW$7:$AW$2042)&lt;&gt;ROW(AW368))*((R368=0)*($R$7:$R$2042&gt;0)+(R368&gt;0)*($R$7:$R$2042=0)))&gt;0,"SALONES UNIDOS",IF(SUMPRODUCT((AW368=$AW$7:$AW$2042)*(AH368=$AH$7:$AH$2042)*((AN368&lt;$AO$7:$AO$2042)*(AO368&gt;$AN$7:$AN$2042))*(ROW($AW$7:$AW$2042)&lt;&gt;ROW(AW368)))&gt;0,"Cruzado","Sin cruce")))</f>
        <v>Sin cruce</v>
      </c>
    </row>
    <row r="369" spans="2:50" s="6" customFormat="1" ht="19.8" hidden="1" customHeight="1" x14ac:dyDescent="0.25">
      <c r="B369" s="494" t="s">
        <v>314</v>
      </c>
      <c r="C369" s="369" t="s">
        <v>970</v>
      </c>
      <c r="D369" s="369">
        <v>20261</v>
      </c>
      <c r="E369" s="373" t="s">
        <v>276</v>
      </c>
      <c r="F369" s="370" t="s">
        <v>291</v>
      </c>
      <c r="G369" s="373" t="s">
        <v>295</v>
      </c>
      <c r="H369" s="373">
        <v>9</v>
      </c>
      <c r="I369" s="373" t="s">
        <v>552</v>
      </c>
      <c r="J369" s="373" t="s">
        <v>278</v>
      </c>
      <c r="K369" s="194" t="s">
        <v>731</v>
      </c>
      <c r="L369" s="364" t="s">
        <v>995</v>
      </c>
      <c r="M369" s="364" t="s">
        <v>324</v>
      </c>
      <c r="N369" s="364" t="s">
        <v>318</v>
      </c>
      <c r="O369" s="373" t="s">
        <v>321</v>
      </c>
      <c r="P369" s="364">
        <v>4</v>
      </c>
      <c r="Q369" s="364">
        <v>0</v>
      </c>
      <c r="R369" s="369">
        <v>4</v>
      </c>
      <c r="S369" s="364">
        <v>6</v>
      </c>
      <c r="T369" s="8"/>
      <c r="U369" s="374">
        <v>23</v>
      </c>
      <c r="V369" s="370">
        <v>42508963</v>
      </c>
      <c r="W369" s="373" t="s">
        <v>13</v>
      </c>
      <c r="X369" s="364" t="s">
        <v>399</v>
      </c>
      <c r="Y369" s="364"/>
      <c r="Z369" s="364"/>
      <c r="AA369" s="364"/>
      <c r="AB369" s="370"/>
      <c r="AC369" s="364"/>
      <c r="AD369" s="369"/>
      <c r="AE369" s="370"/>
      <c r="AF369" s="370"/>
      <c r="AG369" s="364" t="s">
        <v>559</v>
      </c>
      <c r="AH369" s="364">
        <v>1</v>
      </c>
      <c r="AI369" s="364">
        <v>20</v>
      </c>
      <c r="AJ369" s="364">
        <v>10</v>
      </c>
      <c r="AK369" s="364">
        <v>23</v>
      </c>
      <c r="AL369" s="364">
        <v>30</v>
      </c>
      <c r="AM369" s="22">
        <f t="shared" si="120"/>
        <v>4</v>
      </c>
      <c r="AN369" s="104">
        <f t="shared" si="122"/>
        <v>0.84027777777777779</v>
      </c>
      <c r="AO369" s="104">
        <f t="shared" si="123"/>
        <v>0.97916666666666674</v>
      </c>
      <c r="AP369" s="22" t="str" cm="1">
        <f t="array" ref="AP369">IF(W369="","",IF(SUMPRODUCT((W369=$W$7:$W$2042)*(AH369=$AH$7:$AH$2042)*(AN369=$AN$7:$AN$2042)*(AO369=$AO$7:$AO$2042)*(ROW($W$7:$W$2042)&lt;&gt;ROW(W369))*((R369=0)*($R$7:$R$2042&gt;0)+(R369&gt;0)*($R$7:$R$2042=0)))&gt;0,"SALONES UNIDOS",IF(SUMPRODUCT((W369=$W$7:$W$2042)*(AH369=$AH$7:$AH$2042)*((AN369&lt;$AO$7:$AO$2042)*(AO369&gt;$AN$7:$AN$2042))*(ROW($W$7:$W$2042)&lt;&gt;ROW(W369)))&gt;0,"Cruzado","Sin cruce")))</f>
        <v>Sin cruce</v>
      </c>
      <c r="AQ369" s="104"/>
      <c r="AR369" s="104"/>
      <c r="AS369" s="22"/>
      <c r="AT369" s="22"/>
      <c r="AU369" s="358" t="str" cm="1">
        <f t="array" ref="AU369">IF(AB369="","",IF(SUMPRODUCT((AB369=$AB$7:$AB$511)*(AH369=$AH$7:$AH$511)*(AQ369=$AQ$7:$AQ$511)*(AR369=$AR$7:$AR$511)*(ROW($AB$7:$AB$511)&lt;&gt;ROW(AB369))*((R369=0)*($R$7:$R$511&gt;0)+(R369&gt;0)*($R$7:$R$511=0)))&gt;0,"SALONES UNIDOS",IF(SUMPRODUCT((AB369=$AB$7:$AB$511)*(AH369=$AH$7:$AH$511)*((AQ369&lt;$AR$7:$AR$511)*(AR369&gt;$AQ$7:$AQ$511))*(ROW($AB$7:$AB$511)&lt;&gt;ROW(AB369)))&gt;0,"Cruzado","Sin cruce")))</f>
        <v/>
      </c>
      <c r="AV369" s="358" t="str" cm="1">
        <f t="array" ref="AV369">IF(AD369="","",IF(SUMPRODUCT((AD369=$AD$7:$AD$511)*(AH369=$AH$7:$AH$511)*(AS369=$AS$7:$AS$511)*(AT369=$AT$7:$AT$511)*(ROW($AD$7:$AD$511)&lt;&gt;ROW(AD369))*((R369=0)*($R$7:$R$511&gt;0)+(R369&gt;0)*($R$7:$R$511=0)))&gt;0,"SALONES UNIDOS",IF(SUMPRODUCT((AD369=$AD$7:$AD$511)*(AH369=$AH$7:$AH$511)*((AS369&lt;$AT$7:$AT$511)*(AT369&gt;$AS$7:$AS$511))*(ROW($AD$7:$AD$511)&lt;&gt;ROW(AD369)))&gt;0,"Cruzado","Sin cruce")))</f>
        <v/>
      </c>
      <c r="AW369" s="104" t="str">
        <f t="shared" si="121"/>
        <v>OB9FILIALA</v>
      </c>
      <c r="AX369" s="104" t="str" cm="1">
        <f t="array" ref="AX369">IF(AW369="","",IF(SUMPRODUCT((AW369=$AW$7:$AW$2042)*(AH369=$AH$7:$AH$2042)*(AN369=$AN$7:$AN$2042)*(AO369=$AO$7:$AO$2042)*(ROW($AW$7:$AW$2042)&lt;&gt;ROW(AW369))*((R369=0)*($R$7:$R$2042&gt;0)+(R369&gt;0)*($R$7:$R$2042=0)))&gt;0,"SALONES UNIDOS",IF(SUMPRODUCT((AW369=$AW$7:$AW$2042)*(AH369=$AH$7:$AH$2042)*((AN369&lt;$AO$7:$AO$2042)*(AO369&gt;$AN$7:$AN$2042))*(ROW($AW$7:$AW$2042)&lt;&gt;ROW(AW369)))&gt;0,"Cruzado","Sin cruce")))</f>
        <v>Cruzado</v>
      </c>
    </row>
    <row r="370" spans="2:50" s="6" customFormat="1" ht="19.8" hidden="1" customHeight="1" x14ac:dyDescent="0.25">
      <c r="B370" s="494" t="s">
        <v>314</v>
      </c>
      <c r="C370" s="369" t="s">
        <v>970</v>
      </c>
      <c r="D370" s="369">
        <v>20261</v>
      </c>
      <c r="E370" s="373" t="s">
        <v>276</v>
      </c>
      <c r="F370" s="370" t="s">
        <v>291</v>
      </c>
      <c r="G370" s="373" t="s">
        <v>295</v>
      </c>
      <c r="H370" s="373">
        <v>9</v>
      </c>
      <c r="I370" s="373" t="s">
        <v>552</v>
      </c>
      <c r="J370" s="373" t="s">
        <v>278</v>
      </c>
      <c r="K370" s="194" t="s">
        <v>731</v>
      </c>
      <c r="L370" s="364" t="s">
        <v>995</v>
      </c>
      <c r="M370" s="364" t="s">
        <v>324</v>
      </c>
      <c r="N370" s="364" t="s">
        <v>318</v>
      </c>
      <c r="O370" s="373" t="s">
        <v>321</v>
      </c>
      <c r="P370" s="364">
        <v>0</v>
      </c>
      <c r="Q370" s="364">
        <v>4</v>
      </c>
      <c r="R370" s="369">
        <v>4</v>
      </c>
      <c r="S370" s="364">
        <v>6</v>
      </c>
      <c r="T370" s="8"/>
      <c r="U370" s="374">
        <v>23</v>
      </c>
      <c r="V370" s="370">
        <v>42508963</v>
      </c>
      <c r="W370" s="373" t="s">
        <v>13</v>
      </c>
      <c r="X370" s="364" t="s">
        <v>399</v>
      </c>
      <c r="Y370" s="364"/>
      <c r="Z370" s="364"/>
      <c r="AA370" s="364"/>
      <c r="AB370" s="370"/>
      <c r="AC370" s="364"/>
      <c r="AD370" s="369"/>
      <c r="AE370" s="370"/>
      <c r="AF370" s="370"/>
      <c r="AG370" s="364" t="s">
        <v>301</v>
      </c>
      <c r="AH370" s="364">
        <v>3</v>
      </c>
      <c r="AI370" s="364">
        <v>20</v>
      </c>
      <c r="AJ370" s="364">
        <v>10</v>
      </c>
      <c r="AK370" s="364">
        <v>23</v>
      </c>
      <c r="AL370" s="364">
        <v>30</v>
      </c>
      <c r="AM370" s="22">
        <f t="shared" si="120"/>
        <v>4</v>
      </c>
      <c r="AN370" s="104">
        <f t="shared" si="122"/>
        <v>0.84027777777777779</v>
      </c>
      <c r="AO370" s="104">
        <f t="shared" si="123"/>
        <v>0.97916666666666674</v>
      </c>
      <c r="AP370" s="22" t="str" cm="1">
        <f t="array" ref="AP370">IF(W370="","",IF(SUMPRODUCT((W370=$W$7:$W$2042)*(AH370=$AH$7:$AH$2042)*(AN370=$AN$7:$AN$2042)*(AO370=$AO$7:$AO$2042)*(ROW($W$7:$W$2042)&lt;&gt;ROW(W370))*((R370=0)*($R$7:$R$2042&gt;0)+(R370&gt;0)*($R$7:$R$2042=0)))&gt;0,"SALONES UNIDOS",IF(SUMPRODUCT((W370=$W$7:$W$2042)*(AH370=$AH$7:$AH$2042)*((AN370&lt;$AO$7:$AO$2042)*(AO370&gt;$AN$7:$AN$2042))*(ROW($W$7:$W$2042)&lt;&gt;ROW(W370)))&gt;0,"Cruzado","Sin cruce")))</f>
        <v>Sin cruce</v>
      </c>
      <c r="AQ370" s="104"/>
      <c r="AR370" s="104"/>
      <c r="AS370" s="22"/>
      <c r="AT370" s="22"/>
      <c r="AU370" s="358" t="str" cm="1">
        <f t="array" ref="AU370">IF(AB370="","",IF(SUMPRODUCT((AB370=$AB$7:$AB$511)*(AH370=$AH$7:$AH$511)*(AQ370=$AQ$7:$AQ$511)*(AR370=$AR$7:$AR$511)*(ROW($AB$7:$AB$511)&lt;&gt;ROW(AB370))*((R370=0)*($R$7:$R$511&gt;0)+(R370&gt;0)*($R$7:$R$511=0)))&gt;0,"SALONES UNIDOS",IF(SUMPRODUCT((AB370=$AB$7:$AB$511)*(AH370=$AH$7:$AH$511)*((AQ370&lt;$AR$7:$AR$511)*(AR370&gt;$AQ$7:$AQ$511))*(ROW($AB$7:$AB$511)&lt;&gt;ROW(AB370)))&gt;0,"Cruzado","Sin cruce")))</f>
        <v/>
      </c>
      <c r="AV370" s="358" t="str" cm="1">
        <f t="array" ref="AV370">IF(AD370="","",IF(SUMPRODUCT((AD370=$AD$7:$AD$511)*(AH370=$AH$7:$AH$511)*(AS370=$AS$7:$AS$511)*(AT370=$AT$7:$AT$511)*(ROW($AD$7:$AD$511)&lt;&gt;ROW(AD370))*((R370=0)*($R$7:$R$511&gt;0)+(R370&gt;0)*($R$7:$R$511=0)))&gt;0,"SALONES UNIDOS",IF(SUMPRODUCT((AD370=$AD$7:$AD$511)*(AH370=$AH$7:$AH$511)*((AS370&lt;$AT$7:$AT$511)*(AT370&gt;$AS$7:$AS$511))*(ROW($AD$7:$AD$511)&lt;&gt;ROW(AD370)))&gt;0,"Cruzado","Sin cruce")))</f>
        <v/>
      </c>
      <c r="AW370" s="104" t="str">
        <f t="shared" si="121"/>
        <v>OB9FILIALA</v>
      </c>
      <c r="AX370" s="104" t="str" cm="1">
        <f t="array" ref="AX370">IF(AW370="","",IF(SUMPRODUCT((AW370=$AW$7:$AW$2042)*(AH370=$AH$7:$AH$2042)*(AN370=$AN$7:$AN$2042)*(AO370=$AO$7:$AO$2042)*(ROW($AW$7:$AW$2042)&lt;&gt;ROW(AW370))*((R370=0)*($R$7:$R$2042&gt;0)+(R370&gt;0)*($R$7:$R$2042=0)))&gt;0,"SALONES UNIDOS",IF(SUMPRODUCT((AW370=$AW$7:$AW$2042)*(AH370=$AH$7:$AH$2042)*((AN370&lt;$AO$7:$AO$2042)*(AO370&gt;$AN$7:$AN$2042))*(ROW($AW$7:$AW$2042)&lt;&gt;ROW(AW370)))&gt;0,"Cruzado","Sin cruce")))</f>
        <v>Sin cruce</v>
      </c>
    </row>
    <row r="371" spans="2:50" s="6" customFormat="1" ht="19.8" hidden="1" customHeight="1" x14ac:dyDescent="0.25">
      <c r="B371" s="494" t="s">
        <v>314</v>
      </c>
      <c r="C371" s="369" t="s">
        <v>970</v>
      </c>
      <c r="D371" s="369">
        <v>20261</v>
      </c>
      <c r="E371" s="373" t="s">
        <v>276</v>
      </c>
      <c r="F371" s="370" t="s">
        <v>291</v>
      </c>
      <c r="G371" s="373" t="s">
        <v>295</v>
      </c>
      <c r="H371" s="373">
        <v>9</v>
      </c>
      <c r="I371" s="373" t="s">
        <v>560</v>
      </c>
      <c r="J371" s="373" t="s">
        <v>278</v>
      </c>
      <c r="K371" s="194" t="s">
        <v>731</v>
      </c>
      <c r="L371" s="364" t="s">
        <v>995</v>
      </c>
      <c r="M371" s="364" t="s">
        <v>324</v>
      </c>
      <c r="N371" s="364" t="s">
        <v>318</v>
      </c>
      <c r="O371" s="373" t="s">
        <v>321</v>
      </c>
      <c r="P371" s="364">
        <v>0</v>
      </c>
      <c r="Q371" s="364">
        <v>4</v>
      </c>
      <c r="R371" s="369">
        <v>4</v>
      </c>
      <c r="S371" s="364">
        <v>6</v>
      </c>
      <c r="T371" s="8"/>
      <c r="U371" s="374">
        <v>22</v>
      </c>
      <c r="V371" s="370">
        <v>73213273</v>
      </c>
      <c r="W371" s="373" t="s">
        <v>189</v>
      </c>
      <c r="X371" s="364" t="s">
        <v>399</v>
      </c>
      <c r="Y371" s="364"/>
      <c r="Z371" s="364"/>
      <c r="AA371" s="364"/>
      <c r="AB371" s="370"/>
      <c r="AC371" s="364"/>
      <c r="AD371" s="369"/>
      <c r="AE371" s="370"/>
      <c r="AF371" s="370"/>
      <c r="AG371" s="364" t="s">
        <v>301</v>
      </c>
      <c r="AH371" s="364">
        <v>2</v>
      </c>
      <c r="AI371" s="364">
        <v>18</v>
      </c>
      <c r="AJ371" s="364">
        <v>30</v>
      </c>
      <c r="AK371" s="364">
        <v>21</v>
      </c>
      <c r="AL371" s="364">
        <v>50</v>
      </c>
      <c r="AM371" s="22">
        <f t="shared" si="120"/>
        <v>4</v>
      </c>
      <c r="AN371" s="104">
        <f t="shared" si="122"/>
        <v>0.77083333333333337</v>
      </c>
      <c r="AO371" s="104">
        <f t="shared" si="123"/>
        <v>0.90972222222222221</v>
      </c>
      <c r="AP371" s="22" t="str" cm="1">
        <f t="array" ref="AP371">IF(W371="","",IF(SUMPRODUCT((W371=$W$7:$W$2042)*(AH371=$AH$7:$AH$2042)*(AN371=$AN$7:$AN$2042)*(AO371=$AO$7:$AO$2042)*(ROW($W$7:$W$2042)&lt;&gt;ROW(W371))*((R371=0)*($R$7:$R$2042&gt;0)+(R371&gt;0)*($R$7:$R$2042=0)))&gt;0,"SALONES UNIDOS",IF(SUMPRODUCT((W371=$W$7:$W$2042)*(AH371=$AH$7:$AH$2042)*((AN371&lt;$AO$7:$AO$2042)*(AO371&gt;$AN$7:$AN$2042))*(ROW($W$7:$W$2042)&lt;&gt;ROW(W371)))&gt;0,"Cruzado","Sin cruce")))</f>
        <v>Sin cruce</v>
      </c>
      <c r="AQ371" s="104"/>
      <c r="AR371" s="104"/>
      <c r="AS371" s="22"/>
      <c r="AT371" s="22"/>
      <c r="AU371" s="358" t="str" cm="1">
        <f t="array" ref="AU371">IF(AB371="","",IF(SUMPRODUCT((AB371=$AB$7:$AB$511)*(AH371=$AH$7:$AH$511)*(AQ371=$AQ$7:$AQ$511)*(AR371=$AR$7:$AR$511)*(ROW($AB$7:$AB$511)&lt;&gt;ROW(AB371))*((R371=0)*($R$7:$R$511&gt;0)+(R371&gt;0)*($R$7:$R$511=0)))&gt;0,"SALONES UNIDOS",IF(SUMPRODUCT((AB371=$AB$7:$AB$511)*(AH371=$AH$7:$AH$511)*((AQ371&lt;$AR$7:$AR$511)*(AR371&gt;$AQ$7:$AQ$511))*(ROW($AB$7:$AB$511)&lt;&gt;ROW(AB371)))&gt;0,"Cruzado","Sin cruce")))</f>
        <v/>
      </c>
      <c r="AV371" s="358" t="str" cm="1">
        <f t="array" ref="AV371">IF(AD371="","",IF(SUMPRODUCT((AD371=$AD$7:$AD$511)*(AH371=$AH$7:$AH$511)*(AS371=$AS$7:$AS$511)*(AT371=$AT$7:$AT$511)*(ROW($AD$7:$AD$511)&lt;&gt;ROW(AD371))*((R371=0)*($R$7:$R$511&gt;0)+(R371&gt;0)*($R$7:$R$511=0)))&gt;0,"SALONES UNIDOS",IF(SUMPRODUCT((AD371=$AD$7:$AD$511)*(AH371=$AH$7:$AH$511)*((AS371&lt;$AT$7:$AT$511)*(AT371&gt;$AS$7:$AS$511))*(ROW($AD$7:$AD$511)&lt;&gt;ROW(AD371)))&gt;0,"Cruzado","Sin cruce")))</f>
        <v/>
      </c>
      <c r="AW371" s="104" t="str">
        <f t="shared" si="121"/>
        <v>OB9FILIALA</v>
      </c>
      <c r="AX371" s="104" t="str" cm="1">
        <f t="array" ref="AX371">IF(AW371="","",IF(SUMPRODUCT((AW371=$AW$7:$AW$2042)*(AH371=$AH$7:$AH$2042)*(AN371=$AN$7:$AN$2042)*(AO371=$AO$7:$AO$2042)*(ROW($AW$7:$AW$2042)&lt;&gt;ROW(AW371))*((R371=0)*($R$7:$R$2042&gt;0)+(R371&gt;0)*($R$7:$R$2042=0)))&gt;0,"SALONES UNIDOS",IF(SUMPRODUCT((AW371=$AW$7:$AW$2042)*(AH371=$AH$7:$AH$2042)*((AN371&lt;$AO$7:$AO$2042)*(AO371&gt;$AN$7:$AN$2042))*(ROW($AW$7:$AW$2042)&lt;&gt;ROW(AW371)))&gt;0,"Cruzado","Sin cruce")))</f>
        <v>Sin cruce</v>
      </c>
    </row>
    <row r="372" spans="2:50" s="6" customFormat="1" ht="19.8" hidden="1" customHeight="1" x14ac:dyDescent="0.25">
      <c r="B372" s="494" t="s">
        <v>314</v>
      </c>
      <c r="C372" s="369" t="s">
        <v>970</v>
      </c>
      <c r="D372" s="369">
        <v>20261</v>
      </c>
      <c r="E372" s="373" t="s">
        <v>276</v>
      </c>
      <c r="F372" s="370" t="s">
        <v>291</v>
      </c>
      <c r="G372" s="373" t="s">
        <v>295</v>
      </c>
      <c r="H372" s="373">
        <v>9</v>
      </c>
      <c r="I372" s="373" t="s">
        <v>560</v>
      </c>
      <c r="J372" s="373" t="s">
        <v>278</v>
      </c>
      <c r="K372" s="194" t="s">
        <v>731</v>
      </c>
      <c r="L372" s="364" t="s">
        <v>995</v>
      </c>
      <c r="M372" s="364" t="s">
        <v>324</v>
      </c>
      <c r="N372" s="364" t="s">
        <v>318</v>
      </c>
      <c r="O372" s="373" t="s">
        <v>321</v>
      </c>
      <c r="P372" s="364">
        <v>4</v>
      </c>
      <c r="Q372" s="364">
        <v>0</v>
      </c>
      <c r="R372" s="369">
        <v>4</v>
      </c>
      <c r="S372" s="364">
        <v>6</v>
      </c>
      <c r="T372" s="8"/>
      <c r="U372" s="374">
        <v>22</v>
      </c>
      <c r="V372" s="370">
        <v>73213273</v>
      </c>
      <c r="W372" s="373" t="s">
        <v>189</v>
      </c>
      <c r="X372" s="364" t="s">
        <v>399</v>
      </c>
      <c r="Y372" s="364"/>
      <c r="Z372" s="364"/>
      <c r="AA372" s="364"/>
      <c r="AB372" s="370"/>
      <c r="AC372" s="364"/>
      <c r="AD372" s="369"/>
      <c r="AE372" s="370"/>
      <c r="AF372" s="370"/>
      <c r="AG372" s="364" t="s">
        <v>559</v>
      </c>
      <c r="AH372" s="364">
        <v>1</v>
      </c>
      <c r="AI372" s="364">
        <v>18</v>
      </c>
      <c r="AJ372" s="364">
        <v>30</v>
      </c>
      <c r="AK372" s="364">
        <v>21</v>
      </c>
      <c r="AL372" s="364">
        <v>50</v>
      </c>
      <c r="AM372" s="22">
        <f t="shared" si="120"/>
        <v>4</v>
      </c>
      <c r="AN372" s="104">
        <f t="shared" si="122"/>
        <v>0.77083333333333337</v>
      </c>
      <c r="AO372" s="104">
        <f t="shared" si="123"/>
        <v>0.90972222222222221</v>
      </c>
      <c r="AP372" s="22" t="str" cm="1">
        <f t="array" ref="AP372">IF(W372="","",IF(SUMPRODUCT((W372=$W$7:$W$2042)*(AH372=$AH$7:$AH$2042)*(AN372=$AN$7:$AN$2042)*(AO372=$AO$7:$AO$2042)*(ROW($W$7:$W$2042)&lt;&gt;ROW(W372))*((R372=0)*($R$7:$R$2042&gt;0)+(R372&gt;0)*($R$7:$R$2042=0)))&gt;0,"SALONES UNIDOS",IF(SUMPRODUCT((W372=$W$7:$W$2042)*(AH372=$AH$7:$AH$2042)*((AN372&lt;$AO$7:$AO$2042)*(AO372&gt;$AN$7:$AN$2042))*(ROW($W$7:$W$2042)&lt;&gt;ROW(W372)))&gt;0,"Cruzado","Sin cruce")))</f>
        <v>Sin cruce</v>
      </c>
      <c r="AQ372" s="104"/>
      <c r="AR372" s="104"/>
      <c r="AS372" s="22"/>
      <c r="AT372" s="22"/>
      <c r="AU372" s="358" t="str" cm="1">
        <f t="array" ref="AU372">IF(AB372="","",IF(SUMPRODUCT((AB372=$AB$7:$AB$511)*(AH372=$AH$7:$AH$511)*(AQ372=$AQ$7:$AQ$511)*(AR372=$AR$7:$AR$511)*(ROW($AB$7:$AB$511)&lt;&gt;ROW(AB372))*((R372=0)*($R$7:$R$511&gt;0)+(R372&gt;0)*($R$7:$R$511=0)))&gt;0,"SALONES UNIDOS",IF(SUMPRODUCT((AB372=$AB$7:$AB$511)*(AH372=$AH$7:$AH$511)*((AQ372&lt;$AR$7:$AR$511)*(AR372&gt;$AQ$7:$AQ$511))*(ROW($AB$7:$AB$511)&lt;&gt;ROW(AB372)))&gt;0,"Cruzado","Sin cruce")))</f>
        <v/>
      </c>
      <c r="AV372" s="358" t="str" cm="1">
        <f t="array" ref="AV372">IF(AD372="","",IF(SUMPRODUCT((AD372=$AD$7:$AD$511)*(AH372=$AH$7:$AH$511)*(AS372=$AS$7:$AS$511)*(AT372=$AT$7:$AT$511)*(ROW($AD$7:$AD$511)&lt;&gt;ROW(AD372))*((R372=0)*($R$7:$R$511&gt;0)+(R372&gt;0)*($R$7:$R$511=0)))&gt;0,"SALONES UNIDOS",IF(SUMPRODUCT((AD372=$AD$7:$AD$511)*(AH372=$AH$7:$AH$511)*((AS372&lt;$AT$7:$AT$511)*(AT372&gt;$AS$7:$AS$511))*(ROW($AD$7:$AD$511)&lt;&gt;ROW(AD372)))&gt;0,"Cruzado","Sin cruce")))</f>
        <v/>
      </c>
      <c r="AW372" s="104" t="str">
        <f t="shared" si="121"/>
        <v>OB9FILIALA</v>
      </c>
      <c r="AX372" s="104" t="str" cm="1">
        <f t="array" ref="AX372">IF(AW372="","",IF(SUMPRODUCT((AW372=$AW$7:$AW$2042)*(AH372=$AH$7:$AH$2042)*(AN372=$AN$7:$AN$2042)*(AO372=$AO$7:$AO$2042)*(ROW($AW$7:$AW$2042)&lt;&gt;ROW(AW372))*((R372=0)*($R$7:$R$2042&gt;0)+(R372&gt;0)*($R$7:$R$2042=0)))&gt;0,"SALONES UNIDOS",IF(SUMPRODUCT((AW372=$AW$7:$AW$2042)*(AH372=$AH$7:$AH$2042)*((AN372&lt;$AO$7:$AO$2042)*(AO372&gt;$AN$7:$AN$2042))*(ROW($AW$7:$AW$2042)&lt;&gt;ROW(AW372)))&gt;0,"Cruzado","Sin cruce")))</f>
        <v>Cruzado</v>
      </c>
    </row>
    <row r="373" spans="2:50" s="6" customFormat="1" ht="19.8" hidden="1" customHeight="1" x14ac:dyDescent="0.25">
      <c r="B373" s="494" t="s">
        <v>314</v>
      </c>
      <c r="C373" s="369" t="s">
        <v>970</v>
      </c>
      <c r="D373" s="369">
        <v>20261</v>
      </c>
      <c r="E373" s="373" t="s">
        <v>276</v>
      </c>
      <c r="F373" s="370" t="s">
        <v>291</v>
      </c>
      <c r="G373" s="373" t="s">
        <v>295</v>
      </c>
      <c r="H373" s="373">
        <v>10</v>
      </c>
      <c r="I373" s="373" t="s">
        <v>278</v>
      </c>
      <c r="J373" s="373" t="s">
        <v>278</v>
      </c>
      <c r="K373" s="194" t="s">
        <v>732</v>
      </c>
      <c r="L373" s="364" t="s">
        <v>657</v>
      </c>
      <c r="M373" s="364" t="s">
        <v>349</v>
      </c>
      <c r="N373" s="364" t="s">
        <v>318</v>
      </c>
      <c r="O373" s="373" t="s">
        <v>315</v>
      </c>
      <c r="P373" s="364">
        <v>0</v>
      </c>
      <c r="Q373" s="364">
        <v>30</v>
      </c>
      <c r="R373" s="369">
        <v>30</v>
      </c>
      <c r="S373" s="364">
        <v>15</v>
      </c>
      <c r="T373" s="8"/>
      <c r="U373" s="374">
        <v>25</v>
      </c>
      <c r="V373" s="370"/>
      <c r="W373" s="373"/>
      <c r="X373" s="364" t="s">
        <v>315</v>
      </c>
      <c r="Y373" s="364"/>
      <c r="Z373" s="364"/>
      <c r="AA373" s="364"/>
      <c r="AB373" s="370"/>
      <c r="AC373" s="364"/>
      <c r="AD373" s="369"/>
      <c r="AE373" s="370"/>
      <c r="AF373" s="370"/>
      <c r="AG373" s="364" t="s">
        <v>301</v>
      </c>
      <c r="AH373" s="364"/>
      <c r="AI373" s="364"/>
      <c r="AJ373" s="364"/>
      <c r="AK373" s="364"/>
      <c r="AL373" s="364"/>
      <c r="AM373" s="22">
        <f t="shared" si="120"/>
        <v>30</v>
      </c>
      <c r="AN373" s="104">
        <f t="shared" si="122"/>
        <v>0</v>
      </c>
      <c r="AO373" s="104">
        <f t="shared" si="123"/>
        <v>0</v>
      </c>
      <c r="AP373" s="22" t="str" cm="1">
        <f t="array" ref="AP373">IF(W373="","",IF(SUMPRODUCT((W373=$W$7:$W$2042)*(AH373=$AH$7:$AH$2042)*(AN373=$AN$7:$AN$2042)*(AO373=$AO$7:$AO$2042)*(ROW($W$7:$W$2042)&lt;&gt;ROW(W373))*((R373=0)*($R$7:$R$2042&gt;0)+(R373&gt;0)*($R$7:$R$2042=0)))&gt;0,"SALONES UNIDOS",IF(SUMPRODUCT((W373=$W$7:$W$2042)*(AH373=$AH$7:$AH$2042)*((AN373&lt;$AO$7:$AO$2042)*(AO373&gt;$AN$7:$AN$2042))*(ROW($W$7:$W$2042)&lt;&gt;ROW(W373)))&gt;0,"Cruzado","Sin cruce")))</f>
        <v/>
      </c>
      <c r="AQ373" s="104"/>
      <c r="AR373" s="104"/>
      <c r="AS373" s="22"/>
      <c r="AT373" s="22"/>
      <c r="AU373" s="358" t="str" cm="1">
        <f t="array" ref="AU373">IF(AB373="","",IF(SUMPRODUCT((AB373=$AB$7:$AB$511)*(AH373=$AH$7:$AH$511)*(AQ373=$AQ$7:$AQ$511)*(AR373=$AR$7:$AR$511)*(ROW($AB$7:$AB$511)&lt;&gt;ROW(AB373))*((R373=0)*($R$7:$R$511&gt;0)+(R373&gt;0)*($R$7:$R$511=0)))&gt;0,"SALONES UNIDOS",IF(SUMPRODUCT((AB373=$AB$7:$AB$511)*(AH373=$AH$7:$AH$511)*((AQ373&lt;$AR$7:$AR$511)*(AR373&gt;$AQ$7:$AQ$511))*(ROW($AB$7:$AB$511)&lt;&gt;ROW(AB373)))&gt;0,"Cruzado","Sin cruce")))</f>
        <v/>
      </c>
      <c r="AV373" s="358" t="str" cm="1">
        <f t="array" ref="AV373">IF(AD373="","",IF(SUMPRODUCT((AD373=$AD$7:$AD$511)*(AH373=$AH$7:$AH$511)*(AS373=$AS$7:$AS$511)*(AT373=$AT$7:$AT$511)*(ROW($AD$7:$AD$511)&lt;&gt;ROW(AD373))*((R373=0)*($R$7:$R$511&gt;0)+(R373&gt;0)*($R$7:$R$511=0)))&gt;0,"SALONES UNIDOS",IF(SUMPRODUCT((AD373=$AD$7:$AD$511)*(AH373=$AH$7:$AH$511)*((AS373&lt;$AT$7:$AT$511)*(AT373&gt;$AS$7:$AS$511))*(ROW($AD$7:$AD$511)&lt;&gt;ROW(AD373)))&gt;0,"Cruzado","Sin cruce")))</f>
        <v/>
      </c>
      <c r="AW373" s="104" t="str">
        <f t="shared" si="121"/>
        <v>OB10FILIALA</v>
      </c>
      <c r="AX373" s="104" t="str" cm="1">
        <f t="array" ref="AX373">IF(AW373="","",IF(SUMPRODUCT((AW373=$AW$7:$AW$2042)*(AH373=$AH$7:$AH$2042)*(AN373=$AN$7:$AN$2042)*(AO373=$AO$7:$AO$2042)*(ROW($AW$7:$AW$2042)&lt;&gt;ROW(AW373))*((R373=0)*($R$7:$R$2042&gt;0)+(R373&gt;0)*($R$7:$R$2042=0)))&gt;0,"SALONES UNIDOS",IF(SUMPRODUCT((AW373=$AW$7:$AW$2042)*(AH373=$AH$7:$AH$2042)*((AN373&lt;$AO$7:$AO$2042)*(AO373&gt;$AN$7:$AN$2042))*(ROW($AW$7:$AW$2042)&lt;&gt;ROW(AW373)))&gt;0,"Cruzado","Sin cruce")))</f>
        <v>Sin cruce</v>
      </c>
    </row>
    <row r="374" spans="2:50" s="6" customFormat="1" ht="19.8" hidden="1" customHeight="1" x14ac:dyDescent="0.25">
      <c r="B374" s="494" t="s">
        <v>314</v>
      </c>
      <c r="C374" s="369" t="s">
        <v>970</v>
      </c>
      <c r="D374" s="369">
        <v>20261</v>
      </c>
      <c r="E374" s="373" t="s">
        <v>276</v>
      </c>
      <c r="F374" s="370" t="s">
        <v>291</v>
      </c>
      <c r="G374" s="373" t="s">
        <v>295</v>
      </c>
      <c r="H374" s="373">
        <v>10</v>
      </c>
      <c r="I374" s="373" t="s">
        <v>278</v>
      </c>
      <c r="J374" s="373" t="s">
        <v>278</v>
      </c>
      <c r="K374" s="194" t="s">
        <v>733</v>
      </c>
      <c r="L374" s="364" t="s">
        <v>996</v>
      </c>
      <c r="M374" s="364" t="s">
        <v>324</v>
      </c>
      <c r="N374" s="364" t="s">
        <v>318</v>
      </c>
      <c r="O374" s="373" t="s">
        <v>321</v>
      </c>
      <c r="P374" s="364">
        <v>4</v>
      </c>
      <c r="Q374" s="364">
        <v>0</v>
      </c>
      <c r="R374" s="369">
        <v>4</v>
      </c>
      <c r="S374" s="364">
        <v>6</v>
      </c>
      <c r="T374" s="8"/>
      <c r="U374" s="374">
        <v>20</v>
      </c>
      <c r="V374" s="370">
        <v>22299955</v>
      </c>
      <c r="W374" s="373" t="s">
        <v>14</v>
      </c>
      <c r="X374" s="364" t="s">
        <v>399</v>
      </c>
      <c r="Y374" s="364"/>
      <c r="Z374" s="364"/>
      <c r="AA374" s="364"/>
      <c r="AB374" s="370"/>
      <c r="AC374" s="364"/>
      <c r="AD374" s="369"/>
      <c r="AE374" s="370"/>
      <c r="AF374" s="370"/>
      <c r="AG374" s="364" t="s">
        <v>559</v>
      </c>
      <c r="AH374" s="364">
        <v>2</v>
      </c>
      <c r="AI374" s="364">
        <v>20</v>
      </c>
      <c r="AJ374" s="364">
        <v>10</v>
      </c>
      <c r="AK374" s="364">
        <v>23</v>
      </c>
      <c r="AL374" s="364">
        <v>30</v>
      </c>
      <c r="AM374" s="22">
        <f t="shared" si="120"/>
        <v>4</v>
      </c>
      <c r="AN374" s="104">
        <f t="shared" si="122"/>
        <v>0.84027777777777779</v>
      </c>
      <c r="AO374" s="104">
        <f t="shared" si="123"/>
        <v>0.97916666666666674</v>
      </c>
      <c r="AP374" s="22" t="str" cm="1">
        <f t="array" ref="AP374">IF(W374="","",IF(SUMPRODUCT((W374=$W$7:$W$2042)*(AH374=$AH$7:$AH$2042)*(AN374=$AN$7:$AN$2042)*(AO374=$AO$7:$AO$2042)*(ROW($W$7:$W$2042)&lt;&gt;ROW(W374))*((R374=0)*($R$7:$R$2042&gt;0)+(R374&gt;0)*($R$7:$R$2042=0)))&gt;0,"SALONES UNIDOS",IF(SUMPRODUCT((W374=$W$7:$W$2042)*(AH374=$AH$7:$AH$2042)*((AN374&lt;$AO$7:$AO$2042)*(AO374&gt;$AN$7:$AN$2042))*(ROW($W$7:$W$2042)&lt;&gt;ROW(W374)))&gt;0,"Cruzado","Sin cruce")))</f>
        <v>Sin cruce</v>
      </c>
      <c r="AQ374" s="104"/>
      <c r="AR374" s="104"/>
      <c r="AS374" s="22"/>
      <c r="AT374" s="22"/>
      <c r="AU374" s="358" t="str" cm="1">
        <f t="array" ref="AU374">IF(AB374="","",IF(SUMPRODUCT((AB374=$AB$7:$AB$511)*(AH374=$AH$7:$AH$511)*(AQ374=$AQ$7:$AQ$511)*(AR374=$AR$7:$AR$511)*(ROW($AB$7:$AB$511)&lt;&gt;ROW(AB374))*((R374=0)*($R$7:$R$511&gt;0)+(R374&gt;0)*($R$7:$R$511=0)))&gt;0,"SALONES UNIDOS",IF(SUMPRODUCT((AB374=$AB$7:$AB$511)*(AH374=$AH$7:$AH$511)*((AQ374&lt;$AR$7:$AR$511)*(AR374&gt;$AQ$7:$AQ$511))*(ROW($AB$7:$AB$511)&lt;&gt;ROW(AB374)))&gt;0,"Cruzado","Sin cruce")))</f>
        <v/>
      </c>
      <c r="AV374" s="358" t="str" cm="1">
        <f t="array" ref="AV374">IF(AD374="","",IF(SUMPRODUCT((AD374=$AD$7:$AD$511)*(AH374=$AH$7:$AH$511)*(AS374=$AS$7:$AS$511)*(AT374=$AT$7:$AT$511)*(ROW($AD$7:$AD$511)&lt;&gt;ROW(AD374))*((R374=0)*($R$7:$R$511&gt;0)+(R374&gt;0)*($R$7:$R$511=0)))&gt;0,"SALONES UNIDOS",IF(SUMPRODUCT((AD374=$AD$7:$AD$511)*(AH374=$AH$7:$AH$511)*((AS374&lt;$AT$7:$AT$511)*(AT374&gt;$AS$7:$AS$511))*(ROW($AD$7:$AD$511)&lt;&gt;ROW(AD374)))&gt;0,"Cruzado","Sin cruce")))</f>
        <v/>
      </c>
      <c r="AW374" s="104" t="str">
        <f t="shared" si="121"/>
        <v>OB10FILIALA</v>
      </c>
      <c r="AX374" s="104" t="str" cm="1">
        <f t="array" ref="AX374">IF(AW374="","",IF(SUMPRODUCT((AW374=$AW$7:$AW$2042)*(AH374=$AH$7:$AH$2042)*(AN374=$AN$7:$AN$2042)*(AO374=$AO$7:$AO$2042)*(ROW($AW$7:$AW$2042)&lt;&gt;ROW(AW374))*((R374=0)*($R$7:$R$2042&gt;0)+(R374&gt;0)*($R$7:$R$2042=0)))&gt;0,"SALONES UNIDOS",IF(SUMPRODUCT((AW374=$AW$7:$AW$2042)*(AH374=$AH$7:$AH$2042)*((AN374&lt;$AO$7:$AO$2042)*(AO374&gt;$AN$7:$AN$2042))*(ROW($AW$7:$AW$2042)&lt;&gt;ROW(AW374)))&gt;0,"Cruzado","Sin cruce")))</f>
        <v>Sin cruce</v>
      </c>
    </row>
    <row r="375" spans="2:50" s="6" customFormat="1" ht="19.8" hidden="1" customHeight="1" x14ac:dyDescent="0.25">
      <c r="B375" s="494" t="s">
        <v>314</v>
      </c>
      <c r="C375" s="369" t="s">
        <v>970</v>
      </c>
      <c r="D375" s="369">
        <v>20261</v>
      </c>
      <c r="E375" s="373" t="s">
        <v>276</v>
      </c>
      <c r="F375" s="370" t="s">
        <v>291</v>
      </c>
      <c r="G375" s="373" t="s">
        <v>295</v>
      </c>
      <c r="H375" s="373">
        <v>10</v>
      </c>
      <c r="I375" s="373" t="s">
        <v>278</v>
      </c>
      <c r="J375" s="373" t="s">
        <v>278</v>
      </c>
      <c r="K375" s="194" t="s">
        <v>733</v>
      </c>
      <c r="L375" s="364" t="s">
        <v>996</v>
      </c>
      <c r="M375" s="364" t="s">
        <v>324</v>
      </c>
      <c r="N375" s="364" t="s">
        <v>318</v>
      </c>
      <c r="O375" s="373" t="s">
        <v>321</v>
      </c>
      <c r="P375" s="364">
        <v>0</v>
      </c>
      <c r="Q375" s="364">
        <v>4</v>
      </c>
      <c r="R375" s="369">
        <v>4</v>
      </c>
      <c r="S375" s="364">
        <v>6</v>
      </c>
      <c r="T375" s="8"/>
      <c r="U375" s="374">
        <v>20</v>
      </c>
      <c r="V375" s="370">
        <v>22299955</v>
      </c>
      <c r="W375" s="373" t="s">
        <v>14</v>
      </c>
      <c r="X375" s="364" t="s">
        <v>399</v>
      </c>
      <c r="Y375" s="364"/>
      <c r="Z375" s="364"/>
      <c r="AA375" s="364"/>
      <c r="AB375" s="370"/>
      <c r="AC375" s="364"/>
      <c r="AD375" s="369"/>
      <c r="AE375" s="370"/>
      <c r="AF375" s="370"/>
      <c r="AG375" s="364" t="s">
        <v>301</v>
      </c>
      <c r="AH375" s="364">
        <v>4</v>
      </c>
      <c r="AI375" s="364">
        <v>20</v>
      </c>
      <c r="AJ375" s="364">
        <v>10</v>
      </c>
      <c r="AK375" s="364">
        <v>23</v>
      </c>
      <c r="AL375" s="364">
        <v>30</v>
      </c>
      <c r="AM375" s="22">
        <f t="shared" si="120"/>
        <v>4</v>
      </c>
      <c r="AN375" s="104">
        <f t="shared" si="122"/>
        <v>0.84027777777777779</v>
      </c>
      <c r="AO375" s="104">
        <f t="shared" si="123"/>
        <v>0.97916666666666674</v>
      </c>
      <c r="AP375" s="22" t="str" cm="1">
        <f t="array" ref="AP375">IF(W375="","",IF(SUMPRODUCT((W375=$W$7:$W$2042)*(AH375=$AH$7:$AH$2042)*(AN375=$AN$7:$AN$2042)*(AO375=$AO$7:$AO$2042)*(ROW($W$7:$W$2042)&lt;&gt;ROW(W375))*((R375=0)*($R$7:$R$2042&gt;0)+(R375&gt;0)*($R$7:$R$2042=0)))&gt;0,"SALONES UNIDOS",IF(SUMPRODUCT((W375=$W$7:$W$2042)*(AH375=$AH$7:$AH$2042)*((AN375&lt;$AO$7:$AO$2042)*(AO375&gt;$AN$7:$AN$2042))*(ROW($W$7:$W$2042)&lt;&gt;ROW(W375)))&gt;0,"Cruzado","Sin cruce")))</f>
        <v>Sin cruce</v>
      </c>
      <c r="AQ375" s="104"/>
      <c r="AR375" s="104"/>
      <c r="AS375" s="22"/>
      <c r="AT375" s="22"/>
      <c r="AU375" s="358" t="str" cm="1">
        <f t="array" ref="AU375">IF(AB375="","",IF(SUMPRODUCT((AB375=$AB$7:$AB$511)*(AH375=$AH$7:$AH$511)*(AQ375=$AQ$7:$AQ$511)*(AR375=$AR$7:$AR$511)*(ROW($AB$7:$AB$511)&lt;&gt;ROW(AB375))*((R375=0)*($R$7:$R$511&gt;0)+(R375&gt;0)*($R$7:$R$511=0)))&gt;0,"SALONES UNIDOS",IF(SUMPRODUCT((AB375=$AB$7:$AB$511)*(AH375=$AH$7:$AH$511)*((AQ375&lt;$AR$7:$AR$511)*(AR375&gt;$AQ$7:$AQ$511))*(ROW($AB$7:$AB$511)&lt;&gt;ROW(AB375)))&gt;0,"Cruzado","Sin cruce")))</f>
        <v/>
      </c>
      <c r="AV375" s="358" t="str" cm="1">
        <f t="array" ref="AV375">IF(AD375="","",IF(SUMPRODUCT((AD375=$AD$7:$AD$511)*(AH375=$AH$7:$AH$511)*(AS375=$AS$7:$AS$511)*(AT375=$AT$7:$AT$511)*(ROW($AD$7:$AD$511)&lt;&gt;ROW(AD375))*((R375=0)*($R$7:$R$511&gt;0)+(R375&gt;0)*($R$7:$R$511=0)))&gt;0,"SALONES UNIDOS",IF(SUMPRODUCT((AD375=$AD$7:$AD$511)*(AH375=$AH$7:$AH$511)*((AS375&lt;$AT$7:$AT$511)*(AT375&gt;$AS$7:$AS$511))*(ROW($AD$7:$AD$511)&lt;&gt;ROW(AD375)))&gt;0,"Cruzado","Sin cruce")))</f>
        <v/>
      </c>
      <c r="AW375" s="104" t="str">
        <f t="shared" si="121"/>
        <v>OB10FILIALA</v>
      </c>
      <c r="AX375" s="104" t="str" cm="1">
        <f t="array" ref="AX375">IF(AW375="","",IF(SUMPRODUCT((AW375=$AW$7:$AW$2042)*(AH375=$AH$7:$AH$2042)*(AN375=$AN$7:$AN$2042)*(AO375=$AO$7:$AO$2042)*(ROW($AW$7:$AW$2042)&lt;&gt;ROW(AW375))*((R375=0)*($R$7:$R$2042&gt;0)+(R375&gt;0)*($R$7:$R$2042=0)))&gt;0,"SALONES UNIDOS",IF(SUMPRODUCT((AW375=$AW$7:$AW$2042)*(AH375=$AH$7:$AH$2042)*((AN375&lt;$AO$7:$AO$2042)*(AO375&gt;$AN$7:$AN$2042))*(ROW($AW$7:$AW$2042)&lt;&gt;ROW(AW375)))&gt;0,"Cruzado","Sin cruce")))</f>
        <v>Sin cruce</v>
      </c>
    </row>
    <row r="376" spans="2:50" s="6" customFormat="1" ht="19.8" hidden="1" customHeight="1" x14ac:dyDescent="0.25">
      <c r="B376" s="494" t="s">
        <v>314</v>
      </c>
      <c r="C376" s="369" t="s">
        <v>971</v>
      </c>
      <c r="D376" s="369">
        <v>20261</v>
      </c>
      <c r="E376" s="370" t="s">
        <v>276</v>
      </c>
      <c r="F376" s="370" t="s">
        <v>291</v>
      </c>
      <c r="G376" s="370" t="s">
        <v>296</v>
      </c>
      <c r="H376" s="370">
        <v>1</v>
      </c>
      <c r="I376" s="429" t="s">
        <v>552</v>
      </c>
      <c r="J376" s="370" t="s">
        <v>278</v>
      </c>
      <c r="K376" s="194" t="s">
        <v>734</v>
      </c>
      <c r="L376" s="369" t="s">
        <v>377</v>
      </c>
      <c r="M376" s="369" t="s">
        <v>346</v>
      </c>
      <c r="N376" s="369" t="s">
        <v>339</v>
      </c>
      <c r="O376" s="370" t="s">
        <v>315</v>
      </c>
      <c r="P376" s="430">
        <v>0</v>
      </c>
      <c r="Q376" s="430">
        <v>2</v>
      </c>
      <c r="R376" s="369">
        <v>2</v>
      </c>
      <c r="S376" s="369">
        <v>3</v>
      </c>
      <c r="T376" s="367"/>
      <c r="U376" s="431">
        <v>20</v>
      </c>
      <c r="V376" s="472">
        <v>42714271</v>
      </c>
      <c r="W376" s="472" t="s">
        <v>114</v>
      </c>
      <c r="X376" s="369" t="s">
        <v>315</v>
      </c>
      <c r="Y376" s="369"/>
      <c r="Z376" s="370"/>
      <c r="AA376" s="370"/>
      <c r="AB376" s="370"/>
      <c r="AC376" s="370"/>
      <c r="AD376" s="473" t="s">
        <v>596</v>
      </c>
      <c r="AE376" s="370"/>
      <c r="AF376" s="370"/>
      <c r="AG376" s="370" t="s">
        <v>301</v>
      </c>
      <c r="AH376" s="473">
        <v>1</v>
      </c>
      <c r="AI376" s="473">
        <v>11</v>
      </c>
      <c r="AJ376" s="473">
        <v>50</v>
      </c>
      <c r="AK376" s="473">
        <v>13</v>
      </c>
      <c r="AL376" s="473">
        <v>30</v>
      </c>
      <c r="AM376" s="22">
        <f t="shared" si="120"/>
        <v>2</v>
      </c>
      <c r="AN376" s="104">
        <f t="shared" si="122"/>
        <v>0.49305555555555552</v>
      </c>
      <c r="AO376" s="104">
        <f t="shared" si="123"/>
        <v>0.5625</v>
      </c>
      <c r="AP376" s="22" t="str" cm="1">
        <f t="array" ref="AP376">IF(W376="","",IF(SUMPRODUCT((W376=$W$7:$W$2042)*(AH376=$AH$7:$AH$2042)*(AN376=$AN$7:$AN$2042)*(AO376=$AO$7:$AO$2042)*(ROW($W$7:$W$2042)&lt;&gt;ROW(W376))*((R376=0)*($R$7:$R$2042&gt;0)+(R376&gt;0)*($R$7:$R$2042=0)))&gt;0,"SALONES UNIDOS",IF(SUMPRODUCT((W376=$W$7:$W$2042)*(AH376=$AH$7:$AH$2042)*((AN376&lt;$AO$7:$AO$2042)*(AO376&gt;$AN$7:$AN$2042))*(ROW($W$7:$W$2042)&lt;&gt;ROW(W376)))&gt;0,"Cruzado","Sin cruce")))</f>
        <v>Sin cruce</v>
      </c>
      <c r="AQ376" s="22"/>
      <c r="AR376" s="22"/>
      <c r="AS376" s="104">
        <f t="shared" ref="AS376:AT377" si="138">AN376</f>
        <v>0.49305555555555552</v>
      </c>
      <c r="AT376" s="104">
        <f t="shared" si="138"/>
        <v>0.5625</v>
      </c>
      <c r="AU376" s="358" t="str" cm="1">
        <f t="array" ref="AU376">IF(AB376="","",IF(SUMPRODUCT((AB376=$AB$7:$AB$511)*(AH376=$AH$7:$AH$511)*(AQ376=$AQ$7:$AQ$511)*(AR376=$AR$7:$AR$511)*(ROW($AB$7:$AB$511)&lt;&gt;ROW(AB376))*((R376=0)*($R$7:$R$511&gt;0)+(R376&gt;0)*($R$7:$R$511=0)))&gt;0,"SALONES UNIDOS",IF(SUMPRODUCT((AB376=$AB$7:$AB$511)*(AH376=$AH$7:$AH$511)*((AQ376&lt;$AR$7:$AR$511)*(AR376&gt;$AQ$7:$AQ$511))*(ROW($AB$7:$AB$511)&lt;&gt;ROW(AB376)))&gt;0,"Cruzado","Sin cruce")))</f>
        <v/>
      </c>
      <c r="AV376" s="358" t="str" cm="1">
        <f t="array" ref="AV376">IF(AD376="","",IF(SUMPRODUCT((AD376=$AD$7:$AD$511)*(AH376=$AH$7:$AH$511)*(AS376=$AS$7:$AS$511)*(AT376=$AT$7:$AT$511)*(ROW($AD$7:$AD$511)&lt;&gt;ROW(AD376))*((R376=0)*($R$7:$R$511&gt;0)+(R376&gt;0)*($R$7:$R$511=0)))&gt;0,"SALONES UNIDOS",IF(SUMPRODUCT((AD376=$AD$7:$AD$511)*(AH376=$AH$7:$AH$511)*((AS376&lt;$AT$7:$AT$511)*(AT376&gt;$AS$7:$AS$511))*(ROW($AD$7:$AD$511)&lt;&gt;ROW(AD376)))&gt;0,"Cruzado","Sin cruce")))</f>
        <v>Sin cruce</v>
      </c>
      <c r="AW376" s="104" t="str">
        <f t="shared" si="121"/>
        <v>PS1FILIALA</v>
      </c>
      <c r="AX376" s="104" t="str" cm="1">
        <f t="array" ref="AX376">IF(AW376="","",IF(SUMPRODUCT((AW376=$AW$7:$AW$2042)*(AH376=$AH$7:$AH$2042)*(AN376=$AN$7:$AN$2042)*(AO376=$AO$7:$AO$2042)*(ROW($AW$7:$AW$2042)&lt;&gt;ROW(AW376))*((R376=0)*($R$7:$R$2042&gt;0)+(R376&gt;0)*($R$7:$R$2042=0)))&gt;0,"SALONES UNIDOS",IF(SUMPRODUCT((AW376=$AW$7:$AW$2042)*(AH376=$AH$7:$AH$2042)*((AN376&lt;$AO$7:$AO$2042)*(AO376&gt;$AN$7:$AN$2042))*(ROW($AW$7:$AW$2042)&lt;&gt;ROW(AW376)))&gt;0,"Cruzado","Sin cruce")))</f>
        <v>Sin cruce</v>
      </c>
    </row>
    <row r="377" spans="2:50" s="6" customFormat="1" ht="19.8" hidden="1" customHeight="1" x14ac:dyDescent="0.25">
      <c r="B377" s="494" t="s">
        <v>314</v>
      </c>
      <c r="C377" s="369" t="s">
        <v>971</v>
      </c>
      <c r="D377" s="369">
        <v>20261</v>
      </c>
      <c r="E377" s="370" t="s">
        <v>276</v>
      </c>
      <c r="F377" s="370" t="s">
        <v>291</v>
      </c>
      <c r="G377" s="370" t="s">
        <v>296</v>
      </c>
      <c r="H377" s="370">
        <v>1</v>
      </c>
      <c r="I377" s="429" t="s">
        <v>560</v>
      </c>
      <c r="J377" s="370" t="s">
        <v>278</v>
      </c>
      <c r="K377" s="194" t="s">
        <v>734</v>
      </c>
      <c r="L377" s="369" t="s">
        <v>377</v>
      </c>
      <c r="M377" s="369" t="s">
        <v>346</v>
      </c>
      <c r="N377" s="369" t="s">
        <v>339</v>
      </c>
      <c r="O377" s="370" t="s">
        <v>315</v>
      </c>
      <c r="P377" s="369">
        <v>0</v>
      </c>
      <c r="Q377" s="369">
        <v>2</v>
      </c>
      <c r="R377" s="369">
        <v>2</v>
      </c>
      <c r="S377" s="369">
        <v>3</v>
      </c>
      <c r="T377" s="367"/>
      <c r="U377" s="371">
        <v>20</v>
      </c>
      <c r="V377" s="472">
        <v>42714271</v>
      </c>
      <c r="W377" s="472" t="s">
        <v>114</v>
      </c>
      <c r="X377" s="369" t="s">
        <v>315</v>
      </c>
      <c r="Y377" s="369"/>
      <c r="Z377" s="370"/>
      <c r="AA377" s="370"/>
      <c r="AB377" s="370"/>
      <c r="AC377" s="370"/>
      <c r="AD377" s="473" t="s">
        <v>596</v>
      </c>
      <c r="AE377" s="370"/>
      <c r="AF377" s="370"/>
      <c r="AG377" s="370" t="s">
        <v>301</v>
      </c>
      <c r="AH377" s="473">
        <v>1</v>
      </c>
      <c r="AI377" s="473">
        <v>13</v>
      </c>
      <c r="AJ377" s="473">
        <v>30</v>
      </c>
      <c r="AK377" s="473">
        <v>15</v>
      </c>
      <c r="AL377" s="473">
        <v>10</v>
      </c>
      <c r="AM377" s="22">
        <f t="shared" si="120"/>
        <v>2</v>
      </c>
      <c r="AN377" s="104">
        <f t="shared" si="122"/>
        <v>0.5625</v>
      </c>
      <c r="AO377" s="104">
        <f t="shared" si="123"/>
        <v>0.63194444444444442</v>
      </c>
      <c r="AP377" s="22" t="str" cm="1">
        <f t="array" ref="AP377">IF(W377="","",IF(SUMPRODUCT((W377=$W$7:$W$2042)*(AH377=$AH$7:$AH$2042)*(AN377=$AN$7:$AN$2042)*(AO377=$AO$7:$AO$2042)*(ROW($W$7:$W$2042)&lt;&gt;ROW(W377))*((R377=0)*($R$7:$R$2042&gt;0)+(R377&gt;0)*($R$7:$R$2042=0)))&gt;0,"SALONES UNIDOS",IF(SUMPRODUCT((W377=$W$7:$W$2042)*(AH377=$AH$7:$AH$2042)*((AN377&lt;$AO$7:$AO$2042)*(AO377&gt;$AN$7:$AN$2042))*(ROW($W$7:$W$2042)&lt;&gt;ROW(W377)))&gt;0,"Cruzado","Sin cruce")))</f>
        <v>Sin cruce</v>
      </c>
      <c r="AQ377" s="22"/>
      <c r="AR377" s="22"/>
      <c r="AS377" s="104">
        <f t="shared" si="138"/>
        <v>0.5625</v>
      </c>
      <c r="AT377" s="104">
        <f t="shared" si="138"/>
        <v>0.63194444444444442</v>
      </c>
      <c r="AU377" s="358" t="str" cm="1">
        <f t="array" ref="AU377">IF(AB377="","",IF(SUMPRODUCT((AB377=$AB$7:$AB$511)*(AH377=$AH$7:$AH$511)*(AQ377=$AQ$7:$AQ$511)*(AR377=$AR$7:$AR$511)*(ROW($AB$7:$AB$511)&lt;&gt;ROW(AB377))*((R377=0)*($R$7:$R$511&gt;0)+(R377&gt;0)*($R$7:$R$511=0)))&gt;0,"SALONES UNIDOS",IF(SUMPRODUCT((AB377=$AB$7:$AB$511)*(AH377=$AH$7:$AH$511)*((AQ377&lt;$AR$7:$AR$511)*(AR377&gt;$AQ$7:$AQ$511))*(ROW($AB$7:$AB$511)&lt;&gt;ROW(AB377)))&gt;0,"Cruzado","Sin cruce")))</f>
        <v/>
      </c>
      <c r="AV377" s="358" t="str" cm="1">
        <f t="array" ref="AV377">IF(AD377="","",IF(SUMPRODUCT((AD377=$AD$7:$AD$511)*(AH377=$AH$7:$AH$511)*(AS377=$AS$7:$AS$511)*(AT377=$AT$7:$AT$511)*(ROW($AD$7:$AD$511)&lt;&gt;ROW(AD377))*((R377=0)*($R$7:$R$511&gt;0)+(R377&gt;0)*($R$7:$R$511=0)))&gt;0,"SALONES UNIDOS",IF(SUMPRODUCT((AD377=$AD$7:$AD$511)*(AH377=$AH$7:$AH$511)*((AS377&lt;$AT$7:$AT$511)*(AT377&gt;$AS$7:$AS$511))*(ROW($AD$7:$AD$511)&lt;&gt;ROW(AD377)))&gt;0,"Cruzado","Sin cruce")))</f>
        <v>Sin cruce</v>
      </c>
      <c r="AW377" s="104" t="str">
        <f t="shared" si="121"/>
        <v>PS1FILIALA</v>
      </c>
      <c r="AX377" s="104" t="str" cm="1">
        <f t="array" ref="AX377">IF(AW377="","",IF(SUMPRODUCT((AW377=$AW$7:$AW$2042)*(AH377=$AH$7:$AH$2042)*(AN377=$AN$7:$AN$2042)*(AO377=$AO$7:$AO$2042)*(ROW($AW$7:$AW$2042)&lt;&gt;ROW(AW377))*((R377=0)*($R$7:$R$2042&gt;0)+(R377&gt;0)*($R$7:$R$2042=0)))&gt;0,"SALONES UNIDOS",IF(SUMPRODUCT((AW377=$AW$7:$AW$2042)*(AH377=$AH$7:$AH$2042)*((AN377&lt;$AO$7:$AO$2042)*(AO377&gt;$AN$7:$AN$2042))*(ROW($AW$7:$AW$2042)&lt;&gt;ROW(AW377)))&gt;0,"Cruzado","Sin cruce")))</f>
        <v>Sin cruce</v>
      </c>
    </row>
    <row r="378" spans="2:50" s="6" customFormat="1" ht="19.8" hidden="1" customHeight="1" x14ac:dyDescent="0.25">
      <c r="B378" s="494" t="s">
        <v>314</v>
      </c>
      <c r="C378" s="369" t="s">
        <v>971</v>
      </c>
      <c r="D378" s="369">
        <v>20261</v>
      </c>
      <c r="E378" s="370" t="s">
        <v>276</v>
      </c>
      <c r="F378" s="370" t="s">
        <v>291</v>
      </c>
      <c r="G378" s="370" t="s">
        <v>296</v>
      </c>
      <c r="H378" s="370">
        <v>1</v>
      </c>
      <c r="I378" s="429" t="s">
        <v>278</v>
      </c>
      <c r="J378" s="370" t="s">
        <v>278</v>
      </c>
      <c r="K378" s="194" t="s">
        <v>734</v>
      </c>
      <c r="L378" s="369" t="s">
        <v>377</v>
      </c>
      <c r="M378" s="369" t="s">
        <v>346</v>
      </c>
      <c r="N378" s="369" t="s">
        <v>339</v>
      </c>
      <c r="O378" s="370" t="s">
        <v>315</v>
      </c>
      <c r="P378" s="430">
        <v>2</v>
      </c>
      <c r="Q378" s="430">
        <v>0</v>
      </c>
      <c r="R378" s="369">
        <v>2</v>
      </c>
      <c r="S378" s="369">
        <v>3</v>
      </c>
      <c r="T378" s="367"/>
      <c r="U378" s="431">
        <v>40</v>
      </c>
      <c r="V378" s="472">
        <v>42714271</v>
      </c>
      <c r="W378" s="472" t="s">
        <v>114</v>
      </c>
      <c r="X378" s="369" t="s">
        <v>315</v>
      </c>
      <c r="Y378" s="369"/>
      <c r="Z378" s="370"/>
      <c r="AA378" s="370"/>
      <c r="AB378" s="472" t="s">
        <v>690</v>
      </c>
      <c r="AC378" s="370"/>
      <c r="AD378" s="369"/>
      <c r="AE378" s="370"/>
      <c r="AF378" s="370"/>
      <c r="AG378" s="370" t="s">
        <v>559</v>
      </c>
      <c r="AH378" s="473">
        <v>1</v>
      </c>
      <c r="AI378" s="473">
        <v>15</v>
      </c>
      <c r="AJ378" s="473">
        <v>10</v>
      </c>
      <c r="AK378" s="473">
        <v>16</v>
      </c>
      <c r="AL378" s="473">
        <v>50</v>
      </c>
      <c r="AM378" s="22">
        <f t="shared" si="120"/>
        <v>2</v>
      </c>
      <c r="AN378" s="104">
        <f t="shared" si="122"/>
        <v>0.63194444444444442</v>
      </c>
      <c r="AO378" s="104">
        <f t="shared" si="123"/>
        <v>0.70138888888888884</v>
      </c>
      <c r="AP378" s="22" t="str" cm="1">
        <f t="array" ref="AP378">IF(W378="","",IF(SUMPRODUCT((W378=$W$7:$W$2042)*(AH378=$AH$7:$AH$2042)*(AN378=$AN$7:$AN$2042)*(AO378=$AO$7:$AO$2042)*(ROW($W$7:$W$2042)&lt;&gt;ROW(W378))*((R378=0)*($R$7:$R$2042&gt;0)+(R378&gt;0)*($R$7:$R$2042=0)))&gt;0,"SALONES UNIDOS",IF(SUMPRODUCT((W378=$W$7:$W$2042)*(AH378=$AH$7:$AH$2042)*((AN378&lt;$AO$7:$AO$2042)*(AO378&gt;$AN$7:$AN$2042))*(ROW($W$7:$W$2042)&lt;&gt;ROW(W378)))&gt;0,"Cruzado","Sin cruce")))</f>
        <v>Sin cruce</v>
      </c>
      <c r="AQ378" s="104">
        <f t="shared" ref="AQ378:AR384" si="139">AN378</f>
        <v>0.63194444444444442</v>
      </c>
      <c r="AR378" s="104">
        <f t="shared" si="139"/>
        <v>0.70138888888888884</v>
      </c>
      <c r="AS378" s="22"/>
      <c r="AT378" s="22"/>
      <c r="AU378" s="358" t="str" cm="1">
        <f t="array" ref="AU378">IF(AB378="","",IF(SUMPRODUCT((AB378=$AB$7:$AB$511)*(AH378=$AH$7:$AH$511)*(AQ378=$AQ$7:$AQ$511)*(AR378=$AR$7:$AR$511)*(ROW($AB$7:$AB$511)&lt;&gt;ROW(AB378))*((R378=0)*($R$7:$R$511&gt;0)+(R378&gt;0)*($R$7:$R$511=0)))&gt;0,"SALONES UNIDOS",IF(SUMPRODUCT((AB378=$AB$7:$AB$511)*(AH378=$AH$7:$AH$511)*((AQ378&lt;$AR$7:$AR$511)*(AR378&gt;$AQ$7:$AQ$511))*(ROW($AB$7:$AB$511)&lt;&gt;ROW(AB378)))&gt;0,"Cruzado","Sin cruce")))</f>
        <v>Sin cruce</v>
      </c>
      <c r="AV378" s="358" t="str" cm="1">
        <f t="array" ref="AV378">IF(AD378="","",IF(SUMPRODUCT((AD378=$AD$7:$AD$511)*(AH378=$AH$7:$AH$511)*(AS378=$AS$7:$AS$511)*(AT378=$AT$7:$AT$511)*(ROW($AD$7:$AD$511)&lt;&gt;ROW(AD378))*((R378=0)*($R$7:$R$511&gt;0)+(R378&gt;0)*($R$7:$R$511=0)))&gt;0,"SALONES UNIDOS",IF(SUMPRODUCT((AD378=$AD$7:$AD$511)*(AH378=$AH$7:$AH$511)*((AS378&lt;$AT$7:$AT$511)*(AT378&gt;$AS$7:$AS$511))*(ROW($AD$7:$AD$511)&lt;&gt;ROW(AD378)))&gt;0,"Cruzado","Sin cruce")))</f>
        <v/>
      </c>
      <c r="AW378" s="104" t="str">
        <f t="shared" si="121"/>
        <v>PS1FILIALA</v>
      </c>
      <c r="AX378" s="104" t="str" cm="1">
        <f t="array" ref="AX378">IF(AW378="","",IF(SUMPRODUCT((AW378=$AW$7:$AW$2042)*(AH378=$AH$7:$AH$2042)*(AN378=$AN$7:$AN$2042)*(AO378=$AO$7:$AO$2042)*(ROW($AW$7:$AW$2042)&lt;&gt;ROW(AW378))*((R378=0)*($R$7:$R$2042&gt;0)+(R378&gt;0)*($R$7:$R$2042=0)))&gt;0,"SALONES UNIDOS",IF(SUMPRODUCT((AW378=$AW$7:$AW$2042)*(AH378=$AH$7:$AH$2042)*((AN378&lt;$AO$7:$AO$2042)*(AO378&gt;$AN$7:$AN$2042))*(ROW($AW$7:$AW$2042)&lt;&gt;ROW(AW378)))&gt;0,"Cruzado","Sin cruce")))</f>
        <v>Sin cruce</v>
      </c>
    </row>
    <row r="379" spans="2:50" s="6" customFormat="1" ht="19.8" hidden="1" customHeight="1" x14ac:dyDescent="0.25">
      <c r="B379" s="494" t="s">
        <v>314</v>
      </c>
      <c r="C379" s="369" t="s">
        <v>971</v>
      </c>
      <c r="D379" s="369">
        <v>20261</v>
      </c>
      <c r="E379" s="370" t="s">
        <v>276</v>
      </c>
      <c r="F379" s="370" t="s">
        <v>291</v>
      </c>
      <c r="G379" s="370" t="s">
        <v>296</v>
      </c>
      <c r="H379" s="370">
        <v>1</v>
      </c>
      <c r="I379" s="370" t="s">
        <v>278</v>
      </c>
      <c r="J379" s="370" t="s">
        <v>278</v>
      </c>
      <c r="K379" s="194" t="s">
        <v>735</v>
      </c>
      <c r="L379" s="369" t="s">
        <v>562</v>
      </c>
      <c r="M379" s="369" t="s">
        <v>362</v>
      </c>
      <c r="N379" s="369" t="s">
        <v>339</v>
      </c>
      <c r="O379" s="370" t="s">
        <v>315</v>
      </c>
      <c r="P379" s="369">
        <v>2</v>
      </c>
      <c r="Q379" s="369">
        <v>2</v>
      </c>
      <c r="R379" s="369">
        <v>4</v>
      </c>
      <c r="S379" s="369">
        <v>3</v>
      </c>
      <c r="T379" s="367"/>
      <c r="U379" s="371">
        <v>40</v>
      </c>
      <c r="V379" s="370">
        <v>42657141</v>
      </c>
      <c r="W379" s="370" t="s">
        <v>66</v>
      </c>
      <c r="X379" s="369" t="s">
        <v>555</v>
      </c>
      <c r="Y379" s="369"/>
      <c r="Z379" s="370"/>
      <c r="AA379" s="370"/>
      <c r="AB379" s="370" t="s">
        <v>704</v>
      </c>
      <c r="AC379" s="370"/>
      <c r="AD379" s="369"/>
      <c r="AE379" s="370"/>
      <c r="AF379" s="370"/>
      <c r="AG379" s="370" t="s">
        <v>319</v>
      </c>
      <c r="AH379" s="369">
        <v>5</v>
      </c>
      <c r="AI379" s="369">
        <v>7</v>
      </c>
      <c r="AJ379" s="369">
        <v>40</v>
      </c>
      <c r="AK379" s="369">
        <v>11</v>
      </c>
      <c r="AL379" s="369">
        <v>0</v>
      </c>
      <c r="AM379" s="22">
        <f t="shared" si="120"/>
        <v>4</v>
      </c>
      <c r="AN379" s="104">
        <f t="shared" si="122"/>
        <v>0.31944444444444448</v>
      </c>
      <c r="AO379" s="104">
        <f t="shared" si="123"/>
        <v>0.45833333333333331</v>
      </c>
      <c r="AP379" s="22" t="str" cm="1">
        <f t="array" ref="AP379">IF(W379="","",IF(SUMPRODUCT((W379=$W$7:$W$2042)*(AH379=$AH$7:$AH$2042)*(AN379=$AN$7:$AN$2042)*(AO379=$AO$7:$AO$2042)*(ROW($W$7:$W$2042)&lt;&gt;ROW(W379))*((R379=0)*($R$7:$R$2042&gt;0)+(R379&gt;0)*($R$7:$R$2042=0)))&gt;0,"SALONES UNIDOS",IF(SUMPRODUCT((W379=$W$7:$W$2042)*(AH379=$AH$7:$AH$2042)*((AN379&lt;$AO$7:$AO$2042)*(AO379&gt;$AN$7:$AN$2042))*(ROW($W$7:$W$2042)&lt;&gt;ROW(W379)))&gt;0,"Cruzado","Sin cruce")))</f>
        <v>Sin cruce</v>
      </c>
      <c r="AQ379" s="104">
        <f t="shared" si="139"/>
        <v>0.31944444444444448</v>
      </c>
      <c r="AR379" s="104">
        <f t="shared" si="139"/>
        <v>0.45833333333333331</v>
      </c>
      <c r="AS379" s="22"/>
      <c r="AT379" s="22"/>
      <c r="AU379" s="358" t="str" cm="1">
        <f t="array" ref="AU379">IF(AB379="","",IF(SUMPRODUCT((AB379=$AB$7:$AB$511)*(AH379=$AH$7:$AH$511)*(AQ379=$AQ$7:$AQ$511)*(AR379=$AR$7:$AR$511)*(ROW($AB$7:$AB$511)&lt;&gt;ROW(AB379))*((R379=0)*($R$7:$R$511&gt;0)+(R379&gt;0)*($R$7:$R$511=0)))&gt;0,"SALONES UNIDOS",IF(SUMPRODUCT((AB379=$AB$7:$AB$511)*(AH379=$AH$7:$AH$511)*((AQ379&lt;$AR$7:$AR$511)*(AR379&gt;$AQ$7:$AQ$511))*(ROW($AB$7:$AB$511)&lt;&gt;ROW(AB379)))&gt;0,"Cruzado","Sin cruce")))</f>
        <v>Sin cruce</v>
      </c>
      <c r="AV379" s="358" t="str" cm="1">
        <f t="array" ref="AV379">IF(AD379="","",IF(SUMPRODUCT((AD379=$AD$7:$AD$511)*(AH379=$AH$7:$AH$511)*(AS379=$AS$7:$AS$511)*(AT379=$AT$7:$AT$511)*(ROW($AD$7:$AD$511)&lt;&gt;ROW(AD379))*((R379=0)*($R$7:$R$511&gt;0)+(R379&gt;0)*($R$7:$R$511=0)))&gt;0,"SALONES UNIDOS",IF(SUMPRODUCT((AD379=$AD$7:$AD$511)*(AH379=$AH$7:$AH$511)*((AS379&lt;$AT$7:$AT$511)*(AT379&gt;$AS$7:$AS$511))*(ROW($AD$7:$AD$511)&lt;&gt;ROW(AD379)))&gt;0,"Cruzado","Sin cruce")))</f>
        <v/>
      </c>
      <c r="AW379" s="104" t="str">
        <f t="shared" si="121"/>
        <v>PS1FILIALA</v>
      </c>
      <c r="AX379" s="104" t="str" cm="1">
        <f t="array" ref="AX379">IF(AW379="","",IF(SUMPRODUCT((AW379=$AW$7:$AW$2042)*(AH379=$AH$7:$AH$2042)*(AN379=$AN$7:$AN$2042)*(AO379=$AO$7:$AO$2042)*(ROW($AW$7:$AW$2042)&lt;&gt;ROW(AW379))*((R379=0)*($R$7:$R$2042&gt;0)+(R379&gt;0)*($R$7:$R$2042=0)))&gt;0,"SALONES UNIDOS",IF(SUMPRODUCT((AW379=$AW$7:$AW$2042)*(AH379=$AH$7:$AH$2042)*((AN379&lt;$AO$7:$AO$2042)*(AO379&gt;$AN$7:$AN$2042))*(ROW($AW$7:$AW$2042)&lt;&gt;ROW(AW379)))&gt;0,"Cruzado","Sin cruce")))</f>
        <v>Sin cruce</v>
      </c>
    </row>
    <row r="380" spans="2:50" s="6" customFormat="1" ht="19.8" hidden="1" customHeight="1" x14ac:dyDescent="0.25">
      <c r="B380" s="494" t="s">
        <v>314</v>
      </c>
      <c r="C380" s="369" t="s">
        <v>971</v>
      </c>
      <c r="D380" s="369">
        <v>20261</v>
      </c>
      <c r="E380" s="370" t="s">
        <v>276</v>
      </c>
      <c r="F380" s="370" t="s">
        <v>291</v>
      </c>
      <c r="G380" s="370" t="s">
        <v>296</v>
      </c>
      <c r="H380" s="370">
        <v>1</v>
      </c>
      <c r="I380" s="370" t="s">
        <v>278</v>
      </c>
      <c r="J380" s="370" t="s">
        <v>278</v>
      </c>
      <c r="K380" s="194" t="s">
        <v>736</v>
      </c>
      <c r="L380" s="369" t="s">
        <v>740</v>
      </c>
      <c r="M380" s="369" t="s">
        <v>346</v>
      </c>
      <c r="N380" s="369" t="s">
        <v>339</v>
      </c>
      <c r="O380" s="370" t="s">
        <v>315</v>
      </c>
      <c r="P380" s="369">
        <v>2</v>
      </c>
      <c r="Q380" s="369">
        <v>2</v>
      </c>
      <c r="R380" s="369">
        <v>4</v>
      </c>
      <c r="S380" s="369">
        <v>3</v>
      </c>
      <c r="T380" s="367"/>
      <c r="U380" s="371">
        <v>40</v>
      </c>
      <c r="V380" s="370">
        <v>71472171</v>
      </c>
      <c r="W380" s="370" t="s">
        <v>69</v>
      </c>
      <c r="X380" s="369" t="s">
        <v>555</v>
      </c>
      <c r="Y380" s="369"/>
      <c r="Z380" s="370"/>
      <c r="AA380" s="370"/>
      <c r="AB380" s="370" t="s">
        <v>690</v>
      </c>
      <c r="AC380" s="370"/>
      <c r="AD380" s="369"/>
      <c r="AE380" s="370"/>
      <c r="AF380" s="370"/>
      <c r="AG380" s="370" t="s">
        <v>319</v>
      </c>
      <c r="AH380" s="369">
        <v>1</v>
      </c>
      <c r="AI380" s="369">
        <v>7</v>
      </c>
      <c r="AJ380" s="369">
        <v>40</v>
      </c>
      <c r="AK380" s="369">
        <v>11</v>
      </c>
      <c r="AL380" s="369">
        <v>0</v>
      </c>
      <c r="AM380" s="22">
        <f t="shared" si="120"/>
        <v>4</v>
      </c>
      <c r="AN380" s="104">
        <f t="shared" si="122"/>
        <v>0.31944444444444448</v>
      </c>
      <c r="AO380" s="104">
        <f t="shared" si="123"/>
        <v>0.45833333333333331</v>
      </c>
      <c r="AP380" s="22" t="str" cm="1">
        <f t="array" ref="AP380">IF(W380="","",IF(SUMPRODUCT((W380=$W$7:$W$2042)*(AH380=$AH$7:$AH$2042)*(AN380=$AN$7:$AN$2042)*(AO380=$AO$7:$AO$2042)*(ROW($W$7:$W$2042)&lt;&gt;ROW(W380))*((R380=0)*($R$7:$R$2042&gt;0)+(R380&gt;0)*($R$7:$R$2042=0)))&gt;0,"SALONES UNIDOS",IF(SUMPRODUCT((W380=$W$7:$W$2042)*(AH380=$AH$7:$AH$2042)*((AN380&lt;$AO$7:$AO$2042)*(AO380&gt;$AN$7:$AN$2042))*(ROW($W$7:$W$2042)&lt;&gt;ROW(W380)))&gt;0,"Cruzado","Sin cruce")))</f>
        <v>Sin cruce</v>
      </c>
      <c r="AQ380" s="104">
        <f t="shared" si="139"/>
        <v>0.31944444444444448</v>
      </c>
      <c r="AR380" s="104">
        <f t="shared" si="139"/>
        <v>0.45833333333333331</v>
      </c>
      <c r="AS380" s="22"/>
      <c r="AT380" s="22"/>
      <c r="AU380" s="358" t="str" cm="1">
        <f t="array" ref="AU380">IF(AB380="","",IF(SUMPRODUCT((AB380=$AB$7:$AB$511)*(AH380=$AH$7:$AH$511)*(AQ380=$AQ$7:$AQ$511)*(AR380=$AR$7:$AR$511)*(ROW($AB$7:$AB$511)&lt;&gt;ROW(AB380))*((R380=0)*($R$7:$R$511&gt;0)+(R380&gt;0)*($R$7:$R$511=0)))&gt;0,"SALONES UNIDOS",IF(SUMPRODUCT((AB380=$AB$7:$AB$511)*(AH380=$AH$7:$AH$511)*((AQ380&lt;$AR$7:$AR$511)*(AR380&gt;$AQ$7:$AQ$511))*(ROW($AB$7:$AB$511)&lt;&gt;ROW(AB380)))&gt;0,"Cruzado","Sin cruce")))</f>
        <v>Sin cruce</v>
      </c>
      <c r="AV380" s="358" t="str" cm="1">
        <f t="array" ref="AV380">IF(AD380="","",IF(SUMPRODUCT((AD380=$AD$7:$AD$511)*(AH380=$AH$7:$AH$511)*(AS380=$AS$7:$AS$511)*(AT380=$AT$7:$AT$511)*(ROW($AD$7:$AD$511)&lt;&gt;ROW(AD380))*((R380=0)*($R$7:$R$511&gt;0)+(R380&gt;0)*($R$7:$R$511=0)))&gt;0,"SALONES UNIDOS",IF(SUMPRODUCT((AD380=$AD$7:$AD$511)*(AH380=$AH$7:$AH$511)*((AS380&lt;$AT$7:$AT$511)*(AT380&gt;$AS$7:$AS$511))*(ROW($AD$7:$AD$511)&lt;&gt;ROW(AD380)))&gt;0,"Cruzado","Sin cruce")))</f>
        <v/>
      </c>
      <c r="AW380" s="104" t="str">
        <f t="shared" si="121"/>
        <v>PS1FILIALA</v>
      </c>
      <c r="AX380" s="104" t="str" cm="1">
        <f t="array" ref="AX380">IF(AW380="","",IF(SUMPRODUCT((AW380=$AW$7:$AW$2042)*(AH380=$AH$7:$AH$2042)*(AN380=$AN$7:$AN$2042)*(AO380=$AO$7:$AO$2042)*(ROW($AW$7:$AW$2042)&lt;&gt;ROW(AW380))*((R380=0)*($R$7:$R$2042&gt;0)+(R380&gt;0)*($R$7:$R$2042=0)))&gt;0,"SALONES UNIDOS",IF(SUMPRODUCT((AW380=$AW$7:$AW$2042)*(AH380=$AH$7:$AH$2042)*((AN380&lt;$AO$7:$AO$2042)*(AO380&gt;$AN$7:$AN$2042))*(ROW($AW$7:$AW$2042)&lt;&gt;ROW(AW380)))&gt;0,"Cruzado","Sin cruce")))</f>
        <v>Sin cruce</v>
      </c>
    </row>
    <row r="381" spans="2:50" s="6" customFormat="1" ht="19.8" hidden="1" customHeight="1" x14ac:dyDescent="0.25">
      <c r="B381" s="494" t="s">
        <v>314</v>
      </c>
      <c r="C381" s="369" t="s">
        <v>971</v>
      </c>
      <c r="D381" s="369">
        <v>20261</v>
      </c>
      <c r="E381" s="370" t="s">
        <v>276</v>
      </c>
      <c r="F381" s="370" t="s">
        <v>291</v>
      </c>
      <c r="G381" s="370" t="s">
        <v>296</v>
      </c>
      <c r="H381" s="370">
        <v>1</v>
      </c>
      <c r="I381" s="370" t="s">
        <v>278</v>
      </c>
      <c r="J381" s="370" t="s">
        <v>278</v>
      </c>
      <c r="K381" s="194" t="s">
        <v>737</v>
      </c>
      <c r="L381" s="369" t="s">
        <v>667</v>
      </c>
      <c r="M381" s="369" t="s">
        <v>362</v>
      </c>
      <c r="N381" s="369" t="s">
        <v>339</v>
      </c>
      <c r="O381" s="370" t="s">
        <v>315</v>
      </c>
      <c r="P381" s="369">
        <v>3</v>
      </c>
      <c r="Q381" s="369">
        <v>2</v>
      </c>
      <c r="R381" s="369">
        <v>5</v>
      </c>
      <c r="S381" s="369">
        <v>4</v>
      </c>
      <c r="T381" s="367"/>
      <c r="U381" s="371">
        <v>40</v>
      </c>
      <c r="V381" s="370">
        <v>21416373</v>
      </c>
      <c r="W381" s="370" t="s">
        <v>30</v>
      </c>
      <c r="X381" s="369" t="s">
        <v>555</v>
      </c>
      <c r="Y381" s="369"/>
      <c r="Z381" s="370"/>
      <c r="AA381" s="370"/>
      <c r="AB381" s="370" t="s">
        <v>690</v>
      </c>
      <c r="AC381" s="370"/>
      <c r="AD381" s="369"/>
      <c r="AE381" s="370"/>
      <c r="AF381" s="370"/>
      <c r="AG381" s="370" t="s">
        <v>319</v>
      </c>
      <c r="AH381" s="369">
        <v>4</v>
      </c>
      <c r="AI381" s="369">
        <v>7</v>
      </c>
      <c r="AJ381" s="369">
        <v>40</v>
      </c>
      <c r="AK381" s="369">
        <v>11</v>
      </c>
      <c r="AL381" s="369">
        <v>50</v>
      </c>
      <c r="AM381" s="22">
        <f t="shared" si="120"/>
        <v>5</v>
      </c>
      <c r="AN381" s="104">
        <f t="shared" si="122"/>
        <v>0.31944444444444448</v>
      </c>
      <c r="AO381" s="104">
        <f t="shared" si="123"/>
        <v>0.49305555555555552</v>
      </c>
      <c r="AP381" s="22" t="str" cm="1">
        <f t="array" ref="AP381">IF(W381="","",IF(SUMPRODUCT((W381=$W$7:$W$2042)*(AH381=$AH$7:$AH$2042)*(AN381=$AN$7:$AN$2042)*(AO381=$AO$7:$AO$2042)*(ROW($W$7:$W$2042)&lt;&gt;ROW(W381))*((R381=0)*($R$7:$R$2042&gt;0)+(R381&gt;0)*($R$7:$R$2042=0)))&gt;0,"SALONES UNIDOS",IF(SUMPRODUCT((W381=$W$7:$W$2042)*(AH381=$AH$7:$AH$2042)*((AN381&lt;$AO$7:$AO$2042)*(AO381&gt;$AN$7:$AN$2042))*(ROW($W$7:$W$2042)&lt;&gt;ROW(W381)))&gt;0,"Cruzado","Sin cruce")))</f>
        <v>Sin cruce</v>
      </c>
      <c r="AQ381" s="104">
        <f t="shared" si="139"/>
        <v>0.31944444444444448</v>
      </c>
      <c r="AR381" s="104">
        <f t="shared" si="139"/>
        <v>0.49305555555555552</v>
      </c>
      <c r="AS381" s="22"/>
      <c r="AT381" s="22"/>
      <c r="AU381" s="358" t="str" cm="1">
        <f t="array" ref="AU381">IF(AB381="","",IF(SUMPRODUCT((AB381=$AB$7:$AB$511)*(AH381=$AH$7:$AH$511)*(AQ381=$AQ$7:$AQ$511)*(AR381=$AR$7:$AR$511)*(ROW($AB$7:$AB$511)&lt;&gt;ROW(AB381))*((R381=0)*($R$7:$R$511&gt;0)+(R381&gt;0)*($R$7:$R$511=0)))&gt;0,"SALONES UNIDOS",IF(SUMPRODUCT((AB381=$AB$7:$AB$511)*(AH381=$AH$7:$AH$511)*((AQ381&lt;$AR$7:$AR$511)*(AR381&gt;$AQ$7:$AQ$511))*(ROW($AB$7:$AB$511)&lt;&gt;ROW(AB381)))&gt;0,"Cruzado","Sin cruce")))</f>
        <v>Sin cruce</v>
      </c>
      <c r="AV381" s="358" t="str" cm="1">
        <f t="array" ref="AV381">IF(AD381="","",IF(SUMPRODUCT((AD381=$AD$7:$AD$511)*(AH381=$AH$7:$AH$511)*(AS381=$AS$7:$AS$511)*(AT381=$AT$7:$AT$511)*(ROW($AD$7:$AD$511)&lt;&gt;ROW(AD381))*((R381=0)*($R$7:$R$511&gt;0)+(R381&gt;0)*($R$7:$R$511=0)))&gt;0,"SALONES UNIDOS",IF(SUMPRODUCT((AD381=$AD$7:$AD$511)*(AH381=$AH$7:$AH$511)*((AS381&lt;$AT$7:$AT$511)*(AT381&gt;$AS$7:$AS$511))*(ROW($AD$7:$AD$511)&lt;&gt;ROW(AD381)))&gt;0,"Cruzado","Sin cruce")))</f>
        <v/>
      </c>
      <c r="AW381" s="104" t="str">
        <f t="shared" si="121"/>
        <v>PS1FILIALA</v>
      </c>
      <c r="AX381" s="104" t="str" cm="1">
        <f t="array" ref="AX381">IF(AW381="","",IF(SUMPRODUCT((AW381=$AW$7:$AW$2042)*(AH381=$AH$7:$AH$2042)*(AN381=$AN$7:$AN$2042)*(AO381=$AO$7:$AO$2042)*(ROW($AW$7:$AW$2042)&lt;&gt;ROW(AW381))*((R381=0)*($R$7:$R$2042&gt;0)+(R381&gt;0)*($R$7:$R$2042=0)))&gt;0,"SALONES UNIDOS",IF(SUMPRODUCT((AW381=$AW$7:$AW$2042)*(AH381=$AH$7:$AH$2042)*((AN381&lt;$AO$7:$AO$2042)*(AO381&gt;$AN$7:$AN$2042))*(ROW($AW$7:$AW$2042)&lt;&gt;ROW(AW381)))&gt;0,"Cruzado","Sin cruce")))</f>
        <v>Sin cruce</v>
      </c>
    </row>
    <row r="382" spans="2:50" s="6" customFormat="1" ht="19.8" hidden="1" customHeight="1" x14ac:dyDescent="0.25">
      <c r="B382" s="494" t="s">
        <v>314</v>
      </c>
      <c r="C382" s="369" t="s">
        <v>971</v>
      </c>
      <c r="D382" s="369">
        <v>20261</v>
      </c>
      <c r="E382" s="370" t="s">
        <v>276</v>
      </c>
      <c r="F382" s="370" t="s">
        <v>291</v>
      </c>
      <c r="G382" s="370" t="s">
        <v>296</v>
      </c>
      <c r="H382" s="370">
        <v>1</v>
      </c>
      <c r="I382" s="370" t="s">
        <v>278</v>
      </c>
      <c r="J382" s="370" t="s">
        <v>278</v>
      </c>
      <c r="K382" s="194" t="s">
        <v>738</v>
      </c>
      <c r="L382" s="369" t="s">
        <v>567</v>
      </c>
      <c r="M382" s="369" t="s">
        <v>362</v>
      </c>
      <c r="N382" s="369" t="s">
        <v>339</v>
      </c>
      <c r="O382" s="370" t="s">
        <v>315</v>
      </c>
      <c r="P382" s="369">
        <v>3</v>
      </c>
      <c r="Q382" s="369">
        <v>2</v>
      </c>
      <c r="R382" s="369">
        <v>5</v>
      </c>
      <c r="S382" s="369">
        <v>4</v>
      </c>
      <c r="T382" s="367"/>
      <c r="U382" s="371">
        <v>40</v>
      </c>
      <c r="V382" s="370">
        <v>7757185</v>
      </c>
      <c r="W382" s="370" t="s">
        <v>200</v>
      </c>
      <c r="X382" s="369" t="s">
        <v>555</v>
      </c>
      <c r="Y382" s="369"/>
      <c r="Z382" s="370"/>
      <c r="AA382" s="370"/>
      <c r="AB382" s="370" t="s">
        <v>690</v>
      </c>
      <c r="AC382" s="370"/>
      <c r="AD382" s="369"/>
      <c r="AE382" s="370"/>
      <c r="AF382" s="370"/>
      <c r="AG382" s="370" t="s">
        <v>319</v>
      </c>
      <c r="AH382" s="369">
        <v>4</v>
      </c>
      <c r="AI382" s="369">
        <v>12</v>
      </c>
      <c r="AJ382" s="369">
        <v>40</v>
      </c>
      <c r="AK382" s="369">
        <v>16</v>
      </c>
      <c r="AL382" s="369">
        <v>50</v>
      </c>
      <c r="AM382" s="22">
        <f t="shared" si="120"/>
        <v>5</v>
      </c>
      <c r="AN382" s="104">
        <f t="shared" si="122"/>
        <v>0.52777777777777779</v>
      </c>
      <c r="AO382" s="104">
        <f t="shared" si="123"/>
        <v>0.70138888888888884</v>
      </c>
      <c r="AP382" s="22" t="str" cm="1">
        <f t="array" ref="AP382">IF(W382="","",IF(SUMPRODUCT((W382=$W$7:$W$2042)*(AH382=$AH$7:$AH$2042)*(AN382=$AN$7:$AN$2042)*(AO382=$AO$7:$AO$2042)*(ROW($W$7:$W$2042)&lt;&gt;ROW(W382))*((R382=0)*($R$7:$R$2042&gt;0)+(R382&gt;0)*($R$7:$R$2042=0)))&gt;0,"SALONES UNIDOS",IF(SUMPRODUCT((W382=$W$7:$W$2042)*(AH382=$AH$7:$AH$2042)*((AN382&lt;$AO$7:$AO$2042)*(AO382&gt;$AN$7:$AN$2042))*(ROW($W$7:$W$2042)&lt;&gt;ROW(W382)))&gt;0,"Cruzado","Sin cruce")))</f>
        <v>Sin cruce</v>
      </c>
      <c r="AQ382" s="104">
        <f t="shared" si="139"/>
        <v>0.52777777777777779</v>
      </c>
      <c r="AR382" s="104">
        <f t="shared" si="139"/>
        <v>0.70138888888888884</v>
      </c>
      <c r="AS382" s="22"/>
      <c r="AT382" s="22"/>
      <c r="AU382" s="358" t="str" cm="1">
        <f t="array" ref="AU382">IF(AB382="","",IF(SUMPRODUCT((AB382=$AB$7:$AB$511)*(AH382=$AH$7:$AH$511)*(AQ382=$AQ$7:$AQ$511)*(AR382=$AR$7:$AR$511)*(ROW($AB$7:$AB$511)&lt;&gt;ROW(AB382))*((R382=0)*($R$7:$R$511&gt;0)+(R382&gt;0)*($R$7:$R$511=0)))&gt;0,"SALONES UNIDOS",IF(SUMPRODUCT((AB382=$AB$7:$AB$511)*(AH382=$AH$7:$AH$511)*((AQ382&lt;$AR$7:$AR$511)*(AR382&gt;$AQ$7:$AQ$511))*(ROW($AB$7:$AB$511)&lt;&gt;ROW(AB382)))&gt;0,"Cruzado","Sin cruce")))</f>
        <v>Sin cruce</v>
      </c>
      <c r="AV382" s="358" t="str" cm="1">
        <f t="array" ref="AV382">IF(AD382="","",IF(SUMPRODUCT((AD382=$AD$7:$AD$511)*(AH382=$AH$7:$AH$511)*(AS382=$AS$7:$AS$511)*(AT382=$AT$7:$AT$511)*(ROW($AD$7:$AD$511)&lt;&gt;ROW(AD382))*((R382=0)*($R$7:$R$511&gt;0)+(R382&gt;0)*($R$7:$R$511=0)))&gt;0,"SALONES UNIDOS",IF(SUMPRODUCT((AD382=$AD$7:$AD$511)*(AH382=$AH$7:$AH$511)*((AS382&lt;$AT$7:$AT$511)*(AT382&gt;$AS$7:$AS$511))*(ROW($AD$7:$AD$511)&lt;&gt;ROW(AD382)))&gt;0,"Cruzado","Sin cruce")))</f>
        <v/>
      </c>
      <c r="AW382" s="104" t="str">
        <f t="shared" si="121"/>
        <v>PS1FILIALA</v>
      </c>
      <c r="AX382" s="104" t="str" cm="1">
        <f t="array" ref="AX382">IF(AW382="","",IF(SUMPRODUCT((AW382=$AW$7:$AW$2042)*(AH382=$AH$7:$AH$2042)*(AN382=$AN$7:$AN$2042)*(AO382=$AO$7:$AO$2042)*(ROW($AW$7:$AW$2042)&lt;&gt;ROW(AW382))*((R382=0)*($R$7:$R$2042&gt;0)+(R382&gt;0)*($R$7:$R$2042=0)))&gt;0,"SALONES UNIDOS",IF(SUMPRODUCT((AW382=$AW$7:$AW$2042)*(AH382=$AH$7:$AH$2042)*((AN382&lt;$AO$7:$AO$2042)*(AO382&gt;$AN$7:$AN$2042))*(ROW($AW$7:$AW$2042)&lt;&gt;ROW(AW382)))&gt;0,"Cruzado","Sin cruce")))</f>
        <v>Sin cruce</v>
      </c>
    </row>
    <row r="383" spans="2:50" s="6" customFormat="1" ht="19.8" hidden="1" customHeight="1" x14ac:dyDescent="0.25">
      <c r="B383" s="494" t="s">
        <v>314</v>
      </c>
      <c r="C383" s="369" t="s">
        <v>971</v>
      </c>
      <c r="D383" s="369">
        <v>20261</v>
      </c>
      <c r="E383" s="370" t="s">
        <v>276</v>
      </c>
      <c r="F383" s="370" t="s">
        <v>291</v>
      </c>
      <c r="G383" s="370" t="s">
        <v>296</v>
      </c>
      <c r="H383" s="370">
        <v>1</v>
      </c>
      <c r="I383" s="370" t="s">
        <v>278</v>
      </c>
      <c r="J383" s="370" t="s">
        <v>278</v>
      </c>
      <c r="K383" s="194" t="s">
        <v>739</v>
      </c>
      <c r="L383" s="369" t="s">
        <v>569</v>
      </c>
      <c r="M383" s="369" t="s">
        <v>362</v>
      </c>
      <c r="N383" s="369" t="s">
        <v>339</v>
      </c>
      <c r="O383" s="370" t="s">
        <v>315</v>
      </c>
      <c r="P383" s="369">
        <v>3</v>
      </c>
      <c r="Q383" s="369">
        <v>2</v>
      </c>
      <c r="R383" s="369">
        <v>5</v>
      </c>
      <c r="S383" s="369">
        <v>4</v>
      </c>
      <c r="T383" s="367"/>
      <c r="U383" s="371">
        <v>40</v>
      </c>
      <c r="V383" s="370">
        <v>71819567</v>
      </c>
      <c r="W383" s="370" t="s">
        <v>34</v>
      </c>
      <c r="X383" s="369" t="s">
        <v>555</v>
      </c>
      <c r="Y383" s="369"/>
      <c r="Z383" s="370"/>
      <c r="AA383" s="370"/>
      <c r="AB383" s="370" t="s">
        <v>690</v>
      </c>
      <c r="AC383" s="370"/>
      <c r="AD383" s="369"/>
      <c r="AE383" s="370"/>
      <c r="AF383" s="370"/>
      <c r="AG383" s="370" t="s">
        <v>319</v>
      </c>
      <c r="AH383" s="369">
        <v>3</v>
      </c>
      <c r="AI383" s="369">
        <v>14</v>
      </c>
      <c r="AJ383" s="369">
        <v>20</v>
      </c>
      <c r="AK383" s="369">
        <v>18</v>
      </c>
      <c r="AL383" s="369">
        <v>30</v>
      </c>
      <c r="AM383" s="22">
        <f t="shared" si="120"/>
        <v>5</v>
      </c>
      <c r="AN383" s="104">
        <f t="shared" si="122"/>
        <v>0.59722222222222221</v>
      </c>
      <c r="AO383" s="104">
        <f t="shared" si="123"/>
        <v>0.77083333333333337</v>
      </c>
      <c r="AP383" s="22" t="str" cm="1">
        <f t="array" ref="AP383">IF(W383="","",IF(SUMPRODUCT((W383=$W$7:$W$2042)*(AH383=$AH$7:$AH$2042)*(AN383=$AN$7:$AN$2042)*(AO383=$AO$7:$AO$2042)*(ROW($W$7:$W$2042)&lt;&gt;ROW(W383))*((R383=0)*($R$7:$R$2042&gt;0)+(R383&gt;0)*($R$7:$R$2042=0)))&gt;0,"SALONES UNIDOS",IF(SUMPRODUCT((W383=$W$7:$W$2042)*(AH383=$AH$7:$AH$2042)*((AN383&lt;$AO$7:$AO$2042)*(AO383&gt;$AN$7:$AN$2042))*(ROW($W$7:$W$2042)&lt;&gt;ROW(W383)))&gt;0,"Cruzado","Sin cruce")))</f>
        <v>Sin cruce</v>
      </c>
      <c r="AQ383" s="104">
        <f t="shared" si="139"/>
        <v>0.59722222222222221</v>
      </c>
      <c r="AR383" s="104">
        <f t="shared" si="139"/>
        <v>0.77083333333333337</v>
      </c>
      <c r="AS383" s="22"/>
      <c r="AT383" s="22"/>
      <c r="AU383" s="358" t="str" cm="1">
        <f t="array" ref="AU383">IF(AB383="","",IF(SUMPRODUCT((AB383=$AB$7:$AB$511)*(AH383=$AH$7:$AH$511)*(AQ383=$AQ$7:$AQ$511)*(AR383=$AR$7:$AR$511)*(ROW($AB$7:$AB$511)&lt;&gt;ROW(AB383))*((R383=0)*($R$7:$R$511&gt;0)+(R383&gt;0)*($R$7:$R$511=0)))&gt;0,"SALONES UNIDOS",IF(SUMPRODUCT((AB383=$AB$7:$AB$511)*(AH383=$AH$7:$AH$511)*((AQ383&lt;$AR$7:$AR$511)*(AR383&gt;$AQ$7:$AQ$511))*(ROW($AB$7:$AB$511)&lt;&gt;ROW(AB383)))&gt;0,"Cruzado","Sin cruce")))</f>
        <v>Sin cruce</v>
      </c>
      <c r="AV383" s="358" t="str" cm="1">
        <f t="array" ref="AV383">IF(AD383="","",IF(SUMPRODUCT((AD383=$AD$7:$AD$511)*(AH383=$AH$7:$AH$511)*(AS383=$AS$7:$AS$511)*(AT383=$AT$7:$AT$511)*(ROW($AD$7:$AD$511)&lt;&gt;ROW(AD383))*((R383=0)*($R$7:$R$511&gt;0)+(R383&gt;0)*($R$7:$R$511=0)))&gt;0,"SALONES UNIDOS",IF(SUMPRODUCT((AD383=$AD$7:$AD$511)*(AH383=$AH$7:$AH$511)*((AS383&lt;$AT$7:$AT$511)*(AT383&gt;$AS$7:$AS$511))*(ROW($AD$7:$AD$511)&lt;&gt;ROW(AD383)))&gt;0,"Cruzado","Sin cruce")))</f>
        <v/>
      </c>
      <c r="AW383" s="104" t="str">
        <f t="shared" si="121"/>
        <v>PS1FILIALA</v>
      </c>
      <c r="AX383" s="104" t="str" cm="1">
        <f t="array" ref="AX383">IF(AW383="","",IF(SUMPRODUCT((AW383=$AW$7:$AW$2042)*(AH383=$AH$7:$AH$2042)*(AN383=$AN$7:$AN$2042)*(AO383=$AO$7:$AO$2042)*(ROW($AW$7:$AW$2042)&lt;&gt;ROW(AW383))*((R383=0)*($R$7:$R$2042&gt;0)+(R383&gt;0)*($R$7:$R$2042=0)))&gt;0,"SALONES UNIDOS",IF(SUMPRODUCT((AW383=$AW$7:$AW$2042)*(AH383=$AH$7:$AH$2042)*((AN383&lt;$AO$7:$AO$2042)*(AO383&gt;$AN$7:$AN$2042))*(ROW($AW$7:$AW$2042)&lt;&gt;ROW(AW383)))&gt;0,"Cruzado","Sin cruce")))</f>
        <v>Sin cruce</v>
      </c>
    </row>
    <row r="384" spans="2:50" s="6" customFormat="1" ht="19.8" hidden="1" customHeight="1" x14ac:dyDescent="0.25">
      <c r="B384" s="494" t="s">
        <v>314</v>
      </c>
      <c r="C384" s="369" t="s">
        <v>971</v>
      </c>
      <c r="D384" s="369">
        <v>20261</v>
      </c>
      <c r="E384" s="370" t="s">
        <v>276</v>
      </c>
      <c r="F384" s="370" t="s">
        <v>291</v>
      </c>
      <c r="G384" s="370" t="s">
        <v>296</v>
      </c>
      <c r="H384" s="370">
        <v>1</v>
      </c>
      <c r="I384" s="370" t="s">
        <v>281</v>
      </c>
      <c r="J384" s="370" t="s">
        <v>281</v>
      </c>
      <c r="K384" s="194" t="s">
        <v>734</v>
      </c>
      <c r="L384" s="369" t="s">
        <v>377</v>
      </c>
      <c r="M384" s="369" t="s">
        <v>346</v>
      </c>
      <c r="N384" s="369" t="s">
        <v>339</v>
      </c>
      <c r="O384" s="370" t="s">
        <v>315</v>
      </c>
      <c r="P384" s="369">
        <v>2</v>
      </c>
      <c r="Q384" s="369">
        <v>0</v>
      </c>
      <c r="R384" s="369">
        <v>2</v>
      </c>
      <c r="S384" s="369">
        <v>3</v>
      </c>
      <c r="T384" s="367"/>
      <c r="U384" s="371">
        <v>40</v>
      </c>
      <c r="V384" s="472">
        <v>70306751</v>
      </c>
      <c r="W384" s="472" t="s">
        <v>110</v>
      </c>
      <c r="X384" s="369" t="s">
        <v>315</v>
      </c>
      <c r="Y384" s="369"/>
      <c r="Z384" s="370"/>
      <c r="AA384" s="370"/>
      <c r="AB384" s="370" t="s">
        <v>558</v>
      </c>
      <c r="AC384" s="370"/>
      <c r="AD384" s="369"/>
      <c r="AE384" s="370"/>
      <c r="AF384" s="370"/>
      <c r="AG384" s="370" t="s">
        <v>559</v>
      </c>
      <c r="AH384" s="473">
        <v>1</v>
      </c>
      <c r="AI384" s="473">
        <v>21</v>
      </c>
      <c r="AJ384" s="473">
        <v>50</v>
      </c>
      <c r="AK384" s="473">
        <v>23</v>
      </c>
      <c r="AL384" s="473">
        <v>30</v>
      </c>
      <c r="AM384" s="22">
        <f t="shared" si="120"/>
        <v>2</v>
      </c>
      <c r="AN384" s="104">
        <f t="shared" si="122"/>
        <v>0.90972222222222221</v>
      </c>
      <c r="AO384" s="104">
        <f t="shared" si="123"/>
        <v>0.97916666666666674</v>
      </c>
      <c r="AP384" s="22" t="str" cm="1">
        <f t="array" ref="AP384">IF(W384="","",IF(SUMPRODUCT((W384=$W$7:$W$2042)*(AH384=$AH$7:$AH$2042)*(AN384=$AN$7:$AN$2042)*(AO384=$AO$7:$AO$2042)*(ROW($W$7:$W$2042)&lt;&gt;ROW(W384))*((R384=0)*($R$7:$R$2042&gt;0)+(R384&gt;0)*($R$7:$R$2042=0)))&gt;0,"SALONES UNIDOS",IF(SUMPRODUCT((W384=$W$7:$W$2042)*(AH384=$AH$7:$AH$2042)*((AN384&lt;$AO$7:$AO$2042)*(AO384&gt;$AN$7:$AN$2042))*(ROW($W$7:$W$2042)&lt;&gt;ROW(W384)))&gt;0,"Cruzado","Sin cruce")))</f>
        <v>Sin cruce</v>
      </c>
      <c r="AQ384" s="104">
        <f t="shared" si="139"/>
        <v>0.90972222222222221</v>
      </c>
      <c r="AR384" s="104">
        <f t="shared" si="139"/>
        <v>0.97916666666666674</v>
      </c>
      <c r="AS384" s="22"/>
      <c r="AT384" s="22"/>
      <c r="AU384" s="358" t="str" cm="1">
        <f t="array" ref="AU384">IF(AB384="","",IF(SUMPRODUCT((AB384=$AB$7:$AB$511)*(AH384=$AH$7:$AH$511)*(AQ384=$AQ$7:$AQ$511)*(AR384=$AR$7:$AR$511)*(ROW($AB$7:$AB$511)&lt;&gt;ROW(AB384))*((R384=0)*($R$7:$R$511&gt;0)+(R384&gt;0)*($R$7:$R$511=0)))&gt;0,"SALONES UNIDOS",IF(SUMPRODUCT((AB384=$AB$7:$AB$511)*(AH384=$AH$7:$AH$511)*((AQ384&lt;$AR$7:$AR$511)*(AR384&gt;$AQ$7:$AQ$511))*(ROW($AB$7:$AB$511)&lt;&gt;ROW(AB384)))&gt;0,"Cruzado","Sin cruce")))</f>
        <v>Sin cruce</v>
      </c>
      <c r="AV384" s="358" t="str" cm="1">
        <f t="array" ref="AV384">IF(AD384="","",IF(SUMPRODUCT((AD384=$AD$7:$AD$511)*(AH384=$AH$7:$AH$511)*(AS384=$AS$7:$AS$511)*(AT384=$AT$7:$AT$511)*(ROW($AD$7:$AD$511)&lt;&gt;ROW(AD384))*((R384=0)*($R$7:$R$511&gt;0)+(R384&gt;0)*($R$7:$R$511=0)))&gt;0,"SALONES UNIDOS",IF(SUMPRODUCT((AD384=$AD$7:$AD$511)*(AH384=$AH$7:$AH$511)*((AS384&lt;$AT$7:$AT$511)*(AT384&gt;$AS$7:$AS$511))*(ROW($AD$7:$AD$511)&lt;&gt;ROW(AD384)))&gt;0,"Cruzado","Sin cruce")))</f>
        <v/>
      </c>
      <c r="AW384" s="104" t="str">
        <f t="shared" si="121"/>
        <v>PS1FILIALB</v>
      </c>
      <c r="AX384" s="104" t="str" cm="1">
        <f t="array" ref="AX384">IF(AW384="","",IF(SUMPRODUCT((AW384=$AW$7:$AW$2042)*(AH384=$AH$7:$AH$2042)*(AN384=$AN$7:$AN$2042)*(AO384=$AO$7:$AO$2042)*(ROW($AW$7:$AW$2042)&lt;&gt;ROW(AW384))*((R384=0)*($R$7:$R$2042&gt;0)+(R384&gt;0)*($R$7:$R$2042=0)))&gt;0,"SALONES UNIDOS",IF(SUMPRODUCT((AW384=$AW$7:$AW$2042)*(AH384=$AH$7:$AH$2042)*((AN384&lt;$AO$7:$AO$2042)*(AO384&gt;$AN$7:$AN$2042))*(ROW($AW$7:$AW$2042)&lt;&gt;ROW(AW384)))&gt;0,"Cruzado","Sin cruce")))</f>
        <v>Sin cruce</v>
      </c>
    </row>
    <row r="385" spans="2:50" s="6" customFormat="1" ht="19.8" hidden="1" customHeight="1" x14ac:dyDescent="0.25">
      <c r="B385" s="494" t="s">
        <v>314</v>
      </c>
      <c r="C385" s="369" t="s">
        <v>971</v>
      </c>
      <c r="D385" s="369">
        <v>20261</v>
      </c>
      <c r="E385" s="370" t="s">
        <v>276</v>
      </c>
      <c r="F385" s="370" t="s">
        <v>291</v>
      </c>
      <c r="G385" s="370" t="s">
        <v>296</v>
      </c>
      <c r="H385" s="370">
        <v>1</v>
      </c>
      <c r="I385" s="370" t="s">
        <v>412</v>
      </c>
      <c r="J385" s="370" t="s">
        <v>281</v>
      </c>
      <c r="K385" s="194" t="s">
        <v>734</v>
      </c>
      <c r="L385" s="369" t="s">
        <v>377</v>
      </c>
      <c r="M385" s="369" t="s">
        <v>346</v>
      </c>
      <c r="N385" s="369" t="s">
        <v>339</v>
      </c>
      <c r="O385" s="370" t="s">
        <v>315</v>
      </c>
      <c r="P385" s="369">
        <v>0</v>
      </c>
      <c r="Q385" s="369">
        <v>2</v>
      </c>
      <c r="R385" s="369">
        <v>2</v>
      </c>
      <c r="S385" s="369">
        <v>3</v>
      </c>
      <c r="T385" s="367"/>
      <c r="U385" s="371">
        <v>20</v>
      </c>
      <c r="V385" s="472">
        <v>70306751</v>
      </c>
      <c r="W385" s="472" t="s">
        <v>110</v>
      </c>
      <c r="X385" s="369" t="s">
        <v>315</v>
      </c>
      <c r="Y385" s="369"/>
      <c r="Z385" s="370"/>
      <c r="AA385" s="370"/>
      <c r="AB385" s="370"/>
      <c r="AC385" s="370"/>
      <c r="AD385" s="369" t="s">
        <v>557</v>
      </c>
      <c r="AE385" s="370"/>
      <c r="AF385" s="370"/>
      <c r="AG385" s="370" t="s">
        <v>301</v>
      </c>
      <c r="AH385" s="473">
        <v>3</v>
      </c>
      <c r="AI385" s="473">
        <v>21</v>
      </c>
      <c r="AJ385" s="473">
        <v>50</v>
      </c>
      <c r="AK385" s="473">
        <v>23</v>
      </c>
      <c r="AL385" s="473">
        <v>30</v>
      </c>
      <c r="AM385" s="22">
        <f t="shared" si="120"/>
        <v>2</v>
      </c>
      <c r="AN385" s="104">
        <f t="shared" si="122"/>
        <v>0.90972222222222221</v>
      </c>
      <c r="AO385" s="104">
        <f t="shared" si="123"/>
        <v>0.97916666666666674</v>
      </c>
      <c r="AP385" s="22" t="str" cm="1">
        <f t="array" ref="AP385">IF(W385="","",IF(SUMPRODUCT((W385=$W$7:$W$2042)*(AH385=$AH$7:$AH$2042)*(AN385=$AN$7:$AN$2042)*(AO385=$AO$7:$AO$2042)*(ROW($W$7:$W$2042)&lt;&gt;ROW(W385))*((R385=0)*($R$7:$R$2042&gt;0)+(R385&gt;0)*($R$7:$R$2042=0)))&gt;0,"SALONES UNIDOS",IF(SUMPRODUCT((W385=$W$7:$W$2042)*(AH385=$AH$7:$AH$2042)*((AN385&lt;$AO$7:$AO$2042)*(AO385&gt;$AN$7:$AN$2042))*(ROW($W$7:$W$2042)&lt;&gt;ROW(W385)))&gt;0,"Cruzado","Sin cruce")))</f>
        <v>Sin cruce</v>
      </c>
      <c r="AQ385" s="22"/>
      <c r="AR385" s="22"/>
      <c r="AS385" s="104">
        <f t="shared" ref="AS385:AS386" si="140">AN385</f>
        <v>0.90972222222222221</v>
      </c>
      <c r="AT385" s="104">
        <f t="shared" ref="AT385:AT386" si="141">AO385</f>
        <v>0.97916666666666674</v>
      </c>
      <c r="AU385" s="358" t="str" cm="1">
        <f t="array" ref="AU385">IF(AB385="","",IF(SUMPRODUCT((AB385=$AB$7:$AB$511)*(AH385=$AH$7:$AH$511)*(AQ385=$AQ$7:$AQ$511)*(AR385=$AR$7:$AR$511)*(ROW($AB$7:$AB$511)&lt;&gt;ROW(AB385))*((R385=0)*($R$7:$R$511&gt;0)+(R385&gt;0)*($R$7:$R$511=0)))&gt;0,"SALONES UNIDOS",IF(SUMPRODUCT((AB385=$AB$7:$AB$511)*(AH385=$AH$7:$AH$511)*((AQ385&lt;$AR$7:$AR$511)*(AR385&gt;$AQ$7:$AQ$511))*(ROW($AB$7:$AB$511)&lt;&gt;ROW(AB385)))&gt;0,"Cruzado","Sin cruce")))</f>
        <v/>
      </c>
      <c r="AV385" s="358" t="str" cm="1">
        <f t="array" ref="AV385">IF(AD385="","",IF(SUMPRODUCT((AD385=$AD$7:$AD$511)*(AH385=$AH$7:$AH$511)*(AS385=$AS$7:$AS$511)*(AT385=$AT$7:$AT$511)*(ROW($AD$7:$AD$511)&lt;&gt;ROW(AD385))*((R385=0)*($R$7:$R$511&gt;0)+(R385&gt;0)*($R$7:$R$511=0)))&gt;0,"SALONES UNIDOS",IF(SUMPRODUCT((AD385=$AD$7:$AD$511)*(AH385=$AH$7:$AH$511)*((AS385&lt;$AT$7:$AT$511)*(AT385&gt;$AS$7:$AS$511))*(ROW($AD$7:$AD$511)&lt;&gt;ROW(AD385)))&gt;0,"Cruzado","Sin cruce")))</f>
        <v>Sin cruce</v>
      </c>
      <c r="AW385" s="104" t="str">
        <f t="shared" si="121"/>
        <v>PS1FILIALB</v>
      </c>
      <c r="AX385" s="104" t="str" cm="1">
        <f t="array" ref="AX385">IF(AW385="","",IF(SUMPRODUCT((AW385=$AW$7:$AW$2042)*(AH385=$AH$7:$AH$2042)*(AN385=$AN$7:$AN$2042)*(AO385=$AO$7:$AO$2042)*(ROW($AW$7:$AW$2042)&lt;&gt;ROW(AW385))*((R385=0)*($R$7:$R$2042&gt;0)+(R385&gt;0)*($R$7:$R$2042=0)))&gt;0,"SALONES UNIDOS",IF(SUMPRODUCT((AW385=$AW$7:$AW$2042)*(AH385=$AH$7:$AH$2042)*((AN385&lt;$AO$7:$AO$2042)*(AO385&gt;$AN$7:$AN$2042))*(ROW($AW$7:$AW$2042)&lt;&gt;ROW(AW385)))&gt;0,"Cruzado","Sin cruce")))</f>
        <v>Sin cruce</v>
      </c>
    </row>
    <row r="386" spans="2:50" s="6" customFormat="1" ht="19.8" hidden="1" customHeight="1" x14ac:dyDescent="0.25">
      <c r="B386" s="494" t="s">
        <v>314</v>
      </c>
      <c r="C386" s="369" t="s">
        <v>971</v>
      </c>
      <c r="D386" s="369">
        <v>20261</v>
      </c>
      <c r="E386" s="370" t="s">
        <v>276</v>
      </c>
      <c r="F386" s="370" t="s">
        <v>291</v>
      </c>
      <c r="G386" s="370" t="s">
        <v>296</v>
      </c>
      <c r="H386" s="370">
        <v>1</v>
      </c>
      <c r="I386" s="370" t="s">
        <v>571</v>
      </c>
      <c r="J386" s="370" t="s">
        <v>281</v>
      </c>
      <c r="K386" s="194" t="s">
        <v>734</v>
      </c>
      <c r="L386" s="369" t="s">
        <v>377</v>
      </c>
      <c r="M386" s="369" t="s">
        <v>346</v>
      </c>
      <c r="N386" s="369" t="s">
        <v>339</v>
      </c>
      <c r="O386" s="370" t="s">
        <v>315</v>
      </c>
      <c r="P386" s="369">
        <v>0</v>
      </c>
      <c r="Q386" s="369">
        <v>2</v>
      </c>
      <c r="R386" s="369">
        <v>2</v>
      </c>
      <c r="S386" s="369">
        <v>3</v>
      </c>
      <c r="T386" s="367"/>
      <c r="U386" s="371">
        <v>20</v>
      </c>
      <c r="V386" s="472">
        <v>70306751</v>
      </c>
      <c r="W386" s="472" t="s">
        <v>110</v>
      </c>
      <c r="X386" s="369" t="s">
        <v>315</v>
      </c>
      <c r="Y386" s="369"/>
      <c r="Z386" s="370"/>
      <c r="AA386" s="370"/>
      <c r="AB386" s="370"/>
      <c r="AC386" s="370"/>
      <c r="AD386" s="369" t="s">
        <v>557</v>
      </c>
      <c r="AE386" s="370"/>
      <c r="AF386" s="370"/>
      <c r="AG386" s="370" t="s">
        <v>301</v>
      </c>
      <c r="AH386" s="473">
        <v>4</v>
      </c>
      <c r="AI386" s="473">
        <v>21</v>
      </c>
      <c r="AJ386" s="473">
        <v>50</v>
      </c>
      <c r="AK386" s="473">
        <v>23</v>
      </c>
      <c r="AL386" s="473">
        <v>30</v>
      </c>
      <c r="AM386" s="22">
        <f t="shared" si="120"/>
        <v>2</v>
      </c>
      <c r="AN386" s="104">
        <f t="shared" si="122"/>
        <v>0.90972222222222221</v>
      </c>
      <c r="AO386" s="104">
        <f t="shared" si="123"/>
        <v>0.97916666666666674</v>
      </c>
      <c r="AP386" s="22" t="str" cm="1">
        <f t="array" ref="AP386">IF(W386="","",IF(SUMPRODUCT((W386=$W$7:$W$2042)*(AH386=$AH$7:$AH$2042)*(AN386=$AN$7:$AN$2042)*(AO386=$AO$7:$AO$2042)*(ROW($W$7:$W$2042)&lt;&gt;ROW(W386))*((R386=0)*($R$7:$R$2042&gt;0)+(R386&gt;0)*($R$7:$R$2042=0)))&gt;0,"SALONES UNIDOS",IF(SUMPRODUCT((W386=$W$7:$W$2042)*(AH386=$AH$7:$AH$2042)*((AN386&lt;$AO$7:$AO$2042)*(AO386&gt;$AN$7:$AN$2042))*(ROW($W$7:$W$2042)&lt;&gt;ROW(W386)))&gt;0,"Cruzado","Sin cruce")))</f>
        <v>Sin cruce</v>
      </c>
      <c r="AQ386" s="22"/>
      <c r="AR386" s="22"/>
      <c r="AS386" s="104">
        <f t="shared" si="140"/>
        <v>0.90972222222222221</v>
      </c>
      <c r="AT386" s="104">
        <f t="shared" si="141"/>
        <v>0.97916666666666674</v>
      </c>
      <c r="AU386" s="358" t="str" cm="1">
        <f t="array" ref="AU386">IF(AB386="","",IF(SUMPRODUCT((AB386=$AB$7:$AB$511)*(AH386=$AH$7:$AH$511)*(AQ386=$AQ$7:$AQ$511)*(AR386=$AR$7:$AR$511)*(ROW($AB$7:$AB$511)&lt;&gt;ROW(AB386))*((R386=0)*($R$7:$R$511&gt;0)+(R386&gt;0)*($R$7:$R$511=0)))&gt;0,"SALONES UNIDOS",IF(SUMPRODUCT((AB386=$AB$7:$AB$511)*(AH386=$AH$7:$AH$511)*((AQ386&lt;$AR$7:$AR$511)*(AR386&gt;$AQ$7:$AQ$511))*(ROW($AB$7:$AB$511)&lt;&gt;ROW(AB386)))&gt;0,"Cruzado","Sin cruce")))</f>
        <v/>
      </c>
      <c r="AV386" s="358" t="str" cm="1">
        <f t="array" ref="AV386">IF(AD386="","",IF(SUMPRODUCT((AD386=$AD$7:$AD$511)*(AH386=$AH$7:$AH$511)*(AS386=$AS$7:$AS$511)*(AT386=$AT$7:$AT$511)*(ROW($AD$7:$AD$511)&lt;&gt;ROW(AD386))*((R386=0)*($R$7:$R$511&gt;0)+(R386&gt;0)*($R$7:$R$511=0)))&gt;0,"SALONES UNIDOS",IF(SUMPRODUCT((AD386=$AD$7:$AD$511)*(AH386=$AH$7:$AH$511)*((AS386&lt;$AT$7:$AT$511)*(AT386&gt;$AS$7:$AS$511))*(ROW($AD$7:$AD$511)&lt;&gt;ROW(AD386)))&gt;0,"Cruzado","Sin cruce")))</f>
        <v>Sin cruce</v>
      </c>
      <c r="AW386" s="104" t="str">
        <f t="shared" si="121"/>
        <v>PS1FILIALB</v>
      </c>
      <c r="AX386" s="104" t="str" cm="1">
        <f t="array" ref="AX386">IF(AW386="","",IF(SUMPRODUCT((AW386=$AW$7:$AW$2042)*(AH386=$AH$7:$AH$2042)*(AN386=$AN$7:$AN$2042)*(AO386=$AO$7:$AO$2042)*(ROW($AW$7:$AW$2042)&lt;&gt;ROW(AW386))*((R386=0)*($R$7:$R$2042&gt;0)+(R386&gt;0)*($R$7:$R$2042=0)))&gt;0,"SALONES UNIDOS",IF(SUMPRODUCT((AW386=$AW$7:$AW$2042)*(AH386=$AH$7:$AH$2042)*((AN386&lt;$AO$7:$AO$2042)*(AO386&gt;$AN$7:$AN$2042))*(ROW($AW$7:$AW$2042)&lt;&gt;ROW(AW386)))&gt;0,"Cruzado","Sin cruce")))</f>
        <v>Sin cruce</v>
      </c>
    </row>
    <row r="387" spans="2:50" s="6" customFormat="1" ht="19.8" hidden="1" customHeight="1" x14ac:dyDescent="0.25">
      <c r="B387" s="494" t="s">
        <v>314</v>
      </c>
      <c r="C387" s="369" t="s">
        <v>971</v>
      </c>
      <c r="D387" s="369">
        <v>20261</v>
      </c>
      <c r="E387" s="370" t="s">
        <v>276</v>
      </c>
      <c r="F387" s="370" t="s">
        <v>291</v>
      </c>
      <c r="G387" s="370" t="s">
        <v>296</v>
      </c>
      <c r="H387" s="370">
        <v>1</v>
      </c>
      <c r="I387" s="370" t="s">
        <v>281</v>
      </c>
      <c r="J387" s="370" t="s">
        <v>281</v>
      </c>
      <c r="K387" s="194" t="s">
        <v>735</v>
      </c>
      <c r="L387" s="369" t="s">
        <v>562</v>
      </c>
      <c r="M387" s="369" t="s">
        <v>362</v>
      </c>
      <c r="N387" s="369" t="s">
        <v>339</v>
      </c>
      <c r="O387" s="370" t="s">
        <v>315</v>
      </c>
      <c r="P387" s="369">
        <v>2</v>
      </c>
      <c r="Q387" s="369">
        <v>2</v>
      </c>
      <c r="R387" s="369">
        <v>4</v>
      </c>
      <c r="S387" s="369">
        <v>3</v>
      </c>
      <c r="T387" s="367"/>
      <c r="U387" s="371">
        <v>40</v>
      </c>
      <c r="V387" s="370">
        <v>75375310</v>
      </c>
      <c r="W387" s="370" t="s">
        <v>229</v>
      </c>
      <c r="X387" s="369" t="s">
        <v>555</v>
      </c>
      <c r="Y387" s="369"/>
      <c r="Z387" s="370"/>
      <c r="AA387" s="370"/>
      <c r="AB387" s="370" t="s">
        <v>558</v>
      </c>
      <c r="AC387" s="370"/>
      <c r="AD387" s="369"/>
      <c r="AE387" s="370"/>
      <c r="AF387" s="370"/>
      <c r="AG387" s="370" t="s">
        <v>319</v>
      </c>
      <c r="AH387" s="369">
        <v>3</v>
      </c>
      <c r="AI387" s="369">
        <v>18</v>
      </c>
      <c r="AJ387" s="369">
        <v>30</v>
      </c>
      <c r="AK387" s="369">
        <v>21</v>
      </c>
      <c r="AL387" s="369">
        <v>50</v>
      </c>
      <c r="AM387" s="22">
        <f t="shared" si="120"/>
        <v>4</v>
      </c>
      <c r="AN387" s="104">
        <f t="shared" si="122"/>
        <v>0.77083333333333337</v>
      </c>
      <c r="AO387" s="104">
        <f t="shared" si="123"/>
        <v>0.90972222222222221</v>
      </c>
      <c r="AP387" s="22" t="str" cm="1">
        <f t="array" ref="AP387">IF(W387="","",IF(SUMPRODUCT((W387=$W$7:$W$2042)*(AH387=$AH$7:$AH$2042)*(AN387=$AN$7:$AN$2042)*(AO387=$AO$7:$AO$2042)*(ROW($W$7:$W$2042)&lt;&gt;ROW(W387))*((R387=0)*($R$7:$R$2042&gt;0)+(R387&gt;0)*($R$7:$R$2042=0)))&gt;0,"SALONES UNIDOS",IF(SUMPRODUCT((W387=$W$7:$W$2042)*(AH387=$AH$7:$AH$2042)*((AN387&lt;$AO$7:$AO$2042)*(AO387&gt;$AN$7:$AN$2042))*(ROW($W$7:$W$2042)&lt;&gt;ROW(W387)))&gt;0,"Cruzado","Sin cruce")))</f>
        <v>Sin cruce</v>
      </c>
      <c r="AQ387" s="104">
        <f t="shared" ref="AQ387:AR392" si="142">AN387</f>
        <v>0.77083333333333337</v>
      </c>
      <c r="AR387" s="104">
        <f t="shared" si="142"/>
        <v>0.90972222222222221</v>
      </c>
      <c r="AS387" s="22"/>
      <c r="AT387" s="22"/>
      <c r="AU387" s="358" t="str" cm="1">
        <f t="array" ref="AU387">IF(AB387="","",IF(SUMPRODUCT((AB387=$AB$7:$AB$511)*(AH387=$AH$7:$AH$511)*(AQ387=$AQ$7:$AQ$511)*(AR387=$AR$7:$AR$511)*(ROW($AB$7:$AB$511)&lt;&gt;ROW(AB387))*((R387=0)*($R$7:$R$511&gt;0)+(R387&gt;0)*($R$7:$R$511=0)))&gt;0,"SALONES UNIDOS",IF(SUMPRODUCT((AB387=$AB$7:$AB$511)*(AH387=$AH$7:$AH$511)*((AQ387&lt;$AR$7:$AR$511)*(AR387&gt;$AQ$7:$AQ$511))*(ROW($AB$7:$AB$511)&lt;&gt;ROW(AB387)))&gt;0,"Cruzado","Sin cruce")))</f>
        <v>Sin cruce</v>
      </c>
      <c r="AV387" s="358" t="str" cm="1">
        <f t="array" ref="AV387">IF(AD387="","",IF(SUMPRODUCT((AD387=$AD$7:$AD$511)*(AH387=$AH$7:$AH$511)*(AS387=$AS$7:$AS$511)*(AT387=$AT$7:$AT$511)*(ROW($AD$7:$AD$511)&lt;&gt;ROW(AD387))*((R387=0)*($R$7:$R$511&gt;0)+(R387&gt;0)*($R$7:$R$511=0)))&gt;0,"SALONES UNIDOS",IF(SUMPRODUCT((AD387=$AD$7:$AD$511)*(AH387=$AH$7:$AH$511)*((AS387&lt;$AT$7:$AT$511)*(AT387&gt;$AS$7:$AS$511))*(ROW($AD$7:$AD$511)&lt;&gt;ROW(AD387)))&gt;0,"Cruzado","Sin cruce")))</f>
        <v/>
      </c>
      <c r="AW387" s="104" t="str">
        <f t="shared" si="121"/>
        <v>PS1FILIALB</v>
      </c>
      <c r="AX387" s="104" t="str" cm="1">
        <f t="array" ref="AX387">IF(AW387="","",IF(SUMPRODUCT((AW387=$AW$7:$AW$2042)*(AH387=$AH$7:$AH$2042)*(AN387=$AN$7:$AN$2042)*(AO387=$AO$7:$AO$2042)*(ROW($AW$7:$AW$2042)&lt;&gt;ROW(AW387))*((R387=0)*($R$7:$R$2042&gt;0)+(R387&gt;0)*($R$7:$R$2042=0)))&gt;0,"SALONES UNIDOS",IF(SUMPRODUCT((AW387=$AW$7:$AW$2042)*(AH387=$AH$7:$AH$2042)*((AN387&lt;$AO$7:$AO$2042)*(AO387&gt;$AN$7:$AN$2042))*(ROW($AW$7:$AW$2042)&lt;&gt;ROW(AW387)))&gt;0,"Cruzado","Sin cruce")))</f>
        <v>Sin cruce</v>
      </c>
    </row>
    <row r="388" spans="2:50" s="6" customFormat="1" ht="19.8" hidden="1" customHeight="1" x14ac:dyDescent="0.25">
      <c r="B388" s="494" t="s">
        <v>314</v>
      </c>
      <c r="C388" s="369" t="s">
        <v>971</v>
      </c>
      <c r="D388" s="369">
        <v>20261</v>
      </c>
      <c r="E388" s="370" t="s">
        <v>276</v>
      </c>
      <c r="F388" s="370" t="s">
        <v>291</v>
      </c>
      <c r="G388" s="370" t="s">
        <v>296</v>
      </c>
      <c r="H388" s="370">
        <v>1</v>
      </c>
      <c r="I388" s="370" t="s">
        <v>281</v>
      </c>
      <c r="J388" s="370" t="s">
        <v>281</v>
      </c>
      <c r="K388" s="194" t="s">
        <v>736</v>
      </c>
      <c r="L388" s="369" t="s">
        <v>740</v>
      </c>
      <c r="M388" s="369" t="s">
        <v>346</v>
      </c>
      <c r="N388" s="369" t="s">
        <v>339</v>
      </c>
      <c r="O388" s="370" t="s">
        <v>315</v>
      </c>
      <c r="P388" s="369">
        <v>2</v>
      </c>
      <c r="Q388" s="369">
        <v>2</v>
      </c>
      <c r="R388" s="369">
        <v>4</v>
      </c>
      <c r="S388" s="369">
        <v>3</v>
      </c>
      <c r="T388" s="367"/>
      <c r="U388" s="371">
        <v>40</v>
      </c>
      <c r="V388" s="370">
        <v>71472171</v>
      </c>
      <c r="W388" s="370" t="s">
        <v>69</v>
      </c>
      <c r="X388" s="369" t="s">
        <v>555</v>
      </c>
      <c r="Y388" s="369"/>
      <c r="Z388" s="370"/>
      <c r="AA388" s="370"/>
      <c r="AB388" s="370" t="s">
        <v>558</v>
      </c>
      <c r="AC388" s="370"/>
      <c r="AD388" s="369"/>
      <c r="AE388" s="370"/>
      <c r="AF388" s="370"/>
      <c r="AG388" s="370" t="s">
        <v>319</v>
      </c>
      <c r="AH388" s="369">
        <v>1</v>
      </c>
      <c r="AI388" s="369">
        <v>18</v>
      </c>
      <c r="AJ388" s="369">
        <v>30</v>
      </c>
      <c r="AK388" s="369">
        <v>21</v>
      </c>
      <c r="AL388" s="369">
        <v>50</v>
      </c>
      <c r="AM388" s="22">
        <f t="shared" si="120"/>
        <v>4</v>
      </c>
      <c r="AN388" s="104">
        <f t="shared" si="122"/>
        <v>0.77083333333333337</v>
      </c>
      <c r="AO388" s="104">
        <f t="shared" si="123"/>
        <v>0.90972222222222221</v>
      </c>
      <c r="AP388" s="22" t="str" cm="1">
        <f t="array" ref="AP388">IF(W388="","",IF(SUMPRODUCT((W388=$W$7:$W$2042)*(AH388=$AH$7:$AH$2042)*(AN388=$AN$7:$AN$2042)*(AO388=$AO$7:$AO$2042)*(ROW($W$7:$W$2042)&lt;&gt;ROW(W388))*((R388=0)*($R$7:$R$2042&gt;0)+(R388&gt;0)*($R$7:$R$2042=0)))&gt;0,"SALONES UNIDOS",IF(SUMPRODUCT((W388=$W$7:$W$2042)*(AH388=$AH$7:$AH$2042)*((AN388&lt;$AO$7:$AO$2042)*(AO388&gt;$AN$7:$AN$2042))*(ROW($W$7:$W$2042)&lt;&gt;ROW(W388)))&gt;0,"Cruzado","Sin cruce")))</f>
        <v>Sin cruce</v>
      </c>
      <c r="AQ388" s="104">
        <f t="shared" si="142"/>
        <v>0.77083333333333337</v>
      </c>
      <c r="AR388" s="104">
        <f t="shared" si="142"/>
        <v>0.90972222222222221</v>
      </c>
      <c r="AS388" s="22"/>
      <c r="AT388" s="22"/>
      <c r="AU388" s="358" t="str" cm="1">
        <f t="array" ref="AU388">IF(AB388="","",IF(SUMPRODUCT((AB388=$AB$7:$AB$511)*(AH388=$AH$7:$AH$511)*(AQ388=$AQ$7:$AQ$511)*(AR388=$AR$7:$AR$511)*(ROW($AB$7:$AB$511)&lt;&gt;ROW(AB388))*((R388=0)*($R$7:$R$511&gt;0)+(R388&gt;0)*($R$7:$R$511=0)))&gt;0,"SALONES UNIDOS",IF(SUMPRODUCT((AB388=$AB$7:$AB$511)*(AH388=$AH$7:$AH$511)*((AQ388&lt;$AR$7:$AR$511)*(AR388&gt;$AQ$7:$AQ$511))*(ROW($AB$7:$AB$511)&lt;&gt;ROW(AB388)))&gt;0,"Cruzado","Sin cruce")))</f>
        <v>Sin cruce</v>
      </c>
      <c r="AV388" s="358" t="str" cm="1">
        <f t="array" ref="AV388">IF(AD388="","",IF(SUMPRODUCT((AD388=$AD$7:$AD$511)*(AH388=$AH$7:$AH$511)*(AS388=$AS$7:$AS$511)*(AT388=$AT$7:$AT$511)*(ROW($AD$7:$AD$511)&lt;&gt;ROW(AD388))*((R388=0)*($R$7:$R$511&gt;0)+(R388&gt;0)*($R$7:$R$511=0)))&gt;0,"SALONES UNIDOS",IF(SUMPRODUCT((AD388=$AD$7:$AD$511)*(AH388=$AH$7:$AH$511)*((AS388&lt;$AT$7:$AT$511)*(AT388&gt;$AS$7:$AS$511))*(ROW($AD$7:$AD$511)&lt;&gt;ROW(AD388)))&gt;0,"Cruzado","Sin cruce")))</f>
        <v/>
      </c>
      <c r="AW388" s="104" t="str">
        <f t="shared" si="121"/>
        <v>PS1FILIALB</v>
      </c>
      <c r="AX388" s="104" t="str" cm="1">
        <f t="array" ref="AX388">IF(AW388="","",IF(SUMPRODUCT((AW388=$AW$7:$AW$2042)*(AH388=$AH$7:$AH$2042)*(AN388=$AN$7:$AN$2042)*(AO388=$AO$7:$AO$2042)*(ROW($AW$7:$AW$2042)&lt;&gt;ROW(AW388))*((R388=0)*($R$7:$R$2042&gt;0)+(R388&gt;0)*($R$7:$R$2042=0)))&gt;0,"SALONES UNIDOS",IF(SUMPRODUCT((AW388=$AW$7:$AW$2042)*(AH388=$AH$7:$AH$2042)*((AN388&lt;$AO$7:$AO$2042)*(AO388&gt;$AN$7:$AN$2042))*(ROW($AW$7:$AW$2042)&lt;&gt;ROW(AW388)))&gt;0,"Cruzado","Sin cruce")))</f>
        <v>Sin cruce</v>
      </c>
    </row>
    <row r="389" spans="2:50" s="6" customFormat="1" ht="19.8" hidden="1" customHeight="1" x14ac:dyDescent="0.25">
      <c r="B389" s="494" t="s">
        <v>314</v>
      </c>
      <c r="C389" s="369" t="s">
        <v>971</v>
      </c>
      <c r="D389" s="369">
        <v>20261</v>
      </c>
      <c r="E389" s="370" t="s">
        <v>276</v>
      </c>
      <c r="F389" s="370" t="s">
        <v>291</v>
      </c>
      <c r="G389" s="370" t="s">
        <v>296</v>
      </c>
      <c r="H389" s="370">
        <v>1</v>
      </c>
      <c r="I389" s="370" t="s">
        <v>281</v>
      </c>
      <c r="J389" s="370" t="s">
        <v>281</v>
      </c>
      <c r="K389" s="194" t="s">
        <v>737</v>
      </c>
      <c r="L389" s="369" t="s">
        <v>667</v>
      </c>
      <c r="M389" s="369" t="s">
        <v>362</v>
      </c>
      <c r="N389" s="369" t="s">
        <v>339</v>
      </c>
      <c r="O389" s="370" t="s">
        <v>315</v>
      </c>
      <c r="P389" s="369">
        <v>3</v>
      </c>
      <c r="Q389" s="369">
        <v>2</v>
      </c>
      <c r="R389" s="369">
        <v>5</v>
      </c>
      <c r="S389" s="369">
        <v>4</v>
      </c>
      <c r="T389" s="367"/>
      <c r="U389" s="371">
        <v>40</v>
      </c>
      <c r="V389" s="370">
        <v>42670596</v>
      </c>
      <c r="W389" s="373" t="s">
        <v>460</v>
      </c>
      <c r="X389" s="369" t="s">
        <v>555</v>
      </c>
      <c r="Y389" s="369"/>
      <c r="Z389" s="370"/>
      <c r="AA389" s="370"/>
      <c r="AB389" s="370" t="s">
        <v>558</v>
      </c>
      <c r="AC389" s="370"/>
      <c r="AD389" s="369"/>
      <c r="AE389" s="370"/>
      <c r="AF389" s="370"/>
      <c r="AG389" s="370" t="s">
        <v>319</v>
      </c>
      <c r="AH389" s="369">
        <v>5</v>
      </c>
      <c r="AI389" s="369">
        <v>18</v>
      </c>
      <c r="AJ389" s="369">
        <v>30</v>
      </c>
      <c r="AK389" s="369">
        <v>22</v>
      </c>
      <c r="AL389" s="369">
        <v>40</v>
      </c>
      <c r="AM389" s="22">
        <f t="shared" si="120"/>
        <v>5</v>
      </c>
      <c r="AN389" s="104">
        <f t="shared" si="122"/>
        <v>0.77083333333333337</v>
      </c>
      <c r="AO389" s="104">
        <f t="shared" si="123"/>
        <v>0.94444444444444442</v>
      </c>
      <c r="AP389" s="22" t="str" cm="1">
        <f t="array" ref="AP389">IF(W389="","",IF(SUMPRODUCT((W389=$W$7:$W$2042)*(AH389=$AH$7:$AH$2042)*(AN389=$AN$7:$AN$2042)*(AO389=$AO$7:$AO$2042)*(ROW($W$7:$W$2042)&lt;&gt;ROW(W389))*((R389=0)*($R$7:$R$2042&gt;0)+(R389&gt;0)*($R$7:$R$2042=0)))&gt;0,"SALONES UNIDOS",IF(SUMPRODUCT((W389=$W$7:$W$2042)*(AH389=$AH$7:$AH$2042)*((AN389&lt;$AO$7:$AO$2042)*(AO389&gt;$AN$7:$AN$2042))*(ROW($W$7:$W$2042)&lt;&gt;ROW(W389)))&gt;0,"Cruzado","Sin cruce")))</f>
        <v>Sin cruce</v>
      </c>
      <c r="AQ389" s="104">
        <f t="shared" si="142"/>
        <v>0.77083333333333337</v>
      </c>
      <c r="AR389" s="104">
        <f t="shared" si="142"/>
        <v>0.94444444444444442</v>
      </c>
      <c r="AS389" s="22"/>
      <c r="AT389" s="22"/>
      <c r="AU389" s="358" t="str" cm="1">
        <f t="array" ref="AU389">IF(AB389="","",IF(SUMPRODUCT((AB389=$AB$7:$AB$511)*(AH389=$AH$7:$AH$511)*(AQ389=$AQ$7:$AQ$511)*(AR389=$AR$7:$AR$511)*(ROW($AB$7:$AB$511)&lt;&gt;ROW(AB389))*((R389=0)*($R$7:$R$511&gt;0)+(R389&gt;0)*($R$7:$R$511=0)))&gt;0,"SALONES UNIDOS",IF(SUMPRODUCT((AB389=$AB$7:$AB$511)*(AH389=$AH$7:$AH$511)*((AQ389&lt;$AR$7:$AR$511)*(AR389&gt;$AQ$7:$AQ$511))*(ROW($AB$7:$AB$511)&lt;&gt;ROW(AB389)))&gt;0,"Cruzado","Sin cruce")))</f>
        <v>Sin cruce</v>
      </c>
      <c r="AV389" s="358" t="str" cm="1">
        <f t="array" ref="AV389">IF(AD389="","",IF(SUMPRODUCT((AD389=$AD$7:$AD$511)*(AH389=$AH$7:$AH$511)*(AS389=$AS$7:$AS$511)*(AT389=$AT$7:$AT$511)*(ROW($AD$7:$AD$511)&lt;&gt;ROW(AD389))*((R389=0)*($R$7:$R$511&gt;0)+(R389&gt;0)*($R$7:$R$511=0)))&gt;0,"SALONES UNIDOS",IF(SUMPRODUCT((AD389=$AD$7:$AD$511)*(AH389=$AH$7:$AH$511)*((AS389&lt;$AT$7:$AT$511)*(AT389&gt;$AS$7:$AS$511))*(ROW($AD$7:$AD$511)&lt;&gt;ROW(AD389)))&gt;0,"Cruzado","Sin cruce")))</f>
        <v/>
      </c>
      <c r="AW389" s="104" t="str">
        <f t="shared" si="121"/>
        <v>PS1FILIALB</v>
      </c>
      <c r="AX389" s="104" t="str" cm="1">
        <f t="array" ref="AX389">IF(AW389="","",IF(SUMPRODUCT((AW389=$AW$7:$AW$2042)*(AH389=$AH$7:$AH$2042)*(AN389=$AN$7:$AN$2042)*(AO389=$AO$7:$AO$2042)*(ROW($AW$7:$AW$2042)&lt;&gt;ROW(AW389))*((R389=0)*($R$7:$R$2042&gt;0)+(R389&gt;0)*($R$7:$R$2042=0)))&gt;0,"SALONES UNIDOS",IF(SUMPRODUCT((AW389=$AW$7:$AW$2042)*(AH389=$AH$7:$AH$2042)*((AN389&lt;$AO$7:$AO$2042)*(AO389&gt;$AN$7:$AN$2042))*(ROW($AW$7:$AW$2042)&lt;&gt;ROW(AW389)))&gt;0,"Cruzado","Sin cruce")))</f>
        <v>Sin cruce</v>
      </c>
    </row>
    <row r="390" spans="2:50" s="6" customFormat="1" ht="19.8" hidden="1" customHeight="1" x14ac:dyDescent="0.25">
      <c r="B390" s="494" t="s">
        <v>314</v>
      </c>
      <c r="C390" s="369" t="s">
        <v>971</v>
      </c>
      <c r="D390" s="369">
        <v>20261</v>
      </c>
      <c r="E390" s="370" t="s">
        <v>276</v>
      </c>
      <c r="F390" s="370" t="s">
        <v>291</v>
      </c>
      <c r="G390" s="370" t="s">
        <v>296</v>
      </c>
      <c r="H390" s="370">
        <v>1</v>
      </c>
      <c r="I390" s="370" t="s">
        <v>281</v>
      </c>
      <c r="J390" s="370" t="s">
        <v>281</v>
      </c>
      <c r="K390" s="194" t="s">
        <v>738</v>
      </c>
      <c r="L390" s="369" t="s">
        <v>567</v>
      </c>
      <c r="M390" s="369" t="s">
        <v>362</v>
      </c>
      <c r="N390" s="369" t="s">
        <v>339</v>
      </c>
      <c r="O390" s="370" t="s">
        <v>315</v>
      </c>
      <c r="P390" s="369">
        <v>3</v>
      </c>
      <c r="Q390" s="369">
        <v>2</v>
      </c>
      <c r="R390" s="369">
        <v>5</v>
      </c>
      <c r="S390" s="369">
        <v>4</v>
      </c>
      <c r="T390" s="367"/>
      <c r="U390" s="371">
        <v>40</v>
      </c>
      <c r="V390" s="472">
        <v>41222348</v>
      </c>
      <c r="W390" s="472" t="s">
        <v>64</v>
      </c>
      <c r="X390" s="369" t="s">
        <v>555</v>
      </c>
      <c r="Y390" s="369"/>
      <c r="Z390" s="370"/>
      <c r="AA390" s="370"/>
      <c r="AB390" s="370" t="s">
        <v>558</v>
      </c>
      <c r="AC390" s="370"/>
      <c r="AD390" s="369"/>
      <c r="AE390" s="370"/>
      <c r="AF390" s="370"/>
      <c r="AG390" s="370" t="s">
        <v>319</v>
      </c>
      <c r="AH390" s="473">
        <v>2</v>
      </c>
      <c r="AI390" s="473">
        <v>18</v>
      </c>
      <c r="AJ390" s="473">
        <v>30</v>
      </c>
      <c r="AK390" s="473">
        <v>22</v>
      </c>
      <c r="AL390" s="473">
        <v>40</v>
      </c>
      <c r="AM390" s="22">
        <f t="shared" si="120"/>
        <v>5</v>
      </c>
      <c r="AN390" s="104">
        <f t="shared" si="122"/>
        <v>0.77083333333333337</v>
      </c>
      <c r="AO390" s="104">
        <f t="shared" si="123"/>
        <v>0.94444444444444442</v>
      </c>
      <c r="AP390" s="22" t="str" cm="1">
        <f t="array" ref="AP390">IF(W390="","",IF(SUMPRODUCT((W390=$W$7:$W$2042)*(AH390=$AH$7:$AH$2042)*(AN390=$AN$7:$AN$2042)*(AO390=$AO$7:$AO$2042)*(ROW($W$7:$W$2042)&lt;&gt;ROW(W390))*((R390=0)*($R$7:$R$2042&gt;0)+(R390&gt;0)*($R$7:$R$2042=0)))&gt;0,"SALONES UNIDOS",IF(SUMPRODUCT((W390=$W$7:$W$2042)*(AH390=$AH$7:$AH$2042)*((AN390&lt;$AO$7:$AO$2042)*(AO390&gt;$AN$7:$AN$2042))*(ROW($W$7:$W$2042)&lt;&gt;ROW(W390)))&gt;0,"Cruzado","Sin cruce")))</f>
        <v>Sin cruce</v>
      </c>
      <c r="AQ390" s="104">
        <f t="shared" si="142"/>
        <v>0.77083333333333337</v>
      </c>
      <c r="AR390" s="104">
        <f t="shared" si="142"/>
        <v>0.94444444444444442</v>
      </c>
      <c r="AS390" s="22"/>
      <c r="AT390" s="22"/>
      <c r="AU390" s="358" t="str" cm="1">
        <f t="array" ref="AU390">IF(AB390="","",IF(SUMPRODUCT((AB390=$AB$7:$AB$511)*(AH390=$AH$7:$AH$511)*(AQ390=$AQ$7:$AQ$511)*(AR390=$AR$7:$AR$511)*(ROW($AB$7:$AB$511)&lt;&gt;ROW(AB390))*((R390=0)*($R$7:$R$511&gt;0)+(R390&gt;0)*($R$7:$R$511=0)))&gt;0,"SALONES UNIDOS",IF(SUMPRODUCT((AB390=$AB$7:$AB$511)*(AH390=$AH$7:$AH$511)*((AQ390&lt;$AR$7:$AR$511)*(AR390&gt;$AQ$7:$AQ$511))*(ROW($AB$7:$AB$511)&lt;&gt;ROW(AB390)))&gt;0,"Cruzado","Sin cruce")))</f>
        <v>Sin cruce</v>
      </c>
      <c r="AV390" s="358" t="str" cm="1">
        <f t="array" ref="AV390">IF(AD390="","",IF(SUMPRODUCT((AD390=$AD$7:$AD$511)*(AH390=$AH$7:$AH$511)*(AS390=$AS$7:$AS$511)*(AT390=$AT$7:$AT$511)*(ROW($AD$7:$AD$511)&lt;&gt;ROW(AD390))*((R390=0)*($R$7:$R$511&gt;0)+(R390&gt;0)*($R$7:$R$511=0)))&gt;0,"SALONES UNIDOS",IF(SUMPRODUCT((AD390=$AD$7:$AD$511)*(AH390=$AH$7:$AH$511)*((AS390&lt;$AT$7:$AT$511)*(AT390&gt;$AS$7:$AS$511))*(ROW($AD$7:$AD$511)&lt;&gt;ROW(AD390)))&gt;0,"Cruzado","Sin cruce")))</f>
        <v/>
      </c>
      <c r="AW390" s="104" t="str">
        <f t="shared" si="121"/>
        <v>PS1FILIALB</v>
      </c>
      <c r="AX390" s="104" t="str" cm="1">
        <f t="array" ref="AX390">IF(AW390="","",IF(SUMPRODUCT((AW390=$AW$7:$AW$2042)*(AH390=$AH$7:$AH$2042)*(AN390=$AN$7:$AN$2042)*(AO390=$AO$7:$AO$2042)*(ROW($AW$7:$AW$2042)&lt;&gt;ROW(AW390))*((R390=0)*($R$7:$R$2042&gt;0)+(R390&gt;0)*($R$7:$R$2042=0)))&gt;0,"SALONES UNIDOS",IF(SUMPRODUCT((AW390=$AW$7:$AW$2042)*(AH390=$AH$7:$AH$2042)*((AN390&lt;$AO$7:$AO$2042)*(AO390&gt;$AN$7:$AN$2042))*(ROW($AW$7:$AW$2042)&lt;&gt;ROW(AW390)))&gt;0,"Cruzado","Sin cruce")))</f>
        <v>Sin cruce</v>
      </c>
    </row>
    <row r="391" spans="2:50" s="6" customFormat="1" ht="19.8" hidden="1" customHeight="1" x14ac:dyDescent="0.25">
      <c r="B391" s="494" t="s">
        <v>314</v>
      </c>
      <c r="C391" s="369" t="s">
        <v>971</v>
      </c>
      <c r="D391" s="369">
        <v>20261</v>
      </c>
      <c r="E391" s="370" t="s">
        <v>276</v>
      </c>
      <c r="F391" s="370" t="s">
        <v>291</v>
      </c>
      <c r="G391" s="370" t="s">
        <v>296</v>
      </c>
      <c r="H391" s="370">
        <v>1</v>
      </c>
      <c r="I391" s="370" t="s">
        <v>281</v>
      </c>
      <c r="J391" s="370" t="s">
        <v>281</v>
      </c>
      <c r="K391" s="194" t="s">
        <v>739</v>
      </c>
      <c r="L391" s="369" t="s">
        <v>569</v>
      </c>
      <c r="M391" s="369" t="s">
        <v>362</v>
      </c>
      <c r="N391" s="369" t="s">
        <v>339</v>
      </c>
      <c r="O391" s="370" t="s">
        <v>315</v>
      </c>
      <c r="P391" s="369">
        <v>3</v>
      </c>
      <c r="Q391" s="369">
        <v>2</v>
      </c>
      <c r="R391" s="369">
        <v>5</v>
      </c>
      <c r="S391" s="369">
        <v>4</v>
      </c>
      <c r="T391" s="367"/>
      <c r="U391" s="371">
        <v>40</v>
      </c>
      <c r="V391" s="472">
        <v>44371485</v>
      </c>
      <c r="W391" s="472" t="s">
        <v>9</v>
      </c>
      <c r="X391" s="369" t="s">
        <v>555</v>
      </c>
      <c r="Y391" s="369"/>
      <c r="Z391" s="370"/>
      <c r="AA391" s="370"/>
      <c r="AB391" s="370" t="s">
        <v>558</v>
      </c>
      <c r="AC391" s="370"/>
      <c r="AD391" s="369"/>
      <c r="AE391" s="370"/>
      <c r="AF391" s="370"/>
      <c r="AG391" s="370" t="s">
        <v>319</v>
      </c>
      <c r="AH391" s="473">
        <v>4</v>
      </c>
      <c r="AI391" s="473">
        <v>17</v>
      </c>
      <c r="AJ391" s="473">
        <v>40</v>
      </c>
      <c r="AK391" s="473">
        <v>21</v>
      </c>
      <c r="AL391" s="473">
        <v>50</v>
      </c>
      <c r="AM391" s="22">
        <f t="shared" ref="AM391:AM454" si="143">IF(AI391="",R391,ROUND(((((AK391/24)+(AL391/1440))-((AI391/24)+(AJ391/1440)))*1440/50),5))</f>
        <v>5</v>
      </c>
      <c r="AN391" s="104">
        <f t="shared" si="122"/>
        <v>0.73611111111111116</v>
      </c>
      <c r="AO391" s="104">
        <f t="shared" si="123"/>
        <v>0.90972222222222221</v>
      </c>
      <c r="AP391" s="22" t="str" cm="1">
        <f t="array" ref="AP391">IF(W391="","",IF(SUMPRODUCT((W391=$W$7:$W$2042)*(AH391=$AH$7:$AH$2042)*(AN391=$AN$7:$AN$2042)*(AO391=$AO$7:$AO$2042)*(ROW($W$7:$W$2042)&lt;&gt;ROW(W391))*((R391=0)*($R$7:$R$2042&gt;0)+(R391&gt;0)*($R$7:$R$2042=0)))&gt;0,"SALONES UNIDOS",IF(SUMPRODUCT((W391=$W$7:$W$2042)*(AH391=$AH$7:$AH$2042)*((AN391&lt;$AO$7:$AO$2042)*(AO391&gt;$AN$7:$AN$2042))*(ROW($W$7:$W$2042)&lt;&gt;ROW(W391)))&gt;0,"Cruzado","Sin cruce")))</f>
        <v>Sin cruce</v>
      </c>
      <c r="AQ391" s="104">
        <f t="shared" si="142"/>
        <v>0.73611111111111116</v>
      </c>
      <c r="AR391" s="104">
        <f t="shared" si="142"/>
        <v>0.90972222222222221</v>
      </c>
      <c r="AS391" s="22"/>
      <c r="AT391" s="22"/>
      <c r="AU391" s="358" t="str" cm="1">
        <f t="array" ref="AU391">IF(AB391="","",IF(SUMPRODUCT((AB391=$AB$7:$AB$511)*(AH391=$AH$7:$AH$511)*(AQ391=$AQ$7:$AQ$511)*(AR391=$AR$7:$AR$511)*(ROW($AB$7:$AB$511)&lt;&gt;ROW(AB391))*((R391=0)*($R$7:$R$511&gt;0)+(R391&gt;0)*($R$7:$R$511=0)))&gt;0,"SALONES UNIDOS",IF(SUMPRODUCT((AB391=$AB$7:$AB$511)*(AH391=$AH$7:$AH$511)*((AQ391&lt;$AR$7:$AR$511)*(AR391&gt;$AQ$7:$AQ$511))*(ROW($AB$7:$AB$511)&lt;&gt;ROW(AB391)))&gt;0,"Cruzado","Sin cruce")))</f>
        <v>Sin cruce</v>
      </c>
      <c r="AV391" s="358" t="str" cm="1">
        <f t="array" ref="AV391">IF(AD391="","",IF(SUMPRODUCT((AD391=$AD$7:$AD$511)*(AH391=$AH$7:$AH$511)*(AS391=$AS$7:$AS$511)*(AT391=$AT$7:$AT$511)*(ROW($AD$7:$AD$511)&lt;&gt;ROW(AD391))*((R391=0)*($R$7:$R$511&gt;0)+(R391&gt;0)*($R$7:$R$511=0)))&gt;0,"SALONES UNIDOS",IF(SUMPRODUCT((AD391=$AD$7:$AD$511)*(AH391=$AH$7:$AH$511)*((AS391&lt;$AT$7:$AT$511)*(AT391&gt;$AS$7:$AS$511))*(ROW($AD$7:$AD$511)&lt;&gt;ROW(AD391)))&gt;0,"Cruzado","Sin cruce")))</f>
        <v/>
      </c>
      <c r="AW391" s="104" t="str">
        <f t="shared" ref="AW391:AW454" si="144">TRIM(CONCATENATE(G391,H391,E391,J391))</f>
        <v>PS1FILIALB</v>
      </c>
      <c r="AX391" s="104" t="str" cm="1">
        <f t="array" ref="AX391">IF(AW391="","",IF(SUMPRODUCT((AW391=$AW$7:$AW$2042)*(AH391=$AH$7:$AH$2042)*(AN391=$AN$7:$AN$2042)*(AO391=$AO$7:$AO$2042)*(ROW($AW$7:$AW$2042)&lt;&gt;ROW(AW391))*((R391=0)*($R$7:$R$2042&gt;0)+(R391&gt;0)*($R$7:$R$2042=0)))&gt;0,"SALONES UNIDOS",IF(SUMPRODUCT((AW391=$AW$7:$AW$2042)*(AH391=$AH$7:$AH$2042)*((AN391&lt;$AO$7:$AO$2042)*(AO391&gt;$AN$7:$AN$2042))*(ROW($AW$7:$AW$2042)&lt;&gt;ROW(AW391)))&gt;0,"Cruzado","Sin cruce")))</f>
        <v>Sin cruce</v>
      </c>
    </row>
    <row r="392" spans="2:50" s="6" customFormat="1" ht="19.8" hidden="1" customHeight="1" x14ac:dyDescent="0.25">
      <c r="B392" s="494" t="s">
        <v>314</v>
      </c>
      <c r="C392" s="369" t="s">
        <v>1107</v>
      </c>
      <c r="D392" s="369">
        <v>20261</v>
      </c>
      <c r="E392" s="370" t="s">
        <v>276</v>
      </c>
      <c r="F392" s="370" t="s">
        <v>291</v>
      </c>
      <c r="G392" s="370" t="s">
        <v>296</v>
      </c>
      <c r="H392" s="370">
        <v>1</v>
      </c>
      <c r="I392" s="370" t="s">
        <v>283</v>
      </c>
      <c r="J392" s="370" t="s">
        <v>283</v>
      </c>
      <c r="K392" s="194" t="s">
        <v>1015</v>
      </c>
      <c r="L392" s="369" t="s">
        <v>377</v>
      </c>
      <c r="M392" s="369" t="s">
        <v>346</v>
      </c>
      <c r="N392" s="369" t="s">
        <v>318</v>
      </c>
      <c r="O392" s="370" t="s">
        <v>315</v>
      </c>
      <c r="P392" s="369">
        <v>2</v>
      </c>
      <c r="Q392" s="369">
        <v>0</v>
      </c>
      <c r="R392" s="369">
        <v>2</v>
      </c>
      <c r="S392" s="369">
        <v>3</v>
      </c>
      <c r="T392" s="367"/>
      <c r="U392" s="371">
        <v>30</v>
      </c>
      <c r="V392" s="472">
        <v>21463227</v>
      </c>
      <c r="W392" s="472" t="s">
        <v>125</v>
      </c>
      <c r="X392" s="369" t="s">
        <v>315</v>
      </c>
      <c r="Y392" s="369"/>
      <c r="Z392" s="369"/>
      <c r="AA392" s="369"/>
      <c r="AB392" s="369" t="s">
        <v>670</v>
      </c>
      <c r="AC392" s="369"/>
      <c r="AD392" s="369"/>
      <c r="AE392" s="370"/>
      <c r="AF392" s="370"/>
      <c r="AG392" s="370" t="s">
        <v>559</v>
      </c>
      <c r="AH392" s="473">
        <v>6</v>
      </c>
      <c r="AI392" s="473">
        <v>16</v>
      </c>
      <c r="AJ392" s="473">
        <v>50</v>
      </c>
      <c r="AK392" s="473">
        <v>18</v>
      </c>
      <c r="AL392" s="473">
        <v>30</v>
      </c>
      <c r="AM392" s="22">
        <f t="shared" si="143"/>
        <v>2</v>
      </c>
      <c r="AN392" s="104">
        <f t="shared" ref="AN392:AN455" si="145">AI392/24+AJ392/1440</f>
        <v>0.70138888888888884</v>
      </c>
      <c r="AO392" s="104">
        <f t="shared" ref="AO392:AO455" si="146">AK392/24+AL392/1440</f>
        <v>0.77083333333333337</v>
      </c>
      <c r="AP392" s="22" t="str" cm="1">
        <f t="array" ref="AP392">IF(W392="","",IF(SUMPRODUCT((W392=$W$7:$W$2042)*(AH392=$AH$7:$AH$2042)*(AN392=$AN$7:$AN$2042)*(AO392=$AO$7:$AO$2042)*(ROW($W$7:$W$2042)&lt;&gt;ROW(W392))*((R392=0)*($R$7:$R$2042&gt;0)+(R392&gt;0)*($R$7:$R$2042=0)))&gt;0,"SALONES UNIDOS",IF(SUMPRODUCT((W392=$W$7:$W$2042)*(AH392=$AH$7:$AH$2042)*((AN392&lt;$AO$7:$AO$2042)*(AO392&gt;$AN$7:$AN$2042))*(ROW($W$7:$W$2042)&lt;&gt;ROW(W392)))&gt;0,"Cruzado","Sin cruce")))</f>
        <v>Sin cruce</v>
      </c>
      <c r="AQ392" s="104">
        <f t="shared" si="142"/>
        <v>0.70138888888888884</v>
      </c>
      <c r="AR392" s="104">
        <f t="shared" si="142"/>
        <v>0.77083333333333337</v>
      </c>
      <c r="AS392" s="104"/>
      <c r="AT392" s="104"/>
      <c r="AU392" s="358" t="str" cm="1">
        <f t="array" ref="AU392">IF(AB392="","",IF(SUMPRODUCT((AB392=$AB$7:$AB$511)*(AH392=$AH$7:$AH$511)*(AQ392=$AQ$7:$AQ$511)*(AR392=$AR$7:$AR$511)*(ROW($AB$7:$AB$511)&lt;&gt;ROW(AB392))*((R392=0)*($R$7:$R$511&gt;0)+(R392&gt;0)*($R$7:$R$511=0)))&gt;0,"SALONES UNIDOS",IF(SUMPRODUCT((AB392=$AB$7:$AB$511)*(AH392=$AH$7:$AH$511)*((AQ392&lt;$AR$7:$AR$511)*(AR392&gt;$AQ$7:$AQ$511))*(ROW($AB$7:$AB$511)&lt;&gt;ROW(AB392)))&gt;0,"Cruzado","Sin cruce")))</f>
        <v>Sin cruce</v>
      </c>
      <c r="AV392" s="358" t="str" cm="1">
        <f t="array" ref="AV392">IF(AD392="","",IF(SUMPRODUCT((AD392=$AD$7:$AD$511)*(AH392=$AH$7:$AH$511)*(AS392=$AS$7:$AS$511)*(AT392=$AT$7:$AT$511)*(ROW($AD$7:$AD$511)&lt;&gt;ROW(AD392))*((R392=0)*($R$7:$R$511&gt;0)+(R392&gt;0)*($R$7:$R$511=0)))&gt;0,"SALONES UNIDOS",IF(SUMPRODUCT((AD392=$AD$7:$AD$511)*(AH392=$AH$7:$AH$511)*((AS392&lt;$AT$7:$AT$511)*(AT392&gt;$AS$7:$AS$511))*(ROW($AD$7:$AD$511)&lt;&gt;ROW(AD392)))&gt;0,"Cruzado","Sin cruce")))</f>
        <v/>
      </c>
      <c r="AW392" s="104" t="str">
        <f t="shared" si="144"/>
        <v>PS1FILIALC</v>
      </c>
      <c r="AX392" s="104" t="str" cm="1">
        <f t="array" ref="AX392">IF(AW392="","",IF(SUMPRODUCT((AW392=$AW$7:$AW$2042)*(AH392=$AH$7:$AH$2042)*(AN392=$AN$7:$AN$2042)*(AO392=$AO$7:$AO$2042)*(ROW($AW$7:$AW$2042)&lt;&gt;ROW(AW392))*((R392=0)*($R$7:$R$2042&gt;0)+(R392&gt;0)*($R$7:$R$2042=0)))&gt;0,"SALONES UNIDOS",IF(SUMPRODUCT((AW392=$AW$7:$AW$2042)*(AH392=$AH$7:$AH$2042)*((AN392&lt;$AO$7:$AO$2042)*(AO392&gt;$AN$7:$AN$2042))*(ROW($AW$7:$AW$2042)&lt;&gt;ROW(AW392)))&gt;0,"Cruzado","Sin cruce")))</f>
        <v>Sin cruce</v>
      </c>
    </row>
    <row r="393" spans="2:50" s="6" customFormat="1" ht="19.8" hidden="1" customHeight="1" x14ac:dyDescent="0.25">
      <c r="B393" s="494" t="s">
        <v>314</v>
      </c>
      <c r="C393" s="369" t="s">
        <v>1107</v>
      </c>
      <c r="D393" s="369">
        <v>20261</v>
      </c>
      <c r="E393" s="370" t="s">
        <v>276</v>
      </c>
      <c r="F393" s="370" t="s">
        <v>291</v>
      </c>
      <c r="G393" s="370" t="s">
        <v>296</v>
      </c>
      <c r="H393" s="370">
        <v>1</v>
      </c>
      <c r="I393" s="370" t="s">
        <v>572</v>
      </c>
      <c r="J393" s="370" t="s">
        <v>283</v>
      </c>
      <c r="K393" s="194" t="s">
        <v>1015</v>
      </c>
      <c r="L393" s="369" t="s">
        <v>377</v>
      </c>
      <c r="M393" s="369" t="s">
        <v>346</v>
      </c>
      <c r="N393" s="369" t="s">
        <v>318</v>
      </c>
      <c r="O393" s="370" t="s">
        <v>315</v>
      </c>
      <c r="P393" s="369">
        <v>0</v>
      </c>
      <c r="Q393" s="369">
        <v>2</v>
      </c>
      <c r="R393" s="369">
        <v>2</v>
      </c>
      <c r="S393" s="369">
        <v>3</v>
      </c>
      <c r="T393" s="367"/>
      <c r="U393" s="371">
        <v>15</v>
      </c>
      <c r="V393" s="472">
        <v>21463227</v>
      </c>
      <c r="W393" s="472" t="s">
        <v>125</v>
      </c>
      <c r="X393" s="369" t="s">
        <v>315</v>
      </c>
      <c r="Y393" s="369"/>
      <c r="Z393" s="369"/>
      <c r="AA393" s="369"/>
      <c r="AB393" s="369"/>
      <c r="AC393" s="369"/>
      <c r="AD393" s="369" t="s">
        <v>557</v>
      </c>
      <c r="AE393" s="370"/>
      <c r="AF393" s="370"/>
      <c r="AG393" s="370" t="s">
        <v>301</v>
      </c>
      <c r="AH393" s="473">
        <v>6</v>
      </c>
      <c r="AI393" s="473">
        <v>18</v>
      </c>
      <c r="AJ393" s="473">
        <v>30</v>
      </c>
      <c r="AK393" s="473">
        <v>20</v>
      </c>
      <c r="AL393" s="473">
        <v>10</v>
      </c>
      <c r="AM393" s="22">
        <f t="shared" si="143"/>
        <v>2</v>
      </c>
      <c r="AN393" s="104">
        <f t="shared" si="145"/>
        <v>0.77083333333333337</v>
      </c>
      <c r="AO393" s="104">
        <f t="shared" si="146"/>
        <v>0.84027777777777779</v>
      </c>
      <c r="AP393" s="22" t="str" cm="1">
        <f t="array" ref="AP393">IF(W393="","",IF(SUMPRODUCT((W393=$W$7:$W$2042)*(AH393=$AH$7:$AH$2042)*(AN393=$AN$7:$AN$2042)*(AO393=$AO$7:$AO$2042)*(ROW($W$7:$W$2042)&lt;&gt;ROW(W393))*((R393=0)*($R$7:$R$2042&gt;0)+(R393&gt;0)*($R$7:$R$2042=0)))&gt;0,"SALONES UNIDOS",IF(SUMPRODUCT((W393=$W$7:$W$2042)*(AH393=$AH$7:$AH$2042)*((AN393&lt;$AO$7:$AO$2042)*(AO393&gt;$AN$7:$AN$2042))*(ROW($W$7:$W$2042)&lt;&gt;ROW(W393)))&gt;0,"Cruzado","Sin cruce")))</f>
        <v>Sin cruce</v>
      </c>
      <c r="AQ393" s="104"/>
      <c r="AR393" s="104"/>
      <c r="AS393" s="104">
        <f t="shared" ref="AS393" si="147">AN393</f>
        <v>0.77083333333333337</v>
      </c>
      <c r="AT393" s="104">
        <f t="shared" ref="AT393" si="148">AO393</f>
        <v>0.84027777777777779</v>
      </c>
      <c r="AU393" s="358" t="str" cm="1">
        <f t="array" ref="AU393">IF(AB393="","",IF(SUMPRODUCT((AB393=$AB$7:$AB$511)*(AH393=$AH$7:$AH$511)*(AQ393=$AQ$7:$AQ$511)*(AR393=$AR$7:$AR$511)*(ROW($AB$7:$AB$511)&lt;&gt;ROW(AB393))*((R393=0)*($R$7:$R$511&gt;0)+(R393&gt;0)*($R$7:$R$511=0)))&gt;0,"SALONES UNIDOS",IF(SUMPRODUCT((AB393=$AB$7:$AB$511)*(AH393=$AH$7:$AH$511)*((AQ393&lt;$AR$7:$AR$511)*(AR393&gt;$AQ$7:$AQ$511))*(ROW($AB$7:$AB$511)&lt;&gt;ROW(AB393)))&gt;0,"Cruzado","Sin cruce")))</f>
        <v/>
      </c>
      <c r="AV393" s="358" t="str" cm="1">
        <f t="array" ref="AV393">IF(AD393="","",IF(SUMPRODUCT((AD393=$AD$7:$AD$511)*(AH393=$AH$7:$AH$511)*(AS393=$AS$7:$AS$511)*(AT393=$AT$7:$AT$511)*(ROW($AD$7:$AD$511)&lt;&gt;ROW(AD393))*((R393=0)*($R$7:$R$511&gt;0)+(R393&gt;0)*($R$7:$R$511=0)))&gt;0,"SALONES UNIDOS",IF(SUMPRODUCT((AD393=$AD$7:$AD$511)*(AH393=$AH$7:$AH$511)*((AS393&lt;$AT$7:$AT$511)*(AT393&gt;$AS$7:$AS$511))*(ROW($AD$7:$AD$511)&lt;&gt;ROW(AD393)))&gt;0,"Cruzado","Sin cruce")))</f>
        <v>Sin cruce</v>
      </c>
      <c r="AW393" s="104" t="str">
        <f t="shared" si="144"/>
        <v>PS1FILIALC</v>
      </c>
      <c r="AX393" s="104" t="str" cm="1">
        <f t="array" ref="AX393">IF(AW393="","",IF(SUMPRODUCT((AW393=$AW$7:$AW$2042)*(AH393=$AH$7:$AH$2042)*(AN393=$AN$7:$AN$2042)*(AO393=$AO$7:$AO$2042)*(ROW($AW$7:$AW$2042)&lt;&gt;ROW(AW393))*((R393=0)*($R$7:$R$2042&gt;0)+(R393&gt;0)*($R$7:$R$2042=0)))&gt;0,"SALONES UNIDOS",IF(SUMPRODUCT((AW393=$AW$7:$AW$2042)*(AH393=$AH$7:$AH$2042)*((AN393&lt;$AO$7:$AO$2042)*(AO393&gt;$AN$7:$AN$2042))*(ROW($AW$7:$AW$2042)&lt;&gt;ROW(AW393)))&gt;0,"Cruzado","Sin cruce")))</f>
        <v>Sin cruce</v>
      </c>
    </row>
    <row r="394" spans="2:50" s="6" customFormat="1" ht="19.8" hidden="1" customHeight="1" x14ac:dyDescent="0.25">
      <c r="B394" s="494" t="s">
        <v>314</v>
      </c>
      <c r="C394" s="369" t="s">
        <v>1107</v>
      </c>
      <c r="D394" s="369">
        <v>20261</v>
      </c>
      <c r="E394" s="370" t="s">
        <v>276</v>
      </c>
      <c r="F394" s="370" t="s">
        <v>291</v>
      </c>
      <c r="G394" s="370" t="s">
        <v>296</v>
      </c>
      <c r="H394" s="370">
        <v>1</v>
      </c>
      <c r="I394" s="370" t="s">
        <v>573</v>
      </c>
      <c r="J394" s="370" t="s">
        <v>283</v>
      </c>
      <c r="K394" s="194" t="s">
        <v>1015</v>
      </c>
      <c r="L394" s="369" t="s">
        <v>377</v>
      </c>
      <c r="M394" s="369" t="s">
        <v>346</v>
      </c>
      <c r="N394" s="369" t="s">
        <v>318</v>
      </c>
      <c r="O394" s="370" t="s">
        <v>315</v>
      </c>
      <c r="P394" s="369">
        <v>0</v>
      </c>
      <c r="Q394" s="369">
        <v>2</v>
      </c>
      <c r="R394" s="369">
        <v>2</v>
      </c>
      <c r="S394" s="369">
        <v>3</v>
      </c>
      <c r="T394" s="367"/>
      <c r="U394" s="371">
        <v>15</v>
      </c>
      <c r="V394" s="472">
        <v>21463227</v>
      </c>
      <c r="W394" s="472" t="s">
        <v>125</v>
      </c>
      <c r="X394" s="369" t="s">
        <v>315</v>
      </c>
      <c r="Y394" s="369"/>
      <c r="Z394" s="369"/>
      <c r="AA394" s="369"/>
      <c r="AB394" s="370"/>
      <c r="AC394" s="369"/>
      <c r="AD394" s="369" t="s">
        <v>557</v>
      </c>
      <c r="AE394" s="370"/>
      <c r="AF394" s="370"/>
      <c r="AG394" s="370" t="s">
        <v>301</v>
      </c>
      <c r="AH394" s="473">
        <v>6</v>
      </c>
      <c r="AI394" s="473">
        <v>20</v>
      </c>
      <c r="AJ394" s="473">
        <v>10</v>
      </c>
      <c r="AK394" s="473">
        <v>21</v>
      </c>
      <c r="AL394" s="473">
        <v>50</v>
      </c>
      <c r="AM394" s="22">
        <f t="shared" si="143"/>
        <v>2</v>
      </c>
      <c r="AN394" s="104">
        <f t="shared" si="145"/>
        <v>0.84027777777777779</v>
      </c>
      <c r="AO394" s="104">
        <f t="shared" si="146"/>
        <v>0.90972222222222221</v>
      </c>
      <c r="AP394" s="22" t="str" cm="1">
        <f t="array" ref="AP394">IF(W394="","",IF(SUMPRODUCT((W394=$W$7:$W$2042)*(AH394=$AH$7:$AH$2042)*(AN394=$AN$7:$AN$2042)*(AO394=$AO$7:$AO$2042)*(ROW($W$7:$W$2042)&lt;&gt;ROW(W394))*((R394=0)*($R$7:$R$2042&gt;0)+(R394&gt;0)*($R$7:$R$2042=0)))&gt;0,"SALONES UNIDOS",IF(SUMPRODUCT((W394=$W$7:$W$2042)*(AH394=$AH$7:$AH$2042)*((AN394&lt;$AO$7:$AO$2042)*(AO394&gt;$AN$7:$AN$2042))*(ROW($W$7:$W$2042)&lt;&gt;ROW(W394)))&gt;0,"Cruzado","Sin cruce")))</f>
        <v>Sin cruce</v>
      </c>
      <c r="AQ394" s="22"/>
      <c r="AR394" s="22"/>
      <c r="AS394" s="104">
        <f t="shared" ref="AS394" si="149">AN394</f>
        <v>0.84027777777777779</v>
      </c>
      <c r="AT394" s="104">
        <f t="shared" ref="AT394" si="150">AO394</f>
        <v>0.90972222222222221</v>
      </c>
      <c r="AU394" s="358" t="str" cm="1">
        <f t="array" ref="AU394">IF(AB394="","",IF(SUMPRODUCT((AB394=$AB$7:$AB$511)*(AH394=$AH$7:$AH$511)*(AQ394=$AQ$7:$AQ$511)*(AR394=$AR$7:$AR$511)*(ROW($AB$7:$AB$511)&lt;&gt;ROW(AB394))*((R394=0)*($R$7:$R$511&gt;0)+(R394&gt;0)*($R$7:$R$511=0)))&gt;0,"SALONES UNIDOS",IF(SUMPRODUCT((AB394=$AB$7:$AB$511)*(AH394=$AH$7:$AH$511)*((AQ394&lt;$AR$7:$AR$511)*(AR394&gt;$AQ$7:$AQ$511))*(ROW($AB$7:$AB$511)&lt;&gt;ROW(AB394)))&gt;0,"Cruzado","Sin cruce")))</f>
        <v/>
      </c>
      <c r="AV394" s="358" t="str" cm="1">
        <f t="array" ref="AV394">IF(AD394="","",IF(SUMPRODUCT((AD394=$AD$7:$AD$511)*(AH394=$AH$7:$AH$511)*(AS394=$AS$7:$AS$511)*(AT394=$AT$7:$AT$511)*(ROW($AD$7:$AD$511)&lt;&gt;ROW(AD394))*((R394=0)*($R$7:$R$511&gt;0)+(R394&gt;0)*($R$7:$R$511=0)))&gt;0,"SALONES UNIDOS",IF(SUMPRODUCT((AD394=$AD$7:$AD$511)*(AH394=$AH$7:$AH$511)*((AS394&lt;$AT$7:$AT$511)*(AT394&gt;$AS$7:$AS$511))*(ROW($AD$7:$AD$511)&lt;&gt;ROW(AD394)))&gt;0,"Cruzado","Sin cruce")))</f>
        <v>Sin cruce</v>
      </c>
      <c r="AW394" s="104" t="str">
        <f t="shared" si="144"/>
        <v>PS1FILIALC</v>
      </c>
      <c r="AX394" s="104" t="str" cm="1">
        <f t="array" ref="AX394">IF(AW394="","",IF(SUMPRODUCT((AW394=$AW$7:$AW$2042)*(AH394=$AH$7:$AH$2042)*(AN394=$AN$7:$AN$2042)*(AO394=$AO$7:$AO$2042)*(ROW($AW$7:$AW$2042)&lt;&gt;ROW(AW394))*((R394=0)*($R$7:$R$2042&gt;0)+(R394&gt;0)*($R$7:$R$2042=0)))&gt;0,"SALONES UNIDOS",IF(SUMPRODUCT((AW394=$AW$7:$AW$2042)*(AH394=$AH$7:$AH$2042)*((AN394&lt;$AO$7:$AO$2042)*(AO394&gt;$AN$7:$AN$2042))*(ROW($AW$7:$AW$2042)&lt;&gt;ROW(AW394)))&gt;0,"Cruzado","Sin cruce")))</f>
        <v>Sin cruce</v>
      </c>
    </row>
    <row r="395" spans="2:50" s="6" customFormat="1" ht="19.8" hidden="1" customHeight="1" x14ac:dyDescent="0.25">
      <c r="B395" s="494" t="s">
        <v>314</v>
      </c>
      <c r="C395" s="369" t="s">
        <v>1107</v>
      </c>
      <c r="D395" s="369">
        <v>20261</v>
      </c>
      <c r="E395" s="370" t="s">
        <v>276</v>
      </c>
      <c r="F395" s="370" t="s">
        <v>291</v>
      </c>
      <c r="G395" s="370" t="s">
        <v>296</v>
      </c>
      <c r="H395" s="370">
        <v>1</v>
      </c>
      <c r="I395" s="370" t="s">
        <v>283</v>
      </c>
      <c r="J395" s="370" t="s">
        <v>283</v>
      </c>
      <c r="K395" s="194" t="s">
        <v>1016</v>
      </c>
      <c r="L395" s="369" t="s">
        <v>562</v>
      </c>
      <c r="M395" s="369" t="s">
        <v>362</v>
      </c>
      <c r="N395" s="369" t="s">
        <v>318</v>
      </c>
      <c r="O395" s="370" t="s">
        <v>399</v>
      </c>
      <c r="P395" s="369">
        <v>3</v>
      </c>
      <c r="Q395" s="369">
        <v>2</v>
      </c>
      <c r="R395" s="369">
        <v>5</v>
      </c>
      <c r="S395" s="369">
        <v>3</v>
      </c>
      <c r="T395" s="367"/>
      <c r="U395" s="371">
        <v>30</v>
      </c>
      <c r="V395" s="370">
        <v>75375310</v>
      </c>
      <c r="W395" s="370" t="s">
        <v>229</v>
      </c>
      <c r="X395" s="369" t="s">
        <v>399</v>
      </c>
      <c r="Y395" s="369"/>
      <c r="Z395" s="369"/>
      <c r="AA395" s="369"/>
      <c r="AB395" s="370"/>
      <c r="AC395" s="369"/>
      <c r="AD395" s="369"/>
      <c r="AE395" s="370"/>
      <c r="AF395" s="370"/>
      <c r="AG395" s="364" t="s">
        <v>319</v>
      </c>
      <c r="AH395" s="369">
        <v>1</v>
      </c>
      <c r="AI395" s="369">
        <v>17</v>
      </c>
      <c r="AJ395" s="369">
        <v>40</v>
      </c>
      <c r="AK395" s="369">
        <v>21</v>
      </c>
      <c r="AL395" s="369">
        <v>50</v>
      </c>
      <c r="AM395" s="22">
        <f t="shared" si="143"/>
        <v>5</v>
      </c>
      <c r="AN395" s="104">
        <f t="shared" si="145"/>
        <v>0.73611111111111116</v>
      </c>
      <c r="AO395" s="104">
        <f t="shared" si="146"/>
        <v>0.90972222222222221</v>
      </c>
      <c r="AP395" s="22" t="str" cm="1">
        <f t="array" ref="AP395">IF(W395="","",IF(SUMPRODUCT((W395=$W$7:$W$2042)*(AH395=$AH$7:$AH$2042)*(AN395=$AN$7:$AN$2042)*(AO395=$AO$7:$AO$2042)*(ROW($W$7:$W$2042)&lt;&gt;ROW(W395))*((R395=0)*($R$7:$R$2042&gt;0)+(R395&gt;0)*($R$7:$R$2042=0)))&gt;0,"SALONES UNIDOS",IF(SUMPRODUCT((W395=$W$7:$W$2042)*(AH395=$AH$7:$AH$2042)*((AN395&lt;$AO$7:$AO$2042)*(AO395&gt;$AN$7:$AN$2042))*(ROW($W$7:$W$2042)&lt;&gt;ROW(W395)))&gt;0,"Cruzado","Sin cruce")))</f>
        <v>Sin cruce</v>
      </c>
      <c r="AQ395" s="104"/>
      <c r="AR395" s="104"/>
      <c r="AS395" s="22"/>
      <c r="AT395" s="22"/>
      <c r="AU395" s="358" t="str" cm="1">
        <f t="array" ref="AU395">IF(AB395="","",IF(SUMPRODUCT((AB395=$AB$7:$AB$511)*(AH395=$AH$7:$AH$511)*(AQ395=$AQ$7:$AQ$511)*(AR395=$AR$7:$AR$511)*(ROW($AB$7:$AB$511)&lt;&gt;ROW(AB395))*((R395=0)*($R$7:$R$511&gt;0)+(R395&gt;0)*($R$7:$R$511=0)))&gt;0,"SALONES UNIDOS",IF(SUMPRODUCT((AB395=$AB$7:$AB$511)*(AH395=$AH$7:$AH$511)*((AQ395&lt;$AR$7:$AR$511)*(AR395&gt;$AQ$7:$AQ$511))*(ROW($AB$7:$AB$511)&lt;&gt;ROW(AB395)))&gt;0,"Cruzado","Sin cruce")))</f>
        <v/>
      </c>
      <c r="AV395" s="358" t="str" cm="1">
        <f t="array" ref="AV395">IF(AD395="","",IF(SUMPRODUCT((AD395=$AD$7:$AD$511)*(AH395=$AH$7:$AH$511)*(AS395=$AS$7:$AS$511)*(AT395=$AT$7:$AT$511)*(ROW($AD$7:$AD$511)&lt;&gt;ROW(AD395))*((R395=0)*($R$7:$R$511&gt;0)+(R395&gt;0)*($R$7:$R$511=0)))&gt;0,"SALONES UNIDOS",IF(SUMPRODUCT((AD395=$AD$7:$AD$511)*(AH395=$AH$7:$AH$511)*((AS395&lt;$AT$7:$AT$511)*(AT395&gt;$AS$7:$AS$511))*(ROW($AD$7:$AD$511)&lt;&gt;ROW(AD395)))&gt;0,"Cruzado","Sin cruce")))</f>
        <v/>
      </c>
      <c r="AW395" s="104" t="str">
        <f t="shared" si="144"/>
        <v>PS1FILIALC</v>
      </c>
      <c r="AX395" s="104" t="str" cm="1">
        <f t="array" ref="AX395">IF(AW395="","",IF(SUMPRODUCT((AW395=$AW$7:$AW$2042)*(AH395=$AH$7:$AH$2042)*(AN395=$AN$7:$AN$2042)*(AO395=$AO$7:$AO$2042)*(ROW($AW$7:$AW$2042)&lt;&gt;ROW(AW395))*((R395=0)*($R$7:$R$2042&gt;0)+(R395&gt;0)*($R$7:$R$2042=0)))&gt;0,"SALONES UNIDOS",IF(SUMPRODUCT((AW395=$AW$7:$AW$2042)*(AH395=$AH$7:$AH$2042)*((AN395&lt;$AO$7:$AO$2042)*(AO395&gt;$AN$7:$AN$2042))*(ROW($AW$7:$AW$2042)&lt;&gt;ROW(AW395)))&gt;0,"Cruzado","Sin cruce")))</f>
        <v>Sin cruce</v>
      </c>
    </row>
    <row r="396" spans="2:50" s="6" customFormat="1" ht="19.8" hidden="1" customHeight="1" x14ac:dyDescent="0.25">
      <c r="B396" s="494" t="s">
        <v>314</v>
      </c>
      <c r="C396" s="369" t="s">
        <v>1107</v>
      </c>
      <c r="D396" s="369">
        <v>20261</v>
      </c>
      <c r="E396" s="370" t="s">
        <v>276</v>
      </c>
      <c r="F396" s="370" t="s">
        <v>291</v>
      </c>
      <c r="G396" s="370" t="s">
        <v>296</v>
      </c>
      <c r="H396" s="370">
        <v>1</v>
      </c>
      <c r="I396" s="370" t="s">
        <v>283</v>
      </c>
      <c r="J396" s="370" t="s">
        <v>283</v>
      </c>
      <c r="K396" s="194" t="s">
        <v>1017</v>
      </c>
      <c r="L396" s="369" t="s">
        <v>740</v>
      </c>
      <c r="M396" s="369" t="s">
        <v>324</v>
      </c>
      <c r="N396" s="369" t="s">
        <v>318</v>
      </c>
      <c r="O396" s="370" t="s">
        <v>399</v>
      </c>
      <c r="P396" s="369">
        <v>2</v>
      </c>
      <c r="Q396" s="369">
        <v>2</v>
      </c>
      <c r="R396" s="369">
        <v>4</v>
      </c>
      <c r="S396" s="369">
        <v>3</v>
      </c>
      <c r="T396" s="367"/>
      <c r="U396" s="371">
        <v>30</v>
      </c>
      <c r="V396" s="370">
        <v>71472171</v>
      </c>
      <c r="W396" s="370" t="s">
        <v>69</v>
      </c>
      <c r="X396" s="369" t="s">
        <v>399</v>
      </c>
      <c r="Y396" s="369"/>
      <c r="Z396" s="369"/>
      <c r="AA396" s="369"/>
      <c r="AB396" s="370"/>
      <c r="AC396" s="369"/>
      <c r="AD396" s="369"/>
      <c r="AE396" s="370"/>
      <c r="AF396" s="370"/>
      <c r="AG396" s="364" t="s">
        <v>319</v>
      </c>
      <c r="AH396" s="369">
        <v>4</v>
      </c>
      <c r="AI396" s="369">
        <v>18</v>
      </c>
      <c r="AJ396" s="369">
        <v>30</v>
      </c>
      <c r="AK396" s="369">
        <v>21</v>
      </c>
      <c r="AL396" s="369">
        <v>50</v>
      </c>
      <c r="AM396" s="22">
        <f t="shared" si="143"/>
        <v>4</v>
      </c>
      <c r="AN396" s="104">
        <f t="shared" si="145"/>
        <v>0.77083333333333337</v>
      </c>
      <c r="AO396" s="104">
        <f t="shared" si="146"/>
        <v>0.90972222222222221</v>
      </c>
      <c r="AP396" s="22" t="str" cm="1">
        <f t="array" ref="AP396">IF(W396="","",IF(SUMPRODUCT((W396=$W$7:$W$2042)*(AH396=$AH$7:$AH$2042)*(AN396=$AN$7:$AN$2042)*(AO396=$AO$7:$AO$2042)*(ROW($W$7:$W$2042)&lt;&gt;ROW(W396))*((R396=0)*($R$7:$R$2042&gt;0)+(R396&gt;0)*($R$7:$R$2042=0)))&gt;0,"SALONES UNIDOS",IF(SUMPRODUCT((W396=$W$7:$W$2042)*(AH396=$AH$7:$AH$2042)*((AN396&lt;$AO$7:$AO$2042)*(AO396&gt;$AN$7:$AN$2042))*(ROW($W$7:$W$2042)&lt;&gt;ROW(W396)))&gt;0,"Cruzado","Sin cruce")))</f>
        <v>Sin cruce</v>
      </c>
      <c r="AQ396" s="104"/>
      <c r="AR396" s="104"/>
      <c r="AS396" s="22"/>
      <c r="AT396" s="22"/>
      <c r="AU396" s="358" t="str" cm="1">
        <f t="array" ref="AU396">IF(AB396="","",IF(SUMPRODUCT((AB396=$AB$7:$AB$511)*(AH396=$AH$7:$AH$511)*(AQ396=$AQ$7:$AQ$511)*(AR396=$AR$7:$AR$511)*(ROW($AB$7:$AB$511)&lt;&gt;ROW(AB396))*((R396=0)*($R$7:$R$511&gt;0)+(R396&gt;0)*($R$7:$R$511=0)))&gt;0,"SALONES UNIDOS",IF(SUMPRODUCT((AB396=$AB$7:$AB$511)*(AH396=$AH$7:$AH$511)*((AQ396&lt;$AR$7:$AR$511)*(AR396&gt;$AQ$7:$AQ$511))*(ROW($AB$7:$AB$511)&lt;&gt;ROW(AB396)))&gt;0,"Cruzado","Sin cruce")))</f>
        <v/>
      </c>
      <c r="AV396" s="358" t="str" cm="1">
        <f t="array" ref="AV396">IF(AD396="","",IF(SUMPRODUCT((AD396=$AD$7:$AD$511)*(AH396=$AH$7:$AH$511)*(AS396=$AS$7:$AS$511)*(AT396=$AT$7:$AT$511)*(ROW($AD$7:$AD$511)&lt;&gt;ROW(AD396))*((R396=0)*($R$7:$R$511&gt;0)+(R396&gt;0)*($R$7:$R$511=0)))&gt;0,"SALONES UNIDOS",IF(SUMPRODUCT((AD396=$AD$7:$AD$511)*(AH396=$AH$7:$AH$511)*((AS396&lt;$AT$7:$AT$511)*(AT396&gt;$AS$7:$AS$511))*(ROW($AD$7:$AD$511)&lt;&gt;ROW(AD396)))&gt;0,"Cruzado","Sin cruce")))</f>
        <v/>
      </c>
      <c r="AW396" s="104" t="str">
        <f t="shared" si="144"/>
        <v>PS1FILIALC</v>
      </c>
      <c r="AX396" s="104" t="str" cm="1">
        <f t="array" ref="AX396">IF(AW396="","",IF(SUMPRODUCT((AW396=$AW$7:$AW$2042)*(AH396=$AH$7:$AH$2042)*(AN396=$AN$7:$AN$2042)*(AO396=$AO$7:$AO$2042)*(ROW($AW$7:$AW$2042)&lt;&gt;ROW(AW396))*((R396=0)*($R$7:$R$2042&gt;0)+(R396&gt;0)*($R$7:$R$2042=0)))&gt;0,"SALONES UNIDOS",IF(SUMPRODUCT((AW396=$AW$7:$AW$2042)*(AH396=$AH$7:$AH$2042)*((AN396&lt;$AO$7:$AO$2042)*(AO396&gt;$AN$7:$AN$2042))*(ROW($AW$7:$AW$2042)&lt;&gt;ROW(AW396)))&gt;0,"Cruzado","Sin cruce")))</f>
        <v>Sin cruce</v>
      </c>
    </row>
    <row r="397" spans="2:50" s="6" customFormat="1" ht="19.8" hidden="1" customHeight="1" x14ac:dyDescent="0.25">
      <c r="B397" s="494" t="s">
        <v>314</v>
      </c>
      <c r="C397" s="369" t="s">
        <v>1107</v>
      </c>
      <c r="D397" s="369">
        <v>20261</v>
      </c>
      <c r="E397" s="370" t="s">
        <v>276</v>
      </c>
      <c r="F397" s="370" t="s">
        <v>291</v>
      </c>
      <c r="G397" s="370" t="s">
        <v>296</v>
      </c>
      <c r="H397" s="370">
        <v>1</v>
      </c>
      <c r="I397" s="370" t="s">
        <v>283</v>
      </c>
      <c r="J397" s="370" t="s">
        <v>283</v>
      </c>
      <c r="K397" s="194" t="s">
        <v>1018</v>
      </c>
      <c r="L397" s="369" t="s">
        <v>667</v>
      </c>
      <c r="M397" s="369" t="s">
        <v>362</v>
      </c>
      <c r="N397" s="369" t="s">
        <v>318</v>
      </c>
      <c r="O397" s="370" t="s">
        <v>399</v>
      </c>
      <c r="P397" s="369">
        <v>3</v>
      </c>
      <c r="Q397" s="369">
        <v>0</v>
      </c>
      <c r="R397" s="369">
        <v>3</v>
      </c>
      <c r="S397" s="369">
        <v>4</v>
      </c>
      <c r="T397" s="367"/>
      <c r="U397" s="371">
        <v>30</v>
      </c>
      <c r="V397" s="370">
        <v>21569878</v>
      </c>
      <c r="W397" s="370" t="s">
        <v>202</v>
      </c>
      <c r="X397" s="369" t="s">
        <v>399</v>
      </c>
      <c r="Y397" s="369"/>
      <c r="Z397" s="369"/>
      <c r="AA397" s="369"/>
      <c r="AB397" s="370"/>
      <c r="AC397" s="369"/>
      <c r="AD397" s="369"/>
      <c r="AE397" s="370"/>
      <c r="AF397" s="370"/>
      <c r="AG397" s="364" t="s">
        <v>559</v>
      </c>
      <c r="AH397" s="369">
        <v>5</v>
      </c>
      <c r="AI397" s="369">
        <v>18</v>
      </c>
      <c r="AJ397" s="369">
        <v>30</v>
      </c>
      <c r="AK397" s="369">
        <v>21</v>
      </c>
      <c r="AL397" s="369">
        <v>0</v>
      </c>
      <c r="AM397" s="22">
        <f t="shared" si="143"/>
        <v>3</v>
      </c>
      <c r="AN397" s="104">
        <f t="shared" si="145"/>
        <v>0.77083333333333337</v>
      </c>
      <c r="AO397" s="104">
        <f t="shared" si="146"/>
        <v>0.875</v>
      </c>
      <c r="AP397" s="22" t="str" cm="1">
        <f t="array" ref="AP397">IF(W397="","",IF(SUMPRODUCT((W397=$W$7:$W$2042)*(AH397=$AH$7:$AH$2042)*(AN397=$AN$7:$AN$2042)*(AO397=$AO$7:$AO$2042)*(ROW($W$7:$W$2042)&lt;&gt;ROW(W397))*((R397=0)*($R$7:$R$2042&gt;0)+(R397&gt;0)*($R$7:$R$2042=0)))&gt;0,"SALONES UNIDOS",IF(SUMPRODUCT((W397=$W$7:$W$2042)*(AH397=$AH$7:$AH$2042)*((AN397&lt;$AO$7:$AO$2042)*(AO397&gt;$AN$7:$AN$2042))*(ROW($W$7:$W$2042)&lt;&gt;ROW(W397)))&gt;0,"Cruzado","Sin cruce")))</f>
        <v>Sin cruce</v>
      </c>
      <c r="AQ397" s="104"/>
      <c r="AR397" s="104"/>
      <c r="AS397" s="22"/>
      <c r="AT397" s="22"/>
      <c r="AU397" s="358" t="str" cm="1">
        <f t="array" ref="AU397">IF(AB397="","",IF(SUMPRODUCT((AB397=$AB$7:$AB$511)*(AH397=$AH$7:$AH$511)*(AQ397=$AQ$7:$AQ$511)*(AR397=$AR$7:$AR$511)*(ROW($AB$7:$AB$511)&lt;&gt;ROW(AB397))*((R397=0)*($R$7:$R$511&gt;0)+(R397&gt;0)*($R$7:$R$511=0)))&gt;0,"SALONES UNIDOS",IF(SUMPRODUCT((AB397=$AB$7:$AB$511)*(AH397=$AH$7:$AH$511)*((AQ397&lt;$AR$7:$AR$511)*(AR397&gt;$AQ$7:$AQ$511))*(ROW($AB$7:$AB$511)&lt;&gt;ROW(AB397)))&gt;0,"Cruzado","Sin cruce")))</f>
        <v/>
      </c>
      <c r="AV397" s="358" t="str" cm="1">
        <f t="array" ref="AV397">IF(AD397="","",IF(SUMPRODUCT((AD397=$AD$7:$AD$511)*(AH397=$AH$7:$AH$511)*(AS397=$AS$7:$AS$511)*(AT397=$AT$7:$AT$511)*(ROW($AD$7:$AD$511)&lt;&gt;ROW(AD397))*((R397=0)*($R$7:$R$511&gt;0)+(R397&gt;0)*($R$7:$R$511=0)))&gt;0,"SALONES UNIDOS",IF(SUMPRODUCT((AD397=$AD$7:$AD$511)*(AH397=$AH$7:$AH$511)*((AS397&lt;$AT$7:$AT$511)*(AT397&gt;$AS$7:$AS$511))*(ROW($AD$7:$AD$511)&lt;&gt;ROW(AD397)))&gt;0,"Cruzado","Sin cruce")))</f>
        <v/>
      </c>
      <c r="AW397" s="104" t="str">
        <f t="shared" si="144"/>
        <v>PS1FILIALC</v>
      </c>
      <c r="AX397" s="104" t="str" cm="1">
        <f t="array" ref="AX397">IF(AW397="","",IF(SUMPRODUCT((AW397=$AW$7:$AW$2042)*(AH397=$AH$7:$AH$2042)*(AN397=$AN$7:$AN$2042)*(AO397=$AO$7:$AO$2042)*(ROW($AW$7:$AW$2042)&lt;&gt;ROW(AW397))*((R397=0)*($R$7:$R$2042&gt;0)+(R397&gt;0)*($R$7:$R$2042=0)))&gt;0,"SALONES UNIDOS",IF(SUMPRODUCT((AW397=$AW$7:$AW$2042)*(AH397=$AH$7:$AH$2042)*((AN397&lt;$AO$7:$AO$2042)*(AO397&gt;$AN$7:$AN$2042))*(ROW($AW$7:$AW$2042)&lt;&gt;ROW(AW397)))&gt;0,"Cruzado","Sin cruce")))</f>
        <v>Sin cruce</v>
      </c>
    </row>
    <row r="398" spans="2:50" s="6" customFormat="1" ht="19.8" hidden="1" customHeight="1" x14ac:dyDescent="0.25">
      <c r="B398" s="494" t="s">
        <v>314</v>
      </c>
      <c r="C398" s="369" t="s">
        <v>1107</v>
      </c>
      <c r="D398" s="369">
        <v>20261</v>
      </c>
      <c r="E398" s="370" t="s">
        <v>276</v>
      </c>
      <c r="F398" s="370" t="s">
        <v>291</v>
      </c>
      <c r="G398" s="370" t="s">
        <v>296</v>
      </c>
      <c r="H398" s="370">
        <v>1</v>
      </c>
      <c r="I398" s="370" t="s">
        <v>283</v>
      </c>
      <c r="J398" s="370" t="s">
        <v>283</v>
      </c>
      <c r="K398" s="194" t="s">
        <v>1018</v>
      </c>
      <c r="L398" s="369" t="s">
        <v>667</v>
      </c>
      <c r="M398" s="369" t="s">
        <v>362</v>
      </c>
      <c r="N398" s="369" t="s">
        <v>318</v>
      </c>
      <c r="O398" s="370" t="s">
        <v>399</v>
      </c>
      <c r="P398" s="369">
        <v>0</v>
      </c>
      <c r="Q398" s="369">
        <v>2</v>
      </c>
      <c r="R398" s="369">
        <v>2</v>
      </c>
      <c r="S398" s="369">
        <v>4</v>
      </c>
      <c r="T398" s="367"/>
      <c r="U398" s="371">
        <v>30</v>
      </c>
      <c r="V398" s="370">
        <v>21569878</v>
      </c>
      <c r="W398" s="370" t="s">
        <v>202</v>
      </c>
      <c r="X398" s="369" t="s">
        <v>399</v>
      </c>
      <c r="Y398" s="369"/>
      <c r="Z398" s="369"/>
      <c r="AA398" s="369"/>
      <c r="AB398" s="370"/>
      <c r="AC398" s="369"/>
      <c r="AD398" s="369"/>
      <c r="AE398" s="370"/>
      <c r="AF398" s="370"/>
      <c r="AG398" s="364" t="s">
        <v>301</v>
      </c>
      <c r="AH398" s="369">
        <v>1</v>
      </c>
      <c r="AI398" s="369">
        <v>21</v>
      </c>
      <c r="AJ398" s="369">
        <v>50</v>
      </c>
      <c r="AK398" s="369">
        <v>23</v>
      </c>
      <c r="AL398" s="369">
        <v>30</v>
      </c>
      <c r="AM398" s="22">
        <f t="shared" si="143"/>
        <v>2</v>
      </c>
      <c r="AN398" s="104">
        <f t="shared" si="145"/>
        <v>0.90972222222222221</v>
      </c>
      <c r="AO398" s="104">
        <f t="shared" si="146"/>
        <v>0.97916666666666674</v>
      </c>
      <c r="AP398" s="22" t="str" cm="1">
        <f t="array" ref="AP398">IF(W398="","",IF(SUMPRODUCT((W398=$W$7:$W$2042)*(AH398=$AH$7:$AH$2042)*(AN398=$AN$7:$AN$2042)*(AO398=$AO$7:$AO$2042)*(ROW($W$7:$W$2042)&lt;&gt;ROW(W398))*((R398=0)*($R$7:$R$2042&gt;0)+(R398&gt;0)*($R$7:$R$2042=0)))&gt;0,"SALONES UNIDOS",IF(SUMPRODUCT((W398=$W$7:$W$2042)*(AH398=$AH$7:$AH$2042)*((AN398&lt;$AO$7:$AO$2042)*(AO398&gt;$AN$7:$AN$2042))*(ROW($W$7:$W$2042)&lt;&gt;ROW(W398)))&gt;0,"Cruzado","Sin cruce")))</f>
        <v>Sin cruce</v>
      </c>
      <c r="AQ398" s="104"/>
      <c r="AR398" s="104"/>
      <c r="AS398" s="22"/>
      <c r="AT398" s="22"/>
      <c r="AU398" s="358" t="str" cm="1">
        <f t="array" ref="AU398">IF(AB398="","",IF(SUMPRODUCT((AB398=$AB$7:$AB$511)*(AH398=$AH$7:$AH$511)*(AQ398=$AQ$7:$AQ$511)*(AR398=$AR$7:$AR$511)*(ROW($AB$7:$AB$511)&lt;&gt;ROW(AB398))*((R398=0)*($R$7:$R$511&gt;0)+(R398&gt;0)*($R$7:$R$511=0)))&gt;0,"SALONES UNIDOS",IF(SUMPRODUCT((AB398=$AB$7:$AB$511)*(AH398=$AH$7:$AH$511)*((AQ398&lt;$AR$7:$AR$511)*(AR398&gt;$AQ$7:$AQ$511))*(ROW($AB$7:$AB$511)&lt;&gt;ROW(AB398)))&gt;0,"Cruzado","Sin cruce")))</f>
        <v/>
      </c>
      <c r="AV398" s="358" t="str" cm="1">
        <f t="array" ref="AV398">IF(AD398="","",IF(SUMPRODUCT((AD398=$AD$7:$AD$511)*(AH398=$AH$7:$AH$511)*(AS398=$AS$7:$AS$511)*(AT398=$AT$7:$AT$511)*(ROW($AD$7:$AD$511)&lt;&gt;ROW(AD398))*((R398=0)*($R$7:$R$511&gt;0)+(R398&gt;0)*($R$7:$R$511=0)))&gt;0,"SALONES UNIDOS",IF(SUMPRODUCT((AD398=$AD$7:$AD$511)*(AH398=$AH$7:$AH$511)*((AS398&lt;$AT$7:$AT$511)*(AT398&gt;$AS$7:$AS$511))*(ROW($AD$7:$AD$511)&lt;&gt;ROW(AD398)))&gt;0,"Cruzado","Sin cruce")))</f>
        <v/>
      </c>
      <c r="AW398" s="104" t="str">
        <f t="shared" si="144"/>
        <v>PS1FILIALC</v>
      </c>
      <c r="AX398" s="104" t="str" cm="1">
        <f t="array" ref="AX398">IF(AW398="","",IF(SUMPRODUCT((AW398=$AW$7:$AW$2042)*(AH398=$AH$7:$AH$2042)*(AN398=$AN$7:$AN$2042)*(AO398=$AO$7:$AO$2042)*(ROW($AW$7:$AW$2042)&lt;&gt;ROW(AW398))*((R398=0)*($R$7:$R$2042&gt;0)+(R398&gt;0)*($R$7:$R$2042=0)))&gt;0,"SALONES UNIDOS",IF(SUMPRODUCT((AW398=$AW$7:$AW$2042)*(AH398=$AH$7:$AH$2042)*((AN398&lt;$AO$7:$AO$2042)*(AO398&gt;$AN$7:$AN$2042))*(ROW($AW$7:$AW$2042)&lt;&gt;ROW(AW398)))&gt;0,"Cruzado","Sin cruce")))</f>
        <v>Sin cruce</v>
      </c>
    </row>
    <row r="399" spans="2:50" s="6" customFormat="1" ht="19.8" hidden="1" customHeight="1" x14ac:dyDescent="0.25">
      <c r="B399" s="494" t="s">
        <v>314</v>
      </c>
      <c r="C399" s="369" t="s">
        <v>1107</v>
      </c>
      <c r="D399" s="369">
        <v>20261</v>
      </c>
      <c r="E399" s="370" t="s">
        <v>276</v>
      </c>
      <c r="F399" s="370" t="s">
        <v>291</v>
      </c>
      <c r="G399" s="370" t="s">
        <v>296</v>
      </c>
      <c r="H399" s="370">
        <v>1</v>
      </c>
      <c r="I399" s="370" t="s">
        <v>283</v>
      </c>
      <c r="J399" s="370" t="s">
        <v>283</v>
      </c>
      <c r="K399" s="194" t="s">
        <v>1019</v>
      </c>
      <c r="L399" s="369" t="s">
        <v>567</v>
      </c>
      <c r="M399" s="369" t="s">
        <v>362</v>
      </c>
      <c r="N399" s="369" t="s">
        <v>318</v>
      </c>
      <c r="O399" s="370" t="s">
        <v>399</v>
      </c>
      <c r="P399" s="369">
        <v>3</v>
      </c>
      <c r="Q399" s="369">
        <v>2</v>
      </c>
      <c r="R399" s="369">
        <v>5</v>
      </c>
      <c r="S399" s="369">
        <v>4</v>
      </c>
      <c r="T399" s="367"/>
      <c r="U399" s="371">
        <v>30</v>
      </c>
      <c r="V399" s="472">
        <v>70089866</v>
      </c>
      <c r="W399" s="472" t="s">
        <v>154</v>
      </c>
      <c r="X399" s="369" t="s">
        <v>399</v>
      </c>
      <c r="Y399" s="369"/>
      <c r="Z399" s="369"/>
      <c r="AA399" s="369"/>
      <c r="AB399" s="370"/>
      <c r="AC399" s="369"/>
      <c r="AD399" s="369"/>
      <c r="AE399" s="370"/>
      <c r="AF399" s="370"/>
      <c r="AG399" s="364" t="s">
        <v>319</v>
      </c>
      <c r="AH399" s="473">
        <v>2</v>
      </c>
      <c r="AI399" s="473">
        <v>18</v>
      </c>
      <c r="AJ399" s="473">
        <v>30</v>
      </c>
      <c r="AK399" s="473">
        <v>22</v>
      </c>
      <c r="AL399" s="473">
        <v>40</v>
      </c>
      <c r="AM399" s="22">
        <f t="shared" si="143"/>
        <v>5</v>
      </c>
      <c r="AN399" s="104">
        <f t="shared" si="145"/>
        <v>0.77083333333333337</v>
      </c>
      <c r="AO399" s="104">
        <f t="shared" si="146"/>
        <v>0.94444444444444442</v>
      </c>
      <c r="AP399" s="22" t="str" cm="1">
        <f t="array" ref="AP399">IF(W399="","",IF(SUMPRODUCT((W399=$W$7:$W$2042)*(AH399=$AH$7:$AH$2042)*(AN399=$AN$7:$AN$2042)*(AO399=$AO$7:$AO$2042)*(ROW($W$7:$W$2042)&lt;&gt;ROW(W399))*((R399=0)*($R$7:$R$2042&gt;0)+(R399&gt;0)*($R$7:$R$2042=0)))&gt;0,"SALONES UNIDOS",IF(SUMPRODUCT((W399=$W$7:$W$2042)*(AH399=$AH$7:$AH$2042)*((AN399&lt;$AO$7:$AO$2042)*(AO399&gt;$AN$7:$AN$2042))*(ROW($W$7:$W$2042)&lt;&gt;ROW(W399)))&gt;0,"Cruzado","Sin cruce")))</f>
        <v>Sin cruce</v>
      </c>
      <c r="AQ399" s="104"/>
      <c r="AR399" s="104"/>
      <c r="AS399" s="22"/>
      <c r="AT399" s="22"/>
      <c r="AU399" s="358" t="str" cm="1">
        <f t="array" ref="AU399">IF(AB399="","",IF(SUMPRODUCT((AB399=$AB$7:$AB$511)*(AH399=$AH$7:$AH$511)*(AQ399=$AQ$7:$AQ$511)*(AR399=$AR$7:$AR$511)*(ROW($AB$7:$AB$511)&lt;&gt;ROW(AB399))*((R399=0)*($R$7:$R$511&gt;0)+(R399&gt;0)*($R$7:$R$511=0)))&gt;0,"SALONES UNIDOS",IF(SUMPRODUCT((AB399=$AB$7:$AB$511)*(AH399=$AH$7:$AH$511)*((AQ399&lt;$AR$7:$AR$511)*(AR399&gt;$AQ$7:$AQ$511))*(ROW($AB$7:$AB$511)&lt;&gt;ROW(AB399)))&gt;0,"Cruzado","Sin cruce")))</f>
        <v/>
      </c>
      <c r="AV399" s="358" t="str" cm="1">
        <f t="array" ref="AV399">IF(AD399="","",IF(SUMPRODUCT((AD399=$AD$7:$AD$511)*(AH399=$AH$7:$AH$511)*(AS399=$AS$7:$AS$511)*(AT399=$AT$7:$AT$511)*(ROW($AD$7:$AD$511)&lt;&gt;ROW(AD399))*((R399=0)*($R$7:$R$511&gt;0)+(R399&gt;0)*($R$7:$R$511=0)))&gt;0,"SALONES UNIDOS",IF(SUMPRODUCT((AD399=$AD$7:$AD$511)*(AH399=$AH$7:$AH$511)*((AS399&lt;$AT$7:$AT$511)*(AT399&gt;$AS$7:$AS$511))*(ROW($AD$7:$AD$511)&lt;&gt;ROW(AD399)))&gt;0,"Cruzado","Sin cruce")))</f>
        <v/>
      </c>
      <c r="AW399" s="104" t="str">
        <f t="shared" si="144"/>
        <v>PS1FILIALC</v>
      </c>
      <c r="AX399" s="104" t="str" cm="1">
        <f t="array" ref="AX399">IF(AW399="","",IF(SUMPRODUCT((AW399=$AW$7:$AW$2042)*(AH399=$AH$7:$AH$2042)*(AN399=$AN$7:$AN$2042)*(AO399=$AO$7:$AO$2042)*(ROW($AW$7:$AW$2042)&lt;&gt;ROW(AW399))*((R399=0)*($R$7:$R$2042&gt;0)+(R399&gt;0)*($R$7:$R$2042=0)))&gt;0,"SALONES UNIDOS",IF(SUMPRODUCT((AW399=$AW$7:$AW$2042)*(AH399=$AH$7:$AH$2042)*((AN399&lt;$AO$7:$AO$2042)*(AO399&gt;$AN$7:$AN$2042))*(ROW($AW$7:$AW$2042)&lt;&gt;ROW(AW399)))&gt;0,"Cruzado","Sin cruce")))</f>
        <v>Sin cruce</v>
      </c>
    </row>
    <row r="400" spans="2:50" s="6" customFormat="1" ht="19.8" hidden="1" customHeight="1" x14ac:dyDescent="0.25">
      <c r="B400" s="494" t="s">
        <v>314</v>
      </c>
      <c r="C400" s="369" t="s">
        <v>1107</v>
      </c>
      <c r="D400" s="369">
        <v>20261</v>
      </c>
      <c r="E400" s="370" t="s">
        <v>276</v>
      </c>
      <c r="F400" s="370" t="s">
        <v>291</v>
      </c>
      <c r="G400" s="370" t="s">
        <v>296</v>
      </c>
      <c r="H400" s="370">
        <v>1</v>
      </c>
      <c r="I400" s="370" t="s">
        <v>283</v>
      </c>
      <c r="J400" s="370" t="s">
        <v>283</v>
      </c>
      <c r="K400" s="194" t="s">
        <v>1020</v>
      </c>
      <c r="L400" s="369" t="s">
        <v>569</v>
      </c>
      <c r="M400" s="369" t="s">
        <v>362</v>
      </c>
      <c r="N400" s="369" t="s">
        <v>318</v>
      </c>
      <c r="O400" s="370" t="s">
        <v>399</v>
      </c>
      <c r="P400" s="369">
        <v>3</v>
      </c>
      <c r="Q400" s="369">
        <v>2</v>
      </c>
      <c r="R400" s="369">
        <v>5</v>
      </c>
      <c r="S400" s="369">
        <v>4</v>
      </c>
      <c r="T400" s="367"/>
      <c r="U400" s="371">
        <v>30</v>
      </c>
      <c r="V400" s="472">
        <v>7757185</v>
      </c>
      <c r="W400" s="472" t="s">
        <v>200</v>
      </c>
      <c r="X400" s="369" t="s">
        <v>399</v>
      </c>
      <c r="Y400" s="369"/>
      <c r="Z400" s="369"/>
      <c r="AA400" s="369"/>
      <c r="AB400" s="370"/>
      <c r="AC400" s="369"/>
      <c r="AD400" s="369"/>
      <c r="AE400" s="370"/>
      <c r="AF400" s="370"/>
      <c r="AG400" s="364" t="s">
        <v>319</v>
      </c>
      <c r="AH400" s="473">
        <v>3</v>
      </c>
      <c r="AI400" s="473">
        <v>18</v>
      </c>
      <c r="AJ400" s="473">
        <v>30</v>
      </c>
      <c r="AK400" s="473">
        <v>22</v>
      </c>
      <c r="AL400" s="473">
        <v>40</v>
      </c>
      <c r="AM400" s="22">
        <f t="shared" si="143"/>
        <v>5</v>
      </c>
      <c r="AN400" s="104">
        <f t="shared" si="145"/>
        <v>0.77083333333333337</v>
      </c>
      <c r="AO400" s="104">
        <f t="shared" si="146"/>
        <v>0.94444444444444442</v>
      </c>
      <c r="AP400" s="22" t="str" cm="1">
        <f t="array" ref="AP400">IF(W400="","",IF(SUMPRODUCT((W400=$W$7:$W$2042)*(AH400=$AH$7:$AH$2042)*(AN400=$AN$7:$AN$2042)*(AO400=$AO$7:$AO$2042)*(ROW($W$7:$W$2042)&lt;&gt;ROW(W400))*((R400=0)*($R$7:$R$2042&gt;0)+(R400&gt;0)*($R$7:$R$2042=0)))&gt;0,"SALONES UNIDOS",IF(SUMPRODUCT((W400=$W$7:$W$2042)*(AH400=$AH$7:$AH$2042)*((AN400&lt;$AO$7:$AO$2042)*(AO400&gt;$AN$7:$AN$2042))*(ROW($W$7:$W$2042)&lt;&gt;ROW(W400)))&gt;0,"Cruzado","Sin cruce")))</f>
        <v>Sin cruce</v>
      </c>
      <c r="AQ400" s="104"/>
      <c r="AR400" s="104"/>
      <c r="AS400" s="22"/>
      <c r="AT400" s="22"/>
      <c r="AU400" s="358" t="str" cm="1">
        <f t="array" ref="AU400">IF(AB400="","",IF(SUMPRODUCT((AB400=$AB$7:$AB$511)*(AH400=$AH$7:$AH$511)*(AQ400=$AQ$7:$AQ$511)*(AR400=$AR$7:$AR$511)*(ROW($AB$7:$AB$511)&lt;&gt;ROW(AB400))*((R400=0)*($R$7:$R$511&gt;0)+(R400&gt;0)*($R$7:$R$511=0)))&gt;0,"SALONES UNIDOS",IF(SUMPRODUCT((AB400=$AB$7:$AB$511)*(AH400=$AH$7:$AH$511)*((AQ400&lt;$AR$7:$AR$511)*(AR400&gt;$AQ$7:$AQ$511))*(ROW($AB$7:$AB$511)&lt;&gt;ROW(AB400)))&gt;0,"Cruzado","Sin cruce")))</f>
        <v/>
      </c>
      <c r="AV400" s="358" t="str" cm="1">
        <f t="array" ref="AV400">IF(AD400="","",IF(SUMPRODUCT((AD400=$AD$7:$AD$511)*(AH400=$AH$7:$AH$511)*(AS400=$AS$7:$AS$511)*(AT400=$AT$7:$AT$511)*(ROW($AD$7:$AD$511)&lt;&gt;ROW(AD400))*((R400=0)*($R$7:$R$511&gt;0)+(R400&gt;0)*($R$7:$R$511=0)))&gt;0,"SALONES UNIDOS",IF(SUMPRODUCT((AD400=$AD$7:$AD$511)*(AH400=$AH$7:$AH$511)*((AS400&lt;$AT$7:$AT$511)*(AT400&gt;$AS$7:$AS$511))*(ROW($AD$7:$AD$511)&lt;&gt;ROW(AD400)))&gt;0,"Cruzado","Sin cruce")))</f>
        <v/>
      </c>
      <c r="AW400" s="104" t="str">
        <f t="shared" si="144"/>
        <v>PS1FILIALC</v>
      </c>
      <c r="AX400" s="104" t="str" cm="1">
        <f t="array" ref="AX400">IF(AW400="","",IF(SUMPRODUCT((AW400=$AW$7:$AW$2042)*(AH400=$AH$7:$AH$2042)*(AN400=$AN$7:$AN$2042)*(AO400=$AO$7:$AO$2042)*(ROW($AW$7:$AW$2042)&lt;&gt;ROW(AW400))*((R400=0)*($R$7:$R$2042&gt;0)+(R400&gt;0)*($R$7:$R$2042=0)))&gt;0,"SALONES UNIDOS",IF(SUMPRODUCT((AW400=$AW$7:$AW$2042)*(AH400=$AH$7:$AH$2042)*((AN400&lt;$AO$7:$AO$2042)*(AO400&gt;$AN$7:$AN$2042))*(ROW($AW$7:$AW$2042)&lt;&gt;ROW(AW400)))&gt;0,"Cruzado","Sin cruce")))</f>
        <v>Sin cruce</v>
      </c>
    </row>
    <row r="401" spans="2:50" s="6" customFormat="1" ht="19.8" hidden="1" customHeight="1" x14ac:dyDescent="0.25">
      <c r="B401" s="494" t="s">
        <v>314</v>
      </c>
      <c r="C401" s="369" t="s">
        <v>971</v>
      </c>
      <c r="D401" s="369">
        <v>20261</v>
      </c>
      <c r="E401" s="370" t="s">
        <v>276</v>
      </c>
      <c r="F401" s="370" t="s">
        <v>291</v>
      </c>
      <c r="G401" s="370" t="s">
        <v>296</v>
      </c>
      <c r="H401" s="370">
        <v>2</v>
      </c>
      <c r="I401" s="370" t="s">
        <v>278</v>
      </c>
      <c r="J401" s="370" t="s">
        <v>278</v>
      </c>
      <c r="K401" s="194" t="s">
        <v>741</v>
      </c>
      <c r="L401" s="369" t="s">
        <v>798</v>
      </c>
      <c r="M401" s="369" t="s">
        <v>362</v>
      </c>
      <c r="N401" s="369" t="s">
        <v>339</v>
      </c>
      <c r="O401" s="370" t="s">
        <v>315</v>
      </c>
      <c r="P401" s="369">
        <v>2</v>
      </c>
      <c r="Q401" s="369">
        <v>2</v>
      </c>
      <c r="R401" s="369">
        <v>4</v>
      </c>
      <c r="S401" s="369">
        <v>3</v>
      </c>
      <c r="T401" s="367"/>
      <c r="U401" s="371">
        <v>28</v>
      </c>
      <c r="V401" s="370">
        <v>492535</v>
      </c>
      <c r="W401" s="370" t="s">
        <v>502</v>
      </c>
      <c r="X401" s="369" t="s">
        <v>555</v>
      </c>
      <c r="Y401" s="369"/>
      <c r="Z401" s="370"/>
      <c r="AA401" s="370"/>
      <c r="AB401" s="370" t="s">
        <v>583</v>
      </c>
      <c r="AC401" s="370"/>
      <c r="AD401" s="369"/>
      <c r="AE401" s="370"/>
      <c r="AF401" s="370"/>
      <c r="AG401" s="370" t="s">
        <v>319</v>
      </c>
      <c r="AH401" s="369">
        <v>2</v>
      </c>
      <c r="AI401" s="369">
        <v>13</v>
      </c>
      <c r="AJ401" s="369">
        <v>30</v>
      </c>
      <c r="AK401" s="369">
        <v>16</v>
      </c>
      <c r="AL401" s="369">
        <v>50</v>
      </c>
      <c r="AM401" s="22">
        <f t="shared" si="143"/>
        <v>4</v>
      </c>
      <c r="AN401" s="104">
        <f t="shared" si="145"/>
        <v>0.5625</v>
      </c>
      <c r="AO401" s="104">
        <f t="shared" si="146"/>
        <v>0.70138888888888884</v>
      </c>
      <c r="AP401" s="22" t="str" cm="1">
        <f t="array" ref="AP401">IF(W401="","",IF(SUMPRODUCT((W401=$W$7:$W$2042)*(AH401=$AH$7:$AH$2042)*(AN401=$AN$7:$AN$2042)*(AO401=$AO$7:$AO$2042)*(ROW($W$7:$W$2042)&lt;&gt;ROW(W401))*((R401=0)*($R$7:$R$2042&gt;0)+(R401&gt;0)*($R$7:$R$2042=0)))&gt;0,"SALONES UNIDOS",IF(SUMPRODUCT((W401=$W$7:$W$2042)*(AH401=$AH$7:$AH$2042)*((AN401&lt;$AO$7:$AO$2042)*(AO401&gt;$AN$7:$AN$2042))*(ROW($W$7:$W$2042)&lt;&gt;ROW(W401)))&gt;0,"Cruzado","Sin cruce")))</f>
        <v>Sin cruce</v>
      </c>
      <c r="AQ401" s="104">
        <f t="shared" ref="AQ401:AR402" si="151">AN401</f>
        <v>0.5625</v>
      </c>
      <c r="AR401" s="104">
        <f t="shared" si="151"/>
        <v>0.70138888888888884</v>
      </c>
      <c r="AS401" s="22"/>
      <c r="AT401" s="22"/>
      <c r="AU401" s="358" t="str" cm="1">
        <f t="array" ref="AU401">IF(AB401="","",IF(SUMPRODUCT((AB401=$AB$7:$AB$511)*(AH401=$AH$7:$AH$511)*(AQ401=$AQ$7:$AQ$511)*(AR401=$AR$7:$AR$511)*(ROW($AB$7:$AB$511)&lt;&gt;ROW(AB401))*((R401=0)*($R$7:$R$511&gt;0)+(R401&gt;0)*($R$7:$R$511=0)))&gt;0,"SALONES UNIDOS",IF(SUMPRODUCT((AB401=$AB$7:$AB$511)*(AH401=$AH$7:$AH$511)*((AQ401&lt;$AR$7:$AR$511)*(AR401&gt;$AQ$7:$AQ$511))*(ROW($AB$7:$AB$511)&lt;&gt;ROW(AB401)))&gt;0,"Cruzado","Sin cruce")))</f>
        <v>Sin cruce</v>
      </c>
      <c r="AV401" s="358" t="str" cm="1">
        <f t="array" ref="AV401">IF(AD401="","",IF(SUMPRODUCT((AD401=$AD$7:$AD$511)*(AH401=$AH$7:$AH$511)*(AS401=$AS$7:$AS$511)*(AT401=$AT$7:$AT$511)*(ROW($AD$7:$AD$511)&lt;&gt;ROW(AD401))*((R401=0)*($R$7:$R$511&gt;0)+(R401&gt;0)*($R$7:$R$511=0)))&gt;0,"SALONES UNIDOS",IF(SUMPRODUCT((AD401=$AD$7:$AD$511)*(AH401=$AH$7:$AH$511)*((AS401&lt;$AT$7:$AT$511)*(AT401&gt;$AS$7:$AS$511))*(ROW($AD$7:$AD$511)&lt;&gt;ROW(AD401)))&gt;0,"Cruzado","Sin cruce")))</f>
        <v/>
      </c>
      <c r="AW401" s="104" t="str">
        <f t="shared" si="144"/>
        <v>PS2FILIALA</v>
      </c>
      <c r="AX401" s="104" t="str" cm="1">
        <f t="array" ref="AX401">IF(AW401="","",IF(SUMPRODUCT((AW401=$AW$7:$AW$2042)*(AH401=$AH$7:$AH$2042)*(AN401=$AN$7:$AN$2042)*(AO401=$AO$7:$AO$2042)*(ROW($AW$7:$AW$2042)&lt;&gt;ROW(AW401))*((R401=0)*($R$7:$R$2042&gt;0)+(R401&gt;0)*($R$7:$R$2042=0)))&gt;0,"SALONES UNIDOS",IF(SUMPRODUCT((AW401=$AW$7:$AW$2042)*(AH401=$AH$7:$AH$2042)*((AN401&lt;$AO$7:$AO$2042)*(AO401&gt;$AN$7:$AN$2042))*(ROW($AW$7:$AW$2042)&lt;&gt;ROW(AW401)))&gt;0,"Cruzado","Sin cruce")))</f>
        <v>Sin cruce</v>
      </c>
    </row>
    <row r="402" spans="2:50" s="6" customFormat="1" ht="19.8" hidden="1" customHeight="1" x14ac:dyDescent="0.25">
      <c r="B402" s="494" t="s">
        <v>314</v>
      </c>
      <c r="C402" s="369" t="s">
        <v>971</v>
      </c>
      <c r="D402" s="369">
        <v>20261</v>
      </c>
      <c r="E402" s="370" t="s">
        <v>276</v>
      </c>
      <c r="F402" s="370" t="s">
        <v>291</v>
      </c>
      <c r="G402" s="370" t="s">
        <v>296</v>
      </c>
      <c r="H402" s="370">
        <v>2</v>
      </c>
      <c r="I402" s="370" t="s">
        <v>278</v>
      </c>
      <c r="J402" s="370" t="s">
        <v>278</v>
      </c>
      <c r="K402" s="194" t="s">
        <v>742</v>
      </c>
      <c r="L402" s="369" t="s">
        <v>674</v>
      </c>
      <c r="M402" s="369" t="s">
        <v>346</v>
      </c>
      <c r="N402" s="369" t="s">
        <v>339</v>
      </c>
      <c r="O402" s="370" t="s">
        <v>315</v>
      </c>
      <c r="P402" s="369">
        <v>3</v>
      </c>
      <c r="Q402" s="369">
        <v>0</v>
      </c>
      <c r="R402" s="369">
        <v>3</v>
      </c>
      <c r="S402" s="369">
        <v>4</v>
      </c>
      <c r="T402" s="367"/>
      <c r="U402" s="371">
        <v>30</v>
      </c>
      <c r="V402" s="370">
        <v>21558261</v>
      </c>
      <c r="W402" s="370" t="s">
        <v>113</v>
      </c>
      <c r="X402" s="369" t="s">
        <v>555</v>
      </c>
      <c r="Y402" s="369"/>
      <c r="Z402" s="370"/>
      <c r="AA402" s="370"/>
      <c r="AB402" s="370" t="s">
        <v>743</v>
      </c>
      <c r="AC402" s="370"/>
      <c r="AD402" s="369"/>
      <c r="AE402" s="370"/>
      <c r="AF402" s="370"/>
      <c r="AG402" s="370" t="s">
        <v>559</v>
      </c>
      <c r="AH402" s="369">
        <v>1</v>
      </c>
      <c r="AI402" s="369">
        <v>8</v>
      </c>
      <c r="AJ402" s="369">
        <v>30</v>
      </c>
      <c r="AK402" s="369">
        <v>11</v>
      </c>
      <c r="AL402" s="369">
        <v>0</v>
      </c>
      <c r="AM402" s="22">
        <f t="shared" si="143"/>
        <v>3</v>
      </c>
      <c r="AN402" s="104">
        <f t="shared" si="145"/>
        <v>0.35416666666666663</v>
      </c>
      <c r="AO402" s="104">
        <f t="shared" si="146"/>
        <v>0.45833333333333331</v>
      </c>
      <c r="AP402" s="22" t="str" cm="1">
        <f t="array" ref="AP402">IF(W402="","",IF(SUMPRODUCT((W402=$W$7:$W$2042)*(AH402=$AH$7:$AH$2042)*(AN402=$AN$7:$AN$2042)*(AO402=$AO$7:$AO$2042)*(ROW($W$7:$W$2042)&lt;&gt;ROW(W402))*((R402=0)*($R$7:$R$2042&gt;0)+(R402&gt;0)*($R$7:$R$2042=0)))&gt;0,"SALONES UNIDOS",IF(SUMPRODUCT((W402=$W$7:$W$2042)*(AH402=$AH$7:$AH$2042)*((AN402&lt;$AO$7:$AO$2042)*(AO402&gt;$AN$7:$AN$2042))*(ROW($W$7:$W$2042)&lt;&gt;ROW(W402)))&gt;0,"Cruzado","Sin cruce")))</f>
        <v>Sin cruce</v>
      </c>
      <c r="AQ402" s="104">
        <f t="shared" si="151"/>
        <v>0.35416666666666663</v>
      </c>
      <c r="AR402" s="104">
        <f t="shared" si="151"/>
        <v>0.45833333333333331</v>
      </c>
      <c r="AS402" s="22"/>
      <c r="AT402" s="22"/>
      <c r="AU402" s="358" t="str" cm="1">
        <f t="array" ref="AU402">IF(AB402="","",IF(SUMPRODUCT((AB402=$AB$7:$AB$511)*(AH402=$AH$7:$AH$511)*(AQ402=$AQ$7:$AQ$511)*(AR402=$AR$7:$AR$511)*(ROW($AB$7:$AB$511)&lt;&gt;ROW(AB402))*((R402=0)*($R$7:$R$511&gt;0)+(R402&gt;0)*($R$7:$R$511=0)))&gt;0,"SALONES UNIDOS",IF(SUMPRODUCT((AB402=$AB$7:$AB$511)*(AH402=$AH$7:$AH$511)*((AQ402&lt;$AR$7:$AR$511)*(AR402&gt;$AQ$7:$AQ$511))*(ROW($AB$7:$AB$511)&lt;&gt;ROW(AB402)))&gt;0,"Cruzado","Sin cruce")))</f>
        <v>Sin cruce</v>
      </c>
      <c r="AV402" s="358" t="str" cm="1">
        <f t="array" ref="AV402">IF(AD402="","",IF(SUMPRODUCT((AD402=$AD$7:$AD$511)*(AH402=$AH$7:$AH$511)*(AS402=$AS$7:$AS$511)*(AT402=$AT$7:$AT$511)*(ROW($AD$7:$AD$511)&lt;&gt;ROW(AD402))*((R402=0)*($R$7:$R$511&gt;0)+(R402&gt;0)*($R$7:$R$511=0)))&gt;0,"SALONES UNIDOS",IF(SUMPRODUCT((AD402=$AD$7:$AD$511)*(AH402=$AH$7:$AH$511)*((AS402&lt;$AT$7:$AT$511)*(AT402&gt;$AS$7:$AS$511))*(ROW($AD$7:$AD$511)&lt;&gt;ROW(AD402)))&gt;0,"Cruzado","Sin cruce")))</f>
        <v/>
      </c>
      <c r="AW402" s="104" t="str">
        <f t="shared" si="144"/>
        <v>PS2FILIALA</v>
      </c>
      <c r="AX402" s="104" t="str" cm="1">
        <f t="array" ref="AX402">IF(AW402="","",IF(SUMPRODUCT((AW402=$AW$7:$AW$2042)*(AH402=$AH$7:$AH$2042)*(AN402=$AN$7:$AN$2042)*(AO402=$AO$7:$AO$2042)*(ROW($AW$7:$AW$2042)&lt;&gt;ROW(AW402))*((R402=0)*($R$7:$R$2042&gt;0)+(R402&gt;0)*($R$7:$R$2042=0)))&gt;0,"SALONES UNIDOS",IF(SUMPRODUCT((AW402=$AW$7:$AW$2042)*(AH402=$AH$7:$AH$2042)*((AN402&lt;$AO$7:$AO$2042)*(AO402&gt;$AN$7:$AN$2042))*(ROW($AW$7:$AW$2042)&lt;&gt;ROW(AW402)))&gt;0,"Cruzado","Sin cruce")))</f>
        <v>Sin cruce</v>
      </c>
    </row>
    <row r="403" spans="2:50" s="6" customFormat="1" ht="19.8" hidden="1" customHeight="1" x14ac:dyDescent="0.25">
      <c r="B403" s="494" t="s">
        <v>314</v>
      </c>
      <c r="C403" s="369" t="s">
        <v>971</v>
      </c>
      <c r="D403" s="369">
        <v>20261</v>
      </c>
      <c r="E403" s="370" t="s">
        <v>276</v>
      </c>
      <c r="F403" s="370" t="s">
        <v>291</v>
      </c>
      <c r="G403" s="370" t="s">
        <v>296</v>
      </c>
      <c r="H403" s="370">
        <v>2</v>
      </c>
      <c r="I403" s="370" t="s">
        <v>552</v>
      </c>
      <c r="J403" s="370" t="s">
        <v>278</v>
      </c>
      <c r="K403" s="194" t="s">
        <v>742</v>
      </c>
      <c r="L403" s="369" t="s">
        <v>674</v>
      </c>
      <c r="M403" s="369" t="s">
        <v>346</v>
      </c>
      <c r="N403" s="369" t="s">
        <v>339</v>
      </c>
      <c r="O403" s="370" t="s">
        <v>315</v>
      </c>
      <c r="P403" s="369">
        <v>0</v>
      </c>
      <c r="Q403" s="369">
        <v>2</v>
      </c>
      <c r="R403" s="369">
        <v>2</v>
      </c>
      <c r="S403" s="369">
        <v>4</v>
      </c>
      <c r="T403" s="367"/>
      <c r="U403" s="371">
        <v>15</v>
      </c>
      <c r="V403" s="370">
        <v>21558261</v>
      </c>
      <c r="W403" s="370" t="s">
        <v>113</v>
      </c>
      <c r="X403" s="369" t="s">
        <v>555</v>
      </c>
      <c r="Y403" s="369"/>
      <c r="Z403" s="370"/>
      <c r="AA403" s="370"/>
      <c r="AB403" s="370"/>
      <c r="AC403" s="370"/>
      <c r="AD403" s="369" t="s">
        <v>586</v>
      </c>
      <c r="AE403" s="370"/>
      <c r="AF403" s="370"/>
      <c r="AG403" s="370" t="s">
        <v>301</v>
      </c>
      <c r="AH403" s="369">
        <v>1</v>
      </c>
      <c r="AI403" s="369">
        <v>11</v>
      </c>
      <c r="AJ403" s="369">
        <v>0</v>
      </c>
      <c r="AK403" s="369">
        <v>12</v>
      </c>
      <c r="AL403" s="369">
        <v>40</v>
      </c>
      <c r="AM403" s="22">
        <f t="shared" si="143"/>
        <v>2</v>
      </c>
      <c r="AN403" s="104">
        <f t="shared" si="145"/>
        <v>0.45833333333333331</v>
      </c>
      <c r="AO403" s="104">
        <f t="shared" si="146"/>
        <v>0.52777777777777779</v>
      </c>
      <c r="AP403" s="22" t="str" cm="1">
        <f t="array" ref="AP403">IF(W403="","",IF(SUMPRODUCT((W403=$W$7:$W$2042)*(AH403=$AH$7:$AH$2042)*(AN403=$AN$7:$AN$2042)*(AO403=$AO$7:$AO$2042)*(ROW($W$7:$W$2042)&lt;&gt;ROW(W403))*((R403=0)*($R$7:$R$2042&gt;0)+(R403&gt;0)*($R$7:$R$2042=0)))&gt;0,"SALONES UNIDOS",IF(SUMPRODUCT((W403=$W$7:$W$2042)*(AH403=$AH$7:$AH$2042)*((AN403&lt;$AO$7:$AO$2042)*(AO403&gt;$AN$7:$AN$2042))*(ROW($W$7:$W$2042)&lt;&gt;ROW(W403)))&gt;0,"Cruzado","Sin cruce")))</f>
        <v>Sin cruce</v>
      </c>
      <c r="AQ403" s="22"/>
      <c r="AR403" s="22"/>
      <c r="AS403" s="104">
        <f t="shared" ref="AS403:AS404" si="152">AN403</f>
        <v>0.45833333333333331</v>
      </c>
      <c r="AT403" s="104">
        <f t="shared" ref="AT403:AT404" si="153">AO403</f>
        <v>0.52777777777777779</v>
      </c>
      <c r="AU403" s="358" t="str" cm="1">
        <f t="array" ref="AU403">IF(AB403="","",IF(SUMPRODUCT((AB403=$AB$7:$AB$511)*(AH403=$AH$7:$AH$511)*(AQ403=$AQ$7:$AQ$511)*(AR403=$AR$7:$AR$511)*(ROW($AB$7:$AB$511)&lt;&gt;ROW(AB403))*((R403=0)*($R$7:$R$511&gt;0)+(R403&gt;0)*($R$7:$R$511=0)))&gt;0,"SALONES UNIDOS",IF(SUMPRODUCT((AB403=$AB$7:$AB$511)*(AH403=$AH$7:$AH$511)*((AQ403&lt;$AR$7:$AR$511)*(AR403&gt;$AQ$7:$AQ$511))*(ROW($AB$7:$AB$511)&lt;&gt;ROW(AB403)))&gt;0,"Cruzado","Sin cruce")))</f>
        <v/>
      </c>
      <c r="AV403" s="358" t="str" cm="1">
        <f t="array" ref="AV403">IF(AD403="","",IF(SUMPRODUCT((AD403=$AD$7:$AD$511)*(AH403=$AH$7:$AH$511)*(AS403=$AS$7:$AS$511)*(AT403=$AT$7:$AT$511)*(ROW($AD$7:$AD$511)&lt;&gt;ROW(AD403))*((R403=0)*($R$7:$R$511&gt;0)+(R403&gt;0)*($R$7:$R$511=0)))&gt;0,"SALONES UNIDOS",IF(SUMPRODUCT((AD403=$AD$7:$AD$511)*(AH403=$AH$7:$AH$511)*((AS403&lt;$AT$7:$AT$511)*(AT403&gt;$AS$7:$AS$511))*(ROW($AD$7:$AD$511)&lt;&gt;ROW(AD403)))&gt;0,"Cruzado","Sin cruce")))</f>
        <v>Sin cruce</v>
      </c>
      <c r="AW403" s="104" t="str">
        <f t="shared" si="144"/>
        <v>PS2FILIALA</v>
      </c>
      <c r="AX403" s="104" t="str" cm="1">
        <f t="array" ref="AX403">IF(AW403="","",IF(SUMPRODUCT((AW403=$AW$7:$AW$2042)*(AH403=$AH$7:$AH$2042)*(AN403=$AN$7:$AN$2042)*(AO403=$AO$7:$AO$2042)*(ROW($AW$7:$AW$2042)&lt;&gt;ROW(AW403))*((R403=0)*($R$7:$R$2042&gt;0)+(R403&gt;0)*($R$7:$R$2042=0)))&gt;0,"SALONES UNIDOS",IF(SUMPRODUCT((AW403=$AW$7:$AW$2042)*(AH403=$AH$7:$AH$2042)*((AN403&lt;$AO$7:$AO$2042)*(AO403&gt;$AN$7:$AN$2042))*(ROW($AW$7:$AW$2042)&lt;&gt;ROW(AW403)))&gt;0,"Cruzado","Sin cruce")))</f>
        <v>Sin cruce</v>
      </c>
    </row>
    <row r="404" spans="2:50" s="6" customFormat="1" ht="19.8" hidden="1" customHeight="1" x14ac:dyDescent="0.25">
      <c r="B404" s="494" t="s">
        <v>314</v>
      </c>
      <c r="C404" s="369" t="s">
        <v>971</v>
      </c>
      <c r="D404" s="369">
        <v>20261</v>
      </c>
      <c r="E404" s="370" t="s">
        <v>276</v>
      </c>
      <c r="F404" s="370" t="s">
        <v>291</v>
      </c>
      <c r="G404" s="370" t="s">
        <v>296</v>
      </c>
      <c r="H404" s="370">
        <v>2</v>
      </c>
      <c r="I404" s="370" t="s">
        <v>560</v>
      </c>
      <c r="J404" s="370" t="s">
        <v>278</v>
      </c>
      <c r="K404" s="194" t="s">
        <v>742</v>
      </c>
      <c r="L404" s="369" t="s">
        <v>674</v>
      </c>
      <c r="M404" s="369" t="s">
        <v>346</v>
      </c>
      <c r="N404" s="369" t="s">
        <v>339</v>
      </c>
      <c r="O404" s="370" t="s">
        <v>315</v>
      </c>
      <c r="P404" s="369">
        <v>0</v>
      </c>
      <c r="Q404" s="369">
        <v>2</v>
      </c>
      <c r="R404" s="369">
        <v>2</v>
      </c>
      <c r="S404" s="369">
        <v>4</v>
      </c>
      <c r="T404" s="367"/>
      <c r="U404" s="371">
        <v>15</v>
      </c>
      <c r="V404" s="370">
        <v>21558261</v>
      </c>
      <c r="W404" s="370" t="s">
        <v>113</v>
      </c>
      <c r="X404" s="369" t="s">
        <v>555</v>
      </c>
      <c r="Y404" s="369"/>
      <c r="Z404" s="370"/>
      <c r="AA404" s="370"/>
      <c r="AB404" s="370"/>
      <c r="AC404" s="370"/>
      <c r="AD404" s="369" t="s">
        <v>586</v>
      </c>
      <c r="AE404" s="370"/>
      <c r="AF404" s="370"/>
      <c r="AG404" s="370" t="s">
        <v>301</v>
      </c>
      <c r="AH404" s="369">
        <v>3</v>
      </c>
      <c r="AI404" s="369">
        <v>12</v>
      </c>
      <c r="AJ404" s="369">
        <v>40</v>
      </c>
      <c r="AK404" s="369">
        <v>14</v>
      </c>
      <c r="AL404" s="369">
        <v>20</v>
      </c>
      <c r="AM404" s="22">
        <f t="shared" si="143"/>
        <v>2</v>
      </c>
      <c r="AN404" s="104">
        <f t="shared" si="145"/>
        <v>0.52777777777777779</v>
      </c>
      <c r="AO404" s="104">
        <f t="shared" si="146"/>
        <v>0.59722222222222221</v>
      </c>
      <c r="AP404" s="22" t="str" cm="1">
        <f t="array" ref="AP404">IF(W404="","",IF(SUMPRODUCT((W404=$W$7:$W$2042)*(AH404=$AH$7:$AH$2042)*(AN404=$AN$7:$AN$2042)*(AO404=$AO$7:$AO$2042)*(ROW($W$7:$W$2042)&lt;&gt;ROW(W404))*((R404=0)*($R$7:$R$2042&gt;0)+(R404&gt;0)*($R$7:$R$2042=0)))&gt;0,"SALONES UNIDOS",IF(SUMPRODUCT((W404=$W$7:$W$2042)*(AH404=$AH$7:$AH$2042)*((AN404&lt;$AO$7:$AO$2042)*(AO404&gt;$AN$7:$AN$2042))*(ROW($W$7:$W$2042)&lt;&gt;ROW(W404)))&gt;0,"Cruzado","Sin cruce")))</f>
        <v>Sin cruce</v>
      </c>
      <c r="AQ404" s="22"/>
      <c r="AR404" s="22"/>
      <c r="AS404" s="104">
        <f t="shared" si="152"/>
        <v>0.52777777777777779</v>
      </c>
      <c r="AT404" s="104">
        <f t="shared" si="153"/>
        <v>0.59722222222222221</v>
      </c>
      <c r="AU404" s="358" t="str" cm="1">
        <f t="array" ref="AU404">IF(AB404="","",IF(SUMPRODUCT((AB404=$AB$7:$AB$511)*(AH404=$AH$7:$AH$511)*(AQ404=$AQ$7:$AQ$511)*(AR404=$AR$7:$AR$511)*(ROW($AB$7:$AB$511)&lt;&gt;ROW(AB404))*((R404=0)*($R$7:$R$511&gt;0)+(R404&gt;0)*($R$7:$R$511=0)))&gt;0,"SALONES UNIDOS",IF(SUMPRODUCT((AB404=$AB$7:$AB$511)*(AH404=$AH$7:$AH$511)*((AQ404&lt;$AR$7:$AR$511)*(AR404&gt;$AQ$7:$AQ$511))*(ROW($AB$7:$AB$511)&lt;&gt;ROW(AB404)))&gt;0,"Cruzado","Sin cruce")))</f>
        <v/>
      </c>
      <c r="AV404" s="358" t="str" cm="1">
        <f t="array" ref="AV404">IF(AD404="","",IF(SUMPRODUCT((AD404=$AD$7:$AD$511)*(AH404=$AH$7:$AH$511)*(AS404=$AS$7:$AS$511)*(AT404=$AT$7:$AT$511)*(ROW($AD$7:$AD$511)&lt;&gt;ROW(AD404))*((R404=0)*($R$7:$R$511&gt;0)+(R404&gt;0)*($R$7:$R$511=0)))&gt;0,"SALONES UNIDOS",IF(SUMPRODUCT((AD404=$AD$7:$AD$511)*(AH404=$AH$7:$AH$511)*((AS404&lt;$AT$7:$AT$511)*(AT404&gt;$AS$7:$AS$511))*(ROW($AD$7:$AD$511)&lt;&gt;ROW(AD404)))&gt;0,"Cruzado","Sin cruce")))</f>
        <v>Sin cruce</v>
      </c>
      <c r="AW404" s="104" t="str">
        <f t="shared" si="144"/>
        <v>PS2FILIALA</v>
      </c>
      <c r="AX404" s="104" t="str" cm="1">
        <f t="array" ref="AX404">IF(AW404="","",IF(SUMPRODUCT((AW404=$AW$7:$AW$2042)*(AH404=$AH$7:$AH$2042)*(AN404=$AN$7:$AN$2042)*(AO404=$AO$7:$AO$2042)*(ROW($AW$7:$AW$2042)&lt;&gt;ROW(AW404))*((R404=0)*($R$7:$R$2042&gt;0)+(R404&gt;0)*($R$7:$R$2042=0)))&gt;0,"SALONES UNIDOS",IF(SUMPRODUCT((AW404=$AW$7:$AW$2042)*(AH404=$AH$7:$AH$2042)*((AN404&lt;$AO$7:$AO$2042)*(AO404&gt;$AN$7:$AN$2042))*(ROW($AW$7:$AW$2042)&lt;&gt;ROW(AW404)))&gt;0,"Cruzado","Sin cruce")))</f>
        <v>Sin cruce</v>
      </c>
    </row>
    <row r="405" spans="2:50" s="6" customFormat="1" ht="19.8" hidden="1" customHeight="1" x14ac:dyDescent="0.25">
      <c r="B405" s="494" t="s">
        <v>314</v>
      </c>
      <c r="C405" s="369" t="s">
        <v>971</v>
      </c>
      <c r="D405" s="369">
        <v>20261</v>
      </c>
      <c r="E405" s="370" t="s">
        <v>276</v>
      </c>
      <c r="F405" s="370" t="s">
        <v>291</v>
      </c>
      <c r="G405" s="370" t="s">
        <v>296</v>
      </c>
      <c r="H405" s="370">
        <v>2</v>
      </c>
      <c r="I405" s="370" t="s">
        <v>278</v>
      </c>
      <c r="J405" s="370" t="s">
        <v>278</v>
      </c>
      <c r="K405" s="194" t="s">
        <v>744</v>
      </c>
      <c r="L405" s="369" t="s">
        <v>404</v>
      </c>
      <c r="M405" s="369" t="s">
        <v>362</v>
      </c>
      <c r="N405" s="369" t="s">
        <v>339</v>
      </c>
      <c r="O405" s="370" t="s">
        <v>315</v>
      </c>
      <c r="P405" s="369">
        <v>2</v>
      </c>
      <c r="Q405" s="369">
        <v>2</v>
      </c>
      <c r="R405" s="369">
        <v>4</v>
      </c>
      <c r="S405" s="369">
        <v>3</v>
      </c>
      <c r="T405" s="367"/>
      <c r="U405" s="371">
        <v>28</v>
      </c>
      <c r="V405" s="370">
        <v>70089866</v>
      </c>
      <c r="W405" s="370" t="s">
        <v>154</v>
      </c>
      <c r="X405" s="369" t="s">
        <v>555</v>
      </c>
      <c r="Y405" s="369"/>
      <c r="Z405" s="370"/>
      <c r="AA405" s="370"/>
      <c r="AB405" s="370" t="s">
        <v>583</v>
      </c>
      <c r="AC405" s="370"/>
      <c r="AD405" s="369"/>
      <c r="AE405" s="370"/>
      <c r="AF405" s="370"/>
      <c r="AG405" s="370" t="s">
        <v>319</v>
      </c>
      <c r="AH405" s="369">
        <v>4</v>
      </c>
      <c r="AI405" s="369">
        <v>7</v>
      </c>
      <c r="AJ405" s="369">
        <v>40</v>
      </c>
      <c r="AK405" s="369">
        <v>11</v>
      </c>
      <c r="AL405" s="369">
        <v>0</v>
      </c>
      <c r="AM405" s="22">
        <f t="shared" si="143"/>
        <v>4</v>
      </c>
      <c r="AN405" s="104">
        <f t="shared" si="145"/>
        <v>0.31944444444444448</v>
      </c>
      <c r="AO405" s="104">
        <f t="shared" si="146"/>
        <v>0.45833333333333331</v>
      </c>
      <c r="AP405" s="22" t="str" cm="1">
        <f t="array" ref="AP405">IF(W405="","",IF(SUMPRODUCT((W405=$W$7:$W$2042)*(AH405=$AH$7:$AH$2042)*(AN405=$AN$7:$AN$2042)*(AO405=$AO$7:$AO$2042)*(ROW($W$7:$W$2042)&lt;&gt;ROW(W405))*((R405=0)*($R$7:$R$2042&gt;0)+(R405&gt;0)*($R$7:$R$2042=0)))&gt;0,"SALONES UNIDOS",IF(SUMPRODUCT((W405=$W$7:$W$2042)*(AH405=$AH$7:$AH$2042)*((AN405&lt;$AO$7:$AO$2042)*(AO405&gt;$AN$7:$AN$2042))*(ROW($W$7:$W$2042)&lt;&gt;ROW(W405)))&gt;0,"Cruzado","Sin cruce")))</f>
        <v>Sin cruce</v>
      </c>
      <c r="AQ405" s="104">
        <f t="shared" ref="AQ405:AR407" si="154">AN405</f>
        <v>0.31944444444444448</v>
      </c>
      <c r="AR405" s="104">
        <f t="shared" si="154"/>
        <v>0.45833333333333331</v>
      </c>
      <c r="AS405" s="22"/>
      <c r="AT405" s="22"/>
      <c r="AU405" s="358" t="str" cm="1">
        <f t="array" ref="AU405">IF(AB405="","",IF(SUMPRODUCT((AB405=$AB$7:$AB$511)*(AH405=$AH$7:$AH$511)*(AQ405=$AQ$7:$AQ$511)*(AR405=$AR$7:$AR$511)*(ROW($AB$7:$AB$511)&lt;&gt;ROW(AB405))*((R405=0)*($R$7:$R$511&gt;0)+(R405&gt;0)*($R$7:$R$511=0)))&gt;0,"SALONES UNIDOS",IF(SUMPRODUCT((AB405=$AB$7:$AB$511)*(AH405=$AH$7:$AH$511)*((AQ405&lt;$AR$7:$AR$511)*(AR405&gt;$AQ$7:$AQ$511))*(ROW($AB$7:$AB$511)&lt;&gt;ROW(AB405)))&gt;0,"Cruzado","Sin cruce")))</f>
        <v>Sin cruce</v>
      </c>
      <c r="AV405" s="358" t="str" cm="1">
        <f t="array" ref="AV405">IF(AD405="","",IF(SUMPRODUCT((AD405=$AD$7:$AD$511)*(AH405=$AH$7:$AH$511)*(AS405=$AS$7:$AS$511)*(AT405=$AT$7:$AT$511)*(ROW($AD$7:$AD$511)&lt;&gt;ROW(AD405))*((R405=0)*($R$7:$R$511&gt;0)+(R405&gt;0)*($R$7:$R$511=0)))&gt;0,"SALONES UNIDOS",IF(SUMPRODUCT((AD405=$AD$7:$AD$511)*(AH405=$AH$7:$AH$511)*((AS405&lt;$AT$7:$AT$511)*(AT405&gt;$AS$7:$AS$511))*(ROW($AD$7:$AD$511)&lt;&gt;ROW(AD405)))&gt;0,"Cruzado","Sin cruce")))</f>
        <v/>
      </c>
      <c r="AW405" s="104" t="str">
        <f t="shared" si="144"/>
        <v>PS2FILIALA</v>
      </c>
      <c r="AX405" s="104" t="str" cm="1">
        <f t="array" ref="AX405">IF(AW405="","",IF(SUMPRODUCT((AW405=$AW$7:$AW$2042)*(AH405=$AH$7:$AH$2042)*(AN405=$AN$7:$AN$2042)*(AO405=$AO$7:$AO$2042)*(ROW($AW$7:$AW$2042)&lt;&gt;ROW(AW405))*((R405=0)*($R$7:$R$2042&gt;0)+(R405&gt;0)*($R$7:$R$2042=0)))&gt;0,"SALONES UNIDOS",IF(SUMPRODUCT((AW405=$AW$7:$AW$2042)*(AH405=$AH$7:$AH$2042)*((AN405&lt;$AO$7:$AO$2042)*(AO405&gt;$AN$7:$AN$2042))*(ROW($AW$7:$AW$2042)&lt;&gt;ROW(AW405)))&gt;0,"Cruzado","Sin cruce")))</f>
        <v>Sin cruce</v>
      </c>
    </row>
    <row r="406" spans="2:50" s="6" customFormat="1" ht="19.8" hidden="1" customHeight="1" x14ac:dyDescent="0.25">
      <c r="B406" s="494" t="s">
        <v>314</v>
      </c>
      <c r="C406" s="369" t="s">
        <v>971</v>
      </c>
      <c r="D406" s="369">
        <v>20261</v>
      </c>
      <c r="E406" s="370" t="s">
        <v>276</v>
      </c>
      <c r="F406" s="370" t="s">
        <v>291</v>
      </c>
      <c r="G406" s="370" t="s">
        <v>296</v>
      </c>
      <c r="H406" s="370">
        <v>2</v>
      </c>
      <c r="I406" s="370" t="s">
        <v>278</v>
      </c>
      <c r="J406" s="370" t="s">
        <v>278</v>
      </c>
      <c r="K406" s="194" t="s">
        <v>745</v>
      </c>
      <c r="L406" s="369" t="s">
        <v>677</v>
      </c>
      <c r="M406" s="369" t="s">
        <v>362</v>
      </c>
      <c r="N406" s="369" t="s">
        <v>339</v>
      </c>
      <c r="O406" s="370" t="s">
        <v>315</v>
      </c>
      <c r="P406" s="369">
        <v>3</v>
      </c>
      <c r="Q406" s="369">
        <v>2</v>
      </c>
      <c r="R406" s="369">
        <v>5</v>
      </c>
      <c r="S406" s="369">
        <v>4</v>
      </c>
      <c r="T406" s="367"/>
      <c r="U406" s="371">
        <v>28</v>
      </c>
      <c r="V406" s="370">
        <v>46614264</v>
      </c>
      <c r="W406" s="370" t="s">
        <v>258</v>
      </c>
      <c r="X406" s="369" t="s">
        <v>555</v>
      </c>
      <c r="Y406" s="369"/>
      <c r="Z406" s="370"/>
      <c r="AA406" s="370"/>
      <c r="AB406" s="370" t="s">
        <v>746</v>
      </c>
      <c r="AC406" s="370"/>
      <c r="AD406" s="369"/>
      <c r="AE406" s="370"/>
      <c r="AF406" s="370"/>
      <c r="AG406" s="370" t="s">
        <v>319</v>
      </c>
      <c r="AH406" s="369">
        <v>5</v>
      </c>
      <c r="AI406" s="369">
        <v>7</v>
      </c>
      <c r="AJ406" s="369">
        <v>40</v>
      </c>
      <c r="AK406" s="369">
        <v>11</v>
      </c>
      <c r="AL406" s="369">
        <v>50</v>
      </c>
      <c r="AM406" s="22">
        <f t="shared" si="143"/>
        <v>5</v>
      </c>
      <c r="AN406" s="104">
        <f t="shared" si="145"/>
        <v>0.31944444444444448</v>
      </c>
      <c r="AO406" s="104">
        <f t="shared" si="146"/>
        <v>0.49305555555555552</v>
      </c>
      <c r="AP406" s="22" t="str" cm="1">
        <f t="array" ref="AP406">IF(W406="","",IF(SUMPRODUCT((W406=$W$7:$W$2042)*(AH406=$AH$7:$AH$2042)*(AN406=$AN$7:$AN$2042)*(AO406=$AO$7:$AO$2042)*(ROW($W$7:$W$2042)&lt;&gt;ROW(W406))*((R406=0)*($R$7:$R$2042&gt;0)+(R406&gt;0)*($R$7:$R$2042=0)))&gt;0,"SALONES UNIDOS",IF(SUMPRODUCT((W406=$W$7:$W$2042)*(AH406=$AH$7:$AH$2042)*((AN406&lt;$AO$7:$AO$2042)*(AO406&gt;$AN$7:$AN$2042))*(ROW($W$7:$W$2042)&lt;&gt;ROW(W406)))&gt;0,"Cruzado","Sin cruce")))</f>
        <v>Sin cruce</v>
      </c>
      <c r="AQ406" s="104">
        <f t="shared" si="154"/>
        <v>0.31944444444444448</v>
      </c>
      <c r="AR406" s="104">
        <f t="shared" si="154"/>
        <v>0.49305555555555552</v>
      </c>
      <c r="AS406" s="22"/>
      <c r="AT406" s="22"/>
      <c r="AU406" s="358" t="str" cm="1">
        <f t="array" ref="AU406">IF(AB406="","",IF(SUMPRODUCT((AB406=$AB$7:$AB$511)*(AH406=$AH$7:$AH$511)*(AQ406=$AQ$7:$AQ$511)*(AR406=$AR$7:$AR$511)*(ROW($AB$7:$AB$511)&lt;&gt;ROW(AB406))*((R406=0)*($R$7:$R$511&gt;0)+(R406&gt;0)*($R$7:$R$511=0)))&gt;0,"SALONES UNIDOS",IF(SUMPRODUCT((AB406=$AB$7:$AB$511)*(AH406=$AH$7:$AH$511)*((AQ406&lt;$AR$7:$AR$511)*(AR406&gt;$AQ$7:$AQ$511))*(ROW($AB$7:$AB$511)&lt;&gt;ROW(AB406)))&gt;0,"Cruzado","Sin cruce")))</f>
        <v>Sin cruce</v>
      </c>
      <c r="AV406" s="358" t="str" cm="1">
        <f t="array" ref="AV406">IF(AD406="","",IF(SUMPRODUCT((AD406=$AD$7:$AD$511)*(AH406=$AH$7:$AH$511)*(AS406=$AS$7:$AS$511)*(AT406=$AT$7:$AT$511)*(ROW($AD$7:$AD$511)&lt;&gt;ROW(AD406))*((R406=0)*($R$7:$R$511&gt;0)+(R406&gt;0)*($R$7:$R$511=0)))&gt;0,"SALONES UNIDOS",IF(SUMPRODUCT((AD406=$AD$7:$AD$511)*(AH406=$AH$7:$AH$511)*((AS406&lt;$AT$7:$AT$511)*(AT406&gt;$AS$7:$AS$511))*(ROW($AD$7:$AD$511)&lt;&gt;ROW(AD406)))&gt;0,"Cruzado","Sin cruce")))</f>
        <v/>
      </c>
      <c r="AW406" s="104" t="str">
        <f t="shared" si="144"/>
        <v>PS2FILIALA</v>
      </c>
      <c r="AX406" s="104" t="str" cm="1">
        <f t="array" ref="AX406">IF(AW406="","",IF(SUMPRODUCT((AW406=$AW$7:$AW$2042)*(AH406=$AH$7:$AH$2042)*(AN406=$AN$7:$AN$2042)*(AO406=$AO$7:$AO$2042)*(ROW($AW$7:$AW$2042)&lt;&gt;ROW(AW406))*((R406=0)*($R$7:$R$2042&gt;0)+(R406&gt;0)*($R$7:$R$2042=0)))&gt;0,"SALONES UNIDOS",IF(SUMPRODUCT((AW406=$AW$7:$AW$2042)*(AH406=$AH$7:$AH$2042)*((AN406&lt;$AO$7:$AO$2042)*(AO406&gt;$AN$7:$AN$2042))*(ROW($AW$7:$AW$2042)&lt;&gt;ROW(AW406)))&gt;0,"Cruzado","Sin cruce")))</f>
        <v>Sin cruce</v>
      </c>
    </row>
    <row r="407" spans="2:50" s="6" customFormat="1" ht="19.8" hidden="1" customHeight="1" x14ac:dyDescent="0.25">
      <c r="B407" s="494" t="s">
        <v>314</v>
      </c>
      <c r="C407" s="369" t="s">
        <v>971</v>
      </c>
      <c r="D407" s="369">
        <v>20261</v>
      </c>
      <c r="E407" s="370" t="s">
        <v>276</v>
      </c>
      <c r="F407" s="370" t="s">
        <v>291</v>
      </c>
      <c r="G407" s="370" t="s">
        <v>296</v>
      </c>
      <c r="H407" s="370">
        <v>2</v>
      </c>
      <c r="I407" s="370" t="s">
        <v>278</v>
      </c>
      <c r="J407" s="370" t="s">
        <v>278</v>
      </c>
      <c r="K407" s="194" t="s">
        <v>747</v>
      </c>
      <c r="L407" s="369" t="s">
        <v>679</v>
      </c>
      <c r="M407" s="369" t="s">
        <v>362</v>
      </c>
      <c r="N407" s="369" t="s">
        <v>339</v>
      </c>
      <c r="O407" s="370" t="s">
        <v>315</v>
      </c>
      <c r="P407" s="369">
        <v>3</v>
      </c>
      <c r="Q407" s="369">
        <v>2</v>
      </c>
      <c r="R407" s="369">
        <v>5</v>
      </c>
      <c r="S407" s="369">
        <v>4</v>
      </c>
      <c r="T407" s="367"/>
      <c r="U407" s="371">
        <v>28</v>
      </c>
      <c r="V407" s="370">
        <v>21463227</v>
      </c>
      <c r="W407" s="370" t="s">
        <v>125</v>
      </c>
      <c r="X407" s="369" t="s">
        <v>555</v>
      </c>
      <c r="Y407" s="369"/>
      <c r="Z407" s="370"/>
      <c r="AA407" s="370"/>
      <c r="AB407" s="370" t="s">
        <v>583</v>
      </c>
      <c r="AC407" s="370"/>
      <c r="AD407" s="369"/>
      <c r="AE407" s="370"/>
      <c r="AF407" s="370"/>
      <c r="AG407" s="370" t="s">
        <v>319</v>
      </c>
      <c r="AH407" s="369">
        <v>1</v>
      </c>
      <c r="AI407" s="369">
        <v>12</v>
      </c>
      <c r="AJ407" s="369">
        <v>40</v>
      </c>
      <c r="AK407" s="369">
        <v>16</v>
      </c>
      <c r="AL407" s="369">
        <v>50</v>
      </c>
      <c r="AM407" s="22">
        <f t="shared" si="143"/>
        <v>5</v>
      </c>
      <c r="AN407" s="104">
        <f t="shared" si="145"/>
        <v>0.52777777777777779</v>
      </c>
      <c r="AO407" s="104">
        <f t="shared" si="146"/>
        <v>0.70138888888888884</v>
      </c>
      <c r="AP407" s="22" t="str" cm="1">
        <f t="array" ref="AP407">IF(W407="","",IF(SUMPRODUCT((W407=$W$7:$W$2042)*(AH407=$AH$7:$AH$2042)*(AN407=$AN$7:$AN$2042)*(AO407=$AO$7:$AO$2042)*(ROW($W$7:$W$2042)&lt;&gt;ROW(W407))*((R407=0)*($R$7:$R$2042&gt;0)+(R407&gt;0)*($R$7:$R$2042=0)))&gt;0,"SALONES UNIDOS",IF(SUMPRODUCT((W407=$W$7:$W$2042)*(AH407=$AH$7:$AH$2042)*((AN407&lt;$AO$7:$AO$2042)*(AO407&gt;$AN$7:$AN$2042))*(ROW($W$7:$W$2042)&lt;&gt;ROW(W407)))&gt;0,"Cruzado","Sin cruce")))</f>
        <v>Sin cruce</v>
      </c>
      <c r="AQ407" s="104">
        <f t="shared" si="154"/>
        <v>0.52777777777777779</v>
      </c>
      <c r="AR407" s="104">
        <f t="shared" si="154"/>
        <v>0.70138888888888884</v>
      </c>
      <c r="AS407" s="22"/>
      <c r="AT407" s="22"/>
      <c r="AU407" s="358" t="str" cm="1">
        <f t="array" ref="AU407">IF(AB407="","",IF(SUMPRODUCT((AB407=$AB$7:$AB$511)*(AH407=$AH$7:$AH$511)*(AQ407=$AQ$7:$AQ$511)*(AR407=$AR$7:$AR$511)*(ROW($AB$7:$AB$511)&lt;&gt;ROW(AB407))*((R407=0)*($R$7:$R$511&gt;0)+(R407&gt;0)*($R$7:$R$511=0)))&gt;0,"SALONES UNIDOS",IF(SUMPRODUCT((AB407=$AB$7:$AB$511)*(AH407=$AH$7:$AH$511)*((AQ407&lt;$AR$7:$AR$511)*(AR407&gt;$AQ$7:$AQ$511))*(ROW($AB$7:$AB$511)&lt;&gt;ROW(AB407)))&gt;0,"Cruzado","Sin cruce")))</f>
        <v>Sin cruce</v>
      </c>
      <c r="AV407" s="358" t="str" cm="1">
        <f t="array" ref="AV407">IF(AD407="","",IF(SUMPRODUCT((AD407=$AD$7:$AD$511)*(AH407=$AH$7:$AH$511)*(AS407=$AS$7:$AS$511)*(AT407=$AT$7:$AT$511)*(ROW($AD$7:$AD$511)&lt;&gt;ROW(AD407))*((R407=0)*($R$7:$R$511&gt;0)+(R407&gt;0)*($R$7:$R$511=0)))&gt;0,"SALONES UNIDOS",IF(SUMPRODUCT((AD407=$AD$7:$AD$511)*(AH407=$AH$7:$AH$511)*((AS407&lt;$AT$7:$AT$511)*(AT407&gt;$AS$7:$AS$511))*(ROW($AD$7:$AD$511)&lt;&gt;ROW(AD407)))&gt;0,"Cruzado","Sin cruce")))</f>
        <v/>
      </c>
      <c r="AW407" s="104" t="str">
        <f t="shared" si="144"/>
        <v>PS2FILIALA</v>
      </c>
      <c r="AX407" s="104" t="str" cm="1">
        <f t="array" ref="AX407">IF(AW407="","",IF(SUMPRODUCT((AW407=$AW$7:$AW$2042)*(AH407=$AH$7:$AH$2042)*(AN407=$AN$7:$AN$2042)*(AO407=$AO$7:$AO$2042)*(ROW($AW$7:$AW$2042)&lt;&gt;ROW(AW407))*((R407=0)*($R$7:$R$2042&gt;0)+(R407&gt;0)*($R$7:$R$2042=0)))&gt;0,"SALONES UNIDOS",IF(SUMPRODUCT((AW407=$AW$7:$AW$2042)*(AH407=$AH$7:$AH$2042)*((AN407&lt;$AO$7:$AO$2042)*(AO407&gt;$AN$7:$AN$2042))*(ROW($AW$7:$AW$2042)&lt;&gt;ROW(AW407)))&gt;0,"Cruzado","Sin cruce")))</f>
        <v>Sin cruce</v>
      </c>
    </row>
    <row r="408" spans="2:50" s="6" customFormat="1" ht="19.8" hidden="1" customHeight="1" x14ac:dyDescent="0.25">
      <c r="B408" s="494" t="s">
        <v>314</v>
      </c>
      <c r="C408" s="369" t="s">
        <v>971</v>
      </c>
      <c r="D408" s="369">
        <v>20261</v>
      </c>
      <c r="E408" s="370" t="s">
        <v>276</v>
      </c>
      <c r="F408" s="370" t="s">
        <v>291</v>
      </c>
      <c r="G408" s="370" t="s">
        <v>296</v>
      </c>
      <c r="H408" s="370">
        <v>2</v>
      </c>
      <c r="I408" s="370" t="s">
        <v>278</v>
      </c>
      <c r="J408" s="370" t="s">
        <v>278</v>
      </c>
      <c r="K408" s="194" t="s">
        <v>748</v>
      </c>
      <c r="L408" s="369" t="s">
        <v>681</v>
      </c>
      <c r="M408" s="369" t="s">
        <v>362</v>
      </c>
      <c r="N408" s="369" t="s">
        <v>339</v>
      </c>
      <c r="O408" s="370" t="s">
        <v>321</v>
      </c>
      <c r="P408" s="369">
        <v>2</v>
      </c>
      <c r="Q408" s="369">
        <v>2</v>
      </c>
      <c r="R408" s="369">
        <v>4</v>
      </c>
      <c r="S408" s="369">
        <v>3</v>
      </c>
      <c r="T408" s="367"/>
      <c r="U408" s="371">
        <v>28</v>
      </c>
      <c r="V408" s="370">
        <v>7757185</v>
      </c>
      <c r="W408" s="370" t="s">
        <v>200</v>
      </c>
      <c r="X408" s="372" t="s">
        <v>321</v>
      </c>
      <c r="Y408" s="369"/>
      <c r="Z408" s="370"/>
      <c r="AA408" s="370"/>
      <c r="AB408" s="370"/>
      <c r="AC408" s="370"/>
      <c r="AD408" s="369"/>
      <c r="AE408" s="370"/>
      <c r="AF408" s="370"/>
      <c r="AG408" s="370" t="s">
        <v>319</v>
      </c>
      <c r="AH408" s="369">
        <v>2</v>
      </c>
      <c r="AI408" s="369">
        <v>9</v>
      </c>
      <c r="AJ408" s="369">
        <v>20</v>
      </c>
      <c r="AK408" s="369">
        <v>12</v>
      </c>
      <c r="AL408" s="369">
        <v>40</v>
      </c>
      <c r="AM408" s="22">
        <f t="shared" si="143"/>
        <v>4</v>
      </c>
      <c r="AN408" s="104">
        <f t="shared" si="145"/>
        <v>0.3888888888888889</v>
      </c>
      <c r="AO408" s="104">
        <f t="shared" si="146"/>
        <v>0.52777777777777779</v>
      </c>
      <c r="AP408" s="22" t="str" cm="1">
        <f t="array" ref="AP408">IF(W408="","",IF(SUMPRODUCT((W408=$W$7:$W$2042)*(AH408=$AH$7:$AH$2042)*(AN408=$AN$7:$AN$2042)*(AO408=$AO$7:$AO$2042)*(ROW($W$7:$W$2042)&lt;&gt;ROW(W408))*((R408=0)*($R$7:$R$2042&gt;0)+(R408&gt;0)*($R$7:$R$2042=0)))&gt;0,"SALONES UNIDOS",IF(SUMPRODUCT((W408=$W$7:$W$2042)*(AH408=$AH$7:$AH$2042)*((AN408&lt;$AO$7:$AO$2042)*(AO408&gt;$AN$7:$AN$2042))*(ROW($W$7:$W$2042)&lt;&gt;ROW(W408)))&gt;0,"Cruzado","Sin cruce")))</f>
        <v>Sin cruce</v>
      </c>
      <c r="AQ408" s="104"/>
      <c r="AR408" s="104"/>
      <c r="AS408" s="22"/>
      <c r="AT408" s="22"/>
      <c r="AU408" s="358" t="str" cm="1">
        <f t="array" ref="AU408">IF(AB408="","",IF(SUMPRODUCT((AB408=$AB$7:$AB$511)*(AH408=$AH$7:$AH$511)*(AQ408=$AQ$7:$AQ$511)*(AR408=$AR$7:$AR$511)*(ROW($AB$7:$AB$511)&lt;&gt;ROW(AB408))*((R408=0)*($R$7:$R$511&gt;0)+(R408&gt;0)*($R$7:$R$511=0)))&gt;0,"SALONES UNIDOS",IF(SUMPRODUCT((AB408=$AB$7:$AB$511)*(AH408=$AH$7:$AH$511)*((AQ408&lt;$AR$7:$AR$511)*(AR408&gt;$AQ$7:$AQ$511))*(ROW($AB$7:$AB$511)&lt;&gt;ROW(AB408)))&gt;0,"Cruzado","Sin cruce")))</f>
        <v/>
      </c>
      <c r="AV408" s="358" t="str" cm="1">
        <f t="array" ref="AV408">IF(AD408="","",IF(SUMPRODUCT((AD408=$AD$7:$AD$511)*(AH408=$AH$7:$AH$511)*(AS408=$AS$7:$AS$511)*(AT408=$AT$7:$AT$511)*(ROW($AD$7:$AD$511)&lt;&gt;ROW(AD408))*((R408=0)*($R$7:$R$511&gt;0)+(R408&gt;0)*($R$7:$R$511=0)))&gt;0,"SALONES UNIDOS",IF(SUMPRODUCT((AD408=$AD$7:$AD$511)*(AH408=$AH$7:$AH$511)*((AS408&lt;$AT$7:$AT$511)*(AT408&gt;$AS$7:$AS$511))*(ROW($AD$7:$AD$511)&lt;&gt;ROW(AD408)))&gt;0,"Cruzado","Sin cruce")))</f>
        <v/>
      </c>
      <c r="AW408" s="104" t="str">
        <f t="shared" si="144"/>
        <v>PS2FILIALA</v>
      </c>
      <c r="AX408" s="104" t="str" cm="1">
        <f t="array" ref="AX408">IF(AW408="","",IF(SUMPRODUCT((AW408=$AW$7:$AW$2042)*(AH408=$AH$7:$AH$2042)*(AN408=$AN$7:$AN$2042)*(AO408=$AO$7:$AO$2042)*(ROW($AW$7:$AW$2042)&lt;&gt;ROW(AW408))*((R408=0)*($R$7:$R$2042&gt;0)+(R408&gt;0)*($R$7:$R$2042=0)))&gt;0,"SALONES UNIDOS",IF(SUMPRODUCT((AW408=$AW$7:$AW$2042)*(AH408=$AH$7:$AH$2042)*((AN408&lt;$AO$7:$AO$2042)*(AO408&gt;$AN$7:$AN$2042))*(ROW($AW$7:$AW$2042)&lt;&gt;ROW(AW408)))&gt;0,"Cruzado","Sin cruce")))</f>
        <v>Sin cruce</v>
      </c>
    </row>
    <row r="409" spans="2:50" s="6" customFormat="1" ht="19.8" hidden="1" customHeight="1" x14ac:dyDescent="0.25">
      <c r="B409" s="494" t="s">
        <v>314</v>
      </c>
      <c r="C409" s="369" t="s">
        <v>971</v>
      </c>
      <c r="D409" s="369">
        <v>20261</v>
      </c>
      <c r="E409" s="373" t="s">
        <v>276</v>
      </c>
      <c r="F409" s="370" t="s">
        <v>291</v>
      </c>
      <c r="G409" s="373" t="s">
        <v>296</v>
      </c>
      <c r="H409" s="373">
        <v>3</v>
      </c>
      <c r="I409" s="373" t="s">
        <v>278</v>
      </c>
      <c r="J409" s="373" t="s">
        <v>278</v>
      </c>
      <c r="K409" s="194" t="s">
        <v>371</v>
      </c>
      <c r="L409" s="364" t="s">
        <v>1021</v>
      </c>
      <c r="M409" s="364" t="s">
        <v>346</v>
      </c>
      <c r="N409" s="364" t="s">
        <v>339</v>
      </c>
      <c r="O409" s="373" t="s">
        <v>315</v>
      </c>
      <c r="P409" s="364">
        <v>1</v>
      </c>
      <c r="Q409" s="364">
        <v>4</v>
      </c>
      <c r="R409" s="369">
        <v>5</v>
      </c>
      <c r="S409" s="364">
        <v>3</v>
      </c>
      <c r="T409" s="8"/>
      <c r="U409" s="374">
        <v>30</v>
      </c>
      <c r="V409" s="370">
        <v>43456897</v>
      </c>
      <c r="W409" s="373" t="s">
        <v>51</v>
      </c>
      <c r="X409" s="364" t="s">
        <v>315</v>
      </c>
      <c r="Y409" s="364"/>
      <c r="Z409" s="364"/>
      <c r="AA409" s="364"/>
      <c r="AB409" s="364" t="s">
        <v>743</v>
      </c>
      <c r="AC409" s="364"/>
      <c r="AD409" s="369"/>
      <c r="AE409" s="370"/>
      <c r="AF409" s="370"/>
      <c r="AG409" s="370" t="s">
        <v>319</v>
      </c>
      <c r="AH409" s="364">
        <v>6</v>
      </c>
      <c r="AI409" s="364">
        <v>13</v>
      </c>
      <c r="AJ409" s="364">
        <v>30</v>
      </c>
      <c r="AK409" s="364">
        <v>17</v>
      </c>
      <c r="AL409" s="364">
        <v>40</v>
      </c>
      <c r="AM409" s="22">
        <f t="shared" si="143"/>
        <v>5</v>
      </c>
      <c r="AN409" s="104">
        <f t="shared" si="145"/>
        <v>0.5625</v>
      </c>
      <c r="AO409" s="104">
        <f t="shared" si="146"/>
        <v>0.73611111111111116</v>
      </c>
      <c r="AP409" s="22" t="str" cm="1">
        <f t="array" ref="AP409">IF(W409="","",IF(SUMPRODUCT((W409=$W$7:$W$2042)*(AH409=$AH$7:$AH$2042)*(AN409=$AN$7:$AN$2042)*(AO409=$AO$7:$AO$2042)*(ROW($W$7:$W$2042)&lt;&gt;ROW(W409))*((R409=0)*($R$7:$R$2042&gt;0)+(R409&gt;0)*($R$7:$R$2042=0)))&gt;0,"SALONES UNIDOS",IF(SUMPRODUCT((W409=$W$7:$W$2042)*(AH409=$AH$7:$AH$2042)*((AN409&lt;$AO$7:$AO$2042)*(AO409&gt;$AN$7:$AN$2042))*(ROW($W$7:$W$2042)&lt;&gt;ROW(W409)))&gt;0,"Cruzado","Sin cruce")))</f>
        <v>Sin cruce</v>
      </c>
      <c r="AQ409" s="104">
        <f>AN409</f>
        <v>0.5625</v>
      </c>
      <c r="AR409" s="104">
        <f>AO409</f>
        <v>0.73611111111111116</v>
      </c>
      <c r="AS409" s="22"/>
      <c r="AT409" s="22"/>
      <c r="AU409" s="358" t="str" cm="1">
        <f t="array" ref="AU409">IF(AB409="","",IF(SUMPRODUCT((AB409=$AB$7:$AB$511)*(AH409=$AH$7:$AH$511)*(AQ409=$AQ$7:$AQ$511)*(AR409=$AR$7:$AR$511)*(ROW($AB$7:$AB$511)&lt;&gt;ROW(AB409))*((R409=0)*($R$7:$R$511&gt;0)+(R409&gt;0)*($R$7:$R$511=0)))&gt;0,"SALONES UNIDOS",IF(SUMPRODUCT((AB409=$AB$7:$AB$511)*(AH409=$AH$7:$AH$511)*((AQ409&lt;$AR$7:$AR$511)*(AR409&gt;$AQ$7:$AQ$511))*(ROW($AB$7:$AB$511)&lt;&gt;ROW(AB409)))&gt;0,"Cruzado","Sin cruce")))</f>
        <v>Sin cruce</v>
      </c>
      <c r="AV409" s="358" t="str" cm="1">
        <f t="array" ref="AV409">IF(AD409="","",IF(SUMPRODUCT((AD409=$AD$7:$AD$511)*(AH409=$AH$7:$AH$511)*(AS409=$AS$7:$AS$511)*(AT409=$AT$7:$AT$511)*(ROW($AD$7:$AD$511)&lt;&gt;ROW(AD409))*((R409=0)*($R$7:$R$511&gt;0)+(R409&gt;0)*($R$7:$R$511=0)))&gt;0,"SALONES UNIDOS",IF(SUMPRODUCT((AD409=$AD$7:$AD$511)*(AH409=$AH$7:$AH$511)*((AS409&lt;$AT$7:$AT$511)*(AT409&gt;$AS$7:$AS$511))*(ROW($AD$7:$AD$511)&lt;&gt;ROW(AD409)))&gt;0,"Cruzado","Sin cruce")))</f>
        <v/>
      </c>
      <c r="AW409" s="104" t="str">
        <f t="shared" si="144"/>
        <v>PS3FILIALA</v>
      </c>
      <c r="AX409" s="104" t="str" cm="1">
        <f t="array" ref="AX409">IF(AW409="","",IF(SUMPRODUCT((AW409=$AW$7:$AW$2042)*(AH409=$AH$7:$AH$2042)*(AN409=$AN$7:$AN$2042)*(AO409=$AO$7:$AO$2042)*(ROW($AW$7:$AW$2042)&lt;&gt;ROW(AW409))*((R409=0)*($R$7:$R$2042&gt;0)+(R409&gt;0)*($R$7:$R$2042=0)))&gt;0,"SALONES UNIDOS",IF(SUMPRODUCT((AW409=$AW$7:$AW$2042)*(AH409=$AH$7:$AH$2042)*((AN409&lt;$AO$7:$AO$2042)*(AO409&gt;$AN$7:$AN$2042))*(ROW($AW$7:$AW$2042)&lt;&gt;ROW(AW409)))&gt;0,"Cruzado","Sin cruce")))</f>
        <v>Sin cruce</v>
      </c>
    </row>
    <row r="410" spans="2:50" s="6" customFormat="1" ht="19.8" hidden="1" customHeight="1" x14ac:dyDescent="0.25">
      <c r="B410" s="494" t="s">
        <v>314</v>
      </c>
      <c r="C410" s="369" t="s">
        <v>971</v>
      </c>
      <c r="D410" s="369">
        <v>20261</v>
      </c>
      <c r="E410" s="373" t="s">
        <v>276</v>
      </c>
      <c r="F410" s="370" t="s">
        <v>291</v>
      </c>
      <c r="G410" s="373" t="s">
        <v>296</v>
      </c>
      <c r="H410" s="373">
        <v>3</v>
      </c>
      <c r="I410" s="373" t="s">
        <v>278</v>
      </c>
      <c r="J410" s="373" t="s">
        <v>278</v>
      </c>
      <c r="K410" s="194" t="s">
        <v>369</v>
      </c>
      <c r="L410" s="364" t="s">
        <v>594</v>
      </c>
      <c r="M410" s="364" t="s">
        <v>346</v>
      </c>
      <c r="N410" s="364" t="s">
        <v>339</v>
      </c>
      <c r="O410" s="373" t="s">
        <v>321</v>
      </c>
      <c r="P410" s="364">
        <v>3</v>
      </c>
      <c r="Q410" s="364">
        <v>2</v>
      </c>
      <c r="R410" s="369">
        <v>5</v>
      </c>
      <c r="S410" s="364">
        <v>4</v>
      </c>
      <c r="T410" s="8"/>
      <c r="U410" s="374">
        <v>30</v>
      </c>
      <c r="V410" s="370">
        <v>21547326</v>
      </c>
      <c r="W410" s="373" t="s">
        <v>77</v>
      </c>
      <c r="X410" s="364" t="s">
        <v>321</v>
      </c>
      <c r="Y410" s="364"/>
      <c r="Z410" s="364"/>
      <c r="AA410" s="364"/>
      <c r="AB410" s="370"/>
      <c r="AC410" s="364"/>
      <c r="AD410" s="369"/>
      <c r="AE410" s="370"/>
      <c r="AF410" s="370"/>
      <c r="AG410" s="364" t="s">
        <v>319</v>
      </c>
      <c r="AH410" s="364">
        <v>4</v>
      </c>
      <c r="AI410" s="364">
        <v>18</v>
      </c>
      <c r="AJ410" s="364">
        <v>30</v>
      </c>
      <c r="AK410" s="364">
        <v>22</v>
      </c>
      <c r="AL410" s="364">
        <v>40</v>
      </c>
      <c r="AM410" s="22">
        <f t="shared" si="143"/>
        <v>5</v>
      </c>
      <c r="AN410" s="104">
        <f t="shared" si="145"/>
        <v>0.77083333333333337</v>
      </c>
      <c r="AO410" s="104">
        <f t="shared" si="146"/>
        <v>0.94444444444444442</v>
      </c>
      <c r="AP410" s="22" t="str" cm="1">
        <f t="array" ref="AP410">IF(W410="","",IF(SUMPRODUCT((W410=$W$7:$W$2042)*(AH410=$AH$7:$AH$2042)*(AN410=$AN$7:$AN$2042)*(AO410=$AO$7:$AO$2042)*(ROW($W$7:$W$2042)&lt;&gt;ROW(W410))*((R410=0)*($R$7:$R$2042&gt;0)+(R410&gt;0)*($R$7:$R$2042=0)))&gt;0,"SALONES UNIDOS",IF(SUMPRODUCT((W410=$W$7:$W$2042)*(AH410=$AH$7:$AH$2042)*((AN410&lt;$AO$7:$AO$2042)*(AO410&gt;$AN$7:$AN$2042))*(ROW($W$7:$W$2042)&lt;&gt;ROW(W410)))&gt;0,"Cruzado","Sin cruce")))</f>
        <v>Sin cruce</v>
      </c>
      <c r="AQ410" s="104"/>
      <c r="AR410" s="104"/>
      <c r="AS410" s="22"/>
      <c r="AT410" s="22"/>
      <c r="AU410" s="358" t="str" cm="1">
        <f t="array" ref="AU410">IF(AB410="","",IF(SUMPRODUCT((AB410=$AB$7:$AB$511)*(AH410=$AH$7:$AH$511)*(AQ410=$AQ$7:$AQ$511)*(AR410=$AR$7:$AR$511)*(ROW($AB$7:$AB$511)&lt;&gt;ROW(AB410))*((R410=0)*($R$7:$R$511&gt;0)+(R410&gt;0)*($R$7:$R$511=0)))&gt;0,"SALONES UNIDOS",IF(SUMPRODUCT((AB410=$AB$7:$AB$511)*(AH410=$AH$7:$AH$511)*((AQ410&lt;$AR$7:$AR$511)*(AR410&gt;$AQ$7:$AQ$511))*(ROW($AB$7:$AB$511)&lt;&gt;ROW(AB410)))&gt;0,"Cruzado","Sin cruce")))</f>
        <v/>
      </c>
      <c r="AV410" s="358" t="str" cm="1">
        <f t="array" ref="AV410">IF(AD410="","",IF(SUMPRODUCT((AD410=$AD$7:$AD$511)*(AH410=$AH$7:$AH$511)*(AS410=$AS$7:$AS$511)*(AT410=$AT$7:$AT$511)*(ROW($AD$7:$AD$511)&lt;&gt;ROW(AD410))*((R410=0)*($R$7:$R$511&gt;0)+(R410&gt;0)*($R$7:$R$511=0)))&gt;0,"SALONES UNIDOS",IF(SUMPRODUCT((AD410=$AD$7:$AD$511)*(AH410=$AH$7:$AH$511)*((AS410&lt;$AT$7:$AT$511)*(AT410&gt;$AS$7:$AS$511))*(ROW($AD$7:$AD$511)&lt;&gt;ROW(AD410)))&gt;0,"Cruzado","Sin cruce")))</f>
        <v/>
      </c>
      <c r="AW410" s="104" t="str">
        <f t="shared" si="144"/>
        <v>PS3FILIALA</v>
      </c>
      <c r="AX410" s="104" t="str" cm="1">
        <f t="array" ref="AX410">IF(AW410="","",IF(SUMPRODUCT((AW410=$AW$7:$AW$2042)*(AH410=$AH$7:$AH$2042)*(AN410=$AN$7:$AN$2042)*(AO410=$AO$7:$AO$2042)*(ROW($AW$7:$AW$2042)&lt;&gt;ROW(AW410))*((R410=0)*($R$7:$R$2042&gt;0)+(R410&gt;0)*($R$7:$R$2042=0)))&gt;0,"SALONES UNIDOS",IF(SUMPRODUCT((AW410=$AW$7:$AW$2042)*(AH410=$AH$7:$AH$2042)*((AN410&lt;$AO$7:$AO$2042)*(AO410&gt;$AN$7:$AN$2042))*(ROW($AW$7:$AW$2042)&lt;&gt;ROW(AW410)))&gt;0,"Cruzado","Sin cruce")))</f>
        <v>Sin cruce</v>
      </c>
    </row>
    <row r="411" spans="2:50" s="6" customFormat="1" ht="19.8" hidden="1" customHeight="1" x14ac:dyDescent="0.25">
      <c r="B411" s="494" t="s">
        <v>314</v>
      </c>
      <c r="C411" s="369" t="s">
        <v>971</v>
      </c>
      <c r="D411" s="369">
        <v>20261</v>
      </c>
      <c r="E411" s="373" t="s">
        <v>276</v>
      </c>
      <c r="F411" s="370" t="s">
        <v>291</v>
      </c>
      <c r="G411" s="373" t="s">
        <v>296</v>
      </c>
      <c r="H411" s="373">
        <v>3</v>
      </c>
      <c r="I411" s="373" t="s">
        <v>278</v>
      </c>
      <c r="J411" s="373" t="s">
        <v>278</v>
      </c>
      <c r="K411" s="194" t="s">
        <v>368</v>
      </c>
      <c r="L411" s="364" t="s">
        <v>361</v>
      </c>
      <c r="M411" s="364" t="s">
        <v>362</v>
      </c>
      <c r="N411" s="364" t="s">
        <v>339</v>
      </c>
      <c r="O411" s="373" t="s">
        <v>321</v>
      </c>
      <c r="P411" s="364">
        <v>2</v>
      </c>
      <c r="Q411" s="364">
        <v>2</v>
      </c>
      <c r="R411" s="369">
        <v>4</v>
      </c>
      <c r="S411" s="364">
        <v>3</v>
      </c>
      <c r="T411" s="8"/>
      <c r="U411" s="374">
        <v>30</v>
      </c>
      <c r="V411" s="370">
        <v>45813502</v>
      </c>
      <c r="W411" s="373" t="s">
        <v>82</v>
      </c>
      <c r="X411" s="364" t="s">
        <v>399</v>
      </c>
      <c r="Y411" s="364"/>
      <c r="Z411" s="364"/>
      <c r="AA411" s="364"/>
      <c r="AB411" s="370"/>
      <c r="AC411" s="364"/>
      <c r="AD411" s="369"/>
      <c r="AE411" s="370"/>
      <c r="AF411" s="370"/>
      <c r="AG411" s="370" t="s">
        <v>319</v>
      </c>
      <c r="AH411" s="364">
        <v>1</v>
      </c>
      <c r="AI411" s="364">
        <v>14</v>
      </c>
      <c r="AJ411" s="364">
        <v>20</v>
      </c>
      <c r="AK411" s="364">
        <v>17</v>
      </c>
      <c r="AL411" s="364">
        <v>40</v>
      </c>
      <c r="AM411" s="22">
        <f t="shared" si="143"/>
        <v>4</v>
      </c>
      <c r="AN411" s="104">
        <f t="shared" si="145"/>
        <v>0.59722222222222221</v>
      </c>
      <c r="AO411" s="104">
        <f t="shared" si="146"/>
        <v>0.73611111111111116</v>
      </c>
      <c r="AP411" s="22" t="str" cm="1">
        <f t="array" ref="AP411">IF(W411="","",IF(SUMPRODUCT((W411=$W$7:$W$2042)*(AH411=$AH$7:$AH$2042)*(AN411=$AN$7:$AN$2042)*(AO411=$AO$7:$AO$2042)*(ROW($W$7:$W$2042)&lt;&gt;ROW(W411))*((R411=0)*($R$7:$R$2042&gt;0)+(R411&gt;0)*($R$7:$R$2042=0)))&gt;0,"SALONES UNIDOS",IF(SUMPRODUCT((W411=$W$7:$W$2042)*(AH411=$AH$7:$AH$2042)*((AN411&lt;$AO$7:$AO$2042)*(AO411&gt;$AN$7:$AN$2042))*(ROW($W$7:$W$2042)&lt;&gt;ROW(W411)))&gt;0,"Cruzado","Sin cruce")))</f>
        <v>Sin cruce</v>
      </c>
      <c r="AQ411" s="104"/>
      <c r="AR411" s="104"/>
      <c r="AS411" s="22"/>
      <c r="AT411" s="22"/>
      <c r="AU411" s="358" t="str" cm="1">
        <f t="array" ref="AU411">IF(AB411="","",IF(SUMPRODUCT((AB411=$AB$7:$AB$511)*(AH411=$AH$7:$AH$511)*(AQ411=$AQ$7:$AQ$511)*(AR411=$AR$7:$AR$511)*(ROW($AB$7:$AB$511)&lt;&gt;ROW(AB411))*((R411=0)*($R$7:$R$511&gt;0)+(R411&gt;0)*($R$7:$R$511=0)))&gt;0,"SALONES UNIDOS",IF(SUMPRODUCT((AB411=$AB$7:$AB$511)*(AH411=$AH$7:$AH$511)*((AQ411&lt;$AR$7:$AR$511)*(AR411&gt;$AQ$7:$AQ$511))*(ROW($AB$7:$AB$511)&lt;&gt;ROW(AB411)))&gt;0,"Cruzado","Sin cruce")))</f>
        <v/>
      </c>
      <c r="AV411" s="358" t="str" cm="1">
        <f t="array" ref="AV411">IF(AD411="","",IF(SUMPRODUCT((AD411=$AD$7:$AD$511)*(AH411=$AH$7:$AH$511)*(AS411=$AS$7:$AS$511)*(AT411=$AT$7:$AT$511)*(ROW($AD$7:$AD$511)&lt;&gt;ROW(AD411))*((R411=0)*($R$7:$R$511&gt;0)+(R411&gt;0)*($R$7:$R$511=0)))&gt;0,"SALONES UNIDOS",IF(SUMPRODUCT((AD411=$AD$7:$AD$511)*(AH411=$AH$7:$AH$511)*((AS411&lt;$AT$7:$AT$511)*(AT411&gt;$AS$7:$AS$511))*(ROW($AD$7:$AD$511)&lt;&gt;ROW(AD411)))&gt;0,"Cruzado","Sin cruce")))</f>
        <v/>
      </c>
      <c r="AW411" s="104" t="str">
        <f t="shared" si="144"/>
        <v>PS3FILIALA</v>
      </c>
      <c r="AX411" s="104" t="str" cm="1">
        <f t="array" ref="AX411">IF(AW411="","",IF(SUMPRODUCT((AW411=$AW$7:$AW$2042)*(AH411=$AH$7:$AH$2042)*(AN411=$AN$7:$AN$2042)*(AO411=$AO$7:$AO$2042)*(ROW($AW$7:$AW$2042)&lt;&gt;ROW(AW411))*((R411=0)*($R$7:$R$2042&gt;0)+(R411&gt;0)*($R$7:$R$2042=0)))&gt;0,"SALONES UNIDOS",IF(SUMPRODUCT((AW411=$AW$7:$AW$2042)*(AH411=$AH$7:$AH$2042)*((AN411&lt;$AO$7:$AO$2042)*(AO411&gt;$AN$7:$AN$2042))*(ROW($AW$7:$AW$2042)&lt;&gt;ROW(AW411)))&gt;0,"Cruzado","Sin cruce")))</f>
        <v>Sin cruce</v>
      </c>
    </row>
    <row r="412" spans="2:50" s="6" customFormat="1" ht="19.8" hidden="1" customHeight="1" x14ac:dyDescent="0.25">
      <c r="B412" s="494" t="s">
        <v>314</v>
      </c>
      <c r="C412" s="369" t="s">
        <v>971</v>
      </c>
      <c r="D412" s="369">
        <v>20261</v>
      </c>
      <c r="E412" s="373" t="s">
        <v>276</v>
      </c>
      <c r="F412" s="370" t="s">
        <v>291</v>
      </c>
      <c r="G412" s="373" t="s">
        <v>296</v>
      </c>
      <c r="H412" s="373">
        <v>3</v>
      </c>
      <c r="I412" s="373" t="s">
        <v>278</v>
      </c>
      <c r="J412" s="373" t="s">
        <v>278</v>
      </c>
      <c r="K412" s="194" t="s">
        <v>367</v>
      </c>
      <c r="L412" s="364" t="s">
        <v>832</v>
      </c>
      <c r="M412" s="364" t="s">
        <v>346</v>
      </c>
      <c r="N412" s="364" t="s">
        <v>339</v>
      </c>
      <c r="O412" s="373" t="s">
        <v>315</v>
      </c>
      <c r="P412" s="364">
        <v>2</v>
      </c>
      <c r="Q412" s="364">
        <v>0</v>
      </c>
      <c r="R412" s="369">
        <v>2</v>
      </c>
      <c r="S412" s="364">
        <v>3</v>
      </c>
      <c r="T412" s="8"/>
      <c r="U412" s="374">
        <v>30</v>
      </c>
      <c r="V412" s="370">
        <v>40572937</v>
      </c>
      <c r="W412" s="373" t="s">
        <v>226</v>
      </c>
      <c r="X412" s="364" t="s">
        <v>315</v>
      </c>
      <c r="Y412" s="364"/>
      <c r="Z412" s="364"/>
      <c r="AA412" s="364"/>
      <c r="AB412" s="364" t="s">
        <v>743</v>
      </c>
      <c r="AC412" s="364"/>
      <c r="AD412" s="369"/>
      <c r="AE412" s="370"/>
      <c r="AF412" s="370"/>
      <c r="AG412" s="370" t="s">
        <v>559</v>
      </c>
      <c r="AH412" s="364">
        <v>4</v>
      </c>
      <c r="AI412" s="364">
        <v>13</v>
      </c>
      <c r="AJ412" s="364">
        <v>30</v>
      </c>
      <c r="AK412" s="364">
        <v>15</v>
      </c>
      <c r="AL412" s="364">
        <v>10</v>
      </c>
      <c r="AM412" s="22">
        <f t="shared" si="143"/>
        <v>2</v>
      </c>
      <c r="AN412" s="104">
        <f t="shared" si="145"/>
        <v>0.5625</v>
      </c>
      <c r="AO412" s="104">
        <f t="shared" si="146"/>
        <v>0.63194444444444442</v>
      </c>
      <c r="AP412" s="22" t="str" cm="1">
        <f t="array" ref="AP412">IF(W412="","",IF(SUMPRODUCT((W412=$W$7:$W$2042)*(AH412=$AH$7:$AH$2042)*(AN412=$AN$7:$AN$2042)*(AO412=$AO$7:$AO$2042)*(ROW($W$7:$W$2042)&lt;&gt;ROW(W412))*((R412=0)*($R$7:$R$2042&gt;0)+(R412&gt;0)*($R$7:$R$2042=0)))&gt;0,"SALONES UNIDOS",IF(SUMPRODUCT((W412=$W$7:$W$2042)*(AH412=$AH$7:$AH$2042)*((AN412&lt;$AO$7:$AO$2042)*(AO412&gt;$AN$7:$AN$2042))*(ROW($W$7:$W$2042)&lt;&gt;ROW(W412)))&gt;0,"Cruzado","Sin cruce")))</f>
        <v>Sin cruce</v>
      </c>
      <c r="AQ412" s="104">
        <f>AN412</f>
        <v>0.5625</v>
      </c>
      <c r="AR412" s="104">
        <f>AO412</f>
        <v>0.63194444444444442</v>
      </c>
      <c r="AS412" s="22"/>
      <c r="AT412" s="22"/>
      <c r="AU412" s="358" t="str" cm="1">
        <f t="array" ref="AU412">IF(AB412="","",IF(SUMPRODUCT((AB412=$AB$7:$AB$511)*(AH412=$AH$7:$AH$511)*(AQ412=$AQ$7:$AQ$511)*(AR412=$AR$7:$AR$511)*(ROW($AB$7:$AB$511)&lt;&gt;ROW(AB412))*((R412=0)*($R$7:$R$511&gt;0)+(R412&gt;0)*($R$7:$R$511=0)))&gt;0,"SALONES UNIDOS",IF(SUMPRODUCT((AB412=$AB$7:$AB$511)*(AH412=$AH$7:$AH$511)*((AQ412&lt;$AR$7:$AR$511)*(AR412&gt;$AQ$7:$AQ$511))*(ROW($AB$7:$AB$511)&lt;&gt;ROW(AB412)))&gt;0,"Cruzado","Sin cruce")))</f>
        <v>Sin cruce</v>
      </c>
      <c r="AV412" s="358" t="str" cm="1">
        <f t="array" ref="AV412">IF(AD412="","",IF(SUMPRODUCT((AD412=$AD$7:$AD$511)*(AH412=$AH$7:$AH$511)*(AS412=$AS$7:$AS$511)*(AT412=$AT$7:$AT$511)*(ROW($AD$7:$AD$511)&lt;&gt;ROW(AD412))*((R412=0)*($R$7:$R$511&gt;0)+(R412&gt;0)*($R$7:$R$511=0)))&gt;0,"SALONES UNIDOS",IF(SUMPRODUCT((AD412=$AD$7:$AD$511)*(AH412=$AH$7:$AH$511)*((AS412&lt;$AT$7:$AT$511)*(AT412&gt;$AS$7:$AS$511))*(ROW($AD$7:$AD$511)&lt;&gt;ROW(AD412)))&gt;0,"Cruzado","Sin cruce")))</f>
        <v/>
      </c>
      <c r="AW412" s="104" t="str">
        <f t="shared" si="144"/>
        <v>PS3FILIALA</v>
      </c>
      <c r="AX412" s="104" t="str" cm="1">
        <f t="array" ref="AX412">IF(AW412="","",IF(SUMPRODUCT((AW412=$AW$7:$AW$2042)*(AH412=$AH$7:$AH$2042)*(AN412=$AN$7:$AN$2042)*(AO412=$AO$7:$AO$2042)*(ROW($AW$7:$AW$2042)&lt;&gt;ROW(AW412))*((R412=0)*($R$7:$R$2042&gt;0)+(R412&gt;0)*($R$7:$R$2042=0)))&gt;0,"SALONES UNIDOS",IF(SUMPRODUCT((AW412=$AW$7:$AW$2042)*(AH412=$AH$7:$AH$2042)*((AN412&lt;$AO$7:$AO$2042)*(AO412&gt;$AN$7:$AN$2042))*(ROW($AW$7:$AW$2042)&lt;&gt;ROW(AW412)))&gt;0,"Cruzado","Sin cruce")))</f>
        <v>Sin cruce</v>
      </c>
    </row>
    <row r="413" spans="2:50" s="6" customFormat="1" ht="19.8" hidden="1" customHeight="1" x14ac:dyDescent="0.25">
      <c r="B413" s="494" t="s">
        <v>314</v>
      </c>
      <c r="C413" s="369" t="s">
        <v>971</v>
      </c>
      <c r="D413" s="369">
        <v>20261</v>
      </c>
      <c r="E413" s="373" t="s">
        <v>276</v>
      </c>
      <c r="F413" s="370" t="s">
        <v>291</v>
      </c>
      <c r="G413" s="373" t="s">
        <v>296</v>
      </c>
      <c r="H413" s="373">
        <v>3</v>
      </c>
      <c r="I413" s="373" t="s">
        <v>552</v>
      </c>
      <c r="J413" s="373" t="s">
        <v>278</v>
      </c>
      <c r="K413" s="194" t="s">
        <v>367</v>
      </c>
      <c r="L413" s="364" t="s">
        <v>832</v>
      </c>
      <c r="M413" s="364" t="s">
        <v>346</v>
      </c>
      <c r="N413" s="364" t="s">
        <v>339</v>
      </c>
      <c r="O413" s="373" t="s">
        <v>315</v>
      </c>
      <c r="P413" s="364">
        <v>0</v>
      </c>
      <c r="Q413" s="364">
        <v>2</v>
      </c>
      <c r="R413" s="369">
        <v>2</v>
      </c>
      <c r="S413" s="364">
        <v>3</v>
      </c>
      <c r="T413" s="8"/>
      <c r="U413" s="374">
        <v>15</v>
      </c>
      <c r="V413" s="370">
        <v>40572937</v>
      </c>
      <c r="W413" s="373" t="s">
        <v>226</v>
      </c>
      <c r="X413" s="364" t="s">
        <v>315</v>
      </c>
      <c r="Y413" s="364"/>
      <c r="Z413" s="364"/>
      <c r="AA413" s="364"/>
      <c r="AB413" s="370"/>
      <c r="AC413" s="364"/>
      <c r="AD413" s="364" t="s">
        <v>749</v>
      </c>
      <c r="AE413" s="370"/>
      <c r="AF413" s="370"/>
      <c r="AG413" s="370" t="s">
        <v>301</v>
      </c>
      <c r="AH413" s="364">
        <v>4</v>
      </c>
      <c r="AI413" s="364">
        <v>15</v>
      </c>
      <c r="AJ413" s="364">
        <v>10</v>
      </c>
      <c r="AK413" s="364">
        <v>16</v>
      </c>
      <c r="AL413" s="364">
        <v>50</v>
      </c>
      <c r="AM413" s="22">
        <f t="shared" si="143"/>
        <v>2</v>
      </c>
      <c r="AN413" s="104">
        <f t="shared" si="145"/>
        <v>0.63194444444444442</v>
      </c>
      <c r="AO413" s="104">
        <f t="shared" si="146"/>
        <v>0.70138888888888884</v>
      </c>
      <c r="AP413" s="22" t="str" cm="1">
        <f t="array" ref="AP413">IF(W413="","",IF(SUMPRODUCT((W413=$W$7:$W$2042)*(AH413=$AH$7:$AH$2042)*(AN413=$AN$7:$AN$2042)*(AO413=$AO$7:$AO$2042)*(ROW($W$7:$W$2042)&lt;&gt;ROW(W413))*((R413=0)*($R$7:$R$2042&gt;0)+(R413&gt;0)*($R$7:$R$2042=0)))&gt;0,"SALONES UNIDOS",IF(SUMPRODUCT((W413=$W$7:$W$2042)*(AH413=$AH$7:$AH$2042)*((AN413&lt;$AO$7:$AO$2042)*(AO413&gt;$AN$7:$AN$2042))*(ROW($W$7:$W$2042)&lt;&gt;ROW(W413)))&gt;0,"Cruzado","Sin cruce")))</f>
        <v>Sin cruce</v>
      </c>
      <c r="AQ413" s="22"/>
      <c r="AR413" s="22"/>
      <c r="AS413" s="104">
        <f t="shared" ref="AS413:AS414" si="155">AN413</f>
        <v>0.63194444444444442</v>
      </c>
      <c r="AT413" s="104">
        <f t="shared" ref="AT413:AT414" si="156">AO413</f>
        <v>0.70138888888888884</v>
      </c>
      <c r="AU413" s="358" t="str" cm="1">
        <f t="array" ref="AU413">IF(AB413="","",IF(SUMPRODUCT((AB413=$AB$7:$AB$511)*(AH413=$AH$7:$AH$511)*(AQ413=$AQ$7:$AQ$511)*(AR413=$AR$7:$AR$511)*(ROW($AB$7:$AB$511)&lt;&gt;ROW(AB413))*((R413=0)*($R$7:$R$511&gt;0)+(R413&gt;0)*($R$7:$R$511=0)))&gt;0,"SALONES UNIDOS",IF(SUMPRODUCT((AB413=$AB$7:$AB$511)*(AH413=$AH$7:$AH$511)*((AQ413&lt;$AR$7:$AR$511)*(AR413&gt;$AQ$7:$AQ$511))*(ROW($AB$7:$AB$511)&lt;&gt;ROW(AB413)))&gt;0,"Cruzado","Sin cruce")))</f>
        <v/>
      </c>
      <c r="AV413" s="358" t="str" cm="1">
        <f t="array" ref="AV413">IF(AD413="","",IF(SUMPRODUCT((AD413=$AD$7:$AD$511)*(AH413=$AH$7:$AH$511)*(AS413=$AS$7:$AS$511)*(AT413=$AT$7:$AT$511)*(ROW($AD$7:$AD$511)&lt;&gt;ROW(AD413))*((R413=0)*($R$7:$R$511&gt;0)+(R413&gt;0)*($R$7:$R$511=0)))&gt;0,"SALONES UNIDOS",IF(SUMPRODUCT((AD413=$AD$7:$AD$511)*(AH413=$AH$7:$AH$511)*((AS413&lt;$AT$7:$AT$511)*(AT413&gt;$AS$7:$AS$511))*(ROW($AD$7:$AD$511)&lt;&gt;ROW(AD413)))&gt;0,"Cruzado","Sin cruce")))</f>
        <v>Sin cruce</v>
      </c>
      <c r="AW413" s="104" t="str">
        <f t="shared" si="144"/>
        <v>PS3FILIALA</v>
      </c>
      <c r="AX413" s="104" t="str" cm="1">
        <f t="array" ref="AX413">IF(AW413="","",IF(SUMPRODUCT((AW413=$AW$7:$AW$2042)*(AH413=$AH$7:$AH$2042)*(AN413=$AN$7:$AN$2042)*(AO413=$AO$7:$AO$2042)*(ROW($AW$7:$AW$2042)&lt;&gt;ROW(AW413))*((R413=0)*($R$7:$R$2042&gt;0)+(R413&gt;0)*($R$7:$R$2042=0)))&gt;0,"SALONES UNIDOS",IF(SUMPRODUCT((AW413=$AW$7:$AW$2042)*(AH413=$AH$7:$AH$2042)*((AN413&lt;$AO$7:$AO$2042)*(AO413&gt;$AN$7:$AN$2042))*(ROW($AW$7:$AW$2042)&lt;&gt;ROW(AW413)))&gt;0,"Cruzado","Sin cruce")))</f>
        <v>Sin cruce</v>
      </c>
    </row>
    <row r="414" spans="2:50" s="6" customFormat="1" ht="19.8" hidden="1" customHeight="1" x14ac:dyDescent="0.25">
      <c r="B414" s="494" t="s">
        <v>314</v>
      </c>
      <c r="C414" s="369" t="s">
        <v>971</v>
      </c>
      <c r="D414" s="369">
        <v>20261</v>
      </c>
      <c r="E414" s="373" t="s">
        <v>276</v>
      </c>
      <c r="F414" s="370" t="s">
        <v>291</v>
      </c>
      <c r="G414" s="373" t="s">
        <v>296</v>
      </c>
      <c r="H414" s="373">
        <v>3</v>
      </c>
      <c r="I414" s="373" t="s">
        <v>560</v>
      </c>
      <c r="J414" s="373" t="s">
        <v>278</v>
      </c>
      <c r="K414" s="194" t="s">
        <v>367</v>
      </c>
      <c r="L414" s="364" t="s">
        <v>832</v>
      </c>
      <c r="M414" s="364" t="s">
        <v>346</v>
      </c>
      <c r="N414" s="364" t="s">
        <v>339</v>
      </c>
      <c r="O414" s="373" t="s">
        <v>315</v>
      </c>
      <c r="P414" s="364">
        <v>0</v>
      </c>
      <c r="Q414" s="364">
        <v>2</v>
      </c>
      <c r="R414" s="369">
        <v>2</v>
      </c>
      <c r="S414" s="364">
        <v>3</v>
      </c>
      <c r="T414" s="8"/>
      <c r="U414" s="374">
        <v>15</v>
      </c>
      <c r="V414" s="370">
        <v>40572937</v>
      </c>
      <c r="W414" s="373" t="s">
        <v>226</v>
      </c>
      <c r="X414" s="364" t="s">
        <v>315</v>
      </c>
      <c r="Y414" s="364"/>
      <c r="Z414" s="364"/>
      <c r="AA414" s="364"/>
      <c r="AB414" s="370"/>
      <c r="AC414" s="364"/>
      <c r="AD414" s="364" t="s">
        <v>749</v>
      </c>
      <c r="AE414" s="370"/>
      <c r="AF414" s="370"/>
      <c r="AG414" s="370" t="s">
        <v>301</v>
      </c>
      <c r="AH414" s="364">
        <v>4</v>
      </c>
      <c r="AI414" s="364">
        <v>16</v>
      </c>
      <c r="AJ414" s="364">
        <v>50</v>
      </c>
      <c r="AK414" s="364">
        <v>18</v>
      </c>
      <c r="AL414" s="364">
        <v>30</v>
      </c>
      <c r="AM414" s="22">
        <f t="shared" si="143"/>
        <v>2</v>
      </c>
      <c r="AN414" s="104">
        <f t="shared" si="145"/>
        <v>0.70138888888888884</v>
      </c>
      <c r="AO414" s="104">
        <f t="shared" si="146"/>
        <v>0.77083333333333337</v>
      </c>
      <c r="AP414" s="22" t="str" cm="1">
        <f t="array" ref="AP414">IF(W414="","",IF(SUMPRODUCT((W414=$W$7:$W$2042)*(AH414=$AH$7:$AH$2042)*(AN414=$AN$7:$AN$2042)*(AO414=$AO$7:$AO$2042)*(ROW($W$7:$W$2042)&lt;&gt;ROW(W414))*((R414=0)*($R$7:$R$2042&gt;0)+(R414&gt;0)*($R$7:$R$2042=0)))&gt;0,"SALONES UNIDOS",IF(SUMPRODUCT((W414=$W$7:$W$2042)*(AH414=$AH$7:$AH$2042)*((AN414&lt;$AO$7:$AO$2042)*(AO414&gt;$AN$7:$AN$2042))*(ROW($W$7:$W$2042)&lt;&gt;ROW(W414)))&gt;0,"Cruzado","Sin cruce")))</f>
        <v>Sin cruce</v>
      </c>
      <c r="AQ414" s="22"/>
      <c r="AR414" s="22"/>
      <c r="AS414" s="104">
        <f t="shared" si="155"/>
        <v>0.70138888888888884</v>
      </c>
      <c r="AT414" s="104">
        <f t="shared" si="156"/>
        <v>0.77083333333333337</v>
      </c>
      <c r="AU414" s="358" t="str" cm="1">
        <f t="array" ref="AU414">IF(AB414="","",IF(SUMPRODUCT((AB414=$AB$7:$AB$511)*(AH414=$AH$7:$AH$511)*(AQ414=$AQ$7:$AQ$511)*(AR414=$AR$7:$AR$511)*(ROW($AB$7:$AB$511)&lt;&gt;ROW(AB414))*((R414=0)*($R$7:$R$511&gt;0)+(R414&gt;0)*($R$7:$R$511=0)))&gt;0,"SALONES UNIDOS",IF(SUMPRODUCT((AB414=$AB$7:$AB$511)*(AH414=$AH$7:$AH$511)*((AQ414&lt;$AR$7:$AR$511)*(AR414&gt;$AQ$7:$AQ$511))*(ROW($AB$7:$AB$511)&lt;&gt;ROW(AB414)))&gt;0,"Cruzado","Sin cruce")))</f>
        <v/>
      </c>
      <c r="AV414" s="358" t="str" cm="1">
        <f t="array" ref="AV414">IF(AD414="","",IF(SUMPRODUCT((AD414=$AD$7:$AD$511)*(AH414=$AH$7:$AH$511)*(AS414=$AS$7:$AS$511)*(AT414=$AT$7:$AT$511)*(ROW($AD$7:$AD$511)&lt;&gt;ROW(AD414))*((R414=0)*($R$7:$R$511&gt;0)+(R414&gt;0)*($R$7:$R$511=0)))&gt;0,"SALONES UNIDOS",IF(SUMPRODUCT((AD414=$AD$7:$AD$511)*(AH414=$AH$7:$AH$511)*((AS414&lt;$AT$7:$AT$511)*(AT414&gt;$AS$7:$AS$511))*(ROW($AD$7:$AD$511)&lt;&gt;ROW(AD414)))&gt;0,"Cruzado","Sin cruce")))</f>
        <v>Sin cruce</v>
      </c>
      <c r="AW414" s="104" t="str">
        <f t="shared" si="144"/>
        <v>PS3FILIALA</v>
      </c>
      <c r="AX414" s="104" t="str" cm="1">
        <f t="array" ref="AX414">IF(AW414="","",IF(SUMPRODUCT((AW414=$AW$7:$AW$2042)*(AH414=$AH$7:$AH$2042)*(AN414=$AN$7:$AN$2042)*(AO414=$AO$7:$AO$2042)*(ROW($AW$7:$AW$2042)&lt;&gt;ROW(AW414))*((R414=0)*($R$7:$R$2042&gt;0)+(R414&gt;0)*($R$7:$R$2042=0)))&gt;0,"SALONES UNIDOS",IF(SUMPRODUCT((AW414=$AW$7:$AW$2042)*(AH414=$AH$7:$AH$2042)*((AN414&lt;$AO$7:$AO$2042)*(AO414&gt;$AN$7:$AN$2042))*(ROW($AW$7:$AW$2042)&lt;&gt;ROW(AW414)))&gt;0,"Cruzado","Sin cruce")))</f>
        <v>Sin cruce</v>
      </c>
    </row>
    <row r="415" spans="2:50" s="6" customFormat="1" ht="19.8" hidden="1" customHeight="1" x14ac:dyDescent="0.25">
      <c r="B415" s="494" t="s">
        <v>314</v>
      </c>
      <c r="C415" s="369" t="s">
        <v>971</v>
      </c>
      <c r="D415" s="369">
        <v>20261</v>
      </c>
      <c r="E415" s="373" t="s">
        <v>276</v>
      </c>
      <c r="F415" s="370" t="s">
        <v>291</v>
      </c>
      <c r="G415" s="373" t="s">
        <v>296</v>
      </c>
      <c r="H415" s="373">
        <v>3</v>
      </c>
      <c r="I415" s="373" t="s">
        <v>278</v>
      </c>
      <c r="J415" s="373" t="s">
        <v>278</v>
      </c>
      <c r="K415" s="194" t="s">
        <v>337</v>
      </c>
      <c r="L415" s="364" t="s">
        <v>338</v>
      </c>
      <c r="M415" s="364" t="s">
        <v>317</v>
      </c>
      <c r="N415" s="364" t="s">
        <v>339</v>
      </c>
      <c r="O415" s="373" t="s">
        <v>315</v>
      </c>
      <c r="P415" s="364">
        <v>2</v>
      </c>
      <c r="Q415" s="364">
        <v>2</v>
      </c>
      <c r="R415" s="369">
        <v>4</v>
      </c>
      <c r="S415" s="364">
        <v>3</v>
      </c>
      <c r="T415" s="8"/>
      <c r="U415" s="374">
        <v>30</v>
      </c>
      <c r="V415" s="370">
        <v>45201680</v>
      </c>
      <c r="W415" s="373" t="s">
        <v>496</v>
      </c>
      <c r="X415" s="364" t="s">
        <v>315</v>
      </c>
      <c r="Y415" s="364"/>
      <c r="Z415" s="364"/>
      <c r="AA415" s="364"/>
      <c r="AB415" s="364" t="s">
        <v>743</v>
      </c>
      <c r="AC415" s="364"/>
      <c r="AD415" s="369"/>
      <c r="AE415" s="370"/>
      <c r="AF415" s="370"/>
      <c r="AG415" s="370" t="s">
        <v>319</v>
      </c>
      <c r="AH415" s="364">
        <v>5</v>
      </c>
      <c r="AI415" s="364">
        <v>8</v>
      </c>
      <c r="AJ415" s="364">
        <v>30</v>
      </c>
      <c r="AK415" s="364">
        <v>11</v>
      </c>
      <c r="AL415" s="364">
        <v>50</v>
      </c>
      <c r="AM415" s="22">
        <f t="shared" si="143"/>
        <v>4</v>
      </c>
      <c r="AN415" s="104">
        <f t="shared" si="145"/>
        <v>0.35416666666666663</v>
      </c>
      <c r="AO415" s="104">
        <f t="shared" si="146"/>
        <v>0.49305555555555552</v>
      </c>
      <c r="AP415" s="22" t="str" cm="1">
        <f t="array" ref="AP415">IF(W415="","",IF(SUMPRODUCT((W415=$W$7:$W$2042)*(AH415=$AH$7:$AH$2042)*(AN415=$AN$7:$AN$2042)*(AO415=$AO$7:$AO$2042)*(ROW($W$7:$W$2042)&lt;&gt;ROW(W415))*((R415=0)*($R$7:$R$2042&gt;0)+(R415&gt;0)*($R$7:$R$2042=0)))&gt;0,"SALONES UNIDOS",IF(SUMPRODUCT((W415=$W$7:$W$2042)*(AH415=$AH$7:$AH$2042)*((AN415&lt;$AO$7:$AO$2042)*(AO415&gt;$AN$7:$AN$2042))*(ROW($W$7:$W$2042)&lt;&gt;ROW(W415)))&gt;0,"Cruzado","Sin cruce")))</f>
        <v>Sin cruce</v>
      </c>
      <c r="AQ415" s="104">
        <f t="shared" ref="AQ415:AR417" si="157">AN415</f>
        <v>0.35416666666666663</v>
      </c>
      <c r="AR415" s="104">
        <f t="shared" si="157"/>
        <v>0.49305555555555552</v>
      </c>
      <c r="AS415" s="22"/>
      <c r="AT415" s="22"/>
      <c r="AU415" s="358" t="str" cm="1">
        <f t="array" ref="AU415">IF(AB415="","",IF(SUMPRODUCT((AB415=$AB$7:$AB$511)*(AH415=$AH$7:$AH$511)*(AQ415=$AQ$7:$AQ$511)*(AR415=$AR$7:$AR$511)*(ROW($AB$7:$AB$511)&lt;&gt;ROW(AB415))*((R415=0)*($R$7:$R$511&gt;0)+(R415&gt;0)*($R$7:$R$511=0)))&gt;0,"SALONES UNIDOS",IF(SUMPRODUCT((AB415=$AB$7:$AB$511)*(AH415=$AH$7:$AH$511)*((AQ415&lt;$AR$7:$AR$511)*(AR415&gt;$AQ$7:$AQ$511))*(ROW($AB$7:$AB$511)&lt;&gt;ROW(AB415)))&gt;0,"Cruzado","Sin cruce")))</f>
        <v>Sin cruce</v>
      </c>
      <c r="AV415" s="358" t="str" cm="1">
        <f t="array" ref="AV415">IF(AD415="","",IF(SUMPRODUCT((AD415=$AD$7:$AD$511)*(AH415=$AH$7:$AH$511)*(AS415=$AS$7:$AS$511)*(AT415=$AT$7:$AT$511)*(ROW($AD$7:$AD$511)&lt;&gt;ROW(AD415))*((R415=0)*($R$7:$R$511&gt;0)+(R415&gt;0)*($R$7:$R$511=0)))&gt;0,"SALONES UNIDOS",IF(SUMPRODUCT((AD415=$AD$7:$AD$511)*(AH415=$AH$7:$AH$511)*((AS415&lt;$AT$7:$AT$511)*(AT415&gt;$AS$7:$AS$511))*(ROW($AD$7:$AD$511)&lt;&gt;ROW(AD415)))&gt;0,"Cruzado","Sin cruce")))</f>
        <v/>
      </c>
      <c r="AW415" s="104" t="str">
        <f t="shared" si="144"/>
        <v>PS3FILIALA</v>
      </c>
      <c r="AX415" s="104" t="str" cm="1">
        <f t="array" ref="AX415">IF(AW415="","",IF(SUMPRODUCT((AW415=$AW$7:$AW$2042)*(AH415=$AH$7:$AH$2042)*(AN415=$AN$7:$AN$2042)*(AO415=$AO$7:$AO$2042)*(ROW($AW$7:$AW$2042)&lt;&gt;ROW(AW415))*((R415=0)*($R$7:$R$2042&gt;0)+(R415&gt;0)*($R$7:$R$2042=0)))&gt;0,"SALONES UNIDOS",IF(SUMPRODUCT((AW415=$AW$7:$AW$2042)*(AH415=$AH$7:$AH$2042)*((AN415&lt;$AO$7:$AO$2042)*(AO415&gt;$AN$7:$AN$2042))*(ROW($AW$7:$AW$2042)&lt;&gt;ROW(AW415)))&gt;0,"Cruzado","Sin cruce")))</f>
        <v>Sin cruce</v>
      </c>
    </row>
    <row r="416" spans="2:50" s="6" customFormat="1" ht="19.8" hidden="1" customHeight="1" x14ac:dyDescent="0.25">
      <c r="B416" s="494" t="s">
        <v>314</v>
      </c>
      <c r="C416" s="369" t="s">
        <v>971</v>
      </c>
      <c r="D416" s="369">
        <v>20261</v>
      </c>
      <c r="E416" s="373" t="s">
        <v>276</v>
      </c>
      <c r="F416" s="370" t="s">
        <v>291</v>
      </c>
      <c r="G416" s="373" t="s">
        <v>296</v>
      </c>
      <c r="H416" s="373">
        <v>3</v>
      </c>
      <c r="I416" s="373" t="s">
        <v>278</v>
      </c>
      <c r="J416" s="373" t="s">
        <v>278</v>
      </c>
      <c r="K416" s="194" t="s">
        <v>370</v>
      </c>
      <c r="L416" s="364" t="s">
        <v>868</v>
      </c>
      <c r="M416" s="364" t="s">
        <v>346</v>
      </c>
      <c r="N416" s="364" t="s">
        <v>339</v>
      </c>
      <c r="O416" s="373" t="s">
        <v>315</v>
      </c>
      <c r="P416" s="364">
        <v>3</v>
      </c>
      <c r="Q416" s="364">
        <v>2</v>
      </c>
      <c r="R416" s="369">
        <v>5</v>
      </c>
      <c r="S416" s="364">
        <v>4</v>
      </c>
      <c r="T416" s="8"/>
      <c r="U416" s="374">
        <v>30</v>
      </c>
      <c r="V416" s="370">
        <v>44866019</v>
      </c>
      <c r="W416" s="373" t="s">
        <v>177</v>
      </c>
      <c r="X416" s="364" t="s">
        <v>315</v>
      </c>
      <c r="Y416" s="364"/>
      <c r="Z416" s="364"/>
      <c r="AA416" s="364"/>
      <c r="AB416" s="364" t="s">
        <v>593</v>
      </c>
      <c r="AC416" s="364"/>
      <c r="AD416" s="369"/>
      <c r="AE416" s="370"/>
      <c r="AF416" s="370"/>
      <c r="AG416" s="370" t="s">
        <v>319</v>
      </c>
      <c r="AH416" s="364">
        <v>1</v>
      </c>
      <c r="AI416" s="364">
        <v>7</v>
      </c>
      <c r="AJ416" s="364">
        <v>40</v>
      </c>
      <c r="AK416" s="364">
        <v>11</v>
      </c>
      <c r="AL416" s="364">
        <v>50</v>
      </c>
      <c r="AM416" s="22">
        <f t="shared" si="143"/>
        <v>5</v>
      </c>
      <c r="AN416" s="104">
        <f t="shared" si="145"/>
        <v>0.31944444444444448</v>
      </c>
      <c r="AO416" s="104">
        <f t="shared" si="146"/>
        <v>0.49305555555555552</v>
      </c>
      <c r="AP416" s="22" t="str" cm="1">
        <f t="array" ref="AP416">IF(W416="","",IF(SUMPRODUCT((W416=$W$7:$W$2042)*(AH416=$AH$7:$AH$2042)*(AN416=$AN$7:$AN$2042)*(AO416=$AO$7:$AO$2042)*(ROW($W$7:$W$2042)&lt;&gt;ROW(W416))*((R416=0)*($R$7:$R$2042&gt;0)+(R416&gt;0)*($R$7:$R$2042=0)))&gt;0,"SALONES UNIDOS",IF(SUMPRODUCT((W416=$W$7:$W$2042)*(AH416=$AH$7:$AH$2042)*((AN416&lt;$AO$7:$AO$2042)*(AO416&gt;$AN$7:$AN$2042))*(ROW($W$7:$W$2042)&lt;&gt;ROW(W416)))&gt;0,"Cruzado","Sin cruce")))</f>
        <v>Sin cruce</v>
      </c>
      <c r="AQ416" s="104">
        <f t="shared" si="157"/>
        <v>0.31944444444444448</v>
      </c>
      <c r="AR416" s="104">
        <f t="shared" si="157"/>
        <v>0.49305555555555552</v>
      </c>
      <c r="AS416" s="22"/>
      <c r="AT416" s="22"/>
      <c r="AU416" s="358" t="str" cm="1">
        <f t="array" ref="AU416">IF(AB416="","",IF(SUMPRODUCT((AB416=$AB$7:$AB$511)*(AH416=$AH$7:$AH$511)*(AQ416=$AQ$7:$AQ$511)*(AR416=$AR$7:$AR$511)*(ROW($AB$7:$AB$511)&lt;&gt;ROW(AB416))*((R416=0)*($R$7:$R$511&gt;0)+(R416&gt;0)*($R$7:$R$511=0)))&gt;0,"SALONES UNIDOS",IF(SUMPRODUCT((AB416=$AB$7:$AB$511)*(AH416=$AH$7:$AH$511)*((AQ416&lt;$AR$7:$AR$511)*(AR416&gt;$AQ$7:$AQ$511))*(ROW($AB$7:$AB$511)&lt;&gt;ROW(AB416)))&gt;0,"Cruzado","Sin cruce")))</f>
        <v>Sin cruce</v>
      </c>
      <c r="AV416" s="358" t="str" cm="1">
        <f t="array" ref="AV416">IF(AD416="","",IF(SUMPRODUCT((AD416=$AD$7:$AD$511)*(AH416=$AH$7:$AH$511)*(AS416=$AS$7:$AS$511)*(AT416=$AT$7:$AT$511)*(ROW($AD$7:$AD$511)&lt;&gt;ROW(AD416))*((R416=0)*($R$7:$R$511&gt;0)+(R416&gt;0)*($R$7:$R$511=0)))&gt;0,"SALONES UNIDOS",IF(SUMPRODUCT((AD416=$AD$7:$AD$511)*(AH416=$AH$7:$AH$511)*((AS416&lt;$AT$7:$AT$511)*(AT416&gt;$AS$7:$AS$511))*(ROW($AD$7:$AD$511)&lt;&gt;ROW(AD416)))&gt;0,"Cruzado","Sin cruce")))</f>
        <v/>
      </c>
      <c r="AW416" s="104" t="str">
        <f t="shared" si="144"/>
        <v>PS3FILIALA</v>
      </c>
      <c r="AX416" s="104" t="str" cm="1">
        <f t="array" ref="AX416">IF(AW416="","",IF(SUMPRODUCT((AW416=$AW$7:$AW$2042)*(AH416=$AH$7:$AH$2042)*(AN416=$AN$7:$AN$2042)*(AO416=$AO$7:$AO$2042)*(ROW($AW$7:$AW$2042)&lt;&gt;ROW(AW416))*((R416=0)*($R$7:$R$2042&gt;0)+(R416&gt;0)*($R$7:$R$2042=0)))&gt;0,"SALONES UNIDOS",IF(SUMPRODUCT((AW416=$AW$7:$AW$2042)*(AH416=$AH$7:$AH$2042)*((AN416&lt;$AO$7:$AO$2042)*(AO416&gt;$AN$7:$AN$2042))*(ROW($AW$7:$AW$2042)&lt;&gt;ROW(AW416)))&gt;0,"Cruzado","Sin cruce")))</f>
        <v>Sin cruce</v>
      </c>
    </row>
    <row r="417" spans="2:50" s="6" customFormat="1" ht="19.8" hidden="1" customHeight="1" x14ac:dyDescent="0.25">
      <c r="B417" s="494" t="s">
        <v>314</v>
      </c>
      <c r="C417" s="369" t="s">
        <v>971</v>
      </c>
      <c r="D417" s="369">
        <v>20261</v>
      </c>
      <c r="E417" s="373" t="s">
        <v>276</v>
      </c>
      <c r="F417" s="370" t="s">
        <v>291</v>
      </c>
      <c r="G417" s="373" t="s">
        <v>296</v>
      </c>
      <c r="H417" s="373">
        <v>3</v>
      </c>
      <c r="I417" s="373" t="s">
        <v>281</v>
      </c>
      <c r="J417" s="373" t="s">
        <v>281</v>
      </c>
      <c r="K417" s="194" t="s">
        <v>371</v>
      </c>
      <c r="L417" s="364" t="s">
        <v>1021</v>
      </c>
      <c r="M417" s="364" t="s">
        <v>346</v>
      </c>
      <c r="N417" s="364" t="s">
        <v>339</v>
      </c>
      <c r="O417" s="373" t="s">
        <v>315</v>
      </c>
      <c r="P417" s="364">
        <v>1</v>
      </c>
      <c r="Q417" s="364">
        <v>4</v>
      </c>
      <c r="R417" s="369">
        <v>5</v>
      </c>
      <c r="S417" s="364">
        <v>3</v>
      </c>
      <c r="T417" s="8"/>
      <c r="U417" s="374">
        <v>30</v>
      </c>
      <c r="V417" s="370">
        <v>43456897</v>
      </c>
      <c r="W417" s="373" t="s">
        <v>51</v>
      </c>
      <c r="X417" s="364" t="s">
        <v>315</v>
      </c>
      <c r="Y417" s="364"/>
      <c r="Z417" s="364"/>
      <c r="AA417" s="364"/>
      <c r="AB417" s="364" t="s">
        <v>589</v>
      </c>
      <c r="AC417" s="364"/>
      <c r="AD417" s="369"/>
      <c r="AE417" s="370"/>
      <c r="AF417" s="370"/>
      <c r="AG417" s="370" t="s">
        <v>319</v>
      </c>
      <c r="AH417" s="364">
        <v>6</v>
      </c>
      <c r="AI417" s="364">
        <v>17</v>
      </c>
      <c r="AJ417" s="364">
        <v>40</v>
      </c>
      <c r="AK417" s="364">
        <v>21</v>
      </c>
      <c r="AL417" s="364">
        <v>50</v>
      </c>
      <c r="AM417" s="22">
        <f t="shared" si="143"/>
        <v>5</v>
      </c>
      <c r="AN417" s="104">
        <f t="shared" si="145"/>
        <v>0.73611111111111116</v>
      </c>
      <c r="AO417" s="104">
        <f t="shared" si="146"/>
        <v>0.90972222222222221</v>
      </c>
      <c r="AP417" s="22" t="str" cm="1">
        <f t="array" ref="AP417">IF(W417="","",IF(SUMPRODUCT((W417=$W$7:$W$2042)*(AH417=$AH$7:$AH$2042)*(AN417=$AN$7:$AN$2042)*(AO417=$AO$7:$AO$2042)*(ROW($W$7:$W$2042)&lt;&gt;ROW(W417))*((R417=0)*($R$7:$R$2042&gt;0)+(R417&gt;0)*($R$7:$R$2042=0)))&gt;0,"SALONES UNIDOS",IF(SUMPRODUCT((W417=$W$7:$W$2042)*(AH417=$AH$7:$AH$2042)*((AN417&lt;$AO$7:$AO$2042)*(AO417&gt;$AN$7:$AN$2042))*(ROW($W$7:$W$2042)&lt;&gt;ROW(W417)))&gt;0,"Cruzado","Sin cruce")))</f>
        <v>Sin cruce</v>
      </c>
      <c r="AQ417" s="104">
        <f t="shared" si="157"/>
        <v>0.73611111111111116</v>
      </c>
      <c r="AR417" s="104">
        <f t="shared" si="157"/>
        <v>0.90972222222222221</v>
      </c>
      <c r="AS417" s="22"/>
      <c r="AT417" s="22"/>
      <c r="AU417" s="358" t="str" cm="1">
        <f t="array" ref="AU417">IF(AB417="","",IF(SUMPRODUCT((AB417=$AB$7:$AB$511)*(AH417=$AH$7:$AH$511)*(AQ417=$AQ$7:$AQ$511)*(AR417=$AR$7:$AR$511)*(ROW($AB$7:$AB$511)&lt;&gt;ROW(AB417))*((R417=0)*($R$7:$R$511&gt;0)+(R417&gt;0)*($R$7:$R$511=0)))&gt;0,"SALONES UNIDOS",IF(SUMPRODUCT((AB417=$AB$7:$AB$511)*(AH417=$AH$7:$AH$511)*((AQ417&lt;$AR$7:$AR$511)*(AR417&gt;$AQ$7:$AQ$511))*(ROW($AB$7:$AB$511)&lt;&gt;ROW(AB417)))&gt;0,"Cruzado","Sin cruce")))</f>
        <v>Sin cruce</v>
      </c>
      <c r="AV417" s="358" t="str" cm="1">
        <f t="array" ref="AV417">IF(AD417="","",IF(SUMPRODUCT((AD417=$AD$7:$AD$511)*(AH417=$AH$7:$AH$511)*(AS417=$AS$7:$AS$511)*(AT417=$AT$7:$AT$511)*(ROW($AD$7:$AD$511)&lt;&gt;ROW(AD417))*((R417=0)*($R$7:$R$511&gt;0)+(R417&gt;0)*($R$7:$R$511=0)))&gt;0,"SALONES UNIDOS",IF(SUMPRODUCT((AD417=$AD$7:$AD$511)*(AH417=$AH$7:$AH$511)*((AS417&lt;$AT$7:$AT$511)*(AT417&gt;$AS$7:$AS$511))*(ROW($AD$7:$AD$511)&lt;&gt;ROW(AD417)))&gt;0,"Cruzado","Sin cruce")))</f>
        <v/>
      </c>
      <c r="AW417" s="104" t="str">
        <f t="shared" si="144"/>
        <v>PS3FILIALB</v>
      </c>
      <c r="AX417" s="104" t="str" cm="1">
        <f t="array" ref="AX417">IF(AW417="","",IF(SUMPRODUCT((AW417=$AW$7:$AW$2042)*(AH417=$AH$7:$AH$2042)*(AN417=$AN$7:$AN$2042)*(AO417=$AO$7:$AO$2042)*(ROW($AW$7:$AW$2042)&lt;&gt;ROW(AW417))*((R417=0)*($R$7:$R$2042&gt;0)+(R417&gt;0)*($R$7:$R$2042=0)))&gt;0,"SALONES UNIDOS",IF(SUMPRODUCT((AW417=$AW$7:$AW$2042)*(AH417=$AH$7:$AH$2042)*((AN417&lt;$AO$7:$AO$2042)*(AO417&gt;$AN$7:$AN$2042))*(ROW($AW$7:$AW$2042)&lt;&gt;ROW(AW417)))&gt;0,"Cruzado","Sin cruce")))</f>
        <v>Sin cruce</v>
      </c>
    </row>
    <row r="418" spans="2:50" s="6" customFormat="1" ht="19.8" hidden="1" customHeight="1" x14ac:dyDescent="0.25">
      <c r="B418" s="494" t="s">
        <v>314</v>
      </c>
      <c r="C418" s="369" t="s">
        <v>971</v>
      </c>
      <c r="D418" s="369">
        <v>20261</v>
      </c>
      <c r="E418" s="373" t="s">
        <v>276</v>
      </c>
      <c r="F418" s="370" t="s">
        <v>291</v>
      </c>
      <c r="G418" s="373" t="s">
        <v>296</v>
      </c>
      <c r="H418" s="373">
        <v>3</v>
      </c>
      <c r="I418" s="373" t="s">
        <v>281</v>
      </c>
      <c r="J418" s="373" t="s">
        <v>281</v>
      </c>
      <c r="K418" s="194" t="s">
        <v>369</v>
      </c>
      <c r="L418" s="364" t="s">
        <v>594</v>
      </c>
      <c r="M418" s="364" t="s">
        <v>346</v>
      </c>
      <c r="N418" s="364" t="s">
        <v>339</v>
      </c>
      <c r="O418" s="373" t="s">
        <v>321</v>
      </c>
      <c r="P418" s="364">
        <v>3</v>
      </c>
      <c r="Q418" s="364">
        <v>2</v>
      </c>
      <c r="R418" s="369">
        <v>5</v>
      </c>
      <c r="S418" s="364">
        <v>4</v>
      </c>
      <c r="T418" s="8"/>
      <c r="U418" s="374">
        <v>30</v>
      </c>
      <c r="V418" s="370">
        <v>21461459</v>
      </c>
      <c r="W418" s="373" t="s">
        <v>204</v>
      </c>
      <c r="X418" s="364" t="s">
        <v>321</v>
      </c>
      <c r="Y418" s="364"/>
      <c r="Z418" s="364"/>
      <c r="AA418" s="364"/>
      <c r="AB418" s="370"/>
      <c r="AC418" s="364"/>
      <c r="AD418" s="369"/>
      <c r="AE418" s="370"/>
      <c r="AF418" s="370"/>
      <c r="AG418" s="364" t="s">
        <v>319</v>
      </c>
      <c r="AH418" s="364">
        <v>2</v>
      </c>
      <c r="AI418" s="364">
        <v>19</v>
      </c>
      <c r="AJ418" s="364">
        <v>20</v>
      </c>
      <c r="AK418" s="364">
        <v>23</v>
      </c>
      <c r="AL418" s="364">
        <v>30</v>
      </c>
      <c r="AM418" s="22">
        <f t="shared" si="143"/>
        <v>5</v>
      </c>
      <c r="AN418" s="104">
        <f t="shared" si="145"/>
        <v>0.80555555555555547</v>
      </c>
      <c r="AO418" s="104">
        <f t="shared" si="146"/>
        <v>0.97916666666666674</v>
      </c>
      <c r="AP418" s="22" t="str" cm="1">
        <f t="array" ref="AP418">IF(W418="","",IF(SUMPRODUCT((W418=$W$7:$W$2042)*(AH418=$AH$7:$AH$2042)*(AN418=$AN$7:$AN$2042)*(AO418=$AO$7:$AO$2042)*(ROW($W$7:$W$2042)&lt;&gt;ROW(W418))*((R418=0)*($R$7:$R$2042&gt;0)+(R418&gt;0)*($R$7:$R$2042=0)))&gt;0,"SALONES UNIDOS",IF(SUMPRODUCT((W418=$W$7:$W$2042)*(AH418=$AH$7:$AH$2042)*((AN418&lt;$AO$7:$AO$2042)*(AO418&gt;$AN$7:$AN$2042))*(ROW($W$7:$W$2042)&lt;&gt;ROW(W418)))&gt;0,"Cruzado","Sin cruce")))</f>
        <v>Sin cruce</v>
      </c>
      <c r="AQ418" s="104"/>
      <c r="AR418" s="104"/>
      <c r="AS418" s="22"/>
      <c r="AT418" s="22"/>
      <c r="AU418" s="358" t="str" cm="1">
        <f t="array" ref="AU418">IF(AB418="","",IF(SUMPRODUCT((AB418=$AB$7:$AB$511)*(AH418=$AH$7:$AH$511)*(AQ418=$AQ$7:$AQ$511)*(AR418=$AR$7:$AR$511)*(ROW($AB$7:$AB$511)&lt;&gt;ROW(AB418))*((R418=0)*($R$7:$R$511&gt;0)+(R418&gt;0)*($R$7:$R$511=0)))&gt;0,"SALONES UNIDOS",IF(SUMPRODUCT((AB418=$AB$7:$AB$511)*(AH418=$AH$7:$AH$511)*((AQ418&lt;$AR$7:$AR$511)*(AR418&gt;$AQ$7:$AQ$511))*(ROW($AB$7:$AB$511)&lt;&gt;ROW(AB418)))&gt;0,"Cruzado","Sin cruce")))</f>
        <v/>
      </c>
      <c r="AV418" s="358" t="str" cm="1">
        <f t="array" ref="AV418">IF(AD418="","",IF(SUMPRODUCT((AD418=$AD$7:$AD$511)*(AH418=$AH$7:$AH$511)*(AS418=$AS$7:$AS$511)*(AT418=$AT$7:$AT$511)*(ROW($AD$7:$AD$511)&lt;&gt;ROW(AD418))*((R418=0)*($R$7:$R$511&gt;0)+(R418&gt;0)*($R$7:$R$511=0)))&gt;0,"SALONES UNIDOS",IF(SUMPRODUCT((AD418=$AD$7:$AD$511)*(AH418=$AH$7:$AH$511)*((AS418&lt;$AT$7:$AT$511)*(AT418&gt;$AS$7:$AS$511))*(ROW($AD$7:$AD$511)&lt;&gt;ROW(AD418)))&gt;0,"Cruzado","Sin cruce")))</f>
        <v/>
      </c>
      <c r="AW418" s="104" t="str">
        <f t="shared" si="144"/>
        <v>PS3FILIALB</v>
      </c>
      <c r="AX418" s="104" t="str" cm="1">
        <f t="array" ref="AX418">IF(AW418="","",IF(SUMPRODUCT((AW418=$AW$7:$AW$2042)*(AH418=$AH$7:$AH$2042)*(AN418=$AN$7:$AN$2042)*(AO418=$AO$7:$AO$2042)*(ROW($AW$7:$AW$2042)&lt;&gt;ROW(AW418))*((R418=0)*($R$7:$R$2042&gt;0)+(R418&gt;0)*($R$7:$R$2042=0)))&gt;0,"SALONES UNIDOS",IF(SUMPRODUCT((AW418=$AW$7:$AW$2042)*(AH418=$AH$7:$AH$2042)*((AN418&lt;$AO$7:$AO$2042)*(AO418&gt;$AN$7:$AN$2042))*(ROW($AW$7:$AW$2042)&lt;&gt;ROW(AW418)))&gt;0,"Cruzado","Sin cruce")))</f>
        <v>Sin cruce</v>
      </c>
    </row>
    <row r="419" spans="2:50" s="6" customFormat="1" ht="19.8" hidden="1" customHeight="1" x14ac:dyDescent="0.25">
      <c r="B419" s="494" t="s">
        <v>314</v>
      </c>
      <c r="C419" s="369" t="s">
        <v>971</v>
      </c>
      <c r="D419" s="369">
        <v>20261</v>
      </c>
      <c r="E419" s="373" t="s">
        <v>276</v>
      </c>
      <c r="F419" s="370" t="s">
        <v>291</v>
      </c>
      <c r="G419" s="373" t="s">
        <v>296</v>
      </c>
      <c r="H419" s="373">
        <v>3</v>
      </c>
      <c r="I419" s="373" t="s">
        <v>281</v>
      </c>
      <c r="J419" s="373" t="s">
        <v>281</v>
      </c>
      <c r="K419" s="194" t="s">
        <v>368</v>
      </c>
      <c r="L419" s="364" t="s">
        <v>361</v>
      </c>
      <c r="M419" s="364" t="s">
        <v>362</v>
      </c>
      <c r="N419" s="364" t="s">
        <v>339</v>
      </c>
      <c r="O419" s="373" t="s">
        <v>321</v>
      </c>
      <c r="P419" s="364">
        <v>2</v>
      </c>
      <c r="Q419" s="364">
        <v>2</v>
      </c>
      <c r="R419" s="369">
        <v>4</v>
      </c>
      <c r="S419" s="364">
        <v>3</v>
      </c>
      <c r="T419" s="8"/>
      <c r="U419" s="374">
        <v>30</v>
      </c>
      <c r="V419" s="370">
        <v>45813502</v>
      </c>
      <c r="W419" s="373" t="s">
        <v>82</v>
      </c>
      <c r="X419" s="364" t="s">
        <v>399</v>
      </c>
      <c r="Y419" s="364"/>
      <c r="Z419" s="364"/>
      <c r="AA419" s="364"/>
      <c r="AB419" s="370"/>
      <c r="AC419" s="364"/>
      <c r="AD419" s="369"/>
      <c r="AE419" s="370"/>
      <c r="AF419" s="370"/>
      <c r="AG419" s="370" t="s">
        <v>319</v>
      </c>
      <c r="AH419" s="364">
        <v>2</v>
      </c>
      <c r="AI419" s="364">
        <v>14</v>
      </c>
      <c r="AJ419" s="364">
        <v>20</v>
      </c>
      <c r="AK419" s="364">
        <v>17</v>
      </c>
      <c r="AL419" s="364">
        <v>40</v>
      </c>
      <c r="AM419" s="22">
        <f t="shared" si="143"/>
        <v>4</v>
      </c>
      <c r="AN419" s="104">
        <f t="shared" si="145"/>
        <v>0.59722222222222221</v>
      </c>
      <c r="AO419" s="104">
        <f t="shared" si="146"/>
        <v>0.73611111111111116</v>
      </c>
      <c r="AP419" s="22" t="str" cm="1">
        <f t="array" ref="AP419">IF(W419="","",IF(SUMPRODUCT((W419=$W$7:$W$2042)*(AH419=$AH$7:$AH$2042)*(AN419=$AN$7:$AN$2042)*(AO419=$AO$7:$AO$2042)*(ROW($W$7:$W$2042)&lt;&gt;ROW(W419))*((R419=0)*($R$7:$R$2042&gt;0)+(R419&gt;0)*($R$7:$R$2042=0)))&gt;0,"SALONES UNIDOS",IF(SUMPRODUCT((W419=$W$7:$W$2042)*(AH419=$AH$7:$AH$2042)*((AN419&lt;$AO$7:$AO$2042)*(AO419&gt;$AN$7:$AN$2042))*(ROW($W$7:$W$2042)&lt;&gt;ROW(W419)))&gt;0,"Cruzado","Sin cruce")))</f>
        <v>Sin cruce</v>
      </c>
      <c r="AQ419" s="104"/>
      <c r="AR419" s="104"/>
      <c r="AS419" s="22"/>
      <c r="AT419" s="22"/>
      <c r="AU419" s="358" t="str" cm="1">
        <f t="array" ref="AU419">IF(AB419="","",IF(SUMPRODUCT((AB419=$AB$7:$AB$511)*(AH419=$AH$7:$AH$511)*(AQ419=$AQ$7:$AQ$511)*(AR419=$AR$7:$AR$511)*(ROW($AB$7:$AB$511)&lt;&gt;ROW(AB419))*((R419=0)*($R$7:$R$511&gt;0)+(R419&gt;0)*($R$7:$R$511=0)))&gt;0,"SALONES UNIDOS",IF(SUMPRODUCT((AB419=$AB$7:$AB$511)*(AH419=$AH$7:$AH$511)*((AQ419&lt;$AR$7:$AR$511)*(AR419&gt;$AQ$7:$AQ$511))*(ROW($AB$7:$AB$511)&lt;&gt;ROW(AB419)))&gt;0,"Cruzado","Sin cruce")))</f>
        <v/>
      </c>
      <c r="AV419" s="358" t="str" cm="1">
        <f t="array" ref="AV419">IF(AD419="","",IF(SUMPRODUCT((AD419=$AD$7:$AD$511)*(AH419=$AH$7:$AH$511)*(AS419=$AS$7:$AS$511)*(AT419=$AT$7:$AT$511)*(ROW($AD$7:$AD$511)&lt;&gt;ROW(AD419))*((R419=0)*($R$7:$R$511&gt;0)+(R419&gt;0)*($R$7:$R$511=0)))&gt;0,"SALONES UNIDOS",IF(SUMPRODUCT((AD419=$AD$7:$AD$511)*(AH419=$AH$7:$AH$511)*((AS419&lt;$AT$7:$AT$511)*(AT419&gt;$AS$7:$AS$511))*(ROW($AD$7:$AD$511)&lt;&gt;ROW(AD419)))&gt;0,"Cruzado","Sin cruce")))</f>
        <v/>
      </c>
      <c r="AW419" s="104" t="str">
        <f t="shared" si="144"/>
        <v>PS3FILIALB</v>
      </c>
      <c r="AX419" s="104" t="str" cm="1">
        <f t="array" ref="AX419">IF(AW419="","",IF(SUMPRODUCT((AW419=$AW$7:$AW$2042)*(AH419=$AH$7:$AH$2042)*(AN419=$AN$7:$AN$2042)*(AO419=$AO$7:$AO$2042)*(ROW($AW$7:$AW$2042)&lt;&gt;ROW(AW419))*((R419=0)*($R$7:$R$2042&gt;0)+(R419&gt;0)*($R$7:$R$2042=0)))&gt;0,"SALONES UNIDOS",IF(SUMPRODUCT((AW419=$AW$7:$AW$2042)*(AH419=$AH$7:$AH$2042)*((AN419&lt;$AO$7:$AO$2042)*(AO419&gt;$AN$7:$AN$2042))*(ROW($AW$7:$AW$2042)&lt;&gt;ROW(AW419)))&gt;0,"Cruzado","Sin cruce")))</f>
        <v>Sin cruce</v>
      </c>
    </row>
    <row r="420" spans="2:50" s="6" customFormat="1" ht="19.8" hidden="1" customHeight="1" x14ac:dyDescent="0.25">
      <c r="B420" s="494" t="s">
        <v>314</v>
      </c>
      <c r="C420" s="369" t="s">
        <v>971</v>
      </c>
      <c r="D420" s="369">
        <v>20261</v>
      </c>
      <c r="E420" s="373" t="s">
        <v>276</v>
      </c>
      <c r="F420" s="370" t="s">
        <v>291</v>
      </c>
      <c r="G420" s="373" t="s">
        <v>296</v>
      </c>
      <c r="H420" s="373">
        <v>3</v>
      </c>
      <c r="I420" s="373" t="s">
        <v>281</v>
      </c>
      <c r="J420" s="373" t="s">
        <v>281</v>
      </c>
      <c r="K420" s="194" t="s">
        <v>367</v>
      </c>
      <c r="L420" s="364" t="s">
        <v>832</v>
      </c>
      <c r="M420" s="364" t="s">
        <v>346</v>
      </c>
      <c r="N420" s="364" t="s">
        <v>339</v>
      </c>
      <c r="O420" s="373" t="s">
        <v>315</v>
      </c>
      <c r="P420" s="364">
        <v>2</v>
      </c>
      <c r="Q420" s="364">
        <v>0</v>
      </c>
      <c r="R420" s="369">
        <v>2</v>
      </c>
      <c r="S420" s="364">
        <v>3</v>
      </c>
      <c r="T420" s="8"/>
      <c r="U420" s="374">
        <v>30</v>
      </c>
      <c r="V420" s="370">
        <v>40572937</v>
      </c>
      <c r="W420" s="373" t="s">
        <v>226</v>
      </c>
      <c r="X420" s="364" t="s">
        <v>315</v>
      </c>
      <c r="Y420" s="364"/>
      <c r="Z420" s="364"/>
      <c r="AA420" s="364"/>
      <c r="AB420" s="364" t="s">
        <v>589</v>
      </c>
      <c r="AC420" s="364"/>
      <c r="AD420" s="369"/>
      <c r="AE420" s="370"/>
      <c r="AF420" s="370"/>
      <c r="AG420" s="370" t="s">
        <v>559</v>
      </c>
      <c r="AH420" s="364">
        <v>6</v>
      </c>
      <c r="AI420" s="364">
        <v>7</v>
      </c>
      <c r="AJ420" s="364">
        <v>40</v>
      </c>
      <c r="AK420" s="364">
        <v>9</v>
      </c>
      <c r="AL420" s="364">
        <v>20</v>
      </c>
      <c r="AM420" s="22">
        <f t="shared" si="143"/>
        <v>2</v>
      </c>
      <c r="AN420" s="104">
        <f t="shared" si="145"/>
        <v>0.31944444444444448</v>
      </c>
      <c r="AO420" s="104">
        <f t="shared" si="146"/>
        <v>0.3888888888888889</v>
      </c>
      <c r="AP420" s="22" t="str" cm="1">
        <f t="array" ref="AP420">IF(W420="","",IF(SUMPRODUCT((W420=$W$7:$W$2042)*(AH420=$AH$7:$AH$2042)*(AN420=$AN$7:$AN$2042)*(AO420=$AO$7:$AO$2042)*(ROW($W$7:$W$2042)&lt;&gt;ROW(W420))*((R420=0)*($R$7:$R$2042&gt;0)+(R420&gt;0)*($R$7:$R$2042=0)))&gt;0,"SALONES UNIDOS",IF(SUMPRODUCT((W420=$W$7:$W$2042)*(AH420=$AH$7:$AH$2042)*((AN420&lt;$AO$7:$AO$2042)*(AO420&gt;$AN$7:$AN$2042))*(ROW($W$7:$W$2042)&lt;&gt;ROW(W420)))&gt;0,"Cruzado","Sin cruce")))</f>
        <v>Sin cruce</v>
      </c>
      <c r="AQ420" s="104">
        <f>AN420</f>
        <v>0.31944444444444448</v>
      </c>
      <c r="AR420" s="104">
        <f>AO420</f>
        <v>0.3888888888888889</v>
      </c>
      <c r="AS420" s="22"/>
      <c r="AT420" s="22"/>
      <c r="AU420" s="358" t="str" cm="1">
        <f t="array" ref="AU420">IF(AB420="","",IF(SUMPRODUCT((AB420=$AB$7:$AB$511)*(AH420=$AH$7:$AH$511)*(AQ420=$AQ$7:$AQ$511)*(AR420=$AR$7:$AR$511)*(ROW($AB$7:$AB$511)&lt;&gt;ROW(AB420))*((R420=0)*($R$7:$R$511&gt;0)+(R420&gt;0)*($R$7:$R$511=0)))&gt;0,"SALONES UNIDOS",IF(SUMPRODUCT((AB420=$AB$7:$AB$511)*(AH420=$AH$7:$AH$511)*((AQ420&lt;$AR$7:$AR$511)*(AR420&gt;$AQ$7:$AQ$511))*(ROW($AB$7:$AB$511)&lt;&gt;ROW(AB420)))&gt;0,"Cruzado","Sin cruce")))</f>
        <v>Sin cruce</v>
      </c>
      <c r="AV420" s="358" t="str" cm="1">
        <f t="array" ref="AV420">IF(AD420="","",IF(SUMPRODUCT((AD420=$AD$7:$AD$511)*(AH420=$AH$7:$AH$511)*(AS420=$AS$7:$AS$511)*(AT420=$AT$7:$AT$511)*(ROW($AD$7:$AD$511)&lt;&gt;ROW(AD420))*((R420=0)*($R$7:$R$511&gt;0)+(R420&gt;0)*($R$7:$R$511=0)))&gt;0,"SALONES UNIDOS",IF(SUMPRODUCT((AD420=$AD$7:$AD$511)*(AH420=$AH$7:$AH$511)*((AS420&lt;$AT$7:$AT$511)*(AT420&gt;$AS$7:$AS$511))*(ROW($AD$7:$AD$511)&lt;&gt;ROW(AD420)))&gt;0,"Cruzado","Sin cruce")))</f>
        <v/>
      </c>
      <c r="AW420" s="104" t="str">
        <f t="shared" si="144"/>
        <v>PS3FILIALB</v>
      </c>
      <c r="AX420" s="104" t="str" cm="1">
        <f t="array" ref="AX420">IF(AW420="","",IF(SUMPRODUCT((AW420=$AW$7:$AW$2042)*(AH420=$AH$7:$AH$2042)*(AN420=$AN$7:$AN$2042)*(AO420=$AO$7:$AO$2042)*(ROW($AW$7:$AW$2042)&lt;&gt;ROW(AW420))*((R420=0)*($R$7:$R$2042&gt;0)+(R420&gt;0)*($R$7:$R$2042=0)))&gt;0,"SALONES UNIDOS",IF(SUMPRODUCT((AW420=$AW$7:$AW$2042)*(AH420=$AH$7:$AH$2042)*((AN420&lt;$AO$7:$AO$2042)*(AO420&gt;$AN$7:$AN$2042))*(ROW($AW$7:$AW$2042)&lt;&gt;ROW(AW420)))&gt;0,"Cruzado","Sin cruce")))</f>
        <v>Sin cruce</v>
      </c>
    </row>
    <row r="421" spans="2:50" s="6" customFormat="1" ht="19.8" hidden="1" customHeight="1" x14ac:dyDescent="0.25">
      <c r="B421" s="494" t="s">
        <v>314</v>
      </c>
      <c r="C421" s="369" t="s">
        <v>971</v>
      </c>
      <c r="D421" s="369">
        <v>20261</v>
      </c>
      <c r="E421" s="373" t="s">
        <v>276</v>
      </c>
      <c r="F421" s="370" t="s">
        <v>291</v>
      </c>
      <c r="G421" s="373" t="s">
        <v>296</v>
      </c>
      <c r="H421" s="373">
        <v>3</v>
      </c>
      <c r="I421" s="373" t="s">
        <v>412</v>
      </c>
      <c r="J421" s="373" t="s">
        <v>281</v>
      </c>
      <c r="K421" s="194" t="s">
        <v>367</v>
      </c>
      <c r="L421" s="364" t="s">
        <v>832</v>
      </c>
      <c r="M421" s="364" t="s">
        <v>346</v>
      </c>
      <c r="N421" s="364" t="s">
        <v>339</v>
      </c>
      <c r="O421" s="373" t="s">
        <v>315</v>
      </c>
      <c r="P421" s="364">
        <v>0</v>
      </c>
      <c r="Q421" s="364">
        <v>2</v>
      </c>
      <c r="R421" s="369">
        <v>2</v>
      </c>
      <c r="S421" s="364">
        <v>3</v>
      </c>
      <c r="T421" s="8"/>
      <c r="U421" s="374">
        <v>15</v>
      </c>
      <c r="V421" s="370">
        <v>40572937</v>
      </c>
      <c r="W421" s="373" t="s">
        <v>226</v>
      </c>
      <c r="X421" s="364" t="s">
        <v>315</v>
      </c>
      <c r="Y421" s="364"/>
      <c r="Z421" s="364"/>
      <c r="AA421" s="364"/>
      <c r="AB421" s="370"/>
      <c r="AC421" s="364"/>
      <c r="AD421" s="364" t="s">
        <v>687</v>
      </c>
      <c r="AE421" s="370"/>
      <c r="AF421" s="370"/>
      <c r="AG421" s="370" t="s">
        <v>301</v>
      </c>
      <c r="AH421" s="364">
        <v>6</v>
      </c>
      <c r="AI421" s="364">
        <v>9</v>
      </c>
      <c r="AJ421" s="364">
        <v>20</v>
      </c>
      <c r="AK421" s="364">
        <v>11</v>
      </c>
      <c r="AL421" s="364">
        <v>0</v>
      </c>
      <c r="AM421" s="22">
        <f t="shared" si="143"/>
        <v>2</v>
      </c>
      <c r="AN421" s="104">
        <f t="shared" si="145"/>
        <v>0.3888888888888889</v>
      </c>
      <c r="AO421" s="104">
        <f t="shared" si="146"/>
        <v>0.45833333333333331</v>
      </c>
      <c r="AP421" s="22" t="str" cm="1">
        <f t="array" ref="AP421">IF(W421="","",IF(SUMPRODUCT((W421=$W$7:$W$2042)*(AH421=$AH$7:$AH$2042)*(AN421=$AN$7:$AN$2042)*(AO421=$AO$7:$AO$2042)*(ROW($W$7:$W$2042)&lt;&gt;ROW(W421))*((R421=0)*($R$7:$R$2042&gt;0)+(R421&gt;0)*($R$7:$R$2042=0)))&gt;0,"SALONES UNIDOS",IF(SUMPRODUCT((W421=$W$7:$W$2042)*(AH421=$AH$7:$AH$2042)*((AN421&lt;$AO$7:$AO$2042)*(AO421&gt;$AN$7:$AN$2042))*(ROW($W$7:$W$2042)&lt;&gt;ROW(W421)))&gt;0,"Cruzado","Sin cruce")))</f>
        <v>Sin cruce</v>
      </c>
      <c r="AQ421" s="22"/>
      <c r="AR421" s="22"/>
      <c r="AS421" s="104">
        <f t="shared" ref="AS421:AS422" si="158">AN421</f>
        <v>0.3888888888888889</v>
      </c>
      <c r="AT421" s="104">
        <f t="shared" ref="AT421:AT422" si="159">AO421</f>
        <v>0.45833333333333331</v>
      </c>
      <c r="AU421" s="358" t="str" cm="1">
        <f t="array" ref="AU421">IF(AB421="","",IF(SUMPRODUCT((AB421=$AB$7:$AB$511)*(AH421=$AH$7:$AH$511)*(AQ421=$AQ$7:$AQ$511)*(AR421=$AR$7:$AR$511)*(ROW($AB$7:$AB$511)&lt;&gt;ROW(AB421))*((R421=0)*($R$7:$R$511&gt;0)+(R421&gt;0)*($R$7:$R$511=0)))&gt;0,"SALONES UNIDOS",IF(SUMPRODUCT((AB421=$AB$7:$AB$511)*(AH421=$AH$7:$AH$511)*((AQ421&lt;$AR$7:$AR$511)*(AR421&gt;$AQ$7:$AQ$511))*(ROW($AB$7:$AB$511)&lt;&gt;ROW(AB421)))&gt;0,"Cruzado","Sin cruce")))</f>
        <v/>
      </c>
      <c r="AV421" s="358" t="str" cm="1">
        <f t="array" ref="AV421">IF(AD421="","",IF(SUMPRODUCT((AD421=$AD$7:$AD$511)*(AH421=$AH$7:$AH$511)*(AS421=$AS$7:$AS$511)*(AT421=$AT$7:$AT$511)*(ROW($AD$7:$AD$511)&lt;&gt;ROW(AD421))*((R421=0)*($R$7:$R$511&gt;0)+(R421&gt;0)*($R$7:$R$511=0)))&gt;0,"SALONES UNIDOS",IF(SUMPRODUCT((AD421=$AD$7:$AD$511)*(AH421=$AH$7:$AH$511)*((AS421&lt;$AT$7:$AT$511)*(AT421&gt;$AS$7:$AS$511))*(ROW($AD$7:$AD$511)&lt;&gt;ROW(AD421)))&gt;0,"Cruzado","Sin cruce")))</f>
        <v>Sin cruce</v>
      </c>
      <c r="AW421" s="104" t="str">
        <f t="shared" si="144"/>
        <v>PS3FILIALB</v>
      </c>
      <c r="AX421" s="104" t="str" cm="1">
        <f t="array" ref="AX421">IF(AW421="","",IF(SUMPRODUCT((AW421=$AW$7:$AW$2042)*(AH421=$AH$7:$AH$2042)*(AN421=$AN$7:$AN$2042)*(AO421=$AO$7:$AO$2042)*(ROW($AW$7:$AW$2042)&lt;&gt;ROW(AW421))*((R421=0)*($R$7:$R$2042&gt;0)+(R421&gt;0)*($R$7:$R$2042=0)))&gt;0,"SALONES UNIDOS",IF(SUMPRODUCT((AW421=$AW$7:$AW$2042)*(AH421=$AH$7:$AH$2042)*((AN421&lt;$AO$7:$AO$2042)*(AO421&gt;$AN$7:$AN$2042))*(ROW($AW$7:$AW$2042)&lt;&gt;ROW(AW421)))&gt;0,"Cruzado","Sin cruce")))</f>
        <v>Sin cruce</v>
      </c>
    </row>
    <row r="422" spans="2:50" s="6" customFormat="1" ht="19.8" hidden="1" customHeight="1" x14ac:dyDescent="0.25">
      <c r="B422" s="494" t="s">
        <v>314</v>
      </c>
      <c r="C422" s="369" t="s">
        <v>971</v>
      </c>
      <c r="D422" s="369">
        <v>20261</v>
      </c>
      <c r="E422" s="373" t="s">
        <v>276</v>
      </c>
      <c r="F422" s="370" t="s">
        <v>291</v>
      </c>
      <c r="G422" s="373" t="s">
        <v>296</v>
      </c>
      <c r="H422" s="373">
        <v>3</v>
      </c>
      <c r="I422" s="373" t="s">
        <v>571</v>
      </c>
      <c r="J422" s="373" t="s">
        <v>281</v>
      </c>
      <c r="K422" s="194" t="s">
        <v>367</v>
      </c>
      <c r="L422" s="364" t="s">
        <v>832</v>
      </c>
      <c r="M422" s="364" t="s">
        <v>346</v>
      </c>
      <c r="N422" s="364" t="s">
        <v>339</v>
      </c>
      <c r="O422" s="373" t="s">
        <v>315</v>
      </c>
      <c r="P422" s="364">
        <v>0</v>
      </c>
      <c r="Q422" s="364">
        <v>2</v>
      </c>
      <c r="R422" s="369">
        <v>2</v>
      </c>
      <c r="S422" s="364">
        <v>3</v>
      </c>
      <c r="T422" s="8"/>
      <c r="U422" s="374">
        <v>15</v>
      </c>
      <c r="V422" s="370">
        <v>40572937</v>
      </c>
      <c r="W422" s="373" t="s">
        <v>226</v>
      </c>
      <c r="X422" s="364" t="s">
        <v>315</v>
      </c>
      <c r="Y422" s="364"/>
      <c r="Z422" s="364"/>
      <c r="AA422" s="364"/>
      <c r="AB422" s="370"/>
      <c r="AC422" s="364"/>
      <c r="AD422" s="364" t="s">
        <v>687</v>
      </c>
      <c r="AE422" s="370"/>
      <c r="AF422" s="370"/>
      <c r="AG422" s="370" t="s">
        <v>301</v>
      </c>
      <c r="AH422" s="364">
        <v>6</v>
      </c>
      <c r="AI422" s="364">
        <v>11</v>
      </c>
      <c r="AJ422" s="364">
        <v>0</v>
      </c>
      <c r="AK422" s="364">
        <v>12</v>
      </c>
      <c r="AL422" s="364">
        <v>40</v>
      </c>
      <c r="AM422" s="22">
        <f t="shared" si="143"/>
        <v>2</v>
      </c>
      <c r="AN422" s="104">
        <f t="shared" si="145"/>
        <v>0.45833333333333331</v>
      </c>
      <c r="AO422" s="104">
        <f t="shared" si="146"/>
        <v>0.52777777777777779</v>
      </c>
      <c r="AP422" s="22" t="str" cm="1">
        <f t="array" ref="AP422">IF(W422="","",IF(SUMPRODUCT((W422=$W$7:$W$2042)*(AH422=$AH$7:$AH$2042)*(AN422=$AN$7:$AN$2042)*(AO422=$AO$7:$AO$2042)*(ROW($W$7:$W$2042)&lt;&gt;ROW(W422))*((R422=0)*($R$7:$R$2042&gt;0)+(R422&gt;0)*($R$7:$R$2042=0)))&gt;0,"SALONES UNIDOS",IF(SUMPRODUCT((W422=$W$7:$W$2042)*(AH422=$AH$7:$AH$2042)*((AN422&lt;$AO$7:$AO$2042)*(AO422&gt;$AN$7:$AN$2042))*(ROW($W$7:$W$2042)&lt;&gt;ROW(W422)))&gt;0,"Cruzado","Sin cruce")))</f>
        <v>Sin cruce</v>
      </c>
      <c r="AQ422" s="22"/>
      <c r="AR422" s="22"/>
      <c r="AS422" s="104">
        <f t="shared" si="158"/>
        <v>0.45833333333333331</v>
      </c>
      <c r="AT422" s="104">
        <f t="shared" si="159"/>
        <v>0.52777777777777779</v>
      </c>
      <c r="AU422" s="358" t="str" cm="1">
        <f t="array" ref="AU422">IF(AB422="","",IF(SUMPRODUCT((AB422=$AB$7:$AB$511)*(AH422=$AH$7:$AH$511)*(AQ422=$AQ$7:$AQ$511)*(AR422=$AR$7:$AR$511)*(ROW($AB$7:$AB$511)&lt;&gt;ROW(AB422))*((R422=0)*($R$7:$R$511&gt;0)+(R422&gt;0)*($R$7:$R$511=0)))&gt;0,"SALONES UNIDOS",IF(SUMPRODUCT((AB422=$AB$7:$AB$511)*(AH422=$AH$7:$AH$511)*((AQ422&lt;$AR$7:$AR$511)*(AR422&gt;$AQ$7:$AQ$511))*(ROW($AB$7:$AB$511)&lt;&gt;ROW(AB422)))&gt;0,"Cruzado","Sin cruce")))</f>
        <v/>
      </c>
      <c r="AV422" s="358" t="str" cm="1">
        <f t="array" ref="AV422">IF(AD422="","",IF(SUMPRODUCT((AD422=$AD$7:$AD$511)*(AH422=$AH$7:$AH$511)*(AS422=$AS$7:$AS$511)*(AT422=$AT$7:$AT$511)*(ROW($AD$7:$AD$511)&lt;&gt;ROW(AD422))*((R422=0)*($R$7:$R$511&gt;0)+(R422&gt;0)*($R$7:$R$511=0)))&gt;0,"SALONES UNIDOS",IF(SUMPRODUCT((AD422=$AD$7:$AD$511)*(AH422=$AH$7:$AH$511)*((AS422&lt;$AT$7:$AT$511)*(AT422&gt;$AS$7:$AS$511))*(ROW($AD$7:$AD$511)&lt;&gt;ROW(AD422)))&gt;0,"Cruzado","Sin cruce")))</f>
        <v>Sin cruce</v>
      </c>
      <c r="AW422" s="104" t="str">
        <f t="shared" si="144"/>
        <v>PS3FILIALB</v>
      </c>
      <c r="AX422" s="104" t="str" cm="1">
        <f t="array" ref="AX422">IF(AW422="","",IF(SUMPRODUCT((AW422=$AW$7:$AW$2042)*(AH422=$AH$7:$AH$2042)*(AN422=$AN$7:$AN$2042)*(AO422=$AO$7:$AO$2042)*(ROW($AW$7:$AW$2042)&lt;&gt;ROW(AW422))*((R422=0)*($R$7:$R$2042&gt;0)+(R422&gt;0)*($R$7:$R$2042=0)))&gt;0,"SALONES UNIDOS",IF(SUMPRODUCT((AW422=$AW$7:$AW$2042)*(AH422=$AH$7:$AH$2042)*((AN422&lt;$AO$7:$AO$2042)*(AO422&gt;$AN$7:$AN$2042))*(ROW($AW$7:$AW$2042)&lt;&gt;ROW(AW422)))&gt;0,"Cruzado","Sin cruce")))</f>
        <v>Sin cruce</v>
      </c>
    </row>
    <row r="423" spans="2:50" s="6" customFormat="1" ht="19.8" hidden="1" customHeight="1" x14ac:dyDescent="0.25">
      <c r="B423" s="494" t="s">
        <v>314</v>
      </c>
      <c r="C423" s="369" t="s">
        <v>971</v>
      </c>
      <c r="D423" s="369">
        <v>20261</v>
      </c>
      <c r="E423" s="373" t="s">
        <v>276</v>
      </c>
      <c r="F423" s="370" t="s">
        <v>291</v>
      </c>
      <c r="G423" s="373" t="s">
        <v>296</v>
      </c>
      <c r="H423" s="373">
        <v>3</v>
      </c>
      <c r="I423" s="373" t="s">
        <v>281</v>
      </c>
      <c r="J423" s="373" t="s">
        <v>281</v>
      </c>
      <c r="K423" s="194" t="s">
        <v>337</v>
      </c>
      <c r="L423" s="364" t="s">
        <v>338</v>
      </c>
      <c r="M423" s="364" t="s">
        <v>317</v>
      </c>
      <c r="N423" s="364" t="s">
        <v>339</v>
      </c>
      <c r="O423" s="373" t="s">
        <v>315</v>
      </c>
      <c r="P423" s="364">
        <v>2</v>
      </c>
      <c r="Q423" s="364">
        <v>2</v>
      </c>
      <c r="R423" s="369">
        <v>4</v>
      </c>
      <c r="S423" s="364">
        <v>3</v>
      </c>
      <c r="T423" s="8"/>
      <c r="U423" s="374">
        <v>30</v>
      </c>
      <c r="V423" s="370">
        <v>71472171</v>
      </c>
      <c r="W423" s="373" t="s">
        <v>69</v>
      </c>
      <c r="X423" s="364" t="s">
        <v>315</v>
      </c>
      <c r="Y423" s="364"/>
      <c r="Z423" s="364"/>
      <c r="AA423" s="364"/>
      <c r="AB423" s="364" t="s">
        <v>743</v>
      </c>
      <c r="AC423" s="364"/>
      <c r="AD423" s="369"/>
      <c r="AE423" s="370"/>
      <c r="AF423" s="370"/>
      <c r="AG423" s="370" t="s">
        <v>319</v>
      </c>
      <c r="AH423" s="364">
        <v>2</v>
      </c>
      <c r="AI423" s="364">
        <v>9</v>
      </c>
      <c r="AJ423" s="364">
        <v>20</v>
      </c>
      <c r="AK423" s="364">
        <v>12</v>
      </c>
      <c r="AL423" s="364">
        <v>40</v>
      </c>
      <c r="AM423" s="22">
        <f t="shared" si="143"/>
        <v>4</v>
      </c>
      <c r="AN423" s="104">
        <f t="shared" si="145"/>
        <v>0.3888888888888889</v>
      </c>
      <c r="AO423" s="104">
        <f t="shared" si="146"/>
        <v>0.52777777777777779</v>
      </c>
      <c r="AP423" s="22" t="str" cm="1">
        <f t="array" ref="AP423">IF(W423="","",IF(SUMPRODUCT((W423=$W$7:$W$2042)*(AH423=$AH$7:$AH$2042)*(AN423=$AN$7:$AN$2042)*(AO423=$AO$7:$AO$2042)*(ROW($W$7:$W$2042)&lt;&gt;ROW(W423))*((R423=0)*($R$7:$R$2042&gt;0)+(R423&gt;0)*($R$7:$R$2042=0)))&gt;0,"SALONES UNIDOS",IF(SUMPRODUCT((W423=$W$7:$W$2042)*(AH423=$AH$7:$AH$2042)*((AN423&lt;$AO$7:$AO$2042)*(AO423&gt;$AN$7:$AN$2042))*(ROW($W$7:$W$2042)&lt;&gt;ROW(W423)))&gt;0,"Cruzado","Sin cruce")))</f>
        <v>Sin cruce</v>
      </c>
      <c r="AQ423" s="104">
        <f t="shared" ref="AQ423:AR429" si="160">AN423</f>
        <v>0.3888888888888889</v>
      </c>
      <c r="AR423" s="104">
        <f t="shared" si="160"/>
        <v>0.52777777777777779</v>
      </c>
      <c r="AS423" s="22"/>
      <c r="AT423" s="22"/>
      <c r="AU423" s="358" t="str" cm="1">
        <f t="array" ref="AU423">IF(AB423="","",IF(SUMPRODUCT((AB423=$AB$7:$AB$511)*(AH423=$AH$7:$AH$511)*(AQ423=$AQ$7:$AQ$511)*(AR423=$AR$7:$AR$511)*(ROW($AB$7:$AB$511)&lt;&gt;ROW(AB423))*((R423=0)*($R$7:$R$511&gt;0)+(R423&gt;0)*($R$7:$R$511=0)))&gt;0,"SALONES UNIDOS",IF(SUMPRODUCT((AB423=$AB$7:$AB$511)*(AH423=$AH$7:$AH$511)*((AQ423&lt;$AR$7:$AR$511)*(AR423&gt;$AQ$7:$AQ$511))*(ROW($AB$7:$AB$511)&lt;&gt;ROW(AB423)))&gt;0,"Cruzado","Sin cruce")))</f>
        <v>Sin cruce</v>
      </c>
      <c r="AV423" s="358" t="str" cm="1">
        <f t="array" ref="AV423">IF(AD423="","",IF(SUMPRODUCT((AD423=$AD$7:$AD$511)*(AH423=$AH$7:$AH$511)*(AS423=$AS$7:$AS$511)*(AT423=$AT$7:$AT$511)*(ROW($AD$7:$AD$511)&lt;&gt;ROW(AD423))*((R423=0)*($R$7:$R$511&gt;0)+(R423&gt;0)*($R$7:$R$511=0)))&gt;0,"SALONES UNIDOS",IF(SUMPRODUCT((AD423=$AD$7:$AD$511)*(AH423=$AH$7:$AH$511)*((AS423&lt;$AT$7:$AT$511)*(AT423&gt;$AS$7:$AS$511))*(ROW($AD$7:$AD$511)&lt;&gt;ROW(AD423)))&gt;0,"Cruzado","Sin cruce")))</f>
        <v/>
      </c>
      <c r="AW423" s="104" t="str">
        <f t="shared" si="144"/>
        <v>PS3FILIALB</v>
      </c>
      <c r="AX423" s="104" t="str" cm="1">
        <f t="array" ref="AX423">IF(AW423="","",IF(SUMPRODUCT((AW423=$AW$7:$AW$2042)*(AH423=$AH$7:$AH$2042)*(AN423=$AN$7:$AN$2042)*(AO423=$AO$7:$AO$2042)*(ROW($AW$7:$AW$2042)&lt;&gt;ROW(AW423))*((R423=0)*($R$7:$R$2042&gt;0)+(R423&gt;0)*($R$7:$R$2042=0)))&gt;0,"SALONES UNIDOS",IF(SUMPRODUCT((AW423=$AW$7:$AW$2042)*(AH423=$AH$7:$AH$2042)*((AN423&lt;$AO$7:$AO$2042)*(AO423&gt;$AN$7:$AN$2042))*(ROW($AW$7:$AW$2042)&lt;&gt;ROW(AW423)))&gt;0,"Cruzado","Sin cruce")))</f>
        <v>Sin cruce</v>
      </c>
    </row>
    <row r="424" spans="2:50" s="6" customFormat="1" ht="19.8" hidden="1" customHeight="1" x14ac:dyDescent="0.25">
      <c r="B424" s="494" t="s">
        <v>314</v>
      </c>
      <c r="C424" s="369" t="s">
        <v>971</v>
      </c>
      <c r="D424" s="369">
        <v>20261</v>
      </c>
      <c r="E424" s="373" t="s">
        <v>276</v>
      </c>
      <c r="F424" s="370" t="s">
        <v>291</v>
      </c>
      <c r="G424" s="373" t="s">
        <v>296</v>
      </c>
      <c r="H424" s="373">
        <v>3</v>
      </c>
      <c r="I424" s="373" t="s">
        <v>281</v>
      </c>
      <c r="J424" s="373" t="s">
        <v>281</v>
      </c>
      <c r="K424" s="194" t="s">
        <v>370</v>
      </c>
      <c r="L424" s="364" t="s">
        <v>868</v>
      </c>
      <c r="M424" s="364" t="s">
        <v>346</v>
      </c>
      <c r="N424" s="364" t="s">
        <v>339</v>
      </c>
      <c r="O424" s="373" t="s">
        <v>315</v>
      </c>
      <c r="P424" s="364">
        <v>3</v>
      </c>
      <c r="Q424" s="364">
        <v>2</v>
      </c>
      <c r="R424" s="369">
        <v>5</v>
      </c>
      <c r="S424" s="364">
        <v>4</v>
      </c>
      <c r="T424" s="8"/>
      <c r="U424" s="374">
        <v>30</v>
      </c>
      <c r="V424" s="370">
        <v>44866019</v>
      </c>
      <c r="W424" s="373" t="s">
        <v>177</v>
      </c>
      <c r="X424" s="364" t="s">
        <v>315</v>
      </c>
      <c r="Y424" s="364"/>
      <c r="Z424" s="364"/>
      <c r="AA424" s="364"/>
      <c r="AB424" s="364" t="s">
        <v>579</v>
      </c>
      <c r="AC424" s="364"/>
      <c r="AD424" s="369"/>
      <c r="AE424" s="370"/>
      <c r="AF424" s="370"/>
      <c r="AG424" s="370" t="s">
        <v>319</v>
      </c>
      <c r="AH424" s="364">
        <v>1</v>
      </c>
      <c r="AI424" s="364">
        <v>14</v>
      </c>
      <c r="AJ424" s="364">
        <v>20</v>
      </c>
      <c r="AK424" s="364">
        <v>18</v>
      </c>
      <c r="AL424" s="364">
        <v>30</v>
      </c>
      <c r="AM424" s="22">
        <f t="shared" si="143"/>
        <v>5</v>
      </c>
      <c r="AN424" s="104">
        <f t="shared" si="145"/>
        <v>0.59722222222222221</v>
      </c>
      <c r="AO424" s="104">
        <f t="shared" si="146"/>
        <v>0.77083333333333337</v>
      </c>
      <c r="AP424" s="22" t="str" cm="1">
        <f t="array" ref="AP424">IF(W424="","",IF(SUMPRODUCT((W424=$W$7:$W$2042)*(AH424=$AH$7:$AH$2042)*(AN424=$AN$7:$AN$2042)*(AO424=$AO$7:$AO$2042)*(ROW($W$7:$W$2042)&lt;&gt;ROW(W424))*((R424=0)*($R$7:$R$2042&gt;0)+(R424&gt;0)*($R$7:$R$2042=0)))&gt;0,"SALONES UNIDOS",IF(SUMPRODUCT((W424=$W$7:$W$2042)*(AH424=$AH$7:$AH$2042)*((AN424&lt;$AO$7:$AO$2042)*(AO424&gt;$AN$7:$AN$2042))*(ROW($W$7:$W$2042)&lt;&gt;ROW(W424)))&gt;0,"Cruzado","Sin cruce")))</f>
        <v>Sin cruce</v>
      </c>
      <c r="AQ424" s="104">
        <f t="shared" si="160"/>
        <v>0.59722222222222221</v>
      </c>
      <c r="AR424" s="104">
        <f t="shared" si="160"/>
        <v>0.77083333333333337</v>
      </c>
      <c r="AS424" s="22"/>
      <c r="AT424" s="22"/>
      <c r="AU424" s="358" t="str" cm="1">
        <f t="array" ref="AU424">IF(AB424="","",IF(SUMPRODUCT((AB424=$AB$7:$AB$511)*(AH424=$AH$7:$AH$511)*(AQ424=$AQ$7:$AQ$511)*(AR424=$AR$7:$AR$511)*(ROW($AB$7:$AB$511)&lt;&gt;ROW(AB424))*((R424=0)*($R$7:$R$511&gt;0)+(R424&gt;0)*($R$7:$R$511=0)))&gt;0,"SALONES UNIDOS",IF(SUMPRODUCT((AB424=$AB$7:$AB$511)*(AH424=$AH$7:$AH$511)*((AQ424&lt;$AR$7:$AR$511)*(AR424&gt;$AQ$7:$AQ$511))*(ROW($AB$7:$AB$511)&lt;&gt;ROW(AB424)))&gt;0,"Cruzado","Sin cruce")))</f>
        <v>Sin cruce</v>
      </c>
      <c r="AV424" s="358" t="str" cm="1">
        <f t="array" ref="AV424">IF(AD424="","",IF(SUMPRODUCT((AD424=$AD$7:$AD$511)*(AH424=$AH$7:$AH$511)*(AS424=$AS$7:$AS$511)*(AT424=$AT$7:$AT$511)*(ROW($AD$7:$AD$511)&lt;&gt;ROW(AD424))*((R424=0)*($R$7:$R$511&gt;0)+(R424&gt;0)*($R$7:$R$511=0)))&gt;0,"SALONES UNIDOS",IF(SUMPRODUCT((AD424=$AD$7:$AD$511)*(AH424=$AH$7:$AH$511)*((AS424&lt;$AT$7:$AT$511)*(AT424&gt;$AS$7:$AS$511))*(ROW($AD$7:$AD$511)&lt;&gt;ROW(AD424)))&gt;0,"Cruzado","Sin cruce")))</f>
        <v/>
      </c>
      <c r="AW424" s="104" t="str">
        <f t="shared" si="144"/>
        <v>PS3FILIALB</v>
      </c>
      <c r="AX424" s="104" t="str" cm="1">
        <f t="array" ref="AX424">IF(AW424="","",IF(SUMPRODUCT((AW424=$AW$7:$AW$2042)*(AH424=$AH$7:$AH$2042)*(AN424=$AN$7:$AN$2042)*(AO424=$AO$7:$AO$2042)*(ROW($AW$7:$AW$2042)&lt;&gt;ROW(AW424))*((R424=0)*($R$7:$R$2042&gt;0)+(R424&gt;0)*($R$7:$R$2042=0)))&gt;0,"SALONES UNIDOS",IF(SUMPRODUCT((AW424=$AW$7:$AW$2042)*(AH424=$AH$7:$AH$2042)*((AN424&lt;$AO$7:$AO$2042)*(AO424&gt;$AN$7:$AN$2042))*(ROW($AW$7:$AW$2042)&lt;&gt;ROW(AW424)))&gt;0,"Cruzado","Sin cruce")))</f>
        <v>Sin cruce</v>
      </c>
    </row>
    <row r="425" spans="2:50" s="6" customFormat="1" ht="19.8" hidden="1" customHeight="1" x14ac:dyDescent="0.25">
      <c r="B425" s="494" t="s">
        <v>314</v>
      </c>
      <c r="C425" s="369" t="s">
        <v>971</v>
      </c>
      <c r="D425" s="369">
        <v>20261</v>
      </c>
      <c r="E425" s="373" t="s">
        <v>276</v>
      </c>
      <c r="F425" s="370" t="s">
        <v>291</v>
      </c>
      <c r="G425" s="373" t="s">
        <v>296</v>
      </c>
      <c r="H425" s="373">
        <v>4</v>
      </c>
      <c r="I425" s="373" t="s">
        <v>278</v>
      </c>
      <c r="J425" s="373" t="s">
        <v>278</v>
      </c>
      <c r="K425" s="194" t="s">
        <v>750</v>
      </c>
      <c r="L425" s="364" t="s">
        <v>1022</v>
      </c>
      <c r="M425" s="364" t="s">
        <v>346</v>
      </c>
      <c r="N425" s="364" t="s">
        <v>339</v>
      </c>
      <c r="O425" s="373" t="s">
        <v>315</v>
      </c>
      <c r="P425" s="364">
        <v>1</v>
      </c>
      <c r="Q425" s="364">
        <v>4</v>
      </c>
      <c r="R425" s="369">
        <v>5</v>
      </c>
      <c r="S425" s="364">
        <v>3</v>
      </c>
      <c r="T425" s="8"/>
      <c r="U425" s="374">
        <v>25</v>
      </c>
      <c r="V425" s="370">
        <v>43456897</v>
      </c>
      <c r="W425" s="373" t="s">
        <v>51</v>
      </c>
      <c r="X425" s="364" t="s">
        <v>315</v>
      </c>
      <c r="Y425" s="364"/>
      <c r="Z425" s="364"/>
      <c r="AA425" s="364"/>
      <c r="AB425" s="364" t="s">
        <v>746</v>
      </c>
      <c r="AC425" s="364"/>
      <c r="AD425" s="369"/>
      <c r="AE425" s="370"/>
      <c r="AF425" s="370"/>
      <c r="AG425" s="370" t="s">
        <v>319</v>
      </c>
      <c r="AH425" s="364">
        <v>1</v>
      </c>
      <c r="AI425" s="364">
        <v>18</v>
      </c>
      <c r="AJ425" s="364">
        <v>30</v>
      </c>
      <c r="AK425" s="364">
        <v>22</v>
      </c>
      <c r="AL425" s="364">
        <v>40</v>
      </c>
      <c r="AM425" s="22">
        <f t="shared" si="143"/>
        <v>5</v>
      </c>
      <c r="AN425" s="104">
        <f t="shared" si="145"/>
        <v>0.77083333333333337</v>
      </c>
      <c r="AO425" s="104">
        <f t="shared" si="146"/>
        <v>0.94444444444444442</v>
      </c>
      <c r="AP425" s="22" t="str" cm="1">
        <f t="array" ref="AP425">IF(W425="","",IF(SUMPRODUCT((W425=$W$7:$W$2042)*(AH425=$AH$7:$AH$2042)*(AN425=$AN$7:$AN$2042)*(AO425=$AO$7:$AO$2042)*(ROW($W$7:$W$2042)&lt;&gt;ROW(W425))*((R425=0)*($R$7:$R$2042&gt;0)+(R425&gt;0)*($R$7:$R$2042=0)))&gt;0,"SALONES UNIDOS",IF(SUMPRODUCT((W425=$W$7:$W$2042)*(AH425=$AH$7:$AH$2042)*((AN425&lt;$AO$7:$AO$2042)*(AO425&gt;$AN$7:$AN$2042))*(ROW($W$7:$W$2042)&lt;&gt;ROW(W425)))&gt;0,"Cruzado","Sin cruce")))</f>
        <v>Sin cruce</v>
      </c>
      <c r="AQ425" s="104">
        <f t="shared" si="160"/>
        <v>0.77083333333333337</v>
      </c>
      <c r="AR425" s="104">
        <f t="shared" si="160"/>
        <v>0.94444444444444442</v>
      </c>
      <c r="AS425" s="22"/>
      <c r="AT425" s="22"/>
      <c r="AU425" s="358" t="str" cm="1">
        <f t="array" ref="AU425">IF(AB425="","",IF(SUMPRODUCT((AB425=$AB$7:$AB$511)*(AH425=$AH$7:$AH$511)*(AQ425=$AQ$7:$AQ$511)*(AR425=$AR$7:$AR$511)*(ROW($AB$7:$AB$511)&lt;&gt;ROW(AB425))*((R425=0)*($R$7:$R$511&gt;0)+(R425&gt;0)*($R$7:$R$511=0)))&gt;0,"SALONES UNIDOS",IF(SUMPRODUCT((AB425=$AB$7:$AB$511)*(AH425=$AH$7:$AH$511)*((AQ425&lt;$AR$7:$AR$511)*(AR425&gt;$AQ$7:$AQ$511))*(ROW($AB$7:$AB$511)&lt;&gt;ROW(AB425)))&gt;0,"Cruzado","Sin cruce")))</f>
        <v>Sin cruce</v>
      </c>
      <c r="AV425" s="358" t="str" cm="1">
        <f t="array" ref="AV425">IF(AD425="","",IF(SUMPRODUCT((AD425=$AD$7:$AD$511)*(AH425=$AH$7:$AH$511)*(AS425=$AS$7:$AS$511)*(AT425=$AT$7:$AT$511)*(ROW($AD$7:$AD$511)&lt;&gt;ROW(AD425))*((R425=0)*($R$7:$R$511&gt;0)+(R425&gt;0)*($R$7:$R$511=0)))&gt;0,"SALONES UNIDOS",IF(SUMPRODUCT((AD425=$AD$7:$AD$511)*(AH425=$AH$7:$AH$511)*((AS425&lt;$AT$7:$AT$511)*(AT425&gt;$AS$7:$AS$511))*(ROW($AD$7:$AD$511)&lt;&gt;ROW(AD425)))&gt;0,"Cruzado","Sin cruce")))</f>
        <v/>
      </c>
      <c r="AW425" s="104" t="str">
        <f t="shared" si="144"/>
        <v>PS4FILIALA</v>
      </c>
      <c r="AX425" s="104" t="str" cm="1">
        <f t="array" ref="AX425">IF(AW425="","",IF(SUMPRODUCT((AW425=$AW$7:$AW$2042)*(AH425=$AH$7:$AH$2042)*(AN425=$AN$7:$AN$2042)*(AO425=$AO$7:$AO$2042)*(ROW($AW$7:$AW$2042)&lt;&gt;ROW(AW425))*((R425=0)*($R$7:$R$2042&gt;0)+(R425&gt;0)*($R$7:$R$2042=0)))&gt;0,"SALONES UNIDOS",IF(SUMPRODUCT((AW425=$AW$7:$AW$2042)*(AH425=$AH$7:$AH$2042)*((AN425&lt;$AO$7:$AO$2042)*(AO425&gt;$AN$7:$AN$2042))*(ROW($AW$7:$AW$2042)&lt;&gt;ROW(AW425)))&gt;0,"Cruzado","Sin cruce")))</f>
        <v>Sin cruce</v>
      </c>
    </row>
    <row r="426" spans="2:50" s="6" customFormat="1" ht="19.8" hidden="1" customHeight="1" x14ac:dyDescent="0.25">
      <c r="B426" s="494" t="s">
        <v>314</v>
      </c>
      <c r="C426" s="369" t="s">
        <v>971</v>
      </c>
      <c r="D426" s="369">
        <v>20261</v>
      </c>
      <c r="E426" s="373" t="s">
        <v>276</v>
      </c>
      <c r="F426" s="370" t="s">
        <v>291</v>
      </c>
      <c r="G426" s="373" t="s">
        <v>296</v>
      </c>
      <c r="H426" s="373">
        <v>4</v>
      </c>
      <c r="I426" s="373" t="s">
        <v>278</v>
      </c>
      <c r="J426" s="373" t="s">
        <v>278</v>
      </c>
      <c r="K426" s="194" t="s">
        <v>342</v>
      </c>
      <c r="L426" s="364" t="s">
        <v>1023</v>
      </c>
      <c r="M426" s="364" t="s">
        <v>317</v>
      </c>
      <c r="N426" s="364" t="s">
        <v>339</v>
      </c>
      <c r="O426" s="373" t="s">
        <v>315</v>
      </c>
      <c r="P426" s="364">
        <v>2</v>
      </c>
      <c r="Q426" s="364">
        <v>2</v>
      </c>
      <c r="R426" s="369">
        <v>4</v>
      </c>
      <c r="S426" s="364">
        <v>3</v>
      </c>
      <c r="T426" s="8"/>
      <c r="U426" s="374">
        <v>25</v>
      </c>
      <c r="V426" s="370">
        <v>45201680</v>
      </c>
      <c r="W426" s="373" t="s">
        <v>496</v>
      </c>
      <c r="X426" s="364" t="s">
        <v>315</v>
      </c>
      <c r="Y426" s="364"/>
      <c r="Z426" s="364"/>
      <c r="AA426" s="364"/>
      <c r="AB426" s="364" t="s">
        <v>746</v>
      </c>
      <c r="AC426" s="364"/>
      <c r="AD426" s="369"/>
      <c r="AE426" s="370"/>
      <c r="AF426" s="370"/>
      <c r="AG426" s="370" t="s">
        <v>319</v>
      </c>
      <c r="AH426" s="364">
        <v>1</v>
      </c>
      <c r="AI426" s="364">
        <v>8</v>
      </c>
      <c r="AJ426" s="364">
        <v>30</v>
      </c>
      <c r="AK426" s="364">
        <v>11</v>
      </c>
      <c r="AL426" s="364">
        <v>50</v>
      </c>
      <c r="AM426" s="22">
        <f t="shared" si="143"/>
        <v>4</v>
      </c>
      <c r="AN426" s="104">
        <f t="shared" si="145"/>
        <v>0.35416666666666663</v>
      </c>
      <c r="AO426" s="104">
        <f t="shared" si="146"/>
        <v>0.49305555555555552</v>
      </c>
      <c r="AP426" s="22" t="str" cm="1">
        <f t="array" ref="AP426">IF(W426="","",IF(SUMPRODUCT((W426=$W$7:$W$2042)*(AH426=$AH$7:$AH$2042)*(AN426=$AN$7:$AN$2042)*(AO426=$AO$7:$AO$2042)*(ROW($W$7:$W$2042)&lt;&gt;ROW(W426))*((R426=0)*($R$7:$R$2042&gt;0)+(R426&gt;0)*($R$7:$R$2042=0)))&gt;0,"SALONES UNIDOS",IF(SUMPRODUCT((W426=$W$7:$W$2042)*(AH426=$AH$7:$AH$2042)*((AN426&lt;$AO$7:$AO$2042)*(AO426&gt;$AN$7:$AN$2042))*(ROW($W$7:$W$2042)&lt;&gt;ROW(W426)))&gt;0,"Cruzado","Sin cruce")))</f>
        <v>Sin cruce</v>
      </c>
      <c r="AQ426" s="104">
        <f t="shared" si="160"/>
        <v>0.35416666666666663</v>
      </c>
      <c r="AR426" s="104">
        <f t="shared" si="160"/>
        <v>0.49305555555555552</v>
      </c>
      <c r="AS426" s="22"/>
      <c r="AT426" s="22"/>
      <c r="AU426" s="358" t="str" cm="1">
        <f t="array" ref="AU426">IF(AB426="","",IF(SUMPRODUCT((AB426=$AB$7:$AB$511)*(AH426=$AH$7:$AH$511)*(AQ426=$AQ$7:$AQ$511)*(AR426=$AR$7:$AR$511)*(ROW($AB$7:$AB$511)&lt;&gt;ROW(AB426))*((R426=0)*($R$7:$R$511&gt;0)+(R426&gt;0)*($R$7:$R$511=0)))&gt;0,"SALONES UNIDOS",IF(SUMPRODUCT((AB426=$AB$7:$AB$511)*(AH426=$AH$7:$AH$511)*((AQ426&lt;$AR$7:$AR$511)*(AR426&gt;$AQ$7:$AQ$511))*(ROW($AB$7:$AB$511)&lt;&gt;ROW(AB426)))&gt;0,"Cruzado","Sin cruce")))</f>
        <v>Sin cruce</v>
      </c>
      <c r="AV426" s="358" t="str" cm="1">
        <f t="array" ref="AV426">IF(AD426="","",IF(SUMPRODUCT((AD426=$AD$7:$AD$511)*(AH426=$AH$7:$AH$511)*(AS426=$AS$7:$AS$511)*(AT426=$AT$7:$AT$511)*(ROW($AD$7:$AD$511)&lt;&gt;ROW(AD426))*((R426=0)*($R$7:$R$511&gt;0)+(R426&gt;0)*($R$7:$R$511=0)))&gt;0,"SALONES UNIDOS",IF(SUMPRODUCT((AD426=$AD$7:$AD$511)*(AH426=$AH$7:$AH$511)*((AS426&lt;$AT$7:$AT$511)*(AT426&gt;$AS$7:$AS$511))*(ROW($AD$7:$AD$511)&lt;&gt;ROW(AD426)))&gt;0,"Cruzado","Sin cruce")))</f>
        <v/>
      </c>
      <c r="AW426" s="104" t="str">
        <f t="shared" si="144"/>
        <v>PS4FILIALA</v>
      </c>
      <c r="AX426" s="104" t="str" cm="1">
        <f t="array" ref="AX426">IF(AW426="","",IF(SUMPRODUCT((AW426=$AW$7:$AW$2042)*(AH426=$AH$7:$AH$2042)*(AN426=$AN$7:$AN$2042)*(AO426=$AO$7:$AO$2042)*(ROW($AW$7:$AW$2042)&lt;&gt;ROW(AW426))*((R426=0)*($R$7:$R$2042&gt;0)+(R426&gt;0)*($R$7:$R$2042=0)))&gt;0,"SALONES UNIDOS",IF(SUMPRODUCT((AW426=$AW$7:$AW$2042)*(AH426=$AH$7:$AH$2042)*((AN426&lt;$AO$7:$AO$2042)*(AO426&gt;$AN$7:$AN$2042))*(ROW($AW$7:$AW$2042)&lt;&gt;ROW(AW426)))&gt;0,"Cruzado","Sin cruce")))</f>
        <v>Sin cruce</v>
      </c>
    </row>
    <row r="427" spans="2:50" s="6" customFormat="1" ht="19.8" hidden="1" customHeight="1" x14ac:dyDescent="0.25">
      <c r="B427" s="494" t="s">
        <v>314</v>
      </c>
      <c r="C427" s="369" t="s">
        <v>971</v>
      </c>
      <c r="D427" s="369">
        <v>20261</v>
      </c>
      <c r="E427" s="373" t="s">
        <v>276</v>
      </c>
      <c r="F427" s="370" t="s">
        <v>291</v>
      </c>
      <c r="G427" s="373" t="s">
        <v>296</v>
      </c>
      <c r="H427" s="373">
        <v>4</v>
      </c>
      <c r="I427" s="373" t="s">
        <v>278</v>
      </c>
      <c r="J427" s="373" t="s">
        <v>278</v>
      </c>
      <c r="K427" s="194" t="s">
        <v>340</v>
      </c>
      <c r="L427" s="364" t="s">
        <v>1024</v>
      </c>
      <c r="M427" s="364" t="s">
        <v>317</v>
      </c>
      <c r="N427" s="364" t="s">
        <v>339</v>
      </c>
      <c r="O427" s="373" t="s">
        <v>315</v>
      </c>
      <c r="P427" s="364">
        <v>2</v>
      </c>
      <c r="Q427" s="364">
        <v>0</v>
      </c>
      <c r="R427" s="369">
        <v>2</v>
      </c>
      <c r="S427" s="364">
        <v>3</v>
      </c>
      <c r="T427" s="8"/>
      <c r="U427" s="374">
        <v>25</v>
      </c>
      <c r="V427" s="370">
        <v>71472171</v>
      </c>
      <c r="W427" s="373" t="s">
        <v>69</v>
      </c>
      <c r="X427" s="364" t="s">
        <v>315</v>
      </c>
      <c r="Y427" s="364"/>
      <c r="Z427" s="364"/>
      <c r="AA427" s="364"/>
      <c r="AB427" s="364" t="s">
        <v>746</v>
      </c>
      <c r="AC427" s="364"/>
      <c r="AD427" s="369"/>
      <c r="AE427" s="370"/>
      <c r="AF427" s="370"/>
      <c r="AG427" s="370" t="s">
        <v>559</v>
      </c>
      <c r="AH427" s="364">
        <v>1</v>
      </c>
      <c r="AI427" s="364">
        <v>13</v>
      </c>
      <c r="AJ427" s="364">
        <v>30</v>
      </c>
      <c r="AK427" s="364">
        <v>15</v>
      </c>
      <c r="AL427" s="364">
        <v>10</v>
      </c>
      <c r="AM427" s="22">
        <f t="shared" si="143"/>
        <v>2</v>
      </c>
      <c r="AN427" s="104">
        <f t="shared" si="145"/>
        <v>0.5625</v>
      </c>
      <c r="AO427" s="104">
        <f t="shared" si="146"/>
        <v>0.63194444444444442</v>
      </c>
      <c r="AP427" s="22" t="str" cm="1">
        <f t="array" ref="AP427">IF(W427="","",IF(SUMPRODUCT((W427=$W$7:$W$2042)*(AH427=$AH$7:$AH$2042)*(AN427=$AN$7:$AN$2042)*(AO427=$AO$7:$AO$2042)*(ROW($W$7:$W$2042)&lt;&gt;ROW(W427))*((R427=0)*($R$7:$R$2042&gt;0)+(R427&gt;0)*($R$7:$R$2042=0)))&gt;0,"SALONES UNIDOS",IF(SUMPRODUCT((W427=$W$7:$W$2042)*(AH427=$AH$7:$AH$2042)*((AN427&lt;$AO$7:$AO$2042)*(AO427&gt;$AN$7:$AN$2042))*(ROW($W$7:$W$2042)&lt;&gt;ROW(W427)))&gt;0,"Cruzado","Sin cruce")))</f>
        <v>Sin cruce</v>
      </c>
      <c r="AQ427" s="104">
        <f t="shared" si="160"/>
        <v>0.5625</v>
      </c>
      <c r="AR427" s="104">
        <f t="shared" si="160"/>
        <v>0.63194444444444442</v>
      </c>
      <c r="AS427" s="22"/>
      <c r="AT427" s="22"/>
      <c r="AU427" s="358" t="str" cm="1">
        <f t="array" ref="AU427">IF(AB427="","",IF(SUMPRODUCT((AB427=$AB$7:$AB$511)*(AH427=$AH$7:$AH$511)*(AQ427=$AQ$7:$AQ$511)*(AR427=$AR$7:$AR$511)*(ROW($AB$7:$AB$511)&lt;&gt;ROW(AB427))*((R427=0)*($R$7:$R$511&gt;0)+(R427&gt;0)*($R$7:$R$511=0)))&gt;0,"SALONES UNIDOS",IF(SUMPRODUCT((AB427=$AB$7:$AB$511)*(AH427=$AH$7:$AH$511)*((AQ427&lt;$AR$7:$AR$511)*(AR427&gt;$AQ$7:$AQ$511))*(ROW($AB$7:$AB$511)&lt;&gt;ROW(AB427)))&gt;0,"Cruzado","Sin cruce")))</f>
        <v>Sin cruce</v>
      </c>
      <c r="AV427" s="358" t="str" cm="1">
        <f t="array" ref="AV427">IF(AD427="","",IF(SUMPRODUCT((AD427=$AD$7:$AD$511)*(AH427=$AH$7:$AH$511)*(AS427=$AS$7:$AS$511)*(AT427=$AT$7:$AT$511)*(ROW($AD$7:$AD$511)&lt;&gt;ROW(AD427))*((R427=0)*($R$7:$R$511&gt;0)+(R427&gt;0)*($R$7:$R$511=0)))&gt;0,"SALONES UNIDOS",IF(SUMPRODUCT((AD427=$AD$7:$AD$511)*(AH427=$AH$7:$AH$511)*((AS427&lt;$AT$7:$AT$511)*(AT427&gt;$AS$7:$AS$511))*(ROW($AD$7:$AD$511)&lt;&gt;ROW(AD427)))&gt;0,"Cruzado","Sin cruce")))</f>
        <v/>
      </c>
      <c r="AW427" s="104" t="str">
        <f t="shared" si="144"/>
        <v>PS4FILIALA</v>
      </c>
      <c r="AX427" s="104" t="str" cm="1">
        <f t="array" ref="AX427">IF(AW427="","",IF(SUMPRODUCT((AW427=$AW$7:$AW$2042)*(AH427=$AH$7:$AH$2042)*(AN427=$AN$7:$AN$2042)*(AO427=$AO$7:$AO$2042)*(ROW($AW$7:$AW$2042)&lt;&gt;ROW(AW427))*((R427=0)*($R$7:$R$2042&gt;0)+(R427&gt;0)*($R$7:$R$2042=0)))&gt;0,"SALONES UNIDOS",IF(SUMPRODUCT((AW427=$AW$7:$AW$2042)*(AH427=$AH$7:$AH$2042)*((AN427&lt;$AO$7:$AO$2042)*(AO427&gt;$AN$7:$AN$2042))*(ROW($AW$7:$AW$2042)&lt;&gt;ROW(AW427)))&gt;0,"Cruzado","Sin cruce")))</f>
        <v>Sin cruce</v>
      </c>
    </row>
    <row r="428" spans="2:50" s="6" customFormat="1" ht="19.8" hidden="1" customHeight="1" x14ac:dyDescent="0.25">
      <c r="B428" s="494" t="s">
        <v>314</v>
      </c>
      <c r="C428" s="369" t="s">
        <v>971</v>
      </c>
      <c r="D428" s="369">
        <v>20261</v>
      </c>
      <c r="E428" s="373" t="s">
        <v>276</v>
      </c>
      <c r="F428" s="370" t="s">
        <v>291</v>
      </c>
      <c r="G428" s="373" t="s">
        <v>296</v>
      </c>
      <c r="H428" s="373">
        <v>4</v>
      </c>
      <c r="I428" s="373" t="s">
        <v>278</v>
      </c>
      <c r="J428" s="373" t="s">
        <v>278</v>
      </c>
      <c r="K428" s="194" t="s">
        <v>340</v>
      </c>
      <c r="L428" s="364" t="s">
        <v>1024</v>
      </c>
      <c r="M428" s="364" t="s">
        <v>317</v>
      </c>
      <c r="N428" s="364" t="s">
        <v>339</v>
      </c>
      <c r="O428" s="373" t="s">
        <v>315</v>
      </c>
      <c r="P428" s="364">
        <v>0</v>
      </c>
      <c r="Q428" s="364">
        <v>2</v>
      </c>
      <c r="R428" s="369">
        <v>2</v>
      </c>
      <c r="S428" s="364">
        <v>3</v>
      </c>
      <c r="T428" s="8"/>
      <c r="U428" s="374">
        <v>25</v>
      </c>
      <c r="V428" s="370">
        <v>71472171</v>
      </c>
      <c r="W428" s="373" t="s">
        <v>69</v>
      </c>
      <c r="X428" s="364" t="s">
        <v>315</v>
      </c>
      <c r="Y428" s="364"/>
      <c r="Z428" s="364"/>
      <c r="AA428" s="364"/>
      <c r="AB428" s="364" t="s">
        <v>746</v>
      </c>
      <c r="AC428" s="364"/>
      <c r="AD428" s="369"/>
      <c r="AE428" s="370"/>
      <c r="AF428" s="370"/>
      <c r="AG428" s="370" t="s">
        <v>301</v>
      </c>
      <c r="AH428" s="364">
        <v>1</v>
      </c>
      <c r="AI428" s="364">
        <v>15</v>
      </c>
      <c r="AJ428" s="364">
        <v>10</v>
      </c>
      <c r="AK428" s="364">
        <v>16</v>
      </c>
      <c r="AL428" s="364">
        <v>50</v>
      </c>
      <c r="AM428" s="22">
        <f t="shared" si="143"/>
        <v>2</v>
      </c>
      <c r="AN428" s="104">
        <f t="shared" si="145"/>
        <v>0.63194444444444442</v>
      </c>
      <c r="AO428" s="104">
        <f t="shared" si="146"/>
        <v>0.70138888888888884</v>
      </c>
      <c r="AP428" s="22" t="str" cm="1">
        <f t="array" ref="AP428">IF(W428="","",IF(SUMPRODUCT((W428=$W$7:$W$2042)*(AH428=$AH$7:$AH$2042)*(AN428=$AN$7:$AN$2042)*(AO428=$AO$7:$AO$2042)*(ROW($W$7:$W$2042)&lt;&gt;ROW(W428))*((R428=0)*($R$7:$R$2042&gt;0)+(R428&gt;0)*($R$7:$R$2042=0)))&gt;0,"SALONES UNIDOS",IF(SUMPRODUCT((W428=$W$7:$W$2042)*(AH428=$AH$7:$AH$2042)*((AN428&lt;$AO$7:$AO$2042)*(AO428&gt;$AN$7:$AN$2042))*(ROW($W$7:$W$2042)&lt;&gt;ROW(W428)))&gt;0,"Cruzado","Sin cruce")))</f>
        <v>Sin cruce</v>
      </c>
      <c r="AQ428" s="104">
        <f t="shared" si="160"/>
        <v>0.63194444444444442</v>
      </c>
      <c r="AR428" s="104">
        <f t="shared" si="160"/>
        <v>0.70138888888888884</v>
      </c>
      <c r="AS428" s="22"/>
      <c r="AT428" s="22"/>
      <c r="AU428" s="358" t="str" cm="1">
        <f t="array" ref="AU428">IF(AB428="","",IF(SUMPRODUCT((AB428=$AB$7:$AB$511)*(AH428=$AH$7:$AH$511)*(AQ428=$AQ$7:$AQ$511)*(AR428=$AR$7:$AR$511)*(ROW($AB$7:$AB$511)&lt;&gt;ROW(AB428))*((R428=0)*($R$7:$R$511&gt;0)+(R428&gt;0)*($R$7:$R$511=0)))&gt;0,"SALONES UNIDOS",IF(SUMPRODUCT((AB428=$AB$7:$AB$511)*(AH428=$AH$7:$AH$511)*((AQ428&lt;$AR$7:$AR$511)*(AR428&gt;$AQ$7:$AQ$511))*(ROW($AB$7:$AB$511)&lt;&gt;ROW(AB428)))&gt;0,"Cruzado","Sin cruce")))</f>
        <v>Sin cruce</v>
      </c>
      <c r="AV428" s="358" t="str" cm="1">
        <f t="array" ref="AV428">IF(AD428="","",IF(SUMPRODUCT((AD428=$AD$7:$AD$511)*(AH428=$AH$7:$AH$511)*(AS428=$AS$7:$AS$511)*(AT428=$AT$7:$AT$511)*(ROW($AD$7:$AD$511)&lt;&gt;ROW(AD428))*((R428=0)*($R$7:$R$511&gt;0)+(R428&gt;0)*($R$7:$R$511=0)))&gt;0,"SALONES UNIDOS",IF(SUMPRODUCT((AD428=$AD$7:$AD$511)*(AH428=$AH$7:$AH$511)*((AS428&lt;$AT$7:$AT$511)*(AT428&gt;$AS$7:$AS$511))*(ROW($AD$7:$AD$511)&lt;&gt;ROW(AD428)))&gt;0,"Cruzado","Sin cruce")))</f>
        <v/>
      </c>
      <c r="AW428" s="104" t="str">
        <f t="shared" si="144"/>
        <v>PS4FILIALA</v>
      </c>
      <c r="AX428" s="104" t="str" cm="1">
        <f t="array" ref="AX428">IF(AW428="","",IF(SUMPRODUCT((AW428=$AW$7:$AW$2042)*(AH428=$AH$7:$AH$2042)*(AN428=$AN$7:$AN$2042)*(AO428=$AO$7:$AO$2042)*(ROW($AW$7:$AW$2042)&lt;&gt;ROW(AW428))*((R428=0)*($R$7:$R$2042&gt;0)+(R428&gt;0)*($R$7:$R$2042=0)))&gt;0,"SALONES UNIDOS",IF(SUMPRODUCT((AW428=$AW$7:$AW$2042)*(AH428=$AH$7:$AH$2042)*((AN428&lt;$AO$7:$AO$2042)*(AO428&gt;$AN$7:$AN$2042))*(ROW($AW$7:$AW$2042)&lt;&gt;ROW(AW428)))&gt;0,"Cruzado","Sin cruce")))</f>
        <v>Sin cruce</v>
      </c>
    </row>
    <row r="429" spans="2:50" s="6" customFormat="1" ht="19.8" hidden="1" customHeight="1" x14ac:dyDescent="0.25">
      <c r="B429" s="494" t="s">
        <v>314</v>
      </c>
      <c r="C429" s="369" t="s">
        <v>971</v>
      </c>
      <c r="D429" s="369">
        <v>20261</v>
      </c>
      <c r="E429" s="373" t="s">
        <v>276</v>
      </c>
      <c r="F429" s="370" t="s">
        <v>291</v>
      </c>
      <c r="G429" s="373" t="s">
        <v>296</v>
      </c>
      <c r="H429" s="373">
        <v>4</v>
      </c>
      <c r="I429" s="373" t="s">
        <v>278</v>
      </c>
      <c r="J429" s="373" t="s">
        <v>278</v>
      </c>
      <c r="K429" s="194" t="s">
        <v>751</v>
      </c>
      <c r="L429" s="364" t="s">
        <v>1025</v>
      </c>
      <c r="M429" s="364" t="s">
        <v>317</v>
      </c>
      <c r="N429" s="364" t="s">
        <v>339</v>
      </c>
      <c r="O429" s="373" t="s">
        <v>315</v>
      </c>
      <c r="P429" s="364">
        <v>3</v>
      </c>
      <c r="Q429" s="364">
        <v>2</v>
      </c>
      <c r="R429" s="369">
        <v>5</v>
      </c>
      <c r="S429" s="364">
        <v>4</v>
      </c>
      <c r="T429" s="8"/>
      <c r="U429" s="374">
        <v>25</v>
      </c>
      <c r="V429" s="370">
        <v>72226049</v>
      </c>
      <c r="W429" s="373" t="s">
        <v>28</v>
      </c>
      <c r="X429" s="364" t="s">
        <v>315</v>
      </c>
      <c r="Y429" s="364"/>
      <c r="Z429" s="364"/>
      <c r="AA429" s="364"/>
      <c r="AB429" s="364" t="s">
        <v>746</v>
      </c>
      <c r="AC429" s="364"/>
      <c r="AD429" s="369"/>
      <c r="AE429" s="370"/>
      <c r="AF429" s="370"/>
      <c r="AG429" s="370" t="s">
        <v>319</v>
      </c>
      <c r="AH429" s="364">
        <v>4</v>
      </c>
      <c r="AI429" s="364">
        <v>9</v>
      </c>
      <c r="AJ429" s="364">
        <v>20</v>
      </c>
      <c r="AK429" s="364">
        <v>13</v>
      </c>
      <c r="AL429" s="364">
        <v>30</v>
      </c>
      <c r="AM429" s="22">
        <f t="shared" si="143"/>
        <v>5</v>
      </c>
      <c r="AN429" s="104">
        <f t="shared" si="145"/>
        <v>0.3888888888888889</v>
      </c>
      <c r="AO429" s="104">
        <f t="shared" si="146"/>
        <v>0.5625</v>
      </c>
      <c r="AP429" s="22" t="str" cm="1">
        <f t="array" ref="AP429">IF(W429="","",IF(SUMPRODUCT((W429=$W$7:$W$2042)*(AH429=$AH$7:$AH$2042)*(AN429=$AN$7:$AN$2042)*(AO429=$AO$7:$AO$2042)*(ROW($W$7:$W$2042)&lt;&gt;ROW(W429))*((R429=0)*($R$7:$R$2042&gt;0)+(R429&gt;0)*($R$7:$R$2042=0)))&gt;0,"SALONES UNIDOS",IF(SUMPRODUCT((W429=$W$7:$W$2042)*(AH429=$AH$7:$AH$2042)*((AN429&lt;$AO$7:$AO$2042)*(AO429&gt;$AN$7:$AN$2042))*(ROW($W$7:$W$2042)&lt;&gt;ROW(W429)))&gt;0,"Cruzado","Sin cruce")))</f>
        <v>Sin cruce</v>
      </c>
      <c r="AQ429" s="104">
        <f t="shared" si="160"/>
        <v>0.3888888888888889</v>
      </c>
      <c r="AR429" s="104">
        <f t="shared" si="160"/>
        <v>0.5625</v>
      </c>
      <c r="AS429" s="22"/>
      <c r="AT429" s="22"/>
      <c r="AU429" s="358" t="str" cm="1">
        <f t="array" ref="AU429">IF(AB429="","",IF(SUMPRODUCT((AB429=$AB$7:$AB$511)*(AH429=$AH$7:$AH$511)*(AQ429=$AQ$7:$AQ$511)*(AR429=$AR$7:$AR$511)*(ROW($AB$7:$AB$511)&lt;&gt;ROW(AB429))*((R429=0)*($R$7:$R$511&gt;0)+(R429&gt;0)*($R$7:$R$511=0)))&gt;0,"SALONES UNIDOS",IF(SUMPRODUCT((AB429=$AB$7:$AB$511)*(AH429=$AH$7:$AH$511)*((AQ429&lt;$AR$7:$AR$511)*(AR429&gt;$AQ$7:$AQ$511))*(ROW($AB$7:$AB$511)&lt;&gt;ROW(AB429)))&gt;0,"Cruzado","Sin cruce")))</f>
        <v>Sin cruce</v>
      </c>
      <c r="AV429" s="358" t="str" cm="1">
        <f t="array" ref="AV429">IF(AD429="","",IF(SUMPRODUCT((AD429=$AD$7:$AD$511)*(AH429=$AH$7:$AH$511)*(AS429=$AS$7:$AS$511)*(AT429=$AT$7:$AT$511)*(ROW($AD$7:$AD$511)&lt;&gt;ROW(AD429))*((R429=0)*($R$7:$R$511&gt;0)+(R429&gt;0)*($R$7:$R$511=0)))&gt;0,"SALONES UNIDOS",IF(SUMPRODUCT((AD429=$AD$7:$AD$511)*(AH429=$AH$7:$AH$511)*((AS429&lt;$AT$7:$AT$511)*(AT429&gt;$AS$7:$AS$511))*(ROW($AD$7:$AD$511)&lt;&gt;ROW(AD429)))&gt;0,"Cruzado","Sin cruce")))</f>
        <v/>
      </c>
      <c r="AW429" s="104" t="str">
        <f t="shared" si="144"/>
        <v>PS4FILIALA</v>
      </c>
      <c r="AX429" s="104" t="str" cm="1">
        <f t="array" ref="AX429">IF(AW429="","",IF(SUMPRODUCT((AW429=$AW$7:$AW$2042)*(AH429=$AH$7:$AH$2042)*(AN429=$AN$7:$AN$2042)*(AO429=$AO$7:$AO$2042)*(ROW($AW$7:$AW$2042)&lt;&gt;ROW(AW429))*((R429=0)*($R$7:$R$2042&gt;0)+(R429&gt;0)*($R$7:$R$2042=0)))&gt;0,"SALONES UNIDOS",IF(SUMPRODUCT((AW429=$AW$7:$AW$2042)*(AH429=$AH$7:$AH$2042)*((AN429&lt;$AO$7:$AO$2042)*(AO429&gt;$AN$7:$AN$2042))*(ROW($AW$7:$AW$2042)&lt;&gt;ROW(AW429)))&gt;0,"Cruzado","Sin cruce")))</f>
        <v>Sin cruce</v>
      </c>
    </row>
    <row r="430" spans="2:50" s="6" customFormat="1" ht="19.8" hidden="1" customHeight="1" x14ac:dyDescent="0.25">
      <c r="B430" s="494" t="s">
        <v>314</v>
      </c>
      <c r="C430" s="369" t="s">
        <v>971</v>
      </c>
      <c r="D430" s="369">
        <v>20261</v>
      </c>
      <c r="E430" s="373" t="s">
        <v>276</v>
      </c>
      <c r="F430" s="370" t="s">
        <v>291</v>
      </c>
      <c r="G430" s="373" t="s">
        <v>296</v>
      </c>
      <c r="H430" s="373">
        <v>4</v>
      </c>
      <c r="I430" s="373" t="s">
        <v>278</v>
      </c>
      <c r="J430" s="373" t="s">
        <v>278</v>
      </c>
      <c r="K430" s="194" t="s">
        <v>752</v>
      </c>
      <c r="L430" s="364" t="s">
        <v>1026</v>
      </c>
      <c r="M430" s="364" t="s">
        <v>317</v>
      </c>
      <c r="N430" s="364" t="s">
        <v>339</v>
      </c>
      <c r="O430" s="373" t="s">
        <v>321</v>
      </c>
      <c r="P430" s="364">
        <v>3</v>
      </c>
      <c r="Q430" s="364">
        <v>2</v>
      </c>
      <c r="R430" s="369">
        <v>5</v>
      </c>
      <c r="S430" s="364">
        <v>4</v>
      </c>
      <c r="T430" s="8"/>
      <c r="U430" s="374">
        <v>25</v>
      </c>
      <c r="V430" s="370">
        <v>44866019</v>
      </c>
      <c r="W430" s="373" t="s">
        <v>177</v>
      </c>
      <c r="X430" s="364" t="s">
        <v>399</v>
      </c>
      <c r="Y430" s="364"/>
      <c r="Z430" s="364"/>
      <c r="AA430" s="364"/>
      <c r="AB430" s="370"/>
      <c r="AC430" s="364"/>
      <c r="AD430" s="369"/>
      <c r="AE430" s="370"/>
      <c r="AF430" s="370"/>
      <c r="AG430" s="370" t="s">
        <v>319</v>
      </c>
      <c r="AH430" s="364">
        <v>2</v>
      </c>
      <c r="AI430" s="364">
        <v>7</v>
      </c>
      <c r="AJ430" s="364">
        <v>40</v>
      </c>
      <c r="AK430" s="364">
        <v>11</v>
      </c>
      <c r="AL430" s="364">
        <v>50</v>
      </c>
      <c r="AM430" s="22">
        <f t="shared" si="143"/>
        <v>5</v>
      </c>
      <c r="AN430" s="104">
        <f t="shared" si="145"/>
        <v>0.31944444444444448</v>
      </c>
      <c r="AO430" s="104">
        <f t="shared" si="146"/>
        <v>0.49305555555555552</v>
      </c>
      <c r="AP430" s="22" t="str" cm="1">
        <f t="array" ref="AP430">IF(W430="","",IF(SUMPRODUCT((W430=$W$7:$W$2042)*(AH430=$AH$7:$AH$2042)*(AN430=$AN$7:$AN$2042)*(AO430=$AO$7:$AO$2042)*(ROW($W$7:$W$2042)&lt;&gt;ROW(W430))*((R430=0)*($R$7:$R$2042&gt;0)+(R430&gt;0)*($R$7:$R$2042=0)))&gt;0,"SALONES UNIDOS",IF(SUMPRODUCT((W430=$W$7:$W$2042)*(AH430=$AH$7:$AH$2042)*((AN430&lt;$AO$7:$AO$2042)*(AO430&gt;$AN$7:$AN$2042))*(ROW($W$7:$W$2042)&lt;&gt;ROW(W430)))&gt;0,"Cruzado","Sin cruce")))</f>
        <v>Sin cruce</v>
      </c>
      <c r="AQ430" s="104"/>
      <c r="AR430" s="104"/>
      <c r="AS430" s="22"/>
      <c r="AT430" s="22"/>
      <c r="AU430" s="358" t="str" cm="1">
        <f t="array" ref="AU430">IF(AB430="","",IF(SUMPRODUCT((AB430=$AB$7:$AB$511)*(AH430=$AH$7:$AH$511)*(AQ430=$AQ$7:$AQ$511)*(AR430=$AR$7:$AR$511)*(ROW($AB$7:$AB$511)&lt;&gt;ROW(AB430))*((R430=0)*($R$7:$R$511&gt;0)+(R430&gt;0)*($R$7:$R$511=0)))&gt;0,"SALONES UNIDOS",IF(SUMPRODUCT((AB430=$AB$7:$AB$511)*(AH430=$AH$7:$AH$511)*((AQ430&lt;$AR$7:$AR$511)*(AR430&gt;$AQ$7:$AQ$511))*(ROW($AB$7:$AB$511)&lt;&gt;ROW(AB430)))&gt;0,"Cruzado","Sin cruce")))</f>
        <v/>
      </c>
      <c r="AV430" s="358" t="str" cm="1">
        <f t="array" ref="AV430">IF(AD430="","",IF(SUMPRODUCT((AD430=$AD$7:$AD$511)*(AH430=$AH$7:$AH$511)*(AS430=$AS$7:$AS$511)*(AT430=$AT$7:$AT$511)*(ROW($AD$7:$AD$511)&lt;&gt;ROW(AD430))*((R430=0)*($R$7:$R$511&gt;0)+(R430&gt;0)*($R$7:$R$511=0)))&gt;0,"SALONES UNIDOS",IF(SUMPRODUCT((AD430=$AD$7:$AD$511)*(AH430=$AH$7:$AH$511)*((AS430&lt;$AT$7:$AT$511)*(AT430&gt;$AS$7:$AS$511))*(ROW($AD$7:$AD$511)&lt;&gt;ROW(AD430)))&gt;0,"Cruzado","Sin cruce")))</f>
        <v/>
      </c>
      <c r="AW430" s="104" t="str">
        <f t="shared" si="144"/>
        <v>PS4FILIALA</v>
      </c>
      <c r="AX430" s="104" t="str" cm="1">
        <f t="array" ref="AX430">IF(AW430="","",IF(SUMPRODUCT((AW430=$AW$7:$AW$2042)*(AH430=$AH$7:$AH$2042)*(AN430=$AN$7:$AN$2042)*(AO430=$AO$7:$AO$2042)*(ROW($AW$7:$AW$2042)&lt;&gt;ROW(AW430))*((R430=0)*($R$7:$R$2042&gt;0)+(R430&gt;0)*($R$7:$R$2042=0)))&gt;0,"SALONES UNIDOS",IF(SUMPRODUCT((AW430=$AW$7:$AW$2042)*(AH430=$AH$7:$AH$2042)*((AN430&lt;$AO$7:$AO$2042)*(AO430&gt;$AN$7:$AN$2042))*(ROW($AW$7:$AW$2042)&lt;&gt;ROW(AW430)))&gt;0,"Cruzado","Sin cruce")))</f>
        <v>Sin cruce</v>
      </c>
    </row>
    <row r="431" spans="2:50" s="6" customFormat="1" ht="19.8" hidden="1" customHeight="1" x14ac:dyDescent="0.25">
      <c r="B431" s="494" t="s">
        <v>314</v>
      </c>
      <c r="C431" s="369" t="s">
        <v>971</v>
      </c>
      <c r="D431" s="369">
        <v>20261</v>
      </c>
      <c r="E431" s="373" t="s">
        <v>276</v>
      </c>
      <c r="F431" s="370" t="s">
        <v>291</v>
      </c>
      <c r="G431" s="373" t="s">
        <v>296</v>
      </c>
      <c r="H431" s="373">
        <v>4</v>
      </c>
      <c r="I431" s="373" t="s">
        <v>278</v>
      </c>
      <c r="J431" s="373" t="s">
        <v>278</v>
      </c>
      <c r="K431" s="194" t="s">
        <v>753</v>
      </c>
      <c r="L431" s="364" t="s">
        <v>1027</v>
      </c>
      <c r="M431" s="364" t="s">
        <v>317</v>
      </c>
      <c r="N431" s="364" t="s">
        <v>339</v>
      </c>
      <c r="O431" s="373" t="s">
        <v>315</v>
      </c>
      <c r="P431" s="364">
        <v>2</v>
      </c>
      <c r="Q431" s="364">
        <v>0</v>
      </c>
      <c r="R431" s="369">
        <v>2</v>
      </c>
      <c r="S431" s="364">
        <v>3</v>
      </c>
      <c r="T431" s="8"/>
      <c r="U431" s="374">
        <v>25</v>
      </c>
      <c r="V431" s="370">
        <v>70107322</v>
      </c>
      <c r="W431" s="373" t="s">
        <v>210</v>
      </c>
      <c r="X431" s="364" t="s">
        <v>315</v>
      </c>
      <c r="Y431" s="364"/>
      <c r="Z431" s="364"/>
      <c r="AA431" s="364"/>
      <c r="AB431" s="364" t="s">
        <v>746</v>
      </c>
      <c r="AC431" s="364"/>
      <c r="AD431" s="369"/>
      <c r="AE431" s="370"/>
      <c r="AF431" s="370"/>
      <c r="AG431" s="370" t="s">
        <v>559</v>
      </c>
      <c r="AH431" s="364">
        <v>3</v>
      </c>
      <c r="AI431" s="364">
        <v>8</v>
      </c>
      <c r="AJ431" s="364">
        <v>30</v>
      </c>
      <c r="AK431" s="364">
        <v>10</v>
      </c>
      <c r="AL431" s="364">
        <v>10</v>
      </c>
      <c r="AM431" s="22">
        <f t="shared" si="143"/>
        <v>2</v>
      </c>
      <c r="AN431" s="104">
        <f t="shared" si="145"/>
        <v>0.35416666666666663</v>
      </c>
      <c r="AO431" s="104">
        <f t="shared" si="146"/>
        <v>0.4236111111111111</v>
      </c>
      <c r="AP431" s="22" t="str" cm="1">
        <f t="array" ref="AP431">IF(W431="","",IF(SUMPRODUCT((W431=$W$7:$W$2042)*(AH431=$AH$7:$AH$2042)*(AN431=$AN$7:$AN$2042)*(AO431=$AO$7:$AO$2042)*(ROW($W$7:$W$2042)&lt;&gt;ROW(W431))*((R431=0)*($R$7:$R$2042&gt;0)+(R431&gt;0)*($R$7:$R$2042=0)))&gt;0,"SALONES UNIDOS",IF(SUMPRODUCT((W431=$W$7:$W$2042)*(AH431=$AH$7:$AH$2042)*((AN431&lt;$AO$7:$AO$2042)*(AO431&gt;$AN$7:$AN$2042))*(ROW($W$7:$W$2042)&lt;&gt;ROW(W431)))&gt;0,"Cruzado","Sin cruce")))</f>
        <v>Sin cruce</v>
      </c>
      <c r="AQ431" s="104">
        <f>AN431</f>
        <v>0.35416666666666663</v>
      </c>
      <c r="AR431" s="104">
        <f>AO431</f>
        <v>0.4236111111111111</v>
      </c>
      <c r="AS431" s="22"/>
      <c r="AT431" s="22"/>
      <c r="AU431" s="358" t="str" cm="1">
        <f t="array" ref="AU431">IF(AB431="","",IF(SUMPRODUCT((AB431=$AB$7:$AB$511)*(AH431=$AH$7:$AH$511)*(AQ431=$AQ$7:$AQ$511)*(AR431=$AR$7:$AR$511)*(ROW($AB$7:$AB$511)&lt;&gt;ROW(AB431))*((R431=0)*($R$7:$R$511&gt;0)+(R431&gt;0)*($R$7:$R$511=0)))&gt;0,"SALONES UNIDOS",IF(SUMPRODUCT((AB431=$AB$7:$AB$511)*(AH431=$AH$7:$AH$511)*((AQ431&lt;$AR$7:$AR$511)*(AR431&gt;$AQ$7:$AQ$511))*(ROW($AB$7:$AB$511)&lt;&gt;ROW(AB431)))&gt;0,"Cruzado","Sin cruce")))</f>
        <v>Sin cruce</v>
      </c>
      <c r="AV431" s="358" t="str" cm="1">
        <f t="array" ref="AV431">IF(AD431="","",IF(SUMPRODUCT((AD431=$AD$7:$AD$511)*(AH431=$AH$7:$AH$511)*(AS431=$AS$7:$AS$511)*(AT431=$AT$7:$AT$511)*(ROW($AD$7:$AD$511)&lt;&gt;ROW(AD431))*((R431=0)*($R$7:$R$511&gt;0)+(R431&gt;0)*($R$7:$R$511=0)))&gt;0,"SALONES UNIDOS",IF(SUMPRODUCT((AD431=$AD$7:$AD$511)*(AH431=$AH$7:$AH$511)*((AS431&lt;$AT$7:$AT$511)*(AT431&gt;$AS$7:$AS$511))*(ROW($AD$7:$AD$511)&lt;&gt;ROW(AD431)))&gt;0,"Cruzado","Sin cruce")))</f>
        <v/>
      </c>
      <c r="AW431" s="104" t="str">
        <f t="shared" si="144"/>
        <v>PS4FILIALA</v>
      </c>
      <c r="AX431" s="104" t="str" cm="1">
        <f t="array" ref="AX431">IF(AW431="","",IF(SUMPRODUCT((AW431=$AW$7:$AW$2042)*(AH431=$AH$7:$AH$2042)*(AN431=$AN$7:$AN$2042)*(AO431=$AO$7:$AO$2042)*(ROW($AW$7:$AW$2042)&lt;&gt;ROW(AW431))*((R431=0)*($R$7:$R$2042&gt;0)+(R431&gt;0)*($R$7:$R$2042=0)))&gt;0,"SALONES UNIDOS",IF(SUMPRODUCT((AW431=$AW$7:$AW$2042)*(AH431=$AH$7:$AH$2042)*((AN431&lt;$AO$7:$AO$2042)*(AO431&gt;$AN$7:$AN$2042))*(ROW($AW$7:$AW$2042)&lt;&gt;ROW(AW431)))&gt;0,"Cruzado","Sin cruce")))</f>
        <v>Sin cruce</v>
      </c>
    </row>
    <row r="432" spans="2:50" s="6" customFormat="1" ht="19.8" hidden="1" customHeight="1" x14ac:dyDescent="0.25">
      <c r="B432" s="494" t="s">
        <v>314</v>
      </c>
      <c r="C432" s="369" t="s">
        <v>971</v>
      </c>
      <c r="D432" s="369">
        <v>20261</v>
      </c>
      <c r="E432" s="373" t="s">
        <v>276</v>
      </c>
      <c r="F432" s="370" t="s">
        <v>291</v>
      </c>
      <c r="G432" s="373" t="s">
        <v>296</v>
      </c>
      <c r="H432" s="373">
        <v>4</v>
      </c>
      <c r="I432" s="373" t="s">
        <v>552</v>
      </c>
      <c r="J432" s="373" t="s">
        <v>278</v>
      </c>
      <c r="K432" s="194" t="s">
        <v>753</v>
      </c>
      <c r="L432" s="364" t="s">
        <v>1027</v>
      </c>
      <c r="M432" s="364" t="s">
        <v>317</v>
      </c>
      <c r="N432" s="364" t="s">
        <v>339</v>
      </c>
      <c r="O432" s="373" t="s">
        <v>315</v>
      </c>
      <c r="P432" s="364">
        <v>0</v>
      </c>
      <c r="Q432" s="364">
        <v>2</v>
      </c>
      <c r="R432" s="369">
        <v>2</v>
      </c>
      <c r="S432" s="364">
        <v>3</v>
      </c>
      <c r="T432" s="8"/>
      <c r="U432" s="374">
        <v>15</v>
      </c>
      <c r="V432" s="370">
        <v>70107322</v>
      </c>
      <c r="W432" s="373" t="s">
        <v>210</v>
      </c>
      <c r="X432" s="364" t="s">
        <v>315</v>
      </c>
      <c r="Y432" s="364"/>
      <c r="Z432" s="364"/>
      <c r="AA432" s="364"/>
      <c r="AB432" s="370"/>
      <c r="AC432" s="364"/>
      <c r="AD432" s="364" t="s">
        <v>749</v>
      </c>
      <c r="AE432" s="370"/>
      <c r="AF432" s="370"/>
      <c r="AG432" s="370" t="s">
        <v>301</v>
      </c>
      <c r="AH432" s="364">
        <v>3</v>
      </c>
      <c r="AI432" s="364">
        <v>10</v>
      </c>
      <c r="AJ432" s="364">
        <v>10</v>
      </c>
      <c r="AK432" s="364">
        <v>11</v>
      </c>
      <c r="AL432" s="364">
        <v>50</v>
      </c>
      <c r="AM432" s="22">
        <f t="shared" si="143"/>
        <v>2</v>
      </c>
      <c r="AN432" s="104">
        <f t="shared" si="145"/>
        <v>0.4236111111111111</v>
      </c>
      <c r="AO432" s="104">
        <f t="shared" si="146"/>
        <v>0.49305555555555552</v>
      </c>
      <c r="AP432" s="22" t="str" cm="1">
        <f t="array" ref="AP432">IF(W432="","",IF(SUMPRODUCT((W432=$W$7:$W$2042)*(AH432=$AH$7:$AH$2042)*(AN432=$AN$7:$AN$2042)*(AO432=$AO$7:$AO$2042)*(ROW($W$7:$W$2042)&lt;&gt;ROW(W432))*((R432=0)*($R$7:$R$2042&gt;0)+(R432&gt;0)*($R$7:$R$2042=0)))&gt;0,"SALONES UNIDOS",IF(SUMPRODUCT((W432=$W$7:$W$2042)*(AH432=$AH$7:$AH$2042)*((AN432&lt;$AO$7:$AO$2042)*(AO432&gt;$AN$7:$AN$2042))*(ROW($W$7:$W$2042)&lt;&gt;ROW(W432)))&gt;0,"Cruzado","Sin cruce")))</f>
        <v>Sin cruce</v>
      </c>
      <c r="AQ432" s="22"/>
      <c r="AR432" s="22"/>
      <c r="AS432" s="104">
        <f t="shared" ref="AS432:AS433" si="161">AN432</f>
        <v>0.4236111111111111</v>
      </c>
      <c r="AT432" s="104">
        <f t="shared" ref="AT432:AT433" si="162">AO432</f>
        <v>0.49305555555555552</v>
      </c>
      <c r="AU432" s="358" t="str" cm="1">
        <f t="array" ref="AU432">IF(AB432="","",IF(SUMPRODUCT((AB432=$AB$7:$AB$511)*(AH432=$AH$7:$AH$511)*(AQ432=$AQ$7:$AQ$511)*(AR432=$AR$7:$AR$511)*(ROW($AB$7:$AB$511)&lt;&gt;ROW(AB432))*((R432=0)*($R$7:$R$511&gt;0)+(R432&gt;0)*($R$7:$R$511=0)))&gt;0,"SALONES UNIDOS",IF(SUMPRODUCT((AB432=$AB$7:$AB$511)*(AH432=$AH$7:$AH$511)*((AQ432&lt;$AR$7:$AR$511)*(AR432&gt;$AQ$7:$AQ$511))*(ROW($AB$7:$AB$511)&lt;&gt;ROW(AB432)))&gt;0,"Cruzado","Sin cruce")))</f>
        <v/>
      </c>
      <c r="AV432" s="358" t="str" cm="1">
        <f t="array" ref="AV432">IF(AD432="","",IF(SUMPRODUCT((AD432=$AD$7:$AD$511)*(AH432=$AH$7:$AH$511)*(AS432=$AS$7:$AS$511)*(AT432=$AT$7:$AT$511)*(ROW($AD$7:$AD$511)&lt;&gt;ROW(AD432))*((R432=0)*($R$7:$R$511&gt;0)+(R432&gt;0)*($R$7:$R$511=0)))&gt;0,"SALONES UNIDOS",IF(SUMPRODUCT((AD432=$AD$7:$AD$511)*(AH432=$AH$7:$AH$511)*((AS432&lt;$AT$7:$AT$511)*(AT432&gt;$AS$7:$AS$511))*(ROW($AD$7:$AD$511)&lt;&gt;ROW(AD432)))&gt;0,"Cruzado","Sin cruce")))</f>
        <v>Sin cruce</v>
      </c>
      <c r="AW432" s="104" t="str">
        <f t="shared" si="144"/>
        <v>PS4FILIALA</v>
      </c>
      <c r="AX432" s="104" t="str" cm="1">
        <f t="array" ref="AX432">IF(AW432="","",IF(SUMPRODUCT((AW432=$AW$7:$AW$2042)*(AH432=$AH$7:$AH$2042)*(AN432=$AN$7:$AN$2042)*(AO432=$AO$7:$AO$2042)*(ROW($AW$7:$AW$2042)&lt;&gt;ROW(AW432))*((R432=0)*($R$7:$R$2042&gt;0)+(R432&gt;0)*($R$7:$R$2042=0)))&gt;0,"SALONES UNIDOS",IF(SUMPRODUCT((AW432=$AW$7:$AW$2042)*(AH432=$AH$7:$AH$2042)*((AN432&lt;$AO$7:$AO$2042)*(AO432&gt;$AN$7:$AN$2042))*(ROW($AW$7:$AW$2042)&lt;&gt;ROW(AW432)))&gt;0,"Cruzado","Sin cruce")))</f>
        <v>Sin cruce</v>
      </c>
    </row>
    <row r="433" spans="2:50" s="6" customFormat="1" ht="19.8" hidden="1" customHeight="1" x14ac:dyDescent="0.25">
      <c r="B433" s="494" t="s">
        <v>314</v>
      </c>
      <c r="C433" s="369" t="s">
        <v>971</v>
      </c>
      <c r="D433" s="369">
        <v>20261</v>
      </c>
      <c r="E433" s="373" t="s">
        <v>276</v>
      </c>
      <c r="F433" s="370" t="s">
        <v>291</v>
      </c>
      <c r="G433" s="373" t="s">
        <v>296</v>
      </c>
      <c r="H433" s="373">
        <v>4</v>
      </c>
      <c r="I433" s="373" t="s">
        <v>560</v>
      </c>
      <c r="J433" s="373" t="s">
        <v>278</v>
      </c>
      <c r="K433" s="194" t="s">
        <v>753</v>
      </c>
      <c r="L433" s="364" t="s">
        <v>1027</v>
      </c>
      <c r="M433" s="364" t="s">
        <v>317</v>
      </c>
      <c r="N433" s="364" t="s">
        <v>339</v>
      </c>
      <c r="O433" s="373" t="s">
        <v>315</v>
      </c>
      <c r="P433" s="364">
        <v>0</v>
      </c>
      <c r="Q433" s="364">
        <v>2</v>
      </c>
      <c r="R433" s="369">
        <v>2</v>
      </c>
      <c r="S433" s="364">
        <v>3</v>
      </c>
      <c r="T433" s="8"/>
      <c r="U433" s="374">
        <v>15</v>
      </c>
      <c r="V433" s="370">
        <v>70107322</v>
      </c>
      <c r="W433" s="373" t="s">
        <v>210</v>
      </c>
      <c r="X433" s="364" t="s">
        <v>315</v>
      </c>
      <c r="Y433" s="364"/>
      <c r="Z433" s="364"/>
      <c r="AA433" s="364"/>
      <c r="AB433" s="370"/>
      <c r="AC433" s="364"/>
      <c r="AD433" s="364" t="s">
        <v>749</v>
      </c>
      <c r="AE433" s="370"/>
      <c r="AF433" s="370"/>
      <c r="AG433" s="370" t="s">
        <v>301</v>
      </c>
      <c r="AH433" s="364">
        <v>3</v>
      </c>
      <c r="AI433" s="364">
        <v>11</v>
      </c>
      <c r="AJ433" s="364">
        <v>50</v>
      </c>
      <c r="AK433" s="364">
        <v>13</v>
      </c>
      <c r="AL433" s="364">
        <v>30</v>
      </c>
      <c r="AM433" s="22">
        <f t="shared" si="143"/>
        <v>2</v>
      </c>
      <c r="AN433" s="104">
        <f t="shared" si="145"/>
        <v>0.49305555555555552</v>
      </c>
      <c r="AO433" s="104">
        <f t="shared" si="146"/>
        <v>0.5625</v>
      </c>
      <c r="AP433" s="22" t="str" cm="1">
        <f t="array" ref="AP433">IF(W433="","",IF(SUMPRODUCT((W433=$W$7:$W$2042)*(AH433=$AH$7:$AH$2042)*(AN433=$AN$7:$AN$2042)*(AO433=$AO$7:$AO$2042)*(ROW($W$7:$W$2042)&lt;&gt;ROW(W433))*((R433=0)*($R$7:$R$2042&gt;0)+(R433&gt;0)*($R$7:$R$2042=0)))&gt;0,"SALONES UNIDOS",IF(SUMPRODUCT((W433=$W$7:$W$2042)*(AH433=$AH$7:$AH$2042)*((AN433&lt;$AO$7:$AO$2042)*(AO433&gt;$AN$7:$AN$2042))*(ROW($W$7:$W$2042)&lt;&gt;ROW(W433)))&gt;0,"Cruzado","Sin cruce")))</f>
        <v>Sin cruce</v>
      </c>
      <c r="AQ433" s="22"/>
      <c r="AR433" s="22"/>
      <c r="AS433" s="104">
        <f t="shared" si="161"/>
        <v>0.49305555555555552</v>
      </c>
      <c r="AT433" s="104">
        <f t="shared" si="162"/>
        <v>0.5625</v>
      </c>
      <c r="AU433" s="358" t="str" cm="1">
        <f t="array" ref="AU433">IF(AB433="","",IF(SUMPRODUCT((AB433=$AB$7:$AB$511)*(AH433=$AH$7:$AH$511)*(AQ433=$AQ$7:$AQ$511)*(AR433=$AR$7:$AR$511)*(ROW($AB$7:$AB$511)&lt;&gt;ROW(AB433))*((R433=0)*($R$7:$R$511&gt;0)+(R433&gt;0)*($R$7:$R$511=0)))&gt;0,"SALONES UNIDOS",IF(SUMPRODUCT((AB433=$AB$7:$AB$511)*(AH433=$AH$7:$AH$511)*((AQ433&lt;$AR$7:$AR$511)*(AR433&gt;$AQ$7:$AQ$511))*(ROW($AB$7:$AB$511)&lt;&gt;ROW(AB433)))&gt;0,"Cruzado","Sin cruce")))</f>
        <v/>
      </c>
      <c r="AV433" s="358" t="str" cm="1">
        <f t="array" ref="AV433">IF(AD433="","",IF(SUMPRODUCT((AD433=$AD$7:$AD$511)*(AH433=$AH$7:$AH$511)*(AS433=$AS$7:$AS$511)*(AT433=$AT$7:$AT$511)*(ROW($AD$7:$AD$511)&lt;&gt;ROW(AD433))*((R433=0)*($R$7:$R$511&gt;0)+(R433&gt;0)*($R$7:$R$511=0)))&gt;0,"SALONES UNIDOS",IF(SUMPRODUCT((AD433=$AD$7:$AD$511)*(AH433=$AH$7:$AH$511)*((AS433&lt;$AT$7:$AT$511)*(AT433&gt;$AS$7:$AS$511))*(ROW($AD$7:$AD$511)&lt;&gt;ROW(AD433)))&gt;0,"Cruzado","Sin cruce")))</f>
        <v>Sin cruce</v>
      </c>
      <c r="AW433" s="104" t="str">
        <f t="shared" si="144"/>
        <v>PS4FILIALA</v>
      </c>
      <c r="AX433" s="104" t="str" cm="1">
        <f t="array" ref="AX433">IF(AW433="","",IF(SUMPRODUCT((AW433=$AW$7:$AW$2042)*(AH433=$AH$7:$AH$2042)*(AN433=$AN$7:$AN$2042)*(AO433=$AO$7:$AO$2042)*(ROW($AW$7:$AW$2042)&lt;&gt;ROW(AW433))*((R433=0)*($R$7:$R$2042&gt;0)+(R433&gt;0)*($R$7:$R$2042=0)))&gt;0,"SALONES UNIDOS",IF(SUMPRODUCT((AW433=$AW$7:$AW$2042)*(AH433=$AH$7:$AH$2042)*((AN433&lt;$AO$7:$AO$2042)*(AO433&gt;$AN$7:$AN$2042))*(ROW($AW$7:$AW$2042)&lt;&gt;ROW(AW433)))&gt;0,"Cruzado","Sin cruce")))</f>
        <v>Sin cruce</v>
      </c>
    </row>
    <row r="434" spans="2:50" s="6" customFormat="1" ht="19.8" hidden="1" customHeight="1" x14ac:dyDescent="0.25">
      <c r="B434" s="494" t="s">
        <v>314</v>
      </c>
      <c r="C434" s="369" t="s">
        <v>971</v>
      </c>
      <c r="D434" s="369">
        <v>20261</v>
      </c>
      <c r="E434" s="373" t="s">
        <v>276</v>
      </c>
      <c r="F434" s="370" t="s">
        <v>291</v>
      </c>
      <c r="G434" s="373" t="s">
        <v>296</v>
      </c>
      <c r="H434" s="373">
        <v>5</v>
      </c>
      <c r="I434" s="373" t="s">
        <v>278</v>
      </c>
      <c r="J434" s="373" t="s">
        <v>278</v>
      </c>
      <c r="K434" s="194" t="s">
        <v>754</v>
      </c>
      <c r="L434" s="364" t="s">
        <v>755</v>
      </c>
      <c r="M434" s="364" t="s">
        <v>346</v>
      </c>
      <c r="N434" s="364" t="s">
        <v>339</v>
      </c>
      <c r="O434" s="373" t="s">
        <v>315</v>
      </c>
      <c r="P434" s="364">
        <v>1</v>
      </c>
      <c r="Q434" s="364">
        <v>4</v>
      </c>
      <c r="R434" s="369">
        <v>5</v>
      </c>
      <c r="S434" s="364">
        <v>3</v>
      </c>
      <c r="T434" s="8"/>
      <c r="U434" s="374">
        <v>25</v>
      </c>
      <c r="V434" s="370">
        <v>45813502</v>
      </c>
      <c r="W434" s="373" t="s">
        <v>82</v>
      </c>
      <c r="X434" s="364" t="s">
        <v>315</v>
      </c>
      <c r="Y434" s="364"/>
      <c r="Z434" s="364"/>
      <c r="AA434" s="364"/>
      <c r="AB434" s="364" t="s">
        <v>743</v>
      </c>
      <c r="AC434" s="364"/>
      <c r="AD434" s="369"/>
      <c r="AE434" s="370"/>
      <c r="AF434" s="370"/>
      <c r="AG434" s="370" t="s">
        <v>319</v>
      </c>
      <c r="AH434" s="364">
        <v>2</v>
      </c>
      <c r="AI434" s="364">
        <v>17</v>
      </c>
      <c r="AJ434" s="364">
        <v>40</v>
      </c>
      <c r="AK434" s="364">
        <v>21</v>
      </c>
      <c r="AL434" s="364">
        <v>50</v>
      </c>
      <c r="AM434" s="22">
        <f t="shared" si="143"/>
        <v>5</v>
      </c>
      <c r="AN434" s="104">
        <f t="shared" si="145"/>
        <v>0.73611111111111116</v>
      </c>
      <c r="AO434" s="104">
        <f t="shared" si="146"/>
        <v>0.90972222222222221</v>
      </c>
      <c r="AP434" s="22" t="str" cm="1">
        <f t="array" ref="AP434">IF(W434="","",IF(SUMPRODUCT((W434=$W$7:$W$2042)*(AH434=$AH$7:$AH$2042)*(AN434=$AN$7:$AN$2042)*(AO434=$AO$7:$AO$2042)*(ROW($W$7:$W$2042)&lt;&gt;ROW(W434))*((R434=0)*($R$7:$R$2042&gt;0)+(R434&gt;0)*($R$7:$R$2042=0)))&gt;0,"SALONES UNIDOS",IF(SUMPRODUCT((W434=$W$7:$W$2042)*(AH434=$AH$7:$AH$2042)*((AN434&lt;$AO$7:$AO$2042)*(AO434&gt;$AN$7:$AN$2042))*(ROW($W$7:$W$2042)&lt;&gt;ROW(W434)))&gt;0,"Cruzado","Sin cruce")))</f>
        <v>Sin cruce</v>
      </c>
      <c r="AQ434" s="104">
        <f t="shared" ref="AQ434:AR436" si="163">AN434</f>
        <v>0.73611111111111116</v>
      </c>
      <c r="AR434" s="104">
        <f t="shared" si="163"/>
        <v>0.90972222222222221</v>
      </c>
      <c r="AS434" s="22"/>
      <c r="AT434" s="22"/>
      <c r="AU434" s="358" t="str" cm="1">
        <f t="array" ref="AU434">IF(AB434="","",IF(SUMPRODUCT((AB434=$AB$7:$AB$511)*(AH434=$AH$7:$AH$511)*(AQ434=$AQ$7:$AQ$511)*(AR434=$AR$7:$AR$511)*(ROW($AB$7:$AB$511)&lt;&gt;ROW(AB434))*((R434=0)*($R$7:$R$511&gt;0)+(R434&gt;0)*($R$7:$R$511=0)))&gt;0,"SALONES UNIDOS",IF(SUMPRODUCT((AB434=$AB$7:$AB$511)*(AH434=$AH$7:$AH$511)*((AQ434&lt;$AR$7:$AR$511)*(AR434&gt;$AQ$7:$AQ$511))*(ROW($AB$7:$AB$511)&lt;&gt;ROW(AB434)))&gt;0,"Cruzado","Sin cruce")))</f>
        <v>Sin cruce</v>
      </c>
      <c r="AV434" s="358" t="str" cm="1">
        <f t="array" ref="AV434">IF(AD434="","",IF(SUMPRODUCT((AD434=$AD$7:$AD$511)*(AH434=$AH$7:$AH$511)*(AS434=$AS$7:$AS$511)*(AT434=$AT$7:$AT$511)*(ROW($AD$7:$AD$511)&lt;&gt;ROW(AD434))*((R434=0)*($R$7:$R$511&gt;0)+(R434&gt;0)*($R$7:$R$511=0)))&gt;0,"SALONES UNIDOS",IF(SUMPRODUCT((AD434=$AD$7:$AD$511)*(AH434=$AH$7:$AH$511)*((AS434&lt;$AT$7:$AT$511)*(AT434&gt;$AS$7:$AS$511))*(ROW($AD$7:$AD$511)&lt;&gt;ROW(AD434)))&gt;0,"Cruzado","Sin cruce")))</f>
        <v/>
      </c>
      <c r="AW434" s="104" t="str">
        <f t="shared" si="144"/>
        <v>PS5FILIALA</v>
      </c>
      <c r="AX434" s="104" t="str" cm="1">
        <f t="array" ref="AX434">IF(AW434="","",IF(SUMPRODUCT((AW434=$AW$7:$AW$2042)*(AH434=$AH$7:$AH$2042)*(AN434=$AN$7:$AN$2042)*(AO434=$AO$7:$AO$2042)*(ROW($AW$7:$AW$2042)&lt;&gt;ROW(AW434))*((R434=0)*($R$7:$R$2042&gt;0)+(R434&gt;0)*($R$7:$R$2042=0)))&gt;0,"SALONES UNIDOS",IF(SUMPRODUCT((AW434=$AW$7:$AW$2042)*(AH434=$AH$7:$AH$2042)*((AN434&lt;$AO$7:$AO$2042)*(AO434&gt;$AN$7:$AN$2042))*(ROW($AW$7:$AW$2042)&lt;&gt;ROW(AW434)))&gt;0,"Cruzado","Sin cruce")))</f>
        <v>Sin cruce</v>
      </c>
    </row>
    <row r="435" spans="2:50" s="6" customFormat="1" ht="19.8" hidden="1" customHeight="1" x14ac:dyDescent="0.25">
      <c r="B435" s="494" t="s">
        <v>314</v>
      </c>
      <c r="C435" s="369" t="s">
        <v>971</v>
      </c>
      <c r="D435" s="369">
        <v>20261</v>
      </c>
      <c r="E435" s="373" t="s">
        <v>276</v>
      </c>
      <c r="F435" s="370" t="s">
        <v>291</v>
      </c>
      <c r="G435" s="373" t="s">
        <v>296</v>
      </c>
      <c r="H435" s="373">
        <v>5</v>
      </c>
      <c r="I435" s="373" t="s">
        <v>278</v>
      </c>
      <c r="J435" s="373" t="s">
        <v>278</v>
      </c>
      <c r="K435" s="194" t="s">
        <v>343</v>
      </c>
      <c r="L435" s="364" t="s">
        <v>756</v>
      </c>
      <c r="M435" s="364" t="s">
        <v>317</v>
      </c>
      <c r="N435" s="364" t="s">
        <v>339</v>
      </c>
      <c r="O435" s="373" t="s">
        <v>315</v>
      </c>
      <c r="P435" s="364">
        <v>3</v>
      </c>
      <c r="Q435" s="364">
        <v>2</v>
      </c>
      <c r="R435" s="369">
        <v>5</v>
      </c>
      <c r="S435" s="364">
        <v>4</v>
      </c>
      <c r="T435" s="8"/>
      <c r="U435" s="374">
        <v>25</v>
      </c>
      <c r="V435" s="370">
        <v>72226049</v>
      </c>
      <c r="W435" s="373" t="s">
        <v>28</v>
      </c>
      <c r="X435" s="364" t="s">
        <v>315</v>
      </c>
      <c r="Y435" s="364"/>
      <c r="Z435" s="364"/>
      <c r="AA435" s="364"/>
      <c r="AB435" s="364" t="s">
        <v>743</v>
      </c>
      <c r="AC435" s="364"/>
      <c r="AD435" s="369"/>
      <c r="AE435" s="370"/>
      <c r="AF435" s="370"/>
      <c r="AG435" s="370" t="s">
        <v>319</v>
      </c>
      <c r="AH435" s="364">
        <v>5</v>
      </c>
      <c r="AI435" s="364">
        <v>14</v>
      </c>
      <c r="AJ435" s="364">
        <v>20</v>
      </c>
      <c r="AK435" s="364">
        <v>18</v>
      </c>
      <c r="AL435" s="364">
        <v>30</v>
      </c>
      <c r="AM435" s="22">
        <f t="shared" si="143"/>
        <v>5</v>
      </c>
      <c r="AN435" s="104">
        <f t="shared" si="145"/>
        <v>0.59722222222222221</v>
      </c>
      <c r="AO435" s="104">
        <f t="shared" si="146"/>
        <v>0.77083333333333337</v>
      </c>
      <c r="AP435" s="22" t="str" cm="1">
        <f t="array" ref="AP435">IF(W435="","",IF(SUMPRODUCT((W435=$W$7:$W$2042)*(AH435=$AH$7:$AH$2042)*(AN435=$AN$7:$AN$2042)*(AO435=$AO$7:$AO$2042)*(ROW($W$7:$W$2042)&lt;&gt;ROW(W435))*((R435=0)*($R$7:$R$2042&gt;0)+(R435&gt;0)*($R$7:$R$2042=0)))&gt;0,"SALONES UNIDOS",IF(SUMPRODUCT((W435=$W$7:$W$2042)*(AH435=$AH$7:$AH$2042)*((AN435&lt;$AO$7:$AO$2042)*(AO435&gt;$AN$7:$AN$2042))*(ROW($W$7:$W$2042)&lt;&gt;ROW(W435)))&gt;0,"Cruzado","Sin cruce")))</f>
        <v>Sin cruce</v>
      </c>
      <c r="AQ435" s="104">
        <f t="shared" si="163"/>
        <v>0.59722222222222221</v>
      </c>
      <c r="AR435" s="104">
        <f t="shared" si="163"/>
        <v>0.77083333333333337</v>
      </c>
      <c r="AS435" s="22"/>
      <c r="AT435" s="22"/>
      <c r="AU435" s="358" t="str" cm="1">
        <f t="array" ref="AU435">IF(AB435="","",IF(SUMPRODUCT((AB435=$AB$7:$AB$511)*(AH435=$AH$7:$AH$511)*(AQ435=$AQ$7:$AQ$511)*(AR435=$AR$7:$AR$511)*(ROW($AB$7:$AB$511)&lt;&gt;ROW(AB435))*((R435=0)*($R$7:$R$511&gt;0)+(R435&gt;0)*($R$7:$R$511=0)))&gt;0,"SALONES UNIDOS",IF(SUMPRODUCT((AB435=$AB$7:$AB$511)*(AH435=$AH$7:$AH$511)*((AQ435&lt;$AR$7:$AR$511)*(AR435&gt;$AQ$7:$AQ$511))*(ROW($AB$7:$AB$511)&lt;&gt;ROW(AB435)))&gt;0,"Cruzado","Sin cruce")))</f>
        <v>Sin cruce</v>
      </c>
      <c r="AV435" s="358" t="str" cm="1">
        <f t="array" ref="AV435">IF(AD435="","",IF(SUMPRODUCT((AD435=$AD$7:$AD$511)*(AH435=$AH$7:$AH$511)*(AS435=$AS$7:$AS$511)*(AT435=$AT$7:$AT$511)*(ROW($AD$7:$AD$511)&lt;&gt;ROW(AD435))*((R435=0)*($R$7:$R$511&gt;0)+(R435&gt;0)*($R$7:$R$511=0)))&gt;0,"SALONES UNIDOS",IF(SUMPRODUCT((AD435=$AD$7:$AD$511)*(AH435=$AH$7:$AH$511)*((AS435&lt;$AT$7:$AT$511)*(AT435&gt;$AS$7:$AS$511))*(ROW($AD$7:$AD$511)&lt;&gt;ROW(AD435)))&gt;0,"Cruzado","Sin cruce")))</f>
        <v/>
      </c>
      <c r="AW435" s="104" t="str">
        <f t="shared" si="144"/>
        <v>PS5FILIALA</v>
      </c>
      <c r="AX435" s="104" t="str" cm="1">
        <f t="array" ref="AX435">IF(AW435="","",IF(SUMPRODUCT((AW435=$AW$7:$AW$2042)*(AH435=$AH$7:$AH$2042)*(AN435=$AN$7:$AN$2042)*(AO435=$AO$7:$AO$2042)*(ROW($AW$7:$AW$2042)&lt;&gt;ROW(AW435))*((R435=0)*($R$7:$R$2042&gt;0)+(R435&gt;0)*($R$7:$R$2042=0)))&gt;0,"SALONES UNIDOS",IF(SUMPRODUCT((AW435=$AW$7:$AW$2042)*(AH435=$AH$7:$AH$2042)*((AN435&lt;$AO$7:$AO$2042)*(AO435&gt;$AN$7:$AN$2042))*(ROW($AW$7:$AW$2042)&lt;&gt;ROW(AW435)))&gt;0,"Cruzado","Sin cruce")))</f>
        <v>Sin cruce</v>
      </c>
    </row>
    <row r="436" spans="2:50" s="6" customFormat="1" ht="19.8" hidden="1" customHeight="1" x14ac:dyDescent="0.25">
      <c r="B436" s="494" t="s">
        <v>314</v>
      </c>
      <c r="C436" s="369" t="s">
        <v>971</v>
      </c>
      <c r="D436" s="369">
        <v>20261</v>
      </c>
      <c r="E436" s="373" t="s">
        <v>276</v>
      </c>
      <c r="F436" s="370" t="s">
        <v>291</v>
      </c>
      <c r="G436" s="373" t="s">
        <v>296</v>
      </c>
      <c r="H436" s="373">
        <v>5</v>
      </c>
      <c r="I436" s="373" t="s">
        <v>278</v>
      </c>
      <c r="J436" s="373" t="s">
        <v>278</v>
      </c>
      <c r="K436" s="194" t="s">
        <v>757</v>
      </c>
      <c r="L436" s="364" t="s">
        <v>1028</v>
      </c>
      <c r="M436" s="364" t="s">
        <v>317</v>
      </c>
      <c r="N436" s="364" t="s">
        <v>339</v>
      </c>
      <c r="O436" s="373" t="s">
        <v>315</v>
      </c>
      <c r="P436" s="364">
        <v>2</v>
      </c>
      <c r="Q436" s="364">
        <v>0</v>
      </c>
      <c r="R436" s="369">
        <v>2</v>
      </c>
      <c r="S436" s="364">
        <v>3</v>
      </c>
      <c r="T436" s="8"/>
      <c r="U436" s="374">
        <v>25</v>
      </c>
      <c r="V436" s="370">
        <v>43429701</v>
      </c>
      <c r="W436" s="373" t="s">
        <v>62</v>
      </c>
      <c r="X436" s="364" t="s">
        <v>315</v>
      </c>
      <c r="Y436" s="364"/>
      <c r="Z436" s="364"/>
      <c r="AA436" s="364"/>
      <c r="AB436" s="364" t="s">
        <v>743</v>
      </c>
      <c r="AC436" s="364"/>
      <c r="AD436" s="369"/>
      <c r="AE436" s="370"/>
      <c r="AF436" s="370"/>
      <c r="AG436" s="370" t="s">
        <v>559</v>
      </c>
      <c r="AH436" s="364">
        <v>2</v>
      </c>
      <c r="AI436" s="364">
        <v>7</v>
      </c>
      <c r="AJ436" s="364">
        <v>40</v>
      </c>
      <c r="AK436" s="364">
        <v>9</v>
      </c>
      <c r="AL436" s="364">
        <v>20</v>
      </c>
      <c r="AM436" s="22">
        <f t="shared" si="143"/>
        <v>2</v>
      </c>
      <c r="AN436" s="104">
        <f t="shared" si="145"/>
        <v>0.31944444444444448</v>
      </c>
      <c r="AO436" s="104">
        <f t="shared" si="146"/>
        <v>0.3888888888888889</v>
      </c>
      <c r="AP436" s="22" t="str" cm="1">
        <f t="array" ref="AP436">IF(W436="","",IF(SUMPRODUCT((W436=$W$7:$W$2042)*(AH436=$AH$7:$AH$2042)*(AN436=$AN$7:$AN$2042)*(AO436=$AO$7:$AO$2042)*(ROW($W$7:$W$2042)&lt;&gt;ROW(W436))*((R436=0)*($R$7:$R$2042&gt;0)+(R436&gt;0)*($R$7:$R$2042=0)))&gt;0,"SALONES UNIDOS",IF(SUMPRODUCT((W436=$W$7:$W$2042)*(AH436=$AH$7:$AH$2042)*((AN436&lt;$AO$7:$AO$2042)*(AO436&gt;$AN$7:$AN$2042))*(ROW($W$7:$W$2042)&lt;&gt;ROW(W436)))&gt;0,"Cruzado","Sin cruce")))</f>
        <v>Sin cruce</v>
      </c>
      <c r="AQ436" s="104">
        <f t="shared" si="163"/>
        <v>0.31944444444444448</v>
      </c>
      <c r="AR436" s="104">
        <f t="shared" si="163"/>
        <v>0.3888888888888889</v>
      </c>
      <c r="AS436" s="22"/>
      <c r="AT436" s="22"/>
      <c r="AU436" s="358" t="str" cm="1">
        <f t="array" ref="AU436">IF(AB436="","",IF(SUMPRODUCT((AB436=$AB$7:$AB$511)*(AH436=$AH$7:$AH$511)*(AQ436=$AQ$7:$AQ$511)*(AR436=$AR$7:$AR$511)*(ROW($AB$7:$AB$511)&lt;&gt;ROW(AB436))*((R436=0)*($R$7:$R$511&gt;0)+(R436&gt;0)*($R$7:$R$511=0)))&gt;0,"SALONES UNIDOS",IF(SUMPRODUCT((AB436=$AB$7:$AB$511)*(AH436=$AH$7:$AH$511)*((AQ436&lt;$AR$7:$AR$511)*(AR436&gt;$AQ$7:$AQ$511))*(ROW($AB$7:$AB$511)&lt;&gt;ROW(AB436)))&gt;0,"Cruzado","Sin cruce")))</f>
        <v>Sin cruce</v>
      </c>
      <c r="AV436" s="358" t="str" cm="1">
        <f t="array" ref="AV436">IF(AD436="","",IF(SUMPRODUCT((AD436=$AD$7:$AD$511)*(AH436=$AH$7:$AH$511)*(AS436=$AS$7:$AS$511)*(AT436=$AT$7:$AT$511)*(ROW($AD$7:$AD$511)&lt;&gt;ROW(AD436))*((R436=0)*($R$7:$R$511&gt;0)+(R436&gt;0)*($R$7:$R$511=0)))&gt;0,"SALONES UNIDOS",IF(SUMPRODUCT((AD436=$AD$7:$AD$511)*(AH436=$AH$7:$AH$511)*((AS436&lt;$AT$7:$AT$511)*(AT436&gt;$AS$7:$AS$511))*(ROW($AD$7:$AD$511)&lt;&gt;ROW(AD436)))&gt;0,"Cruzado","Sin cruce")))</f>
        <v/>
      </c>
      <c r="AW436" s="104" t="str">
        <f t="shared" si="144"/>
        <v>PS5FILIALA</v>
      </c>
      <c r="AX436" s="104" t="str" cm="1">
        <f t="array" ref="AX436">IF(AW436="","",IF(SUMPRODUCT((AW436=$AW$7:$AW$2042)*(AH436=$AH$7:$AH$2042)*(AN436=$AN$7:$AN$2042)*(AO436=$AO$7:$AO$2042)*(ROW($AW$7:$AW$2042)&lt;&gt;ROW(AW436))*((R436=0)*($R$7:$R$2042&gt;0)+(R436&gt;0)*($R$7:$R$2042=0)))&gt;0,"SALONES UNIDOS",IF(SUMPRODUCT((AW436=$AW$7:$AW$2042)*(AH436=$AH$7:$AH$2042)*((AN436&lt;$AO$7:$AO$2042)*(AO436&gt;$AN$7:$AN$2042))*(ROW($AW$7:$AW$2042)&lt;&gt;ROW(AW436)))&gt;0,"Cruzado","Sin cruce")))</f>
        <v>Sin cruce</v>
      </c>
    </row>
    <row r="437" spans="2:50" s="6" customFormat="1" ht="19.8" hidden="1" customHeight="1" x14ac:dyDescent="0.25">
      <c r="B437" s="494" t="s">
        <v>314</v>
      </c>
      <c r="C437" s="369" t="s">
        <v>971</v>
      </c>
      <c r="D437" s="369">
        <v>20261</v>
      </c>
      <c r="E437" s="373" t="s">
        <v>276</v>
      </c>
      <c r="F437" s="370" t="s">
        <v>291</v>
      </c>
      <c r="G437" s="373" t="s">
        <v>296</v>
      </c>
      <c r="H437" s="373">
        <v>5</v>
      </c>
      <c r="I437" s="373" t="s">
        <v>552</v>
      </c>
      <c r="J437" s="373" t="s">
        <v>278</v>
      </c>
      <c r="K437" s="194" t="s">
        <v>757</v>
      </c>
      <c r="L437" s="364" t="s">
        <v>1028</v>
      </c>
      <c r="M437" s="364" t="s">
        <v>317</v>
      </c>
      <c r="N437" s="364" t="s">
        <v>339</v>
      </c>
      <c r="O437" s="373" t="s">
        <v>315</v>
      </c>
      <c r="P437" s="364">
        <v>0</v>
      </c>
      <c r="Q437" s="364">
        <v>2</v>
      </c>
      <c r="R437" s="369">
        <v>2</v>
      </c>
      <c r="S437" s="364">
        <v>3</v>
      </c>
      <c r="T437" s="8"/>
      <c r="U437" s="374">
        <v>15</v>
      </c>
      <c r="V437" s="370">
        <v>43429701</v>
      </c>
      <c r="W437" s="373" t="s">
        <v>62</v>
      </c>
      <c r="X437" s="364" t="s">
        <v>315</v>
      </c>
      <c r="Y437" s="364"/>
      <c r="Z437" s="364"/>
      <c r="AA437" s="364"/>
      <c r="AB437" s="370"/>
      <c r="AC437" s="364"/>
      <c r="AD437" s="364" t="s">
        <v>758</v>
      </c>
      <c r="AE437" s="370"/>
      <c r="AF437" s="370"/>
      <c r="AG437" s="370" t="s">
        <v>301</v>
      </c>
      <c r="AH437" s="364">
        <v>2</v>
      </c>
      <c r="AI437" s="364">
        <v>9</v>
      </c>
      <c r="AJ437" s="364">
        <v>20</v>
      </c>
      <c r="AK437" s="364">
        <v>11</v>
      </c>
      <c r="AL437" s="364">
        <v>0</v>
      </c>
      <c r="AM437" s="22">
        <f t="shared" si="143"/>
        <v>2</v>
      </c>
      <c r="AN437" s="104">
        <f t="shared" si="145"/>
        <v>0.3888888888888889</v>
      </c>
      <c r="AO437" s="104">
        <f t="shared" si="146"/>
        <v>0.45833333333333331</v>
      </c>
      <c r="AP437" s="22" t="str" cm="1">
        <f t="array" ref="AP437">IF(W437="","",IF(SUMPRODUCT((W437=$W$7:$W$2042)*(AH437=$AH$7:$AH$2042)*(AN437=$AN$7:$AN$2042)*(AO437=$AO$7:$AO$2042)*(ROW($W$7:$W$2042)&lt;&gt;ROW(W437))*((R437=0)*($R$7:$R$2042&gt;0)+(R437&gt;0)*($R$7:$R$2042=0)))&gt;0,"SALONES UNIDOS",IF(SUMPRODUCT((W437=$W$7:$W$2042)*(AH437=$AH$7:$AH$2042)*((AN437&lt;$AO$7:$AO$2042)*(AO437&gt;$AN$7:$AN$2042))*(ROW($W$7:$W$2042)&lt;&gt;ROW(W437)))&gt;0,"Cruzado","Sin cruce")))</f>
        <v>Sin cruce</v>
      </c>
      <c r="AQ437" s="22"/>
      <c r="AR437" s="22"/>
      <c r="AS437" s="104">
        <f t="shared" ref="AS437:AS438" si="164">AN437</f>
        <v>0.3888888888888889</v>
      </c>
      <c r="AT437" s="104">
        <f t="shared" ref="AT437:AT438" si="165">AO437</f>
        <v>0.45833333333333331</v>
      </c>
      <c r="AU437" s="358" t="str" cm="1">
        <f t="array" ref="AU437">IF(AB437="","",IF(SUMPRODUCT((AB437=$AB$7:$AB$511)*(AH437=$AH$7:$AH$511)*(AQ437=$AQ$7:$AQ$511)*(AR437=$AR$7:$AR$511)*(ROW($AB$7:$AB$511)&lt;&gt;ROW(AB437))*((R437=0)*($R$7:$R$511&gt;0)+(R437&gt;0)*($R$7:$R$511=0)))&gt;0,"SALONES UNIDOS",IF(SUMPRODUCT((AB437=$AB$7:$AB$511)*(AH437=$AH$7:$AH$511)*((AQ437&lt;$AR$7:$AR$511)*(AR437&gt;$AQ$7:$AQ$511))*(ROW($AB$7:$AB$511)&lt;&gt;ROW(AB437)))&gt;0,"Cruzado","Sin cruce")))</f>
        <v/>
      </c>
      <c r="AV437" s="358" t="str" cm="1">
        <f t="array" ref="AV437">IF(AD437="","",IF(SUMPRODUCT((AD437=$AD$7:$AD$511)*(AH437=$AH$7:$AH$511)*(AS437=$AS$7:$AS$511)*(AT437=$AT$7:$AT$511)*(ROW($AD$7:$AD$511)&lt;&gt;ROW(AD437))*((R437=0)*($R$7:$R$511&gt;0)+(R437&gt;0)*($R$7:$R$511=0)))&gt;0,"SALONES UNIDOS",IF(SUMPRODUCT((AD437=$AD$7:$AD$511)*(AH437=$AH$7:$AH$511)*((AS437&lt;$AT$7:$AT$511)*(AT437&gt;$AS$7:$AS$511))*(ROW($AD$7:$AD$511)&lt;&gt;ROW(AD437)))&gt;0,"Cruzado","Sin cruce")))</f>
        <v>Sin cruce</v>
      </c>
      <c r="AW437" s="104" t="str">
        <f t="shared" si="144"/>
        <v>PS5FILIALA</v>
      </c>
      <c r="AX437" s="104" t="str" cm="1">
        <f t="array" ref="AX437">IF(AW437="","",IF(SUMPRODUCT((AW437=$AW$7:$AW$2042)*(AH437=$AH$7:$AH$2042)*(AN437=$AN$7:$AN$2042)*(AO437=$AO$7:$AO$2042)*(ROW($AW$7:$AW$2042)&lt;&gt;ROW(AW437))*((R437=0)*($R$7:$R$2042&gt;0)+(R437&gt;0)*($R$7:$R$2042=0)))&gt;0,"SALONES UNIDOS",IF(SUMPRODUCT((AW437=$AW$7:$AW$2042)*(AH437=$AH$7:$AH$2042)*((AN437&lt;$AO$7:$AO$2042)*(AO437&gt;$AN$7:$AN$2042))*(ROW($AW$7:$AW$2042)&lt;&gt;ROW(AW437)))&gt;0,"Cruzado","Sin cruce")))</f>
        <v>Sin cruce</v>
      </c>
    </row>
    <row r="438" spans="2:50" s="6" customFormat="1" ht="19.8" hidden="1" customHeight="1" x14ac:dyDescent="0.25">
      <c r="B438" s="494" t="s">
        <v>314</v>
      </c>
      <c r="C438" s="369" t="s">
        <v>971</v>
      </c>
      <c r="D438" s="369">
        <v>20261</v>
      </c>
      <c r="E438" s="373" t="s">
        <v>276</v>
      </c>
      <c r="F438" s="370" t="s">
        <v>291</v>
      </c>
      <c r="G438" s="373" t="s">
        <v>296</v>
      </c>
      <c r="H438" s="373">
        <v>5</v>
      </c>
      <c r="I438" s="373" t="s">
        <v>560</v>
      </c>
      <c r="J438" s="373" t="s">
        <v>278</v>
      </c>
      <c r="K438" s="194" t="s">
        <v>757</v>
      </c>
      <c r="L438" s="364" t="s">
        <v>1028</v>
      </c>
      <c r="M438" s="364" t="s">
        <v>317</v>
      </c>
      <c r="N438" s="364" t="s">
        <v>339</v>
      </c>
      <c r="O438" s="373" t="s">
        <v>315</v>
      </c>
      <c r="P438" s="364">
        <v>0</v>
      </c>
      <c r="Q438" s="364">
        <v>2</v>
      </c>
      <c r="R438" s="369">
        <v>2</v>
      </c>
      <c r="S438" s="364">
        <v>3</v>
      </c>
      <c r="T438" s="8"/>
      <c r="U438" s="374">
        <v>15</v>
      </c>
      <c r="V438" s="370">
        <v>43429701</v>
      </c>
      <c r="W438" s="373" t="s">
        <v>62</v>
      </c>
      <c r="X438" s="364" t="s">
        <v>315</v>
      </c>
      <c r="Y438" s="364"/>
      <c r="Z438" s="364"/>
      <c r="AA438" s="364"/>
      <c r="AB438" s="370"/>
      <c r="AC438" s="364"/>
      <c r="AD438" s="364" t="s">
        <v>758</v>
      </c>
      <c r="AE438" s="370"/>
      <c r="AF438" s="370"/>
      <c r="AG438" s="370" t="s">
        <v>301</v>
      </c>
      <c r="AH438" s="364">
        <v>2</v>
      </c>
      <c r="AI438" s="364">
        <v>11</v>
      </c>
      <c r="AJ438" s="364">
        <v>0</v>
      </c>
      <c r="AK438" s="364">
        <v>12</v>
      </c>
      <c r="AL438" s="364">
        <v>40</v>
      </c>
      <c r="AM438" s="22">
        <f t="shared" si="143"/>
        <v>2</v>
      </c>
      <c r="AN438" s="104">
        <f t="shared" si="145"/>
        <v>0.45833333333333331</v>
      </c>
      <c r="AO438" s="104">
        <f t="shared" si="146"/>
        <v>0.52777777777777779</v>
      </c>
      <c r="AP438" s="22" t="str" cm="1">
        <f t="array" ref="AP438">IF(W438="","",IF(SUMPRODUCT((W438=$W$7:$W$2042)*(AH438=$AH$7:$AH$2042)*(AN438=$AN$7:$AN$2042)*(AO438=$AO$7:$AO$2042)*(ROW($W$7:$W$2042)&lt;&gt;ROW(W438))*((R438=0)*($R$7:$R$2042&gt;0)+(R438&gt;0)*($R$7:$R$2042=0)))&gt;0,"SALONES UNIDOS",IF(SUMPRODUCT((W438=$W$7:$W$2042)*(AH438=$AH$7:$AH$2042)*((AN438&lt;$AO$7:$AO$2042)*(AO438&gt;$AN$7:$AN$2042))*(ROW($W$7:$W$2042)&lt;&gt;ROW(W438)))&gt;0,"Cruzado","Sin cruce")))</f>
        <v>Sin cruce</v>
      </c>
      <c r="AQ438" s="22"/>
      <c r="AR438" s="22"/>
      <c r="AS438" s="104">
        <f t="shared" si="164"/>
        <v>0.45833333333333331</v>
      </c>
      <c r="AT438" s="104">
        <f t="shared" si="165"/>
        <v>0.52777777777777779</v>
      </c>
      <c r="AU438" s="358" t="str" cm="1">
        <f t="array" ref="AU438">IF(AB438="","",IF(SUMPRODUCT((AB438=$AB$7:$AB$511)*(AH438=$AH$7:$AH$511)*(AQ438=$AQ$7:$AQ$511)*(AR438=$AR$7:$AR$511)*(ROW($AB$7:$AB$511)&lt;&gt;ROW(AB438))*((R438=0)*($R$7:$R$511&gt;0)+(R438&gt;0)*($R$7:$R$511=0)))&gt;0,"SALONES UNIDOS",IF(SUMPRODUCT((AB438=$AB$7:$AB$511)*(AH438=$AH$7:$AH$511)*((AQ438&lt;$AR$7:$AR$511)*(AR438&gt;$AQ$7:$AQ$511))*(ROW($AB$7:$AB$511)&lt;&gt;ROW(AB438)))&gt;0,"Cruzado","Sin cruce")))</f>
        <v/>
      </c>
      <c r="AV438" s="358" t="str" cm="1">
        <f t="array" ref="AV438">IF(AD438="","",IF(SUMPRODUCT((AD438=$AD$7:$AD$511)*(AH438=$AH$7:$AH$511)*(AS438=$AS$7:$AS$511)*(AT438=$AT$7:$AT$511)*(ROW($AD$7:$AD$511)&lt;&gt;ROW(AD438))*((R438=0)*($R$7:$R$511&gt;0)+(R438&gt;0)*($R$7:$R$511=0)))&gt;0,"SALONES UNIDOS",IF(SUMPRODUCT((AD438=$AD$7:$AD$511)*(AH438=$AH$7:$AH$511)*((AS438&lt;$AT$7:$AT$511)*(AT438&gt;$AS$7:$AS$511))*(ROW($AD$7:$AD$511)&lt;&gt;ROW(AD438)))&gt;0,"Cruzado","Sin cruce")))</f>
        <v>Sin cruce</v>
      </c>
      <c r="AW438" s="104" t="str">
        <f t="shared" si="144"/>
        <v>PS5FILIALA</v>
      </c>
      <c r="AX438" s="104" t="str" cm="1">
        <f t="array" ref="AX438">IF(AW438="","",IF(SUMPRODUCT((AW438=$AW$7:$AW$2042)*(AH438=$AH$7:$AH$2042)*(AN438=$AN$7:$AN$2042)*(AO438=$AO$7:$AO$2042)*(ROW($AW$7:$AW$2042)&lt;&gt;ROW(AW438))*((R438=0)*($R$7:$R$2042&gt;0)+(R438&gt;0)*($R$7:$R$2042=0)))&gt;0,"SALONES UNIDOS",IF(SUMPRODUCT((AW438=$AW$7:$AW$2042)*(AH438=$AH$7:$AH$2042)*((AN438&lt;$AO$7:$AO$2042)*(AO438&gt;$AN$7:$AN$2042))*(ROW($AW$7:$AW$2042)&lt;&gt;ROW(AW438)))&gt;0,"Cruzado","Sin cruce")))</f>
        <v>Sin cruce</v>
      </c>
    </row>
    <row r="439" spans="2:50" s="6" customFormat="1" ht="19.8" hidden="1" customHeight="1" x14ac:dyDescent="0.25">
      <c r="B439" s="494" t="s">
        <v>314</v>
      </c>
      <c r="C439" s="369" t="s">
        <v>971</v>
      </c>
      <c r="D439" s="369">
        <v>20261</v>
      </c>
      <c r="E439" s="373" t="s">
        <v>276</v>
      </c>
      <c r="F439" s="370" t="s">
        <v>291</v>
      </c>
      <c r="G439" s="373" t="s">
        <v>296</v>
      </c>
      <c r="H439" s="373">
        <v>5</v>
      </c>
      <c r="I439" s="373" t="s">
        <v>278</v>
      </c>
      <c r="J439" s="373" t="s">
        <v>278</v>
      </c>
      <c r="K439" s="194" t="s">
        <v>759</v>
      </c>
      <c r="L439" s="364" t="s">
        <v>1029</v>
      </c>
      <c r="M439" s="364" t="s">
        <v>346</v>
      </c>
      <c r="N439" s="364" t="s">
        <v>339</v>
      </c>
      <c r="O439" s="373" t="s">
        <v>315</v>
      </c>
      <c r="P439" s="364">
        <v>3</v>
      </c>
      <c r="Q439" s="364">
        <v>0</v>
      </c>
      <c r="R439" s="369">
        <v>3</v>
      </c>
      <c r="S439" s="364">
        <v>4</v>
      </c>
      <c r="T439" s="8"/>
      <c r="U439" s="374">
        <v>25</v>
      </c>
      <c r="V439" s="370">
        <v>70271781</v>
      </c>
      <c r="W439" s="373" t="s">
        <v>96</v>
      </c>
      <c r="X439" s="364" t="s">
        <v>315</v>
      </c>
      <c r="Y439" s="364"/>
      <c r="Z439" s="364"/>
      <c r="AA439" s="364"/>
      <c r="AB439" s="364" t="s">
        <v>743</v>
      </c>
      <c r="AC439" s="364"/>
      <c r="AD439" s="369"/>
      <c r="AE439" s="370"/>
      <c r="AF439" s="370"/>
      <c r="AG439" s="370" t="s">
        <v>559</v>
      </c>
      <c r="AH439" s="364">
        <v>6</v>
      </c>
      <c r="AI439" s="364">
        <v>7</v>
      </c>
      <c r="AJ439" s="364">
        <v>40</v>
      </c>
      <c r="AK439" s="364">
        <v>10</v>
      </c>
      <c r="AL439" s="364">
        <v>10</v>
      </c>
      <c r="AM439" s="22">
        <f t="shared" si="143"/>
        <v>3</v>
      </c>
      <c r="AN439" s="104">
        <f t="shared" si="145"/>
        <v>0.31944444444444448</v>
      </c>
      <c r="AO439" s="104">
        <f t="shared" si="146"/>
        <v>0.4236111111111111</v>
      </c>
      <c r="AP439" s="22" t="str" cm="1">
        <f t="array" ref="AP439">IF(W439="","",IF(SUMPRODUCT((W439=$W$7:$W$2042)*(AH439=$AH$7:$AH$2042)*(AN439=$AN$7:$AN$2042)*(AO439=$AO$7:$AO$2042)*(ROW($W$7:$W$2042)&lt;&gt;ROW(W439))*((R439=0)*($R$7:$R$2042&gt;0)+(R439&gt;0)*($R$7:$R$2042=0)))&gt;0,"SALONES UNIDOS",IF(SUMPRODUCT((W439=$W$7:$W$2042)*(AH439=$AH$7:$AH$2042)*((AN439&lt;$AO$7:$AO$2042)*(AO439&gt;$AN$7:$AN$2042))*(ROW($W$7:$W$2042)&lt;&gt;ROW(W439)))&gt;0,"Cruzado","Sin cruce")))</f>
        <v>Sin cruce</v>
      </c>
      <c r="AQ439" s="104">
        <f>AN439</f>
        <v>0.31944444444444448</v>
      </c>
      <c r="AR439" s="104">
        <f>AO439</f>
        <v>0.4236111111111111</v>
      </c>
      <c r="AS439" s="22"/>
      <c r="AT439" s="22"/>
      <c r="AU439" s="358" t="str" cm="1">
        <f t="array" ref="AU439">IF(AB439="","",IF(SUMPRODUCT((AB439=$AB$7:$AB$511)*(AH439=$AH$7:$AH$511)*(AQ439=$AQ$7:$AQ$511)*(AR439=$AR$7:$AR$511)*(ROW($AB$7:$AB$511)&lt;&gt;ROW(AB439))*((R439=0)*($R$7:$R$511&gt;0)+(R439&gt;0)*($R$7:$R$511=0)))&gt;0,"SALONES UNIDOS",IF(SUMPRODUCT((AB439=$AB$7:$AB$511)*(AH439=$AH$7:$AH$511)*((AQ439&lt;$AR$7:$AR$511)*(AR439&gt;$AQ$7:$AQ$511))*(ROW($AB$7:$AB$511)&lt;&gt;ROW(AB439)))&gt;0,"Cruzado","Sin cruce")))</f>
        <v>Sin cruce</v>
      </c>
      <c r="AV439" s="358" t="str" cm="1">
        <f t="array" ref="AV439">IF(AD439="","",IF(SUMPRODUCT((AD439=$AD$7:$AD$511)*(AH439=$AH$7:$AH$511)*(AS439=$AS$7:$AS$511)*(AT439=$AT$7:$AT$511)*(ROW($AD$7:$AD$511)&lt;&gt;ROW(AD439))*((R439=0)*($R$7:$R$511&gt;0)+(R439&gt;0)*($R$7:$R$511=0)))&gt;0,"SALONES UNIDOS",IF(SUMPRODUCT((AD439=$AD$7:$AD$511)*(AH439=$AH$7:$AH$511)*((AS439&lt;$AT$7:$AT$511)*(AT439&gt;$AS$7:$AS$511))*(ROW($AD$7:$AD$511)&lt;&gt;ROW(AD439)))&gt;0,"Cruzado","Sin cruce")))</f>
        <v/>
      </c>
      <c r="AW439" s="104" t="str">
        <f t="shared" si="144"/>
        <v>PS5FILIALA</v>
      </c>
      <c r="AX439" s="104" t="str" cm="1">
        <f t="array" ref="AX439">IF(AW439="","",IF(SUMPRODUCT((AW439=$AW$7:$AW$2042)*(AH439=$AH$7:$AH$2042)*(AN439=$AN$7:$AN$2042)*(AO439=$AO$7:$AO$2042)*(ROW($AW$7:$AW$2042)&lt;&gt;ROW(AW439))*((R439=0)*($R$7:$R$2042&gt;0)+(R439&gt;0)*($R$7:$R$2042=0)))&gt;0,"SALONES UNIDOS",IF(SUMPRODUCT((AW439=$AW$7:$AW$2042)*(AH439=$AH$7:$AH$2042)*((AN439&lt;$AO$7:$AO$2042)*(AO439&gt;$AN$7:$AN$2042))*(ROW($AW$7:$AW$2042)&lt;&gt;ROW(AW439)))&gt;0,"Cruzado","Sin cruce")))</f>
        <v>Sin cruce</v>
      </c>
    </row>
    <row r="440" spans="2:50" s="6" customFormat="1" ht="19.8" hidden="1" customHeight="1" x14ac:dyDescent="0.25">
      <c r="B440" s="494" t="s">
        <v>314</v>
      </c>
      <c r="C440" s="369" t="s">
        <v>971</v>
      </c>
      <c r="D440" s="369">
        <v>20261</v>
      </c>
      <c r="E440" s="373" t="s">
        <v>276</v>
      </c>
      <c r="F440" s="370" t="s">
        <v>291</v>
      </c>
      <c r="G440" s="373" t="s">
        <v>296</v>
      </c>
      <c r="H440" s="373">
        <v>5</v>
      </c>
      <c r="I440" s="373" t="s">
        <v>552</v>
      </c>
      <c r="J440" s="373" t="s">
        <v>278</v>
      </c>
      <c r="K440" s="194" t="s">
        <v>759</v>
      </c>
      <c r="L440" s="364" t="s">
        <v>1029</v>
      </c>
      <c r="M440" s="364" t="s">
        <v>346</v>
      </c>
      <c r="N440" s="364" t="s">
        <v>339</v>
      </c>
      <c r="O440" s="373" t="s">
        <v>315</v>
      </c>
      <c r="P440" s="364">
        <v>0</v>
      </c>
      <c r="Q440" s="364">
        <v>2</v>
      </c>
      <c r="R440" s="369">
        <v>2</v>
      </c>
      <c r="S440" s="364">
        <v>4</v>
      </c>
      <c r="T440" s="8"/>
      <c r="U440" s="374">
        <v>15</v>
      </c>
      <c r="V440" s="370">
        <v>70271781</v>
      </c>
      <c r="W440" s="373" t="s">
        <v>96</v>
      </c>
      <c r="X440" s="364" t="s">
        <v>315</v>
      </c>
      <c r="Y440" s="364"/>
      <c r="Z440" s="364"/>
      <c r="AA440" s="364"/>
      <c r="AB440" s="370"/>
      <c r="AC440" s="364"/>
      <c r="AD440" s="364" t="s">
        <v>749</v>
      </c>
      <c r="AE440" s="370"/>
      <c r="AF440" s="370"/>
      <c r="AG440" s="370" t="s">
        <v>301</v>
      </c>
      <c r="AH440" s="364">
        <v>6</v>
      </c>
      <c r="AI440" s="364">
        <v>10</v>
      </c>
      <c r="AJ440" s="364">
        <v>10</v>
      </c>
      <c r="AK440" s="364">
        <v>11</v>
      </c>
      <c r="AL440" s="364">
        <v>50</v>
      </c>
      <c r="AM440" s="22">
        <f t="shared" si="143"/>
        <v>2</v>
      </c>
      <c r="AN440" s="104">
        <f t="shared" si="145"/>
        <v>0.4236111111111111</v>
      </c>
      <c r="AO440" s="104">
        <f t="shared" si="146"/>
        <v>0.49305555555555552</v>
      </c>
      <c r="AP440" s="22" t="str" cm="1">
        <f t="array" ref="AP440">IF(W440="","",IF(SUMPRODUCT((W440=$W$7:$W$2042)*(AH440=$AH$7:$AH$2042)*(AN440=$AN$7:$AN$2042)*(AO440=$AO$7:$AO$2042)*(ROW($W$7:$W$2042)&lt;&gt;ROW(W440))*((R440=0)*($R$7:$R$2042&gt;0)+(R440&gt;0)*($R$7:$R$2042=0)))&gt;0,"SALONES UNIDOS",IF(SUMPRODUCT((W440=$W$7:$W$2042)*(AH440=$AH$7:$AH$2042)*((AN440&lt;$AO$7:$AO$2042)*(AO440&gt;$AN$7:$AN$2042))*(ROW($W$7:$W$2042)&lt;&gt;ROW(W440)))&gt;0,"Cruzado","Sin cruce")))</f>
        <v>Sin cruce</v>
      </c>
      <c r="AQ440" s="22"/>
      <c r="AR440" s="22"/>
      <c r="AS440" s="104">
        <f t="shared" ref="AS440:AS441" si="166">AN440</f>
        <v>0.4236111111111111</v>
      </c>
      <c r="AT440" s="104">
        <f t="shared" ref="AT440:AT441" si="167">AO440</f>
        <v>0.49305555555555552</v>
      </c>
      <c r="AU440" s="358" t="str" cm="1">
        <f t="array" ref="AU440">IF(AB440="","",IF(SUMPRODUCT((AB440=$AB$7:$AB$511)*(AH440=$AH$7:$AH$511)*(AQ440=$AQ$7:$AQ$511)*(AR440=$AR$7:$AR$511)*(ROW($AB$7:$AB$511)&lt;&gt;ROW(AB440))*((R440=0)*($R$7:$R$511&gt;0)+(R440&gt;0)*($R$7:$R$511=0)))&gt;0,"SALONES UNIDOS",IF(SUMPRODUCT((AB440=$AB$7:$AB$511)*(AH440=$AH$7:$AH$511)*((AQ440&lt;$AR$7:$AR$511)*(AR440&gt;$AQ$7:$AQ$511))*(ROW($AB$7:$AB$511)&lt;&gt;ROW(AB440)))&gt;0,"Cruzado","Sin cruce")))</f>
        <v/>
      </c>
      <c r="AV440" s="358" t="str" cm="1">
        <f t="array" ref="AV440">IF(AD440="","",IF(SUMPRODUCT((AD440=$AD$7:$AD$511)*(AH440=$AH$7:$AH$511)*(AS440=$AS$7:$AS$511)*(AT440=$AT$7:$AT$511)*(ROW($AD$7:$AD$511)&lt;&gt;ROW(AD440))*((R440=0)*($R$7:$R$511&gt;0)+(R440&gt;0)*($R$7:$R$511=0)))&gt;0,"SALONES UNIDOS",IF(SUMPRODUCT((AD440=$AD$7:$AD$511)*(AH440=$AH$7:$AH$511)*((AS440&lt;$AT$7:$AT$511)*(AT440&gt;$AS$7:$AS$511))*(ROW($AD$7:$AD$511)&lt;&gt;ROW(AD440)))&gt;0,"Cruzado","Sin cruce")))</f>
        <v>Sin cruce</v>
      </c>
      <c r="AW440" s="104" t="str">
        <f t="shared" si="144"/>
        <v>PS5FILIALA</v>
      </c>
      <c r="AX440" s="104" t="str" cm="1">
        <f t="array" ref="AX440">IF(AW440="","",IF(SUMPRODUCT((AW440=$AW$7:$AW$2042)*(AH440=$AH$7:$AH$2042)*(AN440=$AN$7:$AN$2042)*(AO440=$AO$7:$AO$2042)*(ROW($AW$7:$AW$2042)&lt;&gt;ROW(AW440))*((R440=0)*($R$7:$R$2042&gt;0)+(R440&gt;0)*($R$7:$R$2042=0)))&gt;0,"SALONES UNIDOS",IF(SUMPRODUCT((AW440=$AW$7:$AW$2042)*(AH440=$AH$7:$AH$2042)*((AN440&lt;$AO$7:$AO$2042)*(AO440&gt;$AN$7:$AN$2042))*(ROW($AW$7:$AW$2042)&lt;&gt;ROW(AW440)))&gt;0,"Cruzado","Sin cruce")))</f>
        <v>Sin cruce</v>
      </c>
    </row>
    <row r="441" spans="2:50" s="6" customFormat="1" ht="19.8" hidden="1" customHeight="1" x14ac:dyDescent="0.25">
      <c r="B441" s="494" t="s">
        <v>314</v>
      </c>
      <c r="C441" s="369" t="s">
        <v>971</v>
      </c>
      <c r="D441" s="369">
        <v>20261</v>
      </c>
      <c r="E441" s="373" t="s">
        <v>276</v>
      </c>
      <c r="F441" s="370" t="s">
        <v>291</v>
      </c>
      <c r="G441" s="373" t="s">
        <v>296</v>
      </c>
      <c r="H441" s="373">
        <v>5</v>
      </c>
      <c r="I441" s="373" t="s">
        <v>560</v>
      </c>
      <c r="J441" s="373" t="s">
        <v>278</v>
      </c>
      <c r="K441" s="194" t="s">
        <v>759</v>
      </c>
      <c r="L441" s="364" t="s">
        <v>1029</v>
      </c>
      <c r="M441" s="364" t="s">
        <v>346</v>
      </c>
      <c r="N441" s="364" t="s">
        <v>339</v>
      </c>
      <c r="O441" s="373" t="s">
        <v>315</v>
      </c>
      <c r="P441" s="364">
        <v>0</v>
      </c>
      <c r="Q441" s="364">
        <v>2</v>
      </c>
      <c r="R441" s="369">
        <v>2</v>
      </c>
      <c r="S441" s="364">
        <v>4</v>
      </c>
      <c r="T441" s="8"/>
      <c r="U441" s="374">
        <v>15</v>
      </c>
      <c r="V441" s="370">
        <v>70271781</v>
      </c>
      <c r="W441" s="373" t="s">
        <v>96</v>
      </c>
      <c r="X441" s="364" t="s">
        <v>315</v>
      </c>
      <c r="Y441" s="364"/>
      <c r="Z441" s="364"/>
      <c r="AA441" s="364"/>
      <c r="AB441" s="370"/>
      <c r="AC441" s="364"/>
      <c r="AD441" s="364" t="s">
        <v>749</v>
      </c>
      <c r="AE441" s="370"/>
      <c r="AF441" s="370"/>
      <c r="AG441" s="370" t="s">
        <v>301</v>
      </c>
      <c r="AH441" s="364">
        <v>6</v>
      </c>
      <c r="AI441" s="364">
        <v>11</v>
      </c>
      <c r="AJ441" s="364">
        <v>50</v>
      </c>
      <c r="AK441" s="364">
        <v>13</v>
      </c>
      <c r="AL441" s="364">
        <v>30</v>
      </c>
      <c r="AM441" s="22">
        <f t="shared" si="143"/>
        <v>2</v>
      </c>
      <c r="AN441" s="104">
        <f t="shared" si="145"/>
        <v>0.49305555555555552</v>
      </c>
      <c r="AO441" s="104">
        <f t="shared" si="146"/>
        <v>0.5625</v>
      </c>
      <c r="AP441" s="22" t="str" cm="1">
        <f t="array" ref="AP441">IF(W441="","",IF(SUMPRODUCT((W441=$W$7:$W$2042)*(AH441=$AH$7:$AH$2042)*(AN441=$AN$7:$AN$2042)*(AO441=$AO$7:$AO$2042)*(ROW($W$7:$W$2042)&lt;&gt;ROW(W441))*((R441=0)*($R$7:$R$2042&gt;0)+(R441&gt;0)*($R$7:$R$2042=0)))&gt;0,"SALONES UNIDOS",IF(SUMPRODUCT((W441=$W$7:$W$2042)*(AH441=$AH$7:$AH$2042)*((AN441&lt;$AO$7:$AO$2042)*(AO441&gt;$AN$7:$AN$2042))*(ROW($W$7:$W$2042)&lt;&gt;ROW(W441)))&gt;0,"Cruzado","Sin cruce")))</f>
        <v>Sin cruce</v>
      </c>
      <c r="AQ441" s="22"/>
      <c r="AR441" s="22"/>
      <c r="AS441" s="104">
        <f t="shared" si="166"/>
        <v>0.49305555555555552</v>
      </c>
      <c r="AT441" s="104">
        <f t="shared" si="167"/>
        <v>0.5625</v>
      </c>
      <c r="AU441" s="358" t="str" cm="1">
        <f t="array" ref="AU441">IF(AB441="","",IF(SUMPRODUCT((AB441=$AB$7:$AB$511)*(AH441=$AH$7:$AH$511)*(AQ441=$AQ$7:$AQ$511)*(AR441=$AR$7:$AR$511)*(ROW($AB$7:$AB$511)&lt;&gt;ROW(AB441))*((R441=0)*($R$7:$R$511&gt;0)+(R441&gt;0)*($R$7:$R$511=0)))&gt;0,"SALONES UNIDOS",IF(SUMPRODUCT((AB441=$AB$7:$AB$511)*(AH441=$AH$7:$AH$511)*((AQ441&lt;$AR$7:$AR$511)*(AR441&gt;$AQ$7:$AQ$511))*(ROW($AB$7:$AB$511)&lt;&gt;ROW(AB441)))&gt;0,"Cruzado","Sin cruce")))</f>
        <v/>
      </c>
      <c r="AV441" s="358" t="str" cm="1">
        <f t="array" ref="AV441">IF(AD441="","",IF(SUMPRODUCT((AD441=$AD$7:$AD$511)*(AH441=$AH$7:$AH$511)*(AS441=$AS$7:$AS$511)*(AT441=$AT$7:$AT$511)*(ROW($AD$7:$AD$511)&lt;&gt;ROW(AD441))*((R441=0)*($R$7:$R$511&gt;0)+(R441&gt;0)*($R$7:$R$511=0)))&gt;0,"SALONES UNIDOS",IF(SUMPRODUCT((AD441=$AD$7:$AD$511)*(AH441=$AH$7:$AH$511)*((AS441&lt;$AT$7:$AT$511)*(AT441&gt;$AS$7:$AS$511))*(ROW($AD$7:$AD$511)&lt;&gt;ROW(AD441)))&gt;0,"Cruzado","Sin cruce")))</f>
        <v>Sin cruce</v>
      </c>
      <c r="AW441" s="104" t="str">
        <f t="shared" si="144"/>
        <v>PS5FILIALA</v>
      </c>
      <c r="AX441" s="104" t="str" cm="1">
        <f t="array" ref="AX441">IF(AW441="","",IF(SUMPRODUCT((AW441=$AW$7:$AW$2042)*(AH441=$AH$7:$AH$2042)*(AN441=$AN$7:$AN$2042)*(AO441=$AO$7:$AO$2042)*(ROW($AW$7:$AW$2042)&lt;&gt;ROW(AW441))*((R441=0)*($R$7:$R$2042&gt;0)+(R441&gt;0)*($R$7:$R$2042=0)))&gt;0,"SALONES UNIDOS",IF(SUMPRODUCT((AW441=$AW$7:$AW$2042)*(AH441=$AH$7:$AH$2042)*((AN441&lt;$AO$7:$AO$2042)*(AO441&gt;$AN$7:$AN$2042))*(ROW($AW$7:$AW$2042)&lt;&gt;ROW(AW441)))&gt;0,"Cruzado","Sin cruce")))</f>
        <v>Sin cruce</v>
      </c>
    </row>
    <row r="442" spans="2:50" ht="19.8" hidden="1" customHeight="1" x14ac:dyDescent="0.25">
      <c r="B442" s="494" t="s">
        <v>314</v>
      </c>
      <c r="C442" s="369" t="s">
        <v>971</v>
      </c>
      <c r="D442" s="369">
        <v>20261</v>
      </c>
      <c r="E442" s="373" t="s">
        <v>276</v>
      </c>
      <c r="F442" s="370" t="s">
        <v>291</v>
      </c>
      <c r="G442" s="373" t="s">
        <v>296</v>
      </c>
      <c r="H442" s="373">
        <v>5</v>
      </c>
      <c r="I442" s="373" t="s">
        <v>278</v>
      </c>
      <c r="J442" s="373" t="s">
        <v>278</v>
      </c>
      <c r="K442" s="194" t="s">
        <v>760</v>
      </c>
      <c r="L442" s="364" t="s">
        <v>1030</v>
      </c>
      <c r="M442" s="364" t="s">
        <v>317</v>
      </c>
      <c r="N442" s="364" t="s">
        <v>339</v>
      </c>
      <c r="O442" s="373" t="s">
        <v>321</v>
      </c>
      <c r="P442" s="364">
        <v>2</v>
      </c>
      <c r="Q442" s="364">
        <v>2</v>
      </c>
      <c r="R442" s="369">
        <v>4</v>
      </c>
      <c r="S442" s="364">
        <v>3</v>
      </c>
      <c r="T442" s="8"/>
      <c r="U442" s="374">
        <v>25</v>
      </c>
      <c r="V442" s="370">
        <v>40078328</v>
      </c>
      <c r="W442" s="373" t="s">
        <v>153</v>
      </c>
      <c r="X442" s="364" t="s">
        <v>321</v>
      </c>
      <c r="Y442" s="364"/>
      <c r="Z442" s="364"/>
      <c r="AA442" s="364"/>
      <c r="AB442" s="370"/>
      <c r="AC442" s="364"/>
      <c r="AD442" s="369"/>
      <c r="AE442" s="370"/>
      <c r="AF442" s="370"/>
      <c r="AG442" s="370" t="s">
        <v>319</v>
      </c>
      <c r="AH442" s="364">
        <v>4</v>
      </c>
      <c r="AI442" s="364">
        <v>16</v>
      </c>
      <c r="AJ442" s="364">
        <v>50</v>
      </c>
      <c r="AK442" s="364">
        <v>20</v>
      </c>
      <c r="AL442" s="364">
        <v>10</v>
      </c>
      <c r="AM442" s="22">
        <f t="shared" si="143"/>
        <v>4</v>
      </c>
      <c r="AN442" s="104">
        <f t="shared" si="145"/>
        <v>0.70138888888888884</v>
      </c>
      <c r="AO442" s="104">
        <f t="shared" si="146"/>
        <v>0.84027777777777779</v>
      </c>
      <c r="AP442" s="22" t="str" cm="1">
        <f t="array" ref="AP442">IF(W442="","",IF(SUMPRODUCT((W442=$W$7:$W$2042)*(AH442=$AH$7:$AH$2042)*(AN442=$AN$7:$AN$2042)*(AO442=$AO$7:$AO$2042)*(ROW($W$7:$W$2042)&lt;&gt;ROW(W442))*((R442=0)*($R$7:$R$2042&gt;0)+(R442&gt;0)*($R$7:$R$2042=0)))&gt;0,"SALONES UNIDOS",IF(SUMPRODUCT((W442=$W$7:$W$2042)*(AH442=$AH$7:$AH$2042)*((AN442&lt;$AO$7:$AO$2042)*(AO442&gt;$AN$7:$AN$2042))*(ROW($W$7:$W$2042)&lt;&gt;ROW(W442)))&gt;0,"Cruzado","Sin cruce")))</f>
        <v>Sin cruce</v>
      </c>
      <c r="AQ442" s="104"/>
      <c r="AR442" s="104"/>
      <c r="AS442" s="22"/>
      <c r="AT442" s="22"/>
      <c r="AU442" s="358" t="str" cm="1">
        <f t="array" ref="AU442">IF(AB442="","",IF(SUMPRODUCT((AB442=$AB$7:$AB$511)*(AH442=$AH$7:$AH$511)*(AQ442=$AQ$7:$AQ$511)*(AR442=$AR$7:$AR$511)*(ROW($AB$7:$AB$511)&lt;&gt;ROW(AB442))*((R442=0)*($R$7:$R$511&gt;0)+(R442&gt;0)*($R$7:$R$511=0)))&gt;0,"SALONES UNIDOS",IF(SUMPRODUCT((AB442=$AB$7:$AB$511)*(AH442=$AH$7:$AH$511)*((AQ442&lt;$AR$7:$AR$511)*(AR442&gt;$AQ$7:$AQ$511))*(ROW($AB$7:$AB$511)&lt;&gt;ROW(AB442)))&gt;0,"Cruzado","Sin cruce")))</f>
        <v/>
      </c>
      <c r="AV442" s="358" t="str" cm="1">
        <f t="array" ref="AV442">IF(AD442="","",IF(SUMPRODUCT((AD442=$AD$7:$AD$511)*(AH442=$AH$7:$AH$511)*(AS442=$AS$7:$AS$511)*(AT442=$AT$7:$AT$511)*(ROW($AD$7:$AD$511)&lt;&gt;ROW(AD442))*((R442=0)*($R$7:$R$511&gt;0)+(R442&gt;0)*($R$7:$R$511=0)))&gt;0,"SALONES UNIDOS",IF(SUMPRODUCT((AD442=$AD$7:$AD$511)*(AH442=$AH$7:$AH$511)*((AS442&lt;$AT$7:$AT$511)*(AT442&gt;$AS$7:$AS$511))*(ROW($AD$7:$AD$511)&lt;&gt;ROW(AD442)))&gt;0,"Cruzado","Sin cruce")))</f>
        <v/>
      </c>
      <c r="AW442" s="104" t="str">
        <f t="shared" si="144"/>
        <v>PS5FILIALA</v>
      </c>
      <c r="AX442" s="104" t="str" cm="1">
        <f t="array" ref="AX442">IF(AW442="","",IF(SUMPRODUCT((AW442=$AW$7:$AW$2042)*(AH442=$AH$7:$AH$2042)*(AN442=$AN$7:$AN$2042)*(AO442=$AO$7:$AO$2042)*(ROW($AW$7:$AW$2042)&lt;&gt;ROW(AW442))*((R442=0)*($R$7:$R$2042&gt;0)+(R442&gt;0)*($R$7:$R$2042=0)))&gt;0,"SALONES UNIDOS",IF(SUMPRODUCT((AW442=$AW$7:$AW$2042)*(AH442=$AH$7:$AH$2042)*((AN442&lt;$AO$7:$AO$2042)*(AO442&gt;$AN$7:$AN$2042))*(ROW($AW$7:$AW$2042)&lt;&gt;ROW(AW442)))&gt;0,"Cruzado","Sin cruce")))</f>
        <v>Sin cruce</v>
      </c>
    </row>
    <row r="443" spans="2:50" ht="19.8" hidden="1" customHeight="1" x14ac:dyDescent="0.25">
      <c r="B443" s="494" t="s">
        <v>314</v>
      </c>
      <c r="C443" s="369" t="s">
        <v>971</v>
      </c>
      <c r="D443" s="369">
        <v>20261</v>
      </c>
      <c r="E443" s="373" t="s">
        <v>276</v>
      </c>
      <c r="F443" s="370" t="s">
        <v>291</v>
      </c>
      <c r="G443" s="373" t="s">
        <v>296</v>
      </c>
      <c r="H443" s="373">
        <v>5</v>
      </c>
      <c r="I443" s="373" t="s">
        <v>278</v>
      </c>
      <c r="J443" s="373" t="s">
        <v>278</v>
      </c>
      <c r="K443" s="194" t="s">
        <v>761</v>
      </c>
      <c r="L443" s="364" t="s">
        <v>1031</v>
      </c>
      <c r="M443" s="364" t="s">
        <v>317</v>
      </c>
      <c r="N443" s="364" t="s">
        <v>339</v>
      </c>
      <c r="O443" s="373" t="s">
        <v>315</v>
      </c>
      <c r="P443" s="364">
        <v>2</v>
      </c>
      <c r="Q443" s="364">
        <v>2</v>
      </c>
      <c r="R443" s="369">
        <v>4</v>
      </c>
      <c r="S443" s="364">
        <v>3</v>
      </c>
      <c r="T443" s="8"/>
      <c r="U443" s="374">
        <v>25</v>
      </c>
      <c r="V443" s="370">
        <v>70271781</v>
      </c>
      <c r="W443" s="373" t="s">
        <v>96</v>
      </c>
      <c r="X443" s="364" t="s">
        <v>315</v>
      </c>
      <c r="Y443" s="364"/>
      <c r="Z443" s="364"/>
      <c r="AA443" s="364"/>
      <c r="AB443" s="364" t="s">
        <v>743</v>
      </c>
      <c r="AC443" s="364"/>
      <c r="AD443" s="369"/>
      <c r="AE443" s="370"/>
      <c r="AF443" s="370"/>
      <c r="AG443" s="370" t="s">
        <v>319</v>
      </c>
      <c r="AH443" s="364">
        <v>1</v>
      </c>
      <c r="AI443" s="364">
        <v>17</v>
      </c>
      <c r="AJ443" s="364">
        <v>40</v>
      </c>
      <c r="AK443" s="364">
        <v>21</v>
      </c>
      <c r="AL443" s="364">
        <v>0</v>
      </c>
      <c r="AM443" s="22">
        <f t="shared" si="143"/>
        <v>4</v>
      </c>
      <c r="AN443" s="104">
        <f t="shared" si="145"/>
        <v>0.73611111111111116</v>
      </c>
      <c r="AO443" s="104">
        <f t="shared" si="146"/>
        <v>0.875</v>
      </c>
      <c r="AP443" s="22" t="str" cm="1">
        <f t="array" ref="AP443">IF(W443="","",IF(SUMPRODUCT((W443=$W$7:$W$2042)*(AH443=$AH$7:$AH$2042)*(AN443=$AN$7:$AN$2042)*(AO443=$AO$7:$AO$2042)*(ROW($W$7:$W$2042)&lt;&gt;ROW(W443))*((R443=0)*($R$7:$R$2042&gt;0)+(R443&gt;0)*($R$7:$R$2042=0)))&gt;0,"SALONES UNIDOS",IF(SUMPRODUCT((W443=$W$7:$W$2042)*(AH443=$AH$7:$AH$2042)*((AN443&lt;$AO$7:$AO$2042)*(AO443&gt;$AN$7:$AN$2042))*(ROW($W$7:$W$2042)&lt;&gt;ROW(W443)))&gt;0,"Cruzado","Sin cruce")))</f>
        <v>Sin cruce</v>
      </c>
      <c r="AQ443" s="104">
        <f t="shared" ref="AQ443:AR446" si="168">AN443</f>
        <v>0.73611111111111116</v>
      </c>
      <c r="AR443" s="104">
        <f t="shared" si="168"/>
        <v>0.875</v>
      </c>
      <c r="AS443" s="22"/>
      <c r="AT443" s="22"/>
      <c r="AU443" s="358" t="str" cm="1">
        <f t="array" ref="AU443">IF(AB443="","",IF(SUMPRODUCT((AB443=$AB$7:$AB$511)*(AH443=$AH$7:$AH$511)*(AQ443=$AQ$7:$AQ$511)*(AR443=$AR$7:$AR$511)*(ROW($AB$7:$AB$511)&lt;&gt;ROW(AB443))*((R443=0)*($R$7:$R$511&gt;0)+(R443&gt;0)*($R$7:$R$511=0)))&gt;0,"SALONES UNIDOS",IF(SUMPRODUCT((AB443=$AB$7:$AB$511)*(AH443=$AH$7:$AH$511)*((AQ443&lt;$AR$7:$AR$511)*(AR443&gt;$AQ$7:$AQ$511))*(ROW($AB$7:$AB$511)&lt;&gt;ROW(AB443)))&gt;0,"Cruzado","Sin cruce")))</f>
        <v>Sin cruce</v>
      </c>
      <c r="AV443" s="358" t="str" cm="1">
        <f t="array" ref="AV443">IF(AD443="","",IF(SUMPRODUCT((AD443=$AD$7:$AD$511)*(AH443=$AH$7:$AH$511)*(AS443=$AS$7:$AS$511)*(AT443=$AT$7:$AT$511)*(ROW($AD$7:$AD$511)&lt;&gt;ROW(AD443))*((R443=0)*($R$7:$R$511&gt;0)+(R443&gt;0)*($R$7:$R$511=0)))&gt;0,"SALONES UNIDOS",IF(SUMPRODUCT((AD443=$AD$7:$AD$511)*(AH443=$AH$7:$AH$511)*((AS443&lt;$AT$7:$AT$511)*(AT443&gt;$AS$7:$AS$511))*(ROW($AD$7:$AD$511)&lt;&gt;ROW(AD443)))&gt;0,"Cruzado","Sin cruce")))</f>
        <v/>
      </c>
      <c r="AW443" s="104" t="str">
        <f t="shared" si="144"/>
        <v>PS5FILIALA</v>
      </c>
      <c r="AX443" s="104" t="str" cm="1">
        <f t="array" ref="AX443">IF(AW443="","",IF(SUMPRODUCT((AW443=$AW$7:$AW$2042)*(AH443=$AH$7:$AH$2042)*(AN443=$AN$7:$AN$2042)*(AO443=$AO$7:$AO$2042)*(ROW($AW$7:$AW$2042)&lt;&gt;ROW(AW443))*((R443=0)*($R$7:$R$2042&gt;0)+(R443&gt;0)*($R$7:$R$2042=0)))&gt;0,"SALONES UNIDOS",IF(SUMPRODUCT((AW443=$AW$7:$AW$2042)*(AH443=$AH$7:$AH$2042)*((AN443&lt;$AO$7:$AO$2042)*(AO443&gt;$AN$7:$AN$2042))*(ROW($AW$7:$AW$2042)&lt;&gt;ROW(AW443)))&gt;0,"Cruzado","Sin cruce")))</f>
        <v>Sin cruce</v>
      </c>
    </row>
    <row r="444" spans="2:50" ht="19.8" hidden="1" customHeight="1" x14ac:dyDescent="0.25">
      <c r="B444" s="494" t="s">
        <v>314</v>
      </c>
      <c r="C444" s="369" t="s">
        <v>971</v>
      </c>
      <c r="D444" s="369">
        <v>20261</v>
      </c>
      <c r="E444" s="373" t="s">
        <v>276</v>
      </c>
      <c r="F444" s="370" t="s">
        <v>291</v>
      </c>
      <c r="G444" s="373" t="s">
        <v>296</v>
      </c>
      <c r="H444" s="373">
        <v>5</v>
      </c>
      <c r="I444" s="373" t="s">
        <v>281</v>
      </c>
      <c r="J444" s="373" t="s">
        <v>281</v>
      </c>
      <c r="K444" s="194" t="s">
        <v>754</v>
      </c>
      <c r="L444" s="364" t="s">
        <v>755</v>
      </c>
      <c r="M444" s="364" t="s">
        <v>346</v>
      </c>
      <c r="N444" s="364" t="s">
        <v>339</v>
      </c>
      <c r="O444" s="373" t="s">
        <v>315</v>
      </c>
      <c r="P444" s="364">
        <v>1</v>
      </c>
      <c r="Q444" s="364">
        <v>4</v>
      </c>
      <c r="R444" s="369">
        <v>5</v>
      </c>
      <c r="S444" s="364">
        <v>3</v>
      </c>
      <c r="T444" s="8"/>
      <c r="U444" s="374">
        <v>25</v>
      </c>
      <c r="V444" s="370">
        <v>21453025</v>
      </c>
      <c r="W444" s="373" t="s">
        <v>42</v>
      </c>
      <c r="X444" s="364" t="s">
        <v>315</v>
      </c>
      <c r="Y444" s="364"/>
      <c r="Z444" s="364"/>
      <c r="AA444" s="364"/>
      <c r="AB444" s="364" t="s">
        <v>743</v>
      </c>
      <c r="AC444" s="364"/>
      <c r="AD444" s="369"/>
      <c r="AE444" s="370"/>
      <c r="AF444" s="370"/>
      <c r="AG444" s="370" t="s">
        <v>319</v>
      </c>
      <c r="AH444" s="364">
        <v>3</v>
      </c>
      <c r="AI444" s="364">
        <v>7</v>
      </c>
      <c r="AJ444" s="364">
        <v>40</v>
      </c>
      <c r="AK444" s="364">
        <v>11</v>
      </c>
      <c r="AL444" s="364">
        <v>50</v>
      </c>
      <c r="AM444" s="22">
        <f t="shared" si="143"/>
        <v>5</v>
      </c>
      <c r="AN444" s="104">
        <f t="shared" si="145"/>
        <v>0.31944444444444448</v>
      </c>
      <c r="AO444" s="104">
        <f t="shared" si="146"/>
        <v>0.49305555555555552</v>
      </c>
      <c r="AP444" s="22" t="str" cm="1">
        <f t="array" ref="AP444">IF(W444="","",IF(SUMPRODUCT((W444=$W$7:$W$2042)*(AH444=$AH$7:$AH$2042)*(AN444=$AN$7:$AN$2042)*(AO444=$AO$7:$AO$2042)*(ROW($W$7:$W$2042)&lt;&gt;ROW(W444))*((R444=0)*($R$7:$R$2042&gt;0)+(R444&gt;0)*($R$7:$R$2042=0)))&gt;0,"SALONES UNIDOS",IF(SUMPRODUCT((W444=$W$7:$W$2042)*(AH444=$AH$7:$AH$2042)*((AN444&lt;$AO$7:$AO$2042)*(AO444&gt;$AN$7:$AN$2042))*(ROW($W$7:$W$2042)&lt;&gt;ROW(W444)))&gt;0,"Cruzado","Sin cruce")))</f>
        <v>Sin cruce</v>
      </c>
      <c r="AQ444" s="104">
        <f t="shared" si="168"/>
        <v>0.31944444444444448</v>
      </c>
      <c r="AR444" s="104">
        <f t="shared" si="168"/>
        <v>0.49305555555555552</v>
      </c>
      <c r="AS444" s="22"/>
      <c r="AT444" s="22"/>
      <c r="AU444" s="358" t="str" cm="1">
        <f t="array" ref="AU444">IF(AB444="","",IF(SUMPRODUCT((AB444=$AB$7:$AB$511)*(AH444=$AH$7:$AH$511)*(AQ444=$AQ$7:$AQ$511)*(AR444=$AR$7:$AR$511)*(ROW($AB$7:$AB$511)&lt;&gt;ROW(AB444))*((R444=0)*($R$7:$R$511&gt;0)+(R444&gt;0)*($R$7:$R$511=0)))&gt;0,"SALONES UNIDOS",IF(SUMPRODUCT((AB444=$AB$7:$AB$511)*(AH444=$AH$7:$AH$511)*((AQ444&lt;$AR$7:$AR$511)*(AR444&gt;$AQ$7:$AQ$511))*(ROW($AB$7:$AB$511)&lt;&gt;ROW(AB444)))&gt;0,"Cruzado","Sin cruce")))</f>
        <v>Sin cruce</v>
      </c>
      <c r="AV444" s="358" t="str" cm="1">
        <f t="array" ref="AV444">IF(AD444="","",IF(SUMPRODUCT((AD444=$AD$7:$AD$511)*(AH444=$AH$7:$AH$511)*(AS444=$AS$7:$AS$511)*(AT444=$AT$7:$AT$511)*(ROW($AD$7:$AD$511)&lt;&gt;ROW(AD444))*((R444=0)*($R$7:$R$511&gt;0)+(R444&gt;0)*($R$7:$R$511=0)))&gt;0,"SALONES UNIDOS",IF(SUMPRODUCT((AD444=$AD$7:$AD$511)*(AH444=$AH$7:$AH$511)*((AS444&lt;$AT$7:$AT$511)*(AT444&gt;$AS$7:$AS$511))*(ROW($AD$7:$AD$511)&lt;&gt;ROW(AD444)))&gt;0,"Cruzado","Sin cruce")))</f>
        <v/>
      </c>
      <c r="AW444" s="104" t="str">
        <f t="shared" si="144"/>
        <v>PS5FILIALB</v>
      </c>
      <c r="AX444" s="104" t="str" cm="1">
        <f t="array" ref="AX444">IF(AW444="","",IF(SUMPRODUCT((AW444=$AW$7:$AW$2042)*(AH444=$AH$7:$AH$2042)*(AN444=$AN$7:$AN$2042)*(AO444=$AO$7:$AO$2042)*(ROW($AW$7:$AW$2042)&lt;&gt;ROW(AW444))*((R444=0)*($R$7:$R$2042&gt;0)+(R444&gt;0)*($R$7:$R$2042=0)))&gt;0,"SALONES UNIDOS",IF(SUMPRODUCT((AW444=$AW$7:$AW$2042)*(AH444=$AH$7:$AH$2042)*((AN444&lt;$AO$7:$AO$2042)*(AO444&gt;$AN$7:$AN$2042))*(ROW($AW$7:$AW$2042)&lt;&gt;ROW(AW444)))&gt;0,"Cruzado","Sin cruce")))</f>
        <v>Sin cruce</v>
      </c>
    </row>
    <row r="445" spans="2:50" ht="19.8" hidden="1" customHeight="1" x14ac:dyDescent="0.25">
      <c r="B445" s="494" t="s">
        <v>314</v>
      </c>
      <c r="C445" s="369" t="s">
        <v>971</v>
      </c>
      <c r="D445" s="369">
        <v>20261</v>
      </c>
      <c r="E445" s="373" t="s">
        <v>276</v>
      </c>
      <c r="F445" s="370" t="s">
        <v>291</v>
      </c>
      <c r="G445" s="373" t="s">
        <v>296</v>
      </c>
      <c r="H445" s="373">
        <v>5</v>
      </c>
      <c r="I445" s="373" t="s">
        <v>281</v>
      </c>
      <c r="J445" s="373" t="s">
        <v>281</v>
      </c>
      <c r="K445" s="194" t="s">
        <v>343</v>
      </c>
      <c r="L445" s="364" t="s">
        <v>756</v>
      </c>
      <c r="M445" s="364" t="s">
        <v>317</v>
      </c>
      <c r="N445" s="364" t="s">
        <v>339</v>
      </c>
      <c r="O445" s="373" t="s">
        <v>315</v>
      </c>
      <c r="P445" s="364">
        <v>3</v>
      </c>
      <c r="Q445" s="364">
        <v>2</v>
      </c>
      <c r="R445" s="369">
        <v>5</v>
      </c>
      <c r="S445" s="364">
        <v>4</v>
      </c>
      <c r="T445" s="8"/>
      <c r="U445" s="374">
        <v>25</v>
      </c>
      <c r="V445" s="370">
        <v>44866019</v>
      </c>
      <c r="W445" s="373" t="s">
        <v>177</v>
      </c>
      <c r="X445" s="364" t="s">
        <v>315</v>
      </c>
      <c r="Y445" s="364"/>
      <c r="Z445" s="364"/>
      <c r="AA445" s="364"/>
      <c r="AB445" s="364" t="s">
        <v>743</v>
      </c>
      <c r="AC445" s="364"/>
      <c r="AD445" s="369"/>
      <c r="AE445" s="370"/>
      <c r="AF445" s="370"/>
      <c r="AG445" s="370" t="s">
        <v>319</v>
      </c>
      <c r="AH445" s="364">
        <v>4</v>
      </c>
      <c r="AI445" s="364">
        <v>7</v>
      </c>
      <c r="AJ445" s="364">
        <v>40</v>
      </c>
      <c r="AK445" s="364">
        <v>11</v>
      </c>
      <c r="AL445" s="364">
        <v>50</v>
      </c>
      <c r="AM445" s="22">
        <f t="shared" si="143"/>
        <v>5</v>
      </c>
      <c r="AN445" s="104">
        <f t="shared" si="145"/>
        <v>0.31944444444444448</v>
      </c>
      <c r="AO445" s="104">
        <f t="shared" si="146"/>
        <v>0.49305555555555552</v>
      </c>
      <c r="AP445" s="22" t="str" cm="1">
        <f t="array" ref="AP445">IF(W445="","",IF(SUMPRODUCT((W445=$W$7:$W$2042)*(AH445=$AH$7:$AH$2042)*(AN445=$AN$7:$AN$2042)*(AO445=$AO$7:$AO$2042)*(ROW($W$7:$W$2042)&lt;&gt;ROW(W445))*((R445=0)*($R$7:$R$2042&gt;0)+(R445&gt;0)*($R$7:$R$2042=0)))&gt;0,"SALONES UNIDOS",IF(SUMPRODUCT((W445=$W$7:$W$2042)*(AH445=$AH$7:$AH$2042)*((AN445&lt;$AO$7:$AO$2042)*(AO445&gt;$AN$7:$AN$2042))*(ROW($W$7:$W$2042)&lt;&gt;ROW(W445)))&gt;0,"Cruzado","Sin cruce")))</f>
        <v>Sin cruce</v>
      </c>
      <c r="AQ445" s="104">
        <f t="shared" si="168"/>
        <v>0.31944444444444448</v>
      </c>
      <c r="AR445" s="104">
        <f t="shared" si="168"/>
        <v>0.49305555555555552</v>
      </c>
      <c r="AS445" s="22"/>
      <c r="AT445" s="22"/>
      <c r="AU445" s="358" t="str" cm="1">
        <f t="array" ref="AU445">IF(AB445="","",IF(SUMPRODUCT((AB445=$AB$7:$AB$511)*(AH445=$AH$7:$AH$511)*(AQ445=$AQ$7:$AQ$511)*(AR445=$AR$7:$AR$511)*(ROW($AB$7:$AB$511)&lt;&gt;ROW(AB445))*((R445=0)*($R$7:$R$511&gt;0)+(R445&gt;0)*($R$7:$R$511=0)))&gt;0,"SALONES UNIDOS",IF(SUMPRODUCT((AB445=$AB$7:$AB$511)*(AH445=$AH$7:$AH$511)*((AQ445&lt;$AR$7:$AR$511)*(AR445&gt;$AQ$7:$AQ$511))*(ROW($AB$7:$AB$511)&lt;&gt;ROW(AB445)))&gt;0,"Cruzado","Sin cruce")))</f>
        <v>Sin cruce</v>
      </c>
      <c r="AV445" s="358" t="str" cm="1">
        <f t="array" ref="AV445">IF(AD445="","",IF(SUMPRODUCT((AD445=$AD$7:$AD$511)*(AH445=$AH$7:$AH$511)*(AS445=$AS$7:$AS$511)*(AT445=$AT$7:$AT$511)*(ROW($AD$7:$AD$511)&lt;&gt;ROW(AD445))*((R445=0)*($R$7:$R$511&gt;0)+(R445&gt;0)*($R$7:$R$511=0)))&gt;0,"SALONES UNIDOS",IF(SUMPRODUCT((AD445=$AD$7:$AD$511)*(AH445=$AH$7:$AH$511)*((AS445&lt;$AT$7:$AT$511)*(AT445&gt;$AS$7:$AS$511))*(ROW($AD$7:$AD$511)&lt;&gt;ROW(AD445)))&gt;0,"Cruzado","Sin cruce")))</f>
        <v/>
      </c>
      <c r="AW445" s="104" t="str">
        <f t="shared" si="144"/>
        <v>PS5FILIALB</v>
      </c>
      <c r="AX445" s="104" t="str" cm="1">
        <f t="array" ref="AX445">IF(AW445="","",IF(SUMPRODUCT((AW445=$AW$7:$AW$2042)*(AH445=$AH$7:$AH$2042)*(AN445=$AN$7:$AN$2042)*(AO445=$AO$7:$AO$2042)*(ROW($AW$7:$AW$2042)&lt;&gt;ROW(AW445))*((R445=0)*($R$7:$R$2042&gt;0)+(R445&gt;0)*($R$7:$R$2042=0)))&gt;0,"SALONES UNIDOS",IF(SUMPRODUCT((AW445=$AW$7:$AW$2042)*(AH445=$AH$7:$AH$2042)*((AN445&lt;$AO$7:$AO$2042)*(AO445&gt;$AN$7:$AN$2042))*(ROW($AW$7:$AW$2042)&lt;&gt;ROW(AW445)))&gt;0,"Cruzado","Sin cruce")))</f>
        <v>Sin cruce</v>
      </c>
    </row>
    <row r="446" spans="2:50" ht="19.8" hidden="1" customHeight="1" x14ac:dyDescent="0.25">
      <c r="B446" s="494" t="s">
        <v>314</v>
      </c>
      <c r="C446" s="369" t="s">
        <v>971</v>
      </c>
      <c r="D446" s="369">
        <v>20261</v>
      </c>
      <c r="E446" s="373" t="s">
        <v>276</v>
      </c>
      <c r="F446" s="370" t="s">
        <v>291</v>
      </c>
      <c r="G446" s="373" t="s">
        <v>296</v>
      </c>
      <c r="H446" s="373">
        <v>5</v>
      </c>
      <c r="I446" s="373" t="s">
        <v>281</v>
      </c>
      <c r="J446" s="373" t="s">
        <v>281</v>
      </c>
      <c r="K446" s="194" t="s">
        <v>757</v>
      </c>
      <c r="L446" s="364" t="s">
        <v>1028</v>
      </c>
      <c r="M446" s="364" t="s">
        <v>317</v>
      </c>
      <c r="N446" s="364" t="s">
        <v>339</v>
      </c>
      <c r="O446" s="373" t="s">
        <v>315</v>
      </c>
      <c r="P446" s="364">
        <v>2</v>
      </c>
      <c r="Q446" s="364">
        <v>0</v>
      </c>
      <c r="R446" s="369">
        <v>2</v>
      </c>
      <c r="S446" s="364">
        <v>3</v>
      </c>
      <c r="T446" s="8"/>
      <c r="U446" s="374">
        <v>25</v>
      </c>
      <c r="V446" s="370">
        <v>44866019</v>
      </c>
      <c r="W446" s="373" t="s">
        <v>177</v>
      </c>
      <c r="X446" s="364" t="s">
        <v>315</v>
      </c>
      <c r="Y446" s="364"/>
      <c r="Z446" s="364"/>
      <c r="AA446" s="364"/>
      <c r="AB446" s="364" t="s">
        <v>746</v>
      </c>
      <c r="AC446" s="364"/>
      <c r="AD446" s="369"/>
      <c r="AE446" s="370"/>
      <c r="AF446" s="370"/>
      <c r="AG446" s="370" t="s">
        <v>559</v>
      </c>
      <c r="AH446" s="364">
        <v>4</v>
      </c>
      <c r="AI446" s="364">
        <v>14</v>
      </c>
      <c r="AJ446" s="364">
        <v>20</v>
      </c>
      <c r="AK446" s="364">
        <v>16</v>
      </c>
      <c r="AL446" s="364">
        <v>0</v>
      </c>
      <c r="AM446" s="22">
        <f t="shared" si="143"/>
        <v>2</v>
      </c>
      <c r="AN446" s="104">
        <f t="shared" si="145"/>
        <v>0.59722222222222221</v>
      </c>
      <c r="AO446" s="104">
        <f t="shared" si="146"/>
        <v>0.66666666666666663</v>
      </c>
      <c r="AP446" s="22" t="str" cm="1">
        <f t="array" ref="AP446">IF(W446="","",IF(SUMPRODUCT((W446=$W$7:$W$2042)*(AH446=$AH$7:$AH$2042)*(AN446=$AN$7:$AN$2042)*(AO446=$AO$7:$AO$2042)*(ROW($W$7:$W$2042)&lt;&gt;ROW(W446))*((R446=0)*($R$7:$R$2042&gt;0)+(R446&gt;0)*($R$7:$R$2042=0)))&gt;0,"SALONES UNIDOS",IF(SUMPRODUCT((W446=$W$7:$W$2042)*(AH446=$AH$7:$AH$2042)*((AN446&lt;$AO$7:$AO$2042)*(AO446&gt;$AN$7:$AN$2042))*(ROW($W$7:$W$2042)&lt;&gt;ROW(W446)))&gt;0,"Cruzado","Sin cruce")))</f>
        <v>Sin cruce</v>
      </c>
      <c r="AQ446" s="104">
        <f t="shared" si="168"/>
        <v>0.59722222222222221</v>
      </c>
      <c r="AR446" s="104">
        <f t="shared" si="168"/>
        <v>0.66666666666666663</v>
      </c>
      <c r="AS446" s="22"/>
      <c r="AT446" s="22"/>
      <c r="AU446" s="358" t="str" cm="1">
        <f t="array" ref="AU446">IF(AB446="","",IF(SUMPRODUCT((AB446=$AB$7:$AB$511)*(AH446=$AH$7:$AH$511)*(AQ446=$AQ$7:$AQ$511)*(AR446=$AR$7:$AR$511)*(ROW($AB$7:$AB$511)&lt;&gt;ROW(AB446))*((R446=0)*($R$7:$R$511&gt;0)+(R446&gt;0)*($R$7:$R$511=0)))&gt;0,"SALONES UNIDOS",IF(SUMPRODUCT((AB446=$AB$7:$AB$511)*(AH446=$AH$7:$AH$511)*((AQ446&lt;$AR$7:$AR$511)*(AR446&gt;$AQ$7:$AQ$511))*(ROW($AB$7:$AB$511)&lt;&gt;ROW(AB446)))&gt;0,"Cruzado","Sin cruce")))</f>
        <v>Sin cruce</v>
      </c>
      <c r="AV446" s="358" t="str" cm="1">
        <f t="array" ref="AV446">IF(AD446="","",IF(SUMPRODUCT((AD446=$AD$7:$AD$511)*(AH446=$AH$7:$AH$511)*(AS446=$AS$7:$AS$511)*(AT446=$AT$7:$AT$511)*(ROW($AD$7:$AD$511)&lt;&gt;ROW(AD446))*((R446=0)*($R$7:$R$511&gt;0)+(R446&gt;0)*($R$7:$R$511=0)))&gt;0,"SALONES UNIDOS",IF(SUMPRODUCT((AD446=$AD$7:$AD$511)*(AH446=$AH$7:$AH$511)*((AS446&lt;$AT$7:$AT$511)*(AT446&gt;$AS$7:$AS$511))*(ROW($AD$7:$AD$511)&lt;&gt;ROW(AD446)))&gt;0,"Cruzado","Sin cruce")))</f>
        <v/>
      </c>
      <c r="AW446" s="104" t="str">
        <f t="shared" si="144"/>
        <v>PS5FILIALB</v>
      </c>
      <c r="AX446" s="104" t="str" cm="1">
        <f t="array" ref="AX446">IF(AW446="","",IF(SUMPRODUCT((AW446=$AW$7:$AW$2042)*(AH446=$AH$7:$AH$2042)*(AN446=$AN$7:$AN$2042)*(AO446=$AO$7:$AO$2042)*(ROW($AW$7:$AW$2042)&lt;&gt;ROW(AW446))*((R446=0)*($R$7:$R$2042&gt;0)+(R446&gt;0)*($R$7:$R$2042=0)))&gt;0,"SALONES UNIDOS",IF(SUMPRODUCT((AW446=$AW$7:$AW$2042)*(AH446=$AH$7:$AH$2042)*((AN446&lt;$AO$7:$AO$2042)*(AO446&gt;$AN$7:$AN$2042))*(ROW($AW$7:$AW$2042)&lt;&gt;ROW(AW446)))&gt;0,"Cruzado","Sin cruce")))</f>
        <v>Sin cruce</v>
      </c>
    </row>
    <row r="447" spans="2:50" ht="19.8" hidden="1" customHeight="1" x14ac:dyDescent="0.25">
      <c r="B447" s="494" t="s">
        <v>314</v>
      </c>
      <c r="C447" s="369" t="s">
        <v>971</v>
      </c>
      <c r="D447" s="369">
        <v>20261</v>
      </c>
      <c r="E447" s="373" t="s">
        <v>276</v>
      </c>
      <c r="F447" s="370" t="s">
        <v>291</v>
      </c>
      <c r="G447" s="373" t="s">
        <v>296</v>
      </c>
      <c r="H447" s="373">
        <v>5</v>
      </c>
      <c r="I447" s="373" t="s">
        <v>412</v>
      </c>
      <c r="J447" s="373" t="s">
        <v>281</v>
      </c>
      <c r="K447" s="194" t="s">
        <v>757</v>
      </c>
      <c r="L447" s="364" t="s">
        <v>1028</v>
      </c>
      <c r="M447" s="364" t="s">
        <v>317</v>
      </c>
      <c r="N447" s="364" t="s">
        <v>339</v>
      </c>
      <c r="O447" s="373" t="s">
        <v>315</v>
      </c>
      <c r="P447" s="364">
        <v>0</v>
      </c>
      <c r="Q447" s="364">
        <v>2</v>
      </c>
      <c r="R447" s="369">
        <v>2</v>
      </c>
      <c r="S447" s="364">
        <v>3</v>
      </c>
      <c r="T447" s="8"/>
      <c r="U447" s="374">
        <v>15</v>
      </c>
      <c r="V447" s="370">
        <v>44866019</v>
      </c>
      <c r="W447" s="373" t="s">
        <v>177</v>
      </c>
      <c r="X447" s="364" t="s">
        <v>315</v>
      </c>
      <c r="Y447" s="364"/>
      <c r="Z447" s="364"/>
      <c r="AA447" s="364"/>
      <c r="AB447" s="370"/>
      <c r="AC447" s="364"/>
      <c r="AD447" s="364" t="s">
        <v>758</v>
      </c>
      <c r="AE447" s="370"/>
      <c r="AF447" s="370"/>
      <c r="AG447" s="370" t="s">
        <v>301</v>
      </c>
      <c r="AH447" s="364">
        <v>4</v>
      </c>
      <c r="AI447" s="364">
        <v>16</v>
      </c>
      <c r="AJ447" s="364">
        <v>0</v>
      </c>
      <c r="AK447" s="364">
        <v>17</v>
      </c>
      <c r="AL447" s="364">
        <v>40</v>
      </c>
      <c r="AM447" s="22">
        <f t="shared" si="143"/>
        <v>2</v>
      </c>
      <c r="AN447" s="104">
        <f t="shared" si="145"/>
        <v>0.66666666666666663</v>
      </c>
      <c r="AO447" s="104">
        <f t="shared" si="146"/>
        <v>0.73611111111111116</v>
      </c>
      <c r="AP447" s="22" t="str" cm="1">
        <f t="array" ref="AP447">IF(W447="","",IF(SUMPRODUCT((W447=$W$7:$W$2042)*(AH447=$AH$7:$AH$2042)*(AN447=$AN$7:$AN$2042)*(AO447=$AO$7:$AO$2042)*(ROW($W$7:$W$2042)&lt;&gt;ROW(W447))*((R447=0)*($R$7:$R$2042&gt;0)+(R447&gt;0)*($R$7:$R$2042=0)))&gt;0,"SALONES UNIDOS",IF(SUMPRODUCT((W447=$W$7:$W$2042)*(AH447=$AH$7:$AH$2042)*((AN447&lt;$AO$7:$AO$2042)*(AO447&gt;$AN$7:$AN$2042))*(ROW($W$7:$W$2042)&lt;&gt;ROW(W447)))&gt;0,"Cruzado","Sin cruce")))</f>
        <v>Sin cruce</v>
      </c>
      <c r="AQ447" s="22"/>
      <c r="AR447" s="22"/>
      <c r="AS447" s="104">
        <f t="shared" ref="AS447:AS448" si="169">AN447</f>
        <v>0.66666666666666663</v>
      </c>
      <c r="AT447" s="104">
        <f t="shared" ref="AT447:AT448" si="170">AO447</f>
        <v>0.73611111111111116</v>
      </c>
      <c r="AU447" s="358" t="str" cm="1">
        <f t="array" ref="AU447">IF(AB447="","",IF(SUMPRODUCT((AB447=$AB$7:$AB$511)*(AH447=$AH$7:$AH$511)*(AQ447=$AQ$7:$AQ$511)*(AR447=$AR$7:$AR$511)*(ROW($AB$7:$AB$511)&lt;&gt;ROW(AB447))*((R447=0)*($R$7:$R$511&gt;0)+(R447&gt;0)*($R$7:$R$511=0)))&gt;0,"SALONES UNIDOS",IF(SUMPRODUCT((AB447=$AB$7:$AB$511)*(AH447=$AH$7:$AH$511)*((AQ447&lt;$AR$7:$AR$511)*(AR447&gt;$AQ$7:$AQ$511))*(ROW($AB$7:$AB$511)&lt;&gt;ROW(AB447)))&gt;0,"Cruzado","Sin cruce")))</f>
        <v/>
      </c>
      <c r="AV447" s="358" t="str" cm="1">
        <f t="array" ref="AV447">IF(AD447="","",IF(SUMPRODUCT((AD447=$AD$7:$AD$511)*(AH447=$AH$7:$AH$511)*(AS447=$AS$7:$AS$511)*(AT447=$AT$7:$AT$511)*(ROW($AD$7:$AD$511)&lt;&gt;ROW(AD447))*((R447=0)*($R$7:$R$511&gt;0)+(R447&gt;0)*($R$7:$R$511=0)))&gt;0,"SALONES UNIDOS",IF(SUMPRODUCT((AD447=$AD$7:$AD$511)*(AH447=$AH$7:$AH$511)*((AS447&lt;$AT$7:$AT$511)*(AT447&gt;$AS$7:$AS$511))*(ROW($AD$7:$AD$511)&lt;&gt;ROW(AD447)))&gt;0,"Cruzado","Sin cruce")))</f>
        <v>Sin cruce</v>
      </c>
      <c r="AW447" s="104" t="str">
        <f t="shared" si="144"/>
        <v>PS5FILIALB</v>
      </c>
      <c r="AX447" s="104" t="str" cm="1">
        <f t="array" ref="AX447">IF(AW447="","",IF(SUMPRODUCT((AW447=$AW$7:$AW$2042)*(AH447=$AH$7:$AH$2042)*(AN447=$AN$7:$AN$2042)*(AO447=$AO$7:$AO$2042)*(ROW($AW$7:$AW$2042)&lt;&gt;ROW(AW447))*((R447=0)*($R$7:$R$2042&gt;0)+(R447&gt;0)*($R$7:$R$2042=0)))&gt;0,"SALONES UNIDOS",IF(SUMPRODUCT((AW447=$AW$7:$AW$2042)*(AH447=$AH$7:$AH$2042)*((AN447&lt;$AO$7:$AO$2042)*(AO447&gt;$AN$7:$AN$2042))*(ROW($AW$7:$AW$2042)&lt;&gt;ROW(AW447)))&gt;0,"Cruzado","Sin cruce")))</f>
        <v>Sin cruce</v>
      </c>
    </row>
    <row r="448" spans="2:50" ht="19.8" hidden="1" customHeight="1" x14ac:dyDescent="0.25">
      <c r="B448" s="494" t="s">
        <v>314</v>
      </c>
      <c r="C448" s="369" t="s">
        <v>971</v>
      </c>
      <c r="D448" s="369">
        <v>20261</v>
      </c>
      <c r="E448" s="373" t="s">
        <v>276</v>
      </c>
      <c r="F448" s="370" t="s">
        <v>291</v>
      </c>
      <c r="G448" s="373" t="s">
        <v>296</v>
      </c>
      <c r="H448" s="373">
        <v>5</v>
      </c>
      <c r="I448" s="373" t="s">
        <v>571</v>
      </c>
      <c r="J448" s="373" t="s">
        <v>281</v>
      </c>
      <c r="K448" s="194" t="s">
        <v>757</v>
      </c>
      <c r="L448" s="364" t="s">
        <v>1028</v>
      </c>
      <c r="M448" s="364" t="s">
        <v>317</v>
      </c>
      <c r="N448" s="364" t="s">
        <v>339</v>
      </c>
      <c r="O448" s="373" t="s">
        <v>315</v>
      </c>
      <c r="P448" s="364">
        <v>0</v>
      </c>
      <c r="Q448" s="364">
        <v>2</v>
      </c>
      <c r="R448" s="369">
        <v>2</v>
      </c>
      <c r="S448" s="364">
        <v>3</v>
      </c>
      <c r="T448" s="8"/>
      <c r="U448" s="374">
        <v>15</v>
      </c>
      <c r="V448" s="370">
        <v>44866019</v>
      </c>
      <c r="W448" s="373" t="s">
        <v>177</v>
      </c>
      <c r="X448" s="364" t="s">
        <v>315</v>
      </c>
      <c r="Y448" s="364"/>
      <c r="Z448" s="364"/>
      <c r="AA448" s="364"/>
      <c r="AB448" s="370"/>
      <c r="AC448" s="364"/>
      <c r="AD448" s="364" t="s">
        <v>758</v>
      </c>
      <c r="AE448" s="370"/>
      <c r="AF448" s="370"/>
      <c r="AG448" s="370" t="s">
        <v>301</v>
      </c>
      <c r="AH448" s="364">
        <v>4</v>
      </c>
      <c r="AI448" s="364">
        <v>17</v>
      </c>
      <c r="AJ448" s="364">
        <v>40</v>
      </c>
      <c r="AK448" s="364">
        <v>19</v>
      </c>
      <c r="AL448" s="364">
        <v>20</v>
      </c>
      <c r="AM448" s="22">
        <f t="shared" si="143"/>
        <v>2</v>
      </c>
      <c r="AN448" s="104">
        <f t="shared" si="145"/>
        <v>0.73611111111111116</v>
      </c>
      <c r="AO448" s="104">
        <f t="shared" si="146"/>
        <v>0.80555555555555547</v>
      </c>
      <c r="AP448" s="22" t="str" cm="1">
        <f t="array" ref="AP448">IF(W448="","",IF(SUMPRODUCT((W448=$W$7:$W$2042)*(AH448=$AH$7:$AH$2042)*(AN448=$AN$7:$AN$2042)*(AO448=$AO$7:$AO$2042)*(ROW($W$7:$W$2042)&lt;&gt;ROW(W448))*((R448=0)*($R$7:$R$2042&gt;0)+(R448&gt;0)*($R$7:$R$2042=0)))&gt;0,"SALONES UNIDOS",IF(SUMPRODUCT((W448=$W$7:$W$2042)*(AH448=$AH$7:$AH$2042)*((AN448&lt;$AO$7:$AO$2042)*(AO448&gt;$AN$7:$AN$2042))*(ROW($W$7:$W$2042)&lt;&gt;ROW(W448)))&gt;0,"Cruzado","Sin cruce")))</f>
        <v>Sin cruce</v>
      </c>
      <c r="AQ448" s="22"/>
      <c r="AR448" s="22"/>
      <c r="AS448" s="104">
        <f t="shared" si="169"/>
        <v>0.73611111111111116</v>
      </c>
      <c r="AT448" s="104">
        <f t="shared" si="170"/>
        <v>0.80555555555555547</v>
      </c>
      <c r="AU448" s="358" t="str" cm="1">
        <f t="array" ref="AU448">IF(AB448="","",IF(SUMPRODUCT((AB448=$AB$7:$AB$511)*(AH448=$AH$7:$AH$511)*(AQ448=$AQ$7:$AQ$511)*(AR448=$AR$7:$AR$511)*(ROW($AB$7:$AB$511)&lt;&gt;ROW(AB448))*((R448=0)*($R$7:$R$511&gt;0)+(R448&gt;0)*($R$7:$R$511=0)))&gt;0,"SALONES UNIDOS",IF(SUMPRODUCT((AB448=$AB$7:$AB$511)*(AH448=$AH$7:$AH$511)*((AQ448&lt;$AR$7:$AR$511)*(AR448&gt;$AQ$7:$AQ$511))*(ROW($AB$7:$AB$511)&lt;&gt;ROW(AB448)))&gt;0,"Cruzado","Sin cruce")))</f>
        <v/>
      </c>
      <c r="AV448" s="358" t="str" cm="1">
        <f t="array" ref="AV448">IF(AD448="","",IF(SUMPRODUCT((AD448=$AD$7:$AD$511)*(AH448=$AH$7:$AH$511)*(AS448=$AS$7:$AS$511)*(AT448=$AT$7:$AT$511)*(ROW($AD$7:$AD$511)&lt;&gt;ROW(AD448))*((R448=0)*($R$7:$R$511&gt;0)+(R448&gt;0)*($R$7:$R$511=0)))&gt;0,"SALONES UNIDOS",IF(SUMPRODUCT((AD448=$AD$7:$AD$511)*(AH448=$AH$7:$AH$511)*((AS448&lt;$AT$7:$AT$511)*(AT448&gt;$AS$7:$AS$511))*(ROW($AD$7:$AD$511)&lt;&gt;ROW(AD448)))&gt;0,"Cruzado","Sin cruce")))</f>
        <v>Sin cruce</v>
      </c>
      <c r="AW448" s="104" t="str">
        <f t="shared" si="144"/>
        <v>PS5FILIALB</v>
      </c>
      <c r="AX448" s="104" t="str" cm="1">
        <f t="array" ref="AX448">IF(AW448="","",IF(SUMPRODUCT((AW448=$AW$7:$AW$2042)*(AH448=$AH$7:$AH$2042)*(AN448=$AN$7:$AN$2042)*(AO448=$AO$7:$AO$2042)*(ROW($AW$7:$AW$2042)&lt;&gt;ROW(AW448))*((R448=0)*($R$7:$R$2042&gt;0)+(R448&gt;0)*($R$7:$R$2042=0)))&gt;0,"SALONES UNIDOS",IF(SUMPRODUCT((AW448=$AW$7:$AW$2042)*(AH448=$AH$7:$AH$2042)*((AN448&lt;$AO$7:$AO$2042)*(AO448&gt;$AN$7:$AN$2042))*(ROW($AW$7:$AW$2042)&lt;&gt;ROW(AW448)))&gt;0,"Cruzado","Sin cruce")))</f>
        <v>Sin cruce</v>
      </c>
    </row>
    <row r="449" spans="2:50" ht="19.8" hidden="1" customHeight="1" x14ac:dyDescent="0.25">
      <c r="B449" s="494" t="s">
        <v>314</v>
      </c>
      <c r="C449" s="369" t="s">
        <v>971</v>
      </c>
      <c r="D449" s="369">
        <v>20261</v>
      </c>
      <c r="E449" s="373" t="s">
        <v>276</v>
      </c>
      <c r="F449" s="370" t="s">
        <v>291</v>
      </c>
      <c r="G449" s="373" t="s">
        <v>296</v>
      </c>
      <c r="H449" s="373">
        <v>5</v>
      </c>
      <c r="I449" s="373" t="s">
        <v>281</v>
      </c>
      <c r="J449" s="373" t="s">
        <v>281</v>
      </c>
      <c r="K449" s="194" t="s">
        <v>759</v>
      </c>
      <c r="L449" s="364" t="s">
        <v>1029</v>
      </c>
      <c r="M449" s="364" t="s">
        <v>346</v>
      </c>
      <c r="N449" s="364" t="s">
        <v>339</v>
      </c>
      <c r="O449" s="373" t="s">
        <v>315</v>
      </c>
      <c r="P449" s="364">
        <v>3</v>
      </c>
      <c r="Q449" s="364">
        <v>0</v>
      </c>
      <c r="R449" s="369">
        <v>3</v>
      </c>
      <c r="S449" s="364">
        <v>4</v>
      </c>
      <c r="T449" s="8"/>
      <c r="U449" s="374">
        <v>25</v>
      </c>
      <c r="V449" s="370">
        <v>43429701</v>
      </c>
      <c r="W449" s="373" t="s">
        <v>62</v>
      </c>
      <c r="X449" s="364" t="s">
        <v>315</v>
      </c>
      <c r="Y449" s="364"/>
      <c r="Z449" s="364"/>
      <c r="AA449" s="364"/>
      <c r="AB449" s="364" t="s">
        <v>746</v>
      </c>
      <c r="AC449" s="364"/>
      <c r="AD449" s="369"/>
      <c r="AE449" s="370"/>
      <c r="AF449" s="370"/>
      <c r="AG449" s="370" t="s">
        <v>559</v>
      </c>
      <c r="AH449" s="364">
        <v>2</v>
      </c>
      <c r="AI449" s="364">
        <v>16</v>
      </c>
      <c r="AJ449" s="364">
        <v>50</v>
      </c>
      <c r="AK449" s="364">
        <v>19</v>
      </c>
      <c r="AL449" s="364">
        <v>20</v>
      </c>
      <c r="AM449" s="22">
        <f t="shared" si="143"/>
        <v>3</v>
      </c>
      <c r="AN449" s="104">
        <f t="shared" si="145"/>
        <v>0.70138888888888884</v>
      </c>
      <c r="AO449" s="104">
        <f t="shared" si="146"/>
        <v>0.80555555555555547</v>
      </c>
      <c r="AP449" s="22" t="str" cm="1">
        <f t="array" ref="AP449">IF(W449="","",IF(SUMPRODUCT((W449=$W$7:$W$2042)*(AH449=$AH$7:$AH$2042)*(AN449=$AN$7:$AN$2042)*(AO449=$AO$7:$AO$2042)*(ROW($W$7:$W$2042)&lt;&gt;ROW(W449))*((R449=0)*($R$7:$R$2042&gt;0)+(R449&gt;0)*($R$7:$R$2042=0)))&gt;0,"SALONES UNIDOS",IF(SUMPRODUCT((W449=$W$7:$W$2042)*(AH449=$AH$7:$AH$2042)*((AN449&lt;$AO$7:$AO$2042)*(AO449&gt;$AN$7:$AN$2042))*(ROW($W$7:$W$2042)&lt;&gt;ROW(W449)))&gt;0,"Cruzado","Sin cruce")))</f>
        <v>Sin cruce</v>
      </c>
      <c r="AQ449" s="104">
        <f>AN449</f>
        <v>0.70138888888888884</v>
      </c>
      <c r="AR449" s="104">
        <f>AO449</f>
        <v>0.80555555555555547</v>
      </c>
      <c r="AS449" s="22"/>
      <c r="AT449" s="22"/>
      <c r="AU449" s="358" t="str" cm="1">
        <f t="array" ref="AU449">IF(AB449="","",IF(SUMPRODUCT((AB449=$AB$7:$AB$511)*(AH449=$AH$7:$AH$511)*(AQ449=$AQ$7:$AQ$511)*(AR449=$AR$7:$AR$511)*(ROW($AB$7:$AB$511)&lt;&gt;ROW(AB449))*((R449=0)*($R$7:$R$511&gt;0)+(R449&gt;0)*($R$7:$R$511=0)))&gt;0,"SALONES UNIDOS",IF(SUMPRODUCT((AB449=$AB$7:$AB$511)*(AH449=$AH$7:$AH$511)*((AQ449&lt;$AR$7:$AR$511)*(AR449&gt;$AQ$7:$AQ$511))*(ROW($AB$7:$AB$511)&lt;&gt;ROW(AB449)))&gt;0,"Cruzado","Sin cruce")))</f>
        <v>Sin cruce</v>
      </c>
      <c r="AV449" s="358" t="str" cm="1">
        <f t="array" ref="AV449">IF(AD449="","",IF(SUMPRODUCT((AD449=$AD$7:$AD$511)*(AH449=$AH$7:$AH$511)*(AS449=$AS$7:$AS$511)*(AT449=$AT$7:$AT$511)*(ROW($AD$7:$AD$511)&lt;&gt;ROW(AD449))*((R449=0)*($R$7:$R$511&gt;0)+(R449&gt;0)*($R$7:$R$511=0)))&gt;0,"SALONES UNIDOS",IF(SUMPRODUCT((AD449=$AD$7:$AD$511)*(AH449=$AH$7:$AH$511)*((AS449&lt;$AT$7:$AT$511)*(AT449&gt;$AS$7:$AS$511))*(ROW($AD$7:$AD$511)&lt;&gt;ROW(AD449)))&gt;0,"Cruzado","Sin cruce")))</f>
        <v/>
      </c>
      <c r="AW449" s="104" t="str">
        <f t="shared" si="144"/>
        <v>PS5FILIALB</v>
      </c>
      <c r="AX449" s="104" t="str" cm="1">
        <f t="array" ref="AX449">IF(AW449="","",IF(SUMPRODUCT((AW449=$AW$7:$AW$2042)*(AH449=$AH$7:$AH$2042)*(AN449=$AN$7:$AN$2042)*(AO449=$AO$7:$AO$2042)*(ROW($AW$7:$AW$2042)&lt;&gt;ROW(AW449))*((R449=0)*($R$7:$R$2042&gt;0)+(R449&gt;0)*($R$7:$R$2042=0)))&gt;0,"SALONES UNIDOS",IF(SUMPRODUCT((AW449=$AW$7:$AW$2042)*(AH449=$AH$7:$AH$2042)*((AN449&lt;$AO$7:$AO$2042)*(AO449&gt;$AN$7:$AN$2042))*(ROW($AW$7:$AW$2042)&lt;&gt;ROW(AW449)))&gt;0,"Cruzado","Sin cruce")))</f>
        <v>Sin cruce</v>
      </c>
    </row>
    <row r="450" spans="2:50" ht="19.8" hidden="1" customHeight="1" x14ac:dyDescent="0.25">
      <c r="B450" s="494" t="s">
        <v>314</v>
      </c>
      <c r="C450" s="369" t="s">
        <v>971</v>
      </c>
      <c r="D450" s="369">
        <v>20261</v>
      </c>
      <c r="E450" s="373" t="s">
        <v>276</v>
      </c>
      <c r="F450" s="370" t="s">
        <v>291</v>
      </c>
      <c r="G450" s="373" t="s">
        <v>296</v>
      </c>
      <c r="H450" s="373">
        <v>5</v>
      </c>
      <c r="I450" s="373" t="s">
        <v>412</v>
      </c>
      <c r="J450" s="373" t="s">
        <v>281</v>
      </c>
      <c r="K450" s="194" t="s">
        <v>759</v>
      </c>
      <c r="L450" s="364" t="s">
        <v>1029</v>
      </c>
      <c r="M450" s="364" t="s">
        <v>346</v>
      </c>
      <c r="N450" s="364" t="s">
        <v>339</v>
      </c>
      <c r="O450" s="373" t="s">
        <v>315</v>
      </c>
      <c r="P450" s="364">
        <v>0</v>
      </c>
      <c r="Q450" s="364">
        <v>2</v>
      </c>
      <c r="R450" s="369">
        <v>2</v>
      </c>
      <c r="S450" s="364">
        <v>4</v>
      </c>
      <c r="T450" s="8"/>
      <c r="U450" s="374">
        <v>15</v>
      </c>
      <c r="V450" s="370">
        <v>43429701</v>
      </c>
      <c r="W450" s="373" t="s">
        <v>62</v>
      </c>
      <c r="X450" s="364" t="s">
        <v>315</v>
      </c>
      <c r="Y450" s="364"/>
      <c r="Z450" s="364"/>
      <c r="AA450" s="364"/>
      <c r="AB450" s="370"/>
      <c r="AC450" s="364"/>
      <c r="AD450" s="364" t="s">
        <v>749</v>
      </c>
      <c r="AE450" s="370"/>
      <c r="AF450" s="370"/>
      <c r="AG450" s="370" t="s">
        <v>301</v>
      </c>
      <c r="AH450" s="364">
        <v>2</v>
      </c>
      <c r="AI450" s="364">
        <v>19</v>
      </c>
      <c r="AJ450" s="364">
        <v>20</v>
      </c>
      <c r="AK450" s="364">
        <v>21</v>
      </c>
      <c r="AL450" s="364">
        <v>0</v>
      </c>
      <c r="AM450" s="22">
        <f t="shared" si="143"/>
        <v>2</v>
      </c>
      <c r="AN450" s="104">
        <f t="shared" si="145"/>
        <v>0.80555555555555547</v>
      </c>
      <c r="AO450" s="104">
        <f t="shared" si="146"/>
        <v>0.875</v>
      </c>
      <c r="AP450" s="22" t="str" cm="1">
        <f t="array" ref="AP450">IF(W450="","",IF(SUMPRODUCT((W450=$W$7:$W$2042)*(AH450=$AH$7:$AH$2042)*(AN450=$AN$7:$AN$2042)*(AO450=$AO$7:$AO$2042)*(ROW($W$7:$W$2042)&lt;&gt;ROW(W450))*((R450=0)*($R$7:$R$2042&gt;0)+(R450&gt;0)*($R$7:$R$2042=0)))&gt;0,"SALONES UNIDOS",IF(SUMPRODUCT((W450=$W$7:$W$2042)*(AH450=$AH$7:$AH$2042)*((AN450&lt;$AO$7:$AO$2042)*(AO450&gt;$AN$7:$AN$2042))*(ROW($W$7:$W$2042)&lt;&gt;ROW(W450)))&gt;0,"Cruzado","Sin cruce")))</f>
        <v>Sin cruce</v>
      </c>
      <c r="AQ450" s="22"/>
      <c r="AR450" s="22"/>
      <c r="AS450" s="104">
        <f t="shared" ref="AS450:AS451" si="171">AN450</f>
        <v>0.80555555555555547</v>
      </c>
      <c r="AT450" s="104">
        <f t="shared" ref="AT450:AT451" si="172">AO450</f>
        <v>0.875</v>
      </c>
      <c r="AU450" s="358" t="str" cm="1">
        <f t="array" ref="AU450">IF(AB450="","",IF(SUMPRODUCT((AB450=$AB$7:$AB$511)*(AH450=$AH$7:$AH$511)*(AQ450=$AQ$7:$AQ$511)*(AR450=$AR$7:$AR$511)*(ROW($AB$7:$AB$511)&lt;&gt;ROW(AB450))*((R450=0)*($R$7:$R$511&gt;0)+(R450&gt;0)*($R$7:$R$511=0)))&gt;0,"SALONES UNIDOS",IF(SUMPRODUCT((AB450=$AB$7:$AB$511)*(AH450=$AH$7:$AH$511)*((AQ450&lt;$AR$7:$AR$511)*(AR450&gt;$AQ$7:$AQ$511))*(ROW($AB$7:$AB$511)&lt;&gt;ROW(AB450)))&gt;0,"Cruzado","Sin cruce")))</f>
        <v/>
      </c>
      <c r="AV450" s="358" t="str" cm="1">
        <f t="array" ref="AV450">IF(AD450="","",IF(SUMPRODUCT((AD450=$AD$7:$AD$511)*(AH450=$AH$7:$AH$511)*(AS450=$AS$7:$AS$511)*(AT450=$AT$7:$AT$511)*(ROW($AD$7:$AD$511)&lt;&gt;ROW(AD450))*((R450=0)*($R$7:$R$511&gt;0)+(R450&gt;0)*($R$7:$R$511=0)))&gt;0,"SALONES UNIDOS",IF(SUMPRODUCT((AD450=$AD$7:$AD$511)*(AH450=$AH$7:$AH$511)*((AS450&lt;$AT$7:$AT$511)*(AT450&gt;$AS$7:$AS$511))*(ROW($AD$7:$AD$511)&lt;&gt;ROW(AD450)))&gt;0,"Cruzado","Sin cruce")))</f>
        <v>Sin cruce</v>
      </c>
      <c r="AW450" s="104" t="str">
        <f t="shared" si="144"/>
        <v>PS5FILIALB</v>
      </c>
      <c r="AX450" s="104" t="str" cm="1">
        <f t="array" ref="AX450">IF(AW450="","",IF(SUMPRODUCT((AW450=$AW$7:$AW$2042)*(AH450=$AH$7:$AH$2042)*(AN450=$AN$7:$AN$2042)*(AO450=$AO$7:$AO$2042)*(ROW($AW$7:$AW$2042)&lt;&gt;ROW(AW450))*((R450=0)*($R$7:$R$2042&gt;0)+(R450&gt;0)*($R$7:$R$2042=0)))&gt;0,"SALONES UNIDOS",IF(SUMPRODUCT((AW450=$AW$7:$AW$2042)*(AH450=$AH$7:$AH$2042)*((AN450&lt;$AO$7:$AO$2042)*(AO450&gt;$AN$7:$AN$2042))*(ROW($AW$7:$AW$2042)&lt;&gt;ROW(AW450)))&gt;0,"Cruzado","Sin cruce")))</f>
        <v>Sin cruce</v>
      </c>
    </row>
    <row r="451" spans="2:50" ht="19.8" hidden="1" customHeight="1" x14ac:dyDescent="0.25">
      <c r="B451" s="494" t="s">
        <v>314</v>
      </c>
      <c r="C451" s="369" t="s">
        <v>971</v>
      </c>
      <c r="D451" s="369">
        <v>20261</v>
      </c>
      <c r="E451" s="373" t="s">
        <v>276</v>
      </c>
      <c r="F451" s="370" t="s">
        <v>291</v>
      </c>
      <c r="G451" s="373" t="s">
        <v>296</v>
      </c>
      <c r="H451" s="373">
        <v>5</v>
      </c>
      <c r="I451" s="373" t="s">
        <v>571</v>
      </c>
      <c r="J451" s="373" t="s">
        <v>281</v>
      </c>
      <c r="K451" s="194" t="s">
        <v>759</v>
      </c>
      <c r="L451" s="364" t="s">
        <v>1029</v>
      </c>
      <c r="M451" s="364" t="s">
        <v>346</v>
      </c>
      <c r="N451" s="364" t="s">
        <v>339</v>
      </c>
      <c r="O451" s="373" t="s">
        <v>315</v>
      </c>
      <c r="P451" s="364">
        <v>0</v>
      </c>
      <c r="Q451" s="364">
        <v>2</v>
      </c>
      <c r="R451" s="369">
        <v>2</v>
      </c>
      <c r="S451" s="364">
        <v>4</v>
      </c>
      <c r="T451" s="8"/>
      <c r="U451" s="374">
        <v>15</v>
      </c>
      <c r="V451" s="370">
        <v>43429701</v>
      </c>
      <c r="W451" s="373" t="s">
        <v>62</v>
      </c>
      <c r="X451" s="364" t="s">
        <v>315</v>
      </c>
      <c r="Y451" s="364"/>
      <c r="Z451" s="364"/>
      <c r="AA451" s="364"/>
      <c r="AB451" s="370"/>
      <c r="AC451" s="364"/>
      <c r="AD451" s="364" t="s">
        <v>749</v>
      </c>
      <c r="AE451" s="370"/>
      <c r="AF451" s="370"/>
      <c r="AG451" s="370" t="s">
        <v>301</v>
      </c>
      <c r="AH451" s="364">
        <v>2</v>
      </c>
      <c r="AI451" s="364">
        <v>21</v>
      </c>
      <c r="AJ451" s="364">
        <v>0</v>
      </c>
      <c r="AK451" s="364">
        <v>22</v>
      </c>
      <c r="AL451" s="364">
        <v>40</v>
      </c>
      <c r="AM451" s="22">
        <f t="shared" si="143"/>
        <v>2</v>
      </c>
      <c r="AN451" s="104">
        <f t="shared" si="145"/>
        <v>0.875</v>
      </c>
      <c r="AO451" s="104">
        <f t="shared" si="146"/>
        <v>0.94444444444444442</v>
      </c>
      <c r="AP451" s="22" t="str" cm="1">
        <f t="array" ref="AP451">IF(W451="","",IF(SUMPRODUCT((W451=$W$7:$W$2042)*(AH451=$AH$7:$AH$2042)*(AN451=$AN$7:$AN$2042)*(AO451=$AO$7:$AO$2042)*(ROW($W$7:$W$2042)&lt;&gt;ROW(W451))*((R451=0)*($R$7:$R$2042&gt;0)+(R451&gt;0)*($R$7:$R$2042=0)))&gt;0,"SALONES UNIDOS",IF(SUMPRODUCT((W451=$W$7:$W$2042)*(AH451=$AH$7:$AH$2042)*((AN451&lt;$AO$7:$AO$2042)*(AO451&gt;$AN$7:$AN$2042))*(ROW($W$7:$W$2042)&lt;&gt;ROW(W451)))&gt;0,"Cruzado","Sin cruce")))</f>
        <v>Sin cruce</v>
      </c>
      <c r="AQ451" s="22"/>
      <c r="AR451" s="22"/>
      <c r="AS451" s="104">
        <f t="shared" si="171"/>
        <v>0.875</v>
      </c>
      <c r="AT451" s="104">
        <f t="shared" si="172"/>
        <v>0.94444444444444442</v>
      </c>
      <c r="AU451" s="358" t="str" cm="1">
        <f t="array" ref="AU451">IF(AB451="","",IF(SUMPRODUCT((AB451=$AB$7:$AB$511)*(AH451=$AH$7:$AH$511)*(AQ451=$AQ$7:$AQ$511)*(AR451=$AR$7:$AR$511)*(ROW($AB$7:$AB$511)&lt;&gt;ROW(AB451))*((R451=0)*($R$7:$R$511&gt;0)+(R451&gt;0)*($R$7:$R$511=0)))&gt;0,"SALONES UNIDOS",IF(SUMPRODUCT((AB451=$AB$7:$AB$511)*(AH451=$AH$7:$AH$511)*((AQ451&lt;$AR$7:$AR$511)*(AR451&gt;$AQ$7:$AQ$511))*(ROW($AB$7:$AB$511)&lt;&gt;ROW(AB451)))&gt;0,"Cruzado","Sin cruce")))</f>
        <v/>
      </c>
      <c r="AV451" s="358" t="str" cm="1">
        <f t="array" ref="AV451">IF(AD451="","",IF(SUMPRODUCT((AD451=$AD$7:$AD$511)*(AH451=$AH$7:$AH$511)*(AS451=$AS$7:$AS$511)*(AT451=$AT$7:$AT$511)*(ROW($AD$7:$AD$511)&lt;&gt;ROW(AD451))*((R451=0)*($R$7:$R$511&gt;0)+(R451&gt;0)*($R$7:$R$511=0)))&gt;0,"SALONES UNIDOS",IF(SUMPRODUCT((AD451=$AD$7:$AD$511)*(AH451=$AH$7:$AH$511)*((AS451&lt;$AT$7:$AT$511)*(AT451&gt;$AS$7:$AS$511))*(ROW($AD$7:$AD$511)&lt;&gt;ROW(AD451)))&gt;0,"Cruzado","Sin cruce")))</f>
        <v>Sin cruce</v>
      </c>
      <c r="AW451" s="104" t="str">
        <f t="shared" si="144"/>
        <v>PS5FILIALB</v>
      </c>
      <c r="AX451" s="104" t="str" cm="1">
        <f t="array" ref="AX451">IF(AW451="","",IF(SUMPRODUCT((AW451=$AW$7:$AW$2042)*(AH451=$AH$7:$AH$2042)*(AN451=$AN$7:$AN$2042)*(AO451=$AO$7:$AO$2042)*(ROW($AW$7:$AW$2042)&lt;&gt;ROW(AW451))*((R451=0)*($R$7:$R$2042&gt;0)+(R451&gt;0)*($R$7:$R$2042=0)))&gt;0,"SALONES UNIDOS",IF(SUMPRODUCT((AW451=$AW$7:$AW$2042)*(AH451=$AH$7:$AH$2042)*((AN451&lt;$AO$7:$AO$2042)*(AO451&gt;$AN$7:$AN$2042))*(ROW($AW$7:$AW$2042)&lt;&gt;ROW(AW451)))&gt;0,"Cruzado","Sin cruce")))</f>
        <v>Sin cruce</v>
      </c>
    </row>
    <row r="452" spans="2:50" ht="19.8" hidden="1" customHeight="1" x14ac:dyDescent="0.25">
      <c r="B452" s="494" t="s">
        <v>314</v>
      </c>
      <c r="C452" s="369" t="s">
        <v>971</v>
      </c>
      <c r="D452" s="369">
        <v>20261</v>
      </c>
      <c r="E452" s="373" t="s">
        <v>276</v>
      </c>
      <c r="F452" s="370" t="s">
        <v>291</v>
      </c>
      <c r="G452" s="373" t="s">
        <v>296</v>
      </c>
      <c r="H452" s="373">
        <v>5</v>
      </c>
      <c r="I452" s="373" t="s">
        <v>281</v>
      </c>
      <c r="J452" s="373" t="s">
        <v>281</v>
      </c>
      <c r="K452" s="194" t="s">
        <v>760</v>
      </c>
      <c r="L452" s="364" t="s">
        <v>1030</v>
      </c>
      <c r="M452" s="364" t="s">
        <v>317</v>
      </c>
      <c r="N452" s="364" t="s">
        <v>339</v>
      </c>
      <c r="O452" s="373" t="s">
        <v>321</v>
      </c>
      <c r="P452" s="364">
        <v>2</v>
      </c>
      <c r="Q452" s="364">
        <v>2</v>
      </c>
      <c r="R452" s="369">
        <v>4</v>
      </c>
      <c r="S452" s="364">
        <v>3</v>
      </c>
      <c r="T452" s="8"/>
      <c r="U452" s="374">
        <v>25</v>
      </c>
      <c r="V452" s="370">
        <v>40078328</v>
      </c>
      <c r="W452" s="373" t="s">
        <v>153</v>
      </c>
      <c r="X452" s="364" t="s">
        <v>321</v>
      </c>
      <c r="Y452" s="364"/>
      <c r="Z452" s="364"/>
      <c r="AA452" s="364"/>
      <c r="AB452" s="370"/>
      <c r="AC452" s="364"/>
      <c r="AD452" s="369"/>
      <c r="AE452" s="370"/>
      <c r="AF452" s="370"/>
      <c r="AG452" s="370" t="s">
        <v>319</v>
      </c>
      <c r="AH452" s="364">
        <v>4</v>
      </c>
      <c r="AI452" s="364">
        <v>20</v>
      </c>
      <c r="AJ452" s="364">
        <v>10</v>
      </c>
      <c r="AK452" s="364">
        <v>23</v>
      </c>
      <c r="AL452" s="364">
        <v>30</v>
      </c>
      <c r="AM452" s="22">
        <f t="shared" si="143"/>
        <v>4</v>
      </c>
      <c r="AN452" s="104">
        <f t="shared" si="145"/>
        <v>0.84027777777777779</v>
      </c>
      <c r="AO452" s="104">
        <f t="shared" si="146"/>
        <v>0.97916666666666674</v>
      </c>
      <c r="AP452" s="22" t="str" cm="1">
        <f t="array" ref="AP452">IF(W452="","",IF(SUMPRODUCT((W452=$W$7:$W$2042)*(AH452=$AH$7:$AH$2042)*(AN452=$AN$7:$AN$2042)*(AO452=$AO$7:$AO$2042)*(ROW($W$7:$W$2042)&lt;&gt;ROW(W452))*((R452=0)*($R$7:$R$2042&gt;0)+(R452&gt;0)*($R$7:$R$2042=0)))&gt;0,"SALONES UNIDOS",IF(SUMPRODUCT((W452=$W$7:$W$2042)*(AH452=$AH$7:$AH$2042)*((AN452&lt;$AO$7:$AO$2042)*(AO452&gt;$AN$7:$AN$2042))*(ROW($W$7:$W$2042)&lt;&gt;ROW(W452)))&gt;0,"Cruzado","Sin cruce")))</f>
        <v>Sin cruce</v>
      </c>
      <c r="AQ452" s="104"/>
      <c r="AR452" s="104"/>
      <c r="AS452" s="22"/>
      <c r="AT452" s="22"/>
      <c r="AU452" s="358" t="str" cm="1">
        <f t="array" ref="AU452">IF(AB452="","",IF(SUMPRODUCT((AB452=$AB$7:$AB$511)*(AH452=$AH$7:$AH$511)*(AQ452=$AQ$7:$AQ$511)*(AR452=$AR$7:$AR$511)*(ROW($AB$7:$AB$511)&lt;&gt;ROW(AB452))*((R452=0)*($R$7:$R$511&gt;0)+(R452&gt;0)*($R$7:$R$511=0)))&gt;0,"SALONES UNIDOS",IF(SUMPRODUCT((AB452=$AB$7:$AB$511)*(AH452=$AH$7:$AH$511)*((AQ452&lt;$AR$7:$AR$511)*(AR452&gt;$AQ$7:$AQ$511))*(ROW($AB$7:$AB$511)&lt;&gt;ROW(AB452)))&gt;0,"Cruzado","Sin cruce")))</f>
        <v/>
      </c>
      <c r="AV452" s="358" t="str" cm="1">
        <f t="array" ref="AV452">IF(AD452="","",IF(SUMPRODUCT((AD452=$AD$7:$AD$511)*(AH452=$AH$7:$AH$511)*(AS452=$AS$7:$AS$511)*(AT452=$AT$7:$AT$511)*(ROW($AD$7:$AD$511)&lt;&gt;ROW(AD452))*((R452=0)*($R$7:$R$511&gt;0)+(R452&gt;0)*($R$7:$R$511=0)))&gt;0,"SALONES UNIDOS",IF(SUMPRODUCT((AD452=$AD$7:$AD$511)*(AH452=$AH$7:$AH$511)*((AS452&lt;$AT$7:$AT$511)*(AT452&gt;$AS$7:$AS$511))*(ROW($AD$7:$AD$511)&lt;&gt;ROW(AD452)))&gt;0,"Cruzado","Sin cruce")))</f>
        <v/>
      </c>
      <c r="AW452" s="104" t="str">
        <f t="shared" si="144"/>
        <v>PS5FILIALB</v>
      </c>
      <c r="AX452" s="104" t="str" cm="1">
        <f t="array" ref="AX452">IF(AW452="","",IF(SUMPRODUCT((AW452=$AW$7:$AW$2042)*(AH452=$AH$7:$AH$2042)*(AN452=$AN$7:$AN$2042)*(AO452=$AO$7:$AO$2042)*(ROW($AW$7:$AW$2042)&lt;&gt;ROW(AW452))*((R452=0)*($R$7:$R$2042&gt;0)+(R452&gt;0)*($R$7:$R$2042=0)))&gt;0,"SALONES UNIDOS",IF(SUMPRODUCT((AW452=$AW$7:$AW$2042)*(AH452=$AH$7:$AH$2042)*((AN452&lt;$AO$7:$AO$2042)*(AO452&gt;$AN$7:$AN$2042))*(ROW($AW$7:$AW$2042)&lt;&gt;ROW(AW452)))&gt;0,"Cruzado","Sin cruce")))</f>
        <v>Sin cruce</v>
      </c>
    </row>
    <row r="453" spans="2:50" ht="19.8" hidden="1" customHeight="1" x14ac:dyDescent="0.25">
      <c r="B453" s="494" t="s">
        <v>314</v>
      </c>
      <c r="C453" s="369" t="s">
        <v>971</v>
      </c>
      <c r="D453" s="369">
        <v>20261</v>
      </c>
      <c r="E453" s="373" t="s">
        <v>276</v>
      </c>
      <c r="F453" s="370" t="s">
        <v>291</v>
      </c>
      <c r="G453" s="373" t="s">
        <v>296</v>
      </c>
      <c r="H453" s="373">
        <v>5</v>
      </c>
      <c r="I453" s="373" t="s">
        <v>281</v>
      </c>
      <c r="J453" s="373" t="s">
        <v>281</v>
      </c>
      <c r="K453" s="194" t="s">
        <v>761</v>
      </c>
      <c r="L453" s="364" t="s">
        <v>1031</v>
      </c>
      <c r="M453" s="364" t="s">
        <v>317</v>
      </c>
      <c r="N453" s="364" t="s">
        <v>339</v>
      </c>
      <c r="O453" s="373" t="s">
        <v>315</v>
      </c>
      <c r="P453" s="364">
        <v>2</v>
      </c>
      <c r="Q453" s="364">
        <v>2</v>
      </c>
      <c r="R453" s="369">
        <v>4</v>
      </c>
      <c r="S453" s="364">
        <v>3</v>
      </c>
      <c r="T453" s="8"/>
      <c r="U453" s="374">
        <v>25</v>
      </c>
      <c r="V453" s="370">
        <v>70271781</v>
      </c>
      <c r="W453" s="373" t="s">
        <v>96</v>
      </c>
      <c r="X453" s="364" t="s">
        <v>315</v>
      </c>
      <c r="Y453" s="364"/>
      <c r="Z453" s="364"/>
      <c r="AA453" s="364"/>
      <c r="AB453" s="364" t="s">
        <v>746</v>
      </c>
      <c r="AC453" s="364"/>
      <c r="AD453" s="369"/>
      <c r="AE453" s="370"/>
      <c r="AF453" s="370"/>
      <c r="AG453" s="370" t="s">
        <v>319</v>
      </c>
      <c r="AH453" s="364">
        <v>3</v>
      </c>
      <c r="AI453" s="364">
        <v>17</v>
      </c>
      <c r="AJ453" s="364">
        <v>40</v>
      </c>
      <c r="AK453" s="364">
        <v>21</v>
      </c>
      <c r="AL453" s="364">
        <v>0</v>
      </c>
      <c r="AM453" s="22">
        <f t="shared" si="143"/>
        <v>4</v>
      </c>
      <c r="AN453" s="104">
        <f t="shared" si="145"/>
        <v>0.73611111111111116</v>
      </c>
      <c r="AO453" s="104">
        <f t="shared" si="146"/>
        <v>0.875</v>
      </c>
      <c r="AP453" s="22" t="str" cm="1">
        <f t="array" ref="AP453">IF(W453="","",IF(SUMPRODUCT((W453=$W$7:$W$2042)*(AH453=$AH$7:$AH$2042)*(AN453=$AN$7:$AN$2042)*(AO453=$AO$7:$AO$2042)*(ROW($W$7:$W$2042)&lt;&gt;ROW(W453))*((R453=0)*($R$7:$R$2042&gt;0)+(R453&gt;0)*($R$7:$R$2042=0)))&gt;0,"SALONES UNIDOS",IF(SUMPRODUCT((W453=$W$7:$W$2042)*(AH453=$AH$7:$AH$2042)*((AN453&lt;$AO$7:$AO$2042)*(AO453&gt;$AN$7:$AN$2042))*(ROW($W$7:$W$2042)&lt;&gt;ROW(W453)))&gt;0,"Cruzado","Sin cruce")))</f>
        <v>Sin cruce</v>
      </c>
      <c r="AQ453" s="104">
        <f t="shared" ref="AQ453:AR454" si="173">AN453</f>
        <v>0.73611111111111116</v>
      </c>
      <c r="AR453" s="104">
        <f t="shared" si="173"/>
        <v>0.875</v>
      </c>
      <c r="AS453" s="22"/>
      <c r="AT453" s="22"/>
      <c r="AU453" s="358" t="str" cm="1">
        <f t="array" ref="AU453">IF(AB453="","",IF(SUMPRODUCT((AB453=$AB$7:$AB$511)*(AH453=$AH$7:$AH$511)*(AQ453=$AQ$7:$AQ$511)*(AR453=$AR$7:$AR$511)*(ROW($AB$7:$AB$511)&lt;&gt;ROW(AB453))*((R453=0)*($R$7:$R$511&gt;0)+(R453&gt;0)*($R$7:$R$511=0)))&gt;0,"SALONES UNIDOS",IF(SUMPRODUCT((AB453=$AB$7:$AB$511)*(AH453=$AH$7:$AH$511)*((AQ453&lt;$AR$7:$AR$511)*(AR453&gt;$AQ$7:$AQ$511))*(ROW($AB$7:$AB$511)&lt;&gt;ROW(AB453)))&gt;0,"Cruzado","Sin cruce")))</f>
        <v>Sin cruce</v>
      </c>
      <c r="AV453" s="358" t="str" cm="1">
        <f t="array" ref="AV453">IF(AD453="","",IF(SUMPRODUCT((AD453=$AD$7:$AD$511)*(AH453=$AH$7:$AH$511)*(AS453=$AS$7:$AS$511)*(AT453=$AT$7:$AT$511)*(ROW($AD$7:$AD$511)&lt;&gt;ROW(AD453))*((R453=0)*($R$7:$R$511&gt;0)+(R453&gt;0)*($R$7:$R$511=0)))&gt;0,"SALONES UNIDOS",IF(SUMPRODUCT((AD453=$AD$7:$AD$511)*(AH453=$AH$7:$AH$511)*((AS453&lt;$AT$7:$AT$511)*(AT453&gt;$AS$7:$AS$511))*(ROW($AD$7:$AD$511)&lt;&gt;ROW(AD453)))&gt;0,"Cruzado","Sin cruce")))</f>
        <v/>
      </c>
      <c r="AW453" s="104" t="str">
        <f t="shared" si="144"/>
        <v>PS5FILIALB</v>
      </c>
      <c r="AX453" s="104" t="str" cm="1">
        <f t="array" ref="AX453">IF(AW453="","",IF(SUMPRODUCT((AW453=$AW$7:$AW$2042)*(AH453=$AH$7:$AH$2042)*(AN453=$AN$7:$AN$2042)*(AO453=$AO$7:$AO$2042)*(ROW($AW$7:$AW$2042)&lt;&gt;ROW(AW453))*((R453=0)*($R$7:$R$2042&gt;0)+(R453&gt;0)*($R$7:$R$2042=0)))&gt;0,"SALONES UNIDOS",IF(SUMPRODUCT((AW453=$AW$7:$AW$2042)*(AH453=$AH$7:$AH$2042)*((AN453&lt;$AO$7:$AO$2042)*(AO453&gt;$AN$7:$AN$2042))*(ROW($AW$7:$AW$2042)&lt;&gt;ROW(AW453)))&gt;0,"Cruzado","Sin cruce")))</f>
        <v>Sin cruce</v>
      </c>
    </row>
    <row r="454" spans="2:50" ht="19.8" hidden="1" customHeight="1" x14ac:dyDescent="0.25">
      <c r="B454" s="494" t="s">
        <v>314</v>
      </c>
      <c r="C454" s="369" t="s">
        <v>971</v>
      </c>
      <c r="D454" s="369">
        <v>20261</v>
      </c>
      <c r="E454" s="373" t="s">
        <v>276</v>
      </c>
      <c r="F454" s="370" t="s">
        <v>291</v>
      </c>
      <c r="G454" s="373" t="s">
        <v>296</v>
      </c>
      <c r="H454" s="373">
        <v>6</v>
      </c>
      <c r="I454" s="373" t="s">
        <v>278</v>
      </c>
      <c r="J454" s="373" t="s">
        <v>278</v>
      </c>
      <c r="K454" s="194" t="s">
        <v>762</v>
      </c>
      <c r="L454" s="364" t="s">
        <v>1032</v>
      </c>
      <c r="M454" s="364" t="s">
        <v>317</v>
      </c>
      <c r="N454" s="364" t="s">
        <v>339</v>
      </c>
      <c r="O454" s="373" t="s">
        <v>315</v>
      </c>
      <c r="P454" s="364">
        <v>2</v>
      </c>
      <c r="Q454" s="364">
        <v>0</v>
      </c>
      <c r="R454" s="369">
        <v>2</v>
      </c>
      <c r="S454" s="364">
        <v>3</v>
      </c>
      <c r="T454" s="8"/>
      <c r="U454" s="374">
        <v>25</v>
      </c>
      <c r="V454" s="370">
        <v>21541361</v>
      </c>
      <c r="W454" s="373" t="s">
        <v>102</v>
      </c>
      <c r="X454" s="364" t="s">
        <v>315</v>
      </c>
      <c r="Y454" s="364"/>
      <c r="Z454" s="364"/>
      <c r="AA454" s="364"/>
      <c r="AB454" s="364" t="s">
        <v>746</v>
      </c>
      <c r="AC454" s="364"/>
      <c r="AD454" s="369"/>
      <c r="AE454" s="370"/>
      <c r="AF454" s="370"/>
      <c r="AG454" s="370" t="s">
        <v>559</v>
      </c>
      <c r="AH454" s="364">
        <v>6</v>
      </c>
      <c r="AI454" s="364">
        <v>12</v>
      </c>
      <c r="AJ454" s="364">
        <v>40</v>
      </c>
      <c r="AK454" s="364">
        <v>14</v>
      </c>
      <c r="AL454" s="364">
        <v>20</v>
      </c>
      <c r="AM454" s="22">
        <f t="shared" si="143"/>
        <v>2</v>
      </c>
      <c r="AN454" s="104">
        <f t="shared" si="145"/>
        <v>0.52777777777777779</v>
      </c>
      <c r="AO454" s="104">
        <f t="shared" si="146"/>
        <v>0.59722222222222221</v>
      </c>
      <c r="AP454" s="22" t="str" cm="1">
        <f t="array" ref="AP454">IF(W454="","",IF(SUMPRODUCT((W454=$W$7:$W$2042)*(AH454=$AH$7:$AH$2042)*(AN454=$AN$7:$AN$2042)*(AO454=$AO$7:$AO$2042)*(ROW($W$7:$W$2042)&lt;&gt;ROW(W454))*((R454=0)*($R$7:$R$2042&gt;0)+(R454&gt;0)*($R$7:$R$2042=0)))&gt;0,"SALONES UNIDOS",IF(SUMPRODUCT((W454=$W$7:$W$2042)*(AH454=$AH$7:$AH$2042)*((AN454&lt;$AO$7:$AO$2042)*(AO454&gt;$AN$7:$AN$2042))*(ROW($W$7:$W$2042)&lt;&gt;ROW(W454)))&gt;0,"Cruzado","Sin cruce")))</f>
        <v>Sin cruce</v>
      </c>
      <c r="AQ454" s="104">
        <f t="shared" si="173"/>
        <v>0.52777777777777779</v>
      </c>
      <c r="AR454" s="104">
        <f t="shared" si="173"/>
        <v>0.59722222222222221</v>
      </c>
      <c r="AS454" s="22"/>
      <c r="AT454" s="22"/>
      <c r="AU454" s="358" t="str" cm="1">
        <f t="array" ref="AU454">IF(AB454="","",IF(SUMPRODUCT((AB454=$AB$7:$AB$511)*(AH454=$AH$7:$AH$511)*(AQ454=$AQ$7:$AQ$511)*(AR454=$AR$7:$AR$511)*(ROW($AB$7:$AB$511)&lt;&gt;ROW(AB454))*((R454=0)*($R$7:$R$511&gt;0)+(R454&gt;0)*($R$7:$R$511=0)))&gt;0,"SALONES UNIDOS",IF(SUMPRODUCT((AB454=$AB$7:$AB$511)*(AH454=$AH$7:$AH$511)*((AQ454&lt;$AR$7:$AR$511)*(AR454&gt;$AQ$7:$AQ$511))*(ROW($AB$7:$AB$511)&lt;&gt;ROW(AB454)))&gt;0,"Cruzado","Sin cruce")))</f>
        <v>Sin cruce</v>
      </c>
      <c r="AV454" s="358" t="str" cm="1">
        <f t="array" ref="AV454">IF(AD454="","",IF(SUMPRODUCT((AD454=$AD$7:$AD$511)*(AH454=$AH$7:$AH$511)*(AS454=$AS$7:$AS$511)*(AT454=$AT$7:$AT$511)*(ROW($AD$7:$AD$511)&lt;&gt;ROW(AD454))*((R454=0)*($R$7:$R$511&gt;0)+(R454&gt;0)*($R$7:$R$511=0)))&gt;0,"SALONES UNIDOS",IF(SUMPRODUCT((AD454=$AD$7:$AD$511)*(AH454=$AH$7:$AH$511)*((AS454&lt;$AT$7:$AT$511)*(AT454&gt;$AS$7:$AS$511))*(ROW($AD$7:$AD$511)&lt;&gt;ROW(AD454)))&gt;0,"Cruzado","Sin cruce")))</f>
        <v/>
      </c>
      <c r="AW454" s="104" t="str">
        <f t="shared" si="144"/>
        <v>PS6FILIALA</v>
      </c>
      <c r="AX454" s="104" t="str" cm="1">
        <f t="array" ref="AX454">IF(AW454="","",IF(SUMPRODUCT((AW454=$AW$7:$AW$2042)*(AH454=$AH$7:$AH$2042)*(AN454=$AN$7:$AN$2042)*(AO454=$AO$7:$AO$2042)*(ROW($AW$7:$AW$2042)&lt;&gt;ROW(AW454))*((R454=0)*($R$7:$R$2042&gt;0)+(R454&gt;0)*($R$7:$R$2042=0)))&gt;0,"SALONES UNIDOS",IF(SUMPRODUCT((AW454=$AW$7:$AW$2042)*(AH454=$AH$7:$AH$2042)*((AN454&lt;$AO$7:$AO$2042)*(AO454&gt;$AN$7:$AN$2042))*(ROW($AW$7:$AW$2042)&lt;&gt;ROW(AW454)))&gt;0,"Cruzado","Sin cruce")))</f>
        <v>Sin cruce</v>
      </c>
    </row>
    <row r="455" spans="2:50" ht="19.8" hidden="1" customHeight="1" x14ac:dyDescent="0.25">
      <c r="B455" s="494" t="s">
        <v>314</v>
      </c>
      <c r="C455" s="369" t="s">
        <v>971</v>
      </c>
      <c r="D455" s="369">
        <v>20261</v>
      </c>
      <c r="E455" s="373" t="s">
        <v>276</v>
      </c>
      <c r="F455" s="370" t="s">
        <v>291</v>
      </c>
      <c r="G455" s="373" t="s">
        <v>296</v>
      </c>
      <c r="H455" s="373">
        <v>6</v>
      </c>
      <c r="I455" s="373" t="s">
        <v>552</v>
      </c>
      <c r="J455" s="373" t="s">
        <v>278</v>
      </c>
      <c r="K455" s="194" t="s">
        <v>762</v>
      </c>
      <c r="L455" s="364" t="s">
        <v>1032</v>
      </c>
      <c r="M455" s="364" t="s">
        <v>317</v>
      </c>
      <c r="N455" s="364" t="s">
        <v>339</v>
      </c>
      <c r="O455" s="373" t="s">
        <v>315</v>
      </c>
      <c r="P455" s="364">
        <v>0</v>
      </c>
      <c r="Q455" s="364">
        <v>2</v>
      </c>
      <c r="R455" s="369">
        <v>2</v>
      </c>
      <c r="S455" s="364">
        <v>3</v>
      </c>
      <c r="T455" s="8"/>
      <c r="U455" s="374">
        <v>15</v>
      </c>
      <c r="V455" s="370">
        <v>21541361</v>
      </c>
      <c r="W455" s="373" t="s">
        <v>102</v>
      </c>
      <c r="X455" s="364" t="s">
        <v>315</v>
      </c>
      <c r="Y455" s="364"/>
      <c r="Z455" s="364"/>
      <c r="AA455" s="364"/>
      <c r="AB455" s="370"/>
      <c r="AC455" s="364"/>
      <c r="AD455" s="364" t="s">
        <v>749</v>
      </c>
      <c r="AE455" s="370"/>
      <c r="AF455" s="370"/>
      <c r="AG455" s="370" t="s">
        <v>301</v>
      </c>
      <c r="AH455" s="364">
        <v>6</v>
      </c>
      <c r="AI455" s="364">
        <v>14</v>
      </c>
      <c r="AJ455" s="364">
        <v>20</v>
      </c>
      <c r="AK455" s="364">
        <v>16</v>
      </c>
      <c r="AL455" s="364">
        <v>0</v>
      </c>
      <c r="AM455" s="22">
        <f t="shared" ref="AM455:AM526" si="174">IF(AI455="",R455,ROUND(((((AK455/24)+(AL455/1440))-((AI455/24)+(AJ455/1440)))*1440/50),5))</f>
        <v>2</v>
      </c>
      <c r="AN455" s="104">
        <f t="shared" si="145"/>
        <v>0.59722222222222221</v>
      </c>
      <c r="AO455" s="104">
        <f t="shared" si="146"/>
        <v>0.66666666666666663</v>
      </c>
      <c r="AP455" s="22" t="str" cm="1">
        <f t="array" ref="AP455">IF(W455="","",IF(SUMPRODUCT((W455=$W$7:$W$2042)*(AH455=$AH$7:$AH$2042)*(AN455=$AN$7:$AN$2042)*(AO455=$AO$7:$AO$2042)*(ROW($W$7:$W$2042)&lt;&gt;ROW(W455))*((R455=0)*($R$7:$R$2042&gt;0)+(R455&gt;0)*($R$7:$R$2042=0)))&gt;0,"SALONES UNIDOS",IF(SUMPRODUCT((W455=$W$7:$W$2042)*(AH455=$AH$7:$AH$2042)*((AN455&lt;$AO$7:$AO$2042)*(AO455&gt;$AN$7:$AN$2042))*(ROW($W$7:$W$2042)&lt;&gt;ROW(W455)))&gt;0,"Cruzado","Sin cruce")))</f>
        <v>Sin cruce</v>
      </c>
      <c r="AQ455" s="22"/>
      <c r="AR455" s="22"/>
      <c r="AS455" s="104">
        <f t="shared" ref="AS455:AS456" si="175">AN455</f>
        <v>0.59722222222222221</v>
      </c>
      <c r="AT455" s="104">
        <f t="shared" ref="AT455:AT456" si="176">AO455</f>
        <v>0.66666666666666663</v>
      </c>
      <c r="AU455" s="358" t="str" cm="1">
        <f t="array" ref="AU455">IF(AB455="","",IF(SUMPRODUCT((AB455=$AB$7:$AB$511)*(AH455=$AH$7:$AH$511)*(AQ455=$AQ$7:$AQ$511)*(AR455=$AR$7:$AR$511)*(ROW($AB$7:$AB$511)&lt;&gt;ROW(AB455))*((R455=0)*($R$7:$R$511&gt;0)+(R455&gt;0)*($R$7:$R$511=0)))&gt;0,"SALONES UNIDOS",IF(SUMPRODUCT((AB455=$AB$7:$AB$511)*(AH455=$AH$7:$AH$511)*((AQ455&lt;$AR$7:$AR$511)*(AR455&gt;$AQ$7:$AQ$511))*(ROW($AB$7:$AB$511)&lt;&gt;ROW(AB455)))&gt;0,"Cruzado","Sin cruce")))</f>
        <v/>
      </c>
      <c r="AV455" s="358" t="str" cm="1">
        <f t="array" ref="AV455">IF(AD455="","",IF(SUMPRODUCT((AD455=$AD$7:$AD$511)*(AH455=$AH$7:$AH$511)*(AS455=$AS$7:$AS$511)*(AT455=$AT$7:$AT$511)*(ROW($AD$7:$AD$511)&lt;&gt;ROW(AD455))*((R455=0)*($R$7:$R$511&gt;0)+(R455&gt;0)*($R$7:$R$511=0)))&gt;0,"SALONES UNIDOS",IF(SUMPRODUCT((AD455=$AD$7:$AD$511)*(AH455=$AH$7:$AH$511)*((AS455&lt;$AT$7:$AT$511)*(AT455&gt;$AS$7:$AS$511))*(ROW($AD$7:$AD$511)&lt;&gt;ROW(AD455)))&gt;0,"Cruzado","Sin cruce")))</f>
        <v>Sin cruce</v>
      </c>
      <c r="AW455" s="104" t="str">
        <f t="shared" ref="AW455:AW526" si="177">TRIM(CONCATENATE(G455,H455,E455,J455))</f>
        <v>PS6FILIALA</v>
      </c>
      <c r="AX455" s="104" t="str" cm="1">
        <f t="array" ref="AX455">IF(AW455="","",IF(SUMPRODUCT((AW455=$AW$7:$AW$2042)*(AH455=$AH$7:$AH$2042)*(AN455=$AN$7:$AN$2042)*(AO455=$AO$7:$AO$2042)*(ROW($AW$7:$AW$2042)&lt;&gt;ROW(AW455))*((R455=0)*($R$7:$R$2042&gt;0)+(R455&gt;0)*($R$7:$R$2042=0)))&gt;0,"SALONES UNIDOS",IF(SUMPRODUCT((AW455=$AW$7:$AW$2042)*(AH455=$AH$7:$AH$2042)*((AN455&lt;$AO$7:$AO$2042)*(AO455&gt;$AN$7:$AN$2042))*(ROW($AW$7:$AW$2042)&lt;&gt;ROW(AW455)))&gt;0,"Cruzado","Sin cruce")))</f>
        <v>Sin cruce</v>
      </c>
    </row>
    <row r="456" spans="2:50" ht="19.8" hidden="1" customHeight="1" x14ac:dyDescent="0.25">
      <c r="B456" s="494" t="s">
        <v>314</v>
      </c>
      <c r="C456" s="369" t="s">
        <v>971</v>
      </c>
      <c r="D456" s="369">
        <v>20261</v>
      </c>
      <c r="E456" s="373" t="s">
        <v>276</v>
      </c>
      <c r="F456" s="370" t="s">
        <v>291</v>
      </c>
      <c r="G456" s="373" t="s">
        <v>296</v>
      </c>
      <c r="H456" s="373">
        <v>6</v>
      </c>
      <c r="I456" s="373" t="s">
        <v>560</v>
      </c>
      <c r="J456" s="373" t="s">
        <v>278</v>
      </c>
      <c r="K456" s="194" t="s">
        <v>762</v>
      </c>
      <c r="L456" s="364" t="s">
        <v>1032</v>
      </c>
      <c r="M456" s="364" t="s">
        <v>317</v>
      </c>
      <c r="N456" s="364" t="s">
        <v>339</v>
      </c>
      <c r="O456" s="373" t="s">
        <v>315</v>
      </c>
      <c r="P456" s="364">
        <v>0</v>
      </c>
      <c r="Q456" s="364">
        <v>2</v>
      </c>
      <c r="R456" s="369">
        <v>2</v>
      </c>
      <c r="S456" s="364">
        <v>3</v>
      </c>
      <c r="T456" s="8"/>
      <c r="U456" s="374">
        <v>15</v>
      </c>
      <c r="V456" s="370">
        <v>21541361</v>
      </c>
      <c r="W456" s="373" t="s">
        <v>102</v>
      </c>
      <c r="X456" s="364" t="s">
        <v>315</v>
      </c>
      <c r="Y456" s="364"/>
      <c r="Z456" s="364"/>
      <c r="AA456" s="364"/>
      <c r="AB456" s="370"/>
      <c r="AC456" s="364"/>
      <c r="AD456" s="364" t="s">
        <v>749</v>
      </c>
      <c r="AE456" s="370"/>
      <c r="AF456" s="370"/>
      <c r="AG456" s="370" t="s">
        <v>301</v>
      </c>
      <c r="AH456" s="364">
        <v>6</v>
      </c>
      <c r="AI456" s="364">
        <v>16</v>
      </c>
      <c r="AJ456" s="364">
        <v>0</v>
      </c>
      <c r="AK456" s="364">
        <v>17</v>
      </c>
      <c r="AL456" s="364">
        <v>40</v>
      </c>
      <c r="AM456" s="22">
        <f t="shared" si="174"/>
        <v>2</v>
      </c>
      <c r="AN456" s="104">
        <f t="shared" ref="AN456:AN527" si="178">AI456/24+AJ456/1440</f>
        <v>0.66666666666666663</v>
      </c>
      <c r="AO456" s="104">
        <f t="shared" ref="AO456:AO527" si="179">AK456/24+AL456/1440</f>
        <v>0.73611111111111116</v>
      </c>
      <c r="AP456" s="22" t="str" cm="1">
        <f t="array" ref="AP456">IF(W456="","",IF(SUMPRODUCT((W456=$W$7:$W$2042)*(AH456=$AH$7:$AH$2042)*(AN456=$AN$7:$AN$2042)*(AO456=$AO$7:$AO$2042)*(ROW($W$7:$W$2042)&lt;&gt;ROW(W456))*((R456=0)*($R$7:$R$2042&gt;0)+(R456&gt;0)*($R$7:$R$2042=0)))&gt;0,"SALONES UNIDOS",IF(SUMPRODUCT((W456=$W$7:$W$2042)*(AH456=$AH$7:$AH$2042)*((AN456&lt;$AO$7:$AO$2042)*(AO456&gt;$AN$7:$AN$2042))*(ROW($W$7:$W$2042)&lt;&gt;ROW(W456)))&gt;0,"Cruzado","Sin cruce")))</f>
        <v>Sin cruce</v>
      </c>
      <c r="AQ456" s="22"/>
      <c r="AR456" s="22"/>
      <c r="AS456" s="104">
        <f t="shared" si="175"/>
        <v>0.66666666666666663</v>
      </c>
      <c r="AT456" s="104">
        <f t="shared" si="176"/>
        <v>0.73611111111111116</v>
      </c>
      <c r="AU456" s="358" t="str" cm="1">
        <f t="array" ref="AU456">IF(AB456="","",IF(SUMPRODUCT((AB456=$AB$7:$AB$511)*(AH456=$AH$7:$AH$511)*(AQ456=$AQ$7:$AQ$511)*(AR456=$AR$7:$AR$511)*(ROW($AB$7:$AB$511)&lt;&gt;ROW(AB456))*((R456=0)*($R$7:$R$511&gt;0)+(R456&gt;0)*($R$7:$R$511=0)))&gt;0,"SALONES UNIDOS",IF(SUMPRODUCT((AB456=$AB$7:$AB$511)*(AH456=$AH$7:$AH$511)*((AQ456&lt;$AR$7:$AR$511)*(AR456&gt;$AQ$7:$AQ$511))*(ROW($AB$7:$AB$511)&lt;&gt;ROW(AB456)))&gt;0,"Cruzado","Sin cruce")))</f>
        <v/>
      </c>
      <c r="AV456" s="358" t="str" cm="1">
        <f t="array" ref="AV456">IF(AD456="","",IF(SUMPRODUCT((AD456=$AD$7:$AD$511)*(AH456=$AH$7:$AH$511)*(AS456=$AS$7:$AS$511)*(AT456=$AT$7:$AT$511)*(ROW($AD$7:$AD$511)&lt;&gt;ROW(AD456))*((R456=0)*($R$7:$R$511&gt;0)+(R456&gt;0)*($R$7:$R$511=0)))&gt;0,"SALONES UNIDOS",IF(SUMPRODUCT((AD456=$AD$7:$AD$511)*(AH456=$AH$7:$AH$511)*((AS456&lt;$AT$7:$AT$511)*(AT456&gt;$AS$7:$AS$511))*(ROW($AD$7:$AD$511)&lt;&gt;ROW(AD456)))&gt;0,"Cruzado","Sin cruce")))</f>
        <v>Sin cruce</v>
      </c>
      <c r="AW456" s="104" t="str">
        <f t="shared" si="177"/>
        <v>PS6FILIALA</v>
      </c>
      <c r="AX456" s="104" t="str" cm="1">
        <f t="array" ref="AX456">IF(AW456="","",IF(SUMPRODUCT((AW456=$AW$7:$AW$2042)*(AH456=$AH$7:$AH$2042)*(AN456=$AN$7:$AN$2042)*(AO456=$AO$7:$AO$2042)*(ROW($AW$7:$AW$2042)&lt;&gt;ROW(AW456))*((R456=0)*($R$7:$R$2042&gt;0)+(R456&gt;0)*($R$7:$R$2042=0)))&gt;0,"SALONES UNIDOS",IF(SUMPRODUCT((AW456=$AW$7:$AW$2042)*(AH456=$AH$7:$AH$2042)*((AN456&lt;$AO$7:$AO$2042)*(AO456&gt;$AN$7:$AN$2042))*(ROW($AW$7:$AW$2042)&lt;&gt;ROW(AW456)))&gt;0,"Cruzado","Sin cruce")))</f>
        <v>Sin cruce</v>
      </c>
    </row>
    <row r="457" spans="2:50" ht="19.8" hidden="1" customHeight="1" x14ac:dyDescent="0.25">
      <c r="B457" s="494" t="s">
        <v>314</v>
      </c>
      <c r="C457" s="369" t="s">
        <v>971</v>
      </c>
      <c r="D457" s="369">
        <v>20261</v>
      </c>
      <c r="E457" s="373" t="s">
        <v>276</v>
      </c>
      <c r="F457" s="370" t="s">
        <v>291</v>
      </c>
      <c r="G457" s="373" t="s">
        <v>296</v>
      </c>
      <c r="H457" s="373">
        <v>6</v>
      </c>
      <c r="I457" s="373" t="s">
        <v>278</v>
      </c>
      <c r="J457" s="373" t="s">
        <v>278</v>
      </c>
      <c r="K457" s="194" t="s">
        <v>344</v>
      </c>
      <c r="L457" s="364" t="s">
        <v>1033</v>
      </c>
      <c r="M457" s="364" t="s">
        <v>317</v>
      </c>
      <c r="N457" s="364" t="s">
        <v>339</v>
      </c>
      <c r="O457" s="373" t="s">
        <v>315</v>
      </c>
      <c r="P457" s="364">
        <v>2</v>
      </c>
      <c r="Q457" s="364">
        <v>2</v>
      </c>
      <c r="R457" s="369">
        <v>4</v>
      </c>
      <c r="S457" s="364">
        <v>3</v>
      </c>
      <c r="T457" s="8"/>
      <c r="U457" s="374">
        <v>25</v>
      </c>
      <c r="V457" s="370">
        <v>45201680</v>
      </c>
      <c r="W457" s="373" t="s">
        <v>496</v>
      </c>
      <c r="X457" s="364" t="s">
        <v>315</v>
      </c>
      <c r="Y457" s="364"/>
      <c r="Z457" s="364"/>
      <c r="AA457" s="364"/>
      <c r="AB457" s="364" t="s">
        <v>583</v>
      </c>
      <c r="AC457" s="364"/>
      <c r="AD457" s="369"/>
      <c r="AE457" s="370"/>
      <c r="AF457" s="370"/>
      <c r="AG457" s="370" t="s">
        <v>319</v>
      </c>
      <c r="AH457" s="364">
        <v>3</v>
      </c>
      <c r="AI457" s="364">
        <v>16</v>
      </c>
      <c r="AJ457" s="364">
        <v>50</v>
      </c>
      <c r="AK457" s="364">
        <v>20</v>
      </c>
      <c r="AL457" s="364">
        <v>10</v>
      </c>
      <c r="AM457" s="22">
        <f t="shared" si="174"/>
        <v>4</v>
      </c>
      <c r="AN457" s="104">
        <f t="shared" si="178"/>
        <v>0.70138888888888884</v>
      </c>
      <c r="AO457" s="104">
        <f t="shared" si="179"/>
        <v>0.84027777777777779</v>
      </c>
      <c r="AP457" s="22" t="str" cm="1">
        <f t="array" ref="AP457">IF(W457="","",IF(SUMPRODUCT((W457=$W$7:$W$2042)*(AH457=$AH$7:$AH$2042)*(AN457=$AN$7:$AN$2042)*(AO457=$AO$7:$AO$2042)*(ROW($W$7:$W$2042)&lt;&gt;ROW(W457))*((R457=0)*($R$7:$R$2042&gt;0)+(R457&gt;0)*($R$7:$R$2042=0)))&gt;0,"SALONES UNIDOS",IF(SUMPRODUCT((W457=$W$7:$W$2042)*(AH457=$AH$7:$AH$2042)*((AN457&lt;$AO$7:$AO$2042)*(AO457&gt;$AN$7:$AN$2042))*(ROW($W$7:$W$2042)&lt;&gt;ROW(W457)))&gt;0,"Cruzado","Sin cruce")))</f>
        <v>Sin cruce</v>
      </c>
      <c r="AQ457" s="104">
        <f t="shared" ref="AQ457:AR459" si="180">AN457</f>
        <v>0.70138888888888884</v>
      </c>
      <c r="AR457" s="104">
        <f t="shared" si="180"/>
        <v>0.84027777777777779</v>
      </c>
      <c r="AS457" s="22"/>
      <c r="AT457" s="22"/>
      <c r="AU457" s="358" t="str" cm="1">
        <f t="array" ref="AU457">IF(AB457="","",IF(SUMPRODUCT((AB457=$AB$7:$AB$511)*(AH457=$AH$7:$AH$511)*(AQ457=$AQ$7:$AQ$511)*(AR457=$AR$7:$AR$511)*(ROW($AB$7:$AB$511)&lt;&gt;ROW(AB457))*((R457=0)*($R$7:$R$511&gt;0)+(R457&gt;0)*($R$7:$R$511=0)))&gt;0,"SALONES UNIDOS",IF(SUMPRODUCT((AB457=$AB$7:$AB$511)*(AH457=$AH$7:$AH$511)*((AQ457&lt;$AR$7:$AR$511)*(AR457&gt;$AQ$7:$AQ$511))*(ROW($AB$7:$AB$511)&lt;&gt;ROW(AB457)))&gt;0,"Cruzado","Sin cruce")))</f>
        <v>Sin cruce</v>
      </c>
      <c r="AV457" s="358" t="str" cm="1">
        <f t="array" ref="AV457">IF(AD457="","",IF(SUMPRODUCT((AD457=$AD$7:$AD$511)*(AH457=$AH$7:$AH$511)*(AS457=$AS$7:$AS$511)*(AT457=$AT$7:$AT$511)*(ROW($AD$7:$AD$511)&lt;&gt;ROW(AD457))*((R457=0)*($R$7:$R$511&gt;0)+(R457&gt;0)*($R$7:$R$511=0)))&gt;0,"SALONES UNIDOS",IF(SUMPRODUCT((AD457=$AD$7:$AD$511)*(AH457=$AH$7:$AH$511)*((AS457&lt;$AT$7:$AT$511)*(AT457&gt;$AS$7:$AS$511))*(ROW($AD$7:$AD$511)&lt;&gt;ROW(AD457)))&gt;0,"Cruzado","Sin cruce")))</f>
        <v/>
      </c>
      <c r="AW457" s="104" t="str">
        <f t="shared" si="177"/>
        <v>PS6FILIALA</v>
      </c>
      <c r="AX457" s="104" t="str" cm="1">
        <f t="array" ref="AX457">IF(AW457="","",IF(SUMPRODUCT((AW457=$AW$7:$AW$2042)*(AH457=$AH$7:$AH$2042)*(AN457=$AN$7:$AN$2042)*(AO457=$AO$7:$AO$2042)*(ROW($AW$7:$AW$2042)&lt;&gt;ROW(AW457))*((R457=0)*($R$7:$R$2042&gt;0)+(R457&gt;0)*($R$7:$R$2042=0)))&gt;0,"SALONES UNIDOS",IF(SUMPRODUCT((AW457=$AW$7:$AW$2042)*(AH457=$AH$7:$AH$2042)*((AN457&lt;$AO$7:$AO$2042)*(AO457&gt;$AN$7:$AN$2042))*(ROW($AW$7:$AW$2042)&lt;&gt;ROW(AW457)))&gt;0,"Cruzado","Sin cruce")))</f>
        <v>Sin cruce</v>
      </c>
    </row>
    <row r="458" spans="2:50" ht="19.8" hidden="1" customHeight="1" x14ac:dyDescent="0.25">
      <c r="B458" s="494" t="s">
        <v>314</v>
      </c>
      <c r="C458" s="369" t="s">
        <v>971</v>
      </c>
      <c r="D458" s="369">
        <v>20261</v>
      </c>
      <c r="E458" s="373" t="s">
        <v>276</v>
      </c>
      <c r="F458" s="370" t="s">
        <v>291</v>
      </c>
      <c r="G458" s="373" t="s">
        <v>296</v>
      </c>
      <c r="H458" s="373">
        <v>6</v>
      </c>
      <c r="I458" s="373" t="s">
        <v>278</v>
      </c>
      <c r="J458" s="373" t="s">
        <v>278</v>
      </c>
      <c r="K458" s="194" t="s">
        <v>763</v>
      </c>
      <c r="L458" s="364" t="s">
        <v>1034</v>
      </c>
      <c r="M458" s="364" t="s">
        <v>317</v>
      </c>
      <c r="N458" s="364" t="s">
        <v>339</v>
      </c>
      <c r="O458" s="373" t="s">
        <v>315</v>
      </c>
      <c r="P458" s="364">
        <v>2</v>
      </c>
      <c r="Q458" s="364">
        <v>2</v>
      </c>
      <c r="R458" s="369">
        <v>4</v>
      </c>
      <c r="S458" s="364">
        <v>3</v>
      </c>
      <c r="T458" s="8"/>
      <c r="U458" s="374">
        <v>25</v>
      </c>
      <c r="V458" s="370">
        <v>45201680</v>
      </c>
      <c r="W458" s="373" t="s">
        <v>496</v>
      </c>
      <c r="X458" s="364" t="s">
        <v>315</v>
      </c>
      <c r="Y458" s="364"/>
      <c r="Z458" s="364"/>
      <c r="AA458" s="364"/>
      <c r="AB458" s="364" t="s">
        <v>746</v>
      </c>
      <c r="AC458" s="364"/>
      <c r="AD458" s="369"/>
      <c r="AE458" s="370"/>
      <c r="AF458" s="370"/>
      <c r="AG458" s="370" t="s">
        <v>319</v>
      </c>
      <c r="AH458" s="364">
        <v>4</v>
      </c>
      <c r="AI458" s="364">
        <v>16</v>
      </c>
      <c r="AJ458" s="364">
        <v>50</v>
      </c>
      <c r="AK458" s="364">
        <v>20</v>
      </c>
      <c r="AL458" s="364">
        <v>10</v>
      </c>
      <c r="AM458" s="22">
        <f t="shared" si="174"/>
        <v>4</v>
      </c>
      <c r="AN458" s="104">
        <f t="shared" si="178"/>
        <v>0.70138888888888884</v>
      </c>
      <c r="AO458" s="104">
        <f t="shared" si="179"/>
        <v>0.84027777777777779</v>
      </c>
      <c r="AP458" s="22" t="str" cm="1">
        <f t="array" ref="AP458">IF(W458="","",IF(SUMPRODUCT((W458=$W$7:$W$2042)*(AH458=$AH$7:$AH$2042)*(AN458=$AN$7:$AN$2042)*(AO458=$AO$7:$AO$2042)*(ROW($W$7:$W$2042)&lt;&gt;ROW(W458))*((R458=0)*($R$7:$R$2042&gt;0)+(R458&gt;0)*($R$7:$R$2042=0)))&gt;0,"SALONES UNIDOS",IF(SUMPRODUCT((W458=$W$7:$W$2042)*(AH458=$AH$7:$AH$2042)*((AN458&lt;$AO$7:$AO$2042)*(AO458&gt;$AN$7:$AN$2042))*(ROW($W$7:$W$2042)&lt;&gt;ROW(W458)))&gt;0,"Cruzado","Sin cruce")))</f>
        <v>Sin cruce</v>
      </c>
      <c r="AQ458" s="104">
        <f t="shared" si="180"/>
        <v>0.70138888888888884</v>
      </c>
      <c r="AR458" s="104">
        <f t="shared" si="180"/>
        <v>0.84027777777777779</v>
      </c>
      <c r="AS458" s="22"/>
      <c r="AT458" s="22"/>
      <c r="AU458" s="358" t="str" cm="1">
        <f t="array" ref="AU458">IF(AB458="","",IF(SUMPRODUCT((AB458=$AB$7:$AB$511)*(AH458=$AH$7:$AH$511)*(AQ458=$AQ$7:$AQ$511)*(AR458=$AR$7:$AR$511)*(ROW($AB$7:$AB$511)&lt;&gt;ROW(AB458))*((R458=0)*($R$7:$R$511&gt;0)+(R458&gt;0)*($R$7:$R$511=0)))&gt;0,"SALONES UNIDOS",IF(SUMPRODUCT((AB458=$AB$7:$AB$511)*(AH458=$AH$7:$AH$511)*((AQ458&lt;$AR$7:$AR$511)*(AR458&gt;$AQ$7:$AQ$511))*(ROW($AB$7:$AB$511)&lt;&gt;ROW(AB458)))&gt;0,"Cruzado","Sin cruce")))</f>
        <v>Sin cruce</v>
      </c>
      <c r="AV458" s="358" t="str" cm="1">
        <f t="array" ref="AV458">IF(AD458="","",IF(SUMPRODUCT((AD458=$AD$7:$AD$511)*(AH458=$AH$7:$AH$511)*(AS458=$AS$7:$AS$511)*(AT458=$AT$7:$AT$511)*(ROW($AD$7:$AD$511)&lt;&gt;ROW(AD458))*((R458=0)*($R$7:$R$511&gt;0)+(R458&gt;0)*($R$7:$R$511=0)))&gt;0,"SALONES UNIDOS",IF(SUMPRODUCT((AD458=$AD$7:$AD$511)*(AH458=$AH$7:$AH$511)*((AS458&lt;$AT$7:$AT$511)*(AT458&gt;$AS$7:$AS$511))*(ROW($AD$7:$AD$511)&lt;&gt;ROW(AD458)))&gt;0,"Cruzado","Sin cruce")))</f>
        <v/>
      </c>
      <c r="AW458" s="104" t="str">
        <f t="shared" si="177"/>
        <v>PS6FILIALA</v>
      </c>
      <c r="AX458" s="104" t="str" cm="1">
        <f t="array" ref="AX458">IF(AW458="","",IF(SUMPRODUCT((AW458=$AW$7:$AW$2042)*(AH458=$AH$7:$AH$2042)*(AN458=$AN$7:$AN$2042)*(AO458=$AO$7:$AO$2042)*(ROW($AW$7:$AW$2042)&lt;&gt;ROW(AW458))*((R458=0)*($R$7:$R$2042&gt;0)+(R458&gt;0)*($R$7:$R$2042=0)))&gt;0,"SALONES UNIDOS",IF(SUMPRODUCT((AW458=$AW$7:$AW$2042)*(AH458=$AH$7:$AH$2042)*((AN458&lt;$AO$7:$AO$2042)*(AO458&gt;$AN$7:$AN$2042))*(ROW($AW$7:$AW$2042)&lt;&gt;ROW(AW458)))&gt;0,"Cruzado","Sin cruce")))</f>
        <v>Sin cruce</v>
      </c>
    </row>
    <row r="459" spans="2:50" ht="19.8" hidden="1" customHeight="1" x14ac:dyDescent="0.25">
      <c r="B459" s="494" t="s">
        <v>314</v>
      </c>
      <c r="C459" s="369" t="s">
        <v>971</v>
      </c>
      <c r="D459" s="369">
        <v>20261</v>
      </c>
      <c r="E459" s="373" t="s">
        <v>276</v>
      </c>
      <c r="F459" s="370" t="s">
        <v>291</v>
      </c>
      <c r="G459" s="373" t="s">
        <v>296</v>
      </c>
      <c r="H459" s="373">
        <v>6</v>
      </c>
      <c r="I459" s="373" t="s">
        <v>278</v>
      </c>
      <c r="J459" s="373" t="s">
        <v>278</v>
      </c>
      <c r="K459" s="194" t="s">
        <v>764</v>
      </c>
      <c r="L459" s="364" t="s">
        <v>1035</v>
      </c>
      <c r="M459" s="364" t="s">
        <v>317</v>
      </c>
      <c r="N459" s="364" t="s">
        <v>339</v>
      </c>
      <c r="O459" s="373" t="s">
        <v>315</v>
      </c>
      <c r="P459" s="364">
        <v>3</v>
      </c>
      <c r="Q459" s="364">
        <v>2</v>
      </c>
      <c r="R459" s="369">
        <v>5</v>
      </c>
      <c r="S459" s="364">
        <v>4</v>
      </c>
      <c r="T459" s="8"/>
      <c r="U459" s="374">
        <v>25</v>
      </c>
      <c r="V459" s="370">
        <v>40078328</v>
      </c>
      <c r="W459" s="373" t="s">
        <v>153</v>
      </c>
      <c r="X459" s="364" t="s">
        <v>315</v>
      </c>
      <c r="Y459" s="364"/>
      <c r="Z459" s="364"/>
      <c r="AA459" s="364"/>
      <c r="AB459" s="364" t="s">
        <v>746</v>
      </c>
      <c r="AC459" s="364"/>
      <c r="AD459" s="369"/>
      <c r="AE459" s="370"/>
      <c r="AF459" s="370"/>
      <c r="AG459" s="370" t="s">
        <v>319</v>
      </c>
      <c r="AH459" s="364">
        <v>6</v>
      </c>
      <c r="AI459" s="364">
        <v>8</v>
      </c>
      <c r="AJ459" s="364">
        <v>30</v>
      </c>
      <c r="AK459" s="364">
        <v>12</v>
      </c>
      <c r="AL459" s="364">
        <v>40</v>
      </c>
      <c r="AM459" s="22">
        <f t="shared" si="174"/>
        <v>5</v>
      </c>
      <c r="AN459" s="104">
        <f t="shared" si="178"/>
        <v>0.35416666666666663</v>
      </c>
      <c r="AO459" s="104">
        <f t="shared" si="179"/>
        <v>0.52777777777777779</v>
      </c>
      <c r="AP459" s="22" t="str" cm="1">
        <f t="array" ref="AP459">IF(W459="","",IF(SUMPRODUCT((W459=$W$7:$W$2042)*(AH459=$AH$7:$AH$2042)*(AN459=$AN$7:$AN$2042)*(AO459=$AO$7:$AO$2042)*(ROW($W$7:$W$2042)&lt;&gt;ROW(W459))*((R459=0)*($R$7:$R$2042&gt;0)+(R459&gt;0)*($R$7:$R$2042=0)))&gt;0,"SALONES UNIDOS",IF(SUMPRODUCT((W459=$W$7:$W$2042)*(AH459=$AH$7:$AH$2042)*((AN459&lt;$AO$7:$AO$2042)*(AO459&gt;$AN$7:$AN$2042))*(ROW($W$7:$W$2042)&lt;&gt;ROW(W459)))&gt;0,"Cruzado","Sin cruce")))</f>
        <v>Sin cruce</v>
      </c>
      <c r="AQ459" s="104">
        <f t="shared" si="180"/>
        <v>0.35416666666666663</v>
      </c>
      <c r="AR459" s="104">
        <f t="shared" si="180"/>
        <v>0.52777777777777779</v>
      </c>
      <c r="AS459" s="22"/>
      <c r="AT459" s="22"/>
      <c r="AU459" s="358" t="str" cm="1">
        <f t="array" ref="AU459">IF(AB459="","",IF(SUMPRODUCT((AB459=$AB$7:$AB$511)*(AH459=$AH$7:$AH$511)*(AQ459=$AQ$7:$AQ$511)*(AR459=$AR$7:$AR$511)*(ROW($AB$7:$AB$511)&lt;&gt;ROW(AB459))*((R459=0)*($R$7:$R$511&gt;0)+(R459&gt;0)*($R$7:$R$511=0)))&gt;0,"SALONES UNIDOS",IF(SUMPRODUCT((AB459=$AB$7:$AB$511)*(AH459=$AH$7:$AH$511)*((AQ459&lt;$AR$7:$AR$511)*(AR459&gt;$AQ$7:$AQ$511))*(ROW($AB$7:$AB$511)&lt;&gt;ROW(AB459)))&gt;0,"Cruzado","Sin cruce")))</f>
        <v>Sin cruce</v>
      </c>
      <c r="AV459" s="358" t="str" cm="1">
        <f t="array" ref="AV459">IF(AD459="","",IF(SUMPRODUCT((AD459=$AD$7:$AD$511)*(AH459=$AH$7:$AH$511)*(AS459=$AS$7:$AS$511)*(AT459=$AT$7:$AT$511)*(ROW($AD$7:$AD$511)&lt;&gt;ROW(AD459))*((R459=0)*($R$7:$R$511&gt;0)+(R459&gt;0)*($R$7:$R$511=0)))&gt;0,"SALONES UNIDOS",IF(SUMPRODUCT((AD459=$AD$7:$AD$511)*(AH459=$AH$7:$AH$511)*((AS459&lt;$AT$7:$AT$511)*(AT459&gt;$AS$7:$AS$511))*(ROW($AD$7:$AD$511)&lt;&gt;ROW(AD459)))&gt;0,"Cruzado","Sin cruce")))</f>
        <v/>
      </c>
      <c r="AW459" s="104" t="str">
        <f t="shared" si="177"/>
        <v>PS6FILIALA</v>
      </c>
      <c r="AX459" s="104" t="str" cm="1">
        <f t="array" ref="AX459">IF(AW459="","",IF(SUMPRODUCT((AW459=$AW$7:$AW$2042)*(AH459=$AH$7:$AH$2042)*(AN459=$AN$7:$AN$2042)*(AO459=$AO$7:$AO$2042)*(ROW($AW$7:$AW$2042)&lt;&gt;ROW(AW459))*((R459=0)*($R$7:$R$2042&gt;0)+(R459&gt;0)*($R$7:$R$2042=0)))&gt;0,"SALONES UNIDOS",IF(SUMPRODUCT((AW459=$AW$7:$AW$2042)*(AH459=$AH$7:$AH$2042)*((AN459&lt;$AO$7:$AO$2042)*(AO459&gt;$AN$7:$AN$2042))*(ROW($AW$7:$AW$2042)&lt;&gt;ROW(AW459)))&gt;0,"Cruzado","Sin cruce")))</f>
        <v>Sin cruce</v>
      </c>
    </row>
    <row r="460" spans="2:50" ht="19.8" hidden="1" customHeight="1" x14ac:dyDescent="0.25">
      <c r="B460" s="494" t="s">
        <v>314</v>
      </c>
      <c r="C460" s="369" t="s">
        <v>971</v>
      </c>
      <c r="D460" s="369">
        <v>20261</v>
      </c>
      <c r="E460" s="373" t="s">
        <v>276</v>
      </c>
      <c r="F460" s="370" t="s">
        <v>291</v>
      </c>
      <c r="G460" s="373" t="s">
        <v>296</v>
      </c>
      <c r="H460" s="373">
        <v>6</v>
      </c>
      <c r="I460" s="373" t="s">
        <v>278</v>
      </c>
      <c r="J460" s="373" t="s">
        <v>278</v>
      </c>
      <c r="K460" s="194" t="s">
        <v>765</v>
      </c>
      <c r="L460" s="364" t="s">
        <v>1036</v>
      </c>
      <c r="M460" s="364" t="s">
        <v>317</v>
      </c>
      <c r="N460" s="364" t="s">
        <v>339</v>
      </c>
      <c r="O460" s="373" t="s">
        <v>321</v>
      </c>
      <c r="P460" s="364">
        <v>3</v>
      </c>
      <c r="Q460" s="364">
        <v>2</v>
      </c>
      <c r="R460" s="369">
        <v>5</v>
      </c>
      <c r="S460" s="364">
        <v>4</v>
      </c>
      <c r="T460" s="8"/>
      <c r="U460" s="374">
        <v>25</v>
      </c>
      <c r="V460" s="370">
        <v>72226049</v>
      </c>
      <c r="W460" s="373" t="s">
        <v>28</v>
      </c>
      <c r="X460" s="364" t="s">
        <v>321</v>
      </c>
      <c r="Y460" s="364"/>
      <c r="Z460" s="364"/>
      <c r="AA460" s="364"/>
      <c r="AB460" s="370"/>
      <c r="AC460" s="364"/>
      <c r="AD460" s="369"/>
      <c r="AE460" s="370"/>
      <c r="AF460" s="370"/>
      <c r="AG460" s="364" t="s">
        <v>319</v>
      </c>
      <c r="AH460" s="364">
        <v>2</v>
      </c>
      <c r="AI460" s="364">
        <v>18</v>
      </c>
      <c r="AJ460" s="364">
        <v>30</v>
      </c>
      <c r="AK460" s="364">
        <v>22</v>
      </c>
      <c r="AL460" s="364">
        <v>40</v>
      </c>
      <c r="AM460" s="22">
        <f t="shared" si="174"/>
        <v>5</v>
      </c>
      <c r="AN460" s="104">
        <f t="shared" si="178"/>
        <v>0.77083333333333337</v>
      </c>
      <c r="AO460" s="104">
        <f t="shared" si="179"/>
        <v>0.94444444444444442</v>
      </c>
      <c r="AP460" s="22" t="str" cm="1">
        <f t="array" ref="AP460">IF(W460="","",IF(SUMPRODUCT((W460=$W$7:$W$2042)*(AH460=$AH$7:$AH$2042)*(AN460=$AN$7:$AN$2042)*(AO460=$AO$7:$AO$2042)*(ROW($W$7:$W$2042)&lt;&gt;ROW(W460))*((R460=0)*($R$7:$R$2042&gt;0)+(R460&gt;0)*($R$7:$R$2042=0)))&gt;0,"SALONES UNIDOS",IF(SUMPRODUCT((W460=$W$7:$W$2042)*(AH460=$AH$7:$AH$2042)*((AN460&lt;$AO$7:$AO$2042)*(AO460&gt;$AN$7:$AN$2042))*(ROW($W$7:$W$2042)&lt;&gt;ROW(W460)))&gt;0,"Cruzado","Sin cruce")))</f>
        <v>Sin cruce</v>
      </c>
      <c r="AQ460" s="104"/>
      <c r="AR460" s="104"/>
      <c r="AS460" s="22"/>
      <c r="AT460" s="22"/>
      <c r="AU460" s="358" t="str" cm="1">
        <f t="array" ref="AU460">IF(AB460="","",IF(SUMPRODUCT((AB460=$AB$7:$AB$511)*(AH460=$AH$7:$AH$511)*(AQ460=$AQ$7:$AQ$511)*(AR460=$AR$7:$AR$511)*(ROW($AB$7:$AB$511)&lt;&gt;ROW(AB460))*((R460=0)*($R$7:$R$511&gt;0)+(R460&gt;0)*($R$7:$R$511=0)))&gt;0,"SALONES UNIDOS",IF(SUMPRODUCT((AB460=$AB$7:$AB$511)*(AH460=$AH$7:$AH$511)*((AQ460&lt;$AR$7:$AR$511)*(AR460&gt;$AQ$7:$AQ$511))*(ROW($AB$7:$AB$511)&lt;&gt;ROW(AB460)))&gt;0,"Cruzado","Sin cruce")))</f>
        <v/>
      </c>
      <c r="AV460" s="358" t="str" cm="1">
        <f t="array" ref="AV460">IF(AD460="","",IF(SUMPRODUCT((AD460=$AD$7:$AD$511)*(AH460=$AH$7:$AH$511)*(AS460=$AS$7:$AS$511)*(AT460=$AT$7:$AT$511)*(ROW($AD$7:$AD$511)&lt;&gt;ROW(AD460))*((R460=0)*($R$7:$R$511&gt;0)+(R460&gt;0)*($R$7:$R$511=0)))&gt;0,"SALONES UNIDOS",IF(SUMPRODUCT((AD460=$AD$7:$AD$511)*(AH460=$AH$7:$AH$511)*((AS460&lt;$AT$7:$AT$511)*(AT460&gt;$AS$7:$AS$511))*(ROW($AD$7:$AD$511)&lt;&gt;ROW(AD460)))&gt;0,"Cruzado","Sin cruce")))</f>
        <v/>
      </c>
      <c r="AW460" s="104" t="str">
        <f t="shared" si="177"/>
        <v>PS6FILIALA</v>
      </c>
      <c r="AX460" s="104" t="str" cm="1">
        <f t="array" ref="AX460">IF(AW460="","",IF(SUMPRODUCT((AW460=$AW$7:$AW$2042)*(AH460=$AH$7:$AH$2042)*(AN460=$AN$7:$AN$2042)*(AO460=$AO$7:$AO$2042)*(ROW($AW$7:$AW$2042)&lt;&gt;ROW(AW460))*((R460=0)*($R$7:$R$2042&gt;0)+(R460&gt;0)*($R$7:$R$2042=0)))&gt;0,"SALONES UNIDOS",IF(SUMPRODUCT((AW460=$AW$7:$AW$2042)*(AH460=$AH$7:$AH$2042)*((AN460&lt;$AO$7:$AO$2042)*(AO460&gt;$AN$7:$AN$2042))*(ROW($AW$7:$AW$2042)&lt;&gt;ROW(AW460)))&gt;0,"Cruzado","Sin cruce")))</f>
        <v>Sin cruce</v>
      </c>
    </row>
    <row r="461" spans="2:50" ht="19.8" hidden="1" customHeight="1" x14ac:dyDescent="0.25">
      <c r="B461" s="494" t="s">
        <v>314</v>
      </c>
      <c r="C461" s="369" t="s">
        <v>971</v>
      </c>
      <c r="D461" s="369">
        <v>20261</v>
      </c>
      <c r="E461" s="373" t="s">
        <v>276</v>
      </c>
      <c r="F461" s="370" t="s">
        <v>291</v>
      </c>
      <c r="G461" s="373" t="s">
        <v>296</v>
      </c>
      <c r="H461" s="373">
        <v>6</v>
      </c>
      <c r="I461" s="373" t="s">
        <v>278</v>
      </c>
      <c r="J461" s="373" t="s">
        <v>278</v>
      </c>
      <c r="K461" s="194" t="s">
        <v>766</v>
      </c>
      <c r="L461" s="364" t="s">
        <v>1037</v>
      </c>
      <c r="M461" s="364" t="s">
        <v>317</v>
      </c>
      <c r="N461" s="364" t="s">
        <v>339</v>
      </c>
      <c r="O461" s="373" t="s">
        <v>315</v>
      </c>
      <c r="P461" s="364">
        <v>2</v>
      </c>
      <c r="Q461" s="364">
        <v>2</v>
      </c>
      <c r="R461" s="369">
        <v>4</v>
      </c>
      <c r="S461" s="364">
        <v>3</v>
      </c>
      <c r="T461" s="8"/>
      <c r="U461" s="374">
        <v>25</v>
      </c>
      <c r="V461" s="370">
        <v>70107322</v>
      </c>
      <c r="W461" s="373" t="s">
        <v>210</v>
      </c>
      <c r="X461" s="364" t="s">
        <v>315</v>
      </c>
      <c r="Y461" s="364"/>
      <c r="Z461" s="364"/>
      <c r="AA461" s="364"/>
      <c r="AB461" s="364" t="s">
        <v>746</v>
      </c>
      <c r="AC461" s="364"/>
      <c r="AD461" s="369"/>
      <c r="AE461" s="370"/>
      <c r="AF461" s="370"/>
      <c r="AG461" s="370" t="s">
        <v>319</v>
      </c>
      <c r="AH461" s="364">
        <v>2</v>
      </c>
      <c r="AI461" s="364">
        <v>13</v>
      </c>
      <c r="AJ461" s="364">
        <v>30</v>
      </c>
      <c r="AK461" s="364">
        <v>16</v>
      </c>
      <c r="AL461" s="364">
        <v>50</v>
      </c>
      <c r="AM461" s="22">
        <f t="shared" si="174"/>
        <v>4</v>
      </c>
      <c r="AN461" s="104">
        <f t="shared" si="178"/>
        <v>0.5625</v>
      </c>
      <c r="AO461" s="104">
        <f t="shared" si="179"/>
        <v>0.70138888888888884</v>
      </c>
      <c r="AP461" s="22" t="str" cm="1">
        <f t="array" ref="AP461">IF(W461="","",IF(SUMPRODUCT((W461=$W$7:$W$2042)*(AH461=$AH$7:$AH$2042)*(AN461=$AN$7:$AN$2042)*(AO461=$AO$7:$AO$2042)*(ROW($W$7:$W$2042)&lt;&gt;ROW(W461))*((R461=0)*($R$7:$R$2042&gt;0)+(R461&gt;0)*($R$7:$R$2042=0)))&gt;0,"SALONES UNIDOS",IF(SUMPRODUCT((W461=$W$7:$W$2042)*(AH461=$AH$7:$AH$2042)*((AN461&lt;$AO$7:$AO$2042)*(AO461&gt;$AN$7:$AN$2042))*(ROW($W$7:$W$2042)&lt;&gt;ROW(W461)))&gt;0,"Cruzado","Sin cruce")))</f>
        <v>Sin cruce</v>
      </c>
      <c r="AQ461" s="104">
        <f t="shared" ref="AQ461:AR462" si="181">AN461</f>
        <v>0.5625</v>
      </c>
      <c r="AR461" s="104">
        <f t="shared" si="181"/>
        <v>0.70138888888888884</v>
      </c>
      <c r="AS461" s="22"/>
      <c r="AT461" s="22"/>
      <c r="AU461" s="358" t="str" cm="1">
        <f t="array" ref="AU461">IF(AB461="","",IF(SUMPRODUCT((AB461=$AB$7:$AB$511)*(AH461=$AH$7:$AH$511)*(AQ461=$AQ$7:$AQ$511)*(AR461=$AR$7:$AR$511)*(ROW($AB$7:$AB$511)&lt;&gt;ROW(AB461))*((R461=0)*($R$7:$R$511&gt;0)+(R461&gt;0)*($R$7:$R$511=0)))&gt;0,"SALONES UNIDOS",IF(SUMPRODUCT((AB461=$AB$7:$AB$511)*(AH461=$AH$7:$AH$511)*((AQ461&lt;$AR$7:$AR$511)*(AR461&gt;$AQ$7:$AQ$511))*(ROW($AB$7:$AB$511)&lt;&gt;ROW(AB461)))&gt;0,"Cruzado","Sin cruce")))</f>
        <v>Sin cruce</v>
      </c>
      <c r="AV461" s="358" t="str" cm="1">
        <f t="array" ref="AV461">IF(AD461="","",IF(SUMPRODUCT((AD461=$AD$7:$AD$511)*(AH461=$AH$7:$AH$511)*(AS461=$AS$7:$AS$511)*(AT461=$AT$7:$AT$511)*(ROW($AD$7:$AD$511)&lt;&gt;ROW(AD461))*((R461=0)*($R$7:$R$511&gt;0)+(R461&gt;0)*($R$7:$R$511=0)))&gt;0,"SALONES UNIDOS",IF(SUMPRODUCT((AD461=$AD$7:$AD$511)*(AH461=$AH$7:$AH$511)*((AS461&lt;$AT$7:$AT$511)*(AT461&gt;$AS$7:$AS$511))*(ROW($AD$7:$AD$511)&lt;&gt;ROW(AD461)))&gt;0,"Cruzado","Sin cruce")))</f>
        <v/>
      </c>
      <c r="AW461" s="104" t="str">
        <f t="shared" si="177"/>
        <v>PS6FILIALA</v>
      </c>
      <c r="AX461" s="104" t="str" cm="1">
        <f t="array" ref="AX461">IF(AW461="","",IF(SUMPRODUCT((AW461=$AW$7:$AW$2042)*(AH461=$AH$7:$AH$2042)*(AN461=$AN$7:$AN$2042)*(AO461=$AO$7:$AO$2042)*(ROW($AW$7:$AW$2042)&lt;&gt;ROW(AW461))*((R461=0)*($R$7:$R$2042&gt;0)+(R461&gt;0)*($R$7:$R$2042=0)))&gt;0,"SALONES UNIDOS",IF(SUMPRODUCT((AW461=$AW$7:$AW$2042)*(AH461=$AH$7:$AH$2042)*((AN461&lt;$AO$7:$AO$2042)*(AO461&gt;$AN$7:$AN$2042))*(ROW($AW$7:$AW$2042)&lt;&gt;ROW(AW461)))&gt;0,"Cruzado","Sin cruce")))</f>
        <v>Sin cruce</v>
      </c>
    </row>
    <row r="462" spans="2:50" ht="19.8" hidden="1" customHeight="1" x14ac:dyDescent="0.25">
      <c r="B462" s="494" t="s">
        <v>314</v>
      </c>
      <c r="C462" s="369" t="s">
        <v>971</v>
      </c>
      <c r="D462" s="369">
        <v>20261</v>
      </c>
      <c r="E462" s="373" t="s">
        <v>276</v>
      </c>
      <c r="F462" s="370" t="s">
        <v>291</v>
      </c>
      <c r="G462" s="373" t="s">
        <v>296</v>
      </c>
      <c r="H462" s="373">
        <v>7</v>
      </c>
      <c r="I462" s="373" t="s">
        <v>278</v>
      </c>
      <c r="J462" s="373" t="s">
        <v>278</v>
      </c>
      <c r="K462" s="194" t="s">
        <v>767</v>
      </c>
      <c r="L462" s="364" t="s">
        <v>1038</v>
      </c>
      <c r="M462" s="364" t="s">
        <v>317</v>
      </c>
      <c r="N462" s="364" t="s">
        <v>339</v>
      </c>
      <c r="O462" s="373" t="s">
        <v>315</v>
      </c>
      <c r="P462" s="364">
        <v>3</v>
      </c>
      <c r="Q462" s="364">
        <v>2</v>
      </c>
      <c r="R462" s="369">
        <v>5</v>
      </c>
      <c r="S462" s="364">
        <v>4</v>
      </c>
      <c r="T462" s="8"/>
      <c r="U462" s="374">
        <v>30</v>
      </c>
      <c r="V462" s="370">
        <v>70107322</v>
      </c>
      <c r="W462" s="373" t="s">
        <v>210</v>
      </c>
      <c r="X462" s="364" t="s">
        <v>315</v>
      </c>
      <c r="Y462" s="364"/>
      <c r="Z462" s="364"/>
      <c r="AA462" s="364"/>
      <c r="AB462" s="364" t="s">
        <v>593</v>
      </c>
      <c r="AC462" s="364"/>
      <c r="AD462" s="369"/>
      <c r="AE462" s="370"/>
      <c r="AF462" s="370"/>
      <c r="AG462" s="370" t="s">
        <v>319</v>
      </c>
      <c r="AH462" s="364">
        <v>3</v>
      </c>
      <c r="AI462" s="364">
        <v>14</v>
      </c>
      <c r="AJ462" s="364">
        <v>20</v>
      </c>
      <c r="AK462" s="364">
        <v>18</v>
      </c>
      <c r="AL462" s="364">
        <v>30</v>
      </c>
      <c r="AM462" s="22">
        <f t="shared" si="174"/>
        <v>5</v>
      </c>
      <c r="AN462" s="104">
        <f t="shared" si="178"/>
        <v>0.59722222222222221</v>
      </c>
      <c r="AO462" s="104">
        <f t="shared" si="179"/>
        <v>0.77083333333333337</v>
      </c>
      <c r="AP462" s="22" t="str" cm="1">
        <f t="array" ref="AP462">IF(W462="","",IF(SUMPRODUCT((W462=$W$7:$W$2042)*(AH462=$AH$7:$AH$2042)*(AN462=$AN$7:$AN$2042)*(AO462=$AO$7:$AO$2042)*(ROW($W$7:$W$2042)&lt;&gt;ROW(W462))*((R462=0)*($R$7:$R$2042&gt;0)+(R462&gt;0)*($R$7:$R$2042=0)))&gt;0,"SALONES UNIDOS",IF(SUMPRODUCT((W462=$W$7:$W$2042)*(AH462=$AH$7:$AH$2042)*((AN462&lt;$AO$7:$AO$2042)*(AO462&gt;$AN$7:$AN$2042))*(ROW($W$7:$W$2042)&lt;&gt;ROW(W462)))&gt;0,"Cruzado","Sin cruce")))</f>
        <v>Sin cruce</v>
      </c>
      <c r="AQ462" s="104">
        <f t="shared" si="181"/>
        <v>0.59722222222222221</v>
      </c>
      <c r="AR462" s="104">
        <f t="shared" si="181"/>
        <v>0.77083333333333337</v>
      </c>
      <c r="AS462" s="22"/>
      <c r="AT462" s="22"/>
      <c r="AU462" s="358" t="str" cm="1">
        <f t="array" ref="AU462">IF(AB462="","",IF(SUMPRODUCT((AB462=$AB$7:$AB$511)*(AH462=$AH$7:$AH$511)*(AQ462=$AQ$7:$AQ$511)*(AR462=$AR$7:$AR$511)*(ROW($AB$7:$AB$511)&lt;&gt;ROW(AB462))*((R462=0)*($R$7:$R$511&gt;0)+(R462&gt;0)*($R$7:$R$511=0)))&gt;0,"SALONES UNIDOS",IF(SUMPRODUCT((AB462=$AB$7:$AB$511)*(AH462=$AH$7:$AH$511)*((AQ462&lt;$AR$7:$AR$511)*(AR462&gt;$AQ$7:$AQ$511))*(ROW($AB$7:$AB$511)&lt;&gt;ROW(AB462)))&gt;0,"Cruzado","Sin cruce")))</f>
        <v>Sin cruce</v>
      </c>
      <c r="AV462" s="358" t="str" cm="1">
        <f t="array" ref="AV462">IF(AD462="","",IF(SUMPRODUCT((AD462=$AD$7:$AD$511)*(AH462=$AH$7:$AH$511)*(AS462=$AS$7:$AS$511)*(AT462=$AT$7:$AT$511)*(ROW($AD$7:$AD$511)&lt;&gt;ROW(AD462))*((R462=0)*($R$7:$R$511&gt;0)+(R462&gt;0)*($R$7:$R$511=0)))&gt;0,"SALONES UNIDOS",IF(SUMPRODUCT((AD462=$AD$7:$AD$511)*(AH462=$AH$7:$AH$511)*((AS462&lt;$AT$7:$AT$511)*(AT462&gt;$AS$7:$AS$511))*(ROW($AD$7:$AD$511)&lt;&gt;ROW(AD462)))&gt;0,"Cruzado","Sin cruce")))</f>
        <v/>
      </c>
      <c r="AW462" s="104" t="str">
        <f t="shared" si="177"/>
        <v>PS7FILIALA</v>
      </c>
      <c r="AX462" s="104" t="str" cm="1">
        <f t="array" ref="AX462">IF(AW462="","",IF(SUMPRODUCT((AW462=$AW$7:$AW$2042)*(AH462=$AH$7:$AH$2042)*(AN462=$AN$7:$AN$2042)*(AO462=$AO$7:$AO$2042)*(ROW($AW$7:$AW$2042)&lt;&gt;ROW(AW462))*((R462=0)*($R$7:$R$2042&gt;0)+(R462&gt;0)*($R$7:$R$2042=0)))&gt;0,"SALONES UNIDOS",IF(SUMPRODUCT((AW462=$AW$7:$AW$2042)*(AH462=$AH$7:$AH$2042)*((AN462&lt;$AO$7:$AO$2042)*(AO462&gt;$AN$7:$AN$2042))*(ROW($AW$7:$AW$2042)&lt;&gt;ROW(AW462)))&gt;0,"Cruzado","Sin cruce")))</f>
        <v>Sin cruce</v>
      </c>
    </row>
    <row r="463" spans="2:50" ht="19.8" hidden="1" customHeight="1" x14ac:dyDescent="0.25">
      <c r="B463" s="494" t="s">
        <v>314</v>
      </c>
      <c r="C463" s="369" t="s">
        <v>971</v>
      </c>
      <c r="D463" s="369">
        <v>20261</v>
      </c>
      <c r="E463" s="373" t="s">
        <v>276</v>
      </c>
      <c r="F463" s="370" t="s">
        <v>291</v>
      </c>
      <c r="G463" s="373" t="s">
        <v>296</v>
      </c>
      <c r="H463" s="373">
        <v>7</v>
      </c>
      <c r="I463" s="373" t="s">
        <v>278</v>
      </c>
      <c r="J463" s="373" t="s">
        <v>278</v>
      </c>
      <c r="K463" s="194" t="s">
        <v>768</v>
      </c>
      <c r="L463" s="364" t="s">
        <v>639</v>
      </c>
      <c r="M463" s="364" t="s">
        <v>346</v>
      </c>
      <c r="N463" s="364" t="s">
        <v>339</v>
      </c>
      <c r="O463" s="373" t="s">
        <v>321</v>
      </c>
      <c r="P463" s="364">
        <v>3</v>
      </c>
      <c r="Q463" s="364">
        <v>0</v>
      </c>
      <c r="R463" s="369">
        <v>3</v>
      </c>
      <c r="S463" s="364">
        <v>3</v>
      </c>
      <c r="T463" s="8"/>
      <c r="U463" s="374">
        <v>50</v>
      </c>
      <c r="V463" s="370">
        <v>21435456</v>
      </c>
      <c r="W463" s="373" t="s">
        <v>126</v>
      </c>
      <c r="X463" s="364" t="s">
        <v>321</v>
      </c>
      <c r="Y463" s="364"/>
      <c r="Z463" s="364"/>
      <c r="AA463" s="364"/>
      <c r="AB463" s="370"/>
      <c r="AC463" s="364"/>
      <c r="AD463" s="369"/>
      <c r="AE463" s="370"/>
      <c r="AF463" s="370"/>
      <c r="AG463" s="364" t="s">
        <v>559</v>
      </c>
      <c r="AH463" s="364">
        <v>6</v>
      </c>
      <c r="AI463" s="364">
        <v>16</v>
      </c>
      <c r="AJ463" s="364">
        <v>0</v>
      </c>
      <c r="AK463" s="364">
        <v>18</v>
      </c>
      <c r="AL463" s="364">
        <v>30</v>
      </c>
      <c r="AM463" s="22">
        <f t="shared" si="174"/>
        <v>3</v>
      </c>
      <c r="AN463" s="104">
        <f t="shared" si="178"/>
        <v>0.66666666666666663</v>
      </c>
      <c r="AO463" s="104">
        <f t="shared" si="179"/>
        <v>0.77083333333333337</v>
      </c>
      <c r="AP463" s="22" t="str" cm="1">
        <f t="array" ref="AP463">IF(W463="","",IF(SUMPRODUCT((W463=$W$7:$W$2042)*(AH463=$AH$7:$AH$2042)*(AN463=$AN$7:$AN$2042)*(AO463=$AO$7:$AO$2042)*(ROW($W$7:$W$2042)&lt;&gt;ROW(W463))*((R463=0)*($R$7:$R$2042&gt;0)+(R463&gt;0)*($R$7:$R$2042=0)))&gt;0,"SALONES UNIDOS",IF(SUMPRODUCT((W463=$W$7:$W$2042)*(AH463=$AH$7:$AH$2042)*((AN463&lt;$AO$7:$AO$2042)*(AO463&gt;$AN$7:$AN$2042))*(ROW($W$7:$W$2042)&lt;&gt;ROW(W463)))&gt;0,"Cruzado","Sin cruce")))</f>
        <v>Sin cruce</v>
      </c>
      <c r="AQ463" s="104"/>
      <c r="AR463" s="104"/>
      <c r="AS463" s="22"/>
      <c r="AT463" s="22"/>
      <c r="AU463" s="358" t="str" cm="1">
        <f t="array" ref="AU463">IF(AB463="","",IF(SUMPRODUCT((AB463=$AB$7:$AB$511)*(AH463=$AH$7:$AH$511)*(AQ463=$AQ$7:$AQ$511)*(AR463=$AR$7:$AR$511)*(ROW($AB$7:$AB$511)&lt;&gt;ROW(AB463))*((R463=0)*($R$7:$R$511&gt;0)+(R463&gt;0)*($R$7:$R$511=0)))&gt;0,"SALONES UNIDOS",IF(SUMPRODUCT((AB463=$AB$7:$AB$511)*(AH463=$AH$7:$AH$511)*((AQ463&lt;$AR$7:$AR$511)*(AR463&gt;$AQ$7:$AQ$511))*(ROW($AB$7:$AB$511)&lt;&gt;ROW(AB463)))&gt;0,"Cruzado","Sin cruce")))</f>
        <v/>
      </c>
      <c r="AV463" s="358" t="str" cm="1">
        <f t="array" ref="AV463">IF(AD463="","",IF(SUMPRODUCT((AD463=$AD$7:$AD$511)*(AH463=$AH$7:$AH$511)*(AS463=$AS$7:$AS$511)*(AT463=$AT$7:$AT$511)*(ROW($AD$7:$AD$511)&lt;&gt;ROW(AD463))*((R463=0)*($R$7:$R$511&gt;0)+(R463&gt;0)*($R$7:$R$511=0)))&gt;0,"SALONES UNIDOS",IF(SUMPRODUCT((AD463=$AD$7:$AD$511)*(AH463=$AH$7:$AH$511)*((AS463&lt;$AT$7:$AT$511)*(AT463&gt;$AS$7:$AS$511))*(ROW($AD$7:$AD$511)&lt;&gt;ROW(AD463)))&gt;0,"Cruzado","Sin cruce")))</f>
        <v/>
      </c>
      <c r="AW463" s="104" t="str">
        <f t="shared" si="177"/>
        <v>PS7FILIALA</v>
      </c>
      <c r="AX463" s="104" t="str" cm="1">
        <f t="array" ref="AX463">IF(AW463="","",IF(SUMPRODUCT((AW463=$AW$7:$AW$2042)*(AH463=$AH$7:$AH$2042)*(AN463=$AN$7:$AN$2042)*(AO463=$AO$7:$AO$2042)*(ROW($AW$7:$AW$2042)&lt;&gt;ROW(AW463))*((R463=0)*($R$7:$R$2042&gt;0)+(R463&gt;0)*($R$7:$R$2042=0)))&gt;0,"SALONES UNIDOS",IF(SUMPRODUCT((AW463=$AW$7:$AW$2042)*(AH463=$AH$7:$AH$2042)*((AN463&lt;$AO$7:$AO$2042)*(AO463&gt;$AN$7:$AN$2042))*(ROW($AW$7:$AW$2042)&lt;&gt;ROW(AW463)))&gt;0,"Cruzado","Sin cruce")))</f>
        <v>Sin cruce</v>
      </c>
    </row>
    <row r="464" spans="2:50" ht="19.8" hidden="1" customHeight="1" x14ac:dyDescent="0.25">
      <c r="B464" s="494" t="s">
        <v>314</v>
      </c>
      <c r="C464" s="369" t="s">
        <v>971</v>
      </c>
      <c r="D464" s="369">
        <v>20261</v>
      </c>
      <c r="E464" s="373" t="s">
        <v>276</v>
      </c>
      <c r="F464" s="370" t="s">
        <v>291</v>
      </c>
      <c r="G464" s="373" t="s">
        <v>296</v>
      </c>
      <c r="H464" s="373">
        <v>7</v>
      </c>
      <c r="I464" s="373" t="s">
        <v>278</v>
      </c>
      <c r="J464" s="373" t="s">
        <v>278</v>
      </c>
      <c r="K464" s="194" t="s">
        <v>769</v>
      </c>
      <c r="L464" s="364" t="s">
        <v>1039</v>
      </c>
      <c r="M464" s="364" t="s">
        <v>317</v>
      </c>
      <c r="N464" s="364" t="s">
        <v>339</v>
      </c>
      <c r="O464" s="373" t="s">
        <v>315</v>
      </c>
      <c r="P464" s="364">
        <v>4</v>
      </c>
      <c r="Q464" s="364">
        <v>0</v>
      </c>
      <c r="R464" s="369">
        <v>4</v>
      </c>
      <c r="S464" s="364">
        <v>4</v>
      </c>
      <c r="T464" s="8"/>
      <c r="U464" s="374">
        <v>30</v>
      </c>
      <c r="V464" s="370">
        <v>44866019</v>
      </c>
      <c r="W464" s="373" t="s">
        <v>177</v>
      </c>
      <c r="X464" s="364" t="s">
        <v>315</v>
      </c>
      <c r="Y464" s="364"/>
      <c r="Z464" s="364"/>
      <c r="AA464" s="364"/>
      <c r="AB464" s="364" t="s">
        <v>593</v>
      </c>
      <c r="AC464" s="364"/>
      <c r="AD464" s="369"/>
      <c r="AE464" s="370"/>
      <c r="AF464" s="370"/>
      <c r="AG464" s="370" t="s">
        <v>559</v>
      </c>
      <c r="AH464" s="364">
        <v>2</v>
      </c>
      <c r="AI464" s="364">
        <v>12</v>
      </c>
      <c r="AJ464" s="364">
        <v>40</v>
      </c>
      <c r="AK464" s="364">
        <v>16</v>
      </c>
      <c r="AL464" s="364">
        <v>0</v>
      </c>
      <c r="AM464" s="22">
        <f t="shared" si="174"/>
        <v>4</v>
      </c>
      <c r="AN464" s="104">
        <f t="shared" si="178"/>
        <v>0.52777777777777779</v>
      </c>
      <c r="AO464" s="104">
        <f t="shared" si="179"/>
        <v>0.66666666666666663</v>
      </c>
      <c r="AP464" s="22" t="str" cm="1">
        <f t="array" ref="AP464">IF(W464="","",IF(SUMPRODUCT((W464=$W$7:$W$2042)*(AH464=$AH$7:$AH$2042)*(AN464=$AN$7:$AN$2042)*(AO464=$AO$7:$AO$2042)*(ROW($W$7:$W$2042)&lt;&gt;ROW(W464))*((R464=0)*($R$7:$R$2042&gt;0)+(R464&gt;0)*($R$7:$R$2042=0)))&gt;0,"SALONES UNIDOS",IF(SUMPRODUCT((W464=$W$7:$W$2042)*(AH464=$AH$7:$AH$2042)*((AN464&lt;$AO$7:$AO$2042)*(AO464&gt;$AN$7:$AN$2042))*(ROW($W$7:$W$2042)&lt;&gt;ROW(W464)))&gt;0,"Cruzado","Sin cruce")))</f>
        <v>Sin cruce</v>
      </c>
      <c r="AQ464" s="104">
        <f>AN464</f>
        <v>0.52777777777777779</v>
      </c>
      <c r="AR464" s="104">
        <f>AO464</f>
        <v>0.66666666666666663</v>
      </c>
      <c r="AS464" s="22"/>
      <c r="AT464" s="22"/>
      <c r="AU464" s="358" t="str" cm="1">
        <f t="array" ref="AU464">IF(AB464="","",IF(SUMPRODUCT((AB464=$AB$7:$AB$511)*(AH464=$AH$7:$AH$511)*(AQ464=$AQ$7:$AQ$511)*(AR464=$AR$7:$AR$511)*(ROW($AB$7:$AB$511)&lt;&gt;ROW(AB464))*((R464=0)*($R$7:$R$511&gt;0)+(R464&gt;0)*($R$7:$R$511=0)))&gt;0,"SALONES UNIDOS",IF(SUMPRODUCT((AB464=$AB$7:$AB$511)*(AH464=$AH$7:$AH$511)*((AQ464&lt;$AR$7:$AR$511)*(AR464&gt;$AQ$7:$AQ$511))*(ROW($AB$7:$AB$511)&lt;&gt;ROW(AB464)))&gt;0,"Cruzado","Sin cruce")))</f>
        <v>Sin cruce</v>
      </c>
      <c r="AV464" s="358" t="str" cm="1">
        <f t="array" ref="AV464">IF(AD464="","",IF(SUMPRODUCT((AD464=$AD$7:$AD$511)*(AH464=$AH$7:$AH$511)*(AS464=$AS$7:$AS$511)*(AT464=$AT$7:$AT$511)*(ROW($AD$7:$AD$511)&lt;&gt;ROW(AD464))*((R464=0)*($R$7:$R$511&gt;0)+(R464&gt;0)*($R$7:$R$511=0)))&gt;0,"SALONES UNIDOS",IF(SUMPRODUCT((AD464=$AD$7:$AD$511)*(AH464=$AH$7:$AH$511)*((AS464&lt;$AT$7:$AT$511)*(AT464&gt;$AS$7:$AS$511))*(ROW($AD$7:$AD$511)&lt;&gt;ROW(AD464)))&gt;0,"Cruzado","Sin cruce")))</f>
        <v/>
      </c>
      <c r="AW464" s="104" t="str">
        <f t="shared" si="177"/>
        <v>PS7FILIALA</v>
      </c>
      <c r="AX464" s="104" t="str" cm="1">
        <f t="array" ref="AX464">IF(AW464="","",IF(SUMPRODUCT((AW464=$AW$7:$AW$2042)*(AH464=$AH$7:$AH$2042)*(AN464=$AN$7:$AN$2042)*(AO464=$AO$7:$AO$2042)*(ROW($AW$7:$AW$2042)&lt;&gt;ROW(AW464))*((R464=0)*($R$7:$R$2042&gt;0)+(R464&gt;0)*($R$7:$R$2042=0)))&gt;0,"SALONES UNIDOS",IF(SUMPRODUCT((AW464=$AW$7:$AW$2042)*(AH464=$AH$7:$AH$2042)*((AN464&lt;$AO$7:$AO$2042)*(AO464&gt;$AN$7:$AN$2042))*(ROW($AW$7:$AW$2042)&lt;&gt;ROW(AW464)))&gt;0,"Cruzado","Sin cruce")))</f>
        <v>Sin cruce</v>
      </c>
    </row>
    <row r="465" spans="2:50" ht="19.8" hidden="1" customHeight="1" x14ac:dyDescent="0.25">
      <c r="B465" s="494" t="s">
        <v>314</v>
      </c>
      <c r="C465" s="369" t="s">
        <v>971</v>
      </c>
      <c r="D465" s="369">
        <v>20261</v>
      </c>
      <c r="E465" s="373" t="s">
        <v>276</v>
      </c>
      <c r="F465" s="370" t="s">
        <v>291</v>
      </c>
      <c r="G465" s="373" t="s">
        <v>296</v>
      </c>
      <c r="H465" s="373">
        <v>7</v>
      </c>
      <c r="I465" s="373" t="s">
        <v>278</v>
      </c>
      <c r="J465" s="373" t="s">
        <v>278</v>
      </c>
      <c r="K465" s="194" t="s">
        <v>347</v>
      </c>
      <c r="L465" s="364" t="s">
        <v>1041</v>
      </c>
      <c r="M465" s="364" t="s">
        <v>317</v>
      </c>
      <c r="N465" s="364" t="s">
        <v>339</v>
      </c>
      <c r="O465" s="373" t="s">
        <v>321</v>
      </c>
      <c r="P465" s="364">
        <v>2</v>
      </c>
      <c r="Q465" s="364">
        <v>2</v>
      </c>
      <c r="R465" s="369">
        <v>4</v>
      </c>
      <c r="S465" s="364">
        <v>3</v>
      </c>
      <c r="T465" s="8"/>
      <c r="U465" s="374">
        <v>30</v>
      </c>
      <c r="V465" s="370">
        <v>71221525</v>
      </c>
      <c r="W465" s="373" t="s">
        <v>1042</v>
      </c>
      <c r="X465" s="364" t="s">
        <v>321</v>
      </c>
      <c r="Y465" s="364"/>
      <c r="Z465" s="364"/>
      <c r="AA465" s="364"/>
      <c r="AB465" s="370"/>
      <c r="AC465" s="364"/>
      <c r="AD465" s="369"/>
      <c r="AE465" s="370"/>
      <c r="AF465" s="370"/>
      <c r="AG465" s="364" t="s">
        <v>319</v>
      </c>
      <c r="AH465" s="364">
        <v>1</v>
      </c>
      <c r="AI465" s="364">
        <v>17</v>
      </c>
      <c r="AJ465" s="364">
        <v>40</v>
      </c>
      <c r="AK465" s="364">
        <v>21</v>
      </c>
      <c r="AL465" s="364">
        <v>0</v>
      </c>
      <c r="AM465" s="22">
        <f t="shared" si="174"/>
        <v>4</v>
      </c>
      <c r="AN465" s="104">
        <f t="shared" si="178"/>
        <v>0.73611111111111116</v>
      </c>
      <c r="AO465" s="104">
        <f t="shared" si="179"/>
        <v>0.875</v>
      </c>
      <c r="AP465" s="22" t="str" cm="1">
        <f t="array" ref="AP465">IF(W465="","",IF(SUMPRODUCT((W465=$W$7:$W$2042)*(AH465=$AH$7:$AH$2042)*(AN465=$AN$7:$AN$2042)*(AO465=$AO$7:$AO$2042)*(ROW($W$7:$W$2042)&lt;&gt;ROW(W465))*((R465=0)*($R$7:$R$2042&gt;0)+(R465&gt;0)*($R$7:$R$2042=0)))&gt;0,"SALONES UNIDOS",IF(SUMPRODUCT((W465=$W$7:$W$2042)*(AH465=$AH$7:$AH$2042)*((AN465&lt;$AO$7:$AO$2042)*(AO465&gt;$AN$7:$AN$2042))*(ROW($W$7:$W$2042)&lt;&gt;ROW(W465)))&gt;0,"Cruzado","Sin cruce")))</f>
        <v>Sin cruce</v>
      </c>
      <c r="AQ465" s="104"/>
      <c r="AR465" s="104"/>
      <c r="AS465" s="22"/>
      <c r="AT465" s="22"/>
      <c r="AU465" s="358" t="str" cm="1">
        <f t="array" ref="AU465">IF(AB465="","",IF(SUMPRODUCT((AB465=$AB$7:$AB$511)*(AH465=$AH$7:$AH$511)*(AQ465=$AQ$7:$AQ$511)*(AR465=$AR$7:$AR$511)*(ROW($AB$7:$AB$511)&lt;&gt;ROW(AB465))*((R465=0)*($R$7:$R$511&gt;0)+(R465&gt;0)*($R$7:$R$511=0)))&gt;0,"SALONES UNIDOS",IF(SUMPRODUCT((AB465=$AB$7:$AB$511)*(AH465=$AH$7:$AH$511)*((AQ465&lt;$AR$7:$AR$511)*(AR465&gt;$AQ$7:$AQ$511))*(ROW($AB$7:$AB$511)&lt;&gt;ROW(AB465)))&gt;0,"Cruzado","Sin cruce")))</f>
        <v/>
      </c>
      <c r="AV465" s="358" t="str" cm="1">
        <f t="array" ref="AV465">IF(AD465="","",IF(SUMPRODUCT((AD465=$AD$7:$AD$511)*(AH465=$AH$7:$AH$511)*(AS465=$AS$7:$AS$511)*(AT465=$AT$7:$AT$511)*(ROW($AD$7:$AD$511)&lt;&gt;ROW(AD465))*((R465=0)*($R$7:$R$511&gt;0)+(R465&gt;0)*($R$7:$R$511=0)))&gt;0,"SALONES UNIDOS",IF(SUMPRODUCT((AD465=$AD$7:$AD$511)*(AH465=$AH$7:$AH$511)*((AS465&lt;$AT$7:$AT$511)*(AT465&gt;$AS$7:$AS$511))*(ROW($AD$7:$AD$511)&lt;&gt;ROW(AD465)))&gt;0,"Cruzado","Sin cruce")))</f>
        <v/>
      </c>
      <c r="AW465" s="104" t="str">
        <f t="shared" si="177"/>
        <v>PS7FILIALA</v>
      </c>
      <c r="AX465" s="104" t="str" cm="1">
        <f t="array" ref="AX465">IF(AW465="","",IF(SUMPRODUCT((AW465=$AW$7:$AW$2042)*(AH465=$AH$7:$AH$2042)*(AN465=$AN$7:$AN$2042)*(AO465=$AO$7:$AO$2042)*(ROW($AW$7:$AW$2042)&lt;&gt;ROW(AW465))*((R465=0)*($R$7:$R$2042&gt;0)+(R465&gt;0)*($R$7:$R$2042=0)))&gt;0,"SALONES UNIDOS",IF(SUMPRODUCT((AW465=$AW$7:$AW$2042)*(AH465=$AH$7:$AH$2042)*((AN465&lt;$AO$7:$AO$2042)*(AO465&gt;$AN$7:$AN$2042))*(ROW($AW$7:$AW$2042)&lt;&gt;ROW(AW465)))&gt;0,"Cruzado","Sin cruce")))</f>
        <v>Sin cruce</v>
      </c>
    </row>
    <row r="466" spans="2:50" ht="19.8" hidden="1" customHeight="1" x14ac:dyDescent="0.25">
      <c r="B466" s="494" t="s">
        <v>314</v>
      </c>
      <c r="C466" s="369" t="s">
        <v>971</v>
      </c>
      <c r="D466" s="369">
        <v>20261</v>
      </c>
      <c r="E466" s="373" t="s">
        <v>276</v>
      </c>
      <c r="F466" s="370" t="s">
        <v>291</v>
      </c>
      <c r="G466" s="373" t="s">
        <v>296</v>
      </c>
      <c r="H466" s="373">
        <v>7</v>
      </c>
      <c r="I466" s="373" t="s">
        <v>278</v>
      </c>
      <c r="J466" s="373" t="s">
        <v>278</v>
      </c>
      <c r="K466" s="194" t="s">
        <v>770</v>
      </c>
      <c r="L466" s="364" t="s">
        <v>1040</v>
      </c>
      <c r="M466" s="364" t="s">
        <v>317</v>
      </c>
      <c r="N466" s="364" t="s">
        <v>339</v>
      </c>
      <c r="O466" s="373" t="s">
        <v>315</v>
      </c>
      <c r="P466" s="364">
        <v>3</v>
      </c>
      <c r="Q466" s="364">
        <v>2</v>
      </c>
      <c r="R466" s="369">
        <v>5</v>
      </c>
      <c r="S466" s="364">
        <v>4</v>
      </c>
      <c r="T466" s="8"/>
      <c r="U466" s="374">
        <v>30</v>
      </c>
      <c r="V466" s="370">
        <v>21541361</v>
      </c>
      <c r="W466" s="373" t="s">
        <v>102</v>
      </c>
      <c r="X466" s="364" t="s">
        <v>315</v>
      </c>
      <c r="Y466" s="364"/>
      <c r="Z466" s="364"/>
      <c r="AA466" s="364"/>
      <c r="AB466" s="364" t="s">
        <v>593</v>
      </c>
      <c r="AC466" s="364"/>
      <c r="AD466" s="369"/>
      <c r="AE466" s="370"/>
      <c r="AF466" s="370"/>
      <c r="AG466" s="370" t="s">
        <v>319</v>
      </c>
      <c r="AH466" s="364">
        <v>6</v>
      </c>
      <c r="AI466" s="364">
        <v>7</v>
      </c>
      <c r="AJ466" s="364">
        <v>40</v>
      </c>
      <c r="AK466" s="364">
        <v>11</v>
      </c>
      <c r="AL466" s="364">
        <v>50</v>
      </c>
      <c r="AM466" s="22">
        <f t="shared" si="174"/>
        <v>5</v>
      </c>
      <c r="AN466" s="104">
        <f t="shared" si="178"/>
        <v>0.31944444444444448</v>
      </c>
      <c r="AO466" s="104">
        <f t="shared" si="179"/>
        <v>0.49305555555555552</v>
      </c>
      <c r="AP466" s="22" t="str" cm="1">
        <f t="array" ref="AP466">IF(W466="","",IF(SUMPRODUCT((W466=$W$7:$W$2042)*(AH466=$AH$7:$AH$2042)*(AN466=$AN$7:$AN$2042)*(AO466=$AO$7:$AO$2042)*(ROW($W$7:$W$2042)&lt;&gt;ROW(W466))*((R466=0)*($R$7:$R$2042&gt;0)+(R466&gt;0)*($R$7:$R$2042=0)))&gt;0,"SALONES UNIDOS",IF(SUMPRODUCT((W466=$W$7:$W$2042)*(AH466=$AH$7:$AH$2042)*((AN466&lt;$AO$7:$AO$2042)*(AO466&gt;$AN$7:$AN$2042))*(ROW($W$7:$W$2042)&lt;&gt;ROW(W466)))&gt;0,"Cruzado","Sin cruce")))</f>
        <v>Sin cruce</v>
      </c>
      <c r="AQ466" s="104">
        <f>AN466</f>
        <v>0.31944444444444448</v>
      </c>
      <c r="AR466" s="104">
        <f>AO466</f>
        <v>0.49305555555555552</v>
      </c>
      <c r="AS466" s="22"/>
      <c r="AT466" s="22"/>
      <c r="AU466" s="358" t="str" cm="1">
        <f t="array" ref="AU466">IF(AB466="","",IF(SUMPRODUCT((AB466=$AB$7:$AB$511)*(AH466=$AH$7:$AH$511)*(AQ466=$AQ$7:$AQ$511)*(AR466=$AR$7:$AR$511)*(ROW($AB$7:$AB$511)&lt;&gt;ROW(AB466))*((R466=0)*($R$7:$R$511&gt;0)+(R466&gt;0)*($R$7:$R$511=0)))&gt;0,"SALONES UNIDOS",IF(SUMPRODUCT((AB466=$AB$7:$AB$511)*(AH466=$AH$7:$AH$511)*((AQ466&lt;$AR$7:$AR$511)*(AR466&gt;$AQ$7:$AQ$511))*(ROW($AB$7:$AB$511)&lt;&gt;ROW(AB466)))&gt;0,"Cruzado","Sin cruce")))</f>
        <v>Sin cruce</v>
      </c>
      <c r="AV466" s="358" t="str" cm="1">
        <f t="array" ref="AV466">IF(AD466="","",IF(SUMPRODUCT((AD466=$AD$7:$AD$511)*(AH466=$AH$7:$AH$511)*(AS466=$AS$7:$AS$511)*(AT466=$AT$7:$AT$511)*(ROW($AD$7:$AD$511)&lt;&gt;ROW(AD466))*((R466=0)*($R$7:$R$511&gt;0)+(R466&gt;0)*($R$7:$R$511=0)))&gt;0,"SALONES UNIDOS",IF(SUMPRODUCT((AD466=$AD$7:$AD$511)*(AH466=$AH$7:$AH$511)*((AS466&lt;$AT$7:$AT$511)*(AT466&gt;$AS$7:$AS$511))*(ROW($AD$7:$AD$511)&lt;&gt;ROW(AD466)))&gt;0,"Cruzado","Sin cruce")))</f>
        <v/>
      </c>
      <c r="AW466" s="104" t="str">
        <f t="shared" si="177"/>
        <v>PS7FILIALA</v>
      </c>
      <c r="AX466" s="104" t="str" cm="1">
        <f t="array" ref="AX466">IF(AW466="","",IF(SUMPRODUCT((AW466=$AW$7:$AW$2042)*(AH466=$AH$7:$AH$2042)*(AN466=$AN$7:$AN$2042)*(AO466=$AO$7:$AO$2042)*(ROW($AW$7:$AW$2042)&lt;&gt;ROW(AW466))*((R466=0)*($R$7:$R$2042&gt;0)+(R466&gt;0)*($R$7:$R$2042=0)))&gt;0,"SALONES UNIDOS",IF(SUMPRODUCT((AW466=$AW$7:$AW$2042)*(AH466=$AH$7:$AH$2042)*((AN466&lt;$AO$7:$AO$2042)*(AO466&gt;$AN$7:$AN$2042))*(ROW($AW$7:$AW$2042)&lt;&gt;ROW(AW466)))&gt;0,"Cruzado","Sin cruce")))</f>
        <v>Sin cruce</v>
      </c>
    </row>
    <row r="467" spans="2:50" ht="19.8" hidden="1" customHeight="1" x14ac:dyDescent="0.25">
      <c r="B467" s="494" t="s">
        <v>314</v>
      </c>
      <c r="C467" s="369" t="s">
        <v>971</v>
      </c>
      <c r="D467" s="369">
        <v>20261</v>
      </c>
      <c r="E467" s="373" t="s">
        <v>276</v>
      </c>
      <c r="F467" s="370" t="s">
        <v>291</v>
      </c>
      <c r="G467" s="373" t="s">
        <v>296</v>
      </c>
      <c r="H467" s="373">
        <v>7</v>
      </c>
      <c r="I467" s="373" t="s">
        <v>278</v>
      </c>
      <c r="J467" s="373" t="s">
        <v>278</v>
      </c>
      <c r="K467" s="194" t="s">
        <v>345</v>
      </c>
      <c r="L467" s="364" t="s">
        <v>993</v>
      </c>
      <c r="M467" s="364" t="s">
        <v>346</v>
      </c>
      <c r="N467" s="364" t="s">
        <v>339</v>
      </c>
      <c r="O467" s="373" t="s">
        <v>321</v>
      </c>
      <c r="P467" s="364">
        <v>3</v>
      </c>
      <c r="Q467" s="364">
        <v>2</v>
      </c>
      <c r="R467" s="369">
        <v>5</v>
      </c>
      <c r="S467" s="364">
        <v>4</v>
      </c>
      <c r="T467" s="8"/>
      <c r="U467" s="374">
        <v>15</v>
      </c>
      <c r="V467" s="370">
        <v>18140921</v>
      </c>
      <c r="W467" s="373" t="s">
        <v>488</v>
      </c>
      <c r="X467" s="364" t="s">
        <v>321</v>
      </c>
      <c r="Y467" s="364"/>
      <c r="Z467" s="364"/>
      <c r="AA467" s="364"/>
      <c r="AB467" s="370"/>
      <c r="AC467" s="364"/>
      <c r="AD467" s="369"/>
      <c r="AE467" s="370"/>
      <c r="AF467" s="370"/>
      <c r="AG467" s="364" t="s">
        <v>319</v>
      </c>
      <c r="AH467" s="364">
        <v>2</v>
      </c>
      <c r="AI467" s="364">
        <v>18</v>
      </c>
      <c r="AJ467" s="364">
        <v>30</v>
      </c>
      <c r="AK467" s="364">
        <v>22</v>
      </c>
      <c r="AL467" s="364">
        <v>40</v>
      </c>
      <c r="AM467" s="22">
        <f t="shared" si="174"/>
        <v>5</v>
      </c>
      <c r="AN467" s="104">
        <f t="shared" si="178"/>
        <v>0.77083333333333337</v>
      </c>
      <c r="AO467" s="104">
        <f t="shared" si="179"/>
        <v>0.94444444444444442</v>
      </c>
      <c r="AP467" s="22" t="str" cm="1">
        <f t="array" ref="AP467">IF(W467="","",IF(SUMPRODUCT((W467=$W$7:$W$2042)*(AH467=$AH$7:$AH$2042)*(AN467=$AN$7:$AN$2042)*(AO467=$AO$7:$AO$2042)*(ROW($W$7:$W$2042)&lt;&gt;ROW(W467))*((R467=0)*($R$7:$R$2042&gt;0)+(R467&gt;0)*($R$7:$R$2042=0)))&gt;0,"SALONES UNIDOS",IF(SUMPRODUCT((W467=$W$7:$W$2042)*(AH467=$AH$7:$AH$2042)*((AN467&lt;$AO$7:$AO$2042)*(AO467&gt;$AN$7:$AN$2042))*(ROW($W$7:$W$2042)&lt;&gt;ROW(W467)))&gt;0,"Cruzado","Sin cruce")))</f>
        <v>Sin cruce</v>
      </c>
      <c r="AQ467" s="104"/>
      <c r="AR467" s="104"/>
      <c r="AS467" s="22"/>
      <c r="AT467" s="22"/>
      <c r="AU467" s="358" t="str" cm="1">
        <f t="array" ref="AU467">IF(AB467="","",IF(SUMPRODUCT((AB467=$AB$7:$AB$511)*(AH467=$AH$7:$AH$511)*(AQ467=$AQ$7:$AQ$511)*(AR467=$AR$7:$AR$511)*(ROW($AB$7:$AB$511)&lt;&gt;ROW(AB467))*((R467=0)*($R$7:$R$511&gt;0)+(R467&gt;0)*($R$7:$R$511=0)))&gt;0,"SALONES UNIDOS",IF(SUMPRODUCT((AB467=$AB$7:$AB$511)*(AH467=$AH$7:$AH$511)*((AQ467&lt;$AR$7:$AR$511)*(AR467&gt;$AQ$7:$AQ$511))*(ROW($AB$7:$AB$511)&lt;&gt;ROW(AB467)))&gt;0,"Cruzado","Sin cruce")))</f>
        <v/>
      </c>
      <c r="AV467" s="358" t="str" cm="1">
        <f t="array" ref="AV467">IF(AD467="","",IF(SUMPRODUCT((AD467=$AD$7:$AD$511)*(AH467=$AH$7:$AH$511)*(AS467=$AS$7:$AS$511)*(AT467=$AT$7:$AT$511)*(ROW($AD$7:$AD$511)&lt;&gt;ROW(AD467))*((R467=0)*($R$7:$R$511&gt;0)+(R467&gt;0)*($R$7:$R$511=0)))&gt;0,"SALONES UNIDOS",IF(SUMPRODUCT((AD467=$AD$7:$AD$511)*(AH467=$AH$7:$AH$511)*((AS467&lt;$AT$7:$AT$511)*(AT467&gt;$AS$7:$AS$511))*(ROW($AD$7:$AD$511)&lt;&gt;ROW(AD467)))&gt;0,"Cruzado","Sin cruce")))</f>
        <v/>
      </c>
      <c r="AW467" s="104" t="str">
        <f t="shared" si="177"/>
        <v>PS7FILIALA</v>
      </c>
      <c r="AX467" s="104" t="str" cm="1">
        <f t="array" ref="AX467">IF(AW467="","",IF(SUMPRODUCT((AW467=$AW$7:$AW$2042)*(AH467=$AH$7:$AH$2042)*(AN467=$AN$7:$AN$2042)*(AO467=$AO$7:$AO$2042)*(ROW($AW$7:$AW$2042)&lt;&gt;ROW(AW467))*((R467=0)*($R$7:$R$2042&gt;0)+(R467&gt;0)*($R$7:$R$2042=0)))&gt;0,"SALONES UNIDOS",IF(SUMPRODUCT((AW467=$AW$7:$AW$2042)*(AH467=$AH$7:$AH$2042)*((AN467&lt;$AO$7:$AO$2042)*(AO467&gt;$AN$7:$AN$2042))*(ROW($AW$7:$AW$2042)&lt;&gt;ROW(AW467)))&gt;0,"Cruzado","Sin cruce")))</f>
        <v>Sin cruce</v>
      </c>
    </row>
    <row r="468" spans="2:50" ht="19.8" hidden="1" customHeight="1" x14ac:dyDescent="0.25">
      <c r="B468" s="494" t="s">
        <v>314</v>
      </c>
      <c r="C468" s="369" t="s">
        <v>971</v>
      </c>
      <c r="D468" s="369">
        <v>20261</v>
      </c>
      <c r="E468" s="439" t="s">
        <v>276</v>
      </c>
      <c r="F468" s="370" t="s">
        <v>291</v>
      </c>
      <c r="G468" s="373" t="s">
        <v>296</v>
      </c>
      <c r="H468" s="373">
        <v>7</v>
      </c>
      <c r="I468" s="373" t="s">
        <v>281</v>
      </c>
      <c r="J468" s="373" t="s">
        <v>281</v>
      </c>
      <c r="K468" s="194" t="s">
        <v>345</v>
      </c>
      <c r="L468" s="364" t="s">
        <v>993</v>
      </c>
      <c r="M468" s="364" t="s">
        <v>346</v>
      </c>
      <c r="N468" s="364" t="s">
        <v>339</v>
      </c>
      <c r="O468" s="373" t="s">
        <v>321</v>
      </c>
      <c r="P468" s="364">
        <v>3</v>
      </c>
      <c r="Q468" s="364">
        <v>2</v>
      </c>
      <c r="R468" s="369">
        <v>5</v>
      </c>
      <c r="S468" s="364">
        <v>4</v>
      </c>
      <c r="T468" s="8"/>
      <c r="U468" s="374">
        <v>15</v>
      </c>
      <c r="V468" s="370">
        <v>21536202</v>
      </c>
      <c r="W468" s="373" t="s">
        <v>22</v>
      </c>
      <c r="X468" s="364" t="s">
        <v>321</v>
      </c>
      <c r="Y468" s="364"/>
      <c r="Z468" s="364"/>
      <c r="AA468" s="364"/>
      <c r="AB468" s="370"/>
      <c r="AC468" s="364"/>
      <c r="AD468" s="369"/>
      <c r="AE468" s="370"/>
      <c r="AF468" s="370"/>
      <c r="AG468" s="364" t="s">
        <v>319</v>
      </c>
      <c r="AH468" s="364">
        <v>1</v>
      </c>
      <c r="AI468" s="364">
        <v>15</v>
      </c>
      <c r="AJ468" s="364">
        <v>10</v>
      </c>
      <c r="AK468" s="364">
        <v>19</v>
      </c>
      <c r="AL468" s="364">
        <v>20</v>
      </c>
      <c r="AM468" s="22">
        <f t="shared" si="174"/>
        <v>5</v>
      </c>
      <c r="AN468" s="104">
        <f t="shared" si="178"/>
        <v>0.63194444444444442</v>
      </c>
      <c r="AO468" s="104">
        <f t="shared" si="179"/>
        <v>0.80555555555555547</v>
      </c>
      <c r="AP468" s="22" t="str" cm="1">
        <f t="array" ref="AP468">IF(W468="","",IF(SUMPRODUCT((W468=$W$7:$W$2042)*(AH468=$AH$7:$AH$2042)*(AN468=$AN$7:$AN$2042)*(AO468=$AO$7:$AO$2042)*(ROW($W$7:$W$2042)&lt;&gt;ROW(W468))*((R468=0)*($R$7:$R$2042&gt;0)+(R468&gt;0)*($R$7:$R$2042=0)))&gt;0,"SALONES UNIDOS",IF(SUMPRODUCT((W468=$W$7:$W$2042)*(AH468=$AH$7:$AH$2042)*((AN468&lt;$AO$7:$AO$2042)*(AO468&gt;$AN$7:$AN$2042))*(ROW($W$7:$W$2042)&lt;&gt;ROW(W468)))&gt;0,"Cruzado","Sin cruce")))</f>
        <v>Sin cruce</v>
      </c>
      <c r="AQ468" s="104"/>
      <c r="AR468" s="104"/>
      <c r="AS468" s="22"/>
      <c r="AT468" s="22"/>
      <c r="AU468" s="358" t="str" cm="1">
        <f t="array" ref="AU468">IF(AB468="","",IF(SUMPRODUCT((AB468=$AB$7:$AB$511)*(AH468=$AH$7:$AH$511)*(AQ468=$AQ$7:$AQ$511)*(AR468=$AR$7:$AR$511)*(ROW($AB$7:$AB$511)&lt;&gt;ROW(AB468))*((R468=0)*($R$7:$R$511&gt;0)+(R468&gt;0)*($R$7:$R$511=0)))&gt;0,"SALONES UNIDOS",IF(SUMPRODUCT((AB468=$AB$7:$AB$511)*(AH468=$AH$7:$AH$511)*((AQ468&lt;$AR$7:$AR$511)*(AR468&gt;$AQ$7:$AQ$511))*(ROW($AB$7:$AB$511)&lt;&gt;ROW(AB468)))&gt;0,"Cruzado","Sin cruce")))</f>
        <v/>
      </c>
      <c r="AV468" s="358" t="str" cm="1">
        <f t="array" ref="AV468">IF(AD468="","",IF(SUMPRODUCT((AD468=$AD$7:$AD$511)*(AH468=$AH$7:$AH$511)*(AS468=$AS$7:$AS$511)*(AT468=$AT$7:$AT$511)*(ROW($AD$7:$AD$511)&lt;&gt;ROW(AD468))*((R468=0)*($R$7:$R$511&gt;0)+(R468&gt;0)*($R$7:$R$511=0)))&gt;0,"SALONES UNIDOS",IF(SUMPRODUCT((AD468=$AD$7:$AD$511)*(AH468=$AH$7:$AH$511)*((AS468&lt;$AT$7:$AT$511)*(AT468&gt;$AS$7:$AS$511))*(ROW($AD$7:$AD$511)&lt;&gt;ROW(AD468)))&gt;0,"Cruzado","Sin cruce")))</f>
        <v/>
      </c>
      <c r="AW468" s="104" t="str">
        <f t="shared" si="177"/>
        <v>PS7FILIALB</v>
      </c>
      <c r="AX468" s="104" t="str" cm="1">
        <f t="array" ref="AX468">IF(AW468="","",IF(SUMPRODUCT((AW468=$AW$7:$AW$2042)*(AH468=$AH$7:$AH$2042)*(AN468=$AN$7:$AN$2042)*(AO468=$AO$7:$AO$2042)*(ROW($AW$7:$AW$2042)&lt;&gt;ROW(AW468))*((R468=0)*($R$7:$R$2042&gt;0)+(R468&gt;0)*($R$7:$R$2042=0)))&gt;0,"SALONES UNIDOS",IF(SUMPRODUCT((AW468=$AW$7:$AW$2042)*(AH468=$AH$7:$AH$2042)*((AN468&lt;$AO$7:$AO$2042)*(AO468&gt;$AN$7:$AN$2042))*(ROW($AW$7:$AW$2042)&lt;&gt;ROW(AW468)))&gt;0,"Cruzado","Sin cruce")))</f>
        <v>Sin cruce</v>
      </c>
    </row>
    <row r="469" spans="2:50" ht="19.8" hidden="1" customHeight="1" x14ac:dyDescent="0.25">
      <c r="B469" s="494" t="s">
        <v>314</v>
      </c>
      <c r="C469" s="364" t="s">
        <v>284</v>
      </c>
      <c r="D469" s="364">
        <v>202011</v>
      </c>
      <c r="E469" s="373" t="s">
        <v>276</v>
      </c>
      <c r="F469" s="370" t="s">
        <v>291</v>
      </c>
      <c r="G469" s="373" t="s">
        <v>296</v>
      </c>
      <c r="H469" s="373">
        <v>8</v>
      </c>
      <c r="I469" s="373" t="s">
        <v>278</v>
      </c>
      <c r="J469" s="373" t="s">
        <v>278</v>
      </c>
      <c r="K469" s="194" t="s">
        <v>350</v>
      </c>
      <c r="L469" s="364" t="s">
        <v>351</v>
      </c>
      <c r="M469" s="364" t="s">
        <v>349</v>
      </c>
      <c r="N469" s="364" t="s">
        <v>318</v>
      </c>
      <c r="O469" s="373" t="s">
        <v>315</v>
      </c>
      <c r="P469" s="364">
        <v>3</v>
      </c>
      <c r="Q469" s="364">
        <v>0</v>
      </c>
      <c r="R469" s="369">
        <v>3</v>
      </c>
      <c r="S469" s="364">
        <v>4</v>
      </c>
      <c r="T469" s="8"/>
      <c r="U469" s="374">
        <v>15</v>
      </c>
      <c r="V469" s="370">
        <v>70097311</v>
      </c>
      <c r="W469" s="373" t="s">
        <v>494</v>
      </c>
      <c r="X469" s="364" t="s">
        <v>315</v>
      </c>
      <c r="Y469" s="364"/>
      <c r="Z469" s="364"/>
      <c r="AA469" s="364"/>
      <c r="AB469" s="364" t="s">
        <v>583</v>
      </c>
      <c r="AC469" s="364"/>
      <c r="AD469" s="369"/>
      <c r="AE469" s="370"/>
      <c r="AF469" s="370"/>
      <c r="AG469" s="370" t="s">
        <v>559</v>
      </c>
      <c r="AH469" s="364">
        <v>2</v>
      </c>
      <c r="AI469" s="364">
        <v>18</v>
      </c>
      <c r="AJ469" s="364">
        <v>30</v>
      </c>
      <c r="AK469" s="364">
        <v>21</v>
      </c>
      <c r="AL469" s="364">
        <v>0</v>
      </c>
      <c r="AM469" s="22">
        <f t="shared" si="174"/>
        <v>3</v>
      </c>
      <c r="AN469" s="104">
        <f t="shared" si="178"/>
        <v>0.77083333333333337</v>
      </c>
      <c r="AO469" s="104">
        <f t="shared" si="179"/>
        <v>0.875</v>
      </c>
      <c r="AP469" s="22" t="str" cm="1">
        <f t="array" ref="AP469">IF(W469="","",IF(SUMPRODUCT((W469=$W$7:$W$2042)*(AH469=$AH$7:$AH$2042)*(AN469=$AN$7:$AN$2042)*(AO469=$AO$7:$AO$2042)*(ROW($W$7:$W$2042)&lt;&gt;ROW(W469))*((R469=0)*($R$7:$R$2042&gt;0)+(R469&gt;0)*($R$7:$R$2042=0)))&gt;0,"SALONES UNIDOS",IF(SUMPRODUCT((W469=$W$7:$W$2042)*(AH469=$AH$7:$AH$2042)*((AN469&lt;$AO$7:$AO$2042)*(AO469&gt;$AN$7:$AN$2042))*(ROW($W$7:$W$2042)&lt;&gt;ROW(W469)))&gt;0,"Cruzado","Sin cruce")))</f>
        <v>Sin cruce</v>
      </c>
      <c r="AQ469" s="104">
        <f t="shared" ref="AQ469:AR470" si="182">AN469</f>
        <v>0.77083333333333337</v>
      </c>
      <c r="AR469" s="104">
        <f t="shared" si="182"/>
        <v>0.875</v>
      </c>
      <c r="AS469" s="22"/>
      <c r="AT469" s="22"/>
      <c r="AU469" s="358" t="str" cm="1">
        <f t="array" ref="AU469">IF(AB469="","",IF(SUMPRODUCT((AB469=$AB$7:$AB$511)*(AH469=$AH$7:$AH$511)*(AQ469=$AQ$7:$AQ$511)*(AR469=$AR$7:$AR$511)*(ROW($AB$7:$AB$511)&lt;&gt;ROW(AB469))*((R469=0)*($R$7:$R$511&gt;0)+(R469&gt;0)*($R$7:$R$511=0)))&gt;0,"SALONES UNIDOS",IF(SUMPRODUCT((AB469=$AB$7:$AB$511)*(AH469=$AH$7:$AH$511)*((AQ469&lt;$AR$7:$AR$511)*(AR469&gt;$AQ$7:$AQ$511))*(ROW($AB$7:$AB$511)&lt;&gt;ROW(AB469)))&gt;0,"Cruzado","Sin cruce")))</f>
        <v>Sin cruce</v>
      </c>
      <c r="AV469" s="358" t="str" cm="1">
        <f t="array" ref="AV469">IF(AD469="","",IF(SUMPRODUCT((AD469=$AD$7:$AD$511)*(AH469=$AH$7:$AH$511)*(AS469=$AS$7:$AS$511)*(AT469=$AT$7:$AT$511)*(ROW($AD$7:$AD$511)&lt;&gt;ROW(AD469))*((R469=0)*($R$7:$R$511&gt;0)+(R469&gt;0)*($R$7:$R$511=0)))&gt;0,"SALONES UNIDOS",IF(SUMPRODUCT((AD469=$AD$7:$AD$511)*(AH469=$AH$7:$AH$511)*((AS469&lt;$AT$7:$AT$511)*(AT469&gt;$AS$7:$AS$511))*(ROW($AD$7:$AD$511)&lt;&gt;ROW(AD469)))&gt;0,"Cruzado","Sin cruce")))</f>
        <v/>
      </c>
      <c r="AW469" s="104" t="str">
        <f t="shared" si="177"/>
        <v>PS8FILIALA</v>
      </c>
      <c r="AX469" s="104" t="str" cm="1">
        <f t="array" ref="AX469">IF(AW469="","",IF(SUMPRODUCT((AW469=$AW$7:$AW$2042)*(AH469=$AH$7:$AH$2042)*(AN469=$AN$7:$AN$2042)*(AO469=$AO$7:$AO$2042)*(ROW($AW$7:$AW$2042)&lt;&gt;ROW(AW469))*((R469=0)*($R$7:$R$2042&gt;0)+(R469&gt;0)*($R$7:$R$2042=0)))&gt;0,"SALONES UNIDOS",IF(SUMPRODUCT((AW469=$AW$7:$AW$2042)*(AH469=$AH$7:$AH$2042)*((AN469&lt;$AO$7:$AO$2042)*(AO469&gt;$AN$7:$AN$2042))*(ROW($AW$7:$AW$2042)&lt;&gt;ROW(AW469)))&gt;0,"Cruzado","Sin cruce")))</f>
        <v>Sin cruce</v>
      </c>
    </row>
    <row r="470" spans="2:50" ht="19.8" hidden="1" customHeight="1" x14ac:dyDescent="0.25">
      <c r="B470" s="494" t="s">
        <v>314</v>
      </c>
      <c r="C470" s="364" t="s">
        <v>284</v>
      </c>
      <c r="D470" s="364">
        <v>202011</v>
      </c>
      <c r="E470" s="373" t="s">
        <v>276</v>
      </c>
      <c r="F470" s="370" t="s">
        <v>291</v>
      </c>
      <c r="G470" s="373" t="s">
        <v>296</v>
      </c>
      <c r="H470" s="373">
        <v>8</v>
      </c>
      <c r="I470" s="373" t="s">
        <v>278</v>
      </c>
      <c r="J470" s="373" t="s">
        <v>278</v>
      </c>
      <c r="K470" s="194" t="s">
        <v>350</v>
      </c>
      <c r="L470" s="364" t="s">
        <v>351</v>
      </c>
      <c r="M470" s="364" t="s">
        <v>349</v>
      </c>
      <c r="N470" s="364" t="s">
        <v>318</v>
      </c>
      <c r="O470" s="373" t="s">
        <v>315</v>
      </c>
      <c r="P470" s="364">
        <v>0</v>
      </c>
      <c r="Q470" s="364">
        <v>2</v>
      </c>
      <c r="R470" s="369">
        <v>2</v>
      </c>
      <c r="S470" s="364">
        <v>4</v>
      </c>
      <c r="T470" s="8"/>
      <c r="U470" s="374">
        <v>15</v>
      </c>
      <c r="V470" s="370">
        <v>70097311</v>
      </c>
      <c r="W470" s="373" t="s">
        <v>494</v>
      </c>
      <c r="X470" s="364" t="s">
        <v>315</v>
      </c>
      <c r="Y470" s="364"/>
      <c r="Z470" s="364"/>
      <c r="AA470" s="364"/>
      <c r="AB470" s="364" t="s">
        <v>583</v>
      </c>
      <c r="AC470" s="364"/>
      <c r="AD470" s="369"/>
      <c r="AE470" s="370"/>
      <c r="AF470" s="370"/>
      <c r="AG470" s="370" t="s">
        <v>301</v>
      </c>
      <c r="AH470" s="364">
        <v>2</v>
      </c>
      <c r="AI470" s="364">
        <v>21</v>
      </c>
      <c r="AJ470" s="364">
        <v>0</v>
      </c>
      <c r="AK470" s="364">
        <v>22</v>
      </c>
      <c r="AL470" s="364">
        <v>40</v>
      </c>
      <c r="AM470" s="22">
        <f t="shared" si="174"/>
        <v>2</v>
      </c>
      <c r="AN470" s="104">
        <f t="shared" si="178"/>
        <v>0.875</v>
      </c>
      <c r="AO470" s="104">
        <f t="shared" si="179"/>
        <v>0.94444444444444442</v>
      </c>
      <c r="AP470" s="22" t="str" cm="1">
        <f t="array" ref="AP470">IF(W470="","",IF(SUMPRODUCT((W470=$W$7:$W$2042)*(AH470=$AH$7:$AH$2042)*(AN470=$AN$7:$AN$2042)*(AO470=$AO$7:$AO$2042)*(ROW($W$7:$W$2042)&lt;&gt;ROW(W470))*((R470=0)*($R$7:$R$2042&gt;0)+(R470&gt;0)*($R$7:$R$2042=0)))&gt;0,"SALONES UNIDOS",IF(SUMPRODUCT((W470=$W$7:$W$2042)*(AH470=$AH$7:$AH$2042)*((AN470&lt;$AO$7:$AO$2042)*(AO470&gt;$AN$7:$AN$2042))*(ROW($W$7:$W$2042)&lt;&gt;ROW(W470)))&gt;0,"Cruzado","Sin cruce")))</f>
        <v>Sin cruce</v>
      </c>
      <c r="AQ470" s="104">
        <f t="shared" si="182"/>
        <v>0.875</v>
      </c>
      <c r="AR470" s="104">
        <f t="shared" si="182"/>
        <v>0.94444444444444442</v>
      </c>
      <c r="AS470" s="22"/>
      <c r="AT470" s="22"/>
      <c r="AU470" s="358" t="str" cm="1">
        <f t="array" ref="AU470">IF(AB470="","",IF(SUMPRODUCT((AB470=$AB$7:$AB$511)*(AH470=$AH$7:$AH$511)*(AQ470=$AQ$7:$AQ$511)*(AR470=$AR$7:$AR$511)*(ROW($AB$7:$AB$511)&lt;&gt;ROW(AB470))*((R470=0)*($R$7:$R$511&gt;0)+(R470&gt;0)*($R$7:$R$511=0)))&gt;0,"SALONES UNIDOS",IF(SUMPRODUCT((AB470=$AB$7:$AB$511)*(AH470=$AH$7:$AH$511)*((AQ470&lt;$AR$7:$AR$511)*(AR470&gt;$AQ$7:$AQ$511))*(ROW($AB$7:$AB$511)&lt;&gt;ROW(AB470)))&gt;0,"Cruzado","Sin cruce")))</f>
        <v>Sin cruce</v>
      </c>
      <c r="AV470" s="358" t="str" cm="1">
        <f t="array" ref="AV470">IF(AD470="","",IF(SUMPRODUCT((AD470=$AD$7:$AD$511)*(AH470=$AH$7:$AH$511)*(AS470=$AS$7:$AS$511)*(AT470=$AT$7:$AT$511)*(ROW($AD$7:$AD$511)&lt;&gt;ROW(AD470))*((R470=0)*($R$7:$R$511&gt;0)+(R470&gt;0)*($R$7:$R$511=0)))&gt;0,"SALONES UNIDOS",IF(SUMPRODUCT((AD470=$AD$7:$AD$511)*(AH470=$AH$7:$AH$511)*((AS470&lt;$AT$7:$AT$511)*(AT470&gt;$AS$7:$AS$511))*(ROW($AD$7:$AD$511)&lt;&gt;ROW(AD470)))&gt;0,"Cruzado","Sin cruce")))</f>
        <v/>
      </c>
      <c r="AW470" s="104" t="str">
        <f t="shared" si="177"/>
        <v>PS8FILIALA</v>
      </c>
      <c r="AX470" s="104" t="str" cm="1">
        <f t="array" ref="AX470">IF(AW470="","",IF(SUMPRODUCT((AW470=$AW$7:$AW$2042)*(AH470=$AH$7:$AH$2042)*(AN470=$AN$7:$AN$2042)*(AO470=$AO$7:$AO$2042)*(ROW($AW$7:$AW$2042)&lt;&gt;ROW(AW470))*((R470=0)*($R$7:$R$2042&gt;0)+(R470&gt;0)*($R$7:$R$2042=0)))&gt;0,"SALONES UNIDOS",IF(SUMPRODUCT((AW470=$AW$7:$AW$2042)*(AH470=$AH$7:$AH$2042)*((AN470&lt;$AO$7:$AO$2042)*(AO470&gt;$AN$7:$AN$2042))*(ROW($AW$7:$AW$2042)&lt;&gt;ROW(AW470)))&gt;0,"Cruzado","Sin cruce")))</f>
        <v>Sin cruce</v>
      </c>
    </row>
    <row r="471" spans="2:50" ht="19.8" hidden="1" customHeight="1" x14ac:dyDescent="0.25">
      <c r="B471" s="494" t="s">
        <v>314</v>
      </c>
      <c r="C471" s="364" t="s">
        <v>284</v>
      </c>
      <c r="D471" s="364">
        <v>202011</v>
      </c>
      <c r="E471" s="373" t="s">
        <v>276</v>
      </c>
      <c r="F471" s="370" t="s">
        <v>291</v>
      </c>
      <c r="G471" s="373" t="s">
        <v>296</v>
      </c>
      <c r="H471" s="373">
        <v>8</v>
      </c>
      <c r="I471" s="373" t="s">
        <v>278</v>
      </c>
      <c r="J471" s="373" t="s">
        <v>278</v>
      </c>
      <c r="K471" s="194" t="s">
        <v>771</v>
      </c>
      <c r="L471" s="364" t="s">
        <v>648</v>
      </c>
      <c r="M471" s="364" t="s">
        <v>324</v>
      </c>
      <c r="N471" s="364" t="s">
        <v>318</v>
      </c>
      <c r="O471" s="373" t="s">
        <v>321</v>
      </c>
      <c r="P471" s="364">
        <v>3</v>
      </c>
      <c r="Q471" s="364">
        <v>0</v>
      </c>
      <c r="R471" s="369">
        <v>3</v>
      </c>
      <c r="S471" s="364">
        <v>3</v>
      </c>
      <c r="T471" s="8"/>
      <c r="U471" s="374">
        <v>15</v>
      </c>
      <c r="V471" s="370">
        <v>40689619</v>
      </c>
      <c r="W471" s="373" t="s">
        <v>79</v>
      </c>
      <c r="X471" s="364" t="s">
        <v>321</v>
      </c>
      <c r="Y471" s="364"/>
      <c r="Z471" s="364"/>
      <c r="AA471" s="364"/>
      <c r="AB471" s="370"/>
      <c r="AC471" s="364"/>
      <c r="AD471" s="369"/>
      <c r="AE471" s="370"/>
      <c r="AF471" s="370"/>
      <c r="AG471" s="364" t="s">
        <v>559</v>
      </c>
      <c r="AH471" s="364">
        <v>5</v>
      </c>
      <c r="AI471" s="364">
        <v>14</v>
      </c>
      <c r="AJ471" s="364">
        <v>20</v>
      </c>
      <c r="AK471" s="364">
        <v>16</v>
      </c>
      <c r="AL471" s="364">
        <v>50</v>
      </c>
      <c r="AM471" s="22">
        <f t="shared" si="174"/>
        <v>3</v>
      </c>
      <c r="AN471" s="104">
        <f t="shared" si="178"/>
        <v>0.59722222222222221</v>
      </c>
      <c r="AO471" s="104">
        <f t="shared" si="179"/>
        <v>0.70138888888888884</v>
      </c>
      <c r="AP471" s="22" t="str" cm="1">
        <f t="array" ref="AP471">IF(W471="","",IF(SUMPRODUCT((W471=$W$7:$W$2042)*(AH471=$AH$7:$AH$2042)*(AN471=$AN$7:$AN$2042)*(AO471=$AO$7:$AO$2042)*(ROW($W$7:$W$2042)&lt;&gt;ROW(W471))*((R471=0)*($R$7:$R$2042&gt;0)+(R471&gt;0)*($R$7:$R$2042=0)))&gt;0,"SALONES UNIDOS",IF(SUMPRODUCT((W471=$W$7:$W$2042)*(AH471=$AH$7:$AH$2042)*((AN471&lt;$AO$7:$AO$2042)*(AO471&gt;$AN$7:$AN$2042))*(ROW($W$7:$W$2042)&lt;&gt;ROW(W471)))&gt;0,"Cruzado","Sin cruce")))</f>
        <v>Sin cruce</v>
      </c>
      <c r="AQ471" s="104"/>
      <c r="AR471" s="104"/>
      <c r="AS471" s="22"/>
      <c r="AT471" s="22"/>
      <c r="AU471" s="358" t="str" cm="1">
        <f t="array" ref="AU471">IF(AB471="","",IF(SUMPRODUCT((AB471=$AB$7:$AB$511)*(AH471=$AH$7:$AH$511)*(AQ471=$AQ$7:$AQ$511)*(AR471=$AR$7:$AR$511)*(ROW($AB$7:$AB$511)&lt;&gt;ROW(AB471))*((R471=0)*($R$7:$R$511&gt;0)+(R471&gt;0)*($R$7:$R$511=0)))&gt;0,"SALONES UNIDOS",IF(SUMPRODUCT((AB471=$AB$7:$AB$511)*(AH471=$AH$7:$AH$511)*((AQ471&lt;$AR$7:$AR$511)*(AR471&gt;$AQ$7:$AQ$511))*(ROW($AB$7:$AB$511)&lt;&gt;ROW(AB471)))&gt;0,"Cruzado","Sin cruce")))</f>
        <v/>
      </c>
      <c r="AV471" s="358" t="str" cm="1">
        <f t="array" ref="AV471">IF(AD471="","",IF(SUMPRODUCT((AD471=$AD$7:$AD$511)*(AH471=$AH$7:$AH$511)*(AS471=$AS$7:$AS$511)*(AT471=$AT$7:$AT$511)*(ROW($AD$7:$AD$511)&lt;&gt;ROW(AD471))*((R471=0)*($R$7:$R$511&gt;0)+(R471&gt;0)*($R$7:$R$511=0)))&gt;0,"SALONES UNIDOS",IF(SUMPRODUCT((AD471=$AD$7:$AD$511)*(AH471=$AH$7:$AH$511)*((AS471&lt;$AT$7:$AT$511)*(AT471&gt;$AS$7:$AS$511))*(ROW($AD$7:$AD$511)&lt;&gt;ROW(AD471)))&gt;0,"Cruzado","Sin cruce")))</f>
        <v/>
      </c>
      <c r="AW471" s="104" t="str">
        <f t="shared" si="177"/>
        <v>PS8FILIALA</v>
      </c>
      <c r="AX471" s="104" t="str" cm="1">
        <f t="array" ref="AX471">IF(AW471="","",IF(SUMPRODUCT((AW471=$AW$7:$AW$2042)*(AH471=$AH$7:$AH$2042)*(AN471=$AN$7:$AN$2042)*(AO471=$AO$7:$AO$2042)*(ROW($AW$7:$AW$2042)&lt;&gt;ROW(AW471))*((R471=0)*($R$7:$R$2042&gt;0)+(R471&gt;0)*($R$7:$R$2042=0)))&gt;0,"SALONES UNIDOS",IF(SUMPRODUCT((AW471=$AW$7:$AW$2042)*(AH471=$AH$7:$AH$2042)*((AN471&lt;$AO$7:$AO$2042)*(AO471&gt;$AN$7:$AN$2042))*(ROW($AW$7:$AW$2042)&lt;&gt;ROW(AW471)))&gt;0,"Cruzado","Sin cruce")))</f>
        <v>Sin cruce</v>
      </c>
    </row>
    <row r="472" spans="2:50" ht="19.8" hidden="1" customHeight="1" x14ac:dyDescent="0.25">
      <c r="B472" s="494" t="s">
        <v>314</v>
      </c>
      <c r="C472" s="364" t="s">
        <v>284</v>
      </c>
      <c r="D472" s="364">
        <v>202011</v>
      </c>
      <c r="E472" s="373" t="s">
        <v>276</v>
      </c>
      <c r="F472" s="370" t="s">
        <v>291</v>
      </c>
      <c r="G472" s="373" t="s">
        <v>296</v>
      </c>
      <c r="H472" s="373">
        <v>8</v>
      </c>
      <c r="I472" s="373" t="s">
        <v>278</v>
      </c>
      <c r="J472" s="373" t="s">
        <v>278</v>
      </c>
      <c r="K472" s="194" t="s">
        <v>772</v>
      </c>
      <c r="L472" s="364" t="s">
        <v>773</v>
      </c>
      <c r="M472" s="364" t="s">
        <v>349</v>
      </c>
      <c r="N472" s="364" t="s">
        <v>318</v>
      </c>
      <c r="O472" s="373" t="s">
        <v>315</v>
      </c>
      <c r="P472" s="364">
        <v>2</v>
      </c>
      <c r="Q472" s="364">
        <v>0</v>
      </c>
      <c r="R472" s="369">
        <v>2</v>
      </c>
      <c r="S472" s="364">
        <v>3</v>
      </c>
      <c r="T472" s="8"/>
      <c r="U472" s="374">
        <v>15</v>
      </c>
      <c r="V472" s="370">
        <v>70271781</v>
      </c>
      <c r="W472" s="373" t="s">
        <v>96</v>
      </c>
      <c r="X472" s="364" t="s">
        <v>315</v>
      </c>
      <c r="Y472" s="364"/>
      <c r="Z472" s="364"/>
      <c r="AA472" s="364"/>
      <c r="AB472" s="364" t="s">
        <v>579</v>
      </c>
      <c r="AC472" s="364"/>
      <c r="AD472" s="369"/>
      <c r="AE472" s="370"/>
      <c r="AF472" s="370"/>
      <c r="AG472" s="370" t="s">
        <v>559</v>
      </c>
      <c r="AH472" s="364">
        <v>4</v>
      </c>
      <c r="AI472" s="364">
        <v>17</v>
      </c>
      <c r="AJ472" s="364">
        <v>40</v>
      </c>
      <c r="AK472" s="364">
        <v>19</v>
      </c>
      <c r="AL472" s="364">
        <v>20</v>
      </c>
      <c r="AM472" s="22">
        <f t="shared" si="174"/>
        <v>2</v>
      </c>
      <c r="AN472" s="104">
        <f t="shared" si="178"/>
        <v>0.73611111111111116</v>
      </c>
      <c r="AO472" s="104">
        <f t="shared" si="179"/>
        <v>0.80555555555555547</v>
      </c>
      <c r="AP472" s="22" t="str" cm="1">
        <f t="array" ref="AP472">IF(W472="","",IF(SUMPRODUCT((W472=$W$7:$W$2042)*(AH472=$AH$7:$AH$2042)*(AN472=$AN$7:$AN$2042)*(AO472=$AO$7:$AO$2042)*(ROW($W$7:$W$2042)&lt;&gt;ROW(W472))*((R472=0)*($R$7:$R$2042&gt;0)+(R472&gt;0)*($R$7:$R$2042=0)))&gt;0,"SALONES UNIDOS",IF(SUMPRODUCT((W472=$W$7:$W$2042)*(AH472=$AH$7:$AH$2042)*((AN472&lt;$AO$7:$AO$2042)*(AO472&gt;$AN$7:$AN$2042))*(ROW($W$7:$W$2042)&lt;&gt;ROW(W472)))&gt;0,"Cruzado","Sin cruce")))</f>
        <v>Sin cruce</v>
      </c>
      <c r="AQ472" s="104">
        <f>AN472</f>
        <v>0.73611111111111116</v>
      </c>
      <c r="AR472" s="104">
        <f>AO472</f>
        <v>0.80555555555555547</v>
      </c>
      <c r="AS472" s="22"/>
      <c r="AT472" s="22"/>
      <c r="AU472" s="358" t="str" cm="1">
        <f t="array" ref="AU472">IF(AB472="","",IF(SUMPRODUCT((AB472=$AB$7:$AB$511)*(AH472=$AH$7:$AH$511)*(AQ472=$AQ$7:$AQ$511)*(AR472=$AR$7:$AR$511)*(ROW($AB$7:$AB$511)&lt;&gt;ROW(AB472))*((R472=0)*($R$7:$R$511&gt;0)+(R472&gt;0)*($R$7:$R$511=0)))&gt;0,"SALONES UNIDOS",IF(SUMPRODUCT((AB472=$AB$7:$AB$511)*(AH472=$AH$7:$AH$511)*((AQ472&lt;$AR$7:$AR$511)*(AR472&gt;$AQ$7:$AQ$511))*(ROW($AB$7:$AB$511)&lt;&gt;ROW(AB472)))&gt;0,"Cruzado","Sin cruce")))</f>
        <v>Sin cruce</v>
      </c>
      <c r="AV472" s="358" t="str" cm="1">
        <f t="array" ref="AV472">IF(AD472="","",IF(SUMPRODUCT((AD472=$AD$7:$AD$511)*(AH472=$AH$7:$AH$511)*(AS472=$AS$7:$AS$511)*(AT472=$AT$7:$AT$511)*(ROW($AD$7:$AD$511)&lt;&gt;ROW(AD472))*((R472=0)*($R$7:$R$511&gt;0)+(R472&gt;0)*($R$7:$R$511=0)))&gt;0,"SALONES UNIDOS",IF(SUMPRODUCT((AD472=$AD$7:$AD$511)*(AH472=$AH$7:$AH$511)*((AS472&lt;$AT$7:$AT$511)*(AT472&gt;$AS$7:$AS$511))*(ROW($AD$7:$AD$511)&lt;&gt;ROW(AD472)))&gt;0,"Cruzado","Sin cruce")))</f>
        <v/>
      </c>
      <c r="AW472" s="104" t="str">
        <f t="shared" si="177"/>
        <v>PS8FILIALA</v>
      </c>
      <c r="AX472" s="104" t="str" cm="1">
        <f t="array" ref="AX472">IF(AW472="","",IF(SUMPRODUCT((AW472=$AW$7:$AW$2042)*(AH472=$AH$7:$AH$2042)*(AN472=$AN$7:$AN$2042)*(AO472=$AO$7:$AO$2042)*(ROW($AW$7:$AW$2042)&lt;&gt;ROW(AW472))*((R472=0)*($R$7:$R$2042&gt;0)+(R472&gt;0)*($R$7:$R$2042=0)))&gt;0,"SALONES UNIDOS",IF(SUMPRODUCT((AW472=$AW$7:$AW$2042)*(AH472=$AH$7:$AH$2042)*((AN472&lt;$AO$7:$AO$2042)*(AO472&gt;$AN$7:$AN$2042))*(ROW($AW$7:$AW$2042)&lt;&gt;ROW(AW472)))&gt;0,"Cruzado","Sin cruce")))</f>
        <v>Sin cruce</v>
      </c>
    </row>
    <row r="473" spans="2:50" ht="19.8" hidden="1" customHeight="1" x14ac:dyDescent="0.25">
      <c r="B473" s="494" t="s">
        <v>314</v>
      </c>
      <c r="C473" s="364" t="s">
        <v>284</v>
      </c>
      <c r="D473" s="364">
        <v>202011</v>
      </c>
      <c r="E473" s="373" t="s">
        <v>276</v>
      </c>
      <c r="F473" s="370" t="s">
        <v>291</v>
      </c>
      <c r="G473" s="373" t="s">
        <v>296</v>
      </c>
      <c r="H473" s="373">
        <v>8</v>
      </c>
      <c r="I473" s="373" t="s">
        <v>278</v>
      </c>
      <c r="J473" s="373" t="s">
        <v>278</v>
      </c>
      <c r="K473" s="194" t="s">
        <v>772</v>
      </c>
      <c r="L473" s="364" t="s">
        <v>773</v>
      </c>
      <c r="M473" s="364" t="s">
        <v>349</v>
      </c>
      <c r="N473" s="364" t="s">
        <v>318</v>
      </c>
      <c r="O473" s="373" t="s">
        <v>315</v>
      </c>
      <c r="P473" s="364">
        <v>0</v>
      </c>
      <c r="Q473" s="364">
        <v>2</v>
      </c>
      <c r="R473" s="369">
        <v>2</v>
      </c>
      <c r="S473" s="364">
        <v>3</v>
      </c>
      <c r="T473" s="8"/>
      <c r="U473" s="374">
        <v>15</v>
      </c>
      <c r="V473" s="370">
        <v>70271781</v>
      </c>
      <c r="W473" s="373" t="s">
        <v>96</v>
      </c>
      <c r="X473" s="364" t="s">
        <v>315</v>
      </c>
      <c r="Y473" s="364"/>
      <c r="Z473" s="364"/>
      <c r="AA473" s="364"/>
      <c r="AB473" s="370"/>
      <c r="AC473" s="364"/>
      <c r="AD473" s="364" t="s">
        <v>758</v>
      </c>
      <c r="AE473" s="370"/>
      <c r="AF473" s="370"/>
      <c r="AG473" s="370" t="s">
        <v>301</v>
      </c>
      <c r="AH473" s="364">
        <v>4</v>
      </c>
      <c r="AI473" s="364">
        <v>19</v>
      </c>
      <c r="AJ473" s="364">
        <v>20</v>
      </c>
      <c r="AK473" s="364">
        <v>21</v>
      </c>
      <c r="AL473" s="364">
        <v>0</v>
      </c>
      <c r="AM473" s="22">
        <f t="shared" si="174"/>
        <v>2</v>
      </c>
      <c r="AN473" s="104">
        <f t="shared" si="178"/>
        <v>0.80555555555555547</v>
      </c>
      <c r="AO473" s="104">
        <f t="shared" si="179"/>
        <v>0.875</v>
      </c>
      <c r="AP473" s="22" t="str" cm="1">
        <f t="array" ref="AP473">IF(W473="","",IF(SUMPRODUCT((W473=$W$7:$W$2042)*(AH473=$AH$7:$AH$2042)*(AN473=$AN$7:$AN$2042)*(AO473=$AO$7:$AO$2042)*(ROW($W$7:$W$2042)&lt;&gt;ROW(W473))*((R473=0)*($R$7:$R$2042&gt;0)+(R473&gt;0)*($R$7:$R$2042=0)))&gt;0,"SALONES UNIDOS",IF(SUMPRODUCT((W473=$W$7:$W$2042)*(AH473=$AH$7:$AH$2042)*((AN473&lt;$AO$7:$AO$2042)*(AO473&gt;$AN$7:$AN$2042))*(ROW($W$7:$W$2042)&lt;&gt;ROW(W473)))&gt;0,"Cruzado","Sin cruce")))</f>
        <v>Sin cruce</v>
      </c>
      <c r="AQ473" s="22"/>
      <c r="AR473" s="22"/>
      <c r="AS473" s="104">
        <f>AN473</f>
        <v>0.80555555555555547</v>
      </c>
      <c r="AT473" s="104">
        <f>AO473</f>
        <v>0.875</v>
      </c>
      <c r="AU473" s="358" t="str" cm="1">
        <f t="array" ref="AU473">IF(AB473="","",IF(SUMPRODUCT((AB473=$AB$7:$AB$511)*(AH473=$AH$7:$AH$511)*(AQ473=$AQ$7:$AQ$511)*(AR473=$AR$7:$AR$511)*(ROW($AB$7:$AB$511)&lt;&gt;ROW(AB473))*((R473=0)*($R$7:$R$511&gt;0)+(R473&gt;0)*($R$7:$R$511=0)))&gt;0,"SALONES UNIDOS",IF(SUMPRODUCT((AB473=$AB$7:$AB$511)*(AH473=$AH$7:$AH$511)*((AQ473&lt;$AR$7:$AR$511)*(AR473&gt;$AQ$7:$AQ$511))*(ROW($AB$7:$AB$511)&lt;&gt;ROW(AB473)))&gt;0,"Cruzado","Sin cruce")))</f>
        <v/>
      </c>
      <c r="AV473" s="358" t="str" cm="1">
        <f t="array" ref="AV473">IF(AD473="","",IF(SUMPRODUCT((AD473=$AD$7:$AD$511)*(AH473=$AH$7:$AH$511)*(AS473=$AS$7:$AS$511)*(AT473=$AT$7:$AT$511)*(ROW($AD$7:$AD$511)&lt;&gt;ROW(AD473))*((R473=0)*($R$7:$R$511&gt;0)+(R473&gt;0)*($R$7:$R$511=0)))&gt;0,"SALONES UNIDOS",IF(SUMPRODUCT((AD473=$AD$7:$AD$511)*(AH473=$AH$7:$AH$511)*((AS473&lt;$AT$7:$AT$511)*(AT473&gt;$AS$7:$AS$511))*(ROW($AD$7:$AD$511)&lt;&gt;ROW(AD473)))&gt;0,"Cruzado","Sin cruce")))</f>
        <v>Sin cruce</v>
      </c>
      <c r="AW473" s="104" t="str">
        <f t="shared" si="177"/>
        <v>PS8FILIALA</v>
      </c>
      <c r="AX473" s="104" t="str" cm="1">
        <f t="array" ref="AX473">IF(AW473="","",IF(SUMPRODUCT((AW473=$AW$7:$AW$2042)*(AH473=$AH$7:$AH$2042)*(AN473=$AN$7:$AN$2042)*(AO473=$AO$7:$AO$2042)*(ROW($AW$7:$AW$2042)&lt;&gt;ROW(AW473))*((R473=0)*($R$7:$R$2042&gt;0)+(R473&gt;0)*($R$7:$R$2042=0)))&gt;0,"SALONES UNIDOS",IF(SUMPRODUCT((AW473=$AW$7:$AW$2042)*(AH473=$AH$7:$AH$2042)*((AN473&lt;$AO$7:$AO$2042)*(AO473&gt;$AN$7:$AN$2042))*(ROW($AW$7:$AW$2042)&lt;&gt;ROW(AW473)))&gt;0,"Cruzado","Sin cruce")))</f>
        <v>Sin cruce</v>
      </c>
    </row>
    <row r="474" spans="2:50" ht="19.8" hidden="1" customHeight="1" x14ac:dyDescent="0.25">
      <c r="B474" s="494" t="s">
        <v>314</v>
      </c>
      <c r="C474" s="364" t="s">
        <v>284</v>
      </c>
      <c r="D474" s="364">
        <v>202011</v>
      </c>
      <c r="E474" s="373" t="s">
        <v>276</v>
      </c>
      <c r="F474" s="370" t="s">
        <v>291</v>
      </c>
      <c r="G474" s="373" t="s">
        <v>296</v>
      </c>
      <c r="H474" s="373">
        <v>8</v>
      </c>
      <c r="I474" s="373" t="s">
        <v>278</v>
      </c>
      <c r="J474" s="373" t="s">
        <v>278</v>
      </c>
      <c r="K474" s="194" t="s">
        <v>348</v>
      </c>
      <c r="L474" s="364" t="s">
        <v>997</v>
      </c>
      <c r="M474" s="364" t="s">
        <v>349</v>
      </c>
      <c r="N474" s="364" t="s">
        <v>318</v>
      </c>
      <c r="O474" s="373" t="s">
        <v>321</v>
      </c>
      <c r="P474" s="364">
        <v>2</v>
      </c>
      <c r="Q474" s="364">
        <v>2</v>
      </c>
      <c r="R474" s="369">
        <v>4</v>
      </c>
      <c r="S474" s="364">
        <v>3</v>
      </c>
      <c r="T474" s="8"/>
      <c r="U474" s="374">
        <v>15</v>
      </c>
      <c r="V474" s="370">
        <v>18140921</v>
      </c>
      <c r="W474" s="373" t="s">
        <v>488</v>
      </c>
      <c r="X474" s="364" t="s">
        <v>321</v>
      </c>
      <c r="Y474" s="364"/>
      <c r="Z474" s="364"/>
      <c r="AA474" s="364"/>
      <c r="AB474" s="370"/>
      <c r="AC474" s="364"/>
      <c r="AD474" s="369"/>
      <c r="AE474" s="370"/>
      <c r="AF474" s="370"/>
      <c r="AG474" s="364" t="s">
        <v>319</v>
      </c>
      <c r="AH474" s="364">
        <v>3</v>
      </c>
      <c r="AI474" s="364">
        <v>17</v>
      </c>
      <c r="AJ474" s="364">
        <v>40</v>
      </c>
      <c r="AK474" s="364">
        <v>21</v>
      </c>
      <c r="AL474" s="364">
        <v>0</v>
      </c>
      <c r="AM474" s="22">
        <f t="shared" si="174"/>
        <v>4</v>
      </c>
      <c r="AN474" s="104">
        <f t="shared" si="178"/>
        <v>0.73611111111111116</v>
      </c>
      <c r="AO474" s="104">
        <f t="shared" si="179"/>
        <v>0.875</v>
      </c>
      <c r="AP474" s="22" t="str" cm="1">
        <f t="array" ref="AP474">IF(W474="","",IF(SUMPRODUCT((W474=$W$7:$W$2042)*(AH474=$AH$7:$AH$2042)*(AN474=$AN$7:$AN$2042)*(AO474=$AO$7:$AO$2042)*(ROW($W$7:$W$2042)&lt;&gt;ROW(W474))*((R474=0)*($R$7:$R$2042&gt;0)+(R474&gt;0)*($R$7:$R$2042=0)))&gt;0,"SALONES UNIDOS",IF(SUMPRODUCT((W474=$W$7:$W$2042)*(AH474=$AH$7:$AH$2042)*((AN474&lt;$AO$7:$AO$2042)*(AO474&gt;$AN$7:$AN$2042))*(ROW($W$7:$W$2042)&lt;&gt;ROW(W474)))&gt;0,"Cruzado","Sin cruce")))</f>
        <v>Sin cruce</v>
      </c>
      <c r="AQ474" s="104"/>
      <c r="AR474" s="104"/>
      <c r="AS474" s="22"/>
      <c r="AT474" s="22"/>
      <c r="AU474" s="358" t="str" cm="1">
        <f t="array" ref="AU474">IF(AB474="","",IF(SUMPRODUCT((AB474=$AB$7:$AB$511)*(AH474=$AH$7:$AH$511)*(AQ474=$AQ$7:$AQ$511)*(AR474=$AR$7:$AR$511)*(ROW($AB$7:$AB$511)&lt;&gt;ROW(AB474))*((R474=0)*($R$7:$R$511&gt;0)+(R474&gt;0)*($R$7:$R$511=0)))&gt;0,"SALONES UNIDOS",IF(SUMPRODUCT((AB474=$AB$7:$AB$511)*(AH474=$AH$7:$AH$511)*((AQ474&lt;$AR$7:$AR$511)*(AR474&gt;$AQ$7:$AQ$511))*(ROW($AB$7:$AB$511)&lt;&gt;ROW(AB474)))&gt;0,"Cruzado","Sin cruce")))</f>
        <v/>
      </c>
      <c r="AV474" s="358" t="str" cm="1">
        <f t="array" ref="AV474">IF(AD474="","",IF(SUMPRODUCT((AD474=$AD$7:$AD$511)*(AH474=$AH$7:$AH$511)*(AS474=$AS$7:$AS$511)*(AT474=$AT$7:$AT$511)*(ROW($AD$7:$AD$511)&lt;&gt;ROW(AD474))*((R474=0)*($R$7:$R$511&gt;0)+(R474&gt;0)*($R$7:$R$511=0)))&gt;0,"SALONES UNIDOS",IF(SUMPRODUCT((AD474=$AD$7:$AD$511)*(AH474=$AH$7:$AH$511)*((AS474&lt;$AT$7:$AT$511)*(AT474&gt;$AS$7:$AS$511))*(ROW($AD$7:$AD$511)&lt;&gt;ROW(AD474)))&gt;0,"Cruzado","Sin cruce")))</f>
        <v/>
      </c>
      <c r="AW474" s="104" t="str">
        <f t="shared" si="177"/>
        <v>PS8FILIALA</v>
      </c>
      <c r="AX474" s="104" t="str" cm="1">
        <f t="array" ref="AX474">IF(AW474="","",IF(SUMPRODUCT((AW474=$AW$7:$AW$2042)*(AH474=$AH$7:$AH$2042)*(AN474=$AN$7:$AN$2042)*(AO474=$AO$7:$AO$2042)*(ROW($AW$7:$AW$2042)&lt;&gt;ROW(AW474))*((R474=0)*($R$7:$R$2042&gt;0)+(R474&gt;0)*($R$7:$R$2042=0)))&gt;0,"SALONES UNIDOS",IF(SUMPRODUCT((AW474=$AW$7:$AW$2042)*(AH474=$AH$7:$AH$2042)*((AN474&lt;$AO$7:$AO$2042)*(AO474&gt;$AN$7:$AN$2042))*(ROW($AW$7:$AW$2042)&lt;&gt;ROW(AW474)))&gt;0,"Cruzado","Sin cruce")))</f>
        <v>Sin cruce</v>
      </c>
    </row>
    <row r="475" spans="2:50" ht="19.8" hidden="1" customHeight="1" x14ac:dyDescent="0.25">
      <c r="B475" s="494" t="s">
        <v>314</v>
      </c>
      <c r="C475" s="364" t="s">
        <v>284</v>
      </c>
      <c r="D475" s="364">
        <v>202011</v>
      </c>
      <c r="E475" s="373" t="s">
        <v>276</v>
      </c>
      <c r="F475" s="370" t="s">
        <v>291</v>
      </c>
      <c r="G475" s="373" t="s">
        <v>296</v>
      </c>
      <c r="H475" s="373">
        <v>8</v>
      </c>
      <c r="I475" s="373" t="s">
        <v>278</v>
      </c>
      <c r="J475" s="373" t="s">
        <v>278</v>
      </c>
      <c r="K475" s="194" t="s">
        <v>774</v>
      </c>
      <c r="L475" s="364" t="s">
        <v>998</v>
      </c>
      <c r="M475" s="364" t="s">
        <v>349</v>
      </c>
      <c r="N475" s="364" t="s">
        <v>318</v>
      </c>
      <c r="O475" s="373" t="s">
        <v>315</v>
      </c>
      <c r="P475" s="364">
        <v>2</v>
      </c>
      <c r="Q475" s="364">
        <v>0</v>
      </c>
      <c r="R475" s="369">
        <v>2</v>
      </c>
      <c r="S475" s="364">
        <v>3</v>
      </c>
      <c r="T475" s="8"/>
      <c r="U475" s="374">
        <v>15</v>
      </c>
      <c r="V475" s="370">
        <v>70097311</v>
      </c>
      <c r="W475" s="373" t="s">
        <v>494</v>
      </c>
      <c r="X475" s="364" t="s">
        <v>315</v>
      </c>
      <c r="Y475" s="364"/>
      <c r="Z475" s="364"/>
      <c r="AA475" s="364"/>
      <c r="AB475" s="364" t="s">
        <v>579</v>
      </c>
      <c r="AC475" s="364"/>
      <c r="AD475" s="369"/>
      <c r="AE475" s="370"/>
      <c r="AF475" s="370"/>
      <c r="AG475" s="370" t="s">
        <v>559</v>
      </c>
      <c r="AH475" s="364">
        <v>6</v>
      </c>
      <c r="AI475" s="364">
        <v>18</v>
      </c>
      <c r="AJ475" s="364">
        <v>30</v>
      </c>
      <c r="AK475" s="364">
        <v>20</v>
      </c>
      <c r="AL475" s="364">
        <v>10</v>
      </c>
      <c r="AM475" s="22">
        <f t="shared" si="174"/>
        <v>2</v>
      </c>
      <c r="AN475" s="104">
        <f t="shared" si="178"/>
        <v>0.77083333333333337</v>
      </c>
      <c r="AO475" s="104">
        <f t="shared" si="179"/>
        <v>0.84027777777777779</v>
      </c>
      <c r="AP475" s="22" t="str" cm="1">
        <f t="array" ref="AP475">IF(W475="","",IF(SUMPRODUCT((W475=$W$7:$W$2042)*(AH475=$AH$7:$AH$2042)*(AN475=$AN$7:$AN$2042)*(AO475=$AO$7:$AO$2042)*(ROW($W$7:$W$2042)&lt;&gt;ROW(W475))*((R475=0)*($R$7:$R$2042&gt;0)+(R475&gt;0)*($R$7:$R$2042=0)))&gt;0,"SALONES UNIDOS",IF(SUMPRODUCT((W475=$W$7:$W$2042)*(AH475=$AH$7:$AH$2042)*((AN475&lt;$AO$7:$AO$2042)*(AO475&gt;$AN$7:$AN$2042))*(ROW($W$7:$W$2042)&lt;&gt;ROW(W475)))&gt;0,"Cruzado","Sin cruce")))</f>
        <v>Sin cruce</v>
      </c>
      <c r="AQ475" s="104">
        <f>AN475</f>
        <v>0.77083333333333337</v>
      </c>
      <c r="AR475" s="104">
        <f>AO475</f>
        <v>0.84027777777777779</v>
      </c>
      <c r="AS475" s="22"/>
      <c r="AT475" s="22"/>
      <c r="AU475" s="358" t="str" cm="1">
        <f t="array" ref="AU475">IF(AB475="","",IF(SUMPRODUCT((AB475=$AB$7:$AB$511)*(AH475=$AH$7:$AH$511)*(AQ475=$AQ$7:$AQ$511)*(AR475=$AR$7:$AR$511)*(ROW($AB$7:$AB$511)&lt;&gt;ROW(AB475))*((R475=0)*($R$7:$R$511&gt;0)+(R475&gt;0)*($R$7:$R$511=0)))&gt;0,"SALONES UNIDOS",IF(SUMPRODUCT((AB475=$AB$7:$AB$511)*(AH475=$AH$7:$AH$511)*((AQ475&lt;$AR$7:$AR$511)*(AR475&gt;$AQ$7:$AQ$511))*(ROW($AB$7:$AB$511)&lt;&gt;ROW(AB475)))&gt;0,"Cruzado","Sin cruce")))</f>
        <v>Sin cruce</v>
      </c>
      <c r="AV475" s="358" t="str" cm="1">
        <f t="array" ref="AV475">IF(AD475="","",IF(SUMPRODUCT((AD475=$AD$7:$AD$511)*(AH475=$AH$7:$AH$511)*(AS475=$AS$7:$AS$511)*(AT475=$AT$7:$AT$511)*(ROW($AD$7:$AD$511)&lt;&gt;ROW(AD475))*((R475=0)*($R$7:$R$511&gt;0)+(R475&gt;0)*($R$7:$R$511=0)))&gt;0,"SALONES UNIDOS",IF(SUMPRODUCT((AD475=$AD$7:$AD$511)*(AH475=$AH$7:$AH$511)*((AS475&lt;$AT$7:$AT$511)*(AT475&gt;$AS$7:$AS$511))*(ROW($AD$7:$AD$511)&lt;&gt;ROW(AD475)))&gt;0,"Cruzado","Sin cruce")))</f>
        <v/>
      </c>
      <c r="AW475" s="104" t="str">
        <f t="shared" si="177"/>
        <v>PS8FILIALA</v>
      </c>
      <c r="AX475" s="104" t="str" cm="1">
        <f t="array" ref="AX475">IF(AW475="","",IF(SUMPRODUCT((AW475=$AW$7:$AW$2042)*(AH475=$AH$7:$AH$2042)*(AN475=$AN$7:$AN$2042)*(AO475=$AO$7:$AO$2042)*(ROW($AW$7:$AW$2042)&lt;&gt;ROW(AW475))*((R475=0)*($R$7:$R$2042&gt;0)+(R475&gt;0)*($R$7:$R$2042=0)))&gt;0,"SALONES UNIDOS",IF(SUMPRODUCT((AW475=$AW$7:$AW$2042)*(AH475=$AH$7:$AH$2042)*((AN475&lt;$AO$7:$AO$2042)*(AO475&gt;$AN$7:$AN$2042))*(ROW($AW$7:$AW$2042)&lt;&gt;ROW(AW475)))&gt;0,"Cruzado","Sin cruce")))</f>
        <v>Sin cruce</v>
      </c>
    </row>
    <row r="476" spans="2:50" ht="19.8" hidden="1" customHeight="1" x14ac:dyDescent="0.25">
      <c r="B476" s="494" t="s">
        <v>314</v>
      </c>
      <c r="C476" s="364" t="s">
        <v>284</v>
      </c>
      <c r="D476" s="364">
        <v>202011</v>
      </c>
      <c r="E476" s="373" t="s">
        <v>276</v>
      </c>
      <c r="F476" s="370" t="s">
        <v>291</v>
      </c>
      <c r="G476" s="373" t="s">
        <v>296</v>
      </c>
      <c r="H476" s="373">
        <v>8</v>
      </c>
      <c r="I476" s="373" t="s">
        <v>552</v>
      </c>
      <c r="J476" s="373" t="s">
        <v>278</v>
      </c>
      <c r="K476" s="194" t="s">
        <v>774</v>
      </c>
      <c r="L476" s="364" t="s">
        <v>998</v>
      </c>
      <c r="M476" s="364" t="s">
        <v>349</v>
      </c>
      <c r="N476" s="364" t="s">
        <v>318</v>
      </c>
      <c r="O476" s="373" t="s">
        <v>315</v>
      </c>
      <c r="P476" s="364">
        <v>0</v>
      </c>
      <c r="Q476" s="364">
        <v>2</v>
      </c>
      <c r="R476" s="369">
        <v>2</v>
      </c>
      <c r="S476" s="364">
        <v>3</v>
      </c>
      <c r="T476" s="8"/>
      <c r="U476" s="374">
        <v>15</v>
      </c>
      <c r="V476" s="370">
        <v>70097311</v>
      </c>
      <c r="W476" s="373" t="s">
        <v>494</v>
      </c>
      <c r="X476" s="364" t="s">
        <v>315</v>
      </c>
      <c r="Y476" s="364"/>
      <c r="Z476" s="364"/>
      <c r="AA476" s="364"/>
      <c r="AB476" s="370"/>
      <c r="AC476" s="364"/>
      <c r="AD476" s="364" t="s">
        <v>758</v>
      </c>
      <c r="AE476" s="370"/>
      <c r="AF476" s="370"/>
      <c r="AG476" s="370" t="s">
        <v>301</v>
      </c>
      <c r="AH476" s="364">
        <v>6</v>
      </c>
      <c r="AI476" s="364">
        <v>20</v>
      </c>
      <c r="AJ476" s="364">
        <v>10</v>
      </c>
      <c r="AK476" s="364">
        <v>21</v>
      </c>
      <c r="AL476" s="364">
        <v>50</v>
      </c>
      <c r="AM476" s="22">
        <f t="shared" si="174"/>
        <v>2</v>
      </c>
      <c r="AN476" s="104">
        <f t="shared" si="178"/>
        <v>0.84027777777777779</v>
      </c>
      <c r="AO476" s="104">
        <f t="shared" si="179"/>
        <v>0.90972222222222221</v>
      </c>
      <c r="AP476" s="22" t="str" cm="1">
        <f t="array" ref="AP476">IF(W476="","",IF(SUMPRODUCT((W476=$W$7:$W$2042)*(AH476=$AH$7:$AH$2042)*(AN476=$AN$7:$AN$2042)*(AO476=$AO$7:$AO$2042)*(ROW($W$7:$W$2042)&lt;&gt;ROW(W476))*((R476=0)*($R$7:$R$2042&gt;0)+(R476&gt;0)*($R$7:$R$2042=0)))&gt;0,"SALONES UNIDOS",IF(SUMPRODUCT((W476=$W$7:$W$2042)*(AH476=$AH$7:$AH$2042)*((AN476&lt;$AO$7:$AO$2042)*(AO476&gt;$AN$7:$AN$2042))*(ROW($W$7:$W$2042)&lt;&gt;ROW(W476)))&gt;0,"Cruzado","Sin cruce")))</f>
        <v>Sin cruce</v>
      </c>
      <c r="AQ476" s="22"/>
      <c r="AR476" s="22"/>
      <c r="AS476" s="104">
        <f>AN476</f>
        <v>0.84027777777777779</v>
      </c>
      <c r="AT476" s="104">
        <f>AO476</f>
        <v>0.90972222222222221</v>
      </c>
      <c r="AU476" s="358" t="str" cm="1">
        <f t="array" ref="AU476">IF(AB476="","",IF(SUMPRODUCT((AB476=$AB$7:$AB$511)*(AH476=$AH$7:$AH$511)*(AQ476=$AQ$7:$AQ$511)*(AR476=$AR$7:$AR$511)*(ROW($AB$7:$AB$511)&lt;&gt;ROW(AB476))*((R476=0)*($R$7:$R$511&gt;0)+(R476&gt;0)*($R$7:$R$511=0)))&gt;0,"SALONES UNIDOS",IF(SUMPRODUCT((AB476=$AB$7:$AB$511)*(AH476=$AH$7:$AH$511)*((AQ476&lt;$AR$7:$AR$511)*(AR476&gt;$AQ$7:$AQ$511))*(ROW($AB$7:$AB$511)&lt;&gt;ROW(AB476)))&gt;0,"Cruzado","Sin cruce")))</f>
        <v/>
      </c>
      <c r="AV476" s="358" t="str" cm="1">
        <f t="array" ref="AV476">IF(AD476="","",IF(SUMPRODUCT((AD476=$AD$7:$AD$511)*(AH476=$AH$7:$AH$511)*(AS476=$AS$7:$AS$511)*(AT476=$AT$7:$AT$511)*(ROW($AD$7:$AD$511)&lt;&gt;ROW(AD476))*((R476=0)*($R$7:$R$511&gt;0)+(R476&gt;0)*($R$7:$R$511=0)))&gt;0,"SALONES UNIDOS",IF(SUMPRODUCT((AD476=$AD$7:$AD$511)*(AH476=$AH$7:$AH$511)*((AS476&lt;$AT$7:$AT$511)*(AT476&gt;$AS$7:$AS$511))*(ROW($AD$7:$AD$511)&lt;&gt;ROW(AD476)))&gt;0,"Cruzado","Sin cruce")))</f>
        <v>Sin cruce</v>
      </c>
      <c r="AW476" s="104" t="str">
        <f t="shared" si="177"/>
        <v>PS8FILIALA</v>
      </c>
      <c r="AX476" s="104" t="str" cm="1">
        <f t="array" ref="AX476">IF(AW476="","",IF(SUMPRODUCT((AW476=$AW$7:$AW$2042)*(AH476=$AH$7:$AH$2042)*(AN476=$AN$7:$AN$2042)*(AO476=$AO$7:$AO$2042)*(ROW($AW$7:$AW$2042)&lt;&gt;ROW(AW476))*((R476=0)*($R$7:$R$2042&gt;0)+(R476&gt;0)*($R$7:$R$2042=0)))&gt;0,"SALONES UNIDOS",IF(SUMPRODUCT((AW476=$AW$7:$AW$2042)*(AH476=$AH$7:$AH$2042)*((AN476&lt;$AO$7:$AO$2042)*(AO476&gt;$AN$7:$AN$2042))*(ROW($AW$7:$AW$2042)&lt;&gt;ROW(AW476)))&gt;0,"Cruzado","Sin cruce")))</f>
        <v>Sin cruce</v>
      </c>
    </row>
    <row r="477" spans="2:50" ht="19.8" hidden="1" customHeight="1" x14ac:dyDescent="0.25">
      <c r="B477" s="494" t="s">
        <v>314</v>
      </c>
      <c r="C477" s="364" t="s">
        <v>284</v>
      </c>
      <c r="D477" s="364">
        <v>202011</v>
      </c>
      <c r="E477" s="373" t="s">
        <v>276</v>
      </c>
      <c r="F477" s="370" t="s">
        <v>291</v>
      </c>
      <c r="G477" s="373" t="s">
        <v>296</v>
      </c>
      <c r="H477" s="373">
        <v>8</v>
      </c>
      <c r="I477" s="373" t="s">
        <v>278</v>
      </c>
      <c r="J477" s="373" t="s">
        <v>278</v>
      </c>
      <c r="K477" s="194" t="s">
        <v>775</v>
      </c>
      <c r="L477" s="364" t="s">
        <v>327</v>
      </c>
      <c r="M477" s="364" t="s">
        <v>324</v>
      </c>
      <c r="N477" s="364" t="s">
        <v>318</v>
      </c>
      <c r="O477" s="373" t="s">
        <v>321</v>
      </c>
      <c r="P477" s="364">
        <v>3</v>
      </c>
      <c r="Q477" s="364">
        <v>2</v>
      </c>
      <c r="R477" s="369">
        <v>5</v>
      </c>
      <c r="S477" s="364">
        <v>4</v>
      </c>
      <c r="T477" s="8"/>
      <c r="U477" s="374">
        <v>15</v>
      </c>
      <c r="V477" s="370">
        <v>21461459</v>
      </c>
      <c r="W477" s="373" t="s">
        <v>204</v>
      </c>
      <c r="X477" s="364" t="s">
        <v>321</v>
      </c>
      <c r="Y477" s="364"/>
      <c r="Z477" s="364"/>
      <c r="AA477" s="364"/>
      <c r="AB477" s="370"/>
      <c r="AC477" s="364"/>
      <c r="AD477" s="369"/>
      <c r="AE477" s="370"/>
      <c r="AF477" s="370"/>
      <c r="AG477" s="364" t="s">
        <v>319</v>
      </c>
      <c r="AH477" s="364">
        <v>1</v>
      </c>
      <c r="AI477" s="364">
        <v>17</v>
      </c>
      <c r="AJ477" s="364">
        <v>40</v>
      </c>
      <c r="AK477" s="364">
        <v>21</v>
      </c>
      <c r="AL477" s="364">
        <v>50</v>
      </c>
      <c r="AM477" s="22">
        <f t="shared" si="174"/>
        <v>5</v>
      </c>
      <c r="AN477" s="104">
        <f t="shared" si="178"/>
        <v>0.73611111111111116</v>
      </c>
      <c r="AO477" s="104">
        <f t="shared" si="179"/>
        <v>0.90972222222222221</v>
      </c>
      <c r="AP477" s="22" t="str" cm="1">
        <f t="array" ref="AP477">IF(W477="","",IF(SUMPRODUCT((W477=$W$7:$W$2042)*(AH477=$AH$7:$AH$2042)*(AN477=$AN$7:$AN$2042)*(AO477=$AO$7:$AO$2042)*(ROW($W$7:$W$2042)&lt;&gt;ROW(W477))*((R477=0)*($R$7:$R$2042&gt;0)+(R477&gt;0)*($R$7:$R$2042=0)))&gt;0,"SALONES UNIDOS",IF(SUMPRODUCT((W477=$W$7:$W$2042)*(AH477=$AH$7:$AH$2042)*((AN477&lt;$AO$7:$AO$2042)*(AO477&gt;$AN$7:$AN$2042))*(ROW($W$7:$W$2042)&lt;&gt;ROW(W477)))&gt;0,"Cruzado","Sin cruce")))</f>
        <v>Sin cruce</v>
      </c>
      <c r="AQ477" s="104"/>
      <c r="AR477" s="104"/>
      <c r="AS477" s="22"/>
      <c r="AT477" s="22"/>
      <c r="AU477" s="358" t="str" cm="1">
        <f t="array" ref="AU477">IF(AB477="","",IF(SUMPRODUCT((AB477=$AB$7:$AB$511)*(AH477=$AH$7:$AH$511)*(AQ477=$AQ$7:$AQ$511)*(AR477=$AR$7:$AR$511)*(ROW($AB$7:$AB$511)&lt;&gt;ROW(AB477))*((R477=0)*($R$7:$R$511&gt;0)+(R477&gt;0)*($R$7:$R$511=0)))&gt;0,"SALONES UNIDOS",IF(SUMPRODUCT((AB477=$AB$7:$AB$511)*(AH477=$AH$7:$AH$511)*((AQ477&lt;$AR$7:$AR$511)*(AR477&gt;$AQ$7:$AQ$511))*(ROW($AB$7:$AB$511)&lt;&gt;ROW(AB477)))&gt;0,"Cruzado","Sin cruce")))</f>
        <v/>
      </c>
      <c r="AV477" s="358" t="str" cm="1">
        <f t="array" ref="AV477">IF(AD477="","",IF(SUMPRODUCT((AD477=$AD$7:$AD$511)*(AH477=$AH$7:$AH$511)*(AS477=$AS$7:$AS$511)*(AT477=$AT$7:$AT$511)*(ROW($AD$7:$AD$511)&lt;&gt;ROW(AD477))*((R477=0)*($R$7:$R$511&gt;0)+(R477&gt;0)*($R$7:$R$511=0)))&gt;0,"SALONES UNIDOS",IF(SUMPRODUCT((AD477=$AD$7:$AD$511)*(AH477=$AH$7:$AH$511)*((AS477&lt;$AT$7:$AT$511)*(AT477&gt;$AS$7:$AS$511))*(ROW($AD$7:$AD$511)&lt;&gt;ROW(AD477)))&gt;0,"Cruzado","Sin cruce")))</f>
        <v/>
      </c>
      <c r="AW477" s="104" t="str">
        <f t="shared" si="177"/>
        <v>PS8FILIALA</v>
      </c>
      <c r="AX477" s="104" t="str" cm="1">
        <f t="array" ref="AX477">IF(AW477="","",IF(SUMPRODUCT((AW477=$AW$7:$AW$2042)*(AH477=$AH$7:$AH$2042)*(AN477=$AN$7:$AN$2042)*(AO477=$AO$7:$AO$2042)*(ROW($AW$7:$AW$2042)&lt;&gt;ROW(AW477))*((R477=0)*($R$7:$R$2042&gt;0)+(R477&gt;0)*($R$7:$R$2042=0)))&gt;0,"SALONES UNIDOS",IF(SUMPRODUCT((AW477=$AW$7:$AW$2042)*(AH477=$AH$7:$AH$2042)*((AN477&lt;$AO$7:$AO$2042)*(AO477&gt;$AN$7:$AN$2042))*(ROW($AW$7:$AW$2042)&lt;&gt;ROW(AW477)))&gt;0,"Cruzado","Sin cruce")))</f>
        <v>Sin cruce</v>
      </c>
    </row>
    <row r="478" spans="2:50" ht="19.8" hidden="1" customHeight="1" x14ac:dyDescent="0.25">
      <c r="B478" s="494" t="s">
        <v>314</v>
      </c>
      <c r="C478" s="364" t="s">
        <v>284</v>
      </c>
      <c r="D478" s="364">
        <v>202011</v>
      </c>
      <c r="E478" s="373" t="s">
        <v>276</v>
      </c>
      <c r="F478" s="370" t="s">
        <v>291</v>
      </c>
      <c r="G478" s="373" t="s">
        <v>296</v>
      </c>
      <c r="H478" s="373">
        <v>9</v>
      </c>
      <c r="I478" s="373" t="s">
        <v>278</v>
      </c>
      <c r="J478" s="373" t="s">
        <v>278</v>
      </c>
      <c r="K478" s="194" t="s">
        <v>776</v>
      </c>
      <c r="L478" s="364" t="s">
        <v>777</v>
      </c>
      <c r="M478" s="364" t="s">
        <v>349</v>
      </c>
      <c r="N478" s="364" t="s">
        <v>621</v>
      </c>
      <c r="O478" s="373" t="s">
        <v>321</v>
      </c>
      <c r="P478" s="364">
        <v>2</v>
      </c>
      <c r="Q478" s="364">
        <v>2</v>
      </c>
      <c r="R478" s="369">
        <v>4</v>
      </c>
      <c r="S478" s="364">
        <v>3</v>
      </c>
      <c r="T478" s="8"/>
      <c r="U478" s="374">
        <v>30</v>
      </c>
      <c r="V478" s="370">
        <v>45477699</v>
      </c>
      <c r="W478" s="373" t="s">
        <v>173</v>
      </c>
      <c r="X478" s="364" t="s">
        <v>321</v>
      </c>
      <c r="Y478" s="364"/>
      <c r="Z478" s="364"/>
      <c r="AA478" s="364"/>
      <c r="AB478" s="370"/>
      <c r="AC478" s="364"/>
      <c r="AD478" s="369"/>
      <c r="AE478" s="370"/>
      <c r="AF478" s="370"/>
      <c r="AG478" s="364" t="s">
        <v>319</v>
      </c>
      <c r="AH478" s="364">
        <v>1</v>
      </c>
      <c r="AI478" s="364">
        <v>16</v>
      </c>
      <c r="AJ478" s="364">
        <v>50</v>
      </c>
      <c r="AK478" s="364">
        <v>20</v>
      </c>
      <c r="AL478" s="364">
        <v>10</v>
      </c>
      <c r="AM478" s="22">
        <f t="shared" si="174"/>
        <v>4</v>
      </c>
      <c r="AN478" s="104">
        <f t="shared" si="178"/>
        <v>0.70138888888888884</v>
      </c>
      <c r="AO478" s="104">
        <f t="shared" si="179"/>
        <v>0.84027777777777779</v>
      </c>
      <c r="AP478" s="22" t="str" cm="1">
        <f t="array" ref="AP478">IF(W478="","",IF(SUMPRODUCT((W478=$W$7:$W$2042)*(AH478=$AH$7:$AH$2042)*(AN478=$AN$7:$AN$2042)*(AO478=$AO$7:$AO$2042)*(ROW($W$7:$W$2042)&lt;&gt;ROW(W478))*((R478=0)*($R$7:$R$2042&gt;0)+(R478&gt;0)*($R$7:$R$2042=0)))&gt;0,"SALONES UNIDOS",IF(SUMPRODUCT((W478=$W$7:$W$2042)*(AH478=$AH$7:$AH$2042)*((AN478&lt;$AO$7:$AO$2042)*(AO478&gt;$AN$7:$AN$2042))*(ROW($W$7:$W$2042)&lt;&gt;ROW(W478)))&gt;0,"Cruzado","Sin cruce")))</f>
        <v>Sin cruce</v>
      </c>
      <c r="AQ478" s="104"/>
      <c r="AR478" s="104"/>
      <c r="AS478" s="22"/>
      <c r="AT478" s="22"/>
      <c r="AU478" s="358" t="str" cm="1">
        <f t="array" ref="AU478">IF(AB478="","",IF(SUMPRODUCT((AB478=$AB$7:$AB$511)*(AH478=$AH$7:$AH$511)*(AQ478=$AQ$7:$AQ$511)*(AR478=$AR$7:$AR$511)*(ROW($AB$7:$AB$511)&lt;&gt;ROW(AB478))*((R478=0)*($R$7:$R$511&gt;0)+(R478&gt;0)*($R$7:$R$511=0)))&gt;0,"SALONES UNIDOS",IF(SUMPRODUCT((AB478=$AB$7:$AB$511)*(AH478=$AH$7:$AH$511)*((AQ478&lt;$AR$7:$AR$511)*(AR478&gt;$AQ$7:$AQ$511))*(ROW($AB$7:$AB$511)&lt;&gt;ROW(AB478)))&gt;0,"Cruzado","Sin cruce")))</f>
        <v/>
      </c>
      <c r="AV478" s="358" t="str" cm="1">
        <f t="array" ref="AV478">IF(AD478="","",IF(SUMPRODUCT((AD478=$AD$7:$AD$511)*(AH478=$AH$7:$AH$511)*(AS478=$AS$7:$AS$511)*(AT478=$AT$7:$AT$511)*(ROW($AD$7:$AD$511)&lt;&gt;ROW(AD478))*((R478=0)*($R$7:$R$511&gt;0)+(R478&gt;0)*($R$7:$R$511=0)))&gt;0,"SALONES UNIDOS",IF(SUMPRODUCT((AD478=$AD$7:$AD$511)*(AH478=$AH$7:$AH$511)*((AS478&lt;$AT$7:$AT$511)*(AT478&gt;$AS$7:$AS$511))*(ROW($AD$7:$AD$511)&lt;&gt;ROW(AD478)))&gt;0,"Cruzado","Sin cruce")))</f>
        <v/>
      </c>
      <c r="AW478" s="104" t="str">
        <f t="shared" si="177"/>
        <v>PS9FILIALA</v>
      </c>
      <c r="AX478" s="104" t="str" cm="1">
        <f t="array" ref="AX478">IF(AW478="","",IF(SUMPRODUCT((AW478=$AW$7:$AW$2042)*(AH478=$AH$7:$AH$2042)*(AN478=$AN$7:$AN$2042)*(AO478=$AO$7:$AO$2042)*(ROW($AW$7:$AW$2042)&lt;&gt;ROW(AW478))*((R478=0)*($R$7:$R$2042&gt;0)+(R478&gt;0)*($R$7:$R$2042=0)))&gt;0,"SALONES UNIDOS",IF(SUMPRODUCT((AW478=$AW$7:$AW$2042)*(AH478=$AH$7:$AH$2042)*((AN478&lt;$AO$7:$AO$2042)*(AO478&gt;$AN$7:$AN$2042))*(ROW($AW$7:$AW$2042)&lt;&gt;ROW(AW478)))&gt;0,"Cruzado","Sin cruce")))</f>
        <v>Sin cruce</v>
      </c>
    </row>
    <row r="479" spans="2:50" ht="19.8" hidden="1" customHeight="1" x14ac:dyDescent="0.25">
      <c r="B479" s="494" t="s">
        <v>314</v>
      </c>
      <c r="C479" s="364" t="s">
        <v>284</v>
      </c>
      <c r="D479" s="364">
        <v>202011</v>
      </c>
      <c r="E479" s="373" t="s">
        <v>276</v>
      </c>
      <c r="F479" s="370" t="s">
        <v>291</v>
      </c>
      <c r="G479" s="373" t="s">
        <v>296</v>
      </c>
      <c r="H479" s="373">
        <v>9</v>
      </c>
      <c r="I479" s="373" t="s">
        <v>278</v>
      </c>
      <c r="J479" s="373" t="s">
        <v>278</v>
      </c>
      <c r="K479" s="194" t="s">
        <v>778</v>
      </c>
      <c r="L479" s="364" t="s">
        <v>650</v>
      </c>
      <c r="M479" s="364" t="s">
        <v>349</v>
      </c>
      <c r="N479" s="364" t="s">
        <v>318</v>
      </c>
      <c r="O479" s="373" t="s">
        <v>315</v>
      </c>
      <c r="P479" s="364">
        <v>0</v>
      </c>
      <c r="Q479" s="364">
        <v>30</v>
      </c>
      <c r="R479" s="369">
        <v>30</v>
      </c>
      <c r="S479" s="364">
        <v>15</v>
      </c>
      <c r="T479" s="8"/>
      <c r="U479" s="374">
        <v>40</v>
      </c>
      <c r="V479" s="370"/>
      <c r="W479" s="373"/>
      <c r="X479" s="375" t="s">
        <v>555</v>
      </c>
      <c r="Y479" s="364"/>
      <c r="Z479" s="364"/>
      <c r="AA479" s="364"/>
      <c r="AB479" s="370"/>
      <c r="AC479" s="364"/>
      <c r="AD479" s="369"/>
      <c r="AE479" s="370"/>
      <c r="AF479" s="370"/>
      <c r="AG479" s="364" t="s">
        <v>301</v>
      </c>
      <c r="AH479" s="364"/>
      <c r="AI479" s="364"/>
      <c r="AJ479" s="364"/>
      <c r="AK479" s="364"/>
      <c r="AL479" s="364"/>
      <c r="AM479" s="22">
        <f t="shared" si="174"/>
        <v>30</v>
      </c>
      <c r="AN479" s="104">
        <f t="shared" si="178"/>
        <v>0</v>
      </c>
      <c r="AO479" s="104">
        <f t="shared" si="179"/>
        <v>0</v>
      </c>
      <c r="AP479" s="22" t="str" cm="1">
        <f t="array" ref="AP479">IF(W479="","",IF(SUMPRODUCT((W479=$W$7:$W$2042)*(AH479=$AH$7:$AH$2042)*(AN479=$AN$7:$AN$2042)*(AO479=$AO$7:$AO$2042)*(ROW($W$7:$W$2042)&lt;&gt;ROW(W479))*((R479=0)*($R$7:$R$2042&gt;0)+(R479&gt;0)*($R$7:$R$2042=0)))&gt;0,"SALONES UNIDOS",IF(SUMPRODUCT((W479=$W$7:$W$2042)*(AH479=$AH$7:$AH$2042)*((AN479&lt;$AO$7:$AO$2042)*(AO479&gt;$AN$7:$AN$2042))*(ROW($W$7:$W$2042)&lt;&gt;ROW(W479)))&gt;0,"Cruzado","Sin cruce")))</f>
        <v/>
      </c>
      <c r="AQ479" s="104"/>
      <c r="AR479" s="104"/>
      <c r="AS479" s="22"/>
      <c r="AT479" s="22"/>
      <c r="AU479" s="358" t="str" cm="1">
        <f t="array" ref="AU479">IF(AB479="","",IF(SUMPRODUCT((AB479=$AB$7:$AB$511)*(AH479=$AH$7:$AH$511)*(AQ479=$AQ$7:$AQ$511)*(AR479=$AR$7:$AR$511)*(ROW($AB$7:$AB$511)&lt;&gt;ROW(AB479))*((R479=0)*($R$7:$R$511&gt;0)+(R479&gt;0)*($R$7:$R$511=0)))&gt;0,"SALONES UNIDOS",IF(SUMPRODUCT((AB479=$AB$7:$AB$511)*(AH479=$AH$7:$AH$511)*((AQ479&lt;$AR$7:$AR$511)*(AR479&gt;$AQ$7:$AQ$511))*(ROW($AB$7:$AB$511)&lt;&gt;ROW(AB479)))&gt;0,"Cruzado","Sin cruce")))</f>
        <v/>
      </c>
      <c r="AV479" s="358" t="str" cm="1">
        <f t="array" ref="AV479">IF(AD479="","",IF(SUMPRODUCT((AD479=$AD$7:$AD$511)*(AH479=$AH$7:$AH$511)*(AS479=$AS$7:$AS$511)*(AT479=$AT$7:$AT$511)*(ROW($AD$7:$AD$511)&lt;&gt;ROW(AD479))*((R479=0)*($R$7:$R$511&gt;0)+(R479&gt;0)*($R$7:$R$511=0)))&gt;0,"SALONES UNIDOS",IF(SUMPRODUCT((AD479=$AD$7:$AD$511)*(AH479=$AH$7:$AH$511)*((AS479&lt;$AT$7:$AT$511)*(AT479&gt;$AS$7:$AS$511))*(ROW($AD$7:$AD$511)&lt;&gt;ROW(AD479)))&gt;0,"Cruzado","Sin cruce")))</f>
        <v/>
      </c>
      <c r="AW479" s="104" t="str">
        <f t="shared" si="177"/>
        <v>PS9FILIALA</v>
      </c>
      <c r="AX479" s="104" t="str" cm="1">
        <f t="array" ref="AX479">IF(AW479="","",IF(SUMPRODUCT((AW479=$AW$7:$AW$2042)*(AH479=$AH$7:$AH$2042)*(AN479=$AN$7:$AN$2042)*(AO479=$AO$7:$AO$2042)*(ROW($AW$7:$AW$2042)&lt;&gt;ROW(AW479))*((R479=0)*($R$7:$R$2042&gt;0)+(R479&gt;0)*($R$7:$R$2042=0)))&gt;0,"SALONES UNIDOS",IF(SUMPRODUCT((AW479=$AW$7:$AW$2042)*(AH479=$AH$7:$AH$2042)*((AN479&lt;$AO$7:$AO$2042)*(AO479&gt;$AN$7:$AN$2042))*(ROW($AW$7:$AW$2042)&lt;&gt;ROW(AW479)))&gt;0,"Cruzado","Sin cruce")))</f>
        <v>Sin cruce</v>
      </c>
    </row>
    <row r="480" spans="2:50" ht="19.8" hidden="1" customHeight="1" x14ac:dyDescent="0.25">
      <c r="B480" s="494" t="s">
        <v>314</v>
      </c>
      <c r="C480" s="364" t="s">
        <v>284</v>
      </c>
      <c r="D480" s="364">
        <v>202011</v>
      </c>
      <c r="E480" s="439" t="s">
        <v>276</v>
      </c>
      <c r="F480" s="370" t="s">
        <v>291</v>
      </c>
      <c r="G480" s="373" t="s">
        <v>296</v>
      </c>
      <c r="H480" s="373">
        <v>9</v>
      </c>
      <c r="I480" s="373" t="s">
        <v>278</v>
      </c>
      <c r="J480" s="373" t="s">
        <v>278</v>
      </c>
      <c r="K480" s="194" t="s">
        <v>394</v>
      </c>
      <c r="L480" s="364" t="s">
        <v>395</v>
      </c>
      <c r="M480" s="364" t="s">
        <v>324</v>
      </c>
      <c r="N480" s="364" t="s">
        <v>318</v>
      </c>
      <c r="O480" s="373" t="s">
        <v>321</v>
      </c>
      <c r="P480" s="364">
        <v>0</v>
      </c>
      <c r="Q480" s="364">
        <v>4</v>
      </c>
      <c r="R480" s="369">
        <v>4</v>
      </c>
      <c r="S480" s="364">
        <v>6</v>
      </c>
      <c r="T480" s="8"/>
      <c r="U480" s="374">
        <v>15</v>
      </c>
      <c r="V480" s="507"/>
      <c r="W480" s="508" t="s">
        <v>287</v>
      </c>
      <c r="X480" s="364" t="s">
        <v>321</v>
      </c>
      <c r="Y480" s="364"/>
      <c r="Z480" s="364"/>
      <c r="AA480" s="364"/>
      <c r="AB480" s="370"/>
      <c r="AC480" s="364"/>
      <c r="AD480" s="369"/>
      <c r="AE480" s="370"/>
      <c r="AF480" s="370"/>
      <c r="AG480" s="364" t="s">
        <v>301</v>
      </c>
      <c r="AH480" s="364">
        <v>2</v>
      </c>
      <c r="AI480" s="364">
        <v>19</v>
      </c>
      <c r="AJ480" s="364">
        <v>20</v>
      </c>
      <c r="AK480" s="364">
        <v>22</v>
      </c>
      <c r="AL480" s="364">
        <v>40</v>
      </c>
      <c r="AM480" s="22">
        <f t="shared" si="174"/>
        <v>4</v>
      </c>
      <c r="AN480" s="104">
        <f t="shared" si="178"/>
        <v>0.80555555555555547</v>
      </c>
      <c r="AO480" s="104">
        <f t="shared" si="179"/>
        <v>0.94444444444444442</v>
      </c>
      <c r="AP480" s="22" t="str" cm="1">
        <f t="array" ref="AP480">IF(W480="","",IF(SUMPRODUCT((W480=$W$7:$W$2042)*(AH480=$AH$7:$AH$2042)*(AN480=$AN$7:$AN$2042)*(AO480=$AO$7:$AO$2042)*(ROW($W$7:$W$2042)&lt;&gt;ROW(W480))*((R480=0)*($R$7:$R$2042&gt;0)+(R480&gt;0)*($R$7:$R$2042=0)))&gt;0,"SALONES UNIDOS",IF(SUMPRODUCT((W480=$W$7:$W$2042)*(AH480=$AH$7:$AH$2042)*((AN480&lt;$AO$7:$AO$2042)*(AO480&gt;$AN$7:$AN$2042))*(ROW($W$7:$W$2042)&lt;&gt;ROW(W480)))&gt;0,"Cruzado","Sin cruce")))</f>
        <v>Cruzado</v>
      </c>
      <c r="AQ480" s="104"/>
      <c r="AR480" s="104"/>
      <c r="AS480" s="22"/>
      <c r="AT480" s="22"/>
      <c r="AU480" s="358" t="str" cm="1">
        <f t="array" ref="AU480">IF(AB480="","",IF(SUMPRODUCT((AB480=$AB$7:$AB$511)*(AH480=$AH$7:$AH$511)*(AQ480=$AQ$7:$AQ$511)*(AR480=$AR$7:$AR$511)*(ROW($AB$7:$AB$511)&lt;&gt;ROW(AB480))*((R480=0)*($R$7:$R$511&gt;0)+(R480&gt;0)*($R$7:$R$511=0)))&gt;0,"SALONES UNIDOS",IF(SUMPRODUCT((AB480=$AB$7:$AB$511)*(AH480=$AH$7:$AH$511)*((AQ480&lt;$AR$7:$AR$511)*(AR480&gt;$AQ$7:$AQ$511))*(ROW($AB$7:$AB$511)&lt;&gt;ROW(AB480)))&gt;0,"Cruzado","Sin cruce")))</f>
        <v/>
      </c>
      <c r="AV480" s="358" t="str" cm="1">
        <f t="array" ref="AV480">IF(AD480="","",IF(SUMPRODUCT((AD480=$AD$7:$AD$511)*(AH480=$AH$7:$AH$511)*(AS480=$AS$7:$AS$511)*(AT480=$AT$7:$AT$511)*(ROW($AD$7:$AD$511)&lt;&gt;ROW(AD480))*((R480=0)*($R$7:$R$511&gt;0)+(R480&gt;0)*($R$7:$R$511=0)))&gt;0,"SALONES UNIDOS",IF(SUMPRODUCT((AD480=$AD$7:$AD$511)*(AH480=$AH$7:$AH$511)*((AS480&lt;$AT$7:$AT$511)*(AT480&gt;$AS$7:$AS$511))*(ROW($AD$7:$AD$511)&lt;&gt;ROW(AD480)))&gt;0,"Cruzado","Sin cruce")))</f>
        <v/>
      </c>
      <c r="AW480" s="104" t="str">
        <f t="shared" si="177"/>
        <v>PS9FILIALA</v>
      </c>
      <c r="AX480" s="104" t="str" cm="1">
        <f t="array" ref="AX480">IF(AW480="","",IF(SUMPRODUCT((AW480=$AW$7:$AW$2042)*(AH480=$AH$7:$AH$2042)*(AN480=$AN$7:$AN$2042)*(AO480=$AO$7:$AO$2042)*(ROW($AW$7:$AW$2042)&lt;&gt;ROW(AW480))*((R480=0)*($R$7:$R$2042&gt;0)+(R480&gt;0)*($R$7:$R$2042=0)))&gt;0,"SALONES UNIDOS",IF(SUMPRODUCT((AW480=$AW$7:$AW$2042)*(AH480=$AH$7:$AH$2042)*((AN480&lt;$AO$7:$AO$2042)*(AO480&gt;$AN$7:$AN$2042))*(ROW($AW$7:$AW$2042)&lt;&gt;ROW(AW480)))&gt;0,"Cruzado","Sin cruce")))</f>
        <v>Sin cruce</v>
      </c>
    </row>
    <row r="481" spans="2:50" ht="19.8" hidden="1" customHeight="1" x14ac:dyDescent="0.25">
      <c r="B481" s="494" t="s">
        <v>314</v>
      </c>
      <c r="C481" s="364" t="s">
        <v>284</v>
      </c>
      <c r="D481" s="364">
        <v>202011</v>
      </c>
      <c r="E481" s="439" t="s">
        <v>276</v>
      </c>
      <c r="F481" s="370" t="s">
        <v>291</v>
      </c>
      <c r="G481" s="373" t="s">
        <v>296</v>
      </c>
      <c r="H481" s="373">
        <v>9</v>
      </c>
      <c r="I481" s="373" t="s">
        <v>278</v>
      </c>
      <c r="J481" s="373" t="s">
        <v>278</v>
      </c>
      <c r="K481" s="194" t="s">
        <v>394</v>
      </c>
      <c r="L481" s="364" t="s">
        <v>395</v>
      </c>
      <c r="M481" s="364" t="s">
        <v>324</v>
      </c>
      <c r="N481" s="364" t="s">
        <v>318</v>
      </c>
      <c r="O481" s="373" t="s">
        <v>321</v>
      </c>
      <c r="P481" s="364">
        <v>4</v>
      </c>
      <c r="Q481" s="364">
        <v>0</v>
      </c>
      <c r="R481" s="369">
        <v>4</v>
      </c>
      <c r="S481" s="364">
        <v>6</v>
      </c>
      <c r="T481" s="8"/>
      <c r="U481" s="374">
        <v>15</v>
      </c>
      <c r="V481" s="507"/>
      <c r="W481" s="508" t="s">
        <v>287</v>
      </c>
      <c r="X481" s="364" t="s">
        <v>321</v>
      </c>
      <c r="Y481" s="364"/>
      <c r="Z481" s="364"/>
      <c r="AA481" s="364"/>
      <c r="AB481" s="370"/>
      <c r="AC481" s="364"/>
      <c r="AD481" s="369"/>
      <c r="AE481" s="370"/>
      <c r="AF481" s="370"/>
      <c r="AG481" s="364" t="s">
        <v>559</v>
      </c>
      <c r="AH481" s="364">
        <v>3</v>
      </c>
      <c r="AI481" s="364">
        <v>19</v>
      </c>
      <c r="AJ481" s="364">
        <v>20</v>
      </c>
      <c r="AK481" s="364">
        <v>22</v>
      </c>
      <c r="AL481" s="364">
        <v>40</v>
      </c>
      <c r="AM481" s="22">
        <f t="shared" si="174"/>
        <v>4</v>
      </c>
      <c r="AN481" s="104">
        <f t="shared" si="178"/>
        <v>0.80555555555555547</v>
      </c>
      <c r="AO481" s="104">
        <f t="shared" si="179"/>
        <v>0.94444444444444442</v>
      </c>
      <c r="AP481" s="22" t="str" cm="1">
        <f t="array" ref="AP481">IF(W481="","",IF(SUMPRODUCT((W481=$W$7:$W$2042)*(AH481=$AH$7:$AH$2042)*(AN481=$AN$7:$AN$2042)*(AO481=$AO$7:$AO$2042)*(ROW($W$7:$W$2042)&lt;&gt;ROW(W481))*((R481=0)*($R$7:$R$2042&gt;0)+(R481&gt;0)*($R$7:$R$2042=0)))&gt;0,"SALONES UNIDOS",IF(SUMPRODUCT((W481=$W$7:$W$2042)*(AH481=$AH$7:$AH$2042)*((AN481&lt;$AO$7:$AO$2042)*(AO481&gt;$AN$7:$AN$2042))*(ROW($W$7:$W$2042)&lt;&gt;ROW(W481)))&gt;0,"Cruzado","Sin cruce")))</f>
        <v>Sin cruce</v>
      </c>
      <c r="AQ481" s="104"/>
      <c r="AR481" s="104"/>
      <c r="AS481" s="22"/>
      <c r="AT481" s="22"/>
      <c r="AU481" s="358" t="str" cm="1">
        <f t="array" ref="AU481">IF(AB481="","",IF(SUMPRODUCT((AB481=$AB$7:$AB$511)*(AH481=$AH$7:$AH$511)*(AQ481=$AQ$7:$AQ$511)*(AR481=$AR$7:$AR$511)*(ROW($AB$7:$AB$511)&lt;&gt;ROW(AB481))*((R481=0)*($R$7:$R$511&gt;0)+(R481&gt;0)*($R$7:$R$511=0)))&gt;0,"SALONES UNIDOS",IF(SUMPRODUCT((AB481=$AB$7:$AB$511)*(AH481=$AH$7:$AH$511)*((AQ481&lt;$AR$7:$AR$511)*(AR481&gt;$AQ$7:$AQ$511))*(ROW($AB$7:$AB$511)&lt;&gt;ROW(AB481)))&gt;0,"Cruzado","Sin cruce")))</f>
        <v/>
      </c>
      <c r="AV481" s="358" t="str" cm="1">
        <f t="array" ref="AV481">IF(AD481="","",IF(SUMPRODUCT((AD481=$AD$7:$AD$511)*(AH481=$AH$7:$AH$511)*(AS481=$AS$7:$AS$511)*(AT481=$AT$7:$AT$511)*(ROW($AD$7:$AD$511)&lt;&gt;ROW(AD481))*((R481=0)*($R$7:$R$511&gt;0)+(R481&gt;0)*($R$7:$R$511=0)))&gt;0,"SALONES UNIDOS",IF(SUMPRODUCT((AD481=$AD$7:$AD$511)*(AH481=$AH$7:$AH$511)*((AS481&lt;$AT$7:$AT$511)*(AT481&gt;$AS$7:$AS$511))*(ROW($AD$7:$AD$511)&lt;&gt;ROW(AD481)))&gt;0,"Cruzado","Sin cruce")))</f>
        <v/>
      </c>
      <c r="AW481" s="104" t="str">
        <f t="shared" si="177"/>
        <v>PS9FILIALA</v>
      </c>
      <c r="AX481" s="104" t="str" cm="1">
        <f t="array" ref="AX481">IF(AW481="","",IF(SUMPRODUCT((AW481=$AW$7:$AW$2042)*(AH481=$AH$7:$AH$2042)*(AN481=$AN$7:$AN$2042)*(AO481=$AO$7:$AO$2042)*(ROW($AW$7:$AW$2042)&lt;&gt;ROW(AW481))*((R481=0)*($R$7:$R$2042&gt;0)+(R481&gt;0)*($R$7:$R$2042=0)))&gt;0,"SALONES UNIDOS",IF(SUMPRODUCT((AW481=$AW$7:$AW$2042)*(AH481=$AH$7:$AH$2042)*((AN481&lt;$AO$7:$AO$2042)*(AO481&gt;$AN$7:$AN$2042))*(ROW($AW$7:$AW$2042)&lt;&gt;ROW(AW481)))&gt;0,"Cruzado","Sin cruce")))</f>
        <v>Sin cruce</v>
      </c>
    </row>
    <row r="482" spans="2:50" ht="19.8" hidden="1" customHeight="1" x14ac:dyDescent="0.25">
      <c r="B482" s="494" t="s">
        <v>314</v>
      </c>
      <c r="C482" s="364" t="s">
        <v>284</v>
      </c>
      <c r="D482" s="364">
        <v>202011</v>
      </c>
      <c r="E482" s="439" t="s">
        <v>276</v>
      </c>
      <c r="F482" s="370" t="s">
        <v>291</v>
      </c>
      <c r="G482" s="373" t="s">
        <v>296</v>
      </c>
      <c r="H482" s="373">
        <v>9</v>
      </c>
      <c r="I482" s="373" t="s">
        <v>281</v>
      </c>
      <c r="J482" s="373" t="s">
        <v>281</v>
      </c>
      <c r="K482" s="194" t="s">
        <v>394</v>
      </c>
      <c r="L482" s="364" t="s">
        <v>395</v>
      </c>
      <c r="M482" s="364" t="s">
        <v>324</v>
      </c>
      <c r="N482" s="364" t="s">
        <v>318</v>
      </c>
      <c r="O482" s="373" t="s">
        <v>321</v>
      </c>
      <c r="P482" s="364">
        <v>0</v>
      </c>
      <c r="Q482" s="364">
        <v>4</v>
      </c>
      <c r="R482" s="369">
        <v>4</v>
      </c>
      <c r="S482" s="364">
        <v>6</v>
      </c>
      <c r="T482" s="8"/>
      <c r="U482" s="374">
        <v>15</v>
      </c>
      <c r="V482" s="370">
        <v>42721030</v>
      </c>
      <c r="W482" s="373" t="s">
        <v>241</v>
      </c>
      <c r="X482" s="364" t="s">
        <v>321</v>
      </c>
      <c r="Y482" s="364"/>
      <c r="Z482" s="364"/>
      <c r="AA482" s="364"/>
      <c r="AB482" s="370"/>
      <c r="AC482" s="364"/>
      <c r="AD482" s="369"/>
      <c r="AE482" s="370"/>
      <c r="AF482" s="370"/>
      <c r="AG482" s="364" t="s">
        <v>301</v>
      </c>
      <c r="AH482" s="364">
        <v>2</v>
      </c>
      <c r="AI482" s="364">
        <v>19</v>
      </c>
      <c r="AJ482" s="364">
        <v>20</v>
      </c>
      <c r="AK482" s="364">
        <v>22</v>
      </c>
      <c r="AL482" s="364">
        <v>40</v>
      </c>
      <c r="AM482" s="22">
        <f t="shared" si="174"/>
        <v>4</v>
      </c>
      <c r="AN482" s="104">
        <f t="shared" si="178"/>
        <v>0.80555555555555547</v>
      </c>
      <c r="AO482" s="104">
        <f t="shared" si="179"/>
        <v>0.94444444444444442</v>
      </c>
      <c r="AP482" s="22" t="str" cm="1">
        <f t="array" ref="AP482">IF(W482="","",IF(SUMPRODUCT((W482=$W$7:$W$2042)*(AH482=$AH$7:$AH$2042)*(AN482=$AN$7:$AN$2042)*(AO482=$AO$7:$AO$2042)*(ROW($W$7:$W$2042)&lt;&gt;ROW(W482))*((R482=0)*($R$7:$R$2042&gt;0)+(R482&gt;0)*($R$7:$R$2042=0)))&gt;0,"SALONES UNIDOS",IF(SUMPRODUCT((W482=$W$7:$W$2042)*(AH482=$AH$7:$AH$2042)*((AN482&lt;$AO$7:$AO$2042)*(AO482&gt;$AN$7:$AN$2042))*(ROW($W$7:$W$2042)&lt;&gt;ROW(W482)))&gt;0,"Cruzado","Sin cruce")))</f>
        <v>Sin cruce</v>
      </c>
      <c r="AQ482" s="104"/>
      <c r="AR482" s="104"/>
      <c r="AS482" s="22"/>
      <c r="AT482" s="22"/>
      <c r="AU482" s="358" t="str" cm="1">
        <f t="array" ref="AU482">IF(AB482="","",IF(SUMPRODUCT((AB482=$AB$7:$AB$511)*(AH482=$AH$7:$AH$511)*(AQ482=$AQ$7:$AQ$511)*(AR482=$AR$7:$AR$511)*(ROW($AB$7:$AB$511)&lt;&gt;ROW(AB482))*((R482=0)*($R$7:$R$511&gt;0)+(R482&gt;0)*($R$7:$R$511=0)))&gt;0,"SALONES UNIDOS",IF(SUMPRODUCT((AB482=$AB$7:$AB$511)*(AH482=$AH$7:$AH$511)*((AQ482&lt;$AR$7:$AR$511)*(AR482&gt;$AQ$7:$AQ$511))*(ROW($AB$7:$AB$511)&lt;&gt;ROW(AB482)))&gt;0,"Cruzado","Sin cruce")))</f>
        <v/>
      </c>
      <c r="AV482" s="358" t="str" cm="1">
        <f t="array" ref="AV482">IF(AD482="","",IF(SUMPRODUCT((AD482=$AD$7:$AD$511)*(AH482=$AH$7:$AH$511)*(AS482=$AS$7:$AS$511)*(AT482=$AT$7:$AT$511)*(ROW($AD$7:$AD$511)&lt;&gt;ROW(AD482))*((R482=0)*($R$7:$R$511&gt;0)+(R482&gt;0)*($R$7:$R$511=0)))&gt;0,"SALONES UNIDOS",IF(SUMPRODUCT((AD482=$AD$7:$AD$511)*(AH482=$AH$7:$AH$511)*((AS482&lt;$AT$7:$AT$511)*(AT482&gt;$AS$7:$AS$511))*(ROW($AD$7:$AD$511)&lt;&gt;ROW(AD482)))&gt;0,"Cruzado","Sin cruce")))</f>
        <v/>
      </c>
      <c r="AW482" s="104" t="str">
        <f t="shared" si="177"/>
        <v>PS9FILIALB</v>
      </c>
      <c r="AX482" s="104" t="str" cm="1">
        <f t="array" ref="AX482">IF(AW482="","",IF(SUMPRODUCT((AW482=$AW$7:$AW$2042)*(AH482=$AH$7:$AH$2042)*(AN482=$AN$7:$AN$2042)*(AO482=$AO$7:$AO$2042)*(ROW($AW$7:$AW$2042)&lt;&gt;ROW(AW482))*((R482=0)*($R$7:$R$2042&gt;0)+(R482&gt;0)*($R$7:$R$2042=0)))&gt;0,"SALONES UNIDOS",IF(SUMPRODUCT((AW482=$AW$7:$AW$2042)*(AH482=$AH$7:$AH$2042)*((AN482&lt;$AO$7:$AO$2042)*(AO482&gt;$AN$7:$AN$2042))*(ROW($AW$7:$AW$2042)&lt;&gt;ROW(AW482)))&gt;0,"Cruzado","Sin cruce")))</f>
        <v>Sin cruce</v>
      </c>
    </row>
    <row r="483" spans="2:50" ht="19.8" hidden="1" customHeight="1" x14ac:dyDescent="0.25">
      <c r="B483" s="494" t="s">
        <v>314</v>
      </c>
      <c r="C483" s="364" t="s">
        <v>284</v>
      </c>
      <c r="D483" s="364">
        <v>202011</v>
      </c>
      <c r="E483" s="439" t="s">
        <v>276</v>
      </c>
      <c r="F483" s="370" t="s">
        <v>291</v>
      </c>
      <c r="G483" s="373" t="s">
        <v>296</v>
      </c>
      <c r="H483" s="373">
        <v>9</v>
      </c>
      <c r="I483" s="373" t="s">
        <v>281</v>
      </c>
      <c r="J483" s="373" t="s">
        <v>281</v>
      </c>
      <c r="K483" s="194" t="s">
        <v>394</v>
      </c>
      <c r="L483" s="364" t="s">
        <v>395</v>
      </c>
      <c r="M483" s="364" t="s">
        <v>324</v>
      </c>
      <c r="N483" s="364" t="s">
        <v>318</v>
      </c>
      <c r="O483" s="373" t="s">
        <v>321</v>
      </c>
      <c r="P483" s="364">
        <v>4</v>
      </c>
      <c r="Q483" s="364">
        <v>0</v>
      </c>
      <c r="R483" s="369">
        <v>4</v>
      </c>
      <c r="S483" s="364">
        <v>6</v>
      </c>
      <c r="T483" s="8"/>
      <c r="U483" s="374">
        <v>15</v>
      </c>
      <c r="V483" s="370">
        <v>42721030</v>
      </c>
      <c r="W483" s="373" t="s">
        <v>241</v>
      </c>
      <c r="X483" s="364" t="s">
        <v>321</v>
      </c>
      <c r="Y483" s="364"/>
      <c r="Z483" s="364"/>
      <c r="AA483" s="364"/>
      <c r="AB483" s="370"/>
      <c r="AC483" s="364"/>
      <c r="AD483" s="369"/>
      <c r="AE483" s="370"/>
      <c r="AF483" s="370"/>
      <c r="AG483" s="364" t="s">
        <v>559</v>
      </c>
      <c r="AH483" s="364">
        <v>3</v>
      </c>
      <c r="AI483" s="364">
        <v>15</v>
      </c>
      <c r="AJ483" s="364">
        <v>10</v>
      </c>
      <c r="AK483" s="364">
        <v>18</v>
      </c>
      <c r="AL483" s="364">
        <v>30</v>
      </c>
      <c r="AM483" s="22">
        <f t="shared" si="174"/>
        <v>4</v>
      </c>
      <c r="AN483" s="104">
        <f t="shared" si="178"/>
        <v>0.63194444444444442</v>
      </c>
      <c r="AO483" s="104">
        <f t="shared" si="179"/>
        <v>0.77083333333333337</v>
      </c>
      <c r="AP483" s="22" t="str" cm="1">
        <f t="array" ref="AP483">IF(W483="","",IF(SUMPRODUCT((W483=$W$7:$W$2042)*(AH483=$AH$7:$AH$2042)*(AN483=$AN$7:$AN$2042)*(AO483=$AO$7:$AO$2042)*(ROW($W$7:$W$2042)&lt;&gt;ROW(W483))*((R483=0)*($R$7:$R$2042&gt;0)+(R483&gt;0)*($R$7:$R$2042=0)))&gt;0,"SALONES UNIDOS",IF(SUMPRODUCT((W483=$W$7:$W$2042)*(AH483=$AH$7:$AH$2042)*((AN483&lt;$AO$7:$AO$2042)*(AO483&gt;$AN$7:$AN$2042))*(ROW($W$7:$W$2042)&lt;&gt;ROW(W483)))&gt;0,"Cruzado","Sin cruce")))</f>
        <v>Sin cruce</v>
      </c>
      <c r="AQ483" s="104"/>
      <c r="AR483" s="104"/>
      <c r="AS483" s="22"/>
      <c r="AT483" s="22"/>
      <c r="AU483" s="358" t="str" cm="1">
        <f t="array" ref="AU483">IF(AB483="","",IF(SUMPRODUCT((AB483=$AB$7:$AB$511)*(AH483=$AH$7:$AH$511)*(AQ483=$AQ$7:$AQ$511)*(AR483=$AR$7:$AR$511)*(ROW($AB$7:$AB$511)&lt;&gt;ROW(AB483))*((R483=0)*($R$7:$R$511&gt;0)+(R483&gt;0)*($R$7:$R$511=0)))&gt;0,"SALONES UNIDOS",IF(SUMPRODUCT((AB483=$AB$7:$AB$511)*(AH483=$AH$7:$AH$511)*((AQ483&lt;$AR$7:$AR$511)*(AR483&gt;$AQ$7:$AQ$511))*(ROW($AB$7:$AB$511)&lt;&gt;ROW(AB483)))&gt;0,"Cruzado","Sin cruce")))</f>
        <v/>
      </c>
      <c r="AV483" s="358" t="str" cm="1">
        <f t="array" ref="AV483">IF(AD483="","",IF(SUMPRODUCT((AD483=$AD$7:$AD$511)*(AH483=$AH$7:$AH$511)*(AS483=$AS$7:$AS$511)*(AT483=$AT$7:$AT$511)*(ROW($AD$7:$AD$511)&lt;&gt;ROW(AD483))*((R483=0)*($R$7:$R$511&gt;0)+(R483&gt;0)*($R$7:$R$511=0)))&gt;0,"SALONES UNIDOS",IF(SUMPRODUCT((AD483=$AD$7:$AD$511)*(AH483=$AH$7:$AH$511)*((AS483&lt;$AT$7:$AT$511)*(AT483&gt;$AS$7:$AS$511))*(ROW($AD$7:$AD$511)&lt;&gt;ROW(AD483)))&gt;0,"Cruzado","Sin cruce")))</f>
        <v/>
      </c>
      <c r="AW483" s="104" t="str">
        <f t="shared" si="177"/>
        <v>PS9FILIALB</v>
      </c>
      <c r="AX483" s="104" t="str" cm="1">
        <f t="array" ref="AX483">IF(AW483="","",IF(SUMPRODUCT((AW483=$AW$7:$AW$2042)*(AH483=$AH$7:$AH$2042)*(AN483=$AN$7:$AN$2042)*(AO483=$AO$7:$AO$2042)*(ROW($AW$7:$AW$2042)&lt;&gt;ROW(AW483))*((R483=0)*($R$7:$R$2042&gt;0)+(R483&gt;0)*($R$7:$R$2042=0)))&gt;0,"SALONES UNIDOS",IF(SUMPRODUCT((AW483=$AW$7:$AW$2042)*(AH483=$AH$7:$AH$2042)*((AN483&lt;$AO$7:$AO$2042)*(AO483&gt;$AN$7:$AN$2042))*(ROW($AW$7:$AW$2042)&lt;&gt;ROW(AW483)))&gt;0,"Cruzado","Sin cruce")))</f>
        <v>Sin cruce</v>
      </c>
    </row>
    <row r="484" spans="2:50" ht="19.8" hidden="1" customHeight="1" x14ac:dyDescent="0.25">
      <c r="B484" s="494" t="s">
        <v>314</v>
      </c>
      <c r="C484" s="364" t="s">
        <v>284</v>
      </c>
      <c r="D484" s="364">
        <v>202011</v>
      </c>
      <c r="E484" s="373" t="s">
        <v>276</v>
      </c>
      <c r="F484" s="370" t="s">
        <v>291</v>
      </c>
      <c r="G484" s="373" t="s">
        <v>296</v>
      </c>
      <c r="H484" s="373">
        <v>10</v>
      </c>
      <c r="I484" s="373" t="s">
        <v>278</v>
      </c>
      <c r="J484" s="373" t="s">
        <v>278</v>
      </c>
      <c r="K484" s="194" t="s">
        <v>779</v>
      </c>
      <c r="L484" s="364" t="s">
        <v>780</v>
      </c>
      <c r="M484" s="364" t="s">
        <v>349</v>
      </c>
      <c r="N484" s="364" t="s">
        <v>621</v>
      </c>
      <c r="O484" s="373" t="s">
        <v>321</v>
      </c>
      <c r="P484" s="364">
        <v>2</v>
      </c>
      <c r="Q484" s="364">
        <v>2</v>
      </c>
      <c r="R484" s="369">
        <v>4</v>
      </c>
      <c r="S484" s="364">
        <v>3</v>
      </c>
      <c r="T484" s="8"/>
      <c r="U484" s="374">
        <v>15</v>
      </c>
      <c r="V484" s="370">
        <v>46536483</v>
      </c>
      <c r="W484" s="373" t="s">
        <v>147</v>
      </c>
      <c r="X484" s="364" t="s">
        <v>321</v>
      </c>
      <c r="Y484" s="364"/>
      <c r="Z484" s="364"/>
      <c r="AA484" s="364"/>
      <c r="AB484" s="370"/>
      <c r="AC484" s="364"/>
      <c r="AD484" s="369"/>
      <c r="AE484" s="370"/>
      <c r="AF484" s="370"/>
      <c r="AG484" s="364" t="s">
        <v>319</v>
      </c>
      <c r="AH484" s="364">
        <v>3</v>
      </c>
      <c r="AI484" s="364">
        <v>19</v>
      </c>
      <c r="AJ484" s="364">
        <v>20</v>
      </c>
      <c r="AK484" s="364">
        <v>22</v>
      </c>
      <c r="AL484" s="364">
        <v>40</v>
      </c>
      <c r="AM484" s="22">
        <f t="shared" si="174"/>
        <v>4</v>
      </c>
      <c r="AN484" s="104">
        <f t="shared" si="178"/>
        <v>0.80555555555555547</v>
      </c>
      <c r="AO484" s="104">
        <f t="shared" si="179"/>
        <v>0.94444444444444442</v>
      </c>
      <c r="AP484" s="22" t="str" cm="1">
        <f t="array" ref="AP484">IF(W484="","",IF(SUMPRODUCT((W484=$W$7:$W$2042)*(AH484=$AH$7:$AH$2042)*(AN484=$AN$7:$AN$2042)*(AO484=$AO$7:$AO$2042)*(ROW($W$7:$W$2042)&lt;&gt;ROW(W484))*((R484=0)*($R$7:$R$2042&gt;0)+(R484&gt;0)*($R$7:$R$2042=0)))&gt;0,"SALONES UNIDOS",IF(SUMPRODUCT((W484=$W$7:$W$2042)*(AH484=$AH$7:$AH$2042)*((AN484&lt;$AO$7:$AO$2042)*(AO484&gt;$AN$7:$AN$2042))*(ROW($W$7:$W$2042)&lt;&gt;ROW(W484)))&gt;0,"Cruzado","Sin cruce")))</f>
        <v>Sin cruce</v>
      </c>
      <c r="AQ484" s="104"/>
      <c r="AR484" s="104"/>
      <c r="AS484" s="22"/>
      <c r="AT484" s="22"/>
      <c r="AU484" s="358" t="str" cm="1">
        <f t="array" ref="AU484">IF(AB484="","",IF(SUMPRODUCT((AB484=$AB$7:$AB$511)*(AH484=$AH$7:$AH$511)*(AQ484=$AQ$7:$AQ$511)*(AR484=$AR$7:$AR$511)*(ROW($AB$7:$AB$511)&lt;&gt;ROW(AB484))*((R484=0)*($R$7:$R$511&gt;0)+(R484&gt;0)*($R$7:$R$511=0)))&gt;0,"SALONES UNIDOS",IF(SUMPRODUCT((AB484=$AB$7:$AB$511)*(AH484=$AH$7:$AH$511)*((AQ484&lt;$AR$7:$AR$511)*(AR484&gt;$AQ$7:$AQ$511))*(ROW($AB$7:$AB$511)&lt;&gt;ROW(AB484)))&gt;0,"Cruzado","Sin cruce")))</f>
        <v/>
      </c>
      <c r="AV484" s="358" t="str" cm="1">
        <f t="array" ref="AV484">IF(AD484="","",IF(SUMPRODUCT((AD484=$AD$7:$AD$511)*(AH484=$AH$7:$AH$511)*(AS484=$AS$7:$AS$511)*(AT484=$AT$7:$AT$511)*(ROW($AD$7:$AD$511)&lt;&gt;ROW(AD484))*((R484=0)*($R$7:$R$511&gt;0)+(R484&gt;0)*($R$7:$R$511=0)))&gt;0,"SALONES UNIDOS",IF(SUMPRODUCT((AD484=$AD$7:$AD$511)*(AH484=$AH$7:$AH$511)*((AS484&lt;$AT$7:$AT$511)*(AT484&gt;$AS$7:$AS$511))*(ROW($AD$7:$AD$511)&lt;&gt;ROW(AD484)))&gt;0,"Cruzado","Sin cruce")))</f>
        <v/>
      </c>
      <c r="AW484" s="104" t="str">
        <f t="shared" si="177"/>
        <v>PS10FILIALA</v>
      </c>
      <c r="AX484" s="104" t="str" cm="1">
        <f t="array" ref="AX484">IF(AW484="","",IF(SUMPRODUCT((AW484=$AW$7:$AW$2042)*(AH484=$AH$7:$AH$2042)*(AN484=$AN$7:$AN$2042)*(AO484=$AO$7:$AO$2042)*(ROW($AW$7:$AW$2042)&lt;&gt;ROW(AW484))*((R484=0)*($R$7:$R$2042&gt;0)+(R484&gt;0)*($R$7:$R$2042=0)))&gt;0,"SALONES UNIDOS",IF(SUMPRODUCT((AW484=$AW$7:$AW$2042)*(AH484=$AH$7:$AH$2042)*((AN484&lt;$AO$7:$AO$2042)*(AO484&gt;$AN$7:$AN$2042))*(ROW($AW$7:$AW$2042)&lt;&gt;ROW(AW484)))&gt;0,"Cruzado","Sin cruce")))</f>
        <v>Sin cruce</v>
      </c>
    </row>
    <row r="485" spans="2:50" ht="19.8" hidden="1" customHeight="1" x14ac:dyDescent="0.25">
      <c r="B485" s="494" t="s">
        <v>314</v>
      </c>
      <c r="C485" s="364" t="s">
        <v>284</v>
      </c>
      <c r="D485" s="364">
        <v>202011</v>
      </c>
      <c r="E485" s="373" t="s">
        <v>276</v>
      </c>
      <c r="F485" s="370" t="s">
        <v>291</v>
      </c>
      <c r="G485" s="373" t="s">
        <v>296</v>
      </c>
      <c r="H485" s="373">
        <v>10</v>
      </c>
      <c r="I485" s="373" t="s">
        <v>278</v>
      </c>
      <c r="J485" s="373" t="s">
        <v>278</v>
      </c>
      <c r="K485" s="194" t="s">
        <v>781</v>
      </c>
      <c r="L485" s="364" t="s">
        <v>653</v>
      </c>
      <c r="M485" s="364" t="s">
        <v>349</v>
      </c>
      <c r="N485" s="364" t="s">
        <v>318</v>
      </c>
      <c r="O485" s="373" t="s">
        <v>315</v>
      </c>
      <c r="P485" s="364">
        <v>0</v>
      </c>
      <c r="Q485" s="364">
        <v>30</v>
      </c>
      <c r="R485" s="369">
        <v>30</v>
      </c>
      <c r="S485" s="364">
        <v>15</v>
      </c>
      <c r="T485" s="8"/>
      <c r="U485" s="374">
        <v>40</v>
      </c>
      <c r="V485" s="370"/>
      <c r="W485" s="373"/>
      <c r="X485" s="375" t="s">
        <v>555</v>
      </c>
      <c r="Y485" s="364"/>
      <c r="Z485" s="364"/>
      <c r="AA485" s="364"/>
      <c r="AB485" s="370"/>
      <c r="AC485" s="364"/>
      <c r="AD485" s="369"/>
      <c r="AE485" s="370"/>
      <c r="AF485" s="370"/>
      <c r="AG485" s="364" t="s">
        <v>301</v>
      </c>
      <c r="AH485" s="364"/>
      <c r="AI485" s="364"/>
      <c r="AJ485" s="364"/>
      <c r="AK485" s="364"/>
      <c r="AL485" s="364"/>
      <c r="AM485" s="22">
        <f t="shared" si="174"/>
        <v>30</v>
      </c>
      <c r="AN485" s="104">
        <f t="shared" si="178"/>
        <v>0</v>
      </c>
      <c r="AO485" s="104">
        <f t="shared" si="179"/>
        <v>0</v>
      </c>
      <c r="AP485" s="22" t="str" cm="1">
        <f t="array" ref="AP485">IF(W485="","",IF(SUMPRODUCT((W485=$W$7:$W$2042)*(AH485=$AH$7:$AH$2042)*(AN485=$AN$7:$AN$2042)*(AO485=$AO$7:$AO$2042)*(ROW($W$7:$W$2042)&lt;&gt;ROW(W485))*((R485=0)*($R$7:$R$2042&gt;0)+(R485&gt;0)*($R$7:$R$2042=0)))&gt;0,"SALONES UNIDOS",IF(SUMPRODUCT((W485=$W$7:$W$2042)*(AH485=$AH$7:$AH$2042)*((AN485&lt;$AO$7:$AO$2042)*(AO485&gt;$AN$7:$AN$2042))*(ROW($W$7:$W$2042)&lt;&gt;ROW(W485)))&gt;0,"Cruzado","Sin cruce")))</f>
        <v/>
      </c>
      <c r="AQ485" s="104"/>
      <c r="AR485" s="104"/>
      <c r="AS485" s="22"/>
      <c r="AT485" s="22"/>
      <c r="AU485" s="358" t="str" cm="1">
        <f t="array" ref="AU485">IF(AB485="","",IF(SUMPRODUCT((AB485=$AB$7:$AB$511)*(AH485=$AH$7:$AH$511)*(AQ485=$AQ$7:$AQ$511)*(AR485=$AR$7:$AR$511)*(ROW($AB$7:$AB$511)&lt;&gt;ROW(AB485))*((R485=0)*($R$7:$R$511&gt;0)+(R485&gt;0)*($R$7:$R$511=0)))&gt;0,"SALONES UNIDOS",IF(SUMPRODUCT((AB485=$AB$7:$AB$511)*(AH485=$AH$7:$AH$511)*((AQ485&lt;$AR$7:$AR$511)*(AR485&gt;$AQ$7:$AQ$511))*(ROW($AB$7:$AB$511)&lt;&gt;ROW(AB485)))&gt;0,"Cruzado","Sin cruce")))</f>
        <v/>
      </c>
      <c r="AV485" s="358" t="str" cm="1">
        <f t="array" ref="AV485">IF(AD485="","",IF(SUMPRODUCT((AD485=$AD$7:$AD$511)*(AH485=$AH$7:$AH$511)*(AS485=$AS$7:$AS$511)*(AT485=$AT$7:$AT$511)*(ROW($AD$7:$AD$511)&lt;&gt;ROW(AD485))*((R485=0)*($R$7:$R$511&gt;0)+(R485&gt;0)*($R$7:$R$511=0)))&gt;0,"SALONES UNIDOS",IF(SUMPRODUCT((AD485=$AD$7:$AD$511)*(AH485=$AH$7:$AH$511)*((AS485&lt;$AT$7:$AT$511)*(AT485&gt;$AS$7:$AS$511))*(ROW($AD$7:$AD$511)&lt;&gt;ROW(AD485)))&gt;0,"Cruzado","Sin cruce")))</f>
        <v/>
      </c>
      <c r="AW485" s="104" t="str">
        <f t="shared" si="177"/>
        <v>PS10FILIALA</v>
      </c>
      <c r="AX485" s="104" t="str" cm="1">
        <f t="array" ref="AX485">IF(AW485="","",IF(SUMPRODUCT((AW485=$AW$7:$AW$2042)*(AH485=$AH$7:$AH$2042)*(AN485=$AN$7:$AN$2042)*(AO485=$AO$7:$AO$2042)*(ROW($AW$7:$AW$2042)&lt;&gt;ROW(AW485))*((R485=0)*($R$7:$R$2042&gt;0)+(R485&gt;0)*($R$7:$R$2042=0)))&gt;0,"SALONES UNIDOS",IF(SUMPRODUCT((AW485=$AW$7:$AW$2042)*(AH485=$AH$7:$AH$2042)*((AN485&lt;$AO$7:$AO$2042)*(AO485&gt;$AN$7:$AN$2042))*(ROW($AW$7:$AW$2042)&lt;&gt;ROW(AW485)))&gt;0,"Cruzado","Sin cruce")))</f>
        <v>Sin cruce</v>
      </c>
    </row>
    <row r="486" spans="2:50" ht="19.8" hidden="1" customHeight="1" x14ac:dyDescent="0.25">
      <c r="B486" s="494" t="s">
        <v>314</v>
      </c>
      <c r="C486" s="364" t="s">
        <v>284</v>
      </c>
      <c r="D486" s="364">
        <v>202011</v>
      </c>
      <c r="E486" s="439" t="s">
        <v>276</v>
      </c>
      <c r="F486" s="370" t="s">
        <v>291</v>
      </c>
      <c r="G486" s="373" t="s">
        <v>296</v>
      </c>
      <c r="H486" s="373">
        <v>10</v>
      </c>
      <c r="I486" s="373" t="s">
        <v>278</v>
      </c>
      <c r="J486" s="373" t="s">
        <v>278</v>
      </c>
      <c r="K486" s="194" t="s">
        <v>782</v>
      </c>
      <c r="L486" s="364" t="s">
        <v>999</v>
      </c>
      <c r="M486" s="364" t="s">
        <v>324</v>
      </c>
      <c r="N486" s="364" t="s">
        <v>318</v>
      </c>
      <c r="O486" s="373" t="s">
        <v>321</v>
      </c>
      <c r="P486" s="364">
        <v>4</v>
      </c>
      <c r="Q486" s="364">
        <v>0</v>
      </c>
      <c r="R486" s="369">
        <v>4</v>
      </c>
      <c r="S486" s="364">
        <v>6</v>
      </c>
      <c r="T486" s="8"/>
      <c r="U486" s="374">
        <v>15</v>
      </c>
      <c r="V486" s="370">
        <v>21536202</v>
      </c>
      <c r="W486" s="373" t="s">
        <v>22</v>
      </c>
      <c r="X486" s="364" t="s">
        <v>321</v>
      </c>
      <c r="Y486" s="364"/>
      <c r="Z486" s="364"/>
      <c r="AA486" s="364"/>
      <c r="AB486" s="370"/>
      <c r="AC486" s="364"/>
      <c r="AD486" s="369"/>
      <c r="AE486" s="370"/>
      <c r="AF486" s="370"/>
      <c r="AG486" s="364" t="s">
        <v>559</v>
      </c>
      <c r="AH486" s="364">
        <v>2</v>
      </c>
      <c r="AI486" s="364">
        <v>15</v>
      </c>
      <c r="AJ486" s="364">
        <v>10</v>
      </c>
      <c r="AK486" s="364">
        <v>18</v>
      </c>
      <c r="AL486" s="364">
        <v>30</v>
      </c>
      <c r="AM486" s="22">
        <f t="shared" si="174"/>
        <v>4</v>
      </c>
      <c r="AN486" s="104">
        <f t="shared" si="178"/>
        <v>0.63194444444444442</v>
      </c>
      <c r="AO486" s="104">
        <f t="shared" si="179"/>
        <v>0.77083333333333337</v>
      </c>
      <c r="AP486" s="22" t="str" cm="1">
        <f t="array" ref="AP486">IF(W486="","",IF(SUMPRODUCT((W486=$W$7:$W$2042)*(AH486=$AH$7:$AH$2042)*(AN486=$AN$7:$AN$2042)*(AO486=$AO$7:$AO$2042)*(ROW($W$7:$W$2042)&lt;&gt;ROW(W486))*((R486=0)*($R$7:$R$2042&gt;0)+(R486&gt;0)*($R$7:$R$2042=0)))&gt;0,"SALONES UNIDOS",IF(SUMPRODUCT((W486=$W$7:$W$2042)*(AH486=$AH$7:$AH$2042)*((AN486&lt;$AO$7:$AO$2042)*(AO486&gt;$AN$7:$AN$2042))*(ROW($W$7:$W$2042)&lt;&gt;ROW(W486)))&gt;0,"Cruzado","Sin cruce")))</f>
        <v>Sin cruce</v>
      </c>
      <c r="AQ486" s="104"/>
      <c r="AR486" s="104"/>
      <c r="AS486" s="22"/>
      <c r="AT486" s="22"/>
      <c r="AU486" s="358" t="str" cm="1">
        <f t="array" ref="AU486">IF(AB486="","",IF(SUMPRODUCT((AB486=$AB$7:$AB$511)*(AH486=$AH$7:$AH$511)*(AQ486=$AQ$7:$AQ$511)*(AR486=$AR$7:$AR$511)*(ROW($AB$7:$AB$511)&lt;&gt;ROW(AB486))*((R486=0)*($R$7:$R$511&gt;0)+(R486&gt;0)*($R$7:$R$511=0)))&gt;0,"SALONES UNIDOS",IF(SUMPRODUCT((AB486=$AB$7:$AB$511)*(AH486=$AH$7:$AH$511)*((AQ486&lt;$AR$7:$AR$511)*(AR486&gt;$AQ$7:$AQ$511))*(ROW($AB$7:$AB$511)&lt;&gt;ROW(AB486)))&gt;0,"Cruzado","Sin cruce")))</f>
        <v/>
      </c>
      <c r="AV486" s="358" t="str" cm="1">
        <f t="array" ref="AV486">IF(AD486="","",IF(SUMPRODUCT((AD486=$AD$7:$AD$511)*(AH486=$AH$7:$AH$511)*(AS486=$AS$7:$AS$511)*(AT486=$AT$7:$AT$511)*(ROW($AD$7:$AD$511)&lt;&gt;ROW(AD486))*((R486=0)*($R$7:$R$511&gt;0)+(R486&gt;0)*($R$7:$R$511=0)))&gt;0,"SALONES UNIDOS",IF(SUMPRODUCT((AD486=$AD$7:$AD$511)*(AH486=$AH$7:$AH$511)*((AS486&lt;$AT$7:$AT$511)*(AT486&gt;$AS$7:$AS$511))*(ROW($AD$7:$AD$511)&lt;&gt;ROW(AD486)))&gt;0,"Cruzado","Sin cruce")))</f>
        <v/>
      </c>
      <c r="AW486" s="104" t="str">
        <f t="shared" si="177"/>
        <v>PS10FILIALA</v>
      </c>
      <c r="AX486" s="104" t="str" cm="1">
        <f t="array" ref="AX486">IF(AW486="","",IF(SUMPRODUCT((AW486=$AW$7:$AW$2042)*(AH486=$AH$7:$AH$2042)*(AN486=$AN$7:$AN$2042)*(AO486=$AO$7:$AO$2042)*(ROW($AW$7:$AW$2042)&lt;&gt;ROW(AW486))*((R486=0)*($R$7:$R$2042&gt;0)+(R486&gt;0)*($R$7:$R$2042=0)))&gt;0,"SALONES UNIDOS",IF(SUMPRODUCT((AW486=$AW$7:$AW$2042)*(AH486=$AH$7:$AH$2042)*((AN486&lt;$AO$7:$AO$2042)*(AO486&gt;$AN$7:$AN$2042))*(ROW($AW$7:$AW$2042)&lt;&gt;ROW(AW486)))&gt;0,"Cruzado","Sin cruce")))</f>
        <v>Sin cruce</v>
      </c>
    </row>
    <row r="487" spans="2:50" ht="19.8" hidden="1" customHeight="1" x14ac:dyDescent="0.25">
      <c r="B487" s="494" t="s">
        <v>314</v>
      </c>
      <c r="C487" s="364" t="s">
        <v>284</v>
      </c>
      <c r="D487" s="364">
        <v>202011</v>
      </c>
      <c r="E487" s="439" t="s">
        <v>276</v>
      </c>
      <c r="F487" s="370" t="s">
        <v>291</v>
      </c>
      <c r="G487" s="373" t="s">
        <v>296</v>
      </c>
      <c r="H487" s="373">
        <v>10</v>
      </c>
      <c r="I487" s="373" t="s">
        <v>278</v>
      </c>
      <c r="J487" s="373" t="s">
        <v>278</v>
      </c>
      <c r="K487" s="194" t="s">
        <v>782</v>
      </c>
      <c r="L487" s="364" t="s">
        <v>999</v>
      </c>
      <c r="M487" s="364" t="s">
        <v>324</v>
      </c>
      <c r="N487" s="364" t="s">
        <v>318</v>
      </c>
      <c r="O487" s="373" t="s">
        <v>321</v>
      </c>
      <c r="P487" s="364">
        <v>0</v>
      </c>
      <c r="Q487" s="364">
        <v>4</v>
      </c>
      <c r="R487" s="369">
        <v>4</v>
      </c>
      <c r="S487" s="364">
        <v>6</v>
      </c>
      <c r="T487" s="8"/>
      <c r="U487" s="374">
        <v>15</v>
      </c>
      <c r="V487" s="370">
        <v>21536202</v>
      </c>
      <c r="W487" s="373" t="s">
        <v>22</v>
      </c>
      <c r="X487" s="364" t="s">
        <v>321</v>
      </c>
      <c r="Y487" s="364"/>
      <c r="Z487" s="364"/>
      <c r="AA487" s="364"/>
      <c r="AB487" s="370"/>
      <c r="AC487" s="364"/>
      <c r="AD487" s="369"/>
      <c r="AE487" s="370"/>
      <c r="AF487" s="370"/>
      <c r="AG487" s="364" t="s">
        <v>301</v>
      </c>
      <c r="AH487" s="364">
        <v>3</v>
      </c>
      <c r="AI487" s="364">
        <v>15</v>
      </c>
      <c r="AJ487" s="364">
        <v>10</v>
      </c>
      <c r="AK487" s="364">
        <v>18</v>
      </c>
      <c r="AL487" s="364">
        <v>30</v>
      </c>
      <c r="AM487" s="22">
        <f t="shared" si="174"/>
        <v>4</v>
      </c>
      <c r="AN487" s="104">
        <f t="shared" si="178"/>
        <v>0.63194444444444442</v>
      </c>
      <c r="AO487" s="104">
        <f t="shared" si="179"/>
        <v>0.77083333333333337</v>
      </c>
      <c r="AP487" s="22" t="str" cm="1">
        <f t="array" ref="AP487">IF(W487="","",IF(SUMPRODUCT((W487=$W$7:$W$2042)*(AH487=$AH$7:$AH$2042)*(AN487=$AN$7:$AN$2042)*(AO487=$AO$7:$AO$2042)*(ROW($W$7:$W$2042)&lt;&gt;ROW(W487))*((R487=0)*($R$7:$R$2042&gt;0)+(R487&gt;0)*($R$7:$R$2042=0)))&gt;0,"SALONES UNIDOS",IF(SUMPRODUCT((W487=$W$7:$W$2042)*(AH487=$AH$7:$AH$2042)*((AN487&lt;$AO$7:$AO$2042)*(AO487&gt;$AN$7:$AN$2042))*(ROW($W$7:$W$2042)&lt;&gt;ROW(W487)))&gt;0,"Cruzado","Sin cruce")))</f>
        <v>Sin cruce</v>
      </c>
      <c r="AQ487" s="104"/>
      <c r="AR487" s="104"/>
      <c r="AS487" s="22"/>
      <c r="AT487" s="22"/>
      <c r="AU487" s="358" t="str" cm="1">
        <f t="array" ref="AU487">IF(AB487="","",IF(SUMPRODUCT((AB487=$AB$7:$AB$511)*(AH487=$AH$7:$AH$511)*(AQ487=$AQ$7:$AQ$511)*(AR487=$AR$7:$AR$511)*(ROW($AB$7:$AB$511)&lt;&gt;ROW(AB487))*((R487=0)*($R$7:$R$511&gt;0)+(R487&gt;0)*($R$7:$R$511=0)))&gt;0,"SALONES UNIDOS",IF(SUMPRODUCT((AB487=$AB$7:$AB$511)*(AH487=$AH$7:$AH$511)*((AQ487&lt;$AR$7:$AR$511)*(AR487&gt;$AQ$7:$AQ$511))*(ROW($AB$7:$AB$511)&lt;&gt;ROW(AB487)))&gt;0,"Cruzado","Sin cruce")))</f>
        <v/>
      </c>
      <c r="AV487" s="358" t="str" cm="1">
        <f t="array" ref="AV487">IF(AD487="","",IF(SUMPRODUCT((AD487=$AD$7:$AD$511)*(AH487=$AH$7:$AH$511)*(AS487=$AS$7:$AS$511)*(AT487=$AT$7:$AT$511)*(ROW($AD$7:$AD$511)&lt;&gt;ROW(AD487))*((R487=0)*($R$7:$R$511&gt;0)+(R487&gt;0)*($R$7:$R$511=0)))&gt;0,"SALONES UNIDOS",IF(SUMPRODUCT((AD487=$AD$7:$AD$511)*(AH487=$AH$7:$AH$511)*((AS487&lt;$AT$7:$AT$511)*(AT487&gt;$AS$7:$AS$511))*(ROW($AD$7:$AD$511)&lt;&gt;ROW(AD487)))&gt;0,"Cruzado","Sin cruce")))</f>
        <v/>
      </c>
      <c r="AW487" s="104" t="str">
        <f t="shared" si="177"/>
        <v>PS10FILIALA</v>
      </c>
      <c r="AX487" s="104" t="str" cm="1">
        <f t="array" ref="AX487">IF(AW487="","",IF(SUMPRODUCT((AW487=$AW$7:$AW$2042)*(AH487=$AH$7:$AH$2042)*(AN487=$AN$7:$AN$2042)*(AO487=$AO$7:$AO$2042)*(ROW($AW$7:$AW$2042)&lt;&gt;ROW(AW487))*((R487=0)*($R$7:$R$2042&gt;0)+(R487&gt;0)*($R$7:$R$2042=0)))&gt;0,"SALONES UNIDOS",IF(SUMPRODUCT((AW487=$AW$7:$AW$2042)*(AH487=$AH$7:$AH$2042)*((AN487&lt;$AO$7:$AO$2042)*(AO487&gt;$AN$7:$AN$2042))*(ROW($AW$7:$AW$2042)&lt;&gt;ROW(AW487)))&gt;0,"Cruzado","Sin cruce")))</f>
        <v>Sin cruce</v>
      </c>
    </row>
    <row r="488" spans="2:50" ht="19.8" hidden="1" customHeight="1" x14ac:dyDescent="0.25">
      <c r="B488" s="494" t="s">
        <v>314</v>
      </c>
      <c r="C488" s="364" t="s">
        <v>972</v>
      </c>
      <c r="D488" s="369">
        <v>20261</v>
      </c>
      <c r="E488" s="370" t="s">
        <v>276</v>
      </c>
      <c r="F488" s="370" t="s">
        <v>291</v>
      </c>
      <c r="G488" s="440" t="s">
        <v>297</v>
      </c>
      <c r="H488" s="440">
        <v>1</v>
      </c>
      <c r="I488" s="469" t="s">
        <v>552</v>
      </c>
      <c r="J488" s="461" t="s">
        <v>278</v>
      </c>
      <c r="K488" s="469" t="s">
        <v>1047</v>
      </c>
      <c r="L488" s="469" t="s">
        <v>783</v>
      </c>
      <c r="M488" s="463" t="s">
        <v>324</v>
      </c>
      <c r="N488" s="463" t="s">
        <v>353</v>
      </c>
      <c r="O488" s="459" t="s">
        <v>315</v>
      </c>
      <c r="P488" s="470">
        <v>0</v>
      </c>
      <c r="Q488" s="470">
        <v>2</v>
      </c>
      <c r="R488" s="470">
        <v>2</v>
      </c>
      <c r="S488" s="469">
        <v>4</v>
      </c>
      <c r="T488" s="468"/>
      <c r="U488" s="506">
        <v>20</v>
      </c>
      <c r="V488" s="472">
        <v>21463142</v>
      </c>
      <c r="W488" s="472" t="s">
        <v>52</v>
      </c>
      <c r="X488" s="369" t="s">
        <v>555</v>
      </c>
      <c r="Y488" s="369"/>
      <c r="Z488" s="370"/>
      <c r="AA488" s="370"/>
      <c r="AB488" s="370"/>
      <c r="AC488" s="370"/>
      <c r="AD488" s="369" t="s">
        <v>557</v>
      </c>
      <c r="AE488" s="370"/>
      <c r="AF488" s="370"/>
      <c r="AG488" s="370" t="s">
        <v>301</v>
      </c>
      <c r="AH488" s="473">
        <v>6</v>
      </c>
      <c r="AI488" s="473">
        <v>15</v>
      </c>
      <c r="AJ488" s="473">
        <v>10</v>
      </c>
      <c r="AK488" s="473">
        <v>16</v>
      </c>
      <c r="AL488" s="473">
        <v>50</v>
      </c>
      <c r="AM488" s="22">
        <f t="shared" ref="AM488:AM495" si="183">IF(AI488="",R488,ROUND(((((AK488/24)+(AL488/1440))-((AI488/24)+(AJ488/1440)))*1440/50),5))</f>
        <v>2</v>
      </c>
      <c r="AN488" s="104">
        <f t="shared" ref="AN488:AN495" si="184">AI488/24+AJ488/1440</f>
        <v>0.63194444444444442</v>
      </c>
      <c r="AO488" s="104">
        <f t="shared" ref="AO488:AO495" si="185">AK488/24+AL488/1440</f>
        <v>0.70138888888888884</v>
      </c>
      <c r="AP488" s="22" t="str" cm="1">
        <f t="array" ref="AP488">IF(W488="","",IF(SUMPRODUCT((W488=$W$7:$W$2042)*(AH488=$AH$7:$AH$2042)*(AN488=$AN$7:$AN$2042)*(AO488=$AO$7:$AO$2042)*(ROW($W$7:$W$2042)&lt;&gt;ROW(W488))*((R488=0)*($R$7:$R$2042&gt;0)+(R488&gt;0)*($R$7:$R$2042=0)))&gt;0,"SALONES UNIDOS",IF(SUMPRODUCT((W488=$W$7:$W$2042)*(AH488=$AH$7:$AH$2042)*((AN488&lt;$AO$7:$AO$2042)*(AO488&gt;$AN$7:$AN$2042))*(ROW($W$7:$W$2042)&lt;&gt;ROW(W488)))&gt;0,"Cruzado","Sin cruce")))</f>
        <v>SALONES UNIDOS</v>
      </c>
      <c r="AQ488" s="104"/>
      <c r="AR488" s="104"/>
      <c r="AS488" s="104">
        <f t="shared" ref="AS488:AS489" si="186">AN488</f>
        <v>0.63194444444444442</v>
      </c>
      <c r="AT488" s="104">
        <f t="shared" ref="AT488:AT489" si="187">AO488</f>
        <v>0.70138888888888884</v>
      </c>
      <c r="AU488" s="358" t="str" cm="1">
        <f t="array" ref="AU488">IF(AB488="","",IF(SUMPRODUCT((AB488=$AB$7:$AB$511)*(AH488=$AH$7:$AH$511)*(AQ488=$AQ$7:$AQ$511)*(AR488=$AR$7:$AR$511)*(ROW($AB$7:$AB$511)&lt;&gt;ROW(AB488))*((R488=0)*($R$7:$R$511&gt;0)+(R488&gt;0)*($R$7:$R$511=0)))&gt;0,"SALONES UNIDOS",IF(SUMPRODUCT((AB488=$AB$7:$AB$511)*(AH488=$AH$7:$AH$511)*((AQ488&lt;$AR$7:$AR$511)*(AR488&gt;$AQ$7:$AQ$511))*(ROW($AB$7:$AB$511)&lt;&gt;ROW(AB488)))&gt;0,"Cruzado","Sin cruce")))</f>
        <v/>
      </c>
      <c r="AV488" s="358" t="str" cm="1">
        <f t="array" ref="AV488">IF(AD488="","",IF(SUMPRODUCT((AD488=$AD$7:$AD$511)*(AH488=$AH$7:$AH$511)*(AS488=$AS$7:$AS$511)*(AT488=$AT$7:$AT$511)*(ROW($AD$7:$AD$511)&lt;&gt;ROW(AD488))*((R488=0)*($R$7:$R$511&gt;0)+(R488&gt;0)*($R$7:$R$511=0)))&gt;0,"SALONES UNIDOS",IF(SUMPRODUCT((AD488=$AD$7:$AD$511)*(AH488=$AH$7:$AH$511)*((AS488&lt;$AT$7:$AT$511)*(AT488&gt;$AS$7:$AS$511))*(ROW($AD$7:$AD$511)&lt;&gt;ROW(AD488)))&gt;0,"Cruzado","Sin cruce")))</f>
        <v>SALONES UNIDOS</v>
      </c>
      <c r="AW488" s="104" t="str">
        <f t="shared" ref="AW488:AW495" si="188">TRIM(CONCATENATE(G488,H488,E488,J488))</f>
        <v>T11FILIALA</v>
      </c>
      <c r="AX488" s="104" t="str" cm="1">
        <f t="array" ref="AX488">IF(AW488="","",IF(SUMPRODUCT((AW488=$AW$7:$AW$2042)*(AH488=$AH$7:$AH$2042)*(AN488=$AN$7:$AN$2042)*(AO488=$AO$7:$AO$2042)*(ROW($AW$7:$AW$2042)&lt;&gt;ROW(AW488))*((R488=0)*($R$7:$R$2042&gt;0)+(R488&gt;0)*($R$7:$R$2042=0)))&gt;0,"SALONES UNIDOS",IF(SUMPRODUCT((AW488=$AW$7:$AW$2042)*(AH488=$AH$7:$AH$2042)*((AN488&lt;$AO$7:$AO$2042)*(AO488&gt;$AN$7:$AN$2042))*(ROW($AW$7:$AW$2042)&lt;&gt;ROW(AW488)))&gt;0,"Cruzado","Sin cruce")))</f>
        <v>Sin cruce</v>
      </c>
    </row>
    <row r="489" spans="2:50" ht="19.8" hidden="1" customHeight="1" x14ac:dyDescent="0.25">
      <c r="B489" s="494" t="s">
        <v>314</v>
      </c>
      <c r="C489" s="364" t="s">
        <v>972</v>
      </c>
      <c r="D489" s="369">
        <v>20261</v>
      </c>
      <c r="E489" s="370" t="s">
        <v>276</v>
      </c>
      <c r="F489" s="370" t="s">
        <v>291</v>
      </c>
      <c r="G489" s="440" t="s">
        <v>297</v>
      </c>
      <c r="H489" s="440">
        <v>1</v>
      </c>
      <c r="I489" s="469" t="s">
        <v>560</v>
      </c>
      <c r="J489" s="461" t="s">
        <v>278</v>
      </c>
      <c r="K489" s="469" t="s">
        <v>1047</v>
      </c>
      <c r="L489" s="469" t="s">
        <v>783</v>
      </c>
      <c r="M489" s="463" t="s">
        <v>324</v>
      </c>
      <c r="N489" s="463" t="s">
        <v>353</v>
      </c>
      <c r="O489" s="459" t="s">
        <v>315</v>
      </c>
      <c r="P489" s="470">
        <v>0</v>
      </c>
      <c r="Q489" s="470">
        <v>2</v>
      </c>
      <c r="R489" s="470">
        <v>2</v>
      </c>
      <c r="S489" s="469">
        <v>4</v>
      </c>
      <c r="T489" s="468"/>
      <c r="U489" s="506">
        <v>20</v>
      </c>
      <c r="V489" s="472">
        <v>21463142</v>
      </c>
      <c r="W489" s="472" t="s">
        <v>52</v>
      </c>
      <c r="X489" s="369" t="s">
        <v>555</v>
      </c>
      <c r="Y489" s="369"/>
      <c r="Z489" s="370"/>
      <c r="AA489" s="370"/>
      <c r="AB489" s="370"/>
      <c r="AC489" s="370"/>
      <c r="AD489" s="369" t="s">
        <v>557</v>
      </c>
      <c r="AE489" s="370"/>
      <c r="AF489" s="370"/>
      <c r="AG489" s="370" t="s">
        <v>301</v>
      </c>
      <c r="AH489" s="473">
        <v>6</v>
      </c>
      <c r="AI489" s="473">
        <v>16</v>
      </c>
      <c r="AJ489" s="473">
        <v>50</v>
      </c>
      <c r="AK489" s="473">
        <v>18</v>
      </c>
      <c r="AL489" s="473">
        <v>30</v>
      </c>
      <c r="AM489" s="22">
        <f t="shared" si="183"/>
        <v>2</v>
      </c>
      <c r="AN489" s="104">
        <f t="shared" si="184"/>
        <v>0.70138888888888884</v>
      </c>
      <c r="AO489" s="104">
        <f t="shared" si="185"/>
        <v>0.77083333333333337</v>
      </c>
      <c r="AP489" s="22" t="str" cm="1">
        <f t="array" ref="AP489">IF(W489="","",IF(SUMPRODUCT((W489=$W$7:$W$2042)*(AH489=$AH$7:$AH$2042)*(AN489=$AN$7:$AN$2042)*(AO489=$AO$7:$AO$2042)*(ROW($W$7:$W$2042)&lt;&gt;ROW(W489))*((R489=0)*($R$7:$R$2042&gt;0)+(R489&gt;0)*($R$7:$R$2042=0)))&gt;0,"SALONES UNIDOS",IF(SUMPRODUCT((W489=$W$7:$W$2042)*(AH489=$AH$7:$AH$2042)*((AN489&lt;$AO$7:$AO$2042)*(AO489&gt;$AN$7:$AN$2042))*(ROW($W$7:$W$2042)&lt;&gt;ROW(W489)))&gt;0,"Cruzado","Sin cruce")))</f>
        <v>SALONES UNIDOS</v>
      </c>
      <c r="AQ489" s="22"/>
      <c r="AR489" s="22"/>
      <c r="AS489" s="104">
        <f t="shared" si="186"/>
        <v>0.70138888888888884</v>
      </c>
      <c r="AT489" s="104">
        <f t="shared" si="187"/>
        <v>0.77083333333333337</v>
      </c>
      <c r="AU489" s="358" t="str" cm="1">
        <f t="array" ref="AU489">IF(AB489="","",IF(SUMPRODUCT((AB489=$AB$7:$AB$511)*(AH489=$AH$7:$AH$511)*(AQ489=$AQ$7:$AQ$511)*(AR489=$AR$7:$AR$511)*(ROW($AB$7:$AB$511)&lt;&gt;ROW(AB489))*((R489=0)*($R$7:$R$511&gt;0)+(R489&gt;0)*($R$7:$R$511=0)))&gt;0,"SALONES UNIDOS",IF(SUMPRODUCT((AB489=$AB$7:$AB$511)*(AH489=$AH$7:$AH$511)*((AQ489&lt;$AR$7:$AR$511)*(AR489&gt;$AQ$7:$AQ$511))*(ROW($AB$7:$AB$511)&lt;&gt;ROW(AB489)))&gt;0,"Cruzado","Sin cruce")))</f>
        <v/>
      </c>
      <c r="AV489" s="358" t="str" cm="1">
        <f t="array" ref="AV489">IF(AD489="","",IF(SUMPRODUCT((AD489=$AD$7:$AD$511)*(AH489=$AH$7:$AH$511)*(AS489=$AS$7:$AS$511)*(AT489=$AT$7:$AT$511)*(ROW($AD$7:$AD$511)&lt;&gt;ROW(AD489))*((R489=0)*($R$7:$R$511&gt;0)+(R489&gt;0)*($R$7:$R$511=0)))&gt;0,"SALONES UNIDOS",IF(SUMPRODUCT((AD489=$AD$7:$AD$511)*(AH489=$AH$7:$AH$511)*((AS489&lt;$AT$7:$AT$511)*(AT489&gt;$AS$7:$AS$511))*(ROW($AD$7:$AD$511)&lt;&gt;ROW(AD489)))&gt;0,"Cruzado","Sin cruce")))</f>
        <v>SALONES UNIDOS</v>
      </c>
      <c r="AW489" s="104" t="str">
        <f t="shared" si="188"/>
        <v>T11FILIALA</v>
      </c>
      <c r="AX489" s="104" t="str" cm="1">
        <f t="array" ref="AX489">IF(AW489="","",IF(SUMPRODUCT((AW489=$AW$7:$AW$2042)*(AH489=$AH$7:$AH$2042)*(AN489=$AN$7:$AN$2042)*(AO489=$AO$7:$AO$2042)*(ROW($AW$7:$AW$2042)&lt;&gt;ROW(AW489))*((R489=0)*($R$7:$R$2042&gt;0)+(R489&gt;0)*($R$7:$R$2042=0)))&gt;0,"SALONES UNIDOS",IF(SUMPRODUCT((AW489=$AW$7:$AW$2042)*(AH489=$AH$7:$AH$2042)*((AN489&lt;$AO$7:$AO$2042)*(AO489&gt;$AN$7:$AN$2042))*(ROW($AW$7:$AW$2042)&lt;&gt;ROW(AW489)))&gt;0,"Cruzado","Sin cruce")))</f>
        <v>Sin cruce</v>
      </c>
    </row>
    <row r="490" spans="2:50" s="6" customFormat="1" ht="19.8" hidden="1" customHeight="1" x14ac:dyDescent="0.25">
      <c r="B490" s="494" t="s">
        <v>314</v>
      </c>
      <c r="C490" s="364" t="s">
        <v>972</v>
      </c>
      <c r="D490" s="369">
        <v>20261</v>
      </c>
      <c r="E490" s="370" t="s">
        <v>276</v>
      </c>
      <c r="F490" s="370" t="s">
        <v>291</v>
      </c>
      <c r="G490" s="440" t="s">
        <v>297</v>
      </c>
      <c r="H490" s="440">
        <v>1</v>
      </c>
      <c r="I490" s="469" t="s">
        <v>278</v>
      </c>
      <c r="J490" s="461" t="s">
        <v>278</v>
      </c>
      <c r="K490" s="469" t="s">
        <v>1047</v>
      </c>
      <c r="L490" s="469" t="s">
        <v>783</v>
      </c>
      <c r="M490" s="463" t="s">
        <v>324</v>
      </c>
      <c r="N490" s="463" t="s">
        <v>353</v>
      </c>
      <c r="O490" s="459" t="s">
        <v>315</v>
      </c>
      <c r="P490" s="470">
        <v>2</v>
      </c>
      <c r="Q490" s="470">
        <v>0</v>
      </c>
      <c r="R490" s="470">
        <v>2</v>
      </c>
      <c r="S490" s="469">
        <v>4</v>
      </c>
      <c r="T490" s="468"/>
      <c r="U490" s="506">
        <v>40</v>
      </c>
      <c r="V490" s="472">
        <v>21463142</v>
      </c>
      <c r="W490" s="472" t="s">
        <v>52</v>
      </c>
      <c r="X490" s="369" t="s">
        <v>555</v>
      </c>
      <c r="Y490" s="369"/>
      <c r="Z490" s="370"/>
      <c r="AA490" s="370"/>
      <c r="AB490" s="370" t="s">
        <v>606</v>
      </c>
      <c r="AC490" s="370"/>
      <c r="AD490" s="369"/>
      <c r="AE490" s="370"/>
      <c r="AF490" s="370"/>
      <c r="AG490" s="370" t="s">
        <v>559</v>
      </c>
      <c r="AH490" s="473">
        <v>6</v>
      </c>
      <c r="AI490" s="473">
        <v>18</v>
      </c>
      <c r="AJ490" s="473">
        <v>30</v>
      </c>
      <c r="AK490" s="473">
        <v>20</v>
      </c>
      <c r="AL490" s="473">
        <v>10</v>
      </c>
      <c r="AM490" s="22">
        <f t="shared" si="183"/>
        <v>2</v>
      </c>
      <c r="AN490" s="104">
        <f t="shared" si="184"/>
        <v>0.77083333333333337</v>
      </c>
      <c r="AO490" s="104">
        <f t="shared" si="185"/>
        <v>0.84027777777777779</v>
      </c>
      <c r="AP490" s="22" t="str" cm="1">
        <f t="array" ref="AP490">IF(W490="","",IF(SUMPRODUCT((W490=$W$7:$W$2042)*(AH490=$AH$7:$AH$2042)*(AN490=$AN$7:$AN$2042)*(AO490=$AO$7:$AO$2042)*(ROW($W$7:$W$2042)&lt;&gt;ROW(W490))*((R490=0)*($R$7:$R$2042&gt;0)+(R490&gt;0)*($R$7:$R$2042=0)))&gt;0,"SALONES UNIDOS",IF(SUMPRODUCT((W490=$W$7:$W$2042)*(AH490=$AH$7:$AH$2042)*((AN490&lt;$AO$7:$AO$2042)*(AO490&gt;$AN$7:$AN$2042))*(ROW($W$7:$W$2042)&lt;&gt;ROW(W490)))&gt;0,"Cruzado","Sin cruce")))</f>
        <v>SALONES UNIDOS</v>
      </c>
      <c r="AQ490" s="104">
        <f>AN490</f>
        <v>0.77083333333333337</v>
      </c>
      <c r="AR490" s="104">
        <f>AO490</f>
        <v>0.84027777777777779</v>
      </c>
      <c r="AS490" s="104"/>
      <c r="AT490" s="104"/>
      <c r="AU490" s="358" t="str" cm="1">
        <f t="array" ref="AU490">IF(AB490="","",IF(SUMPRODUCT((AB490=$AB$7:$AB$511)*(AH490=$AH$7:$AH$511)*(AQ490=$AQ$7:$AQ$511)*(AR490=$AR$7:$AR$511)*(ROW($AB$7:$AB$511)&lt;&gt;ROW(AB490))*((R490=0)*($R$7:$R$511&gt;0)+(R490&gt;0)*($R$7:$R$511=0)))&gt;0,"SALONES UNIDOS",IF(SUMPRODUCT((AB490=$AB$7:$AB$511)*(AH490=$AH$7:$AH$511)*((AQ490&lt;$AR$7:$AR$511)*(AR490&gt;$AQ$7:$AQ$511))*(ROW($AB$7:$AB$511)&lt;&gt;ROW(AB490)))&gt;0,"Cruzado","Sin cruce")))</f>
        <v>SALONES UNIDOS</v>
      </c>
      <c r="AV490" s="358" t="str" cm="1">
        <f t="array" ref="AV490">IF(AD490="","",IF(SUMPRODUCT((AD490=$AD$7:$AD$511)*(AH490=$AH$7:$AH$511)*(AS490=$AS$7:$AS$511)*(AT490=$AT$7:$AT$511)*(ROW($AD$7:$AD$511)&lt;&gt;ROW(AD490))*((R490=0)*($R$7:$R$511&gt;0)+(R490&gt;0)*($R$7:$R$511=0)))&gt;0,"SALONES UNIDOS",IF(SUMPRODUCT((AD490=$AD$7:$AD$511)*(AH490=$AH$7:$AH$511)*((AS490&lt;$AT$7:$AT$511)*(AT490&gt;$AS$7:$AS$511))*(ROW($AD$7:$AD$511)&lt;&gt;ROW(AD490)))&gt;0,"Cruzado","Sin cruce")))</f>
        <v/>
      </c>
      <c r="AW490" s="104" t="str">
        <f t="shared" si="188"/>
        <v>T11FILIALA</v>
      </c>
      <c r="AX490" s="104" t="str" cm="1">
        <f t="array" ref="AX490">IF(AW490="","",IF(SUMPRODUCT((AW490=$AW$7:$AW$2042)*(AH490=$AH$7:$AH$2042)*(AN490=$AN$7:$AN$2042)*(AO490=$AO$7:$AO$2042)*(ROW($AW$7:$AW$2042)&lt;&gt;ROW(AW490))*((R490=0)*($R$7:$R$2042&gt;0)+(R490&gt;0)*($R$7:$R$2042=0)))&gt;0,"SALONES UNIDOS",IF(SUMPRODUCT((AW490=$AW$7:$AW$2042)*(AH490=$AH$7:$AH$2042)*((AN490&lt;$AO$7:$AO$2042)*(AO490&gt;$AN$7:$AN$2042))*(ROW($AW$7:$AW$2042)&lt;&gt;ROW(AW490)))&gt;0,"Cruzado","Sin cruce")))</f>
        <v>Sin cruce</v>
      </c>
    </row>
    <row r="491" spans="2:50" ht="19.8" hidden="1" customHeight="1" x14ac:dyDescent="0.25">
      <c r="B491" s="494" t="s">
        <v>314</v>
      </c>
      <c r="C491" s="369" t="s">
        <v>972</v>
      </c>
      <c r="D491" s="369">
        <v>20261</v>
      </c>
      <c r="E491" s="370" t="s">
        <v>276</v>
      </c>
      <c r="F491" s="370" t="s">
        <v>291</v>
      </c>
      <c r="G491" s="370" t="s">
        <v>297</v>
      </c>
      <c r="H491" s="370">
        <v>1</v>
      </c>
      <c r="I491" s="370" t="s">
        <v>278</v>
      </c>
      <c r="J491" s="370" t="s">
        <v>278</v>
      </c>
      <c r="K491" s="194" t="s">
        <v>1048</v>
      </c>
      <c r="L491" s="369" t="s">
        <v>562</v>
      </c>
      <c r="M491" s="369" t="s">
        <v>362</v>
      </c>
      <c r="N491" s="369" t="s">
        <v>353</v>
      </c>
      <c r="O491" s="370" t="s">
        <v>321</v>
      </c>
      <c r="P491" s="369">
        <v>2</v>
      </c>
      <c r="Q491" s="369">
        <v>2</v>
      </c>
      <c r="R491" s="369">
        <v>4</v>
      </c>
      <c r="S491" s="369">
        <v>3</v>
      </c>
      <c r="T491" s="367"/>
      <c r="U491" s="371">
        <v>40</v>
      </c>
      <c r="V491" s="472">
        <v>72155412</v>
      </c>
      <c r="W491" s="472" t="s">
        <v>1146</v>
      </c>
      <c r="X491" s="369" t="s">
        <v>321</v>
      </c>
      <c r="Y491" s="369"/>
      <c r="Z491" s="370"/>
      <c r="AA491" s="370"/>
      <c r="AB491" s="370"/>
      <c r="AC491" s="370"/>
      <c r="AD491" s="369"/>
      <c r="AE491" s="370"/>
      <c r="AF491" s="370"/>
      <c r="AG491" s="370" t="s">
        <v>319</v>
      </c>
      <c r="AH491" s="473">
        <v>1</v>
      </c>
      <c r="AI491" s="473">
        <v>18</v>
      </c>
      <c r="AJ491" s="473">
        <v>30</v>
      </c>
      <c r="AK491" s="473">
        <v>21</v>
      </c>
      <c r="AL491" s="473">
        <v>50</v>
      </c>
      <c r="AM491" s="22">
        <f t="shared" si="183"/>
        <v>4</v>
      </c>
      <c r="AN491" s="104">
        <f t="shared" si="184"/>
        <v>0.77083333333333337</v>
      </c>
      <c r="AO491" s="104">
        <f t="shared" si="185"/>
        <v>0.90972222222222221</v>
      </c>
      <c r="AP491" s="22" t="str" cm="1">
        <f t="array" ref="AP491">IF(W491="","",IF(SUMPRODUCT((W491=$W$7:$W$2042)*(AH491=$AH$7:$AH$2042)*(AN491=$AN$7:$AN$2042)*(AO491=$AO$7:$AO$2042)*(ROW($W$7:$W$2042)&lt;&gt;ROW(W491))*((R491=0)*($R$7:$R$2042&gt;0)+(R491&gt;0)*($R$7:$R$2042=0)))&gt;0,"SALONES UNIDOS",IF(SUMPRODUCT((W491=$W$7:$W$2042)*(AH491=$AH$7:$AH$2042)*((AN491&lt;$AO$7:$AO$2042)*(AO491&gt;$AN$7:$AN$2042))*(ROW($W$7:$W$2042)&lt;&gt;ROW(W491)))&gt;0,"Cruzado","Sin cruce")))</f>
        <v>SALONES UNIDOS</v>
      </c>
      <c r="AQ491" s="104"/>
      <c r="AR491" s="104"/>
      <c r="AS491" s="22"/>
      <c r="AT491" s="22"/>
      <c r="AU491" s="358" t="str" cm="1">
        <f t="array" ref="AU491">IF(AB491="","",IF(SUMPRODUCT((AB491=$AB$7:$AB$511)*(AH491=$AH$7:$AH$511)*(AQ491=$AQ$7:$AQ$511)*(AR491=$AR$7:$AR$511)*(ROW($AB$7:$AB$511)&lt;&gt;ROW(AB491))*((R491=0)*($R$7:$R$511&gt;0)+(R491&gt;0)*($R$7:$R$511=0)))&gt;0,"SALONES UNIDOS",IF(SUMPRODUCT((AB491=$AB$7:$AB$511)*(AH491=$AH$7:$AH$511)*((AQ491&lt;$AR$7:$AR$511)*(AR491&gt;$AQ$7:$AQ$511))*(ROW($AB$7:$AB$511)&lt;&gt;ROW(AB491)))&gt;0,"Cruzado","Sin cruce")))</f>
        <v/>
      </c>
      <c r="AV491" s="358" t="str" cm="1">
        <f t="array" ref="AV491">IF(AD491="","",IF(SUMPRODUCT((AD491=$AD$7:$AD$511)*(AH491=$AH$7:$AH$511)*(AS491=$AS$7:$AS$511)*(AT491=$AT$7:$AT$511)*(ROW($AD$7:$AD$511)&lt;&gt;ROW(AD491))*((R491=0)*($R$7:$R$511&gt;0)+(R491&gt;0)*($R$7:$R$511=0)))&gt;0,"SALONES UNIDOS",IF(SUMPRODUCT((AD491=$AD$7:$AD$511)*(AH491=$AH$7:$AH$511)*((AS491&lt;$AT$7:$AT$511)*(AT491&gt;$AS$7:$AS$511))*(ROW($AD$7:$AD$511)&lt;&gt;ROW(AD491)))&gt;0,"Cruzado","Sin cruce")))</f>
        <v/>
      </c>
      <c r="AW491" s="104" t="str">
        <f t="shared" si="188"/>
        <v>T11FILIALA</v>
      </c>
      <c r="AX491" s="104" t="str" cm="1">
        <f t="array" ref="AX491">IF(AW491="","",IF(SUMPRODUCT((AW491=$AW$7:$AW$2042)*(AH491=$AH$7:$AH$2042)*(AN491=$AN$7:$AN$2042)*(AO491=$AO$7:$AO$2042)*(ROW($AW$7:$AW$2042)&lt;&gt;ROW(AW491))*((R491=0)*($R$7:$R$2042&gt;0)+(R491&gt;0)*($R$7:$R$2042=0)))&gt;0,"SALONES UNIDOS",IF(SUMPRODUCT((AW491=$AW$7:$AW$2042)*(AH491=$AH$7:$AH$2042)*((AN491&lt;$AO$7:$AO$2042)*(AO491&gt;$AN$7:$AN$2042))*(ROW($AW$7:$AW$2042)&lt;&gt;ROW(AW491)))&gt;0,"Cruzado","Sin cruce")))</f>
        <v>Sin cruce</v>
      </c>
    </row>
    <row r="492" spans="2:50" ht="19.8" hidden="1" customHeight="1" x14ac:dyDescent="0.25">
      <c r="B492" s="494" t="s">
        <v>314</v>
      </c>
      <c r="C492" s="364" t="s">
        <v>972</v>
      </c>
      <c r="D492" s="369">
        <v>20261</v>
      </c>
      <c r="E492" s="370" t="s">
        <v>276</v>
      </c>
      <c r="F492" s="370" t="s">
        <v>291</v>
      </c>
      <c r="G492" s="440" t="s">
        <v>297</v>
      </c>
      <c r="H492" s="440">
        <v>1</v>
      </c>
      <c r="I492" s="440" t="s">
        <v>278</v>
      </c>
      <c r="J492" s="370" t="s">
        <v>278</v>
      </c>
      <c r="K492" s="440" t="s">
        <v>1049</v>
      </c>
      <c r="L492" s="440" t="s">
        <v>784</v>
      </c>
      <c r="M492" s="369" t="s">
        <v>324</v>
      </c>
      <c r="N492" s="369" t="s">
        <v>353</v>
      </c>
      <c r="O492" s="373" t="s">
        <v>315</v>
      </c>
      <c r="P492" s="440">
        <v>2</v>
      </c>
      <c r="Q492" s="440">
        <v>2</v>
      </c>
      <c r="R492" s="440">
        <v>4</v>
      </c>
      <c r="S492" s="440">
        <v>3</v>
      </c>
      <c r="T492" s="367"/>
      <c r="U492" s="371">
        <v>40</v>
      </c>
      <c r="V492" s="472">
        <v>70390380</v>
      </c>
      <c r="W492" s="472" t="s">
        <v>506</v>
      </c>
      <c r="X492" s="369" t="s">
        <v>555</v>
      </c>
      <c r="Y492" s="369"/>
      <c r="Z492" s="370"/>
      <c r="AA492" s="370"/>
      <c r="AB492" s="370" t="s">
        <v>662</v>
      </c>
      <c r="AC492" s="370"/>
      <c r="AD492" s="369"/>
      <c r="AE492" s="370"/>
      <c r="AF492" s="370"/>
      <c r="AG492" s="370" t="s">
        <v>319</v>
      </c>
      <c r="AH492" s="473">
        <v>7</v>
      </c>
      <c r="AI492" s="473">
        <v>12</v>
      </c>
      <c r="AJ492" s="473">
        <v>40</v>
      </c>
      <c r="AK492" s="473">
        <v>16</v>
      </c>
      <c r="AL492" s="473">
        <v>0</v>
      </c>
      <c r="AM492" s="22">
        <f t="shared" si="183"/>
        <v>4</v>
      </c>
      <c r="AN492" s="104">
        <f t="shared" si="184"/>
        <v>0.52777777777777779</v>
      </c>
      <c r="AO492" s="104">
        <f t="shared" si="185"/>
        <v>0.66666666666666663</v>
      </c>
      <c r="AP492" s="22" t="str" cm="1">
        <f t="array" ref="AP492">IF(W492="","",IF(SUMPRODUCT((W492=$W$7:$W$2042)*(AH492=$AH$7:$AH$2042)*(AN492=$AN$7:$AN$2042)*(AO492=$AO$7:$AO$2042)*(ROW($W$7:$W$2042)&lt;&gt;ROW(W492))*((R492=0)*($R$7:$R$2042&gt;0)+(R492&gt;0)*($R$7:$R$2042=0)))&gt;0,"SALONES UNIDOS",IF(SUMPRODUCT((W492=$W$7:$W$2042)*(AH492=$AH$7:$AH$2042)*((AN492&lt;$AO$7:$AO$2042)*(AO492&gt;$AN$7:$AN$2042))*(ROW($W$7:$W$2042)&lt;&gt;ROW(W492)))&gt;0,"Cruzado","Sin cruce")))</f>
        <v>SALONES UNIDOS</v>
      </c>
      <c r="AQ492" s="104">
        <f>AN492</f>
        <v>0.52777777777777779</v>
      </c>
      <c r="AR492" s="104">
        <f>AO492</f>
        <v>0.66666666666666663</v>
      </c>
      <c r="AS492" s="22"/>
      <c r="AT492" s="22"/>
      <c r="AU492" s="358" t="str" cm="1">
        <f t="array" ref="AU492">IF(AB492="","",IF(SUMPRODUCT((AB492=$AB$7:$AB$511)*(AH492=$AH$7:$AH$511)*(AQ492=$AQ$7:$AQ$511)*(AR492=$AR$7:$AR$511)*(ROW($AB$7:$AB$511)&lt;&gt;ROW(AB492))*((R492=0)*($R$7:$R$511&gt;0)+(R492&gt;0)*($R$7:$R$511=0)))&gt;0,"SALONES UNIDOS",IF(SUMPRODUCT((AB492=$AB$7:$AB$511)*(AH492=$AH$7:$AH$511)*((AQ492&lt;$AR$7:$AR$511)*(AR492&gt;$AQ$7:$AQ$511))*(ROW($AB$7:$AB$511)&lt;&gt;ROW(AB492)))&gt;0,"Cruzado","Sin cruce")))</f>
        <v>SALONES UNIDOS</v>
      </c>
      <c r="AV492" s="358" t="str" cm="1">
        <f t="array" ref="AV492">IF(AD492="","",IF(SUMPRODUCT((AD492=$AD$7:$AD$511)*(AH492=$AH$7:$AH$511)*(AS492=$AS$7:$AS$511)*(AT492=$AT$7:$AT$511)*(ROW($AD$7:$AD$511)&lt;&gt;ROW(AD492))*((R492=0)*($R$7:$R$511&gt;0)+(R492&gt;0)*($R$7:$R$511=0)))&gt;0,"SALONES UNIDOS",IF(SUMPRODUCT((AD492=$AD$7:$AD$511)*(AH492=$AH$7:$AH$511)*((AS492&lt;$AT$7:$AT$511)*(AT492&gt;$AS$7:$AS$511))*(ROW($AD$7:$AD$511)&lt;&gt;ROW(AD492)))&gt;0,"Cruzado","Sin cruce")))</f>
        <v/>
      </c>
      <c r="AW492" s="104" t="str">
        <f t="shared" si="188"/>
        <v>T11FILIALA</v>
      </c>
      <c r="AX492" s="104" t="str" cm="1">
        <f t="array" ref="AX492">IF(AW492="","",IF(SUMPRODUCT((AW492=$AW$7:$AW$2042)*(AH492=$AH$7:$AH$2042)*(AN492=$AN$7:$AN$2042)*(AO492=$AO$7:$AO$2042)*(ROW($AW$7:$AW$2042)&lt;&gt;ROW(AW492))*((R492=0)*($R$7:$R$2042&gt;0)+(R492&gt;0)*($R$7:$R$2042=0)))&gt;0,"SALONES UNIDOS",IF(SUMPRODUCT((AW492=$AW$7:$AW$2042)*(AH492=$AH$7:$AH$2042)*((AN492&lt;$AO$7:$AO$2042)*(AO492&gt;$AN$7:$AN$2042))*(ROW($AW$7:$AW$2042)&lt;&gt;ROW(AW492)))&gt;0,"Cruzado","Sin cruce")))</f>
        <v>Sin cruce</v>
      </c>
    </row>
    <row r="493" spans="2:50" ht="19.8" hidden="1" customHeight="1" x14ac:dyDescent="0.25">
      <c r="B493" s="494" t="s">
        <v>314</v>
      </c>
      <c r="C493" s="364" t="s">
        <v>972</v>
      </c>
      <c r="D493" s="369">
        <v>20261</v>
      </c>
      <c r="E493" s="370" t="s">
        <v>276</v>
      </c>
      <c r="F493" s="370" t="s">
        <v>291</v>
      </c>
      <c r="G493" s="440" t="s">
        <v>297</v>
      </c>
      <c r="H493" s="440">
        <v>1</v>
      </c>
      <c r="I493" s="440" t="s">
        <v>278</v>
      </c>
      <c r="J493" s="370" t="s">
        <v>278</v>
      </c>
      <c r="K493" s="440" t="s">
        <v>1058</v>
      </c>
      <c r="L493" s="440" t="s">
        <v>785</v>
      </c>
      <c r="M493" s="369" t="s">
        <v>362</v>
      </c>
      <c r="N493" s="369" t="s">
        <v>353</v>
      </c>
      <c r="O493" s="441" t="s">
        <v>321</v>
      </c>
      <c r="P493" s="440">
        <v>3</v>
      </c>
      <c r="Q493" s="440">
        <v>2</v>
      </c>
      <c r="R493" s="440">
        <v>5</v>
      </c>
      <c r="S493" s="440">
        <v>4</v>
      </c>
      <c r="T493" s="367"/>
      <c r="U493" s="371">
        <v>40</v>
      </c>
      <c r="V493" s="491">
        <v>21815423</v>
      </c>
      <c r="W493" s="491" t="s">
        <v>1176</v>
      </c>
      <c r="X493" s="372" t="s">
        <v>321</v>
      </c>
      <c r="Y493" s="369"/>
      <c r="Z493" s="370"/>
      <c r="AA493" s="370"/>
      <c r="AB493" s="370"/>
      <c r="AC493" s="370"/>
      <c r="AD493" s="369"/>
      <c r="AE493" s="370"/>
      <c r="AF493" s="370"/>
      <c r="AG493" s="370" t="s">
        <v>319</v>
      </c>
      <c r="AH493" s="473">
        <v>2</v>
      </c>
      <c r="AI493" s="473">
        <v>18</v>
      </c>
      <c r="AJ493" s="473">
        <v>30</v>
      </c>
      <c r="AK493" s="473">
        <v>22</v>
      </c>
      <c r="AL493" s="473">
        <v>40</v>
      </c>
      <c r="AM493" s="22">
        <f t="shared" si="183"/>
        <v>5</v>
      </c>
      <c r="AN493" s="104">
        <f t="shared" si="184"/>
        <v>0.77083333333333337</v>
      </c>
      <c r="AO493" s="104">
        <f t="shared" si="185"/>
        <v>0.94444444444444442</v>
      </c>
      <c r="AP493" s="22" t="str" cm="1">
        <f t="array" ref="AP493">IF(W493="","",IF(SUMPRODUCT((W493=$W$7:$W$2042)*(AH493=$AH$7:$AH$2042)*(AN493=$AN$7:$AN$2042)*(AO493=$AO$7:$AO$2042)*(ROW($W$7:$W$2042)&lt;&gt;ROW(W493))*((R493=0)*($R$7:$R$2042&gt;0)+(R493&gt;0)*($R$7:$R$2042=0)))&gt;0,"SALONES UNIDOS",IF(SUMPRODUCT((W493=$W$7:$W$2042)*(AH493=$AH$7:$AH$2042)*((AN493&lt;$AO$7:$AO$2042)*(AO493&gt;$AN$7:$AN$2042))*(ROW($W$7:$W$2042)&lt;&gt;ROW(W493)))&gt;0,"Cruzado","Sin cruce")))</f>
        <v>SALONES UNIDOS</v>
      </c>
      <c r="AQ493" s="104"/>
      <c r="AR493" s="104"/>
      <c r="AS493" s="22"/>
      <c r="AT493" s="22"/>
      <c r="AU493" s="358" t="str" cm="1">
        <f t="array" ref="AU493">IF(AB493="","",IF(SUMPRODUCT((AB493=$AB$7:$AB$511)*(AH493=$AH$7:$AH$511)*(AQ493=$AQ$7:$AQ$511)*(AR493=$AR$7:$AR$511)*(ROW($AB$7:$AB$511)&lt;&gt;ROW(AB493))*((R493=0)*($R$7:$R$511&gt;0)+(R493&gt;0)*($R$7:$R$511=0)))&gt;0,"SALONES UNIDOS",IF(SUMPRODUCT((AB493=$AB$7:$AB$511)*(AH493=$AH$7:$AH$511)*((AQ493&lt;$AR$7:$AR$511)*(AR493&gt;$AQ$7:$AQ$511))*(ROW($AB$7:$AB$511)&lt;&gt;ROW(AB493)))&gt;0,"Cruzado","Sin cruce")))</f>
        <v/>
      </c>
      <c r="AV493" s="358" t="str" cm="1">
        <f t="array" ref="AV493">IF(AD493="","",IF(SUMPRODUCT((AD493=$AD$7:$AD$511)*(AH493=$AH$7:$AH$511)*(AS493=$AS$7:$AS$511)*(AT493=$AT$7:$AT$511)*(ROW($AD$7:$AD$511)&lt;&gt;ROW(AD493))*((R493=0)*($R$7:$R$511&gt;0)+(R493&gt;0)*($R$7:$R$511=0)))&gt;0,"SALONES UNIDOS",IF(SUMPRODUCT((AD493=$AD$7:$AD$511)*(AH493=$AH$7:$AH$511)*((AS493&lt;$AT$7:$AT$511)*(AT493&gt;$AS$7:$AS$511))*(ROW($AD$7:$AD$511)&lt;&gt;ROW(AD493)))&gt;0,"Cruzado","Sin cruce")))</f>
        <v/>
      </c>
      <c r="AW493" s="104" t="str">
        <f t="shared" si="188"/>
        <v>T11FILIALA</v>
      </c>
      <c r="AX493" s="104" t="str" cm="1">
        <f t="array" ref="AX493">IF(AW493="","",IF(SUMPRODUCT((AW493=$AW$7:$AW$2042)*(AH493=$AH$7:$AH$2042)*(AN493=$AN$7:$AN$2042)*(AO493=$AO$7:$AO$2042)*(ROW($AW$7:$AW$2042)&lt;&gt;ROW(AW493))*((R493=0)*($R$7:$R$2042&gt;0)+(R493&gt;0)*($R$7:$R$2042=0)))&gt;0,"SALONES UNIDOS",IF(SUMPRODUCT((AW493=$AW$7:$AW$2042)*(AH493=$AH$7:$AH$2042)*((AN493&lt;$AO$7:$AO$2042)*(AO493&gt;$AN$7:$AN$2042))*(ROW($AW$7:$AW$2042)&lt;&gt;ROW(AW493)))&gt;0,"Cruzado","Sin cruce")))</f>
        <v>Sin cruce</v>
      </c>
    </row>
    <row r="494" spans="2:50" ht="19.8" hidden="1" customHeight="1" x14ac:dyDescent="0.25">
      <c r="B494" s="494" t="s">
        <v>314</v>
      </c>
      <c r="C494" s="364" t="s">
        <v>972</v>
      </c>
      <c r="D494" s="369">
        <v>20261</v>
      </c>
      <c r="E494" s="370" t="s">
        <v>276</v>
      </c>
      <c r="F494" s="370" t="s">
        <v>291</v>
      </c>
      <c r="G494" s="440" t="s">
        <v>297</v>
      </c>
      <c r="H494" s="440">
        <v>1</v>
      </c>
      <c r="I494" s="440" t="s">
        <v>278</v>
      </c>
      <c r="J494" s="370" t="s">
        <v>278</v>
      </c>
      <c r="K494" s="440" t="s">
        <v>1050</v>
      </c>
      <c r="L494" s="440" t="s">
        <v>567</v>
      </c>
      <c r="M494" s="369" t="s">
        <v>362</v>
      </c>
      <c r="N494" s="369" t="s">
        <v>353</v>
      </c>
      <c r="O494" s="441" t="s">
        <v>321</v>
      </c>
      <c r="P494" s="440">
        <v>3</v>
      </c>
      <c r="Q494" s="440">
        <v>2</v>
      </c>
      <c r="R494" s="440">
        <v>5</v>
      </c>
      <c r="S494" s="440">
        <v>4</v>
      </c>
      <c r="T494" s="367"/>
      <c r="U494" s="371">
        <v>40</v>
      </c>
      <c r="V494" s="472">
        <v>21575934</v>
      </c>
      <c r="W494" s="473" t="s">
        <v>111</v>
      </c>
      <c r="X494" s="372" t="s">
        <v>321</v>
      </c>
      <c r="Y494" s="369"/>
      <c r="Z494" s="370"/>
      <c r="AA494" s="370"/>
      <c r="AB494" s="370"/>
      <c r="AC494" s="370"/>
      <c r="AD494" s="369"/>
      <c r="AE494" s="370"/>
      <c r="AF494" s="370"/>
      <c r="AG494" s="370" t="s">
        <v>319</v>
      </c>
      <c r="AH494" s="473">
        <v>5</v>
      </c>
      <c r="AI494" s="473">
        <v>10</v>
      </c>
      <c r="AJ494" s="473">
        <v>10</v>
      </c>
      <c r="AK494" s="473">
        <v>14</v>
      </c>
      <c r="AL494" s="473">
        <v>20</v>
      </c>
      <c r="AM494" s="22">
        <f t="shared" si="183"/>
        <v>5</v>
      </c>
      <c r="AN494" s="104">
        <f t="shared" si="184"/>
        <v>0.4236111111111111</v>
      </c>
      <c r="AO494" s="104">
        <f t="shared" si="185"/>
        <v>0.59722222222222221</v>
      </c>
      <c r="AP494" s="22" t="str" cm="1">
        <f t="array" ref="AP494">IF(W494="","",IF(SUMPRODUCT((W494=$W$7:$W$2042)*(AH494=$AH$7:$AH$2042)*(AN494=$AN$7:$AN$2042)*(AO494=$AO$7:$AO$2042)*(ROW($W$7:$W$2042)&lt;&gt;ROW(W494))*((R494=0)*($R$7:$R$2042&gt;0)+(R494&gt;0)*($R$7:$R$2042=0)))&gt;0,"SALONES UNIDOS",IF(SUMPRODUCT((W494=$W$7:$W$2042)*(AH494=$AH$7:$AH$2042)*((AN494&lt;$AO$7:$AO$2042)*(AO494&gt;$AN$7:$AN$2042))*(ROW($W$7:$W$2042)&lt;&gt;ROW(W494)))&gt;0,"Cruzado","Sin cruce")))</f>
        <v>SALONES UNIDOS</v>
      </c>
      <c r="AQ494" s="104"/>
      <c r="AR494" s="104"/>
      <c r="AS494" s="22"/>
      <c r="AT494" s="22"/>
      <c r="AU494" s="358" t="str" cm="1">
        <f t="array" ref="AU494">IF(AB494="","",IF(SUMPRODUCT((AB494=$AB$7:$AB$511)*(AH494=$AH$7:$AH$511)*(AQ494=$AQ$7:$AQ$511)*(AR494=$AR$7:$AR$511)*(ROW($AB$7:$AB$511)&lt;&gt;ROW(AB494))*((R494=0)*($R$7:$R$511&gt;0)+(R494&gt;0)*($R$7:$R$511=0)))&gt;0,"SALONES UNIDOS",IF(SUMPRODUCT((AB494=$AB$7:$AB$511)*(AH494=$AH$7:$AH$511)*((AQ494&lt;$AR$7:$AR$511)*(AR494&gt;$AQ$7:$AQ$511))*(ROW($AB$7:$AB$511)&lt;&gt;ROW(AB494)))&gt;0,"Cruzado","Sin cruce")))</f>
        <v/>
      </c>
      <c r="AV494" s="358" t="str" cm="1">
        <f t="array" ref="AV494">IF(AD494="","",IF(SUMPRODUCT((AD494=$AD$7:$AD$511)*(AH494=$AH$7:$AH$511)*(AS494=$AS$7:$AS$511)*(AT494=$AT$7:$AT$511)*(ROW($AD$7:$AD$511)&lt;&gt;ROW(AD494))*((R494=0)*($R$7:$R$511&gt;0)+(R494&gt;0)*($R$7:$R$511=0)))&gt;0,"SALONES UNIDOS",IF(SUMPRODUCT((AD494=$AD$7:$AD$511)*(AH494=$AH$7:$AH$511)*((AS494&lt;$AT$7:$AT$511)*(AT494&gt;$AS$7:$AS$511))*(ROW($AD$7:$AD$511)&lt;&gt;ROW(AD494)))&gt;0,"Cruzado","Sin cruce")))</f>
        <v/>
      </c>
      <c r="AW494" s="104" t="str">
        <f t="shared" si="188"/>
        <v>T11FILIALA</v>
      </c>
      <c r="AX494" s="104" t="str" cm="1">
        <f t="array" ref="AX494">IF(AW494="","",IF(SUMPRODUCT((AW494=$AW$7:$AW$2042)*(AH494=$AH$7:$AH$2042)*(AN494=$AN$7:$AN$2042)*(AO494=$AO$7:$AO$2042)*(ROW($AW$7:$AW$2042)&lt;&gt;ROW(AW494))*((R494=0)*($R$7:$R$2042&gt;0)+(R494&gt;0)*($R$7:$R$2042=0)))&gt;0,"SALONES UNIDOS",IF(SUMPRODUCT((AW494=$AW$7:$AW$2042)*(AH494=$AH$7:$AH$2042)*((AN494&lt;$AO$7:$AO$2042)*(AO494&gt;$AN$7:$AN$2042))*(ROW($AW$7:$AW$2042)&lt;&gt;ROW(AW494)))&gt;0,"Cruzado","Sin cruce")))</f>
        <v>Sin cruce</v>
      </c>
    </row>
    <row r="495" spans="2:50" ht="19.8" hidden="1" customHeight="1" x14ac:dyDescent="0.25">
      <c r="B495" s="494" t="s">
        <v>314</v>
      </c>
      <c r="C495" s="364" t="s">
        <v>972</v>
      </c>
      <c r="D495" s="369">
        <v>20261</v>
      </c>
      <c r="E495" s="370" t="s">
        <v>276</v>
      </c>
      <c r="F495" s="370" t="s">
        <v>291</v>
      </c>
      <c r="G495" s="440" t="s">
        <v>297</v>
      </c>
      <c r="H495" s="440">
        <v>1</v>
      </c>
      <c r="I495" s="440" t="s">
        <v>278</v>
      </c>
      <c r="J495" s="370" t="s">
        <v>278</v>
      </c>
      <c r="K495" s="440" t="s">
        <v>1051</v>
      </c>
      <c r="L495" s="440" t="s">
        <v>569</v>
      </c>
      <c r="M495" s="369" t="s">
        <v>362</v>
      </c>
      <c r="N495" s="369" t="s">
        <v>353</v>
      </c>
      <c r="O495" s="441" t="s">
        <v>321</v>
      </c>
      <c r="P495" s="440">
        <v>3</v>
      </c>
      <c r="Q495" s="440">
        <v>2</v>
      </c>
      <c r="R495" s="440">
        <v>5</v>
      </c>
      <c r="S495" s="440">
        <v>4</v>
      </c>
      <c r="T495" s="367"/>
      <c r="U495" s="371">
        <v>40</v>
      </c>
      <c r="V495" s="370">
        <v>44371485</v>
      </c>
      <c r="W495" s="370" t="s">
        <v>9</v>
      </c>
      <c r="X495" s="369" t="s">
        <v>321</v>
      </c>
      <c r="Y495" s="369"/>
      <c r="Z495" s="370"/>
      <c r="AA495" s="370"/>
      <c r="AB495" s="370"/>
      <c r="AC495" s="370"/>
      <c r="AD495" s="369"/>
      <c r="AE495" s="370"/>
      <c r="AF495" s="370"/>
      <c r="AG495" s="364" t="s">
        <v>319</v>
      </c>
      <c r="AH495" s="369">
        <v>3</v>
      </c>
      <c r="AI495" s="369">
        <v>18</v>
      </c>
      <c r="AJ495" s="369">
        <v>30</v>
      </c>
      <c r="AK495" s="369">
        <v>22</v>
      </c>
      <c r="AL495" s="369">
        <v>40</v>
      </c>
      <c r="AM495" s="22">
        <f t="shared" si="183"/>
        <v>5</v>
      </c>
      <c r="AN495" s="104">
        <f t="shared" si="184"/>
        <v>0.77083333333333337</v>
      </c>
      <c r="AO495" s="104">
        <f t="shared" si="185"/>
        <v>0.94444444444444442</v>
      </c>
      <c r="AP495" s="22" t="str" cm="1">
        <f t="array" ref="AP495">IF(W495="","",IF(SUMPRODUCT((W495=$W$7:$W$2042)*(AH495=$AH$7:$AH$2042)*(AN495=$AN$7:$AN$2042)*(AO495=$AO$7:$AO$2042)*(ROW($W$7:$W$2042)&lt;&gt;ROW(W495))*((R495=0)*($R$7:$R$2042&gt;0)+(R495&gt;0)*($R$7:$R$2042=0)))&gt;0,"SALONES UNIDOS",IF(SUMPRODUCT((W495=$W$7:$W$2042)*(AH495=$AH$7:$AH$2042)*((AN495&lt;$AO$7:$AO$2042)*(AO495&gt;$AN$7:$AN$2042))*(ROW($W$7:$W$2042)&lt;&gt;ROW(W495)))&gt;0,"Cruzado","Sin cruce")))</f>
        <v>SALONES UNIDOS</v>
      </c>
      <c r="AQ495" s="104"/>
      <c r="AR495" s="104"/>
      <c r="AS495" s="22"/>
      <c r="AT495" s="22"/>
      <c r="AU495" s="358" t="str" cm="1">
        <f t="array" ref="AU495">IF(AB495="","",IF(SUMPRODUCT((AB495=$AB$7:$AB$511)*(AH495=$AH$7:$AH$511)*(AQ495=$AQ$7:$AQ$511)*(AR495=$AR$7:$AR$511)*(ROW($AB$7:$AB$511)&lt;&gt;ROW(AB495))*((R495=0)*($R$7:$R$511&gt;0)+(R495&gt;0)*($R$7:$R$511=0)))&gt;0,"SALONES UNIDOS",IF(SUMPRODUCT((AB495=$AB$7:$AB$511)*(AH495=$AH$7:$AH$511)*((AQ495&lt;$AR$7:$AR$511)*(AR495&gt;$AQ$7:$AQ$511))*(ROW($AB$7:$AB$511)&lt;&gt;ROW(AB495)))&gt;0,"Cruzado","Sin cruce")))</f>
        <v/>
      </c>
      <c r="AV495" s="358" t="str" cm="1">
        <f t="array" ref="AV495">IF(AD495="","",IF(SUMPRODUCT((AD495=$AD$7:$AD$511)*(AH495=$AH$7:$AH$511)*(AS495=$AS$7:$AS$511)*(AT495=$AT$7:$AT$511)*(ROW($AD$7:$AD$511)&lt;&gt;ROW(AD495))*((R495=0)*($R$7:$R$511&gt;0)+(R495&gt;0)*($R$7:$R$511=0)))&gt;0,"SALONES UNIDOS",IF(SUMPRODUCT((AD495=$AD$7:$AD$511)*(AH495=$AH$7:$AH$511)*((AS495&lt;$AT$7:$AT$511)*(AT495&gt;$AS$7:$AS$511))*(ROW($AD$7:$AD$511)&lt;&gt;ROW(AD495)))&gt;0,"Cruzado","Sin cruce")))</f>
        <v/>
      </c>
      <c r="AW495" s="104" t="str">
        <f t="shared" si="188"/>
        <v>T11FILIALA</v>
      </c>
      <c r="AX495" s="104" t="str" cm="1">
        <f t="array" ref="AX495">IF(AW495="","",IF(SUMPRODUCT((AW495=$AW$7:$AW$2042)*(AH495=$AH$7:$AH$2042)*(AN495=$AN$7:$AN$2042)*(AO495=$AO$7:$AO$2042)*(ROW($AW$7:$AW$2042)&lt;&gt;ROW(AW495))*((R495=0)*($R$7:$R$2042&gt;0)+(R495&gt;0)*($R$7:$R$2042=0)))&gt;0,"SALONES UNIDOS",IF(SUMPRODUCT((AW495=$AW$7:$AW$2042)*(AH495=$AH$7:$AH$2042)*((AN495&lt;$AO$7:$AO$2042)*(AO495&gt;$AN$7:$AN$2042))*(ROW($AW$7:$AW$2042)&lt;&gt;ROW(AW495)))&gt;0,"Cruzado","Sin cruce")))</f>
        <v>Sin cruce</v>
      </c>
    </row>
    <row r="496" spans="2:50" ht="19.8" hidden="1" customHeight="1" x14ac:dyDescent="0.25">
      <c r="B496" s="497" t="s">
        <v>314</v>
      </c>
      <c r="C496" s="483" t="s">
        <v>972</v>
      </c>
      <c r="D496" s="485">
        <v>20261</v>
      </c>
      <c r="E496" s="474" t="s">
        <v>276</v>
      </c>
      <c r="F496" s="474" t="s">
        <v>291</v>
      </c>
      <c r="G496" s="500" t="s">
        <v>299</v>
      </c>
      <c r="H496" s="500">
        <v>1</v>
      </c>
      <c r="I496" s="500" t="s">
        <v>552</v>
      </c>
      <c r="J496" s="474" t="s">
        <v>278</v>
      </c>
      <c r="K496" s="500" t="s">
        <v>1047</v>
      </c>
      <c r="L496" s="500" t="s">
        <v>783</v>
      </c>
      <c r="M496" s="485" t="s">
        <v>324</v>
      </c>
      <c r="N496" s="485" t="s">
        <v>353</v>
      </c>
      <c r="O496" s="475" t="s">
        <v>315</v>
      </c>
      <c r="P496" s="501">
        <v>0</v>
      </c>
      <c r="Q496" s="501">
        <v>2</v>
      </c>
      <c r="R496" s="501">
        <v>0</v>
      </c>
      <c r="S496" s="500">
        <v>4</v>
      </c>
      <c r="T496" s="502"/>
      <c r="U496" s="504">
        <v>20</v>
      </c>
      <c r="V496" s="474">
        <v>21463142</v>
      </c>
      <c r="W496" s="474" t="s">
        <v>52</v>
      </c>
      <c r="X496" s="485" t="s">
        <v>555</v>
      </c>
      <c r="Y496" s="485"/>
      <c r="Z496" s="474"/>
      <c r="AA496" s="474"/>
      <c r="AB496" s="474"/>
      <c r="AC496" s="474"/>
      <c r="AD496" s="485" t="s">
        <v>557</v>
      </c>
      <c r="AE496" s="474"/>
      <c r="AF496" s="474"/>
      <c r="AG496" s="474" t="s">
        <v>301</v>
      </c>
      <c r="AH496" s="485">
        <v>6</v>
      </c>
      <c r="AI496" s="485">
        <v>15</v>
      </c>
      <c r="AJ496" s="485">
        <v>10</v>
      </c>
      <c r="AK496" s="485">
        <v>16</v>
      </c>
      <c r="AL496" s="485">
        <v>50</v>
      </c>
      <c r="AM496" s="488">
        <f t="shared" si="174"/>
        <v>2</v>
      </c>
      <c r="AN496" s="489">
        <f t="shared" si="178"/>
        <v>0.63194444444444442</v>
      </c>
      <c r="AO496" s="489">
        <f t="shared" si="179"/>
        <v>0.70138888888888884</v>
      </c>
      <c r="AP496" s="488" t="str" cm="1">
        <f t="array" ref="AP496">IF(W496="","",IF(SUMPRODUCT((W496=$W$7:$W$2042)*(AH496=$AH$7:$AH$2042)*(AN496=$AN$7:$AN$2042)*(AO496=$AO$7:$AO$2042)*(ROW($W$7:$W$2042)&lt;&gt;ROW(W496))*((R496=0)*($R$7:$R$2042&gt;0)+(R496&gt;0)*($R$7:$R$2042=0)))&gt;0,"SALONES UNIDOS",IF(SUMPRODUCT((W496=$W$7:$W$2042)*(AH496=$AH$7:$AH$2042)*((AN496&lt;$AO$7:$AO$2042)*(AO496&gt;$AN$7:$AN$2042))*(ROW($W$7:$W$2042)&lt;&gt;ROW(W496)))&gt;0,"Cruzado","Sin cruce")))</f>
        <v>SALONES UNIDOS</v>
      </c>
      <c r="AQ496" s="489"/>
      <c r="AR496" s="489"/>
      <c r="AS496" s="489">
        <f t="shared" ref="AS496" si="189">AN496</f>
        <v>0.63194444444444442</v>
      </c>
      <c r="AT496" s="489">
        <f t="shared" ref="AT496" si="190">AO496</f>
        <v>0.70138888888888884</v>
      </c>
      <c r="AU496" s="488" t="str" cm="1">
        <f t="array" ref="AU496">IF(AB496="","",IF(SUMPRODUCT((AB496=$AB$7:$AB$511)*(AH496=$AH$7:$AH$511)*(AQ496=$AQ$7:$AQ$511)*(AR496=$AR$7:$AR$511)*(ROW($AB$7:$AB$511)&lt;&gt;ROW(AB496))*((R496=0)*($R$7:$R$511&gt;0)+(R496&gt;0)*($R$7:$R$511=0)))&gt;0,"SALONES UNIDOS",IF(SUMPRODUCT((AB496=$AB$7:$AB$511)*(AH496=$AH$7:$AH$511)*((AQ496&lt;$AR$7:$AR$511)*(AR496&gt;$AQ$7:$AQ$511))*(ROW($AB$7:$AB$511)&lt;&gt;ROW(AB496)))&gt;0,"Cruzado","Sin cruce")))</f>
        <v/>
      </c>
      <c r="AV496" s="488" t="str" cm="1">
        <f t="array" ref="AV496">IF(AD496="","",IF(SUMPRODUCT((AD496=$AD$7:$AD$511)*(AH496=$AH$7:$AH$511)*(AS496=$AS$7:$AS$511)*(AT496=$AT$7:$AT$511)*(ROW($AD$7:$AD$511)&lt;&gt;ROW(AD496))*((R496=0)*($R$7:$R$511&gt;0)+(R496&gt;0)*($R$7:$R$511=0)))&gt;0,"SALONES UNIDOS",IF(SUMPRODUCT((AD496=$AD$7:$AD$511)*(AH496=$AH$7:$AH$511)*((AS496&lt;$AT$7:$AT$511)*(AT496&gt;$AS$7:$AS$511))*(ROW($AD$7:$AD$511)&lt;&gt;ROW(AD496)))&gt;0,"Cruzado","Sin cruce")))</f>
        <v>SALONES UNIDOS</v>
      </c>
      <c r="AW496" s="489" t="str">
        <f t="shared" si="177"/>
        <v>T31FILIALA</v>
      </c>
      <c r="AX496" s="489" t="str" cm="1">
        <f t="array" ref="AX496">IF(AW496="","",IF(SUMPRODUCT((AW496=$AW$7:$AW$2042)*(AH496=$AH$7:$AH$2042)*(AN496=$AN$7:$AN$2042)*(AO496=$AO$7:$AO$2042)*(ROW($AW$7:$AW$2042)&lt;&gt;ROW(AW496))*((R496=0)*($R$7:$R$2042&gt;0)+(R496&gt;0)*($R$7:$R$2042=0)))&gt;0,"SALONES UNIDOS",IF(SUMPRODUCT((AW496=$AW$7:$AW$2042)*(AH496=$AH$7:$AH$2042)*((AN496&lt;$AO$7:$AO$2042)*(AO496&gt;$AN$7:$AN$2042))*(ROW($AW$7:$AW$2042)&lt;&gt;ROW(AW496)))&gt;0,"Cruzado","Sin cruce")))</f>
        <v>Sin cruce</v>
      </c>
    </row>
    <row r="497" spans="2:50" ht="19.8" hidden="1" customHeight="1" x14ac:dyDescent="0.25">
      <c r="B497" s="497" t="s">
        <v>314</v>
      </c>
      <c r="C497" s="483" t="s">
        <v>972</v>
      </c>
      <c r="D497" s="485">
        <v>20261</v>
      </c>
      <c r="E497" s="474" t="s">
        <v>276</v>
      </c>
      <c r="F497" s="474" t="s">
        <v>291</v>
      </c>
      <c r="G497" s="500" t="s">
        <v>299</v>
      </c>
      <c r="H497" s="500">
        <v>1</v>
      </c>
      <c r="I497" s="500" t="s">
        <v>560</v>
      </c>
      <c r="J497" s="474" t="s">
        <v>278</v>
      </c>
      <c r="K497" s="500" t="s">
        <v>1047</v>
      </c>
      <c r="L497" s="500" t="s">
        <v>783</v>
      </c>
      <c r="M497" s="485" t="s">
        <v>324</v>
      </c>
      <c r="N497" s="485" t="s">
        <v>353</v>
      </c>
      <c r="O497" s="475" t="s">
        <v>315</v>
      </c>
      <c r="P497" s="501">
        <v>0</v>
      </c>
      <c r="Q497" s="501">
        <v>2</v>
      </c>
      <c r="R497" s="501">
        <v>0</v>
      </c>
      <c r="S497" s="500">
        <v>4</v>
      </c>
      <c r="T497" s="502"/>
      <c r="U497" s="504">
        <v>20</v>
      </c>
      <c r="V497" s="474">
        <v>21463142</v>
      </c>
      <c r="W497" s="474" t="s">
        <v>52</v>
      </c>
      <c r="X497" s="485" t="s">
        <v>555</v>
      </c>
      <c r="Y497" s="485"/>
      <c r="Z497" s="474"/>
      <c r="AA497" s="474"/>
      <c r="AB497" s="474"/>
      <c r="AC497" s="474"/>
      <c r="AD497" s="485" t="s">
        <v>557</v>
      </c>
      <c r="AE497" s="474"/>
      <c r="AF497" s="474"/>
      <c r="AG497" s="474" t="s">
        <v>301</v>
      </c>
      <c r="AH497" s="485">
        <v>6</v>
      </c>
      <c r="AI497" s="485">
        <v>16</v>
      </c>
      <c r="AJ497" s="485">
        <v>50</v>
      </c>
      <c r="AK497" s="485">
        <v>18</v>
      </c>
      <c r="AL497" s="485">
        <v>30</v>
      </c>
      <c r="AM497" s="488">
        <f t="shared" si="174"/>
        <v>2</v>
      </c>
      <c r="AN497" s="489">
        <f t="shared" si="178"/>
        <v>0.70138888888888884</v>
      </c>
      <c r="AO497" s="489">
        <f t="shared" si="179"/>
        <v>0.77083333333333337</v>
      </c>
      <c r="AP497" s="488" t="str" cm="1">
        <f t="array" ref="AP497">IF(W497="","",IF(SUMPRODUCT((W497=$W$7:$W$2042)*(AH497=$AH$7:$AH$2042)*(AN497=$AN$7:$AN$2042)*(AO497=$AO$7:$AO$2042)*(ROW($W$7:$W$2042)&lt;&gt;ROW(W497))*((R497=0)*($R$7:$R$2042&gt;0)+(R497&gt;0)*($R$7:$R$2042=0)))&gt;0,"SALONES UNIDOS",IF(SUMPRODUCT((W497=$W$7:$W$2042)*(AH497=$AH$7:$AH$2042)*((AN497&lt;$AO$7:$AO$2042)*(AO497&gt;$AN$7:$AN$2042))*(ROW($W$7:$W$2042)&lt;&gt;ROW(W497)))&gt;0,"Cruzado","Sin cruce")))</f>
        <v>SALONES UNIDOS</v>
      </c>
      <c r="AQ497" s="488"/>
      <c r="AR497" s="488"/>
      <c r="AS497" s="489">
        <f t="shared" ref="AS497" si="191">AN497</f>
        <v>0.70138888888888884</v>
      </c>
      <c r="AT497" s="489">
        <f t="shared" ref="AT497" si="192">AO497</f>
        <v>0.77083333333333337</v>
      </c>
      <c r="AU497" s="488" t="str" cm="1">
        <f t="array" ref="AU497">IF(AB497="","",IF(SUMPRODUCT((AB497=$AB$7:$AB$511)*(AH497=$AH$7:$AH$511)*(AQ497=$AQ$7:$AQ$511)*(AR497=$AR$7:$AR$511)*(ROW($AB$7:$AB$511)&lt;&gt;ROW(AB497))*((R497=0)*($R$7:$R$511&gt;0)+(R497&gt;0)*($R$7:$R$511=0)))&gt;0,"SALONES UNIDOS",IF(SUMPRODUCT((AB497=$AB$7:$AB$511)*(AH497=$AH$7:$AH$511)*((AQ497&lt;$AR$7:$AR$511)*(AR497&gt;$AQ$7:$AQ$511))*(ROW($AB$7:$AB$511)&lt;&gt;ROW(AB497)))&gt;0,"Cruzado","Sin cruce")))</f>
        <v/>
      </c>
      <c r="AV497" s="488" t="str" cm="1">
        <f t="array" ref="AV497">IF(AD497="","",IF(SUMPRODUCT((AD497=$AD$7:$AD$511)*(AH497=$AH$7:$AH$511)*(AS497=$AS$7:$AS$511)*(AT497=$AT$7:$AT$511)*(ROW($AD$7:$AD$511)&lt;&gt;ROW(AD497))*((R497=0)*($R$7:$R$511&gt;0)+(R497&gt;0)*($R$7:$R$511=0)))&gt;0,"SALONES UNIDOS",IF(SUMPRODUCT((AD497=$AD$7:$AD$511)*(AH497=$AH$7:$AH$511)*((AS497&lt;$AT$7:$AT$511)*(AT497&gt;$AS$7:$AS$511))*(ROW($AD$7:$AD$511)&lt;&gt;ROW(AD497)))&gt;0,"Cruzado","Sin cruce")))</f>
        <v>SALONES UNIDOS</v>
      </c>
      <c r="AW497" s="489" t="str">
        <f t="shared" si="177"/>
        <v>T31FILIALA</v>
      </c>
      <c r="AX497" s="489" t="str" cm="1">
        <f t="array" ref="AX497">IF(AW497="","",IF(SUMPRODUCT((AW497=$AW$7:$AW$2042)*(AH497=$AH$7:$AH$2042)*(AN497=$AN$7:$AN$2042)*(AO497=$AO$7:$AO$2042)*(ROW($AW$7:$AW$2042)&lt;&gt;ROW(AW497))*((R497=0)*($R$7:$R$2042&gt;0)+(R497&gt;0)*($R$7:$R$2042=0)))&gt;0,"SALONES UNIDOS",IF(SUMPRODUCT((AW497=$AW$7:$AW$2042)*(AH497=$AH$7:$AH$2042)*((AN497&lt;$AO$7:$AO$2042)*(AO497&gt;$AN$7:$AN$2042))*(ROW($AW$7:$AW$2042)&lt;&gt;ROW(AW497)))&gt;0,"Cruzado","Sin cruce")))</f>
        <v>Sin cruce</v>
      </c>
    </row>
    <row r="498" spans="2:50" s="6" customFormat="1" ht="19.8" hidden="1" customHeight="1" x14ac:dyDescent="0.25">
      <c r="B498" s="497" t="s">
        <v>314</v>
      </c>
      <c r="C498" s="483" t="s">
        <v>972</v>
      </c>
      <c r="D498" s="485">
        <v>20261</v>
      </c>
      <c r="E498" s="474" t="s">
        <v>276</v>
      </c>
      <c r="F498" s="474" t="s">
        <v>291</v>
      </c>
      <c r="G498" s="500" t="s">
        <v>299</v>
      </c>
      <c r="H498" s="500">
        <v>1</v>
      </c>
      <c r="I498" s="500" t="s">
        <v>278</v>
      </c>
      <c r="J498" s="474" t="s">
        <v>278</v>
      </c>
      <c r="K498" s="500" t="s">
        <v>1047</v>
      </c>
      <c r="L498" s="500" t="s">
        <v>783</v>
      </c>
      <c r="M498" s="485" t="s">
        <v>324</v>
      </c>
      <c r="N498" s="485" t="s">
        <v>353</v>
      </c>
      <c r="O498" s="475" t="s">
        <v>315</v>
      </c>
      <c r="P498" s="501">
        <v>2</v>
      </c>
      <c r="Q498" s="501">
        <v>0</v>
      </c>
      <c r="R498" s="501">
        <v>0</v>
      </c>
      <c r="S498" s="500">
        <v>4</v>
      </c>
      <c r="T498" s="502"/>
      <c r="U498" s="504">
        <v>40</v>
      </c>
      <c r="V498" s="474">
        <v>21463142</v>
      </c>
      <c r="W498" s="474" t="s">
        <v>52</v>
      </c>
      <c r="X498" s="485" t="s">
        <v>555</v>
      </c>
      <c r="Y498" s="485"/>
      <c r="Z498" s="474"/>
      <c r="AA498" s="474"/>
      <c r="AB498" s="474" t="s">
        <v>606</v>
      </c>
      <c r="AC498" s="474"/>
      <c r="AD498" s="485"/>
      <c r="AE498" s="474"/>
      <c r="AF498" s="474"/>
      <c r="AG498" s="474" t="s">
        <v>559</v>
      </c>
      <c r="AH498" s="485">
        <v>6</v>
      </c>
      <c r="AI498" s="485">
        <v>18</v>
      </c>
      <c r="AJ498" s="485">
        <v>30</v>
      </c>
      <c r="AK498" s="485">
        <v>20</v>
      </c>
      <c r="AL498" s="485">
        <v>10</v>
      </c>
      <c r="AM498" s="488">
        <f t="shared" si="174"/>
        <v>2</v>
      </c>
      <c r="AN498" s="489">
        <f t="shared" si="178"/>
        <v>0.77083333333333337</v>
      </c>
      <c r="AO498" s="489">
        <f t="shared" si="179"/>
        <v>0.84027777777777779</v>
      </c>
      <c r="AP498" s="488" t="str" cm="1">
        <f t="array" ref="AP498">IF(W498="","",IF(SUMPRODUCT((W498=$W$7:$W$2042)*(AH498=$AH$7:$AH$2042)*(AN498=$AN$7:$AN$2042)*(AO498=$AO$7:$AO$2042)*(ROW($W$7:$W$2042)&lt;&gt;ROW(W498))*((R498=0)*($R$7:$R$2042&gt;0)+(R498&gt;0)*($R$7:$R$2042=0)))&gt;0,"SALONES UNIDOS",IF(SUMPRODUCT((W498=$W$7:$W$2042)*(AH498=$AH$7:$AH$2042)*((AN498&lt;$AO$7:$AO$2042)*(AO498&gt;$AN$7:$AN$2042))*(ROW($W$7:$W$2042)&lt;&gt;ROW(W498)))&gt;0,"Cruzado","Sin cruce")))</f>
        <v>SALONES UNIDOS</v>
      </c>
      <c r="AQ498" s="489">
        <f>AN498</f>
        <v>0.77083333333333337</v>
      </c>
      <c r="AR498" s="489">
        <f>AO498</f>
        <v>0.84027777777777779</v>
      </c>
      <c r="AS498" s="489"/>
      <c r="AT498" s="489"/>
      <c r="AU498" s="488" t="str" cm="1">
        <f t="array" ref="AU498">IF(AB498="","",IF(SUMPRODUCT((AB498=$AB$7:$AB$511)*(AH498=$AH$7:$AH$511)*(AQ498=$AQ$7:$AQ$511)*(AR498=$AR$7:$AR$511)*(ROW($AB$7:$AB$511)&lt;&gt;ROW(AB498))*((R498=0)*($R$7:$R$511&gt;0)+(R498&gt;0)*($R$7:$R$511=0)))&gt;0,"SALONES UNIDOS",IF(SUMPRODUCT((AB498=$AB$7:$AB$511)*(AH498=$AH$7:$AH$511)*((AQ498&lt;$AR$7:$AR$511)*(AR498&gt;$AQ$7:$AQ$511))*(ROW($AB$7:$AB$511)&lt;&gt;ROW(AB498)))&gt;0,"Cruzado","Sin cruce")))</f>
        <v>SALONES UNIDOS</v>
      </c>
      <c r="AV498" s="488" t="str" cm="1">
        <f t="array" ref="AV498">IF(AD498="","",IF(SUMPRODUCT((AD498=$AD$7:$AD$511)*(AH498=$AH$7:$AH$511)*(AS498=$AS$7:$AS$511)*(AT498=$AT$7:$AT$511)*(ROW($AD$7:$AD$511)&lt;&gt;ROW(AD498))*((R498=0)*($R$7:$R$511&gt;0)+(R498&gt;0)*($R$7:$R$511=0)))&gt;0,"SALONES UNIDOS",IF(SUMPRODUCT((AD498=$AD$7:$AD$511)*(AH498=$AH$7:$AH$511)*((AS498&lt;$AT$7:$AT$511)*(AT498&gt;$AS$7:$AS$511))*(ROW($AD$7:$AD$511)&lt;&gt;ROW(AD498)))&gt;0,"Cruzado","Sin cruce")))</f>
        <v/>
      </c>
      <c r="AW498" s="489" t="str">
        <f t="shared" si="177"/>
        <v>T31FILIALA</v>
      </c>
      <c r="AX498" s="489" t="str" cm="1">
        <f t="array" ref="AX498">IF(AW498="","",IF(SUMPRODUCT((AW498=$AW$7:$AW$2042)*(AH498=$AH$7:$AH$2042)*(AN498=$AN$7:$AN$2042)*(AO498=$AO$7:$AO$2042)*(ROW($AW$7:$AW$2042)&lt;&gt;ROW(AW498))*((R498=0)*($R$7:$R$2042&gt;0)+(R498&gt;0)*($R$7:$R$2042=0)))&gt;0,"SALONES UNIDOS",IF(SUMPRODUCT((AW498=$AW$7:$AW$2042)*(AH498=$AH$7:$AH$2042)*((AN498&lt;$AO$7:$AO$2042)*(AO498&gt;$AN$7:$AN$2042))*(ROW($AW$7:$AW$2042)&lt;&gt;ROW(AW498)))&gt;0,"Cruzado","Sin cruce")))</f>
        <v>Sin cruce</v>
      </c>
    </row>
    <row r="499" spans="2:50" ht="19.8" hidden="1" customHeight="1" x14ac:dyDescent="0.25">
      <c r="B499" s="497" t="s">
        <v>314</v>
      </c>
      <c r="C499" s="485" t="s">
        <v>972</v>
      </c>
      <c r="D499" s="485">
        <v>20261</v>
      </c>
      <c r="E499" s="474" t="s">
        <v>276</v>
      </c>
      <c r="F499" s="474" t="s">
        <v>291</v>
      </c>
      <c r="G499" s="500" t="s">
        <v>299</v>
      </c>
      <c r="H499" s="474">
        <v>1</v>
      </c>
      <c r="I499" s="474" t="s">
        <v>278</v>
      </c>
      <c r="J499" s="474" t="s">
        <v>278</v>
      </c>
      <c r="K499" s="484" t="s">
        <v>1048</v>
      </c>
      <c r="L499" s="485" t="s">
        <v>562</v>
      </c>
      <c r="M499" s="485" t="s">
        <v>362</v>
      </c>
      <c r="N499" s="485" t="s">
        <v>353</v>
      </c>
      <c r="O499" s="474" t="s">
        <v>321</v>
      </c>
      <c r="P499" s="485">
        <v>2</v>
      </c>
      <c r="Q499" s="485">
        <v>2</v>
      </c>
      <c r="R499" s="485">
        <v>0</v>
      </c>
      <c r="S499" s="485">
        <v>3</v>
      </c>
      <c r="T499" s="502"/>
      <c r="U499" s="504">
        <v>40</v>
      </c>
      <c r="V499" s="474">
        <v>72155412</v>
      </c>
      <c r="W499" s="474" t="s">
        <v>1146</v>
      </c>
      <c r="X499" s="485" t="s">
        <v>321</v>
      </c>
      <c r="Y499" s="485"/>
      <c r="Z499" s="474"/>
      <c r="AA499" s="474"/>
      <c r="AB499" s="474"/>
      <c r="AC499" s="474"/>
      <c r="AD499" s="485"/>
      <c r="AE499" s="474"/>
      <c r="AF499" s="474"/>
      <c r="AG499" s="474" t="s">
        <v>319</v>
      </c>
      <c r="AH499" s="485">
        <v>1</v>
      </c>
      <c r="AI499" s="485">
        <v>18</v>
      </c>
      <c r="AJ499" s="485">
        <v>30</v>
      </c>
      <c r="AK499" s="485">
        <v>21</v>
      </c>
      <c r="AL499" s="485">
        <v>50</v>
      </c>
      <c r="AM499" s="488">
        <f t="shared" si="174"/>
        <v>4</v>
      </c>
      <c r="AN499" s="489">
        <f t="shared" si="178"/>
        <v>0.77083333333333337</v>
      </c>
      <c r="AO499" s="489">
        <f t="shared" si="179"/>
        <v>0.90972222222222221</v>
      </c>
      <c r="AP499" s="488" t="str" cm="1">
        <f t="array" ref="AP499">IF(W499="","",IF(SUMPRODUCT((W499=$W$7:$W$2042)*(AH499=$AH$7:$AH$2042)*(AN499=$AN$7:$AN$2042)*(AO499=$AO$7:$AO$2042)*(ROW($W$7:$W$2042)&lt;&gt;ROW(W499))*((R499=0)*($R$7:$R$2042&gt;0)+(R499&gt;0)*($R$7:$R$2042=0)))&gt;0,"SALONES UNIDOS",IF(SUMPRODUCT((W499=$W$7:$W$2042)*(AH499=$AH$7:$AH$2042)*((AN499&lt;$AO$7:$AO$2042)*(AO499&gt;$AN$7:$AN$2042))*(ROW($W$7:$W$2042)&lt;&gt;ROW(W499)))&gt;0,"Cruzado","Sin cruce")))</f>
        <v>SALONES UNIDOS</v>
      </c>
      <c r="AQ499" s="489"/>
      <c r="AR499" s="489"/>
      <c r="AS499" s="488"/>
      <c r="AT499" s="488"/>
      <c r="AU499" s="488" t="str" cm="1">
        <f t="array" ref="AU499">IF(AB499="","",IF(SUMPRODUCT((AB499=$AB$7:$AB$511)*(AH499=$AH$7:$AH$511)*(AQ499=$AQ$7:$AQ$511)*(AR499=$AR$7:$AR$511)*(ROW($AB$7:$AB$511)&lt;&gt;ROW(AB499))*((R499=0)*($R$7:$R$511&gt;0)+(R499&gt;0)*($R$7:$R$511=0)))&gt;0,"SALONES UNIDOS",IF(SUMPRODUCT((AB499=$AB$7:$AB$511)*(AH499=$AH$7:$AH$511)*((AQ499&lt;$AR$7:$AR$511)*(AR499&gt;$AQ$7:$AQ$511))*(ROW($AB$7:$AB$511)&lt;&gt;ROW(AB499)))&gt;0,"Cruzado","Sin cruce")))</f>
        <v/>
      </c>
      <c r="AV499" s="488" t="str" cm="1">
        <f t="array" ref="AV499">IF(AD499="","",IF(SUMPRODUCT((AD499=$AD$7:$AD$511)*(AH499=$AH$7:$AH$511)*(AS499=$AS$7:$AS$511)*(AT499=$AT$7:$AT$511)*(ROW($AD$7:$AD$511)&lt;&gt;ROW(AD499))*((R499=0)*($R$7:$R$511&gt;0)+(R499&gt;0)*($R$7:$R$511=0)))&gt;0,"SALONES UNIDOS",IF(SUMPRODUCT((AD499=$AD$7:$AD$511)*(AH499=$AH$7:$AH$511)*((AS499&lt;$AT$7:$AT$511)*(AT499&gt;$AS$7:$AS$511))*(ROW($AD$7:$AD$511)&lt;&gt;ROW(AD499)))&gt;0,"Cruzado","Sin cruce")))</f>
        <v/>
      </c>
      <c r="AW499" s="489" t="str">
        <f t="shared" si="177"/>
        <v>T31FILIALA</v>
      </c>
      <c r="AX499" s="489" t="str" cm="1">
        <f t="array" ref="AX499">IF(AW499="","",IF(SUMPRODUCT((AW499=$AW$7:$AW$2042)*(AH499=$AH$7:$AH$2042)*(AN499=$AN$7:$AN$2042)*(AO499=$AO$7:$AO$2042)*(ROW($AW$7:$AW$2042)&lt;&gt;ROW(AW499))*((R499=0)*($R$7:$R$2042&gt;0)+(R499&gt;0)*($R$7:$R$2042=0)))&gt;0,"SALONES UNIDOS",IF(SUMPRODUCT((AW499=$AW$7:$AW$2042)*(AH499=$AH$7:$AH$2042)*((AN499&lt;$AO$7:$AO$2042)*(AO499&gt;$AN$7:$AN$2042))*(ROW($AW$7:$AW$2042)&lt;&gt;ROW(AW499)))&gt;0,"Cruzado","Sin cruce")))</f>
        <v>Sin cruce</v>
      </c>
    </row>
    <row r="500" spans="2:50" ht="19.8" hidden="1" customHeight="1" x14ac:dyDescent="0.25">
      <c r="B500" s="497" t="s">
        <v>314</v>
      </c>
      <c r="C500" s="483" t="s">
        <v>972</v>
      </c>
      <c r="D500" s="485">
        <v>20261</v>
      </c>
      <c r="E500" s="474" t="s">
        <v>276</v>
      </c>
      <c r="F500" s="474" t="s">
        <v>291</v>
      </c>
      <c r="G500" s="500" t="s">
        <v>299</v>
      </c>
      <c r="H500" s="500">
        <v>1</v>
      </c>
      <c r="I500" s="500" t="s">
        <v>278</v>
      </c>
      <c r="J500" s="474" t="s">
        <v>278</v>
      </c>
      <c r="K500" s="500" t="s">
        <v>1049</v>
      </c>
      <c r="L500" s="500" t="s">
        <v>784</v>
      </c>
      <c r="M500" s="485" t="s">
        <v>324</v>
      </c>
      <c r="N500" s="485" t="s">
        <v>353</v>
      </c>
      <c r="O500" s="475" t="s">
        <v>315</v>
      </c>
      <c r="P500" s="500">
        <v>2</v>
      </c>
      <c r="Q500" s="500">
        <v>2</v>
      </c>
      <c r="R500" s="500">
        <v>0</v>
      </c>
      <c r="S500" s="500">
        <v>3</v>
      </c>
      <c r="T500" s="502"/>
      <c r="U500" s="504">
        <v>40</v>
      </c>
      <c r="V500" s="474">
        <v>70390380</v>
      </c>
      <c r="W500" s="474" t="s">
        <v>506</v>
      </c>
      <c r="X500" s="485" t="s">
        <v>555</v>
      </c>
      <c r="Y500" s="485"/>
      <c r="Z500" s="474"/>
      <c r="AA500" s="474"/>
      <c r="AB500" s="474" t="s">
        <v>662</v>
      </c>
      <c r="AC500" s="474"/>
      <c r="AD500" s="485"/>
      <c r="AE500" s="474"/>
      <c r="AF500" s="474"/>
      <c r="AG500" s="474" t="s">
        <v>319</v>
      </c>
      <c r="AH500" s="485">
        <v>7</v>
      </c>
      <c r="AI500" s="485">
        <v>12</v>
      </c>
      <c r="AJ500" s="485">
        <v>40</v>
      </c>
      <c r="AK500" s="485">
        <v>16</v>
      </c>
      <c r="AL500" s="485">
        <v>0</v>
      </c>
      <c r="AM500" s="488">
        <f t="shared" si="174"/>
        <v>4</v>
      </c>
      <c r="AN500" s="489">
        <f t="shared" si="178"/>
        <v>0.52777777777777779</v>
      </c>
      <c r="AO500" s="489">
        <f t="shared" si="179"/>
        <v>0.66666666666666663</v>
      </c>
      <c r="AP500" s="488" t="str" cm="1">
        <f t="array" ref="AP500">IF(W500="","",IF(SUMPRODUCT((W500=$W$7:$W$2042)*(AH500=$AH$7:$AH$2042)*(AN500=$AN$7:$AN$2042)*(AO500=$AO$7:$AO$2042)*(ROW($W$7:$W$2042)&lt;&gt;ROW(W500))*((R500=0)*($R$7:$R$2042&gt;0)+(R500&gt;0)*($R$7:$R$2042=0)))&gt;0,"SALONES UNIDOS",IF(SUMPRODUCT((W500=$W$7:$W$2042)*(AH500=$AH$7:$AH$2042)*((AN500&lt;$AO$7:$AO$2042)*(AO500&gt;$AN$7:$AN$2042))*(ROW($W$7:$W$2042)&lt;&gt;ROW(W500)))&gt;0,"Cruzado","Sin cruce")))</f>
        <v>SALONES UNIDOS</v>
      </c>
      <c r="AQ500" s="489">
        <f>AN500</f>
        <v>0.52777777777777779</v>
      </c>
      <c r="AR500" s="489">
        <f>AO500</f>
        <v>0.66666666666666663</v>
      </c>
      <c r="AS500" s="488"/>
      <c r="AT500" s="488"/>
      <c r="AU500" s="488" t="str" cm="1">
        <f t="array" ref="AU500">IF(AB500="","",IF(SUMPRODUCT((AB500=$AB$7:$AB$511)*(AH500=$AH$7:$AH$511)*(AQ500=$AQ$7:$AQ$511)*(AR500=$AR$7:$AR$511)*(ROW($AB$7:$AB$511)&lt;&gt;ROW(AB500))*((R500=0)*($R$7:$R$511&gt;0)+(R500&gt;0)*($R$7:$R$511=0)))&gt;0,"SALONES UNIDOS",IF(SUMPRODUCT((AB500=$AB$7:$AB$511)*(AH500=$AH$7:$AH$511)*((AQ500&lt;$AR$7:$AR$511)*(AR500&gt;$AQ$7:$AQ$511))*(ROW($AB$7:$AB$511)&lt;&gt;ROW(AB500)))&gt;0,"Cruzado","Sin cruce")))</f>
        <v>SALONES UNIDOS</v>
      </c>
      <c r="AV500" s="488" t="str" cm="1">
        <f t="array" ref="AV500">IF(AD500="","",IF(SUMPRODUCT((AD500=$AD$7:$AD$511)*(AH500=$AH$7:$AH$511)*(AS500=$AS$7:$AS$511)*(AT500=$AT$7:$AT$511)*(ROW($AD$7:$AD$511)&lt;&gt;ROW(AD500))*((R500=0)*($R$7:$R$511&gt;0)+(R500&gt;0)*($R$7:$R$511=0)))&gt;0,"SALONES UNIDOS",IF(SUMPRODUCT((AD500=$AD$7:$AD$511)*(AH500=$AH$7:$AH$511)*((AS500&lt;$AT$7:$AT$511)*(AT500&gt;$AS$7:$AS$511))*(ROW($AD$7:$AD$511)&lt;&gt;ROW(AD500)))&gt;0,"Cruzado","Sin cruce")))</f>
        <v/>
      </c>
      <c r="AW500" s="489" t="str">
        <f t="shared" si="177"/>
        <v>T31FILIALA</v>
      </c>
      <c r="AX500" s="489" t="str" cm="1">
        <f t="array" ref="AX500">IF(AW500="","",IF(SUMPRODUCT((AW500=$AW$7:$AW$2042)*(AH500=$AH$7:$AH$2042)*(AN500=$AN$7:$AN$2042)*(AO500=$AO$7:$AO$2042)*(ROW($AW$7:$AW$2042)&lt;&gt;ROW(AW500))*((R500=0)*($R$7:$R$2042&gt;0)+(R500&gt;0)*($R$7:$R$2042=0)))&gt;0,"SALONES UNIDOS",IF(SUMPRODUCT((AW500=$AW$7:$AW$2042)*(AH500=$AH$7:$AH$2042)*((AN500&lt;$AO$7:$AO$2042)*(AO500&gt;$AN$7:$AN$2042))*(ROW($AW$7:$AW$2042)&lt;&gt;ROW(AW500)))&gt;0,"Cruzado","Sin cruce")))</f>
        <v>Sin cruce</v>
      </c>
    </row>
    <row r="501" spans="2:50" ht="19.8" hidden="1" customHeight="1" x14ac:dyDescent="0.25">
      <c r="B501" s="497" t="s">
        <v>314</v>
      </c>
      <c r="C501" s="483" t="s">
        <v>972</v>
      </c>
      <c r="D501" s="485">
        <v>20261</v>
      </c>
      <c r="E501" s="474" t="s">
        <v>276</v>
      </c>
      <c r="F501" s="474" t="s">
        <v>291</v>
      </c>
      <c r="G501" s="500" t="s">
        <v>299</v>
      </c>
      <c r="H501" s="500">
        <v>1</v>
      </c>
      <c r="I501" s="500" t="s">
        <v>278</v>
      </c>
      <c r="J501" s="474" t="s">
        <v>278</v>
      </c>
      <c r="K501" s="500" t="s">
        <v>1058</v>
      </c>
      <c r="L501" s="500" t="s">
        <v>785</v>
      </c>
      <c r="M501" s="485" t="s">
        <v>362</v>
      </c>
      <c r="N501" s="485" t="s">
        <v>353</v>
      </c>
      <c r="O501" s="505" t="s">
        <v>321</v>
      </c>
      <c r="P501" s="500">
        <v>3</v>
      </c>
      <c r="Q501" s="500">
        <v>2</v>
      </c>
      <c r="R501" s="500">
        <v>0</v>
      </c>
      <c r="S501" s="500">
        <v>4</v>
      </c>
      <c r="T501" s="502"/>
      <c r="U501" s="504">
        <v>40</v>
      </c>
      <c r="V501" s="474">
        <v>21815423</v>
      </c>
      <c r="W501" s="474" t="s">
        <v>1176</v>
      </c>
      <c r="X501" s="476" t="s">
        <v>321</v>
      </c>
      <c r="Y501" s="485"/>
      <c r="Z501" s="474"/>
      <c r="AA501" s="474"/>
      <c r="AB501" s="474"/>
      <c r="AC501" s="474"/>
      <c r="AD501" s="485"/>
      <c r="AE501" s="474"/>
      <c r="AF501" s="474"/>
      <c r="AG501" s="474" t="s">
        <v>319</v>
      </c>
      <c r="AH501" s="485">
        <v>2</v>
      </c>
      <c r="AI501" s="485">
        <v>18</v>
      </c>
      <c r="AJ501" s="485">
        <v>30</v>
      </c>
      <c r="AK501" s="485">
        <v>22</v>
      </c>
      <c r="AL501" s="485">
        <v>40</v>
      </c>
      <c r="AM501" s="488">
        <f t="shared" si="174"/>
        <v>5</v>
      </c>
      <c r="AN501" s="489">
        <f t="shared" si="178"/>
        <v>0.77083333333333337</v>
      </c>
      <c r="AO501" s="489">
        <f t="shared" si="179"/>
        <v>0.94444444444444442</v>
      </c>
      <c r="AP501" s="488" t="str" cm="1">
        <f t="array" ref="AP501">IF(W501="","",IF(SUMPRODUCT((W501=$W$7:$W$2042)*(AH501=$AH$7:$AH$2042)*(AN501=$AN$7:$AN$2042)*(AO501=$AO$7:$AO$2042)*(ROW($W$7:$W$2042)&lt;&gt;ROW(W501))*((R501=0)*($R$7:$R$2042&gt;0)+(R501&gt;0)*($R$7:$R$2042=0)))&gt;0,"SALONES UNIDOS",IF(SUMPRODUCT((W501=$W$7:$W$2042)*(AH501=$AH$7:$AH$2042)*((AN501&lt;$AO$7:$AO$2042)*(AO501&gt;$AN$7:$AN$2042))*(ROW($W$7:$W$2042)&lt;&gt;ROW(W501)))&gt;0,"Cruzado","Sin cruce")))</f>
        <v>SALONES UNIDOS</v>
      </c>
      <c r="AQ501" s="489"/>
      <c r="AR501" s="489"/>
      <c r="AS501" s="488"/>
      <c r="AT501" s="488"/>
      <c r="AU501" s="488" t="str" cm="1">
        <f t="array" ref="AU501">IF(AB501="","",IF(SUMPRODUCT((AB501=$AB$7:$AB$511)*(AH501=$AH$7:$AH$511)*(AQ501=$AQ$7:$AQ$511)*(AR501=$AR$7:$AR$511)*(ROW($AB$7:$AB$511)&lt;&gt;ROW(AB501))*((R501=0)*($R$7:$R$511&gt;0)+(R501&gt;0)*($R$7:$R$511=0)))&gt;0,"SALONES UNIDOS",IF(SUMPRODUCT((AB501=$AB$7:$AB$511)*(AH501=$AH$7:$AH$511)*((AQ501&lt;$AR$7:$AR$511)*(AR501&gt;$AQ$7:$AQ$511))*(ROW($AB$7:$AB$511)&lt;&gt;ROW(AB501)))&gt;0,"Cruzado","Sin cruce")))</f>
        <v/>
      </c>
      <c r="AV501" s="488" t="str" cm="1">
        <f t="array" ref="AV501">IF(AD501="","",IF(SUMPRODUCT((AD501=$AD$7:$AD$511)*(AH501=$AH$7:$AH$511)*(AS501=$AS$7:$AS$511)*(AT501=$AT$7:$AT$511)*(ROW($AD$7:$AD$511)&lt;&gt;ROW(AD501))*((R501=0)*($R$7:$R$511&gt;0)+(R501&gt;0)*($R$7:$R$511=0)))&gt;0,"SALONES UNIDOS",IF(SUMPRODUCT((AD501=$AD$7:$AD$511)*(AH501=$AH$7:$AH$511)*((AS501&lt;$AT$7:$AT$511)*(AT501&gt;$AS$7:$AS$511))*(ROW($AD$7:$AD$511)&lt;&gt;ROW(AD501)))&gt;0,"Cruzado","Sin cruce")))</f>
        <v/>
      </c>
      <c r="AW501" s="489" t="str">
        <f t="shared" si="177"/>
        <v>T31FILIALA</v>
      </c>
      <c r="AX501" s="489" t="str" cm="1">
        <f t="array" ref="AX501">IF(AW501="","",IF(SUMPRODUCT((AW501=$AW$7:$AW$2042)*(AH501=$AH$7:$AH$2042)*(AN501=$AN$7:$AN$2042)*(AO501=$AO$7:$AO$2042)*(ROW($AW$7:$AW$2042)&lt;&gt;ROW(AW501))*((R501=0)*($R$7:$R$2042&gt;0)+(R501&gt;0)*($R$7:$R$2042=0)))&gt;0,"SALONES UNIDOS",IF(SUMPRODUCT((AW501=$AW$7:$AW$2042)*(AH501=$AH$7:$AH$2042)*((AN501&lt;$AO$7:$AO$2042)*(AO501&gt;$AN$7:$AN$2042))*(ROW($AW$7:$AW$2042)&lt;&gt;ROW(AW501)))&gt;0,"Cruzado","Sin cruce")))</f>
        <v>Sin cruce</v>
      </c>
    </row>
    <row r="502" spans="2:50" ht="19.8" hidden="1" customHeight="1" x14ac:dyDescent="0.25">
      <c r="B502" s="497" t="s">
        <v>314</v>
      </c>
      <c r="C502" s="483" t="s">
        <v>972</v>
      </c>
      <c r="D502" s="485">
        <v>20261</v>
      </c>
      <c r="E502" s="474" t="s">
        <v>276</v>
      </c>
      <c r="F502" s="474" t="s">
        <v>291</v>
      </c>
      <c r="G502" s="500" t="s">
        <v>299</v>
      </c>
      <c r="H502" s="500">
        <v>1</v>
      </c>
      <c r="I502" s="500" t="s">
        <v>278</v>
      </c>
      <c r="J502" s="474" t="s">
        <v>278</v>
      </c>
      <c r="K502" s="500" t="s">
        <v>1050</v>
      </c>
      <c r="L502" s="500" t="s">
        <v>567</v>
      </c>
      <c r="M502" s="485" t="s">
        <v>362</v>
      </c>
      <c r="N502" s="485" t="s">
        <v>353</v>
      </c>
      <c r="O502" s="505" t="s">
        <v>321</v>
      </c>
      <c r="P502" s="500">
        <v>3</v>
      </c>
      <c r="Q502" s="500">
        <v>2</v>
      </c>
      <c r="R502" s="500">
        <v>0</v>
      </c>
      <c r="S502" s="500">
        <v>4</v>
      </c>
      <c r="T502" s="502"/>
      <c r="U502" s="504">
        <v>40</v>
      </c>
      <c r="V502" s="474">
        <v>21575934</v>
      </c>
      <c r="W502" s="485" t="s">
        <v>111</v>
      </c>
      <c r="X502" s="476" t="s">
        <v>321</v>
      </c>
      <c r="Y502" s="485"/>
      <c r="Z502" s="474"/>
      <c r="AA502" s="474"/>
      <c r="AB502" s="474"/>
      <c r="AC502" s="474"/>
      <c r="AD502" s="485"/>
      <c r="AE502" s="474"/>
      <c r="AF502" s="474"/>
      <c r="AG502" s="474" t="s">
        <v>319</v>
      </c>
      <c r="AH502" s="485">
        <v>5</v>
      </c>
      <c r="AI502" s="485">
        <v>10</v>
      </c>
      <c r="AJ502" s="485">
        <v>10</v>
      </c>
      <c r="AK502" s="485">
        <v>14</v>
      </c>
      <c r="AL502" s="485">
        <v>20</v>
      </c>
      <c r="AM502" s="488">
        <f t="shared" si="174"/>
        <v>5</v>
      </c>
      <c r="AN502" s="489">
        <f t="shared" si="178"/>
        <v>0.4236111111111111</v>
      </c>
      <c r="AO502" s="489">
        <f t="shared" si="179"/>
        <v>0.59722222222222221</v>
      </c>
      <c r="AP502" s="488" t="str" cm="1">
        <f t="array" ref="AP502">IF(W502="","",IF(SUMPRODUCT((W502=$W$7:$W$2042)*(AH502=$AH$7:$AH$2042)*(AN502=$AN$7:$AN$2042)*(AO502=$AO$7:$AO$2042)*(ROW($W$7:$W$2042)&lt;&gt;ROW(W502))*((R502=0)*($R$7:$R$2042&gt;0)+(R502&gt;0)*($R$7:$R$2042=0)))&gt;0,"SALONES UNIDOS",IF(SUMPRODUCT((W502=$W$7:$W$2042)*(AH502=$AH$7:$AH$2042)*((AN502&lt;$AO$7:$AO$2042)*(AO502&gt;$AN$7:$AN$2042))*(ROW($W$7:$W$2042)&lt;&gt;ROW(W502)))&gt;0,"Cruzado","Sin cruce")))</f>
        <v>SALONES UNIDOS</v>
      </c>
      <c r="AQ502" s="489"/>
      <c r="AR502" s="489"/>
      <c r="AS502" s="488"/>
      <c r="AT502" s="488"/>
      <c r="AU502" s="488" t="str" cm="1">
        <f t="array" ref="AU502">IF(AB502="","",IF(SUMPRODUCT((AB502=$AB$7:$AB$511)*(AH502=$AH$7:$AH$511)*(AQ502=$AQ$7:$AQ$511)*(AR502=$AR$7:$AR$511)*(ROW($AB$7:$AB$511)&lt;&gt;ROW(AB502))*((R502=0)*($R$7:$R$511&gt;0)+(R502&gt;0)*($R$7:$R$511=0)))&gt;0,"SALONES UNIDOS",IF(SUMPRODUCT((AB502=$AB$7:$AB$511)*(AH502=$AH$7:$AH$511)*((AQ502&lt;$AR$7:$AR$511)*(AR502&gt;$AQ$7:$AQ$511))*(ROW($AB$7:$AB$511)&lt;&gt;ROW(AB502)))&gt;0,"Cruzado","Sin cruce")))</f>
        <v/>
      </c>
      <c r="AV502" s="488" t="str" cm="1">
        <f t="array" ref="AV502">IF(AD502="","",IF(SUMPRODUCT((AD502=$AD$7:$AD$511)*(AH502=$AH$7:$AH$511)*(AS502=$AS$7:$AS$511)*(AT502=$AT$7:$AT$511)*(ROW($AD$7:$AD$511)&lt;&gt;ROW(AD502))*((R502=0)*($R$7:$R$511&gt;0)+(R502&gt;0)*($R$7:$R$511=0)))&gt;0,"SALONES UNIDOS",IF(SUMPRODUCT((AD502=$AD$7:$AD$511)*(AH502=$AH$7:$AH$511)*((AS502&lt;$AT$7:$AT$511)*(AT502&gt;$AS$7:$AS$511))*(ROW($AD$7:$AD$511)&lt;&gt;ROW(AD502)))&gt;0,"Cruzado","Sin cruce")))</f>
        <v/>
      </c>
      <c r="AW502" s="489" t="str">
        <f t="shared" si="177"/>
        <v>T31FILIALA</v>
      </c>
      <c r="AX502" s="489" t="str" cm="1">
        <f t="array" ref="AX502">IF(AW502="","",IF(SUMPRODUCT((AW502=$AW$7:$AW$2042)*(AH502=$AH$7:$AH$2042)*(AN502=$AN$7:$AN$2042)*(AO502=$AO$7:$AO$2042)*(ROW($AW$7:$AW$2042)&lt;&gt;ROW(AW502))*((R502=0)*($R$7:$R$2042&gt;0)+(R502&gt;0)*($R$7:$R$2042=0)))&gt;0,"SALONES UNIDOS",IF(SUMPRODUCT((AW502=$AW$7:$AW$2042)*(AH502=$AH$7:$AH$2042)*((AN502&lt;$AO$7:$AO$2042)*(AO502&gt;$AN$7:$AN$2042))*(ROW($AW$7:$AW$2042)&lt;&gt;ROW(AW502)))&gt;0,"Cruzado","Sin cruce")))</f>
        <v>Sin cruce</v>
      </c>
    </row>
    <row r="503" spans="2:50" ht="19.8" hidden="1" customHeight="1" x14ac:dyDescent="0.25">
      <c r="B503" s="497" t="s">
        <v>314</v>
      </c>
      <c r="C503" s="483" t="s">
        <v>972</v>
      </c>
      <c r="D503" s="485">
        <v>20261</v>
      </c>
      <c r="E503" s="474" t="s">
        <v>276</v>
      </c>
      <c r="F503" s="474" t="s">
        <v>291</v>
      </c>
      <c r="G503" s="500" t="s">
        <v>299</v>
      </c>
      <c r="H503" s="500">
        <v>1</v>
      </c>
      <c r="I503" s="500" t="s">
        <v>278</v>
      </c>
      <c r="J503" s="474" t="s">
        <v>278</v>
      </c>
      <c r="K503" s="500" t="s">
        <v>1051</v>
      </c>
      <c r="L503" s="500" t="s">
        <v>569</v>
      </c>
      <c r="M503" s="485" t="s">
        <v>362</v>
      </c>
      <c r="N503" s="485" t="s">
        <v>353</v>
      </c>
      <c r="O503" s="505" t="s">
        <v>321</v>
      </c>
      <c r="P503" s="500">
        <v>3</v>
      </c>
      <c r="Q503" s="500">
        <v>2</v>
      </c>
      <c r="R503" s="500">
        <v>0</v>
      </c>
      <c r="S503" s="500">
        <v>4</v>
      </c>
      <c r="T503" s="502"/>
      <c r="U503" s="504">
        <v>40</v>
      </c>
      <c r="V503" s="474">
        <v>44371485</v>
      </c>
      <c r="W503" s="474" t="s">
        <v>9</v>
      </c>
      <c r="X503" s="485" t="s">
        <v>321</v>
      </c>
      <c r="Y503" s="485"/>
      <c r="Z503" s="474"/>
      <c r="AA503" s="474"/>
      <c r="AB503" s="474"/>
      <c r="AC503" s="474"/>
      <c r="AD503" s="485"/>
      <c r="AE503" s="474"/>
      <c r="AF503" s="474"/>
      <c r="AG503" s="483" t="s">
        <v>319</v>
      </c>
      <c r="AH503" s="485">
        <v>3</v>
      </c>
      <c r="AI503" s="485">
        <v>18</v>
      </c>
      <c r="AJ503" s="485">
        <v>30</v>
      </c>
      <c r="AK503" s="485">
        <v>22</v>
      </c>
      <c r="AL503" s="485">
        <v>40</v>
      </c>
      <c r="AM503" s="488">
        <f t="shared" si="174"/>
        <v>5</v>
      </c>
      <c r="AN503" s="489">
        <f t="shared" si="178"/>
        <v>0.77083333333333337</v>
      </c>
      <c r="AO503" s="489">
        <f t="shared" si="179"/>
        <v>0.94444444444444442</v>
      </c>
      <c r="AP503" s="488" t="str" cm="1">
        <f t="array" ref="AP503">IF(W503="","",IF(SUMPRODUCT((W503=$W$7:$W$2042)*(AH503=$AH$7:$AH$2042)*(AN503=$AN$7:$AN$2042)*(AO503=$AO$7:$AO$2042)*(ROW($W$7:$W$2042)&lt;&gt;ROW(W503))*((R503=0)*($R$7:$R$2042&gt;0)+(R503&gt;0)*($R$7:$R$2042=0)))&gt;0,"SALONES UNIDOS",IF(SUMPRODUCT((W503=$W$7:$W$2042)*(AH503=$AH$7:$AH$2042)*((AN503&lt;$AO$7:$AO$2042)*(AO503&gt;$AN$7:$AN$2042))*(ROW($W$7:$W$2042)&lt;&gt;ROW(W503)))&gt;0,"Cruzado","Sin cruce")))</f>
        <v>SALONES UNIDOS</v>
      </c>
      <c r="AQ503" s="489"/>
      <c r="AR503" s="489"/>
      <c r="AS503" s="488"/>
      <c r="AT503" s="488"/>
      <c r="AU503" s="488" t="str" cm="1">
        <f t="array" ref="AU503">IF(AB503="","",IF(SUMPRODUCT((AB503=$AB$7:$AB$511)*(AH503=$AH$7:$AH$511)*(AQ503=$AQ$7:$AQ$511)*(AR503=$AR$7:$AR$511)*(ROW($AB$7:$AB$511)&lt;&gt;ROW(AB503))*((R503=0)*($R$7:$R$511&gt;0)+(R503&gt;0)*($R$7:$R$511=0)))&gt;0,"SALONES UNIDOS",IF(SUMPRODUCT((AB503=$AB$7:$AB$511)*(AH503=$AH$7:$AH$511)*((AQ503&lt;$AR$7:$AR$511)*(AR503&gt;$AQ$7:$AQ$511))*(ROW($AB$7:$AB$511)&lt;&gt;ROW(AB503)))&gt;0,"Cruzado","Sin cruce")))</f>
        <v/>
      </c>
      <c r="AV503" s="488" t="str" cm="1">
        <f t="array" ref="AV503">IF(AD503="","",IF(SUMPRODUCT((AD503=$AD$7:$AD$511)*(AH503=$AH$7:$AH$511)*(AS503=$AS$7:$AS$511)*(AT503=$AT$7:$AT$511)*(ROW($AD$7:$AD$511)&lt;&gt;ROW(AD503))*((R503=0)*($R$7:$R$511&gt;0)+(R503&gt;0)*($R$7:$R$511=0)))&gt;0,"SALONES UNIDOS",IF(SUMPRODUCT((AD503=$AD$7:$AD$511)*(AH503=$AH$7:$AH$511)*((AS503&lt;$AT$7:$AT$511)*(AT503&gt;$AS$7:$AS$511))*(ROW($AD$7:$AD$511)&lt;&gt;ROW(AD503)))&gt;0,"Cruzado","Sin cruce")))</f>
        <v/>
      </c>
      <c r="AW503" s="489" t="str">
        <f t="shared" si="177"/>
        <v>T31FILIALA</v>
      </c>
      <c r="AX503" s="489" t="str" cm="1">
        <f t="array" ref="AX503">IF(AW503="","",IF(SUMPRODUCT((AW503=$AW$7:$AW$2042)*(AH503=$AH$7:$AH$2042)*(AN503=$AN$7:$AN$2042)*(AO503=$AO$7:$AO$2042)*(ROW($AW$7:$AW$2042)&lt;&gt;ROW(AW503))*((R503=0)*($R$7:$R$2042&gt;0)+(R503&gt;0)*($R$7:$R$2042=0)))&gt;0,"SALONES UNIDOS",IF(SUMPRODUCT((AW503=$AW$7:$AW$2042)*(AH503=$AH$7:$AH$2042)*((AN503&lt;$AO$7:$AO$2042)*(AO503&gt;$AN$7:$AN$2042))*(ROW($AW$7:$AW$2042)&lt;&gt;ROW(AW503)))&gt;0,"Cruzado","Sin cruce")))</f>
        <v>Sin cruce</v>
      </c>
    </row>
    <row r="504" spans="2:50" ht="19.8" hidden="1" customHeight="1" x14ac:dyDescent="0.25">
      <c r="B504" s="494" t="s">
        <v>314</v>
      </c>
      <c r="C504" s="364" t="s">
        <v>974</v>
      </c>
      <c r="D504" s="364">
        <v>20261</v>
      </c>
      <c r="E504" s="370" t="s">
        <v>276</v>
      </c>
      <c r="F504" s="370" t="s">
        <v>291</v>
      </c>
      <c r="G504" s="440" t="s">
        <v>298</v>
      </c>
      <c r="H504" s="440">
        <v>1</v>
      </c>
      <c r="I504" s="440" t="s">
        <v>552</v>
      </c>
      <c r="J504" s="370" t="s">
        <v>278</v>
      </c>
      <c r="K504" s="440" t="s">
        <v>1059</v>
      </c>
      <c r="L504" s="440" t="s">
        <v>783</v>
      </c>
      <c r="M504" s="369" t="s">
        <v>324</v>
      </c>
      <c r="N504" s="369" t="s">
        <v>353</v>
      </c>
      <c r="O504" s="441" t="s">
        <v>315</v>
      </c>
      <c r="P504" s="440">
        <v>0</v>
      </c>
      <c r="Q504" s="440">
        <v>2</v>
      </c>
      <c r="R504" s="440">
        <v>2</v>
      </c>
      <c r="S504" s="440">
        <v>4</v>
      </c>
      <c r="T504" s="367"/>
      <c r="U504" s="371">
        <v>40</v>
      </c>
      <c r="V504" s="472">
        <v>70390380</v>
      </c>
      <c r="W504" s="472" t="s">
        <v>506</v>
      </c>
      <c r="X504" s="369" t="s">
        <v>555</v>
      </c>
      <c r="Y504" s="369"/>
      <c r="Z504" s="370"/>
      <c r="AA504" s="370"/>
      <c r="AB504" s="370"/>
      <c r="AC504" s="370"/>
      <c r="AD504" s="369" t="s">
        <v>557</v>
      </c>
      <c r="AE504" s="370"/>
      <c r="AF504" s="370"/>
      <c r="AG504" s="370" t="s">
        <v>301</v>
      </c>
      <c r="AH504" s="473">
        <v>7</v>
      </c>
      <c r="AI504" s="473">
        <v>16</v>
      </c>
      <c r="AJ504" s="473">
        <v>0</v>
      </c>
      <c r="AK504" s="473">
        <v>17</v>
      </c>
      <c r="AL504" s="473">
        <v>40</v>
      </c>
      <c r="AM504" s="22">
        <f t="shared" si="174"/>
        <v>2</v>
      </c>
      <c r="AN504" s="104">
        <f t="shared" si="178"/>
        <v>0.66666666666666663</v>
      </c>
      <c r="AO504" s="104">
        <f t="shared" si="179"/>
        <v>0.73611111111111116</v>
      </c>
      <c r="AP504" s="22" t="str" cm="1">
        <f t="array" ref="AP504">IF(W504="","",IF(SUMPRODUCT((W504=$W$7:$W$2042)*(AH504=$AH$7:$AH$2042)*(AN504=$AN$7:$AN$2042)*(AO504=$AO$7:$AO$2042)*(ROW($W$7:$W$2042)&lt;&gt;ROW(W504))*((R504=0)*($R$7:$R$2042&gt;0)+(R504&gt;0)*($R$7:$R$2042=0)))&gt;0,"SALONES UNIDOS",IF(SUMPRODUCT((W504=$W$7:$W$2042)*(AH504=$AH$7:$AH$2042)*((AN504&lt;$AO$7:$AO$2042)*(AO504&gt;$AN$7:$AN$2042))*(ROW($W$7:$W$2042)&lt;&gt;ROW(W504)))&gt;0,"Cruzado","Sin cruce")))</f>
        <v>Sin cruce</v>
      </c>
      <c r="AQ504" s="22"/>
      <c r="AR504" s="22"/>
      <c r="AS504" s="104">
        <f>AN504</f>
        <v>0.66666666666666663</v>
      </c>
      <c r="AT504" s="104">
        <f>AO504</f>
        <v>0.73611111111111116</v>
      </c>
      <c r="AU504" s="358" t="str" cm="1">
        <f t="array" ref="AU504">IF(AB504="","",IF(SUMPRODUCT((AB504=$AB$7:$AB$511)*(AH504=$AH$7:$AH$511)*(AQ504=$AQ$7:$AQ$511)*(AR504=$AR$7:$AR$511)*(ROW($AB$7:$AB$511)&lt;&gt;ROW(AB504))*((R504=0)*($R$7:$R$511&gt;0)+(R504&gt;0)*($R$7:$R$511=0)))&gt;0,"SALONES UNIDOS",IF(SUMPRODUCT((AB504=$AB$7:$AB$511)*(AH504=$AH$7:$AH$511)*((AQ504&lt;$AR$7:$AR$511)*(AR504&gt;$AQ$7:$AQ$511))*(ROW($AB$7:$AB$511)&lt;&gt;ROW(AB504)))&gt;0,"Cruzado","Sin cruce")))</f>
        <v/>
      </c>
      <c r="AV504" s="358" t="str" cm="1">
        <f t="array" ref="AV504">IF(AD504="","",IF(SUMPRODUCT((AD504=$AD$7:$AD$511)*(AH504=$AH$7:$AH$511)*(AS504=$AS$7:$AS$511)*(AT504=$AT$7:$AT$511)*(ROW($AD$7:$AD$511)&lt;&gt;ROW(AD504))*((R504=0)*($R$7:$R$511&gt;0)+(R504&gt;0)*($R$7:$R$511=0)))&gt;0,"SALONES UNIDOS",IF(SUMPRODUCT((AD504=$AD$7:$AD$511)*(AH504=$AH$7:$AH$511)*((AS504&lt;$AT$7:$AT$511)*(AT504&gt;$AS$7:$AS$511))*(ROW($AD$7:$AD$511)&lt;&gt;ROW(AD504)))&gt;0,"Cruzado","Sin cruce")))</f>
        <v>Sin cruce</v>
      </c>
      <c r="AW504" s="104" t="str">
        <f t="shared" si="177"/>
        <v>T21FILIALA</v>
      </c>
      <c r="AX504" s="104" t="str" cm="1">
        <f t="array" ref="AX504">IF(AW504="","",IF(SUMPRODUCT((AW504=$AW$7:$AW$2042)*(AH504=$AH$7:$AH$2042)*(AN504=$AN$7:$AN$2042)*(AO504=$AO$7:$AO$2042)*(ROW($AW$7:$AW$2042)&lt;&gt;ROW(AW504))*((R504=0)*($R$7:$R$2042&gt;0)+(R504&gt;0)*($R$7:$R$2042=0)))&gt;0,"SALONES UNIDOS",IF(SUMPRODUCT((AW504=$AW$7:$AW$2042)*(AH504=$AH$7:$AH$2042)*((AN504&lt;$AO$7:$AO$2042)*(AO504&gt;$AN$7:$AN$2042))*(ROW($AW$7:$AW$2042)&lt;&gt;ROW(AW504)))&gt;0,"Cruzado","Sin cruce")))</f>
        <v>Sin cruce</v>
      </c>
    </row>
    <row r="505" spans="2:50" ht="19.8" hidden="1" customHeight="1" x14ac:dyDescent="0.25">
      <c r="B505" s="494" t="s">
        <v>314</v>
      </c>
      <c r="C505" s="364" t="s">
        <v>974</v>
      </c>
      <c r="D505" s="364">
        <v>20261</v>
      </c>
      <c r="E505" s="370" t="s">
        <v>276</v>
      </c>
      <c r="F505" s="370" t="s">
        <v>291</v>
      </c>
      <c r="G505" s="440" t="s">
        <v>298</v>
      </c>
      <c r="H505" s="440">
        <v>1</v>
      </c>
      <c r="I505" s="440" t="s">
        <v>278</v>
      </c>
      <c r="J505" s="370" t="s">
        <v>278</v>
      </c>
      <c r="K505" s="440" t="s">
        <v>1059</v>
      </c>
      <c r="L505" s="440" t="s">
        <v>783</v>
      </c>
      <c r="M505" s="369" t="s">
        <v>324</v>
      </c>
      <c r="N505" s="369" t="s">
        <v>353</v>
      </c>
      <c r="O505" s="441" t="s">
        <v>315</v>
      </c>
      <c r="P505" s="440">
        <v>2</v>
      </c>
      <c r="Q505" s="440">
        <v>0</v>
      </c>
      <c r="R505" s="440">
        <v>2</v>
      </c>
      <c r="S505" s="440">
        <v>4</v>
      </c>
      <c r="T505" s="367"/>
      <c r="U505" s="371">
        <v>20</v>
      </c>
      <c r="V505" s="472">
        <v>70390380</v>
      </c>
      <c r="W505" s="472" t="s">
        <v>506</v>
      </c>
      <c r="X505" s="369" t="s">
        <v>555</v>
      </c>
      <c r="Y505" s="369"/>
      <c r="Z505" s="370"/>
      <c r="AA505" s="370"/>
      <c r="AB505" s="370" t="s">
        <v>670</v>
      </c>
      <c r="AC505" s="370"/>
      <c r="AD505" s="369"/>
      <c r="AE505" s="370"/>
      <c r="AF505" s="370"/>
      <c r="AG505" s="370" t="s">
        <v>559</v>
      </c>
      <c r="AH505" s="473">
        <v>7</v>
      </c>
      <c r="AI505" s="473">
        <v>17</v>
      </c>
      <c r="AJ505" s="473">
        <v>40</v>
      </c>
      <c r="AK505" s="473">
        <v>19</v>
      </c>
      <c r="AL505" s="473">
        <v>20</v>
      </c>
      <c r="AM505" s="22">
        <f t="shared" si="174"/>
        <v>2</v>
      </c>
      <c r="AN505" s="104">
        <f t="shared" si="178"/>
        <v>0.73611111111111116</v>
      </c>
      <c r="AO505" s="104">
        <f t="shared" si="179"/>
        <v>0.80555555555555547</v>
      </c>
      <c r="AP505" s="22" t="str" cm="1">
        <f t="array" ref="AP505">IF(W505="","",IF(SUMPRODUCT((W505=$W$7:$W$2042)*(AH505=$AH$7:$AH$2042)*(AN505=$AN$7:$AN$2042)*(AO505=$AO$7:$AO$2042)*(ROW($W$7:$W$2042)&lt;&gt;ROW(W505))*((R505=0)*($R$7:$R$2042&gt;0)+(R505&gt;0)*($R$7:$R$2042=0)))&gt;0,"SALONES UNIDOS",IF(SUMPRODUCT((W505=$W$7:$W$2042)*(AH505=$AH$7:$AH$2042)*((AN505&lt;$AO$7:$AO$2042)*(AO505&gt;$AN$7:$AN$2042))*(ROW($W$7:$W$2042)&lt;&gt;ROW(W505)))&gt;0,"Cruzado","Sin cruce")))</f>
        <v>Sin cruce</v>
      </c>
      <c r="AQ505" s="104">
        <f>AN505</f>
        <v>0.73611111111111116</v>
      </c>
      <c r="AR505" s="104">
        <f>AO505</f>
        <v>0.80555555555555547</v>
      </c>
      <c r="AS505" s="22"/>
      <c r="AT505" s="22"/>
      <c r="AU505" s="358" t="str" cm="1">
        <f t="array" ref="AU505">IF(AB505="","",IF(SUMPRODUCT((AB505=$AB$7:$AB$511)*(AH505=$AH$7:$AH$511)*(AQ505=$AQ$7:$AQ$511)*(AR505=$AR$7:$AR$511)*(ROW($AB$7:$AB$511)&lt;&gt;ROW(AB505))*((R505=0)*($R$7:$R$511&gt;0)+(R505&gt;0)*($R$7:$R$511=0)))&gt;0,"SALONES UNIDOS",IF(SUMPRODUCT((AB505=$AB$7:$AB$511)*(AH505=$AH$7:$AH$511)*((AQ505&lt;$AR$7:$AR$511)*(AR505&gt;$AQ$7:$AQ$511))*(ROW($AB$7:$AB$511)&lt;&gt;ROW(AB505)))&gt;0,"Cruzado","Sin cruce")))</f>
        <v>Sin cruce</v>
      </c>
      <c r="AV505" s="358" t="str" cm="1">
        <f t="array" ref="AV505">IF(AD505="","",IF(SUMPRODUCT((AD505=$AD$7:$AD$511)*(AH505=$AH$7:$AH$511)*(AS505=$AS$7:$AS$511)*(AT505=$AT$7:$AT$511)*(ROW($AD$7:$AD$511)&lt;&gt;ROW(AD505))*((R505=0)*($R$7:$R$511&gt;0)+(R505&gt;0)*($R$7:$R$511=0)))&gt;0,"SALONES UNIDOS",IF(SUMPRODUCT((AD505=$AD$7:$AD$511)*(AH505=$AH$7:$AH$511)*((AS505&lt;$AT$7:$AT$511)*(AT505&gt;$AS$7:$AS$511))*(ROW($AD$7:$AD$511)&lt;&gt;ROW(AD505)))&gt;0,"Cruzado","Sin cruce")))</f>
        <v/>
      </c>
      <c r="AW505" s="104" t="str">
        <f t="shared" si="177"/>
        <v>T21FILIALA</v>
      </c>
      <c r="AX505" s="104" t="str" cm="1">
        <f t="array" ref="AX505">IF(AW505="","",IF(SUMPRODUCT((AW505=$AW$7:$AW$2042)*(AH505=$AH$7:$AH$2042)*(AN505=$AN$7:$AN$2042)*(AO505=$AO$7:$AO$2042)*(ROW($AW$7:$AW$2042)&lt;&gt;ROW(AW505))*((R505=0)*($R$7:$R$2042&gt;0)+(R505&gt;0)*($R$7:$R$2042=0)))&gt;0,"SALONES UNIDOS",IF(SUMPRODUCT((AW505=$AW$7:$AW$2042)*(AH505=$AH$7:$AH$2042)*((AN505&lt;$AO$7:$AO$2042)*(AO505&gt;$AN$7:$AN$2042))*(ROW($AW$7:$AW$2042)&lt;&gt;ROW(AW505)))&gt;0,"Cruzado","Sin cruce")))</f>
        <v>Sin cruce</v>
      </c>
    </row>
    <row r="506" spans="2:50" ht="19.8" hidden="1" customHeight="1" x14ac:dyDescent="0.25">
      <c r="B506" s="494" t="s">
        <v>314</v>
      </c>
      <c r="C506" s="364" t="s">
        <v>974</v>
      </c>
      <c r="D506" s="364">
        <v>20261</v>
      </c>
      <c r="E506" s="370" t="s">
        <v>276</v>
      </c>
      <c r="F506" s="370" t="s">
        <v>291</v>
      </c>
      <c r="G506" s="440" t="s">
        <v>298</v>
      </c>
      <c r="H506" s="440">
        <v>1</v>
      </c>
      <c r="I506" s="440" t="s">
        <v>560</v>
      </c>
      <c r="J506" s="370" t="s">
        <v>278</v>
      </c>
      <c r="K506" s="440" t="s">
        <v>1059</v>
      </c>
      <c r="L506" s="440" t="s">
        <v>783</v>
      </c>
      <c r="M506" s="369" t="s">
        <v>324</v>
      </c>
      <c r="N506" s="369" t="s">
        <v>353</v>
      </c>
      <c r="O506" s="441" t="s">
        <v>315</v>
      </c>
      <c r="P506" s="440">
        <v>0</v>
      </c>
      <c r="Q506" s="440">
        <v>2</v>
      </c>
      <c r="R506" s="440">
        <v>2</v>
      </c>
      <c r="S506" s="440">
        <v>4</v>
      </c>
      <c r="T506" s="367"/>
      <c r="U506" s="371">
        <v>20</v>
      </c>
      <c r="V506" s="472">
        <v>70390380</v>
      </c>
      <c r="W506" s="472" t="s">
        <v>506</v>
      </c>
      <c r="X506" s="369" t="s">
        <v>555</v>
      </c>
      <c r="Y506" s="369"/>
      <c r="Z506" s="370"/>
      <c r="AA506" s="370"/>
      <c r="AB506" s="370"/>
      <c r="AC506" s="370"/>
      <c r="AD506" s="369" t="s">
        <v>557</v>
      </c>
      <c r="AE506" s="370"/>
      <c r="AF506" s="370"/>
      <c r="AG506" s="370" t="s">
        <v>301</v>
      </c>
      <c r="AH506" s="473">
        <v>7</v>
      </c>
      <c r="AI506" s="473">
        <v>19</v>
      </c>
      <c r="AJ506" s="473">
        <v>20</v>
      </c>
      <c r="AK506" s="473">
        <v>21</v>
      </c>
      <c r="AL506" s="473">
        <v>0</v>
      </c>
      <c r="AM506" s="22">
        <f t="shared" si="174"/>
        <v>2</v>
      </c>
      <c r="AN506" s="104">
        <f t="shared" si="178"/>
        <v>0.80555555555555547</v>
      </c>
      <c r="AO506" s="104">
        <f t="shared" si="179"/>
        <v>0.875</v>
      </c>
      <c r="AP506" s="22" t="str" cm="1">
        <f t="array" ref="AP506">IF(W506="","",IF(SUMPRODUCT((W506=$W$7:$W$2042)*(AH506=$AH$7:$AH$2042)*(AN506=$AN$7:$AN$2042)*(AO506=$AO$7:$AO$2042)*(ROW($W$7:$W$2042)&lt;&gt;ROW(W506))*((R506=0)*($R$7:$R$2042&gt;0)+(R506&gt;0)*($R$7:$R$2042=0)))&gt;0,"SALONES UNIDOS",IF(SUMPRODUCT((W506=$W$7:$W$2042)*(AH506=$AH$7:$AH$2042)*((AN506&lt;$AO$7:$AO$2042)*(AO506&gt;$AN$7:$AN$2042))*(ROW($W$7:$W$2042)&lt;&gt;ROW(W506)))&gt;0,"Cruzado","Sin cruce")))</f>
        <v>Sin cruce</v>
      </c>
      <c r="AQ506" s="22"/>
      <c r="AR506" s="22"/>
      <c r="AS506" s="104">
        <f>AN506</f>
        <v>0.80555555555555547</v>
      </c>
      <c r="AT506" s="104">
        <f>AO506</f>
        <v>0.875</v>
      </c>
      <c r="AU506" s="358" t="str" cm="1">
        <f t="array" ref="AU506">IF(AB506="","",IF(SUMPRODUCT((AB506=$AB$7:$AB$511)*(AH506=$AH$7:$AH$511)*(AQ506=$AQ$7:$AQ$511)*(AR506=$AR$7:$AR$511)*(ROW($AB$7:$AB$511)&lt;&gt;ROW(AB506))*((R506=0)*($R$7:$R$511&gt;0)+(R506&gt;0)*($R$7:$R$511=0)))&gt;0,"SALONES UNIDOS",IF(SUMPRODUCT((AB506=$AB$7:$AB$511)*(AH506=$AH$7:$AH$511)*((AQ506&lt;$AR$7:$AR$511)*(AR506&gt;$AQ$7:$AQ$511))*(ROW($AB$7:$AB$511)&lt;&gt;ROW(AB506)))&gt;0,"Cruzado","Sin cruce")))</f>
        <v/>
      </c>
      <c r="AV506" s="358" t="str" cm="1">
        <f t="array" ref="AV506">IF(AD506="","",IF(SUMPRODUCT((AD506=$AD$7:$AD$511)*(AH506=$AH$7:$AH$511)*(AS506=$AS$7:$AS$511)*(AT506=$AT$7:$AT$511)*(ROW($AD$7:$AD$511)&lt;&gt;ROW(AD506))*((R506=0)*($R$7:$R$511&gt;0)+(R506&gt;0)*($R$7:$R$511=0)))&gt;0,"SALONES UNIDOS",IF(SUMPRODUCT((AD506=$AD$7:$AD$511)*(AH506=$AH$7:$AH$511)*((AS506&lt;$AT$7:$AT$511)*(AT506&gt;$AS$7:$AS$511))*(ROW($AD$7:$AD$511)&lt;&gt;ROW(AD506)))&gt;0,"Cruzado","Sin cruce")))</f>
        <v>Sin cruce</v>
      </c>
      <c r="AW506" s="104" t="str">
        <f t="shared" si="177"/>
        <v>T21FILIALA</v>
      </c>
      <c r="AX506" s="104" t="str" cm="1">
        <f t="array" ref="AX506">IF(AW506="","",IF(SUMPRODUCT((AW506=$AW$7:$AW$2042)*(AH506=$AH$7:$AH$2042)*(AN506=$AN$7:$AN$2042)*(AO506=$AO$7:$AO$2042)*(ROW($AW$7:$AW$2042)&lt;&gt;ROW(AW506))*((R506=0)*($R$7:$R$2042&gt;0)+(R506&gt;0)*($R$7:$R$2042=0)))&gt;0,"SALONES UNIDOS",IF(SUMPRODUCT((AW506=$AW$7:$AW$2042)*(AH506=$AH$7:$AH$2042)*((AN506&lt;$AO$7:$AO$2042)*(AO506&gt;$AN$7:$AN$2042))*(ROW($AW$7:$AW$2042)&lt;&gt;ROW(AW506)))&gt;0,"Cruzado","Sin cruce")))</f>
        <v>Sin cruce</v>
      </c>
    </row>
    <row r="507" spans="2:50" ht="19.8" hidden="1" customHeight="1" x14ac:dyDescent="0.25">
      <c r="B507" s="494" t="s">
        <v>314</v>
      </c>
      <c r="C507" s="364" t="s">
        <v>974</v>
      </c>
      <c r="D507" s="364">
        <v>20261</v>
      </c>
      <c r="E507" s="370" t="s">
        <v>276</v>
      </c>
      <c r="F507" s="370" t="s">
        <v>291</v>
      </c>
      <c r="G507" s="440" t="s">
        <v>298</v>
      </c>
      <c r="H507" s="440">
        <v>1</v>
      </c>
      <c r="I507" s="440" t="s">
        <v>278</v>
      </c>
      <c r="J507" s="370" t="s">
        <v>278</v>
      </c>
      <c r="K507" s="440" t="s">
        <v>1060</v>
      </c>
      <c r="L507" s="440" t="s">
        <v>562</v>
      </c>
      <c r="M507" s="369" t="s">
        <v>362</v>
      </c>
      <c r="N507" s="369" t="s">
        <v>353</v>
      </c>
      <c r="O507" s="441" t="s">
        <v>321</v>
      </c>
      <c r="P507" s="440">
        <v>2</v>
      </c>
      <c r="Q507" s="440">
        <v>2</v>
      </c>
      <c r="R507" s="440">
        <v>4</v>
      </c>
      <c r="S507" s="440">
        <v>3</v>
      </c>
      <c r="T507" s="367"/>
      <c r="U507" s="371">
        <v>40</v>
      </c>
      <c r="V507" s="370">
        <v>44893085</v>
      </c>
      <c r="W507" s="370" t="s">
        <v>478</v>
      </c>
      <c r="X507" s="369" t="s">
        <v>399</v>
      </c>
      <c r="Y507" s="369"/>
      <c r="Z507" s="370"/>
      <c r="AA507" s="370"/>
      <c r="AB507" s="370"/>
      <c r="AC507" s="370"/>
      <c r="AD507" s="369"/>
      <c r="AE507" s="370"/>
      <c r="AF507" s="370"/>
      <c r="AG507" s="364" t="s">
        <v>319</v>
      </c>
      <c r="AH507" s="369">
        <v>1</v>
      </c>
      <c r="AI507" s="369">
        <v>18</v>
      </c>
      <c r="AJ507" s="369">
        <v>30</v>
      </c>
      <c r="AK507" s="369">
        <v>21</v>
      </c>
      <c r="AL507" s="369">
        <v>50</v>
      </c>
      <c r="AM507" s="22">
        <f t="shared" si="174"/>
        <v>4</v>
      </c>
      <c r="AN507" s="104">
        <f t="shared" si="178"/>
        <v>0.77083333333333337</v>
      </c>
      <c r="AO507" s="104">
        <f t="shared" si="179"/>
        <v>0.90972222222222221</v>
      </c>
      <c r="AP507" s="22" t="str" cm="1">
        <f t="array" ref="AP507">IF(W507="","",IF(SUMPRODUCT((W507=$W$7:$W$2042)*(AH507=$AH$7:$AH$2042)*(AN507=$AN$7:$AN$2042)*(AO507=$AO$7:$AO$2042)*(ROW($W$7:$W$2042)&lt;&gt;ROW(W507))*((R507=0)*($R$7:$R$2042&gt;0)+(R507&gt;0)*($R$7:$R$2042=0)))&gt;0,"SALONES UNIDOS",IF(SUMPRODUCT((W507=$W$7:$W$2042)*(AH507=$AH$7:$AH$2042)*((AN507&lt;$AO$7:$AO$2042)*(AO507&gt;$AN$7:$AN$2042))*(ROW($W$7:$W$2042)&lt;&gt;ROW(W507)))&gt;0,"Cruzado","Sin cruce")))</f>
        <v>Sin cruce</v>
      </c>
      <c r="AQ507" s="104"/>
      <c r="AR507" s="104"/>
      <c r="AS507" s="22"/>
      <c r="AT507" s="22"/>
      <c r="AU507" s="358" t="str" cm="1">
        <f t="array" ref="AU507">IF(AB507="","",IF(SUMPRODUCT((AB507=$AB$7:$AB$511)*(AH507=$AH$7:$AH$511)*(AQ507=$AQ$7:$AQ$511)*(AR507=$AR$7:$AR$511)*(ROW($AB$7:$AB$511)&lt;&gt;ROW(AB507))*((R507=0)*($R$7:$R$511&gt;0)+(R507&gt;0)*($R$7:$R$511=0)))&gt;0,"SALONES UNIDOS",IF(SUMPRODUCT((AB507=$AB$7:$AB$511)*(AH507=$AH$7:$AH$511)*((AQ507&lt;$AR$7:$AR$511)*(AR507&gt;$AQ$7:$AQ$511))*(ROW($AB$7:$AB$511)&lt;&gt;ROW(AB507)))&gt;0,"Cruzado","Sin cruce")))</f>
        <v/>
      </c>
      <c r="AV507" s="358" t="str" cm="1">
        <f t="array" ref="AV507">IF(AD507="","",IF(SUMPRODUCT((AD507=$AD$7:$AD$511)*(AH507=$AH$7:$AH$511)*(AS507=$AS$7:$AS$511)*(AT507=$AT$7:$AT$511)*(ROW($AD$7:$AD$511)&lt;&gt;ROW(AD507))*((R507=0)*($R$7:$R$511&gt;0)+(R507&gt;0)*($R$7:$R$511=0)))&gt;0,"SALONES UNIDOS",IF(SUMPRODUCT((AD507=$AD$7:$AD$511)*(AH507=$AH$7:$AH$511)*((AS507&lt;$AT$7:$AT$511)*(AT507&gt;$AS$7:$AS$511))*(ROW($AD$7:$AD$511)&lt;&gt;ROW(AD507)))&gt;0,"Cruzado","Sin cruce")))</f>
        <v/>
      </c>
      <c r="AW507" s="104" t="str">
        <f t="shared" si="177"/>
        <v>T21FILIALA</v>
      </c>
      <c r="AX507" s="104" t="str" cm="1">
        <f t="array" ref="AX507">IF(AW507="","",IF(SUMPRODUCT((AW507=$AW$7:$AW$2042)*(AH507=$AH$7:$AH$2042)*(AN507=$AN$7:$AN$2042)*(AO507=$AO$7:$AO$2042)*(ROW($AW$7:$AW$2042)&lt;&gt;ROW(AW507))*((R507=0)*($R$7:$R$2042&gt;0)+(R507&gt;0)*($R$7:$R$2042=0)))&gt;0,"SALONES UNIDOS",IF(SUMPRODUCT((AW507=$AW$7:$AW$2042)*(AH507=$AH$7:$AH$2042)*((AN507&lt;$AO$7:$AO$2042)*(AO507&gt;$AN$7:$AN$2042))*(ROW($AW$7:$AW$2042)&lt;&gt;ROW(AW507)))&gt;0,"Cruzado","Sin cruce")))</f>
        <v>Sin cruce</v>
      </c>
    </row>
    <row r="508" spans="2:50" ht="19.8" hidden="1" customHeight="1" x14ac:dyDescent="0.25">
      <c r="B508" s="494" t="s">
        <v>314</v>
      </c>
      <c r="C508" s="364" t="s">
        <v>974</v>
      </c>
      <c r="D508" s="364">
        <v>20261</v>
      </c>
      <c r="E508" s="370" t="s">
        <v>276</v>
      </c>
      <c r="F508" s="370" t="s">
        <v>291</v>
      </c>
      <c r="G508" s="440" t="s">
        <v>298</v>
      </c>
      <c r="H508" s="440">
        <v>1</v>
      </c>
      <c r="I508" s="440" t="s">
        <v>278</v>
      </c>
      <c r="J508" s="370" t="s">
        <v>278</v>
      </c>
      <c r="K508" s="440" t="s">
        <v>1061</v>
      </c>
      <c r="L508" s="440" t="s">
        <v>784</v>
      </c>
      <c r="M508" s="369" t="s">
        <v>324</v>
      </c>
      <c r="N508" s="369" t="s">
        <v>353</v>
      </c>
      <c r="O508" s="441" t="s">
        <v>315</v>
      </c>
      <c r="P508" s="440">
        <v>2</v>
      </c>
      <c r="Q508" s="440">
        <v>2</v>
      </c>
      <c r="R508" s="440">
        <v>4</v>
      </c>
      <c r="S508" s="440">
        <v>3</v>
      </c>
      <c r="T508" s="367"/>
      <c r="U508" s="371">
        <v>40</v>
      </c>
      <c r="V508" s="472">
        <v>70390380</v>
      </c>
      <c r="W508" s="472" t="s">
        <v>506</v>
      </c>
      <c r="X508" s="369" t="s">
        <v>555</v>
      </c>
      <c r="Y508" s="369"/>
      <c r="Z508" s="370"/>
      <c r="AA508" s="370"/>
      <c r="AB508" s="370" t="s">
        <v>670</v>
      </c>
      <c r="AC508" s="370"/>
      <c r="AD508" s="369"/>
      <c r="AE508" s="370"/>
      <c r="AF508" s="370"/>
      <c r="AG508" s="370" t="s">
        <v>319</v>
      </c>
      <c r="AH508" s="473">
        <v>7</v>
      </c>
      <c r="AI508" s="473">
        <v>9</v>
      </c>
      <c r="AJ508" s="473">
        <v>20</v>
      </c>
      <c r="AK508" s="473">
        <v>12</v>
      </c>
      <c r="AL508" s="473">
        <v>40</v>
      </c>
      <c r="AM508" s="22">
        <f t="shared" si="174"/>
        <v>4</v>
      </c>
      <c r="AN508" s="104">
        <f t="shared" si="178"/>
        <v>0.3888888888888889</v>
      </c>
      <c r="AO508" s="104">
        <f t="shared" si="179"/>
        <v>0.52777777777777779</v>
      </c>
      <c r="AP508" s="22" t="str" cm="1">
        <f t="array" ref="AP508">IF(W508="","",IF(SUMPRODUCT((W508=$W$7:$W$2042)*(AH508=$AH$7:$AH$2042)*(AN508=$AN$7:$AN$2042)*(AO508=$AO$7:$AO$2042)*(ROW($W$7:$W$2042)&lt;&gt;ROW(W508))*((R508=0)*($R$7:$R$2042&gt;0)+(R508&gt;0)*($R$7:$R$2042=0)))&gt;0,"SALONES UNIDOS",IF(SUMPRODUCT((W508=$W$7:$W$2042)*(AH508=$AH$7:$AH$2042)*((AN508&lt;$AO$7:$AO$2042)*(AO508&gt;$AN$7:$AN$2042))*(ROW($W$7:$W$2042)&lt;&gt;ROW(W508)))&gt;0,"Cruzado","Sin cruce")))</f>
        <v>Sin cruce</v>
      </c>
      <c r="AQ508" s="104">
        <f t="shared" ref="AQ508:AR510" si="193">AN508</f>
        <v>0.3888888888888889</v>
      </c>
      <c r="AR508" s="104">
        <f t="shared" si="193"/>
        <v>0.52777777777777779</v>
      </c>
      <c r="AS508" s="22"/>
      <c r="AT508" s="22"/>
      <c r="AU508" s="358" t="str" cm="1">
        <f t="array" ref="AU508">IF(AB508="","",IF(SUMPRODUCT((AB508=$AB$7:$AB$511)*(AH508=$AH$7:$AH$511)*(AQ508=$AQ$7:$AQ$511)*(AR508=$AR$7:$AR$511)*(ROW($AB$7:$AB$511)&lt;&gt;ROW(AB508))*((R508=0)*($R$7:$R$511&gt;0)+(R508&gt;0)*($R$7:$R$511=0)))&gt;0,"SALONES UNIDOS",IF(SUMPRODUCT((AB508=$AB$7:$AB$511)*(AH508=$AH$7:$AH$511)*((AQ508&lt;$AR$7:$AR$511)*(AR508&gt;$AQ$7:$AQ$511))*(ROW($AB$7:$AB$511)&lt;&gt;ROW(AB508)))&gt;0,"Cruzado","Sin cruce")))</f>
        <v>Sin cruce</v>
      </c>
      <c r="AV508" s="358" t="str" cm="1">
        <f t="array" ref="AV508">IF(AD508="","",IF(SUMPRODUCT((AD508=$AD$7:$AD$511)*(AH508=$AH$7:$AH$511)*(AS508=$AS$7:$AS$511)*(AT508=$AT$7:$AT$511)*(ROW($AD$7:$AD$511)&lt;&gt;ROW(AD508))*((R508=0)*($R$7:$R$511&gt;0)+(R508&gt;0)*($R$7:$R$511=0)))&gt;0,"SALONES UNIDOS",IF(SUMPRODUCT((AD508=$AD$7:$AD$511)*(AH508=$AH$7:$AH$511)*((AS508&lt;$AT$7:$AT$511)*(AT508&gt;$AS$7:$AS$511))*(ROW($AD$7:$AD$511)&lt;&gt;ROW(AD508)))&gt;0,"Cruzado","Sin cruce")))</f>
        <v/>
      </c>
      <c r="AW508" s="104" t="str">
        <f t="shared" si="177"/>
        <v>T21FILIALA</v>
      </c>
      <c r="AX508" s="104" t="str" cm="1">
        <f t="array" ref="AX508">IF(AW508="","",IF(SUMPRODUCT((AW508=$AW$7:$AW$2042)*(AH508=$AH$7:$AH$2042)*(AN508=$AN$7:$AN$2042)*(AO508=$AO$7:$AO$2042)*(ROW($AW$7:$AW$2042)&lt;&gt;ROW(AW508))*((R508=0)*($R$7:$R$2042&gt;0)+(R508&gt;0)*($R$7:$R$2042=0)))&gt;0,"SALONES UNIDOS",IF(SUMPRODUCT((AW508=$AW$7:$AW$2042)*(AH508=$AH$7:$AH$2042)*((AN508&lt;$AO$7:$AO$2042)*(AO508&gt;$AN$7:$AN$2042))*(ROW($AW$7:$AW$2042)&lt;&gt;ROW(AW508)))&gt;0,"Cruzado","Sin cruce")))</f>
        <v>Sin cruce</v>
      </c>
    </row>
    <row r="509" spans="2:50" ht="19.8" hidden="1" customHeight="1" x14ac:dyDescent="0.25">
      <c r="B509" s="494" t="s">
        <v>314</v>
      </c>
      <c r="C509" s="364" t="s">
        <v>974</v>
      </c>
      <c r="D509" s="364">
        <v>20261</v>
      </c>
      <c r="E509" s="370" t="s">
        <v>276</v>
      </c>
      <c r="F509" s="370" t="s">
        <v>291</v>
      </c>
      <c r="G509" s="440" t="s">
        <v>298</v>
      </c>
      <c r="H509" s="440">
        <v>1</v>
      </c>
      <c r="I509" s="440" t="s">
        <v>278</v>
      </c>
      <c r="J509" s="370" t="s">
        <v>278</v>
      </c>
      <c r="K509" s="440" t="s">
        <v>1062</v>
      </c>
      <c r="L509" s="440" t="s">
        <v>785</v>
      </c>
      <c r="M509" s="369" t="s">
        <v>362</v>
      </c>
      <c r="N509" s="369" t="s">
        <v>353</v>
      </c>
      <c r="O509" s="441" t="s">
        <v>315</v>
      </c>
      <c r="P509" s="440">
        <v>3</v>
      </c>
      <c r="Q509" s="440">
        <v>2</v>
      </c>
      <c r="R509" s="440">
        <v>5</v>
      </c>
      <c r="S509" s="440">
        <v>4</v>
      </c>
      <c r="T509" s="367"/>
      <c r="U509" s="371">
        <v>40</v>
      </c>
      <c r="V509" s="370">
        <v>21569878</v>
      </c>
      <c r="W509" s="370" t="s">
        <v>202</v>
      </c>
      <c r="X509" s="369" t="s">
        <v>555</v>
      </c>
      <c r="Y509" s="369"/>
      <c r="Z509" s="370"/>
      <c r="AA509" s="370"/>
      <c r="AB509" s="370" t="s">
        <v>670</v>
      </c>
      <c r="AC509" s="370"/>
      <c r="AD509" s="369"/>
      <c r="AE509" s="370"/>
      <c r="AF509" s="370"/>
      <c r="AG509" s="370" t="s">
        <v>319</v>
      </c>
      <c r="AH509" s="369">
        <v>6</v>
      </c>
      <c r="AI509" s="369">
        <v>7</v>
      </c>
      <c r="AJ509" s="369">
        <v>40</v>
      </c>
      <c r="AK509" s="369">
        <v>11</v>
      </c>
      <c r="AL509" s="369">
        <v>50</v>
      </c>
      <c r="AM509" s="22">
        <f t="shared" si="174"/>
        <v>5</v>
      </c>
      <c r="AN509" s="104">
        <f t="shared" si="178"/>
        <v>0.31944444444444448</v>
      </c>
      <c r="AO509" s="104">
        <f t="shared" si="179"/>
        <v>0.49305555555555552</v>
      </c>
      <c r="AP509" s="22" t="str" cm="1">
        <f t="array" ref="AP509">IF(W509="","",IF(SUMPRODUCT((W509=$W$7:$W$2042)*(AH509=$AH$7:$AH$2042)*(AN509=$AN$7:$AN$2042)*(AO509=$AO$7:$AO$2042)*(ROW($W$7:$W$2042)&lt;&gt;ROW(W509))*((R509=0)*($R$7:$R$2042&gt;0)+(R509&gt;0)*($R$7:$R$2042=0)))&gt;0,"SALONES UNIDOS",IF(SUMPRODUCT((W509=$W$7:$W$2042)*(AH509=$AH$7:$AH$2042)*((AN509&lt;$AO$7:$AO$2042)*(AO509&gt;$AN$7:$AN$2042))*(ROW($W$7:$W$2042)&lt;&gt;ROW(W509)))&gt;0,"Cruzado","Sin cruce")))</f>
        <v>Sin cruce</v>
      </c>
      <c r="AQ509" s="104">
        <f t="shared" si="193"/>
        <v>0.31944444444444448</v>
      </c>
      <c r="AR509" s="104">
        <f t="shared" si="193"/>
        <v>0.49305555555555552</v>
      </c>
      <c r="AS509" s="22"/>
      <c r="AT509" s="22"/>
      <c r="AU509" s="358" t="str" cm="1">
        <f t="array" ref="AU509">IF(AB509="","",IF(SUMPRODUCT((AB509=$AB$7:$AB$511)*(AH509=$AH$7:$AH$511)*(AQ509=$AQ$7:$AQ$511)*(AR509=$AR$7:$AR$511)*(ROW($AB$7:$AB$511)&lt;&gt;ROW(AB509))*((R509=0)*($R$7:$R$511&gt;0)+(R509&gt;0)*($R$7:$R$511=0)))&gt;0,"SALONES UNIDOS",IF(SUMPRODUCT((AB509=$AB$7:$AB$511)*(AH509=$AH$7:$AH$511)*((AQ509&lt;$AR$7:$AR$511)*(AR509&gt;$AQ$7:$AQ$511))*(ROW($AB$7:$AB$511)&lt;&gt;ROW(AB509)))&gt;0,"Cruzado","Sin cruce")))</f>
        <v>Sin cruce</v>
      </c>
      <c r="AV509" s="358" t="str" cm="1">
        <f t="array" ref="AV509">IF(AD509="","",IF(SUMPRODUCT((AD509=$AD$7:$AD$511)*(AH509=$AH$7:$AH$511)*(AS509=$AS$7:$AS$511)*(AT509=$AT$7:$AT$511)*(ROW($AD$7:$AD$511)&lt;&gt;ROW(AD509))*((R509=0)*($R$7:$R$511&gt;0)+(R509&gt;0)*($R$7:$R$511=0)))&gt;0,"SALONES UNIDOS",IF(SUMPRODUCT((AD509=$AD$7:$AD$511)*(AH509=$AH$7:$AH$511)*((AS509&lt;$AT$7:$AT$511)*(AT509&gt;$AS$7:$AS$511))*(ROW($AD$7:$AD$511)&lt;&gt;ROW(AD509)))&gt;0,"Cruzado","Sin cruce")))</f>
        <v/>
      </c>
      <c r="AW509" s="104" t="str">
        <f t="shared" si="177"/>
        <v>T21FILIALA</v>
      </c>
      <c r="AX509" s="104" t="str" cm="1">
        <f t="array" ref="AX509">IF(AW509="","",IF(SUMPRODUCT((AW509=$AW$7:$AW$2042)*(AH509=$AH$7:$AH$2042)*(AN509=$AN$7:$AN$2042)*(AO509=$AO$7:$AO$2042)*(ROW($AW$7:$AW$2042)&lt;&gt;ROW(AW509))*((R509=0)*($R$7:$R$2042&gt;0)+(R509&gt;0)*($R$7:$R$2042=0)))&gt;0,"SALONES UNIDOS",IF(SUMPRODUCT((AW509=$AW$7:$AW$2042)*(AH509=$AH$7:$AH$2042)*((AN509&lt;$AO$7:$AO$2042)*(AO509&gt;$AN$7:$AN$2042))*(ROW($AW$7:$AW$2042)&lt;&gt;ROW(AW509)))&gt;0,"Cruzado","Sin cruce")))</f>
        <v>Sin cruce</v>
      </c>
    </row>
    <row r="510" spans="2:50" ht="19.8" hidden="1" customHeight="1" x14ac:dyDescent="0.25">
      <c r="B510" s="494" t="s">
        <v>314</v>
      </c>
      <c r="C510" s="364" t="s">
        <v>974</v>
      </c>
      <c r="D510" s="364">
        <v>20261</v>
      </c>
      <c r="E510" s="370" t="s">
        <v>276</v>
      </c>
      <c r="F510" s="370" t="s">
        <v>291</v>
      </c>
      <c r="G510" s="440" t="s">
        <v>298</v>
      </c>
      <c r="H510" s="440">
        <v>1</v>
      </c>
      <c r="I510" s="440" t="s">
        <v>278</v>
      </c>
      <c r="J510" s="370" t="s">
        <v>278</v>
      </c>
      <c r="K510" s="440" t="s">
        <v>1063</v>
      </c>
      <c r="L510" s="440" t="s">
        <v>567</v>
      </c>
      <c r="M510" s="369" t="s">
        <v>362</v>
      </c>
      <c r="N510" s="369" t="s">
        <v>353</v>
      </c>
      <c r="O510" s="441" t="s">
        <v>315</v>
      </c>
      <c r="P510" s="440">
        <v>3</v>
      </c>
      <c r="Q510" s="440">
        <v>2</v>
      </c>
      <c r="R510" s="440">
        <v>5</v>
      </c>
      <c r="S510" s="440">
        <v>4</v>
      </c>
      <c r="T510" s="367"/>
      <c r="U510" s="371">
        <v>40</v>
      </c>
      <c r="V510" s="370">
        <v>21575934</v>
      </c>
      <c r="W510" s="369" t="s">
        <v>111</v>
      </c>
      <c r="X510" s="369" t="s">
        <v>555</v>
      </c>
      <c r="Y510" s="369"/>
      <c r="Z510" s="370"/>
      <c r="AA510" s="370"/>
      <c r="AB510" s="370" t="s">
        <v>670</v>
      </c>
      <c r="AC510" s="370"/>
      <c r="AD510" s="369"/>
      <c r="AE510" s="370"/>
      <c r="AF510" s="370"/>
      <c r="AG510" s="370" t="s">
        <v>319</v>
      </c>
      <c r="AH510" s="369">
        <v>3</v>
      </c>
      <c r="AI510" s="369">
        <v>19</v>
      </c>
      <c r="AJ510" s="369">
        <v>20</v>
      </c>
      <c r="AK510" s="369">
        <v>23</v>
      </c>
      <c r="AL510" s="369">
        <v>30</v>
      </c>
      <c r="AM510" s="22">
        <f t="shared" ref="AM510:AM511" si="194">IF(AI510="",R510,ROUND(((((AK510/24)+(AL510/1440))-((AI510/24)+(AJ510/1440)))*1440/50),5))</f>
        <v>5</v>
      </c>
      <c r="AN510" s="104">
        <f t="shared" ref="AN510:AN511" si="195">AI510/24+AJ510/1440</f>
        <v>0.80555555555555547</v>
      </c>
      <c r="AO510" s="104">
        <f t="shared" ref="AO510:AO511" si="196">AK510/24+AL510/1440</f>
        <v>0.97916666666666674</v>
      </c>
      <c r="AP510" s="22" t="str" cm="1">
        <f t="array" ref="AP510">IF(W510="","",IF(SUMPRODUCT((W510=$W$7:$W$2042)*(AH510=$AH$7:$AH$2042)*(AN510=$AN$7:$AN$2042)*(AO510=$AO$7:$AO$2042)*(ROW($W$7:$W$2042)&lt;&gt;ROW(W510))*((R510=0)*($R$7:$R$2042&gt;0)+(R510&gt;0)*($R$7:$R$2042=0)))&gt;0,"SALONES UNIDOS",IF(SUMPRODUCT((W510=$W$7:$W$2042)*(AH510=$AH$7:$AH$2042)*((AN510&lt;$AO$7:$AO$2042)*(AO510&gt;$AN$7:$AN$2042))*(ROW($W$7:$W$2042)&lt;&gt;ROW(W510)))&gt;0,"Cruzado","Sin cruce")))</f>
        <v>Sin cruce</v>
      </c>
      <c r="AQ510" s="104">
        <f t="shared" si="193"/>
        <v>0.80555555555555547</v>
      </c>
      <c r="AR510" s="104">
        <f t="shared" si="193"/>
        <v>0.97916666666666674</v>
      </c>
      <c r="AS510" s="22"/>
      <c r="AT510" s="22"/>
      <c r="AU510" s="358" t="str" cm="1">
        <f t="array" ref="AU510">IF(AB510="","",IF(SUMPRODUCT((AB510=$AB$7:$AB$511)*(AH510=$AH$7:$AH$511)*(AQ510=$AQ$7:$AQ$511)*(AR510=$AR$7:$AR$511)*(ROW($AB$7:$AB$511)&lt;&gt;ROW(AB510))*((R510=0)*($R$7:$R$511&gt;0)+(R510&gt;0)*($R$7:$R$511=0)))&gt;0,"SALONES UNIDOS",IF(SUMPRODUCT((AB510=$AB$7:$AB$511)*(AH510=$AH$7:$AH$511)*((AQ510&lt;$AR$7:$AR$511)*(AR510&gt;$AQ$7:$AQ$511))*(ROW($AB$7:$AB$511)&lt;&gt;ROW(AB510)))&gt;0,"Cruzado","Sin cruce")))</f>
        <v>Sin cruce</v>
      </c>
      <c r="AV510" s="358" t="str" cm="1">
        <f t="array" ref="AV510">IF(AD510="","",IF(SUMPRODUCT((AD510=$AD$7:$AD$511)*(AH510=$AH$7:$AH$511)*(AS510=$AS$7:$AS$511)*(AT510=$AT$7:$AT$511)*(ROW($AD$7:$AD$511)&lt;&gt;ROW(AD510))*((R510=0)*($R$7:$R$511&gt;0)+(R510&gt;0)*($R$7:$R$511=0)))&gt;0,"SALONES UNIDOS",IF(SUMPRODUCT((AD510=$AD$7:$AD$511)*(AH510=$AH$7:$AH$511)*((AS510&lt;$AT$7:$AT$511)*(AT510&gt;$AS$7:$AS$511))*(ROW($AD$7:$AD$511)&lt;&gt;ROW(AD510)))&gt;0,"Cruzado","Sin cruce")))</f>
        <v/>
      </c>
      <c r="AW510" s="104" t="str">
        <f t="shared" ref="AW510" si="197">TRIM(CONCATENATE(G510,H510,E510,J510))</f>
        <v>T21FILIALA</v>
      </c>
      <c r="AX510" s="104" t="str" cm="1">
        <f t="array" ref="AX510">IF(AW510="","",IF(SUMPRODUCT((AW510=$AW$7:$AW$2042)*(AH510=$AH$7:$AH$2042)*(AN510=$AN$7:$AN$2042)*(AO510=$AO$7:$AO$2042)*(ROW($AW$7:$AW$2042)&lt;&gt;ROW(AW510))*((R510=0)*($R$7:$R$2042&gt;0)+(R510&gt;0)*($R$7:$R$2042=0)))&gt;0,"SALONES UNIDOS",IF(SUMPRODUCT((AW510=$AW$7:$AW$2042)*(AH510=$AH$7:$AH$2042)*((AN510&lt;$AO$7:$AO$2042)*(AO510&gt;$AN$7:$AN$2042))*(ROW($AW$7:$AW$2042)&lt;&gt;ROW(AW510)))&gt;0,"Cruzado","Sin cruce")))</f>
        <v>Sin cruce</v>
      </c>
    </row>
    <row r="511" spans="2:50" ht="19.8" hidden="1" customHeight="1" x14ac:dyDescent="0.25">
      <c r="B511" s="494" t="s">
        <v>314</v>
      </c>
      <c r="C511" s="364" t="s">
        <v>974</v>
      </c>
      <c r="D511" s="364">
        <v>20261</v>
      </c>
      <c r="E511" s="370" t="s">
        <v>276</v>
      </c>
      <c r="F511" s="370" t="s">
        <v>291</v>
      </c>
      <c r="G511" s="440" t="s">
        <v>298</v>
      </c>
      <c r="H511" s="440">
        <v>1</v>
      </c>
      <c r="I511" s="440" t="s">
        <v>278</v>
      </c>
      <c r="J511" s="370" t="s">
        <v>278</v>
      </c>
      <c r="K511" s="440" t="s">
        <v>1064</v>
      </c>
      <c r="L511" s="440" t="s">
        <v>569</v>
      </c>
      <c r="M511" s="369" t="s">
        <v>362</v>
      </c>
      <c r="N511" s="369" t="s">
        <v>353</v>
      </c>
      <c r="O511" s="441" t="s">
        <v>321</v>
      </c>
      <c r="P511" s="440">
        <v>3</v>
      </c>
      <c r="Q511" s="440">
        <v>2</v>
      </c>
      <c r="R511" s="440">
        <v>5</v>
      </c>
      <c r="S511" s="440">
        <v>4</v>
      </c>
      <c r="T511" s="367"/>
      <c r="U511" s="371">
        <v>40</v>
      </c>
      <c r="V511" s="370">
        <v>70768072</v>
      </c>
      <c r="W511" s="370" t="s">
        <v>208</v>
      </c>
      <c r="X511" s="369" t="s">
        <v>399</v>
      </c>
      <c r="Y511" s="369"/>
      <c r="Z511" s="370"/>
      <c r="AA511" s="370"/>
      <c r="AB511" s="370"/>
      <c r="AC511" s="370"/>
      <c r="AD511" s="369"/>
      <c r="AE511" s="370"/>
      <c r="AF511" s="370"/>
      <c r="AG511" s="364" t="s">
        <v>319</v>
      </c>
      <c r="AH511" s="369">
        <v>2</v>
      </c>
      <c r="AI511" s="369">
        <v>18</v>
      </c>
      <c r="AJ511" s="369">
        <v>30</v>
      </c>
      <c r="AK511" s="369">
        <v>22</v>
      </c>
      <c r="AL511" s="369">
        <v>40</v>
      </c>
      <c r="AM511" s="22">
        <f t="shared" si="194"/>
        <v>5</v>
      </c>
      <c r="AN511" s="104">
        <f t="shared" si="195"/>
        <v>0.77083333333333337</v>
      </c>
      <c r="AO511" s="104">
        <f t="shared" si="196"/>
        <v>0.94444444444444442</v>
      </c>
      <c r="AP511" s="22" t="str" cm="1">
        <f t="array" ref="AP511">IF(W511="","",IF(SUMPRODUCT((W511=$W$7:$W$2042)*(AH511=$AH$7:$AH$2042)*(AN511=$AN$7:$AN$2042)*(AO511=$AO$7:$AO$2042)*(ROW($W$7:$W$2042)&lt;&gt;ROW(W511))*((R511=0)*($R$7:$R$2042&gt;0)+(R511&gt;0)*($R$7:$R$2042=0)))&gt;0,"SALONES UNIDOS",IF(SUMPRODUCT((W511=$W$7:$W$2042)*(AH511=$AH$7:$AH$2042)*((AN511&lt;$AO$7:$AO$2042)*(AO511&gt;$AN$7:$AN$2042))*(ROW($W$7:$W$2042)&lt;&gt;ROW(W511)))&gt;0,"Cruzado","Sin cruce")))</f>
        <v>Sin cruce</v>
      </c>
      <c r="AQ511" s="104"/>
      <c r="AR511" s="104"/>
      <c r="AS511" s="22"/>
      <c r="AT511" s="22"/>
      <c r="AU511" s="358" t="str" cm="1">
        <f t="array" ref="AU511">IF(AB511="","",IF(SUMPRODUCT((AB511=$AB$7:$AB$511)*(AH511=$AH$7:$AH$511)*(AQ511=$AQ$7:$AQ$511)*(AR511=$AR$7:$AR$511)*(ROW($AB$7:$AB$511)&lt;&gt;ROW(AB511))*((R511=0)*($R$7:$R$511&gt;0)+(R511&gt;0)*($R$7:$R$511=0)))&gt;0,"SALONES UNIDOS",IF(SUMPRODUCT((AB511=$AB$7:$AB$511)*(AH511=$AH$7:$AH$511)*((AQ511&lt;$AR$7:$AR$511)*(AR511&gt;$AQ$7:$AQ$511))*(ROW($AB$7:$AB$511)&lt;&gt;ROW(AB511)))&gt;0,"Cruzado","Sin cruce")))</f>
        <v/>
      </c>
      <c r="AV511" s="358" t="str" cm="1">
        <f t="array" ref="AV511">IF(AD511="","",IF(SUMPRODUCT((AD511=$AD$7:$AD$511)*(AH511=$AH$7:$AH$511)*(AS511=$AS$7:$AS$511)*(AT511=$AT$7:$AT$511)*(ROW($AD$7:$AD$511)&lt;&gt;ROW(AD511))*((R511=0)*($R$7:$R$511&gt;0)+(R511&gt;0)*($R$7:$R$511=0)))&gt;0,"SALONES UNIDOS",IF(SUMPRODUCT((AD511=$AD$7:$AD$511)*(AH511=$AH$7:$AH$511)*((AS511&lt;$AT$7:$AT$511)*(AT511&gt;$AS$7:$AS$511))*(ROW($AD$7:$AD$511)&lt;&gt;ROW(AD511)))&gt;0,"Cruzado","Sin cruce")))</f>
        <v/>
      </c>
      <c r="AW511" s="104" t="str">
        <f>TRIM(CONCATENATE(G511,H511,E511,J511))</f>
        <v>T21FILIALA</v>
      </c>
      <c r="AX511" s="104" t="str" cm="1">
        <f t="array" ref="AX511">IF(AW511="","",IF(SUMPRODUCT((AW511=$AW$7:$AW$2042)*(AH511=$AH$7:$AH$2042)*(AN511=$AN$7:$AN$2042)*(AO511=$AO$7:$AO$2042)*(ROW($AW$7:$AW$2042)&lt;&gt;ROW(AW511))*((R511=0)*($R$7:$R$2042&gt;0)+(R511&gt;0)*($R$7:$R$2042=0)))&gt;0,"SALONES UNIDOS",IF(SUMPRODUCT((AW511=$AW$7:$AW$2042)*(AH511=$AH$7:$AH$2042)*((AN511&lt;$AO$7:$AO$2042)*(AO511&gt;$AN$7:$AN$2042))*(ROW($AW$7:$AW$2042)&lt;&gt;ROW(AW511)))&gt;0,"Cruzado","Sin cruce")))</f>
        <v>Sin cruce</v>
      </c>
    </row>
    <row r="512" spans="2:50" ht="19.8" hidden="1" customHeight="1" x14ac:dyDescent="0.25">
      <c r="B512" s="494" t="s">
        <v>314</v>
      </c>
      <c r="C512" s="369" t="s">
        <v>968</v>
      </c>
      <c r="D512" s="369">
        <v>20261</v>
      </c>
      <c r="E512" s="373" t="s">
        <v>279</v>
      </c>
      <c r="F512" s="370" t="s">
        <v>291</v>
      </c>
      <c r="G512" s="373" t="s">
        <v>285</v>
      </c>
      <c r="H512" s="373">
        <v>1</v>
      </c>
      <c r="I512" s="373" t="s">
        <v>278</v>
      </c>
      <c r="J512" s="373" t="s">
        <v>278</v>
      </c>
      <c r="K512" s="194" t="s">
        <v>553</v>
      </c>
      <c r="L512" s="364" t="s">
        <v>554</v>
      </c>
      <c r="M512" s="364" t="s">
        <v>324</v>
      </c>
      <c r="N512" s="364" t="s">
        <v>318</v>
      </c>
      <c r="O512" s="373" t="s">
        <v>315</v>
      </c>
      <c r="P512" s="364">
        <v>2</v>
      </c>
      <c r="Q512" s="364">
        <v>0</v>
      </c>
      <c r="R512" s="369">
        <v>2</v>
      </c>
      <c r="S512" s="364">
        <v>3</v>
      </c>
      <c r="T512" s="8"/>
      <c r="U512" s="374">
        <v>33</v>
      </c>
      <c r="V512" s="370">
        <v>32111220</v>
      </c>
      <c r="W512" s="373" t="s">
        <v>70</v>
      </c>
      <c r="X512" s="364" t="s">
        <v>315</v>
      </c>
      <c r="Y512" s="364" t="s">
        <v>556</v>
      </c>
      <c r="Z512" s="364"/>
      <c r="AA512" s="364"/>
      <c r="AB512" s="370" t="s">
        <v>1121</v>
      </c>
      <c r="AC512" s="364"/>
      <c r="AD512" s="369"/>
      <c r="AE512" s="370"/>
      <c r="AF512" s="370"/>
      <c r="AG512" s="364" t="s">
        <v>559</v>
      </c>
      <c r="AH512" s="364">
        <v>1</v>
      </c>
      <c r="AI512" s="364">
        <v>7</v>
      </c>
      <c r="AJ512" s="364">
        <v>40</v>
      </c>
      <c r="AK512" s="364">
        <v>9</v>
      </c>
      <c r="AL512" s="364">
        <v>20</v>
      </c>
      <c r="AM512" s="22">
        <f t="shared" si="174"/>
        <v>2</v>
      </c>
      <c r="AN512" s="104">
        <f t="shared" si="178"/>
        <v>0.31944444444444448</v>
      </c>
      <c r="AO512" s="104">
        <f t="shared" si="179"/>
        <v>0.3888888888888889</v>
      </c>
      <c r="AP512" s="22" t="str" cm="1">
        <f t="array" ref="AP512">IF(W512="","",IF(SUMPRODUCT((W512=$W$7:$W$2042)*(AH512=$AH$7:$AH$2042)*(AN512=$AN$7:$AN$2042)*(AO512=$AO$7:$AO$2042)*(ROW($W$7:$W$2042)&lt;&gt;ROW(W512))*((R512=0)*($R$7:$R$2042&gt;0)+(R512&gt;0)*($R$7:$R$2042=0)))&gt;0,"SALONES UNIDOS",IF(SUMPRODUCT((W512=$W$7:$W$2042)*(AH512=$AH$7:$AH$2042)*((AN512&lt;$AO$7:$AO$2042)*(AO512&gt;$AN$7:$AN$2042))*(ROW($W$7:$W$2042)&lt;&gt;ROW(W512)))&gt;0,"Cruzado","Sin cruce")))</f>
        <v>Sin cruce</v>
      </c>
      <c r="AQ512" s="104">
        <f>AN512</f>
        <v>0.31944444444444448</v>
      </c>
      <c r="AR512" s="104">
        <f>AO512</f>
        <v>0.3888888888888889</v>
      </c>
      <c r="AS512" s="22"/>
      <c r="AT512" s="22"/>
      <c r="AU512" s="359" t="str" cm="1">
        <f t="array" ref="AU512">IF(AB512="","",IF(SUMPRODUCT((AB512=$AB$512:$AB$757)*(AH512=$AH$512:$AH$757)*(AQ512=$AQ$512:$AQ$757)*(AR512=$AR$512:$AR$757)*(ROW($AB$512:$AB$757)&lt;&gt;ROW(AB512))*((Q512=0)*($R$512:$R$757&gt;0)+(Q512&gt;0)*($R$512:$R$757=0)))&gt;0,"SALONES UNIDOS",IF(SUMPRODUCT((AB512=$AB$512:$AB$757)*(AH512=$AH$512:$AH$757)*((AQ512&lt;$AR$512:$AR$757)*(AR512&gt;$AQ$512:$AQ$757))*(ROW($AB$512:$AB$757)&lt;&gt;ROW(AB512)))&gt;0,"Cruzado","Sin cruce")))</f>
        <v>Sin cruce</v>
      </c>
      <c r="AV512" s="359" t="str" cm="1">
        <f t="array" ref="AV512">IF(AD512="","",IF(SUMPRODUCT((AD512=$AD$512:$AD$757)*(AH512=$AH$512:$AH$757)*(AS512=$AS$512:$AS$757)*(AT512=$AT$512:$AT$757)*(ROW($AD$512:$AD$757)&lt;&gt;ROW(AD512))*((R512=0)*($R$512:$R$757&gt;0)+(R512&gt;0)*($R$512:$R$757=0)))&gt;0,"SALONES UNIDOS",IF(SUMPRODUCT((AD512=$AD$512:$AD$757)*(AH512=$AH$512:$AH$757)*((AS512&lt;$AT$512:$AT$757)*(AT512&gt;$AS$512:$AS$757))*(ROW($AD$512:$AD$757)&lt;&gt;ROW(AD512)))&gt;0,"Cruzado","Sin cruce")))</f>
        <v/>
      </c>
      <c r="AW512" s="104" t="str">
        <f>TRIM(CONCATENATE(G512,H512,E512,J512))</f>
        <v>EN1HUAURAA</v>
      </c>
      <c r="AX512" s="104" t="str" cm="1">
        <f t="array" ref="AX512">IF(AW512="","",IF(SUMPRODUCT((AW512=$AW$7:$AW$2042)*(AH512=$AH$7:$AH$2042)*(AN512=$AN$7:$AN$2042)*(AO512=$AO$7:$AO$2042)*(ROW($AW$7:$AW$2042)&lt;&gt;ROW(AW512))*((R512=0)*($R$7:$R$2042&gt;0)+(R512&gt;0)*($R$7:$R$2042=0)))&gt;0,"SALONES UNIDOS",IF(SUMPRODUCT((AW512=$AW$7:$AW$2042)*(AH512=$AH$7:$AH$2042)*((AN512&lt;$AO$7:$AO$2042)*(AO512&gt;$AN$7:$AN$2042))*(ROW($AW$7:$AW$2042)&lt;&gt;ROW(AW512)))&gt;0,"Cruzado","Sin cruce")))</f>
        <v>Sin cruce</v>
      </c>
    </row>
    <row r="513" spans="2:50" ht="19.8" hidden="1" customHeight="1" x14ac:dyDescent="0.25">
      <c r="B513" s="494" t="s">
        <v>314</v>
      </c>
      <c r="C513" s="369" t="s">
        <v>968</v>
      </c>
      <c r="D513" s="369">
        <v>20261</v>
      </c>
      <c r="E513" s="373" t="s">
        <v>279</v>
      </c>
      <c r="F513" s="370" t="s">
        <v>291</v>
      </c>
      <c r="G513" s="373" t="s">
        <v>285</v>
      </c>
      <c r="H513" s="373">
        <v>1</v>
      </c>
      <c r="I513" s="373" t="s">
        <v>552</v>
      </c>
      <c r="J513" s="373" t="s">
        <v>278</v>
      </c>
      <c r="K513" s="194" t="s">
        <v>553</v>
      </c>
      <c r="L513" s="364" t="s">
        <v>554</v>
      </c>
      <c r="M513" s="364" t="s">
        <v>324</v>
      </c>
      <c r="N513" s="364" t="s">
        <v>318</v>
      </c>
      <c r="O513" s="373" t="s">
        <v>315</v>
      </c>
      <c r="P513" s="364">
        <v>0</v>
      </c>
      <c r="Q513" s="364">
        <v>2</v>
      </c>
      <c r="R513" s="369">
        <v>2</v>
      </c>
      <c r="S513" s="364">
        <v>3</v>
      </c>
      <c r="T513" s="8"/>
      <c r="U513" s="374">
        <v>17</v>
      </c>
      <c r="V513" s="370">
        <v>32111220</v>
      </c>
      <c r="W513" s="373" t="s">
        <v>70</v>
      </c>
      <c r="X513" s="364" t="s">
        <v>315</v>
      </c>
      <c r="Y513" s="364" t="s">
        <v>556</v>
      </c>
      <c r="Z513" s="364"/>
      <c r="AA513" s="364"/>
      <c r="AB513" s="370"/>
      <c r="AC513" s="364"/>
      <c r="AD513" s="369" t="s">
        <v>874</v>
      </c>
      <c r="AE513" s="370"/>
      <c r="AF513" s="370"/>
      <c r="AG513" s="364" t="s">
        <v>301</v>
      </c>
      <c r="AH513" s="364">
        <v>1</v>
      </c>
      <c r="AI513" s="364">
        <v>9</v>
      </c>
      <c r="AJ513" s="364">
        <v>20</v>
      </c>
      <c r="AK513" s="364">
        <v>11</v>
      </c>
      <c r="AL513" s="364">
        <v>0</v>
      </c>
      <c r="AM513" s="22">
        <f t="shared" si="174"/>
        <v>2</v>
      </c>
      <c r="AN513" s="104">
        <f t="shared" si="178"/>
        <v>0.3888888888888889</v>
      </c>
      <c r="AO513" s="104">
        <f t="shared" si="179"/>
        <v>0.45833333333333331</v>
      </c>
      <c r="AP513" s="22" t="str" cm="1">
        <f t="array" ref="AP513">IF(W513="","",IF(SUMPRODUCT((W513=$W$7:$W$2042)*(AH513=$AH$7:$AH$2042)*(AN513=$AN$7:$AN$2042)*(AO513=$AO$7:$AO$2042)*(ROW($W$7:$W$2042)&lt;&gt;ROW(W513))*((R513=0)*($R$7:$R$2042&gt;0)+(R513&gt;0)*($R$7:$R$2042=0)))&gt;0,"SALONES UNIDOS",IF(SUMPRODUCT((W513=$W$7:$W$2042)*(AH513=$AH$7:$AH$2042)*((AN513&lt;$AO$7:$AO$2042)*(AO513&gt;$AN$7:$AN$2042))*(ROW($W$7:$W$2042)&lt;&gt;ROW(W513)))&gt;0,"Cruzado","Sin cruce")))</f>
        <v>Sin cruce</v>
      </c>
      <c r="AQ513" s="22"/>
      <c r="AR513" s="22"/>
      <c r="AS513" s="104">
        <f t="shared" ref="AS513:AS514" si="198">AN513</f>
        <v>0.3888888888888889</v>
      </c>
      <c r="AT513" s="104">
        <f t="shared" ref="AT513:AT514" si="199">AO513</f>
        <v>0.45833333333333331</v>
      </c>
      <c r="AU513" s="359" t="str" cm="1">
        <f t="array" ref="AU513">IF(AB513="","",IF(SUMPRODUCT((AB513=$AB$512:$AB$757)*(AH513=$AH$512:$AH$757)*(AQ513=$AQ$512:$AQ$757)*(AR513=$AR$512:$AR$757)*(ROW($AB$512:$AB$757)&lt;&gt;ROW(AB513))*((Q513=0)*($R$512:$R$757&gt;0)+(Q513&gt;0)*($R$512:$R$757=0)))&gt;0,"SALONES UNIDOS",IF(SUMPRODUCT((AB513=$AB$512:$AB$757)*(AH513=$AH$512:$AH$757)*((AQ513&lt;$AR$512:$AR$757)*(AR513&gt;$AQ$512:$AQ$757))*(ROW($AB$512:$AB$757)&lt;&gt;ROW(AB513)))&gt;0,"Cruzado","Sin cruce")))</f>
        <v/>
      </c>
      <c r="AV513" s="359" t="str" cm="1">
        <f t="array" ref="AV513">IF(AD513="","",IF(SUMPRODUCT((AD513=$AD$512:$AD$757)*(AH513=$AH$512:$AH$757)*(AS513=$AS$512:$AS$757)*(AT513=$AT$512:$AT$757)*(ROW($AD$512:$AD$757)&lt;&gt;ROW(AD513))*((R513=0)*($R$512:$R$757&gt;0)+(R513&gt;0)*($R$512:$R$757=0)))&gt;0,"SALONES UNIDOS",IF(SUMPRODUCT((AD513=$AD$512:$AD$757)*(AH513=$AH$512:$AH$757)*((AS513&lt;$AT$512:$AT$757)*(AT513&gt;$AS$512:$AS$757))*(ROW($AD$512:$AD$757)&lt;&gt;ROW(AD513)))&gt;0,"Cruzado","Sin cruce")))</f>
        <v>Sin cruce</v>
      </c>
      <c r="AW513" s="104" t="str">
        <f t="shared" si="177"/>
        <v>EN1HUAURAA</v>
      </c>
      <c r="AX513" s="104" t="str" cm="1">
        <f t="array" ref="AX513">IF(AW513="","",IF(SUMPRODUCT((AW513=$AW$7:$AW$2042)*(AH513=$AH$7:$AH$2042)*(AN513=$AN$7:$AN$2042)*(AO513=$AO$7:$AO$2042)*(ROW($AW$7:$AW$2042)&lt;&gt;ROW(AW513))*((R513=0)*($R$7:$R$2042&gt;0)+(R513&gt;0)*($R$7:$R$2042=0)))&gt;0,"SALONES UNIDOS",IF(SUMPRODUCT((AW513=$AW$7:$AW$2042)*(AH513=$AH$7:$AH$2042)*((AN513&lt;$AO$7:$AO$2042)*(AO513&gt;$AN$7:$AN$2042))*(ROW($AW$7:$AW$2042)&lt;&gt;ROW(AW513)))&gt;0,"Cruzado","Sin cruce")))</f>
        <v>Sin cruce</v>
      </c>
    </row>
    <row r="514" spans="2:50" ht="19.8" hidden="1" customHeight="1" x14ac:dyDescent="0.25">
      <c r="B514" s="494" t="s">
        <v>314</v>
      </c>
      <c r="C514" s="369" t="s">
        <v>968</v>
      </c>
      <c r="D514" s="369">
        <v>20261</v>
      </c>
      <c r="E514" s="373" t="s">
        <v>279</v>
      </c>
      <c r="F514" s="370" t="s">
        <v>291</v>
      </c>
      <c r="G514" s="373" t="s">
        <v>285</v>
      </c>
      <c r="H514" s="373">
        <v>1</v>
      </c>
      <c r="I514" s="373" t="s">
        <v>560</v>
      </c>
      <c r="J514" s="373" t="s">
        <v>278</v>
      </c>
      <c r="K514" s="194" t="s">
        <v>553</v>
      </c>
      <c r="L514" s="364" t="s">
        <v>554</v>
      </c>
      <c r="M514" s="364" t="s">
        <v>324</v>
      </c>
      <c r="N514" s="364" t="s">
        <v>318</v>
      </c>
      <c r="O514" s="373" t="s">
        <v>315</v>
      </c>
      <c r="P514" s="364">
        <v>0</v>
      </c>
      <c r="Q514" s="364">
        <v>2</v>
      </c>
      <c r="R514" s="369">
        <v>2</v>
      </c>
      <c r="S514" s="364">
        <v>3</v>
      </c>
      <c r="T514" s="8"/>
      <c r="U514" s="374">
        <v>16</v>
      </c>
      <c r="V514" s="370">
        <v>32111220</v>
      </c>
      <c r="W514" s="373" t="s">
        <v>70</v>
      </c>
      <c r="X514" s="364" t="s">
        <v>315</v>
      </c>
      <c r="Y514" s="364" t="s">
        <v>556</v>
      </c>
      <c r="Z514" s="364"/>
      <c r="AA514" s="364"/>
      <c r="AB514" s="370"/>
      <c r="AC514" s="364"/>
      <c r="AD514" s="369" t="s">
        <v>874</v>
      </c>
      <c r="AE514" s="370"/>
      <c r="AF514" s="370"/>
      <c r="AG514" s="364" t="s">
        <v>301</v>
      </c>
      <c r="AH514" s="364">
        <v>1</v>
      </c>
      <c r="AI514" s="364">
        <v>11</v>
      </c>
      <c r="AJ514" s="364">
        <v>0</v>
      </c>
      <c r="AK514" s="364">
        <v>12</v>
      </c>
      <c r="AL514" s="364">
        <v>40</v>
      </c>
      <c r="AM514" s="22">
        <f t="shared" si="174"/>
        <v>2</v>
      </c>
      <c r="AN514" s="104">
        <f t="shared" si="178"/>
        <v>0.45833333333333331</v>
      </c>
      <c r="AO514" s="104">
        <f t="shared" si="179"/>
        <v>0.52777777777777779</v>
      </c>
      <c r="AP514" s="22" t="str" cm="1">
        <f t="array" ref="AP514">IF(W514="","",IF(SUMPRODUCT((W514=$W$7:$W$2042)*(AH514=$AH$7:$AH$2042)*(AN514=$AN$7:$AN$2042)*(AO514=$AO$7:$AO$2042)*(ROW($W$7:$W$2042)&lt;&gt;ROW(W514))*((R514=0)*($R$7:$R$2042&gt;0)+(R514&gt;0)*($R$7:$R$2042=0)))&gt;0,"SALONES UNIDOS",IF(SUMPRODUCT((W514=$W$7:$W$2042)*(AH514=$AH$7:$AH$2042)*((AN514&lt;$AO$7:$AO$2042)*(AO514&gt;$AN$7:$AN$2042))*(ROW($W$7:$W$2042)&lt;&gt;ROW(W514)))&gt;0,"Cruzado","Sin cruce")))</f>
        <v>Sin cruce</v>
      </c>
      <c r="AQ514" s="22"/>
      <c r="AR514" s="22"/>
      <c r="AS514" s="104">
        <f t="shared" si="198"/>
        <v>0.45833333333333331</v>
      </c>
      <c r="AT514" s="104">
        <f t="shared" si="199"/>
        <v>0.52777777777777779</v>
      </c>
      <c r="AU514" s="359" t="str" cm="1">
        <f t="array" ref="AU514">IF(AB514="","",IF(SUMPRODUCT((AB514=$AB$512:$AB$757)*(AH514=$AH$512:$AH$757)*(AQ514=$AQ$512:$AQ$757)*(AR514=$AR$512:$AR$757)*(ROW($AB$512:$AB$757)&lt;&gt;ROW(AB514))*((Q514=0)*($R$512:$R$757&gt;0)+(Q514&gt;0)*($R$512:$R$757=0)))&gt;0,"SALONES UNIDOS",IF(SUMPRODUCT((AB514=$AB$512:$AB$757)*(AH514=$AH$512:$AH$757)*((AQ514&lt;$AR$512:$AR$757)*(AR514&gt;$AQ$512:$AQ$757))*(ROW($AB$512:$AB$757)&lt;&gt;ROW(AB514)))&gt;0,"Cruzado","Sin cruce")))</f>
        <v/>
      </c>
      <c r="AV514" s="359" t="str" cm="1">
        <f t="array" ref="AV514">IF(AD514="","",IF(SUMPRODUCT((AD514=$AD$512:$AD$757)*(AH514=$AH$512:$AH$757)*(AS514=$AS$512:$AS$757)*(AT514=$AT$512:$AT$757)*(ROW($AD$512:$AD$757)&lt;&gt;ROW(AD514))*((R514=0)*($R$512:$R$757&gt;0)+(R514&gt;0)*($R$512:$R$757=0)))&gt;0,"SALONES UNIDOS",IF(SUMPRODUCT((AD514=$AD$512:$AD$757)*(AH514=$AH$512:$AH$757)*((AS514&lt;$AT$512:$AT$757)*(AT514&gt;$AS$512:$AS$757))*(ROW($AD$512:$AD$757)&lt;&gt;ROW(AD514)))&gt;0,"Cruzado","Sin cruce")))</f>
        <v>Sin cruce</v>
      </c>
      <c r="AW514" s="104" t="str">
        <f t="shared" si="177"/>
        <v>EN1HUAURAA</v>
      </c>
      <c r="AX514" s="104" t="str" cm="1">
        <f t="array" ref="AX514">IF(AW514="","",IF(SUMPRODUCT((AW514=$AW$7:$AW$2042)*(AH514=$AH$7:$AH$2042)*(AN514=$AN$7:$AN$2042)*(AO514=$AO$7:$AO$2042)*(ROW($AW$7:$AW$2042)&lt;&gt;ROW(AW514))*((R514=0)*($R$7:$R$2042&gt;0)+(R514&gt;0)*($R$7:$R$2042=0)))&gt;0,"SALONES UNIDOS",IF(SUMPRODUCT((AW514=$AW$7:$AW$2042)*(AH514=$AH$7:$AH$2042)*((AN514&lt;$AO$7:$AO$2042)*(AO514&gt;$AN$7:$AN$2042))*(ROW($AW$7:$AW$2042)&lt;&gt;ROW(AW514)))&gt;0,"Cruzado","Sin cruce")))</f>
        <v>Sin cruce</v>
      </c>
    </row>
    <row r="515" spans="2:50" ht="19.8" hidden="1" customHeight="1" x14ac:dyDescent="0.25">
      <c r="B515" s="494" t="s">
        <v>314</v>
      </c>
      <c r="C515" s="369" t="s">
        <v>968</v>
      </c>
      <c r="D515" s="369">
        <v>20261</v>
      </c>
      <c r="E515" s="373" t="s">
        <v>279</v>
      </c>
      <c r="F515" s="370" t="s">
        <v>291</v>
      </c>
      <c r="G515" s="373" t="s">
        <v>285</v>
      </c>
      <c r="H515" s="373">
        <v>1</v>
      </c>
      <c r="I515" s="373" t="s">
        <v>278</v>
      </c>
      <c r="J515" s="373" t="s">
        <v>278</v>
      </c>
      <c r="K515" s="194" t="s">
        <v>561</v>
      </c>
      <c r="L515" s="364" t="s">
        <v>562</v>
      </c>
      <c r="M515" s="364" t="s">
        <v>362</v>
      </c>
      <c r="N515" s="364" t="s">
        <v>318</v>
      </c>
      <c r="O515" s="373" t="s">
        <v>315</v>
      </c>
      <c r="P515" s="364">
        <v>2</v>
      </c>
      <c r="Q515" s="364">
        <v>0</v>
      </c>
      <c r="R515" s="369">
        <v>2</v>
      </c>
      <c r="S515" s="364">
        <v>3</v>
      </c>
      <c r="T515" s="8"/>
      <c r="U515" s="374">
        <v>33</v>
      </c>
      <c r="V515" s="370">
        <v>44081226</v>
      </c>
      <c r="W515" s="373" t="s">
        <v>1109</v>
      </c>
      <c r="X515" s="364" t="s">
        <v>315</v>
      </c>
      <c r="Y515" s="364" t="s">
        <v>556</v>
      </c>
      <c r="Z515" s="364"/>
      <c r="AA515" s="364"/>
      <c r="AB515" s="370" t="s">
        <v>1121</v>
      </c>
      <c r="AC515" s="364"/>
      <c r="AD515" s="369"/>
      <c r="AE515" s="370"/>
      <c r="AF515" s="370"/>
      <c r="AG515" s="364" t="s">
        <v>559</v>
      </c>
      <c r="AH515" s="364">
        <v>2</v>
      </c>
      <c r="AI515" s="364">
        <v>7</v>
      </c>
      <c r="AJ515" s="364">
        <v>40</v>
      </c>
      <c r="AK515" s="364">
        <v>9</v>
      </c>
      <c r="AL515" s="364">
        <v>20</v>
      </c>
      <c r="AM515" s="22">
        <f t="shared" si="174"/>
        <v>2</v>
      </c>
      <c r="AN515" s="104">
        <f t="shared" si="178"/>
        <v>0.31944444444444448</v>
      </c>
      <c r="AO515" s="104">
        <f t="shared" si="179"/>
        <v>0.3888888888888889</v>
      </c>
      <c r="AP515" s="22" t="str" cm="1">
        <f t="array" ref="AP515">IF(W515="","",IF(SUMPRODUCT((W515=$W$7:$W$2042)*(AH515=$AH$7:$AH$2042)*(AN515=$AN$7:$AN$2042)*(AO515=$AO$7:$AO$2042)*(ROW($W$7:$W$2042)&lt;&gt;ROW(W515))*((R515=0)*($R$7:$R$2042&gt;0)+(R515&gt;0)*($R$7:$R$2042=0)))&gt;0,"SALONES UNIDOS",IF(SUMPRODUCT((W515=$W$7:$W$2042)*(AH515=$AH$7:$AH$2042)*((AN515&lt;$AO$7:$AO$2042)*(AO515&gt;$AN$7:$AN$2042))*(ROW($W$7:$W$2042)&lt;&gt;ROW(W515)))&gt;0,"Cruzado","Sin cruce")))</f>
        <v>Sin cruce</v>
      </c>
      <c r="AQ515" s="104">
        <f t="shared" ref="AQ515:AQ525" si="200">AN515</f>
        <v>0.31944444444444448</v>
      </c>
      <c r="AR515" s="104">
        <f t="shared" ref="AR515:AR525" si="201">AO515</f>
        <v>0.3888888888888889</v>
      </c>
      <c r="AS515" s="22"/>
      <c r="AT515" s="22"/>
      <c r="AU515" s="359" t="str" cm="1">
        <f t="array" ref="AU515">IF(AB515="","",IF(SUMPRODUCT((AB515=$AB$512:$AB$757)*(AH515=$AH$512:$AH$757)*(AQ515=$AQ$512:$AQ$757)*(AR515=$AR$512:$AR$757)*(ROW($AB$512:$AB$757)&lt;&gt;ROW(AB515))*((Q515=0)*($R$512:$R$757&gt;0)+(Q515&gt;0)*($R$512:$R$757=0)))&gt;0,"SALONES UNIDOS",IF(SUMPRODUCT((AB515=$AB$512:$AB$757)*(AH515=$AH$512:$AH$757)*((AQ515&lt;$AR$512:$AR$757)*(AR515&gt;$AQ$512:$AQ$757))*(ROW($AB$512:$AB$757)&lt;&gt;ROW(AB515)))&gt;0,"Cruzado","Sin cruce")))</f>
        <v>Sin cruce</v>
      </c>
      <c r="AV515" s="359" t="str" cm="1">
        <f t="array" ref="AV515">IF(AD515="","",IF(SUMPRODUCT((AD515=$AD$512:$AD$757)*(AH515=$AH$512:$AH$757)*(AS515=$AS$512:$AS$757)*(AT515=$AT$512:$AT$757)*(ROW($AD$512:$AD$757)&lt;&gt;ROW(AD515))*((R515=0)*($R$512:$R$757&gt;0)+(R515&gt;0)*($R$512:$R$757=0)))&gt;0,"SALONES UNIDOS",IF(SUMPRODUCT((AD515=$AD$512:$AD$757)*(AH515=$AH$512:$AH$757)*((AS515&lt;$AT$512:$AT$757)*(AT515&gt;$AS$512:$AS$757))*(ROW($AD$512:$AD$757)&lt;&gt;ROW(AD515)))&gt;0,"Cruzado","Sin cruce")))</f>
        <v/>
      </c>
      <c r="AW515" s="104" t="str">
        <f t="shared" si="177"/>
        <v>EN1HUAURAA</v>
      </c>
      <c r="AX515" s="104" t="str" cm="1">
        <f t="array" ref="AX515">IF(AW515="","",IF(SUMPRODUCT((AW515=$AW$7:$AW$2042)*(AH515=$AH$7:$AH$2042)*(AN515=$AN$7:$AN$2042)*(AO515=$AO$7:$AO$2042)*(ROW($AW$7:$AW$2042)&lt;&gt;ROW(AW515))*((R515=0)*($R$7:$R$2042&gt;0)+(R515&gt;0)*($R$7:$R$2042=0)))&gt;0,"SALONES UNIDOS",IF(SUMPRODUCT((AW515=$AW$7:$AW$2042)*(AH515=$AH$7:$AH$2042)*((AN515&lt;$AO$7:$AO$2042)*(AO515&gt;$AN$7:$AN$2042))*(ROW($AW$7:$AW$2042)&lt;&gt;ROW(AW515)))&gt;0,"Cruzado","Sin cruce")))</f>
        <v>Sin cruce</v>
      </c>
    </row>
    <row r="516" spans="2:50" ht="19.8" hidden="1" customHeight="1" x14ac:dyDescent="0.25">
      <c r="B516" s="494" t="s">
        <v>314</v>
      </c>
      <c r="C516" s="369" t="s">
        <v>968</v>
      </c>
      <c r="D516" s="369">
        <v>20261</v>
      </c>
      <c r="E516" s="373" t="s">
        <v>279</v>
      </c>
      <c r="F516" s="370" t="s">
        <v>291</v>
      </c>
      <c r="G516" s="373" t="s">
        <v>285</v>
      </c>
      <c r="H516" s="373">
        <v>1</v>
      </c>
      <c r="I516" s="373" t="s">
        <v>278</v>
      </c>
      <c r="J516" s="373" t="s">
        <v>278</v>
      </c>
      <c r="K516" s="194" t="s">
        <v>561</v>
      </c>
      <c r="L516" s="364" t="s">
        <v>562</v>
      </c>
      <c r="M516" s="364" t="s">
        <v>362</v>
      </c>
      <c r="N516" s="364" t="s">
        <v>318</v>
      </c>
      <c r="O516" s="373" t="s">
        <v>315</v>
      </c>
      <c r="P516" s="364">
        <v>0</v>
      </c>
      <c r="Q516" s="364">
        <v>2</v>
      </c>
      <c r="R516" s="369">
        <v>2</v>
      </c>
      <c r="S516" s="364">
        <v>3</v>
      </c>
      <c r="T516" s="8"/>
      <c r="U516" s="374">
        <v>33</v>
      </c>
      <c r="V516" s="370">
        <v>44081226</v>
      </c>
      <c r="W516" s="373" t="s">
        <v>1109</v>
      </c>
      <c r="X516" s="364" t="s">
        <v>315</v>
      </c>
      <c r="Y516" s="364" t="s">
        <v>556</v>
      </c>
      <c r="Z516" s="364"/>
      <c r="AA516" s="364"/>
      <c r="AB516" s="370" t="s">
        <v>1121</v>
      </c>
      <c r="AC516" s="364"/>
      <c r="AD516" s="369"/>
      <c r="AE516" s="370"/>
      <c r="AF516" s="370"/>
      <c r="AG516" s="364" t="s">
        <v>301</v>
      </c>
      <c r="AH516" s="364">
        <v>2</v>
      </c>
      <c r="AI516" s="364">
        <v>9</v>
      </c>
      <c r="AJ516" s="364">
        <v>20</v>
      </c>
      <c r="AK516" s="364">
        <v>11</v>
      </c>
      <c r="AL516" s="364">
        <v>0</v>
      </c>
      <c r="AM516" s="22">
        <f t="shared" si="174"/>
        <v>2</v>
      </c>
      <c r="AN516" s="104">
        <f t="shared" si="178"/>
        <v>0.3888888888888889</v>
      </c>
      <c r="AO516" s="104">
        <f t="shared" si="179"/>
        <v>0.45833333333333331</v>
      </c>
      <c r="AP516" s="22" t="str" cm="1">
        <f t="array" ref="AP516">IF(W516="","",IF(SUMPRODUCT((W516=$W$7:$W$2042)*(AH516=$AH$7:$AH$2042)*(AN516=$AN$7:$AN$2042)*(AO516=$AO$7:$AO$2042)*(ROW($W$7:$W$2042)&lt;&gt;ROW(W516))*((R516=0)*($R$7:$R$2042&gt;0)+(R516&gt;0)*($R$7:$R$2042=0)))&gt;0,"SALONES UNIDOS",IF(SUMPRODUCT((W516=$W$7:$W$2042)*(AH516=$AH$7:$AH$2042)*((AN516&lt;$AO$7:$AO$2042)*(AO516&gt;$AN$7:$AN$2042))*(ROW($W$7:$W$2042)&lt;&gt;ROW(W516)))&gt;0,"Cruzado","Sin cruce")))</f>
        <v>Sin cruce</v>
      </c>
      <c r="AQ516" s="104">
        <f t="shared" si="200"/>
        <v>0.3888888888888889</v>
      </c>
      <c r="AR516" s="104">
        <f t="shared" si="201"/>
        <v>0.45833333333333331</v>
      </c>
      <c r="AS516" s="22"/>
      <c r="AT516" s="22"/>
      <c r="AU516" s="359" t="str" cm="1">
        <f t="array" ref="AU516">IF(AB516="","",IF(SUMPRODUCT((AB516=$AB$512:$AB$757)*(AH516=$AH$512:$AH$757)*(AQ516=$AQ$512:$AQ$757)*(AR516=$AR$512:$AR$757)*(ROW($AB$512:$AB$757)&lt;&gt;ROW(AB516))*((Q516=0)*($R$512:$R$757&gt;0)+(Q516&gt;0)*($R$512:$R$757=0)))&gt;0,"SALONES UNIDOS",IF(SUMPRODUCT((AB516=$AB$512:$AB$757)*(AH516=$AH$512:$AH$757)*((AQ516&lt;$AR$512:$AR$757)*(AR516&gt;$AQ$512:$AQ$757))*(ROW($AB$512:$AB$757)&lt;&gt;ROW(AB516)))&gt;0,"Cruzado","Sin cruce")))</f>
        <v>Sin cruce</v>
      </c>
      <c r="AV516" s="359" t="str" cm="1">
        <f t="array" ref="AV516">IF(AD516="","",IF(SUMPRODUCT((AD516=$AD$512:$AD$757)*(AH516=$AH$512:$AH$757)*(AS516=$AS$512:$AS$757)*(AT516=$AT$512:$AT$757)*(ROW($AD$512:$AD$757)&lt;&gt;ROW(AD516))*((R516=0)*($R$512:$R$757&gt;0)+(R516&gt;0)*($R$512:$R$757=0)))&gt;0,"SALONES UNIDOS",IF(SUMPRODUCT((AD516=$AD$512:$AD$757)*(AH516=$AH$512:$AH$757)*((AS516&lt;$AT$512:$AT$757)*(AT516&gt;$AS$512:$AS$757))*(ROW($AD$512:$AD$757)&lt;&gt;ROW(AD516)))&gt;0,"Cruzado","Sin cruce")))</f>
        <v/>
      </c>
      <c r="AW516" s="104" t="str">
        <f t="shared" si="177"/>
        <v>EN1HUAURAA</v>
      </c>
      <c r="AX516" s="104" t="str" cm="1">
        <f t="array" ref="AX516">IF(AW516="","",IF(SUMPRODUCT((AW516=$AW$7:$AW$2042)*(AH516=$AH$7:$AH$2042)*(AN516=$AN$7:$AN$2042)*(AO516=$AO$7:$AO$2042)*(ROW($AW$7:$AW$2042)&lt;&gt;ROW(AW516))*((R516=0)*($R$7:$R$2042&gt;0)+(R516&gt;0)*($R$7:$R$2042=0)))&gt;0,"SALONES UNIDOS",IF(SUMPRODUCT((AW516=$AW$7:$AW$2042)*(AH516=$AH$7:$AH$2042)*((AN516&lt;$AO$7:$AO$2042)*(AO516&gt;$AN$7:$AN$2042))*(ROW($AW$7:$AW$2042)&lt;&gt;ROW(AW516)))&gt;0,"Cruzado","Sin cruce")))</f>
        <v>Sin cruce</v>
      </c>
    </row>
    <row r="517" spans="2:50" ht="19.8" hidden="1" customHeight="1" x14ac:dyDescent="0.25">
      <c r="B517" s="494" t="s">
        <v>314</v>
      </c>
      <c r="C517" s="369" t="s">
        <v>968</v>
      </c>
      <c r="D517" s="369">
        <v>20261</v>
      </c>
      <c r="E517" s="373" t="s">
        <v>279</v>
      </c>
      <c r="F517" s="370" t="s">
        <v>291</v>
      </c>
      <c r="G517" s="373" t="s">
        <v>285</v>
      </c>
      <c r="H517" s="373">
        <v>1</v>
      </c>
      <c r="I517" s="373" t="s">
        <v>278</v>
      </c>
      <c r="J517" s="373" t="s">
        <v>278</v>
      </c>
      <c r="K517" s="194" t="s">
        <v>563</v>
      </c>
      <c r="L517" s="364" t="s">
        <v>564</v>
      </c>
      <c r="M517" s="364" t="s">
        <v>324</v>
      </c>
      <c r="N517" s="364" t="s">
        <v>318</v>
      </c>
      <c r="O517" s="373" t="s">
        <v>315</v>
      </c>
      <c r="P517" s="364">
        <v>2</v>
      </c>
      <c r="Q517" s="364">
        <v>0</v>
      </c>
      <c r="R517" s="369">
        <v>2</v>
      </c>
      <c r="S517" s="364">
        <v>3</v>
      </c>
      <c r="T517" s="8"/>
      <c r="U517" s="374">
        <v>33</v>
      </c>
      <c r="V517" s="370">
        <v>15738929</v>
      </c>
      <c r="W517" s="373" t="s">
        <v>31</v>
      </c>
      <c r="X517" s="364" t="s">
        <v>315</v>
      </c>
      <c r="Y517" s="364" t="s">
        <v>556</v>
      </c>
      <c r="Z517" s="364"/>
      <c r="AA517" s="364"/>
      <c r="AB517" s="370" t="s">
        <v>1121</v>
      </c>
      <c r="AC517" s="364"/>
      <c r="AD517" s="369"/>
      <c r="AE517" s="370"/>
      <c r="AF517" s="370"/>
      <c r="AG517" s="364" t="s">
        <v>559</v>
      </c>
      <c r="AH517" s="364">
        <v>4</v>
      </c>
      <c r="AI517" s="364">
        <v>11</v>
      </c>
      <c r="AJ517" s="364">
        <v>50</v>
      </c>
      <c r="AK517" s="364">
        <v>13</v>
      </c>
      <c r="AL517" s="364">
        <v>30</v>
      </c>
      <c r="AM517" s="22">
        <f t="shared" si="174"/>
        <v>2</v>
      </c>
      <c r="AN517" s="104">
        <f t="shared" si="178"/>
        <v>0.49305555555555552</v>
      </c>
      <c r="AO517" s="104">
        <f t="shared" si="179"/>
        <v>0.5625</v>
      </c>
      <c r="AP517" s="22" t="str" cm="1">
        <f t="array" ref="AP517">IF(W517="","",IF(SUMPRODUCT((W517=$W$7:$W$2042)*(AH517=$AH$7:$AH$2042)*(AN517=$AN$7:$AN$2042)*(AO517=$AO$7:$AO$2042)*(ROW($W$7:$W$2042)&lt;&gt;ROW(W517))*((R517=0)*($R$7:$R$2042&gt;0)+(R517&gt;0)*($R$7:$R$2042=0)))&gt;0,"SALONES UNIDOS",IF(SUMPRODUCT((W517=$W$7:$W$2042)*(AH517=$AH$7:$AH$2042)*((AN517&lt;$AO$7:$AO$2042)*(AO517&gt;$AN$7:$AN$2042))*(ROW($W$7:$W$2042)&lt;&gt;ROW(W517)))&gt;0,"Cruzado","Sin cruce")))</f>
        <v>Sin cruce</v>
      </c>
      <c r="AQ517" s="104">
        <f t="shared" si="200"/>
        <v>0.49305555555555552</v>
      </c>
      <c r="AR517" s="104">
        <f t="shared" si="201"/>
        <v>0.5625</v>
      </c>
      <c r="AS517" s="22"/>
      <c r="AT517" s="22"/>
      <c r="AU517" s="359" t="str" cm="1">
        <f t="array" ref="AU517">IF(AB517="","",IF(SUMPRODUCT((AB517=$AB$512:$AB$757)*(AH517=$AH$512:$AH$757)*(AQ517=$AQ$512:$AQ$757)*(AR517=$AR$512:$AR$757)*(ROW($AB$512:$AB$757)&lt;&gt;ROW(AB517))*((Q517=0)*($R$512:$R$757&gt;0)+(Q517&gt;0)*($R$512:$R$757=0)))&gt;0,"SALONES UNIDOS",IF(SUMPRODUCT((AB517=$AB$512:$AB$757)*(AH517=$AH$512:$AH$757)*((AQ517&lt;$AR$512:$AR$757)*(AR517&gt;$AQ$512:$AQ$757))*(ROW($AB$512:$AB$757)&lt;&gt;ROW(AB517)))&gt;0,"Cruzado","Sin cruce")))</f>
        <v>Sin cruce</v>
      </c>
      <c r="AV517" s="359" t="str" cm="1">
        <f t="array" ref="AV517">IF(AD517="","",IF(SUMPRODUCT((AD517=$AD$512:$AD$757)*(AH517=$AH$512:$AH$757)*(AS517=$AS$512:$AS$757)*(AT517=$AT$512:$AT$757)*(ROW($AD$512:$AD$757)&lt;&gt;ROW(AD517))*((R517=0)*($R$512:$R$757&gt;0)+(R517&gt;0)*($R$512:$R$757=0)))&gt;0,"SALONES UNIDOS",IF(SUMPRODUCT((AD517=$AD$512:$AD$757)*(AH517=$AH$512:$AH$757)*((AS517&lt;$AT$512:$AT$757)*(AT517&gt;$AS$512:$AS$757))*(ROW($AD$512:$AD$757)&lt;&gt;ROW(AD517)))&gt;0,"Cruzado","Sin cruce")))</f>
        <v/>
      </c>
      <c r="AW517" s="104" t="str">
        <f t="shared" si="177"/>
        <v>EN1HUAURAA</v>
      </c>
      <c r="AX517" s="104" t="str" cm="1">
        <f t="array" ref="AX517">IF(AW517="","",IF(SUMPRODUCT((AW517=$AW$7:$AW$2042)*(AH517=$AH$7:$AH$2042)*(AN517=$AN$7:$AN$2042)*(AO517=$AO$7:$AO$2042)*(ROW($AW$7:$AW$2042)&lt;&gt;ROW(AW517))*((R517=0)*($R$7:$R$2042&gt;0)+(R517&gt;0)*($R$7:$R$2042=0)))&gt;0,"SALONES UNIDOS",IF(SUMPRODUCT((AW517=$AW$7:$AW$2042)*(AH517=$AH$7:$AH$2042)*((AN517&lt;$AO$7:$AO$2042)*(AO517&gt;$AN$7:$AN$2042))*(ROW($AW$7:$AW$2042)&lt;&gt;ROW(AW517)))&gt;0,"Cruzado","Sin cruce")))</f>
        <v>Sin cruce</v>
      </c>
    </row>
    <row r="518" spans="2:50" ht="19.8" hidden="1" customHeight="1" x14ac:dyDescent="0.25">
      <c r="B518" s="494" t="s">
        <v>314</v>
      </c>
      <c r="C518" s="369" t="s">
        <v>968</v>
      </c>
      <c r="D518" s="369">
        <v>20261</v>
      </c>
      <c r="E518" s="373" t="s">
        <v>279</v>
      </c>
      <c r="F518" s="370" t="s">
        <v>291</v>
      </c>
      <c r="G518" s="373" t="s">
        <v>285</v>
      </c>
      <c r="H518" s="373">
        <v>1</v>
      </c>
      <c r="I518" s="373" t="s">
        <v>278</v>
      </c>
      <c r="J518" s="373" t="s">
        <v>278</v>
      </c>
      <c r="K518" s="194" t="s">
        <v>563</v>
      </c>
      <c r="L518" s="364" t="s">
        <v>564</v>
      </c>
      <c r="M518" s="364" t="s">
        <v>324</v>
      </c>
      <c r="N518" s="364" t="s">
        <v>318</v>
      </c>
      <c r="O518" s="373" t="s">
        <v>315</v>
      </c>
      <c r="P518" s="364">
        <v>0</v>
      </c>
      <c r="Q518" s="364">
        <v>2</v>
      </c>
      <c r="R518" s="369">
        <v>2</v>
      </c>
      <c r="S518" s="364">
        <v>3</v>
      </c>
      <c r="T518" s="8"/>
      <c r="U518" s="374">
        <v>33</v>
      </c>
      <c r="V518" s="370">
        <v>15738929</v>
      </c>
      <c r="W518" s="373" t="s">
        <v>31</v>
      </c>
      <c r="X518" s="364" t="s">
        <v>315</v>
      </c>
      <c r="Y518" s="364" t="s">
        <v>556</v>
      </c>
      <c r="Z518" s="364"/>
      <c r="AA518" s="364"/>
      <c r="AB518" s="370" t="s">
        <v>1121</v>
      </c>
      <c r="AC518" s="364"/>
      <c r="AD518" s="369"/>
      <c r="AE518" s="370"/>
      <c r="AF518" s="370"/>
      <c r="AG518" s="364" t="s">
        <v>301</v>
      </c>
      <c r="AH518" s="364">
        <v>4</v>
      </c>
      <c r="AI518" s="364">
        <v>14</v>
      </c>
      <c r="AJ518" s="364">
        <v>20</v>
      </c>
      <c r="AK518" s="364">
        <v>16</v>
      </c>
      <c r="AL518" s="364">
        <v>0</v>
      </c>
      <c r="AM518" s="22">
        <f t="shared" si="174"/>
        <v>2</v>
      </c>
      <c r="AN518" s="104">
        <f t="shared" si="178"/>
        <v>0.59722222222222221</v>
      </c>
      <c r="AO518" s="104">
        <f t="shared" si="179"/>
        <v>0.66666666666666663</v>
      </c>
      <c r="AP518" s="22" t="str" cm="1">
        <f t="array" ref="AP518">IF(W518="","",IF(SUMPRODUCT((W518=$W$7:$W$2042)*(AH518=$AH$7:$AH$2042)*(AN518=$AN$7:$AN$2042)*(AO518=$AO$7:$AO$2042)*(ROW($W$7:$W$2042)&lt;&gt;ROW(W518))*((R518=0)*($R$7:$R$2042&gt;0)+(R518&gt;0)*($R$7:$R$2042=0)))&gt;0,"SALONES UNIDOS",IF(SUMPRODUCT((W518=$W$7:$W$2042)*(AH518=$AH$7:$AH$2042)*((AN518&lt;$AO$7:$AO$2042)*(AO518&gt;$AN$7:$AN$2042))*(ROW($W$7:$W$2042)&lt;&gt;ROW(W518)))&gt;0,"Cruzado","Sin cruce")))</f>
        <v>Sin cruce</v>
      </c>
      <c r="AQ518" s="104">
        <f t="shared" si="200"/>
        <v>0.59722222222222221</v>
      </c>
      <c r="AR518" s="104">
        <f t="shared" si="201"/>
        <v>0.66666666666666663</v>
      </c>
      <c r="AS518" s="22"/>
      <c r="AT518" s="22"/>
      <c r="AU518" s="359" t="str" cm="1">
        <f t="array" ref="AU518">IF(AB518="","",IF(SUMPRODUCT((AB518=$AB$512:$AB$757)*(AH518=$AH$512:$AH$757)*(AQ518=$AQ$512:$AQ$757)*(AR518=$AR$512:$AR$757)*(ROW($AB$512:$AB$757)&lt;&gt;ROW(AB518))*((Q518=0)*($R$512:$R$757&gt;0)+(Q518&gt;0)*($R$512:$R$757=0)))&gt;0,"SALONES UNIDOS",IF(SUMPRODUCT((AB518=$AB$512:$AB$757)*(AH518=$AH$512:$AH$757)*((AQ518&lt;$AR$512:$AR$757)*(AR518&gt;$AQ$512:$AQ$757))*(ROW($AB$512:$AB$757)&lt;&gt;ROW(AB518)))&gt;0,"Cruzado","Sin cruce")))</f>
        <v>Sin cruce</v>
      </c>
      <c r="AV518" s="359" t="str" cm="1">
        <f t="array" ref="AV518">IF(AD518="","",IF(SUMPRODUCT((AD518=$AD$512:$AD$757)*(AH518=$AH$512:$AH$757)*(AS518=$AS$512:$AS$757)*(AT518=$AT$512:$AT$757)*(ROW($AD$512:$AD$757)&lt;&gt;ROW(AD518))*((R518=0)*($R$512:$R$757&gt;0)+(R518&gt;0)*($R$512:$R$757=0)))&gt;0,"SALONES UNIDOS",IF(SUMPRODUCT((AD518=$AD$512:$AD$757)*(AH518=$AH$512:$AH$757)*((AS518&lt;$AT$512:$AT$757)*(AT518&gt;$AS$512:$AS$757))*(ROW($AD$512:$AD$757)&lt;&gt;ROW(AD518)))&gt;0,"Cruzado","Sin cruce")))</f>
        <v/>
      </c>
      <c r="AW518" s="104" t="str">
        <f t="shared" si="177"/>
        <v>EN1HUAURAA</v>
      </c>
      <c r="AX518" s="104" t="str" cm="1">
        <f t="array" ref="AX518">IF(AW518="","",IF(SUMPRODUCT((AW518=$AW$7:$AW$2042)*(AH518=$AH$7:$AH$2042)*(AN518=$AN$7:$AN$2042)*(AO518=$AO$7:$AO$2042)*(ROW($AW$7:$AW$2042)&lt;&gt;ROW(AW518))*((R518=0)*($R$7:$R$2042&gt;0)+(R518&gt;0)*($R$7:$R$2042=0)))&gt;0,"SALONES UNIDOS",IF(SUMPRODUCT((AW518=$AW$7:$AW$2042)*(AH518=$AH$7:$AH$2042)*((AN518&lt;$AO$7:$AO$2042)*(AO518&gt;$AN$7:$AN$2042))*(ROW($AW$7:$AW$2042)&lt;&gt;ROW(AW518)))&gt;0,"Cruzado","Sin cruce")))</f>
        <v>Sin cruce</v>
      </c>
    </row>
    <row r="519" spans="2:50" ht="19.8" hidden="1" customHeight="1" x14ac:dyDescent="0.25">
      <c r="B519" s="494" t="s">
        <v>314</v>
      </c>
      <c r="C519" s="369" t="s">
        <v>968</v>
      </c>
      <c r="D519" s="369">
        <v>20261</v>
      </c>
      <c r="E519" s="373" t="s">
        <v>279</v>
      </c>
      <c r="F519" s="370" t="s">
        <v>291</v>
      </c>
      <c r="G519" s="373" t="s">
        <v>285</v>
      </c>
      <c r="H519" s="373">
        <v>1</v>
      </c>
      <c r="I519" s="373" t="s">
        <v>278</v>
      </c>
      <c r="J519" s="373" t="s">
        <v>278</v>
      </c>
      <c r="K519" s="194" t="s">
        <v>565</v>
      </c>
      <c r="L519" s="364" t="s">
        <v>667</v>
      </c>
      <c r="M519" s="364" t="s">
        <v>362</v>
      </c>
      <c r="N519" s="364" t="s">
        <v>318</v>
      </c>
      <c r="O519" s="373" t="s">
        <v>315</v>
      </c>
      <c r="P519" s="364">
        <v>3</v>
      </c>
      <c r="Q519" s="364">
        <v>0</v>
      </c>
      <c r="R519" s="369">
        <v>3</v>
      </c>
      <c r="S519" s="364">
        <v>4</v>
      </c>
      <c r="T519" s="8"/>
      <c r="U519" s="374">
        <v>33</v>
      </c>
      <c r="V519" s="370">
        <v>15714311</v>
      </c>
      <c r="W519" s="373" t="s">
        <v>268</v>
      </c>
      <c r="X519" s="364" t="s">
        <v>315</v>
      </c>
      <c r="Y519" s="364" t="s">
        <v>556</v>
      </c>
      <c r="Z519" s="364"/>
      <c r="AA519" s="364"/>
      <c r="AB519" s="370" t="s">
        <v>1121</v>
      </c>
      <c r="AC519" s="364"/>
      <c r="AD519" s="369"/>
      <c r="AE519" s="370"/>
      <c r="AF519" s="370"/>
      <c r="AG519" s="364" t="s">
        <v>559</v>
      </c>
      <c r="AH519" s="364">
        <v>1</v>
      </c>
      <c r="AI519" s="364">
        <v>12</v>
      </c>
      <c r="AJ519" s="364">
        <v>40</v>
      </c>
      <c r="AK519" s="364">
        <v>15</v>
      </c>
      <c r="AL519" s="364">
        <v>10</v>
      </c>
      <c r="AM519" s="22">
        <f t="shared" si="174"/>
        <v>3</v>
      </c>
      <c r="AN519" s="104">
        <f t="shared" si="178"/>
        <v>0.52777777777777779</v>
      </c>
      <c r="AO519" s="104">
        <f t="shared" si="179"/>
        <v>0.63194444444444442</v>
      </c>
      <c r="AP519" s="22" t="str" cm="1">
        <f t="array" ref="AP519">IF(W519="","",IF(SUMPRODUCT((W519=$W$7:$W$2042)*(AH519=$AH$7:$AH$2042)*(AN519=$AN$7:$AN$2042)*(AO519=$AO$7:$AO$2042)*(ROW($W$7:$W$2042)&lt;&gt;ROW(W519))*((R519=0)*($R$7:$R$2042&gt;0)+(R519&gt;0)*($R$7:$R$2042=0)))&gt;0,"SALONES UNIDOS",IF(SUMPRODUCT((W519=$W$7:$W$2042)*(AH519=$AH$7:$AH$2042)*((AN519&lt;$AO$7:$AO$2042)*(AO519&gt;$AN$7:$AN$2042))*(ROW($W$7:$W$2042)&lt;&gt;ROW(W519)))&gt;0,"Cruzado","Sin cruce")))</f>
        <v>Sin cruce</v>
      </c>
      <c r="AQ519" s="104">
        <f t="shared" si="200"/>
        <v>0.52777777777777779</v>
      </c>
      <c r="AR519" s="104">
        <f t="shared" si="201"/>
        <v>0.63194444444444442</v>
      </c>
      <c r="AS519" s="22"/>
      <c r="AT519" s="22"/>
      <c r="AU519" s="359" t="str" cm="1">
        <f t="array" ref="AU519">IF(AB519="","",IF(SUMPRODUCT((AB519=$AB$512:$AB$757)*(AH519=$AH$512:$AH$757)*(AQ519=$AQ$512:$AQ$757)*(AR519=$AR$512:$AR$757)*(ROW($AB$512:$AB$757)&lt;&gt;ROW(AB519))*((Q519=0)*($R$512:$R$757&gt;0)+(Q519&gt;0)*($R$512:$R$757=0)))&gt;0,"SALONES UNIDOS",IF(SUMPRODUCT((AB519=$AB$512:$AB$757)*(AH519=$AH$512:$AH$757)*((AQ519&lt;$AR$512:$AR$757)*(AR519&gt;$AQ$512:$AQ$757))*(ROW($AB$512:$AB$757)&lt;&gt;ROW(AB519)))&gt;0,"Cruzado","Sin cruce")))</f>
        <v>Sin cruce</v>
      </c>
      <c r="AV519" s="359" t="str" cm="1">
        <f t="array" ref="AV519">IF(AD519="","",IF(SUMPRODUCT((AD519=$AD$512:$AD$757)*(AH519=$AH$512:$AH$757)*(AS519=$AS$512:$AS$757)*(AT519=$AT$512:$AT$757)*(ROW($AD$512:$AD$757)&lt;&gt;ROW(AD519))*((R519=0)*($R$512:$R$757&gt;0)+(R519&gt;0)*($R$512:$R$757=0)))&gt;0,"SALONES UNIDOS",IF(SUMPRODUCT((AD519=$AD$512:$AD$757)*(AH519=$AH$512:$AH$757)*((AS519&lt;$AT$512:$AT$757)*(AT519&gt;$AS$512:$AS$757))*(ROW($AD$512:$AD$757)&lt;&gt;ROW(AD519)))&gt;0,"Cruzado","Sin cruce")))</f>
        <v/>
      </c>
      <c r="AW519" s="104" t="str">
        <f t="shared" si="177"/>
        <v>EN1HUAURAA</v>
      </c>
      <c r="AX519" s="104" t="str" cm="1">
        <f t="array" ref="AX519">IF(AW519="","",IF(SUMPRODUCT((AW519=$AW$7:$AW$2042)*(AH519=$AH$7:$AH$2042)*(AN519=$AN$7:$AN$2042)*(AO519=$AO$7:$AO$2042)*(ROW($AW$7:$AW$2042)&lt;&gt;ROW(AW519))*((R519=0)*($R$7:$R$2042&gt;0)+(R519&gt;0)*($R$7:$R$2042=0)))&gt;0,"SALONES UNIDOS",IF(SUMPRODUCT((AW519=$AW$7:$AW$2042)*(AH519=$AH$7:$AH$2042)*((AN519&lt;$AO$7:$AO$2042)*(AO519&gt;$AN$7:$AN$2042))*(ROW($AW$7:$AW$2042)&lt;&gt;ROW(AW519)))&gt;0,"Cruzado","Sin cruce")))</f>
        <v>Sin cruce</v>
      </c>
    </row>
    <row r="520" spans="2:50" ht="19.8" hidden="1" customHeight="1" x14ac:dyDescent="0.25">
      <c r="B520" s="494" t="s">
        <v>314</v>
      </c>
      <c r="C520" s="369" t="s">
        <v>968</v>
      </c>
      <c r="D520" s="369">
        <v>20261</v>
      </c>
      <c r="E520" s="373" t="s">
        <v>279</v>
      </c>
      <c r="F520" s="370" t="s">
        <v>291</v>
      </c>
      <c r="G520" s="373" t="s">
        <v>285</v>
      </c>
      <c r="H520" s="373">
        <v>1</v>
      </c>
      <c r="I520" s="373" t="s">
        <v>278</v>
      </c>
      <c r="J520" s="373" t="s">
        <v>278</v>
      </c>
      <c r="K520" s="194" t="s">
        <v>565</v>
      </c>
      <c r="L520" s="364" t="s">
        <v>667</v>
      </c>
      <c r="M520" s="364" t="s">
        <v>362</v>
      </c>
      <c r="N520" s="364" t="s">
        <v>318</v>
      </c>
      <c r="O520" s="373" t="s">
        <v>315</v>
      </c>
      <c r="P520" s="364">
        <v>0</v>
      </c>
      <c r="Q520" s="364">
        <v>2</v>
      </c>
      <c r="R520" s="369">
        <v>2</v>
      </c>
      <c r="S520" s="364">
        <v>4</v>
      </c>
      <c r="T520" s="8"/>
      <c r="U520" s="374">
        <v>33</v>
      </c>
      <c r="V520" s="370">
        <v>15714311</v>
      </c>
      <c r="W520" s="373" t="s">
        <v>268</v>
      </c>
      <c r="X520" s="364" t="s">
        <v>315</v>
      </c>
      <c r="Y520" s="364" t="s">
        <v>556</v>
      </c>
      <c r="Z520" s="364"/>
      <c r="AA520" s="364"/>
      <c r="AB520" s="370" t="s">
        <v>1121</v>
      </c>
      <c r="AC520" s="364"/>
      <c r="AD520" s="369"/>
      <c r="AE520" s="370"/>
      <c r="AF520" s="370"/>
      <c r="AG520" s="364" t="s">
        <v>301</v>
      </c>
      <c r="AH520" s="364">
        <v>1</v>
      </c>
      <c r="AI520" s="364">
        <v>16</v>
      </c>
      <c r="AJ520" s="364">
        <v>0</v>
      </c>
      <c r="AK520" s="364">
        <v>17</v>
      </c>
      <c r="AL520" s="364">
        <v>40</v>
      </c>
      <c r="AM520" s="22">
        <f t="shared" si="174"/>
        <v>2</v>
      </c>
      <c r="AN520" s="104">
        <f t="shared" si="178"/>
        <v>0.66666666666666663</v>
      </c>
      <c r="AO520" s="104">
        <f t="shared" si="179"/>
        <v>0.73611111111111116</v>
      </c>
      <c r="AP520" s="22" t="str" cm="1">
        <f t="array" ref="AP520">IF(W520="","",IF(SUMPRODUCT((W520=$W$7:$W$2042)*(AH520=$AH$7:$AH$2042)*(AN520=$AN$7:$AN$2042)*(AO520=$AO$7:$AO$2042)*(ROW($W$7:$W$2042)&lt;&gt;ROW(W520))*((R520=0)*($R$7:$R$2042&gt;0)+(R520&gt;0)*($R$7:$R$2042=0)))&gt;0,"SALONES UNIDOS",IF(SUMPRODUCT((W520=$W$7:$W$2042)*(AH520=$AH$7:$AH$2042)*((AN520&lt;$AO$7:$AO$2042)*(AO520&gt;$AN$7:$AN$2042))*(ROW($W$7:$W$2042)&lt;&gt;ROW(W520)))&gt;0,"Cruzado","Sin cruce")))</f>
        <v>Sin cruce</v>
      </c>
      <c r="AQ520" s="104">
        <f t="shared" si="200"/>
        <v>0.66666666666666663</v>
      </c>
      <c r="AR520" s="104">
        <f t="shared" si="201"/>
        <v>0.73611111111111116</v>
      </c>
      <c r="AS520" s="22"/>
      <c r="AT520" s="22"/>
      <c r="AU520" s="359" t="str" cm="1">
        <f t="array" ref="AU520">IF(AB520="","",IF(SUMPRODUCT((AB520=$AB$512:$AB$757)*(AH520=$AH$512:$AH$757)*(AQ520=$AQ$512:$AQ$757)*(AR520=$AR$512:$AR$757)*(ROW($AB$512:$AB$757)&lt;&gt;ROW(AB520))*((Q520=0)*($R$512:$R$757&gt;0)+(Q520&gt;0)*($R$512:$R$757=0)))&gt;0,"SALONES UNIDOS",IF(SUMPRODUCT((AB520=$AB$512:$AB$757)*(AH520=$AH$512:$AH$757)*((AQ520&lt;$AR$512:$AR$757)*(AR520&gt;$AQ$512:$AQ$757))*(ROW($AB$512:$AB$757)&lt;&gt;ROW(AB520)))&gt;0,"Cruzado","Sin cruce")))</f>
        <v>Sin cruce</v>
      </c>
      <c r="AV520" s="359" t="str" cm="1">
        <f t="array" ref="AV520">IF(AD520="","",IF(SUMPRODUCT((AD520=$AD$512:$AD$757)*(AH520=$AH$512:$AH$757)*(AS520=$AS$512:$AS$757)*(AT520=$AT$512:$AT$757)*(ROW($AD$512:$AD$757)&lt;&gt;ROW(AD520))*((R520=0)*($R$512:$R$757&gt;0)+(R520&gt;0)*($R$512:$R$757=0)))&gt;0,"SALONES UNIDOS",IF(SUMPRODUCT((AD520=$AD$512:$AD$757)*(AH520=$AH$512:$AH$757)*((AS520&lt;$AT$512:$AT$757)*(AT520&gt;$AS$512:$AS$757))*(ROW($AD$512:$AD$757)&lt;&gt;ROW(AD520)))&gt;0,"Cruzado","Sin cruce")))</f>
        <v/>
      </c>
      <c r="AW520" s="104" t="str">
        <f t="shared" si="177"/>
        <v>EN1HUAURAA</v>
      </c>
      <c r="AX520" s="104" t="str" cm="1">
        <f t="array" ref="AX520">IF(AW520="","",IF(SUMPRODUCT((AW520=$AW$7:$AW$2042)*(AH520=$AH$7:$AH$2042)*(AN520=$AN$7:$AN$2042)*(AO520=$AO$7:$AO$2042)*(ROW($AW$7:$AW$2042)&lt;&gt;ROW(AW520))*((R520=0)*($R$7:$R$2042&gt;0)+(R520&gt;0)*($R$7:$R$2042=0)))&gt;0,"SALONES UNIDOS",IF(SUMPRODUCT((AW520=$AW$7:$AW$2042)*(AH520=$AH$7:$AH$2042)*((AN520&lt;$AO$7:$AO$2042)*(AO520&gt;$AN$7:$AN$2042))*(ROW($AW$7:$AW$2042)&lt;&gt;ROW(AW520)))&gt;0,"Cruzado","Sin cruce")))</f>
        <v>Sin cruce</v>
      </c>
    </row>
    <row r="521" spans="2:50" ht="19.8" hidden="1" customHeight="1" x14ac:dyDescent="0.25">
      <c r="B521" s="494" t="s">
        <v>314</v>
      </c>
      <c r="C521" s="369" t="s">
        <v>968</v>
      </c>
      <c r="D521" s="369">
        <v>20261</v>
      </c>
      <c r="E521" s="373" t="s">
        <v>279</v>
      </c>
      <c r="F521" s="370" t="s">
        <v>291</v>
      </c>
      <c r="G521" s="373" t="s">
        <v>285</v>
      </c>
      <c r="H521" s="373">
        <v>1</v>
      </c>
      <c r="I521" s="373" t="s">
        <v>278</v>
      </c>
      <c r="J521" s="373" t="s">
        <v>278</v>
      </c>
      <c r="K521" s="194" t="s">
        <v>566</v>
      </c>
      <c r="L521" s="364" t="s">
        <v>567</v>
      </c>
      <c r="M521" s="364" t="s">
        <v>362</v>
      </c>
      <c r="N521" s="364" t="s">
        <v>318</v>
      </c>
      <c r="O521" s="373" t="s">
        <v>315</v>
      </c>
      <c r="P521" s="364">
        <v>3</v>
      </c>
      <c r="Q521" s="364">
        <v>0</v>
      </c>
      <c r="R521" s="369">
        <v>3</v>
      </c>
      <c r="S521" s="364">
        <v>4</v>
      </c>
      <c r="T521" s="8"/>
      <c r="U521" s="374">
        <v>33</v>
      </c>
      <c r="V521" s="370">
        <v>15615916</v>
      </c>
      <c r="W521" s="373" t="s">
        <v>230</v>
      </c>
      <c r="X521" s="364" t="s">
        <v>315</v>
      </c>
      <c r="Y521" s="364" t="s">
        <v>556</v>
      </c>
      <c r="Z521" s="364"/>
      <c r="AA521" s="364"/>
      <c r="AB521" s="370" t="s">
        <v>1121</v>
      </c>
      <c r="AC521" s="364"/>
      <c r="AD521" s="369"/>
      <c r="AE521" s="370"/>
      <c r="AF521" s="370"/>
      <c r="AG521" s="364" t="s">
        <v>559</v>
      </c>
      <c r="AH521" s="364">
        <v>5</v>
      </c>
      <c r="AI521" s="364">
        <v>7</v>
      </c>
      <c r="AJ521" s="364">
        <v>40</v>
      </c>
      <c r="AK521" s="364">
        <v>10</v>
      </c>
      <c r="AL521" s="364">
        <v>10</v>
      </c>
      <c r="AM521" s="22">
        <f t="shared" si="174"/>
        <v>3</v>
      </c>
      <c r="AN521" s="104">
        <f t="shared" si="178"/>
        <v>0.31944444444444448</v>
      </c>
      <c r="AO521" s="104">
        <f t="shared" si="179"/>
        <v>0.4236111111111111</v>
      </c>
      <c r="AP521" s="22" t="str" cm="1">
        <f t="array" ref="AP521">IF(W521="","",IF(SUMPRODUCT((W521=$W$7:$W$2042)*(AH521=$AH$7:$AH$2042)*(AN521=$AN$7:$AN$2042)*(AO521=$AO$7:$AO$2042)*(ROW($W$7:$W$2042)&lt;&gt;ROW(W521))*((R521=0)*($R$7:$R$2042&gt;0)+(R521&gt;0)*($R$7:$R$2042=0)))&gt;0,"SALONES UNIDOS",IF(SUMPRODUCT((W521=$W$7:$W$2042)*(AH521=$AH$7:$AH$2042)*((AN521&lt;$AO$7:$AO$2042)*(AO521&gt;$AN$7:$AN$2042))*(ROW($W$7:$W$2042)&lt;&gt;ROW(W521)))&gt;0,"Cruzado","Sin cruce")))</f>
        <v>Sin cruce</v>
      </c>
      <c r="AQ521" s="104">
        <f t="shared" si="200"/>
        <v>0.31944444444444448</v>
      </c>
      <c r="AR521" s="104">
        <f t="shared" si="201"/>
        <v>0.4236111111111111</v>
      </c>
      <c r="AS521" s="22"/>
      <c r="AT521" s="22"/>
      <c r="AU521" s="359" t="str" cm="1">
        <f t="array" ref="AU521">IF(AB521="","",IF(SUMPRODUCT((AB521=$AB$512:$AB$757)*(AH521=$AH$512:$AH$757)*(AQ521=$AQ$512:$AQ$757)*(AR521=$AR$512:$AR$757)*(ROW($AB$512:$AB$757)&lt;&gt;ROW(AB521))*((Q521=0)*($R$512:$R$757&gt;0)+(Q521&gt;0)*($R$512:$R$757=0)))&gt;0,"SALONES UNIDOS",IF(SUMPRODUCT((AB521=$AB$512:$AB$757)*(AH521=$AH$512:$AH$757)*((AQ521&lt;$AR$512:$AR$757)*(AR521&gt;$AQ$512:$AQ$757))*(ROW($AB$512:$AB$757)&lt;&gt;ROW(AB521)))&gt;0,"Cruzado","Sin cruce")))</f>
        <v>Sin cruce</v>
      </c>
      <c r="AV521" s="359" t="str" cm="1">
        <f t="array" ref="AV521">IF(AD521="","",IF(SUMPRODUCT((AD521=$AD$512:$AD$757)*(AH521=$AH$512:$AH$757)*(AS521=$AS$512:$AS$757)*(AT521=$AT$512:$AT$757)*(ROW($AD$512:$AD$757)&lt;&gt;ROW(AD521))*((R521=0)*($R$512:$R$757&gt;0)+(R521&gt;0)*($R$512:$R$757=0)))&gt;0,"SALONES UNIDOS",IF(SUMPRODUCT((AD521=$AD$512:$AD$757)*(AH521=$AH$512:$AH$757)*((AS521&lt;$AT$512:$AT$757)*(AT521&gt;$AS$512:$AS$757))*(ROW($AD$512:$AD$757)&lt;&gt;ROW(AD521)))&gt;0,"Cruzado","Sin cruce")))</f>
        <v/>
      </c>
      <c r="AW521" s="104" t="str">
        <f t="shared" si="177"/>
        <v>EN1HUAURAA</v>
      </c>
      <c r="AX521" s="104" t="str" cm="1">
        <f t="array" ref="AX521">IF(AW521="","",IF(SUMPRODUCT((AW521=$AW$7:$AW$2042)*(AH521=$AH$7:$AH$2042)*(AN521=$AN$7:$AN$2042)*(AO521=$AO$7:$AO$2042)*(ROW($AW$7:$AW$2042)&lt;&gt;ROW(AW521))*((R521=0)*($R$7:$R$2042&gt;0)+(R521&gt;0)*($R$7:$R$2042=0)))&gt;0,"SALONES UNIDOS",IF(SUMPRODUCT((AW521=$AW$7:$AW$2042)*(AH521=$AH$7:$AH$2042)*((AN521&lt;$AO$7:$AO$2042)*(AO521&gt;$AN$7:$AN$2042))*(ROW($AW$7:$AW$2042)&lt;&gt;ROW(AW521)))&gt;0,"Cruzado","Sin cruce")))</f>
        <v>Sin cruce</v>
      </c>
    </row>
    <row r="522" spans="2:50" ht="19.8" hidden="1" customHeight="1" x14ac:dyDescent="0.25">
      <c r="B522" s="494" t="s">
        <v>314</v>
      </c>
      <c r="C522" s="369" t="s">
        <v>968</v>
      </c>
      <c r="D522" s="369">
        <v>20261</v>
      </c>
      <c r="E522" s="373" t="s">
        <v>279</v>
      </c>
      <c r="F522" s="370" t="s">
        <v>291</v>
      </c>
      <c r="G522" s="373" t="s">
        <v>285</v>
      </c>
      <c r="H522" s="373">
        <v>1</v>
      </c>
      <c r="I522" s="373" t="s">
        <v>278</v>
      </c>
      <c r="J522" s="373" t="s">
        <v>278</v>
      </c>
      <c r="K522" s="194" t="s">
        <v>566</v>
      </c>
      <c r="L522" s="364" t="s">
        <v>567</v>
      </c>
      <c r="M522" s="364" t="s">
        <v>362</v>
      </c>
      <c r="N522" s="364" t="s">
        <v>318</v>
      </c>
      <c r="O522" s="373" t="s">
        <v>315</v>
      </c>
      <c r="P522" s="364">
        <v>0</v>
      </c>
      <c r="Q522" s="364">
        <v>2</v>
      </c>
      <c r="R522" s="369">
        <v>2</v>
      </c>
      <c r="S522" s="364">
        <v>4</v>
      </c>
      <c r="T522" s="8"/>
      <c r="U522" s="374">
        <v>33</v>
      </c>
      <c r="V522" s="370">
        <v>15615916</v>
      </c>
      <c r="W522" s="373" t="s">
        <v>230</v>
      </c>
      <c r="X522" s="364" t="s">
        <v>315</v>
      </c>
      <c r="Y522" s="364" t="s">
        <v>556</v>
      </c>
      <c r="Z522" s="364"/>
      <c r="AA522" s="364"/>
      <c r="AB522" s="370" t="s">
        <v>1121</v>
      </c>
      <c r="AC522" s="364"/>
      <c r="AD522" s="369"/>
      <c r="AE522" s="370"/>
      <c r="AF522" s="370"/>
      <c r="AG522" s="364" t="s">
        <v>301</v>
      </c>
      <c r="AH522" s="364">
        <v>5</v>
      </c>
      <c r="AI522" s="364">
        <v>10</v>
      </c>
      <c r="AJ522" s="364">
        <v>10</v>
      </c>
      <c r="AK522" s="364">
        <v>11</v>
      </c>
      <c r="AL522" s="364">
        <v>50</v>
      </c>
      <c r="AM522" s="22">
        <f t="shared" si="174"/>
        <v>2</v>
      </c>
      <c r="AN522" s="104">
        <f t="shared" si="178"/>
        <v>0.4236111111111111</v>
      </c>
      <c r="AO522" s="104">
        <f t="shared" si="179"/>
        <v>0.49305555555555552</v>
      </c>
      <c r="AP522" s="22" t="str" cm="1">
        <f t="array" ref="AP522">IF(W522="","",IF(SUMPRODUCT((W522=$W$7:$W$2042)*(AH522=$AH$7:$AH$2042)*(AN522=$AN$7:$AN$2042)*(AO522=$AO$7:$AO$2042)*(ROW($W$7:$W$2042)&lt;&gt;ROW(W522))*((R522=0)*($R$7:$R$2042&gt;0)+(R522&gt;0)*($R$7:$R$2042=0)))&gt;0,"SALONES UNIDOS",IF(SUMPRODUCT((W522=$W$7:$W$2042)*(AH522=$AH$7:$AH$2042)*((AN522&lt;$AO$7:$AO$2042)*(AO522&gt;$AN$7:$AN$2042))*(ROW($W$7:$W$2042)&lt;&gt;ROW(W522)))&gt;0,"Cruzado","Sin cruce")))</f>
        <v>Sin cruce</v>
      </c>
      <c r="AQ522" s="104">
        <f t="shared" si="200"/>
        <v>0.4236111111111111</v>
      </c>
      <c r="AR522" s="104">
        <f t="shared" si="201"/>
        <v>0.49305555555555552</v>
      </c>
      <c r="AS522" s="22"/>
      <c r="AT522" s="22"/>
      <c r="AU522" s="359" t="str" cm="1">
        <f t="array" ref="AU522">IF(AB522="","",IF(SUMPRODUCT((AB522=$AB$512:$AB$757)*(AH522=$AH$512:$AH$757)*(AQ522=$AQ$512:$AQ$757)*(AR522=$AR$512:$AR$757)*(ROW($AB$512:$AB$757)&lt;&gt;ROW(AB522))*((Q522=0)*($R$512:$R$757&gt;0)+(Q522&gt;0)*($R$512:$R$757=0)))&gt;0,"SALONES UNIDOS",IF(SUMPRODUCT((AB522=$AB$512:$AB$757)*(AH522=$AH$512:$AH$757)*((AQ522&lt;$AR$512:$AR$757)*(AR522&gt;$AQ$512:$AQ$757))*(ROW($AB$512:$AB$757)&lt;&gt;ROW(AB522)))&gt;0,"Cruzado","Sin cruce")))</f>
        <v>Sin cruce</v>
      </c>
      <c r="AV522" s="359" t="str" cm="1">
        <f t="array" ref="AV522">IF(AD522="","",IF(SUMPRODUCT((AD522=$AD$512:$AD$757)*(AH522=$AH$512:$AH$757)*(AS522=$AS$512:$AS$757)*(AT522=$AT$512:$AT$757)*(ROW($AD$512:$AD$757)&lt;&gt;ROW(AD522))*((R522=0)*($R$512:$R$757&gt;0)+(R522&gt;0)*($R$512:$R$757=0)))&gt;0,"SALONES UNIDOS",IF(SUMPRODUCT((AD522=$AD$512:$AD$757)*(AH522=$AH$512:$AH$757)*((AS522&lt;$AT$512:$AT$757)*(AT522&gt;$AS$512:$AS$757))*(ROW($AD$512:$AD$757)&lt;&gt;ROW(AD522)))&gt;0,"Cruzado","Sin cruce")))</f>
        <v/>
      </c>
      <c r="AW522" s="104" t="str">
        <f t="shared" si="177"/>
        <v>EN1HUAURAA</v>
      </c>
      <c r="AX522" s="104" t="str" cm="1">
        <f t="array" ref="AX522">IF(AW522="","",IF(SUMPRODUCT((AW522=$AW$7:$AW$2042)*(AH522=$AH$7:$AH$2042)*(AN522=$AN$7:$AN$2042)*(AO522=$AO$7:$AO$2042)*(ROW($AW$7:$AW$2042)&lt;&gt;ROW(AW522))*((R522=0)*($R$7:$R$2042&gt;0)+(R522&gt;0)*($R$7:$R$2042=0)))&gt;0,"SALONES UNIDOS",IF(SUMPRODUCT((AW522=$AW$7:$AW$2042)*(AH522=$AH$7:$AH$2042)*((AN522&lt;$AO$7:$AO$2042)*(AO522&gt;$AN$7:$AN$2042))*(ROW($AW$7:$AW$2042)&lt;&gt;ROW(AW522)))&gt;0,"Cruzado","Sin cruce")))</f>
        <v>Sin cruce</v>
      </c>
    </row>
    <row r="523" spans="2:50" ht="19.8" hidden="1" customHeight="1" x14ac:dyDescent="0.25">
      <c r="B523" s="494" t="s">
        <v>314</v>
      </c>
      <c r="C523" s="369" t="s">
        <v>968</v>
      </c>
      <c r="D523" s="369">
        <v>20261</v>
      </c>
      <c r="E523" s="373" t="s">
        <v>279</v>
      </c>
      <c r="F523" s="370" t="s">
        <v>291</v>
      </c>
      <c r="G523" s="373" t="s">
        <v>285</v>
      </c>
      <c r="H523" s="373">
        <v>1</v>
      </c>
      <c r="I523" s="373" t="s">
        <v>278</v>
      </c>
      <c r="J523" s="373" t="s">
        <v>278</v>
      </c>
      <c r="K523" s="194" t="s">
        <v>568</v>
      </c>
      <c r="L523" s="364" t="s">
        <v>569</v>
      </c>
      <c r="M523" s="364" t="s">
        <v>362</v>
      </c>
      <c r="N523" s="364" t="s">
        <v>318</v>
      </c>
      <c r="O523" s="373" t="s">
        <v>315</v>
      </c>
      <c r="P523" s="364">
        <v>3</v>
      </c>
      <c r="Q523" s="364">
        <v>0</v>
      </c>
      <c r="R523" s="369">
        <v>3</v>
      </c>
      <c r="S523" s="364">
        <v>4</v>
      </c>
      <c r="T523" s="8"/>
      <c r="U523" s="374">
        <v>33</v>
      </c>
      <c r="V523" s="370">
        <v>46009984</v>
      </c>
      <c r="W523" s="373" t="s">
        <v>1110</v>
      </c>
      <c r="X523" s="364" t="s">
        <v>315</v>
      </c>
      <c r="Y523" s="364" t="s">
        <v>556</v>
      </c>
      <c r="Z523" s="364"/>
      <c r="AA523" s="364"/>
      <c r="AB523" s="370" t="s">
        <v>1121</v>
      </c>
      <c r="AC523" s="364"/>
      <c r="AD523" s="369"/>
      <c r="AE523" s="370"/>
      <c r="AF523" s="370"/>
      <c r="AG523" s="364" t="s">
        <v>559</v>
      </c>
      <c r="AH523" s="364">
        <v>4</v>
      </c>
      <c r="AI523" s="364">
        <v>7</v>
      </c>
      <c r="AJ523" s="364">
        <v>40</v>
      </c>
      <c r="AK523" s="364">
        <v>10</v>
      </c>
      <c r="AL523" s="364">
        <v>10</v>
      </c>
      <c r="AM523" s="22">
        <f t="shared" si="174"/>
        <v>3</v>
      </c>
      <c r="AN523" s="104">
        <f t="shared" si="178"/>
        <v>0.31944444444444448</v>
      </c>
      <c r="AO523" s="104">
        <f t="shared" si="179"/>
        <v>0.4236111111111111</v>
      </c>
      <c r="AP523" s="22" t="str" cm="1">
        <f t="array" ref="AP523">IF(W523="","",IF(SUMPRODUCT((W523=$W$7:$W$2042)*(AH523=$AH$7:$AH$2042)*(AN523=$AN$7:$AN$2042)*(AO523=$AO$7:$AO$2042)*(ROW($W$7:$W$2042)&lt;&gt;ROW(W523))*((R523=0)*($R$7:$R$2042&gt;0)+(R523&gt;0)*($R$7:$R$2042=0)))&gt;0,"SALONES UNIDOS",IF(SUMPRODUCT((W523=$W$7:$W$2042)*(AH523=$AH$7:$AH$2042)*((AN523&lt;$AO$7:$AO$2042)*(AO523&gt;$AN$7:$AN$2042))*(ROW($W$7:$W$2042)&lt;&gt;ROW(W523)))&gt;0,"Cruzado","Sin cruce")))</f>
        <v>Sin cruce</v>
      </c>
      <c r="AQ523" s="104">
        <f t="shared" si="200"/>
        <v>0.31944444444444448</v>
      </c>
      <c r="AR523" s="104">
        <f t="shared" si="201"/>
        <v>0.4236111111111111</v>
      </c>
      <c r="AS523" s="22"/>
      <c r="AT523" s="22"/>
      <c r="AU523" s="359" t="str" cm="1">
        <f t="array" ref="AU523">IF(AB523="","",IF(SUMPRODUCT((AB523=$AB$512:$AB$757)*(AH523=$AH$512:$AH$757)*(AQ523=$AQ$512:$AQ$757)*(AR523=$AR$512:$AR$757)*(ROW($AB$512:$AB$757)&lt;&gt;ROW(AB523))*((Q523=0)*($R$512:$R$757&gt;0)+(Q523&gt;0)*($R$512:$R$757=0)))&gt;0,"SALONES UNIDOS",IF(SUMPRODUCT((AB523=$AB$512:$AB$757)*(AH523=$AH$512:$AH$757)*((AQ523&lt;$AR$512:$AR$757)*(AR523&gt;$AQ$512:$AQ$757))*(ROW($AB$512:$AB$757)&lt;&gt;ROW(AB523)))&gt;0,"Cruzado","Sin cruce")))</f>
        <v>Sin cruce</v>
      </c>
      <c r="AV523" s="359" t="str" cm="1">
        <f t="array" ref="AV523">IF(AD523="","",IF(SUMPRODUCT((AD523=$AD$512:$AD$757)*(AH523=$AH$512:$AH$757)*(AS523=$AS$512:$AS$757)*(AT523=$AT$512:$AT$757)*(ROW($AD$512:$AD$757)&lt;&gt;ROW(AD523))*((R523=0)*($R$512:$R$757&gt;0)+(R523&gt;0)*($R$512:$R$757=0)))&gt;0,"SALONES UNIDOS",IF(SUMPRODUCT((AD523=$AD$512:$AD$757)*(AH523=$AH$512:$AH$757)*((AS523&lt;$AT$512:$AT$757)*(AT523&gt;$AS$512:$AS$757))*(ROW($AD$512:$AD$757)&lt;&gt;ROW(AD523)))&gt;0,"Cruzado","Sin cruce")))</f>
        <v/>
      </c>
      <c r="AW523" s="104" t="str">
        <f t="shared" si="177"/>
        <v>EN1HUAURAA</v>
      </c>
      <c r="AX523" s="104" t="str" cm="1">
        <f t="array" ref="AX523">IF(AW523="","",IF(SUMPRODUCT((AW523=$AW$7:$AW$2042)*(AH523=$AH$7:$AH$2042)*(AN523=$AN$7:$AN$2042)*(AO523=$AO$7:$AO$2042)*(ROW($AW$7:$AW$2042)&lt;&gt;ROW(AW523))*((R523=0)*($R$7:$R$2042&gt;0)+(R523&gt;0)*($R$7:$R$2042=0)))&gt;0,"SALONES UNIDOS",IF(SUMPRODUCT((AW523=$AW$7:$AW$2042)*(AH523=$AH$7:$AH$2042)*((AN523&lt;$AO$7:$AO$2042)*(AO523&gt;$AN$7:$AN$2042))*(ROW($AW$7:$AW$2042)&lt;&gt;ROW(AW523)))&gt;0,"Cruzado","Sin cruce")))</f>
        <v>Sin cruce</v>
      </c>
    </row>
    <row r="524" spans="2:50" ht="19.8" hidden="1" customHeight="1" x14ac:dyDescent="0.25">
      <c r="B524" s="494" t="s">
        <v>314</v>
      </c>
      <c r="C524" s="369" t="s">
        <v>968</v>
      </c>
      <c r="D524" s="369">
        <v>20261</v>
      </c>
      <c r="E524" s="373" t="s">
        <v>279</v>
      </c>
      <c r="F524" s="370" t="s">
        <v>291</v>
      </c>
      <c r="G524" s="373" t="s">
        <v>285</v>
      </c>
      <c r="H524" s="373">
        <v>1</v>
      </c>
      <c r="I524" s="373" t="s">
        <v>278</v>
      </c>
      <c r="J524" s="373" t="s">
        <v>278</v>
      </c>
      <c r="K524" s="194" t="s">
        <v>568</v>
      </c>
      <c r="L524" s="364" t="s">
        <v>569</v>
      </c>
      <c r="M524" s="364" t="s">
        <v>362</v>
      </c>
      <c r="N524" s="364" t="s">
        <v>318</v>
      </c>
      <c r="O524" s="373" t="s">
        <v>315</v>
      </c>
      <c r="P524" s="364">
        <v>0</v>
      </c>
      <c r="Q524" s="364">
        <v>2</v>
      </c>
      <c r="R524" s="369">
        <v>2</v>
      </c>
      <c r="S524" s="364">
        <v>4</v>
      </c>
      <c r="T524" s="8"/>
      <c r="U524" s="374">
        <v>33</v>
      </c>
      <c r="V524" s="370">
        <v>46009984</v>
      </c>
      <c r="W524" s="373" t="s">
        <v>1110</v>
      </c>
      <c r="X524" s="364" t="s">
        <v>315</v>
      </c>
      <c r="Y524" s="364" t="s">
        <v>556</v>
      </c>
      <c r="Z524" s="364"/>
      <c r="AA524" s="364"/>
      <c r="AB524" s="370" t="s">
        <v>1121</v>
      </c>
      <c r="AC524" s="364"/>
      <c r="AD524" s="369"/>
      <c r="AE524" s="370"/>
      <c r="AF524" s="370"/>
      <c r="AG524" s="364" t="s">
        <v>301</v>
      </c>
      <c r="AH524" s="364">
        <v>4</v>
      </c>
      <c r="AI524" s="364">
        <v>10</v>
      </c>
      <c r="AJ524" s="364">
        <v>10</v>
      </c>
      <c r="AK524" s="364">
        <v>11</v>
      </c>
      <c r="AL524" s="364">
        <v>50</v>
      </c>
      <c r="AM524" s="22">
        <f t="shared" si="174"/>
        <v>2</v>
      </c>
      <c r="AN524" s="104">
        <f t="shared" si="178"/>
        <v>0.4236111111111111</v>
      </c>
      <c r="AO524" s="104">
        <f t="shared" si="179"/>
        <v>0.49305555555555552</v>
      </c>
      <c r="AP524" s="22" t="str" cm="1">
        <f t="array" ref="AP524">IF(W524="","",IF(SUMPRODUCT((W524=$W$7:$W$2042)*(AH524=$AH$7:$AH$2042)*(AN524=$AN$7:$AN$2042)*(AO524=$AO$7:$AO$2042)*(ROW($W$7:$W$2042)&lt;&gt;ROW(W524))*((R524=0)*($R$7:$R$2042&gt;0)+(R524&gt;0)*($R$7:$R$2042=0)))&gt;0,"SALONES UNIDOS",IF(SUMPRODUCT((W524=$W$7:$W$2042)*(AH524=$AH$7:$AH$2042)*((AN524&lt;$AO$7:$AO$2042)*(AO524&gt;$AN$7:$AN$2042))*(ROW($W$7:$W$2042)&lt;&gt;ROW(W524)))&gt;0,"Cruzado","Sin cruce")))</f>
        <v>Sin cruce</v>
      </c>
      <c r="AQ524" s="104">
        <f t="shared" si="200"/>
        <v>0.4236111111111111</v>
      </c>
      <c r="AR524" s="104">
        <f t="shared" si="201"/>
        <v>0.49305555555555552</v>
      </c>
      <c r="AS524" s="22"/>
      <c r="AT524" s="22"/>
      <c r="AU524" s="359" t="str" cm="1">
        <f t="array" ref="AU524">IF(AB524="","",IF(SUMPRODUCT((AB524=$AB$512:$AB$757)*(AH524=$AH$512:$AH$757)*(AQ524=$AQ$512:$AQ$757)*(AR524=$AR$512:$AR$757)*(ROW($AB$512:$AB$757)&lt;&gt;ROW(AB524))*((Q524=0)*($R$512:$R$757&gt;0)+(Q524&gt;0)*($R$512:$R$757=0)))&gt;0,"SALONES UNIDOS",IF(SUMPRODUCT((AB524=$AB$512:$AB$757)*(AH524=$AH$512:$AH$757)*((AQ524&lt;$AR$512:$AR$757)*(AR524&gt;$AQ$512:$AQ$757))*(ROW($AB$512:$AB$757)&lt;&gt;ROW(AB524)))&gt;0,"Cruzado","Sin cruce")))</f>
        <v>Sin cruce</v>
      </c>
      <c r="AV524" s="359" t="str" cm="1">
        <f t="array" ref="AV524">IF(AD524="","",IF(SUMPRODUCT((AD524=$AD$512:$AD$757)*(AH524=$AH$512:$AH$757)*(AS524=$AS$512:$AS$757)*(AT524=$AT$512:$AT$757)*(ROW($AD$512:$AD$757)&lt;&gt;ROW(AD524))*((R524=0)*($R$512:$R$757&gt;0)+(R524&gt;0)*($R$512:$R$757=0)))&gt;0,"SALONES UNIDOS",IF(SUMPRODUCT((AD524=$AD$512:$AD$757)*(AH524=$AH$512:$AH$757)*((AS524&lt;$AT$512:$AT$757)*(AT524&gt;$AS$512:$AS$757))*(ROW($AD$512:$AD$757)&lt;&gt;ROW(AD524)))&gt;0,"Cruzado","Sin cruce")))</f>
        <v/>
      </c>
      <c r="AW524" s="104" t="str">
        <f t="shared" si="177"/>
        <v>EN1HUAURAA</v>
      </c>
      <c r="AX524" s="104" t="str" cm="1">
        <f t="array" ref="AX524">IF(AW524="","",IF(SUMPRODUCT((AW524=$AW$7:$AW$2042)*(AH524=$AH$7:$AH$2042)*(AN524=$AN$7:$AN$2042)*(AO524=$AO$7:$AO$2042)*(ROW($AW$7:$AW$2042)&lt;&gt;ROW(AW524))*((R524=0)*($R$7:$R$2042&gt;0)+(R524&gt;0)*($R$7:$R$2042=0)))&gt;0,"SALONES UNIDOS",IF(SUMPRODUCT((AW524=$AW$7:$AW$2042)*(AH524=$AH$7:$AH$2042)*((AN524&lt;$AO$7:$AO$2042)*(AO524&gt;$AN$7:$AN$2042))*(ROW($AW$7:$AW$2042)&lt;&gt;ROW(AW524)))&gt;0,"Cruzado","Sin cruce")))</f>
        <v>Sin cruce</v>
      </c>
    </row>
    <row r="525" spans="2:50" ht="19.8" hidden="1" customHeight="1" x14ac:dyDescent="0.25">
      <c r="B525" s="494" t="s">
        <v>314</v>
      </c>
      <c r="C525" s="369" t="s">
        <v>968</v>
      </c>
      <c r="D525" s="369">
        <v>20261</v>
      </c>
      <c r="E525" s="373" t="s">
        <v>279</v>
      </c>
      <c r="F525" s="370" t="s">
        <v>291</v>
      </c>
      <c r="G525" s="373" t="s">
        <v>285</v>
      </c>
      <c r="H525" s="373">
        <v>1</v>
      </c>
      <c r="I525" s="373" t="s">
        <v>281</v>
      </c>
      <c r="J525" s="373" t="s">
        <v>281</v>
      </c>
      <c r="K525" s="194" t="s">
        <v>553</v>
      </c>
      <c r="L525" s="364" t="s">
        <v>554</v>
      </c>
      <c r="M525" s="364" t="s">
        <v>324</v>
      </c>
      <c r="N525" s="364" t="s">
        <v>318</v>
      </c>
      <c r="O525" s="373" t="s">
        <v>315</v>
      </c>
      <c r="P525" s="364">
        <v>2</v>
      </c>
      <c r="Q525" s="364">
        <v>0</v>
      </c>
      <c r="R525" s="369">
        <v>2</v>
      </c>
      <c r="S525" s="364">
        <v>3</v>
      </c>
      <c r="T525" s="8"/>
      <c r="U525" s="374">
        <v>33</v>
      </c>
      <c r="V525" s="370">
        <v>32111220</v>
      </c>
      <c r="W525" s="373" t="s">
        <v>70</v>
      </c>
      <c r="X525" s="364" t="s">
        <v>315</v>
      </c>
      <c r="Y525" s="364" t="s">
        <v>556</v>
      </c>
      <c r="Z525" s="364"/>
      <c r="AA525" s="364"/>
      <c r="AB525" s="370" t="s">
        <v>593</v>
      </c>
      <c r="AC525" s="364"/>
      <c r="AD525" s="369"/>
      <c r="AE525" s="370"/>
      <c r="AF525" s="370"/>
      <c r="AG525" s="364" t="s">
        <v>559</v>
      </c>
      <c r="AH525" s="364">
        <v>1</v>
      </c>
      <c r="AI525" s="364">
        <v>13</v>
      </c>
      <c r="AJ525" s="364">
        <v>30</v>
      </c>
      <c r="AK525" s="364">
        <v>15</v>
      </c>
      <c r="AL525" s="364">
        <v>10</v>
      </c>
      <c r="AM525" s="22">
        <f t="shared" si="174"/>
        <v>2</v>
      </c>
      <c r="AN525" s="104">
        <f t="shared" si="178"/>
        <v>0.5625</v>
      </c>
      <c r="AO525" s="104">
        <f t="shared" si="179"/>
        <v>0.63194444444444442</v>
      </c>
      <c r="AP525" s="22" t="str" cm="1">
        <f t="array" ref="AP525">IF(W525="","",IF(SUMPRODUCT((W525=$W$7:$W$2042)*(AH525=$AH$7:$AH$2042)*(AN525=$AN$7:$AN$2042)*(AO525=$AO$7:$AO$2042)*(ROW($W$7:$W$2042)&lt;&gt;ROW(W525))*((R525=0)*($R$7:$R$2042&gt;0)+(R525&gt;0)*($R$7:$R$2042=0)))&gt;0,"SALONES UNIDOS",IF(SUMPRODUCT((W525=$W$7:$W$2042)*(AH525=$AH$7:$AH$2042)*((AN525&lt;$AO$7:$AO$2042)*(AO525&gt;$AN$7:$AN$2042))*(ROW($W$7:$W$2042)&lt;&gt;ROW(W525)))&gt;0,"Cruzado","Sin cruce")))</f>
        <v>Sin cruce</v>
      </c>
      <c r="AQ525" s="104">
        <f t="shared" si="200"/>
        <v>0.5625</v>
      </c>
      <c r="AR525" s="104">
        <f t="shared" si="201"/>
        <v>0.63194444444444442</v>
      </c>
      <c r="AS525" s="22"/>
      <c r="AT525" s="22"/>
      <c r="AU525" s="359" t="str" cm="1">
        <f t="array" ref="AU525">IF(AB525="","",IF(SUMPRODUCT((AB525=$AB$512:$AB$757)*(AH525=$AH$512:$AH$757)*(AQ525=$AQ$512:$AQ$757)*(AR525=$AR$512:$AR$757)*(ROW($AB$512:$AB$757)&lt;&gt;ROW(AB525))*((Q525=0)*($R$512:$R$757&gt;0)+(Q525&gt;0)*($R$512:$R$757=0)))&gt;0,"SALONES UNIDOS",IF(SUMPRODUCT((AB525=$AB$512:$AB$757)*(AH525=$AH$512:$AH$757)*((AQ525&lt;$AR$512:$AR$757)*(AR525&gt;$AQ$512:$AQ$757))*(ROW($AB$512:$AB$757)&lt;&gt;ROW(AB525)))&gt;0,"Cruzado","Sin cruce")))</f>
        <v>Sin cruce</v>
      </c>
      <c r="AV525" s="359" t="str" cm="1">
        <f t="array" ref="AV525">IF(AD525="","",IF(SUMPRODUCT((AD525=$AD$512:$AD$757)*(AH525=$AH$512:$AH$757)*(AS525=$AS$512:$AS$757)*(AT525=$AT$512:$AT$757)*(ROW($AD$512:$AD$757)&lt;&gt;ROW(AD525))*((R525=0)*($R$512:$R$757&gt;0)+(R525&gt;0)*($R$512:$R$757=0)))&gt;0,"SALONES UNIDOS",IF(SUMPRODUCT((AD525=$AD$512:$AD$757)*(AH525=$AH$512:$AH$757)*((AS525&lt;$AT$512:$AT$757)*(AT525&gt;$AS$512:$AS$757))*(ROW($AD$512:$AD$757)&lt;&gt;ROW(AD525)))&gt;0,"Cruzado","Sin cruce")))</f>
        <v/>
      </c>
      <c r="AW525" s="104" t="str">
        <f t="shared" si="177"/>
        <v>EN1HUAURAB</v>
      </c>
      <c r="AX525" s="104" t="str" cm="1">
        <f t="array" ref="AX525">IF(AW525="","",IF(SUMPRODUCT((AW525=$AW$7:$AW$2042)*(AH525=$AH$7:$AH$2042)*(AN525=$AN$7:$AN$2042)*(AO525=$AO$7:$AO$2042)*(ROW($AW$7:$AW$2042)&lt;&gt;ROW(AW525))*((R525=0)*($R$7:$R$2042&gt;0)+(R525&gt;0)*($R$7:$R$2042=0)))&gt;0,"SALONES UNIDOS",IF(SUMPRODUCT((AW525=$AW$7:$AW$2042)*(AH525=$AH$7:$AH$2042)*((AN525&lt;$AO$7:$AO$2042)*(AO525&gt;$AN$7:$AN$2042))*(ROW($AW$7:$AW$2042)&lt;&gt;ROW(AW525)))&gt;0,"Cruzado","Sin cruce")))</f>
        <v>Sin cruce</v>
      </c>
    </row>
    <row r="526" spans="2:50" ht="19.8" hidden="1" customHeight="1" x14ac:dyDescent="0.25">
      <c r="B526" s="494" t="s">
        <v>314</v>
      </c>
      <c r="C526" s="369" t="s">
        <v>968</v>
      </c>
      <c r="D526" s="369">
        <v>20261</v>
      </c>
      <c r="E526" s="373" t="s">
        <v>279</v>
      </c>
      <c r="F526" s="370" t="s">
        <v>291</v>
      </c>
      <c r="G526" s="373" t="s">
        <v>285</v>
      </c>
      <c r="H526" s="373">
        <v>1</v>
      </c>
      <c r="I526" s="373" t="s">
        <v>412</v>
      </c>
      <c r="J526" s="373" t="s">
        <v>281</v>
      </c>
      <c r="K526" s="194" t="s">
        <v>553</v>
      </c>
      <c r="L526" s="364" t="s">
        <v>554</v>
      </c>
      <c r="M526" s="364" t="s">
        <v>324</v>
      </c>
      <c r="N526" s="364" t="s">
        <v>318</v>
      </c>
      <c r="O526" s="373" t="s">
        <v>315</v>
      </c>
      <c r="P526" s="364">
        <v>0</v>
      </c>
      <c r="Q526" s="364">
        <v>2</v>
      </c>
      <c r="R526" s="369">
        <v>2</v>
      </c>
      <c r="S526" s="364">
        <v>3</v>
      </c>
      <c r="T526" s="8"/>
      <c r="U526" s="374">
        <v>17</v>
      </c>
      <c r="V526" s="370">
        <v>32111220</v>
      </c>
      <c r="W526" s="373" t="s">
        <v>70</v>
      </c>
      <c r="X526" s="364" t="s">
        <v>315</v>
      </c>
      <c r="Y526" s="364" t="s">
        <v>556</v>
      </c>
      <c r="Z526" s="364"/>
      <c r="AA526" s="364"/>
      <c r="AB526" s="370"/>
      <c r="AC526" s="364"/>
      <c r="AD526" s="369" t="s">
        <v>874</v>
      </c>
      <c r="AE526" s="370"/>
      <c r="AF526" s="370"/>
      <c r="AG526" s="364" t="s">
        <v>301</v>
      </c>
      <c r="AH526" s="364">
        <v>1</v>
      </c>
      <c r="AI526" s="364">
        <v>15</v>
      </c>
      <c r="AJ526" s="364">
        <v>10</v>
      </c>
      <c r="AK526" s="364">
        <v>16</v>
      </c>
      <c r="AL526" s="364">
        <v>50</v>
      </c>
      <c r="AM526" s="22">
        <f t="shared" si="174"/>
        <v>2</v>
      </c>
      <c r="AN526" s="104">
        <f t="shared" si="178"/>
        <v>0.63194444444444442</v>
      </c>
      <c r="AO526" s="104">
        <f t="shared" si="179"/>
        <v>0.70138888888888884</v>
      </c>
      <c r="AP526" s="22" t="str" cm="1">
        <f t="array" ref="AP526">IF(W526="","",IF(SUMPRODUCT((W526=$W$7:$W$2042)*(AH526=$AH$7:$AH$2042)*(AN526=$AN$7:$AN$2042)*(AO526=$AO$7:$AO$2042)*(ROW($W$7:$W$2042)&lt;&gt;ROW(W526))*((R526=0)*($R$7:$R$2042&gt;0)+(R526&gt;0)*($R$7:$R$2042=0)))&gt;0,"SALONES UNIDOS",IF(SUMPRODUCT((W526=$W$7:$W$2042)*(AH526=$AH$7:$AH$2042)*((AN526&lt;$AO$7:$AO$2042)*(AO526&gt;$AN$7:$AN$2042))*(ROW($W$7:$W$2042)&lt;&gt;ROW(W526)))&gt;0,"Cruzado","Sin cruce")))</f>
        <v>Sin cruce</v>
      </c>
      <c r="AQ526" s="22"/>
      <c r="AR526" s="22"/>
      <c r="AS526" s="104">
        <f t="shared" ref="AS526:AS527" si="202">AN526</f>
        <v>0.63194444444444442</v>
      </c>
      <c r="AT526" s="104">
        <f t="shared" ref="AT526:AT527" si="203">AO526</f>
        <v>0.70138888888888884</v>
      </c>
      <c r="AU526" s="359" t="str" cm="1">
        <f t="array" ref="AU526">IF(AB526="","",IF(SUMPRODUCT((AB526=$AB$512:$AB$757)*(AH526=$AH$512:$AH$757)*(AQ526=$AQ$512:$AQ$757)*(AR526=$AR$512:$AR$757)*(ROW($AB$512:$AB$757)&lt;&gt;ROW(AB526))*((Q526=0)*($R$512:$R$757&gt;0)+(Q526&gt;0)*($R$512:$R$757=0)))&gt;0,"SALONES UNIDOS",IF(SUMPRODUCT((AB526=$AB$512:$AB$757)*(AH526=$AH$512:$AH$757)*((AQ526&lt;$AR$512:$AR$757)*(AR526&gt;$AQ$512:$AQ$757))*(ROW($AB$512:$AB$757)&lt;&gt;ROW(AB526)))&gt;0,"Cruzado","Sin cruce")))</f>
        <v/>
      </c>
      <c r="AV526" s="359" t="str" cm="1">
        <f t="array" ref="AV526">IF(AD526="","",IF(SUMPRODUCT((AD526=$AD$512:$AD$757)*(AH526=$AH$512:$AH$757)*(AS526=$AS$512:$AS$757)*(AT526=$AT$512:$AT$757)*(ROW($AD$512:$AD$757)&lt;&gt;ROW(AD526))*((R526=0)*($R$512:$R$757&gt;0)+(R526&gt;0)*($R$512:$R$757=0)))&gt;0,"SALONES UNIDOS",IF(SUMPRODUCT((AD526=$AD$512:$AD$757)*(AH526=$AH$512:$AH$757)*((AS526&lt;$AT$512:$AT$757)*(AT526&gt;$AS$512:$AS$757))*(ROW($AD$512:$AD$757)&lt;&gt;ROW(AD526)))&gt;0,"Cruzado","Sin cruce")))</f>
        <v>Sin cruce</v>
      </c>
      <c r="AW526" s="104" t="str">
        <f t="shared" si="177"/>
        <v>EN1HUAURAB</v>
      </c>
      <c r="AX526" s="104" t="str" cm="1">
        <f t="array" ref="AX526">IF(AW526="","",IF(SUMPRODUCT((AW526=$AW$7:$AW$2042)*(AH526=$AH$7:$AH$2042)*(AN526=$AN$7:$AN$2042)*(AO526=$AO$7:$AO$2042)*(ROW($AW$7:$AW$2042)&lt;&gt;ROW(AW526))*((R526=0)*($R$7:$R$2042&gt;0)+(R526&gt;0)*($R$7:$R$2042=0)))&gt;0,"SALONES UNIDOS",IF(SUMPRODUCT((AW526=$AW$7:$AW$2042)*(AH526=$AH$7:$AH$2042)*((AN526&lt;$AO$7:$AO$2042)*(AO526&gt;$AN$7:$AN$2042))*(ROW($AW$7:$AW$2042)&lt;&gt;ROW(AW526)))&gt;0,"Cruzado","Sin cruce")))</f>
        <v>Sin cruce</v>
      </c>
    </row>
    <row r="527" spans="2:50" ht="19.8" hidden="1" customHeight="1" x14ac:dyDescent="0.25">
      <c r="B527" s="494" t="s">
        <v>314</v>
      </c>
      <c r="C527" s="369" t="s">
        <v>968</v>
      </c>
      <c r="D527" s="369">
        <v>20261</v>
      </c>
      <c r="E527" s="373" t="s">
        <v>279</v>
      </c>
      <c r="F527" s="370" t="s">
        <v>291</v>
      </c>
      <c r="G527" s="373" t="s">
        <v>285</v>
      </c>
      <c r="H527" s="373">
        <v>1</v>
      </c>
      <c r="I527" s="373" t="s">
        <v>571</v>
      </c>
      <c r="J527" s="373" t="s">
        <v>281</v>
      </c>
      <c r="K527" s="194" t="s">
        <v>553</v>
      </c>
      <c r="L527" s="364" t="s">
        <v>554</v>
      </c>
      <c r="M527" s="364" t="s">
        <v>324</v>
      </c>
      <c r="N527" s="364" t="s">
        <v>318</v>
      </c>
      <c r="O527" s="373" t="s">
        <v>315</v>
      </c>
      <c r="P527" s="364">
        <v>0</v>
      </c>
      <c r="Q527" s="364">
        <v>2</v>
      </c>
      <c r="R527" s="369">
        <v>2</v>
      </c>
      <c r="S527" s="364">
        <v>3</v>
      </c>
      <c r="T527" s="8"/>
      <c r="U527" s="374">
        <v>16</v>
      </c>
      <c r="V527" s="370">
        <v>32111220</v>
      </c>
      <c r="W527" s="373" t="s">
        <v>70</v>
      </c>
      <c r="X527" s="364" t="s">
        <v>315</v>
      </c>
      <c r="Y527" s="364" t="s">
        <v>556</v>
      </c>
      <c r="Z527" s="364"/>
      <c r="AA527" s="364"/>
      <c r="AB527" s="370"/>
      <c r="AC527" s="364"/>
      <c r="AD527" s="369" t="s">
        <v>874</v>
      </c>
      <c r="AE527" s="370"/>
      <c r="AF527" s="370"/>
      <c r="AG527" s="364" t="s">
        <v>301</v>
      </c>
      <c r="AH527" s="364">
        <v>1</v>
      </c>
      <c r="AI527" s="364">
        <v>16</v>
      </c>
      <c r="AJ527" s="364">
        <v>50</v>
      </c>
      <c r="AK527" s="364">
        <v>18</v>
      </c>
      <c r="AL527" s="364">
        <v>30</v>
      </c>
      <c r="AM527" s="22">
        <f t="shared" ref="AM527:AM590" si="204">IF(AI527="",R527,ROUND(((((AK527/24)+(AL527/1440))-((AI527/24)+(AJ527/1440)))*1440/50),5))</f>
        <v>2</v>
      </c>
      <c r="AN527" s="104">
        <f t="shared" si="178"/>
        <v>0.70138888888888884</v>
      </c>
      <c r="AO527" s="104">
        <f t="shared" si="179"/>
        <v>0.77083333333333337</v>
      </c>
      <c r="AP527" s="22" t="str" cm="1">
        <f t="array" ref="AP527">IF(W527="","",IF(SUMPRODUCT((W527=$W$7:$W$2042)*(AH527=$AH$7:$AH$2042)*(AN527=$AN$7:$AN$2042)*(AO527=$AO$7:$AO$2042)*(ROW($W$7:$W$2042)&lt;&gt;ROW(W527))*((R527=0)*($R$7:$R$2042&gt;0)+(R527&gt;0)*($R$7:$R$2042=0)))&gt;0,"SALONES UNIDOS",IF(SUMPRODUCT((W527=$W$7:$W$2042)*(AH527=$AH$7:$AH$2042)*((AN527&lt;$AO$7:$AO$2042)*(AO527&gt;$AN$7:$AN$2042))*(ROW($W$7:$W$2042)&lt;&gt;ROW(W527)))&gt;0,"Cruzado","Sin cruce")))</f>
        <v>Sin cruce</v>
      </c>
      <c r="AQ527" s="22"/>
      <c r="AR527" s="22"/>
      <c r="AS527" s="104">
        <f t="shared" si="202"/>
        <v>0.70138888888888884</v>
      </c>
      <c r="AT527" s="104">
        <f t="shared" si="203"/>
        <v>0.77083333333333337</v>
      </c>
      <c r="AU527" s="359" t="str" cm="1">
        <f t="array" ref="AU527">IF(AB527="","",IF(SUMPRODUCT((AB527=$AB$512:$AB$757)*(AH527=$AH$512:$AH$757)*(AQ527=$AQ$512:$AQ$757)*(AR527=$AR$512:$AR$757)*(ROW($AB$512:$AB$757)&lt;&gt;ROW(AB527))*((Q527=0)*($R$512:$R$757&gt;0)+(Q527&gt;0)*($R$512:$R$757=0)))&gt;0,"SALONES UNIDOS",IF(SUMPRODUCT((AB527=$AB$512:$AB$757)*(AH527=$AH$512:$AH$757)*((AQ527&lt;$AR$512:$AR$757)*(AR527&gt;$AQ$512:$AQ$757))*(ROW($AB$512:$AB$757)&lt;&gt;ROW(AB527)))&gt;0,"Cruzado","Sin cruce")))</f>
        <v/>
      </c>
      <c r="AV527" s="359" t="str" cm="1">
        <f t="array" ref="AV527">IF(AD527="","",IF(SUMPRODUCT((AD527=$AD$512:$AD$757)*(AH527=$AH$512:$AH$757)*(AS527=$AS$512:$AS$757)*(AT527=$AT$512:$AT$757)*(ROW($AD$512:$AD$757)&lt;&gt;ROW(AD527))*((R527=0)*($R$512:$R$757&gt;0)+(R527&gt;0)*($R$512:$R$757=0)))&gt;0,"SALONES UNIDOS",IF(SUMPRODUCT((AD527=$AD$512:$AD$757)*(AH527=$AH$512:$AH$757)*((AS527&lt;$AT$512:$AT$757)*(AT527&gt;$AS$512:$AS$757))*(ROW($AD$512:$AD$757)&lt;&gt;ROW(AD527)))&gt;0,"Cruzado","Sin cruce")))</f>
        <v>Sin cruce</v>
      </c>
      <c r="AW527" s="104" t="str">
        <f t="shared" ref="AW527:AW590" si="205">TRIM(CONCATENATE(G527,H527,E527,J527))</f>
        <v>EN1HUAURAB</v>
      </c>
      <c r="AX527" s="104" t="str" cm="1">
        <f t="array" ref="AX527">IF(AW527="","",IF(SUMPRODUCT((AW527=$AW$7:$AW$2042)*(AH527=$AH$7:$AH$2042)*(AN527=$AN$7:$AN$2042)*(AO527=$AO$7:$AO$2042)*(ROW($AW$7:$AW$2042)&lt;&gt;ROW(AW527))*((R527=0)*($R$7:$R$2042&gt;0)+(R527&gt;0)*($R$7:$R$2042=0)))&gt;0,"SALONES UNIDOS",IF(SUMPRODUCT((AW527=$AW$7:$AW$2042)*(AH527=$AH$7:$AH$2042)*((AN527&lt;$AO$7:$AO$2042)*(AO527&gt;$AN$7:$AN$2042))*(ROW($AW$7:$AW$2042)&lt;&gt;ROW(AW527)))&gt;0,"Cruzado","Sin cruce")))</f>
        <v>Sin cruce</v>
      </c>
    </row>
    <row r="528" spans="2:50" ht="19.8" hidden="1" customHeight="1" x14ac:dyDescent="0.25">
      <c r="B528" s="494" t="s">
        <v>314</v>
      </c>
      <c r="C528" s="369" t="s">
        <v>968</v>
      </c>
      <c r="D528" s="369">
        <v>20261</v>
      </c>
      <c r="E528" s="373" t="s">
        <v>279</v>
      </c>
      <c r="F528" s="370" t="s">
        <v>291</v>
      </c>
      <c r="G528" s="373" t="s">
        <v>285</v>
      </c>
      <c r="H528" s="373">
        <v>1</v>
      </c>
      <c r="I528" s="373" t="s">
        <v>281</v>
      </c>
      <c r="J528" s="373" t="s">
        <v>281</v>
      </c>
      <c r="K528" s="194" t="s">
        <v>561</v>
      </c>
      <c r="L528" s="364" t="s">
        <v>562</v>
      </c>
      <c r="M528" s="364" t="s">
        <v>362</v>
      </c>
      <c r="N528" s="364" t="s">
        <v>318</v>
      </c>
      <c r="O528" s="373" t="s">
        <v>315</v>
      </c>
      <c r="P528" s="364">
        <v>2</v>
      </c>
      <c r="Q528" s="364">
        <v>0</v>
      </c>
      <c r="R528" s="369">
        <v>2</v>
      </c>
      <c r="S528" s="364">
        <v>3</v>
      </c>
      <c r="T528" s="8"/>
      <c r="U528" s="374">
        <v>33</v>
      </c>
      <c r="V528" s="370">
        <v>44565506</v>
      </c>
      <c r="W528" s="373" t="s">
        <v>237</v>
      </c>
      <c r="X528" s="364" t="s">
        <v>315</v>
      </c>
      <c r="Y528" s="364" t="s">
        <v>556</v>
      </c>
      <c r="Z528" s="364"/>
      <c r="AA528" s="364"/>
      <c r="AB528" s="370" t="s">
        <v>593</v>
      </c>
      <c r="AC528" s="364"/>
      <c r="AD528" s="369"/>
      <c r="AE528" s="370"/>
      <c r="AF528" s="370"/>
      <c r="AG528" s="364" t="s">
        <v>559</v>
      </c>
      <c r="AH528" s="364">
        <v>5</v>
      </c>
      <c r="AI528" s="364">
        <v>11</v>
      </c>
      <c r="AJ528" s="364">
        <v>50</v>
      </c>
      <c r="AK528" s="364">
        <v>13</v>
      </c>
      <c r="AL528" s="364">
        <v>30</v>
      </c>
      <c r="AM528" s="22">
        <f t="shared" si="204"/>
        <v>2</v>
      </c>
      <c r="AN528" s="104">
        <f t="shared" ref="AN528:AN591" si="206">AI528/24+AJ528/1440</f>
        <v>0.49305555555555552</v>
      </c>
      <c r="AO528" s="104">
        <f t="shared" ref="AO528:AO591" si="207">AK528/24+AL528/1440</f>
        <v>0.5625</v>
      </c>
      <c r="AP528" s="22" t="str" cm="1">
        <f t="array" ref="AP528">IF(W528="","",IF(SUMPRODUCT((W528=$W$7:$W$2042)*(AH528=$AH$7:$AH$2042)*(AN528=$AN$7:$AN$2042)*(AO528=$AO$7:$AO$2042)*(ROW($W$7:$W$2042)&lt;&gt;ROW(W528))*((R528=0)*($R$7:$R$2042&gt;0)+(R528&gt;0)*($R$7:$R$2042=0)))&gt;0,"SALONES UNIDOS",IF(SUMPRODUCT((W528=$W$7:$W$2042)*(AH528=$AH$7:$AH$2042)*((AN528&lt;$AO$7:$AO$2042)*(AO528&gt;$AN$7:$AN$2042))*(ROW($W$7:$W$2042)&lt;&gt;ROW(W528)))&gt;0,"Cruzado","Sin cruce")))</f>
        <v>Sin cruce</v>
      </c>
      <c r="AQ528" s="104">
        <f t="shared" ref="AQ528:AQ538" si="208">AN528</f>
        <v>0.49305555555555552</v>
      </c>
      <c r="AR528" s="104">
        <f t="shared" ref="AR528:AR538" si="209">AO528</f>
        <v>0.5625</v>
      </c>
      <c r="AS528" s="22"/>
      <c r="AT528" s="22"/>
      <c r="AU528" s="359" t="str" cm="1">
        <f t="array" ref="AU528">IF(AB528="","",IF(SUMPRODUCT((AB528=$AB$512:$AB$757)*(AH528=$AH$512:$AH$757)*(AQ528=$AQ$512:$AQ$757)*(AR528=$AR$512:$AR$757)*(ROW($AB$512:$AB$757)&lt;&gt;ROW(AB528))*((Q528=0)*($R$512:$R$757&gt;0)+(Q528&gt;0)*($R$512:$R$757=0)))&gt;0,"SALONES UNIDOS",IF(SUMPRODUCT((AB528=$AB$512:$AB$757)*(AH528=$AH$512:$AH$757)*((AQ528&lt;$AR$512:$AR$757)*(AR528&gt;$AQ$512:$AQ$757))*(ROW($AB$512:$AB$757)&lt;&gt;ROW(AB528)))&gt;0,"Cruzado","Sin cruce")))</f>
        <v>Sin cruce</v>
      </c>
      <c r="AV528" s="359" t="str" cm="1">
        <f t="array" ref="AV528">IF(AD528="","",IF(SUMPRODUCT((AD528=$AD$512:$AD$757)*(AH528=$AH$512:$AH$757)*(AS528=$AS$512:$AS$757)*(AT528=$AT$512:$AT$757)*(ROW($AD$512:$AD$757)&lt;&gt;ROW(AD528))*((R528=0)*($R$512:$R$757&gt;0)+(R528&gt;0)*($R$512:$R$757=0)))&gt;0,"SALONES UNIDOS",IF(SUMPRODUCT((AD528=$AD$512:$AD$757)*(AH528=$AH$512:$AH$757)*((AS528&lt;$AT$512:$AT$757)*(AT528&gt;$AS$512:$AS$757))*(ROW($AD$512:$AD$757)&lt;&gt;ROW(AD528)))&gt;0,"Cruzado","Sin cruce")))</f>
        <v/>
      </c>
      <c r="AW528" s="104" t="str">
        <f t="shared" si="205"/>
        <v>EN1HUAURAB</v>
      </c>
      <c r="AX528" s="104" t="str" cm="1">
        <f t="array" ref="AX528">IF(AW528="","",IF(SUMPRODUCT((AW528=$AW$7:$AW$2042)*(AH528=$AH$7:$AH$2042)*(AN528=$AN$7:$AN$2042)*(AO528=$AO$7:$AO$2042)*(ROW($AW$7:$AW$2042)&lt;&gt;ROW(AW528))*((R528=0)*($R$7:$R$2042&gt;0)+(R528&gt;0)*($R$7:$R$2042=0)))&gt;0,"SALONES UNIDOS",IF(SUMPRODUCT((AW528=$AW$7:$AW$2042)*(AH528=$AH$7:$AH$2042)*((AN528&lt;$AO$7:$AO$2042)*(AO528&gt;$AN$7:$AN$2042))*(ROW($AW$7:$AW$2042)&lt;&gt;ROW(AW528)))&gt;0,"Cruzado","Sin cruce")))</f>
        <v>Sin cruce</v>
      </c>
    </row>
    <row r="529" spans="2:50" ht="19.8" hidden="1" customHeight="1" x14ac:dyDescent="0.25">
      <c r="B529" s="494" t="s">
        <v>314</v>
      </c>
      <c r="C529" s="369" t="s">
        <v>968</v>
      </c>
      <c r="D529" s="369">
        <v>20261</v>
      </c>
      <c r="E529" s="373" t="s">
        <v>279</v>
      </c>
      <c r="F529" s="370" t="s">
        <v>291</v>
      </c>
      <c r="G529" s="373" t="s">
        <v>285</v>
      </c>
      <c r="H529" s="373">
        <v>1</v>
      </c>
      <c r="I529" s="373" t="s">
        <v>281</v>
      </c>
      <c r="J529" s="373" t="s">
        <v>281</v>
      </c>
      <c r="K529" s="194" t="s">
        <v>561</v>
      </c>
      <c r="L529" s="364" t="s">
        <v>562</v>
      </c>
      <c r="M529" s="364" t="s">
        <v>362</v>
      </c>
      <c r="N529" s="364" t="s">
        <v>318</v>
      </c>
      <c r="O529" s="373" t="s">
        <v>315</v>
      </c>
      <c r="P529" s="364">
        <v>0</v>
      </c>
      <c r="Q529" s="364">
        <v>2</v>
      </c>
      <c r="R529" s="369">
        <v>2</v>
      </c>
      <c r="S529" s="364">
        <v>3</v>
      </c>
      <c r="T529" s="8"/>
      <c r="U529" s="374">
        <v>33</v>
      </c>
      <c r="V529" s="370">
        <v>44565506</v>
      </c>
      <c r="W529" s="373" t="s">
        <v>237</v>
      </c>
      <c r="X529" s="364" t="s">
        <v>315</v>
      </c>
      <c r="Y529" s="364" t="s">
        <v>556</v>
      </c>
      <c r="Z529" s="364"/>
      <c r="AA529" s="364"/>
      <c r="AB529" s="370" t="s">
        <v>593</v>
      </c>
      <c r="AC529" s="364"/>
      <c r="AD529" s="369"/>
      <c r="AE529" s="370"/>
      <c r="AF529" s="370"/>
      <c r="AG529" s="364" t="s">
        <v>301</v>
      </c>
      <c r="AH529" s="364">
        <v>5</v>
      </c>
      <c r="AI529" s="364">
        <v>13</v>
      </c>
      <c r="AJ529" s="364">
        <v>30</v>
      </c>
      <c r="AK529" s="364">
        <v>15</v>
      </c>
      <c r="AL529" s="364">
        <v>10</v>
      </c>
      <c r="AM529" s="22">
        <f t="shared" si="204"/>
        <v>2</v>
      </c>
      <c r="AN529" s="104">
        <f t="shared" si="206"/>
        <v>0.5625</v>
      </c>
      <c r="AO529" s="104">
        <f t="shared" si="207"/>
        <v>0.63194444444444442</v>
      </c>
      <c r="AP529" s="22" t="str" cm="1">
        <f t="array" ref="AP529">IF(W529="","",IF(SUMPRODUCT((W529=$W$7:$W$2042)*(AH529=$AH$7:$AH$2042)*(AN529=$AN$7:$AN$2042)*(AO529=$AO$7:$AO$2042)*(ROW($W$7:$W$2042)&lt;&gt;ROW(W529))*((R529=0)*($R$7:$R$2042&gt;0)+(R529&gt;0)*($R$7:$R$2042=0)))&gt;0,"SALONES UNIDOS",IF(SUMPRODUCT((W529=$W$7:$W$2042)*(AH529=$AH$7:$AH$2042)*((AN529&lt;$AO$7:$AO$2042)*(AO529&gt;$AN$7:$AN$2042))*(ROW($W$7:$W$2042)&lt;&gt;ROW(W529)))&gt;0,"Cruzado","Sin cruce")))</f>
        <v>Sin cruce</v>
      </c>
      <c r="AQ529" s="104">
        <f t="shared" si="208"/>
        <v>0.5625</v>
      </c>
      <c r="AR529" s="104">
        <f t="shared" si="209"/>
        <v>0.63194444444444442</v>
      </c>
      <c r="AS529" s="22"/>
      <c r="AT529" s="22"/>
      <c r="AU529" s="359" t="str" cm="1">
        <f t="array" ref="AU529">IF(AB529="","",IF(SUMPRODUCT((AB529=$AB$512:$AB$757)*(AH529=$AH$512:$AH$757)*(AQ529=$AQ$512:$AQ$757)*(AR529=$AR$512:$AR$757)*(ROW($AB$512:$AB$757)&lt;&gt;ROW(AB529))*((Q529=0)*($R$512:$R$757&gt;0)+(Q529&gt;0)*($R$512:$R$757=0)))&gt;0,"SALONES UNIDOS",IF(SUMPRODUCT((AB529=$AB$512:$AB$757)*(AH529=$AH$512:$AH$757)*((AQ529&lt;$AR$512:$AR$757)*(AR529&gt;$AQ$512:$AQ$757))*(ROW($AB$512:$AB$757)&lt;&gt;ROW(AB529)))&gt;0,"Cruzado","Sin cruce")))</f>
        <v>Sin cruce</v>
      </c>
      <c r="AV529" s="359" t="str" cm="1">
        <f t="array" ref="AV529">IF(AD529="","",IF(SUMPRODUCT((AD529=$AD$512:$AD$757)*(AH529=$AH$512:$AH$757)*(AS529=$AS$512:$AS$757)*(AT529=$AT$512:$AT$757)*(ROW($AD$512:$AD$757)&lt;&gt;ROW(AD529))*((R529=0)*($R$512:$R$757&gt;0)+(R529&gt;0)*($R$512:$R$757=0)))&gt;0,"SALONES UNIDOS",IF(SUMPRODUCT((AD529=$AD$512:$AD$757)*(AH529=$AH$512:$AH$757)*((AS529&lt;$AT$512:$AT$757)*(AT529&gt;$AS$512:$AS$757))*(ROW($AD$512:$AD$757)&lt;&gt;ROW(AD529)))&gt;0,"Cruzado","Sin cruce")))</f>
        <v/>
      </c>
      <c r="AW529" s="104" t="str">
        <f t="shared" si="205"/>
        <v>EN1HUAURAB</v>
      </c>
      <c r="AX529" s="104" t="str" cm="1">
        <f t="array" ref="AX529">IF(AW529="","",IF(SUMPRODUCT((AW529=$AW$7:$AW$2042)*(AH529=$AH$7:$AH$2042)*(AN529=$AN$7:$AN$2042)*(AO529=$AO$7:$AO$2042)*(ROW($AW$7:$AW$2042)&lt;&gt;ROW(AW529))*((R529=0)*($R$7:$R$2042&gt;0)+(R529&gt;0)*($R$7:$R$2042=0)))&gt;0,"SALONES UNIDOS",IF(SUMPRODUCT((AW529=$AW$7:$AW$2042)*(AH529=$AH$7:$AH$2042)*((AN529&lt;$AO$7:$AO$2042)*(AO529&gt;$AN$7:$AN$2042))*(ROW($AW$7:$AW$2042)&lt;&gt;ROW(AW529)))&gt;0,"Cruzado","Sin cruce")))</f>
        <v>Sin cruce</v>
      </c>
    </row>
    <row r="530" spans="2:50" ht="19.8" hidden="1" customHeight="1" x14ac:dyDescent="0.25">
      <c r="B530" s="494" t="s">
        <v>314</v>
      </c>
      <c r="C530" s="369" t="s">
        <v>968</v>
      </c>
      <c r="D530" s="369">
        <v>20261</v>
      </c>
      <c r="E530" s="373" t="s">
        <v>279</v>
      </c>
      <c r="F530" s="370" t="s">
        <v>291</v>
      </c>
      <c r="G530" s="373" t="s">
        <v>285</v>
      </c>
      <c r="H530" s="373">
        <v>1</v>
      </c>
      <c r="I530" s="373" t="s">
        <v>281</v>
      </c>
      <c r="J530" s="373" t="s">
        <v>281</v>
      </c>
      <c r="K530" s="194" t="s">
        <v>563</v>
      </c>
      <c r="L530" s="364" t="s">
        <v>564</v>
      </c>
      <c r="M530" s="364" t="s">
        <v>324</v>
      </c>
      <c r="N530" s="364" t="s">
        <v>318</v>
      </c>
      <c r="O530" s="373" t="s">
        <v>315</v>
      </c>
      <c r="P530" s="364">
        <v>2</v>
      </c>
      <c r="Q530" s="364">
        <v>0</v>
      </c>
      <c r="R530" s="369">
        <v>2</v>
      </c>
      <c r="S530" s="364">
        <v>3</v>
      </c>
      <c r="T530" s="8"/>
      <c r="U530" s="374">
        <v>33</v>
      </c>
      <c r="V530" s="370">
        <v>15738929</v>
      </c>
      <c r="W530" s="373" t="s">
        <v>31</v>
      </c>
      <c r="X530" s="364" t="s">
        <v>315</v>
      </c>
      <c r="Y530" s="364" t="s">
        <v>556</v>
      </c>
      <c r="Z530" s="364"/>
      <c r="AA530" s="364"/>
      <c r="AB530" s="370" t="s">
        <v>1131</v>
      </c>
      <c r="AC530" s="364"/>
      <c r="AD530" s="369"/>
      <c r="AE530" s="370"/>
      <c r="AF530" s="370"/>
      <c r="AG530" s="364" t="s">
        <v>559</v>
      </c>
      <c r="AH530" s="364">
        <v>4</v>
      </c>
      <c r="AI530" s="364">
        <v>8</v>
      </c>
      <c r="AJ530" s="364">
        <v>30</v>
      </c>
      <c r="AK530" s="364">
        <v>10</v>
      </c>
      <c r="AL530" s="364">
        <v>10</v>
      </c>
      <c r="AM530" s="22">
        <f t="shared" si="204"/>
        <v>2</v>
      </c>
      <c r="AN530" s="104">
        <f t="shared" si="206"/>
        <v>0.35416666666666663</v>
      </c>
      <c r="AO530" s="104">
        <f t="shared" si="207"/>
        <v>0.4236111111111111</v>
      </c>
      <c r="AP530" s="22" t="str" cm="1">
        <f t="array" ref="AP530">IF(W530="","",IF(SUMPRODUCT((W530=$W$7:$W$2042)*(AH530=$AH$7:$AH$2042)*(AN530=$AN$7:$AN$2042)*(AO530=$AO$7:$AO$2042)*(ROW($W$7:$W$2042)&lt;&gt;ROW(W530))*((R530=0)*($R$7:$R$2042&gt;0)+(R530&gt;0)*($R$7:$R$2042=0)))&gt;0,"SALONES UNIDOS",IF(SUMPRODUCT((W530=$W$7:$W$2042)*(AH530=$AH$7:$AH$2042)*((AN530&lt;$AO$7:$AO$2042)*(AO530&gt;$AN$7:$AN$2042))*(ROW($W$7:$W$2042)&lt;&gt;ROW(W530)))&gt;0,"Cruzado","Sin cruce")))</f>
        <v>Sin cruce</v>
      </c>
      <c r="AQ530" s="104">
        <f t="shared" si="208"/>
        <v>0.35416666666666663</v>
      </c>
      <c r="AR530" s="104">
        <f t="shared" si="209"/>
        <v>0.4236111111111111</v>
      </c>
      <c r="AS530" s="22"/>
      <c r="AT530" s="22"/>
      <c r="AU530" s="359" t="str" cm="1">
        <f t="array" ref="AU530">IF(AB530="","",IF(SUMPRODUCT((AB530=$AB$512:$AB$757)*(AH530=$AH$512:$AH$757)*(AQ530=$AQ$512:$AQ$757)*(AR530=$AR$512:$AR$757)*(ROW($AB$512:$AB$757)&lt;&gt;ROW(AB530))*((Q530=0)*($R$512:$R$757&gt;0)+(Q530&gt;0)*($R$512:$R$757=0)))&gt;0,"SALONES UNIDOS",IF(SUMPRODUCT((AB530=$AB$512:$AB$757)*(AH530=$AH$512:$AH$757)*((AQ530&lt;$AR$512:$AR$757)*(AR530&gt;$AQ$512:$AQ$757))*(ROW($AB$512:$AB$757)&lt;&gt;ROW(AB530)))&gt;0,"Cruzado","Sin cruce")))</f>
        <v>Sin cruce</v>
      </c>
      <c r="AV530" s="359" t="str" cm="1">
        <f t="array" ref="AV530">IF(AD530="","",IF(SUMPRODUCT((AD530=$AD$512:$AD$757)*(AH530=$AH$512:$AH$757)*(AS530=$AS$512:$AS$757)*(AT530=$AT$512:$AT$757)*(ROW($AD$512:$AD$757)&lt;&gt;ROW(AD530))*((R530=0)*($R$512:$R$757&gt;0)+(R530&gt;0)*($R$512:$R$757=0)))&gt;0,"SALONES UNIDOS",IF(SUMPRODUCT((AD530=$AD$512:$AD$757)*(AH530=$AH$512:$AH$757)*((AS530&lt;$AT$512:$AT$757)*(AT530&gt;$AS$512:$AS$757))*(ROW($AD$512:$AD$757)&lt;&gt;ROW(AD530)))&gt;0,"Cruzado","Sin cruce")))</f>
        <v/>
      </c>
      <c r="AW530" s="104" t="str">
        <f t="shared" si="205"/>
        <v>EN1HUAURAB</v>
      </c>
      <c r="AX530" s="104" t="str" cm="1">
        <f t="array" ref="AX530">IF(AW530="","",IF(SUMPRODUCT((AW530=$AW$7:$AW$2042)*(AH530=$AH$7:$AH$2042)*(AN530=$AN$7:$AN$2042)*(AO530=$AO$7:$AO$2042)*(ROW($AW$7:$AW$2042)&lt;&gt;ROW(AW530))*((R530=0)*($R$7:$R$2042&gt;0)+(R530&gt;0)*($R$7:$R$2042=0)))&gt;0,"SALONES UNIDOS",IF(SUMPRODUCT((AW530=$AW$7:$AW$2042)*(AH530=$AH$7:$AH$2042)*((AN530&lt;$AO$7:$AO$2042)*(AO530&gt;$AN$7:$AN$2042))*(ROW($AW$7:$AW$2042)&lt;&gt;ROW(AW530)))&gt;0,"Cruzado","Sin cruce")))</f>
        <v>Sin cruce</v>
      </c>
    </row>
    <row r="531" spans="2:50" ht="19.8" hidden="1" customHeight="1" x14ac:dyDescent="0.25">
      <c r="B531" s="494" t="s">
        <v>314</v>
      </c>
      <c r="C531" s="369" t="s">
        <v>968</v>
      </c>
      <c r="D531" s="369">
        <v>20261</v>
      </c>
      <c r="E531" s="373" t="s">
        <v>279</v>
      </c>
      <c r="F531" s="370" t="s">
        <v>291</v>
      </c>
      <c r="G531" s="373" t="s">
        <v>285</v>
      </c>
      <c r="H531" s="373">
        <v>1</v>
      </c>
      <c r="I531" s="373" t="s">
        <v>281</v>
      </c>
      <c r="J531" s="373" t="s">
        <v>281</v>
      </c>
      <c r="K531" s="194" t="s">
        <v>563</v>
      </c>
      <c r="L531" s="364" t="s">
        <v>564</v>
      </c>
      <c r="M531" s="364" t="s">
        <v>324</v>
      </c>
      <c r="N531" s="364" t="s">
        <v>318</v>
      </c>
      <c r="O531" s="373" t="s">
        <v>315</v>
      </c>
      <c r="P531" s="364">
        <v>0</v>
      </c>
      <c r="Q531" s="364">
        <v>2</v>
      </c>
      <c r="R531" s="369">
        <v>2</v>
      </c>
      <c r="S531" s="364">
        <v>3</v>
      </c>
      <c r="T531" s="8"/>
      <c r="U531" s="374">
        <v>33</v>
      </c>
      <c r="V531" s="370">
        <v>15738929</v>
      </c>
      <c r="W531" s="373" t="s">
        <v>31</v>
      </c>
      <c r="X531" s="364" t="s">
        <v>315</v>
      </c>
      <c r="Y531" s="364" t="s">
        <v>556</v>
      </c>
      <c r="Z531" s="364"/>
      <c r="AA531" s="364"/>
      <c r="AB531" s="370" t="s">
        <v>1131</v>
      </c>
      <c r="AC531" s="364"/>
      <c r="AD531" s="369"/>
      <c r="AE531" s="370"/>
      <c r="AF531" s="370"/>
      <c r="AG531" s="364" t="s">
        <v>301</v>
      </c>
      <c r="AH531" s="364">
        <v>4</v>
      </c>
      <c r="AI531" s="364">
        <v>10</v>
      </c>
      <c r="AJ531" s="364">
        <v>10</v>
      </c>
      <c r="AK531" s="364">
        <v>11</v>
      </c>
      <c r="AL531" s="364">
        <v>50</v>
      </c>
      <c r="AM531" s="22">
        <f t="shared" si="204"/>
        <v>2</v>
      </c>
      <c r="AN531" s="104">
        <f t="shared" si="206"/>
        <v>0.4236111111111111</v>
      </c>
      <c r="AO531" s="104">
        <f t="shared" si="207"/>
        <v>0.49305555555555552</v>
      </c>
      <c r="AP531" s="22" t="str" cm="1">
        <f t="array" ref="AP531">IF(W531="","",IF(SUMPRODUCT((W531=$W$7:$W$2042)*(AH531=$AH$7:$AH$2042)*(AN531=$AN$7:$AN$2042)*(AO531=$AO$7:$AO$2042)*(ROW($W$7:$W$2042)&lt;&gt;ROW(W531))*((R531=0)*($R$7:$R$2042&gt;0)+(R531&gt;0)*($R$7:$R$2042=0)))&gt;0,"SALONES UNIDOS",IF(SUMPRODUCT((W531=$W$7:$W$2042)*(AH531=$AH$7:$AH$2042)*((AN531&lt;$AO$7:$AO$2042)*(AO531&gt;$AN$7:$AN$2042))*(ROW($W$7:$W$2042)&lt;&gt;ROW(W531)))&gt;0,"Cruzado","Sin cruce")))</f>
        <v>Sin cruce</v>
      </c>
      <c r="AQ531" s="104">
        <f t="shared" si="208"/>
        <v>0.4236111111111111</v>
      </c>
      <c r="AR531" s="104">
        <f t="shared" si="209"/>
        <v>0.49305555555555552</v>
      </c>
      <c r="AS531" s="22"/>
      <c r="AT531" s="22"/>
      <c r="AU531" s="359" t="str" cm="1">
        <f t="array" ref="AU531">IF(AB531="","",IF(SUMPRODUCT((AB531=$AB$512:$AB$757)*(AH531=$AH$512:$AH$757)*(AQ531=$AQ$512:$AQ$757)*(AR531=$AR$512:$AR$757)*(ROW($AB$512:$AB$757)&lt;&gt;ROW(AB531))*((Q531=0)*($R$512:$R$757&gt;0)+(Q531&gt;0)*($R$512:$R$757=0)))&gt;0,"SALONES UNIDOS",IF(SUMPRODUCT((AB531=$AB$512:$AB$757)*(AH531=$AH$512:$AH$757)*((AQ531&lt;$AR$512:$AR$757)*(AR531&gt;$AQ$512:$AQ$757))*(ROW($AB$512:$AB$757)&lt;&gt;ROW(AB531)))&gt;0,"Cruzado","Sin cruce")))</f>
        <v>Sin cruce</v>
      </c>
      <c r="AV531" s="359" t="str" cm="1">
        <f t="array" ref="AV531">IF(AD531="","",IF(SUMPRODUCT((AD531=$AD$512:$AD$757)*(AH531=$AH$512:$AH$757)*(AS531=$AS$512:$AS$757)*(AT531=$AT$512:$AT$757)*(ROW($AD$512:$AD$757)&lt;&gt;ROW(AD531))*((R531=0)*($R$512:$R$757&gt;0)+(R531&gt;0)*($R$512:$R$757=0)))&gt;0,"SALONES UNIDOS",IF(SUMPRODUCT((AD531=$AD$512:$AD$757)*(AH531=$AH$512:$AH$757)*((AS531&lt;$AT$512:$AT$757)*(AT531&gt;$AS$512:$AS$757))*(ROW($AD$512:$AD$757)&lt;&gt;ROW(AD531)))&gt;0,"Cruzado","Sin cruce")))</f>
        <v/>
      </c>
      <c r="AW531" s="104" t="str">
        <f t="shared" si="205"/>
        <v>EN1HUAURAB</v>
      </c>
      <c r="AX531" s="104" t="str" cm="1">
        <f t="array" ref="AX531">IF(AW531="","",IF(SUMPRODUCT((AW531=$AW$7:$AW$2042)*(AH531=$AH$7:$AH$2042)*(AN531=$AN$7:$AN$2042)*(AO531=$AO$7:$AO$2042)*(ROW($AW$7:$AW$2042)&lt;&gt;ROW(AW531))*((R531=0)*($R$7:$R$2042&gt;0)+(R531&gt;0)*($R$7:$R$2042=0)))&gt;0,"SALONES UNIDOS",IF(SUMPRODUCT((AW531=$AW$7:$AW$2042)*(AH531=$AH$7:$AH$2042)*((AN531&lt;$AO$7:$AO$2042)*(AO531&gt;$AN$7:$AN$2042))*(ROW($AW$7:$AW$2042)&lt;&gt;ROW(AW531)))&gt;0,"Cruzado","Sin cruce")))</f>
        <v>Sin cruce</v>
      </c>
    </row>
    <row r="532" spans="2:50" ht="19.8" hidden="1" customHeight="1" x14ac:dyDescent="0.25">
      <c r="B532" s="494" t="s">
        <v>314</v>
      </c>
      <c r="C532" s="369" t="s">
        <v>968</v>
      </c>
      <c r="D532" s="369">
        <v>20261</v>
      </c>
      <c r="E532" s="373" t="s">
        <v>279</v>
      </c>
      <c r="F532" s="370" t="s">
        <v>291</v>
      </c>
      <c r="G532" s="373" t="s">
        <v>285</v>
      </c>
      <c r="H532" s="373">
        <v>1</v>
      </c>
      <c r="I532" s="373" t="s">
        <v>281</v>
      </c>
      <c r="J532" s="373" t="s">
        <v>281</v>
      </c>
      <c r="K532" s="194" t="s">
        <v>565</v>
      </c>
      <c r="L532" s="364" t="s">
        <v>667</v>
      </c>
      <c r="M532" s="364" t="s">
        <v>362</v>
      </c>
      <c r="N532" s="364" t="s">
        <v>318</v>
      </c>
      <c r="O532" s="373" t="s">
        <v>315</v>
      </c>
      <c r="P532" s="364">
        <v>3</v>
      </c>
      <c r="Q532" s="364">
        <v>0</v>
      </c>
      <c r="R532" s="369">
        <v>3</v>
      </c>
      <c r="S532" s="364">
        <v>4</v>
      </c>
      <c r="T532" s="8"/>
      <c r="U532" s="374">
        <v>33</v>
      </c>
      <c r="V532" s="370">
        <v>43529608</v>
      </c>
      <c r="W532" s="373" t="s">
        <v>232</v>
      </c>
      <c r="X532" s="364" t="s">
        <v>315</v>
      </c>
      <c r="Y532" s="364" t="s">
        <v>556</v>
      </c>
      <c r="Z532" s="364"/>
      <c r="AA532" s="364"/>
      <c r="AB532" s="370" t="s">
        <v>857</v>
      </c>
      <c r="AC532" s="364"/>
      <c r="AD532" s="369"/>
      <c r="AE532" s="370"/>
      <c r="AF532" s="370"/>
      <c r="AG532" s="364" t="s">
        <v>559</v>
      </c>
      <c r="AH532" s="364">
        <v>2</v>
      </c>
      <c r="AI532" s="364">
        <v>7</v>
      </c>
      <c r="AJ532" s="364">
        <v>40</v>
      </c>
      <c r="AK532" s="364">
        <v>10</v>
      </c>
      <c r="AL532" s="364">
        <v>10</v>
      </c>
      <c r="AM532" s="22">
        <f t="shared" si="204"/>
        <v>3</v>
      </c>
      <c r="AN532" s="104">
        <f t="shared" si="206"/>
        <v>0.31944444444444448</v>
      </c>
      <c r="AO532" s="104">
        <f t="shared" si="207"/>
        <v>0.4236111111111111</v>
      </c>
      <c r="AP532" s="22" t="str" cm="1">
        <f t="array" ref="AP532">IF(W532="","",IF(SUMPRODUCT((W532=$W$7:$W$2042)*(AH532=$AH$7:$AH$2042)*(AN532=$AN$7:$AN$2042)*(AO532=$AO$7:$AO$2042)*(ROW($W$7:$W$2042)&lt;&gt;ROW(W532))*((R532=0)*($R$7:$R$2042&gt;0)+(R532&gt;0)*($R$7:$R$2042=0)))&gt;0,"SALONES UNIDOS",IF(SUMPRODUCT((W532=$W$7:$W$2042)*(AH532=$AH$7:$AH$2042)*((AN532&lt;$AO$7:$AO$2042)*(AO532&gt;$AN$7:$AN$2042))*(ROW($W$7:$W$2042)&lt;&gt;ROW(W532)))&gt;0,"Cruzado","Sin cruce")))</f>
        <v>Sin cruce</v>
      </c>
      <c r="AQ532" s="104">
        <f t="shared" si="208"/>
        <v>0.31944444444444448</v>
      </c>
      <c r="AR532" s="104">
        <f t="shared" si="209"/>
        <v>0.4236111111111111</v>
      </c>
      <c r="AS532" s="22"/>
      <c r="AT532" s="22"/>
      <c r="AU532" s="359" t="str" cm="1">
        <f t="array" ref="AU532">IF(AB532="","",IF(SUMPRODUCT((AB532=$AB$512:$AB$757)*(AH532=$AH$512:$AH$757)*(AQ532=$AQ$512:$AQ$757)*(AR532=$AR$512:$AR$757)*(ROW($AB$512:$AB$757)&lt;&gt;ROW(AB532))*((Q532=0)*($R$512:$R$757&gt;0)+(Q532&gt;0)*($R$512:$R$757=0)))&gt;0,"SALONES UNIDOS",IF(SUMPRODUCT((AB532=$AB$512:$AB$757)*(AH532=$AH$512:$AH$757)*((AQ532&lt;$AR$512:$AR$757)*(AR532&gt;$AQ$512:$AQ$757))*(ROW($AB$512:$AB$757)&lt;&gt;ROW(AB532)))&gt;0,"Cruzado","Sin cruce")))</f>
        <v>Sin cruce</v>
      </c>
      <c r="AV532" s="359" t="str" cm="1">
        <f t="array" ref="AV532">IF(AD532="","",IF(SUMPRODUCT((AD532=$AD$512:$AD$757)*(AH532=$AH$512:$AH$757)*(AS532=$AS$512:$AS$757)*(AT532=$AT$512:$AT$757)*(ROW($AD$512:$AD$757)&lt;&gt;ROW(AD532))*((R532=0)*($R$512:$R$757&gt;0)+(R532&gt;0)*($R$512:$R$757=0)))&gt;0,"SALONES UNIDOS",IF(SUMPRODUCT((AD532=$AD$512:$AD$757)*(AH532=$AH$512:$AH$757)*((AS532&lt;$AT$512:$AT$757)*(AT532&gt;$AS$512:$AS$757))*(ROW($AD$512:$AD$757)&lt;&gt;ROW(AD532)))&gt;0,"Cruzado","Sin cruce")))</f>
        <v/>
      </c>
      <c r="AW532" s="104" t="str">
        <f t="shared" si="205"/>
        <v>EN1HUAURAB</v>
      </c>
      <c r="AX532" s="104" t="str" cm="1">
        <f t="array" ref="AX532">IF(AW532="","",IF(SUMPRODUCT((AW532=$AW$7:$AW$2042)*(AH532=$AH$7:$AH$2042)*(AN532=$AN$7:$AN$2042)*(AO532=$AO$7:$AO$2042)*(ROW($AW$7:$AW$2042)&lt;&gt;ROW(AW532))*((R532=0)*($R$7:$R$2042&gt;0)+(R532&gt;0)*($R$7:$R$2042=0)))&gt;0,"SALONES UNIDOS",IF(SUMPRODUCT((AW532=$AW$7:$AW$2042)*(AH532=$AH$7:$AH$2042)*((AN532&lt;$AO$7:$AO$2042)*(AO532&gt;$AN$7:$AN$2042))*(ROW($AW$7:$AW$2042)&lt;&gt;ROW(AW532)))&gt;0,"Cruzado","Sin cruce")))</f>
        <v>Sin cruce</v>
      </c>
    </row>
    <row r="533" spans="2:50" ht="19.8" hidden="1" customHeight="1" x14ac:dyDescent="0.25">
      <c r="B533" s="494" t="s">
        <v>314</v>
      </c>
      <c r="C533" s="369" t="s">
        <v>968</v>
      </c>
      <c r="D533" s="369">
        <v>20261</v>
      </c>
      <c r="E533" s="373" t="s">
        <v>279</v>
      </c>
      <c r="F533" s="370" t="s">
        <v>291</v>
      </c>
      <c r="G533" s="373" t="s">
        <v>285</v>
      </c>
      <c r="H533" s="373">
        <v>1</v>
      </c>
      <c r="I533" s="373" t="s">
        <v>281</v>
      </c>
      <c r="J533" s="373" t="s">
        <v>281</v>
      </c>
      <c r="K533" s="194" t="s">
        <v>565</v>
      </c>
      <c r="L533" s="364" t="s">
        <v>667</v>
      </c>
      <c r="M533" s="364" t="s">
        <v>362</v>
      </c>
      <c r="N533" s="364" t="s">
        <v>318</v>
      </c>
      <c r="O533" s="373" t="s">
        <v>315</v>
      </c>
      <c r="P533" s="364">
        <v>0</v>
      </c>
      <c r="Q533" s="364">
        <v>2</v>
      </c>
      <c r="R533" s="369">
        <v>2</v>
      </c>
      <c r="S533" s="364">
        <v>4</v>
      </c>
      <c r="T533" s="8"/>
      <c r="U533" s="374">
        <v>33</v>
      </c>
      <c r="V533" s="370">
        <v>43529608</v>
      </c>
      <c r="W533" s="373" t="s">
        <v>232</v>
      </c>
      <c r="X533" s="364" t="s">
        <v>315</v>
      </c>
      <c r="Y533" s="364" t="s">
        <v>556</v>
      </c>
      <c r="Z533" s="364"/>
      <c r="AA533" s="364"/>
      <c r="AB533" s="370" t="s">
        <v>857</v>
      </c>
      <c r="AC533" s="364"/>
      <c r="AD533" s="369"/>
      <c r="AE533" s="370"/>
      <c r="AF533" s="370"/>
      <c r="AG533" s="364" t="s">
        <v>301</v>
      </c>
      <c r="AH533" s="364">
        <v>2</v>
      </c>
      <c r="AI533" s="364">
        <v>10</v>
      </c>
      <c r="AJ533" s="364">
        <v>10</v>
      </c>
      <c r="AK533" s="364">
        <v>11</v>
      </c>
      <c r="AL533" s="364">
        <v>50</v>
      </c>
      <c r="AM533" s="22">
        <f t="shared" si="204"/>
        <v>2</v>
      </c>
      <c r="AN533" s="104">
        <f t="shared" si="206"/>
        <v>0.4236111111111111</v>
      </c>
      <c r="AO533" s="104">
        <f t="shared" si="207"/>
        <v>0.49305555555555552</v>
      </c>
      <c r="AP533" s="22" t="str" cm="1">
        <f t="array" ref="AP533">IF(W533="","",IF(SUMPRODUCT((W533=$W$7:$W$2042)*(AH533=$AH$7:$AH$2042)*(AN533=$AN$7:$AN$2042)*(AO533=$AO$7:$AO$2042)*(ROW($W$7:$W$2042)&lt;&gt;ROW(W533))*((R533=0)*($R$7:$R$2042&gt;0)+(R533&gt;0)*($R$7:$R$2042=0)))&gt;0,"SALONES UNIDOS",IF(SUMPRODUCT((W533=$W$7:$W$2042)*(AH533=$AH$7:$AH$2042)*((AN533&lt;$AO$7:$AO$2042)*(AO533&gt;$AN$7:$AN$2042))*(ROW($W$7:$W$2042)&lt;&gt;ROW(W533)))&gt;0,"Cruzado","Sin cruce")))</f>
        <v>Sin cruce</v>
      </c>
      <c r="AQ533" s="104">
        <f t="shared" si="208"/>
        <v>0.4236111111111111</v>
      </c>
      <c r="AR533" s="104">
        <f t="shared" si="209"/>
        <v>0.49305555555555552</v>
      </c>
      <c r="AS533" s="22"/>
      <c r="AT533" s="22"/>
      <c r="AU533" s="359" t="str" cm="1">
        <f t="array" ref="AU533">IF(AB533="","",IF(SUMPRODUCT((AB533=$AB$512:$AB$757)*(AH533=$AH$512:$AH$757)*(AQ533=$AQ$512:$AQ$757)*(AR533=$AR$512:$AR$757)*(ROW($AB$512:$AB$757)&lt;&gt;ROW(AB533))*((Q533=0)*($R$512:$R$757&gt;0)+(Q533&gt;0)*($R$512:$R$757=0)))&gt;0,"SALONES UNIDOS",IF(SUMPRODUCT((AB533=$AB$512:$AB$757)*(AH533=$AH$512:$AH$757)*((AQ533&lt;$AR$512:$AR$757)*(AR533&gt;$AQ$512:$AQ$757))*(ROW($AB$512:$AB$757)&lt;&gt;ROW(AB533)))&gt;0,"Cruzado","Sin cruce")))</f>
        <v>Sin cruce</v>
      </c>
      <c r="AV533" s="359" t="str" cm="1">
        <f t="array" ref="AV533">IF(AD533="","",IF(SUMPRODUCT((AD533=$AD$512:$AD$757)*(AH533=$AH$512:$AH$757)*(AS533=$AS$512:$AS$757)*(AT533=$AT$512:$AT$757)*(ROW($AD$512:$AD$757)&lt;&gt;ROW(AD533))*((R533=0)*($R$512:$R$757&gt;0)+(R533&gt;0)*($R$512:$R$757=0)))&gt;0,"SALONES UNIDOS",IF(SUMPRODUCT((AD533=$AD$512:$AD$757)*(AH533=$AH$512:$AH$757)*((AS533&lt;$AT$512:$AT$757)*(AT533&gt;$AS$512:$AS$757))*(ROW($AD$512:$AD$757)&lt;&gt;ROW(AD533)))&gt;0,"Cruzado","Sin cruce")))</f>
        <v/>
      </c>
      <c r="AW533" s="104" t="str">
        <f t="shared" si="205"/>
        <v>EN1HUAURAB</v>
      </c>
      <c r="AX533" s="104" t="str" cm="1">
        <f t="array" ref="AX533">IF(AW533="","",IF(SUMPRODUCT((AW533=$AW$7:$AW$2042)*(AH533=$AH$7:$AH$2042)*(AN533=$AN$7:$AN$2042)*(AO533=$AO$7:$AO$2042)*(ROW($AW$7:$AW$2042)&lt;&gt;ROW(AW533))*((R533=0)*($R$7:$R$2042&gt;0)+(R533&gt;0)*($R$7:$R$2042=0)))&gt;0,"SALONES UNIDOS",IF(SUMPRODUCT((AW533=$AW$7:$AW$2042)*(AH533=$AH$7:$AH$2042)*((AN533&lt;$AO$7:$AO$2042)*(AO533&gt;$AN$7:$AN$2042))*(ROW($AW$7:$AW$2042)&lt;&gt;ROW(AW533)))&gt;0,"Cruzado","Sin cruce")))</f>
        <v>Sin cruce</v>
      </c>
    </row>
    <row r="534" spans="2:50" ht="19.8" hidden="1" customHeight="1" x14ac:dyDescent="0.25">
      <c r="B534" s="494" t="s">
        <v>314</v>
      </c>
      <c r="C534" s="369" t="s">
        <v>968</v>
      </c>
      <c r="D534" s="369">
        <v>20261</v>
      </c>
      <c r="E534" s="373" t="s">
        <v>279</v>
      </c>
      <c r="F534" s="370" t="s">
        <v>291</v>
      </c>
      <c r="G534" s="373" t="s">
        <v>285</v>
      </c>
      <c r="H534" s="373">
        <v>1</v>
      </c>
      <c r="I534" s="373" t="s">
        <v>281</v>
      </c>
      <c r="J534" s="373" t="s">
        <v>281</v>
      </c>
      <c r="K534" s="194" t="s">
        <v>566</v>
      </c>
      <c r="L534" s="364" t="s">
        <v>567</v>
      </c>
      <c r="M534" s="364" t="s">
        <v>362</v>
      </c>
      <c r="N534" s="364" t="s">
        <v>318</v>
      </c>
      <c r="O534" s="373" t="s">
        <v>315</v>
      </c>
      <c r="P534" s="364">
        <v>3</v>
      </c>
      <c r="Q534" s="364">
        <v>0</v>
      </c>
      <c r="R534" s="369">
        <v>3</v>
      </c>
      <c r="S534" s="364">
        <v>4</v>
      </c>
      <c r="T534" s="8"/>
      <c r="U534" s="374">
        <v>33</v>
      </c>
      <c r="V534" s="370">
        <v>40475054</v>
      </c>
      <c r="W534" s="373" t="s">
        <v>239</v>
      </c>
      <c r="X534" s="364" t="s">
        <v>315</v>
      </c>
      <c r="Y534" s="364" t="s">
        <v>556</v>
      </c>
      <c r="Z534" s="364"/>
      <c r="AA534" s="364"/>
      <c r="AB534" s="370" t="s">
        <v>593</v>
      </c>
      <c r="AC534" s="364"/>
      <c r="AD534" s="369"/>
      <c r="AE534" s="370"/>
      <c r="AF534" s="370"/>
      <c r="AG534" s="364" t="s">
        <v>559</v>
      </c>
      <c r="AH534" s="364">
        <v>3</v>
      </c>
      <c r="AI534" s="364">
        <v>12</v>
      </c>
      <c r="AJ534" s="364">
        <v>40</v>
      </c>
      <c r="AK534" s="364">
        <v>15</v>
      </c>
      <c r="AL534" s="364">
        <v>10</v>
      </c>
      <c r="AM534" s="22">
        <f t="shared" si="204"/>
        <v>3</v>
      </c>
      <c r="AN534" s="104">
        <f t="shared" si="206"/>
        <v>0.52777777777777779</v>
      </c>
      <c r="AO534" s="104">
        <f t="shared" si="207"/>
        <v>0.63194444444444442</v>
      </c>
      <c r="AP534" s="22" t="str" cm="1">
        <f t="array" ref="AP534">IF(W534="","",IF(SUMPRODUCT((W534=$W$7:$W$2042)*(AH534=$AH$7:$AH$2042)*(AN534=$AN$7:$AN$2042)*(AO534=$AO$7:$AO$2042)*(ROW($W$7:$W$2042)&lt;&gt;ROW(W534))*((R534=0)*($R$7:$R$2042&gt;0)+(R534&gt;0)*($R$7:$R$2042=0)))&gt;0,"SALONES UNIDOS",IF(SUMPRODUCT((W534=$W$7:$W$2042)*(AH534=$AH$7:$AH$2042)*((AN534&lt;$AO$7:$AO$2042)*(AO534&gt;$AN$7:$AN$2042))*(ROW($W$7:$W$2042)&lt;&gt;ROW(W534)))&gt;0,"Cruzado","Sin cruce")))</f>
        <v>Sin cruce</v>
      </c>
      <c r="AQ534" s="104">
        <f t="shared" si="208"/>
        <v>0.52777777777777779</v>
      </c>
      <c r="AR534" s="104">
        <f t="shared" si="209"/>
        <v>0.63194444444444442</v>
      </c>
      <c r="AS534" s="22"/>
      <c r="AT534" s="22"/>
      <c r="AU534" s="359" t="str" cm="1">
        <f t="array" ref="AU534">IF(AB534="","",IF(SUMPRODUCT((AB534=$AB$512:$AB$757)*(AH534=$AH$512:$AH$757)*(AQ534=$AQ$512:$AQ$757)*(AR534=$AR$512:$AR$757)*(ROW($AB$512:$AB$757)&lt;&gt;ROW(AB534))*((Q534=0)*($R$512:$R$757&gt;0)+(Q534&gt;0)*($R$512:$R$757=0)))&gt;0,"SALONES UNIDOS",IF(SUMPRODUCT((AB534=$AB$512:$AB$757)*(AH534=$AH$512:$AH$757)*((AQ534&lt;$AR$512:$AR$757)*(AR534&gt;$AQ$512:$AQ$757))*(ROW($AB$512:$AB$757)&lt;&gt;ROW(AB534)))&gt;0,"Cruzado","Sin cruce")))</f>
        <v>Sin cruce</v>
      </c>
      <c r="AV534" s="359" t="str" cm="1">
        <f t="array" ref="AV534">IF(AD534="","",IF(SUMPRODUCT((AD534=$AD$512:$AD$757)*(AH534=$AH$512:$AH$757)*(AS534=$AS$512:$AS$757)*(AT534=$AT$512:$AT$757)*(ROW($AD$512:$AD$757)&lt;&gt;ROW(AD534))*((R534=0)*($R$512:$R$757&gt;0)+(R534&gt;0)*($R$512:$R$757=0)))&gt;0,"SALONES UNIDOS",IF(SUMPRODUCT((AD534=$AD$512:$AD$757)*(AH534=$AH$512:$AH$757)*((AS534&lt;$AT$512:$AT$757)*(AT534&gt;$AS$512:$AS$757))*(ROW($AD$512:$AD$757)&lt;&gt;ROW(AD534)))&gt;0,"Cruzado","Sin cruce")))</f>
        <v/>
      </c>
      <c r="AW534" s="104" t="str">
        <f t="shared" si="205"/>
        <v>EN1HUAURAB</v>
      </c>
      <c r="AX534" s="104" t="str" cm="1">
        <f t="array" ref="AX534">IF(AW534="","",IF(SUMPRODUCT((AW534=$AW$7:$AW$2042)*(AH534=$AH$7:$AH$2042)*(AN534=$AN$7:$AN$2042)*(AO534=$AO$7:$AO$2042)*(ROW($AW$7:$AW$2042)&lt;&gt;ROW(AW534))*((R534=0)*($R$7:$R$2042&gt;0)+(R534&gt;0)*($R$7:$R$2042=0)))&gt;0,"SALONES UNIDOS",IF(SUMPRODUCT((AW534=$AW$7:$AW$2042)*(AH534=$AH$7:$AH$2042)*((AN534&lt;$AO$7:$AO$2042)*(AO534&gt;$AN$7:$AN$2042))*(ROW($AW$7:$AW$2042)&lt;&gt;ROW(AW534)))&gt;0,"Cruzado","Sin cruce")))</f>
        <v>Sin cruce</v>
      </c>
    </row>
    <row r="535" spans="2:50" ht="19.8" hidden="1" customHeight="1" x14ac:dyDescent="0.25">
      <c r="B535" s="494" t="s">
        <v>314</v>
      </c>
      <c r="C535" s="369" t="s">
        <v>968</v>
      </c>
      <c r="D535" s="369">
        <v>20261</v>
      </c>
      <c r="E535" s="373" t="s">
        <v>279</v>
      </c>
      <c r="F535" s="370" t="s">
        <v>291</v>
      </c>
      <c r="G535" s="373" t="s">
        <v>285</v>
      </c>
      <c r="H535" s="373">
        <v>1</v>
      </c>
      <c r="I535" s="373" t="s">
        <v>281</v>
      </c>
      <c r="J535" s="373" t="s">
        <v>281</v>
      </c>
      <c r="K535" s="194" t="s">
        <v>566</v>
      </c>
      <c r="L535" s="364" t="s">
        <v>567</v>
      </c>
      <c r="M535" s="364" t="s">
        <v>362</v>
      </c>
      <c r="N535" s="364" t="s">
        <v>318</v>
      </c>
      <c r="O535" s="373" t="s">
        <v>315</v>
      </c>
      <c r="P535" s="364">
        <v>0</v>
      </c>
      <c r="Q535" s="364">
        <v>2</v>
      </c>
      <c r="R535" s="369">
        <v>2</v>
      </c>
      <c r="S535" s="364">
        <v>4</v>
      </c>
      <c r="T535" s="8"/>
      <c r="U535" s="374">
        <v>33</v>
      </c>
      <c r="V535" s="370">
        <v>40475054</v>
      </c>
      <c r="W535" s="373" t="s">
        <v>239</v>
      </c>
      <c r="X535" s="364" t="s">
        <v>315</v>
      </c>
      <c r="Y535" s="364" t="s">
        <v>556</v>
      </c>
      <c r="Z535" s="364"/>
      <c r="AA535" s="364"/>
      <c r="AB535" s="370" t="s">
        <v>593</v>
      </c>
      <c r="AC535" s="364"/>
      <c r="AD535" s="369"/>
      <c r="AE535" s="370"/>
      <c r="AF535" s="370"/>
      <c r="AG535" s="364" t="s">
        <v>301</v>
      </c>
      <c r="AH535" s="364">
        <v>3</v>
      </c>
      <c r="AI535" s="364">
        <v>15</v>
      </c>
      <c r="AJ535" s="364">
        <v>10</v>
      </c>
      <c r="AK535" s="364">
        <v>16</v>
      </c>
      <c r="AL535" s="364">
        <v>50</v>
      </c>
      <c r="AM535" s="22">
        <f t="shared" si="204"/>
        <v>2</v>
      </c>
      <c r="AN535" s="104">
        <f t="shared" si="206"/>
        <v>0.63194444444444442</v>
      </c>
      <c r="AO535" s="104">
        <f t="shared" si="207"/>
        <v>0.70138888888888884</v>
      </c>
      <c r="AP535" s="22" t="str" cm="1">
        <f t="array" ref="AP535">IF(W535="","",IF(SUMPRODUCT((W535=$W$7:$W$2042)*(AH535=$AH$7:$AH$2042)*(AN535=$AN$7:$AN$2042)*(AO535=$AO$7:$AO$2042)*(ROW($W$7:$W$2042)&lt;&gt;ROW(W535))*((R535=0)*($R$7:$R$2042&gt;0)+(R535&gt;0)*($R$7:$R$2042=0)))&gt;0,"SALONES UNIDOS",IF(SUMPRODUCT((W535=$W$7:$W$2042)*(AH535=$AH$7:$AH$2042)*((AN535&lt;$AO$7:$AO$2042)*(AO535&gt;$AN$7:$AN$2042))*(ROW($W$7:$W$2042)&lt;&gt;ROW(W535)))&gt;0,"Cruzado","Sin cruce")))</f>
        <v>Sin cruce</v>
      </c>
      <c r="AQ535" s="104">
        <f t="shared" si="208"/>
        <v>0.63194444444444442</v>
      </c>
      <c r="AR535" s="104">
        <f t="shared" si="209"/>
        <v>0.70138888888888884</v>
      </c>
      <c r="AS535" s="22"/>
      <c r="AT535" s="22"/>
      <c r="AU535" s="359" t="str" cm="1">
        <f t="array" ref="AU535">IF(AB535="","",IF(SUMPRODUCT((AB535=$AB$512:$AB$757)*(AH535=$AH$512:$AH$757)*(AQ535=$AQ$512:$AQ$757)*(AR535=$AR$512:$AR$757)*(ROW($AB$512:$AB$757)&lt;&gt;ROW(AB535))*((Q535=0)*($R$512:$R$757&gt;0)+(Q535&gt;0)*($R$512:$R$757=0)))&gt;0,"SALONES UNIDOS",IF(SUMPRODUCT((AB535=$AB$512:$AB$757)*(AH535=$AH$512:$AH$757)*((AQ535&lt;$AR$512:$AR$757)*(AR535&gt;$AQ$512:$AQ$757))*(ROW($AB$512:$AB$757)&lt;&gt;ROW(AB535)))&gt;0,"Cruzado","Sin cruce")))</f>
        <v>Sin cruce</v>
      </c>
      <c r="AV535" s="359" t="str" cm="1">
        <f t="array" ref="AV535">IF(AD535="","",IF(SUMPRODUCT((AD535=$AD$512:$AD$757)*(AH535=$AH$512:$AH$757)*(AS535=$AS$512:$AS$757)*(AT535=$AT$512:$AT$757)*(ROW($AD$512:$AD$757)&lt;&gt;ROW(AD535))*((R535=0)*($R$512:$R$757&gt;0)+(R535&gt;0)*($R$512:$R$757=0)))&gt;0,"SALONES UNIDOS",IF(SUMPRODUCT((AD535=$AD$512:$AD$757)*(AH535=$AH$512:$AH$757)*((AS535&lt;$AT$512:$AT$757)*(AT535&gt;$AS$512:$AS$757))*(ROW($AD$512:$AD$757)&lt;&gt;ROW(AD535)))&gt;0,"Cruzado","Sin cruce")))</f>
        <v/>
      </c>
      <c r="AW535" s="104" t="str">
        <f t="shared" si="205"/>
        <v>EN1HUAURAB</v>
      </c>
      <c r="AX535" s="104" t="str" cm="1">
        <f t="array" ref="AX535">IF(AW535="","",IF(SUMPRODUCT((AW535=$AW$7:$AW$2042)*(AH535=$AH$7:$AH$2042)*(AN535=$AN$7:$AN$2042)*(AO535=$AO$7:$AO$2042)*(ROW($AW$7:$AW$2042)&lt;&gt;ROW(AW535))*((R535=0)*($R$7:$R$2042&gt;0)+(R535&gt;0)*($R$7:$R$2042=0)))&gt;0,"SALONES UNIDOS",IF(SUMPRODUCT((AW535=$AW$7:$AW$2042)*(AH535=$AH$7:$AH$2042)*((AN535&lt;$AO$7:$AO$2042)*(AO535&gt;$AN$7:$AN$2042))*(ROW($AW$7:$AW$2042)&lt;&gt;ROW(AW535)))&gt;0,"Cruzado","Sin cruce")))</f>
        <v>Sin cruce</v>
      </c>
    </row>
    <row r="536" spans="2:50" ht="19.8" hidden="1" customHeight="1" x14ac:dyDescent="0.25">
      <c r="B536" s="494" t="s">
        <v>314</v>
      </c>
      <c r="C536" s="369" t="s">
        <v>968</v>
      </c>
      <c r="D536" s="369">
        <v>20261</v>
      </c>
      <c r="E536" s="373" t="s">
        <v>279</v>
      </c>
      <c r="F536" s="370" t="s">
        <v>291</v>
      </c>
      <c r="G536" s="373" t="s">
        <v>285</v>
      </c>
      <c r="H536" s="373">
        <v>1</v>
      </c>
      <c r="I536" s="373" t="s">
        <v>281</v>
      </c>
      <c r="J536" s="373" t="s">
        <v>281</v>
      </c>
      <c r="K536" s="194" t="s">
        <v>568</v>
      </c>
      <c r="L536" s="364" t="s">
        <v>569</v>
      </c>
      <c r="M536" s="364" t="s">
        <v>362</v>
      </c>
      <c r="N536" s="364" t="s">
        <v>318</v>
      </c>
      <c r="O536" s="373" t="s">
        <v>315</v>
      </c>
      <c r="P536" s="364">
        <v>3</v>
      </c>
      <c r="Q536" s="364">
        <v>0</v>
      </c>
      <c r="R536" s="369">
        <v>3</v>
      </c>
      <c r="S536" s="364">
        <v>4</v>
      </c>
      <c r="T536" s="8"/>
      <c r="U536" s="374">
        <v>33</v>
      </c>
      <c r="V536" s="370">
        <v>15615916</v>
      </c>
      <c r="W536" s="373" t="s">
        <v>230</v>
      </c>
      <c r="X536" s="364" t="s">
        <v>315</v>
      </c>
      <c r="Y536" s="364" t="s">
        <v>556</v>
      </c>
      <c r="Z536" s="364"/>
      <c r="AA536" s="364"/>
      <c r="AB536" s="370" t="s">
        <v>593</v>
      </c>
      <c r="AC536" s="364"/>
      <c r="AD536" s="369"/>
      <c r="AE536" s="370"/>
      <c r="AF536" s="370"/>
      <c r="AG536" s="364" t="s">
        <v>559</v>
      </c>
      <c r="AH536" s="364">
        <v>3</v>
      </c>
      <c r="AI536" s="364">
        <v>7</v>
      </c>
      <c r="AJ536" s="364">
        <v>40</v>
      </c>
      <c r="AK536" s="364">
        <v>10</v>
      </c>
      <c r="AL536" s="364">
        <v>10</v>
      </c>
      <c r="AM536" s="22">
        <f t="shared" si="204"/>
        <v>3</v>
      </c>
      <c r="AN536" s="104">
        <f t="shared" si="206"/>
        <v>0.31944444444444448</v>
      </c>
      <c r="AO536" s="104">
        <f t="shared" si="207"/>
        <v>0.4236111111111111</v>
      </c>
      <c r="AP536" s="22" t="str" cm="1">
        <f t="array" ref="AP536">IF(W536="","",IF(SUMPRODUCT((W536=$W$7:$W$2042)*(AH536=$AH$7:$AH$2042)*(AN536=$AN$7:$AN$2042)*(AO536=$AO$7:$AO$2042)*(ROW($W$7:$W$2042)&lt;&gt;ROW(W536))*((R536=0)*($R$7:$R$2042&gt;0)+(R536&gt;0)*($R$7:$R$2042=0)))&gt;0,"SALONES UNIDOS",IF(SUMPRODUCT((W536=$W$7:$W$2042)*(AH536=$AH$7:$AH$2042)*((AN536&lt;$AO$7:$AO$2042)*(AO536&gt;$AN$7:$AN$2042))*(ROW($W$7:$W$2042)&lt;&gt;ROW(W536)))&gt;0,"Cruzado","Sin cruce")))</f>
        <v>Sin cruce</v>
      </c>
      <c r="AQ536" s="104">
        <f t="shared" si="208"/>
        <v>0.31944444444444448</v>
      </c>
      <c r="AR536" s="104">
        <f t="shared" si="209"/>
        <v>0.4236111111111111</v>
      </c>
      <c r="AS536" s="22"/>
      <c r="AT536" s="22"/>
      <c r="AU536" s="359" t="str" cm="1">
        <f t="array" ref="AU536">IF(AB536="","",IF(SUMPRODUCT((AB536=$AB$512:$AB$757)*(AH536=$AH$512:$AH$757)*(AQ536=$AQ$512:$AQ$757)*(AR536=$AR$512:$AR$757)*(ROW($AB$512:$AB$757)&lt;&gt;ROW(AB536))*((Q536=0)*($R$512:$R$757&gt;0)+(Q536&gt;0)*($R$512:$R$757=0)))&gt;0,"SALONES UNIDOS",IF(SUMPRODUCT((AB536=$AB$512:$AB$757)*(AH536=$AH$512:$AH$757)*((AQ536&lt;$AR$512:$AR$757)*(AR536&gt;$AQ$512:$AQ$757))*(ROW($AB$512:$AB$757)&lt;&gt;ROW(AB536)))&gt;0,"Cruzado","Sin cruce")))</f>
        <v>Sin cruce</v>
      </c>
      <c r="AV536" s="359" t="str" cm="1">
        <f t="array" ref="AV536">IF(AD536="","",IF(SUMPRODUCT((AD536=$AD$512:$AD$757)*(AH536=$AH$512:$AH$757)*(AS536=$AS$512:$AS$757)*(AT536=$AT$512:$AT$757)*(ROW($AD$512:$AD$757)&lt;&gt;ROW(AD536))*((R536=0)*($R$512:$R$757&gt;0)+(R536&gt;0)*($R$512:$R$757=0)))&gt;0,"SALONES UNIDOS",IF(SUMPRODUCT((AD536=$AD$512:$AD$757)*(AH536=$AH$512:$AH$757)*((AS536&lt;$AT$512:$AT$757)*(AT536&gt;$AS$512:$AS$757))*(ROW($AD$512:$AD$757)&lt;&gt;ROW(AD536)))&gt;0,"Cruzado","Sin cruce")))</f>
        <v/>
      </c>
      <c r="AW536" s="104" t="str">
        <f t="shared" si="205"/>
        <v>EN1HUAURAB</v>
      </c>
      <c r="AX536" s="104" t="str" cm="1">
        <f t="array" ref="AX536">IF(AW536="","",IF(SUMPRODUCT((AW536=$AW$7:$AW$2042)*(AH536=$AH$7:$AH$2042)*(AN536=$AN$7:$AN$2042)*(AO536=$AO$7:$AO$2042)*(ROW($AW$7:$AW$2042)&lt;&gt;ROW(AW536))*((R536=0)*($R$7:$R$2042&gt;0)+(R536&gt;0)*($R$7:$R$2042=0)))&gt;0,"SALONES UNIDOS",IF(SUMPRODUCT((AW536=$AW$7:$AW$2042)*(AH536=$AH$7:$AH$2042)*((AN536&lt;$AO$7:$AO$2042)*(AO536&gt;$AN$7:$AN$2042))*(ROW($AW$7:$AW$2042)&lt;&gt;ROW(AW536)))&gt;0,"Cruzado","Sin cruce")))</f>
        <v>Sin cruce</v>
      </c>
    </row>
    <row r="537" spans="2:50" ht="19.8" hidden="1" customHeight="1" x14ac:dyDescent="0.25">
      <c r="B537" s="494" t="s">
        <v>314</v>
      </c>
      <c r="C537" s="369" t="s">
        <v>968</v>
      </c>
      <c r="D537" s="369">
        <v>20261</v>
      </c>
      <c r="E537" s="373" t="s">
        <v>279</v>
      </c>
      <c r="F537" s="370" t="s">
        <v>291</v>
      </c>
      <c r="G537" s="373" t="s">
        <v>285</v>
      </c>
      <c r="H537" s="373">
        <v>1</v>
      </c>
      <c r="I537" s="373" t="s">
        <v>281</v>
      </c>
      <c r="J537" s="373" t="s">
        <v>281</v>
      </c>
      <c r="K537" s="194" t="s">
        <v>568</v>
      </c>
      <c r="L537" s="364" t="s">
        <v>569</v>
      </c>
      <c r="M537" s="364" t="s">
        <v>362</v>
      </c>
      <c r="N537" s="364" t="s">
        <v>318</v>
      </c>
      <c r="O537" s="373" t="s">
        <v>315</v>
      </c>
      <c r="P537" s="364">
        <v>0</v>
      </c>
      <c r="Q537" s="364">
        <v>2</v>
      </c>
      <c r="R537" s="369">
        <v>2</v>
      </c>
      <c r="S537" s="364">
        <v>4</v>
      </c>
      <c r="T537" s="8"/>
      <c r="U537" s="374">
        <v>33</v>
      </c>
      <c r="V537" s="370">
        <v>15615916</v>
      </c>
      <c r="W537" s="373" t="s">
        <v>230</v>
      </c>
      <c r="X537" s="364" t="s">
        <v>315</v>
      </c>
      <c r="Y537" s="364" t="s">
        <v>556</v>
      </c>
      <c r="Z537" s="364"/>
      <c r="AA537" s="364"/>
      <c r="AB537" s="370" t="s">
        <v>593</v>
      </c>
      <c r="AC537" s="364"/>
      <c r="AD537" s="369"/>
      <c r="AE537" s="370"/>
      <c r="AF537" s="370"/>
      <c r="AG537" s="364" t="s">
        <v>301</v>
      </c>
      <c r="AH537" s="364">
        <v>3</v>
      </c>
      <c r="AI537" s="364">
        <v>10</v>
      </c>
      <c r="AJ537" s="364">
        <v>10</v>
      </c>
      <c r="AK537" s="364">
        <v>11</v>
      </c>
      <c r="AL537" s="364">
        <v>50</v>
      </c>
      <c r="AM537" s="22">
        <f t="shared" si="204"/>
        <v>2</v>
      </c>
      <c r="AN537" s="104">
        <f t="shared" si="206"/>
        <v>0.4236111111111111</v>
      </c>
      <c r="AO537" s="104">
        <f t="shared" si="207"/>
        <v>0.49305555555555552</v>
      </c>
      <c r="AP537" s="22" t="str" cm="1">
        <f t="array" ref="AP537">IF(W537="","",IF(SUMPRODUCT((W537=$W$7:$W$2042)*(AH537=$AH$7:$AH$2042)*(AN537=$AN$7:$AN$2042)*(AO537=$AO$7:$AO$2042)*(ROW($W$7:$W$2042)&lt;&gt;ROW(W537))*((R537=0)*($R$7:$R$2042&gt;0)+(R537&gt;0)*($R$7:$R$2042=0)))&gt;0,"SALONES UNIDOS",IF(SUMPRODUCT((W537=$W$7:$W$2042)*(AH537=$AH$7:$AH$2042)*((AN537&lt;$AO$7:$AO$2042)*(AO537&gt;$AN$7:$AN$2042))*(ROW($W$7:$W$2042)&lt;&gt;ROW(W537)))&gt;0,"Cruzado","Sin cruce")))</f>
        <v>Sin cruce</v>
      </c>
      <c r="AQ537" s="104">
        <f t="shared" si="208"/>
        <v>0.4236111111111111</v>
      </c>
      <c r="AR537" s="104">
        <f t="shared" si="209"/>
        <v>0.49305555555555552</v>
      </c>
      <c r="AS537" s="22"/>
      <c r="AT537" s="22"/>
      <c r="AU537" s="359" t="str" cm="1">
        <f t="array" ref="AU537">IF(AB537="","",IF(SUMPRODUCT((AB537=$AB$512:$AB$757)*(AH537=$AH$512:$AH$757)*(AQ537=$AQ$512:$AQ$757)*(AR537=$AR$512:$AR$757)*(ROW($AB$512:$AB$757)&lt;&gt;ROW(AB537))*((Q537=0)*($R$512:$R$757&gt;0)+(Q537&gt;0)*($R$512:$R$757=0)))&gt;0,"SALONES UNIDOS",IF(SUMPRODUCT((AB537=$AB$512:$AB$757)*(AH537=$AH$512:$AH$757)*((AQ537&lt;$AR$512:$AR$757)*(AR537&gt;$AQ$512:$AQ$757))*(ROW($AB$512:$AB$757)&lt;&gt;ROW(AB537)))&gt;0,"Cruzado","Sin cruce")))</f>
        <v>Sin cruce</v>
      </c>
      <c r="AV537" s="359" t="str" cm="1">
        <f t="array" ref="AV537">IF(AD537="","",IF(SUMPRODUCT((AD537=$AD$512:$AD$757)*(AH537=$AH$512:$AH$757)*(AS537=$AS$512:$AS$757)*(AT537=$AT$512:$AT$757)*(ROW($AD$512:$AD$757)&lt;&gt;ROW(AD537))*((R537=0)*($R$512:$R$757&gt;0)+(R537&gt;0)*($R$512:$R$757=0)))&gt;0,"SALONES UNIDOS",IF(SUMPRODUCT((AD537=$AD$512:$AD$757)*(AH537=$AH$512:$AH$757)*((AS537&lt;$AT$512:$AT$757)*(AT537&gt;$AS$512:$AS$757))*(ROW($AD$512:$AD$757)&lt;&gt;ROW(AD537)))&gt;0,"Cruzado","Sin cruce")))</f>
        <v/>
      </c>
      <c r="AW537" s="104" t="str">
        <f t="shared" si="205"/>
        <v>EN1HUAURAB</v>
      </c>
      <c r="AX537" s="104" t="str" cm="1">
        <f t="array" ref="AX537">IF(AW537="","",IF(SUMPRODUCT((AW537=$AW$7:$AW$2042)*(AH537=$AH$7:$AH$2042)*(AN537=$AN$7:$AN$2042)*(AO537=$AO$7:$AO$2042)*(ROW($AW$7:$AW$2042)&lt;&gt;ROW(AW537))*((R537=0)*($R$7:$R$2042&gt;0)+(R537&gt;0)*($R$7:$R$2042=0)))&gt;0,"SALONES UNIDOS",IF(SUMPRODUCT((AW537=$AW$7:$AW$2042)*(AH537=$AH$7:$AH$2042)*((AN537&lt;$AO$7:$AO$2042)*(AO537&gt;$AN$7:$AN$2042))*(ROW($AW$7:$AW$2042)&lt;&gt;ROW(AW537)))&gt;0,"Cruzado","Sin cruce")))</f>
        <v>Sin cruce</v>
      </c>
    </row>
    <row r="538" spans="2:50" ht="19.8" hidden="1" customHeight="1" x14ac:dyDescent="0.25">
      <c r="B538" s="494" t="s">
        <v>314</v>
      </c>
      <c r="C538" s="369" t="s">
        <v>968</v>
      </c>
      <c r="D538" s="369">
        <v>20261</v>
      </c>
      <c r="E538" s="373" t="s">
        <v>279</v>
      </c>
      <c r="F538" s="370" t="s">
        <v>291</v>
      </c>
      <c r="G538" s="373" t="s">
        <v>285</v>
      </c>
      <c r="H538" s="373">
        <v>1</v>
      </c>
      <c r="I538" s="373" t="s">
        <v>283</v>
      </c>
      <c r="J538" s="373" t="s">
        <v>283</v>
      </c>
      <c r="K538" s="194" t="s">
        <v>553</v>
      </c>
      <c r="L538" s="364" t="s">
        <v>554</v>
      </c>
      <c r="M538" s="364" t="s">
        <v>324</v>
      </c>
      <c r="N538" s="364" t="s">
        <v>318</v>
      </c>
      <c r="O538" s="373" t="s">
        <v>315</v>
      </c>
      <c r="P538" s="364">
        <v>2</v>
      </c>
      <c r="Q538" s="364">
        <v>0</v>
      </c>
      <c r="R538" s="369">
        <v>2</v>
      </c>
      <c r="S538" s="364">
        <v>3</v>
      </c>
      <c r="T538" s="8"/>
      <c r="U538" s="374">
        <v>33</v>
      </c>
      <c r="V538" s="370">
        <v>32111220</v>
      </c>
      <c r="W538" s="373" t="s">
        <v>70</v>
      </c>
      <c r="X538" s="364" t="s">
        <v>315</v>
      </c>
      <c r="Y538" s="364" t="s">
        <v>556</v>
      </c>
      <c r="Z538" s="364"/>
      <c r="AA538" s="364"/>
      <c r="AB538" s="370" t="s">
        <v>862</v>
      </c>
      <c r="AC538" s="364"/>
      <c r="AD538" s="369"/>
      <c r="AE538" s="370"/>
      <c r="AF538" s="370"/>
      <c r="AG538" s="364" t="s">
        <v>559</v>
      </c>
      <c r="AH538" s="364">
        <v>2</v>
      </c>
      <c r="AI538" s="364">
        <v>7</v>
      </c>
      <c r="AJ538" s="364">
        <v>40</v>
      </c>
      <c r="AK538" s="364">
        <v>9</v>
      </c>
      <c r="AL538" s="364">
        <v>20</v>
      </c>
      <c r="AM538" s="22">
        <f t="shared" si="204"/>
        <v>2</v>
      </c>
      <c r="AN538" s="104">
        <f t="shared" si="206"/>
        <v>0.31944444444444448</v>
      </c>
      <c r="AO538" s="104">
        <f t="shared" si="207"/>
        <v>0.3888888888888889</v>
      </c>
      <c r="AP538" s="22" t="str" cm="1">
        <f t="array" ref="AP538">IF(W538="","",IF(SUMPRODUCT((W538=$W$7:$W$2042)*(AH538=$AH$7:$AH$2042)*(AN538=$AN$7:$AN$2042)*(AO538=$AO$7:$AO$2042)*(ROW($W$7:$W$2042)&lt;&gt;ROW(W538))*((R538=0)*($R$7:$R$2042&gt;0)+(R538&gt;0)*($R$7:$R$2042=0)))&gt;0,"SALONES UNIDOS",IF(SUMPRODUCT((W538=$W$7:$W$2042)*(AH538=$AH$7:$AH$2042)*((AN538&lt;$AO$7:$AO$2042)*(AO538&gt;$AN$7:$AN$2042))*(ROW($W$7:$W$2042)&lt;&gt;ROW(W538)))&gt;0,"Cruzado","Sin cruce")))</f>
        <v>Sin cruce</v>
      </c>
      <c r="AQ538" s="104">
        <f t="shared" si="208"/>
        <v>0.31944444444444448</v>
      </c>
      <c r="AR538" s="104">
        <f t="shared" si="209"/>
        <v>0.3888888888888889</v>
      </c>
      <c r="AS538" s="22"/>
      <c r="AT538" s="22"/>
      <c r="AU538" s="359" t="str" cm="1">
        <f t="array" ref="AU538">IF(AB538="","",IF(SUMPRODUCT((AB538=$AB$512:$AB$757)*(AH538=$AH$512:$AH$757)*(AQ538=$AQ$512:$AQ$757)*(AR538=$AR$512:$AR$757)*(ROW($AB$512:$AB$757)&lt;&gt;ROW(AB538))*((Q538=0)*($R$512:$R$757&gt;0)+(Q538&gt;0)*($R$512:$R$757=0)))&gt;0,"SALONES UNIDOS",IF(SUMPRODUCT((AB538=$AB$512:$AB$757)*(AH538=$AH$512:$AH$757)*((AQ538&lt;$AR$512:$AR$757)*(AR538&gt;$AQ$512:$AQ$757))*(ROW($AB$512:$AB$757)&lt;&gt;ROW(AB538)))&gt;0,"Cruzado","Sin cruce")))</f>
        <v>Sin cruce</v>
      </c>
      <c r="AV538" s="359" t="str" cm="1">
        <f t="array" ref="AV538">IF(AD538="","",IF(SUMPRODUCT((AD538=$AD$512:$AD$757)*(AH538=$AH$512:$AH$757)*(AS538=$AS$512:$AS$757)*(AT538=$AT$512:$AT$757)*(ROW($AD$512:$AD$757)&lt;&gt;ROW(AD538))*((R538=0)*($R$512:$R$757&gt;0)+(R538&gt;0)*($R$512:$R$757=0)))&gt;0,"SALONES UNIDOS",IF(SUMPRODUCT((AD538=$AD$512:$AD$757)*(AH538=$AH$512:$AH$757)*((AS538&lt;$AT$512:$AT$757)*(AT538&gt;$AS$512:$AS$757))*(ROW($AD$512:$AD$757)&lt;&gt;ROW(AD538)))&gt;0,"Cruzado","Sin cruce")))</f>
        <v/>
      </c>
      <c r="AW538" s="104" t="str">
        <f t="shared" si="205"/>
        <v>EN1HUAURAC</v>
      </c>
      <c r="AX538" s="104" t="str" cm="1">
        <f t="array" ref="AX538">IF(AW538="","",IF(SUMPRODUCT((AW538=$AW$7:$AW$2042)*(AH538=$AH$7:$AH$2042)*(AN538=$AN$7:$AN$2042)*(AO538=$AO$7:$AO$2042)*(ROW($AW$7:$AW$2042)&lt;&gt;ROW(AW538))*((R538=0)*($R$7:$R$2042&gt;0)+(R538&gt;0)*($R$7:$R$2042=0)))&gt;0,"SALONES UNIDOS",IF(SUMPRODUCT((AW538=$AW$7:$AW$2042)*(AH538=$AH$7:$AH$2042)*((AN538&lt;$AO$7:$AO$2042)*(AO538&gt;$AN$7:$AN$2042))*(ROW($AW$7:$AW$2042)&lt;&gt;ROW(AW538)))&gt;0,"Cruzado","Sin cruce")))</f>
        <v>Sin cruce</v>
      </c>
    </row>
    <row r="539" spans="2:50" ht="19.8" hidden="1" customHeight="1" x14ac:dyDescent="0.25">
      <c r="B539" s="494" t="s">
        <v>314</v>
      </c>
      <c r="C539" s="369" t="s">
        <v>968</v>
      </c>
      <c r="D539" s="369">
        <v>20261</v>
      </c>
      <c r="E539" s="373" t="s">
        <v>279</v>
      </c>
      <c r="F539" s="370" t="s">
        <v>291</v>
      </c>
      <c r="G539" s="373" t="s">
        <v>285</v>
      </c>
      <c r="H539" s="373">
        <v>1</v>
      </c>
      <c r="I539" s="373" t="s">
        <v>572</v>
      </c>
      <c r="J539" s="373" t="s">
        <v>283</v>
      </c>
      <c r="K539" s="194" t="s">
        <v>553</v>
      </c>
      <c r="L539" s="364" t="s">
        <v>554</v>
      </c>
      <c r="M539" s="364" t="s">
        <v>324</v>
      </c>
      <c r="N539" s="364" t="s">
        <v>318</v>
      </c>
      <c r="O539" s="373" t="s">
        <v>315</v>
      </c>
      <c r="P539" s="364">
        <v>0</v>
      </c>
      <c r="Q539" s="364">
        <v>2</v>
      </c>
      <c r="R539" s="369">
        <v>2</v>
      </c>
      <c r="S539" s="364">
        <v>3</v>
      </c>
      <c r="T539" s="8"/>
      <c r="U539" s="374">
        <v>17</v>
      </c>
      <c r="V539" s="370">
        <v>32111220</v>
      </c>
      <c r="W539" s="373" t="s">
        <v>70</v>
      </c>
      <c r="X539" s="364" t="s">
        <v>315</v>
      </c>
      <c r="Y539" s="364" t="s">
        <v>556</v>
      </c>
      <c r="Z539" s="364"/>
      <c r="AA539" s="364"/>
      <c r="AB539" s="370"/>
      <c r="AC539" s="364"/>
      <c r="AD539" s="369" t="s">
        <v>874</v>
      </c>
      <c r="AE539" s="370"/>
      <c r="AF539" s="370"/>
      <c r="AG539" s="364" t="s">
        <v>301</v>
      </c>
      <c r="AH539" s="364">
        <v>2</v>
      </c>
      <c r="AI539" s="364">
        <v>9</v>
      </c>
      <c r="AJ539" s="364">
        <v>20</v>
      </c>
      <c r="AK539" s="364">
        <v>11</v>
      </c>
      <c r="AL539" s="364">
        <v>0</v>
      </c>
      <c r="AM539" s="22">
        <f t="shared" si="204"/>
        <v>2</v>
      </c>
      <c r="AN539" s="104">
        <f t="shared" si="206"/>
        <v>0.3888888888888889</v>
      </c>
      <c r="AO539" s="104">
        <f t="shared" si="207"/>
        <v>0.45833333333333331</v>
      </c>
      <c r="AP539" s="22" t="str" cm="1">
        <f t="array" ref="AP539">IF(W539="","",IF(SUMPRODUCT((W539=$W$7:$W$2042)*(AH539=$AH$7:$AH$2042)*(AN539=$AN$7:$AN$2042)*(AO539=$AO$7:$AO$2042)*(ROW($W$7:$W$2042)&lt;&gt;ROW(W539))*((R539=0)*($R$7:$R$2042&gt;0)+(R539&gt;0)*($R$7:$R$2042=0)))&gt;0,"SALONES UNIDOS",IF(SUMPRODUCT((W539=$W$7:$W$2042)*(AH539=$AH$7:$AH$2042)*((AN539&lt;$AO$7:$AO$2042)*(AO539&gt;$AN$7:$AN$2042))*(ROW($W$7:$W$2042)&lt;&gt;ROW(W539)))&gt;0,"Cruzado","Sin cruce")))</f>
        <v>Sin cruce</v>
      </c>
      <c r="AQ539" s="22"/>
      <c r="AR539" s="22"/>
      <c r="AS539" s="104">
        <f t="shared" ref="AS539:AS540" si="210">AN539</f>
        <v>0.3888888888888889</v>
      </c>
      <c r="AT539" s="104">
        <f t="shared" ref="AT539:AT540" si="211">AO539</f>
        <v>0.45833333333333331</v>
      </c>
      <c r="AU539" s="359" t="str" cm="1">
        <f t="array" ref="AU539">IF(AB539="","",IF(SUMPRODUCT((AB539=$AB$512:$AB$757)*(AH539=$AH$512:$AH$757)*(AQ539=$AQ$512:$AQ$757)*(AR539=$AR$512:$AR$757)*(ROW($AB$512:$AB$757)&lt;&gt;ROW(AB539))*((Q539=0)*($R$512:$R$757&gt;0)+(Q539&gt;0)*($R$512:$R$757=0)))&gt;0,"SALONES UNIDOS",IF(SUMPRODUCT((AB539=$AB$512:$AB$757)*(AH539=$AH$512:$AH$757)*((AQ539&lt;$AR$512:$AR$757)*(AR539&gt;$AQ$512:$AQ$757))*(ROW($AB$512:$AB$757)&lt;&gt;ROW(AB539)))&gt;0,"Cruzado","Sin cruce")))</f>
        <v/>
      </c>
      <c r="AV539" s="359" t="str" cm="1">
        <f t="array" ref="AV539">IF(AD539="","",IF(SUMPRODUCT((AD539=$AD$512:$AD$757)*(AH539=$AH$512:$AH$757)*(AS539=$AS$512:$AS$757)*(AT539=$AT$512:$AT$757)*(ROW($AD$512:$AD$757)&lt;&gt;ROW(AD539))*((R539=0)*($R$512:$R$757&gt;0)+(R539&gt;0)*($R$512:$R$757=0)))&gt;0,"SALONES UNIDOS",IF(SUMPRODUCT((AD539=$AD$512:$AD$757)*(AH539=$AH$512:$AH$757)*((AS539&lt;$AT$512:$AT$757)*(AT539&gt;$AS$512:$AS$757))*(ROW($AD$512:$AD$757)&lt;&gt;ROW(AD539)))&gt;0,"Cruzado","Sin cruce")))</f>
        <v>Sin cruce</v>
      </c>
      <c r="AW539" s="104" t="str">
        <f t="shared" si="205"/>
        <v>EN1HUAURAC</v>
      </c>
      <c r="AX539" s="104" t="str" cm="1">
        <f t="array" ref="AX539">IF(AW539="","",IF(SUMPRODUCT((AW539=$AW$7:$AW$2042)*(AH539=$AH$7:$AH$2042)*(AN539=$AN$7:$AN$2042)*(AO539=$AO$7:$AO$2042)*(ROW($AW$7:$AW$2042)&lt;&gt;ROW(AW539))*((R539=0)*($R$7:$R$2042&gt;0)+(R539&gt;0)*($R$7:$R$2042=0)))&gt;0,"SALONES UNIDOS",IF(SUMPRODUCT((AW539=$AW$7:$AW$2042)*(AH539=$AH$7:$AH$2042)*((AN539&lt;$AO$7:$AO$2042)*(AO539&gt;$AN$7:$AN$2042))*(ROW($AW$7:$AW$2042)&lt;&gt;ROW(AW539)))&gt;0,"Cruzado","Sin cruce")))</f>
        <v>Sin cruce</v>
      </c>
    </row>
    <row r="540" spans="2:50" ht="19.8" hidden="1" customHeight="1" x14ac:dyDescent="0.25">
      <c r="B540" s="494" t="s">
        <v>314</v>
      </c>
      <c r="C540" s="369" t="s">
        <v>968</v>
      </c>
      <c r="D540" s="369">
        <v>20261</v>
      </c>
      <c r="E540" s="373" t="s">
        <v>279</v>
      </c>
      <c r="F540" s="370" t="s">
        <v>291</v>
      </c>
      <c r="G540" s="373" t="s">
        <v>285</v>
      </c>
      <c r="H540" s="373">
        <v>1</v>
      </c>
      <c r="I540" s="373" t="s">
        <v>573</v>
      </c>
      <c r="J540" s="373" t="s">
        <v>283</v>
      </c>
      <c r="K540" s="194" t="s">
        <v>553</v>
      </c>
      <c r="L540" s="364" t="s">
        <v>554</v>
      </c>
      <c r="M540" s="364" t="s">
        <v>324</v>
      </c>
      <c r="N540" s="364" t="s">
        <v>318</v>
      </c>
      <c r="O540" s="373" t="s">
        <v>315</v>
      </c>
      <c r="P540" s="364">
        <v>0</v>
      </c>
      <c r="Q540" s="364">
        <v>2</v>
      </c>
      <c r="R540" s="369">
        <v>2</v>
      </c>
      <c r="S540" s="364">
        <v>3</v>
      </c>
      <c r="T540" s="8"/>
      <c r="U540" s="374">
        <v>16</v>
      </c>
      <c r="V540" s="370">
        <v>32111220</v>
      </c>
      <c r="W540" s="373" t="s">
        <v>70</v>
      </c>
      <c r="X540" s="364" t="s">
        <v>315</v>
      </c>
      <c r="Y540" s="364" t="s">
        <v>556</v>
      </c>
      <c r="Z540" s="364"/>
      <c r="AA540" s="364"/>
      <c r="AB540" s="370"/>
      <c r="AC540" s="364"/>
      <c r="AD540" s="369" t="s">
        <v>874</v>
      </c>
      <c r="AE540" s="370"/>
      <c r="AF540" s="370"/>
      <c r="AG540" s="364" t="s">
        <v>301</v>
      </c>
      <c r="AH540" s="364">
        <v>2</v>
      </c>
      <c r="AI540" s="364">
        <v>11</v>
      </c>
      <c r="AJ540" s="364">
        <v>0</v>
      </c>
      <c r="AK540" s="364">
        <v>12</v>
      </c>
      <c r="AL540" s="364">
        <v>40</v>
      </c>
      <c r="AM540" s="22">
        <f t="shared" si="204"/>
        <v>2</v>
      </c>
      <c r="AN540" s="104">
        <f t="shared" si="206"/>
        <v>0.45833333333333331</v>
      </c>
      <c r="AO540" s="104">
        <f t="shared" si="207"/>
        <v>0.52777777777777779</v>
      </c>
      <c r="AP540" s="22" t="str" cm="1">
        <f t="array" ref="AP540">IF(W540="","",IF(SUMPRODUCT((W540=$W$7:$W$2042)*(AH540=$AH$7:$AH$2042)*(AN540=$AN$7:$AN$2042)*(AO540=$AO$7:$AO$2042)*(ROW($W$7:$W$2042)&lt;&gt;ROW(W540))*((R540=0)*($R$7:$R$2042&gt;0)+(R540&gt;0)*($R$7:$R$2042=0)))&gt;0,"SALONES UNIDOS",IF(SUMPRODUCT((W540=$W$7:$W$2042)*(AH540=$AH$7:$AH$2042)*((AN540&lt;$AO$7:$AO$2042)*(AO540&gt;$AN$7:$AN$2042))*(ROW($W$7:$W$2042)&lt;&gt;ROW(W540)))&gt;0,"Cruzado","Sin cruce")))</f>
        <v>Sin cruce</v>
      </c>
      <c r="AQ540" s="22"/>
      <c r="AR540" s="22"/>
      <c r="AS540" s="104">
        <f t="shared" si="210"/>
        <v>0.45833333333333331</v>
      </c>
      <c r="AT540" s="104">
        <f t="shared" si="211"/>
        <v>0.52777777777777779</v>
      </c>
      <c r="AU540" s="359" t="str" cm="1">
        <f t="array" ref="AU540">IF(AB540="","",IF(SUMPRODUCT((AB540=$AB$512:$AB$757)*(AH540=$AH$512:$AH$757)*(AQ540=$AQ$512:$AQ$757)*(AR540=$AR$512:$AR$757)*(ROW($AB$512:$AB$757)&lt;&gt;ROW(AB540))*((Q540=0)*($R$512:$R$757&gt;0)+(Q540&gt;0)*($R$512:$R$757=0)))&gt;0,"SALONES UNIDOS",IF(SUMPRODUCT((AB540=$AB$512:$AB$757)*(AH540=$AH$512:$AH$757)*((AQ540&lt;$AR$512:$AR$757)*(AR540&gt;$AQ$512:$AQ$757))*(ROW($AB$512:$AB$757)&lt;&gt;ROW(AB540)))&gt;0,"Cruzado","Sin cruce")))</f>
        <v/>
      </c>
      <c r="AV540" s="359" t="str" cm="1">
        <f t="array" ref="AV540">IF(AD540="","",IF(SUMPRODUCT((AD540=$AD$512:$AD$757)*(AH540=$AH$512:$AH$757)*(AS540=$AS$512:$AS$757)*(AT540=$AT$512:$AT$757)*(ROW($AD$512:$AD$757)&lt;&gt;ROW(AD540))*((R540=0)*($R$512:$R$757&gt;0)+(R540&gt;0)*($R$512:$R$757=0)))&gt;0,"SALONES UNIDOS",IF(SUMPRODUCT((AD540=$AD$512:$AD$757)*(AH540=$AH$512:$AH$757)*((AS540&lt;$AT$512:$AT$757)*(AT540&gt;$AS$512:$AS$757))*(ROW($AD$512:$AD$757)&lt;&gt;ROW(AD540)))&gt;0,"Cruzado","Sin cruce")))</f>
        <v>Sin cruce</v>
      </c>
      <c r="AW540" s="104" t="str">
        <f t="shared" si="205"/>
        <v>EN1HUAURAC</v>
      </c>
      <c r="AX540" s="104" t="str" cm="1">
        <f t="array" ref="AX540">IF(AW540="","",IF(SUMPRODUCT((AW540=$AW$7:$AW$2042)*(AH540=$AH$7:$AH$2042)*(AN540=$AN$7:$AN$2042)*(AO540=$AO$7:$AO$2042)*(ROW($AW$7:$AW$2042)&lt;&gt;ROW(AW540))*((R540=0)*($R$7:$R$2042&gt;0)+(R540&gt;0)*($R$7:$R$2042=0)))&gt;0,"SALONES UNIDOS",IF(SUMPRODUCT((AW540=$AW$7:$AW$2042)*(AH540=$AH$7:$AH$2042)*((AN540&lt;$AO$7:$AO$2042)*(AO540&gt;$AN$7:$AN$2042))*(ROW($AW$7:$AW$2042)&lt;&gt;ROW(AW540)))&gt;0,"Cruzado","Sin cruce")))</f>
        <v>Sin cruce</v>
      </c>
    </row>
    <row r="541" spans="2:50" ht="19.8" hidden="1" customHeight="1" x14ac:dyDescent="0.25">
      <c r="B541" s="494" t="s">
        <v>314</v>
      </c>
      <c r="C541" s="369" t="s">
        <v>968</v>
      </c>
      <c r="D541" s="369">
        <v>20261</v>
      </c>
      <c r="E541" s="373" t="s">
        <v>279</v>
      </c>
      <c r="F541" s="370" t="s">
        <v>291</v>
      </c>
      <c r="G541" s="373" t="s">
        <v>285</v>
      </c>
      <c r="H541" s="373">
        <v>1</v>
      </c>
      <c r="I541" s="373" t="s">
        <v>283</v>
      </c>
      <c r="J541" s="373" t="s">
        <v>283</v>
      </c>
      <c r="K541" s="194" t="s">
        <v>561</v>
      </c>
      <c r="L541" s="364" t="s">
        <v>562</v>
      </c>
      <c r="M541" s="364" t="s">
        <v>362</v>
      </c>
      <c r="N541" s="364" t="s">
        <v>318</v>
      </c>
      <c r="O541" s="373" t="s">
        <v>315</v>
      </c>
      <c r="P541" s="364">
        <v>2</v>
      </c>
      <c r="Q541" s="364">
        <v>0</v>
      </c>
      <c r="R541" s="369">
        <v>2</v>
      </c>
      <c r="S541" s="364">
        <v>3</v>
      </c>
      <c r="T541" s="8"/>
      <c r="U541" s="374">
        <v>33</v>
      </c>
      <c r="V541" s="370">
        <v>44081226</v>
      </c>
      <c r="W541" s="373" t="s">
        <v>1109</v>
      </c>
      <c r="X541" s="364" t="s">
        <v>315</v>
      </c>
      <c r="Y541" s="364" t="s">
        <v>556</v>
      </c>
      <c r="Z541" s="364"/>
      <c r="AA541" s="364"/>
      <c r="AB541" s="370" t="s">
        <v>862</v>
      </c>
      <c r="AC541" s="364"/>
      <c r="AD541" s="369"/>
      <c r="AE541" s="370"/>
      <c r="AF541" s="370"/>
      <c r="AG541" s="364" t="s">
        <v>559</v>
      </c>
      <c r="AH541" s="364">
        <v>1</v>
      </c>
      <c r="AI541" s="364">
        <v>7</v>
      </c>
      <c r="AJ541" s="364">
        <v>40</v>
      </c>
      <c r="AK541" s="364">
        <v>9</v>
      </c>
      <c r="AL541" s="364">
        <v>20</v>
      </c>
      <c r="AM541" s="22">
        <f t="shared" si="204"/>
        <v>2</v>
      </c>
      <c r="AN541" s="104">
        <f t="shared" si="206"/>
        <v>0.31944444444444448</v>
      </c>
      <c r="AO541" s="104">
        <f t="shared" si="207"/>
        <v>0.3888888888888889</v>
      </c>
      <c r="AP541" s="22" t="str" cm="1">
        <f t="array" ref="AP541">IF(W541="","",IF(SUMPRODUCT((W541=$W$7:$W$2042)*(AH541=$AH$7:$AH$2042)*(AN541=$AN$7:$AN$2042)*(AO541=$AO$7:$AO$2042)*(ROW($W$7:$W$2042)&lt;&gt;ROW(W541))*((R541=0)*($R$7:$R$2042&gt;0)+(R541&gt;0)*($R$7:$R$2042=0)))&gt;0,"SALONES UNIDOS",IF(SUMPRODUCT((W541=$W$7:$W$2042)*(AH541=$AH$7:$AH$2042)*((AN541&lt;$AO$7:$AO$2042)*(AO541&gt;$AN$7:$AN$2042))*(ROW($W$7:$W$2042)&lt;&gt;ROW(W541)))&gt;0,"Cruzado","Sin cruce")))</f>
        <v>Sin cruce</v>
      </c>
      <c r="AQ541" s="104">
        <f t="shared" ref="AQ541:AQ551" si="212">AN541</f>
        <v>0.31944444444444448</v>
      </c>
      <c r="AR541" s="104">
        <f t="shared" ref="AR541:AR551" si="213">AO541</f>
        <v>0.3888888888888889</v>
      </c>
      <c r="AS541" s="22"/>
      <c r="AT541" s="22"/>
      <c r="AU541" s="359" t="str" cm="1">
        <f t="array" ref="AU541">IF(AB541="","",IF(SUMPRODUCT((AB541=$AB$512:$AB$757)*(AH541=$AH$512:$AH$757)*(AQ541=$AQ$512:$AQ$757)*(AR541=$AR$512:$AR$757)*(ROW($AB$512:$AB$757)&lt;&gt;ROW(AB541))*((Q541=0)*($R$512:$R$757&gt;0)+(Q541&gt;0)*($R$512:$R$757=0)))&gt;0,"SALONES UNIDOS",IF(SUMPRODUCT((AB541=$AB$512:$AB$757)*(AH541=$AH$512:$AH$757)*((AQ541&lt;$AR$512:$AR$757)*(AR541&gt;$AQ$512:$AQ$757))*(ROW($AB$512:$AB$757)&lt;&gt;ROW(AB541)))&gt;0,"Cruzado","Sin cruce")))</f>
        <v>Sin cruce</v>
      </c>
      <c r="AV541" s="359" t="str" cm="1">
        <f t="array" ref="AV541">IF(AD541="","",IF(SUMPRODUCT((AD541=$AD$512:$AD$757)*(AH541=$AH$512:$AH$757)*(AS541=$AS$512:$AS$757)*(AT541=$AT$512:$AT$757)*(ROW($AD$512:$AD$757)&lt;&gt;ROW(AD541))*((R541=0)*($R$512:$R$757&gt;0)+(R541&gt;0)*($R$512:$R$757=0)))&gt;0,"SALONES UNIDOS",IF(SUMPRODUCT((AD541=$AD$512:$AD$757)*(AH541=$AH$512:$AH$757)*((AS541&lt;$AT$512:$AT$757)*(AT541&gt;$AS$512:$AS$757))*(ROW($AD$512:$AD$757)&lt;&gt;ROW(AD541)))&gt;0,"Cruzado","Sin cruce")))</f>
        <v/>
      </c>
      <c r="AW541" s="104" t="str">
        <f t="shared" si="205"/>
        <v>EN1HUAURAC</v>
      </c>
      <c r="AX541" s="104" t="str" cm="1">
        <f t="array" ref="AX541">IF(AW541="","",IF(SUMPRODUCT((AW541=$AW$7:$AW$2042)*(AH541=$AH$7:$AH$2042)*(AN541=$AN$7:$AN$2042)*(AO541=$AO$7:$AO$2042)*(ROW($AW$7:$AW$2042)&lt;&gt;ROW(AW541))*((R541=0)*($R$7:$R$2042&gt;0)+(R541&gt;0)*($R$7:$R$2042=0)))&gt;0,"SALONES UNIDOS",IF(SUMPRODUCT((AW541=$AW$7:$AW$2042)*(AH541=$AH$7:$AH$2042)*((AN541&lt;$AO$7:$AO$2042)*(AO541&gt;$AN$7:$AN$2042))*(ROW($AW$7:$AW$2042)&lt;&gt;ROW(AW541)))&gt;0,"Cruzado","Sin cruce")))</f>
        <v>Sin cruce</v>
      </c>
    </row>
    <row r="542" spans="2:50" ht="19.8" hidden="1" customHeight="1" x14ac:dyDescent="0.25">
      <c r="B542" s="494" t="s">
        <v>314</v>
      </c>
      <c r="C542" s="369" t="s">
        <v>968</v>
      </c>
      <c r="D542" s="369">
        <v>20261</v>
      </c>
      <c r="E542" s="373" t="s">
        <v>279</v>
      </c>
      <c r="F542" s="370" t="s">
        <v>291</v>
      </c>
      <c r="G542" s="373" t="s">
        <v>285</v>
      </c>
      <c r="H542" s="373">
        <v>1</v>
      </c>
      <c r="I542" s="373" t="s">
        <v>283</v>
      </c>
      <c r="J542" s="373" t="s">
        <v>283</v>
      </c>
      <c r="K542" s="194" t="s">
        <v>561</v>
      </c>
      <c r="L542" s="364" t="s">
        <v>562</v>
      </c>
      <c r="M542" s="364" t="s">
        <v>362</v>
      </c>
      <c r="N542" s="364" t="s">
        <v>318</v>
      </c>
      <c r="O542" s="373" t="s">
        <v>315</v>
      </c>
      <c r="P542" s="364">
        <v>0</v>
      </c>
      <c r="Q542" s="364">
        <v>2</v>
      </c>
      <c r="R542" s="369">
        <v>2</v>
      </c>
      <c r="S542" s="364">
        <v>3</v>
      </c>
      <c r="T542" s="8"/>
      <c r="U542" s="374">
        <v>33</v>
      </c>
      <c r="V542" s="370">
        <v>44081226</v>
      </c>
      <c r="W542" s="373" t="s">
        <v>1109</v>
      </c>
      <c r="X542" s="364" t="s">
        <v>315</v>
      </c>
      <c r="Y542" s="364" t="s">
        <v>556</v>
      </c>
      <c r="Z542" s="364"/>
      <c r="AA542" s="364"/>
      <c r="AB542" s="370" t="s">
        <v>862</v>
      </c>
      <c r="AC542" s="364"/>
      <c r="AD542" s="369"/>
      <c r="AE542" s="370"/>
      <c r="AF542" s="370"/>
      <c r="AG542" s="364" t="s">
        <v>301</v>
      </c>
      <c r="AH542" s="364">
        <v>1</v>
      </c>
      <c r="AI542" s="364">
        <v>9</v>
      </c>
      <c r="AJ542" s="364">
        <v>20</v>
      </c>
      <c r="AK542" s="364">
        <v>11</v>
      </c>
      <c r="AL542" s="364">
        <v>0</v>
      </c>
      <c r="AM542" s="22">
        <f t="shared" si="204"/>
        <v>2</v>
      </c>
      <c r="AN542" s="104">
        <f t="shared" si="206"/>
        <v>0.3888888888888889</v>
      </c>
      <c r="AO542" s="104">
        <f t="shared" si="207"/>
        <v>0.45833333333333331</v>
      </c>
      <c r="AP542" s="22" t="str" cm="1">
        <f t="array" ref="AP542">IF(W542="","",IF(SUMPRODUCT((W542=$W$7:$W$2042)*(AH542=$AH$7:$AH$2042)*(AN542=$AN$7:$AN$2042)*(AO542=$AO$7:$AO$2042)*(ROW($W$7:$W$2042)&lt;&gt;ROW(W542))*((R542=0)*($R$7:$R$2042&gt;0)+(R542&gt;0)*($R$7:$R$2042=0)))&gt;0,"SALONES UNIDOS",IF(SUMPRODUCT((W542=$W$7:$W$2042)*(AH542=$AH$7:$AH$2042)*((AN542&lt;$AO$7:$AO$2042)*(AO542&gt;$AN$7:$AN$2042))*(ROW($W$7:$W$2042)&lt;&gt;ROW(W542)))&gt;0,"Cruzado","Sin cruce")))</f>
        <v>Sin cruce</v>
      </c>
      <c r="AQ542" s="104">
        <f t="shared" si="212"/>
        <v>0.3888888888888889</v>
      </c>
      <c r="AR542" s="104">
        <f t="shared" si="213"/>
        <v>0.45833333333333331</v>
      </c>
      <c r="AS542" s="22"/>
      <c r="AT542" s="22"/>
      <c r="AU542" s="359" t="str" cm="1">
        <f t="array" ref="AU542">IF(AB542="","",IF(SUMPRODUCT((AB542=$AB$512:$AB$757)*(AH542=$AH$512:$AH$757)*(AQ542=$AQ$512:$AQ$757)*(AR542=$AR$512:$AR$757)*(ROW($AB$512:$AB$757)&lt;&gt;ROW(AB542))*((Q542=0)*($R$512:$R$757&gt;0)+(Q542&gt;0)*($R$512:$R$757=0)))&gt;0,"SALONES UNIDOS",IF(SUMPRODUCT((AB542=$AB$512:$AB$757)*(AH542=$AH$512:$AH$757)*((AQ542&lt;$AR$512:$AR$757)*(AR542&gt;$AQ$512:$AQ$757))*(ROW($AB$512:$AB$757)&lt;&gt;ROW(AB542)))&gt;0,"Cruzado","Sin cruce")))</f>
        <v>Sin cruce</v>
      </c>
      <c r="AV542" s="359" t="str" cm="1">
        <f t="array" ref="AV542">IF(AD542="","",IF(SUMPRODUCT((AD542=$AD$512:$AD$757)*(AH542=$AH$512:$AH$757)*(AS542=$AS$512:$AS$757)*(AT542=$AT$512:$AT$757)*(ROW($AD$512:$AD$757)&lt;&gt;ROW(AD542))*((R542=0)*($R$512:$R$757&gt;0)+(R542&gt;0)*($R$512:$R$757=0)))&gt;0,"SALONES UNIDOS",IF(SUMPRODUCT((AD542=$AD$512:$AD$757)*(AH542=$AH$512:$AH$757)*((AS542&lt;$AT$512:$AT$757)*(AT542&gt;$AS$512:$AS$757))*(ROW($AD$512:$AD$757)&lt;&gt;ROW(AD542)))&gt;0,"Cruzado","Sin cruce")))</f>
        <v/>
      </c>
      <c r="AW542" s="104" t="str">
        <f t="shared" si="205"/>
        <v>EN1HUAURAC</v>
      </c>
      <c r="AX542" s="104" t="str" cm="1">
        <f t="array" ref="AX542">IF(AW542="","",IF(SUMPRODUCT((AW542=$AW$7:$AW$2042)*(AH542=$AH$7:$AH$2042)*(AN542=$AN$7:$AN$2042)*(AO542=$AO$7:$AO$2042)*(ROW($AW$7:$AW$2042)&lt;&gt;ROW(AW542))*((R542=0)*($R$7:$R$2042&gt;0)+(R542&gt;0)*($R$7:$R$2042=0)))&gt;0,"SALONES UNIDOS",IF(SUMPRODUCT((AW542=$AW$7:$AW$2042)*(AH542=$AH$7:$AH$2042)*((AN542&lt;$AO$7:$AO$2042)*(AO542&gt;$AN$7:$AN$2042))*(ROW($AW$7:$AW$2042)&lt;&gt;ROW(AW542)))&gt;0,"Cruzado","Sin cruce")))</f>
        <v>Sin cruce</v>
      </c>
    </row>
    <row r="543" spans="2:50" ht="19.8" hidden="1" customHeight="1" x14ac:dyDescent="0.25">
      <c r="B543" s="494" t="s">
        <v>314</v>
      </c>
      <c r="C543" s="369" t="s">
        <v>968</v>
      </c>
      <c r="D543" s="369">
        <v>20261</v>
      </c>
      <c r="E543" s="373" t="s">
        <v>279</v>
      </c>
      <c r="F543" s="370" t="s">
        <v>291</v>
      </c>
      <c r="G543" s="373" t="s">
        <v>285</v>
      </c>
      <c r="H543" s="373">
        <v>1</v>
      </c>
      <c r="I543" s="373" t="s">
        <v>283</v>
      </c>
      <c r="J543" s="373" t="s">
        <v>283</v>
      </c>
      <c r="K543" s="194" t="s">
        <v>563</v>
      </c>
      <c r="L543" s="364" t="s">
        <v>564</v>
      </c>
      <c r="M543" s="364" t="s">
        <v>324</v>
      </c>
      <c r="N543" s="364" t="s">
        <v>318</v>
      </c>
      <c r="O543" s="373" t="s">
        <v>315</v>
      </c>
      <c r="P543" s="364">
        <v>2</v>
      </c>
      <c r="Q543" s="364">
        <v>0</v>
      </c>
      <c r="R543" s="369">
        <v>2</v>
      </c>
      <c r="S543" s="364">
        <v>3</v>
      </c>
      <c r="T543" s="8"/>
      <c r="U543" s="374">
        <v>33</v>
      </c>
      <c r="V543" s="370">
        <v>15738929</v>
      </c>
      <c r="W543" s="373" t="s">
        <v>31</v>
      </c>
      <c r="X543" s="364" t="s">
        <v>315</v>
      </c>
      <c r="Y543" s="364" t="s">
        <v>556</v>
      </c>
      <c r="Z543" s="364"/>
      <c r="AA543" s="364"/>
      <c r="AB543" s="370" t="s">
        <v>862</v>
      </c>
      <c r="AC543" s="364"/>
      <c r="AD543" s="369"/>
      <c r="AE543" s="370"/>
      <c r="AF543" s="370"/>
      <c r="AG543" s="364" t="s">
        <v>559</v>
      </c>
      <c r="AH543" s="364">
        <v>3</v>
      </c>
      <c r="AI543" s="364">
        <v>8</v>
      </c>
      <c r="AJ543" s="364">
        <v>30</v>
      </c>
      <c r="AK543" s="364">
        <v>10</v>
      </c>
      <c r="AL543" s="364">
        <v>10</v>
      </c>
      <c r="AM543" s="22">
        <f t="shared" si="204"/>
        <v>2</v>
      </c>
      <c r="AN543" s="104">
        <f t="shared" si="206"/>
        <v>0.35416666666666663</v>
      </c>
      <c r="AO543" s="104">
        <f t="shared" si="207"/>
        <v>0.4236111111111111</v>
      </c>
      <c r="AP543" s="22" t="str" cm="1">
        <f t="array" ref="AP543">IF(W543="","",IF(SUMPRODUCT((W543=$W$7:$W$2042)*(AH543=$AH$7:$AH$2042)*(AN543=$AN$7:$AN$2042)*(AO543=$AO$7:$AO$2042)*(ROW($W$7:$W$2042)&lt;&gt;ROW(W543))*((R543=0)*($R$7:$R$2042&gt;0)+(R543&gt;0)*($R$7:$R$2042=0)))&gt;0,"SALONES UNIDOS",IF(SUMPRODUCT((W543=$W$7:$W$2042)*(AH543=$AH$7:$AH$2042)*((AN543&lt;$AO$7:$AO$2042)*(AO543&gt;$AN$7:$AN$2042))*(ROW($W$7:$W$2042)&lt;&gt;ROW(W543)))&gt;0,"Cruzado","Sin cruce")))</f>
        <v>Sin cruce</v>
      </c>
      <c r="AQ543" s="104">
        <f t="shared" si="212"/>
        <v>0.35416666666666663</v>
      </c>
      <c r="AR543" s="104">
        <f t="shared" si="213"/>
        <v>0.4236111111111111</v>
      </c>
      <c r="AS543" s="22"/>
      <c r="AT543" s="22"/>
      <c r="AU543" s="359" t="str" cm="1">
        <f t="array" ref="AU543">IF(AB543="","",IF(SUMPRODUCT((AB543=$AB$512:$AB$757)*(AH543=$AH$512:$AH$757)*(AQ543=$AQ$512:$AQ$757)*(AR543=$AR$512:$AR$757)*(ROW($AB$512:$AB$757)&lt;&gt;ROW(AB543))*((Q543=0)*($R$512:$R$757&gt;0)+(Q543&gt;0)*($R$512:$R$757=0)))&gt;0,"SALONES UNIDOS",IF(SUMPRODUCT((AB543=$AB$512:$AB$757)*(AH543=$AH$512:$AH$757)*((AQ543&lt;$AR$512:$AR$757)*(AR543&gt;$AQ$512:$AQ$757))*(ROW($AB$512:$AB$757)&lt;&gt;ROW(AB543)))&gt;0,"Cruzado","Sin cruce")))</f>
        <v>Sin cruce</v>
      </c>
      <c r="AV543" s="359" t="str" cm="1">
        <f t="array" ref="AV543">IF(AD543="","",IF(SUMPRODUCT((AD543=$AD$512:$AD$757)*(AH543=$AH$512:$AH$757)*(AS543=$AS$512:$AS$757)*(AT543=$AT$512:$AT$757)*(ROW($AD$512:$AD$757)&lt;&gt;ROW(AD543))*((R543=0)*($R$512:$R$757&gt;0)+(R543&gt;0)*($R$512:$R$757=0)))&gt;0,"SALONES UNIDOS",IF(SUMPRODUCT((AD543=$AD$512:$AD$757)*(AH543=$AH$512:$AH$757)*((AS543&lt;$AT$512:$AT$757)*(AT543&gt;$AS$512:$AS$757))*(ROW($AD$512:$AD$757)&lt;&gt;ROW(AD543)))&gt;0,"Cruzado","Sin cruce")))</f>
        <v/>
      </c>
      <c r="AW543" s="104" t="str">
        <f t="shared" si="205"/>
        <v>EN1HUAURAC</v>
      </c>
      <c r="AX543" s="104" t="str" cm="1">
        <f t="array" ref="AX543">IF(AW543="","",IF(SUMPRODUCT((AW543=$AW$7:$AW$2042)*(AH543=$AH$7:$AH$2042)*(AN543=$AN$7:$AN$2042)*(AO543=$AO$7:$AO$2042)*(ROW($AW$7:$AW$2042)&lt;&gt;ROW(AW543))*((R543=0)*($R$7:$R$2042&gt;0)+(R543&gt;0)*($R$7:$R$2042=0)))&gt;0,"SALONES UNIDOS",IF(SUMPRODUCT((AW543=$AW$7:$AW$2042)*(AH543=$AH$7:$AH$2042)*((AN543&lt;$AO$7:$AO$2042)*(AO543&gt;$AN$7:$AN$2042))*(ROW($AW$7:$AW$2042)&lt;&gt;ROW(AW543)))&gt;0,"Cruzado","Sin cruce")))</f>
        <v>Sin cruce</v>
      </c>
    </row>
    <row r="544" spans="2:50" ht="19.8" hidden="1" customHeight="1" x14ac:dyDescent="0.25">
      <c r="B544" s="494" t="s">
        <v>314</v>
      </c>
      <c r="C544" s="369" t="s">
        <v>968</v>
      </c>
      <c r="D544" s="369">
        <v>20261</v>
      </c>
      <c r="E544" s="373" t="s">
        <v>279</v>
      </c>
      <c r="F544" s="370" t="s">
        <v>291</v>
      </c>
      <c r="G544" s="373" t="s">
        <v>285</v>
      </c>
      <c r="H544" s="373">
        <v>1</v>
      </c>
      <c r="I544" s="373" t="s">
        <v>283</v>
      </c>
      <c r="J544" s="373" t="s">
        <v>283</v>
      </c>
      <c r="K544" s="194" t="s">
        <v>563</v>
      </c>
      <c r="L544" s="364" t="s">
        <v>564</v>
      </c>
      <c r="M544" s="364" t="s">
        <v>324</v>
      </c>
      <c r="N544" s="364" t="s">
        <v>318</v>
      </c>
      <c r="O544" s="373" t="s">
        <v>315</v>
      </c>
      <c r="P544" s="364">
        <v>0</v>
      </c>
      <c r="Q544" s="364">
        <v>2</v>
      </c>
      <c r="R544" s="369">
        <v>2</v>
      </c>
      <c r="S544" s="364">
        <v>3</v>
      </c>
      <c r="T544" s="8"/>
      <c r="U544" s="374">
        <v>33</v>
      </c>
      <c r="V544" s="370">
        <v>15738929</v>
      </c>
      <c r="W544" s="373" t="s">
        <v>31</v>
      </c>
      <c r="X544" s="364" t="s">
        <v>315</v>
      </c>
      <c r="Y544" s="364" t="s">
        <v>556</v>
      </c>
      <c r="Z544" s="364"/>
      <c r="AA544" s="364"/>
      <c r="AB544" s="370" t="s">
        <v>862</v>
      </c>
      <c r="AC544" s="364"/>
      <c r="AD544" s="369"/>
      <c r="AE544" s="370"/>
      <c r="AF544" s="370"/>
      <c r="AG544" s="364" t="s">
        <v>301</v>
      </c>
      <c r="AH544" s="364">
        <v>3</v>
      </c>
      <c r="AI544" s="364">
        <v>10</v>
      </c>
      <c r="AJ544" s="364">
        <v>10</v>
      </c>
      <c r="AK544" s="364">
        <v>11</v>
      </c>
      <c r="AL544" s="364">
        <v>50</v>
      </c>
      <c r="AM544" s="22">
        <f t="shared" si="204"/>
        <v>2</v>
      </c>
      <c r="AN544" s="104">
        <f t="shared" si="206"/>
        <v>0.4236111111111111</v>
      </c>
      <c r="AO544" s="104">
        <f t="shared" si="207"/>
        <v>0.49305555555555552</v>
      </c>
      <c r="AP544" s="22" t="str" cm="1">
        <f t="array" ref="AP544">IF(W544="","",IF(SUMPRODUCT((W544=$W$7:$W$2042)*(AH544=$AH$7:$AH$2042)*(AN544=$AN$7:$AN$2042)*(AO544=$AO$7:$AO$2042)*(ROW($W$7:$W$2042)&lt;&gt;ROW(W544))*((R544=0)*($R$7:$R$2042&gt;0)+(R544&gt;0)*($R$7:$R$2042=0)))&gt;0,"SALONES UNIDOS",IF(SUMPRODUCT((W544=$W$7:$W$2042)*(AH544=$AH$7:$AH$2042)*((AN544&lt;$AO$7:$AO$2042)*(AO544&gt;$AN$7:$AN$2042))*(ROW($W$7:$W$2042)&lt;&gt;ROW(W544)))&gt;0,"Cruzado","Sin cruce")))</f>
        <v>Sin cruce</v>
      </c>
      <c r="AQ544" s="104">
        <f t="shared" si="212"/>
        <v>0.4236111111111111</v>
      </c>
      <c r="AR544" s="104">
        <f t="shared" si="213"/>
        <v>0.49305555555555552</v>
      </c>
      <c r="AS544" s="22"/>
      <c r="AT544" s="22"/>
      <c r="AU544" s="359" t="str" cm="1">
        <f t="array" ref="AU544">IF(AB544="","",IF(SUMPRODUCT((AB544=$AB$512:$AB$757)*(AH544=$AH$512:$AH$757)*(AQ544=$AQ$512:$AQ$757)*(AR544=$AR$512:$AR$757)*(ROW($AB$512:$AB$757)&lt;&gt;ROW(AB544))*((Q544=0)*($R$512:$R$757&gt;0)+(Q544&gt;0)*($R$512:$R$757=0)))&gt;0,"SALONES UNIDOS",IF(SUMPRODUCT((AB544=$AB$512:$AB$757)*(AH544=$AH$512:$AH$757)*((AQ544&lt;$AR$512:$AR$757)*(AR544&gt;$AQ$512:$AQ$757))*(ROW($AB$512:$AB$757)&lt;&gt;ROW(AB544)))&gt;0,"Cruzado","Sin cruce")))</f>
        <v>Sin cruce</v>
      </c>
      <c r="AV544" s="359" t="str" cm="1">
        <f t="array" ref="AV544">IF(AD544="","",IF(SUMPRODUCT((AD544=$AD$512:$AD$757)*(AH544=$AH$512:$AH$757)*(AS544=$AS$512:$AS$757)*(AT544=$AT$512:$AT$757)*(ROW($AD$512:$AD$757)&lt;&gt;ROW(AD544))*((R544=0)*($R$512:$R$757&gt;0)+(R544&gt;0)*($R$512:$R$757=0)))&gt;0,"SALONES UNIDOS",IF(SUMPRODUCT((AD544=$AD$512:$AD$757)*(AH544=$AH$512:$AH$757)*((AS544&lt;$AT$512:$AT$757)*(AT544&gt;$AS$512:$AS$757))*(ROW($AD$512:$AD$757)&lt;&gt;ROW(AD544)))&gt;0,"Cruzado","Sin cruce")))</f>
        <v/>
      </c>
      <c r="AW544" s="104" t="str">
        <f t="shared" si="205"/>
        <v>EN1HUAURAC</v>
      </c>
      <c r="AX544" s="104" t="str" cm="1">
        <f t="array" ref="AX544">IF(AW544="","",IF(SUMPRODUCT((AW544=$AW$7:$AW$2042)*(AH544=$AH$7:$AH$2042)*(AN544=$AN$7:$AN$2042)*(AO544=$AO$7:$AO$2042)*(ROW($AW$7:$AW$2042)&lt;&gt;ROW(AW544))*((R544=0)*($R$7:$R$2042&gt;0)+(R544&gt;0)*($R$7:$R$2042=0)))&gt;0,"SALONES UNIDOS",IF(SUMPRODUCT((AW544=$AW$7:$AW$2042)*(AH544=$AH$7:$AH$2042)*((AN544&lt;$AO$7:$AO$2042)*(AO544&gt;$AN$7:$AN$2042))*(ROW($AW$7:$AW$2042)&lt;&gt;ROW(AW544)))&gt;0,"Cruzado","Sin cruce")))</f>
        <v>Sin cruce</v>
      </c>
    </row>
    <row r="545" spans="2:50" ht="19.8" hidden="1" customHeight="1" x14ac:dyDescent="0.25">
      <c r="B545" s="494" t="s">
        <v>314</v>
      </c>
      <c r="C545" s="369" t="s">
        <v>968</v>
      </c>
      <c r="D545" s="369">
        <v>20261</v>
      </c>
      <c r="E545" s="373" t="s">
        <v>279</v>
      </c>
      <c r="F545" s="370" t="s">
        <v>291</v>
      </c>
      <c r="G545" s="373" t="s">
        <v>285</v>
      </c>
      <c r="H545" s="373">
        <v>1</v>
      </c>
      <c r="I545" s="373" t="s">
        <v>283</v>
      </c>
      <c r="J545" s="373" t="s">
        <v>283</v>
      </c>
      <c r="K545" s="194" t="s">
        <v>565</v>
      </c>
      <c r="L545" s="364" t="s">
        <v>667</v>
      </c>
      <c r="M545" s="364" t="s">
        <v>362</v>
      </c>
      <c r="N545" s="364" t="s">
        <v>318</v>
      </c>
      <c r="O545" s="373" t="s">
        <v>315</v>
      </c>
      <c r="P545" s="364">
        <v>3</v>
      </c>
      <c r="Q545" s="364">
        <v>0</v>
      </c>
      <c r="R545" s="369">
        <v>3</v>
      </c>
      <c r="S545" s="364">
        <v>4</v>
      </c>
      <c r="T545" s="8"/>
      <c r="U545" s="374">
        <v>33</v>
      </c>
      <c r="V545" s="370">
        <v>15863203</v>
      </c>
      <c r="W545" s="373" t="s">
        <v>199</v>
      </c>
      <c r="X545" s="364" t="s">
        <v>315</v>
      </c>
      <c r="Y545" s="364" t="s">
        <v>556</v>
      </c>
      <c r="Z545" s="364"/>
      <c r="AA545" s="364"/>
      <c r="AB545" s="370" t="s">
        <v>862</v>
      </c>
      <c r="AC545" s="364"/>
      <c r="AD545" s="369"/>
      <c r="AE545" s="370"/>
      <c r="AF545" s="370"/>
      <c r="AG545" s="364" t="s">
        <v>559</v>
      </c>
      <c r="AH545" s="364">
        <v>5</v>
      </c>
      <c r="AI545" s="364">
        <v>7</v>
      </c>
      <c r="AJ545" s="364">
        <v>40</v>
      </c>
      <c r="AK545" s="364">
        <v>10</v>
      </c>
      <c r="AL545" s="364">
        <v>10</v>
      </c>
      <c r="AM545" s="22">
        <f t="shared" si="204"/>
        <v>3</v>
      </c>
      <c r="AN545" s="104">
        <f t="shared" si="206"/>
        <v>0.31944444444444448</v>
      </c>
      <c r="AO545" s="104">
        <f t="shared" si="207"/>
        <v>0.4236111111111111</v>
      </c>
      <c r="AP545" s="22" t="str" cm="1">
        <f t="array" ref="AP545">IF(W545="","",IF(SUMPRODUCT((W545=$W$7:$W$2042)*(AH545=$AH$7:$AH$2042)*(AN545=$AN$7:$AN$2042)*(AO545=$AO$7:$AO$2042)*(ROW($W$7:$W$2042)&lt;&gt;ROW(W545))*((R545=0)*($R$7:$R$2042&gt;0)+(R545&gt;0)*($R$7:$R$2042=0)))&gt;0,"SALONES UNIDOS",IF(SUMPRODUCT((W545=$W$7:$W$2042)*(AH545=$AH$7:$AH$2042)*((AN545&lt;$AO$7:$AO$2042)*(AO545&gt;$AN$7:$AN$2042))*(ROW($W$7:$W$2042)&lt;&gt;ROW(W545)))&gt;0,"Cruzado","Sin cruce")))</f>
        <v>Sin cruce</v>
      </c>
      <c r="AQ545" s="104">
        <f t="shared" si="212"/>
        <v>0.31944444444444448</v>
      </c>
      <c r="AR545" s="104">
        <f t="shared" si="213"/>
        <v>0.4236111111111111</v>
      </c>
      <c r="AS545" s="22"/>
      <c r="AT545" s="22"/>
      <c r="AU545" s="359" t="str" cm="1">
        <f t="array" ref="AU545">IF(AB545="","",IF(SUMPRODUCT((AB545=$AB$512:$AB$757)*(AH545=$AH$512:$AH$757)*(AQ545=$AQ$512:$AQ$757)*(AR545=$AR$512:$AR$757)*(ROW($AB$512:$AB$757)&lt;&gt;ROW(AB545))*((Q545=0)*($R$512:$R$757&gt;0)+(Q545&gt;0)*($R$512:$R$757=0)))&gt;0,"SALONES UNIDOS",IF(SUMPRODUCT((AB545=$AB$512:$AB$757)*(AH545=$AH$512:$AH$757)*((AQ545&lt;$AR$512:$AR$757)*(AR545&gt;$AQ$512:$AQ$757))*(ROW($AB$512:$AB$757)&lt;&gt;ROW(AB545)))&gt;0,"Cruzado","Sin cruce")))</f>
        <v>Sin cruce</v>
      </c>
      <c r="AV545" s="359" t="str" cm="1">
        <f t="array" ref="AV545">IF(AD545="","",IF(SUMPRODUCT((AD545=$AD$512:$AD$757)*(AH545=$AH$512:$AH$757)*(AS545=$AS$512:$AS$757)*(AT545=$AT$512:$AT$757)*(ROW($AD$512:$AD$757)&lt;&gt;ROW(AD545))*((R545=0)*($R$512:$R$757&gt;0)+(R545&gt;0)*($R$512:$R$757=0)))&gt;0,"SALONES UNIDOS",IF(SUMPRODUCT((AD545=$AD$512:$AD$757)*(AH545=$AH$512:$AH$757)*((AS545&lt;$AT$512:$AT$757)*(AT545&gt;$AS$512:$AS$757))*(ROW($AD$512:$AD$757)&lt;&gt;ROW(AD545)))&gt;0,"Cruzado","Sin cruce")))</f>
        <v/>
      </c>
      <c r="AW545" s="104" t="str">
        <f t="shared" si="205"/>
        <v>EN1HUAURAC</v>
      </c>
      <c r="AX545" s="104" t="str" cm="1">
        <f t="array" ref="AX545">IF(AW545="","",IF(SUMPRODUCT((AW545=$AW$7:$AW$2042)*(AH545=$AH$7:$AH$2042)*(AN545=$AN$7:$AN$2042)*(AO545=$AO$7:$AO$2042)*(ROW($AW$7:$AW$2042)&lt;&gt;ROW(AW545))*((R545=0)*($R$7:$R$2042&gt;0)+(R545&gt;0)*($R$7:$R$2042=0)))&gt;0,"SALONES UNIDOS",IF(SUMPRODUCT((AW545=$AW$7:$AW$2042)*(AH545=$AH$7:$AH$2042)*((AN545&lt;$AO$7:$AO$2042)*(AO545&gt;$AN$7:$AN$2042))*(ROW($AW$7:$AW$2042)&lt;&gt;ROW(AW545)))&gt;0,"Cruzado","Sin cruce")))</f>
        <v>Sin cruce</v>
      </c>
    </row>
    <row r="546" spans="2:50" ht="19.8" hidden="1" customHeight="1" x14ac:dyDescent="0.25">
      <c r="B546" s="494" t="s">
        <v>314</v>
      </c>
      <c r="C546" s="369" t="s">
        <v>968</v>
      </c>
      <c r="D546" s="369">
        <v>20261</v>
      </c>
      <c r="E546" s="373" t="s">
        <v>279</v>
      </c>
      <c r="F546" s="370" t="s">
        <v>291</v>
      </c>
      <c r="G546" s="373" t="s">
        <v>285</v>
      </c>
      <c r="H546" s="373">
        <v>1</v>
      </c>
      <c r="I546" s="373" t="s">
        <v>283</v>
      </c>
      <c r="J546" s="373" t="s">
        <v>283</v>
      </c>
      <c r="K546" s="194" t="s">
        <v>565</v>
      </c>
      <c r="L546" s="364" t="s">
        <v>667</v>
      </c>
      <c r="M546" s="364" t="s">
        <v>362</v>
      </c>
      <c r="N546" s="364" t="s">
        <v>318</v>
      </c>
      <c r="O546" s="373" t="s">
        <v>315</v>
      </c>
      <c r="P546" s="364">
        <v>0</v>
      </c>
      <c r="Q546" s="364">
        <v>2</v>
      </c>
      <c r="R546" s="369">
        <v>2</v>
      </c>
      <c r="S546" s="364">
        <v>4</v>
      </c>
      <c r="T546" s="8"/>
      <c r="U546" s="374">
        <v>33</v>
      </c>
      <c r="V546" s="370">
        <v>15863203</v>
      </c>
      <c r="W546" s="373" t="s">
        <v>199</v>
      </c>
      <c r="X546" s="364" t="s">
        <v>315</v>
      </c>
      <c r="Y546" s="364" t="s">
        <v>556</v>
      </c>
      <c r="Z546" s="364"/>
      <c r="AA546" s="364"/>
      <c r="AB546" s="370" t="s">
        <v>862</v>
      </c>
      <c r="AC546" s="364"/>
      <c r="AD546" s="369"/>
      <c r="AE546" s="370"/>
      <c r="AF546" s="370"/>
      <c r="AG546" s="364" t="s">
        <v>301</v>
      </c>
      <c r="AH546" s="364">
        <v>5</v>
      </c>
      <c r="AI546" s="364">
        <v>10</v>
      </c>
      <c r="AJ546" s="364">
        <v>10</v>
      </c>
      <c r="AK546" s="364">
        <v>11</v>
      </c>
      <c r="AL546" s="364">
        <v>50</v>
      </c>
      <c r="AM546" s="22">
        <f t="shared" si="204"/>
        <v>2</v>
      </c>
      <c r="AN546" s="104">
        <f t="shared" si="206"/>
        <v>0.4236111111111111</v>
      </c>
      <c r="AO546" s="104">
        <f t="shared" si="207"/>
        <v>0.49305555555555552</v>
      </c>
      <c r="AP546" s="22" t="str" cm="1">
        <f t="array" ref="AP546">IF(W546="","",IF(SUMPRODUCT((W546=$W$7:$W$2042)*(AH546=$AH$7:$AH$2042)*(AN546=$AN$7:$AN$2042)*(AO546=$AO$7:$AO$2042)*(ROW($W$7:$W$2042)&lt;&gt;ROW(W546))*((R546=0)*($R$7:$R$2042&gt;0)+(R546&gt;0)*($R$7:$R$2042=0)))&gt;0,"SALONES UNIDOS",IF(SUMPRODUCT((W546=$W$7:$W$2042)*(AH546=$AH$7:$AH$2042)*((AN546&lt;$AO$7:$AO$2042)*(AO546&gt;$AN$7:$AN$2042))*(ROW($W$7:$W$2042)&lt;&gt;ROW(W546)))&gt;0,"Cruzado","Sin cruce")))</f>
        <v>Sin cruce</v>
      </c>
      <c r="AQ546" s="104">
        <f t="shared" si="212"/>
        <v>0.4236111111111111</v>
      </c>
      <c r="AR546" s="104">
        <f t="shared" si="213"/>
        <v>0.49305555555555552</v>
      </c>
      <c r="AS546" s="22"/>
      <c r="AT546" s="22"/>
      <c r="AU546" s="359" t="str" cm="1">
        <f t="array" ref="AU546">IF(AB546="","",IF(SUMPRODUCT((AB546=$AB$512:$AB$757)*(AH546=$AH$512:$AH$757)*(AQ546=$AQ$512:$AQ$757)*(AR546=$AR$512:$AR$757)*(ROW($AB$512:$AB$757)&lt;&gt;ROW(AB546))*((Q546=0)*($R$512:$R$757&gt;0)+(Q546&gt;0)*($R$512:$R$757=0)))&gt;0,"SALONES UNIDOS",IF(SUMPRODUCT((AB546=$AB$512:$AB$757)*(AH546=$AH$512:$AH$757)*((AQ546&lt;$AR$512:$AR$757)*(AR546&gt;$AQ$512:$AQ$757))*(ROW($AB$512:$AB$757)&lt;&gt;ROW(AB546)))&gt;0,"Cruzado","Sin cruce")))</f>
        <v>Sin cruce</v>
      </c>
      <c r="AV546" s="359" t="str" cm="1">
        <f t="array" ref="AV546">IF(AD546="","",IF(SUMPRODUCT((AD546=$AD$512:$AD$757)*(AH546=$AH$512:$AH$757)*(AS546=$AS$512:$AS$757)*(AT546=$AT$512:$AT$757)*(ROW($AD$512:$AD$757)&lt;&gt;ROW(AD546))*((R546=0)*($R$512:$R$757&gt;0)+(R546&gt;0)*($R$512:$R$757=0)))&gt;0,"SALONES UNIDOS",IF(SUMPRODUCT((AD546=$AD$512:$AD$757)*(AH546=$AH$512:$AH$757)*((AS546&lt;$AT$512:$AT$757)*(AT546&gt;$AS$512:$AS$757))*(ROW($AD$512:$AD$757)&lt;&gt;ROW(AD546)))&gt;0,"Cruzado","Sin cruce")))</f>
        <v/>
      </c>
      <c r="AW546" s="104" t="str">
        <f t="shared" si="205"/>
        <v>EN1HUAURAC</v>
      </c>
      <c r="AX546" s="104" t="str" cm="1">
        <f t="array" ref="AX546">IF(AW546="","",IF(SUMPRODUCT((AW546=$AW$7:$AW$2042)*(AH546=$AH$7:$AH$2042)*(AN546=$AN$7:$AN$2042)*(AO546=$AO$7:$AO$2042)*(ROW($AW$7:$AW$2042)&lt;&gt;ROW(AW546))*((R546=0)*($R$7:$R$2042&gt;0)+(R546&gt;0)*($R$7:$R$2042=0)))&gt;0,"SALONES UNIDOS",IF(SUMPRODUCT((AW546=$AW$7:$AW$2042)*(AH546=$AH$7:$AH$2042)*((AN546&lt;$AO$7:$AO$2042)*(AO546&gt;$AN$7:$AN$2042))*(ROW($AW$7:$AW$2042)&lt;&gt;ROW(AW546)))&gt;0,"Cruzado","Sin cruce")))</f>
        <v>Sin cruce</v>
      </c>
    </row>
    <row r="547" spans="2:50" ht="19.8" hidden="1" customHeight="1" x14ac:dyDescent="0.25">
      <c r="B547" s="494" t="s">
        <v>314</v>
      </c>
      <c r="C547" s="369" t="s">
        <v>968</v>
      </c>
      <c r="D547" s="369">
        <v>20261</v>
      </c>
      <c r="E547" s="373" t="s">
        <v>279</v>
      </c>
      <c r="F547" s="370" t="s">
        <v>291</v>
      </c>
      <c r="G547" s="373" t="s">
        <v>285</v>
      </c>
      <c r="H547" s="373">
        <v>1</v>
      </c>
      <c r="I547" s="373" t="s">
        <v>283</v>
      </c>
      <c r="J547" s="373" t="s">
        <v>283</v>
      </c>
      <c r="K547" s="194" t="s">
        <v>566</v>
      </c>
      <c r="L547" s="364" t="s">
        <v>567</v>
      </c>
      <c r="M547" s="364" t="s">
        <v>362</v>
      </c>
      <c r="N547" s="364" t="s">
        <v>318</v>
      </c>
      <c r="O547" s="373" t="s">
        <v>315</v>
      </c>
      <c r="P547" s="364">
        <v>3</v>
      </c>
      <c r="Q547" s="364">
        <v>0</v>
      </c>
      <c r="R547" s="369">
        <v>3</v>
      </c>
      <c r="S547" s="364">
        <v>4</v>
      </c>
      <c r="T547" s="8"/>
      <c r="U547" s="374">
        <v>33</v>
      </c>
      <c r="V547" s="370">
        <v>15586796</v>
      </c>
      <c r="W547" s="373" t="s">
        <v>89</v>
      </c>
      <c r="X547" s="364" t="s">
        <v>315</v>
      </c>
      <c r="Y547" s="364" t="s">
        <v>556</v>
      </c>
      <c r="Z547" s="364"/>
      <c r="AA547" s="364"/>
      <c r="AB547" s="370" t="s">
        <v>862</v>
      </c>
      <c r="AC547" s="364"/>
      <c r="AD547" s="369"/>
      <c r="AE547" s="370"/>
      <c r="AF547" s="370"/>
      <c r="AG547" s="364" t="s">
        <v>559</v>
      </c>
      <c r="AH547" s="364">
        <v>4</v>
      </c>
      <c r="AI547" s="364">
        <v>7</v>
      </c>
      <c r="AJ547" s="364">
        <v>40</v>
      </c>
      <c r="AK547" s="364">
        <v>10</v>
      </c>
      <c r="AL547" s="364">
        <v>10</v>
      </c>
      <c r="AM547" s="22">
        <f t="shared" si="204"/>
        <v>3</v>
      </c>
      <c r="AN547" s="104">
        <f t="shared" si="206"/>
        <v>0.31944444444444448</v>
      </c>
      <c r="AO547" s="104">
        <f t="shared" si="207"/>
        <v>0.4236111111111111</v>
      </c>
      <c r="AP547" s="22" t="str" cm="1">
        <f t="array" ref="AP547">IF(W547="","",IF(SUMPRODUCT((W547=$W$7:$W$2042)*(AH547=$AH$7:$AH$2042)*(AN547=$AN$7:$AN$2042)*(AO547=$AO$7:$AO$2042)*(ROW($W$7:$W$2042)&lt;&gt;ROW(W547))*((R547=0)*($R$7:$R$2042&gt;0)+(R547&gt;0)*($R$7:$R$2042=0)))&gt;0,"SALONES UNIDOS",IF(SUMPRODUCT((W547=$W$7:$W$2042)*(AH547=$AH$7:$AH$2042)*((AN547&lt;$AO$7:$AO$2042)*(AO547&gt;$AN$7:$AN$2042))*(ROW($W$7:$W$2042)&lt;&gt;ROW(W547)))&gt;0,"Cruzado","Sin cruce")))</f>
        <v>Sin cruce</v>
      </c>
      <c r="AQ547" s="104">
        <f t="shared" si="212"/>
        <v>0.31944444444444448</v>
      </c>
      <c r="AR547" s="104">
        <f t="shared" si="213"/>
        <v>0.4236111111111111</v>
      </c>
      <c r="AS547" s="22"/>
      <c r="AT547" s="22"/>
      <c r="AU547" s="359" t="str" cm="1">
        <f t="array" ref="AU547">IF(AB547="","",IF(SUMPRODUCT((AB547=$AB$512:$AB$757)*(AH547=$AH$512:$AH$757)*(AQ547=$AQ$512:$AQ$757)*(AR547=$AR$512:$AR$757)*(ROW($AB$512:$AB$757)&lt;&gt;ROW(AB547))*((Q547=0)*($R$512:$R$757&gt;0)+(Q547&gt;0)*($R$512:$R$757=0)))&gt;0,"SALONES UNIDOS",IF(SUMPRODUCT((AB547=$AB$512:$AB$757)*(AH547=$AH$512:$AH$757)*((AQ547&lt;$AR$512:$AR$757)*(AR547&gt;$AQ$512:$AQ$757))*(ROW($AB$512:$AB$757)&lt;&gt;ROW(AB547)))&gt;0,"Cruzado","Sin cruce")))</f>
        <v>Sin cruce</v>
      </c>
      <c r="AV547" s="359" t="str" cm="1">
        <f t="array" ref="AV547">IF(AD547="","",IF(SUMPRODUCT((AD547=$AD$512:$AD$757)*(AH547=$AH$512:$AH$757)*(AS547=$AS$512:$AS$757)*(AT547=$AT$512:$AT$757)*(ROW($AD$512:$AD$757)&lt;&gt;ROW(AD547))*((R547=0)*($R$512:$R$757&gt;0)+(R547&gt;0)*($R$512:$R$757=0)))&gt;0,"SALONES UNIDOS",IF(SUMPRODUCT((AD547=$AD$512:$AD$757)*(AH547=$AH$512:$AH$757)*((AS547&lt;$AT$512:$AT$757)*(AT547&gt;$AS$512:$AS$757))*(ROW($AD$512:$AD$757)&lt;&gt;ROW(AD547)))&gt;0,"Cruzado","Sin cruce")))</f>
        <v/>
      </c>
      <c r="AW547" s="104" t="str">
        <f t="shared" si="205"/>
        <v>EN1HUAURAC</v>
      </c>
      <c r="AX547" s="104" t="str" cm="1">
        <f t="array" ref="AX547">IF(AW547="","",IF(SUMPRODUCT((AW547=$AW$7:$AW$2042)*(AH547=$AH$7:$AH$2042)*(AN547=$AN$7:$AN$2042)*(AO547=$AO$7:$AO$2042)*(ROW($AW$7:$AW$2042)&lt;&gt;ROW(AW547))*((R547=0)*($R$7:$R$2042&gt;0)+(R547&gt;0)*($R$7:$R$2042=0)))&gt;0,"SALONES UNIDOS",IF(SUMPRODUCT((AW547=$AW$7:$AW$2042)*(AH547=$AH$7:$AH$2042)*((AN547&lt;$AO$7:$AO$2042)*(AO547&gt;$AN$7:$AN$2042))*(ROW($AW$7:$AW$2042)&lt;&gt;ROW(AW547)))&gt;0,"Cruzado","Sin cruce")))</f>
        <v>Sin cruce</v>
      </c>
    </row>
    <row r="548" spans="2:50" ht="19.8" hidden="1" customHeight="1" x14ac:dyDescent="0.25">
      <c r="B548" s="494" t="s">
        <v>314</v>
      </c>
      <c r="C548" s="369" t="s">
        <v>968</v>
      </c>
      <c r="D548" s="369">
        <v>20261</v>
      </c>
      <c r="E548" s="373" t="s">
        <v>279</v>
      </c>
      <c r="F548" s="370" t="s">
        <v>291</v>
      </c>
      <c r="G548" s="373" t="s">
        <v>285</v>
      </c>
      <c r="H548" s="373">
        <v>1</v>
      </c>
      <c r="I548" s="373" t="s">
        <v>283</v>
      </c>
      <c r="J548" s="373" t="s">
        <v>283</v>
      </c>
      <c r="K548" s="194" t="s">
        <v>566</v>
      </c>
      <c r="L548" s="364" t="s">
        <v>567</v>
      </c>
      <c r="M548" s="364" t="s">
        <v>362</v>
      </c>
      <c r="N548" s="364" t="s">
        <v>318</v>
      </c>
      <c r="O548" s="373" t="s">
        <v>315</v>
      </c>
      <c r="P548" s="364">
        <v>0</v>
      </c>
      <c r="Q548" s="364">
        <v>2</v>
      </c>
      <c r="R548" s="369">
        <v>2</v>
      </c>
      <c r="S548" s="364">
        <v>4</v>
      </c>
      <c r="T548" s="8"/>
      <c r="U548" s="374">
        <v>33</v>
      </c>
      <c r="V548" s="370">
        <v>15586796</v>
      </c>
      <c r="W548" s="373" t="s">
        <v>89</v>
      </c>
      <c r="X548" s="364" t="s">
        <v>315</v>
      </c>
      <c r="Y548" s="364" t="s">
        <v>556</v>
      </c>
      <c r="Z548" s="364"/>
      <c r="AA548" s="364"/>
      <c r="AB548" s="370" t="s">
        <v>862</v>
      </c>
      <c r="AC548" s="364"/>
      <c r="AD548" s="369"/>
      <c r="AE548" s="370"/>
      <c r="AF548" s="370"/>
      <c r="AG548" s="364" t="s">
        <v>301</v>
      </c>
      <c r="AH548" s="364">
        <v>4</v>
      </c>
      <c r="AI548" s="364">
        <v>10</v>
      </c>
      <c r="AJ548" s="364">
        <v>10</v>
      </c>
      <c r="AK548" s="364">
        <v>11</v>
      </c>
      <c r="AL548" s="364">
        <v>50</v>
      </c>
      <c r="AM548" s="22">
        <f t="shared" si="204"/>
        <v>2</v>
      </c>
      <c r="AN548" s="104">
        <f t="shared" si="206"/>
        <v>0.4236111111111111</v>
      </c>
      <c r="AO548" s="104">
        <f t="shared" si="207"/>
        <v>0.49305555555555552</v>
      </c>
      <c r="AP548" s="22" t="str" cm="1">
        <f t="array" ref="AP548">IF(W548="","",IF(SUMPRODUCT((W548=$W$7:$W$2042)*(AH548=$AH$7:$AH$2042)*(AN548=$AN$7:$AN$2042)*(AO548=$AO$7:$AO$2042)*(ROW($W$7:$W$2042)&lt;&gt;ROW(W548))*((R548=0)*($R$7:$R$2042&gt;0)+(R548&gt;0)*($R$7:$R$2042=0)))&gt;0,"SALONES UNIDOS",IF(SUMPRODUCT((W548=$W$7:$W$2042)*(AH548=$AH$7:$AH$2042)*((AN548&lt;$AO$7:$AO$2042)*(AO548&gt;$AN$7:$AN$2042))*(ROW($W$7:$W$2042)&lt;&gt;ROW(W548)))&gt;0,"Cruzado","Sin cruce")))</f>
        <v>Sin cruce</v>
      </c>
      <c r="AQ548" s="104">
        <f t="shared" si="212"/>
        <v>0.4236111111111111</v>
      </c>
      <c r="AR548" s="104">
        <f t="shared" si="213"/>
        <v>0.49305555555555552</v>
      </c>
      <c r="AS548" s="22"/>
      <c r="AT548" s="22"/>
      <c r="AU548" s="359" t="str" cm="1">
        <f t="array" ref="AU548">IF(AB548="","",IF(SUMPRODUCT((AB548=$AB$512:$AB$757)*(AH548=$AH$512:$AH$757)*(AQ548=$AQ$512:$AQ$757)*(AR548=$AR$512:$AR$757)*(ROW($AB$512:$AB$757)&lt;&gt;ROW(AB548))*((Q548=0)*($R$512:$R$757&gt;0)+(Q548&gt;0)*($R$512:$R$757=0)))&gt;0,"SALONES UNIDOS",IF(SUMPRODUCT((AB548=$AB$512:$AB$757)*(AH548=$AH$512:$AH$757)*((AQ548&lt;$AR$512:$AR$757)*(AR548&gt;$AQ$512:$AQ$757))*(ROW($AB$512:$AB$757)&lt;&gt;ROW(AB548)))&gt;0,"Cruzado","Sin cruce")))</f>
        <v>Sin cruce</v>
      </c>
      <c r="AV548" s="359" t="str" cm="1">
        <f t="array" ref="AV548">IF(AD548="","",IF(SUMPRODUCT((AD548=$AD$512:$AD$757)*(AH548=$AH$512:$AH$757)*(AS548=$AS$512:$AS$757)*(AT548=$AT$512:$AT$757)*(ROW($AD$512:$AD$757)&lt;&gt;ROW(AD548))*((R548=0)*($R$512:$R$757&gt;0)+(R548&gt;0)*($R$512:$R$757=0)))&gt;0,"SALONES UNIDOS",IF(SUMPRODUCT((AD548=$AD$512:$AD$757)*(AH548=$AH$512:$AH$757)*((AS548&lt;$AT$512:$AT$757)*(AT548&gt;$AS$512:$AS$757))*(ROW($AD$512:$AD$757)&lt;&gt;ROW(AD548)))&gt;0,"Cruzado","Sin cruce")))</f>
        <v/>
      </c>
      <c r="AW548" s="104" t="str">
        <f t="shared" si="205"/>
        <v>EN1HUAURAC</v>
      </c>
      <c r="AX548" s="104" t="str" cm="1">
        <f t="array" ref="AX548">IF(AW548="","",IF(SUMPRODUCT((AW548=$AW$7:$AW$2042)*(AH548=$AH$7:$AH$2042)*(AN548=$AN$7:$AN$2042)*(AO548=$AO$7:$AO$2042)*(ROW($AW$7:$AW$2042)&lt;&gt;ROW(AW548))*((R548=0)*($R$7:$R$2042&gt;0)+(R548&gt;0)*($R$7:$R$2042=0)))&gt;0,"SALONES UNIDOS",IF(SUMPRODUCT((AW548=$AW$7:$AW$2042)*(AH548=$AH$7:$AH$2042)*((AN548&lt;$AO$7:$AO$2042)*(AO548&gt;$AN$7:$AN$2042))*(ROW($AW$7:$AW$2042)&lt;&gt;ROW(AW548)))&gt;0,"Cruzado","Sin cruce")))</f>
        <v>Sin cruce</v>
      </c>
    </row>
    <row r="549" spans="2:50" ht="19.8" hidden="1" customHeight="1" x14ac:dyDescent="0.25">
      <c r="B549" s="494" t="s">
        <v>314</v>
      </c>
      <c r="C549" s="369" t="s">
        <v>968</v>
      </c>
      <c r="D549" s="369">
        <v>20261</v>
      </c>
      <c r="E549" s="373" t="s">
        <v>279</v>
      </c>
      <c r="F549" s="370" t="s">
        <v>291</v>
      </c>
      <c r="G549" s="373" t="s">
        <v>285</v>
      </c>
      <c r="H549" s="373">
        <v>1</v>
      </c>
      <c r="I549" s="373" t="s">
        <v>283</v>
      </c>
      <c r="J549" s="373" t="s">
        <v>283</v>
      </c>
      <c r="K549" s="194" t="s">
        <v>568</v>
      </c>
      <c r="L549" s="364" t="s">
        <v>569</v>
      </c>
      <c r="M549" s="364" t="s">
        <v>362</v>
      </c>
      <c r="N549" s="364" t="s">
        <v>318</v>
      </c>
      <c r="O549" s="373" t="s">
        <v>315</v>
      </c>
      <c r="P549" s="364">
        <v>3</v>
      </c>
      <c r="Q549" s="364">
        <v>0</v>
      </c>
      <c r="R549" s="369">
        <v>3</v>
      </c>
      <c r="S549" s="364">
        <v>4</v>
      </c>
      <c r="T549" s="8"/>
      <c r="U549" s="374">
        <v>33</v>
      </c>
      <c r="V549" s="370">
        <v>15586796</v>
      </c>
      <c r="W549" s="373" t="s">
        <v>89</v>
      </c>
      <c r="X549" s="364" t="s">
        <v>315</v>
      </c>
      <c r="Y549" s="364" t="s">
        <v>556</v>
      </c>
      <c r="Z549" s="364"/>
      <c r="AA549" s="364"/>
      <c r="AB549" s="370" t="s">
        <v>862</v>
      </c>
      <c r="AC549" s="364"/>
      <c r="AD549" s="369"/>
      <c r="AE549" s="370"/>
      <c r="AF549" s="370"/>
      <c r="AG549" s="364" t="s">
        <v>559</v>
      </c>
      <c r="AH549" s="364">
        <v>3</v>
      </c>
      <c r="AI549" s="364">
        <v>13</v>
      </c>
      <c r="AJ549" s="364">
        <v>30</v>
      </c>
      <c r="AK549" s="364">
        <v>16</v>
      </c>
      <c r="AL549" s="364">
        <v>0</v>
      </c>
      <c r="AM549" s="22">
        <f t="shared" si="204"/>
        <v>3</v>
      </c>
      <c r="AN549" s="104">
        <f t="shared" si="206"/>
        <v>0.5625</v>
      </c>
      <c r="AO549" s="104">
        <f t="shared" si="207"/>
        <v>0.66666666666666663</v>
      </c>
      <c r="AP549" s="22" t="str" cm="1">
        <f t="array" ref="AP549">IF(W549="","",IF(SUMPRODUCT((W549=$W$7:$W$2042)*(AH549=$AH$7:$AH$2042)*(AN549=$AN$7:$AN$2042)*(AO549=$AO$7:$AO$2042)*(ROW($W$7:$W$2042)&lt;&gt;ROW(W549))*((R549=0)*($R$7:$R$2042&gt;0)+(R549&gt;0)*($R$7:$R$2042=0)))&gt;0,"SALONES UNIDOS",IF(SUMPRODUCT((W549=$W$7:$W$2042)*(AH549=$AH$7:$AH$2042)*((AN549&lt;$AO$7:$AO$2042)*(AO549&gt;$AN$7:$AN$2042))*(ROW($W$7:$W$2042)&lt;&gt;ROW(W549)))&gt;0,"Cruzado","Sin cruce")))</f>
        <v>Sin cruce</v>
      </c>
      <c r="AQ549" s="104">
        <f t="shared" si="212"/>
        <v>0.5625</v>
      </c>
      <c r="AR549" s="104">
        <f t="shared" si="213"/>
        <v>0.66666666666666663</v>
      </c>
      <c r="AS549" s="22"/>
      <c r="AT549" s="22"/>
      <c r="AU549" s="359" t="str" cm="1">
        <f t="array" ref="AU549">IF(AB549="","",IF(SUMPRODUCT((AB549=$AB$512:$AB$757)*(AH549=$AH$512:$AH$757)*(AQ549=$AQ$512:$AQ$757)*(AR549=$AR$512:$AR$757)*(ROW($AB$512:$AB$757)&lt;&gt;ROW(AB549))*((Q549=0)*($R$512:$R$757&gt;0)+(Q549&gt;0)*($R$512:$R$757=0)))&gt;0,"SALONES UNIDOS",IF(SUMPRODUCT((AB549=$AB$512:$AB$757)*(AH549=$AH$512:$AH$757)*((AQ549&lt;$AR$512:$AR$757)*(AR549&gt;$AQ$512:$AQ$757))*(ROW($AB$512:$AB$757)&lt;&gt;ROW(AB549)))&gt;0,"Cruzado","Sin cruce")))</f>
        <v>Sin cruce</v>
      </c>
      <c r="AV549" s="359" t="str" cm="1">
        <f t="array" ref="AV549">IF(AD549="","",IF(SUMPRODUCT((AD549=$AD$512:$AD$757)*(AH549=$AH$512:$AH$757)*(AS549=$AS$512:$AS$757)*(AT549=$AT$512:$AT$757)*(ROW($AD$512:$AD$757)&lt;&gt;ROW(AD549))*((R549=0)*($R$512:$R$757&gt;0)+(R549&gt;0)*($R$512:$R$757=0)))&gt;0,"SALONES UNIDOS",IF(SUMPRODUCT((AD549=$AD$512:$AD$757)*(AH549=$AH$512:$AH$757)*((AS549&lt;$AT$512:$AT$757)*(AT549&gt;$AS$512:$AS$757))*(ROW($AD$512:$AD$757)&lt;&gt;ROW(AD549)))&gt;0,"Cruzado","Sin cruce")))</f>
        <v/>
      </c>
      <c r="AW549" s="104" t="str">
        <f t="shared" si="205"/>
        <v>EN1HUAURAC</v>
      </c>
      <c r="AX549" s="104" t="str" cm="1">
        <f t="array" ref="AX549">IF(AW549="","",IF(SUMPRODUCT((AW549=$AW$7:$AW$2042)*(AH549=$AH$7:$AH$2042)*(AN549=$AN$7:$AN$2042)*(AO549=$AO$7:$AO$2042)*(ROW($AW$7:$AW$2042)&lt;&gt;ROW(AW549))*((R549=0)*($R$7:$R$2042&gt;0)+(R549&gt;0)*($R$7:$R$2042=0)))&gt;0,"SALONES UNIDOS",IF(SUMPRODUCT((AW549=$AW$7:$AW$2042)*(AH549=$AH$7:$AH$2042)*((AN549&lt;$AO$7:$AO$2042)*(AO549&gt;$AN$7:$AN$2042))*(ROW($AW$7:$AW$2042)&lt;&gt;ROW(AW549)))&gt;0,"Cruzado","Sin cruce")))</f>
        <v>Sin cruce</v>
      </c>
    </row>
    <row r="550" spans="2:50" ht="19.8" hidden="1" customHeight="1" x14ac:dyDescent="0.25">
      <c r="B550" s="494" t="s">
        <v>314</v>
      </c>
      <c r="C550" s="369" t="s">
        <v>968</v>
      </c>
      <c r="D550" s="369">
        <v>20261</v>
      </c>
      <c r="E550" s="373" t="s">
        <v>279</v>
      </c>
      <c r="F550" s="370" t="s">
        <v>291</v>
      </c>
      <c r="G550" s="373" t="s">
        <v>285</v>
      </c>
      <c r="H550" s="373">
        <v>1</v>
      </c>
      <c r="I550" s="373" t="s">
        <v>283</v>
      </c>
      <c r="J550" s="373" t="s">
        <v>283</v>
      </c>
      <c r="K550" s="194" t="s">
        <v>568</v>
      </c>
      <c r="L550" s="364" t="s">
        <v>569</v>
      </c>
      <c r="M550" s="364" t="s">
        <v>362</v>
      </c>
      <c r="N550" s="364" t="s">
        <v>318</v>
      </c>
      <c r="O550" s="373" t="s">
        <v>315</v>
      </c>
      <c r="P550" s="364">
        <v>0</v>
      </c>
      <c r="Q550" s="364">
        <v>2</v>
      </c>
      <c r="R550" s="369">
        <v>2</v>
      </c>
      <c r="S550" s="364">
        <v>4</v>
      </c>
      <c r="T550" s="8"/>
      <c r="U550" s="374">
        <v>33</v>
      </c>
      <c r="V550" s="370">
        <v>15586796</v>
      </c>
      <c r="W550" s="373" t="s">
        <v>89</v>
      </c>
      <c r="X550" s="364" t="s">
        <v>315</v>
      </c>
      <c r="Y550" s="364" t="s">
        <v>556</v>
      </c>
      <c r="Z550" s="364"/>
      <c r="AA550" s="364"/>
      <c r="AB550" s="370" t="s">
        <v>862</v>
      </c>
      <c r="AC550" s="364"/>
      <c r="AD550" s="369"/>
      <c r="AE550" s="370"/>
      <c r="AF550" s="370"/>
      <c r="AG550" s="364" t="s">
        <v>301</v>
      </c>
      <c r="AH550" s="364">
        <v>3</v>
      </c>
      <c r="AI550" s="364">
        <v>16</v>
      </c>
      <c r="AJ550" s="364">
        <v>0</v>
      </c>
      <c r="AK550" s="364">
        <v>17</v>
      </c>
      <c r="AL550" s="364">
        <v>40</v>
      </c>
      <c r="AM550" s="22">
        <f t="shared" si="204"/>
        <v>2</v>
      </c>
      <c r="AN550" s="104">
        <f t="shared" si="206"/>
        <v>0.66666666666666663</v>
      </c>
      <c r="AO550" s="104">
        <f t="shared" si="207"/>
        <v>0.73611111111111116</v>
      </c>
      <c r="AP550" s="22" t="str" cm="1">
        <f t="array" ref="AP550">IF(W550="","",IF(SUMPRODUCT((W550=$W$7:$W$2042)*(AH550=$AH$7:$AH$2042)*(AN550=$AN$7:$AN$2042)*(AO550=$AO$7:$AO$2042)*(ROW($W$7:$W$2042)&lt;&gt;ROW(W550))*((R550=0)*($R$7:$R$2042&gt;0)+(R550&gt;0)*($R$7:$R$2042=0)))&gt;0,"SALONES UNIDOS",IF(SUMPRODUCT((W550=$W$7:$W$2042)*(AH550=$AH$7:$AH$2042)*((AN550&lt;$AO$7:$AO$2042)*(AO550&gt;$AN$7:$AN$2042))*(ROW($W$7:$W$2042)&lt;&gt;ROW(W550)))&gt;0,"Cruzado","Sin cruce")))</f>
        <v>Sin cruce</v>
      </c>
      <c r="AQ550" s="104">
        <f t="shared" si="212"/>
        <v>0.66666666666666663</v>
      </c>
      <c r="AR550" s="104">
        <f t="shared" si="213"/>
        <v>0.73611111111111116</v>
      </c>
      <c r="AS550" s="22"/>
      <c r="AT550" s="22"/>
      <c r="AU550" s="359" t="str" cm="1">
        <f t="array" ref="AU550">IF(AB550="","",IF(SUMPRODUCT((AB550=$AB$512:$AB$757)*(AH550=$AH$512:$AH$757)*(AQ550=$AQ$512:$AQ$757)*(AR550=$AR$512:$AR$757)*(ROW($AB$512:$AB$757)&lt;&gt;ROW(AB550))*((Q550=0)*($R$512:$R$757&gt;0)+(Q550&gt;0)*($R$512:$R$757=0)))&gt;0,"SALONES UNIDOS",IF(SUMPRODUCT((AB550=$AB$512:$AB$757)*(AH550=$AH$512:$AH$757)*((AQ550&lt;$AR$512:$AR$757)*(AR550&gt;$AQ$512:$AQ$757))*(ROW($AB$512:$AB$757)&lt;&gt;ROW(AB550)))&gt;0,"Cruzado","Sin cruce")))</f>
        <v>Sin cruce</v>
      </c>
      <c r="AV550" s="359" t="str" cm="1">
        <f t="array" ref="AV550">IF(AD550="","",IF(SUMPRODUCT((AD550=$AD$512:$AD$757)*(AH550=$AH$512:$AH$757)*(AS550=$AS$512:$AS$757)*(AT550=$AT$512:$AT$757)*(ROW($AD$512:$AD$757)&lt;&gt;ROW(AD550))*((R550=0)*($R$512:$R$757&gt;0)+(R550&gt;0)*($R$512:$R$757=0)))&gt;0,"SALONES UNIDOS",IF(SUMPRODUCT((AD550=$AD$512:$AD$757)*(AH550=$AH$512:$AH$757)*((AS550&lt;$AT$512:$AT$757)*(AT550&gt;$AS$512:$AS$757))*(ROW($AD$512:$AD$757)&lt;&gt;ROW(AD550)))&gt;0,"Cruzado","Sin cruce")))</f>
        <v/>
      </c>
      <c r="AW550" s="104" t="str">
        <f t="shared" si="205"/>
        <v>EN1HUAURAC</v>
      </c>
      <c r="AX550" s="104" t="str" cm="1">
        <f t="array" ref="AX550">IF(AW550="","",IF(SUMPRODUCT((AW550=$AW$7:$AW$2042)*(AH550=$AH$7:$AH$2042)*(AN550=$AN$7:$AN$2042)*(AO550=$AO$7:$AO$2042)*(ROW($AW$7:$AW$2042)&lt;&gt;ROW(AW550))*((R550=0)*($R$7:$R$2042&gt;0)+(R550&gt;0)*($R$7:$R$2042=0)))&gt;0,"SALONES UNIDOS",IF(SUMPRODUCT((AW550=$AW$7:$AW$2042)*(AH550=$AH$7:$AH$2042)*((AN550&lt;$AO$7:$AO$2042)*(AO550&gt;$AN$7:$AN$2042))*(ROW($AW$7:$AW$2042)&lt;&gt;ROW(AW550)))&gt;0,"Cruzado","Sin cruce")))</f>
        <v>Sin cruce</v>
      </c>
    </row>
    <row r="551" spans="2:50" ht="19.8" hidden="1" customHeight="1" x14ac:dyDescent="0.25">
      <c r="B551" s="494" t="s">
        <v>314</v>
      </c>
      <c r="C551" s="369" t="s">
        <v>968</v>
      </c>
      <c r="D551" s="369">
        <v>20261</v>
      </c>
      <c r="E551" s="373" t="s">
        <v>279</v>
      </c>
      <c r="F551" s="370" t="s">
        <v>291</v>
      </c>
      <c r="G551" s="373" t="s">
        <v>285</v>
      </c>
      <c r="H551" s="373">
        <v>1</v>
      </c>
      <c r="I551" s="373" t="s">
        <v>286</v>
      </c>
      <c r="J551" s="373" t="s">
        <v>286</v>
      </c>
      <c r="K551" s="194" t="s">
        <v>553</v>
      </c>
      <c r="L551" s="364" t="s">
        <v>554</v>
      </c>
      <c r="M551" s="364" t="s">
        <v>324</v>
      </c>
      <c r="N551" s="364" t="s">
        <v>318</v>
      </c>
      <c r="O551" s="373" t="s">
        <v>315</v>
      </c>
      <c r="P551" s="364">
        <v>2</v>
      </c>
      <c r="Q551" s="364">
        <v>0</v>
      </c>
      <c r="R551" s="369">
        <v>2</v>
      </c>
      <c r="S551" s="364">
        <v>3</v>
      </c>
      <c r="T551" s="8"/>
      <c r="U551" s="374">
        <v>33</v>
      </c>
      <c r="V551" s="370">
        <v>32111220</v>
      </c>
      <c r="W551" s="373" t="s">
        <v>70</v>
      </c>
      <c r="X551" s="364" t="s">
        <v>315</v>
      </c>
      <c r="Y551" s="364" t="s">
        <v>576</v>
      </c>
      <c r="Z551" s="364"/>
      <c r="AA551" s="364"/>
      <c r="AB551" s="370" t="s">
        <v>857</v>
      </c>
      <c r="AC551" s="364"/>
      <c r="AD551" s="369"/>
      <c r="AE551" s="370"/>
      <c r="AF551" s="370"/>
      <c r="AG551" s="364" t="s">
        <v>559</v>
      </c>
      <c r="AH551" s="364">
        <v>2</v>
      </c>
      <c r="AI551" s="364">
        <v>18</v>
      </c>
      <c r="AJ551" s="364">
        <v>30</v>
      </c>
      <c r="AK551" s="364">
        <v>20</v>
      </c>
      <c r="AL551" s="364">
        <v>10</v>
      </c>
      <c r="AM551" s="22">
        <f t="shared" si="204"/>
        <v>2</v>
      </c>
      <c r="AN551" s="104">
        <f t="shared" si="206"/>
        <v>0.77083333333333337</v>
      </c>
      <c r="AO551" s="104">
        <f t="shared" si="207"/>
        <v>0.84027777777777779</v>
      </c>
      <c r="AP551" s="22" t="str" cm="1">
        <f t="array" ref="AP551">IF(W551="","",IF(SUMPRODUCT((W551=$W$7:$W$2042)*(AH551=$AH$7:$AH$2042)*(AN551=$AN$7:$AN$2042)*(AO551=$AO$7:$AO$2042)*(ROW($W$7:$W$2042)&lt;&gt;ROW(W551))*((R551=0)*($R$7:$R$2042&gt;0)+(R551&gt;0)*($R$7:$R$2042=0)))&gt;0,"SALONES UNIDOS",IF(SUMPRODUCT((W551=$W$7:$W$2042)*(AH551=$AH$7:$AH$2042)*((AN551&lt;$AO$7:$AO$2042)*(AO551&gt;$AN$7:$AN$2042))*(ROW($W$7:$W$2042)&lt;&gt;ROW(W551)))&gt;0,"Cruzado","Sin cruce")))</f>
        <v>Sin cruce</v>
      </c>
      <c r="AQ551" s="104">
        <f t="shared" si="212"/>
        <v>0.77083333333333337</v>
      </c>
      <c r="AR551" s="104">
        <f t="shared" si="213"/>
        <v>0.84027777777777779</v>
      </c>
      <c r="AS551" s="22"/>
      <c r="AT551" s="22"/>
      <c r="AU551" s="359" t="str" cm="1">
        <f t="array" ref="AU551">IF(AB551="","",IF(SUMPRODUCT((AB551=$AB$512:$AB$757)*(AH551=$AH$512:$AH$757)*(AQ551=$AQ$512:$AQ$757)*(AR551=$AR$512:$AR$757)*(ROW($AB$512:$AB$757)&lt;&gt;ROW(AB551))*((Q551=0)*($R$512:$R$757&gt;0)+(Q551&gt;0)*($R$512:$R$757=0)))&gt;0,"SALONES UNIDOS",IF(SUMPRODUCT((AB551=$AB$512:$AB$757)*(AH551=$AH$512:$AH$757)*((AQ551&lt;$AR$512:$AR$757)*(AR551&gt;$AQ$512:$AQ$757))*(ROW($AB$512:$AB$757)&lt;&gt;ROW(AB551)))&gt;0,"Cruzado","Sin cruce")))</f>
        <v>Sin cruce</v>
      </c>
      <c r="AV551" s="359" t="str" cm="1">
        <f t="array" ref="AV551">IF(AD551="","",IF(SUMPRODUCT((AD551=$AD$512:$AD$757)*(AH551=$AH$512:$AH$757)*(AS551=$AS$512:$AS$757)*(AT551=$AT$512:$AT$757)*(ROW($AD$512:$AD$757)&lt;&gt;ROW(AD551))*((R551=0)*($R$512:$R$757&gt;0)+(R551&gt;0)*($R$512:$R$757=0)))&gt;0,"SALONES UNIDOS",IF(SUMPRODUCT((AD551=$AD$512:$AD$757)*(AH551=$AH$512:$AH$757)*((AS551&lt;$AT$512:$AT$757)*(AT551&gt;$AS$512:$AS$757))*(ROW($AD$512:$AD$757)&lt;&gt;ROW(AD551)))&gt;0,"Cruzado","Sin cruce")))</f>
        <v/>
      </c>
      <c r="AW551" s="104" t="str">
        <f t="shared" si="205"/>
        <v>EN1HUAURAD</v>
      </c>
      <c r="AX551" s="104" t="str" cm="1">
        <f t="array" ref="AX551">IF(AW551="","",IF(SUMPRODUCT((AW551=$AW$7:$AW$2042)*(AH551=$AH$7:$AH$2042)*(AN551=$AN$7:$AN$2042)*(AO551=$AO$7:$AO$2042)*(ROW($AW$7:$AW$2042)&lt;&gt;ROW(AW551))*((R551=0)*($R$7:$R$2042&gt;0)+(R551&gt;0)*($R$7:$R$2042=0)))&gt;0,"SALONES UNIDOS",IF(SUMPRODUCT((AW551=$AW$7:$AW$2042)*(AH551=$AH$7:$AH$2042)*((AN551&lt;$AO$7:$AO$2042)*(AO551&gt;$AN$7:$AN$2042))*(ROW($AW$7:$AW$2042)&lt;&gt;ROW(AW551)))&gt;0,"Cruzado","Sin cruce")))</f>
        <v>Sin cruce</v>
      </c>
    </row>
    <row r="552" spans="2:50" ht="19.8" hidden="1" customHeight="1" x14ac:dyDescent="0.25">
      <c r="B552" s="494" t="s">
        <v>314</v>
      </c>
      <c r="C552" s="369" t="s">
        <v>968</v>
      </c>
      <c r="D552" s="369">
        <v>20261</v>
      </c>
      <c r="E552" s="373" t="s">
        <v>279</v>
      </c>
      <c r="F552" s="370" t="s">
        <v>291</v>
      </c>
      <c r="G552" s="373" t="s">
        <v>285</v>
      </c>
      <c r="H552" s="373">
        <v>1</v>
      </c>
      <c r="I552" s="373" t="s">
        <v>575</v>
      </c>
      <c r="J552" s="373" t="s">
        <v>286</v>
      </c>
      <c r="K552" s="194" t="s">
        <v>553</v>
      </c>
      <c r="L552" s="364" t="s">
        <v>554</v>
      </c>
      <c r="M552" s="364" t="s">
        <v>324</v>
      </c>
      <c r="N552" s="364" t="s">
        <v>318</v>
      </c>
      <c r="O552" s="373" t="s">
        <v>315</v>
      </c>
      <c r="P552" s="364">
        <v>0</v>
      </c>
      <c r="Q552" s="364">
        <v>2</v>
      </c>
      <c r="R552" s="369">
        <v>2</v>
      </c>
      <c r="S552" s="364">
        <v>3</v>
      </c>
      <c r="T552" s="8"/>
      <c r="U552" s="374">
        <v>17</v>
      </c>
      <c r="V552" s="370">
        <v>32111220</v>
      </c>
      <c r="W552" s="373" t="s">
        <v>70</v>
      </c>
      <c r="X552" s="364" t="s">
        <v>315</v>
      </c>
      <c r="Y552" s="364" t="s">
        <v>576</v>
      </c>
      <c r="Z552" s="364"/>
      <c r="AA552" s="364"/>
      <c r="AB552" s="370"/>
      <c r="AC552" s="364"/>
      <c r="AD552" s="369" t="s">
        <v>874</v>
      </c>
      <c r="AE552" s="370"/>
      <c r="AF552" s="370"/>
      <c r="AG552" s="364" t="s">
        <v>301</v>
      </c>
      <c r="AH552" s="364">
        <v>2</v>
      </c>
      <c r="AI552" s="364">
        <v>20</v>
      </c>
      <c r="AJ552" s="364">
        <v>10</v>
      </c>
      <c r="AK552" s="364">
        <v>21</v>
      </c>
      <c r="AL552" s="364">
        <v>50</v>
      </c>
      <c r="AM552" s="22">
        <f t="shared" si="204"/>
        <v>2</v>
      </c>
      <c r="AN552" s="104">
        <f t="shared" si="206"/>
        <v>0.84027777777777779</v>
      </c>
      <c r="AO552" s="104">
        <f t="shared" si="207"/>
        <v>0.90972222222222221</v>
      </c>
      <c r="AP552" s="22" t="str" cm="1">
        <f t="array" ref="AP552">IF(W552="","",IF(SUMPRODUCT((W552=$W$7:$W$2042)*(AH552=$AH$7:$AH$2042)*(AN552=$AN$7:$AN$2042)*(AO552=$AO$7:$AO$2042)*(ROW($W$7:$W$2042)&lt;&gt;ROW(W552))*((R552=0)*($R$7:$R$2042&gt;0)+(R552&gt;0)*($R$7:$R$2042=0)))&gt;0,"SALONES UNIDOS",IF(SUMPRODUCT((W552=$W$7:$W$2042)*(AH552=$AH$7:$AH$2042)*((AN552&lt;$AO$7:$AO$2042)*(AO552&gt;$AN$7:$AN$2042))*(ROW($W$7:$W$2042)&lt;&gt;ROW(W552)))&gt;0,"Cruzado","Sin cruce")))</f>
        <v>Sin cruce</v>
      </c>
      <c r="AQ552" s="22"/>
      <c r="AR552" s="22"/>
      <c r="AS552" s="104">
        <f t="shared" ref="AS552:AS553" si="214">AN552</f>
        <v>0.84027777777777779</v>
      </c>
      <c r="AT552" s="104">
        <f t="shared" ref="AT552:AT553" si="215">AO552</f>
        <v>0.90972222222222221</v>
      </c>
      <c r="AU552" s="359" t="str" cm="1">
        <f t="array" ref="AU552">IF(AB552="","",IF(SUMPRODUCT((AB552=$AB$512:$AB$757)*(AH552=$AH$512:$AH$757)*(AQ552=$AQ$512:$AQ$757)*(AR552=$AR$512:$AR$757)*(ROW($AB$512:$AB$757)&lt;&gt;ROW(AB552))*((Q552=0)*($R$512:$R$757&gt;0)+(Q552&gt;0)*($R$512:$R$757=0)))&gt;0,"SALONES UNIDOS",IF(SUMPRODUCT((AB552=$AB$512:$AB$757)*(AH552=$AH$512:$AH$757)*((AQ552&lt;$AR$512:$AR$757)*(AR552&gt;$AQ$512:$AQ$757))*(ROW($AB$512:$AB$757)&lt;&gt;ROW(AB552)))&gt;0,"Cruzado","Sin cruce")))</f>
        <v/>
      </c>
      <c r="AV552" s="359" t="str" cm="1">
        <f t="array" ref="AV552">IF(AD552="","",IF(SUMPRODUCT((AD552=$AD$512:$AD$757)*(AH552=$AH$512:$AH$757)*(AS552=$AS$512:$AS$757)*(AT552=$AT$512:$AT$757)*(ROW($AD$512:$AD$757)&lt;&gt;ROW(AD552))*((R552=0)*($R$512:$R$757&gt;0)+(R552&gt;0)*($R$512:$R$757=0)))&gt;0,"SALONES UNIDOS",IF(SUMPRODUCT((AD552=$AD$512:$AD$757)*(AH552=$AH$512:$AH$757)*((AS552&lt;$AT$512:$AT$757)*(AT552&gt;$AS$512:$AS$757))*(ROW($AD$512:$AD$757)&lt;&gt;ROW(AD552)))&gt;0,"Cruzado","Sin cruce")))</f>
        <v>Sin cruce</v>
      </c>
      <c r="AW552" s="104" t="str">
        <f t="shared" si="205"/>
        <v>EN1HUAURAD</v>
      </c>
      <c r="AX552" s="104" t="str" cm="1">
        <f t="array" ref="AX552">IF(AW552="","",IF(SUMPRODUCT((AW552=$AW$7:$AW$2042)*(AH552=$AH$7:$AH$2042)*(AN552=$AN$7:$AN$2042)*(AO552=$AO$7:$AO$2042)*(ROW($AW$7:$AW$2042)&lt;&gt;ROW(AW552))*((R552=0)*($R$7:$R$2042&gt;0)+(R552&gt;0)*($R$7:$R$2042=0)))&gt;0,"SALONES UNIDOS",IF(SUMPRODUCT((AW552=$AW$7:$AW$2042)*(AH552=$AH$7:$AH$2042)*((AN552&lt;$AO$7:$AO$2042)*(AO552&gt;$AN$7:$AN$2042))*(ROW($AW$7:$AW$2042)&lt;&gt;ROW(AW552)))&gt;0,"Cruzado","Sin cruce")))</f>
        <v>Sin cruce</v>
      </c>
    </row>
    <row r="553" spans="2:50" ht="19.8" hidden="1" customHeight="1" x14ac:dyDescent="0.25">
      <c r="B553" s="494" t="s">
        <v>314</v>
      </c>
      <c r="C553" s="369" t="s">
        <v>968</v>
      </c>
      <c r="D553" s="369">
        <v>20261</v>
      </c>
      <c r="E553" s="373" t="s">
        <v>279</v>
      </c>
      <c r="F553" s="370" t="s">
        <v>291</v>
      </c>
      <c r="G553" s="373" t="s">
        <v>285</v>
      </c>
      <c r="H553" s="373">
        <v>1</v>
      </c>
      <c r="I553" s="373" t="s">
        <v>577</v>
      </c>
      <c r="J553" s="373" t="s">
        <v>286</v>
      </c>
      <c r="K553" s="194" t="s">
        <v>553</v>
      </c>
      <c r="L553" s="364" t="s">
        <v>554</v>
      </c>
      <c r="M553" s="364" t="s">
        <v>324</v>
      </c>
      <c r="N553" s="364" t="s">
        <v>318</v>
      </c>
      <c r="O553" s="373" t="s">
        <v>315</v>
      </c>
      <c r="P553" s="364">
        <v>0</v>
      </c>
      <c r="Q553" s="364">
        <v>2</v>
      </c>
      <c r="R553" s="369">
        <v>2</v>
      </c>
      <c r="S553" s="364">
        <v>3</v>
      </c>
      <c r="T553" s="8"/>
      <c r="U553" s="374">
        <v>16</v>
      </c>
      <c r="V553" s="370">
        <v>32111220</v>
      </c>
      <c r="W553" s="373" t="s">
        <v>70</v>
      </c>
      <c r="X553" s="364" t="s">
        <v>315</v>
      </c>
      <c r="Y553" s="364" t="s">
        <v>576</v>
      </c>
      <c r="Z553" s="364"/>
      <c r="AA553" s="364"/>
      <c r="AB553" s="370"/>
      <c r="AC553" s="364"/>
      <c r="AD553" s="369" t="s">
        <v>874</v>
      </c>
      <c r="AE553" s="370"/>
      <c r="AF553" s="370"/>
      <c r="AG553" s="364" t="s">
        <v>301</v>
      </c>
      <c r="AH553" s="364">
        <v>2</v>
      </c>
      <c r="AI553" s="364">
        <v>21</v>
      </c>
      <c r="AJ553" s="364">
        <v>50</v>
      </c>
      <c r="AK553" s="364">
        <v>23</v>
      </c>
      <c r="AL553" s="364">
        <v>30</v>
      </c>
      <c r="AM553" s="22">
        <f t="shared" si="204"/>
        <v>2</v>
      </c>
      <c r="AN553" s="104">
        <f t="shared" si="206"/>
        <v>0.90972222222222221</v>
      </c>
      <c r="AO553" s="104">
        <f t="shared" si="207"/>
        <v>0.97916666666666674</v>
      </c>
      <c r="AP553" s="22" t="str" cm="1">
        <f t="array" ref="AP553">IF(W553="","",IF(SUMPRODUCT((W553=$W$7:$W$2042)*(AH553=$AH$7:$AH$2042)*(AN553=$AN$7:$AN$2042)*(AO553=$AO$7:$AO$2042)*(ROW($W$7:$W$2042)&lt;&gt;ROW(W553))*((R553=0)*($R$7:$R$2042&gt;0)+(R553&gt;0)*($R$7:$R$2042=0)))&gt;0,"SALONES UNIDOS",IF(SUMPRODUCT((W553=$W$7:$W$2042)*(AH553=$AH$7:$AH$2042)*((AN553&lt;$AO$7:$AO$2042)*(AO553&gt;$AN$7:$AN$2042))*(ROW($W$7:$W$2042)&lt;&gt;ROW(W553)))&gt;0,"Cruzado","Sin cruce")))</f>
        <v>Sin cruce</v>
      </c>
      <c r="AQ553" s="22"/>
      <c r="AR553" s="22"/>
      <c r="AS553" s="104">
        <f t="shared" si="214"/>
        <v>0.90972222222222221</v>
      </c>
      <c r="AT553" s="104">
        <f t="shared" si="215"/>
        <v>0.97916666666666674</v>
      </c>
      <c r="AU553" s="359" t="str" cm="1">
        <f t="array" ref="AU553">IF(AB553="","",IF(SUMPRODUCT((AB553=$AB$512:$AB$757)*(AH553=$AH$512:$AH$757)*(AQ553=$AQ$512:$AQ$757)*(AR553=$AR$512:$AR$757)*(ROW($AB$512:$AB$757)&lt;&gt;ROW(AB553))*((Q553=0)*($R$512:$R$757&gt;0)+(Q553&gt;0)*($R$512:$R$757=0)))&gt;0,"SALONES UNIDOS",IF(SUMPRODUCT((AB553=$AB$512:$AB$757)*(AH553=$AH$512:$AH$757)*((AQ553&lt;$AR$512:$AR$757)*(AR553&gt;$AQ$512:$AQ$757))*(ROW($AB$512:$AB$757)&lt;&gt;ROW(AB553)))&gt;0,"Cruzado","Sin cruce")))</f>
        <v/>
      </c>
      <c r="AV553" s="359" t="str" cm="1">
        <f t="array" ref="AV553">IF(AD553="","",IF(SUMPRODUCT((AD553=$AD$512:$AD$757)*(AH553=$AH$512:$AH$757)*(AS553=$AS$512:$AS$757)*(AT553=$AT$512:$AT$757)*(ROW($AD$512:$AD$757)&lt;&gt;ROW(AD553))*((R553=0)*($R$512:$R$757&gt;0)+(R553&gt;0)*($R$512:$R$757=0)))&gt;0,"SALONES UNIDOS",IF(SUMPRODUCT((AD553=$AD$512:$AD$757)*(AH553=$AH$512:$AH$757)*((AS553&lt;$AT$512:$AT$757)*(AT553&gt;$AS$512:$AS$757))*(ROW($AD$512:$AD$757)&lt;&gt;ROW(AD553)))&gt;0,"Cruzado","Sin cruce")))</f>
        <v>Sin cruce</v>
      </c>
      <c r="AW553" s="104" t="str">
        <f t="shared" si="205"/>
        <v>EN1HUAURAD</v>
      </c>
      <c r="AX553" s="104" t="str" cm="1">
        <f t="array" ref="AX553">IF(AW553="","",IF(SUMPRODUCT((AW553=$AW$7:$AW$2042)*(AH553=$AH$7:$AH$2042)*(AN553=$AN$7:$AN$2042)*(AO553=$AO$7:$AO$2042)*(ROW($AW$7:$AW$2042)&lt;&gt;ROW(AW553))*((R553=0)*($R$7:$R$2042&gt;0)+(R553&gt;0)*($R$7:$R$2042=0)))&gt;0,"SALONES UNIDOS",IF(SUMPRODUCT((AW553=$AW$7:$AW$2042)*(AH553=$AH$7:$AH$2042)*((AN553&lt;$AO$7:$AO$2042)*(AO553&gt;$AN$7:$AN$2042))*(ROW($AW$7:$AW$2042)&lt;&gt;ROW(AW553)))&gt;0,"Cruzado","Sin cruce")))</f>
        <v>Sin cruce</v>
      </c>
    </row>
    <row r="554" spans="2:50" ht="19.8" hidden="1" customHeight="1" x14ac:dyDescent="0.25">
      <c r="B554" s="494" t="s">
        <v>314</v>
      </c>
      <c r="C554" s="369" t="s">
        <v>968</v>
      </c>
      <c r="D554" s="369">
        <v>20261</v>
      </c>
      <c r="E554" s="373" t="s">
        <v>279</v>
      </c>
      <c r="F554" s="370" t="s">
        <v>291</v>
      </c>
      <c r="G554" s="373" t="s">
        <v>285</v>
      </c>
      <c r="H554" s="373">
        <v>1</v>
      </c>
      <c r="I554" s="373" t="s">
        <v>286</v>
      </c>
      <c r="J554" s="373" t="s">
        <v>286</v>
      </c>
      <c r="K554" s="194" t="s">
        <v>561</v>
      </c>
      <c r="L554" s="364" t="s">
        <v>562</v>
      </c>
      <c r="M554" s="364" t="s">
        <v>362</v>
      </c>
      <c r="N554" s="364" t="s">
        <v>318</v>
      </c>
      <c r="O554" s="373" t="s">
        <v>315</v>
      </c>
      <c r="P554" s="364">
        <v>2</v>
      </c>
      <c r="Q554" s="364">
        <v>0</v>
      </c>
      <c r="R554" s="369">
        <v>2</v>
      </c>
      <c r="S554" s="364">
        <v>3</v>
      </c>
      <c r="T554" s="8"/>
      <c r="U554" s="374">
        <v>33</v>
      </c>
      <c r="V554" s="370">
        <v>44081226</v>
      </c>
      <c r="W554" s="373" t="s">
        <v>1109</v>
      </c>
      <c r="X554" s="364" t="s">
        <v>315</v>
      </c>
      <c r="Y554" s="364" t="s">
        <v>576</v>
      </c>
      <c r="Z554" s="364"/>
      <c r="AA554" s="364"/>
      <c r="AB554" s="370" t="s">
        <v>857</v>
      </c>
      <c r="AC554" s="364"/>
      <c r="AD554" s="369"/>
      <c r="AE554" s="370"/>
      <c r="AF554" s="370"/>
      <c r="AG554" s="364" t="s">
        <v>559</v>
      </c>
      <c r="AH554" s="364">
        <v>1</v>
      </c>
      <c r="AI554" s="364">
        <v>17</v>
      </c>
      <c r="AJ554" s="364">
        <v>40</v>
      </c>
      <c r="AK554" s="364">
        <v>19</v>
      </c>
      <c r="AL554" s="364">
        <v>20</v>
      </c>
      <c r="AM554" s="22">
        <f t="shared" si="204"/>
        <v>2</v>
      </c>
      <c r="AN554" s="104">
        <f t="shared" si="206"/>
        <v>0.73611111111111116</v>
      </c>
      <c r="AO554" s="104">
        <f t="shared" si="207"/>
        <v>0.80555555555555547</v>
      </c>
      <c r="AP554" s="22" t="str" cm="1">
        <f t="array" ref="AP554">IF(W554="","",IF(SUMPRODUCT((W554=$W$7:$W$2042)*(AH554=$AH$7:$AH$2042)*(AN554=$AN$7:$AN$2042)*(AO554=$AO$7:$AO$2042)*(ROW($W$7:$W$2042)&lt;&gt;ROW(W554))*((R554=0)*($R$7:$R$2042&gt;0)+(R554&gt;0)*($R$7:$R$2042=0)))&gt;0,"SALONES UNIDOS",IF(SUMPRODUCT((W554=$W$7:$W$2042)*(AH554=$AH$7:$AH$2042)*((AN554&lt;$AO$7:$AO$2042)*(AO554&gt;$AN$7:$AN$2042))*(ROW($W$7:$W$2042)&lt;&gt;ROW(W554)))&gt;0,"Cruzado","Sin cruce")))</f>
        <v>Sin cruce</v>
      </c>
      <c r="AQ554" s="104">
        <f t="shared" ref="AQ554:AQ566" si="216">AN554</f>
        <v>0.73611111111111116</v>
      </c>
      <c r="AR554" s="104">
        <f t="shared" ref="AR554:AR566" si="217">AO554</f>
        <v>0.80555555555555547</v>
      </c>
      <c r="AS554" s="22"/>
      <c r="AT554" s="22"/>
      <c r="AU554" s="359" t="str" cm="1">
        <f t="array" ref="AU554">IF(AB554="","",IF(SUMPRODUCT((AB554=$AB$512:$AB$757)*(AH554=$AH$512:$AH$757)*(AQ554=$AQ$512:$AQ$757)*(AR554=$AR$512:$AR$757)*(ROW($AB$512:$AB$757)&lt;&gt;ROW(AB554))*((Q554=0)*($R$512:$R$757&gt;0)+(Q554&gt;0)*($R$512:$R$757=0)))&gt;0,"SALONES UNIDOS",IF(SUMPRODUCT((AB554=$AB$512:$AB$757)*(AH554=$AH$512:$AH$757)*((AQ554&lt;$AR$512:$AR$757)*(AR554&gt;$AQ$512:$AQ$757))*(ROW($AB$512:$AB$757)&lt;&gt;ROW(AB554)))&gt;0,"Cruzado","Sin cruce")))</f>
        <v>Sin cruce</v>
      </c>
      <c r="AV554" s="359" t="str" cm="1">
        <f t="array" ref="AV554">IF(AD554="","",IF(SUMPRODUCT((AD554=$AD$512:$AD$757)*(AH554=$AH$512:$AH$757)*(AS554=$AS$512:$AS$757)*(AT554=$AT$512:$AT$757)*(ROW($AD$512:$AD$757)&lt;&gt;ROW(AD554))*((R554=0)*($R$512:$R$757&gt;0)+(R554&gt;0)*($R$512:$R$757=0)))&gt;0,"SALONES UNIDOS",IF(SUMPRODUCT((AD554=$AD$512:$AD$757)*(AH554=$AH$512:$AH$757)*((AS554&lt;$AT$512:$AT$757)*(AT554&gt;$AS$512:$AS$757))*(ROW($AD$512:$AD$757)&lt;&gt;ROW(AD554)))&gt;0,"Cruzado","Sin cruce")))</f>
        <v/>
      </c>
      <c r="AW554" s="104" t="str">
        <f t="shared" si="205"/>
        <v>EN1HUAURAD</v>
      </c>
      <c r="AX554" s="104" t="str" cm="1">
        <f t="array" ref="AX554">IF(AW554="","",IF(SUMPRODUCT((AW554=$AW$7:$AW$2042)*(AH554=$AH$7:$AH$2042)*(AN554=$AN$7:$AN$2042)*(AO554=$AO$7:$AO$2042)*(ROW($AW$7:$AW$2042)&lt;&gt;ROW(AW554))*((R554=0)*($R$7:$R$2042&gt;0)+(R554&gt;0)*($R$7:$R$2042=0)))&gt;0,"SALONES UNIDOS",IF(SUMPRODUCT((AW554=$AW$7:$AW$2042)*(AH554=$AH$7:$AH$2042)*((AN554&lt;$AO$7:$AO$2042)*(AO554&gt;$AN$7:$AN$2042))*(ROW($AW$7:$AW$2042)&lt;&gt;ROW(AW554)))&gt;0,"Cruzado","Sin cruce")))</f>
        <v>Sin cruce</v>
      </c>
    </row>
    <row r="555" spans="2:50" ht="19.8" hidden="1" customHeight="1" x14ac:dyDescent="0.25">
      <c r="B555" s="494" t="s">
        <v>314</v>
      </c>
      <c r="C555" s="369" t="s">
        <v>968</v>
      </c>
      <c r="D555" s="369">
        <v>20261</v>
      </c>
      <c r="E555" s="373" t="s">
        <v>279</v>
      </c>
      <c r="F555" s="370" t="s">
        <v>291</v>
      </c>
      <c r="G555" s="373" t="s">
        <v>285</v>
      </c>
      <c r="H555" s="373">
        <v>1</v>
      </c>
      <c r="I555" s="373" t="s">
        <v>286</v>
      </c>
      <c r="J555" s="373" t="s">
        <v>286</v>
      </c>
      <c r="K555" s="194" t="s">
        <v>561</v>
      </c>
      <c r="L555" s="364" t="s">
        <v>562</v>
      </c>
      <c r="M555" s="364" t="s">
        <v>362</v>
      </c>
      <c r="N555" s="364" t="s">
        <v>318</v>
      </c>
      <c r="O555" s="373" t="s">
        <v>315</v>
      </c>
      <c r="P555" s="364">
        <v>0</v>
      </c>
      <c r="Q555" s="364">
        <v>2</v>
      </c>
      <c r="R555" s="369">
        <v>2</v>
      </c>
      <c r="S555" s="364">
        <v>3</v>
      </c>
      <c r="T555" s="8"/>
      <c r="U555" s="374">
        <v>33</v>
      </c>
      <c r="V555" s="370">
        <v>44081226</v>
      </c>
      <c r="W555" s="373" t="s">
        <v>1109</v>
      </c>
      <c r="X555" s="364" t="s">
        <v>315</v>
      </c>
      <c r="Y555" s="364" t="s">
        <v>576</v>
      </c>
      <c r="Z555" s="364"/>
      <c r="AA555" s="364"/>
      <c r="AB555" s="370" t="s">
        <v>857</v>
      </c>
      <c r="AC555" s="364"/>
      <c r="AD555" s="369"/>
      <c r="AE555" s="370"/>
      <c r="AF555" s="370"/>
      <c r="AG555" s="364" t="s">
        <v>301</v>
      </c>
      <c r="AH555" s="364">
        <v>3</v>
      </c>
      <c r="AI555" s="364">
        <v>17</v>
      </c>
      <c r="AJ555" s="364">
        <v>40</v>
      </c>
      <c r="AK555" s="364">
        <v>19</v>
      </c>
      <c r="AL555" s="364">
        <v>20</v>
      </c>
      <c r="AM555" s="22">
        <f t="shared" si="204"/>
        <v>2</v>
      </c>
      <c r="AN555" s="104">
        <f t="shared" si="206"/>
        <v>0.73611111111111116</v>
      </c>
      <c r="AO555" s="104">
        <f t="shared" si="207"/>
        <v>0.80555555555555547</v>
      </c>
      <c r="AP555" s="22" t="str" cm="1">
        <f t="array" ref="AP555">IF(W555="","",IF(SUMPRODUCT((W555=$W$7:$W$2042)*(AH555=$AH$7:$AH$2042)*(AN555=$AN$7:$AN$2042)*(AO555=$AO$7:$AO$2042)*(ROW($W$7:$W$2042)&lt;&gt;ROW(W555))*((R555=0)*($R$7:$R$2042&gt;0)+(R555&gt;0)*($R$7:$R$2042=0)))&gt;0,"SALONES UNIDOS",IF(SUMPRODUCT((W555=$W$7:$W$2042)*(AH555=$AH$7:$AH$2042)*((AN555&lt;$AO$7:$AO$2042)*(AO555&gt;$AN$7:$AN$2042))*(ROW($W$7:$W$2042)&lt;&gt;ROW(W555)))&gt;0,"Cruzado","Sin cruce")))</f>
        <v>Sin cruce</v>
      </c>
      <c r="AQ555" s="104">
        <f t="shared" si="216"/>
        <v>0.73611111111111116</v>
      </c>
      <c r="AR555" s="104">
        <f t="shared" si="217"/>
        <v>0.80555555555555547</v>
      </c>
      <c r="AS555" s="22"/>
      <c r="AT555" s="22"/>
      <c r="AU555" s="359" t="str" cm="1">
        <f t="array" ref="AU555">IF(AB555="","",IF(SUMPRODUCT((AB555=$AB$512:$AB$757)*(AH555=$AH$512:$AH$757)*(AQ555=$AQ$512:$AQ$757)*(AR555=$AR$512:$AR$757)*(ROW($AB$512:$AB$757)&lt;&gt;ROW(AB555))*((Q555=0)*($R$512:$R$757&gt;0)+(Q555&gt;0)*($R$512:$R$757=0)))&gt;0,"SALONES UNIDOS",IF(SUMPRODUCT((AB555=$AB$512:$AB$757)*(AH555=$AH$512:$AH$757)*((AQ555&lt;$AR$512:$AR$757)*(AR555&gt;$AQ$512:$AQ$757))*(ROW($AB$512:$AB$757)&lt;&gt;ROW(AB555)))&gt;0,"Cruzado","Sin cruce")))</f>
        <v>Sin cruce</v>
      </c>
      <c r="AV555" s="359" t="str" cm="1">
        <f t="array" ref="AV555">IF(AD555="","",IF(SUMPRODUCT((AD555=$AD$512:$AD$757)*(AH555=$AH$512:$AH$757)*(AS555=$AS$512:$AS$757)*(AT555=$AT$512:$AT$757)*(ROW($AD$512:$AD$757)&lt;&gt;ROW(AD555))*((R555=0)*($R$512:$R$757&gt;0)+(R555&gt;0)*($R$512:$R$757=0)))&gt;0,"SALONES UNIDOS",IF(SUMPRODUCT((AD555=$AD$512:$AD$757)*(AH555=$AH$512:$AH$757)*((AS555&lt;$AT$512:$AT$757)*(AT555&gt;$AS$512:$AS$757))*(ROW($AD$512:$AD$757)&lt;&gt;ROW(AD555)))&gt;0,"Cruzado","Sin cruce")))</f>
        <v/>
      </c>
      <c r="AW555" s="104" t="str">
        <f t="shared" si="205"/>
        <v>EN1HUAURAD</v>
      </c>
      <c r="AX555" s="104" t="str" cm="1">
        <f t="array" ref="AX555">IF(AW555="","",IF(SUMPRODUCT((AW555=$AW$7:$AW$2042)*(AH555=$AH$7:$AH$2042)*(AN555=$AN$7:$AN$2042)*(AO555=$AO$7:$AO$2042)*(ROW($AW$7:$AW$2042)&lt;&gt;ROW(AW555))*((R555=0)*($R$7:$R$2042&gt;0)+(R555&gt;0)*($R$7:$R$2042=0)))&gt;0,"SALONES UNIDOS",IF(SUMPRODUCT((AW555=$AW$7:$AW$2042)*(AH555=$AH$7:$AH$2042)*((AN555&lt;$AO$7:$AO$2042)*(AO555&gt;$AN$7:$AN$2042))*(ROW($AW$7:$AW$2042)&lt;&gt;ROW(AW555)))&gt;0,"Cruzado","Sin cruce")))</f>
        <v>Sin cruce</v>
      </c>
    </row>
    <row r="556" spans="2:50" ht="19.8" hidden="1" customHeight="1" x14ac:dyDescent="0.25">
      <c r="B556" s="494" t="s">
        <v>314</v>
      </c>
      <c r="C556" s="369" t="s">
        <v>968</v>
      </c>
      <c r="D556" s="369">
        <v>20261</v>
      </c>
      <c r="E556" s="373" t="s">
        <v>279</v>
      </c>
      <c r="F556" s="370" t="s">
        <v>291</v>
      </c>
      <c r="G556" s="373" t="s">
        <v>285</v>
      </c>
      <c r="H556" s="373">
        <v>1</v>
      </c>
      <c r="I556" s="373" t="s">
        <v>286</v>
      </c>
      <c r="J556" s="373" t="s">
        <v>286</v>
      </c>
      <c r="K556" s="194" t="s">
        <v>563</v>
      </c>
      <c r="L556" s="364" t="s">
        <v>564</v>
      </c>
      <c r="M556" s="364" t="s">
        <v>324</v>
      </c>
      <c r="N556" s="364" t="s">
        <v>318</v>
      </c>
      <c r="O556" s="373" t="s">
        <v>315</v>
      </c>
      <c r="P556" s="364">
        <v>2</v>
      </c>
      <c r="Q556" s="364">
        <v>0</v>
      </c>
      <c r="R556" s="369">
        <v>2</v>
      </c>
      <c r="S556" s="364">
        <v>3</v>
      </c>
      <c r="T556" s="8"/>
      <c r="U556" s="374">
        <v>33</v>
      </c>
      <c r="V556" s="370">
        <v>15738847</v>
      </c>
      <c r="W556" s="373" t="s">
        <v>100</v>
      </c>
      <c r="X556" s="364" t="s">
        <v>315</v>
      </c>
      <c r="Y556" s="364" t="s">
        <v>576</v>
      </c>
      <c r="Z556" s="364"/>
      <c r="AA556" s="364"/>
      <c r="AB556" s="370" t="s">
        <v>857</v>
      </c>
      <c r="AC556" s="364"/>
      <c r="AD556" s="369"/>
      <c r="AE556" s="370"/>
      <c r="AF556" s="370"/>
      <c r="AG556" s="364" t="s">
        <v>559</v>
      </c>
      <c r="AH556" s="364">
        <v>5</v>
      </c>
      <c r="AI556" s="364">
        <v>18</v>
      </c>
      <c r="AJ556" s="364">
        <v>30</v>
      </c>
      <c r="AK556" s="364">
        <v>20</v>
      </c>
      <c r="AL556" s="364">
        <v>10</v>
      </c>
      <c r="AM556" s="22">
        <f t="shared" si="204"/>
        <v>2</v>
      </c>
      <c r="AN556" s="104">
        <f t="shared" si="206"/>
        <v>0.77083333333333337</v>
      </c>
      <c r="AO556" s="104">
        <f t="shared" si="207"/>
        <v>0.84027777777777779</v>
      </c>
      <c r="AP556" s="22" t="str" cm="1">
        <f t="array" ref="AP556">IF(W556="","",IF(SUMPRODUCT((W556=$W$7:$W$2042)*(AH556=$AH$7:$AH$2042)*(AN556=$AN$7:$AN$2042)*(AO556=$AO$7:$AO$2042)*(ROW($W$7:$W$2042)&lt;&gt;ROW(W556))*((R556=0)*($R$7:$R$2042&gt;0)+(R556&gt;0)*($R$7:$R$2042=0)))&gt;0,"SALONES UNIDOS",IF(SUMPRODUCT((W556=$W$7:$W$2042)*(AH556=$AH$7:$AH$2042)*((AN556&lt;$AO$7:$AO$2042)*(AO556&gt;$AN$7:$AN$2042))*(ROW($W$7:$W$2042)&lt;&gt;ROW(W556)))&gt;0,"Cruzado","Sin cruce")))</f>
        <v>Sin cruce</v>
      </c>
      <c r="AQ556" s="104">
        <f t="shared" si="216"/>
        <v>0.77083333333333337</v>
      </c>
      <c r="AR556" s="104">
        <f t="shared" si="217"/>
        <v>0.84027777777777779</v>
      </c>
      <c r="AS556" s="22"/>
      <c r="AT556" s="22"/>
      <c r="AU556" s="359" t="str" cm="1">
        <f t="array" ref="AU556">IF(AB556="","",IF(SUMPRODUCT((AB556=$AB$512:$AB$757)*(AH556=$AH$512:$AH$757)*(AQ556=$AQ$512:$AQ$757)*(AR556=$AR$512:$AR$757)*(ROW($AB$512:$AB$757)&lt;&gt;ROW(AB556))*((Q556=0)*($R$512:$R$757&gt;0)+(Q556&gt;0)*($R$512:$R$757=0)))&gt;0,"SALONES UNIDOS",IF(SUMPRODUCT((AB556=$AB$512:$AB$757)*(AH556=$AH$512:$AH$757)*((AQ556&lt;$AR$512:$AR$757)*(AR556&gt;$AQ$512:$AQ$757))*(ROW($AB$512:$AB$757)&lt;&gt;ROW(AB556)))&gt;0,"Cruzado","Sin cruce")))</f>
        <v>Sin cruce</v>
      </c>
      <c r="AV556" s="359" t="str" cm="1">
        <f t="array" ref="AV556">IF(AD556="","",IF(SUMPRODUCT((AD556=$AD$512:$AD$757)*(AH556=$AH$512:$AH$757)*(AS556=$AS$512:$AS$757)*(AT556=$AT$512:$AT$757)*(ROW($AD$512:$AD$757)&lt;&gt;ROW(AD556))*((R556=0)*($R$512:$R$757&gt;0)+(R556&gt;0)*($R$512:$R$757=0)))&gt;0,"SALONES UNIDOS",IF(SUMPRODUCT((AD556=$AD$512:$AD$757)*(AH556=$AH$512:$AH$757)*((AS556&lt;$AT$512:$AT$757)*(AT556&gt;$AS$512:$AS$757))*(ROW($AD$512:$AD$757)&lt;&gt;ROW(AD556)))&gt;0,"Cruzado","Sin cruce")))</f>
        <v/>
      </c>
      <c r="AW556" s="104" t="str">
        <f t="shared" si="205"/>
        <v>EN1HUAURAD</v>
      </c>
      <c r="AX556" s="104" t="str" cm="1">
        <f t="array" ref="AX556">IF(AW556="","",IF(SUMPRODUCT((AW556=$AW$7:$AW$2042)*(AH556=$AH$7:$AH$2042)*(AN556=$AN$7:$AN$2042)*(AO556=$AO$7:$AO$2042)*(ROW($AW$7:$AW$2042)&lt;&gt;ROW(AW556))*((R556=0)*($R$7:$R$2042&gt;0)+(R556&gt;0)*($R$7:$R$2042=0)))&gt;0,"SALONES UNIDOS",IF(SUMPRODUCT((AW556=$AW$7:$AW$2042)*(AH556=$AH$7:$AH$2042)*((AN556&lt;$AO$7:$AO$2042)*(AO556&gt;$AN$7:$AN$2042))*(ROW($AW$7:$AW$2042)&lt;&gt;ROW(AW556)))&gt;0,"Cruzado","Sin cruce")))</f>
        <v>Sin cruce</v>
      </c>
    </row>
    <row r="557" spans="2:50" ht="19.8" hidden="1" customHeight="1" x14ac:dyDescent="0.25">
      <c r="B557" s="494" t="s">
        <v>314</v>
      </c>
      <c r="C557" s="369" t="s">
        <v>968</v>
      </c>
      <c r="D557" s="369">
        <v>20261</v>
      </c>
      <c r="E557" s="373" t="s">
        <v>279</v>
      </c>
      <c r="F557" s="370" t="s">
        <v>291</v>
      </c>
      <c r="G557" s="373" t="s">
        <v>285</v>
      </c>
      <c r="H557" s="373">
        <v>1</v>
      </c>
      <c r="I557" s="373" t="s">
        <v>286</v>
      </c>
      <c r="J557" s="373" t="s">
        <v>286</v>
      </c>
      <c r="K557" s="194" t="s">
        <v>563</v>
      </c>
      <c r="L557" s="364" t="s">
        <v>564</v>
      </c>
      <c r="M557" s="364" t="s">
        <v>324</v>
      </c>
      <c r="N557" s="364" t="s">
        <v>318</v>
      </c>
      <c r="O557" s="373" t="s">
        <v>315</v>
      </c>
      <c r="P557" s="364">
        <v>0</v>
      </c>
      <c r="Q557" s="364">
        <v>2</v>
      </c>
      <c r="R557" s="369">
        <v>2</v>
      </c>
      <c r="S557" s="364">
        <v>3</v>
      </c>
      <c r="T557" s="8"/>
      <c r="U557" s="374">
        <v>33</v>
      </c>
      <c r="V557" s="370">
        <v>15738847</v>
      </c>
      <c r="W557" s="373" t="s">
        <v>100</v>
      </c>
      <c r="X557" s="364" t="s">
        <v>315</v>
      </c>
      <c r="Y557" s="364" t="s">
        <v>576</v>
      </c>
      <c r="Z557" s="364"/>
      <c r="AA557" s="364"/>
      <c r="AB557" s="370" t="s">
        <v>857</v>
      </c>
      <c r="AC557" s="364"/>
      <c r="AD557" s="369"/>
      <c r="AE557" s="370"/>
      <c r="AF557" s="370"/>
      <c r="AG557" s="364" t="s">
        <v>301</v>
      </c>
      <c r="AH557" s="364">
        <v>5</v>
      </c>
      <c r="AI557" s="364">
        <v>20</v>
      </c>
      <c r="AJ557" s="364">
        <v>10</v>
      </c>
      <c r="AK557" s="364">
        <v>21</v>
      </c>
      <c r="AL557" s="364">
        <v>50</v>
      </c>
      <c r="AM557" s="22">
        <f t="shared" si="204"/>
        <v>2</v>
      </c>
      <c r="AN557" s="104">
        <f t="shared" si="206"/>
        <v>0.84027777777777779</v>
      </c>
      <c r="AO557" s="104">
        <f t="shared" si="207"/>
        <v>0.90972222222222221</v>
      </c>
      <c r="AP557" s="22" t="str" cm="1">
        <f t="array" ref="AP557">IF(W557="","",IF(SUMPRODUCT((W557=$W$7:$W$2042)*(AH557=$AH$7:$AH$2042)*(AN557=$AN$7:$AN$2042)*(AO557=$AO$7:$AO$2042)*(ROW($W$7:$W$2042)&lt;&gt;ROW(W557))*((R557=0)*($R$7:$R$2042&gt;0)+(R557&gt;0)*($R$7:$R$2042=0)))&gt;0,"SALONES UNIDOS",IF(SUMPRODUCT((W557=$W$7:$W$2042)*(AH557=$AH$7:$AH$2042)*((AN557&lt;$AO$7:$AO$2042)*(AO557&gt;$AN$7:$AN$2042))*(ROW($W$7:$W$2042)&lt;&gt;ROW(W557)))&gt;0,"Cruzado","Sin cruce")))</f>
        <v>Sin cruce</v>
      </c>
      <c r="AQ557" s="104">
        <f t="shared" si="216"/>
        <v>0.84027777777777779</v>
      </c>
      <c r="AR557" s="104">
        <f t="shared" si="217"/>
        <v>0.90972222222222221</v>
      </c>
      <c r="AS557" s="22"/>
      <c r="AT557" s="22"/>
      <c r="AU557" s="359" t="str" cm="1">
        <f t="array" ref="AU557">IF(AB557="","",IF(SUMPRODUCT((AB557=$AB$512:$AB$757)*(AH557=$AH$512:$AH$757)*(AQ557=$AQ$512:$AQ$757)*(AR557=$AR$512:$AR$757)*(ROW($AB$512:$AB$757)&lt;&gt;ROW(AB557))*((Q557=0)*($R$512:$R$757&gt;0)+(Q557&gt;0)*($R$512:$R$757=0)))&gt;0,"SALONES UNIDOS",IF(SUMPRODUCT((AB557=$AB$512:$AB$757)*(AH557=$AH$512:$AH$757)*((AQ557&lt;$AR$512:$AR$757)*(AR557&gt;$AQ$512:$AQ$757))*(ROW($AB$512:$AB$757)&lt;&gt;ROW(AB557)))&gt;0,"Cruzado","Sin cruce")))</f>
        <v>Sin cruce</v>
      </c>
      <c r="AV557" s="359" t="str" cm="1">
        <f t="array" ref="AV557">IF(AD557="","",IF(SUMPRODUCT((AD557=$AD$512:$AD$757)*(AH557=$AH$512:$AH$757)*(AS557=$AS$512:$AS$757)*(AT557=$AT$512:$AT$757)*(ROW($AD$512:$AD$757)&lt;&gt;ROW(AD557))*((R557=0)*($R$512:$R$757&gt;0)+(R557&gt;0)*($R$512:$R$757=0)))&gt;0,"SALONES UNIDOS",IF(SUMPRODUCT((AD557=$AD$512:$AD$757)*(AH557=$AH$512:$AH$757)*((AS557&lt;$AT$512:$AT$757)*(AT557&gt;$AS$512:$AS$757))*(ROW($AD$512:$AD$757)&lt;&gt;ROW(AD557)))&gt;0,"Cruzado","Sin cruce")))</f>
        <v/>
      </c>
      <c r="AW557" s="104" t="str">
        <f t="shared" si="205"/>
        <v>EN1HUAURAD</v>
      </c>
      <c r="AX557" s="104" t="str" cm="1">
        <f t="array" ref="AX557">IF(AW557="","",IF(SUMPRODUCT((AW557=$AW$7:$AW$2042)*(AH557=$AH$7:$AH$2042)*(AN557=$AN$7:$AN$2042)*(AO557=$AO$7:$AO$2042)*(ROW($AW$7:$AW$2042)&lt;&gt;ROW(AW557))*((R557=0)*($R$7:$R$2042&gt;0)+(R557&gt;0)*($R$7:$R$2042=0)))&gt;0,"SALONES UNIDOS",IF(SUMPRODUCT((AW557=$AW$7:$AW$2042)*(AH557=$AH$7:$AH$2042)*((AN557&lt;$AO$7:$AO$2042)*(AO557&gt;$AN$7:$AN$2042))*(ROW($AW$7:$AW$2042)&lt;&gt;ROW(AW557)))&gt;0,"Cruzado","Sin cruce")))</f>
        <v>Sin cruce</v>
      </c>
    </row>
    <row r="558" spans="2:50" ht="19.8" hidden="1" customHeight="1" x14ac:dyDescent="0.25">
      <c r="B558" s="494" t="s">
        <v>314</v>
      </c>
      <c r="C558" s="369" t="s">
        <v>968</v>
      </c>
      <c r="D558" s="369">
        <v>20261</v>
      </c>
      <c r="E558" s="373" t="s">
        <v>279</v>
      </c>
      <c r="F558" s="370" t="s">
        <v>291</v>
      </c>
      <c r="G558" s="373" t="s">
        <v>285</v>
      </c>
      <c r="H558" s="373">
        <v>1</v>
      </c>
      <c r="I558" s="373" t="s">
        <v>286</v>
      </c>
      <c r="J558" s="373" t="s">
        <v>286</v>
      </c>
      <c r="K558" s="194" t="s">
        <v>565</v>
      </c>
      <c r="L558" s="364" t="s">
        <v>667</v>
      </c>
      <c r="M558" s="364" t="s">
        <v>362</v>
      </c>
      <c r="N558" s="364" t="s">
        <v>318</v>
      </c>
      <c r="O558" s="373" t="s">
        <v>315</v>
      </c>
      <c r="P558" s="364">
        <v>3</v>
      </c>
      <c r="Q558" s="364">
        <v>0</v>
      </c>
      <c r="R558" s="369">
        <v>3</v>
      </c>
      <c r="S558" s="364">
        <v>4</v>
      </c>
      <c r="T558" s="8"/>
      <c r="U558" s="374">
        <v>33</v>
      </c>
      <c r="V558" s="370">
        <v>43529608</v>
      </c>
      <c r="W558" s="373" t="s">
        <v>232</v>
      </c>
      <c r="X558" s="364" t="s">
        <v>315</v>
      </c>
      <c r="Y558" s="364" t="s">
        <v>576</v>
      </c>
      <c r="Z558" s="364"/>
      <c r="AA558" s="364"/>
      <c r="AB558" s="370" t="s">
        <v>857</v>
      </c>
      <c r="AC558" s="364"/>
      <c r="AD558" s="369"/>
      <c r="AE558" s="370"/>
      <c r="AF558" s="370"/>
      <c r="AG558" s="364" t="s">
        <v>559</v>
      </c>
      <c r="AH558" s="364">
        <v>3</v>
      </c>
      <c r="AI558" s="364">
        <v>19</v>
      </c>
      <c r="AJ558" s="364">
        <v>20</v>
      </c>
      <c r="AK558" s="364">
        <v>21</v>
      </c>
      <c r="AL558" s="364">
        <v>50</v>
      </c>
      <c r="AM558" s="22">
        <f t="shared" si="204"/>
        <v>3</v>
      </c>
      <c r="AN558" s="104">
        <f t="shared" si="206"/>
        <v>0.80555555555555547</v>
      </c>
      <c r="AO558" s="104">
        <f t="shared" si="207"/>
        <v>0.90972222222222221</v>
      </c>
      <c r="AP558" s="22" t="str" cm="1">
        <f t="array" ref="AP558">IF(W558="","",IF(SUMPRODUCT((W558=$W$7:$W$2042)*(AH558=$AH$7:$AH$2042)*(AN558=$AN$7:$AN$2042)*(AO558=$AO$7:$AO$2042)*(ROW($W$7:$W$2042)&lt;&gt;ROW(W558))*((R558=0)*($R$7:$R$2042&gt;0)+(R558&gt;0)*($R$7:$R$2042=0)))&gt;0,"SALONES UNIDOS",IF(SUMPRODUCT((W558=$W$7:$W$2042)*(AH558=$AH$7:$AH$2042)*((AN558&lt;$AO$7:$AO$2042)*(AO558&gt;$AN$7:$AN$2042))*(ROW($W$7:$W$2042)&lt;&gt;ROW(W558)))&gt;0,"Cruzado","Sin cruce")))</f>
        <v>Sin cruce</v>
      </c>
      <c r="AQ558" s="104">
        <f t="shared" si="216"/>
        <v>0.80555555555555547</v>
      </c>
      <c r="AR558" s="104">
        <f t="shared" si="217"/>
        <v>0.90972222222222221</v>
      </c>
      <c r="AS558" s="22"/>
      <c r="AT558" s="22"/>
      <c r="AU558" s="359" t="str" cm="1">
        <f t="array" ref="AU558">IF(AB558="","",IF(SUMPRODUCT((AB558=$AB$512:$AB$757)*(AH558=$AH$512:$AH$757)*(AQ558=$AQ$512:$AQ$757)*(AR558=$AR$512:$AR$757)*(ROW($AB$512:$AB$757)&lt;&gt;ROW(AB558))*((Q558=0)*($R$512:$R$757&gt;0)+(Q558&gt;0)*($R$512:$R$757=0)))&gt;0,"SALONES UNIDOS",IF(SUMPRODUCT((AB558=$AB$512:$AB$757)*(AH558=$AH$512:$AH$757)*((AQ558&lt;$AR$512:$AR$757)*(AR558&gt;$AQ$512:$AQ$757))*(ROW($AB$512:$AB$757)&lt;&gt;ROW(AB558)))&gt;0,"Cruzado","Sin cruce")))</f>
        <v>Sin cruce</v>
      </c>
      <c r="AV558" s="359" t="str" cm="1">
        <f t="array" ref="AV558">IF(AD558="","",IF(SUMPRODUCT((AD558=$AD$512:$AD$757)*(AH558=$AH$512:$AH$757)*(AS558=$AS$512:$AS$757)*(AT558=$AT$512:$AT$757)*(ROW($AD$512:$AD$757)&lt;&gt;ROW(AD558))*((R558=0)*($R$512:$R$757&gt;0)+(R558&gt;0)*($R$512:$R$757=0)))&gt;0,"SALONES UNIDOS",IF(SUMPRODUCT((AD558=$AD$512:$AD$757)*(AH558=$AH$512:$AH$757)*((AS558&lt;$AT$512:$AT$757)*(AT558&gt;$AS$512:$AS$757))*(ROW($AD$512:$AD$757)&lt;&gt;ROW(AD558)))&gt;0,"Cruzado","Sin cruce")))</f>
        <v/>
      </c>
      <c r="AW558" s="104" t="str">
        <f t="shared" si="205"/>
        <v>EN1HUAURAD</v>
      </c>
      <c r="AX558" s="104" t="str" cm="1">
        <f t="array" ref="AX558">IF(AW558="","",IF(SUMPRODUCT((AW558=$AW$7:$AW$2042)*(AH558=$AH$7:$AH$2042)*(AN558=$AN$7:$AN$2042)*(AO558=$AO$7:$AO$2042)*(ROW($AW$7:$AW$2042)&lt;&gt;ROW(AW558))*((R558=0)*($R$7:$R$2042&gt;0)+(R558&gt;0)*($R$7:$R$2042=0)))&gt;0,"SALONES UNIDOS",IF(SUMPRODUCT((AW558=$AW$7:$AW$2042)*(AH558=$AH$7:$AH$2042)*((AN558&lt;$AO$7:$AO$2042)*(AO558&gt;$AN$7:$AN$2042))*(ROW($AW$7:$AW$2042)&lt;&gt;ROW(AW558)))&gt;0,"Cruzado","Sin cruce")))</f>
        <v>Sin cruce</v>
      </c>
    </row>
    <row r="559" spans="2:50" ht="19.8" hidden="1" customHeight="1" x14ac:dyDescent="0.25">
      <c r="B559" s="494" t="s">
        <v>314</v>
      </c>
      <c r="C559" s="369" t="s">
        <v>968</v>
      </c>
      <c r="D559" s="369">
        <v>20261</v>
      </c>
      <c r="E559" s="373" t="s">
        <v>279</v>
      </c>
      <c r="F559" s="370" t="s">
        <v>291</v>
      </c>
      <c r="G559" s="373" t="s">
        <v>285</v>
      </c>
      <c r="H559" s="373">
        <v>1</v>
      </c>
      <c r="I559" s="373" t="s">
        <v>286</v>
      </c>
      <c r="J559" s="373" t="s">
        <v>286</v>
      </c>
      <c r="K559" s="194" t="s">
        <v>565</v>
      </c>
      <c r="L559" s="364" t="s">
        <v>667</v>
      </c>
      <c r="M559" s="364" t="s">
        <v>362</v>
      </c>
      <c r="N559" s="364" t="s">
        <v>318</v>
      </c>
      <c r="O559" s="373" t="s">
        <v>315</v>
      </c>
      <c r="P559" s="364">
        <v>0</v>
      </c>
      <c r="Q559" s="364">
        <v>2</v>
      </c>
      <c r="R559" s="369">
        <v>2</v>
      </c>
      <c r="S559" s="364">
        <v>4</v>
      </c>
      <c r="T559" s="8"/>
      <c r="U559" s="374">
        <v>33</v>
      </c>
      <c r="V559" s="370">
        <v>43529608</v>
      </c>
      <c r="W559" s="373" t="s">
        <v>232</v>
      </c>
      <c r="X559" s="364" t="s">
        <v>315</v>
      </c>
      <c r="Y559" s="364" t="s">
        <v>576</v>
      </c>
      <c r="Z559" s="364"/>
      <c r="AA559" s="364"/>
      <c r="AB559" s="370" t="s">
        <v>857</v>
      </c>
      <c r="AC559" s="364"/>
      <c r="AD559" s="369"/>
      <c r="AE559" s="370"/>
      <c r="AF559" s="370"/>
      <c r="AG559" s="364" t="s">
        <v>301</v>
      </c>
      <c r="AH559" s="364">
        <v>3</v>
      </c>
      <c r="AI559" s="364">
        <v>21</v>
      </c>
      <c r="AJ559" s="364">
        <v>50</v>
      </c>
      <c r="AK559" s="364">
        <v>23</v>
      </c>
      <c r="AL559" s="364">
        <v>30</v>
      </c>
      <c r="AM559" s="22">
        <f t="shared" si="204"/>
        <v>2</v>
      </c>
      <c r="AN559" s="104">
        <f t="shared" si="206"/>
        <v>0.90972222222222221</v>
      </c>
      <c r="AO559" s="104">
        <f t="shared" si="207"/>
        <v>0.97916666666666674</v>
      </c>
      <c r="AP559" s="22" t="str" cm="1">
        <f t="array" ref="AP559">IF(W559="","",IF(SUMPRODUCT((W559=$W$7:$W$2042)*(AH559=$AH$7:$AH$2042)*(AN559=$AN$7:$AN$2042)*(AO559=$AO$7:$AO$2042)*(ROW($W$7:$W$2042)&lt;&gt;ROW(W559))*((R559=0)*($R$7:$R$2042&gt;0)+(R559&gt;0)*($R$7:$R$2042=0)))&gt;0,"SALONES UNIDOS",IF(SUMPRODUCT((W559=$W$7:$W$2042)*(AH559=$AH$7:$AH$2042)*((AN559&lt;$AO$7:$AO$2042)*(AO559&gt;$AN$7:$AN$2042))*(ROW($W$7:$W$2042)&lt;&gt;ROW(W559)))&gt;0,"Cruzado","Sin cruce")))</f>
        <v>Sin cruce</v>
      </c>
      <c r="AQ559" s="104">
        <f t="shared" si="216"/>
        <v>0.90972222222222221</v>
      </c>
      <c r="AR559" s="104">
        <f t="shared" si="217"/>
        <v>0.97916666666666674</v>
      </c>
      <c r="AS559" s="22"/>
      <c r="AT559" s="22"/>
      <c r="AU559" s="359" t="str" cm="1">
        <f t="array" ref="AU559">IF(AB559="","",IF(SUMPRODUCT((AB559=$AB$512:$AB$757)*(AH559=$AH$512:$AH$757)*(AQ559=$AQ$512:$AQ$757)*(AR559=$AR$512:$AR$757)*(ROW($AB$512:$AB$757)&lt;&gt;ROW(AB559))*((Q559=0)*($R$512:$R$757&gt;0)+(Q559&gt;0)*($R$512:$R$757=0)))&gt;0,"SALONES UNIDOS",IF(SUMPRODUCT((AB559=$AB$512:$AB$757)*(AH559=$AH$512:$AH$757)*((AQ559&lt;$AR$512:$AR$757)*(AR559&gt;$AQ$512:$AQ$757))*(ROW($AB$512:$AB$757)&lt;&gt;ROW(AB559)))&gt;0,"Cruzado","Sin cruce")))</f>
        <v>Sin cruce</v>
      </c>
      <c r="AV559" s="359" t="str" cm="1">
        <f t="array" ref="AV559">IF(AD559="","",IF(SUMPRODUCT((AD559=$AD$512:$AD$757)*(AH559=$AH$512:$AH$757)*(AS559=$AS$512:$AS$757)*(AT559=$AT$512:$AT$757)*(ROW($AD$512:$AD$757)&lt;&gt;ROW(AD559))*((R559=0)*($R$512:$R$757&gt;0)+(R559&gt;0)*($R$512:$R$757=0)))&gt;0,"SALONES UNIDOS",IF(SUMPRODUCT((AD559=$AD$512:$AD$757)*(AH559=$AH$512:$AH$757)*((AS559&lt;$AT$512:$AT$757)*(AT559&gt;$AS$512:$AS$757))*(ROW($AD$512:$AD$757)&lt;&gt;ROW(AD559)))&gt;0,"Cruzado","Sin cruce")))</f>
        <v/>
      </c>
      <c r="AW559" s="104" t="str">
        <f t="shared" si="205"/>
        <v>EN1HUAURAD</v>
      </c>
      <c r="AX559" s="104" t="str" cm="1">
        <f t="array" ref="AX559">IF(AW559="","",IF(SUMPRODUCT((AW559=$AW$7:$AW$2042)*(AH559=$AH$7:$AH$2042)*(AN559=$AN$7:$AN$2042)*(AO559=$AO$7:$AO$2042)*(ROW($AW$7:$AW$2042)&lt;&gt;ROW(AW559))*((R559=0)*($R$7:$R$2042&gt;0)+(R559&gt;0)*($R$7:$R$2042=0)))&gt;0,"SALONES UNIDOS",IF(SUMPRODUCT((AW559=$AW$7:$AW$2042)*(AH559=$AH$7:$AH$2042)*((AN559&lt;$AO$7:$AO$2042)*(AO559&gt;$AN$7:$AN$2042))*(ROW($AW$7:$AW$2042)&lt;&gt;ROW(AW559)))&gt;0,"Cruzado","Sin cruce")))</f>
        <v>Sin cruce</v>
      </c>
    </row>
    <row r="560" spans="2:50" ht="19.8" hidden="1" customHeight="1" x14ac:dyDescent="0.25">
      <c r="B560" s="494" t="s">
        <v>314</v>
      </c>
      <c r="C560" s="369" t="s">
        <v>968</v>
      </c>
      <c r="D560" s="369">
        <v>20261</v>
      </c>
      <c r="E560" s="373" t="s">
        <v>279</v>
      </c>
      <c r="F560" s="370" t="s">
        <v>291</v>
      </c>
      <c r="G560" s="373" t="s">
        <v>285</v>
      </c>
      <c r="H560" s="373">
        <v>1</v>
      </c>
      <c r="I560" s="373" t="s">
        <v>286</v>
      </c>
      <c r="J560" s="373" t="s">
        <v>286</v>
      </c>
      <c r="K560" s="194" t="s">
        <v>566</v>
      </c>
      <c r="L560" s="364" t="s">
        <v>567</v>
      </c>
      <c r="M560" s="364" t="s">
        <v>362</v>
      </c>
      <c r="N560" s="364" t="s">
        <v>318</v>
      </c>
      <c r="O560" s="373" t="s">
        <v>315</v>
      </c>
      <c r="P560" s="364">
        <v>3</v>
      </c>
      <c r="Q560" s="364">
        <v>0</v>
      </c>
      <c r="R560" s="369">
        <v>3</v>
      </c>
      <c r="S560" s="364">
        <v>4</v>
      </c>
      <c r="T560" s="8"/>
      <c r="U560" s="374">
        <v>33</v>
      </c>
      <c r="V560" s="370">
        <v>44128134</v>
      </c>
      <c r="W560" s="373" t="s">
        <v>1111</v>
      </c>
      <c r="X560" s="364" t="s">
        <v>315</v>
      </c>
      <c r="Y560" s="364" t="s">
        <v>576</v>
      </c>
      <c r="Z560" s="364"/>
      <c r="AA560" s="364"/>
      <c r="AB560" s="370" t="s">
        <v>857</v>
      </c>
      <c r="AC560" s="364"/>
      <c r="AD560" s="369"/>
      <c r="AE560" s="370"/>
      <c r="AF560" s="370"/>
      <c r="AG560" s="364" t="s">
        <v>559</v>
      </c>
      <c r="AH560" s="364">
        <v>4</v>
      </c>
      <c r="AI560" s="364">
        <v>18</v>
      </c>
      <c r="AJ560" s="364">
        <v>30</v>
      </c>
      <c r="AK560" s="364">
        <v>21</v>
      </c>
      <c r="AL560" s="364">
        <v>0</v>
      </c>
      <c r="AM560" s="22">
        <f t="shared" si="204"/>
        <v>3</v>
      </c>
      <c r="AN560" s="104">
        <f t="shared" si="206"/>
        <v>0.77083333333333337</v>
      </c>
      <c r="AO560" s="104">
        <f t="shared" si="207"/>
        <v>0.875</v>
      </c>
      <c r="AP560" s="22" t="str" cm="1">
        <f t="array" ref="AP560">IF(W560="","",IF(SUMPRODUCT((W560=$W$7:$W$2042)*(AH560=$AH$7:$AH$2042)*(AN560=$AN$7:$AN$2042)*(AO560=$AO$7:$AO$2042)*(ROW($W$7:$W$2042)&lt;&gt;ROW(W560))*((R560=0)*($R$7:$R$2042&gt;0)+(R560&gt;0)*($R$7:$R$2042=0)))&gt;0,"SALONES UNIDOS",IF(SUMPRODUCT((W560=$W$7:$W$2042)*(AH560=$AH$7:$AH$2042)*((AN560&lt;$AO$7:$AO$2042)*(AO560&gt;$AN$7:$AN$2042))*(ROW($W$7:$W$2042)&lt;&gt;ROW(W560)))&gt;0,"Cruzado","Sin cruce")))</f>
        <v>Sin cruce</v>
      </c>
      <c r="AQ560" s="104">
        <f t="shared" si="216"/>
        <v>0.77083333333333337</v>
      </c>
      <c r="AR560" s="104">
        <f t="shared" si="217"/>
        <v>0.875</v>
      </c>
      <c r="AS560" s="22"/>
      <c r="AT560" s="22"/>
      <c r="AU560" s="359" t="str" cm="1">
        <f t="array" ref="AU560">IF(AB560="","",IF(SUMPRODUCT((AB560=$AB$512:$AB$757)*(AH560=$AH$512:$AH$757)*(AQ560=$AQ$512:$AQ$757)*(AR560=$AR$512:$AR$757)*(ROW($AB$512:$AB$757)&lt;&gt;ROW(AB560))*((Q560=0)*($R$512:$R$757&gt;0)+(Q560&gt;0)*($R$512:$R$757=0)))&gt;0,"SALONES UNIDOS",IF(SUMPRODUCT((AB560=$AB$512:$AB$757)*(AH560=$AH$512:$AH$757)*((AQ560&lt;$AR$512:$AR$757)*(AR560&gt;$AQ$512:$AQ$757))*(ROW($AB$512:$AB$757)&lt;&gt;ROW(AB560)))&gt;0,"Cruzado","Sin cruce")))</f>
        <v>Sin cruce</v>
      </c>
      <c r="AV560" s="359" t="str" cm="1">
        <f t="array" ref="AV560">IF(AD560="","",IF(SUMPRODUCT((AD560=$AD$512:$AD$757)*(AH560=$AH$512:$AH$757)*(AS560=$AS$512:$AS$757)*(AT560=$AT$512:$AT$757)*(ROW($AD$512:$AD$757)&lt;&gt;ROW(AD560))*((R560=0)*($R$512:$R$757&gt;0)+(R560&gt;0)*($R$512:$R$757=0)))&gt;0,"SALONES UNIDOS",IF(SUMPRODUCT((AD560=$AD$512:$AD$757)*(AH560=$AH$512:$AH$757)*((AS560&lt;$AT$512:$AT$757)*(AT560&gt;$AS$512:$AS$757))*(ROW($AD$512:$AD$757)&lt;&gt;ROW(AD560)))&gt;0,"Cruzado","Sin cruce")))</f>
        <v/>
      </c>
      <c r="AW560" s="104" t="str">
        <f t="shared" si="205"/>
        <v>EN1HUAURAD</v>
      </c>
      <c r="AX560" s="104" t="str" cm="1">
        <f t="array" ref="AX560">IF(AW560="","",IF(SUMPRODUCT((AW560=$AW$7:$AW$2042)*(AH560=$AH$7:$AH$2042)*(AN560=$AN$7:$AN$2042)*(AO560=$AO$7:$AO$2042)*(ROW($AW$7:$AW$2042)&lt;&gt;ROW(AW560))*((R560=0)*($R$7:$R$2042&gt;0)+(R560&gt;0)*($R$7:$R$2042=0)))&gt;0,"SALONES UNIDOS",IF(SUMPRODUCT((AW560=$AW$7:$AW$2042)*(AH560=$AH$7:$AH$2042)*((AN560&lt;$AO$7:$AO$2042)*(AO560&gt;$AN$7:$AN$2042))*(ROW($AW$7:$AW$2042)&lt;&gt;ROW(AW560)))&gt;0,"Cruzado","Sin cruce")))</f>
        <v>Sin cruce</v>
      </c>
    </row>
    <row r="561" spans="2:50" ht="19.8" hidden="1" customHeight="1" x14ac:dyDescent="0.25">
      <c r="B561" s="494" t="s">
        <v>314</v>
      </c>
      <c r="C561" s="369" t="s">
        <v>968</v>
      </c>
      <c r="D561" s="369">
        <v>20261</v>
      </c>
      <c r="E561" s="373" t="s">
        <v>279</v>
      </c>
      <c r="F561" s="370" t="s">
        <v>291</v>
      </c>
      <c r="G561" s="373" t="s">
        <v>285</v>
      </c>
      <c r="H561" s="373">
        <v>1</v>
      </c>
      <c r="I561" s="373" t="s">
        <v>286</v>
      </c>
      <c r="J561" s="373" t="s">
        <v>286</v>
      </c>
      <c r="K561" s="194" t="s">
        <v>566</v>
      </c>
      <c r="L561" s="364" t="s">
        <v>567</v>
      </c>
      <c r="M561" s="364" t="s">
        <v>362</v>
      </c>
      <c r="N561" s="364" t="s">
        <v>318</v>
      </c>
      <c r="O561" s="373" t="s">
        <v>315</v>
      </c>
      <c r="P561" s="364">
        <v>0</v>
      </c>
      <c r="Q561" s="364">
        <v>2</v>
      </c>
      <c r="R561" s="369">
        <v>2</v>
      </c>
      <c r="S561" s="364">
        <v>4</v>
      </c>
      <c r="T561" s="8"/>
      <c r="U561" s="374">
        <v>33</v>
      </c>
      <c r="V561" s="370">
        <v>44128134</v>
      </c>
      <c r="W561" s="373" t="s">
        <v>1111</v>
      </c>
      <c r="X561" s="364" t="s">
        <v>315</v>
      </c>
      <c r="Y561" s="364" t="s">
        <v>576</v>
      </c>
      <c r="Z561" s="364"/>
      <c r="AA561" s="364"/>
      <c r="AB561" s="370" t="s">
        <v>857</v>
      </c>
      <c r="AC561" s="364"/>
      <c r="AD561" s="369"/>
      <c r="AE561" s="370"/>
      <c r="AF561" s="370"/>
      <c r="AG561" s="364" t="s">
        <v>301</v>
      </c>
      <c r="AH561" s="364">
        <v>4</v>
      </c>
      <c r="AI561" s="364">
        <v>21</v>
      </c>
      <c r="AJ561" s="364">
        <v>0</v>
      </c>
      <c r="AK561" s="364">
        <v>22</v>
      </c>
      <c r="AL561" s="364">
        <v>40</v>
      </c>
      <c r="AM561" s="22">
        <f t="shared" si="204"/>
        <v>2</v>
      </c>
      <c r="AN561" s="104">
        <f t="shared" si="206"/>
        <v>0.875</v>
      </c>
      <c r="AO561" s="104">
        <f t="shared" si="207"/>
        <v>0.94444444444444442</v>
      </c>
      <c r="AP561" s="22" t="str" cm="1">
        <f t="array" ref="AP561">IF(W561="","",IF(SUMPRODUCT((W561=$W$7:$W$2042)*(AH561=$AH$7:$AH$2042)*(AN561=$AN$7:$AN$2042)*(AO561=$AO$7:$AO$2042)*(ROW($W$7:$W$2042)&lt;&gt;ROW(W561))*((R561=0)*($R$7:$R$2042&gt;0)+(R561&gt;0)*($R$7:$R$2042=0)))&gt;0,"SALONES UNIDOS",IF(SUMPRODUCT((W561=$W$7:$W$2042)*(AH561=$AH$7:$AH$2042)*((AN561&lt;$AO$7:$AO$2042)*(AO561&gt;$AN$7:$AN$2042))*(ROW($W$7:$W$2042)&lt;&gt;ROW(W561)))&gt;0,"Cruzado","Sin cruce")))</f>
        <v>Sin cruce</v>
      </c>
      <c r="AQ561" s="104">
        <f t="shared" si="216"/>
        <v>0.875</v>
      </c>
      <c r="AR561" s="104">
        <f t="shared" si="217"/>
        <v>0.94444444444444442</v>
      </c>
      <c r="AS561" s="22"/>
      <c r="AT561" s="22"/>
      <c r="AU561" s="359" t="str" cm="1">
        <f t="array" ref="AU561">IF(AB561="","",IF(SUMPRODUCT((AB561=$AB$512:$AB$757)*(AH561=$AH$512:$AH$757)*(AQ561=$AQ$512:$AQ$757)*(AR561=$AR$512:$AR$757)*(ROW($AB$512:$AB$757)&lt;&gt;ROW(AB561))*((Q561=0)*($R$512:$R$757&gt;0)+(Q561&gt;0)*($R$512:$R$757=0)))&gt;0,"SALONES UNIDOS",IF(SUMPRODUCT((AB561=$AB$512:$AB$757)*(AH561=$AH$512:$AH$757)*((AQ561&lt;$AR$512:$AR$757)*(AR561&gt;$AQ$512:$AQ$757))*(ROW($AB$512:$AB$757)&lt;&gt;ROW(AB561)))&gt;0,"Cruzado","Sin cruce")))</f>
        <v>Sin cruce</v>
      </c>
      <c r="AV561" s="359" t="str" cm="1">
        <f t="array" ref="AV561">IF(AD561="","",IF(SUMPRODUCT((AD561=$AD$512:$AD$757)*(AH561=$AH$512:$AH$757)*(AS561=$AS$512:$AS$757)*(AT561=$AT$512:$AT$757)*(ROW($AD$512:$AD$757)&lt;&gt;ROW(AD561))*((R561=0)*($R$512:$R$757&gt;0)+(R561&gt;0)*($R$512:$R$757=0)))&gt;0,"SALONES UNIDOS",IF(SUMPRODUCT((AD561=$AD$512:$AD$757)*(AH561=$AH$512:$AH$757)*((AS561&lt;$AT$512:$AT$757)*(AT561&gt;$AS$512:$AS$757))*(ROW($AD$512:$AD$757)&lt;&gt;ROW(AD561)))&gt;0,"Cruzado","Sin cruce")))</f>
        <v/>
      </c>
      <c r="AW561" s="104" t="str">
        <f t="shared" si="205"/>
        <v>EN1HUAURAD</v>
      </c>
      <c r="AX561" s="104" t="str" cm="1">
        <f t="array" ref="AX561">IF(AW561="","",IF(SUMPRODUCT((AW561=$AW$7:$AW$2042)*(AH561=$AH$7:$AH$2042)*(AN561=$AN$7:$AN$2042)*(AO561=$AO$7:$AO$2042)*(ROW($AW$7:$AW$2042)&lt;&gt;ROW(AW561))*((R561=0)*($R$7:$R$2042&gt;0)+(R561&gt;0)*($R$7:$R$2042=0)))&gt;0,"SALONES UNIDOS",IF(SUMPRODUCT((AW561=$AW$7:$AW$2042)*(AH561=$AH$7:$AH$2042)*((AN561&lt;$AO$7:$AO$2042)*(AO561&gt;$AN$7:$AN$2042))*(ROW($AW$7:$AW$2042)&lt;&gt;ROW(AW561)))&gt;0,"Cruzado","Sin cruce")))</f>
        <v>Sin cruce</v>
      </c>
    </row>
    <row r="562" spans="2:50" ht="19.8" hidden="1" customHeight="1" x14ac:dyDescent="0.25">
      <c r="B562" s="494" t="s">
        <v>314</v>
      </c>
      <c r="C562" s="369" t="s">
        <v>968</v>
      </c>
      <c r="D562" s="369">
        <v>20261</v>
      </c>
      <c r="E562" s="373" t="s">
        <v>279</v>
      </c>
      <c r="F562" s="370" t="s">
        <v>291</v>
      </c>
      <c r="G562" s="373" t="s">
        <v>285</v>
      </c>
      <c r="H562" s="373">
        <v>1</v>
      </c>
      <c r="I562" s="373" t="s">
        <v>286</v>
      </c>
      <c r="J562" s="373" t="s">
        <v>286</v>
      </c>
      <c r="K562" s="194" t="s">
        <v>568</v>
      </c>
      <c r="L562" s="364" t="s">
        <v>569</v>
      </c>
      <c r="M562" s="364" t="s">
        <v>362</v>
      </c>
      <c r="N562" s="364" t="s">
        <v>318</v>
      </c>
      <c r="O562" s="373" t="s">
        <v>315</v>
      </c>
      <c r="P562" s="364">
        <v>3</v>
      </c>
      <c r="Q562" s="364">
        <v>0</v>
      </c>
      <c r="R562" s="369">
        <v>3</v>
      </c>
      <c r="S562" s="364">
        <v>4</v>
      </c>
      <c r="T562" s="8"/>
      <c r="U562" s="374">
        <v>33</v>
      </c>
      <c r="V562" s="370">
        <v>15690505</v>
      </c>
      <c r="W562" s="373" t="s">
        <v>1126</v>
      </c>
      <c r="X562" s="364" t="s">
        <v>315</v>
      </c>
      <c r="Y562" s="364" t="s">
        <v>576</v>
      </c>
      <c r="Z562" s="364"/>
      <c r="AA562" s="364"/>
      <c r="AB562" s="370" t="s">
        <v>857</v>
      </c>
      <c r="AC562" s="364"/>
      <c r="AD562" s="369"/>
      <c r="AE562" s="370"/>
      <c r="AF562" s="370"/>
      <c r="AG562" s="364" t="s">
        <v>559</v>
      </c>
      <c r="AH562" s="364">
        <v>1</v>
      </c>
      <c r="AI562" s="364">
        <v>19</v>
      </c>
      <c r="AJ562" s="364">
        <v>20</v>
      </c>
      <c r="AK562" s="364">
        <v>21</v>
      </c>
      <c r="AL562" s="364">
        <v>50</v>
      </c>
      <c r="AM562" s="22">
        <f t="shared" si="204"/>
        <v>3</v>
      </c>
      <c r="AN562" s="104">
        <f t="shared" si="206"/>
        <v>0.80555555555555547</v>
      </c>
      <c r="AO562" s="104">
        <f t="shared" si="207"/>
        <v>0.90972222222222221</v>
      </c>
      <c r="AP562" s="22" t="str" cm="1">
        <f t="array" ref="AP562">IF(W562="","",IF(SUMPRODUCT((W562=$W$7:$W$2042)*(AH562=$AH$7:$AH$2042)*(AN562=$AN$7:$AN$2042)*(AO562=$AO$7:$AO$2042)*(ROW($W$7:$W$2042)&lt;&gt;ROW(W562))*((R562=0)*($R$7:$R$2042&gt;0)+(R562&gt;0)*($R$7:$R$2042=0)))&gt;0,"SALONES UNIDOS",IF(SUMPRODUCT((W562=$W$7:$W$2042)*(AH562=$AH$7:$AH$2042)*((AN562&lt;$AO$7:$AO$2042)*(AO562&gt;$AN$7:$AN$2042))*(ROW($W$7:$W$2042)&lt;&gt;ROW(W562)))&gt;0,"Cruzado","Sin cruce")))</f>
        <v>Sin cruce</v>
      </c>
      <c r="AQ562" s="104">
        <f t="shared" si="216"/>
        <v>0.80555555555555547</v>
      </c>
      <c r="AR562" s="104">
        <f t="shared" si="217"/>
        <v>0.90972222222222221</v>
      </c>
      <c r="AS562" s="22"/>
      <c r="AT562" s="22"/>
      <c r="AU562" s="359" t="str" cm="1">
        <f t="array" ref="AU562">IF(AB562="","",IF(SUMPRODUCT((AB562=$AB$512:$AB$757)*(AH562=$AH$512:$AH$757)*(AQ562=$AQ$512:$AQ$757)*(AR562=$AR$512:$AR$757)*(ROW($AB$512:$AB$757)&lt;&gt;ROW(AB562))*((Q562=0)*($R$512:$R$757&gt;0)+(Q562&gt;0)*($R$512:$R$757=0)))&gt;0,"SALONES UNIDOS",IF(SUMPRODUCT((AB562=$AB$512:$AB$757)*(AH562=$AH$512:$AH$757)*((AQ562&lt;$AR$512:$AR$757)*(AR562&gt;$AQ$512:$AQ$757))*(ROW($AB$512:$AB$757)&lt;&gt;ROW(AB562)))&gt;0,"Cruzado","Sin cruce")))</f>
        <v>Sin cruce</v>
      </c>
      <c r="AV562" s="359" t="str" cm="1">
        <f t="array" ref="AV562">IF(AD562="","",IF(SUMPRODUCT((AD562=$AD$512:$AD$757)*(AH562=$AH$512:$AH$757)*(AS562=$AS$512:$AS$757)*(AT562=$AT$512:$AT$757)*(ROW($AD$512:$AD$757)&lt;&gt;ROW(AD562))*((R562=0)*($R$512:$R$757&gt;0)+(R562&gt;0)*($R$512:$R$757=0)))&gt;0,"SALONES UNIDOS",IF(SUMPRODUCT((AD562=$AD$512:$AD$757)*(AH562=$AH$512:$AH$757)*((AS562&lt;$AT$512:$AT$757)*(AT562&gt;$AS$512:$AS$757))*(ROW($AD$512:$AD$757)&lt;&gt;ROW(AD562)))&gt;0,"Cruzado","Sin cruce")))</f>
        <v/>
      </c>
      <c r="AW562" s="104" t="str">
        <f t="shared" si="205"/>
        <v>EN1HUAURAD</v>
      </c>
      <c r="AX562" s="104" t="str" cm="1">
        <f t="array" ref="AX562">IF(AW562="","",IF(SUMPRODUCT((AW562=$AW$7:$AW$2042)*(AH562=$AH$7:$AH$2042)*(AN562=$AN$7:$AN$2042)*(AO562=$AO$7:$AO$2042)*(ROW($AW$7:$AW$2042)&lt;&gt;ROW(AW562))*((R562=0)*($R$7:$R$2042&gt;0)+(R562&gt;0)*($R$7:$R$2042=0)))&gt;0,"SALONES UNIDOS",IF(SUMPRODUCT((AW562=$AW$7:$AW$2042)*(AH562=$AH$7:$AH$2042)*((AN562&lt;$AO$7:$AO$2042)*(AO562&gt;$AN$7:$AN$2042))*(ROW($AW$7:$AW$2042)&lt;&gt;ROW(AW562)))&gt;0,"Cruzado","Sin cruce")))</f>
        <v>Sin cruce</v>
      </c>
    </row>
    <row r="563" spans="2:50" ht="19.8" hidden="1" customHeight="1" x14ac:dyDescent="0.25">
      <c r="B563" s="494" t="s">
        <v>314</v>
      </c>
      <c r="C563" s="369" t="s">
        <v>968</v>
      </c>
      <c r="D563" s="369">
        <v>20261</v>
      </c>
      <c r="E563" s="373" t="s">
        <v>279</v>
      </c>
      <c r="F563" s="370" t="s">
        <v>291</v>
      </c>
      <c r="G563" s="373" t="s">
        <v>285</v>
      </c>
      <c r="H563" s="373">
        <v>1</v>
      </c>
      <c r="I563" s="373" t="s">
        <v>286</v>
      </c>
      <c r="J563" s="373" t="s">
        <v>286</v>
      </c>
      <c r="K563" s="194" t="s">
        <v>568</v>
      </c>
      <c r="L563" s="364" t="s">
        <v>569</v>
      </c>
      <c r="M563" s="364" t="s">
        <v>362</v>
      </c>
      <c r="N563" s="364" t="s">
        <v>318</v>
      </c>
      <c r="O563" s="373" t="s">
        <v>315</v>
      </c>
      <c r="P563" s="364">
        <v>0</v>
      </c>
      <c r="Q563" s="364">
        <v>2</v>
      </c>
      <c r="R563" s="369">
        <v>2</v>
      </c>
      <c r="S563" s="364">
        <v>4</v>
      </c>
      <c r="T563" s="8"/>
      <c r="U563" s="374">
        <v>33</v>
      </c>
      <c r="V563" s="370">
        <v>15690505</v>
      </c>
      <c r="W563" s="373" t="s">
        <v>1126</v>
      </c>
      <c r="X563" s="364" t="s">
        <v>315</v>
      </c>
      <c r="Y563" s="364" t="s">
        <v>576</v>
      </c>
      <c r="Z563" s="364"/>
      <c r="AA563" s="364"/>
      <c r="AB563" s="370" t="s">
        <v>857</v>
      </c>
      <c r="AC563" s="364"/>
      <c r="AD563" s="369"/>
      <c r="AE563" s="370"/>
      <c r="AF563" s="370"/>
      <c r="AG563" s="364" t="s">
        <v>301</v>
      </c>
      <c r="AH563" s="364">
        <v>1</v>
      </c>
      <c r="AI563" s="364">
        <v>21</v>
      </c>
      <c r="AJ563" s="364">
        <v>50</v>
      </c>
      <c r="AK563" s="364">
        <v>23</v>
      </c>
      <c r="AL563" s="364">
        <v>30</v>
      </c>
      <c r="AM563" s="22">
        <f t="shared" si="204"/>
        <v>2</v>
      </c>
      <c r="AN563" s="104">
        <f t="shared" si="206"/>
        <v>0.90972222222222221</v>
      </c>
      <c r="AO563" s="104">
        <f t="shared" si="207"/>
        <v>0.97916666666666674</v>
      </c>
      <c r="AP563" s="22" t="str" cm="1">
        <f t="array" ref="AP563">IF(W563="","",IF(SUMPRODUCT((W563=$W$7:$W$2042)*(AH563=$AH$7:$AH$2042)*(AN563=$AN$7:$AN$2042)*(AO563=$AO$7:$AO$2042)*(ROW($W$7:$W$2042)&lt;&gt;ROW(W563))*((R563=0)*($R$7:$R$2042&gt;0)+(R563&gt;0)*($R$7:$R$2042=0)))&gt;0,"SALONES UNIDOS",IF(SUMPRODUCT((W563=$W$7:$W$2042)*(AH563=$AH$7:$AH$2042)*((AN563&lt;$AO$7:$AO$2042)*(AO563&gt;$AN$7:$AN$2042))*(ROW($W$7:$W$2042)&lt;&gt;ROW(W563)))&gt;0,"Cruzado","Sin cruce")))</f>
        <v>Sin cruce</v>
      </c>
      <c r="AQ563" s="104">
        <f t="shared" si="216"/>
        <v>0.90972222222222221</v>
      </c>
      <c r="AR563" s="104">
        <f t="shared" si="217"/>
        <v>0.97916666666666674</v>
      </c>
      <c r="AS563" s="22"/>
      <c r="AT563" s="22"/>
      <c r="AU563" s="359" t="str" cm="1">
        <f t="array" ref="AU563">IF(AB563="","",IF(SUMPRODUCT((AB563=$AB$512:$AB$757)*(AH563=$AH$512:$AH$757)*(AQ563=$AQ$512:$AQ$757)*(AR563=$AR$512:$AR$757)*(ROW($AB$512:$AB$757)&lt;&gt;ROW(AB563))*((Q563=0)*($R$512:$R$757&gt;0)+(Q563&gt;0)*($R$512:$R$757=0)))&gt;0,"SALONES UNIDOS",IF(SUMPRODUCT((AB563=$AB$512:$AB$757)*(AH563=$AH$512:$AH$757)*((AQ563&lt;$AR$512:$AR$757)*(AR563&gt;$AQ$512:$AQ$757))*(ROW($AB$512:$AB$757)&lt;&gt;ROW(AB563)))&gt;0,"Cruzado","Sin cruce")))</f>
        <v>Sin cruce</v>
      </c>
      <c r="AV563" s="359" t="str" cm="1">
        <f t="array" ref="AV563">IF(AD563="","",IF(SUMPRODUCT((AD563=$AD$512:$AD$757)*(AH563=$AH$512:$AH$757)*(AS563=$AS$512:$AS$757)*(AT563=$AT$512:$AT$757)*(ROW($AD$512:$AD$757)&lt;&gt;ROW(AD563))*((R563=0)*($R$512:$R$757&gt;0)+(R563&gt;0)*($R$512:$R$757=0)))&gt;0,"SALONES UNIDOS",IF(SUMPRODUCT((AD563=$AD$512:$AD$757)*(AH563=$AH$512:$AH$757)*((AS563&lt;$AT$512:$AT$757)*(AT563&gt;$AS$512:$AS$757))*(ROW($AD$512:$AD$757)&lt;&gt;ROW(AD563)))&gt;0,"Cruzado","Sin cruce")))</f>
        <v/>
      </c>
      <c r="AW563" s="104" t="str">
        <f t="shared" si="205"/>
        <v>EN1HUAURAD</v>
      </c>
      <c r="AX563" s="104" t="str" cm="1">
        <f t="array" ref="AX563">IF(AW563="","",IF(SUMPRODUCT((AW563=$AW$7:$AW$2042)*(AH563=$AH$7:$AH$2042)*(AN563=$AN$7:$AN$2042)*(AO563=$AO$7:$AO$2042)*(ROW($AW$7:$AW$2042)&lt;&gt;ROW(AW563))*((R563=0)*($R$7:$R$2042&gt;0)+(R563&gt;0)*($R$7:$R$2042=0)))&gt;0,"SALONES UNIDOS",IF(SUMPRODUCT((AW563=$AW$7:$AW$2042)*(AH563=$AH$7:$AH$2042)*((AN563&lt;$AO$7:$AO$2042)*(AO563&gt;$AN$7:$AN$2042))*(ROW($AW$7:$AW$2042)&lt;&gt;ROW(AW563)))&gt;0,"Cruzado","Sin cruce")))</f>
        <v>Sin cruce</v>
      </c>
    </row>
    <row r="564" spans="2:50" ht="19.8" hidden="1" customHeight="1" x14ac:dyDescent="0.25">
      <c r="B564" s="494" t="s">
        <v>314</v>
      </c>
      <c r="C564" s="369" t="s">
        <v>968</v>
      </c>
      <c r="D564" s="369">
        <v>20261</v>
      </c>
      <c r="E564" s="373" t="s">
        <v>279</v>
      </c>
      <c r="F564" s="370" t="s">
        <v>291</v>
      </c>
      <c r="G564" s="373" t="s">
        <v>285</v>
      </c>
      <c r="H564" s="373">
        <v>2</v>
      </c>
      <c r="I564" s="373" t="s">
        <v>278</v>
      </c>
      <c r="J564" s="373" t="s">
        <v>278</v>
      </c>
      <c r="K564" s="194" t="s">
        <v>584</v>
      </c>
      <c r="L564" s="364" t="s">
        <v>798</v>
      </c>
      <c r="M564" s="364" t="s">
        <v>362</v>
      </c>
      <c r="N564" s="364" t="s">
        <v>318</v>
      </c>
      <c r="O564" s="373" t="s">
        <v>315</v>
      </c>
      <c r="P564" s="364">
        <v>2</v>
      </c>
      <c r="Q564" s="364">
        <v>0</v>
      </c>
      <c r="R564" s="369">
        <v>2</v>
      </c>
      <c r="S564" s="364">
        <v>3</v>
      </c>
      <c r="T564" s="8"/>
      <c r="U564" s="374">
        <v>34</v>
      </c>
      <c r="V564" s="370">
        <v>10204731</v>
      </c>
      <c r="W564" s="373" t="s">
        <v>1152</v>
      </c>
      <c r="X564" s="364" t="s">
        <v>315</v>
      </c>
      <c r="Y564" s="364" t="s">
        <v>556</v>
      </c>
      <c r="Z564" s="364"/>
      <c r="AA564" s="364"/>
      <c r="AB564" s="370" t="s">
        <v>1132</v>
      </c>
      <c r="AC564" s="364"/>
      <c r="AD564" s="369"/>
      <c r="AE564" s="370"/>
      <c r="AF564" s="370"/>
      <c r="AG564" s="364" t="s">
        <v>559</v>
      </c>
      <c r="AH564" s="364">
        <v>3</v>
      </c>
      <c r="AI564" s="364">
        <v>14</v>
      </c>
      <c r="AJ564" s="364">
        <v>20</v>
      </c>
      <c r="AK564" s="364">
        <v>16</v>
      </c>
      <c r="AL564" s="364">
        <v>0</v>
      </c>
      <c r="AM564" s="22">
        <f t="shared" si="204"/>
        <v>2</v>
      </c>
      <c r="AN564" s="104">
        <f t="shared" si="206"/>
        <v>0.59722222222222221</v>
      </c>
      <c r="AO564" s="104">
        <f t="shared" si="207"/>
        <v>0.66666666666666663</v>
      </c>
      <c r="AP564" s="22" t="str" cm="1">
        <f t="array" ref="AP564">IF(W564="","",IF(SUMPRODUCT((W564=$W$7:$W$2042)*(AH564=$AH$7:$AH$2042)*(AN564=$AN$7:$AN$2042)*(AO564=$AO$7:$AO$2042)*(ROW($W$7:$W$2042)&lt;&gt;ROW(W564))*((R564=0)*($R$7:$R$2042&gt;0)+(R564&gt;0)*($R$7:$R$2042=0)))&gt;0,"SALONES UNIDOS",IF(SUMPRODUCT((W564=$W$7:$W$2042)*(AH564=$AH$7:$AH$2042)*((AN564&lt;$AO$7:$AO$2042)*(AO564&gt;$AN$7:$AN$2042))*(ROW($W$7:$W$2042)&lt;&gt;ROW(W564)))&gt;0,"Cruzado","Sin cruce")))</f>
        <v>Sin cruce</v>
      </c>
      <c r="AQ564" s="104">
        <f t="shared" si="216"/>
        <v>0.59722222222222221</v>
      </c>
      <c r="AR564" s="104">
        <f t="shared" si="217"/>
        <v>0.66666666666666663</v>
      </c>
      <c r="AS564" s="22"/>
      <c r="AT564" s="22"/>
      <c r="AU564" s="359" t="str" cm="1">
        <f t="array" ref="AU564">IF(AB564="","",IF(SUMPRODUCT((AB564=$AB$512:$AB$757)*(AH564=$AH$512:$AH$757)*(AQ564=$AQ$512:$AQ$757)*(AR564=$AR$512:$AR$757)*(ROW($AB$512:$AB$757)&lt;&gt;ROW(AB564))*((Q564=0)*($R$512:$R$757&gt;0)+(Q564&gt;0)*($R$512:$R$757=0)))&gt;0,"SALONES UNIDOS",IF(SUMPRODUCT((AB564=$AB$512:$AB$757)*(AH564=$AH$512:$AH$757)*((AQ564&lt;$AR$512:$AR$757)*(AR564&gt;$AQ$512:$AQ$757))*(ROW($AB$512:$AB$757)&lt;&gt;ROW(AB564)))&gt;0,"Cruzado","Sin cruce")))</f>
        <v>Sin cruce</v>
      </c>
      <c r="AV564" s="359" t="str" cm="1">
        <f t="array" ref="AV564">IF(AD564="","",IF(SUMPRODUCT((AD564=$AD$512:$AD$757)*(AH564=$AH$512:$AH$757)*(AS564=$AS$512:$AS$757)*(AT564=$AT$512:$AT$757)*(ROW($AD$512:$AD$757)&lt;&gt;ROW(AD564))*((R564=0)*($R$512:$R$757&gt;0)+(R564&gt;0)*($R$512:$R$757=0)))&gt;0,"SALONES UNIDOS",IF(SUMPRODUCT((AD564=$AD$512:$AD$757)*(AH564=$AH$512:$AH$757)*((AS564&lt;$AT$512:$AT$757)*(AT564&gt;$AS$512:$AS$757))*(ROW($AD$512:$AD$757)&lt;&gt;ROW(AD564)))&gt;0,"Cruzado","Sin cruce")))</f>
        <v/>
      </c>
      <c r="AW564" s="104" t="str">
        <f t="shared" si="205"/>
        <v>EN2HUAURAA</v>
      </c>
      <c r="AX564" s="104" t="str" cm="1">
        <f t="array" ref="AX564">IF(AW564="","",IF(SUMPRODUCT((AW564=$AW$7:$AW$2042)*(AH564=$AH$7:$AH$2042)*(AN564=$AN$7:$AN$2042)*(AO564=$AO$7:$AO$2042)*(ROW($AW$7:$AW$2042)&lt;&gt;ROW(AW564))*((R564=0)*($R$7:$R$2042&gt;0)+(R564&gt;0)*($R$7:$R$2042=0)))&gt;0,"SALONES UNIDOS",IF(SUMPRODUCT((AW564=$AW$7:$AW$2042)*(AH564=$AH$7:$AH$2042)*((AN564&lt;$AO$7:$AO$2042)*(AO564&gt;$AN$7:$AN$2042))*(ROW($AW$7:$AW$2042)&lt;&gt;ROW(AW564)))&gt;0,"Cruzado","Sin cruce")))</f>
        <v>Sin cruce</v>
      </c>
    </row>
    <row r="565" spans="2:50" ht="19.8" hidden="1" customHeight="1" x14ac:dyDescent="0.25">
      <c r="B565" s="494" t="s">
        <v>314</v>
      </c>
      <c r="C565" s="369" t="s">
        <v>968</v>
      </c>
      <c r="D565" s="369">
        <v>20261</v>
      </c>
      <c r="E565" s="373" t="s">
        <v>279</v>
      </c>
      <c r="F565" s="370" t="s">
        <v>291</v>
      </c>
      <c r="G565" s="373" t="s">
        <v>285</v>
      </c>
      <c r="H565" s="373">
        <v>2</v>
      </c>
      <c r="I565" s="373" t="s">
        <v>278</v>
      </c>
      <c r="J565" s="373" t="s">
        <v>278</v>
      </c>
      <c r="K565" s="194" t="s">
        <v>584</v>
      </c>
      <c r="L565" s="364" t="s">
        <v>798</v>
      </c>
      <c r="M565" s="364" t="s">
        <v>362</v>
      </c>
      <c r="N565" s="364" t="s">
        <v>318</v>
      </c>
      <c r="O565" s="373" t="s">
        <v>315</v>
      </c>
      <c r="P565" s="364">
        <v>0</v>
      </c>
      <c r="Q565" s="364">
        <v>2</v>
      </c>
      <c r="R565" s="369">
        <v>2</v>
      </c>
      <c r="S565" s="364">
        <v>3</v>
      </c>
      <c r="T565" s="8"/>
      <c r="U565" s="374">
        <v>34</v>
      </c>
      <c r="V565" s="370">
        <v>10204731</v>
      </c>
      <c r="W565" s="373" t="s">
        <v>1152</v>
      </c>
      <c r="X565" s="364" t="s">
        <v>315</v>
      </c>
      <c r="Y565" s="364" t="s">
        <v>556</v>
      </c>
      <c r="Z565" s="364"/>
      <c r="AA565" s="364"/>
      <c r="AB565" s="370" t="s">
        <v>1132</v>
      </c>
      <c r="AC565" s="364"/>
      <c r="AD565" s="369"/>
      <c r="AE565" s="370"/>
      <c r="AF565" s="370"/>
      <c r="AG565" s="364" t="s">
        <v>301</v>
      </c>
      <c r="AH565" s="364">
        <v>3</v>
      </c>
      <c r="AI565" s="364">
        <v>16</v>
      </c>
      <c r="AJ565" s="364">
        <v>0</v>
      </c>
      <c r="AK565" s="364">
        <v>17</v>
      </c>
      <c r="AL565" s="364">
        <v>40</v>
      </c>
      <c r="AM565" s="22">
        <f t="shared" si="204"/>
        <v>2</v>
      </c>
      <c r="AN565" s="104">
        <f t="shared" si="206"/>
        <v>0.66666666666666663</v>
      </c>
      <c r="AO565" s="104">
        <f t="shared" si="207"/>
        <v>0.73611111111111116</v>
      </c>
      <c r="AP565" s="22" t="str" cm="1">
        <f t="array" ref="AP565">IF(W565="","",IF(SUMPRODUCT((W565=$W$7:$W$2042)*(AH565=$AH$7:$AH$2042)*(AN565=$AN$7:$AN$2042)*(AO565=$AO$7:$AO$2042)*(ROW($W$7:$W$2042)&lt;&gt;ROW(W565))*((R565=0)*($R$7:$R$2042&gt;0)+(R565&gt;0)*($R$7:$R$2042=0)))&gt;0,"SALONES UNIDOS",IF(SUMPRODUCT((W565=$W$7:$W$2042)*(AH565=$AH$7:$AH$2042)*((AN565&lt;$AO$7:$AO$2042)*(AO565&gt;$AN$7:$AN$2042))*(ROW($W$7:$W$2042)&lt;&gt;ROW(W565)))&gt;0,"Cruzado","Sin cruce")))</f>
        <v>Sin cruce</v>
      </c>
      <c r="AQ565" s="104">
        <f t="shared" si="216"/>
        <v>0.66666666666666663</v>
      </c>
      <c r="AR565" s="104">
        <f t="shared" si="217"/>
        <v>0.73611111111111116</v>
      </c>
      <c r="AS565" s="22"/>
      <c r="AT565" s="22"/>
      <c r="AU565" s="359" t="str" cm="1">
        <f t="array" ref="AU565">IF(AB565="","",IF(SUMPRODUCT((AB565=$AB$512:$AB$757)*(AH565=$AH$512:$AH$757)*(AQ565=$AQ$512:$AQ$757)*(AR565=$AR$512:$AR$757)*(ROW($AB$512:$AB$757)&lt;&gt;ROW(AB565))*((Q565=0)*($R$512:$R$757&gt;0)+(Q565&gt;0)*($R$512:$R$757=0)))&gt;0,"SALONES UNIDOS",IF(SUMPRODUCT((AB565=$AB$512:$AB$757)*(AH565=$AH$512:$AH$757)*((AQ565&lt;$AR$512:$AR$757)*(AR565&gt;$AQ$512:$AQ$757))*(ROW($AB$512:$AB$757)&lt;&gt;ROW(AB565)))&gt;0,"Cruzado","Sin cruce")))</f>
        <v>Sin cruce</v>
      </c>
      <c r="AV565" s="359" t="str" cm="1">
        <f t="array" ref="AV565">IF(AD565="","",IF(SUMPRODUCT((AD565=$AD$512:$AD$757)*(AH565=$AH$512:$AH$757)*(AS565=$AS$512:$AS$757)*(AT565=$AT$512:$AT$757)*(ROW($AD$512:$AD$757)&lt;&gt;ROW(AD565))*((R565=0)*($R$512:$R$757&gt;0)+(R565&gt;0)*($R$512:$R$757=0)))&gt;0,"SALONES UNIDOS",IF(SUMPRODUCT((AD565=$AD$512:$AD$757)*(AH565=$AH$512:$AH$757)*((AS565&lt;$AT$512:$AT$757)*(AT565&gt;$AS$512:$AS$757))*(ROW($AD$512:$AD$757)&lt;&gt;ROW(AD565)))&gt;0,"Cruzado","Sin cruce")))</f>
        <v/>
      </c>
      <c r="AW565" s="104" t="str">
        <f t="shared" si="205"/>
        <v>EN2HUAURAA</v>
      </c>
      <c r="AX565" s="104" t="str" cm="1">
        <f t="array" ref="AX565">IF(AW565="","",IF(SUMPRODUCT((AW565=$AW$7:$AW$2042)*(AH565=$AH$7:$AH$2042)*(AN565=$AN$7:$AN$2042)*(AO565=$AO$7:$AO$2042)*(ROW($AW$7:$AW$2042)&lt;&gt;ROW(AW565))*((R565=0)*($R$7:$R$2042&gt;0)+(R565&gt;0)*($R$7:$R$2042=0)))&gt;0,"SALONES UNIDOS",IF(SUMPRODUCT((AW565=$AW$7:$AW$2042)*(AH565=$AH$7:$AH$2042)*((AN565&lt;$AO$7:$AO$2042)*(AO565&gt;$AN$7:$AN$2042))*(ROW($AW$7:$AW$2042)&lt;&gt;ROW(AW565)))&gt;0,"Cruzado","Sin cruce")))</f>
        <v>Sin cruce</v>
      </c>
    </row>
    <row r="566" spans="2:50" ht="19.8" hidden="1" customHeight="1" x14ac:dyDescent="0.25">
      <c r="B566" s="494" t="s">
        <v>314</v>
      </c>
      <c r="C566" s="369" t="s">
        <v>968</v>
      </c>
      <c r="D566" s="369">
        <v>20261</v>
      </c>
      <c r="E566" s="373" t="s">
        <v>279</v>
      </c>
      <c r="F566" s="370" t="s">
        <v>291</v>
      </c>
      <c r="G566" s="373" t="s">
        <v>285</v>
      </c>
      <c r="H566" s="373">
        <v>2</v>
      </c>
      <c r="I566" s="373" t="s">
        <v>278</v>
      </c>
      <c r="J566" s="373" t="s">
        <v>278</v>
      </c>
      <c r="K566" s="194" t="s">
        <v>410</v>
      </c>
      <c r="L566" s="364" t="s">
        <v>976</v>
      </c>
      <c r="M566" s="364" t="s">
        <v>324</v>
      </c>
      <c r="N566" s="364" t="s">
        <v>318</v>
      </c>
      <c r="O566" s="373" t="s">
        <v>315</v>
      </c>
      <c r="P566" s="364">
        <v>3</v>
      </c>
      <c r="Q566" s="364">
        <v>0</v>
      </c>
      <c r="R566" s="369">
        <v>3</v>
      </c>
      <c r="S566" s="364">
        <v>4</v>
      </c>
      <c r="T566" s="8"/>
      <c r="U566" s="374">
        <v>34</v>
      </c>
      <c r="V566" s="370">
        <v>32111220</v>
      </c>
      <c r="W566" s="373" t="s">
        <v>70</v>
      </c>
      <c r="X566" s="364" t="s">
        <v>315</v>
      </c>
      <c r="Y566" s="364" t="s">
        <v>556</v>
      </c>
      <c r="Z566" s="364"/>
      <c r="AA566" s="364"/>
      <c r="AB566" s="370" t="s">
        <v>1132</v>
      </c>
      <c r="AC566" s="364"/>
      <c r="AD566" s="369"/>
      <c r="AE566" s="370"/>
      <c r="AF566" s="370"/>
      <c r="AG566" s="364" t="s">
        <v>559</v>
      </c>
      <c r="AH566" s="364">
        <v>3</v>
      </c>
      <c r="AI566" s="364">
        <v>7</v>
      </c>
      <c r="AJ566" s="364">
        <v>40</v>
      </c>
      <c r="AK566" s="364">
        <v>10</v>
      </c>
      <c r="AL566" s="364">
        <v>10</v>
      </c>
      <c r="AM566" s="22">
        <f t="shared" si="204"/>
        <v>3</v>
      </c>
      <c r="AN566" s="104">
        <f t="shared" si="206"/>
        <v>0.31944444444444448</v>
      </c>
      <c r="AO566" s="104">
        <f t="shared" si="207"/>
        <v>0.4236111111111111</v>
      </c>
      <c r="AP566" s="22" t="str" cm="1">
        <f t="array" ref="AP566">IF(W566="","",IF(SUMPRODUCT((W566=$W$7:$W$2042)*(AH566=$AH$7:$AH$2042)*(AN566=$AN$7:$AN$2042)*(AO566=$AO$7:$AO$2042)*(ROW($W$7:$W$2042)&lt;&gt;ROW(W566))*((R566=0)*($R$7:$R$2042&gt;0)+(R566&gt;0)*($R$7:$R$2042=0)))&gt;0,"SALONES UNIDOS",IF(SUMPRODUCT((W566=$W$7:$W$2042)*(AH566=$AH$7:$AH$2042)*((AN566&lt;$AO$7:$AO$2042)*(AO566&gt;$AN$7:$AN$2042))*(ROW($W$7:$W$2042)&lt;&gt;ROW(W566)))&gt;0,"Cruzado","Sin cruce")))</f>
        <v>Sin cruce</v>
      </c>
      <c r="AQ566" s="104">
        <f t="shared" si="216"/>
        <v>0.31944444444444448</v>
      </c>
      <c r="AR566" s="104">
        <f t="shared" si="217"/>
        <v>0.4236111111111111</v>
      </c>
      <c r="AS566" s="22"/>
      <c r="AT566" s="22"/>
      <c r="AU566" s="359" t="str" cm="1">
        <f t="array" ref="AU566">IF(AB566="","",IF(SUMPRODUCT((AB566=$AB$512:$AB$757)*(AH566=$AH$512:$AH$757)*(AQ566=$AQ$512:$AQ$757)*(AR566=$AR$512:$AR$757)*(ROW($AB$512:$AB$757)&lt;&gt;ROW(AB566))*((Q566=0)*($R$512:$R$757&gt;0)+(Q566&gt;0)*($R$512:$R$757=0)))&gt;0,"SALONES UNIDOS",IF(SUMPRODUCT((AB566=$AB$512:$AB$757)*(AH566=$AH$512:$AH$757)*((AQ566&lt;$AR$512:$AR$757)*(AR566&gt;$AQ$512:$AQ$757))*(ROW($AB$512:$AB$757)&lt;&gt;ROW(AB566)))&gt;0,"Cruzado","Sin cruce")))</f>
        <v>Sin cruce</v>
      </c>
      <c r="AV566" s="359" t="str" cm="1">
        <f t="array" ref="AV566">IF(AD566="","",IF(SUMPRODUCT((AD566=$AD$512:$AD$757)*(AH566=$AH$512:$AH$757)*(AS566=$AS$512:$AS$757)*(AT566=$AT$512:$AT$757)*(ROW($AD$512:$AD$757)&lt;&gt;ROW(AD566))*((R566=0)*($R$512:$R$757&gt;0)+(R566&gt;0)*($R$512:$R$757=0)))&gt;0,"SALONES UNIDOS",IF(SUMPRODUCT((AD566=$AD$512:$AD$757)*(AH566=$AH$512:$AH$757)*((AS566&lt;$AT$512:$AT$757)*(AT566&gt;$AS$512:$AS$757))*(ROW($AD$512:$AD$757)&lt;&gt;ROW(AD566)))&gt;0,"Cruzado","Sin cruce")))</f>
        <v/>
      </c>
      <c r="AW566" s="104" t="str">
        <f t="shared" si="205"/>
        <v>EN2HUAURAA</v>
      </c>
      <c r="AX566" s="104" t="str" cm="1">
        <f t="array" ref="AX566">IF(AW566="","",IF(SUMPRODUCT((AW566=$AW$7:$AW$2042)*(AH566=$AH$7:$AH$2042)*(AN566=$AN$7:$AN$2042)*(AO566=$AO$7:$AO$2042)*(ROW($AW$7:$AW$2042)&lt;&gt;ROW(AW566))*((R566=0)*($R$7:$R$2042&gt;0)+(R566&gt;0)*($R$7:$R$2042=0)))&gt;0,"SALONES UNIDOS",IF(SUMPRODUCT((AW566=$AW$7:$AW$2042)*(AH566=$AH$7:$AH$2042)*((AN566&lt;$AO$7:$AO$2042)*(AO566&gt;$AN$7:$AN$2042))*(ROW($AW$7:$AW$2042)&lt;&gt;ROW(AW566)))&gt;0,"Cruzado","Sin cruce")))</f>
        <v>Sin cruce</v>
      </c>
    </row>
    <row r="567" spans="2:50" ht="19.8" hidden="1" customHeight="1" x14ac:dyDescent="0.25">
      <c r="B567" s="494" t="s">
        <v>314</v>
      </c>
      <c r="C567" s="369" t="s">
        <v>968</v>
      </c>
      <c r="D567" s="369">
        <v>20261</v>
      </c>
      <c r="E567" s="373" t="s">
        <v>279</v>
      </c>
      <c r="F567" s="370" t="s">
        <v>291</v>
      </c>
      <c r="G567" s="373" t="s">
        <v>285</v>
      </c>
      <c r="H567" s="373">
        <v>2</v>
      </c>
      <c r="I567" s="373" t="s">
        <v>552</v>
      </c>
      <c r="J567" s="373" t="s">
        <v>278</v>
      </c>
      <c r="K567" s="194" t="s">
        <v>410</v>
      </c>
      <c r="L567" s="364" t="s">
        <v>976</v>
      </c>
      <c r="M567" s="364" t="s">
        <v>324</v>
      </c>
      <c r="N567" s="364" t="s">
        <v>318</v>
      </c>
      <c r="O567" s="373" t="s">
        <v>315</v>
      </c>
      <c r="P567" s="364">
        <v>0</v>
      </c>
      <c r="Q567" s="364">
        <v>2</v>
      </c>
      <c r="R567" s="369">
        <v>2</v>
      </c>
      <c r="S567" s="364">
        <v>4</v>
      </c>
      <c r="T567" s="8"/>
      <c r="U567" s="374">
        <v>17</v>
      </c>
      <c r="V567" s="370">
        <v>32111220</v>
      </c>
      <c r="W567" s="373" t="s">
        <v>70</v>
      </c>
      <c r="X567" s="364" t="s">
        <v>315</v>
      </c>
      <c r="Y567" s="364" t="s">
        <v>556</v>
      </c>
      <c r="Z567" s="364"/>
      <c r="AA567" s="364"/>
      <c r="AB567" s="370"/>
      <c r="AC567" s="364"/>
      <c r="AD567" s="369" t="s">
        <v>586</v>
      </c>
      <c r="AE567" s="370"/>
      <c r="AF567" s="370"/>
      <c r="AG567" s="364" t="s">
        <v>301</v>
      </c>
      <c r="AH567" s="364">
        <v>3</v>
      </c>
      <c r="AI567" s="364">
        <v>10</v>
      </c>
      <c r="AJ567" s="364">
        <v>10</v>
      </c>
      <c r="AK567" s="364">
        <v>11</v>
      </c>
      <c r="AL567" s="364">
        <v>50</v>
      </c>
      <c r="AM567" s="22">
        <f t="shared" si="204"/>
        <v>2</v>
      </c>
      <c r="AN567" s="104">
        <f t="shared" si="206"/>
        <v>0.4236111111111111</v>
      </c>
      <c r="AO567" s="104">
        <f t="shared" si="207"/>
        <v>0.49305555555555552</v>
      </c>
      <c r="AP567" s="22" t="str" cm="1">
        <f t="array" ref="AP567">IF(W567="","",IF(SUMPRODUCT((W567=$W$7:$W$2042)*(AH567=$AH$7:$AH$2042)*(AN567=$AN$7:$AN$2042)*(AO567=$AO$7:$AO$2042)*(ROW($W$7:$W$2042)&lt;&gt;ROW(W567))*((R567=0)*($R$7:$R$2042&gt;0)+(R567&gt;0)*($R$7:$R$2042=0)))&gt;0,"SALONES UNIDOS",IF(SUMPRODUCT((W567=$W$7:$W$2042)*(AH567=$AH$7:$AH$2042)*((AN567&lt;$AO$7:$AO$2042)*(AO567&gt;$AN$7:$AN$2042))*(ROW($W$7:$W$2042)&lt;&gt;ROW(W567)))&gt;0,"Cruzado","Sin cruce")))</f>
        <v>Sin cruce</v>
      </c>
      <c r="AQ567" s="22"/>
      <c r="AR567" s="22"/>
      <c r="AS567" s="104">
        <f t="shared" ref="AS567:AS568" si="218">AN567</f>
        <v>0.4236111111111111</v>
      </c>
      <c r="AT567" s="104">
        <f t="shared" ref="AT567:AT568" si="219">AO567</f>
        <v>0.49305555555555552</v>
      </c>
      <c r="AU567" s="359" t="str" cm="1">
        <f t="array" ref="AU567">IF(AB567="","",IF(SUMPRODUCT((AB567=$AB$512:$AB$757)*(AH567=$AH$512:$AH$757)*(AQ567=$AQ$512:$AQ$757)*(AR567=$AR$512:$AR$757)*(ROW($AB$512:$AB$757)&lt;&gt;ROW(AB567))*((Q567=0)*($R$512:$R$757&gt;0)+(Q567&gt;0)*($R$512:$R$757=0)))&gt;0,"SALONES UNIDOS",IF(SUMPRODUCT((AB567=$AB$512:$AB$757)*(AH567=$AH$512:$AH$757)*((AQ567&lt;$AR$512:$AR$757)*(AR567&gt;$AQ$512:$AQ$757))*(ROW($AB$512:$AB$757)&lt;&gt;ROW(AB567)))&gt;0,"Cruzado","Sin cruce")))</f>
        <v/>
      </c>
      <c r="AV567" s="359" t="str" cm="1">
        <f t="array" ref="AV567">IF(AD567="","",IF(SUMPRODUCT((AD567=$AD$512:$AD$757)*(AH567=$AH$512:$AH$757)*(AS567=$AS$512:$AS$757)*(AT567=$AT$512:$AT$757)*(ROW($AD$512:$AD$757)&lt;&gt;ROW(AD567))*((R567=0)*($R$512:$R$757&gt;0)+(R567&gt;0)*($R$512:$R$757=0)))&gt;0,"SALONES UNIDOS",IF(SUMPRODUCT((AD567=$AD$512:$AD$757)*(AH567=$AH$512:$AH$757)*((AS567&lt;$AT$512:$AT$757)*(AT567&gt;$AS$512:$AS$757))*(ROW($AD$512:$AD$757)&lt;&gt;ROW(AD567)))&gt;0,"Cruzado","Sin cruce")))</f>
        <v>Sin cruce</v>
      </c>
      <c r="AW567" s="104" t="str">
        <f t="shared" si="205"/>
        <v>EN2HUAURAA</v>
      </c>
      <c r="AX567" s="104" t="str" cm="1">
        <f t="array" ref="AX567">IF(AW567="","",IF(SUMPRODUCT((AW567=$AW$7:$AW$2042)*(AH567=$AH$7:$AH$2042)*(AN567=$AN$7:$AN$2042)*(AO567=$AO$7:$AO$2042)*(ROW($AW$7:$AW$2042)&lt;&gt;ROW(AW567))*((R567=0)*($R$7:$R$2042&gt;0)+(R567&gt;0)*($R$7:$R$2042=0)))&gt;0,"SALONES UNIDOS",IF(SUMPRODUCT((AW567=$AW$7:$AW$2042)*(AH567=$AH$7:$AH$2042)*((AN567&lt;$AO$7:$AO$2042)*(AO567&gt;$AN$7:$AN$2042))*(ROW($AW$7:$AW$2042)&lt;&gt;ROW(AW567)))&gt;0,"Cruzado","Sin cruce")))</f>
        <v>Sin cruce</v>
      </c>
    </row>
    <row r="568" spans="2:50" ht="19.8" hidden="1" customHeight="1" x14ac:dyDescent="0.25">
      <c r="B568" s="494" t="s">
        <v>314</v>
      </c>
      <c r="C568" s="369" t="s">
        <v>968</v>
      </c>
      <c r="D568" s="369">
        <v>20261</v>
      </c>
      <c r="E568" s="373" t="s">
        <v>279</v>
      </c>
      <c r="F568" s="370" t="s">
        <v>291</v>
      </c>
      <c r="G568" s="373" t="s">
        <v>285</v>
      </c>
      <c r="H568" s="373">
        <v>2</v>
      </c>
      <c r="I568" s="373" t="s">
        <v>560</v>
      </c>
      <c r="J568" s="373" t="s">
        <v>278</v>
      </c>
      <c r="K568" s="194" t="s">
        <v>410</v>
      </c>
      <c r="L568" s="364" t="s">
        <v>976</v>
      </c>
      <c r="M568" s="364" t="s">
        <v>324</v>
      </c>
      <c r="N568" s="364" t="s">
        <v>318</v>
      </c>
      <c r="O568" s="373" t="s">
        <v>315</v>
      </c>
      <c r="P568" s="364">
        <v>0</v>
      </c>
      <c r="Q568" s="364">
        <v>2</v>
      </c>
      <c r="R568" s="369">
        <v>2</v>
      </c>
      <c r="S568" s="364">
        <v>4</v>
      </c>
      <c r="T568" s="8"/>
      <c r="U568" s="374">
        <v>17</v>
      </c>
      <c r="V568" s="370">
        <v>32111220</v>
      </c>
      <c r="W568" s="373" t="s">
        <v>70</v>
      </c>
      <c r="X568" s="364" t="s">
        <v>315</v>
      </c>
      <c r="Y568" s="364" t="s">
        <v>556</v>
      </c>
      <c r="Z568" s="364"/>
      <c r="AA568" s="364"/>
      <c r="AB568" s="370"/>
      <c r="AC568" s="364"/>
      <c r="AD568" s="369" t="s">
        <v>586</v>
      </c>
      <c r="AE568" s="370"/>
      <c r="AF568" s="370"/>
      <c r="AG568" s="364" t="s">
        <v>301</v>
      </c>
      <c r="AH568" s="364">
        <v>3</v>
      </c>
      <c r="AI568" s="364">
        <v>11</v>
      </c>
      <c r="AJ568" s="364">
        <v>50</v>
      </c>
      <c r="AK568" s="364">
        <v>13</v>
      </c>
      <c r="AL568" s="364">
        <v>30</v>
      </c>
      <c r="AM568" s="22">
        <f t="shared" si="204"/>
        <v>2</v>
      </c>
      <c r="AN568" s="104">
        <f t="shared" si="206"/>
        <v>0.49305555555555552</v>
      </c>
      <c r="AO568" s="104">
        <f t="shared" si="207"/>
        <v>0.5625</v>
      </c>
      <c r="AP568" s="22" t="str" cm="1">
        <f t="array" ref="AP568">IF(W568="","",IF(SUMPRODUCT((W568=$W$7:$W$2042)*(AH568=$AH$7:$AH$2042)*(AN568=$AN$7:$AN$2042)*(AO568=$AO$7:$AO$2042)*(ROW($W$7:$W$2042)&lt;&gt;ROW(W568))*((R568=0)*($R$7:$R$2042&gt;0)+(R568&gt;0)*($R$7:$R$2042=0)))&gt;0,"SALONES UNIDOS",IF(SUMPRODUCT((W568=$W$7:$W$2042)*(AH568=$AH$7:$AH$2042)*((AN568&lt;$AO$7:$AO$2042)*(AO568&gt;$AN$7:$AN$2042))*(ROW($W$7:$W$2042)&lt;&gt;ROW(W568)))&gt;0,"Cruzado","Sin cruce")))</f>
        <v>Sin cruce</v>
      </c>
      <c r="AQ568" s="22"/>
      <c r="AR568" s="22"/>
      <c r="AS568" s="104">
        <f t="shared" si="218"/>
        <v>0.49305555555555552</v>
      </c>
      <c r="AT568" s="104">
        <f t="shared" si="219"/>
        <v>0.5625</v>
      </c>
      <c r="AU568" s="359" t="str" cm="1">
        <f t="array" ref="AU568">IF(AB568="","",IF(SUMPRODUCT((AB568=$AB$512:$AB$757)*(AH568=$AH$512:$AH$757)*(AQ568=$AQ$512:$AQ$757)*(AR568=$AR$512:$AR$757)*(ROW($AB$512:$AB$757)&lt;&gt;ROW(AB568))*((Q568=0)*($R$512:$R$757&gt;0)+(Q568&gt;0)*($R$512:$R$757=0)))&gt;0,"SALONES UNIDOS",IF(SUMPRODUCT((AB568=$AB$512:$AB$757)*(AH568=$AH$512:$AH$757)*((AQ568&lt;$AR$512:$AR$757)*(AR568&gt;$AQ$512:$AQ$757))*(ROW($AB$512:$AB$757)&lt;&gt;ROW(AB568)))&gt;0,"Cruzado","Sin cruce")))</f>
        <v/>
      </c>
      <c r="AV568" s="359" t="str" cm="1">
        <f t="array" ref="AV568">IF(AD568="","",IF(SUMPRODUCT((AD568=$AD$512:$AD$757)*(AH568=$AH$512:$AH$757)*(AS568=$AS$512:$AS$757)*(AT568=$AT$512:$AT$757)*(ROW($AD$512:$AD$757)&lt;&gt;ROW(AD568))*((R568=0)*($R$512:$R$757&gt;0)+(R568&gt;0)*($R$512:$R$757=0)))&gt;0,"SALONES UNIDOS",IF(SUMPRODUCT((AD568=$AD$512:$AD$757)*(AH568=$AH$512:$AH$757)*((AS568&lt;$AT$512:$AT$757)*(AT568&gt;$AS$512:$AS$757))*(ROW($AD$512:$AD$757)&lt;&gt;ROW(AD568)))&gt;0,"Cruzado","Sin cruce")))</f>
        <v>Sin cruce</v>
      </c>
      <c r="AW568" s="104" t="str">
        <f t="shared" si="205"/>
        <v>EN2HUAURAA</v>
      </c>
      <c r="AX568" s="104" t="str" cm="1">
        <f t="array" ref="AX568">IF(AW568="","",IF(SUMPRODUCT((AW568=$AW$7:$AW$2042)*(AH568=$AH$7:$AH$2042)*(AN568=$AN$7:$AN$2042)*(AO568=$AO$7:$AO$2042)*(ROW($AW$7:$AW$2042)&lt;&gt;ROW(AW568))*((R568=0)*($R$7:$R$2042&gt;0)+(R568&gt;0)*($R$7:$R$2042=0)))&gt;0,"SALONES UNIDOS",IF(SUMPRODUCT((AW568=$AW$7:$AW$2042)*(AH568=$AH$7:$AH$2042)*((AN568&lt;$AO$7:$AO$2042)*(AO568&gt;$AN$7:$AN$2042))*(ROW($AW$7:$AW$2042)&lt;&gt;ROW(AW568)))&gt;0,"Cruzado","Sin cruce")))</f>
        <v>Sin cruce</v>
      </c>
    </row>
    <row r="569" spans="2:50" ht="19.8" hidden="1" customHeight="1" x14ac:dyDescent="0.25">
      <c r="B569" s="494" t="s">
        <v>314</v>
      </c>
      <c r="C569" s="369" t="s">
        <v>968</v>
      </c>
      <c r="D569" s="369">
        <v>20261</v>
      </c>
      <c r="E569" s="373" t="s">
        <v>279</v>
      </c>
      <c r="F569" s="370" t="s">
        <v>291</v>
      </c>
      <c r="G569" s="373" t="s">
        <v>285</v>
      </c>
      <c r="H569" s="373">
        <v>2</v>
      </c>
      <c r="I569" s="373" t="s">
        <v>278</v>
      </c>
      <c r="J569" s="373" t="s">
        <v>278</v>
      </c>
      <c r="K569" s="194" t="s">
        <v>587</v>
      </c>
      <c r="L569" s="364" t="s">
        <v>404</v>
      </c>
      <c r="M569" s="364" t="s">
        <v>362</v>
      </c>
      <c r="N569" s="364" t="s">
        <v>318</v>
      </c>
      <c r="O569" s="373" t="s">
        <v>315</v>
      </c>
      <c r="P569" s="364">
        <v>2</v>
      </c>
      <c r="Q569" s="364">
        <v>0</v>
      </c>
      <c r="R569" s="369">
        <v>2</v>
      </c>
      <c r="S569" s="364">
        <v>3</v>
      </c>
      <c r="T569" s="8"/>
      <c r="U569" s="374">
        <v>34</v>
      </c>
      <c r="V569" s="370">
        <v>40475054</v>
      </c>
      <c r="W569" s="373" t="s">
        <v>239</v>
      </c>
      <c r="X569" s="364" t="s">
        <v>315</v>
      </c>
      <c r="Y569" s="364" t="s">
        <v>556</v>
      </c>
      <c r="Z569" s="364"/>
      <c r="AA569" s="364"/>
      <c r="AB569" s="370" t="s">
        <v>1132</v>
      </c>
      <c r="AC569" s="364"/>
      <c r="AD569" s="369"/>
      <c r="AE569" s="370"/>
      <c r="AF569" s="370"/>
      <c r="AG569" s="364" t="s">
        <v>559</v>
      </c>
      <c r="AH569" s="364">
        <v>5</v>
      </c>
      <c r="AI569" s="364">
        <v>7</v>
      </c>
      <c r="AJ569" s="364">
        <v>40</v>
      </c>
      <c r="AK569" s="364">
        <v>9</v>
      </c>
      <c r="AL569" s="364">
        <v>20</v>
      </c>
      <c r="AM569" s="22">
        <f t="shared" si="204"/>
        <v>2</v>
      </c>
      <c r="AN569" s="104">
        <f t="shared" si="206"/>
        <v>0.31944444444444448</v>
      </c>
      <c r="AO569" s="104">
        <f t="shared" si="207"/>
        <v>0.3888888888888889</v>
      </c>
      <c r="AP569" s="22" t="str" cm="1">
        <f t="array" ref="AP569">IF(W569="","",IF(SUMPRODUCT((W569=$W$7:$W$2042)*(AH569=$AH$7:$AH$2042)*(AN569=$AN$7:$AN$2042)*(AO569=$AO$7:$AO$2042)*(ROW($W$7:$W$2042)&lt;&gt;ROW(W569))*((R569=0)*($R$7:$R$2042&gt;0)+(R569&gt;0)*($R$7:$R$2042=0)))&gt;0,"SALONES UNIDOS",IF(SUMPRODUCT((W569=$W$7:$W$2042)*(AH569=$AH$7:$AH$2042)*((AN569&lt;$AO$7:$AO$2042)*(AO569&gt;$AN$7:$AN$2042))*(ROW($W$7:$W$2042)&lt;&gt;ROW(W569)))&gt;0,"Cruzado","Sin cruce")))</f>
        <v>Sin cruce</v>
      </c>
      <c r="AQ569" s="104">
        <f t="shared" ref="AQ569:AQ574" si="220">AN569</f>
        <v>0.31944444444444448</v>
      </c>
      <c r="AR569" s="104">
        <f t="shared" ref="AR569:AR574" si="221">AO569</f>
        <v>0.3888888888888889</v>
      </c>
      <c r="AS569" s="22"/>
      <c r="AT569" s="22"/>
      <c r="AU569" s="359" t="str" cm="1">
        <f t="array" ref="AU569">IF(AB569="","",IF(SUMPRODUCT((AB569=$AB$512:$AB$757)*(AH569=$AH$512:$AH$757)*(AQ569=$AQ$512:$AQ$757)*(AR569=$AR$512:$AR$757)*(ROW($AB$512:$AB$757)&lt;&gt;ROW(AB569))*((Q569=0)*($R$512:$R$757&gt;0)+(Q569&gt;0)*($R$512:$R$757=0)))&gt;0,"SALONES UNIDOS",IF(SUMPRODUCT((AB569=$AB$512:$AB$757)*(AH569=$AH$512:$AH$757)*((AQ569&lt;$AR$512:$AR$757)*(AR569&gt;$AQ$512:$AQ$757))*(ROW($AB$512:$AB$757)&lt;&gt;ROW(AB569)))&gt;0,"Cruzado","Sin cruce")))</f>
        <v>Sin cruce</v>
      </c>
      <c r="AV569" s="359" t="str" cm="1">
        <f t="array" ref="AV569">IF(AD569="","",IF(SUMPRODUCT((AD569=$AD$512:$AD$757)*(AH569=$AH$512:$AH$757)*(AS569=$AS$512:$AS$757)*(AT569=$AT$512:$AT$757)*(ROW($AD$512:$AD$757)&lt;&gt;ROW(AD569))*((R569=0)*($R$512:$R$757&gt;0)+(R569&gt;0)*($R$512:$R$757=0)))&gt;0,"SALONES UNIDOS",IF(SUMPRODUCT((AD569=$AD$512:$AD$757)*(AH569=$AH$512:$AH$757)*((AS569&lt;$AT$512:$AT$757)*(AT569&gt;$AS$512:$AS$757))*(ROW($AD$512:$AD$757)&lt;&gt;ROW(AD569)))&gt;0,"Cruzado","Sin cruce")))</f>
        <v/>
      </c>
      <c r="AW569" s="104" t="str">
        <f t="shared" si="205"/>
        <v>EN2HUAURAA</v>
      </c>
      <c r="AX569" s="104" t="str" cm="1">
        <f t="array" ref="AX569">IF(AW569="","",IF(SUMPRODUCT((AW569=$AW$7:$AW$2042)*(AH569=$AH$7:$AH$2042)*(AN569=$AN$7:$AN$2042)*(AO569=$AO$7:$AO$2042)*(ROW($AW$7:$AW$2042)&lt;&gt;ROW(AW569))*((R569=0)*($R$7:$R$2042&gt;0)+(R569&gt;0)*($R$7:$R$2042=0)))&gt;0,"SALONES UNIDOS",IF(SUMPRODUCT((AW569=$AW$7:$AW$2042)*(AH569=$AH$7:$AH$2042)*((AN569&lt;$AO$7:$AO$2042)*(AO569&gt;$AN$7:$AN$2042))*(ROW($AW$7:$AW$2042)&lt;&gt;ROW(AW569)))&gt;0,"Cruzado","Sin cruce")))</f>
        <v>Sin cruce</v>
      </c>
    </row>
    <row r="570" spans="2:50" ht="19.8" hidden="1" customHeight="1" x14ac:dyDescent="0.25">
      <c r="B570" s="494" t="s">
        <v>314</v>
      </c>
      <c r="C570" s="369" t="s">
        <v>968</v>
      </c>
      <c r="D570" s="369">
        <v>20261</v>
      </c>
      <c r="E570" s="373" t="s">
        <v>279</v>
      </c>
      <c r="F570" s="370" t="s">
        <v>291</v>
      </c>
      <c r="G570" s="373" t="s">
        <v>285</v>
      </c>
      <c r="H570" s="373">
        <v>2</v>
      </c>
      <c r="I570" s="373" t="s">
        <v>278</v>
      </c>
      <c r="J570" s="373" t="s">
        <v>278</v>
      </c>
      <c r="K570" s="194" t="s">
        <v>587</v>
      </c>
      <c r="L570" s="364" t="s">
        <v>404</v>
      </c>
      <c r="M570" s="364" t="s">
        <v>362</v>
      </c>
      <c r="N570" s="364" t="s">
        <v>318</v>
      </c>
      <c r="O570" s="373" t="s">
        <v>315</v>
      </c>
      <c r="P570" s="364">
        <v>0</v>
      </c>
      <c r="Q570" s="364">
        <v>2</v>
      </c>
      <c r="R570" s="369">
        <v>2</v>
      </c>
      <c r="S570" s="364">
        <v>3</v>
      </c>
      <c r="T570" s="8"/>
      <c r="U570" s="374">
        <v>34</v>
      </c>
      <c r="V570" s="370">
        <v>40475054</v>
      </c>
      <c r="W570" s="373" t="s">
        <v>239</v>
      </c>
      <c r="X570" s="364" t="s">
        <v>315</v>
      </c>
      <c r="Y570" s="364" t="s">
        <v>556</v>
      </c>
      <c r="Z570" s="364"/>
      <c r="AA570" s="364"/>
      <c r="AB570" s="370" t="s">
        <v>1132</v>
      </c>
      <c r="AC570" s="364"/>
      <c r="AD570" s="369"/>
      <c r="AE570" s="370"/>
      <c r="AF570" s="370"/>
      <c r="AG570" s="364" t="s">
        <v>301</v>
      </c>
      <c r="AH570" s="364">
        <v>5</v>
      </c>
      <c r="AI570" s="364">
        <v>9</v>
      </c>
      <c r="AJ570" s="364">
        <v>20</v>
      </c>
      <c r="AK570" s="364">
        <v>11</v>
      </c>
      <c r="AL570" s="364">
        <v>0</v>
      </c>
      <c r="AM570" s="22">
        <f t="shared" si="204"/>
        <v>2</v>
      </c>
      <c r="AN570" s="104">
        <f t="shared" si="206"/>
        <v>0.3888888888888889</v>
      </c>
      <c r="AO570" s="104">
        <f t="shared" si="207"/>
        <v>0.45833333333333331</v>
      </c>
      <c r="AP570" s="22" t="str" cm="1">
        <f t="array" ref="AP570">IF(W570="","",IF(SUMPRODUCT((W570=$W$7:$W$2042)*(AH570=$AH$7:$AH$2042)*(AN570=$AN$7:$AN$2042)*(AO570=$AO$7:$AO$2042)*(ROW($W$7:$W$2042)&lt;&gt;ROW(W570))*((R570=0)*($R$7:$R$2042&gt;0)+(R570&gt;0)*($R$7:$R$2042=0)))&gt;0,"SALONES UNIDOS",IF(SUMPRODUCT((W570=$W$7:$W$2042)*(AH570=$AH$7:$AH$2042)*((AN570&lt;$AO$7:$AO$2042)*(AO570&gt;$AN$7:$AN$2042))*(ROW($W$7:$W$2042)&lt;&gt;ROW(W570)))&gt;0,"Cruzado","Sin cruce")))</f>
        <v>Sin cruce</v>
      </c>
      <c r="AQ570" s="104">
        <f t="shared" si="220"/>
        <v>0.3888888888888889</v>
      </c>
      <c r="AR570" s="104">
        <f t="shared" si="221"/>
        <v>0.45833333333333331</v>
      </c>
      <c r="AS570" s="22"/>
      <c r="AT570" s="22"/>
      <c r="AU570" s="359" t="str" cm="1">
        <f t="array" ref="AU570">IF(AB570="","",IF(SUMPRODUCT((AB570=$AB$512:$AB$757)*(AH570=$AH$512:$AH$757)*(AQ570=$AQ$512:$AQ$757)*(AR570=$AR$512:$AR$757)*(ROW($AB$512:$AB$757)&lt;&gt;ROW(AB570))*((Q570=0)*($R$512:$R$757&gt;0)+(Q570&gt;0)*($R$512:$R$757=0)))&gt;0,"SALONES UNIDOS",IF(SUMPRODUCT((AB570=$AB$512:$AB$757)*(AH570=$AH$512:$AH$757)*((AQ570&lt;$AR$512:$AR$757)*(AR570&gt;$AQ$512:$AQ$757))*(ROW($AB$512:$AB$757)&lt;&gt;ROW(AB570)))&gt;0,"Cruzado","Sin cruce")))</f>
        <v>Sin cruce</v>
      </c>
      <c r="AV570" s="359" t="str" cm="1">
        <f t="array" ref="AV570">IF(AD570="","",IF(SUMPRODUCT((AD570=$AD$512:$AD$757)*(AH570=$AH$512:$AH$757)*(AS570=$AS$512:$AS$757)*(AT570=$AT$512:$AT$757)*(ROW($AD$512:$AD$757)&lt;&gt;ROW(AD570))*((R570=0)*($R$512:$R$757&gt;0)+(R570&gt;0)*($R$512:$R$757=0)))&gt;0,"SALONES UNIDOS",IF(SUMPRODUCT((AD570=$AD$512:$AD$757)*(AH570=$AH$512:$AH$757)*((AS570&lt;$AT$512:$AT$757)*(AT570&gt;$AS$512:$AS$757))*(ROW($AD$512:$AD$757)&lt;&gt;ROW(AD570)))&gt;0,"Cruzado","Sin cruce")))</f>
        <v/>
      </c>
      <c r="AW570" s="104" t="str">
        <f t="shared" si="205"/>
        <v>EN2HUAURAA</v>
      </c>
      <c r="AX570" s="104" t="str" cm="1">
        <f t="array" ref="AX570">IF(AW570="","",IF(SUMPRODUCT((AW570=$AW$7:$AW$2042)*(AH570=$AH$7:$AH$2042)*(AN570=$AN$7:$AN$2042)*(AO570=$AO$7:$AO$2042)*(ROW($AW$7:$AW$2042)&lt;&gt;ROW(AW570))*((R570=0)*($R$7:$R$2042&gt;0)+(R570&gt;0)*($R$7:$R$2042=0)))&gt;0,"SALONES UNIDOS",IF(SUMPRODUCT((AW570=$AW$7:$AW$2042)*(AH570=$AH$7:$AH$2042)*((AN570&lt;$AO$7:$AO$2042)*(AO570&gt;$AN$7:$AN$2042))*(ROW($AW$7:$AW$2042)&lt;&gt;ROW(AW570)))&gt;0,"Cruzado","Sin cruce")))</f>
        <v>Sin cruce</v>
      </c>
    </row>
    <row r="571" spans="2:50" ht="19.8" hidden="1" customHeight="1" x14ac:dyDescent="0.25">
      <c r="B571" s="494" t="s">
        <v>314</v>
      </c>
      <c r="C571" s="369" t="s">
        <v>968</v>
      </c>
      <c r="D571" s="369">
        <v>20261</v>
      </c>
      <c r="E571" s="373" t="s">
        <v>279</v>
      </c>
      <c r="F571" s="370" t="s">
        <v>291</v>
      </c>
      <c r="G571" s="373" t="s">
        <v>285</v>
      </c>
      <c r="H571" s="373">
        <v>2</v>
      </c>
      <c r="I571" s="373" t="s">
        <v>278</v>
      </c>
      <c r="J571" s="373" t="s">
        <v>278</v>
      </c>
      <c r="K571" s="194" t="s">
        <v>588</v>
      </c>
      <c r="L571" s="364" t="s">
        <v>677</v>
      </c>
      <c r="M571" s="364" t="s">
        <v>362</v>
      </c>
      <c r="N571" s="364" t="s">
        <v>318</v>
      </c>
      <c r="O571" s="373" t="s">
        <v>315</v>
      </c>
      <c r="P571" s="364">
        <v>3</v>
      </c>
      <c r="Q571" s="364">
        <v>0</v>
      </c>
      <c r="R571" s="369">
        <v>3</v>
      </c>
      <c r="S571" s="364">
        <v>4</v>
      </c>
      <c r="T571" s="8"/>
      <c r="U571" s="374">
        <v>34</v>
      </c>
      <c r="V571" s="370">
        <v>43529608</v>
      </c>
      <c r="W571" s="373" t="s">
        <v>232</v>
      </c>
      <c r="X571" s="364" t="s">
        <v>315</v>
      </c>
      <c r="Y571" s="364" t="s">
        <v>556</v>
      </c>
      <c r="Z571" s="364"/>
      <c r="AA571" s="364"/>
      <c r="AB571" s="370" t="s">
        <v>1132</v>
      </c>
      <c r="AC571" s="364"/>
      <c r="AD571" s="369"/>
      <c r="AE571" s="370"/>
      <c r="AF571" s="370"/>
      <c r="AG571" s="364" t="s">
        <v>559</v>
      </c>
      <c r="AH571" s="364">
        <v>1</v>
      </c>
      <c r="AI571" s="364">
        <v>13</v>
      </c>
      <c r="AJ571" s="364">
        <v>30</v>
      </c>
      <c r="AK571" s="364">
        <v>16</v>
      </c>
      <c r="AL571" s="364">
        <v>0</v>
      </c>
      <c r="AM571" s="22">
        <f t="shared" si="204"/>
        <v>3</v>
      </c>
      <c r="AN571" s="104">
        <f t="shared" si="206"/>
        <v>0.5625</v>
      </c>
      <c r="AO571" s="104">
        <f t="shared" si="207"/>
        <v>0.66666666666666663</v>
      </c>
      <c r="AP571" s="22" t="str" cm="1">
        <f t="array" ref="AP571">IF(W571="","",IF(SUMPRODUCT((W571=$W$7:$W$2042)*(AH571=$AH$7:$AH$2042)*(AN571=$AN$7:$AN$2042)*(AO571=$AO$7:$AO$2042)*(ROW($W$7:$W$2042)&lt;&gt;ROW(W571))*((R571=0)*($R$7:$R$2042&gt;0)+(R571&gt;0)*($R$7:$R$2042=0)))&gt;0,"SALONES UNIDOS",IF(SUMPRODUCT((W571=$W$7:$W$2042)*(AH571=$AH$7:$AH$2042)*((AN571&lt;$AO$7:$AO$2042)*(AO571&gt;$AN$7:$AN$2042))*(ROW($W$7:$W$2042)&lt;&gt;ROW(W571)))&gt;0,"Cruzado","Sin cruce")))</f>
        <v>Sin cruce</v>
      </c>
      <c r="AQ571" s="104">
        <f t="shared" si="220"/>
        <v>0.5625</v>
      </c>
      <c r="AR571" s="104">
        <f t="shared" si="221"/>
        <v>0.66666666666666663</v>
      </c>
      <c r="AS571" s="22"/>
      <c r="AT571" s="22"/>
      <c r="AU571" s="359" t="str" cm="1">
        <f t="array" ref="AU571">IF(AB571="","",IF(SUMPRODUCT((AB571=$AB$512:$AB$757)*(AH571=$AH$512:$AH$757)*(AQ571=$AQ$512:$AQ$757)*(AR571=$AR$512:$AR$757)*(ROW($AB$512:$AB$757)&lt;&gt;ROW(AB571))*((Q571=0)*($R$512:$R$757&gt;0)+(Q571&gt;0)*($R$512:$R$757=0)))&gt;0,"SALONES UNIDOS",IF(SUMPRODUCT((AB571=$AB$512:$AB$757)*(AH571=$AH$512:$AH$757)*((AQ571&lt;$AR$512:$AR$757)*(AR571&gt;$AQ$512:$AQ$757))*(ROW($AB$512:$AB$757)&lt;&gt;ROW(AB571)))&gt;0,"Cruzado","Sin cruce")))</f>
        <v>Sin cruce</v>
      </c>
      <c r="AV571" s="359" t="str" cm="1">
        <f t="array" ref="AV571">IF(AD571="","",IF(SUMPRODUCT((AD571=$AD$512:$AD$757)*(AH571=$AH$512:$AH$757)*(AS571=$AS$512:$AS$757)*(AT571=$AT$512:$AT$757)*(ROW($AD$512:$AD$757)&lt;&gt;ROW(AD571))*((R571=0)*($R$512:$R$757&gt;0)+(R571&gt;0)*($R$512:$R$757=0)))&gt;0,"SALONES UNIDOS",IF(SUMPRODUCT((AD571=$AD$512:$AD$757)*(AH571=$AH$512:$AH$757)*((AS571&lt;$AT$512:$AT$757)*(AT571&gt;$AS$512:$AS$757))*(ROW($AD$512:$AD$757)&lt;&gt;ROW(AD571)))&gt;0,"Cruzado","Sin cruce")))</f>
        <v/>
      </c>
      <c r="AW571" s="104" t="str">
        <f t="shared" si="205"/>
        <v>EN2HUAURAA</v>
      </c>
      <c r="AX571" s="104" t="str" cm="1">
        <f t="array" ref="AX571">IF(AW571="","",IF(SUMPRODUCT((AW571=$AW$7:$AW$2042)*(AH571=$AH$7:$AH$2042)*(AN571=$AN$7:$AN$2042)*(AO571=$AO$7:$AO$2042)*(ROW($AW$7:$AW$2042)&lt;&gt;ROW(AW571))*((R571=0)*($R$7:$R$2042&gt;0)+(R571&gt;0)*($R$7:$R$2042=0)))&gt;0,"SALONES UNIDOS",IF(SUMPRODUCT((AW571=$AW$7:$AW$2042)*(AH571=$AH$7:$AH$2042)*((AN571&lt;$AO$7:$AO$2042)*(AO571&gt;$AN$7:$AN$2042))*(ROW($AW$7:$AW$2042)&lt;&gt;ROW(AW571)))&gt;0,"Cruzado","Sin cruce")))</f>
        <v>Sin cruce</v>
      </c>
    </row>
    <row r="572" spans="2:50" ht="19.8" hidden="1" customHeight="1" x14ac:dyDescent="0.25">
      <c r="B572" s="494" t="s">
        <v>314</v>
      </c>
      <c r="C572" s="369" t="s">
        <v>968</v>
      </c>
      <c r="D572" s="369">
        <v>20261</v>
      </c>
      <c r="E572" s="373" t="s">
        <v>279</v>
      </c>
      <c r="F572" s="370" t="s">
        <v>291</v>
      </c>
      <c r="G572" s="373" t="s">
        <v>285</v>
      </c>
      <c r="H572" s="373">
        <v>2</v>
      </c>
      <c r="I572" s="373" t="s">
        <v>278</v>
      </c>
      <c r="J572" s="373" t="s">
        <v>278</v>
      </c>
      <c r="K572" s="194" t="s">
        <v>588</v>
      </c>
      <c r="L572" s="364" t="s">
        <v>677</v>
      </c>
      <c r="M572" s="364" t="s">
        <v>362</v>
      </c>
      <c r="N572" s="364" t="s">
        <v>318</v>
      </c>
      <c r="O572" s="373" t="s">
        <v>315</v>
      </c>
      <c r="P572" s="364">
        <v>0</v>
      </c>
      <c r="Q572" s="364">
        <v>2</v>
      </c>
      <c r="R572" s="369">
        <v>2</v>
      </c>
      <c r="S572" s="364">
        <v>4</v>
      </c>
      <c r="T572" s="8"/>
      <c r="U572" s="374">
        <v>34</v>
      </c>
      <c r="V572" s="370">
        <v>43529608</v>
      </c>
      <c r="W572" s="373" t="s">
        <v>232</v>
      </c>
      <c r="X572" s="364" t="s">
        <v>315</v>
      </c>
      <c r="Y572" s="364" t="s">
        <v>556</v>
      </c>
      <c r="Z572" s="364"/>
      <c r="AA572" s="364"/>
      <c r="AB572" s="370" t="s">
        <v>1132</v>
      </c>
      <c r="AC572" s="364"/>
      <c r="AD572" s="369"/>
      <c r="AE572" s="370"/>
      <c r="AF572" s="370"/>
      <c r="AG572" s="364" t="s">
        <v>301</v>
      </c>
      <c r="AH572" s="364">
        <v>1</v>
      </c>
      <c r="AI572" s="364">
        <v>16</v>
      </c>
      <c r="AJ572" s="364">
        <v>0</v>
      </c>
      <c r="AK572" s="364">
        <v>17</v>
      </c>
      <c r="AL572" s="364">
        <v>40</v>
      </c>
      <c r="AM572" s="22">
        <f t="shared" si="204"/>
        <v>2</v>
      </c>
      <c r="AN572" s="104">
        <f t="shared" si="206"/>
        <v>0.66666666666666663</v>
      </c>
      <c r="AO572" s="104">
        <f t="shared" si="207"/>
        <v>0.73611111111111116</v>
      </c>
      <c r="AP572" s="22" t="str" cm="1">
        <f t="array" ref="AP572">IF(W572="","",IF(SUMPRODUCT((W572=$W$7:$W$2042)*(AH572=$AH$7:$AH$2042)*(AN572=$AN$7:$AN$2042)*(AO572=$AO$7:$AO$2042)*(ROW($W$7:$W$2042)&lt;&gt;ROW(W572))*((R572=0)*($R$7:$R$2042&gt;0)+(R572&gt;0)*($R$7:$R$2042=0)))&gt;0,"SALONES UNIDOS",IF(SUMPRODUCT((W572=$W$7:$W$2042)*(AH572=$AH$7:$AH$2042)*((AN572&lt;$AO$7:$AO$2042)*(AO572&gt;$AN$7:$AN$2042))*(ROW($W$7:$W$2042)&lt;&gt;ROW(W572)))&gt;0,"Cruzado","Sin cruce")))</f>
        <v>Sin cruce</v>
      </c>
      <c r="AQ572" s="104">
        <f t="shared" si="220"/>
        <v>0.66666666666666663</v>
      </c>
      <c r="AR572" s="104">
        <f t="shared" si="221"/>
        <v>0.73611111111111116</v>
      </c>
      <c r="AS572" s="22"/>
      <c r="AT572" s="22"/>
      <c r="AU572" s="359" t="str" cm="1">
        <f t="array" ref="AU572">IF(AB572="","",IF(SUMPRODUCT((AB572=$AB$512:$AB$757)*(AH572=$AH$512:$AH$757)*(AQ572=$AQ$512:$AQ$757)*(AR572=$AR$512:$AR$757)*(ROW($AB$512:$AB$757)&lt;&gt;ROW(AB572))*((Q572=0)*($R$512:$R$757&gt;0)+(Q572&gt;0)*($R$512:$R$757=0)))&gt;0,"SALONES UNIDOS",IF(SUMPRODUCT((AB572=$AB$512:$AB$757)*(AH572=$AH$512:$AH$757)*((AQ572&lt;$AR$512:$AR$757)*(AR572&gt;$AQ$512:$AQ$757))*(ROW($AB$512:$AB$757)&lt;&gt;ROW(AB572)))&gt;0,"Cruzado","Sin cruce")))</f>
        <v>Sin cruce</v>
      </c>
      <c r="AV572" s="359" t="str" cm="1">
        <f t="array" ref="AV572">IF(AD572="","",IF(SUMPRODUCT((AD572=$AD$512:$AD$757)*(AH572=$AH$512:$AH$757)*(AS572=$AS$512:$AS$757)*(AT572=$AT$512:$AT$757)*(ROW($AD$512:$AD$757)&lt;&gt;ROW(AD572))*((R572=0)*($R$512:$R$757&gt;0)+(R572&gt;0)*($R$512:$R$757=0)))&gt;0,"SALONES UNIDOS",IF(SUMPRODUCT((AD572=$AD$512:$AD$757)*(AH572=$AH$512:$AH$757)*((AS572&lt;$AT$512:$AT$757)*(AT572&gt;$AS$512:$AS$757))*(ROW($AD$512:$AD$757)&lt;&gt;ROW(AD572)))&gt;0,"Cruzado","Sin cruce")))</f>
        <v/>
      </c>
      <c r="AW572" s="104" t="str">
        <f t="shared" si="205"/>
        <v>EN2HUAURAA</v>
      </c>
      <c r="AX572" s="104" t="str" cm="1">
        <f t="array" ref="AX572">IF(AW572="","",IF(SUMPRODUCT((AW572=$AW$7:$AW$2042)*(AH572=$AH$7:$AH$2042)*(AN572=$AN$7:$AN$2042)*(AO572=$AO$7:$AO$2042)*(ROW($AW$7:$AW$2042)&lt;&gt;ROW(AW572))*((R572=0)*($R$7:$R$2042&gt;0)+(R572&gt;0)*($R$7:$R$2042=0)))&gt;0,"SALONES UNIDOS",IF(SUMPRODUCT((AW572=$AW$7:$AW$2042)*(AH572=$AH$7:$AH$2042)*((AN572&lt;$AO$7:$AO$2042)*(AO572&gt;$AN$7:$AN$2042))*(ROW($AW$7:$AW$2042)&lt;&gt;ROW(AW572)))&gt;0,"Cruzado","Sin cruce")))</f>
        <v>Sin cruce</v>
      </c>
    </row>
    <row r="573" spans="2:50" ht="19.8" hidden="1" customHeight="1" x14ac:dyDescent="0.25">
      <c r="B573" s="494" t="s">
        <v>314</v>
      </c>
      <c r="C573" s="369" t="s">
        <v>968</v>
      </c>
      <c r="D573" s="369">
        <v>20261</v>
      </c>
      <c r="E573" s="373" t="s">
        <v>279</v>
      </c>
      <c r="F573" s="370" t="s">
        <v>291</v>
      </c>
      <c r="G573" s="373" t="s">
        <v>285</v>
      </c>
      <c r="H573" s="373">
        <v>2</v>
      </c>
      <c r="I573" s="373" t="s">
        <v>278</v>
      </c>
      <c r="J573" s="373" t="s">
        <v>278</v>
      </c>
      <c r="K573" s="194" t="s">
        <v>590</v>
      </c>
      <c r="L573" s="364" t="s">
        <v>977</v>
      </c>
      <c r="M573" s="364" t="s">
        <v>362</v>
      </c>
      <c r="N573" s="364" t="s">
        <v>318</v>
      </c>
      <c r="O573" s="373" t="s">
        <v>315</v>
      </c>
      <c r="P573" s="364">
        <v>3</v>
      </c>
      <c r="Q573" s="364">
        <v>0</v>
      </c>
      <c r="R573" s="369">
        <v>3</v>
      </c>
      <c r="S573" s="364">
        <v>4</v>
      </c>
      <c r="T573" s="8"/>
      <c r="U573" s="374">
        <v>34</v>
      </c>
      <c r="V573" s="370">
        <v>40475054</v>
      </c>
      <c r="W573" s="373" t="s">
        <v>239</v>
      </c>
      <c r="X573" s="364" t="s">
        <v>315</v>
      </c>
      <c r="Y573" s="364" t="s">
        <v>556</v>
      </c>
      <c r="Z573" s="364"/>
      <c r="AA573" s="364"/>
      <c r="AB573" s="370" t="s">
        <v>1132</v>
      </c>
      <c r="AC573" s="364"/>
      <c r="AD573" s="369"/>
      <c r="AE573" s="370"/>
      <c r="AF573" s="370"/>
      <c r="AG573" s="364" t="s">
        <v>559</v>
      </c>
      <c r="AH573" s="364">
        <v>2</v>
      </c>
      <c r="AI573" s="364">
        <v>7</v>
      </c>
      <c r="AJ573" s="364">
        <v>40</v>
      </c>
      <c r="AK573" s="364">
        <v>10</v>
      </c>
      <c r="AL573" s="364">
        <v>10</v>
      </c>
      <c r="AM573" s="22">
        <f t="shared" si="204"/>
        <v>3</v>
      </c>
      <c r="AN573" s="104">
        <f t="shared" si="206"/>
        <v>0.31944444444444448</v>
      </c>
      <c r="AO573" s="104">
        <f t="shared" si="207"/>
        <v>0.4236111111111111</v>
      </c>
      <c r="AP573" s="22" t="str" cm="1">
        <f t="array" ref="AP573">IF(W573="","",IF(SUMPRODUCT((W573=$W$7:$W$2042)*(AH573=$AH$7:$AH$2042)*(AN573=$AN$7:$AN$2042)*(AO573=$AO$7:$AO$2042)*(ROW($W$7:$W$2042)&lt;&gt;ROW(W573))*((R573=0)*($R$7:$R$2042&gt;0)+(R573&gt;0)*($R$7:$R$2042=0)))&gt;0,"SALONES UNIDOS",IF(SUMPRODUCT((W573=$W$7:$W$2042)*(AH573=$AH$7:$AH$2042)*((AN573&lt;$AO$7:$AO$2042)*(AO573&gt;$AN$7:$AN$2042))*(ROW($W$7:$W$2042)&lt;&gt;ROW(W573)))&gt;0,"Cruzado","Sin cruce")))</f>
        <v>Sin cruce</v>
      </c>
      <c r="AQ573" s="104">
        <f t="shared" si="220"/>
        <v>0.31944444444444448</v>
      </c>
      <c r="AR573" s="104">
        <f t="shared" si="221"/>
        <v>0.4236111111111111</v>
      </c>
      <c r="AS573" s="22"/>
      <c r="AT573" s="22"/>
      <c r="AU573" s="359" t="str" cm="1">
        <f t="array" ref="AU573">IF(AB573="","",IF(SUMPRODUCT((AB573=$AB$512:$AB$757)*(AH573=$AH$512:$AH$757)*(AQ573=$AQ$512:$AQ$757)*(AR573=$AR$512:$AR$757)*(ROW($AB$512:$AB$757)&lt;&gt;ROW(AB573))*((Q573=0)*($R$512:$R$757&gt;0)+(Q573&gt;0)*($R$512:$R$757=0)))&gt;0,"SALONES UNIDOS",IF(SUMPRODUCT((AB573=$AB$512:$AB$757)*(AH573=$AH$512:$AH$757)*((AQ573&lt;$AR$512:$AR$757)*(AR573&gt;$AQ$512:$AQ$757))*(ROW($AB$512:$AB$757)&lt;&gt;ROW(AB573)))&gt;0,"Cruzado","Sin cruce")))</f>
        <v>Sin cruce</v>
      </c>
      <c r="AV573" s="359" t="str" cm="1">
        <f t="array" ref="AV573">IF(AD573="","",IF(SUMPRODUCT((AD573=$AD$512:$AD$757)*(AH573=$AH$512:$AH$757)*(AS573=$AS$512:$AS$757)*(AT573=$AT$512:$AT$757)*(ROW($AD$512:$AD$757)&lt;&gt;ROW(AD573))*((R573=0)*($R$512:$R$757&gt;0)+(R573&gt;0)*($R$512:$R$757=0)))&gt;0,"SALONES UNIDOS",IF(SUMPRODUCT((AD573=$AD$512:$AD$757)*(AH573=$AH$512:$AH$757)*((AS573&lt;$AT$512:$AT$757)*(AT573&gt;$AS$512:$AS$757))*(ROW($AD$512:$AD$757)&lt;&gt;ROW(AD573)))&gt;0,"Cruzado","Sin cruce")))</f>
        <v/>
      </c>
      <c r="AW573" s="104" t="str">
        <f t="shared" si="205"/>
        <v>EN2HUAURAA</v>
      </c>
      <c r="AX573" s="104" t="str" cm="1">
        <f t="array" ref="AX573">IF(AW573="","",IF(SUMPRODUCT((AW573=$AW$7:$AW$2042)*(AH573=$AH$7:$AH$2042)*(AN573=$AN$7:$AN$2042)*(AO573=$AO$7:$AO$2042)*(ROW($AW$7:$AW$2042)&lt;&gt;ROW(AW573))*((R573=0)*($R$7:$R$2042&gt;0)+(R573&gt;0)*($R$7:$R$2042=0)))&gt;0,"SALONES UNIDOS",IF(SUMPRODUCT((AW573=$AW$7:$AW$2042)*(AH573=$AH$7:$AH$2042)*((AN573&lt;$AO$7:$AO$2042)*(AO573&gt;$AN$7:$AN$2042))*(ROW($AW$7:$AW$2042)&lt;&gt;ROW(AW573)))&gt;0,"Cruzado","Sin cruce")))</f>
        <v>Sin cruce</v>
      </c>
    </row>
    <row r="574" spans="2:50" ht="19.8" hidden="1" customHeight="1" x14ac:dyDescent="0.25">
      <c r="B574" s="494" t="s">
        <v>314</v>
      </c>
      <c r="C574" s="369" t="s">
        <v>968</v>
      </c>
      <c r="D574" s="369">
        <v>20261</v>
      </c>
      <c r="E574" s="373" t="s">
        <v>279</v>
      </c>
      <c r="F574" s="370" t="s">
        <v>291</v>
      </c>
      <c r="G574" s="373" t="s">
        <v>285</v>
      </c>
      <c r="H574" s="373">
        <v>2</v>
      </c>
      <c r="I574" s="373" t="s">
        <v>278</v>
      </c>
      <c r="J574" s="373" t="s">
        <v>278</v>
      </c>
      <c r="K574" s="194" t="s">
        <v>590</v>
      </c>
      <c r="L574" s="364" t="s">
        <v>977</v>
      </c>
      <c r="M574" s="364" t="s">
        <v>362</v>
      </c>
      <c r="N574" s="364" t="s">
        <v>318</v>
      </c>
      <c r="O574" s="373" t="s">
        <v>315</v>
      </c>
      <c r="P574" s="364">
        <v>0</v>
      </c>
      <c r="Q574" s="364">
        <v>2</v>
      </c>
      <c r="R574" s="369">
        <v>2</v>
      </c>
      <c r="S574" s="364">
        <v>4</v>
      </c>
      <c r="T574" s="8"/>
      <c r="U574" s="374">
        <v>34</v>
      </c>
      <c r="V574" s="370">
        <v>40475054</v>
      </c>
      <c r="W574" s="373" t="s">
        <v>239</v>
      </c>
      <c r="X574" s="364" t="s">
        <v>315</v>
      </c>
      <c r="Y574" s="364" t="s">
        <v>556</v>
      </c>
      <c r="Z574" s="364"/>
      <c r="AA574" s="364"/>
      <c r="AB574" s="370" t="s">
        <v>1132</v>
      </c>
      <c r="AC574" s="364"/>
      <c r="AD574" s="369"/>
      <c r="AE574" s="370"/>
      <c r="AF574" s="370"/>
      <c r="AG574" s="364" t="s">
        <v>301</v>
      </c>
      <c r="AH574" s="364">
        <v>2</v>
      </c>
      <c r="AI574" s="364">
        <v>10</v>
      </c>
      <c r="AJ574" s="364">
        <v>10</v>
      </c>
      <c r="AK574" s="364">
        <v>11</v>
      </c>
      <c r="AL574" s="364">
        <v>50</v>
      </c>
      <c r="AM574" s="22">
        <f t="shared" si="204"/>
        <v>2</v>
      </c>
      <c r="AN574" s="104">
        <f t="shared" si="206"/>
        <v>0.4236111111111111</v>
      </c>
      <c r="AO574" s="104">
        <f t="shared" si="207"/>
        <v>0.49305555555555552</v>
      </c>
      <c r="AP574" s="22" t="str" cm="1">
        <f t="array" ref="AP574">IF(W574="","",IF(SUMPRODUCT((W574=$W$7:$W$2042)*(AH574=$AH$7:$AH$2042)*(AN574=$AN$7:$AN$2042)*(AO574=$AO$7:$AO$2042)*(ROW($W$7:$W$2042)&lt;&gt;ROW(W574))*((R574=0)*($R$7:$R$2042&gt;0)+(R574&gt;0)*($R$7:$R$2042=0)))&gt;0,"SALONES UNIDOS",IF(SUMPRODUCT((W574=$W$7:$W$2042)*(AH574=$AH$7:$AH$2042)*((AN574&lt;$AO$7:$AO$2042)*(AO574&gt;$AN$7:$AN$2042))*(ROW($W$7:$W$2042)&lt;&gt;ROW(W574)))&gt;0,"Cruzado","Sin cruce")))</f>
        <v>Sin cruce</v>
      </c>
      <c r="AQ574" s="104">
        <f t="shared" si="220"/>
        <v>0.4236111111111111</v>
      </c>
      <c r="AR574" s="104">
        <f t="shared" si="221"/>
        <v>0.49305555555555552</v>
      </c>
      <c r="AS574" s="22"/>
      <c r="AT574" s="22"/>
      <c r="AU574" s="359" t="str" cm="1">
        <f t="array" ref="AU574">IF(AB574="","",IF(SUMPRODUCT((AB574=$AB$512:$AB$757)*(AH574=$AH$512:$AH$757)*(AQ574=$AQ$512:$AQ$757)*(AR574=$AR$512:$AR$757)*(ROW($AB$512:$AB$757)&lt;&gt;ROW(AB574))*((Q574=0)*($R$512:$R$757&gt;0)+(Q574&gt;0)*($R$512:$R$757=0)))&gt;0,"SALONES UNIDOS",IF(SUMPRODUCT((AB574=$AB$512:$AB$757)*(AH574=$AH$512:$AH$757)*((AQ574&lt;$AR$512:$AR$757)*(AR574&gt;$AQ$512:$AQ$757))*(ROW($AB$512:$AB$757)&lt;&gt;ROW(AB574)))&gt;0,"Cruzado","Sin cruce")))</f>
        <v>Sin cruce</v>
      </c>
      <c r="AV574" s="359" t="str" cm="1">
        <f t="array" ref="AV574">IF(AD574="","",IF(SUMPRODUCT((AD574=$AD$512:$AD$757)*(AH574=$AH$512:$AH$757)*(AS574=$AS$512:$AS$757)*(AT574=$AT$512:$AT$757)*(ROW($AD$512:$AD$757)&lt;&gt;ROW(AD574))*((R574=0)*($R$512:$R$757&gt;0)+(R574&gt;0)*($R$512:$R$757=0)))&gt;0,"SALONES UNIDOS",IF(SUMPRODUCT((AD574=$AD$512:$AD$757)*(AH574=$AH$512:$AH$757)*((AS574&lt;$AT$512:$AT$757)*(AT574&gt;$AS$512:$AS$757))*(ROW($AD$512:$AD$757)&lt;&gt;ROW(AD574)))&gt;0,"Cruzado","Sin cruce")))</f>
        <v/>
      </c>
      <c r="AW574" s="104" t="str">
        <f t="shared" si="205"/>
        <v>EN2HUAURAA</v>
      </c>
      <c r="AX574" s="104" t="str" cm="1">
        <f t="array" ref="AX574">IF(AW574="","",IF(SUMPRODUCT((AW574=$AW$7:$AW$2042)*(AH574=$AH$7:$AH$2042)*(AN574=$AN$7:$AN$2042)*(AO574=$AO$7:$AO$2042)*(ROW($AW$7:$AW$2042)&lt;&gt;ROW(AW574))*((R574=0)*($R$7:$R$2042&gt;0)+(R574&gt;0)*($R$7:$R$2042=0)))&gt;0,"SALONES UNIDOS",IF(SUMPRODUCT((AW574=$AW$7:$AW$2042)*(AH574=$AH$7:$AH$2042)*((AN574&lt;$AO$7:$AO$2042)*(AO574&gt;$AN$7:$AN$2042))*(ROW($AW$7:$AW$2042)&lt;&gt;ROW(AW574)))&gt;0,"Cruzado","Sin cruce")))</f>
        <v>Sin cruce</v>
      </c>
    </row>
    <row r="575" spans="2:50" ht="19.8" hidden="1" customHeight="1" x14ac:dyDescent="0.25">
      <c r="B575" s="494" t="s">
        <v>314</v>
      </c>
      <c r="C575" s="369" t="s">
        <v>968</v>
      </c>
      <c r="D575" s="369">
        <v>20261</v>
      </c>
      <c r="E575" s="373" t="s">
        <v>279</v>
      </c>
      <c r="F575" s="370" t="s">
        <v>291</v>
      </c>
      <c r="G575" s="373" t="s">
        <v>285</v>
      </c>
      <c r="H575" s="373">
        <v>2</v>
      </c>
      <c r="I575" s="373" t="s">
        <v>278</v>
      </c>
      <c r="J575" s="373" t="s">
        <v>278</v>
      </c>
      <c r="K575" s="194" t="s">
        <v>591</v>
      </c>
      <c r="L575" s="364" t="s">
        <v>592</v>
      </c>
      <c r="M575" s="364" t="s">
        <v>362</v>
      </c>
      <c r="N575" s="364" t="s">
        <v>318</v>
      </c>
      <c r="O575" s="370" t="s">
        <v>321</v>
      </c>
      <c r="P575" s="364">
        <v>2</v>
      </c>
      <c r="Q575" s="364">
        <v>0</v>
      </c>
      <c r="R575" s="369">
        <v>2</v>
      </c>
      <c r="S575" s="364">
        <v>3</v>
      </c>
      <c r="T575" s="8"/>
      <c r="U575" s="374">
        <v>34</v>
      </c>
      <c r="V575" s="370">
        <v>45877750</v>
      </c>
      <c r="W575" s="373" t="s">
        <v>1127</v>
      </c>
      <c r="X575" s="372" t="s">
        <v>321</v>
      </c>
      <c r="Y575" s="364" t="s">
        <v>556</v>
      </c>
      <c r="Z575" s="364"/>
      <c r="AA575" s="364"/>
      <c r="AB575" s="370"/>
      <c r="AC575" s="370"/>
      <c r="AD575" s="369"/>
      <c r="AE575" s="370"/>
      <c r="AF575" s="370"/>
      <c r="AG575" s="364" t="s">
        <v>559</v>
      </c>
      <c r="AH575" s="364">
        <v>1</v>
      </c>
      <c r="AI575" s="364">
        <v>7</v>
      </c>
      <c r="AJ575" s="364">
        <v>40</v>
      </c>
      <c r="AK575" s="364">
        <v>9</v>
      </c>
      <c r="AL575" s="364">
        <v>20</v>
      </c>
      <c r="AM575" s="22">
        <f t="shared" si="204"/>
        <v>2</v>
      </c>
      <c r="AN575" s="104">
        <f t="shared" si="206"/>
        <v>0.31944444444444448</v>
      </c>
      <c r="AO575" s="104">
        <f t="shared" si="207"/>
        <v>0.3888888888888889</v>
      </c>
      <c r="AP575" s="22" t="str" cm="1">
        <f t="array" ref="AP575">IF(W575="","",IF(SUMPRODUCT((W575=$W$7:$W$2042)*(AH575=$AH$7:$AH$2042)*(AN575=$AN$7:$AN$2042)*(AO575=$AO$7:$AO$2042)*(ROW($W$7:$W$2042)&lt;&gt;ROW(W575))*((R575=0)*($R$7:$R$2042&gt;0)+(R575&gt;0)*($R$7:$R$2042=0)))&gt;0,"SALONES UNIDOS",IF(SUMPRODUCT((W575=$W$7:$W$2042)*(AH575=$AH$7:$AH$2042)*((AN575&lt;$AO$7:$AO$2042)*(AO575&gt;$AN$7:$AN$2042))*(ROW($W$7:$W$2042)&lt;&gt;ROW(W575)))&gt;0,"Cruzado","Sin cruce")))</f>
        <v>Sin cruce</v>
      </c>
      <c r="AQ575" s="104"/>
      <c r="AR575" s="104"/>
      <c r="AS575" s="22"/>
      <c r="AT575" s="22"/>
      <c r="AU575" s="359" t="str" cm="1">
        <f t="array" ref="AU575">IF(AB575="","",IF(SUMPRODUCT((AB575=$AB$512:$AB$757)*(AH575=$AH$512:$AH$757)*(AQ575=$AQ$512:$AQ$757)*(AR575=$AR$512:$AR$757)*(ROW($AB$512:$AB$757)&lt;&gt;ROW(AB575))*((Q575=0)*($R$512:$R$757&gt;0)+(Q575&gt;0)*($R$512:$R$757=0)))&gt;0,"SALONES UNIDOS",IF(SUMPRODUCT((AB575=$AB$512:$AB$757)*(AH575=$AH$512:$AH$757)*((AQ575&lt;$AR$512:$AR$757)*(AR575&gt;$AQ$512:$AQ$757))*(ROW($AB$512:$AB$757)&lt;&gt;ROW(AB575)))&gt;0,"Cruzado","Sin cruce")))</f>
        <v/>
      </c>
      <c r="AV575" s="359" t="str" cm="1">
        <f t="array" ref="AV575">IF(AD575="","",IF(SUMPRODUCT((AD575=$AD$512:$AD$757)*(AH575=$AH$512:$AH$757)*(AS575=$AS$512:$AS$757)*(AT575=$AT$512:$AT$757)*(ROW($AD$512:$AD$757)&lt;&gt;ROW(AD575))*((R575=0)*($R$512:$R$757&gt;0)+(R575&gt;0)*($R$512:$R$757=0)))&gt;0,"SALONES UNIDOS",IF(SUMPRODUCT((AD575=$AD$512:$AD$757)*(AH575=$AH$512:$AH$757)*((AS575&lt;$AT$512:$AT$757)*(AT575&gt;$AS$512:$AS$757))*(ROW($AD$512:$AD$757)&lt;&gt;ROW(AD575)))&gt;0,"Cruzado","Sin cruce")))</f>
        <v/>
      </c>
      <c r="AW575" s="104" t="str">
        <f t="shared" si="205"/>
        <v>EN2HUAURAA</v>
      </c>
      <c r="AX575" s="104" t="str" cm="1">
        <f t="array" ref="AX575">IF(AW575="","",IF(SUMPRODUCT((AW575=$AW$7:$AW$2042)*(AH575=$AH$7:$AH$2042)*(AN575=$AN$7:$AN$2042)*(AO575=$AO$7:$AO$2042)*(ROW($AW$7:$AW$2042)&lt;&gt;ROW(AW575))*((R575=0)*($R$7:$R$2042&gt;0)+(R575&gt;0)*($R$7:$R$2042=0)))&gt;0,"SALONES UNIDOS",IF(SUMPRODUCT((AW575=$AW$7:$AW$2042)*(AH575=$AH$7:$AH$2042)*((AN575&lt;$AO$7:$AO$2042)*(AO575&gt;$AN$7:$AN$2042))*(ROW($AW$7:$AW$2042)&lt;&gt;ROW(AW575)))&gt;0,"Cruzado","Sin cruce")))</f>
        <v>Sin cruce</v>
      </c>
    </row>
    <row r="576" spans="2:50" ht="19.8" hidden="1" customHeight="1" x14ac:dyDescent="0.25">
      <c r="B576" s="494" t="s">
        <v>314</v>
      </c>
      <c r="C576" s="369" t="s">
        <v>968</v>
      </c>
      <c r="D576" s="369">
        <v>20261</v>
      </c>
      <c r="E576" s="373" t="s">
        <v>279</v>
      </c>
      <c r="F576" s="370" t="s">
        <v>291</v>
      </c>
      <c r="G576" s="373" t="s">
        <v>285</v>
      </c>
      <c r="H576" s="373">
        <v>2</v>
      </c>
      <c r="I576" s="373" t="s">
        <v>278</v>
      </c>
      <c r="J576" s="373" t="s">
        <v>278</v>
      </c>
      <c r="K576" s="194" t="s">
        <v>591</v>
      </c>
      <c r="L576" s="364" t="s">
        <v>592</v>
      </c>
      <c r="M576" s="364" t="s">
        <v>362</v>
      </c>
      <c r="N576" s="364" t="s">
        <v>318</v>
      </c>
      <c r="O576" s="370" t="s">
        <v>321</v>
      </c>
      <c r="P576" s="364">
        <v>0</v>
      </c>
      <c r="Q576" s="364">
        <v>2</v>
      </c>
      <c r="R576" s="369">
        <v>2</v>
      </c>
      <c r="S576" s="364">
        <v>3</v>
      </c>
      <c r="T576" s="8"/>
      <c r="U576" s="374">
        <v>34</v>
      </c>
      <c r="V576" s="370">
        <v>45877750</v>
      </c>
      <c r="W576" s="373" t="s">
        <v>1127</v>
      </c>
      <c r="X576" s="372" t="s">
        <v>321</v>
      </c>
      <c r="Y576" s="364" t="s">
        <v>556</v>
      </c>
      <c r="Z576" s="364"/>
      <c r="AA576" s="364"/>
      <c r="AB576" s="370"/>
      <c r="AC576" s="370"/>
      <c r="AD576" s="369"/>
      <c r="AE576" s="370"/>
      <c r="AF576" s="370"/>
      <c r="AG576" s="364" t="s">
        <v>301</v>
      </c>
      <c r="AH576" s="364">
        <v>1</v>
      </c>
      <c r="AI576" s="364">
        <v>9</v>
      </c>
      <c r="AJ576" s="364">
        <v>20</v>
      </c>
      <c r="AK576" s="364">
        <v>11</v>
      </c>
      <c r="AL576" s="364">
        <v>0</v>
      </c>
      <c r="AM576" s="22">
        <f t="shared" si="204"/>
        <v>2</v>
      </c>
      <c r="AN576" s="104">
        <f t="shared" si="206"/>
        <v>0.3888888888888889</v>
      </c>
      <c r="AO576" s="104">
        <f t="shared" si="207"/>
        <v>0.45833333333333331</v>
      </c>
      <c r="AP576" s="22" t="str" cm="1">
        <f t="array" ref="AP576">IF(W576="","",IF(SUMPRODUCT((W576=$W$7:$W$2042)*(AH576=$AH$7:$AH$2042)*(AN576=$AN$7:$AN$2042)*(AO576=$AO$7:$AO$2042)*(ROW($W$7:$W$2042)&lt;&gt;ROW(W576))*((R576=0)*($R$7:$R$2042&gt;0)+(R576&gt;0)*($R$7:$R$2042=0)))&gt;0,"SALONES UNIDOS",IF(SUMPRODUCT((W576=$W$7:$W$2042)*(AH576=$AH$7:$AH$2042)*((AN576&lt;$AO$7:$AO$2042)*(AO576&gt;$AN$7:$AN$2042))*(ROW($W$7:$W$2042)&lt;&gt;ROW(W576)))&gt;0,"Cruzado","Sin cruce")))</f>
        <v>Sin cruce</v>
      </c>
      <c r="AQ576" s="104"/>
      <c r="AR576" s="104"/>
      <c r="AS576" s="22"/>
      <c r="AT576" s="22"/>
      <c r="AU576" s="359" t="str" cm="1">
        <f t="array" ref="AU576">IF(AB576="","",IF(SUMPRODUCT((AB576=$AB$512:$AB$757)*(AH576=$AH$512:$AH$757)*(AQ576=$AQ$512:$AQ$757)*(AR576=$AR$512:$AR$757)*(ROW($AB$512:$AB$757)&lt;&gt;ROW(AB576))*((Q576=0)*($R$512:$R$757&gt;0)+(Q576&gt;0)*($R$512:$R$757=0)))&gt;0,"SALONES UNIDOS",IF(SUMPRODUCT((AB576=$AB$512:$AB$757)*(AH576=$AH$512:$AH$757)*((AQ576&lt;$AR$512:$AR$757)*(AR576&gt;$AQ$512:$AQ$757))*(ROW($AB$512:$AB$757)&lt;&gt;ROW(AB576)))&gt;0,"Cruzado","Sin cruce")))</f>
        <v/>
      </c>
      <c r="AV576" s="359" t="str" cm="1">
        <f t="array" ref="AV576">IF(AD576="","",IF(SUMPRODUCT((AD576=$AD$512:$AD$757)*(AH576=$AH$512:$AH$757)*(AS576=$AS$512:$AS$757)*(AT576=$AT$512:$AT$757)*(ROW($AD$512:$AD$757)&lt;&gt;ROW(AD576))*((R576=0)*($R$512:$R$757&gt;0)+(R576&gt;0)*($R$512:$R$757=0)))&gt;0,"SALONES UNIDOS",IF(SUMPRODUCT((AD576=$AD$512:$AD$757)*(AH576=$AH$512:$AH$757)*((AS576&lt;$AT$512:$AT$757)*(AT576&gt;$AS$512:$AS$757))*(ROW($AD$512:$AD$757)&lt;&gt;ROW(AD576)))&gt;0,"Cruzado","Sin cruce")))</f>
        <v/>
      </c>
      <c r="AW576" s="104" t="str">
        <f t="shared" si="205"/>
        <v>EN2HUAURAA</v>
      </c>
      <c r="AX576" s="104" t="str" cm="1">
        <f t="array" ref="AX576">IF(AW576="","",IF(SUMPRODUCT((AW576=$AW$7:$AW$2042)*(AH576=$AH$7:$AH$2042)*(AN576=$AN$7:$AN$2042)*(AO576=$AO$7:$AO$2042)*(ROW($AW$7:$AW$2042)&lt;&gt;ROW(AW576))*((R576=0)*($R$7:$R$2042&gt;0)+(R576&gt;0)*($R$7:$R$2042=0)))&gt;0,"SALONES UNIDOS",IF(SUMPRODUCT((AW576=$AW$7:$AW$2042)*(AH576=$AH$7:$AH$2042)*((AN576&lt;$AO$7:$AO$2042)*(AO576&gt;$AN$7:$AN$2042))*(ROW($AW$7:$AW$2042)&lt;&gt;ROW(AW576)))&gt;0,"Cruzado","Sin cruce")))</f>
        <v>Sin cruce</v>
      </c>
    </row>
    <row r="577" spans="2:50" ht="19.8" hidden="1" customHeight="1" x14ac:dyDescent="0.25">
      <c r="B577" s="494" t="s">
        <v>314</v>
      </c>
      <c r="C577" s="369" t="s">
        <v>968</v>
      </c>
      <c r="D577" s="369">
        <v>20261</v>
      </c>
      <c r="E577" s="373" t="s">
        <v>279</v>
      </c>
      <c r="F577" s="370" t="s">
        <v>291</v>
      </c>
      <c r="G577" s="373" t="s">
        <v>285</v>
      </c>
      <c r="H577" s="373">
        <v>2</v>
      </c>
      <c r="I577" s="373" t="s">
        <v>281</v>
      </c>
      <c r="J577" s="373" t="s">
        <v>281</v>
      </c>
      <c r="K577" s="194" t="s">
        <v>584</v>
      </c>
      <c r="L577" s="364" t="s">
        <v>798</v>
      </c>
      <c r="M577" s="364" t="s">
        <v>362</v>
      </c>
      <c r="N577" s="364" t="s">
        <v>318</v>
      </c>
      <c r="O577" s="373" t="s">
        <v>315</v>
      </c>
      <c r="P577" s="364">
        <v>2</v>
      </c>
      <c r="Q577" s="364">
        <v>0</v>
      </c>
      <c r="R577" s="369">
        <v>2</v>
      </c>
      <c r="S577" s="364">
        <v>3</v>
      </c>
      <c r="T577" s="8"/>
      <c r="U577" s="374">
        <v>32</v>
      </c>
      <c r="V577" s="370">
        <v>15586796</v>
      </c>
      <c r="W577" s="373" t="s">
        <v>89</v>
      </c>
      <c r="X577" s="364" t="s">
        <v>315</v>
      </c>
      <c r="Y577" s="364" t="s">
        <v>556</v>
      </c>
      <c r="Z577" s="364"/>
      <c r="AA577" s="364"/>
      <c r="AB577" s="370" t="s">
        <v>1132</v>
      </c>
      <c r="AC577" s="364"/>
      <c r="AD577" s="369"/>
      <c r="AE577" s="370"/>
      <c r="AF577" s="370"/>
      <c r="AG577" s="364" t="s">
        <v>559</v>
      </c>
      <c r="AH577" s="364">
        <v>2</v>
      </c>
      <c r="AI577" s="364">
        <v>11</v>
      </c>
      <c r="AJ577" s="364">
        <v>50</v>
      </c>
      <c r="AK577" s="364">
        <v>13</v>
      </c>
      <c r="AL577" s="364">
        <v>30</v>
      </c>
      <c r="AM577" s="22">
        <f t="shared" si="204"/>
        <v>2</v>
      </c>
      <c r="AN577" s="104">
        <f t="shared" si="206"/>
        <v>0.49305555555555552</v>
      </c>
      <c r="AO577" s="104">
        <f t="shared" si="207"/>
        <v>0.5625</v>
      </c>
      <c r="AP577" s="22" t="str" cm="1">
        <f t="array" ref="AP577">IF(W577="","",IF(SUMPRODUCT((W577=$W$7:$W$2042)*(AH577=$AH$7:$AH$2042)*(AN577=$AN$7:$AN$2042)*(AO577=$AO$7:$AO$2042)*(ROW($W$7:$W$2042)&lt;&gt;ROW(W577))*((R577=0)*($R$7:$R$2042&gt;0)+(R577&gt;0)*($R$7:$R$2042=0)))&gt;0,"SALONES UNIDOS",IF(SUMPRODUCT((W577=$W$7:$W$2042)*(AH577=$AH$7:$AH$2042)*((AN577&lt;$AO$7:$AO$2042)*(AO577&gt;$AN$7:$AN$2042))*(ROW($W$7:$W$2042)&lt;&gt;ROW(W577)))&gt;0,"Cruzado","Sin cruce")))</f>
        <v>Sin cruce</v>
      </c>
      <c r="AQ577" s="104">
        <f t="shared" ref="AQ577:AQ579" si="222">AN577</f>
        <v>0.49305555555555552</v>
      </c>
      <c r="AR577" s="104">
        <f t="shared" ref="AR577:AR579" si="223">AO577</f>
        <v>0.5625</v>
      </c>
      <c r="AS577" s="22"/>
      <c r="AT577" s="22"/>
      <c r="AU577" s="359" t="str" cm="1">
        <f t="array" ref="AU577">IF(AB577="","",IF(SUMPRODUCT((AB577=$AB$512:$AB$757)*(AH577=$AH$512:$AH$757)*(AQ577=$AQ$512:$AQ$757)*(AR577=$AR$512:$AR$757)*(ROW($AB$512:$AB$757)&lt;&gt;ROW(AB577))*((Q577=0)*($R$512:$R$757&gt;0)+(Q577&gt;0)*($R$512:$R$757=0)))&gt;0,"SALONES UNIDOS",IF(SUMPRODUCT((AB577=$AB$512:$AB$757)*(AH577=$AH$512:$AH$757)*((AQ577&lt;$AR$512:$AR$757)*(AR577&gt;$AQ$512:$AQ$757))*(ROW($AB$512:$AB$757)&lt;&gt;ROW(AB577)))&gt;0,"Cruzado","Sin cruce")))</f>
        <v>Sin cruce</v>
      </c>
      <c r="AV577" s="359" t="str" cm="1">
        <f t="array" ref="AV577">IF(AD577="","",IF(SUMPRODUCT((AD577=$AD$512:$AD$757)*(AH577=$AH$512:$AH$757)*(AS577=$AS$512:$AS$757)*(AT577=$AT$512:$AT$757)*(ROW($AD$512:$AD$757)&lt;&gt;ROW(AD577))*((R577=0)*($R$512:$R$757&gt;0)+(R577&gt;0)*($R$512:$R$757=0)))&gt;0,"SALONES UNIDOS",IF(SUMPRODUCT((AD577=$AD$512:$AD$757)*(AH577=$AH$512:$AH$757)*((AS577&lt;$AT$512:$AT$757)*(AT577&gt;$AS$512:$AS$757))*(ROW($AD$512:$AD$757)&lt;&gt;ROW(AD577)))&gt;0,"Cruzado","Sin cruce")))</f>
        <v/>
      </c>
      <c r="AW577" s="104" t="str">
        <f t="shared" si="205"/>
        <v>EN2HUAURAB</v>
      </c>
      <c r="AX577" s="104" t="str" cm="1">
        <f t="array" ref="AX577">IF(AW577="","",IF(SUMPRODUCT((AW577=$AW$7:$AW$2042)*(AH577=$AH$7:$AH$2042)*(AN577=$AN$7:$AN$2042)*(AO577=$AO$7:$AO$2042)*(ROW($AW$7:$AW$2042)&lt;&gt;ROW(AW577))*((R577=0)*($R$7:$R$2042&gt;0)+(R577&gt;0)*($R$7:$R$2042=0)))&gt;0,"SALONES UNIDOS",IF(SUMPRODUCT((AW577=$AW$7:$AW$2042)*(AH577=$AH$7:$AH$2042)*((AN577&lt;$AO$7:$AO$2042)*(AO577&gt;$AN$7:$AN$2042))*(ROW($AW$7:$AW$2042)&lt;&gt;ROW(AW577)))&gt;0,"Cruzado","Sin cruce")))</f>
        <v>Sin cruce</v>
      </c>
    </row>
    <row r="578" spans="2:50" ht="19.8" hidden="1" customHeight="1" x14ac:dyDescent="0.25">
      <c r="B578" s="494" t="s">
        <v>314</v>
      </c>
      <c r="C578" s="369" t="s">
        <v>968</v>
      </c>
      <c r="D578" s="369">
        <v>20261</v>
      </c>
      <c r="E578" s="373" t="s">
        <v>279</v>
      </c>
      <c r="F578" s="370" t="s">
        <v>291</v>
      </c>
      <c r="G578" s="373" t="s">
        <v>285</v>
      </c>
      <c r="H578" s="373">
        <v>2</v>
      </c>
      <c r="I578" s="373" t="s">
        <v>281</v>
      </c>
      <c r="J578" s="373" t="s">
        <v>281</v>
      </c>
      <c r="K578" s="194" t="s">
        <v>584</v>
      </c>
      <c r="L578" s="364" t="s">
        <v>798</v>
      </c>
      <c r="M578" s="364" t="s">
        <v>362</v>
      </c>
      <c r="N578" s="364" t="s">
        <v>318</v>
      </c>
      <c r="O578" s="373" t="s">
        <v>315</v>
      </c>
      <c r="P578" s="364">
        <v>0</v>
      </c>
      <c r="Q578" s="364">
        <v>2</v>
      </c>
      <c r="R578" s="369">
        <v>2</v>
      </c>
      <c r="S578" s="364">
        <v>3</v>
      </c>
      <c r="T578" s="8"/>
      <c r="U578" s="374">
        <v>32</v>
      </c>
      <c r="V578" s="370">
        <v>15586796</v>
      </c>
      <c r="W578" s="373" t="s">
        <v>89</v>
      </c>
      <c r="X578" s="364" t="s">
        <v>315</v>
      </c>
      <c r="Y578" s="364" t="s">
        <v>556</v>
      </c>
      <c r="Z578" s="364"/>
      <c r="AA578" s="364"/>
      <c r="AB578" s="370" t="s">
        <v>1132</v>
      </c>
      <c r="AC578" s="364"/>
      <c r="AD578" s="369"/>
      <c r="AE578" s="370"/>
      <c r="AF578" s="370"/>
      <c r="AG578" s="364" t="s">
        <v>301</v>
      </c>
      <c r="AH578" s="364">
        <v>2</v>
      </c>
      <c r="AI578" s="364">
        <v>13</v>
      </c>
      <c r="AJ578" s="364">
        <v>30</v>
      </c>
      <c r="AK578" s="364">
        <v>15</v>
      </c>
      <c r="AL578" s="364">
        <v>10</v>
      </c>
      <c r="AM578" s="22">
        <f t="shared" si="204"/>
        <v>2</v>
      </c>
      <c r="AN578" s="104">
        <f t="shared" si="206"/>
        <v>0.5625</v>
      </c>
      <c r="AO578" s="104">
        <f t="shared" si="207"/>
        <v>0.63194444444444442</v>
      </c>
      <c r="AP578" s="22" t="str" cm="1">
        <f t="array" ref="AP578">IF(W578="","",IF(SUMPRODUCT((W578=$W$7:$W$2042)*(AH578=$AH$7:$AH$2042)*(AN578=$AN$7:$AN$2042)*(AO578=$AO$7:$AO$2042)*(ROW($W$7:$W$2042)&lt;&gt;ROW(W578))*((R578=0)*($R$7:$R$2042&gt;0)+(R578&gt;0)*($R$7:$R$2042=0)))&gt;0,"SALONES UNIDOS",IF(SUMPRODUCT((W578=$W$7:$W$2042)*(AH578=$AH$7:$AH$2042)*((AN578&lt;$AO$7:$AO$2042)*(AO578&gt;$AN$7:$AN$2042))*(ROW($W$7:$W$2042)&lt;&gt;ROW(W578)))&gt;0,"Cruzado","Sin cruce")))</f>
        <v>Sin cruce</v>
      </c>
      <c r="AQ578" s="104">
        <f t="shared" si="222"/>
        <v>0.5625</v>
      </c>
      <c r="AR578" s="104">
        <f t="shared" si="223"/>
        <v>0.63194444444444442</v>
      </c>
      <c r="AS578" s="22"/>
      <c r="AT578" s="22"/>
      <c r="AU578" s="359" t="str" cm="1">
        <f t="array" ref="AU578">IF(AB578="","",IF(SUMPRODUCT((AB578=$AB$512:$AB$757)*(AH578=$AH$512:$AH$757)*(AQ578=$AQ$512:$AQ$757)*(AR578=$AR$512:$AR$757)*(ROW($AB$512:$AB$757)&lt;&gt;ROW(AB578))*((Q578=0)*($R$512:$R$757&gt;0)+(Q578&gt;0)*($R$512:$R$757=0)))&gt;0,"SALONES UNIDOS",IF(SUMPRODUCT((AB578=$AB$512:$AB$757)*(AH578=$AH$512:$AH$757)*((AQ578&lt;$AR$512:$AR$757)*(AR578&gt;$AQ$512:$AQ$757))*(ROW($AB$512:$AB$757)&lt;&gt;ROW(AB578)))&gt;0,"Cruzado","Sin cruce")))</f>
        <v>Sin cruce</v>
      </c>
      <c r="AV578" s="359" t="str" cm="1">
        <f t="array" ref="AV578">IF(AD578="","",IF(SUMPRODUCT((AD578=$AD$512:$AD$757)*(AH578=$AH$512:$AH$757)*(AS578=$AS$512:$AS$757)*(AT578=$AT$512:$AT$757)*(ROW($AD$512:$AD$757)&lt;&gt;ROW(AD578))*((R578=0)*($R$512:$R$757&gt;0)+(R578&gt;0)*($R$512:$R$757=0)))&gt;0,"SALONES UNIDOS",IF(SUMPRODUCT((AD578=$AD$512:$AD$757)*(AH578=$AH$512:$AH$757)*((AS578&lt;$AT$512:$AT$757)*(AT578&gt;$AS$512:$AS$757))*(ROW($AD$512:$AD$757)&lt;&gt;ROW(AD578)))&gt;0,"Cruzado","Sin cruce")))</f>
        <v/>
      </c>
      <c r="AW578" s="104" t="str">
        <f t="shared" si="205"/>
        <v>EN2HUAURAB</v>
      </c>
      <c r="AX578" s="104" t="str" cm="1">
        <f t="array" ref="AX578">IF(AW578="","",IF(SUMPRODUCT((AW578=$AW$7:$AW$2042)*(AH578=$AH$7:$AH$2042)*(AN578=$AN$7:$AN$2042)*(AO578=$AO$7:$AO$2042)*(ROW($AW$7:$AW$2042)&lt;&gt;ROW(AW578))*((R578=0)*($R$7:$R$2042&gt;0)+(R578&gt;0)*($R$7:$R$2042=0)))&gt;0,"SALONES UNIDOS",IF(SUMPRODUCT((AW578=$AW$7:$AW$2042)*(AH578=$AH$7:$AH$2042)*((AN578&lt;$AO$7:$AO$2042)*(AO578&gt;$AN$7:$AN$2042))*(ROW($AW$7:$AW$2042)&lt;&gt;ROW(AW578)))&gt;0,"Cruzado","Sin cruce")))</f>
        <v>Sin cruce</v>
      </c>
    </row>
    <row r="579" spans="2:50" ht="19.8" hidden="1" customHeight="1" x14ac:dyDescent="0.25">
      <c r="B579" s="494" t="s">
        <v>314</v>
      </c>
      <c r="C579" s="369" t="s">
        <v>968</v>
      </c>
      <c r="D579" s="369">
        <v>20261</v>
      </c>
      <c r="E579" s="373" t="s">
        <v>279</v>
      </c>
      <c r="F579" s="370" t="s">
        <v>291</v>
      </c>
      <c r="G579" s="373" t="s">
        <v>285</v>
      </c>
      <c r="H579" s="373">
        <v>2</v>
      </c>
      <c r="I579" s="373" t="s">
        <v>281</v>
      </c>
      <c r="J579" s="373" t="s">
        <v>281</v>
      </c>
      <c r="K579" s="194" t="s">
        <v>410</v>
      </c>
      <c r="L579" s="364" t="s">
        <v>976</v>
      </c>
      <c r="M579" s="364" t="s">
        <v>324</v>
      </c>
      <c r="N579" s="364" t="s">
        <v>318</v>
      </c>
      <c r="O579" s="373" t="s">
        <v>315</v>
      </c>
      <c r="P579" s="364">
        <v>3</v>
      </c>
      <c r="Q579" s="364">
        <v>0</v>
      </c>
      <c r="R579" s="369">
        <v>3</v>
      </c>
      <c r="S579" s="364">
        <v>4</v>
      </c>
      <c r="T579" s="8"/>
      <c r="U579" s="374">
        <v>32</v>
      </c>
      <c r="V579" s="370">
        <v>15738929</v>
      </c>
      <c r="W579" s="373" t="s">
        <v>31</v>
      </c>
      <c r="X579" s="364" t="s">
        <v>315</v>
      </c>
      <c r="Y579" s="364" t="s">
        <v>556</v>
      </c>
      <c r="Z579" s="364"/>
      <c r="AA579" s="364"/>
      <c r="AB579" s="370" t="s">
        <v>1130</v>
      </c>
      <c r="AC579" s="364"/>
      <c r="AD579" s="369"/>
      <c r="AE579" s="370"/>
      <c r="AF579" s="370"/>
      <c r="AG579" s="364" t="s">
        <v>559</v>
      </c>
      <c r="AH579" s="364">
        <v>5</v>
      </c>
      <c r="AI579" s="364">
        <v>8</v>
      </c>
      <c r="AJ579" s="364">
        <v>30</v>
      </c>
      <c r="AK579" s="364">
        <v>11</v>
      </c>
      <c r="AL579" s="364">
        <v>0</v>
      </c>
      <c r="AM579" s="22">
        <f t="shared" si="204"/>
        <v>3</v>
      </c>
      <c r="AN579" s="104">
        <f t="shared" si="206"/>
        <v>0.35416666666666663</v>
      </c>
      <c r="AO579" s="104">
        <f t="shared" si="207"/>
        <v>0.45833333333333331</v>
      </c>
      <c r="AP579" s="22" t="str" cm="1">
        <f t="array" ref="AP579">IF(W579="","",IF(SUMPRODUCT((W579=$W$7:$W$2042)*(AH579=$AH$7:$AH$2042)*(AN579=$AN$7:$AN$2042)*(AO579=$AO$7:$AO$2042)*(ROW($W$7:$W$2042)&lt;&gt;ROW(W579))*((R579=0)*($R$7:$R$2042&gt;0)+(R579&gt;0)*($R$7:$R$2042=0)))&gt;0,"SALONES UNIDOS",IF(SUMPRODUCT((W579=$W$7:$W$2042)*(AH579=$AH$7:$AH$2042)*((AN579&lt;$AO$7:$AO$2042)*(AO579&gt;$AN$7:$AN$2042))*(ROW($W$7:$W$2042)&lt;&gt;ROW(W579)))&gt;0,"Cruzado","Sin cruce")))</f>
        <v>Sin cruce</v>
      </c>
      <c r="AQ579" s="104">
        <f t="shared" si="222"/>
        <v>0.35416666666666663</v>
      </c>
      <c r="AR579" s="104">
        <f t="shared" si="223"/>
        <v>0.45833333333333331</v>
      </c>
      <c r="AS579" s="22"/>
      <c r="AT579" s="22"/>
      <c r="AU579" s="359" t="str" cm="1">
        <f t="array" ref="AU579">IF(AB579="","",IF(SUMPRODUCT((AB579=$AB$512:$AB$757)*(AH579=$AH$512:$AH$757)*(AQ579=$AQ$512:$AQ$757)*(AR579=$AR$512:$AR$757)*(ROW($AB$512:$AB$757)&lt;&gt;ROW(AB579))*((Q579=0)*($R$512:$R$757&gt;0)+(Q579&gt;0)*($R$512:$R$757=0)))&gt;0,"SALONES UNIDOS",IF(SUMPRODUCT((AB579=$AB$512:$AB$757)*(AH579=$AH$512:$AH$757)*((AQ579&lt;$AR$512:$AR$757)*(AR579&gt;$AQ$512:$AQ$757))*(ROW($AB$512:$AB$757)&lt;&gt;ROW(AB579)))&gt;0,"Cruzado","Sin cruce")))</f>
        <v>Sin cruce</v>
      </c>
      <c r="AV579" s="359" t="str" cm="1">
        <f t="array" ref="AV579">IF(AD579="","",IF(SUMPRODUCT((AD579=$AD$512:$AD$757)*(AH579=$AH$512:$AH$757)*(AS579=$AS$512:$AS$757)*(AT579=$AT$512:$AT$757)*(ROW($AD$512:$AD$757)&lt;&gt;ROW(AD579))*((R579=0)*($R$512:$R$757&gt;0)+(R579&gt;0)*($R$512:$R$757=0)))&gt;0,"SALONES UNIDOS",IF(SUMPRODUCT((AD579=$AD$512:$AD$757)*(AH579=$AH$512:$AH$757)*((AS579&lt;$AT$512:$AT$757)*(AT579&gt;$AS$512:$AS$757))*(ROW($AD$512:$AD$757)&lt;&gt;ROW(AD579)))&gt;0,"Cruzado","Sin cruce")))</f>
        <v/>
      </c>
      <c r="AW579" s="104" t="str">
        <f t="shared" si="205"/>
        <v>EN2HUAURAB</v>
      </c>
      <c r="AX579" s="104" t="str" cm="1">
        <f t="array" ref="AX579">IF(AW579="","",IF(SUMPRODUCT((AW579=$AW$7:$AW$2042)*(AH579=$AH$7:$AH$2042)*(AN579=$AN$7:$AN$2042)*(AO579=$AO$7:$AO$2042)*(ROW($AW$7:$AW$2042)&lt;&gt;ROW(AW579))*((R579=0)*($R$7:$R$2042&gt;0)+(R579&gt;0)*($R$7:$R$2042=0)))&gt;0,"SALONES UNIDOS",IF(SUMPRODUCT((AW579=$AW$7:$AW$2042)*(AH579=$AH$7:$AH$2042)*((AN579&lt;$AO$7:$AO$2042)*(AO579&gt;$AN$7:$AN$2042))*(ROW($AW$7:$AW$2042)&lt;&gt;ROW(AW579)))&gt;0,"Cruzado","Sin cruce")))</f>
        <v>Sin cruce</v>
      </c>
    </row>
    <row r="580" spans="2:50" ht="19.8" hidden="1" customHeight="1" x14ac:dyDescent="0.25">
      <c r="B580" s="494" t="s">
        <v>314</v>
      </c>
      <c r="C580" s="369" t="s">
        <v>968</v>
      </c>
      <c r="D580" s="369">
        <v>20261</v>
      </c>
      <c r="E580" s="373" t="s">
        <v>279</v>
      </c>
      <c r="F580" s="370" t="s">
        <v>291</v>
      </c>
      <c r="G580" s="373" t="s">
        <v>285</v>
      </c>
      <c r="H580" s="373">
        <v>2</v>
      </c>
      <c r="I580" s="373" t="s">
        <v>412</v>
      </c>
      <c r="J580" s="373" t="s">
        <v>281</v>
      </c>
      <c r="K580" s="194" t="s">
        <v>410</v>
      </c>
      <c r="L580" s="364" t="s">
        <v>976</v>
      </c>
      <c r="M580" s="364" t="s">
        <v>324</v>
      </c>
      <c r="N580" s="364" t="s">
        <v>318</v>
      </c>
      <c r="O580" s="373" t="s">
        <v>315</v>
      </c>
      <c r="P580" s="364">
        <v>0</v>
      </c>
      <c r="Q580" s="364">
        <v>2</v>
      </c>
      <c r="R580" s="369">
        <v>2</v>
      </c>
      <c r="S580" s="364">
        <v>4</v>
      </c>
      <c r="T580" s="8"/>
      <c r="U580" s="374">
        <v>16</v>
      </c>
      <c r="V580" s="370">
        <v>15738929</v>
      </c>
      <c r="W580" s="373" t="s">
        <v>31</v>
      </c>
      <c r="X580" s="364" t="s">
        <v>315</v>
      </c>
      <c r="Y580" s="364" t="s">
        <v>556</v>
      </c>
      <c r="Z580" s="364"/>
      <c r="AA580" s="364"/>
      <c r="AB580" s="370"/>
      <c r="AC580" s="364"/>
      <c r="AD580" s="369" t="s">
        <v>586</v>
      </c>
      <c r="AE580" s="370"/>
      <c r="AF580" s="370"/>
      <c r="AG580" s="364" t="s">
        <v>301</v>
      </c>
      <c r="AH580" s="364">
        <v>5</v>
      </c>
      <c r="AI580" s="364">
        <v>11</v>
      </c>
      <c r="AJ580" s="364">
        <v>0</v>
      </c>
      <c r="AK580" s="364">
        <v>12</v>
      </c>
      <c r="AL580" s="364">
        <v>40</v>
      </c>
      <c r="AM580" s="22">
        <f t="shared" si="204"/>
        <v>2</v>
      </c>
      <c r="AN580" s="104">
        <f t="shared" si="206"/>
        <v>0.45833333333333331</v>
      </c>
      <c r="AO580" s="104">
        <f t="shared" si="207"/>
        <v>0.52777777777777779</v>
      </c>
      <c r="AP580" s="22" t="str" cm="1">
        <f t="array" ref="AP580">IF(W580="","",IF(SUMPRODUCT((W580=$W$7:$W$2042)*(AH580=$AH$7:$AH$2042)*(AN580=$AN$7:$AN$2042)*(AO580=$AO$7:$AO$2042)*(ROW($W$7:$W$2042)&lt;&gt;ROW(W580))*((R580=0)*($R$7:$R$2042&gt;0)+(R580&gt;0)*($R$7:$R$2042=0)))&gt;0,"SALONES UNIDOS",IF(SUMPRODUCT((W580=$W$7:$W$2042)*(AH580=$AH$7:$AH$2042)*((AN580&lt;$AO$7:$AO$2042)*(AO580&gt;$AN$7:$AN$2042))*(ROW($W$7:$W$2042)&lt;&gt;ROW(W580)))&gt;0,"Cruzado","Sin cruce")))</f>
        <v>Sin cruce</v>
      </c>
      <c r="AQ580" s="22"/>
      <c r="AR580" s="22"/>
      <c r="AS580" s="104">
        <f t="shared" ref="AS580:AS581" si="224">AN580</f>
        <v>0.45833333333333331</v>
      </c>
      <c r="AT580" s="104">
        <f t="shared" ref="AT580:AT581" si="225">AO580</f>
        <v>0.52777777777777779</v>
      </c>
      <c r="AU580" s="359" t="str" cm="1">
        <f t="array" ref="AU580">IF(AB580="","",IF(SUMPRODUCT((AB580=$AB$512:$AB$757)*(AH580=$AH$512:$AH$757)*(AQ580=$AQ$512:$AQ$757)*(AR580=$AR$512:$AR$757)*(ROW($AB$512:$AB$757)&lt;&gt;ROW(AB580))*((Q580=0)*($R$512:$R$757&gt;0)+(Q580&gt;0)*($R$512:$R$757=0)))&gt;0,"SALONES UNIDOS",IF(SUMPRODUCT((AB580=$AB$512:$AB$757)*(AH580=$AH$512:$AH$757)*((AQ580&lt;$AR$512:$AR$757)*(AR580&gt;$AQ$512:$AQ$757))*(ROW($AB$512:$AB$757)&lt;&gt;ROW(AB580)))&gt;0,"Cruzado","Sin cruce")))</f>
        <v/>
      </c>
      <c r="AV580" s="359" t="str" cm="1">
        <f t="array" ref="AV580">IF(AD580="","",IF(SUMPRODUCT((AD580=$AD$512:$AD$757)*(AH580=$AH$512:$AH$757)*(AS580=$AS$512:$AS$757)*(AT580=$AT$512:$AT$757)*(ROW($AD$512:$AD$757)&lt;&gt;ROW(AD580))*((R580=0)*($R$512:$R$757&gt;0)+(R580&gt;0)*($R$512:$R$757=0)))&gt;0,"SALONES UNIDOS",IF(SUMPRODUCT((AD580=$AD$512:$AD$757)*(AH580=$AH$512:$AH$757)*((AS580&lt;$AT$512:$AT$757)*(AT580&gt;$AS$512:$AS$757))*(ROW($AD$512:$AD$757)&lt;&gt;ROW(AD580)))&gt;0,"Cruzado","Sin cruce")))</f>
        <v>Sin cruce</v>
      </c>
      <c r="AW580" s="104" t="str">
        <f t="shared" si="205"/>
        <v>EN2HUAURAB</v>
      </c>
      <c r="AX580" s="104" t="str" cm="1">
        <f t="array" ref="AX580">IF(AW580="","",IF(SUMPRODUCT((AW580=$AW$7:$AW$2042)*(AH580=$AH$7:$AH$2042)*(AN580=$AN$7:$AN$2042)*(AO580=$AO$7:$AO$2042)*(ROW($AW$7:$AW$2042)&lt;&gt;ROW(AW580))*((R580=0)*($R$7:$R$2042&gt;0)+(R580&gt;0)*($R$7:$R$2042=0)))&gt;0,"SALONES UNIDOS",IF(SUMPRODUCT((AW580=$AW$7:$AW$2042)*(AH580=$AH$7:$AH$2042)*((AN580&lt;$AO$7:$AO$2042)*(AO580&gt;$AN$7:$AN$2042))*(ROW($AW$7:$AW$2042)&lt;&gt;ROW(AW580)))&gt;0,"Cruzado","Sin cruce")))</f>
        <v>Sin cruce</v>
      </c>
    </row>
    <row r="581" spans="2:50" ht="19.8" hidden="1" customHeight="1" x14ac:dyDescent="0.25">
      <c r="B581" s="494" t="s">
        <v>314</v>
      </c>
      <c r="C581" s="369" t="s">
        <v>968</v>
      </c>
      <c r="D581" s="369">
        <v>20261</v>
      </c>
      <c r="E581" s="373" t="s">
        <v>279</v>
      </c>
      <c r="F581" s="370" t="s">
        <v>291</v>
      </c>
      <c r="G581" s="373" t="s">
        <v>285</v>
      </c>
      <c r="H581" s="373">
        <v>2</v>
      </c>
      <c r="I581" s="373" t="s">
        <v>571</v>
      </c>
      <c r="J581" s="373" t="s">
        <v>281</v>
      </c>
      <c r="K581" s="194" t="s">
        <v>410</v>
      </c>
      <c r="L581" s="364" t="s">
        <v>976</v>
      </c>
      <c r="M581" s="364" t="s">
        <v>324</v>
      </c>
      <c r="N581" s="364" t="s">
        <v>318</v>
      </c>
      <c r="O581" s="373" t="s">
        <v>315</v>
      </c>
      <c r="P581" s="364">
        <v>0</v>
      </c>
      <c r="Q581" s="364">
        <v>2</v>
      </c>
      <c r="R581" s="369">
        <v>2</v>
      </c>
      <c r="S581" s="364">
        <v>4</v>
      </c>
      <c r="T581" s="8"/>
      <c r="U581" s="374">
        <v>16</v>
      </c>
      <c r="V581" s="370">
        <v>15738929</v>
      </c>
      <c r="W581" s="373" t="s">
        <v>31</v>
      </c>
      <c r="X581" s="364" t="s">
        <v>315</v>
      </c>
      <c r="Y581" s="364" t="s">
        <v>556</v>
      </c>
      <c r="Z581" s="364"/>
      <c r="AA581" s="364"/>
      <c r="AB581" s="370"/>
      <c r="AC581" s="364"/>
      <c r="AD581" s="369" t="s">
        <v>586</v>
      </c>
      <c r="AE581" s="370"/>
      <c r="AF581" s="370"/>
      <c r="AG581" s="364" t="s">
        <v>301</v>
      </c>
      <c r="AH581" s="364">
        <v>5</v>
      </c>
      <c r="AI581" s="364">
        <v>12</v>
      </c>
      <c r="AJ581" s="364">
        <v>40</v>
      </c>
      <c r="AK581" s="364">
        <v>14</v>
      </c>
      <c r="AL581" s="364">
        <v>20</v>
      </c>
      <c r="AM581" s="22">
        <f t="shared" si="204"/>
        <v>2</v>
      </c>
      <c r="AN581" s="104">
        <f t="shared" si="206"/>
        <v>0.52777777777777779</v>
      </c>
      <c r="AO581" s="104">
        <f t="shared" si="207"/>
        <v>0.59722222222222221</v>
      </c>
      <c r="AP581" s="22" t="str" cm="1">
        <f t="array" ref="AP581">IF(W581="","",IF(SUMPRODUCT((W581=$W$7:$W$2042)*(AH581=$AH$7:$AH$2042)*(AN581=$AN$7:$AN$2042)*(AO581=$AO$7:$AO$2042)*(ROW($W$7:$W$2042)&lt;&gt;ROW(W581))*((R581=0)*($R$7:$R$2042&gt;0)+(R581&gt;0)*($R$7:$R$2042=0)))&gt;0,"SALONES UNIDOS",IF(SUMPRODUCT((W581=$W$7:$W$2042)*(AH581=$AH$7:$AH$2042)*((AN581&lt;$AO$7:$AO$2042)*(AO581&gt;$AN$7:$AN$2042))*(ROW($W$7:$W$2042)&lt;&gt;ROW(W581)))&gt;0,"Cruzado","Sin cruce")))</f>
        <v>Sin cruce</v>
      </c>
      <c r="AQ581" s="22"/>
      <c r="AR581" s="22"/>
      <c r="AS581" s="104">
        <f t="shared" si="224"/>
        <v>0.52777777777777779</v>
      </c>
      <c r="AT581" s="104">
        <f t="shared" si="225"/>
        <v>0.59722222222222221</v>
      </c>
      <c r="AU581" s="359" t="str" cm="1">
        <f t="array" ref="AU581">IF(AB581="","",IF(SUMPRODUCT((AB581=$AB$512:$AB$757)*(AH581=$AH$512:$AH$757)*(AQ581=$AQ$512:$AQ$757)*(AR581=$AR$512:$AR$757)*(ROW($AB$512:$AB$757)&lt;&gt;ROW(AB581))*((Q581=0)*($R$512:$R$757&gt;0)+(Q581&gt;0)*($R$512:$R$757=0)))&gt;0,"SALONES UNIDOS",IF(SUMPRODUCT((AB581=$AB$512:$AB$757)*(AH581=$AH$512:$AH$757)*((AQ581&lt;$AR$512:$AR$757)*(AR581&gt;$AQ$512:$AQ$757))*(ROW($AB$512:$AB$757)&lt;&gt;ROW(AB581)))&gt;0,"Cruzado","Sin cruce")))</f>
        <v/>
      </c>
      <c r="AV581" s="359" t="str" cm="1">
        <f t="array" ref="AV581">IF(AD581="","",IF(SUMPRODUCT((AD581=$AD$512:$AD$757)*(AH581=$AH$512:$AH$757)*(AS581=$AS$512:$AS$757)*(AT581=$AT$512:$AT$757)*(ROW($AD$512:$AD$757)&lt;&gt;ROW(AD581))*((R581=0)*($R$512:$R$757&gt;0)+(R581&gt;0)*($R$512:$R$757=0)))&gt;0,"SALONES UNIDOS",IF(SUMPRODUCT((AD581=$AD$512:$AD$757)*(AH581=$AH$512:$AH$757)*((AS581&lt;$AT$512:$AT$757)*(AT581&gt;$AS$512:$AS$757))*(ROW($AD$512:$AD$757)&lt;&gt;ROW(AD581)))&gt;0,"Cruzado","Sin cruce")))</f>
        <v>Sin cruce</v>
      </c>
      <c r="AW581" s="104" t="str">
        <f t="shared" si="205"/>
        <v>EN2HUAURAB</v>
      </c>
      <c r="AX581" s="104" t="str" cm="1">
        <f t="array" ref="AX581">IF(AW581="","",IF(SUMPRODUCT((AW581=$AW$7:$AW$2042)*(AH581=$AH$7:$AH$2042)*(AN581=$AN$7:$AN$2042)*(AO581=$AO$7:$AO$2042)*(ROW($AW$7:$AW$2042)&lt;&gt;ROW(AW581))*((R581=0)*($R$7:$R$2042&gt;0)+(R581&gt;0)*($R$7:$R$2042=0)))&gt;0,"SALONES UNIDOS",IF(SUMPRODUCT((AW581=$AW$7:$AW$2042)*(AH581=$AH$7:$AH$2042)*((AN581&lt;$AO$7:$AO$2042)*(AO581&gt;$AN$7:$AN$2042))*(ROW($AW$7:$AW$2042)&lt;&gt;ROW(AW581)))&gt;0,"Cruzado","Sin cruce")))</f>
        <v>Sin cruce</v>
      </c>
    </row>
    <row r="582" spans="2:50" ht="19.8" hidden="1" customHeight="1" x14ac:dyDescent="0.25">
      <c r="B582" s="494" t="s">
        <v>314</v>
      </c>
      <c r="C582" s="369" t="s">
        <v>968</v>
      </c>
      <c r="D582" s="369">
        <v>20261</v>
      </c>
      <c r="E582" s="373" t="s">
        <v>279</v>
      </c>
      <c r="F582" s="370" t="s">
        <v>291</v>
      </c>
      <c r="G582" s="373" t="s">
        <v>285</v>
      </c>
      <c r="H582" s="373">
        <v>2</v>
      </c>
      <c r="I582" s="373" t="s">
        <v>281</v>
      </c>
      <c r="J582" s="373" t="s">
        <v>281</v>
      </c>
      <c r="K582" s="194" t="s">
        <v>587</v>
      </c>
      <c r="L582" s="364" t="s">
        <v>404</v>
      </c>
      <c r="M582" s="364" t="s">
        <v>362</v>
      </c>
      <c r="N582" s="364" t="s">
        <v>318</v>
      </c>
      <c r="O582" s="373" t="s">
        <v>315</v>
      </c>
      <c r="P582" s="364">
        <v>2</v>
      </c>
      <c r="Q582" s="364">
        <v>0</v>
      </c>
      <c r="R582" s="369">
        <v>2</v>
      </c>
      <c r="S582" s="364">
        <v>3</v>
      </c>
      <c r="T582" s="8"/>
      <c r="U582" s="374">
        <v>32</v>
      </c>
      <c r="V582" s="370">
        <v>40475054</v>
      </c>
      <c r="W582" s="373" t="s">
        <v>239</v>
      </c>
      <c r="X582" s="364" t="s">
        <v>315</v>
      </c>
      <c r="Y582" s="364" t="s">
        <v>556</v>
      </c>
      <c r="Z582" s="364"/>
      <c r="AA582" s="364"/>
      <c r="AB582" s="370" t="s">
        <v>1132</v>
      </c>
      <c r="AC582" s="364"/>
      <c r="AD582" s="369"/>
      <c r="AE582" s="370"/>
      <c r="AF582" s="370"/>
      <c r="AG582" s="364" t="s">
        <v>559</v>
      </c>
      <c r="AH582" s="364">
        <v>1</v>
      </c>
      <c r="AI582" s="364">
        <v>7</v>
      </c>
      <c r="AJ582" s="364">
        <v>40</v>
      </c>
      <c r="AK582" s="364">
        <v>9</v>
      </c>
      <c r="AL582" s="364">
        <v>20</v>
      </c>
      <c r="AM582" s="22">
        <f t="shared" si="204"/>
        <v>2</v>
      </c>
      <c r="AN582" s="104">
        <f t="shared" si="206"/>
        <v>0.31944444444444448</v>
      </c>
      <c r="AO582" s="104">
        <f t="shared" si="207"/>
        <v>0.3888888888888889</v>
      </c>
      <c r="AP582" s="22" t="str" cm="1">
        <f t="array" ref="AP582">IF(W582="","",IF(SUMPRODUCT((W582=$W$7:$W$2042)*(AH582=$AH$7:$AH$2042)*(AN582=$AN$7:$AN$2042)*(AO582=$AO$7:$AO$2042)*(ROW($W$7:$W$2042)&lt;&gt;ROW(W582))*((R582=0)*($R$7:$R$2042&gt;0)+(R582&gt;0)*($R$7:$R$2042=0)))&gt;0,"SALONES UNIDOS",IF(SUMPRODUCT((W582=$W$7:$W$2042)*(AH582=$AH$7:$AH$2042)*((AN582&lt;$AO$7:$AO$2042)*(AO582&gt;$AN$7:$AN$2042))*(ROW($W$7:$W$2042)&lt;&gt;ROW(W582)))&gt;0,"Cruzado","Sin cruce")))</f>
        <v>Sin cruce</v>
      </c>
      <c r="AQ582" s="104">
        <f t="shared" ref="AQ582:AQ587" si="226">AN582</f>
        <v>0.31944444444444448</v>
      </c>
      <c r="AR582" s="104">
        <f t="shared" ref="AR582:AR587" si="227">AO582</f>
        <v>0.3888888888888889</v>
      </c>
      <c r="AS582" s="22"/>
      <c r="AT582" s="22"/>
      <c r="AU582" s="359" t="str" cm="1">
        <f t="array" ref="AU582">IF(AB582="","",IF(SUMPRODUCT((AB582=$AB$512:$AB$757)*(AH582=$AH$512:$AH$757)*(AQ582=$AQ$512:$AQ$757)*(AR582=$AR$512:$AR$757)*(ROW($AB$512:$AB$757)&lt;&gt;ROW(AB582))*((Q582=0)*($R$512:$R$757&gt;0)+(Q582&gt;0)*($R$512:$R$757=0)))&gt;0,"SALONES UNIDOS",IF(SUMPRODUCT((AB582=$AB$512:$AB$757)*(AH582=$AH$512:$AH$757)*((AQ582&lt;$AR$512:$AR$757)*(AR582&gt;$AQ$512:$AQ$757))*(ROW($AB$512:$AB$757)&lt;&gt;ROW(AB582)))&gt;0,"Cruzado","Sin cruce")))</f>
        <v>Sin cruce</v>
      </c>
      <c r="AV582" s="359" t="str" cm="1">
        <f t="array" ref="AV582">IF(AD582="","",IF(SUMPRODUCT((AD582=$AD$512:$AD$757)*(AH582=$AH$512:$AH$757)*(AS582=$AS$512:$AS$757)*(AT582=$AT$512:$AT$757)*(ROW($AD$512:$AD$757)&lt;&gt;ROW(AD582))*((R582=0)*($R$512:$R$757&gt;0)+(R582&gt;0)*($R$512:$R$757=0)))&gt;0,"SALONES UNIDOS",IF(SUMPRODUCT((AD582=$AD$512:$AD$757)*(AH582=$AH$512:$AH$757)*((AS582&lt;$AT$512:$AT$757)*(AT582&gt;$AS$512:$AS$757))*(ROW($AD$512:$AD$757)&lt;&gt;ROW(AD582)))&gt;0,"Cruzado","Sin cruce")))</f>
        <v/>
      </c>
      <c r="AW582" s="104" t="str">
        <f t="shared" si="205"/>
        <v>EN2HUAURAB</v>
      </c>
      <c r="AX582" s="104" t="str" cm="1">
        <f t="array" ref="AX582">IF(AW582="","",IF(SUMPRODUCT((AW582=$AW$7:$AW$2042)*(AH582=$AH$7:$AH$2042)*(AN582=$AN$7:$AN$2042)*(AO582=$AO$7:$AO$2042)*(ROW($AW$7:$AW$2042)&lt;&gt;ROW(AW582))*((R582=0)*($R$7:$R$2042&gt;0)+(R582&gt;0)*($R$7:$R$2042=0)))&gt;0,"SALONES UNIDOS",IF(SUMPRODUCT((AW582=$AW$7:$AW$2042)*(AH582=$AH$7:$AH$2042)*((AN582&lt;$AO$7:$AO$2042)*(AO582&gt;$AN$7:$AN$2042))*(ROW($AW$7:$AW$2042)&lt;&gt;ROW(AW582)))&gt;0,"Cruzado","Sin cruce")))</f>
        <v>Sin cruce</v>
      </c>
    </row>
    <row r="583" spans="2:50" ht="19.8" hidden="1" customHeight="1" x14ac:dyDescent="0.25">
      <c r="B583" s="494" t="s">
        <v>314</v>
      </c>
      <c r="C583" s="369" t="s">
        <v>968</v>
      </c>
      <c r="D583" s="369">
        <v>20261</v>
      </c>
      <c r="E583" s="373" t="s">
        <v>279</v>
      </c>
      <c r="F583" s="370" t="s">
        <v>291</v>
      </c>
      <c r="G583" s="373" t="s">
        <v>285</v>
      </c>
      <c r="H583" s="373">
        <v>2</v>
      </c>
      <c r="I583" s="373" t="s">
        <v>281</v>
      </c>
      <c r="J583" s="373" t="s">
        <v>281</v>
      </c>
      <c r="K583" s="194" t="s">
        <v>587</v>
      </c>
      <c r="L583" s="364" t="s">
        <v>404</v>
      </c>
      <c r="M583" s="364" t="s">
        <v>362</v>
      </c>
      <c r="N583" s="364" t="s">
        <v>318</v>
      </c>
      <c r="O583" s="373" t="s">
        <v>315</v>
      </c>
      <c r="P583" s="364">
        <v>0</v>
      </c>
      <c r="Q583" s="364">
        <v>2</v>
      </c>
      <c r="R583" s="369">
        <v>2</v>
      </c>
      <c r="S583" s="364">
        <v>3</v>
      </c>
      <c r="T583" s="8"/>
      <c r="U583" s="374">
        <v>32</v>
      </c>
      <c r="V583" s="370">
        <v>40475054</v>
      </c>
      <c r="W583" s="373" t="s">
        <v>239</v>
      </c>
      <c r="X583" s="364" t="s">
        <v>315</v>
      </c>
      <c r="Y583" s="364" t="s">
        <v>556</v>
      </c>
      <c r="Z583" s="364"/>
      <c r="AA583" s="364"/>
      <c r="AB583" s="370" t="s">
        <v>1132</v>
      </c>
      <c r="AC583" s="364"/>
      <c r="AD583" s="369"/>
      <c r="AE583" s="370"/>
      <c r="AF583" s="370"/>
      <c r="AG583" s="364" t="s">
        <v>301</v>
      </c>
      <c r="AH583" s="364">
        <v>1</v>
      </c>
      <c r="AI583" s="364">
        <v>9</v>
      </c>
      <c r="AJ583" s="364">
        <v>20</v>
      </c>
      <c r="AK583" s="364">
        <v>11</v>
      </c>
      <c r="AL583" s="364">
        <v>0</v>
      </c>
      <c r="AM583" s="22">
        <f t="shared" si="204"/>
        <v>2</v>
      </c>
      <c r="AN583" s="104">
        <f t="shared" si="206"/>
        <v>0.3888888888888889</v>
      </c>
      <c r="AO583" s="104">
        <f t="shared" si="207"/>
        <v>0.45833333333333331</v>
      </c>
      <c r="AP583" s="22" t="str" cm="1">
        <f t="array" ref="AP583">IF(W583="","",IF(SUMPRODUCT((W583=$W$7:$W$2042)*(AH583=$AH$7:$AH$2042)*(AN583=$AN$7:$AN$2042)*(AO583=$AO$7:$AO$2042)*(ROW($W$7:$W$2042)&lt;&gt;ROW(W583))*((R583=0)*($R$7:$R$2042&gt;0)+(R583&gt;0)*($R$7:$R$2042=0)))&gt;0,"SALONES UNIDOS",IF(SUMPRODUCT((W583=$W$7:$W$2042)*(AH583=$AH$7:$AH$2042)*((AN583&lt;$AO$7:$AO$2042)*(AO583&gt;$AN$7:$AN$2042))*(ROW($W$7:$W$2042)&lt;&gt;ROW(W583)))&gt;0,"Cruzado","Sin cruce")))</f>
        <v>Sin cruce</v>
      </c>
      <c r="AQ583" s="104">
        <f t="shared" si="226"/>
        <v>0.3888888888888889</v>
      </c>
      <c r="AR583" s="104">
        <f t="shared" si="227"/>
        <v>0.45833333333333331</v>
      </c>
      <c r="AS583" s="22"/>
      <c r="AT583" s="22"/>
      <c r="AU583" s="359" t="str" cm="1">
        <f t="array" ref="AU583">IF(AB583="","",IF(SUMPRODUCT((AB583=$AB$512:$AB$757)*(AH583=$AH$512:$AH$757)*(AQ583=$AQ$512:$AQ$757)*(AR583=$AR$512:$AR$757)*(ROW($AB$512:$AB$757)&lt;&gt;ROW(AB583))*((Q583=0)*($R$512:$R$757&gt;0)+(Q583&gt;0)*($R$512:$R$757=0)))&gt;0,"SALONES UNIDOS",IF(SUMPRODUCT((AB583=$AB$512:$AB$757)*(AH583=$AH$512:$AH$757)*((AQ583&lt;$AR$512:$AR$757)*(AR583&gt;$AQ$512:$AQ$757))*(ROW($AB$512:$AB$757)&lt;&gt;ROW(AB583)))&gt;0,"Cruzado","Sin cruce")))</f>
        <v>Sin cruce</v>
      </c>
      <c r="AV583" s="359" t="str" cm="1">
        <f t="array" ref="AV583">IF(AD583="","",IF(SUMPRODUCT((AD583=$AD$512:$AD$757)*(AH583=$AH$512:$AH$757)*(AS583=$AS$512:$AS$757)*(AT583=$AT$512:$AT$757)*(ROW($AD$512:$AD$757)&lt;&gt;ROW(AD583))*((R583=0)*($R$512:$R$757&gt;0)+(R583&gt;0)*($R$512:$R$757=0)))&gt;0,"SALONES UNIDOS",IF(SUMPRODUCT((AD583=$AD$512:$AD$757)*(AH583=$AH$512:$AH$757)*((AS583&lt;$AT$512:$AT$757)*(AT583&gt;$AS$512:$AS$757))*(ROW($AD$512:$AD$757)&lt;&gt;ROW(AD583)))&gt;0,"Cruzado","Sin cruce")))</f>
        <v/>
      </c>
      <c r="AW583" s="104" t="str">
        <f t="shared" si="205"/>
        <v>EN2HUAURAB</v>
      </c>
      <c r="AX583" s="104" t="str" cm="1">
        <f t="array" ref="AX583">IF(AW583="","",IF(SUMPRODUCT((AW583=$AW$7:$AW$2042)*(AH583=$AH$7:$AH$2042)*(AN583=$AN$7:$AN$2042)*(AO583=$AO$7:$AO$2042)*(ROW($AW$7:$AW$2042)&lt;&gt;ROW(AW583))*((R583=0)*($R$7:$R$2042&gt;0)+(R583&gt;0)*($R$7:$R$2042=0)))&gt;0,"SALONES UNIDOS",IF(SUMPRODUCT((AW583=$AW$7:$AW$2042)*(AH583=$AH$7:$AH$2042)*((AN583&lt;$AO$7:$AO$2042)*(AO583&gt;$AN$7:$AN$2042))*(ROW($AW$7:$AW$2042)&lt;&gt;ROW(AW583)))&gt;0,"Cruzado","Sin cruce")))</f>
        <v>Sin cruce</v>
      </c>
    </row>
    <row r="584" spans="2:50" ht="19.8" hidden="1" customHeight="1" x14ac:dyDescent="0.25">
      <c r="B584" s="494" t="s">
        <v>314</v>
      </c>
      <c r="C584" s="369" t="s">
        <v>968</v>
      </c>
      <c r="D584" s="369">
        <v>20261</v>
      </c>
      <c r="E584" s="373" t="s">
        <v>279</v>
      </c>
      <c r="F584" s="370" t="s">
        <v>291</v>
      </c>
      <c r="G584" s="373" t="s">
        <v>285</v>
      </c>
      <c r="H584" s="373">
        <v>2</v>
      </c>
      <c r="I584" s="373" t="s">
        <v>281</v>
      </c>
      <c r="J584" s="373" t="s">
        <v>281</v>
      </c>
      <c r="K584" s="194" t="s">
        <v>588</v>
      </c>
      <c r="L584" s="364" t="s">
        <v>677</v>
      </c>
      <c r="M584" s="364" t="s">
        <v>362</v>
      </c>
      <c r="N584" s="364" t="s">
        <v>318</v>
      </c>
      <c r="O584" s="373" t="s">
        <v>315</v>
      </c>
      <c r="P584" s="364">
        <v>3</v>
      </c>
      <c r="Q584" s="364">
        <v>0</v>
      </c>
      <c r="R584" s="369">
        <v>3</v>
      </c>
      <c r="S584" s="364">
        <v>4</v>
      </c>
      <c r="T584" s="8"/>
      <c r="U584" s="374">
        <v>34</v>
      </c>
      <c r="V584" s="370">
        <v>43529608</v>
      </c>
      <c r="W584" s="373" t="s">
        <v>232</v>
      </c>
      <c r="X584" s="364" t="s">
        <v>315</v>
      </c>
      <c r="Y584" s="364" t="s">
        <v>556</v>
      </c>
      <c r="Z584" s="364"/>
      <c r="AA584" s="364"/>
      <c r="AB584" s="370" t="s">
        <v>1130</v>
      </c>
      <c r="AC584" s="364"/>
      <c r="AD584" s="369"/>
      <c r="AE584" s="370"/>
      <c r="AF584" s="370"/>
      <c r="AG584" s="364" t="s">
        <v>559</v>
      </c>
      <c r="AH584" s="364">
        <v>3</v>
      </c>
      <c r="AI584" s="364">
        <v>7</v>
      </c>
      <c r="AJ584" s="364">
        <v>40</v>
      </c>
      <c r="AK584" s="364">
        <v>10</v>
      </c>
      <c r="AL584" s="364">
        <v>10</v>
      </c>
      <c r="AM584" s="22">
        <f t="shared" si="204"/>
        <v>3</v>
      </c>
      <c r="AN584" s="104">
        <f t="shared" si="206"/>
        <v>0.31944444444444448</v>
      </c>
      <c r="AO584" s="104">
        <f t="shared" si="207"/>
        <v>0.4236111111111111</v>
      </c>
      <c r="AP584" s="22" t="str" cm="1">
        <f t="array" ref="AP584">IF(W584="","",IF(SUMPRODUCT((W584=$W$7:$W$2042)*(AH584=$AH$7:$AH$2042)*(AN584=$AN$7:$AN$2042)*(AO584=$AO$7:$AO$2042)*(ROW($W$7:$W$2042)&lt;&gt;ROW(W584))*((R584=0)*($R$7:$R$2042&gt;0)+(R584&gt;0)*($R$7:$R$2042=0)))&gt;0,"SALONES UNIDOS",IF(SUMPRODUCT((W584=$W$7:$W$2042)*(AH584=$AH$7:$AH$2042)*((AN584&lt;$AO$7:$AO$2042)*(AO584&gt;$AN$7:$AN$2042))*(ROW($W$7:$W$2042)&lt;&gt;ROW(W584)))&gt;0,"Cruzado","Sin cruce")))</f>
        <v>Sin cruce</v>
      </c>
      <c r="AQ584" s="104">
        <f t="shared" si="226"/>
        <v>0.31944444444444448</v>
      </c>
      <c r="AR584" s="104">
        <f t="shared" si="227"/>
        <v>0.4236111111111111</v>
      </c>
      <c r="AS584" s="22"/>
      <c r="AT584" s="22"/>
      <c r="AU584" s="359" t="str" cm="1">
        <f t="array" ref="AU584">IF(AB584="","",IF(SUMPRODUCT((AB584=$AB$512:$AB$757)*(AH584=$AH$512:$AH$757)*(AQ584=$AQ$512:$AQ$757)*(AR584=$AR$512:$AR$757)*(ROW($AB$512:$AB$757)&lt;&gt;ROW(AB584))*((Q584=0)*($R$512:$R$757&gt;0)+(Q584&gt;0)*($R$512:$R$757=0)))&gt;0,"SALONES UNIDOS",IF(SUMPRODUCT((AB584=$AB$512:$AB$757)*(AH584=$AH$512:$AH$757)*((AQ584&lt;$AR$512:$AR$757)*(AR584&gt;$AQ$512:$AQ$757))*(ROW($AB$512:$AB$757)&lt;&gt;ROW(AB584)))&gt;0,"Cruzado","Sin cruce")))</f>
        <v>Sin cruce</v>
      </c>
      <c r="AV584" s="359" t="str" cm="1">
        <f t="array" ref="AV584">IF(AD584="","",IF(SUMPRODUCT((AD584=$AD$512:$AD$757)*(AH584=$AH$512:$AH$757)*(AS584=$AS$512:$AS$757)*(AT584=$AT$512:$AT$757)*(ROW($AD$512:$AD$757)&lt;&gt;ROW(AD584))*((R584=0)*($R$512:$R$757&gt;0)+(R584&gt;0)*($R$512:$R$757=0)))&gt;0,"SALONES UNIDOS",IF(SUMPRODUCT((AD584=$AD$512:$AD$757)*(AH584=$AH$512:$AH$757)*((AS584&lt;$AT$512:$AT$757)*(AT584&gt;$AS$512:$AS$757))*(ROW($AD$512:$AD$757)&lt;&gt;ROW(AD584)))&gt;0,"Cruzado","Sin cruce")))</f>
        <v/>
      </c>
      <c r="AW584" s="104" t="str">
        <f t="shared" si="205"/>
        <v>EN2HUAURAB</v>
      </c>
      <c r="AX584" s="104" t="str" cm="1">
        <f t="array" ref="AX584">IF(AW584="","",IF(SUMPRODUCT((AW584=$AW$7:$AW$2042)*(AH584=$AH$7:$AH$2042)*(AN584=$AN$7:$AN$2042)*(AO584=$AO$7:$AO$2042)*(ROW($AW$7:$AW$2042)&lt;&gt;ROW(AW584))*((R584=0)*($R$7:$R$2042&gt;0)+(R584&gt;0)*($R$7:$R$2042=0)))&gt;0,"SALONES UNIDOS",IF(SUMPRODUCT((AW584=$AW$7:$AW$2042)*(AH584=$AH$7:$AH$2042)*((AN584&lt;$AO$7:$AO$2042)*(AO584&gt;$AN$7:$AN$2042))*(ROW($AW$7:$AW$2042)&lt;&gt;ROW(AW584)))&gt;0,"Cruzado","Sin cruce")))</f>
        <v>Sin cruce</v>
      </c>
    </row>
    <row r="585" spans="2:50" ht="19.8" hidden="1" customHeight="1" x14ac:dyDescent="0.25">
      <c r="B585" s="494" t="s">
        <v>314</v>
      </c>
      <c r="C585" s="369" t="s">
        <v>968</v>
      </c>
      <c r="D585" s="369">
        <v>20261</v>
      </c>
      <c r="E585" s="373" t="s">
        <v>279</v>
      </c>
      <c r="F585" s="370" t="s">
        <v>291</v>
      </c>
      <c r="G585" s="373" t="s">
        <v>285</v>
      </c>
      <c r="H585" s="373">
        <v>2</v>
      </c>
      <c r="I585" s="373" t="s">
        <v>281</v>
      </c>
      <c r="J585" s="373" t="s">
        <v>281</v>
      </c>
      <c r="K585" s="194" t="s">
        <v>588</v>
      </c>
      <c r="L585" s="364" t="s">
        <v>677</v>
      </c>
      <c r="M585" s="364" t="s">
        <v>362</v>
      </c>
      <c r="N585" s="364" t="s">
        <v>318</v>
      </c>
      <c r="O585" s="373" t="s">
        <v>315</v>
      </c>
      <c r="P585" s="364">
        <v>0</v>
      </c>
      <c r="Q585" s="364">
        <v>2</v>
      </c>
      <c r="R585" s="369">
        <v>2</v>
      </c>
      <c r="S585" s="364">
        <v>4</v>
      </c>
      <c r="T585" s="8"/>
      <c r="U585" s="374">
        <v>34</v>
      </c>
      <c r="V585" s="370">
        <v>43529608</v>
      </c>
      <c r="W585" s="373" t="s">
        <v>232</v>
      </c>
      <c r="X585" s="364" t="s">
        <v>315</v>
      </c>
      <c r="Y585" s="364" t="s">
        <v>556</v>
      </c>
      <c r="Z585" s="364"/>
      <c r="AA585" s="364"/>
      <c r="AB585" s="370" t="s">
        <v>1132</v>
      </c>
      <c r="AC585" s="364"/>
      <c r="AD585" s="369"/>
      <c r="AE585" s="370"/>
      <c r="AF585" s="370"/>
      <c r="AG585" s="364" t="s">
        <v>301</v>
      </c>
      <c r="AH585" s="364">
        <v>3</v>
      </c>
      <c r="AI585" s="364">
        <v>10</v>
      </c>
      <c r="AJ585" s="364">
        <v>10</v>
      </c>
      <c r="AK585" s="364">
        <v>11</v>
      </c>
      <c r="AL585" s="364">
        <v>50</v>
      </c>
      <c r="AM585" s="22">
        <f t="shared" si="204"/>
        <v>2</v>
      </c>
      <c r="AN585" s="104">
        <f t="shared" si="206"/>
        <v>0.4236111111111111</v>
      </c>
      <c r="AO585" s="104">
        <f t="shared" si="207"/>
        <v>0.49305555555555552</v>
      </c>
      <c r="AP585" s="22" t="str" cm="1">
        <f t="array" ref="AP585">IF(W585="","",IF(SUMPRODUCT((W585=$W$7:$W$2042)*(AH585=$AH$7:$AH$2042)*(AN585=$AN$7:$AN$2042)*(AO585=$AO$7:$AO$2042)*(ROW($W$7:$W$2042)&lt;&gt;ROW(W585))*((R585=0)*($R$7:$R$2042&gt;0)+(R585&gt;0)*($R$7:$R$2042=0)))&gt;0,"SALONES UNIDOS",IF(SUMPRODUCT((W585=$W$7:$W$2042)*(AH585=$AH$7:$AH$2042)*((AN585&lt;$AO$7:$AO$2042)*(AO585&gt;$AN$7:$AN$2042))*(ROW($W$7:$W$2042)&lt;&gt;ROW(W585)))&gt;0,"Cruzado","Sin cruce")))</f>
        <v>Sin cruce</v>
      </c>
      <c r="AQ585" s="104">
        <f t="shared" si="226"/>
        <v>0.4236111111111111</v>
      </c>
      <c r="AR585" s="104">
        <f t="shared" si="227"/>
        <v>0.49305555555555552</v>
      </c>
      <c r="AS585" s="22"/>
      <c r="AT585" s="22"/>
      <c r="AU585" s="359" t="str" cm="1">
        <f t="array" ref="AU585">IF(AB585="","",IF(SUMPRODUCT((AB585=$AB$512:$AB$757)*(AH585=$AH$512:$AH$757)*(AQ585=$AQ$512:$AQ$757)*(AR585=$AR$512:$AR$757)*(ROW($AB$512:$AB$757)&lt;&gt;ROW(AB585))*((Q585=0)*($R$512:$R$757&gt;0)+(Q585&gt;0)*($R$512:$R$757=0)))&gt;0,"SALONES UNIDOS",IF(SUMPRODUCT((AB585=$AB$512:$AB$757)*(AH585=$AH$512:$AH$757)*((AQ585&lt;$AR$512:$AR$757)*(AR585&gt;$AQ$512:$AQ$757))*(ROW($AB$512:$AB$757)&lt;&gt;ROW(AB585)))&gt;0,"Cruzado","Sin cruce")))</f>
        <v>Sin cruce</v>
      </c>
      <c r="AV585" s="359" t="str" cm="1">
        <f t="array" ref="AV585">IF(AD585="","",IF(SUMPRODUCT((AD585=$AD$512:$AD$757)*(AH585=$AH$512:$AH$757)*(AS585=$AS$512:$AS$757)*(AT585=$AT$512:$AT$757)*(ROW($AD$512:$AD$757)&lt;&gt;ROW(AD585))*((R585=0)*($R$512:$R$757&gt;0)+(R585&gt;0)*($R$512:$R$757=0)))&gt;0,"SALONES UNIDOS",IF(SUMPRODUCT((AD585=$AD$512:$AD$757)*(AH585=$AH$512:$AH$757)*((AS585&lt;$AT$512:$AT$757)*(AT585&gt;$AS$512:$AS$757))*(ROW($AD$512:$AD$757)&lt;&gt;ROW(AD585)))&gt;0,"Cruzado","Sin cruce")))</f>
        <v/>
      </c>
      <c r="AW585" s="104" t="str">
        <f t="shared" si="205"/>
        <v>EN2HUAURAB</v>
      </c>
      <c r="AX585" s="104" t="str" cm="1">
        <f t="array" ref="AX585">IF(AW585="","",IF(SUMPRODUCT((AW585=$AW$7:$AW$2042)*(AH585=$AH$7:$AH$2042)*(AN585=$AN$7:$AN$2042)*(AO585=$AO$7:$AO$2042)*(ROW($AW$7:$AW$2042)&lt;&gt;ROW(AW585))*((R585=0)*($R$7:$R$2042&gt;0)+(R585&gt;0)*($R$7:$R$2042=0)))&gt;0,"SALONES UNIDOS",IF(SUMPRODUCT((AW585=$AW$7:$AW$2042)*(AH585=$AH$7:$AH$2042)*((AN585&lt;$AO$7:$AO$2042)*(AO585&gt;$AN$7:$AN$2042))*(ROW($AW$7:$AW$2042)&lt;&gt;ROW(AW585)))&gt;0,"Cruzado","Sin cruce")))</f>
        <v>Sin cruce</v>
      </c>
    </row>
    <row r="586" spans="2:50" ht="19.8" hidden="1" customHeight="1" x14ac:dyDescent="0.25">
      <c r="B586" s="494" t="s">
        <v>314</v>
      </c>
      <c r="C586" s="369" t="s">
        <v>968</v>
      </c>
      <c r="D586" s="369">
        <v>20261</v>
      </c>
      <c r="E586" s="373" t="s">
        <v>279</v>
      </c>
      <c r="F586" s="370" t="s">
        <v>291</v>
      </c>
      <c r="G586" s="373" t="s">
        <v>285</v>
      </c>
      <c r="H586" s="373">
        <v>2</v>
      </c>
      <c r="I586" s="373" t="s">
        <v>281</v>
      </c>
      <c r="J586" s="373" t="s">
        <v>281</v>
      </c>
      <c r="K586" s="194" t="s">
        <v>590</v>
      </c>
      <c r="L586" s="364" t="s">
        <v>977</v>
      </c>
      <c r="M586" s="364" t="s">
        <v>362</v>
      </c>
      <c r="N586" s="364" t="s">
        <v>318</v>
      </c>
      <c r="O586" s="373" t="s">
        <v>315</v>
      </c>
      <c r="P586" s="364">
        <v>3</v>
      </c>
      <c r="Q586" s="364">
        <v>0</v>
      </c>
      <c r="R586" s="369">
        <v>3</v>
      </c>
      <c r="S586" s="364">
        <v>4</v>
      </c>
      <c r="T586" s="8"/>
      <c r="U586" s="374">
        <v>34</v>
      </c>
      <c r="V586" s="370">
        <v>15615916</v>
      </c>
      <c r="W586" s="373" t="s">
        <v>230</v>
      </c>
      <c r="X586" s="364" t="s">
        <v>315</v>
      </c>
      <c r="Y586" s="364" t="s">
        <v>556</v>
      </c>
      <c r="Z586" s="364"/>
      <c r="AA586" s="364"/>
      <c r="AB586" s="370" t="s">
        <v>1132</v>
      </c>
      <c r="AC586" s="364"/>
      <c r="AD586" s="369"/>
      <c r="AE586" s="370"/>
      <c r="AF586" s="370"/>
      <c r="AG586" s="364" t="s">
        <v>559</v>
      </c>
      <c r="AH586" s="364">
        <v>4</v>
      </c>
      <c r="AI586" s="364">
        <v>7</v>
      </c>
      <c r="AJ586" s="364">
        <v>40</v>
      </c>
      <c r="AK586" s="364">
        <v>10</v>
      </c>
      <c r="AL586" s="364">
        <v>10</v>
      </c>
      <c r="AM586" s="22">
        <f t="shared" si="204"/>
        <v>3</v>
      </c>
      <c r="AN586" s="104">
        <f t="shared" si="206"/>
        <v>0.31944444444444448</v>
      </c>
      <c r="AO586" s="104">
        <f t="shared" si="207"/>
        <v>0.4236111111111111</v>
      </c>
      <c r="AP586" s="22" t="str" cm="1">
        <f t="array" ref="AP586">IF(W586="","",IF(SUMPRODUCT((W586=$W$7:$W$2042)*(AH586=$AH$7:$AH$2042)*(AN586=$AN$7:$AN$2042)*(AO586=$AO$7:$AO$2042)*(ROW($W$7:$W$2042)&lt;&gt;ROW(W586))*((R586=0)*($R$7:$R$2042&gt;0)+(R586&gt;0)*($R$7:$R$2042=0)))&gt;0,"SALONES UNIDOS",IF(SUMPRODUCT((W586=$W$7:$W$2042)*(AH586=$AH$7:$AH$2042)*((AN586&lt;$AO$7:$AO$2042)*(AO586&gt;$AN$7:$AN$2042))*(ROW($W$7:$W$2042)&lt;&gt;ROW(W586)))&gt;0,"Cruzado","Sin cruce")))</f>
        <v>Sin cruce</v>
      </c>
      <c r="AQ586" s="104">
        <f t="shared" si="226"/>
        <v>0.31944444444444448</v>
      </c>
      <c r="AR586" s="104">
        <f t="shared" si="227"/>
        <v>0.4236111111111111</v>
      </c>
      <c r="AS586" s="22"/>
      <c r="AT586" s="22"/>
      <c r="AU586" s="359" t="str" cm="1">
        <f t="array" ref="AU586">IF(AB586="","",IF(SUMPRODUCT((AB586=$AB$512:$AB$757)*(AH586=$AH$512:$AH$757)*(AQ586=$AQ$512:$AQ$757)*(AR586=$AR$512:$AR$757)*(ROW($AB$512:$AB$757)&lt;&gt;ROW(AB586))*((Q586=0)*($R$512:$R$757&gt;0)+(Q586&gt;0)*($R$512:$R$757=0)))&gt;0,"SALONES UNIDOS",IF(SUMPRODUCT((AB586=$AB$512:$AB$757)*(AH586=$AH$512:$AH$757)*((AQ586&lt;$AR$512:$AR$757)*(AR586&gt;$AQ$512:$AQ$757))*(ROW($AB$512:$AB$757)&lt;&gt;ROW(AB586)))&gt;0,"Cruzado","Sin cruce")))</f>
        <v>Sin cruce</v>
      </c>
      <c r="AV586" s="359" t="str" cm="1">
        <f t="array" ref="AV586">IF(AD586="","",IF(SUMPRODUCT((AD586=$AD$512:$AD$757)*(AH586=$AH$512:$AH$757)*(AS586=$AS$512:$AS$757)*(AT586=$AT$512:$AT$757)*(ROW($AD$512:$AD$757)&lt;&gt;ROW(AD586))*((R586=0)*($R$512:$R$757&gt;0)+(R586&gt;0)*($R$512:$R$757=0)))&gt;0,"SALONES UNIDOS",IF(SUMPRODUCT((AD586=$AD$512:$AD$757)*(AH586=$AH$512:$AH$757)*((AS586&lt;$AT$512:$AT$757)*(AT586&gt;$AS$512:$AS$757))*(ROW($AD$512:$AD$757)&lt;&gt;ROW(AD586)))&gt;0,"Cruzado","Sin cruce")))</f>
        <v/>
      </c>
      <c r="AW586" s="104" t="str">
        <f t="shared" si="205"/>
        <v>EN2HUAURAB</v>
      </c>
      <c r="AX586" s="104" t="str" cm="1">
        <f t="array" ref="AX586">IF(AW586="","",IF(SUMPRODUCT((AW586=$AW$7:$AW$2042)*(AH586=$AH$7:$AH$2042)*(AN586=$AN$7:$AN$2042)*(AO586=$AO$7:$AO$2042)*(ROW($AW$7:$AW$2042)&lt;&gt;ROW(AW586))*((R586=0)*($R$7:$R$2042&gt;0)+(R586&gt;0)*($R$7:$R$2042=0)))&gt;0,"SALONES UNIDOS",IF(SUMPRODUCT((AW586=$AW$7:$AW$2042)*(AH586=$AH$7:$AH$2042)*((AN586&lt;$AO$7:$AO$2042)*(AO586&gt;$AN$7:$AN$2042))*(ROW($AW$7:$AW$2042)&lt;&gt;ROW(AW586)))&gt;0,"Cruzado","Sin cruce")))</f>
        <v>Sin cruce</v>
      </c>
    </row>
    <row r="587" spans="2:50" ht="19.8" hidden="1" customHeight="1" x14ac:dyDescent="0.25">
      <c r="B587" s="494" t="s">
        <v>314</v>
      </c>
      <c r="C587" s="369" t="s">
        <v>968</v>
      </c>
      <c r="D587" s="369">
        <v>20261</v>
      </c>
      <c r="E587" s="373" t="s">
        <v>279</v>
      </c>
      <c r="F587" s="370" t="s">
        <v>291</v>
      </c>
      <c r="G587" s="373" t="s">
        <v>285</v>
      </c>
      <c r="H587" s="373">
        <v>2</v>
      </c>
      <c r="I587" s="373" t="s">
        <v>281</v>
      </c>
      <c r="J587" s="373" t="s">
        <v>281</v>
      </c>
      <c r="K587" s="194" t="s">
        <v>590</v>
      </c>
      <c r="L587" s="364" t="s">
        <v>977</v>
      </c>
      <c r="M587" s="364" t="s">
        <v>362</v>
      </c>
      <c r="N587" s="364" t="s">
        <v>318</v>
      </c>
      <c r="O587" s="373" t="s">
        <v>315</v>
      </c>
      <c r="P587" s="364">
        <v>0</v>
      </c>
      <c r="Q587" s="364">
        <v>2</v>
      </c>
      <c r="R587" s="369">
        <v>2</v>
      </c>
      <c r="S587" s="364">
        <v>4</v>
      </c>
      <c r="T587" s="8"/>
      <c r="U587" s="374">
        <v>34</v>
      </c>
      <c r="V587" s="370">
        <v>15615916</v>
      </c>
      <c r="W587" s="373" t="s">
        <v>230</v>
      </c>
      <c r="X587" s="364" t="s">
        <v>315</v>
      </c>
      <c r="Y587" s="364" t="s">
        <v>556</v>
      </c>
      <c r="Z587" s="364"/>
      <c r="AA587" s="364"/>
      <c r="AB587" s="370" t="s">
        <v>843</v>
      </c>
      <c r="AC587" s="364"/>
      <c r="AD587" s="369"/>
      <c r="AE587" s="370"/>
      <c r="AF587" s="370"/>
      <c r="AG587" s="364" t="s">
        <v>301</v>
      </c>
      <c r="AH587" s="364">
        <v>4</v>
      </c>
      <c r="AI587" s="364">
        <v>10</v>
      </c>
      <c r="AJ587" s="364">
        <v>10</v>
      </c>
      <c r="AK587" s="364">
        <v>11</v>
      </c>
      <c r="AL587" s="364">
        <v>50</v>
      </c>
      <c r="AM587" s="22">
        <f t="shared" si="204"/>
        <v>2</v>
      </c>
      <c r="AN587" s="104">
        <f t="shared" si="206"/>
        <v>0.4236111111111111</v>
      </c>
      <c r="AO587" s="104">
        <f t="shared" si="207"/>
        <v>0.49305555555555552</v>
      </c>
      <c r="AP587" s="22" t="str" cm="1">
        <f t="array" ref="AP587">IF(W587="","",IF(SUMPRODUCT((W587=$W$7:$W$2042)*(AH587=$AH$7:$AH$2042)*(AN587=$AN$7:$AN$2042)*(AO587=$AO$7:$AO$2042)*(ROW($W$7:$W$2042)&lt;&gt;ROW(W587))*((R587=0)*($R$7:$R$2042&gt;0)+(R587&gt;0)*($R$7:$R$2042=0)))&gt;0,"SALONES UNIDOS",IF(SUMPRODUCT((W587=$W$7:$W$2042)*(AH587=$AH$7:$AH$2042)*((AN587&lt;$AO$7:$AO$2042)*(AO587&gt;$AN$7:$AN$2042))*(ROW($W$7:$W$2042)&lt;&gt;ROW(W587)))&gt;0,"Cruzado","Sin cruce")))</f>
        <v>Sin cruce</v>
      </c>
      <c r="AQ587" s="104">
        <f t="shared" si="226"/>
        <v>0.4236111111111111</v>
      </c>
      <c r="AR587" s="104">
        <f t="shared" si="227"/>
        <v>0.49305555555555552</v>
      </c>
      <c r="AS587" s="22"/>
      <c r="AT587" s="22"/>
      <c r="AU587" s="359" t="str" cm="1">
        <f t="array" ref="AU587">IF(AB587="","",IF(SUMPRODUCT((AB587=$AB$512:$AB$757)*(AH587=$AH$512:$AH$757)*(AQ587=$AQ$512:$AQ$757)*(AR587=$AR$512:$AR$757)*(ROW($AB$512:$AB$757)&lt;&gt;ROW(AB587))*((Q587=0)*($R$512:$R$757&gt;0)+(Q587&gt;0)*($R$512:$R$757=0)))&gt;0,"SALONES UNIDOS",IF(SUMPRODUCT((AB587=$AB$512:$AB$757)*(AH587=$AH$512:$AH$757)*((AQ587&lt;$AR$512:$AR$757)*(AR587&gt;$AQ$512:$AQ$757))*(ROW($AB$512:$AB$757)&lt;&gt;ROW(AB587)))&gt;0,"Cruzado","Sin cruce")))</f>
        <v>Sin cruce</v>
      </c>
      <c r="AV587" s="359" t="str" cm="1">
        <f t="array" ref="AV587">IF(AD587="","",IF(SUMPRODUCT((AD587=$AD$512:$AD$757)*(AH587=$AH$512:$AH$757)*(AS587=$AS$512:$AS$757)*(AT587=$AT$512:$AT$757)*(ROW($AD$512:$AD$757)&lt;&gt;ROW(AD587))*((R587=0)*($R$512:$R$757&gt;0)+(R587&gt;0)*($R$512:$R$757=0)))&gt;0,"SALONES UNIDOS",IF(SUMPRODUCT((AD587=$AD$512:$AD$757)*(AH587=$AH$512:$AH$757)*((AS587&lt;$AT$512:$AT$757)*(AT587&gt;$AS$512:$AS$757))*(ROW($AD$512:$AD$757)&lt;&gt;ROW(AD587)))&gt;0,"Cruzado","Sin cruce")))</f>
        <v/>
      </c>
      <c r="AW587" s="104" t="str">
        <f t="shared" si="205"/>
        <v>EN2HUAURAB</v>
      </c>
      <c r="AX587" s="104" t="str" cm="1">
        <f t="array" ref="AX587">IF(AW587="","",IF(SUMPRODUCT((AW587=$AW$7:$AW$2042)*(AH587=$AH$7:$AH$2042)*(AN587=$AN$7:$AN$2042)*(AO587=$AO$7:$AO$2042)*(ROW($AW$7:$AW$2042)&lt;&gt;ROW(AW587))*((R587=0)*($R$7:$R$2042&gt;0)+(R587&gt;0)*($R$7:$R$2042=0)))&gt;0,"SALONES UNIDOS",IF(SUMPRODUCT((AW587=$AW$7:$AW$2042)*(AH587=$AH$7:$AH$2042)*((AN587&lt;$AO$7:$AO$2042)*(AO587&gt;$AN$7:$AN$2042))*(ROW($AW$7:$AW$2042)&lt;&gt;ROW(AW587)))&gt;0,"Cruzado","Sin cruce")))</f>
        <v>Sin cruce</v>
      </c>
    </row>
    <row r="588" spans="2:50" ht="19.8" hidden="1" customHeight="1" x14ac:dyDescent="0.25">
      <c r="B588" s="494" t="s">
        <v>314</v>
      </c>
      <c r="C588" s="369" t="s">
        <v>968</v>
      </c>
      <c r="D588" s="369">
        <v>20261</v>
      </c>
      <c r="E588" s="373" t="s">
        <v>279</v>
      </c>
      <c r="F588" s="370" t="s">
        <v>291</v>
      </c>
      <c r="G588" s="373" t="s">
        <v>285</v>
      </c>
      <c r="H588" s="373">
        <v>2</v>
      </c>
      <c r="I588" s="373" t="s">
        <v>281</v>
      </c>
      <c r="J588" s="373" t="s">
        <v>281</v>
      </c>
      <c r="K588" s="194" t="s">
        <v>591</v>
      </c>
      <c r="L588" s="364" t="s">
        <v>592</v>
      </c>
      <c r="M588" s="364" t="s">
        <v>362</v>
      </c>
      <c r="N588" s="364" t="s">
        <v>318</v>
      </c>
      <c r="O588" s="370" t="s">
        <v>321</v>
      </c>
      <c r="P588" s="364">
        <v>2</v>
      </c>
      <c r="Q588" s="364">
        <v>0</v>
      </c>
      <c r="R588" s="369">
        <v>2</v>
      </c>
      <c r="S588" s="364">
        <v>3</v>
      </c>
      <c r="T588" s="8"/>
      <c r="U588" s="374">
        <v>34</v>
      </c>
      <c r="V588" s="370">
        <v>9851504</v>
      </c>
      <c r="W588" s="373" t="s">
        <v>1112</v>
      </c>
      <c r="X588" s="372" t="s">
        <v>321</v>
      </c>
      <c r="Y588" s="364" t="s">
        <v>556</v>
      </c>
      <c r="Z588" s="364"/>
      <c r="AA588" s="364"/>
      <c r="AB588" s="370"/>
      <c r="AC588" s="370"/>
      <c r="AD588" s="369"/>
      <c r="AE588" s="370"/>
      <c r="AF588" s="370"/>
      <c r="AG588" s="364" t="s">
        <v>559</v>
      </c>
      <c r="AH588" s="364">
        <v>1</v>
      </c>
      <c r="AI588" s="364">
        <v>11</v>
      </c>
      <c r="AJ588" s="364">
        <v>0</v>
      </c>
      <c r="AK588" s="364">
        <v>12</v>
      </c>
      <c r="AL588" s="364">
        <v>40</v>
      </c>
      <c r="AM588" s="22">
        <f t="shared" si="204"/>
        <v>2</v>
      </c>
      <c r="AN588" s="104">
        <f t="shared" si="206"/>
        <v>0.45833333333333331</v>
      </c>
      <c r="AO588" s="104">
        <f t="shared" si="207"/>
        <v>0.52777777777777779</v>
      </c>
      <c r="AP588" s="22" t="str" cm="1">
        <f t="array" ref="AP588">IF(W588="","",IF(SUMPRODUCT((W588=$W$7:$W$2042)*(AH588=$AH$7:$AH$2042)*(AN588=$AN$7:$AN$2042)*(AO588=$AO$7:$AO$2042)*(ROW($W$7:$W$2042)&lt;&gt;ROW(W588))*((R588=0)*($R$7:$R$2042&gt;0)+(R588&gt;0)*($R$7:$R$2042=0)))&gt;0,"SALONES UNIDOS",IF(SUMPRODUCT((W588=$W$7:$W$2042)*(AH588=$AH$7:$AH$2042)*((AN588&lt;$AO$7:$AO$2042)*(AO588&gt;$AN$7:$AN$2042))*(ROW($W$7:$W$2042)&lt;&gt;ROW(W588)))&gt;0,"Cruzado","Sin cruce")))</f>
        <v>Sin cruce</v>
      </c>
      <c r="AQ588" s="104"/>
      <c r="AR588" s="104"/>
      <c r="AS588" s="22"/>
      <c r="AT588" s="22"/>
      <c r="AU588" s="359" t="str" cm="1">
        <f t="array" ref="AU588">IF(AB588="","",IF(SUMPRODUCT((AB588=$AB$512:$AB$757)*(AH588=$AH$512:$AH$757)*(AQ588=$AQ$512:$AQ$757)*(AR588=$AR$512:$AR$757)*(ROW($AB$512:$AB$757)&lt;&gt;ROW(AB588))*((Q588=0)*($R$512:$R$757&gt;0)+(Q588&gt;0)*($R$512:$R$757=0)))&gt;0,"SALONES UNIDOS",IF(SUMPRODUCT((AB588=$AB$512:$AB$757)*(AH588=$AH$512:$AH$757)*((AQ588&lt;$AR$512:$AR$757)*(AR588&gt;$AQ$512:$AQ$757))*(ROW($AB$512:$AB$757)&lt;&gt;ROW(AB588)))&gt;0,"Cruzado","Sin cruce")))</f>
        <v/>
      </c>
      <c r="AV588" s="359" t="str" cm="1">
        <f t="array" ref="AV588">IF(AD588="","",IF(SUMPRODUCT((AD588=$AD$512:$AD$757)*(AH588=$AH$512:$AH$757)*(AS588=$AS$512:$AS$757)*(AT588=$AT$512:$AT$757)*(ROW($AD$512:$AD$757)&lt;&gt;ROW(AD588))*((R588=0)*($R$512:$R$757&gt;0)+(R588&gt;0)*($R$512:$R$757=0)))&gt;0,"SALONES UNIDOS",IF(SUMPRODUCT((AD588=$AD$512:$AD$757)*(AH588=$AH$512:$AH$757)*((AS588&lt;$AT$512:$AT$757)*(AT588&gt;$AS$512:$AS$757))*(ROW($AD$512:$AD$757)&lt;&gt;ROW(AD588)))&gt;0,"Cruzado","Sin cruce")))</f>
        <v/>
      </c>
      <c r="AW588" s="104" t="str">
        <f t="shared" si="205"/>
        <v>EN2HUAURAB</v>
      </c>
      <c r="AX588" s="104" t="str" cm="1">
        <f t="array" ref="AX588">IF(AW588="","",IF(SUMPRODUCT((AW588=$AW$7:$AW$2042)*(AH588=$AH$7:$AH$2042)*(AN588=$AN$7:$AN$2042)*(AO588=$AO$7:$AO$2042)*(ROW($AW$7:$AW$2042)&lt;&gt;ROW(AW588))*((R588=0)*($R$7:$R$2042&gt;0)+(R588&gt;0)*($R$7:$R$2042=0)))&gt;0,"SALONES UNIDOS",IF(SUMPRODUCT((AW588=$AW$7:$AW$2042)*(AH588=$AH$7:$AH$2042)*((AN588&lt;$AO$7:$AO$2042)*(AO588&gt;$AN$7:$AN$2042))*(ROW($AW$7:$AW$2042)&lt;&gt;ROW(AW588)))&gt;0,"Cruzado","Sin cruce")))</f>
        <v>Sin cruce</v>
      </c>
    </row>
    <row r="589" spans="2:50" ht="19.8" hidden="1" customHeight="1" x14ac:dyDescent="0.25">
      <c r="B589" s="494" t="s">
        <v>314</v>
      </c>
      <c r="C589" s="369" t="s">
        <v>968</v>
      </c>
      <c r="D589" s="369">
        <v>20261</v>
      </c>
      <c r="E589" s="373" t="s">
        <v>279</v>
      </c>
      <c r="F589" s="370" t="s">
        <v>291</v>
      </c>
      <c r="G589" s="373" t="s">
        <v>285</v>
      </c>
      <c r="H589" s="373">
        <v>2</v>
      </c>
      <c r="I589" s="373" t="s">
        <v>281</v>
      </c>
      <c r="J589" s="373" t="s">
        <v>281</v>
      </c>
      <c r="K589" s="194" t="s">
        <v>591</v>
      </c>
      <c r="L589" s="364" t="s">
        <v>592</v>
      </c>
      <c r="M589" s="364" t="s">
        <v>362</v>
      </c>
      <c r="N589" s="364" t="s">
        <v>318</v>
      </c>
      <c r="O589" s="370" t="s">
        <v>321</v>
      </c>
      <c r="P589" s="364">
        <v>0</v>
      </c>
      <c r="Q589" s="364">
        <v>2</v>
      </c>
      <c r="R589" s="369">
        <v>2</v>
      </c>
      <c r="S589" s="364">
        <v>3</v>
      </c>
      <c r="T589" s="8"/>
      <c r="U589" s="374">
        <v>34</v>
      </c>
      <c r="V589" s="370">
        <v>9851504</v>
      </c>
      <c r="W589" s="373" t="s">
        <v>1112</v>
      </c>
      <c r="X589" s="372" t="s">
        <v>321</v>
      </c>
      <c r="Y589" s="364" t="s">
        <v>556</v>
      </c>
      <c r="Z589" s="364"/>
      <c r="AA589" s="364"/>
      <c r="AB589" s="370"/>
      <c r="AC589" s="370"/>
      <c r="AD589" s="369"/>
      <c r="AE589" s="370"/>
      <c r="AF589" s="370"/>
      <c r="AG589" s="364" t="s">
        <v>301</v>
      </c>
      <c r="AH589" s="364">
        <v>1</v>
      </c>
      <c r="AI589" s="364">
        <v>12</v>
      </c>
      <c r="AJ589" s="364">
        <v>40</v>
      </c>
      <c r="AK589" s="364">
        <v>14</v>
      </c>
      <c r="AL589" s="364">
        <v>20</v>
      </c>
      <c r="AM589" s="22">
        <f t="shared" si="204"/>
        <v>2</v>
      </c>
      <c r="AN589" s="104">
        <f t="shared" si="206"/>
        <v>0.52777777777777779</v>
      </c>
      <c r="AO589" s="104">
        <f t="shared" si="207"/>
        <v>0.59722222222222221</v>
      </c>
      <c r="AP589" s="22" t="str" cm="1">
        <f t="array" ref="AP589">IF(W589="","",IF(SUMPRODUCT((W589=$W$7:$W$2042)*(AH589=$AH$7:$AH$2042)*(AN589=$AN$7:$AN$2042)*(AO589=$AO$7:$AO$2042)*(ROW($W$7:$W$2042)&lt;&gt;ROW(W589))*((R589=0)*($R$7:$R$2042&gt;0)+(R589&gt;0)*($R$7:$R$2042=0)))&gt;0,"SALONES UNIDOS",IF(SUMPRODUCT((W589=$W$7:$W$2042)*(AH589=$AH$7:$AH$2042)*((AN589&lt;$AO$7:$AO$2042)*(AO589&gt;$AN$7:$AN$2042))*(ROW($W$7:$W$2042)&lt;&gt;ROW(W589)))&gt;0,"Cruzado","Sin cruce")))</f>
        <v>Sin cruce</v>
      </c>
      <c r="AQ589" s="104"/>
      <c r="AR589" s="104"/>
      <c r="AS589" s="22"/>
      <c r="AT589" s="22"/>
      <c r="AU589" s="359" t="str" cm="1">
        <f t="array" ref="AU589">IF(AB589="","",IF(SUMPRODUCT((AB589=$AB$512:$AB$757)*(AH589=$AH$512:$AH$757)*(AQ589=$AQ$512:$AQ$757)*(AR589=$AR$512:$AR$757)*(ROW($AB$512:$AB$757)&lt;&gt;ROW(AB589))*((Q589=0)*($R$512:$R$757&gt;0)+(Q589&gt;0)*($R$512:$R$757=0)))&gt;0,"SALONES UNIDOS",IF(SUMPRODUCT((AB589=$AB$512:$AB$757)*(AH589=$AH$512:$AH$757)*((AQ589&lt;$AR$512:$AR$757)*(AR589&gt;$AQ$512:$AQ$757))*(ROW($AB$512:$AB$757)&lt;&gt;ROW(AB589)))&gt;0,"Cruzado","Sin cruce")))</f>
        <v/>
      </c>
      <c r="AV589" s="359" t="str" cm="1">
        <f t="array" ref="AV589">IF(AD589="","",IF(SUMPRODUCT((AD589=$AD$512:$AD$757)*(AH589=$AH$512:$AH$757)*(AS589=$AS$512:$AS$757)*(AT589=$AT$512:$AT$757)*(ROW($AD$512:$AD$757)&lt;&gt;ROW(AD589))*((R589=0)*($R$512:$R$757&gt;0)+(R589&gt;0)*($R$512:$R$757=0)))&gt;0,"SALONES UNIDOS",IF(SUMPRODUCT((AD589=$AD$512:$AD$757)*(AH589=$AH$512:$AH$757)*((AS589&lt;$AT$512:$AT$757)*(AT589&gt;$AS$512:$AS$757))*(ROW($AD$512:$AD$757)&lt;&gt;ROW(AD589)))&gt;0,"Cruzado","Sin cruce")))</f>
        <v/>
      </c>
      <c r="AW589" s="104" t="str">
        <f t="shared" si="205"/>
        <v>EN2HUAURAB</v>
      </c>
      <c r="AX589" s="104" t="str" cm="1">
        <f t="array" ref="AX589">IF(AW589="","",IF(SUMPRODUCT((AW589=$AW$7:$AW$2042)*(AH589=$AH$7:$AH$2042)*(AN589=$AN$7:$AN$2042)*(AO589=$AO$7:$AO$2042)*(ROW($AW$7:$AW$2042)&lt;&gt;ROW(AW589))*((R589=0)*($R$7:$R$2042&gt;0)+(R589&gt;0)*($R$7:$R$2042=0)))&gt;0,"SALONES UNIDOS",IF(SUMPRODUCT((AW589=$AW$7:$AW$2042)*(AH589=$AH$7:$AH$2042)*((AN589&lt;$AO$7:$AO$2042)*(AO589&gt;$AN$7:$AN$2042))*(ROW($AW$7:$AW$2042)&lt;&gt;ROW(AW589)))&gt;0,"Cruzado","Sin cruce")))</f>
        <v>Sin cruce</v>
      </c>
    </row>
    <row r="590" spans="2:50" ht="19.8" hidden="1" customHeight="1" x14ac:dyDescent="0.25">
      <c r="B590" s="494" t="s">
        <v>314</v>
      </c>
      <c r="C590" s="369" t="s">
        <v>968</v>
      </c>
      <c r="D590" s="369">
        <v>20261</v>
      </c>
      <c r="E590" s="373" t="s">
        <v>279</v>
      </c>
      <c r="F590" s="370" t="s">
        <v>291</v>
      </c>
      <c r="G590" s="373" t="s">
        <v>285</v>
      </c>
      <c r="H590" s="373">
        <v>2</v>
      </c>
      <c r="I590" s="373" t="s">
        <v>283</v>
      </c>
      <c r="J590" s="373" t="s">
        <v>283</v>
      </c>
      <c r="K590" s="194" t="s">
        <v>584</v>
      </c>
      <c r="L590" s="364" t="s">
        <v>798</v>
      </c>
      <c r="M590" s="364" t="s">
        <v>362</v>
      </c>
      <c r="N590" s="364" t="s">
        <v>318</v>
      </c>
      <c r="O590" s="373" t="s">
        <v>315</v>
      </c>
      <c r="P590" s="364">
        <v>2</v>
      </c>
      <c r="Q590" s="364">
        <v>0</v>
      </c>
      <c r="R590" s="369">
        <v>2</v>
      </c>
      <c r="S590" s="364">
        <v>3</v>
      </c>
      <c r="T590" s="8"/>
      <c r="U590" s="374">
        <v>32</v>
      </c>
      <c r="V590" s="370">
        <v>10204731</v>
      </c>
      <c r="W590" s="373" t="s">
        <v>1152</v>
      </c>
      <c r="X590" s="364" t="s">
        <v>315</v>
      </c>
      <c r="Y590" s="364" t="s">
        <v>576</v>
      </c>
      <c r="Z590" s="364"/>
      <c r="AA590" s="364"/>
      <c r="AB590" s="370" t="s">
        <v>1132</v>
      </c>
      <c r="AC590" s="364"/>
      <c r="AD590" s="369"/>
      <c r="AE590" s="370"/>
      <c r="AF590" s="370"/>
      <c r="AG590" s="364" t="s">
        <v>559</v>
      </c>
      <c r="AH590" s="364">
        <v>4</v>
      </c>
      <c r="AI590" s="364">
        <v>18</v>
      </c>
      <c r="AJ590" s="364">
        <v>30</v>
      </c>
      <c r="AK590" s="364">
        <v>20</v>
      </c>
      <c r="AL590" s="364">
        <v>10</v>
      </c>
      <c r="AM590" s="22">
        <f t="shared" si="204"/>
        <v>2</v>
      </c>
      <c r="AN590" s="104">
        <f t="shared" si="206"/>
        <v>0.77083333333333337</v>
      </c>
      <c r="AO590" s="104">
        <f t="shared" si="207"/>
        <v>0.84027777777777779</v>
      </c>
      <c r="AP590" s="22" t="str" cm="1">
        <f t="array" ref="AP590">IF(W590="","",IF(SUMPRODUCT((W590=$W$7:$W$2042)*(AH590=$AH$7:$AH$2042)*(AN590=$AN$7:$AN$2042)*(AO590=$AO$7:$AO$2042)*(ROW($W$7:$W$2042)&lt;&gt;ROW(W590))*((R590=0)*($R$7:$R$2042&gt;0)+(R590&gt;0)*($R$7:$R$2042=0)))&gt;0,"SALONES UNIDOS",IF(SUMPRODUCT((W590=$W$7:$W$2042)*(AH590=$AH$7:$AH$2042)*((AN590&lt;$AO$7:$AO$2042)*(AO590&gt;$AN$7:$AN$2042))*(ROW($W$7:$W$2042)&lt;&gt;ROW(W590)))&gt;0,"Cruzado","Sin cruce")))</f>
        <v>Sin cruce</v>
      </c>
      <c r="AQ590" s="104">
        <f t="shared" ref="AQ590:AQ592" si="228">AN590</f>
        <v>0.77083333333333337</v>
      </c>
      <c r="AR590" s="104">
        <f t="shared" ref="AR590:AR592" si="229">AO590</f>
        <v>0.84027777777777779</v>
      </c>
      <c r="AS590" s="22"/>
      <c r="AT590" s="22"/>
      <c r="AU590" s="359" t="str" cm="1">
        <f t="array" ref="AU590">IF(AB590="","",IF(SUMPRODUCT((AB590=$AB$512:$AB$757)*(AH590=$AH$512:$AH$757)*(AQ590=$AQ$512:$AQ$757)*(AR590=$AR$512:$AR$757)*(ROW($AB$512:$AB$757)&lt;&gt;ROW(AB590))*((Q590=0)*($R$512:$R$757&gt;0)+(Q590&gt;0)*($R$512:$R$757=0)))&gt;0,"SALONES UNIDOS",IF(SUMPRODUCT((AB590=$AB$512:$AB$757)*(AH590=$AH$512:$AH$757)*((AQ590&lt;$AR$512:$AR$757)*(AR590&gt;$AQ$512:$AQ$757))*(ROW($AB$512:$AB$757)&lt;&gt;ROW(AB590)))&gt;0,"Cruzado","Sin cruce")))</f>
        <v>Sin cruce</v>
      </c>
      <c r="AV590" s="359" t="str" cm="1">
        <f t="array" ref="AV590">IF(AD590="","",IF(SUMPRODUCT((AD590=$AD$512:$AD$757)*(AH590=$AH$512:$AH$757)*(AS590=$AS$512:$AS$757)*(AT590=$AT$512:$AT$757)*(ROW($AD$512:$AD$757)&lt;&gt;ROW(AD590))*((R590=0)*($R$512:$R$757&gt;0)+(R590&gt;0)*($R$512:$R$757=0)))&gt;0,"SALONES UNIDOS",IF(SUMPRODUCT((AD590=$AD$512:$AD$757)*(AH590=$AH$512:$AH$757)*((AS590&lt;$AT$512:$AT$757)*(AT590&gt;$AS$512:$AS$757))*(ROW($AD$512:$AD$757)&lt;&gt;ROW(AD590)))&gt;0,"Cruzado","Sin cruce")))</f>
        <v/>
      </c>
      <c r="AW590" s="104" t="str">
        <f t="shared" si="205"/>
        <v>EN2HUAURAC</v>
      </c>
      <c r="AX590" s="104" t="str" cm="1">
        <f t="array" ref="AX590">IF(AW590="","",IF(SUMPRODUCT((AW590=$AW$7:$AW$2042)*(AH590=$AH$7:$AH$2042)*(AN590=$AN$7:$AN$2042)*(AO590=$AO$7:$AO$2042)*(ROW($AW$7:$AW$2042)&lt;&gt;ROW(AW590))*((R590=0)*($R$7:$R$2042&gt;0)+(R590&gt;0)*($R$7:$R$2042=0)))&gt;0,"SALONES UNIDOS",IF(SUMPRODUCT((AW590=$AW$7:$AW$2042)*(AH590=$AH$7:$AH$2042)*((AN590&lt;$AO$7:$AO$2042)*(AO590&gt;$AN$7:$AN$2042))*(ROW($AW$7:$AW$2042)&lt;&gt;ROW(AW590)))&gt;0,"Cruzado","Sin cruce")))</f>
        <v>Sin cruce</v>
      </c>
    </row>
    <row r="591" spans="2:50" ht="19.8" hidden="1" customHeight="1" x14ac:dyDescent="0.25">
      <c r="B591" s="494" t="s">
        <v>314</v>
      </c>
      <c r="C591" s="369" t="s">
        <v>968</v>
      </c>
      <c r="D591" s="369">
        <v>20261</v>
      </c>
      <c r="E591" s="373" t="s">
        <v>279</v>
      </c>
      <c r="F591" s="370" t="s">
        <v>291</v>
      </c>
      <c r="G591" s="373" t="s">
        <v>285</v>
      </c>
      <c r="H591" s="373">
        <v>2</v>
      </c>
      <c r="I591" s="373" t="s">
        <v>283</v>
      </c>
      <c r="J591" s="373" t="s">
        <v>283</v>
      </c>
      <c r="K591" s="194" t="s">
        <v>584</v>
      </c>
      <c r="L591" s="364" t="s">
        <v>798</v>
      </c>
      <c r="M591" s="364" t="s">
        <v>362</v>
      </c>
      <c r="N591" s="364" t="s">
        <v>318</v>
      </c>
      <c r="O591" s="373" t="s">
        <v>315</v>
      </c>
      <c r="P591" s="364">
        <v>0</v>
      </c>
      <c r="Q591" s="364">
        <v>2</v>
      </c>
      <c r="R591" s="369">
        <v>2</v>
      </c>
      <c r="S591" s="364">
        <v>3</v>
      </c>
      <c r="T591" s="8"/>
      <c r="U591" s="374">
        <v>32</v>
      </c>
      <c r="V591" s="370">
        <v>10204731</v>
      </c>
      <c r="W591" s="373" t="s">
        <v>1152</v>
      </c>
      <c r="X591" s="364" t="s">
        <v>315</v>
      </c>
      <c r="Y591" s="364" t="s">
        <v>576</v>
      </c>
      <c r="Z591" s="364"/>
      <c r="AA591" s="364"/>
      <c r="AB591" s="370" t="s">
        <v>1132</v>
      </c>
      <c r="AC591" s="364"/>
      <c r="AD591" s="369"/>
      <c r="AE591" s="370"/>
      <c r="AF591" s="370"/>
      <c r="AG591" s="364" t="s">
        <v>301</v>
      </c>
      <c r="AH591" s="364">
        <v>4</v>
      </c>
      <c r="AI591" s="364">
        <v>20</v>
      </c>
      <c r="AJ591" s="364">
        <v>10</v>
      </c>
      <c r="AK591" s="364">
        <v>21</v>
      </c>
      <c r="AL591" s="364">
        <v>50</v>
      </c>
      <c r="AM591" s="22">
        <f t="shared" ref="AM591:AM656" si="230">IF(AI591="",R591,ROUND(((((AK591/24)+(AL591/1440))-((AI591/24)+(AJ591/1440)))*1440/50),5))</f>
        <v>2</v>
      </c>
      <c r="AN591" s="104">
        <f t="shared" si="206"/>
        <v>0.84027777777777779</v>
      </c>
      <c r="AO591" s="104">
        <f t="shared" si="207"/>
        <v>0.90972222222222221</v>
      </c>
      <c r="AP591" s="22" t="str" cm="1">
        <f t="array" ref="AP591">IF(W591="","",IF(SUMPRODUCT((W591=$W$7:$W$2042)*(AH591=$AH$7:$AH$2042)*(AN591=$AN$7:$AN$2042)*(AO591=$AO$7:$AO$2042)*(ROW($W$7:$W$2042)&lt;&gt;ROW(W591))*((R591=0)*($R$7:$R$2042&gt;0)+(R591&gt;0)*($R$7:$R$2042=0)))&gt;0,"SALONES UNIDOS",IF(SUMPRODUCT((W591=$W$7:$W$2042)*(AH591=$AH$7:$AH$2042)*((AN591&lt;$AO$7:$AO$2042)*(AO591&gt;$AN$7:$AN$2042))*(ROW($W$7:$W$2042)&lt;&gt;ROW(W591)))&gt;0,"Cruzado","Sin cruce")))</f>
        <v>Sin cruce</v>
      </c>
      <c r="AQ591" s="104">
        <f t="shared" si="228"/>
        <v>0.84027777777777779</v>
      </c>
      <c r="AR591" s="104">
        <f t="shared" si="229"/>
        <v>0.90972222222222221</v>
      </c>
      <c r="AS591" s="22"/>
      <c r="AT591" s="22"/>
      <c r="AU591" s="359" t="str" cm="1">
        <f t="array" ref="AU591">IF(AB591="","",IF(SUMPRODUCT((AB591=$AB$512:$AB$757)*(AH591=$AH$512:$AH$757)*(AQ591=$AQ$512:$AQ$757)*(AR591=$AR$512:$AR$757)*(ROW($AB$512:$AB$757)&lt;&gt;ROW(AB591))*((Q591=0)*($R$512:$R$757&gt;0)+(Q591&gt;0)*($R$512:$R$757=0)))&gt;0,"SALONES UNIDOS",IF(SUMPRODUCT((AB591=$AB$512:$AB$757)*(AH591=$AH$512:$AH$757)*((AQ591&lt;$AR$512:$AR$757)*(AR591&gt;$AQ$512:$AQ$757))*(ROW($AB$512:$AB$757)&lt;&gt;ROW(AB591)))&gt;0,"Cruzado","Sin cruce")))</f>
        <v>Sin cruce</v>
      </c>
      <c r="AV591" s="359" t="str" cm="1">
        <f t="array" ref="AV591">IF(AD591="","",IF(SUMPRODUCT((AD591=$AD$512:$AD$757)*(AH591=$AH$512:$AH$757)*(AS591=$AS$512:$AS$757)*(AT591=$AT$512:$AT$757)*(ROW($AD$512:$AD$757)&lt;&gt;ROW(AD591))*((R591=0)*($R$512:$R$757&gt;0)+(R591&gt;0)*($R$512:$R$757=0)))&gt;0,"SALONES UNIDOS",IF(SUMPRODUCT((AD591=$AD$512:$AD$757)*(AH591=$AH$512:$AH$757)*((AS591&lt;$AT$512:$AT$757)*(AT591&gt;$AS$512:$AS$757))*(ROW($AD$512:$AD$757)&lt;&gt;ROW(AD591)))&gt;0,"Cruzado","Sin cruce")))</f>
        <v/>
      </c>
      <c r="AW591" s="104" t="str">
        <f t="shared" ref="AW591:AW656" si="231">TRIM(CONCATENATE(G591,H591,E591,J591))</f>
        <v>EN2HUAURAC</v>
      </c>
      <c r="AX591" s="104" t="str" cm="1">
        <f t="array" ref="AX591">IF(AW591="","",IF(SUMPRODUCT((AW591=$AW$7:$AW$2042)*(AH591=$AH$7:$AH$2042)*(AN591=$AN$7:$AN$2042)*(AO591=$AO$7:$AO$2042)*(ROW($AW$7:$AW$2042)&lt;&gt;ROW(AW591))*((R591=0)*($R$7:$R$2042&gt;0)+(R591&gt;0)*($R$7:$R$2042=0)))&gt;0,"SALONES UNIDOS",IF(SUMPRODUCT((AW591=$AW$7:$AW$2042)*(AH591=$AH$7:$AH$2042)*((AN591&lt;$AO$7:$AO$2042)*(AO591&gt;$AN$7:$AN$2042))*(ROW($AW$7:$AW$2042)&lt;&gt;ROW(AW591)))&gt;0,"Cruzado","Sin cruce")))</f>
        <v>Sin cruce</v>
      </c>
    </row>
    <row r="592" spans="2:50" ht="19.8" hidden="1" customHeight="1" x14ac:dyDescent="0.25">
      <c r="B592" s="494" t="s">
        <v>314</v>
      </c>
      <c r="C592" s="369" t="s">
        <v>968</v>
      </c>
      <c r="D592" s="369">
        <v>20261</v>
      </c>
      <c r="E592" s="373" t="s">
        <v>279</v>
      </c>
      <c r="F592" s="370" t="s">
        <v>291</v>
      </c>
      <c r="G592" s="373" t="s">
        <v>285</v>
      </c>
      <c r="H592" s="373">
        <v>2</v>
      </c>
      <c r="I592" s="373" t="s">
        <v>283</v>
      </c>
      <c r="J592" s="373" t="s">
        <v>283</v>
      </c>
      <c r="K592" s="194" t="s">
        <v>410</v>
      </c>
      <c r="L592" s="364" t="s">
        <v>976</v>
      </c>
      <c r="M592" s="364" t="s">
        <v>324</v>
      </c>
      <c r="N592" s="364" t="s">
        <v>318</v>
      </c>
      <c r="O592" s="373" t="s">
        <v>315</v>
      </c>
      <c r="P592" s="364">
        <v>3</v>
      </c>
      <c r="Q592" s="364">
        <v>0</v>
      </c>
      <c r="R592" s="369">
        <v>3</v>
      </c>
      <c r="S592" s="364">
        <v>4</v>
      </c>
      <c r="T592" s="8"/>
      <c r="U592" s="374">
        <v>32</v>
      </c>
      <c r="V592" s="370">
        <v>15733131</v>
      </c>
      <c r="W592" s="373" t="s">
        <v>93</v>
      </c>
      <c r="X592" s="364" t="s">
        <v>315</v>
      </c>
      <c r="Y592" s="364" t="s">
        <v>576</v>
      </c>
      <c r="Z592" s="364"/>
      <c r="AA592" s="364"/>
      <c r="AB592" s="370" t="s">
        <v>1132</v>
      </c>
      <c r="AC592" s="364"/>
      <c r="AD592" s="369"/>
      <c r="AE592" s="370"/>
      <c r="AF592" s="370"/>
      <c r="AG592" s="364" t="s">
        <v>559</v>
      </c>
      <c r="AH592" s="364">
        <v>1</v>
      </c>
      <c r="AI592" s="364">
        <v>17</v>
      </c>
      <c r="AJ592" s="364">
        <v>40</v>
      </c>
      <c r="AK592" s="364">
        <v>20</v>
      </c>
      <c r="AL592" s="364">
        <v>10</v>
      </c>
      <c r="AM592" s="22">
        <f t="shared" si="230"/>
        <v>3</v>
      </c>
      <c r="AN592" s="104">
        <f t="shared" ref="AN592:AN601" si="232">AI592/24+AJ592/1440</f>
        <v>0.73611111111111116</v>
      </c>
      <c r="AO592" s="104">
        <f t="shared" ref="AO592:AO601" si="233">AK592/24+AL592/1440</f>
        <v>0.84027777777777779</v>
      </c>
      <c r="AP592" s="22" t="str" cm="1">
        <f t="array" ref="AP592">IF(W592="","",IF(SUMPRODUCT((W592=$W$7:$W$2042)*(AH592=$AH$7:$AH$2042)*(AN592=$AN$7:$AN$2042)*(AO592=$AO$7:$AO$2042)*(ROW($W$7:$W$2042)&lt;&gt;ROW(W592))*((R592=0)*($R$7:$R$2042&gt;0)+(R592&gt;0)*($R$7:$R$2042=0)))&gt;0,"SALONES UNIDOS",IF(SUMPRODUCT((W592=$W$7:$W$2042)*(AH592=$AH$7:$AH$2042)*((AN592&lt;$AO$7:$AO$2042)*(AO592&gt;$AN$7:$AN$2042))*(ROW($W$7:$W$2042)&lt;&gt;ROW(W592)))&gt;0,"Cruzado","Sin cruce")))</f>
        <v>Sin cruce</v>
      </c>
      <c r="AQ592" s="104">
        <f t="shared" si="228"/>
        <v>0.73611111111111116</v>
      </c>
      <c r="AR592" s="104">
        <f t="shared" si="229"/>
        <v>0.84027777777777779</v>
      </c>
      <c r="AS592" s="22"/>
      <c r="AT592" s="22"/>
      <c r="AU592" s="359" t="str" cm="1">
        <f t="array" ref="AU592">IF(AB592="","",IF(SUMPRODUCT((AB592=$AB$512:$AB$757)*(AH592=$AH$512:$AH$757)*(AQ592=$AQ$512:$AQ$757)*(AR592=$AR$512:$AR$757)*(ROW($AB$512:$AB$757)&lt;&gt;ROW(AB592))*((Q592=0)*($R$512:$R$757&gt;0)+(Q592&gt;0)*($R$512:$R$757=0)))&gt;0,"SALONES UNIDOS",IF(SUMPRODUCT((AB592=$AB$512:$AB$757)*(AH592=$AH$512:$AH$757)*((AQ592&lt;$AR$512:$AR$757)*(AR592&gt;$AQ$512:$AQ$757))*(ROW($AB$512:$AB$757)&lt;&gt;ROW(AB592)))&gt;0,"Cruzado","Sin cruce")))</f>
        <v>Sin cruce</v>
      </c>
      <c r="AV592" s="359" t="str" cm="1">
        <f t="array" ref="AV592">IF(AD592="","",IF(SUMPRODUCT((AD592=$AD$512:$AD$757)*(AH592=$AH$512:$AH$757)*(AS592=$AS$512:$AS$757)*(AT592=$AT$512:$AT$757)*(ROW($AD$512:$AD$757)&lt;&gt;ROW(AD592))*((R592=0)*($R$512:$R$757&gt;0)+(R592&gt;0)*($R$512:$R$757=0)))&gt;0,"SALONES UNIDOS",IF(SUMPRODUCT((AD592=$AD$512:$AD$757)*(AH592=$AH$512:$AH$757)*((AS592&lt;$AT$512:$AT$757)*(AT592&gt;$AS$512:$AS$757))*(ROW($AD$512:$AD$757)&lt;&gt;ROW(AD592)))&gt;0,"Cruzado","Sin cruce")))</f>
        <v/>
      </c>
      <c r="AW592" s="104" t="str">
        <f t="shared" si="231"/>
        <v>EN2HUAURAC</v>
      </c>
      <c r="AX592" s="104" t="str" cm="1">
        <f t="array" ref="AX592">IF(AW592="","",IF(SUMPRODUCT((AW592=$AW$7:$AW$2042)*(AH592=$AH$7:$AH$2042)*(AN592=$AN$7:$AN$2042)*(AO592=$AO$7:$AO$2042)*(ROW($AW$7:$AW$2042)&lt;&gt;ROW(AW592))*((R592=0)*($R$7:$R$2042&gt;0)+(R592&gt;0)*($R$7:$R$2042=0)))&gt;0,"SALONES UNIDOS",IF(SUMPRODUCT((AW592=$AW$7:$AW$2042)*(AH592=$AH$7:$AH$2042)*((AN592&lt;$AO$7:$AO$2042)*(AO592&gt;$AN$7:$AN$2042))*(ROW($AW$7:$AW$2042)&lt;&gt;ROW(AW592)))&gt;0,"Cruzado","Sin cruce")))</f>
        <v>Sin cruce</v>
      </c>
    </row>
    <row r="593" spans="2:50" ht="19.8" hidden="1" customHeight="1" x14ac:dyDescent="0.25">
      <c r="B593" s="494" t="s">
        <v>314</v>
      </c>
      <c r="C593" s="369" t="s">
        <v>968</v>
      </c>
      <c r="D593" s="369">
        <v>20261</v>
      </c>
      <c r="E593" s="373" t="s">
        <v>279</v>
      </c>
      <c r="F593" s="370" t="s">
        <v>291</v>
      </c>
      <c r="G593" s="373" t="s">
        <v>285</v>
      </c>
      <c r="H593" s="373">
        <v>2</v>
      </c>
      <c r="I593" s="373" t="s">
        <v>572</v>
      </c>
      <c r="J593" s="373" t="s">
        <v>283</v>
      </c>
      <c r="K593" s="194" t="s">
        <v>410</v>
      </c>
      <c r="L593" s="364" t="s">
        <v>976</v>
      </c>
      <c r="M593" s="364" t="s">
        <v>324</v>
      </c>
      <c r="N593" s="364" t="s">
        <v>318</v>
      </c>
      <c r="O593" s="373" t="s">
        <v>315</v>
      </c>
      <c r="P593" s="364">
        <v>0</v>
      </c>
      <c r="Q593" s="364">
        <v>2</v>
      </c>
      <c r="R593" s="369">
        <v>2</v>
      </c>
      <c r="S593" s="364">
        <v>4</v>
      </c>
      <c r="T593" s="8"/>
      <c r="U593" s="374">
        <v>16</v>
      </c>
      <c r="V593" s="370">
        <v>15733131</v>
      </c>
      <c r="W593" s="373" t="s">
        <v>93</v>
      </c>
      <c r="X593" s="364" t="s">
        <v>315</v>
      </c>
      <c r="Y593" s="364" t="s">
        <v>576</v>
      </c>
      <c r="Z593" s="364"/>
      <c r="AA593" s="364"/>
      <c r="AB593" s="370"/>
      <c r="AC593" s="364"/>
      <c r="AD593" s="369" t="s">
        <v>586</v>
      </c>
      <c r="AE593" s="370"/>
      <c r="AF593" s="370"/>
      <c r="AG593" s="364" t="s">
        <v>301</v>
      </c>
      <c r="AH593" s="364">
        <v>1</v>
      </c>
      <c r="AI593" s="364">
        <v>20</v>
      </c>
      <c r="AJ593" s="364">
        <v>10</v>
      </c>
      <c r="AK593" s="364">
        <v>21</v>
      </c>
      <c r="AL593" s="364">
        <v>50</v>
      </c>
      <c r="AM593" s="22">
        <f t="shared" ref="AM593" si="234">IF(AI593="",R593,ROUND(((((AK593/24)+(AL593/1440))-((AI593/24)+(AJ593/1440)))*1440/50),5))</f>
        <v>2</v>
      </c>
      <c r="AN593" s="104">
        <f t="shared" ref="AN593" si="235">AI593/24+AJ593/1440</f>
        <v>0.84027777777777779</v>
      </c>
      <c r="AO593" s="104">
        <f t="shared" ref="AO593" si="236">AK593/24+AL593/1440</f>
        <v>0.90972222222222221</v>
      </c>
      <c r="AP593" s="22" t="str" cm="1">
        <f t="array" ref="AP593">IF(W593="","",IF(SUMPRODUCT((W593=$W$7:$W$2042)*(AH593=$AH$7:$AH$2042)*(AN593=$AN$7:$AN$2042)*(AO593=$AO$7:$AO$2042)*(ROW($W$7:$W$2042)&lt;&gt;ROW(W593))*((R593=0)*($R$7:$R$2042&gt;0)+(R593&gt;0)*($R$7:$R$2042=0)))&gt;0,"SALONES UNIDOS",IF(SUMPRODUCT((W593=$W$7:$W$2042)*(AH593=$AH$7:$AH$2042)*((AN593&lt;$AO$7:$AO$2042)*(AO593&gt;$AN$7:$AN$2042))*(ROW($W$7:$W$2042)&lt;&gt;ROW(W593)))&gt;0,"Cruzado","Sin cruce")))</f>
        <v>Sin cruce</v>
      </c>
      <c r="AQ593" s="22"/>
      <c r="AR593" s="22"/>
      <c r="AS593" s="104">
        <f t="shared" ref="AS593:AS594" si="237">AN593</f>
        <v>0.84027777777777779</v>
      </c>
      <c r="AT593" s="104">
        <f t="shared" ref="AT593:AT594" si="238">AO593</f>
        <v>0.90972222222222221</v>
      </c>
      <c r="AU593" s="359" t="str" cm="1">
        <f t="array" ref="AU593">IF(AB593="","",IF(SUMPRODUCT((AB593=$AB$512:$AB$757)*(AH593=$AH$512:$AH$757)*(AQ593=$AQ$512:$AQ$757)*(AR593=$AR$512:$AR$757)*(ROW($AB$512:$AB$757)&lt;&gt;ROW(AB593))*((Q593=0)*($R$512:$R$757&gt;0)+(Q593&gt;0)*($R$512:$R$757=0)))&gt;0,"SALONES UNIDOS",IF(SUMPRODUCT((AB593=$AB$512:$AB$757)*(AH593=$AH$512:$AH$757)*((AQ593&lt;$AR$512:$AR$757)*(AR593&gt;$AQ$512:$AQ$757))*(ROW($AB$512:$AB$757)&lt;&gt;ROW(AB593)))&gt;0,"Cruzado","Sin cruce")))</f>
        <v/>
      </c>
      <c r="AV593" s="359" t="str" cm="1">
        <f t="array" ref="AV593">IF(AD593="","",IF(SUMPRODUCT((AD593=$AD$512:$AD$757)*(AH593=$AH$512:$AH$757)*(AS593=$AS$512:$AS$757)*(AT593=$AT$512:$AT$757)*(ROW($AD$512:$AD$757)&lt;&gt;ROW(AD593))*((R593=0)*($R$512:$R$757&gt;0)+(R593&gt;0)*($R$512:$R$757=0)))&gt;0,"SALONES UNIDOS",IF(SUMPRODUCT((AD593=$AD$512:$AD$757)*(AH593=$AH$512:$AH$757)*((AS593&lt;$AT$512:$AT$757)*(AT593&gt;$AS$512:$AS$757))*(ROW($AD$512:$AD$757)&lt;&gt;ROW(AD593)))&gt;0,"Cruzado","Sin cruce")))</f>
        <v>Sin cruce</v>
      </c>
      <c r="AW593" s="104" t="str">
        <f t="shared" ref="AW593" si="239">TRIM(CONCATENATE(G593,H593,E593,J593))</f>
        <v>EN2HUAURAC</v>
      </c>
      <c r="AX593" s="104" t="str" cm="1">
        <f t="array" ref="AX593">IF(AW593="","",IF(SUMPRODUCT((AW593=$AW$7:$AW$2042)*(AH593=$AH$7:$AH$2042)*(AN593=$AN$7:$AN$2042)*(AO593=$AO$7:$AO$2042)*(ROW($AW$7:$AW$2042)&lt;&gt;ROW(AW593))*((R593=0)*($R$7:$R$2042&gt;0)+(R593&gt;0)*($R$7:$R$2042=0)))&gt;0,"SALONES UNIDOS",IF(SUMPRODUCT((AW593=$AW$7:$AW$2042)*(AH593=$AH$7:$AH$2042)*((AN593&lt;$AO$7:$AO$2042)*(AO593&gt;$AN$7:$AN$2042))*(ROW($AW$7:$AW$2042)&lt;&gt;ROW(AW593)))&gt;0,"Cruzado","Sin cruce")))</f>
        <v>Sin cruce</v>
      </c>
    </row>
    <row r="594" spans="2:50" ht="19.8" hidden="1" customHeight="1" x14ac:dyDescent="0.25">
      <c r="B594" s="494" t="s">
        <v>314</v>
      </c>
      <c r="C594" s="369" t="s">
        <v>968</v>
      </c>
      <c r="D594" s="369">
        <v>20261</v>
      </c>
      <c r="E594" s="373" t="s">
        <v>279</v>
      </c>
      <c r="F594" s="370" t="s">
        <v>291</v>
      </c>
      <c r="G594" s="373" t="s">
        <v>285</v>
      </c>
      <c r="H594" s="373">
        <v>2</v>
      </c>
      <c r="I594" s="373" t="s">
        <v>573</v>
      </c>
      <c r="J594" s="373" t="s">
        <v>283</v>
      </c>
      <c r="K594" s="194" t="s">
        <v>410</v>
      </c>
      <c r="L594" s="364" t="s">
        <v>976</v>
      </c>
      <c r="M594" s="364" t="s">
        <v>324</v>
      </c>
      <c r="N594" s="364" t="s">
        <v>318</v>
      </c>
      <c r="O594" s="373" t="s">
        <v>315</v>
      </c>
      <c r="P594" s="364">
        <v>0</v>
      </c>
      <c r="Q594" s="364">
        <v>2</v>
      </c>
      <c r="R594" s="369">
        <v>2</v>
      </c>
      <c r="S594" s="364">
        <v>4</v>
      </c>
      <c r="T594" s="8"/>
      <c r="U594" s="374">
        <v>16</v>
      </c>
      <c r="V594" s="370">
        <v>15733131</v>
      </c>
      <c r="W594" s="373" t="s">
        <v>93</v>
      </c>
      <c r="X594" s="364" t="s">
        <v>315</v>
      </c>
      <c r="Y594" s="364" t="s">
        <v>576</v>
      </c>
      <c r="Z594" s="364"/>
      <c r="AA594" s="364"/>
      <c r="AB594" s="370"/>
      <c r="AC594" s="364"/>
      <c r="AD594" s="369" t="s">
        <v>586</v>
      </c>
      <c r="AE594" s="370"/>
      <c r="AF594" s="370"/>
      <c r="AG594" s="364" t="s">
        <v>301</v>
      </c>
      <c r="AH594" s="364">
        <v>1</v>
      </c>
      <c r="AI594" s="364">
        <v>21</v>
      </c>
      <c r="AJ594" s="364">
        <v>50</v>
      </c>
      <c r="AK594" s="364">
        <v>23</v>
      </c>
      <c r="AL594" s="364">
        <v>30</v>
      </c>
      <c r="AM594" s="22">
        <f t="shared" si="230"/>
        <v>2</v>
      </c>
      <c r="AN594" s="104">
        <f t="shared" si="232"/>
        <v>0.90972222222222221</v>
      </c>
      <c r="AO594" s="104">
        <f t="shared" si="233"/>
        <v>0.97916666666666674</v>
      </c>
      <c r="AP594" s="22" t="str" cm="1">
        <f t="array" ref="AP594">IF(W594="","",IF(SUMPRODUCT((W594=$W$7:$W$2042)*(AH594=$AH$7:$AH$2042)*(AN594=$AN$7:$AN$2042)*(AO594=$AO$7:$AO$2042)*(ROW($W$7:$W$2042)&lt;&gt;ROW(W594))*((R594=0)*($R$7:$R$2042&gt;0)+(R594&gt;0)*($R$7:$R$2042=0)))&gt;0,"SALONES UNIDOS",IF(SUMPRODUCT((W594=$W$7:$W$2042)*(AH594=$AH$7:$AH$2042)*((AN594&lt;$AO$7:$AO$2042)*(AO594&gt;$AN$7:$AN$2042))*(ROW($W$7:$W$2042)&lt;&gt;ROW(W594)))&gt;0,"Cruzado","Sin cruce")))</f>
        <v>Sin cruce</v>
      </c>
      <c r="AQ594" s="22"/>
      <c r="AR594" s="22"/>
      <c r="AS594" s="104">
        <f t="shared" si="237"/>
        <v>0.90972222222222221</v>
      </c>
      <c r="AT594" s="104">
        <f t="shared" si="238"/>
        <v>0.97916666666666674</v>
      </c>
      <c r="AU594" s="359" t="str" cm="1">
        <f t="array" ref="AU594">IF(AB594="","",IF(SUMPRODUCT((AB594=$AB$512:$AB$757)*(AH594=$AH$512:$AH$757)*(AQ594=$AQ$512:$AQ$757)*(AR594=$AR$512:$AR$757)*(ROW($AB$512:$AB$757)&lt;&gt;ROW(AB594))*((Q594=0)*($R$512:$R$757&gt;0)+(Q594&gt;0)*($R$512:$R$757=0)))&gt;0,"SALONES UNIDOS",IF(SUMPRODUCT((AB594=$AB$512:$AB$757)*(AH594=$AH$512:$AH$757)*((AQ594&lt;$AR$512:$AR$757)*(AR594&gt;$AQ$512:$AQ$757))*(ROW($AB$512:$AB$757)&lt;&gt;ROW(AB594)))&gt;0,"Cruzado","Sin cruce")))</f>
        <v/>
      </c>
      <c r="AV594" s="359" t="str" cm="1">
        <f t="array" ref="AV594">IF(AD594="","",IF(SUMPRODUCT((AD594=$AD$512:$AD$757)*(AH594=$AH$512:$AH$757)*(AS594=$AS$512:$AS$757)*(AT594=$AT$512:$AT$757)*(ROW($AD$512:$AD$757)&lt;&gt;ROW(AD594))*((R594=0)*($R$512:$R$757&gt;0)+(R594&gt;0)*($R$512:$R$757=0)))&gt;0,"SALONES UNIDOS",IF(SUMPRODUCT((AD594=$AD$512:$AD$757)*(AH594=$AH$512:$AH$757)*((AS594&lt;$AT$512:$AT$757)*(AT594&gt;$AS$512:$AS$757))*(ROW($AD$512:$AD$757)&lt;&gt;ROW(AD594)))&gt;0,"Cruzado","Sin cruce")))</f>
        <v>Sin cruce</v>
      </c>
      <c r="AW594" s="104" t="str">
        <f t="shared" si="231"/>
        <v>EN2HUAURAC</v>
      </c>
      <c r="AX594" s="104" t="str" cm="1">
        <f t="array" ref="AX594">IF(AW594="","",IF(SUMPRODUCT((AW594=$AW$7:$AW$2042)*(AH594=$AH$7:$AH$2042)*(AN594=$AN$7:$AN$2042)*(AO594=$AO$7:$AO$2042)*(ROW($AW$7:$AW$2042)&lt;&gt;ROW(AW594))*((R594=0)*($R$7:$R$2042&gt;0)+(R594&gt;0)*($R$7:$R$2042=0)))&gt;0,"SALONES UNIDOS",IF(SUMPRODUCT((AW594=$AW$7:$AW$2042)*(AH594=$AH$7:$AH$2042)*((AN594&lt;$AO$7:$AO$2042)*(AO594&gt;$AN$7:$AN$2042))*(ROW($AW$7:$AW$2042)&lt;&gt;ROW(AW594)))&gt;0,"Cruzado","Sin cruce")))</f>
        <v>Sin cruce</v>
      </c>
    </row>
    <row r="595" spans="2:50" ht="19.8" hidden="1" customHeight="1" x14ac:dyDescent="0.25">
      <c r="B595" s="494" t="s">
        <v>314</v>
      </c>
      <c r="C595" s="369" t="s">
        <v>968</v>
      </c>
      <c r="D595" s="369">
        <v>20261</v>
      </c>
      <c r="E595" s="373" t="s">
        <v>279</v>
      </c>
      <c r="F595" s="370" t="s">
        <v>291</v>
      </c>
      <c r="G595" s="373" t="s">
        <v>285</v>
      </c>
      <c r="H595" s="373">
        <v>2</v>
      </c>
      <c r="I595" s="373" t="s">
        <v>283</v>
      </c>
      <c r="J595" s="373" t="s">
        <v>283</v>
      </c>
      <c r="K595" s="194" t="s">
        <v>587</v>
      </c>
      <c r="L595" s="364" t="s">
        <v>404</v>
      </c>
      <c r="M595" s="364" t="s">
        <v>362</v>
      </c>
      <c r="N595" s="364" t="s">
        <v>318</v>
      </c>
      <c r="O595" s="373" t="s">
        <v>315</v>
      </c>
      <c r="P595" s="364">
        <v>2</v>
      </c>
      <c r="Q595" s="364">
        <v>0</v>
      </c>
      <c r="R595" s="369">
        <v>2</v>
      </c>
      <c r="S595" s="364">
        <v>3</v>
      </c>
      <c r="T595" s="8"/>
      <c r="U595" s="374">
        <v>32</v>
      </c>
      <c r="V595" s="370">
        <v>15727165</v>
      </c>
      <c r="W595" s="373" t="s">
        <v>48</v>
      </c>
      <c r="X595" s="364" t="s">
        <v>315</v>
      </c>
      <c r="Y595" s="364" t="s">
        <v>576</v>
      </c>
      <c r="Z595" s="364"/>
      <c r="AA595" s="364"/>
      <c r="AB595" s="370" t="s">
        <v>1132</v>
      </c>
      <c r="AC595" s="364"/>
      <c r="AD595" s="369"/>
      <c r="AE595" s="370"/>
      <c r="AF595" s="370"/>
      <c r="AG595" s="364" t="s">
        <v>559</v>
      </c>
      <c r="AH595" s="364">
        <v>5</v>
      </c>
      <c r="AI595" s="364">
        <v>20</v>
      </c>
      <c r="AJ595" s="364">
        <v>10</v>
      </c>
      <c r="AK595" s="364">
        <v>21</v>
      </c>
      <c r="AL595" s="364">
        <v>50</v>
      </c>
      <c r="AM595" s="22">
        <f t="shared" si="230"/>
        <v>2</v>
      </c>
      <c r="AN595" s="104">
        <f t="shared" si="232"/>
        <v>0.84027777777777779</v>
      </c>
      <c r="AO595" s="104">
        <f t="shared" si="233"/>
        <v>0.90972222222222221</v>
      </c>
      <c r="AP595" s="22" t="str" cm="1">
        <f t="array" ref="AP595">IF(W595="","",IF(SUMPRODUCT((W595=$W$7:$W$2042)*(AH595=$AH$7:$AH$2042)*(AN595=$AN$7:$AN$2042)*(AO595=$AO$7:$AO$2042)*(ROW($W$7:$W$2042)&lt;&gt;ROW(W595))*((R595=0)*($R$7:$R$2042&gt;0)+(R595&gt;0)*($R$7:$R$2042=0)))&gt;0,"SALONES UNIDOS",IF(SUMPRODUCT((W595=$W$7:$W$2042)*(AH595=$AH$7:$AH$2042)*((AN595&lt;$AO$7:$AO$2042)*(AO595&gt;$AN$7:$AN$2042))*(ROW($W$7:$W$2042)&lt;&gt;ROW(W595)))&gt;0,"Cruzado","Sin cruce")))</f>
        <v>Sin cruce</v>
      </c>
      <c r="AQ595" s="104">
        <f t="shared" ref="AQ595:AQ600" si="240">AN595</f>
        <v>0.84027777777777779</v>
      </c>
      <c r="AR595" s="104">
        <f t="shared" ref="AR595:AR600" si="241">AO595</f>
        <v>0.90972222222222221</v>
      </c>
      <c r="AS595" s="22"/>
      <c r="AT595" s="22"/>
      <c r="AU595" s="359" t="str" cm="1">
        <f t="array" ref="AU595">IF(AB595="","",IF(SUMPRODUCT((AB595=$AB$512:$AB$757)*(AH595=$AH$512:$AH$757)*(AQ595=$AQ$512:$AQ$757)*(AR595=$AR$512:$AR$757)*(ROW($AB$512:$AB$757)&lt;&gt;ROW(AB595))*((Q595=0)*($R$512:$R$757&gt;0)+(Q595&gt;0)*($R$512:$R$757=0)))&gt;0,"SALONES UNIDOS",IF(SUMPRODUCT((AB595=$AB$512:$AB$757)*(AH595=$AH$512:$AH$757)*((AQ595&lt;$AR$512:$AR$757)*(AR595&gt;$AQ$512:$AQ$757))*(ROW($AB$512:$AB$757)&lt;&gt;ROW(AB595)))&gt;0,"Cruzado","Sin cruce")))</f>
        <v>Sin cruce</v>
      </c>
      <c r="AV595" s="359" t="str" cm="1">
        <f t="array" ref="AV595">IF(AD595="","",IF(SUMPRODUCT((AD595=$AD$512:$AD$757)*(AH595=$AH$512:$AH$757)*(AS595=$AS$512:$AS$757)*(AT595=$AT$512:$AT$757)*(ROW($AD$512:$AD$757)&lt;&gt;ROW(AD595))*((R595=0)*($R$512:$R$757&gt;0)+(R595&gt;0)*($R$512:$R$757=0)))&gt;0,"SALONES UNIDOS",IF(SUMPRODUCT((AD595=$AD$512:$AD$757)*(AH595=$AH$512:$AH$757)*((AS595&lt;$AT$512:$AT$757)*(AT595&gt;$AS$512:$AS$757))*(ROW($AD$512:$AD$757)&lt;&gt;ROW(AD595)))&gt;0,"Cruzado","Sin cruce")))</f>
        <v/>
      </c>
      <c r="AW595" s="104" t="str">
        <f t="shared" si="231"/>
        <v>EN2HUAURAC</v>
      </c>
      <c r="AX595" s="104" t="str" cm="1">
        <f t="array" ref="AX595">IF(AW595="","",IF(SUMPRODUCT((AW595=$AW$7:$AW$2042)*(AH595=$AH$7:$AH$2042)*(AN595=$AN$7:$AN$2042)*(AO595=$AO$7:$AO$2042)*(ROW($AW$7:$AW$2042)&lt;&gt;ROW(AW595))*((R595=0)*($R$7:$R$2042&gt;0)+(R595&gt;0)*($R$7:$R$2042=0)))&gt;0,"SALONES UNIDOS",IF(SUMPRODUCT((AW595=$AW$7:$AW$2042)*(AH595=$AH$7:$AH$2042)*((AN595&lt;$AO$7:$AO$2042)*(AO595&gt;$AN$7:$AN$2042))*(ROW($AW$7:$AW$2042)&lt;&gt;ROW(AW595)))&gt;0,"Cruzado","Sin cruce")))</f>
        <v>Sin cruce</v>
      </c>
    </row>
    <row r="596" spans="2:50" ht="19.8" hidden="1" customHeight="1" x14ac:dyDescent="0.25">
      <c r="B596" s="494" t="s">
        <v>314</v>
      </c>
      <c r="C596" s="369" t="s">
        <v>968</v>
      </c>
      <c r="D596" s="369">
        <v>20261</v>
      </c>
      <c r="E596" s="373" t="s">
        <v>279</v>
      </c>
      <c r="F596" s="370" t="s">
        <v>291</v>
      </c>
      <c r="G596" s="373" t="s">
        <v>285</v>
      </c>
      <c r="H596" s="373">
        <v>2</v>
      </c>
      <c r="I596" s="373" t="s">
        <v>283</v>
      </c>
      <c r="J596" s="373" t="s">
        <v>283</v>
      </c>
      <c r="K596" s="194" t="s">
        <v>587</v>
      </c>
      <c r="L596" s="364" t="s">
        <v>404</v>
      </c>
      <c r="M596" s="364" t="s">
        <v>362</v>
      </c>
      <c r="N596" s="364" t="s">
        <v>318</v>
      </c>
      <c r="O596" s="373" t="s">
        <v>315</v>
      </c>
      <c r="P596" s="364">
        <v>0</v>
      </c>
      <c r="Q596" s="364">
        <v>2</v>
      </c>
      <c r="R596" s="369">
        <v>2</v>
      </c>
      <c r="S596" s="364">
        <v>3</v>
      </c>
      <c r="T596" s="8"/>
      <c r="U596" s="374">
        <v>32</v>
      </c>
      <c r="V596" s="370">
        <v>15727165</v>
      </c>
      <c r="W596" s="373" t="s">
        <v>48</v>
      </c>
      <c r="X596" s="364" t="s">
        <v>315</v>
      </c>
      <c r="Y596" s="364" t="s">
        <v>576</v>
      </c>
      <c r="Z596" s="364"/>
      <c r="AA596" s="364"/>
      <c r="AB596" s="370" t="s">
        <v>1132</v>
      </c>
      <c r="AC596" s="364"/>
      <c r="AD596" s="369"/>
      <c r="AE596" s="370"/>
      <c r="AF596" s="370"/>
      <c r="AG596" s="364" t="s">
        <v>301</v>
      </c>
      <c r="AH596" s="364">
        <v>5</v>
      </c>
      <c r="AI596" s="364">
        <v>21</v>
      </c>
      <c r="AJ596" s="364">
        <v>50</v>
      </c>
      <c r="AK596" s="364">
        <v>23</v>
      </c>
      <c r="AL596" s="364">
        <v>30</v>
      </c>
      <c r="AM596" s="22">
        <f t="shared" si="230"/>
        <v>2</v>
      </c>
      <c r="AN596" s="104">
        <f t="shared" si="232"/>
        <v>0.90972222222222221</v>
      </c>
      <c r="AO596" s="104">
        <f t="shared" si="233"/>
        <v>0.97916666666666674</v>
      </c>
      <c r="AP596" s="22" t="str" cm="1">
        <f t="array" ref="AP596">IF(W596="","",IF(SUMPRODUCT((W596=$W$7:$W$2042)*(AH596=$AH$7:$AH$2042)*(AN596=$AN$7:$AN$2042)*(AO596=$AO$7:$AO$2042)*(ROW($W$7:$W$2042)&lt;&gt;ROW(W596))*((R596=0)*($R$7:$R$2042&gt;0)+(R596&gt;0)*($R$7:$R$2042=0)))&gt;0,"SALONES UNIDOS",IF(SUMPRODUCT((W596=$W$7:$W$2042)*(AH596=$AH$7:$AH$2042)*((AN596&lt;$AO$7:$AO$2042)*(AO596&gt;$AN$7:$AN$2042))*(ROW($W$7:$W$2042)&lt;&gt;ROW(W596)))&gt;0,"Cruzado","Sin cruce")))</f>
        <v>Sin cruce</v>
      </c>
      <c r="AQ596" s="104">
        <f t="shared" si="240"/>
        <v>0.90972222222222221</v>
      </c>
      <c r="AR596" s="104">
        <f t="shared" si="241"/>
        <v>0.97916666666666674</v>
      </c>
      <c r="AS596" s="22"/>
      <c r="AT596" s="22"/>
      <c r="AU596" s="359" t="str" cm="1">
        <f t="array" ref="AU596">IF(AB596="","",IF(SUMPRODUCT((AB596=$AB$512:$AB$757)*(AH596=$AH$512:$AH$757)*(AQ596=$AQ$512:$AQ$757)*(AR596=$AR$512:$AR$757)*(ROW($AB$512:$AB$757)&lt;&gt;ROW(AB596))*((Q596=0)*($R$512:$R$757&gt;0)+(Q596&gt;0)*($R$512:$R$757=0)))&gt;0,"SALONES UNIDOS",IF(SUMPRODUCT((AB596=$AB$512:$AB$757)*(AH596=$AH$512:$AH$757)*((AQ596&lt;$AR$512:$AR$757)*(AR596&gt;$AQ$512:$AQ$757))*(ROW($AB$512:$AB$757)&lt;&gt;ROW(AB596)))&gt;0,"Cruzado","Sin cruce")))</f>
        <v>Sin cruce</v>
      </c>
      <c r="AV596" s="359" t="str" cm="1">
        <f t="array" ref="AV596">IF(AD596="","",IF(SUMPRODUCT((AD596=$AD$512:$AD$757)*(AH596=$AH$512:$AH$757)*(AS596=$AS$512:$AS$757)*(AT596=$AT$512:$AT$757)*(ROW($AD$512:$AD$757)&lt;&gt;ROW(AD596))*((R596=0)*($R$512:$R$757&gt;0)+(R596&gt;0)*($R$512:$R$757=0)))&gt;0,"SALONES UNIDOS",IF(SUMPRODUCT((AD596=$AD$512:$AD$757)*(AH596=$AH$512:$AH$757)*((AS596&lt;$AT$512:$AT$757)*(AT596&gt;$AS$512:$AS$757))*(ROW($AD$512:$AD$757)&lt;&gt;ROW(AD596)))&gt;0,"Cruzado","Sin cruce")))</f>
        <v/>
      </c>
      <c r="AW596" s="104" t="str">
        <f t="shared" si="231"/>
        <v>EN2HUAURAC</v>
      </c>
      <c r="AX596" s="104" t="str" cm="1">
        <f t="array" ref="AX596">IF(AW596="","",IF(SUMPRODUCT((AW596=$AW$7:$AW$2042)*(AH596=$AH$7:$AH$2042)*(AN596=$AN$7:$AN$2042)*(AO596=$AO$7:$AO$2042)*(ROW($AW$7:$AW$2042)&lt;&gt;ROW(AW596))*((R596=0)*($R$7:$R$2042&gt;0)+(R596&gt;0)*($R$7:$R$2042=0)))&gt;0,"SALONES UNIDOS",IF(SUMPRODUCT((AW596=$AW$7:$AW$2042)*(AH596=$AH$7:$AH$2042)*((AN596&lt;$AO$7:$AO$2042)*(AO596&gt;$AN$7:$AN$2042))*(ROW($AW$7:$AW$2042)&lt;&gt;ROW(AW596)))&gt;0,"Cruzado","Sin cruce")))</f>
        <v>Sin cruce</v>
      </c>
    </row>
    <row r="597" spans="2:50" ht="19.8" hidden="1" customHeight="1" x14ac:dyDescent="0.25">
      <c r="B597" s="494" t="s">
        <v>314</v>
      </c>
      <c r="C597" s="369" t="s">
        <v>968</v>
      </c>
      <c r="D597" s="369">
        <v>20261</v>
      </c>
      <c r="E597" s="373" t="s">
        <v>279</v>
      </c>
      <c r="F597" s="370" t="s">
        <v>291</v>
      </c>
      <c r="G597" s="373" t="s">
        <v>285</v>
      </c>
      <c r="H597" s="373">
        <v>2</v>
      </c>
      <c r="I597" s="373" t="s">
        <v>283</v>
      </c>
      <c r="J597" s="373" t="s">
        <v>283</v>
      </c>
      <c r="K597" s="194" t="s">
        <v>588</v>
      </c>
      <c r="L597" s="364" t="s">
        <v>677</v>
      </c>
      <c r="M597" s="364" t="s">
        <v>362</v>
      </c>
      <c r="N597" s="364" t="s">
        <v>318</v>
      </c>
      <c r="O597" s="373" t="s">
        <v>315</v>
      </c>
      <c r="P597" s="364">
        <v>3</v>
      </c>
      <c r="Q597" s="364">
        <v>0</v>
      </c>
      <c r="R597" s="369">
        <v>3</v>
      </c>
      <c r="S597" s="364">
        <v>4</v>
      </c>
      <c r="T597" s="8"/>
      <c r="U597" s="374">
        <v>32</v>
      </c>
      <c r="V597" s="370">
        <v>43529608</v>
      </c>
      <c r="W597" s="373" t="s">
        <v>232</v>
      </c>
      <c r="X597" s="364" t="s">
        <v>315</v>
      </c>
      <c r="Y597" s="364" t="s">
        <v>576</v>
      </c>
      <c r="Z597" s="364"/>
      <c r="AA597" s="364"/>
      <c r="AB597" s="370" t="s">
        <v>1132</v>
      </c>
      <c r="AC597" s="364"/>
      <c r="AD597" s="369"/>
      <c r="AE597" s="370"/>
      <c r="AF597" s="370"/>
      <c r="AG597" s="364" t="s">
        <v>559</v>
      </c>
      <c r="AH597" s="364">
        <v>2</v>
      </c>
      <c r="AI597" s="364">
        <v>17</v>
      </c>
      <c r="AJ597" s="364">
        <v>40</v>
      </c>
      <c r="AK597" s="364">
        <v>20</v>
      </c>
      <c r="AL597" s="364">
        <v>10</v>
      </c>
      <c r="AM597" s="22">
        <f t="shared" si="230"/>
        <v>3</v>
      </c>
      <c r="AN597" s="104">
        <f t="shared" si="232"/>
        <v>0.73611111111111116</v>
      </c>
      <c r="AO597" s="104">
        <f t="shared" si="233"/>
        <v>0.84027777777777779</v>
      </c>
      <c r="AP597" s="22" t="str" cm="1">
        <f t="array" ref="AP597">IF(W597="","",IF(SUMPRODUCT((W597=$W$7:$W$2042)*(AH597=$AH$7:$AH$2042)*(AN597=$AN$7:$AN$2042)*(AO597=$AO$7:$AO$2042)*(ROW($W$7:$W$2042)&lt;&gt;ROW(W597))*((R597=0)*($R$7:$R$2042&gt;0)+(R597&gt;0)*($R$7:$R$2042=0)))&gt;0,"SALONES UNIDOS",IF(SUMPRODUCT((W597=$W$7:$W$2042)*(AH597=$AH$7:$AH$2042)*((AN597&lt;$AO$7:$AO$2042)*(AO597&gt;$AN$7:$AN$2042))*(ROW($W$7:$W$2042)&lt;&gt;ROW(W597)))&gt;0,"Cruzado","Sin cruce")))</f>
        <v>Sin cruce</v>
      </c>
      <c r="AQ597" s="104">
        <f t="shared" si="240"/>
        <v>0.73611111111111116</v>
      </c>
      <c r="AR597" s="104">
        <f t="shared" si="241"/>
        <v>0.84027777777777779</v>
      </c>
      <c r="AS597" s="22"/>
      <c r="AT597" s="22"/>
      <c r="AU597" s="359" t="str" cm="1">
        <f t="array" ref="AU597">IF(AB597="","",IF(SUMPRODUCT((AB597=$AB$512:$AB$757)*(AH597=$AH$512:$AH$757)*(AQ597=$AQ$512:$AQ$757)*(AR597=$AR$512:$AR$757)*(ROW($AB$512:$AB$757)&lt;&gt;ROW(AB597))*((Q597=0)*($R$512:$R$757&gt;0)+(Q597&gt;0)*($R$512:$R$757=0)))&gt;0,"SALONES UNIDOS",IF(SUMPRODUCT((AB597=$AB$512:$AB$757)*(AH597=$AH$512:$AH$757)*((AQ597&lt;$AR$512:$AR$757)*(AR597&gt;$AQ$512:$AQ$757))*(ROW($AB$512:$AB$757)&lt;&gt;ROW(AB597)))&gt;0,"Cruzado","Sin cruce")))</f>
        <v>Sin cruce</v>
      </c>
      <c r="AV597" s="359" t="str" cm="1">
        <f t="array" ref="AV597">IF(AD597="","",IF(SUMPRODUCT((AD597=$AD$512:$AD$757)*(AH597=$AH$512:$AH$757)*(AS597=$AS$512:$AS$757)*(AT597=$AT$512:$AT$757)*(ROW($AD$512:$AD$757)&lt;&gt;ROW(AD597))*((R597=0)*($R$512:$R$757&gt;0)+(R597&gt;0)*($R$512:$R$757=0)))&gt;0,"SALONES UNIDOS",IF(SUMPRODUCT((AD597=$AD$512:$AD$757)*(AH597=$AH$512:$AH$757)*((AS597&lt;$AT$512:$AT$757)*(AT597&gt;$AS$512:$AS$757))*(ROW($AD$512:$AD$757)&lt;&gt;ROW(AD597)))&gt;0,"Cruzado","Sin cruce")))</f>
        <v/>
      </c>
      <c r="AW597" s="104" t="str">
        <f t="shared" si="231"/>
        <v>EN2HUAURAC</v>
      </c>
      <c r="AX597" s="104" t="str" cm="1">
        <f t="array" ref="AX597">IF(AW597="","",IF(SUMPRODUCT((AW597=$AW$7:$AW$2042)*(AH597=$AH$7:$AH$2042)*(AN597=$AN$7:$AN$2042)*(AO597=$AO$7:$AO$2042)*(ROW($AW$7:$AW$2042)&lt;&gt;ROW(AW597))*((R597=0)*($R$7:$R$2042&gt;0)+(R597&gt;0)*($R$7:$R$2042=0)))&gt;0,"SALONES UNIDOS",IF(SUMPRODUCT((AW597=$AW$7:$AW$2042)*(AH597=$AH$7:$AH$2042)*((AN597&lt;$AO$7:$AO$2042)*(AO597&gt;$AN$7:$AN$2042))*(ROW($AW$7:$AW$2042)&lt;&gt;ROW(AW597)))&gt;0,"Cruzado","Sin cruce")))</f>
        <v>Sin cruce</v>
      </c>
    </row>
    <row r="598" spans="2:50" ht="19.8" hidden="1" customHeight="1" x14ac:dyDescent="0.25">
      <c r="B598" s="494" t="s">
        <v>314</v>
      </c>
      <c r="C598" s="369" t="s">
        <v>968</v>
      </c>
      <c r="D598" s="369">
        <v>20261</v>
      </c>
      <c r="E598" s="373" t="s">
        <v>279</v>
      </c>
      <c r="F598" s="370" t="s">
        <v>291</v>
      </c>
      <c r="G598" s="373" t="s">
        <v>285</v>
      </c>
      <c r="H598" s="373">
        <v>2</v>
      </c>
      <c r="I598" s="373" t="s">
        <v>283</v>
      </c>
      <c r="J598" s="373" t="s">
        <v>283</v>
      </c>
      <c r="K598" s="194" t="s">
        <v>588</v>
      </c>
      <c r="L598" s="364" t="s">
        <v>677</v>
      </c>
      <c r="M598" s="364" t="s">
        <v>362</v>
      </c>
      <c r="N598" s="364" t="s">
        <v>318</v>
      </c>
      <c r="O598" s="373" t="s">
        <v>315</v>
      </c>
      <c r="P598" s="364">
        <v>0</v>
      </c>
      <c r="Q598" s="364">
        <v>2</v>
      </c>
      <c r="R598" s="369">
        <v>2</v>
      </c>
      <c r="S598" s="364">
        <v>4</v>
      </c>
      <c r="T598" s="8"/>
      <c r="U598" s="374">
        <v>32</v>
      </c>
      <c r="V598" s="370">
        <v>43529608</v>
      </c>
      <c r="W598" s="373" t="s">
        <v>232</v>
      </c>
      <c r="X598" s="364" t="s">
        <v>315</v>
      </c>
      <c r="Y598" s="364" t="s">
        <v>576</v>
      </c>
      <c r="Z598" s="364"/>
      <c r="AA598" s="364"/>
      <c r="AB598" s="370" t="s">
        <v>1132</v>
      </c>
      <c r="AC598" s="364"/>
      <c r="AD598" s="369"/>
      <c r="AE598" s="370"/>
      <c r="AF598" s="370"/>
      <c r="AG598" s="364" t="s">
        <v>301</v>
      </c>
      <c r="AH598" s="364">
        <v>2</v>
      </c>
      <c r="AI598" s="364">
        <v>20</v>
      </c>
      <c r="AJ598" s="364">
        <v>10</v>
      </c>
      <c r="AK598" s="364">
        <v>21</v>
      </c>
      <c r="AL598" s="364">
        <v>50</v>
      </c>
      <c r="AM598" s="22">
        <f t="shared" si="230"/>
        <v>2</v>
      </c>
      <c r="AN598" s="104">
        <f t="shared" si="232"/>
        <v>0.84027777777777779</v>
      </c>
      <c r="AO598" s="104">
        <f t="shared" si="233"/>
        <v>0.90972222222222221</v>
      </c>
      <c r="AP598" s="22" t="str" cm="1">
        <f t="array" ref="AP598">IF(W598="","",IF(SUMPRODUCT((W598=$W$7:$W$2042)*(AH598=$AH$7:$AH$2042)*(AN598=$AN$7:$AN$2042)*(AO598=$AO$7:$AO$2042)*(ROW($W$7:$W$2042)&lt;&gt;ROW(W598))*((R598=0)*($R$7:$R$2042&gt;0)+(R598&gt;0)*($R$7:$R$2042=0)))&gt;0,"SALONES UNIDOS",IF(SUMPRODUCT((W598=$W$7:$W$2042)*(AH598=$AH$7:$AH$2042)*((AN598&lt;$AO$7:$AO$2042)*(AO598&gt;$AN$7:$AN$2042))*(ROW($W$7:$W$2042)&lt;&gt;ROW(W598)))&gt;0,"Cruzado","Sin cruce")))</f>
        <v>Sin cruce</v>
      </c>
      <c r="AQ598" s="104">
        <f t="shared" si="240"/>
        <v>0.84027777777777779</v>
      </c>
      <c r="AR598" s="104">
        <f t="shared" si="241"/>
        <v>0.90972222222222221</v>
      </c>
      <c r="AS598" s="22"/>
      <c r="AT598" s="22"/>
      <c r="AU598" s="359" t="str" cm="1">
        <f t="array" ref="AU598">IF(AB598="","",IF(SUMPRODUCT((AB598=$AB$512:$AB$757)*(AH598=$AH$512:$AH$757)*(AQ598=$AQ$512:$AQ$757)*(AR598=$AR$512:$AR$757)*(ROW($AB$512:$AB$757)&lt;&gt;ROW(AB598))*((Q598=0)*($R$512:$R$757&gt;0)+(Q598&gt;0)*($R$512:$R$757=0)))&gt;0,"SALONES UNIDOS",IF(SUMPRODUCT((AB598=$AB$512:$AB$757)*(AH598=$AH$512:$AH$757)*((AQ598&lt;$AR$512:$AR$757)*(AR598&gt;$AQ$512:$AQ$757))*(ROW($AB$512:$AB$757)&lt;&gt;ROW(AB598)))&gt;0,"Cruzado","Sin cruce")))</f>
        <v>Sin cruce</v>
      </c>
      <c r="AV598" s="359" t="str" cm="1">
        <f t="array" ref="AV598">IF(AD598="","",IF(SUMPRODUCT((AD598=$AD$512:$AD$757)*(AH598=$AH$512:$AH$757)*(AS598=$AS$512:$AS$757)*(AT598=$AT$512:$AT$757)*(ROW($AD$512:$AD$757)&lt;&gt;ROW(AD598))*((R598=0)*($R$512:$R$757&gt;0)+(R598&gt;0)*($R$512:$R$757=0)))&gt;0,"SALONES UNIDOS",IF(SUMPRODUCT((AD598=$AD$512:$AD$757)*(AH598=$AH$512:$AH$757)*((AS598&lt;$AT$512:$AT$757)*(AT598&gt;$AS$512:$AS$757))*(ROW($AD$512:$AD$757)&lt;&gt;ROW(AD598)))&gt;0,"Cruzado","Sin cruce")))</f>
        <v/>
      </c>
      <c r="AW598" s="104" t="str">
        <f t="shared" si="231"/>
        <v>EN2HUAURAC</v>
      </c>
      <c r="AX598" s="104" t="str" cm="1">
        <f t="array" ref="AX598">IF(AW598="","",IF(SUMPRODUCT((AW598=$AW$7:$AW$2042)*(AH598=$AH$7:$AH$2042)*(AN598=$AN$7:$AN$2042)*(AO598=$AO$7:$AO$2042)*(ROW($AW$7:$AW$2042)&lt;&gt;ROW(AW598))*((R598=0)*($R$7:$R$2042&gt;0)+(R598&gt;0)*($R$7:$R$2042=0)))&gt;0,"SALONES UNIDOS",IF(SUMPRODUCT((AW598=$AW$7:$AW$2042)*(AH598=$AH$7:$AH$2042)*((AN598&lt;$AO$7:$AO$2042)*(AO598&gt;$AN$7:$AN$2042))*(ROW($AW$7:$AW$2042)&lt;&gt;ROW(AW598)))&gt;0,"Cruzado","Sin cruce")))</f>
        <v>Sin cruce</v>
      </c>
    </row>
    <row r="599" spans="2:50" ht="19.8" hidden="1" customHeight="1" x14ac:dyDescent="0.25">
      <c r="B599" s="494" t="s">
        <v>314</v>
      </c>
      <c r="C599" s="369" t="s">
        <v>968</v>
      </c>
      <c r="D599" s="369">
        <v>20261</v>
      </c>
      <c r="E599" s="373" t="s">
        <v>279</v>
      </c>
      <c r="F599" s="370" t="s">
        <v>291</v>
      </c>
      <c r="G599" s="373" t="s">
        <v>285</v>
      </c>
      <c r="H599" s="373">
        <v>2</v>
      </c>
      <c r="I599" s="373" t="s">
        <v>283</v>
      </c>
      <c r="J599" s="373" t="s">
        <v>283</v>
      </c>
      <c r="K599" s="194" t="s">
        <v>590</v>
      </c>
      <c r="L599" s="364" t="s">
        <v>977</v>
      </c>
      <c r="M599" s="364" t="s">
        <v>362</v>
      </c>
      <c r="N599" s="364" t="s">
        <v>318</v>
      </c>
      <c r="O599" s="373" t="s">
        <v>315</v>
      </c>
      <c r="P599" s="364">
        <v>3</v>
      </c>
      <c r="Q599" s="364">
        <v>0</v>
      </c>
      <c r="R599" s="369">
        <v>3</v>
      </c>
      <c r="S599" s="364">
        <v>4</v>
      </c>
      <c r="T599" s="8"/>
      <c r="U599" s="374">
        <v>32</v>
      </c>
      <c r="V599" s="370">
        <v>15738847</v>
      </c>
      <c r="W599" s="373" t="s">
        <v>100</v>
      </c>
      <c r="X599" s="364" t="s">
        <v>315</v>
      </c>
      <c r="Y599" s="364" t="s">
        <v>576</v>
      </c>
      <c r="Z599" s="364"/>
      <c r="AA599" s="364"/>
      <c r="AB599" s="370" t="s">
        <v>1132</v>
      </c>
      <c r="AC599" s="364"/>
      <c r="AD599" s="369"/>
      <c r="AE599" s="370"/>
      <c r="AF599" s="370"/>
      <c r="AG599" s="364" t="s">
        <v>559</v>
      </c>
      <c r="AH599" s="364">
        <v>3</v>
      </c>
      <c r="AI599" s="364">
        <v>17</v>
      </c>
      <c r="AJ599" s="364">
        <v>40</v>
      </c>
      <c r="AK599" s="364">
        <v>20</v>
      </c>
      <c r="AL599" s="364">
        <v>10</v>
      </c>
      <c r="AM599" s="22">
        <f t="shared" si="230"/>
        <v>3</v>
      </c>
      <c r="AN599" s="104">
        <f t="shared" si="232"/>
        <v>0.73611111111111116</v>
      </c>
      <c r="AO599" s="104">
        <f t="shared" si="233"/>
        <v>0.84027777777777779</v>
      </c>
      <c r="AP599" s="22" t="str" cm="1">
        <f t="array" ref="AP599">IF(W599="","",IF(SUMPRODUCT((W599=$W$7:$W$2042)*(AH599=$AH$7:$AH$2042)*(AN599=$AN$7:$AN$2042)*(AO599=$AO$7:$AO$2042)*(ROW($W$7:$W$2042)&lt;&gt;ROW(W599))*((R599=0)*($R$7:$R$2042&gt;0)+(R599&gt;0)*($R$7:$R$2042=0)))&gt;0,"SALONES UNIDOS",IF(SUMPRODUCT((W599=$W$7:$W$2042)*(AH599=$AH$7:$AH$2042)*((AN599&lt;$AO$7:$AO$2042)*(AO599&gt;$AN$7:$AN$2042))*(ROW($W$7:$W$2042)&lt;&gt;ROW(W599)))&gt;0,"Cruzado","Sin cruce")))</f>
        <v>Sin cruce</v>
      </c>
      <c r="AQ599" s="104">
        <f t="shared" si="240"/>
        <v>0.73611111111111116</v>
      </c>
      <c r="AR599" s="104">
        <f t="shared" si="241"/>
        <v>0.84027777777777779</v>
      </c>
      <c r="AS599" s="22"/>
      <c r="AT599" s="22"/>
      <c r="AU599" s="359" t="str" cm="1">
        <f t="array" ref="AU599">IF(AB599="","",IF(SUMPRODUCT((AB599=$AB$512:$AB$757)*(AH599=$AH$512:$AH$757)*(AQ599=$AQ$512:$AQ$757)*(AR599=$AR$512:$AR$757)*(ROW($AB$512:$AB$757)&lt;&gt;ROW(AB599))*((Q599=0)*($R$512:$R$757&gt;0)+(Q599&gt;0)*($R$512:$R$757=0)))&gt;0,"SALONES UNIDOS",IF(SUMPRODUCT((AB599=$AB$512:$AB$757)*(AH599=$AH$512:$AH$757)*((AQ599&lt;$AR$512:$AR$757)*(AR599&gt;$AQ$512:$AQ$757))*(ROW($AB$512:$AB$757)&lt;&gt;ROW(AB599)))&gt;0,"Cruzado","Sin cruce")))</f>
        <v>Sin cruce</v>
      </c>
      <c r="AV599" s="359" t="str" cm="1">
        <f t="array" ref="AV599">IF(AD599="","",IF(SUMPRODUCT((AD599=$AD$512:$AD$757)*(AH599=$AH$512:$AH$757)*(AS599=$AS$512:$AS$757)*(AT599=$AT$512:$AT$757)*(ROW($AD$512:$AD$757)&lt;&gt;ROW(AD599))*((R599=0)*($R$512:$R$757&gt;0)+(R599&gt;0)*($R$512:$R$757=0)))&gt;0,"SALONES UNIDOS",IF(SUMPRODUCT((AD599=$AD$512:$AD$757)*(AH599=$AH$512:$AH$757)*((AS599&lt;$AT$512:$AT$757)*(AT599&gt;$AS$512:$AS$757))*(ROW($AD$512:$AD$757)&lt;&gt;ROW(AD599)))&gt;0,"Cruzado","Sin cruce")))</f>
        <v/>
      </c>
      <c r="AW599" s="104" t="str">
        <f t="shared" si="231"/>
        <v>EN2HUAURAC</v>
      </c>
      <c r="AX599" s="104" t="str" cm="1">
        <f t="array" ref="AX599">IF(AW599="","",IF(SUMPRODUCT((AW599=$AW$7:$AW$2042)*(AH599=$AH$7:$AH$2042)*(AN599=$AN$7:$AN$2042)*(AO599=$AO$7:$AO$2042)*(ROW($AW$7:$AW$2042)&lt;&gt;ROW(AW599))*((R599=0)*($R$7:$R$2042&gt;0)+(R599&gt;0)*($R$7:$R$2042=0)))&gt;0,"SALONES UNIDOS",IF(SUMPRODUCT((AW599=$AW$7:$AW$2042)*(AH599=$AH$7:$AH$2042)*((AN599&lt;$AO$7:$AO$2042)*(AO599&gt;$AN$7:$AN$2042))*(ROW($AW$7:$AW$2042)&lt;&gt;ROW(AW599)))&gt;0,"Cruzado","Sin cruce")))</f>
        <v>Sin cruce</v>
      </c>
    </row>
    <row r="600" spans="2:50" ht="19.8" hidden="1" customHeight="1" x14ac:dyDescent="0.25">
      <c r="B600" s="494" t="s">
        <v>314</v>
      </c>
      <c r="C600" s="369" t="s">
        <v>968</v>
      </c>
      <c r="D600" s="369">
        <v>20261</v>
      </c>
      <c r="E600" s="373" t="s">
        <v>279</v>
      </c>
      <c r="F600" s="370" t="s">
        <v>291</v>
      </c>
      <c r="G600" s="373" t="s">
        <v>285</v>
      </c>
      <c r="H600" s="373">
        <v>2</v>
      </c>
      <c r="I600" s="373" t="s">
        <v>283</v>
      </c>
      <c r="J600" s="373" t="s">
        <v>283</v>
      </c>
      <c r="K600" s="194" t="s">
        <v>590</v>
      </c>
      <c r="L600" s="364" t="s">
        <v>977</v>
      </c>
      <c r="M600" s="364" t="s">
        <v>362</v>
      </c>
      <c r="N600" s="364" t="s">
        <v>318</v>
      </c>
      <c r="O600" s="373" t="s">
        <v>315</v>
      </c>
      <c r="P600" s="364">
        <v>0</v>
      </c>
      <c r="Q600" s="364">
        <v>2</v>
      </c>
      <c r="R600" s="369">
        <v>2</v>
      </c>
      <c r="S600" s="364">
        <v>4</v>
      </c>
      <c r="T600" s="8"/>
      <c r="U600" s="374">
        <v>32</v>
      </c>
      <c r="V600" s="370">
        <v>15738847</v>
      </c>
      <c r="W600" s="373" t="s">
        <v>100</v>
      </c>
      <c r="X600" s="364" t="s">
        <v>315</v>
      </c>
      <c r="Y600" s="364" t="s">
        <v>576</v>
      </c>
      <c r="Z600" s="364"/>
      <c r="AA600" s="364"/>
      <c r="AB600" s="370" t="s">
        <v>1132</v>
      </c>
      <c r="AC600" s="364"/>
      <c r="AD600" s="369"/>
      <c r="AE600" s="370"/>
      <c r="AF600" s="370"/>
      <c r="AG600" s="364" t="s">
        <v>301</v>
      </c>
      <c r="AH600" s="364">
        <v>3</v>
      </c>
      <c r="AI600" s="364">
        <v>20</v>
      </c>
      <c r="AJ600" s="364">
        <v>10</v>
      </c>
      <c r="AK600" s="364">
        <v>21</v>
      </c>
      <c r="AL600" s="364">
        <v>50</v>
      </c>
      <c r="AM600" s="22">
        <f t="shared" si="230"/>
        <v>2</v>
      </c>
      <c r="AN600" s="104">
        <f t="shared" si="232"/>
        <v>0.84027777777777779</v>
      </c>
      <c r="AO600" s="104">
        <f t="shared" si="233"/>
        <v>0.90972222222222221</v>
      </c>
      <c r="AP600" s="22" t="str" cm="1">
        <f t="array" ref="AP600">IF(W600="","",IF(SUMPRODUCT((W600=$W$7:$W$2042)*(AH600=$AH$7:$AH$2042)*(AN600=$AN$7:$AN$2042)*(AO600=$AO$7:$AO$2042)*(ROW($W$7:$W$2042)&lt;&gt;ROW(W600))*((R600=0)*($R$7:$R$2042&gt;0)+(R600&gt;0)*($R$7:$R$2042=0)))&gt;0,"SALONES UNIDOS",IF(SUMPRODUCT((W600=$W$7:$W$2042)*(AH600=$AH$7:$AH$2042)*((AN600&lt;$AO$7:$AO$2042)*(AO600&gt;$AN$7:$AN$2042))*(ROW($W$7:$W$2042)&lt;&gt;ROW(W600)))&gt;0,"Cruzado","Sin cruce")))</f>
        <v>Sin cruce</v>
      </c>
      <c r="AQ600" s="104">
        <f t="shared" si="240"/>
        <v>0.84027777777777779</v>
      </c>
      <c r="AR600" s="104">
        <f t="shared" si="241"/>
        <v>0.90972222222222221</v>
      </c>
      <c r="AS600" s="22"/>
      <c r="AT600" s="22"/>
      <c r="AU600" s="359" t="str" cm="1">
        <f t="array" ref="AU600">IF(AB600="","",IF(SUMPRODUCT((AB600=$AB$512:$AB$757)*(AH600=$AH$512:$AH$757)*(AQ600=$AQ$512:$AQ$757)*(AR600=$AR$512:$AR$757)*(ROW($AB$512:$AB$757)&lt;&gt;ROW(AB600))*((Q600=0)*($R$512:$R$757&gt;0)+(Q600&gt;0)*($R$512:$R$757=0)))&gt;0,"SALONES UNIDOS",IF(SUMPRODUCT((AB600=$AB$512:$AB$757)*(AH600=$AH$512:$AH$757)*((AQ600&lt;$AR$512:$AR$757)*(AR600&gt;$AQ$512:$AQ$757))*(ROW($AB$512:$AB$757)&lt;&gt;ROW(AB600)))&gt;0,"Cruzado","Sin cruce")))</f>
        <v>Sin cruce</v>
      </c>
      <c r="AV600" s="359" t="str" cm="1">
        <f t="array" ref="AV600">IF(AD600="","",IF(SUMPRODUCT((AD600=$AD$512:$AD$757)*(AH600=$AH$512:$AH$757)*(AS600=$AS$512:$AS$757)*(AT600=$AT$512:$AT$757)*(ROW($AD$512:$AD$757)&lt;&gt;ROW(AD600))*((R600=0)*($R$512:$R$757&gt;0)+(R600&gt;0)*($R$512:$R$757=0)))&gt;0,"SALONES UNIDOS",IF(SUMPRODUCT((AD600=$AD$512:$AD$757)*(AH600=$AH$512:$AH$757)*((AS600&lt;$AT$512:$AT$757)*(AT600&gt;$AS$512:$AS$757))*(ROW($AD$512:$AD$757)&lt;&gt;ROW(AD600)))&gt;0,"Cruzado","Sin cruce")))</f>
        <v/>
      </c>
      <c r="AW600" s="104" t="str">
        <f t="shared" si="231"/>
        <v>EN2HUAURAC</v>
      </c>
      <c r="AX600" s="104" t="str" cm="1">
        <f t="array" ref="AX600">IF(AW600="","",IF(SUMPRODUCT((AW600=$AW$7:$AW$2042)*(AH600=$AH$7:$AH$2042)*(AN600=$AN$7:$AN$2042)*(AO600=$AO$7:$AO$2042)*(ROW($AW$7:$AW$2042)&lt;&gt;ROW(AW600))*((R600=0)*($R$7:$R$2042&gt;0)+(R600&gt;0)*($R$7:$R$2042=0)))&gt;0,"SALONES UNIDOS",IF(SUMPRODUCT((AW600=$AW$7:$AW$2042)*(AH600=$AH$7:$AH$2042)*((AN600&lt;$AO$7:$AO$2042)*(AO600&gt;$AN$7:$AN$2042))*(ROW($AW$7:$AW$2042)&lt;&gt;ROW(AW600)))&gt;0,"Cruzado","Sin cruce")))</f>
        <v>Sin cruce</v>
      </c>
    </row>
    <row r="601" spans="2:50" ht="19.8" hidden="1" customHeight="1" x14ac:dyDescent="0.25">
      <c r="B601" s="494" t="s">
        <v>314</v>
      </c>
      <c r="C601" s="369" t="s">
        <v>968</v>
      </c>
      <c r="D601" s="369">
        <v>20261</v>
      </c>
      <c r="E601" s="373" t="s">
        <v>279</v>
      </c>
      <c r="F601" s="370" t="s">
        <v>291</v>
      </c>
      <c r="G601" s="373" t="s">
        <v>285</v>
      </c>
      <c r="H601" s="373">
        <v>2</v>
      </c>
      <c r="I601" s="373" t="s">
        <v>283</v>
      </c>
      <c r="J601" s="373" t="s">
        <v>283</v>
      </c>
      <c r="K601" s="194" t="s">
        <v>591</v>
      </c>
      <c r="L601" s="364" t="s">
        <v>592</v>
      </c>
      <c r="M601" s="364" t="s">
        <v>362</v>
      </c>
      <c r="N601" s="364" t="s">
        <v>318</v>
      </c>
      <c r="O601" s="370" t="s">
        <v>321</v>
      </c>
      <c r="P601" s="364">
        <v>2</v>
      </c>
      <c r="Q601" s="364">
        <v>0</v>
      </c>
      <c r="R601" s="369">
        <v>2</v>
      </c>
      <c r="S601" s="364">
        <v>3</v>
      </c>
      <c r="T601" s="8"/>
      <c r="U601" s="374">
        <v>32</v>
      </c>
      <c r="V601" s="370">
        <v>45877750</v>
      </c>
      <c r="W601" s="373" t="s">
        <v>1127</v>
      </c>
      <c r="X601" s="372" t="s">
        <v>321</v>
      </c>
      <c r="Y601" s="364" t="s">
        <v>576</v>
      </c>
      <c r="Z601" s="364"/>
      <c r="AA601" s="364"/>
      <c r="AB601" s="370"/>
      <c r="AC601" s="370"/>
      <c r="AD601" s="369"/>
      <c r="AE601" s="370"/>
      <c r="AF601" s="370"/>
      <c r="AG601" s="364" t="s">
        <v>559</v>
      </c>
      <c r="AH601" s="364">
        <v>2</v>
      </c>
      <c r="AI601" s="364">
        <v>21</v>
      </c>
      <c r="AJ601" s="364">
        <v>50</v>
      </c>
      <c r="AK601" s="364">
        <v>23</v>
      </c>
      <c r="AL601" s="364">
        <v>30</v>
      </c>
      <c r="AM601" s="22">
        <f t="shared" si="230"/>
        <v>2</v>
      </c>
      <c r="AN601" s="104">
        <f t="shared" si="232"/>
        <v>0.90972222222222221</v>
      </c>
      <c r="AO601" s="104">
        <f t="shared" si="233"/>
        <v>0.97916666666666674</v>
      </c>
      <c r="AP601" s="22" t="str" cm="1">
        <f t="array" ref="AP601">IF(W601="","",IF(SUMPRODUCT((W601=$W$7:$W$2042)*(AH601=$AH$7:$AH$2042)*(AN601=$AN$7:$AN$2042)*(AO601=$AO$7:$AO$2042)*(ROW($W$7:$W$2042)&lt;&gt;ROW(W601))*((R601=0)*($R$7:$R$2042&gt;0)+(R601&gt;0)*($R$7:$R$2042=0)))&gt;0,"SALONES UNIDOS",IF(SUMPRODUCT((W601=$W$7:$W$2042)*(AH601=$AH$7:$AH$2042)*((AN601&lt;$AO$7:$AO$2042)*(AO601&gt;$AN$7:$AN$2042))*(ROW($W$7:$W$2042)&lt;&gt;ROW(W601)))&gt;0,"Cruzado","Sin cruce")))</f>
        <v>Sin cruce</v>
      </c>
      <c r="AQ601" s="104"/>
      <c r="AR601" s="104"/>
      <c r="AS601" s="22"/>
      <c r="AT601" s="22"/>
      <c r="AU601" s="359" t="str" cm="1">
        <f t="array" ref="AU601">IF(AB601="","",IF(SUMPRODUCT((AB601=$AB$512:$AB$757)*(AH601=$AH$512:$AH$757)*(AQ601=$AQ$512:$AQ$757)*(AR601=$AR$512:$AR$757)*(ROW($AB$512:$AB$757)&lt;&gt;ROW(AB601))*((Q601=0)*($R$512:$R$757&gt;0)+(Q601&gt;0)*($R$512:$R$757=0)))&gt;0,"SALONES UNIDOS",IF(SUMPRODUCT((AB601=$AB$512:$AB$757)*(AH601=$AH$512:$AH$757)*((AQ601&lt;$AR$512:$AR$757)*(AR601&gt;$AQ$512:$AQ$757))*(ROW($AB$512:$AB$757)&lt;&gt;ROW(AB601)))&gt;0,"Cruzado","Sin cruce")))</f>
        <v/>
      </c>
      <c r="AV601" s="359" t="str" cm="1">
        <f t="array" ref="AV601">IF(AD601="","",IF(SUMPRODUCT((AD601=$AD$512:$AD$757)*(AH601=$AH$512:$AH$757)*(AS601=$AS$512:$AS$757)*(AT601=$AT$512:$AT$757)*(ROW($AD$512:$AD$757)&lt;&gt;ROW(AD601))*((R601=0)*($R$512:$R$757&gt;0)+(R601&gt;0)*($R$512:$R$757=0)))&gt;0,"SALONES UNIDOS",IF(SUMPRODUCT((AD601=$AD$512:$AD$757)*(AH601=$AH$512:$AH$757)*((AS601&lt;$AT$512:$AT$757)*(AT601&gt;$AS$512:$AS$757))*(ROW($AD$512:$AD$757)&lt;&gt;ROW(AD601)))&gt;0,"Cruzado","Sin cruce")))</f>
        <v/>
      </c>
      <c r="AW601" s="104" t="str">
        <f t="shared" si="231"/>
        <v>EN2HUAURAC</v>
      </c>
      <c r="AX601" s="104" t="str" cm="1">
        <f t="array" ref="AX601">IF(AW601="","",IF(SUMPRODUCT((AW601=$AW$7:$AW$2042)*(AH601=$AH$7:$AH$2042)*(AN601=$AN$7:$AN$2042)*(AO601=$AO$7:$AO$2042)*(ROW($AW$7:$AW$2042)&lt;&gt;ROW(AW601))*((R601=0)*($R$7:$R$2042&gt;0)+(R601&gt;0)*($R$7:$R$2042=0)))&gt;0,"SALONES UNIDOS",IF(SUMPRODUCT((AW601=$AW$7:$AW$2042)*(AH601=$AH$7:$AH$2042)*((AN601&lt;$AO$7:$AO$2042)*(AO601&gt;$AN$7:$AN$2042))*(ROW($AW$7:$AW$2042)&lt;&gt;ROW(AW601)))&gt;0,"Cruzado","Sin cruce")))</f>
        <v>Sin cruce</v>
      </c>
    </row>
    <row r="602" spans="2:50" ht="19.8" hidden="1" customHeight="1" x14ac:dyDescent="0.25">
      <c r="B602" s="494" t="s">
        <v>314</v>
      </c>
      <c r="C602" s="369" t="s">
        <v>968</v>
      </c>
      <c r="D602" s="369">
        <v>20261</v>
      </c>
      <c r="E602" s="373" t="s">
        <v>279</v>
      </c>
      <c r="F602" s="370" t="s">
        <v>291</v>
      </c>
      <c r="G602" s="373" t="s">
        <v>285</v>
      </c>
      <c r="H602" s="373">
        <v>2</v>
      </c>
      <c r="I602" s="373" t="s">
        <v>283</v>
      </c>
      <c r="J602" s="373" t="s">
        <v>283</v>
      </c>
      <c r="K602" s="194" t="s">
        <v>591</v>
      </c>
      <c r="L602" s="364" t="s">
        <v>592</v>
      </c>
      <c r="M602" s="364" t="s">
        <v>362</v>
      </c>
      <c r="N602" s="364" t="s">
        <v>318</v>
      </c>
      <c r="O602" s="370" t="s">
        <v>321</v>
      </c>
      <c r="P602" s="364">
        <v>0</v>
      </c>
      <c r="Q602" s="364">
        <v>2</v>
      </c>
      <c r="R602" s="369">
        <v>2</v>
      </c>
      <c r="S602" s="364">
        <v>3</v>
      </c>
      <c r="T602" s="8"/>
      <c r="U602" s="374">
        <v>32</v>
      </c>
      <c r="V602" s="370">
        <v>45877750</v>
      </c>
      <c r="W602" s="373" t="s">
        <v>1127</v>
      </c>
      <c r="X602" s="372" t="s">
        <v>321</v>
      </c>
      <c r="Y602" s="364" t="s">
        <v>576</v>
      </c>
      <c r="Z602" s="364"/>
      <c r="AA602" s="364"/>
      <c r="AB602" s="370"/>
      <c r="AC602" s="370"/>
      <c r="AD602" s="369"/>
      <c r="AE602" s="370"/>
      <c r="AF602" s="370"/>
      <c r="AG602" s="364" t="s">
        <v>301</v>
      </c>
      <c r="AH602" s="364">
        <v>3</v>
      </c>
      <c r="AI602" s="364">
        <v>21</v>
      </c>
      <c r="AJ602" s="364">
        <v>50</v>
      </c>
      <c r="AK602" s="364">
        <v>23</v>
      </c>
      <c r="AL602" s="364">
        <v>30</v>
      </c>
      <c r="AM602" s="22">
        <f t="shared" si="230"/>
        <v>2</v>
      </c>
      <c r="AN602" s="104">
        <f t="shared" ref="AN602:AN659" si="242">AI602/24+AJ602/1440</f>
        <v>0.90972222222222221</v>
      </c>
      <c r="AO602" s="104">
        <f t="shared" ref="AO602:AO659" si="243">AK602/24+AL602/1440</f>
        <v>0.97916666666666674</v>
      </c>
      <c r="AP602" s="22" t="str" cm="1">
        <f t="array" ref="AP602">IF(W602="","",IF(SUMPRODUCT((W602=$W$7:$W$2042)*(AH602=$AH$7:$AH$2042)*(AN602=$AN$7:$AN$2042)*(AO602=$AO$7:$AO$2042)*(ROW($W$7:$W$2042)&lt;&gt;ROW(W602))*((R602=0)*($R$7:$R$2042&gt;0)+(R602&gt;0)*($R$7:$R$2042=0)))&gt;0,"SALONES UNIDOS",IF(SUMPRODUCT((W602=$W$7:$W$2042)*(AH602=$AH$7:$AH$2042)*((AN602&lt;$AO$7:$AO$2042)*(AO602&gt;$AN$7:$AN$2042))*(ROW($W$7:$W$2042)&lt;&gt;ROW(W602)))&gt;0,"Cruzado","Sin cruce")))</f>
        <v>Sin cruce</v>
      </c>
      <c r="AQ602" s="104"/>
      <c r="AR602" s="104"/>
      <c r="AS602" s="22"/>
      <c r="AT602" s="22"/>
      <c r="AU602" s="359" t="str" cm="1">
        <f t="array" ref="AU602">IF(AB602="","",IF(SUMPRODUCT((AB602=$AB$512:$AB$757)*(AH602=$AH$512:$AH$757)*(AQ602=$AQ$512:$AQ$757)*(AR602=$AR$512:$AR$757)*(ROW($AB$512:$AB$757)&lt;&gt;ROW(AB602))*((Q602=0)*($R$512:$R$757&gt;0)+(Q602&gt;0)*($R$512:$R$757=0)))&gt;0,"SALONES UNIDOS",IF(SUMPRODUCT((AB602=$AB$512:$AB$757)*(AH602=$AH$512:$AH$757)*((AQ602&lt;$AR$512:$AR$757)*(AR602&gt;$AQ$512:$AQ$757))*(ROW($AB$512:$AB$757)&lt;&gt;ROW(AB602)))&gt;0,"Cruzado","Sin cruce")))</f>
        <v/>
      </c>
      <c r="AV602" s="359" t="str" cm="1">
        <f t="array" ref="AV602">IF(AD602="","",IF(SUMPRODUCT((AD602=$AD$512:$AD$757)*(AH602=$AH$512:$AH$757)*(AS602=$AS$512:$AS$757)*(AT602=$AT$512:$AT$757)*(ROW($AD$512:$AD$757)&lt;&gt;ROW(AD602))*((R602=0)*($R$512:$R$757&gt;0)+(R602&gt;0)*($R$512:$R$757=0)))&gt;0,"SALONES UNIDOS",IF(SUMPRODUCT((AD602=$AD$512:$AD$757)*(AH602=$AH$512:$AH$757)*((AS602&lt;$AT$512:$AT$757)*(AT602&gt;$AS$512:$AS$757))*(ROW($AD$512:$AD$757)&lt;&gt;ROW(AD602)))&gt;0,"Cruzado","Sin cruce")))</f>
        <v/>
      </c>
      <c r="AW602" s="104" t="str">
        <f t="shared" si="231"/>
        <v>EN2HUAURAC</v>
      </c>
      <c r="AX602" s="104" t="str" cm="1">
        <f t="array" ref="AX602">IF(AW602="","",IF(SUMPRODUCT((AW602=$AW$7:$AW$2042)*(AH602=$AH$7:$AH$2042)*(AN602=$AN$7:$AN$2042)*(AO602=$AO$7:$AO$2042)*(ROW($AW$7:$AW$2042)&lt;&gt;ROW(AW602))*((R602=0)*($R$7:$R$2042&gt;0)+(R602&gt;0)*($R$7:$R$2042=0)))&gt;0,"SALONES UNIDOS",IF(SUMPRODUCT((AW602=$AW$7:$AW$2042)*(AH602=$AH$7:$AH$2042)*((AN602&lt;$AO$7:$AO$2042)*(AO602&gt;$AN$7:$AN$2042))*(ROW($AW$7:$AW$2042)&lt;&gt;ROW(AW602)))&gt;0,"Cruzado","Sin cruce")))</f>
        <v>Sin cruce</v>
      </c>
    </row>
    <row r="603" spans="2:50" ht="19.8" hidden="1" customHeight="1" x14ac:dyDescent="0.25">
      <c r="B603" s="494" t="s">
        <v>314</v>
      </c>
      <c r="C603" s="369" t="s">
        <v>968</v>
      </c>
      <c r="D603" s="369">
        <v>20261</v>
      </c>
      <c r="E603" s="373" t="s">
        <v>279</v>
      </c>
      <c r="F603" s="370" t="s">
        <v>291</v>
      </c>
      <c r="G603" s="373" t="s">
        <v>285</v>
      </c>
      <c r="H603" s="373">
        <v>3</v>
      </c>
      <c r="I603" s="373" t="s">
        <v>278</v>
      </c>
      <c r="J603" s="373" t="s">
        <v>278</v>
      </c>
      <c r="K603" s="194" t="s">
        <v>365</v>
      </c>
      <c r="L603" s="364" t="s">
        <v>978</v>
      </c>
      <c r="M603" s="364" t="s">
        <v>324</v>
      </c>
      <c r="N603" s="364" t="s">
        <v>318</v>
      </c>
      <c r="O603" s="373" t="s">
        <v>315</v>
      </c>
      <c r="P603" s="364">
        <v>2</v>
      </c>
      <c r="Q603" s="364">
        <v>2</v>
      </c>
      <c r="R603" s="369">
        <v>4</v>
      </c>
      <c r="S603" s="364">
        <v>3</v>
      </c>
      <c r="T603" s="8"/>
      <c r="U603" s="374">
        <v>30</v>
      </c>
      <c r="V603" s="370">
        <v>45011811</v>
      </c>
      <c r="W603" s="373" t="s">
        <v>960</v>
      </c>
      <c r="X603" s="364" t="s">
        <v>315</v>
      </c>
      <c r="Y603" s="364" t="s">
        <v>556</v>
      </c>
      <c r="Z603" s="364"/>
      <c r="AA603" s="364"/>
      <c r="AB603" s="370" t="s">
        <v>1133</v>
      </c>
      <c r="AC603" s="364"/>
      <c r="AD603" s="369"/>
      <c r="AE603" s="370"/>
      <c r="AF603" s="370"/>
      <c r="AG603" s="364" t="s">
        <v>319</v>
      </c>
      <c r="AH603" s="364">
        <v>4</v>
      </c>
      <c r="AI603" s="364">
        <v>7</v>
      </c>
      <c r="AJ603" s="364">
        <v>40</v>
      </c>
      <c r="AK603" s="364">
        <v>11</v>
      </c>
      <c r="AL603" s="364">
        <v>0</v>
      </c>
      <c r="AM603" s="22">
        <f t="shared" si="230"/>
        <v>4</v>
      </c>
      <c r="AN603" s="104">
        <f t="shared" si="242"/>
        <v>0.31944444444444448</v>
      </c>
      <c r="AO603" s="104">
        <f t="shared" si="243"/>
        <v>0.45833333333333331</v>
      </c>
      <c r="AP603" s="22" t="str" cm="1">
        <f t="array" ref="AP603">IF(W603="","",IF(SUMPRODUCT((W603=$W$7:$W$2042)*(AH603=$AH$7:$AH$2042)*(AN603=$AN$7:$AN$2042)*(AO603=$AO$7:$AO$2042)*(ROW($W$7:$W$2042)&lt;&gt;ROW(W603))*((R603=0)*($R$7:$R$2042&gt;0)+(R603&gt;0)*($R$7:$R$2042=0)))&gt;0,"SALONES UNIDOS",IF(SUMPRODUCT((W603=$W$7:$W$2042)*(AH603=$AH$7:$AH$2042)*((AN603&lt;$AO$7:$AO$2042)*(AO603&gt;$AN$7:$AN$2042))*(ROW($W$7:$W$2042)&lt;&gt;ROW(W603)))&gt;0,"Cruzado","Sin cruce")))</f>
        <v>Sin cruce</v>
      </c>
      <c r="AQ603" s="104">
        <f>AN603</f>
        <v>0.31944444444444448</v>
      </c>
      <c r="AR603" s="104">
        <f>AO603</f>
        <v>0.45833333333333331</v>
      </c>
      <c r="AS603" s="22"/>
      <c r="AT603" s="22"/>
      <c r="AU603" s="359" t="str" cm="1">
        <f t="array" ref="AU603">IF(AB603="","",IF(SUMPRODUCT((AB603=$AB$512:$AB$757)*(AH603=$AH$512:$AH$757)*(AQ603=$AQ$512:$AQ$757)*(AR603=$AR$512:$AR$757)*(ROW($AB$512:$AB$757)&lt;&gt;ROW(AB603))*((Q603=0)*($R$512:$R$757&gt;0)+(Q603&gt;0)*($R$512:$R$757=0)))&gt;0,"SALONES UNIDOS",IF(SUMPRODUCT((AB603=$AB$512:$AB$757)*(AH603=$AH$512:$AH$757)*((AQ603&lt;$AR$512:$AR$757)*(AR603&gt;$AQ$512:$AQ$757))*(ROW($AB$512:$AB$757)&lt;&gt;ROW(AB603)))&gt;0,"Cruzado","Sin cruce")))</f>
        <v>Sin cruce</v>
      </c>
      <c r="AV603" s="359" t="str" cm="1">
        <f t="array" ref="AV603">IF(AD603="","",IF(SUMPRODUCT((AD603=$AD$512:$AD$757)*(AH603=$AH$512:$AH$757)*(AS603=$AS$512:$AS$757)*(AT603=$AT$512:$AT$757)*(ROW($AD$512:$AD$757)&lt;&gt;ROW(AD603))*((R603=0)*($R$512:$R$757&gt;0)+(R603&gt;0)*($R$512:$R$757=0)))&gt;0,"SALONES UNIDOS",IF(SUMPRODUCT((AD603=$AD$512:$AD$757)*(AH603=$AH$512:$AH$757)*((AS603&lt;$AT$512:$AT$757)*(AT603&gt;$AS$512:$AS$757))*(ROW($AD$512:$AD$757)&lt;&gt;ROW(AD603)))&gt;0,"Cruzado","Sin cruce")))</f>
        <v/>
      </c>
      <c r="AW603" s="104" t="str">
        <f t="shared" si="231"/>
        <v>EN3HUAURAA</v>
      </c>
      <c r="AX603" s="104" t="str" cm="1">
        <f t="array" ref="AX603">IF(AW603="","",IF(SUMPRODUCT((AW603=$AW$7:$AW$2042)*(AH603=$AH$7:$AH$2042)*(AN603=$AN$7:$AN$2042)*(AO603=$AO$7:$AO$2042)*(ROW($AW$7:$AW$2042)&lt;&gt;ROW(AW603))*((R603=0)*($R$7:$R$2042&gt;0)+(R603&gt;0)*($R$7:$R$2042=0)))&gt;0,"SALONES UNIDOS",IF(SUMPRODUCT((AW603=$AW$7:$AW$2042)*(AH603=$AH$7:$AH$2042)*((AN603&lt;$AO$7:$AO$2042)*(AO603&gt;$AN$7:$AN$2042))*(ROW($AW$7:$AW$2042)&lt;&gt;ROW(AW603)))&gt;0,"Cruzado","Sin cruce")))</f>
        <v>Sin cruce</v>
      </c>
    </row>
    <row r="604" spans="2:50" ht="19.8" hidden="1" customHeight="1" x14ac:dyDescent="0.25">
      <c r="B604" s="494" t="s">
        <v>314</v>
      </c>
      <c r="C604" s="369" t="s">
        <v>968</v>
      </c>
      <c r="D604" s="369">
        <v>20261</v>
      </c>
      <c r="E604" s="373" t="s">
        <v>279</v>
      </c>
      <c r="F604" s="370" t="s">
        <v>291</v>
      </c>
      <c r="G604" s="373" t="s">
        <v>285</v>
      </c>
      <c r="H604" s="373">
        <v>3</v>
      </c>
      <c r="I604" s="373" t="s">
        <v>278</v>
      </c>
      <c r="J604" s="373" t="s">
        <v>278</v>
      </c>
      <c r="K604" s="194" t="s">
        <v>366</v>
      </c>
      <c r="L604" s="364" t="s">
        <v>594</v>
      </c>
      <c r="M604" s="364" t="s">
        <v>324</v>
      </c>
      <c r="N604" s="364" t="s">
        <v>318</v>
      </c>
      <c r="O604" s="373" t="s">
        <v>321</v>
      </c>
      <c r="P604" s="364">
        <v>2</v>
      </c>
      <c r="Q604" s="364">
        <v>2</v>
      </c>
      <c r="R604" s="369">
        <v>4</v>
      </c>
      <c r="S604" s="364">
        <v>3</v>
      </c>
      <c r="T604" s="8"/>
      <c r="U604" s="374">
        <v>50</v>
      </c>
      <c r="V604" s="370">
        <v>21541988</v>
      </c>
      <c r="W604" s="373" t="s">
        <v>85</v>
      </c>
      <c r="X604" s="364" t="s">
        <v>321</v>
      </c>
      <c r="Y604" s="364" t="s">
        <v>556</v>
      </c>
      <c r="Z604" s="364"/>
      <c r="AA604" s="364"/>
      <c r="AB604" s="370"/>
      <c r="AC604" s="364"/>
      <c r="AD604" s="369"/>
      <c r="AE604" s="370"/>
      <c r="AF604" s="370"/>
      <c r="AG604" s="364" t="s">
        <v>319</v>
      </c>
      <c r="AH604" s="364">
        <v>3</v>
      </c>
      <c r="AI604" s="364">
        <v>11</v>
      </c>
      <c r="AJ604" s="364">
        <v>50</v>
      </c>
      <c r="AK604" s="364">
        <v>15</v>
      </c>
      <c r="AL604" s="364">
        <v>10</v>
      </c>
      <c r="AM604" s="22">
        <f t="shared" si="230"/>
        <v>4</v>
      </c>
      <c r="AN604" s="104">
        <f t="shared" si="242"/>
        <v>0.49305555555555552</v>
      </c>
      <c r="AO604" s="104">
        <f t="shared" si="243"/>
        <v>0.63194444444444442</v>
      </c>
      <c r="AP604" s="22" t="str" cm="1">
        <f t="array" ref="AP604">IF(W604="","",IF(SUMPRODUCT((W604=$W$7:$W$2042)*(AH604=$AH$7:$AH$2042)*(AN604=$AN$7:$AN$2042)*(AO604=$AO$7:$AO$2042)*(ROW($W$7:$W$2042)&lt;&gt;ROW(W604))*((R604=0)*($R$7:$R$2042&gt;0)+(R604&gt;0)*($R$7:$R$2042=0)))&gt;0,"SALONES UNIDOS",IF(SUMPRODUCT((W604=$W$7:$W$2042)*(AH604=$AH$7:$AH$2042)*((AN604&lt;$AO$7:$AO$2042)*(AO604&gt;$AN$7:$AN$2042))*(ROW($W$7:$W$2042)&lt;&gt;ROW(W604)))&gt;0,"Cruzado","Sin cruce")))</f>
        <v>Sin cruce</v>
      </c>
      <c r="AQ604" s="104"/>
      <c r="AR604" s="104"/>
      <c r="AS604" s="22"/>
      <c r="AT604" s="22"/>
      <c r="AU604" s="359" t="str" cm="1">
        <f t="array" ref="AU604">IF(AB604="","",IF(SUMPRODUCT((AB604=$AB$512:$AB$757)*(AH604=$AH$512:$AH$757)*(AQ604=$AQ$512:$AQ$757)*(AR604=$AR$512:$AR$757)*(ROW($AB$512:$AB$757)&lt;&gt;ROW(AB604))*((Q604=0)*($R$512:$R$757&gt;0)+(Q604&gt;0)*($R$512:$R$757=0)))&gt;0,"SALONES UNIDOS",IF(SUMPRODUCT((AB604=$AB$512:$AB$757)*(AH604=$AH$512:$AH$757)*((AQ604&lt;$AR$512:$AR$757)*(AR604&gt;$AQ$512:$AQ$757))*(ROW($AB$512:$AB$757)&lt;&gt;ROW(AB604)))&gt;0,"Cruzado","Sin cruce")))</f>
        <v/>
      </c>
      <c r="AV604" s="359" t="str" cm="1">
        <f t="array" ref="AV604">IF(AD604="","",IF(SUMPRODUCT((AD604=$AD$512:$AD$757)*(AH604=$AH$512:$AH$757)*(AS604=$AS$512:$AS$757)*(AT604=$AT$512:$AT$757)*(ROW($AD$512:$AD$757)&lt;&gt;ROW(AD604))*((R604=0)*($R$512:$R$757&gt;0)+(R604&gt;0)*($R$512:$R$757=0)))&gt;0,"SALONES UNIDOS",IF(SUMPRODUCT((AD604=$AD$512:$AD$757)*(AH604=$AH$512:$AH$757)*((AS604&lt;$AT$512:$AT$757)*(AT604&gt;$AS$512:$AS$757))*(ROW($AD$512:$AD$757)&lt;&gt;ROW(AD604)))&gt;0,"Cruzado","Sin cruce")))</f>
        <v/>
      </c>
      <c r="AW604" s="104" t="str">
        <f t="shared" si="231"/>
        <v>EN3HUAURAA</v>
      </c>
      <c r="AX604" s="104" t="str" cm="1">
        <f t="array" ref="AX604">IF(AW604="","",IF(SUMPRODUCT((AW604=$AW$7:$AW$2042)*(AH604=$AH$7:$AH$2042)*(AN604=$AN$7:$AN$2042)*(AO604=$AO$7:$AO$2042)*(ROW($AW$7:$AW$2042)&lt;&gt;ROW(AW604))*((R604=0)*($R$7:$R$2042&gt;0)+(R604&gt;0)*($R$7:$R$2042=0)))&gt;0,"SALONES UNIDOS",IF(SUMPRODUCT((AW604=$AW$7:$AW$2042)*(AH604=$AH$7:$AH$2042)*((AN604&lt;$AO$7:$AO$2042)*(AO604&gt;$AN$7:$AN$2042))*(ROW($AW$7:$AW$2042)&lt;&gt;ROW(AW604)))&gt;0,"Cruzado","Sin cruce")))</f>
        <v>Sin cruce</v>
      </c>
    </row>
    <row r="605" spans="2:50" ht="19.8" hidden="1" customHeight="1" x14ac:dyDescent="0.25">
      <c r="B605" s="494" t="s">
        <v>314</v>
      </c>
      <c r="C605" s="369" t="s">
        <v>968</v>
      </c>
      <c r="D605" s="369">
        <v>20261</v>
      </c>
      <c r="E605" s="373" t="s">
        <v>279</v>
      </c>
      <c r="F605" s="370" t="s">
        <v>291</v>
      </c>
      <c r="G605" s="373" t="s">
        <v>285</v>
      </c>
      <c r="H605" s="373">
        <v>3</v>
      </c>
      <c r="I605" s="373" t="s">
        <v>278</v>
      </c>
      <c r="J605" s="373" t="s">
        <v>278</v>
      </c>
      <c r="K605" s="194" t="s">
        <v>360</v>
      </c>
      <c r="L605" s="364" t="s">
        <v>361</v>
      </c>
      <c r="M605" s="364" t="s">
        <v>362</v>
      </c>
      <c r="N605" s="364" t="s">
        <v>318</v>
      </c>
      <c r="O605" s="370" t="s">
        <v>321</v>
      </c>
      <c r="P605" s="364">
        <v>2</v>
      </c>
      <c r="Q605" s="364">
        <v>2</v>
      </c>
      <c r="R605" s="369">
        <v>4</v>
      </c>
      <c r="S605" s="364">
        <v>3</v>
      </c>
      <c r="T605" s="8"/>
      <c r="U605" s="374">
        <v>30</v>
      </c>
      <c r="V605" s="491">
        <v>45011811</v>
      </c>
      <c r="W605" s="491" t="s">
        <v>960</v>
      </c>
      <c r="X605" s="372" t="s">
        <v>321</v>
      </c>
      <c r="Y605" s="364" t="s">
        <v>556</v>
      </c>
      <c r="Z605" s="364"/>
      <c r="AA605" s="364"/>
      <c r="AB605" s="370"/>
      <c r="AC605" s="370"/>
      <c r="AD605" s="369"/>
      <c r="AE605" s="370"/>
      <c r="AF605" s="370"/>
      <c r="AG605" s="364" t="s">
        <v>319</v>
      </c>
      <c r="AH605" s="483">
        <v>4</v>
      </c>
      <c r="AI605" s="483">
        <v>15</v>
      </c>
      <c r="AJ605" s="483">
        <v>10</v>
      </c>
      <c r="AK605" s="483">
        <v>18</v>
      </c>
      <c r="AL605" s="483">
        <v>30</v>
      </c>
      <c r="AM605" s="22">
        <f t="shared" si="230"/>
        <v>4</v>
      </c>
      <c r="AN605" s="104">
        <f t="shared" si="242"/>
        <v>0.63194444444444442</v>
      </c>
      <c r="AO605" s="104">
        <f t="shared" si="243"/>
        <v>0.77083333333333337</v>
      </c>
      <c r="AP605" s="22" t="str" cm="1">
        <f t="array" ref="AP605">IF(W605="","",IF(SUMPRODUCT((W605=$W$7:$W$2042)*(AH605=$AH$7:$AH$2042)*(AN605=$AN$7:$AN$2042)*(AO605=$AO$7:$AO$2042)*(ROW($W$7:$W$2042)&lt;&gt;ROW(W605))*((R605=0)*($R$7:$R$2042&gt;0)+(R605&gt;0)*($R$7:$R$2042=0)))&gt;0,"SALONES UNIDOS",IF(SUMPRODUCT((W605=$W$7:$W$2042)*(AH605=$AH$7:$AH$2042)*((AN605&lt;$AO$7:$AO$2042)*(AO605&gt;$AN$7:$AN$2042))*(ROW($W$7:$W$2042)&lt;&gt;ROW(W605)))&gt;0,"Cruzado","Sin cruce")))</f>
        <v>Sin cruce</v>
      </c>
      <c r="AQ605" s="104"/>
      <c r="AR605" s="104"/>
      <c r="AS605" s="22"/>
      <c r="AT605" s="22"/>
      <c r="AU605" s="359" t="str" cm="1">
        <f t="array" ref="AU605">IF(AB605="","",IF(SUMPRODUCT((AB605=$AB$512:$AB$757)*(AH605=$AH$512:$AH$757)*(AQ605=$AQ$512:$AQ$757)*(AR605=$AR$512:$AR$757)*(ROW($AB$512:$AB$757)&lt;&gt;ROW(AB605))*((Q605=0)*($R$512:$R$757&gt;0)+(Q605&gt;0)*($R$512:$R$757=0)))&gt;0,"SALONES UNIDOS",IF(SUMPRODUCT((AB605=$AB$512:$AB$757)*(AH605=$AH$512:$AH$757)*((AQ605&lt;$AR$512:$AR$757)*(AR605&gt;$AQ$512:$AQ$757))*(ROW($AB$512:$AB$757)&lt;&gt;ROW(AB605)))&gt;0,"Cruzado","Sin cruce")))</f>
        <v/>
      </c>
      <c r="AV605" s="359" t="str" cm="1">
        <f t="array" ref="AV605">IF(AD605="","",IF(SUMPRODUCT((AD605=$AD$512:$AD$757)*(AH605=$AH$512:$AH$757)*(AS605=$AS$512:$AS$757)*(AT605=$AT$512:$AT$757)*(ROW($AD$512:$AD$757)&lt;&gt;ROW(AD605))*((R605=0)*($R$512:$R$757&gt;0)+(R605&gt;0)*($R$512:$R$757=0)))&gt;0,"SALONES UNIDOS",IF(SUMPRODUCT((AD605=$AD$512:$AD$757)*(AH605=$AH$512:$AH$757)*((AS605&lt;$AT$512:$AT$757)*(AT605&gt;$AS$512:$AS$757))*(ROW($AD$512:$AD$757)&lt;&gt;ROW(AD605)))&gt;0,"Cruzado","Sin cruce")))</f>
        <v/>
      </c>
      <c r="AW605" s="104" t="str">
        <f t="shared" si="231"/>
        <v>EN3HUAURAA</v>
      </c>
      <c r="AX605" s="104" t="str" cm="1">
        <f t="array" ref="AX605">IF(AW605="","",IF(SUMPRODUCT((AW605=$AW$7:$AW$2042)*(AH605=$AH$7:$AH$2042)*(AN605=$AN$7:$AN$2042)*(AO605=$AO$7:$AO$2042)*(ROW($AW$7:$AW$2042)&lt;&gt;ROW(AW605))*((R605=0)*($R$7:$R$2042&gt;0)+(R605&gt;0)*($R$7:$R$2042=0)))&gt;0,"SALONES UNIDOS",IF(SUMPRODUCT((AW605=$AW$7:$AW$2042)*(AH605=$AH$7:$AH$2042)*((AN605&lt;$AO$7:$AO$2042)*(AO605&gt;$AN$7:$AN$2042))*(ROW($AW$7:$AW$2042)&lt;&gt;ROW(AW605)))&gt;0,"Cruzado","Sin cruce")))</f>
        <v>Sin cruce</v>
      </c>
    </row>
    <row r="606" spans="2:50" ht="19.8" hidden="1" customHeight="1" x14ac:dyDescent="0.25">
      <c r="B606" s="494" t="s">
        <v>314</v>
      </c>
      <c r="C606" s="369" t="s">
        <v>968</v>
      </c>
      <c r="D606" s="369">
        <v>20261</v>
      </c>
      <c r="E606" s="373" t="s">
        <v>279</v>
      </c>
      <c r="F606" s="370" t="s">
        <v>291</v>
      </c>
      <c r="G606" s="373" t="s">
        <v>285</v>
      </c>
      <c r="H606" s="373">
        <v>3</v>
      </c>
      <c r="I606" s="373" t="s">
        <v>278</v>
      </c>
      <c r="J606" s="373" t="s">
        <v>278</v>
      </c>
      <c r="K606" s="194" t="s">
        <v>358</v>
      </c>
      <c r="L606" s="364" t="s">
        <v>359</v>
      </c>
      <c r="M606" s="364" t="s">
        <v>324</v>
      </c>
      <c r="N606" s="364" t="s">
        <v>318</v>
      </c>
      <c r="O606" s="373" t="s">
        <v>315</v>
      </c>
      <c r="P606" s="364">
        <v>2</v>
      </c>
      <c r="Q606" s="364">
        <v>2</v>
      </c>
      <c r="R606" s="369">
        <v>4</v>
      </c>
      <c r="S606" s="364">
        <v>3</v>
      </c>
      <c r="T606" s="8"/>
      <c r="U606" s="374">
        <v>30</v>
      </c>
      <c r="V606" s="491">
        <v>44425152</v>
      </c>
      <c r="W606" s="491" t="s">
        <v>1153</v>
      </c>
      <c r="X606" s="364" t="s">
        <v>315</v>
      </c>
      <c r="Y606" s="364" t="s">
        <v>556</v>
      </c>
      <c r="Z606" s="364"/>
      <c r="AA606" s="364"/>
      <c r="AB606" s="370" t="s">
        <v>589</v>
      </c>
      <c r="AC606" s="364"/>
      <c r="AD606" s="369" t="s">
        <v>1117</v>
      </c>
      <c r="AE606" s="370"/>
      <c r="AF606" s="370"/>
      <c r="AG606" s="364" t="s">
        <v>319</v>
      </c>
      <c r="AH606" s="483">
        <v>6</v>
      </c>
      <c r="AI606" s="483">
        <v>14</v>
      </c>
      <c r="AJ606" s="483">
        <v>20</v>
      </c>
      <c r="AK606" s="483">
        <v>17</v>
      </c>
      <c r="AL606" s="483">
        <v>40</v>
      </c>
      <c r="AM606" s="22">
        <f t="shared" si="230"/>
        <v>4</v>
      </c>
      <c r="AN606" s="104">
        <f t="shared" si="242"/>
        <v>0.59722222222222221</v>
      </c>
      <c r="AO606" s="104">
        <f t="shared" si="243"/>
        <v>0.73611111111111116</v>
      </c>
      <c r="AP606" s="22" t="str" cm="1">
        <f t="array" ref="AP606">IF(W606="","",IF(SUMPRODUCT((W606=$W$7:$W$2042)*(AH606=$AH$7:$AH$2042)*(AN606=$AN$7:$AN$2042)*(AO606=$AO$7:$AO$2042)*(ROW($W$7:$W$2042)&lt;&gt;ROW(W606))*((R606=0)*($R$7:$R$2042&gt;0)+(R606&gt;0)*($R$7:$R$2042=0)))&gt;0,"SALONES UNIDOS",IF(SUMPRODUCT((W606=$W$7:$W$2042)*(AH606=$AH$7:$AH$2042)*((AN606&lt;$AO$7:$AO$2042)*(AO606&gt;$AN$7:$AN$2042))*(ROW($W$7:$W$2042)&lt;&gt;ROW(W606)))&gt;0,"Cruzado","Sin cruce")))</f>
        <v>Cruzado</v>
      </c>
      <c r="AQ606" s="104">
        <f t="shared" ref="AQ606:AQ608" si="244">AN606</f>
        <v>0.59722222222222221</v>
      </c>
      <c r="AR606" s="104">
        <f>AQ606+(P606/24)</f>
        <v>0.68055555555555558</v>
      </c>
      <c r="AS606" s="104">
        <f>IF(AR606=AO606,"",AR606)</f>
        <v>0.68055555555555558</v>
      </c>
      <c r="AT606" s="104">
        <f>IF(AS606="","",AO606)</f>
        <v>0.73611111111111116</v>
      </c>
      <c r="AU606" s="359" t="str" cm="1">
        <f t="array" ref="AU606">IF(AB606="","",IF(SUMPRODUCT((AB606=$AB$512:$AB$757)*(AH606=$AH$512:$AH$757)*(AQ606=$AQ$512:$AQ$757)*(AR606=$AR$512:$AR$757)*(ROW($AB$512:$AB$757)&lt;&gt;ROW(AB606))*((Q606=0)*($R$512:$R$757&gt;0)+(Q606&gt;0)*($R$512:$R$757=0)))&gt;0,"SALONES UNIDOS",IF(SUMPRODUCT((AB606=$AB$512:$AB$757)*(AH606=$AH$512:$AH$757)*((AQ606&lt;$AR$512:$AR$757)*(AR606&gt;$AQ$512:$AQ$757))*(ROW($AB$512:$AB$757)&lt;&gt;ROW(AB606)))&gt;0,"Cruzado","Sin cruce")))</f>
        <v>Sin cruce</v>
      </c>
      <c r="AV606" s="359" t="str" cm="1">
        <f t="array" ref="AV606">IF(AD606="","",IF(SUMPRODUCT((AD606=$AD$512:$AD$757)*(AH606=$AH$512:$AH$757)*(AS606=$AS$512:$AS$757)*(AT606=$AT$512:$AT$757)*(ROW($AD$512:$AD$757)&lt;&gt;ROW(AD606))*((R606=0)*($R$512:$R$757&gt;0)+(R606&gt;0)*($R$512:$R$757=0)))&gt;0,"SALONES UNIDOS",IF(SUMPRODUCT((AD606=$AD$512:$AD$757)*(AH606=$AH$512:$AH$757)*((AS606&lt;$AT$512:$AT$757)*(AT606&gt;$AS$512:$AS$757))*(ROW($AD$512:$AD$757)&lt;&gt;ROW(AD606)))&gt;0,"Cruzado","Sin cruce")))</f>
        <v>Cruzado</v>
      </c>
      <c r="AW606" s="104" t="str">
        <f t="shared" si="231"/>
        <v>EN3HUAURAA</v>
      </c>
      <c r="AX606" s="104" t="str" cm="1">
        <f t="array" ref="AX606">IF(AW606="","",IF(SUMPRODUCT((AW606=$AW$7:$AW$2042)*(AH606=$AH$7:$AH$2042)*(AN606=$AN$7:$AN$2042)*(AO606=$AO$7:$AO$2042)*(ROW($AW$7:$AW$2042)&lt;&gt;ROW(AW606))*((R606=0)*($R$7:$R$2042&gt;0)+(R606&gt;0)*($R$7:$R$2042=0)))&gt;0,"SALONES UNIDOS",IF(SUMPRODUCT((AW606=$AW$7:$AW$2042)*(AH606=$AH$7:$AH$2042)*((AN606&lt;$AO$7:$AO$2042)*(AO606&gt;$AN$7:$AN$2042))*(ROW($AW$7:$AW$2042)&lt;&gt;ROW(AW606)))&gt;0,"Cruzado","Sin cruce")))</f>
        <v>Sin cruce</v>
      </c>
    </row>
    <row r="607" spans="2:50" ht="19.8" hidden="1" customHeight="1" x14ac:dyDescent="0.25">
      <c r="B607" s="494" t="s">
        <v>314</v>
      </c>
      <c r="C607" s="369" t="s">
        <v>968</v>
      </c>
      <c r="D607" s="369">
        <v>20261</v>
      </c>
      <c r="E607" s="373" t="s">
        <v>279</v>
      </c>
      <c r="F607" s="370" t="s">
        <v>291</v>
      </c>
      <c r="G607" s="373" t="s">
        <v>285</v>
      </c>
      <c r="H607" s="373">
        <v>3</v>
      </c>
      <c r="I607" s="373" t="s">
        <v>278</v>
      </c>
      <c r="J607" s="373" t="s">
        <v>278</v>
      </c>
      <c r="K607" s="194" t="s">
        <v>364</v>
      </c>
      <c r="L607" s="364" t="s">
        <v>979</v>
      </c>
      <c r="M607" s="364" t="s">
        <v>317</v>
      </c>
      <c r="N607" s="364" t="s">
        <v>318</v>
      </c>
      <c r="O607" s="373" t="s">
        <v>315</v>
      </c>
      <c r="P607" s="364">
        <v>4</v>
      </c>
      <c r="Q607" s="364">
        <v>4</v>
      </c>
      <c r="R607" s="369">
        <v>8</v>
      </c>
      <c r="S607" s="364">
        <v>6</v>
      </c>
      <c r="T607" s="8"/>
      <c r="U607" s="374">
        <v>30</v>
      </c>
      <c r="V607" s="370">
        <v>15765469</v>
      </c>
      <c r="W607" s="373" t="s">
        <v>961</v>
      </c>
      <c r="X607" s="364" t="s">
        <v>315</v>
      </c>
      <c r="Y607" s="364" t="s">
        <v>556</v>
      </c>
      <c r="Z607" s="364"/>
      <c r="AA607" s="364"/>
      <c r="AB607" s="370" t="s">
        <v>848</v>
      </c>
      <c r="AC607" s="364"/>
      <c r="AD607" s="369"/>
      <c r="AE607" s="370"/>
      <c r="AF607" s="370"/>
      <c r="AG607" s="364" t="s">
        <v>319</v>
      </c>
      <c r="AH607" s="364">
        <v>2</v>
      </c>
      <c r="AI607" s="364">
        <v>9</v>
      </c>
      <c r="AJ607" s="364">
        <v>20</v>
      </c>
      <c r="AK607" s="364">
        <v>16</v>
      </c>
      <c r="AL607" s="364">
        <v>0</v>
      </c>
      <c r="AM607" s="22">
        <f t="shared" si="230"/>
        <v>8</v>
      </c>
      <c r="AN607" s="104">
        <f t="shared" si="242"/>
        <v>0.3888888888888889</v>
      </c>
      <c r="AO607" s="104">
        <f t="shared" si="243"/>
        <v>0.66666666666666663</v>
      </c>
      <c r="AP607" s="22" t="str" cm="1">
        <f t="array" ref="AP607">IF(W607="","",IF(SUMPRODUCT((W607=$W$7:$W$2042)*(AH607=$AH$7:$AH$2042)*(AN607=$AN$7:$AN$2042)*(AO607=$AO$7:$AO$2042)*(ROW($W$7:$W$2042)&lt;&gt;ROW(W607))*((R607=0)*($R$7:$R$2042&gt;0)+(R607&gt;0)*($R$7:$R$2042=0)))&gt;0,"SALONES UNIDOS",IF(SUMPRODUCT((W607=$W$7:$W$2042)*(AH607=$AH$7:$AH$2042)*((AN607&lt;$AO$7:$AO$2042)*(AO607&gt;$AN$7:$AN$2042))*(ROW($W$7:$W$2042)&lt;&gt;ROW(W607)))&gt;0,"Cruzado","Sin cruce")))</f>
        <v>Sin cruce</v>
      </c>
      <c r="AQ607" s="104">
        <f>AN607</f>
        <v>0.3888888888888889</v>
      </c>
      <c r="AR607" s="104">
        <f>AO607</f>
        <v>0.66666666666666663</v>
      </c>
      <c r="AS607" s="22"/>
      <c r="AT607" s="22"/>
      <c r="AU607" s="359" t="str" cm="1">
        <f t="array" ref="AU607">IF(AB607="","",IF(SUMPRODUCT((AB607=$AB$512:$AB$757)*(AH607=$AH$512:$AH$757)*(AQ607=$AQ$512:$AQ$757)*(AR607=$AR$512:$AR$757)*(ROW($AB$512:$AB$757)&lt;&gt;ROW(AB607))*((Q607=0)*($R$512:$R$757&gt;0)+(Q607&gt;0)*($R$512:$R$757=0)))&gt;0,"SALONES UNIDOS",IF(SUMPRODUCT((AB607=$AB$512:$AB$757)*(AH607=$AH$512:$AH$757)*((AQ607&lt;$AR$512:$AR$757)*(AR607&gt;$AQ$512:$AQ$757))*(ROW($AB$512:$AB$757)&lt;&gt;ROW(AB607)))&gt;0,"Cruzado","Sin cruce")))</f>
        <v>Sin cruce</v>
      </c>
      <c r="AV607" s="359" t="str" cm="1">
        <f t="array" ref="AV607">IF(AD607="","",IF(SUMPRODUCT((AD607=$AD$512:$AD$757)*(AH607=$AH$512:$AH$757)*(AS607=$AS$512:$AS$757)*(AT607=$AT$512:$AT$757)*(ROW($AD$512:$AD$757)&lt;&gt;ROW(AD607))*((R607=0)*($R$512:$R$757&gt;0)+(R607&gt;0)*($R$512:$R$757=0)))&gt;0,"SALONES UNIDOS",IF(SUMPRODUCT((AD607=$AD$512:$AD$757)*(AH607=$AH$512:$AH$757)*((AS607&lt;$AT$512:$AT$757)*(AT607&gt;$AS$512:$AS$757))*(ROW($AD$512:$AD$757)&lt;&gt;ROW(AD607)))&gt;0,"Cruzado","Sin cruce")))</f>
        <v/>
      </c>
      <c r="AW607" s="104" t="str">
        <f t="shared" si="231"/>
        <v>EN3HUAURAA</v>
      </c>
      <c r="AX607" s="104" t="str" cm="1">
        <f t="array" ref="AX607">IF(AW607="","",IF(SUMPRODUCT((AW607=$AW$7:$AW$2042)*(AH607=$AH$7:$AH$2042)*(AN607=$AN$7:$AN$2042)*(AO607=$AO$7:$AO$2042)*(ROW($AW$7:$AW$2042)&lt;&gt;ROW(AW607))*((R607=0)*($R$7:$R$2042&gt;0)+(R607&gt;0)*($R$7:$R$2042=0)))&gt;0,"SALONES UNIDOS",IF(SUMPRODUCT((AW607=$AW$7:$AW$2042)*(AH607=$AH$7:$AH$2042)*((AN607&lt;$AO$7:$AO$2042)*(AO607&gt;$AN$7:$AN$2042))*(ROW($AW$7:$AW$2042)&lt;&gt;ROW(AW607)))&gt;0,"Cruzado","Sin cruce")))</f>
        <v>Sin cruce</v>
      </c>
    </row>
    <row r="608" spans="2:50" ht="19.8" hidden="1" customHeight="1" x14ac:dyDescent="0.25">
      <c r="B608" s="494" t="s">
        <v>314</v>
      </c>
      <c r="C608" s="369" t="s">
        <v>968</v>
      </c>
      <c r="D608" s="369">
        <v>20261</v>
      </c>
      <c r="E608" s="373" t="s">
        <v>279</v>
      </c>
      <c r="F608" s="370" t="s">
        <v>291</v>
      </c>
      <c r="G608" s="373" t="s">
        <v>285</v>
      </c>
      <c r="H608" s="373">
        <v>3</v>
      </c>
      <c r="I608" s="373" t="s">
        <v>278</v>
      </c>
      <c r="J608" s="373" t="s">
        <v>278</v>
      </c>
      <c r="K608" s="194" t="s">
        <v>363</v>
      </c>
      <c r="L608" s="364" t="s">
        <v>980</v>
      </c>
      <c r="M608" s="364" t="s">
        <v>324</v>
      </c>
      <c r="N608" s="364" t="s">
        <v>318</v>
      </c>
      <c r="O608" s="373" t="s">
        <v>315</v>
      </c>
      <c r="P608" s="364">
        <v>2</v>
      </c>
      <c r="Q608" s="364">
        <v>2</v>
      </c>
      <c r="R608" s="369">
        <v>4</v>
      </c>
      <c r="S608" s="364">
        <v>3</v>
      </c>
      <c r="T608" s="8"/>
      <c r="U608" s="374">
        <v>30</v>
      </c>
      <c r="V608" s="370">
        <v>45011811</v>
      </c>
      <c r="W608" s="373" t="s">
        <v>960</v>
      </c>
      <c r="X608" s="364" t="s">
        <v>315</v>
      </c>
      <c r="Y608" s="364" t="s">
        <v>556</v>
      </c>
      <c r="Z608" s="364"/>
      <c r="AA608" s="364"/>
      <c r="AB608" s="370" t="s">
        <v>589</v>
      </c>
      <c r="AC608" s="364"/>
      <c r="AD608" s="369" t="s">
        <v>1116</v>
      </c>
      <c r="AE608" s="370"/>
      <c r="AF608" s="370"/>
      <c r="AG608" s="364" t="s">
        <v>319</v>
      </c>
      <c r="AH608" s="364">
        <v>6</v>
      </c>
      <c r="AI608" s="364">
        <v>7</v>
      </c>
      <c r="AJ608" s="364">
        <v>40</v>
      </c>
      <c r="AK608" s="364">
        <v>11</v>
      </c>
      <c r="AL608" s="364">
        <v>0</v>
      </c>
      <c r="AM608" s="22">
        <f t="shared" si="230"/>
        <v>4</v>
      </c>
      <c r="AN608" s="104">
        <f t="shared" si="242"/>
        <v>0.31944444444444448</v>
      </c>
      <c r="AO608" s="104">
        <f t="shared" si="243"/>
        <v>0.45833333333333331</v>
      </c>
      <c r="AP608" s="22" t="str" cm="1">
        <f t="array" ref="AP608">IF(W608="","",IF(SUMPRODUCT((W608=$W$7:$W$2042)*(AH608=$AH$7:$AH$2042)*(AN608=$AN$7:$AN$2042)*(AO608=$AO$7:$AO$2042)*(ROW($W$7:$W$2042)&lt;&gt;ROW(W608))*((R608=0)*($R$7:$R$2042&gt;0)+(R608&gt;0)*($R$7:$R$2042=0)))&gt;0,"SALONES UNIDOS",IF(SUMPRODUCT((W608=$W$7:$W$2042)*(AH608=$AH$7:$AH$2042)*((AN608&lt;$AO$7:$AO$2042)*(AO608&gt;$AN$7:$AN$2042))*(ROW($W$7:$W$2042)&lt;&gt;ROW(W608)))&gt;0,"Cruzado","Sin cruce")))</f>
        <v>Sin cruce</v>
      </c>
      <c r="AQ608" s="104">
        <f t="shared" si="244"/>
        <v>0.31944444444444448</v>
      </c>
      <c r="AR608" s="104">
        <f>AQ608+(P608/24)</f>
        <v>0.40277777777777779</v>
      </c>
      <c r="AS608" s="104">
        <f>IF(AR608=AO608,"",AR608)</f>
        <v>0.40277777777777779</v>
      </c>
      <c r="AT608" s="104">
        <f>IF(AS608="","",AO608)</f>
        <v>0.45833333333333331</v>
      </c>
      <c r="AU608" s="359" t="str" cm="1">
        <f t="array" ref="AU608">IF(AB608="","",IF(SUMPRODUCT((AB608=$AB$512:$AB$757)*(AH608=$AH$512:$AH$757)*(AQ608=$AQ$512:$AQ$757)*(AR608=$AR$512:$AR$757)*(ROW($AB$512:$AB$757)&lt;&gt;ROW(AB608))*((Q608=0)*($R$512:$R$757&gt;0)+(Q608&gt;0)*($R$512:$R$757=0)))&gt;0,"SALONES UNIDOS",IF(SUMPRODUCT((AB608=$AB$512:$AB$757)*(AH608=$AH$512:$AH$757)*((AQ608&lt;$AR$512:$AR$757)*(AR608&gt;$AQ$512:$AQ$757))*(ROW($AB$512:$AB$757)&lt;&gt;ROW(AB608)))&gt;0,"Cruzado","Sin cruce")))</f>
        <v>Sin cruce</v>
      </c>
      <c r="AV608" s="359" t="str" cm="1">
        <f t="array" ref="AV608">IF(AD608="","",IF(SUMPRODUCT((AD608=$AD$512:$AD$757)*(AH608=$AH$512:$AH$757)*(AS608=$AS$512:$AS$757)*(AT608=$AT$512:$AT$757)*(ROW($AD$512:$AD$757)&lt;&gt;ROW(AD608))*((R608=0)*($R$512:$R$757&gt;0)+(R608&gt;0)*($R$512:$R$757=0)))&gt;0,"SALONES UNIDOS",IF(SUMPRODUCT((AD608=$AD$512:$AD$757)*(AH608=$AH$512:$AH$757)*((AS608&lt;$AT$512:$AT$757)*(AT608&gt;$AS$512:$AS$757))*(ROW($AD$512:$AD$757)&lt;&gt;ROW(AD608)))&gt;0,"Cruzado","Sin cruce")))</f>
        <v>Sin cruce</v>
      </c>
      <c r="AW608" s="104" t="str">
        <f t="shared" si="231"/>
        <v>EN3HUAURAA</v>
      </c>
      <c r="AX608" s="104" t="str" cm="1">
        <f t="array" ref="AX608">IF(AW608="","",IF(SUMPRODUCT((AW608=$AW$7:$AW$2042)*(AH608=$AH$7:$AH$2042)*(AN608=$AN$7:$AN$2042)*(AO608=$AO$7:$AO$2042)*(ROW($AW$7:$AW$2042)&lt;&gt;ROW(AW608))*((R608=0)*($R$7:$R$2042&gt;0)+(R608&gt;0)*($R$7:$R$2042=0)))&gt;0,"SALONES UNIDOS",IF(SUMPRODUCT((AW608=$AW$7:$AW$2042)*(AH608=$AH$7:$AH$2042)*((AN608&lt;$AO$7:$AO$2042)*(AO608&gt;$AN$7:$AN$2042))*(ROW($AW$7:$AW$2042)&lt;&gt;ROW(AW608)))&gt;0,"Cruzado","Sin cruce")))</f>
        <v>Sin cruce</v>
      </c>
    </row>
    <row r="609" spans="2:50" ht="19.8" customHeight="1" x14ac:dyDescent="0.25">
      <c r="B609" s="494" t="s">
        <v>314</v>
      </c>
      <c r="C609" s="369" t="s">
        <v>968</v>
      </c>
      <c r="D609" s="369">
        <v>20261</v>
      </c>
      <c r="E609" s="373" t="s">
        <v>279</v>
      </c>
      <c r="F609" s="370" t="s">
        <v>291</v>
      </c>
      <c r="G609" s="373" t="s">
        <v>285</v>
      </c>
      <c r="H609" s="373">
        <v>3</v>
      </c>
      <c r="I609" s="373" t="s">
        <v>281</v>
      </c>
      <c r="J609" s="373" t="s">
        <v>281</v>
      </c>
      <c r="K609" s="194" t="s">
        <v>365</v>
      </c>
      <c r="L609" s="364" t="s">
        <v>978</v>
      </c>
      <c r="M609" s="364" t="s">
        <v>324</v>
      </c>
      <c r="N609" s="364" t="s">
        <v>318</v>
      </c>
      <c r="O609" s="373" t="s">
        <v>315</v>
      </c>
      <c r="P609" s="364">
        <v>2</v>
      </c>
      <c r="Q609" s="364">
        <v>2</v>
      </c>
      <c r="R609" s="369">
        <v>4</v>
      </c>
      <c r="S609" s="364">
        <v>3</v>
      </c>
      <c r="T609" s="8"/>
      <c r="U609" s="374">
        <v>30</v>
      </c>
      <c r="V609" s="370">
        <v>45011811</v>
      </c>
      <c r="W609" s="373" t="s">
        <v>960</v>
      </c>
      <c r="X609" s="364" t="s">
        <v>315</v>
      </c>
      <c r="Y609" s="364" t="s">
        <v>556</v>
      </c>
      <c r="Z609" s="364"/>
      <c r="AA609" s="364"/>
      <c r="AB609" s="370" t="s">
        <v>1132</v>
      </c>
      <c r="AC609" s="364"/>
      <c r="AD609" s="369"/>
      <c r="AE609" s="370"/>
      <c r="AF609" s="370"/>
      <c r="AG609" s="364" t="s">
        <v>319</v>
      </c>
      <c r="AH609" s="364">
        <v>4</v>
      </c>
      <c r="AI609" s="364">
        <v>11</v>
      </c>
      <c r="AJ609" s="364">
        <v>0</v>
      </c>
      <c r="AK609" s="364">
        <v>14</v>
      </c>
      <c r="AL609" s="364">
        <v>20</v>
      </c>
      <c r="AM609" s="22">
        <f t="shared" si="230"/>
        <v>4</v>
      </c>
      <c r="AN609" s="104">
        <f t="shared" si="242"/>
        <v>0.45833333333333331</v>
      </c>
      <c r="AO609" s="104">
        <f t="shared" si="243"/>
        <v>0.59722222222222221</v>
      </c>
      <c r="AP609" s="22" t="str" cm="1">
        <f t="array" ref="AP609">IF(W609="","",IF(SUMPRODUCT((W609=$W$7:$W$2042)*(AH609=$AH$7:$AH$2042)*(AN609=$AN$7:$AN$2042)*(AO609=$AO$7:$AO$2042)*(ROW($W$7:$W$2042)&lt;&gt;ROW(W609))*((R609=0)*($R$7:$R$2042&gt;0)+(R609&gt;0)*($R$7:$R$2042=0)))&gt;0,"SALONES UNIDOS",IF(SUMPRODUCT((W609=$W$7:$W$2042)*(AH609=$AH$7:$AH$2042)*((AN609&lt;$AO$7:$AO$2042)*(AO609&gt;$AN$7:$AN$2042))*(ROW($W$7:$W$2042)&lt;&gt;ROW(W609)))&gt;0,"Cruzado","Sin cruce")))</f>
        <v>Sin cruce</v>
      </c>
      <c r="AQ609" s="104">
        <f>AN609</f>
        <v>0.45833333333333331</v>
      </c>
      <c r="AR609" s="104">
        <f>AO609</f>
        <v>0.59722222222222221</v>
      </c>
      <c r="AS609" s="22"/>
      <c r="AT609" s="22"/>
      <c r="AU609" s="359" t="str" cm="1">
        <f t="array" ref="AU609">IF(AB609="","",IF(SUMPRODUCT((AB609=$AB$512:$AB$757)*(AH609=$AH$512:$AH$757)*(AQ609=$AQ$512:$AQ$757)*(AR609=$AR$512:$AR$757)*(ROW($AB$512:$AB$757)&lt;&gt;ROW(AB609))*((Q609=0)*($R$512:$R$757&gt;0)+(Q609&gt;0)*($R$512:$R$757=0)))&gt;0,"SALONES UNIDOS",IF(SUMPRODUCT((AB609=$AB$512:$AB$757)*(AH609=$AH$512:$AH$757)*((AQ609&lt;$AR$512:$AR$757)*(AR609&gt;$AQ$512:$AQ$757))*(ROW($AB$512:$AB$757)&lt;&gt;ROW(AB609)))&gt;0,"Cruzado","Sin cruce")))</f>
        <v>Sin cruce</v>
      </c>
      <c r="AV609" s="359" t="str" cm="1">
        <f t="array" ref="AV609">IF(AD609="","",IF(SUMPRODUCT((AD609=$AD$512:$AD$757)*(AH609=$AH$512:$AH$757)*(AS609=$AS$512:$AS$757)*(AT609=$AT$512:$AT$757)*(ROW($AD$512:$AD$757)&lt;&gt;ROW(AD609))*((R609=0)*($R$512:$R$757&gt;0)+(R609&gt;0)*($R$512:$R$757=0)))&gt;0,"SALONES UNIDOS",IF(SUMPRODUCT((AD609=$AD$512:$AD$757)*(AH609=$AH$512:$AH$757)*((AS609&lt;$AT$512:$AT$757)*(AT609&gt;$AS$512:$AS$757))*(ROW($AD$512:$AD$757)&lt;&gt;ROW(AD609)))&gt;0,"Cruzado","Sin cruce")))</f>
        <v/>
      </c>
      <c r="AW609" s="104" t="str">
        <f t="shared" si="231"/>
        <v>EN3HUAURAB</v>
      </c>
      <c r="AX609" s="104" t="str" cm="1">
        <f t="array" ref="AX609">IF(AW609="","",IF(SUMPRODUCT((AW609=$AW$7:$AW$2042)*(AH609=$AH$7:$AH$2042)*(AN609=$AN$7:$AN$2042)*(AO609=$AO$7:$AO$2042)*(ROW($AW$7:$AW$2042)&lt;&gt;ROW(AW609))*((R609=0)*($R$7:$R$2042&gt;0)+(R609&gt;0)*($R$7:$R$2042=0)))&gt;0,"SALONES UNIDOS",IF(SUMPRODUCT((AW609=$AW$7:$AW$2042)*(AH609=$AH$7:$AH$2042)*((AN609&lt;$AO$7:$AO$2042)*(AO609&gt;$AN$7:$AN$2042))*(ROW($AW$7:$AW$2042)&lt;&gt;ROW(AW609)))&gt;0,"Cruzado","Sin cruce")))</f>
        <v>Sin cruce</v>
      </c>
    </row>
    <row r="610" spans="2:50" ht="19.8" customHeight="1" x14ac:dyDescent="0.25">
      <c r="B610" s="494" t="s">
        <v>314</v>
      </c>
      <c r="C610" s="369" t="s">
        <v>968</v>
      </c>
      <c r="D610" s="369">
        <v>20261</v>
      </c>
      <c r="E610" s="373" t="s">
        <v>279</v>
      </c>
      <c r="F610" s="370" t="s">
        <v>291</v>
      </c>
      <c r="G610" s="373" t="s">
        <v>285</v>
      </c>
      <c r="H610" s="373">
        <v>3</v>
      </c>
      <c r="I610" s="373" t="s">
        <v>281</v>
      </c>
      <c r="J610" s="373" t="s">
        <v>281</v>
      </c>
      <c r="K610" s="194" t="s">
        <v>366</v>
      </c>
      <c r="L610" s="364" t="s">
        <v>594</v>
      </c>
      <c r="M610" s="364" t="s">
        <v>324</v>
      </c>
      <c r="N610" s="364" t="s">
        <v>318</v>
      </c>
      <c r="O610" s="373" t="s">
        <v>321</v>
      </c>
      <c r="P610" s="364">
        <v>2</v>
      </c>
      <c r="Q610" s="364">
        <v>2</v>
      </c>
      <c r="R610" s="369">
        <v>4</v>
      </c>
      <c r="S610" s="364">
        <v>3</v>
      </c>
      <c r="T610" s="8"/>
      <c r="U610" s="374">
        <v>50</v>
      </c>
      <c r="V610" s="370">
        <v>21541988</v>
      </c>
      <c r="W610" s="373" t="s">
        <v>85</v>
      </c>
      <c r="X610" s="364" t="s">
        <v>321</v>
      </c>
      <c r="Y610" s="364" t="s">
        <v>556</v>
      </c>
      <c r="Z610" s="364"/>
      <c r="AA610" s="364"/>
      <c r="AB610" s="370"/>
      <c r="AC610" s="364"/>
      <c r="AD610" s="369"/>
      <c r="AE610" s="370"/>
      <c r="AF610" s="370"/>
      <c r="AG610" s="364" t="s">
        <v>319</v>
      </c>
      <c r="AH610" s="364">
        <v>3</v>
      </c>
      <c r="AI610" s="364">
        <v>17</v>
      </c>
      <c r="AJ610" s="364">
        <v>40</v>
      </c>
      <c r="AK610" s="364">
        <v>21</v>
      </c>
      <c r="AL610" s="364">
        <v>0</v>
      </c>
      <c r="AM610" s="22">
        <f t="shared" si="230"/>
        <v>4</v>
      </c>
      <c r="AN610" s="104">
        <f t="shared" si="242"/>
        <v>0.73611111111111116</v>
      </c>
      <c r="AO610" s="104">
        <f t="shared" si="243"/>
        <v>0.875</v>
      </c>
      <c r="AP610" s="22" t="str" cm="1">
        <f t="array" ref="AP610">IF(W610="","",IF(SUMPRODUCT((W610=$W$7:$W$2042)*(AH610=$AH$7:$AH$2042)*(AN610=$AN$7:$AN$2042)*(AO610=$AO$7:$AO$2042)*(ROW($W$7:$W$2042)&lt;&gt;ROW(W610))*((R610=0)*($R$7:$R$2042&gt;0)+(R610&gt;0)*($R$7:$R$2042=0)))&gt;0,"SALONES UNIDOS",IF(SUMPRODUCT((W610=$W$7:$W$2042)*(AH610=$AH$7:$AH$2042)*((AN610&lt;$AO$7:$AO$2042)*(AO610&gt;$AN$7:$AN$2042))*(ROW($W$7:$W$2042)&lt;&gt;ROW(W610)))&gt;0,"Cruzado","Sin cruce")))</f>
        <v>Sin cruce</v>
      </c>
      <c r="AQ610" s="104"/>
      <c r="AR610" s="104"/>
      <c r="AS610" s="22"/>
      <c r="AT610" s="22"/>
      <c r="AU610" s="359" t="str" cm="1">
        <f t="array" ref="AU610">IF(AB610="","",IF(SUMPRODUCT((AB610=$AB$512:$AB$757)*(AH610=$AH$512:$AH$757)*(AQ610=$AQ$512:$AQ$757)*(AR610=$AR$512:$AR$757)*(ROW($AB$512:$AB$757)&lt;&gt;ROW(AB610))*((Q610=0)*($R$512:$R$757&gt;0)+(Q610&gt;0)*($R$512:$R$757=0)))&gt;0,"SALONES UNIDOS",IF(SUMPRODUCT((AB610=$AB$512:$AB$757)*(AH610=$AH$512:$AH$757)*((AQ610&lt;$AR$512:$AR$757)*(AR610&gt;$AQ$512:$AQ$757))*(ROW($AB$512:$AB$757)&lt;&gt;ROW(AB610)))&gt;0,"Cruzado","Sin cruce")))</f>
        <v/>
      </c>
      <c r="AV610" s="359" t="str" cm="1">
        <f t="array" ref="AV610">IF(AD610="","",IF(SUMPRODUCT((AD610=$AD$512:$AD$757)*(AH610=$AH$512:$AH$757)*(AS610=$AS$512:$AS$757)*(AT610=$AT$512:$AT$757)*(ROW($AD$512:$AD$757)&lt;&gt;ROW(AD610))*((R610=0)*($R$512:$R$757&gt;0)+(R610&gt;0)*($R$512:$R$757=0)))&gt;0,"SALONES UNIDOS",IF(SUMPRODUCT((AD610=$AD$512:$AD$757)*(AH610=$AH$512:$AH$757)*((AS610&lt;$AT$512:$AT$757)*(AT610&gt;$AS$512:$AS$757))*(ROW($AD$512:$AD$757)&lt;&gt;ROW(AD610)))&gt;0,"Cruzado","Sin cruce")))</f>
        <v/>
      </c>
      <c r="AW610" s="104" t="str">
        <f t="shared" si="231"/>
        <v>EN3HUAURAB</v>
      </c>
      <c r="AX610" s="104" t="str" cm="1">
        <f t="array" ref="AX610">IF(AW610="","",IF(SUMPRODUCT((AW610=$AW$7:$AW$2042)*(AH610=$AH$7:$AH$2042)*(AN610=$AN$7:$AN$2042)*(AO610=$AO$7:$AO$2042)*(ROW($AW$7:$AW$2042)&lt;&gt;ROW(AW610))*((R610=0)*($R$7:$R$2042&gt;0)+(R610&gt;0)*($R$7:$R$2042=0)))&gt;0,"SALONES UNIDOS",IF(SUMPRODUCT((AW610=$AW$7:$AW$2042)*(AH610=$AH$7:$AH$2042)*((AN610&lt;$AO$7:$AO$2042)*(AO610&gt;$AN$7:$AN$2042))*(ROW($AW$7:$AW$2042)&lt;&gt;ROW(AW610)))&gt;0,"Cruzado","Sin cruce")))</f>
        <v>Sin cruce</v>
      </c>
    </row>
    <row r="611" spans="2:50" ht="19.8" customHeight="1" x14ac:dyDescent="0.25">
      <c r="B611" s="494" t="s">
        <v>314</v>
      </c>
      <c r="C611" s="369" t="s">
        <v>968</v>
      </c>
      <c r="D611" s="369">
        <v>20261</v>
      </c>
      <c r="E611" s="373" t="s">
        <v>279</v>
      </c>
      <c r="F611" s="370" t="s">
        <v>291</v>
      </c>
      <c r="G611" s="373" t="s">
        <v>285</v>
      </c>
      <c r="H611" s="373">
        <v>3</v>
      </c>
      <c r="I611" s="373" t="s">
        <v>281</v>
      </c>
      <c r="J611" s="373" t="s">
        <v>281</v>
      </c>
      <c r="K611" s="194" t="s">
        <v>360</v>
      </c>
      <c r="L611" s="364" t="s">
        <v>361</v>
      </c>
      <c r="M611" s="364" t="s">
        <v>362</v>
      </c>
      <c r="N611" s="364" t="s">
        <v>318</v>
      </c>
      <c r="O611" s="370" t="s">
        <v>321</v>
      </c>
      <c r="P611" s="364">
        <v>2</v>
      </c>
      <c r="Q611" s="364">
        <v>2</v>
      </c>
      <c r="R611" s="369">
        <v>4</v>
      </c>
      <c r="S611" s="364">
        <v>3</v>
      </c>
      <c r="T611" s="8"/>
      <c r="U611" s="374">
        <v>30</v>
      </c>
      <c r="V611" s="491">
        <v>45011811</v>
      </c>
      <c r="W611" s="491" t="s">
        <v>960</v>
      </c>
      <c r="X611" s="372" t="s">
        <v>321</v>
      </c>
      <c r="Y611" s="364" t="s">
        <v>556</v>
      </c>
      <c r="Z611" s="364"/>
      <c r="AA611" s="364"/>
      <c r="AB611" s="370"/>
      <c r="AC611" s="370"/>
      <c r="AD611" s="369"/>
      <c r="AE611" s="370"/>
      <c r="AF611" s="370"/>
      <c r="AG611" s="364" t="s">
        <v>319</v>
      </c>
      <c r="AH611" s="483">
        <v>6</v>
      </c>
      <c r="AI611" s="483">
        <v>11</v>
      </c>
      <c r="AJ611" s="483">
        <v>0</v>
      </c>
      <c r="AK611" s="483">
        <v>14</v>
      </c>
      <c r="AL611" s="483">
        <v>20</v>
      </c>
      <c r="AM611" s="22">
        <f t="shared" si="230"/>
        <v>4</v>
      </c>
      <c r="AN611" s="104">
        <f t="shared" si="242"/>
        <v>0.45833333333333331</v>
      </c>
      <c r="AO611" s="104">
        <f t="shared" si="243"/>
        <v>0.59722222222222221</v>
      </c>
      <c r="AP611" s="22" t="str" cm="1">
        <f t="array" ref="AP611">IF(W611="","",IF(SUMPRODUCT((W611=$W$7:$W$2042)*(AH611=$AH$7:$AH$2042)*(AN611=$AN$7:$AN$2042)*(AO611=$AO$7:$AO$2042)*(ROW($W$7:$W$2042)&lt;&gt;ROW(W611))*((R611=0)*($R$7:$R$2042&gt;0)+(R611&gt;0)*($R$7:$R$2042=0)))&gt;0,"SALONES UNIDOS",IF(SUMPRODUCT((W611=$W$7:$W$2042)*(AH611=$AH$7:$AH$2042)*((AN611&lt;$AO$7:$AO$2042)*(AO611&gt;$AN$7:$AN$2042))*(ROW($W$7:$W$2042)&lt;&gt;ROW(W611)))&gt;0,"Cruzado","Sin cruce")))</f>
        <v>Sin cruce</v>
      </c>
      <c r="AQ611" s="104"/>
      <c r="AR611" s="104"/>
      <c r="AS611" s="22"/>
      <c r="AT611" s="22"/>
      <c r="AU611" s="359" t="str" cm="1">
        <f t="array" ref="AU611">IF(AB611="","",IF(SUMPRODUCT((AB611=$AB$512:$AB$757)*(AH611=$AH$512:$AH$757)*(AQ611=$AQ$512:$AQ$757)*(AR611=$AR$512:$AR$757)*(ROW($AB$512:$AB$757)&lt;&gt;ROW(AB611))*((Q611=0)*($R$512:$R$757&gt;0)+(Q611&gt;0)*($R$512:$R$757=0)))&gt;0,"SALONES UNIDOS",IF(SUMPRODUCT((AB611=$AB$512:$AB$757)*(AH611=$AH$512:$AH$757)*((AQ611&lt;$AR$512:$AR$757)*(AR611&gt;$AQ$512:$AQ$757))*(ROW($AB$512:$AB$757)&lt;&gt;ROW(AB611)))&gt;0,"Cruzado","Sin cruce")))</f>
        <v/>
      </c>
      <c r="AV611" s="359" t="str" cm="1">
        <f t="array" ref="AV611">IF(AD611="","",IF(SUMPRODUCT((AD611=$AD$512:$AD$757)*(AH611=$AH$512:$AH$757)*(AS611=$AS$512:$AS$757)*(AT611=$AT$512:$AT$757)*(ROW($AD$512:$AD$757)&lt;&gt;ROW(AD611))*((R611=0)*($R$512:$R$757&gt;0)+(R611&gt;0)*($R$512:$R$757=0)))&gt;0,"SALONES UNIDOS",IF(SUMPRODUCT((AD611=$AD$512:$AD$757)*(AH611=$AH$512:$AH$757)*((AS611&lt;$AT$512:$AT$757)*(AT611&gt;$AS$512:$AS$757))*(ROW($AD$512:$AD$757)&lt;&gt;ROW(AD611)))&gt;0,"Cruzado","Sin cruce")))</f>
        <v/>
      </c>
      <c r="AW611" s="104" t="str">
        <f t="shared" si="231"/>
        <v>EN3HUAURAB</v>
      </c>
      <c r="AX611" s="104" t="str" cm="1">
        <f t="array" ref="AX611">IF(AW611="","",IF(SUMPRODUCT((AW611=$AW$7:$AW$2042)*(AH611=$AH$7:$AH$2042)*(AN611=$AN$7:$AN$2042)*(AO611=$AO$7:$AO$2042)*(ROW($AW$7:$AW$2042)&lt;&gt;ROW(AW611))*((R611=0)*($R$7:$R$2042&gt;0)+(R611&gt;0)*($R$7:$R$2042=0)))&gt;0,"SALONES UNIDOS",IF(SUMPRODUCT((AW611=$AW$7:$AW$2042)*(AH611=$AH$7:$AH$2042)*((AN611&lt;$AO$7:$AO$2042)*(AO611&gt;$AN$7:$AN$2042))*(ROW($AW$7:$AW$2042)&lt;&gt;ROW(AW611)))&gt;0,"Cruzado","Sin cruce")))</f>
        <v>Sin cruce</v>
      </c>
    </row>
    <row r="612" spans="2:50" ht="19.8" customHeight="1" x14ac:dyDescent="0.25">
      <c r="B612" s="494" t="s">
        <v>314</v>
      </c>
      <c r="C612" s="369" t="s">
        <v>968</v>
      </c>
      <c r="D612" s="369">
        <v>20261</v>
      </c>
      <c r="E612" s="373" t="s">
        <v>279</v>
      </c>
      <c r="F612" s="370" t="s">
        <v>291</v>
      </c>
      <c r="G612" s="373" t="s">
        <v>285</v>
      </c>
      <c r="H612" s="373">
        <v>3</v>
      </c>
      <c r="I612" s="373" t="s">
        <v>281</v>
      </c>
      <c r="J612" s="373" t="s">
        <v>281</v>
      </c>
      <c r="K612" s="194" t="s">
        <v>358</v>
      </c>
      <c r="L612" s="364" t="s">
        <v>359</v>
      </c>
      <c r="M612" s="364" t="s">
        <v>324</v>
      </c>
      <c r="N612" s="364" t="s">
        <v>318</v>
      </c>
      <c r="O612" s="373" t="s">
        <v>315</v>
      </c>
      <c r="P612" s="364">
        <v>2</v>
      </c>
      <c r="Q612" s="364">
        <v>2</v>
      </c>
      <c r="R612" s="369">
        <v>4</v>
      </c>
      <c r="S612" s="364">
        <v>3</v>
      </c>
      <c r="T612" s="8"/>
      <c r="U612" s="374">
        <v>30</v>
      </c>
      <c r="V612" s="474">
        <v>44425152</v>
      </c>
      <c r="W612" s="474" t="s">
        <v>1153</v>
      </c>
      <c r="X612" s="364" t="s">
        <v>315</v>
      </c>
      <c r="Y612" s="364" t="s">
        <v>556</v>
      </c>
      <c r="Z612" s="364"/>
      <c r="AA612" s="364"/>
      <c r="AB612" s="474" t="s">
        <v>1133</v>
      </c>
      <c r="AC612" s="364"/>
      <c r="AD612" s="369" t="s">
        <v>1117</v>
      </c>
      <c r="AE612" s="370"/>
      <c r="AF612" s="370"/>
      <c r="AG612" s="364" t="s">
        <v>319</v>
      </c>
      <c r="AH612" s="483">
        <v>4</v>
      </c>
      <c r="AI612" s="483">
        <v>14</v>
      </c>
      <c r="AJ612" s="483">
        <v>20</v>
      </c>
      <c r="AK612" s="483">
        <v>17</v>
      </c>
      <c r="AL612" s="483">
        <v>40</v>
      </c>
      <c r="AM612" s="22">
        <f t="shared" si="230"/>
        <v>4</v>
      </c>
      <c r="AN612" s="104">
        <f t="shared" si="242"/>
        <v>0.59722222222222221</v>
      </c>
      <c r="AO612" s="104">
        <f t="shared" si="243"/>
        <v>0.73611111111111116</v>
      </c>
      <c r="AP612" s="22" t="str" cm="1">
        <f t="array" ref="AP612">IF(W612="","",IF(SUMPRODUCT((W612=$W$7:$W$2042)*(AH612=$AH$7:$AH$2042)*(AN612=$AN$7:$AN$2042)*(AO612=$AO$7:$AO$2042)*(ROW($W$7:$W$2042)&lt;&gt;ROW(W612))*((R612=0)*($R$7:$R$2042&gt;0)+(R612&gt;0)*($R$7:$R$2042=0)))&gt;0,"SALONES UNIDOS",IF(SUMPRODUCT((W612=$W$7:$W$2042)*(AH612=$AH$7:$AH$2042)*((AN612&lt;$AO$7:$AO$2042)*(AO612&gt;$AN$7:$AN$2042))*(ROW($W$7:$W$2042)&lt;&gt;ROW(W612)))&gt;0,"Cruzado","Sin cruce")))</f>
        <v>Cruzado</v>
      </c>
      <c r="AQ612" s="104">
        <f t="shared" ref="AQ612:AQ614" si="245">AN612</f>
        <v>0.59722222222222221</v>
      </c>
      <c r="AR612" s="104">
        <f>AQ612+(P612/24)</f>
        <v>0.68055555555555558</v>
      </c>
      <c r="AS612" s="104">
        <f>IF(AR612=AO612,"",AR612)</f>
        <v>0.68055555555555558</v>
      </c>
      <c r="AT612" s="104">
        <f>IF(AS612="","",AO612)</f>
        <v>0.73611111111111116</v>
      </c>
      <c r="AU612" s="359" t="str" cm="1">
        <f t="array" ref="AU612">IF(AB612="","",IF(SUMPRODUCT((AB612=$AB$512:$AB$757)*(AH612=$AH$512:$AH$757)*(AQ612=$AQ$512:$AQ$757)*(AR612=$AR$512:$AR$757)*(ROW($AB$512:$AB$757)&lt;&gt;ROW(AB612))*((Q612=0)*($R$512:$R$757&gt;0)+(Q612&gt;0)*($R$512:$R$757=0)))&gt;0,"SALONES UNIDOS",IF(SUMPRODUCT((AB612=$AB$512:$AB$757)*(AH612=$AH$512:$AH$757)*((AQ612&lt;$AR$512:$AR$757)*(AR612&gt;$AQ$512:$AQ$757))*(ROW($AB$512:$AB$757)&lt;&gt;ROW(AB612)))&gt;0,"Cruzado","Sin cruce")))</f>
        <v>Sin cruce</v>
      </c>
      <c r="AV612" s="359" t="str" cm="1">
        <f t="array" ref="AV612">IF(AD612="","",IF(SUMPRODUCT((AD612=$AD$512:$AD$757)*(AH612=$AH$512:$AH$757)*(AS612=$AS$512:$AS$757)*(AT612=$AT$512:$AT$757)*(ROW($AD$512:$AD$757)&lt;&gt;ROW(AD612))*((R612=0)*($R$512:$R$757&gt;0)+(R612&gt;0)*($R$512:$R$757=0)))&gt;0,"SALONES UNIDOS",IF(SUMPRODUCT((AD612=$AD$512:$AD$757)*(AH612=$AH$512:$AH$757)*((AS612&lt;$AT$512:$AT$757)*(AT612&gt;$AS$512:$AS$757))*(ROW($AD$512:$AD$757)&lt;&gt;ROW(AD612)))&gt;0,"Cruzado","Sin cruce")))</f>
        <v>Cruzado</v>
      </c>
      <c r="AW612" s="104" t="str">
        <f t="shared" si="231"/>
        <v>EN3HUAURAB</v>
      </c>
      <c r="AX612" s="104" t="str" cm="1">
        <f t="array" ref="AX612">IF(AW612="","",IF(SUMPRODUCT((AW612=$AW$7:$AW$2042)*(AH612=$AH$7:$AH$2042)*(AN612=$AN$7:$AN$2042)*(AO612=$AO$7:$AO$2042)*(ROW($AW$7:$AW$2042)&lt;&gt;ROW(AW612))*((R612=0)*($R$7:$R$2042&gt;0)+(R612&gt;0)*($R$7:$R$2042=0)))&gt;0,"SALONES UNIDOS",IF(SUMPRODUCT((AW612=$AW$7:$AW$2042)*(AH612=$AH$7:$AH$2042)*((AN612&lt;$AO$7:$AO$2042)*(AO612&gt;$AN$7:$AN$2042))*(ROW($AW$7:$AW$2042)&lt;&gt;ROW(AW612)))&gt;0,"Cruzado","Sin cruce")))</f>
        <v>Sin cruce</v>
      </c>
    </row>
    <row r="613" spans="2:50" ht="19.8" customHeight="1" x14ac:dyDescent="0.25">
      <c r="B613" s="494" t="s">
        <v>314</v>
      </c>
      <c r="C613" s="369" t="s">
        <v>968</v>
      </c>
      <c r="D613" s="369">
        <v>20261</v>
      </c>
      <c r="E613" s="373" t="s">
        <v>279</v>
      </c>
      <c r="F613" s="370" t="s">
        <v>291</v>
      </c>
      <c r="G613" s="373" t="s">
        <v>285</v>
      </c>
      <c r="H613" s="373">
        <v>3</v>
      </c>
      <c r="I613" s="373" t="s">
        <v>281</v>
      </c>
      <c r="J613" s="373" t="s">
        <v>281</v>
      </c>
      <c r="K613" s="194" t="s">
        <v>364</v>
      </c>
      <c r="L613" s="364" t="s">
        <v>979</v>
      </c>
      <c r="M613" s="364" t="s">
        <v>317</v>
      </c>
      <c r="N613" s="364" t="s">
        <v>318</v>
      </c>
      <c r="O613" s="373" t="s">
        <v>315</v>
      </c>
      <c r="P613" s="364">
        <v>4</v>
      </c>
      <c r="Q613" s="364">
        <v>4</v>
      </c>
      <c r="R613" s="369">
        <v>8</v>
      </c>
      <c r="S613" s="364">
        <v>6</v>
      </c>
      <c r="T613" s="8"/>
      <c r="U613" s="374">
        <v>30</v>
      </c>
      <c r="V613" s="474">
        <v>15580142</v>
      </c>
      <c r="W613" s="474" t="s">
        <v>181</v>
      </c>
      <c r="X613" s="364" t="s">
        <v>315</v>
      </c>
      <c r="Y613" s="364" t="s">
        <v>556</v>
      </c>
      <c r="Z613" s="364"/>
      <c r="AA613" s="364"/>
      <c r="AB613" s="474" t="s">
        <v>1134</v>
      </c>
      <c r="AC613" s="364"/>
      <c r="AD613" s="369"/>
      <c r="AE613" s="370"/>
      <c r="AF613" s="370"/>
      <c r="AG613" s="364" t="s">
        <v>319</v>
      </c>
      <c r="AH613" s="483">
        <v>2</v>
      </c>
      <c r="AI613" s="483">
        <v>7</v>
      </c>
      <c r="AJ613" s="483">
        <v>40</v>
      </c>
      <c r="AK613" s="483">
        <v>14</v>
      </c>
      <c r="AL613" s="483">
        <v>20</v>
      </c>
      <c r="AM613" s="22">
        <f t="shared" si="230"/>
        <v>8</v>
      </c>
      <c r="AN613" s="104">
        <f t="shared" si="242"/>
        <v>0.31944444444444448</v>
      </c>
      <c r="AO613" s="104">
        <f t="shared" si="243"/>
        <v>0.59722222222222221</v>
      </c>
      <c r="AP613" s="22" t="str" cm="1">
        <f t="array" ref="AP613">IF(W613="","",IF(SUMPRODUCT((W613=$W$7:$W$2042)*(AH613=$AH$7:$AH$2042)*(AN613=$AN$7:$AN$2042)*(AO613=$AO$7:$AO$2042)*(ROW($W$7:$W$2042)&lt;&gt;ROW(W613))*((R613=0)*($R$7:$R$2042&gt;0)+(R613&gt;0)*($R$7:$R$2042=0)))&gt;0,"SALONES UNIDOS",IF(SUMPRODUCT((W613=$W$7:$W$2042)*(AH613=$AH$7:$AH$2042)*((AN613&lt;$AO$7:$AO$2042)*(AO613&gt;$AN$7:$AN$2042))*(ROW($W$7:$W$2042)&lt;&gt;ROW(W613)))&gt;0,"Cruzado","Sin cruce")))</f>
        <v>Cruzado</v>
      </c>
      <c r="AQ613" s="104">
        <f>AN613</f>
        <v>0.31944444444444448</v>
      </c>
      <c r="AR613" s="104">
        <f>AO613</f>
        <v>0.59722222222222221</v>
      </c>
      <c r="AS613" s="22"/>
      <c r="AT613" s="22"/>
      <c r="AU613" s="359" t="str" cm="1">
        <f t="array" ref="AU613">IF(AB613="","",IF(SUMPRODUCT((AB613=$AB$512:$AB$757)*(AH613=$AH$512:$AH$757)*(AQ613=$AQ$512:$AQ$757)*(AR613=$AR$512:$AR$757)*(ROW($AB$512:$AB$757)&lt;&gt;ROW(AB613))*((Q613=0)*($R$512:$R$757&gt;0)+(Q613&gt;0)*($R$512:$R$757=0)))&gt;0,"SALONES UNIDOS",IF(SUMPRODUCT((AB613=$AB$512:$AB$757)*(AH613=$AH$512:$AH$757)*((AQ613&lt;$AR$512:$AR$757)*(AR613&gt;$AQ$512:$AQ$757))*(ROW($AB$512:$AB$757)&lt;&gt;ROW(AB613)))&gt;0,"Cruzado","Sin cruce")))</f>
        <v>Sin cruce</v>
      </c>
      <c r="AV613" s="359" t="str" cm="1">
        <f t="array" ref="AV613">IF(AD613="","",IF(SUMPRODUCT((AD613=$AD$512:$AD$757)*(AH613=$AH$512:$AH$757)*(AS613=$AS$512:$AS$757)*(AT613=$AT$512:$AT$757)*(ROW($AD$512:$AD$757)&lt;&gt;ROW(AD613))*((R613=0)*($R$512:$R$757&gt;0)+(R613&gt;0)*($R$512:$R$757=0)))&gt;0,"SALONES UNIDOS",IF(SUMPRODUCT((AD613=$AD$512:$AD$757)*(AH613=$AH$512:$AH$757)*((AS613&lt;$AT$512:$AT$757)*(AT613&gt;$AS$512:$AS$757))*(ROW($AD$512:$AD$757)&lt;&gt;ROW(AD613)))&gt;0,"Cruzado","Sin cruce")))</f>
        <v/>
      </c>
      <c r="AW613" s="104" t="str">
        <f t="shared" si="231"/>
        <v>EN3HUAURAB</v>
      </c>
      <c r="AX613" s="104" t="str" cm="1">
        <f t="array" ref="AX613">IF(AW613="","",IF(SUMPRODUCT((AW613=$AW$7:$AW$2042)*(AH613=$AH$7:$AH$2042)*(AN613=$AN$7:$AN$2042)*(AO613=$AO$7:$AO$2042)*(ROW($AW$7:$AW$2042)&lt;&gt;ROW(AW613))*((R613=0)*($R$7:$R$2042&gt;0)+(R613&gt;0)*($R$7:$R$2042=0)))&gt;0,"SALONES UNIDOS",IF(SUMPRODUCT((AW613=$AW$7:$AW$2042)*(AH613=$AH$7:$AH$2042)*((AN613&lt;$AO$7:$AO$2042)*(AO613&gt;$AN$7:$AN$2042))*(ROW($AW$7:$AW$2042)&lt;&gt;ROW(AW613)))&gt;0,"Cruzado","Sin cruce")))</f>
        <v>Sin cruce</v>
      </c>
    </row>
    <row r="614" spans="2:50" ht="19.8" customHeight="1" x14ac:dyDescent="0.25">
      <c r="B614" s="494" t="s">
        <v>314</v>
      </c>
      <c r="C614" s="369" t="s">
        <v>968</v>
      </c>
      <c r="D614" s="369">
        <v>20261</v>
      </c>
      <c r="E614" s="373" t="s">
        <v>279</v>
      </c>
      <c r="F614" s="370" t="s">
        <v>291</v>
      </c>
      <c r="G614" s="373" t="s">
        <v>285</v>
      </c>
      <c r="H614" s="373">
        <v>3</v>
      </c>
      <c r="I614" s="373" t="s">
        <v>281</v>
      </c>
      <c r="J614" s="373" t="s">
        <v>281</v>
      </c>
      <c r="K614" s="194" t="s">
        <v>363</v>
      </c>
      <c r="L614" s="364" t="s">
        <v>980</v>
      </c>
      <c r="M614" s="364" t="s">
        <v>324</v>
      </c>
      <c r="N614" s="364" t="s">
        <v>318</v>
      </c>
      <c r="O614" s="373" t="s">
        <v>315</v>
      </c>
      <c r="P614" s="364">
        <v>2</v>
      </c>
      <c r="Q614" s="364">
        <v>2</v>
      </c>
      <c r="R614" s="369">
        <v>4</v>
      </c>
      <c r="S614" s="364">
        <v>3</v>
      </c>
      <c r="T614" s="8"/>
      <c r="U614" s="374">
        <v>30</v>
      </c>
      <c r="V614" s="474">
        <v>45011811</v>
      </c>
      <c r="W614" s="475" t="s">
        <v>960</v>
      </c>
      <c r="X614" s="364" t="s">
        <v>315</v>
      </c>
      <c r="Y614" s="364" t="s">
        <v>556</v>
      </c>
      <c r="Z614" s="364"/>
      <c r="AA614" s="364"/>
      <c r="AB614" s="370" t="s">
        <v>1131</v>
      </c>
      <c r="AC614" s="364"/>
      <c r="AD614" s="369" t="s">
        <v>1116</v>
      </c>
      <c r="AE614" s="370"/>
      <c r="AF614" s="370"/>
      <c r="AG614" s="364" t="s">
        <v>319</v>
      </c>
      <c r="AH614" s="483">
        <v>2</v>
      </c>
      <c r="AI614" s="483">
        <v>15</v>
      </c>
      <c r="AJ614" s="483">
        <v>10</v>
      </c>
      <c r="AK614" s="483">
        <v>18</v>
      </c>
      <c r="AL614" s="483">
        <v>30</v>
      </c>
      <c r="AM614" s="22">
        <f t="shared" si="230"/>
        <v>4</v>
      </c>
      <c r="AN614" s="104">
        <f t="shared" si="242"/>
        <v>0.63194444444444442</v>
      </c>
      <c r="AO614" s="104">
        <f t="shared" si="243"/>
        <v>0.77083333333333337</v>
      </c>
      <c r="AP614" s="22" t="str" cm="1">
        <f t="array" ref="AP614">IF(W614="","",IF(SUMPRODUCT((W614=$W$7:$W$2042)*(AH614=$AH$7:$AH$2042)*(AN614=$AN$7:$AN$2042)*(AO614=$AO$7:$AO$2042)*(ROW($W$7:$W$2042)&lt;&gt;ROW(W614))*((R614=0)*($R$7:$R$2042&gt;0)+(R614&gt;0)*($R$7:$R$2042=0)))&gt;0,"SALONES UNIDOS",IF(SUMPRODUCT((W614=$W$7:$W$2042)*(AH614=$AH$7:$AH$2042)*((AN614&lt;$AO$7:$AO$2042)*(AO614&gt;$AN$7:$AN$2042))*(ROW($W$7:$W$2042)&lt;&gt;ROW(W614)))&gt;0,"Cruzado","Sin cruce")))</f>
        <v>Cruzado</v>
      </c>
      <c r="AQ614" s="104">
        <f t="shared" si="245"/>
        <v>0.63194444444444442</v>
      </c>
      <c r="AR614" s="104">
        <f>AQ614+(P614/24)</f>
        <v>0.71527777777777779</v>
      </c>
      <c r="AS614" s="104">
        <f>IF(AR614=AO614,"",AR614)</f>
        <v>0.71527777777777779</v>
      </c>
      <c r="AT614" s="104">
        <f>IF(AS614="","",AO614)</f>
        <v>0.77083333333333337</v>
      </c>
      <c r="AU614" s="359" t="str" cm="1">
        <f t="array" ref="AU614">IF(AB614="","",IF(SUMPRODUCT((AB614=$AB$512:$AB$757)*(AH614=$AH$512:$AH$757)*(AQ614=$AQ$512:$AQ$757)*(AR614=$AR$512:$AR$757)*(ROW($AB$512:$AB$757)&lt;&gt;ROW(AB614))*((Q614=0)*($R$512:$R$757&gt;0)+(Q614&gt;0)*($R$512:$R$757=0)))&gt;0,"SALONES UNIDOS",IF(SUMPRODUCT((AB614=$AB$512:$AB$757)*(AH614=$AH$512:$AH$757)*((AQ614&lt;$AR$512:$AR$757)*(AR614&gt;$AQ$512:$AQ$757))*(ROW($AB$512:$AB$757)&lt;&gt;ROW(AB614)))&gt;0,"Cruzado","Sin cruce")))</f>
        <v>Sin cruce</v>
      </c>
      <c r="AV614" s="359" t="str" cm="1">
        <f t="array" ref="AV614">IF(AD614="","",IF(SUMPRODUCT((AD614=$AD$512:$AD$757)*(AH614=$AH$512:$AH$757)*(AS614=$AS$512:$AS$757)*(AT614=$AT$512:$AT$757)*(ROW($AD$512:$AD$757)&lt;&gt;ROW(AD614))*((R614=0)*($R$512:$R$757&gt;0)+(R614&gt;0)*($R$512:$R$757=0)))&gt;0,"SALONES UNIDOS",IF(SUMPRODUCT((AD614=$AD$512:$AD$757)*(AH614=$AH$512:$AH$757)*((AS614&lt;$AT$512:$AT$757)*(AT614&gt;$AS$512:$AS$757))*(ROW($AD$512:$AD$757)&lt;&gt;ROW(AD614)))&gt;0,"Cruzado","Sin cruce")))</f>
        <v>Cruzado</v>
      </c>
      <c r="AW614" s="104" t="str">
        <f t="shared" si="231"/>
        <v>EN3HUAURAB</v>
      </c>
      <c r="AX614" s="104" t="str" cm="1">
        <f t="array" ref="AX614">IF(AW614="","",IF(SUMPRODUCT((AW614=$AW$7:$AW$2042)*(AH614=$AH$7:$AH$2042)*(AN614=$AN$7:$AN$2042)*(AO614=$AO$7:$AO$2042)*(ROW($AW$7:$AW$2042)&lt;&gt;ROW(AW614))*((R614=0)*($R$7:$R$2042&gt;0)+(R614&gt;0)*($R$7:$R$2042=0)))&gt;0,"SALONES UNIDOS",IF(SUMPRODUCT((AW614=$AW$7:$AW$2042)*(AH614=$AH$7:$AH$2042)*((AN614&lt;$AO$7:$AO$2042)*(AO614&gt;$AN$7:$AN$2042))*(ROW($AW$7:$AW$2042)&lt;&gt;ROW(AW614)))&gt;0,"Cruzado","Sin cruce")))</f>
        <v>Sin cruce</v>
      </c>
    </row>
    <row r="615" spans="2:50" ht="19.8" hidden="1" customHeight="1" x14ac:dyDescent="0.25">
      <c r="B615" s="494" t="s">
        <v>314</v>
      </c>
      <c r="C615" s="369" t="s">
        <v>968</v>
      </c>
      <c r="D615" s="369">
        <v>20261</v>
      </c>
      <c r="E615" s="373" t="s">
        <v>279</v>
      </c>
      <c r="F615" s="370" t="s">
        <v>291</v>
      </c>
      <c r="G615" s="373" t="s">
        <v>285</v>
      </c>
      <c r="H615" s="373">
        <v>3</v>
      </c>
      <c r="I615" s="373" t="s">
        <v>283</v>
      </c>
      <c r="J615" s="373" t="s">
        <v>283</v>
      </c>
      <c r="K615" s="194" t="s">
        <v>365</v>
      </c>
      <c r="L615" s="364" t="s">
        <v>978</v>
      </c>
      <c r="M615" s="364" t="s">
        <v>324</v>
      </c>
      <c r="N615" s="364" t="s">
        <v>318</v>
      </c>
      <c r="O615" s="373" t="s">
        <v>315</v>
      </c>
      <c r="P615" s="364">
        <v>2</v>
      </c>
      <c r="Q615" s="364">
        <v>2</v>
      </c>
      <c r="R615" s="369">
        <v>4</v>
      </c>
      <c r="S615" s="364">
        <v>3</v>
      </c>
      <c r="T615" s="8"/>
      <c r="U615" s="374">
        <v>30</v>
      </c>
      <c r="V615" s="370">
        <v>45011811</v>
      </c>
      <c r="W615" s="373" t="s">
        <v>960</v>
      </c>
      <c r="X615" s="364" t="s">
        <v>315</v>
      </c>
      <c r="Y615" s="364" t="s">
        <v>556</v>
      </c>
      <c r="Z615" s="364"/>
      <c r="AA615" s="364"/>
      <c r="AB615" s="370" t="s">
        <v>862</v>
      </c>
      <c r="AC615" s="364"/>
      <c r="AD615" s="369"/>
      <c r="AE615" s="370"/>
      <c r="AF615" s="370"/>
      <c r="AG615" s="364" t="s">
        <v>319</v>
      </c>
      <c r="AH615" s="364">
        <v>6</v>
      </c>
      <c r="AI615" s="364">
        <v>14</v>
      </c>
      <c r="AJ615" s="364">
        <v>20</v>
      </c>
      <c r="AK615" s="364">
        <v>17</v>
      </c>
      <c r="AL615" s="364">
        <v>40</v>
      </c>
      <c r="AM615" s="22">
        <f t="shared" si="230"/>
        <v>4</v>
      </c>
      <c r="AN615" s="104">
        <f t="shared" si="242"/>
        <v>0.59722222222222221</v>
      </c>
      <c r="AO615" s="104">
        <f t="shared" si="243"/>
        <v>0.73611111111111116</v>
      </c>
      <c r="AP615" s="22" t="str" cm="1">
        <f t="array" ref="AP615">IF(W615="","",IF(SUMPRODUCT((W615=$W$7:$W$2042)*(AH615=$AH$7:$AH$2042)*(AN615=$AN$7:$AN$2042)*(AO615=$AO$7:$AO$2042)*(ROW($W$7:$W$2042)&lt;&gt;ROW(W615))*((R615=0)*($R$7:$R$2042&gt;0)+(R615&gt;0)*($R$7:$R$2042=0)))&gt;0,"SALONES UNIDOS",IF(SUMPRODUCT((W615=$W$7:$W$2042)*(AH615=$AH$7:$AH$2042)*((AN615&lt;$AO$7:$AO$2042)*(AO615&gt;$AN$7:$AN$2042))*(ROW($W$7:$W$2042)&lt;&gt;ROW(W615)))&gt;0,"Cruzado","Sin cruce")))</f>
        <v>Sin cruce</v>
      </c>
      <c r="AQ615" s="104">
        <f>AN615</f>
        <v>0.59722222222222221</v>
      </c>
      <c r="AR615" s="104">
        <f>AO615</f>
        <v>0.73611111111111116</v>
      </c>
      <c r="AS615" s="22"/>
      <c r="AT615" s="22"/>
      <c r="AU615" s="359" t="str" cm="1">
        <f t="array" ref="AU615">IF(AB615="","",IF(SUMPRODUCT((AB615=$AB$512:$AB$757)*(AH615=$AH$512:$AH$757)*(AQ615=$AQ$512:$AQ$757)*(AR615=$AR$512:$AR$757)*(ROW($AB$512:$AB$757)&lt;&gt;ROW(AB615))*((Q615=0)*($R$512:$R$757&gt;0)+(Q615&gt;0)*($R$512:$R$757=0)))&gt;0,"SALONES UNIDOS",IF(SUMPRODUCT((AB615=$AB$512:$AB$757)*(AH615=$AH$512:$AH$757)*((AQ615&lt;$AR$512:$AR$757)*(AR615&gt;$AQ$512:$AQ$757))*(ROW($AB$512:$AB$757)&lt;&gt;ROW(AB615)))&gt;0,"Cruzado","Sin cruce")))</f>
        <v>Sin cruce</v>
      </c>
      <c r="AV615" s="359" t="str" cm="1">
        <f t="array" ref="AV615">IF(AD615="","",IF(SUMPRODUCT((AD615=$AD$512:$AD$757)*(AH615=$AH$512:$AH$757)*(AS615=$AS$512:$AS$757)*(AT615=$AT$512:$AT$757)*(ROW($AD$512:$AD$757)&lt;&gt;ROW(AD615))*((R615=0)*($R$512:$R$757&gt;0)+(R615&gt;0)*($R$512:$R$757=0)))&gt;0,"SALONES UNIDOS",IF(SUMPRODUCT((AD615=$AD$512:$AD$757)*(AH615=$AH$512:$AH$757)*((AS615&lt;$AT$512:$AT$757)*(AT615&gt;$AS$512:$AS$757))*(ROW($AD$512:$AD$757)&lt;&gt;ROW(AD615)))&gt;0,"Cruzado","Sin cruce")))</f>
        <v/>
      </c>
      <c r="AW615" s="104" t="str">
        <f t="shared" si="231"/>
        <v>EN3HUAURAC</v>
      </c>
      <c r="AX615" s="104" t="str" cm="1">
        <f t="array" ref="AX615">IF(AW615="","",IF(SUMPRODUCT((AW615=$AW$7:$AW$2042)*(AH615=$AH$7:$AH$2042)*(AN615=$AN$7:$AN$2042)*(AO615=$AO$7:$AO$2042)*(ROW($AW$7:$AW$2042)&lt;&gt;ROW(AW615))*((R615=0)*($R$7:$R$2042&gt;0)+(R615&gt;0)*($R$7:$R$2042=0)))&gt;0,"SALONES UNIDOS",IF(SUMPRODUCT((AW615=$AW$7:$AW$2042)*(AH615=$AH$7:$AH$2042)*((AN615&lt;$AO$7:$AO$2042)*(AO615&gt;$AN$7:$AN$2042))*(ROW($AW$7:$AW$2042)&lt;&gt;ROW(AW615)))&gt;0,"Cruzado","Sin cruce")))</f>
        <v>Sin cruce</v>
      </c>
    </row>
    <row r="616" spans="2:50" ht="19.8" hidden="1" customHeight="1" x14ac:dyDescent="0.25">
      <c r="B616" s="494" t="s">
        <v>314</v>
      </c>
      <c r="C616" s="369" t="s">
        <v>968</v>
      </c>
      <c r="D616" s="369">
        <v>20261</v>
      </c>
      <c r="E616" s="373" t="s">
        <v>279</v>
      </c>
      <c r="F616" s="370" t="s">
        <v>291</v>
      </c>
      <c r="G616" s="373" t="s">
        <v>285</v>
      </c>
      <c r="H616" s="373">
        <v>3</v>
      </c>
      <c r="I616" s="373" t="s">
        <v>283</v>
      </c>
      <c r="J616" s="373" t="s">
        <v>283</v>
      </c>
      <c r="K616" s="194" t="s">
        <v>366</v>
      </c>
      <c r="L616" s="364" t="s">
        <v>594</v>
      </c>
      <c r="M616" s="364" t="s">
        <v>324</v>
      </c>
      <c r="N616" s="364" t="s">
        <v>318</v>
      </c>
      <c r="O616" s="373" t="s">
        <v>321</v>
      </c>
      <c r="P616" s="364">
        <v>2</v>
      </c>
      <c r="Q616" s="364">
        <v>2</v>
      </c>
      <c r="R616" s="369">
        <v>4</v>
      </c>
      <c r="S616" s="364">
        <v>3</v>
      </c>
      <c r="T616" s="8"/>
      <c r="U616" s="374">
        <v>50</v>
      </c>
      <c r="V616" s="370">
        <v>18160918</v>
      </c>
      <c r="W616" s="373" t="s">
        <v>101</v>
      </c>
      <c r="X616" s="364" t="s">
        <v>321</v>
      </c>
      <c r="Y616" s="364" t="s">
        <v>556</v>
      </c>
      <c r="Z616" s="364"/>
      <c r="AA616" s="364"/>
      <c r="AB616" s="370"/>
      <c r="AC616" s="364"/>
      <c r="AD616" s="369"/>
      <c r="AE616" s="370"/>
      <c r="AF616" s="370"/>
      <c r="AG616" s="364" t="s">
        <v>319</v>
      </c>
      <c r="AH616" s="364">
        <v>6</v>
      </c>
      <c r="AI616" s="364">
        <v>8</v>
      </c>
      <c r="AJ616" s="364">
        <v>30</v>
      </c>
      <c r="AK616" s="364">
        <v>11</v>
      </c>
      <c r="AL616" s="364">
        <v>50</v>
      </c>
      <c r="AM616" s="22">
        <f t="shared" si="230"/>
        <v>4</v>
      </c>
      <c r="AN616" s="104">
        <f t="shared" si="242"/>
        <v>0.35416666666666663</v>
      </c>
      <c r="AO616" s="104">
        <f t="shared" si="243"/>
        <v>0.49305555555555552</v>
      </c>
      <c r="AP616" s="22" t="str" cm="1">
        <f t="array" ref="AP616">IF(W616="","",IF(SUMPRODUCT((W616=$W$7:$W$2042)*(AH616=$AH$7:$AH$2042)*(AN616=$AN$7:$AN$2042)*(AO616=$AO$7:$AO$2042)*(ROW($W$7:$W$2042)&lt;&gt;ROW(W616))*((R616=0)*($R$7:$R$2042&gt;0)+(R616&gt;0)*($R$7:$R$2042=0)))&gt;0,"SALONES UNIDOS",IF(SUMPRODUCT((W616=$W$7:$W$2042)*(AH616=$AH$7:$AH$2042)*((AN616&lt;$AO$7:$AO$2042)*(AO616&gt;$AN$7:$AN$2042))*(ROW($W$7:$W$2042)&lt;&gt;ROW(W616)))&gt;0,"Cruzado","Sin cruce")))</f>
        <v>Sin cruce</v>
      </c>
      <c r="AQ616" s="104"/>
      <c r="AR616" s="104"/>
      <c r="AS616" s="22"/>
      <c r="AT616" s="22"/>
      <c r="AU616" s="359" t="str" cm="1">
        <f t="array" ref="AU616">IF(AB616="","",IF(SUMPRODUCT((AB616=$AB$512:$AB$757)*(AH616=$AH$512:$AH$757)*(AQ616=$AQ$512:$AQ$757)*(AR616=$AR$512:$AR$757)*(ROW($AB$512:$AB$757)&lt;&gt;ROW(AB616))*((Q616=0)*($R$512:$R$757&gt;0)+(Q616&gt;0)*($R$512:$R$757=0)))&gt;0,"SALONES UNIDOS",IF(SUMPRODUCT((AB616=$AB$512:$AB$757)*(AH616=$AH$512:$AH$757)*((AQ616&lt;$AR$512:$AR$757)*(AR616&gt;$AQ$512:$AQ$757))*(ROW($AB$512:$AB$757)&lt;&gt;ROW(AB616)))&gt;0,"Cruzado","Sin cruce")))</f>
        <v/>
      </c>
      <c r="AV616" s="359" t="str" cm="1">
        <f t="array" ref="AV616">IF(AD616="","",IF(SUMPRODUCT((AD616=$AD$512:$AD$757)*(AH616=$AH$512:$AH$757)*(AS616=$AS$512:$AS$757)*(AT616=$AT$512:$AT$757)*(ROW($AD$512:$AD$757)&lt;&gt;ROW(AD616))*((R616=0)*($R$512:$R$757&gt;0)+(R616&gt;0)*($R$512:$R$757=0)))&gt;0,"SALONES UNIDOS",IF(SUMPRODUCT((AD616=$AD$512:$AD$757)*(AH616=$AH$512:$AH$757)*((AS616&lt;$AT$512:$AT$757)*(AT616&gt;$AS$512:$AS$757))*(ROW($AD$512:$AD$757)&lt;&gt;ROW(AD616)))&gt;0,"Cruzado","Sin cruce")))</f>
        <v/>
      </c>
      <c r="AW616" s="104" t="str">
        <f t="shared" si="231"/>
        <v>EN3HUAURAC</v>
      </c>
      <c r="AX616" s="104" t="str" cm="1">
        <f t="array" ref="AX616">IF(AW616="","",IF(SUMPRODUCT((AW616=$AW$7:$AW$2042)*(AH616=$AH$7:$AH$2042)*(AN616=$AN$7:$AN$2042)*(AO616=$AO$7:$AO$2042)*(ROW($AW$7:$AW$2042)&lt;&gt;ROW(AW616))*((R616=0)*($R$7:$R$2042&gt;0)+(R616&gt;0)*($R$7:$R$2042=0)))&gt;0,"SALONES UNIDOS",IF(SUMPRODUCT((AW616=$AW$7:$AW$2042)*(AH616=$AH$7:$AH$2042)*((AN616&lt;$AO$7:$AO$2042)*(AO616&gt;$AN$7:$AN$2042))*(ROW($AW$7:$AW$2042)&lt;&gt;ROW(AW616)))&gt;0,"Cruzado","Sin cruce")))</f>
        <v>Sin cruce</v>
      </c>
    </row>
    <row r="617" spans="2:50" ht="19.8" hidden="1" customHeight="1" x14ac:dyDescent="0.25">
      <c r="B617" s="494" t="s">
        <v>314</v>
      </c>
      <c r="C617" s="369" t="s">
        <v>968</v>
      </c>
      <c r="D617" s="369">
        <v>20261</v>
      </c>
      <c r="E617" s="373" t="s">
        <v>279</v>
      </c>
      <c r="F617" s="370" t="s">
        <v>291</v>
      </c>
      <c r="G617" s="373" t="s">
        <v>285</v>
      </c>
      <c r="H617" s="373">
        <v>3</v>
      </c>
      <c r="I617" s="373" t="s">
        <v>283</v>
      </c>
      <c r="J617" s="373" t="s">
        <v>283</v>
      </c>
      <c r="K617" s="194" t="s">
        <v>360</v>
      </c>
      <c r="L617" s="364" t="s">
        <v>361</v>
      </c>
      <c r="M617" s="364" t="s">
        <v>362</v>
      </c>
      <c r="N617" s="364" t="s">
        <v>318</v>
      </c>
      <c r="O617" s="370" t="s">
        <v>321</v>
      </c>
      <c r="P617" s="364">
        <v>2</v>
      </c>
      <c r="Q617" s="364">
        <v>2</v>
      </c>
      <c r="R617" s="369">
        <v>4</v>
      </c>
      <c r="S617" s="364">
        <v>3</v>
      </c>
      <c r="T617" s="8"/>
      <c r="U617" s="374">
        <v>30</v>
      </c>
      <c r="V617" s="370">
        <v>45011811</v>
      </c>
      <c r="W617" s="373" t="s">
        <v>960</v>
      </c>
      <c r="X617" s="372" t="s">
        <v>321</v>
      </c>
      <c r="Y617" s="364" t="s">
        <v>556</v>
      </c>
      <c r="Z617" s="364"/>
      <c r="AA617" s="364"/>
      <c r="AB617" s="370"/>
      <c r="AC617" s="370"/>
      <c r="AD617" s="369"/>
      <c r="AE617" s="370"/>
      <c r="AF617" s="370"/>
      <c r="AG617" s="364" t="s">
        <v>319</v>
      </c>
      <c r="AH617" s="364">
        <v>6</v>
      </c>
      <c r="AI617" s="364">
        <v>19</v>
      </c>
      <c r="AJ617" s="364">
        <v>20</v>
      </c>
      <c r="AK617" s="364">
        <v>22</v>
      </c>
      <c r="AL617" s="364">
        <v>40</v>
      </c>
      <c r="AM617" s="22">
        <f t="shared" si="230"/>
        <v>4</v>
      </c>
      <c r="AN617" s="104">
        <f t="shared" si="242"/>
        <v>0.80555555555555547</v>
      </c>
      <c r="AO617" s="104">
        <f t="shared" si="243"/>
        <v>0.94444444444444442</v>
      </c>
      <c r="AP617" s="22" t="str" cm="1">
        <f t="array" ref="AP617">IF(W617="","",IF(SUMPRODUCT((W617=$W$7:$W$2042)*(AH617=$AH$7:$AH$2042)*(AN617=$AN$7:$AN$2042)*(AO617=$AO$7:$AO$2042)*(ROW($W$7:$W$2042)&lt;&gt;ROW(W617))*((R617=0)*($R$7:$R$2042&gt;0)+(R617&gt;0)*($R$7:$R$2042=0)))&gt;0,"SALONES UNIDOS",IF(SUMPRODUCT((W617=$W$7:$W$2042)*(AH617=$AH$7:$AH$2042)*((AN617&lt;$AO$7:$AO$2042)*(AO617&gt;$AN$7:$AN$2042))*(ROW($W$7:$W$2042)&lt;&gt;ROW(W617)))&gt;0,"Cruzado","Sin cruce")))</f>
        <v>Sin cruce</v>
      </c>
      <c r="AQ617" s="104"/>
      <c r="AR617" s="104"/>
      <c r="AS617" s="22"/>
      <c r="AT617" s="22"/>
      <c r="AU617" s="359" t="str" cm="1">
        <f t="array" ref="AU617">IF(AB617="","",IF(SUMPRODUCT((AB617=$AB$512:$AB$757)*(AH617=$AH$512:$AH$757)*(AQ617=$AQ$512:$AQ$757)*(AR617=$AR$512:$AR$757)*(ROW($AB$512:$AB$757)&lt;&gt;ROW(AB617))*((Q617=0)*($R$512:$R$757&gt;0)+(Q617&gt;0)*($R$512:$R$757=0)))&gt;0,"SALONES UNIDOS",IF(SUMPRODUCT((AB617=$AB$512:$AB$757)*(AH617=$AH$512:$AH$757)*((AQ617&lt;$AR$512:$AR$757)*(AR617&gt;$AQ$512:$AQ$757))*(ROW($AB$512:$AB$757)&lt;&gt;ROW(AB617)))&gt;0,"Cruzado","Sin cruce")))</f>
        <v/>
      </c>
      <c r="AV617" s="359" t="str" cm="1">
        <f t="array" ref="AV617">IF(AD617="","",IF(SUMPRODUCT((AD617=$AD$512:$AD$757)*(AH617=$AH$512:$AH$757)*(AS617=$AS$512:$AS$757)*(AT617=$AT$512:$AT$757)*(ROW($AD$512:$AD$757)&lt;&gt;ROW(AD617))*((R617=0)*($R$512:$R$757&gt;0)+(R617&gt;0)*($R$512:$R$757=0)))&gt;0,"SALONES UNIDOS",IF(SUMPRODUCT((AD617=$AD$512:$AD$757)*(AH617=$AH$512:$AH$757)*((AS617&lt;$AT$512:$AT$757)*(AT617&gt;$AS$512:$AS$757))*(ROW($AD$512:$AD$757)&lt;&gt;ROW(AD617)))&gt;0,"Cruzado","Sin cruce")))</f>
        <v/>
      </c>
      <c r="AW617" s="104" t="str">
        <f t="shared" si="231"/>
        <v>EN3HUAURAC</v>
      </c>
      <c r="AX617" s="104" t="str" cm="1">
        <f t="array" ref="AX617">IF(AW617="","",IF(SUMPRODUCT((AW617=$AW$7:$AW$2042)*(AH617=$AH$7:$AH$2042)*(AN617=$AN$7:$AN$2042)*(AO617=$AO$7:$AO$2042)*(ROW($AW$7:$AW$2042)&lt;&gt;ROW(AW617))*((R617=0)*($R$7:$R$2042&gt;0)+(R617&gt;0)*($R$7:$R$2042=0)))&gt;0,"SALONES UNIDOS",IF(SUMPRODUCT((AW617=$AW$7:$AW$2042)*(AH617=$AH$7:$AH$2042)*((AN617&lt;$AO$7:$AO$2042)*(AO617&gt;$AN$7:$AN$2042))*(ROW($AW$7:$AW$2042)&lt;&gt;ROW(AW617)))&gt;0,"Cruzado","Sin cruce")))</f>
        <v>Sin cruce</v>
      </c>
    </row>
    <row r="618" spans="2:50" ht="19.8" hidden="1" customHeight="1" x14ac:dyDescent="0.25">
      <c r="B618" s="494" t="s">
        <v>314</v>
      </c>
      <c r="C618" s="369" t="s">
        <v>968</v>
      </c>
      <c r="D618" s="369">
        <v>20261</v>
      </c>
      <c r="E618" s="373" t="s">
        <v>279</v>
      </c>
      <c r="F618" s="370" t="s">
        <v>291</v>
      </c>
      <c r="G618" s="373" t="s">
        <v>285</v>
      </c>
      <c r="H618" s="373">
        <v>3</v>
      </c>
      <c r="I618" s="373" t="s">
        <v>283</v>
      </c>
      <c r="J618" s="373" t="s">
        <v>283</v>
      </c>
      <c r="K618" s="194" t="s">
        <v>358</v>
      </c>
      <c r="L618" s="364" t="s">
        <v>359</v>
      </c>
      <c r="M618" s="364" t="s">
        <v>324</v>
      </c>
      <c r="N618" s="364" t="s">
        <v>318</v>
      </c>
      <c r="O618" s="373" t="s">
        <v>315</v>
      </c>
      <c r="P618" s="364">
        <v>2</v>
      </c>
      <c r="Q618" s="364">
        <v>2</v>
      </c>
      <c r="R618" s="369">
        <v>4</v>
      </c>
      <c r="S618" s="364">
        <v>3</v>
      </c>
      <c r="T618" s="8"/>
      <c r="U618" s="374">
        <v>30</v>
      </c>
      <c r="V618" s="370">
        <v>44425152</v>
      </c>
      <c r="W618" s="373" t="s">
        <v>1153</v>
      </c>
      <c r="X618" s="364" t="s">
        <v>315</v>
      </c>
      <c r="Y618" s="364" t="s">
        <v>556</v>
      </c>
      <c r="Z618" s="364"/>
      <c r="AA618" s="364"/>
      <c r="AB618" s="370" t="s">
        <v>862</v>
      </c>
      <c r="AC618" s="364"/>
      <c r="AD618" s="369" t="s">
        <v>1117</v>
      </c>
      <c r="AE618" s="370"/>
      <c r="AF618" s="370"/>
      <c r="AG618" s="364" t="s">
        <v>319</v>
      </c>
      <c r="AH618" s="364">
        <v>4</v>
      </c>
      <c r="AI618" s="364">
        <v>14</v>
      </c>
      <c r="AJ618" s="364">
        <v>20</v>
      </c>
      <c r="AK618" s="364">
        <v>17</v>
      </c>
      <c r="AL618" s="364">
        <v>40</v>
      </c>
      <c r="AM618" s="22">
        <f t="shared" si="230"/>
        <v>4</v>
      </c>
      <c r="AN618" s="104">
        <f t="shared" si="242"/>
        <v>0.59722222222222221</v>
      </c>
      <c r="AO618" s="104">
        <f t="shared" si="243"/>
        <v>0.73611111111111116</v>
      </c>
      <c r="AP618" s="22" t="str" cm="1">
        <f t="array" ref="AP618">IF(W618="","",IF(SUMPRODUCT((W618=$W$7:$W$2042)*(AH618=$AH$7:$AH$2042)*(AN618=$AN$7:$AN$2042)*(AO618=$AO$7:$AO$2042)*(ROW($W$7:$W$2042)&lt;&gt;ROW(W618))*((R618=0)*($R$7:$R$2042&gt;0)+(R618&gt;0)*($R$7:$R$2042=0)))&gt;0,"SALONES UNIDOS",IF(SUMPRODUCT((W618=$W$7:$W$2042)*(AH618=$AH$7:$AH$2042)*((AN618&lt;$AO$7:$AO$2042)*(AO618&gt;$AN$7:$AN$2042))*(ROW($W$7:$W$2042)&lt;&gt;ROW(W618)))&gt;0,"Cruzado","Sin cruce")))</f>
        <v>Cruzado</v>
      </c>
      <c r="AQ618" s="104">
        <f t="shared" ref="AQ618:AQ620" si="246">AN618</f>
        <v>0.59722222222222221</v>
      </c>
      <c r="AR618" s="104">
        <f>AQ618+(P618/24)</f>
        <v>0.68055555555555558</v>
      </c>
      <c r="AS618" s="104">
        <f>IF(AR618=AO618,"",AR618)</f>
        <v>0.68055555555555558</v>
      </c>
      <c r="AT618" s="104">
        <f>IF(AS618="","",AO618)</f>
        <v>0.73611111111111116</v>
      </c>
      <c r="AU618" s="359" t="str" cm="1">
        <f t="array" ref="AU618">IF(AB618="","",IF(SUMPRODUCT((AB618=$AB$512:$AB$757)*(AH618=$AH$512:$AH$757)*(AQ618=$AQ$512:$AQ$757)*(AR618=$AR$512:$AR$757)*(ROW($AB$512:$AB$757)&lt;&gt;ROW(AB618))*((Q618=0)*($R$512:$R$757&gt;0)+(Q618&gt;0)*($R$512:$R$757=0)))&gt;0,"SALONES UNIDOS",IF(SUMPRODUCT((AB618=$AB$512:$AB$757)*(AH618=$AH$512:$AH$757)*((AQ618&lt;$AR$512:$AR$757)*(AR618&gt;$AQ$512:$AQ$757))*(ROW($AB$512:$AB$757)&lt;&gt;ROW(AB618)))&gt;0,"Cruzado","Sin cruce")))</f>
        <v>Sin cruce</v>
      </c>
      <c r="AV618" s="359" t="str" cm="1">
        <f t="array" ref="AV618">IF(AD618="","",IF(SUMPRODUCT((AD618=$AD$512:$AD$757)*(AH618=$AH$512:$AH$757)*(AS618=$AS$512:$AS$757)*(AT618=$AT$512:$AT$757)*(ROW($AD$512:$AD$757)&lt;&gt;ROW(AD618))*((R618=0)*($R$512:$R$757&gt;0)+(R618&gt;0)*($R$512:$R$757=0)))&gt;0,"SALONES UNIDOS",IF(SUMPRODUCT((AD618=$AD$512:$AD$757)*(AH618=$AH$512:$AH$757)*((AS618&lt;$AT$512:$AT$757)*(AT618&gt;$AS$512:$AS$757))*(ROW($AD$512:$AD$757)&lt;&gt;ROW(AD618)))&gt;0,"Cruzado","Sin cruce")))</f>
        <v>Cruzado</v>
      </c>
      <c r="AW618" s="104" t="str">
        <f t="shared" si="231"/>
        <v>EN3HUAURAC</v>
      </c>
      <c r="AX618" s="104" t="str" cm="1">
        <f t="array" ref="AX618">IF(AW618="","",IF(SUMPRODUCT((AW618=$AW$7:$AW$2042)*(AH618=$AH$7:$AH$2042)*(AN618=$AN$7:$AN$2042)*(AO618=$AO$7:$AO$2042)*(ROW($AW$7:$AW$2042)&lt;&gt;ROW(AW618))*((R618=0)*($R$7:$R$2042&gt;0)+(R618&gt;0)*($R$7:$R$2042=0)))&gt;0,"SALONES UNIDOS",IF(SUMPRODUCT((AW618=$AW$7:$AW$2042)*(AH618=$AH$7:$AH$2042)*((AN618&lt;$AO$7:$AO$2042)*(AO618&gt;$AN$7:$AN$2042))*(ROW($AW$7:$AW$2042)&lt;&gt;ROW(AW618)))&gt;0,"Cruzado","Sin cruce")))</f>
        <v>Sin cruce</v>
      </c>
    </row>
    <row r="619" spans="2:50" ht="19.8" hidden="1" customHeight="1" x14ac:dyDescent="0.25">
      <c r="B619" s="494" t="s">
        <v>314</v>
      </c>
      <c r="C619" s="369" t="s">
        <v>968</v>
      </c>
      <c r="D619" s="369">
        <v>20261</v>
      </c>
      <c r="E619" s="373" t="s">
        <v>279</v>
      </c>
      <c r="F619" s="370" t="s">
        <v>291</v>
      </c>
      <c r="G619" s="373" t="s">
        <v>285</v>
      </c>
      <c r="H619" s="373">
        <v>3</v>
      </c>
      <c r="I619" s="373" t="s">
        <v>283</v>
      </c>
      <c r="J619" s="373" t="s">
        <v>283</v>
      </c>
      <c r="K619" s="194" t="s">
        <v>364</v>
      </c>
      <c r="L619" s="364" t="s">
        <v>979</v>
      </c>
      <c r="M619" s="364" t="s">
        <v>317</v>
      </c>
      <c r="N619" s="364" t="s">
        <v>318</v>
      </c>
      <c r="O619" s="373" t="s">
        <v>315</v>
      </c>
      <c r="P619" s="364">
        <v>4</v>
      </c>
      <c r="Q619" s="364">
        <v>4</v>
      </c>
      <c r="R619" s="369">
        <v>8</v>
      </c>
      <c r="S619" s="364">
        <v>6</v>
      </c>
      <c r="T619" s="8"/>
      <c r="U619" s="374">
        <v>30</v>
      </c>
      <c r="V619" s="370">
        <v>15580142</v>
      </c>
      <c r="W619" s="373" t="s">
        <v>181</v>
      </c>
      <c r="X619" s="364" t="s">
        <v>315</v>
      </c>
      <c r="Y619" s="364" t="s">
        <v>556</v>
      </c>
      <c r="Z619" s="364"/>
      <c r="AA619" s="364"/>
      <c r="AB619" s="370" t="s">
        <v>841</v>
      </c>
      <c r="AC619" s="364"/>
      <c r="AD619" s="369"/>
      <c r="AE619" s="370"/>
      <c r="AF619" s="370"/>
      <c r="AG619" s="364" t="s">
        <v>319</v>
      </c>
      <c r="AH619" s="364">
        <v>2</v>
      </c>
      <c r="AI619" s="364">
        <v>7</v>
      </c>
      <c r="AJ619" s="364">
        <v>40</v>
      </c>
      <c r="AK619" s="364">
        <v>14</v>
      </c>
      <c r="AL619" s="364">
        <v>20</v>
      </c>
      <c r="AM619" s="22">
        <f t="shared" si="230"/>
        <v>8</v>
      </c>
      <c r="AN619" s="104">
        <f t="shared" si="242"/>
        <v>0.31944444444444448</v>
      </c>
      <c r="AO619" s="104">
        <f t="shared" si="243"/>
        <v>0.59722222222222221</v>
      </c>
      <c r="AP619" s="22" t="str" cm="1">
        <f t="array" ref="AP619">IF(W619="","",IF(SUMPRODUCT((W619=$W$7:$W$2042)*(AH619=$AH$7:$AH$2042)*(AN619=$AN$7:$AN$2042)*(AO619=$AO$7:$AO$2042)*(ROW($W$7:$W$2042)&lt;&gt;ROW(W619))*((R619=0)*($R$7:$R$2042&gt;0)+(R619&gt;0)*($R$7:$R$2042=0)))&gt;0,"SALONES UNIDOS",IF(SUMPRODUCT((W619=$W$7:$W$2042)*(AH619=$AH$7:$AH$2042)*((AN619&lt;$AO$7:$AO$2042)*(AO619&gt;$AN$7:$AN$2042))*(ROW($W$7:$W$2042)&lt;&gt;ROW(W619)))&gt;0,"Cruzado","Sin cruce")))</f>
        <v>Cruzado</v>
      </c>
      <c r="AQ619" s="104">
        <f>AN619</f>
        <v>0.31944444444444448</v>
      </c>
      <c r="AR619" s="104">
        <f>AO619</f>
        <v>0.59722222222222221</v>
      </c>
      <c r="AS619" s="22"/>
      <c r="AT619" s="22"/>
      <c r="AU619" s="359" t="str" cm="1">
        <f t="array" ref="AU619">IF(AB619="","",IF(SUMPRODUCT((AB619=$AB$512:$AB$757)*(AH619=$AH$512:$AH$757)*(AQ619=$AQ$512:$AQ$757)*(AR619=$AR$512:$AR$757)*(ROW($AB$512:$AB$757)&lt;&gt;ROW(AB619))*((Q619=0)*($R$512:$R$757&gt;0)+(Q619&gt;0)*($R$512:$R$757=0)))&gt;0,"SALONES UNIDOS",IF(SUMPRODUCT((AB619=$AB$512:$AB$757)*(AH619=$AH$512:$AH$757)*((AQ619&lt;$AR$512:$AR$757)*(AR619&gt;$AQ$512:$AQ$757))*(ROW($AB$512:$AB$757)&lt;&gt;ROW(AB619)))&gt;0,"Cruzado","Sin cruce")))</f>
        <v>Sin cruce</v>
      </c>
      <c r="AV619" s="359" t="str" cm="1">
        <f t="array" ref="AV619">IF(AD619="","",IF(SUMPRODUCT((AD619=$AD$512:$AD$757)*(AH619=$AH$512:$AH$757)*(AS619=$AS$512:$AS$757)*(AT619=$AT$512:$AT$757)*(ROW($AD$512:$AD$757)&lt;&gt;ROW(AD619))*((R619=0)*($R$512:$R$757&gt;0)+(R619&gt;0)*($R$512:$R$757=0)))&gt;0,"SALONES UNIDOS",IF(SUMPRODUCT((AD619=$AD$512:$AD$757)*(AH619=$AH$512:$AH$757)*((AS619&lt;$AT$512:$AT$757)*(AT619&gt;$AS$512:$AS$757))*(ROW($AD$512:$AD$757)&lt;&gt;ROW(AD619)))&gt;0,"Cruzado","Sin cruce")))</f>
        <v/>
      </c>
      <c r="AW619" s="104" t="str">
        <f t="shared" si="231"/>
        <v>EN3HUAURAC</v>
      </c>
      <c r="AX619" s="104" t="str" cm="1">
        <f t="array" ref="AX619">IF(AW619="","",IF(SUMPRODUCT((AW619=$AW$7:$AW$2042)*(AH619=$AH$7:$AH$2042)*(AN619=$AN$7:$AN$2042)*(AO619=$AO$7:$AO$2042)*(ROW($AW$7:$AW$2042)&lt;&gt;ROW(AW619))*((R619=0)*($R$7:$R$2042&gt;0)+(R619&gt;0)*($R$7:$R$2042=0)))&gt;0,"SALONES UNIDOS",IF(SUMPRODUCT((AW619=$AW$7:$AW$2042)*(AH619=$AH$7:$AH$2042)*((AN619&lt;$AO$7:$AO$2042)*(AO619&gt;$AN$7:$AN$2042))*(ROW($AW$7:$AW$2042)&lt;&gt;ROW(AW619)))&gt;0,"Cruzado","Sin cruce")))</f>
        <v>Sin cruce</v>
      </c>
    </row>
    <row r="620" spans="2:50" ht="19.8" hidden="1" customHeight="1" x14ac:dyDescent="0.25">
      <c r="B620" s="494" t="s">
        <v>314</v>
      </c>
      <c r="C620" s="369" t="s">
        <v>968</v>
      </c>
      <c r="D620" s="369">
        <v>20261</v>
      </c>
      <c r="E620" s="373" t="s">
        <v>279</v>
      </c>
      <c r="F620" s="370" t="s">
        <v>291</v>
      </c>
      <c r="G620" s="373" t="s">
        <v>285</v>
      </c>
      <c r="H620" s="373">
        <v>3</v>
      </c>
      <c r="I620" s="373" t="s">
        <v>283</v>
      </c>
      <c r="J620" s="373" t="s">
        <v>283</v>
      </c>
      <c r="K620" s="194" t="s">
        <v>363</v>
      </c>
      <c r="L620" s="364" t="s">
        <v>980</v>
      </c>
      <c r="M620" s="364" t="s">
        <v>324</v>
      </c>
      <c r="N620" s="364" t="s">
        <v>318</v>
      </c>
      <c r="O620" s="373" t="s">
        <v>315</v>
      </c>
      <c r="P620" s="364">
        <v>2</v>
      </c>
      <c r="Q620" s="364">
        <v>2</v>
      </c>
      <c r="R620" s="369">
        <v>4</v>
      </c>
      <c r="S620" s="364">
        <v>3</v>
      </c>
      <c r="T620" s="8"/>
      <c r="U620" s="374">
        <v>30</v>
      </c>
      <c r="V620" s="370">
        <v>45011811</v>
      </c>
      <c r="W620" s="373" t="s">
        <v>960</v>
      </c>
      <c r="X620" s="364" t="s">
        <v>315</v>
      </c>
      <c r="Y620" s="364" t="s">
        <v>556</v>
      </c>
      <c r="Z620" s="364"/>
      <c r="AA620" s="364"/>
      <c r="AB620" s="370" t="s">
        <v>862</v>
      </c>
      <c r="AC620" s="364"/>
      <c r="AD620" s="369" t="s">
        <v>1116</v>
      </c>
      <c r="AE620" s="370"/>
      <c r="AF620" s="370"/>
      <c r="AG620" s="364" t="s">
        <v>319</v>
      </c>
      <c r="AH620" s="364">
        <v>2</v>
      </c>
      <c r="AI620" s="364">
        <v>15</v>
      </c>
      <c r="AJ620" s="364">
        <v>10</v>
      </c>
      <c r="AK620" s="364">
        <v>18</v>
      </c>
      <c r="AL620" s="364">
        <v>30</v>
      </c>
      <c r="AM620" s="22">
        <f t="shared" si="230"/>
        <v>4</v>
      </c>
      <c r="AN620" s="104">
        <f t="shared" si="242"/>
        <v>0.63194444444444442</v>
      </c>
      <c r="AO620" s="104">
        <f t="shared" si="243"/>
        <v>0.77083333333333337</v>
      </c>
      <c r="AP620" s="22" t="str" cm="1">
        <f t="array" ref="AP620">IF(W620="","",IF(SUMPRODUCT((W620=$W$7:$W$2042)*(AH620=$AH$7:$AH$2042)*(AN620=$AN$7:$AN$2042)*(AO620=$AO$7:$AO$2042)*(ROW($W$7:$W$2042)&lt;&gt;ROW(W620))*((R620=0)*($R$7:$R$2042&gt;0)+(R620&gt;0)*($R$7:$R$2042=0)))&gt;0,"SALONES UNIDOS",IF(SUMPRODUCT((W620=$W$7:$W$2042)*(AH620=$AH$7:$AH$2042)*((AN620&lt;$AO$7:$AO$2042)*(AO620&gt;$AN$7:$AN$2042))*(ROW($W$7:$W$2042)&lt;&gt;ROW(W620)))&gt;0,"Cruzado","Sin cruce")))</f>
        <v>Cruzado</v>
      </c>
      <c r="AQ620" s="104">
        <f t="shared" si="246"/>
        <v>0.63194444444444442</v>
      </c>
      <c r="AR620" s="104">
        <f>AQ620+(P620/24)</f>
        <v>0.71527777777777779</v>
      </c>
      <c r="AS620" s="104">
        <f>IF(AR620=AO620,"",AR620)</f>
        <v>0.71527777777777779</v>
      </c>
      <c r="AT620" s="104">
        <f>IF(AS620="","",AO620)</f>
        <v>0.77083333333333337</v>
      </c>
      <c r="AU620" s="359" t="str" cm="1">
        <f t="array" ref="AU620">IF(AB620="","",IF(SUMPRODUCT((AB620=$AB$512:$AB$757)*(AH620=$AH$512:$AH$757)*(AQ620=$AQ$512:$AQ$757)*(AR620=$AR$512:$AR$757)*(ROW($AB$512:$AB$757)&lt;&gt;ROW(AB620))*((Q620=0)*($R$512:$R$757&gt;0)+(Q620&gt;0)*($R$512:$R$757=0)))&gt;0,"SALONES UNIDOS",IF(SUMPRODUCT((AB620=$AB$512:$AB$757)*(AH620=$AH$512:$AH$757)*((AQ620&lt;$AR$512:$AR$757)*(AR620&gt;$AQ$512:$AQ$757))*(ROW($AB$512:$AB$757)&lt;&gt;ROW(AB620)))&gt;0,"Cruzado","Sin cruce")))</f>
        <v>Sin cruce</v>
      </c>
      <c r="AV620" s="359" t="str" cm="1">
        <f t="array" ref="AV620">IF(AD620="","",IF(SUMPRODUCT((AD620=$AD$512:$AD$757)*(AH620=$AH$512:$AH$757)*(AS620=$AS$512:$AS$757)*(AT620=$AT$512:$AT$757)*(ROW($AD$512:$AD$757)&lt;&gt;ROW(AD620))*((R620=0)*($R$512:$R$757&gt;0)+(R620&gt;0)*($R$512:$R$757=0)))&gt;0,"SALONES UNIDOS",IF(SUMPRODUCT((AD620=$AD$512:$AD$757)*(AH620=$AH$512:$AH$757)*((AS620&lt;$AT$512:$AT$757)*(AT620&gt;$AS$512:$AS$757))*(ROW($AD$512:$AD$757)&lt;&gt;ROW(AD620)))&gt;0,"Cruzado","Sin cruce")))</f>
        <v>Cruzado</v>
      </c>
      <c r="AW620" s="104" t="str">
        <f t="shared" si="231"/>
        <v>EN3HUAURAC</v>
      </c>
      <c r="AX620" s="104" t="str" cm="1">
        <f t="array" ref="AX620">IF(AW620="","",IF(SUMPRODUCT((AW620=$AW$7:$AW$2042)*(AH620=$AH$7:$AH$2042)*(AN620=$AN$7:$AN$2042)*(AO620=$AO$7:$AO$2042)*(ROW($AW$7:$AW$2042)&lt;&gt;ROW(AW620))*((R620=0)*($R$7:$R$2042&gt;0)+(R620&gt;0)*($R$7:$R$2042=0)))&gt;0,"SALONES UNIDOS",IF(SUMPRODUCT((AW620=$AW$7:$AW$2042)*(AH620=$AH$7:$AH$2042)*((AN620&lt;$AO$7:$AO$2042)*(AO620&gt;$AN$7:$AN$2042))*(ROW($AW$7:$AW$2042)&lt;&gt;ROW(AW620)))&gt;0,"Cruzado","Sin cruce")))</f>
        <v>Sin cruce</v>
      </c>
    </row>
    <row r="621" spans="2:50" ht="19.8" hidden="1" customHeight="1" x14ac:dyDescent="0.25">
      <c r="B621" s="497" t="s">
        <v>314</v>
      </c>
      <c r="C621" s="485" t="s">
        <v>968</v>
      </c>
      <c r="D621" s="485">
        <v>20261</v>
      </c>
      <c r="E621" s="475" t="s">
        <v>279</v>
      </c>
      <c r="F621" s="474" t="s">
        <v>291</v>
      </c>
      <c r="G621" s="475" t="s">
        <v>285</v>
      </c>
      <c r="H621" s="475">
        <v>3</v>
      </c>
      <c r="I621" s="475" t="s">
        <v>286</v>
      </c>
      <c r="J621" s="475" t="s">
        <v>286</v>
      </c>
      <c r="K621" s="484" t="s">
        <v>365</v>
      </c>
      <c r="L621" s="483" t="s">
        <v>978</v>
      </c>
      <c r="M621" s="483" t="s">
        <v>324</v>
      </c>
      <c r="N621" s="483" t="s">
        <v>318</v>
      </c>
      <c r="O621" s="475" t="s">
        <v>315</v>
      </c>
      <c r="P621" s="483">
        <v>2</v>
      </c>
      <c r="Q621" s="483">
        <v>2</v>
      </c>
      <c r="R621" s="485">
        <v>4</v>
      </c>
      <c r="S621" s="483">
        <v>3</v>
      </c>
      <c r="T621" s="486"/>
      <c r="U621" s="487">
        <v>30</v>
      </c>
      <c r="V621" s="507"/>
      <c r="W621" s="508" t="s">
        <v>287</v>
      </c>
      <c r="X621" s="483" t="s">
        <v>315</v>
      </c>
      <c r="Y621" s="483" t="s">
        <v>556</v>
      </c>
      <c r="Z621" s="483"/>
      <c r="AA621" s="483"/>
      <c r="AB621" s="474"/>
      <c r="AC621" s="483"/>
      <c r="AD621" s="485"/>
      <c r="AE621" s="474"/>
      <c r="AF621" s="474"/>
      <c r="AG621" s="483" t="s">
        <v>319</v>
      </c>
      <c r="AH621" s="483"/>
      <c r="AI621" s="483"/>
      <c r="AJ621" s="483"/>
      <c r="AK621" s="483"/>
      <c r="AL621" s="483"/>
      <c r="AM621" s="488">
        <f t="shared" ref="AM621" si="247">IF(AI621="",R621,ROUND(((((AK621/24)+(AL621/1440))-((AI621/24)+(AJ621/1440)))*1440/50),5))</f>
        <v>4</v>
      </c>
      <c r="AN621" s="489">
        <f t="shared" ref="AN621" si="248">AI621/24+AJ621/1440</f>
        <v>0</v>
      </c>
      <c r="AO621" s="489">
        <f t="shared" ref="AO621" si="249">AK621/24+AL621/1440</f>
        <v>0</v>
      </c>
      <c r="AP621" s="488" t="str" cm="1">
        <f t="array" ref="AP621">IF(W621="","",IF(SUMPRODUCT((W621=$W$7:$W$2042)*(AH621=$AH$7:$AH$2042)*(AN621=$AN$7:$AN$2042)*(AO621=$AO$7:$AO$2042)*(ROW($W$7:$W$2042)&lt;&gt;ROW(W621))*((R621=0)*($R$7:$R$2042&gt;0)+(R621&gt;0)*($R$7:$R$2042=0)))&gt;0,"SALONES UNIDOS",IF(SUMPRODUCT((W621=$W$7:$W$2042)*(AH621=$AH$7:$AH$2042)*((AN621&lt;$AO$7:$AO$2042)*(AO621&gt;$AN$7:$AN$2042))*(ROW($W$7:$W$2042)&lt;&gt;ROW(W621)))&gt;0,"Cruzado","Sin cruce")))</f>
        <v>Sin cruce</v>
      </c>
      <c r="AQ621" s="489">
        <f>AN621</f>
        <v>0</v>
      </c>
      <c r="AR621" s="489">
        <f>AO621</f>
        <v>0</v>
      </c>
      <c r="AS621" s="488"/>
      <c r="AT621" s="488"/>
      <c r="AU621" s="488" t="str" cm="1">
        <f t="array" ref="AU621">IF(AB621="","",IF(SUMPRODUCT((AB621=$AB$512:$AB$757)*(AH621=$AH$512:$AH$757)*(AQ621=$AQ$512:$AQ$757)*(AR621=$AR$512:$AR$757)*(ROW($AB$512:$AB$757)&lt;&gt;ROW(AB621))*((Q621=0)*($R$512:$R$757&gt;0)+(Q621&gt;0)*($R$512:$R$757=0)))&gt;0,"SALONES UNIDOS",IF(SUMPRODUCT((AB621=$AB$512:$AB$757)*(AH621=$AH$512:$AH$757)*((AQ621&lt;$AR$512:$AR$757)*(AR621&gt;$AQ$512:$AQ$757))*(ROW($AB$512:$AB$757)&lt;&gt;ROW(AB621)))&gt;0,"Cruzado","Sin cruce")))</f>
        <v/>
      </c>
      <c r="AV621" s="488" t="str" cm="1">
        <f t="array" ref="AV621">IF(AD621="","",IF(SUMPRODUCT((AD621=$AD$512:$AD$757)*(AH621=$AH$512:$AH$757)*(AS621=$AS$512:$AS$757)*(AT621=$AT$512:$AT$757)*(ROW($AD$512:$AD$757)&lt;&gt;ROW(AD621))*((R621=0)*($R$512:$R$757&gt;0)+(R621&gt;0)*($R$512:$R$757=0)))&gt;0,"SALONES UNIDOS",IF(SUMPRODUCT((AD621=$AD$512:$AD$757)*(AH621=$AH$512:$AH$757)*((AS621&lt;$AT$512:$AT$757)*(AT621&gt;$AS$512:$AS$757))*(ROW($AD$512:$AD$757)&lt;&gt;ROW(AD621)))&gt;0,"Cruzado","Sin cruce")))</f>
        <v/>
      </c>
      <c r="AW621" s="489" t="str">
        <f t="shared" ref="AW621" si="250">TRIM(CONCATENATE(G621,H621,E621,J621))</f>
        <v>EN3HUAURAD</v>
      </c>
      <c r="AX621" s="489" t="str" cm="1">
        <f t="array" ref="AX621">IF(AW621="","",IF(SUMPRODUCT((AW621=$AW$7:$AW$2042)*(AH621=$AH$7:$AH$2042)*(AN621=$AN$7:$AN$2042)*(AO621=$AO$7:$AO$2042)*(ROW($AW$7:$AW$2042)&lt;&gt;ROW(AW621))*((R621=0)*($R$7:$R$2042&gt;0)+(R621&gt;0)*($R$7:$R$2042=0)))&gt;0,"SALONES UNIDOS",IF(SUMPRODUCT((AW621=$AW$7:$AW$2042)*(AH621=$AH$7:$AH$2042)*((AN621&lt;$AO$7:$AO$2042)*(AO621&gt;$AN$7:$AN$2042))*(ROW($AW$7:$AW$2042)&lt;&gt;ROW(AW621)))&gt;0,"Cruzado","Sin cruce")))</f>
        <v>Sin cruce</v>
      </c>
    </row>
    <row r="622" spans="2:50" ht="19.8" hidden="1" customHeight="1" x14ac:dyDescent="0.25">
      <c r="B622" s="494" t="s">
        <v>314</v>
      </c>
      <c r="C622" s="369" t="s">
        <v>968</v>
      </c>
      <c r="D622" s="369">
        <v>20261</v>
      </c>
      <c r="E622" s="373" t="s">
        <v>279</v>
      </c>
      <c r="F622" s="370" t="s">
        <v>291</v>
      </c>
      <c r="G622" s="373" t="s">
        <v>285</v>
      </c>
      <c r="H622" s="373">
        <v>3</v>
      </c>
      <c r="I622" s="373" t="s">
        <v>286</v>
      </c>
      <c r="J622" s="373" t="s">
        <v>286</v>
      </c>
      <c r="K622" s="194" t="s">
        <v>360</v>
      </c>
      <c r="L622" s="364" t="s">
        <v>361</v>
      </c>
      <c r="M622" s="364" t="s">
        <v>362</v>
      </c>
      <c r="N622" s="364" t="s">
        <v>318</v>
      </c>
      <c r="O622" s="370" t="s">
        <v>321</v>
      </c>
      <c r="P622" s="364">
        <v>2</v>
      </c>
      <c r="Q622" s="364">
        <v>2</v>
      </c>
      <c r="R622" s="369">
        <v>4</v>
      </c>
      <c r="S622" s="364">
        <v>3</v>
      </c>
      <c r="T622" s="8"/>
      <c r="U622" s="374">
        <v>30</v>
      </c>
      <c r="V622" s="370">
        <v>10636904</v>
      </c>
      <c r="W622" s="373" t="s">
        <v>509</v>
      </c>
      <c r="X622" s="372" t="s">
        <v>321</v>
      </c>
      <c r="Y622" s="364" t="s">
        <v>556</v>
      </c>
      <c r="Z622" s="364"/>
      <c r="AA622" s="364"/>
      <c r="AB622" s="370"/>
      <c r="AC622" s="370"/>
      <c r="AD622" s="369"/>
      <c r="AE622" s="370"/>
      <c r="AF622" s="370"/>
      <c r="AG622" s="364" t="s">
        <v>319</v>
      </c>
      <c r="AH622" s="364">
        <v>4</v>
      </c>
      <c r="AI622" s="364">
        <v>20</v>
      </c>
      <c r="AJ622" s="364">
        <v>10</v>
      </c>
      <c r="AK622" s="364">
        <v>23</v>
      </c>
      <c r="AL622" s="364">
        <v>30</v>
      </c>
      <c r="AM622" s="22">
        <f t="shared" si="230"/>
        <v>4</v>
      </c>
      <c r="AN622" s="104">
        <f t="shared" si="242"/>
        <v>0.84027777777777779</v>
      </c>
      <c r="AO622" s="104">
        <f t="shared" si="243"/>
        <v>0.97916666666666674</v>
      </c>
      <c r="AP622" s="22" t="str" cm="1">
        <f t="array" ref="AP622">IF(W622="","",IF(SUMPRODUCT((W622=$W$7:$W$2042)*(AH622=$AH$7:$AH$2042)*(AN622=$AN$7:$AN$2042)*(AO622=$AO$7:$AO$2042)*(ROW($W$7:$W$2042)&lt;&gt;ROW(W622))*((R622=0)*($R$7:$R$2042&gt;0)+(R622&gt;0)*($R$7:$R$2042=0)))&gt;0,"SALONES UNIDOS",IF(SUMPRODUCT((W622=$W$7:$W$2042)*(AH622=$AH$7:$AH$2042)*((AN622&lt;$AO$7:$AO$2042)*(AO622&gt;$AN$7:$AN$2042))*(ROW($W$7:$W$2042)&lt;&gt;ROW(W622)))&gt;0,"Cruzado","Sin cruce")))</f>
        <v>Sin cruce</v>
      </c>
      <c r="AQ622" s="104"/>
      <c r="AR622" s="104"/>
      <c r="AS622" s="22"/>
      <c r="AT622" s="22"/>
      <c r="AU622" s="359" t="str" cm="1">
        <f t="array" ref="AU622">IF(AB622="","",IF(SUMPRODUCT((AB622=$AB$512:$AB$757)*(AH622=$AH$512:$AH$757)*(AQ622=$AQ$512:$AQ$757)*(AR622=$AR$512:$AR$757)*(ROW($AB$512:$AB$757)&lt;&gt;ROW(AB622))*((Q622=0)*($R$512:$R$757&gt;0)+(Q622&gt;0)*($R$512:$R$757=0)))&gt;0,"SALONES UNIDOS",IF(SUMPRODUCT((AB622=$AB$512:$AB$757)*(AH622=$AH$512:$AH$757)*((AQ622&lt;$AR$512:$AR$757)*(AR622&gt;$AQ$512:$AQ$757))*(ROW($AB$512:$AB$757)&lt;&gt;ROW(AB622)))&gt;0,"Cruzado","Sin cruce")))</f>
        <v/>
      </c>
      <c r="AV622" s="359" t="str" cm="1">
        <f t="array" ref="AV622">IF(AD622="","",IF(SUMPRODUCT((AD622=$AD$512:$AD$757)*(AH622=$AH$512:$AH$757)*(AS622=$AS$512:$AS$757)*(AT622=$AT$512:$AT$757)*(ROW($AD$512:$AD$757)&lt;&gt;ROW(AD622))*((R622=0)*($R$512:$R$757&gt;0)+(R622&gt;0)*($R$512:$R$757=0)))&gt;0,"SALONES UNIDOS",IF(SUMPRODUCT((AD622=$AD$512:$AD$757)*(AH622=$AH$512:$AH$757)*((AS622&lt;$AT$512:$AT$757)*(AT622&gt;$AS$512:$AS$757))*(ROW($AD$512:$AD$757)&lt;&gt;ROW(AD622)))&gt;0,"Cruzado","Sin cruce")))</f>
        <v/>
      </c>
      <c r="AW622" s="104" t="str">
        <f t="shared" si="231"/>
        <v>EN3HUAURAD</v>
      </c>
      <c r="AX622" s="104" t="str" cm="1">
        <f t="array" ref="AX622">IF(AW622="","",IF(SUMPRODUCT((AW622=$AW$7:$AW$2042)*(AH622=$AH$7:$AH$2042)*(AN622=$AN$7:$AN$2042)*(AO622=$AO$7:$AO$2042)*(ROW($AW$7:$AW$2042)&lt;&gt;ROW(AW622))*((R622=0)*($R$7:$R$2042&gt;0)+(R622&gt;0)*($R$7:$R$2042=0)))&gt;0,"SALONES UNIDOS",IF(SUMPRODUCT((AW622=$AW$7:$AW$2042)*(AH622=$AH$7:$AH$2042)*((AN622&lt;$AO$7:$AO$2042)*(AO622&gt;$AN$7:$AN$2042))*(ROW($AW$7:$AW$2042)&lt;&gt;ROW(AW622)))&gt;0,"Cruzado","Sin cruce")))</f>
        <v>Sin cruce</v>
      </c>
    </row>
    <row r="623" spans="2:50" ht="19.8" hidden="1" customHeight="1" x14ac:dyDescent="0.25">
      <c r="B623" s="494" t="s">
        <v>314</v>
      </c>
      <c r="C623" s="369" t="s">
        <v>968</v>
      </c>
      <c r="D623" s="369">
        <v>20261</v>
      </c>
      <c r="E623" s="373" t="s">
        <v>279</v>
      </c>
      <c r="F623" s="370" t="s">
        <v>291</v>
      </c>
      <c r="G623" s="373" t="s">
        <v>285</v>
      </c>
      <c r="H623" s="373">
        <v>3</v>
      </c>
      <c r="I623" s="373" t="s">
        <v>286</v>
      </c>
      <c r="J623" s="373" t="s">
        <v>286</v>
      </c>
      <c r="K623" s="194" t="s">
        <v>358</v>
      </c>
      <c r="L623" s="364" t="s">
        <v>359</v>
      </c>
      <c r="M623" s="364" t="s">
        <v>324</v>
      </c>
      <c r="N623" s="364" t="s">
        <v>318</v>
      </c>
      <c r="O623" s="373" t="s">
        <v>315</v>
      </c>
      <c r="P623" s="364">
        <v>2</v>
      </c>
      <c r="Q623" s="364">
        <v>2</v>
      </c>
      <c r="R623" s="369">
        <v>4</v>
      </c>
      <c r="S623" s="364">
        <v>3</v>
      </c>
      <c r="T623" s="8"/>
      <c r="U623" s="374">
        <v>30</v>
      </c>
      <c r="V623" s="370">
        <v>44425152</v>
      </c>
      <c r="W623" s="373" t="s">
        <v>1153</v>
      </c>
      <c r="X623" s="364" t="s">
        <v>315</v>
      </c>
      <c r="Y623" s="364" t="s">
        <v>556</v>
      </c>
      <c r="Z623" s="364"/>
      <c r="AA623" s="364"/>
      <c r="AB623" s="370" t="s">
        <v>1121</v>
      </c>
      <c r="AC623" s="364"/>
      <c r="AD623" s="369" t="s">
        <v>1117</v>
      </c>
      <c r="AE623" s="370"/>
      <c r="AF623" s="370"/>
      <c r="AG623" s="364" t="s">
        <v>319</v>
      </c>
      <c r="AH623" s="364">
        <v>6</v>
      </c>
      <c r="AI623" s="364">
        <v>14</v>
      </c>
      <c r="AJ623" s="364">
        <v>20</v>
      </c>
      <c r="AK623" s="364">
        <v>17</v>
      </c>
      <c r="AL623" s="364">
        <v>40</v>
      </c>
      <c r="AM623" s="22">
        <f t="shared" si="230"/>
        <v>4</v>
      </c>
      <c r="AN623" s="104">
        <f t="shared" si="242"/>
        <v>0.59722222222222221</v>
      </c>
      <c r="AO623" s="104">
        <f t="shared" si="243"/>
        <v>0.73611111111111116</v>
      </c>
      <c r="AP623" s="22" t="str" cm="1">
        <f t="array" ref="AP623">IF(W623="","",IF(SUMPRODUCT((W623=$W$7:$W$2042)*(AH623=$AH$7:$AH$2042)*(AN623=$AN$7:$AN$2042)*(AO623=$AO$7:$AO$2042)*(ROW($W$7:$W$2042)&lt;&gt;ROW(W623))*((R623=0)*($R$7:$R$2042&gt;0)+(R623&gt;0)*($R$7:$R$2042=0)))&gt;0,"SALONES UNIDOS",IF(SUMPRODUCT((W623=$W$7:$W$2042)*(AH623=$AH$7:$AH$2042)*((AN623&lt;$AO$7:$AO$2042)*(AO623&gt;$AN$7:$AN$2042))*(ROW($W$7:$W$2042)&lt;&gt;ROW(W623)))&gt;0,"Cruzado","Sin cruce")))</f>
        <v>Cruzado</v>
      </c>
      <c r="AQ623" s="104">
        <f t="shared" ref="AQ623:AQ661" si="251">AN623</f>
        <v>0.59722222222222221</v>
      </c>
      <c r="AR623" s="104">
        <f>AQ623+(P623/24)</f>
        <v>0.68055555555555558</v>
      </c>
      <c r="AS623" s="104">
        <f>IF(AR623=AO623,"",AR623)</f>
        <v>0.68055555555555558</v>
      </c>
      <c r="AT623" s="104">
        <f>IF(AS623="","",AO623)</f>
        <v>0.73611111111111116</v>
      </c>
      <c r="AU623" s="359" t="str" cm="1">
        <f t="array" ref="AU623">IF(AB623="","",IF(SUMPRODUCT((AB623=$AB$512:$AB$757)*(AH623=$AH$512:$AH$757)*(AQ623=$AQ$512:$AQ$757)*(AR623=$AR$512:$AR$757)*(ROW($AB$512:$AB$757)&lt;&gt;ROW(AB623))*((Q623=0)*($R$512:$R$757&gt;0)+(Q623&gt;0)*($R$512:$R$757=0)))&gt;0,"SALONES UNIDOS",IF(SUMPRODUCT((AB623=$AB$512:$AB$757)*(AH623=$AH$512:$AH$757)*((AQ623&lt;$AR$512:$AR$757)*(AR623&gt;$AQ$512:$AQ$757))*(ROW($AB$512:$AB$757)&lt;&gt;ROW(AB623)))&gt;0,"Cruzado","Sin cruce")))</f>
        <v>Sin cruce</v>
      </c>
      <c r="AV623" s="359" t="str" cm="1">
        <f t="array" ref="AV623">IF(AD623="","",IF(SUMPRODUCT((AD623=$AD$512:$AD$757)*(AH623=$AH$512:$AH$757)*(AS623=$AS$512:$AS$757)*(AT623=$AT$512:$AT$757)*(ROW($AD$512:$AD$757)&lt;&gt;ROW(AD623))*((R623=0)*($R$512:$R$757&gt;0)+(R623&gt;0)*($R$512:$R$757=0)))&gt;0,"SALONES UNIDOS",IF(SUMPRODUCT((AD623=$AD$512:$AD$757)*(AH623=$AH$512:$AH$757)*((AS623&lt;$AT$512:$AT$757)*(AT623&gt;$AS$512:$AS$757))*(ROW($AD$512:$AD$757)&lt;&gt;ROW(AD623)))&gt;0,"Cruzado","Sin cruce")))</f>
        <v>Cruzado</v>
      </c>
      <c r="AW623" s="104" t="str">
        <f>TRIM(CONCATENATE(G623,H623,E623,J623))</f>
        <v>EN3HUAURAD</v>
      </c>
      <c r="AX623" s="104" t="str" cm="1">
        <f t="array" ref="AX623">IF(AW623="","",IF(SUMPRODUCT((AW623=$AW$7:$AW$2042)*(AH623=$AH$7:$AH$2042)*(AN623=$AN$7:$AN$2042)*(AO623=$AO$7:$AO$2042)*(ROW($AW$7:$AW$2042)&lt;&gt;ROW(AW623))*((R623=0)*($R$7:$R$2042&gt;0)+(R623&gt;0)*($R$7:$R$2042=0)))&gt;0,"SALONES UNIDOS",IF(SUMPRODUCT((AW623=$AW$7:$AW$2042)*(AH623=$AH$7:$AH$2042)*((AN623&lt;$AO$7:$AO$2042)*(AO623&gt;$AN$7:$AN$2042))*(ROW($AW$7:$AW$2042)&lt;&gt;ROW(AW623)))&gt;0,"Cruzado","Sin cruce")))</f>
        <v>Sin cruce</v>
      </c>
    </row>
    <row r="624" spans="2:50" ht="19.8" hidden="1" customHeight="1" x14ac:dyDescent="0.25">
      <c r="B624" s="494" t="s">
        <v>314</v>
      </c>
      <c r="C624" s="369" t="s">
        <v>968</v>
      </c>
      <c r="D624" s="369">
        <v>20261</v>
      </c>
      <c r="E624" s="373" t="s">
        <v>279</v>
      </c>
      <c r="F624" s="370" t="s">
        <v>291</v>
      </c>
      <c r="G624" s="373" t="s">
        <v>285</v>
      </c>
      <c r="H624" s="373">
        <v>3</v>
      </c>
      <c r="I624" s="373" t="s">
        <v>286</v>
      </c>
      <c r="J624" s="373" t="s">
        <v>286</v>
      </c>
      <c r="K624" s="194" t="s">
        <v>364</v>
      </c>
      <c r="L624" s="364" t="s">
        <v>979</v>
      </c>
      <c r="M624" s="364" t="s">
        <v>317</v>
      </c>
      <c r="N624" s="364" t="s">
        <v>318</v>
      </c>
      <c r="O624" s="373" t="s">
        <v>315</v>
      </c>
      <c r="P624" s="364">
        <v>4</v>
      </c>
      <c r="Q624" s="364">
        <v>4</v>
      </c>
      <c r="R624" s="369">
        <v>8</v>
      </c>
      <c r="S624" s="364">
        <v>6</v>
      </c>
      <c r="T624" s="8"/>
      <c r="U624" s="374">
        <v>30</v>
      </c>
      <c r="V624" s="370">
        <v>15765469</v>
      </c>
      <c r="W624" s="373" t="s">
        <v>961</v>
      </c>
      <c r="X624" s="364" t="s">
        <v>315</v>
      </c>
      <c r="Y624" s="364" t="s">
        <v>556</v>
      </c>
      <c r="Z624" s="364"/>
      <c r="AA624" s="364"/>
      <c r="AB624" s="370" t="s">
        <v>859</v>
      </c>
      <c r="AC624" s="364"/>
      <c r="AD624" s="369"/>
      <c r="AE624" s="370"/>
      <c r="AF624" s="370"/>
      <c r="AG624" s="364" t="s">
        <v>319</v>
      </c>
      <c r="AH624" s="364">
        <v>4</v>
      </c>
      <c r="AI624" s="364">
        <v>9</v>
      </c>
      <c r="AJ624" s="364">
        <v>20</v>
      </c>
      <c r="AK624" s="364">
        <v>16</v>
      </c>
      <c r="AL624" s="364">
        <v>0</v>
      </c>
      <c r="AM624" s="22">
        <f t="shared" si="230"/>
        <v>8</v>
      </c>
      <c r="AN624" s="104">
        <f t="shared" si="242"/>
        <v>0.3888888888888889</v>
      </c>
      <c r="AO624" s="104">
        <f t="shared" si="243"/>
        <v>0.66666666666666663</v>
      </c>
      <c r="AP624" s="22" t="str" cm="1">
        <f t="array" ref="AP624">IF(W624="","",IF(SUMPRODUCT((W624=$W$7:$W$2042)*(AH624=$AH$7:$AH$2042)*(AN624=$AN$7:$AN$2042)*(AO624=$AO$7:$AO$2042)*(ROW($W$7:$W$2042)&lt;&gt;ROW(W624))*((R624=0)*($R$7:$R$2042&gt;0)+(R624&gt;0)*($R$7:$R$2042=0)))&gt;0,"SALONES UNIDOS",IF(SUMPRODUCT((W624=$W$7:$W$2042)*(AH624=$AH$7:$AH$2042)*((AN624&lt;$AO$7:$AO$2042)*(AO624&gt;$AN$7:$AN$2042))*(ROW($W$7:$W$2042)&lt;&gt;ROW(W624)))&gt;0,"Cruzado","Sin cruce")))</f>
        <v>Sin cruce</v>
      </c>
      <c r="AQ624" s="104">
        <f>AN624</f>
        <v>0.3888888888888889</v>
      </c>
      <c r="AR624" s="104">
        <f>AO624</f>
        <v>0.66666666666666663</v>
      </c>
      <c r="AS624" s="22"/>
      <c r="AT624" s="22"/>
      <c r="AU624" s="359" t="str" cm="1">
        <f t="array" ref="AU624">IF(AB624="","",IF(SUMPRODUCT((AB624=$AB$512:$AB$757)*(AH624=$AH$512:$AH$757)*(AQ624=$AQ$512:$AQ$757)*(AR624=$AR$512:$AR$757)*(ROW($AB$512:$AB$757)&lt;&gt;ROW(AB624))*((Q624=0)*($R$512:$R$757&gt;0)+(Q624&gt;0)*($R$512:$R$757=0)))&gt;0,"SALONES UNIDOS",IF(SUMPRODUCT((AB624=$AB$512:$AB$757)*(AH624=$AH$512:$AH$757)*((AQ624&lt;$AR$512:$AR$757)*(AR624&gt;$AQ$512:$AQ$757))*(ROW($AB$512:$AB$757)&lt;&gt;ROW(AB624)))&gt;0,"Cruzado","Sin cruce")))</f>
        <v>Sin cruce</v>
      </c>
      <c r="AV624" s="359" t="str" cm="1">
        <f t="array" ref="AV624">IF(AD624="","",IF(SUMPRODUCT((AD624=$AD$512:$AD$757)*(AH624=$AH$512:$AH$757)*(AS624=$AS$512:$AS$757)*(AT624=$AT$512:$AT$757)*(ROW($AD$512:$AD$757)&lt;&gt;ROW(AD624))*((R624=0)*($R$512:$R$757&gt;0)+(R624&gt;0)*($R$512:$R$757=0)))&gt;0,"SALONES UNIDOS",IF(SUMPRODUCT((AD624=$AD$512:$AD$757)*(AH624=$AH$512:$AH$757)*((AS624&lt;$AT$512:$AT$757)*(AT624&gt;$AS$512:$AS$757))*(ROW($AD$512:$AD$757)&lt;&gt;ROW(AD624)))&gt;0,"Cruzado","Sin cruce")))</f>
        <v/>
      </c>
      <c r="AW624" s="104" t="str">
        <f t="shared" si="231"/>
        <v>EN3HUAURAD</v>
      </c>
      <c r="AX624" s="104" t="str" cm="1">
        <f t="array" ref="AX624">IF(AW624="","",IF(SUMPRODUCT((AW624=$AW$7:$AW$2042)*(AH624=$AH$7:$AH$2042)*(AN624=$AN$7:$AN$2042)*(AO624=$AO$7:$AO$2042)*(ROW($AW$7:$AW$2042)&lt;&gt;ROW(AW624))*((R624=0)*($R$7:$R$2042&gt;0)+(R624&gt;0)*($R$7:$R$2042=0)))&gt;0,"SALONES UNIDOS",IF(SUMPRODUCT((AW624=$AW$7:$AW$2042)*(AH624=$AH$7:$AH$2042)*((AN624&lt;$AO$7:$AO$2042)*(AO624&gt;$AN$7:$AN$2042))*(ROW($AW$7:$AW$2042)&lt;&gt;ROW(AW624)))&gt;0,"Cruzado","Sin cruce")))</f>
        <v>Sin cruce</v>
      </c>
    </row>
    <row r="625" spans="2:50" ht="19.8" hidden="1" customHeight="1" x14ac:dyDescent="0.25">
      <c r="B625" s="494" t="s">
        <v>314</v>
      </c>
      <c r="C625" s="369" t="s">
        <v>968</v>
      </c>
      <c r="D625" s="369">
        <v>20261</v>
      </c>
      <c r="E625" s="373" t="s">
        <v>279</v>
      </c>
      <c r="F625" s="370" t="s">
        <v>291</v>
      </c>
      <c r="G625" s="373" t="s">
        <v>285</v>
      </c>
      <c r="H625" s="373">
        <v>3</v>
      </c>
      <c r="I625" s="373" t="s">
        <v>286</v>
      </c>
      <c r="J625" s="373" t="s">
        <v>286</v>
      </c>
      <c r="K625" s="194" t="s">
        <v>363</v>
      </c>
      <c r="L625" s="364" t="s">
        <v>980</v>
      </c>
      <c r="M625" s="364" t="s">
        <v>324</v>
      </c>
      <c r="N625" s="364" t="s">
        <v>318</v>
      </c>
      <c r="O625" s="373" t="s">
        <v>315</v>
      </c>
      <c r="P625" s="364">
        <v>2</v>
      </c>
      <c r="Q625" s="364">
        <v>2</v>
      </c>
      <c r="R625" s="369">
        <v>4</v>
      </c>
      <c r="S625" s="364">
        <v>3</v>
      </c>
      <c r="T625" s="8"/>
      <c r="U625" s="374">
        <v>30</v>
      </c>
      <c r="V625" s="370">
        <v>45011811</v>
      </c>
      <c r="W625" s="373" t="s">
        <v>960</v>
      </c>
      <c r="X625" s="364" t="s">
        <v>315</v>
      </c>
      <c r="Y625" s="364" t="s">
        <v>556</v>
      </c>
      <c r="Z625" s="364"/>
      <c r="AA625" s="364"/>
      <c r="AB625" s="370" t="s">
        <v>1121</v>
      </c>
      <c r="AC625" s="364"/>
      <c r="AD625" s="369" t="s">
        <v>1116</v>
      </c>
      <c r="AE625" s="370"/>
      <c r="AF625" s="370"/>
      <c r="AG625" s="364" t="s">
        <v>319</v>
      </c>
      <c r="AH625" s="364">
        <v>2</v>
      </c>
      <c r="AI625" s="364">
        <v>18</v>
      </c>
      <c r="AJ625" s="364">
        <v>30</v>
      </c>
      <c r="AK625" s="364">
        <v>21</v>
      </c>
      <c r="AL625" s="364">
        <v>50</v>
      </c>
      <c r="AM625" s="22">
        <f t="shared" si="230"/>
        <v>4</v>
      </c>
      <c r="AN625" s="104">
        <f t="shared" si="242"/>
        <v>0.77083333333333337</v>
      </c>
      <c r="AO625" s="104">
        <f t="shared" si="243"/>
        <v>0.90972222222222221</v>
      </c>
      <c r="AP625" s="22" t="str" cm="1">
        <f t="array" ref="AP625">IF(W625="","",IF(SUMPRODUCT((W625=$W$7:$W$2042)*(AH625=$AH$7:$AH$2042)*(AN625=$AN$7:$AN$2042)*(AO625=$AO$7:$AO$2042)*(ROW($W$7:$W$2042)&lt;&gt;ROW(W625))*((R625=0)*($R$7:$R$2042&gt;0)+(R625&gt;0)*($R$7:$R$2042=0)))&gt;0,"SALONES UNIDOS",IF(SUMPRODUCT((W625=$W$7:$W$2042)*(AH625=$AH$7:$AH$2042)*((AN625&lt;$AO$7:$AO$2042)*(AO625&gt;$AN$7:$AN$2042))*(ROW($W$7:$W$2042)&lt;&gt;ROW(W625)))&gt;0,"Cruzado","Sin cruce")))</f>
        <v>Sin cruce</v>
      </c>
      <c r="AQ625" s="104">
        <f t="shared" si="251"/>
        <v>0.77083333333333337</v>
      </c>
      <c r="AR625" s="104">
        <f>AQ625+(P625/24)</f>
        <v>0.85416666666666674</v>
      </c>
      <c r="AS625" s="104">
        <f>IF(AR625=AO625,"",AR625)</f>
        <v>0.85416666666666674</v>
      </c>
      <c r="AT625" s="104">
        <f>IF(AS625="","",AO625)</f>
        <v>0.90972222222222221</v>
      </c>
      <c r="AU625" s="359" t="str" cm="1">
        <f t="array" ref="AU625">IF(AB625="","",IF(SUMPRODUCT((AB625=$AB$512:$AB$757)*(AH625=$AH$512:$AH$757)*(AQ625=$AQ$512:$AQ$757)*(AR625=$AR$512:$AR$757)*(ROW($AB$512:$AB$757)&lt;&gt;ROW(AB625))*((Q625=0)*($R$512:$R$757&gt;0)+(Q625&gt;0)*($R$512:$R$757=0)))&gt;0,"SALONES UNIDOS",IF(SUMPRODUCT((AB625=$AB$512:$AB$757)*(AH625=$AH$512:$AH$757)*((AQ625&lt;$AR$512:$AR$757)*(AR625&gt;$AQ$512:$AQ$757))*(ROW($AB$512:$AB$757)&lt;&gt;ROW(AB625)))&gt;0,"Cruzado","Sin cruce")))</f>
        <v>Sin cruce</v>
      </c>
      <c r="AV625" s="359" t="str" cm="1">
        <f t="array" ref="AV625">IF(AD625="","",IF(SUMPRODUCT((AD625=$AD$512:$AD$757)*(AH625=$AH$512:$AH$757)*(AS625=$AS$512:$AS$757)*(AT625=$AT$512:$AT$757)*(ROW($AD$512:$AD$757)&lt;&gt;ROW(AD625))*((R625=0)*($R$512:$R$757&gt;0)+(R625&gt;0)*($R$512:$R$757=0)))&gt;0,"SALONES UNIDOS",IF(SUMPRODUCT((AD625=$AD$512:$AD$757)*(AH625=$AH$512:$AH$757)*((AS625&lt;$AT$512:$AT$757)*(AT625&gt;$AS$512:$AS$757))*(ROW($AD$512:$AD$757)&lt;&gt;ROW(AD625)))&gt;0,"Cruzado","Sin cruce")))</f>
        <v>Sin cruce</v>
      </c>
      <c r="AW625" s="104" t="str">
        <f t="shared" ref="AW625:AW626" si="252">TRIM(CONCATENATE(G625,H625,E625,J625))</f>
        <v>EN3HUAURAD</v>
      </c>
      <c r="AX625" s="104" t="str" cm="1">
        <f t="array" ref="AX625">IF(AW625="","",IF(SUMPRODUCT((AW625=$AW$7:$AW$2042)*(AH625=$AH$7:$AH$2042)*(AN625=$AN$7:$AN$2042)*(AO625=$AO$7:$AO$2042)*(ROW($AW$7:$AW$2042)&lt;&gt;ROW(AW625))*((R625=0)*($R$7:$R$2042&gt;0)+(R625&gt;0)*($R$7:$R$2042=0)))&gt;0,"SALONES UNIDOS",IF(SUMPRODUCT((AW625=$AW$7:$AW$2042)*(AH625=$AH$7:$AH$2042)*((AN625&lt;$AO$7:$AO$2042)*(AO625&gt;$AN$7:$AN$2042))*(ROW($AW$7:$AW$2042)&lt;&gt;ROW(AW625)))&gt;0,"Cruzado","Sin cruce")))</f>
        <v>Sin cruce</v>
      </c>
    </row>
    <row r="626" spans="2:50" ht="19.8" hidden="1" customHeight="1" x14ac:dyDescent="0.25">
      <c r="B626" s="494" t="s">
        <v>314</v>
      </c>
      <c r="C626" s="369" t="s">
        <v>970</v>
      </c>
      <c r="D626" s="369">
        <v>20261</v>
      </c>
      <c r="E626" s="373" t="s">
        <v>279</v>
      </c>
      <c r="F626" s="370" t="s">
        <v>291</v>
      </c>
      <c r="G626" s="373" t="s">
        <v>295</v>
      </c>
      <c r="H626" s="373">
        <v>1</v>
      </c>
      <c r="I626" s="373" t="s">
        <v>278</v>
      </c>
      <c r="J626" s="373" t="s">
        <v>278</v>
      </c>
      <c r="K626" s="194" t="s">
        <v>660</v>
      </c>
      <c r="L626" s="364" t="s">
        <v>661</v>
      </c>
      <c r="M626" s="364" t="s">
        <v>362</v>
      </c>
      <c r="N626" s="364" t="s">
        <v>318</v>
      </c>
      <c r="O626" s="373" t="s">
        <v>315</v>
      </c>
      <c r="P626" s="364">
        <v>2</v>
      </c>
      <c r="Q626" s="364">
        <v>0</v>
      </c>
      <c r="R626" s="369">
        <v>2</v>
      </c>
      <c r="S626" s="364">
        <v>4</v>
      </c>
      <c r="T626" s="8"/>
      <c r="U626" s="374">
        <v>33</v>
      </c>
      <c r="V626" s="370">
        <v>44081226</v>
      </c>
      <c r="W626" s="373" t="s">
        <v>1109</v>
      </c>
      <c r="X626" s="364" t="s">
        <v>315</v>
      </c>
      <c r="Y626" s="364" t="s">
        <v>556</v>
      </c>
      <c r="Z626" s="364"/>
      <c r="AA626" s="364"/>
      <c r="AB626" s="370" t="s">
        <v>859</v>
      </c>
      <c r="AC626" s="364"/>
      <c r="AD626" s="369"/>
      <c r="AE626" s="370"/>
      <c r="AF626" s="370"/>
      <c r="AG626" s="364" t="s">
        <v>559</v>
      </c>
      <c r="AH626" s="364">
        <v>3</v>
      </c>
      <c r="AI626" s="364">
        <v>7</v>
      </c>
      <c r="AJ626" s="364">
        <v>40</v>
      </c>
      <c r="AK626" s="364">
        <v>9</v>
      </c>
      <c r="AL626" s="364">
        <v>20</v>
      </c>
      <c r="AM626" s="22">
        <f t="shared" si="230"/>
        <v>2</v>
      </c>
      <c r="AN626" s="104">
        <f t="shared" ref="AN626" si="253">AI626/24+AJ626/1440</f>
        <v>0.31944444444444448</v>
      </c>
      <c r="AO626" s="104">
        <f t="shared" ref="AO626" si="254">AK626/24+AL626/1440</f>
        <v>0.3888888888888889</v>
      </c>
      <c r="AP626" s="22" t="str" cm="1">
        <f t="array" ref="AP626">IF(W626="","",IF(SUMPRODUCT((W626=$W$7:$W$2042)*(AH626=$AH$7:$AH$2042)*(AN626=$AN$7:$AN$2042)*(AO626=$AO$7:$AO$2042)*(ROW($W$7:$W$2042)&lt;&gt;ROW(W626))*((R626=0)*($R$7:$R$2042&gt;0)+(R626&gt;0)*($R$7:$R$2042=0)))&gt;0,"SALONES UNIDOS",IF(SUMPRODUCT((W626=$W$7:$W$2042)*(AH626=$AH$7:$AH$2042)*((AN626&lt;$AO$7:$AO$2042)*(AO626&gt;$AN$7:$AN$2042))*(ROW($W$7:$W$2042)&lt;&gt;ROW(W626)))&gt;0,"Cruzado","Sin cruce")))</f>
        <v>Sin cruce</v>
      </c>
      <c r="AQ626" s="104">
        <f t="shared" si="251"/>
        <v>0.31944444444444448</v>
      </c>
      <c r="AR626" s="104">
        <f t="shared" ref="AR626:AR661" si="255">AO626</f>
        <v>0.3888888888888889</v>
      </c>
      <c r="AS626" s="22"/>
      <c r="AT626" s="22"/>
      <c r="AU626" s="359" t="str" cm="1">
        <f t="array" ref="AU626">IF(AB626="","",IF(SUMPRODUCT((AB626=$AB$512:$AB$757)*(AH626=$AH$512:$AH$757)*(AQ626=$AQ$512:$AQ$757)*(AR626=$AR$512:$AR$757)*(ROW($AB$512:$AB$757)&lt;&gt;ROW(AB626))*((Q626=0)*($R$512:$R$757&gt;0)+(Q626&gt;0)*($R$512:$R$757=0)))&gt;0,"SALONES UNIDOS",IF(SUMPRODUCT((AB626=$AB$512:$AB$757)*(AH626=$AH$512:$AH$757)*((AQ626&lt;$AR$512:$AR$757)*(AR626&gt;$AQ$512:$AQ$757))*(ROW($AB$512:$AB$757)&lt;&gt;ROW(AB626)))&gt;0,"Cruzado","Sin cruce")))</f>
        <v>Sin cruce</v>
      </c>
      <c r="AV626" s="359" t="str" cm="1">
        <f t="array" ref="AV626">IF(AD626="","",IF(SUMPRODUCT((AD626=$AD$512:$AD$757)*(AH626=$AH$512:$AH$757)*(AS626=$AS$512:$AS$757)*(AT626=$AT$512:$AT$757)*(ROW($AD$512:$AD$757)&lt;&gt;ROW(AD626))*((R626=0)*($R$512:$R$757&gt;0)+(R626&gt;0)*($R$512:$R$757=0)))&gt;0,"SALONES UNIDOS",IF(SUMPRODUCT((AD626=$AD$512:$AD$757)*(AH626=$AH$512:$AH$757)*((AS626&lt;$AT$512:$AT$757)*(AT626&gt;$AS$512:$AS$757))*(ROW($AD$512:$AD$757)&lt;&gt;ROW(AD626)))&gt;0,"Cruzado","Sin cruce")))</f>
        <v/>
      </c>
      <c r="AW626" s="104" t="str">
        <f t="shared" si="252"/>
        <v>OB1HUAURAA</v>
      </c>
      <c r="AX626" s="104" t="str" cm="1">
        <f t="array" ref="AX626">IF(AW626="","",IF(SUMPRODUCT((AW626=$AW$7:$AW$2042)*(AH626=$AH$7:$AH$2042)*(AN626=$AN$7:$AN$2042)*(AO626=$AO$7:$AO$2042)*(ROW($AW$7:$AW$2042)&lt;&gt;ROW(AW626))*((R626=0)*($R$7:$R$2042&gt;0)+(R626&gt;0)*($R$7:$R$2042=0)))&gt;0,"SALONES UNIDOS",IF(SUMPRODUCT((AW626=$AW$7:$AW$2042)*(AH626=$AH$7:$AH$2042)*((AN626&lt;$AO$7:$AO$2042)*(AO626&gt;$AN$7:$AN$2042))*(ROW($AW$7:$AW$2042)&lt;&gt;ROW(AW626)))&gt;0,"Cruzado","Sin cruce")))</f>
        <v>Sin cruce</v>
      </c>
    </row>
    <row r="627" spans="2:50" ht="19.8" hidden="1" customHeight="1" x14ac:dyDescent="0.25">
      <c r="B627" s="494" t="s">
        <v>314</v>
      </c>
      <c r="C627" s="369" t="s">
        <v>970</v>
      </c>
      <c r="D627" s="369">
        <v>20261</v>
      </c>
      <c r="E627" s="373" t="s">
        <v>279</v>
      </c>
      <c r="F627" s="370" t="s">
        <v>291</v>
      </c>
      <c r="G627" s="373" t="s">
        <v>295</v>
      </c>
      <c r="H627" s="373">
        <v>1</v>
      </c>
      <c r="I627" s="373" t="s">
        <v>278</v>
      </c>
      <c r="J627" s="373" t="s">
        <v>278</v>
      </c>
      <c r="K627" s="194" t="s">
        <v>660</v>
      </c>
      <c r="L627" s="364" t="s">
        <v>661</v>
      </c>
      <c r="M627" s="364" t="s">
        <v>362</v>
      </c>
      <c r="N627" s="364" t="s">
        <v>318</v>
      </c>
      <c r="O627" s="373" t="s">
        <v>315</v>
      </c>
      <c r="P627" s="364">
        <v>2</v>
      </c>
      <c r="Q627" s="364">
        <v>0</v>
      </c>
      <c r="R627" s="369">
        <v>2</v>
      </c>
      <c r="S627" s="364">
        <v>4</v>
      </c>
      <c r="T627" s="8"/>
      <c r="U627" s="374">
        <v>33</v>
      </c>
      <c r="V627" s="370">
        <v>44081226</v>
      </c>
      <c r="W627" s="373" t="s">
        <v>1109</v>
      </c>
      <c r="X627" s="364" t="s">
        <v>315</v>
      </c>
      <c r="Y627" s="364" t="s">
        <v>556</v>
      </c>
      <c r="Z627" s="364"/>
      <c r="AA627" s="364"/>
      <c r="AB627" s="370" t="s">
        <v>859</v>
      </c>
      <c r="AC627" s="364"/>
      <c r="AD627" s="369"/>
      <c r="AE627" s="370"/>
      <c r="AF627" s="370"/>
      <c r="AG627" s="364" t="s">
        <v>559</v>
      </c>
      <c r="AH627" s="364">
        <v>3</v>
      </c>
      <c r="AI627" s="364">
        <v>9</v>
      </c>
      <c r="AJ627" s="364">
        <v>20</v>
      </c>
      <c r="AK627" s="364">
        <v>11</v>
      </c>
      <c r="AL627" s="364">
        <v>0</v>
      </c>
      <c r="AM627" s="22">
        <f t="shared" si="230"/>
        <v>2</v>
      </c>
      <c r="AN627" s="104">
        <f t="shared" si="242"/>
        <v>0.3888888888888889</v>
      </c>
      <c r="AO627" s="104">
        <f t="shared" si="243"/>
        <v>0.45833333333333331</v>
      </c>
      <c r="AP627" s="22" t="str" cm="1">
        <f t="array" ref="AP627">IF(W627="","",IF(SUMPRODUCT((W627=$W$7:$W$2042)*(AH627=$AH$7:$AH$2042)*(AN627=$AN$7:$AN$2042)*(AO627=$AO$7:$AO$2042)*(ROW($W$7:$W$2042)&lt;&gt;ROW(W627))*((R627=0)*($R$7:$R$2042&gt;0)+(R627&gt;0)*($R$7:$R$2042=0)))&gt;0,"SALONES UNIDOS",IF(SUMPRODUCT((W627=$W$7:$W$2042)*(AH627=$AH$7:$AH$2042)*((AN627&lt;$AO$7:$AO$2042)*(AO627&gt;$AN$7:$AN$2042))*(ROW($W$7:$W$2042)&lt;&gt;ROW(W627)))&gt;0,"Cruzado","Sin cruce")))</f>
        <v>Sin cruce</v>
      </c>
      <c r="AQ627" s="104">
        <f t="shared" si="251"/>
        <v>0.3888888888888889</v>
      </c>
      <c r="AR627" s="104">
        <f t="shared" si="255"/>
        <v>0.45833333333333331</v>
      </c>
      <c r="AS627" s="22"/>
      <c r="AT627" s="22"/>
      <c r="AU627" s="359" t="str" cm="1">
        <f t="array" ref="AU627">IF(AB627="","",IF(SUMPRODUCT((AB627=$AB$512:$AB$757)*(AH627=$AH$512:$AH$757)*(AQ627=$AQ$512:$AQ$757)*(AR627=$AR$512:$AR$757)*(ROW($AB$512:$AB$757)&lt;&gt;ROW(AB627))*((Q627=0)*($R$512:$R$757&gt;0)+(Q627&gt;0)*($R$512:$R$757=0)))&gt;0,"SALONES UNIDOS",IF(SUMPRODUCT((AB627=$AB$512:$AB$757)*(AH627=$AH$512:$AH$757)*((AQ627&lt;$AR$512:$AR$757)*(AR627&gt;$AQ$512:$AQ$757))*(ROW($AB$512:$AB$757)&lt;&gt;ROW(AB627)))&gt;0,"Cruzado","Sin cruce")))</f>
        <v>Sin cruce</v>
      </c>
      <c r="AV627" s="359" t="str" cm="1">
        <f t="array" ref="AV627">IF(AD627="","",IF(SUMPRODUCT((AD627=$AD$512:$AD$757)*(AH627=$AH$512:$AH$757)*(AS627=$AS$512:$AS$757)*(AT627=$AT$512:$AT$757)*(ROW($AD$512:$AD$757)&lt;&gt;ROW(AD627))*((R627=0)*($R$512:$R$757&gt;0)+(R627&gt;0)*($R$512:$R$757=0)))&gt;0,"SALONES UNIDOS",IF(SUMPRODUCT((AD627=$AD$512:$AD$757)*(AH627=$AH$512:$AH$757)*((AS627&lt;$AT$512:$AT$757)*(AT627&gt;$AS$512:$AS$757))*(ROW($AD$512:$AD$757)&lt;&gt;ROW(AD627)))&gt;0,"Cruzado","Sin cruce")))</f>
        <v/>
      </c>
      <c r="AW627" s="104" t="str">
        <f t="shared" si="231"/>
        <v>OB1HUAURAA</v>
      </c>
      <c r="AX627" s="104" t="str" cm="1">
        <f t="array" ref="AX627">IF(AW627="","",IF(SUMPRODUCT((AW627=$AW$7:$AW$2042)*(AH627=$AH$7:$AH$2042)*(AN627=$AN$7:$AN$2042)*(AO627=$AO$7:$AO$2042)*(ROW($AW$7:$AW$2042)&lt;&gt;ROW(AW627))*((R627=0)*($R$7:$R$2042&gt;0)+(R627&gt;0)*($R$7:$R$2042=0)))&gt;0,"SALONES UNIDOS",IF(SUMPRODUCT((AW627=$AW$7:$AW$2042)*(AH627=$AH$7:$AH$2042)*((AN627&lt;$AO$7:$AO$2042)*(AO627&gt;$AN$7:$AN$2042))*(ROW($AW$7:$AW$2042)&lt;&gt;ROW(AW627)))&gt;0,"Cruzado","Sin cruce")))</f>
        <v>Sin cruce</v>
      </c>
    </row>
    <row r="628" spans="2:50" ht="19.8" hidden="1" customHeight="1" x14ac:dyDescent="0.25">
      <c r="B628" s="494" t="s">
        <v>314</v>
      </c>
      <c r="C628" s="369" t="s">
        <v>970</v>
      </c>
      <c r="D628" s="369">
        <v>20261</v>
      </c>
      <c r="E628" s="373" t="s">
        <v>279</v>
      </c>
      <c r="F628" s="370" t="s">
        <v>291</v>
      </c>
      <c r="G628" s="373" t="s">
        <v>295</v>
      </c>
      <c r="H628" s="373">
        <v>1</v>
      </c>
      <c r="I628" s="373" t="s">
        <v>278</v>
      </c>
      <c r="J628" s="373" t="s">
        <v>278</v>
      </c>
      <c r="K628" s="194" t="s">
        <v>663</v>
      </c>
      <c r="L628" s="364" t="s">
        <v>562</v>
      </c>
      <c r="M628" s="364" t="s">
        <v>362</v>
      </c>
      <c r="N628" s="364" t="s">
        <v>318</v>
      </c>
      <c r="O628" s="373" t="s">
        <v>315</v>
      </c>
      <c r="P628" s="364">
        <v>2</v>
      </c>
      <c r="Q628" s="364">
        <v>0</v>
      </c>
      <c r="R628" s="369">
        <v>2</v>
      </c>
      <c r="S628" s="364">
        <v>4</v>
      </c>
      <c r="T628" s="8"/>
      <c r="U628" s="374">
        <v>33</v>
      </c>
      <c r="V628" s="370">
        <v>42023266</v>
      </c>
      <c r="W628" s="373" t="s">
        <v>263</v>
      </c>
      <c r="X628" s="364" t="s">
        <v>315</v>
      </c>
      <c r="Y628" s="364" t="s">
        <v>556</v>
      </c>
      <c r="Z628" s="364"/>
      <c r="AA628" s="364"/>
      <c r="AB628" s="370" t="s">
        <v>859</v>
      </c>
      <c r="AC628" s="364"/>
      <c r="AD628" s="369"/>
      <c r="AE628" s="370"/>
      <c r="AF628" s="370"/>
      <c r="AG628" s="364" t="s">
        <v>559</v>
      </c>
      <c r="AH628" s="364">
        <v>1</v>
      </c>
      <c r="AI628" s="364">
        <v>11</v>
      </c>
      <c r="AJ628" s="364">
        <v>50</v>
      </c>
      <c r="AK628" s="364">
        <v>13</v>
      </c>
      <c r="AL628" s="364">
        <v>30</v>
      </c>
      <c r="AM628" s="22">
        <f t="shared" si="230"/>
        <v>2</v>
      </c>
      <c r="AN628" s="104">
        <f t="shared" ref="AN628" si="256">AI628/24+AJ628/1440</f>
        <v>0.49305555555555552</v>
      </c>
      <c r="AO628" s="104">
        <f t="shared" ref="AO628" si="257">AK628/24+AL628/1440</f>
        <v>0.5625</v>
      </c>
      <c r="AP628" s="22" t="str" cm="1">
        <f t="array" ref="AP628">IF(W628="","",IF(SUMPRODUCT((W628=$W$7:$W$2042)*(AH628=$AH$7:$AH$2042)*(AN628=$AN$7:$AN$2042)*(AO628=$AO$7:$AO$2042)*(ROW($W$7:$W$2042)&lt;&gt;ROW(W628))*((R628=0)*($R$7:$R$2042&gt;0)+(R628&gt;0)*($R$7:$R$2042=0)))&gt;0,"SALONES UNIDOS",IF(SUMPRODUCT((W628=$W$7:$W$2042)*(AH628=$AH$7:$AH$2042)*((AN628&lt;$AO$7:$AO$2042)*(AO628&gt;$AN$7:$AN$2042))*(ROW($W$7:$W$2042)&lt;&gt;ROW(W628)))&gt;0,"Cruzado","Sin cruce")))</f>
        <v>Sin cruce</v>
      </c>
      <c r="AQ628" s="104">
        <f t="shared" si="251"/>
        <v>0.49305555555555552</v>
      </c>
      <c r="AR628" s="104">
        <f t="shared" si="255"/>
        <v>0.5625</v>
      </c>
      <c r="AS628" s="22"/>
      <c r="AT628" s="22"/>
      <c r="AU628" s="359" t="str" cm="1">
        <f t="array" ref="AU628">IF(AB628="","",IF(SUMPRODUCT((AB628=$AB$512:$AB$757)*(AH628=$AH$512:$AH$757)*(AQ628=$AQ$512:$AQ$757)*(AR628=$AR$512:$AR$757)*(ROW($AB$512:$AB$757)&lt;&gt;ROW(AB628))*((Q628=0)*($R$512:$R$757&gt;0)+(Q628&gt;0)*($R$512:$R$757=0)))&gt;0,"SALONES UNIDOS",IF(SUMPRODUCT((AB628=$AB$512:$AB$757)*(AH628=$AH$512:$AH$757)*((AQ628&lt;$AR$512:$AR$757)*(AR628&gt;$AQ$512:$AQ$757))*(ROW($AB$512:$AB$757)&lt;&gt;ROW(AB628)))&gt;0,"Cruzado","Sin cruce")))</f>
        <v>Sin cruce</v>
      </c>
      <c r="AV628" s="359" t="str" cm="1">
        <f t="array" ref="AV628">IF(AD628="","",IF(SUMPRODUCT((AD628=$AD$512:$AD$757)*(AH628=$AH$512:$AH$757)*(AS628=$AS$512:$AS$757)*(AT628=$AT$512:$AT$757)*(ROW($AD$512:$AD$757)&lt;&gt;ROW(AD628))*((R628=0)*($R$512:$R$757&gt;0)+(R628&gt;0)*($R$512:$R$757=0)))&gt;0,"SALONES UNIDOS",IF(SUMPRODUCT((AD628=$AD$512:$AD$757)*(AH628=$AH$512:$AH$757)*((AS628&lt;$AT$512:$AT$757)*(AT628&gt;$AS$512:$AS$757))*(ROW($AD$512:$AD$757)&lt;&gt;ROW(AD628)))&gt;0,"Cruzado","Sin cruce")))</f>
        <v/>
      </c>
      <c r="AW628" s="104" t="str">
        <f t="shared" si="231"/>
        <v>OB1HUAURAA</v>
      </c>
      <c r="AX628" s="104" t="str" cm="1">
        <f t="array" ref="AX628">IF(AW628="","",IF(SUMPRODUCT((AW628=$AW$7:$AW$2042)*(AH628=$AH$7:$AH$2042)*(AN628=$AN$7:$AN$2042)*(AO628=$AO$7:$AO$2042)*(ROW($AW$7:$AW$2042)&lt;&gt;ROW(AW628))*((R628=0)*($R$7:$R$2042&gt;0)+(R628&gt;0)*($R$7:$R$2042=0)))&gt;0,"SALONES UNIDOS",IF(SUMPRODUCT((AW628=$AW$7:$AW$2042)*(AH628=$AH$7:$AH$2042)*((AN628&lt;$AO$7:$AO$2042)*(AO628&gt;$AN$7:$AN$2042))*(ROW($AW$7:$AW$2042)&lt;&gt;ROW(AW628)))&gt;0,"Cruzado","Sin cruce")))</f>
        <v>Sin cruce</v>
      </c>
    </row>
    <row r="629" spans="2:50" ht="19.8" hidden="1" customHeight="1" x14ac:dyDescent="0.25">
      <c r="B629" s="494" t="s">
        <v>314</v>
      </c>
      <c r="C629" s="369" t="s">
        <v>970</v>
      </c>
      <c r="D629" s="369">
        <v>20261</v>
      </c>
      <c r="E629" s="373" t="s">
        <v>279</v>
      </c>
      <c r="F629" s="370" t="s">
        <v>291</v>
      </c>
      <c r="G629" s="373" t="s">
        <v>295</v>
      </c>
      <c r="H629" s="373">
        <v>1</v>
      </c>
      <c r="I629" s="373" t="s">
        <v>278</v>
      </c>
      <c r="J629" s="373" t="s">
        <v>278</v>
      </c>
      <c r="K629" s="194" t="s">
        <v>663</v>
      </c>
      <c r="L629" s="364" t="s">
        <v>562</v>
      </c>
      <c r="M629" s="364" t="s">
        <v>362</v>
      </c>
      <c r="N629" s="364" t="s">
        <v>318</v>
      </c>
      <c r="O629" s="373" t="s">
        <v>315</v>
      </c>
      <c r="P629" s="364">
        <v>2</v>
      </c>
      <c r="Q629" s="364">
        <v>0</v>
      </c>
      <c r="R629" s="369">
        <v>2</v>
      </c>
      <c r="S629" s="364">
        <v>4</v>
      </c>
      <c r="T629" s="8"/>
      <c r="U629" s="374">
        <v>33</v>
      </c>
      <c r="V629" s="370">
        <v>42023266</v>
      </c>
      <c r="W629" s="373" t="s">
        <v>263</v>
      </c>
      <c r="X629" s="364" t="s">
        <v>315</v>
      </c>
      <c r="Y629" s="364" t="s">
        <v>556</v>
      </c>
      <c r="Z629" s="364"/>
      <c r="AA629" s="364"/>
      <c r="AB629" s="370" t="s">
        <v>859</v>
      </c>
      <c r="AC629" s="364"/>
      <c r="AD629" s="369"/>
      <c r="AE629" s="370"/>
      <c r="AF629" s="370"/>
      <c r="AG629" s="364" t="s">
        <v>559</v>
      </c>
      <c r="AH629" s="364">
        <v>1</v>
      </c>
      <c r="AI629" s="364">
        <v>13</v>
      </c>
      <c r="AJ629" s="364">
        <v>30</v>
      </c>
      <c r="AK629" s="364">
        <v>15</v>
      </c>
      <c r="AL629" s="364">
        <v>10</v>
      </c>
      <c r="AM629" s="22">
        <f t="shared" si="230"/>
        <v>2</v>
      </c>
      <c r="AN629" s="104">
        <f t="shared" si="242"/>
        <v>0.5625</v>
      </c>
      <c r="AO629" s="104">
        <f t="shared" si="243"/>
        <v>0.63194444444444442</v>
      </c>
      <c r="AP629" s="22" t="str" cm="1">
        <f t="array" ref="AP629">IF(W629="","",IF(SUMPRODUCT((W629=$W$7:$W$2042)*(AH629=$AH$7:$AH$2042)*(AN629=$AN$7:$AN$2042)*(AO629=$AO$7:$AO$2042)*(ROW($W$7:$W$2042)&lt;&gt;ROW(W629))*((R629=0)*($R$7:$R$2042&gt;0)+(R629&gt;0)*($R$7:$R$2042=0)))&gt;0,"SALONES UNIDOS",IF(SUMPRODUCT((W629=$W$7:$W$2042)*(AH629=$AH$7:$AH$2042)*((AN629&lt;$AO$7:$AO$2042)*(AO629&gt;$AN$7:$AN$2042))*(ROW($W$7:$W$2042)&lt;&gt;ROW(W629)))&gt;0,"Cruzado","Sin cruce")))</f>
        <v>Sin cruce</v>
      </c>
      <c r="AQ629" s="104">
        <f t="shared" si="251"/>
        <v>0.5625</v>
      </c>
      <c r="AR629" s="104">
        <f t="shared" si="255"/>
        <v>0.63194444444444442</v>
      </c>
      <c r="AS629" s="22"/>
      <c r="AT629" s="22"/>
      <c r="AU629" s="359" t="str" cm="1">
        <f t="array" ref="AU629">IF(AB629="","",IF(SUMPRODUCT((AB629=$AB$512:$AB$757)*(AH629=$AH$512:$AH$757)*(AQ629=$AQ$512:$AQ$757)*(AR629=$AR$512:$AR$757)*(ROW($AB$512:$AB$757)&lt;&gt;ROW(AB629))*((Q629=0)*($R$512:$R$757&gt;0)+(Q629&gt;0)*($R$512:$R$757=0)))&gt;0,"SALONES UNIDOS",IF(SUMPRODUCT((AB629=$AB$512:$AB$757)*(AH629=$AH$512:$AH$757)*((AQ629&lt;$AR$512:$AR$757)*(AR629&gt;$AQ$512:$AQ$757))*(ROW($AB$512:$AB$757)&lt;&gt;ROW(AB629)))&gt;0,"Cruzado","Sin cruce")))</f>
        <v>Sin cruce</v>
      </c>
      <c r="AV629" s="359" t="str" cm="1">
        <f t="array" ref="AV629">IF(AD629="","",IF(SUMPRODUCT((AD629=$AD$512:$AD$757)*(AH629=$AH$512:$AH$757)*(AS629=$AS$512:$AS$757)*(AT629=$AT$512:$AT$757)*(ROW($AD$512:$AD$757)&lt;&gt;ROW(AD629))*((R629=0)*($R$512:$R$757&gt;0)+(R629&gt;0)*($R$512:$R$757=0)))&gt;0,"SALONES UNIDOS",IF(SUMPRODUCT((AD629=$AD$512:$AD$757)*(AH629=$AH$512:$AH$757)*((AS629&lt;$AT$512:$AT$757)*(AT629&gt;$AS$512:$AS$757))*(ROW($AD$512:$AD$757)&lt;&gt;ROW(AD629)))&gt;0,"Cruzado","Sin cruce")))</f>
        <v/>
      </c>
      <c r="AW629" s="104" t="str">
        <f t="shared" si="231"/>
        <v>OB1HUAURAA</v>
      </c>
      <c r="AX629" s="104" t="str" cm="1">
        <f t="array" ref="AX629">IF(AW629="","",IF(SUMPRODUCT((AW629=$AW$7:$AW$2042)*(AH629=$AH$7:$AH$2042)*(AN629=$AN$7:$AN$2042)*(AO629=$AO$7:$AO$2042)*(ROW($AW$7:$AW$2042)&lt;&gt;ROW(AW629))*((R629=0)*($R$7:$R$2042&gt;0)+(R629&gt;0)*($R$7:$R$2042=0)))&gt;0,"SALONES UNIDOS",IF(SUMPRODUCT((AW629=$AW$7:$AW$2042)*(AH629=$AH$7:$AH$2042)*((AN629&lt;$AO$7:$AO$2042)*(AO629&gt;$AN$7:$AN$2042))*(ROW($AW$7:$AW$2042)&lt;&gt;ROW(AW629)))&gt;0,"Cruzado","Sin cruce")))</f>
        <v>Sin cruce</v>
      </c>
    </row>
    <row r="630" spans="2:50" ht="19.8" hidden="1" customHeight="1" x14ac:dyDescent="0.25">
      <c r="B630" s="494" t="s">
        <v>314</v>
      </c>
      <c r="C630" s="369" t="s">
        <v>970</v>
      </c>
      <c r="D630" s="369">
        <v>20261</v>
      </c>
      <c r="E630" s="373" t="s">
        <v>279</v>
      </c>
      <c r="F630" s="370" t="s">
        <v>291</v>
      </c>
      <c r="G630" s="373" t="s">
        <v>295</v>
      </c>
      <c r="H630" s="373">
        <v>1</v>
      </c>
      <c r="I630" s="373" t="s">
        <v>278</v>
      </c>
      <c r="J630" s="373" t="s">
        <v>278</v>
      </c>
      <c r="K630" s="194" t="s">
        <v>664</v>
      </c>
      <c r="L630" s="364" t="s">
        <v>665</v>
      </c>
      <c r="M630" s="364" t="s">
        <v>324</v>
      </c>
      <c r="N630" s="364" t="s">
        <v>318</v>
      </c>
      <c r="O630" s="373" t="s">
        <v>315</v>
      </c>
      <c r="P630" s="364">
        <v>3</v>
      </c>
      <c r="Q630" s="364">
        <v>0</v>
      </c>
      <c r="R630" s="369">
        <v>3</v>
      </c>
      <c r="S630" s="364">
        <v>4</v>
      </c>
      <c r="T630" s="8"/>
      <c r="U630" s="374">
        <v>33</v>
      </c>
      <c r="V630" s="370">
        <v>18858531</v>
      </c>
      <c r="W630" s="373" t="s">
        <v>213</v>
      </c>
      <c r="X630" s="364" t="s">
        <v>315</v>
      </c>
      <c r="Y630" s="364" t="s">
        <v>556</v>
      </c>
      <c r="Z630" s="364"/>
      <c r="AA630" s="364"/>
      <c r="AB630" s="370" t="s">
        <v>859</v>
      </c>
      <c r="AC630" s="364"/>
      <c r="AD630" s="369"/>
      <c r="AE630" s="370"/>
      <c r="AF630" s="370"/>
      <c r="AG630" s="364" t="s">
        <v>559</v>
      </c>
      <c r="AH630" s="364">
        <v>5</v>
      </c>
      <c r="AI630" s="364">
        <v>8</v>
      </c>
      <c r="AJ630" s="364">
        <v>30</v>
      </c>
      <c r="AK630" s="364">
        <v>11</v>
      </c>
      <c r="AL630" s="364">
        <v>0</v>
      </c>
      <c r="AM630" s="22">
        <f t="shared" si="230"/>
        <v>3</v>
      </c>
      <c r="AN630" s="104">
        <f t="shared" si="242"/>
        <v>0.35416666666666663</v>
      </c>
      <c r="AO630" s="104">
        <f t="shared" si="243"/>
        <v>0.45833333333333331</v>
      </c>
      <c r="AP630" s="22" t="str" cm="1">
        <f t="array" ref="AP630">IF(W630="","",IF(SUMPRODUCT((W630=$W$7:$W$2042)*(AH630=$AH$7:$AH$2042)*(AN630=$AN$7:$AN$2042)*(AO630=$AO$7:$AO$2042)*(ROW($W$7:$W$2042)&lt;&gt;ROW(W630))*((R630=0)*($R$7:$R$2042&gt;0)+(R630&gt;0)*($R$7:$R$2042=0)))&gt;0,"SALONES UNIDOS",IF(SUMPRODUCT((W630=$W$7:$W$2042)*(AH630=$AH$7:$AH$2042)*((AN630&lt;$AO$7:$AO$2042)*(AO630&gt;$AN$7:$AN$2042))*(ROW($W$7:$W$2042)&lt;&gt;ROW(W630)))&gt;0,"Cruzado","Sin cruce")))</f>
        <v>Sin cruce</v>
      </c>
      <c r="AQ630" s="104">
        <f t="shared" si="251"/>
        <v>0.35416666666666663</v>
      </c>
      <c r="AR630" s="104">
        <f t="shared" si="255"/>
        <v>0.45833333333333331</v>
      </c>
      <c r="AS630" s="22"/>
      <c r="AT630" s="22"/>
      <c r="AU630" s="359" t="str" cm="1">
        <f t="array" ref="AU630">IF(AB630="","",IF(SUMPRODUCT((AB630=$AB$512:$AB$757)*(AH630=$AH$512:$AH$757)*(AQ630=$AQ$512:$AQ$757)*(AR630=$AR$512:$AR$757)*(ROW($AB$512:$AB$757)&lt;&gt;ROW(AB630))*((Q630=0)*($R$512:$R$757&gt;0)+(Q630&gt;0)*($R$512:$R$757=0)))&gt;0,"SALONES UNIDOS",IF(SUMPRODUCT((AB630=$AB$512:$AB$757)*(AH630=$AH$512:$AH$757)*((AQ630&lt;$AR$512:$AR$757)*(AR630&gt;$AQ$512:$AQ$757))*(ROW($AB$512:$AB$757)&lt;&gt;ROW(AB630)))&gt;0,"Cruzado","Sin cruce")))</f>
        <v>Sin cruce</v>
      </c>
      <c r="AV630" s="359" t="str" cm="1">
        <f t="array" ref="AV630">IF(AD630="","",IF(SUMPRODUCT((AD630=$AD$512:$AD$757)*(AH630=$AH$512:$AH$757)*(AS630=$AS$512:$AS$757)*(AT630=$AT$512:$AT$757)*(ROW($AD$512:$AD$757)&lt;&gt;ROW(AD630))*((R630=0)*($R$512:$R$757&gt;0)+(R630&gt;0)*($R$512:$R$757=0)))&gt;0,"SALONES UNIDOS",IF(SUMPRODUCT((AD630=$AD$512:$AD$757)*(AH630=$AH$512:$AH$757)*((AS630&lt;$AT$512:$AT$757)*(AT630&gt;$AS$512:$AS$757))*(ROW($AD$512:$AD$757)&lt;&gt;ROW(AD630)))&gt;0,"Cruzado","Sin cruce")))</f>
        <v/>
      </c>
      <c r="AW630" s="104" t="str">
        <f t="shared" si="231"/>
        <v>OB1HUAURAA</v>
      </c>
      <c r="AX630" s="104" t="str" cm="1">
        <f t="array" ref="AX630">IF(AW630="","",IF(SUMPRODUCT((AW630=$AW$7:$AW$2042)*(AH630=$AH$7:$AH$2042)*(AN630=$AN$7:$AN$2042)*(AO630=$AO$7:$AO$2042)*(ROW($AW$7:$AW$2042)&lt;&gt;ROW(AW630))*((R630=0)*($R$7:$R$2042&gt;0)+(R630&gt;0)*($R$7:$R$2042=0)))&gt;0,"SALONES UNIDOS",IF(SUMPRODUCT((AW630=$AW$7:$AW$2042)*(AH630=$AH$7:$AH$2042)*((AN630&lt;$AO$7:$AO$2042)*(AO630&gt;$AN$7:$AN$2042))*(ROW($AW$7:$AW$2042)&lt;&gt;ROW(AW630)))&gt;0,"Cruzado","Sin cruce")))</f>
        <v>Sin cruce</v>
      </c>
    </row>
    <row r="631" spans="2:50" ht="19.8" hidden="1" customHeight="1" x14ac:dyDescent="0.25">
      <c r="B631" s="494" t="s">
        <v>314</v>
      </c>
      <c r="C631" s="369" t="s">
        <v>970</v>
      </c>
      <c r="D631" s="369">
        <v>20261</v>
      </c>
      <c r="E631" s="373" t="s">
        <v>279</v>
      </c>
      <c r="F631" s="370" t="s">
        <v>291</v>
      </c>
      <c r="G631" s="373" t="s">
        <v>295</v>
      </c>
      <c r="H631" s="373">
        <v>1</v>
      </c>
      <c r="I631" s="373" t="s">
        <v>278</v>
      </c>
      <c r="J631" s="373" t="s">
        <v>278</v>
      </c>
      <c r="K631" s="194" t="s">
        <v>664</v>
      </c>
      <c r="L631" s="364" t="s">
        <v>665</v>
      </c>
      <c r="M631" s="364" t="s">
        <v>324</v>
      </c>
      <c r="N631" s="364" t="s">
        <v>318</v>
      </c>
      <c r="O631" s="373" t="s">
        <v>315</v>
      </c>
      <c r="P631" s="364">
        <v>0</v>
      </c>
      <c r="Q631" s="364">
        <v>2</v>
      </c>
      <c r="R631" s="369">
        <v>2</v>
      </c>
      <c r="S631" s="364">
        <v>4</v>
      </c>
      <c r="T631" s="8"/>
      <c r="U631" s="374">
        <v>33</v>
      </c>
      <c r="V631" s="370">
        <v>18858531</v>
      </c>
      <c r="W631" s="373" t="s">
        <v>213</v>
      </c>
      <c r="X631" s="364" t="s">
        <v>315</v>
      </c>
      <c r="Y631" s="364" t="s">
        <v>556</v>
      </c>
      <c r="Z631" s="364"/>
      <c r="AA631" s="364"/>
      <c r="AB631" s="370" t="s">
        <v>859</v>
      </c>
      <c r="AC631" s="364"/>
      <c r="AD631" s="369"/>
      <c r="AE631" s="370"/>
      <c r="AF631" s="370"/>
      <c r="AG631" s="364" t="s">
        <v>301</v>
      </c>
      <c r="AH631" s="364">
        <v>5</v>
      </c>
      <c r="AI631" s="364">
        <v>11</v>
      </c>
      <c r="AJ631" s="364">
        <v>0</v>
      </c>
      <c r="AK631" s="364">
        <v>12</v>
      </c>
      <c r="AL631" s="364">
        <v>40</v>
      </c>
      <c r="AM631" s="22">
        <f t="shared" si="230"/>
        <v>2</v>
      </c>
      <c r="AN631" s="104">
        <f t="shared" si="242"/>
        <v>0.45833333333333331</v>
      </c>
      <c r="AO631" s="104">
        <f t="shared" si="243"/>
        <v>0.52777777777777779</v>
      </c>
      <c r="AP631" s="22" t="str" cm="1">
        <f t="array" ref="AP631">IF(W631="","",IF(SUMPRODUCT((W631=$W$7:$W$2042)*(AH631=$AH$7:$AH$2042)*(AN631=$AN$7:$AN$2042)*(AO631=$AO$7:$AO$2042)*(ROW($W$7:$W$2042)&lt;&gt;ROW(W631))*((R631=0)*($R$7:$R$2042&gt;0)+(R631&gt;0)*($R$7:$R$2042=0)))&gt;0,"SALONES UNIDOS",IF(SUMPRODUCT((W631=$W$7:$W$2042)*(AH631=$AH$7:$AH$2042)*((AN631&lt;$AO$7:$AO$2042)*(AO631&gt;$AN$7:$AN$2042))*(ROW($W$7:$W$2042)&lt;&gt;ROW(W631)))&gt;0,"Cruzado","Sin cruce")))</f>
        <v>Sin cruce</v>
      </c>
      <c r="AQ631" s="104">
        <f t="shared" si="251"/>
        <v>0.45833333333333331</v>
      </c>
      <c r="AR631" s="104">
        <f t="shared" si="255"/>
        <v>0.52777777777777779</v>
      </c>
      <c r="AS631" s="22"/>
      <c r="AT631" s="22"/>
      <c r="AU631" s="359" t="str" cm="1">
        <f t="array" ref="AU631">IF(AB631="","",IF(SUMPRODUCT((AB631=$AB$512:$AB$757)*(AH631=$AH$512:$AH$757)*(AQ631=$AQ$512:$AQ$757)*(AR631=$AR$512:$AR$757)*(ROW($AB$512:$AB$757)&lt;&gt;ROW(AB631))*((Q631=0)*($R$512:$R$757&gt;0)+(Q631&gt;0)*($R$512:$R$757=0)))&gt;0,"SALONES UNIDOS",IF(SUMPRODUCT((AB631=$AB$512:$AB$757)*(AH631=$AH$512:$AH$757)*((AQ631&lt;$AR$512:$AR$757)*(AR631&gt;$AQ$512:$AQ$757))*(ROW($AB$512:$AB$757)&lt;&gt;ROW(AB631)))&gt;0,"Cruzado","Sin cruce")))</f>
        <v>Sin cruce</v>
      </c>
      <c r="AV631" s="359" t="str" cm="1">
        <f t="array" ref="AV631">IF(AD631="","",IF(SUMPRODUCT((AD631=$AD$512:$AD$757)*(AH631=$AH$512:$AH$757)*(AS631=$AS$512:$AS$757)*(AT631=$AT$512:$AT$757)*(ROW($AD$512:$AD$757)&lt;&gt;ROW(AD631))*((R631=0)*($R$512:$R$757&gt;0)+(R631&gt;0)*($R$512:$R$757=0)))&gt;0,"SALONES UNIDOS",IF(SUMPRODUCT((AD631=$AD$512:$AD$757)*(AH631=$AH$512:$AH$757)*((AS631&lt;$AT$512:$AT$757)*(AT631&gt;$AS$512:$AS$757))*(ROW($AD$512:$AD$757)&lt;&gt;ROW(AD631)))&gt;0,"Cruzado","Sin cruce")))</f>
        <v/>
      </c>
      <c r="AW631" s="104" t="str">
        <f t="shared" si="231"/>
        <v>OB1HUAURAA</v>
      </c>
      <c r="AX631" s="104" t="str" cm="1">
        <f t="array" ref="AX631">IF(AW631="","",IF(SUMPRODUCT((AW631=$AW$7:$AW$2042)*(AH631=$AH$7:$AH$2042)*(AN631=$AN$7:$AN$2042)*(AO631=$AO$7:$AO$2042)*(ROW($AW$7:$AW$2042)&lt;&gt;ROW(AW631))*((R631=0)*($R$7:$R$2042&gt;0)+(R631&gt;0)*($R$7:$R$2042=0)))&gt;0,"SALONES UNIDOS",IF(SUMPRODUCT((AW631=$AW$7:$AW$2042)*(AH631=$AH$7:$AH$2042)*((AN631&lt;$AO$7:$AO$2042)*(AO631&gt;$AN$7:$AN$2042))*(ROW($AW$7:$AW$2042)&lt;&gt;ROW(AW631)))&gt;0,"Cruzado","Sin cruce")))</f>
        <v>Sin cruce</v>
      </c>
    </row>
    <row r="632" spans="2:50" ht="19.8" hidden="1" customHeight="1" x14ac:dyDescent="0.25">
      <c r="B632" s="494" t="s">
        <v>314</v>
      </c>
      <c r="C632" s="369" t="s">
        <v>970</v>
      </c>
      <c r="D632" s="369">
        <v>20261</v>
      </c>
      <c r="E632" s="373" t="s">
        <v>279</v>
      </c>
      <c r="F632" s="370" t="s">
        <v>291</v>
      </c>
      <c r="G632" s="373" t="s">
        <v>295</v>
      </c>
      <c r="H632" s="373">
        <v>1</v>
      </c>
      <c r="I632" s="373" t="s">
        <v>278</v>
      </c>
      <c r="J632" s="373" t="s">
        <v>278</v>
      </c>
      <c r="K632" s="194" t="s">
        <v>666</v>
      </c>
      <c r="L632" s="364" t="s">
        <v>667</v>
      </c>
      <c r="M632" s="364" t="s">
        <v>362</v>
      </c>
      <c r="N632" s="364" t="s">
        <v>318</v>
      </c>
      <c r="O632" s="373" t="s">
        <v>315</v>
      </c>
      <c r="P632" s="364">
        <v>3</v>
      </c>
      <c r="Q632" s="364">
        <v>0</v>
      </c>
      <c r="R632" s="369">
        <v>3</v>
      </c>
      <c r="S632" s="364">
        <v>4</v>
      </c>
      <c r="T632" s="8"/>
      <c r="U632" s="374">
        <v>33</v>
      </c>
      <c r="V632" s="370">
        <v>46606466</v>
      </c>
      <c r="W632" s="373" t="s">
        <v>1113</v>
      </c>
      <c r="X632" s="364" t="s">
        <v>315</v>
      </c>
      <c r="Y632" s="364" t="s">
        <v>556</v>
      </c>
      <c r="Z632" s="364"/>
      <c r="AA632" s="364"/>
      <c r="AB632" s="370" t="s">
        <v>859</v>
      </c>
      <c r="AC632" s="364"/>
      <c r="AD632" s="369"/>
      <c r="AE632" s="370"/>
      <c r="AF632" s="370"/>
      <c r="AG632" s="364" t="s">
        <v>559</v>
      </c>
      <c r="AH632" s="364">
        <v>3</v>
      </c>
      <c r="AI632" s="364">
        <v>14</v>
      </c>
      <c r="AJ632" s="364">
        <v>20</v>
      </c>
      <c r="AK632" s="364">
        <v>16</v>
      </c>
      <c r="AL632" s="364">
        <v>50</v>
      </c>
      <c r="AM632" s="22">
        <f t="shared" si="230"/>
        <v>3</v>
      </c>
      <c r="AN632" s="104">
        <f t="shared" si="242"/>
        <v>0.59722222222222221</v>
      </c>
      <c r="AO632" s="104">
        <f t="shared" si="243"/>
        <v>0.70138888888888884</v>
      </c>
      <c r="AP632" s="22" t="str" cm="1">
        <f t="array" ref="AP632">IF(W632="","",IF(SUMPRODUCT((W632=$W$7:$W$2042)*(AH632=$AH$7:$AH$2042)*(AN632=$AN$7:$AN$2042)*(AO632=$AO$7:$AO$2042)*(ROW($W$7:$W$2042)&lt;&gt;ROW(W632))*((R632=0)*($R$7:$R$2042&gt;0)+(R632&gt;0)*($R$7:$R$2042=0)))&gt;0,"SALONES UNIDOS",IF(SUMPRODUCT((W632=$W$7:$W$2042)*(AH632=$AH$7:$AH$2042)*((AN632&lt;$AO$7:$AO$2042)*(AO632&gt;$AN$7:$AN$2042))*(ROW($W$7:$W$2042)&lt;&gt;ROW(W632)))&gt;0,"Cruzado","Sin cruce")))</f>
        <v>Sin cruce</v>
      </c>
      <c r="AQ632" s="104">
        <f t="shared" si="251"/>
        <v>0.59722222222222221</v>
      </c>
      <c r="AR632" s="104">
        <f t="shared" si="255"/>
        <v>0.70138888888888884</v>
      </c>
      <c r="AS632" s="22"/>
      <c r="AT632" s="22"/>
      <c r="AU632" s="359" t="str" cm="1">
        <f t="array" ref="AU632">IF(AB632="","",IF(SUMPRODUCT((AB632=$AB$512:$AB$757)*(AH632=$AH$512:$AH$757)*(AQ632=$AQ$512:$AQ$757)*(AR632=$AR$512:$AR$757)*(ROW($AB$512:$AB$757)&lt;&gt;ROW(AB632))*((Q632=0)*($R$512:$R$757&gt;0)+(Q632&gt;0)*($R$512:$R$757=0)))&gt;0,"SALONES UNIDOS",IF(SUMPRODUCT((AB632=$AB$512:$AB$757)*(AH632=$AH$512:$AH$757)*((AQ632&lt;$AR$512:$AR$757)*(AR632&gt;$AQ$512:$AQ$757))*(ROW($AB$512:$AB$757)&lt;&gt;ROW(AB632)))&gt;0,"Cruzado","Sin cruce")))</f>
        <v>Sin cruce</v>
      </c>
      <c r="AV632" s="359" t="str" cm="1">
        <f t="array" ref="AV632">IF(AD632="","",IF(SUMPRODUCT((AD632=$AD$512:$AD$757)*(AH632=$AH$512:$AH$757)*(AS632=$AS$512:$AS$757)*(AT632=$AT$512:$AT$757)*(ROW($AD$512:$AD$757)&lt;&gt;ROW(AD632))*((R632=0)*($R$512:$R$757&gt;0)+(R632&gt;0)*($R$512:$R$757=0)))&gt;0,"SALONES UNIDOS",IF(SUMPRODUCT((AD632=$AD$512:$AD$757)*(AH632=$AH$512:$AH$757)*((AS632&lt;$AT$512:$AT$757)*(AT632&gt;$AS$512:$AS$757))*(ROW($AD$512:$AD$757)&lt;&gt;ROW(AD632)))&gt;0,"Cruzado","Sin cruce")))</f>
        <v/>
      </c>
      <c r="AW632" s="104" t="str">
        <f t="shared" si="231"/>
        <v>OB1HUAURAA</v>
      </c>
      <c r="AX632" s="104" t="str" cm="1">
        <f t="array" ref="AX632">IF(AW632="","",IF(SUMPRODUCT((AW632=$AW$7:$AW$2042)*(AH632=$AH$7:$AH$2042)*(AN632=$AN$7:$AN$2042)*(AO632=$AO$7:$AO$2042)*(ROW($AW$7:$AW$2042)&lt;&gt;ROW(AW632))*((R632=0)*($R$7:$R$2042&gt;0)+(R632&gt;0)*($R$7:$R$2042=0)))&gt;0,"SALONES UNIDOS",IF(SUMPRODUCT((AW632=$AW$7:$AW$2042)*(AH632=$AH$7:$AH$2042)*((AN632&lt;$AO$7:$AO$2042)*(AO632&gt;$AN$7:$AN$2042))*(ROW($AW$7:$AW$2042)&lt;&gt;ROW(AW632)))&gt;0,"Cruzado","Sin cruce")))</f>
        <v>Sin cruce</v>
      </c>
    </row>
    <row r="633" spans="2:50" ht="19.8" hidden="1" customHeight="1" x14ac:dyDescent="0.25">
      <c r="B633" s="494" t="s">
        <v>314</v>
      </c>
      <c r="C633" s="369" t="s">
        <v>970</v>
      </c>
      <c r="D633" s="369">
        <v>20261</v>
      </c>
      <c r="E633" s="373" t="s">
        <v>279</v>
      </c>
      <c r="F633" s="370" t="s">
        <v>291</v>
      </c>
      <c r="G633" s="373" t="s">
        <v>295</v>
      </c>
      <c r="H633" s="373">
        <v>1</v>
      </c>
      <c r="I633" s="373" t="s">
        <v>278</v>
      </c>
      <c r="J633" s="373" t="s">
        <v>278</v>
      </c>
      <c r="K633" s="194" t="s">
        <v>666</v>
      </c>
      <c r="L633" s="364" t="s">
        <v>667</v>
      </c>
      <c r="M633" s="364" t="s">
        <v>362</v>
      </c>
      <c r="N633" s="364" t="s">
        <v>318</v>
      </c>
      <c r="O633" s="373" t="s">
        <v>315</v>
      </c>
      <c r="P633" s="364">
        <v>0</v>
      </c>
      <c r="Q633" s="364">
        <v>2</v>
      </c>
      <c r="R633" s="369">
        <v>2</v>
      </c>
      <c r="S633" s="364">
        <v>4</v>
      </c>
      <c r="T633" s="8"/>
      <c r="U633" s="374">
        <v>33</v>
      </c>
      <c r="V633" s="370">
        <v>46606466</v>
      </c>
      <c r="W633" s="373" t="s">
        <v>1113</v>
      </c>
      <c r="X633" s="364" t="s">
        <v>315</v>
      </c>
      <c r="Y633" s="364" t="s">
        <v>556</v>
      </c>
      <c r="Z633" s="364"/>
      <c r="AA633" s="364"/>
      <c r="AB633" s="370" t="s">
        <v>859</v>
      </c>
      <c r="AC633" s="364"/>
      <c r="AD633" s="369"/>
      <c r="AE633" s="370"/>
      <c r="AF633" s="370"/>
      <c r="AG633" s="364" t="s">
        <v>301</v>
      </c>
      <c r="AH633" s="364">
        <v>3</v>
      </c>
      <c r="AI633" s="364">
        <v>16</v>
      </c>
      <c r="AJ633" s="364">
        <v>50</v>
      </c>
      <c r="AK633" s="364">
        <v>18</v>
      </c>
      <c r="AL633" s="364">
        <v>30</v>
      </c>
      <c r="AM633" s="22">
        <f t="shared" si="230"/>
        <v>2</v>
      </c>
      <c r="AN633" s="104">
        <f t="shared" si="242"/>
        <v>0.70138888888888884</v>
      </c>
      <c r="AO633" s="104">
        <f t="shared" si="243"/>
        <v>0.77083333333333337</v>
      </c>
      <c r="AP633" s="22" t="str" cm="1">
        <f t="array" ref="AP633">IF(W633="","",IF(SUMPRODUCT((W633=$W$7:$W$2042)*(AH633=$AH$7:$AH$2042)*(AN633=$AN$7:$AN$2042)*(AO633=$AO$7:$AO$2042)*(ROW($W$7:$W$2042)&lt;&gt;ROW(W633))*((R633=0)*($R$7:$R$2042&gt;0)+(R633&gt;0)*($R$7:$R$2042=0)))&gt;0,"SALONES UNIDOS",IF(SUMPRODUCT((W633=$W$7:$W$2042)*(AH633=$AH$7:$AH$2042)*((AN633&lt;$AO$7:$AO$2042)*(AO633&gt;$AN$7:$AN$2042))*(ROW($W$7:$W$2042)&lt;&gt;ROW(W633)))&gt;0,"Cruzado","Sin cruce")))</f>
        <v>Sin cruce</v>
      </c>
      <c r="AQ633" s="104">
        <f t="shared" si="251"/>
        <v>0.70138888888888884</v>
      </c>
      <c r="AR633" s="104">
        <f t="shared" si="255"/>
        <v>0.77083333333333337</v>
      </c>
      <c r="AS633" s="22"/>
      <c r="AT633" s="22"/>
      <c r="AU633" s="359" t="str" cm="1">
        <f t="array" ref="AU633">IF(AB633="","",IF(SUMPRODUCT((AB633=$AB$512:$AB$757)*(AH633=$AH$512:$AH$757)*(AQ633=$AQ$512:$AQ$757)*(AR633=$AR$512:$AR$757)*(ROW($AB$512:$AB$757)&lt;&gt;ROW(AB633))*((Q633=0)*($R$512:$R$757&gt;0)+(Q633&gt;0)*($R$512:$R$757=0)))&gt;0,"SALONES UNIDOS",IF(SUMPRODUCT((AB633=$AB$512:$AB$757)*(AH633=$AH$512:$AH$757)*((AQ633&lt;$AR$512:$AR$757)*(AR633&gt;$AQ$512:$AQ$757))*(ROW($AB$512:$AB$757)&lt;&gt;ROW(AB633)))&gt;0,"Cruzado","Sin cruce")))</f>
        <v>Sin cruce</v>
      </c>
      <c r="AV633" s="359" t="str" cm="1">
        <f t="array" ref="AV633">IF(AD633="","",IF(SUMPRODUCT((AD633=$AD$512:$AD$757)*(AH633=$AH$512:$AH$757)*(AS633=$AS$512:$AS$757)*(AT633=$AT$512:$AT$757)*(ROW($AD$512:$AD$757)&lt;&gt;ROW(AD633))*((R633=0)*($R$512:$R$757&gt;0)+(R633&gt;0)*($R$512:$R$757=0)))&gt;0,"SALONES UNIDOS",IF(SUMPRODUCT((AD633=$AD$512:$AD$757)*(AH633=$AH$512:$AH$757)*((AS633&lt;$AT$512:$AT$757)*(AT633&gt;$AS$512:$AS$757))*(ROW($AD$512:$AD$757)&lt;&gt;ROW(AD633)))&gt;0,"Cruzado","Sin cruce")))</f>
        <v/>
      </c>
      <c r="AW633" s="104" t="str">
        <f t="shared" si="231"/>
        <v>OB1HUAURAA</v>
      </c>
      <c r="AX633" s="104" t="str" cm="1">
        <f t="array" ref="AX633">IF(AW633="","",IF(SUMPRODUCT((AW633=$AW$7:$AW$2042)*(AH633=$AH$7:$AH$2042)*(AN633=$AN$7:$AN$2042)*(AO633=$AO$7:$AO$2042)*(ROW($AW$7:$AW$2042)&lt;&gt;ROW(AW633))*((R633=0)*($R$7:$R$2042&gt;0)+(R633&gt;0)*($R$7:$R$2042=0)))&gt;0,"SALONES UNIDOS",IF(SUMPRODUCT((AW633=$AW$7:$AW$2042)*(AH633=$AH$7:$AH$2042)*((AN633&lt;$AO$7:$AO$2042)*(AO633&gt;$AN$7:$AN$2042))*(ROW($AW$7:$AW$2042)&lt;&gt;ROW(AW633)))&gt;0,"Cruzado","Sin cruce")))</f>
        <v>Sin cruce</v>
      </c>
    </row>
    <row r="634" spans="2:50" ht="19.8" hidden="1" customHeight="1" x14ac:dyDescent="0.25">
      <c r="B634" s="494" t="s">
        <v>314</v>
      </c>
      <c r="C634" s="369" t="s">
        <v>970</v>
      </c>
      <c r="D634" s="369">
        <v>20261</v>
      </c>
      <c r="E634" s="373" t="s">
        <v>279</v>
      </c>
      <c r="F634" s="370" t="s">
        <v>291</v>
      </c>
      <c r="G634" s="373" t="s">
        <v>295</v>
      </c>
      <c r="H634" s="373">
        <v>1</v>
      </c>
      <c r="I634" s="373" t="s">
        <v>278</v>
      </c>
      <c r="J634" s="373" t="s">
        <v>278</v>
      </c>
      <c r="K634" s="194" t="s">
        <v>668</v>
      </c>
      <c r="L634" s="364" t="s">
        <v>567</v>
      </c>
      <c r="M634" s="364" t="s">
        <v>362</v>
      </c>
      <c r="N634" s="364" t="s">
        <v>318</v>
      </c>
      <c r="O634" s="373" t="s">
        <v>315</v>
      </c>
      <c r="P634" s="364">
        <v>2</v>
      </c>
      <c r="Q634" s="364">
        <v>0</v>
      </c>
      <c r="R634" s="369">
        <v>2</v>
      </c>
      <c r="S634" s="364">
        <v>4</v>
      </c>
      <c r="T634" s="8"/>
      <c r="U634" s="374">
        <v>33</v>
      </c>
      <c r="V634" s="370">
        <v>15586796</v>
      </c>
      <c r="W634" s="373" t="s">
        <v>89</v>
      </c>
      <c r="X634" s="364" t="s">
        <v>315</v>
      </c>
      <c r="Y634" s="364" t="s">
        <v>556</v>
      </c>
      <c r="Z634" s="364"/>
      <c r="AA634" s="364"/>
      <c r="AB634" s="370" t="s">
        <v>859</v>
      </c>
      <c r="AC634" s="364"/>
      <c r="AD634" s="369"/>
      <c r="AE634" s="370"/>
      <c r="AF634" s="370"/>
      <c r="AG634" s="364" t="s">
        <v>559</v>
      </c>
      <c r="AH634" s="364">
        <v>2</v>
      </c>
      <c r="AI634" s="364">
        <v>7</v>
      </c>
      <c r="AJ634" s="364">
        <v>40</v>
      </c>
      <c r="AK634" s="364">
        <v>9</v>
      </c>
      <c r="AL634" s="364">
        <v>20</v>
      </c>
      <c r="AM634" s="22">
        <f t="shared" si="230"/>
        <v>2</v>
      </c>
      <c r="AN634" s="104">
        <f t="shared" si="242"/>
        <v>0.31944444444444448</v>
      </c>
      <c r="AO634" s="104">
        <f t="shared" si="243"/>
        <v>0.3888888888888889</v>
      </c>
      <c r="AP634" s="22" t="str" cm="1">
        <f t="array" ref="AP634">IF(W634="","",IF(SUMPRODUCT((W634=$W$7:$W$2042)*(AH634=$AH$7:$AH$2042)*(AN634=$AN$7:$AN$2042)*(AO634=$AO$7:$AO$2042)*(ROW($W$7:$W$2042)&lt;&gt;ROW(W634))*((R634=0)*($R$7:$R$2042&gt;0)+(R634&gt;0)*($R$7:$R$2042=0)))&gt;0,"SALONES UNIDOS",IF(SUMPRODUCT((W634=$W$7:$W$2042)*(AH634=$AH$7:$AH$2042)*((AN634&lt;$AO$7:$AO$2042)*(AO634&gt;$AN$7:$AN$2042))*(ROW($W$7:$W$2042)&lt;&gt;ROW(W634)))&gt;0,"Cruzado","Sin cruce")))</f>
        <v>Sin cruce</v>
      </c>
      <c r="AQ634" s="104">
        <f t="shared" si="251"/>
        <v>0.31944444444444448</v>
      </c>
      <c r="AR634" s="104">
        <f t="shared" si="255"/>
        <v>0.3888888888888889</v>
      </c>
      <c r="AS634" s="22"/>
      <c r="AT634" s="22"/>
      <c r="AU634" s="359" t="str" cm="1">
        <f t="array" ref="AU634">IF(AB634="","",IF(SUMPRODUCT((AB634=$AB$512:$AB$757)*(AH634=$AH$512:$AH$757)*(AQ634=$AQ$512:$AQ$757)*(AR634=$AR$512:$AR$757)*(ROW($AB$512:$AB$757)&lt;&gt;ROW(AB634))*((Q634=0)*($R$512:$R$757&gt;0)+(Q634&gt;0)*($R$512:$R$757=0)))&gt;0,"SALONES UNIDOS",IF(SUMPRODUCT((AB634=$AB$512:$AB$757)*(AH634=$AH$512:$AH$757)*((AQ634&lt;$AR$512:$AR$757)*(AR634&gt;$AQ$512:$AQ$757))*(ROW($AB$512:$AB$757)&lt;&gt;ROW(AB634)))&gt;0,"Cruzado","Sin cruce")))</f>
        <v>Sin cruce</v>
      </c>
      <c r="AV634" s="359" t="str" cm="1">
        <f t="array" ref="AV634">IF(AD634="","",IF(SUMPRODUCT((AD634=$AD$512:$AD$757)*(AH634=$AH$512:$AH$757)*(AS634=$AS$512:$AS$757)*(AT634=$AT$512:$AT$757)*(ROW($AD$512:$AD$757)&lt;&gt;ROW(AD634))*((R634=0)*($R$512:$R$757&gt;0)+(R634&gt;0)*($R$512:$R$757=0)))&gt;0,"SALONES UNIDOS",IF(SUMPRODUCT((AD634=$AD$512:$AD$757)*(AH634=$AH$512:$AH$757)*((AS634&lt;$AT$512:$AT$757)*(AT634&gt;$AS$512:$AS$757))*(ROW($AD$512:$AD$757)&lt;&gt;ROW(AD634)))&gt;0,"Cruzado","Sin cruce")))</f>
        <v/>
      </c>
      <c r="AW634" s="104" t="str">
        <f t="shared" si="231"/>
        <v>OB1HUAURAA</v>
      </c>
      <c r="AX634" s="104" t="str" cm="1">
        <f t="array" ref="AX634">IF(AW634="","",IF(SUMPRODUCT((AW634=$AW$7:$AW$2042)*(AH634=$AH$7:$AH$2042)*(AN634=$AN$7:$AN$2042)*(AO634=$AO$7:$AO$2042)*(ROW($AW$7:$AW$2042)&lt;&gt;ROW(AW634))*((R634=0)*($R$7:$R$2042&gt;0)+(R634&gt;0)*($R$7:$R$2042=0)))&gt;0,"SALONES UNIDOS",IF(SUMPRODUCT((AW634=$AW$7:$AW$2042)*(AH634=$AH$7:$AH$2042)*((AN634&lt;$AO$7:$AO$2042)*(AO634&gt;$AN$7:$AN$2042))*(ROW($AW$7:$AW$2042)&lt;&gt;ROW(AW634)))&gt;0,"Cruzado","Sin cruce")))</f>
        <v>Sin cruce</v>
      </c>
    </row>
    <row r="635" spans="2:50" ht="19.8" hidden="1" customHeight="1" x14ac:dyDescent="0.25">
      <c r="B635" s="494" t="s">
        <v>314</v>
      </c>
      <c r="C635" s="369" t="s">
        <v>970</v>
      </c>
      <c r="D635" s="369">
        <v>20261</v>
      </c>
      <c r="E635" s="373" t="s">
        <v>279</v>
      </c>
      <c r="F635" s="370" t="s">
        <v>291</v>
      </c>
      <c r="G635" s="373" t="s">
        <v>295</v>
      </c>
      <c r="H635" s="373">
        <v>1</v>
      </c>
      <c r="I635" s="373" t="s">
        <v>278</v>
      </c>
      <c r="J635" s="373" t="s">
        <v>278</v>
      </c>
      <c r="K635" s="194" t="s">
        <v>668</v>
      </c>
      <c r="L635" s="364" t="s">
        <v>567</v>
      </c>
      <c r="M635" s="364" t="s">
        <v>362</v>
      </c>
      <c r="N635" s="364" t="s">
        <v>318</v>
      </c>
      <c r="O635" s="373" t="s">
        <v>315</v>
      </c>
      <c r="P635" s="364">
        <v>2</v>
      </c>
      <c r="Q635" s="364">
        <v>0</v>
      </c>
      <c r="R635" s="369">
        <v>2</v>
      </c>
      <c r="S635" s="364">
        <v>4</v>
      </c>
      <c r="T635" s="8"/>
      <c r="U635" s="374">
        <v>33</v>
      </c>
      <c r="V635" s="370">
        <v>15586796</v>
      </c>
      <c r="W635" s="373" t="s">
        <v>89</v>
      </c>
      <c r="X635" s="364" t="s">
        <v>315</v>
      </c>
      <c r="Y635" s="364" t="s">
        <v>556</v>
      </c>
      <c r="Z635" s="364"/>
      <c r="AA635" s="364"/>
      <c r="AB635" s="370" t="s">
        <v>859</v>
      </c>
      <c r="AC635" s="364"/>
      <c r="AD635" s="369"/>
      <c r="AE635" s="370"/>
      <c r="AF635" s="370"/>
      <c r="AG635" s="364" t="s">
        <v>559</v>
      </c>
      <c r="AH635" s="364">
        <v>2</v>
      </c>
      <c r="AI635" s="364">
        <v>9</v>
      </c>
      <c r="AJ635" s="364">
        <v>20</v>
      </c>
      <c r="AK635" s="364">
        <v>11</v>
      </c>
      <c r="AL635" s="364">
        <v>0</v>
      </c>
      <c r="AM635" s="22">
        <f t="shared" si="230"/>
        <v>2</v>
      </c>
      <c r="AN635" s="104">
        <f t="shared" si="242"/>
        <v>0.3888888888888889</v>
      </c>
      <c r="AO635" s="104">
        <f t="shared" si="243"/>
        <v>0.45833333333333331</v>
      </c>
      <c r="AP635" s="22" t="str" cm="1">
        <f t="array" ref="AP635">IF(W635="","",IF(SUMPRODUCT((W635=$W$7:$W$2042)*(AH635=$AH$7:$AH$2042)*(AN635=$AN$7:$AN$2042)*(AO635=$AO$7:$AO$2042)*(ROW($W$7:$W$2042)&lt;&gt;ROW(W635))*((R635=0)*($R$7:$R$2042&gt;0)+(R635&gt;0)*($R$7:$R$2042=0)))&gt;0,"SALONES UNIDOS",IF(SUMPRODUCT((W635=$W$7:$W$2042)*(AH635=$AH$7:$AH$2042)*((AN635&lt;$AO$7:$AO$2042)*(AO635&gt;$AN$7:$AN$2042))*(ROW($W$7:$W$2042)&lt;&gt;ROW(W635)))&gt;0,"Cruzado","Sin cruce")))</f>
        <v>Sin cruce</v>
      </c>
      <c r="AQ635" s="104">
        <f t="shared" si="251"/>
        <v>0.3888888888888889</v>
      </c>
      <c r="AR635" s="104">
        <f t="shared" si="255"/>
        <v>0.45833333333333331</v>
      </c>
      <c r="AS635" s="22"/>
      <c r="AT635" s="22"/>
      <c r="AU635" s="359" t="str" cm="1">
        <f t="array" ref="AU635">IF(AB635="","",IF(SUMPRODUCT((AB635=$AB$512:$AB$757)*(AH635=$AH$512:$AH$757)*(AQ635=$AQ$512:$AQ$757)*(AR635=$AR$512:$AR$757)*(ROW($AB$512:$AB$757)&lt;&gt;ROW(AB635))*((Q635=0)*($R$512:$R$757&gt;0)+(Q635&gt;0)*($R$512:$R$757=0)))&gt;0,"SALONES UNIDOS",IF(SUMPRODUCT((AB635=$AB$512:$AB$757)*(AH635=$AH$512:$AH$757)*((AQ635&lt;$AR$512:$AR$757)*(AR635&gt;$AQ$512:$AQ$757))*(ROW($AB$512:$AB$757)&lt;&gt;ROW(AB635)))&gt;0,"Cruzado","Sin cruce")))</f>
        <v>Sin cruce</v>
      </c>
      <c r="AV635" s="359" t="str" cm="1">
        <f t="array" ref="AV635">IF(AD635="","",IF(SUMPRODUCT((AD635=$AD$512:$AD$757)*(AH635=$AH$512:$AH$757)*(AS635=$AS$512:$AS$757)*(AT635=$AT$512:$AT$757)*(ROW($AD$512:$AD$757)&lt;&gt;ROW(AD635))*((R635=0)*($R$512:$R$757&gt;0)+(R635&gt;0)*($R$512:$R$757=0)))&gt;0,"SALONES UNIDOS",IF(SUMPRODUCT((AD635=$AD$512:$AD$757)*(AH635=$AH$512:$AH$757)*((AS635&lt;$AT$512:$AT$757)*(AT635&gt;$AS$512:$AS$757))*(ROW($AD$512:$AD$757)&lt;&gt;ROW(AD635)))&gt;0,"Cruzado","Sin cruce")))</f>
        <v/>
      </c>
      <c r="AW635" s="104" t="str">
        <f t="shared" si="231"/>
        <v>OB1HUAURAA</v>
      </c>
      <c r="AX635" s="104" t="str" cm="1">
        <f t="array" ref="AX635">IF(AW635="","",IF(SUMPRODUCT((AW635=$AW$7:$AW$2042)*(AH635=$AH$7:$AH$2042)*(AN635=$AN$7:$AN$2042)*(AO635=$AO$7:$AO$2042)*(ROW($AW$7:$AW$2042)&lt;&gt;ROW(AW635))*((R635=0)*($R$7:$R$2042&gt;0)+(R635&gt;0)*($R$7:$R$2042=0)))&gt;0,"SALONES UNIDOS",IF(SUMPRODUCT((AW635=$AW$7:$AW$2042)*(AH635=$AH$7:$AH$2042)*((AN635&lt;$AO$7:$AO$2042)*(AO635&gt;$AN$7:$AN$2042))*(ROW($AW$7:$AW$2042)&lt;&gt;ROW(AW635)))&gt;0,"Cruzado","Sin cruce")))</f>
        <v>Sin cruce</v>
      </c>
    </row>
    <row r="636" spans="2:50" ht="19.8" hidden="1" customHeight="1" x14ac:dyDescent="0.25">
      <c r="B636" s="494" t="s">
        <v>314</v>
      </c>
      <c r="C636" s="369" t="s">
        <v>970</v>
      </c>
      <c r="D636" s="369">
        <v>20261</v>
      </c>
      <c r="E636" s="373" t="s">
        <v>279</v>
      </c>
      <c r="F636" s="370" t="s">
        <v>291</v>
      </c>
      <c r="G636" s="373" t="s">
        <v>295</v>
      </c>
      <c r="H636" s="373">
        <v>1</v>
      </c>
      <c r="I636" s="373" t="s">
        <v>278</v>
      </c>
      <c r="J636" s="373" t="s">
        <v>278</v>
      </c>
      <c r="K636" s="194" t="s">
        <v>669</v>
      </c>
      <c r="L636" s="364" t="s">
        <v>569</v>
      </c>
      <c r="M636" s="364" t="s">
        <v>362</v>
      </c>
      <c r="N636" s="364" t="s">
        <v>318</v>
      </c>
      <c r="O636" s="373" t="s">
        <v>315</v>
      </c>
      <c r="P636" s="364">
        <v>3</v>
      </c>
      <c r="Q636" s="364">
        <v>0</v>
      </c>
      <c r="R636" s="369">
        <v>3</v>
      </c>
      <c r="S636" s="364">
        <v>4</v>
      </c>
      <c r="T636" s="8"/>
      <c r="U636" s="374">
        <v>33</v>
      </c>
      <c r="V636" s="370">
        <v>15615916</v>
      </c>
      <c r="W636" s="373" t="s">
        <v>230</v>
      </c>
      <c r="X636" s="364" t="s">
        <v>315</v>
      </c>
      <c r="Y636" s="364" t="s">
        <v>556</v>
      </c>
      <c r="Z636" s="364"/>
      <c r="AA636" s="364"/>
      <c r="AB636" s="370" t="s">
        <v>859</v>
      </c>
      <c r="AC636" s="364"/>
      <c r="AD636" s="369"/>
      <c r="AE636" s="370"/>
      <c r="AF636" s="370"/>
      <c r="AG636" s="364" t="s">
        <v>559</v>
      </c>
      <c r="AH636" s="364">
        <v>1</v>
      </c>
      <c r="AI636" s="364">
        <v>7</v>
      </c>
      <c r="AJ636" s="364">
        <v>40</v>
      </c>
      <c r="AK636" s="364">
        <v>10</v>
      </c>
      <c r="AL636" s="364">
        <v>10</v>
      </c>
      <c r="AM636" s="22">
        <f t="shared" si="230"/>
        <v>3</v>
      </c>
      <c r="AN636" s="104">
        <f t="shared" si="242"/>
        <v>0.31944444444444448</v>
      </c>
      <c r="AO636" s="104">
        <f t="shared" si="243"/>
        <v>0.4236111111111111</v>
      </c>
      <c r="AP636" s="22" t="str" cm="1">
        <f t="array" ref="AP636">IF(W636="","",IF(SUMPRODUCT((W636=$W$7:$W$2042)*(AH636=$AH$7:$AH$2042)*(AN636=$AN$7:$AN$2042)*(AO636=$AO$7:$AO$2042)*(ROW($W$7:$W$2042)&lt;&gt;ROW(W636))*((R636=0)*($R$7:$R$2042&gt;0)+(R636&gt;0)*($R$7:$R$2042=0)))&gt;0,"SALONES UNIDOS",IF(SUMPRODUCT((W636=$W$7:$W$2042)*(AH636=$AH$7:$AH$2042)*((AN636&lt;$AO$7:$AO$2042)*(AO636&gt;$AN$7:$AN$2042))*(ROW($W$7:$W$2042)&lt;&gt;ROW(W636)))&gt;0,"Cruzado","Sin cruce")))</f>
        <v>Sin cruce</v>
      </c>
      <c r="AQ636" s="104">
        <f t="shared" si="251"/>
        <v>0.31944444444444448</v>
      </c>
      <c r="AR636" s="104">
        <f t="shared" si="255"/>
        <v>0.4236111111111111</v>
      </c>
      <c r="AS636" s="22"/>
      <c r="AT636" s="22"/>
      <c r="AU636" s="359" t="str" cm="1">
        <f t="array" ref="AU636">IF(AB636="","",IF(SUMPRODUCT((AB636=$AB$512:$AB$757)*(AH636=$AH$512:$AH$757)*(AQ636=$AQ$512:$AQ$757)*(AR636=$AR$512:$AR$757)*(ROW($AB$512:$AB$757)&lt;&gt;ROW(AB636))*((Q636=0)*($R$512:$R$757&gt;0)+(Q636&gt;0)*($R$512:$R$757=0)))&gt;0,"SALONES UNIDOS",IF(SUMPRODUCT((AB636=$AB$512:$AB$757)*(AH636=$AH$512:$AH$757)*((AQ636&lt;$AR$512:$AR$757)*(AR636&gt;$AQ$512:$AQ$757))*(ROW($AB$512:$AB$757)&lt;&gt;ROW(AB636)))&gt;0,"Cruzado","Sin cruce")))</f>
        <v>Sin cruce</v>
      </c>
      <c r="AV636" s="359" t="str" cm="1">
        <f t="array" ref="AV636">IF(AD636="","",IF(SUMPRODUCT((AD636=$AD$512:$AD$757)*(AH636=$AH$512:$AH$757)*(AS636=$AS$512:$AS$757)*(AT636=$AT$512:$AT$757)*(ROW($AD$512:$AD$757)&lt;&gt;ROW(AD636))*((R636=0)*($R$512:$R$757&gt;0)+(R636&gt;0)*($R$512:$R$757=0)))&gt;0,"SALONES UNIDOS",IF(SUMPRODUCT((AD636=$AD$512:$AD$757)*(AH636=$AH$512:$AH$757)*((AS636&lt;$AT$512:$AT$757)*(AT636&gt;$AS$512:$AS$757))*(ROW($AD$512:$AD$757)&lt;&gt;ROW(AD636)))&gt;0,"Cruzado","Sin cruce")))</f>
        <v/>
      </c>
      <c r="AW636" s="104" t="str">
        <f t="shared" si="231"/>
        <v>OB1HUAURAA</v>
      </c>
      <c r="AX636" s="104" t="str" cm="1">
        <f t="array" ref="AX636">IF(AW636="","",IF(SUMPRODUCT((AW636=$AW$7:$AW$2042)*(AH636=$AH$7:$AH$2042)*(AN636=$AN$7:$AN$2042)*(AO636=$AO$7:$AO$2042)*(ROW($AW$7:$AW$2042)&lt;&gt;ROW(AW636))*((R636=0)*($R$7:$R$2042&gt;0)+(R636&gt;0)*($R$7:$R$2042=0)))&gt;0,"SALONES UNIDOS",IF(SUMPRODUCT((AW636=$AW$7:$AW$2042)*(AH636=$AH$7:$AH$2042)*((AN636&lt;$AO$7:$AO$2042)*(AO636&gt;$AN$7:$AN$2042))*(ROW($AW$7:$AW$2042)&lt;&gt;ROW(AW636)))&gt;0,"Cruzado","Sin cruce")))</f>
        <v>Sin cruce</v>
      </c>
    </row>
    <row r="637" spans="2:50" ht="19.8" hidden="1" customHeight="1" x14ac:dyDescent="0.25">
      <c r="B637" s="494" t="s">
        <v>314</v>
      </c>
      <c r="C637" s="369" t="s">
        <v>970</v>
      </c>
      <c r="D637" s="369">
        <v>20261</v>
      </c>
      <c r="E637" s="373" t="s">
        <v>279</v>
      </c>
      <c r="F637" s="370" t="s">
        <v>291</v>
      </c>
      <c r="G637" s="373" t="s">
        <v>295</v>
      </c>
      <c r="H637" s="373">
        <v>1</v>
      </c>
      <c r="I637" s="373" t="s">
        <v>278</v>
      </c>
      <c r="J637" s="373" t="s">
        <v>278</v>
      </c>
      <c r="K637" s="194" t="s">
        <v>669</v>
      </c>
      <c r="L637" s="364" t="s">
        <v>569</v>
      </c>
      <c r="M637" s="364" t="s">
        <v>362</v>
      </c>
      <c r="N637" s="364" t="s">
        <v>318</v>
      </c>
      <c r="O637" s="373" t="s">
        <v>315</v>
      </c>
      <c r="P637" s="364">
        <v>0</v>
      </c>
      <c r="Q637" s="364">
        <v>2</v>
      </c>
      <c r="R637" s="369">
        <v>2</v>
      </c>
      <c r="S637" s="364">
        <v>4</v>
      </c>
      <c r="T637" s="8"/>
      <c r="U637" s="374">
        <v>33</v>
      </c>
      <c r="V637" s="370">
        <v>15615916</v>
      </c>
      <c r="W637" s="373" t="s">
        <v>230</v>
      </c>
      <c r="X637" s="364" t="s">
        <v>315</v>
      </c>
      <c r="Y637" s="364" t="s">
        <v>556</v>
      </c>
      <c r="Z637" s="364"/>
      <c r="AA637" s="364"/>
      <c r="AB637" s="370" t="s">
        <v>859</v>
      </c>
      <c r="AC637" s="364"/>
      <c r="AD637" s="369"/>
      <c r="AE637" s="370"/>
      <c r="AF637" s="370"/>
      <c r="AG637" s="364" t="s">
        <v>301</v>
      </c>
      <c r="AH637" s="364">
        <v>1</v>
      </c>
      <c r="AI637" s="364">
        <v>10</v>
      </c>
      <c r="AJ637" s="364">
        <v>10</v>
      </c>
      <c r="AK637" s="364">
        <v>11</v>
      </c>
      <c r="AL637" s="364">
        <v>50</v>
      </c>
      <c r="AM637" s="22">
        <f t="shared" si="230"/>
        <v>2</v>
      </c>
      <c r="AN637" s="104">
        <f t="shared" si="242"/>
        <v>0.4236111111111111</v>
      </c>
      <c r="AO637" s="104">
        <f t="shared" si="243"/>
        <v>0.49305555555555552</v>
      </c>
      <c r="AP637" s="22" t="str" cm="1">
        <f t="array" ref="AP637">IF(W637="","",IF(SUMPRODUCT((W637=$W$7:$W$2042)*(AH637=$AH$7:$AH$2042)*(AN637=$AN$7:$AN$2042)*(AO637=$AO$7:$AO$2042)*(ROW($W$7:$W$2042)&lt;&gt;ROW(W637))*((R637=0)*($R$7:$R$2042&gt;0)+(R637&gt;0)*($R$7:$R$2042=0)))&gt;0,"SALONES UNIDOS",IF(SUMPRODUCT((W637=$W$7:$W$2042)*(AH637=$AH$7:$AH$2042)*((AN637&lt;$AO$7:$AO$2042)*(AO637&gt;$AN$7:$AN$2042))*(ROW($W$7:$W$2042)&lt;&gt;ROW(W637)))&gt;0,"Cruzado","Sin cruce")))</f>
        <v>Sin cruce</v>
      </c>
      <c r="AQ637" s="104">
        <f t="shared" si="251"/>
        <v>0.4236111111111111</v>
      </c>
      <c r="AR637" s="104">
        <f t="shared" si="255"/>
        <v>0.49305555555555552</v>
      </c>
      <c r="AS637" s="22"/>
      <c r="AT637" s="22"/>
      <c r="AU637" s="359" t="str" cm="1">
        <f t="array" ref="AU637">IF(AB637="","",IF(SUMPRODUCT((AB637=$AB$512:$AB$757)*(AH637=$AH$512:$AH$757)*(AQ637=$AQ$512:$AQ$757)*(AR637=$AR$512:$AR$757)*(ROW($AB$512:$AB$757)&lt;&gt;ROW(AB637))*((Q637=0)*($R$512:$R$757&gt;0)+(Q637&gt;0)*($R$512:$R$757=0)))&gt;0,"SALONES UNIDOS",IF(SUMPRODUCT((AB637=$AB$512:$AB$757)*(AH637=$AH$512:$AH$757)*((AQ637&lt;$AR$512:$AR$757)*(AR637&gt;$AQ$512:$AQ$757))*(ROW($AB$512:$AB$757)&lt;&gt;ROW(AB637)))&gt;0,"Cruzado","Sin cruce")))</f>
        <v>Sin cruce</v>
      </c>
      <c r="AV637" s="359" t="str" cm="1">
        <f t="array" ref="AV637">IF(AD637="","",IF(SUMPRODUCT((AD637=$AD$512:$AD$757)*(AH637=$AH$512:$AH$757)*(AS637=$AS$512:$AS$757)*(AT637=$AT$512:$AT$757)*(ROW($AD$512:$AD$757)&lt;&gt;ROW(AD637))*((R637=0)*($R$512:$R$757&gt;0)+(R637&gt;0)*($R$512:$R$757=0)))&gt;0,"SALONES UNIDOS",IF(SUMPRODUCT((AD637=$AD$512:$AD$757)*(AH637=$AH$512:$AH$757)*((AS637&lt;$AT$512:$AT$757)*(AT637&gt;$AS$512:$AS$757))*(ROW($AD$512:$AD$757)&lt;&gt;ROW(AD637)))&gt;0,"Cruzado","Sin cruce")))</f>
        <v/>
      </c>
      <c r="AW637" s="104" t="str">
        <f t="shared" si="231"/>
        <v>OB1HUAURAA</v>
      </c>
      <c r="AX637" s="104" t="str" cm="1">
        <f t="array" ref="AX637">IF(AW637="","",IF(SUMPRODUCT((AW637=$AW$7:$AW$2042)*(AH637=$AH$7:$AH$2042)*(AN637=$AN$7:$AN$2042)*(AO637=$AO$7:$AO$2042)*(ROW($AW$7:$AW$2042)&lt;&gt;ROW(AW637))*((R637=0)*($R$7:$R$2042&gt;0)+(R637&gt;0)*($R$7:$R$2042=0)))&gt;0,"SALONES UNIDOS",IF(SUMPRODUCT((AW637=$AW$7:$AW$2042)*(AH637=$AH$7:$AH$2042)*((AN637&lt;$AO$7:$AO$2042)*(AO637&gt;$AN$7:$AN$2042))*(ROW($AW$7:$AW$2042)&lt;&gt;ROW(AW637)))&gt;0,"Cruzado","Sin cruce")))</f>
        <v>Sin cruce</v>
      </c>
    </row>
    <row r="638" spans="2:50" ht="19.8" hidden="1" customHeight="1" x14ac:dyDescent="0.25">
      <c r="B638" s="494" t="s">
        <v>314</v>
      </c>
      <c r="C638" s="369" t="s">
        <v>970</v>
      </c>
      <c r="D638" s="369">
        <v>20261</v>
      </c>
      <c r="E638" s="373" t="s">
        <v>279</v>
      </c>
      <c r="F638" s="370" t="s">
        <v>291</v>
      </c>
      <c r="G638" s="373" t="s">
        <v>295</v>
      </c>
      <c r="H638" s="373">
        <v>1</v>
      </c>
      <c r="I638" s="373" t="s">
        <v>281</v>
      </c>
      <c r="J638" s="373" t="s">
        <v>281</v>
      </c>
      <c r="K638" s="194" t="s">
        <v>660</v>
      </c>
      <c r="L638" s="364" t="s">
        <v>661</v>
      </c>
      <c r="M638" s="364" t="s">
        <v>362</v>
      </c>
      <c r="N638" s="364" t="s">
        <v>318</v>
      </c>
      <c r="O638" s="373" t="s">
        <v>315</v>
      </c>
      <c r="P638" s="364">
        <v>2</v>
      </c>
      <c r="Q638" s="364">
        <v>0</v>
      </c>
      <c r="R638" s="369">
        <v>2</v>
      </c>
      <c r="S638" s="364">
        <v>4</v>
      </c>
      <c r="T638" s="8"/>
      <c r="U638" s="374">
        <v>33</v>
      </c>
      <c r="V638" s="370">
        <v>44081226</v>
      </c>
      <c r="W638" s="373" t="s">
        <v>1109</v>
      </c>
      <c r="X638" s="364" t="s">
        <v>315</v>
      </c>
      <c r="Y638" s="364" t="s">
        <v>556</v>
      </c>
      <c r="Z638" s="364"/>
      <c r="AA638" s="364"/>
      <c r="AB638" s="370" t="s">
        <v>848</v>
      </c>
      <c r="AC638" s="364"/>
      <c r="AD638" s="369"/>
      <c r="AE638" s="370"/>
      <c r="AF638" s="370"/>
      <c r="AG638" s="364" t="s">
        <v>559</v>
      </c>
      <c r="AH638" s="364">
        <v>5</v>
      </c>
      <c r="AI638" s="364">
        <v>7</v>
      </c>
      <c r="AJ638" s="364">
        <v>40</v>
      </c>
      <c r="AK638" s="364">
        <v>9</v>
      </c>
      <c r="AL638" s="364">
        <v>20</v>
      </c>
      <c r="AM638" s="22">
        <f t="shared" si="230"/>
        <v>2</v>
      </c>
      <c r="AN638" s="104">
        <f t="shared" ref="AN638" si="258">AI638/24+AJ638/1440</f>
        <v>0.31944444444444448</v>
      </c>
      <c r="AO638" s="104">
        <f t="shared" ref="AO638" si="259">AK638/24+AL638/1440</f>
        <v>0.3888888888888889</v>
      </c>
      <c r="AP638" s="22" t="str" cm="1">
        <f t="array" ref="AP638">IF(W638="","",IF(SUMPRODUCT((W638=$W$7:$W$2042)*(AH638=$AH$7:$AH$2042)*(AN638=$AN$7:$AN$2042)*(AO638=$AO$7:$AO$2042)*(ROW($W$7:$W$2042)&lt;&gt;ROW(W638))*((R638=0)*($R$7:$R$2042&gt;0)+(R638&gt;0)*($R$7:$R$2042=0)))&gt;0,"SALONES UNIDOS",IF(SUMPRODUCT((W638=$W$7:$W$2042)*(AH638=$AH$7:$AH$2042)*((AN638&lt;$AO$7:$AO$2042)*(AO638&gt;$AN$7:$AN$2042))*(ROW($W$7:$W$2042)&lt;&gt;ROW(W638)))&gt;0,"Cruzado","Sin cruce")))</f>
        <v>Sin cruce</v>
      </c>
      <c r="AQ638" s="104">
        <f t="shared" si="251"/>
        <v>0.31944444444444448</v>
      </c>
      <c r="AR638" s="104">
        <f t="shared" si="255"/>
        <v>0.3888888888888889</v>
      </c>
      <c r="AS638" s="22"/>
      <c r="AT638" s="22"/>
      <c r="AU638" s="359" t="str" cm="1">
        <f t="array" ref="AU638">IF(AB638="","",IF(SUMPRODUCT((AB638=$AB$512:$AB$757)*(AH638=$AH$512:$AH$757)*(AQ638=$AQ$512:$AQ$757)*(AR638=$AR$512:$AR$757)*(ROW($AB$512:$AB$757)&lt;&gt;ROW(AB638))*((Q638=0)*($R$512:$R$757&gt;0)+(Q638&gt;0)*($R$512:$R$757=0)))&gt;0,"SALONES UNIDOS",IF(SUMPRODUCT((AB638=$AB$512:$AB$757)*(AH638=$AH$512:$AH$757)*((AQ638&lt;$AR$512:$AR$757)*(AR638&gt;$AQ$512:$AQ$757))*(ROW($AB$512:$AB$757)&lt;&gt;ROW(AB638)))&gt;0,"Cruzado","Sin cruce")))</f>
        <v>Sin cruce</v>
      </c>
      <c r="AV638" s="359" t="str" cm="1">
        <f t="array" ref="AV638">IF(AD638="","",IF(SUMPRODUCT((AD638=$AD$512:$AD$757)*(AH638=$AH$512:$AH$757)*(AS638=$AS$512:$AS$757)*(AT638=$AT$512:$AT$757)*(ROW($AD$512:$AD$757)&lt;&gt;ROW(AD638))*((R638=0)*($R$512:$R$757&gt;0)+(R638&gt;0)*($R$512:$R$757=0)))&gt;0,"SALONES UNIDOS",IF(SUMPRODUCT((AD638=$AD$512:$AD$757)*(AH638=$AH$512:$AH$757)*((AS638&lt;$AT$512:$AT$757)*(AT638&gt;$AS$512:$AS$757))*(ROW($AD$512:$AD$757)&lt;&gt;ROW(AD638)))&gt;0,"Cruzado","Sin cruce")))</f>
        <v/>
      </c>
      <c r="AW638" s="104" t="str">
        <f t="shared" si="231"/>
        <v>OB1HUAURAB</v>
      </c>
      <c r="AX638" s="104" t="str" cm="1">
        <f t="array" ref="AX638">IF(AW638="","",IF(SUMPRODUCT((AW638=$AW$7:$AW$2042)*(AH638=$AH$7:$AH$2042)*(AN638=$AN$7:$AN$2042)*(AO638=$AO$7:$AO$2042)*(ROW($AW$7:$AW$2042)&lt;&gt;ROW(AW638))*((R638=0)*($R$7:$R$2042&gt;0)+(R638&gt;0)*($R$7:$R$2042=0)))&gt;0,"SALONES UNIDOS",IF(SUMPRODUCT((AW638=$AW$7:$AW$2042)*(AH638=$AH$7:$AH$2042)*((AN638&lt;$AO$7:$AO$2042)*(AO638&gt;$AN$7:$AN$2042))*(ROW($AW$7:$AW$2042)&lt;&gt;ROW(AW638)))&gt;0,"Cruzado","Sin cruce")))</f>
        <v>Sin cruce</v>
      </c>
    </row>
    <row r="639" spans="2:50" ht="19.8" hidden="1" customHeight="1" x14ac:dyDescent="0.25">
      <c r="B639" s="494" t="s">
        <v>314</v>
      </c>
      <c r="C639" s="369" t="s">
        <v>970</v>
      </c>
      <c r="D639" s="369">
        <v>20261</v>
      </c>
      <c r="E639" s="373" t="s">
        <v>279</v>
      </c>
      <c r="F639" s="370" t="s">
        <v>291</v>
      </c>
      <c r="G639" s="373" t="s">
        <v>295</v>
      </c>
      <c r="H639" s="373">
        <v>1</v>
      </c>
      <c r="I639" s="373" t="s">
        <v>281</v>
      </c>
      <c r="J639" s="373" t="s">
        <v>281</v>
      </c>
      <c r="K639" s="194" t="s">
        <v>660</v>
      </c>
      <c r="L639" s="364" t="s">
        <v>661</v>
      </c>
      <c r="M639" s="364" t="s">
        <v>362</v>
      </c>
      <c r="N639" s="364" t="s">
        <v>318</v>
      </c>
      <c r="O639" s="373" t="s">
        <v>315</v>
      </c>
      <c r="P639" s="364">
        <v>2</v>
      </c>
      <c r="Q639" s="364">
        <v>0</v>
      </c>
      <c r="R639" s="369">
        <v>2</v>
      </c>
      <c r="S639" s="364">
        <v>4</v>
      </c>
      <c r="T639" s="8"/>
      <c r="U639" s="374">
        <v>33</v>
      </c>
      <c r="V639" s="370">
        <v>44081226</v>
      </c>
      <c r="W639" s="373" t="s">
        <v>1109</v>
      </c>
      <c r="X639" s="364" t="s">
        <v>315</v>
      </c>
      <c r="Y639" s="364" t="s">
        <v>556</v>
      </c>
      <c r="Z639" s="364"/>
      <c r="AA639" s="364"/>
      <c r="AB639" s="370" t="s">
        <v>848</v>
      </c>
      <c r="AC639" s="364"/>
      <c r="AD639" s="369"/>
      <c r="AE639" s="370"/>
      <c r="AF639" s="370"/>
      <c r="AG639" s="364" t="s">
        <v>559</v>
      </c>
      <c r="AH639" s="364">
        <v>5</v>
      </c>
      <c r="AI639" s="364">
        <v>9</v>
      </c>
      <c r="AJ639" s="364">
        <v>20</v>
      </c>
      <c r="AK639" s="364">
        <v>11</v>
      </c>
      <c r="AL639" s="364">
        <v>0</v>
      </c>
      <c r="AM639" s="22">
        <f t="shared" si="230"/>
        <v>2</v>
      </c>
      <c r="AN639" s="104">
        <f t="shared" si="242"/>
        <v>0.3888888888888889</v>
      </c>
      <c r="AO639" s="104">
        <f t="shared" si="243"/>
        <v>0.45833333333333331</v>
      </c>
      <c r="AP639" s="22" t="str" cm="1">
        <f t="array" ref="AP639">IF(W639="","",IF(SUMPRODUCT((W639=$W$7:$W$2042)*(AH639=$AH$7:$AH$2042)*(AN639=$AN$7:$AN$2042)*(AO639=$AO$7:$AO$2042)*(ROW($W$7:$W$2042)&lt;&gt;ROW(W639))*((R639=0)*($R$7:$R$2042&gt;0)+(R639&gt;0)*($R$7:$R$2042=0)))&gt;0,"SALONES UNIDOS",IF(SUMPRODUCT((W639=$W$7:$W$2042)*(AH639=$AH$7:$AH$2042)*((AN639&lt;$AO$7:$AO$2042)*(AO639&gt;$AN$7:$AN$2042))*(ROW($W$7:$W$2042)&lt;&gt;ROW(W639)))&gt;0,"Cruzado","Sin cruce")))</f>
        <v>Sin cruce</v>
      </c>
      <c r="AQ639" s="104">
        <f t="shared" si="251"/>
        <v>0.3888888888888889</v>
      </c>
      <c r="AR639" s="104">
        <f t="shared" si="255"/>
        <v>0.45833333333333331</v>
      </c>
      <c r="AS639" s="22"/>
      <c r="AT639" s="22"/>
      <c r="AU639" s="359" t="str" cm="1">
        <f t="array" ref="AU639">IF(AB639="","",IF(SUMPRODUCT((AB639=$AB$512:$AB$757)*(AH639=$AH$512:$AH$757)*(AQ639=$AQ$512:$AQ$757)*(AR639=$AR$512:$AR$757)*(ROW($AB$512:$AB$757)&lt;&gt;ROW(AB639))*((Q639=0)*($R$512:$R$757&gt;0)+(Q639&gt;0)*($R$512:$R$757=0)))&gt;0,"SALONES UNIDOS",IF(SUMPRODUCT((AB639=$AB$512:$AB$757)*(AH639=$AH$512:$AH$757)*((AQ639&lt;$AR$512:$AR$757)*(AR639&gt;$AQ$512:$AQ$757))*(ROW($AB$512:$AB$757)&lt;&gt;ROW(AB639)))&gt;0,"Cruzado","Sin cruce")))</f>
        <v>Sin cruce</v>
      </c>
      <c r="AV639" s="359" t="str" cm="1">
        <f t="array" ref="AV639">IF(AD639="","",IF(SUMPRODUCT((AD639=$AD$512:$AD$757)*(AH639=$AH$512:$AH$757)*(AS639=$AS$512:$AS$757)*(AT639=$AT$512:$AT$757)*(ROW($AD$512:$AD$757)&lt;&gt;ROW(AD639))*((R639=0)*($R$512:$R$757&gt;0)+(R639&gt;0)*($R$512:$R$757=0)))&gt;0,"SALONES UNIDOS",IF(SUMPRODUCT((AD639=$AD$512:$AD$757)*(AH639=$AH$512:$AH$757)*((AS639&lt;$AT$512:$AT$757)*(AT639&gt;$AS$512:$AS$757))*(ROW($AD$512:$AD$757)&lt;&gt;ROW(AD639)))&gt;0,"Cruzado","Sin cruce")))</f>
        <v/>
      </c>
      <c r="AW639" s="104" t="str">
        <f t="shared" si="231"/>
        <v>OB1HUAURAB</v>
      </c>
      <c r="AX639" s="104" t="str" cm="1">
        <f t="array" ref="AX639">IF(AW639="","",IF(SUMPRODUCT((AW639=$AW$7:$AW$2042)*(AH639=$AH$7:$AH$2042)*(AN639=$AN$7:$AN$2042)*(AO639=$AO$7:$AO$2042)*(ROW($AW$7:$AW$2042)&lt;&gt;ROW(AW639))*((R639=0)*($R$7:$R$2042&gt;0)+(R639&gt;0)*($R$7:$R$2042=0)))&gt;0,"SALONES UNIDOS",IF(SUMPRODUCT((AW639=$AW$7:$AW$2042)*(AH639=$AH$7:$AH$2042)*((AN639&lt;$AO$7:$AO$2042)*(AO639&gt;$AN$7:$AN$2042))*(ROW($AW$7:$AW$2042)&lt;&gt;ROW(AW639)))&gt;0,"Cruzado","Sin cruce")))</f>
        <v>Sin cruce</v>
      </c>
    </row>
    <row r="640" spans="2:50" ht="19.8" hidden="1" customHeight="1" x14ac:dyDescent="0.25">
      <c r="B640" s="494" t="s">
        <v>314</v>
      </c>
      <c r="C640" s="369" t="s">
        <v>970</v>
      </c>
      <c r="D640" s="369">
        <v>20261</v>
      </c>
      <c r="E640" s="373" t="s">
        <v>279</v>
      </c>
      <c r="F640" s="370" t="s">
        <v>291</v>
      </c>
      <c r="G640" s="373" t="s">
        <v>295</v>
      </c>
      <c r="H640" s="373">
        <v>1</v>
      </c>
      <c r="I640" s="373" t="s">
        <v>281</v>
      </c>
      <c r="J640" s="373" t="s">
        <v>281</v>
      </c>
      <c r="K640" s="194" t="s">
        <v>663</v>
      </c>
      <c r="L640" s="364" t="s">
        <v>562</v>
      </c>
      <c r="M640" s="364" t="s">
        <v>362</v>
      </c>
      <c r="N640" s="364" t="s">
        <v>318</v>
      </c>
      <c r="O640" s="373" t="s">
        <v>315</v>
      </c>
      <c r="P640" s="364">
        <v>4</v>
      </c>
      <c r="Q640" s="364">
        <v>0</v>
      </c>
      <c r="R640" s="369">
        <v>4</v>
      </c>
      <c r="S640" s="364">
        <v>4</v>
      </c>
      <c r="T640" s="8"/>
      <c r="U640" s="374">
        <v>33</v>
      </c>
      <c r="V640" s="370">
        <v>42023266</v>
      </c>
      <c r="W640" s="373" t="s">
        <v>263</v>
      </c>
      <c r="X640" s="364" t="s">
        <v>315</v>
      </c>
      <c r="Y640" s="364" t="s">
        <v>556</v>
      </c>
      <c r="Z640" s="364"/>
      <c r="AA640" s="364"/>
      <c r="AB640" s="370" t="s">
        <v>848</v>
      </c>
      <c r="AC640" s="364"/>
      <c r="AD640" s="369"/>
      <c r="AE640" s="370"/>
      <c r="AF640" s="370"/>
      <c r="AG640" s="364" t="s">
        <v>559</v>
      </c>
      <c r="AH640" s="364">
        <v>1</v>
      </c>
      <c r="AI640" s="364">
        <v>15</v>
      </c>
      <c r="AJ640" s="364">
        <v>10</v>
      </c>
      <c r="AK640" s="364">
        <v>18</v>
      </c>
      <c r="AL640" s="364">
        <v>30</v>
      </c>
      <c r="AM640" s="22">
        <f t="shared" si="230"/>
        <v>4</v>
      </c>
      <c r="AN640" s="104">
        <f t="shared" si="242"/>
        <v>0.63194444444444442</v>
      </c>
      <c r="AO640" s="104">
        <f t="shared" si="243"/>
        <v>0.77083333333333337</v>
      </c>
      <c r="AP640" s="22" t="str" cm="1">
        <f t="array" ref="AP640">IF(W640="","",IF(SUMPRODUCT((W640=$W$7:$W$2042)*(AH640=$AH$7:$AH$2042)*(AN640=$AN$7:$AN$2042)*(AO640=$AO$7:$AO$2042)*(ROW($W$7:$W$2042)&lt;&gt;ROW(W640))*((R640=0)*($R$7:$R$2042&gt;0)+(R640&gt;0)*($R$7:$R$2042=0)))&gt;0,"SALONES UNIDOS",IF(SUMPRODUCT((W640=$W$7:$W$2042)*(AH640=$AH$7:$AH$2042)*((AN640&lt;$AO$7:$AO$2042)*(AO640&gt;$AN$7:$AN$2042))*(ROW($W$7:$W$2042)&lt;&gt;ROW(W640)))&gt;0,"Cruzado","Sin cruce")))</f>
        <v>Sin cruce</v>
      </c>
      <c r="AQ640" s="104">
        <f t="shared" si="251"/>
        <v>0.63194444444444442</v>
      </c>
      <c r="AR640" s="104">
        <f t="shared" si="255"/>
        <v>0.77083333333333337</v>
      </c>
      <c r="AS640" s="22"/>
      <c r="AT640" s="22"/>
      <c r="AU640" s="359" t="str" cm="1">
        <f t="array" ref="AU640">IF(AB640="","",IF(SUMPRODUCT((AB640=$AB$512:$AB$757)*(AH640=$AH$512:$AH$757)*(AQ640=$AQ$512:$AQ$757)*(AR640=$AR$512:$AR$757)*(ROW($AB$512:$AB$757)&lt;&gt;ROW(AB640))*((Q640=0)*($R$512:$R$757&gt;0)+(Q640&gt;0)*($R$512:$R$757=0)))&gt;0,"SALONES UNIDOS",IF(SUMPRODUCT((AB640=$AB$512:$AB$757)*(AH640=$AH$512:$AH$757)*((AQ640&lt;$AR$512:$AR$757)*(AR640&gt;$AQ$512:$AQ$757))*(ROW($AB$512:$AB$757)&lt;&gt;ROW(AB640)))&gt;0,"Cruzado","Sin cruce")))</f>
        <v>Sin cruce</v>
      </c>
      <c r="AV640" s="359" t="str" cm="1">
        <f t="array" ref="AV640">IF(AD640="","",IF(SUMPRODUCT((AD640=$AD$512:$AD$757)*(AH640=$AH$512:$AH$757)*(AS640=$AS$512:$AS$757)*(AT640=$AT$512:$AT$757)*(ROW($AD$512:$AD$757)&lt;&gt;ROW(AD640))*((R640=0)*($R$512:$R$757&gt;0)+(R640&gt;0)*($R$512:$R$757=0)))&gt;0,"SALONES UNIDOS",IF(SUMPRODUCT((AD640=$AD$512:$AD$757)*(AH640=$AH$512:$AH$757)*((AS640&lt;$AT$512:$AT$757)*(AT640&gt;$AS$512:$AS$757))*(ROW($AD$512:$AD$757)&lt;&gt;ROW(AD640)))&gt;0,"Cruzado","Sin cruce")))</f>
        <v/>
      </c>
      <c r="AW640" s="104" t="str">
        <f t="shared" si="231"/>
        <v>OB1HUAURAB</v>
      </c>
      <c r="AX640" s="104" t="str" cm="1">
        <f t="array" ref="AX640">IF(AW640="","",IF(SUMPRODUCT((AW640=$AW$7:$AW$2042)*(AH640=$AH$7:$AH$2042)*(AN640=$AN$7:$AN$2042)*(AO640=$AO$7:$AO$2042)*(ROW($AW$7:$AW$2042)&lt;&gt;ROW(AW640))*((R640=0)*($R$7:$R$2042&gt;0)+(R640&gt;0)*($R$7:$R$2042=0)))&gt;0,"SALONES UNIDOS",IF(SUMPRODUCT((AW640=$AW$7:$AW$2042)*(AH640=$AH$7:$AH$2042)*((AN640&lt;$AO$7:$AO$2042)*(AO640&gt;$AN$7:$AN$2042))*(ROW($AW$7:$AW$2042)&lt;&gt;ROW(AW640)))&gt;0,"Cruzado","Sin cruce")))</f>
        <v>Sin cruce</v>
      </c>
    </row>
    <row r="641" spans="2:50" ht="19.8" hidden="1" customHeight="1" x14ac:dyDescent="0.25">
      <c r="B641" s="494" t="s">
        <v>314</v>
      </c>
      <c r="C641" s="369" t="s">
        <v>970</v>
      </c>
      <c r="D641" s="369">
        <v>20261</v>
      </c>
      <c r="E641" s="373" t="s">
        <v>279</v>
      </c>
      <c r="F641" s="370" t="s">
        <v>291</v>
      </c>
      <c r="G641" s="373" t="s">
        <v>295</v>
      </c>
      <c r="H641" s="373">
        <v>1</v>
      </c>
      <c r="I641" s="373" t="s">
        <v>281</v>
      </c>
      <c r="J641" s="373" t="s">
        <v>281</v>
      </c>
      <c r="K641" s="194" t="s">
        <v>664</v>
      </c>
      <c r="L641" s="364" t="s">
        <v>665</v>
      </c>
      <c r="M641" s="364" t="s">
        <v>324</v>
      </c>
      <c r="N641" s="364" t="s">
        <v>318</v>
      </c>
      <c r="O641" s="373" t="s">
        <v>315</v>
      </c>
      <c r="P641" s="364">
        <v>3</v>
      </c>
      <c r="Q641" s="364">
        <v>0</v>
      </c>
      <c r="R641" s="369">
        <v>3</v>
      </c>
      <c r="S641" s="364">
        <v>4</v>
      </c>
      <c r="T641" s="8"/>
      <c r="U641" s="374">
        <v>33</v>
      </c>
      <c r="V641" s="370">
        <v>18858531</v>
      </c>
      <c r="W641" s="373" t="s">
        <v>213</v>
      </c>
      <c r="X641" s="364" t="s">
        <v>315</v>
      </c>
      <c r="Y641" s="364" t="s">
        <v>556</v>
      </c>
      <c r="Z641" s="364"/>
      <c r="AA641" s="364"/>
      <c r="AB641" s="370" t="s">
        <v>860</v>
      </c>
      <c r="AC641" s="364"/>
      <c r="AD641" s="369"/>
      <c r="AE641" s="370"/>
      <c r="AF641" s="370"/>
      <c r="AG641" s="364" t="s">
        <v>559</v>
      </c>
      <c r="AH641" s="364">
        <v>2</v>
      </c>
      <c r="AI641" s="364">
        <v>7</v>
      </c>
      <c r="AJ641" s="364">
        <v>40</v>
      </c>
      <c r="AK641" s="364">
        <v>10</v>
      </c>
      <c r="AL641" s="364">
        <v>10</v>
      </c>
      <c r="AM641" s="22">
        <f t="shared" si="230"/>
        <v>3</v>
      </c>
      <c r="AN641" s="104">
        <f t="shared" si="242"/>
        <v>0.31944444444444448</v>
      </c>
      <c r="AO641" s="104">
        <f t="shared" si="243"/>
        <v>0.4236111111111111</v>
      </c>
      <c r="AP641" s="22" t="str" cm="1">
        <f t="array" ref="AP641">IF(W641="","",IF(SUMPRODUCT((W641=$W$7:$W$2042)*(AH641=$AH$7:$AH$2042)*(AN641=$AN$7:$AN$2042)*(AO641=$AO$7:$AO$2042)*(ROW($W$7:$W$2042)&lt;&gt;ROW(W641))*((R641=0)*($R$7:$R$2042&gt;0)+(R641&gt;0)*($R$7:$R$2042=0)))&gt;0,"SALONES UNIDOS",IF(SUMPRODUCT((W641=$W$7:$W$2042)*(AH641=$AH$7:$AH$2042)*((AN641&lt;$AO$7:$AO$2042)*(AO641&gt;$AN$7:$AN$2042))*(ROW($W$7:$W$2042)&lt;&gt;ROW(W641)))&gt;0,"Cruzado","Sin cruce")))</f>
        <v>Sin cruce</v>
      </c>
      <c r="AQ641" s="104">
        <f t="shared" si="251"/>
        <v>0.31944444444444448</v>
      </c>
      <c r="AR641" s="104">
        <f t="shared" si="255"/>
        <v>0.4236111111111111</v>
      </c>
      <c r="AS641" s="22"/>
      <c r="AT641" s="22"/>
      <c r="AU641" s="359" t="str" cm="1">
        <f t="array" ref="AU641">IF(AB641="","",IF(SUMPRODUCT((AB641=$AB$512:$AB$757)*(AH641=$AH$512:$AH$757)*(AQ641=$AQ$512:$AQ$757)*(AR641=$AR$512:$AR$757)*(ROW($AB$512:$AB$757)&lt;&gt;ROW(AB641))*((Q641=0)*($R$512:$R$757&gt;0)+(Q641&gt;0)*($R$512:$R$757=0)))&gt;0,"SALONES UNIDOS",IF(SUMPRODUCT((AB641=$AB$512:$AB$757)*(AH641=$AH$512:$AH$757)*((AQ641&lt;$AR$512:$AR$757)*(AR641&gt;$AQ$512:$AQ$757))*(ROW($AB$512:$AB$757)&lt;&gt;ROW(AB641)))&gt;0,"Cruzado","Sin cruce")))</f>
        <v>Sin cruce</v>
      </c>
      <c r="AV641" s="359" t="str" cm="1">
        <f t="array" ref="AV641">IF(AD641="","",IF(SUMPRODUCT((AD641=$AD$512:$AD$757)*(AH641=$AH$512:$AH$757)*(AS641=$AS$512:$AS$757)*(AT641=$AT$512:$AT$757)*(ROW($AD$512:$AD$757)&lt;&gt;ROW(AD641))*((R641=0)*($R$512:$R$757&gt;0)+(R641&gt;0)*($R$512:$R$757=0)))&gt;0,"SALONES UNIDOS",IF(SUMPRODUCT((AD641=$AD$512:$AD$757)*(AH641=$AH$512:$AH$757)*((AS641&lt;$AT$512:$AT$757)*(AT641&gt;$AS$512:$AS$757))*(ROW($AD$512:$AD$757)&lt;&gt;ROW(AD641)))&gt;0,"Cruzado","Sin cruce")))</f>
        <v/>
      </c>
      <c r="AW641" s="104" t="str">
        <f t="shared" si="231"/>
        <v>OB1HUAURAB</v>
      </c>
      <c r="AX641" s="104" t="str" cm="1">
        <f t="array" ref="AX641">IF(AW641="","",IF(SUMPRODUCT((AW641=$AW$7:$AW$2042)*(AH641=$AH$7:$AH$2042)*(AN641=$AN$7:$AN$2042)*(AO641=$AO$7:$AO$2042)*(ROW($AW$7:$AW$2042)&lt;&gt;ROW(AW641))*((R641=0)*($R$7:$R$2042&gt;0)+(R641&gt;0)*($R$7:$R$2042=0)))&gt;0,"SALONES UNIDOS",IF(SUMPRODUCT((AW641=$AW$7:$AW$2042)*(AH641=$AH$7:$AH$2042)*((AN641&lt;$AO$7:$AO$2042)*(AO641&gt;$AN$7:$AN$2042))*(ROW($AW$7:$AW$2042)&lt;&gt;ROW(AW641)))&gt;0,"Cruzado","Sin cruce")))</f>
        <v>Sin cruce</v>
      </c>
    </row>
    <row r="642" spans="2:50" ht="19.8" hidden="1" customHeight="1" x14ac:dyDescent="0.25">
      <c r="B642" s="494" t="s">
        <v>314</v>
      </c>
      <c r="C642" s="369" t="s">
        <v>970</v>
      </c>
      <c r="D642" s="369">
        <v>20261</v>
      </c>
      <c r="E642" s="373" t="s">
        <v>279</v>
      </c>
      <c r="F642" s="370" t="s">
        <v>291</v>
      </c>
      <c r="G642" s="373" t="s">
        <v>295</v>
      </c>
      <c r="H642" s="373">
        <v>1</v>
      </c>
      <c r="I642" s="373" t="s">
        <v>281</v>
      </c>
      <c r="J642" s="373" t="s">
        <v>281</v>
      </c>
      <c r="K642" s="194" t="s">
        <v>664</v>
      </c>
      <c r="L642" s="364" t="s">
        <v>665</v>
      </c>
      <c r="M642" s="364" t="s">
        <v>324</v>
      </c>
      <c r="N642" s="364" t="s">
        <v>318</v>
      </c>
      <c r="O642" s="373" t="s">
        <v>315</v>
      </c>
      <c r="P642" s="364">
        <v>0</v>
      </c>
      <c r="Q642" s="364">
        <v>2</v>
      </c>
      <c r="R642" s="369">
        <v>2</v>
      </c>
      <c r="S642" s="364">
        <v>4</v>
      </c>
      <c r="T642" s="8"/>
      <c r="U642" s="374">
        <v>33</v>
      </c>
      <c r="V642" s="370">
        <v>18858531</v>
      </c>
      <c r="W642" s="373" t="s">
        <v>213</v>
      </c>
      <c r="X642" s="364" t="s">
        <v>315</v>
      </c>
      <c r="Y642" s="364" t="s">
        <v>556</v>
      </c>
      <c r="Z642" s="364"/>
      <c r="AA642" s="364"/>
      <c r="AB642" s="370" t="s">
        <v>860</v>
      </c>
      <c r="AC642" s="364"/>
      <c r="AD642" s="369"/>
      <c r="AE642" s="370"/>
      <c r="AF642" s="370"/>
      <c r="AG642" s="364" t="s">
        <v>301</v>
      </c>
      <c r="AH642" s="364">
        <v>2</v>
      </c>
      <c r="AI642" s="364">
        <v>10</v>
      </c>
      <c r="AJ642" s="364">
        <v>10</v>
      </c>
      <c r="AK642" s="364">
        <v>11</v>
      </c>
      <c r="AL642" s="364">
        <v>50</v>
      </c>
      <c r="AM642" s="22">
        <f t="shared" si="230"/>
        <v>2</v>
      </c>
      <c r="AN642" s="104">
        <f t="shared" si="242"/>
        <v>0.4236111111111111</v>
      </c>
      <c r="AO642" s="104">
        <f t="shared" si="243"/>
        <v>0.49305555555555552</v>
      </c>
      <c r="AP642" s="22" t="str" cm="1">
        <f t="array" ref="AP642">IF(W642="","",IF(SUMPRODUCT((W642=$W$7:$W$2042)*(AH642=$AH$7:$AH$2042)*(AN642=$AN$7:$AN$2042)*(AO642=$AO$7:$AO$2042)*(ROW($W$7:$W$2042)&lt;&gt;ROW(W642))*((R642=0)*($R$7:$R$2042&gt;0)+(R642&gt;0)*($R$7:$R$2042=0)))&gt;0,"SALONES UNIDOS",IF(SUMPRODUCT((W642=$W$7:$W$2042)*(AH642=$AH$7:$AH$2042)*((AN642&lt;$AO$7:$AO$2042)*(AO642&gt;$AN$7:$AN$2042))*(ROW($W$7:$W$2042)&lt;&gt;ROW(W642)))&gt;0,"Cruzado","Sin cruce")))</f>
        <v>Sin cruce</v>
      </c>
      <c r="AQ642" s="104">
        <f t="shared" si="251"/>
        <v>0.4236111111111111</v>
      </c>
      <c r="AR642" s="104">
        <f t="shared" si="255"/>
        <v>0.49305555555555552</v>
      </c>
      <c r="AS642" s="22"/>
      <c r="AT642" s="22"/>
      <c r="AU642" s="359" t="str" cm="1">
        <f t="array" ref="AU642">IF(AB642="","",IF(SUMPRODUCT((AB642=$AB$512:$AB$757)*(AH642=$AH$512:$AH$757)*(AQ642=$AQ$512:$AQ$757)*(AR642=$AR$512:$AR$757)*(ROW($AB$512:$AB$757)&lt;&gt;ROW(AB642))*((Q642=0)*($R$512:$R$757&gt;0)+(Q642&gt;0)*($R$512:$R$757=0)))&gt;0,"SALONES UNIDOS",IF(SUMPRODUCT((AB642=$AB$512:$AB$757)*(AH642=$AH$512:$AH$757)*((AQ642&lt;$AR$512:$AR$757)*(AR642&gt;$AQ$512:$AQ$757))*(ROW($AB$512:$AB$757)&lt;&gt;ROW(AB642)))&gt;0,"Cruzado","Sin cruce")))</f>
        <v>Sin cruce</v>
      </c>
      <c r="AV642" s="359" t="str" cm="1">
        <f t="array" ref="AV642">IF(AD642="","",IF(SUMPRODUCT((AD642=$AD$512:$AD$757)*(AH642=$AH$512:$AH$757)*(AS642=$AS$512:$AS$757)*(AT642=$AT$512:$AT$757)*(ROW($AD$512:$AD$757)&lt;&gt;ROW(AD642))*((R642=0)*($R$512:$R$757&gt;0)+(R642&gt;0)*($R$512:$R$757=0)))&gt;0,"SALONES UNIDOS",IF(SUMPRODUCT((AD642=$AD$512:$AD$757)*(AH642=$AH$512:$AH$757)*((AS642&lt;$AT$512:$AT$757)*(AT642&gt;$AS$512:$AS$757))*(ROW($AD$512:$AD$757)&lt;&gt;ROW(AD642)))&gt;0,"Cruzado","Sin cruce")))</f>
        <v/>
      </c>
      <c r="AW642" s="104" t="str">
        <f t="shared" si="231"/>
        <v>OB1HUAURAB</v>
      </c>
      <c r="AX642" s="104" t="str" cm="1">
        <f t="array" ref="AX642">IF(AW642="","",IF(SUMPRODUCT((AW642=$AW$7:$AW$2042)*(AH642=$AH$7:$AH$2042)*(AN642=$AN$7:$AN$2042)*(AO642=$AO$7:$AO$2042)*(ROW($AW$7:$AW$2042)&lt;&gt;ROW(AW642))*((R642=0)*($R$7:$R$2042&gt;0)+(R642&gt;0)*($R$7:$R$2042=0)))&gt;0,"SALONES UNIDOS",IF(SUMPRODUCT((AW642=$AW$7:$AW$2042)*(AH642=$AH$7:$AH$2042)*((AN642&lt;$AO$7:$AO$2042)*(AO642&gt;$AN$7:$AN$2042))*(ROW($AW$7:$AW$2042)&lt;&gt;ROW(AW642)))&gt;0,"Cruzado","Sin cruce")))</f>
        <v>Sin cruce</v>
      </c>
    </row>
    <row r="643" spans="2:50" ht="19.8" hidden="1" customHeight="1" x14ac:dyDescent="0.25">
      <c r="B643" s="494" t="s">
        <v>314</v>
      </c>
      <c r="C643" s="369" t="s">
        <v>970</v>
      </c>
      <c r="D643" s="369">
        <v>20261</v>
      </c>
      <c r="E643" s="373" t="s">
        <v>279</v>
      </c>
      <c r="F643" s="370" t="s">
        <v>291</v>
      </c>
      <c r="G643" s="373" t="s">
        <v>295</v>
      </c>
      <c r="H643" s="373">
        <v>1</v>
      </c>
      <c r="I643" s="373" t="s">
        <v>281</v>
      </c>
      <c r="J643" s="373" t="s">
        <v>281</v>
      </c>
      <c r="K643" s="194" t="s">
        <v>666</v>
      </c>
      <c r="L643" s="364" t="s">
        <v>667</v>
      </c>
      <c r="M643" s="364" t="s">
        <v>362</v>
      </c>
      <c r="N643" s="364" t="s">
        <v>318</v>
      </c>
      <c r="O643" s="373" t="s">
        <v>315</v>
      </c>
      <c r="P643" s="364">
        <v>3</v>
      </c>
      <c r="Q643" s="364">
        <v>0</v>
      </c>
      <c r="R643" s="369">
        <v>3</v>
      </c>
      <c r="S643" s="364">
        <v>4</v>
      </c>
      <c r="T643" s="8"/>
      <c r="U643" s="374">
        <v>33</v>
      </c>
      <c r="V643" s="370">
        <v>44002302</v>
      </c>
      <c r="W643" s="373" t="s">
        <v>1114</v>
      </c>
      <c r="X643" s="364" t="s">
        <v>315</v>
      </c>
      <c r="Y643" s="364" t="s">
        <v>556</v>
      </c>
      <c r="Z643" s="364"/>
      <c r="AA643" s="364"/>
      <c r="AB643" s="370" t="s">
        <v>860</v>
      </c>
      <c r="AC643" s="364"/>
      <c r="AD643" s="369"/>
      <c r="AE643" s="370"/>
      <c r="AF643" s="370"/>
      <c r="AG643" s="364" t="s">
        <v>559</v>
      </c>
      <c r="AH643" s="364">
        <v>2</v>
      </c>
      <c r="AI643" s="364">
        <v>11</v>
      </c>
      <c r="AJ643" s="364">
        <v>50</v>
      </c>
      <c r="AK643" s="364">
        <v>14</v>
      </c>
      <c r="AL643" s="364">
        <v>20</v>
      </c>
      <c r="AM643" s="22">
        <f t="shared" si="230"/>
        <v>3</v>
      </c>
      <c r="AN643" s="104">
        <f t="shared" si="242"/>
        <v>0.49305555555555552</v>
      </c>
      <c r="AO643" s="104">
        <f t="shared" si="243"/>
        <v>0.59722222222222221</v>
      </c>
      <c r="AP643" s="22" t="str" cm="1">
        <f t="array" ref="AP643">IF(W643="","",IF(SUMPRODUCT((W643=$W$7:$W$2042)*(AH643=$AH$7:$AH$2042)*(AN643=$AN$7:$AN$2042)*(AO643=$AO$7:$AO$2042)*(ROW($W$7:$W$2042)&lt;&gt;ROW(W643))*((R643=0)*($R$7:$R$2042&gt;0)+(R643&gt;0)*($R$7:$R$2042=0)))&gt;0,"SALONES UNIDOS",IF(SUMPRODUCT((W643=$W$7:$W$2042)*(AH643=$AH$7:$AH$2042)*((AN643&lt;$AO$7:$AO$2042)*(AO643&gt;$AN$7:$AN$2042))*(ROW($W$7:$W$2042)&lt;&gt;ROW(W643)))&gt;0,"Cruzado","Sin cruce")))</f>
        <v>Sin cruce</v>
      </c>
      <c r="AQ643" s="104">
        <f t="shared" si="251"/>
        <v>0.49305555555555552</v>
      </c>
      <c r="AR643" s="104">
        <f t="shared" si="255"/>
        <v>0.59722222222222221</v>
      </c>
      <c r="AS643" s="22"/>
      <c r="AT643" s="22"/>
      <c r="AU643" s="359" t="str" cm="1">
        <f t="array" ref="AU643">IF(AB643="","",IF(SUMPRODUCT((AB643=$AB$512:$AB$757)*(AH643=$AH$512:$AH$757)*(AQ643=$AQ$512:$AQ$757)*(AR643=$AR$512:$AR$757)*(ROW($AB$512:$AB$757)&lt;&gt;ROW(AB643))*((Q643=0)*($R$512:$R$757&gt;0)+(Q643&gt;0)*($R$512:$R$757=0)))&gt;0,"SALONES UNIDOS",IF(SUMPRODUCT((AB643=$AB$512:$AB$757)*(AH643=$AH$512:$AH$757)*((AQ643&lt;$AR$512:$AR$757)*(AR643&gt;$AQ$512:$AQ$757))*(ROW($AB$512:$AB$757)&lt;&gt;ROW(AB643)))&gt;0,"Cruzado","Sin cruce")))</f>
        <v>Sin cruce</v>
      </c>
      <c r="AV643" s="359" t="str" cm="1">
        <f t="array" ref="AV643">IF(AD643="","",IF(SUMPRODUCT((AD643=$AD$512:$AD$757)*(AH643=$AH$512:$AH$757)*(AS643=$AS$512:$AS$757)*(AT643=$AT$512:$AT$757)*(ROW($AD$512:$AD$757)&lt;&gt;ROW(AD643))*((R643=0)*($R$512:$R$757&gt;0)+(R643&gt;0)*($R$512:$R$757=0)))&gt;0,"SALONES UNIDOS",IF(SUMPRODUCT((AD643=$AD$512:$AD$757)*(AH643=$AH$512:$AH$757)*((AS643&lt;$AT$512:$AT$757)*(AT643&gt;$AS$512:$AS$757))*(ROW($AD$512:$AD$757)&lt;&gt;ROW(AD643)))&gt;0,"Cruzado","Sin cruce")))</f>
        <v/>
      </c>
      <c r="AW643" s="104" t="str">
        <f t="shared" si="231"/>
        <v>OB1HUAURAB</v>
      </c>
      <c r="AX643" s="104" t="str" cm="1">
        <f t="array" ref="AX643">IF(AW643="","",IF(SUMPRODUCT((AW643=$AW$7:$AW$2042)*(AH643=$AH$7:$AH$2042)*(AN643=$AN$7:$AN$2042)*(AO643=$AO$7:$AO$2042)*(ROW($AW$7:$AW$2042)&lt;&gt;ROW(AW643))*((R643=0)*($R$7:$R$2042&gt;0)+(R643&gt;0)*($R$7:$R$2042=0)))&gt;0,"SALONES UNIDOS",IF(SUMPRODUCT((AW643=$AW$7:$AW$2042)*(AH643=$AH$7:$AH$2042)*((AN643&lt;$AO$7:$AO$2042)*(AO643&gt;$AN$7:$AN$2042))*(ROW($AW$7:$AW$2042)&lt;&gt;ROW(AW643)))&gt;0,"Cruzado","Sin cruce")))</f>
        <v>Sin cruce</v>
      </c>
    </row>
    <row r="644" spans="2:50" ht="19.8" hidden="1" customHeight="1" x14ac:dyDescent="0.25">
      <c r="B644" s="494" t="s">
        <v>314</v>
      </c>
      <c r="C644" s="369" t="s">
        <v>970</v>
      </c>
      <c r="D644" s="369">
        <v>20261</v>
      </c>
      <c r="E644" s="373" t="s">
        <v>279</v>
      </c>
      <c r="F644" s="370" t="s">
        <v>291</v>
      </c>
      <c r="G644" s="373" t="s">
        <v>295</v>
      </c>
      <c r="H644" s="373">
        <v>1</v>
      </c>
      <c r="I644" s="373" t="s">
        <v>281</v>
      </c>
      <c r="J644" s="373" t="s">
        <v>281</v>
      </c>
      <c r="K644" s="194" t="s">
        <v>666</v>
      </c>
      <c r="L644" s="364" t="s">
        <v>667</v>
      </c>
      <c r="M644" s="364" t="s">
        <v>362</v>
      </c>
      <c r="N644" s="364" t="s">
        <v>318</v>
      </c>
      <c r="O644" s="373" t="s">
        <v>315</v>
      </c>
      <c r="P644" s="364">
        <v>0</v>
      </c>
      <c r="Q644" s="364">
        <v>2</v>
      </c>
      <c r="R644" s="369">
        <v>2</v>
      </c>
      <c r="S644" s="364">
        <v>4</v>
      </c>
      <c r="T644" s="8"/>
      <c r="U644" s="374">
        <v>33</v>
      </c>
      <c r="V644" s="370">
        <v>44002302</v>
      </c>
      <c r="W644" s="373" t="s">
        <v>1114</v>
      </c>
      <c r="X644" s="364" t="s">
        <v>315</v>
      </c>
      <c r="Y644" s="364" t="s">
        <v>556</v>
      </c>
      <c r="Z644" s="364"/>
      <c r="AA644" s="364"/>
      <c r="AB644" s="370" t="s">
        <v>860</v>
      </c>
      <c r="AC644" s="364"/>
      <c r="AD644" s="369"/>
      <c r="AE644" s="370"/>
      <c r="AF644" s="370"/>
      <c r="AG644" s="364" t="s">
        <v>301</v>
      </c>
      <c r="AH644" s="364">
        <v>2</v>
      </c>
      <c r="AI644" s="364">
        <v>14</v>
      </c>
      <c r="AJ644" s="364">
        <v>20</v>
      </c>
      <c r="AK644" s="364">
        <v>16</v>
      </c>
      <c r="AL644" s="364">
        <v>0</v>
      </c>
      <c r="AM644" s="22">
        <f t="shared" si="230"/>
        <v>2</v>
      </c>
      <c r="AN644" s="104">
        <f t="shared" si="242"/>
        <v>0.59722222222222221</v>
      </c>
      <c r="AO644" s="104">
        <f t="shared" si="243"/>
        <v>0.66666666666666663</v>
      </c>
      <c r="AP644" s="22" t="str" cm="1">
        <f t="array" ref="AP644">IF(W644="","",IF(SUMPRODUCT((W644=$W$7:$W$2042)*(AH644=$AH$7:$AH$2042)*(AN644=$AN$7:$AN$2042)*(AO644=$AO$7:$AO$2042)*(ROW($W$7:$W$2042)&lt;&gt;ROW(W644))*((R644=0)*($R$7:$R$2042&gt;0)+(R644&gt;0)*($R$7:$R$2042=0)))&gt;0,"SALONES UNIDOS",IF(SUMPRODUCT((W644=$W$7:$W$2042)*(AH644=$AH$7:$AH$2042)*((AN644&lt;$AO$7:$AO$2042)*(AO644&gt;$AN$7:$AN$2042))*(ROW($W$7:$W$2042)&lt;&gt;ROW(W644)))&gt;0,"Cruzado","Sin cruce")))</f>
        <v>Sin cruce</v>
      </c>
      <c r="AQ644" s="104">
        <f t="shared" si="251"/>
        <v>0.59722222222222221</v>
      </c>
      <c r="AR644" s="104">
        <f t="shared" si="255"/>
        <v>0.66666666666666663</v>
      </c>
      <c r="AS644" s="22"/>
      <c r="AT644" s="22"/>
      <c r="AU644" s="359" t="str" cm="1">
        <f t="array" ref="AU644">IF(AB644="","",IF(SUMPRODUCT((AB644=$AB$512:$AB$757)*(AH644=$AH$512:$AH$757)*(AQ644=$AQ$512:$AQ$757)*(AR644=$AR$512:$AR$757)*(ROW($AB$512:$AB$757)&lt;&gt;ROW(AB644))*((Q644=0)*($R$512:$R$757&gt;0)+(Q644&gt;0)*($R$512:$R$757=0)))&gt;0,"SALONES UNIDOS",IF(SUMPRODUCT((AB644=$AB$512:$AB$757)*(AH644=$AH$512:$AH$757)*((AQ644&lt;$AR$512:$AR$757)*(AR644&gt;$AQ$512:$AQ$757))*(ROW($AB$512:$AB$757)&lt;&gt;ROW(AB644)))&gt;0,"Cruzado","Sin cruce")))</f>
        <v>Sin cruce</v>
      </c>
      <c r="AV644" s="359" t="str" cm="1">
        <f t="array" ref="AV644">IF(AD644="","",IF(SUMPRODUCT((AD644=$AD$512:$AD$757)*(AH644=$AH$512:$AH$757)*(AS644=$AS$512:$AS$757)*(AT644=$AT$512:$AT$757)*(ROW($AD$512:$AD$757)&lt;&gt;ROW(AD644))*((R644=0)*($R$512:$R$757&gt;0)+(R644&gt;0)*($R$512:$R$757=0)))&gt;0,"SALONES UNIDOS",IF(SUMPRODUCT((AD644=$AD$512:$AD$757)*(AH644=$AH$512:$AH$757)*((AS644&lt;$AT$512:$AT$757)*(AT644&gt;$AS$512:$AS$757))*(ROW($AD$512:$AD$757)&lt;&gt;ROW(AD644)))&gt;0,"Cruzado","Sin cruce")))</f>
        <v/>
      </c>
      <c r="AW644" s="104" t="str">
        <f t="shared" si="231"/>
        <v>OB1HUAURAB</v>
      </c>
      <c r="AX644" s="104" t="str" cm="1">
        <f t="array" ref="AX644">IF(AW644="","",IF(SUMPRODUCT((AW644=$AW$7:$AW$2042)*(AH644=$AH$7:$AH$2042)*(AN644=$AN$7:$AN$2042)*(AO644=$AO$7:$AO$2042)*(ROW($AW$7:$AW$2042)&lt;&gt;ROW(AW644))*((R644=0)*($R$7:$R$2042&gt;0)+(R644&gt;0)*($R$7:$R$2042=0)))&gt;0,"SALONES UNIDOS",IF(SUMPRODUCT((AW644=$AW$7:$AW$2042)*(AH644=$AH$7:$AH$2042)*((AN644&lt;$AO$7:$AO$2042)*(AO644&gt;$AN$7:$AN$2042))*(ROW($AW$7:$AW$2042)&lt;&gt;ROW(AW644)))&gt;0,"Cruzado","Sin cruce")))</f>
        <v>Sin cruce</v>
      </c>
    </row>
    <row r="645" spans="2:50" ht="19.8" hidden="1" customHeight="1" x14ac:dyDescent="0.25">
      <c r="B645" s="494" t="s">
        <v>314</v>
      </c>
      <c r="C645" s="369" t="s">
        <v>970</v>
      </c>
      <c r="D645" s="369">
        <v>20261</v>
      </c>
      <c r="E645" s="373" t="s">
        <v>279</v>
      </c>
      <c r="F645" s="370" t="s">
        <v>291</v>
      </c>
      <c r="G645" s="373" t="s">
        <v>295</v>
      </c>
      <c r="H645" s="373">
        <v>1</v>
      </c>
      <c r="I645" s="373" t="s">
        <v>281</v>
      </c>
      <c r="J645" s="373" t="s">
        <v>281</v>
      </c>
      <c r="K645" s="194" t="s">
        <v>668</v>
      </c>
      <c r="L645" s="364" t="s">
        <v>567</v>
      </c>
      <c r="M645" s="364" t="s">
        <v>362</v>
      </c>
      <c r="N645" s="364" t="s">
        <v>318</v>
      </c>
      <c r="O645" s="373" t="s">
        <v>315</v>
      </c>
      <c r="P645" s="364">
        <v>2</v>
      </c>
      <c r="Q645" s="364">
        <v>0</v>
      </c>
      <c r="R645" s="448">
        <v>2</v>
      </c>
      <c r="S645" s="364">
        <v>4</v>
      </c>
      <c r="T645" s="8"/>
      <c r="U645" s="374">
        <v>33</v>
      </c>
      <c r="V645" s="370">
        <v>15738929</v>
      </c>
      <c r="W645" s="373" t="s">
        <v>31</v>
      </c>
      <c r="X645" s="364" t="s">
        <v>315</v>
      </c>
      <c r="Y645" s="364" t="s">
        <v>556</v>
      </c>
      <c r="Z645" s="364"/>
      <c r="AA645" s="364"/>
      <c r="AB645" s="370" t="s">
        <v>848</v>
      </c>
      <c r="AC645" s="364"/>
      <c r="AD645" s="369"/>
      <c r="AE645" s="370"/>
      <c r="AF645" s="370"/>
      <c r="AG645" s="364" t="s">
        <v>559</v>
      </c>
      <c r="AH645" s="364">
        <v>5</v>
      </c>
      <c r="AI645" s="364">
        <v>14</v>
      </c>
      <c r="AJ645" s="364">
        <v>20</v>
      </c>
      <c r="AK645" s="364">
        <v>16</v>
      </c>
      <c r="AL645" s="364">
        <v>0</v>
      </c>
      <c r="AM645" s="22">
        <f t="shared" si="230"/>
        <v>2</v>
      </c>
      <c r="AN645" s="104">
        <f t="shared" si="242"/>
        <v>0.59722222222222221</v>
      </c>
      <c r="AO645" s="104">
        <f t="shared" si="243"/>
        <v>0.66666666666666663</v>
      </c>
      <c r="AP645" s="22" t="str" cm="1">
        <f t="array" ref="AP645">IF(W645="","",IF(SUMPRODUCT((W645=$W$7:$W$2042)*(AH645=$AH$7:$AH$2042)*(AN645=$AN$7:$AN$2042)*(AO645=$AO$7:$AO$2042)*(ROW($W$7:$W$2042)&lt;&gt;ROW(W645))*((R645=0)*($R$7:$R$2042&gt;0)+(R645&gt;0)*($R$7:$R$2042=0)))&gt;0,"SALONES UNIDOS",IF(SUMPRODUCT((W645=$W$7:$W$2042)*(AH645=$AH$7:$AH$2042)*((AN645&lt;$AO$7:$AO$2042)*(AO645&gt;$AN$7:$AN$2042))*(ROW($W$7:$W$2042)&lt;&gt;ROW(W645)))&gt;0,"Cruzado","Sin cruce")))</f>
        <v>Sin cruce</v>
      </c>
      <c r="AQ645" s="104">
        <f t="shared" si="251"/>
        <v>0.59722222222222221</v>
      </c>
      <c r="AR645" s="104">
        <f t="shared" si="255"/>
        <v>0.66666666666666663</v>
      </c>
      <c r="AS645" s="22"/>
      <c r="AT645" s="22"/>
      <c r="AU645" s="359" t="str" cm="1">
        <f t="array" ref="AU645">IF(AB645="","",IF(SUMPRODUCT((AB645=$AB$512:$AB$757)*(AH645=$AH$512:$AH$757)*(AQ645=$AQ$512:$AQ$757)*(AR645=$AR$512:$AR$757)*(ROW($AB$512:$AB$757)&lt;&gt;ROW(AB645))*((Q645=0)*($R$512:$R$757&gt;0)+(Q645&gt;0)*($R$512:$R$757=0)))&gt;0,"SALONES UNIDOS",IF(SUMPRODUCT((AB645=$AB$512:$AB$757)*(AH645=$AH$512:$AH$757)*((AQ645&lt;$AR$512:$AR$757)*(AR645&gt;$AQ$512:$AQ$757))*(ROW($AB$512:$AB$757)&lt;&gt;ROW(AB645)))&gt;0,"Cruzado","Sin cruce")))</f>
        <v>Sin cruce</v>
      </c>
      <c r="AV645" s="359" t="str" cm="1">
        <f t="array" ref="AV645">IF(AD645="","",IF(SUMPRODUCT((AD645=$AD$512:$AD$757)*(AH645=$AH$512:$AH$757)*(AS645=$AS$512:$AS$757)*(AT645=$AT$512:$AT$757)*(ROW($AD$512:$AD$757)&lt;&gt;ROW(AD645))*((R645=0)*($R$512:$R$757&gt;0)+(R645&gt;0)*($R$512:$R$757=0)))&gt;0,"SALONES UNIDOS",IF(SUMPRODUCT((AD645=$AD$512:$AD$757)*(AH645=$AH$512:$AH$757)*((AS645&lt;$AT$512:$AT$757)*(AT645&gt;$AS$512:$AS$757))*(ROW($AD$512:$AD$757)&lt;&gt;ROW(AD645)))&gt;0,"Cruzado","Sin cruce")))</f>
        <v/>
      </c>
      <c r="AW645" s="104" t="str">
        <f t="shared" si="231"/>
        <v>OB1HUAURAB</v>
      </c>
      <c r="AX645" s="104" t="str" cm="1">
        <f t="array" ref="AX645">IF(AW645="","",IF(SUMPRODUCT((AW645=$AW$7:$AW$2042)*(AH645=$AH$7:$AH$2042)*(AN645=$AN$7:$AN$2042)*(AO645=$AO$7:$AO$2042)*(ROW($AW$7:$AW$2042)&lt;&gt;ROW(AW645))*((R645=0)*($R$7:$R$2042&gt;0)+(R645&gt;0)*($R$7:$R$2042=0)))&gt;0,"SALONES UNIDOS",IF(SUMPRODUCT((AW645=$AW$7:$AW$2042)*(AH645=$AH$7:$AH$2042)*((AN645&lt;$AO$7:$AO$2042)*(AO645&gt;$AN$7:$AN$2042))*(ROW($AW$7:$AW$2042)&lt;&gt;ROW(AW645)))&gt;0,"Cruzado","Sin cruce")))</f>
        <v>Sin cruce</v>
      </c>
    </row>
    <row r="646" spans="2:50" ht="19.8" hidden="1" customHeight="1" x14ac:dyDescent="0.25">
      <c r="B646" s="494" t="s">
        <v>314</v>
      </c>
      <c r="C646" s="369" t="s">
        <v>970</v>
      </c>
      <c r="D646" s="369">
        <v>20261</v>
      </c>
      <c r="E646" s="373" t="s">
        <v>279</v>
      </c>
      <c r="F646" s="370" t="s">
        <v>291</v>
      </c>
      <c r="G646" s="373" t="s">
        <v>295</v>
      </c>
      <c r="H646" s="373">
        <v>1</v>
      </c>
      <c r="I646" s="373" t="s">
        <v>281</v>
      </c>
      <c r="J646" s="373" t="s">
        <v>281</v>
      </c>
      <c r="K646" s="194" t="s">
        <v>668</v>
      </c>
      <c r="L646" s="364" t="s">
        <v>567</v>
      </c>
      <c r="M646" s="364" t="s">
        <v>362</v>
      </c>
      <c r="N646" s="364" t="s">
        <v>318</v>
      </c>
      <c r="O646" s="373" t="s">
        <v>315</v>
      </c>
      <c r="P646" s="364">
        <v>2</v>
      </c>
      <c r="Q646" s="364">
        <v>0</v>
      </c>
      <c r="R646" s="369">
        <v>2</v>
      </c>
      <c r="S646" s="364">
        <v>4</v>
      </c>
      <c r="T646" s="8"/>
      <c r="U646" s="374">
        <v>33</v>
      </c>
      <c r="V646" s="370">
        <v>15738929</v>
      </c>
      <c r="W646" s="373" t="s">
        <v>31</v>
      </c>
      <c r="X646" s="364" t="s">
        <v>315</v>
      </c>
      <c r="Y646" s="364" t="s">
        <v>556</v>
      </c>
      <c r="Z646" s="364"/>
      <c r="AA646" s="364"/>
      <c r="AB646" s="370" t="s">
        <v>848</v>
      </c>
      <c r="AC646" s="364"/>
      <c r="AD646" s="369"/>
      <c r="AE646" s="370"/>
      <c r="AF646" s="370"/>
      <c r="AG646" s="364" t="s">
        <v>559</v>
      </c>
      <c r="AH646" s="364">
        <v>5</v>
      </c>
      <c r="AI646" s="364">
        <v>16</v>
      </c>
      <c r="AJ646" s="364">
        <v>0</v>
      </c>
      <c r="AK646" s="364">
        <v>17</v>
      </c>
      <c r="AL646" s="364">
        <v>40</v>
      </c>
      <c r="AM646" s="22">
        <f t="shared" si="230"/>
        <v>2</v>
      </c>
      <c r="AN646" s="104">
        <f t="shared" si="242"/>
        <v>0.66666666666666663</v>
      </c>
      <c r="AO646" s="104">
        <f t="shared" si="243"/>
        <v>0.73611111111111116</v>
      </c>
      <c r="AP646" s="22" t="str" cm="1">
        <f t="array" ref="AP646">IF(W646="","",IF(SUMPRODUCT((W646=$W$7:$W$2042)*(AH646=$AH$7:$AH$2042)*(AN646=$AN$7:$AN$2042)*(AO646=$AO$7:$AO$2042)*(ROW($W$7:$W$2042)&lt;&gt;ROW(W646))*((R646=0)*($R$7:$R$2042&gt;0)+(R646&gt;0)*($R$7:$R$2042=0)))&gt;0,"SALONES UNIDOS",IF(SUMPRODUCT((W646=$W$7:$W$2042)*(AH646=$AH$7:$AH$2042)*((AN646&lt;$AO$7:$AO$2042)*(AO646&gt;$AN$7:$AN$2042))*(ROW($W$7:$W$2042)&lt;&gt;ROW(W646)))&gt;0,"Cruzado","Sin cruce")))</f>
        <v>Sin cruce</v>
      </c>
      <c r="AQ646" s="104">
        <f t="shared" si="251"/>
        <v>0.66666666666666663</v>
      </c>
      <c r="AR646" s="104">
        <f t="shared" si="255"/>
        <v>0.73611111111111116</v>
      </c>
      <c r="AS646" s="22"/>
      <c r="AT646" s="22"/>
      <c r="AU646" s="359" t="str" cm="1">
        <f t="array" ref="AU646">IF(AB646="","",IF(SUMPRODUCT((AB646=$AB$512:$AB$757)*(AH646=$AH$512:$AH$757)*(AQ646=$AQ$512:$AQ$757)*(AR646=$AR$512:$AR$757)*(ROW($AB$512:$AB$757)&lt;&gt;ROW(AB646))*((Q646=0)*($R$512:$R$757&gt;0)+(Q646&gt;0)*($R$512:$R$757=0)))&gt;0,"SALONES UNIDOS",IF(SUMPRODUCT((AB646=$AB$512:$AB$757)*(AH646=$AH$512:$AH$757)*((AQ646&lt;$AR$512:$AR$757)*(AR646&gt;$AQ$512:$AQ$757))*(ROW($AB$512:$AB$757)&lt;&gt;ROW(AB646)))&gt;0,"Cruzado","Sin cruce")))</f>
        <v>Sin cruce</v>
      </c>
      <c r="AV646" s="359" t="str" cm="1">
        <f t="array" ref="AV646">IF(AD646="","",IF(SUMPRODUCT((AD646=$AD$512:$AD$757)*(AH646=$AH$512:$AH$757)*(AS646=$AS$512:$AS$757)*(AT646=$AT$512:$AT$757)*(ROW($AD$512:$AD$757)&lt;&gt;ROW(AD646))*((R646=0)*($R$512:$R$757&gt;0)+(R646&gt;0)*($R$512:$R$757=0)))&gt;0,"SALONES UNIDOS",IF(SUMPRODUCT((AD646=$AD$512:$AD$757)*(AH646=$AH$512:$AH$757)*((AS646&lt;$AT$512:$AT$757)*(AT646&gt;$AS$512:$AS$757))*(ROW($AD$512:$AD$757)&lt;&gt;ROW(AD646)))&gt;0,"Cruzado","Sin cruce")))</f>
        <v/>
      </c>
      <c r="AW646" s="104" t="str">
        <f t="shared" si="231"/>
        <v>OB1HUAURAB</v>
      </c>
      <c r="AX646" s="104" t="str" cm="1">
        <f t="array" ref="AX646">IF(AW646="","",IF(SUMPRODUCT((AW646=$AW$7:$AW$2042)*(AH646=$AH$7:$AH$2042)*(AN646=$AN$7:$AN$2042)*(AO646=$AO$7:$AO$2042)*(ROW($AW$7:$AW$2042)&lt;&gt;ROW(AW646))*((R646=0)*($R$7:$R$2042&gt;0)+(R646&gt;0)*($R$7:$R$2042=0)))&gt;0,"SALONES UNIDOS",IF(SUMPRODUCT((AW646=$AW$7:$AW$2042)*(AH646=$AH$7:$AH$2042)*((AN646&lt;$AO$7:$AO$2042)*(AO646&gt;$AN$7:$AN$2042))*(ROW($AW$7:$AW$2042)&lt;&gt;ROW(AW646)))&gt;0,"Cruzado","Sin cruce")))</f>
        <v>Sin cruce</v>
      </c>
    </row>
    <row r="647" spans="2:50" ht="19.8" hidden="1" customHeight="1" x14ac:dyDescent="0.25">
      <c r="B647" s="494" t="s">
        <v>314</v>
      </c>
      <c r="C647" s="369" t="s">
        <v>970</v>
      </c>
      <c r="D647" s="369">
        <v>20261</v>
      </c>
      <c r="E647" s="373" t="s">
        <v>279</v>
      </c>
      <c r="F647" s="370" t="s">
        <v>291</v>
      </c>
      <c r="G647" s="373" t="s">
        <v>295</v>
      </c>
      <c r="H647" s="373">
        <v>1</v>
      </c>
      <c r="I647" s="373" t="s">
        <v>281</v>
      </c>
      <c r="J647" s="373" t="s">
        <v>281</v>
      </c>
      <c r="K647" s="194" t="s">
        <v>669</v>
      </c>
      <c r="L647" s="364" t="s">
        <v>569</v>
      </c>
      <c r="M647" s="364" t="s">
        <v>362</v>
      </c>
      <c r="N647" s="364" t="s">
        <v>318</v>
      </c>
      <c r="O647" s="373" t="s">
        <v>315</v>
      </c>
      <c r="P647" s="364">
        <v>3</v>
      </c>
      <c r="Q647" s="364">
        <v>0</v>
      </c>
      <c r="R647" s="369">
        <v>3</v>
      </c>
      <c r="S647" s="364">
        <v>4</v>
      </c>
      <c r="T647" s="8"/>
      <c r="U647" s="374">
        <v>33</v>
      </c>
      <c r="V647" s="370">
        <v>15586796</v>
      </c>
      <c r="W647" s="373" t="s">
        <v>89</v>
      </c>
      <c r="X647" s="364" t="s">
        <v>315</v>
      </c>
      <c r="Y647" s="364" t="s">
        <v>556</v>
      </c>
      <c r="Z647" s="364"/>
      <c r="AA647" s="364"/>
      <c r="AB647" s="370" t="s">
        <v>848</v>
      </c>
      <c r="AC647" s="364"/>
      <c r="AD647" s="369"/>
      <c r="AE647" s="370"/>
      <c r="AF647" s="370"/>
      <c r="AG647" s="364" t="s">
        <v>559</v>
      </c>
      <c r="AH647" s="364">
        <v>1</v>
      </c>
      <c r="AI647" s="364">
        <v>7</v>
      </c>
      <c r="AJ647" s="364">
        <v>40</v>
      </c>
      <c r="AK647" s="364">
        <v>10</v>
      </c>
      <c r="AL647" s="364">
        <v>10</v>
      </c>
      <c r="AM647" s="22">
        <f t="shared" si="230"/>
        <v>3</v>
      </c>
      <c r="AN647" s="104">
        <f t="shared" si="242"/>
        <v>0.31944444444444448</v>
      </c>
      <c r="AO647" s="104">
        <f t="shared" si="243"/>
        <v>0.4236111111111111</v>
      </c>
      <c r="AP647" s="22" t="str" cm="1">
        <f t="array" ref="AP647">IF(W647="","",IF(SUMPRODUCT((W647=$W$7:$W$2042)*(AH647=$AH$7:$AH$2042)*(AN647=$AN$7:$AN$2042)*(AO647=$AO$7:$AO$2042)*(ROW($W$7:$W$2042)&lt;&gt;ROW(W647))*((R647=0)*($R$7:$R$2042&gt;0)+(R647&gt;0)*($R$7:$R$2042=0)))&gt;0,"SALONES UNIDOS",IF(SUMPRODUCT((W647=$W$7:$W$2042)*(AH647=$AH$7:$AH$2042)*((AN647&lt;$AO$7:$AO$2042)*(AO647&gt;$AN$7:$AN$2042))*(ROW($W$7:$W$2042)&lt;&gt;ROW(W647)))&gt;0,"Cruzado","Sin cruce")))</f>
        <v>Sin cruce</v>
      </c>
      <c r="AQ647" s="104">
        <f t="shared" si="251"/>
        <v>0.31944444444444448</v>
      </c>
      <c r="AR647" s="104">
        <f t="shared" si="255"/>
        <v>0.4236111111111111</v>
      </c>
      <c r="AS647" s="22"/>
      <c r="AT647" s="22"/>
      <c r="AU647" s="359" t="str" cm="1">
        <f t="array" ref="AU647">IF(AB647="","",IF(SUMPRODUCT((AB647=$AB$512:$AB$757)*(AH647=$AH$512:$AH$757)*(AQ647=$AQ$512:$AQ$757)*(AR647=$AR$512:$AR$757)*(ROW($AB$512:$AB$757)&lt;&gt;ROW(AB647))*((Q647=0)*($R$512:$R$757&gt;0)+(Q647&gt;0)*($R$512:$R$757=0)))&gt;0,"SALONES UNIDOS",IF(SUMPRODUCT((AB647=$AB$512:$AB$757)*(AH647=$AH$512:$AH$757)*((AQ647&lt;$AR$512:$AR$757)*(AR647&gt;$AQ$512:$AQ$757))*(ROW($AB$512:$AB$757)&lt;&gt;ROW(AB647)))&gt;0,"Cruzado","Sin cruce")))</f>
        <v>Sin cruce</v>
      </c>
      <c r="AV647" s="359" t="str" cm="1">
        <f t="array" ref="AV647">IF(AD647="","",IF(SUMPRODUCT((AD647=$AD$512:$AD$757)*(AH647=$AH$512:$AH$757)*(AS647=$AS$512:$AS$757)*(AT647=$AT$512:$AT$757)*(ROW($AD$512:$AD$757)&lt;&gt;ROW(AD647))*((R647=0)*($R$512:$R$757&gt;0)+(R647&gt;0)*($R$512:$R$757=0)))&gt;0,"SALONES UNIDOS",IF(SUMPRODUCT((AD647=$AD$512:$AD$757)*(AH647=$AH$512:$AH$757)*((AS647&lt;$AT$512:$AT$757)*(AT647&gt;$AS$512:$AS$757))*(ROW($AD$512:$AD$757)&lt;&gt;ROW(AD647)))&gt;0,"Cruzado","Sin cruce")))</f>
        <v/>
      </c>
      <c r="AW647" s="104" t="str">
        <f t="shared" si="231"/>
        <v>OB1HUAURAB</v>
      </c>
      <c r="AX647" s="104" t="str" cm="1">
        <f t="array" ref="AX647">IF(AW647="","",IF(SUMPRODUCT((AW647=$AW$7:$AW$2042)*(AH647=$AH$7:$AH$2042)*(AN647=$AN$7:$AN$2042)*(AO647=$AO$7:$AO$2042)*(ROW($AW$7:$AW$2042)&lt;&gt;ROW(AW647))*((R647=0)*($R$7:$R$2042&gt;0)+(R647&gt;0)*($R$7:$R$2042=0)))&gt;0,"SALONES UNIDOS",IF(SUMPRODUCT((AW647=$AW$7:$AW$2042)*(AH647=$AH$7:$AH$2042)*((AN647&lt;$AO$7:$AO$2042)*(AO647&gt;$AN$7:$AN$2042))*(ROW($AW$7:$AW$2042)&lt;&gt;ROW(AW647)))&gt;0,"Cruzado","Sin cruce")))</f>
        <v>Sin cruce</v>
      </c>
    </row>
    <row r="648" spans="2:50" ht="19.8" hidden="1" customHeight="1" x14ac:dyDescent="0.25">
      <c r="B648" s="494" t="s">
        <v>314</v>
      </c>
      <c r="C648" s="369" t="s">
        <v>970</v>
      </c>
      <c r="D648" s="369">
        <v>20261</v>
      </c>
      <c r="E648" s="373" t="s">
        <v>279</v>
      </c>
      <c r="F648" s="370" t="s">
        <v>291</v>
      </c>
      <c r="G648" s="373" t="s">
        <v>295</v>
      </c>
      <c r="H648" s="373">
        <v>1</v>
      </c>
      <c r="I648" s="373" t="s">
        <v>281</v>
      </c>
      <c r="J648" s="373" t="s">
        <v>281</v>
      </c>
      <c r="K648" s="194" t="s">
        <v>669</v>
      </c>
      <c r="L648" s="364" t="s">
        <v>569</v>
      </c>
      <c r="M648" s="364" t="s">
        <v>362</v>
      </c>
      <c r="N648" s="364" t="s">
        <v>318</v>
      </c>
      <c r="O648" s="373" t="s">
        <v>315</v>
      </c>
      <c r="P648" s="364">
        <v>0</v>
      </c>
      <c r="Q648" s="364">
        <v>2</v>
      </c>
      <c r="R648" s="369">
        <v>2</v>
      </c>
      <c r="S648" s="364">
        <v>4</v>
      </c>
      <c r="T648" s="8"/>
      <c r="U648" s="374">
        <v>33</v>
      </c>
      <c r="V648" s="370">
        <v>15586796</v>
      </c>
      <c r="W648" s="373" t="s">
        <v>89</v>
      </c>
      <c r="X648" s="364" t="s">
        <v>315</v>
      </c>
      <c r="Y648" s="364" t="s">
        <v>556</v>
      </c>
      <c r="Z648" s="364"/>
      <c r="AA648" s="364"/>
      <c r="AB648" s="370" t="s">
        <v>848</v>
      </c>
      <c r="AC648" s="364"/>
      <c r="AD648" s="369"/>
      <c r="AE648" s="370"/>
      <c r="AF648" s="370"/>
      <c r="AG648" s="364" t="s">
        <v>301</v>
      </c>
      <c r="AH648" s="364">
        <v>1</v>
      </c>
      <c r="AI648" s="364">
        <v>10</v>
      </c>
      <c r="AJ648" s="364">
        <v>10</v>
      </c>
      <c r="AK648" s="364">
        <v>11</v>
      </c>
      <c r="AL648" s="364">
        <v>50</v>
      </c>
      <c r="AM648" s="22">
        <f t="shared" si="230"/>
        <v>2</v>
      </c>
      <c r="AN648" s="104">
        <f t="shared" si="242"/>
        <v>0.4236111111111111</v>
      </c>
      <c r="AO648" s="104">
        <f t="shared" si="243"/>
        <v>0.49305555555555552</v>
      </c>
      <c r="AP648" s="22" t="str" cm="1">
        <f t="array" ref="AP648">IF(W648="","",IF(SUMPRODUCT((W648=$W$7:$W$2042)*(AH648=$AH$7:$AH$2042)*(AN648=$AN$7:$AN$2042)*(AO648=$AO$7:$AO$2042)*(ROW($W$7:$W$2042)&lt;&gt;ROW(W648))*((R648=0)*($R$7:$R$2042&gt;0)+(R648&gt;0)*($R$7:$R$2042=0)))&gt;0,"SALONES UNIDOS",IF(SUMPRODUCT((W648=$W$7:$W$2042)*(AH648=$AH$7:$AH$2042)*((AN648&lt;$AO$7:$AO$2042)*(AO648&gt;$AN$7:$AN$2042))*(ROW($W$7:$W$2042)&lt;&gt;ROW(W648)))&gt;0,"Cruzado","Sin cruce")))</f>
        <v>Sin cruce</v>
      </c>
      <c r="AQ648" s="104">
        <f t="shared" si="251"/>
        <v>0.4236111111111111</v>
      </c>
      <c r="AR648" s="104">
        <f t="shared" si="255"/>
        <v>0.49305555555555552</v>
      </c>
      <c r="AS648" s="22"/>
      <c r="AT648" s="22"/>
      <c r="AU648" s="359" t="str" cm="1">
        <f t="array" ref="AU648">IF(AB648="","",IF(SUMPRODUCT((AB648=$AB$512:$AB$757)*(AH648=$AH$512:$AH$757)*(AQ648=$AQ$512:$AQ$757)*(AR648=$AR$512:$AR$757)*(ROW($AB$512:$AB$757)&lt;&gt;ROW(AB648))*((Q648=0)*($R$512:$R$757&gt;0)+(Q648&gt;0)*($R$512:$R$757=0)))&gt;0,"SALONES UNIDOS",IF(SUMPRODUCT((AB648=$AB$512:$AB$757)*(AH648=$AH$512:$AH$757)*((AQ648&lt;$AR$512:$AR$757)*(AR648&gt;$AQ$512:$AQ$757))*(ROW($AB$512:$AB$757)&lt;&gt;ROW(AB648)))&gt;0,"Cruzado","Sin cruce")))</f>
        <v>Sin cruce</v>
      </c>
      <c r="AV648" s="359" t="str" cm="1">
        <f t="array" ref="AV648">IF(AD648="","",IF(SUMPRODUCT((AD648=$AD$512:$AD$757)*(AH648=$AH$512:$AH$757)*(AS648=$AS$512:$AS$757)*(AT648=$AT$512:$AT$757)*(ROW($AD$512:$AD$757)&lt;&gt;ROW(AD648))*((R648=0)*($R$512:$R$757&gt;0)+(R648&gt;0)*($R$512:$R$757=0)))&gt;0,"SALONES UNIDOS",IF(SUMPRODUCT((AD648=$AD$512:$AD$757)*(AH648=$AH$512:$AH$757)*((AS648&lt;$AT$512:$AT$757)*(AT648&gt;$AS$512:$AS$757))*(ROW($AD$512:$AD$757)&lt;&gt;ROW(AD648)))&gt;0,"Cruzado","Sin cruce")))</f>
        <v/>
      </c>
      <c r="AW648" s="104" t="str">
        <f t="shared" si="231"/>
        <v>OB1HUAURAB</v>
      </c>
      <c r="AX648" s="104" t="str" cm="1">
        <f t="array" ref="AX648">IF(AW648="","",IF(SUMPRODUCT((AW648=$AW$7:$AW$2042)*(AH648=$AH$7:$AH$2042)*(AN648=$AN$7:$AN$2042)*(AO648=$AO$7:$AO$2042)*(ROW($AW$7:$AW$2042)&lt;&gt;ROW(AW648))*((R648=0)*($R$7:$R$2042&gt;0)+(R648&gt;0)*($R$7:$R$2042=0)))&gt;0,"SALONES UNIDOS",IF(SUMPRODUCT((AW648=$AW$7:$AW$2042)*(AH648=$AH$7:$AH$2042)*((AN648&lt;$AO$7:$AO$2042)*(AO648&gt;$AN$7:$AN$2042))*(ROW($AW$7:$AW$2042)&lt;&gt;ROW(AW648)))&gt;0,"Cruzado","Sin cruce")))</f>
        <v>Sin cruce</v>
      </c>
    </row>
    <row r="649" spans="2:50" ht="19.8" hidden="1" customHeight="1" x14ac:dyDescent="0.25">
      <c r="B649" s="494" t="s">
        <v>314</v>
      </c>
      <c r="C649" s="369" t="s">
        <v>970</v>
      </c>
      <c r="D649" s="369">
        <v>20261</v>
      </c>
      <c r="E649" s="373" t="s">
        <v>279</v>
      </c>
      <c r="F649" s="370" t="s">
        <v>291</v>
      </c>
      <c r="G649" s="373" t="s">
        <v>295</v>
      </c>
      <c r="H649" s="373">
        <v>1</v>
      </c>
      <c r="I649" s="373" t="s">
        <v>283</v>
      </c>
      <c r="J649" s="373" t="s">
        <v>283</v>
      </c>
      <c r="K649" s="194" t="s">
        <v>660</v>
      </c>
      <c r="L649" s="364" t="s">
        <v>661</v>
      </c>
      <c r="M649" s="364" t="s">
        <v>362</v>
      </c>
      <c r="N649" s="364" t="s">
        <v>318</v>
      </c>
      <c r="O649" s="373" t="s">
        <v>315</v>
      </c>
      <c r="P649" s="364">
        <v>2</v>
      </c>
      <c r="Q649" s="364">
        <v>0</v>
      </c>
      <c r="R649" s="369">
        <v>2</v>
      </c>
      <c r="S649" s="364">
        <v>4</v>
      </c>
      <c r="T649" s="8"/>
      <c r="U649" s="374">
        <v>33</v>
      </c>
      <c r="V649" s="370">
        <v>46009984</v>
      </c>
      <c r="W649" s="373" t="s">
        <v>1110</v>
      </c>
      <c r="X649" s="364" t="s">
        <v>315</v>
      </c>
      <c r="Y649" s="364" t="s">
        <v>556</v>
      </c>
      <c r="Z649" s="364"/>
      <c r="AA649" s="364"/>
      <c r="AB649" s="370" t="s">
        <v>859</v>
      </c>
      <c r="AC649" s="364"/>
      <c r="AD649" s="369"/>
      <c r="AE649" s="370"/>
      <c r="AF649" s="370"/>
      <c r="AG649" s="364" t="s">
        <v>559</v>
      </c>
      <c r="AH649" s="364">
        <v>5</v>
      </c>
      <c r="AI649" s="364">
        <v>20</v>
      </c>
      <c r="AJ649" s="364">
        <v>10</v>
      </c>
      <c r="AK649" s="364">
        <v>21</v>
      </c>
      <c r="AL649" s="364">
        <v>50</v>
      </c>
      <c r="AM649" s="22">
        <f t="shared" si="230"/>
        <v>2</v>
      </c>
      <c r="AN649" s="104">
        <f t="shared" ref="AN649" si="260">AI649/24+AJ649/1440</f>
        <v>0.84027777777777779</v>
      </c>
      <c r="AO649" s="104">
        <f t="shared" ref="AO649" si="261">AK649/24+AL649/1440</f>
        <v>0.90972222222222221</v>
      </c>
      <c r="AP649" s="22" t="str" cm="1">
        <f t="array" ref="AP649">IF(W649="","",IF(SUMPRODUCT((W649=$W$7:$W$2042)*(AH649=$AH$7:$AH$2042)*(AN649=$AN$7:$AN$2042)*(AO649=$AO$7:$AO$2042)*(ROW($W$7:$W$2042)&lt;&gt;ROW(W649))*((R649=0)*($R$7:$R$2042&gt;0)+(R649&gt;0)*($R$7:$R$2042=0)))&gt;0,"SALONES UNIDOS",IF(SUMPRODUCT((W649=$W$7:$W$2042)*(AH649=$AH$7:$AH$2042)*((AN649&lt;$AO$7:$AO$2042)*(AO649&gt;$AN$7:$AN$2042))*(ROW($W$7:$W$2042)&lt;&gt;ROW(W649)))&gt;0,"Cruzado","Sin cruce")))</f>
        <v>Sin cruce</v>
      </c>
      <c r="AQ649" s="104">
        <f t="shared" si="251"/>
        <v>0.84027777777777779</v>
      </c>
      <c r="AR649" s="104">
        <f t="shared" si="255"/>
        <v>0.90972222222222221</v>
      </c>
      <c r="AS649" s="22"/>
      <c r="AT649" s="22"/>
      <c r="AU649" s="359" t="str" cm="1">
        <f t="array" ref="AU649">IF(AB649="","",IF(SUMPRODUCT((AB649=$AB$512:$AB$757)*(AH649=$AH$512:$AH$757)*(AQ649=$AQ$512:$AQ$757)*(AR649=$AR$512:$AR$757)*(ROW($AB$512:$AB$757)&lt;&gt;ROW(AB649))*((Q649=0)*($R$512:$R$757&gt;0)+(Q649&gt;0)*($R$512:$R$757=0)))&gt;0,"SALONES UNIDOS",IF(SUMPRODUCT((AB649=$AB$512:$AB$757)*(AH649=$AH$512:$AH$757)*((AQ649&lt;$AR$512:$AR$757)*(AR649&gt;$AQ$512:$AQ$757))*(ROW($AB$512:$AB$757)&lt;&gt;ROW(AB649)))&gt;0,"Cruzado","Sin cruce")))</f>
        <v>Sin cruce</v>
      </c>
      <c r="AV649" s="359" t="str" cm="1">
        <f t="array" ref="AV649">IF(AD649="","",IF(SUMPRODUCT((AD649=$AD$512:$AD$757)*(AH649=$AH$512:$AH$757)*(AS649=$AS$512:$AS$757)*(AT649=$AT$512:$AT$757)*(ROW($AD$512:$AD$757)&lt;&gt;ROW(AD649))*((R649=0)*($R$512:$R$757&gt;0)+(R649&gt;0)*($R$512:$R$757=0)))&gt;0,"SALONES UNIDOS",IF(SUMPRODUCT((AD649=$AD$512:$AD$757)*(AH649=$AH$512:$AH$757)*((AS649&lt;$AT$512:$AT$757)*(AT649&gt;$AS$512:$AS$757))*(ROW($AD$512:$AD$757)&lt;&gt;ROW(AD649)))&gt;0,"Cruzado","Sin cruce")))</f>
        <v/>
      </c>
      <c r="AW649" s="104" t="str">
        <f t="shared" si="231"/>
        <v>OB1HUAURAC</v>
      </c>
      <c r="AX649" s="104" t="str" cm="1">
        <f t="array" ref="AX649">IF(AW649="","",IF(SUMPRODUCT((AW649=$AW$7:$AW$2042)*(AH649=$AH$7:$AH$2042)*(AN649=$AN$7:$AN$2042)*(AO649=$AO$7:$AO$2042)*(ROW($AW$7:$AW$2042)&lt;&gt;ROW(AW649))*((R649=0)*($R$7:$R$2042&gt;0)+(R649&gt;0)*($R$7:$R$2042=0)))&gt;0,"SALONES UNIDOS",IF(SUMPRODUCT((AW649=$AW$7:$AW$2042)*(AH649=$AH$7:$AH$2042)*((AN649&lt;$AO$7:$AO$2042)*(AO649&gt;$AN$7:$AN$2042))*(ROW($AW$7:$AW$2042)&lt;&gt;ROW(AW649)))&gt;0,"Cruzado","Sin cruce")))</f>
        <v>Sin cruce</v>
      </c>
    </row>
    <row r="650" spans="2:50" ht="19.8" hidden="1" customHeight="1" x14ac:dyDescent="0.25">
      <c r="B650" s="494" t="s">
        <v>314</v>
      </c>
      <c r="C650" s="369" t="s">
        <v>970</v>
      </c>
      <c r="D650" s="369">
        <v>20261</v>
      </c>
      <c r="E650" s="373" t="s">
        <v>279</v>
      </c>
      <c r="F650" s="370" t="s">
        <v>291</v>
      </c>
      <c r="G650" s="373" t="s">
        <v>295</v>
      </c>
      <c r="H650" s="373">
        <v>1</v>
      </c>
      <c r="I650" s="373" t="s">
        <v>283</v>
      </c>
      <c r="J650" s="373" t="s">
        <v>283</v>
      </c>
      <c r="K650" s="194" t="s">
        <v>660</v>
      </c>
      <c r="L650" s="364" t="s">
        <v>661</v>
      </c>
      <c r="M650" s="364" t="s">
        <v>362</v>
      </c>
      <c r="N650" s="364" t="s">
        <v>318</v>
      </c>
      <c r="O650" s="373" t="s">
        <v>315</v>
      </c>
      <c r="P650" s="364">
        <v>2</v>
      </c>
      <c r="Q650" s="364">
        <v>0</v>
      </c>
      <c r="R650" s="369">
        <v>2</v>
      </c>
      <c r="S650" s="364">
        <v>4</v>
      </c>
      <c r="T650" s="8"/>
      <c r="U650" s="374">
        <v>33</v>
      </c>
      <c r="V650" s="370">
        <v>46009984</v>
      </c>
      <c r="W650" s="373" t="s">
        <v>1110</v>
      </c>
      <c r="X650" s="364" t="s">
        <v>315</v>
      </c>
      <c r="Y650" s="364" t="s">
        <v>556</v>
      </c>
      <c r="Z650" s="364"/>
      <c r="AA650" s="364"/>
      <c r="AB650" s="370" t="s">
        <v>859</v>
      </c>
      <c r="AC650" s="364"/>
      <c r="AD650" s="369"/>
      <c r="AE650" s="370"/>
      <c r="AF650" s="370"/>
      <c r="AG650" s="364" t="s">
        <v>559</v>
      </c>
      <c r="AH650" s="364">
        <v>5</v>
      </c>
      <c r="AI650" s="364">
        <v>21</v>
      </c>
      <c r="AJ650" s="364">
        <v>50</v>
      </c>
      <c r="AK650" s="364">
        <v>23</v>
      </c>
      <c r="AL650" s="364">
        <v>30</v>
      </c>
      <c r="AM650" s="22">
        <f t="shared" si="230"/>
        <v>2</v>
      </c>
      <c r="AN650" s="104">
        <f t="shared" si="242"/>
        <v>0.90972222222222221</v>
      </c>
      <c r="AO650" s="104">
        <f t="shared" si="243"/>
        <v>0.97916666666666674</v>
      </c>
      <c r="AP650" s="22" t="str" cm="1">
        <f t="array" ref="AP650">IF(W650="","",IF(SUMPRODUCT((W650=$W$7:$W$2042)*(AH650=$AH$7:$AH$2042)*(AN650=$AN$7:$AN$2042)*(AO650=$AO$7:$AO$2042)*(ROW($W$7:$W$2042)&lt;&gt;ROW(W650))*((R650=0)*($R$7:$R$2042&gt;0)+(R650&gt;0)*($R$7:$R$2042=0)))&gt;0,"SALONES UNIDOS",IF(SUMPRODUCT((W650=$W$7:$W$2042)*(AH650=$AH$7:$AH$2042)*((AN650&lt;$AO$7:$AO$2042)*(AO650&gt;$AN$7:$AN$2042))*(ROW($W$7:$W$2042)&lt;&gt;ROW(W650)))&gt;0,"Cruzado","Sin cruce")))</f>
        <v>Sin cruce</v>
      </c>
      <c r="AQ650" s="104">
        <f t="shared" si="251"/>
        <v>0.90972222222222221</v>
      </c>
      <c r="AR650" s="104">
        <f t="shared" si="255"/>
        <v>0.97916666666666674</v>
      </c>
      <c r="AS650" s="22"/>
      <c r="AT650" s="22"/>
      <c r="AU650" s="359" t="str" cm="1">
        <f t="array" ref="AU650">IF(AB650="","",IF(SUMPRODUCT((AB650=$AB$512:$AB$757)*(AH650=$AH$512:$AH$757)*(AQ650=$AQ$512:$AQ$757)*(AR650=$AR$512:$AR$757)*(ROW($AB$512:$AB$757)&lt;&gt;ROW(AB650))*((Q650=0)*($R$512:$R$757&gt;0)+(Q650&gt;0)*($R$512:$R$757=0)))&gt;0,"SALONES UNIDOS",IF(SUMPRODUCT((AB650=$AB$512:$AB$757)*(AH650=$AH$512:$AH$757)*((AQ650&lt;$AR$512:$AR$757)*(AR650&gt;$AQ$512:$AQ$757))*(ROW($AB$512:$AB$757)&lt;&gt;ROW(AB650)))&gt;0,"Cruzado","Sin cruce")))</f>
        <v>Sin cruce</v>
      </c>
      <c r="AV650" s="359" t="str" cm="1">
        <f t="array" ref="AV650">IF(AD650="","",IF(SUMPRODUCT((AD650=$AD$512:$AD$757)*(AH650=$AH$512:$AH$757)*(AS650=$AS$512:$AS$757)*(AT650=$AT$512:$AT$757)*(ROW($AD$512:$AD$757)&lt;&gt;ROW(AD650))*((R650=0)*($R$512:$R$757&gt;0)+(R650&gt;0)*($R$512:$R$757=0)))&gt;0,"SALONES UNIDOS",IF(SUMPRODUCT((AD650=$AD$512:$AD$757)*(AH650=$AH$512:$AH$757)*((AS650&lt;$AT$512:$AT$757)*(AT650&gt;$AS$512:$AS$757))*(ROW($AD$512:$AD$757)&lt;&gt;ROW(AD650)))&gt;0,"Cruzado","Sin cruce")))</f>
        <v/>
      </c>
      <c r="AW650" s="104" t="str">
        <f t="shared" si="231"/>
        <v>OB1HUAURAC</v>
      </c>
      <c r="AX650" s="104" t="str" cm="1">
        <f t="array" ref="AX650">IF(AW650="","",IF(SUMPRODUCT((AW650=$AW$7:$AW$2042)*(AH650=$AH$7:$AH$2042)*(AN650=$AN$7:$AN$2042)*(AO650=$AO$7:$AO$2042)*(ROW($AW$7:$AW$2042)&lt;&gt;ROW(AW650))*((R650=0)*($R$7:$R$2042&gt;0)+(R650&gt;0)*($R$7:$R$2042=0)))&gt;0,"SALONES UNIDOS",IF(SUMPRODUCT((AW650=$AW$7:$AW$2042)*(AH650=$AH$7:$AH$2042)*((AN650&lt;$AO$7:$AO$2042)*(AO650&gt;$AN$7:$AN$2042))*(ROW($AW$7:$AW$2042)&lt;&gt;ROW(AW650)))&gt;0,"Cruzado","Sin cruce")))</f>
        <v>Sin cruce</v>
      </c>
    </row>
    <row r="651" spans="2:50" ht="19.8" hidden="1" customHeight="1" x14ac:dyDescent="0.25">
      <c r="B651" s="494" t="s">
        <v>314</v>
      </c>
      <c r="C651" s="369" t="s">
        <v>970</v>
      </c>
      <c r="D651" s="369">
        <v>20261</v>
      </c>
      <c r="E651" s="373" t="s">
        <v>279</v>
      </c>
      <c r="F651" s="370" t="s">
        <v>291</v>
      </c>
      <c r="G651" s="373" t="s">
        <v>295</v>
      </c>
      <c r="H651" s="373">
        <v>1</v>
      </c>
      <c r="I651" s="373" t="s">
        <v>283</v>
      </c>
      <c r="J651" s="373" t="s">
        <v>283</v>
      </c>
      <c r="K651" s="194" t="s">
        <v>663</v>
      </c>
      <c r="L651" s="364" t="s">
        <v>562</v>
      </c>
      <c r="M651" s="364" t="s">
        <v>362</v>
      </c>
      <c r="N651" s="364" t="s">
        <v>318</v>
      </c>
      <c r="O651" s="373" t="s">
        <v>315</v>
      </c>
      <c r="P651" s="364">
        <v>2</v>
      </c>
      <c r="Q651" s="364">
        <v>0</v>
      </c>
      <c r="R651" s="369">
        <v>2</v>
      </c>
      <c r="S651" s="364">
        <v>4</v>
      </c>
      <c r="T651" s="8"/>
      <c r="U651" s="374">
        <v>33</v>
      </c>
      <c r="V651" s="370">
        <v>44565506</v>
      </c>
      <c r="W651" s="373" t="s">
        <v>237</v>
      </c>
      <c r="X651" s="364" t="s">
        <v>315</v>
      </c>
      <c r="Y651" s="364" t="s">
        <v>556</v>
      </c>
      <c r="Z651" s="364"/>
      <c r="AA651" s="364"/>
      <c r="AB651" s="370" t="s">
        <v>859</v>
      </c>
      <c r="AC651" s="364"/>
      <c r="AD651" s="369"/>
      <c r="AE651" s="370"/>
      <c r="AF651" s="370"/>
      <c r="AG651" s="364" t="s">
        <v>559</v>
      </c>
      <c r="AH651" s="364">
        <v>4</v>
      </c>
      <c r="AI651" s="364">
        <v>21</v>
      </c>
      <c r="AJ651" s="364">
        <v>50</v>
      </c>
      <c r="AK651" s="364">
        <v>23</v>
      </c>
      <c r="AL651" s="364">
        <v>30</v>
      </c>
      <c r="AM651" s="22">
        <f t="shared" si="230"/>
        <v>2</v>
      </c>
      <c r="AN651" s="104">
        <f t="shared" si="242"/>
        <v>0.90972222222222221</v>
      </c>
      <c r="AO651" s="104">
        <f t="shared" si="243"/>
        <v>0.97916666666666674</v>
      </c>
      <c r="AP651" s="22" t="str" cm="1">
        <f t="array" ref="AP651">IF(W651="","",IF(SUMPRODUCT((W651=$W$7:$W$2042)*(AH651=$AH$7:$AH$2042)*(AN651=$AN$7:$AN$2042)*(AO651=$AO$7:$AO$2042)*(ROW($W$7:$W$2042)&lt;&gt;ROW(W651))*((R651=0)*($R$7:$R$2042&gt;0)+(R651&gt;0)*($R$7:$R$2042=0)))&gt;0,"SALONES UNIDOS",IF(SUMPRODUCT((W651=$W$7:$W$2042)*(AH651=$AH$7:$AH$2042)*((AN651&lt;$AO$7:$AO$2042)*(AO651&gt;$AN$7:$AN$2042))*(ROW($W$7:$W$2042)&lt;&gt;ROW(W651)))&gt;0,"Cruzado","Sin cruce")))</f>
        <v>Sin cruce</v>
      </c>
      <c r="AQ651" s="104">
        <f t="shared" si="251"/>
        <v>0.90972222222222221</v>
      </c>
      <c r="AR651" s="104">
        <f t="shared" si="255"/>
        <v>0.97916666666666674</v>
      </c>
      <c r="AS651" s="22"/>
      <c r="AT651" s="22"/>
      <c r="AU651" s="359" t="str" cm="1">
        <f t="array" ref="AU651">IF(AB651="","",IF(SUMPRODUCT((AB651=$AB$512:$AB$757)*(AH651=$AH$512:$AH$757)*(AQ651=$AQ$512:$AQ$757)*(AR651=$AR$512:$AR$757)*(ROW($AB$512:$AB$757)&lt;&gt;ROW(AB651))*((Q651=0)*($R$512:$R$757&gt;0)+(Q651&gt;0)*($R$512:$R$757=0)))&gt;0,"SALONES UNIDOS",IF(SUMPRODUCT((AB651=$AB$512:$AB$757)*(AH651=$AH$512:$AH$757)*((AQ651&lt;$AR$512:$AR$757)*(AR651&gt;$AQ$512:$AQ$757))*(ROW($AB$512:$AB$757)&lt;&gt;ROW(AB651)))&gt;0,"Cruzado","Sin cruce")))</f>
        <v>Sin cruce</v>
      </c>
      <c r="AV651" s="359" t="str" cm="1">
        <f t="array" ref="AV651">IF(AD651="","",IF(SUMPRODUCT((AD651=$AD$512:$AD$757)*(AH651=$AH$512:$AH$757)*(AS651=$AS$512:$AS$757)*(AT651=$AT$512:$AT$757)*(ROW($AD$512:$AD$757)&lt;&gt;ROW(AD651))*((R651=0)*($R$512:$R$757&gt;0)+(R651&gt;0)*($R$512:$R$757=0)))&gt;0,"SALONES UNIDOS",IF(SUMPRODUCT((AD651=$AD$512:$AD$757)*(AH651=$AH$512:$AH$757)*((AS651&lt;$AT$512:$AT$757)*(AT651&gt;$AS$512:$AS$757))*(ROW($AD$512:$AD$757)&lt;&gt;ROW(AD651)))&gt;0,"Cruzado","Sin cruce")))</f>
        <v/>
      </c>
      <c r="AW651" s="104" t="str">
        <f t="shared" si="231"/>
        <v>OB1HUAURAC</v>
      </c>
      <c r="AX651" s="104" t="str" cm="1">
        <f t="array" ref="AX651">IF(AW651="","",IF(SUMPRODUCT((AW651=$AW$7:$AW$2042)*(AH651=$AH$7:$AH$2042)*(AN651=$AN$7:$AN$2042)*(AO651=$AO$7:$AO$2042)*(ROW($AW$7:$AW$2042)&lt;&gt;ROW(AW651))*((R651=0)*($R$7:$R$2042&gt;0)+(R651&gt;0)*($R$7:$R$2042=0)))&gt;0,"SALONES UNIDOS",IF(SUMPRODUCT((AW651=$AW$7:$AW$2042)*(AH651=$AH$7:$AH$2042)*((AN651&lt;$AO$7:$AO$2042)*(AO651&gt;$AN$7:$AN$2042))*(ROW($AW$7:$AW$2042)&lt;&gt;ROW(AW651)))&gt;0,"Cruzado","Sin cruce")))</f>
        <v>Sin cruce</v>
      </c>
    </row>
    <row r="652" spans="2:50" ht="19.8" hidden="1" customHeight="1" x14ac:dyDescent="0.25">
      <c r="B652" s="494" t="s">
        <v>314</v>
      </c>
      <c r="C652" s="369" t="s">
        <v>970</v>
      </c>
      <c r="D652" s="369">
        <v>20261</v>
      </c>
      <c r="E652" s="373" t="s">
        <v>279</v>
      </c>
      <c r="F652" s="370" t="s">
        <v>291</v>
      </c>
      <c r="G652" s="373" t="s">
        <v>295</v>
      </c>
      <c r="H652" s="373">
        <v>1</v>
      </c>
      <c r="I652" s="373" t="s">
        <v>283</v>
      </c>
      <c r="J652" s="373" t="s">
        <v>283</v>
      </c>
      <c r="K652" s="194" t="s">
        <v>663</v>
      </c>
      <c r="L652" s="364" t="s">
        <v>562</v>
      </c>
      <c r="M652" s="364" t="s">
        <v>362</v>
      </c>
      <c r="N652" s="364" t="s">
        <v>318</v>
      </c>
      <c r="O652" s="373" t="s">
        <v>315</v>
      </c>
      <c r="P652" s="364">
        <v>2</v>
      </c>
      <c r="Q652" s="364">
        <v>0</v>
      </c>
      <c r="R652" s="369">
        <v>2</v>
      </c>
      <c r="S652" s="364">
        <v>4</v>
      </c>
      <c r="T652" s="8"/>
      <c r="U652" s="374">
        <v>33</v>
      </c>
      <c r="V652" s="370">
        <v>44565506</v>
      </c>
      <c r="W652" s="373" t="s">
        <v>237</v>
      </c>
      <c r="X652" s="364" t="s">
        <v>315</v>
      </c>
      <c r="Y652" s="364" t="s">
        <v>556</v>
      </c>
      <c r="Z652" s="364"/>
      <c r="AA652" s="364"/>
      <c r="AB652" s="370" t="s">
        <v>859</v>
      </c>
      <c r="AC652" s="364"/>
      <c r="AD652" s="369"/>
      <c r="AE652" s="370"/>
      <c r="AF652" s="370"/>
      <c r="AG652" s="364" t="s">
        <v>559</v>
      </c>
      <c r="AH652" s="364">
        <v>5</v>
      </c>
      <c r="AI652" s="364">
        <v>18</v>
      </c>
      <c r="AJ652" s="364">
        <v>30</v>
      </c>
      <c r="AK652" s="364">
        <v>20</v>
      </c>
      <c r="AL652" s="364">
        <v>10</v>
      </c>
      <c r="AM652" s="22">
        <f t="shared" si="230"/>
        <v>2</v>
      </c>
      <c r="AN652" s="104">
        <f t="shared" si="242"/>
        <v>0.77083333333333337</v>
      </c>
      <c r="AO652" s="104">
        <f t="shared" si="243"/>
        <v>0.84027777777777779</v>
      </c>
      <c r="AP652" s="22" t="str" cm="1">
        <f t="array" ref="AP652">IF(W652="","",IF(SUMPRODUCT((W652=$W$7:$W$2042)*(AH652=$AH$7:$AH$2042)*(AN652=$AN$7:$AN$2042)*(AO652=$AO$7:$AO$2042)*(ROW($W$7:$W$2042)&lt;&gt;ROW(W652))*((R652=0)*($R$7:$R$2042&gt;0)+(R652&gt;0)*($R$7:$R$2042=0)))&gt;0,"SALONES UNIDOS",IF(SUMPRODUCT((W652=$W$7:$W$2042)*(AH652=$AH$7:$AH$2042)*((AN652&lt;$AO$7:$AO$2042)*(AO652&gt;$AN$7:$AN$2042))*(ROW($W$7:$W$2042)&lt;&gt;ROW(W652)))&gt;0,"Cruzado","Sin cruce")))</f>
        <v>Sin cruce</v>
      </c>
      <c r="AQ652" s="104">
        <f t="shared" si="251"/>
        <v>0.77083333333333337</v>
      </c>
      <c r="AR652" s="104">
        <f t="shared" si="255"/>
        <v>0.84027777777777779</v>
      </c>
      <c r="AS652" s="22"/>
      <c r="AT652" s="22"/>
      <c r="AU652" s="359" t="str" cm="1">
        <f t="array" ref="AU652">IF(AB652="","",IF(SUMPRODUCT((AB652=$AB$512:$AB$757)*(AH652=$AH$512:$AH$757)*(AQ652=$AQ$512:$AQ$757)*(AR652=$AR$512:$AR$757)*(ROW($AB$512:$AB$757)&lt;&gt;ROW(AB652))*((Q652=0)*($R$512:$R$757&gt;0)+(Q652&gt;0)*($R$512:$R$757=0)))&gt;0,"SALONES UNIDOS",IF(SUMPRODUCT((AB652=$AB$512:$AB$757)*(AH652=$AH$512:$AH$757)*((AQ652&lt;$AR$512:$AR$757)*(AR652&gt;$AQ$512:$AQ$757))*(ROW($AB$512:$AB$757)&lt;&gt;ROW(AB652)))&gt;0,"Cruzado","Sin cruce")))</f>
        <v>Sin cruce</v>
      </c>
      <c r="AV652" s="359" t="str" cm="1">
        <f t="array" ref="AV652">IF(AD652="","",IF(SUMPRODUCT((AD652=$AD$512:$AD$757)*(AH652=$AH$512:$AH$757)*(AS652=$AS$512:$AS$757)*(AT652=$AT$512:$AT$757)*(ROW($AD$512:$AD$757)&lt;&gt;ROW(AD652))*((R652=0)*($R$512:$R$757&gt;0)+(R652&gt;0)*($R$512:$R$757=0)))&gt;0,"SALONES UNIDOS",IF(SUMPRODUCT((AD652=$AD$512:$AD$757)*(AH652=$AH$512:$AH$757)*((AS652&lt;$AT$512:$AT$757)*(AT652&gt;$AS$512:$AS$757))*(ROW($AD$512:$AD$757)&lt;&gt;ROW(AD652)))&gt;0,"Cruzado","Sin cruce")))</f>
        <v/>
      </c>
      <c r="AW652" s="104" t="str">
        <f t="shared" si="231"/>
        <v>OB1HUAURAC</v>
      </c>
      <c r="AX652" s="104" t="str" cm="1">
        <f t="array" ref="AX652">IF(AW652="","",IF(SUMPRODUCT((AW652=$AW$7:$AW$2042)*(AH652=$AH$7:$AH$2042)*(AN652=$AN$7:$AN$2042)*(AO652=$AO$7:$AO$2042)*(ROW($AW$7:$AW$2042)&lt;&gt;ROW(AW652))*((R652=0)*($R$7:$R$2042&gt;0)+(R652&gt;0)*($R$7:$R$2042=0)))&gt;0,"SALONES UNIDOS",IF(SUMPRODUCT((AW652=$AW$7:$AW$2042)*(AH652=$AH$7:$AH$2042)*((AN652&lt;$AO$7:$AO$2042)*(AO652&gt;$AN$7:$AN$2042))*(ROW($AW$7:$AW$2042)&lt;&gt;ROW(AW652)))&gt;0,"Cruzado","Sin cruce")))</f>
        <v>Sin cruce</v>
      </c>
    </row>
    <row r="653" spans="2:50" ht="19.8" hidden="1" customHeight="1" x14ac:dyDescent="0.25">
      <c r="B653" s="494" t="s">
        <v>314</v>
      </c>
      <c r="C653" s="369" t="s">
        <v>970</v>
      </c>
      <c r="D653" s="369">
        <v>20261</v>
      </c>
      <c r="E653" s="373" t="s">
        <v>279</v>
      </c>
      <c r="F653" s="370" t="s">
        <v>291</v>
      </c>
      <c r="G653" s="373" t="s">
        <v>295</v>
      </c>
      <c r="H653" s="373">
        <v>1</v>
      </c>
      <c r="I653" s="373" t="s">
        <v>283</v>
      </c>
      <c r="J653" s="373" t="s">
        <v>283</v>
      </c>
      <c r="K653" s="194" t="s">
        <v>664</v>
      </c>
      <c r="L653" s="364" t="s">
        <v>665</v>
      </c>
      <c r="M653" s="364" t="s">
        <v>324</v>
      </c>
      <c r="N653" s="364" t="s">
        <v>318</v>
      </c>
      <c r="O653" s="373" t="s">
        <v>315</v>
      </c>
      <c r="P653" s="364">
        <v>3</v>
      </c>
      <c r="Q653" s="364">
        <v>0</v>
      </c>
      <c r="R653" s="369">
        <v>3</v>
      </c>
      <c r="S653" s="364">
        <v>4</v>
      </c>
      <c r="T653" s="8"/>
      <c r="U653" s="374">
        <v>33</v>
      </c>
      <c r="V653" s="370">
        <v>18858531</v>
      </c>
      <c r="W653" s="373" t="s">
        <v>213</v>
      </c>
      <c r="X653" s="364" t="s">
        <v>315</v>
      </c>
      <c r="Y653" s="364" t="s">
        <v>556</v>
      </c>
      <c r="Z653" s="364"/>
      <c r="AA653" s="364"/>
      <c r="AB653" s="370" t="s">
        <v>859</v>
      </c>
      <c r="AC653" s="364"/>
      <c r="AD653" s="369"/>
      <c r="AE653" s="370"/>
      <c r="AF653" s="370"/>
      <c r="AG653" s="364" t="s">
        <v>559</v>
      </c>
      <c r="AH653" s="364">
        <v>2</v>
      </c>
      <c r="AI653" s="364">
        <v>18</v>
      </c>
      <c r="AJ653" s="364">
        <v>30</v>
      </c>
      <c r="AK653" s="364">
        <v>21</v>
      </c>
      <c r="AL653" s="364">
        <v>0</v>
      </c>
      <c r="AM653" s="22">
        <f t="shared" si="230"/>
        <v>3</v>
      </c>
      <c r="AN653" s="104">
        <f t="shared" si="242"/>
        <v>0.77083333333333337</v>
      </c>
      <c r="AO653" s="104">
        <f t="shared" si="243"/>
        <v>0.875</v>
      </c>
      <c r="AP653" s="22" t="str" cm="1">
        <f t="array" ref="AP653">IF(W653="","",IF(SUMPRODUCT((W653=$W$7:$W$2042)*(AH653=$AH$7:$AH$2042)*(AN653=$AN$7:$AN$2042)*(AO653=$AO$7:$AO$2042)*(ROW($W$7:$W$2042)&lt;&gt;ROW(W653))*((R653=0)*($R$7:$R$2042&gt;0)+(R653&gt;0)*($R$7:$R$2042=0)))&gt;0,"SALONES UNIDOS",IF(SUMPRODUCT((W653=$W$7:$W$2042)*(AH653=$AH$7:$AH$2042)*((AN653&lt;$AO$7:$AO$2042)*(AO653&gt;$AN$7:$AN$2042))*(ROW($W$7:$W$2042)&lt;&gt;ROW(W653)))&gt;0,"Cruzado","Sin cruce")))</f>
        <v>Sin cruce</v>
      </c>
      <c r="AQ653" s="104">
        <f t="shared" si="251"/>
        <v>0.77083333333333337</v>
      </c>
      <c r="AR653" s="104">
        <f t="shared" si="255"/>
        <v>0.875</v>
      </c>
      <c r="AS653" s="22"/>
      <c r="AT653" s="22"/>
      <c r="AU653" s="359" t="str" cm="1">
        <f t="array" ref="AU653">IF(AB653="","",IF(SUMPRODUCT((AB653=$AB$512:$AB$757)*(AH653=$AH$512:$AH$757)*(AQ653=$AQ$512:$AQ$757)*(AR653=$AR$512:$AR$757)*(ROW($AB$512:$AB$757)&lt;&gt;ROW(AB653))*((Q653=0)*($R$512:$R$757&gt;0)+(Q653&gt;0)*($R$512:$R$757=0)))&gt;0,"SALONES UNIDOS",IF(SUMPRODUCT((AB653=$AB$512:$AB$757)*(AH653=$AH$512:$AH$757)*((AQ653&lt;$AR$512:$AR$757)*(AR653&gt;$AQ$512:$AQ$757))*(ROW($AB$512:$AB$757)&lt;&gt;ROW(AB653)))&gt;0,"Cruzado","Sin cruce")))</f>
        <v>Sin cruce</v>
      </c>
      <c r="AV653" s="359" t="str" cm="1">
        <f t="array" ref="AV653">IF(AD653="","",IF(SUMPRODUCT((AD653=$AD$512:$AD$757)*(AH653=$AH$512:$AH$757)*(AS653=$AS$512:$AS$757)*(AT653=$AT$512:$AT$757)*(ROW($AD$512:$AD$757)&lt;&gt;ROW(AD653))*((R653=0)*($R$512:$R$757&gt;0)+(R653&gt;0)*($R$512:$R$757=0)))&gt;0,"SALONES UNIDOS",IF(SUMPRODUCT((AD653=$AD$512:$AD$757)*(AH653=$AH$512:$AH$757)*((AS653&lt;$AT$512:$AT$757)*(AT653&gt;$AS$512:$AS$757))*(ROW($AD$512:$AD$757)&lt;&gt;ROW(AD653)))&gt;0,"Cruzado","Sin cruce")))</f>
        <v/>
      </c>
      <c r="AW653" s="104" t="str">
        <f t="shared" si="231"/>
        <v>OB1HUAURAC</v>
      </c>
      <c r="AX653" s="104" t="str" cm="1">
        <f t="array" ref="AX653">IF(AW653="","",IF(SUMPRODUCT((AW653=$AW$7:$AW$2042)*(AH653=$AH$7:$AH$2042)*(AN653=$AN$7:$AN$2042)*(AO653=$AO$7:$AO$2042)*(ROW($AW$7:$AW$2042)&lt;&gt;ROW(AW653))*((R653=0)*($R$7:$R$2042&gt;0)+(R653&gt;0)*($R$7:$R$2042=0)))&gt;0,"SALONES UNIDOS",IF(SUMPRODUCT((AW653=$AW$7:$AW$2042)*(AH653=$AH$7:$AH$2042)*((AN653&lt;$AO$7:$AO$2042)*(AO653&gt;$AN$7:$AN$2042))*(ROW($AW$7:$AW$2042)&lt;&gt;ROW(AW653)))&gt;0,"Cruzado","Sin cruce")))</f>
        <v>Sin cruce</v>
      </c>
    </row>
    <row r="654" spans="2:50" ht="19.8" hidden="1" customHeight="1" x14ac:dyDescent="0.25">
      <c r="B654" s="494" t="s">
        <v>314</v>
      </c>
      <c r="C654" s="369" t="s">
        <v>970</v>
      </c>
      <c r="D654" s="369">
        <v>20261</v>
      </c>
      <c r="E654" s="373" t="s">
        <v>279</v>
      </c>
      <c r="F654" s="370" t="s">
        <v>291</v>
      </c>
      <c r="G654" s="373" t="s">
        <v>295</v>
      </c>
      <c r="H654" s="373">
        <v>1</v>
      </c>
      <c r="I654" s="373" t="s">
        <v>283</v>
      </c>
      <c r="J654" s="373" t="s">
        <v>283</v>
      </c>
      <c r="K654" s="194" t="s">
        <v>664</v>
      </c>
      <c r="L654" s="364" t="s">
        <v>665</v>
      </c>
      <c r="M654" s="364" t="s">
        <v>324</v>
      </c>
      <c r="N654" s="364" t="s">
        <v>318</v>
      </c>
      <c r="O654" s="373" t="s">
        <v>315</v>
      </c>
      <c r="P654" s="364">
        <v>0</v>
      </c>
      <c r="Q654" s="364">
        <v>2</v>
      </c>
      <c r="R654" s="369">
        <v>2</v>
      </c>
      <c r="S654" s="364">
        <v>4</v>
      </c>
      <c r="T654" s="8"/>
      <c r="U654" s="374">
        <v>33</v>
      </c>
      <c r="V654" s="370">
        <v>18858531</v>
      </c>
      <c r="W654" s="373" t="s">
        <v>213</v>
      </c>
      <c r="X654" s="364" t="s">
        <v>315</v>
      </c>
      <c r="Y654" s="364" t="s">
        <v>556</v>
      </c>
      <c r="Z654" s="364"/>
      <c r="AA654" s="364"/>
      <c r="AB654" s="370" t="s">
        <v>859</v>
      </c>
      <c r="AC654" s="364"/>
      <c r="AD654" s="369"/>
      <c r="AE654" s="370"/>
      <c r="AF654" s="370"/>
      <c r="AG654" s="364" t="s">
        <v>301</v>
      </c>
      <c r="AH654" s="364">
        <v>2</v>
      </c>
      <c r="AI654" s="364">
        <v>21</v>
      </c>
      <c r="AJ654" s="364">
        <v>0</v>
      </c>
      <c r="AK654" s="364">
        <v>22</v>
      </c>
      <c r="AL654" s="364">
        <v>40</v>
      </c>
      <c r="AM654" s="22">
        <f t="shared" si="230"/>
        <v>2</v>
      </c>
      <c r="AN654" s="104">
        <f t="shared" si="242"/>
        <v>0.875</v>
      </c>
      <c r="AO654" s="104">
        <f t="shared" si="243"/>
        <v>0.94444444444444442</v>
      </c>
      <c r="AP654" s="22" t="str" cm="1">
        <f t="array" ref="AP654">IF(W654="","",IF(SUMPRODUCT((W654=$W$7:$W$2042)*(AH654=$AH$7:$AH$2042)*(AN654=$AN$7:$AN$2042)*(AO654=$AO$7:$AO$2042)*(ROW($W$7:$W$2042)&lt;&gt;ROW(W654))*((R654=0)*($R$7:$R$2042&gt;0)+(R654&gt;0)*($R$7:$R$2042=0)))&gt;0,"SALONES UNIDOS",IF(SUMPRODUCT((W654=$W$7:$W$2042)*(AH654=$AH$7:$AH$2042)*((AN654&lt;$AO$7:$AO$2042)*(AO654&gt;$AN$7:$AN$2042))*(ROW($W$7:$W$2042)&lt;&gt;ROW(W654)))&gt;0,"Cruzado","Sin cruce")))</f>
        <v>Sin cruce</v>
      </c>
      <c r="AQ654" s="104">
        <f t="shared" si="251"/>
        <v>0.875</v>
      </c>
      <c r="AR654" s="104">
        <f t="shared" si="255"/>
        <v>0.94444444444444442</v>
      </c>
      <c r="AS654" s="22"/>
      <c r="AT654" s="22"/>
      <c r="AU654" s="359" t="str" cm="1">
        <f t="array" ref="AU654">IF(AB654="","",IF(SUMPRODUCT((AB654=$AB$512:$AB$757)*(AH654=$AH$512:$AH$757)*(AQ654=$AQ$512:$AQ$757)*(AR654=$AR$512:$AR$757)*(ROW($AB$512:$AB$757)&lt;&gt;ROW(AB654))*((Q654=0)*($R$512:$R$757&gt;0)+(Q654&gt;0)*($R$512:$R$757=0)))&gt;0,"SALONES UNIDOS",IF(SUMPRODUCT((AB654=$AB$512:$AB$757)*(AH654=$AH$512:$AH$757)*((AQ654&lt;$AR$512:$AR$757)*(AR654&gt;$AQ$512:$AQ$757))*(ROW($AB$512:$AB$757)&lt;&gt;ROW(AB654)))&gt;0,"Cruzado","Sin cruce")))</f>
        <v>Sin cruce</v>
      </c>
      <c r="AV654" s="359" t="str" cm="1">
        <f t="array" ref="AV654">IF(AD654="","",IF(SUMPRODUCT((AD654=$AD$512:$AD$757)*(AH654=$AH$512:$AH$757)*(AS654=$AS$512:$AS$757)*(AT654=$AT$512:$AT$757)*(ROW($AD$512:$AD$757)&lt;&gt;ROW(AD654))*((R654=0)*($R$512:$R$757&gt;0)+(R654&gt;0)*($R$512:$R$757=0)))&gt;0,"SALONES UNIDOS",IF(SUMPRODUCT((AD654=$AD$512:$AD$757)*(AH654=$AH$512:$AH$757)*((AS654&lt;$AT$512:$AT$757)*(AT654&gt;$AS$512:$AS$757))*(ROW($AD$512:$AD$757)&lt;&gt;ROW(AD654)))&gt;0,"Cruzado","Sin cruce")))</f>
        <v/>
      </c>
      <c r="AW654" s="104" t="str">
        <f t="shared" si="231"/>
        <v>OB1HUAURAC</v>
      </c>
      <c r="AX654" s="104" t="str" cm="1">
        <f t="array" ref="AX654">IF(AW654="","",IF(SUMPRODUCT((AW654=$AW$7:$AW$2042)*(AH654=$AH$7:$AH$2042)*(AN654=$AN$7:$AN$2042)*(AO654=$AO$7:$AO$2042)*(ROW($AW$7:$AW$2042)&lt;&gt;ROW(AW654))*((R654=0)*($R$7:$R$2042&gt;0)+(R654&gt;0)*($R$7:$R$2042=0)))&gt;0,"SALONES UNIDOS",IF(SUMPRODUCT((AW654=$AW$7:$AW$2042)*(AH654=$AH$7:$AH$2042)*((AN654&lt;$AO$7:$AO$2042)*(AO654&gt;$AN$7:$AN$2042))*(ROW($AW$7:$AW$2042)&lt;&gt;ROW(AW654)))&gt;0,"Cruzado","Sin cruce")))</f>
        <v>Sin cruce</v>
      </c>
    </row>
    <row r="655" spans="2:50" ht="19.8" hidden="1" customHeight="1" x14ac:dyDescent="0.25">
      <c r="B655" s="494" t="s">
        <v>314</v>
      </c>
      <c r="C655" s="369" t="s">
        <v>970</v>
      </c>
      <c r="D655" s="369">
        <v>20261</v>
      </c>
      <c r="E655" s="373" t="s">
        <v>279</v>
      </c>
      <c r="F655" s="370" t="s">
        <v>291</v>
      </c>
      <c r="G655" s="373" t="s">
        <v>295</v>
      </c>
      <c r="H655" s="373">
        <v>1</v>
      </c>
      <c r="I655" s="373" t="s">
        <v>283</v>
      </c>
      <c r="J655" s="373" t="s">
        <v>283</v>
      </c>
      <c r="K655" s="194" t="s">
        <v>666</v>
      </c>
      <c r="L655" s="364" t="s">
        <v>667</v>
      </c>
      <c r="M655" s="364" t="s">
        <v>362</v>
      </c>
      <c r="N655" s="364" t="s">
        <v>318</v>
      </c>
      <c r="O655" s="373" t="s">
        <v>315</v>
      </c>
      <c r="P655" s="364">
        <v>3</v>
      </c>
      <c r="Q655" s="364">
        <v>0</v>
      </c>
      <c r="R655" s="369">
        <v>3</v>
      </c>
      <c r="S655" s="364">
        <v>4</v>
      </c>
      <c r="T655" s="8"/>
      <c r="U655" s="374">
        <v>33</v>
      </c>
      <c r="V655" s="370">
        <v>44002302</v>
      </c>
      <c r="W655" s="373" t="s">
        <v>1114</v>
      </c>
      <c r="X655" s="364" t="s">
        <v>315</v>
      </c>
      <c r="Y655" s="364" t="s">
        <v>556</v>
      </c>
      <c r="Z655" s="364"/>
      <c r="AA655" s="364"/>
      <c r="AB655" s="370" t="s">
        <v>859</v>
      </c>
      <c r="AC655" s="364"/>
      <c r="AD655" s="369"/>
      <c r="AE655" s="370"/>
      <c r="AF655" s="370"/>
      <c r="AG655" s="364" t="s">
        <v>559</v>
      </c>
      <c r="AH655" s="364">
        <v>1</v>
      </c>
      <c r="AI655" s="364">
        <v>18</v>
      </c>
      <c r="AJ655" s="364">
        <v>30</v>
      </c>
      <c r="AK655" s="364">
        <v>21</v>
      </c>
      <c r="AL655" s="364">
        <v>0</v>
      </c>
      <c r="AM655" s="22">
        <f t="shared" si="230"/>
        <v>3</v>
      </c>
      <c r="AN655" s="104">
        <f t="shared" si="242"/>
        <v>0.77083333333333337</v>
      </c>
      <c r="AO655" s="104">
        <f t="shared" si="243"/>
        <v>0.875</v>
      </c>
      <c r="AP655" s="22" t="str" cm="1">
        <f t="array" ref="AP655">IF(W655="","",IF(SUMPRODUCT((W655=$W$7:$W$2042)*(AH655=$AH$7:$AH$2042)*(AN655=$AN$7:$AN$2042)*(AO655=$AO$7:$AO$2042)*(ROW($W$7:$W$2042)&lt;&gt;ROW(W655))*((R655=0)*($R$7:$R$2042&gt;0)+(R655&gt;0)*($R$7:$R$2042=0)))&gt;0,"SALONES UNIDOS",IF(SUMPRODUCT((W655=$W$7:$W$2042)*(AH655=$AH$7:$AH$2042)*((AN655&lt;$AO$7:$AO$2042)*(AO655&gt;$AN$7:$AN$2042))*(ROW($W$7:$W$2042)&lt;&gt;ROW(W655)))&gt;0,"Cruzado","Sin cruce")))</f>
        <v>Sin cruce</v>
      </c>
      <c r="AQ655" s="104">
        <f t="shared" si="251"/>
        <v>0.77083333333333337</v>
      </c>
      <c r="AR655" s="104">
        <f t="shared" si="255"/>
        <v>0.875</v>
      </c>
      <c r="AS655" s="22"/>
      <c r="AT655" s="22"/>
      <c r="AU655" s="359" t="str" cm="1">
        <f t="array" ref="AU655">IF(AB655="","",IF(SUMPRODUCT((AB655=$AB$512:$AB$757)*(AH655=$AH$512:$AH$757)*(AQ655=$AQ$512:$AQ$757)*(AR655=$AR$512:$AR$757)*(ROW($AB$512:$AB$757)&lt;&gt;ROW(AB655))*((Q655=0)*($R$512:$R$757&gt;0)+(Q655&gt;0)*($R$512:$R$757=0)))&gt;0,"SALONES UNIDOS",IF(SUMPRODUCT((AB655=$AB$512:$AB$757)*(AH655=$AH$512:$AH$757)*((AQ655&lt;$AR$512:$AR$757)*(AR655&gt;$AQ$512:$AQ$757))*(ROW($AB$512:$AB$757)&lt;&gt;ROW(AB655)))&gt;0,"Cruzado","Sin cruce")))</f>
        <v>Sin cruce</v>
      </c>
      <c r="AV655" s="359" t="str" cm="1">
        <f t="array" ref="AV655">IF(AD655="","",IF(SUMPRODUCT((AD655=$AD$512:$AD$757)*(AH655=$AH$512:$AH$757)*(AS655=$AS$512:$AS$757)*(AT655=$AT$512:$AT$757)*(ROW($AD$512:$AD$757)&lt;&gt;ROW(AD655))*((R655=0)*($R$512:$R$757&gt;0)+(R655&gt;0)*($R$512:$R$757=0)))&gt;0,"SALONES UNIDOS",IF(SUMPRODUCT((AD655=$AD$512:$AD$757)*(AH655=$AH$512:$AH$757)*((AS655&lt;$AT$512:$AT$757)*(AT655&gt;$AS$512:$AS$757))*(ROW($AD$512:$AD$757)&lt;&gt;ROW(AD655)))&gt;0,"Cruzado","Sin cruce")))</f>
        <v/>
      </c>
      <c r="AW655" s="104" t="str">
        <f t="shared" si="231"/>
        <v>OB1HUAURAC</v>
      </c>
      <c r="AX655" s="104" t="str" cm="1">
        <f t="array" ref="AX655">IF(AW655="","",IF(SUMPRODUCT((AW655=$AW$7:$AW$2042)*(AH655=$AH$7:$AH$2042)*(AN655=$AN$7:$AN$2042)*(AO655=$AO$7:$AO$2042)*(ROW($AW$7:$AW$2042)&lt;&gt;ROW(AW655))*((R655=0)*($R$7:$R$2042&gt;0)+(R655&gt;0)*($R$7:$R$2042=0)))&gt;0,"SALONES UNIDOS",IF(SUMPRODUCT((AW655=$AW$7:$AW$2042)*(AH655=$AH$7:$AH$2042)*((AN655&lt;$AO$7:$AO$2042)*(AO655&gt;$AN$7:$AN$2042))*(ROW($AW$7:$AW$2042)&lt;&gt;ROW(AW655)))&gt;0,"Cruzado","Sin cruce")))</f>
        <v>Sin cruce</v>
      </c>
    </row>
    <row r="656" spans="2:50" ht="19.8" hidden="1" customHeight="1" x14ac:dyDescent="0.25">
      <c r="B656" s="494" t="s">
        <v>314</v>
      </c>
      <c r="C656" s="369" t="s">
        <v>970</v>
      </c>
      <c r="D656" s="369">
        <v>20261</v>
      </c>
      <c r="E656" s="373" t="s">
        <v>279</v>
      </c>
      <c r="F656" s="370" t="s">
        <v>291</v>
      </c>
      <c r="G656" s="373" t="s">
        <v>295</v>
      </c>
      <c r="H656" s="373">
        <v>1</v>
      </c>
      <c r="I656" s="373" t="s">
        <v>283</v>
      </c>
      <c r="J656" s="373" t="s">
        <v>283</v>
      </c>
      <c r="K656" s="194" t="s">
        <v>666</v>
      </c>
      <c r="L656" s="364" t="s">
        <v>667</v>
      </c>
      <c r="M656" s="364" t="s">
        <v>362</v>
      </c>
      <c r="N656" s="364" t="s">
        <v>318</v>
      </c>
      <c r="O656" s="373" t="s">
        <v>315</v>
      </c>
      <c r="P656" s="364">
        <v>0</v>
      </c>
      <c r="Q656" s="364">
        <v>2</v>
      </c>
      <c r="R656" s="369">
        <v>2</v>
      </c>
      <c r="S656" s="364">
        <v>4</v>
      </c>
      <c r="T656" s="8"/>
      <c r="U656" s="374">
        <v>33</v>
      </c>
      <c r="V656" s="370">
        <v>44002302</v>
      </c>
      <c r="W656" s="373" t="s">
        <v>1114</v>
      </c>
      <c r="X656" s="364" t="s">
        <v>315</v>
      </c>
      <c r="Y656" s="364" t="s">
        <v>556</v>
      </c>
      <c r="Z656" s="364"/>
      <c r="AA656" s="364"/>
      <c r="AB656" s="370" t="s">
        <v>859</v>
      </c>
      <c r="AC656" s="364"/>
      <c r="AD656" s="369"/>
      <c r="AE656" s="370"/>
      <c r="AF656" s="370"/>
      <c r="AG656" s="364" t="s">
        <v>301</v>
      </c>
      <c r="AH656" s="364">
        <v>1</v>
      </c>
      <c r="AI656" s="364">
        <v>21</v>
      </c>
      <c r="AJ656" s="364">
        <v>0</v>
      </c>
      <c r="AK656" s="364">
        <v>22</v>
      </c>
      <c r="AL656" s="364">
        <v>40</v>
      </c>
      <c r="AM656" s="22">
        <f t="shared" si="230"/>
        <v>2</v>
      </c>
      <c r="AN656" s="104">
        <f t="shared" si="242"/>
        <v>0.875</v>
      </c>
      <c r="AO656" s="104">
        <f t="shared" si="243"/>
        <v>0.94444444444444442</v>
      </c>
      <c r="AP656" s="22" t="str" cm="1">
        <f t="array" ref="AP656">IF(W656="","",IF(SUMPRODUCT((W656=$W$7:$W$2042)*(AH656=$AH$7:$AH$2042)*(AN656=$AN$7:$AN$2042)*(AO656=$AO$7:$AO$2042)*(ROW($W$7:$W$2042)&lt;&gt;ROW(W656))*((R656=0)*($R$7:$R$2042&gt;0)+(R656&gt;0)*($R$7:$R$2042=0)))&gt;0,"SALONES UNIDOS",IF(SUMPRODUCT((W656=$W$7:$W$2042)*(AH656=$AH$7:$AH$2042)*((AN656&lt;$AO$7:$AO$2042)*(AO656&gt;$AN$7:$AN$2042))*(ROW($W$7:$W$2042)&lt;&gt;ROW(W656)))&gt;0,"Cruzado","Sin cruce")))</f>
        <v>Sin cruce</v>
      </c>
      <c r="AQ656" s="104">
        <f t="shared" si="251"/>
        <v>0.875</v>
      </c>
      <c r="AR656" s="104">
        <f t="shared" si="255"/>
        <v>0.94444444444444442</v>
      </c>
      <c r="AS656" s="22"/>
      <c r="AT656" s="22"/>
      <c r="AU656" s="359" t="str" cm="1">
        <f t="array" ref="AU656">IF(AB656="","",IF(SUMPRODUCT((AB656=$AB$512:$AB$757)*(AH656=$AH$512:$AH$757)*(AQ656=$AQ$512:$AQ$757)*(AR656=$AR$512:$AR$757)*(ROW($AB$512:$AB$757)&lt;&gt;ROW(AB656))*((Q656=0)*($R$512:$R$757&gt;0)+(Q656&gt;0)*($R$512:$R$757=0)))&gt;0,"SALONES UNIDOS",IF(SUMPRODUCT((AB656=$AB$512:$AB$757)*(AH656=$AH$512:$AH$757)*((AQ656&lt;$AR$512:$AR$757)*(AR656&gt;$AQ$512:$AQ$757))*(ROW($AB$512:$AB$757)&lt;&gt;ROW(AB656)))&gt;0,"Cruzado","Sin cruce")))</f>
        <v>Sin cruce</v>
      </c>
      <c r="AV656" s="359" t="str" cm="1">
        <f t="array" ref="AV656">IF(AD656="","",IF(SUMPRODUCT((AD656=$AD$512:$AD$757)*(AH656=$AH$512:$AH$757)*(AS656=$AS$512:$AS$757)*(AT656=$AT$512:$AT$757)*(ROW($AD$512:$AD$757)&lt;&gt;ROW(AD656))*((R656=0)*($R$512:$R$757&gt;0)+(R656&gt;0)*($R$512:$R$757=0)))&gt;0,"SALONES UNIDOS",IF(SUMPRODUCT((AD656=$AD$512:$AD$757)*(AH656=$AH$512:$AH$757)*((AS656&lt;$AT$512:$AT$757)*(AT656&gt;$AS$512:$AS$757))*(ROW($AD$512:$AD$757)&lt;&gt;ROW(AD656)))&gt;0,"Cruzado","Sin cruce")))</f>
        <v/>
      </c>
      <c r="AW656" s="104" t="str">
        <f t="shared" si="231"/>
        <v>OB1HUAURAC</v>
      </c>
      <c r="AX656" s="104" t="str" cm="1">
        <f t="array" ref="AX656">IF(AW656="","",IF(SUMPRODUCT((AW656=$AW$7:$AW$2042)*(AH656=$AH$7:$AH$2042)*(AN656=$AN$7:$AN$2042)*(AO656=$AO$7:$AO$2042)*(ROW($AW$7:$AW$2042)&lt;&gt;ROW(AW656))*((R656=0)*($R$7:$R$2042&gt;0)+(R656&gt;0)*($R$7:$R$2042=0)))&gt;0,"SALONES UNIDOS",IF(SUMPRODUCT((AW656=$AW$7:$AW$2042)*(AH656=$AH$7:$AH$2042)*((AN656&lt;$AO$7:$AO$2042)*(AO656&gt;$AN$7:$AN$2042))*(ROW($AW$7:$AW$2042)&lt;&gt;ROW(AW656)))&gt;0,"Cruzado","Sin cruce")))</f>
        <v>Sin cruce</v>
      </c>
    </row>
    <row r="657" spans="2:50" ht="19.8" hidden="1" customHeight="1" x14ac:dyDescent="0.25">
      <c r="B657" s="494" t="s">
        <v>314</v>
      </c>
      <c r="C657" s="369" t="s">
        <v>970</v>
      </c>
      <c r="D657" s="369">
        <v>20261</v>
      </c>
      <c r="E657" s="373" t="s">
        <v>279</v>
      </c>
      <c r="F657" s="370" t="s">
        <v>291</v>
      </c>
      <c r="G657" s="373" t="s">
        <v>295</v>
      </c>
      <c r="H657" s="373">
        <v>1</v>
      </c>
      <c r="I657" s="373" t="s">
        <v>283</v>
      </c>
      <c r="J657" s="373" t="s">
        <v>283</v>
      </c>
      <c r="K657" s="194" t="s">
        <v>668</v>
      </c>
      <c r="L657" s="364" t="s">
        <v>567</v>
      </c>
      <c r="M657" s="364" t="s">
        <v>362</v>
      </c>
      <c r="N657" s="364" t="s">
        <v>318</v>
      </c>
      <c r="O657" s="373" t="s">
        <v>315</v>
      </c>
      <c r="P657" s="364">
        <v>2</v>
      </c>
      <c r="Q657" s="364">
        <v>0</v>
      </c>
      <c r="R657" s="369">
        <v>2</v>
      </c>
      <c r="S657" s="364">
        <v>4</v>
      </c>
      <c r="T657" s="8"/>
      <c r="U657" s="374">
        <v>33</v>
      </c>
      <c r="V657" s="370">
        <v>15690505</v>
      </c>
      <c r="W657" s="373" t="s">
        <v>1126</v>
      </c>
      <c r="X657" s="364" t="s">
        <v>315</v>
      </c>
      <c r="Y657" s="364" t="s">
        <v>556</v>
      </c>
      <c r="Z657" s="364"/>
      <c r="AA657" s="364"/>
      <c r="AB657" s="370" t="s">
        <v>859</v>
      </c>
      <c r="AC657" s="364"/>
      <c r="AD657" s="369"/>
      <c r="AE657" s="370"/>
      <c r="AF657" s="370"/>
      <c r="AG657" s="364" t="s">
        <v>559</v>
      </c>
      <c r="AH657" s="364">
        <v>4</v>
      </c>
      <c r="AI657" s="364">
        <v>18</v>
      </c>
      <c r="AJ657" s="364">
        <v>30</v>
      </c>
      <c r="AK657" s="364">
        <v>20</v>
      </c>
      <c r="AL657" s="364">
        <v>10</v>
      </c>
      <c r="AM657" s="22">
        <f t="shared" ref="AM657:AM724" si="262">IF(AI657="",R657,ROUND(((((AK657/24)+(AL657/1440))-((AI657/24)+(AJ657/1440)))*1440/50),5))</f>
        <v>2</v>
      </c>
      <c r="AN657" s="104">
        <f t="shared" ref="AN657" si="263">AI657/24+AJ657/1440</f>
        <v>0.77083333333333337</v>
      </c>
      <c r="AO657" s="104">
        <f t="shared" ref="AO657" si="264">AK657/24+AL657/1440</f>
        <v>0.84027777777777779</v>
      </c>
      <c r="AP657" s="22" t="str" cm="1">
        <f t="array" ref="AP657">IF(W657="","",IF(SUMPRODUCT((W657=$W$7:$W$2042)*(AH657=$AH$7:$AH$2042)*(AN657=$AN$7:$AN$2042)*(AO657=$AO$7:$AO$2042)*(ROW($W$7:$W$2042)&lt;&gt;ROW(W657))*((R657=0)*($R$7:$R$2042&gt;0)+(R657&gt;0)*($R$7:$R$2042=0)))&gt;0,"SALONES UNIDOS",IF(SUMPRODUCT((W657=$W$7:$W$2042)*(AH657=$AH$7:$AH$2042)*((AN657&lt;$AO$7:$AO$2042)*(AO657&gt;$AN$7:$AN$2042))*(ROW($W$7:$W$2042)&lt;&gt;ROW(W657)))&gt;0,"Cruzado","Sin cruce")))</f>
        <v>Sin cruce</v>
      </c>
      <c r="AQ657" s="104">
        <f t="shared" si="251"/>
        <v>0.77083333333333337</v>
      </c>
      <c r="AR657" s="104">
        <f t="shared" si="255"/>
        <v>0.84027777777777779</v>
      </c>
      <c r="AS657" s="22"/>
      <c r="AT657" s="22"/>
      <c r="AU657" s="359" t="str" cm="1">
        <f t="array" ref="AU657">IF(AB657="","",IF(SUMPRODUCT((AB657=$AB$512:$AB$757)*(AH657=$AH$512:$AH$757)*(AQ657=$AQ$512:$AQ$757)*(AR657=$AR$512:$AR$757)*(ROW($AB$512:$AB$757)&lt;&gt;ROW(AB657))*((Q657=0)*($R$512:$R$757&gt;0)+(Q657&gt;0)*($R$512:$R$757=0)))&gt;0,"SALONES UNIDOS",IF(SUMPRODUCT((AB657=$AB$512:$AB$757)*(AH657=$AH$512:$AH$757)*((AQ657&lt;$AR$512:$AR$757)*(AR657&gt;$AQ$512:$AQ$757))*(ROW($AB$512:$AB$757)&lt;&gt;ROW(AB657)))&gt;0,"Cruzado","Sin cruce")))</f>
        <v>Sin cruce</v>
      </c>
      <c r="AV657" s="359" t="str" cm="1">
        <f t="array" ref="AV657">IF(AD657="","",IF(SUMPRODUCT((AD657=$AD$512:$AD$757)*(AH657=$AH$512:$AH$757)*(AS657=$AS$512:$AS$757)*(AT657=$AT$512:$AT$757)*(ROW($AD$512:$AD$757)&lt;&gt;ROW(AD657))*((R657=0)*($R$512:$R$757&gt;0)+(R657&gt;0)*($R$512:$R$757=0)))&gt;0,"SALONES UNIDOS",IF(SUMPRODUCT((AD657=$AD$512:$AD$757)*(AH657=$AH$512:$AH$757)*((AS657&lt;$AT$512:$AT$757)*(AT657&gt;$AS$512:$AS$757))*(ROW($AD$512:$AD$757)&lt;&gt;ROW(AD657)))&gt;0,"Cruzado","Sin cruce")))</f>
        <v/>
      </c>
      <c r="AW657" s="104" t="str">
        <f t="shared" ref="AW657:AW724" si="265">TRIM(CONCATENATE(G657,H657,E657,J657))</f>
        <v>OB1HUAURAC</v>
      </c>
      <c r="AX657" s="104" t="str" cm="1">
        <f t="array" ref="AX657">IF(AW657="","",IF(SUMPRODUCT((AW657=$AW$7:$AW$2042)*(AH657=$AH$7:$AH$2042)*(AN657=$AN$7:$AN$2042)*(AO657=$AO$7:$AO$2042)*(ROW($AW$7:$AW$2042)&lt;&gt;ROW(AW657))*((R657=0)*($R$7:$R$2042&gt;0)+(R657&gt;0)*($R$7:$R$2042=0)))&gt;0,"SALONES UNIDOS",IF(SUMPRODUCT((AW657=$AW$7:$AW$2042)*(AH657=$AH$7:$AH$2042)*((AN657&lt;$AO$7:$AO$2042)*(AO657&gt;$AN$7:$AN$2042))*(ROW($AW$7:$AW$2042)&lt;&gt;ROW(AW657)))&gt;0,"Cruzado","Sin cruce")))</f>
        <v>Sin cruce</v>
      </c>
    </row>
    <row r="658" spans="2:50" ht="19.8" hidden="1" customHeight="1" x14ac:dyDescent="0.25">
      <c r="B658" s="494" t="s">
        <v>314</v>
      </c>
      <c r="C658" s="369" t="s">
        <v>970</v>
      </c>
      <c r="D658" s="369">
        <v>20261</v>
      </c>
      <c r="E658" s="373" t="s">
        <v>279</v>
      </c>
      <c r="F658" s="370" t="s">
        <v>291</v>
      </c>
      <c r="G658" s="373" t="s">
        <v>295</v>
      </c>
      <c r="H658" s="373">
        <v>1</v>
      </c>
      <c r="I658" s="373" t="s">
        <v>283</v>
      </c>
      <c r="J658" s="373" t="s">
        <v>283</v>
      </c>
      <c r="K658" s="194" t="s">
        <v>668</v>
      </c>
      <c r="L658" s="364" t="s">
        <v>567</v>
      </c>
      <c r="M658" s="364" t="s">
        <v>362</v>
      </c>
      <c r="N658" s="364" t="s">
        <v>318</v>
      </c>
      <c r="O658" s="373" t="s">
        <v>315</v>
      </c>
      <c r="P658" s="364">
        <v>2</v>
      </c>
      <c r="Q658" s="364">
        <v>0</v>
      </c>
      <c r="R658" s="369">
        <v>2</v>
      </c>
      <c r="S658" s="364">
        <v>4</v>
      </c>
      <c r="T658" s="8"/>
      <c r="U658" s="374">
        <v>33</v>
      </c>
      <c r="V658" s="370">
        <v>15690505</v>
      </c>
      <c r="W658" s="373" t="s">
        <v>1126</v>
      </c>
      <c r="X658" s="364" t="s">
        <v>315</v>
      </c>
      <c r="Y658" s="364" t="s">
        <v>556</v>
      </c>
      <c r="Z658" s="364"/>
      <c r="AA658" s="364"/>
      <c r="AB658" s="370" t="s">
        <v>859</v>
      </c>
      <c r="AC658" s="364"/>
      <c r="AD658" s="369"/>
      <c r="AE658" s="370"/>
      <c r="AF658" s="370"/>
      <c r="AG658" s="364" t="s">
        <v>559</v>
      </c>
      <c r="AH658" s="364">
        <v>4</v>
      </c>
      <c r="AI658" s="364">
        <v>20</v>
      </c>
      <c r="AJ658" s="364">
        <v>10</v>
      </c>
      <c r="AK658" s="364">
        <v>21</v>
      </c>
      <c r="AL658" s="364">
        <v>50</v>
      </c>
      <c r="AM658" s="22">
        <f t="shared" si="262"/>
        <v>2</v>
      </c>
      <c r="AN658" s="104">
        <f t="shared" si="242"/>
        <v>0.84027777777777779</v>
      </c>
      <c r="AO658" s="104">
        <f t="shared" si="243"/>
        <v>0.90972222222222221</v>
      </c>
      <c r="AP658" s="22" t="str" cm="1">
        <f t="array" ref="AP658">IF(W658="","",IF(SUMPRODUCT((W658=$W$7:$W$2042)*(AH658=$AH$7:$AH$2042)*(AN658=$AN$7:$AN$2042)*(AO658=$AO$7:$AO$2042)*(ROW($W$7:$W$2042)&lt;&gt;ROW(W658))*((R658=0)*($R$7:$R$2042&gt;0)+(R658&gt;0)*($R$7:$R$2042=0)))&gt;0,"SALONES UNIDOS",IF(SUMPRODUCT((W658=$W$7:$W$2042)*(AH658=$AH$7:$AH$2042)*((AN658&lt;$AO$7:$AO$2042)*(AO658&gt;$AN$7:$AN$2042))*(ROW($W$7:$W$2042)&lt;&gt;ROW(W658)))&gt;0,"Cruzado","Sin cruce")))</f>
        <v>Sin cruce</v>
      </c>
      <c r="AQ658" s="104">
        <f t="shared" si="251"/>
        <v>0.84027777777777779</v>
      </c>
      <c r="AR658" s="104">
        <f t="shared" si="255"/>
        <v>0.90972222222222221</v>
      </c>
      <c r="AS658" s="22"/>
      <c r="AT658" s="22"/>
      <c r="AU658" s="359" t="str" cm="1">
        <f t="array" ref="AU658">IF(AB658="","",IF(SUMPRODUCT((AB658=$AB$512:$AB$757)*(AH658=$AH$512:$AH$757)*(AQ658=$AQ$512:$AQ$757)*(AR658=$AR$512:$AR$757)*(ROW($AB$512:$AB$757)&lt;&gt;ROW(AB658))*((Q658=0)*($R$512:$R$757&gt;0)+(Q658&gt;0)*($R$512:$R$757=0)))&gt;0,"SALONES UNIDOS",IF(SUMPRODUCT((AB658=$AB$512:$AB$757)*(AH658=$AH$512:$AH$757)*((AQ658&lt;$AR$512:$AR$757)*(AR658&gt;$AQ$512:$AQ$757))*(ROW($AB$512:$AB$757)&lt;&gt;ROW(AB658)))&gt;0,"Cruzado","Sin cruce")))</f>
        <v>Sin cruce</v>
      </c>
      <c r="AV658" s="359" t="str" cm="1">
        <f t="array" ref="AV658">IF(AD658="","",IF(SUMPRODUCT((AD658=$AD$512:$AD$757)*(AH658=$AH$512:$AH$757)*(AS658=$AS$512:$AS$757)*(AT658=$AT$512:$AT$757)*(ROW($AD$512:$AD$757)&lt;&gt;ROW(AD658))*((R658=0)*($R$512:$R$757&gt;0)+(R658&gt;0)*($R$512:$R$757=0)))&gt;0,"SALONES UNIDOS",IF(SUMPRODUCT((AD658=$AD$512:$AD$757)*(AH658=$AH$512:$AH$757)*((AS658&lt;$AT$512:$AT$757)*(AT658&gt;$AS$512:$AS$757))*(ROW($AD$512:$AD$757)&lt;&gt;ROW(AD658)))&gt;0,"Cruzado","Sin cruce")))</f>
        <v/>
      </c>
      <c r="AW658" s="104" t="str">
        <f t="shared" si="265"/>
        <v>OB1HUAURAC</v>
      </c>
      <c r="AX658" s="104" t="str" cm="1">
        <f t="array" ref="AX658">IF(AW658="","",IF(SUMPRODUCT((AW658=$AW$7:$AW$2042)*(AH658=$AH$7:$AH$2042)*(AN658=$AN$7:$AN$2042)*(AO658=$AO$7:$AO$2042)*(ROW($AW$7:$AW$2042)&lt;&gt;ROW(AW658))*((R658=0)*($R$7:$R$2042&gt;0)+(R658&gt;0)*($R$7:$R$2042=0)))&gt;0,"SALONES UNIDOS",IF(SUMPRODUCT((AW658=$AW$7:$AW$2042)*(AH658=$AH$7:$AH$2042)*((AN658&lt;$AO$7:$AO$2042)*(AO658&gt;$AN$7:$AN$2042))*(ROW($AW$7:$AW$2042)&lt;&gt;ROW(AW658)))&gt;0,"Cruzado","Sin cruce")))</f>
        <v>Sin cruce</v>
      </c>
    </row>
    <row r="659" spans="2:50" ht="19.8" hidden="1" customHeight="1" x14ac:dyDescent="0.25">
      <c r="B659" s="494" t="s">
        <v>314</v>
      </c>
      <c r="C659" s="369" t="s">
        <v>970</v>
      </c>
      <c r="D659" s="369">
        <v>20261</v>
      </c>
      <c r="E659" s="373" t="s">
        <v>279</v>
      </c>
      <c r="F659" s="370" t="s">
        <v>291</v>
      </c>
      <c r="G659" s="373" t="s">
        <v>295</v>
      </c>
      <c r="H659" s="373">
        <v>1</v>
      </c>
      <c r="I659" s="373" t="s">
        <v>283</v>
      </c>
      <c r="J659" s="373" t="s">
        <v>283</v>
      </c>
      <c r="K659" s="194" t="s">
        <v>669</v>
      </c>
      <c r="L659" s="364" t="s">
        <v>569</v>
      </c>
      <c r="M659" s="364" t="s">
        <v>362</v>
      </c>
      <c r="N659" s="364" t="s">
        <v>318</v>
      </c>
      <c r="O659" s="373" t="s">
        <v>315</v>
      </c>
      <c r="P659" s="364">
        <v>3</v>
      </c>
      <c r="Q659" s="364">
        <v>0</v>
      </c>
      <c r="R659" s="369">
        <v>3</v>
      </c>
      <c r="S659" s="364">
        <v>4</v>
      </c>
      <c r="T659" s="8"/>
      <c r="U659" s="374">
        <v>33</v>
      </c>
      <c r="V659" s="370">
        <v>15615916</v>
      </c>
      <c r="W659" s="373" t="s">
        <v>230</v>
      </c>
      <c r="X659" s="364" t="s">
        <v>315</v>
      </c>
      <c r="Y659" s="364" t="s">
        <v>556</v>
      </c>
      <c r="Z659" s="364"/>
      <c r="AA659" s="364"/>
      <c r="AB659" s="370" t="s">
        <v>859</v>
      </c>
      <c r="AC659" s="364"/>
      <c r="AD659" s="369"/>
      <c r="AE659" s="370"/>
      <c r="AF659" s="370"/>
      <c r="AG659" s="364" t="s">
        <v>559</v>
      </c>
      <c r="AH659" s="364">
        <v>3</v>
      </c>
      <c r="AI659" s="364">
        <v>18</v>
      </c>
      <c r="AJ659" s="364">
        <v>30</v>
      </c>
      <c r="AK659" s="364">
        <v>21</v>
      </c>
      <c r="AL659" s="364">
        <v>0</v>
      </c>
      <c r="AM659" s="22">
        <f t="shared" si="262"/>
        <v>3</v>
      </c>
      <c r="AN659" s="104">
        <f t="shared" si="242"/>
        <v>0.77083333333333337</v>
      </c>
      <c r="AO659" s="104">
        <f t="shared" si="243"/>
        <v>0.875</v>
      </c>
      <c r="AP659" s="22" t="str" cm="1">
        <f t="array" ref="AP659">IF(W659="","",IF(SUMPRODUCT((W659=$W$7:$W$2042)*(AH659=$AH$7:$AH$2042)*(AN659=$AN$7:$AN$2042)*(AO659=$AO$7:$AO$2042)*(ROW($W$7:$W$2042)&lt;&gt;ROW(W659))*((R659=0)*($R$7:$R$2042&gt;0)+(R659&gt;0)*($R$7:$R$2042=0)))&gt;0,"SALONES UNIDOS",IF(SUMPRODUCT((W659=$W$7:$W$2042)*(AH659=$AH$7:$AH$2042)*((AN659&lt;$AO$7:$AO$2042)*(AO659&gt;$AN$7:$AN$2042))*(ROW($W$7:$W$2042)&lt;&gt;ROW(W659)))&gt;0,"Cruzado","Sin cruce")))</f>
        <v>Sin cruce</v>
      </c>
      <c r="AQ659" s="104">
        <f t="shared" si="251"/>
        <v>0.77083333333333337</v>
      </c>
      <c r="AR659" s="104">
        <f t="shared" si="255"/>
        <v>0.875</v>
      </c>
      <c r="AS659" s="22"/>
      <c r="AT659" s="22"/>
      <c r="AU659" s="359" t="str" cm="1">
        <f t="array" ref="AU659">IF(AB659="","",IF(SUMPRODUCT((AB659=$AB$512:$AB$757)*(AH659=$AH$512:$AH$757)*(AQ659=$AQ$512:$AQ$757)*(AR659=$AR$512:$AR$757)*(ROW($AB$512:$AB$757)&lt;&gt;ROW(AB659))*((Q659=0)*($R$512:$R$757&gt;0)+(Q659&gt;0)*($R$512:$R$757=0)))&gt;0,"SALONES UNIDOS",IF(SUMPRODUCT((AB659=$AB$512:$AB$757)*(AH659=$AH$512:$AH$757)*((AQ659&lt;$AR$512:$AR$757)*(AR659&gt;$AQ$512:$AQ$757))*(ROW($AB$512:$AB$757)&lt;&gt;ROW(AB659)))&gt;0,"Cruzado","Sin cruce")))</f>
        <v>Sin cruce</v>
      </c>
      <c r="AV659" s="359" t="str" cm="1">
        <f t="array" ref="AV659">IF(AD659="","",IF(SUMPRODUCT((AD659=$AD$512:$AD$757)*(AH659=$AH$512:$AH$757)*(AS659=$AS$512:$AS$757)*(AT659=$AT$512:$AT$757)*(ROW($AD$512:$AD$757)&lt;&gt;ROW(AD659))*((R659=0)*($R$512:$R$757&gt;0)+(R659&gt;0)*($R$512:$R$757=0)))&gt;0,"SALONES UNIDOS",IF(SUMPRODUCT((AD659=$AD$512:$AD$757)*(AH659=$AH$512:$AH$757)*((AS659&lt;$AT$512:$AT$757)*(AT659&gt;$AS$512:$AS$757))*(ROW($AD$512:$AD$757)&lt;&gt;ROW(AD659)))&gt;0,"Cruzado","Sin cruce")))</f>
        <v/>
      </c>
      <c r="AW659" s="104" t="str">
        <f t="shared" si="265"/>
        <v>OB1HUAURAC</v>
      </c>
      <c r="AX659" s="104" t="str" cm="1">
        <f t="array" ref="AX659">IF(AW659="","",IF(SUMPRODUCT((AW659=$AW$7:$AW$2042)*(AH659=$AH$7:$AH$2042)*(AN659=$AN$7:$AN$2042)*(AO659=$AO$7:$AO$2042)*(ROW($AW$7:$AW$2042)&lt;&gt;ROW(AW659))*((R659=0)*($R$7:$R$2042&gt;0)+(R659&gt;0)*($R$7:$R$2042=0)))&gt;0,"SALONES UNIDOS",IF(SUMPRODUCT((AW659=$AW$7:$AW$2042)*(AH659=$AH$7:$AH$2042)*((AN659&lt;$AO$7:$AO$2042)*(AO659&gt;$AN$7:$AN$2042))*(ROW($AW$7:$AW$2042)&lt;&gt;ROW(AW659)))&gt;0,"Cruzado","Sin cruce")))</f>
        <v>Sin cruce</v>
      </c>
    </row>
    <row r="660" spans="2:50" ht="19.8" hidden="1" customHeight="1" x14ac:dyDescent="0.25">
      <c r="B660" s="494" t="s">
        <v>314</v>
      </c>
      <c r="C660" s="369" t="s">
        <v>970</v>
      </c>
      <c r="D660" s="369">
        <v>20261</v>
      </c>
      <c r="E660" s="373" t="s">
        <v>279</v>
      </c>
      <c r="F660" s="370" t="s">
        <v>291</v>
      </c>
      <c r="G660" s="373" t="s">
        <v>295</v>
      </c>
      <c r="H660" s="373">
        <v>1</v>
      </c>
      <c r="I660" s="373" t="s">
        <v>283</v>
      </c>
      <c r="J660" s="373" t="s">
        <v>283</v>
      </c>
      <c r="K660" s="194" t="s">
        <v>669</v>
      </c>
      <c r="L660" s="364" t="s">
        <v>569</v>
      </c>
      <c r="M660" s="364" t="s">
        <v>362</v>
      </c>
      <c r="N660" s="364" t="s">
        <v>318</v>
      </c>
      <c r="O660" s="373" t="s">
        <v>315</v>
      </c>
      <c r="P660" s="364">
        <v>0</v>
      </c>
      <c r="Q660" s="364">
        <v>2</v>
      </c>
      <c r="R660" s="369">
        <v>2</v>
      </c>
      <c r="S660" s="364">
        <v>4</v>
      </c>
      <c r="T660" s="8"/>
      <c r="U660" s="374">
        <v>33</v>
      </c>
      <c r="V660" s="370">
        <v>15615916</v>
      </c>
      <c r="W660" s="373" t="s">
        <v>230</v>
      </c>
      <c r="X660" s="364" t="s">
        <v>315</v>
      </c>
      <c r="Y660" s="364" t="s">
        <v>556</v>
      </c>
      <c r="Z660" s="364"/>
      <c r="AA660" s="364"/>
      <c r="AB660" s="370" t="s">
        <v>859</v>
      </c>
      <c r="AC660" s="364"/>
      <c r="AD660" s="369"/>
      <c r="AE660" s="370"/>
      <c r="AF660" s="370"/>
      <c r="AG660" s="364" t="s">
        <v>301</v>
      </c>
      <c r="AH660" s="364">
        <v>3</v>
      </c>
      <c r="AI660" s="364">
        <v>21</v>
      </c>
      <c r="AJ660" s="364">
        <v>0</v>
      </c>
      <c r="AK660" s="364">
        <v>22</v>
      </c>
      <c r="AL660" s="364">
        <v>40</v>
      </c>
      <c r="AM660" s="365">
        <f t="shared" si="262"/>
        <v>2</v>
      </c>
      <c r="AN660" s="104">
        <f t="shared" ref="AN660:AN719" si="266">AI660/24+AJ660/1440</f>
        <v>0.875</v>
      </c>
      <c r="AO660" s="104">
        <f t="shared" ref="AO660:AO719" si="267">AK660/24+AL660/1440</f>
        <v>0.94444444444444442</v>
      </c>
      <c r="AP660" s="22" t="str" cm="1">
        <f t="array" ref="AP660">IF(W660="","",IF(SUMPRODUCT((W660=$W$7:$W$2042)*(AH660=$AH$7:$AH$2042)*(AN660=$AN$7:$AN$2042)*(AO660=$AO$7:$AO$2042)*(ROW($W$7:$W$2042)&lt;&gt;ROW(W660))*((R660=0)*($R$7:$R$2042&gt;0)+(R660&gt;0)*($R$7:$R$2042=0)))&gt;0,"SALONES UNIDOS",IF(SUMPRODUCT((W660=$W$7:$W$2042)*(AH660=$AH$7:$AH$2042)*((AN660&lt;$AO$7:$AO$2042)*(AO660&gt;$AN$7:$AN$2042))*(ROW($W$7:$W$2042)&lt;&gt;ROW(W660)))&gt;0,"Cruzado","Sin cruce")))</f>
        <v>Sin cruce</v>
      </c>
      <c r="AQ660" s="104">
        <f t="shared" si="251"/>
        <v>0.875</v>
      </c>
      <c r="AR660" s="104">
        <f t="shared" si="255"/>
        <v>0.94444444444444442</v>
      </c>
      <c r="AS660" s="22"/>
      <c r="AT660" s="22"/>
      <c r="AU660" s="359" t="str" cm="1">
        <f t="array" ref="AU660">IF(AB660="","",IF(SUMPRODUCT((AB660=$AB$512:$AB$757)*(AH660=$AH$512:$AH$757)*(AQ660=$AQ$512:$AQ$757)*(AR660=$AR$512:$AR$757)*(ROW($AB$512:$AB$757)&lt;&gt;ROW(AB660))*((Q660=0)*($R$512:$R$757&gt;0)+(Q660&gt;0)*($R$512:$R$757=0)))&gt;0,"SALONES UNIDOS",IF(SUMPRODUCT((AB660=$AB$512:$AB$757)*(AH660=$AH$512:$AH$757)*((AQ660&lt;$AR$512:$AR$757)*(AR660&gt;$AQ$512:$AQ$757))*(ROW($AB$512:$AB$757)&lt;&gt;ROW(AB660)))&gt;0,"Cruzado","Sin cruce")))</f>
        <v>Sin cruce</v>
      </c>
      <c r="AV660" s="359" t="str" cm="1">
        <f t="array" ref="AV660">IF(AD660="","",IF(SUMPRODUCT((AD660=$AD$512:$AD$757)*(AH660=$AH$512:$AH$757)*(AS660=$AS$512:$AS$757)*(AT660=$AT$512:$AT$757)*(ROW($AD$512:$AD$757)&lt;&gt;ROW(AD660))*((R660=0)*($R$512:$R$757&gt;0)+(R660&gt;0)*($R$512:$R$757=0)))&gt;0,"SALONES UNIDOS",IF(SUMPRODUCT((AD660=$AD$512:$AD$757)*(AH660=$AH$512:$AH$757)*((AS660&lt;$AT$512:$AT$757)*(AT660&gt;$AS$512:$AS$757))*(ROW($AD$512:$AD$757)&lt;&gt;ROW(AD660)))&gt;0,"Cruzado","Sin cruce")))</f>
        <v/>
      </c>
      <c r="AW660" s="104" t="str">
        <f t="shared" si="265"/>
        <v>OB1HUAURAC</v>
      </c>
      <c r="AX660" s="104" t="str" cm="1">
        <f t="array" ref="AX660">IF(AW660="","",IF(SUMPRODUCT((AW660=$AW$7:$AW$2042)*(AH660=$AH$7:$AH$2042)*(AN660=$AN$7:$AN$2042)*(AO660=$AO$7:$AO$2042)*(ROW($AW$7:$AW$2042)&lt;&gt;ROW(AW660))*((R660=0)*($R$7:$R$2042&gt;0)+(R660&gt;0)*($R$7:$R$2042=0)))&gt;0,"SALONES UNIDOS",IF(SUMPRODUCT((AW660=$AW$7:$AW$2042)*(AH660=$AH$7:$AH$2042)*((AN660&lt;$AO$7:$AO$2042)*(AO660&gt;$AN$7:$AN$2042))*(ROW($AW$7:$AW$2042)&lt;&gt;ROW(AW660)))&gt;0,"Cruzado","Sin cruce")))</f>
        <v>Sin cruce</v>
      </c>
    </row>
    <row r="661" spans="2:50" ht="19.8" hidden="1" customHeight="1" x14ac:dyDescent="0.25">
      <c r="B661" s="494" t="s">
        <v>314</v>
      </c>
      <c r="C661" s="369" t="s">
        <v>971</v>
      </c>
      <c r="D661" s="369">
        <v>20261</v>
      </c>
      <c r="E661" s="373" t="s">
        <v>279</v>
      </c>
      <c r="F661" s="370" t="s">
        <v>291</v>
      </c>
      <c r="G661" s="373" t="s">
        <v>296</v>
      </c>
      <c r="H661" s="373">
        <v>1</v>
      </c>
      <c r="I661" s="373" t="s">
        <v>278</v>
      </c>
      <c r="J661" s="373" t="s">
        <v>278</v>
      </c>
      <c r="K661" s="194" t="s">
        <v>734</v>
      </c>
      <c r="L661" s="364" t="s">
        <v>377</v>
      </c>
      <c r="M661" s="364" t="s">
        <v>346</v>
      </c>
      <c r="N661" s="364" t="s">
        <v>339</v>
      </c>
      <c r="O661" s="373" t="s">
        <v>315</v>
      </c>
      <c r="P661" s="364">
        <v>2</v>
      </c>
      <c r="Q661" s="364">
        <v>0</v>
      </c>
      <c r="R661" s="369">
        <v>2</v>
      </c>
      <c r="S661" s="364">
        <v>3</v>
      </c>
      <c r="T661" s="8"/>
      <c r="U661" s="374">
        <v>33</v>
      </c>
      <c r="V661" s="370">
        <v>32111220</v>
      </c>
      <c r="W661" s="373" t="s">
        <v>70</v>
      </c>
      <c r="X661" s="364" t="s">
        <v>315</v>
      </c>
      <c r="Y661" s="364" t="s">
        <v>556</v>
      </c>
      <c r="Z661" s="364"/>
      <c r="AA661" s="364"/>
      <c r="AB661" s="370" t="s">
        <v>864</v>
      </c>
      <c r="AC661" s="364"/>
      <c r="AD661" s="369"/>
      <c r="AE661" s="370"/>
      <c r="AF661" s="370"/>
      <c r="AG661" s="364" t="s">
        <v>559</v>
      </c>
      <c r="AH661" s="364">
        <v>2</v>
      </c>
      <c r="AI661" s="364">
        <v>13</v>
      </c>
      <c r="AJ661" s="364">
        <v>30</v>
      </c>
      <c r="AK661" s="364">
        <v>15</v>
      </c>
      <c r="AL661" s="364">
        <v>10</v>
      </c>
      <c r="AM661" s="365">
        <f t="shared" si="262"/>
        <v>2</v>
      </c>
      <c r="AN661" s="104">
        <f t="shared" si="266"/>
        <v>0.5625</v>
      </c>
      <c r="AO661" s="104">
        <f t="shared" si="267"/>
        <v>0.63194444444444442</v>
      </c>
      <c r="AP661" s="22" t="str" cm="1">
        <f t="array" ref="AP661">IF(W661="","",IF(SUMPRODUCT((W661=$W$7:$W$2042)*(AH661=$AH$7:$AH$2042)*(AN661=$AN$7:$AN$2042)*(AO661=$AO$7:$AO$2042)*(ROW($W$7:$W$2042)&lt;&gt;ROW(W661))*((R661=0)*($R$7:$R$2042&gt;0)+(R661&gt;0)*($R$7:$R$2042=0)))&gt;0,"SALONES UNIDOS",IF(SUMPRODUCT((W661=$W$7:$W$2042)*(AH661=$AH$7:$AH$2042)*((AN661&lt;$AO$7:$AO$2042)*(AO661&gt;$AN$7:$AN$2042))*(ROW($W$7:$W$2042)&lt;&gt;ROW(W661)))&gt;0,"Cruzado","Sin cruce")))</f>
        <v>Sin cruce</v>
      </c>
      <c r="AQ661" s="104">
        <f t="shared" si="251"/>
        <v>0.5625</v>
      </c>
      <c r="AR661" s="104">
        <f t="shared" si="255"/>
        <v>0.63194444444444442</v>
      </c>
      <c r="AS661" s="22"/>
      <c r="AT661" s="22"/>
      <c r="AU661" s="359" t="str" cm="1">
        <f t="array" ref="AU661">IF(AB661="","",IF(SUMPRODUCT((AB661=$AB$512:$AB$757)*(AH661=$AH$512:$AH$757)*(AQ661=$AQ$512:$AQ$757)*(AR661=$AR$512:$AR$757)*(ROW($AB$512:$AB$757)&lt;&gt;ROW(AB661))*((Q661=0)*($R$512:$R$757&gt;0)+(Q661&gt;0)*($R$512:$R$757=0)))&gt;0,"SALONES UNIDOS",IF(SUMPRODUCT((AB661=$AB$512:$AB$757)*(AH661=$AH$512:$AH$757)*((AQ661&lt;$AR$512:$AR$757)*(AR661&gt;$AQ$512:$AQ$757))*(ROW($AB$512:$AB$757)&lt;&gt;ROW(AB661)))&gt;0,"Cruzado","Sin cruce")))</f>
        <v>Sin cruce</v>
      </c>
      <c r="AV661" s="359" t="str" cm="1">
        <f t="array" ref="AV661">IF(AD661="","",IF(SUMPRODUCT((AD661=$AD$512:$AD$757)*(AH661=$AH$512:$AH$757)*(AS661=$AS$512:$AS$757)*(AT661=$AT$512:$AT$757)*(ROW($AD$512:$AD$757)&lt;&gt;ROW(AD661))*((R661=0)*($R$512:$R$757&gt;0)+(R661&gt;0)*($R$512:$R$757=0)))&gt;0,"SALONES UNIDOS",IF(SUMPRODUCT((AD661=$AD$512:$AD$757)*(AH661=$AH$512:$AH$757)*((AS661&lt;$AT$512:$AT$757)*(AT661&gt;$AS$512:$AS$757))*(ROW($AD$512:$AD$757)&lt;&gt;ROW(AD661)))&gt;0,"Cruzado","Sin cruce")))</f>
        <v/>
      </c>
      <c r="AW661" s="104" t="str">
        <f t="shared" si="265"/>
        <v>PS1HUAURAA</v>
      </c>
      <c r="AX661" s="104" t="str" cm="1">
        <f t="array" ref="AX661">IF(AW661="","",IF(SUMPRODUCT((AW661=$AW$7:$AW$2042)*(AH661=$AH$7:$AH$2042)*(AN661=$AN$7:$AN$2042)*(AO661=$AO$7:$AO$2042)*(ROW($AW$7:$AW$2042)&lt;&gt;ROW(AW661))*((R661=0)*($R$7:$R$2042&gt;0)+(R661&gt;0)*($R$7:$R$2042=0)))&gt;0,"SALONES UNIDOS",IF(SUMPRODUCT((AW661=$AW$7:$AW$2042)*(AH661=$AH$7:$AH$2042)*((AN661&lt;$AO$7:$AO$2042)*(AO661&gt;$AN$7:$AN$2042))*(ROW($AW$7:$AW$2042)&lt;&gt;ROW(AW661)))&gt;0,"Cruzado","Sin cruce")))</f>
        <v>Sin cruce</v>
      </c>
    </row>
    <row r="662" spans="2:50" ht="19.8" hidden="1" customHeight="1" x14ac:dyDescent="0.25">
      <c r="B662" s="494" t="s">
        <v>314</v>
      </c>
      <c r="C662" s="369" t="s">
        <v>971</v>
      </c>
      <c r="D662" s="369">
        <v>20261</v>
      </c>
      <c r="E662" s="373" t="s">
        <v>279</v>
      </c>
      <c r="F662" s="370" t="s">
        <v>291</v>
      </c>
      <c r="G662" s="373" t="s">
        <v>296</v>
      </c>
      <c r="H662" s="373">
        <v>1</v>
      </c>
      <c r="I662" s="373" t="s">
        <v>552</v>
      </c>
      <c r="J662" s="373" t="s">
        <v>278</v>
      </c>
      <c r="K662" s="194" t="s">
        <v>734</v>
      </c>
      <c r="L662" s="364" t="s">
        <v>377</v>
      </c>
      <c r="M662" s="364" t="s">
        <v>346</v>
      </c>
      <c r="N662" s="364" t="s">
        <v>339</v>
      </c>
      <c r="O662" s="373" t="s">
        <v>315</v>
      </c>
      <c r="P662" s="364">
        <v>0</v>
      </c>
      <c r="Q662" s="364">
        <v>2</v>
      </c>
      <c r="R662" s="369">
        <v>2</v>
      </c>
      <c r="S662" s="364">
        <v>3</v>
      </c>
      <c r="T662" s="8"/>
      <c r="U662" s="374">
        <v>33</v>
      </c>
      <c r="V662" s="370">
        <v>32111220</v>
      </c>
      <c r="W662" s="373" t="s">
        <v>70</v>
      </c>
      <c r="X662" s="364" t="s">
        <v>315</v>
      </c>
      <c r="Y662" s="364" t="s">
        <v>556</v>
      </c>
      <c r="Z662" s="364"/>
      <c r="AA662" s="364"/>
      <c r="AB662" s="370"/>
      <c r="AC662" s="364"/>
      <c r="AD662" s="369" t="s">
        <v>874</v>
      </c>
      <c r="AE662" s="370"/>
      <c r="AF662" s="370"/>
      <c r="AG662" s="364" t="s">
        <v>301</v>
      </c>
      <c r="AH662" s="364">
        <v>2</v>
      </c>
      <c r="AI662" s="364">
        <v>15</v>
      </c>
      <c r="AJ662" s="364">
        <v>10</v>
      </c>
      <c r="AK662" s="364">
        <v>16</v>
      </c>
      <c r="AL662" s="364">
        <v>50</v>
      </c>
      <c r="AM662" s="365">
        <f t="shared" ref="AM662" si="268">IF(AI662="",R662,ROUND(((((AK662/24)+(AL662/1440))-((AI662/24)+(AJ662/1440)))*1440/50),5))</f>
        <v>2</v>
      </c>
      <c r="AN662" s="104">
        <f t="shared" ref="AN662" si="269">AI662/24+AJ662/1440</f>
        <v>0.63194444444444442</v>
      </c>
      <c r="AO662" s="104">
        <f t="shared" ref="AO662" si="270">AK662/24+AL662/1440</f>
        <v>0.70138888888888884</v>
      </c>
      <c r="AP662" s="22" t="str" cm="1">
        <f t="array" ref="AP662">IF(W662="","",IF(SUMPRODUCT((W662=$W$7:$W$2042)*(AH662=$AH$7:$AH$2042)*(AN662=$AN$7:$AN$2042)*(AO662=$AO$7:$AO$2042)*(ROW($W$7:$W$2042)&lt;&gt;ROW(W662))*((R662=0)*($R$7:$R$2042&gt;0)+(R662&gt;0)*($R$7:$R$2042=0)))&gt;0,"SALONES UNIDOS",IF(SUMPRODUCT((W662=$W$7:$W$2042)*(AH662=$AH$7:$AH$2042)*((AN662&lt;$AO$7:$AO$2042)*(AO662&gt;$AN$7:$AN$2042))*(ROW($W$7:$W$2042)&lt;&gt;ROW(W662)))&gt;0,"Cruzado","Sin cruce")))</f>
        <v>Sin cruce</v>
      </c>
      <c r="AQ662" s="22"/>
      <c r="AR662" s="22"/>
      <c r="AS662" s="104">
        <f t="shared" ref="AS662:AS663" si="271">AN662</f>
        <v>0.63194444444444442</v>
      </c>
      <c r="AT662" s="104">
        <f t="shared" ref="AT662:AT663" si="272">AO662</f>
        <v>0.70138888888888884</v>
      </c>
      <c r="AU662" s="359" t="str" cm="1">
        <f t="array" ref="AU662">IF(AB662="","",IF(SUMPRODUCT((AB662=$AB$512:$AB$757)*(AH662=$AH$512:$AH$757)*(AQ662=$AQ$512:$AQ$757)*(AR662=$AR$512:$AR$757)*(ROW($AB$512:$AB$757)&lt;&gt;ROW(AB662))*((Q662=0)*($R$512:$R$757&gt;0)+(Q662&gt;0)*($R$512:$R$757=0)))&gt;0,"SALONES UNIDOS",IF(SUMPRODUCT((AB662=$AB$512:$AB$757)*(AH662=$AH$512:$AH$757)*((AQ662&lt;$AR$512:$AR$757)*(AR662&gt;$AQ$512:$AQ$757))*(ROW($AB$512:$AB$757)&lt;&gt;ROW(AB662)))&gt;0,"Cruzado","Sin cruce")))</f>
        <v/>
      </c>
      <c r="AV662" s="359" t="str" cm="1">
        <f t="array" ref="AV662">IF(AD662="","",IF(SUMPRODUCT((AD662=$AD$512:$AD$757)*(AH662=$AH$512:$AH$757)*(AS662=$AS$512:$AS$757)*(AT662=$AT$512:$AT$757)*(ROW($AD$512:$AD$757)&lt;&gt;ROW(AD662))*((R662=0)*($R$512:$R$757&gt;0)+(R662&gt;0)*($R$512:$R$757=0)))&gt;0,"SALONES UNIDOS",IF(SUMPRODUCT((AD662=$AD$512:$AD$757)*(AH662=$AH$512:$AH$757)*((AS662&lt;$AT$512:$AT$757)*(AT662&gt;$AS$512:$AS$757))*(ROW($AD$512:$AD$757)&lt;&gt;ROW(AD662)))&gt;0,"Cruzado","Sin cruce")))</f>
        <v>Sin cruce</v>
      </c>
      <c r="AW662" s="104" t="str">
        <f t="shared" ref="AW662" si="273">TRIM(CONCATENATE(G662,H662,E662,J662))</f>
        <v>PS1HUAURAA</v>
      </c>
      <c r="AX662" s="104" t="str" cm="1">
        <f t="array" ref="AX662">IF(AW662="","",IF(SUMPRODUCT((AW662=$AW$7:$AW$2042)*(AH662=$AH$7:$AH$2042)*(AN662=$AN$7:$AN$2042)*(AO662=$AO$7:$AO$2042)*(ROW($AW$7:$AW$2042)&lt;&gt;ROW(AW662))*((R662=0)*($R$7:$R$2042&gt;0)+(R662&gt;0)*($R$7:$R$2042=0)))&gt;0,"SALONES UNIDOS",IF(SUMPRODUCT((AW662=$AW$7:$AW$2042)*(AH662=$AH$7:$AH$2042)*((AN662&lt;$AO$7:$AO$2042)*(AO662&gt;$AN$7:$AN$2042))*(ROW($AW$7:$AW$2042)&lt;&gt;ROW(AW662)))&gt;0,"Cruzado","Sin cruce")))</f>
        <v>Sin cruce</v>
      </c>
    </row>
    <row r="663" spans="2:50" ht="19.8" hidden="1" customHeight="1" x14ac:dyDescent="0.25">
      <c r="B663" s="494" t="s">
        <v>314</v>
      </c>
      <c r="C663" s="369" t="s">
        <v>971</v>
      </c>
      <c r="D663" s="369">
        <v>20261</v>
      </c>
      <c r="E663" s="373" t="s">
        <v>279</v>
      </c>
      <c r="F663" s="370" t="s">
        <v>291</v>
      </c>
      <c r="G663" s="373" t="s">
        <v>296</v>
      </c>
      <c r="H663" s="373">
        <v>1</v>
      </c>
      <c r="I663" s="373" t="s">
        <v>560</v>
      </c>
      <c r="J663" s="373" t="s">
        <v>278</v>
      </c>
      <c r="K663" s="194" t="s">
        <v>734</v>
      </c>
      <c r="L663" s="364" t="s">
        <v>377</v>
      </c>
      <c r="M663" s="364" t="s">
        <v>346</v>
      </c>
      <c r="N663" s="364" t="s">
        <v>339</v>
      </c>
      <c r="O663" s="373" t="s">
        <v>315</v>
      </c>
      <c r="P663" s="364">
        <v>0</v>
      </c>
      <c r="Q663" s="364">
        <v>2</v>
      </c>
      <c r="R663" s="369">
        <v>2</v>
      </c>
      <c r="S663" s="364">
        <v>3</v>
      </c>
      <c r="T663" s="8"/>
      <c r="U663" s="374">
        <v>33</v>
      </c>
      <c r="V663" s="370">
        <v>32111220</v>
      </c>
      <c r="W663" s="373" t="s">
        <v>70</v>
      </c>
      <c r="X663" s="364" t="s">
        <v>315</v>
      </c>
      <c r="Y663" s="364" t="s">
        <v>556</v>
      </c>
      <c r="Z663" s="364"/>
      <c r="AA663" s="364"/>
      <c r="AB663" s="370"/>
      <c r="AC663" s="364"/>
      <c r="AD663" s="369" t="s">
        <v>874</v>
      </c>
      <c r="AE663" s="370"/>
      <c r="AF663" s="370"/>
      <c r="AG663" s="364" t="s">
        <v>301</v>
      </c>
      <c r="AH663" s="364">
        <v>2</v>
      </c>
      <c r="AI663" s="364">
        <v>16</v>
      </c>
      <c r="AJ663" s="364">
        <v>50</v>
      </c>
      <c r="AK663" s="364">
        <v>18</v>
      </c>
      <c r="AL663" s="364">
        <v>30</v>
      </c>
      <c r="AM663" s="365">
        <f t="shared" si="262"/>
        <v>2</v>
      </c>
      <c r="AN663" s="104">
        <f t="shared" si="266"/>
        <v>0.70138888888888884</v>
      </c>
      <c r="AO663" s="104">
        <f t="shared" si="267"/>
        <v>0.77083333333333337</v>
      </c>
      <c r="AP663" s="22" t="str" cm="1">
        <f t="array" ref="AP663">IF(W663="","",IF(SUMPRODUCT((W663=$W$7:$W$2042)*(AH663=$AH$7:$AH$2042)*(AN663=$AN$7:$AN$2042)*(AO663=$AO$7:$AO$2042)*(ROW($W$7:$W$2042)&lt;&gt;ROW(W663))*((R663=0)*($R$7:$R$2042&gt;0)+(R663&gt;0)*($R$7:$R$2042=0)))&gt;0,"SALONES UNIDOS",IF(SUMPRODUCT((W663=$W$7:$W$2042)*(AH663=$AH$7:$AH$2042)*((AN663&lt;$AO$7:$AO$2042)*(AO663&gt;$AN$7:$AN$2042))*(ROW($W$7:$W$2042)&lt;&gt;ROW(W663)))&gt;0,"Cruzado","Sin cruce")))</f>
        <v>Sin cruce</v>
      </c>
      <c r="AQ663" s="22"/>
      <c r="AR663" s="22"/>
      <c r="AS663" s="104">
        <f t="shared" si="271"/>
        <v>0.70138888888888884</v>
      </c>
      <c r="AT663" s="104">
        <f t="shared" si="272"/>
        <v>0.77083333333333337</v>
      </c>
      <c r="AU663" s="359" t="str" cm="1">
        <f t="array" ref="AU663">IF(AB663="","",IF(SUMPRODUCT((AB663=$AB$512:$AB$757)*(AH663=$AH$512:$AH$757)*(AQ663=$AQ$512:$AQ$757)*(AR663=$AR$512:$AR$757)*(ROW($AB$512:$AB$757)&lt;&gt;ROW(AB663))*((Q663=0)*($R$512:$R$757&gt;0)+(Q663&gt;0)*($R$512:$R$757=0)))&gt;0,"SALONES UNIDOS",IF(SUMPRODUCT((AB663=$AB$512:$AB$757)*(AH663=$AH$512:$AH$757)*((AQ663&lt;$AR$512:$AR$757)*(AR663&gt;$AQ$512:$AQ$757))*(ROW($AB$512:$AB$757)&lt;&gt;ROW(AB663)))&gt;0,"Cruzado","Sin cruce")))</f>
        <v/>
      </c>
      <c r="AV663" s="359" t="str" cm="1">
        <f t="array" ref="AV663">IF(AD663="","",IF(SUMPRODUCT((AD663=$AD$512:$AD$757)*(AH663=$AH$512:$AH$757)*(AS663=$AS$512:$AS$757)*(AT663=$AT$512:$AT$757)*(ROW($AD$512:$AD$757)&lt;&gt;ROW(AD663))*((R663=0)*($R$512:$R$757&gt;0)+(R663&gt;0)*($R$512:$R$757=0)))&gt;0,"SALONES UNIDOS",IF(SUMPRODUCT((AD663=$AD$512:$AD$757)*(AH663=$AH$512:$AH$757)*((AS663&lt;$AT$512:$AT$757)*(AT663&gt;$AS$512:$AS$757))*(ROW($AD$512:$AD$757)&lt;&gt;ROW(AD663)))&gt;0,"Cruzado","Sin cruce")))</f>
        <v>Sin cruce</v>
      </c>
      <c r="AW663" s="104" t="str">
        <f t="shared" si="265"/>
        <v>PS1HUAURAA</v>
      </c>
      <c r="AX663" s="104" t="str" cm="1">
        <f t="array" ref="AX663">IF(AW663="","",IF(SUMPRODUCT((AW663=$AW$7:$AW$2042)*(AH663=$AH$7:$AH$2042)*(AN663=$AN$7:$AN$2042)*(AO663=$AO$7:$AO$2042)*(ROW($AW$7:$AW$2042)&lt;&gt;ROW(AW663))*((R663=0)*($R$7:$R$2042&gt;0)+(R663&gt;0)*($R$7:$R$2042=0)))&gt;0,"SALONES UNIDOS",IF(SUMPRODUCT((AW663=$AW$7:$AW$2042)*(AH663=$AH$7:$AH$2042)*((AN663&lt;$AO$7:$AO$2042)*(AO663&gt;$AN$7:$AN$2042))*(ROW($AW$7:$AW$2042)&lt;&gt;ROW(AW663)))&gt;0,"Cruzado","Sin cruce")))</f>
        <v>Sin cruce</v>
      </c>
    </row>
    <row r="664" spans="2:50" ht="19.8" hidden="1" customHeight="1" x14ac:dyDescent="0.25">
      <c r="B664" s="494" t="s">
        <v>314</v>
      </c>
      <c r="C664" s="369" t="s">
        <v>971</v>
      </c>
      <c r="D664" s="369">
        <v>20261</v>
      </c>
      <c r="E664" s="373" t="s">
        <v>279</v>
      </c>
      <c r="F664" s="370" t="s">
        <v>291</v>
      </c>
      <c r="G664" s="373" t="s">
        <v>296</v>
      </c>
      <c r="H664" s="373">
        <v>1</v>
      </c>
      <c r="I664" s="373" t="s">
        <v>278</v>
      </c>
      <c r="J664" s="373" t="s">
        <v>278</v>
      </c>
      <c r="K664" s="194" t="s">
        <v>735</v>
      </c>
      <c r="L664" s="364" t="s">
        <v>562</v>
      </c>
      <c r="M664" s="364" t="s">
        <v>362</v>
      </c>
      <c r="N664" s="364" t="s">
        <v>339</v>
      </c>
      <c r="O664" s="373" t="s">
        <v>315</v>
      </c>
      <c r="P664" s="364">
        <v>2</v>
      </c>
      <c r="Q664" s="364">
        <v>0</v>
      </c>
      <c r="R664" s="369">
        <v>2</v>
      </c>
      <c r="S664" s="364">
        <v>3</v>
      </c>
      <c r="T664" s="8"/>
      <c r="U664" s="374">
        <v>33</v>
      </c>
      <c r="V664" s="370">
        <v>44565506</v>
      </c>
      <c r="W664" s="373" t="s">
        <v>237</v>
      </c>
      <c r="X664" s="364" t="s">
        <v>315</v>
      </c>
      <c r="Y664" s="364" t="s">
        <v>556</v>
      </c>
      <c r="Z664" s="364"/>
      <c r="AA664" s="364"/>
      <c r="AB664" s="370" t="s">
        <v>864</v>
      </c>
      <c r="AC664" s="364"/>
      <c r="AD664" s="369"/>
      <c r="AE664" s="370"/>
      <c r="AF664" s="370"/>
      <c r="AG664" s="364" t="s">
        <v>559</v>
      </c>
      <c r="AH664" s="364">
        <v>5</v>
      </c>
      <c r="AI664" s="364">
        <v>8</v>
      </c>
      <c r="AJ664" s="364">
        <v>30</v>
      </c>
      <c r="AK664" s="364">
        <v>10</v>
      </c>
      <c r="AL664" s="364">
        <v>10</v>
      </c>
      <c r="AM664" s="365">
        <f t="shared" si="262"/>
        <v>2</v>
      </c>
      <c r="AN664" s="104">
        <f t="shared" si="266"/>
        <v>0.35416666666666663</v>
      </c>
      <c r="AO664" s="104">
        <f t="shared" si="267"/>
        <v>0.4236111111111111</v>
      </c>
      <c r="AP664" s="22" t="str" cm="1">
        <f t="array" ref="AP664">IF(W664="","",IF(SUMPRODUCT((W664=$W$7:$W$2042)*(AH664=$AH$7:$AH$2042)*(AN664=$AN$7:$AN$2042)*(AO664=$AO$7:$AO$2042)*(ROW($W$7:$W$2042)&lt;&gt;ROW(W664))*((R664=0)*($R$7:$R$2042&gt;0)+(R664&gt;0)*($R$7:$R$2042=0)))&gt;0,"SALONES UNIDOS",IF(SUMPRODUCT((W664=$W$7:$W$2042)*(AH664=$AH$7:$AH$2042)*((AN664&lt;$AO$7:$AO$2042)*(AO664&gt;$AN$7:$AN$2042))*(ROW($W$7:$W$2042)&lt;&gt;ROW(W664)))&gt;0,"Cruzado","Sin cruce")))</f>
        <v>Sin cruce</v>
      </c>
      <c r="AQ664" s="104">
        <f t="shared" ref="AQ664:AQ674" si="274">AN664</f>
        <v>0.35416666666666663</v>
      </c>
      <c r="AR664" s="104">
        <f t="shared" ref="AR664:AR674" si="275">AO664</f>
        <v>0.4236111111111111</v>
      </c>
      <c r="AS664" s="22"/>
      <c r="AT664" s="22"/>
      <c r="AU664" s="359" t="str" cm="1">
        <f t="array" ref="AU664">IF(AB664="","",IF(SUMPRODUCT((AB664=$AB$512:$AB$757)*(AH664=$AH$512:$AH$757)*(AQ664=$AQ$512:$AQ$757)*(AR664=$AR$512:$AR$757)*(ROW($AB$512:$AB$757)&lt;&gt;ROW(AB664))*((Q664=0)*($R$512:$R$757&gt;0)+(Q664&gt;0)*($R$512:$R$757=0)))&gt;0,"SALONES UNIDOS",IF(SUMPRODUCT((AB664=$AB$512:$AB$757)*(AH664=$AH$512:$AH$757)*((AQ664&lt;$AR$512:$AR$757)*(AR664&gt;$AQ$512:$AQ$757))*(ROW($AB$512:$AB$757)&lt;&gt;ROW(AB664)))&gt;0,"Cruzado","Sin cruce")))</f>
        <v>Sin cruce</v>
      </c>
      <c r="AV664" s="359" t="str" cm="1">
        <f t="array" ref="AV664">IF(AD664="","",IF(SUMPRODUCT((AD664=$AD$512:$AD$757)*(AH664=$AH$512:$AH$757)*(AS664=$AS$512:$AS$757)*(AT664=$AT$512:$AT$757)*(ROW($AD$512:$AD$757)&lt;&gt;ROW(AD664))*((R664=0)*($R$512:$R$757&gt;0)+(R664&gt;0)*($R$512:$R$757=0)))&gt;0,"SALONES UNIDOS",IF(SUMPRODUCT((AD664=$AD$512:$AD$757)*(AH664=$AH$512:$AH$757)*((AS664&lt;$AT$512:$AT$757)*(AT664&gt;$AS$512:$AS$757))*(ROW($AD$512:$AD$757)&lt;&gt;ROW(AD664)))&gt;0,"Cruzado","Sin cruce")))</f>
        <v/>
      </c>
      <c r="AW664" s="104" t="str">
        <f t="shared" si="265"/>
        <v>PS1HUAURAA</v>
      </c>
      <c r="AX664" s="104" t="str" cm="1">
        <f t="array" ref="AX664">IF(AW664="","",IF(SUMPRODUCT((AW664=$AW$7:$AW$2042)*(AH664=$AH$7:$AH$2042)*(AN664=$AN$7:$AN$2042)*(AO664=$AO$7:$AO$2042)*(ROW($AW$7:$AW$2042)&lt;&gt;ROW(AW664))*((R664=0)*($R$7:$R$2042&gt;0)+(R664&gt;0)*($R$7:$R$2042=0)))&gt;0,"SALONES UNIDOS",IF(SUMPRODUCT((AW664=$AW$7:$AW$2042)*(AH664=$AH$7:$AH$2042)*((AN664&lt;$AO$7:$AO$2042)*(AO664&gt;$AN$7:$AN$2042))*(ROW($AW$7:$AW$2042)&lt;&gt;ROW(AW664)))&gt;0,"Cruzado","Sin cruce")))</f>
        <v>Sin cruce</v>
      </c>
    </row>
    <row r="665" spans="2:50" ht="19.8" hidden="1" customHeight="1" x14ac:dyDescent="0.25">
      <c r="B665" s="494" t="s">
        <v>314</v>
      </c>
      <c r="C665" s="369" t="s">
        <v>971</v>
      </c>
      <c r="D665" s="369">
        <v>20261</v>
      </c>
      <c r="E665" s="373" t="s">
        <v>279</v>
      </c>
      <c r="F665" s="370" t="s">
        <v>291</v>
      </c>
      <c r="G665" s="373" t="s">
        <v>296</v>
      </c>
      <c r="H665" s="373">
        <v>1</v>
      </c>
      <c r="I665" s="373" t="s">
        <v>278</v>
      </c>
      <c r="J665" s="373" t="s">
        <v>278</v>
      </c>
      <c r="K665" s="194" t="s">
        <v>735</v>
      </c>
      <c r="L665" s="364" t="s">
        <v>562</v>
      </c>
      <c r="M665" s="364" t="s">
        <v>362</v>
      </c>
      <c r="N665" s="364" t="s">
        <v>339</v>
      </c>
      <c r="O665" s="373" t="s">
        <v>315</v>
      </c>
      <c r="P665" s="364">
        <v>0</v>
      </c>
      <c r="Q665" s="364">
        <v>2</v>
      </c>
      <c r="R665" s="369">
        <v>2</v>
      </c>
      <c r="S665" s="364">
        <v>3</v>
      </c>
      <c r="T665" s="8"/>
      <c r="U665" s="374">
        <v>33</v>
      </c>
      <c r="V665" s="370">
        <v>44565506</v>
      </c>
      <c r="W665" s="373" t="s">
        <v>237</v>
      </c>
      <c r="X665" s="364" t="s">
        <v>315</v>
      </c>
      <c r="Y665" s="364" t="s">
        <v>556</v>
      </c>
      <c r="Z665" s="364"/>
      <c r="AA665" s="364"/>
      <c r="AB665" s="370" t="s">
        <v>864</v>
      </c>
      <c r="AC665" s="364"/>
      <c r="AD665" s="369"/>
      <c r="AE665" s="370"/>
      <c r="AF665" s="370"/>
      <c r="AG665" s="364" t="s">
        <v>301</v>
      </c>
      <c r="AH665" s="364">
        <v>5</v>
      </c>
      <c r="AI665" s="364">
        <v>10</v>
      </c>
      <c r="AJ665" s="364">
        <v>10</v>
      </c>
      <c r="AK665" s="364">
        <v>11</v>
      </c>
      <c r="AL665" s="364">
        <v>50</v>
      </c>
      <c r="AM665" s="365">
        <f t="shared" si="262"/>
        <v>2</v>
      </c>
      <c r="AN665" s="104">
        <f t="shared" si="266"/>
        <v>0.4236111111111111</v>
      </c>
      <c r="AO665" s="104">
        <f t="shared" si="267"/>
        <v>0.49305555555555552</v>
      </c>
      <c r="AP665" s="22" t="str" cm="1">
        <f t="array" ref="AP665">IF(W665="","",IF(SUMPRODUCT((W665=$W$7:$W$2042)*(AH665=$AH$7:$AH$2042)*(AN665=$AN$7:$AN$2042)*(AO665=$AO$7:$AO$2042)*(ROW($W$7:$W$2042)&lt;&gt;ROW(W665))*((R665=0)*($R$7:$R$2042&gt;0)+(R665&gt;0)*($R$7:$R$2042=0)))&gt;0,"SALONES UNIDOS",IF(SUMPRODUCT((W665=$W$7:$W$2042)*(AH665=$AH$7:$AH$2042)*((AN665&lt;$AO$7:$AO$2042)*(AO665&gt;$AN$7:$AN$2042))*(ROW($W$7:$W$2042)&lt;&gt;ROW(W665)))&gt;0,"Cruzado","Sin cruce")))</f>
        <v>Sin cruce</v>
      </c>
      <c r="AQ665" s="104">
        <f t="shared" si="274"/>
        <v>0.4236111111111111</v>
      </c>
      <c r="AR665" s="104">
        <f t="shared" si="275"/>
        <v>0.49305555555555552</v>
      </c>
      <c r="AS665" s="22"/>
      <c r="AT665" s="22"/>
      <c r="AU665" s="359" t="str" cm="1">
        <f t="array" ref="AU665">IF(AB665="","",IF(SUMPRODUCT((AB665=$AB$512:$AB$757)*(AH665=$AH$512:$AH$757)*(AQ665=$AQ$512:$AQ$757)*(AR665=$AR$512:$AR$757)*(ROW($AB$512:$AB$757)&lt;&gt;ROW(AB665))*((Q665=0)*($R$512:$R$757&gt;0)+(Q665&gt;0)*($R$512:$R$757=0)))&gt;0,"SALONES UNIDOS",IF(SUMPRODUCT((AB665=$AB$512:$AB$757)*(AH665=$AH$512:$AH$757)*((AQ665&lt;$AR$512:$AR$757)*(AR665&gt;$AQ$512:$AQ$757))*(ROW($AB$512:$AB$757)&lt;&gt;ROW(AB665)))&gt;0,"Cruzado","Sin cruce")))</f>
        <v>Sin cruce</v>
      </c>
      <c r="AV665" s="359" t="str" cm="1">
        <f t="array" ref="AV665">IF(AD665="","",IF(SUMPRODUCT((AD665=$AD$512:$AD$757)*(AH665=$AH$512:$AH$757)*(AS665=$AS$512:$AS$757)*(AT665=$AT$512:$AT$757)*(ROW($AD$512:$AD$757)&lt;&gt;ROW(AD665))*((R665=0)*($R$512:$R$757&gt;0)+(R665&gt;0)*($R$512:$R$757=0)))&gt;0,"SALONES UNIDOS",IF(SUMPRODUCT((AD665=$AD$512:$AD$757)*(AH665=$AH$512:$AH$757)*((AS665&lt;$AT$512:$AT$757)*(AT665&gt;$AS$512:$AS$757))*(ROW($AD$512:$AD$757)&lt;&gt;ROW(AD665)))&gt;0,"Cruzado","Sin cruce")))</f>
        <v/>
      </c>
      <c r="AW665" s="104" t="str">
        <f t="shared" si="265"/>
        <v>PS1HUAURAA</v>
      </c>
      <c r="AX665" s="104" t="str" cm="1">
        <f t="array" ref="AX665">IF(AW665="","",IF(SUMPRODUCT((AW665=$AW$7:$AW$2042)*(AH665=$AH$7:$AH$2042)*(AN665=$AN$7:$AN$2042)*(AO665=$AO$7:$AO$2042)*(ROW($AW$7:$AW$2042)&lt;&gt;ROW(AW665))*((R665=0)*($R$7:$R$2042&gt;0)+(R665&gt;0)*($R$7:$R$2042=0)))&gt;0,"SALONES UNIDOS",IF(SUMPRODUCT((AW665=$AW$7:$AW$2042)*(AH665=$AH$7:$AH$2042)*((AN665&lt;$AO$7:$AO$2042)*(AO665&gt;$AN$7:$AN$2042))*(ROW($AW$7:$AW$2042)&lt;&gt;ROW(AW665)))&gt;0,"Cruzado","Sin cruce")))</f>
        <v>Sin cruce</v>
      </c>
    </row>
    <row r="666" spans="2:50" ht="19.8" hidden="1" customHeight="1" x14ac:dyDescent="0.25">
      <c r="B666" s="494" t="s">
        <v>314</v>
      </c>
      <c r="C666" s="369" t="s">
        <v>971</v>
      </c>
      <c r="D666" s="369">
        <v>20261</v>
      </c>
      <c r="E666" s="373" t="s">
        <v>279</v>
      </c>
      <c r="F666" s="370" t="s">
        <v>291</v>
      </c>
      <c r="G666" s="373" t="s">
        <v>296</v>
      </c>
      <c r="H666" s="373">
        <v>1</v>
      </c>
      <c r="I666" s="373" t="s">
        <v>278</v>
      </c>
      <c r="J666" s="373" t="s">
        <v>278</v>
      </c>
      <c r="K666" s="194" t="s">
        <v>736</v>
      </c>
      <c r="L666" s="364" t="s">
        <v>740</v>
      </c>
      <c r="M666" s="364" t="s">
        <v>346</v>
      </c>
      <c r="N666" s="364" t="s">
        <v>339</v>
      </c>
      <c r="O666" s="373" t="s">
        <v>315</v>
      </c>
      <c r="P666" s="364">
        <v>2</v>
      </c>
      <c r="Q666" s="364">
        <v>0</v>
      </c>
      <c r="R666" s="369">
        <v>2</v>
      </c>
      <c r="S666" s="364">
        <v>3</v>
      </c>
      <c r="T666" s="8"/>
      <c r="U666" s="374">
        <v>33</v>
      </c>
      <c r="V666" s="370">
        <v>15617206</v>
      </c>
      <c r="W666" s="373" t="s">
        <v>112</v>
      </c>
      <c r="X666" s="364" t="s">
        <v>315</v>
      </c>
      <c r="Y666" s="364" t="s">
        <v>556</v>
      </c>
      <c r="Z666" s="364"/>
      <c r="AA666" s="364"/>
      <c r="AB666" s="370" t="s">
        <v>864</v>
      </c>
      <c r="AC666" s="364"/>
      <c r="AD666" s="369"/>
      <c r="AE666" s="370"/>
      <c r="AF666" s="370"/>
      <c r="AG666" s="364" t="s">
        <v>559</v>
      </c>
      <c r="AH666" s="364">
        <v>2</v>
      </c>
      <c r="AI666" s="364">
        <v>8</v>
      </c>
      <c r="AJ666" s="364">
        <v>30</v>
      </c>
      <c r="AK666" s="364">
        <v>10</v>
      </c>
      <c r="AL666" s="364">
        <v>10</v>
      </c>
      <c r="AM666" s="365">
        <f t="shared" si="262"/>
        <v>2</v>
      </c>
      <c r="AN666" s="104">
        <f t="shared" si="266"/>
        <v>0.35416666666666663</v>
      </c>
      <c r="AO666" s="104">
        <f t="shared" si="267"/>
        <v>0.4236111111111111</v>
      </c>
      <c r="AP666" s="22" t="str" cm="1">
        <f t="array" ref="AP666">IF(W666="","",IF(SUMPRODUCT((W666=$W$7:$W$2042)*(AH666=$AH$7:$AH$2042)*(AN666=$AN$7:$AN$2042)*(AO666=$AO$7:$AO$2042)*(ROW($W$7:$W$2042)&lt;&gt;ROW(W666))*((R666=0)*($R$7:$R$2042&gt;0)+(R666&gt;0)*($R$7:$R$2042=0)))&gt;0,"SALONES UNIDOS",IF(SUMPRODUCT((W666=$W$7:$W$2042)*(AH666=$AH$7:$AH$2042)*((AN666&lt;$AO$7:$AO$2042)*(AO666&gt;$AN$7:$AN$2042))*(ROW($W$7:$W$2042)&lt;&gt;ROW(W666)))&gt;0,"Cruzado","Sin cruce")))</f>
        <v>Sin cruce</v>
      </c>
      <c r="AQ666" s="104">
        <f t="shared" si="274"/>
        <v>0.35416666666666663</v>
      </c>
      <c r="AR666" s="104">
        <f t="shared" si="275"/>
        <v>0.4236111111111111</v>
      </c>
      <c r="AS666" s="22"/>
      <c r="AT666" s="22"/>
      <c r="AU666" s="359" t="str" cm="1">
        <f t="array" ref="AU666">IF(AB666="","",IF(SUMPRODUCT((AB666=$AB$512:$AB$757)*(AH666=$AH$512:$AH$757)*(AQ666=$AQ$512:$AQ$757)*(AR666=$AR$512:$AR$757)*(ROW($AB$512:$AB$757)&lt;&gt;ROW(AB666))*((Q666=0)*($R$512:$R$757&gt;0)+(Q666&gt;0)*($R$512:$R$757=0)))&gt;0,"SALONES UNIDOS",IF(SUMPRODUCT((AB666=$AB$512:$AB$757)*(AH666=$AH$512:$AH$757)*((AQ666&lt;$AR$512:$AR$757)*(AR666&gt;$AQ$512:$AQ$757))*(ROW($AB$512:$AB$757)&lt;&gt;ROW(AB666)))&gt;0,"Cruzado","Sin cruce")))</f>
        <v>Sin cruce</v>
      </c>
      <c r="AV666" s="359" t="str" cm="1">
        <f t="array" ref="AV666">IF(AD666="","",IF(SUMPRODUCT((AD666=$AD$512:$AD$757)*(AH666=$AH$512:$AH$757)*(AS666=$AS$512:$AS$757)*(AT666=$AT$512:$AT$757)*(ROW($AD$512:$AD$757)&lt;&gt;ROW(AD666))*((R666=0)*($R$512:$R$757&gt;0)+(R666&gt;0)*($R$512:$R$757=0)))&gt;0,"SALONES UNIDOS",IF(SUMPRODUCT((AD666=$AD$512:$AD$757)*(AH666=$AH$512:$AH$757)*((AS666&lt;$AT$512:$AT$757)*(AT666&gt;$AS$512:$AS$757))*(ROW($AD$512:$AD$757)&lt;&gt;ROW(AD666)))&gt;0,"Cruzado","Sin cruce")))</f>
        <v/>
      </c>
      <c r="AW666" s="104" t="str">
        <f t="shared" si="265"/>
        <v>PS1HUAURAA</v>
      </c>
      <c r="AX666" s="104" t="str" cm="1">
        <f t="array" ref="AX666">IF(AW666="","",IF(SUMPRODUCT((AW666=$AW$7:$AW$2042)*(AH666=$AH$7:$AH$2042)*(AN666=$AN$7:$AN$2042)*(AO666=$AO$7:$AO$2042)*(ROW($AW$7:$AW$2042)&lt;&gt;ROW(AW666))*((R666=0)*($R$7:$R$2042&gt;0)+(R666&gt;0)*($R$7:$R$2042=0)))&gt;0,"SALONES UNIDOS",IF(SUMPRODUCT((AW666=$AW$7:$AW$2042)*(AH666=$AH$7:$AH$2042)*((AN666&lt;$AO$7:$AO$2042)*(AO666&gt;$AN$7:$AN$2042))*(ROW($AW$7:$AW$2042)&lt;&gt;ROW(AW666)))&gt;0,"Cruzado","Sin cruce")))</f>
        <v>Sin cruce</v>
      </c>
    </row>
    <row r="667" spans="2:50" ht="19.8" hidden="1" customHeight="1" x14ac:dyDescent="0.25">
      <c r="B667" s="494" t="s">
        <v>314</v>
      </c>
      <c r="C667" s="369" t="s">
        <v>971</v>
      </c>
      <c r="D667" s="369">
        <v>20261</v>
      </c>
      <c r="E667" s="373" t="s">
        <v>279</v>
      </c>
      <c r="F667" s="370" t="s">
        <v>291</v>
      </c>
      <c r="G667" s="373" t="s">
        <v>296</v>
      </c>
      <c r="H667" s="373">
        <v>1</v>
      </c>
      <c r="I667" s="373" t="s">
        <v>278</v>
      </c>
      <c r="J667" s="373" t="s">
        <v>278</v>
      </c>
      <c r="K667" s="194" t="s">
        <v>736</v>
      </c>
      <c r="L667" s="364" t="s">
        <v>740</v>
      </c>
      <c r="M667" s="364" t="s">
        <v>346</v>
      </c>
      <c r="N667" s="364" t="s">
        <v>339</v>
      </c>
      <c r="O667" s="373" t="s">
        <v>315</v>
      </c>
      <c r="P667" s="364">
        <v>0</v>
      </c>
      <c r="Q667" s="364">
        <v>2</v>
      </c>
      <c r="R667" s="369">
        <v>2</v>
      </c>
      <c r="S667" s="364">
        <v>3</v>
      </c>
      <c r="T667" s="8"/>
      <c r="U667" s="374">
        <v>33</v>
      </c>
      <c r="V667" s="370">
        <v>15617206</v>
      </c>
      <c r="W667" s="373" t="s">
        <v>112</v>
      </c>
      <c r="X667" s="364" t="s">
        <v>315</v>
      </c>
      <c r="Y667" s="364" t="s">
        <v>556</v>
      </c>
      <c r="Z667" s="364"/>
      <c r="AA667" s="364"/>
      <c r="AB667" s="370" t="s">
        <v>864</v>
      </c>
      <c r="AC667" s="364"/>
      <c r="AD667" s="369"/>
      <c r="AE667" s="370"/>
      <c r="AF667" s="370"/>
      <c r="AG667" s="364" t="s">
        <v>301</v>
      </c>
      <c r="AH667" s="364">
        <v>2</v>
      </c>
      <c r="AI667" s="364">
        <v>10</v>
      </c>
      <c r="AJ667" s="364">
        <v>10</v>
      </c>
      <c r="AK667" s="364">
        <v>11</v>
      </c>
      <c r="AL667" s="364">
        <v>50</v>
      </c>
      <c r="AM667" s="365">
        <f t="shared" si="262"/>
        <v>2</v>
      </c>
      <c r="AN667" s="104">
        <f t="shared" si="266"/>
        <v>0.4236111111111111</v>
      </c>
      <c r="AO667" s="104">
        <f t="shared" si="267"/>
        <v>0.49305555555555552</v>
      </c>
      <c r="AP667" s="22" t="str" cm="1">
        <f t="array" ref="AP667">IF(W667="","",IF(SUMPRODUCT((W667=$W$7:$W$2042)*(AH667=$AH$7:$AH$2042)*(AN667=$AN$7:$AN$2042)*(AO667=$AO$7:$AO$2042)*(ROW($W$7:$W$2042)&lt;&gt;ROW(W667))*((R667=0)*($R$7:$R$2042&gt;0)+(R667&gt;0)*($R$7:$R$2042=0)))&gt;0,"SALONES UNIDOS",IF(SUMPRODUCT((W667=$W$7:$W$2042)*(AH667=$AH$7:$AH$2042)*((AN667&lt;$AO$7:$AO$2042)*(AO667&gt;$AN$7:$AN$2042))*(ROW($W$7:$W$2042)&lt;&gt;ROW(W667)))&gt;0,"Cruzado","Sin cruce")))</f>
        <v>Sin cruce</v>
      </c>
      <c r="AQ667" s="104">
        <f t="shared" si="274"/>
        <v>0.4236111111111111</v>
      </c>
      <c r="AR667" s="104">
        <f t="shared" si="275"/>
        <v>0.49305555555555552</v>
      </c>
      <c r="AS667" s="22"/>
      <c r="AT667" s="22"/>
      <c r="AU667" s="359" t="str" cm="1">
        <f t="array" ref="AU667">IF(AB667="","",IF(SUMPRODUCT((AB667=$AB$512:$AB$757)*(AH667=$AH$512:$AH$757)*(AQ667=$AQ$512:$AQ$757)*(AR667=$AR$512:$AR$757)*(ROW($AB$512:$AB$757)&lt;&gt;ROW(AB667))*((Q667=0)*($R$512:$R$757&gt;0)+(Q667&gt;0)*($R$512:$R$757=0)))&gt;0,"SALONES UNIDOS",IF(SUMPRODUCT((AB667=$AB$512:$AB$757)*(AH667=$AH$512:$AH$757)*((AQ667&lt;$AR$512:$AR$757)*(AR667&gt;$AQ$512:$AQ$757))*(ROW($AB$512:$AB$757)&lt;&gt;ROW(AB667)))&gt;0,"Cruzado","Sin cruce")))</f>
        <v>Sin cruce</v>
      </c>
      <c r="AV667" s="359" t="str" cm="1">
        <f t="array" ref="AV667">IF(AD667="","",IF(SUMPRODUCT((AD667=$AD$512:$AD$757)*(AH667=$AH$512:$AH$757)*(AS667=$AS$512:$AS$757)*(AT667=$AT$512:$AT$757)*(ROW($AD$512:$AD$757)&lt;&gt;ROW(AD667))*((R667=0)*($R$512:$R$757&gt;0)+(R667&gt;0)*($R$512:$R$757=0)))&gt;0,"SALONES UNIDOS",IF(SUMPRODUCT((AD667=$AD$512:$AD$757)*(AH667=$AH$512:$AH$757)*((AS667&lt;$AT$512:$AT$757)*(AT667&gt;$AS$512:$AS$757))*(ROW($AD$512:$AD$757)&lt;&gt;ROW(AD667)))&gt;0,"Cruzado","Sin cruce")))</f>
        <v/>
      </c>
      <c r="AW667" s="104" t="str">
        <f t="shared" si="265"/>
        <v>PS1HUAURAA</v>
      </c>
      <c r="AX667" s="104" t="str" cm="1">
        <f t="array" ref="AX667">IF(AW667="","",IF(SUMPRODUCT((AW667=$AW$7:$AW$2042)*(AH667=$AH$7:$AH$2042)*(AN667=$AN$7:$AN$2042)*(AO667=$AO$7:$AO$2042)*(ROW($AW$7:$AW$2042)&lt;&gt;ROW(AW667))*((R667=0)*($R$7:$R$2042&gt;0)+(R667&gt;0)*($R$7:$R$2042=0)))&gt;0,"SALONES UNIDOS",IF(SUMPRODUCT((AW667=$AW$7:$AW$2042)*(AH667=$AH$7:$AH$2042)*((AN667&lt;$AO$7:$AO$2042)*(AO667&gt;$AN$7:$AN$2042))*(ROW($AW$7:$AW$2042)&lt;&gt;ROW(AW667)))&gt;0,"Cruzado","Sin cruce")))</f>
        <v>Sin cruce</v>
      </c>
    </row>
    <row r="668" spans="2:50" ht="19.8" hidden="1" customHeight="1" x14ac:dyDescent="0.25">
      <c r="B668" s="494" t="s">
        <v>314</v>
      </c>
      <c r="C668" s="369" t="s">
        <v>971</v>
      </c>
      <c r="D668" s="369">
        <v>20261</v>
      </c>
      <c r="E668" s="373" t="s">
        <v>279</v>
      </c>
      <c r="F668" s="370" t="s">
        <v>291</v>
      </c>
      <c r="G668" s="373" t="s">
        <v>296</v>
      </c>
      <c r="H668" s="373">
        <v>1</v>
      </c>
      <c r="I668" s="373" t="s">
        <v>278</v>
      </c>
      <c r="J668" s="373" t="s">
        <v>278</v>
      </c>
      <c r="K668" s="194" t="s">
        <v>737</v>
      </c>
      <c r="L668" s="364" t="s">
        <v>667</v>
      </c>
      <c r="M668" s="364" t="s">
        <v>362</v>
      </c>
      <c r="N668" s="364" t="s">
        <v>339</v>
      </c>
      <c r="O668" s="373" t="s">
        <v>315</v>
      </c>
      <c r="P668" s="364">
        <v>3</v>
      </c>
      <c r="Q668" s="364">
        <v>0</v>
      </c>
      <c r="R668" s="369">
        <v>3</v>
      </c>
      <c r="S668" s="364">
        <v>4</v>
      </c>
      <c r="T668" s="8"/>
      <c r="U668" s="374">
        <v>33</v>
      </c>
      <c r="V668" s="370">
        <v>15863203</v>
      </c>
      <c r="W668" s="373" t="s">
        <v>199</v>
      </c>
      <c r="X668" s="364" t="s">
        <v>315</v>
      </c>
      <c r="Y668" s="364" t="s">
        <v>556</v>
      </c>
      <c r="Z668" s="364"/>
      <c r="AA668" s="364"/>
      <c r="AB668" s="370" t="s">
        <v>864</v>
      </c>
      <c r="AC668" s="364"/>
      <c r="AD668" s="369"/>
      <c r="AE668" s="370"/>
      <c r="AF668" s="370"/>
      <c r="AG668" s="364" t="s">
        <v>559</v>
      </c>
      <c r="AH668" s="364">
        <v>5</v>
      </c>
      <c r="AI668" s="364">
        <v>11</v>
      </c>
      <c r="AJ668" s="364">
        <v>50</v>
      </c>
      <c r="AK668" s="364">
        <v>14</v>
      </c>
      <c r="AL668" s="364">
        <v>20</v>
      </c>
      <c r="AM668" s="365">
        <f t="shared" si="262"/>
        <v>3</v>
      </c>
      <c r="AN668" s="104">
        <f t="shared" si="266"/>
        <v>0.49305555555555552</v>
      </c>
      <c r="AO668" s="104">
        <f t="shared" si="267"/>
        <v>0.59722222222222221</v>
      </c>
      <c r="AP668" s="22" t="str" cm="1">
        <f t="array" ref="AP668">IF(W668="","",IF(SUMPRODUCT((W668=$W$7:$W$2042)*(AH668=$AH$7:$AH$2042)*(AN668=$AN$7:$AN$2042)*(AO668=$AO$7:$AO$2042)*(ROW($W$7:$W$2042)&lt;&gt;ROW(W668))*((R668=0)*($R$7:$R$2042&gt;0)+(R668&gt;0)*($R$7:$R$2042=0)))&gt;0,"SALONES UNIDOS",IF(SUMPRODUCT((W668=$W$7:$W$2042)*(AH668=$AH$7:$AH$2042)*((AN668&lt;$AO$7:$AO$2042)*(AO668&gt;$AN$7:$AN$2042))*(ROW($W$7:$W$2042)&lt;&gt;ROW(W668)))&gt;0,"Cruzado","Sin cruce")))</f>
        <v>Sin cruce</v>
      </c>
      <c r="AQ668" s="104">
        <f t="shared" si="274"/>
        <v>0.49305555555555552</v>
      </c>
      <c r="AR668" s="104">
        <f t="shared" si="275"/>
        <v>0.59722222222222221</v>
      </c>
      <c r="AS668" s="22"/>
      <c r="AT668" s="22"/>
      <c r="AU668" s="359" t="str" cm="1">
        <f t="array" ref="AU668">IF(AB668="","",IF(SUMPRODUCT((AB668=$AB$512:$AB$757)*(AH668=$AH$512:$AH$757)*(AQ668=$AQ$512:$AQ$757)*(AR668=$AR$512:$AR$757)*(ROW($AB$512:$AB$757)&lt;&gt;ROW(AB668))*((Q668=0)*($R$512:$R$757&gt;0)+(Q668&gt;0)*($R$512:$R$757=0)))&gt;0,"SALONES UNIDOS",IF(SUMPRODUCT((AB668=$AB$512:$AB$757)*(AH668=$AH$512:$AH$757)*((AQ668&lt;$AR$512:$AR$757)*(AR668&gt;$AQ$512:$AQ$757))*(ROW($AB$512:$AB$757)&lt;&gt;ROW(AB668)))&gt;0,"Cruzado","Sin cruce")))</f>
        <v>Sin cruce</v>
      </c>
      <c r="AV668" s="359" t="str" cm="1">
        <f t="array" ref="AV668">IF(AD668="","",IF(SUMPRODUCT((AD668=$AD$512:$AD$757)*(AH668=$AH$512:$AH$757)*(AS668=$AS$512:$AS$757)*(AT668=$AT$512:$AT$757)*(ROW($AD$512:$AD$757)&lt;&gt;ROW(AD668))*((R668=0)*($R$512:$R$757&gt;0)+(R668&gt;0)*($R$512:$R$757=0)))&gt;0,"SALONES UNIDOS",IF(SUMPRODUCT((AD668=$AD$512:$AD$757)*(AH668=$AH$512:$AH$757)*((AS668&lt;$AT$512:$AT$757)*(AT668&gt;$AS$512:$AS$757))*(ROW($AD$512:$AD$757)&lt;&gt;ROW(AD668)))&gt;0,"Cruzado","Sin cruce")))</f>
        <v/>
      </c>
      <c r="AW668" s="104" t="str">
        <f t="shared" si="265"/>
        <v>PS1HUAURAA</v>
      </c>
      <c r="AX668" s="104" t="str" cm="1">
        <f t="array" ref="AX668">IF(AW668="","",IF(SUMPRODUCT((AW668=$AW$7:$AW$2042)*(AH668=$AH$7:$AH$2042)*(AN668=$AN$7:$AN$2042)*(AO668=$AO$7:$AO$2042)*(ROW($AW$7:$AW$2042)&lt;&gt;ROW(AW668))*((R668=0)*($R$7:$R$2042&gt;0)+(R668&gt;0)*($R$7:$R$2042=0)))&gt;0,"SALONES UNIDOS",IF(SUMPRODUCT((AW668=$AW$7:$AW$2042)*(AH668=$AH$7:$AH$2042)*((AN668&lt;$AO$7:$AO$2042)*(AO668&gt;$AN$7:$AN$2042))*(ROW($AW$7:$AW$2042)&lt;&gt;ROW(AW668)))&gt;0,"Cruzado","Sin cruce")))</f>
        <v>Sin cruce</v>
      </c>
    </row>
    <row r="669" spans="2:50" ht="19.8" hidden="1" customHeight="1" x14ac:dyDescent="0.25">
      <c r="B669" s="494" t="s">
        <v>314</v>
      </c>
      <c r="C669" s="369" t="s">
        <v>971</v>
      </c>
      <c r="D669" s="369">
        <v>20261</v>
      </c>
      <c r="E669" s="373" t="s">
        <v>279</v>
      </c>
      <c r="F669" s="370" t="s">
        <v>291</v>
      </c>
      <c r="G669" s="373" t="s">
        <v>296</v>
      </c>
      <c r="H669" s="373">
        <v>1</v>
      </c>
      <c r="I669" s="373" t="s">
        <v>278</v>
      </c>
      <c r="J669" s="373" t="s">
        <v>278</v>
      </c>
      <c r="K669" s="194" t="s">
        <v>737</v>
      </c>
      <c r="L669" s="364" t="s">
        <v>667</v>
      </c>
      <c r="M669" s="364" t="s">
        <v>362</v>
      </c>
      <c r="N669" s="364" t="s">
        <v>339</v>
      </c>
      <c r="O669" s="373" t="s">
        <v>315</v>
      </c>
      <c r="P669" s="364">
        <v>0</v>
      </c>
      <c r="Q669" s="364">
        <v>2</v>
      </c>
      <c r="R669" s="369">
        <v>2</v>
      </c>
      <c r="S669" s="364">
        <v>4</v>
      </c>
      <c r="T669" s="8"/>
      <c r="U669" s="374">
        <v>33</v>
      </c>
      <c r="V669" s="370">
        <v>15863203</v>
      </c>
      <c r="W669" s="373" t="s">
        <v>199</v>
      </c>
      <c r="X669" s="364" t="s">
        <v>315</v>
      </c>
      <c r="Y669" s="364" t="s">
        <v>556</v>
      </c>
      <c r="Z669" s="364"/>
      <c r="AA669" s="364"/>
      <c r="AB669" s="370" t="s">
        <v>864</v>
      </c>
      <c r="AC669" s="364"/>
      <c r="AD669" s="369"/>
      <c r="AE669" s="370"/>
      <c r="AF669" s="370"/>
      <c r="AG669" s="364" t="s">
        <v>301</v>
      </c>
      <c r="AH669" s="364">
        <v>5</v>
      </c>
      <c r="AI669" s="364">
        <v>14</v>
      </c>
      <c r="AJ669" s="364">
        <v>20</v>
      </c>
      <c r="AK669" s="364">
        <v>16</v>
      </c>
      <c r="AL669" s="364">
        <v>0</v>
      </c>
      <c r="AM669" s="365">
        <f t="shared" si="262"/>
        <v>2</v>
      </c>
      <c r="AN669" s="104">
        <f t="shared" si="266"/>
        <v>0.59722222222222221</v>
      </c>
      <c r="AO669" s="104">
        <f t="shared" si="267"/>
        <v>0.66666666666666663</v>
      </c>
      <c r="AP669" s="22" t="str" cm="1">
        <f t="array" ref="AP669">IF(W669="","",IF(SUMPRODUCT((W669=$W$7:$W$2042)*(AH669=$AH$7:$AH$2042)*(AN669=$AN$7:$AN$2042)*(AO669=$AO$7:$AO$2042)*(ROW($W$7:$W$2042)&lt;&gt;ROW(W669))*((R669=0)*($R$7:$R$2042&gt;0)+(R669&gt;0)*($R$7:$R$2042=0)))&gt;0,"SALONES UNIDOS",IF(SUMPRODUCT((W669=$W$7:$W$2042)*(AH669=$AH$7:$AH$2042)*((AN669&lt;$AO$7:$AO$2042)*(AO669&gt;$AN$7:$AN$2042))*(ROW($W$7:$W$2042)&lt;&gt;ROW(W669)))&gt;0,"Cruzado","Sin cruce")))</f>
        <v>Sin cruce</v>
      </c>
      <c r="AQ669" s="104">
        <f t="shared" si="274"/>
        <v>0.59722222222222221</v>
      </c>
      <c r="AR669" s="104">
        <f t="shared" si="275"/>
        <v>0.66666666666666663</v>
      </c>
      <c r="AS669" s="22"/>
      <c r="AT669" s="22"/>
      <c r="AU669" s="359" t="str" cm="1">
        <f t="array" ref="AU669">IF(AB669="","",IF(SUMPRODUCT((AB669=$AB$512:$AB$757)*(AH669=$AH$512:$AH$757)*(AQ669=$AQ$512:$AQ$757)*(AR669=$AR$512:$AR$757)*(ROW($AB$512:$AB$757)&lt;&gt;ROW(AB669))*((Q669=0)*($R$512:$R$757&gt;0)+(Q669&gt;0)*($R$512:$R$757=0)))&gt;0,"SALONES UNIDOS",IF(SUMPRODUCT((AB669=$AB$512:$AB$757)*(AH669=$AH$512:$AH$757)*((AQ669&lt;$AR$512:$AR$757)*(AR669&gt;$AQ$512:$AQ$757))*(ROW($AB$512:$AB$757)&lt;&gt;ROW(AB669)))&gt;0,"Cruzado","Sin cruce")))</f>
        <v>Sin cruce</v>
      </c>
      <c r="AV669" s="359" t="str" cm="1">
        <f t="array" ref="AV669">IF(AD669="","",IF(SUMPRODUCT((AD669=$AD$512:$AD$757)*(AH669=$AH$512:$AH$757)*(AS669=$AS$512:$AS$757)*(AT669=$AT$512:$AT$757)*(ROW($AD$512:$AD$757)&lt;&gt;ROW(AD669))*((R669=0)*($R$512:$R$757&gt;0)+(R669&gt;0)*($R$512:$R$757=0)))&gt;0,"SALONES UNIDOS",IF(SUMPRODUCT((AD669=$AD$512:$AD$757)*(AH669=$AH$512:$AH$757)*((AS669&lt;$AT$512:$AT$757)*(AT669&gt;$AS$512:$AS$757))*(ROW($AD$512:$AD$757)&lt;&gt;ROW(AD669)))&gt;0,"Cruzado","Sin cruce")))</f>
        <v/>
      </c>
      <c r="AW669" s="104" t="str">
        <f t="shared" si="265"/>
        <v>PS1HUAURAA</v>
      </c>
      <c r="AX669" s="104" t="str" cm="1">
        <f t="array" ref="AX669">IF(AW669="","",IF(SUMPRODUCT((AW669=$AW$7:$AW$2042)*(AH669=$AH$7:$AH$2042)*(AN669=$AN$7:$AN$2042)*(AO669=$AO$7:$AO$2042)*(ROW($AW$7:$AW$2042)&lt;&gt;ROW(AW669))*((R669=0)*($R$7:$R$2042&gt;0)+(R669&gt;0)*($R$7:$R$2042=0)))&gt;0,"SALONES UNIDOS",IF(SUMPRODUCT((AW669=$AW$7:$AW$2042)*(AH669=$AH$7:$AH$2042)*((AN669&lt;$AO$7:$AO$2042)*(AO669&gt;$AN$7:$AN$2042))*(ROW($AW$7:$AW$2042)&lt;&gt;ROW(AW669)))&gt;0,"Cruzado","Sin cruce")))</f>
        <v>Sin cruce</v>
      </c>
    </row>
    <row r="670" spans="2:50" ht="19.8" hidden="1" customHeight="1" x14ac:dyDescent="0.25">
      <c r="B670" s="494" t="s">
        <v>314</v>
      </c>
      <c r="C670" s="369" t="s">
        <v>971</v>
      </c>
      <c r="D670" s="369">
        <v>20261</v>
      </c>
      <c r="E670" s="373" t="s">
        <v>279</v>
      </c>
      <c r="F670" s="370" t="s">
        <v>291</v>
      </c>
      <c r="G670" s="373" t="s">
        <v>296</v>
      </c>
      <c r="H670" s="373">
        <v>1</v>
      </c>
      <c r="I670" s="373" t="s">
        <v>278</v>
      </c>
      <c r="J670" s="373" t="s">
        <v>278</v>
      </c>
      <c r="K670" s="194" t="s">
        <v>738</v>
      </c>
      <c r="L670" s="364" t="s">
        <v>567</v>
      </c>
      <c r="M670" s="364" t="s">
        <v>362</v>
      </c>
      <c r="N670" s="364" t="s">
        <v>339</v>
      </c>
      <c r="O670" s="373" t="s">
        <v>315</v>
      </c>
      <c r="P670" s="364">
        <v>3</v>
      </c>
      <c r="Q670" s="364">
        <v>0</v>
      </c>
      <c r="R670" s="369">
        <v>3</v>
      </c>
      <c r="S670" s="364">
        <v>4</v>
      </c>
      <c r="T670" s="8"/>
      <c r="U670" s="374">
        <v>33</v>
      </c>
      <c r="V670" s="370">
        <v>15722656</v>
      </c>
      <c r="W670" s="373" t="s">
        <v>108</v>
      </c>
      <c r="X670" s="364" t="s">
        <v>315</v>
      </c>
      <c r="Y670" s="364" t="s">
        <v>556</v>
      </c>
      <c r="Z670" s="364"/>
      <c r="AA670" s="364"/>
      <c r="AB670" s="370" t="s">
        <v>864</v>
      </c>
      <c r="AC670" s="364"/>
      <c r="AD670" s="369"/>
      <c r="AE670" s="370"/>
      <c r="AF670" s="370"/>
      <c r="AG670" s="364" t="s">
        <v>559</v>
      </c>
      <c r="AH670" s="364">
        <v>1</v>
      </c>
      <c r="AI670" s="364">
        <v>14</v>
      </c>
      <c r="AJ670" s="364">
        <v>20</v>
      </c>
      <c r="AK670" s="364">
        <v>16</v>
      </c>
      <c r="AL670" s="364">
        <v>50</v>
      </c>
      <c r="AM670" s="365">
        <f t="shared" si="262"/>
        <v>3</v>
      </c>
      <c r="AN670" s="104">
        <f t="shared" si="266"/>
        <v>0.59722222222222221</v>
      </c>
      <c r="AO670" s="104">
        <f t="shared" si="267"/>
        <v>0.70138888888888884</v>
      </c>
      <c r="AP670" s="22" t="str" cm="1">
        <f t="array" ref="AP670">IF(W670="","",IF(SUMPRODUCT((W670=$W$7:$W$2042)*(AH670=$AH$7:$AH$2042)*(AN670=$AN$7:$AN$2042)*(AO670=$AO$7:$AO$2042)*(ROW($W$7:$W$2042)&lt;&gt;ROW(W670))*((R670=0)*($R$7:$R$2042&gt;0)+(R670&gt;0)*($R$7:$R$2042=0)))&gt;0,"SALONES UNIDOS",IF(SUMPRODUCT((W670=$W$7:$W$2042)*(AH670=$AH$7:$AH$2042)*((AN670&lt;$AO$7:$AO$2042)*(AO670&gt;$AN$7:$AN$2042))*(ROW($W$7:$W$2042)&lt;&gt;ROW(W670)))&gt;0,"Cruzado","Sin cruce")))</f>
        <v>Sin cruce</v>
      </c>
      <c r="AQ670" s="104">
        <f t="shared" si="274"/>
        <v>0.59722222222222221</v>
      </c>
      <c r="AR670" s="104">
        <f t="shared" si="275"/>
        <v>0.70138888888888884</v>
      </c>
      <c r="AS670" s="22"/>
      <c r="AT670" s="22"/>
      <c r="AU670" s="359" t="str" cm="1">
        <f t="array" ref="AU670">IF(AB670="","",IF(SUMPRODUCT((AB670=$AB$512:$AB$757)*(AH670=$AH$512:$AH$757)*(AQ670=$AQ$512:$AQ$757)*(AR670=$AR$512:$AR$757)*(ROW($AB$512:$AB$757)&lt;&gt;ROW(AB670))*((Q670=0)*($R$512:$R$757&gt;0)+(Q670&gt;0)*($R$512:$R$757=0)))&gt;0,"SALONES UNIDOS",IF(SUMPRODUCT((AB670=$AB$512:$AB$757)*(AH670=$AH$512:$AH$757)*((AQ670&lt;$AR$512:$AR$757)*(AR670&gt;$AQ$512:$AQ$757))*(ROW($AB$512:$AB$757)&lt;&gt;ROW(AB670)))&gt;0,"Cruzado","Sin cruce")))</f>
        <v>Sin cruce</v>
      </c>
      <c r="AV670" s="359" t="str" cm="1">
        <f t="array" ref="AV670">IF(AD670="","",IF(SUMPRODUCT((AD670=$AD$512:$AD$757)*(AH670=$AH$512:$AH$757)*(AS670=$AS$512:$AS$757)*(AT670=$AT$512:$AT$757)*(ROW($AD$512:$AD$757)&lt;&gt;ROW(AD670))*((R670=0)*($R$512:$R$757&gt;0)+(R670&gt;0)*($R$512:$R$757=0)))&gt;0,"SALONES UNIDOS",IF(SUMPRODUCT((AD670=$AD$512:$AD$757)*(AH670=$AH$512:$AH$757)*((AS670&lt;$AT$512:$AT$757)*(AT670&gt;$AS$512:$AS$757))*(ROW($AD$512:$AD$757)&lt;&gt;ROW(AD670)))&gt;0,"Cruzado","Sin cruce")))</f>
        <v/>
      </c>
      <c r="AW670" s="104" t="str">
        <f t="shared" si="265"/>
        <v>PS1HUAURAA</v>
      </c>
      <c r="AX670" s="104" t="str" cm="1">
        <f t="array" ref="AX670">IF(AW670="","",IF(SUMPRODUCT((AW670=$AW$7:$AW$2042)*(AH670=$AH$7:$AH$2042)*(AN670=$AN$7:$AN$2042)*(AO670=$AO$7:$AO$2042)*(ROW($AW$7:$AW$2042)&lt;&gt;ROW(AW670))*((R670=0)*($R$7:$R$2042&gt;0)+(R670&gt;0)*($R$7:$R$2042=0)))&gt;0,"SALONES UNIDOS",IF(SUMPRODUCT((AW670=$AW$7:$AW$2042)*(AH670=$AH$7:$AH$2042)*((AN670&lt;$AO$7:$AO$2042)*(AO670&gt;$AN$7:$AN$2042))*(ROW($AW$7:$AW$2042)&lt;&gt;ROW(AW670)))&gt;0,"Cruzado","Sin cruce")))</f>
        <v>Sin cruce</v>
      </c>
    </row>
    <row r="671" spans="2:50" ht="19.8" hidden="1" customHeight="1" x14ac:dyDescent="0.25">
      <c r="B671" s="494" t="s">
        <v>314</v>
      </c>
      <c r="C671" s="369" t="s">
        <v>971</v>
      </c>
      <c r="D671" s="369">
        <v>20261</v>
      </c>
      <c r="E671" s="373" t="s">
        <v>279</v>
      </c>
      <c r="F671" s="370" t="s">
        <v>291</v>
      </c>
      <c r="G671" s="373" t="s">
        <v>296</v>
      </c>
      <c r="H671" s="373">
        <v>1</v>
      </c>
      <c r="I671" s="373" t="s">
        <v>278</v>
      </c>
      <c r="J671" s="373" t="s">
        <v>278</v>
      </c>
      <c r="K671" s="194" t="s">
        <v>738</v>
      </c>
      <c r="L671" s="364" t="s">
        <v>567</v>
      </c>
      <c r="M671" s="364" t="s">
        <v>362</v>
      </c>
      <c r="N671" s="364" t="s">
        <v>339</v>
      </c>
      <c r="O671" s="373" t="s">
        <v>315</v>
      </c>
      <c r="P671" s="364">
        <v>0</v>
      </c>
      <c r="Q671" s="364">
        <v>2</v>
      </c>
      <c r="R671" s="369">
        <v>2</v>
      </c>
      <c r="S671" s="364">
        <v>4</v>
      </c>
      <c r="T671" s="8"/>
      <c r="U671" s="374">
        <v>33</v>
      </c>
      <c r="V671" s="370">
        <v>15722656</v>
      </c>
      <c r="W671" s="373" t="s">
        <v>108</v>
      </c>
      <c r="X671" s="364" t="s">
        <v>315</v>
      </c>
      <c r="Y671" s="364" t="s">
        <v>556</v>
      </c>
      <c r="Z671" s="364"/>
      <c r="AA671" s="364"/>
      <c r="AB671" s="370" t="s">
        <v>864</v>
      </c>
      <c r="AC671" s="364"/>
      <c r="AD671" s="369"/>
      <c r="AE671" s="370"/>
      <c r="AF671" s="370"/>
      <c r="AG671" s="364" t="s">
        <v>301</v>
      </c>
      <c r="AH671" s="364">
        <v>1</v>
      </c>
      <c r="AI671" s="364">
        <v>16</v>
      </c>
      <c r="AJ671" s="364">
        <v>50</v>
      </c>
      <c r="AK671" s="364">
        <v>18</v>
      </c>
      <c r="AL671" s="364">
        <v>30</v>
      </c>
      <c r="AM671" s="365">
        <f t="shared" si="262"/>
        <v>2</v>
      </c>
      <c r="AN671" s="104">
        <f t="shared" si="266"/>
        <v>0.70138888888888884</v>
      </c>
      <c r="AO671" s="104">
        <f t="shared" si="267"/>
        <v>0.77083333333333337</v>
      </c>
      <c r="AP671" s="22" t="str" cm="1">
        <f t="array" ref="AP671">IF(W671="","",IF(SUMPRODUCT((W671=$W$7:$W$2042)*(AH671=$AH$7:$AH$2042)*(AN671=$AN$7:$AN$2042)*(AO671=$AO$7:$AO$2042)*(ROW($W$7:$W$2042)&lt;&gt;ROW(W671))*((R671=0)*($R$7:$R$2042&gt;0)+(R671&gt;0)*($R$7:$R$2042=0)))&gt;0,"SALONES UNIDOS",IF(SUMPRODUCT((W671=$W$7:$W$2042)*(AH671=$AH$7:$AH$2042)*((AN671&lt;$AO$7:$AO$2042)*(AO671&gt;$AN$7:$AN$2042))*(ROW($W$7:$W$2042)&lt;&gt;ROW(W671)))&gt;0,"Cruzado","Sin cruce")))</f>
        <v>Sin cruce</v>
      </c>
      <c r="AQ671" s="104">
        <f t="shared" si="274"/>
        <v>0.70138888888888884</v>
      </c>
      <c r="AR671" s="104">
        <f t="shared" si="275"/>
        <v>0.77083333333333337</v>
      </c>
      <c r="AS671" s="22"/>
      <c r="AT671" s="22"/>
      <c r="AU671" s="359" t="str" cm="1">
        <f t="array" ref="AU671">IF(AB671="","",IF(SUMPRODUCT((AB671=$AB$512:$AB$757)*(AH671=$AH$512:$AH$757)*(AQ671=$AQ$512:$AQ$757)*(AR671=$AR$512:$AR$757)*(ROW($AB$512:$AB$757)&lt;&gt;ROW(AB671))*((Q671=0)*($R$512:$R$757&gt;0)+(Q671&gt;0)*($R$512:$R$757=0)))&gt;0,"SALONES UNIDOS",IF(SUMPRODUCT((AB671=$AB$512:$AB$757)*(AH671=$AH$512:$AH$757)*((AQ671&lt;$AR$512:$AR$757)*(AR671&gt;$AQ$512:$AQ$757))*(ROW($AB$512:$AB$757)&lt;&gt;ROW(AB671)))&gt;0,"Cruzado","Sin cruce")))</f>
        <v>Sin cruce</v>
      </c>
      <c r="AV671" s="359" t="str" cm="1">
        <f t="array" ref="AV671">IF(AD671="","",IF(SUMPRODUCT((AD671=$AD$512:$AD$757)*(AH671=$AH$512:$AH$757)*(AS671=$AS$512:$AS$757)*(AT671=$AT$512:$AT$757)*(ROW($AD$512:$AD$757)&lt;&gt;ROW(AD671))*((R671=0)*($R$512:$R$757&gt;0)+(R671&gt;0)*($R$512:$R$757=0)))&gt;0,"SALONES UNIDOS",IF(SUMPRODUCT((AD671=$AD$512:$AD$757)*(AH671=$AH$512:$AH$757)*((AS671&lt;$AT$512:$AT$757)*(AT671&gt;$AS$512:$AS$757))*(ROW($AD$512:$AD$757)&lt;&gt;ROW(AD671)))&gt;0,"Cruzado","Sin cruce")))</f>
        <v/>
      </c>
      <c r="AW671" s="104" t="str">
        <f t="shared" si="265"/>
        <v>PS1HUAURAA</v>
      </c>
      <c r="AX671" s="104" t="str" cm="1">
        <f t="array" ref="AX671">IF(AW671="","",IF(SUMPRODUCT((AW671=$AW$7:$AW$2042)*(AH671=$AH$7:$AH$2042)*(AN671=$AN$7:$AN$2042)*(AO671=$AO$7:$AO$2042)*(ROW($AW$7:$AW$2042)&lt;&gt;ROW(AW671))*((R671=0)*($R$7:$R$2042&gt;0)+(R671&gt;0)*($R$7:$R$2042=0)))&gt;0,"SALONES UNIDOS",IF(SUMPRODUCT((AW671=$AW$7:$AW$2042)*(AH671=$AH$7:$AH$2042)*((AN671&lt;$AO$7:$AO$2042)*(AO671&gt;$AN$7:$AN$2042))*(ROW($AW$7:$AW$2042)&lt;&gt;ROW(AW671)))&gt;0,"Cruzado","Sin cruce")))</f>
        <v>Sin cruce</v>
      </c>
    </row>
    <row r="672" spans="2:50" ht="19.8" hidden="1" customHeight="1" x14ac:dyDescent="0.25">
      <c r="B672" s="494" t="s">
        <v>314</v>
      </c>
      <c r="C672" s="369" t="s">
        <v>971</v>
      </c>
      <c r="D672" s="369">
        <v>20261</v>
      </c>
      <c r="E672" s="373" t="s">
        <v>279</v>
      </c>
      <c r="F672" s="370" t="s">
        <v>291</v>
      </c>
      <c r="G672" s="373" t="s">
        <v>296</v>
      </c>
      <c r="H672" s="373">
        <v>1</v>
      </c>
      <c r="I672" s="373" t="s">
        <v>278</v>
      </c>
      <c r="J672" s="373" t="s">
        <v>278</v>
      </c>
      <c r="K672" s="194" t="s">
        <v>739</v>
      </c>
      <c r="L672" s="364" t="s">
        <v>569</v>
      </c>
      <c r="M672" s="364" t="s">
        <v>362</v>
      </c>
      <c r="N672" s="364" t="s">
        <v>339</v>
      </c>
      <c r="O672" s="373" t="s">
        <v>315</v>
      </c>
      <c r="P672" s="364">
        <v>3</v>
      </c>
      <c r="Q672" s="364">
        <v>0</v>
      </c>
      <c r="R672" s="369">
        <v>3</v>
      </c>
      <c r="S672" s="364">
        <v>4</v>
      </c>
      <c r="T672" s="8"/>
      <c r="U672" s="374">
        <v>33</v>
      </c>
      <c r="V672" s="370">
        <v>15586796</v>
      </c>
      <c r="W672" s="373" t="s">
        <v>89</v>
      </c>
      <c r="X672" s="364" t="s">
        <v>315</v>
      </c>
      <c r="Y672" s="364" t="s">
        <v>556</v>
      </c>
      <c r="Z672" s="364"/>
      <c r="AA672" s="364"/>
      <c r="AB672" s="370" t="s">
        <v>864</v>
      </c>
      <c r="AC672" s="364"/>
      <c r="AD672" s="369"/>
      <c r="AE672" s="370"/>
      <c r="AF672" s="370"/>
      <c r="AG672" s="364" t="s">
        <v>559</v>
      </c>
      <c r="AH672" s="364">
        <v>4</v>
      </c>
      <c r="AI672" s="364">
        <v>11</v>
      </c>
      <c r="AJ672" s="364">
        <v>50</v>
      </c>
      <c r="AK672" s="364">
        <v>14</v>
      </c>
      <c r="AL672" s="364">
        <v>20</v>
      </c>
      <c r="AM672" s="365">
        <f t="shared" si="262"/>
        <v>3</v>
      </c>
      <c r="AN672" s="104">
        <f t="shared" si="266"/>
        <v>0.49305555555555552</v>
      </c>
      <c r="AO672" s="104">
        <f t="shared" si="267"/>
        <v>0.59722222222222221</v>
      </c>
      <c r="AP672" s="22" t="str" cm="1">
        <f t="array" ref="AP672">IF(W672="","",IF(SUMPRODUCT((W672=$W$7:$W$2042)*(AH672=$AH$7:$AH$2042)*(AN672=$AN$7:$AN$2042)*(AO672=$AO$7:$AO$2042)*(ROW($W$7:$W$2042)&lt;&gt;ROW(W672))*((R672=0)*($R$7:$R$2042&gt;0)+(R672&gt;0)*($R$7:$R$2042=0)))&gt;0,"SALONES UNIDOS",IF(SUMPRODUCT((W672=$W$7:$W$2042)*(AH672=$AH$7:$AH$2042)*((AN672&lt;$AO$7:$AO$2042)*(AO672&gt;$AN$7:$AN$2042))*(ROW($W$7:$W$2042)&lt;&gt;ROW(W672)))&gt;0,"Cruzado","Sin cruce")))</f>
        <v>Sin cruce</v>
      </c>
      <c r="AQ672" s="104">
        <f t="shared" si="274"/>
        <v>0.49305555555555552</v>
      </c>
      <c r="AR672" s="104">
        <f t="shared" si="275"/>
        <v>0.59722222222222221</v>
      </c>
      <c r="AS672" s="22"/>
      <c r="AT672" s="22"/>
      <c r="AU672" s="359" t="str" cm="1">
        <f t="array" ref="AU672">IF(AB672="","",IF(SUMPRODUCT((AB672=$AB$512:$AB$757)*(AH672=$AH$512:$AH$757)*(AQ672=$AQ$512:$AQ$757)*(AR672=$AR$512:$AR$757)*(ROW($AB$512:$AB$757)&lt;&gt;ROW(AB672))*((Q672=0)*($R$512:$R$757&gt;0)+(Q672&gt;0)*($R$512:$R$757=0)))&gt;0,"SALONES UNIDOS",IF(SUMPRODUCT((AB672=$AB$512:$AB$757)*(AH672=$AH$512:$AH$757)*((AQ672&lt;$AR$512:$AR$757)*(AR672&gt;$AQ$512:$AQ$757))*(ROW($AB$512:$AB$757)&lt;&gt;ROW(AB672)))&gt;0,"Cruzado","Sin cruce")))</f>
        <v>Sin cruce</v>
      </c>
      <c r="AV672" s="359" t="str" cm="1">
        <f t="array" ref="AV672">IF(AD672="","",IF(SUMPRODUCT((AD672=$AD$512:$AD$757)*(AH672=$AH$512:$AH$757)*(AS672=$AS$512:$AS$757)*(AT672=$AT$512:$AT$757)*(ROW($AD$512:$AD$757)&lt;&gt;ROW(AD672))*((R672=0)*($R$512:$R$757&gt;0)+(R672&gt;0)*($R$512:$R$757=0)))&gt;0,"SALONES UNIDOS",IF(SUMPRODUCT((AD672=$AD$512:$AD$757)*(AH672=$AH$512:$AH$757)*((AS672&lt;$AT$512:$AT$757)*(AT672&gt;$AS$512:$AS$757))*(ROW($AD$512:$AD$757)&lt;&gt;ROW(AD672)))&gt;0,"Cruzado","Sin cruce")))</f>
        <v/>
      </c>
      <c r="AW672" s="104" t="str">
        <f t="shared" si="265"/>
        <v>PS1HUAURAA</v>
      </c>
      <c r="AX672" s="104" t="str" cm="1">
        <f t="array" ref="AX672">IF(AW672="","",IF(SUMPRODUCT((AW672=$AW$7:$AW$2042)*(AH672=$AH$7:$AH$2042)*(AN672=$AN$7:$AN$2042)*(AO672=$AO$7:$AO$2042)*(ROW($AW$7:$AW$2042)&lt;&gt;ROW(AW672))*((R672=0)*($R$7:$R$2042&gt;0)+(R672&gt;0)*($R$7:$R$2042=0)))&gt;0,"SALONES UNIDOS",IF(SUMPRODUCT((AW672=$AW$7:$AW$2042)*(AH672=$AH$7:$AH$2042)*((AN672&lt;$AO$7:$AO$2042)*(AO672&gt;$AN$7:$AN$2042))*(ROW($AW$7:$AW$2042)&lt;&gt;ROW(AW672)))&gt;0,"Cruzado","Sin cruce")))</f>
        <v>Sin cruce</v>
      </c>
    </row>
    <row r="673" spans="2:50" ht="19.8" hidden="1" customHeight="1" x14ac:dyDescent="0.25">
      <c r="B673" s="494" t="s">
        <v>314</v>
      </c>
      <c r="C673" s="369" t="s">
        <v>971</v>
      </c>
      <c r="D673" s="369">
        <v>20261</v>
      </c>
      <c r="E673" s="373" t="s">
        <v>279</v>
      </c>
      <c r="F673" s="370" t="s">
        <v>291</v>
      </c>
      <c r="G673" s="373" t="s">
        <v>296</v>
      </c>
      <c r="H673" s="373">
        <v>1</v>
      </c>
      <c r="I673" s="373" t="s">
        <v>278</v>
      </c>
      <c r="J673" s="373" t="s">
        <v>278</v>
      </c>
      <c r="K673" s="194" t="s">
        <v>739</v>
      </c>
      <c r="L673" s="364" t="s">
        <v>569</v>
      </c>
      <c r="M673" s="364" t="s">
        <v>362</v>
      </c>
      <c r="N673" s="364" t="s">
        <v>339</v>
      </c>
      <c r="O673" s="373" t="s">
        <v>315</v>
      </c>
      <c r="P673" s="364">
        <v>0</v>
      </c>
      <c r="Q673" s="364">
        <v>2</v>
      </c>
      <c r="R673" s="369">
        <v>2</v>
      </c>
      <c r="S673" s="364">
        <v>4</v>
      </c>
      <c r="T673" s="8"/>
      <c r="U673" s="374">
        <v>33</v>
      </c>
      <c r="V673" s="370">
        <v>15586796</v>
      </c>
      <c r="W673" s="373" t="s">
        <v>89</v>
      </c>
      <c r="X673" s="364" t="s">
        <v>315</v>
      </c>
      <c r="Y673" s="364" t="s">
        <v>556</v>
      </c>
      <c r="Z673" s="364"/>
      <c r="AA673" s="364"/>
      <c r="AB673" s="370" t="s">
        <v>864</v>
      </c>
      <c r="AC673" s="364"/>
      <c r="AD673" s="369"/>
      <c r="AE673" s="370"/>
      <c r="AF673" s="370"/>
      <c r="AG673" s="364" t="s">
        <v>301</v>
      </c>
      <c r="AH673" s="364">
        <v>4</v>
      </c>
      <c r="AI673" s="364">
        <v>14</v>
      </c>
      <c r="AJ673" s="364">
        <v>20</v>
      </c>
      <c r="AK673" s="364">
        <v>16</v>
      </c>
      <c r="AL673" s="364">
        <v>0</v>
      </c>
      <c r="AM673" s="365">
        <f t="shared" si="262"/>
        <v>2</v>
      </c>
      <c r="AN673" s="104">
        <f t="shared" si="266"/>
        <v>0.59722222222222221</v>
      </c>
      <c r="AO673" s="104">
        <f t="shared" si="267"/>
        <v>0.66666666666666663</v>
      </c>
      <c r="AP673" s="22" t="str" cm="1">
        <f t="array" ref="AP673">IF(W673="","",IF(SUMPRODUCT((W673=$W$7:$W$2042)*(AH673=$AH$7:$AH$2042)*(AN673=$AN$7:$AN$2042)*(AO673=$AO$7:$AO$2042)*(ROW($W$7:$W$2042)&lt;&gt;ROW(W673))*((R673=0)*($R$7:$R$2042&gt;0)+(R673&gt;0)*($R$7:$R$2042=0)))&gt;0,"SALONES UNIDOS",IF(SUMPRODUCT((W673=$W$7:$W$2042)*(AH673=$AH$7:$AH$2042)*((AN673&lt;$AO$7:$AO$2042)*(AO673&gt;$AN$7:$AN$2042))*(ROW($W$7:$W$2042)&lt;&gt;ROW(W673)))&gt;0,"Cruzado","Sin cruce")))</f>
        <v>Sin cruce</v>
      </c>
      <c r="AQ673" s="104">
        <f t="shared" si="274"/>
        <v>0.59722222222222221</v>
      </c>
      <c r="AR673" s="104">
        <f t="shared" si="275"/>
        <v>0.66666666666666663</v>
      </c>
      <c r="AS673" s="22"/>
      <c r="AT673" s="22"/>
      <c r="AU673" s="359" t="str" cm="1">
        <f t="array" ref="AU673">IF(AB673="","",IF(SUMPRODUCT((AB673=$AB$512:$AB$757)*(AH673=$AH$512:$AH$757)*(AQ673=$AQ$512:$AQ$757)*(AR673=$AR$512:$AR$757)*(ROW($AB$512:$AB$757)&lt;&gt;ROW(AB673))*((Q673=0)*($R$512:$R$757&gt;0)+(Q673&gt;0)*($R$512:$R$757=0)))&gt;0,"SALONES UNIDOS",IF(SUMPRODUCT((AB673=$AB$512:$AB$757)*(AH673=$AH$512:$AH$757)*((AQ673&lt;$AR$512:$AR$757)*(AR673&gt;$AQ$512:$AQ$757))*(ROW($AB$512:$AB$757)&lt;&gt;ROW(AB673)))&gt;0,"Cruzado","Sin cruce")))</f>
        <v>Sin cruce</v>
      </c>
      <c r="AV673" s="359" t="str" cm="1">
        <f t="array" ref="AV673">IF(AD673="","",IF(SUMPRODUCT((AD673=$AD$512:$AD$757)*(AH673=$AH$512:$AH$757)*(AS673=$AS$512:$AS$757)*(AT673=$AT$512:$AT$757)*(ROW($AD$512:$AD$757)&lt;&gt;ROW(AD673))*((R673=0)*($R$512:$R$757&gt;0)+(R673&gt;0)*($R$512:$R$757=0)))&gt;0,"SALONES UNIDOS",IF(SUMPRODUCT((AD673=$AD$512:$AD$757)*(AH673=$AH$512:$AH$757)*((AS673&lt;$AT$512:$AT$757)*(AT673&gt;$AS$512:$AS$757))*(ROW($AD$512:$AD$757)&lt;&gt;ROW(AD673)))&gt;0,"Cruzado","Sin cruce")))</f>
        <v/>
      </c>
      <c r="AW673" s="104" t="str">
        <f t="shared" si="265"/>
        <v>PS1HUAURAA</v>
      </c>
      <c r="AX673" s="104" t="str" cm="1">
        <f t="array" ref="AX673">IF(AW673="","",IF(SUMPRODUCT((AW673=$AW$7:$AW$2042)*(AH673=$AH$7:$AH$2042)*(AN673=$AN$7:$AN$2042)*(AO673=$AO$7:$AO$2042)*(ROW($AW$7:$AW$2042)&lt;&gt;ROW(AW673))*((R673=0)*($R$7:$R$2042&gt;0)+(R673&gt;0)*($R$7:$R$2042=0)))&gt;0,"SALONES UNIDOS",IF(SUMPRODUCT((AW673=$AW$7:$AW$2042)*(AH673=$AH$7:$AH$2042)*((AN673&lt;$AO$7:$AO$2042)*(AO673&gt;$AN$7:$AN$2042))*(ROW($AW$7:$AW$2042)&lt;&gt;ROW(AW673)))&gt;0,"Cruzado","Sin cruce")))</f>
        <v>Sin cruce</v>
      </c>
    </row>
    <row r="674" spans="2:50" ht="19.8" hidden="1" customHeight="1" x14ac:dyDescent="0.25">
      <c r="B674" s="494" t="s">
        <v>314</v>
      </c>
      <c r="C674" s="369" t="s">
        <v>971</v>
      </c>
      <c r="D674" s="369">
        <v>20261</v>
      </c>
      <c r="E674" s="373" t="s">
        <v>279</v>
      </c>
      <c r="F674" s="370" t="s">
        <v>291</v>
      </c>
      <c r="G674" s="373" t="s">
        <v>296</v>
      </c>
      <c r="H674" s="373">
        <v>1</v>
      </c>
      <c r="I674" s="373" t="s">
        <v>281</v>
      </c>
      <c r="J674" s="373" t="s">
        <v>281</v>
      </c>
      <c r="K674" s="194" t="s">
        <v>734</v>
      </c>
      <c r="L674" s="364" t="s">
        <v>377</v>
      </c>
      <c r="M674" s="364" t="s">
        <v>346</v>
      </c>
      <c r="N674" s="364" t="s">
        <v>339</v>
      </c>
      <c r="O674" s="373" t="s">
        <v>315</v>
      </c>
      <c r="P674" s="364">
        <v>2</v>
      </c>
      <c r="Q674" s="364">
        <v>0</v>
      </c>
      <c r="R674" s="369">
        <v>2</v>
      </c>
      <c r="S674" s="364">
        <v>3</v>
      </c>
      <c r="T674" s="8"/>
      <c r="U674" s="374">
        <v>33</v>
      </c>
      <c r="V674" s="370">
        <v>15733131</v>
      </c>
      <c r="W674" s="373" t="s">
        <v>93</v>
      </c>
      <c r="X674" s="364" t="s">
        <v>315</v>
      </c>
      <c r="Y674" s="364" t="s">
        <v>556</v>
      </c>
      <c r="Z674" s="364"/>
      <c r="AA674" s="364"/>
      <c r="AB674" s="370" t="s">
        <v>860</v>
      </c>
      <c r="AC674" s="364"/>
      <c r="AD674" s="369"/>
      <c r="AE674" s="370"/>
      <c r="AF674" s="370"/>
      <c r="AG674" s="364" t="s">
        <v>559</v>
      </c>
      <c r="AH674" s="364">
        <v>3</v>
      </c>
      <c r="AI674" s="364">
        <v>13</v>
      </c>
      <c r="AJ674" s="364">
        <v>30</v>
      </c>
      <c r="AK674" s="364">
        <v>15</v>
      </c>
      <c r="AL674" s="364">
        <v>10</v>
      </c>
      <c r="AM674" s="365">
        <f t="shared" si="262"/>
        <v>2</v>
      </c>
      <c r="AN674" s="104">
        <f t="shared" si="266"/>
        <v>0.5625</v>
      </c>
      <c r="AO674" s="104">
        <f t="shared" si="267"/>
        <v>0.63194444444444442</v>
      </c>
      <c r="AP674" s="22" t="str" cm="1">
        <f t="array" ref="AP674">IF(W674="","",IF(SUMPRODUCT((W674=$W$7:$W$2042)*(AH674=$AH$7:$AH$2042)*(AN674=$AN$7:$AN$2042)*(AO674=$AO$7:$AO$2042)*(ROW($W$7:$W$2042)&lt;&gt;ROW(W674))*((R674=0)*($R$7:$R$2042&gt;0)+(R674&gt;0)*($R$7:$R$2042=0)))&gt;0,"SALONES UNIDOS",IF(SUMPRODUCT((W674=$W$7:$W$2042)*(AH674=$AH$7:$AH$2042)*((AN674&lt;$AO$7:$AO$2042)*(AO674&gt;$AN$7:$AN$2042))*(ROW($W$7:$W$2042)&lt;&gt;ROW(W674)))&gt;0,"Cruzado","Sin cruce")))</f>
        <v>Sin cruce</v>
      </c>
      <c r="AQ674" s="104">
        <f t="shared" si="274"/>
        <v>0.5625</v>
      </c>
      <c r="AR674" s="104">
        <f t="shared" si="275"/>
        <v>0.63194444444444442</v>
      </c>
      <c r="AS674" s="22"/>
      <c r="AT674" s="22"/>
      <c r="AU674" s="359" t="str" cm="1">
        <f t="array" ref="AU674">IF(AB674="","",IF(SUMPRODUCT((AB674=$AB$512:$AB$757)*(AH674=$AH$512:$AH$757)*(AQ674=$AQ$512:$AQ$757)*(AR674=$AR$512:$AR$757)*(ROW($AB$512:$AB$757)&lt;&gt;ROW(AB674))*((Q674=0)*($R$512:$R$757&gt;0)+(Q674&gt;0)*($R$512:$R$757=0)))&gt;0,"SALONES UNIDOS",IF(SUMPRODUCT((AB674=$AB$512:$AB$757)*(AH674=$AH$512:$AH$757)*((AQ674&lt;$AR$512:$AR$757)*(AR674&gt;$AQ$512:$AQ$757))*(ROW($AB$512:$AB$757)&lt;&gt;ROW(AB674)))&gt;0,"Cruzado","Sin cruce")))</f>
        <v>Sin cruce</v>
      </c>
      <c r="AV674" s="359" t="str" cm="1">
        <f t="array" ref="AV674">IF(AD674="","",IF(SUMPRODUCT((AD674=$AD$512:$AD$757)*(AH674=$AH$512:$AH$757)*(AS674=$AS$512:$AS$757)*(AT674=$AT$512:$AT$757)*(ROW($AD$512:$AD$757)&lt;&gt;ROW(AD674))*((R674=0)*($R$512:$R$757&gt;0)+(R674&gt;0)*($R$512:$R$757=0)))&gt;0,"SALONES UNIDOS",IF(SUMPRODUCT((AD674=$AD$512:$AD$757)*(AH674=$AH$512:$AH$757)*((AS674&lt;$AT$512:$AT$757)*(AT674&gt;$AS$512:$AS$757))*(ROW($AD$512:$AD$757)&lt;&gt;ROW(AD674)))&gt;0,"Cruzado","Sin cruce")))</f>
        <v/>
      </c>
      <c r="AW674" s="104" t="str">
        <f t="shared" si="265"/>
        <v>PS1HUAURAB</v>
      </c>
      <c r="AX674" s="104" t="str" cm="1">
        <f t="array" ref="AX674">IF(AW674="","",IF(SUMPRODUCT((AW674=$AW$7:$AW$2042)*(AH674=$AH$7:$AH$2042)*(AN674=$AN$7:$AN$2042)*(AO674=$AO$7:$AO$2042)*(ROW($AW$7:$AW$2042)&lt;&gt;ROW(AW674))*((R674=0)*($R$7:$R$2042&gt;0)+(R674&gt;0)*($R$7:$R$2042=0)))&gt;0,"SALONES UNIDOS",IF(SUMPRODUCT((AW674=$AW$7:$AW$2042)*(AH674=$AH$7:$AH$2042)*((AN674&lt;$AO$7:$AO$2042)*(AO674&gt;$AN$7:$AN$2042))*(ROW($AW$7:$AW$2042)&lt;&gt;ROW(AW674)))&gt;0,"Cruzado","Sin cruce")))</f>
        <v>Sin cruce</v>
      </c>
    </row>
    <row r="675" spans="2:50" ht="19.8" hidden="1" customHeight="1" x14ac:dyDescent="0.25">
      <c r="B675" s="494" t="s">
        <v>314</v>
      </c>
      <c r="C675" s="369" t="s">
        <v>971</v>
      </c>
      <c r="D675" s="369">
        <v>20261</v>
      </c>
      <c r="E675" s="373" t="s">
        <v>279</v>
      </c>
      <c r="F675" s="370" t="s">
        <v>291</v>
      </c>
      <c r="G675" s="373" t="s">
        <v>296</v>
      </c>
      <c r="H675" s="373">
        <v>1</v>
      </c>
      <c r="I675" s="373" t="s">
        <v>412</v>
      </c>
      <c r="J675" s="373" t="s">
        <v>281</v>
      </c>
      <c r="K675" s="194" t="s">
        <v>734</v>
      </c>
      <c r="L675" s="364" t="s">
        <v>377</v>
      </c>
      <c r="M675" s="364" t="s">
        <v>346</v>
      </c>
      <c r="N675" s="364" t="s">
        <v>339</v>
      </c>
      <c r="O675" s="373" t="s">
        <v>315</v>
      </c>
      <c r="P675" s="364">
        <v>0</v>
      </c>
      <c r="Q675" s="364">
        <v>2</v>
      </c>
      <c r="R675" s="369">
        <v>2</v>
      </c>
      <c r="S675" s="364">
        <v>3</v>
      </c>
      <c r="T675" s="8"/>
      <c r="U675" s="374">
        <v>33</v>
      </c>
      <c r="V675" s="370">
        <v>15733131</v>
      </c>
      <c r="W675" s="373" t="s">
        <v>93</v>
      </c>
      <c r="X675" s="364" t="s">
        <v>315</v>
      </c>
      <c r="Y675" s="364" t="s">
        <v>556</v>
      </c>
      <c r="Z675" s="364"/>
      <c r="AA675" s="364"/>
      <c r="AB675" s="370"/>
      <c r="AC675" s="364"/>
      <c r="AD675" s="369" t="s">
        <v>874</v>
      </c>
      <c r="AE675" s="370"/>
      <c r="AF675" s="370"/>
      <c r="AG675" s="364" t="s">
        <v>301</v>
      </c>
      <c r="AH675" s="364">
        <v>3</v>
      </c>
      <c r="AI675" s="364">
        <v>15</v>
      </c>
      <c r="AJ675" s="364">
        <v>10</v>
      </c>
      <c r="AK675" s="364">
        <v>16</v>
      </c>
      <c r="AL675" s="364">
        <v>50</v>
      </c>
      <c r="AM675" s="365">
        <f t="shared" ref="AM675" si="276">IF(AI675="",R675,ROUND(((((AK675/24)+(AL675/1440))-((AI675/24)+(AJ675/1440)))*1440/50),5))</f>
        <v>2</v>
      </c>
      <c r="AN675" s="104">
        <f t="shared" ref="AN675" si="277">AI675/24+AJ675/1440</f>
        <v>0.63194444444444442</v>
      </c>
      <c r="AO675" s="104">
        <f t="shared" ref="AO675" si="278">AK675/24+AL675/1440</f>
        <v>0.70138888888888884</v>
      </c>
      <c r="AP675" s="22" t="str" cm="1">
        <f t="array" ref="AP675">IF(W675="","",IF(SUMPRODUCT((W675=$W$7:$W$2042)*(AH675=$AH$7:$AH$2042)*(AN675=$AN$7:$AN$2042)*(AO675=$AO$7:$AO$2042)*(ROW($W$7:$W$2042)&lt;&gt;ROW(W675))*((R675=0)*($R$7:$R$2042&gt;0)+(R675&gt;0)*($R$7:$R$2042=0)))&gt;0,"SALONES UNIDOS",IF(SUMPRODUCT((W675=$W$7:$W$2042)*(AH675=$AH$7:$AH$2042)*((AN675&lt;$AO$7:$AO$2042)*(AO675&gt;$AN$7:$AN$2042))*(ROW($W$7:$W$2042)&lt;&gt;ROW(W675)))&gt;0,"Cruzado","Sin cruce")))</f>
        <v>Sin cruce</v>
      </c>
      <c r="AQ675" s="22"/>
      <c r="AR675" s="22"/>
      <c r="AS675" s="104">
        <f t="shared" ref="AS675:AS676" si="279">AN675</f>
        <v>0.63194444444444442</v>
      </c>
      <c r="AT675" s="104">
        <f t="shared" ref="AT675:AT676" si="280">AO675</f>
        <v>0.70138888888888884</v>
      </c>
      <c r="AU675" s="359" t="str" cm="1">
        <f t="array" ref="AU675">IF(AB675="","",IF(SUMPRODUCT((AB675=$AB$512:$AB$757)*(AH675=$AH$512:$AH$757)*(AQ675=$AQ$512:$AQ$757)*(AR675=$AR$512:$AR$757)*(ROW($AB$512:$AB$757)&lt;&gt;ROW(AB675))*((Q675=0)*($R$512:$R$757&gt;0)+(Q675&gt;0)*($R$512:$R$757=0)))&gt;0,"SALONES UNIDOS",IF(SUMPRODUCT((AB675=$AB$512:$AB$757)*(AH675=$AH$512:$AH$757)*((AQ675&lt;$AR$512:$AR$757)*(AR675&gt;$AQ$512:$AQ$757))*(ROW($AB$512:$AB$757)&lt;&gt;ROW(AB675)))&gt;0,"Cruzado","Sin cruce")))</f>
        <v/>
      </c>
      <c r="AV675" s="359" t="str" cm="1">
        <f t="array" ref="AV675">IF(AD675="","",IF(SUMPRODUCT((AD675=$AD$512:$AD$757)*(AH675=$AH$512:$AH$757)*(AS675=$AS$512:$AS$757)*(AT675=$AT$512:$AT$757)*(ROW($AD$512:$AD$757)&lt;&gt;ROW(AD675))*((R675=0)*($R$512:$R$757&gt;0)+(R675&gt;0)*($R$512:$R$757=0)))&gt;0,"SALONES UNIDOS",IF(SUMPRODUCT((AD675=$AD$512:$AD$757)*(AH675=$AH$512:$AH$757)*((AS675&lt;$AT$512:$AT$757)*(AT675&gt;$AS$512:$AS$757))*(ROW($AD$512:$AD$757)&lt;&gt;ROW(AD675)))&gt;0,"Cruzado","Sin cruce")))</f>
        <v>Sin cruce</v>
      </c>
      <c r="AW675" s="104" t="str">
        <f t="shared" ref="AW675" si="281">TRIM(CONCATENATE(G675,H675,E675,J675))</f>
        <v>PS1HUAURAB</v>
      </c>
      <c r="AX675" s="104" t="str" cm="1">
        <f t="array" ref="AX675">IF(AW675="","",IF(SUMPRODUCT((AW675=$AW$7:$AW$2042)*(AH675=$AH$7:$AH$2042)*(AN675=$AN$7:$AN$2042)*(AO675=$AO$7:$AO$2042)*(ROW($AW$7:$AW$2042)&lt;&gt;ROW(AW675))*((R675=0)*($R$7:$R$2042&gt;0)+(R675&gt;0)*($R$7:$R$2042=0)))&gt;0,"SALONES UNIDOS",IF(SUMPRODUCT((AW675=$AW$7:$AW$2042)*(AH675=$AH$7:$AH$2042)*((AN675&lt;$AO$7:$AO$2042)*(AO675&gt;$AN$7:$AN$2042))*(ROW($AW$7:$AW$2042)&lt;&gt;ROW(AW675)))&gt;0,"Cruzado","Sin cruce")))</f>
        <v>Sin cruce</v>
      </c>
    </row>
    <row r="676" spans="2:50" ht="19.8" hidden="1" customHeight="1" x14ac:dyDescent="0.25">
      <c r="B676" s="494" t="s">
        <v>314</v>
      </c>
      <c r="C676" s="369" t="s">
        <v>971</v>
      </c>
      <c r="D676" s="369">
        <v>20261</v>
      </c>
      <c r="E676" s="373" t="s">
        <v>279</v>
      </c>
      <c r="F676" s="370" t="s">
        <v>291</v>
      </c>
      <c r="G676" s="373" t="s">
        <v>296</v>
      </c>
      <c r="H676" s="373">
        <v>1</v>
      </c>
      <c r="I676" s="373" t="s">
        <v>571</v>
      </c>
      <c r="J676" s="373" t="s">
        <v>281</v>
      </c>
      <c r="K676" s="194" t="s">
        <v>734</v>
      </c>
      <c r="L676" s="364" t="s">
        <v>377</v>
      </c>
      <c r="M676" s="364" t="s">
        <v>346</v>
      </c>
      <c r="N676" s="364" t="s">
        <v>339</v>
      </c>
      <c r="O676" s="373" t="s">
        <v>315</v>
      </c>
      <c r="P676" s="364">
        <v>0</v>
      </c>
      <c r="Q676" s="364">
        <v>2</v>
      </c>
      <c r="R676" s="369">
        <v>2</v>
      </c>
      <c r="S676" s="364">
        <v>3</v>
      </c>
      <c r="T676" s="8"/>
      <c r="U676" s="374">
        <v>33</v>
      </c>
      <c r="V676" s="370">
        <v>15733131</v>
      </c>
      <c r="W676" s="373" t="s">
        <v>93</v>
      </c>
      <c r="X676" s="364" t="s">
        <v>315</v>
      </c>
      <c r="Y676" s="364" t="s">
        <v>556</v>
      </c>
      <c r="Z676" s="364"/>
      <c r="AA676" s="364"/>
      <c r="AB676" s="370"/>
      <c r="AC676" s="364"/>
      <c r="AD676" s="369" t="s">
        <v>874</v>
      </c>
      <c r="AE676" s="370"/>
      <c r="AF676" s="370"/>
      <c r="AG676" s="364" t="s">
        <v>301</v>
      </c>
      <c r="AH676" s="364">
        <v>3</v>
      </c>
      <c r="AI676" s="364">
        <v>16</v>
      </c>
      <c r="AJ676" s="364">
        <v>50</v>
      </c>
      <c r="AK676" s="364">
        <v>18</v>
      </c>
      <c r="AL676" s="364">
        <v>30</v>
      </c>
      <c r="AM676" s="365">
        <f t="shared" si="262"/>
        <v>2</v>
      </c>
      <c r="AN676" s="104">
        <f t="shared" si="266"/>
        <v>0.70138888888888884</v>
      </c>
      <c r="AO676" s="104">
        <f t="shared" si="267"/>
        <v>0.77083333333333337</v>
      </c>
      <c r="AP676" s="22" t="str" cm="1">
        <f t="array" ref="AP676">IF(W676="","",IF(SUMPRODUCT((W676=$W$7:$W$2042)*(AH676=$AH$7:$AH$2042)*(AN676=$AN$7:$AN$2042)*(AO676=$AO$7:$AO$2042)*(ROW($W$7:$W$2042)&lt;&gt;ROW(W676))*((R676=0)*($R$7:$R$2042&gt;0)+(R676&gt;0)*($R$7:$R$2042=0)))&gt;0,"SALONES UNIDOS",IF(SUMPRODUCT((W676=$W$7:$W$2042)*(AH676=$AH$7:$AH$2042)*((AN676&lt;$AO$7:$AO$2042)*(AO676&gt;$AN$7:$AN$2042))*(ROW($W$7:$W$2042)&lt;&gt;ROW(W676)))&gt;0,"Cruzado","Sin cruce")))</f>
        <v>Sin cruce</v>
      </c>
      <c r="AQ676" s="22"/>
      <c r="AR676" s="22"/>
      <c r="AS676" s="104">
        <f t="shared" si="279"/>
        <v>0.70138888888888884</v>
      </c>
      <c r="AT676" s="104">
        <f t="shared" si="280"/>
        <v>0.77083333333333337</v>
      </c>
      <c r="AU676" s="359" t="str" cm="1">
        <f t="array" ref="AU676">IF(AB676="","",IF(SUMPRODUCT((AB676=$AB$512:$AB$757)*(AH676=$AH$512:$AH$757)*(AQ676=$AQ$512:$AQ$757)*(AR676=$AR$512:$AR$757)*(ROW($AB$512:$AB$757)&lt;&gt;ROW(AB676))*((Q676=0)*($R$512:$R$757&gt;0)+(Q676&gt;0)*($R$512:$R$757=0)))&gt;0,"SALONES UNIDOS",IF(SUMPRODUCT((AB676=$AB$512:$AB$757)*(AH676=$AH$512:$AH$757)*((AQ676&lt;$AR$512:$AR$757)*(AR676&gt;$AQ$512:$AQ$757))*(ROW($AB$512:$AB$757)&lt;&gt;ROW(AB676)))&gt;0,"Cruzado","Sin cruce")))</f>
        <v/>
      </c>
      <c r="AV676" s="359" t="str" cm="1">
        <f t="array" ref="AV676">IF(AD676="","",IF(SUMPRODUCT((AD676=$AD$512:$AD$757)*(AH676=$AH$512:$AH$757)*(AS676=$AS$512:$AS$757)*(AT676=$AT$512:$AT$757)*(ROW($AD$512:$AD$757)&lt;&gt;ROW(AD676))*((R676=0)*($R$512:$R$757&gt;0)+(R676&gt;0)*($R$512:$R$757=0)))&gt;0,"SALONES UNIDOS",IF(SUMPRODUCT((AD676=$AD$512:$AD$757)*(AH676=$AH$512:$AH$757)*((AS676&lt;$AT$512:$AT$757)*(AT676&gt;$AS$512:$AS$757))*(ROW($AD$512:$AD$757)&lt;&gt;ROW(AD676)))&gt;0,"Cruzado","Sin cruce")))</f>
        <v>Sin cruce</v>
      </c>
      <c r="AW676" s="104" t="str">
        <f t="shared" si="265"/>
        <v>PS1HUAURAB</v>
      </c>
      <c r="AX676" s="104" t="str" cm="1">
        <f t="array" ref="AX676">IF(AW676="","",IF(SUMPRODUCT((AW676=$AW$7:$AW$2042)*(AH676=$AH$7:$AH$2042)*(AN676=$AN$7:$AN$2042)*(AO676=$AO$7:$AO$2042)*(ROW($AW$7:$AW$2042)&lt;&gt;ROW(AW676))*((R676=0)*($R$7:$R$2042&gt;0)+(R676&gt;0)*($R$7:$R$2042=0)))&gt;0,"SALONES UNIDOS",IF(SUMPRODUCT((AW676=$AW$7:$AW$2042)*(AH676=$AH$7:$AH$2042)*((AN676&lt;$AO$7:$AO$2042)*(AO676&gt;$AN$7:$AN$2042))*(ROW($AW$7:$AW$2042)&lt;&gt;ROW(AW676)))&gt;0,"Cruzado","Sin cruce")))</f>
        <v>Sin cruce</v>
      </c>
    </row>
    <row r="677" spans="2:50" ht="19.8" hidden="1" customHeight="1" x14ac:dyDescent="0.25">
      <c r="B677" s="494" t="s">
        <v>314</v>
      </c>
      <c r="C677" s="369" t="s">
        <v>971</v>
      </c>
      <c r="D677" s="369">
        <v>20261</v>
      </c>
      <c r="E677" s="373" t="s">
        <v>279</v>
      </c>
      <c r="F677" s="370" t="s">
        <v>291</v>
      </c>
      <c r="G677" s="373" t="s">
        <v>296</v>
      </c>
      <c r="H677" s="373">
        <v>1</v>
      </c>
      <c r="I677" s="373" t="s">
        <v>281</v>
      </c>
      <c r="J677" s="373" t="s">
        <v>281</v>
      </c>
      <c r="K677" s="194" t="s">
        <v>735</v>
      </c>
      <c r="L677" s="364" t="s">
        <v>562</v>
      </c>
      <c r="M677" s="364" t="s">
        <v>362</v>
      </c>
      <c r="N677" s="364" t="s">
        <v>339</v>
      </c>
      <c r="O677" s="373" t="s">
        <v>315</v>
      </c>
      <c r="P677" s="364">
        <v>2</v>
      </c>
      <c r="Q677" s="364">
        <v>0</v>
      </c>
      <c r="R677" s="369">
        <v>2</v>
      </c>
      <c r="S677" s="364">
        <v>3</v>
      </c>
      <c r="T677" s="8"/>
      <c r="U677" s="374">
        <v>33</v>
      </c>
      <c r="V677" s="370">
        <v>44565506</v>
      </c>
      <c r="W677" s="373" t="s">
        <v>237</v>
      </c>
      <c r="X677" s="364" t="s">
        <v>315</v>
      </c>
      <c r="Y677" s="364" t="s">
        <v>556</v>
      </c>
      <c r="Z677" s="364"/>
      <c r="AA677" s="364"/>
      <c r="AB677" s="370" t="s">
        <v>589</v>
      </c>
      <c r="AC677" s="364"/>
      <c r="AD677" s="369"/>
      <c r="AE677" s="370"/>
      <c r="AF677" s="370"/>
      <c r="AG677" s="364" t="s">
        <v>559</v>
      </c>
      <c r="AH677" s="364">
        <v>1</v>
      </c>
      <c r="AI677" s="364">
        <v>8</v>
      </c>
      <c r="AJ677" s="364">
        <v>30</v>
      </c>
      <c r="AK677" s="364">
        <v>10</v>
      </c>
      <c r="AL677" s="364">
        <v>10</v>
      </c>
      <c r="AM677" s="365">
        <f t="shared" si="262"/>
        <v>2</v>
      </c>
      <c r="AN677" s="104">
        <f t="shared" si="266"/>
        <v>0.35416666666666663</v>
      </c>
      <c r="AO677" s="104">
        <f t="shared" si="267"/>
        <v>0.4236111111111111</v>
      </c>
      <c r="AP677" s="22" t="str" cm="1">
        <f t="array" ref="AP677">IF(W677="","",IF(SUMPRODUCT((W677=$W$7:$W$2042)*(AH677=$AH$7:$AH$2042)*(AN677=$AN$7:$AN$2042)*(AO677=$AO$7:$AO$2042)*(ROW($W$7:$W$2042)&lt;&gt;ROW(W677))*((R677=0)*($R$7:$R$2042&gt;0)+(R677&gt;0)*($R$7:$R$2042=0)))&gt;0,"SALONES UNIDOS",IF(SUMPRODUCT((W677=$W$7:$W$2042)*(AH677=$AH$7:$AH$2042)*((AN677&lt;$AO$7:$AO$2042)*(AO677&gt;$AN$7:$AN$2042))*(ROW($W$7:$W$2042)&lt;&gt;ROW(W677)))&gt;0,"Cruzado","Sin cruce")))</f>
        <v>Sin cruce</v>
      </c>
      <c r="AQ677" s="104">
        <f t="shared" ref="AQ677:AQ687" si="282">AN677</f>
        <v>0.35416666666666663</v>
      </c>
      <c r="AR677" s="104">
        <f t="shared" ref="AR677:AR687" si="283">AO677</f>
        <v>0.4236111111111111</v>
      </c>
      <c r="AS677" s="22"/>
      <c r="AT677" s="22"/>
      <c r="AU677" s="359" t="str" cm="1">
        <f t="array" ref="AU677">IF(AB677="","",IF(SUMPRODUCT((AB677=$AB$512:$AB$757)*(AH677=$AH$512:$AH$757)*(AQ677=$AQ$512:$AQ$757)*(AR677=$AR$512:$AR$757)*(ROW($AB$512:$AB$757)&lt;&gt;ROW(AB677))*((Q677=0)*($R$512:$R$757&gt;0)+(Q677&gt;0)*($R$512:$R$757=0)))&gt;0,"SALONES UNIDOS",IF(SUMPRODUCT((AB677=$AB$512:$AB$757)*(AH677=$AH$512:$AH$757)*((AQ677&lt;$AR$512:$AR$757)*(AR677&gt;$AQ$512:$AQ$757))*(ROW($AB$512:$AB$757)&lt;&gt;ROW(AB677)))&gt;0,"Cruzado","Sin cruce")))</f>
        <v>Sin cruce</v>
      </c>
      <c r="AV677" s="359" t="str" cm="1">
        <f t="array" ref="AV677">IF(AD677="","",IF(SUMPRODUCT((AD677=$AD$512:$AD$757)*(AH677=$AH$512:$AH$757)*(AS677=$AS$512:$AS$757)*(AT677=$AT$512:$AT$757)*(ROW($AD$512:$AD$757)&lt;&gt;ROW(AD677))*((R677=0)*($R$512:$R$757&gt;0)+(R677&gt;0)*($R$512:$R$757=0)))&gt;0,"SALONES UNIDOS",IF(SUMPRODUCT((AD677=$AD$512:$AD$757)*(AH677=$AH$512:$AH$757)*((AS677&lt;$AT$512:$AT$757)*(AT677&gt;$AS$512:$AS$757))*(ROW($AD$512:$AD$757)&lt;&gt;ROW(AD677)))&gt;0,"Cruzado","Sin cruce")))</f>
        <v/>
      </c>
      <c r="AW677" s="104" t="str">
        <f t="shared" si="265"/>
        <v>PS1HUAURAB</v>
      </c>
      <c r="AX677" s="104" t="str" cm="1">
        <f t="array" ref="AX677">IF(AW677="","",IF(SUMPRODUCT((AW677=$AW$7:$AW$2042)*(AH677=$AH$7:$AH$2042)*(AN677=$AN$7:$AN$2042)*(AO677=$AO$7:$AO$2042)*(ROW($AW$7:$AW$2042)&lt;&gt;ROW(AW677))*((R677=0)*($R$7:$R$2042&gt;0)+(R677&gt;0)*($R$7:$R$2042=0)))&gt;0,"SALONES UNIDOS",IF(SUMPRODUCT((AW677=$AW$7:$AW$2042)*(AH677=$AH$7:$AH$2042)*((AN677&lt;$AO$7:$AO$2042)*(AO677&gt;$AN$7:$AN$2042))*(ROW($AW$7:$AW$2042)&lt;&gt;ROW(AW677)))&gt;0,"Cruzado","Sin cruce")))</f>
        <v>Sin cruce</v>
      </c>
    </row>
    <row r="678" spans="2:50" ht="19.8" hidden="1" customHeight="1" x14ac:dyDescent="0.25">
      <c r="B678" s="494" t="s">
        <v>314</v>
      </c>
      <c r="C678" s="369" t="s">
        <v>971</v>
      </c>
      <c r="D678" s="369">
        <v>20261</v>
      </c>
      <c r="E678" s="373" t="s">
        <v>279</v>
      </c>
      <c r="F678" s="370" t="s">
        <v>291</v>
      </c>
      <c r="G678" s="373" t="s">
        <v>296</v>
      </c>
      <c r="H678" s="373">
        <v>1</v>
      </c>
      <c r="I678" s="373" t="s">
        <v>281</v>
      </c>
      <c r="J678" s="373" t="s">
        <v>281</v>
      </c>
      <c r="K678" s="194" t="s">
        <v>735</v>
      </c>
      <c r="L678" s="364" t="s">
        <v>562</v>
      </c>
      <c r="M678" s="364" t="s">
        <v>362</v>
      </c>
      <c r="N678" s="364" t="s">
        <v>339</v>
      </c>
      <c r="O678" s="373" t="s">
        <v>315</v>
      </c>
      <c r="P678" s="364">
        <v>0</v>
      </c>
      <c r="Q678" s="364">
        <v>2</v>
      </c>
      <c r="R678" s="369">
        <v>2</v>
      </c>
      <c r="S678" s="364">
        <v>3</v>
      </c>
      <c r="T678" s="8"/>
      <c r="U678" s="374">
        <v>33</v>
      </c>
      <c r="V678" s="370">
        <v>44565506</v>
      </c>
      <c r="W678" s="373" t="s">
        <v>237</v>
      </c>
      <c r="X678" s="364" t="s">
        <v>315</v>
      </c>
      <c r="Y678" s="364" t="s">
        <v>556</v>
      </c>
      <c r="Z678" s="364"/>
      <c r="AA678" s="364"/>
      <c r="AB678" s="370" t="s">
        <v>589</v>
      </c>
      <c r="AC678" s="364"/>
      <c r="AD678" s="369"/>
      <c r="AE678" s="370"/>
      <c r="AF678" s="370"/>
      <c r="AG678" s="364" t="s">
        <v>301</v>
      </c>
      <c r="AH678" s="364">
        <v>1</v>
      </c>
      <c r="AI678" s="364">
        <v>10</v>
      </c>
      <c r="AJ678" s="364">
        <v>10</v>
      </c>
      <c r="AK678" s="364">
        <v>11</v>
      </c>
      <c r="AL678" s="364">
        <v>50</v>
      </c>
      <c r="AM678" s="365">
        <f t="shared" si="262"/>
        <v>2</v>
      </c>
      <c r="AN678" s="104">
        <f t="shared" si="266"/>
        <v>0.4236111111111111</v>
      </c>
      <c r="AO678" s="104">
        <f t="shared" si="267"/>
        <v>0.49305555555555552</v>
      </c>
      <c r="AP678" s="22" t="str" cm="1">
        <f t="array" ref="AP678">IF(W678="","",IF(SUMPRODUCT((W678=$W$7:$W$2042)*(AH678=$AH$7:$AH$2042)*(AN678=$AN$7:$AN$2042)*(AO678=$AO$7:$AO$2042)*(ROW($W$7:$W$2042)&lt;&gt;ROW(W678))*((R678=0)*($R$7:$R$2042&gt;0)+(R678&gt;0)*($R$7:$R$2042=0)))&gt;0,"SALONES UNIDOS",IF(SUMPRODUCT((W678=$W$7:$W$2042)*(AH678=$AH$7:$AH$2042)*((AN678&lt;$AO$7:$AO$2042)*(AO678&gt;$AN$7:$AN$2042))*(ROW($W$7:$W$2042)&lt;&gt;ROW(W678)))&gt;0,"Cruzado","Sin cruce")))</f>
        <v>Sin cruce</v>
      </c>
      <c r="AQ678" s="104">
        <f t="shared" si="282"/>
        <v>0.4236111111111111</v>
      </c>
      <c r="AR678" s="104">
        <f t="shared" si="283"/>
        <v>0.49305555555555552</v>
      </c>
      <c r="AS678" s="22"/>
      <c r="AT678" s="22"/>
      <c r="AU678" s="359" t="str" cm="1">
        <f t="array" ref="AU678">IF(AB678="","",IF(SUMPRODUCT((AB678=$AB$512:$AB$757)*(AH678=$AH$512:$AH$757)*(AQ678=$AQ$512:$AQ$757)*(AR678=$AR$512:$AR$757)*(ROW($AB$512:$AB$757)&lt;&gt;ROW(AB678))*((Q678=0)*($R$512:$R$757&gt;0)+(Q678&gt;0)*($R$512:$R$757=0)))&gt;0,"SALONES UNIDOS",IF(SUMPRODUCT((AB678=$AB$512:$AB$757)*(AH678=$AH$512:$AH$757)*((AQ678&lt;$AR$512:$AR$757)*(AR678&gt;$AQ$512:$AQ$757))*(ROW($AB$512:$AB$757)&lt;&gt;ROW(AB678)))&gt;0,"Cruzado","Sin cruce")))</f>
        <v>Sin cruce</v>
      </c>
      <c r="AV678" s="359" t="str" cm="1">
        <f t="array" ref="AV678">IF(AD678="","",IF(SUMPRODUCT((AD678=$AD$512:$AD$757)*(AH678=$AH$512:$AH$757)*(AS678=$AS$512:$AS$757)*(AT678=$AT$512:$AT$757)*(ROW($AD$512:$AD$757)&lt;&gt;ROW(AD678))*((R678=0)*($R$512:$R$757&gt;0)+(R678&gt;0)*($R$512:$R$757=0)))&gt;0,"SALONES UNIDOS",IF(SUMPRODUCT((AD678=$AD$512:$AD$757)*(AH678=$AH$512:$AH$757)*((AS678&lt;$AT$512:$AT$757)*(AT678&gt;$AS$512:$AS$757))*(ROW($AD$512:$AD$757)&lt;&gt;ROW(AD678)))&gt;0,"Cruzado","Sin cruce")))</f>
        <v/>
      </c>
      <c r="AW678" s="104" t="str">
        <f t="shared" si="265"/>
        <v>PS1HUAURAB</v>
      </c>
      <c r="AX678" s="104" t="str" cm="1">
        <f t="array" ref="AX678">IF(AW678="","",IF(SUMPRODUCT((AW678=$AW$7:$AW$2042)*(AH678=$AH$7:$AH$2042)*(AN678=$AN$7:$AN$2042)*(AO678=$AO$7:$AO$2042)*(ROW($AW$7:$AW$2042)&lt;&gt;ROW(AW678))*((R678=0)*($R$7:$R$2042&gt;0)+(R678&gt;0)*($R$7:$R$2042=0)))&gt;0,"SALONES UNIDOS",IF(SUMPRODUCT((AW678=$AW$7:$AW$2042)*(AH678=$AH$7:$AH$2042)*((AN678&lt;$AO$7:$AO$2042)*(AO678&gt;$AN$7:$AN$2042))*(ROW($AW$7:$AW$2042)&lt;&gt;ROW(AW678)))&gt;0,"Cruzado","Sin cruce")))</f>
        <v>Sin cruce</v>
      </c>
    </row>
    <row r="679" spans="2:50" ht="19.8" hidden="1" customHeight="1" x14ac:dyDescent="0.25">
      <c r="B679" s="494" t="s">
        <v>314</v>
      </c>
      <c r="C679" s="369" t="s">
        <v>971</v>
      </c>
      <c r="D679" s="369">
        <v>20261</v>
      </c>
      <c r="E679" s="373" t="s">
        <v>279</v>
      </c>
      <c r="F679" s="370" t="s">
        <v>291</v>
      </c>
      <c r="G679" s="373" t="s">
        <v>296</v>
      </c>
      <c r="H679" s="373">
        <v>1</v>
      </c>
      <c r="I679" s="373" t="s">
        <v>281</v>
      </c>
      <c r="J679" s="373" t="s">
        <v>281</v>
      </c>
      <c r="K679" s="194" t="s">
        <v>736</v>
      </c>
      <c r="L679" s="364" t="s">
        <v>740</v>
      </c>
      <c r="M679" s="364" t="s">
        <v>346</v>
      </c>
      <c r="N679" s="364" t="s">
        <v>339</v>
      </c>
      <c r="O679" s="373" t="s">
        <v>315</v>
      </c>
      <c r="P679" s="364">
        <v>2</v>
      </c>
      <c r="Q679" s="364">
        <v>0</v>
      </c>
      <c r="R679" s="369">
        <v>2</v>
      </c>
      <c r="S679" s="364">
        <v>3</v>
      </c>
      <c r="T679" s="8"/>
      <c r="U679" s="374">
        <v>33</v>
      </c>
      <c r="V679" s="370">
        <v>15617206</v>
      </c>
      <c r="W679" s="373" t="s">
        <v>112</v>
      </c>
      <c r="X679" s="364" t="s">
        <v>315</v>
      </c>
      <c r="Y679" s="364" t="s">
        <v>556</v>
      </c>
      <c r="Z679" s="364"/>
      <c r="AA679" s="364"/>
      <c r="AB679" s="370" t="s">
        <v>860</v>
      </c>
      <c r="AC679" s="364"/>
      <c r="AD679" s="369"/>
      <c r="AE679" s="370"/>
      <c r="AF679" s="370"/>
      <c r="AG679" s="364" t="s">
        <v>559</v>
      </c>
      <c r="AH679" s="364">
        <v>1</v>
      </c>
      <c r="AI679" s="364">
        <v>12</v>
      </c>
      <c r="AJ679" s="364">
        <v>40</v>
      </c>
      <c r="AK679" s="364">
        <v>14</v>
      </c>
      <c r="AL679" s="364">
        <v>20</v>
      </c>
      <c r="AM679" s="365">
        <f t="shared" si="262"/>
        <v>2</v>
      </c>
      <c r="AN679" s="104">
        <f t="shared" si="266"/>
        <v>0.52777777777777779</v>
      </c>
      <c r="AO679" s="104">
        <f t="shared" si="267"/>
        <v>0.59722222222222221</v>
      </c>
      <c r="AP679" s="22" t="str" cm="1">
        <f t="array" ref="AP679">IF(W679="","",IF(SUMPRODUCT((W679=$W$7:$W$2042)*(AH679=$AH$7:$AH$2042)*(AN679=$AN$7:$AN$2042)*(AO679=$AO$7:$AO$2042)*(ROW($W$7:$W$2042)&lt;&gt;ROW(W679))*((R679=0)*($R$7:$R$2042&gt;0)+(R679&gt;0)*($R$7:$R$2042=0)))&gt;0,"SALONES UNIDOS",IF(SUMPRODUCT((W679=$W$7:$W$2042)*(AH679=$AH$7:$AH$2042)*((AN679&lt;$AO$7:$AO$2042)*(AO679&gt;$AN$7:$AN$2042))*(ROW($W$7:$W$2042)&lt;&gt;ROW(W679)))&gt;0,"Cruzado","Sin cruce")))</f>
        <v>Sin cruce</v>
      </c>
      <c r="AQ679" s="104">
        <f t="shared" si="282"/>
        <v>0.52777777777777779</v>
      </c>
      <c r="AR679" s="104">
        <f t="shared" si="283"/>
        <v>0.59722222222222221</v>
      </c>
      <c r="AS679" s="22"/>
      <c r="AT679" s="22"/>
      <c r="AU679" s="359" t="str" cm="1">
        <f t="array" ref="AU679">IF(AB679="","",IF(SUMPRODUCT((AB679=$AB$512:$AB$757)*(AH679=$AH$512:$AH$757)*(AQ679=$AQ$512:$AQ$757)*(AR679=$AR$512:$AR$757)*(ROW($AB$512:$AB$757)&lt;&gt;ROW(AB679))*((Q679=0)*($R$512:$R$757&gt;0)+(Q679&gt;0)*($R$512:$R$757=0)))&gt;0,"SALONES UNIDOS",IF(SUMPRODUCT((AB679=$AB$512:$AB$757)*(AH679=$AH$512:$AH$757)*((AQ679&lt;$AR$512:$AR$757)*(AR679&gt;$AQ$512:$AQ$757))*(ROW($AB$512:$AB$757)&lt;&gt;ROW(AB679)))&gt;0,"Cruzado","Sin cruce")))</f>
        <v>Sin cruce</v>
      </c>
      <c r="AV679" s="359" t="str" cm="1">
        <f t="array" ref="AV679">IF(AD679="","",IF(SUMPRODUCT((AD679=$AD$512:$AD$757)*(AH679=$AH$512:$AH$757)*(AS679=$AS$512:$AS$757)*(AT679=$AT$512:$AT$757)*(ROW($AD$512:$AD$757)&lt;&gt;ROW(AD679))*((R679=0)*($R$512:$R$757&gt;0)+(R679&gt;0)*($R$512:$R$757=0)))&gt;0,"SALONES UNIDOS",IF(SUMPRODUCT((AD679=$AD$512:$AD$757)*(AH679=$AH$512:$AH$757)*((AS679&lt;$AT$512:$AT$757)*(AT679&gt;$AS$512:$AS$757))*(ROW($AD$512:$AD$757)&lt;&gt;ROW(AD679)))&gt;0,"Cruzado","Sin cruce")))</f>
        <v/>
      </c>
      <c r="AW679" s="104" t="str">
        <f t="shared" si="265"/>
        <v>PS1HUAURAB</v>
      </c>
      <c r="AX679" s="104" t="str" cm="1">
        <f t="array" ref="AX679">IF(AW679="","",IF(SUMPRODUCT((AW679=$AW$7:$AW$2042)*(AH679=$AH$7:$AH$2042)*(AN679=$AN$7:$AN$2042)*(AO679=$AO$7:$AO$2042)*(ROW($AW$7:$AW$2042)&lt;&gt;ROW(AW679))*((R679=0)*($R$7:$R$2042&gt;0)+(R679&gt;0)*($R$7:$R$2042=0)))&gt;0,"SALONES UNIDOS",IF(SUMPRODUCT((AW679=$AW$7:$AW$2042)*(AH679=$AH$7:$AH$2042)*((AN679&lt;$AO$7:$AO$2042)*(AO679&gt;$AN$7:$AN$2042))*(ROW($AW$7:$AW$2042)&lt;&gt;ROW(AW679)))&gt;0,"Cruzado","Sin cruce")))</f>
        <v>Sin cruce</v>
      </c>
    </row>
    <row r="680" spans="2:50" ht="19.8" hidden="1" customHeight="1" x14ac:dyDescent="0.25">
      <c r="B680" s="494" t="s">
        <v>314</v>
      </c>
      <c r="C680" s="369" t="s">
        <v>971</v>
      </c>
      <c r="D680" s="369">
        <v>20261</v>
      </c>
      <c r="E680" s="373" t="s">
        <v>279</v>
      </c>
      <c r="F680" s="370" t="s">
        <v>291</v>
      </c>
      <c r="G680" s="373" t="s">
        <v>296</v>
      </c>
      <c r="H680" s="373">
        <v>1</v>
      </c>
      <c r="I680" s="373" t="s">
        <v>281</v>
      </c>
      <c r="J680" s="373" t="s">
        <v>281</v>
      </c>
      <c r="K680" s="194" t="s">
        <v>736</v>
      </c>
      <c r="L680" s="364" t="s">
        <v>740</v>
      </c>
      <c r="M680" s="364" t="s">
        <v>346</v>
      </c>
      <c r="N680" s="364" t="s">
        <v>339</v>
      </c>
      <c r="O680" s="373" t="s">
        <v>315</v>
      </c>
      <c r="P680" s="364">
        <v>0</v>
      </c>
      <c r="Q680" s="364">
        <v>2</v>
      </c>
      <c r="R680" s="369">
        <v>2</v>
      </c>
      <c r="S680" s="364">
        <v>3</v>
      </c>
      <c r="T680" s="8"/>
      <c r="U680" s="374">
        <v>33</v>
      </c>
      <c r="V680" s="370">
        <v>15617206</v>
      </c>
      <c r="W680" s="373" t="s">
        <v>112</v>
      </c>
      <c r="X680" s="364" t="s">
        <v>315</v>
      </c>
      <c r="Y680" s="364" t="s">
        <v>556</v>
      </c>
      <c r="Z680" s="364"/>
      <c r="AA680" s="364"/>
      <c r="AB680" s="370" t="s">
        <v>860</v>
      </c>
      <c r="AC680" s="364"/>
      <c r="AD680" s="369"/>
      <c r="AE680" s="370"/>
      <c r="AF680" s="370"/>
      <c r="AG680" s="364" t="s">
        <v>301</v>
      </c>
      <c r="AH680" s="364">
        <v>1</v>
      </c>
      <c r="AI680" s="364">
        <v>14</v>
      </c>
      <c r="AJ680" s="364">
        <v>20</v>
      </c>
      <c r="AK680" s="364">
        <v>16</v>
      </c>
      <c r="AL680" s="364">
        <v>0</v>
      </c>
      <c r="AM680" s="365">
        <f t="shared" si="262"/>
        <v>2</v>
      </c>
      <c r="AN680" s="104">
        <f t="shared" si="266"/>
        <v>0.59722222222222221</v>
      </c>
      <c r="AO680" s="104">
        <f t="shared" si="267"/>
        <v>0.66666666666666663</v>
      </c>
      <c r="AP680" s="22" t="str" cm="1">
        <f t="array" ref="AP680">IF(W680="","",IF(SUMPRODUCT((W680=$W$7:$W$2042)*(AH680=$AH$7:$AH$2042)*(AN680=$AN$7:$AN$2042)*(AO680=$AO$7:$AO$2042)*(ROW($W$7:$W$2042)&lt;&gt;ROW(W680))*((R680=0)*($R$7:$R$2042&gt;0)+(R680&gt;0)*($R$7:$R$2042=0)))&gt;0,"SALONES UNIDOS",IF(SUMPRODUCT((W680=$W$7:$W$2042)*(AH680=$AH$7:$AH$2042)*((AN680&lt;$AO$7:$AO$2042)*(AO680&gt;$AN$7:$AN$2042))*(ROW($W$7:$W$2042)&lt;&gt;ROW(W680)))&gt;0,"Cruzado","Sin cruce")))</f>
        <v>Sin cruce</v>
      </c>
      <c r="AQ680" s="104">
        <f t="shared" si="282"/>
        <v>0.59722222222222221</v>
      </c>
      <c r="AR680" s="104">
        <f t="shared" si="283"/>
        <v>0.66666666666666663</v>
      </c>
      <c r="AS680" s="22"/>
      <c r="AT680" s="22"/>
      <c r="AU680" s="359" t="str" cm="1">
        <f t="array" ref="AU680">IF(AB680="","",IF(SUMPRODUCT((AB680=$AB$512:$AB$757)*(AH680=$AH$512:$AH$757)*(AQ680=$AQ$512:$AQ$757)*(AR680=$AR$512:$AR$757)*(ROW($AB$512:$AB$757)&lt;&gt;ROW(AB680))*((Q680=0)*($R$512:$R$757&gt;0)+(Q680&gt;0)*($R$512:$R$757=0)))&gt;0,"SALONES UNIDOS",IF(SUMPRODUCT((AB680=$AB$512:$AB$757)*(AH680=$AH$512:$AH$757)*((AQ680&lt;$AR$512:$AR$757)*(AR680&gt;$AQ$512:$AQ$757))*(ROW($AB$512:$AB$757)&lt;&gt;ROW(AB680)))&gt;0,"Cruzado","Sin cruce")))</f>
        <v>Sin cruce</v>
      </c>
      <c r="AV680" s="359" t="str" cm="1">
        <f t="array" ref="AV680">IF(AD680="","",IF(SUMPRODUCT((AD680=$AD$512:$AD$757)*(AH680=$AH$512:$AH$757)*(AS680=$AS$512:$AS$757)*(AT680=$AT$512:$AT$757)*(ROW($AD$512:$AD$757)&lt;&gt;ROW(AD680))*((R680=0)*($R$512:$R$757&gt;0)+(R680&gt;0)*($R$512:$R$757=0)))&gt;0,"SALONES UNIDOS",IF(SUMPRODUCT((AD680=$AD$512:$AD$757)*(AH680=$AH$512:$AH$757)*((AS680&lt;$AT$512:$AT$757)*(AT680&gt;$AS$512:$AS$757))*(ROW($AD$512:$AD$757)&lt;&gt;ROW(AD680)))&gt;0,"Cruzado","Sin cruce")))</f>
        <v/>
      </c>
      <c r="AW680" s="104" t="str">
        <f t="shared" si="265"/>
        <v>PS1HUAURAB</v>
      </c>
      <c r="AX680" s="104" t="str" cm="1">
        <f t="array" ref="AX680">IF(AW680="","",IF(SUMPRODUCT((AW680=$AW$7:$AW$2042)*(AH680=$AH$7:$AH$2042)*(AN680=$AN$7:$AN$2042)*(AO680=$AO$7:$AO$2042)*(ROW($AW$7:$AW$2042)&lt;&gt;ROW(AW680))*((R680=0)*($R$7:$R$2042&gt;0)+(R680&gt;0)*($R$7:$R$2042=0)))&gt;0,"SALONES UNIDOS",IF(SUMPRODUCT((AW680=$AW$7:$AW$2042)*(AH680=$AH$7:$AH$2042)*((AN680&lt;$AO$7:$AO$2042)*(AO680&gt;$AN$7:$AN$2042))*(ROW($AW$7:$AW$2042)&lt;&gt;ROW(AW680)))&gt;0,"Cruzado","Sin cruce")))</f>
        <v>Sin cruce</v>
      </c>
    </row>
    <row r="681" spans="2:50" ht="19.8" hidden="1" customHeight="1" x14ac:dyDescent="0.25">
      <c r="B681" s="494" t="s">
        <v>314</v>
      </c>
      <c r="C681" s="369" t="s">
        <v>971</v>
      </c>
      <c r="D681" s="369">
        <v>20261</v>
      </c>
      <c r="E681" s="373" t="s">
        <v>279</v>
      </c>
      <c r="F681" s="370" t="s">
        <v>291</v>
      </c>
      <c r="G681" s="373" t="s">
        <v>296</v>
      </c>
      <c r="H681" s="373">
        <v>1</v>
      </c>
      <c r="I681" s="373" t="s">
        <v>281</v>
      </c>
      <c r="J681" s="373" t="s">
        <v>281</v>
      </c>
      <c r="K681" s="194" t="s">
        <v>737</v>
      </c>
      <c r="L681" s="364" t="s">
        <v>667</v>
      </c>
      <c r="M681" s="364" t="s">
        <v>362</v>
      </c>
      <c r="N681" s="364" t="s">
        <v>339</v>
      </c>
      <c r="O681" s="373" t="s">
        <v>315</v>
      </c>
      <c r="P681" s="364">
        <v>3</v>
      </c>
      <c r="Q681" s="364">
        <v>0</v>
      </c>
      <c r="R681" s="369">
        <v>3</v>
      </c>
      <c r="S681" s="364">
        <v>4</v>
      </c>
      <c r="T681" s="8"/>
      <c r="U681" s="374">
        <v>33</v>
      </c>
      <c r="V681" s="370">
        <v>15863203</v>
      </c>
      <c r="W681" s="373" t="s">
        <v>199</v>
      </c>
      <c r="X681" s="364" t="s">
        <v>315</v>
      </c>
      <c r="Y681" s="364" t="s">
        <v>556</v>
      </c>
      <c r="Z681" s="364"/>
      <c r="AA681" s="364"/>
      <c r="AB681" s="370" t="s">
        <v>1130</v>
      </c>
      <c r="AC681" s="364"/>
      <c r="AD681" s="369"/>
      <c r="AE681" s="370"/>
      <c r="AF681" s="370"/>
      <c r="AG681" s="364" t="s">
        <v>559</v>
      </c>
      <c r="AH681" s="364">
        <v>2</v>
      </c>
      <c r="AI681" s="364">
        <v>7</v>
      </c>
      <c r="AJ681" s="364">
        <v>40</v>
      </c>
      <c r="AK681" s="364">
        <v>10</v>
      </c>
      <c r="AL681" s="364">
        <v>10</v>
      </c>
      <c r="AM681" s="365">
        <f t="shared" si="262"/>
        <v>3</v>
      </c>
      <c r="AN681" s="104">
        <f t="shared" si="266"/>
        <v>0.31944444444444448</v>
      </c>
      <c r="AO681" s="104">
        <f t="shared" si="267"/>
        <v>0.4236111111111111</v>
      </c>
      <c r="AP681" s="22" t="str" cm="1">
        <f t="array" ref="AP681">IF(W681="","",IF(SUMPRODUCT((W681=$W$7:$W$2042)*(AH681=$AH$7:$AH$2042)*(AN681=$AN$7:$AN$2042)*(AO681=$AO$7:$AO$2042)*(ROW($W$7:$W$2042)&lt;&gt;ROW(W681))*((R681=0)*($R$7:$R$2042&gt;0)+(R681&gt;0)*($R$7:$R$2042=0)))&gt;0,"SALONES UNIDOS",IF(SUMPRODUCT((W681=$W$7:$W$2042)*(AH681=$AH$7:$AH$2042)*((AN681&lt;$AO$7:$AO$2042)*(AO681&gt;$AN$7:$AN$2042))*(ROW($W$7:$W$2042)&lt;&gt;ROW(W681)))&gt;0,"Cruzado","Sin cruce")))</f>
        <v>Sin cruce</v>
      </c>
      <c r="AQ681" s="104">
        <f t="shared" si="282"/>
        <v>0.31944444444444448</v>
      </c>
      <c r="AR681" s="104">
        <f t="shared" si="283"/>
        <v>0.4236111111111111</v>
      </c>
      <c r="AS681" s="22"/>
      <c r="AT681" s="22"/>
      <c r="AU681" s="359" t="str" cm="1">
        <f t="array" ref="AU681">IF(AB681="","",IF(SUMPRODUCT((AB681=$AB$512:$AB$757)*(AH681=$AH$512:$AH$757)*(AQ681=$AQ$512:$AQ$757)*(AR681=$AR$512:$AR$757)*(ROW($AB$512:$AB$757)&lt;&gt;ROW(AB681))*((Q681=0)*($R$512:$R$757&gt;0)+(Q681&gt;0)*($R$512:$R$757=0)))&gt;0,"SALONES UNIDOS",IF(SUMPRODUCT((AB681=$AB$512:$AB$757)*(AH681=$AH$512:$AH$757)*((AQ681&lt;$AR$512:$AR$757)*(AR681&gt;$AQ$512:$AQ$757))*(ROW($AB$512:$AB$757)&lt;&gt;ROW(AB681)))&gt;0,"Cruzado","Sin cruce")))</f>
        <v>Sin cruce</v>
      </c>
      <c r="AV681" s="359" t="str" cm="1">
        <f t="array" ref="AV681">IF(AD681="","",IF(SUMPRODUCT((AD681=$AD$512:$AD$757)*(AH681=$AH$512:$AH$757)*(AS681=$AS$512:$AS$757)*(AT681=$AT$512:$AT$757)*(ROW($AD$512:$AD$757)&lt;&gt;ROW(AD681))*((R681=0)*($R$512:$R$757&gt;0)+(R681&gt;0)*($R$512:$R$757=0)))&gt;0,"SALONES UNIDOS",IF(SUMPRODUCT((AD681=$AD$512:$AD$757)*(AH681=$AH$512:$AH$757)*((AS681&lt;$AT$512:$AT$757)*(AT681&gt;$AS$512:$AS$757))*(ROW($AD$512:$AD$757)&lt;&gt;ROW(AD681)))&gt;0,"Cruzado","Sin cruce")))</f>
        <v/>
      </c>
      <c r="AW681" s="104" t="str">
        <f t="shared" si="265"/>
        <v>PS1HUAURAB</v>
      </c>
      <c r="AX681" s="104" t="str" cm="1">
        <f t="array" ref="AX681">IF(AW681="","",IF(SUMPRODUCT((AW681=$AW$7:$AW$2042)*(AH681=$AH$7:$AH$2042)*(AN681=$AN$7:$AN$2042)*(AO681=$AO$7:$AO$2042)*(ROW($AW$7:$AW$2042)&lt;&gt;ROW(AW681))*((R681=0)*($R$7:$R$2042&gt;0)+(R681&gt;0)*($R$7:$R$2042=0)))&gt;0,"SALONES UNIDOS",IF(SUMPRODUCT((AW681=$AW$7:$AW$2042)*(AH681=$AH$7:$AH$2042)*((AN681&lt;$AO$7:$AO$2042)*(AO681&gt;$AN$7:$AN$2042))*(ROW($AW$7:$AW$2042)&lt;&gt;ROW(AW681)))&gt;0,"Cruzado","Sin cruce")))</f>
        <v>Sin cruce</v>
      </c>
    </row>
    <row r="682" spans="2:50" ht="19.8" hidden="1" customHeight="1" x14ac:dyDescent="0.25">
      <c r="B682" s="494" t="s">
        <v>314</v>
      </c>
      <c r="C682" s="369" t="s">
        <v>971</v>
      </c>
      <c r="D682" s="369">
        <v>20261</v>
      </c>
      <c r="E682" s="373" t="s">
        <v>279</v>
      </c>
      <c r="F682" s="370" t="s">
        <v>291</v>
      </c>
      <c r="G682" s="373" t="s">
        <v>296</v>
      </c>
      <c r="H682" s="373">
        <v>1</v>
      </c>
      <c r="I682" s="373" t="s">
        <v>281</v>
      </c>
      <c r="J682" s="373" t="s">
        <v>281</v>
      </c>
      <c r="K682" s="194" t="s">
        <v>737</v>
      </c>
      <c r="L682" s="364" t="s">
        <v>667</v>
      </c>
      <c r="M682" s="364" t="s">
        <v>362</v>
      </c>
      <c r="N682" s="364" t="s">
        <v>339</v>
      </c>
      <c r="O682" s="373" t="s">
        <v>315</v>
      </c>
      <c r="P682" s="364">
        <v>0</v>
      </c>
      <c r="Q682" s="364">
        <v>2</v>
      </c>
      <c r="R682" s="369">
        <v>2</v>
      </c>
      <c r="S682" s="364">
        <v>4</v>
      </c>
      <c r="T682" s="8"/>
      <c r="U682" s="374">
        <v>33</v>
      </c>
      <c r="V682" s="370">
        <v>15863203</v>
      </c>
      <c r="W682" s="373" t="s">
        <v>199</v>
      </c>
      <c r="X682" s="364" t="s">
        <v>315</v>
      </c>
      <c r="Y682" s="364" t="s">
        <v>556</v>
      </c>
      <c r="Z682" s="364"/>
      <c r="AA682" s="364"/>
      <c r="AB682" s="370" t="s">
        <v>1130</v>
      </c>
      <c r="AC682" s="364"/>
      <c r="AD682" s="369"/>
      <c r="AE682" s="370"/>
      <c r="AF682" s="370"/>
      <c r="AG682" s="364" t="s">
        <v>301</v>
      </c>
      <c r="AH682" s="364">
        <v>2</v>
      </c>
      <c r="AI682" s="364">
        <v>10</v>
      </c>
      <c r="AJ682" s="364">
        <v>10</v>
      </c>
      <c r="AK682" s="364">
        <v>11</v>
      </c>
      <c r="AL682" s="364">
        <v>50</v>
      </c>
      <c r="AM682" s="365">
        <f t="shared" si="262"/>
        <v>2</v>
      </c>
      <c r="AN682" s="104">
        <f t="shared" si="266"/>
        <v>0.4236111111111111</v>
      </c>
      <c r="AO682" s="104">
        <f t="shared" si="267"/>
        <v>0.49305555555555552</v>
      </c>
      <c r="AP682" s="22" t="str" cm="1">
        <f t="array" ref="AP682">IF(W682="","",IF(SUMPRODUCT((W682=$W$7:$W$2042)*(AH682=$AH$7:$AH$2042)*(AN682=$AN$7:$AN$2042)*(AO682=$AO$7:$AO$2042)*(ROW($W$7:$W$2042)&lt;&gt;ROW(W682))*((R682=0)*($R$7:$R$2042&gt;0)+(R682&gt;0)*($R$7:$R$2042=0)))&gt;0,"SALONES UNIDOS",IF(SUMPRODUCT((W682=$W$7:$W$2042)*(AH682=$AH$7:$AH$2042)*((AN682&lt;$AO$7:$AO$2042)*(AO682&gt;$AN$7:$AN$2042))*(ROW($W$7:$W$2042)&lt;&gt;ROW(W682)))&gt;0,"Cruzado","Sin cruce")))</f>
        <v>Sin cruce</v>
      </c>
      <c r="AQ682" s="104">
        <f t="shared" si="282"/>
        <v>0.4236111111111111</v>
      </c>
      <c r="AR682" s="104">
        <f t="shared" si="283"/>
        <v>0.49305555555555552</v>
      </c>
      <c r="AS682" s="22"/>
      <c r="AT682" s="22"/>
      <c r="AU682" s="359" t="str" cm="1">
        <f t="array" ref="AU682">IF(AB682="","",IF(SUMPRODUCT((AB682=$AB$512:$AB$757)*(AH682=$AH$512:$AH$757)*(AQ682=$AQ$512:$AQ$757)*(AR682=$AR$512:$AR$757)*(ROW($AB$512:$AB$757)&lt;&gt;ROW(AB682))*((Q682=0)*($R$512:$R$757&gt;0)+(Q682&gt;0)*($R$512:$R$757=0)))&gt;0,"SALONES UNIDOS",IF(SUMPRODUCT((AB682=$AB$512:$AB$757)*(AH682=$AH$512:$AH$757)*((AQ682&lt;$AR$512:$AR$757)*(AR682&gt;$AQ$512:$AQ$757))*(ROW($AB$512:$AB$757)&lt;&gt;ROW(AB682)))&gt;0,"Cruzado","Sin cruce")))</f>
        <v>Sin cruce</v>
      </c>
      <c r="AV682" s="359" t="str" cm="1">
        <f t="array" ref="AV682">IF(AD682="","",IF(SUMPRODUCT((AD682=$AD$512:$AD$757)*(AH682=$AH$512:$AH$757)*(AS682=$AS$512:$AS$757)*(AT682=$AT$512:$AT$757)*(ROW($AD$512:$AD$757)&lt;&gt;ROW(AD682))*((R682=0)*($R$512:$R$757&gt;0)+(R682&gt;0)*($R$512:$R$757=0)))&gt;0,"SALONES UNIDOS",IF(SUMPRODUCT((AD682=$AD$512:$AD$757)*(AH682=$AH$512:$AH$757)*((AS682&lt;$AT$512:$AT$757)*(AT682&gt;$AS$512:$AS$757))*(ROW($AD$512:$AD$757)&lt;&gt;ROW(AD682)))&gt;0,"Cruzado","Sin cruce")))</f>
        <v/>
      </c>
      <c r="AW682" s="104" t="str">
        <f t="shared" si="265"/>
        <v>PS1HUAURAB</v>
      </c>
      <c r="AX682" s="104" t="str" cm="1">
        <f t="array" ref="AX682">IF(AW682="","",IF(SUMPRODUCT((AW682=$AW$7:$AW$2042)*(AH682=$AH$7:$AH$2042)*(AN682=$AN$7:$AN$2042)*(AO682=$AO$7:$AO$2042)*(ROW($AW$7:$AW$2042)&lt;&gt;ROW(AW682))*((R682=0)*($R$7:$R$2042&gt;0)+(R682&gt;0)*($R$7:$R$2042=0)))&gt;0,"SALONES UNIDOS",IF(SUMPRODUCT((AW682=$AW$7:$AW$2042)*(AH682=$AH$7:$AH$2042)*((AN682&lt;$AO$7:$AO$2042)*(AO682&gt;$AN$7:$AN$2042))*(ROW($AW$7:$AW$2042)&lt;&gt;ROW(AW682)))&gt;0,"Cruzado","Sin cruce")))</f>
        <v>Sin cruce</v>
      </c>
    </row>
    <row r="683" spans="2:50" ht="19.8" hidden="1" customHeight="1" x14ac:dyDescent="0.25">
      <c r="B683" s="494" t="s">
        <v>314</v>
      </c>
      <c r="C683" s="369" t="s">
        <v>971</v>
      </c>
      <c r="D683" s="369">
        <v>20261</v>
      </c>
      <c r="E683" s="373" t="s">
        <v>279</v>
      </c>
      <c r="F683" s="370" t="s">
        <v>291</v>
      </c>
      <c r="G683" s="373" t="s">
        <v>296</v>
      </c>
      <c r="H683" s="373">
        <v>1</v>
      </c>
      <c r="I683" s="373" t="s">
        <v>281</v>
      </c>
      <c r="J683" s="373" t="s">
        <v>281</v>
      </c>
      <c r="K683" s="194" t="s">
        <v>738</v>
      </c>
      <c r="L683" s="364" t="s">
        <v>567</v>
      </c>
      <c r="M683" s="364" t="s">
        <v>362</v>
      </c>
      <c r="N683" s="364" t="s">
        <v>339</v>
      </c>
      <c r="O683" s="373" t="s">
        <v>315</v>
      </c>
      <c r="P683" s="364">
        <v>3</v>
      </c>
      <c r="Q683" s="364">
        <v>0</v>
      </c>
      <c r="R683" s="369">
        <v>3</v>
      </c>
      <c r="S683" s="364">
        <v>4</v>
      </c>
      <c r="T683" s="8"/>
      <c r="U683" s="374">
        <v>33</v>
      </c>
      <c r="V683" s="370">
        <v>15722656</v>
      </c>
      <c r="W683" s="373" t="s">
        <v>108</v>
      </c>
      <c r="X683" s="364" t="s">
        <v>315</v>
      </c>
      <c r="Y683" s="364" t="s">
        <v>556</v>
      </c>
      <c r="Z683" s="364"/>
      <c r="AA683" s="364"/>
      <c r="AB683" s="370" t="s">
        <v>589</v>
      </c>
      <c r="AC683" s="364"/>
      <c r="AD683" s="369"/>
      <c r="AE683" s="370"/>
      <c r="AF683" s="370"/>
      <c r="AG683" s="364" t="s">
        <v>559</v>
      </c>
      <c r="AH683" s="364">
        <v>4</v>
      </c>
      <c r="AI683" s="364">
        <v>14</v>
      </c>
      <c r="AJ683" s="364">
        <v>20</v>
      </c>
      <c r="AK683" s="364">
        <v>16</v>
      </c>
      <c r="AL683" s="364">
        <v>50</v>
      </c>
      <c r="AM683" s="365">
        <f t="shared" si="262"/>
        <v>3</v>
      </c>
      <c r="AN683" s="104">
        <f t="shared" si="266"/>
        <v>0.59722222222222221</v>
      </c>
      <c r="AO683" s="104">
        <f t="shared" si="267"/>
        <v>0.70138888888888884</v>
      </c>
      <c r="AP683" s="22" t="str" cm="1">
        <f t="array" ref="AP683">IF(W683="","",IF(SUMPRODUCT((W683=$W$7:$W$2042)*(AH683=$AH$7:$AH$2042)*(AN683=$AN$7:$AN$2042)*(AO683=$AO$7:$AO$2042)*(ROW($W$7:$W$2042)&lt;&gt;ROW(W683))*((R683=0)*($R$7:$R$2042&gt;0)+(R683&gt;0)*($R$7:$R$2042=0)))&gt;0,"SALONES UNIDOS",IF(SUMPRODUCT((W683=$W$7:$W$2042)*(AH683=$AH$7:$AH$2042)*((AN683&lt;$AO$7:$AO$2042)*(AO683&gt;$AN$7:$AN$2042))*(ROW($W$7:$W$2042)&lt;&gt;ROW(W683)))&gt;0,"Cruzado","Sin cruce")))</f>
        <v>Sin cruce</v>
      </c>
      <c r="AQ683" s="104">
        <f t="shared" si="282"/>
        <v>0.59722222222222221</v>
      </c>
      <c r="AR683" s="104">
        <f t="shared" si="283"/>
        <v>0.70138888888888884</v>
      </c>
      <c r="AS683" s="22"/>
      <c r="AT683" s="22"/>
      <c r="AU683" s="359" t="str" cm="1">
        <f t="array" ref="AU683">IF(AB683="","",IF(SUMPRODUCT((AB683=$AB$512:$AB$757)*(AH683=$AH$512:$AH$757)*(AQ683=$AQ$512:$AQ$757)*(AR683=$AR$512:$AR$757)*(ROW($AB$512:$AB$757)&lt;&gt;ROW(AB683))*((Q683=0)*($R$512:$R$757&gt;0)+(Q683&gt;0)*($R$512:$R$757=0)))&gt;0,"SALONES UNIDOS",IF(SUMPRODUCT((AB683=$AB$512:$AB$757)*(AH683=$AH$512:$AH$757)*((AQ683&lt;$AR$512:$AR$757)*(AR683&gt;$AQ$512:$AQ$757))*(ROW($AB$512:$AB$757)&lt;&gt;ROW(AB683)))&gt;0,"Cruzado","Sin cruce")))</f>
        <v>Sin cruce</v>
      </c>
      <c r="AV683" s="359" t="str" cm="1">
        <f t="array" ref="AV683">IF(AD683="","",IF(SUMPRODUCT((AD683=$AD$512:$AD$757)*(AH683=$AH$512:$AH$757)*(AS683=$AS$512:$AS$757)*(AT683=$AT$512:$AT$757)*(ROW($AD$512:$AD$757)&lt;&gt;ROW(AD683))*((R683=0)*($R$512:$R$757&gt;0)+(R683&gt;0)*($R$512:$R$757=0)))&gt;0,"SALONES UNIDOS",IF(SUMPRODUCT((AD683=$AD$512:$AD$757)*(AH683=$AH$512:$AH$757)*((AS683&lt;$AT$512:$AT$757)*(AT683&gt;$AS$512:$AS$757))*(ROW($AD$512:$AD$757)&lt;&gt;ROW(AD683)))&gt;0,"Cruzado","Sin cruce")))</f>
        <v/>
      </c>
      <c r="AW683" s="104" t="str">
        <f t="shared" si="265"/>
        <v>PS1HUAURAB</v>
      </c>
      <c r="AX683" s="104" t="str" cm="1">
        <f t="array" ref="AX683">IF(AW683="","",IF(SUMPRODUCT((AW683=$AW$7:$AW$2042)*(AH683=$AH$7:$AH$2042)*(AN683=$AN$7:$AN$2042)*(AO683=$AO$7:$AO$2042)*(ROW($AW$7:$AW$2042)&lt;&gt;ROW(AW683))*((R683=0)*($R$7:$R$2042&gt;0)+(R683&gt;0)*($R$7:$R$2042=0)))&gt;0,"SALONES UNIDOS",IF(SUMPRODUCT((AW683=$AW$7:$AW$2042)*(AH683=$AH$7:$AH$2042)*((AN683&lt;$AO$7:$AO$2042)*(AO683&gt;$AN$7:$AN$2042))*(ROW($AW$7:$AW$2042)&lt;&gt;ROW(AW683)))&gt;0,"Cruzado","Sin cruce")))</f>
        <v>Sin cruce</v>
      </c>
    </row>
    <row r="684" spans="2:50" ht="19.8" hidden="1" customHeight="1" x14ac:dyDescent="0.25">
      <c r="B684" s="494" t="s">
        <v>314</v>
      </c>
      <c r="C684" s="369" t="s">
        <v>971</v>
      </c>
      <c r="D684" s="369">
        <v>20261</v>
      </c>
      <c r="E684" s="373" t="s">
        <v>279</v>
      </c>
      <c r="F684" s="370" t="s">
        <v>291</v>
      </c>
      <c r="G684" s="373" t="s">
        <v>296</v>
      </c>
      <c r="H684" s="373">
        <v>1</v>
      </c>
      <c r="I684" s="373" t="s">
        <v>281</v>
      </c>
      <c r="J684" s="373" t="s">
        <v>281</v>
      </c>
      <c r="K684" s="194" t="s">
        <v>738</v>
      </c>
      <c r="L684" s="364" t="s">
        <v>567</v>
      </c>
      <c r="M684" s="364" t="s">
        <v>362</v>
      </c>
      <c r="N684" s="364" t="s">
        <v>339</v>
      </c>
      <c r="O684" s="373" t="s">
        <v>315</v>
      </c>
      <c r="P684" s="364">
        <v>0</v>
      </c>
      <c r="Q684" s="364">
        <v>2</v>
      </c>
      <c r="R684" s="369">
        <v>2</v>
      </c>
      <c r="S684" s="364">
        <v>4</v>
      </c>
      <c r="T684" s="8"/>
      <c r="U684" s="374">
        <v>33</v>
      </c>
      <c r="V684" s="370">
        <v>15722656</v>
      </c>
      <c r="W684" s="373" t="s">
        <v>108</v>
      </c>
      <c r="X684" s="364" t="s">
        <v>315</v>
      </c>
      <c r="Y684" s="364" t="s">
        <v>556</v>
      </c>
      <c r="Z684" s="364"/>
      <c r="AA684" s="364"/>
      <c r="AB684" s="370" t="s">
        <v>860</v>
      </c>
      <c r="AC684" s="364"/>
      <c r="AD684" s="369"/>
      <c r="AE684" s="370"/>
      <c r="AF684" s="370"/>
      <c r="AG684" s="364" t="s">
        <v>301</v>
      </c>
      <c r="AH684" s="364">
        <v>4</v>
      </c>
      <c r="AI684" s="364">
        <v>16</v>
      </c>
      <c r="AJ684" s="364">
        <v>50</v>
      </c>
      <c r="AK684" s="364">
        <v>18</v>
      </c>
      <c r="AL684" s="364">
        <v>30</v>
      </c>
      <c r="AM684" s="365">
        <f t="shared" si="262"/>
        <v>2</v>
      </c>
      <c r="AN684" s="104">
        <f t="shared" si="266"/>
        <v>0.70138888888888884</v>
      </c>
      <c r="AO684" s="104">
        <f t="shared" si="267"/>
        <v>0.77083333333333337</v>
      </c>
      <c r="AP684" s="22" t="str" cm="1">
        <f t="array" ref="AP684">IF(W684="","",IF(SUMPRODUCT((W684=$W$7:$W$2042)*(AH684=$AH$7:$AH$2042)*(AN684=$AN$7:$AN$2042)*(AO684=$AO$7:$AO$2042)*(ROW($W$7:$W$2042)&lt;&gt;ROW(W684))*((R684=0)*($R$7:$R$2042&gt;0)+(R684&gt;0)*($R$7:$R$2042=0)))&gt;0,"SALONES UNIDOS",IF(SUMPRODUCT((W684=$W$7:$W$2042)*(AH684=$AH$7:$AH$2042)*((AN684&lt;$AO$7:$AO$2042)*(AO684&gt;$AN$7:$AN$2042))*(ROW($W$7:$W$2042)&lt;&gt;ROW(W684)))&gt;0,"Cruzado","Sin cruce")))</f>
        <v>Sin cruce</v>
      </c>
      <c r="AQ684" s="104">
        <f t="shared" si="282"/>
        <v>0.70138888888888884</v>
      </c>
      <c r="AR684" s="104">
        <f t="shared" si="283"/>
        <v>0.77083333333333337</v>
      </c>
      <c r="AS684" s="22"/>
      <c r="AT684" s="22"/>
      <c r="AU684" s="359" t="str" cm="1">
        <f t="array" ref="AU684">IF(AB684="","",IF(SUMPRODUCT((AB684=$AB$512:$AB$757)*(AH684=$AH$512:$AH$757)*(AQ684=$AQ$512:$AQ$757)*(AR684=$AR$512:$AR$757)*(ROW($AB$512:$AB$757)&lt;&gt;ROW(AB684))*((Q684=0)*($R$512:$R$757&gt;0)+(Q684&gt;0)*($R$512:$R$757=0)))&gt;0,"SALONES UNIDOS",IF(SUMPRODUCT((AB684=$AB$512:$AB$757)*(AH684=$AH$512:$AH$757)*((AQ684&lt;$AR$512:$AR$757)*(AR684&gt;$AQ$512:$AQ$757))*(ROW($AB$512:$AB$757)&lt;&gt;ROW(AB684)))&gt;0,"Cruzado","Sin cruce")))</f>
        <v>Sin cruce</v>
      </c>
      <c r="AV684" s="359" t="str" cm="1">
        <f t="array" ref="AV684">IF(AD684="","",IF(SUMPRODUCT((AD684=$AD$512:$AD$757)*(AH684=$AH$512:$AH$757)*(AS684=$AS$512:$AS$757)*(AT684=$AT$512:$AT$757)*(ROW($AD$512:$AD$757)&lt;&gt;ROW(AD684))*((R684=0)*($R$512:$R$757&gt;0)+(R684&gt;0)*($R$512:$R$757=0)))&gt;0,"SALONES UNIDOS",IF(SUMPRODUCT((AD684=$AD$512:$AD$757)*(AH684=$AH$512:$AH$757)*((AS684&lt;$AT$512:$AT$757)*(AT684&gt;$AS$512:$AS$757))*(ROW($AD$512:$AD$757)&lt;&gt;ROW(AD684)))&gt;0,"Cruzado","Sin cruce")))</f>
        <v/>
      </c>
      <c r="AW684" s="104" t="str">
        <f t="shared" si="265"/>
        <v>PS1HUAURAB</v>
      </c>
      <c r="AX684" s="104" t="str" cm="1">
        <f t="array" ref="AX684">IF(AW684="","",IF(SUMPRODUCT((AW684=$AW$7:$AW$2042)*(AH684=$AH$7:$AH$2042)*(AN684=$AN$7:$AN$2042)*(AO684=$AO$7:$AO$2042)*(ROW($AW$7:$AW$2042)&lt;&gt;ROW(AW684))*((R684=0)*($R$7:$R$2042&gt;0)+(R684&gt;0)*($R$7:$R$2042=0)))&gt;0,"SALONES UNIDOS",IF(SUMPRODUCT((AW684=$AW$7:$AW$2042)*(AH684=$AH$7:$AH$2042)*((AN684&lt;$AO$7:$AO$2042)*(AO684&gt;$AN$7:$AN$2042))*(ROW($AW$7:$AW$2042)&lt;&gt;ROW(AW684)))&gt;0,"Cruzado","Sin cruce")))</f>
        <v>Sin cruce</v>
      </c>
    </row>
    <row r="685" spans="2:50" ht="19.8" hidden="1" customHeight="1" x14ac:dyDescent="0.25">
      <c r="B685" s="494" t="s">
        <v>314</v>
      </c>
      <c r="C685" s="369" t="s">
        <v>971</v>
      </c>
      <c r="D685" s="369">
        <v>20261</v>
      </c>
      <c r="E685" s="373" t="s">
        <v>279</v>
      </c>
      <c r="F685" s="370" t="s">
        <v>291</v>
      </c>
      <c r="G685" s="373" t="s">
        <v>296</v>
      </c>
      <c r="H685" s="373">
        <v>1</v>
      </c>
      <c r="I685" s="373" t="s">
        <v>281</v>
      </c>
      <c r="J685" s="373" t="s">
        <v>281</v>
      </c>
      <c r="K685" s="194" t="s">
        <v>739</v>
      </c>
      <c r="L685" s="364" t="s">
        <v>569</v>
      </c>
      <c r="M685" s="364" t="s">
        <v>362</v>
      </c>
      <c r="N685" s="364" t="s">
        <v>339</v>
      </c>
      <c r="O685" s="373" t="s">
        <v>315</v>
      </c>
      <c r="P685" s="364">
        <v>3</v>
      </c>
      <c r="Q685" s="364">
        <v>0</v>
      </c>
      <c r="R685" s="369">
        <v>3</v>
      </c>
      <c r="S685" s="364">
        <v>4</v>
      </c>
      <c r="T685" s="8"/>
      <c r="U685" s="374">
        <v>33</v>
      </c>
      <c r="V685" s="370">
        <v>15615916</v>
      </c>
      <c r="W685" s="373" t="s">
        <v>230</v>
      </c>
      <c r="X685" s="364" t="s">
        <v>315</v>
      </c>
      <c r="Y685" s="364" t="s">
        <v>556</v>
      </c>
      <c r="Z685" s="364"/>
      <c r="AA685" s="364"/>
      <c r="AB685" s="370" t="s">
        <v>1133</v>
      </c>
      <c r="AC685" s="364"/>
      <c r="AD685" s="369"/>
      <c r="AE685" s="370"/>
      <c r="AF685" s="370"/>
      <c r="AG685" s="364" t="s">
        <v>559</v>
      </c>
      <c r="AH685" s="364">
        <v>2</v>
      </c>
      <c r="AI685" s="364">
        <v>12</v>
      </c>
      <c r="AJ685" s="364">
        <v>40</v>
      </c>
      <c r="AK685" s="364">
        <v>15</v>
      </c>
      <c r="AL685" s="364">
        <v>10</v>
      </c>
      <c r="AM685" s="365">
        <f t="shared" si="262"/>
        <v>3</v>
      </c>
      <c r="AN685" s="104">
        <f t="shared" si="266"/>
        <v>0.52777777777777779</v>
      </c>
      <c r="AO685" s="104">
        <f t="shared" si="267"/>
        <v>0.63194444444444442</v>
      </c>
      <c r="AP685" s="22" t="str" cm="1">
        <f t="array" ref="AP685">IF(W685="","",IF(SUMPRODUCT((W685=$W$7:$W$2042)*(AH685=$AH$7:$AH$2042)*(AN685=$AN$7:$AN$2042)*(AO685=$AO$7:$AO$2042)*(ROW($W$7:$W$2042)&lt;&gt;ROW(W685))*((R685=0)*($R$7:$R$2042&gt;0)+(R685&gt;0)*($R$7:$R$2042=0)))&gt;0,"SALONES UNIDOS",IF(SUMPRODUCT((W685=$W$7:$W$2042)*(AH685=$AH$7:$AH$2042)*((AN685&lt;$AO$7:$AO$2042)*(AO685&gt;$AN$7:$AN$2042))*(ROW($W$7:$W$2042)&lt;&gt;ROW(W685)))&gt;0,"Cruzado","Sin cruce")))</f>
        <v>Sin cruce</v>
      </c>
      <c r="AQ685" s="104">
        <f t="shared" si="282"/>
        <v>0.52777777777777779</v>
      </c>
      <c r="AR685" s="104">
        <f t="shared" si="283"/>
        <v>0.63194444444444442</v>
      </c>
      <c r="AS685" s="22"/>
      <c r="AT685" s="22"/>
      <c r="AU685" s="359" t="str" cm="1">
        <f t="array" ref="AU685">IF(AB685="","",IF(SUMPRODUCT((AB685=$AB$512:$AB$757)*(AH685=$AH$512:$AH$757)*(AQ685=$AQ$512:$AQ$757)*(AR685=$AR$512:$AR$757)*(ROW($AB$512:$AB$757)&lt;&gt;ROW(AB685))*((Q685=0)*($R$512:$R$757&gt;0)+(Q685&gt;0)*($R$512:$R$757=0)))&gt;0,"SALONES UNIDOS",IF(SUMPRODUCT((AB685=$AB$512:$AB$757)*(AH685=$AH$512:$AH$757)*((AQ685&lt;$AR$512:$AR$757)*(AR685&gt;$AQ$512:$AQ$757))*(ROW($AB$512:$AB$757)&lt;&gt;ROW(AB685)))&gt;0,"Cruzado","Sin cruce")))</f>
        <v>Sin cruce</v>
      </c>
      <c r="AV685" s="359" t="str" cm="1">
        <f t="array" ref="AV685">IF(AD685="","",IF(SUMPRODUCT((AD685=$AD$512:$AD$757)*(AH685=$AH$512:$AH$757)*(AS685=$AS$512:$AS$757)*(AT685=$AT$512:$AT$757)*(ROW($AD$512:$AD$757)&lt;&gt;ROW(AD685))*((R685=0)*($R$512:$R$757&gt;0)+(R685&gt;0)*($R$512:$R$757=0)))&gt;0,"SALONES UNIDOS",IF(SUMPRODUCT((AD685=$AD$512:$AD$757)*(AH685=$AH$512:$AH$757)*((AS685&lt;$AT$512:$AT$757)*(AT685&gt;$AS$512:$AS$757))*(ROW($AD$512:$AD$757)&lt;&gt;ROW(AD685)))&gt;0,"Cruzado","Sin cruce")))</f>
        <v/>
      </c>
      <c r="AW685" s="104" t="str">
        <f t="shared" si="265"/>
        <v>PS1HUAURAB</v>
      </c>
      <c r="AX685" s="104" t="str" cm="1">
        <f t="array" ref="AX685">IF(AW685="","",IF(SUMPRODUCT((AW685=$AW$7:$AW$2042)*(AH685=$AH$7:$AH$2042)*(AN685=$AN$7:$AN$2042)*(AO685=$AO$7:$AO$2042)*(ROW($AW$7:$AW$2042)&lt;&gt;ROW(AW685))*((R685=0)*($R$7:$R$2042&gt;0)+(R685&gt;0)*($R$7:$R$2042=0)))&gt;0,"SALONES UNIDOS",IF(SUMPRODUCT((AW685=$AW$7:$AW$2042)*(AH685=$AH$7:$AH$2042)*((AN685&lt;$AO$7:$AO$2042)*(AO685&gt;$AN$7:$AN$2042))*(ROW($AW$7:$AW$2042)&lt;&gt;ROW(AW685)))&gt;0,"Cruzado","Sin cruce")))</f>
        <v>Sin cruce</v>
      </c>
    </row>
    <row r="686" spans="2:50" ht="19.8" hidden="1" customHeight="1" x14ac:dyDescent="0.25">
      <c r="B686" s="494" t="s">
        <v>314</v>
      </c>
      <c r="C686" s="369" t="s">
        <v>971</v>
      </c>
      <c r="D686" s="369">
        <v>20261</v>
      </c>
      <c r="E686" s="373" t="s">
        <v>279</v>
      </c>
      <c r="F686" s="370" t="s">
        <v>291</v>
      </c>
      <c r="G686" s="373" t="s">
        <v>296</v>
      </c>
      <c r="H686" s="373">
        <v>1</v>
      </c>
      <c r="I686" s="373" t="s">
        <v>281</v>
      </c>
      <c r="J686" s="373" t="s">
        <v>281</v>
      </c>
      <c r="K686" s="194" t="s">
        <v>739</v>
      </c>
      <c r="L686" s="364" t="s">
        <v>569</v>
      </c>
      <c r="M686" s="364" t="s">
        <v>362</v>
      </c>
      <c r="N686" s="364" t="s">
        <v>339</v>
      </c>
      <c r="O686" s="373" t="s">
        <v>315</v>
      </c>
      <c r="P686" s="364">
        <v>0</v>
      </c>
      <c r="Q686" s="364">
        <v>2</v>
      </c>
      <c r="R686" s="369">
        <v>2</v>
      </c>
      <c r="S686" s="364">
        <v>4</v>
      </c>
      <c r="T686" s="8"/>
      <c r="U686" s="374">
        <v>33</v>
      </c>
      <c r="V686" s="370">
        <v>15615916</v>
      </c>
      <c r="W686" s="373" t="s">
        <v>230</v>
      </c>
      <c r="X686" s="364" t="s">
        <v>315</v>
      </c>
      <c r="Y686" s="364" t="s">
        <v>556</v>
      </c>
      <c r="Z686" s="364"/>
      <c r="AA686" s="364"/>
      <c r="AB686" s="370" t="s">
        <v>1133</v>
      </c>
      <c r="AC686" s="364"/>
      <c r="AD686" s="369"/>
      <c r="AE686" s="370"/>
      <c r="AF686" s="370"/>
      <c r="AG686" s="364" t="s">
        <v>301</v>
      </c>
      <c r="AH686" s="364">
        <v>2</v>
      </c>
      <c r="AI686" s="364">
        <v>15</v>
      </c>
      <c r="AJ686" s="364">
        <v>10</v>
      </c>
      <c r="AK686" s="364">
        <v>16</v>
      </c>
      <c r="AL686" s="364">
        <v>50</v>
      </c>
      <c r="AM686" s="365">
        <f t="shared" si="262"/>
        <v>2</v>
      </c>
      <c r="AN686" s="104">
        <f t="shared" si="266"/>
        <v>0.63194444444444442</v>
      </c>
      <c r="AO686" s="104">
        <f t="shared" si="267"/>
        <v>0.70138888888888884</v>
      </c>
      <c r="AP686" s="22" t="str" cm="1">
        <f t="array" ref="AP686">IF(W686="","",IF(SUMPRODUCT((W686=$W$7:$W$2042)*(AH686=$AH$7:$AH$2042)*(AN686=$AN$7:$AN$2042)*(AO686=$AO$7:$AO$2042)*(ROW($W$7:$W$2042)&lt;&gt;ROW(W686))*((R686=0)*($R$7:$R$2042&gt;0)+(R686&gt;0)*($R$7:$R$2042=0)))&gt;0,"SALONES UNIDOS",IF(SUMPRODUCT((W686=$W$7:$W$2042)*(AH686=$AH$7:$AH$2042)*((AN686&lt;$AO$7:$AO$2042)*(AO686&gt;$AN$7:$AN$2042))*(ROW($W$7:$W$2042)&lt;&gt;ROW(W686)))&gt;0,"Cruzado","Sin cruce")))</f>
        <v>Sin cruce</v>
      </c>
      <c r="AQ686" s="104">
        <f t="shared" si="282"/>
        <v>0.63194444444444442</v>
      </c>
      <c r="AR686" s="104">
        <f t="shared" si="283"/>
        <v>0.70138888888888884</v>
      </c>
      <c r="AS686" s="22"/>
      <c r="AT686" s="22"/>
      <c r="AU686" s="359" t="str" cm="1">
        <f t="array" ref="AU686">IF(AB686="","",IF(SUMPRODUCT((AB686=$AB$512:$AB$757)*(AH686=$AH$512:$AH$757)*(AQ686=$AQ$512:$AQ$757)*(AR686=$AR$512:$AR$757)*(ROW($AB$512:$AB$757)&lt;&gt;ROW(AB686))*((Q686=0)*($R$512:$R$757&gt;0)+(Q686&gt;0)*($R$512:$R$757=0)))&gt;0,"SALONES UNIDOS",IF(SUMPRODUCT((AB686=$AB$512:$AB$757)*(AH686=$AH$512:$AH$757)*((AQ686&lt;$AR$512:$AR$757)*(AR686&gt;$AQ$512:$AQ$757))*(ROW($AB$512:$AB$757)&lt;&gt;ROW(AB686)))&gt;0,"Cruzado","Sin cruce")))</f>
        <v>Sin cruce</v>
      </c>
      <c r="AV686" s="359" t="str" cm="1">
        <f t="array" ref="AV686">IF(AD686="","",IF(SUMPRODUCT((AD686=$AD$512:$AD$757)*(AH686=$AH$512:$AH$757)*(AS686=$AS$512:$AS$757)*(AT686=$AT$512:$AT$757)*(ROW($AD$512:$AD$757)&lt;&gt;ROW(AD686))*((R686=0)*($R$512:$R$757&gt;0)+(R686&gt;0)*($R$512:$R$757=0)))&gt;0,"SALONES UNIDOS",IF(SUMPRODUCT((AD686=$AD$512:$AD$757)*(AH686=$AH$512:$AH$757)*((AS686&lt;$AT$512:$AT$757)*(AT686&gt;$AS$512:$AS$757))*(ROW($AD$512:$AD$757)&lt;&gt;ROW(AD686)))&gt;0,"Cruzado","Sin cruce")))</f>
        <v/>
      </c>
      <c r="AW686" s="104" t="str">
        <f t="shared" si="265"/>
        <v>PS1HUAURAB</v>
      </c>
      <c r="AX686" s="104" t="str" cm="1">
        <f t="array" ref="AX686">IF(AW686="","",IF(SUMPRODUCT((AW686=$AW$7:$AW$2042)*(AH686=$AH$7:$AH$2042)*(AN686=$AN$7:$AN$2042)*(AO686=$AO$7:$AO$2042)*(ROW($AW$7:$AW$2042)&lt;&gt;ROW(AW686))*((R686=0)*($R$7:$R$2042&gt;0)+(R686&gt;0)*($R$7:$R$2042=0)))&gt;0,"SALONES UNIDOS",IF(SUMPRODUCT((AW686=$AW$7:$AW$2042)*(AH686=$AH$7:$AH$2042)*((AN686&lt;$AO$7:$AO$2042)*(AO686&gt;$AN$7:$AN$2042))*(ROW($AW$7:$AW$2042)&lt;&gt;ROW(AW686)))&gt;0,"Cruzado","Sin cruce")))</f>
        <v>Sin cruce</v>
      </c>
    </row>
    <row r="687" spans="2:50" ht="19.8" hidden="1" customHeight="1" x14ac:dyDescent="0.25">
      <c r="B687" s="494" t="s">
        <v>314</v>
      </c>
      <c r="C687" s="369" t="s">
        <v>971</v>
      </c>
      <c r="D687" s="369">
        <v>20261</v>
      </c>
      <c r="E687" s="373" t="s">
        <v>279</v>
      </c>
      <c r="F687" s="370" t="s">
        <v>291</v>
      </c>
      <c r="G687" s="373" t="s">
        <v>296</v>
      </c>
      <c r="H687" s="373">
        <v>1</v>
      </c>
      <c r="I687" s="373" t="s">
        <v>283</v>
      </c>
      <c r="J687" s="373" t="s">
        <v>283</v>
      </c>
      <c r="K687" s="194" t="s">
        <v>734</v>
      </c>
      <c r="L687" s="364" t="s">
        <v>377</v>
      </c>
      <c r="M687" s="364" t="s">
        <v>346</v>
      </c>
      <c r="N687" s="364" t="s">
        <v>339</v>
      </c>
      <c r="O687" s="373" t="s">
        <v>315</v>
      </c>
      <c r="P687" s="364">
        <v>2</v>
      </c>
      <c r="Q687" s="364">
        <v>0</v>
      </c>
      <c r="R687" s="369">
        <v>2</v>
      </c>
      <c r="S687" s="364">
        <v>3</v>
      </c>
      <c r="T687" s="8"/>
      <c r="U687" s="374">
        <v>33</v>
      </c>
      <c r="V687" s="370">
        <v>15733131</v>
      </c>
      <c r="W687" s="373" t="s">
        <v>93</v>
      </c>
      <c r="X687" s="364" t="s">
        <v>315</v>
      </c>
      <c r="Y687" s="364" t="s">
        <v>556</v>
      </c>
      <c r="Z687" s="364"/>
      <c r="AA687" s="364"/>
      <c r="AB687" s="370" t="s">
        <v>860</v>
      </c>
      <c r="AC687" s="364"/>
      <c r="AD687" s="369"/>
      <c r="AE687" s="370"/>
      <c r="AF687" s="370"/>
      <c r="AG687" s="364" t="s">
        <v>559</v>
      </c>
      <c r="AH687" s="364">
        <v>4</v>
      </c>
      <c r="AI687" s="364">
        <v>13</v>
      </c>
      <c r="AJ687" s="364">
        <v>30</v>
      </c>
      <c r="AK687" s="364">
        <v>15</v>
      </c>
      <c r="AL687" s="364">
        <v>10</v>
      </c>
      <c r="AM687" s="365">
        <f t="shared" si="262"/>
        <v>2</v>
      </c>
      <c r="AN687" s="104">
        <f t="shared" si="266"/>
        <v>0.5625</v>
      </c>
      <c r="AO687" s="104">
        <f t="shared" si="267"/>
        <v>0.63194444444444442</v>
      </c>
      <c r="AP687" s="22" t="str" cm="1">
        <f t="array" ref="AP687">IF(W687="","",IF(SUMPRODUCT((W687=$W$7:$W$2042)*(AH687=$AH$7:$AH$2042)*(AN687=$AN$7:$AN$2042)*(AO687=$AO$7:$AO$2042)*(ROW($W$7:$W$2042)&lt;&gt;ROW(W687))*((R687=0)*($R$7:$R$2042&gt;0)+(R687&gt;0)*($R$7:$R$2042=0)))&gt;0,"SALONES UNIDOS",IF(SUMPRODUCT((W687=$W$7:$W$2042)*(AH687=$AH$7:$AH$2042)*((AN687&lt;$AO$7:$AO$2042)*(AO687&gt;$AN$7:$AN$2042))*(ROW($W$7:$W$2042)&lt;&gt;ROW(W687)))&gt;0,"Cruzado","Sin cruce")))</f>
        <v>Sin cruce</v>
      </c>
      <c r="AQ687" s="104">
        <f t="shared" si="282"/>
        <v>0.5625</v>
      </c>
      <c r="AR687" s="104">
        <f t="shared" si="283"/>
        <v>0.63194444444444442</v>
      </c>
      <c r="AS687" s="22"/>
      <c r="AT687" s="22"/>
      <c r="AU687" s="359" t="str" cm="1">
        <f t="array" ref="AU687">IF(AB687="","",IF(SUMPRODUCT((AB687=$AB$512:$AB$757)*(AH687=$AH$512:$AH$757)*(AQ687=$AQ$512:$AQ$757)*(AR687=$AR$512:$AR$757)*(ROW($AB$512:$AB$757)&lt;&gt;ROW(AB687))*((Q687=0)*($R$512:$R$757&gt;0)+(Q687&gt;0)*($R$512:$R$757=0)))&gt;0,"SALONES UNIDOS",IF(SUMPRODUCT((AB687=$AB$512:$AB$757)*(AH687=$AH$512:$AH$757)*((AQ687&lt;$AR$512:$AR$757)*(AR687&gt;$AQ$512:$AQ$757))*(ROW($AB$512:$AB$757)&lt;&gt;ROW(AB687)))&gt;0,"Cruzado","Sin cruce")))</f>
        <v>Sin cruce</v>
      </c>
      <c r="AV687" s="359" t="str" cm="1">
        <f t="array" ref="AV687">IF(AD687="","",IF(SUMPRODUCT((AD687=$AD$512:$AD$757)*(AH687=$AH$512:$AH$757)*(AS687=$AS$512:$AS$757)*(AT687=$AT$512:$AT$757)*(ROW($AD$512:$AD$757)&lt;&gt;ROW(AD687))*((R687=0)*($R$512:$R$757&gt;0)+(R687&gt;0)*($R$512:$R$757=0)))&gt;0,"SALONES UNIDOS",IF(SUMPRODUCT((AD687=$AD$512:$AD$757)*(AH687=$AH$512:$AH$757)*((AS687&lt;$AT$512:$AT$757)*(AT687&gt;$AS$512:$AS$757))*(ROW($AD$512:$AD$757)&lt;&gt;ROW(AD687)))&gt;0,"Cruzado","Sin cruce")))</f>
        <v/>
      </c>
      <c r="AW687" s="104" t="str">
        <f t="shared" si="265"/>
        <v>PS1HUAURAC</v>
      </c>
      <c r="AX687" s="104" t="str" cm="1">
        <f t="array" ref="AX687">IF(AW687="","",IF(SUMPRODUCT((AW687=$AW$7:$AW$2042)*(AH687=$AH$7:$AH$2042)*(AN687=$AN$7:$AN$2042)*(AO687=$AO$7:$AO$2042)*(ROW($AW$7:$AW$2042)&lt;&gt;ROW(AW687))*((R687=0)*($R$7:$R$2042&gt;0)+(R687&gt;0)*($R$7:$R$2042=0)))&gt;0,"SALONES UNIDOS",IF(SUMPRODUCT((AW687=$AW$7:$AW$2042)*(AH687=$AH$7:$AH$2042)*((AN687&lt;$AO$7:$AO$2042)*(AO687&gt;$AN$7:$AN$2042))*(ROW($AW$7:$AW$2042)&lt;&gt;ROW(AW687)))&gt;0,"Cruzado","Sin cruce")))</f>
        <v>Sin cruce</v>
      </c>
    </row>
    <row r="688" spans="2:50" ht="19.8" hidden="1" customHeight="1" x14ac:dyDescent="0.25">
      <c r="B688" s="494" t="s">
        <v>314</v>
      </c>
      <c r="C688" s="369" t="s">
        <v>971</v>
      </c>
      <c r="D688" s="369">
        <v>20261</v>
      </c>
      <c r="E688" s="373" t="s">
        <v>279</v>
      </c>
      <c r="F688" s="370" t="s">
        <v>291</v>
      </c>
      <c r="G688" s="373" t="s">
        <v>296</v>
      </c>
      <c r="H688" s="373">
        <v>1</v>
      </c>
      <c r="I688" s="373" t="s">
        <v>572</v>
      </c>
      <c r="J688" s="373" t="s">
        <v>283</v>
      </c>
      <c r="K688" s="194" t="s">
        <v>734</v>
      </c>
      <c r="L688" s="364" t="s">
        <v>377</v>
      </c>
      <c r="M688" s="364" t="s">
        <v>346</v>
      </c>
      <c r="N688" s="364" t="s">
        <v>339</v>
      </c>
      <c r="O688" s="373" t="s">
        <v>315</v>
      </c>
      <c r="P688" s="364">
        <v>0</v>
      </c>
      <c r="Q688" s="364">
        <v>2</v>
      </c>
      <c r="R688" s="369">
        <v>2</v>
      </c>
      <c r="S688" s="364">
        <v>3</v>
      </c>
      <c r="T688" s="8"/>
      <c r="U688" s="374">
        <v>33</v>
      </c>
      <c r="V688" s="370">
        <v>15733131</v>
      </c>
      <c r="W688" s="373" t="s">
        <v>93</v>
      </c>
      <c r="X688" s="364" t="s">
        <v>315</v>
      </c>
      <c r="Y688" s="364" t="s">
        <v>556</v>
      </c>
      <c r="Z688" s="364"/>
      <c r="AA688" s="364"/>
      <c r="AB688" s="370"/>
      <c r="AC688" s="364"/>
      <c r="AD688" s="369" t="s">
        <v>874</v>
      </c>
      <c r="AE688" s="370"/>
      <c r="AF688" s="370"/>
      <c r="AG688" s="364" t="s">
        <v>301</v>
      </c>
      <c r="AH688" s="364">
        <v>4</v>
      </c>
      <c r="AI688" s="364">
        <v>15</v>
      </c>
      <c r="AJ688" s="364">
        <v>10</v>
      </c>
      <c r="AK688" s="364">
        <v>16</v>
      </c>
      <c r="AL688" s="364">
        <v>50</v>
      </c>
      <c r="AM688" s="365">
        <f t="shared" ref="AM688" si="284">IF(AI688="",R688,ROUND(((((AK688/24)+(AL688/1440))-((AI688/24)+(AJ688/1440)))*1440/50),5))</f>
        <v>2</v>
      </c>
      <c r="AN688" s="104">
        <f t="shared" ref="AN688" si="285">AI688/24+AJ688/1440</f>
        <v>0.63194444444444442</v>
      </c>
      <c r="AO688" s="104">
        <f t="shared" ref="AO688" si="286">AK688/24+AL688/1440</f>
        <v>0.70138888888888884</v>
      </c>
      <c r="AP688" s="22" t="str" cm="1">
        <f t="array" ref="AP688">IF(W688="","",IF(SUMPRODUCT((W688=$W$7:$W$2042)*(AH688=$AH$7:$AH$2042)*(AN688=$AN$7:$AN$2042)*(AO688=$AO$7:$AO$2042)*(ROW($W$7:$W$2042)&lt;&gt;ROW(W688))*((R688=0)*($R$7:$R$2042&gt;0)+(R688&gt;0)*($R$7:$R$2042=0)))&gt;0,"SALONES UNIDOS",IF(SUMPRODUCT((W688=$W$7:$W$2042)*(AH688=$AH$7:$AH$2042)*((AN688&lt;$AO$7:$AO$2042)*(AO688&gt;$AN$7:$AN$2042))*(ROW($W$7:$W$2042)&lt;&gt;ROW(W688)))&gt;0,"Cruzado","Sin cruce")))</f>
        <v>Sin cruce</v>
      </c>
      <c r="AQ688" s="22"/>
      <c r="AR688" s="22"/>
      <c r="AS688" s="104">
        <f t="shared" ref="AS688:AS689" si="287">AN688</f>
        <v>0.63194444444444442</v>
      </c>
      <c r="AT688" s="104">
        <f t="shared" ref="AT688:AT689" si="288">AO688</f>
        <v>0.70138888888888884</v>
      </c>
      <c r="AU688" s="359" t="str" cm="1">
        <f t="array" ref="AU688">IF(AB688="","",IF(SUMPRODUCT((AB688=$AB$512:$AB$757)*(AH688=$AH$512:$AH$757)*(AQ688=$AQ$512:$AQ$757)*(AR688=$AR$512:$AR$757)*(ROW($AB$512:$AB$757)&lt;&gt;ROW(AB688))*((Q688=0)*($R$512:$R$757&gt;0)+(Q688&gt;0)*($R$512:$R$757=0)))&gt;0,"SALONES UNIDOS",IF(SUMPRODUCT((AB688=$AB$512:$AB$757)*(AH688=$AH$512:$AH$757)*((AQ688&lt;$AR$512:$AR$757)*(AR688&gt;$AQ$512:$AQ$757))*(ROW($AB$512:$AB$757)&lt;&gt;ROW(AB688)))&gt;0,"Cruzado","Sin cruce")))</f>
        <v/>
      </c>
      <c r="AV688" s="359" t="str" cm="1">
        <f t="array" ref="AV688">IF(AD688="","",IF(SUMPRODUCT((AD688=$AD$512:$AD$757)*(AH688=$AH$512:$AH$757)*(AS688=$AS$512:$AS$757)*(AT688=$AT$512:$AT$757)*(ROW($AD$512:$AD$757)&lt;&gt;ROW(AD688))*((R688=0)*($R$512:$R$757&gt;0)+(R688&gt;0)*($R$512:$R$757=0)))&gt;0,"SALONES UNIDOS",IF(SUMPRODUCT((AD688=$AD$512:$AD$757)*(AH688=$AH$512:$AH$757)*((AS688&lt;$AT$512:$AT$757)*(AT688&gt;$AS$512:$AS$757))*(ROW($AD$512:$AD$757)&lt;&gt;ROW(AD688)))&gt;0,"Cruzado","Sin cruce")))</f>
        <v>Sin cruce</v>
      </c>
      <c r="AW688" s="104" t="str">
        <f t="shared" ref="AW688" si="289">TRIM(CONCATENATE(G688,H688,E688,J688))</f>
        <v>PS1HUAURAC</v>
      </c>
      <c r="AX688" s="104" t="str" cm="1">
        <f t="array" ref="AX688">IF(AW688="","",IF(SUMPRODUCT((AW688=$AW$7:$AW$2042)*(AH688=$AH$7:$AH$2042)*(AN688=$AN$7:$AN$2042)*(AO688=$AO$7:$AO$2042)*(ROW($AW$7:$AW$2042)&lt;&gt;ROW(AW688))*((R688=0)*($R$7:$R$2042&gt;0)+(R688&gt;0)*($R$7:$R$2042=0)))&gt;0,"SALONES UNIDOS",IF(SUMPRODUCT((AW688=$AW$7:$AW$2042)*(AH688=$AH$7:$AH$2042)*((AN688&lt;$AO$7:$AO$2042)*(AO688&gt;$AN$7:$AN$2042))*(ROW($AW$7:$AW$2042)&lt;&gt;ROW(AW688)))&gt;0,"Cruzado","Sin cruce")))</f>
        <v>Sin cruce</v>
      </c>
    </row>
    <row r="689" spans="2:50" ht="19.8" hidden="1" customHeight="1" x14ac:dyDescent="0.25">
      <c r="B689" s="494" t="s">
        <v>314</v>
      </c>
      <c r="C689" s="369" t="s">
        <v>971</v>
      </c>
      <c r="D689" s="369">
        <v>20261</v>
      </c>
      <c r="E689" s="373" t="s">
        <v>279</v>
      </c>
      <c r="F689" s="370" t="s">
        <v>291</v>
      </c>
      <c r="G689" s="373" t="s">
        <v>296</v>
      </c>
      <c r="H689" s="373">
        <v>1</v>
      </c>
      <c r="I689" s="373" t="s">
        <v>573</v>
      </c>
      <c r="J689" s="373" t="s">
        <v>283</v>
      </c>
      <c r="K689" s="194" t="s">
        <v>734</v>
      </c>
      <c r="L689" s="364" t="s">
        <v>377</v>
      </c>
      <c r="M689" s="364" t="s">
        <v>346</v>
      </c>
      <c r="N689" s="364" t="s">
        <v>339</v>
      </c>
      <c r="O689" s="373" t="s">
        <v>315</v>
      </c>
      <c r="P689" s="364">
        <v>0</v>
      </c>
      <c r="Q689" s="364">
        <v>2</v>
      </c>
      <c r="R689" s="369">
        <v>2</v>
      </c>
      <c r="S689" s="364">
        <v>3</v>
      </c>
      <c r="T689" s="8"/>
      <c r="U689" s="374">
        <v>33</v>
      </c>
      <c r="V689" s="370">
        <v>15733131</v>
      </c>
      <c r="W689" s="373" t="s">
        <v>93</v>
      </c>
      <c r="X689" s="364" t="s">
        <v>315</v>
      </c>
      <c r="Y689" s="364" t="s">
        <v>556</v>
      </c>
      <c r="Z689" s="364"/>
      <c r="AA689" s="364"/>
      <c r="AB689" s="370"/>
      <c r="AC689" s="364"/>
      <c r="AD689" s="369" t="s">
        <v>874</v>
      </c>
      <c r="AE689" s="370"/>
      <c r="AF689" s="370"/>
      <c r="AG689" s="364" t="s">
        <v>301</v>
      </c>
      <c r="AH689" s="364">
        <v>4</v>
      </c>
      <c r="AI689" s="364">
        <v>16</v>
      </c>
      <c r="AJ689" s="364">
        <v>50</v>
      </c>
      <c r="AK689" s="364">
        <v>18</v>
      </c>
      <c r="AL689" s="364">
        <v>30</v>
      </c>
      <c r="AM689" s="365">
        <f t="shared" si="262"/>
        <v>2</v>
      </c>
      <c r="AN689" s="104">
        <f t="shared" si="266"/>
        <v>0.70138888888888884</v>
      </c>
      <c r="AO689" s="104">
        <f t="shared" si="267"/>
        <v>0.77083333333333337</v>
      </c>
      <c r="AP689" s="22" t="str" cm="1">
        <f t="array" ref="AP689">IF(W689="","",IF(SUMPRODUCT((W689=$W$7:$W$2042)*(AH689=$AH$7:$AH$2042)*(AN689=$AN$7:$AN$2042)*(AO689=$AO$7:$AO$2042)*(ROW($W$7:$W$2042)&lt;&gt;ROW(W689))*((R689=0)*($R$7:$R$2042&gt;0)+(R689&gt;0)*($R$7:$R$2042=0)))&gt;0,"SALONES UNIDOS",IF(SUMPRODUCT((W689=$W$7:$W$2042)*(AH689=$AH$7:$AH$2042)*((AN689&lt;$AO$7:$AO$2042)*(AO689&gt;$AN$7:$AN$2042))*(ROW($W$7:$W$2042)&lt;&gt;ROW(W689)))&gt;0,"Cruzado","Sin cruce")))</f>
        <v>Sin cruce</v>
      </c>
      <c r="AQ689" s="22"/>
      <c r="AR689" s="22"/>
      <c r="AS689" s="104">
        <f t="shared" si="287"/>
        <v>0.70138888888888884</v>
      </c>
      <c r="AT689" s="104">
        <f t="shared" si="288"/>
        <v>0.77083333333333337</v>
      </c>
      <c r="AU689" s="359" t="str" cm="1">
        <f t="array" ref="AU689">IF(AB689="","",IF(SUMPRODUCT((AB689=$AB$512:$AB$757)*(AH689=$AH$512:$AH$757)*(AQ689=$AQ$512:$AQ$757)*(AR689=$AR$512:$AR$757)*(ROW($AB$512:$AB$757)&lt;&gt;ROW(AB689))*((Q689=0)*($R$512:$R$757&gt;0)+(Q689&gt;0)*($R$512:$R$757=0)))&gt;0,"SALONES UNIDOS",IF(SUMPRODUCT((AB689=$AB$512:$AB$757)*(AH689=$AH$512:$AH$757)*((AQ689&lt;$AR$512:$AR$757)*(AR689&gt;$AQ$512:$AQ$757))*(ROW($AB$512:$AB$757)&lt;&gt;ROW(AB689)))&gt;0,"Cruzado","Sin cruce")))</f>
        <v/>
      </c>
      <c r="AV689" s="359" t="str" cm="1">
        <f t="array" ref="AV689">IF(AD689="","",IF(SUMPRODUCT((AD689=$AD$512:$AD$757)*(AH689=$AH$512:$AH$757)*(AS689=$AS$512:$AS$757)*(AT689=$AT$512:$AT$757)*(ROW($AD$512:$AD$757)&lt;&gt;ROW(AD689))*((R689=0)*($R$512:$R$757&gt;0)+(R689&gt;0)*($R$512:$R$757=0)))&gt;0,"SALONES UNIDOS",IF(SUMPRODUCT((AD689=$AD$512:$AD$757)*(AH689=$AH$512:$AH$757)*((AS689&lt;$AT$512:$AT$757)*(AT689&gt;$AS$512:$AS$757))*(ROW($AD$512:$AD$757)&lt;&gt;ROW(AD689)))&gt;0,"Cruzado","Sin cruce")))</f>
        <v>Sin cruce</v>
      </c>
      <c r="AW689" s="104" t="str">
        <f t="shared" si="265"/>
        <v>PS1HUAURAC</v>
      </c>
      <c r="AX689" s="104" t="str" cm="1">
        <f t="array" ref="AX689">IF(AW689="","",IF(SUMPRODUCT((AW689=$AW$7:$AW$2042)*(AH689=$AH$7:$AH$2042)*(AN689=$AN$7:$AN$2042)*(AO689=$AO$7:$AO$2042)*(ROW($AW$7:$AW$2042)&lt;&gt;ROW(AW689))*((R689=0)*($R$7:$R$2042&gt;0)+(R689&gt;0)*($R$7:$R$2042=0)))&gt;0,"SALONES UNIDOS",IF(SUMPRODUCT((AW689=$AW$7:$AW$2042)*(AH689=$AH$7:$AH$2042)*((AN689&lt;$AO$7:$AO$2042)*(AO689&gt;$AN$7:$AN$2042))*(ROW($AW$7:$AW$2042)&lt;&gt;ROW(AW689)))&gt;0,"Cruzado","Sin cruce")))</f>
        <v>Sin cruce</v>
      </c>
    </row>
    <row r="690" spans="2:50" ht="19.8" hidden="1" customHeight="1" x14ac:dyDescent="0.25">
      <c r="B690" s="494" t="s">
        <v>314</v>
      </c>
      <c r="C690" s="369" t="s">
        <v>971</v>
      </c>
      <c r="D690" s="369">
        <v>20261</v>
      </c>
      <c r="E690" s="373" t="s">
        <v>279</v>
      </c>
      <c r="F690" s="370" t="s">
        <v>291</v>
      </c>
      <c r="G690" s="373" t="s">
        <v>296</v>
      </c>
      <c r="H690" s="373">
        <v>1</v>
      </c>
      <c r="I690" s="373" t="s">
        <v>283</v>
      </c>
      <c r="J690" s="373" t="s">
        <v>283</v>
      </c>
      <c r="K690" s="194" t="s">
        <v>735</v>
      </c>
      <c r="L690" s="364" t="s">
        <v>562</v>
      </c>
      <c r="M690" s="364" t="s">
        <v>362</v>
      </c>
      <c r="N690" s="364" t="s">
        <v>339</v>
      </c>
      <c r="O690" s="373" t="s">
        <v>315</v>
      </c>
      <c r="P690" s="364">
        <v>2</v>
      </c>
      <c r="Q690" s="364">
        <v>0</v>
      </c>
      <c r="R690" s="369">
        <v>2</v>
      </c>
      <c r="S690" s="364">
        <v>3</v>
      </c>
      <c r="T690" s="8"/>
      <c r="U690" s="374">
        <v>33</v>
      </c>
      <c r="V690" s="370">
        <v>15586796</v>
      </c>
      <c r="W690" s="373" t="s">
        <v>89</v>
      </c>
      <c r="X690" s="364" t="s">
        <v>315</v>
      </c>
      <c r="Y690" s="364" t="s">
        <v>556</v>
      </c>
      <c r="Z690" s="364"/>
      <c r="AA690" s="364"/>
      <c r="AB690" s="370" t="s">
        <v>1134</v>
      </c>
      <c r="AC690" s="364"/>
      <c r="AD690" s="369"/>
      <c r="AE690" s="370"/>
      <c r="AF690" s="370"/>
      <c r="AG690" s="364" t="s">
        <v>559</v>
      </c>
      <c r="AH690" s="364">
        <v>2</v>
      </c>
      <c r="AI690" s="364">
        <v>15</v>
      </c>
      <c r="AJ690" s="364">
        <v>10</v>
      </c>
      <c r="AK690" s="364">
        <v>16</v>
      </c>
      <c r="AL690" s="364">
        <v>50</v>
      </c>
      <c r="AM690" s="365">
        <f t="shared" si="262"/>
        <v>2</v>
      </c>
      <c r="AN690" s="104">
        <f t="shared" si="266"/>
        <v>0.63194444444444442</v>
      </c>
      <c r="AO690" s="104">
        <f t="shared" si="267"/>
        <v>0.70138888888888884</v>
      </c>
      <c r="AP690" s="22" t="str" cm="1">
        <f t="array" ref="AP690">IF(W690="","",IF(SUMPRODUCT((W690=$W$7:$W$2042)*(AH690=$AH$7:$AH$2042)*(AN690=$AN$7:$AN$2042)*(AO690=$AO$7:$AO$2042)*(ROW($W$7:$W$2042)&lt;&gt;ROW(W690))*((R690=0)*($R$7:$R$2042&gt;0)+(R690&gt;0)*($R$7:$R$2042=0)))&gt;0,"SALONES UNIDOS",IF(SUMPRODUCT((W690=$W$7:$W$2042)*(AH690=$AH$7:$AH$2042)*((AN690&lt;$AO$7:$AO$2042)*(AO690&gt;$AN$7:$AN$2042))*(ROW($W$7:$W$2042)&lt;&gt;ROW(W690)))&gt;0,"Cruzado","Sin cruce")))</f>
        <v>Sin cruce</v>
      </c>
      <c r="AQ690" s="104">
        <f t="shared" ref="AQ690:AQ700" si="290">AN690</f>
        <v>0.63194444444444442</v>
      </c>
      <c r="AR690" s="104">
        <f t="shared" ref="AR690:AR700" si="291">AO690</f>
        <v>0.70138888888888884</v>
      </c>
      <c r="AS690" s="22"/>
      <c r="AT690" s="22"/>
      <c r="AU690" s="359" t="str" cm="1">
        <f t="array" ref="AU690">IF(AB690="","",IF(SUMPRODUCT((AB690=$AB$512:$AB$757)*(AH690=$AH$512:$AH$757)*(AQ690=$AQ$512:$AQ$757)*(AR690=$AR$512:$AR$757)*(ROW($AB$512:$AB$757)&lt;&gt;ROW(AB690))*((Q690=0)*($R$512:$R$757&gt;0)+(Q690&gt;0)*($R$512:$R$757=0)))&gt;0,"SALONES UNIDOS",IF(SUMPRODUCT((AB690=$AB$512:$AB$757)*(AH690=$AH$512:$AH$757)*((AQ690&lt;$AR$512:$AR$757)*(AR690&gt;$AQ$512:$AQ$757))*(ROW($AB$512:$AB$757)&lt;&gt;ROW(AB690)))&gt;0,"Cruzado","Sin cruce")))</f>
        <v>Sin cruce</v>
      </c>
      <c r="AV690" s="359" t="str" cm="1">
        <f t="array" ref="AV690">IF(AD690="","",IF(SUMPRODUCT((AD690=$AD$512:$AD$757)*(AH690=$AH$512:$AH$757)*(AS690=$AS$512:$AS$757)*(AT690=$AT$512:$AT$757)*(ROW($AD$512:$AD$757)&lt;&gt;ROW(AD690))*((R690=0)*($R$512:$R$757&gt;0)+(R690&gt;0)*($R$512:$R$757=0)))&gt;0,"SALONES UNIDOS",IF(SUMPRODUCT((AD690=$AD$512:$AD$757)*(AH690=$AH$512:$AH$757)*((AS690&lt;$AT$512:$AT$757)*(AT690&gt;$AS$512:$AS$757))*(ROW($AD$512:$AD$757)&lt;&gt;ROW(AD690)))&gt;0,"Cruzado","Sin cruce")))</f>
        <v/>
      </c>
      <c r="AW690" s="104" t="str">
        <f t="shared" si="265"/>
        <v>PS1HUAURAC</v>
      </c>
      <c r="AX690" s="104" t="str" cm="1">
        <f t="array" ref="AX690">IF(AW690="","",IF(SUMPRODUCT((AW690=$AW$7:$AW$2042)*(AH690=$AH$7:$AH$2042)*(AN690=$AN$7:$AN$2042)*(AO690=$AO$7:$AO$2042)*(ROW($AW$7:$AW$2042)&lt;&gt;ROW(AW690))*((R690=0)*($R$7:$R$2042&gt;0)+(R690&gt;0)*($R$7:$R$2042=0)))&gt;0,"SALONES UNIDOS",IF(SUMPRODUCT((AW690=$AW$7:$AW$2042)*(AH690=$AH$7:$AH$2042)*((AN690&lt;$AO$7:$AO$2042)*(AO690&gt;$AN$7:$AN$2042))*(ROW($AW$7:$AW$2042)&lt;&gt;ROW(AW690)))&gt;0,"Cruzado","Sin cruce")))</f>
        <v>Sin cruce</v>
      </c>
    </row>
    <row r="691" spans="2:50" ht="19.8" hidden="1" customHeight="1" x14ac:dyDescent="0.25">
      <c r="B691" s="494" t="s">
        <v>314</v>
      </c>
      <c r="C691" s="369" t="s">
        <v>971</v>
      </c>
      <c r="D691" s="369">
        <v>20261</v>
      </c>
      <c r="E691" s="373" t="s">
        <v>279</v>
      </c>
      <c r="F691" s="370" t="s">
        <v>291</v>
      </c>
      <c r="G691" s="373" t="s">
        <v>296</v>
      </c>
      <c r="H691" s="373">
        <v>1</v>
      </c>
      <c r="I691" s="373" t="s">
        <v>283</v>
      </c>
      <c r="J691" s="373" t="s">
        <v>283</v>
      </c>
      <c r="K691" s="194" t="s">
        <v>735</v>
      </c>
      <c r="L691" s="364" t="s">
        <v>562</v>
      </c>
      <c r="M691" s="364" t="s">
        <v>362</v>
      </c>
      <c r="N691" s="364" t="s">
        <v>339</v>
      </c>
      <c r="O691" s="373" t="s">
        <v>315</v>
      </c>
      <c r="P691" s="364">
        <v>0</v>
      </c>
      <c r="Q691" s="364">
        <v>2</v>
      </c>
      <c r="R691" s="369">
        <v>2</v>
      </c>
      <c r="S691" s="364">
        <v>3</v>
      </c>
      <c r="T691" s="8"/>
      <c r="U691" s="374">
        <v>33</v>
      </c>
      <c r="V691" s="370">
        <v>15586796</v>
      </c>
      <c r="W691" s="373" t="s">
        <v>89</v>
      </c>
      <c r="X691" s="364" t="s">
        <v>315</v>
      </c>
      <c r="Y691" s="364" t="s">
        <v>556</v>
      </c>
      <c r="Z691" s="364"/>
      <c r="AA691" s="364"/>
      <c r="AB691" s="370" t="s">
        <v>860</v>
      </c>
      <c r="AC691" s="364"/>
      <c r="AD691" s="369"/>
      <c r="AE691" s="370"/>
      <c r="AF691" s="370"/>
      <c r="AG691" s="364" t="s">
        <v>301</v>
      </c>
      <c r="AH691" s="364">
        <v>2</v>
      </c>
      <c r="AI691" s="364">
        <v>16</v>
      </c>
      <c r="AJ691" s="364">
        <v>50</v>
      </c>
      <c r="AK691" s="364">
        <v>18</v>
      </c>
      <c r="AL691" s="364">
        <v>30</v>
      </c>
      <c r="AM691" s="365">
        <f t="shared" si="262"/>
        <v>2</v>
      </c>
      <c r="AN691" s="104">
        <f t="shared" si="266"/>
        <v>0.70138888888888884</v>
      </c>
      <c r="AO691" s="104">
        <f t="shared" si="267"/>
        <v>0.77083333333333337</v>
      </c>
      <c r="AP691" s="22" t="str" cm="1">
        <f t="array" ref="AP691">IF(W691="","",IF(SUMPRODUCT((W691=$W$7:$W$2042)*(AH691=$AH$7:$AH$2042)*(AN691=$AN$7:$AN$2042)*(AO691=$AO$7:$AO$2042)*(ROW($W$7:$W$2042)&lt;&gt;ROW(W691))*((R691=0)*($R$7:$R$2042&gt;0)+(R691&gt;0)*($R$7:$R$2042=0)))&gt;0,"SALONES UNIDOS",IF(SUMPRODUCT((W691=$W$7:$W$2042)*(AH691=$AH$7:$AH$2042)*((AN691&lt;$AO$7:$AO$2042)*(AO691&gt;$AN$7:$AN$2042))*(ROW($W$7:$W$2042)&lt;&gt;ROW(W691)))&gt;0,"Cruzado","Sin cruce")))</f>
        <v>Sin cruce</v>
      </c>
      <c r="AQ691" s="104">
        <f t="shared" si="290"/>
        <v>0.70138888888888884</v>
      </c>
      <c r="AR691" s="104">
        <f t="shared" si="291"/>
        <v>0.77083333333333337</v>
      </c>
      <c r="AS691" s="22"/>
      <c r="AT691" s="22"/>
      <c r="AU691" s="359" t="str" cm="1">
        <f t="array" ref="AU691">IF(AB691="","",IF(SUMPRODUCT((AB691=$AB$512:$AB$757)*(AH691=$AH$512:$AH$757)*(AQ691=$AQ$512:$AQ$757)*(AR691=$AR$512:$AR$757)*(ROW($AB$512:$AB$757)&lt;&gt;ROW(AB691))*((Q691=0)*($R$512:$R$757&gt;0)+(Q691&gt;0)*($R$512:$R$757=0)))&gt;0,"SALONES UNIDOS",IF(SUMPRODUCT((AB691=$AB$512:$AB$757)*(AH691=$AH$512:$AH$757)*((AQ691&lt;$AR$512:$AR$757)*(AR691&gt;$AQ$512:$AQ$757))*(ROW($AB$512:$AB$757)&lt;&gt;ROW(AB691)))&gt;0,"Cruzado","Sin cruce")))</f>
        <v>Sin cruce</v>
      </c>
      <c r="AV691" s="359" t="str" cm="1">
        <f t="array" ref="AV691">IF(AD691="","",IF(SUMPRODUCT((AD691=$AD$512:$AD$757)*(AH691=$AH$512:$AH$757)*(AS691=$AS$512:$AS$757)*(AT691=$AT$512:$AT$757)*(ROW($AD$512:$AD$757)&lt;&gt;ROW(AD691))*((R691=0)*($R$512:$R$757&gt;0)+(R691&gt;0)*($R$512:$R$757=0)))&gt;0,"SALONES UNIDOS",IF(SUMPRODUCT((AD691=$AD$512:$AD$757)*(AH691=$AH$512:$AH$757)*((AS691&lt;$AT$512:$AT$757)*(AT691&gt;$AS$512:$AS$757))*(ROW($AD$512:$AD$757)&lt;&gt;ROW(AD691)))&gt;0,"Cruzado","Sin cruce")))</f>
        <v/>
      </c>
      <c r="AW691" s="104" t="str">
        <f t="shared" si="265"/>
        <v>PS1HUAURAC</v>
      </c>
      <c r="AX691" s="104" t="str" cm="1">
        <f t="array" ref="AX691">IF(AW691="","",IF(SUMPRODUCT((AW691=$AW$7:$AW$2042)*(AH691=$AH$7:$AH$2042)*(AN691=$AN$7:$AN$2042)*(AO691=$AO$7:$AO$2042)*(ROW($AW$7:$AW$2042)&lt;&gt;ROW(AW691))*((R691=0)*($R$7:$R$2042&gt;0)+(R691&gt;0)*($R$7:$R$2042=0)))&gt;0,"SALONES UNIDOS",IF(SUMPRODUCT((AW691=$AW$7:$AW$2042)*(AH691=$AH$7:$AH$2042)*((AN691&lt;$AO$7:$AO$2042)*(AO691&gt;$AN$7:$AN$2042))*(ROW($AW$7:$AW$2042)&lt;&gt;ROW(AW691)))&gt;0,"Cruzado","Sin cruce")))</f>
        <v>Sin cruce</v>
      </c>
    </row>
    <row r="692" spans="2:50" ht="19.8" hidden="1" customHeight="1" x14ac:dyDescent="0.25">
      <c r="B692" s="494" t="s">
        <v>314</v>
      </c>
      <c r="C692" s="369" t="s">
        <v>971</v>
      </c>
      <c r="D692" s="369">
        <v>20261</v>
      </c>
      <c r="E692" s="373" t="s">
        <v>279</v>
      </c>
      <c r="F692" s="370" t="s">
        <v>291</v>
      </c>
      <c r="G692" s="373" t="s">
        <v>296</v>
      </c>
      <c r="H692" s="373">
        <v>1</v>
      </c>
      <c r="I692" s="373" t="s">
        <v>283</v>
      </c>
      <c r="J692" s="373" t="s">
        <v>283</v>
      </c>
      <c r="K692" s="194" t="s">
        <v>736</v>
      </c>
      <c r="L692" s="364" t="s">
        <v>740</v>
      </c>
      <c r="M692" s="364" t="s">
        <v>346</v>
      </c>
      <c r="N692" s="364" t="s">
        <v>339</v>
      </c>
      <c r="O692" s="373" t="s">
        <v>315</v>
      </c>
      <c r="P692" s="364">
        <v>2</v>
      </c>
      <c r="Q692" s="364">
        <v>0</v>
      </c>
      <c r="R692" s="369">
        <v>2</v>
      </c>
      <c r="S692" s="364">
        <v>3</v>
      </c>
      <c r="T692" s="8"/>
      <c r="U692" s="374">
        <v>33</v>
      </c>
      <c r="V692" s="370">
        <v>15617206</v>
      </c>
      <c r="W692" s="373" t="s">
        <v>112</v>
      </c>
      <c r="X692" s="364" t="s">
        <v>315</v>
      </c>
      <c r="Y692" s="364" t="s">
        <v>556</v>
      </c>
      <c r="Z692" s="364"/>
      <c r="AA692" s="364"/>
      <c r="AB692" s="370" t="s">
        <v>860</v>
      </c>
      <c r="AC692" s="364"/>
      <c r="AD692" s="369"/>
      <c r="AE692" s="370"/>
      <c r="AF692" s="370"/>
      <c r="AG692" s="364" t="s">
        <v>559</v>
      </c>
      <c r="AH692" s="364">
        <v>1</v>
      </c>
      <c r="AI692" s="364">
        <v>9</v>
      </c>
      <c r="AJ692" s="364">
        <v>20</v>
      </c>
      <c r="AK692" s="364">
        <v>11</v>
      </c>
      <c r="AL692" s="364">
        <v>0</v>
      </c>
      <c r="AM692" s="365">
        <f t="shared" si="262"/>
        <v>2</v>
      </c>
      <c r="AN692" s="104">
        <f t="shared" si="266"/>
        <v>0.3888888888888889</v>
      </c>
      <c r="AO692" s="104">
        <f t="shared" si="267"/>
        <v>0.45833333333333331</v>
      </c>
      <c r="AP692" s="22" t="str" cm="1">
        <f t="array" ref="AP692">IF(W692="","",IF(SUMPRODUCT((W692=$W$7:$W$2042)*(AH692=$AH$7:$AH$2042)*(AN692=$AN$7:$AN$2042)*(AO692=$AO$7:$AO$2042)*(ROW($W$7:$W$2042)&lt;&gt;ROW(W692))*((R692=0)*($R$7:$R$2042&gt;0)+(R692&gt;0)*($R$7:$R$2042=0)))&gt;0,"SALONES UNIDOS",IF(SUMPRODUCT((W692=$W$7:$W$2042)*(AH692=$AH$7:$AH$2042)*((AN692&lt;$AO$7:$AO$2042)*(AO692&gt;$AN$7:$AN$2042))*(ROW($W$7:$W$2042)&lt;&gt;ROW(W692)))&gt;0,"Cruzado","Sin cruce")))</f>
        <v>Sin cruce</v>
      </c>
      <c r="AQ692" s="104">
        <f t="shared" si="290"/>
        <v>0.3888888888888889</v>
      </c>
      <c r="AR692" s="104">
        <f t="shared" si="291"/>
        <v>0.45833333333333331</v>
      </c>
      <c r="AS692" s="22"/>
      <c r="AT692" s="22"/>
      <c r="AU692" s="359" t="str" cm="1">
        <f t="array" ref="AU692">IF(AB692="","",IF(SUMPRODUCT((AB692=$AB$512:$AB$757)*(AH692=$AH$512:$AH$757)*(AQ692=$AQ$512:$AQ$757)*(AR692=$AR$512:$AR$757)*(ROW($AB$512:$AB$757)&lt;&gt;ROW(AB692))*((Q692=0)*($R$512:$R$757&gt;0)+(Q692&gt;0)*($R$512:$R$757=0)))&gt;0,"SALONES UNIDOS",IF(SUMPRODUCT((AB692=$AB$512:$AB$757)*(AH692=$AH$512:$AH$757)*((AQ692&lt;$AR$512:$AR$757)*(AR692&gt;$AQ$512:$AQ$757))*(ROW($AB$512:$AB$757)&lt;&gt;ROW(AB692)))&gt;0,"Cruzado","Sin cruce")))</f>
        <v>Sin cruce</v>
      </c>
      <c r="AV692" s="359" t="str" cm="1">
        <f t="array" ref="AV692">IF(AD692="","",IF(SUMPRODUCT((AD692=$AD$512:$AD$757)*(AH692=$AH$512:$AH$757)*(AS692=$AS$512:$AS$757)*(AT692=$AT$512:$AT$757)*(ROW($AD$512:$AD$757)&lt;&gt;ROW(AD692))*((R692=0)*($R$512:$R$757&gt;0)+(R692&gt;0)*($R$512:$R$757=0)))&gt;0,"SALONES UNIDOS",IF(SUMPRODUCT((AD692=$AD$512:$AD$757)*(AH692=$AH$512:$AH$757)*((AS692&lt;$AT$512:$AT$757)*(AT692&gt;$AS$512:$AS$757))*(ROW($AD$512:$AD$757)&lt;&gt;ROW(AD692)))&gt;0,"Cruzado","Sin cruce")))</f>
        <v/>
      </c>
      <c r="AW692" s="104" t="str">
        <f t="shared" si="265"/>
        <v>PS1HUAURAC</v>
      </c>
      <c r="AX692" s="104" t="str" cm="1">
        <f t="array" ref="AX692">IF(AW692="","",IF(SUMPRODUCT((AW692=$AW$7:$AW$2042)*(AH692=$AH$7:$AH$2042)*(AN692=$AN$7:$AN$2042)*(AO692=$AO$7:$AO$2042)*(ROW($AW$7:$AW$2042)&lt;&gt;ROW(AW692))*((R692=0)*($R$7:$R$2042&gt;0)+(R692&gt;0)*($R$7:$R$2042=0)))&gt;0,"SALONES UNIDOS",IF(SUMPRODUCT((AW692=$AW$7:$AW$2042)*(AH692=$AH$7:$AH$2042)*((AN692&lt;$AO$7:$AO$2042)*(AO692&gt;$AN$7:$AN$2042))*(ROW($AW$7:$AW$2042)&lt;&gt;ROW(AW692)))&gt;0,"Cruzado","Sin cruce")))</f>
        <v>Sin cruce</v>
      </c>
    </row>
    <row r="693" spans="2:50" ht="19.8" hidden="1" customHeight="1" x14ac:dyDescent="0.25">
      <c r="B693" s="494" t="s">
        <v>314</v>
      </c>
      <c r="C693" s="369" t="s">
        <v>971</v>
      </c>
      <c r="D693" s="369">
        <v>20261</v>
      </c>
      <c r="E693" s="373" t="s">
        <v>279</v>
      </c>
      <c r="F693" s="370" t="s">
        <v>291</v>
      </c>
      <c r="G693" s="373" t="s">
        <v>296</v>
      </c>
      <c r="H693" s="373">
        <v>1</v>
      </c>
      <c r="I693" s="373" t="s">
        <v>283</v>
      </c>
      <c r="J693" s="373" t="s">
        <v>283</v>
      </c>
      <c r="K693" s="194" t="s">
        <v>736</v>
      </c>
      <c r="L693" s="364" t="s">
        <v>740</v>
      </c>
      <c r="M693" s="364" t="s">
        <v>346</v>
      </c>
      <c r="N693" s="364" t="s">
        <v>339</v>
      </c>
      <c r="O693" s="373" t="s">
        <v>315</v>
      </c>
      <c r="P693" s="364">
        <v>0</v>
      </c>
      <c r="Q693" s="364">
        <v>2</v>
      </c>
      <c r="R693" s="369">
        <v>2</v>
      </c>
      <c r="S693" s="364">
        <v>3</v>
      </c>
      <c r="T693" s="8"/>
      <c r="U693" s="374">
        <v>33</v>
      </c>
      <c r="V693" s="370">
        <v>15617206</v>
      </c>
      <c r="W693" s="373" t="s">
        <v>112</v>
      </c>
      <c r="X693" s="364" t="s">
        <v>315</v>
      </c>
      <c r="Y693" s="364" t="s">
        <v>556</v>
      </c>
      <c r="Z693" s="364"/>
      <c r="AA693" s="364"/>
      <c r="AB693" s="370" t="s">
        <v>860</v>
      </c>
      <c r="AC693" s="364"/>
      <c r="AD693" s="369"/>
      <c r="AE693" s="370"/>
      <c r="AF693" s="370"/>
      <c r="AG693" s="364" t="s">
        <v>301</v>
      </c>
      <c r="AH693" s="364">
        <v>1</v>
      </c>
      <c r="AI693" s="364">
        <v>11</v>
      </c>
      <c r="AJ693" s="364">
        <v>0</v>
      </c>
      <c r="AK693" s="364">
        <v>12</v>
      </c>
      <c r="AL693" s="364">
        <v>40</v>
      </c>
      <c r="AM693" s="365">
        <f t="shared" si="262"/>
        <v>2</v>
      </c>
      <c r="AN693" s="104">
        <f t="shared" si="266"/>
        <v>0.45833333333333331</v>
      </c>
      <c r="AO693" s="104">
        <f t="shared" si="267"/>
        <v>0.52777777777777779</v>
      </c>
      <c r="AP693" s="22" t="str" cm="1">
        <f t="array" ref="AP693">IF(W693="","",IF(SUMPRODUCT((W693=$W$7:$W$2042)*(AH693=$AH$7:$AH$2042)*(AN693=$AN$7:$AN$2042)*(AO693=$AO$7:$AO$2042)*(ROW($W$7:$W$2042)&lt;&gt;ROW(W693))*((R693=0)*($R$7:$R$2042&gt;0)+(R693&gt;0)*($R$7:$R$2042=0)))&gt;0,"SALONES UNIDOS",IF(SUMPRODUCT((W693=$W$7:$W$2042)*(AH693=$AH$7:$AH$2042)*((AN693&lt;$AO$7:$AO$2042)*(AO693&gt;$AN$7:$AN$2042))*(ROW($W$7:$W$2042)&lt;&gt;ROW(W693)))&gt;0,"Cruzado","Sin cruce")))</f>
        <v>Sin cruce</v>
      </c>
      <c r="AQ693" s="104">
        <f t="shared" si="290"/>
        <v>0.45833333333333331</v>
      </c>
      <c r="AR693" s="104">
        <f t="shared" si="291"/>
        <v>0.52777777777777779</v>
      </c>
      <c r="AS693" s="22"/>
      <c r="AT693" s="22"/>
      <c r="AU693" s="359" t="str" cm="1">
        <f t="array" ref="AU693">IF(AB693="","",IF(SUMPRODUCT((AB693=$AB$512:$AB$757)*(AH693=$AH$512:$AH$757)*(AQ693=$AQ$512:$AQ$757)*(AR693=$AR$512:$AR$757)*(ROW($AB$512:$AB$757)&lt;&gt;ROW(AB693))*((Q693=0)*($R$512:$R$757&gt;0)+(Q693&gt;0)*($R$512:$R$757=0)))&gt;0,"SALONES UNIDOS",IF(SUMPRODUCT((AB693=$AB$512:$AB$757)*(AH693=$AH$512:$AH$757)*((AQ693&lt;$AR$512:$AR$757)*(AR693&gt;$AQ$512:$AQ$757))*(ROW($AB$512:$AB$757)&lt;&gt;ROW(AB693)))&gt;0,"Cruzado","Sin cruce")))</f>
        <v>Sin cruce</v>
      </c>
      <c r="AV693" s="359" t="str" cm="1">
        <f t="array" ref="AV693">IF(AD693="","",IF(SUMPRODUCT((AD693=$AD$512:$AD$757)*(AH693=$AH$512:$AH$757)*(AS693=$AS$512:$AS$757)*(AT693=$AT$512:$AT$757)*(ROW($AD$512:$AD$757)&lt;&gt;ROW(AD693))*((R693=0)*($R$512:$R$757&gt;0)+(R693&gt;0)*($R$512:$R$757=0)))&gt;0,"SALONES UNIDOS",IF(SUMPRODUCT((AD693=$AD$512:$AD$757)*(AH693=$AH$512:$AH$757)*((AS693&lt;$AT$512:$AT$757)*(AT693&gt;$AS$512:$AS$757))*(ROW($AD$512:$AD$757)&lt;&gt;ROW(AD693)))&gt;0,"Cruzado","Sin cruce")))</f>
        <v/>
      </c>
      <c r="AW693" s="104" t="str">
        <f t="shared" si="265"/>
        <v>PS1HUAURAC</v>
      </c>
      <c r="AX693" s="104" t="str" cm="1">
        <f t="array" ref="AX693">IF(AW693="","",IF(SUMPRODUCT((AW693=$AW$7:$AW$2042)*(AH693=$AH$7:$AH$2042)*(AN693=$AN$7:$AN$2042)*(AO693=$AO$7:$AO$2042)*(ROW($AW$7:$AW$2042)&lt;&gt;ROW(AW693))*((R693=0)*($R$7:$R$2042&gt;0)+(R693&gt;0)*($R$7:$R$2042=0)))&gt;0,"SALONES UNIDOS",IF(SUMPRODUCT((AW693=$AW$7:$AW$2042)*(AH693=$AH$7:$AH$2042)*((AN693&lt;$AO$7:$AO$2042)*(AO693&gt;$AN$7:$AN$2042))*(ROW($AW$7:$AW$2042)&lt;&gt;ROW(AW693)))&gt;0,"Cruzado","Sin cruce")))</f>
        <v>Sin cruce</v>
      </c>
    </row>
    <row r="694" spans="2:50" ht="19.8" hidden="1" customHeight="1" x14ac:dyDescent="0.25">
      <c r="B694" s="494" t="s">
        <v>314</v>
      </c>
      <c r="C694" s="369" t="s">
        <v>971</v>
      </c>
      <c r="D694" s="369">
        <v>20261</v>
      </c>
      <c r="E694" s="373" t="s">
        <v>279</v>
      </c>
      <c r="F694" s="370" t="s">
        <v>291</v>
      </c>
      <c r="G694" s="373" t="s">
        <v>296</v>
      </c>
      <c r="H694" s="373">
        <v>1</v>
      </c>
      <c r="I694" s="373" t="s">
        <v>283</v>
      </c>
      <c r="J694" s="373" t="s">
        <v>283</v>
      </c>
      <c r="K694" s="194" t="s">
        <v>737</v>
      </c>
      <c r="L694" s="364" t="s">
        <v>667</v>
      </c>
      <c r="M694" s="364" t="s">
        <v>362</v>
      </c>
      <c r="N694" s="364" t="s">
        <v>339</v>
      </c>
      <c r="O694" s="373" t="s">
        <v>315</v>
      </c>
      <c r="P694" s="364">
        <v>3</v>
      </c>
      <c r="Q694" s="364">
        <v>0</v>
      </c>
      <c r="R694" s="369">
        <v>3</v>
      </c>
      <c r="S694" s="364">
        <v>4</v>
      </c>
      <c r="T694" s="8"/>
      <c r="U694" s="374">
        <v>33</v>
      </c>
      <c r="V694" s="370">
        <v>15714311</v>
      </c>
      <c r="W694" s="373" t="s">
        <v>268</v>
      </c>
      <c r="X694" s="364" t="s">
        <v>315</v>
      </c>
      <c r="Y694" s="364" t="s">
        <v>556</v>
      </c>
      <c r="Z694" s="364"/>
      <c r="AA694" s="364"/>
      <c r="AB694" s="370" t="s">
        <v>860</v>
      </c>
      <c r="AC694" s="364"/>
      <c r="AD694" s="369"/>
      <c r="AE694" s="370"/>
      <c r="AF694" s="370"/>
      <c r="AG694" s="364" t="s">
        <v>559</v>
      </c>
      <c r="AH694" s="364">
        <v>5</v>
      </c>
      <c r="AI694" s="364">
        <v>7</v>
      </c>
      <c r="AJ694" s="364">
        <v>40</v>
      </c>
      <c r="AK694" s="364">
        <v>10</v>
      </c>
      <c r="AL694" s="364">
        <v>10</v>
      </c>
      <c r="AM694" s="365">
        <f t="shared" si="262"/>
        <v>3</v>
      </c>
      <c r="AN694" s="104">
        <f t="shared" si="266"/>
        <v>0.31944444444444448</v>
      </c>
      <c r="AO694" s="104">
        <f t="shared" si="267"/>
        <v>0.4236111111111111</v>
      </c>
      <c r="AP694" s="22" t="str" cm="1">
        <f t="array" ref="AP694">IF(W694="","",IF(SUMPRODUCT((W694=$W$7:$W$2042)*(AH694=$AH$7:$AH$2042)*(AN694=$AN$7:$AN$2042)*(AO694=$AO$7:$AO$2042)*(ROW($W$7:$W$2042)&lt;&gt;ROW(W694))*((R694=0)*($R$7:$R$2042&gt;0)+(R694&gt;0)*($R$7:$R$2042=0)))&gt;0,"SALONES UNIDOS",IF(SUMPRODUCT((W694=$W$7:$W$2042)*(AH694=$AH$7:$AH$2042)*((AN694&lt;$AO$7:$AO$2042)*(AO694&gt;$AN$7:$AN$2042))*(ROW($W$7:$W$2042)&lt;&gt;ROW(W694)))&gt;0,"Cruzado","Sin cruce")))</f>
        <v>Sin cruce</v>
      </c>
      <c r="AQ694" s="104">
        <f t="shared" si="290"/>
        <v>0.31944444444444448</v>
      </c>
      <c r="AR694" s="104">
        <f t="shared" si="291"/>
        <v>0.4236111111111111</v>
      </c>
      <c r="AS694" s="22"/>
      <c r="AT694" s="22"/>
      <c r="AU694" s="359" t="str" cm="1">
        <f t="array" ref="AU694">IF(AB694="","",IF(SUMPRODUCT((AB694=$AB$512:$AB$757)*(AH694=$AH$512:$AH$757)*(AQ694=$AQ$512:$AQ$757)*(AR694=$AR$512:$AR$757)*(ROW($AB$512:$AB$757)&lt;&gt;ROW(AB694))*((Q694=0)*($R$512:$R$757&gt;0)+(Q694&gt;0)*($R$512:$R$757=0)))&gt;0,"SALONES UNIDOS",IF(SUMPRODUCT((AB694=$AB$512:$AB$757)*(AH694=$AH$512:$AH$757)*((AQ694&lt;$AR$512:$AR$757)*(AR694&gt;$AQ$512:$AQ$757))*(ROW($AB$512:$AB$757)&lt;&gt;ROW(AB694)))&gt;0,"Cruzado","Sin cruce")))</f>
        <v>Sin cruce</v>
      </c>
      <c r="AV694" s="359" t="str" cm="1">
        <f t="array" ref="AV694">IF(AD694="","",IF(SUMPRODUCT((AD694=$AD$512:$AD$757)*(AH694=$AH$512:$AH$757)*(AS694=$AS$512:$AS$757)*(AT694=$AT$512:$AT$757)*(ROW($AD$512:$AD$757)&lt;&gt;ROW(AD694))*((R694=0)*($R$512:$R$757&gt;0)+(R694&gt;0)*($R$512:$R$757=0)))&gt;0,"SALONES UNIDOS",IF(SUMPRODUCT((AD694=$AD$512:$AD$757)*(AH694=$AH$512:$AH$757)*((AS694&lt;$AT$512:$AT$757)*(AT694&gt;$AS$512:$AS$757))*(ROW($AD$512:$AD$757)&lt;&gt;ROW(AD694)))&gt;0,"Cruzado","Sin cruce")))</f>
        <v/>
      </c>
      <c r="AW694" s="104" t="str">
        <f t="shared" si="265"/>
        <v>PS1HUAURAC</v>
      </c>
      <c r="AX694" s="104" t="str" cm="1">
        <f t="array" ref="AX694">IF(AW694="","",IF(SUMPRODUCT((AW694=$AW$7:$AW$2042)*(AH694=$AH$7:$AH$2042)*(AN694=$AN$7:$AN$2042)*(AO694=$AO$7:$AO$2042)*(ROW($AW$7:$AW$2042)&lt;&gt;ROW(AW694))*((R694=0)*($R$7:$R$2042&gt;0)+(R694&gt;0)*($R$7:$R$2042=0)))&gt;0,"SALONES UNIDOS",IF(SUMPRODUCT((AW694=$AW$7:$AW$2042)*(AH694=$AH$7:$AH$2042)*((AN694&lt;$AO$7:$AO$2042)*(AO694&gt;$AN$7:$AN$2042))*(ROW($AW$7:$AW$2042)&lt;&gt;ROW(AW694)))&gt;0,"Cruzado","Sin cruce")))</f>
        <v>Sin cruce</v>
      </c>
    </row>
    <row r="695" spans="2:50" ht="19.8" hidden="1" customHeight="1" x14ac:dyDescent="0.25">
      <c r="B695" s="494" t="s">
        <v>314</v>
      </c>
      <c r="C695" s="369" t="s">
        <v>971</v>
      </c>
      <c r="D695" s="369">
        <v>20261</v>
      </c>
      <c r="E695" s="373" t="s">
        <v>279</v>
      </c>
      <c r="F695" s="370" t="s">
        <v>291</v>
      </c>
      <c r="G695" s="373" t="s">
        <v>296</v>
      </c>
      <c r="H695" s="373">
        <v>1</v>
      </c>
      <c r="I695" s="373" t="s">
        <v>283</v>
      </c>
      <c r="J695" s="373" t="s">
        <v>283</v>
      </c>
      <c r="K695" s="194" t="s">
        <v>737</v>
      </c>
      <c r="L695" s="364" t="s">
        <v>667</v>
      </c>
      <c r="M695" s="364" t="s">
        <v>362</v>
      </c>
      <c r="N695" s="364" t="s">
        <v>339</v>
      </c>
      <c r="O695" s="373" t="s">
        <v>315</v>
      </c>
      <c r="P695" s="364">
        <v>0</v>
      </c>
      <c r="Q695" s="364">
        <v>2</v>
      </c>
      <c r="R695" s="369">
        <v>2</v>
      </c>
      <c r="S695" s="364">
        <v>4</v>
      </c>
      <c r="T695" s="8"/>
      <c r="U695" s="374">
        <v>33</v>
      </c>
      <c r="V695" s="370">
        <v>15714311</v>
      </c>
      <c r="W695" s="373" t="s">
        <v>268</v>
      </c>
      <c r="X695" s="364" t="s">
        <v>315</v>
      </c>
      <c r="Y695" s="364" t="s">
        <v>556</v>
      </c>
      <c r="Z695" s="364"/>
      <c r="AA695" s="364"/>
      <c r="AB695" s="370" t="s">
        <v>860</v>
      </c>
      <c r="AC695" s="364"/>
      <c r="AD695" s="369"/>
      <c r="AE695" s="370"/>
      <c r="AF695" s="370"/>
      <c r="AG695" s="364" t="s">
        <v>301</v>
      </c>
      <c r="AH695" s="364">
        <v>5</v>
      </c>
      <c r="AI695" s="364">
        <v>10</v>
      </c>
      <c r="AJ695" s="364">
        <v>10</v>
      </c>
      <c r="AK695" s="364">
        <v>11</v>
      </c>
      <c r="AL695" s="364">
        <v>50</v>
      </c>
      <c r="AM695" s="365">
        <f t="shared" si="262"/>
        <v>2</v>
      </c>
      <c r="AN695" s="104">
        <f t="shared" si="266"/>
        <v>0.4236111111111111</v>
      </c>
      <c r="AO695" s="104">
        <f t="shared" si="267"/>
        <v>0.49305555555555552</v>
      </c>
      <c r="AP695" s="22" t="str" cm="1">
        <f t="array" ref="AP695">IF(W695="","",IF(SUMPRODUCT((W695=$W$7:$W$2042)*(AH695=$AH$7:$AH$2042)*(AN695=$AN$7:$AN$2042)*(AO695=$AO$7:$AO$2042)*(ROW($W$7:$W$2042)&lt;&gt;ROW(W695))*((R695=0)*($R$7:$R$2042&gt;0)+(R695&gt;0)*($R$7:$R$2042=0)))&gt;0,"SALONES UNIDOS",IF(SUMPRODUCT((W695=$W$7:$W$2042)*(AH695=$AH$7:$AH$2042)*((AN695&lt;$AO$7:$AO$2042)*(AO695&gt;$AN$7:$AN$2042))*(ROW($W$7:$W$2042)&lt;&gt;ROW(W695)))&gt;0,"Cruzado","Sin cruce")))</f>
        <v>Sin cruce</v>
      </c>
      <c r="AQ695" s="104">
        <f t="shared" si="290"/>
        <v>0.4236111111111111</v>
      </c>
      <c r="AR695" s="104">
        <f t="shared" si="291"/>
        <v>0.49305555555555552</v>
      </c>
      <c r="AS695" s="22"/>
      <c r="AT695" s="22"/>
      <c r="AU695" s="359" t="str" cm="1">
        <f t="array" ref="AU695">IF(AB695="","",IF(SUMPRODUCT((AB695=$AB$512:$AB$757)*(AH695=$AH$512:$AH$757)*(AQ695=$AQ$512:$AQ$757)*(AR695=$AR$512:$AR$757)*(ROW($AB$512:$AB$757)&lt;&gt;ROW(AB695))*((Q695=0)*($R$512:$R$757&gt;0)+(Q695&gt;0)*($R$512:$R$757=0)))&gt;0,"SALONES UNIDOS",IF(SUMPRODUCT((AB695=$AB$512:$AB$757)*(AH695=$AH$512:$AH$757)*((AQ695&lt;$AR$512:$AR$757)*(AR695&gt;$AQ$512:$AQ$757))*(ROW($AB$512:$AB$757)&lt;&gt;ROW(AB695)))&gt;0,"Cruzado","Sin cruce")))</f>
        <v>Sin cruce</v>
      </c>
      <c r="AV695" s="359" t="str" cm="1">
        <f t="array" ref="AV695">IF(AD695="","",IF(SUMPRODUCT((AD695=$AD$512:$AD$757)*(AH695=$AH$512:$AH$757)*(AS695=$AS$512:$AS$757)*(AT695=$AT$512:$AT$757)*(ROW($AD$512:$AD$757)&lt;&gt;ROW(AD695))*((R695=0)*($R$512:$R$757&gt;0)+(R695&gt;0)*($R$512:$R$757=0)))&gt;0,"SALONES UNIDOS",IF(SUMPRODUCT((AD695=$AD$512:$AD$757)*(AH695=$AH$512:$AH$757)*((AS695&lt;$AT$512:$AT$757)*(AT695&gt;$AS$512:$AS$757))*(ROW($AD$512:$AD$757)&lt;&gt;ROW(AD695)))&gt;0,"Cruzado","Sin cruce")))</f>
        <v/>
      </c>
      <c r="AW695" s="104" t="str">
        <f t="shared" si="265"/>
        <v>PS1HUAURAC</v>
      </c>
      <c r="AX695" s="104" t="str" cm="1">
        <f t="array" ref="AX695">IF(AW695="","",IF(SUMPRODUCT((AW695=$AW$7:$AW$2042)*(AH695=$AH$7:$AH$2042)*(AN695=$AN$7:$AN$2042)*(AO695=$AO$7:$AO$2042)*(ROW($AW$7:$AW$2042)&lt;&gt;ROW(AW695))*((R695=0)*($R$7:$R$2042&gt;0)+(R695&gt;0)*($R$7:$R$2042=0)))&gt;0,"SALONES UNIDOS",IF(SUMPRODUCT((AW695=$AW$7:$AW$2042)*(AH695=$AH$7:$AH$2042)*((AN695&lt;$AO$7:$AO$2042)*(AO695&gt;$AN$7:$AN$2042))*(ROW($AW$7:$AW$2042)&lt;&gt;ROW(AW695)))&gt;0,"Cruzado","Sin cruce")))</f>
        <v>Sin cruce</v>
      </c>
    </row>
    <row r="696" spans="2:50" ht="19.8" hidden="1" customHeight="1" x14ac:dyDescent="0.25">
      <c r="B696" s="494" t="s">
        <v>314</v>
      </c>
      <c r="C696" s="369" t="s">
        <v>971</v>
      </c>
      <c r="D696" s="369">
        <v>20261</v>
      </c>
      <c r="E696" s="373" t="s">
        <v>279</v>
      </c>
      <c r="F696" s="370" t="s">
        <v>291</v>
      </c>
      <c r="G696" s="373" t="s">
        <v>296</v>
      </c>
      <c r="H696" s="373">
        <v>1</v>
      </c>
      <c r="I696" s="373" t="s">
        <v>283</v>
      </c>
      <c r="J696" s="373" t="s">
        <v>283</v>
      </c>
      <c r="K696" s="194" t="s">
        <v>738</v>
      </c>
      <c r="L696" s="364" t="s">
        <v>567</v>
      </c>
      <c r="M696" s="364" t="s">
        <v>362</v>
      </c>
      <c r="N696" s="364" t="s">
        <v>339</v>
      </c>
      <c r="O696" s="373" t="s">
        <v>315</v>
      </c>
      <c r="P696" s="364">
        <v>3</v>
      </c>
      <c r="Q696" s="364">
        <v>0</v>
      </c>
      <c r="R696" s="369">
        <v>3</v>
      </c>
      <c r="S696" s="364">
        <v>4</v>
      </c>
      <c r="T696" s="8"/>
      <c r="U696" s="374">
        <v>33</v>
      </c>
      <c r="V696" s="370">
        <v>40475054</v>
      </c>
      <c r="W696" s="373" t="s">
        <v>239</v>
      </c>
      <c r="X696" s="364" t="s">
        <v>315</v>
      </c>
      <c r="Y696" s="364" t="s">
        <v>556</v>
      </c>
      <c r="Z696" s="364"/>
      <c r="AA696" s="364"/>
      <c r="AB696" s="370" t="s">
        <v>860</v>
      </c>
      <c r="AC696" s="364"/>
      <c r="AD696" s="369"/>
      <c r="AE696" s="370"/>
      <c r="AF696" s="370"/>
      <c r="AG696" s="364" t="s">
        <v>559</v>
      </c>
      <c r="AH696" s="364">
        <v>3</v>
      </c>
      <c r="AI696" s="364">
        <v>7</v>
      </c>
      <c r="AJ696" s="364">
        <v>40</v>
      </c>
      <c r="AK696" s="364">
        <v>10</v>
      </c>
      <c r="AL696" s="364">
        <v>10</v>
      </c>
      <c r="AM696" s="365">
        <f t="shared" si="262"/>
        <v>3</v>
      </c>
      <c r="AN696" s="104">
        <f t="shared" si="266"/>
        <v>0.31944444444444448</v>
      </c>
      <c r="AO696" s="104">
        <f t="shared" si="267"/>
        <v>0.4236111111111111</v>
      </c>
      <c r="AP696" s="22" t="str" cm="1">
        <f t="array" ref="AP696">IF(W696="","",IF(SUMPRODUCT((W696=$W$7:$W$2042)*(AH696=$AH$7:$AH$2042)*(AN696=$AN$7:$AN$2042)*(AO696=$AO$7:$AO$2042)*(ROW($W$7:$W$2042)&lt;&gt;ROW(W696))*((R696=0)*($R$7:$R$2042&gt;0)+(R696&gt;0)*($R$7:$R$2042=0)))&gt;0,"SALONES UNIDOS",IF(SUMPRODUCT((W696=$W$7:$W$2042)*(AH696=$AH$7:$AH$2042)*((AN696&lt;$AO$7:$AO$2042)*(AO696&gt;$AN$7:$AN$2042))*(ROW($W$7:$W$2042)&lt;&gt;ROW(W696)))&gt;0,"Cruzado","Sin cruce")))</f>
        <v>Sin cruce</v>
      </c>
      <c r="AQ696" s="104">
        <f t="shared" si="290"/>
        <v>0.31944444444444448</v>
      </c>
      <c r="AR696" s="104">
        <f t="shared" si="291"/>
        <v>0.4236111111111111</v>
      </c>
      <c r="AS696" s="22"/>
      <c r="AT696" s="22"/>
      <c r="AU696" s="359" t="str" cm="1">
        <f t="array" ref="AU696">IF(AB696="","",IF(SUMPRODUCT((AB696=$AB$512:$AB$757)*(AH696=$AH$512:$AH$757)*(AQ696=$AQ$512:$AQ$757)*(AR696=$AR$512:$AR$757)*(ROW($AB$512:$AB$757)&lt;&gt;ROW(AB696))*((Q696=0)*($R$512:$R$757&gt;0)+(Q696&gt;0)*($R$512:$R$757=0)))&gt;0,"SALONES UNIDOS",IF(SUMPRODUCT((AB696=$AB$512:$AB$757)*(AH696=$AH$512:$AH$757)*((AQ696&lt;$AR$512:$AR$757)*(AR696&gt;$AQ$512:$AQ$757))*(ROW($AB$512:$AB$757)&lt;&gt;ROW(AB696)))&gt;0,"Cruzado","Sin cruce")))</f>
        <v>Sin cruce</v>
      </c>
      <c r="AV696" s="359" t="str" cm="1">
        <f t="array" ref="AV696">IF(AD696="","",IF(SUMPRODUCT((AD696=$AD$512:$AD$757)*(AH696=$AH$512:$AH$757)*(AS696=$AS$512:$AS$757)*(AT696=$AT$512:$AT$757)*(ROW($AD$512:$AD$757)&lt;&gt;ROW(AD696))*((R696=0)*($R$512:$R$757&gt;0)+(R696&gt;0)*($R$512:$R$757=0)))&gt;0,"SALONES UNIDOS",IF(SUMPRODUCT((AD696=$AD$512:$AD$757)*(AH696=$AH$512:$AH$757)*((AS696&lt;$AT$512:$AT$757)*(AT696&gt;$AS$512:$AS$757))*(ROW($AD$512:$AD$757)&lt;&gt;ROW(AD696)))&gt;0,"Cruzado","Sin cruce")))</f>
        <v/>
      </c>
      <c r="AW696" s="104" t="str">
        <f t="shared" si="265"/>
        <v>PS1HUAURAC</v>
      </c>
      <c r="AX696" s="104" t="str" cm="1">
        <f t="array" ref="AX696">IF(AW696="","",IF(SUMPRODUCT((AW696=$AW$7:$AW$2042)*(AH696=$AH$7:$AH$2042)*(AN696=$AN$7:$AN$2042)*(AO696=$AO$7:$AO$2042)*(ROW($AW$7:$AW$2042)&lt;&gt;ROW(AW696))*((R696=0)*($R$7:$R$2042&gt;0)+(R696&gt;0)*($R$7:$R$2042=0)))&gt;0,"SALONES UNIDOS",IF(SUMPRODUCT((AW696=$AW$7:$AW$2042)*(AH696=$AH$7:$AH$2042)*((AN696&lt;$AO$7:$AO$2042)*(AO696&gt;$AN$7:$AN$2042))*(ROW($AW$7:$AW$2042)&lt;&gt;ROW(AW696)))&gt;0,"Cruzado","Sin cruce")))</f>
        <v>Sin cruce</v>
      </c>
    </row>
    <row r="697" spans="2:50" ht="19.8" hidden="1" customHeight="1" x14ac:dyDescent="0.25">
      <c r="B697" s="494" t="s">
        <v>314</v>
      </c>
      <c r="C697" s="369" t="s">
        <v>971</v>
      </c>
      <c r="D697" s="369">
        <v>20261</v>
      </c>
      <c r="E697" s="373" t="s">
        <v>279</v>
      </c>
      <c r="F697" s="370" t="s">
        <v>291</v>
      </c>
      <c r="G697" s="373" t="s">
        <v>296</v>
      </c>
      <c r="H697" s="373">
        <v>1</v>
      </c>
      <c r="I697" s="373" t="s">
        <v>283</v>
      </c>
      <c r="J697" s="373" t="s">
        <v>283</v>
      </c>
      <c r="K697" s="194" t="s">
        <v>738</v>
      </c>
      <c r="L697" s="364" t="s">
        <v>567</v>
      </c>
      <c r="M697" s="364" t="s">
        <v>362</v>
      </c>
      <c r="N697" s="364" t="s">
        <v>339</v>
      </c>
      <c r="O697" s="373" t="s">
        <v>315</v>
      </c>
      <c r="P697" s="364">
        <v>0</v>
      </c>
      <c r="Q697" s="364">
        <v>2</v>
      </c>
      <c r="R697" s="369">
        <v>2</v>
      </c>
      <c r="S697" s="364">
        <v>4</v>
      </c>
      <c r="T697" s="8"/>
      <c r="U697" s="374">
        <v>33</v>
      </c>
      <c r="V697" s="370">
        <v>40475054</v>
      </c>
      <c r="W697" s="373" t="s">
        <v>239</v>
      </c>
      <c r="X697" s="364" t="s">
        <v>315</v>
      </c>
      <c r="Y697" s="364" t="s">
        <v>556</v>
      </c>
      <c r="Z697" s="364"/>
      <c r="AA697" s="364"/>
      <c r="AB697" s="370" t="s">
        <v>860</v>
      </c>
      <c r="AC697" s="364"/>
      <c r="AD697" s="369"/>
      <c r="AE697" s="370"/>
      <c r="AF697" s="370"/>
      <c r="AG697" s="364" t="s">
        <v>301</v>
      </c>
      <c r="AH697" s="364">
        <v>3</v>
      </c>
      <c r="AI697" s="364">
        <v>10</v>
      </c>
      <c r="AJ697" s="364">
        <v>10</v>
      </c>
      <c r="AK697" s="364">
        <v>11</v>
      </c>
      <c r="AL697" s="364">
        <v>50</v>
      </c>
      <c r="AM697" s="365">
        <f t="shared" si="262"/>
        <v>2</v>
      </c>
      <c r="AN697" s="104">
        <f t="shared" si="266"/>
        <v>0.4236111111111111</v>
      </c>
      <c r="AO697" s="104">
        <f t="shared" si="267"/>
        <v>0.49305555555555552</v>
      </c>
      <c r="AP697" s="22" t="str" cm="1">
        <f t="array" ref="AP697">IF(W697="","",IF(SUMPRODUCT((W697=$W$7:$W$2042)*(AH697=$AH$7:$AH$2042)*(AN697=$AN$7:$AN$2042)*(AO697=$AO$7:$AO$2042)*(ROW($W$7:$W$2042)&lt;&gt;ROW(W697))*((R697=0)*($R$7:$R$2042&gt;0)+(R697&gt;0)*($R$7:$R$2042=0)))&gt;0,"SALONES UNIDOS",IF(SUMPRODUCT((W697=$W$7:$W$2042)*(AH697=$AH$7:$AH$2042)*((AN697&lt;$AO$7:$AO$2042)*(AO697&gt;$AN$7:$AN$2042))*(ROW($W$7:$W$2042)&lt;&gt;ROW(W697)))&gt;0,"Cruzado","Sin cruce")))</f>
        <v>Sin cruce</v>
      </c>
      <c r="AQ697" s="104">
        <f t="shared" si="290"/>
        <v>0.4236111111111111</v>
      </c>
      <c r="AR697" s="104">
        <f t="shared" si="291"/>
        <v>0.49305555555555552</v>
      </c>
      <c r="AS697" s="22"/>
      <c r="AT697" s="22"/>
      <c r="AU697" s="359" t="str" cm="1">
        <f t="array" ref="AU697">IF(AB697="","",IF(SUMPRODUCT((AB697=$AB$512:$AB$757)*(AH697=$AH$512:$AH$757)*(AQ697=$AQ$512:$AQ$757)*(AR697=$AR$512:$AR$757)*(ROW($AB$512:$AB$757)&lt;&gt;ROW(AB697))*((Q697=0)*($R$512:$R$757&gt;0)+(Q697&gt;0)*($R$512:$R$757=0)))&gt;0,"SALONES UNIDOS",IF(SUMPRODUCT((AB697=$AB$512:$AB$757)*(AH697=$AH$512:$AH$757)*((AQ697&lt;$AR$512:$AR$757)*(AR697&gt;$AQ$512:$AQ$757))*(ROW($AB$512:$AB$757)&lt;&gt;ROW(AB697)))&gt;0,"Cruzado","Sin cruce")))</f>
        <v>Sin cruce</v>
      </c>
      <c r="AV697" s="359" t="str" cm="1">
        <f t="array" ref="AV697">IF(AD697="","",IF(SUMPRODUCT((AD697=$AD$512:$AD$757)*(AH697=$AH$512:$AH$757)*(AS697=$AS$512:$AS$757)*(AT697=$AT$512:$AT$757)*(ROW($AD$512:$AD$757)&lt;&gt;ROW(AD697))*((R697=0)*($R$512:$R$757&gt;0)+(R697&gt;0)*($R$512:$R$757=0)))&gt;0,"SALONES UNIDOS",IF(SUMPRODUCT((AD697=$AD$512:$AD$757)*(AH697=$AH$512:$AH$757)*((AS697&lt;$AT$512:$AT$757)*(AT697&gt;$AS$512:$AS$757))*(ROW($AD$512:$AD$757)&lt;&gt;ROW(AD697)))&gt;0,"Cruzado","Sin cruce")))</f>
        <v/>
      </c>
      <c r="AW697" s="104" t="str">
        <f t="shared" si="265"/>
        <v>PS1HUAURAC</v>
      </c>
      <c r="AX697" s="104" t="str" cm="1">
        <f t="array" ref="AX697">IF(AW697="","",IF(SUMPRODUCT((AW697=$AW$7:$AW$2042)*(AH697=$AH$7:$AH$2042)*(AN697=$AN$7:$AN$2042)*(AO697=$AO$7:$AO$2042)*(ROW($AW$7:$AW$2042)&lt;&gt;ROW(AW697))*((R697=0)*($R$7:$R$2042&gt;0)+(R697&gt;0)*($R$7:$R$2042=0)))&gt;0,"SALONES UNIDOS",IF(SUMPRODUCT((AW697=$AW$7:$AW$2042)*(AH697=$AH$7:$AH$2042)*((AN697&lt;$AO$7:$AO$2042)*(AO697&gt;$AN$7:$AN$2042))*(ROW($AW$7:$AW$2042)&lt;&gt;ROW(AW697)))&gt;0,"Cruzado","Sin cruce")))</f>
        <v>Sin cruce</v>
      </c>
    </row>
    <row r="698" spans="2:50" ht="19.8" hidden="1" customHeight="1" x14ac:dyDescent="0.25">
      <c r="B698" s="494" t="s">
        <v>314</v>
      </c>
      <c r="C698" s="369" t="s">
        <v>971</v>
      </c>
      <c r="D698" s="369">
        <v>20261</v>
      </c>
      <c r="E698" s="373" t="s">
        <v>279</v>
      </c>
      <c r="F698" s="370" t="s">
        <v>291</v>
      </c>
      <c r="G698" s="373" t="s">
        <v>296</v>
      </c>
      <c r="H698" s="373">
        <v>1</v>
      </c>
      <c r="I698" s="373" t="s">
        <v>283</v>
      </c>
      <c r="J698" s="373" t="s">
        <v>283</v>
      </c>
      <c r="K698" s="194" t="s">
        <v>739</v>
      </c>
      <c r="L698" s="364" t="s">
        <v>569</v>
      </c>
      <c r="M698" s="364" t="s">
        <v>362</v>
      </c>
      <c r="N698" s="364" t="s">
        <v>339</v>
      </c>
      <c r="O698" s="373" t="s">
        <v>315</v>
      </c>
      <c r="P698" s="364">
        <v>3</v>
      </c>
      <c r="Q698" s="364">
        <v>0</v>
      </c>
      <c r="R698" s="369">
        <v>3</v>
      </c>
      <c r="S698" s="364">
        <v>4</v>
      </c>
      <c r="T698" s="8"/>
      <c r="U698" s="374">
        <v>33</v>
      </c>
      <c r="V698" s="370">
        <v>15722656</v>
      </c>
      <c r="W698" s="373" t="s">
        <v>108</v>
      </c>
      <c r="X698" s="364" t="s">
        <v>315</v>
      </c>
      <c r="Y698" s="364" t="s">
        <v>556</v>
      </c>
      <c r="Z698" s="364"/>
      <c r="AA698" s="364"/>
      <c r="AB698" s="370" t="s">
        <v>860</v>
      </c>
      <c r="AC698" s="364"/>
      <c r="AD698" s="369"/>
      <c r="AE698" s="370"/>
      <c r="AF698" s="370"/>
      <c r="AG698" s="364" t="s">
        <v>559</v>
      </c>
      <c r="AH698" s="364">
        <v>5</v>
      </c>
      <c r="AI698" s="364">
        <v>14</v>
      </c>
      <c r="AJ698" s="364">
        <v>20</v>
      </c>
      <c r="AK698" s="364">
        <v>16</v>
      </c>
      <c r="AL698" s="364">
        <v>50</v>
      </c>
      <c r="AM698" s="365">
        <f t="shared" si="262"/>
        <v>3</v>
      </c>
      <c r="AN698" s="104">
        <f t="shared" si="266"/>
        <v>0.59722222222222221</v>
      </c>
      <c r="AO698" s="104">
        <f t="shared" si="267"/>
        <v>0.70138888888888884</v>
      </c>
      <c r="AP698" s="22" t="str" cm="1">
        <f t="array" ref="AP698">IF(W698="","",IF(SUMPRODUCT((W698=$W$7:$W$2042)*(AH698=$AH$7:$AH$2042)*(AN698=$AN$7:$AN$2042)*(AO698=$AO$7:$AO$2042)*(ROW($W$7:$W$2042)&lt;&gt;ROW(W698))*((R698=0)*($R$7:$R$2042&gt;0)+(R698&gt;0)*($R$7:$R$2042=0)))&gt;0,"SALONES UNIDOS",IF(SUMPRODUCT((W698=$W$7:$W$2042)*(AH698=$AH$7:$AH$2042)*((AN698&lt;$AO$7:$AO$2042)*(AO698&gt;$AN$7:$AN$2042))*(ROW($W$7:$W$2042)&lt;&gt;ROW(W698)))&gt;0,"Cruzado","Sin cruce")))</f>
        <v>Sin cruce</v>
      </c>
      <c r="AQ698" s="104">
        <f t="shared" si="290"/>
        <v>0.59722222222222221</v>
      </c>
      <c r="AR698" s="104">
        <f t="shared" si="291"/>
        <v>0.70138888888888884</v>
      </c>
      <c r="AS698" s="22"/>
      <c r="AT698" s="22"/>
      <c r="AU698" s="359" t="str" cm="1">
        <f t="array" ref="AU698">IF(AB698="","",IF(SUMPRODUCT((AB698=$AB$512:$AB$757)*(AH698=$AH$512:$AH$757)*(AQ698=$AQ$512:$AQ$757)*(AR698=$AR$512:$AR$757)*(ROW($AB$512:$AB$757)&lt;&gt;ROW(AB698))*((Q698=0)*($R$512:$R$757&gt;0)+(Q698&gt;0)*($R$512:$R$757=0)))&gt;0,"SALONES UNIDOS",IF(SUMPRODUCT((AB698=$AB$512:$AB$757)*(AH698=$AH$512:$AH$757)*((AQ698&lt;$AR$512:$AR$757)*(AR698&gt;$AQ$512:$AQ$757))*(ROW($AB$512:$AB$757)&lt;&gt;ROW(AB698)))&gt;0,"Cruzado","Sin cruce")))</f>
        <v>Sin cruce</v>
      </c>
      <c r="AV698" s="359" t="str" cm="1">
        <f t="array" ref="AV698">IF(AD698="","",IF(SUMPRODUCT((AD698=$AD$512:$AD$757)*(AH698=$AH$512:$AH$757)*(AS698=$AS$512:$AS$757)*(AT698=$AT$512:$AT$757)*(ROW($AD$512:$AD$757)&lt;&gt;ROW(AD698))*((R698=0)*($R$512:$R$757&gt;0)+(R698&gt;0)*($R$512:$R$757=0)))&gt;0,"SALONES UNIDOS",IF(SUMPRODUCT((AD698=$AD$512:$AD$757)*(AH698=$AH$512:$AH$757)*((AS698&lt;$AT$512:$AT$757)*(AT698&gt;$AS$512:$AS$757))*(ROW($AD$512:$AD$757)&lt;&gt;ROW(AD698)))&gt;0,"Cruzado","Sin cruce")))</f>
        <v/>
      </c>
      <c r="AW698" s="104" t="str">
        <f t="shared" si="265"/>
        <v>PS1HUAURAC</v>
      </c>
      <c r="AX698" s="104" t="str" cm="1">
        <f t="array" ref="AX698">IF(AW698="","",IF(SUMPRODUCT((AW698=$AW$7:$AW$2042)*(AH698=$AH$7:$AH$2042)*(AN698=$AN$7:$AN$2042)*(AO698=$AO$7:$AO$2042)*(ROW($AW$7:$AW$2042)&lt;&gt;ROW(AW698))*((R698=0)*($R$7:$R$2042&gt;0)+(R698&gt;0)*($R$7:$R$2042=0)))&gt;0,"SALONES UNIDOS",IF(SUMPRODUCT((AW698=$AW$7:$AW$2042)*(AH698=$AH$7:$AH$2042)*((AN698&lt;$AO$7:$AO$2042)*(AO698&gt;$AN$7:$AN$2042))*(ROW($AW$7:$AW$2042)&lt;&gt;ROW(AW698)))&gt;0,"Cruzado","Sin cruce")))</f>
        <v>Sin cruce</v>
      </c>
    </row>
    <row r="699" spans="2:50" ht="19.8" hidden="1" customHeight="1" x14ac:dyDescent="0.25">
      <c r="B699" s="494" t="s">
        <v>314</v>
      </c>
      <c r="C699" s="369" t="s">
        <v>971</v>
      </c>
      <c r="D699" s="369">
        <v>20261</v>
      </c>
      <c r="E699" s="373" t="s">
        <v>279</v>
      </c>
      <c r="F699" s="370" t="s">
        <v>291</v>
      </c>
      <c r="G699" s="373" t="s">
        <v>296</v>
      </c>
      <c r="H699" s="373">
        <v>1</v>
      </c>
      <c r="I699" s="373" t="s">
        <v>283</v>
      </c>
      <c r="J699" s="373" t="s">
        <v>283</v>
      </c>
      <c r="K699" s="194" t="s">
        <v>739</v>
      </c>
      <c r="L699" s="364" t="s">
        <v>569</v>
      </c>
      <c r="M699" s="364" t="s">
        <v>362</v>
      </c>
      <c r="N699" s="364" t="s">
        <v>339</v>
      </c>
      <c r="O699" s="373" t="s">
        <v>315</v>
      </c>
      <c r="P699" s="364">
        <v>0</v>
      </c>
      <c r="Q699" s="364">
        <v>2</v>
      </c>
      <c r="R699" s="369">
        <v>2</v>
      </c>
      <c r="S699" s="364">
        <v>4</v>
      </c>
      <c r="T699" s="8"/>
      <c r="U699" s="374">
        <v>33</v>
      </c>
      <c r="V699" s="370">
        <v>15722656</v>
      </c>
      <c r="W699" s="373" t="s">
        <v>108</v>
      </c>
      <c r="X699" s="364" t="s">
        <v>315</v>
      </c>
      <c r="Y699" s="364" t="s">
        <v>556</v>
      </c>
      <c r="Z699" s="364"/>
      <c r="AA699" s="364"/>
      <c r="AB699" s="370" t="s">
        <v>860</v>
      </c>
      <c r="AC699" s="364"/>
      <c r="AD699" s="369"/>
      <c r="AE699" s="370"/>
      <c r="AF699" s="370"/>
      <c r="AG699" s="364" t="s">
        <v>301</v>
      </c>
      <c r="AH699" s="364">
        <v>5</v>
      </c>
      <c r="AI699" s="364">
        <v>16</v>
      </c>
      <c r="AJ699" s="364">
        <v>50</v>
      </c>
      <c r="AK699" s="364">
        <v>18</v>
      </c>
      <c r="AL699" s="364">
        <v>30</v>
      </c>
      <c r="AM699" s="365">
        <f t="shared" si="262"/>
        <v>2</v>
      </c>
      <c r="AN699" s="104">
        <f t="shared" si="266"/>
        <v>0.70138888888888884</v>
      </c>
      <c r="AO699" s="104">
        <f t="shared" si="267"/>
        <v>0.77083333333333337</v>
      </c>
      <c r="AP699" s="22" t="str" cm="1">
        <f t="array" ref="AP699">IF(W699="","",IF(SUMPRODUCT((W699=$W$7:$W$2042)*(AH699=$AH$7:$AH$2042)*(AN699=$AN$7:$AN$2042)*(AO699=$AO$7:$AO$2042)*(ROW($W$7:$W$2042)&lt;&gt;ROW(W699))*((R699=0)*($R$7:$R$2042&gt;0)+(R699&gt;0)*($R$7:$R$2042=0)))&gt;0,"SALONES UNIDOS",IF(SUMPRODUCT((W699=$W$7:$W$2042)*(AH699=$AH$7:$AH$2042)*((AN699&lt;$AO$7:$AO$2042)*(AO699&gt;$AN$7:$AN$2042))*(ROW($W$7:$W$2042)&lt;&gt;ROW(W699)))&gt;0,"Cruzado","Sin cruce")))</f>
        <v>Sin cruce</v>
      </c>
      <c r="AQ699" s="104">
        <f t="shared" si="290"/>
        <v>0.70138888888888884</v>
      </c>
      <c r="AR699" s="104">
        <f t="shared" si="291"/>
        <v>0.77083333333333337</v>
      </c>
      <c r="AS699" s="22"/>
      <c r="AT699" s="22"/>
      <c r="AU699" s="359" t="str" cm="1">
        <f t="array" ref="AU699">IF(AB699="","",IF(SUMPRODUCT((AB699=$AB$512:$AB$757)*(AH699=$AH$512:$AH$757)*(AQ699=$AQ$512:$AQ$757)*(AR699=$AR$512:$AR$757)*(ROW($AB$512:$AB$757)&lt;&gt;ROW(AB699))*((Q699=0)*($R$512:$R$757&gt;0)+(Q699&gt;0)*($R$512:$R$757=0)))&gt;0,"SALONES UNIDOS",IF(SUMPRODUCT((AB699=$AB$512:$AB$757)*(AH699=$AH$512:$AH$757)*((AQ699&lt;$AR$512:$AR$757)*(AR699&gt;$AQ$512:$AQ$757))*(ROW($AB$512:$AB$757)&lt;&gt;ROW(AB699)))&gt;0,"Cruzado","Sin cruce")))</f>
        <v>Sin cruce</v>
      </c>
      <c r="AV699" s="359" t="str" cm="1">
        <f t="array" ref="AV699">IF(AD699="","",IF(SUMPRODUCT((AD699=$AD$512:$AD$757)*(AH699=$AH$512:$AH$757)*(AS699=$AS$512:$AS$757)*(AT699=$AT$512:$AT$757)*(ROW($AD$512:$AD$757)&lt;&gt;ROW(AD699))*((R699=0)*($R$512:$R$757&gt;0)+(R699&gt;0)*($R$512:$R$757=0)))&gt;0,"SALONES UNIDOS",IF(SUMPRODUCT((AD699=$AD$512:$AD$757)*(AH699=$AH$512:$AH$757)*((AS699&lt;$AT$512:$AT$757)*(AT699&gt;$AS$512:$AS$757))*(ROW($AD$512:$AD$757)&lt;&gt;ROW(AD699)))&gt;0,"Cruzado","Sin cruce")))</f>
        <v/>
      </c>
      <c r="AW699" s="104" t="str">
        <f t="shared" si="265"/>
        <v>PS1HUAURAC</v>
      </c>
      <c r="AX699" s="104" t="str" cm="1">
        <f t="array" ref="AX699">IF(AW699="","",IF(SUMPRODUCT((AW699=$AW$7:$AW$2042)*(AH699=$AH$7:$AH$2042)*(AN699=$AN$7:$AN$2042)*(AO699=$AO$7:$AO$2042)*(ROW($AW$7:$AW$2042)&lt;&gt;ROW(AW699))*((R699=0)*($R$7:$R$2042&gt;0)+(R699&gt;0)*($R$7:$R$2042=0)))&gt;0,"SALONES UNIDOS",IF(SUMPRODUCT((AW699=$AW$7:$AW$2042)*(AH699=$AH$7:$AH$2042)*((AN699&lt;$AO$7:$AO$2042)*(AO699&gt;$AN$7:$AN$2042))*(ROW($AW$7:$AW$2042)&lt;&gt;ROW(AW699)))&gt;0,"Cruzado","Sin cruce")))</f>
        <v>Sin cruce</v>
      </c>
    </row>
    <row r="700" spans="2:50" ht="19.8" hidden="1" customHeight="1" x14ac:dyDescent="0.25">
      <c r="B700" s="494" t="s">
        <v>314</v>
      </c>
      <c r="C700" s="369" t="s">
        <v>971</v>
      </c>
      <c r="D700" s="369">
        <v>20261</v>
      </c>
      <c r="E700" s="373" t="s">
        <v>279</v>
      </c>
      <c r="F700" s="370" t="s">
        <v>291</v>
      </c>
      <c r="G700" s="373" t="s">
        <v>296</v>
      </c>
      <c r="H700" s="373">
        <v>1</v>
      </c>
      <c r="I700" s="373" t="s">
        <v>286</v>
      </c>
      <c r="J700" s="373" t="s">
        <v>286</v>
      </c>
      <c r="K700" s="194" t="s">
        <v>734</v>
      </c>
      <c r="L700" s="364" t="s">
        <v>377</v>
      </c>
      <c r="M700" s="364" t="s">
        <v>346</v>
      </c>
      <c r="N700" s="364" t="s">
        <v>339</v>
      </c>
      <c r="O700" s="373" t="s">
        <v>315</v>
      </c>
      <c r="P700" s="364">
        <v>2</v>
      </c>
      <c r="Q700" s="364">
        <v>0</v>
      </c>
      <c r="R700" s="369">
        <v>2</v>
      </c>
      <c r="S700" s="364">
        <v>3</v>
      </c>
      <c r="T700" s="8"/>
      <c r="U700" s="374">
        <v>33</v>
      </c>
      <c r="V700" s="370">
        <v>15733131</v>
      </c>
      <c r="W700" s="373" t="s">
        <v>93</v>
      </c>
      <c r="X700" s="364" t="s">
        <v>315</v>
      </c>
      <c r="Y700" s="364" t="s">
        <v>576</v>
      </c>
      <c r="Z700" s="364"/>
      <c r="AA700" s="364"/>
      <c r="AB700" s="370" t="s">
        <v>864</v>
      </c>
      <c r="AC700" s="364"/>
      <c r="AD700" s="369"/>
      <c r="AE700" s="370"/>
      <c r="AF700" s="370"/>
      <c r="AG700" s="364" t="s">
        <v>559</v>
      </c>
      <c r="AH700" s="364">
        <v>3</v>
      </c>
      <c r="AI700" s="364">
        <v>18</v>
      </c>
      <c r="AJ700" s="364">
        <v>30</v>
      </c>
      <c r="AK700" s="364">
        <v>20</v>
      </c>
      <c r="AL700" s="364">
        <v>10</v>
      </c>
      <c r="AM700" s="365">
        <f t="shared" si="262"/>
        <v>2</v>
      </c>
      <c r="AN700" s="104">
        <f t="shared" si="266"/>
        <v>0.77083333333333337</v>
      </c>
      <c r="AO700" s="104">
        <f t="shared" si="267"/>
        <v>0.84027777777777779</v>
      </c>
      <c r="AP700" s="22" t="str" cm="1">
        <f t="array" ref="AP700">IF(W700="","",IF(SUMPRODUCT((W700=$W$7:$W$2042)*(AH700=$AH$7:$AH$2042)*(AN700=$AN$7:$AN$2042)*(AO700=$AO$7:$AO$2042)*(ROW($W$7:$W$2042)&lt;&gt;ROW(W700))*((R700=0)*($R$7:$R$2042&gt;0)+(R700&gt;0)*($R$7:$R$2042=0)))&gt;0,"SALONES UNIDOS",IF(SUMPRODUCT((W700=$W$7:$W$2042)*(AH700=$AH$7:$AH$2042)*((AN700&lt;$AO$7:$AO$2042)*(AO700&gt;$AN$7:$AN$2042))*(ROW($W$7:$W$2042)&lt;&gt;ROW(W700)))&gt;0,"Cruzado","Sin cruce")))</f>
        <v>Sin cruce</v>
      </c>
      <c r="AQ700" s="104">
        <f t="shared" si="290"/>
        <v>0.77083333333333337</v>
      </c>
      <c r="AR700" s="104">
        <f t="shared" si="291"/>
        <v>0.84027777777777779</v>
      </c>
      <c r="AS700" s="22"/>
      <c r="AT700" s="22"/>
      <c r="AU700" s="359" t="str" cm="1">
        <f t="array" ref="AU700">IF(AB700="","",IF(SUMPRODUCT((AB700=$AB$512:$AB$757)*(AH700=$AH$512:$AH$757)*(AQ700=$AQ$512:$AQ$757)*(AR700=$AR$512:$AR$757)*(ROW($AB$512:$AB$757)&lt;&gt;ROW(AB700))*((Q700=0)*($R$512:$R$757&gt;0)+(Q700&gt;0)*($R$512:$R$757=0)))&gt;0,"SALONES UNIDOS",IF(SUMPRODUCT((AB700=$AB$512:$AB$757)*(AH700=$AH$512:$AH$757)*((AQ700&lt;$AR$512:$AR$757)*(AR700&gt;$AQ$512:$AQ$757))*(ROW($AB$512:$AB$757)&lt;&gt;ROW(AB700)))&gt;0,"Cruzado","Sin cruce")))</f>
        <v>Sin cruce</v>
      </c>
      <c r="AV700" s="359" t="str" cm="1">
        <f t="array" ref="AV700">IF(AD700="","",IF(SUMPRODUCT((AD700=$AD$512:$AD$757)*(AH700=$AH$512:$AH$757)*(AS700=$AS$512:$AS$757)*(AT700=$AT$512:$AT$757)*(ROW($AD$512:$AD$757)&lt;&gt;ROW(AD700))*((R700=0)*($R$512:$R$757&gt;0)+(R700&gt;0)*($R$512:$R$757=0)))&gt;0,"SALONES UNIDOS",IF(SUMPRODUCT((AD700=$AD$512:$AD$757)*(AH700=$AH$512:$AH$757)*((AS700&lt;$AT$512:$AT$757)*(AT700&gt;$AS$512:$AS$757))*(ROW($AD$512:$AD$757)&lt;&gt;ROW(AD700)))&gt;0,"Cruzado","Sin cruce")))</f>
        <v/>
      </c>
      <c r="AW700" s="104" t="str">
        <f t="shared" si="265"/>
        <v>PS1HUAURAD</v>
      </c>
      <c r="AX700" s="104" t="str" cm="1">
        <f t="array" ref="AX700">IF(AW700="","",IF(SUMPRODUCT((AW700=$AW$7:$AW$2042)*(AH700=$AH$7:$AH$2042)*(AN700=$AN$7:$AN$2042)*(AO700=$AO$7:$AO$2042)*(ROW($AW$7:$AW$2042)&lt;&gt;ROW(AW700))*((R700=0)*($R$7:$R$2042&gt;0)+(R700&gt;0)*($R$7:$R$2042=0)))&gt;0,"SALONES UNIDOS",IF(SUMPRODUCT((AW700=$AW$7:$AW$2042)*(AH700=$AH$7:$AH$2042)*((AN700&lt;$AO$7:$AO$2042)*(AO700&gt;$AN$7:$AN$2042))*(ROW($AW$7:$AW$2042)&lt;&gt;ROW(AW700)))&gt;0,"Cruzado","Sin cruce")))</f>
        <v>Sin cruce</v>
      </c>
    </row>
    <row r="701" spans="2:50" ht="19.8" hidden="1" customHeight="1" x14ac:dyDescent="0.25">
      <c r="B701" s="494" t="s">
        <v>314</v>
      </c>
      <c r="C701" s="369" t="s">
        <v>971</v>
      </c>
      <c r="D701" s="369">
        <v>20261</v>
      </c>
      <c r="E701" s="373" t="s">
        <v>279</v>
      </c>
      <c r="F701" s="370" t="s">
        <v>291</v>
      </c>
      <c r="G701" s="373" t="s">
        <v>296</v>
      </c>
      <c r="H701" s="373">
        <v>1</v>
      </c>
      <c r="I701" s="373" t="s">
        <v>575</v>
      </c>
      <c r="J701" s="373" t="s">
        <v>286</v>
      </c>
      <c r="K701" s="194" t="s">
        <v>734</v>
      </c>
      <c r="L701" s="364" t="s">
        <v>377</v>
      </c>
      <c r="M701" s="364" t="s">
        <v>346</v>
      </c>
      <c r="N701" s="364" t="s">
        <v>339</v>
      </c>
      <c r="O701" s="373" t="s">
        <v>315</v>
      </c>
      <c r="P701" s="364">
        <v>0</v>
      </c>
      <c r="Q701" s="364">
        <v>2</v>
      </c>
      <c r="R701" s="369">
        <v>2</v>
      </c>
      <c r="S701" s="364">
        <v>3</v>
      </c>
      <c r="T701" s="8"/>
      <c r="U701" s="374">
        <v>33</v>
      </c>
      <c r="V701" s="370">
        <v>15733131</v>
      </c>
      <c r="W701" s="373" t="s">
        <v>93</v>
      </c>
      <c r="X701" s="364" t="s">
        <v>315</v>
      </c>
      <c r="Y701" s="364" t="s">
        <v>576</v>
      </c>
      <c r="Z701" s="364"/>
      <c r="AA701" s="364"/>
      <c r="AB701" s="370"/>
      <c r="AC701" s="364"/>
      <c r="AD701" s="369" t="s">
        <v>874</v>
      </c>
      <c r="AE701" s="370"/>
      <c r="AF701" s="370"/>
      <c r="AG701" s="364" t="s">
        <v>301</v>
      </c>
      <c r="AH701" s="364">
        <v>3</v>
      </c>
      <c r="AI701" s="364">
        <v>20</v>
      </c>
      <c r="AJ701" s="364">
        <v>10</v>
      </c>
      <c r="AK701" s="364">
        <v>21</v>
      </c>
      <c r="AL701" s="364">
        <v>50</v>
      </c>
      <c r="AM701" s="365">
        <f t="shared" ref="AM701" si="292">IF(AI701="",R701,ROUND(((((AK701/24)+(AL701/1440))-((AI701/24)+(AJ701/1440)))*1440/50),5))</f>
        <v>2</v>
      </c>
      <c r="AN701" s="104">
        <f t="shared" ref="AN701" si="293">AI701/24+AJ701/1440</f>
        <v>0.84027777777777779</v>
      </c>
      <c r="AO701" s="104">
        <f t="shared" ref="AO701" si="294">AK701/24+AL701/1440</f>
        <v>0.90972222222222221</v>
      </c>
      <c r="AP701" s="22" t="str" cm="1">
        <f t="array" ref="AP701">IF(W701="","",IF(SUMPRODUCT((W701=$W$7:$W$2042)*(AH701=$AH$7:$AH$2042)*(AN701=$AN$7:$AN$2042)*(AO701=$AO$7:$AO$2042)*(ROW($W$7:$W$2042)&lt;&gt;ROW(W701))*((R701=0)*($R$7:$R$2042&gt;0)+(R701&gt;0)*($R$7:$R$2042=0)))&gt;0,"SALONES UNIDOS",IF(SUMPRODUCT((W701=$W$7:$W$2042)*(AH701=$AH$7:$AH$2042)*((AN701&lt;$AO$7:$AO$2042)*(AO701&gt;$AN$7:$AN$2042))*(ROW($W$7:$W$2042)&lt;&gt;ROW(W701)))&gt;0,"Cruzado","Sin cruce")))</f>
        <v>Sin cruce</v>
      </c>
      <c r="AQ701" s="22"/>
      <c r="AR701" s="22"/>
      <c r="AS701" s="104">
        <f t="shared" ref="AS701:AS702" si="295">AN701</f>
        <v>0.84027777777777779</v>
      </c>
      <c r="AT701" s="104">
        <f t="shared" ref="AT701:AT702" si="296">AO701</f>
        <v>0.90972222222222221</v>
      </c>
      <c r="AU701" s="359" t="str" cm="1">
        <f t="array" ref="AU701">IF(AB701="","",IF(SUMPRODUCT((AB701=$AB$512:$AB$757)*(AH701=$AH$512:$AH$757)*(AQ701=$AQ$512:$AQ$757)*(AR701=$AR$512:$AR$757)*(ROW($AB$512:$AB$757)&lt;&gt;ROW(AB701))*((Q701=0)*($R$512:$R$757&gt;0)+(Q701&gt;0)*($R$512:$R$757=0)))&gt;0,"SALONES UNIDOS",IF(SUMPRODUCT((AB701=$AB$512:$AB$757)*(AH701=$AH$512:$AH$757)*((AQ701&lt;$AR$512:$AR$757)*(AR701&gt;$AQ$512:$AQ$757))*(ROW($AB$512:$AB$757)&lt;&gt;ROW(AB701)))&gt;0,"Cruzado","Sin cruce")))</f>
        <v/>
      </c>
      <c r="AV701" s="359" t="str" cm="1">
        <f t="array" ref="AV701">IF(AD701="","",IF(SUMPRODUCT((AD701=$AD$512:$AD$757)*(AH701=$AH$512:$AH$757)*(AS701=$AS$512:$AS$757)*(AT701=$AT$512:$AT$757)*(ROW($AD$512:$AD$757)&lt;&gt;ROW(AD701))*((R701=0)*($R$512:$R$757&gt;0)+(R701&gt;0)*($R$512:$R$757=0)))&gt;0,"SALONES UNIDOS",IF(SUMPRODUCT((AD701=$AD$512:$AD$757)*(AH701=$AH$512:$AH$757)*((AS701&lt;$AT$512:$AT$757)*(AT701&gt;$AS$512:$AS$757))*(ROW($AD$512:$AD$757)&lt;&gt;ROW(AD701)))&gt;0,"Cruzado","Sin cruce")))</f>
        <v>Sin cruce</v>
      </c>
      <c r="AW701" s="104" t="str">
        <f t="shared" ref="AW701" si="297">TRIM(CONCATENATE(G701,H701,E701,J701))</f>
        <v>PS1HUAURAD</v>
      </c>
      <c r="AX701" s="104" t="str" cm="1">
        <f t="array" ref="AX701">IF(AW701="","",IF(SUMPRODUCT((AW701=$AW$7:$AW$2042)*(AH701=$AH$7:$AH$2042)*(AN701=$AN$7:$AN$2042)*(AO701=$AO$7:$AO$2042)*(ROW($AW$7:$AW$2042)&lt;&gt;ROW(AW701))*((R701=0)*($R$7:$R$2042&gt;0)+(R701&gt;0)*($R$7:$R$2042=0)))&gt;0,"SALONES UNIDOS",IF(SUMPRODUCT((AW701=$AW$7:$AW$2042)*(AH701=$AH$7:$AH$2042)*((AN701&lt;$AO$7:$AO$2042)*(AO701&gt;$AN$7:$AN$2042))*(ROW($AW$7:$AW$2042)&lt;&gt;ROW(AW701)))&gt;0,"Cruzado","Sin cruce")))</f>
        <v>Sin cruce</v>
      </c>
    </row>
    <row r="702" spans="2:50" ht="19.8" hidden="1" customHeight="1" x14ac:dyDescent="0.25">
      <c r="B702" s="494" t="s">
        <v>314</v>
      </c>
      <c r="C702" s="369" t="s">
        <v>971</v>
      </c>
      <c r="D702" s="369">
        <v>20261</v>
      </c>
      <c r="E702" s="373" t="s">
        <v>279</v>
      </c>
      <c r="F702" s="370" t="s">
        <v>291</v>
      </c>
      <c r="G702" s="373" t="s">
        <v>296</v>
      </c>
      <c r="H702" s="373">
        <v>1</v>
      </c>
      <c r="I702" s="373" t="s">
        <v>577</v>
      </c>
      <c r="J702" s="373" t="s">
        <v>286</v>
      </c>
      <c r="K702" s="194" t="s">
        <v>734</v>
      </c>
      <c r="L702" s="364" t="s">
        <v>377</v>
      </c>
      <c r="M702" s="364" t="s">
        <v>346</v>
      </c>
      <c r="N702" s="364" t="s">
        <v>339</v>
      </c>
      <c r="O702" s="373" t="s">
        <v>315</v>
      </c>
      <c r="P702" s="364">
        <v>0</v>
      </c>
      <c r="Q702" s="364">
        <v>2</v>
      </c>
      <c r="R702" s="369">
        <v>2</v>
      </c>
      <c r="S702" s="364">
        <v>3</v>
      </c>
      <c r="T702" s="8"/>
      <c r="U702" s="374">
        <v>33</v>
      </c>
      <c r="V702" s="370">
        <v>15733131</v>
      </c>
      <c r="W702" s="373" t="s">
        <v>93</v>
      </c>
      <c r="X702" s="364" t="s">
        <v>315</v>
      </c>
      <c r="Y702" s="364" t="s">
        <v>576</v>
      </c>
      <c r="Z702" s="364"/>
      <c r="AA702" s="364"/>
      <c r="AB702" s="370"/>
      <c r="AC702" s="364"/>
      <c r="AD702" s="369" t="s">
        <v>874</v>
      </c>
      <c r="AE702" s="370"/>
      <c r="AF702" s="370"/>
      <c r="AG702" s="364" t="s">
        <v>301</v>
      </c>
      <c r="AH702" s="364">
        <v>3</v>
      </c>
      <c r="AI702" s="364">
        <v>21</v>
      </c>
      <c r="AJ702" s="364">
        <v>50</v>
      </c>
      <c r="AK702" s="364">
        <v>23</v>
      </c>
      <c r="AL702" s="364">
        <v>30</v>
      </c>
      <c r="AM702" s="365">
        <f t="shared" si="262"/>
        <v>2</v>
      </c>
      <c r="AN702" s="104">
        <f t="shared" si="266"/>
        <v>0.90972222222222221</v>
      </c>
      <c r="AO702" s="104">
        <f t="shared" si="267"/>
        <v>0.97916666666666674</v>
      </c>
      <c r="AP702" s="22" t="str" cm="1">
        <f t="array" ref="AP702">IF(W702="","",IF(SUMPRODUCT((W702=$W$7:$W$2042)*(AH702=$AH$7:$AH$2042)*(AN702=$AN$7:$AN$2042)*(AO702=$AO$7:$AO$2042)*(ROW($W$7:$W$2042)&lt;&gt;ROW(W702))*((R702=0)*($R$7:$R$2042&gt;0)+(R702&gt;0)*($R$7:$R$2042=0)))&gt;0,"SALONES UNIDOS",IF(SUMPRODUCT((W702=$W$7:$W$2042)*(AH702=$AH$7:$AH$2042)*((AN702&lt;$AO$7:$AO$2042)*(AO702&gt;$AN$7:$AN$2042))*(ROW($W$7:$W$2042)&lt;&gt;ROW(W702)))&gt;0,"Cruzado","Sin cruce")))</f>
        <v>Sin cruce</v>
      </c>
      <c r="AQ702" s="22"/>
      <c r="AR702" s="22"/>
      <c r="AS702" s="104">
        <f t="shared" si="295"/>
        <v>0.90972222222222221</v>
      </c>
      <c r="AT702" s="104">
        <f t="shared" si="296"/>
        <v>0.97916666666666674</v>
      </c>
      <c r="AU702" s="359" t="str" cm="1">
        <f t="array" ref="AU702">IF(AB702="","",IF(SUMPRODUCT((AB702=$AB$512:$AB$757)*(AH702=$AH$512:$AH$757)*(AQ702=$AQ$512:$AQ$757)*(AR702=$AR$512:$AR$757)*(ROW($AB$512:$AB$757)&lt;&gt;ROW(AB702))*((Q702=0)*($R$512:$R$757&gt;0)+(Q702&gt;0)*($R$512:$R$757=0)))&gt;0,"SALONES UNIDOS",IF(SUMPRODUCT((AB702=$AB$512:$AB$757)*(AH702=$AH$512:$AH$757)*((AQ702&lt;$AR$512:$AR$757)*(AR702&gt;$AQ$512:$AQ$757))*(ROW($AB$512:$AB$757)&lt;&gt;ROW(AB702)))&gt;0,"Cruzado","Sin cruce")))</f>
        <v/>
      </c>
      <c r="AV702" s="359" t="str" cm="1">
        <f t="array" ref="AV702">IF(AD702="","",IF(SUMPRODUCT((AD702=$AD$512:$AD$757)*(AH702=$AH$512:$AH$757)*(AS702=$AS$512:$AS$757)*(AT702=$AT$512:$AT$757)*(ROW($AD$512:$AD$757)&lt;&gt;ROW(AD702))*((R702=0)*($R$512:$R$757&gt;0)+(R702&gt;0)*($R$512:$R$757=0)))&gt;0,"SALONES UNIDOS",IF(SUMPRODUCT((AD702=$AD$512:$AD$757)*(AH702=$AH$512:$AH$757)*((AS702&lt;$AT$512:$AT$757)*(AT702&gt;$AS$512:$AS$757))*(ROW($AD$512:$AD$757)&lt;&gt;ROW(AD702)))&gt;0,"Cruzado","Sin cruce")))</f>
        <v>Sin cruce</v>
      </c>
      <c r="AW702" s="104" t="str">
        <f t="shared" si="265"/>
        <v>PS1HUAURAD</v>
      </c>
      <c r="AX702" s="104" t="str" cm="1">
        <f t="array" ref="AX702">IF(AW702="","",IF(SUMPRODUCT((AW702=$AW$7:$AW$2042)*(AH702=$AH$7:$AH$2042)*(AN702=$AN$7:$AN$2042)*(AO702=$AO$7:$AO$2042)*(ROW($AW$7:$AW$2042)&lt;&gt;ROW(AW702))*((R702=0)*($R$7:$R$2042&gt;0)+(R702&gt;0)*($R$7:$R$2042=0)))&gt;0,"SALONES UNIDOS",IF(SUMPRODUCT((AW702=$AW$7:$AW$2042)*(AH702=$AH$7:$AH$2042)*((AN702&lt;$AO$7:$AO$2042)*(AO702&gt;$AN$7:$AN$2042))*(ROW($AW$7:$AW$2042)&lt;&gt;ROW(AW702)))&gt;0,"Cruzado","Sin cruce")))</f>
        <v>Sin cruce</v>
      </c>
    </row>
    <row r="703" spans="2:50" ht="19.8" hidden="1" customHeight="1" x14ac:dyDescent="0.25">
      <c r="B703" s="494" t="s">
        <v>314</v>
      </c>
      <c r="C703" s="369" t="s">
        <v>971</v>
      </c>
      <c r="D703" s="369">
        <v>20261</v>
      </c>
      <c r="E703" s="373" t="s">
        <v>279</v>
      </c>
      <c r="F703" s="370" t="s">
        <v>291</v>
      </c>
      <c r="G703" s="373" t="s">
        <v>296</v>
      </c>
      <c r="H703" s="373">
        <v>1</v>
      </c>
      <c r="I703" s="373" t="s">
        <v>286</v>
      </c>
      <c r="J703" s="373" t="s">
        <v>286</v>
      </c>
      <c r="K703" s="194" t="s">
        <v>735</v>
      </c>
      <c r="L703" s="364" t="s">
        <v>562</v>
      </c>
      <c r="M703" s="364" t="s">
        <v>362</v>
      </c>
      <c r="N703" s="364" t="s">
        <v>339</v>
      </c>
      <c r="O703" s="373" t="s">
        <v>315</v>
      </c>
      <c r="P703" s="364">
        <v>2</v>
      </c>
      <c r="Q703" s="364">
        <v>0</v>
      </c>
      <c r="R703" s="369">
        <v>2</v>
      </c>
      <c r="S703" s="364">
        <v>3</v>
      </c>
      <c r="T703" s="8"/>
      <c r="U703" s="374">
        <v>33</v>
      </c>
      <c r="V703" s="370">
        <v>44565506</v>
      </c>
      <c r="W703" s="373" t="s">
        <v>237</v>
      </c>
      <c r="X703" s="364" t="s">
        <v>315</v>
      </c>
      <c r="Y703" s="364" t="s">
        <v>576</v>
      </c>
      <c r="Z703" s="364"/>
      <c r="AA703" s="364"/>
      <c r="AB703" s="370" t="s">
        <v>864</v>
      </c>
      <c r="AC703" s="364"/>
      <c r="AD703" s="369"/>
      <c r="AE703" s="370"/>
      <c r="AF703" s="370"/>
      <c r="AG703" s="364" t="s">
        <v>559</v>
      </c>
      <c r="AH703" s="364">
        <v>2</v>
      </c>
      <c r="AI703" s="364">
        <v>21</v>
      </c>
      <c r="AJ703" s="364">
        <v>50</v>
      </c>
      <c r="AK703" s="364">
        <v>23</v>
      </c>
      <c r="AL703" s="364">
        <v>30</v>
      </c>
      <c r="AM703" s="365">
        <f t="shared" si="262"/>
        <v>2</v>
      </c>
      <c r="AN703" s="104">
        <f t="shared" si="266"/>
        <v>0.90972222222222221</v>
      </c>
      <c r="AO703" s="104">
        <f t="shared" si="267"/>
        <v>0.97916666666666674</v>
      </c>
      <c r="AP703" s="22" t="str" cm="1">
        <f t="array" ref="AP703">IF(W703="","",IF(SUMPRODUCT((W703=$W$7:$W$2042)*(AH703=$AH$7:$AH$2042)*(AN703=$AN$7:$AN$2042)*(AO703=$AO$7:$AO$2042)*(ROW($W$7:$W$2042)&lt;&gt;ROW(W703))*((R703=0)*($R$7:$R$2042&gt;0)+(R703&gt;0)*($R$7:$R$2042=0)))&gt;0,"SALONES UNIDOS",IF(SUMPRODUCT((W703=$W$7:$W$2042)*(AH703=$AH$7:$AH$2042)*((AN703&lt;$AO$7:$AO$2042)*(AO703&gt;$AN$7:$AN$2042))*(ROW($W$7:$W$2042)&lt;&gt;ROW(W703)))&gt;0,"Cruzado","Sin cruce")))</f>
        <v>Sin cruce</v>
      </c>
      <c r="AQ703" s="104">
        <f t="shared" ref="AQ703:AQ715" si="298">AN703</f>
        <v>0.90972222222222221</v>
      </c>
      <c r="AR703" s="104">
        <f t="shared" ref="AR703:AR715" si="299">AO703</f>
        <v>0.97916666666666674</v>
      </c>
      <c r="AS703" s="22"/>
      <c r="AT703" s="22"/>
      <c r="AU703" s="359" t="str" cm="1">
        <f t="array" ref="AU703">IF(AB703="","",IF(SUMPRODUCT((AB703=$AB$512:$AB$757)*(AH703=$AH$512:$AH$757)*(AQ703=$AQ$512:$AQ$757)*(AR703=$AR$512:$AR$757)*(ROW($AB$512:$AB$757)&lt;&gt;ROW(AB703))*((Q703=0)*($R$512:$R$757&gt;0)+(Q703&gt;0)*($R$512:$R$757=0)))&gt;0,"SALONES UNIDOS",IF(SUMPRODUCT((AB703=$AB$512:$AB$757)*(AH703=$AH$512:$AH$757)*((AQ703&lt;$AR$512:$AR$757)*(AR703&gt;$AQ$512:$AQ$757))*(ROW($AB$512:$AB$757)&lt;&gt;ROW(AB703)))&gt;0,"Cruzado","Sin cruce")))</f>
        <v>Sin cruce</v>
      </c>
      <c r="AV703" s="359" t="str" cm="1">
        <f t="array" ref="AV703">IF(AD703="","",IF(SUMPRODUCT((AD703=$AD$512:$AD$757)*(AH703=$AH$512:$AH$757)*(AS703=$AS$512:$AS$757)*(AT703=$AT$512:$AT$757)*(ROW($AD$512:$AD$757)&lt;&gt;ROW(AD703))*((R703=0)*($R$512:$R$757&gt;0)+(R703&gt;0)*($R$512:$R$757=0)))&gt;0,"SALONES UNIDOS",IF(SUMPRODUCT((AD703=$AD$512:$AD$757)*(AH703=$AH$512:$AH$757)*((AS703&lt;$AT$512:$AT$757)*(AT703&gt;$AS$512:$AS$757))*(ROW($AD$512:$AD$757)&lt;&gt;ROW(AD703)))&gt;0,"Cruzado","Sin cruce")))</f>
        <v/>
      </c>
      <c r="AW703" s="104" t="str">
        <f t="shared" si="265"/>
        <v>PS1HUAURAD</v>
      </c>
      <c r="AX703" s="104" t="str" cm="1">
        <f t="array" ref="AX703">IF(AW703="","",IF(SUMPRODUCT((AW703=$AW$7:$AW$2042)*(AH703=$AH$7:$AH$2042)*(AN703=$AN$7:$AN$2042)*(AO703=$AO$7:$AO$2042)*(ROW($AW$7:$AW$2042)&lt;&gt;ROW(AW703))*((R703=0)*($R$7:$R$2042&gt;0)+(R703&gt;0)*($R$7:$R$2042=0)))&gt;0,"SALONES UNIDOS",IF(SUMPRODUCT((AW703=$AW$7:$AW$2042)*(AH703=$AH$7:$AH$2042)*((AN703&lt;$AO$7:$AO$2042)*(AO703&gt;$AN$7:$AN$2042))*(ROW($AW$7:$AW$2042)&lt;&gt;ROW(AW703)))&gt;0,"Cruzado","Sin cruce")))</f>
        <v>Sin cruce</v>
      </c>
    </row>
    <row r="704" spans="2:50" ht="19.8" hidden="1" customHeight="1" x14ac:dyDescent="0.25">
      <c r="B704" s="494" t="s">
        <v>314</v>
      </c>
      <c r="C704" s="369" t="s">
        <v>971</v>
      </c>
      <c r="D704" s="369">
        <v>20261</v>
      </c>
      <c r="E704" s="373" t="s">
        <v>279</v>
      </c>
      <c r="F704" s="370" t="s">
        <v>291</v>
      </c>
      <c r="G704" s="373" t="s">
        <v>296</v>
      </c>
      <c r="H704" s="373">
        <v>1</v>
      </c>
      <c r="I704" s="373" t="s">
        <v>286</v>
      </c>
      <c r="J704" s="373" t="s">
        <v>286</v>
      </c>
      <c r="K704" s="194" t="s">
        <v>735</v>
      </c>
      <c r="L704" s="364" t="s">
        <v>562</v>
      </c>
      <c r="M704" s="364" t="s">
        <v>362</v>
      </c>
      <c r="N704" s="364" t="s">
        <v>339</v>
      </c>
      <c r="O704" s="373" t="s">
        <v>315</v>
      </c>
      <c r="P704" s="364">
        <v>0</v>
      </c>
      <c r="Q704" s="364">
        <v>2</v>
      </c>
      <c r="R704" s="369">
        <v>2</v>
      </c>
      <c r="S704" s="364">
        <v>3</v>
      </c>
      <c r="T704" s="8"/>
      <c r="U704" s="374">
        <v>33</v>
      </c>
      <c r="V704" s="370">
        <v>44565506</v>
      </c>
      <c r="W704" s="373" t="s">
        <v>237</v>
      </c>
      <c r="X704" s="364" t="s">
        <v>315</v>
      </c>
      <c r="Y704" s="364" t="s">
        <v>576</v>
      </c>
      <c r="Z704" s="364"/>
      <c r="AA704" s="364"/>
      <c r="AB704" s="370" t="s">
        <v>864</v>
      </c>
      <c r="AC704" s="364"/>
      <c r="AD704" s="369"/>
      <c r="AE704" s="370"/>
      <c r="AF704" s="370"/>
      <c r="AG704" s="364" t="s">
        <v>301</v>
      </c>
      <c r="AH704" s="364">
        <v>5</v>
      </c>
      <c r="AI704" s="364">
        <v>21</v>
      </c>
      <c r="AJ704" s="364">
        <v>50</v>
      </c>
      <c r="AK704" s="364">
        <v>23</v>
      </c>
      <c r="AL704" s="364">
        <v>30</v>
      </c>
      <c r="AM704" s="365">
        <f t="shared" si="262"/>
        <v>2</v>
      </c>
      <c r="AN704" s="104">
        <f t="shared" si="266"/>
        <v>0.90972222222222221</v>
      </c>
      <c r="AO704" s="104">
        <f t="shared" si="267"/>
        <v>0.97916666666666674</v>
      </c>
      <c r="AP704" s="22" t="str" cm="1">
        <f t="array" ref="AP704">IF(W704="","",IF(SUMPRODUCT((W704=$W$7:$W$2042)*(AH704=$AH$7:$AH$2042)*(AN704=$AN$7:$AN$2042)*(AO704=$AO$7:$AO$2042)*(ROW($W$7:$W$2042)&lt;&gt;ROW(W704))*((R704=0)*($R$7:$R$2042&gt;0)+(R704&gt;0)*($R$7:$R$2042=0)))&gt;0,"SALONES UNIDOS",IF(SUMPRODUCT((W704=$W$7:$W$2042)*(AH704=$AH$7:$AH$2042)*((AN704&lt;$AO$7:$AO$2042)*(AO704&gt;$AN$7:$AN$2042))*(ROW($W$7:$W$2042)&lt;&gt;ROW(W704)))&gt;0,"Cruzado","Sin cruce")))</f>
        <v>Sin cruce</v>
      </c>
      <c r="AQ704" s="104">
        <f t="shared" si="298"/>
        <v>0.90972222222222221</v>
      </c>
      <c r="AR704" s="104">
        <f t="shared" si="299"/>
        <v>0.97916666666666674</v>
      </c>
      <c r="AS704" s="22"/>
      <c r="AT704" s="22"/>
      <c r="AU704" s="359" t="str" cm="1">
        <f t="array" ref="AU704">IF(AB704="","",IF(SUMPRODUCT((AB704=$AB$512:$AB$757)*(AH704=$AH$512:$AH$757)*(AQ704=$AQ$512:$AQ$757)*(AR704=$AR$512:$AR$757)*(ROW($AB$512:$AB$757)&lt;&gt;ROW(AB704))*((Q704=0)*($R$512:$R$757&gt;0)+(Q704&gt;0)*($R$512:$R$757=0)))&gt;0,"SALONES UNIDOS",IF(SUMPRODUCT((AB704=$AB$512:$AB$757)*(AH704=$AH$512:$AH$757)*((AQ704&lt;$AR$512:$AR$757)*(AR704&gt;$AQ$512:$AQ$757))*(ROW($AB$512:$AB$757)&lt;&gt;ROW(AB704)))&gt;0,"Cruzado","Sin cruce")))</f>
        <v>Sin cruce</v>
      </c>
      <c r="AV704" s="359" t="str" cm="1">
        <f t="array" ref="AV704">IF(AD704="","",IF(SUMPRODUCT((AD704=$AD$512:$AD$757)*(AH704=$AH$512:$AH$757)*(AS704=$AS$512:$AS$757)*(AT704=$AT$512:$AT$757)*(ROW($AD$512:$AD$757)&lt;&gt;ROW(AD704))*((R704=0)*($R$512:$R$757&gt;0)+(R704&gt;0)*($R$512:$R$757=0)))&gt;0,"SALONES UNIDOS",IF(SUMPRODUCT((AD704=$AD$512:$AD$757)*(AH704=$AH$512:$AH$757)*((AS704&lt;$AT$512:$AT$757)*(AT704&gt;$AS$512:$AS$757))*(ROW($AD$512:$AD$757)&lt;&gt;ROW(AD704)))&gt;0,"Cruzado","Sin cruce")))</f>
        <v/>
      </c>
      <c r="AW704" s="104" t="str">
        <f t="shared" si="265"/>
        <v>PS1HUAURAD</v>
      </c>
      <c r="AX704" s="104" t="str" cm="1">
        <f t="array" ref="AX704">IF(AW704="","",IF(SUMPRODUCT((AW704=$AW$7:$AW$2042)*(AH704=$AH$7:$AH$2042)*(AN704=$AN$7:$AN$2042)*(AO704=$AO$7:$AO$2042)*(ROW($AW$7:$AW$2042)&lt;&gt;ROW(AW704))*((R704=0)*($R$7:$R$2042&gt;0)+(R704&gt;0)*($R$7:$R$2042=0)))&gt;0,"SALONES UNIDOS",IF(SUMPRODUCT((AW704=$AW$7:$AW$2042)*(AH704=$AH$7:$AH$2042)*((AN704&lt;$AO$7:$AO$2042)*(AO704&gt;$AN$7:$AN$2042))*(ROW($AW$7:$AW$2042)&lt;&gt;ROW(AW704)))&gt;0,"Cruzado","Sin cruce")))</f>
        <v>Sin cruce</v>
      </c>
    </row>
    <row r="705" spans="2:50" ht="19.8" hidden="1" customHeight="1" x14ac:dyDescent="0.25">
      <c r="B705" s="494" t="s">
        <v>314</v>
      </c>
      <c r="C705" s="369" t="s">
        <v>971</v>
      </c>
      <c r="D705" s="369">
        <v>20261</v>
      </c>
      <c r="E705" s="373" t="s">
        <v>279</v>
      </c>
      <c r="F705" s="370" t="s">
        <v>291</v>
      </c>
      <c r="G705" s="373" t="s">
        <v>296</v>
      </c>
      <c r="H705" s="373">
        <v>1</v>
      </c>
      <c r="I705" s="373" t="s">
        <v>286</v>
      </c>
      <c r="J705" s="373" t="s">
        <v>286</v>
      </c>
      <c r="K705" s="194" t="s">
        <v>736</v>
      </c>
      <c r="L705" s="364" t="s">
        <v>740</v>
      </c>
      <c r="M705" s="364" t="s">
        <v>346</v>
      </c>
      <c r="N705" s="364" t="s">
        <v>339</v>
      </c>
      <c r="O705" s="373" t="s">
        <v>315</v>
      </c>
      <c r="P705" s="364">
        <v>2</v>
      </c>
      <c r="Q705" s="364">
        <v>0</v>
      </c>
      <c r="R705" s="369">
        <v>2</v>
      </c>
      <c r="S705" s="364">
        <v>3</v>
      </c>
      <c r="T705" s="8"/>
      <c r="U705" s="374">
        <v>33</v>
      </c>
      <c r="V705" s="370">
        <v>15617206</v>
      </c>
      <c r="W705" s="373" t="s">
        <v>112</v>
      </c>
      <c r="X705" s="364" t="s">
        <v>315</v>
      </c>
      <c r="Y705" s="364" t="s">
        <v>576</v>
      </c>
      <c r="Z705" s="364"/>
      <c r="AA705" s="364"/>
      <c r="AB705" s="370" t="s">
        <v>864</v>
      </c>
      <c r="AC705" s="364"/>
      <c r="AD705" s="369"/>
      <c r="AE705" s="370"/>
      <c r="AF705" s="370"/>
      <c r="AG705" s="364" t="s">
        <v>559</v>
      </c>
      <c r="AH705" s="364">
        <v>2</v>
      </c>
      <c r="AI705" s="364">
        <v>18</v>
      </c>
      <c r="AJ705" s="364">
        <v>30</v>
      </c>
      <c r="AK705" s="364">
        <v>20</v>
      </c>
      <c r="AL705" s="364">
        <v>10</v>
      </c>
      <c r="AM705" s="365">
        <f t="shared" si="262"/>
        <v>2</v>
      </c>
      <c r="AN705" s="104">
        <f t="shared" si="266"/>
        <v>0.77083333333333337</v>
      </c>
      <c r="AO705" s="104">
        <f t="shared" si="267"/>
        <v>0.84027777777777779</v>
      </c>
      <c r="AP705" s="22" t="str" cm="1">
        <f t="array" ref="AP705">IF(W705="","",IF(SUMPRODUCT((W705=$W$7:$W$2042)*(AH705=$AH$7:$AH$2042)*(AN705=$AN$7:$AN$2042)*(AO705=$AO$7:$AO$2042)*(ROW($W$7:$W$2042)&lt;&gt;ROW(W705))*((R705=0)*($R$7:$R$2042&gt;0)+(R705&gt;0)*($R$7:$R$2042=0)))&gt;0,"SALONES UNIDOS",IF(SUMPRODUCT((W705=$W$7:$W$2042)*(AH705=$AH$7:$AH$2042)*((AN705&lt;$AO$7:$AO$2042)*(AO705&gt;$AN$7:$AN$2042))*(ROW($W$7:$W$2042)&lt;&gt;ROW(W705)))&gt;0,"Cruzado","Sin cruce")))</f>
        <v>Sin cruce</v>
      </c>
      <c r="AQ705" s="104">
        <f t="shared" si="298"/>
        <v>0.77083333333333337</v>
      </c>
      <c r="AR705" s="104">
        <f t="shared" si="299"/>
        <v>0.84027777777777779</v>
      </c>
      <c r="AS705" s="22"/>
      <c r="AT705" s="22"/>
      <c r="AU705" s="359" t="str" cm="1">
        <f t="array" ref="AU705">IF(AB705="","",IF(SUMPRODUCT((AB705=$AB$512:$AB$757)*(AH705=$AH$512:$AH$757)*(AQ705=$AQ$512:$AQ$757)*(AR705=$AR$512:$AR$757)*(ROW($AB$512:$AB$757)&lt;&gt;ROW(AB705))*((Q705=0)*($R$512:$R$757&gt;0)+(Q705&gt;0)*($R$512:$R$757=0)))&gt;0,"SALONES UNIDOS",IF(SUMPRODUCT((AB705=$AB$512:$AB$757)*(AH705=$AH$512:$AH$757)*((AQ705&lt;$AR$512:$AR$757)*(AR705&gt;$AQ$512:$AQ$757))*(ROW($AB$512:$AB$757)&lt;&gt;ROW(AB705)))&gt;0,"Cruzado","Sin cruce")))</f>
        <v>Sin cruce</v>
      </c>
      <c r="AV705" s="359" t="str" cm="1">
        <f t="array" ref="AV705">IF(AD705="","",IF(SUMPRODUCT((AD705=$AD$512:$AD$757)*(AH705=$AH$512:$AH$757)*(AS705=$AS$512:$AS$757)*(AT705=$AT$512:$AT$757)*(ROW($AD$512:$AD$757)&lt;&gt;ROW(AD705))*((R705=0)*($R$512:$R$757&gt;0)+(R705&gt;0)*($R$512:$R$757=0)))&gt;0,"SALONES UNIDOS",IF(SUMPRODUCT((AD705=$AD$512:$AD$757)*(AH705=$AH$512:$AH$757)*((AS705&lt;$AT$512:$AT$757)*(AT705&gt;$AS$512:$AS$757))*(ROW($AD$512:$AD$757)&lt;&gt;ROW(AD705)))&gt;0,"Cruzado","Sin cruce")))</f>
        <v/>
      </c>
      <c r="AW705" s="104" t="str">
        <f t="shared" si="265"/>
        <v>PS1HUAURAD</v>
      </c>
      <c r="AX705" s="104" t="str" cm="1">
        <f t="array" ref="AX705">IF(AW705="","",IF(SUMPRODUCT((AW705=$AW$7:$AW$2042)*(AH705=$AH$7:$AH$2042)*(AN705=$AN$7:$AN$2042)*(AO705=$AO$7:$AO$2042)*(ROW($AW$7:$AW$2042)&lt;&gt;ROW(AW705))*((R705=0)*($R$7:$R$2042&gt;0)+(R705&gt;0)*($R$7:$R$2042=0)))&gt;0,"SALONES UNIDOS",IF(SUMPRODUCT((AW705=$AW$7:$AW$2042)*(AH705=$AH$7:$AH$2042)*((AN705&lt;$AO$7:$AO$2042)*(AO705&gt;$AN$7:$AN$2042))*(ROW($AW$7:$AW$2042)&lt;&gt;ROW(AW705)))&gt;0,"Cruzado","Sin cruce")))</f>
        <v>Sin cruce</v>
      </c>
    </row>
    <row r="706" spans="2:50" ht="19.8" hidden="1" customHeight="1" x14ac:dyDescent="0.25">
      <c r="B706" s="494" t="s">
        <v>314</v>
      </c>
      <c r="C706" s="369" t="s">
        <v>971</v>
      </c>
      <c r="D706" s="369">
        <v>20261</v>
      </c>
      <c r="E706" s="373" t="s">
        <v>279</v>
      </c>
      <c r="F706" s="370" t="s">
        <v>291</v>
      </c>
      <c r="G706" s="373" t="s">
        <v>296</v>
      </c>
      <c r="H706" s="373">
        <v>1</v>
      </c>
      <c r="I706" s="373" t="s">
        <v>286</v>
      </c>
      <c r="J706" s="373" t="s">
        <v>286</v>
      </c>
      <c r="K706" s="194" t="s">
        <v>736</v>
      </c>
      <c r="L706" s="364" t="s">
        <v>740</v>
      </c>
      <c r="M706" s="364" t="s">
        <v>346</v>
      </c>
      <c r="N706" s="364" t="s">
        <v>339</v>
      </c>
      <c r="O706" s="373" t="s">
        <v>315</v>
      </c>
      <c r="P706" s="364">
        <v>0</v>
      </c>
      <c r="Q706" s="364">
        <v>2</v>
      </c>
      <c r="R706" s="369">
        <v>2</v>
      </c>
      <c r="S706" s="364">
        <v>3</v>
      </c>
      <c r="T706" s="8"/>
      <c r="U706" s="374">
        <v>33</v>
      </c>
      <c r="V706" s="370">
        <v>15617206</v>
      </c>
      <c r="W706" s="373" t="s">
        <v>112</v>
      </c>
      <c r="X706" s="364" t="s">
        <v>315</v>
      </c>
      <c r="Y706" s="364" t="s">
        <v>576</v>
      </c>
      <c r="Z706" s="364"/>
      <c r="AA706" s="364"/>
      <c r="AB706" s="370" t="s">
        <v>864</v>
      </c>
      <c r="AC706" s="364"/>
      <c r="AD706" s="369"/>
      <c r="AE706" s="370"/>
      <c r="AF706" s="370"/>
      <c r="AG706" s="364" t="s">
        <v>301</v>
      </c>
      <c r="AH706" s="364">
        <v>2</v>
      </c>
      <c r="AI706" s="364">
        <v>20</v>
      </c>
      <c r="AJ706" s="364">
        <v>10</v>
      </c>
      <c r="AK706" s="364">
        <v>21</v>
      </c>
      <c r="AL706" s="364">
        <v>50</v>
      </c>
      <c r="AM706" s="365">
        <f t="shared" si="262"/>
        <v>2</v>
      </c>
      <c r="AN706" s="104">
        <f t="shared" si="266"/>
        <v>0.84027777777777779</v>
      </c>
      <c r="AO706" s="104">
        <f t="shared" si="267"/>
        <v>0.90972222222222221</v>
      </c>
      <c r="AP706" s="22" t="str" cm="1">
        <f t="array" ref="AP706">IF(W706="","",IF(SUMPRODUCT((W706=$W$7:$W$2042)*(AH706=$AH$7:$AH$2042)*(AN706=$AN$7:$AN$2042)*(AO706=$AO$7:$AO$2042)*(ROW($W$7:$W$2042)&lt;&gt;ROW(W706))*((R706=0)*($R$7:$R$2042&gt;0)+(R706&gt;0)*($R$7:$R$2042=0)))&gt;0,"SALONES UNIDOS",IF(SUMPRODUCT((W706=$W$7:$W$2042)*(AH706=$AH$7:$AH$2042)*((AN706&lt;$AO$7:$AO$2042)*(AO706&gt;$AN$7:$AN$2042))*(ROW($W$7:$W$2042)&lt;&gt;ROW(W706)))&gt;0,"Cruzado","Sin cruce")))</f>
        <v>Sin cruce</v>
      </c>
      <c r="AQ706" s="104">
        <f t="shared" si="298"/>
        <v>0.84027777777777779</v>
      </c>
      <c r="AR706" s="104">
        <f t="shared" si="299"/>
        <v>0.90972222222222221</v>
      </c>
      <c r="AS706" s="22"/>
      <c r="AT706" s="22"/>
      <c r="AU706" s="359" t="str" cm="1">
        <f t="array" ref="AU706">IF(AB706="","",IF(SUMPRODUCT((AB706=$AB$512:$AB$757)*(AH706=$AH$512:$AH$757)*(AQ706=$AQ$512:$AQ$757)*(AR706=$AR$512:$AR$757)*(ROW($AB$512:$AB$757)&lt;&gt;ROW(AB706))*((Q706=0)*($R$512:$R$757&gt;0)+(Q706&gt;0)*($R$512:$R$757=0)))&gt;0,"SALONES UNIDOS",IF(SUMPRODUCT((AB706=$AB$512:$AB$757)*(AH706=$AH$512:$AH$757)*((AQ706&lt;$AR$512:$AR$757)*(AR706&gt;$AQ$512:$AQ$757))*(ROW($AB$512:$AB$757)&lt;&gt;ROW(AB706)))&gt;0,"Cruzado","Sin cruce")))</f>
        <v>Sin cruce</v>
      </c>
      <c r="AV706" s="359" t="str" cm="1">
        <f t="array" ref="AV706">IF(AD706="","",IF(SUMPRODUCT((AD706=$AD$512:$AD$757)*(AH706=$AH$512:$AH$757)*(AS706=$AS$512:$AS$757)*(AT706=$AT$512:$AT$757)*(ROW($AD$512:$AD$757)&lt;&gt;ROW(AD706))*((R706=0)*($R$512:$R$757&gt;0)+(R706&gt;0)*($R$512:$R$757=0)))&gt;0,"SALONES UNIDOS",IF(SUMPRODUCT((AD706=$AD$512:$AD$757)*(AH706=$AH$512:$AH$757)*((AS706&lt;$AT$512:$AT$757)*(AT706&gt;$AS$512:$AS$757))*(ROW($AD$512:$AD$757)&lt;&gt;ROW(AD706)))&gt;0,"Cruzado","Sin cruce")))</f>
        <v/>
      </c>
      <c r="AW706" s="104" t="str">
        <f t="shared" si="265"/>
        <v>PS1HUAURAD</v>
      </c>
      <c r="AX706" s="104" t="str" cm="1">
        <f t="array" ref="AX706">IF(AW706="","",IF(SUMPRODUCT((AW706=$AW$7:$AW$2042)*(AH706=$AH$7:$AH$2042)*(AN706=$AN$7:$AN$2042)*(AO706=$AO$7:$AO$2042)*(ROW($AW$7:$AW$2042)&lt;&gt;ROW(AW706))*((R706=0)*($R$7:$R$2042&gt;0)+(R706&gt;0)*($R$7:$R$2042=0)))&gt;0,"SALONES UNIDOS",IF(SUMPRODUCT((AW706=$AW$7:$AW$2042)*(AH706=$AH$7:$AH$2042)*((AN706&lt;$AO$7:$AO$2042)*(AO706&gt;$AN$7:$AN$2042))*(ROW($AW$7:$AW$2042)&lt;&gt;ROW(AW706)))&gt;0,"Cruzado","Sin cruce")))</f>
        <v>Sin cruce</v>
      </c>
    </row>
    <row r="707" spans="2:50" ht="19.8" hidden="1" customHeight="1" x14ac:dyDescent="0.25">
      <c r="B707" s="494" t="s">
        <v>314</v>
      </c>
      <c r="C707" s="369" t="s">
        <v>971</v>
      </c>
      <c r="D707" s="369">
        <v>20261</v>
      </c>
      <c r="E707" s="373" t="s">
        <v>279</v>
      </c>
      <c r="F707" s="370" t="s">
        <v>291</v>
      </c>
      <c r="G707" s="373" t="s">
        <v>296</v>
      </c>
      <c r="H707" s="373">
        <v>1</v>
      </c>
      <c r="I707" s="373" t="s">
        <v>286</v>
      </c>
      <c r="J707" s="373" t="s">
        <v>286</v>
      </c>
      <c r="K707" s="194" t="s">
        <v>737</v>
      </c>
      <c r="L707" s="364" t="s">
        <v>667</v>
      </c>
      <c r="M707" s="364" t="s">
        <v>362</v>
      </c>
      <c r="N707" s="364" t="s">
        <v>339</v>
      </c>
      <c r="O707" s="373" t="s">
        <v>315</v>
      </c>
      <c r="P707" s="364">
        <v>3</v>
      </c>
      <c r="Q707" s="364">
        <v>0</v>
      </c>
      <c r="R707" s="369">
        <v>3</v>
      </c>
      <c r="S707" s="364">
        <v>4</v>
      </c>
      <c r="T707" s="8"/>
      <c r="U707" s="374">
        <v>33</v>
      </c>
      <c r="V707" s="370">
        <v>15714311</v>
      </c>
      <c r="W707" s="373" t="s">
        <v>268</v>
      </c>
      <c r="X707" s="364" t="s">
        <v>315</v>
      </c>
      <c r="Y707" s="364" t="s">
        <v>576</v>
      </c>
      <c r="Z707" s="364"/>
      <c r="AA707" s="364"/>
      <c r="AB707" s="370" t="s">
        <v>864</v>
      </c>
      <c r="AC707" s="364"/>
      <c r="AD707" s="369"/>
      <c r="AE707" s="370"/>
      <c r="AF707" s="370"/>
      <c r="AG707" s="364" t="s">
        <v>559</v>
      </c>
      <c r="AH707" s="364">
        <v>1</v>
      </c>
      <c r="AI707" s="364">
        <v>18</v>
      </c>
      <c r="AJ707" s="364">
        <v>30</v>
      </c>
      <c r="AK707" s="364">
        <v>21</v>
      </c>
      <c r="AL707" s="364">
        <v>0</v>
      </c>
      <c r="AM707" s="365">
        <f t="shared" si="262"/>
        <v>3</v>
      </c>
      <c r="AN707" s="104">
        <f t="shared" si="266"/>
        <v>0.77083333333333337</v>
      </c>
      <c r="AO707" s="104">
        <f t="shared" si="267"/>
        <v>0.875</v>
      </c>
      <c r="AP707" s="22" t="str" cm="1">
        <f t="array" ref="AP707">IF(W707="","",IF(SUMPRODUCT((W707=$W$7:$W$2042)*(AH707=$AH$7:$AH$2042)*(AN707=$AN$7:$AN$2042)*(AO707=$AO$7:$AO$2042)*(ROW($W$7:$W$2042)&lt;&gt;ROW(W707))*((R707=0)*($R$7:$R$2042&gt;0)+(R707&gt;0)*($R$7:$R$2042=0)))&gt;0,"SALONES UNIDOS",IF(SUMPRODUCT((W707=$W$7:$W$2042)*(AH707=$AH$7:$AH$2042)*((AN707&lt;$AO$7:$AO$2042)*(AO707&gt;$AN$7:$AN$2042))*(ROW($W$7:$W$2042)&lt;&gt;ROW(W707)))&gt;0,"Cruzado","Sin cruce")))</f>
        <v>Sin cruce</v>
      </c>
      <c r="AQ707" s="104">
        <f t="shared" si="298"/>
        <v>0.77083333333333337</v>
      </c>
      <c r="AR707" s="104">
        <f t="shared" si="299"/>
        <v>0.875</v>
      </c>
      <c r="AS707" s="22"/>
      <c r="AT707" s="22"/>
      <c r="AU707" s="359" t="str" cm="1">
        <f t="array" ref="AU707">IF(AB707="","",IF(SUMPRODUCT((AB707=$AB$512:$AB$757)*(AH707=$AH$512:$AH$757)*(AQ707=$AQ$512:$AQ$757)*(AR707=$AR$512:$AR$757)*(ROW($AB$512:$AB$757)&lt;&gt;ROW(AB707))*((Q707=0)*($R$512:$R$757&gt;0)+(Q707&gt;0)*($R$512:$R$757=0)))&gt;0,"SALONES UNIDOS",IF(SUMPRODUCT((AB707=$AB$512:$AB$757)*(AH707=$AH$512:$AH$757)*((AQ707&lt;$AR$512:$AR$757)*(AR707&gt;$AQ$512:$AQ$757))*(ROW($AB$512:$AB$757)&lt;&gt;ROW(AB707)))&gt;0,"Cruzado","Sin cruce")))</f>
        <v>Sin cruce</v>
      </c>
      <c r="AV707" s="359" t="str" cm="1">
        <f t="array" ref="AV707">IF(AD707="","",IF(SUMPRODUCT((AD707=$AD$512:$AD$757)*(AH707=$AH$512:$AH$757)*(AS707=$AS$512:$AS$757)*(AT707=$AT$512:$AT$757)*(ROW($AD$512:$AD$757)&lt;&gt;ROW(AD707))*((R707=0)*($R$512:$R$757&gt;0)+(R707&gt;0)*($R$512:$R$757=0)))&gt;0,"SALONES UNIDOS",IF(SUMPRODUCT((AD707=$AD$512:$AD$757)*(AH707=$AH$512:$AH$757)*((AS707&lt;$AT$512:$AT$757)*(AT707&gt;$AS$512:$AS$757))*(ROW($AD$512:$AD$757)&lt;&gt;ROW(AD707)))&gt;0,"Cruzado","Sin cruce")))</f>
        <v/>
      </c>
      <c r="AW707" s="104" t="str">
        <f t="shared" si="265"/>
        <v>PS1HUAURAD</v>
      </c>
      <c r="AX707" s="104" t="str" cm="1">
        <f t="array" ref="AX707">IF(AW707="","",IF(SUMPRODUCT((AW707=$AW$7:$AW$2042)*(AH707=$AH$7:$AH$2042)*(AN707=$AN$7:$AN$2042)*(AO707=$AO$7:$AO$2042)*(ROW($AW$7:$AW$2042)&lt;&gt;ROW(AW707))*((R707=0)*($R$7:$R$2042&gt;0)+(R707&gt;0)*($R$7:$R$2042=0)))&gt;0,"SALONES UNIDOS",IF(SUMPRODUCT((AW707=$AW$7:$AW$2042)*(AH707=$AH$7:$AH$2042)*((AN707&lt;$AO$7:$AO$2042)*(AO707&gt;$AN$7:$AN$2042))*(ROW($AW$7:$AW$2042)&lt;&gt;ROW(AW707)))&gt;0,"Cruzado","Sin cruce")))</f>
        <v>Sin cruce</v>
      </c>
    </row>
    <row r="708" spans="2:50" ht="19.8" hidden="1" customHeight="1" x14ac:dyDescent="0.25">
      <c r="B708" s="494" t="s">
        <v>314</v>
      </c>
      <c r="C708" s="369" t="s">
        <v>971</v>
      </c>
      <c r="D708" s="369">
        <v>20261</v>
      </c>
      <c r="E708" s="373" t="s">
        <v>279</v>
      </c>
      <c r="F708" s="370" t="s">
        <v>291</v>
      </c>
      <c r="G708" s="373" t="s">
        <v>296</v>
      </c>
      <c r="H708" s="373">
        <v>1</v>
      </c>
      <c r="I708" s="373" t="s">
        <v>286</v>
      </c>
      <c r="J708" s="373" t="s">
        <v>286</v>
      </c>
      <c r="K708" s="194" t="s">
        <v>737</v>
      </c>
      <c r="L708" s="364" t="s">
        <v>667</v>
      </c>
      <c r="M708" s="364" t="s">
        <v>362</v>
      </c>
      <c r="N708" s="364" t="s">
        <v>339</v>
      </c>
      <c r="O708" s="373" t="s">
        <v>315</v>
      </c>
      <c r="P708" s="364">
        <v>0</v>
      </c>
      <c r="Q708" s="364">
        <v>2</v>
      </c>
      <c r="R708" s="369">
        <v>2</v>
      </c>
      <c r="S708" s="364">
        <v>4</v>
      </c>
      <c r="T708" s="8"/>
      <c r="U708" s="374">
        <v>33</v>
      </c>
      <c r="V708" s="370">
        <v>15714311</v>
      </c>
      <c r="W708" s="373" t="s">
        <v>268</v>
      </c>
      <c r="X708" s="364" t="s">
        <v>315</v>
      </c>
      <c r="Y708" s="364" t="s">
        <v>576</v>
      </c>
      <c r="Z708" s="364"/>
      <c r="AA708" s="364"/>
      <c r="AB708" s="370" t="s">
        <v>864</v>
      </c>
      <c r="AC708" s="364"/>
      <c r="AD708" s="369"/>
      <c r="AE708" s="370"/>
      <c r="AF708" s="370"/>
      <c r="AG708" s="364" t="s">
        <v>301</v>
      </c>
      <c r="AH708" s="364">
        <v>1</v>
      </c>
      <c r="AI708" s="364">
        <v>21</v>
      </c>
      <c r="AJ708" s="364">
        <v>0</v>
      </c>
      <c r="AK708" s="364">
        <v>22</v>
      </c>
      <c r="AL708" s="364">
        <v>40</v>
      </c>
      <c r="AM708" s="365">
        <f t="shared" si="262"/>
        <v>2</v>
      </c>
      <c r="AN708" s="104">
        <f t="shared" si="266"/>
        <v>0.875</v>
      </c>
      <c r="AO708" s="104">
        <f t="shared" si="267"/>
        <v>0.94444444444444442</v>
      </c>
      <c r="AP708" s="22" t="str" cm="1">
        <f t="array" ref="AP708">IF(W708="","",IF(SUMPRODUCT((W708=$W$7:$W$2042)*(AH708=$AH$7:$AH$2042)*(AN708=$AN$7:$AN$2042)*(AO708=$AO$7:$AO$2042)*(ROW($W$7:$W$2042)&lt;&gt;ROW(W708))*((R708=0)*($R$7:$R$2042&gt;0)+(R708&gt;0)*($R$7:$R$2042=0)))&gt;0,"SALONES UNIDOS",IF(SUMPRODUCT((W708=$W$7:$W$2042)*(AH708=$AH$7:$AH$2042)*((AN708&lt;$AO$7:$AO$2042)*(AO708&gt;$AN$7:$AN$2042))*(ROW($W$7:$W$2042)&lt;&gt;ROW(W708)))&gt;0,"Cruzado","Sin cruce")))</f>
        <v>Sin cruce</v>
      </c>
      <c r="AQ708" s="104">
        <f t="shared" si="298"/>
        <v>0.875</v>
      </c>
      <c r="AR708" s="104">
        <f t="shared" si="299"/>
        <v>0.94444444444444442</v>
      </c>
      <c r="AS708" s="22"/>
      <c r="AT708" s="22"/>
      <c r="AU708" s="359" t="str" cm="1">
        <f t="array" ref="AU708">IF(AB708="","",IF(SUMPRODUCT((AB708=$AB$512:$AB$757)*(AH708=$AH$512:$AH$757)*(AQ708=$AQ$512:$AQ$757)*(AR708=$AR$512:$AR$757)*(ROW($AB$512:$AB$757)&lt;&gt;ROW(AB708))*((Q708=0)*($R$512:$R$757&gt;0)+(Q708&gt;0)*($R$512:$R$757=0)))&gt;0,"SALONES UNIDOS",IF(SUMPRODUCT((AB708=$AB$512:$AB$757)*(AH708=$AH$512:$AH$757)*((AQ708&lt;$AR$512:$AR$757)*(AR708&gt;$AQ$512:$AQ$757))*(ROW($AB$512:$AB$757)&lt;&gt;ROW(AB708)))&gt;0,"Cruzado","Sin cruce")))</f>
        <v>Sin cruce</v>
      </c>
      <c r="AV708" s="359" t="str" cm="1">
        <f t="array" ref="AV708">IF(AD708="","",IF(SUMPRODUCT((AD708=$AD$512:$AD$757)*(AH708=$AH$512:$AH$757)*(AS708=$AS$512:$AS$757)*(AT708=$AT$512:$AT$757)*(ROW($AD$512:$AD$757)&lt;&gt;ROW(AD708))*((R708=0)*($R$512:$R$757&gt;0)+(R708&gt;0)*($R$512:$R$757=0)))&gt;0,"SALONES UNIDOS",IF(SUMPRODUCT((AD708=$AD$512:$AD$757)*(AH708=$AH$512:$AH$757)*((AS708&lt;$AT$512:$AT$757)*(AT708&gt;$AS$512:$AS$757))*(ROW($AD$512:$AD$757)&lt;&gt;ROW(AD708)))&gt;0,"Cruzado","Sin cruce")))</f>
        <v/>
      </c>
      <c r="AW708" s="104" t="str">
        <f t="shared" si="265"/>
        <v>PS1HUAURAD</v>
      </c>
      <c r="AX708" s="104" t="str" cm="1">
        <f t="array" ref="AX708">IF(AW708="","",IF(SUMPRODUCT((AW708=$AW$7:$AW$2042)*(AH708=$AH$7:$AH$2042)*(AN708=$AN$7:$AN$2042)*(AO708=$AO$7:$AO$2042)*(ROW($AW$7:$AW$2042)&lt;&gt;ROW(AW708))*((R708=0)*($R$7:$R$2042&gt;0)+(R708&gt;0)*($R$7:$R$2042=0)))&gt;0,"SALONES UNIDOS",IF(SUMPRODUCT((AW708=$AW$7:$AW$2042)*(AH708=$AH$7:$AH$2042)*((AN708&lt;$AO$7:$AO$2042)*(AO708&gt;$AN$7:$AN$2042))*(ROW($AW$7:$AW$2042)&lt;&gt;ROW(AW708)))&gt;0,"Cruzado","Sin cruce")))</f>
        <v>Sin cruce</v>
      </c>
    </row>
    <row r="709" spans="2:50" ht="19.8" hidden="1" customHeight="1" x14ac:dyDescent="0.25">
      <c r="B709" s="494" t="s">
        <v>314</v>
      </c>
      <c r="C709" s="369" t="s">
        <v>971</v>
      </c>
      <c r="D709" s="369">
        <v>20261</v>
      </c>
      <c r="E709" s="373" t="s">
        <v>279</v>
      </c>
      <c r="F709" s="370" t="s">
        <v>291</v>
      </c>
      <c r="G709" s="373" t="s">
        <v>296</v>
      </c>
      <c r="H709" s="373">
        <v>1</v>
      </c>
      <c r="I709" s="373" t="s">
        <v>286</v>
      </c>
      <c r="J709" s="373" t="s">
        <v>286</v>
      </c>
      <c r="K709" s="194" t="s">
        <v>738</v>
      </c>
      <c r="L709" s="364" t="s">
        <v>567</v>
      </c>
      <c r="M709" s="364" t="s">
        <v>362</v>
      </c>
      <c r="N709" s="364" t="s">
        <v>339</v>
      </c>
      <c r="O709" s="373" t="s">
        <v>315</v>
      </c>
      <c r="P709" s="364">
        <v>3</v>
      </c>
      <c r="Q709" s="364">
        <v>0</v>
      </c>
      <c r="R709" s="369">
        <v>3</v>
      </c>
      <c r="S709" s="364">
        <v>4</v>
      </c>
      <c r="T709" s="8"/>
      <c r="U709" s="374">
        <v>33</v>
      </c>
      <c r="V709" s="370">
        <v>44128134</v>
      </c>
      <c r="W709" s="373" t="s">
        <v>1111</v>
      </c>
      <c r="X709" s="364" t="s">
        <v>315</v>
      </c>
      <c r="Y709" s="364" t="s">
        <v>576</v>
      </c>
      <c r="Z709" s="364"/>
      <c r="AA709" s="364"/>
      <c r="AB709" s="370" t="s">
        <v>864</v>
      </c>
      <c r="AC709" s="364"/>
      <c r="AD709" s="369"/>
      <c r="AE709" s="370"/>
      <c r="AF709" s="370"/>
      <c r="AG709" s="364" t="s">
        <v>559</v>
      </c>
      <c r="AH709" s="364">
        <v>5</v>
      </c>
      <c r="AI709" s="364">
        <v>17</v>
      </c>
      <c r="AJ709" s="364">
        <v>40</v>
      </c>
      <c r="AK709" s="364">
        <v>20</v>
      </c>
      <c r="AL709" s="364">
        <v>10</v>
      </c>
      <c r="AM709" s="365">
        <f t="shared" si="262"/>
        <v>3</v>
      </c>
      <c r="AN709" s="104">
        <f t="shared" si="266"/>
        <v>0.73611111111111116</v>
      </c>
      <c r="AO709" s="104">
        <f t="shared" si="267"/>
        <v>0.84027777777777779</v>
      </c>
      <c r="AP709" s="22" t="str" cm="1">
        <f t="array" ref="AP709">IF(W709="","",IF(SUMPRODUCT((W709=$W$7:$W$2042)*(AH709=$AH$7:$AH$2042)*(AN709=$AN$7:$AN$2042)*(AO709=$AO$7:$AO$2042)*(ROW($W$7:$W$2042)&lt;&gt;ROW(W709))*((R709=0)*($R$7:$R$2042&gt;0)+(R709&gt;0)*($R$7:$R$2042=0)))&gt;0,"SALONES UNIDOS",IF(SUMPRODUCT((W709=$W$7:$W$2042)*(AH709=$AH$7:$AH$2042)*((AN709&lt;$AO$7:$AO$2042)*(AO709&gt;$AN$7:$AN$2042))*(ROW($W$7:$W$2042)&lt;&gt;ROW(W709)))&gt;0,"Cruzado","Sin cruce")))</f>
        <v>Sin cruce</v>
      </c>
      <c r="AQ709" s="104">
        <f t="shared" si="298"/>
        <v>0.73611111111111116</v>
      </c>
      <c r="AR709" s="104">
        <f t="shared" si="299"/>
        <v>0.84027777777777779</v>
      </c>
      <c r="AS709" s="22"/>
      <c r="AT709" s="22"/>
      <c r="AU709" s="359" t="str" cm="1">
        <f t="array" ref="AU709">IF(AB709="","",IF(SUMPRODUCT((AB709=$AB$512:$AB$757)*(AH709=$AH$512:$AH$757)*(AQ709=$AQ$512:$AQ$757)*(AR709=$AR$512:$AR$757)*(ROW($AB$512:$AB$757)&lt;&gt;ROW(AB709))*((Q709=0)*($R$512:$R$757&gt;0)+(Q709&gt;0)*($R$512:$R$757=0)))&gt;0,"SALONES UNIDOS",IF(SUMPRODUCT((AB709=$AB$512:$AB$757)*(AH709=$AH$512:$AH$757)*((AQ709&lt;$AR$512:$AR$757)*(AR709&gt;$AQ$512:$AQ$757))*(ROW($AB$512:$AB$757)&lt;&gt;ROW(AB709)))&gt;0,"Cruzado","Sin cruce")))</f>
        <v>Sin cruce</v>
      </c>
      <c r="AV709" s="359" t="str" cm="1">
        <f t="array" ref="AV709">IF(AD709="","",IF(SUMPRODUCT((AD709=$AD$512:$AD$757)*(AH709=$AH$512:$AH$757)*(AS709=$AS$512:$AS$757)*(AT709=$AT$512:$AT$757)*(ROW($AD$512:$AD$757)&lt;&gt;ROW(AD709))*((R709=0)*($R$512:$R$757&gt;0)+(R709&gt;0)*($R$512:$R$757=0)))&gt;0,"SALONES UNIDOS",IF(SUMPRODUCT((AD709=$AD$512:$AD$757)*(AH709=$AH$512:$AH$757)*((AS709&lt;$AT$512:$AT$757)*(AT709&gt;$AS$512:$AS$757))*(ROW($AD$512:$AD$757)&lt;&gt;ROW(AD709)))&gt;0,"Cruzado","Sin cruce")))</f>
        <v/>
      </c>
      <c r="AW709" s="104" t="str">
        <f t="shared" si="265"/>
        <v>PS1HUAURAD</v>
      </c>
      <c r="AX709" s="104" t="str" cm="1">
        <f t="array" ref="AX709">IF(AW709="","",IF(SUMPRODUCT((AW709=$AW$7:$AW$2042)*(AH709=$AH$7:$AH$2042)*(AN709=$AN$7:$AN$2042)*(AO709=$AO$7:$AO$2042)*(ROW($AW$7:$AW$2042)&lt;&gt;ROW(AW709))*((R709=0)*($R$7:$R$2042&gt;0)+(R709&gt;0)*($R$7:$R$2042=0)))&gt;0,"SALONES UNIDOS",IF(SUMPRODUCT((AW709=$AW$7:$AW$2042)*(AH709=$AH$7:$AH$2042)*((AN709&lt;$AO$7:$AO$2042)*(AO709&gt;$AN$7:$AN$2042))*(ROW($AW$7:$AW$2042)&lt;&gt;ROW(AW709)))&gt;0,"Cruzado","Sin cruce")))</f>
        <v>Sin cruce</v>
      </c>
    </row>
    <row r="710" spans="2:50" ht="19.8" hidden="1" customHeight="1" x14ac:dyDescent="0.25">
      <c r="B710" s="494" t="s">
        <v>314</v>
      </c>
      <c r="C710" s="369" t="s">
        <v>971</v>
      </c>
      <c r="D710" s="369">
        <v>20261</v>
      </c>
      <c r="E710" s="373" t="s">
        <v>279</v>
      </c>
      <c r="F710" s="370" t="s">
        <v>291</v>
      </c>
      <c r="G710" s="373" t="s">
        <v>296</v>
      </c>
      <c r="H710" s="373">
        <v>1</v>
      </c>
      <c r="I710" s="373" t="s">
        <v>286</v>
      </c>
      <c r="J710" s="373" t="s">
        <v>286</v>
      </c>
      <c r="K710" s="194" t="s">
        <v>738</v>
      </c>
      <c r="L710" s="364" t="s">
        <v>567</v>
      </c>
      <c r="M710" s="364" t="s">
        <v>362</v>
      </c>
      <c r="N710" s="364" t="s">
        <v>339</v>
      </c>
      <c r="O710" s="373" t="s">
        <v>315</v>
      </c>
      <c r="P710" s="364">
        <v>0</v>
      </c>
      <c r="Q710" s="364">
        <v>2</v>
      </c>
      <c r="R710" s="369">
        <v>2</v>
      </c>
      <c r="S710" s="364">
        <v>4</v>
      </c>
      <c r="T710" s="8"/>
      <c r="U710" s="374">
        <v>33</v>
      </c>
      <c r="V710" s="370">
        <v>44128134</v>
      </c>
      <c r="W710" s="373" t="s">
        <v>1111</v>
      </c>
      <c r="X710" s="364" t="s">
        <v>315</v>
      </c>
      <c r="Y710" s="364" t="s">
        <v>576</v>
      </c>
      <c r="Z710" s="364"/>
      <c r="AA710" s="364"/>
      <c r="AB710" s="370" t="s">
        <v>864</v>
      </c>
      <c r="AC710" s="364"/>
      <c r="AD710" s="369"/>
      <c r="AE710" s="370"/>
      <c r="AF710" s="370"/>
      <c r="AG710" s="364" t="s">
        <v>301</v>
      </c>
      <c r="AH710" s="364">
        <v>5</v>
      </c>
      <c r="AI710" s="364">
        <v>20</v>
      </c>
      <c r="AJ710" s="364">
        <v>10</v>
      </c>
      <c r="AK710" s="364">
        <v>21</v>
      </c>
      <c r="AL710" s="364">
        <v>50</v>
      </c>
      <c r="AM710" s="365">
        <f t="shared" si="262"/>
        <v>2</v>
      </c>
      <c r="AN710" s="104">
        <f t="shared" si="266"/>
        <v>0.84027777777777779</v>
      </c>
      <c r="AO710" s="104">
        <f t="shared" si="267"/>
        <v>0.90972222222222221</v>
      </c>
      <c r="AP710" s="22" t="str" cm="1">
        <f t="array" ref="AP710">IF(W710="","",IF(SUMPRODUCT((W710=$W$7:$W$2042)*(AH710=$AH$7:$AH$2042)*(AN710=$AN$7:$AN$2042)*(AO710=$AO$7:$AO$2042)*(ROW($W$7:$W$2042)&lt;&gt;ROW(W710))*((R710=0)*($R$7:$R$2042&gt;0)+(R710&gt;0)*($R$7:$R$2042=0)))&gt;0,"SALONES UNIDOS",IF(SUMPRODUCT((W710=$W$7:$W$2042)*(AH710=$AH$7:$AH$2042)*((AN710&lt;$AO$7:$AO$2042)*(AO710&gt;$AN$7:$AN$2042))*(ROW($W$7:$W$2042)&lt;&gt;ROW(W710)))&gt;0,"Cruzado","Sin cruce")))</f>
        <v>Sin cruce</v>
      </c>
      <c r="AQ710" s="104">
        <f t="shared" si="298"/>
        <v>0.84027777777777779</v>
      </c>
      <c r="AR710" s="104">
        <f t="shared" si="299"/>
        <v>0.90972222222222221</v>
      </c>
      <c r="AS710" s="22"/>
      <c r="AT710" s="22"/>
      <c r="AU710" s="359" t="str" cm="1">
        <f t="array" ref="AU710">IF(AB710="","",IF(SUMPRODUCT((AB710=$AB$512:$AB$757)*(AH710=$AH$512:$AH$757)*(AQ710=$AQ$512:$AQ$757)*(AR710=$AR$512:$AR$757)*(ROW($AB$512:$AB$757)&lt;&gt;ROW(AB710))*((Q710=0)*($R$512:$R$757&gt;0)+(Q710&gt;0)*($R$512:$R$757=0)))&gt;0,"SALONES UNIDOS",IF(SUMPRODUCT((AB710=$AB$512:$AB$757)*(AH710=$AH$512:$AH$757)*((AQ710&lt;$AR$512:$AR$757)*(AR710&gt;$AQ$512:$AQ$757))*(ROW($AB$512:$AB$757)&lt;&gt;ROW(AB710)))&gt;0,"Cruzado","Sin cruce")))</f>
        <v>Sin cruce</v>
      </c>
      <c r="AV710" s="359" t="str" cm="1">
        <f t="array" ref="AV710">IF(AD710="","",IF(SUMPRODUCT((AD710=$AD$512:$AD$757)*(AH710=$AH$512:$AH$757)*(AS710=$AS$512:$AS$757)*(AT710=$AT$512:$AT$757)*(ROW($AD$512:$AD$757)&lt;&gt;ROW(AD710))*((R710=0)*($R$512:$R$757&gt;0)+(R710&gt;0)*($R$512:$R$757=0)))&gt;0,"SALONES UNIDOS",IF(SUMPRODUCT((AD710=$AD$512:$AD$757)*(AH710=$AH$512:$AH$757)*((AS710&lt;$AT$512:$AT$757)*(AT710&gt;$AS$512:$AS$757))*(ROW($AD$512:$AD$757)&lt;&gt;ROW(AD710)))&gt;0,"Cruzado","Sin cruce")))</f>
        <v/>
      </c>
      <c r="AW710" s="104" t="str">
        <f t="shared" si="265"/>
        <v>PS1HUAURAD</v>
      </c>
      <c r="AX710" s="104" t="str" cm="1">
        <f t="array" ref="AX710">IF(AW710="","",IF(SUMPRODUCT((AW710=$AW$7:$AW$2042)*(AH710=$AH$7:$AH$2042)*(AN710=$AN$7:$AN$2042)*(AO710=$AO$7:$AO$2042)*(ROW($AW$7:$AW$2042)&lt;&gt;ROW(AW710))*((R710=0)*($R$7:$R$2042&gt;0)+(R710&gt;0)*($R$7:$R$2042=0)))&gt;0,"SALONES UNIDOS",IF(SUMPRODUCT((AW710=$AW$7:$AW$2042)*(AH710=$AH$7:$AH$2042)*((AN710&lt;$AO$7:$AO$2042)*(AO710&gt;$AN$7:$AN$2042))*(ROW($AW$7:$AW$2042)&lt;&gt;ROW(AW710)))&gt;0,"Cruzado","Sin cruce")))</f>
        <v>Sin cruce</v>
      </c>
    </row>
    <row r="711" spans="2:50" ht="19.8" hidden="1" customHeight="1" x14ac:dyDescent="0.25">
      <c r="B711" s="494" t="s">
        <v>314</v>
      </c>
      <c r="C711" s="369" t="s">
        <v>971</v>
      </c>
      <c r="D711" s="369">
        <v>20261</v>
      </c>
      <c r="E711" s="373" t="s">
        <v>279</v>
      </c>
      <c r="F711" s="370" t="s">
        <v>291</v>
      </c>
      <c r="G711" s="373" t="s">
        <v>296</v>
      </c>
      <c r="H711" s="373">
        <v>1</v>
      </c>
      <c r="I711" s="373" t="s">
        <v>286</v>
      </c>
      <c r="J711" s="373" t="s">
        <v>286</v>
      </c>
      <c r="K711" s="194" t="s">
        <v>739</v>
      </c>
      <c r="L711" s="364" t="s">
        <v>569</v>
      </c>
      <c r="M711" s="364" t="s">
        <v>362</v>
      </c>
      <c r="N711" s="364" t="s">
        <v>339</v>
      </c>
      <c r="O711" s="373" t="s">
        <v>315</v>
      </c>
      <c r="P711" s="364">
        <v>3</v>
      </c>
      <c r="Q711" s="364">
        <v>0</v>
      </c>
      <c r="R711" s="369">
        <v>3</v>
      </c>
      <c r="S711" s="364">
        <v>4</v>
      </c>
      <c r="T711" s="8"/>
      <c r="U711" s="374">
        <v>33</v>
      </c>
      <c r="V711" s="370">
        <v>46009984</v>
      </c>
      <c r="W711" s="373" t="s">
        <v>1110</v>
      </c>
      <c r="X711" s="364" t="s">
        <v>315</v>
      </c>
      <c r="Y711" s="364" t="s">
        <v>576</v>
      </c>
      <c r="Z711" s="364"/>
      <c r="AA711" s="364"/>
      <c r="AB711" s="370" t="s">
        <v>864</v>
      </c>
      <c r="AC711" s="364"/>
      <c r="AD711" s="369"/>
      <c r="AE711" s="370"/>
      <c r="AF711" s="370"/>
      <c r="AG711" s="364" t="s">
        <v>559</v>
      </c>
      <c r="AH711" s="364">
        <v>4</v>
      </c>
      <c r="AI711" s="364">
        <v>18</v>
      </c>
      <c r="AJ711" s="364">
        <v>30</v>
      </c>
      <c r="AK711" s="364">
        <v>21</v>
      </c>
      <c r="AL711" s="364">
        <v>0</v>
      </c>
      <c r="AM711" s="365">
        <f t="shared" si="262"/>
        <v>3</v>
      </c>
      <c r="AN711" s="104">
        <f t="shared" si="266"/>
        <v>0.77083333333333337</v>
      </c>
      <c r="AO711" s="104">
        <f t="shared" si="267"/>
        <v>0.875</v>
      </c>
      <c r="AP711" s="22" t="str" cm="1">
        <f t="array" ref="AP711">IF(W711="","",IF(SUMPRODUCT((W711=$W$7:$W$2042)*(AH711=$AH$7:$AH$2042)*(AN711=$AN$7:$AN$2042)*(AO711=$AO$7:$AO$2042)*(ROW($W$7:$W$2042)&lt;&gt;ROW(W711))*((R711=0)*($R$7:$R$2042&gt;0)+(R711&gt;0)*($R$7:$R$2042=0)))&gt;0,"SALONES UNIDOS",IF(SUMPRODUCT((W711=$W$7:$W$2042)*(AH711=$AH$7:$AH$2042)*((AN711&lt;$AO$7:$AO$2042)*(AO711&gt;$AN$7:$AN$2042))*(ROW($W$7:$W$2042)&lt;&gt;ROW(W711)))&gt;0,"Cruzado","Sin cruce")))</f>
        <v>Sin cruce</v>
      </c>
      <c r="AQ711" s="104">
        <f t="shared" si="298"/>
        <v>0.77083333333333337</v>
      </c>
      <c r="AR711" s="104">
        <f t="shared" si="299"/>
        <v>0.875</v>
      </c>
      <c r="AS711" s="22"/>
      <c r="AT711" s="22"/>
      <c r="AU711" s="359" t="str" cm="1">
        <f t="array" ref="AU711">IF(AB711="","",IF(SUMPRODUCT((AB711=$AB$512:$AB$757)*(AH711=$AH$512:$AH$757)*(AQ711=$AQ$512:$AQ$757)*(AR711=$AR$512:$AR$757)*(ROW($AB$512:$AB$757)&lt;&gt;ROW(AB711))*((Q711=0)*($R$512:$R$757&gt;0)+(Q711&gt;0)*($R$512:$R$757=0)))&gt;0,"SALONES UNIDOS",IF(SUMPRODUCT((AB711=$AB$512:$AB$757)*(AH711=$AH$512:$AH$757)*((AQ711&lt;$AR$512:$AR$757)*(AR711&gt;$AQ$512:$AQ$757))*(ROW($AB$512:$AB$757)&lt;&gt;ROW(AB711)))&gt;0,"Cruzado","Sin cruce")))</f>
        <v>Sin cruce</v>
      </c>
      <c r="AV711" s="359" t="str" cm="1">
        <f t="array" ref="AV711">IF(AD711="","",IF(SUMPRODUCT((AD711=$AD$512:$AD$757)*(AH711=$AH$512:$AH$757)*(AS711=$AS$512:$AS$757)*(AT711=$AT$512:$AT$757)*(ROW($AD$512:$AD$757)&lt;&gt;ROW(AD711))*((R711=0)*($R$512:$R$757&gt;0)+(R711&gt;0)*($R$512:$R$757=0)))&gt;0,"SALONES UNIDOS",IF(SUMPRODUCT((AD711=$AD$512:$AD$757)*(AH711=$AH$512:$AH$757)*((AS711&lt;$AT$512:$AT$757)*(AT711&gt;$AS$512:$AS$757))*(ROW($AD$512:$AD$757)&lt;&gt;ROW(AD711)))&gt;0,"Cruzado","Sin cruce")))</f>
        <v/>
      </c>
      <c r="AW711" s="104" t="str">
        <f t="shared" si="265"/>
        <v>PS1HUAURAD</v>
      </c>
      <c r="AX711" s="104" t="str" cm="1">
        <f t="array" ref="AX711">IF(AW711="","",IF(SUMPRODUCT((AW711=$AW$7:$AW$2042)*(AH711=$AH$7:$AH$2042)*(AN711=$AN$7:$AN$2042)*(AO711=$AO$7:$AO$2042)*(ROW($AW$7:$AW$2042)&lt;&gt;ROW(AW711))*((R711=0)*($R$7:$R$2042&gt;0)+(R711&gt;0)*($R$7:$R$2042=0)))&gt;0,"SALONES UNIDOS",IF(SUMPRODUCT((AW711=$AW$7:$AW$2042)*(AH711=$AH$7:$AH$2042)*((AN711&lt;$AO$7:$AO$2042)*(AO711&gt;$AN$7:$AN$2042))*(ROW($AW$7:$AW$2042)&lt;&gt;ROW(AW711)))&gt;0,"Cruzado","Sin cruce")))</f>
        <v>Sin cruce</v>
      </c>
    </row>
    <row r="712" spans="2:50" ht="19.8" hidden="1" customHeight="1" x14ac:dyDescent="0.25">
      <c r="B712" s="494" t="s">
        <v>314</v>
      </c>
      <c r="C712" s="369" t="s">
        <v>971</v>
      </c>
      <c r="D712" s="369">
        <v>20261</v>
      </c>
      <c r="E712" s="373" t="s">
        <v>279</v>
      </c>
      <c r="F712" s="370" t="s">
        <v>291</v>
      </c>
      <c r="G712" s="373" t="s">
        <v>296</v>
      </c>
      <c r="H712" s="373">
        <v>1</v>
      </c>
      <c r="I712" s="373" t="s">
        <v>286</v>
      </c>
      <c r="J712" s="373" t="s">
        <v>286</v>
      </c>
      <c r="K712" s="194" t="s">
        <v>739</v>
      </c>
      <c r="L712" s="364" t="s">
        <v>569</v>
      </c>
      <c r="M712" s="364" t="s">
        <v>362</v>
      </c>
      <c r="N712" s="364" t="s">
        <v>339</v>
      </c>
      <c r="O712" s="373" t="s">
        <v>315</v>
      </c>
      <c r="P712" s="364">
        <v>0</v>
      </c>
      <c r="Q712" s="364">
        <v>2</v>
      </c>
      <c r="R712" s="369">
        <v>2</v>
      </c>
      <c r="S712" s="364">
        <v>4</v>
      </c>
      <c r="T712" s="8"/>
      <c r="U712" s="374">
        <v>33</v>
      </c>
      <c r="V712" s="370">
        <v>46009984</v>
      </c>
      <c r="W712" s="373" t="s">
        <v>1110</v>
      </c>
      <c r="X712" s="364" t="s">
        <v>315</v>
      </c>
      <c r="Y712" s="364" t="s">
        <v>576</v>
      </c>
      <c r="Z712" s="364"/>
      <c r="AA712" s="364"/>
      <c r="AB712" s="370" t="s">
        <v>864</v>
      </c>
      <c r="AC712" s="364"/>
      <c r="AD712" s="369"/>
      <c r="AE712" s="370"/>
      <c r="AF712" s="370"/>
      <c r="AG712" s="364" t="s">
        <v>301</v>
      </c>
      <c r="AH712" s="364">
        <v>4</v>
      </c>
      <c r="AI712" s="364">
        <v>21</v>
      </c>
      <c r="AJ712" s="364">
        <v>0</v>
      </c>
      <c r="AK712" s="364">
        <v>22</v>
      </c>
      <c r="AL712" s="364">
        <v>40</v>
      </c>
      <c r="AM712" s="365">
        <f t="shared" si="262"/>
        <v>2</v>
      </c>
      <c r="AN712" s="104">
        <f t="shared" si="266"/>
        <v>0.875</v>
      </c>
      <c r="AO712" s="104">
        <f t="shared" si="267"/>
        <v>0.94444444444444442</v>
      </c>
      <c r="AP712" s="22" t="str" cm="1">
        <f t="array" ref="AP712">IF(W712="","",IF(SUMPRODUCT((W712=$W$7:$W$2042)*(AH712=$AH$7:$AH$2042)*(AN712=$AN$7:$AN$2042)*(AO712=$AO$7:$AO$2042)*(ROW($W$7:$W$2042)&lt;&gt;ROW(W712))*((R712=0)*($R$7:$R$2042&gt;0)+(R712&gt;0)*($R$7:$R$2042=0)))&gt;0,"SALONES UNIDOS",IF(SUMPRODUCT((W712=$W$7:$W$2042)*(AH712=$AH$7:$AH$2042)*((AN712&lt;$AO$7:$AO$2042)*(AO712&gt;$AN$7:$AN$2042))*(ROW($W$7:$W$2042)&lt;&gt;ROW(W712)))&gt;0,"Cruzado","Sin cruce")))</f>
        <v>Sin cruce</v>
      </c>
      <c r="AQ712" s="104">
        <f t="shared" si="298"/>
        <v>0.875</v>
      </c>
      <c r="AR712" s="104">
        <f t="shared" si="299"/>
        <v>0.94444444444444442</v>
      </c>
      <c r="AS712" s="22"/>
      <c r="AT712" s="22"/>
      <c r="AU712" s="359" t="str" cm="1">
        <f t="array" ref="AU712">IF(AB712="","",IF(SUMPRODUCT((AB712=$AB$512:$AB$757)*(AH712=$AH$512:$AH$757)*(AQ712=$AQ$512:$AQ$757)*(AR712=$AR$512:$AR$757)*(ROW($AB$512:$AB$757)&lt;&gt;ROW(AB712))*((Q712=0)*($R$512:$R$757&gt;0)+(Q712&gt;0)*($R$512:$R$757=0)))&gt;0,"SALONES UNIDOS",IF(SUMPRODUCT((AB712=$AB$512:$AB$757)*(AH712=$AH$512:$AH$757)*((AQ712&lt;$AR$512:$AR$757)*(AR712&gt;$AQ$512:$AQ$757))*(ROW($AB$512:$AB$757)&lt;&gt;ROW(AB712)))&gt;0,"Cruzado","Sin cruce")))</f>
        <v>Sin cruce</v>
      </c>
      <c r="AV712" s="359" t="str" cm="1">
        <f t="array" ref="AV712">IF(AD712="","",IF(SUMPRODUCT((AD712=$AD$512:$AD$757)*(AH712=$AH$512:$AH$757)*(AS712=$AS$512:$AS$757)*(AT712=$AT$512:$AT$757)*(ROW($AD$512:$AD$757)&lt;&gt;ROW(AD712))*((R712=0)*($R$512:$R$757&gt;0)+(R712&gt;0)*($R$512:$R$757=0)))&gt;0,"SALONES UNIDOS",IF(SUMPRODUCT((AD712=$AD$512:$AD$757)*(AH712=$AH$512:$AH$757)*((AS712&lt;$AT$512:$AT$757)*(AT712&gt;$AS$512:$AS$757))*(ROW($AD$512:$AD$757)&lt;&gt;ROW(AD712)))&gt;0,"Cruzado","Sin cruce")))</f>
        <v/>
      </c>
      <c r="AW712" s="104" t="str">
        <f t="shared" si="265"/>
        <v>PS1HUAURAD</v>
      </c>
      <c r="AX712" s="104" t="str" cm="1">
        <f t="array" ref="AX712">IF(AW712="","",IF(SUMPRODUCT((AW712=$AW$7:$AW$2042)*(AH712=$AH$7:$AH$2042)*(AN712=$AN$7:$AN$2042)*(AO712=$AO$7:$AO$2042)*(ROW($AW$7:$AW$2042)&lt;&gt;ROW(AW712))*((R712=0)*($R$7:$R$2042&gt;0)+(R712&gt;0)*($R$7:$R$2042=0)))&gt;0,"SALONES UNIDOS",IF(SUMPRODUCT((AW712=$AW$7:$AW$2042)*(AH712=$AH$7:$AH$2042)*((AN712&lt;$AO$7:$AO$2042)*(AO712&gt;$AN$7:$AN$2042))*(ROW($AW$7:$AW$2042)&lt;&gt;ROW(AW712)))&gt;0,"Cruzado","Sin cruce")))</f>
        <v>Sin cruce</v>
      </c>
    </row>
    <row r="713" spans="2:50" ht="19.8" hidden="1" customHeight="1" x14ac:dyDescent="0.25">
      <c r="B713" s="494" t="s">
        <v>314</v>
      </c>
      <c r="C713" s="369" t="s">
        <v>971</v>
      </c>
      <c r="D713" s="369">
        <v>20261</v>
      </c>
      <c r="E713" s="373" t="s">
        <v>279</v>
      </c>
      <c r="F713" s="370" t="s">
        <v>291</v>
      </c>
      <c r="G713" s="373" t="s">
        <v>296</v>
      </c>
      <c r="H713" s="373">
        <v>2</v>
      </c>
      <c r="I713" s="373" t="s">
        <v>278</v>
      </c>
      <c r="J713" s="373" t="s">
        <v>278</v>
      </c>
      <c r="K713" s="194" t="s">
        <v>741</v>
      </c>
      <c r="L713" s="369" t="s">
        <v>798</v>
      </c>
      <c r="M713" s="364" t="s">
        <v>362</v>
      </c>
      <c r="N713" s="364" t="s">
        <v>339</v>
      </c>
      <c r="O713" s="373" t="s">
        <v>315</v>
      </c>
      <c r="P713" s="364">
        <v>2</v>
      </c>
      <c r="Q713" s="364">
        <v>0</v>
      </c>
      <c r="R713" s="369">
        <v>2</v>
      </c>
      <c r="S713" s="364">
        <v>3</v>
      </c>
      <c r="T713" s="8"/>
      <c r="U713" s="374">
        <v>40</v>
      </c>
      <c r="V713" s="370">
        <v>40475054</v>
      </c>
      <c r="W713" s="373" t="s">
        <v>239</v>
      </c>
      <c r="X713" s="364" t="s">
        <v>315</v>
      </c>
      <c r="Y713" s="364" t="s">
        <v>556</v>
      </c>
      <c r="Z713" s="364"/>
      <c r="AA713" s="364"/>
      <c r="AB713" s="370" t="s">
        <v>1130</v>
      </c>
      <c r="AC713" s="364"/>
      <c r="AD713" s="369"/>
      <c r="AE713" s="370"/>
      <c r="AF713" s="370"/>
      <c r="AG713" s="364" t="s">
        <v>559</v>
      </c>
      <c r="AH713" s="364">
        <v>4</v>
      </c>
      <c r="AI713" s="364">
        <v>7</v>
      </c>
      <c r="AJ713" s="364">
        <v>40</v>
      </c>
      <c r="AK713" s="364">
        <v>9</v>
      </c>
      <c r="AL713" s="364">
        <v>20</v>
      </c>
      <c r="AM713" s="365">
        <f t="shared" si="262"/>
        <v>2</v>
      </c>
      <c r="AN713" s="104">
        <f t="shared" si="266"/>
        <v>0.31944444444444448</v>
      </c>
      <c r="AO713" s="104">
        <f t="shared" si="267"/>
        <v>0.3888888888888889</v>
      </c>
      <c r="AP713" s="22" t="str" cm="1">
        <f t="array" ref="AP713">IF(W713="","",IF(SUMPRODUCT((W713=$W$7:$W$2042)*(AH713=$AH$7:$AH$2042)*(AN713=$AN$7:$AN$2042)*(AO713=$AO$7:$AO$2042)*(ROW($W$7:$W$2042)&lt;&gt;ROW(W713))*((R713=0)*($R$7:$R$2042&gt;0)+(R713&gt;0)*($R$7:$R$2042=0)))&gt;0,"SALONES UNIDOS",IF(SUMPRODUCT((W713=$W$7:$W$2042)*(AH713=$AH$7:$AH$2042)*((AN713&lt;$AO$7:$AO$2042)*(AO713&gt;$AN$7:$AN$2042))*(ROW($W$7:$W$2042)&lt;&gt;ROW(W713)))&gt;0,"Cruzado","Sin cruce")))</f>
        <v>Sin cruce</v>
      </c>
      <c r="AQ713" s="104">
        <f t="shared" si="298"/>
        <v>0.31944444444444448</v>
      </c>
      <c r="AR713" s="104">
        <f t="shared" si="299"/>
        <v>0.3888888888888889</v>
      </c>
      <c r="AS713" s="22"/>
      <c r="AT713" s="22"/>
      <c r="AU713" s="359" t="str" cm="1">
        <f t="array" ref="AU713">IF(AB713="","",IF(SUMPRODUCT((AB713=$AB$512:$AB$757)*(AH713=$AH$512:$AH$757)*(AQ713=$AQ$512:$AQ$757)*(AR713=$AR$512:$AR$757)*(ROW($AB$512:$AB$757)&lt;&gt;ROW(AB713))*((Q713=0)*($R$512:$R$757&gt;0)+(Q713&gt;0)*($R$512:$R$757=0)))&gt;0,"SALONES UNIDOS",IF(SUMPRODUCT((AB713=$AB$512:$AB$757)*(AH713=$AH$512:$AH$757)*((AQ713&lt;$AR$512:$AR$757)*(AR713&gt;$AQ$512:$AQ$757))*(ROW($AB$512:$AB$757)&lt;&gt;ROW(AB713)))&gt;0,"Cruzado","Sin cruce")))</f>
        <v>Sin cruce</v>
      </c>
      <c r="AV713" s="359" t="str" cm="1">
        <f t="array" ref="AV713">IF(AD713="","",IF(SUMPRODUCT((AD713=$AD$512:$AD$757)*(AH713=$AH$512:$AH$757)*(AS713=$AS$512:$AS$757)*(AT713=$AT$512:$AT$757)*(ROW($AD$512:$AD$757)&lt;&gt;ROW(AD713))*((R713=0)*($R$512:$R$757&gt;0)+(R713&gt;0)*($R$512:$R$757=0)))&gt;0,"SALONES UNIDOS",IF(SUMPRODUCT((AD713=$AD$512:$AD$757)*(AH713=$AH$512:$AH$757)*((AS713&lt;$AT$512:$AT$757)*(AT713&gt;$AS$512:$AS$757))*(ROW($AD$512:$AD$757)&lt;&gt;ROW(AD713)))&gt;0,"Cruzado","Sin cruce")))</f>
        <v/>
      </c>
      <c r="AW713" s="104" t="str">
        <f t="shared" si="265"/>
        <v>PS2HUAURAA</v>
      </c>
      <c r="AX713" s="104" t="str" cm="1">
        <f t="array" ref="AX713">IF(AW713="","",IF(SUMPRODUCT((AW713=$AW$7:$AW$2042)*(AH713=$AH$7:$AH$2042)*(AN713=$AN$7:$AN$2042)*(AO713=$AO$7:$AO$2042)*(ROW($AW$7:$AW$2042)&lt;&gt;ROW(AW713))*((R713=0)*($R$7:$R$2042&gt;0)+(R713&gt;0)*($R$7:$R$2042=0)))&gt;0,"SALONES UNIDOS",IF(SUMPRODUCT((AW713=$AW$7:$AW$2042)*(AH713=$AH$7:$AH$2042)*((AN713&lt;$AO$7:$AO$2042)*(AO713&gt;$AN$7:$AN$2042))*(ROW($AW$7:$AW$2042)&lt;&gt;ROW(AW713)))&gt;0,"Cruzado","Sin cruce")))</f>
        <v>Sin cruce</v>
      </c>
    </row>
    <row r="714" spans="2:50" ht="19.8" hidden="1" customHeight="1" x14ac:dyDescent="0.25">
      <c r="B714" s="494" t="s">
        <v>314</v>
      </c>
      <c r="C714" s="369" t="s">
        <v>971</v>
      </c>
      <c r="D714" s="369">
        <v>20261</v>
      </c>
      <c r="E714" s="373" t="s">
        <v>279</v>
      </c>
      <c r="F714" s="370" t="s">
        <v>291</v>
      </c>
      <c r="G714" s="373" t="s">
        <v>296</v>
      </c>
      <c r="H714" s="373">
        <v>2</v>
      </c>
      <c r="I714" s="373" t="s">
        <v>278</v>
      </c>
      <c r="J714" s="373" t="s">
        <v>278</v>
      </c>
      <c r="K714" s="194" t="s">
        <v>741</v>
      </c>
      <c r="L714" s="369" t="s">
        <v>798</v>
      </c>
      <c r="M714" s="364" t="s">
        <v>362</v>
      </c>
      <c r="N714" s="364" t="s">
        <v>339</v>
      </c>
      <c r="O714" s="373" t="s">
        <v>315</v>
      </c>
      <c r="P714" s="364">
        <v>0</v>
      </c>
      <c r="Q714" s="364">
        <v>2</v>
      </c>
      <c r="R714" s="369">
        <v>2</v>
      </c>
      <c r="S714" s="364">
        <v>3</v>
      </c>
      <c r="T714" s="8"/>
      <c r="U714" s="374">
        <v>40</v>
      </c>
      <c r="V714" s="370">
        <v>40475054</v>
      </c>
      <c r="W714" s="373" t="s">
        <v>239</v>
      </c>
      <c r="X714" s="364" t="s">
        <v>315</v>
      </c>
      <c r="Y714" s="364" t="s">
        <v>556</v>
      </c>
      <c r="Z714" s="364"/>
      <c r="AA714" s="364"/>
      <c r="AB714" s="370" t="s">
        <v>1130</v>
      </c>
      <c r="AC714" s="364"/>
      <c r="AD714" s="369"/>
      <c r="AE714" s="370"/>
      <c r="AF714" s="370"/>
      <c r="AG714" s="364" t="s">
        <v>301</v>
      </c>
      <c r="AH714" s="364">
        <v>4</v>
      </c>
      <c r="AI714" s="364">
        <v>9</v>
      </c>
      <c r="AJ714" s="364">
        <v>20</v>
      </c>
      <c r="AK714" s="364">
        <v>11</v>
      </c>
      <c r="AL714" s="364">
        <v>0</v>
      </c>
      <c r="AM714" s="365">
        <f t="shared" si="262"/>
        <v>2</v>
      </c>
      <c r="AN714" s="104">
        <f t="shared" si="266"/>
        <v>0.3888888888888889</v>
      </c>
      <c r="AO714" s="104">
        <f t="shared" si="267"/>
        <v>0.45833333333333331</v>
      </c>
      <c r="AP714" s="22" t="str" cm="1">
        <f t="array" ref="AP714">IF(W714="","",IF(SUMPRODUCT((W714=$W$7:$W$2042)*(AH714=$AH$7:$AH$2042)*(AN714=$AN$7:$AN$2042)*(AO714=$AO$7:$AO$2042)*(ROW($W$7:$W$2042)&lt;&gt;ROW(W714))*((R714=0)*($R$7:$R$2042&gt;0)+(R714&gt;0)*($R$7:$R$2042=0)))&gt;0,"SALONES UNIDOS",IF(SUMPRODUCT((W714=$W$7:$W$2042)*(AH714=$AH$7:$AH$2042)*((AN714&lt;$AO$7:$AO$2042)*(AO714&gt;$AN$7:$AN$2042))*(ROW($W$7:$W$2042)&lt;&gt;ROW(W714)))&gt;0,"Cruzado","Sin cruce")))</f>
        <v>Sin cruce</v>
      </c>
      <c r="AQ714" s="104">
        <f t="shared" si="298"/>
        <v>0.3888888888888889</v>
      </c>
      <c r="AR714" s="104">
        <f t="shared" si="299"/>
        <v>0.45833333333333331</v>
      </c>
      <c r="AS714" s="22"/>
      <c r="AT714" s="22"/>
      <c r="AU714" s="359" t="str" cm="1">
        <f t="array" ref="AU714">IF(AB714="","",IF(SUMPRODUCT((AB714=$AB$512:$AB$757)*(AH714=$AH$512:$AH$757)*(AQ714=$AQ$512:$AQ$757)*(AR714=$AR$512:$AR$757)*(ROW($AB$512:$AB$757)&lt;&gt;ROW(AB714))*((Q714=0)*($R$512:$R$757&gt;0)+(Q714&gt;0)*($R$512:$R$757=0)))&gt;0,"SALONES UNIDOS",IF(SUMPRODUCT((AB714=$AB$512:$AB$757)*(AH714=$AH$512:$AH$757)*((AQ714&lt;$AR$512:$AR$757)*(AR714&gt;$AQ$512:$AQ$757))*(ROW($AB$512:$AB$757)&lt;&gt;ROW(AB714)))&gt;0,"Cruzado","Sin cruce")))</f>
        <v>Sin cruce</v>
      </c>
      <c r="AV714" s="359" t="str" cm="1">
        <f t="array" ref="AV714">IF(AD714="","",IF(SUMPRODUCT((AD714=$AD$512:$AD$757)*(AH714=$AH$512:$AH$757)*(AS714=$AS$512:$AS$757)*(AT714=$AT$512:$AT$757)*(ROW($AD$512:$AD$757)&lt;&gt;ROW(AD714))*((R714=0)*($R$512:$R$757&gt;0)+(R714&gt;0)*($R$512:$R$757=0)))&gt;0,"SALONES UNIDOS",IF(SUMPRODUCT((AD714=$AD$512:$AD$757)*(AH714=$AH$512:$AH$757)*((AS714&lt;$AT$512:$AT$757)*(AT714&gt;$AS$512:$AS$757))*(ROW($AD$512:$AD$757)&lt;&gt;ROW(AD714)))&gt;0,"Cruzado","Sin cruce")))</f>
        <v/>
      </c>
      <c r="AW714" s="104" t="str">
        <f t="shared" si="265"/>
        <v>PS2HUAURAA</v>
      </c>
      <c r="AX714" s="104" t="str" cm="1">
        <f t="array" ref="AX714">IF(AW714="","",IF(SUMPRODUCT((AW714=$AW$7:$AW$2042)*(AH714=$AH$7:$AH$2042)*(AN714=$AN$7:$AN$2042)*(AO714=$AO$7:$AO$2042)*(ROW($AW$7:$AW$2042)&lt;&gt;ROW(AW714))*((R714=0)*($R$7:$R$2042&gt;0)+(R714&gt;0)*($R$7:$R$2042=0)))&gt;0,"SALONES UNIDOS",IF(SUMPRODUCT((AW714=$AW$7:$AW$2042)*(AH714=$AH$7:$AH$2042)*((AN714&lt;$AO$7:$AO$2042)*(AO714&gt;$AN$7:$AN$2042))*(ROW($AW$7:$AW$2042)&lt;&gt;ROW(AW714)))&gt;0,"Cruzado","Sin cruce")))</f>
        <v>Sin cruce</v>
      </c>
    </row>
    <row r="715" spans="2:50" ht="19.8" hidden="1" customHeight="1" x14ac:dyDescent="0.25">
      <c r="B715" s="494" t="s">
        <v>314</v>
      </c>
      <c r="C715" s="369" t="s">
        <v>971</v>
      </c>
      <c r="D715" s="369">
        <v>20261</v>
      </c>
      <c r="E715" s="373" t="s">
        <v>279</v>
      </c>
      <c r="F715" s="370" t="s">
        <v>291</v>
      </c>
      <c r="G715" s="373" t="s">
        <v>296</v>
      </c>
      <c r="H715" s="373">
        <v>2</v>
      </c>
      <c r="I715" s="373" t="s">
        <v>278</v>
      </c>
      <c r="J715" s="373" t="s">
        <v>278</v>
      </c>
      <c r="K715" s="194" t="s">
        <v>742</v>
      </c>
      <c r="L715" s="369" t="s">
        <v>674</v>
      </c>
      <c r="M715" s="364" t="s">
        <v>346</v>
      </c>
      <c r="N715" s="364" t="s">
        <v>339</v>
      </c>
      <c r="O715" s="373" t="s">
        <v>315</v>
      </c>
      <c r="P715" s="364">
        <v>3</v>
      </c>
      <c r="Q715" s="364">
        <v>0</v>
      </c>
      <c r="R715" s="369">
        <v>3</v>
      </c>
      <c r="S715" s="364">
        <v>4</v>
      </c>
      <c r="T715" s="8"/>
      <c r="U715" s="374">
        <v>40</v>
      </c>
      <c r="V715" s="370">
        <v>15733131</v>
      </c>
      <c r="W715" s="373" t="s">
        <v>93</v>
      </c>
      <c r="X715" s="364" t="s">
        <v>315</v>
      </c>
      <c r="Y715" s="364" t="s">
        <v>556</v>
      </c>
      <c r="Z715" s="364"/>
      <c r="AA715" s="364"/>
      <c r="AB715" s="370" t="s">
        <v>1130</v>
      </c>
      <c r="AC715" s="364"/>
      <c r="AD715" s="369"/>
      <c r="AE715" s="370"/>
      <c r="AF715" s="370"/>
      <c r="AG715" s="364" t="s">
        <v>559</v>
      </c>
      <c r="AH715" s="364">
        <v>1</v>
      </c>
      <c r="AI715" s="364">
        <v>14</v>
      </c>
      <c r="AJ715" s="364">
        <v>20</v>
      </c>
      <c r="AK715" s="364">
        <v>16</v>
      </c>
      <c r="AL715" s="364">
        <v>50</v>
      </c>
      <c r="AM715" s="365">
        <f t="shared" si="262"/>
        <v>3</v>
      </c>
      <c r="AN715" s="104">
        <f t="shared" si="266"/>
        <v>0.59722222222222221</v>
      </c>
      <c r="AO715" s="104">
        <f t="shared" si="267"/>
        <v>0.70138888888888884</v>
      </c>
      <c r="AP715" s="22" t="str" cm="1">
        <f t="array" ref="AP715">IF(W715="","",IF(SUMPRODUCT((W715=$W$7:$W$2042)*(AH715=$AH$7:$AH$2042)*(AN715=$AN$7:$AN$2042)*(AO715=$AO$7:$AO$2042)*(ROW($W$7:$W$2042)&lt;&gt;ROW(W715))*((R715=0)*($R$7:$R$2042&gt;0)+(R715&gt;0)*($R$7:$R$2042=0)))&gt;0,"SALONES UNIDOS",IF(SUMPRODUCT((W715=$W$7:$W$2042)*(AH715=$AH$7:$AH$2042)*((AN715&lt;$AO$7:$AO$2042)*(AO715&gt;$AN$7:$AN$2042))*(ROW($W$7:$W$2042)&lt;&gt;ROW(W715)))&gt;0,"Cruzado","Sin cruce")))</f>
        <v>Sin cruce</v>
      </c>
      <c r="AQ715" s="104">
        <f t="shared" si="298"/>
        <v>0.59722222222222221</v>
      </c>
      <c r="AR715" s="104">
        <f t="shared" si="299"/>
        <v>0.70138888888888884</v>
      </c>
      <c r="AS715" s="22"/>
      <c r="AT715" s="22"/>
      <c r="AU715" s="359" t="str" cm="1">
        <f t="array" ref="AU715">IF(AB715="","",IF(SUMPRODUCT((AB715=$AB$512:$AB$757)*(AH715=$AH$512:$AH$757)*(AQ715=$AQ$512:$AQ$757)*(AR715=$AR$512:$AR$757)*(ROW($AB$512:$AB$757)&lt;&gt;ROW(AB715))*((Q715=0)*($R$512:$R$757&gt;0)+(Q715&gt;0)*($R$512:$R$757=0)))&gt;0,"SALONES UNIDOS",IF(SUMPRODUCT((AB715=$AB$512:$AB$757)*(AH715=$AH$512:$AH$757)*((AQ715&lt;$AR$512:$AR$757)*(AR715&gt;$AQ$512:$AQ$757))*(ROW($AB$512:$AB$757)&lt;&gt;ROW(AB715)))&gt;0,"Cruzado","Sin cruce")))</f>
        <v>Sin cruce</v>
      </c>
      <c r="AV715" s="359" t="str" cm="1">
        <f t="array" ref="AV715">IF(AD715="","",IF(SUMPRODUCT((AD715=$AD$512:$AD$757)*(AH715=$AH$512:$AH$757)*(AS715=$AS$512:$AS$757)*(AT715=$AT$512:$AT$757)*(ROW($AD$512:$AD$757)&lt;&gt;ROW(AD715))*((R715=0)*($R$512:$R$757&gt;0)+(R715&gt;0)*($R$512:$R$757=0)))&gt;0,"SALONES UNIDOS",IF(SUMPRODUCT((AD715=$AD$512:$AD$757)*(AH715=$AH$512:$AH$757)*((AS715&lt;$AT$512:$AT$757)*(AT715&gt;$AS$512:$AS$757))*(ROW($AD$512:$AD$757)&lt;&gt;ROW(AD715)))&gt;0,"Cruzado","Sin cruce")))</f>
        <v/>
      </c>
      <c r="AW715" s="104" t="str">
        <f t="shared" si="265"/>
        <v>PS2HUAURAA</v>
      </c>
      <c r="AX715" s="104" t="str" cm="1">
        <f t="array" ref="AX715">IF(AW715="","",IF(SUMPRODUCT((AW715=$AW$7:$AW$2042)*(AH715=$AH$7:$AH$2042)*(AN715=$AN$7:$AN$2042)*(AO715=$AO$7:$AO$2042)*(ROW($AW$7:$AW$2042)&lt;&gt;ROW(AW715))*((R715=0)*($R$7:$R$2042&gt;0)+(R715&gt;0)*($R$7:$R$2042=0)))&gt;0,"SALONES UNIDOS",IF(SUMPRODUCT((AW715=$AW$7:$AW$2042)*(AH715=$AH$7:$AH$2042)*((AN715&lt;$AO$7:$AO$2042)*(AO715&gt;$AN$7:$AN$2042))*(ROW($AW$7:$AW$2042)&lt;&gt;ROW(AW715)))&gt;0,"Cruzado","Sin cruce")))</f>
        <v>Sin cruce</v>
      </c>
    </row>
    <row r="716" spans="2:50" ht="19.8" hidden="1" customHeight="1" x14ac:dyDescent="0.25">
      <c r="B716" s="494" t="s">
        <v>314</v>
      </c>
      <c r="C716" s="369" t="s">
        <v>971</v>
      </c>
      <c r="D716" s="369">
        <v>20261</v>
      </c>
      <c r="E716" s="373" t="s">
        <v>279</v>
      </c>
      <c r="F716" s="370" t="s">
        <v>291</v>
      </c>
      <c r="G716" s="373" t="s">
        <v>296</v>
      </c>
      <c r="H716" s="373">
        <v>2</v>
      </c>
      <c r="I716" s="373" t="s">
        <v>552</v>
      </c>
      <c r="J716" s="373" t="s">
        <v>278</v>
      </c>
      <c r="K716" s="194" t="s">
        <v>742</v>
      </c>
      <c r="L716" s="369" t="s">
        <v>674</v>
      </c>
      <c r="M716" s="364" t="s">
        <v>346</v>
      </c>
      <c r="N716" s="364" t="s">
        <v>339</v>
      </c>
      <c r="O716" s="373" t="s">
        <v>315</v>
      </c>
      <c r="P716" s="364">
        <v>0</v>
      </c>
      <c r="Q716" s="364">
        <v>2</v>
      </c>
      <c r="R716" s="369">
        <v>2</v>
      </c>
      <c r="S716" s="364">
        <v>4</v>
      </c>
      <c r="T716" s="8"/>
      <c r="U716" s="374">
        <v>20</v>
      </c>
      <c r="V716" s="370">
        <v>15733131</v>
      </c>
      <c r="W716" s="373" t="s">
        <v>93</v>
      </c>
      <c r="X716" s="364" t="s">
        <v>315</v>
      </c>
      <c r="Y716" s="364" t="s">
        <v>556</v>
      </c>
      <c r="Z716" s="364"/>
      <c r="AA716" s="364"/>
      <c r="AB716" s="370"/>
      <c r="AC716" s="364"/>
      <c r="AD716" s="369" t="s">
        <v>586</v>
      </c>
      <c r="AE716" s="370"/>
      <c r="AF716" s="370"/>
      <c r="AG716" s="364" t="s">
        <v>301</v>
      </c>
      <c r="AH716" s="364">
        <v>2</v>
      </c>
      <c r="AI716" s="364">
        <v>14</v>
      </c>
      <c r="AJ716" s="364">
        <v>20</v>
      </c>
      <c r="AK716" s="364">
        <v>16</v>
      </c>
      <c r="AL716" s="364">
        <v>0</v>
      </c>
      <c r="AM716" s="365">
        <f t="shared" si="262"/>
        <v>2</v>
      </c>
      <c r="AN716" s="104">
        <f t="shared" si="266"/>
        <v>0.59722222222222221</v>
      </c>
      <c r="AO716" s="104">
        <f t="shared" si="267"/>
        <v>0.66666666666666663</v>
      </c>
      <c r="AP716" s="22" t="str" cm="1">
        <f t="array" ref="AP716">IF(W716="","",IF(SUMPRODUCT((W716=$W$7:$W$2042)*(AH716=$AH$7:$AH$2042)*(AN716=$AN$7:$AN$2042)*(AO716=$AO$7:$AO$2042)*(ROW($W$7:$W$2042)&lt;&gt;ROW(W716))*((R716=0)*($R$7:$R$2042&gt;0)+(R716&gt;0)*($R$7:$R$2042=0)))&gt;0,"SALONES UNIDOS",IF(SUMPRODUCT((W716=$W$7:$W$2042)*(AH716=$AH$7:$AH$2042)*((AN716&lt;$AO$7:$AO$2042)*(AO716&gt;$AN$7:$AN$2042))*(ROW($W$7:$W$2042)&lt;&gt;ROW(W716)))&gt;0,"Cruzado","Sin cruce")))</f>
        <v>Sin cruce</v>
      </c>
      <c r="AQ716" s="22"/>
      <c r="AR716" s="22"/>
      <c r="AS716" s="104">
        <f t="shared" ref="AS716:AS717" si="300">AN716</f>
        <v>0.59722222222222221</v>
      </c>
      <c r="AT716" s="104">
        <f t="shared" ref="AT716:AT717" si="301">AO716</f>
        <v>0.66666666666666663</v>
      </c>
      <c r="AU716" s="359" t="str" cm="1">
        <f t="array" ref="AU716">IF(AB716="","",IF(SUMPRODUCT((AB716=$AB$512:$AB$757)*(AH716=$AH$512:$AH$757)*(AQ716=$AQ$512:$AQ$757)*(AR716=$AR$512:$AR$757)*(ROW($AB$512:$AB$757)&lt;&gt;ROW(AB716))*((Q716=0)*($R$512:$R$757&gt;0)+(Q716&gt;0)*($R$512:$R$757=0)))&gt;0,"SALONES UNIDOS",IF(SUMPRODUCT((AB716=$AB$512:$AB$757)*(AH716=$AH$512:$AH$757)*((AQ716&lt;$AR$512:$AR$757)*(AR716&gt;$AQ$512:$AQ$757))*(ROW($AB$512:$AB$757)&lt;&gt;ROW(AB716)))&gt;0,"Cruzado","Sin cruce")))</f>
        <v/>
      </c>
      <c r="AV716" s="359" t="str" cm="1">
        <f t="array" ref="AV716">IF(AD716="","",IF(SUMPRODUCT((AD716=$AD$512:$AD$757)*(AH716=$AH$512:$AH$757)*(AS716=$AS$512:$AS$757)*(AT716=$AT$512:$AT$757)*(ROW($AD$512:$AD$757)&lt;&gt;ROW(AD716))*((R716=0)*($R$512:$R$757&gt;0)+(R716&gt;0)*($R$512:$R$757=0)))&gt;0,"SALONES UNIDOS",IF(SUMPRODUCT((AD716=$AD$512:$AD$757)*(AH716=$AH$512:$AH$757)*((AS716&lt;$AT$512:$AT$757)*(AT716&gt;$AS$512:$AS$757))*(ROW($AD$512:$AD$757)&lt;&gt;ROW(AD716)))&gt;0,"Cruzado","Sin cruce")))</f>
        <v>Sin cruce</v>
      </c>
      <c r="AW716" s="104" t="str">
        <f t="shared" si="265"/>
        <v>PS2HUAURAA</v>
      </c>
      <c r="AX716" s="104" t="str" cm="1">
        <f t="array" ref="AX716">IF(AW716="","",IF(SUMPRODUCT((AW716=$AW$7:$AW$2042)*(AH716=$AH$7:$AH$2042)*(AN716=$AN$7:$AN$2042)*(AO716=$AO$7:$AO$2042)*(ROW($AW$7:$AW$2042)&lt;&gt;ROW(AW716))*((R716=0)*($R$7:$R$2042&gt;0)+(R716&gt;0)*($R$7:$R$2042=0)))&gt;0,"SALONES UNIDOS",IF(SUMPRODUCT((AW716=$AW$7:$AW$2042)*(AH716=$AH$7:$AH$2042)*((AN716&lt;$AO$7:$AO$2042)*(AO716&gt;$AN$7:$AN$2042))*(ROW($AW$7:$AW$2042)&lt;&gt;ROW(AW716)))&gt;0,"Cruzado","Sin cruce")))</f>
        <v>Sin cruce</v>
      </c>
    </row>
    <row r="717" spans="2:50" ht="19.8" hidden="1" customHeight="1" x14ac:dyDescent="0.25">
      <c r="B717" s="494" t="s">
        <v>314</v>
      </c>
      <c r="C717" s="369" t="s">
        <v>971</v>
      </c>
      <c r="D717" s="369">
        <v>20261</v>
      </c>
      <c r="E717" s="373" t="s">
        <v>279</v>
      </c>
      <c r="F717" s="370" t="s">
        <v>291</v>
      </c>
      <c r="G717" s="373" t="s">
        <v>296</v>
      </c>
      <c r="H717" s="373">
        <v>2</v>
      </c>
      <c r="I717" s="373" t="s">
        <v>560</v>
      </c>
      <c r="J717" s="373" t="s">
        <v>278</v>
      </c>
      <c r="K717" s="194" t="s">
        <v>742</v>
      </c>
      <c r="L717" s="369" t="s">
        <v>674</v>
      </c>
      <c r="M717" s="364" t="s">
        <v>346</v>
      </c>
      <c r="N717" s="364" t="s">
        <v>339</v>
      </c>
      <c r="O717" s="373" t="s">
        <v>315</v>
      </c>
      <c r="P717" s="364">
        <v>0</v>
      </c>
      <c r="Q717" s="364">
        <v>2</v>
      </c>
      <c r="R717" s="369">
        <v>2</v>
      </c>
      <c r="S717" s="364">
        <v>4</v>
      </c>
      <c r="T717" s="8"/>
      <c r="U717" s="374">
        <v>20</v>
      </c>
      <c r="V717" s="370">
        <v>15733131</v>
      </c>
      <c r="W717" s="373" t="s">
        <v>93</v>
      </c>
      <c r="X717" s="364" t="s">
        <v>315</v>
      </c>
      <c r="Y717" s="364" t="s">
        <v>556</v>
      </c>
      <c r="Z717" s="364"/>
      <c r="AA717" s="364"/>
      <c r="AB717" s="370"/>
      <c r="AC717" s="364"/>
      <c r="AD717" s="369" t="s">
        <v>586</v>
      </c>
      <c r="AE717" s="370"/>
      <c r="AF717" s="370"/>
      <c r="AG717" s="364" t="s">
        <v>301</v>
      </c>
      <c r="AH717" s="364">
        <v>2</v>
      </c>
      <c r="AI717" s="364">
        <v>16</v>
      </c>
      <c r="AJ717" s="364">
        <v>0</v>
      </c>
      <c r="AK717" s="364">
        <v>17</v>
      </c>
      <c r="AL717" s="364">
        <v>40</v>
      </c>
      <c r="AM717" s="365">
        <f t="shared" si="262"/>
        <v>2</v>
      </c>
      <c r="AN717" s="104">
        <f t="shared" si="266"/>
        <v>0.66666666666666663</v>
      </c>
      <c r="AO717" s="104">
        <f t="shared" si="267"/>
        <v>0.73611111111111116</v>
      </c>
      <c r="AP717" s="22" t="str" cm="1">
        <f t="array" ref="AP717">IF(W717="","",IF(SUMPRODUCT((W717=$W$7:$W$2042)*(AH717=$AH$7:$AH$2042)*(AN717=$AN$7:$AN$2042)*(AO717=$AO$7:$AO$2042)*(ROW($W$7:$W$2042)&lt;&gt;ROW(W717))*((R717=0)*($R$7:$R$2042&gt;0)+(R717&gt;0)*($R$7:$R$2042=0)))&gt;0,"SALONES UNIDOS",IF(SUMPRODUCT((W717=$W$7:$W$2042)*(AH717=$AH$7:$AH$2042)*((AN717&lt;$AO$7:$AO$2042)*(AO717&gt;$AN$7:$AN$2042))*(ROW($W$7:$W$2042)&lt;&gt;ROW(W717)))&gt;0,"Cruzado","Sin cruce")))</f>
        <v>Sin cruce</v>
      </c>
      <c r="AQ717" s="22"/>
      <c r="AR717" s="22"/>
      <c r="AS717" s="104">
        <f t="shared" si="300"/>
        <v>0.66666666666666663</v>
      </c>
      <c r="AT717" s="104">
        <f t="shared" si="301"/>
        <v>0.73611111111111116</v>
      </c>
      <c r="AU717" s="359" t="str" cm="1">
        <f t="array" ref="AU717">IF(AB717="","",IF(SUMPRODUCT((AB717=$AB$512:$AB$757)*(AH717=$AH$512:$AH$757)*(AQ717=$AQ$512:$AQ$757)*(AR717=$AR$512:$AR$757)*(ROW($AB$512:$AB$757)&lt;&gt;ROW(AB717))*((Q717=0)*($R$512:$R$757&gt;0)+(Q717&gt;0)*($R$512:$R$757=0)))&gt;0,"SALONES UNIDOS",IF(SUMPRODUCT((AB717=$AB$512:$AB$757)*(AH717=$AH$512:$AH$757)*((AQ717&lt;$AR$512:$AR$757)*(AR717&gt;$AQ$512:$AQ$757))*(ROW($AB$512:$AB$757)&lt;&gt;ROW(AB717)))&gt;0,"Cruzado","Sin cruce")))</f>
        <v/>
      </c>
      <c r="AV717" s="359" t="str" cm="1">
        <f t="array" ref="AV717">IF(AD717="","",IF(SUMPRODUCT((AD717=$AD$512:$AD$757)*(AH717=$AH$512:$AH$757)*(AS717=$AS$512:$AS$757)*(AT717=$AT$512:$AT$757)*(ROW($AD$512:$AD$757)&lt;&gt;ROW(AD717))*((R717=0)*($R$512:$R$757&gt;0)+(R717&gt;0)*($R$512:$R$757=0)))&gt;0,"SALONES UNIDOS",IF(SUMPRODUCT((AD717=$AD$512:$AD$757)*(AH717=$AH$512:$AH$757)*((AS717&lt;$AT$512:$AT$757)*(AT717&gt;$AS$512:$AS$757))*(ROW($AD$512:$AD$757)&lt;&gt;ROW(AD717)))&gt;0,"Cruzado","Sin cruce")))</f>
        <v>Sin cruce</v>
      </c>
      <c r="AW717" s="104" t="str">
        <f t="shared" si="265"/>
        <v>PS2HUAURAA</v>
      </c>
      <c r="AX717" s="104" t="str" cm="1">
        <f t="array" ref="AX717">IF(AW717="","",IF(SUMPRODUCT((AW717=$AW$7:$AW$2042)*(AH717=$AH$7:$AH$2042)*(AN717=$AN$7:$AN$2042)*(AO717=$AO$7:$AO$2042)*(ROW($AW$7:$AW$2042)&lt;&gt;ROW(AW717))*((R717=0)*($R$7:$R$2042&gt;0)+(R717&gt;0)*($R$7:$R$2042=0)))&gt;0,"SALONES UNIDOS",IF(SUMPRODUCT((AW717=$AW$7:$AW$2042)*(AH717=$AH$7:$AH$2042)*((AN717&lt;$AO$7:$AO$2042)*(AO717&gt;$AN$7:$AN$2042))*(ROW($AW$7:$AW$2042)&lt;&gt;ROW(AW717)))&gt;0,"Cruzado","Sin cruce")))</f>
        <v>Sin cruce</v>
      </c>
    </row>
    <row r="718" spans="2:50" ht="19.8" hidden="1" customHeight="1" x14ac:dyDescent="0.25">
      <c r="B718" s="494" t="s">
        <v>314</v>
      </c>
      <c r="C718" s="369" t="s">
        <v>971</v>
      </c>
      <c r="D718" s="369">
        <v>20261</v>
      </c>
      <c r="E718" s="373" t="s">
        <v>279</v>
      </c>
      <c r="F718" s="370" t="s">
        <v>291</v>
      </c>
      <c r="G718" s="373" t="s">
        <v>296</v>
      </c>
      <c r="H718" s="373">
        <v>2</v>
      </c>
      <c r="I718" s="373" t="s">
        <v>278</v>
      </c>
      <c r="J718" s="373" t="s">
        <v>278</v>
      </c>
      <c r="K718" s="194" t="s">
        <v>744</v>
      </c>
      <c r="L718" s="364" t="s">
        <v>404</v>
      </c>
      <c r="M718" s="364" t="s">
        <v>362</v>
      </c>
      <c r="N718" s="364" t="s">
        <v>339</v>
      </c>
      <c r="O718" s="373" t="s">
        <v>315</v>
      </c>
      <c r="P718" s="364">
        <v>2</v>
      </c>
      <c r="Q718" s="364">
        <v>0</v>
      </c>
      <c r="R718" s="369">
        <v>2</v>
      </c>
      <c r="S718" s="364">
        <v>3</v>
      </c>
      <c r="T718" s="8"/>
      <c r="U718" s="374">
        <v>40</v>
      </c>
      <c r="V718" s="507"/>
      <c r="W718" s="508" t="s">
        <v>287</v>
      </c>
      <c r="X718" s="364" t="s">
        <v>315</v>
      </c>
      <c r="Y718" s="364" t="s">
        <v>556</v>
      </c>
      <c r="Z718" s="364"/>
      <c r="AA718" s="364"/>
      <c r="AB718" s="370" t="s">
        <v>1130</v>
      </c>
      <c r="AC718" s="364"/>
      <c r="AD718" s="369"/>
      <c r="AE718" s="370"/>
      <c r="AF718" s="370"/>
      <c r="AG718" s="364" t="s">
        <v>559</v>
      </c>
      <c r="AH718" s="364">
        <v>1</v>
      </c>
      <c r="AI718" s="364">
        <v>9</v>
      </c>
      <c r="AJ718" s="364">
        <v>20</v>
      </c>
      <c r="AK718" s="364">
        <v>11</v>
      </c>
      <c r="AL718" s="364">
        <v>0</v>
      </c>
      <c r="AM718" s="365">
        <f t="shared" si="262"/>
        <v>2</v>
      </c>
      <c r="AN718" s="104">
        <f t="shared" si="266"/>
        <v>0.3888888888888889</v>
      </c>
      <c r="AO718" s="104">
        <f t="shared" si="267"/>
        <v>0.45833333333333331</v>
      </c>
      <c r="AP718" s="22" t="str" cm="1">
        <f t="array" ref="AP718">IF(W718="","",IF(SUMPRODUCT((W718=$W$7:$W$2042)*(AH718=$AH$7:$AH$2042)*(AN718=$AN$7:$AN$2042)*(AO718=$AO$7:$AO$2042)*(ROW($W$7:$W$2042)&lt;&gt;ROW(W718))*((R718=0)*($R$7:$R$2042&gt;0)+(R718&gt;0)*($R$7:$R$2042=0)))&gt;0,"SALONES UNIDOS",IF(SUMPRODUCT((W718=$W$7:$W$2042)*(AH718=$AH$7:$AH$2042)*((AN718&lt;$AO$7:$AO$2042)*(AO718&gt;$AN$7:$AN$2042))*(ROW($W$7:$W$2042)&lt;&gt;ROW(W718)))&gt;0,"Cruzado","Sin cruce")))</f>
        <v>Sin cruce</v>
      </c>
      <c r="AQ718" s="104">
        <f t="shared" ref="AQ718:AQ723" si="302">AN718</f>
        <v>0.3888888888888889</v>
      </c>
      <c r="AR718" s="104">
        <f t="shared" ref="AR718:AR723" si="303">AO718</f>
        <v>0.45833333333333331</v>
      </c>
      <c r="AS718" s="22"/>
      <c r="AT718" s="22"/>
      <c r="AU718" s="359" t="str" cm="1">
        <f t="array" ref="AU718">IF(AB718="","",IF(SUMPRODUCT((AB718=$AB$512:$AB$757)*(AH718=$AH$512:$AH$757)*(AQ718=$AQ$512:$AQ$757)*(AR718=$AR$512:$AR$757)*(ROW($AB$512:$AB$757)&lt;&gt;ROW(AB718))*((Q718=0)*($R$512:$R$757&gt;0)+(Q718&gt;0)*($R$512:$R$757=0)))&gt;0,"SALONES UNIDOS",IF(SUMPRODUCT((AB718=$AB$512:$AB$757)*(AH718=$AH$512:$AH$757)*((AQ718&lt;$AR$512:$AR$757)*(AR718&gt;$AQ$512:$AQ$757))*(ROW($AB$512:$AB$757)&lt;&gt;ROW(AB718)))&gt;0,"Cruzado","Sin cruce")))</f>
        <v>Sin cruce</v>
      </c>
      <c r="AV718" s="359" t="str" cm="1">
        <f t="array" ref="AV718">IF(AD718="","",IF(SUMPRODUCT((AD718=$AD$512:$AD$757)*(AH718=$AH$512:$AH$757)*(AS718=$AS$512:$AS$757)*(AT718=$AT$512:$AT$757)*(ROW($AD$512:$AD$757)&lt;&gt;ROW(AD718))*((R718=0)*($R$512:$R$757&gt;0)+(R718&gt;0)*($R$512:$R$757=0)))&gt;0,"SALONES UNIDOS",IF(SUMPRODUCT((AD718=$AD$512:$AD$757)*(AH718=$AH$512:$AH$757)*((AS718&lt;$AT$512:$AT$757)*(AT718&gt;$AS$512:$AS$757))*(ROW($AD$512:$AD$757)&lt;&gt;ROW(AD718)))&gt;0,"Cruzado","Sin cruce")))</f>
        <v/>
      </c>
      <c r="AW718" s="104" t="str">
        <f t="shared" si="265"/>
        <v>PS2HUAURAA</v>
      </c>
      <c r="AX718" s="104" t="str" cm="1">
        <f t="array" ref="AX718">IF(AW718="","",IF(SUMPRODUCT((AW718=$AW$7:$AW$2042)*(AH718=$AH$7:$AH$2042)*(AN718=$AN$7:$AN$2042)*(AO718=$AO$7:$AO$2042)*(ROW($AW$7:$AW$2042)&lt;&gt;ROW(AW718))*((R718=0)*($R$7:$R$2042&gt;0)+(R718&gt;0)*($R$7:$R$2042=0)))&gt;0,"SALONES UNIDOS",IF(SUMPRODUCT((AW718=$AW$7:$AW$2042)*(AH718=$AH$7:$AH$2042)*((AN718&lt;$AO$7:$AO$2042)*(AO718&gt;$AN$7:$AN$2042))*(ROW($AW$7:$AW$2042)&lt;&gt;ROW(AW718)))&gt;0,"Cruzado","Sin cruce")))</f>
        <v>Sin cruce</v>
      </c>
    </row>
    <row r="719" spans="2:50" ht="19.8" hidden="1" customHeight="1" x14ac:dyDescent="0.25">
      <c r="B719" s="494" t="s">
        <v>314</v>
      </c>
      <c r="C719" s="369" t="s">
        <v>971</v>
      </c>
      <c r="D719" s="369">
        <v>20261</v>
      </c>
      <c r="E719" s="373" t="s">
        <v>279</v>
      </c>
      <c r="F719" s="370" t="s">
        <v>291</v>
      </c>
      <c r="G719" s="373" t="s">
        <v>296</v>
      </c>
      <c r="H719" s="373">
        <v>2</v>
      </c>
      <c r="I719" s="373" t="s">
        <v>278</v>
      </c>
      <c r="J719" s="373" t="s">
        <v>278</v>
      </c>
      <c r="K719" s="194" t="s">
        <v>744</v>
      </c>
      <c r="L719" s="364" t="s">
        <v>404</v>
      </c>
      <c r="M719" s="364" t="s">
        <v>362</v>
      </c>
      <c r="N719" s="364" t="s">
        <v>339</v>
      </c>
      <c r="O719" s="373" t="s">
        <v>315</v>
      </c>
      <c r="P719" s="364">
        <v>0</v>
      </c>
      <c r="Q719" s="364">
        <v>2</v>
      </c>
      <c r="R719" s="369">
        <v>2</v>
      </c>
      <c r="S719" s="364">
        <v>3</v>
      </c>
      <c r="T719" s="8"/>
      <c r="U719" s="374">
        <v>40</v>
      </c>
      <c r="V719" s="507"/>
      <c r="W719" s="508" t="s">
        <v>287</v>
      </c>
      <c r="X719" s="364" t="s">
        <v>315</v>
      </c>
      <c r="Y719" s="364" t="s">
        <v>556</v>
      </c>
      <c r="Z719" s="364"/>
      <c r="AA719" s="364"/>
      <c r="AB719" s="370" t="s">
        <v>1130</v>
      </c>
      <c r="AC719" s="364"/>
      <c r="AD719" s="369"/>
      <c r="AE719" s="370"/>
      <c r="AF719" s="370"/>
      <c r="AG719" s="364" t="s">
        <v>301</v>
      </c>
      <c r="AH719" s="364">
        <v>1</v>
      </c>
      <c r="AI719" s="364">
        <v>11</v>
      </c>
      <c r="AJ719" s="364">
        <v>0</v>
      </c>
      <c r="AK719" s="364">
        <v>12</v>
      </c>
      <c r="AL719" s="364">
        <v>40</v>
      </c>
      <c r="AM719" s="365">
        <f t="shared" si="262"/>
        <v>2</v>
      </c>
      <c r="AN719" s="104">
        <f t="shared" si="266"/>
        <v>0.45833333333333331</v>
      </c>
      <c r="AO719" s="104">
        <f t="shared" si="267"/>
        <v>0.52777777777777779</v>
      </c>
      <c r="AP719" s="22" t="str" cm="1">
        <f t="array" ref="AP719">IF(W719="","",IF(SUMPRODUCT((W719=$W$7:$W$2042)*(AH719=$AH$7:$AH$2042)*(AN719=$AN$7:$AN$2042)*(AO719=$AO$7:$AO$2042)*(ROW($W$7:$W$2042)&lt;&gt;ROW(W719))*((R719=0)*($R$7:$R$2042&gt;0)+(R719&gt;0)*($R$7:$R$2042=0)))&gt;0,"SALONES UNIDOS",IF(SUMPRODUCT((W719=$W$7:$W$2042)*(AH719=$AH$7:$AH$2042)*((AN719&lt;$AO$7:$AO$2042)*(AO719&gt;$AN$7:$AN$2042))*(ROW($W$7:$W$2042)&lt;&gt;ROW(W719)))&gt;0,"Cruzado","Sin cruce")))</f>
        <v>Sin cruce</v>
      </c>
      <c r="AQ719" s="104">
        <f t="shared" si="302"/>
        <v>0.45833333333333331</v>
      </c>
      <c r="AR719" s="104">
        <f t="shared" si="303"/>
        <v>0.52777777777777779</v>
      </c>
      <c r="AS719" s="22"/>
      <c r="AT719" s="22"/>
      <c r="AU719" s="359" t="str" cm="1">
        <f t="array" ref="AU719">IF(AB719="","",IF(SUMPRODUCT((AB719=$AB$512:$AB$757)*(AH719=$AH$512:$AH$757)*(AQ719=$AQ$512:$AQ$757)*(AR719=$AR$512:$AR$757)*(ROW($AB$512:$AB$757)&lt;&gt;ROW(AB719))*((Q719=0)*($R$512:$R$757&gt;0)+(Q719&gt;0)*($R$512:$R$757=0)))&gt;0,"SALONES UNIDOS",IF(SUMPRODUCT((AB719=$AB$512:$AB$757)*(AH719=$AH$512:$AH$757)*((AQ719&lt;$AR$512:$AR$757)*(AR719&gt;$AQ$512:$AQ$757))*(ROW($AB$512:$AB$757)&lt;&gt;ROW(AB719)))&gt;0,"Cruzado","Sin cruce")))</f>
        <v>Sin cruce</v>
      </c>
      <c r="AV719" s="359" t="str" cm="1">
        <f t="array" ref="AV719">IF(AD719="","",IF(SUMPRODUCT((AD719=$AD$512:$AD$757)*(AH719=$AH$512:$AH$757)*(AS719=$AS$512:$AS$757)*(AT719=$AT$512:$AT$757)*(ROW($AD$512:$AD$757)&lt;&gt;ROW(AD719))*((R719=0)*($R$512:$R$757&gt;0)+(R719&gt;0)*($R$512:$R$757=0)))&gt;0,"SALONES UNIDOS",IF(SUMPRODUCT((AD719=$AD$512:$AD$757)*(AH719=$AH$512:$AH$757)*((AS719&lt;$AT$512:$AT$757)*(AT719&gt;$AS$512:$AS$757))*(ROW($AD$512:$AD$757)&lt;&gt;ROW(AD719)))&gt;0,"Cruzado","Sin cruce")))</f>
        <v/>
      </c>
      <c r="AW719" s="104" t="str">
        <f t="shared" si="265"/>
        <v>PS2HUAURAA</v>
      </c>
      <c r="AX719" s="104" t="str" cm="1">
        <f t="array" ref="AX719">IF(AW719="","",IF(SUMPRODUCT((AW719=$AW$7:$AW$2042)*(AH719=$AH$7:$AH$2042)*(AN719=$AN$7:$AN$2042)*(AO719=$AO$7:$AO$2042)*(ROW($AW$7:$AW$2042)&lt;&gt;ROW(AW719))*((R719=0)*($R$7:$R$2042&gt;0)+(R719&gt;0)*($R$7:$R$2042=0)))&gt;0,"SALONES UNIDOS",IF(SUMPRODUCT((AW719=$AW$7:$AW$2042)*(AH719=$AH$7:$AH$2042)*((AN719&lt;$AO$7:$AO$2042)*(AO719&gt;$AN$7:$AN$2042))*(ROW($AW$7:$AW$2042)&lt;&gt;ROW(AW719)))&gt;0,"Cruzado","Sin cruce")))</f>
        <v>Sin cruce</v>
      </c>
    </row>
    <row r="720" spans="2:50" ht="19.8" hidden="1" customHeight="1" x14ac:dyDescent="0.25">
      <c r="B720" s="494" t="s">
        <v>314</v>
      </c>
      <c r="C720" s="369" t="s">
        <v>971</v>
      </c>
      <c r="D720" s="369">
        <v>20261</v>
      </c>
      <c r="E720" s="373" t="s">
        <v>279</v>
      </c>
      <c r="F720" s="370" t="s">
        <v>291</v>
      </c>
      <c r="G720" s="373" t="s">
        <v>296</v>
      </c>
      <c r="H720" s="373">
        <v>2</v>
      </c>
      <c r="I720" s="373" t="s">
        <v>278</v>
      </c>
      <c r="J720" s="373" t="s">
        <v>278</v>
      </c>
      <c r="K720" s="194" t="s">
        <v>745</v>
      </c>
      <c r="L720" s="364" t="s">
        <v>677</v>
      </c>
      <c r="M720" s="364" t="s">
        <v>362</v>
      </c>
      <c r="N720" s="364" t="s">
        <v>339</v>
      </c>
      <c r="O720" s="373" t="s">
        <v>315</v>
      </c>
      <c r="P720" s="364">
        <v>3</v>
      </c>
      <c r="Q720" s="364">
        <v>0</v>
      </c>
      <c r="R720" s="369">
        <v>3</v>
      </c>
      <c r="S720" s="364">
        <v>4</v>
      </c>
      <c r="T720" s="8"/>
      <c r="U720" s="374">
        <v>40</v>
      </c>
      <c r="V720" s="370">
        <v>43529608</v>
      </c>
      <c r="W720" s="373" t="s">
        <v>232</v>
      </c>
      <c r="X720" s="364" t="s">
        <v>315</v>
      </c>
      <c r="Y720" s="364" t="s">
        <v>556</v>
      </c>
      <c r="Z720" s="364"/>
      <c r="AA720" s="364"/>
      <c r="AB720" s="370" t="s">
        <v>1130</v>
      </c>
      <c r="AC720" s="364"/>
      <c r="AD720" s="369"/>
      <c r="AE720" s="370"/>
      <c r="AF720" s="370"/>
      <c r="AG720" s="364" t="s">
        <v>559</v>
      </c>
      <c r="AH720" s="364">
        <v>2</v>
      </c>
      <c r="AI720" s="364">
        <v>11</v>
      </c>
      <c r="AJ720" s="364">
        <v>50</v>
      </c>
      <c r="AK720" s="364">
        <v>14</v>
      </c>
      <c r="AL720" s="364">
        <v>20</v>
      </c>
      <c r="AM720" s="365">
        <f t="shared" si="262"/>
        <v>3</v>
      </c>
      <c r="AN720" s="104">
        <f t="shared" ref="AN720:AN794" si="304">AI720/24+AJ720/1440</f>
        <v>0.49305555555555552</v>
      </c>
      <c r="AO720" s="104">
        <f t="shared" ref="AO720:AO794" si="305">AK720/24+AL720/1440</f>
        <v>0.59722222222222221</v>
      </c>
      <c r="AP720" s="22" t="str" cm="1">
        <f t="array" ref="AP720">IF(W720="","",IF(SUMPRODUCT((W720=$W$7:$W$2042)*(AH720=$AH$7:$AH$2042)*(AN720=$AN$7:$AN$2042)*(AO720=$AO$7:$AO$2042)*(ROW($W$7:$W$2042)&lt;&gt;ROW(W720))*((R720=0)*($R$7:$R$2042&gt;0)+(R720&gt;0)*($R$7:$R$2042=0)))&gt;0,"SALONES UNIDOS",IF(SUMPRODUCT((W720=$W$7:$W$2042)*(AH720=$AH$7:$AH$2042)*((AN720&lt;$AO$7:$AO$2042)*(AO720&gt;$AN$7:$AN$2042))*(ROW($W$7:$W$2042)&lt;&gt;ROW(W720)))&gt;0,"Cruzado","Sin cruce")))</f>
        <v>Sin cruce</v>
      </c>
      <c r="AQ720" s="104">
        <f t="shared" si="302"/>
        <v>0.49305555555555552</v>
      </c>
      <c r="AR720" s="104">
        <f t="shared" si="303"/>
        <v>0.59722222222222221</v>
      </c>
      <c r="AS720" s="22"/>
      <c r="AT720" s="22"/>
      <c r="AU720" s="359" t="str" cm="1">
        <f t="array" ref="AU720">IF(AB720="","",IF(SUMPRODUCT((AB720=$AB$512:$AB$757)*(AH720=$AH$512:$AH$757)*(AQ720=$AQ$512:$AQ$757)*(AR720=$AR$512:$AR$757)*(ROW($AB$512:$AB$757)&lt;&gt;ROW(AB720))*((Q720=0)*($R$512:$R$757&gt;0)+(Q720&gt;0)*($R$512:$R$757=0)))&gt;0,"SALONES UNIDOS",IF(SUMPRODUCT((AB720=$AB$512:$AB$757)*(AH720=$AH$512:$AH$757)*((AQ720&lt;$AR$512:$AR$757)*(AR720&gt;$AQ$512:$AQ$757))*(ROW($AB$512:$AB$757)&lt;&gt;ROW(AB720)))&gt;0,"Cruzado","Sin cruce")))</f>
        <v>Sin cruce</v>
      </c>
      <c r="AV720" s="359" t="str" cm="1">
        <f t="array" ref="AV720">IF(AD720="","",IF(SUMPRODUCT((AD720=$AD$512:$AD$757)*(AH720=$AH$512:$AH$757)*(AS720=$AS$512:$AS$757)*(AT720=$AT$512:$AT$757)*(ROW($AD$512:$AD$757)&lt;&gt;ROW(AD720))*((R720=0)*($R$512:$R$757&gt;0)+(R720&gt;0)*($R$512:$R$757=0)))&gt;0,"SALONES UNIDOS",IF(SUMPRODUCT((AD720=$AD$512:$AD$757)*(AH720=$AH$512:$AH$757)*((AS720&lt;$AT$512:$AT$757)*(AT720&gt;$AS$512:$AS$757))*(ROW($AD$512:$AD$757)&lt;&gt;ROW(AD720)))&gt;0,"Cruzado","Sin cruce")))</f>
        <v/>
      </c>
      <c r="AW720" s="104" t="str">
        <f t="shared" si="265"/>
        <v>PS2HUAURAA</v>
      </c>
      <c r="AX720" s="104" t="str" cm="1">
        <f t="array" ref="AX720">IF(AW720="","",IF(SUMPRODUCT((AW720=$AW$7:$AW$2042)*(AH720=$AH$7:$AH$2042)*(AN720=$AN$7:$AN$2042)*(AO720=$AO$7:$AO$2042)*(ROW($AW$7:$AW$2042)&lt;&gt;ROW(AW720))*((R720=0)*($R$7:$R$2042&gt;0)+(R720&gt;0)*($R$7:$R$2042=0)))&gt;0,"SALONES UNIDOS",IF(SUMPRODUCT((AW720=$AW$7:$AW$2042)*(AH720=$AH$7:$AH$2042)*((AN720&lt;$AO$7:$AO$2042)*(AO720&gt;$AN$7:$AN$2042))*(ROW($AW$7:$AW$2042)&lt;&gt;ROW(AW720)))&gt;0,"Cruzado","Sin cruce")))</f>
        <v>Sin cruce</v>
      </c>
    </row>
    <row r="721" spans="2:50" ht="19.8" hidden="1" customHeight="1" x14ac:dyDescent="0.25">
      <c r="B721" s="494" t="s">
        <v>314</v>
      </c>
      <c r="C721" s="369" t="s">
        <v>971</v>
      </c>
      <c r="D721" s="369">
        <v>20261</v>
      </c>
      <c r="E721" s="373" t="s">
        <v>279</v>
      </c>
      <c r="F721" s="370" t="s">
        <v>291</v>
      </c>
      <c r="G721" s="373" t="s">
        <v>296</v>
      </c>
      <c r="H721" s="373">
        <v>2</v>
      </c>
      <c r="I721" s="373" t="s">
        <v>278</v>
      </c>
      <c r="J721" s="373" t="s">
        <v>278</v>
      </c>
      <c r="K721" s="194" t="s">
        <v>745</v>
      </c>
      <c r="L721" s="364" t="s">
        <v>677</v>
      </c>
      <c r="M721" s="364" t="s">
        <v>362</v>
      </c>
      <c r="N721" s="364" t="s">
        <v>339</v>
      </c>
      <c r="O721" s="373" t="s">
        <v>315</v>
      </c>
      <c r="P721" s="364">
        <v>0</v>
      </c>
      <c r="Q721" s="364">
        <v>2</v>
      </c>
      <c r="R721" s="369">
        <v>2</v>
      </c>
      <c r="S721" s="364">
        <v>4</v>
      </c>
      <c r="T721" s="8"/>
      <c r="U721" s="374">
        <v>40</v>
      </c>
      <c r="V721" s="370">
        <v>43529608</v>
      </c>
      <c r="W721" s="373" t="s">
        <v>232</v>
      </c>
      <c r="X721" s="364" t="s">
        <v>315</v>
      </c>
      <c r="Y721" s="364" t="s">
        <v>556</v>
      </c>
      <c r="Z721" s="364"/>
      <c r="AA721" s="364"/>
      <c r="AB721" s="370" t="s">
        <v>1130</v>
      </c>
      <c r="AC721" s="364"/>
      <c r="AD721" s="369"/>
      <c r="AE721" s="370"/>
      <c r="AF721" s="370"/>
      <c r="AG721" s="364" t="s">
        <v>301</v>
      </c>
      <c r="AH721" s="364">
        <v>3</v>
      </c>
      <c r="AI721" s="364">
        <v>11</v>
      </c>
      <c r="AJ721" s="364">
        <v>50</v>
      </c>
      <c r="AK721" s="364">
        <v>13</v>
      </c>
      <c r="AL721" s="364">
        <v>30</v>
      </c>
      <c r="AM721" s="365">
        <f t="shared" si="262"/>
        <v>2</v>
      </c>
      <c r="AN721" s="104">
        <f t="shared" si="304"/>
        <v>0.49305555555555552</v>
      </c>
      <c r="AO721" s="104">
        <f t="shared" si="305"/>
        <v>0.5625</v>
      </c>
      <c r="AP721" s="22" t="str" cm="1">
        <f t="array" ref="AP721">IF(W721="","",IF(SUMPRODUCT((W721=$W$7:$W$2042)*(AH721=$AH$7:$AH$2042)*(AN721=$AN$7:$AN$2042)*(AO721=$AO$7:$AO$2042)*(ROW($W$7:$W$2042)&lt;&gt;ROW(W721))*((R721=0)*($R$7:$R$2042&gt;0)+(R721&gt;0)*($R$7:$R$2042=0)))&gt;0,"SALONES UNIDOS",IF(SUMPRODUCT((W721=$W$7:$W$2042)*(AH721=$AH$7:$AH$2042)*((AN721&lt;$AO$7:$AO$2042)*(AO721&gt;$AN$7:$AN$2042))*(ROW($W$7:$W$2042)&lt;&gt;ROW(W721)))&gt;0,"Cruzado","Sin cruce")))</f>
        <v>Sin cruce</v>
      </c>
      <c r="AQ721" s="104">
        <f t="shared" si="302"/>
        <v>0.49305555555555552</v>
      </c>
      <c r="AR721" s="104">
        <f t="shared" si="303"/>
        <v>0.5625</v>
      </c>
      <c r="AS721" s="22"/>
      <c r="AT721" s="22"/>
      <c r="AU721" s="359" t="str" cm="1">
        <f t="array" ref="AU721">IF(AB721="","",IF(SUMPRODUCT((AB721=$AB$512:$AB$757)*(AH721=$AH$512:$AH$757)*(AQ721=$AQ$512:$AQ$757)*(AR721=$AR$512:$AR$757)*(ROW($AB$512:$AB$757)&lt;&gt;ROW(AB721))*((Q721=0)*($R$512:$R$757&gt;0)+(Q721&gt;0)*($R$512:$R$757=0)))&gt;0,"SALONES UNIDOS",IF(SUMPRODUCT((AB721=$AB$512:$AB$757)*(AH721=$AH$512:$AH$757)*((AQ721&lt;$AR$512:$AR$757)*(AR721&gt;$AQ$512:$AQ$757))*(ROW($AB$512:$AB$757)&lt;&gt;ROW(AB721)))&gt;0,"Cruzado","Sin cruce")))</f>
        <v>Sin cruce</v>
      </c>
      <c r="AV721" s="359" t="str" cm="1">
        <f t="array" ref="AV721">IF(AD721="","",IF(SUMPRODUCT((AD721=$AD$512:$AD$757)*(AH721=$AH$512:$AH$757)*(AS721=$AS$512:$AS$757)*(AT721=$AT$512:$AT$757)*(ROW($AD$512:$AD$757)&lt;&gt;ROW(AD721))*((R721=0)*($R$512:$R$757&gt;0)+(R721&gt;0)*($R$512:$R$757=0)))&gt;0,"SALONES UNIDOS",IF(SUMPRODUCT((AD721=$AD$512:$AD$757)*(AH721=$AH$512:$AH$757)*((AS721&lt;$AT$512:$AT$757)*(AT721&gt;$AS$512:$AS$757))*(ROW($AD$512:$AD$757)&lt;&gt;ROW(AD721)))&gt;0,"Cruzado","Sin cruce")))</f>
        <v/>
      </c>
      <c r="AW721" s="104" t="str">
        <f t="shared" si="265"/>
        <v>PS2HUAURAA</v>
      </c>
      <c r="AX721" s="104" t="str" cm="1">
        <f t="array" ref="AX721">IF(AW721="","",IF(SUMPRODUCT((AW721=$AW$7:$AW$2042)*(AH721=$AH$7:$AH$2042)*(AN721=$AN$7:$AN$2042)*(AO721=$AO$7:$AO$2042)*(ROW($AW$7:$AW$2042)&lt;&gt;ROW(AW721))*((R721=0)*($R$7:$R$2042&gt;0)+(R721&gt;0)*($R$7:$R$2042=0)))&gt;0,"SALONES UNIDOS",IF(SUMPRODUCT((AW721=$AW$7:$AW$2042)*(AH721=$AH$7:$AH$2042)*((AN721&lt;$AO$7:$AO$2042)*(AO721&gt;$AN$7:$AN$2042))*(ROW($AW$7:$AW$2042)&lt;&gt;ROW(AW721)))&gt;0,"Cruzado","Sin cruce")))</f>
        <v>Sin cruce</v>
      </c>
    </row>
    <row r="722" spans="2:50" ht="19.8" hidden="1" customHeight="1" x14ac:dyDescent="0.25">
      <c r="B722" s="494" t="s">
        <v>314</v>
      </c>
      <c r="C722" s="369" t="s">
        <v>971</v>
      </c>
      <c r="D722" s="369">
        <v>20261</v>
      </c>
      <c r="E722" s="373" t="s">
        <v>279</v>
      </c>
      <c r="F722" s="370" t="s">
        <v>291</v>
      </c>
      <c r="G722" s="373" t="s">
        <v>296</v>
      </c>
      <c r="H722" s="373">
        <v>2</v>
      </c>
      <c r="I722" s="373" t="s">
        <v>278</v>
      </c>
      <c r="J722" s="373" t="s">
        <v>278</v>
      </c>
      <c r="K722" s="194" t="s">
        <v>747</v>
      </c>
      <c r="L722" s="364" t="s">
        <v>679</v>
      </c>
      <c r="M722" s="364" t="s">
        <v>362</v>
      </c>
      <c r="N722" s="364" t="s">
        <v>339</v>
      </c>
      <c r="O722" s="373" t="s">
        <v>315</v>
      </c>
      <c r="P722" s="364">
        <v>3</v>
      </c>
      <c r="Q722" s="364">
        <v>0</v>
      </c>
      <c r="R722" s="369">
        <v>3</v>
      </c>
      <c r="S722" s="364">
        <v>4</v>
      </c>
      <c r="T722" s="8"/>
      <c r="U722" s="374">
        <v>40</v>
      </c>
      <c r="V722" s="370">
        <v>15738847</v>
      </c>
      <c r="W722" s="373" t="s">
        <v>100</v>
      </c>
      <c r="X722" s="364" t="s">
        <v>315</v>
      </c>
      <c r="Y722" s="364" t="s">
        <v>556</v>
      </c>
      <c r="Z722" s="364"/>
      <c r="AA722" s="364"/>
      <c r="AB722" s="370" t="s">
        <v>1130</v>
      </c>
      <c r="AC722" s="364"/>
      <c r="AD722" s="369"/>
      <c r="AE722" s="370"/>
      <c r="AF722" s="370"/>
      <c r="AG722" s="364" t="s">
        <v>559</v>
      </c>
      <c r="AH722" s="364">
        <v>4</v>
      </c>
      <c r="AI722" s="364">
        <v>11</v>
      </c>
      <c r="AJ722" s="364">
        <v>50</v>
      </c>
      <c r="AK722" s="364">
        <v>14</v>
      </c>
      <c r="AL722" s="364">
        <v>20</v>
      </c>
      <c r="AM722" s="365">
        <f t="shared" si="262"/>
        <v>3</v>
      </c>
      <c r="AN722" s="104">
        <f t="shared" si="304"/>
        <v>0.49305555555555552</v>
      </c>
      <c r="AO722" s="104">
        <f t="shared" si="305"/>
        <v>0.59722222222222221</v>
      </c>
      <c r="AP722" s="22" t="str" cm="1">
        <f t="array" ref="AP722">IF(W722="","",IF(SUMPRODUCT((W722=$W$7:$W$2042)*(AH722=$AH$7:$AH$2042)*(AN722=$AN$7:$AN$2042)*(AO722=$AO$7:$AO$2042)*(ROW($W$7:$W$2042)&lt;&gt;ROW(W722))*((R722=0)*($R$7:$R$2042&gt;0)+(R722&gt;0)*($R$7:$R$2042=0)))&gt;0,"SALONES UNIDOS",IF(SUMPRODUCT((W722=$W$7:$W$2042)*(AH722=$AH$7:$AH$2042)*((AN722&lt;$AO$7:$AO$2042)*(AO722&gt;$AN$7:$AN$2042))*(ROW($W$7:$W$2042)&lt;&gt;ROW(W722)))&gt;0,"Cruzado","Sin cruce")))</f>
        <v>Sin cruce</v>
      </c>
      <c r="AQ722" s="104">
        <f t="shared" si="302"/>
        <v>0.49305555555555552</v>
      </c>
      <c r="AR722" s="104">
        <f t="shared" si="303"/>
        <v>0.59722222222222221</v>
      </c>
      <c r="AS722" s="22"/>
      <c r="AT722" s="22"/>
      <c r="AU722" s="359" t="str" cm="1">
        <f t="array" ref="AU722">IF(AB722="","",IF(SUMPRODUCT((AB722=$AB$512:$AB$757)*(AH722=$AH$512:$AH$757)*(AQ722=$AQ$512:$AQ$757)*(AR722=$AR$512:$AR$757)*(ROW($AB$512:$AB$757)&lt;&gt;ROW(AB722))*((Q722=0)*($R$512:$R$757&gt;0)+(Q722&gt;0)*($R$512:$R$757=0)))&gt;0,"SALONES UNIDOS",IF(SUMPRODUCT((AB722=$AB$512:$AB$757)*(AH722=$AH$512:$AH$757)*((AQ722&lt;$AR$512:$AR$757)*(AR722&gt;$AQ$512:$AQ$757))*(ROW($AB$512:$AB$757)&lt;&gt;ROW(AB722)))&gt;0,"Cruzado","Sin cruce")))</f>
        <v>Sin cruce</v>
      </c>
      <c r="AV722" s="359" t="str" cm="1">
        <f t="array" ref="AV722">IF(AD722="","",IF(SUMPRODUCT((AD722=$AD$512:$AD$757)*(AH722=$AH$512:$AH$757)*(AS722=$AS$512:$AS$757)*(AT722=$AT$512:$AT$757)*(ROW($AD$512:$AD$757)&lt;&gt;ROW(AD722))*((R722=0)*($R$512:$R$757&gt;0)+(R722&gt;0)*($R$512:$R$757=0)))&gt;0,"SALONES UNIDOS",IF(SUMPRODUCT((AD722=$AD$512:$AD$757)*(AH722=$AH$512:$AH$757)*((AS722&lt;$AT$512:$AT$757)*(AT722&gt;$AS$512:$AS$757))*(ROW($AD$512:$AD$757)&lt;&gt;ROW(AD722)))&gt;0,"Cruzado","Sin cruce")))</f>
        <v/>
      </c>
      <c r="AW722" s="104" t="str">
        <f t="shared" si="265"/>
        <v>PS2HUAURAA</v>
      </c>
      <c r="AX722" s="104" t="str" cm="1">
        <f t="array" ref="AX722">IF(AW722="","",IF(SUMPRODUCT((AW722=$AW$7:$AW$2042)*(AH722=$AH$7:$AH$2042)*(AN722=$AN$7:$AN$2042)*(AO722=$AO$7:$AO$2042)*(ROW($AW$7:$AW$2042)&lt;&gt;ROW(AW722))*((R722=0)*($R$7:$R$2042&gt;0)+(R722&gt;0)*($R$7:$R$2042=0)))&gt;0,"SALONES UNIDOS",IF(SUMPRODUCT((AW722=$AW$7:$AW$2042)*(AH722=$AH$7:$AH$2042)*((AN722&lt;$AO$7:$AO$2042)*(AO722&gt;$AN$7:$AN$2042))*(ROW($AW$7:$AW$2042)&lt;&gt;ROW(AW722)))&gt;0,"Cruzado","Sin cruce")))</f>
        <v>Sin cruce</v>
      </c>
    </row>
    <row r="723" spans="2:50" ht="19.8" hidden="1" customHeight="1" x14ac:dyDescent="0.25">
      <c r="B723" s="494" t="s">
        <v>314</v>
      </c>
      <c r="C723" s="369" t="s">
        <v>971</v>
      </c>
      <c r="D723" s="369">
        <v>20261</v>
      </c>
      <c r="E723" s="373" t="s">
        <v>279</v>
      </c>
      <c r="F723" s="370" t="s">
        <v>291</v>
      </c>
      <c r="G723" s="373" t="s">
        <v>296</v>
      </c>
      <c r="H723" s="373">
        <v>2</v>
      </c>
      <c r="I723" s="373" t="s">
        <v>278</v>
      </c>
      <c r="J723" s="373" t="s">
        <v>278</v>
      </c>
      <c r="K723" s="194" t="s">
        <v>747</v>
      </c>
      <c r="L723" s="364" t="s">
        <v>679</v>
      </c>
      <c r="M723" s="364" t="s">
        <v>362</v>
      </c>
      <c r="N723" s="364" t="s">
        <v>339</v>
      </c>
      <c r="O723" s="373" t="s">
        <v>315</v>
      </c>
      <c r="P723" s="364">
        <v>0</v>
      </c>
      <c r="Q723" s="364">
        <v>2</v>
      </c>
      <c r="R723" s="369">
        <v>2</v>
      </c>
      <c r="S723" s="364">
        <v>4</v>
      </c>
      <c r="T723" s="8"/>
      <c r="U723" s="374">
        <v>40</v>
      </c>
      <c r="V723" s="370">
        <v>15738847</v>
      </c>
      <c r="W723" s="373" t="s">
        <v>100</v>
      </c>
      <c r="X723" s="364" t="s">
        <v>315</v>
      </c>
      <c r="Y723" s="364" t="s">
        <v>556</v>
      </c>
      <c r="Z723" s="364"/>
      <c r="AA723" s="364"/>
      <c r="AB723" s="370" t="s">
        <v>1130</v>
      </c>
      <c r="AC723" s="364"/>
      <c r="AD723" s="369"/>
      <c r="AE723" s="370"/>
      <c r="AF723" s="370"/>
      <c r="AG723" s="364" t="s">
        <v>301</v>
      </c>
      <c r="AH723" s="364">
        <v>4</v>
      </c>
      <c r="AI723" s="364">
        <v>14</v>
      </c>
      <c r="AJ723" s="364">
        <v>20</v>
      </c>
      <c r="AK723" s="364">
        <v>16</v>
      </c>
      <c r="AL723" s="364">
        <v>0</v>
      </c>
      <c r="AM723" s="365">
        <f t="shared" si="262"/>
        <v>2</v>
      </c>
      <c r="AN723" s="104">
        <f t="shared" si="304"/>
        <v>0.59722222222222221</v>
      </c>
      <c r="AO723" s="104">
        <f t="shared" si="305"/>
        <v>0.66666666666666663</v>
      </c>
      <c r="AP723" s="22" t="str" cm="1">
        <f t="array" ref="AP723">IF(W723="","",IF(SUMPRODUCT((W723=$W$7:$W$2042)*(AH723=$AH$7:$AH$2042)*(AN723=$AN$7:$AN$2042)*(AO723=$AO$7:$AO$2042)*(ROW($W$7:$W$2042)&lt;&gt;ROW(W723))*((R723=0)*($R$7:$R$2042&gt;0)+(R723&gt;0)*($R$7:$R$2042=0)))&gt;0,"SALONES UNIDOS",IF(SUMPRODUCT((W723=$W$7:$W$2042)*(AH723=$AH$7:$AH$2042)*((AN723&lt;$AO$7:$AO$2042)*(AO723&gt;$AN$7:$AN$2042))*(ROW($W$7:$W$2042)&lt;&gt;ROW(W723)))&gt;0,"Cruzado","Sin cruce")))</f>
        <v>Sin cruce</v>
      </c>
      <c r="AQ723" s="104">
        <f t="shared" si="302"/>
        <v>0.59722222222222221</v>
      </c>
      <c r="AR723" s="104">
        <f t="shared" si="303"/>
        <v>0.66666666666666663</v>
      </c>
      <c r="AS723" s="22"/>
      <c r="AT723" s="22"/>
      <c r="AU723" s="359" t="str" cm="1">
        <f t="array" ref="AU723">IF(AB723="","",IF(SUMPRODUCT((AB723=$AB$512:$AB$757)*(AH723=$AH$512:$AH$757)*(AQ723=$AQ$512:$AQ$757)*(AR723=$AR$512:$AR$757)*(ROW($AB$512:$AB$757)&lt;&gt;ROW(AB723))*((Q723=0)*($R$512:$R$757&gt;0)+(Q723&gt;0)*($R$512:$R$757=0)))&gt;0,"SALONES UNIDOS",IF(SUMPRODUCT((AB723=$AB$512:$AB$757)*(AH723=$AH$512:$AH$757)*((AQ723&lt;$AR$512:$AR$757)*(AR723&gt;$AQ$512:$AQ$757))*(ROW($AB$512:$AB$757)&lt;&gt;ROW(AB723)))&gt;0,"Cruzado","Sin cruce")))</f>
        <v>Sin cruce</v>
      </c>
      <c r="AV723" s="359" t="str" cm="1">
        <f t="array" ref="AV723">IF(AD723="","",IF(SUMPRODUCT((AD723=$AD$512:$AD$757)*(AH723=$AH$512:$AH$757)*(AS723=$AS$512:$AS$757)*(AT723=$AT$512:$AT$757)*(ROW($AD$512:$AD$757)&lt;&gt;ROW(AD723))*((R723=0)*($R$512:$R$757&gt;0)+(R723&gt;0)*($R$512:$R$757=0)))&gt;0,"SALONES UNIDOS",IF(SUMPRODUCT((AD723=$AD$512:$AD$757)*(AH723=$AH$512:$AH$757)*((AS723&lt;$AT$512:$AT$757)*(AT723&gt;$AS$512:$AS$757))*(ROW($AD$512:$AD$757)&lt;&gt;ROW(AD723)))&gt;0,"Cruzado","Sin cruce")))</f>
        <v/>
      </c>
      <c r="AW723" s="104" t="str">
        <f t="shared" si="265"/>
        <v>PS2HUAURAA</v>
      </c>
      <c r="AX723" s="104" t="str" cm="1">
        <f t="array" ref="AX723">IF(AW723="","",IF(SUMPRODUCT((AW723=$AW$7:$AW$2042)*(AH723=$AH$7:$AH$2042)*(AN723=$AN$7:$AN$2042)*(AO723=$AO$7:$AO$2042)*(ROW($AW$7:$AW$2042)&lt;&gt;ROW(AW723))*((R723=0)*($R$7:$R$2042&gt;0)+(R723&gt;0)*($R$7:$R$2042=0)))&gt;0,"SALONES UNIDOS",IF(SUMPRODUCT((AW723=$AW$7:$AW$2042)*(AH723=$AH$7:$AH$2042)*((AN723&lt;$AO$7:$AO$2042)*(AO723&gt;$AN$7:$AN$2042))*(ROW($AW$7:$AW$2042)&lt;&gt;ROW(AW723)))&gt;0,"Cruzado","Sin cruce")))</f>
        <v>Sin cruce</v>
      </c>
    </row>
    <row r="724" spans="2:50" ht="19.8" hidden="1" customHeight="1" x14ac:dyDescent="0.25">
      <c r="B724" s="494" t="s">
        <v>314</v>
      </c>
      <c r="C724" s="369" t="s">
        <v>971</v>
      </c>
      <c r="D724" s="369">
        <v>20261</v>
      </c>
      <c r="E724" s="373" t="s">
        <v>279</v>
      </c>
      <c r="F724" s="370" t="s">
        <v>291</v>
      </c>
      <c r="G724" s="373" t="s">
        <v>296</v>
      </c>
      <c r="H724" s="373">
        <v>2</v>
      </c>
      <c r="I724" s="373" t="s">
        <v>278</v>
      </c>
      <c r="J724" s="373" t="s">
        <v>278</v>
      </c>
      <c r="K724" s="194" t="s">
        <v>748</v>
      </c>
      <c r="L724" s="369" t="s">
        <v>681</v>
      </c>
      <c r="M724" s="364" t="s">
        <v>362</v>
      </c>
      <c r="N724" s="364" t="s">
        <v>339</v>
      </c>
      <c r="O724" s="370" t="s">
        <v>321</v>
      </c>
      <c r="P724" s="364">
        <v>2</v>
      </c>
      <c r="Q724" s="364">
        <v>0</v>
      </c>
      <c r="R724" s="369">
        <v>2</v>
      </c>
      <c r="S724" s="364">
        <v>3</v>
      </c>
      <c r="T724" s="8"/>
      <c r="U724" s="374">
        <v>40</v>
      </c>
      <c r="V724" s="370">
        <v>70429658</v>
      </c>
      <c r="W724" s="373" t="s">
        <v>1115</v>
      </c>
      <c r="X724" s="372" t="s">
        <v>321</v>
      </c>
      <c r="Y724" s="364" t="s">
        <v>556</v>
      </c>
      <c r="Z724" s="364"/>
      <c r="AA724" s="364"/>
      <c r="AB724" s="370"/>
      <c r="AC724" s="370"/>
      <c r="AD724" s="369"/>
      <c r="AE724" s="370"/>
      <c r="AF724" s="370"/>
      <c r="AG724" s="364" t="s">
        <v>559</v>
      </c>
      <c r="AH724" s="364">
        <v>1</v>
      </c>
      <c r="AI724" s="364">
        <v>7</v>
      </c>
      <c r="AJ724" s="364">
        <v>40</v>
      </c>
      <c r="AK724" s="364">
        <v>9</v>
      </c>
      <c r="AL724" s="364">
        <v>20</v>
      </c>
      <c r="AM724" s="365">
        <f t="shared" si="262"/>
        <v>2</v>
      </c>
      <c r="AN724" s="104">
        <f t="shared" si="304"/>
        <v>0.31944444444444448</v>
      </c>
      <c r="AO724" s="104">
        <f t="shared" si="305"/>
        <v>0.3888888888888889</v>
      </c>
      <c r="AP724" s="22" t="str" cm="1">
        <f t="array" ref="AP724">IF(W724="","",IF(SUMPRODUCT((W724=$W$7:$W$2042)*(AH724=$AH$7:$AH$2042)*(AN724=$AN$7:$AN$2042)*(AO724=$AO$7:$AO$2042)*(ROW($W$7:$W$2042)&lt;&gt;ROW(W724))*((R724=0)*($R$7:$R$2042&gt;0)+(R724&gt;0)*($R$7:$R$2042=0)))&gt;0,"SALONES UNIDOS",IF(SUMPRODUCT((W724=$W$7:$W$2042)*(AH724=$AH$7:$AH$2042)*((AN724&lt;$AO$7:$AO$2042)*(AO724&gt;$AN$7:$AN$2042))*(ROW($W$7:$W$2042)&lt;&gt;ROW(W724)))&gt;0,"Cruzado","Sin cruce")))</f>
        <v>Sin cruce</v>
      </c>
      <c r="AQ724" s="104"/>
      <c r="AR724" s="104"/>
      <c r="AS724" s="22"/>
      <c r="AT724" s="22"/>
      <c r="AU724" s="359" t="str" cm="1">
        <f t="array" ref="AU724">IF(AB724="","",IF(SUMPRODUCT((AB724=$AB$512:$AB$757)*(AH724=$AH$512:$AH$757)*(AQ724=$AQ$512:$AQ$757)*(AR724=$AR$512:$AR$757)*(ROW($AB$512:$AB$757)&lt;&gt;ROW(AB724))*((Q724=0)*($R$512:$R$757&gt;0)+(Q724&gt;0)*($R$512:$R$757=0)))&gt;0,"SALONES UNIDOS",IF(SUMPRODUCT((AB724=$AB$512:$AB$757)*(AH724=$AH$512:$AH$757)*((AQ724&lt;$AR$512:$AR$757)*(AR724&gt;$AQ$512:$AQ$757))*(ROW($AB$512:$AB$757)&lt;&gt;ROW(AB724)))&gt;0,"Cruzado","Sin cruce")))</f>
        <v/>
      </c>
      <c r="AV724" s="359" t="str" cm="1">
        <f t="array" ref="AV724">IF(AD724="","",IF(SUMPRODUCT((AD724=$AD$512:$AD$757)*(AH724=$AH$512:$AH$757)*(AS724=$AS$512:$AS$757)*(AT724=$AT$512:$AT$757)*(ROW($AD$512:$AD$757)&lt;&gt;ROW(AD724))*((R724=0)*($R$512:$R$757&gt;0)+(R724&gt;0)*($R$512:$R$757=0)))&gt;0,"SALONES UNIDOS",IF(SUMPRODUCT((AD724=$AD$512:$AD$757)*(AH724=$AH$512:$AH$757)*((AS724&lt;$AT$512:$AT$757)*(AT724&gt;$AS$512:$AS$757))*(ROW($AD$512:$AD$757)&lt;&gt;ROW(AD724)))&gt;0,"Cruzado","Sin cruce")))</f>
        <v/>
      </c>
      <c r="AW724" s="104" t="str">
        <f t="shared" si="265"/>
        <v>PS2HUAURAA</v>
      </c>
      <c r="AX724" s="104" t="str" cm="1">
        <f t="array" ref="AX724">IF(AW724="","",IF(SUMPRODUCT((AW724=$AW$7:$AW$2042)*(AH724=$AH$7:$AH$2042)*(AN724=$AN$7:$AN$2042)*(AO724=$AO$7:$AO$2042)*(ROW($AW$7:$AW$2042)&lt;&gt;ROW(AW724))*((R724=0)*($R$7:$R$2042&gt;0)+(R724&gt;0)*($R$7:$R$2042=0)))&gt;0,"SALONES UNIDOS",IF(SUMPRODUCT((AW724=$AW$7:$AW$2042)*(AH724=$AH$7:$AH$2042)*((AN724&lt;$AO$7:$AO$2042)*(AO724&gt;$AN$7:$AN$2042))*(ROW($AW$7:$AW$2042)&lt;&gt;ROW(AW724)))&gt;0,"Cruzado","Sin cruce")))</f>
        <v>Sin cruce</v>
      </c>
    </row>
    <row r="725" spans="2:50" ht="19.8" hidden="1" customHeight="1" x14ac:dyDescent="0.25">
      <c r="B725" s="494" t="s">
        <v>314</v>
      </c>
      <c r="C725" s="369" t="s">
        <v>971</v>
      </c>
      <c r="D725" s="369">
        <v>20261</v>
      </c>
      <c r="E725" s="373" t="s">
        <v>279</v>
      </c>
      <c r="F725" s="370" t="s">
        <v>291</v>
      </c>
      <c r="G725" s="373" t="s">
        <v>296</v>
      </c>
      <c r="H725" s="373">
        <v>2</v>
      </c>
      <c r="I725" s="373" t="s">
        <v>278</v>
      </c>
      <c r="J725" s="373" t="s">
        <v>278</v>
      </c>
      <c r="K725" s="194" t="s">
        <v>748</v>
      </c>
      <c r="L725" s="369" t="s">
        <v>681</v>
      </c>
      <c r="M725" s="364" t="s">
        <v>362</v>
      </c>
      <c r="N725" s="364" t="s">
        <v>339</v>
      </c>
      <c r="O725" s="370" t="s">
        <v>321</v>
      </c>
      <c r="P725" s="364">
        <v>0</v>
      </c>
      <c r="Q725" s="364">
        <v>2</v>
      </c>
      <c r="R725" s="369">
        <v>2</v>
      </c>
      <c r="S725" s="364">
        <v>3</v>
      </c>
      <c r="T725" s="8"/>
      <c r="U725" s="374">
        <v>40</v>
      </c>
      <c r="V725" s="370">
        <v>70429658</v>
      </c>
      <c r="W725" s="373" t="s">
        <v>1115</v>
      </c>
      <c r="X725" s="372" t="s">
        <v>321</v>
      </c>
      <c r="Y725" s="364" t="s">
        <v>556</v>
      </c>
      <c r="Z725" s="364"/>
      <c r="AA725" s="364"/>
      <c r="AB725" s="370"/>
      <c r="AC725" s="370"/>
      <c r="AD725" s="369"/>
      <c r="AE725" s="370"/>
      <c r="AF725" s="370"/>
      <c r="AG725" s="364" t="s">
        <v>301</v>
      </c>
      <c r="AH725" s="364">
        <v>2</v>
      </c>
      <c r="AI725" s="364">
        <v>7</v>
      </c>
      <c r="AJ725" s="364">
        <v>40</v>
      </c>
      <c r="AK725" s="364">
        <v>9</v>
      </c>
      <c r="AL725" s="364">
        <v>20</v>
      </c>
      <c r="AM725" s="365">
        <f t="shared" ref="AM725:AM799" si="306">IF(AI725="",R725,ROUND(((((AK725/24)+(AL725/1440))-((AI725/24)+(AJ725/1440)))*1440/50),5))</f>
        <v>2</v>
      </c>
      <c r="AN725" s="104">
        <f t="shared" si="304"/>
        <v>0.31944444444444448</v>
      </c>
      <c r="AO725" s="104">
        <f t="shared" si="305"/>
        <v>0.3888888888888889</v>
      </c>
      <c r="AP725" s="22" t="str" cm="1">
        <f t="array" ref="AP725">IF(W725="","",IF(SUMPRODUCT((W725=$W$7:$W$2042)*(AH725=$AH$7:$AH$2042)*(AN725=$AN$7:$AN$2042)*(AO725=$AO$7:$AO$2042)*(ROW($W$7:$W$2042)&lt;&gt;ROW(W725))*((R725=0)*($R$7:$R$2042&gt;0)+(R725&gt;0)*($R$7:$R$2042=0)))&gt;0,"SALONES UNIDOS",IF(SUMPRODUCT((W725=$W$7:$W$2042)*(AH725=$AH$7:$AH$2042)*((AN725&lt;$AO$7:$AO$2042)*(AO725&gt;$AN$7:$AN$2042))*(ROW($W$7:$W$2042)&lt;&gt;ROW(W725)))&gt;0,"Cruzado","Sin cruce")))</f>
        <v>Sin cruce</v>
      </c>
      <c r="AQ725" s="104"/>
      <c r="AR725" s="104"/>
      <c r="AS725" s="22"/>
      <c r="AT725" s="22"/>
      <c r="AU725" s="359" t="str" cm="1">
        <f t="array" ref="AU725">IF(AB725="","",IF(SUMPRODUCT((AB725=$AB$512:$AB$757)*(AH725=$AH$512:$AH$757)*(AQ725=$AQ$512:$AQ$757)*(AR725=$AR$512:$AR$757)*(ROW($AB$512:$AB$757)&lt;&gt;ROW(AB725))*((Q725=0)*($R$512:$R$757&gt;0)+(Q725&gt;0)*($R$512:$R$757=0)))&gt;0,"SALONES UNIDOS",IF(SUMPRODUCT((AB725=$AB$512:$AB$757)*(AH725=$AH$512:$AH$757)*((AQ725&lt;$AR$512:$AR$757)*(AR725&gt;$AQ$512:$AQ$757))*(ROW($AB$512:$AB$757)&lt;&gt;ROW(AB725)))&gt;0,"Cruzado","Sin cruce")))</f>
        <v/>
      </c>
      <c r="AV725" s="359" t="str" cm="1">
        <f t="array" ref="AV725">IF(AD725="","",IF(SUMPRODUCT((AD725=$AD$512:$AD$757)*(AH725=$AH$512:$AH$757)*(AS725=$AS$512:$AS$757)*(AT725=$AT$512:$AT$757)*(ROW($AD$512:$AD$757)&lt;&gt;ROW(AD725))*((R725=0)*($R$512:$R$757&gt;0)+(R725&gt;0)*($R$512:$R$757=0)))&gt;0,"SALONES UNIDOS",IF(SUMPRODUCT((AD725=$AD$512:$AD$757)*(AH725=$AH$512:$AH$757)*((AS725&lt;$AT$512:$AT$757)*(AT725&gt;$AS$512:$AS$757))*(ROW($AD$512:$AD$757)&lt;&gt;ROW(AD725)))&gt;0,"Cruzado","Sin cruce")))</f>
        <v/>
      </c>
      <c r="AW725" s="104" t="str">
        <f t="shared" ref="AW725:AW799" si="307">TRIM(CONCATENATE(G725,H725,E725,J725))</f>
        <v>PS2HUAURAA</v>
      </c>
      <c r="AX725" s="104" t="str" cm="1">
        <f t="array" ref="AX725">IF(AW725="","",IF(SUMPRODUCT((AW725=$AW$7:$AW$2042)*(AH725=$AH$7:$AH$2042)*(AN725=$AN$7:$AN$2042)*(AO725=$AO$7:$AO$2042)*(ROW($AW$7:$AW$2042)&lt;&gt;ROW(AW725))*((R725=0)*($R$7:$R$2042&gt;0)+(R725&gt;0)*($R$7:$R$2042=0)))&gt;0,"SALONES UNIDOS",IF(SUMPRODUCT((AW725=$AW$7:$AW$2042)*(AH725=$AH$7:$AH$2042)*((AN725&lt;$AO$7:$AO$2042)*(AO725&gt;$AN$7:$AN$2042))*(ROW($AW$7:$AW$2042)&lt;&gt;ROW(AW725)))&gt;0,"Cruzado","Sin cruce")))</f>
        <v>Sin cruce</v>
      </c>
    </row>
    <row r="726" spans="2:50" ht="19.8" hidden="1" customHeight="1" x14ac:dyDescent="0.25">
      <c r="B726" s="494" t="s">
        <v>314</v>
      </c>
      <c r="C726" s="369" t="s">
        <v>971</v>
      </c>
      <c r="D726" s="369">
        <v>20261</v>
      </c>
      <c r="E726" s="373" t="s">
        <v>279</v>
      </c>
      <c r="F726" s="370" t="s">
        <v>291</v>
      </c>
      <c r="G726" s="373" t="s">
        <v>296</v>
      </c>
      <c r="H726" s="373">
        <v>2</v>
      </c>
      <c r="I726" s="373" t="s">
        <v>281</v>
      </c>
      <c r="J726" s="373" t="s">
        <v>281</v>
      </c>
      <c r="K726" s="194" t="s">
        <v>741</v>
      </c>
      <c r="L726" s="369" t="s">
        <v>798</v>
      </c>
      <c r="M726" s="364" t="s">
        <v>362</v>
      </c>
      <c r="N726" s="364" t="s">
        <v>339</v>
      </c>
      <c r="O726" s="373" t="s">
        <v>315</v>
      </c>
      <c r="P726" s="364">
        <v>2</v>
      </c>
      <c r="Q726" s="364">
        <v>0</v>
      </c>
      <c r="R726" s="369">
        <v>2</v>
      </c>
      <c r="S726" s="364">
        <v>3</v>
      </c>
      <c r="T726" s="8"/>
      <c r="U726" s="374">
        <v>21</v>
      </c>
      <c r="V726" s="370">
        <v>44565506</v>
      </c>
      <c r="W726" s="373" t="s">
        <v>237</v>
      </c>
      <c r="X726" s="364" t="s">
        <v>315</v>
      </c>
      <c r="Y726" s="364" t="s">
        <v>576</v>
      </c>
      <c r="Z726" s="364"/>
      <c r="AA726" s="364"/>
      <c r="AB726" s="370" t="s">
        <v>1130</v>
      </c>
      <c r="AC726" s="364"/>
      <c r="AD726" s="369"/>
      <c r="AE726" s="370"/>
      <c r="AF726" s="370"/>
      <c r="AG726" s="364" t="s">
        <v>559</v>
      </c>
      <c r="AH726" s="364">
        <v>1</v>
      </c>
      <c r="AI726" s="364">
        <v>20</v>
      </c>
      <c r="AJ726" s="364">
        <v>10</v>
      </c>
      <c r="AK726" s="364">
        <v>21</v>
      </c>
      <c r="AL726" s="364">
        <v>50</v>
      </c>
      <c r="AM726" s="365">
        <f t="shared" si="306"/>
        <v>2</v>
      </c>
      <c r="AN726" s="104">
        <f t="shared" si="304"/>
        <v>0.84027777777777779</v>
      </c>
      <c r="AO726" s="104">
        <f t="shared" si="305"/>
        <v>0.90972222222222221</v>
      </c>
      <c r="AP726" s="22" t="str" cm="1">
        <f t="array" ref="AP726">IF(W726="","",IF(SUMPRODUCT((W726=$W$7:$W$2042)*(AH726=$AH$7:$AH$2042)*(AN726=$AN$7:$AN$2042)*(AO726=$AO$7:$AO$2042)*(ROW($W$7:$W$2042)&lt;&gt;ROW(W726))*((R726=0)*($R$7:$R$2042&gt;0)+(R726&gt;0)*($R$7:$R$2042=0)))&gt;0,"SALONES UNIDOS",IF(SUMPRODUCT((W726=$W$7:$W$2042)*(AH726=$AH$7:$AH$2042)*((AN726&lt;$AO$7:$AO$2042)*(AO726&gt;$AN$7:$AN$2042))*(ROW($W$7:$W$2042)&lt;&gt;ROW(W726)))&gt;0,"Cruzado","Sin cruce")))</f>
        <v>Sin cruce</v>
      </c>
      <c r="AQ726" s="104">
        <f t="shared" ref="AQ726:AQ728" si="308">AN726</f>
        <v>0.84027777777777779</v>
      </c>
      <c r="AR726" s="104">
        <f t="shared" ref="AR726:AR728" si="309">AO726</f>
        <v>0.90972222222222221</v>
      </c>
      <c r="AS726" s="22"/>
      <c r="AT726" s="22"/>
      <c r="AU726" s="359" t="str" cm="1">
        <f t="array" ref="AU726">IF(AB726="","",IF(SUMPRODUCT((AB726=$AB$512:$AB$757)*(AH726=$AH$512:$AH$757)*(AQ726=$AQ$512:$AQ$757)*(AR726=$AR$512:$AR$757)*(ROW($AB$512:$AB$757)&lt;&gt;ROW(AB726))*((Q726=0)*($R$512:$R$757&gt;0)+(Q726&gt;0)*($R$512:$R$757=0)))&gt;0,"SALONES UNIDOS",IF(SUMPRODUCT((AB726=$AB$512:$AB$757)*(AH726=$AH$512:$AH$757)*((AQ726&lt;$AR$512:$AR$757)*(AR726&gt;$AQ$512:$AQ$757))*(ROW($AB$512:$AB$757)&lt;&gt;ROW(AB726)))&gt;0,"Cruzado","Sin cruce")))</f>
        <v>Sin cruce</v>
      </c>
      <c r="AV726" s="359" t="str" cm="1">
        <f t="array" ref="AV726">IF(AD726="","",IF(SUMPRODUCT((AD726=$AD$512:$AD$757)*(AH726=$AH$512:$AH$757)*(AS726=$AS$512:$AS$757)*(AT726=$AT$512:$AT$757)*(ROW($AD$512:$AD$757)&lt;&gt;ROW(AD726))*((R726=0)*($R$512:$R$757&gt;0)+(R726&gt;0)*($R$512:$R$757=0)))&gt;0,"SALONES UNIDOS",IF(SUMPRODUCT((AD726=$AD$512:$AD$757)*(AH726=$AH$512:$AH$757)*((AS726&lt;$AT$512:$AT$757)*(AT726&gt;$AS$512:$AS$757))*(ROW($AD$512:$AD$757)&lt;&gt;ROW(AD726)))&gt;0,"Cruzado","Sin cruce")))</f>
        <v/>
      </c>
      <c r="AW726" s="104" t="str">
        <f t="shared" si="307"/>
        <v>PS2HUAURAB</v>
      </c>
      <c r="AX726" s="104" t="str" cm="1">
        <f t="array" ref="AX726">IF(AW726="","",IF(SUMPRODUCT((AW726=$AW$7:$AW$2042)*(AH726=$AH$7:$AH$2042)*(AN726=$AN$7:$AN$2042)*(AO726=$AO$7:$AO$2042)*(ROW($AW$7:$AW$2042)&lt;&gt;ROW(AW726))*((R726=0)*($R$7:$R$2042&gt;0)+(R726&gt;0)*($R$7:$R$2042=0)))&gt;0,"SALONES UNIDOS",IF(SUMPRODUCT((AW726=$AW$7:$AW$2042)*(AH726=$AH$7:$AH$2042)*((AN726&lt;$AO$7:$AO$2042)*(AO726&gt;$AN$7:$AN$2042))*(ROW($AW$7:$AW$2042)&lt;&gt;ROW(AW726)))&gt;0,"Cruzado","Sin cruce")))</f>
        <v>Sin cruce</v>
      </c>
    </row>
    <row r="727" spans="2:50" ht="19.8" hidden="1" customHeight="1" x14ac:dyDescent="0.25">
      <c r="B727" s="494" t="s">
        <v>314</v>
      </c>
      <c r="C727" s="369" t="s">
        <v>971</v>
      </c>
      <c r="D727" s="369">
        <v>20261</v>
      </c>
      <c r="E727" s="373" t="s">
        <v>279</v>
      </c>
      <c r="F727" s="370" t="s">
        <v>291</v>
      </c>
      <c r="G727" s="373" t="s">
        <v>296</v>
      </c>
      <c r="H727" s="373">
        <v>2</v>
      </c>
      <c r="I727" s="373" t="s">
        <v>281</v>
      </c>
      <c r="J727" s="373" t="s">
        <v>281</v>
      </c>
      <c r="K727" s="194" t="s">
        <v>741</v>
      </c>
      <c r="L727" s="369" t="s">
        <v>798</v>
      </c>
      <c r="M727" s="364" t="s">
        <v>362</v>
      </c>
      <c r="N727" s="364" t="s">
        <v>339</v>
      </c>
      <c r="O727" s="373" t="s">
        <v>315</v>
      </c>
      <c r="P727" s="364">
        <v>0</v>
      </c>
      <c r="Q727" s="364">
        <v>2</v>
      </c>
      <c r="R727" s="369">
        <v>2</v>
      </c>
      <c r="S727" s="364">
        <v>3</v>
      </c>
      <c r="T727" s="8"/>
      <c r="U727" s="374">
        <v>21</v>
      </c>
      <c r="V727" s="370">
        <v>44565506</v>
      </c>
      <c r="W727" s="373" t="s">
        <v>237</v>
      </c>
      <c r="X727" s="364" t="s">
        <v>315</v>
      </c>
      <c r="Y727" s="364" t="s">
        <v>576</v>
      </c>
      <c r="Z727" s="364"/>
      <c r="AA727" s="364"/>
      <c r="AB727" s="370" t="s">
        <v>1130</v>
      </c>
      <c r="AC727" s="364"/>
      <c r="AD727" s="369"/>
      <c r="AE727" s="370"/>
      <c r="AF727" s="370"/>
      <c r="AG727" s="364" t="s">
        <v>301</v>
      </c>
      <c r="AH727" s="364">
        <v>1</v>
      </c>
      <c r="AI727" s="364">
        <v>21</v>
      </c>
      <c r="AJ727" s="364">
        <v>50</v>
      </c>
      <c r="AK727" s="364">
        <v>23</v>
      </c>
      <c r="AL727" s="364">
        <v>30</v>
      </c>
      <c r="AM727" s="365">
        <f t="shared" si="306"/>
        <v>2</v>
      </c>
      <c r="AN727" s="104">
        <f t="shared" si="304"/>
        <v>0.90972222222222221</v>
      </c>
      <c r="AO727" s="104">
        <f t="shared" si="305"/>
        <v>0.97916666666666674</v>
      </c>
      <c r="AP727" s="22" t="str" cm="1">
        <f t="array" ref="AP727">IF(W727="","",IF(SUMPRODUCT((W727=$W$7:$W$2042)*(AH727=$AH$7:$AH$2042)*(AN727=$AN$7:$AN$2042)*(AO727=$AO$7:$AO$2042)*(ROW($W$7:$W$2042)&lt;&gt;ROW(W727))*((R727=0)*($R$7:$R$2042&gt;0)+(R727&gt;0)*($R$7:$R$2042=0)))&gt;0,"SALONES UNIDOS",IF(SUMPRODUCT((W727=$W$7:$W$2042)*(AH727=$AH$7:$AH$2042)*((AN727&lt;$AO$7:$AO$2042)*(AO727&gt;$AN$7:$AN$2042))*(ROW($W$7:$W$2042)&lt;&gt;ROW(W727)))&gt;0,"Cruzado","Sin cruce")))</f>
        <v>Sin cruce</v>
      </c>
      <c r="AQ727" s="104">
        <f t="shared" si="308"/>
        <v>0.90972222222222221</v>
      </c>
      <c r="AR727" s="104">
        <f t="shared" si="309"/>
        <v>0.97916666666666674</v>
      </c>
      <c r="AS727" s="22"/>
      <c r="AT727" s="22"/>
      <c r="AU727" s="359" t="str" cm="1">
        <f t="array" ref="AU727">IF(AB727="","",IF(SUMPRODUCT((AB727=$AB$512:$AB$757)*(AH727=$AH$512:$AH$757)*(AQ727=$AQ$512:$AQ$757)*(AR727=$AR$512:$AR$757)*(ROW($AB$512:$AB$757)&lt;&gt;ROW(AB727))*((Q727=0)*($R$512:$R$757&gt;0)+(Q727&gt;0)*($R$512:$R$757=0)))&gt;0,"SALONES UNIDOS",IF(SUMPRODUCT((AB727=$AB$512:$AB$757)*(AH727=$AH$512:$AH$757)*((AQ727&lt;$AR$512:$AR$757)*(AR727&gt;$AQ$512:$AQ$757))*(ROW($AB$512:$AB$757)&lt;&gt;ROW(AB727)))&gt;0,"Cruzado","Sin cruce")))</f>
        <v>Sin cruce</v>
      </c>
      <c r="AV727" s="359" t="str" cm="1">
        <f t="array" ref="AV727">IF(AD727="","",IF(SUMPRODUCT((AD727=$AD$512:$AD$757)*(AH727=$AH$512:$AH$757)*(AS727=$AS$512:$AS$757)*(AT727=$AT$512:$AT$757)*(ROW($AD$512:$AD$757)&lt;&gt;ROW(AD727))*((R727=0)*($R$512:$R$757&gt;0)+(R727&gt;0)*($R$512:$R$757=0)))&gt;0,"SALONES UNIDOS",IF(SUMPRODUCT((AD727=$AD$512:$AD$757)*(AH727=$AH$512:$AH$757)*((AS727&lt;$AT$512:$AT$757)*(AT727&gt;$AS$512:$AS$757))*(ROW($AD$512:$AD$757)&lt;&gt;ROW(AD727)))&gt;0,"Cruzado","Sin cruce")))</f>
        <v/>
      </c>
      <c r="AW727" s="104" t="str">
        <f t="shared" si="307"/>
        <v>PS2HUAURAB</v>
      </c>
      <c r="AX727" s="104" t="str" cm="1">
        <f t="array" ref="AX727">IF(AW727="","",IF(SUMPRODUCT((AW727=$AW$7:$AW$2042)*(AH727=$AH$7:$AH$2042)*(AN727=$AN$7:$AN$2042)*(AO727=$AO$7:$AO$2042)*(ROW($AW$7:$AW$2042)&lt;&gt;ROW(AW727))*((R727=0)*($R$7:$R$2042&gt;0)+(R727&gt;0)*($R$7:$R$2042=0)))&gt;0,"SALONES UNIDOS",IF(SUMPRODUCT((AW727=$AW$7:$AW$2042)*(AH727=$AH$7:$AH$2042)*((AN727&lt;$AO$7:$AO$2042)*(AO727&gt;$AN$7:$AN$2042))*(ROW($AW$7:$AW$2042)&lt;&gt;ROW(AW727)))&gt;0,"Cruzado","Sin cruce")))</f>
        <v>Sin cruce</v>
      </c>
    </row>
    <row r="728" spans="2:50" ht="19.8" hidden="1" customHeight="1" x14ac:dyDescent="0.25">
      <c r="B728" s="494" t="s">
        <v>314</v>
      </c>
      <c r="C728" s="369" t="s">
        <v>971</v>
      </c>
      <c r="D728" s="369">
        <v>20261</v>
      </c>
      <c r="E728" s="373" t="s">
        <v>279</v>
      </c>
      <c r="F728" s="370" t="s">
        <v>291</v>
      </c>
      <c r="G728" s="373" t="s">
        <v>296</v>
      </c>
      <c r="H728" s="373">
        <v>2</v>
      </c>
      <c r="I728" s="373" t="s">
        <v>281</v>
      </c>
      <c r="J728" s="373" t="s">
        <v>281</v>
      </c>
      <c r="K728" s="194" t="s">
        <v>742</v>
      </c>
      <c r="L728" s="369" t="s">
        <v>674</v>
      </c>
      <c r="M728" s="364" t="s">
        <v>346</v>
      </c>
      <c r="N728" s="364" t="s">
        <v>339</v>
      </c>
      <c r="O728" s="373" t="s">
        <v>315</v>
      </c>
      <c r="P728" s="364">
        <v>3</v>
      </c>
      <c r="Q728" s="364">
        <v>0</v>
      </c>
      <c r="R728" s="369">
        <v>3</v>
      </c>
      <c r="S728" s="364">
        <v>4</v>
      </c>
      <c r="T728" s="8"/>
      <c r="U728" s="374">
        <v>21</v>
      </c>
      <c r="V728" s="370">
        <v>15738929</v>
      </c>
      <c r="W728" s="373" t="s">
        <v>31</v>
      </c>
      <c r="X728" s="364" t="s">
        <v>315</v>
      </c>
      <c r="Y728" s="364" t="s">
        <v>576</v>
      </c>
      <c r="Z728" s="364"/>
      <c r="AA728" s="364"/>
      <c r="AB728" s="370" t="s">
        <v>1130</v>
      </c>
      <c r="AC728" s="364"/>
      <c r="AD728" s="369"/>
      <c r="AE728" s="370"/>
      <c r="AF728" s="370"/>
      <c r="AG728" s="364" t="s">
        <v>559</v>
      </c>
      <c r="AH728" s="364">
        <v>5</v>
      </c>
      <c r="AI728" s="364">
        <v>17</v>
      </c>
      <c r="AJ728" s="364">
        <v>40</v>
      </c>
      <c r="AK728" s="364">
        <v>20</v>
      </c>
      <c r="AL728" s="364">
        <v>10</v>
      </c>
      <c r="AM728" s="365">
        <f t="shared" si="306"/>
        <v>3</v>
      </c>
      <c r="AN728" s="104">
        <f t="shared" si="304"/>
        <v>0.73611111111111116</v>
      </c>
      <c r="AO728" s="104">
        <f t="shared" si="305"/>
        <v>0.84027777777777779</v>
      </c>
      <c r="AP728" s="22" t="str" cm="1">
        <f t="array" ref="AP728">IF(W728="","",IF(SUMPRODUCT((W728=$W$7:$W$2042)*(AH728=$AH$7:$AH$2042)*(AN728=$AN$7:$AN$2042)*(AO728=$AO$7:$AO$2042)*(ROW($W$7:$W$2042)&lt;&gt;ROW(W728))*((R728=0)*($R$7:$R$2042&gt;0)+(R728&gt;0)*($R$7:$R$2042=0)))&gt;0,"SALONES UNIDOS",IF(SUMPRODUCT((W728=$W$7:$W$2042)*(AH728=$AH$7:$AH$2042)*((AN728&lt;$AO$7:$AO$2042)*(AO728&gt;$AN$7:$AN$2042))*(ROW($W$7:$W$2042)&lt;&gt;ROW(W728)))&gt;0,"Cruzado","Sin cruce")))</f>
        <v>Sin cruce</v>
      </c>
      <c r="AQ728" s="104">
        <f t="shared" si="308"/>
        <v>0.73611111111111116</v>
      </c>
      <c r="AR728" s="104">
        <f t="shared" si="309"/>
        <v>0.84027777777777779</v>
      </c>
      <c r="AS728" s="22"/>
      <c r="AT728" s="22"/>
      <c r="AU728" s="359" t="str" cm="1">
        <f t="array" ref="AU728">IF(AB728="","",IF(SUMPRODUCT((AB728=$AB$512:$AB$757)*(AH728=$AH$512:$AH$757)*(AQ728=$AQ$512:$AQ$757)*(AR728=$AR$512:$AR$757)*(ROW($AB$512:$AB$757)&lt;&gt;ROW(AB728))*((Q728=0)*($R$512:$R$757&gt;0)+(Q728&gt;0)*($R$512:$R$757=0)))&gt;0,"SALONES UNIDOS",IF(SUMPRODUCT((AB728=$AB$512:$AB$757)*(AH728=$AH$512:$AH$757)*((AQ728&lt;$AR$512:$AR$757)*(AR728&gt;$AQ$512:$AQ$757))*(ROW($AB$512:$AB$757)&lt;&gt;ROW(AB728)))&gt;0,"Cruzado","Sin cruce")))</f>
        <v>Sin cruce</v>
      </c>
      <c r="AV728" s="359" t="str" cm="1">
        <f t="array" ref="AV728">IF(AD728="","",IF(SUMPRODUCT((AD728=$AD$512:$AD$757)*(AH728=$AH$512:$AH$757)*(AS728=$AS$512:$AS$757)*(AT728=$AT$512:$AT$757)*(ROW($AD$512:$AD$757)&lt;&gt;ROW(AD728))*((R728=0)*($R$512:$R$757&gt;0)+(R728&gt;0)*($R$512:$R$757=0)))&gt;0,"SALONES UNIDOS",IF(SUMPRODUCT((AD728=$AD$512:$AD$757)*(AH728=$AH$512:$AH$757)*((AS728&lt;$AT$512:$AT$757)*(AT728&gt;$AS$512:$AS$757))*(ROW($AD$512:$AD$757)&lt;&gt;ROW(AD728)))&gt;0,"Cruzado","Sin cruce")))</f>
        <v/>
      </c>
      <c r="AW728" s="104" t="str">
        <f t="shared" si="307"/>
        <v>PS2HUAURAB</v>
      </c>
      <c r="AX728" s="104" t="str" cm="1">
        <f t="array" ref="AX728">IF(AW728="","",IF(SUMPRODUCT((AW728=$AW$7:$AW$2042)*(AH728=$AH$7:$AH$2042)*(AN728=$AN$7:$AN$2042)*(AO728=$AO$7:$AO$2042)*(ROW($AW$7:$AW$2042)&lt;&gt;ROW(AW728))*((R728=0)*($R$7:$R$2042&gt;0)+(R728&gt;0)*($R$7:$R$2042=0)))&gt;0,"SALONES UNIDOS",IF(SUMPRODUCT((AW728=$AW$7:$AW$2042)*(AH728=$AH$7:$AH$2042)*((AN728&lt;$AO$7:$AO$2042)*(AO728&gt;$AN$7:$AN$2042))*(ROW($AW$7:$AW$2042)&lt;&gt;ROW(AW728)))&gt;0,"Cruzado","Sin cruce")))</f>
        <v>Sin cruce</v>
      </c>
    </row>
    <row r="729" spans="2:50" ht="19.8" hidden="1" customHeight="1" x14ac:dyDescent="0.25">
      <c r="B729" s="494" t="s">
        <v>314</v>
      </c>
      <c r="C729" s="369" t="s">
        <v>971</v>
      </c>
      <c r="D729" s="369">
        <v>20261</v>
      </c>
      <c r="E729" s="373" t="s">
        <v>279</v>
      </c>
      <c r="F729" s="370" t="s">
        <v>291</v>
      </c>
      <c r="G729" s="373" t="s">
        <v>296</v>
      </c>
      <c r="H729" s="373">
        <v>2</v>
      </c>
      <c r="I729" s="373" t="s">
        <v>412</v>
      </c>
      <c r="J729" s="373" t="s">
        <v>281</v>
      </c>
      <c r="K729" s="194" t="s">
        <v>742</v>
      </c>
      <c r="L729" s="369" t="s">
        <v>674</v>
      </c>
      <c r="M729" s="364" t="s">
        <v>346</v>
      </c>
      <c r="N729" s="364" t="s">
        <v>339</v>
      </c>
      <c r="O729" s="373" t="s">
        <v>315</v>
      </c>
      <c r="P729" s="364">
        <v>0</v>
      </c>
      <c r="Q729" s="364">
        <v>2</v>
      </c>
      <c r="R729" s="369">
        <v>2</v>
      </c>
      <c r="S729" s="364">
        <v>4</v>
      </c>
      <c r="T729" s="8"/>
      <c r="U729" s="374">
        <v>21</v>
      </c>
      <c r="V729" s="370">
        <v>15738929</v>
      </c>
      <c r="W729" s="373" t="s">
        <v>31</v>
      </c>
      <c r="X729" s="364" t="s">
        <v>315</v>
      </c>
      <c r="Y729" s="364" t="s">
        <v>576</v>
      </c>
      <c r="Z729" s="364"/>
      <c r="AA729" s="364"/>
      <c r="AB729" s="370"/>
      <c r="AC729" s="364"/>
      <c r="AD729" s="369" t="s">
        <v>586</v>
      </c>
      <c r="AE729" s="370"/>
      <c r="AF729" s="370"/>
      <c r="AG729" s="364" t="s">
        <v>301</v>
      </c>
      <c r="AH729" s="364">
        <v>5</v>
      </c>
      <c r="AI729" s="364">
        <v>20</v>
      </c>
      <c r="AJ729" s="364">
        <v>10</v>
      </c>
      <c r="AK729" s="364">
        <v>21</v>
      </c>
      <c r="AL729" s="364">
        <v>50</v>
      </c>
      <c r="AM729" s="365">
        <f t="shared" ref="AM729" si="310">IF(AI729="",R729,ROUND(((((AK729/24)+(AL729/1440))-((AI729/24)+(AJ729/1440)))*1440/50),5))</f>
        <v>2</v>
      </c>
      <c r="AN729" s="104">
        <f t="shared" ref="AN729" si="311">AI729/24+AJ729/1440</f>
        <v>0.84027777777777779</v>
      </c>
      <c r="AO729" s="104">
        <f t="shared" ref="AO729" si="312">AK729/24+AL729/1440</f>
        <v>0.90972222222222221</v>
      </c>
      <c r="AP729" s="22" t="str" cm="1">
        <f t="array" ref="AP729">IF(W729="","",IF(SUMPRODUCT((W729=$W$7:$W$2042)*(AH729=$AH$7:$AH$2042)*(AN729=$AN$7:$AN$2042)*(AO729=$AO$7:$AO$2042)*(ROW($W$7:$W$2042)&lt;&gt;ROW(W729))*((R729=0)*($R$7:$R$2042&gt;0)+(R729&gt;0)*($R$7:$R$2042=0)))&gt;0,"SALONES UNIDOS",IF(SUMPRODUCT((W729=$W$7:$W$2042)*(AH729=$AH$7:$AH$2042)*((AN729&lt;$AO$7:$AO$2042)*(AO729&gt;$AN$7:$AN$2042))*(ROW($W$7:$W$2042)&lt;&gt;ROW(W729)))&gt;0,"Cruzado","Sin cruce")))</f>
        <v>Sin cruce</v>
      </c>
      <c r="AQ729" s="22"/>
      <c r="AR729" s="22"/>
      <c r="AS729" s="104">
        <f t="shared" ref="AS729:AS730" si="313">AN729</f>
        <v>0.84027777777777779</v>
      </c>
      <c r="AT729" s="104">
        <f t="shared" ref="AT729:AT730" si="314">AO729</f>
        <v>0.90972222222222221</v>
      </c>
      <c r="AU729" s="359" t="str" cm="1">
        <f t="array" ref="AU729">IF(AB729="","",IF(SUMPRODUCT((AB729=$AB$512:$AB$757)*(AH729=$AH$512:$AH$757)*(AQ729=$AQ$512:$AQ$757)*(AR729=$AR$512:$AR$757)*(ROW($AB$512:$AB$757)&lt;&gt;ROW(AB729))*((Q729=0)*($R$512:$R$757&gt;0)+(Q729&gt;0)*($R$512:$R$757=0)))&gt;0,"SALONES UNIDOS",IF(SUMPRODUCT((AB729=$AB$512:$AB$757)*(AH729=$AH$512:$AH$757)*((AQ729&lt;$AR$512:$AR$757)*(AR729&gt;$AQ$512:$AQ$757))*(ROW($AB$512:$AB$757)&lt;&gt;ROW(AB729)))&gt;0,"Cruzado","Sin cruce")))</f>
        <v/>
      </c>
      <c r="AV729" s="359" t="str" cm="1">
        <f t="array" ref="AV729">IF(AD729="","",IF(SUMPRODUCT((AD729=$AD$512:$AD$757)*(AH729=$AH$512:$AH$757)*(AS729=$AS$512:$AS$757)*(AT729=$AT$512:$AT$757)*(ROW($AD$512:$AD$757)&lt;&gt;ROW(AD729))*((R729=0)*($R$512:$R$757&gt;0)+(R729&gt;0)*($R$512:$R$757=0)))&gt;0,"SALONES UNIDOS",IF(SUMPRODUCT((AD729=$AD$512:$AD$757)*(AH729=$AH$512:$AH$757)*((AS729&lt;$AT$512:$AT$757)*(AT729&gt;$AS$512:$AS$757))*(ROW($AD$512:$AD$757)&lt;&gt;ROW(AD729)))&gt;0,"Cruzado","Sin cruce")))</f>
        <v>Sin cruce</v>
      </c>
      <c r="AW729" s="104" t="str">
        <f t="shared" ref="AW729" si="315">TRIM(CONCATENATE(G729,H729,E729,J729))</f>
        <v>PS2HUAURAB</v>
      </c>
      <c r="AX729" s="104" t="str" cm="1">
        <f t="array" ref="AX729">IF(AW729="","",IF(SUMPRODUCT((AW729=$AW$7:$AW$2042)*(AH729=$AH$7:$AH$2042)*(AN729=$AN$7:$AN$2042)*(AO729=$AO$7:$AO$2042)*(ROW($AW$7:$AW$2042)&lt;&gt;ROW(AW729))*((R729=0)*($R$7:$R$2042&gt;0)+(R729&gt;0)*($R$7:$R$2042=0)))&gt;0,"SALONES UNIDOS",IF(SUMPRODUCT((AW729=$AW$7:$AW$2042)*(AH729=$AH$7:$AH$2042)*((AN729&lt;$AO$7:$AO$2042)*(AO729&gt;$AN$7:$AN$2042))*(ROW($AW$7:$AW$2042)&lt;&gt;ROW(AW729)))&gt;0,"Cruzado","Sin cruce")))</f>
        <v>Sin cruce</v>
      </c>
    </row>
    <row r="730" spans="2:50" ht="19.8" hidden="1" customHeight="1" x14ac:dyDescent="0.25">
      <c r="B730" s="494" t="s">
        <v>314</v>
      </c>
      <c r="C730" s="369" t="s">
        <v>971</v>
      </c>
      <c r="D730" s="369">
        <v>20261</v>
      </c>
      <c r="E730" s="373" t="s">
        <v>279</v>
      </c>
      <c r="F730" s="370" t="s">
        <v>291</v>
      </c>
      <c r="G730" s="373" t="s">
        <v>296</v>
      </c>
      <c r="H730" s="373">
        <v>2</v>
      </c>
      <c r="I730" s="373" t="s">
        <v>571</v>
      </c>
      <c r="J730" s="373" t="s">
        <v>281</v>
      </c>
      <c r="K730" s="194" t="s">
        <v>742</v>
      </c>
      <c r="L730" s="369" t="s">
        <v>674</v>
      </c>
      <c r="M730" s="364" t="s">
        <v>346</v>
      </c>
      <c r="N730" s="364" t="s">
        <v>339</v>
      </c>
      <c r="O730" s="373" t="s">
        <v>315</v>
      </c>
      <c r="P730" s="364">
        <v>0</v>
      </c>
      <c r="Q730" s="364">
        <v>2</v>
      </c>
      <c r="R730" s="369">
        <v>2</v>
      </c>
      <c r="S730" s="364">
        <v>4</v>
      </c>
      <c r="T730" s="8"/>
      <c r="U730" s="374">
        <v>21</v>
      </c>
      <c r="V730" s="370">
        <v>15738929</v>
      </c>
      <c r="W730" s="373" t="s">
        <v>31</v>
      </c>
      <c r="X730" s="364" t="s">
        <v>315</v>
      </c>
      <c r="Y730" s="364" t="s">
        <v>576</v>
      </c>
      <c r="Z730" s="364"/>
      <c r="AA730" s="364"/>
      <c r="AB730" s="370"/>
      <c r="AC730" s="364"/>
      <c r="AD730" s="369" t="s">
        <v>586</v>
      </c>
      <c r="AE730" s="370"/>
      <c r="AF730" s="370"/>
      <c r="AG730" s="364" t="s">
        <v>301</v>
      </c>
      <c r="AH730" s="364">
        <v>5</v>
      </c>
      <c r="AI730" s="364">
        <v>21</v>
      </c>
      <c r="AJ730" s="364">
        <v>50</v>
      </c>
      <c r="AK730" s="364">
        <v>23</v>
      </c>
      <c r="AL730" s="364">
        <v>30</v>
      </c>
      <c r="AM730" s="365">
        <f t="shared" si="306"/>
        <v>2</v>
      </c>
      <c r="AN730" s="104">
        <f t="shared" si="304"/>
        <v>0.90972222222222221</v>
      </c>
      <c r="AO730" s="104">
        <f t="shared" si="305"/>
        <v>0.97916666666666674</v>
      </c>
      <c r="AP730" s="22" t="str" cm="1">
        <f t="array" ref="AP730">IF(W730="","",IF(SUMPRODUCT((W730=$W$7:$W$2042)*(AH730=$AH$7:$AH$2042)*(AN730=$AN$7:$AN$2042)*(AO730=$AO$7:$AO$2042)*(ROW($W$7:$W$2042)&lt;&gt;ROW(W730))*((R730=0)*($R$7:$R$2042&gt;0)+(R730&gt;0)*($R$7:$R$2042=0)))&gt;0,"SALONES UNIDOS",IF(SUMPRODUCT((W730=$W$7:$W$2042)*(AH730=$AH$7:$AH$2042)*((AN730&lt;$AO$7:$AO$2042)*(AO730&gt;$AN$7:$AN$2042))*(ROW($W$7:$W$2042)&lt;&gt;ROW(W730)))&gt;0,"Cruzado","Sin cruce")))</f>
        <v>Sin cruce</v>
      </c>
      <c r="AQ730" s="22"/>
      <c r="AR730" s="22"/>
      <c r="AS730" s="104">
        <f t="shared" si="313"/>
        <v>0.90972222222222221</v>
      </c>
      <c r="AT730" s="104">
        <f t="shared" si="314"/>
        <v>0.97916666666666674</v>
      </c>
      <c r="AU730" s="359" t="str" cm="1">
        <f t="array" ref="AU730">IF(AB730="","",IF(SUMPRODUCT((AB730=$AB$512:$AB$757)*(AH730=$AH$512:$AH$757)*(AQ730=$AQ$512:$AQ$757)*(AR730=$AR$512:$AR$757)*(ROW($AB$512:$AB$757)&lt;&gt;ROW(AB730))*((Q730=0)*($R$512:$R$757&gt;0)+(Q730&gt;0)*($R$512:$R$757=0)))&gt;0,"SALONES UNIDOS",IF(SUMPRODUCT((AB730=$AB$512:$AB$757)*(AH730=$AH$512:$AH$757)*((AQ730&lt;$AR$512:$AR$757)*(AR730&gt;$AQ$512:$AQ$757))*(ROW($AB$512:$AB$757)&lt;&gt;ROW(AB730)))&gt;0,"Cruzado","Sin cruce")))</f>
        <v/>
      </c>
      <c r="AV730" s="359" t="str" cm="1">
        <f t="array" ref="AV730">IF(AD730="","",IF(SUMPRODUCT((AD730=$AD$512:$AD$757)*(AH730=$AH$512:$AH$757)*(AS730=$AS$512:$AS$757)*(AT730=$AT$512:$AT$757)*(ROW($AD$512:$AD$757)&lt;&gt;ROW(AD730))*((R730=0)*($R$512:$R$757&gt;0)+(R730&gt;0)*($R$512:$R$757=0)))&gt;0,"SALONES UNIDOS",IF(SUMPRODUCT((AD730=$AD$512:$AD$757)*(AH730=$AH$512:$AH$757)*((AS730&lt;$AT$512:$AT$757)*(AT730&gt;$AS$512:$AS$757))*(ROW($AD$512:$AD$757)&lt;&gt;ROW(AD730)))&gt;0,"Cruzado","Sin cruce")))</f>
        <v>Sin cruce</v>
      </c>
      <c r="AW730" s="104" t="str">
        <f t="shared" si="307"/>
        <v>PS2HUAURAB</v>
      </c>
      <c r="AX730" s="104" t="str" cm="1">
        <f t="array" ref="AX730">IF(AW730="","",IF(SUMPRODUCT((AW730=$AW$7:$AW$2042)*(AH730=$AH$7:$AH$2042)*(AN730=$AN$7:$AN$2042)*(AO730=$AO$7:$AO$2042)*(ROW($AW$7:$AW$2042)&lt;&gt;ROW(AW730))*((R730=0)*($R$7:$R$2042&gt;0)+(R730&gt;0)*($R$7:$R$2042=0)))&gt;0,"SALONES UNIDOS",IF(SUMPRODUCT((AW730=$AW$7:$AW$2042)*(AH730=$AH$7:$AH$2042)*((AN730&lt;$AO$7:$AO$2042)*(AO730&gt;$AN$7:$AN$2042))*(ROW($AW$7:$AW$2042)&lt;&gt;ROW(AW730)))&gt;0,"Cruzado","Sin cruce")))</f>
        <v>Sin cruce</v>
      </c>
    </row>
    <row r="731" spans="2:50" ht="19.8" hidden="1" customHeight="1" x14ac:dyDescent="0.25">
      <c r="B731" s="494" t="s">
        <v>314</v>
      </c>
      <c r="C731" s="369" t="s">
        <v>971</v>
      </c>
      <c r="D731" s="369">
        <v>20261</v>
      </c>
      <c r="E731" s="373" t="s">
        <v>279</v>
      </c>
      <c r="F731" s="370" t="s">
        <v>291</v>
      </c>
      <c r="G731" s="373" t="s">
        <v>296</v>
      </c>
      <c r="H731" s="373">
        <v>2</v>
      </c>
      <c r="I731" s="373" t="s">
        <v>281</v>
      </c>
      <c r="J731" s="373" t="s">
        <v>281</v>
      </c>
      <c r="K731" s="194" t="s">
        <v>744</v>
      </c>
      <c r="L731" s="364" t="s">
        <v>404</v>
      </c>
      <c r="M731" s="364" t="s">
        <v>362</v>
      </c>
      <c r="N731" s="364" t="s">
        <v>339</v>
      </c>
      <c r="O731" s="373" t="s">
        <v>315</v>
      </c>
      <c r="P731" s="364">
        <v>2</v>
      </c>
      <c r="Q731" s="364">
        <v>0</v>
      </c>
      <c r="R731" s="369">
        <v>2</v>
      </c>
      <c r="S731" s="364">
        <v>3</v>
      </c>
      <c r="T731" s="8"/>
      <c r="U731" s="374">
        <v>21</v>
      </c>
      <c r="V731" s="370">
        <v>15727165</v>
      </c>
      <c r="W731" s="373" t="s">
        <v>48</v>
      </c>
      <c r="X731" s="364" t="s">
        <v>315</v>
      </c>
      <c r="Y731" s="364" t="s">
        <v>576</v>
      </c>
      <c r="Z731" s="364"/>
      <c r="AA731" s="364"/>
      <c r="AB731" s="370" t="s">
        <v>1130</v>
      </c>
      <c r="AC731" s="364"/>
      <c r="AD731" s="369"/>
      <c r="AE731" s="370"/>
      <c r="AF731" s="370"/>
      <c r="AG731" s="364" t="s">
        <v>559</v>
      </c>
      <c r="AH731" s="364">
        <v>4</v>
      </c>
      <c r="AI731" s="364">
        <v>18</v>
      </c>
      <c r="AJ731" s="364">
        <v>30</v>
      </c>
      <c r="AK731" s="364">
        <v>20</v>
      </c>
      <c r="AL731" s="364">
        <v>10</v>
      </c>
      <c r="AM731" s="365">
        <f t="shared" si="306"/>
        <v>2</v>
      </c>
      <c r="AN731" s="104">
        <f t="shared" si="304"/>
        <v>0.77083333333333337</v>
      </c>
      <c r="AO731" s="104">
        <f t="shared" si="305"/>
        <v>0.84027777777777779</v>
      </c>
      <c r="AP731" s="22" t="str" cm="1">
        <f t="array" ref="AP731">IF(W731="","",IF(SUMPRODUCT((W731=$W$7:$W$2042)*(AH731=$AH$7:$AH$2042)*(AN731=$AN$7:$AN$2042)*(AO731=$AO$7:$AO$2042)*(ROW($W$7:$W$2042)&lt;&gt;ROW(W731))*((R731=0)*($R$7:$R$2042&gt;0)+(R731&gt;0)*($R$7:$R$2042=0)))&gt;0,"SALONES UNIDOS",IF(SUMPRODUCT((W731=$W$7:$W$2042)*(AH731=$AH$7:$AH$2042)*((AN731&lt;$AO$7:$AO$2042)*(AO731&gt;$AN$7:$AN$2042))*(ROW($W$7:$W$2042)&lt;&gt;ROW(W731)))&gt;0,"Cruzado","Sin cruce")))</f>
        <v>Sin cruce</v>
      </c>
      <c r="AQ731" s="104">
        <f t="shared" ref="AQ731:AQ736" si="316">AN731</f>
        <v>0.77083333333333337</v>
      </c>
      <c r="AR731" s="104">
        <f t="shared" ref="AR731:AR736" si="317">AO731</f>
        <v>0.84027777777777779</v>
      </c>
      <c r="AS731" s="22"/>
      <c r="AT731" s="22"/>
      <c r="AU731" s="359" t="str" cm="1">
        <f t="array" ref="AU731">IF(AB731="","",IF(SUMPRODUCT((AB731=$AB$512:$AB$757)*(AH731=$AH$512:$AH$757)*(AQ731=$AQ$512:$AQ$757)*(AR731=$AR$512:$AR$757)*(ROW($AB$512:$AB$757)&lt;&gt;ROW(AB731))*((Q731=0)*($R$512:$R$757&gt;0)+(Q731&gt;0)*($R$512:$R$757=0)))&gt;0,"SALONES UNIDOS",IF(SUMPRODUCT((AB731=$AB$512:$AB$757)*(AH731=$AH$512:$AH$757)*((AQ731&lt;$AR$512:$AR$757)*(AR731&gt;$AQ$512:$AQ$757))*(ROW($AB$512:$AB$757)&lt;&gt;ROW(AB731)))&gt;0,"Cruzado","Sin cruce")))</f>
        <v>Sin cruce</v>
      </c>
      <c r="AV731" s="359" t="str" cm="1">
        <f t="array" ref="AV731">IF(AD731="","",IF(SUMPRODUCT((AD731=$AD$512:$AD$757)*(AH731=$AH$512:$AH$757)*(AS731=$AS$512:$AS$757)*(AT731=$AT$512:$AT$757)*(ROW($AD$512:$AD$757)&lt;&gt;ROW(AD731))*((R731=0)*($R$512:$R$757&gt;0)+(R731&gt;0)*($R$512:$R$757=0)))&gt;0,"SALONES UNIDOS",IF(SUMPRODUCT((AD731=$AD$512:$AD$757)*(AH731=$AH$512:$AH$757)*((AS731&lt;$AT$512:$AT$757)*(AT731&gt;$AS$512:$AS$757))*(ROW($AD$512:$AD$757)&lt;&gt;ROW(AD731)))&gt;0,"Cruzado","Sin cruce")))</f>
        <v/>
      </c>
      <c r="AW731" s="104" t="str">
        <f t="shared" si="307"/>
        <v>PS2HUAURAB</v>
      </c>
      <c r="AX731" s="104" t="str" cm="1">
        <f t="array" ref="AX731">IF(AW731="","",IF(SUMPRODUCT((AW731=$AW$7:$AW$2042)*(AH731=$AH$7:$AH$2042)*(AN731=$AN$7:$AN$2042)*(AO731=$AO$7:$AO$2042)*(ROW($AW$7:$AW$2042)&lt;&gt;ROW(AW731))*((R731=0)*($R$7:$R$2042&gt;0)+(R731&gt;0)*($R$7:$R$2042=0)))&gt;0,"SALONES UNIDOS",IF(SUMPRODUCT((AW731=$AW$7:$AW$2042)*(AH731=$AH$7:$AH$2042)*((AN731&lt;$AO$7:$AO$2042)*(AO731&gt;$AN$7:$AN$2042))*(ROW($AW$7:$AW$2042)&lt;&gt;ROW(AW731)))&gt;0,"Cruzado","Sin cruce")))</f>
        <v>Sin cruce</v>
      </c>
    </row>
    <row r="732" spans="2:50" ht="19.8" hidden="1" customHeight="1" x14ac:dyDescent="0.25">
      <c r="B732" s="494" t="s">
        <v>314</v>
      </c>
      <c r="C732" s="369" t="s">
        <v>971</v>
      </c>
      <c r="D732" s="369">
        <v>20261</v>
      </c>
      <c r="E732" s="373" t="s">
        <v>279</v>
      </c>
      <c r="F732" s="370" t="s">
        <v>291</v>
      </c>
      <c r="G732" s="373" t="s">
        <v>296</v>
      </c>
      <c r="H732" s="373">
        <v>2</v>
      </c>
      <c r="I732" s="373" t="s">
        <v>281</v>
      </c>
      <c r="J732" s="373" t="s">
        <v>281</v>
      </c>
      <c r="K732" s="194" t="s">
        <v>744</v>
      </c>
      <c r="L732" s="364" t="s">
        <v>404</v>
      </c>
      <c r="M732" s="364" t="s">
        <v>362</v>
      </c>
      <c r="N732" s="364" t="s">
        <v>339</v>
      </c>
      <c r="O732" s="373" t="s">
        <v>315</v>
      </c>
      <c r="P732" s="364">
        <v>0</v>
      </c>
      <c r="Q732" s="364">
        <v>2</v>
      </c>
      <c r="R732" s="369">
        <v>2</v>
      </c>
      <c r="S732" s="364">
        <v>3</v>
      </c>
      <c r="T732" s="8"/>
      <c r="U732" s="374">
        <v>21</v>
      </c>
      <c r="V732" s="370">
        <v>15727165</v>
      </c>
      <c r="W732" s="373" t="s">
        <v>48</v>
      </c>
      <c r="X732" s="364" t="s">
        <v>315</v>
      </c>
      <c r="Y732" s="364" t="s">
        <v>576</v>
      </c>
      <c r="Z732" s="364"/>
      <c r="AA732" s="364"/>
      <c r="AB732" s="370" t="s">
        <v>1130</v>
      </c>
      <c r="AC732" s="364"/>
      <c r="AD732" s="369"/>
      <c r="AE732" s="370"/>
      <c r="AF732" s="370"/>
      <c r="AG732" s="364" t="s">
        <v>301</v>
      </c>
      <c r="AH732" s="364">
        <v>4</v>
      </c>
      <c r="AI732" s="364">
        <v>20</v>
      </c>
      <c r="AJ732" s="364">
        <v>10</v>
      </c>
      <c r="AK732" s="364">
        <v>21</v>
      </c>
      <c r="AL732" s="364">
        <v>50</v>
      </c>
      <c r="AM732" s="365">
        <f t="shared" si="306"/>
        <v>2</v>
      </c>
      <c r="AN732" s="104">
        <f t="shared" si="304"/>
        <v>0.84027777777777779</v>
      </c>
      <c r="AO732" s="104">
        <f t="shared" si="305"/>
        <v>0.90972222222222221</v>
      </c>
      <c r="AP732" s="22" t="str" cm="1">
        <f t="array" ref="AP732">IF(W732="","",IF(SUMPRODUCT((W732=$W$7:$W$2042)*(AH732=$AH$7:$AH$2042)*(AN732=$AN$7:$AN$2042)*(AO732=$AO$7:$AO$2042)*(ROW($W$7:$W$2042)&lt;&gt;ROW(W732))*((R732=0)*($R$7:$R$2042&gt;0)+(R732&gt;0)*($R$7:$R$2042=0)))&gt;0,"SALONES UNIDOS",IF(SUMPRODUCT((W732=$W$7:$W$2042)*(AH732=$AH$7:$AH$2042)*((AN732&lt;$AO$7:$AO$2042)*(AO732&gt;$AN$7:$AN$2042))*(ROW($W$7:$W$2042)&lt;&gt;ROW(W732)))&gt;0,"Cruzado","Sin cruce")))</f>
        <v>Sin cruce</v>
      </c>
      <c r="AQ732" s="104">
        <f t="shared" si="316"/>
        <v>0.84027777777777779</v>
      </c>
      <c r="AR732" s="104">
        <f t="shared" si="317"/>
        <v>0.90972222222222221</v>
      </c>
      <c r="AS732" s="22"/>
      <c r="AT732" s="22"/>
      <c r="AU732" s="359" t="str" cm="1">
        <f t="array" ref="AU732">IF(AB732="","",IF(SUMPRODUCT((AB732=$AB$512:$AB$757)*(AH732=$AH$512:$AH$757)*(AQ732=$AQ$512:$AQ$757)*(AR732=$AR$512:$AR$757)*(ROW($AB$512:$AB$757)&lt;&gt;ROW(AB732))*((Q732=0)*($R$512:$R$757&gt;0)+(Q732&gt;0)*($R$512:$R$757=0)))&gt;0,"SALONES UNIDOS",IF(SUMPRODUCT((AB732=$AB$512:$AB$757)*(AH732=$AH$512:$AH$757)*((AQ732&lt;$AR$512:$AR$757)*(AR732&gt;$AQ$512:$AQ$757))*(ROW($AB$512:$AB$757)&lt;&gt;ROW(AB732)))&gt;0,"Cruzado","Sin cruce")))</f>
        <v>Sin cruce</v>
      </c>
      <c r="AV732" s="359" t="str" cm="1">
        <f t="array" ref="AV732">IF(AD732="","",IF(SUMPRODUCT((AD732=$AD$512:$AD$757)*(AH732=$AH$512:$AH$757)*(AS732=$AS$512:$AS$757)*(AT732=$AT$512:$AT$757)*(ROW($AD$512:$AD$757)&lt;&gt;ROW(AD732))*((R732=0)*($R$512:$R$757&gt;0)+(R732&gt;0)*($R$512:$R$757=0)))&gt;0,"SALONES UNIDOS",IF(SUMPRODUCT((AD732=$AD$512:$AD$757)*(AH732=$AH$512:$AH$757)*((AS732&lt;$AT$512:$AT$757)*(AT732&gt;$AS$512:$AS$757))*(ROW($AD$512:$AD$757)&lt;&gt;ROW(AD732)))&gt;0,"Cruzado","Sin cruce")))</f>
        <v/>
      </c>
      <c r="AW732" s="104" t="str">
        <f t="shared" si="307"/>
        <v>PS2HUAURAB</v>
      </c>
      <c r="AX732" s="104" t="str" cm="1">
        <f t="array" ref="AX732">IF(AW732="","",IF(SUMPRODUCT((AW732=$AW$7:$AW$2042)*(AH732=$AH$7:$AH$2042)*(AN732=$AN$7:$AN$2042)*(AO732=$AO$7:$AO$2042)*(ROW($AW$7:$AW$2042)&lt;&gt;ROW(AW732))*((R732=0)*($R$7:$R$2042&gt;0)+(R732&gt;0)*($R$7:$R$2042=0)))&gt;0,"SALONES UNIDOS",IF(SUMPRODUCT((AW732=$AW$7:$AW$2042)*(AH732=$AH$7:$AH$2042)*((AN732&lt;$AO$7:$AO$2042)*(AO732&gt;$AN$7:$AN$2042))*(ROW($AW$7:$AW$2042)&lt;&gt;ROW(AW732)))&gt;0,"Cruzado","Sin cruce")))</f>
        <v>Sin cruce</v>
      </c>
    </row>
    <row r="733" spans="2:50" ht="19.8" hidden="1" customHeight="1" x14ac:dyDescent="0.25">
      <c r="B733" s="494" t="s">
        <v>314</v>
      </c>
      <c r="C733" s="369" t="s">
        <v>971</v>
      </c>
      <c r="D733" s="369">
        <v>20261</v>
      </c>
      <c r="E733" s="373" t="s">
        <v>279</v>
      </c>
      <c r="F733" s="370" t="s">
        <v>291</v>
      </c>
      <c r="G733" s="373" t="s">
        <v>296</v>
      </c>
      <c r="H733" s="373">
        <v>2</v>
      </c>
      <c r="I733" s="373" t="s">
        <v>281</v>
      </c>
      <c r="J733" s="373" t="s">
        <v>281</v>
      </c>
      <c r="K733" s="194" t="s">
        <v>745</v>
      </c>
      <c r="L733" s="364" t="s">
        <v>677</v>
      </c>
      <c r="M733" s="364" t="s">
        <v>362</v>
      </c>
      <c r="N733" s="364" t="s">
        <v>339</v>
      </c>
      <c r="O733" s="373" t="s">
        <v>315</v>
      </c>
      <c r="P733" s="364">
        <v>3</v>
      </c>
      <c r="Q733" s="364">
        <v>0</v>
      </c>
      <c r="R733" s="369">
        <v>3</v>
      </c>
      <c r="S733" s="364">
        <v>4</v>
      </c>
      <c r="T733" s="8"/>
      <c r="U733" s="374">
        <v>21</v>
      </c>
      <c r="V733" s="370">
        <v>44002302</v>
      </c>
      <c r="W733" s="373" t="s">
        <v>1114</v>
      </c>
      <c r="X733" s="364" t="s">
        <v>315</v>
      </c>
      <c r="Y733" s="364" t="s">
        <v>576</v>
      </c>
      <c r="Z733" s="364"/>
      <c r="AA733" s="364"/>
      <c r="AB733" s="370" t="s">
        <v>1130</v>
      </c>
      <c r="AC733" s="364"/>
      <c r="AD733" s="369"/>
      <c r="AE733" s="370"/>
      <c r="AF733" s="370"/>
      <c r="AG733" s="364" t="s">
        <v>559</v>
      </c>
      <c r="AH733" s="364">
        <v>2</v>
      </c>
      <c r="AI733" s="364">
        <v>17</v>
      </c>
      <c r="AJ733" s="364">
        <v>40</v>
      </c>
      <c r="AK733" s="364">
        <v>20</v>
      </c>
      <c r="AL733" s="364">
        <v>10</v>
      </c>
      <c r="AM733" s="365">
        <f t="shared" si="306"/>
        <v>3</v>
      </c>
      <c r="AN733" s="104">
        <f t="shared" si="304"/>
        <v>0.73611111111111116</v>
      </c>
      <c r="AO733" s="104">
        <f t="shared" si="305"/>
        <v>0.84027777777777779</v>
      </c>
      <c r="AP733" s="22" t="str" cm="1">
        <f t="array" ref="AP733">IF(W733="","",IF(SUMPRODUCT((W733=$W$7:$W$2042)*(AH733=$AH$7:$AH$2042)*(AN733=$AN$7:$AN$2042)*(AO733=$AO$7:$AO$2042)*(ROW($W$7:$W$2042)&lt;&gt;ROW(W733))*((R733=0)*($R$7:$R$2042&gt;0)+(R733&gt;0)*($R$7:$R$2042=0)))&gt;0,"SALONES UNIDOS",IF(SUMPRODUCT((W733=$W$7:$W$2042)*(AH733=$AH$7:$AH$2042)*((AN733&lt;$AO$7:$AO$2042)*(AO733&gt;$AN$7:$AN$2042))*(ROW($W$7:$W$2042)&lt;&gt;ROW(W733)))&gt;0,"Cruzado","Sin cruce")))</f>
        <v>Sin cruce</v>
      </c>
      <c r="AQ733" s="104">
        <f t="shared" si="316"/>
        <v>0.73611111111111116</v>
      </c>
      <c r="AR733" s="104">
        <f t="shared" si="317"/>
        <v>0.84027777777777779</v>
      </c>
      <c r="AS733" s="22"/>
      <c r="AT733" s="22"/>
      <c r="AU733" s="359" t="str" cm="1">
        <f t="array" ref="AU733">IF(AB733="","",IF(SUMPRODUCT((AB733=$AB$512:$AB$757)*(AH733=$AH$512:$AH$757)*(AQ733=$AQ$512:$AQ$757)*(AR733=$AR$512:$AR$757)*(ROW($AB$512:$AB$757)&lt;&gt;ROW(AB733))*((Q733=0)*($R$512:$R$757&gt;0)+(Q733&gt;0)*($R$512:$R$757=0)))&gt;0,"SALONES UNIDOS",IF(SUMPRODUCT((AB733=$AB$512:$AB$757)*(AH733=$AH$512:$AH$757)*((AQ733&lt;$AR$512:$AR$757)*(AR733&gt;$AQ$512:$AQ$757))*(ROW($AB$512:$AB$757)&lt;&gt;ROW(AB733)))&gt;0,"Cruzado","Sin cruce")))</f>
        <v>Sin cruce</v>
      </c>
      <c r="AV733" s="359" t="str" cm="1">
        <f t="array" ref="AV733">IF(AD733="","",IF(SUMPRODUCT((AD733=$AD$512:$AD$757)*(AH733=$AH$512:$AH$757)*(AS733=$AS$512:$AS$757)*(AT733=$AT$512:$AT$757)*(ROW($AD$512:$AD$757)&lt;&gt;ROW(AD733))*((R733=0)*($R$512:$R$757&gt;0)+(R733&gt;0)*($R$512:$R$757=0)))&gt;0,"SALONES UNIDOS",IF(SUMPRODUCT((AD733=$AD$512:$AD$757)*(AH733=$AH$512:$AH$757)*((AS733&lt;$AT$512:$AT$757)*(AT733&gt;$AS$512:$AS$757))*(ROW($AD$512:$AD$757)&lt;&gt;ROW(AD733)))&gt;0,"Cruzado","Sin cruce")))</f>
        <v/>
      </c>
      <c r="AW733" s="104" t="str">
        <f t="shared" si="307"/>
        <v>PS2HUAURAB</v>
      </c>
      <c r="AX733" s="104" t="str" cm="1">
        <f t="array" ref="AX733">IF(AW733="","",IF(SUMPRODUCT((AW733=$AW$7:$AW$2042)*(AH733=$AH$7:$AH$2042)*(AN733=$AN$7:$AN$2042)*(AO733=$AO$7:$AO$2042)*(ROW($AW$7:$AW$2042)&lt;&gt;ROW(AW733))*((R733=0)*($R$7:$R$2042&gt;0)+(R733&gt;0)*($R$7:$R$2042=0)))&gt;0,"SALONES UNIDOS",IF(SUMPRODUCT((AW733=$AW$7:$AW$2042)*(AH733=$AH$7:$AH$2042)*((AN733&lt;$AO$7:$AO$2042)*(AO733&gt;$AN$7:$AN$2042))*(ROW($AW$7:$AW$2042)&lt;&gt;ROW(AW733)))&gt;0,"Cruzado","Sin cruce")))</f>
        <v>Sin cruce</v>
      </c>
    </row>
    <row r="734" spans="2:50" ht="19.8" hidden="1" customHeight="1" x14ac:dyDescent="0.25">
      <c r="B734" s="494" t="s">
        <v>314</v>
      </c>
      <c r="C734" s="369" t="s">
        <v>971</v>
      </c>
      <c r="D734" s="369">
        <v>20261</v>
      </c>
      <c r="E734" s="373" t="s">
        <v>279</v>
      </c>
      <c r="F734" s="370" t="s">
        <v>291</v>
      </c>
      <c r="G734" s="373" t="s">
        <v>296</v>
      </c>
      <c r="H734" s="373">
        <v>2</v>
      </c>
      <c r="I734" s="373" t="s">
        <v>281</v>
      </c>
      <c r="J734" s="373" t="s">
        <v>281</v>
      </c>
      <c r="K734" s="194" t="s">
        <v>745</v>
      </c>
      <c r="L734" s="364" t="s">
        <v>677</v>
      </c>
      <c r="M734" s="364" t="s">
        <v>362</v>
      </c>
      <c r="N734" s="364" t="s">
        <v>339</v>
      </c>
      <c r="O734" s="373" t="s">
        <v>315</v>
      </c>
      <c r="P734" s="364">
        <v>0</v>
      </c>
      <c r="Q734" s="364">
        <v>2</v>
      </c>
      <c r="R734" s="369">
        <v>2</v>
      </c>
      <c r="S734" s="364">
        <v>4</v>
      </c>
      <c r="T734" s="8"/>
      <c r="U734" s="374">
        <v>21</v>
      </c>
      <c r="V734" s="370">
        <v>44002302</v>
      </c>
      <c r="W734" s="373" t="s">
        <v>1114</v>
      </c>
      <c r="X734" s="364" t="s">
        <v>315</v>
      </c>
      <c r="Y734" s="364" t="s">
        <v>576</v>
      </c>
      <c r="Z734" s="364"/>
      <c r="AA734" s="364"/>
      <c r="AB734" s="370" t="s">
        <v>1130</v>
      </c>
      <c r="AC734" s="364"/>
      <c r="AD734" s="369"/>
      <c r="AE734" s="370"/>
      <c r="AF734" s="370"/>
      <c r="AG734" s="364" t="s">
        <v>301</v>
      </c>
      <c r="AH734" s="364">
        <v>2</v>
      </c>
      <c r="AI734" s="364">
        <v>20</v>
      </c>
      <c r="AJ734" s="364">
        <v>10</v>
      </c>
      <c r="AK734" s="364">
        <v>21</v>
      </c>
      <c r="AL734" s="364">
        <v>50</v>
      </c>
      <c r="AM734" s="365">
        <f t="shared" si="306"/>
        <v>2</v>
      </c>
      <c r="AN734" s="104">
        <f t="shared" si="304"/>
        <v>0.84027777777777779</v>
      </c>
      <c r="AO734" s="104">
        <f t="shared" si="305"/>
        <v>0.90972222222222221</v>
      </c>
      <c r="AP734" s="22" t="str" cm="1">
        <f t="array" ref="AP734">IF(W734="","",IF(SUMPRODUCT((W734=$W$7:$W$2042)*(AH734=$AH$7:$AH$2042)*(AN734=$AN$7:$AN$2042)*(AO734=$AO$7:$AO$2042)*(ROW($W$7:$W$2042)&lt;&gt;ROW(W734))*((R734=0)*($R$7:$R$2042&gt;0)+(R734&gt;0)*($R$7:$R$2042=0)))&gt;0,"SALONES UNIDOS",IF(SUMPRODUCT((W734=$W$7:$W$2042)*(AH734=$AH$7:$AH$2042)*((AN734&lt;$AO$7:$AO$2042)*(AO734&gt;$AN$7:$AN$2042))*(ROW($W$7:$W$2042)&lt;&gt;ROW(W734)))&gt;0,"Cruzado","Sin cruce")))</f>
        <v>Sin cruce</v>
      </c>
      <c r="AQ734" s="104">
        <f t="shared" si="316"/>
        <v>0.84027777777777779</v>
      </c>
      <c r="AR734" s="104">
        <f t="shared" si="317"/>
        <v>0.90972222222222221</v>
      </c>
      <c r="AS734" s="22"/>
      <c r="AT734" s="22"/>
      <c r="AU734" s="359" t="str" cm="1">
        <f t="array" ref="AU734">IF(AB734="","",IF(SUMPRODUCT((AB734=$AB$512:$AB$757)*(AH734=$AH$512:$AH$757)*(AQ734=$AQ$512:$AQ$757)*(AR734=$AR$512:$AR$757)*(ROW($AB$512:$AB$757)&lt;&gt;ROW(AB734))*((Q734=0)*($R$512:$R$757&gt;0)+(Q734&gt;0)*($R$512:$R$757=0)))&gt;0,"SALONES UNIDOS",IF(SUMPRODUCT((AB734=$AB$512:$AB$757)*(AH734=$AH$512:$AH$757)*((AQ734&lt;$AR$512:$AR$757)*(AR734&gt;$AQ$512:$AQ$757))*(ROW($AB$512:$AB$757)&lt;&gt;ROW(AB734)))&gt;0,"Cruzado","Sin cruce")))</f>
        <v>Sin cruce</v>
      </c>
      <c r="AV734" s="359" t="str" cm="1">
        <f t="array" ref="AV734">IF(AD734="","",IF(SUMPRODUCT((AD734=$AD$512:$AD$757)*(AH734=$AH$512:$AH$757)*(AS734=$AS$512:$AS$757)*(AT734=$AT$512:$AT$757)*(ROW($AD$512:$AD$757)&lt;&gt;ROW(AD734))*((R734=0)*($R$512:$R$757&gt;0)+(R734&gt;0)*($R$512:$R$757=0)))&gt;0,"SALONES UNIDOS",IF(SUMPRODUCT((AD734=$AD$512:$AD$757)*(AH734=$AH$512:$AH$757)*((AS734&lt;$AT$512:$AT$757)*(AT734&gt;$AS$512:$AS$757))*(ROW($AD$512:$AD$757)&lt;&gt;ROW(AD734)))&gt;0,"Cruzado","Sin cruce")))</f>
        <v/>
      </c>
      <c r="AW734" s="104" t="str">
        <f t="shared" si="307"/>
        <v>PS2HUAURAB</v>
      </c>
      <c r="AX734" s="104" t="str" cm="1">
        <f t="array" ref="AX734">IF(AW734="","",IF(SUMPRODUCT((AW734=$AW$7:$AW$2042)*(AH734=$AH$7:$AH$2042)*(AN734=$AN$7:$AN$2042)*(AO734=$AO$7:$AO$2042)*(ROW($AW$7:$AW$2042)&lt;&gt;ROW(AW734))*((R734=0)*($R$7:$R$2042&gt;0)+(R734&gt;0)*($R$7:$R$2042=0)))&gt;0,"SALONES UNIDOS",IF(SUMPRODUCT((AW734=$AW$7:$AW$2042)*(AH734=$AH$7:$AH$2042)*((AN734&lt;$AO$7:$AO$2042)*(AO734&gt;$AN$7:$AN$2042))*(ROW($AW$7:$AW$2042)&lt;&gt;ROW(AW734)))&gt;0,"Cruzado","Sin cruce")))</f>
        <v>Sin cruce</v>
      </c>
    </row>
    <row r="735" spans="2:50" ht="19.8" hidden="1" customHeight="1" x14ac:dyDescent="0.25">
      <c r="B735" s="494" t="s">
        <v>314</v>
      </c>
      <c r="C735" s="369" t="s">
        <v>971</v>
      </c>
      <c r="D735" s="369">
        <v>20261</v>
      </c>
      <c r="E735" s="373" t="s">
        <v>279</v>
      </c>
      <c r="F735" s="370" t="s">
        <v>291</v>
      </c>
      <c r="G735" s="373" t="s">
        <v>296</v>
      </c>
      <c r="H735" s="373">
        <v>2</v>
      </c>
      <c r="I735" s="373" t="s">
        <v>281</v>
      </c>
      <c r="J735" s="373" t="s">
        <v>281</v>
      </c>
      <c r="K735" s="194" t="s">
        <v>747</v>
      </c>
      <c r="L735" s="364" t="s">
        <v>679</v>
      </c>
      <c r="M735" s="364" t="s">
        <v>362</v>
      </c>
      <c r="N735" s="364" t="s">
        <v>339</v>
      </c>
      <c r="O735" s="373" t="s">
        <v>315</v>
      </c>
      <c r="P735" s="364">
        <v>3</v>
      </c>
      <c r="Q735" s="364">
        <v>0</v>
      </c>
      <c r="R735" s="369">
        <v>3</v>
      </c>
      <c r="S735" s="364">
        <v>4</v>
      </c>
      <c r="T735" s="8"/>
      <c r="U735" s="374">
        <v>21</v>
      </c>
      <c r="V735" s="370">
        <v>40475054</v>
      </c>
      <c r="W735" s="373" t="s">
        <v>239</v>
      </c>
      <c r="X735" s="364" t="s">
        <v>315</v>
      </c>
      <c r="Y735" s="364" t="s">
        <v>576</v>
      </c>
      <c r="Z735" s="364"/>
      <c r="AA735" s="364"/>
      <c r="AB735" s="370" t="s">
        <v>1130</v>
      </c>
      <c r="AC735" s="364"/>
      <c r="AD735" s="369"/>
      <c r="AE735" s="370"/>
      <c r="AF735" s="370"/>
      <c r="AG735" s="364" t="s">
        <v>559</v>
      </c>
      <c r="AH735" s="364">
        <v>3</v>
      </c>
      <c r="AI735" s="364">
        <v>17</v>
      </c>
      <c r="AJ735" s="364">
        <v>40</v>
      </c>
      <c r="AK735" s="364">
        <v>20</v>
      </c>
      <c r="AL735" s="364">
        <v>10</v>
      </c>
      <c r="AM735" s="365">
        <f t="shared" si="306"/>
        <v>3</v>
      </c>
      <c r="AN735" s="104">
        <f t="shared" si="304"/>
        <v>0.73611111111111116</v>
      </c>
      <c r="AO735" s="104">
        <f t="shared" si="305"/>
        <v>0.84027777777777779</v>
      </c>
      <c r="AP735" s="22" t="str" cm="1">
        <f t="array" ref="AP735">IF(W735="","",IF(SUMPRODUCT((W735=$W$7:$W$2042)*(AH735=$AH$7:$AH$2042)*(AN735=$AN$7:$AN$2042)*(AO735=$AO$7:$AO$2042)*(ROW($W$7:$W$2042)&lt;&gt;ROW(W735))*((R735=0)*($R$7:$R$2042&gt;0)+(R735&gt;0)*($R$7:$R$2042=0)))&gt;0,"SALONES UNIDOS",IF(SUMPRODUCT((W735=$W$7:$W$2042)*(AH735=$AH$7:$AH$2042)*((AN735&lt;$AO$7:$AO$2042)*(AO735&gt;$AN$7:$AN$2042))*(ROW($W$7:$W$2042)&lt;&gt;ROW(W735)))&gt;0,"Cruzado","Sin cruce")))</f>
        <v>Sin cruce</v>
      </c>
      <c r="AQ735" s="104">
        <f t="shared" si="316"/>
        <v>0.73611111111111116</v>
      </c>
      <c r="AR735" s="104">
        <f t="shared" si="317"/>
        <v>0.84027777777777779</v>
      </c>
      <c r="AS735" s="22"/>
      <c r="AT735" s="22"/>
      <c r="AU735" s="359" t="str" cm="1">
        <f t="array" ref="AU735">IF(AB735="","",IF(SUMPRODUCT((AB735=$AB$512:$AB$757)*(AH735=$AH$512:$AH$757)*(AQ735=$AQ$512:$AQ$757)*(AR735=$AR$512:$AR$757)*(ROW($AB$512:$AB$757)&lt;&gt;ROW(AB735))*((Q735=0)*($R$512:$R$757&gt;0)+(Q735&gt;0)*($R$512:$R$757=0)))&gt;0,"SALONES UNIDOS",IF(SUMPRODUCT((AB735=$AB$512:$AB$757)*(AH735=$AH$512:$AH$757)*((AQ735&lt;$AR$512:$AR$757)*(AR735&gt;$AQ$512:$AQ$757))*(ROW($AB$512:$AB$757)&lt;&gt;ROW(AB735)))&gt;0,"Cruzado","Sin cruce")))</f>
        <v>Sin cruce</v>
      </c>
      <c r="AV735" s="359" t="str" cm="1">
        <f t="array" ref="AV735">IF(AD735="","",IF(SUMPRODUCT((AD735=$AD$512:$AD$757)*(AH735=$AH$512:$AH$757)*(AS735=$AS$512:$AS$757)*(AT735=$AT$512:$AT$757)*(ROW($AD$512:$AD$757)&lt;&gt;ROW(AD735))*((R735=0)*($R$512:$R$757&gt;0)+(R735&gt;0)*($R$512:$R$757=0)))&gt;0,"SALONES UNIDOS",IF(SUMPRODUCT((AD735=$AD$512:$AD$757)*(AH735=$AH$512:$AH$757)*((AS735&lt;$AT$512:$AT$757)*(AT735&gt;$AS$512:$AS$757))*(ROW($AD$512:$AD$757)&lt;&gt;ROW(AD735)))&gt;0,"Cruzado","Sin cruce")))</f>
        <v/>
      </c>
      <c r="AW735" s="104" t="str">
        <f t="shared" si="307"/>
        <v>PS2HUAURAB</v>
      </c>
      <c r="AX735" s="104" t="str" cm="1">
        <f t="array" ref="AX735">IF(AW735="","",IF(SUMPRODUCT((AW735=$AW$7:$AW$2042)*(AH735=$AH$7:$AH$2042)*(AN735=$AN$7:$AN$2042)*(AO735=$AO$7:$AO$2042)*(ROW($AW$7:$AW$2042)&lt;&gt;ROW(AW735))*((R735=0)*($R$7:$R$2042&gt;0)+(R735&gt;0)*($R$7:$R$2042=0)))&gt;0,"SALONES UNIDOS",IF(SUMPRODUCT((AW735=$AW$7:$AW$2042)*(AH735=$AH$7:$AH$2042)*((AN735&lt;$AO$7:$AO$2042)*(AO735&gt;$AN$7:$AN$2042))*(ROW($AW$7:$AW$2042)&lt;&gt;ROW(AW735)))&gt;0,"Cruzado","Sin cruce")))</f>
        <v>Sin cruce</v>
      </c>
    </row>
    <row r="736" spans="2:50" ht="19.8" hidden="1" customHeight="1" x14ac:dyDescent="0.25">
      <c r="B736" s="494" t="s">
        <v>314</v>
      </c>
      <c r="C736" s="369" t="s">
        <v>971</v>
      </c>
      <c r="D736" s="369">
        <v>20261</v>
      </c>
      <c r="E736" s="373" t="s">
        <v>279</v>
      </c>
      <c r="F736" s="370" t="s">
        <v>291</v>
      </c>
      <c r="G736" s="373" t="s">
        <v>296</v>
      </c>
      <c r="H736" s="373">
        <v>2</v>
      </c>
      <c r="I736" s="373" t="s">
        <v>281</v>
      </c>
      <c r="J736" s="373" t="s">
        <v>281</v>
      </c>
      <c r="K736" s="194" t="s">
        <v>747</v>
      </c>
      <c r="L736" s="364" t="s">
        <v>679</v>
      </c>
      <c r="M736" s="364" t="s">
        <v>362</v>
      </c>
      <c r="N736" s="364" t="s">
        <v>339</v>
      </c>
      <c r="O736" s="373" t="s">
        <v>315</v>
      </c>
      <c r="P736" s="364">
        <v>0</v>
      </c>
      <c r="Q736" s="364">
        <v>2</v>
      </c>
      <c r="R736" s="369">
        <v>2</v>
      </c>
      <c r="S736" s="364">
        <v>4</v>
      </c>
      <c r="T736" s="8"/>
      <c r="U736" s="374">
        <v>21</v>
      </c>
      <c r="V736" s="370">
        <v>40475054</v>
      </c>
      <c r="W736" s="373" t="s">
        <v>239</v>
      </c>
      <c r="X736" s="364" t="s">
        <v>315</v>
      </c>
      <c r="Y736" s="364" t="s">
        <v>576</v>
      </c>
      <c r="Z736" s="364"/>
      <c r="AA736" s="364"/>
      <c r="AB736" s="370" t="s">
        <v>1130</v>
      </c>
      <c r="AC736" s="364"/>
      <c r="AD736" s="369"/>
      <c r="AE736" s="370"/>
      <c r="AF736" s="370"/>
      <c r="AG736" s="364" t="s">
        <v>301</v>
      </c>
      <c r="AH736" s="364">
        <v>3</v>
      </c>
      <c r="AI736" s="364">
        <v>20</v>
      </c>
      <c r="AJ736" s="364">
        <v>10</v>
      </c>
      <c r="AK736" s="364">
        <v>21</v>
      </c>
      <c r="AL736" s="364">
        <v>50</v>
      </c>
      <c r="AM736" s="365">
        <f t="shared" si="306"/>
        <v>2</v>
      </c>
      <c r="AN736" s="104">
        <f t="shared" si="304"/>
        <v>0.84027777777777779</v>
      </c>
      <c r="AO736" s="104">
        <f t="shared" si="305"/>
        <v>0.90972222222222221</v>
      </c>
      <c r="AP736" s="22" t="str" cm="1">
        <f t="array" ref="AP736">IF(W736="","",IF(SUMPRODUCT((W736=$W$7:$W$2042)*(AH736=$AH$7:$AH$2042)*(AN736=$AN$7:$AN$2042)*(AO736=$AO$7:$AO$2042)*(ROW($W$7:$W$2042)&lt;&gt;ROW(W736))*((R736=0)*($R$7:$R$2042&gt;0)+(R736&gt;0)*($R$7:$R$2042=0)))&gt;0,"SALONES UNIDOS",IF(SUMPRODUCT((W736=$W$7:$W$2042)*(AH736=$AH$7:$AH$2042)*((AN736&lt;$AO$7:$AO$2042)*(AO736&gt;$AN$7:$AN$2042))*(ROW($W$7:$W$2042)&lt;&gt;ROW(W736)))&gt;0,"Cruzado","Sin cruce")))</f>
        <v>Sin cruce</v>
      </c>
      <c r="AQ736" s="104">
        <f t="shared" si="316"/>
        <v>0.84027777777777779</v>
      </c>
      <c r="AR736" s="104">
        <f t="shared" si="317"/>
        <v>0.90972222222222221</v>
      </c>
      <c r="AS736" s="22"/>
      <c r="AT736" s="22"/>
      <c r="AU736" s="359" t="str" cm="1">
        <f t="array" ref="AU736">IF(AB736="","",IF(SUMPRODUCT((AB736=$AB$512:$AB$757)*(AH736=$AH$512:$AH$757)*(AQ736=$AQ$512:$AQ$757)*(AR736=$AR$512:$AR$757)*(ROW($AB$512:$AB$757)&lt;&gt;ROW(AB736))*((Q736=0)*($R$512:$R$757&gt;0)+(Q736&gt;0)*($R$512:$R$757=0)))&gt;0,"SALONES UNIDOS",IF(SUMPRODUCT((AB736=$AB$512:$AB$757)*(AH736=$AH$512:$AH$757)*((AQ736&lt;$AR$512:$AR$757)*(AR736&gt;$AQ$512:$AQ$757))*(ROW($AB$512:$AB$757)&lt;&gt;ROW(AB736)))&gt;0,"Cruzado","Sin cruce")))</f>
        <v>Sin cruce</v>
      </c>
      <c r="AV736" s="359" t="str" cm="1">
        <f t="array" ref="AV736">IF(AD736="","",IF(SUMPRODUCT((AD736=$AD$512:$AD$757)*(AH736=$AH$512:$AH$757)*(AS736=$AS$512:$AS$757)*(AT736=$AT$512:$AT$757)*(ROW($AD$512:$AD$757)&lt;&gt;ROW(AD736))*((R736=0)*($R$512:$R$757&gt;0)+(R736&gt;0)*($R$512:$R$757=0)))&gt;0,"SALONES UNIDOS",IF(SUMPRODUCT((AD736=$AD$512:$AD$757)*(AH736=$AH$512:$AH$757)*((AS736&lt;$AT$512:$AT$757)*(AT736&gt;$AS$512:$AS$757))*(ROW($AD$512:$AD$757)&lt;&gt;ROW(AD736)))&gt;0,"Cruzado","Sin cruce")))</f>
        <v/>
      </c>
      <c r="AW736" s="104" t="str">
        <f t="shared" si="307"/>
        <v>PS2HUAURAB</v>
      </c>
      <c r="AX736" s="104" t="str" cm="1">
        <f t="array" ref="AX736">IF(AW736="","",IF(SUMPRODUCT((AW736=$AW$7:$AW$2042)*(AH736=$AH$7:$AH$2042)*(AN736=$AN$7:$AN$2042)*(AO736=$AO$7:$AO$2042)*(ROW($AW$7:$AW$2042)&lt;&gt;ROW(AW736))*((R736=0)*($R$7:$R$2042&gt;0)+(R736&gt;0)*($R$7:$R$2042=0)))&gt;0,"SALONES UNIDOS",IF(SUMPRODUCT((AW736=$AW$7:$AW$2042)*(AH736=$AH$7:$AH$2042)*((AN736&lt;$AO$7:$AO$2042)*(AO736&gt;$AN$7:$AN$2042))*(ROW($AW$7:$AW$2042)&lt;&gt;ROW(AW736)))&gt;0,"Cruzado","Sin cruce")))</f>
        <v>Sin cruce</v>
      </c>
    </row>
    <row r="737" spans="2:50" ht="19.8" hidden="1" customHeight="1" x14ac:dyDescent="0.25">
      <c r="B737" s="494" t="s">
        <v>314</v>
      </c>
      <c r="C737" s="369" t="s">
        <v>971</v>
      </c>
      <c r="D737" s="369">
        <v>20261</v>
      </c>
      <c r="E737" s="373" t="s">
        <v>279</v>
      </c>
      <c r="F737" s="370" t="s">
        <v>291</v>
      </c>
      <c r="G737" s="373" t="s">
        <v>296</v>
      </c>
      <c r="H737" s="373">
        <v>2</v>
      </c>
      <c r="I737" s="373" t="s">
        <v>281</v>
      </c>
      <c r="J737" s="373" t="s">
        <v>281</v>
      </c>
      <c r="K737" s="194" t="s">
        <v>748</v>
      </c>
      <c r="L737" s="369" t="s">
        <v>681</v>
      </c>
      <c r="M737" s="364" t="s">
        <v>362</v>
      </c>
      <c r="N737" s="364" t="s">
        <v>339</v>
      </c>
      <c r="O737" s="370" t="s">
        <v>321</v>
      </c>
      <c r="P737" s="364">
        <v>2</v>
      </c>
      <c r="Q737" s="364">
        <v>0</v>
      </c>
      <c r="R737" s="369">
        <v>2</v>
      </c>
      <c r="S737" s="364">
        <v>3</v>
      </c>
      <c r="T737" s="8"/>
      <c r="U737" s="374">
        <v>21</v>
      </c>
      <c r="V737" s="370">
        <v>15727165</v>
      </c>
      <c r="W737" s="373" t="s">
        <v>48</v>
      </c>
      <c r="X737" s="372" t="s">
        <v>321</v>
      </c>
      <c r="Y737" s="364" t="s">
        <v>576</v>
      </c>
      <c r="Z737" s="364"/>
      <c r="AA737" s="364"/>
      <c r="AB737" s="370"/>
      <c r="AC737" s="370"/>
      <c r="AD737" s="369"/>
      <c r="AE737" s="370"/>
      <c r="AF737" s="370"/>
      <c r="AG737" s="364" t="s">
        <v>559</v>
      </c>
      <c r="AH737" s="364">
        <v>1</v>
      </c>
      <c r="AI737" s="364">
        <v>18</v>
      </c>
      <c r="AJ737" s="364">
        <v>30</v>
      </c>
      <c r="AK737" s="364">
        <v>20</v>
      </c>
      <c r="AL737" s="364">
        <v>10</v>
      </c>
      <c r="AM737" s="365">
        <f t="shared" si="306"/>
        <v>2</v>
      </c>
      <c r="AN737" s="104">
        <f t="shared" si="304"/>
        <v>0.77083333333333337</v>
      </c>
      <c r="AO737" s="104">
        <f t="shared" si="305"/>
        <v>0.84027777777777779</v>
      </c>
      <c r="AP737" s="22" t="str" cm="1">
        <f t="array" ref="AP737">IF(W737="","",IF(SUMPRODUCT((W737=$W$7:$W$2042)*(AH737=$AH$7:$AH$2042)*(AN737=$AN$7:$AN$2042)*(AO737=$AO$7:$AO$2042)*(ROW($W$7:$W$2042)&lt;&gt;ROW(W737))*((R737=0)*($R$7:$R$2042&gt;0)+(R737&gt;0)*($R$7:$R$2042=0)))&gt;0,"SALONES UNIDOS",IF(SUMPRODUCT((W737=$W$7:$W$2042)*(AH737=$AH$7:$AH$2042)*((AN737&lt;$AO$7:$AO$2042)*(AO737&gt;$AN$7:$AN$2042))*(ROW($W$7:$W$2042)&lt;&gt;ROW(W737)))&gt;0,"Cruzado","Sin cruce")))</f>
        <v>Sin cruce</v>
      </c>
      <c r="AQ737" s="104"/>
      <c r="AR737" s="104"/>
      <c r="AS737" s="22"/>
      <c r="AT737" s="22"/>
      <c r="AU737" s="359" t="str" cm="1">
        <f t="array" ref="AU737">IF(AB737="","",IF(SUMPRODUCT((AB737=$AB$512:$AB$757)*(AH737=$AH$512:$AH$757)*(AQ737=$AQ$512:$AQ$757)*(AR737=$AR$512:$AR$757)*(ROW($AB$512:$AB$757)&lt;&gt;ROW(AB737))*((Q737=0)*($R$512:$R$757&gt;0)+(Q737&gt;0)*($R$512:$R$757=0)))&gt;0,"SALONES UNIDOS",IF(SUMPRODUCT((AB737=$AB$512:$AB$757)*(AH737=$AH$512:$AH$757)*((AQ737&lt;$AR$512:$AR$757)*(AR737&gt;$AQ$512:$AQ$757))*(ROW($AB$512:$AB$757)&lt;&gt;ROW(AB737)))&gt;0,"Cruzado","Sin cruce")))</f>
        <v/>
      </c>
      <c r="AV737" s="359" t="str" cm="1">
        <f t="array" ref="AV737">IF(AD737="","",IF(SUMPRODUCT((AD737=$AD$512:$AD$757)*(AH737=$AH$512:$AH$757)*(AS737=$AS$512:$AS$757)*(AT737=$AT$512:$AT$757)*(ROW($AD$512:$AD$757)&lt;&gt;ROW(AD737))*((R737=0)*($R$512:$R$757&gt;0)+(R737&gt;0)*($R$512:$R$757=0)))&gt;0,"SALONES UNIDOS",IF(SUMPRODUCT((AD737=$AD$512:$AD$757)*(AH737=$AH$512:$AH$757)*((AS737&lt;$AT$512:$AT$757)*(AT737&gt;$AS$512:$AS$757))*(ROW($AD$512:$AD$757)&lt;&gt;ROW(AD737)))&gt;0,"Cruzado","Sin cruce")))</f>
        <v/>
      </c>
      <c r="AW737" s="104" t="str">
        <f t="shared" si="307"/>
        <v>PS2HUAURAB</v>
      </c>
      <c r="AX737" s="104" t="str" cm="1">
        <f t="array" ref="AX737">IF(AW737="","",IF(SUMPRODUCT((AW737=$AW$7:$AW$2042)*(AH737=$AH$7:$AH$2042)*(AN737=$AN$7:$AN$2042)*(AO737=$AO$7:$AO$2042)*(ROW($AW$7:$AW$2042)&lt;&gt;ROW(AW737))*((R737=0)*($R$7:$R$2042&gt;0)+(R737&gt;0)*($R$7:$R$2042=0)))&gt;0,"SALONES UNIDOS",IF(SUMPRODUCT((AW737=$AW$7:$AW$2042)*(AH737=$AH$7:$AH$2042)*((AN737&lt;$AO$7:$AO$2042)*(AO737&gt;$AN$7:$AN$2042))*(ROW($AW$7:$AW$2042)&lt;&gt;ROW(AW737)))&gt;0,"Cruzado","Sin cruce")))</f>
        <v>Sin cruce</v>
      </c>
    </row>
    <row r="738" spans="2:50" ht="19.8" hidden="1" customHeight="1" x14ac:dyDescent="0.25">
      <c r="B738" s="494" t="s">
        <v>314</v>
      </c>
      <c r="C738" s="369" t="s">
        <v>971</v>
      </c>
      <c r="D738" s="369">
        <v>20261</v>
      </c>
      <c r="E738" s="373" t="s">
        <v>279</v>
      </c>
      <c r="F738" s="370" t="s">
        <v>291</v>
      </c>
      <c r="G738" s="373" t="s">
        <v>296</v>
      </c>
      <c r="H738" s="373">
        <v>2</v>
      </c>
      <c r="I738" s="373" t="s">
        <v>281</v>
      </c>
      <c r="J738" s="373" t="s">
        <v>281</v>
      </c>
      <c r="K738" s="194" t="s">
        <v>748</v>
      </c>
      <c r="L738" s="369" t="s">
        <v>681</v>
      </c>
      <c r="M738" s="364" t="s">
        <v>362</v>
      </c>
      <c r="N738" s="364" t="s">
        <v>339</v>
      </c>
      <c r="O738" s="370" t="s">
        <v>321</v>
      </c>
      <c r="P738" s="364">
        <v>0</v>
      </c>
      <c r="Q738" s="364">
        <v>2</v>
      </c>
      <c r="R738" s="369">
        <v>2</v>
      </c>
      <c r="S738" s="364">
        <v>3</v>
      </c>
      <c r="T738" s="8"/>
      <c r="U738" s="374">
        <v>21</v>
      </c>
      <c r="V738" s="370">
        <v>15727165</v>
      </c>
      <c r="W738" s="373" t="s">
        <v>48</v>
      </c>
      <c r="X738" s="372" t="s">
        <v>321</v>
      </c>
      <c r="Y738" s="364" t="s">
        <v>576</v>
      </c>
      <c r="Z738" s="364"/>
      <c r="AA738" s="364"/>
      <c r="AB738" s="370"/>
      <c r="AC738" s="370"/>
      <c r="AD738" s="369"/>
      <c r="AE738" s="370"/>
      <c r="AF738" s="370"/>
      <c r="AG738" s="364" t="s">
        <v>301</v>
      </c>
      <c r="AH738" s="364">
        <v>2</v>
      </c>
      <c r="AI738" s="364">
        <v>21</v>
      </c>
      <c r="AJ738" s="364">
        <v>50</v>
      </c>
      <c r="AK738" s="364">
        <v>23</v>
      </c>
      <c r="AL738" s="364">
        <v>30</v>
      </c>
      <c r="AM738" s="22">
        <f t="shared" si="306"/>
        <v>2</v>
      </c>
      <c r="AN738" s="104">
        <f t="shared" si="304"/>
        <v>0.90972222222222221</v>
      </c>
      <c r="AO738" s="104">
        <f t="shared" si="305"/>
        <v>0.97916666666666674</v>
      </c>
      <c r="AP738" s="22" t="str" cm="1">
        <f t="array" ref="AP738">IF(W738="","",IF(SUMPRODUCT((W738=$W$7:$W$2042)*(AH738=$AH$7:$AH$2042)*(AN738=$AN$7:$AN$2042)*(AO738=$AO$7:$AO$2042)*(ROW($W$7:$W$2042)&lt;&gt;ROW(W738))*((R738=0)*($R$7:$R$2042&gt;0)+(R738&gt;0)*($R$7:$R$2042=0)))&gt;0,"SALONES UNIDOS",IF(SUMPRODUCT((W738=$W$7:$W$2042)*(AH738=$AH$7:$AH$2042)*((AN738&lt;$AO$7:$AO$2042)*(AO738&gt;$AN$7:$AN$2042))*(ROW($W$7:$W$2042)&lt;&gt;ROW(W738)))&gt;0,"Cruzado","Sin cruce")))</f>
        <v>Sin cruce</v>
      </c>
      <c r="AQ738" s="104"/>
      <c r="AR738" s="104"/>
      <c r="AS738" s="22"/>
      <c r="AT738" s="22"/>
      <c r="AU738" s="359" t="str" cm="1">
        <f t="array" ref="AU738">IF(AB738="","",IF(SUMPRODUCT((AB738=$AB$512:$AB$757)*(AH738=$AH$512:$AH$757)*(AQ738=$AQ$512:$AQ$757)*(AR738=$AR$512:$AR$757)*(ROW($AB$512:$AB$757)&lt;&gt;ROW(AB738))*((Q738=0)*($R$512:$R$757&gt;0)+(Q738&gt;0)*($R$512:$R$757=0)))&gt;0,"SALONES UNIDOS",IF(SUMPRODUCT((AB738=$AB$512:$AB$757)*(AH738=$AH$512:$AH$757)*((AQ738&lt;$AR$512:$AR$757)*(AR738&gt;$AQ$512:$AQ$757))*(ROW($AB$512:$AB$757)&lt;&gt;ROW(AB738)))&gt;0,"Cruzado","Sin cruce")))</f>
        <v/>
      </c>
      <c r="AV738" s="359" t="str" cm="1">
        <f t="array" ref="AV738">IF(AD738="","",IF(SUMPRODUCT((AD738=$AD$512:$AD$757)*(AH738=$AH$512:$AH$757)*(AS738=$AS$512:$AS$757)*(AT738=$AT$512:$AT$757)*(ROW($AD$512:$AD$757)&lt;&gt;ROW(AD738))*((R738=0)*($R$512:$R$757&gt;0)+(R738&gt;0)*($R$512:$R$757=0)))&gt;0,"SALONES UNIDOS",IF(SUMPRODUCT((AD738=$AD$512:$AD$757)*(AH738=$AH$512:$AH$757)*((AS738&lt;$AT$512:$AT$757)*(AT738&gt;$AS$512:$AS$757))*(ROW($AD$512:$AD$757)&lt;&gt;ROW(AD738)))&gt;0,"Cruzado","Sin cruce")))</f>
        <v/>
      </c>
      <c r="AW738" s="104" t="str">
        <f t="shared" si="307"/>
        <v>PS2HUAURAB</v>
      </c>
      <c r="AX738" s="104" t="str" cm="1">
        <f t="array" ref="AX738">IF(AW738="","",IF(SUMPRODUCT((AW738=$AW$7:$AW$2042)*(AH738=$AH$7:$AH$2042)*(AN738=$AN$7:$AN$2042)*(AO738=$AO$7:$AO$2042)*(ROW($AW$7:$AW$2042)&lt;&gt;ROW(AW738))*((R738=0)*($R$7:$R$2042&gt;0)+(R738&gt;0)*($R$7:$R$2042=0)))&gt;0,"SALONES UNIDOS",IF(SUMPRODUCT((AW738=$AW$7:$AW$2042)*(AH738=$AH$7:$AH$2042)*((AN738&lt;$AO$7:$AO$2042)*(AO738&gt;$AN$7:$AN$2042))*(ROW($AW$7:$AW$2042)&lt;&gt;ROW(AW738)))&gt;0,"Cruzado","Sin cruce")))</f>
        <v>Sin cruce</v>
      </c>
    </row>
    <row r="739" spans="2:50" ht="19.8" hidden="1" customHeight="1" x14ac:dyDescent="0.25">
      <c r="B739" s="494" t="s">
        <v>314</v>
      </c>
      <c r="C739" s="369" t="s">
        <v>971</v>
      </c>
      <c r="D739" s="369">
        <v>20261</v>
      </c>
      <c r="E739" s="373" t="s">
        <v>279</v>
      </c>
      <c r="F739" s="370" t="s">
        <v>291</v>
      </c>
      <c r="G739" s="373" t="s">
        <v>296</v>
      </c>
      <c r="H739" s="373">
        <v>3</v>
      </c>
      <c r="I739" s="373" t="s">
        <v>278</v>
      </c>
      <c r="J739" s="373" t="s">
        <v>278</v>
      </c>
      <c r="K739" s="194" t="s">
        <v>371</v>
      </c>
      <c r="L739" s="364" t="s">
        <v>1021</v>
      </c>
      <c r="M739" s="364" t="s">
        <v>346</v>
      </c>
      <c r="N739" s="364" t="s">
        <v>339</v>
      </c>
      <c r="O739" s="373" t="s">
        <v>315</v>
      </c>
      <c r="P739" s="364">
        <v>1</v>
      </c>
      <c r="Q739" s="364">
        <v>4</v>
      </c>
      <c r="R739" s="369">
        <v>5</v>
      </c>
      <c r="S739" s="364">
        <v>3</v>
      </c>
      <c r="T739" s="8"/>
      <c r="U739" s="374">
        <v>25</v>
      </c>
      <c r="V739" s="491">
        <v>72850359</v>
      </c>
      <c r="W739" s="491" t="s">
        <v>1177</v>
      </c>
      <c r="X739" s="364" t="s">
        <v>315</v>
      </c>
      <c r="Y739" s="364"/>
      <c r="Z739" s="364"/>
      <c r="AA739" s="364"/>
      <c r="AB739" s="474" t="s">
        <v>860</v>
      </c>
      <c r="AC739" s="364"/>
      <c r="AD739" s="369"/>
      <c r="AE739" s="370"/>
      <c r="AF739" s="370"/>
      <c r="AG739" s="364" t="s">
        <v>319</v>
      </c>
      <c r="AH739" s="483">
        <v>4</v>
      </c>
      <c r="AI739" s="483">
        <v>8</v>
      </c>
      <c r="AJ739" s="483">
        <v>30</v>
      </c>
      <c r="AK739" s="483">
        <v>12</v>
      </c>
      <c r="AL739" s="483">
        <v>40</v>
      </c>
      <c r="AM739" s="22">
        <f t="shared" si="306"/>
        <v>5</v>
      </c>
      <c r="AN739" s="104">
        <f t="shared" si="304"/>
        <v>0.35416666666666663</v>
      </c>
      <c r="AO739" s="104">
        <f t="shared" si="305"/>
        <v>0.52777777777777779</v>
      </c>
      <c r="AP739" s="22" t="str" cm="1">
        <f t="array" ref="AP739">IF(W739="","",IF(SUMPRODUCT((W739=$W$7:$W$2042)*(AH739=$AH$7:$AH$2042)*(AN739=$AN$7:$AN$2042)*(AO739=$AO$7:$AO$2042)*(ROW($W$7:$W$2042)&lt;&gt;ROW(W739))*((R739=0)*($R$7:$R$2042&gt;0)+(R739&gt;0)*($R$7:$R$2042=0)))&gt;0,"SALONES UNIDOS",IF(SUMPRODUCT((W739=$W$7:$W$2042)*(AH739=$AH$7:$AH$2042)*((AN739&lt;$AO$7:$AO$2042)*(AO739&gt;$AN$7:$AN$2042))*(ROW($W$7:$W$2042)&lt;&gt;ROW(W739)))&gt;0,"Cruzado","Sin cruce")))</f>
        <v>Sin cruce</v>
      </c>
      <c r="AQ739" s="104">
        <f>AN739</f>
        <v>0.35416666666666663</v>
      </c>
      <c r="AR739" s="104">
        <f>AO739</f>
        <v>0.52777777777777779</v>
      </c>
      <c r="AS739" s="22"/>
      <c r="AT739" s="22"/>
      <c r="AU739" s="359" t="str" cm="1">
        <f t="array" ref="AU739">IF(AB739="","",IF(SUMPRODUCT((AB739=$AB$512:$AB$757)*(AH739=$AH$512:$AH$757)*(AQ739=$AQ$512:$AQ$757)*(AR739=$AR$512:$AR$757)*(ROW($AB$512:$AB$757)&lt;&gt;ROW(AB739))*((Q739=0)*($R$512:$R$757&gt;0)+(Q739&gt;0)*($R$512:$R$757=0)))&gt;0,"SALONES UNIDOS",IF(SUMPRODUCT((AB739=$AB$512:$AB$757)*(AH739=$AH$512:$AH$757)*((AQ739&lt;$AR$512:$AR$757)*(AR739&gt;$AQ$512:$AQ$757))*(ROW($AB$512:$AB$757)&lt;&gt;ROW(AB739)))&gt;0,"Cruzado","Sin cruce")))</f>
        <v>Sin cruce</v>
      </c>
      <c r="AV739" s="359" t="str" cm="1">
        <f t="array" ref="AV739">IF(AD739="","",IF(SUMPRODUCT((AD739=$AD$512:$AD$757)*(AH739=$AH$512:$AH$757)*(AS739=$AS$512:$AS$757)*(AT739=$AT$512:$AT$757)*(ROW($AD$512:$AD$757)&lt;&gt;ROW(AD739))*((R739=0)*($R$512:$R$757&gt;0)+(R739&gt;0)*($R$512:$R$757=0)))&gt;0,"SALONES UNIDOS",IF(SUMPRODUCT((AD739=$AD$512:$AD$757)*(AH739=$AH$512:$AH$757)*((AS739&lt;$AT$512:$AT$757)*(AT739&gt;$AS$512:$AS$757))*(ROW($AD$512:$AD$757)&lt;&gt;ROW(AD739)))&gt;0,"Cruzado","Sin cruce")))</f>
        <v/>
      </c>
      <c r="AW739" s="104" t="str">
        <f t="shared" si="307"/>
        <v>PS3HUAURAA</v>
      </c>
      <c r="AX739" s="104" t="str" cm="1">
        <f t="array" ref="AX739">IF(AW739="","",IF(SUMPRODUCT((AW739=$AW$7:$AW$2042)*(AH739=$AH$7:$AH$2042)*(AN739=$AN$7:$AN$2042)*(AO739=$AO$7:$AO$2042)*(ROW($AW$7:$AW$2042)&lt;&gt;ROW(AW739))*((R739=0)*($R$7:$R$2042&gt;0)+(R739&gt;0)*($R$7:$R$2042=0)))&gt;0,"SALONES UNIDOS",IF(SUMPRODUCT((AW739=$AW$7:$AW$2042)*(AH739=$AH$7:$AH$2042)*((AN739&lt;$AO$7:$AO$2042)*(AO739&gt;$AN$7:$AN$2042))*(ROW($AW$7:$AW$2042)&lt;&gt;ROW(AW739)))&gt;0,"Cruzado","Sin cruce")))</f>
        <v>Sin cruce</v>
      </c>
    </row>
    <row r="740" spans="2:50" ht="19.8" hidden="1" customHeight="1" x14ac:dyDescent="0.25">
      <c r="B740" s="494" t="s">
        <v>314</v>
      </c>
      <c r="C740" s="369" t="s">
        <v>971</v>
      </c>
      <c r="D740" s="369">
        <v>20261</v>
      </c>
      <c r="E740" s="373" t="s">
        <v>279</v>
      </c>
      <c r="F740" s="370" t="s">
        <v>291</v>
      </c>
      <c r="G740" s="373" t="s">
        <v>296</v>
      </c>
      <c r="H740" s="373">
        <v>3</v>
      </c>
      <c r="I740" s="373" t="s">
        <v>278</v>
      </c>
      <c r="J740" s="373" t="s">
        <v>278</v>
      </c>
      <c r="K740" s="194" t="s">
        <v>369</v>
      </c>
      <c r="L740" s="364" t="s">
        <v>594</v>
      </c>
      <c r="M740" s="364" t="s">
        <v>346</v>
      </c>
      <c r="N740" s="364" t="s">
        <v>339</v>
      </c>
      <c r="O740" s="373" t="s">
        <v>321</v>
      </c>
      <c r="P740" s="364">
        <v>3</v>
      </c>
      <c r="Q740" s="364">
        <v>2</v>
      </c>
      <c r="R740" s="369">
        <v>5</v>
      </c>
      <c r="S740" s="364">
        <v>4</v>
      </c>
      <c r="T740" s="8"/>
      <c r="U740" s="374">
        <v>50</v>
      </c>
      <c r="V740" s="530">
        <v>44893085</v>
      </c>
      <c r="W740" s="531" t="s">
        <v>478</v>
      </c>
      <c r="X740" s="364" t="s">
        <v>321</v>
      </c>
      <c r="Y740" s="364" t="s">
        <v>556</v>
      </c>
      <c r="Z740" s="364"/>
      <c r="AA740" s="364"/>
      <c r="AB740" s="370"/>
      <c r="AC740" s="364"/>
      <c r="AD740" s="369"/>
      <c r="AE740" s="370"/>
      <c r="AF740" s="370"/>
      <c r="AG740" s="364" t="s">
        <v>319</v>
      </c>
      <c r="AH740" s="364">
        <v>2</v>
      </c>
      <c r="AI740" s="364">
        <v>7</v>
      </c>
      <c r="AJ740" s="364">
        <v>40</v>
      </c>
      <c r="AK740" s="364">
        <v>11</v>
      </c>
      <c r="AL740" s="364">
        <v>50</v>
      </c>
      <c r="AM740" s="22">
        <f t="shared" si="306"/>
        <v>5</v>
      </c>
      <c r="AN740" s="104">
        <f t="shared" si="304"/>
        <v>0.31944444444444448</v>
      </c>
      <c r="AO740" s="104">
        <f t="shared" si="305"/>
        <v>0.49305555555555552</v>
      </c>
      <c r="AP740" s="22" t="str" cm="1">
        <f t="array" ref="AP740">IF(W740="","",IF(SUMPRODUCT((W740=$W$7:$W$2042)*(AH740=$AH$7:$AH$2042)*(AN740=$AN$7:$AN$2042)*(AO740=$AO$7:$AO$2042)*(ROW($W$7:$W$2042)&lt;&gt;ROW(W740))*((R740=0)*($R$7:$R$2042&gt;0)+(R740&gt;0)*($R$7:$R$2042=0)))&gt;0,"SALONES UNIDOS",IF(SUMPRODUCT((W740=$W$7:$W$2042)*(AH740=$AH$7:$AH$2042)*((AN740&lt;$AO$7:$AO$2042)*(AO740&gt;$AN$7:$AN$2042))*(ROW($W$7:$W$2042)&lt;&gt;ROW(W740)))&gt;0,"Cruzado","Sin cruce")))</f>
        <v>Sin cruce</v>
      </c>
      <c r="AQ740" s="104"/>
      <c r="AR740" s="104"/>
      <c r="AS740" s="22"/>
      <c r="AT740" s="22"/>
      <c r="AU740" s="359" t="str" cm="1">
        <f t="array" ref="AU740">IF(AB740="","",IF(SUMPRODUCT((AB740=$AB$512:$AB$757)*(AH740=$AH$512:$AH$757)*(AQ740=$AQ$512:$AQ$757)*(AR740=$AR$512:$AR$757)*(ROW($AB$512:$AB$757)&lt;&gt;ROW(AB740))*((Q740=0)*($R$512:$R$757&gt;0)+(Q740&gt;0)*($R$512:$R$757=0)))&gt;0,"SALONES UNIDOS",IF(SUMPRODUCT((AB740=$AB$512:$AB$757)*(AH740=$AH$512:$AH$757)*((AQ740&lt;$AR$512:$AR$757)*(AR740&gt;$AQ$512:$AQ$757))*(ROW($AB$512:$AB$757)&lt;&gt;ROW(AB740)))&gt;0,"Cruzado","Sin cruce")))</f>
        <v/>
      </c>
      <c r="AV740" s="359" t="str" cm="1">
        <f t="array" ref="AV740">IF(AD740="","",IF(SUMPRODUCT((AD740=$AD$512:$AD$757)*(AH740=$AH$512:$AH$757)*(AS740=$AS$512:$AS$757)*(AT740=$AT$512:$AT$757)*(ROW($AD$512:$AD$757)&lt;&gt;ROW(AD740))*((R740=0)*($R$512:$R$757&gt;0)+(R740&gt;0)*($R$512:$R$757=0)))&gt;0,"SALONES UNIDOS",IF(SUMPRODUCT((AD740=$AD$512:$AD$757)*(AH740=$AH$512:$AH$757)*((AS740&lt;$AT$512:$AT$757)*(AT740&gt;$AS$512:$AS$757))*(ROW($AD$512:$AD$757)&lt;&gt;ROW(AD740)))&gt;0,"Cruzado","Sin cruce")))</f>
        <v/>
      </c>
      <c r="AW740" s="104" t="str">
        <f t="shared" si="307"/>
        <v>PS3HUAURAA</v>
      </c>
      <c r="AX740" s="104" t="str" cm="1">
        <f t="array" ref="AX740">IF(AW740="","",IF(SUMPRODUCT((AW740=$AW$7:$AW$2042)*(AH740=$AH$7:$AH$2042)*(AN740=$AN$7:$AN$2042)*(AO740=$AO$7:$AO$2042)*(ROW($AW$7:$AW$2042)&lt;&gt;ROW(AW740))*((R740=0)*($R$7:$R$2042&gt;0)+(R740&gt;0)*($R$7:$R$2042=0)))&gt;0,"SALONES UNIDOS",IF(SUMPRODUCT((AW740=$AW$7:$AW$2042)*(AH740=$AH$7:$AH$2042)*((AN740&lt;$AO$7:$AO$2042)*(AO740&gt;$AN$7:$AN$2042))*(ROW($AW$7:$AW$2042)&lt;&gt;ROW(AW740)))&gt;0,"Cruzado","Sin cruce")))</f>
        <v>Sin cruce</v>
      </c>
    </row>
    <row r="741" spans="2:50" ht="19.8" hidden="1" customHeight="1" x14ac:dyDescent="0.25">
      <c r="B741" s="494" t="s">
        <v>314</v>
      </c>
      <c r="C741" s="369" t="s">
        <v>971</v>
      </c>
      <c r="D741" s="369">
        <v>20261</v>
      </c>
      <c r="E741" s="373" t="s">
        <v>279</v>
      </c>
      <c r="F741" s="370" t="s">
        <v>291</v>
      </c>
      <c r="G741" s="373" t="s">
        <v>296</v>
      </c>
      <c r="H741" s="373">
        <v>3</v>
      </c>
      <c r="I741" s="373" t="s">
        <v>278</v>
      </c>
      <c r="J741" s="373" t="s">
        <v>278</v>
      </c>
      <c r="K741" s="194" t="s">
        <v>368</v>
      </c>
      <c r="L741" s="364" t="s">
        <v>361</v>
      </c>
      <c r="M741" s="364" t="s">
        <v>362</v>
      </c>
      <c r="N741" s="364" t="s">
        <v>339</v>
      </c>
      <c r="O741" s="373" t="s">
        <v>321</v>
      </c>
      <c r="P741" s="364">
        <v>2</v>
      </c>
      <c r="Q741" s="364">
        <v>2</v>
      </c>
      <c r="R741" s="369">
        <v>4</v>
      </c>
      <c r="S741" s="364">
        <v>3</v>
      </c>
      <c r="T741" s="8"/>
      <c r="U741" s="374">
        <v>25</v>
      </c>
      <c r="V741" s="370">
        <v>72226049</v>
      </c>
      <c r="W741" s="373" t="s">
        <v>28</v>
      </c>
      <c r="X741" s="364" t="s">
        <v>321</v>
      </c>
      <c r="Y741" s="364"/>
      <c r="Z741" s="364"/>
      <c r="AA741" s="364"/>
      <c r="AB741" s="370"/>
      <c r="AC741" s="364"/>
      <c r="AD741" s="369"/>
      <c r="AE741" s="370"/>
      <c r="AF741" s="370"/>
      <c r="AG741" s="364" t="s">
        <v>319</v>
      </c>
      <c r="AH741" s="364">
        <v>6</v>
      </c>
      <c r="AI741" s="364">
        <v>9</v>
      </c>
      <c r="AJ741" s="364">
        <v>20</v>
      </c>
      <c r="AK741" s="364">
        <v>12</v>
      </c>
      <c r="AL741" s="364">
        <v>40</v>
      </c>
      <c r="AM741" s="22">
        <f t="shared" si="306"/>
        <v>4</v>
      </c>
      <c r="AN741" s="104">
        <f t="shared" si="304"/>
        <v>0.3888888888888889</v>
      </c>
      <c r="AO741" s="104">
        <f t="shared" si="305"/>
        <v>0.52777777777777779</v>
      </c>
      <c r="AP741" s="22" t="str" cm="1">
        <f t="array" ref="AP741">IF(W741="","",IF(SUMPRODUCT((W741=$W$7:$W$2042)*(AH741=$AH$7:$AH$2042)*(AN741=$AN$7:$AN$2042)*(AO741=$AO$7:$AO$2042)*(ROW($W$7:$W$2042)&lt;&gt;ROW(W741))*((R741=0)*($R$7:$R$2042&gt;0)+(R741&gt;0)*($R$7:$R$2042=0)))&gt;0,"SALONES UNIDOS",IF(SUMPRODUCT((W741=$W$7:$W$2042)*(AH741=$AH$7:$AH$2042)*((AN741&lt;$AO$7:$AO$2042)*(AO741&gt;$AN$7:$AN$2042))*(ROW($W$7:$W$2042)&lt;&gt;ROW(W741)))&gt;0,"Cruzado","Sin cruce")))</f>
        <v>Sin cruce</v>
      </c>
      <c r="AQ741" s="104"/>
      <c r="AR741" s="104"/>
      <c r="AS741" s="22"/>
      <c r="AT741" s="22"/>
      <c r="AU741" s="359" t="str" cm="1">
        <f t="array" ref="AU741">IF(AB741="","",IF(SUMPRODUCT((AB741=$AB$512:$AB$757)*(AH741=$AH$512:$AH$757)*(AQ741=$AQ$512:$AQ$757)*(AR741=$AR$512:$AR$757)*(ROW($AB$512:$AB$757)&lt;&gt;ROW(AB741))*((Q741=0)*($R$512:$R$757&gt;0)+(Q741&gt;0)*($R$512:$R$757=0)))&gt;0,"SALONES UNIDOS",IF(SUMPRODUCT((AB741=$AB$512:$AB$757)*(AH741=$AH$512:$AH$757)*((AQ741&lt;$AR$512:$AR$757)*(AR741&gt;$AQ$512:$AQ$757))*(ROW($AB$512:$AB$757)&lt;&gt;ROW(AB741)))&gt;0,"Cruzado","Sin cruce")))</f>
        <v/>
      </c>
      <c r="AV741" s="359" t="str" cm="1">
        <f t="array" ref="AV741">IF(AD741="","",IF(SUMPRODUCT((AD741=$AD$512:$AD$757)*(AH741=$AH$512:$AH$757)*(AS741=$AS$512:$AS$757)*(AT741=$AT$512:$AT$757)*(ROW($AD$512:$AD$757)&lt;&gt;ROW(AD741))*((R741=0)*($R$512:$R$757&gt;0)+(R741&gt;0)*($R$512:$R$757=0)))&gt;0,"SALONES UNIDOS",IF(SUMPRODUCT((AD741=$AD$512:$AD$757)*(AH741=$AH$512:$AH$757)*((AS741&lt;$AT$512:$AT$757)*(AT741&gt;$AS$512:$AS$757))*(ROW($AD$512:$AD$757)&lt;&gt;ROW(AD741)))&gt;0,"Cruzado","Sin cruce")))</f>
        <v/>
      </c>
      <c r="AW741" s="104" t="str">
        <f t="shared" si="307"/>
        <v>PS3HUAURAA</v>
      </c>
      <c r="AX741" s="104" t="str" cm="1">
        <f t="array" ref="AX741">IF(AW741="","",IF(SUMPRODUCT((AW741=$AW$7:$AW$2042)*(AH741=$AH$7:$AH$2042)*(AN741=$AN$7:$AN$2042)*(AO741=$AO$7:$AO$2042)*(ROW($AW$7:$AW$2042)&lt;&gt;ROW(AW741))*((R741=0)*($R$7:$R$2042&gt;0)+(R741&gt;0)*($R$7:$R$2042=0)))&gt;0,"SALONES UNIDOS",IF(SUMPRODUCT((AW741=$AW$7:$AW$2042)*(AH741=$AH$7:$AH$2042)*((AN741&lt;$AO$7:$AO$2042)*(AO741&gt;$AN$7:$AN$2042))*(ROW($AW$7:$AW$2042)&lt;&gt;ROW(AW741)))&gt;0,"Cruzado","Sin cruce")))</f>
        <v>Sin cruce</v>
      </c>
    </row>
    <row r="742" spans="2:50" ht="19.8" hidden="1" customHeight="1" x14ac:dyDescent="0.25">
      <c r="B742" s="494" t="s">
        <v>314</v>
      </c>
      <c r="C742" s="369" t="s">
        <v>971</v>
      </c>
      <c r="D742" s="369">
        <v>20261</v>
      </c>
      <c r="E742" s="373" t="s">
        <v>279</v>
      </c>
      <c r="F742" s="370" t="s">
        <v>291</v>
      </c>
      <c r="G742" s="373" t="s">
        <v>296</v>
      </c>
      <c r="H742" s="373">
        <v>3</v>
      </c>
      <c r="I742" s="373" t="s">
        <v>278</v>
      </c>
      <c r="J742" s="373" t="s">
        <v>278</v>
      </c>
      <c r="K742" s="194" t="s">
        <v>367</v>
      </c>
      <c r="L742" s="364" t="s">
        <v>832</v>
      </c>
      <c r="M742" s="364" t="s">
        <v>346</v>
      </c>
      <c r="N742" s="364" t="s">
        <v>339</v>
      </c>
      <c r="O742" s="373" t="s">
        <v>315</v>
      </c>
      <c r="P742" s="364">
        <v>2</v>
      </c>
      <c r="Q742" s="364">
        <v>2</v>
      </c>
      <c r="R742" s="369">
        <v>4</v>
      </c>
      <c r="S742" s="364">
        <v>3</v>
      </c>
      <c r="T742" s="8"/>
      <c r="U742" s="374">
        <v>25</v>
      </c>
      <c r="V742" s="370">
        <v>44425152</v>
      </c>
      <c r="W742" s="373" t="s">
        <v>1153</v>
      </c>
      <c r="X742" s="375" t="s">
        <v>315</v>
      </c>
      <c r="Y742" s="364"/>
      <c r="Z742" s="364"/>
      <c r="AA742" s="364"/>
      <c r="AB742" s="370" t="s">
        <v>1131</v>
      </c>
      <c r="AC742" s="364"/>
      <c r="AD742" s="369" t="s">
        <v>1117</v>
      </c>
      <c r="AE742" s="370"/>
      <c r="AF742" s="370"/>
      <c r="AG742" s="364" t="s">
        <v>319</v>
      </c>
      <c r="AH742" s="364">
        <v>7</v>
      </c>
      <c r="AI742" s="364">
        <v>7</v>
      </c>
      <c r="AJ742" s="364">
        <v>40</v>
      </c>
      <c r="AK742" s="364">
        <v>11</v>
      </c>
      <c r="AL742" s="364">
        <v>0</v>
      </c>
      <c r="AM742" s="22">
        <f t="shared" si="306"/>
        <v>4</v>
      </c>
      <c r="AN742" s="104">
        <f t="shared" si="304"/>
        <v>0.31944444444444448</v>
      </c>
      <c r="AO742" s="104">
        <f t="shared" si="305"/>
        <v>0.45833333333333331</v>
      </c>
      <c r="AP742" s="22" t="str" cm="1">
        <f t="array" ref="AP742">IF(W742="","",IF(SUMPRODUCT((W742=$W$7:$W$2042)*(AH742=$AH$7:$AH$2042)*(AN742=$AN$7:$AN$2042)*(AO742=$AO$7:$AO$2042)*(ROW($W$7:$W$2042)&lt;&gt;ROW(W742))*((R742=0)*($R$7:$R$2042&gt;0)+(R742&gt;0)*($R$7:$R$2042=0)))&gt;0,"SALONES UNIDOS",IF(SUMPRODUCT((W742=$W$7:$W$2042)*(AH742=$AH$7:$AH$2042)*((AN742&lt;$AO$7:$AO$2042)*(AO742&gt;$AN$7:$AN$2042))*(ROW($W$7:$W$2042)&lt;&gt;ROW(W742)))&gt;0,"Cruzado","Sin cruce")))</f>
        <v>Sin cruce</v>
      </c>
      <c r="AQ742" s="104">
        <f t="shared" ref="AQ742:AQ746" si="318">AN742</f>
        <v>0.31944444444444448</v>
      </c>
      <c r="AR742" s="104">
        <f>AQ742+(P742/24)</f>
        <v>0.40277777777777779</v>
      </c>
      <c r="AS742" s="104">
        <f>IF(AR742=AO742,"",AR742)</f>
        <v>0.40277777777777779</v>
      </c>
      <c r="AT742" s="104">
        <f>IF(AS742="","",AO742)</f>
        <v>0.45833333333333331</v>
      </c>
      <c r="AU742" s="359" t="str" cm="1">
        <f t="array" ref="AU742">IF(AB742="","",IF(SUMPRODUCT((AB742=$AB$512:$AB$757)*(AH742=$AH$512:$AH$757)*(AQ742=$AQ$512:$AQ$757)*(AR742=$AR$512:$AR$757)*(ROW($AB$512:$AB$757)&lt;&gt;ROW(AB742))*((Q742=0)*($R$512:$R$757&gt;0)+(Q742&gt;0)*($R$512:$R$757=0)))&gt;0,"SALONES UNIDOS",IF(SUMPRODUCT((AB742=$AB$512:$AB$757)*(AH742=$AH$512:$AH$757)*((AQ742&lt;$AR$512:$AR$757)*(AR742&gt;$AQ$512:$AQ$757))*(ROW($AB$512:$AB$757)&lt;&gt;ROW(AB742)))&gt;0,"Cruzado","Sin cruce")))</f>
        <v>Sin cruce</v>
      </c>
      <c r="AV742" s="359" t="str" cm="1">
        <f t="array" ref="AV742">IF(AD742="","",IF(SUMPRODUCT((AD742=$AD$512:$AD$757)*(AH742=$AH$512:$AH$757)*(AS742=$AS$512:$AS$757)*(AT742=$AT$512:$AT$757)*(ROW($AD$512:$AD$757)&lt;&gt;ROW(AD742))*((R742=0)*($R$512:$R$757&gt;0)+(R742&gt;0)*($R$512:$R$757=0)))&gt;0,"SALONES UNIDOS",IF(SUMPRODUCT((AD742=$AD$512:$AD$757)*(AH742=$AH$512:$AH$757)*((AS742&lt;$AT$512:$AT$757)*(AT742&gt;$AS$512:$AS$757))*(ROW($AD$512:$AD$757)&lt;&gt;ROW(AD742)))&gt;0,"Cruzado","Sin cruce")))</f>
        <v>Sin cruce</v>
      </c>
      <c r="AW742" s="104" t="str">
        <f t="shared" si="307"/>
        <v>PS3HUAURAA</v>
      </c>
      <c r="AX742" s="104" t="str" cm="1">
        <f t="array" ref="AX742">IF(AW742="","",IF(SUMPRODUCT((AW742=$AW$7:$AW$2042)*(AH742=$AH$7:$AH$2042)*(AN742=$AN$7:$AN$2042)*(AO742=$AO$7:$AO$2042)*(ROW($AW$7:$AW$2042)&lt;&gt;ROW(AW742))*((R742=0)*($R$7:$R$2042&gt;0)+(R742&gt;0)*($R$7:$R$2042=0)))&gt;0,"SALONES UNIDOS",IF(SUMPRODUCT((AW742=$AW$7:$AW$2042)*(AH742=$AH$7:$AH$2042)*((AN742&lt;$AO$7:$AO$2042)*(AO742&gt;$AN$7:$AN$2042))*(ROW($AW$7:$AW$2042)&lt;&gt;ROW(AW742)))&gt;0,"Cruzado","Sin cruce")))</f>
        <v>Sin cruce</v>
      </c>
    </row>
    <row r="743" spans="2:50" ht="19.8" hidden="1" customHeight="1" x14ac:dyDescent="0.25">
      <c r="B743" s="494" t="s">
        <v>314</v>
      </c>
      <c r="C743" s="369" t="s">
        <v>971</v>
      </c>
      <c r="D743" s="369">
        <v>20261</v>
      </c>
      <c r="E743" s="373" t="s">
        <v>279</v>
      </c>
      <c r="F743" s="370" t="s">
        <v>291</v>
      </c>
      <c r="G743" s="373" t="s">
        <v>296</v>
      </c>
      <c r="H743" s="373">
        <v>3</v>
      </c>
      <c r="I743" s="373" t="s">
        <v>278</v>
      </c>
      <c r="J743" s="373" t="s">
        <v>278</v>
      </c>
      <c r="K743" s="194" t="s">
        <v>337</v>
      </c>
      <c r="L743" s="364" t="s">
        <v>338</v>
      </c>
      <c r="M743" s="364" t="s">
        <v>317</v>
      </c>
      <c r="N743" s="364" t="s">
        <v>339</v>
      </c>
      <c r="O743" s="373" t="s">
        <v>315</v>
      </c>
      <c r="P743" s="364">
        <v>2</v>
      </c>
      <c r="Q743" s="364">
        <v>0</v>
      </c>
      <c r="R743" s="369">
        <v>2</v>
      </c>
      <c r="S743" s="364">
        <v>3</v>
      </c>
      <c r="T743" s="8"/>
      <c r="U743" s="374">
        <v>25</v>
      </c>
      <c r="V743" s="491">
        <v>43036054</v>
      </c>
      <c r="W743" s="491" t="s">
        <v>965</v>
      </c>
      <c r="X743" s="375" t="s">
        <v>315</v>
      </c>
      <c r="Y743" s="364"/>
      <c r="Z743" s="364"/>
      <c r="AA743" s="364"/>
      <c r="AB743" s="370" t="s">
        <v>1130</v>
      </c>
      <c r="AC743" s="364"/>
      <c r="AD743" s="369"/>
      <c r="AE743" s="370"/>
      <c r="AF743" s="370"/>
      <c r="AG743" s="364" t="s">
        <v>559</v>
      </c>
      <c r="AH743" s="483">
        <v>1</v>
      </c>
      <c r="AI743" s="483">
        <v>16</v>
      </c>
      <c r="AJ743" s="483">
        <v>50</v>
      </c>
      <c r="AK743" s="483">
        <v>18</v>
      </c>
      <c r="AL743" s="483">
        <v>30</v>
      </c>
      <c r="AM743" s="22">
        <f t="shared" si="306"/>
        <v>2</v>
      </c>
      <c r="AN743" s="104">
        <f t="shared" si="304"/>
        <v>0.70138888888888884</v>
      </c>
      <c r="AO743" s="104">
        <f t="shared" si="305"/>
        <v>0.77083333333333337</v>
      </c>
      <c r="AP743" s="22" t="str" cm="1">
        <f t="array" ref="AP743">IF(W743="","",IF(SUMPRODUCT((W743=$W$7:$W$2042)*(AH743=$AH$7:$AH$2042)*(AN743=$AN$7:$AN$2042)*(AO743=$AO$7:$AO$2042)*(ROW($W$7:$W$2042)&lt;&gt;ROW(W743))*((R743=0)*($R$7:$R$2042&gt;0)+(R743&gt;0)*($R$7:$R$2042=0)))&gt;0,"SALONES UNIDOS",IF(SUMPRODUCT((W743=$W$7:$W$2042)*(AH743=$AH$7:$AH$2042)*((AN743&lt;$AO$7:$AO$2042)*(AO743&gt;$AN$7:$AN$2042))*(ROW($W$7:$W$2042)&lt;&gt;ROW(W743)))&gt;0,"Cruzado","Sin cruce")))</f>
        <v>Sin cruce</v>
      </c>
      <c r="AQ743" s="104">
        <f t="shared" si="318"/>
        <v>0.70138888888888884</v>
      </c>
      <c r="AR743" s="104">
        <f t="shared" ref="AR743:AR746" si="319">AO743</f>
        <v>0.77083333333333337</v>
      </c>
      <c r="AS743" s="22"/>
      <c r="AT743" s="22"/>
      <c r="AU743" s="359" t="str" cm="1">
        <f t="array" ref="AU743">IF(AB743="","",IF(SUMPRODUCT((AB743=$AB$512:$AB$757)*(AH743=$AH$512:$AH$757)*(AQ743=$AQ$512:$AQ$757)*(AR743=$AR$512:$AR$757)*(ROW($AB$512:$AB$757)&lt;&gt;ROW(AB743))*((Q743=0)*($R$512:$R$757&gt;0)+(Q743&gt;0)*($R$512:$R$757=0)))&gt;0,"SALONES UNIDOS",IF(SUMPRODUCT((AB743=$AB$512:$AB$757)*(AH743=$AH$512:$AH$757)*((AQ743&lt;$AR$512:$AR$757)*(AR743&gt;$AQ$512:$AQ$757))*(ROW($AB$512:$AB$757)&lt;&gt;ROW(AB743)))&gt;0,"Cruzado","Sin cruce")))</f>
        <v>Sin cruce</v>
      </c>
      <c r="AV743" s="359" t="str" cm="1">
        <f t="array" ref="AV743">IF(AD743="","",IF(SUMPRODUCT((AD743=$AD$512:$AD$757)*(AH743=$AH$512:$AH$757)*(AS743=$AS$512:$AS$757)*(AT743=$AT$512:$AT$757)*(ROW($AD$512:$AD$757)&lt;&gt;ROW(AD743))*((R743=0)*($R$512:$R$757&gt;0)+(R743&gt;0)*($R$512:$R$757=0)))&gt;0,"SALONES UNIDOS",IF(SUMPRODUCT((AD743=$AD$512:$AD$757)*(AH743=$AH$512:$AH$757)*((AS743&lt;$AT$512:$AT$757)*(AT743&gt;$AS$512:$AS$757))*(ROW($AD$512:$AD$757)&lt;&gt;ROW(AD743)))&gt;0,"Cruzado","Sin cruce")))</f>
        <v/>
      </c>
      <c r="AW743" s="104" t="str">
        <f t="shared" si="307"/>
        <v>PS3HUAURAA</v>
      </c>
      <c r="AX743" s="104" t="str" cm="1">
        <f t="array" ref="AX743">IF(AW743="","",IF(SUMPRODUCT((AW743=$AW$7:$AW$2042)*(AH743=$AH$7:$AH$2042)*(AN743=$AN$7:$AN$2042)*(AO743=$AO$7:$AO$2042)*(ROW($AW$7:$AW$2042)&lt;&gt;ROW(AW743))*((R743=0)*($R$7:$R$2042&gt;0)+(R743&gt;0)*($R$7:$R$2042=0)))&gt;0,"SALONES UNIDOS",IF(SUMPRODUCT((AW743=$AW$7:$AW$2042)*(AH743=$AH$7:$AH$2042)*((AN743&lt;$AO$7:$AO$2042)*(AO743&gt;$AN$7:$AN$2042))*(ROW($AW$7:$AW$2042)&lt;&gt;ROW(AW743)))&gt;0,"Cruzado","Sin cruce")))</f>
        <v>Sin cruce</v>
      </c>
    </row>
    <row r="744" spans="2:50" ht="19.8" hidden="1" customHeight="1" x14ac:dyDescent="0.25">
      <c r="B744" s="494" t="s">
        <v>314</v>
      </c>
      <c r="C744" s="369" t="s">
        <v>971</v>
      </c>
      <c r="D744" s="369">
        <v>20261</v>
      </c>
      <c r="E744" s="373" t="s">
        <v>279</v>
      </c>
      <c r="F744" s="370" t="s">
        <v>291</v>
      </c>
      <c r="G744" s="373" t="s">
        <v>296</v>
      </c>
      <c r="H744" s="373">
        <v>3</v>
      </c>
      <c r="I744" s="373" t="s">
        <v>278</v>
      </c>
      <c r="J744" s="373" t="s">
        <v>278</v>
      </c>
      <c r="K744" s="194" t="s">
        <v>337</v>
      </c>
      <c r="L744" s="364" t="s">
        <v>338</v>
      </c>
      <c r="M744" s="364" t="s">
        <v>317</v>
      </c>
      <c r="N744" s="364" t="s">
        <v>339</v>
      </c>
      <c r="O744" s="373" t="s">
        <v>315</v>
      </c>
      <c r="P744" s="364">
        <v>0</v>
      </c>
      <c r="Q744" s="364">
        <v>2</v>
      </c>
      <c r="R744" s="369">
        <v>2</v>
      </c>
      <c r="S744" s="364">
        <v>3</v>
      </c>
      <c r="T744" s="8"/>
      <c r="U744" s="374">
        <v>25</v>
      </c>
      <c r="V744" s="491">
        <v>43036054</v>
      </c>
      <c r="W744" s="491" t="s">
        <v>965</v>
      </c>
      <c r="X744" s="375" t="s">
        <v>315</v>
      </c>
      <c r="Y744" s="364"/>
      <c r="Z744" s="364"/>
      <c r="AA744" s="364"/>
      <c r="AB744" s="474" t="s">
        <v>1134</v>
      </c>
      <c r="AC744" s="364"/>
      <c r="AD744" s="369"/>
      <c r="AE744" s="370"/>
      <c r="AF744" s="370"/>
      <c r="AG744" s="364" t="s">
        <v>301</v>
      </c>
      <c r="AH744" s="483">
        <v>2</v>
      </c>
      <c r="AI744" s="483">
        <v>16</v>
      </c>
      <c r="AJ744" s="483">
        <v>50</v>
      </c>
      <c r="AK744" s="483">
        <v>18</v>
      </c>
      <c r="AL744" s="483">
        <v>30</v>
      </c>
      <c r="AM744" s="22">
        <f t="shared" ref="AM744" si="320">IF(AI744="",R744,ROUND(((((AK744/24)+(AL744/1440))-((AI744/24)+(AJ744/1440)))*1440/50),5))</f>
        <v>2</v>
      </c>
      <c r="AN744" s="104">
        <f t="shared" ref="AN744" si="321">AI744/24+AJ744/1440</f>
        <v>0.70138888888888884</v>
      </c>
      <c r="AO744" s="104">
        <f t="shared" ref="AO744" si="322">AK744/24+AL744/1440</f>
        <v>0.77083333333333337</v>
      </c>
      <c r="AP744" s="22" t="str" cm="1">
        <f t="array" ref="AP744">IF(W744="","",IF(SUMPRODUCT((W744=$W$7:$W$2042)*(AH744=$AH$7:$AH$2042)*(AN744=$AN$7:$AN$2042)*(AO744=$AO$7:$AO$2042)*(ROW($W$7:$W$2042)&lt;&gt;ROW(W744))*((R744=0)*($R$7:$R$2042&gt;0)+(R744&gt;0)*($R$7:$R$2042=0)))&gt;0,"SALONES UNIDOS",IF(SUMPRODUCT((W744=$W$7:$W$2042)*(AH744=$AH$7:$AH$2042)*((AN744&lt;$AO$7:$AO$2042)*(AO744&gt;$AN$7:$AN$2042))*(ROW($W$7:$W$2042)&lt;&gt;ROW(W744)))&gt;0,"Cruzado","Sin cruce")))</f>
        <v>Sin cruce</v>
      </c>
      <c r="AQ744" s="104">
        <f t="shared" ref="AQ744" si="323">AN744</f>
        <v>0.70138888888888884</v>
      </c>
      <c r="AR744" s="104">
        <f t="shared" ref="AR744" si="324">AO744</f>
        <v>0.77083333333333337</v>
      </c>
      <c r="AS744" s="22"/>
      <c r="AT744" s="22"/>
      <c r="AU744" s="359" t="str" cm="1">
        <f t="array" ref="AU744">IF(AB744="","",IF(SUMPRODUCT((AB744=$AB$512:$AB$757)*(AH744=$AH$512:$AH$757)*(AQ744=$AQ$512:$AQ$757)*(AR744=$AR$512:$AR$757)*(ROW($AB$512:$AB$757)&lt;&gt;ROW(AB744))*((Q744=0)*($R$512:$R$757&gt;0)+(Q744&gt;0)*($R$512:$R$757=0)))&gt;0,"SALONES UNIDOS",IF(SUMPRODUCT((AB744=$AB$512:$AB$757)*(AH744=$AH$512:$AH$757)*((AQ744&lt;$AR$512:$AR$757)*(AR744&gt;$AQ$512:$AQ$757))*(ROW($AB$512:$AB$757)&lt;&gt;ROW(AB744)))&gt;0,"Cruzado","Sin cruce")))</f>
        <v>Sin cruce</v>
      </c>
      <c r="AV744" s="359" t="str" cm="1">
        <f t="array" ref="AV744">IF(AD744="","",IF(SUMPRODUCT((AD744=$AD$512:$AD$757)*(AH744=$AH$512:$AH$757)*(AS744=$AS$512:$AS$757)*(AT744=$AT$512:$AT$757)*(ROW($AD$512:$AD$757)&lt;&gt;ROW(AD744))*((R744=0)*($R$512:$R$757&gt;0)+(R744&gt;0)*($R$512:$R$757=0)))&gt;0,"SALONES UNIDOS",IF(SUMPRODUCT((AD744=$AD$512:$AD$757)*(AH744=$AH$512:$AH$757)*((AS744&lt;$AT$512:$AT$757)*(AT744&gt;$AS$512:$AS$757))*(ROW($AD$512:$AD$757)&lt;&gt;ROW(AD744)))&gt;0,"Cruzado","Sin cruce")))</f>
        <v/>
      </c>
      <c r="AW744" s="104" t="str">
        <f t="shared" ref="AW744" si="325">TRIM(CONCATENATE(G744,H744,E744,J744))</f>
        <v>PS3HUAURAA</v>
      </c>
      <c r="AX744" s="104" t="str" cm="1">
        <f t="array" ref="AX744">IF(AW744="","",IF(SUMPRODUCT((AW744=$AW$7:$AW$2042)*(AH744=$AH$7:$AH$2042)*(AN744=$AN$7:$AN$2042)*(AO744=$AO$7:$AO$2042)*(ROW($AW$7:$AW$2042)&lt;&gt;ROW(AW744))*((R744=0)*($R$7:$R$2042&gt;0)+(R744&gt;0)*($R$7:$R$2042=0)))&gt;0,"SALONES UNIDOS",IF(SUMPRODUCT((AW744=$AW$7:$AW$2042)*(AH744=$AH$7:$AH$2042)*((AN744&lt;$AO$7:$AO$2042)*(AO744&gt;$AN$7:$AN$2042))*(ROW($AW$7:$AW$2042)&lt;&gt;ROW(AW744)))&gt;0,"Cruzado","Sin cruce")))</f>
        <v>Sin cruce</v>
      </c>
    </row>
    <row r="745" spans="2:50" ht="19.8" hidden="1" customHeight="1" x14ac:dyDescent="0.25">
      <c r="B745" s="494" t="s">
        <v>314</v>
      </c>
      <c r="C745" s="369" t="s">
        <v>971</v>
      </c>
      <c r="D745" s="369">
        <v>20261</v>
      </c>
      <c r="E745" s="373" t="s">
        <v>279</v>
      </c>
      <c r="F745" s="370" t="s">
        <v>291</v>
      </c>
      <c r="G745" s="373" t="s">
        <v>296</v>
      </c>
      <c r="H745" s="373">
        <v>3</v>
      </c>
      <c r="I745" s="373" t="s">
        <v>278</v>
      </c>
      <c r="J745" s="373" t="s">
        <v>278</v>
      </c>
      <c r="K745" s="194" t="s">
        <v>370</v>
      </c>
      <c r="L745" s="364" t="s">
        <v>868</v>
      </c>
      <c r="M745" s="364" t="s">
        <v>346</v>
      </c>
      <c r="N745" s="364" t="s">
        <v>339</v>
      </c>
      <c r="O745" s="373" t="s">
        <v>315</v>
      </c>
      <c r="P745" s="364">
        <v>3</v>
      </c>
      <c r="Q745" s="364">
        <v>2</v>
      </c>
      <c r="R745" s="369">
        <v>5</v>
      </c>
      <c r="S745" s="364">
        <v>4</v>
      </c>
      <c r="T745" s="8"/>
      <c r="U745" s="374">
        <v>25</v>
      </c>
      <c r="V745" s="370">
        <v>46536483</v>
      </c>
      <c r="W745" s="373" t="s">
        <v>147</v>
      </c>
      <c r="X745" s="364" t="s">
        <v>315</v>
      </c>
      <c r="Y745" s="364"/>
      <c r="Z745" s="364"/>
      <c r="AA745" s="364"/>
      <c r="AB745" s="370" t="s">
        <v>1131</v>
      </c>
      <c r="AC745" s="364"/>
      <c r="AD745" s="369"/>
      <c r="AE745" s="370"/>
      <c r="AF745" s="370"/>
      <c r="AG745" s="364" t="s">
        <v>319</v>
      </c>
      <c r="AH745" s="364">
        <v>3</v>
      </c>
      <c r="AI745" s="364">
        <v>8</v>
      </c>
      <c r="AJ745" s="364">
        <v>30</v>
      </c>
      <c r="AK745" s="364">
        <v>12</v>
      </c>
      <c r="AL745" s="364">
        <v>40</v>
      </c>
      <c r="AM745" s="22">
        <f t="shared" si="306"/>
        <v>5</v>
      </c>
      <c r="AN745" s="104">
        <f t="shared" si="304"/>
        <v>0.35416666666666663</v>
      </c>
      <c r="AO745" s="104">
        <f t="shared" si="305"/>
        <v>0.52777777777777779</v>
      </c>
      <c r="AP745" s="22" t="str" cm="1">
        <f t="array" ref="AP745">IF(W745="","",IF(SUMPRODUCT((W745=$W$7:$W$2042)*(AH745=$AH$7:$AH$2042)*(AN745=$AN$7:$AN$2042)*(AO745=$AO$7:$AO$2042)*(ROW($W$7:$W$2042)&lt;&gt;ROW(W745))*((R745=0)*($R$7:$R$2042&gt;0)+(R745&gt;0)*($R$7:$R$2042=0)))&gt;0,"SALONES UNIDOS",IF(SUMPRODUCT((W745=$W$7:$W$2042)*(AH745=$AH$7:$AH$2042)*((AN745&lt;$AO$7:$AO$2042)*(AO745&gt;$AN$7:$AN$2042))*(ROW($W$7:$W$2042)&lt;&gt;ROW(W745)))&gt;0,"Cruzado","Sin cruce")))</f>
        <v>Sin cruce</v>
      </c>
      <c r="AQ745" s="104">
        <f t="shared" si="318"/>
        <v>0.35416666666666663</v>
      </c>
      <c r="AR745" s="104">
        <f t="shared" si="319"/>
        <v>0.52777777777777779</v>
      </c>
      <c r="AS745" s="22"/>
      <c r="AT745" s="22"/>
      <c r="AU745" s="359" t="str" cm="1">
        <f t="array" ref="AU745">IF(AB745="","",IF(SUMPRODUCT((AB745=$AB$512:$AB$757)*(AH745=$AH$512:$AH$757)*(AQ745=$AQ$512:$AQ$757)*(AR745=$AR$512:$AR$757)*(ROW($AB$512:$AB$757)&lt;&gt;ROW(AB745))*((Q745=0)*($R$512:$R$757&gt;0)+(Q745&gt;0)*($R$512:$R$757=0)))&gt;0,"SALONES UNIDOS",IF(SUMPRODUCT((AB745=$AB$512:$AB$757)*(AH745=$AH$512:$AH$757)*((AQ745&lt;$AR$512:$AR$757)*(AR745&gt;$AQ$512:$AQ$757))*(ROW($AB$512:$AB$757)&lt;&gt;ROW(AB745)))&gt;0,"Cruzado","Sin cruce")))</f>
        <v>Sin cruce</v>
      </c>
      <c r="AV745" s="359" t="str" cm="1">
        <f t="array" ref="AV745">IF(AD745="","",IF(SUMPRODUCT((AD745=$AD$512:$AD$757)*(AH745=$AH$512:$AH$757)*(AS745=$AS$512:$AS$757)*(AT745=$AT$512:$AT$757)*(ROW($AD$512:$AD$757)&lt;&gt;ROW(AD745))*((R745=0)*($R$512:$R$757&gt;0)+(R745&gt;0)*($R$512:$R$757=0)))&gt;0,"SALONES UNIDOS",IF(SUMPRODUCT((AD745=$AD$512:$AD$757)*(AH745=$AH$512:$AH$757)*((AS745&lt;$AT$512:$AT$757)*(AT745&gt;$AS$512:$AS$757))*(ROW($AD$512:$AD$757)&lt;&gt;ROW(AD745)))&gt;0,"Cruzado","Sin cruce")))</f>
        <v/>
      </c>
      <c r="AW745" s="104" t="str">
        <f t="shared" si="307"/>
        <v>PS3HUAURAA</v>
      </c>
      <c r="AX745" s="104" t="str" cm="1">
        <f t="array" ref="AX745">IF(AW745="","",IF(SUMPRODUCT((AW745=$AW$7:$AW$2042)*(AH745=$AH$7:$AH$2042)*(AN745=$AN$7:$AN$2042)*(AO745=$AO$7:$AO$2042)*(ROW($AW$7:$AW$2042)&lt;&gt;ROW(AW745))*((R745=0)*($R$7:$R$2042&gt;0)+(R745&gt;0)*($R$7:$R$2042=0)))&gt;0,"SALONES UNIDOS",IF(SUMPRODUCT((AW745=$AW$7:$AW$2042)*(AH745=$AH$7:$AH$2042)*((AN745&lt;$AO$7:$AO$2042)*(AO745&gt;$AN$7:$AN$2042))*(ROW($AW$7:$AW$2042)&lt;&gt;ROW(AW745)))&gt;0,"Cruzado","Sin cruce")))</f>
        <v>Sin cruce</v>
      </c>
    </row>
    <row r="746" spans="2:50" ht="19.8" hidden="1" customHeight="1" x14ac:dyDescent="0.25">
      <c r="B746" s="494" t="s">
        <v>314</v>
      </c>
      <c r="C746" s="369" t="s">
        <v>971</v>
      </c>
      <c r="D746" s="369">
        <v>20261</v>
      </c>
      <c r="E746" s="373" t="s">
        <v>279</v>
      </c>
      <c r="F746" s="370" t="s">
        <v>291</v>
      </c>
      <c r="G746" s="373" t="s">
        <v>296</v>
      </c>
      <c r="H746" s="373">
        <v>3</v>
      </c>
      <c r="I746" s="373" t="s">
        <v>281</v>
      </c>
      <c r="J746" s="373" t="s">
        <v>281</v>
      </c>
      <c r="K746" s="194" t="s">
        <v>371</v>
      </c>
      <c r="L746" s="364" t="s">
        <v>1021</v>
      </c>
      <c r="M746" s="364" t="s">
        <v>346</v>
      </c>
      <c r="N746" s="364" t="s">
        <v>339</v>
      </c>
      <c r="O746" s="373" t="s">
        <v>315</v>
      </c>
      <c r="P746" s="364">
        <v>1</v>
      </c>
      <c r="Q746" s="364">
        <v>4</v>
      </c>
      <c r="R746" s="369">
        <v>5</v>
      </c>
      <c r="S746" s="364">
        <v>3</v>
      </c>
      <c r="T746" s="8"/>
      <c r="U746" s="374">
        <v>25</v>
      </c>
      <c r="V746" s="491">
        <v>43036054</v>
      </c>
      <c r="W746" s="491" t="s">
        <v>965</v>
      </c>
      <c r="X746" s="375" t="s">
        <v>315</v>
      </c>
      <c r="Y746" s="364"/>
      <c r="Z746" s="364"/>
      <c r="AA746" s="364"/>
      <c r="AB746" s="474" t="s">
        <v>1134</v>
      </c>
      <c r="AC746" s="364"/>
      <c r="AD746" s="369"/>
      <c r="AE746" s="370"/>
      <c r="AF746" s="370"/>
      <c r="AG746" s="364" t="s">
        <v>319</v>
      </c>
      <c r="AH746" s="483">
        <v>6</v>
      </c>
      <c r="AI746" s="483">
        <v>8</v>
      </c>
      <c r="AJ746" s="483">
        <v>30</v>
      </c>
      <c r="AK746" s="483">
        <v>12</v>
      </c>
      <c r="AL746" s="483">
        <v>40</v>
      </c>
      <c r="AM746" s="22">
        <f t="shared" si="306"/>
        <v>5</v>
      </c>
      <c r="AN746" s="104">
        <f t="shared" si="304"/>
        <v>0.35416666666666663</v>
      </c>
      <c r="AO746" s="104">
        <f t="shared" si="305"/>
        <v>0.52777777777777779</v>
      </c>
      <c r="AP746" s="22" t="str" cm="1">
        <f t="array" ref="AP746">IF(W746="","",IF(SUMPRODUCT((W746=$W$7:$W$2042)*(AH746=$AH$7:$AH$2042)*(AN746=$AN$7:$AN$2042)*(AO746=$AO$7:$AO$2042)*(ROW($W$7:$W$2042)&lt;&gt;ROW(W746))*((R746=0)*($R$7:$R$2042&gt;0)+(R746&gt;0)*($R$7:$R$2042=0)))&gt;0,"SALONES UNIDOS",IF(SUMPRODUCT((W746=$W$7:$W$2042)*(AH746=$AH$7:$AH$2042)*((AN746&lt;$AO$7:$AO$2042)*(AO746&gt;$AN$7:$AN$2042))*(ROW($W$7:$W$2042)&lt;&gt;ROW(W746)))&gt;0,"Cruzado","Sin cruce")))</f>
        <v>Sin cruce</v>
      </c>
      <c r="AQ746" s="104">
        <f t="shared" si="318"/>
        <v>0.35416666666666663</v>
      </c>
      <c r="AR746" s="104">
        <f t="shared" si="319"/>
        <v>0.52777777777777779</v>
      </c>
      <c r="AS746" s="22"/>
      <c r="AT746" s="22"/>
      <c r="AU746" s="359" t="str" cm="1">
        <f t="array" ref="AU746">IF(AB746="","",IF(SUMPRODUCT((AB746=$AB$512:$AB$757)*(AH746=$AH$512:$AH$757)*(AQ746=$AQ$512:$AQ$757)*(AR746=$AR$512:$AR$757)*(ROW($AB$512:$AB$757)&lt;&gt;ROW(AB746))*((Q746=0)*($R$512:$R$757&gt;0)+(Q746&gt;0)*($R$512:$R$757=0)))&gt;0,"SALONES UNIDOS",IF(SUMPRODUCT((AB746=$AB$512:$AB$757)*(AH746=$AH$512:$AH$757)*((AQ746&lt;$AR$512:$AR$757)*(AR746&gt;$AQ$512:$AQ$757))*(ROW($AB$512:$AB$757)&lt;&gt;ROW(AB746)))&gt;0,"Cruzado","Sin cruce")))</f>
        <v>Sin cruce</v>
      </c>
      <c r="AV746" s="359" t="str" cm="1">
        <f t="array" ref="AV746">IF(AD746="","",IF(SUMPRODUCT((AD746=$AD$512:$AD$757)*(AH746=$AH$512:$AH$757)*(AS746=$AS$512:$AS$757)*(AT746=$AT$512:$AT$757)*(ROW($AD$512:$AD$757)&lt;&gt;ROW(AD746))*((R746=0)*($R$512:$R$757&gt;0)+(R746&gt;0)*($R$512:$R$757=0)))&gt;0,"SALONES UNIDOS",IF(SUMPRODUCT((AD746=$AD$512:$AD$757)*(AH746=$AH$512:$AH$757)*((AS746&lt;$AT$512:$AT$757)*(AT746&gt;$AS$512:$AS$757))*(ROW($AD$512:$AD$757)&lt;&gt;ROW(AD746)))&gt;0,"Cruzado","Sin cruce")))</f>
        <v/>
      </c>
      <c r="AW746" s="104" t="str">
        <f t="shared" si="307"/>
        <v>PS3HUAURAB</v>
      </c>
      <c r="AX746" s="104" t="str" cm="1">
        <f t="array" ref="AX746">IF(AW746="","",IF(SUMPRODUCT((AW746=$AW$7:$AW$2042)*(AH746=$AH$7:$AH$2042)*(AN746=$AN$7:$AN$2042)*(AO746=$AO$7:$AO$2042)*(ROW($AW$7:$AW$2042)&lt;&gt;ROW(AW746))*((R746=0)*($R$7:$R$2042&gt;0)+(R746&gt;0)*($R$7:$R$2042=0)))&gt;0,"SALONES UNIDOS",IF(SUMPRODUCT((AW746=$AW$7:$AW$2042)*(AH746=$AH$7:$AH$2042)*((AN746&lt;$AO$7:$AO$2042)*(AO746&gt;$AN$7:$AN$2042))*(ROW($AW$7:$AW$2042)&lt;&gt;ROW(AW746)))&gt;0,"Cruzado","Sin cruce")))</f>
        <v>Sin cruce</v>
      </c>
    </row>
    <row r="747" spans="2:50" ht="19.8" hidden="1" customHeight="1" x14ac:dyDescent="0.25">
      <c r="B747" s="494" t="s">
        <v>314</v>
      </c>
      <c r="C747" s="369" t="s">
        <v>971</v>
      </c>
      <c r="D747" s="369">
        <v>20261</v>
      </c>
      <c r="E747" s="373" t="s">
        <v>279</v>
      </c>
      <c r="F747" s="370" t="s">
        <v>291</v>
      </c>
      <c r="G747" s="373" t="s">
        <v>296</v>
      </c>
      <c r="H747" s="373">
        <v>3</v>
      </c>
      <c r="I747" s="373" t="s">
        <v>281</v>
      </c>
      <c r="J747" s="373" t="s">
        <v>281</v>
      </c>
      <c r="K747" s="194" t="s">
        <v>369</v>
      </c>
      <c r="L747" s="364" t="s">
        <v>594</v>
      </c>
      <c r="M747" s="364" t="s">
        <v>346</v>
      </c>
      <c r="N747" s="364" t="s">
        <v>339</v>
      </c>
      <c r="O747" s="373" t="s">
        <v>321</v>
      </c>
      <c r="P747" s="364">
        <v>3</v>
      </c>
      <c r="Q747" s="364">
        <v>2</v>
      </c>
      <c r="R747" s="369">
        <v>5</v>
      </c>
      <c r="S747" s="364">
        <v>4</v>
      </c>
      <c r="T747" s="8"/>
      <c r="U747" s="374">
        <v>50</v>
      </c>
      <c r="V747" s="370">
        <v>44893085</v>
      </c>
      <c r="W747" s="373" t="s">
        <v>478</v>
      </c>
      <c r="X747" s="364" t="s">
        <v>321</v>
      </c>
      <c r="Y747" s="364" t="s">
        <v>556</v>
      </c>
      <c r="Z747" s="364"/>
      <c r="AA747" s="364"/>
      <c r="AB747" s="370"/>
      <c r="AC747" s="364"/>
      <c r="AD747" s="369"/>
      <c r="AE747" s="370"/>
      <c r="AF747" s="370"/>
      <c r="AG747" s="364" t="s">
        <v>319</v>
      </c>
      <c r="AH747" s="364">
        <v>4</v>
      </c>
      <c r="AI747" s="364">
        <v>8</v>
      </c>
      <c r="AJ747" s="364">
        <v>30</v>
      </c>
      <c r="AK747" s="364">
        <v>12</v>
      </c>
      <c r="AL747" s="364">
        <v>40</v>
      </c>
      <c r="AM747" s="22">
        <f t="shared" si="306"/>
        <v>5</v>
      </c>
      <c r="AN747" s="104">
        <f t="shared" si="304"/>
        <v>0.35416666666666663</v>
      </c>
      <c r="AO747" s="104">
        <f t="shared" si="305"/>
        <v>0.52777777777777779</v>
      </c>
      <c r="AP747" s="22" t="str" cm="1">
        <f t="array" ref="AP747">IF(W747="","",IF(SUMPRODUCT((W747=$W$7:$W$2042)*(AH747=$AH$7:$AH$2042)*(AN747=$AN$7:$AN$2042)*(AO747=$AO$7:$AO$2042)*(ROW($W$7:$W$2042)&lt;&gt;ROW(W747))*((R747=0)*($R$7:$R$2042&gt;0)+(R747&gt;0)*($R$7:$R$2042=0)))&gt;0,"SALONES UNIDOS",IF(SUMPRODUCT((W747=$W$7:$W$2042)*(AH747=$AH$7:$AH$2042)*((AN747&lt;$AO$7:$AO$2042)*(AO747&gt;$AN$7:$AN$2042))*(ROW($W$7:$W$2042)&lt;&gt;ROW(W747)))&gt;0,"Cruzado","Sin cruce")))</f>
        <v>Sin cruce</v>
      </c>
      <c r="AQ747" s="104"/>
      <c r="AR747" s="104"/>
      <c r="AS747" s="22"/>
      <c r="AT747" s="22"/>
      <c r="AU747" s="359" t="str" cm="1">
        <f t="array" ref="AU747">IF(AB747="","",IF(SUMPRODUCT((AB747=$AB$512:$AB$757)*(AH747=$AH$512:$AH$757)*(AQ747=$AQ$512:$AQ$757)*(AR747=$AR$512:$AR$757)*(ROW($AB$512:$AB$757)&lt;&gt;ROW(AB747))*((Q747=0)*($R$512:$R$757&gt;0)+(Q747&gt;0)*($R$512:$R$757=0)))&gt;0,"SALONES UNIDOS",IF(SUMPRODUCT((AB747=$AB$512:$AB$757)*(AH747=$AH$512:$AH$757)*((AQ747&lt;$AR$512:$AR$757)*(AR747&gt;$AQ$512:$AQ$757))*(ROW($AB$512:$AB$757)&lt;&gt;ROW(AB747)))&gt;0,"Cruzado","Sin cruce")))</f>
        <v/>
      </c>
      <c r="AV747" s="359" t="str" cm="1">
        <f t="array" ref="AV747">IF(AD747="","",IF(SUMPRODUCT((AD747=$AD$512:$AD$757)*(AH747=$AH$512:$AH$757)*(AS747=$AS$512:$AS$757)*(AT747=$AT$512:$AT$757)*(ROW($AD$512:$AD$757)&lt;&gt;ROW(AD747))*((R747=0)*($R$512:$R$757&gt;0)+(R747&gt;0)*($R$512:$R$757=0)))&gt;0,"SALONES UNIDOS",IF(SUMPRODUCT((AD747=$AD$512:$AD$757)*(AH747=$AH$512:$AH$757)*((AS747&lt;$AT$512:$AT$757)*(AT747&gt;$AS$512:$AS$757))*(ROW($AD$512:$AD$757)&lt;&gt;ROW(AD747)))&gt;0,"Cruzado","Sin cruce")))</f>
        <v/>
      </c>
      <c r="AW747" s="104" t="str">
        <f>TRIM(CONCATENATE(G747,H747,E747,J747))</f>
        <v>PS3HUAURAB</v>
      </c>
      <c r="AX747" s="104" t="str" cm="1">
        <f t="array" ref="AX747">IF(AW747="","",IF(SUMPRODUCT((AW747=$AW$7:$AW$2042)*(AH747=$AH$7:$AH$2042)*(AN747=$AN$7:$AN$2042)*(AO747=$AO$7:$AO$2042)*(ROW($AW$7:$AW$2042)&lt;&gt;ROW(AW747))*((R747=0)*($R$7:$R$2042&gt;0)+(R747&gt;0)*($R$7:$R$2042=0)))&gt;0,"SALONES UNIDOS",IF(SUMPRODUCT((AW747=$AW$7:$AW$2042)*(AH747=$AH$7:$AH$2042)*((AN747&lt;$AO$7:$AO$2042)*(AO747&gt;$AN$7:$AN$2042))*(ROW($AW$7:$AW$2042)&lt;&gt;ROW(AW747)))&gt;0,"Cruzado","Sin cruce")))</f>
        <v>Sin cruce</v>
      </c>
    </row>
    <row r="748" spans="2:50" ht="19.8" hidden="1" customHeight="1" x14ac:dyDescent="0.25">
      <c r="B748" s="494" t="s">
        <v>314</v>
      </c>
      <c r="C748" s="369" t="s">
        <v>971</v>
      </c>
      <c r="D748" s="369">
        <v>20261</v>
      </c>
      <c r="E748" s="373" t="s">
        <v>279</v>
      </c>
      <c r="F748" s="370" t="s">
        <v>291</v>
      </c>
      <c r="G748" s="373" t="s">
        <v>296</v>
      </c>
      <c r="H748" s="373">
        <v>3</v>
      </c>
      <c r="I748" s="373" t="s">
        <v>281</v>
      </c>
      <c r="J748" s="373" t="s">
        <v>281</v>
      </c>
      <c r="K748" s="194" t="s">
        <v>368</v>
      </c>
      <c r="L748" s="364" t="s">
        <v>361</v>
      </c>
      <c r="M748" s="364" t="s">
        <v>362</v>
      </c>
      <c r="N748" s="364" t="s">
        <v>339</v>
      </c>
      <c r="O748" s="373" t="s">
        <v>321</v>
      </c>
      <c r="P748" s="364">
        <v>2</v>
      </c>
      <c r="Q748" s="364">
        <v>2</v>
      </c>
      <c r="R748" s="369">
        <v>4</v>
      </c>
      <c r="S748" s="364">
        <v>3</v>
      </c>
      <c r="T748" s="8"/>
      <c r="U748" s="374">
        <v>25</v>
      </c>
      <c r="V748" s="491">
        <v>18140921</v>
      </c>
      <c r="W748" s="491" t="s">
        <v>488</v>
      </c>
      <c r="X748" s="364" t="s">
        <v>321</v>
      </c>
      <c r="Y748" s="364"/>
      <c r="Z748" s="364"/>
      <c r="AA748" s="364"/>
      <c r="AB748" s="370"/>
      <c r="AC748" s="364"/>
      <c r="AD748" s="369"/>
      <c r="AE748" s="370"/>
      <c r="AF748" s="370"/>
      <c r="AG748" s="364" t="s">
        <v>319</v>
      </c>
      <c r="AH748" s="483">
        <v>3</v>
      </c>
      <c r="AI748" s="483">
        <v>7</v>
      </c>
      <c r="AJ748" s="483">
        <v>40</v>
      </c>
      <c r="AK748" s="483">
        <v>11</v>
      </c>
      <c r="AL748" s="483">
        <v>0</v>
      </c>
      <c r="AM748" s="22">
        <f t="shared" si="306"/>
        <v>4</v>
      </c>
      <c r="AN748" s="104">
        <f t="shared" si="304"/>
        <v>0.31944444444444448</v>
      </c>
      <c r="AO748" s="104">
        <f t="shared" si="305"/>
        <v>0.45833333333333331</v>
      </c>
      <c r="AP748" s="22" t="str" cm="1">
        <f t="array" ref="AP748">IF(W748="","",IF(SUMPRODUCT((W748=$W$7:$W$2042)*(AH748=$AH$7:$AH$2042)*(AN748=$AN$7:$AN$2042)*(AO748=$AO$7:$AO$2042)*(ROW($W$7:$W$2042)&lt;&gt;ROW(W748))*((R748=0)*($R$7:$R$2042&gt;0)+(R748&gt;0)*($R$7:$R$2042=0)))&gt;0,"SALONES UNIDOS",IF(SUMPRODUCT((W748=$W$7:$W$2042)*(AH748=$AH$7:$AH$2042)*((AN748&lt;$AO$7:$AO$2042)*(AO748&gt;$AN$7:$AN$2042))*(ROW($W$7:$W$2042)&lt;&gt;ROW(W748)))&gt;0,"Cruzado","Sin cruce")))</f>
        <v>Sin cruce</v>
      </c>
      <c r="AQ748" s="104"/>
      <c r="AR748" s="104"/>
      <c r="AS748" s="22"/>
      <c r="AT748" s="22"/>
      <c r="AU748" s="359" t="str" cm="1">
        <f t="array" ref="AU748">IF(AB748="","",IF(SUMPRODUCT((AB748=$AB$512:$AB$757)*(AH748=$AH$512:$AH$757)*(AQ748=$AQ$512:$AQ$757)*(AR748=$AR$512:$AR$757)*(ROW($AB$512:$AB$757)&lt;&gt;ROW(AB748))*((Q748=0)*($R$512:$R$757&gt;0)+(Q748&gt;0)*($R$512:$R$757=0)))&gt;0,"SALONES UNIDOS",IF(SUMPRODUCT((AB748=$AB$512:$AB$757)*(AH748=$AH$512:$AH$757)*((AQ748&lt;$AR$512:$AR$757)*(AR748&gt;$AQ$512:$AQ$757))*(ROW($AB$512:$AB$757)&lt;&gt;ROW(AB748)))&gt;0,"Cruzado","Sin cruce")))</f>
        <v/>
      </c>
      <c r="AV748" s="359" t="str" cm="1">
        <f t="array" ref="AV748">IF(AD748="","",IF(SUMPRODUCT((AD748=$AD$512:$AD$757)*(AH748=$AH$512:$AH$757)*(AS748=$AS$512:$AS$757)*(AT748=$AT$512:$AT$757)*(ROW($AD$512:$AD$757)&lt;&gt;ROW(AD748))*((R748=0)*($R$512:$R$757&gt;0)+(R748&gt;0)*($R$512:$R$757=0)))&gt;0,"SALONES UNIDOS",IF(SUMPRODUCT((AD748=$AD$512:$AD$757)*(AH748=$AH$512:$AH$757)*((AS748&lt;$AT$512:$AT$757)*(AT748&gt;$AS$512:$AS$757))*(ROW($AD$512:$AD$757)&lt;&gt;ROW(AD748)))&gt;0,"Cruzado","Sin cruce")))</f>
        <v/>
      </c>
      <c r="AW748" s="104" t="str">
        <f t="shared" si="307"/>
        <v>PS3HUAURAB</v>
      </c>
      <c r="AX748" s="104" t="str" cm="1">
        <f t="array" ref="AX748">IF(AW748="","",IF(SUMPRODUCT((AW748=$AW$7:$AW$2042)*(AH748=$AH$7:$AH$2042)*(AN748=$AN$7:$AN$2042)*(AO748=$AO$7:$AO$2042)*(ROW($AW$7:$AW$2042)&lt;&gt;ROW(AW748))*((R748=0)*($R$7:$R$2042&gt;0)+(R748&gt;0)*($R$7:$R$2042=0)))&gt;0,"SALONES UNIDOS",IF(SUMPRODUCT((AW748=$AW$7:$AW$2042)*(AH748=$AH$7:$AH$2042)*((AN748&lt;$AO$7:$AO$2042)*(AO748&gt;$AN$7:$AN$2042))*(ROW($AW$7:$AW$2042)&lt;&gt;ROW(AW748)))&gt;0,"Cruzado","Sin cruce")))</f>
        <v>Sin cruce</v>
      </c>
    </row>
    <row r="749" spans="2:50" ht="19.8" hidden="1" customHeight="1" x14ac:dyDescent="0.25">
      <c r="B749" s="494" t="s">
        <v>314</v>
      </c>
      <c r="C749" s="369" t="s">
        <v>971</v>
      </c>
      <c r="D749" s="369">
        <v>20261</v>
      </c>
      <c r="E749" s="373" t="s">
        <v>279</v>
      </c>
      <c r="F749" s="370" t="s">
        <v>291</v>
      </c>
      <c r="G749" s="373" t="s">
        <v>296</v>
      </c>
      <c r="H749" s="373">
        <v>3</v>
      </c>
      <c r="I749" s="373" t="s">
        <v>281</v>
      </c>
      <c r="J749" s="373" t="s">
        <v>281</v>
      </c>
      <c r="K749" s="194" t="s">
        <v>367</v>
      </c>
      <c r="L749" s="364" t="s">
        <v>832</v>
      </c>
      <c r="M749" s="364" t="s">
        <v>346</v>
      </c>
      <c r="N749" s="364" t="s">
        <v>339</v>
      </c>
      <c r="O749" s="373" t="s">
        <v>315</v>
      </c>
      <c r="P749" s="364">
        <v>2</v>
      </c>
      <c r="Q749" s="364">
        <v>2</v>
      </c>
      <c r="R749" s="369">
        <v>4</v>
      </c>
      <c r="S749" s="364">
        <v>3</v>
      </c>
      <c r="T749" s="8"/>
      <c r="U749" s="374">
        <v>25</v>
      </c>
      <c r="V749" s="370">
        <v>44425152</v>
      </c>
      <c r="W749" s="373" t="s">
        <v>1153</v>
      </c>
      <c r="X749" s="375" t="s">
        <v>315</v>
      </c>
      <c r="Y749" s="364"/>
      <c r="Z749" s="364"/>
      <c r="AA749" s="364"/>
      <c r="AB749" s="370" t="s">
        <v>1131</v>
      </c>
      <c r="AC749" s="364"/>
      <c r="AD749" s="369" t="s">
        <v>1117</v>
      </c>
      <c r="AE749" s="370"/>
      <c r="AF749" s="370"/>
      <c r="AG749" s="364" t="s">
        <v>319</v>
      </c>
      <c r="AH749" s="364">
        <v>7</v>
      </c>
      <c r="AI749" s="364">
        <v>11</v>
      </c>
      <c r="AJ749" s="364">
        <v>0</v>
      </c>
      <c r="AK749" s="364">
        <v>14</v>
      </c>
      <c r="AL749" s="364">
        <v>20</v>
      </c>
      <c r="AM749" s="22">
        <f t="shared" si="306"/>
        <v>4</v>
      </c>
      <c r="AN749" s="104">
        <f t="shared" si="304"/>
        <v>0.45833333333333331</v>
      </c>
      <c r="AO749" s="104">
        <f t="shared" si="305"/>
        <v>0.59722222222222221</v>
      </c>
      <c r="AP749" s="22" t="str" cm="1">
        <f t="array" ref="AP749">IF(W749="","",IF(SUMPRODUCT((W749=$W$7:$W$2042)*(AH749=$AH$7:$AH$2042)*(AN749=$AN$7:$AN$2042)*(AO749=$AO$7:$AO$2042)*(ROW($W$7:$W$2042)&lt;&gt;ROW(W749))*((R749=0)*($R$7:$R$2042&gt;0)+(R749&gt;0)*($R$7:$R$2042=0)))&gt;0,"SALONES UNIDOS",IF(SUMPRODUCT((W749=$W$7:$W$2042)*(AH749=$AH$7:$AH$2042)*((AN749&lt;$AO$7:$AO$2042)*(AO749&gt;$AN$7:$AN$2042))*(ROW($W$7:$W$2042)&lt;&gt;ROW(W749)))&gt;0,"Cruzado","Sin cruce")))</f>
        <v>Sin cruce</v>
      </c>
      <c r="AQ749" s="104">
        <f t="shared" ref="AQ749:AQ752" si="326">AN749</f>
        <v>0.45833333333333331</v>
      </c>
      <c r="AR749" s="104">
        <f>AQ749+(P749/24)</f>
        <v>0.54166666666666663</v>
      </c>
      <c r="AS749" s="104">
        <f>IF(AR749=AO749,"",AR749)</f>
        <v>0.54166666666666663</v>
      </c>
      <c r="AT749" s="104">
        <f>IF(AS749="","",AO749)</f>
        <v>0.59722222222222221</v>
      </c>
      <c r="AU749" s="359" t="str" cm="1">
        <f t="array" ref="AU749">IF(AB749="","",IF(SUMPRODUCT((AB749=$AB$512:$AB$757)*(AH749=$AH$512:$AH$757)*(AQ749=$AQ$512:$AQ$757)*(AR749=$AR$512:$AR$757)*(ROW($AB$512:$AB$757)&lt;&gt;ROW(AB749))*((Q749=0)*($R$512:$R$757&gt;0)+(Q749&gt;0)*($R$512:$R$757=0)))&gt;0,"SALONES UNIDOS",IF(SUMPRODUCT((AB749=$AB$512:$AB$757)*(AH749=$AH$512:$AH$757)*((AQ749&lt;$AR$512:$AR$757)*(AR749&gt;$AQ$512:$AQ$757))*(ROW($AB$512:$AB$757)&lt;&gt;ROW(AB749)))&gt;0,"Cruzado","Sin cruce")))</f>
        <v>Sin cruce</v>
      </c>
      <c r="AV749" s="359" t="str" cm="1">
        <f t="array" ref="AV749">IF(AD749="","",IF(SUMPRODUCT((AD749=$AD$512:$AD$757)*(AH749=$AH$512:$AH$757)*(AS749=$AS$512:$AS$757)*(AT749=$AT$512:$AT$757)*(ROW($AD$512:$AD$757)&lt;&gt;ROW(AD749))*((R749=0)*($R$512:$R$757&gt;0)+(R749&gt;0)*($R$512:$R$757=0)))&gt;0,"SALONES UNIDOS",IF(SUMPRODUCT((AD749=$AD$512:$AD$757)*(AH749=$AH$512:$AH$757)*((AS749&lt;$AT$512:$AT$757)*(AT749&gt;$AS$512:$AS$757))*(ROW($AD$512:$AD$757)&lt;&gt;ROW(AD749)))&gt;0,"Cruzado","Sin cruce")))</f>
        <v>Sin cruce</v>
      </c>
      <c r="AW749" s="104" t="str">
        <f t="shared" si="307"/>
        <v>PS3HUAURAB</v>
      </c>
      <c r="AX749" s="104" t="str" cm="1">
        <f t="array" ref="AX749">IF(AW749="","",IF(SUMPRODUCT((AW749=$AW$7:$AW$2042)*(AH749=$AH$7:$AH$2042)*(AN749=$AN$7:$AN$2042)*(AO749=$AO$7:$AO$2042)*(ROW($AW$7:$AW$2042)&lt;&gt;ROW(AW749))*((R749=0)*($R$7:$R$2042&gt;0)+(R749&gt;0)*($R$7:$R$2042=0)))&gt;0,"SALONES UNIDOS",IF(SUMPRODUCT((AW749=$AW$7:$AW$2042)*(AH749=$AH$7:$AH$2042)*((AN749&lt;$AO$7:$AO$2042)*(AO749&gt;$AN$7:$AN$2042))*(ROW($AW$7:$AW$2042)&lt;&gt;ROW(AW749)))&gt;0,"Cruzado","Sin cruce")))</f>
        <v>Sin cruce</v>
      </c>
    </row>
    <row r="750" spans="2:50" ht="19.8" hidden="1" customHeight="1" x14ac:dyDescent="0.25">
      <c r="B750" s="494" t="s">
        <v>314</v>
      </c>
      <c r="C750" s="369" t="s">
        <v>971</v>
      </c>
      <c r="D750" s="369">
        <v>20261</v>
      </c>
      <c r="E750" s="373" t="s">
        <v>279</v>
      </c>
      <c r="F750" s="370" t="s">
        <v>291</v>
      </c>
      <c r="G750" s="373" t="s">
        <v>296</v>
      </c>
      <c r="H750" s="373">
        <v>3</v>
      </c>
      <c r="I750" s="373" t="s">
        <v>281</v>
      </c>
      <c r="J750" s="373" t="s">
        <v>281</v>
      </c>
      <c r="K750" s="194" t="s">
        <v>337</v>
      </c>
      <c r="L750" s="364" t="s">
        <v>338</v>
      </c>
      <c r="M750" s="364" t="s">
        <v>317</v>
      </c>
      <c r="N750" s="364" t="s">
        <v>339</v>
      </c>
      <c r="O750" s="373" t="s">
        <v>315</v>
      </c>
      <c r="P750" s="364">
        <v>2</v>
      </c>
      <c r="Q750" s="364">
        <v>2</v>
      </c>
      <c r="R750" s="369">
        <v>4</v>
      </c>
      <c r="S750" s="364">
        <v>3</v>
      </c>
      <c r="T750" s="8"/>
      <c r="U750" s="374">
        <v>25</v>
      </c>
      <c r="V750" s="370">
        <v>15600034</v>
      </c>
      <c r="W750" s="373" t="s">
        <v>1122</v>
      </c>
      <c r="X750" s="375" t="s">
        <v>315</v>
      </c>
      <c r="Y750" s="364"/>
      <c r="Z750" s="364"/>
      <c r="AA750" s="364"/>
      <c r="AB750" s="370" t="s">
        <v>1131</v>
      </c>
      <c r="AC750" s="364"/>
      <c r="AD750" s="369"/>
      <c r="AE750" s="370"/>
      <c r="AF750" s="370"/>
      <c r="AG750" s="364" t="s">
        <v>319</v>
      </c>
      <c r="AH750" s="364">
        <v>1</v>
      </c>
      <c r="AI750" s="364">
        <v>13</v>
      </c>
      <c r="AJ750" s="364">
        <v>30</v>
      </c>
      <c r="AK750" s="364">
        <v>16</v>
      </c>
      <c r="AL750" s="364">
        <v>50</v>
      </c>
      <c r="AM750" s="22">
        <f t="shared" si="306"/>
        <v>4</v>
      </c>
      <c r="AN750" s="104">
        <f t="shared" si="304"/>
        <v>0.5625</v>
      </c>
      <c r="AO750" s="104">
        <f t="shared" si="305"/>
        <v>0.70138888888888884</v>
      </c>
      <c r="AP750" s="22" t="str" cm="1">
        <f t="array" ref="AP750">IF(W750="","",IF(SUMPRODUCT((W750=$W$7:$W$2042)*(AH750=$AH$7:$AH$2042)*(AN750=$AN$7:$AN$2042)*(AO750=$AO$7:$AO$2042)*(ROW($W$7:$W$2042)&lt;&gt;ROW(W750))*((R750=0)*($R$7:$R$2042&gt;0)+(R750&gt;0)*($R$7:$R$2042=0)))&gt;0,"SALONES UNIDOS",IF(SUMPRODUCT((W750=$W$7:$W$2042)*(AH750=$AH$7:$AH$2042)*((AN750&lt;$AO$7:$AO$2042)*(AO750&gt;$AN$7:$AN$2042))*(ROW($W$7:$W$2042)&lt;&gt;ROW(W750)))&gt;0,"Cruzado","Sin cruce")))</f>
        <v>Sin cruce</v>
      </c>
      <c r="AQ750" s="104">
        <f t="shared" si="326"/>
        <v>0.5625</v>
      </c>
      <c r="AR750" s="104">
        <f t="shared" ref="AR750:AR752" si="327">AO750</f>
        <v>0.70138888888888884</v>
      </c>
      <c r="AS750" s="22"/>
      <c r="AT750" s="22"/>
      <c r="AU750" s="359" t="str" cm="1">
        <f t="array" ref="AU750">IF(AB750="","",IF(SUMPRODUCT((AB750=$AB$512:$AB$757)*(AH750=$AH$512:$AH$757)*(AQ750=$AQ$512:$AQ$757)*(AR750=$AR$512:$AR$757)*(ROW($AB$512:$AB$757)&lt;&gt;ROW(AB750))*((Q750=0)*($R$512:$R$757&gt;0)+(Q750&gt;0)*($R$512:$R$757=0)))&gt;0,"SALONES UNIDOS",IF(SUMPRODUCT((AB750=$AB$512:$AB$757)*(AH750=$AH$512:$AH$757)*((AQ750&lt;$AR$512:$AR$757)*(AR750&gt;$AQ$512:$AQ$757))*(ROW($AB$512:$AB$757)&lt;&gt;ROW(AB750)))&gt;0,"Cruzado","Sin cruce")))</f>
        <v>Sin cruce</v>
      </c>
      <c r="AV750" s="359" t="str" cm="1">
        <f t="array" ref="AV750">IF(AD750="","",IF(SUMPRODUCT((AD750=$AD$512:$AD$757)*(AH750=$AH$512:$AH$757)*(AS750=$AS$512:$AS$757)*(AT750=$AT$512:$AT$757)*(ROW($AD$512:$AD$757)&lt;&gt;ROW(AD750))*((R750=0)*($R$512:$R$757&gt;0)+(R750&gt;0)*($R$512:$R$757=0)))&gt;0,"SALONES UNIDOS",IF(SUMPRODUCT((AD750=$AD$512:$AD$757)*(AH750=$AH$512:$AH$757)*((AS750&lt;$AT$512:$AT$757)*(AT750&gt;$AS$512:$AS$757))*(ROW($AD$512:$AD$757)&lt;&gt;ROW(AD750)))&gt;0,"Cruzado","Sin cruce")))</f>
        <v/>
      </c>
      <c r="AW750" s="104" t="str">
        <f t="shared" si="307"/>
        <v>PS3HUAURAB</v>
      </c>
      <c r="AX750" s="104" t="str" cm="1">
        <f t="array" ref="AX750">IF(AW750="","",IF(SUMPRODUCT((AW750=$AW$7:$AW$2042)*(AH750=$AH$7:$AH$2042)*(AN750=$AN$7:$AN$2042)*(AO750=$AO$7:$AO$2042)*(ROW($AW$7:$AW$2042)&lt;&gt;ROW(AW750))*((R750=0)*($R$7:$R$2042&gt;0)+(R750&gt;0)*($R$7:$R$2042=0)))&gt;0,"SALONES UNIDOS",IF(SUMPRODUCT((AW750=$AW$7:$AW$2042)*(AH750=$AH$7:$AH$2042)*((AN750&lt;$AO$7:$AO$2042)*(AO750&gt;$AN$7:$AN$2042))*(ROW($AW$7:$AW$2042)&lt;&gt;ROW(AW750)))&gt;0,"Cruzado","Sin cruce")))</f>
        <v>Sin cruce</v>
      </c>
    </row>
    <row r="751" spans="2:50" ht="19.8" hidden="1" customHeight="1" x14ac:dyDescent="0.25">
      <c r="B751" s="494" t="s">
        <v>314</v>
      </c>
      <c r="C751" s="369" t="s">
        <v>971</v>
      </c>
      <c r="D751" s="369">
        <v>20261</v>
      </c>
      <c r="E751" s="373" t="s">
        <v>279</v>
      </c>
      <c r="F751" s="370" t="s">
        <v>291</v>
      </c>
      <c r="G751" s="373" t="s">
        <v>296</v>
      </c>
      <c r="H751" s="373">
        <v>3</v>
      </c>
      <c r="I751" s="373" t="s">
        <v>281</v>
      </c>
      <c r="J751" s="373" t="s">
        <v>281</v>
      </c>
      <c r="K751" s="194" t="s">
        <v>370</v>
      </c>
      <c r="L751" s="364" t="s">
        <v>868</v>
      </c>
      <c r="M751" s="364" t="s">
        <v>346</v>
      </c>
      <c r="N751" s="364" t="s">
        <v>339</v>
      </c>
      <c r="O751" s="373" t="s">
        <v>315</v>
      </c>
      <c r="P751" s="364">
        <v>3</v>
      </c>
      <c r="Q751" s="364">
        <v>2</v>
      </c>
      <c r="R751" s="369">
        <v>5</v>
      </c>
      <c r="S751" s="364">
        <v>4</v>
      </c>
      <c r="T751" s="8"/>
      <c r="U751" s="374">
        <v>25</v>
      </c>
      <c r="V751" s="491">
        <v>15600034</v>
      </c>
      <c r="W751" s="491" t="s">
        <v>1122</v>
      </c>
      <c r="X751" s="375" t="s">
        <v>315</v>
      </c>
      <c r="Y751" s="364"/>
      <c r="Z751" s="364"/>
      <c r="AA751" s="364"/>
      <c r="AB751" s="474" t="s">
        <v>1134</v>
      </c>
      <c r="AC751" s="364"/>
      <c r="AD751" s="369"/>
      <c r="AE751" s="370"/>
      <c r="AF751" s="370"/>
      <c r="AG751" s="364" t="s">
        <v>319</v>
      </c>
      <c r="AH751" s="483">
        <v>3</v>
      </c>
      <c r="AI751" s="483">
        <v>13</v>
      </c>
      <c r="AJ751" s="483">
        <v>30</v>
      </c>
      <c r="AK751" s="483">
        <v>17</v>
      </c>
      <c r="AL751" s="483">
        <v>40</v>
      </c>
      <c r="AM751" s="22">
        <f t="shared" si="306"/>
        <v>5</v>
      </c>
      <c r="AN751" s="104">
        <f t="shared" si="304"/>
        <v>0.5625</v>
      </c>
      <c r="AO751" s="104">
        <f t="shared" si="305"/>
        <v>0.73611111111111116</v>
      </c>
      <c r="AP751" s="22" t="str" cm="1">
        <f t="array" ref="AP751">IF(W751="","",IF(SUMPRODUCT((W751=$W$7:$W$2042)*(AH751=$AH$7:$AH$2042)*(AN751=$AN$7:$AN$2042)*(AO751=$AO$7:$AO$2042)*(ROW($W$7:$W$2042)&lt;&gt;ROW(W751))*((R751=0)*($R$7:$R$2042&gt;0)+(R751&gt;0)*($R$7:$R$2042=0)))&gt;0,"SALONES UNIDOS",IF(SUMPRODUCT((W751=$W$7:$W$2042)*(AH751=$AH$7:$AH$2042)*((AN751&lt;$AO$7:$AO$2042)*(AO751&gt;$AN$7:$AN$2042))*(ROW($W$7:$W$2042)&lt;&gt;ROW(W751)))&gt;0,"Cruzado","Sin cruce")))</f>
        <v>Sin cruce</v>
      </c>
      <c r="AQ751" s="104">
        <f t="shared" si="326"/>
        <v>0.5625</v>
      </c>
      <c r="AR751" s="104">
        <f t="shared" si="327"/>
        <v>0.73611111111111116</v>
      </c>
      <c r="AS751" s="22"/>
      <c r="AT751" s="22"/>
      <c r="AU751" s="359" t="str" cm="1">
        <f t="array" ref="AU751">IF(AB751="","",IF(SUMPRODUCT((AB751=$AB$512:$AB$757)*(AH751=$AH$512:$AH$757)*(AQ751=$AQ$512:$AQ$757)*(AR751=$AR$512:$AR$757)*(ROW($AB$512:$AB$757)&lt;&gt;ROW(AB751))*((Q751=0)*($R$512:$R$757&gt;0)+(Q751&gt;0)*($R$512:$R$757=0)))&gt;0,"SALONES UNIDOS",IF(SUMPRODUCT((AB751=$AB$512:$AB$757)*(AH751=$AH$512:$AH$757)*((AQ751&lt;$AR$512:$AR$757)*(AR751&gt;$AQ$512:$AQ$757))*(ROW($AB$512:$AB$757)&lt;&gt;ROW(AB751)))&gt;0,"Cruzado","Sin cruce")))</f>
        <v>Sin cruce</v>
      </c>
      <c r="AV751" s="359" t="str" cm="1">
        <f t="array" ref="AV751">IF(AD751="","",IF(SUMPRODUCT((AD751=$AD$512:$AD$757)*(AH751=$AH$512:$AH$757)*(AS751=$AS$512:$AS$757)*(AT751=$AT$512:$AT$757)*(ROW($AD$512:$AD$757)&lt;&gt;ROW(AD751))*((R751=0)*($R$512:$R$757&gt;0)+(R751&gt;0)*($R$512:$R$757=0)))&gt;0,"SALONES UNIDOS",IF(SUMPRODUCT((AD751=$AD$512:$AD$757)*(AH751=$AH$512:$AH$757)*((AS751&lt;$AT$512:$AT$757)*(AT751&gt;$AS$512:$AS$757))*(ROW($AD$512:$AD$757)&lt;&gt;ROW(AD751)))&gt;0,"Cruzado","Sin cruce")))</f>
        <v/>
      </c>
      <c r="AW751" s="104" t="str">
        <f t="shared" si="307"/>
        <v>PS3HUAURAB</v>
      </c>
      <c r="AX751" s="104" t="str" cm="1">
        <f t="array" ref="AX751">IF(AW751="","",IF(SUMPRODUCT((AW751=$AW$7:$AW$2042)*(AH751=$AH$7:$AH$2042)*(AN751=$AN$7:$AN$2042)*(AO751=$AO$7:$AO$2042)*(ROW($AW$7:$AW$2042)&lt;&gt;ROW(AW751))*((R751=0)*($R$7:$R$2042&gt;0)+(R751&gt;0)*($R$7:$R$2042=0)))&gt;0,"SALONES UNIDOS",IF(SUMPRODUCT((AW751=$AW$7:$AW$2042)*(AH751=$AH$7:$AH$2042)*((AN751&lt;$AO$7:$AO$2042)*(AO751&gt;$AN$7:$AN$2042))*(ROW($AW$7:$AW$2042)&lt;&gt;ROW(AW751)))&gt;0,"Cruzado","Sin cruce")))</f>
        <v>Sin cruce</v>
      </c>
    </row>
    <row r="752" spans="2:50" ht="19.8" hidden="1" customHeight="1" x14ac:dyDescent="0.25">
      <c r="B752" s="494" t="s">
        <v>314</v>
      </c>
      <c r="C752" s="369" t="s">
        <v>971</v>
      </c>
      <c r="D752" s="369">
        <v>20261</v>
      </c>
      <c r="E752" s="373" t="s">
        <v>279</v>
      </c>
      <c r="F752" s="370" t="s">
        <v>291</v>
      </c>
      <c r="G752" s="373" t="s">
        <v>296</v>
      </c>
      <c r="H752" s="373">
        <v>3</v>
      </c>
      <c r="I752" s="373" t="s">
        <v>283</v>
      </c>
      <c r="J752" s="373" t="s">
        <v>283</v>
      </c>
      <c r="K752" s="194" t="s">
        <v>371</v>
      </c>
      <c r="L752" s="364" t="s">
        <v>1021</v>
      </c>
      <c r="M752" s="364" t="s">
        <v>346</v>
      </c>
      <c r="N752" s="364" t="s">
        <v>339</v>
      </c>
      <c r="O752" s="373" t="s">
        <v>315</v>
      </c>
      <c r="P752" s="364">
        <v>1</v>
      </c>
      <c r="Q752" s="364">
        <v>4</v>
      </c>
      <c r="R752" s="369">
        <v>5</v>
      </c>
      <c r="S752" s="364">
        <v>3</v>
      </c>
      <c r="T752" s="8"/>
      <c r="U752" s="374">
        <v>25</v>
      </c>
      <c r="V752" s="491">
        <v>43036054</v>
      </c>
      <c r="W752" s="491" t="s">
        <v>965</v>
      </c>
      <c r="X752" s="375" t="s">
        <v>315</v>
      </c>
      <c r="Y752" s="364"/>
      <c r="Z752" s="364"/>
      <c r="AA752" s="364"/>
      <c r="AB752" s="370" t="s">
        <v>1131</v>
      </c>
      <c r="AC752" s="364"/>
      <c r="AD752" s="369"/>
      <c r="AE752" s="370"/>
      <c r="AF752" s="370"/>
      <c r="AG752" s="364" t="s">
        <v>319</v>
      </c>
      <c r="AH752" s="483">
        <v>4</v>
      </c>
      <c r="AI752" s="483">
        <v>18</v>
      </c>
      <c r="AJ752" s="483">
        <v>30</v>
      </c>
      <c r="AK752" s="483">
        <v>22</v>
      </c>
      <c r="AL752" s="483">
        <v>40</v>
      </c>
      <c r="AM752" s="22">
        <f t="shared" si="306"/>
        <v>5</v>
      </c>
      <c r="AN752" s="104">
        <f t="shared" si="304"/>
        <v>0.77083333333333337</v>
      </c>
      <c r="AO752" s="104">
        <f t="shared" si="305"/>
        <v>0.94444444444444442</v>
      </c>
      <c r="AP752" s="22" t="str" cm="1">
        <f t="array" ref="AP752">IF(W752="","",IF(SUMPRODUCT((W752=$W$7:$W$2042)*(AH752=$AH$7:$AH$2042)*(AN752=$AN$7:$AN$2042)*(AO752=$AO$7:$AO$2042)*(ROW($W$7:$W$2042)&lt;&gt;ROW(W752))*((R752=0)*($R$7:$R$2042&gt;0)+(R752&gt;0)*($R$7:$R$2042=0)))&gt;0,"SALONES UNIDOS",IF(SUMPRODUCT((W752=$W$7:$W$2042)*(AH752=$AH$7:$AH$2042)*((AN752&lt;$AO$7:$AO$2042)*(AO752&gt;$AN$7:$AN$2042))*(ROW($W$7:$W$2042)&lt;&gt;ROW(W752)))&gt;0,"Cruzado","Sin cruce")))</f>
        <v>Sin cruce</v>
      </c>
      <c r="AQ752" s="104">
        <f t="shared" si="326"/>
        <v>0.77083333333333337</v>
      </c>
      <c r="AR752" s="104">
        <f t="shared" si="327"/>
        <v>0.94444444444444442</v>
      </c>
      <c r="AS752" s="22"/>
      <c r="AT752" s="22"/>
      <c r="AU752" s="359" t="str" cm="1">
        <f t="array" ref="AU752">IF(AB752="","",IF(SUMPRODUCT((AB752=$AB$512:$AB$757)*(AH752=$AH$512:$AH$757)*(AQ752=$AQ$512:$AQ$757)*(AR752=$AR$512:$AR$757)*(ROW($AB$512:$AB$757)&lt;&gt;ROW(AB752))*((Q752=0)*($R$512:$R$757&gt;0)+(Q752&gt;0)*($R$512:$R$757=0)))&gt;0,"SALONES UNIDOS",IF(SUMPRODUCT((AB752=$AB$512:$AB$757)*(AH752=$AH$512:$AH$757)*((AQ752&lt;$AR$512:$AR$757)*(AR752&gt;$AQ$512:$AQ$757))*(ROW($AB$512:$AB$757)&lt;&gt;ROW(AB752)))&gt;0,"Cruzado","Sin cruce")))</f>
        <v>Sin cruce</v>
      </c>
      <c r="AV752" s="359" t="str" cm="1">
        <f t="array" ref="AV752">IF(AD752="","",IF(SUMPRODUCT((AD752=$AD$512:$AD$757)*(AH752=$AH$512:$AH$757)*(AS752=$AS$512:$AS$757)*(AT752=$AT$512:$AT$757)*(ROW($AD$512:$AD$757)&lt;&gt;ROW(AD752))*((R752=0)*($R$512:$R$757&gt;0)+(R752&gt;0)*($R$512:$R$757=0)))&gt;0,"SALONES UNIDOS",IF(SUMPRODUCT((AD752=$AD$512:$AD$757)*(AH752=$AH$512:$AH$757)*((AS752&lt;$AT$512:$AT$757)*(AT752&gt;$AS$512:$AS$757))*(ROW($AD$512:$AD$757)&lt;&gt;ROW(AD752)))&gt;0,"Cruzado","Sin cruce")))</f>
        <v/>
      </c>
      <c r="AW752" s="104" t="str">
        <f t="shared" si="307"/>
        <v>PS3HUAURAC</v>
      </c>
      <c r="AX752" s="104" t="str" cm="1">
        <f t="array" ref="AX752">IF(AW752="","",IF(SUMPRODUCT((AW752=$AW$7:$AW$2042)*(AH752=$AH$7:$AH$2042)*(AN752=$AN$7:$AN$2042)*(AO752=$AO$7:$AO$2042)*(ROW($AW$7:$AW$2042)&lt;&gt;ROW(AW752))*((R752=0)*($R$7:$R$2042&gt;0)+(R752&gt;0)*($R$7:$R$2042=0)))&gt;0,"SALONES UNIDOS",IF(SUMPRODUCT((AW752=$AW$7:$AW$2042)*(AH752=$AH$7:$AH$2042)*((AN752&lt;$AO$7:$AO$2042)*(AO752&gt;$AN$7:$AN$2042))*(ROW($AW$7:$AW$2042)&lt;&gt;ROW(AW752)))&gt;0,"Cruzado","Sin cruce")))</f>
        <v>Sin cruce</v>
      </c>
    </row>
    <row r="753" spans="2:50" ht="19.8" hidden="1" customHeight="1" x14ac:dyDescent="0.25">
      <c r="B753" s="497" t="s">
        <v>314</v>
      </c>
      <c r="C753" s="485" t="s">
        <v>971</v>
      </c>
      <c r="D753" s="485">
        <v>20261</v>
      </c>
      <c r="E753" s="475" t="s">
        <v>279</v>
      </c>
      <c r="F753" s="474" t="s">
        <v>291</v>
      </c>
      <c r="G753" s="475" t="s">
        <v>296</v>
      </c>
      <c r="H753" s="475">
        <v>3</v>
      </c>
      <c r="I753" s="475" t="s">
        <v>283</v>
      </c>
      <c r="J753" s="475" t="s">
        <v>283</v>
      </c>
      <c r="K753" s="484" t="s">
        <v>369</v>
      </c>
      <c r="L753" s="483" t="s">
        <v>594</v>
      </c>
      <c r="M753" s="483" t="s">
        <v>346</v>
      </c>
      <c r="N753" s="483" t="s">
        <v>339</v>
      </c>
      <c r="O753" s="475" t="s">
        <v>321</v>
      </c>
      <c r="P753" s="483">
        <v>3</v>
      </c>
      <c r="Q753" s="483">
        <v>2</v>
      </c>
      <c r="R753" s="485">
        <v>5</v>
      </c>
      <c r="S753" s="483">
        <v>4</v>
      </c>
      <c r="T753" s="486"/>
      <c r="U753" s="487">
        <v>50</v>
      </c>
      <c r="V753" s="491">
        <v>44893085</v>
      </c>
      <c r="W753" s="491" t="s">
        <v>478</v>
      </c>
      <c r="X753" s="483" t="s">
        <v>321</v>
      </c>
      <c r="Y753" s="483" t="s">
        <v>556</v>
      </c>
      <c r="Z753" s="483"/>
      <c r="AA753" s="483"/>
      <c r="AB753" s="474"/>
      <c r="AC753" s="483"/>
      <c r="AD753" s="485"/>
      <c r="AE753" s="474"/>
      <c r="AF753" s="474"/>
      <c r="AG753" s="483" t="s">
        <v>319</v>
      </c>
      <c r="AH753" s="483">
        <v>2</v>
      </c>
      <c r="AI753" s="483">
        <v>18</v>
      </c>
      <c r="AJ753" s="483">
        <v>30</v>
      </c>
      <c r="AK753" s="483">
        <v>22</v>
      </c>
      <c r="AL753" s="483">
        <v>40</v>
      </c>
      <c r="AM753" s="488">
        <f t="shared" ref="AM753" si="328">IF(AI753="",R753,ROUND(((((AK753/24)+(AL753/1440))-((AI753/24)+(AJ753/1440)))*1440/50),5))</f>
        <v>5</v>
      </c>
      <c r="AN753" s="489">
        <f t="shared" ref="AN753" si="329">AI753/24+AJ753/1440</f>
        <v>0.77083333333333337</v>
      </c>
      <c r="AO753" s="489">
        <f t="shared" ref="AO753" si="330">AK753/24+AL753/1440</f>
        <v>0.94444444444444442</v>
      </c>
      <c r="AP753" s="488" t="str" cm="1">
        <f t="array" ref="AP753">IF(W753="","",IF(SUMPRODUCT((W753=$W$7:$W$2042)*(AH753=$AH$7:$AH$2042)*(AN753=$AN$7:$AN$2042)*(AO753=$AO$7:$AO$2042)*(ROW($W$7:$W$2042)&lt;&gt;ROW(W753))*((R753=0)*($R$7:$R$2042&gt;0)+(R753&gt;0)*($R$7:$R$2042=0)))&gt;0,"SALONES UNIDOS",IF(SUMPRODUCT((W753=$W$7:$W$2042)*(AH753=$AH$7:$AH$2042)*((AN753&lt;$AO$7:$AO$2042)*(AO753&gt;$AN$7:$AN$2042))*(ROW($W$7:$W$2042)&lt;&gt;ROW(W753)))&gt;0,"Cruzado","Sin cruce")))</f>
        <v>Sin cruce</v>
      </c>
      <c r="AQ753" s="489"/>
      <c r="AR753" s="489"/>
      <c r="AS753" s="488"/>
      <c r="AT753" s="488"/>
      <c r="AU753" s="488" t="str" cm="1">
        <f t="array" ref="AU753">IF(AB753="","",IF(SUMPRODUCT((AB753=$AB$512:$AB$757)*(AH753=$AH$512:$AH$757)*(AQ753=$AQ$512:$AQ$757)*(AR753=$AR$512:$AR$757)*(ROW($AB$512:$AB$757)&lt;&gt;ROW(AB753))*((Q753=0)*($R$512:$R$757&gt;0)+(Q753&gt;0)*($R$512:$R$757=0)))&gt;0,"SALONES UNIDOS",IF(SUMPRODUCT((AB753=$AB$512:$AB$757)*(AH753=$AH$512:$AH$757)*((AQ753&lt;$AR$512:$AR$757)*(AR753&gt;$AQ$512:$AQ$757))*(ROW($AB$512:$AB$757)&lt;&gt;ROW(AB753)))&gt;0,"Cruzado","Sin cruce")))</f>
        <v/>
      </c>
      <c r="AV753" s="488" t="str" cm="1">
        <f t="array" ref="AV753">IF(AD753="","",IF(SUMPRODUCT((AD753=$AD$512:$AD$757)*(AH753=$AH$512:$AH$757)*(AS753=$AS$512:$AS$757)*(AT753=$AT$512:$AT$757)*(ROW($AD$512:$AD$757)&lt;&gt;ROW(AD753))*((R753=0)*($R$512:$R$757&gt;0)+(R753&gt;0)*($R$512:$R$757=0)))&gt;0,"SALONES UNIDOS",IF(SUMPRODUCT((AD753=$AD$512:$AD$757)*(AH753=$AH$512:$AH$757)*((AS753&lt;$AT$512:$AT$757)*(AT753&gt;$AS$512:$AS$757))*(ROW($AD$512:$AD$757)&lt;&gt;ROW(AD753)))&gt;0,"Cruzado","Sin cruce")))</f>
        <v/>
      </c>
      <c r="AW753" s="489" t="str">
        <f>TRIM(CONCATENATE(G753,H753,E753,J753))</f>
        <v>PS3HUAURAC</v>
      </c>
      <c r="AX753" s="489" t="str" cm="1">
        <f t="array" ref="AX753">IF(AW753="","",IF(SUMPRODUCT((AW753=$AW$7:$AW$2042)*(AH753=$AH$7:$AH$2042)*(AN753=$AN$7:$AN$2042)*(AO753=$AO$7:$AO$2042)*(ROW($AW$7:$AW$2042)&lt;&gt;ROW(AW753))*((R753=0)*($R$7:$R$2042&gt;0)+(R753&gt;0)*($R$7:$R$2042=0)))&gt;0,"SALONES UNIDOS",IF(SUMPRODUCT((AW753=$AW$7:$AW$2042)*(AH753=$AH$7:$AH$2042)*((AN753&lt;$AO$7:$AO$2042)*(AO753&gt;$AN$7:$AN$2042))*(ROW($AW$7:$AW$2042)&lt;&gt;ROW(AW753)))&gt;0,"Cruzado","Sin cruce")))</f>
        <v>Sin cruce</v>
      </c>
    </row>
    <row r="754" spans="2:50" ht="19.8" hidden="1" customHeight="1" x14ac:dyDescent="0.25">
      <c r="B754" s="494" t="s">
        <v>314</v>
      </c>
      <c r="C754" s="369" t="s">
        <v>971</v>
      </c>
      <c r="D754" s="369">
        <v>20261</v>
      </c>
      <c r="E754" s="373" t="s">
        <v>279</v>
      </c>
      <c r="F754" s="370" t="s">
        <v>291</v>
      </c>
      <c r="G754" s="373" t="s">
        <v>296</v>
      </c>
      <c r="H754" s="373">
        <v>3</v>
      </c>
      <c r="I754" s="373" t="s">
        <v>283</v>
      </c>
      <c r="J754" s="373" t="s">
        <v>283</v>
      </c>
      <c r="K754" s="194" t="s">
        <v>368</v>
      </c>
      <c r="L754" s="364" t="s">
        <v>361</v>
      </c>
      <c r="M754" s="364" t="s">
        <v>362</v>
      </c>
      <c r="N754" s="364" t="s">
        <v>339</v>
      </c>
      <c r="O754" s="373" t="s">
        <v>321</v>
      </c>
      <c r="P754" s="364">
        <v>2</v>
      </c>
      <c r="Q754" s="364">
        <v>2</v>
      </c>
      <c r="R754" s="369">
        <v>4</v>
      </c>
      <c r="S754" s="364">
        <v>3</v>
      </c>
      <c r="T754" s="8"/>
      <c r="U754" s="374">
        <v>25</v>
      </c>
      <c r="V754" s="491">
        <v>45469052</v>
      </c>
      <c r="W754" s="491" t="s">
        <v>139</v>
      </c>
      <c r="X754" s="364" t="s">
        <v>321</v>
      </c>
      <c r="Y754" s="364"/>
      <c r="Z754" s="364"/>
      <c r="AA754" s="364"/>
      <c r="AB754" s="370"/>
      <c r="AC754" s="364"/>
      <c r="AD754" s="369"/>
      <c r="AE754" s="370"/>
      <c r="AF754" s="370"/>
      <c r="AG754" s="364" t="s">
        <v>319</v>
      </c>
      <c r="AH754" s="483">
        <v>5</v>
      </c>
      <c r="AI754" s="483">
        <v>18</v>
      </c>
      <c r="AJ754" s="483">
        <v>30</v>
      </c>
      <c r="AK754" s="483">
        <v>21</v>
      </c>
      <c r="AL754" s="483">
        <v>50</v>
      </c>
      <c r="AM754" s="22">
        <f t="shared" si="306"/>
        <v>4</v>
      </c>
      <c r="AN754" s="104">
        <f t="shared" si="304"/>
        <v>0.77083333333333337</v>
      </c>
      <c r="AO754" s="104">
        <f t="shared" si="305"/>
        <v>0.90972222222222221</v>
      </c>
      <c r="AP754" s="22" t="str" cm="1">
        <f t="array" ref="AP754">IF(W754="","",IF(SUMPRODUCT((W754=$W$7:$W$2042)*(AH754=$AH$7:$AH$2042)*(AN754=$AN$7:$AN$2042)*(AO754=$AO$7:$AO$2042)*(ROW($W$7:$W$2042)&lt;&gt;ROW(W754))*((R754=0)*($R$7:$R$2042&gt;0)+(R754&gt;0)*($R$7:$R$2042=0)))&gt;0,"SALONES UNIDOS",IF(SUMPRODUCT((W754=$W$7:$W$2042)*(AH754=$AH$7:$AH$2042)*((AN754&lt;$AO$7:$AO$2042)*(AO754&gt;$AN$7:$AN$2042))*(ROW($W$7:$W$2042)&lt;&gt;ROW(W754)))&gt;0,"Cruzado","Sin cruce")))</f>
        <v>Sin cruce</v>
      </c>
      <c r="AQ754" s="104"/>
      <c r="AR754" s="104"/>
      <c r="AS754" s="22"/>
      <c r="AT754" s="22"/>
      <c r="AU754" s="359" t="str" cm="1">
        <f t="array" ref="AU754">IF(AB754="","",IF(SUMPRODUCT((AB754=$AB$512:$AB$757)*(AH754=$AH$512:$AH$757)*(AQ754=$AQ$512:$AQ$757)*(AR754=$AR$512:$AR$757)*(ROW($AB$512:$AB$757)&lt;&gt;ROW(AB754))*((Q754=0)*($R$512:$R$757&gt;0)+(Q754&gt;0)*($R$512:$R$757=0)))&gt;0,"SALONES UNIDOS",IF(SUMPRODUCT((AB754=$AB$512:$AB$757)*(AH754=$AH$512:$AH$757)*((AQ754&lt;$AR$512:$AR$757)*(AR754&gt;$AQ$512:$AQ$757))*(ROW($AB$512:$AB$757)&lt;&gt;ROW(AB754)))&gt;0,"Cruzado","Sin cruce")))</f>
        <v/>
      </c>
      <c r="AV754" s="359" t="str" cm="1">
        <f t="array" ref="AV754">IF(AD754="","",IF(SUMPRODUCT((AD754=$AD$512:$AD$757)*(AH754=$AH$512:$AH$757)*(AS754=$AS$512:$AS$757)*(AT754=$AT$512:$AT$757)*(ROW($AD$512:$AD$757)&lt;&gt;ROW(AD754))*((R754=0)*($R$512:$R$757&gt;0)+(R754&gt;0)*($R$512:$R$757=0)))&gt;0,"SALONES UNIDOS",IF(SUMPRODUCT((AD754=$AD$512:$AD$757)*(AH754=$AH$512:$AH$757)*((AS754&lt;$AT$512:$AT$757)*(AT754&gt;$AS$512:$AS$757))*(ROW($AD$512:$AD$757)&lt;&gt;ROW(AD754)))&gt;0,"Cruzado","Sin cruce")))</f>
        <v/>
      </c>
      <c r="AW754" s="104" t="str">
        <f t="shared" si="307"/>
        <v>PS3HUAURAC</v>
      </c>
      <c r="AX754" s="104" t="str" cm="1">
        <f t="array" ref="AX754">IF(AW754="","",IF(SUMPRODUCT((AW754=$AW$7:$AW$2042)*(AH754=$AH$7:$AH$2042)*(AN754=$AN$7:$AN$2042)*(AO754=$AO$7:$AO$2042)*(ROW($AW$7:$AW$2042)&lt;&gt;ROW(AW754))*((R754=0)*($R$7:$R$2042&gt;0)+(R754&gt;0)*($R$7:$R$2042=0)))&gt;0,"SALONES UNIDOS",IF(SUMPRODUCT((AW754=$AW$7:$AW$2042)*(AH754=$AH$7:$AH$2042)*((AN754&lt;$AO$7:$AO$2042)*(AO754&gt;$AN$7:$AN$2042))*(ROW($AW$7:$AW$2042)&lt;&gt;ROW(AW754)))&gt;0,"Cruzado","Sin cruce")))</f>
        <v>Sin cruce</v>
      </c>
    </row>
    <row r="755" spans="2:50" ht="19.8" hidden="1" customHeight="1" x14ac:dyDescent="0.25">
      <c r="B755" s="494" t="s">
        <v>314</v>
      </c>
      <c r="C755" s="369" t="s">
        <v>971</v>
      </c>
      <c r="D755" s="369">
        <v>20261</v>
      </c>
      <c r="E755" s="373" t="s">
        <v>279</v>
      </c>
      <c r="F755" s="370" t="s">
        <v>291</v>
      </c>
      <c r="G755" s="373" t="s">
        <v>296</v>
      </c>
      <c r="H755" s="373">
        <v>3</v>
      </c>
      <c r="I755" s="373" t="s">
        <v>283</v>
      </c>
      <c r="J755" s="373" t="s">
        <v>283</v>
      </c>
      <c r="K755" s="194" t="s">
        <v>367</v>
      </c>
      <c r="L755" s="364" t="s">
        <v>832</v>
      </c>
      <c r="M755" s="364" t="s">
        <v>346</v>
      </c>
      <c r="N755" s="364" t="s">
        <v>339</v>
      </c>
      <c r="O755" s="373" t="s">
        <v>315</v>
      </c>
      <c r="P755" s="364">
        <v>2</v>
      </c>
      <c r="Q755" s="364">
        <v>2</v>
      </c>
      <c r="R755" s="369">
        <v>4</v>
      </c>
      <c r="S755" s="364">
        <v>3</v>
      </c>
      <c r="T755" s="8"/>
      <c r="U755" s="374">
        <v>25</v>
      </c>
      <c r="V755" s="370">
        <v>44425152</v>
      </c>
      <c r="W755" s="373" t="s">
        <v>1153</v>
      </c>
      <c r="X755" s="375" t="s">
        <v>315</v>
      </c>
      <c r="Y755" s="364"/>
      <c r="Z755" s="364"/>
      <c r="AA755" s="364"/>
      <c r="AB755" s="370" t="s">
        <v>1131</v>
      </c>
      <c r="AC755" s="364"/>
      <c r="AD755" s="369" t="s">
        <v>1117</v>
      </c>
      <c r="AE755" s="370"/>
      <c r="AF755" s="370"/>
      <c r="AG755" s="364" t="s">
        <v>319</v>
      </c>
      <c r="AH755" s="364">
        <v>6</v>
      </c>
      <c r="AI755" s="364">
        <v>17</v>
      </c>
      <c r="AJ755" s="364">
        <v>40</v>
      </c>
      <c r="AK755" s="364">
        <v>21</v>
      </c>
      <c r="AL755" s="364">
        <v>0</v>
      </c>
      <c r="AM755" s="22">
        <f t="shared" si="306"/>
        <v>4</v>
      </c>
      <c r="AN755" s="104">
        <f t="shared" si="304"/>
        <v>0.73611111111111116</v>
      </c>
      <c r="AO755" s="104">
        <f t="shared" si="305"/>
        <v>0.875</v>
      </c>
      <c r="AP755" s="22" t="str" cm="1">
        <f t="array" ref="AP755">IF(W755="","",IF(SUMPRODUCT((W755=$W$7:$W$2042)*(AH755=$AH$7:$AH$2042)*(AN755=$AN$7:$AN$2042)*(AO755=$AO$7:$AO$2042)*(ROW($W$7:$W$2042)&lt;&gt;ROW(W755))*((R755=0)*($R$7:$R$2042&gt;0)+(R755&gt;0)*($R$7:$R$2042=0)))&gt;0,"SALONES UNIDOS",IF(SUMPRODUCT((W755=$W$7:$W$2042)*(AH755=$AH$7:$AH$2042)*((AN755&lt;$AO$7:$AO$2042)*(AO755&gt;$AN$7:$AN$2042))*(ROW($W$7:$W$2042)&lt;&gt;ROW(W755)))&gt;0,"Cruzado","Sin cruce")))</f>
        <v>Sin cruce</v>
      </c>
      <c r="AQ755" s="104">
        <f t="shared" ref="AQ755:AQ758" si="331">AN755</f>
        <v>0.73611111111111116</v>
      </c>
      <c r="AR755" s="104">
        <f>AQ755+(P755/24)</f>
        <v>0.81944444444444453</v>
      </c>
      <c r="AS755" s="104">
        <f>IF(AR755=AO755,"",AR755)</f>
        <v>0.81944444444444453</v>
      </c>
      <c r="AT755" s="104">
        <f>IF(AS755="","",AO755)</f>
        <v>0.875</v>
      </c>
      <c r="AU755" s="359" t="str" cm="1">
        <f t="array" ref="AU755">IF(AB755="","",IF(SUMPRODUCT((AB755=$AB$512:$AB$757)*(AH755=$AH$512:$AH$757)*(AQ755=$AQ$512:$AQ$757)*(AR755=$AR$512:$AR$757)*(ROW($AB$512:$AB$757)&lt;&gt;ROW(AB755))*((Q755=0)*($R$512:$R$757&gt;0)+(Q755&gt;0)*($R$512:$R$757=0)))&gt;0,"SALONES UNIDOS",IF(SUMPRODUCT((AB755=$AB$512:$AB$757)*(AH755=$AH$512:$AH$757)*((AQ755&lt;$AR$512:$AR$757)*(AR755&gt;$AQ$512:$AQ$757))*(ROW($AB$512:$AB$757)&lt;&gt;ROW(AB755)))&gt;0,"Cruzado","Sin cruce")))</f>
        <v>Sin cruce</v>
      </c>
      <c r="AV755" s="359" t="str" cm="1">
        <f t="array" ref="AV755">IF(AD755="","",IF(SUMPRODUCT((AD755=$AD$512:$AD$757)*(AH755=$AH$512:$AH$757)*(AS755=$AS$512:$AS$757)*(AT755=$AT$512:$AT$757)*(ROW($AD$512:$AD$757)&lt;&gt;ROW(AD755))*((R755=0)*($R$512:$R$757&gt;0)+(R755&gt;0)*($R$512:$R$757=0)))&gt;0,"SALONES UNIDOS",IF(SUMPRODUCT((AD755=$AD$512:$AD$757)*(AH755=$AH$512:$AH$757)*((AS755&lt;$AT$512:$AT$757)*(AT755&gt;$AS$512:$AS$757))*(ROW($AD$512:$AD$757)&lt;&gt;ROW(AD755)))&gt;0,"Cruzado","Sin cruce")))</f>
        <v>Sin cruce</v>
      </c>
      <c r="AW755" s="104" t="str">
        <f t="shared" si="307"/>
        <v>PS3HUAURAC</v>
      </c>
      <c r="AX755" s="104" t="str" cm="1">
        <f t="array" ref="AX755">IF(AW755="","",IF(SUMPRODUCT((AW755=$AW$7:$AW$2042)*(AH755=$AH$7:$AH$2042)*(AN755=$AN$7:$AN$2042)*(AO755=$AO$7:$AO$2042)*(ROW($AW$7:$AW$2042)&lt;&gt;ROW(AW755))*((R755=0)*($R$7:$R$2042&gt;0)+(R755&gt;0)*($R$7:$R$2042=0)))&gt;0,"SALONES UNIDOS",IF(SUMPRODUCT((AW755=$AW$7:$AW$2042)*(AH755=$AH$7:$AH$2042)*((AN755&lt;$AO$7:$AO$2042)*(AO755&gt;$AN$7:$AN$2042))*(ROW($AW$7:$AW$2042)&lt;&gt;ROW(AW755)))&gt;0,"Cruzado","Sin cruce")))</f>
        <v>Sin cruce</v>
      </c>
    </row>
    <row r="756" spans="2:50" ht="19.8" hidden="1" customHeight="1" x14ac:dyDescent="0.25">
      <c r="B756" s="494" t="s">
        <v>314</v>
      </c>
      <c r="C756" s="369" t="s">
        <v>971</v>
      </c>
      <c r="D756" s="369">
        <v>20261</v>
      </c>
      <c r="E756" s="373" t="s">
        <v>279</v>
      </c>
      <c r="F756" s="370" t="s">
        <v>291</v>
      </c>
      <c r="G756" s="373" t="s">
        <v>296</v>
      </c>
      <c r="H756" s="373">
        <v>3</v>
      </c>
      <c r="I756" s="373" t="s">
        <v>283</v>
      </c>
      <c r="J756" s="373" t="s">
        <v>283</v>
      </c>
      <c r="K756" s="194" t="s">
        <v>337</v>
      </c>
      <c r="L756" s="364" t="s">
        <v>338</v>
      </c>
      <c r="M756" s="364" t="s">
        <v>317</v>
      </c>
      <c r="N756" s="364" t="s">
        <v>339</v>
      </c>
      <c r="O756" s="373" t="s">
        <v>315</v>
      </c>
      <c r="P756" s="364">
        <v>2</v>
      </c>
      <c r="Q756" s="364">
        <v>2</v>
      </c>
      <c r="R756" s="369">
        <v>4</v>
      </c>
      <c r="S756" s="364">
        <v>3</v>
      </c>
      <c r="T756" s="8"/>
      <c r="U756" s="374">
        <v>25</v>
      </c>
      <c r="V756" s="491">
        <v>15600034</v>
      </c>
      <c r="W756" s="491" t="s">
        <v>1122</v>
      </c>
      <c r="X756" s="375" t="s">
        <v>315</v>
      </c>
      <c r="Y756" s="364"/>
      <c r="Z756" s="364"/>
      <c r="AA756" s="364"/>
      <c r="AB756" s="474" t="s">
        <v>1134</v>
      </c>
      <c r="AC756" s="364"/>
      <c r="AD756" s="369"/>
      <c r="AE756" s="370"/>
      <c r="AF756" s="370"/>
      <c r="AG756" s="364" t="s">
        <v>319</v>
      </c>
      <c r="AH756" s="483">
        <v>3</v>
      </c>
      <c r="AI756" s="483">
        <v>17</v>
      </c>
      <c r="AJ756" s="483">
        <v>40</v>
      </c>
      <c r="AK756" s="483">
        <v>21</v>
      </c>
      <c r="AL756" s="483">
        <v>0</v>
      </c>
      <c r="AM756" s="22">
        <f t="shared" ref="AM756:AM757" si="332">IF(AI756="",R756,ROUND(((((AK756/24)+(AL756/1440))-((AI756/24)+(AJ756/1440)))*1440/50),5))</f>
        <v>4</v>
      </c>
      <c r="AN756" s="104">
        <f t="shared" ref="AN756:AN757" si="333">AI756/24+AJ756/1440</f>
        <v>0.73611111111111116</v>
      </c>
      <c r="AO756" s="104">
        <f t="shared" ref="AO756:AO757" si="334">AK756/24+AL756/1440</f>
        <v>0.875</v>
      </c>
      <c r="AP756" s="22" t="str" cm="1">
        <f t="array" ref="AP756">IF(W756="","",IF(SUMPRODUCT((W756=$W$7:$W$2042)*(AH756=$AH$7:$AH$2042)*(AN756=$AN$7:$AN$2042)*(AO756=$AO$7:$AO$2042)*(ROW($W$7:$W$2042)&lt;&gt;ROW(W756))*((R756=0)*($R$7:$R$2042&gt;0)+(R756&gt;0)*($R$7:$R$2042=0)))&gt;0,"SALONES UNIDOS",IF(SUMPRODUCT((W756=$W$7:$W$2042)*(AH756=$AH$7:$AH$2042)*((AN756&lt;$AO$7:$AO$2042)*(AO756&gt;$AN$7:$AN$2042))*(ROW($W$7:$W$2042)&lt;&gt;ROW(W756)))&gt;0,"Cruzado","Sin cruce")))</f>
        <v>Sin cruce</v>
      </c>
      <c r="AQ756" s="104">
        <f t="shared" si="331"/>
        <v>0.73611111111111116</v>
      </c>
      <c r="AR756" s="104">
        <f t="shared" ref="AR756:AR758" si="335">AO756</f>
        <v>0.875</v>
      </c>
      <c r="AS756" s="22"/>
      <c r="AT756" s="22"/>
      <c r="AU756" s="359" t="str" cm="1">
        <f t="array" ref="AU756">IF(AB756="","",IF(SUMPRODUCT((AB756=$AB$512:$AB$757)*(AH756=$AH$512:$AH$757)*(AQ756=$AQ$512:$AQ$757)*(AR756=$AR$512:$AR$757)*(ROW($AB$512:$AB$757)&lt;&gt;ROW(AB756))*((Q756=0)*($R$512:$R$757&gt;0)+(Q756&gt;0)*($R$512:$R$757=0)))&gt;0,"SALONES UNIDOS",IF(SUMPRODUCT((AB756=$AB$512:$AB$757)*(AH756=$AH$512:$AH$757)*((AQ756&lt;$AR$512:$AR$757)*(AR756&gt;$AQ$512:$AQ$757))*(ROW($AB$512:$AB$757)&lt;&gt;ROW(AB756)))&gt;0,"Cruzado","Sin cruce")))</f>
        <v>Sin cruce</v>
      </c>
      <c r="AV756" s="359" t="str" cm="1">
        <f t="array" ref="AV756">IF(AD756="","",IF(SUMPRODUCT((AD756=$AD$512:$AD$757)*(AH756=$AH$512:$AH$757)*(AS756=$AS$512:$AS$757)*(AT756=$AT$512:$AT$757)*(ROW($AD$512:$AD$757)&lt;&gt;ROW(AD756))*((R756=0)*($R$512:$R$757&gt;0)+(R756&gt;0)*($R$512:$R$757=0)))&gt;0,"SALONES UNIDOS",IF(SUMPRODUCT((AD756=$AD$512:$AD$757)*(AH756=$AH$512:$AH$757)*((AS756&lt;$AT$512:$AT$757)*(AT756&gt;$AS$512:$AS$757))*(ROW($AD$512:$AD$757)&lt;&gt;ROW(AD756)))&gt;0,"Cruzado","Sin cruce")))</f>
        <v/>
      </c>
      <c r="AW756" s="104" t="str">
        <f t="shared" ref="AW756" si="336">TRIM(CONCATENATE(G756,H756,E756,J756))</f>
        <v>PS3HUAURAC</v>
      </c>
      <c r="AX756" s="104" t="str" cm="1">
        <f t="array" ref="AX756">IF(AW756="","",IF(SUMPRODUCT((AW756=$AW$7:$AW$2042)*(AH756=$AH$7:$AH$2042)*(AN756=$AN$7:$AN$2042)*(AO756=$AO$7:$AO$2042)*(ROW($AW$7:$AW$2042)&lt;&gt;ROW(AW756))*((R756=0)*($R$7:$R$2042&gt;0)+(R756&gt;0)*($R$7:$R$2042=0)))&gt;0,"SALONES UNIDOS",IF(SUMPRODUCT((AW756=$AW$7:$AW$2042)*(AH756=$AH$7:$AH$2042)*((AN756&lt;$AO$7:$AO$2042)*(AO756&gt;$AN$7:$AN$2042))*(ROW($AW$7:$AW$2042)&lt;&gt;ROW(AW756)))&gt;0,"Cruzado","Sin cruce")))</f>
        <v>Sin cruce</v>
      </c>
    </row>
    <row r="757" spans="2:50" ht="19.8" hidden="1" customHeight="1" x14ac:dyDescent="0.25">
      <c r="B757" s="494" t="s">
        <v>314</v>
      </c>
      <c r="C757" s="369" t="s">
        <v>971</v>
      </c>
      <c r="D757" s="369">
        <v>20261</v>
      </c>
      <c r="E757" s="373" t="s">
        <v>279</v>
      </c>
      <c r="F757" s="370" t="s">
        <v>291</v>
      </c>
      <c r="G757" s="373" t="s">
        <v>296</v>
      </c>
      <c r="H757" s="373">
        <v>3</v>
      </c>
      <c r="I757" s="373" t="s">
        <v>283</v>
      </c>
      <c r="J757" s="373" t="s">
        <v>283</v>
      </c>
      <c r="K757" s="194" t="s">
        <v>370</v>
      </c>
      <c r="L757" s="364" t="s">
        <v>868</v>
      </c>
      <c r="M757" s="364" t="s">
        <v>346</v>
      </c>
      <c r="N757" s="364" t="s">
        <v>339</v>
      </c>
      <c r="O757" s="373" t="s">
        <v>315</v>
      </c>
      <c r="P757" s="364">
        <v>3</v>
      </c>
      <c r="Q757" s="364">
        <v>2</v>
      </c>
      <c r="R757" s="369">
        <v>5</v>
      </c>
      <c r="S757" s="364">
        <v>4</v>
      </c>
      <c r="T757" s="8"/>
      <c r="U757" s="374">
        <v>25</v>
      </c>
      <c r="V757" s="491">
        <v>15600034</v>
      </c>
      <c r="W757" s="491" t="s">
        <v>1122</v>
      </c>
      <c r="X757" s="375" t="s">
        <v>315</v>
      </c>
      <c r="Y757" s="364"/>
      <c r="Z757" s="364"/>
      <c r="AA757" s="364"/>
      <c r="AB757" s="370" t="s">
        <v>1131</v>
      </c>
      <c r="AC757" s="364"/>
      <c r="AD757" s="369"/>
      <c r="AE757" s="370"/>
      <c r="AF757" s="370"/>
      <c r="AG757" s="364" t="s">
        <v>319</v>
      </c>
      <c r="AH757" s="483">
        <v>1</v>
      </c>
      <c r="AI757" s="483">
        <v>17</v>
      </c>
      <c r="AJ757" s="483">
        <v>40</v>
      </c>
      <c r="AK757" s="483">
        <v>21</v>
      </c>
      <c r="AL757" s="483">
        <v>50</v>
      </c>
      <c r="AM757" s="22">
        <f t="shared" si="332"/>
        <v>5</v>
      </c>
      <c r="AN757" s="104">
        <f t="shared" si="333"/>
        <v>0.73611111111111116</v>
      </c>
      <c r="AO757" s="104">
        <f t="shared" si="334"/>
        <v>0.90972222222222221</v>
      </c>
      <c r="AP757" s="22" t="str" cm="1">
        <f t="array" ref="AP757">IF(W757="","",IF(SUMPRODUCT((W757=$W$7:$W$2042)*(AH757=$AH$7:$AH$2042)*(AN757=$AN$7:$AN$2042)*(AO757=$AO$7:$AO$2042)*(ROW($W$7:$W$2042)&lt;&gt;ROW(W757))*((R757=0)*($R$7:$R$2042&gt;0)+(R757&gt;0)*($R$7:$R$2042=0)))&gt;0,"SALONES UNIDOS",IF(SUMPRODUCT((W757=$W$7:$W$2042)*(AH757=$AH$7:$AH$2042)*((AN757&lt;$AO$7:$AO$2042)*(AO757&gt;$AN$7:$AN$2042))*(ROW($W$7:$W$2042)&lt;&gt;ROW(W757)))&gt;0,"Cruzado","Sin cruce")))</f>
        <v>Sin cruce</v>
      </c>
      <c r="AQ757" s="104">
        <f t="shared" si="331"/>
        <v>0.73611111111111116</v>
      </c>
      <c r="AR757" s="104">
        <f t="shared" si="335"/>
        <v>0.90972222222222221</v>
      </c>
      <c r="AS757" s="22"/>
      <c r="AT757" s="22"/>
      <c r="AU757" s="359" t="str" cm="1">
        <f t="array" ref="AU757">IF(AB757="","",IF(SUMPRODUCT((AB757=$AB$512:$AB$757)*(AH757=$AH$512:$AH$757)*(AQ757=$AQ$512:$AQ$757)*(AR757=$AR$512:$AR$757)*(ROW($AB$512:$AB$757)&lt;&gt;ROW(AB757))*((Q757=0)*($R$512:$R$757&gt;0)+(Q757&gt;0)*($R$512:$R$757=0)))&gt;0,"SALONES UNIDOS",IF(SUMPRODUCT((AB757=$AB$512:$AB$757)*(AH757=$AH$512:$AH$757)*((AQ757&lt;$AR$512:$AR$757)*(AR757&gt;$AQ$512:$AQ$757))*(ROW($AB$512:$AB$757)&lt;&gt;ROW(AB757)))&gt;0,"Cruzado","Sin cruce")))</f>
        <v>Sin cruce</v>
      </c>
      <c r="AV757" s="359" t="str" cm="1">
        <f t="array" ref="AV757">IF(AD757="","",IF(SUMPRODUCT((AD757=$AD$512:$AD$757)*(AH757=$AH$512:$AH$757)*(AS757=$AS$512:$AS$757)*(AT757=$AT$512:$AT$757)*(ROW($AD$512:$AD$757)&lt;&gt;ROW(AD757))*((R757=0)*($R$512:$R$757&gt;0)+(R757&gt;0)*($R$512:$R$757=0)))&gt;0,"SALONES UNIDOS",IF(SUMPRODUCT((AD757=$AD$512:$AD$757)*(AH757=$AH$512:$AH$757)*((AS757&lt;$AT$512:$AT$757)*(AT757&gt;$AS$512:$AS$757))*(ROW($AD$512:$AD$757)&lt;&gt;ROW(AD757)))&gt;0,"Cruzado","Sin cruce")))</f>
        <v/>
      </c>
      <c r="AW757" s="104" t="str">
        <f t="shared" si="307"/>
        <v>PS3HUAURAC</v>
      </c>
      <c r="AX757" s="104" t="str" cm="1">
        <f t="array" ref="AX757">IF(AW757="","",IF(SUMPRODUCT((AW757=$AW$7:$AW$2042)*(AH757=$AH$7:$AH$2042)*(AN757=$AN$7:$AN$2042)*(AO757=$AO$7:$AO$2042)*(ROW($AW$7:$AW$2042)&lt;&gt;ROW(AW757))*((R757=0)*($R$7:$R$2042&gt;0)+(R757&gt;0)*($R$7:$R$2042=0)))&gt;0,"SALONES UNIDOS",IF(SUMPRODUCT((AW757=$AW$7:$AW$2042)*(AH757=$AH$7:$AH$2042)*((AN757&lt;$AO$7:$AO$2042)*(AO757&gt;$AN$7:$AN$2042))*(ROW($AW$7:$AW$2042)&lt;&gt;ROW(AW757)))&gt;0,"Cruzado","Sin cruce")))</f>
        <v>Sin cruce</v>
      </c>
    </row>
    <row r="758" spans="2:50" ht="19.8" hidden="1" customHeight="1" x14ac:dyDescent="0.25">
      <c r="B758" s="494" t="s">
        <v>314</v>
      </c>
      <c r="C758" s="364" t="s">
        <v>969</v>
      </c>
      <c r="D758" s="364">
        <v>20261</v>
      </c>
      <c r="E758" s="373" t="s">
        <v>328</v>
      </c>
      <c r="F758" s="370" t="s">
        <v>291</v>
      </c>
      <c r="G758" s="373" t="s">
        <v>292</v>
      </c>
      <c r="H758" s="373">
        <v>1</v>
      </c>
      <c r="I758" s="373" t="s">
        <v>278</v>
      </c>
      <c r="J758" s="373" t="s">
        <v>278</v>
      </c>
      <c r="K758" s="194" t="s">
        <v>787</v>
      </c>
      <c r="L758" s="364" t="s">
        <v>377</v>
      </c>
      <c r="M758" s="364" t="s">
        <v>324</v>
      </c>
      <c r="N758" s="364" t="s">
        <v>318</v>
      </c>
      <c r="O758" s="373" t="s">
        <v>315</v>
      </c>
      <c r="P758" s="364">
        <v>2</v>
      </c>
      <c r="Q758" s="364">
        <v>0</v>
      </c>
      <c r="R758" s="369">
        <v>2</v>
      </c>
      <c r="S758" s="364">
        <v>3</v>
      </c>
      <c r="T758" s="8"/>
      <c r="U758" s="374">
        <v>40</v>
      </c>
      <c r="V758" s="370">
        <v>41347751</v>
      </c>
      <c r="W758" s="373" t="s">
        <v>146</v>
      </c>
      <c r="X758" s="364" t="s">
        <v>786</v>
      </c>
      <c r="Y758" s="364"/>
      <c r="Z758" s="364"/>
      <c r="AA758" s="364"/>
      <c r="AB758" s="364" t="s">
        <v>788</v>
      </c>
      <c r="AC758" s="364"/>
      <c r="AD758" s="369"/>
      <c r="AE758" s="370"/>
      <c r="AF758" s="370"/>
      <c r="AG758" s="370" t="s">
        <v>559</v>
      </c>
      <c r="AH758" s="364">
        <v>5</v>
      </c>
      <c r="AI758" s="364">
        <v>14</v>
      </c>
      <c r="AJ758" s="364">
        <v>20</v>
      </c>
      <c r="AK758" s="364">
        <v>16</v>
      </c>
      <c r="AL758" s="364">
        <v>0</v>
      </c>
      <c r="AM758" s="22">
        <f t="shared" si="306"/>
        <v>2</v>
      </c>
      <c r="AN758" s="104">
        <f t="shared" si="304"/>
        <v>0.59722222222222221</v>
      </c>
      <c r="AO758" s="104">
        <f t="shared" si="305"/>
        <v>0.66666666666666663</v>
      </c>
      <c r="AP758" s="22" t="str" cm="1">
        <f t="array" ref="AP758">IF(W758="","",IF(SUMPRODUCT((W758=$W$7:$W$2042)*(AH758=$AH$7:$AH$2042)*(AN758=$AN$7:$AN$2042)*(AO758=$AO$7:$AO$2042)*(ROW($W$7:$W$2042)&lt;&gt;ROW(W758))*((R758=0)*($R$7:$R$2042&gt;0)+(R758&gt;0)*($R$7:$R$2042=0)))&gt;0,"SALONES UNIDOS",IF(SUMPRODUCT((W758=$W$7:$W$2042)*(AH758=$AH$7:$AH$2042)*((AN758&lt;$AO$7:$AO$2042)*(AO758&gt;$AN$7:$AN$2042))*(ROW($W$7:$W$2042)&lt;&gt;ROW(W758)))&gt;0,"Cruzado","Sin cruce")))</f>
        <v>Sin cruce</v>
      </c>
      <c r="AQ758" s="104">
        <f t="shared" si="331"/>
        <v>0.59722222222222221</v>
      </c>
      <c r="AR758" s="104">
        <f t="shared" si="335"/>
        <v>0.66666666666666663</v>
      </c>
      <c r="AS758" s="22"/>
      <c r="AT758" s="22"/>
      <c r="AU758" s="360" t="str" cm="1">
        <f t="array" ref="AU758">IF(AB758="","",IF(SUMPRODUCT((AB758=$AB$758:$AB$988)*(AH758=$AH$758:$AH$988)*(AQ758=$AQ$758:$AQ$988)*(AR758=$AR$758:$AR$988)*(ROW($AB$758:$AB$988)&lt;&gt;ROW(AB758))*((R758=0)*($R$758:$R$988&gt;0)+(R758&gt;0)*($R$758:$R$988=0)))&gt;0,"SALONES UNIDOS",IF(SUMPRODUCT((AB758=$AB$758:$AB$988)*(AH758=$AH$758:$AH$988)*((AQ758&lt;$AR$758:$AR$988)*(AR758&gt;$AQ$758:$AQ$988))*(ROW($AB$758:$AB$988)&lt;&gt;ROW(AB758)))&gt;0,"Cruzado","Sin cruce")))</f>
        <v>Sin cruce</v>
      </c>
      <c r="AV758" s="360" t="str" cm="1">
        <f t="array" ref="AV758">IF(AD758="","",IF(SUMPRODUCT((AD758=$AD$758:$AD$988)*(AH758=$AH$758:$AH$988)*(AS758=$AS$758:$AS$988)*(AT758=$AT$758:$AT$988)*(ROW($AD$758:$AD$988)&lt;&gt;ROW(AD758))*((R758=0)*($R$758:$R$988&gt;0)+(R758&gt;0)*($R$758:$R$988=0)))&gt;0,"SALONES UNIDOS",IF(SUMPRODUCT((AD758=$AD$758:$AD$988)*(AH758=$AH$758:$AH$988)*((AS758&lt;$AT$758:$AT$988)*(AT758&gt;$AS$758:$AS$988))*(ROW($AD$758:$AD$988)&lt;&gt;ROW(AD758)))&gt;0,"Cruzado","Sin cruce")))</f>
        <v/>
      </c>
      <c r="AW758" s="104" t="str">
        <f t="shared" si="307"/>
        <v>MH1PORUMAA</v>
      </c>
      <c r="AX758" s="104" t="str" cm="1">
        <f t="array" ref="AX758">IF(AW758="","",IF(SUMPRODUCT((AW758=$AW$7:$AW$2042)*(AH758=$AH$7:$AH$2042)*(AN758=$AN$7:$AN$2042)*(AO758=$AO$7:$AO$2042)*(ROW($AW$7:$AW$2042)&lt;&gt;ROW(AW758))*((R758=0)*($R$7:$R$2042&gt;0)+(R758&gt;0)*($R$7:$R$2042=0)))&gt;0,"SALONES UNIDOS",IF(SUMPRODUCT((AW758=$AW$7:$AW$2042)*(AH758=$AH$7:$AH$2042)*((AN758&lt;$AO$7:$AO$2042)*(AO758&gt;$AN$7:$AN$2042))*(ROW($AW$7:$AW$2042)&lt;&gt;ROW(AW758)))&gt;0,"Cruzado","Sin cruce")))</f>
        <v>Sin cruce</v>
      </c>
    </row>
    <row r="759" spans="2:50" ht="19.8" hidden="1" customHeight="1" x14ac:dyDescent="0.25">
      <c r="B759" s="494" t="s">
        <v>314</v>
      </c>
      <c r="C759" s="364" t="s">
        <v>969</v>
      </c>
      <c r="D759" s="364">
        <v>20261</v>
      </c>
      <c r="E759" s="373" t="s">
        <v>328</v>
      </c>
      <c r="F759" s="370" t="s">
        <v>291</v>
      </c>
      <c r="G759" s="373" t="s">
        <v>292</v>
      </c>
      <c r="H759" s="373">
        <v>1</v>
      </c>
      <c r="I759" s="373" t="s">
        <v>278</v>
      </c>
      <c r="J759" s="373" t="s">
        <v>278</v>
      </c>
      <c r="K759" s="194" t="s">
        <v>787</v>
      </c>
      <c r="L759" s="364" t="s">
        <v>377</v>
      </c>
      <c r="M759" s="364" t="s">
        <v>324</v>
      </c>
      <c r="N759" s="364" t="s">
        <v>318</v>
      </c>
      <c r="O759" s="373" t="s">
        <v>315</v>
      </c>
      <c r="P759" s="364">
        <v>0</v>
      </c>
      <c r="Q759" s="364">
        <v>2</v>
      </c>
      <c r="R759" s="369">
        <v>2</v>
      </c>
      <c r="S759" s="364">
        <v>3</v>
      </c>
      <c r="T759" s="8"/>
      <c r="U759" s="374">
        <v>20</v>
      </c>
      <c r="V759" s="370">
        <v>41347751</v>
      </c>
      <c r="W759" s="373" t="s">
        <v>146</v>
      </c>
      <c r="X759" s="364" t="s">
        <v>786</v>
      </c>
      <c r="Y759" s="364"/>
      <c r="Z759" s="364"/>
      <c r="AA759" s="364"/>
      <c r="AB759" s="370"/>
      <c r="AC759" s="364"/>
      <c r="AD759" s="364" t="s">
        <v>789</v>
      </c>
      <c r="AE759" s="370"/>
      <c r="AF759" s="370"/>
      <c r="AG759" s="370" t="s">
        <v>301</v>
      </c>
      <c r="AH759" s="364">
        <v>5</v>
      </c>
      <c r="AI759" s="364">
        <v>16</v>
      </c>
      <c r="AJ759" s="364">
        <v>0</v>
      </c>
      <c r="AK759" s="364">
        <v>17</v>
      </c>
      <c r="AL759" s="364">
        <v>40</v>
      </c>
      <c r="AM759" s="22">
        <f t="shared" si="306"/>
        <v>2</v>
      </c>
      <c r="AN759" s="104">
        <f t="shared" si="304"/>
        <v>0.66666666666666663</v>
      </c>
      <c r="AO759" s="104">
        <f t="shared" si="305"/>
        <v>0.73611111111111116</v>
      </c>
      <c r="AP759" s="22" t="str" cm="1">
        <f t="array" ref="AP759">IF(W759="","",IF(SUMPRODUCT((W759=$W$7:$W$2042)*(AH759=$AH$7:$AH$2042)*(AN759=$AN$7:$AN$2042)*(AO759=$AO$7:$AO$2042)*(ROW($W$7:$W$2042)&lt;&gt;ROW(W759))*((R759=0)*($R$7:$R$2042&gt;0)+(R759&gt;0)*($R$7:$R$2042=0)))&gt;0,"SALONES UNIDOS",IF(SUMPRODUCT((W759=$W$7:$W$2042)*(AH759=$AH$7:$AH$2042)*((AN759&lt;$AO$7:$AO$2042)*(AO759&gt;$AN$7:$AN$2042))*(ROW($W$7:$W$2042)&lt;&gt;ROW(W759)))&gt;0,"Cruzado","Sin cruce")))</f>
        <v>Sin cruce</v>
      </c>
      <c r="AQ759" s="22"/>
      <c r="AR759" s="22"/>
      <c r="AS759" s="104">
        <f t="shared" ref="AS759:AS760" si="337">AN759</f>
        <v>0.66666666666666663</v>
      </c>
      <c r="AT759" s="104">
        <f t="shared" ref="AT759:AT760" si="338">AO759</f>
        <v>0.73611111111111116</v>
      </c>
      <c r="AU759" s="360" t="str" cm="1">
        <f t="array" ref="AU759">IF(AB759="","",IF(SUMPRODUCT((AB759=$AB$758:$AB$988)*(AH759=$AH$758:$AH$988)*(AQ759=$AQ$758:$AQ$988)*(AR759=$AR$758:$AR$988)*(ROW($AB$758:$AB$988)&lt;&gt;ROW(AB759))*((R759=0)*($R$758:$R$988&gt;0)+(R759&gt;0)*($R$758:$R$988=0)))&gt;0,"SALONES UNIDOS",IF(SUMPRODUCT((AB759=$AB$758:$AB$988)*(AH759=$AH$758:$AH$988)*((AQ759&lt;$AR$758:$AR$988)*(AR759&gt;$AQ$758:$AQ$988))*(ROW($AB$758:$AB$988)&lt;&gt;ROW(AB759)))&gt;0,"Cruzado","Sin cruce")))</f>
        <v/>
      </c>
      <c r="AV759" s="360" t="str" cm="1">
        <f t="array" ref="AV759">IF(AD759="","",IF(SUMPRODUCT((AD759=$AD$758:$AD$988)*(AH759=$AH$758:$AH$988)*(AS759=$AS$758:$AS$988)*(AT759=$AT$758:$AT$988)*(ROW($AD$758:$AD$988)&lt;&gt;ROW(AD759))*((R759=0)*($R$758:$R$988&gt;0)+(R759&gt;0)*($R$758:$R$988=0)))&gt;0,"SALONES UNIDOS",IF(SUMPRODUCT((AD759=$AD$758:$AD$988)*(AH759=$AH$758:$AH$988)*((AS759&lt;$AT$758:$AT$988)*(AT759&gt;$AS$758:$AS$988))*(ROW($AD$758:$AD$988)&lt;&gt;ROW(AD759)))&gt;0,"Cruzado","Sin cruce")))</f>
        <v>Sin cruce</v>
      </c>
      <c r="AW759" s="104" t="str">
        <f t="shared" si="307"/>
        <v>MH1PORUMAA</v>
      </c>
      <c r="AX759" s="104" t="str" cm="1">
        <f t="array" ref="AX759">IF(AW759="","",IF(SUMPRODUCT((AW759=$AW$7:$AW$2042)*(AH759=$AH$7:$AH$2042)*(AN759=$AN$7:$AN$2042)*(AO759=$AO$7:$AO$2042)*(ROW($AW$7:$AW$2042)&lt;&gt;ROW(AW759))*((R759=0)*($R$7:$R$2042&gt;0)+(R759&gt;0)*($R$7:$R$2042=0)))&gt;0,"SALONES UNIDOS",IF(SUMPRODUCT((AW759=$AW$7:$AW$2042)*(AH759=$AH$7:$AH$2042)*((AN759&lt;$AO$7:$AO$2042)*(AO759&gt;$AN$7:$AN$2042))*(ROW($AW$7:$AW$2042)&lt;&gt;ROW(AW759)))&gt;0,"Cruzado","Sin cruce")))</f>
        <v>Sin cruce</v>
      </c>
    </row>
    <row r="760" spans="2:50" ht="19.8" hidden="1" customHeight="1" x14ac:dyDescent="0.25">
      <c r="B760" s="494" t="s">
        <v>314</v>
      </c>
      <c r="C760" s="364" t="s">
        <v>969</v>
      </c>
      <c r="D760" s="364">
        <v>20261</v>
      </c>
      <c r="E760" s="373" t="s">
        <v>328</v>
      </c>
      <c r="F760" s="370" t="s">
        <v>291</v>
      </c>
      <c r="G760" s="373" t="s">
        <v>292</v>
      </c>
      <c r="H760" s="373">
        <v>1</v>
      </c>
      <c r="I760" s="373" t="s">
        <v>278</v>
      </c>
      <c r="J760" s="373" t="s">
        <v>278</v>
      </c>
      <c r="K760" s="194" t="s">
        <v>787</v>
      </c>
      <c r="L760" s="364" t="s">
        <v>377</v>
      </c>
      <c r="M760" s="364" t="s">
        <v>324</v>
      </c>
      <c r="N760" s="364" t="s">
        <v>318</v>
      </c>
      <c r="O760" s="373" t="s">
        <v>315</v>
      </c>
      <c r="P760" s="364">
        <v>0</v>
      </c>
      <c r="Q760" s="364">
        <v>2</v>
      </c>
      <c r="R760" s="369">
        <v>2</v>
      </c>
      <c r="S760" s="364">
        <v>3</v>
      </c>
      <c r="T760" s="8"/>
      <c r="U760" s="374">
        <v>20</v>
      </c>
      <c r="V760" s="370">
        <v>41347751</v>
      </c>
      <c r="W760" s="373" t="s">
        <v>146</v>
      </c>
      <c r="X760" s="364" t="s">
        <v>786</v>
      </c>
      <c r="Y760" s="364"/>
      <c r="Z760" s="364"/>
      <c r="AA760" s="364"/>
      <c r="AB760" s="370"/>
      <c r="AC760" s="364"/>
      <c r="AD760" s="364" t="s">
        <v>789</v>
      </c>
      <c r="AE760" s="370"/>
      <c r="AF760" s="370"/>
      <c r="AG760" s="370" t="s">
        <v>301</v>
      </c>
      <c r="AH760" s="364">
        <v>5</v>
      </c>
      <c r="AI760" s="364">
        <v>17</v>
      </c>
      <c r="AJ760" s="364">
        <v>40</v>
      </c>
      <c r="AK760" s="364">
        <v>19</v>
      </c>
      <c r="AL760" s="364">
        <v>20</v>
      </c>
      <c r="AM760" s="22">
        <f t="shared" si="306"/>
        <v>2</v>
      </c>
      <c r="AN760" s="104">
        <f t="shared" si="304"/>
        <v>0.73611111111111116</v>
      </c>
      <c r="AO760" s="104">
        <f t="shared" si="305"/>
        <v>0.80555555555555547</v>
      </c>
      <c r="AP760" s="22" t="str" cm="1">
        <f t="array" ref="AP760">IF(W760="","",IF(SUMPRODUCT((W760=$W$7:$W$2042)*(AH760=$AH$7:$AH$2042)*(AN760=$AN$7:$AN$2042)*(AO760=$AO$7:$AO$2042)*(ROW($W$7:$W$2042)&lt;&gt;ROW(W760))*((R760=0)*($R$7:$R$2042&gt;0)+(R760&gt;0)*($R$7:$R$2042=0)))&gt;0,"SALONES UNIDOS",IF(SUMPRODUCT((W760=$W$7:$W$2042)*(AH760=$AH$7:$AH$2042)*((AN760&lt;$AO$7:$AO$2042)*(AO760&gt;$AN$7:$AN$2042))*(ROW($W$7:$W$2042)&lt;&gt;ROW(W760)))&gt;0,"Cruzado","Sin cruce")))</f>
        <v>Sin cruce</v>
      </c>
      <c r="AQ760" s="22"/>
      <c r="AR760" s="22"/>
      <c r="AS760" s="104">
        <f t="shared" si="337"/>
        <v>0.73611111111111116</v>
      </c>
      <c r="AT760" s="104">
        <f t="shared" si="338"/>
        <v>0.80555555555555547</v>
      </c>
      <c r="AU760" s="360" t="str" cm="1">
        <f t="array" ref="AU760">IF(AB760="","",IF(SUMPRODUCT((AB760=$AB$758:$AB$988)*(AH760=$AH$758:$AH$988)*(AQ760=$AQ$758:$AQ$988)*(AR760=$AR$758:$AR$988)*(ROW($AB$758:$AB$988)&lt;&gt;ROW(AB760))*((R760=0)*($R$758:$R$988&gt;0)+(R760&gt;0)*($R$758:$R$988=0)))&gt;0,"SALONES UNIDOS",IF(SUMPRODUCT((AB760=$AB$758:$AB$988)*(AH760=$AH$758:$AH$988)*((AQ760&lt;$AR$758:$AR$988)*(AR760&gt;$AQ$758:$AQ$988))*(ROW($AB$758:$AB$988)&lt;&gt;ROW(AB760)))&gt;0,"Cruzado","Sin cruce")))</f>
        <v/>
      </c>
      <c r="AV760" s="360" t="str" cm="1">
        <f t="array" ref="AV760">IF(AD760="","",IF(SUMPRODUCT((AD760=$AD$758:$AD$988)*(AH760=$AH$758:$AH$988)*(AS760=$AS$758:$AS$988)*(AT760=$AT$758:$AT$988)*(ROW($AD$758:$AD$988)&lt;&gt;ROW(AD760))*((R760=0)*($R$758:$R$988&gt;0)+(R760&gt;0)*($R$758:$R$988=0)))&gt;0,"SALONES UNIDOS",IF(SUMPRODUCT((AD760=$AD$758:$AD$988)*(AH760=$AH$758:$AH$988)*((AS760&lt;$AT$758:$AT$988)*(AT760&gt;$AS$758:$AS$988))*(ROW($AD$758:$AD$988)&lt;&gt;ROW(AD760)))&gt;0,"Cruzado","Sin cruce")))</f>
        <v>Sin cruce</v>
      </c>
      <c r="AW760" s="104" t="str">
        <f t="shared" si="307"/>
        <v>MH1PORUMAA</v>
      </c>
      <c r="AX760" s="104" t="str" cm="1">
        <f t="array" ref="AX760">IF(AW760="","",IF(SUMPRODUCT((AW760=$AW$7:$AW$2042)*(AH760=$AH$7:$AH$2042)*(AN760=$AN$7:$AN$2042)*(AO760=$AO$7:$AO$2042)*(ROW($AW$7:$AW$2042)&lt;&gt;ROW(AW760))*((R760=0)*($R$7:$R$2042&gt;0)+(R760&gt;0)*($R$7:$R$2042=0)))&gt;0,"SALONES UNIDOS",IF(SUMPRODUCT((AW760=$AW$7:$AW$2042)*(AH760=$AH$7:$AH$2042)*((AN760&lt;$AO$7:$AO$2042)*(AO760&gt;$AN$7:$AN$2042))*(ROW($AW$7:$AW$2042)&lt;&gt;ROW(AW760)))&gt;0,"Cruzado","Sin cruce")))</f>
        <v>Sin cruce</v>
      </c>
    </row>
    <row r="761" spans="2:50" ht="19.8" hidden="1" customHeight="1" x14ac:dyDescent="0.25">
      <c r="B761" s="494" t="s">
        <v>314</v>
      </c>
      <c r="C761" s="364" t="s">
        <v>969</v>
      </c>
      <c r="D761" s="364">
        <v>20261</v>
      </c>
      <c r="E761" s="373" t="s">
        <v>328</v>
      </c>
      <c r="F761" s="370" t="s">
        <v>291</v>
      </c>
      <c r="G761" s="373" t="s">
        <v>292</v>
      </c>
      <c r="H761" s="373">
        <v>1</v>
      </c>
      <c r="I761" s="373" t="s">
        <v>278</v>
      </c>
      <c r="J761" s="373" t="s">
        <v>278</v>
      </c>
      <c r="K761" s="194" t="s">
        <v>790</v>
      </c>
      <c r="L761" s="364" t="s">
        <v>562</v>
      </c>
      <c r="M761" s="364" t="s">
        <v>362</v>
      </c>
      <c r="N761" s="364" t="s">
        <v>318</v>
      </c>
      <c r="O761" s="373" t="s">
        <v>315</v>
      </c>
      <c r="P761" s="364">
        <v>4</v>
      </c>
      <c r="Q761" s="364">
        <v>0</v>
      </c>
      <c r="R761" s="369">
        <v>4</v>
      </c>
      <c r="S761" s="364">
        <v>4</v>
      </c>
      <c r="T761" s="8"/>
      <c r="U761" s="374">
        <v>40</v>
      </c>
      <c r="V761" s="491">
        <v>21537507</v>
      </c>
      <c r="W761" s="491" t="s">
        <v>54</v>
      </c>
      <c r="X761" s="364" t="s">
        <v>786</v>
      </c>
      <c r="Y761" s="364"/>
      <c r="Z761" s="364"/>
      <c r="AA761" s="364"/>
      <c r="AB761" s="364" t="s">
        <v>788</v>
      </c>
      <c r="AC761" s="364"/>
      <c r="AD761" s="369"/>
      <c r="AE761" s="370"/>
      <c r="AF761" s="370"/>
      <c r="AG761" s="370" t="s">
        <v>559</v>
      </c>
      <c r="AH761" s="364">
        <v>1</v>
      </c>
      <c r="AI761" s="364">
        <v>7</v>
      </c>
      <c r="AJ761" s="364">
        <v>40</v>
      </c>
      <c r="AK761" s="364">
        <v>11</v>
      </c>
      <c r="AL761" s="364">
        <v>0</v>
      </c>
      <c r="AM761" s="22">
        <f t="shared" si="306"/>
        <v>4</v>
      </c>
      <c r="AN761" s="104">
        <f t="shared" si="304"/>
        <v>0.31944444444444448</v>
      </c>
      <c r="AO761" s="104">
        <f t="shared" si="305"/>
        <v>0.45833333333333331</v>
      </c>
      <c r="AP761" s="22" t="str" cm="1">
        <f t="array" ref="AP761">IF(W761="","",IF(SUMPRODUCT((W761=$W$7:$W$2042)*(AH761=$AH$7:$AH$2042)*(AN761=$AN$7:$AN$2042)*(AO761=$AO$7:$AO$2042)*(ROW($W$7:$W$2042)&lt;&gt;ROW(W761))*((R761=0)*($R$7:$R$2042&gt;0)+(R761&gt;0)*($R$7:$R$2042=0)))&gt;0,"SALONES UNIDOS",IF(SUMPRODUCT((W761=$W$7:$W$2042)*(AH761=$AH$7:$AH$2042)*((AN761&lt;$AO$7:$AO$2042)*(AO761&gt;$AN$7:$AN$2042))*(ROW($W$7:$W$2042)&lt;&gt;ROW(W761)))&gt;0,"Cruzado","Sin cruce")))</f>
        <v>Sin cruce</v>
      </c>
      <c r="AQ761" s="104">
        <f t="shared" ref="AQ761:AR766" si="339">AN761</f>
        <v>0.31944444444444448</v>
      </c>
      <c r="AR761" s="104">
        <f t="shared" si="339"/>
        <v>0.45833333333333331</v>
      </c>
      <c r="AS761" s="22"/>
      <c r="AT761" s="22"/>
      <c r="AU761" s="360" t="str" cm="1">
        <f t="array" ref="AU761">IF(AB761="","",IF(SUMPRODUCT((AB761=$AB$758:$AB$988)*(AH761=$AH$758:$AH$988)*(AQ761=$AQ$758:$AQ$988)*(AR761=$AR$758:$AR$988)*(ROW($AB$758:$AB$988)&lt;&gt;ROW(AB761))*((R761=0)*($R$758:$R$988&gt;0)+(R761&gt;0)*($R$758:$R$988=0)))&gt;0,"SALONES UNIDOS",IF(SUMPRODUCT((AB761=$AB$758:$AB$988)*(AH761=$AH$758:$AH$988)*((AQ761&lt;$AR$758:$AR$988)*(AR761&gt;$AQ$758:$AQ$988))*(ROW($AB$758:$AB$988)&lt;&gt;ROW(AB761)))&gt;0,"Cruzado","Sin cruce")))</f>
        <v>Sin cruce</v>
      </c>
      <c r="AV761" s="360" t="str" cm="1">
        <f t="array" ref="AV761">IF(AD761="","",IF(SUMPRODUCT((AD761=$AD$758:$AD$988)*(AH761=$AH$758:$AH$988)*(AS761=$AS$758:$AS$988)*(AT761=$AT$758:$AT$988)*(ROW($AD$758:$AD$988)&lt;&gt;ROW(AD761))*((R761=0)*($R$758:$R$988&gt;0)+(R761&gt;0)*($R$758:$R$988=0)))&gt;0,"SALONES UNIDOS",IF(SUMPRODUCT((AD761=$AD$758:$AD$988)*(AH761=$AH$758:$AH$988)*((AS761&lt;$AT$758:$AT$988)*(AT761&gt;$AS$758:$AS$988))*(ROW($AD$758:$AD$988)&lt;&gt;ROW(AD761)))&gt;0,"Cruzado","Sin cruce")))</f>
        <v/>
      </c>
      <c r="AW761" s="104" t="str">
        <f t="shared" si="307"/>
        <v>MH1PORUMAA</v>
      </c>
      <c r="AX761" s="104" t="str" cm="1">
        <f t="array" ref="AX761">IF(AW761="","",IF(SUMPRODUCT((AW761=$AW$7:$AW$2042)*(AH761=$AH$7:$AH$2042)*(AN761=$AN$7:$AN$2042)*(AO761=$AO$7:$AO$2042)*(ROW($AW$7:$AW$2042)&lt;&gt;ROW(AW761))*((R761=0)*($R$7:$R$2042&gt;0)+(R761&gt;0)*($R$7:$R$2042=0)))&gt;0,"SALONES UNIDOS",IF(SUMPRODUCT((AW761=$AW$7:$AW$2042)*(AH761=$AH$7:$AH$2042)*((AN761&lt;$AO$7:$AO$2042)*(AO761&gt;$AN$7:$AN$2042))*(ROW($AW$7:$AW$2042)&lt;&gt;ROW(AW761)))&gt;0,"Cruzado","Sin cruce")))</f>
        <v>Sin cruce</v>
      </c>
    </row>
    <row r="762" spans="2:50" ht="19.8" hidden="1" customHeight="1" x14ac:dyDescent="0.25">
      <c r="B762" s="494" t="s">
        <v>314</v>
      </c>
      <c r="C762" s="364" t="s">
        <v>969</v>
      </c>
      <c r="D762" s="364">
        <v>20261</v>
      </c>
      <c r="E762" s="373" t="s">
        <v>328</v>
      </c>
      <c r="F762" s="370" t="s">
        <v>291</v>
      </c>
      <c r="G762" s="373" t="s">
        <v>292</v>
      </c>
      <c r="H762" s="373">
        <v>1</v>
      </c>
      <c r="I762" s="373" t="s">
        <v>278</v>
      </c>
      <c r="J762" s="373" t="s">
        <v>278</v>
      </c>
      <c r="K762" s="194" t="s">
        <v>791</v>
      </c>
      <c r="L762" s="364" t="s">
        <v>1012</v>
      </c>
      <c r="M762" s="364" t="s">
        <v>324</v>
      </c>
      <c r="N762" s="364" t="s">
        <v>318</v>
      </c>
      <c r="O762" s="373" t="s">
        <v>315</v>
      </c>
      <c r="P762" s="364">
        <v>2</v>
      </c>
      <c r="Q762" s="364">
        <v>2</v>
      </c>
      <c r="R762" s="369">
        <v>4</v>
      </c>
      <c r="S762" s="364">
        <v>3</v>
      </c>
      <c r="T762" s="8"/>
      <c r="U762" s="374">
        <v>40</v>
      </c>
      <c r="V762" s="370">
        <v>41430382</v>
      </c>
      <c r="W762" s="373" t="s">
        <v>76</v>
      </c>
      <c r="X762" s="364" t="s">
        <v>786</v>
      </c>
      <c r="Y762" s="364"/>
      <c r="Z762" s="364"/>
      <c r="AA762" s="364"/>
      <c r="AB762" s="364" t="s">
        <v>788</v>
      </c>
      <c r="AC762" s="364"/>
      <c r="AD762" s="369"/>
      <c r="AE762" s="370"/>
      <c r="AF762" s="370"/>
      <c r="AG762" s="370" t="s">
        <v>319</v>
      </c>
      <c r="AH762" s="364">
        <v>5</v>
      </c>
      <c r="AI762" s="364">
        <v>11</v>
      </c>
      <c r="AJ762" s="364">
        <v>0</v>
      </c>
      <c r="AK762" s="364">
        <v>14</v>
      </c>
      <c r="AL762" s="364">
        <v>20</v>
      </c>
      <c r="AM762" s="22">
        <f t="shared" si="306"/>
        <v>4</v>
      </c>
      <c r="AN762" s="104">
        <f t="shared" si="304"/>
        <v>0.45833333333333331</v>
      </c>
      <c r="AO762" s="104">
        <f t="shared" si="305"/>
        <v>0.59722222222222221</v>
      </c>
      <c r="AP762" s="22" t="str" cm="1">
        <f t="array" ref="AP762">IF(W762="","",IF(SUMPRODUCT((W762=$W$7:$W$2042)*(AH762=$AH$7:$AH$2042)*(AN762=$AN$7:$AN$2042)*(AO762=$AO$7:$AO$2042)*(ROW($W$7:$W$2042)&lt;&gt;ROW(W762))*((R762=0)*($R$7:$R$2042&gt;0)+(R762&gt;0)*($R$7:$R$2042=0)))&gt;0,"SALONES UNIDOS",IF(SUMPRODUCT((W762=$W$7:$W$2042)*(AH762=$AH$7:$AH$2042)*((AN762&lt;$AO$7:$AO$2042)*(AO762&gt;$AN$7:$AN$2042))*(ROW($W$7:$W$2042)&lt;&gt;ROW(W762)))&gt;0,"Cruzado","Sin cruce")))</f>
        <v>Sin cruce</v>
      </c>
      <c r="AQ762" s="104">
        <f t="shared" si="339"/>
        <v>0.45833333333333331</v>
      </c>
      <c r="AR762" s="104">
        <f t="shared" si="339"/>
        <v>0.59722222222222221</v>
      </c>
      <c r="AS762" s="22"/>
      <c r="AT762" s="22"/>
      <c r="AU762" s="360" t="str" cm="1">
        <f t="array" ref="AU762">IF(AB762="","",IF(SUMPRODUCT((AB762=$AB$758:$AB$988)*(AH762=$AH$758:$AH$988)*(AQ762=$AQ$758:$AQ$988)*(AR762=$AR$758:$AR$988)*(ROW($AB$758:$AB$988)&lt;&gt;ROW(AB762))*((R762=0)*($R$758:$R$988&gt;0)+(R762&gt;0)*($R$758:$R$988=0)))&gt;0,"SALONES UNIDOS",IF(SUMPRODUCT((AB762=$AB$758:$AB$988)*(AH762=$AH$758:$AH$988)*((AQ762&lt;$AR$758:$AR$988)*(AR762&gt;$AQ$758:$AQ$988))*(ROW($AB$758:$AB$988)&lt;&gt;ROW(AB762)))&gt;0,"Cruzado","Sin cruce")))</f>
        <v>Sin cruce</v>
      </c>
      <c r="AV762" s="360" t="str" cm="1">
        <f t="array" ref="AV762">IF(AD762="","",IF(SUMPRODUCT((AD762=$AD$758:$AD$988)*(AH762=$AH$758:$AH$988)*(AS762=$AS$758:$AS$988)*(AT762=$AT$758:$AT$988)*(ROW($AD$758:$AD$988)&lt;&gt;ROW(AD762))*((R762=0)*($R$758:$R$988&gt;0)+(R762&gt;0)*($R$758:$R$988=0)))&gt;0,"SALONES UNIDOS",IF(SUMPRODUCT((AD762=$AD$758:$AD$988)*(AH762=$AH$758:$AH$988)*((AS762&lt;$AT$758:$AT$988)*(AT762&gt;$AS$758:$AS$988))*(ROW($AD$758:$AD$988)&lt;&gt;ROW(AD762)))&gt;0,"Cruzado","Sin cruce")))</f>
        <v/>
      </c>
      <c r="AW762" s="104" t="str">
        <f t="shared" si="307"/>
        <v>MH1PORUMAA</v>
      </c>
      <c r="AX762" s="104" t="str" cm="1">
        <f t="array" ref="AX762">IF(AW762="","",IF(SUMPRODUCT((AW762=$AW$7:$AW$2042)*(AH762=$AH$7:$AH$2042)*(AN762=$AN$7:$AN$2042)*(AO762=$AO$7:$AO$2042)*(ROW($AW$7:$AW$2042)&lt;&gt;ROW(AW762))*((R762=0)*($R$7:$R$2042&gt;0)+(R762&gt;0)*($R$7:$R$2042=0)))&gt;0,"SALONES UNIDOS",IF(SUMPRODUCT((AW762=$AW$7:$AW$2042)*(AH762=$AH$7:$AH$2042)*((AN762&lt;$AO$7:$AO$2042)*(AO762&gt;$AN$7:$AN$2042))*(ROW($AW$7:$AW$2042)&lt;&gt;ROW(AW762)))&gt;0,"Cruzado","Sin cruce")))</f>
        <v>Sin cruce</v>
      </c>
    </row>
    <row r="763" spans="2:50" ht="19.8" hidden="1" customHeight="1" x14ac:dyDescent="0.25">
      <c r="B763" s="494" t="s">
        <v>314</v>
      </c>
      <c r="C763" s="364" t="s">
        <v>969</v>
      </c>
      <c r="D763" s="364">
        <v>20261</v>
      </c>
      <c r="E763" s="373" t="s">
        <v>328</v>
      </c>
      <c r="F763" s="370" t="s">
        <v>291</v>
      </c>
      <c r="G763" s="373" t="s">
        <v>292</v>
      </c>
      <c r="H763" s="373">
        <v>1</v>
      </c>
      <c r="I763" s="373" t="s">
        <v>278</v>
      </c>
      <c r="J763" s="373" t="s">
        <v>278</v>
      </c>
      <c r="K763" s="194" t="s">
        <v>792</v>
      </c>
      <c r="L763" s="364" t="s">
        <v>667</v>
      </c>
      <c r="M763" s="364" t="s">
        <v>362</v>
      </c>
      <c r="N763" s="364" t="s">
        <v>318</v>
      </c>
      <c r="O763" s="373" t="s">
        <v>315</v>
      </c>
      <c r="P763" s="364">
        <v>3</v>
      </c>
      <c r="Q763" s="364">
        <v>2</v>
      </c>
      <c r="R763" s="369">
        <v>5</v>
      </c>
      <c r="S763" s="364">
        <v>4</v>
      </c>
      <c r="T763" s="8"/>
      <c r="U763" s="374">
        <v>40</v>
      </c>
      <c r="V763" s="472">
        <v>21416373</v>
      </c>
      <c r="W763" s="472" t="s">
        <v>30</v>
      </c>
      <c r="X763" s="364" t="s">
        <v>786</v>
      </c>
      <c r="Y763" s="364"/>
      <c r="Z763" s="364"/>
      <c r="AA763" s="364"/>
      <c r="AB763" s="364" t="s">
        <v>788</v>
      </c>
      <c r="AC763" s="364"/>
      <c r="AD763" s="369"/>
      <c r="AE763" s="370"/>
      <c r="AF763" s="370"/>
      <c r="AG763" s="370" t="s">
        <v>319</v>
      </c>
      <c r="AH763" s="473">
        <v>1</v>
      </c>
      <c r="AI763" s="473">
        <v>14</v>
      </c>
      <c r="AJ763" s="473">
        <v>20</v>
      </c>
      <c r="AK763" s="473">
        <v>18</v>
      </c>
      <c r="AL763" s="473">
        <v>30</v>
      </c>
      <c r="AM763" s="22">
        <f t="shared" si="306"/>
        <v>5</v>
      </c>
      <c r="AN763" s="104">
        <f t="shared" si="304"/>
        <v>0.59722222222222221</v>
      </c>
      <c r="AO763" s="104">
        <f t="shared" si="305"/>
        <v>0.77083333333333337</v>
      </c>
      <c r="AP763" s="22" t="str" cm="1">
        <f t="array" ref="AP763">IF(W763="","",IF(SUMPRODUCT((W763=$W$7:$W$2042)*(AH763=$AH$7:$AH$2042)*(AN763=$AN$7:$AN$2042)*(AO763=$AO$7:$AO$2042)*(ROW($W$7:$W$2042)&lt;&gt;ROW(W763))*((R763=0)*($R$7:$R$2042&gt;0)+(R763&gt;0)*($R$7:$R$2042=0)))&gt;0,"SALONES UNIDOS",IF(SUMPRODUCT((W763=$W$7:$W$2042)*(AH763=$AH$7:$AH$2042)*((AN763&lt;$AO$7:$AO$2042)*(AO763&gt;$AN$7:$AN$2042))*(ROW($W$7:$W$2042)&lt;&gt;ROW(W763)))&gt;0,"Cruzado","Sin cruce")))</f>
        <v>Sin cruce</v>
      </c>
      <c r="AQ763" s="104">
        <f t="shared" si="339"/>
        <v>0.59722222222222221</v>
      </c>
      <c r="AR763" s="104">
        <f t="shared" si="339"/>
        <v>0.77083333333333337</v>
      </c>
      <c r="AS763" s="22"/>
      <c r="AT763" s="22"/>
      <c r="AU763" s="360" t="str" cm="1">
        <f t="array" ref="AU763">IF(AB763="","",IF(SUMPRODUCT((AB763=$AB$758:$AB$988)*(AH763=$AH$758:$AH$988)*(AQ763=$AQ$758:$AQ$988)*(AR763=$AR$758:$AR$988)*(ROW($AB$758:$AB$988)&lt;&gt;ROW(AB763))*((R763=0)*($R$758:$R$988&gt;0)+(R763&gt;0)*($R$758:$R$988=0)))&gt;0,"SALONES UNIDOS",IF(SUMPRODUCT((AB763=$AB$758:$AB$988)*(AH763=$AH$758:$AH$988)*((AQ763&lt;$AR$758:$AR$988)*(AR763&gt;$AQ$758:$AQ$988))*(ROW($AB$758:$AB$988)&lt;&gt;ROW(AB763)))&gt;0,"Cruzado","Sin cruce")))</f>
        <v>Sin cruce</v>
      </c>
      <c r="AV763" s="360" t="str" cm="1">
        <f t="array" ref="AV763">IF(AD763="","",IF(SUMPRODUCT((AD763=$AD$758:$AD$988)*(AH763=$AH$758:$AH$988)*(AS763=$AS$758:$AS$988)*(AT763=$AT$758:$AT$988)*(ROW($AD$758:$AD$988)&lt;&gt;ROW(AD763))*((R763=0)*($R$758:$R$988&gt;0)+(R763&gt;0)*($R$758:$R$988=0)))&gt;0,"SALONES UNIDOS",IF(SUMPRODUCT((AD763=$AD$758:$AD$988)*(AH763=$AH$758:$AH$988)*((AS763&lt;$AT$758:$AT$988)*(AT763&gt;$AS$758:$AS$988))*(ROW($AD$758:$AD$988)&lt;&gt;ROW(AD763)))&gt;0,"Cruzado","Sin cruce")))</f>
        <v/>
      </c>
      <c r="AW763" s="104" t="str">
        <f t="shared" si="307"/>
        <v>MH1PORUMAA</v>
      </c>
      <c r="AX763" s="104" t="str" cm="1">
        <f t="array" ref="AX763">IF(AW763="","",IF(SUMPRODUCT((AW763=$AW$7:$AW$2042)*(AH763=$AH$7:$AH$2042)*(AN763=$AN$7:$AN$2042)*(AO763=$AO$7:$AO$2042)*(ROW($AW$7:$AW$2042)&lt;&gt;ROW(AW763))*((R763=0)*($R$7:$R$2042&gt;0)+(R763&gt;0)*($R$7:$R$2042=0)))&gt;0,"SALONES UNIDOS",IF(SUMPRODUCT((AW763=$AW$7:$AW$2042)*(AH763=$AH$7:$AH$2042)*((AN763&lt;$AO$7:$AO$2042)*(AO763&gt;$AN$7:$AN$2042))*(ROW($AW$7:$AW$2042)&lt;&gt;ROW(AW763)))&gt;0,"Cruzado","Sin cruce")))</f>
        <v>Sin cruce</v>
      </c>
    </row>
    <row r="764" spans="2:50" ht="19.8" hidden="1" customHeight="1" x14ac:dyDescent="0.25">
      <c r="B764" s="494" t="s">
        <v>314</v>
      </c>
      <c r="C764" s="364" t="s">
        <v>969</v>
      </c>
      <c r="D764" s="364">
        <v>20261</v>
      </c>
      <c r="E764" s="373" t="s">
        <v>328</v>
      </c>
      <c r="F764" s="370" t="s">
        <v>291</v>
      </c>
      <c r="G764" s="373" t="s">
        <v>292</v>
      </c>
      <c r="H764" s="373">
        <v>1</v>
      </c>
      <c r="I764" s="373" t="s">
        <v>278</v>
      </c>
      <c r="J764" s="373" t="s">
        <v>278</v>
      </c>
      <c r="K764" s="194" t="s">
        <v>793</v>
      </c>
      <c r="L764" s="364" t="s">
        <v>567</v>
      </c>
      <c r="M764" s="364" t="s">
        <v>362</v>
      </c>
      <c r="N764" s="364" t="s">
        <v>318</v>
      </c>
      <c r="O764" s="373" t="s">
        <v>315</v>
      </c>
      <c r="P764" s="364">
        <v>4</v>
      </c>
      <c r="Q764" s="364">
        <v>0</v>
      </c>
      <c r="R764" s="369">
        <v>4</v>
      </c>
      <c r="S764" s="364">
        <v>4</v>
      </c>
      <c r="T764" s="8"/>
      <c r="U764" s="374">
        <v>40</v>
      </c>
      <c r="V764" s="370">
        <v>21440811</v>
      </c>
      <c r="W764" s="373" t="s">
        <v>39</v>
      </c>
      <c r="X764" s="364" t="s">
        <v>786</v>
      </c>
      <c r="Y764" s="364"/>
      <c r="Z764" s="364"/>
      <c r="AA764" s="364"/>
      <c r="AB764" s="364" t="s">
        <v>788</v>
      </c>
      <c r="AC764" s="364"/>
      <c r="AD764" s="369"/>
      <c r="AE764" s="370"/>
      <c r="AF764" s="370"/>
      <c r="AG764" s="370" t="s">
        <v>559</v>
      </c>
      <c r="AH764" s="364">
        <v>3</v>
      </c>
      <c r="AI764" s="364">
        <v>8</v>
      </c>
      <c r="AJ764" s="364">
        <v>30</v>
      </c>
      <c r="AK764" s="364">
        <v>11</v>
      </c>
      <c r="AL764" s="364">
        <v>50</v>
      </c>
      <c r="AM764" s="22">
        <f t="shared" si="306"/>
        <v>4</v>
      </c>
      <c r="AN764" s="104">
        <f t="shared" si="304"/>
        <v>0.35416666666666663</v>
      </c>
      <c r="AO764" s="104">
        <f t="shared" si="305"/>
        <v>0.49305555555555552</v>
      </c>
      <c r="AP764" s="22" t="str" cm="1">
        <f t="array" ref="AP764">IF(W764="","",IF(SUMPRODUCT((W764=$W$7:$W$2042)*(AH764=$AH$7:$AH$2042)*(AN764=$AN$7:$AN$2042)*(AO764=$AO$7:$AO$2042)*(ROW($W$7:$W$2042)&lt;&gt;ROW(W764))*((R764=0)*($R$7:$R$2042&gt;0)+(R764&gt;0)*($R$7:$R$2042=0)))&gt;0,"SALONES UNIDOS",IF(SUMPRODUCT((W764=$W$7:$W$2042)*(AH764=$AH$7:$AH$2042)*((AN764&lt;$AO$7:$AO$2042)*(AO764&gt;$AN$7:$AN$2042))*(ROW($W$7:$W$2042)&lt;&gt;ROW(W764)))&gt;0,"Cruzado","Sin cruce")))</f>
        <v>Sin cruce</v>
      </c>
      <c r="AQ764" s="104">
        <f t="shared" si="339"/>
        <v>0.35416666666666663</v>
      </c>
      <c r="AR764" s="104">
        <f t="shared" si="339"/>
        <v>0.49305555555555552</v>
      </c>
      <c r="AS764" s="22"/>
      <c r="AT764" s="22"/>
      <c r="AU764" s="360" t="str" cm="1">
        <f t="array" ref="AU764">IF(AB764="","",IF(SUMPRODUCT((AB764=$AB$758:$AB$988)*(AH764=$AH$758:$AH$988)*(AQ764=$AQ$758:$AQ$988)*(AR764=$AR$758:$AR$988)*(ROW($AB$758:$AB$988)&lt;&gt;ROW(AB764))*((R764=0)*($R$758:$R$988&gt;0)+(R764&gt;0)*($R$758:$R$988=0)))&gt;0,"SALONES UNIDOS",IF(SUMPRODUCT((AB764=$AB$758:$AB$988)*(AH764=$AH$758:$AH$988)*((AQ764&lt;$AR$758:$AR$988)*(AR764&gt;$AQ$758:$AQ$988))*(ROW($AB$758:$AB$988)&lt;&gt;ROW(AB764)))&gt;0,"Cruzado","Sin cruce")))</f>
        <v>Sin cruce</v>
      </c>
      <c r="AV764" s="360" t="str" cm="1">
        <f t="array" ref="AV764">IF(AD764="","",IF(SUMPRODUCT((AD764=$AD$758:$AD$988)*(AH764=$AH$758:$AH$988)*(AS764=$AS$758:$AS$988)*(AT764=$AT$758:$AT$988)*(ROW($AD$758:$AD$988)&lt;&gt;ROW(AD764))*((R764=0)*($R$758:$R$988&gt;0)+(R764&gt;0)*($R$758:$R$988=0)))&gt;0,"SALONES UNIDOS",IF(SUMPRODUCT((AD764=$AD$758:$AD$988)*(AH764=$AH$758:$AH$988)*((AS764&lt;$AT$758:$AT$988)*(AT764&gt;$AS$758:$AS$988))*(ROW($AD$758:$AD$988)&lt;&gt;ROW(AD764)))&gt;0,"Cruzado","Sin cruce")))</f>
        <v/>
      </c>
      <c r="AW764" s="104" t="str">
        <f t="shared" si="307"/>
        <v>MH1PORUMAA</v>
      </c>
      <c r="AX764" s="104" t="str" cm="1">
        <f t="array" ref="AX764">IF(AW764="","",IF(SUMPRODUCT((AW764=$AW$7:$AW$2042)*(AH764=$AH$7:$AH$2042)*(AN764=$AN$7:$AN$2042)*(AO764=$AO$7:$AO$2042)*(ROW($AW$7:$AW$2042)&lt;&gt;ROW(AW764))*((R764=0)*($R$7:$R$2042&gt;0)+(R764&gt;0)*($R$7:$R$2042=0)))&gt;0,"SALONES UNIDOS",IF(SUMPRODUCT((AW764=$AW$7:$AW$2042)*(AH764=$AH$7:$AH$2042)*((AN764&lt;$AO$7:$AO$2042)*(AO764&gt;$AN$7:$AN$2042))*(ROW($AW$7:$AW$2042)&lt;&gt;ROW(AW764)))&gt;0,"Cruzado","Sin cruce")))</f>
        <v>Sin cruce</v>
      </c>
    </row>
    <row r="765" spans="2:50" ht="19.8" hidden="1" customHeight="1" x14ac:dyDescent="0.25">
      <c r="B765" s="494" t="s">
        <v>314</v>
      </c>
      <c r="C765" s="364" t="s">
        <v>969</v>
      </c>
      <c r="D765" s="364">
        <v>20261</v>
      </c>
      <c r="E765" s="373" t="s">
        <v>328</v>
      </c>
      <c r="F765" s="370" t="s">
        <v>291</v>
      </c>
      <c r="G765" s="373" t="s">
        <v>292</v>
      </c>
      <c r="H765" s="373">
        <v>1</v>
      </c>
      <c r="I765" s="373" t="s">
        <v>278</v>
      </c>
      <c r="J765" s="373" t="s">
        <v>278</v>
      </c>
      <c r="K765" s="194" t="s">
        <v>794</v>
      </c>
      <c r="L765" s="364" t="s">
        <v>569</v>
      </c>
      <c r="M765" s="364" t="s">
        <v>362</v>
      </c>
      <c r="N765" s="364" t="s">
        <v>318</v>
      </c>
      <c r="O765" s="373" t="s">
        <v>315</v>
      </c>
      <c r="P765" s="364">
        <v>3</v>
      </c>
      <c r="Q765" s="364">
        <v>2</v>
      </c>
      <c r="R765" s="369">
        <v>5</v>
      </c>
      <c r="S765" s="364">
        <v>4</v>
      </c>
      <c r="T765" s="8"/>
      <c r="U765" s="374">
        <v>40</v>
      </c>
      <c r="V765" s="370">
        <v>70768072</v>
      </c>
      <c r="W765" s="373" t="s">
        <v>208</v>
      </c>
      <c r="X765" s="364" t="s">
        <v>786</v>
      </c>
      <c r="Y765" s="364"/>
      <c r="Z765" s="364"/>
      <c r="AA765" s="364"/>
      <c r="AB765" s="364" t="s">
        <v>788</v>
      </c>
      <c r="AC765" s="364"/>
      <c r="AD765" s="369"/>
      <c r="AE765" s="370"/>
      <c r="AF765" s="370"/>
      <c r="AG765" s="370" t="s">
        <v>319</v>
      </c>
      <c r="AH765" s="364">
        <v>2</v>
      </c>
      <c r="AI765" s="364">
        <v>7</v>
      </c>
      <c r="AJ765" s="364">
        <v>40</v>
      </c>
      <c r="AK765" s="364">
        <v>11</v>
      </c>
      <c r="AL765" s="364">
        <v>50</v>
      </c>
      <c r="AM765" s="22">
        <f t="shared" si="306"/>
        <v>5</v>
      </c>
      <c r="AN765" s="104">
        <f t="shared" si="304"/>
        <v>0.31944444444444448</v>
      </c>
      <c r="AO765" s="104">
        <f t="shared" si="305"/>
        <v>0.49305555555555552</v>
      </c>
      <c r="AP765" s="22" t="str" cm="1">
        <f t="array" ref="AP765">IF(W765="","",IF(SUMPRODUCT((W765=$W$7:$W$2042)*(AH765=$AH$7:$AH$2042)*(AN765=$AN$7:$AN$2042)*(AO765=$AO$7:$AO$2042)*(ROW($W$7:$W$2042)&lt;&gt;ROW(W765))*((R765=0)*($R$7:$R$2042&gt;0)+(R765&gt;0)*($R$7:$R$2042=0)))&gt;0,"SALONES UNIDOS",IF(SUMPRODUCT((W765=$W$7:$W$2042)*(AH765=$AH$7:$AH$2042)*((AN765&lt;$AO$7:$AO$2042)*(AO765&gt;$AN$7:$AN$2042))*(ROW($W$7:$W$2042)&lt;&gt;ROW(W765)))&gt;0,"Cruzado","Sin cruce")))</f>
        <v>Sin cruce</v>
      </c>
      <c r="AQ765" s="104">
        <f t="shared" si="339"/>
        <v>0.31944444444444448</v>
      </c>
      <c r="AR765" s="104">
        <f t="shared" si="339"/>
        <v>0.49305555555555552</v>
      </c>
      <c r="AS765" s="22"/>
      <c r="AT765" s="22"/>
      <c r="AU765" s="360" t="str" cm="1">
        <f t="array" ref="AU765">IF(AB765="","",IF(SUMPRODUCT((AB765=$AB$758:$AB$988)*(AH765=$AH$758:$AH$988)*(AQ765=$AQ$758:$AQ$988)*(AR765=$AR$758:$AR$988)*(ROW($AB$758:$AB$988)&lt;&gt;ROW(AB765))*((R765=0)*($R$758:$R$988&gt;0)+(R765&gt;0)*($R$758:$R$988=0)))&gt;0,"SALONES UNIDOS",IF(SUMPRODUCT((AB765=$AB$758:$AB$988)*(AH765=$AH$758:$AH$988)*((AQ765&lt;$AR$758:$AR$988)*(AR765&gt;$AQ$758:$AQ$988))*(ROW($AB$758:$AB$988)&lt;&gt;ROW(AB765)))&gt;0,"Cruzado","Sin cruce")))</f>
        <v>Sin cruce</v>
      </c>
      <c r="AV765" s="360" t="str" cm="1">
        <f t="array" ref="AV765">IF(AD765="","",IF(SUMPRODUCT((AD765=$AD$758:$AD$988)*(AH765=$AH$758:$AH$988)*(AS765=$AS$758:$AS$988)*(AT765=$AT$758:$AT$988)*(ROW($AD$758:$AD$988)&lt;&gt;ROW(AD765))*((R765=0)*($R$758:$R$988&gt;0)+(R765&gt;0)*($R$758:$R$988=0)))&gt;0,"SALONES UNIDOS",IF(SUMPRODUCT((AD765=$AD$758:$AD$988)*(AH765=$AH$758:$AH$988)*((AS765&lt;$AT$758:$AT$988)*(AT765&gt;$AS$758:$AS$988))*(ROW($AD$758:$AD$988)&lt;&gt;ROW(AD765)))&gt;0,"Cruzado","Sin cruce")))</f>
        <v/>
      </c>
      <c r="AW765" s="104" t="str">
        <f t="shared" si="307"/>
        <v>MH1PORUMAA</v>
      </c>
      <c r="AX765" s="104" t="str" cm="1">
        <f t="array" ref="AX765">IF(AW765="","",IF(SUMPRODUCT((AW765=$AW$7:$AW$2042)*(AH765=$AH$7:$AH$2042)*(AN765=$AN$7:$AN$2042)*(AO765=$AO$7:$AO$2042)*(ROW($AW$7:$AW$2042)&lt;&gt;ROW(AW765))*((R765=0)*($R$7:$R$2042&gt;0)+(R765&gt;0)*($R$7:$R$2042=0)))&gt;0,"SALONES UNIDOS",IF(SUMPRODUCT((AW765=$AW$7:$AW$2042)*(AH765=$AH$7:$AH$2042)*((AN765&lt;$AO$7:$AO$2042)*(AO765&gt;$AN$7:$AN$2042))*(ROW($AW$7:$AW$2042)&lt;&gt;ROW(AW765)))&gt;0,"Cruzado","Sin cruce")))</f>
        <v>Sin cruce</v>
      </c>
    </row>
    <row r="766" spans="2:50" ht="19.8" hidden="1" customHeight="1" x14ac:dyDescent="0.25">
      <c r="B766" s="494" t="s">
        <v>314</v>
      </c>
      <c r="C766" s="364" t="s">
        <v>969</v>
      </c>
      <c r="D766" s="364">
        <v>20261</v>
      </c>
      <c r="E766" s="373" t="s">
        <v>328</v>
      </c>
      <c r="F766" s="370" t="s">
        <v>291</v>
      </c>
      <c r="G766" s="373" t="s">
        <v>292</v>
      </c>
      <c r="H766" s="373">
        <v>1</v>
      </c>
      <c r="I766" s="373" t="s">
        <v>281</v>
      </c>
      <c r="J766" s="373" t="s">
        <v>281</v>
      </c>
      <c r="K766" s="194" t="s">
        <v>787</v>
      </c>
      <c r="L766" s="364" t="s">
        <v>377</v>
      </c>
      <c r="M766" s="364" t="s">
        <v>324</v>
      </c>
      <c r="N766" s="364" t="s">
        <v>318</v>
      </c>
      <c r="O766" s="373" t="s">
        <v>315</v>
      </c>
      <c r="P766" s="364">
        <v>2</v>
      </c>
      <c r="Q766" s="364">
        <v>0</v>
      </c>
      <c r="R766" s="369">
        <v>2</v>
      </c>
      <c r="S766" s="364">
        <v>3</v>
      </c>
      <c r="T766" s="8"/>
      <c r="U766" s="374">
        <v>20</v>
      </c>
      <c r="V766" s="370">
        <v>41347751</v>
      </c>
      <c r="W766" s="373" t="s">
        <v>146</v>
      </c>
      <c r="X766" s="364" t="s">
        <v>786</v>
      </c>
      <c r="Y766" s="364"/>
      <c r="Z766" s="364"/>
      <c r="AA766" s="364"/>
      <c r="AB766" s="364" t="s">
        <v>795</v>
      </c>
      <c r="AC766" s="364"/>
      <c r="AD766" s="369"/>
      <c r="AE766" s="370"/>
      <c r="AF766" s="370"/>
      <c r="AG766" s="370" t="s">
        <v>559</v>
      </c>
      <c r="AH766" s="364">
        <v>4</v>
      </c>
      <c r="AI766" s="364">
        <v>13</v>
      </c>
      <c r="AJ766" s="364">
        <v>30</v>
      </c>
      <c r="AK766" s="364">
        <v>15</v>
      </c>
      <c r="AL766" s="364">
        <v>10</v>
      </c>
      <c r="AM766" s="22">
        <f t="shared" si="306"/>
        <v>2</v>
      </c>
      <c r="AN766" s="104">
        <f t="shared" si="304"/>
        <v>0.5625</v>
      </c>
      <c r="AO766" s="104">
        <f t="shared" si="305"/>
        <v>0.63194444444444442</v>
      </c>
      <c r="AP766" s="22" t="str" cm="1">
        <f t="array" ref="AP766">IF(W766="","",IF(SUMPRODUCT((W766=$W$7:$W$2042)*(AH766=$AH$7:$AH$2042)*(AN766=$AN$7:$AN$2042)*(AO766=$AO$7:$AO$2042)*(ROW($W$7:$W$2042)&lt;&gt;ROW(W766))*((R766=0)*($R$7:$R$2042&gt;0)+(R766&gt;0)*($R$7:$R$2042=0)))&gt;0,"SALONES UNIDOS",IF(SUMPRODUCT((W766=$W$7:$W$2042)*(AH766=$AH$7:$AH$2042)*((AN766&lt;$AO$7:$AO$2042)*(AO766&gt;$AN$7:$AN$2042))*(ROW($W$7:$W$2042)&lt;&gt;ROW(W766)))&gt;0,"Cruzado","Sin cruce")))</f>
        <v>Sin cruce</v>
      </c>
      <c r="AQ766" s="104">
        <f t="shared" si="339"/>
        <v>0.5625</v>
      </c>
      <c r="AR766" s="104">
        <f t="shared" si="339"/>
        <v>0.63194444444444442</v>
      </c>
      <c r="AS766" s="22"/>
      <c r="AT766" s="22"/>
      <c r="AU766" s="360" t="str" cm="1">
        <f t="array" ref="AU766">IF(AB766="","",IF(SUMPRODUCT((AB766=$AB$758:$AB$988)*(AH766=$AH$758:$AH$988)*(AQ766=$AQ$758:$AQ$988)*(AR766=$AR$758:$AR$988)*(ROW($AB$758:$AB$988)&lt;&gt;ROW(AB766))*((R766=0)*($R$758:$R$988&gt;0)+(R766&gt;0)*($R$758:$R$988=0)))&gt;0,"SALONES UNIDOS",IF(SUMPRODUCT((AB766=$AB$758:$AB$988)*(AH766=$AH$758:$AH$988)*((AQ766&lt;$AR$758:$AR$988)*(AR766&gt;$AQ$758:$AQ$988))*(ROW($AB$758:$AB$988)&lt;&gt;ROW(AB766)))&gt;0,"Cruzado","Sin cruce")))</f>
        <v>Sin cruce</v>
      </c>
      <c r="AV766" s="360" t="str" cm="1">
        <f t="array" ref="AV766">IF(AD766="","",IF(SUMPRODUCT((AD766=$AD$758:$AD$988)*(AH766=$AH$758:$AH$988)*(AS766=$AS$758:$AS$988)*(AT766=$AT$758:$AT$988)*(ROW($AD$758:$AD$988)&lt;&gt;ROW(AD766))*((R766=0)*($R$758:$R$988&gt;0)+(R766&gt;0)*($R$758:$R$988=0)))&gt;0,"SALONES UNIDOS",IF(SUMPRODUCT((AD766=$AD$758:$AD$988)*(AH766=$AH$758:$AH$988)*((AS766&lt;$AT$758:$AT$988)*(AT766&gt;$AS$758:$AS$988))*(ROW($AD$758:$AD$988)&lt;&gt;ROW(AD766)))&gt;0,"Cruzado","Sin cruce")))</f>
        <v/>
      </c>
      <c r="AW766" s="104" t="str">
        <f t="shared" si="307"/>
        <v>MH1PORUMAB</v>
      </c>
      <c r="AX766" s="104" t="str" cm="1">
        <f t="array" ref="AX766">IF(AW766="","",IF(SUMPRODUCT((AW766=$AW$7:$AW$2042)*(AH766=$AH$7:$AH$2042)*(AN766=$AN$7:$AN$2042)*(AO766=$AO$7:$AO$2042)*(ROW($AW$7:$AW$2042)&lt;&gt;ROW(AW766))*((R766=0)*($R$7:$R$2042&gt;0)+(R766&gt;0)*($R$7:$R$2042=0)))&gt;0,"SALONES UNIDOS",IF(SUMPRODUCT((AW766=$AW$7:$AW$2042)*(AH766=$AH$7:$AH$2042)*((AN766&lt;$AO$7:$AO$2042)*(AO766&gt;$AN$7:$AN$2042))*(ROW($AW$7:$AW$2042)&lt;&gt;ROW(AW766)))&gt;0,"Cruzado","Sin cruce")))</f>
        <v>Sin cruce</v>
      </c>
    </row>
    <row r="767" spans="2:50" ht="19.8" hidden="1" customHeight="1" x14ac:dyDescent="0.25">
      <c r="B767" s="494" t="s">
        <v>314</v>
      </c>
      <c r="C767" s="364" t="s">
        <v>969</v>
      </c>
      <c r="D767" s="364">
        <v>20261</v>
      </c>
      <c r="E767" s="373" t="s">
        <v>328</v>
      </c>
      <c r="F767" s="370" t="s">
        <v>291</v>
      </c>
      <c r="G767" s="373" t="s">
        <v>292</v>
      </c>
      <c r="H767" s="373">
        <v>1</v>
      </c>
      <c r="I767" s="373" t="s">
        <v>281</v>
      </c>
      <c r="J767" s="373" t="s">
        <v>281</v>
      </c>
      <c r="K767" s="194" t="s">
        <v>787</v>
      </c>
      <c r="L767" s="364" t="s">
        <v>377</v>
      </c>
      <c r="M767" s="364" t="s">
        <v>324</v>
      </c>
      <c r="N767" s="364" t="s">
        <v>318</v>
      </c>
      <c r="O767" s="373" t="s">
        <v>315</v>
      </c>
      <c r="P767" s="364">
        <v>0</v>
      </c>
      <c r="Q767" s="364">
        <v>2</v>
      </c>
      <c r="R767" s="369">
        <v>2</v>
      </c>
      <c r="S767" s="364">
        <v>3</v>
      </c>
      <c r="T767" s="8"/>
      <c r="U767" s="374">
        <v>20</v>
      </c>
      <c r="V767" s="370">
        <v>41347751</v>
      </c>
      <c r="W767" s="373" t="s">
        <v>146</v>
      </c>
      <c r="X767" s="364" t="s">
        <v>786</v>
      </c>
      <c r="Y767" s="364"/>
      <c r="Z767" s="364"/>
      <c r="AA767" s="364"/>
      <c r="AB767" s="370"/>
      <c r="AC767" s="364"/>
      <c r="AD767" s="364" t="s">
        <v>789</v>
      </c>
      <c r="AE767" s="370"/>
      <c r="AF767" s="370"/>
      <c r="AG767" s="370" t="s">
        <v>301</v>
      </c>
      <c r="AH767" s="364">
        <v>4</v>
      </c>
      <c r="AI767" s="364">
        <v>15</v>
      </c>
      <c r="AJ767" s="364">
        <v>10</v>
      </c>
      <c r="AK767" s="364">
        <v>16</v>
      </c>
      <c r="AL767" s="364">
        <v>50</v>
      </c>
      <c r="AM767" s="22">
        <f t="shared" si="306"/>
        <v>2</v>
      </c>
      <c r="AN767" s="104">
        <f t="shared" si="304"/>
        <v>0.63194444444444442</v>
      </c>
      <c r="AO767" s="104">
        <f t="shared" si="305"/>
        <v>0.70138888888888884</v>
      </c>
      <c r="AP767" s="22" t="str" cm="1">
        <f t="array" ref="AP767">IF(W767="","",IF(SUMPRODUCT((W767=$W$7:$W$2042)*(AH767=$AH$7:$AH$2042)*(AN767=$AN$7:$AN$2042)*(AO767=$AO$7:$AO$2042)*(ROW($W$7:$W$2042)&lt;&gt;ROW(W767))*((R767=0)*($R$7:$R$2042&gt;0)+(R767&gt;0)*($R$7:$R$2042=0)))&gt;0,"SALONES UNIDOS",IF(SUMPRODUCT((W767=$W$7:$W$2042)*(AH767=$AH$7:$AH$2042)*((AN767&lt;$AO$7:$AO$2042)*(AO767&gt;$AN$7:$AN$2042))*(ROW($W$7:$W$2042)&lt;&gt;ROW(W767)))&gt;0,"Cruzado","Sin cruce")))</f>
        <v>Sin cruce</v>
      </c>
      <c r="AQ767" s="22"/>
      <c r="AR767" s="22"/>
      <c r="AS767" s="104">
        <f t="shared" ref="AS767:AS768" si="340">AN767</f>
        <v>0.63194444444444442</v>
      </c>
      <c r="AT767" s="104">
        <f t="shared" ref="AT767:AT768" si="341">AO767</f>
        <v>0.70138888888888884</v>
      </c>
      <c r="AU767" s="360" t="str" cm="1">
        <f t="array" ref="AU767">IF(AB767="","",IF(SUMPRODUCT((AB767=$AB$758:$AB$988)*(AH767=$AH$758:$AH$988)*(AQ767=$AQ$758:$AQ$988)*(AR767=$AR$758:$AR$988)*(ROW($AB$758:$AB$988)&lt;&gt;ROW(AB767))*((R767=0)*($R$758:$R$988&gt;0)+(R767&gt;0)*($R$758:$R$988=0)))&gt;0,"SALONES UNIDOS",IF(SUMPRODUCT((AB767=$AB$758:$AB$988)*(AH767=$AH$758:$AH$988)*((AQ767&lt;$AR$758:$AR$988)*(AR767&gt;$AQ$758:$AQ$988))*(ROW($AB$758:$AB$988)&lt;&gt;ROW(AB767)))&gt;0,"Cruzado","Sin cruce")))</f>
        <v/>
      </c>
      <c r="AV767" s="360" t="str" cm="1">
        <f t="array" ref="AV767">IF(AD767="","",IF(SUMPRODUCT((AD767=$AD$758:$AD$988)*(AH767=$AH$758:$AH$988)*(AS767=$AS$758:$AS$988)*(AT767=$AT$758:$AT$988)*(ROW($AD$758:$AD$988)&lt;&gt;ROW(AD767))*((R767=0)*($R$758:$R$988&gt;0)+(R767&gt;0)*($R$758:$R$988=0)))&gt;0,"SALONES UNIDOS",IF(SUMPRODUCT((AD767=$AD$758:$AD$988)*(AH767=$AH$758:$AH$988)*((AS767&lt;$AT$758:$AT$988)*(AT767&gt;$AS$758:$AS$988))*(ROW($AD$758:$AD$988)&lt;&gt;ROW(AD767)))&gt;0,"Cruzado","Sin cruce")))</f>
        <v>Sin cruce</v>
      </c>
      <c r="AW767" s="104" t="str">
        <f t="shared" si="307"/>
        <v>MH1PORUMAB</v>
      </c>
      <c r="AX767" s="104" t="str" cm="1">
        <f t="array" ref="AX767">IF(AW767="","",IF(SUMPRODUCT((AW767=$AW$7:$AW$2042)*(AH767=$AH$7:$AH$2042)*(AN767=$AN$7:$AN$2042)*(AO767=$AO$7:$AO$2042)*(ROW($AW$7:$AW$2042)&lt;&gt;ROW(AW767))*((R767=0)*($R$7:$R$2042&gt;0)+(R767&gt;0)*($R$7:$R$2042=0)))&gt;0,"SALONES UNIDOS",IF(SUMPRODUCT((AW767=$AW$7:$AW$2042)*(AH767=$AH$7:$AH$2042)*((AN767&lt;$AO$7:$AO$2042)*(AO767&gt;$AN$7:$AN$2042))*(ROW($AW$7:$AW$2042)&lt;&gt;ROW(AW767)))&gt;0,"Cruzado","Sin cruce")))</f>
        <v>Sin cruce</v>
      </c>
    </row>
    <row r="768" spans="2:50" ht="19.8" hidden="1" customHeight="1" x14ac:dyDescent="0.25">
      <c r="B768" s="494" t="s">
        <v>314</v>
      </c>
      <c r="C768" s="364" t="s">
        <v>969</v>
      </c>
      <c r="D768" s="364">
        <v>20261</v>
      </c>
      <c r="E768" s="373" t="s">
        <v>328</v>
      </c>
      <c r="F768" s="370" t="s">
        <v>291</v>
      </c>
      <c r="G768" s="373" t="s">
        <v>292</v>
      </c>
      <c r="H768" s="373">
        <v>1</v>
      </c>
      <c r="I768" s="373" t="s">
        <v>281</v>
      </c>
      <c r="J768" s="373" t="s">
        <v>281</v>
      </c>
      <c r="K768" s="194" t="s">
        <v>787</v>
      </c>
      <c r="L768" s="364" t="s">
        <v>377</v>
      </c>
      <c r="M768" s="364" t="s">
        <v>324</v>
      </c>
      <c r="N768" s="364" t="s">
        <v>318</v>
      </c>
      <c r="O768" s="373" t="s">
        <v>315</v>
      </c>
      <c r="P768" s="364">
        <v>0</v>
      </c>
      <c r="Q768" s="364">
        <v>2</v>
      </c>
      <c r="R768" s="369">
        <v>2</v>
      </c>
      <c r="S768" s="364">
        <v>3</v>
      </c>
      <c r="T768" s="8"/>
      <c r="U768" s="374">
        <v>20</v>
      </c>
      <c r="V768" s="370">
        <v>41347751</v>
      </c>
      <c r="W768" s="373" t="s">
        <v>146</v>
      </c>
      <c r="X768" s="364" t="s">
        <v>786</v>
      </c>
      <c r="Y768" s="364"/>
      <c r="Z768" s="364"/>
      <c r="AA768" s="364"/>
      <c r="AB768" s="370"/>
      <c r="AC768" s="364"/>
      <c r="AD768" s="364" t="s">
        <v>789</v>
      </c>
      <c r="AE768" s="370"/>
      <c r="AF768" s="370"/>
      <c r="AG768" s="370" t="s">
        <v>301</v>
      </c>
      <c r="AH768" s="364">
        <v>4</v>
      </c>
      <c r="AI768" s="364">
        <v>16</v>
      </c>
      <c r="AJ768" s="364">
        <v>50</v>
      </c>
      <c r="AK768" s="364">
        <v>18</v>
      </c>
      <c r="AL768" s="364">
        <v>30</v>
      </c>
      <c r="AM768" s="22">
        <f t="shared" si="306"/>
        <v>2</v>
      </c>
      <c r="AN768" s="104">
        <f t="shared" si="304"/>
        <v>0.70138888888888884</v>
      </c>
      <c r="AO768" s="104">
        <f t="shared" si="305"/>
        <v>0.77083333333333337</v>
      </c>
      <c r="AP768" s="22" t="str" cm="1">
        <f t="array" ref="AP768">IF(W768="","",IF(SUMPRODUCT((W768=$W$7:$W$2042)*(AH768=$AH$7:$AH$2042)*(AN768=$AN$7:$AN$2042)*(AO768=$AO$7:$AO$2042)*(ROW($W$7:$W$2042)&lt;&gt;ROW(W768))*((R768=0)*($R$7:$R$2042&gt;0)+(R768&gt;0)*($R$7:$R$2042=0)))&gt;0,"SALONES UNIDOS",IF(SUMPRODUCT((W768=$W$7:$W$2042)*(AH768=$AH$7:$AH$2042)*((AN768&lt;$AO$7:$AO$2042)*(AO768&gt;$AN$7:$AN$2042))*(ROW($W$7:$W$2042)&lt;&gt;ROW(W768)))&gt;0,"Cruzado","Sin cruce")))</f>
        <v>Sin cruce</v>
      </c>
      <c r="AQ768" s="22"/>
      <c r="AR768" s="22"/>
      <c r="AS768" s="104">
        <f t="shared" si="340"/>
        <v>0.70138888888888884</v>
      </c>
      <c r="AT768" s="104">
        <f t="shared" si="341"/>
        <v>0.77083333333333337</v>
      </c>
      <c r="AU768" s="360" t="str" cm="1">
        <f t="array" ref="AU768">IF(AB768="","",IF(SUMPRODUCT((AB768=$AB$758:$AB$988)*(AH768=$AH$758:$AH$988)*(AQ768=$AQ$758:$AQ$988)*(AR768=$AR$758:$AR$988)*(ROW($AB$758:$AB$988)&lt;&gt;ROW(AB768))*((R768=0)*($R$758:$R$988&gt;0)+(R768&gt;0)*($R$758:$R$988=0)))&gt;0,"SALONES UNIDOS",IF(SUMPRODUCT((AB768=$AB$758:$AB$988)*(AH768=$AH$758:$AH$988)*((AQ768&lt;$AR$758:$AR$988)*(AR768&gt;$AQ$758:$AQ$988))*(ROW($AB$758:$AB$988)&lt;&gt;ROW(AB768)))&gt;0,"Cruzado","Sin cruce")))</f>
        <v/>
      </c>
      <c r="AV768" s="360" t="str" cm="1">
        <f t="array" ref="AV768">IF(AD768="","",IF(SUMPRODUCT((AD768=$AD$758:$AD$988)*(AH768=$AH$758:$AH$988)*(AS768=$AS$758:$AS$988)*(AT768=$AT$758:$AT$988)*(ROW($AD$758:$AD$988)&lt;&gt;ROW(AD768))*((R768=0)*($R$758:$R$988&gt;0)+(R768&gt;0)*($R$758:$R$988=0)))&gt;0,"SALONES UNIDOS",IF(SUMPRODUCT((AD768=$AD$758:$AD$988)*(AH768=$AH$758:$AH$988)*((AS768&lt;$AT$758:$AT$988)*(AT768&gt;$AS$758:$AS$988))*(ROW($AD$758:$AD$988)&lt;&gt;ROW(AD768)))&gt;0,"Cruzado","Sin cruce")))</f>
        <v>Sin cruce</v>
      </c>
      <c r="AW768" s="104" t="str">
        <f t="shared" si="307"/>
        <v>MH1PORUMAB</v>
      </c>
      <c r="AX768" s="104" t="str" cm="1">
        <f t="array" ref="AX768">IF(AW768="","",IF(SUMPRODUCT((AW768=$AW$7:$AW$2042)*(AH768=$AH$7:$AH$2042)*(AN768=$AN$7:$AN$2042)*(AO768=$AO$7:$AO$2042)*(ROW($AW$7:$AW$2042)&lt;&gt;ROW(AW768))*((R768=0)*($R$7:$R$2042&gt;0)+(R768&gt;0)*($R$7:$R$2042=0)))&gt;0,"SALONES UNIDOS",IF(SUMPRODUCT((AW768=$AW$7:$AW$2042)*(AH768=$AH$7:$AH$2042)*((AN768&lt;$AO$7:$AO$2042)*(AO768&gt;$AN$7:$AN$2042))*(ROW($AW$7:$AW$2042)&lt;&gt;ROW(AW768)))&gt;0,"Cruzado","Sin cruce")))</f>
        <v>Sin cruce</v>
      </c>
    </row>
    <row r="769" spans="2:50" ht="19.8" hidden="1" customHeight="1" x14ac:dyDescent="0.25">
      <c r="B769" s="494" t="s">
        <v>314</v>
      </c>
      <c r="C769" s="364" t="s">
        <v>969</v>
      </c>
      <c r="D769" s="364">
        <v>20261</v>
      </c>
      <c r="E769" s="373" t="s">
        <v>328</v>
      </c>
      <c r="F769" s="370" t="s">
        <v>291</v>
      </c>
      <c r="G769" s="373" t="s">
        <v>292</v>
      </c>
      <c r="H769" s="373">
        <v>1</v>
      </c>
      <c r="I769" s="373" t="s">
        <v>281</v>
      </c>
      <c r="J769" s="373" t="s">
        <v>281</v>
      </c>
      <c r="K769" s="194" t="s">
        <v>790</v>
      </c>
      <c r="L769" s="364" t="s">
        <v>562</v>
      </c>
      <c r="M769" s="364" t="s">
        <v>362</v>
      </c>
      <c r="N769" s="364" t="s">
        <v>318</v>
      </c>
      <c r="O769" s="373" t="s">
        <v>315</v>
      </c>
      <c r="P769" s="364">
        <v>4</v>
      </c>
      <c r="Q769" s="364">
        <v>0</v>
      </c>
      <c r="R769" s="369">
        <v>4</v>
      </c>
      <c r="S769" s="364">
        <v>4</v>
      </c>
      <c r="T769" s="8"/>
      <c r="U769" s="374">
        <v>40</v>
      </c>
      <c r="V769" s="370">
        <v>42657141</v>
      </c>
      <c r="W769" s="373" t="s">
        <v>66</v>
      </c>
      <c r="X769" s="364" t="s">
        <v>786</v>
      </c>
      <c r="Y769" s="364"/>
      <c r="Z769" s="364"/>
      <c r="AA769" s="364"/>
      <c r="AB769" s="364" t="s">
        <v>795</v>
      </c>
      <c r="AC769" s="364"/>
      <c r="AD769" s="369"/>
      <c r="AE769" s="370"/>
      <c r="AF769" s="370"/>
      <c r="AG769" s="370" t="s">
        <v>559</v>
      </c>
      <c r="AH769" s="364">
        <v>3</v>
      </c>
      <c r="AI769" s="364">
        <v>7</v>
      </c>
      <c r="AJ769" s="364">
        <v>40</v>
      </c>
      <c r="AK769" s="364">
        <v>11</v>
      </c>
      <c r="AL769" s="364">
        <v>0</v>
      </c>
      <c r="AM769" s="22">
        <f t="shared" si="306"/>
        <v>4</v>
      </c>
      <c r="AN769" s="104">
        <f t="shared" si="304"/>
        <v>0.31944444444444448</v>
      </c>
      <c r="AO769" s="104">
        <f t="shared" si="305"/>
        <v>0.45833333333333331</v>
      </c>
      <c r="AP769" s="22" t="str" cm="1">
        <f t="array" ref="AP769">IF(W769="","",IF(SUMPRODUCT((W769=$W$7:$W$2042)*(AH769=$AH$7:$AH$2042)*(AN769=$AN$7:$AN$2042)*(AO769=$AO$7:$AO$2042)*(ROW($W$7:$W$2042)&lt;&gt;ROW(W769))*((R769=0)*($R$7:$R$2042&gt;0)+(R769&gt;0)*($R$7:$R$2042=0)))&gt;0,"SALONES UNIDOS",IF(SUMPRODUCT((W769=$W$7:$W$2042)*(AH769=$AH$7:$AH$2042)*((AN769&lt;$AO$7:$AO$2042)*(AO769&gt;$AN$7:$AN$2042))*(ROW($W$7:$W$2042)&lt;&gt;ROW(W769)))&gt;0,"Cruzado","Sin cruce")))</f>
        <v>Sin cruce</v>
      </c>
      <c r="AQ769" s="104">
        <f t="shared" ref="AQ769:AR774" si="342">AN769</f>
        <v>0.31944444444444448</v>
      </c>
      <c r="AR769" s="104">
        <f t="shared" si="342"/>
        <v>0.45833333333333331</v>
      </c>
      <c r="AS769" s="22"/>
      <c r="AT769" s="22"/>
      <c r="AU769" s="360" t="str" cm="1">
        <f t="array" ref="AU769">IF(AB769="","",IF(SUMPRODUCT((AB769=$AB$758:$AB$988)*(AH769=$AH$758:$AH$988)*(AQ769=$AQ$758:$AQ$988)*(AR769=$AR$758:$AR$988)*(ROW($AB$758:$AB$988)&lt;&gt;ROW(AB769))*((R769=0)*($R$758:$R$988&gt;0)+(R769&gt;0)*($R$758:$R$988=0)))&gt;0,"SALONES UNIDOS",IF(SUMPRODUCT((AB769=$AB$758:$AB$988)*(AH769=$AH$758:$AH$988)*((AQ769&lt;$AR$758:$AR$988)*(AR769&gt;$AQ$758:$AQ$988))*(ROW($AB$758:$AB$988)&lt;&gt;ROW(AB769)))&gt;0,"Cruzado","Sin cruce")))</f>
        <v>Sin cruce</v>
      </c>
      <c r="AV769" s="360" t="str" cm="1">
        <f t="array" ref="AV769">IF(AD769="","",IF(SUMPRODUCT((AD769=$AD$758:$AD$988)*(AH769=$AH$758:$AH$988)*(AS769=$AS$758:$AS$988)*(AT769=$AT$758:$AT$988)*(ROW($AD$758:$AD$988)&lt;&gt;ROW(AD769))*((R769=0)*($R$758:$R$988&gt;0)+(R769&gt;0)*($R$758:$R$988=0)))&gt;0,"SALONES UNIDOS",IF(SUMPRODUCT((AD769=$AD$758:$AD$988)*(AH769=$AH$758:$AH$988)*((AS769&lt;$AT$758:$AT$988)*(AT769&gt;$AS$758:$AS$988))*(ROW($AD$758:$AD$988)&lt;&gt;ROW(AD769)))&gt;0,"Cruzado","Sin cruce")))</f>
        <v/>
      </c>
      <c r="AW769" s="104" t="str">
        <f t="shared" si="307"/>
        <v>MH1PORUMAB</v>
      </c>
      <c r="AX769" s="104" t="str" cm="1">
        <f t="array" ref="AX769">IF(AW769="","",IF(SUMPRODUCT((AW769=$AW$7:$AW$2042)*(AH769=$AH$7:$AH$2042)*(AN769=$AN$7:$AN$2042)*(AO769=$AO$7:$AO$2042)*(ROW($AW$7:$AW$2042)&lt;&gt;ROW(AW769))*((R769=0)*($R$7:$R$2042&gt;0)+(R769&gt;0)*($R$7:$R$2042=0)))&gt;0,"SALONES UNIDOS",IF(SUMPRODUCT((AW769=$AW$7:$AW$2042)*(AH769=$AH$7:$AH$2042)*((AN769&lt;$AO$7:$AO$2042)*(AO769&gt;$AN$7:$AN$2042))*(ROW($AW$7:$AW$2042)&lt;&gt;ROW(AW769)))&gt;0,"Cruzado","Sin cruce")))</f>
        <v>Sin cruce</v>
      </c>
    </row>
    <row r="770" spans="2:50" ht="19.8" hidden="1" customHeight="1" x14ac:dyDescent="0.25">
      <c r="B770" s="494" t="s">
        <v>314</v>
      </c>
      <c r="C770" s="364" t="s">
        <v>969</v>
      </c>
      <c r="D770" s="364">
        <v>20261</v>
      </c>
      <c r="E770" s="373" t="s">
        <v>328</v>
      </c>
      <c r="F770" s="370" t="s">
        <v>291</v>
      </c>
      <c r="G770" s="373" t="s">
        <v>292</v>
      </c>
      <c r="H770" s="373">
        <v>1</v>
      </c>
      <c r="I770" s="373" t="s">
        <v>281</v>
      </c>
      <c r="J770" s="373" t="s">
        <v>281</v>
      </c>
      <c r="K770" s="194" t="s">
        <v>791</v>
      </c>
      <c r="L770" s="364" t="s">
        <v>1012</v>
      </c>
      <c r="M770" s="364" t="s">
        <v>324</v>
      </c>
      <c r="N770" s="364" t="s">
        <v>318</v>
      </c>
      <c r="O770" s="373" t="s">
        <v>315</v>
      </c>
      <c r="P770" s="364">
        <v>2</v>
      </c>
      <c r="Q770" s="364">
        <v>2</v>
      </c>
      <c r="R770" s="369">
        <v>4</v>
      </c>
      <c r="S770" s="364">
        <v>3</v>
      </c>
      <c r="T770" s="8"/>
      <c r="U770" s="374">
        <v>40</v>
      </c>
      <c r="V770" s="370">
        <v>41430382</v>
      </c>
      <c r="W770" s="373" t="s">
        <v>76</v>
      </c>
      <c r="X770" s="364" t="s">
        <v>786</v>
      </c>
      <c r="Y770" s="364"/>
      <c r="Z770" s="364"/>
      <c r="AA770" s="364"/>
      <c r="AB770" s="364" t="s">
        <v>795</v>
      </c>
      <c r="AC770" s="364"/>
      <c r="AD770" s="369"/>
      <c r="AE770" s="370"/>
      <c r="AF770" s="370"/>
      <c r="AG770" s="370" t="s">
        <v>319</v>
      </c>
      <c r="AH770" s="364">
        <v>5</v>
      </c>
      <c r="AI770" s="364">
        <v>7</v>
      </c>
      <c r="AJ770" s="364">
        <v>40</v>
      </c>
      <c r="AK770" s="364">
        <v>11</v>
      </c>
      <c r="AL770" s="364">
        <v>0</v>
      </c>
      <c r="AM770" s="22">
        <f t="shared" si="306"/>
        <v>4</v>
      </c>
      <c r="AN770" s="104">
        <f t="shared" si="304"/>
        <v>0.31944444444444448</v>
      </c>
      <c r="AO770" s="104">
        <f t="shared" si="305"/>
        <v>0.45833333333333331</v>
      </c>
      <c r="AP770" s="22" t="str" cm="1">
        <f t="array" ref="AP770">IF(W770="","",IF(SUMPRODUCT((W770=$W$7:$W$2042)*(AH770=$AH$7:$AH$2042)*(AN770=$AN$7:$AN$2042)*(AO770=$AO$7:$AO$2042)*(ROW($W$7:$W$2042)&lt;&gt;ROW(W770))*((R770=0)*($R$7:$R$2042&gt;0)+(R770&gt;0)*($R$7:$R$2042=0)))&gt;0,"SALONES UNIDOS",IF(SUMPRODUCT((W770=$W$7:$W$2042)*(AH770=$AH$7:$AH$2042)*((AN770&lt;$AO$7:$AO$2042)*(AO770&gt;$AN$7:$AN$2042))*(ROW($W$7:$W$2042)&lt;&gt;ROW(W770)))&gt;0,"Cruzado","Sin cruce")))</f>
        <v>Sin cruce</v>
      </c>
      <c r="AQ770" s="104">
        <f t="shared" si="342"/>
        <v>0.31944444444444448</v>
      </c>
      <c r="AR770" s="104">
        <f t="shared" si="342"/>
        <v>0.45833333333333331</v>
      </c>
      <c r="AS770" s="22"/>
      <c r="AT770" s="22"/>
      <c r="AU770" s="360" t="str" cm="1">
        <f t="array" ref="AU770">IF(AB770="","",IF(SUMPRODUCT((AB770=$AB$758:$AB$988)*(AH770=$AH$758:$AH$988)*(AQ770=$AQ$758:$AQ$988)*(AR770=$AR$758:$AR$988)*(ROW($AB$758:$AB$988)&lt;&gt;ROW(AB770))*((R770=0)*($R$758:$R$988&gt;0)+(R770&gt;0)*($R$758:$R$988=0)))&gt;0,"SALONES UNIDOS",IF(SUMPRODUCT((AB770=$AB$758:$AB$988)*(AH770=$AH$758:$AH$988)*((AQ770&lt;$AR$758:$AR$988)*(AR770&gt;$AQ$758:$AQ$988))*(ROW($AB$758:$AB$988)&lt;&gt;ROW(AB770)))&gt;0,"Cruzado","Sin cruce")))</f>
        <v>Sin cruce</v>
      </c>
      <c r="AV770" s="360" t="str" cm="1">
        <f t="array" ref="AV770">IF(AD770="","",IF(SUMPRODUCT((AD770=$AD$758:$AD$988)*(AH770=$AH$758:$AH$988)*(AS770=$AS$758:$AS$988)*(AT770=$AT$758:$AT$988)*(ROW($AD$758:$AD$988)&lt;&gt;ROW(AD770))*((R770=0)*($R$758:$R$988&gt;0)+(R770&gt;0)*($R$758:$R$988=0)))&gt;0,"SALONES UNIDOS",IF(SUMPRODUCT((AD770=$AD$758:$AD$988)*(AH770=$AH$758:$AH$988)*((AS770&lt;$AT$758:$AT$988)*(AT770&gt;$AS$758:$AS$988))*(ROW($AD$758:$AD$988)&lt;&gt;ROW(AD770)))&gt;0,"Cruzado","Sin cruce")))</f>
        <v/>
      </c>
      <c r="AW770" s="104" t="str">
        <f t="shared" si="307"/>
        <v>MH1PORUMAB</v>
      </c>
      <c r="AX770" s="104" t="str" cm="1">
        <f t="array" ref="AX770">IF(AW770="","",IF(SUMPRODUCT((AW770=$AW$7:$AW$2042)*(AH770=$AH$7:$AH$2042)*(AN770=$AN$7:$AN$2042)*(AO770=$AO$7:$AO$2042)*(ROW($AW$7:$AW$2042)&lt;&gt;ROW(AW770))*((R770=0)*($R$7:$R$2042&gt;0)+(R770&gt;0)*($R$7:$R$2042=0)))&gt;0,"SALONES UNIDOS",IF(SUMPRODUCT((AW770=$AW$7:$AW$2042)*(AH770=$AH$7:$AH$2042)*((AN770&lt;$AO$7:$AO$2042)*(AO770&gt;$AN$7:$AN$2042))*(ROW($AW$7:$AW$2042)&lt;&gt;ROW(AW770)))&gt;0,"Cruzado","Sin cruce")))</f>
        <v>Sin cruce</v>
      </c>
    </row>
    <row r="771" spans="2:50" ht="19.8" hidden="1" customHeight="1" x14ac:dyDescent="0.25">
      <c r="B771" s="494" t="s">
        <v>314</v>
      </c>
      <c r="C771" s="364" t="s">
        <v>969</v>
      </c>
      <c r="D771" s="364">
        <v>20261</v>
      </c>
      <c r="E771" s="373" t="s">
        <v>328</v>
      </c>
      <c r="F771" s="370" t="s">
        <v>291</v>
      </c>
      <c r="G771" s="373" t="s">
        <v>292</v>
      </c>
      <c r="H771" s="373">
        <v>1</v>
      </c>
      <c r="I771" s="373" t="s">
        <v>281</v>
      </c>
      <c r="J771" s="373" t="s">
        <v>281</v>
      </c>
      <c r="K771" s="194" t="s">
        <v>792</v>
      </c>
      <c r="L771" s="364" t="s">
        <v>667</v>
      </c>
      <c r="M771" s="364" t="s">
        <v>362</v>
      </c>
      <c r="N771" s="364" t="s">
        <v>318</v>
      </c>
      <c r="O771" s="373" t="s">
        <v>315</v>
      </c>
      <c r="P771" s="364">
        <v>3</v>
      </c>
      <c r="Q771" s="364">
        <v>2</v>
      </c>
      <c r="R771" s="369">
        <v>5</v>
      </c>
      <c r="S771" s="364">
        <v>4</v>
      </c>
      <c r="T771" s="8"/>
      <c r="U771" s="374">
        <v>40</v>
      </c>
      <c r="V771" s="370">
        <v>42670596</v>
      </c>
      <c r="W771" s="373" t="s">
        <v>460</v>
      </c>
      <c r="X771" s="364" t="s">
        <v>786</v>
      </c>
      <c r="Y771" s="364"/>
      <c r="Z771" s="364"/>
      <c r="AA771" s="364"/>
      <c r="AB771" s="364" t="s">
        <v>795</v>
      </c>
      <c r="AC771" s="364"/>
      <c r="AD771" s="369"/>
      <c r="AE771" s="370"/>
      <c r="AF771" s="370"/>
      <c r="AG771" s="370" t="s">
        <v>319</v>
      </c>
      <c r="AH771" s="364">
        <v>2</v>
      </c>
      <c r="AI771" s="364">
        <v>7</v>
      </c>
      <c r="AJ771" s="364">
        <v>40</v>
      </c>
      <c r="AK771" s="364">
        <v>11</v>
      </c>
      <c r="AL771" s="364">
        <v>50</v>
      </c>
      <c r="AM771" s="22">
        <f t="shared" si="306"/>
        <v>5</v>
      </c>
      <c r="AN771" s="104">
        <f t="shared" si="304"/>
        <v>0.31944444444444448</v>
      </c>
      <c r="AO771" s="104">
        <f t="shared" si="305"/>
        <v>0.49305555555555552</v>
      </c>
      <c r="AP771" s="22" t="str" cm="1">
        <f t="array" ref="AP771">IF(W771="","",IF(SUMPRODUCT((W771=$W$7:$W$2042)*(AH771=$AH$7:$AH$2042)*(AN771=$AN$7:$AN$2042)*(AO771=$AO$7:$AO$2042)*(ROW($W$7:$W$2042)&lt;&gt;ROW(W771))*((R771=0)*($R$7:$R$2042&gt;0)+(R771&gt;0)*($R$7:$R$2042=0)))&gt;0,"SALONES UNIDOS",IF(SUMPRODUCT((W771=$W$7:$W$2042)*(AH771=$AH$7:$AH$2042)*((AN771&lt;$AO$7:$AO$2042)*(AO771&gt;$AN$7:$AN$2042))*(ROW($W$7:$W$2042)&lt;&gt;ROW(W771)))&gt;0,"Cruzado","Sin cruce")))</f>
        <v>Sin cruce</v>
      </c>
      <c r="AQ771" s="104">
        <f t="shared" si="342"/>
        <v>0.31944444444444448</v>
      </c>
      <c r="AR771" s="104">
        <f t="shared" si="342"/>
        <v>0.49305555555555552</v>
      </c>
      <c r="AS771" s="22"/>
      <c r="AT771" s="22"/>
      <c r="AU771" s="360" t="str" cm="1">
        <f t="array" ref="AU771">IF(AB771="","",IF(SUMPRODUCT((AB771=$AB$758:$AB$988)*(AH771=$AH$758:$AH$988)*(AQ771=$AQ$758:$AQ$988)*(AR771=$AR$758:$AR$988)*(ROW($AB$758:$AB$988)&lt;&gt;ROW(AB771))*((R771=0)*($R$758:$R$988&gt;0)+(R771&gt;0)*($R$758:$R$988=0)))&gt;0,"SALONES UNIDOS",IF(SUMPRODUCT((AB771=$AB$758:$AB$988)*(AH771=$AH$758:$AH$988)*((AQ771&lt;$AR$758:$AR$988)*(AR771&gt;$AQ$758:$AQ$988))*(ROW($AB$758:$AB$988)&lt;&gt;ROW(AB771)))&gt;0,"Cruzado","Sin cruce")))</f>
        <v>Sin cruce</v>
      </c>
      <c r="AV771" s="360" t="str" cm="1">
        <f t="array" ref="AV771">IF(AD771="","",IF(SUMPRODUCT((AD771=$AD$758:$AD$988)*(AH771=$AH$758:$AH$988)*(AS771=$AS$758:$AS$988)*(AT771=$AT$758:$AT$988)*(ROW($AD$758:$AD$988)&lt;&gt;ROW(AD771))*((R771=0)*($R$758:$R$988&gt;0)+(R771&gt;0)*($R$758:$R$988=0)))&gt;0,"SALONES UNIDOS",IF(SUMPRODUCT((AD771=$AD$758:$AD$988)*(AH771=$AH$758:$AH$988)*((AS771&lt;$AT$758:$AT$988)*(AT771&gt;$AS$758:$AS$988))*(ROW($AD$758:$AD$988)&lt;&gt;ROW(AD771)))&gt;0,"Cruzado","Sin cruce")))</f>
        <v/>
      </c>
      <c r="AW771" s="104" t="str">
        <f t="shared" si="307"/>
        <v>MH1PORUMAB</v>
      </c>
      <c r="AX771" s="104" t="str" cm="1">
        <f t="array" ref="AX771">IF(AW771="","",IF(SUMPRODUCT((AW771=$AW$7:$AW$2042)*(AH771=$AH$7:$AH$2042)*(AN771=$AN$7:$AN$2042)*(AO771=$AO$7:$AO$2042)*(ROW($AW$7:$AW$2042)&lt;&gt;ROW(AW771))*((R771=0)*($R$7:$R$2042&gt;0)+(R771&gt;0)*($R$7:$R$2042=0)))&gt;0,"SALONES UNIDOS",IF(SUMPRODUCT((AW771=$AW$7:$AW$2042)*(AH771=$AH$7:$AH$2042)*((AN771&lt;$AO$7:$AO$2042)*(AO771&gt;$AN$7:$AN$2042))*(ROW($AW$7:$AW$2042)&lt;&gt;ROW(AW771)))&gt;0,"Cruzado","Sin cruce")))</f>
        <v>Sin cruce</v>
      </c>
    </row>
    <row r="772" spans="2:50" ht="19.8" hidden="1" customHeight="1" x14ac:dyDescent="0.25">
      <c r="B772" s="494" t="s">
        <v>314</v>
      </c>
      <c r="C772" s="364" t="s">
        <v>969</v>
      </c>
      <c r="D772" s="364">
        <v>20261</v>
      </c>
      <c r="E772" s="373" t="s">
        <v>328</v>
      </c>
      <c r="F772" s="370" t="s">
        <v>291</v>
      </c>
      <c r="G772" s="373" t="s">
        <v>292</v>
      </c>
      <c r="H772" s="373">
        <v>1</v>
      </c>
      <c r="I772" s="373" t="s">
        <v>281</v>
      </c>
      <c r="J772" s="373" t="s">
        <v>281</v>
      </c>
      <c r="K772" s="194" t="s">
        <v>793</v>
      </c>
      <c r="L772" s="364" t="s">
        <v>567</v>
      </c>
      <c r="M772" s="364" t="s">
        <v>362</v>
      </c>
      <c r="N772" s="364" t="s">
        <v>318</v>
      </c>
      <c r="O772" s="373" t="s">
        <v>315</v>
      </c>
      <c r="P772" s="364">
        <v>4</v>
      </c>
      <c r="Q772" s="364">
        <v>0</v>
      </c>
      <c r="R772" s="369">
        <v>4</v>
      </c>
      <c r="S772" s="364">
        <v>4</v>
      </c>
      <c r="T772" s="8"/>
      <c r="U772" s="374">
        <v>40</v>
      </c>
      <c r="V772" s="370">
        <v>71819567</v>
      </c>
      <c r="W772" s="373" t="s">
        <v>34</v>
      </c>
      <c r="X772" s="364" t="s">
        <v>786</v>
      </c>
      <c r="Y772" s="364"/>
      <c r="Z772" s="364"/>
      <c r="AA772" s="364"/>
      <c r="AB772" s="364" t="s">
        <v>795</v>
      </c>
      <c r="AC772" s="364"/>
      <c r="AD772" s="369"/>
      <c r="AE772" s="370"/>
      <c r="AF772" s="370"/>
      <c r="AG772" s="370" t="s">
        <v>559</v>
      </c>
      <c r="AH772" s="364">
        <v>1</v>
      </c>
      <c r="AI772" s="364">
        <v>9</v>
      </c>
      <c r="AJ772" s="364">
        <v>20</v>
      </c>
      <c r="AK772" s="364">
        <v>12</v>
      </c>
      <c r="AL772" s="364">
        <v>40</v>
      </c>
      <c r="AM772" s="22">
        <f t="shared" si="306"/>
        <v>4</v>
      </c>
      <c r="AN772" s="104">
        <f t="shared" si="304"/>
        <v>0.3888888888888889</v>
      </c>
      <c r="AO772" s="104">
        <f t="shared" si="305"/>
        <v>0.52777777777777779</v>
      </c>
      <c r="AP772" s="22" t="str" cm="1">
        <f t="array" ref="AP772">IF(W772="","",IF(SUMPRODUCT((W772=$W$7:$W$2042)*(AH772=$AH$7:$AH$2042)*(AN772=$AN$7:$AN$2042)*(AO772=$AO$7:$AO$2042)*(ROW($W$7:$W$2042)&lt;&gt;ROW(W772))*((R772=0)*($R$7:$R$2042&gt;0)+(R772&gt;0)*($R$7:$R$2042=0)))&gt;0,"SALONES UNIDOS",IF(SUMPRODUCT((W772=$W$7:$W$2042)*(AH772=$AH$7:$AH$2042)*((AN772&lt;$AO$7:$AO$2042)*(AO772&gt;$AN$7:$AN$2042))*(ROW($W$7:$W$2042)&lt;&gt;ROW(W772)))&gt;0,"Cruzado","Sin cruce")))</f>
        <v>Sin cruce</v>
      </c>
      <c r="AQ772" s="104">
        <f t="shared" si="342"/>
        <v>0.3888888888888889</v>
      </c>
      <c r="AR772" s="104">
        <f t="shared" si="342"/>
        <v>0.52777777777777779</v>
      </c>
      <c r="AS772" s="22"/>
      <c r="AT772" s="22"/>
      <c r="AU772" s="360" t="str" cm="1">
        <f t="array" ref="AU772">IF(AB772="","",IF(SUMPRODUCT((AB772=$AB$758:$AB$988)*(AH772=$AH$758:$AH$988)*(AQ772=$AQ$758:$AQ$988)*(AR772=$AR$758:$AR$988)*(ROW($AB$758:$AB$988)&lt;&gt;ROW(AB772))*((R772=0)*($R$758:$R$988&gt;0)+(R772&gt;0)*($R$758:$R$988=0)))&gt;0,"SALONES UNIDOS",IF(SUMPRODUCT((AB772=$AB$758:$AB$988)*(AH772=$AH$758:$AH$988)*((AQ772&lt;$AR$758:$AR$988)*(AR772&gt;$AQ$758:$AQ$988))*(ROW($AB$758:$AB$988)&lt;&gt;ROW(AB772)))&gt;0,"Cruzado","Sin cruce")))</f>
        <v>Sin cruce</v>
      </c>
      <c r="AV772" s="360" t="str" cm="1">
        <f t="array" ref="AV772">IF(AD772="","",IF(SUMPRODUCT((AD772=$AD$758:$AD$988)*(AH772=$AH$758:$AH$988)*(AS772=$AS$758:$AS$988)*(AT772=$AT$758:$AT$988)*(ROW($AD$758:$AD$988)&lt;&gt;ROW(AD772))*((R772=0)*($R$758:$R$988&gt;0)+(R772&gt;0)*($R$758:$R$988=0)))&gt;0,"SALONES UNIDOS",IF(SUMPRODUCT((AD772=$AD$758:$AD$988)*(AH772=$AH$758:$AH$988)*((AS772&lt;$AT$758:$AT$988)*(AT772&gt;$AS$758:$AS$988))*(ROW($AD$758:$AD$988)&lt;&gt;ROW(AD772)))&gt;0,"Cruzado","Sin cruce")))</f>
        <v/>
      </c>
      <c r="AW772" s="104" t="str">
        <f t="shared" si="307"/>
        <v>MH1PORUMAB</v>
      </c>
      <c r="AX772" s="104" t="str" cm="1">
        <f t="array" ref="AX772">IF(AW772="","",IF(SUMPRODUCT((AW772=$AW$7:$AW$2042)*(AH772=$AH$7:$AH$2042)*(AN772=$AN$7:$AN$2042)*(AO772=$AO$7:$AO$2042)*(ROW($AW$7:$AW$2042)&lt;&gt;ROW(AW772))*((R772=0)*($R$7:$R$2042&gt;0)+(R772&gt;0)*($R$7:$R$2042=0)))&gt;0,"SALONES UNIDOS",IF(SUMPRODUCT((AW772=$AW$7:$AW$2042)*(AH772=$AH$7:$AH$2042)*((AN772&lt;$AO$7:$AO$2042)*(AO772&gt;$AN$7:$AN$2042))*(ROW($AW$7:$AW$2042)&lt;&gt;ROW(AW772)))&gt;0,"Cruzado","Sin cruce")))</f>
        <v>Sin cruce</v>
      </c>
    </row>
    <row r="773" spans="2:50" ht="19.8" hidden="1" customHeight="1" x14ac:dyDescent="0.25">
      <c r="B773" s="494" t="s">
        <v>314</v>
      </c>
      <c r="C773" s="364" t="s">
        <v>969</v>
      </c>
      <c r="D773" s="364">
        <v>20261</v>
      </c>
      <c r="E773" s="373" t="s">
        <v>328</v>
      </c>
      <c r="F773" s="370" t="s">
        <v>291</v>
      </c>
      <c r="G773" s="373" t="s">
        <v>292</v>
      </c>
      <c r="H773" s="373">
        <v>1</v>
      </c>
      <c r="I773" s="373" t="s">
        <v>281</v>
      </c>
      <c r="J773" s="373" t="s">
        <v>281</v>
      </c>
      <c r="K773" s="194" t="s">
        <v>794</v>
      </c>
      <c r="L773" s="364" t="s">
        <v>569</v>
      </c>
      <c r="M773" s="364" t="s">
        <v>362</v>
      </c>
      <c r="N773" s="364" t="s">
        <v>318</v>
      </c>
      <c r="O773" s="373" t="s">
        <v>315</v>
      </c>
      <c r="P773" s="364">
        <v>3</v>
      </c>
      <c r="Q773" s="364">
        <v>2</v>
      </c>
      <c r="R773" s="369">
        <v>5</v>
      </c>
      <c r="S773" s="364">
        <v>4</v>
      </c>
      <c r="T773" s="8"/>
      <c r="U773" s="374">
        <v>40</v>
      </c>
      <c r="V773" s="370">
        <v>70768072</v>
      </c>
      <c r="W773" s="373" t="s">
        <v>208</v>
      </c>
      <c r="X773" s="364" t="s">
        <v>786</v>
      </c>
      <c r="Y773" s="364"/>
      <c r="Z773" s="364"/>
      <c r="AA773" s="364"/>
      <c r="AB773" s="364" t="s">
        <v>795</v>
      </c>
      <c r="AC773" s="364"/>
      <c r="AD773" s="369"/>
      <c r="AE773" s="370"/>
      <c r="AF773" s="370"/>
      <c r="AG773" s="370" t="s">
        <v>319</v>
      </c>
      <c r="AH773" s="364">
        <v>2</v>
      </c>
      <c r="AI773" s="364">
        <v>12</v>
      </c>
      <c r="AJ773" s="364">
        <v>40</v>
      </c>
      <c r="AK773" s="364">
        <v>16</v>
      </c>
      <c r="AL773" s="364">
        <v>50</v>
      </c>
      <c r="AM773" s="22">
        <f t="shared" si="306"/>
        <v>5</v>
      </c>
      <c r="AN773" s="104">
        <f t="shared" si="304"/>
        <v>0.52777777777777779</v>
      </c>
      <c r="AO773" s="104">
        <f t="shared" si="305"/>
        <v>0.70138888888888884</v>
      </c>
      <c r="AP773" s="22" t="str" cm="1">
        <f t="array" ref="AP773">IF(W773="","",IF(SUMPRODUCT((W773=$W$7:$W$2042)*(AH773=$AH$7:$AH$2042)*(AN773=$AN$7:$AN$2042)*(AO773=$AO$7:$AO$2042)*(ROW($W$7:$W$2042)&lt;&gt;ROW(W773))*((R773=0)*($R$7:$R$2042&gt;0)+(R773&gt;0)*($R$7:$R$2042=0)))&gt;0,"SALONES UNIDOS",IF(SUMPRODUCT((W773=$W$7:$W$2042)*(AH773=$AH$7:$AH$2042)*((AN773&lt;$AO$7:$AO$2042)*(AO773&gt;$AN$7:$AN$2042))*(ROW($W$7:$W$2042)&lt;&gt;ROW(W773)))&gt;0,"Cruzado","Sin cruce")))</f>
        <v>Sin cruce</v>
      </c>
      <c r="AQ773" s="104">
        <f t="shared" si="342"/>
        <v>0.52777777777777779</v>
      </c>
      <c r="AR773" s="104">
        <f t="shared" si="342"/>
        <v>0.70138888888888884</v>
      </c>
      <c r="AS773" s="22"/>
      <c r="AT773" s="22"/>
      <c r="AU773" s="360" t="str" cm="1">
        <f t="array" ref="AU773">IF(AB773="","",IF(SUMPRODUCT((AB773=$AB$758:$AB$988)*(AH773=$AH$758:$AH$988)*(AQ773=$AQ$758:$AQ$988)*(AR773=$AR$758:$AR$988)*(ROW($AB$758:$AB$988)&lt;&gt;ROW(AB773))*((R773=0)*($R$758:$R$988&gt;0)+(R773&gt;0)*($R$758:$R$988=0)))&gt;0,"SALONES UNIDOS",IF(SUMPRODUCT((AB773=$AB$758:$AB$988)*(AH773=$AH$758:$AH$988)*((AQ773&lt;$AR$758:$AR$988)*(AR773&gt;$AQ$758:$AQ$988))*(ROW($AB$758:$AB$988)&lt;&gt;ROW(AB773)))&gt;0,"Cruzado","Sin cruce")))</f>
        <v>Sin cruce</v>
      </c>
      <c r="AV773" s="360" t="str" cm="1">
        <f t="array" ref="AV773">IF(AD773="","",IF(SUMPRODUCT((AD773=$AD$758:$AD$988)*(AH773=$AH$758:$AH$988)*(AS773=$AS$758:$AS$988)*(AT773=$AT$758:$AT$988)*(ROW($AD$758:$AD$988)&lt;&gt;ROW(AD773))*((R773=0)*($R$758:$R$988&gt;0)+(R773&gt;0)*($R$758:$R$988=0)))&gt;0,"SALONES UNIDOS",IF(SUMPRODUCT((AD773=$AD$758:$AD$988)*(AH773=$AH$758:$AH$988)*((AS773&lt;$AT$758:$AT$988)*(AT773&gt;$AS$758:$AS$988))*(ROW($AD$758:$AD$988)&lt;&gt;ROW(AD773)))&gt;0,"Cruzado","Sin cruce")))</f>
        <v/>
      </c>
      <c r="AW773" s="104" t="str">
        <f t="shared" si="307"/>
        <v>MH1PORUMAB</v>
      </c>
      <c r="AX773" s="104" t="str" cm="1">
        <f t="array" ref="AX773">IF(AW773="","",IF(SUMPRODUCT((AW773=$AW$7:$AW$2042)*(AH773=$AH$7:$AH$2042)*(AN773=$AN$7:$AN$2042)*(AO773=$AO$7:$AO$2042)*(ROW($AW$7:$AW$2042)&lt;&gt;ROW(AW773))*((R773=0)*($R$7:$R$2042&gt;0)+(R773&gt;0)*($R$7:$R$2042=0)))&gt;0,"SALONES UNIDOS",IF(SUMPRODUCT((AW773=$AW$7:$AW$2042)*(AH773=$AH$7:$AH$2042)*((AN773&lt;$AO$7:$AO$2042)*(AO773&gt;$AN$7:$AN$2042))*(ROW($AW$7:$AW$2042)&lt;&gt;ROW(AW773)))&gt;0,"Cruzado","Sin cruce")))</f>
        <v>Sin cruce</v>
      </c>
    </row>
    <row r="774" spans="2:50" ht="19.8" hidden="1" customHeight="1" x14ac:dyDescent="0.25">
      <c r="B774" s="494" t="s">
        <v>314</v>
      </c>
      <c r="C774" s="364" t="s">
        <v>969</v>
      </c>
      <c r="D774" s="364">
        <v>20261</v>
      </c>
      <c r="E774" s="373" t="s">
        <v>328</v>
      </c>
      <c r="F774" s="370" t="s">
        <v>291</v>
      </c>
      <c r="G774" s="373" t="s">
        <v>292</v>
      </c>
      <c r="H774" s="373">
        <v>1</v>
      </c>
      <c r="I774" s="373" t="s">
        <v>283</v>
      </c>
      <c r="J774" s="373" t="s">
        <v>283</v>
      </c>
      <c r="K774" s="194" t="s">
        <v>787</v>
      </c>
      <c r="L774" s="364" t="s">
        <v>377</v>
      </c>
      <c r="M774" s="364" t="s">
        <v>324</v>
      </c>
      <c r="N774" s="364" t="s">
        <v>318</v>
      </c>
      <c r="O774" s="373" t="s">
        <v>315</v>
      </c>
      <c r="P774" s="364">
        <v>2</v>
      </c>
      <c r="Q774" s="364">
        <v>0</v>
      </c>
      <c r="R774" s="369">
        <v>2</v>
      </c>
      <c r="S774" s="364">
        <v>3</v>
      </c>
      <c r="T774" s="8"/>
      <c r="U774" s="374">
        <v>40</v>
      </c>
      <c r="V774" s="370">
        <v>41347751</v>
      </c>
      <c r="W774" s="373" t="s">
        <v>146</v>
      </c>
      <c r="X774" s="364" t="s">
        <v>786</v>
      </c>
      <c r="Y774" s="364"/>
      <c r="Z774" s="364"/>
      <c r="AA774" s="364"/>
      <c r="AB774" s="364" t="s">
        <v>796</v>
      </c>
      <c r="AC774" s="364"/>
      <c r="AD774" s="369"/>
      <c r="AE774" s="370"/>
      <c r="AF774" s="370"/>
      <c r="AG774" s="370" t="s">
        <v>559</v>
      </c>
      <c r="AH774" s="364">
        <v>5</v>
      </c>
      <c r="AI774" s="364">
        <v>7</v>
      </c>
      <c r="AJ774" s="364">
        <v>40</v>
      </c>
      <c r="AK774" s="364">
        <v>9</v>
      </c>
      <c r="AL774" s="364">
        <v>20</v>
      </c>
      <c r="AM774" s="22">
        <f t="shared" si="306"/>
        <v>2</v>
      </c>
      <c r="AN774" s="104">
        <f t="shared" si="304"/>
        <v>0.31944444444444448</v>
      </c>
      <c r="AO774" s="104">
        <f t="shared" si="305"/>
        <v>0.3888888888888889</v>
      </c>
      <c r="AP774" s="22" t="str" cm="1">
        <f t="array" ref="AP774">IF(W774="","",IF(SUMPRODUCT((W774=$W$7:$W$2042)*(AH774=$AH$7:$AH$2042)*(AN774=$AN$7:$AN$2042)*(AO774=$AO$7:$AO$2042)*(ROW($W$7:$W$2042)&lt;&gt;ROW(W774))*((R774=0)*($R$7:$R$2042&gt;0)+(R774&gt;0)*($R$7:$R$2042=0)))&gt;0,"SALONES UNIDOS",IF(SUMPRODUCT((W774=$W$7:$W$2042)*(AH774=$AH$7:$AH$2042)*((AN774&lt;$AO$7:$AO$2042)*(AO774&gt;$AN$7:$AN$2042))*(ROW($W$7:$W$2042)&lt;&gt;ROW(W774)))&gt;0,"Cruzado","Sin cruce")))</f>
        <v>Sin cruce</v>
      </c>
      <c r="AQ774" s="104">
        <f t="shared" si="342"/>
        <v>0.31944444444444448</v>
      </c>
      <c r="AR774" s="104">
        <f t="shared" si="342"/>
        <v>0.3888888888888889</v>
      </c>
      <c r="AS774" s="22"/>
      <c r="AT774" s="22"/>
      <c r="AU774" s="360" t="str" cm="1">
        <f t="array" ref="AU774">IF(AB774="","",IF(SUMPRODUCT((AB774=$AB$758:$AB$988)*(AH774=$AH$758:$AH$988)*(AQ774=$AQ$758:$AQ$988)*(AR774=$AR$758:$AR$988)*(ROW($AB$758:$AB$988)&lt;&gt;ROW(AB774))*((R774=0)*($R$758:$R$988&gt;0)+(R774&gt;0)*($R$758:$R$988=0)))&gt;0,"SALONES UNIDOS",IF(SUMPRODUCT((AB774=$AB$758:$AB$988)*(AH774=$AH$758:$AH$988)*((AQ774&lt;$AR$758:$AR$988)*(AR774&gt;$AQ$758:$AQ$988))*(ROW($AB$758:$AB$988)&lt;&gt;ROW(AB774)))&gt;0,"Cruzado","Sin cruce")))</f>
        <v>Sin cruce</v>
      </c>
      <c r="AV774" s="360" t="str" cm="1">
        <f t="array" ref="AV774">IF(AD774="","",IF(SUMPRODUCT((AD774=$AD$758:$AD$988)*(AH774=$AH$758:$AH$988)*(AS774=$AS$758:$AS$988)*(AT774=$AT$758:$AT$988)*(ROW($AD$758:$AD$988)&lt;&gt;ROW(AD774))*((R774=0)*($R$758:$R$988&gt;0)+(R774&gt;0)*($R$758:$R$988=0)))&gt;0,"SALONES UNIDOS",IF(SUMPRODUCT((AD774=$AD$758:$AD$988)*(AH774=$AH$758:$AH$988)*((AS774&lt;$AT$758:$AT$988)*(AT774&gt;$AS$758:$AS$988))*(ROW($AD$758:$AD$988)&lt;&gt;ROW(AD774)))&gt;0,"Cruzado","Sin cruce")))</f>
        <v/>
      </c>
      <c r="AW774" s="104" t="str">
        <f t="shared" si="307"/>
        <v>MH1PORUMAC</v>
      </c>
      <c r="AX774" s="104" t="str" cm="1">
        <f t="array" ref="AX774">IF(AW774="","",IF(SUMPRODUCT((AW774=$AW$7:$AW$2042)*(AH774=$AH$7:$AH$2042)*(AN774=$AN$7:$AN$2042)*(AO774=$AO$7:$AO$2042)*(ROW($AW$7:$AW$2042)&lt;&gt;ROW(AW774))*((R774=0)*($R$7:$R$2042&gt;0)+(R774&gt;0)*($R$7:$R$2042=0)))&gt;0,"SALONES UNIDOS",IF(SUMPRODUCT((AW774=$AW$7:$AW$2042)*(AH774=$AH$7:$AH$2042)*((AN774&lt;$AO$7:$AO$2042)*(AO774&gt;$AN$7:$AN$2042))*(ROW($AW$7:$AW$2042)&lt;&gt;ROW(AW774)))&gt;0,"Cruzado","Sin cruce")))</f>
        <v>Sin cruce</v>
      </c>
    </row>
    <row r="775" spans="2:50" ht="19.8" hidden="1" customHeight="1" x14ac:dyDescent="0.25">
      <c r="B775" s="494" t="s">
        <v>314</v>
      </c>
      <c r="C775" s="364" t="s">
        <v>969</v>
      </c>
      <c r="D775" s="364">
        <v>20261</v>
      </c>
      <c r="E775" s="373" t="s">
        <v>328</v>
      </c>
      <c r="F775" s="370" t="s">
        <v>291</v>
      </c>
      <c r="G775" s="373" t="s">
        <v>292</v>
      </c>
      <c r="H775" s="373">
        <v>1</v>
      </c>
      <c r="I775" s="373" t="s">
        <v>283</v>
      </c>
      <c r="J775" s="373" t="s">
        <v>283</v>
      </c>
      <c r="K775" s="194" t="s">
        <v>787</v>
      </c>
      <c r="L775" s="364" t="s">
        <v>377</v>
      </c>
      <c r="M775" s="364" t="s">
        <v>324</v>
      </c>
      <c r="N775" s="364" t="s">
        <v>318</v>
      </c>
      <c r="O775" s="373" t="s">
        <v>315</v>
      </c>
      <c r="P775" s="364">
        <v>0</v>
      </c>
      <c r="Q775" s="364">
        <v>2</v>
      </c>
      <c r="R775" s="369">
        <v>2</v>
      </c>
      <c r="S775" s="364">
        <v>3</v>
      </c>
      <c r="T775" s="8"/>
      <c r="U775" s="374">
        <v>20</v>
      </c>
      <c r="V775" s="370">
        <v>41347751</v>
      </c>
      <c r="W775" s="373" t="s">
        <v>146</v>
      </c>
      <c r="X775" s="364" t="s">
        <v>786</v>
      </c>
      <c r="Y775" s="364"/>
      <c r="Z775" s="364"/>
      <c r="AA775" s="364"/>
      <c r="AB775" s="370"/>
      <c r="AC775" s="364"/>
      <c r="AD775" s="364" t="s">
        <v>789</v>
      </c>
      <c r="AE775" s="370"/>
      <c r="AF775" s="370"/>
      <c r="AG775" s="370" t="s">
        <v>301</v>
      </c>
      <c r="AH775" s="364">
        <v>5</v>
      </c>
      <c r="AI775" s="364">
        <v>9</v>
      </c>
      <c r="AJ775" s="364">
        <v>20</v>
      </c>
      <c r="AK775" s="364">
        <v>11</v>
      </c>
      <c r="AL775" s="364">
        <v>0</v>
      </c>
      <c r="AM775" s="22">
        <f t="shared" si="306"/>
        <v>2</v>
      </c>
      <c r="AN775" s="104">
        <f t="shared" si="304"/>
        <v>0.3888888888888889</v>
      </c>
      <c r="AO775" s="104">
        <f t="shared" si="305"/>
        <v>0.45833333333333331</v>
      </c>
      <c r="AP775" s="22" t="str" cm="1">
        <f t="array" ref="AP775">IF(W775="","",IF(SUMPRODUCT((W775=$W$7:$W$2042)*(AH775=$AH$7:$AH$2042)*(AN775=$AN$7:$AN$2042)*(AO775=$AO$7:$AO$2042)*(ROW($W$7:$W$2042)&lt;&gt;ROW(W775))*((R775=0)*($R$7:$R$2042&gt;0)+(R775&gt;0)*($R$7:$R$2042=0)))&gt;0,"SALONES UNIDOS",IF(SUMPRODUCT((W775=$W$7:$W$2042)*(AH775=$AH$7:$AH$2042)*((AN775&lt;$AO$7:$AO$2042)*(AO775&gt;$AN$7:$AN$2042))*(ROW($W$7:$W$2042)&lt;&gt;ROW(W775)))&gt;0,"Cruzado","Sin cruce")))</f>
        <v>Sin cruce</v>
      </c>
      <c r="AQ775" s="22"/>
      <c r="AR775" s="22"/>
      <c r="AS775" s="104">
        <f t="shared" ref="AS775:AS776" si="343">AN775</f>
        <v>0.3888888888888889</v>
      </c>
      <c r="AT775" s="104">
        <f t="shared" ref="AT775:AT776" si="344">AO775</f>
        <v>0.45833333333333331</v>
      </c>
      <c r="AU775" s="360" t="str" cm="1">
        <f t="array" ref="AU775">IF(AB775="","",IF(SUMPRODUCT((AB775=$AB$758:$AB$988)*(AH775=$AH$758:$AH$988)*(AQ775=$AQ$758:$AQ$988)*(AR775=$AR$758:$AR$988)*(ROW($AB$758:$AB$988)&lt;&gt;ROW(AB775))*((R775=0)*($R$758:$R$988&gt;0)+(R775&gt;0)*($R$758:$R$988=0)))&gt;0,"SALONES UNIDOS",IF(SUMPRODUCT((AB775=$AB$758:$AB$988)*(AH775=$AH$758:$AH$988)*((AQ775&lt;$AR$758:$AR$988)*(AR775&gt;$AQ$758:$AQ$988))*(ROW($AB$758:$AB$988)&lt;&gt;ROW(AB775)))&gt;0,"Cruzado","Sin cruce")))</f>
        <v/>
      </c>
      <c r="AV775" s="360" t="str" cm="1">
        <f t="array" ref="AV775">IF(AD775="","",IF(SUMPRODUCT((AD775=$AD$758:$AD$988)*(AH775=$AH$758:$AH$988)*(AS775=$AS$758:$AS$988)*(AT775=$AT$758:$AT$988)*(ROW($AD$758:$AD$988)&lt;&gt;ROW(AD775))*((R775=0)*($R$758:$R$988&gt;0)+(R775&gt;0)*($R$758:$R$988=0)))&gt;0,"SALONES UNIDOS",IF(SUMPRODUCT((AD775=$AD$758:$AD$988)*(AH775=$AH$758:$AH$988)*((AS775&lt;$AT$758:$AT$988)*(AT775&gt;$AS$758:$AS$988))*(ROW($AD$758:$AD$988)&lt;&gt;ROW(AD775)))&gt;0,"Cruzado","Sin cruce")))</f>
        <v>Sin cruce</v>
      </c>
      <c r="AW775" s="104" t="str">
        <f t="shared" si="307"/>
        <v>MH1PORUMAC</v>
      </c>
      <c r="AX775" s="104" t="str" cm="1">
        <f t="array" ref="AX775">IF(AW775="","",IF(SUMPRODUCT((AW775=$AW$7:$AW$2042)*(AH775=$AH$7:$AH$2042)*(AN775=$AN$7:$AN$2042)*(AO775=$AO$7:$AO$2042)*(ROW($AW$7:$AW$2042)&lt;&gt;ROW(AW775))*((R775=0)*($R$7:$R$2042&gt;0)+(R775&gt;0)*($R$7:$R$2042=0)))&gt;0,"SALONES UNIDOS",IF(SUMPRODUCT((AW775=$AW$7:$AW$2042)*(AH775=$AH$7:$AH$2042)*((AN775&lt;$AO$7:$AO$2042)*(AO775&gt;$AN$7:$AN$2042))*(ROW($AW$7:$AW$2042)&lt;&gt;ROW(AW775)))&gt;0,"Cruzado","Sin cruce")))</f>
        <v>Sin cruce</v>
      </c>
    </row>
    <row r="776" spans="2:50" ht="19.8" hidden="1" customHeight="1" x14ac:dyDescent="0.25">
      <c r="B776" s="494" t="s">
        <v>314</v>
      </c>
      <c r="C776" s="364" t="s">
        <v>969</v>
      </c>
      <c r="D776" s="364">
        <v>20261</v>
      </c>
      <c r="E776" s="373" t="s">
        <v>328</v>
      </c>
      <c r="F776" s="370" t="s">
        <v>291</v>
      </c>
      <c r="G776" s="373" t="s">
        <v>292</v>
      </c>
      <c r="H776" s="373">
        <v>1</v>
      </c>
      <c r="I776" s="373" t="s">
        <v>283</v>
      </c>
      <c r="J776" s="373" t="s">
        <v>283</v>
      </c>
      <c r="K776" s="194" t="s">
        <v>787</v>
      </c>
      <c r="L776" s="364" t="s">
        <v>377</v>
      </c>
      <c r="M776" s="364" t="s">
        <v>324</v>
      </c>
      <c r="N776" s="364" t="s">
        <v>318</v>
      </c>
      <c r="O776" s="373" t="s">
        <v>315</v>
      </c>
      <c r="P776" s="364">
        <v>0</v>
      </c>
      <c r="Q776" s="364">
        <v>2</v>
      </c>
      <c r="R776" s="369">
        <v>2</v>
      </c>
      <c r="S776" s="364">
        <v>3</v>
      </c>
      <c r="T776" s="8"/>
      <c r="U776" s="374">
        <v>20</v>
      </c>
      <c r="V776" s="370">
        <v>41347751</v>
      </c>
      <c r="W776" s="373" t="s">
        <v>146</v>
      </c>
      <c r="X776" s="364" t="s">
        <v>786</v>
      </c>
      <c r="Y776" s="364"/>
      <c r="Z776" s="364"/>
      <c r="AA776" s="364"/>
      <c r="AB776" s="370"/>
      <c r="AC776" s="364"/>
      <c r="AD776" s="364" t="s">
        <v>789</v>
      </c>
      <c r="AE776" s="370"/>
      <c r="AF776" s="370"/>
      <c r="AG776" s="370" t="s">
        <v>301</v>
      </c>
      <c r="AH776" s="364">
        <v>5</v>
      </c>
      <c r="AI776" s="364">
        <v>11</v>
      </c>
      <c r="AJ776" s="364">
        <v>0</v>
      </c>
      <c r="AK776" s="364">
        <v>12</v>
      </c>
      <c r="AL776" s="364">
        <v>40</v>
      </c>
      <c r="AM776" s="22">
        <f t="shared" si="306"/>
        <v>2</v>
      </c>
      <c r="AN776" s="104">
        <f t="shared" si="304"/>
        <v>0.45833333333333331</v>
      </c>
      <c r="AO776" s="104">
        <f t="shared" si="305"/>
        <v>0.52777777777777779</v>
      </c>
      <c r="AP776" s="22" t="str" cm="1">
        <f t="array" ref="AP776">IF(W776="","",IF(SUMPRODUCT((W776=$W$7:$W$2042)*(AH776=$AH$7:$AH$2042)*(AN776=$AN$7:$AN$2042)*(AO776=$AO$7:$AO$2042)*(ROW($W$7:$W$2042)&lt;&gt;ROW(W776))*((R776=0)*($R$7:$R$2042&gt;0)+(R776&gt;0)*($R$7:$R$2042=0)))&gt;0,"SALONES UNIDOS",IF(SUMPRODUCT((W776=$W$7:$W$2042)*(AH776=$AH$7:$AH$2042)*((AN776&lt;$AO$7:$AO$2042)*(AO776&gt;$AN$7:$AN$2042))*(ROW($W$7:$W$2042)&lt;&gt;ROW(W776)))&gt;0,"Cruzado","Sin cruce")))</f>
        <v>Sin cruce</v>
      </c>
      <c r="AQ776" s="22"/>
      <c r="AR776" s="22"/>
      <c r="AS776" s="104">
        <f t="shared" si="343"/>
        <v>0.45833333333333331</v>
      </c>
      <c r="AT776" s="104">
        <f t="shared" si="344"/>
        <v>0.52777777777777779</v>
      </c>
      <c r="AU776" s="360" t="str" cm="1">
        <f t="array" ref="AU776">IF(AB776="","",IF(SUMPRODUCT((AB776=$AB$758:$AB$988)*(AH776=$AH$758:$AH$988)*(AQ776=$AQ$758:$AQ$988)*(AR776=$AR$758:$AR$988)*(ROW($AB$758:$AB$988)&lt;&gt;ROW(AB776))*((R776=0)*($R$758:$R$988&gt;0)+(R776&gt;0)*($R$758:$R$988=0)))&gt;0,"SALONES UNIDOS",IF(SUMPRODUCT((AB776=$AB$758:$AB$988)*(AH776=$AH$758:$AH$988)*((AQ776&lt;$AR$758:$AR$988)*(AR776&gt;$AQ$758:$AQ$988))*(ROW($AB$758:$AB$988)&lt;&gt;ROW(AB776)))&gt;0,"Cruzado","Sin cruce")))</f>
        <v/>
      </c>
      <c r="AV776" s="360" t="str" cm="1">
        <f t="array" ref="AV776">IF(AD776="","",IF(SUMPRODUCT((AD776=$AD$758:$AD$988)*(AH776=$AH$758:$AH$988)*(AS776=$AS$758:$AS$988)*(AT776=$AT$758:$AT$988)*(ROW($AD$758:$AD$988)&lt;&gt;ROW(AD776))*((R776=0)*($R$758:$R$988&gt;0)+(R776&gt;0)*($R$758:$R$988=0)))&gt;0,"SALONES UNIDOS",IF(SUMPRODUCT((AD776=$AD$758:$AD$988)*(AH776=$AH$758:$AH$988)*((AS776&lt;$AT$758:$AT$988)*(AT776&gt;$AS$758:$AS$988))*(ROW($AD$758:$AD$988)&lt;&gt;ROW(AD776)))&gt;0,"Cruzado","Sin cruce")))</f>
        <v>Sin cruce</v>
      </c>
      <c r="AW776" s="104" t="str">
        <f t="shared" si="307"/>
        <v>MH1PORUMAC</v>
      </c>
      <c r="AX776" s="104" t="str" cm="1">
        <f t="array" ref="AX776">IF(AW776="","",IF(SUMPRODUCT((AW776=$AW$7:$AW$2042)*(AH776=$AH$7:$AH$2042)*(AN776=$AN$7:$AN$2042)*(AO776=$AO$7:$AO$2042)*(ROW($AW$7:$AW$2042)&lt;&gt;ROW(AW776))*((R776=0)*($R$7:$R$2042&gt;0)+(R776&gt;0)*($R$7:$R$2042=0)))&gt;0,"SALONES UNIDOS",IF(SUMPRODUCT((AW776=$AW$7:$AW$2042)*(AH776=$AH$7:$AH$2042)*((AN776&lt;$AO$7:$AO$2042)*(AO776&gt;$AN$7:$AN$2042))*(ROW($AW$7:$AW$2042)&lt;&gt;ROW(AW776)))&gt;0,"Cruzado","Sin cruce")))</f>
        <v>Sin cruce</v>
      </c>
    </row>
    <row r="777" spans="2:50" ht="19.8" hidden="1" customHeight="1" x14ac:dyDescent="0.25">
      <c r="B777" s="494" t="s">
        <v>314</v>
      </c>
      <c r="C777" s="364" t="s">
        <v>969</v>
      </c>
      <c r="D777" s="364">
        <v>20261</v>
      </c>
      <c r="E777" s="373" t="s">
        <v>328</v>
      </c>
      <c r="F777" s="370" t="s">
        <v>291</v>
      </c>
      <c r="G777" s="373" t="s">
        <v>292</v>
      </c>
      <c r="H777" s="373">
        <v>1</v>
      </c>
      <c r="I777" s="373" t="s">
        <v>283</v>
      </c>
      <c r="J777" s="373" t="s">
        <v>283</v>
      </c>
      <c r="K777" s="194" t="s">
        <v>790</v>
      </c>
      <c r="L777" s="364" t="s">
        <v>562</v>
      </c>
      <c r="M777" s="364" t="s">
        <v>362</v>
      </c>
      <c r="N777" s="364" t="s">
        <v>318</v>
      </c>
      <c r="O777" s="373" t="s">
        <v>315</v>
      </c>
      <c r="P777" s="364">
        <v>4</v>
      </c>
      <c r="Q777" s="364">
        <v>0</v>
      </c>
      <c r="R777" s="369">
        <v>4</v>
      </c>
      <c r="S777" s="364">
        <v>4</v>
      </c>
      <c r="T777" s="8"/>
      <c r="U777" s="374">
        <v>40</v>
      </c>
      <c r="V777" s="370">
        <v>44893085</v>
      </c>
      <c r="W777" s="373" t="s">
        <v>478</v>
      </c>
      <c r="X777" s="364" t="s">
        <v>786</v>
      </c>
      <c r="Y777" s="364"/>
      <c r="Z777" s="364"/>
      <c r="AA777" s="364"/>
      <c r="AB777" s="364" t="s">
        <v>796</v>
      </c>
      <c r="AC777" s="364"/>
      <c r="AD777" s="369"/>
      <c r="AE777" s="370"/>
      <c r="AF777" s="370"/>
      <c r="AG777" s="370" t="s">
        <v>559</v>
      </c>
      <c r="AH777" s="364">
        <v>4</v>
      </c>
      <c r="AI777" s="364">
        <v>14</v>
      </c>
      <c r="AJ777" s="364">
        <v>20</v>
      </c>
      <c r="AK777" s="364">
        <v>17</v>
      </c>
      <c r="AL777" s="364">
        <v>40</v>
      </c>
      <c r="AM777" s="22">
        <f t="shared" si="306"/>
        <v>4</v>
      </c>
      <c r="AN777" s="104">
        <f t="shared" si="304"/>
        <v>0.59722222222222221</v>
      </c>
      <c r="AO777" s="104">
        <f t="shared" si="305"/>
        <v>0.73611111111111116</v>
      </c>
      <c r="AP777" s="22" t="str" cm="1">
        <f t="array" ref="AP777">IF(W777="","",IF(SUMPRODUCT((W777=$W$7:$W$2042)*(AH777=$AH$7:$AH$2042)*(AN777=$AN$7:$AN$2042)*(AO777=$AO$7:$AO$2042)*(ROW($W$7:$W$2042)&lt;&gt;ROW(W777))*((R777=0)*($R$7:$R$2042&gt;0)+(R777&gt;0)*($R$7:$R$2042=0)))&gt;0,"SALONES UNIDOS",IF(SUMPRODUCT((W777=$W$7:$W$2042)*(AH777=$AH$7:$AH$2042)*((AN777&lt;$AO$7:$AO$2042)*(AO777&gt;$AN$7:$AN$2042))*(ROW($W$7:$W$2042)&lt;&gt;ROW(W777)))&gt;0,"Cruzado","Sin cruce")))</f>
        <v>Sin cruce</v>
      </c>
      <c r="AQ777" s="104">
        <f t="shared" ref="AQ777:AR781" si="345">AN777</f>
        <v>0.59722222222222221</v>
      </c>
      <c r="AR777" s="104">
        <f t="shared" si="345"/>
        <v>0.73611111111111116</v>
      </c>
      <c r="AS777" s="22"/>
      <c r="AT777" s="22"/>
      <c r="AU777" s="360" t="str" cm="1">
        <f t="array" ref="AU777">IF(AB777="","",IF(SUMPRODUCT((AB777=$AB$758:$AB$988)*(AH777=$AH$758:$AH$988)*(AQ777=$AQ$758:$AQ$988)*(AR777=$AR$758:$AR$988)*(ROW($AB$758:$AB$988)&lt;&gt;ROW(AB777))*((R777=0)*($R$758:$R$988&gt;0)+(R777&gt;0)*($R$758:$R$988=0)))&gt;0,"SALONES UNIDOS",IF(SUMPRODUCT((AB777=$AB$758:$AB$988)*(AH777=$AH$758:$AH$988)*((AQ777&lt;$AR$758:$AR$988)*(AR777&gt;$AQ$758:$AQ$988))*(ROW($AB$758:$AB$988)&lt;&gt;ROW(AB777)))&gt;0,"Cruzado","Sin cruce")))</f>
        <v>Sin cruce</v>
      </c>
      <c r="AV777" s="360" t="str" cm="1">
        <f t="array" ref="AV777">IF(AD777="","",IF(SUMPRODUCT((AD777=$AD$758:$AD$988)*(AH777=$AH$758:$AH$988)*(AS777=$AS$758:$AS$988)*(AT777=$AT$758:$AT$988)*(ROW($AD$758:$AD$988)&lt;&gt;ROW(AD777))*((R777=0)*($R$758:$R$988&gt;0)+(R777&gt;0)*($R$758:$R$988=0)))&gt;0,"SALONES UNIDOS",IF(SUMPRODUCT((AD777=$AD$758:$AD$988)*(AH777=$AH$758:$AH$988)*((AS777&lt;$AT$758:$AT$988)*(AT777&gt;$AS$758:$AS$988))*(ROW($AD$758:$AD$988)&lt;&gt;ROW(AD777)))&gt;0,"Cruzado","Sin cruce")))</f>
        <v/>
      </c>
      <c r="AW777" s="104" t="str">
        <f t="shared" si="307"/>
        <v>MH1PORUMAC</v>
      </c>
      <c r="AX777" s="104" t="str" cm="1">
        <f t="array" ref="AX777">IF(AW777="","",IF(SUMPRODUCT((AW777=$AW$7:$AW$2042)*(AH777=$AH$7:$AH$2042)*(AN777=$AN$7:$AN$2042)*(AO777=$AO$7:$AO$2042)*(ROW($AW$7:$AW$2042)&lt;&gt;ROW(AW777))*((R777=0)*($R$7:$R$2042&gt;0)+(R777&gt;0)*($R$7:$R$2042=0)))&gt;0,"SALONES UNIDOS",IF(SUMPRODUCT((AW777=$AW$7:$AW$2042)*(AH777=$AH$7:$AH$2042)*((AN777&lt;$AO$7:$AO$2042)*(AO777&gt;$AN$7:$AN$2042))*(ROW($AW$7:$AW$2042)&lt;&gt;ROW(AW777)))&gt;0,"Cruzado","Sin cruce")))</f>
        <v>Sin cruce</v>
      </c>
    </row>
    <row r="778" spans="2:50" ht="19.8" hidden="1" customHeight="1" x14ac:dyDescent="0.25">
      <c r="B778" s="494" t="s">
        <v>314</v>
      </c>
      <c r="C778" s="364" t="s">
        <v>969</v>
      </c>
      <c r="D778" s="364">
        <v>20261</v>
      </c>
      <c r="E778" s="373" t="s">
        <v>328</v>
      </c>
      <c r="F778" s="370" t="s">
        <v>291</v>
      </c>
      <c r="G778" s="373" t="s">
        <v>292</v>
      </c>
      <c r="H778" s="373">
        <v>1</v>
      </c>
      <c r="I778" s="373" t="s">
        <v>283</v>
      </c>
      <c r="J778" s="373" t="s">
        <v>283</v>
      </c>
      <c r="K778" s="194" t="s">
        <v>791</v>
      </c>
      <c r="L778" s="364" t="s">
        <v>1012</v>
      </c>
      <c r="M778" s="364" t="s">
        <v>324</v>
      </c>
      <c r="N778" s="364" t="s">
        <v>318</v>
      </c>
      <c r="O778" s="373" t="s">
        <v>315</v>
      </c>
      <c r="P778" s="364">
        <v>2</v>
      </c>
      <c r="Q778" s="364">
        <v>2</v>
      </c>
      <c r="R778" s="369">
        <v>4</v>
      </c>
      <c r="S778" s="364">
        <v>3</v>
      </c>
      <c r="T778" s="8"/>
      <c r="U778" s="374">
        <v>40</v>
      </c>
      <c r="V778" s="370">
        <v>21525109</v>
      </c>
      <c r="W778" s="373" t="s">
        <v>8</v>
      </c>
      <c r="X778" s="364" t="s">
        <v>786</v>
      </c>
      <c r="Y778" s="364"/>
      <c r="Z778" s="364"/>
      <c r="AA778" s="364"/>
      <c r="AB778" s="364" t="s">
        <v>796</v>
      </c>
      <c r="AC778" s="364"/>
      <c r="AD778" s="369"/>
      <c r="AE778" s="370"/>
      <c r="AF778" s="370"/>
      <c r="AG778" s="370" t="s">
        <v>319</v>
      </c>
      <c r="AH778" s="364">
        <v>2</v>
      </c>
      <c r="AI778" s="364">
        <v>7</v>
      </c>
      <c r="AJ778" s="364">
        <v>40</v>
      </c>
      <c r="AK778" s="364">
        <v>11</v>
      </c>
      <c r="AL778" s="364">
        <v>0</v>
      </c>
      <c r="AM778" s="22">
        <f t="shared" si="306"/>
        <v>4</v>
      </c>
      <c r="AN778" s="104">
        <f t="shared" si="304"/>
        <v>0.31944444444444448</v>
      </c>
      <c r="AO778" s="104">
        <f t="shared" si="305"/>
        <v>0.45833333333333331</v>
      </c>
      <c r="AP778" s="22" t="str" cm="1">
        <f t="array" ref="AP778">IF(W778="","",IF(SUMPRODUCT((W778=$W$7:$W$2042)*(AH778=$AH$7:$AH$2042)*(AN778=$AN$7:$AN$2042)*(AO778=$AO$7:$AO$2042)*(ROW($W$7:$W$2042)&lt;&gt;ROW(W778))*((R778=0)*($R$7:$R$2042&gt;0)+(R778&gt;0)*($R$7:$R$2042=0)))&gt;0,"SALONES UNIDOS",IF(SUMPRODUCT((W778=$W$7:$W$2042)*(AH778=$AH$7:$AH$2042)*((AN778&lt;$AO$7:$AO$2042)*(AO778&gt;$AN$7:$AN$2042))*(ROW($W$7:$W$2042)&lt;&gt;ROW(W778)))&gt;0,"Cruzado","Sin cruce")))</f>
        <v>Sin cruce</v>
      </c>
      <c r="AQ778" s="104">
        <f t="shared" si="345"/>
        <v>0.31944444444444448</v>
      </c>
      <c r="AR778" s="104">
        <f t="shared" si="345"/>
        <v>0.45833333333333331</v>
      </c>
      <c r="AS778" s="22"/>
      <c r="AT778" s="22"/>
      <c r="AU778" s="360" t="str" cm="1">
        <f t="array" ref="AU778">IF(AB778="","",IF(SUMPRODUCT((AB778=$AB$758:$AB$988)*(AH778=$AH$758:$AH$988)*(AQ778=$AQ$758:$AQ$988)*(AR778=$AR$758:$AR$988)*(ROW($AB$758:$AB$988)&lt;&gt;ROW(AB778))*((R778=0)*($R$758:$R$988&gt;0)+(R778&gt;0)*($R$758:$R$988=0)))&gt;0,"SALONES UNIDOS",IF(SUMPRODUCT((AB778=$AB$758:$AB$988)*(AH778=$AH$758:$AH$988)*((AQ778&lt;$AR$758:$AR$988)*(AR778&gt;$AQ$758:$AQ$988))*(ROW($AB$758:$AB$988)&lt;&gt;ROW(AB778)))&gt;0,"Cruzado","Sin cruce")))</f>
        <v>Sin cruce</v>
      </c>
      <c r="AV778" s="360" t="str" cm="1">
        <f t="array" ref="AV778">IF(AD778="","",IF(SUMPRODUCT((AD778=$AD$758:$AD$988)*(AH778=$AH$758:$AH$988)*(AS778=$AS$758:$AS$988)*(AT778=$AT$758:$AT$988)*(ROW($AD$758:$AD$988)&lt;&gt;ROW(AD778))*((R778=0)*($R$758:$R$988&gt;0)+(R778&gt;0)*($R$758:$R$988=0)))&gt;0,"SALONES UNIDOS",IF(SUMPRODUCT((AD778=$AD$758:$AD$988)*(AH778=$AH$758:$AH$988)*((AS778&lt;$AT$758:$AT$988)*(AT778&gt;$AS$758:$AS$988))*(ROW($AD$758:$AD$988)&lt;&gt;ROW(AD778)))&gt;0,"Cruzado","Sin cruce")))</f>
        <v/>
      </c>
      <c r="AW778" s="104" t="str">
        <f t="shared" si="307"/>
        <v>MH1PORUMAC</v>
      </c>
      <c r="AX778" s="104" t="str" cm="1">
        <f t="array" ref="AX778">IF(AW778="","",IF(SUMPRODUCT((AW778=$AW$7:$AW$2042)*(AH778=$AH$7:$AH$2042)*(AN778=$AN$7:$AN$2042)*(AO778=$AO$7:$AO$2042)*(ROW($AW$7:$AW$2042)&lt;&gt;ROW(AW778))*((R778=0)*($R$7:$R$2042&gt;0)+(R778&gt;0)*($R$7:$R$2042=0)))&gt;0,"SALONES UNIDOS",IF(SUMPRODUCT((AW778=$AW$7:$AW$2042)*(AH778=$AH$7:$AH$2042)*((AN778&lt;$AO$7:$AO$2042)*(AO778&gt;$AN$7:$AN$2042))*(ROW($AW$7:$AW$2042)&lt;&gt;ROW(AW778)))&gt;0,"Cruzado","Sin cruce")))</f>
        <v>Sin cruce</v>
      </c>
    </row>
    <row r="779" spans="2:50" ht="19.8" hidden="1" customHeight="1" x14ac:dyDescent="0.25">
      <c r="B779" s="494" t="s">
        <v>314</v>
      </c>
      <c r="C779" s="364" t="s">
        <v>969</v>
      </c>
      <c r="D779" s="364">
        <v>20261</v>
      </c>
      <c r="E779" s="373" t="s">
        <v>328</v>
      </c>
      <c r="F779" s="370" t="s">
        <v>291</v>
      </c>
      <c r="G779" s="373" t="s">
        <v>292</v>
      </c>
      <c r="H779" s="373">
        <v>1</v>
      </c>
      <c r="I779" s="373" t="s">
        <v>283</v>
      </c>
      <c r="J779" s="373" t="s">
        <v>283</v>
      </c>
      <c r="K779" s="194" t="s">
        <v>792</v>
      </c>
      <c r="L779" s="364" t="s">
        <v>667</v>
      </c>
      <c r="M779" s="364" t="s">
        <v>362</v>
      </c>
      <c r="N779" s="364" t="s">
        <v>318</v>
      </c>
      <c r="O779" s="373" t="s">
        <v>315</v>
      </c>
      <c r="P779" s="364">
        <v>3</v>
      </c>
      <c r="Q779" s="364">
        <v>2</v>
      </c>
      <c r="R779" s="369">
        <v>5</v>
      </c>
      <c r="S779" s="364">
        <v>4</v>
      </c>
      <c r="T779" s="8"/>
      <c r="U779" s="374">
        <v>40</v>
      </c>
      <c r="V779" s="370">
        <v>21416373</v>
      </c>
      <c r="W779" s="373" t="s">
        <v>30</v>
      </c>
      <c r="X779" s="364" t="s">
        <v>786</v>
      </c>
      <c r="Y779" s="364"/>
      <c r="Z779" s="364"/>
      <c r="AA779" s="364"/>
      <c r="AB779" s="364" t="s">
        <v>796</v>
      </c>
      <c r="AC779" s="364"/>
      <c r="AD779" s="369"/>
      <c r="AE779" s="370"/>
      <c r="AF779" s="370"/>
      <c r="AG779" s="370" t="s">
        <v>319</v>
      </c>
      <c r="AH779" s="364">
        <v>2</v>
      </c>
      <c r="AI779" s="364">
        <v>11</v>
      </c>
      <c r="AJ779" s="364">
        <v>50</v>
      </c>
      <c r="AK779" s="364">
        <v>16</v>
      </c>
      <c r="AL779" s="364">
        <v>0</v>
      </c>
      <c r="AM779" s="22">
        <f t="shared" si="306"/>
        <v>5</v>
      </c>
      <c r="AN779" s="104">
        <f t="shared" si="304"/>
        <v>0.49305555555555552</v>
      </c>
      <c r="AO779" s="104">
        <f t="shared" si="305"/>
        <v>0.66666666666666663</v>
      </c>
      <c r="AP779" s="22" t="str" cm="1">
        <f t="array" ref="AP779">IF(W779="","",IF(SUMPRODUCT((W779=$W$7:$W$2042)*(AH779=$AH$7:$AH$2042)*(AN779=$AN$7:$AN$2042)*(AO779=$AO$7:$AO$2042)*(ROW($W$7:$W$2042)&lt;&gt;ROW(W779))*((R779=0)*($R$7:$R$2042&gt;0)+(R779&gt;0)*($R$7:$R$2042=0)))&gt;0,"SALONES UNIDOS",IF(SUMPRODUCT((W779=$W$7:$W$2042)*(AH779=$AH$7:$AH$2042)*((AN779&lt;$AO$7:$AO$2042)*(AO779&gt;$AN$7:$AN$2042))*(ROW($W$7:$W$2042)&lt;&gt;ROW(W779)))&gt;0,"Cruzado","Sin cruce")))</f>
        <v>Sin cruce</v>
      </c>
      <c r="AQ779" s="104">
        <f t="shared" si="345"/>
        <v>0.49305555555555552</v>
      </c>
      <c r="AR779" s="104">
        <f t="shared" si="345"/>
        <v>0.66666666666666663</v>
      </c>
      <c r="AS779" s="22"/>
      <c r="AT779" s="22"/>
      <c r="AU779" s="360" t="str" cm="1">
        <f t="array" ref="AU779">IF(AB779="","",IF(SUMPRODUCT((AB779=$AB$758:$AB$988)*(AH779=$AH$758:$AH$988)*(AQ779=$AQ$758:$AQ$988)*(AR779=$AR$758:$AR$988)*(ROW($AB$758:$AB$988)&lt;&gt;ROW(AB779))*((R779=0)*($R$758:$R$988&gt;0)+(R779&gt;0)*($R$758:$R$988=0)))&gt;0,"SALONES UNIDOS",IF(SUMPRODUCT((AB779=$AB$758:$AB$988)*(AH779=$AH$758:$AH$988)*((AQ779&lt;$AR$758:$AR$988)*(AR779&gt;$AQ$758:$AQ$988))*(ROW($AB$758:$AB$988)&lt;&gt;ROW(AB779)))&gt;0,"Cruzado","Sin cruce")))</f>
        <v>Sin cruce</v>
      </c>
      <c r="AV779" s="360" t="str" cm="1">
        <f t="array" ref="AV779">IF(AD779="","",IF(SUMPRODUCT((AD779=$AD$758:$AD$988)*(AH779=$AH$758:$AH$988)*(AS779=$AS$758:$AS$988)*(AT779=$AT$758:$AT$988)*(ROW($AD$758:$AD$988)&lt;&gt;ROW(AD779))*((R779=0)*($R$758:$R$988&gt;0)+(R779&gt;0)*($R$758:$R$988=0)))&gt;0,"SALONES UNIDOS",IF(SUMPRODUCT((AD779=$AD$758:$AD$988)*(AH779=$AH$758:$AH$988)*((AS779&lt;$AT$758:$AT$988)*(AT779&gt;$AS$758:$AS$988))*(ROW($AD$758:$AD$988)&lt;&gt;ROW(AD779)))&gt;0,"Cruzado","Sin cruce")))</f>
        <v/>
      </c>
      <c r="AW779" s="104" t="str">
        <f t="shared" si="307"/>
        <v>MH1PORUMAC</v>
      </c>
      <c r="AX779" s="104" t="str" cm="1">
        <f t="array" ref="AX779">IF(AW779="","",IF(SUMPRODUCT((AW779=$AW$7:$AW$2042)*(AH779=$AH$7:$AH$2042)*(AN779=$AN$7:$AN$2042)*(AO779=$AO$7:$AO$2042)*(ROW($AW$7:$AW$2042)&lt;&gt;ROW(AW779))*((R779=0)*($R$7:$R$2042&gt;0)+(R779&gt;0)*($R$7:$R$2042=0)))&gt;0,"SALONES UNIDOS",IF(SUMPRODUCT((AW779=$AW$7:$AW$2042)*(AH779=$AH$7:$AH$2042)*((AN779&lt;$AO$7:$AO$2042)*(AO779&gt;$AN$7:$AN$2042))*(ROW($AW$7:$AW$2042)&lt;&gt;ROW(AW779)))&gt;0,"Cruzado","Sin cruce")))</f>
        <v>Sin cruce</v>
      </c>
    </row>
    <row r="780" spans="2:50" ht="19.8" hidden="1" customHeight="1" x14ac:dyDescent="0.25">
      <c r="B780" s="494" t="s">
        <v>314</v>
      </c>
      <c r="C780" s="364" t="s">
        <v>969</v>
      </c>
      <c r="D780" s="364">
        <v>20261</v>
      </c>
      <c r="E780" s="373" t="s">
        <v>328</v>
      </c>
      <c r="F780" s="370" t="s">
        <v>291</v>
      </c>
      <c r="G780" s="373" t="s">
        <v>292</v>
      </c>
      <c r="H780" s="373">
        <v>1</v>
      </c>
      <c r="I780" s="373" t="s">
        <v>283</v>
      </c>
      <c r="J780" s="373" t="s">
        <v>283</v>
      </c>
      <c r="K780" s="194" t="s">
        <v>793</v>
      </c>
      <c r="L780" s="364" t="s">
        <v>567</v>
      </c>
      <c r="M780" s="364" t="s">
        <v>362</v>
      </c>
      <c r="N780" s="364" t="s">
        <v>318</v>
      </c>
      <c r="O780" s="373" t="s">
        <v>315</v>
      </c>
      <c r="P780" s="364">
        <v>4</v>
      </c>
      <c r="Q780" s="364">
        <v>0</v>
      </c>
      <c r="R780" s="369">
        <v>4</v>
      </c>
      <c r="S780" s="364">
        <v>4</v>
      </c>
      <c r="T780" s="8"/>
      <c r="U780" s="374">
        <v>40</v>
      </c>
      <c r="V780" s="370">
        <v>75375310</v>
      </c>
      <c r="W780" s="373" t="s">
        <v>229</v>
      </c>
      <c r="X780" s="364" t="s">
        <v>786</v>
      </c>
      <c r="Y780" s="364"/>
      <c r="Z780" s="364"/>
      <c r="AA780" s="364"/>
      <c r="AB780" s="364" t="s">
        <v>796</v>
      </c>
      <c r="AC780" s="364"/>
      <c r="AD780" s="369"/>
      <c r="AE780" s="370"/>
      <c r="AF780" s="370"/>
      <c r="AG780" s="370" t="s">
        <v>559</v>
      </c>
      <c r="AH780" s="364">
        <v>3</v>
      </c>
      <c r="AI780" s="364">
        <v>12</v>
      </c>
      <c r="AJ780" s="364">
        <v>40</v>
      </c>
      <c r="AK780" s="364">
        <v>16</v>
      </c>
      <c r="AL780" s="364">
        <v>0</v>
      </c>
      <c r="AM780" s="22">
        <f t="shared" si="306"/>
        <v>4</v>
      </c>
      <c r="AN780" s="104">
        <f t="shared" si="304"/>
        <v>0.52777777777777779</v>
      </c>
      <c r="AO780" s="104">
        <f t="shared" si="305"/>
        <v>0.66666666666666663</v>
      </c>
      <c r="AP780" s="22" t="str" cm="1">
        <f t="array" ref="AP780">IF(W780="","",IF(SUMPRODUCT((W780=$W$7:$W$2042)*(AH780=$AH$7:$AH$2042)*(AN780=$AN$7:$AN$2042)*(AO780=$AO$7:$AO$2042)*(ROW($W$7:$W$2042)&lt;&gt;ROW(W780))*((R780=0)*($R$7:$R$2042&gt;0)+(R780&gt;0)*($R$7:$R$2042=0)))&gt;0,"SALONES UNIDOS",IF(SUMPRODUCT((W780=$W$7:$W$2042)*(AH780=$AH$7:$AH$2042)*((AN780&lt;$AO$7:$AO$2042)*(AO780&gt;$AN$7:$AN$2042))*(ROW($W$7:$W$2042)&lt;&gt;ROW(W780)))&gt;0,"Cruzado","Sin cruce")))</f>
        <v>Sin cruce</v>
      </c>
      <c r="AQ780" s="104">
        <f t="shared" si="345"/>
        <v>0.52777777777777779</v>
      </c>
      <c r="AR780" s="104">
        <f t="shared" si="345"/>
        <v>0.66666666666666663</v>
      </c>
      <c r="AS780" s="22"/>
      <c r="AT780" s="22"/>
      <c r="AU780" s="360" t="str" cm="1">
        <f t="array" ref="AU780">IF(AB780="","",IF(SUMPRODUCT((AB780=$AB$758:$AB$988)*(AH780=$AH$758:$AH$988)*(AQ780=$AQ$758:$AQ$988)*(AR780=$AR$758:$AR$988)*(ROW($AB$758:$AB$988)&lt;&gt;ROW(AB780))*((R780=0)*($R$758:$R$988&gt;0)+(R780&gt;0)*($R$758:$R$988=0)))&gt;0,"SALONES UNIDOS",IF(SUMPRODUCT((AB780=$AB$758:$AB$988)*(AH780=$AH$758:$AH$988)*((AQ780&lt;$AR$758:$AR$988)*(AR780&gt;$AQ$758:$AQ$988))*(ROW($AB$758:$AB$988)&lt;&gt;ROW(AB780)))&gt;0,"Cruzado","Sin cruce")))</f>
        <v>Sin cruce</v>
      </c>
      <c r="AV780" s="360" t="str" cm="1">
        <f t="array" ref="AV780">IF(AD780="","",IF(SUMPRODUCT((AD780=$AD$758:$AD$988)*(AH780=$AH$758:$AH$988)*(AS780=$AS$758:$AS$988)*(AT780=$AT$758:$AT$988)*(ROW($AD$758:$AD$988)&lt;&gt;ROW(AD780))*((R780=0)*($R$758:$R$988&gt;0)+(R780&gt;0)*($R$758:$R$988=0)))&gt;0,"SALONES UNIDOS",IF(SUMPRODUCT((AD780=$AD$758:$AD$988)*(AH780=$AH$758:$AH$988)*((AS780&lt;$AT$758:$AT$988)*(AT780&gt;$AS$758:$AS$988))*(ROW($AD$758:$AD$988)&lt;&gt;ROW(AD780)))&gt;0,"Cruzado","Sin cruce")))</f>
        <v/>
      </c>
      <c r="AW780" s="104" t="str">
        <f t="shared" si="307"/>
        <v>MH1PORUMAC</v>
      </c>
      <c r="AX780" s="104" t="str" cm="1">
        <f t="array" ref="AX780">IF(AW780="","",IF(SUMPRODUCT((AW780=$AW$7:$AW$2042)*(AH780=$AH$7:$AH$2042)*(AN780=$AN$7:$AN$2042)*(AO780=$AO$7:$AO$2042)*(ROW($AW$7:$AW$2042)&lt;&gt;ROW(AW780))*((R780=0)*($R$7:$R$2042&gt;0)+(R780&gt;0)*($R$7:$R$2042=0)))&gt;0,"SALONES UNIDOS",IF(SUMPRODUCT((AW780=$AW$7:$AW$2042)*(AH780=$AH$7:$AH$2042)*((AN780&lt;$AO$7:$AO$2042)*(AO780&gt;$AN$7:$AN$2042))*(ROW($AW$7:$AW$2042)&lt;&gt;ROW(AW780)))&gt;0,"Cruzado","Sin cruce")))</f>
        <v>Sin cruce</v>
      </c>
    </row>
    <row r="781" spans="2:50" ht="19.8" hidden="1" customHeight="1" x14ac:dyDescent="0.25">
      <c r="B781" s="494" t="s">
        <v>314</v>
      </c>
      <c r="C781" s="364" t="s">
        <v>969</v>
      </c>
      <c r="D781" s="364">
        <v>20261</v>
      </c>
      <c r="E781" s="373" t="s">
        <v>328</v>
      </c>
      <c r="F781" s="370" t="s">
        <v>291</v>
      </c>
      <c r="G781" s="373" t="s">
        <v>292</v>
      </c>
      <c r="H781" s="373">
        <v>1</v>
      </c>
      <c r="I781" s="373" t="s">
        <v>283</v>
      </c>
      <c r="J781" s="373" t="s">
        <v>283</v>
      </c>
      <c r="K781" s="194" t="s">
        <v>794</v>
      </c>
      <c r="L781" s="364" t="s">
        <v>569</v>
      </c>
      <c r="M781" s="364" t="s">
        <v>362</v>
      </c>
      <c r="N781" s="364" t="s">
        <v>318</v>
      </c>
      <c r="O781" s="373" t="s">
        <v>315</v>
      </c>
      <c r="P781" s="364">
        <v>3</v>
      </c>
      <c r="Q781" s="364">
        <v>2</v>
      </c>
      <c r="R781" s="369">
        <v>5</v>
      </c>
      <c r="S781" s="364">
        <v>4</v>
      </c>
      <c r="T781" s="8"/>
      <c r="U781" s="374">
        <v>40</v>
      </c>
      <c r="V781" s="370">
        <v>70768072</v>
      </c>
      <c r="W781" s="373" t="s">
        <v>208</v>
      </c>
      <c r="X781" s="364" t="s">
        <v>786</v>
      </c>
      <c r="Y781" s="364"/>
      <c r="Z781" s="364"/>
      <c r="AA781" s="364"/>
      <c r="AB781" s="364" t="s">
        <v>796</v>
      </c>
      <c r="AC781" s="364"/>
      <c r="AD781" s="369"/>
      <c r="AE781" s="370"/>
      <c r="AF781" s="370"/>
      <c r="AG781" s="370" t="s">
        <v>319</v>
      </c>
      <c r="AH781" s="364">
        <v>3</v>
      </c>
      <c r="AI781" s="364">
        <v>7</v>
      </c>
      <c r="AJ781" s="364">
        <v>40</v>
      </c>
      <c r="AK781" s="364">
        <v>11</v>
      </c>
      <c r="AL781" s="364">
        <v>50</v>
      </c>
      <c r="AM781" s="22">
        <f t="shared" si="306"/>
        <v>5</v>
      </c>
      <c r="AN781" s="104">
        <f t="shared" si="304"/>
        <v>0.31944444444444448</v>
      </c>
      <c r="AO781" s="104">
        <f t="shared" si="305"/>
        <v>0.49305555555555552</v>
      </c>
      <c r="AP781" s="22" t="str" cm="1">
        <f t="array" ref="AP781">IF(W781="","",IF(SUMPRODUCT((W781=$W$7:$W$2042)*(AH781=$AH$7:$AH$2042)*(AN781=$AN$7:$AN$2042)*(AO781=$AO$7:$AO$2042)*(ROW($W$7:$W$2042)&lt;&gt;ROW(W781))*((R781=0)*($R$7:$R$2042&gt;0)+(R781&gt;0)*($R$7:$R$2042=0)))&gt;0,"SALONES UNIDOS",IF(SUMPRODUCT((W781=$W$7:$W$2042)*(AH781=$AH$7:$AH$2042)*((AN781&lt;$AO$7:$AO$2042)*(AO781&gt;$AN$7:$AN$2042))*(ROW($W$7:$W$2042)&lt;&gt;ROW(W781)))&gt;0,"Cruzado","Sin cruce")))</f>
        <v>Sin cruce</v>
      </c>
      <c r="AQ781" s="104">
        <f t="shared" si="345"/>
        <v>0.31944444444444448</v>
      </c>
      <c r="AR781" s="104">
        <f t="shared" si="345"/>
        <v>0.49305555555555552</v>
      </c>
      <c r="AS781" s="22"/>
      <c r="AT781" s="22"/>
      <c r="AU781" s="360" t="str" cm="1">
        <f t="array" ref="AU781">IF(AB781="","",IF(SUMPRODUCT((AB781=$AB$758:$AB$988)*(AH781=$AH$758:$AH$988)*(AQ781=$AQ$758:$AQ$988)*(AR781=$AR$758:$AR$988)*(ROW($AB$758:$AB$988)&lt;&gt;ROW(AB781))*((R781=0)*($R$758:$R$988&gt;0)+(R781&gt;0)*($R$758:$R$988=0)))&gt;0,"SALONES UNIDOS",IF(SUMPRODUCT((AB781=$AB$758:$AB$988)*(AH781=$AH$758:$AH$988)*((AQ781&lt;$AR$758:$AR$988)*(AR781&gt;$AQ$758:$AQ$988))*(ROW($AB$758:$AB$988)&lt;&gt;ROW(AB781)))&gt;0,"Cruzado","Sin cruce")))</f>
        <v>Sin cruce</v>
      </c>
      <c r="AV781" s="360" t="str" cm="1">
        <f t="array" ref="AV781">IF(AD781="","",IF(SUMPRODUCT((AD781=$AD$758:$AD$988)*(AH781=$AH$758:$AH$988)*(AS781=$AS$758:$AS$988)*(AT781=$AT$758:$AT$988)*(ROW($AD$758:$AD$988)&lt;&gt;ROW(AD781))*((R781=0)*($R$758:$R$988&gt;0)+(R781&gt;0)*($R$758:$R$988=0)))&gt;0,"SALONES UNIDOS",IF(SUMPRODUCT((AD781=$AD$758:$AD$988)*(AH781=$AH$758:$AH$988)*((AS781&lt;$AT$758:$AT$988)*(AT781&gt;$AS$758:$AS$988))*(ROW($AD$758:$AD$988)&lt;&gt;ROW(AD781)))&gt;0,"Cruzado","Sin cruce")))</f>
        <v/>
      </c>
      <c r="AW781" s="104" t="str">
        <f t="shared" si="307"/>
        <v>MH1PORUMAC</v>
      </c>
      <c r="AX781" s="104" t="str" cm="1">
        <f t="array" ref="AX781">IF(AW781="","",IF(SUMPRODUCT((AW781=$AW$7:$AW$2042)*(AH781=$AH$7:$AH$2042)*(AN781=$AN$7:$AN$2042)*(AO781=$AO$7:$AO$2042)*(ROW($AW$7:$AW$2042)&lt;&gt;ROW(AW781))*((R781=0)*($R$7:$R$2042&gt;0)+(R781&gt;0)*($R$7:$R$2042=0)))&gt;0,"SALONES UNIDOS",IF(SUMPRODUCT((AW781=$AW$7:$AW$2042)*(AH781=$AH$7:$AH$2042)*((AN781&lt;$AO$7:$AO$2042)*(AO781&gt;$AN$7:$AN$2042))*(ROW($AW$7:$AW$2042)&lt;&gt;ROW(AW781)))&gt;0,"Cruzado","Sin cruce")))</f>
        <v>Sin cruce</v>
      </c>
    </row>
    <row r="782" spans="2:50" ht="19.8" hidden="1" customHeight="1" x14ac:dyDescent="0.25">
      <c r="B782" s="496" t="s">
        <v>314</v>
      </c>
      <c r="C782" s="460" t="s">
        <v>969</v>
      </c>
      <c r="D782" s="460">
        <v>20261</v>
      </c>
      <c r="E782" s="459" t="s">
        <v>328</v>
      </c>
      <c r="F782" s="461" t="s">
        <v>291</v>
      </c>
      <c r="G782" s="459" t="s">
        <v>292</v>
      </c>
      <c r="H782" s="459">
        <v>1</v>
      </c>
      <c r="I782" s="459" t="s">
        <v>575</v>
      </c>
      <c r="J782" s="459" t="s">
        <v>286</v>
      </c>
      <c r="K782" s="462" t="s">
        <v>787</v>
      </c>
      <c r="L782" s="460" t="s">
        <v>377</v>
      </c>
      <c r="M782" s="460" t="s">
        <v>324</v>
      </c>
      <c r="N782" s="460" t="s">
        <v>318</v>
      </c>
      <c r="O782" s="459" t="s">
        <v>315</v>
      </c>
      <c r="P782" s="460">
        <v>0</v>
      </c>
      <c r="Q782" s="460">
        <v>2</v>
      </c>
      <c r="R782" s="463">
        <v>2</v>
      </c>
      <c r="S782" s="460">
        <v>3</v>
      </c>
      <c r="T782" s="464"/>
      <c r="U782" s="465">
        <v>20</v>
      </c>
      <c r="V782" s="472">
        <v>41347751</v>
      </c>
      <c r="W782" s="472" t="s">
        <v>146</v>
      </c>
      <c r="X782" s="460" t="s">
        <v>786</v>
      </c>
      <c r="Y782" s="460"/>
      <c r="Z782" s="460"/>
      <c r="AA782" s="460"/>
      <c r="AB782" s="460"/>
      <c r="AC782" s="460"/>
      <c r="AD782" s="473" t="s">
        <v>789</v>
      </c>
      <c r="AE782" s="461"/>
      <c r="AF782" s="461"/>
      <c r="AG782" s="461" t="s">
        <v>301</v>
      </c>
      <c r="AH782" s="473">
        <v>4</v>
      </c>
      <c r="AI782" s="473">
        <v>7</v>
      </c>
      <c r="AJ782" s="473">
        <v>40</v>
      </c>
      <c r="AK782" s="473">
        <v>9</v>
      </c>
      <c r="AL782" s="473">
        <v>20</v>
      </c>
      <c r="AM782" s="22">
        <f t="shared" si="306"/>
        <v>2</v>
      </c>
      <c r="AN782" s="467">
        <f t="shared" ref="AN782:AN789" si="346">AI782/24+AJ782/1440</f>
        <v>0.31944444444444448</v>
      </c>
      <c r="AO782" s="467">
        <f t="shared" ref="AO782:AO789" si="347">AK782/24+AL782/1440</f>
        <v>0.3888888888888889</v>
      </c>
      <c r="AP782" s="466" t="str" cm="1">
        <f t="array" ref="AP782">IF(W782="","",IF(SUMPRODUCT((W782=$W$7:$W$2042)*(AH782=$AH$7:$AH$2042)*(AN782=$AN$7:$AN$2042)*(AO782=$AO$7:$AO$2042)*(ROW($W$7:$W$2042)&lt;&gt;ROW(W782))*((R782=0)*($R$7:$R$2042&gt;0)+(R782&gt;0)*($R$7:$R$2042=0)))&gt;0,"SALONES UNIDOS",IF(SUMPRODUCT((W782=$W$7:$W$2042)*(AH782=$AH$7:$AH$2042)*((AN782&lt;$AO$7:$AO$2042)*(AO782&gt;$AN$7:$AN$2042))*(ROW($W$7:$W$2042)&lt;&gt;ROW(W782)))&gt;0,"Cruzado","Sin cruce")))</f>
        <v>Sin cruce</v>
      </c>
      <c r="AQ782" s="104"/>
      <c r="AR782" s="104"/>
      <c r="AS782" s="104">
        <f>AN782</f>
        <v>0.31944444444444448</v>
      </c>
      <c r="AT782" s="104">
        <f>AO782</f>
        <v>0.3888888888888889</v>
      </c>
      <c r="AU782" s="466" t="str" cm="1">
        <f t="array" ref="AU782">IF(AB782="","",IF(SUMPRODUCT((AB782=$AB$758:$AB$988)*(AH782=$AH$758:$AH$988)*(AQ782=$AQ$758:$AQ$988)*(AR782=$AR$758:$AR$988)*(ROW($AB$758:$AB$988)&lt;&gt;ROW(AB782))*((R782=0)*($R$758:$R$988&gt;0)+(R782&gt;0)*($R$758:$R$988=0)))&gt;0,"SALONES UNIDOS",IF(SUMPRODUCT((AB782=$AB$758:$AB$988)*(AH782=$AH$758:$AH$988)*((AQ782&lt;$AR$758:$AR$988)*(AR782&gt;$AQ$758:$AQ$988))*(ROW($AB$758:$AB$988)&lt;&gt;ROW(AB782)))&gt;0,"Cruzado","Sin cruce")))</f>
        <v/>
      </c>
      <c r="AV782" s="466" t="str" cm="1">
        <f t="array" ref="AV782">IF(AD782="","",IF(SUMPRODUCT((AD782=$AD$758:$AD$988)*(AH782=$AH$758:$AH$988)*(AS782=$AS$758:$AS$988)*(AT782=$AT$758:$AT$988)*(ROW($AD$758:$AD$988)&lt;&gt;ROW(AD782))*((R782=0)*($R$758:$R$988&gt;0)+(R782&gt;0)*($R$758:$R$988=0)))&gt;0,"SALONES UNIDOS",IF(SUMPRODUCT((AD782=$AD$758:$AD$988)*(AH782=$AH$758:$AH$988)*((AS782&lt;$AT$758:$AT$988)*(AT782&gt;$AS$758:$AS$988))*(ROW($AD$758:$AD$988)&lt;&gt;ROW(AD782)))&gt;0,"Cruzado","Sin cruce")))</f>
        <v>Sin cruce</v>
      </c>
      <c r="AW782" s="467" t="str">
        <f t="shared" ref="AW782:AW789" si="348">TRIM(CONCATENATE(G782,H782,E782,J782))</f>
        <v>MH1PORUMAD</v>
      </c>
      <c r="AX782" s="467" t="str" cm="1">
        <f t="array" ref="AX782">IF(AW782="","",IF(SUMPRODUCT((AW782=$AW$7:$AW$2042)*(AH782=$AH$7:$AH$2042)*(AN782=$AN$7:$AN$2042)*(AO782=$AO$7:$AO$2042)*(ROW($AW$7:$AW$2042)&lt;&gt;ROW(AW782))*((R782=0)*($R$7:$R$2042&gt;0)+(R782&gt;0)*($R$7:$R$2042=0)))&gt;0,"SALONES UNIDOS",IF(SUMPRODUCT((AW782=$AW$7:$AW$2042)*(AH782=$AH$7:$AH$2042)*((AN782&lt;$AO$7:$AO$2042)*(AO782&gt;$AN$7:$AN$2042))*(ROW($AW$7:$AW$2042)&lt;&gt;ROW(AW782)))&gt;0,"Cruzado","Sin cruce")))</f>
        <v>Sin cruce</v>
      </c>
    </row>
    <row r="783" spans="2:50" ht="19.8" hidden="1" customHeight="1" x14ac:dyDescent="0.25">
      <c r="B783" s="496" t="s">
        <v>314</v>
      </c>
      <c r="C783" s="460" t="s">
        <v>969</v>
      </c>
      <c r="D783" s="460">
        <v>20261</v>
      </c>
      <c r="E783" s="459" t="s">
        <v>328</v>
      </c>
      <c r="F783" s="461" t="s">
        <v>291</v>
      </c>
      <c r="G783" s="459" t="s">
        <v>292</v>
      </c>
      <c r="H783" s="459">
        <v>1</v>
      </c>
      <c r="I783" s="459" t="s">
        <v>286</v>
      </c>
      <c r="J783" s="459" t="s">
        <v>286</v>
      </c>
      <c r="K783" s="462" t="s">
        <v>787</v>
      </c>
      <c r="L783" s="460" t="s">
        <v>377</v>
      </c>
      <c r="M783" s="460" t="s">
        <v>324</v>
      </c>
      <c r="N783" s="460" t="s">
        <v>318</v>
      </c>
      <c r="O783" s="459" t="s">
        <v>315</v>
      </c>
      <c r="P783" s="460">
        <v>2</v>
      </c>
      <c r="Q783" s="460">
        <v>0</v>
      </c>
      <c r="R783" s="463">
        <v>2</v>
      </c>
      <c r="S783" s="460">
        <v>3</v>
      </c>
      <c r="T783" s="464"/>
      <c r="U783" s="465">
        <v>40</v>
      </c>
      <c r="V783" s="472">
        <v>41347751</v>
      </c>
      <c r="W783" s="472" t="s">
        <v>146</v>
      </c>
      <c r="X783" s="460" t="s">
        <v>786</v>
      </c>
      <c r="Y783" s="460"/>
      <c r="Z783" s="460"/>
      <c r="AA783" s="460"/>
      <c r="AB783" s="473" t="s">
        <v>805</v>
      </c>
      <c r="AC783" s="460"/>
      <c r="AD783" s="463"/>
      <c r="AE783" s="461"/>
      <c r="AF783" s="461"/>
      <c r="AG783" s="461" t="s">
        <v>559</v>
      </c>
      <c r="AH783" s="473">
        <v>4</v>
      </c>
      <c r="AI783" s="473">
        <v>9</v>
      </c>
      <c r="AJ783" s="473">
        <v>20</v>
      </c>
      <c r="AK783" s="473">
        <v>11</v>
      </c>
      <c r="AL783" s="473">
        <v>0</v>
      </c>
      <c r="AM783" s="22">
        <f t="shared" ref="AM783:AM784" si="349">IF(AI783="",R783,ROUND(((((AK783/24)+(AL783/1440))-((AI783/24)+(AJ783/1440)))*1440/50),5))</f>
        <v>2</v>
      </c>
      <c r="AN783" s="467">
        <f t="shared" ref="AN783:AN784" si="350">AI783/24+AJ783/1440</f>
        <v>0.3888888888888889</v>
      </c>
      <c r="AO783" s="467">
        <f t="shared" ref="AO783:AO784" si="351">AK783/24+AL783/1440</f>
        <v>0.45833333333333331</v>
      </c>
      <c r="AP783" s="466" t="str" cm="1">
        <f t="array" ref="AP783">IF(W783="","",IF(SUMPRODUCT((W783=$W$7:$W$2042)*(AH783=$AH$7:$AH$2042)*(AN783=$AN$7:$AN$2042)*(AO783=$AO$7:$AO$2042)*(ROW($W$7:$W$2042)&lt;&gt;ROW(W783))*((R783=0)*($R$7:$R$2042&gt;0)+(R783&gt;0)*($R$7:$R$2042=0)))&gt;0,"SALONES UNIDOS",IF(SUMPRODUCT((W783=$W$7:$W$2042)*(AH783=$AH$7:$AH$2042)*((AN783&lt;$AO$7:$AO$2042)*(AO783&gt;$AN$7:$AN$2042))*(ROW($W$7:$W$2042)&lt;&gt;ROW(W783)))&gt;0,"Cruzado","Sin cruce")))</f>
        <v>Sin cruce</v>
      </c>
      <c r="AQ783" s="104">
        <f>AN783</f>
        <v>0.3888888888888889</v>
      </c>
      <c r="AR783" s="104">
        <f>AO783</f>
        <v>0.45833333333333331</v>
      </c>
      <c r="AS783" s="104"/>
      <c r="AT783" s="104"/>
      <c r="AU783" s="466" t="str" cm="1">
        <f t="array" ref="AU783">IF(AB783="","",IF(SUMPRODUCT((AB783=$AB$758:$AB$988)*(AH783=$AH$758:$AH$988)*(AQ783=$AQ$758:$AQ$988)*(AR783=$AR$758:$AR$988)*(ROW($AB$758:$AB$988)&lt;&gt;ROW(AB783))*((R783=0)*($R$758:$R$988&gt;0)+(R783&gt;0)*($R$758:$R$988=0)))&gt;0,"SALONES UNIDOS",IF(SUMPRODUCT((AB783=$AB$758:$AB$988)*(AH783=$AH$758:$AH$988)*((AQ783&lt;$AR$758:$AR$988)*(AR783&gt;$AQ$758:$AQ$988))*(ROW($AB$758:$AB$988)&lt;&gt;ROW(AB783)))&gt;0,"Cruzado","Sin cruce")))</f>
        <v>Sin cruce</v>
      </c>
      <c r="AV783" s="466" t="str" cm="1">
        <f t="array" ref="AV783">IF(AD783="","",IF(SUMPRODUCT((AD783=$AD$758:$AD$988)*(AH783=$AH$758:$AH$988)*(AS783=$AS$758:$AS$988)*(AT783=$AT$758:$AT$988)*(ROW($AD$758:$AD$988)&lt;&gt;ROW(AD783))*((R783=0)*($R$758:$R$988&gt;0)+(R783&gt;0)*($R$758:$R$988=0)))&gt;0,"SALONES UNIDOS",IF(SUMPRODUCT((AD783=$AD$758:$AD$988)*(AH783=$AH$758:$AH$988)*((AS783&lt;$AT$758:$AT$988)*(AT783&gt;$AS$758:$AS$988))*(ROW($AD$758:$AD$988)&lt;&gt;ROW(AD783)))&gt;0,"Cruzado","Sin cruce")))</f>
        <v/>
      </c>
      <c r="AW783" s="467" t="str">
        <f t="shared" ref="AW783:AW784" si="352">TRIM(CONCATENATE(G783,H783,E783,J783))</f>
        <v>MH1PORUMAD</v>
      </c>
      <c r="AX783" s="467" t="str" cm="1">
        <f t="array" ref="AX783">IF(AW783="","",IF(SUMPRODUCT((AW783=$AW$7:$AW$2042)*(AH783=$AH$7:$AH$2042)*(AN783=$AN$7:$AN$2042)*(AO783=$AO$7:$AO$2042)*(ROW($AW$7:$AW$2042)&lt;&gt;ROW(AW783))*((R783=0)*($R$7:$R$2042&gt;0)+(R783&gt;0)*($R$7:$R$2042=0)))&gt;0,"SALONES UNIDOS",IF(SUMPRODUCT((AW783=$AW$7:$AW$2042)*(AH783=$AH$7:$AH$2042)*((AN783&lt;$AO$7:$AO$2042)*(AO783&gt;$AN$7:$AN$2042))*(ROW($AW$7:$AW$2042)&lt;&gt;ROW(AW783)))&gt;0,"Cruzado","Sin cruce")))</f>
        <v>Sin cruce</v>
      </c>
    </row>
    <row r="784" spans="2:50" ht="19.8" hidden="1" customHeight="1" x14ac:dyDescent="0.25">
      <c r="B784" s="496" t="s">
        <v>314</v>
      </c>
      <c r="C784" s="460" t="s">
        <v>969</v>
      </c>
      <c r="D784" s="460">
        <v>20261</v>
      </c>
      <c r="E784" s="459" t="s">
        <v>328</v>
      </c>
      <c r="F784" s="461" t="s">
        <v>291</v>
      </c>
      <c r="G784" s="459" t="s">
        <v>292</v>
      </c>
      <c r="H784" s="459">
        <v>1</v>
      </c>
      <c r="I784" s="459" t="s">
        <v>577</v>
      </c>
      <c r="J784" s="459" t="s">
        <v>286</v>
      </c>
      <c r="K784" s="462" t="s">
        <v>787</v>
      </c>
      <c r="L784" s="460" t="s">
        <v>377</v>
      </c>
      <c r="M784" s="460" t="s">
        <v>324</v>
      </c>
      <c r="N784" s="460" t="s">
        <v>318</v>
      </c>
      <c r="O784" s="459" t="s">
        <v>315</v>
      </c>
      <c r="P784" s="460">
        <v>0</v>
      </c>
      <c r="Q784" s="460">
        <v>2</v>
      </c>
      <c r="R784" s="463">
        <v>2</v>
      </c>
      <c r="S784" s="460">
        <v>3</v>
      </c>
      <c r="T784" s="464"/>
      <c r="U784" s="465">
        <v>20</v>
      </c>
      <c r="V784" s="472">
        <v>41347751</v>
      </c>
      <c r="W784" s="472" t="s">
        <v>146</v>
      </c>
      <c r="X784" s="460" t="s">
        <v>786</v>
      </c>
      <c r="Y784" s="460"/>
      <c r="Z784" s="460"/>
      <c r="AA784" s="460"/>
      <c r="AB784" s="460"/>
      <c r="AC784" s="460"/>
      <c r="AD784" s="473" t="s">
        <v>814</v>
      </c>
      <c r="AE784" s="461"/>
      <c r="AF784" s="461"/>
      <c r="AG784" s="461" t="s">
        <v>301</v>
      </c>
      <c r="AH784" s="473">
        <v>4</v>
      </c>
      <c r="AI784" s="473">
        <v>11</v>
      </c>
      <c r="AJ784" s="473">
        <v>0</v>
      </c>
      <c r="AK784" s="473">
        <v>12</v>
      </c>
      <c r="AL784" s="473">
        <v>40</v>
      </c>
      <c r="AM784" s="22">
        <f t="shared" si="349"/>
        <v>2</v>
      </c>
      <c r="AN784" s="467">
        <f t="shared" si="350"/>
        <v>0.45833333333333331</v>
      </c>
      <c r="AO784" s="467">
        <f t="shared" si="351"/>
        <v>0.52777777777777779</v>
      </c>
      <c r="AP784" s="466" t="str" cm="1">
        <f t="array" ref="AP784">IF(W784="","",IF(SUMPRODUCT((W784=$W$7:$W$2042)*(AH784=$AH$7:$AH$2042)*(AN784=$AN$7:$AN$2042)*(AO784=$AO$7:$AO$2042)*(ROW($W$7:$W$2042)&lt;&gt;ROW(W784))*((R784=0)*($R$7:$R$2042&gt;0)+(R784&gt;0)*($R$7:$R$2042=0)))&gt;0,"SALONES UNIDOS",IF(SUMPRODUCT((W784=$W$7:$W$2042)*(AH784=$AH$7:$AH$2042)*((AN784&lt;$AO$7:$AO$2042)*(AO784&gt;$AN$7:$AN$2042))*(ROW($W$7:$W$2042)&lt;&gt;ROW(W784)))&gt;0,"Cruzado","Sin cruce")))</f>
        <v>Sin cruce</v>
      </c>
      <c r="AQ784" s="104"/>
      <c r="AR784" s="104"/>
      <c r="AS784" s="104">
        <f>AN784</f>
        <v>0.45833333333333331</v>
      </c>
      <c r="AT784" s="104">
        <f>AO784</f>
        <v>0.52777777777777779</v>
      </c>
      <c r="AU784" s="466" t="str" cm="1">
        <f t="array" ref="AU784">IF(AB784="","",IF(SUMPRODUCT((AB784=$AB$758:$AB$988)*(AH784=$AH$758:$AH$988)*(AQ784=$AQ$758:$AQ$988)*(AR784=$AR$758:$AR$988)*(ROW($AB$758:$AB$988)&lt;&gt;ROW(AB784))*((R784=0)*($R$758:$R$988&gt;0)+(R784&gt;0)*($R$758:$R$988=0)))&gt;0,"SALONES UNIDOS",IF(SUMPRODUCT((AB784=$AB$758:$AB$988)*(AH784=$AH$758:$AH$988)*((AQ784&lt;$AR$758:$AR$988)*(AR784&gt;$AQ$758:$AQ$988))*(ROW($AB$758:$AB$988)&lt;&gt;ROW(AB784)))&gt;0,"Cruzado","Sin cruce")))</f>
        <v/>
      </c>
      <c r="AV784" s="466" t="str" cm="1">
        <f t="array" ref="AV784">IF(AD784="","",IF(SUMPRODUCT((AD784=$AD$758:$AD$988)*(AH784=$AH$758:$AH$988)*(AS784=$AS$758:$AS$988)*(AT784=$AT$758:$AT$988)*(ROW($AD$758:$AD$988)&lt;&gt;ROW(AD784))*((R784=0)*($R$758:$R$988&gt;0)+(R784&gt;0)*($R$758:$R$988=0)))&gt;0,"SALONES UNIDOS",IF(SUMPRODUCT((AD784=$AD$758:$AD$988)*(AH784=$AH$758:$AH$988)*((AS784&lt;$AT$758:$AT$988)*(AT784&gt;$AS$758:$AS$988))*(ROW($AD$758:$AD$988)&lt;&gt;ROW(AD784)))&gt;0,"Cruzado","Sin cruce")))</f>
        <v>Sin cruce</v>
      </c>
      <c r="AW784" s="467" t="str">
        <f t="shared" si="352"/>
        <v>MH1PORUMAD</v>
      </c>
      <c r="AX784" s="467" t="str" cm="1">
        <f t="array" ref="AX784">IF(AW784="","",IF(SUMPRODUCT((AW784=$AW$7:$AW$2042)*(AH784=$AH$7:$AH$2042)*(AN784=$AN$7:$AN$2042)*(AO784=$AO$7:$AO$2042)*(ROW($AW$7:$AW$2042)&lt;&gt;ROW(AW784))*((R784=0)*($R$7:$R$2042&gt;0)+(R784&gt;0)*($R$7:$R$2042=0)))&gt;0,"SALONES UNIDOS",IF(SUMPRODUCT((AW784=$AW$7:$AW$2042)*(AH784=$AH$7:$AH$2042)*((AN784&lt;$AO$7:$AO$2042)*(AO784&gt;$AN$7:$AN$2042))*(ROW($AW$7:$AW$2042)&lt;&gt;ROW(AW784)))&gt;0,"Cruzado","Sin cruce")))</f>
        <v>Sin cruce</v>
      </c>
    </row>
    <row r="785" spans="2:50" ht="19.8" hidden="1" customHeight="1" x14ac:dyDescent="0.25">
      <c r="B785" s="496" t="s">
        <v>314</v>
      </c>
      <c r="C785" s="460" t="s">
        <v>969</v>
      </c>
      <c r="D785" s="460">
        <v>20261</v>
      </c>
      <c r="E785" s="459" t="s">
        <v>328</v>
      </c>
      <c r="F785" s="461" t="s">
        <v>291</v>
      </c>
      <c r="G785" s="459" t="s">
        <v>292</v>
      </c>
      <c r="H785" s="459">
        <v>1</v>
      </c>
      <c r="I785" s="459" t="s">
        <v>286</v>
      </c>
      <c r="J785" s="459" t="s">
        <v>286</v>
      </c>
      <c r="K785" s="462" t="s">
        <v>790</v>
      </c>
      <c r="L785" s="460" t="s">
        <v>562</v>
      </c>
      <c r="M785" s="460" t="s">
        <v>362</v>
      </c>
      <c r="N785" s="460" t="s">
        <v>318</v>
      </c>
      <c r="O785" s="459" t="s">
        <v>315</v>
      </c>
      <c r="P785" s="460">
        <v>4</v>
      </c>
      <c r="Q785" s="460">
        <v>0</v>
      </c>
      <c r="R785" s="463">
        <v>4</v>
      </c>
      <c r="S785" s="460">
        <v>4</v>
      </c>
      <c r="T785" s="464"/>
      <c r="U785" s="465">
        <v>40</v>
      </c>
      <c r="V785" s="491">
        <v>75375310</v>
      </c>
      <c r="W785" s="491" t="s">
        <v>229</v>
      </c>
      <c r="X785" s="460" t="s">
        <v>786</v>
      </c>
      <c r="Y785" s="460"/>
      <c r="Z785" s="460"/>
      <c r="AA785" s="460"/>
      <c r="AB785" s="473" t="s">
        <v>824</v>
      </c>
      <c r="AC785" s="460"/>
      <c r="AD785" s="463"/>
      <c r="AE785" s="461"/>
      <c r="AF785" s="461"/>
      <c r="AG785" s="461" t="s">
        <v>559</v>
      </c>
      <c r="AH785" s="473">
        <v>1</v>
      </c>
      <c r="AI785" s="473">
        <v>7</v>
      </c>
      <c r="AJ785" s="473">
        <v>40</v>
      </c>
      <c r="AK785" s="473">
        <v>11</v>
      </c>
      <c r="AL785" s="473">
        <v>0</v>
      </c>
      <c r="AM785" s="22">
        <f t="shared" si="306"/>
        <v>4</v>
      </c>
      <c r="AN785" s="467">
        <f t="shared" si="346"/>
        <v>0.31944444444444448</v>
      </c>
      <c r="AO785" s="467">
        <f t="shared" si="347"/>
        <v>0.45833333333333331</v>
      </c>
      <c r="AP785" s="466" t="str" cm="1">
        <f t="array" ref="AP785">IF(W785="","",IF(SUMPRODUCT((W785=$W$7:$W$2042)*(AH785=$AH$7:$AH$2042)*(AN785=$AN$7:$AN$2042)*(AO785=$AO$7:$AO$2042)*(ROW($W$7:$W$2042)&lt;&gt;ROW(W785))*((R785=0)*($R$7:$R$2042&gt;0)+(R785&gt;0)*($R$7:$R$2042=0)))&gt;0,"SALONES UNIDOS",IF(SUMPRODUCT((W785=$W$7:$W$2042)*(AH785=$AH$7:$AH$2042)*((AN785&lt;$AO$7:$AO$2042)*(AO785&gt;$AN$7:$AN$2042))*(ROW($W$7:$W$2042)&lt;&gt;ROW(W785)))&gt;0,"Cruzado","Sin cruce")))</f>
        <v>Sin cruce</v>
      </c>
      <c r="AQ785" s="104">
        <f t="shared" ref="AQ785:AR789" si="353">AN785</f>
        <v>0.31944444444444448</v>
      </c>
      <c r="AR785" s="104">
        <f t="shared" si="353"/>
        <v>0.45833333333333331</v>
      </c>
      <c r="AS785" s="22"/>
      <c r="AT785" s="22"/>
      <c r="AU785" s="466" t="str" cm="1">
        <f t="array" ref="AU785">IF(AB785="","",IF(SUMPRODUCT((AB785=$AB$758:$AB$988)*(AH785=$AH$758:$AH$988)*(AQ785=$AQ$758:$AQ$988)*(AR785=$AR$758:$AR$988)*(ROW($AB$758:$AB$988)&lt;&gt;ROW(AB785))*((R785=0)*($R$758:$R$988&gt;0)+(R785&gt;0)*($R$758:$R$988=0)))&gt;0,"SALONES UNIDOS",IF(SUMPRODUCT((AB785=$AB$758:$AB$988)*(AH785=$AH$758:$AH$988)*((AQ785&lt;$AR$758:$AR$988)*(AR785&gt;$AQ$758:$AQ$988))*(ROW($AB$758:$AB$988)&lt;&gt;ROW(AB785)))&gt;0,"Cruzado","Sin cruce")))</f>
        <v>Sin cruce</v>
      </c>
      <c r="AV785" s="466" t="str" cm="1">
        <f t="array" ref="AV785">IF(AD785="","",IF(SUMPRODUCT((AD785=$AD$758:$AD$988)*(AH785=$AH$758:$AH$988)*(AS785=$AS$758:$AS$988)*(AT785=$AT$758:$AT$988)*(ROW($AD$758:$AD$988)&lt;&gt;ROW(AD785))*((R785=0)*($R$758:$R$988&gt;0)+(R785&gt;0)*($R$758:$R$988=0)))&gt;0,"SALONES UNIDOS",IF(SUMPRODUCT((AD785=$AD$758:$AD$988)*(AH785=$AH$758:$AH$988)*((AS785&lt;$AT$758:$AT$988)*(AT785&gt;$AS$758:$AS$988))*(ROW($AD$758:$AD$988)&lt;&gt;ROW(AD785)))&gt;0,"Cruzado","Sin cruce")))</f>
        <v/>
      </c>
      <c r="AW785" s="467" t="str">
        <f t="shared" si="348"/>
        <v>MH1PORUMAD</v>
      </c>
      <c r="AX785" s="467" t="str" cm="1">
        <f t="array" ref="AX785">IF(AW785="","",IF(SUMPRODUCT((AW785=$AW$7:$AW$2042)*(AH785=$AH$7:$AH$2042)*(AN785=$AN$7:$AN$2042)*(AO785=$AO$7:$AO$2042)*(ROW($AW$7:$AW$2042)&lt;&gt;ROW(AW785))*((R785=0)*($R$7:$R$2042&gt;0)+(R785&gt;0)*($R$7:$R$2042=0)))&gt;0,"SALONES UNIDOS",IF(SUMPRODUCT((AW785=$AW$7:$AW$2042)*(AH785=$AH$7:$AH$2042)*((AN785&lt;$AO$7:$AO$2042)*(AO785&gt;$AN$7:$AN$2042))*(ROW($AW$7:$AW$2042)&lt;&gt;ROW(AW785)))&gt;0,"Cruzado","Sin cruce")))</f>
        <v>Sin cruce</v>
      </c>
    </row>
    <row r="786" spans="2:50" ht="19.8" hidden="1" customHeight="1" x14ac:dyDescent="0.25">
      <c r="B786" s="496" t="s">
        <v>314</v>
      </c>
      <c r="C786" s="460" t="s">
        <v>969</v>
      </c>
      <c r="D786" s="460">
        <v>20261</v>
      </c>
      <c r="E786" s="459" t="s">
        <v>328</v>
      </c>
      <c r="F786" s="461" t="s">
        <v>291</v>
      </c>
      <c r="G786" s="459" t="s">
        <v>292</v>
      </c>
      <c r="H786" s="459">
        <v>1</v>
      </c>
      <c r="I786" s="459" t="s">
        <v>286</v>
      </c>
      <c r="J786" s="459" t="s">
        <v>286</v>
      </c>
      <c r="K786" s="462" t="s">
        <v>791</v>
      </c>
      <c r="L786" s="460" t="s">
        <v>1012</v>
      </c>
      <c r="M786" s="460" t="s">
        <v>324</v>
      </c>
      <c r="N786" s="460" t="s">
        <v>318</v>
      </c>
      <c r="O786" s="459" t="s">
        <v>315</v>
      </c>
      <c r="P786" s="460">
        <v>2</v>
      </c>
      <c r="Q786" s="460">
        <v>2</v>
      </c>
      <c r="R786" s="463">
        <v>4</v>
      </c>
      <c r="S786" s="460">
        <v>3</v>
      </c>
      <c r="T786" s="464"/>
      <c r="U786" s="465">
        <v>40</v>
      </c>
      <c r="V786" s="472">
        <v>43041422</v>
      </c>
      <c r="W786" s="472" t="s">
        <v>11</v>
      </c>
      <c r="X786" s="460" t="s">
        <v>786</v>
      </c>
      <c r="Y786" s="460"/>
      <c r="Z786" s="460"/>
      <c r="AA786" s="460"/>
      <c r="AB786" s="473" t="s">
        <v>827</v>
      </c>
      <c r="AC786" s="460"/>
      <c r="AD786" s="463"/>
      <c r="AE786" s="461"/>
      <c r="AF786" s="461"/>
      <c r="AG786" s="461" t="s">
        <v>319</v>
      </c>
      <c r="AH786" s="473">
        <v>1</v>
      </c>
      <c r="AI786" s="473">
        <v>16</v>
      </c>
      <c r="AJ786" s="473">
        <v>0</v>
      </c>
      <c r="AK786" s="473">
        <v>19</v>
      </c>
      <c r="AL786" s="473">
        <v>20</v>
      </c>
      <c r="AM786" s="22">
        <f t="shared" si="306"/>
        <v>4</v>
      </c>
      <c r="AN786" s="467">
        <f t="shared" si="346"/>
        <v>0.66666666666666663</v>
      </c>
      <c r="AO786" s="467">
        <f t="shared" si="347"/>
        <v>0.80555555555555547</v>
      </c>
      <c r="AP786" s="466" t="str" cm="1">
        <f t="array" ref="AP786">IF(W786="","",IF(SUMPRODUCT((W786=$W$7:$W$2042)*(AH786=$AH$7:$AH$2042)*(AN786=$AN$7:$AN$2042)*(AO786=$AO$7:$AO$2042)*(ROW($W$7:$W$2042)&lt;&gt;ROW(W786))*((R786=0)*($R$7:$R$2042&gt;0)+(R786&gt;0)*($R$7:$R$2042=0)))&gt;0,"SALONES UNIDOS",IF(SUMPRODUCT((W786=$W$7:$W$2042)*(AH786=$AH$7:$AH$2042)*((AN786&lt;$AO$7:$AO$2042)*(AO786&gt;$AN$7:$AN$2042))*(ROW($W$7:$W$2042)&lt;&gt;ROW(W786)))&gt;0,"Cruzado","Sin cruce")))</f>
        <v>Sin cruce</v>
      </c>
      <c r="AQ786" s="104">
        <f t="shared" si="353"/>
        <v>0.66666666666666663</v>
      </c>
      <c r="AR786" s="104">
        <f t="shared" si="353"/>
        <v>0.80555555555555547</v>
      </c>
      <c r="AS786" s="22"/>
      <c r="AT786" s="22"/>
      <c r="AU786" s="466" t="str" cm="1">
        <f t="array" ref="AU786">IF(AB786="","",IF(SUMPRODUCT((AB786=$AB$758:$AB$988)*(AH786=$AH$758:$AH$988)*(AQ786=$AQ$758:$AQ$988)*(AR786=$AR$758:$AR$988)*(ROW($AB$758:$AB$988)&lt;&gt;ROW(AB786))*((R786=0)*($R$758:$R$988&gt;0)+(R786&gt;0)*($R$758:$R$988=0)))&gt;0,"SALONES UNIDOS",IF(SUMPRODUCT((AB786=$AB$758:$AB$988)*(AH786=$AH$758:$AH$988)*((AQ786&lt;$AR$758:$AR$988)*(AR786&gt;$AQ$758:$AQ$988))*(ROW($AB$758:$AB$988)&lt;&gt;ROW(AB786)))&gt;0,"Cruzado","Sin cruce")))</f>
        <v>Sin cruce</v>
      </c>
      <c r="AV786" s="466" t="str" cm="1">
        <f t="array" ref="AV786">IF(AD786="","",IF(SUMPRODUCT((AD786=$AD$758:$AD$988)*(AH786=$AH$758:$AH$988)*(AS786=$AS$758:$AS$988)*(AT786=$AT$758:$AT$988)*(ROW($AD$758:$AD$988)&lt;&gt;ROW(AD786))*((R786=0)*($R$758:$R$988&gt;0)+(R786&gt;0)*($R$758:$R$988=0)))&gt;0,"SALONES UNIDOS",IF(SUMPRODUCT((AD786=$AD$758:$AD$988)*(AH786=$AH$758:$AH$988)*((AS786&lt;$AT$758:$AT$988)*(AT786&gt;$AS$758:$AS$988))*(ROW($AD$758:$AD$988)&lt;&gt;ROW(AD786)))&gt;0,"Cruzado","Sin cruce")))</f>
        <v/>
      </c>
      <c r="AW786" s="467" t="str">
        <f t="shared" si="348"/>
        <v>MH1PORUMAD</v>
      </c>
      <c r="AX786" s="467" t="str" cm="1">
        <f t="array" ref="AX786">IF(AW786="","",IF(SUMPRODUCT((AW786=$AW$7:$AW$2042)*(AH786=$AH$7:$AH$2042)*(AN786=$AN$7:$AN$2042)*(AO786=$AO$7:$AO$2042)*(ROW($AW$7:$AW$2042)&lt;&gt;ROW(AW786))*((R786=0)*($R$7:$R$2042&gt;0)+(R786&gt;0)*($R$7:$R$2042=0)))&gt;0,"SALONES UNIDOS",IF(SUMPRODUCT((AW786=$AW$7:$AW$2042)*(AH786=$AH$7:$AH$2042)*((AN786&lt;$AO$7:$AO$2042)*(AO786&gt;$AN$7:$AN$2042))*(ROW($AW$7:$AW$2042)&lt;&gt;ROW(AW786)))&gt;0,"Cruzado","Sin cruce")))</f>
        <v>Sin cruce</v>
      </c>
    </row>
    <row r="787" spans="2:50" ht="19.8" hidden="1" customHeight="1" x14ac:dyDescent="0.25">
      <c r="B787" s="496" t="s">
        <v>314</v>
      </c>
      <c r="C787" s="460" t="s">
        <v>969</v>
      </c>
      <c r="D787" s="460">
        <v>20261</v>
      </c>
      <c r="E787" s="459" t="s">
        <v>328</v>
      </c>
      <c r="F787" s="461" t="s">
        <v>291</v>
      </c>
      <c r="G787" s="459" t="s">
        <v>292</v>
      </c>
      <c r="H787" s="459">
        <v>1</v>
      </c>
      <c r="I787" s="459" t="s">
        <v>286</v>
      </c>
      <c r="J787" s="459" t="s">
        <v>286</v>
      </c>
      <c r="K787" s="462" t="s">
        <v>792</v>
      </c>
      <c r="L787" s="460" t="s">
        <v>667</v>
      </c>
      <c r="M787" s="460" t="s">
        <v>362</v>
      </c>
      <c r="N787" s="460" t="s">
        <v>318</v>
      </c>
      <c r="O787" s="459" t="s">
        <v>315</v>
      </c>
      <c r="P787" s="460">
        <v>3</v>
      </c>
      <c r="Q787" s="460">
        <v>2</v>
      </c>
      <c r="R787" s="463">
        <v>5</v>
      </c>
      <c r="S787" s="460">
        <v>4</v>
      </c>
      <c r="T787" s="464"/>
      <c r="U787" s="465">
        <v>40</v>
      </c>
      <c r="V787" s="472">
        <v>21416373</v>
      </c>
      <c r="W787" s="472" t="s">
        <v>30</v>
      </c>
      <c r="X787" s="460" t="s">
        <v>786</v>
      </c>
      <c r="Y787" s="460"/>
      <c r="Z787" s="460"/>
      <c r="AA787" s="460"/>
      <c r="AB787" s="473" t="s">
        <v>827</v>
      </c>
      <c r="AC787" s="460"/>
      <c r="AD787" s="463"/>
      <c r="AE787" s="461"/>
      <c r="AF787" s="461"/>
      <c r="AG787" s="461" t="s">
        <v>319</v>
      </c>
      <c r="AH787" s="473">
        <v>2</v>
      </c>
      <c r="AI787" s="473">
        <v>7</v>
      </c>
      <c r="AJ787" s="473">
        <v>40</v>
      </c>
      <c r="AK787" s="473">
        <v>11</v>
      </c>
      <c r="AL787" s="473">
        <v>50</v>
      </c>
      <c r="AM787" s="22">
        <f t="shared" si="306"/>
        <v>5</v>
      </c>
      <c r="AN787" s="467">
        <f t="shared" si="346"/>
        <v>0.31944444444444448</v>
      </c>
      <c r="AO787" s="467">
        <f t="shared" si="347"/>
        <v>0.49305555555555552</v>
      </c>
      <c r="AP787" s="466" t="str" cm="1">
        <f t="array" ref="AP787">IF(W787="","",IF(SUMPRODUCT((W787=$W$7:$W$2042)*(AH787=$AH$7:$AH$2042)*(AN787=$AN$7:$AN$2042)*(AO787=$AO$7:$AO$2042)*(ROW($W$7:$W$2042)&lt;&gt;ROW(W787))*((R787=0)*($R$7:$R$2042&gt;0)+(R787&gt;0)*($R$7:$R$2042=0)))&gt;0,"SALONES UNIDOS",IF(SUMPRODUCT((W787=$W$7:$W$2042)*(AH787=$AH$7:$AH$2042)*((AN787&lt;$AO$7:$AO$2042)*(AO787&gt;$AN$7:$AN$2042))*(ROW($W$7:$W$2042)&lt;&gt;ROW(W787)))&gt;0,"Cruzado","Sin cruce")))</f>
        <v>Sin cruce</v>
      </c>
      <c r="AQ787" s="104">
        <f t="shared" si="353"/>
        <v>0.31944444444444448</v>
      </c>
      <c r="AR787" s="104">
        <f t="shared" si="353"/>
        <v>0.49305555555555552</v>
      </c>
      <c r="AS787" s="22"/>
      <c r="AT787" s="22"/>
      <c r="AU787" s="466" t="str" cm="1">
        <f t="array" ref="AU787">IF(AB787="","",IF(SUMPRODUCT((AB787=$AB$758:$AB$988)*(AH787=$AH$758:$AH$988)*(AQ787=$AQ$758:$AQ$988)*(AR787=$AR$758:$AR$988)*(ROW($AB$758:$AB$988)&lt;&gt;ROW(AB787))*((R787=0)*($R$758:$R$988&gt;0)+(R787&gt;0)*($R$758:$R$988=0)))&gt;0,"SALONES UNIDOS",IF(SUMPRODUCT((AB787=$AB$758:$AB$988)*(AH787=$AH$758:$AH$988)*((AQ787&lt;$AR$758:$AR$988)*(AR787&gt;$AQ$758:$AQ$988))*(ROW($AB$758:$AB$988)&lt;&gt;ROW(AB787)))&gt;0,"Cruzado","Sin cruce")))</f>
        <v>Sin cruce</v>
      </c>
      <c r="AV787" s="466" t="str" cm="1">
        <f t="array" ref="AV787">IF(AD787="","",IF(SUMPRODUCT((AD787=$AD$758:$AD$988)*(AH787=$AH$758:$AH$988)*(AS787=$AS$758:$AS$988)*(AT787=$AT$758:$AT$988)*(ROW($AD$758:$AD$988)&lt;&gt;ROW(AD787))*((R787=0)*($R$758:$R$988&gt;0)+(R787&gt;0)*($R$758:$R$988=0)))&gt;0,"SALONES UNIDOS",IF(SUMPRODUCT((AD787=$AD$758:$AD$988)*(AH787=$AH$758:$AH$988)*((AS787&lt;$AT$758:$AT$988)*(AT787&gt;$AS$758:$AS$988))*(ROW($AD$758:$AD$988)&lt;&gt;ROW(AD787)))&gt;0,"Cruzado","Sin cruce")))</f>
        <v/>
      </c>
      <c r="AW787" s="467" t="str">
        <f t="shared" si="348"/>
        <v>MH1PORUMAD</v>
      </c>
      <c r="AX787" s="467" t="str" cm="1">
        <f t="array" ref="AX787">IF(AW787="","",IF(SUMPRODUCT((AW787=$AW$7:$AW$2042)*(AH787=$AH$7:$AH$2042)*(AN787=$AN$7:$AN$2042)*(AO787=$AO$7:$AO$2042)*(ROW($AW$7:$AW$2042)&lt;&gt;ROW(AW787))*((R787=0)*($R$7:$R$2042&gt;0)+(R787&gt;0)*($R$7:$R$2042=0)))&gt;0,"SALONES UNIDOS",IF(SUMPRODUCT((AW787=$AW$7:$AW$2042)*(AH787=$AH$7:$AH$2042)*((AN787&lt;$AO$7:$AO$2042)*(AO787&gt;$AN$7:$AN$2042))*(ROW($AW$7:$AW$2042)&lt;&gt;ROW(AW787)))&gt;0,"Cruzado","Sin cruce")))</f>
        <v>Sin cruce</v>
      </c>
    </row>
    <row r="788" spans="2:50" ht="19.8" hidden="1" customHeight="1" x14ac:dyDescent="0.25">
      <c r="B788" s="496" t="s">
        <v>314</v>
      </c>
      <c r="C788" s="460" t="s">
        <v>969</v>
      </c>
      <c r="D788" s="460">
        <v>20261</v>
      </c>
      <c r="E788" s="459" t="s">
        <v>328</v>
      </c>
      <c r="F788" s="461" t="s">
        <v>291</v>
      </c>
      <c r="G788" s="459" t="s">
        <v>292</v>
      </c>
      <c r="H788" s="459">
        <v>1</v>
      </c>
      <c r="I788" s="459" t="s">
        <v>286</v>
      </c>
      <c r="J788" s="459" t="s">
        <v>286</v>
      </c>
      <c r="K788" s="462" t="s">
        <v>793</v>
      </c>
      <c r="L788" s="460" t="s">
        <v>567</v>
      </c>
      <c r="M788" s="460" t="s">
        <v>362</v>
      </c>
      <c r="N788" s="460" t="s">
        <v>318</v>
      </c>
      <c r="O788" s="459" t="s">
        <v>315</v>
      </c>
      <c r="P788" s="460">
        <v>4</v>
      </c>
      <c r="Q788" s="460">
        <v>0</v>
      </c>
      <c r="R788" s="463">
        <v>4</v>
      </c>
      <c r="S788" s="460">
        <v>4</v>
      </c>
      <c r="T788" s="464"/>
      <c r="U788" s="465">
        <v>40</v>
      </c>
      <c r="V788" s="491">
        <v>21537507</v>
      </c>
      <c r="W788" s="491" t="s">
        <v>54</v>
      </c>
      <c r="X788" s="460" t="s">
        <v>786</v>
      </c>
      <c r="Y788" s="460"/>
      <c r="Z788" s="460"/>
      <c r="AA788" s="460"/>
      <c r="AB788" s="473" t="s">
        <v>827</v>
      </c>
      <c r="AC788" s="460"/>
      <c r="AD788" s="463"/>
      <c r="AE788" s="461"/>
      <c r="AF788" s="461"/>
      <c r="AG788" s="461" t="s">
        <v>559</v>
      </c>
      <c r="AH788" s="473">
        <v>3</v>
      </c>
      <c r="AI788" s="473">
        <v>13</v>
      </c>
      <c r="AJ788" s="473">
        <v>30</v>
      </c>
      <c r="AK788" s="473">
        <v>16</v>
      </c>
      <c r="AL788" s="473">
        <v>50</v>
      </c>
      <c r="AM788" s="22">
        <f t="shared" si="306"/>
        <v>4</v>
      </c>
      <c r="AN788" s="467">
        <f t="shared" si="346"/>
        <v>0.5625</v>
      </c>
      <c r="AO788" s="467">
        <f t="shared" si="347"/>
        <v>0.70138888888888884</v>
      </c>
      <c r="AP788" s="466" t="str" cm="1">
        <f t="array" ref="AP788">IF(W788="","",IF(SUMPRODUCT((W788=$W$7:$W$2042)*(AH788=$AH$7:$AH$2042)*(AN788=$AN$7:$AN$2042)*(AO788=$AO$7:$AO$2042)*(ROW($W$7:$W$2042)&lt;&gt;ROW(W788))*((R788=0)*($R$7:$R$2042&gt;0)+(R788&gt;0)*($R$7:$R$2042=0)))&gt;0,"SALONES UNIDOS",IF(SUMPRODUCT((W788=$W$7:$W$2042)*(AH788=$AH$7:$AH$2042)*((AN788&lt;$AO$7:$AO$2042)*(AO788&gt;$AN$7:$AN$2042))*(ROW($W$7:$W$2042)&lt;&gt;ROW(W788)))&gt;0,"Cruzado","Sin cruce")))</f>
        <v>Sin cruce</v>
      </c>
      <c r="AQ788" s="104">
        <f t="shared" si="353"/>
        <v>0.5625</v>
      </c>
      <c r="AR788" s="104">
        <f t="shared" si="353"/>
        <v>0.70138888888888884</v>
      </c>
      <c r="AS788" s="22"/>
      <c r="AT788" s="22"/>
      <c r="AU788" s="466" t="str" cm="1">
        <f t="array" ref="AU788">IF(AB788="","",IF(SUMPRODUCT((AB788=$AB$758:$AB$988)*(AH788=$AH$758:$AH$988)*(AQ788=$AQ$758:$AQ$988)*(AR788=$AR$758:$AR$988)*(ROW($AB$758:$AB$988)&lt;&gt;ROW(AB788))*((R788=0)*($R$758:$R$988&gt;0)+(R788&gt;0)*($R$758:$R$988=0)))&gt;0,"SALONES UNIDOS",IF(SUMPRODUCT((AB788=$AB$758:$AB$988)*(AH788=$AH$758:$AH$988)*((AQ788&lt;$AR$758:$AR$988)*(AR788&gt;$AQ$758:$AQ$988))*(ROW($AB$758:$AB$988)&lt;&gt;ROW(AB788)))&gt;0,"Cruzado","Sin cruce")))</f>
        <v>Sin cruce</v>
      </c>
      <c r="AV788" s="466" t="str" cm="1">
        <f t="array" ref="AV788">IF(AD788="","",IF(SUMPRODUCT((AD788=$AD$758:$AD$988)*(AH788=$AH$758:$AH$988)*(AS788=$AS$758:$AS$988)*(AT788=$AT$758:$AT$988)*(ROW($AD$758:$AD$988)&lt;&gt;ROW(AD788))*((R788=0)*($R$758:$R$988&gt;0)+(R788&gt;0)*($R$758:$R$988=0)))&gt;0,"SALONES UNIDOS",IF(SUMPRODUCT((AD788=$AD$758:$AD$988)*(AH788=$AH$758:$AH$988)*((AS788&lt;$AT$758:$AT$988)*(AT788&gt;$AS$758:$AS$988))*(ROW($AD$758:$AD$988)&lt;&gt;ROW(AD788)))&gt;0,"Cruzado","Sin cruce")))</f>
        <v/>
      </c>
      <c r="AW788" s="467" t="str">
        <f t="shared" si="348"/>
        <v>MH1PORUMAD</v>
      </c>
      <c r="AX788" s="467" t="str" cm="1">
        <f t="array" ref="AX788">IF(AW788="","",IF(SUMPRODUCT((AW788=$AW$7:$AW$2042)*(AH788=$AH$7:$AH$2042)*(AN788=$AN$7:$AN$2042)*(AO788=$AO$7:$AO$2042)*(ROW($AW$7:$AW$2042)&lt;&gt;ROW(AW788))*((R788=0)*($R$7:$R$2042&gt;0)+(R788&gt;0)*($R$7:$R$2042=0)))&gt;0,"SALONES UNIDOS",IF(SUMPRODUCT((AW788=$AW$7:$AW$2042)*(AH788=$AH$7:$AH$2042)*((AN788&lt;$AO$7:$AO$2042)*(AO788&gt;$AN$7:$AN$2042))*(ROW($AW$7:$AW$2042)&lt;&gt;ROW(AW788)))&gt;0,"Cruzado","Sin cruce")))</f>
        <v>Sin cruce</v>
      </c>
    </row>
    <row r="789" spans="2:50" ht="19.8" hidden="1" customHeight="1" x14ac:dyDescent="0.25">
      <c r="B789" s="496" t="s">
        <v>314</v>
      </c>
      <c r="C789" s="460" t="s">
        <v>969</v>
      </c>
      <c r="D789" s="460">
        <v>20261</v>
      </c>
      <c r="E789" s="459" t="s">
        <v>328</v>
      </c>
      <c r="F789" s="461" t="s">
        <v>291</v>
      </c>
      <c r="G789" s="459" t="s">
        <v>292</v>
      </c>
      <c r="H789" s="459">
        <v>1</v>
      </c>
      <c r="I789" s="459" t="s">
        <v>286</v>
      </c>
      <c r="J789" s="459" t="s">
        <v>286</v>
      </c>
      <c r="K789" s="462" t="s">
        <v>794</v>
      </c>
      <c r="L789" s="460" t="s">
        <v>569</v>
      </c>
      <c r="M789" s="460" t="s">
        <v>362</v>
      </c>
      <c r="N789" s="460" t="s">
        <v>318</v>
      </c>
      <c r="O789" s="459" t="s">
        <v>315</v>
      </c>
      <c r="P789" s="460">
        <v>3</v>
      </c>
      <c r="Q789" s="460">
        <v>2</v>
      </c>
      <c r="R789" s="463">
        <v>5</v>
      </c>
      <c r="S789" s="460">
        <v>4</v>
      </c>
      <c r="T789" s="464"/>
      <c r="U789" s="465">
        <v>40</v>
      </c>
      <c r="V789" s="472">
        <v>7757185</v>
      </c>
      <c r="W789" s="472" t="s">
        <v>200</v>
      </c>
      <c r="X789" s="460" t="s">
        <v>786</v>
      </c>
      <c r="Y789" s="460"/>
      <c r="Z789" s="460"/>
      <c r="AA789" s="460"/>
      <c r="AB789" s="473" t="s">
        <v>827</v>
      </c>
      <c r="AC789" s="460"/>
      <c r="AD789" s="463"/>
      <c r="AE789" s="461"/>
      <c r="AF789" s="461"/>
      <c r="AG789" s="461" t="s">
        <v>319</v>
      </c>
      <c r="AH789" s="473">
        <v>2</v>
      </c>
      <c r="AI789" s="473">
        <v>14</v>
      </c>
      <c r="AJ789" s="473">
        <v>20</v>
      </c>
      <c r="AK789" s="473">
        <v>18</v>
      </c>
      <c r="AL789" s="473">
        <v>30</v>
      </c>
      <c r="AM789" s="22">
        <f t="shared" si="306"/>
        <v>5</v>
      </c>
      <c r="AN789" s="467">
        <f t="shared" si="346"/>
        <v>0.59722222222222221</v>
      </c>
      <c r="AO789" s="467">
        <f t="shared" si="347"/>
        <v>0.77083333333333337</v>
      </c>
      <c r="AP789" s="466" t="str" cm="1">
        <f t="array" ref="AP789">IF(W789="","",IF(SUMPRODUCT((W789=$W$7:$W$2042)*(AH789=$AH$7:$AH$2042)*(AN789=$AN$7:$AN$2042)*(AO789=$AO$7:$AO$2042)*(ROW($W$7:$W$2042)&lt;&gt;ROW(W789))*((R789=0)*($R$7:$R$2042&gt;0)+(R789&gt;0)*($R$7:$R$2042=0)))&gt;0,"SALONES UNIDOS",IF(SUMPRODUCT((W789=$W$7:$W$2042)*(AH789=$AH$7:$AH$2042)*((AN789&lt;$AO$7:$AO$2042)*(AO789&gt;$AN$7:$AN$2042))*(ROW($W$7:$W$2042)&lt;&gt;ROW(W789)))&gt;0,"Cruzado","Sin cruce")))</f>
        <v>Sin cruce</v>
      </c>
      <c r="AQ789" s="104">
        <f t="shared" si="353"/>
        <v>0.59722222222222221</v>
      </c>
      <c r="AR789" s="104">
        <f t="shared" si="353"/>
        <v>0.77083333333333337</v>
      </c>
      <c r="AS789" s="22"/>
      <c r="AT789" s="22"/>
      <c r="AU789" s="466" t="str" cm="1">
        <f t="array" ref="AU789">IF(AB789="","",IF(SUMPRODUCT((AB789=$AB$758:$AB$988)*(AH789=$AH$758:$AH$988)*(AQ789=$AQ$758:$AQ$988)*(AR789=$AR$758:$AR$988)*(ROW($AB$758:$AB$988)&lt;&gt;ROW(AB789))*((R789=0)*($R$758:$R$988&gt;0)+(R789&gt;0)*($R$758:$R$988=0)))&gt;0,"SALONES UNIDOS",IF(SUMPRODUCT((AB789=$AB$758:$AB$988)*(AH789=$AH$758:$AH$988)*((AQ789&lt;$AR$758:$AR$988)*(AR789&gt;$AQ$758:$AQ$988))*(ROW($AB$758:$AB$988)&lt;&gt;ROW(AB789)))&gt;0,"Cruzado","Sin cruce")))</f>
        <v>Sin cruce</v>
      </c>
      <c r="AV789" s="466" t="str" cm="1">
        <f t="array" ref="AV789">IF(AD789="","",IF(SUMPRODUCT((AD789=$AD$758:$AD$988)*(AH789=$AH$758:$AH$988)*(AS789=$AS$758:$AS$988)*(AT789=$AT$758:$AT$988)*(ROW($AD$758:$AD$988)&lt;&gt;ROW(AD789))*((R789=0)*($R$758:$R$988&gt;0)+(R789&gt;0)*($R$758:$R$988=0)))&gt;0,"SALONES UNIDOS",IF(SUMPRODUCT((AD789=$AD$758:$AD$988)*(AH789=$AH$758:$AH$988)*((AS789&lt;$AT$758:$AT$988)*(AT789&gt;$AS$758:$AS$988))*(ROW($AD$758:$AD$988)&lt;&gt;ROW(AD789)))&gt;0,"Cruzado","Sin cruce")))</f>
        <v/>
      </c>
      <c r="AW789" s="467" t="str">
        <f t="shared" si="348"/>
        <v>MH1PORUMAD</v>
      </c>
      <c r="AX789" s="467" t="str" cm="1">
        <f t="array" ref="AX789">IF(AW789="","",IF(SUMPRODUCT((AW789=$AW$7:$AW$2042)*(AH789=$AH$7:$AH$2042)*(AN789=$AN$7:$AN$2042)*(AO789=$AO$7:$AO$2042)*(ROW($AW$7:$AW$2042)&lt;&gt;ROW(AW789))*((R789=0)*($R$7:$R$2042&gt;0)+(R789&gt;0)*($R$7:$R$2042=0)))&gt;0,"SALONES UNIDOS",IF(SUMPRODUCT((AW789=$AW$7:$AW$2042)*(AH789=$AH$7:$AH$2042)*((AN789&lt;$AO$7:$AO$2042)*(AO789&gt;$AN$7:$AN$2042))*(ROW($AW$7:$AW$2042)&lt;&gt;ROW(AW789)))&gt;0,"Cruzado","Sin cruce")))</f>
        <v>Sin cruce</v>
      </c>
    </row>
    <row r="790" spans="2:50" ht="19.8" hidden="1" customHeight="1" x14ac:dyDescent="0.25">
      <c r="B790" s="494" t="s">
        <v>314</v>
      </c>
      <c r="C790" s="364" t="s">
        <v>969</v>
      </c>
      <c r="D790" s="364">
        <v>20261</v>
      </c>
      <c r="E790" s="373" t="s">
        <v>328</v>
      </c>
      <c r="F790" s="370" t="s">
        <v>291</v>
      </c>
      <c r="G790" s="373" t="s">
        <v>292</v>
      </c>
      <c r="H790" s="373">
        <v>2</v>
      </c>
      <c r="I790" s="373" t="s">
        <v>278</v>
      </c>
      <c r="J790" s="373" t="s">
        <v>278</v>
      </c>
      <c r="K790" s="194" t="s">
        <v>797</v>
      </c>
      <c r="L790" s="364" t="s">
        <v>798</v>
      </c>
      <c r="M790" s="364" t="s">
        <v>362</v>
      </c>
      <c r="N790" s="364" t="s">
        <v>318</v>
      </c>
      <c r="O790" s="373" t="s">
        <v>315</v>
      </c>
      <c r="P790" s="364">
        <v>2</v>
      </c>
      <c r="Q790" s="364">
        <v>2</v>
      </c>
      <c r="R790" s="369">
        <v>4</v>
      </c>
      <c r="S790" s="364">
        <v>3</v>
      </c>
      <c r="T790" s="8"/>
      <c r="U790" s="374">
        <v>32</v>
      </c>
      <c r="V790" s="370">
        <v>492535</v>
      </c>
      <c r="W790" s="373" t="s">
        <v>502</v>
      </c>
      <c r="X790" s="364" t="s">
        <v>555</v>
      </c>
      <c r="Y790" s="364"/>
      <c r="Z790" s="364"/>
      <c r="AA790" s="364"/>
      <c r="AB790" s="364" t="s">
        <v>799</v>
      </c>
      <c r="AC790" s="364"/>
      <c r="AD790" s="369"/>
      <c r="AE790" s="370"/>
      <c r="AF790" s="370"/>
      <c r="AG790" s="370" t="s">
        <v>319</v>
      </c>
      <c r="AH790" s="364">
        <v>1</v>
      </c>
      <c r="AI790" s="364">
        <v>8</v>
      </c>
      <c r="AJ790" s="364">
        <v>30</v>
      </c>
      <c r="AK790" s="364">
        <v>11</v>
      </c>
      <c r="AL790" s="364">
        <v>50</v>
      </c>
      <c r="AM790" s="22">
        <f t="shared" si="306"/>
        <v>4</v>
      </c>
      <c r="AN790" s="104">
        <f t="shared" si="304"/>
        <v>0.35416666666666663</v>
      </c>
      <c r="AO790" s="104">
        <f t="shared" si="305"/>
        <v>0.49305555555555552</v>
      </c>
      <c r="AP790" s="22" t="str" cm="1">
        <f t="array" ref="AP790">IF(W790="","",IF(SUMPRODUCT((W790=$W$7:$W$2042)*(AH790=$AH$7:$AH$2042)*(AN790=$AN$7:$AN$2042)*(AO790=$AO$7:$AO$2042)*(ROW($W$7:$W$2042)&lt;&gt;ROW(W790))*((R790=0)*($R$7:$R$2042&gt;0)+(R790&gt;0)*($R$7:$R$2042=0)))&gt;0,"SALONES UNIDOS",IF(SUMPRODUCT((W790=$W$7:$W$2042)*(AH790=$AH$7:$AH$2042)*((AN790&lt;$AO$7:$AO$2042)*(AO790&gt;$AN$7:$AN$2042))*(ROW($W$7:$W$2042)&lt;&gt;ROW(W790)))&gt;0,"Cruzado","Sin cruce")))</f>
        <v>Sin cruce</v>
      </c>
      <c r="AQ790" s="104">
        <f t="shared" ref="AQ790:AQ791" si="354">AN790</f>
        <v>0.35416666666666663</v>
      </c>
      <c r="AR790" s="104">
        <f t="shared" ref="AR790:AR791" si="355">AO790</f>
        <v>0.49305555555555552</v>
      </c>
      <c r="AS790" s="22"/>
      <c r="AT790" s="22"/>
      <c r="AU790" s="360" t="str" cm="1">
        <f t="array" ref="AU790">IF(AB790="","",IF(SUMPRODUCT((AB790=$AB$758:$AB$988)*(AH790=$AH$758:$AH$988)*(AQ790=$AQ$758:$AQ$988)*(AR790=$AR$758:$AR$988)*(ROW($AB$758:$AB$988)&lt;&gt;ROW(AB790))*((R790=0)*($R$758:$R$988&gt;0)+(R790&gt;0)*($R$758:$R$988=0)))&gt;0,"SALONES UNIDOS",IF(SUMPRODUCT((AB790=$AB$758:$AB$988)*(AH790=$AH$758:$AH$988)*((AQ790&lt;$AR$758:$AR$988)*(AR790&gt;$AQ$758:$AQ$988))*(ROW($AB$758:$AB$988)&lt;&gt;ROW(AB790)))&gt;0,"Cruzado","Sin cruce")))</f>
        <v>Sin cruce</v>
      </c>
      <c r="AV790" s="360" t="str" cm="1">
        <f t="array" ref="AV790">IF(AD790="","",IF(SUMPRODUCT((AD790=$AD$758:$AD$988)*(AH790=$AH$758:$AH$988)*(AS790=$AS$758:$AS$988)*(AT790=$AT$758:$AT$988)*(ROW($AD$758:$AD$988)&lt;&gt;ROW(AD790))*((R790=0)*($R$758:$R$988&gt;0)+(R790&gt;0)*($R$758:$R$988=0)))&gt;0,"SALONES UNIDOS",IF(SUMPRODUCT((AD790=$AD$758:$AD$988)*(AH790=$AH$758:$AH$988)*((AS790&lt;$AT$758:$AT$988)*(AT790&gt;$AS$758:$AS$988))*(ROW($AD$758:$AD$988)&lt;&gt;ROW(AD790)))&gt;0,"Cruzado","Sin cruce")))</f>
        <v/>
      </c>
      <c r="AW790" s="104" t="str">
        <f t="shared" si="307"/>
        <v>MH2PORUMAA</v>
      </c>
      <c r="AX790" s="104" t="str" cm="1">
        <f t="array" ref="AX790">IF(AW790="","",IF(SUMPRODUCT((AW790=$AW$7:$AW$2042)*(AH790=$AH$7:$AH$2042)*(AN790=$AN$7:$AN$2042)*(AO790=$AO$7:$AO$2042)*(ROW($AW$7:$AW$2042)&lt;&gt;ROW(AW790))*((R790=0)*($R$7:$R$2042&gt;0)+(R790&gt;0)*($R$7:$R$2042=0)))&gt;0,"SALONES UNIDOS",IF(SUMPRODUCT((AW790=$AW$7:$AW$2042)*(AH790=$AH$7:$AH$2042)*((AN790&lt;$AO$7:$AO$2042)*(AO790&gt;$AN$7:$AN$2042))*(ROW($AW$7:$AW$2042)&lt;&gt;ROW(AW790)))&gt;0,"Cruzado","Sin cruce")))</f>
        <v>Sin cruce</v>
      </c>
    </row>
    <row r="791" spans="2:50" ht="19.8" hidden="1" customHeight="1" x14ac:dyDescent="0.25">
      <c r="B791" s="494" t="s">
        <v>314</v>
      </c>
      <c r="C791" s="364" t="s">
        <v>969</v>
      </c>
      <c r="D791" s="364">
        <v>20261</v>
      </c>
      <c r="E791" s="373" t="s">
        <v>328</v>
      </c>
      <c r="F791" s="370" t="s">
        <v>291</v>
      </c>
      <c r="G791" s="373" t="s">
        <v>292</v>
      </c>
      <c r="H791" s="373">
        <v>2</v>
      </c>
      <c r="I791" s="373" t="s">
        <v>278</v>
      </c>
      <c r="J791" s="373" t="s">
        <v>278</v>
      </c>
      <c r="K791" s="194" t="s">
        <v>1006</v>
      </c>
      <c r="L791" s="364" t="s">
        <v>411</v>
      </c>
      <c r="M791" s="364" t="s">
        <v>324</v>
      </c>
      <c r="N791" s="364" t="s">
        <v>318</v>
      </c>
      <c r="O791" s="373" t="s">
        <v>315</v>
      </c>
      <c r="P791" s="364">
        <v>4</v>
      </c>
      <c r="Q791" s="364">
        <v>0</v>
      </c>
      <c r="R791" s="369">
        <v>4</v>
      </c>
      <c r="S791" s="364">
        <v>7</v>
      </c>
      <c r="T791" s="8"/>
      <c r="U791" s="374">
        <v>32</v>
      </c>
      <c r="V791" s="370">
        <v>21525275</v>
      </c>
      <c r="W791" s="373" t="s">
        <v>480</v>
      </c>
      <c r="X791" s="364" t="s">
        <v>786</v>
      </c>
      <c r="Y791" s="364"/>
      <c r="Z791" s="364"/>
      <c r="AA791" s="364"/>
      <c r="AB791" s="364" t="s">
        <v>799</v>
      </c>
      <c r="AC791" s="364"/>
      <c r="AD791" s="369"/>
      <c r="AE791" s="370"/>
      <c r="AF791" s="370"/>
      <c r="AG791" s="370" t="s">
        <v>559</v>
      </c>
      <c r="AH791" s="364">
        <v>2</v>
      </c>
      <c r="AI791" s="364">
        <v>13</v>
      </c>
      <c r="AJ791" s="364">
        <v>30</v>
      </c>
      <c r="AK791" s="364">
        <v>16</v>
      </c>
      <c r="AL791" s="364">
        <v>50</v>
      </c>
      <c r="AM791" s="22">
        <f t="shared" si="306"/>
        <v>4</v>
      </c>
      <c r="AN791" s="104">
        <f t="shared" si="304"/>
        <v>0.5625</v>
      </c>
      <c r="AO791" s="104">
        <f t="shared" si="305"/>
        <v>0.70138888888888884</v>
      </c>
      <c r="AP791" s="22" t="str" cm="1">
        <f t="array" ref="AP791">IF(W791="","",IF(SUMPRODUCT((W791=$W$7:$W$2042)*(AH791=$AH$7:$AH$2042)*(AN791=$AN$7:$AN$2042)*(AO791=$AO$7:$AO$2042)*(ROW($W$7:$W$2042)&lt;&gt;ROW(W791))*((R791=0)*($R$7:$R$2042&gt;0)+(R791&gt;0)*($R$7:$R$2042=0)))&gt;0,"SALONES UNIDOS",IF(SUMPRODUCT((W791=$W$7:$W$2042)*(AH791=$AH$7:$AH$2042)*((AN791&lt;$AO$7:$AO$2042)*(AO791&gt;$AN$7:$AN$2042))*(ROW($W$7:$W$2042)&lt;&gt;ROW(W791)))&gt;0,"Cruzado","Sin cruce")))</f>
        <v>Sin cruce</v>
      </c>
      <c r="AQ791" s="104">
        <f t="shared" si="354"/>
        <v>0.5625</v>
      </c>
      <c r="AR791" s="104">
        <f t="shared" si="355"/>
        <v>0.70138888888888884</v>
      </c>
      <c r="AS791" s="22"/>
      <c r="AT791" s="22"/>
      <c r="AU791" s="360" t="str" cm="1">
        <f t="array" ref="AU791">IF(AB791="","",IF(SUMPRODUCT((AB791=$AB$758:$AB$988)*(AH791=$AH$758:$AH$988)*(AQ791=$AQ$758:$AQ$988)*(AR791=$AR$758:$AR$988)*(ROW($AB$758:$AB$988)&lt;&gt;ROW(AB791))*((R791=0)*($R$758:$R$988&gt;0)+(R791&gt;0)*($R$758:$R$988=0)))&gt;0,"SALONES UNIDOS",IF(SUMPRODUCT((AB791=$AB$758:$AB$988)*(AH791=$AH$758:$AH$988)*((AQ791&lt;$AR$758:$AR$988)*(AR791&gt;$AQ$758:$AQ$988))*(ROW($AB$758:$AB$988)&lt;&gt;ROW(AB791)))&gt;0,"Cruzado","Sin cruce")))</f>
        <v>Sin cruce</v>
      </c>
      <c r="AV791" s="360" t="str" cm="1">
        <f t="array" ref="AV791">IF(AD791="","",IF(SUMPRODUCT((AD791=$AD$758:$AD$988)*(AH791=$AH$758:$AH$988)*(AS791=$AS$758:$AS$988)*(AT791=$AT$758:$AT$988)*(ROW($AD$758:$AD$988)&lt;&gt;ROW(AD791))*((R791=0)*($R$758:$R$988&gt;0)+(R791&gt;0)*($R$758:$R$988=0)))&gt;0,"SALONES UNIDOS",IF(SUMPRODUCT((AD791=$AD$758:$AD$988)*(AH791=$AH$758:$AH$988)*((AS791&lt;$AT$758:$AT$988)*(AT791&gt;$AS$758:$AS$988))*(ROW($AD$758:$AD$988)&lt;&gt;ROW(AD791)))&gt;0,"Cruzado","Sin cruce")))</f>
        <v/>
      </c>
      <c r="AW791" s="104" t="str">
        <f t="shared" si="307"/>
        <v>MH2PORUMAA</v>
      </c>
      <c r="AX791" s="104" t="str" cm="1">
        <f t="array" ref="AX791">IF(AW791="","",IF(SUMPRODUCT((AW791=$AW$7:$AW$2042)*(AH791=$AH$7:$AH$2042)*(AN791=$AN$7:$AN$2042)*(AO791=$AO$7:$AO$2042)*(ROW($AW$7:$AW$2042)&lt;&gt;ROW(AW791))*((R791=0)*($R$7:$R$2042&gt;0)+(R791&gt;0)*($R$7:$R$2042=0)))&gt;0,"SALONES UNIDOS",IF(SUMPRODUCT((AW791=$AW$7:$AW$2042)*(AH791=$AH$7:$AH$2042)*((AN791&lt;$AO$7:$AO$2042)*(AO791&gt;$AN$7:$AN$2042))*(ROW($AW$7:$AW$2042)&lt;&gt;ROW(AW791)))&gt;0,"Cruzado","Sin cruce")))</f>
        <v>Sin cruce</v>
      </c>
    </row>
    <row r="792" spans="2:50" ht="19.8" hidden="1" customHeight="1" x14ac:dyDescent="0.25">
      <c r="B792" s="494" t="s">
        <v>314</v>
      </c>
      <c r="C792" s="364" t="s">
        <v>969</v>
      </c>
      <c r="D792" s="364">
        <v>20261</v>
      </c>
      <c r="E792" s="373" t="s">
        <v>328</v>
      </c>
      <c r="F792" s="370" t="s">
        <v>291</v>
      </c>
      <c r="G792" s="373" t="s">
        <v>292</v>
      </c>
      <c r="H792" s="373">
        <v>2</v>
      </c>
      <c r="I792" s="373" t="s">
        <v>552</v>
      </c>
      <c r="J792" s="373" t="s">
        <v>278</v>
      </c>
      <c r="K792" s="194" t="s">
        <v>1006</v>
      </c>
      <c r="L792" s="364" t="s">
        <v>411</v>
      </c>
      <c r="M792" s="364" t="s">
        <v>324</v>
      </c>
      <c r="N792" s="364" t="s">
        <v>318</v>
      </c>
      <c r="O792" s="373" t="s">
        <v>315</v>
      </c>
      <c r="P792" s="364">
        <v>0</v>
      </c>
      <c r="Q792" s="364">
        <v>6</v>
      </c>
      <c r="R792" s="369">
        <v>6</v>
      </c>
      <c r="S792" s="364">
        <v>7</v>
      </c>
      <c r="T792" s="8"/>
      <c r="U792" s="374">
        <v>16</v>
      </c>
      <c r="V792" s="370">
        <v>21525275</v>
      </c>
      <c r="W792" s="373" t="s">
        <v>480</v>
      </c>
      <c r="X792" s="364" t="s">
        <v>786</v>
      </c>
      <c r="Y792" s="364"/>
      <c r="Z792" s="364"/>
      <c r="AA792" s="364"/>
      <c r="AB792" s="370"/>
      <c r="AC792" s="364"/>
      <c r="AD792" s="364" t="s">
        <v>800</v>
      </c>
      <c r="AE792" s="370"/>
      <c r="AF792" s="370"/>
      <c r="AG792" s="370" t="s">
        <v>301</v>
      </c>
      <c r="AH792" s="364">
        <v>3</v>
      </c>
      <c r="AI792" s="364">
        <v>14</v>
      </c>
      <c r="AJ792" s="364">
        <v>20</v>
      </c>
      <c r="AK792" s="364">
        <v>19</v>
      </c>
      <c r="AL792" s="364">
        <v>20</v>
      </c>
      <c r="AM792" s="22">
        <f t="shared" si="306"/>
        <v>6</v>
      </c>
      <c r="AN792" s="104">
        <f t="shared" si="304"/>
        <v>0.59722222222222221</v>
      </c>
      <c r="AO792" s="104">
        <f t="shared" si="305"/>
        <v>0.80555555555555547</v>
      </c>
      <c r="AP792" s="22" t="str" cm="1">
        <f t="array" ref="AP792">IF(W792="","",IF(SUMPRODUCT((W792=$W$7:$W$2042)*(AH792=$AH$7:$AH$2042)*(AN792=$AN$7:$AN$2042)*(AO792=$AO$7:$AO$2042)*(ROW($W$7:$W$2042)&lt;&gt;ROW(W792))*((R792=0)*($R$7:$R$2042&gt;0)+(R792&gt;0)*($R$7:$R$2042=0)))&gt;0,"SALONES UNIDOS",IF(SUMPRODUCT((W792=$W$7:$W$2042)*(AH792=$AH$7:$AH$2042)*((AN792&lt;$AO$7:$AO$2042)*(AO792&gt;$AN$7:$AN$2042))*(ROW($W$7:$W$2042)&lt;&gt;ROW(W792)))&gt;0,"Cruzado","Sin cruce")))</f>
        <v>Sin cruce</v>
      </c>
      <c r="AQ792" s="22"/>
      <c r="AR792" s="22"/>
      <c r="AS792" s="104">
        <f t="shared" ref="AS792:AS793" si="356">AN792</f>
        <v>0.59722222222222221</v>
      </c>
      <c r="AT792" s="104">
        <f t="shared" ref="AT792:AT793" si="357">AO792</f>
        <v>0.80555555555555547</v>
      </c>
      <c r="AU792" s="360" t="str" cm="1">
        <f t="array" ref="AU792">IF(AB792="","",IF(SUMPRODUCT((AB792=$AB$758:$AB$988)*(AH792=$AH$758:$AH$988)*(AQ792=$AQ$758:$AQ$988)*(AR792=$AR$758:$AR$988)*(ROW($AB$758:$AB$988)&lt;&gt;ROW(AB792))*((R792=0)*($R$758:$R$988&gt;0)+(R792&gt;0)*($R$758:$R$988=0)))&gt;0,"SALONES UNIDOS",IF(SUMPRODUCT((AB792=$AB$758:$AB$988)*(AH792=$AH$758:$AH$988)*((AQ792&lt;$AR$758:$AR$988)*(AR792&gt;$AQ$758:$AQ$988))*(ROW($AB$758:$AB$988)&lt;&gt;ROW(AB792)))&gt;0,"Cruzado","Sin cruce")))</f>
        <v/>
      </c>
      <c r="AV792" s="360" t="str" cm="1">
        <f t="array" ref="AV792">IF(AD792="","",IF(SUMPRODUCT((AD792=$AD$758:$AD$988)*(AH792=$AH$758:$AH$988)*(AS792=$AS$758:$AS$988)*(AT792=$AT$758:$AT$988)*(ROW($AD$758:$AD$988)&lt;&gt;ROW(AD792))*((R792=0)*($R$758:$R$988&gt;0)+(R792&gt;0)*($R$758:$R$988=0)))&gt;0,"SALONES UNIDOS",IF(SUMPRODUCT((AD792=$AD$758:$AD$988)*(AH792=$AH$758:$AH$988)*((AS792&lt;$AT$758:$AT$988)*(AT792&gt;$AS$758:$AS$988))*(ROW($AD$758:$AD$988)&lt;&gt;ROW(AD792)))&gt;0,"Cruzado","Sin cruce")))</f>
        <v>Sin cruce</v>
      </c>
      <c r="AW792" s="104" t="str">
        <f t="shared" si="307"/>
        <v>MH2PORUMAA</v>
      </c>
      <c r="AX792" s="104" t="str" cm="1">
        <f t="array" ref="AX792">IF(AW792="","",IF(SUMPRODUCT((AW792=$AW$7:$AW$2042)*(AH792=$AH$7:$AH$2042)*(AN792=$AN$7:$AN$2042)*(AO792=$AO$7:$AO$2042)*(ROW($AW$7:$AW$2042)&lt;&gt;ROW(AW792))*((R792=0)*($R$7:$R$2042&gt;0)+(R792&gt;0)*($R$7:$R$2042=0)))&gt;0,"SALONES UNIDOS",IF(SUMPRODUCT((AW792=$AW$7:$AW$2042)*(AH792=$AH$7:$AH$2042)*((AN792&lt;$AO$7:$AO$2042)*(AO792&gt;$AN$7:$AN$2042))*(ROW($AW$7:$AW$2042)&lt;&gt;ROW(AW792)))&gt;0,"Cruzado","Sin cruce")))</f>
        <v>Sin cruce</v>
      </c>
    </row>
    <row r="793" spans="2:50" ht="19.8" hidden="1" customHeight="1" x14ac:dyDescent="0.25">
      <c r="B793" s="494" t="s">
        <v>314</v>
      </c>
      <c r="C793" s="364" t="s">
        <v>969</v>
      </c>
      <c r="D793" s="364">
        <v>20261</v>
      </c>
      <c r="E793" s="373" t="s">
        <v>328</v>
      </c>
      <c r="F793" s="370" t="s">
        <v>291</v>
      </c>
      <c r="G793" s="373" t="s">
        <v>292</v>
      </c>
      <c r="H793" s="373">
        <v>2</v>
      </c>
      <c r="I793" s="373" t="s">
        <v>560</v>
      </c>
      <c r="J793" s="373" t="s">
        <v>278</v>
      </c>
      <c r="K793" s="194" t="s">
        <v>1006</v>
      </c>
      <c r="L793" s="364" t="s">
        <v>411</v>
      </c>
      <c r="M793" s="364" t="s">
        <v>324</v>
      </c>
      <c r="N793" s="364" t="s">
        <v>318</v>
      </c>
      <c r="O793" s="373" t="s">
        <v>315</v>
      </c>
      <c r="P793" s="364">
        <v>0</v>
      </c>
      <c r="Q793" s="364">
        <v>6</v>
      </c>
      <c r="R793" s="369">
        <v>6</v>
      </c>
      <c r="S793" s="364">
        <v>7</v>
      </c>
      <c r="T793" s="8"/>
      <c r="U793" s="374">
        <v>16</v>
      </c>
      <c r="V793" s="370">
        <v>21525275</v>
      </c>
      <c r="W793" s="373" t="s">
        <v>480</v>
      </c>
      <c r="X793" s="364" t="s">
        <v>786</v>
      </c>
      <c r="Y793" s="364"/>
      <c r="Z793" s="364"/>
      <c r="AA793" s="364"/>
      <c r="AB793" s="370"/>
      <c r="AC793" s="364"/>
      <c r="AD793" s="364" t="s">
        <v>800</v>
      </c>
      <c r="AE793" s="370"/>
      <c r="AF793" s="370"/>
      <c r="AG793" s="370" t="s">
        <v>301</v>
      </c>
      <c r="AH793" s="364">
        <v>4</v>
      </c>
      <c r="AI793" s="364">
        <v>14</v>
      </c>
      <c r="AJ793" s="364">
        <v>20</v>
      </c>
      <c r="AK793" s="364">
        <v>19</v>
      </c>
      <c r="AL793" s="364">
        <v>20</v>
      </c>
      <c r="AM793" s="22">
        <f t="shared" si="306"/>
        <v>6</v>
      </c>
      <c r="AN793" s="104">
        <f t="shared" si="304"/>
        <v>0.59722222222222221</v>
      </c>
      <c r="AO793" s="104">
        <f t="shared" si="305"/>
        <v>0.80555555555555547</v>
      </c>
      <c r="AP793" s="22" t="str" cm="1">
        <f t="array" ref="AP793">IF(W793="","",IF(SUMPRODUCT((W793=$W$7:$W$2042)*(AH793=$AH$7:$AH$2042)*(AN793=$AN$7:$AN$2042)*(AO793=$AO$7:$AO$2042)*(ROW($W$7:$W$2042)&lt;&gt;ROW(W793))*((R793=0)*($R$7:$R$2042&gt;0)+(R793&gt;0)*($R$7:$R$2042=0)))&gt;0,"SALONES UNIDOS",IF(SUMPRODUCT((W793=$W$7:$W$2042)*(AH793=$AH$7:$AH$2042)*((AN793&lt;$AO$7:$AO$2042)*(AO793&gt;$AN$7:$AN$2042))*(ROW($W$7:$W$2042)&lt;&gt;ROW(W793)))&gt;0,"Cruzado","Sin cruce")))</f>
        <v>Sin cruce</v>
      </c>
      <c r="AQ793" s="22"/>
      <c r="AR793" s="22"/>
      <c r="AS793" s="104">
        <f t="shared" si="356"/>
        <v>0.59722222222222221</v>
      </c>
      <c r="AT793" s="104">
        <f t="shared" si="357"/>
        <v>0.80555555555555547</v>
      </c>
      <c r="AU793" s="360" t="str" cm="1">
        <f t="array" ref="AU793">IF(AB793="","",IF(SUMPRODUCT((AB793=$AB$758:$AB$988)*(AH793=$AH$758:$AH$988)*(AQ793=$AQ$758:$AQ$988)*(AR793=$AR$758:$AR$988)*(ROW($AB$758:$AB$988)&lt;&gt;ROW(AB793))*((R793=0)*($R$758:$R$988&gt;0)+(R793&gt;0)*($R$758:$R$988=0)))&gt;0,"SALONES UNIDOS",IF(SUMPRODUCT((AB793=$AB$758:$AB$988)*(AH793=$AH$758:$AH$988)*((AQ793&lt;$AR$758:$AR$988)*(AR793&gt;$AQ$758:$AQ$988))*(ROW($AB$758:$AB$988)&lt;&gt;ROW(AB793)))&gt;0,"Cruzado","Sin cruce")))</f>
        <v/>
      </c>
      <c r="AV793" s="360" t="str" cm="1">
        <f t="array" ref="AV793">IF(AD793="","",IF(SUMPRODUCT((AD793=$AD$758:$AD$988)*(AH793=$AH$758:$AH$988)*(AS793=$AS$758:$AS$988)*(AT793=$AT$758:$AT$988)*(ROW($AD$758:$AD$988)&lt;&gt;ROW(AD793))*((R793=0)*($R$758:$R$988&gt;0)+(R793&gt;0)*($R$758:$R$988=0)))&gt;0,"SALONES UNIDOS",IF(SUMPRODUCT((AD793=$AD$758:$AD$988)*(AH793=$AH$758:$AH$988)*((AS793&lt;$AT$758:$AT$988)*(AT793&gt;$AS$758:$AS$988))*(ROW($AD$758:$AD$988)&lt;&gt;ROW(AD793)))&gt;0,"Cruzado","Sin cruce")))</f>
        <v>Sin cruce</v>
      </c>
      <c r="AW793" s="104" t="str">
        <f t="shared" si="307"/>
        <v>MH2PORUMAA</v>
      </c>
      <c r="AX793" s="104" t="str" cm="1">
        <f t="array" ref="AX793">IF(AW793="","",IF(SUMPRODUCT((AW793=$AW$7:$AW$2042)*(AH793=$AH$7:$AH$2042)*(AN793=$AN$7:$AN$2042)*(AO793=$AO$7:$AO$2042)*(ROW($AW$7:$AW$2042)&lt;&gt;ROW(AW793))*((R793=0)*($R$7:$R$2042&gt;0)+(R793&gt;0)*($R$7:$R$2042=0)))&gt;0,"SALONES UNIDOS",IF(SUMPRODUCT((AW793=$AW$7:$AW$2042)*(AH793=$AH$7:$AH$2042)*((AN793&lt;$AO$7:$AO$2042)*(AO793&gt;$AN$7:$AN$2042))*(ROW($AW$7:$AW$2042)&lt;&gt;ROW(AW793)))&gt;0,"Cruzado","Sin cruce")))</f>
        <v>Sin cruce</v>
      </c>
    </row>
    <row r="794" spans="2:50" ht="19.8" hidden="1" customHeight="1" x14ac:dyDescent="0.25">
      <c r="B794" s="494" t="s">
        <v>314</v>
      </c>
      <c r="C794" s="364" t="s">
        <v>969</v>
      </c>
      <c r="D794" s="364">
        <v>20261</v>
      </c>
      <c r="E794" s="373" t="s">
        <v>328</v>
      </c>
      <c r="F794" s="370" t="s">
        <v>291</v>
      </c>
      <c r="G794" s="373" t="s">
        <v>292</v>
      </c>
      <c r="H794" s="373">
        <v>2</v>
      </c>
      <c r="I794" s="373" t="s">
        <v>278</v>
      </c>
      <c r="J794" s="373" t="s">
        <v>278</v>
      </c>
      <c r="K794" s="194" t="s">
        <v>801</v>
      </c>
      <c r="L794" s="364" t="s">
        <v>361</v>
      </c>
      <c r="M794" s="364" t="s">
        <v>362</v>
      </c>
      <c r="N794" s="364" t="s">
        <v>318</v>
      </c>
      <c r="O794" s="373" t="s">
        <v>315</v>
      </c>
      <c r="P794" s="364">
        <v>2</v>
      </c>
      <c r="Q794" s="364">
        <v>2</v>
      </c>
      <c r="R794" s="369">
        <v>4</v>
      </c>
      <c r="S794" s="364">
        <v>3</v>
      </c>
      <c r="T794" s="8"/>
      <c r="U794" s="374">
        <v>32</v>
      </c>
      <c r="V794" s="472">
        <v>21537507</v>
      </c>
      <c r="W794" s="472" t="s">
        <v>54</v>
      </c>
      <c r="X794" s="364" t="s">
        <v>555</v>
      </c>
      <c r="Y794" s="364"/>
      <c r="Z794" s="364"/>
      <c r="AA794" s="364"/>
      <c r="AB794" s="364" t="s">
        <v>799</v>
      </c>
      <c r="AC794" s="364"/>
      <c r="AD794" s="369"/>
      <c r="AE794" s="370"/>
      <c r="AF794" s="370"/>
      <c r="AG794" s="370" t="s">
        <v>319</v>
      </c>
      <c r="AH794" s="473">
        <v>1</v>
      </c>
      <c r="AI794" s="473">
        <v>16</v>
      </c>
      <c r="AJ794" s="473">
        <v>0</v>
      </c>
      <c r="AK794" s="473">
        <v>19</v>
      </c>
      <c r="AL794" s="473">
        <v>20</v>
      </c>
      <c r="AM794" s="22">
        <f t="shared" si="306"/>
        <v>4</v>
      </c>
      <c r="AN794" s="104">
        <f t="shared" si="304"/>
        <v>0.66666666666666663</v>
      </c>
      <c r="AO794" s="104">
        <f t="shared" si="305"/>
        <v>0.80555555555555547</v>
      </c>
      <c r="AP794" s="22" t="str" cm="1">
        <f t="array" ref="AP794">IF(W794="","",IF(SUMPRODUCT((W794=$W$7:$W$2042)*(AH794=$AH$7:$AH$2042)*(AN794=$AN$7:$AN$2042)*(AO794=$AO$7:$AO$2042)*(ROW($W$7:$W$2042)&lt;&gt;ROW(W794))*((R794=0)*($R$7:$R$2042&gt;0)+(R794&gt;0)*($R$7:$R$2042=0)))&gt;0,"SALONES UNIDOS",IF(SUMPRODUCT((W794=$W$7:$W$2042)*(AH794=$AH$7:$AH$2042)*((AN794&lt;$AO$7:$AO$2042)*(AO794&gt;$AN$7:$AN$2042))*(ROW($W$7:$W$2042)&lt;&gt;ROW(W794)))&gt;0,"Cruzado","Sin cruce")))</f>
        <v>Sin cruce</v>
      </c>
      <c r="AQ794" s="104">
        <f t="shared" ref="AQ794:AR799" si="358">AN794</f>
        <v>0.66666666666666663</v>
      </c>
      <c r="AR794" s="104">
        <f t="shared" si="358"/>
        <v>0.80555555555555547</v>
      </c>
      <c r="AS794" s="22"/>
      <c r="AT794" s="22"/>
      <c r="AU794" s="360" t="str" cm="1">
        <f t="array" ref="AU794">IF(AB794="","",IF(SUMPRODUCT((AB794=$AB$758:$AB$988)*(AH794=$AH$758:$AH$988)*(AQ794=$AQ$758:$AQ$988)*(AR794=$AR$758:$AR$988)*(ROW($AB$758:$AB$988)&lt;&gt;ROW(AB794))*((R794=0)*($R$758:$R$988&gt;0)+(R794&gt;0)*($R$758:$R$988=0)))&gt;0,"SALONES UNIDOS",IF(SUMPRODUCT((AB794=$AB$758:$AB$988)*(AH794=$AH$758:$AH$988)*((AQ794&lt;$AR$758:$AR$988)*(AR794&gt;$AQ$758:$AQ$988))*(ROW($AB$758:$AB$988)&lt;&gt;ROW(AB794)))&gt;0,"Cruzado","Sin cruce")))</f>
        <v>Sin cruce</v>
      </c>
      <c r="AV794" s="360" t="str" cm="1">
        <f t="array" ref="AV794">IF(AD794="","",IF(SUMPRODUCT((AD794=$AD$758:$AD$988)*(AH794=$AH$758:$AH$988)*(AS794=$AS$758:$AS$988)*(AT794=$AT$758:$AT$988)*(ROW($AD$758:$AD$988)&lt;&gt;ROW(AD794))*((R794=0)*($R$758:$R$988&gt;0)+(R794&gt;0)*($R$758:$R$988=0)))&gt;0,"SALONES UNIDOS",IF(SUMPRODUCT((AD794=$AD$758:$AD$988)*(AH794=$AH$758:$AH$988)*((AS794&lt;$AT$758:$AT$988)*(AT794&gt;$AS$758:$AS$988))*(ROW($AD$758:$AD$988)&lt;&gt;ROW(AD794)))&gt;0,"Cruzado","Sin cruce")))</f>
        <v/>
      </c>
      <c r="AW794" s="104" t="str">
        <f t="shared" si="307"/>
        <v>MH2PORUMAA</v>
      </c>
      <c r="AX794" s="104" t="str" cm="1">
        <f t="array" ref="AX794">IF(AW794="","",IF(SUMPRODUCT((AW794=$AW$7:$AW$2042)*(AH794=$AH$7:$AH$2042)*(AN794=$AN$7:$AN$2042)*(AO794=$AO$7:$AO$2042)*(ROW($AW$7:$AW$2042)&lt;&gt;ROW(AW794))*((R794=0)*($R$7:$R$2042&gt;0)+(R794&gt;0)*($R$7:$R$2042=0)))&gt;0,"SALONES UNIDOS",IF(SUMPRODUCT((AW794=$AW$7:$AW$2042)*(AH794=$AH$7:$AH$2042)*((AN794&lt;$AO$7:$AO$2042)*(AO794&gt;$AN$7:$AN$2042))*(ROW($AW$7:$AW$2042)&lt;&gt;ROW(AW794)))&gt;0,"Cruzado","Sin cruce")))</f>
        <v>Sin cruce</v>
      </c>
    </row>
    <row r="795" spans="2:50" ht="19.8" hidden="1" customHeight="1" x14ac:dyDescent="0.25">
      <c r="B795" s="494" t="s">
        <v>314</v>
      </c>
      <c r="C795" s="364" t="s">
        <v>969</v>
      </c>
      <c r="D795" s="364">
        <v>20261</v>
      </c>
      <c r="E795" s="373" t="s">
        <v>328</v>
      </c>
      <c r="F795" s="370" t="s">
        <v>291</v>
      </c>
      <c r="G795" s="373" t="s">
        <v>292</v>
      </c>
      <c r="H795" s="373">
        <v>2</v>
      </c>
      <c r="I795" s="373" t="s">
        <v>278</v>
      </c>
      <c r="J795" s="373" t="s">
        <v>278</v>
      </c>
      <c r="K795" s="194" t="s">
        <v>1007</v>
      </c>
      <c r="L795" s="364" t="s">
        <v>677</v>
      </c>
      <c r="M795" s="364" t="s">
        <v>362</v>
      </c>
      <c r="N795" s="364" t="s">
        <v>318</v>
      </c>
      <c r="O795" s="373" t="s">
        <v>315</v>
      </c>
      <c r="P795" s="364">
        <v>3</v>
      </c>
      <c r="Q795" s="364">
        <v>2</v>
      </c>
      <c r="R795" s="369">
        <v>5</v>
      </c>
      <c r="S795" s="364">
        <v>4</v>
      </c>
      <c r="T795" s="8"/>
      <c r="U795" s="374">
        <v>32</v>
      </c>
      <c r="V795" s="370">
        <v>21553238</v>
      </c>
      <c r="W795" s="373" t="s">
        <v>234</v>
      </c>
      <c r="X795" s="364" t="s">
        <v>555</v>
      </c>
      <c r="Y795" s="364"/>
      <c r="Z795" s="364"/>
      <c r="AA795" s="364"/>
      <c r="AB795" s="364" t="s">
        <v>799</v>
      </c>
      <c r="AC795" s="364"/>
      <c r="AD795" s="369"/>
      <c r="AE795" s="370"/>
      <c r="AF795" s="370"/>
      <c r="AG795" s="370" t="s">
        <v>319</v>
      </c>
      <c r="AH795" s="364">
        <v>5</v>
      </c>
      <c r="AI795" s="364">
        <v>12</v>
      </c>
      <c r="AJ795" s="364">
        <v>40</v>
      </c>
      <c r="AK795" s="364">
        <v>16</v>
      </c>
      <c r="AL795" s="364">
        <v>50</v>
      </c>
      <c r="AM795" s="22">
        <f t="shared" si="306"/>
        <v>5</v>
      </c>
      <c r="AN795" s="104">
        <f t="shared" ref="AN795:AN860" si="359">AI795/24+AJ795/1440</f>
        <v>0.52777777777777779</v>
      </c>
      <c r="AO795" s="104">
        <f t="shared" ref="AO795:AO860" si="360">AK795/24+AL795/1440</f>
        <v>0.70138888888888884</v>
      </c>
      <c r="AP795" s="22" t="str" cm="1">
        <f t="array" ref="AP795">IF(W795="","",IF(SUMPRODUCT((W795=$W$7:$W$2042)*(AH795=$AH$7:$AH$2042)*(AN795=$AN$7:$AN$2042)*(AO795=$AO$7:$AO$2042)*(ROW($W$7:$W$2042)&lt;&gt;ROW(W795))*((R795=0)*($R$7:$R$2042&gt;0)+(R795&gt;0)*($R$7:$R$2042=0)))&gt;0,"SALONES UNIDOS",IF(SUMPRODUCT((W795=$W$7:$W$2042)*(AH795=$AH$7:$AH$2042)*((AN795&lt;$AO$7:$AO$2042)*(AO795&gt;$AN$7:$AN$2042))*(ROW($W$7:$W$2042)&lt;&gt;ROW(W795)))&gt;0,"Cruzado","Sin cruce")))</f>
        <v>Sin cruce</v>
      </c>
      <c r="AQ795" s="104">
        <f t="shared" si="358"/>
        <v>0.52777777777777779</v>
      </c>
      <c r="AR795" s="104">
        <f t="shared" si="358"/>
        <v>0.70138888888888884</v>
      </c>
      <c r="AS795" s="22"/>
      <c r="AT795" s="22"/>
      <c r="AU795" s="360" t="str" cm="1">
        <f t="array" ref="AU795">IF(AB795="","",IF(SUMPRODUCT((AB795=$AB$758:$AB$988)*(AH795=$AH$758:$AH$988)*(AQ795=$AQ$758:$AQ$988)*(AR795=$AR$758:$AR$988)*(ROW($AB$758:$AB$988)&lt;&gt;ROW(AB795))*((R795=0)*($R$758:$R$988&gt;0)+(R795&gt;0)*($R$758:$R$988=0)))&gt;0,"SALONES UNIDOS",IF(SUMPRODUCT((AB795=$AB$758:$AB$988)*(AH795=$AH$758:$AH$988)*((AQ795&lt;$AR$758:$AR$988)*(AR795&gt;$AQ$758:$AQ$988))*(ROW($AB$758:$AB$988)&lt;&gt;ROW(AB795)))&gt;0,"Cruzado","Sin cruce")))</f>
        <v>Sin cruce</v>
      </c>
      <c r="AV795" s="360" t="str" cm="1">
        <f t="array" ref="AV795">IF(AD795="","",IF(SUMPRODUCT((AD795=$AD$758:$AD$988)*(AH795=$AH$758:$AH$988)*(AS795=$AS$758:$AS$988)*(AT795=$AT$758:$AT$988)*(ROW($AD$758:$AD$988)&lt;&gt;ROW(AD795))*((R795=0)*($R$758:$R$988&gt;0)+(R795&gt;0)*($R$758:$R$988=0)))&gt;0,"SALONES UNIDOS",IF(SUMPRODUCT((AD795=$AD$758:$AD$988)*(AH795=$AH$758:$AH$988)*((AS795&lt;$AT$758:$AT$988)*(AT795&gt;$AS$758:$AS$988))*(ROW($AD$758:$AD$988)&lt;&gt;ROW(AD795)))&gt;0,"Cruzado","Sin cruce")))</f>
        <v/>
      </c>
      <c r="AW795" s="104" t="str">
        <f t="shared" si="307"/>
        <v>MH2PORUMAA</v>
      </c>
      <c r="AX795" s="104" t="str" cm="1">
        <f t="array" ref="AX795">IF(AW795="","",IF(SUMPRODUCT((AW795=$AW$7:$AW$2042)*(AH795=$AH$7:$AH$2042)*(AN795=$AN$7:$AN$2042)*(AO795=$AO$7:$AO$2042)*(ROW($AW$7:$AW$2042)&lt;&gt;ROW(AW795))*((R795=0)*($R$7:$R$2042&gt;0)+(R795&gt;0)*($R$7:$R$2042=0)))&gt;0,"SALONES UNIDOS",IF(SUMPRODUCT((AW795=$AW$7:$AW$2042)*(AH795=$AH$7:$AH$2042)*((AN795&lt;$AO$7:$AO$2042)*(AO795&gt;$AN$7:$AN$2042))*(ROW($AW$7:$AW$2042)&lt;&gt;ROW(AW795)))&gt;0,"Cruzado","Sin cruce")))</f>
        <v>Sin cruce</v>
      </c>
    </row>
    <row r="796" spans="2:50" ht="19.8" hidden="1" customHeight="1" x14ac:dyDescent="0.25">
      <c r="B796" s="494" t="s">
        <v>314</v>
      </c>
      <c r="C796" s="364" t="s">
        <v>969</v>
      </c>
      <c r="D796" s="364">
        <v>20261</v>
      </c>
      <c r="E796" s="373" t="s">
        <v>328</v>
      </c>
      <c r="F796" s="370" t="s">
        <v>291</v>
      </c>
      <c r="G796" s="373" t="s">
        <v>292</v>
      </c>
      <c r="H796" s="373">
        <v>2</v>
      </c>
      <c r="I796" s="373" t="s">
        <v>278</v>
      </c>
      <c r="J796" s="373" t="s">
        <v>278</v>
      </c>
      <c r="K796" s="194" t="s">
        <v>802</v>
      </c>
      <c r="L796" s="364" t="s">
        <v>679</v>
      </c>
      <c r="M796" s="364" t="s">
        <v>362</v>
      </c>
      <c r="N796" s="364" t="s">
        <v>318</v>
      </c>
      <c r="O796" s="373" t="s">
        <v>315</v>
      </c>
      <c r="P796" s="364">
        <v>3</v>
      </c>
      <c r="Q796" s="364">
        <v>2</v>
      </c>
      <c r="R796" s="369">
        <v>5</v>
      </c>
      <c r="S796" s="364">
        <v>4</v>
      </c>
      <c r="T796" s="8"/>
      <c r="U796" s="374">
        <v>32</v>
      </c>
      <c r="V796" s="472">
        <v>22096438</v>
      </c>
      <c r="W796" s="472" t="s">
        <v>218</v>
      </c>
      <c r="X796" s="364" t="s">
        <v>555</v>
      </c>
      <c r="Y796" s="364"/>
      <c r="Z796" s="364"/>
      <c r="AA796" s="364"/>
      <c r="AB796" s="364" t="s">
        <v>799</v>
      </c>
      <c r="AC796" s="364"/>
      <c r="AD796" s="369"/>
      <c r="AE796" s="370"/>
      <c r="AF796" s="370"/>
      <c r="AG796" s="370" t="s">
        <v>319</v>
      </c>
      <c r="AH796" s="473">
        <v>4</v>
      </c>
      <c r="AI796" s="473">
        <v>7</v>
      </c>
      <c r="AJ796" s="473">
        <v>40</v>
      </c>
      <c r="AK796" s="473">
        <v>11</v>
      </c>
      <c r="AL796" s="473">
        <v>50</v>
      </c>
      <c r="AM796" s="22">
        <f t="shared" si="306"/>
        <v>5</v>
      </c>
      <c r="AN796" s="104">
        <f t="shared" si="359"/>
        <v>0.31944444444444448</v>
      </c>
      <c r="AO796" s="104">
        <f t="shared" si="360"/>
        <v>0.49305555555555552</v>
      </c>
      <c r="AP796" s="22" t="str" cm="1">
        <f t="array" ref="AP796">IF(W796="","",IF(SUMPRODUCT((W796=$W$7:$W$2042)*(AH796=$AH$7:$AH$2042)*(AN796=$AN$7:$AN$2042)*(AO796=$AO$7:$AO$2042)*(ROW($W$7:$W$2042)&lt;&gt;ROW(W796))*((R796=0)*($R$7:$R$2042&gt;0)+(R796&gt;0)*($R$7:$R$2042=0)))&gt;0,"SALONES UNIDOS",IF(SUMPRODUCT((W796=$W$7:$W$2042)*(AH796=$AH$7:$AH$2042)*((AN796&lt;$AO$7:$AO$2042)*(AO796&gt;$AN$7:$AN$2042))*(ROW($W$7:$W$2042)&lt;&gt;ROW(W796)))&gt;0,"Cruzado","Sin cruce")))</f>
        <v>Sin cruce</v>
      </c>
      <c r="AQ796" s="104">
        <f t="shared" si="358"/>
        <v>0.31944444444444448</v>
      </c>
      <c r="AR796" s="104">
        <f t="shared" si="358"/>
        <v>0.49305555555555552</v>
      </c>
      <c r="AS796" s="22"/>
      <c r="AT796" s="22"/>
      <c r="AU796" s="360" t="str" cm="1">
        <f t="array" ref="AU796">IF(AB796="","",IF(SUMPRODUCT((AB796=$AB$758:$AB$988)*(AH796=$AH$758:$AH$988)*(AQ796=$AQ$758:$AQ$988)*(AR796=$AR$758:$AR$988)*(ROW($AB$758:$AB$988)&lt;&gt;ROW(AB796))*((R796=0)*($R$758:$R$988&gt;0)+(R796&gt;0)*($R$758:$R$988=0)))&gt;0,"SALONES UNIDOS",IF(SUMPRODUCT((AB796=$AB$758:$AB$988)*(AH796=$AH$758:$AH$988)*((AQ796&lt;$AR$758:$AR$988)*(AR796&gt;$AQ$758:$AQ$988))*(ROW($AB$758:$AB$988)&lt;&gt;ROW(AB796)))&gt;0,"Cruzado","Sin cruce")))</f>
        <v>Sin cruce</v>
      </c>
      <c r="AV796" s="360" t="str" cm="1">
        <f t="array" ref="AV796">IF(AD796="","",IF(SUMPRODUCT((AD796=$AD$758:$AD$988)*(AH796=$AH$758:$AH$988)*(AS796=$AS$758:$AS$988)*(AT796=$AT$758:$AT$988)*(ROW($AD$758:$AD$988)&lt;&gt;ROW(AD796))*((R796=0)*($R$758:$R$988&gt;0)+(R796&gt;0)*($R$758:$R$988=0)))&gt;0,"SALONES UNIDOS",IF(SUMPRODUCT((AD796=$AD$758:$AD$988)*(AH796=$AH$758:$AH$988)*((AS796&lt;$AT$758:$AT$988)*(AT796&gt;$AS$758:$AS$988))*(ROW($AD$758:$AD$988)&lt;&gt;ROW(AD796)))&gt;0,"Cruzado","Sin cruce")))</f>
        <v/>
      </c>
      <c r="AW796" s="104" t="str">
        <f t="shared" si="307"/>
        <v>MH2PORUMAA</v>
      </c>
      <c r="AX796" s="104" t="str" cm="1">
        <f t="array" ref="AX796">IF(AW796="","",IF(SUMPRODUCT((AW796=$AW$7:$AW$2042)*(AH796=$AH$7:$AH$2042)*(AN796=$AN$7:$AN$2042)*(AO796=$AO$7:$AO$2042)*(ROW($AW$7:$AW$2042)&lt;&gt;ROW(AW796))*((R796=0)*($R$7:$R$2042&gt;0)+(R796&gt;0)*($R$7:$R$2042=0)))&gt;0,"SALONES UNIDOS",IF(SUMPRODUCT((AW796=$AW$7:$AW$2042)*(AH796=$AH$7:$AH$2042)*((AN796&lt;$AO$7:$AO$2042)*(AO796&gt;$AN$7:$AN$2042))*(ROW($AW$7:$AW$2042)&lt;&gt;ROW(AW796)))&gt;0,"Cruzado","Sin cruce")))</f>
        <v>Sin cruce</v>
      </c>
    </row>
    <row r="797" spans="2:50" ht="19.8" hidden="1" customHeight="1" x14ac:dyDescent="0.25">
      <c r="B797" s="494" t="s">
        <v>314</v>
      </c>
      <c r="C797" s="364" t="s">
        <v>969</v>
      </c>
      <c r="D797" s="364">
        <v>20261</v>
      </c>
      <c r="E797" s="373" t="s">
        <v>328</v>
      </c>
      <c r="F797" s="370" t="s">
        <v>291</v>
      </c>
      <c r="G797" s="373" t="s">
        <v>292</v>
      </c>
      <c r="H797" s="373">
        <v>2</v>
      </c>
      <c r="I797" s="373" t="s">
        <v>278</v>
      </c>
      <c r="J797" s="373" t="s">
        <v>278</v>
      </c>
      <c r="K797" s="194" t="s">
        <v>803</v>
      </c>
      <c r="L797" s="364" t="s">
        <v>681</v>
      </c>
      <c r="M797" s="364" t="s">
        <v>362</v>
      </c>
      <c r="N797" s="364" t="s">
        <v>318</v>
      </c>
      <c r="O797" s="373" t="s">
        <v>315</v>
      </c>
      <c r="P797" s="364">
        <v>2</v>
      </c>
      <c r="Q797" s="364">
        <v>2</v>
      </c>
      <c r="R797" s="369">
        <v>4</v>
      </c>
      <c r="S797" s="364">
        <v>3</v>
      </c>
      <c r="T797" s="8"/>
      <c r="U797" s="374">
        <v>32</v>
      </c>
      <c r="V797" s="370">
        <v>492535</v>
      </c>
      <c r="W797" s="373" t="s">
        <v>502</v>
      </c>
      <c r="X797" s="364" t="s">
        <v>555</v>
      </c>
      <c r="Y797" s="364"/>
      <c r="Z797" s="364"/>
      <c r="AA797" s="364"/>
      <c r="AB797" s="364" t="s">
        <v>799</v>
      </c>
      <c r="AC797" s="364"/>
      <c r="AD797" s="369"/>
      <c r="AE797" s="370"/>
      <c r="AF797" s="370"/>
      <c r="AG797" s="370" t="s">
        <v>319</v>
      </c>
      <c r="AH797" s="364">
        <v>3</v>
      </c>
      <c r="AI797" s="364">
        <v>8</v>
      </c>
      <c r="AJ797" s="364">
        <v>30</v>
      </c>
      <c r="AK797" s="364">
        <v>11</v>
      </c>
      <c r="AL797" s="364">
        <v>50</v>
      </c>
      <c r="AM797" s="22">
        <f t="shared" si="306"/>
        <v>4</v>
      </c>
      <c r="AN797" s="104">
        <f t="shared" si="359"/>
        <v>0.35416666666666663</v>
      </c>
      <c r="AO797" s="104">
        <f t="shared" si="360"/>
        <v>0.49305555555555552</v>
      </c>
      <c r="AP797" s="22" t="str" cm="1">
        <f t="array" ref="AP797">IF(W797="","",IF(SUMPRODUCT((W797=$W$7:$W$2042)*(AH797=$AH$7:$AH$2042)*(AN797=$AN$7:$AN$2042)*(AO797=$AO$7:$AO$2042)*(ROW($W$7:$W$2042)&lt;&gt;ROW(W797))*((R797=0)*($R$7:$R$2042&gt;0)+(R797&gt;0)*($R$7:$R$2042=0)))&gt;0,"SALONES UNIDOS",IF(SUMPRODUCT((W797=$W$7:$W$2042)*(AH797=$AH$7:$AH$2042)*((AN797&lt;$AO$7:$AO$2042)*(AO797&gt;$AN$7:$AN$2042))*(ROW($W$7:$W$2042)&lt;&gt;ROW(W797)))&gt;0,"Cruzado","Sin cruce")))</f>
        <v>Sin cruce</v>
      </c>
      <c r="AQ797" s="104">
        <f t="shared" si="358"/>
        <v>0.35416666666666663</v>
      </c>
      <c r="AR797" s="104">
        <f t="shared" si="358"/>
        <v>0.49305555555555552</v>
      </c>
      <c r="AS797" s="22"/>
      <c r="AT797" s="22"/>
      <c r="AU797" s="360" t="str" cm="1">
        <f t="array" ref="AU797">IF(AB797="","",IF(SUMPRODUCT((AB797=$AB$758:$AB$988)*(AH797=$AH$758:$AH$988)*(AQ797=$AQ$758:$AQ$988)*(AR797=$AR$758:$AR$988)*(ROW($AB$758:$AB$988)&lt;&gt;ROW(AB797))*((R797=0)*($R$758:$R$988&gt;0)+(R797&gt;0)*($R$758:$R$988=0)))&gt;0,"SALONES UNIDOS",IF(SUMPRODUCT((AB797=$AB$758:$AB$988)*(AH797=$AH$758:$AH$988)*((AQ797&lt;$AR$758:$AR$988)*(AR797&gt;$AQ$758:$AQ$988))*(ROW($AB$758:$AB$988)&lt;&gt;ROW(AB797)))&gt;0,"Cruzado","Sin cruce")))</f>
        <v>Sin cruce</v>
      </c>
      <c r="AV797" s="360" t="str" cm="1">
        <f t="array" ref="AV797">IF(AD797="","",IF(SUMPRODUCT((AD797=$AD$758:$AD$988)*(AH797=$AH$758:$AH$988)*(AS797=$AS$758:$AS$988)*(AT797=$AT$758:$AT$988)*(ROW($AD$758:$AD$988)&lt;&gt;ROW(AD797))*((R797=0)*($R$758:$R$988&gt;0)+(R797&gt;0)*($R$758:$R$988=0)))&gt;0,"SALONES UNIDOS",IF(SUMPRODUCT((AD797=$AD$758:$AD$988)*(AH797=$AH$758:$AH$988)*((AS797&lt;$AT$758:$AT$988)*(AT797&gt;$AS$758:$AS$988))*(ROW($AD$758:$AD$988)&lt;&gt;ROW(AD797)))&gt;0,"Cruzado","Sin cruce")))</f>
        <v/>
      </c>
      <c r="AW797" s="104" t="str">
        <f t="shared" si="307"/>
        <v>MH2PORUMAA</v>
      </c>
      <c r="AX797" s="104" t="str" cm="1">
        <f t="array" ref="AX797">IF(AW797="","",IF(SUMPRODUCT((AW797=$AW$7:$AW$2042)*(AH797=$AH$7:$AH$2042)*(AN797=$AN$7:$AN$2042)*(AO797=$AO$7:$AO$2042)*(ROW($AW$7:$AW$2042)&lt;&gt;ROW(AW797))*((R797=0)*($R$7:$R$2042&gt;0)+(R797&gt;0)*($R$7:$R$2042=0)))&gt;0,"SALONES UNIDOS",IF(SUMPRODUCT((AW797=$AW$7:$AW$2042)*(AH797=$AH$7:$AH$2042)*((AN797&lt;$AO$7:$AO$2042)*(AO797&gt;$AN$7:$AN$2042))*(ROW($AW$7:$AW$2042)&lt;&gt;ROW(AW797)))&gt;0,"Cruzado","Sin cruce")))</f>
        <v>Sin cruce</v>
      </c>
    </row>
    <row r="798" spans="2:50" ht="19.8" hidden="1" customHeight="1" x14ac:dyDescent="0.25">
      <c r="B798" s="494" t="s">
        <v>314</v>
      </c>
      <c r="C798" s="364" t="s">
        <v>969</v>
      </c>
      <c r="D798" s="364">
        <v>20261</v>
      </c>
      <c r="E798" s="373" t="s">
        <v>328</v>
      </c>
      <c r="F798" s="370" t="s">
        <v>291</v>
      </c>
      <c r="G798" s="373" t="s">
        <v>292</v>
      </c>
      <c r="H798" s="373">
        <v>2</v>
      </c>
      <c r="I798" s="373" t="s">
        <v>281</v>
      </c>
      <c r="J798" s="373" t="s">
        <v>281</v>
      </c>
      <c r="K798" s="194" t="s">
        <v>797</v>
      </c>
      <c r="L798" s="364" t="s">
        <v>798</v>
      </c>
      <c r="M798" s="364" t="s">
        <v>362</v>
      </c>
      <c r="N798" s="364" t="s">
        <v>318</v>
      </c>
      <c r="O798" s="373" t="s">
        <v>315</v>
      </c>
      <c r="P798" s="364">
        <v>2</v>
      </c>
      <c r="Q798" s="364">
        <v>2</v>
      </c>
      <c r="R798" s="369">
        <v>4</v>
      </c>
      <c r="S798" s="364">
        <v>3</v>
      </c>
      <c r="T798" s="8"/>
      <c r="U798" s="374">
        <v>20</v>
      </c>
      <c r="V798" s="370">
        <v>71819567</v>
      </c>
      <c r="W798" s="373" t="s">
        <v>34</v>
      </c>
      <c r="X798" s="364" t="s">
        <v>555</v>
      </c>
      <c r="Y798" s="364"/>
      <c r="Z798" s="364"/>
      <c r="AA798" s="364"/>
      <c r="AB798" s="364" t="s">
        <v>804</v>
      </c>
      <c r="AC798" s="364"/>
      <c r="AD798" s="369"/>
      <c r="AE798" s="370"/>
      <c r="AF798" s="370"/>
      <c r="AG798" s="370" t="s">
        <v>319</v>
      </c>
      <c r="AH798" s="364">
        <v>1</v>
      </c>
      <c r="AI798" s="364">
        <v>13</v>
      </c>
      <c r="AJ798" s="364">
        <v>30</v>
      </c>
      <c r="AK798" s="364">
        <v>16</v>
      </c>
      <c r="AL798" s="364">
        <v>50</v>
      </c>
      <c r="AM798" s="22">
        <f t="shared" si="306"/>
        <v>4</v>
      </c>
      <c r="AN798" s="104">
        <f t="shared" si="359"/>
        <v>0.5625</v>
      </c>
      <c r="AO798" s="104">
        <f t="shared" si="360"/>
        <v>0.70138888888888884</v>
      </c>
      <c r="AP798" s="22" t="str" cm="1">
        <f t="array" ref="AP798">IF(W798="","",IF(SUMPRODUCT((W798=$W$7:$W$2042)*(AH798=$AH$7:$AH$2042)*(AN798=$AN$7:$AN$2042)*(AO798=$AO$7:$AO$2042)*(ROW($W$7:$W$2042)&lt;&gt;ROW(W798))*((R798=0)*($R$7:$R$2042&gt;0)+(R798&gt;0)*($R$7:$R$2042=0)))&gt;0,"SALONES UNIDOS",IF(SUMPRODUCT((W798=$W$7:$W$2042)*(AH798=$AH$7:$AH$2042)*((AN798&lt;$AO$7:$AO$2042)*(AO798&gt;$AN$7:$AN$2042))*(ROW($W$7:$W$2042)&lt;&gt;ROW(W798)))&gt;0,"Cruzado","Sin cruce")))</f>
        <v>Sin cruce</v>
      </c>
      <c r="AQ798" s="104">
        <f t="shared" si="358"/>
        <v>0.5625</v>
      </c>
      <c r="AR798" s="104">
        <f t="shared" si="358"/>
        <v>0.70138888888888884</v>
      </c>
      <c r="AS798" s="22"/>
      <c r="AT798" s="22"/>
      <c r="AU798" s="360" t="str" cm="1">
        <f t="array" ref="AU798">IF(AB798="","",IF(SUMPRODUCT((AB798=$AB$758:$AB$988)*(AH798=$AH$758:$AH$988)*(AQ798=$AQ$758:$AQ$988)*(AR798=$AR$758:$AR$988)*(ROW($AB$758:$AB$988)&lt;&gt;ROW(AB798))*((R798=0)*($R$758:$R$988&gt;0)+(R798&gt;0)*($R$758:$R$988=0)))&gt;0,"SALONES UNIDOS",IF(SUMPRODUCT((AB798=$AB$758:$AB$988)*(AH798=$AH$758:$AH$988)*((AQ798&lt;$AR$758:$AR$988)*(AR798&gt;$AQ$758:$AQ$988))*(ROW($AB$758:$AB$988)&lt;&gt;ROW(AB798)))&gt;0,"Cruzado","Sin cruce")))</f>
        <v>Sin cruce</v>
      </c>
      <c r="AV798" s="360" t="str" cm="1">
        <f t="array" ref="AV798">IF(AD798="","",IF(SUMPRODUCT((AD798=$AD$758:$AD$988)*(AH798=$AH$758:$AH$988)*(AS798=$AS$758:$AS$988)*(AT798=$AT$758:$AT$988)*(ROW($AD$758:$AD$988)&lt;&gt;ROW(AD798))*((R798=0)*($R$758:$R$988&gt;0)+(R798&gt;0)*($R$758:$R$988=0)))&gt;0,"SALONES UNIDOS",IF(SUMPRODUCT((AD798=$AD$758:$AD$988)*(AH798=$AH$758:$AH$988)*((AS798&lt;$AT$758:$AT$988)*(AT798&gt;$AS$758:$AS$988))*(ROW($AD$758:$AD$988)&lt;&gt;ROW(AD798)))&gt;0,"Cruzado","Sin cruce")))</f>
        <v/>
      </c>
      <c r="AW798" s="104" t="str">
        <f t="shared" si="307"/>
        <v>MH2PORUMAB</v>
      </c>
      <c r="AX798" s="104" t="str" cm="1">
        <f t="array" ref="AX798">IF(AW798="","",IF(SUMPRODUCT((AW798=$AW$7:$AW$2042)*(AH798=$AH$7:$AH$2042)*(AN798=$AN$7:$AN$2042)*(AO798=$AO$7:$AO$2042)*(ROW($AW$7:$AW$2042)&lt;&gt;ROW(AW798))*((R798=0)*($R$7:$R$2042&gt;0)+(R798&gt;0)*($R$7:$R$2042=0)))&gt;0,"SALONES UNIDOS",IF(SUMPRODUCT((AW798=$AW$7:$AW$2042)*(AH798=$AH$7:$AH$2042)*((AN798&lt;$AO$7:$AO$2042)*(AO798&gt;$AN$7:$AN$2042))*(ROW($AW$7:$AW$2042)&lt;&gt;ROW(AW798)))&gt;0,"Cruzado","Sin cruce")))</f>
        <v>Sin cruce</v>
      </c>
    </row>
    <row r="799" spans="2:50" ht="19.8" hidden="1" customHeight="1" x14ac:dyDescent="0.25">
      <c r="B799" s="494" t="s">
        <v>314</v>
      </c>
      <c r="C799" s="364" t="s">
        <v>969</v>
      </c>
      <c r="D799" s="364">
        <v>20261</v>
      </c>
      <c r="E799" s="373" t="s">
        <v>328</v>
      </c>
      <c r="F799" s="370" t="s">
        <v>291</v>
      </c>
      <c r="G799" s="373" t="s">
        <v>292</v>
      </c>
      <c r="H799" s="373">
        <v>2</v>
      </c>
      <c r="I799" s="373" t="s">
        <v>281</v>
      </c>
      <c r="J799" s="373" t="s">
        <v>281</v>
      </c>
      <c r="K799" s="194" t="s">
        <v>1006</v>
      </c>
      <c r="L799" s="364" t="s">
        <v>411</v>
      </c>
      <c r="M799" s="364" t="s">
        <v>324</v>
      </c>
      <c r="N799" s="364" t="s">
        <v>318</v>
      </c>
      <c r="O799" s="373" t="s">
        <v>315</v>
      </c>
      <c r="P799" s="364">
        <v>4</v>
      </c>
      <c r="Q799" s="364">
        <v>0</v>
      </c>
      <c r="R799" s="369">
        <v>4</v>
      </c>
      <c r="S799" s="364">
        <v>7</v>
      </c>
      <c r="T799" s="8"/>
      <c r="U799" s="374">
        <v>20</v>
      </c>
      <c r="V799" s="370">
        <v>43078699</v>
      </c>
      <c r="W799" s="373" t="s">
        <v>1119</v>
      </c>
      <c r="X799" s="364" t="s">
        <v>555</v>
      </c>
      <c r="Y799" s="364"/>
      <c r="Z799" s="364"/>
      <c r="AA799" s="364"/>
      <c r="AB799" s="364" t="s">
        <v>804</v>
      </c>
      <c r="AC799" s="364"/>
      <c r="AD799" s="369"/>
      <c r="AE799" s="370"/>
      <c r="AF799" s="370"/>
      <c r="AG799" s="370" t="s">
        <v>559</v>
      </c>
      <c r="AH799" s="364">
        <v>6</v>
      </c>
      <c r="AI799" s="364">
        <v>7</v>
      </c>
      <c r="AJ799" s="364">
        <v>40</v>
      </c>
      <c r="AK799" s="364">
        <v>11</v>
      </c>
      <c r="AL799" s="364">
        <v>0</v>
      </c>
      <c r="AM799" s="22">
        <f t="shared" si="306"/>
        <v>4</v>
      </c>
      <c r="AN799" s="104">
        <f t="shared" si="359"/>
        <v>0.31944444444444448</v>
      </c>
      <c r="AO799" s="104">
        <f t="shared" si="360"/>
        <v>0.45833333333333331</v>
      </c>
      <c r="AP799" s="22" t="str" cm="1">
        <f t="array" ref="AP799">IF(W799="","",IF(SUMPRODUCT((W799=$W$7:$W$2042)*(AH799=$AH$7:$AH$2042)*(AN799=$AN$7:$AN$2042)*(AO799=$AO$7:$AO$2042)*(ROW($W$7:$W$2042)&lt;&gt;ROW(W799))*((R799=0)*($R$7:$R$2042&gt;0)+(R799&gt;0)*($R$7:$R$2042=0)))&gt;0,"SALONES UNIDOS",IF(SUMPRODUCT((W799=$W$7:$W$2042)*(AH799=$AH$7:$AH$2042)*((AN799&lt;$AO$7:$AO$2042)*(AO799&gt;$AN$7:$AN$2042))*(ROW($W$7:$W$2042)&lt;&gt;ROW(W799)))&gt;0,"Cruzado","Sin cruce")))</f>
        <v>Sin cruce</v>
      </c>
      <c r="AQ799" s="104">
        <f t="shared" si="358"/>
        <v>0.31944444444444448</v>
      </c>
      <c r="AR799" s="104">
        <f t="shared" si="358"/>
        <v>0.45833333333333331</v>
      </c>
      <c r="AS799" s="22"/>
      <c r="AT799" s="22"/>
      <c r="AU799" s="360" t="str" cm="1">
        <f t="array" ref="AU799">IF(AB799="","",IF(SUMPRODUCT((AB799=$AB$758:$AB$988)*(AH799=$AH$758:$AH$988)*(AQ799=$AQ$758:$AQ$988)*(AR799=$AR$758:$AR$988)*(ROW($AB$758:$AB$988)&lt;&gt;ROW(AB799))*((R799=0)*($R$758:$R$988&gt;0)+(R799&gt;0)*($R$758:$R$988=0)))&gt;0,"SALONES UNIDOS",IF(SUMPRODUCT((AB799=$AB$758:$AB$988)*(AH799=$AH$758:$AH$988)*((AQ799&lt;$AR$758:$AR$988)*(AR799&gt;$AQ$758:$AQ$988))*(ROW($AB$758:$AB$988)&lt;&gt;ROW(AB799)))&gt;0,"Cruzado","Sin cruce")))</f>
        <v>Sin cruce</v>
      </c>
      <c r="AV799" s="360" t="str" cm="1">
        <f t="array" ref="AV799">IF(AD799="","",IF(SUMPRODUCT((AD799=$AD$758:$AD$988)*(AH799=$AH$758:$AH$988)*(AS799=$AS$758:$AS$988)*(AT799=$AT$758:$AT$988)*(ROW($AD$758:$AD$988)&lt;&gt;ROW(AD799))*((R799=0)*($R$758:$R$988&gt;0)+(R799&gt;0)*($R$758:$R$988=0)))&gt;0,"SALONES UNIDOS",IF(SUMPRODUCT((AD799=$AD$758:$AD$988)*(AH799=$AH$758:$AH$988)*((AS799&lt;$AT$758:$AT$988)*(AT799&gt;$AS$758:$AS$988))*(ROW($AD$758:$AD$988)&lt;&gt;ROW(AD799)))&gt;0,"Cruzado","Sin cruce")))</f>
        <v/>
      </c>
      <c r="AW799" s="104" t="str">
        <f t="shared" si="307"/>
        <v>MH2PORUMAB</v>
      </c>
      <c r="AX799" s="104" t="str" cm="1">
        <f t="array" ref="AX799">IF(AW799="","",IF(SUMPRODUCT((AW799=$AW$7:$AW$2042)*(AH799=$AH$7:$AH$2042)*(AN799=$AN$7:$AN$2042)*(AO799=$AO$7:$AO$2042)*(ROW($AW$7:$AW$2042)&lt;&gt;ROW(AW799))*((R799=0)*($R$7:$R$2042&gt;0)+(R799&gt;0)*($R$7:$R$2042=0)))&gt;0,"SALONES UNIDOS",IF(SUMPRODUCT((AW799=$AW$7:$AW$2042)*(AH799=$AH$7:$AH$2042)*((AN799&lt;$AO$7:$AO$2042)*(AO799&gt;$AN$7:$AN$2042))*(ROW($AW$7:$AW$2042)&lt;&gt;ROW(AW799)))&gt;0,"Cruzado","Sin cruce")))</f>
        <v>Sin cruce</v>
      </c>
    </row>
    <row r="800" spans="2:50" ht="19.8" hidden="1" customHeight="1" x14ac:dyDescent="0.25">
      <c r="B800" s="494" t="s">
        <v>314</v>
      </c>
      <c r="C800" s="364" t="s">
        <v>969</v>
      </c>
      <c r="D800" s="364">
        <v>20261</v>
      </c>
      <c r="E800" s="373" t="s">
        <v>328</v>
      </c>
      <c r="F800" s="370" t="s">
        <v>291</v>
      </c>
      <c r="G800" s="373" t="s">
        <v>292</v>
      </c>
      <c r="H800" s="373">
        <v>2</v>
      </c>
      <c r="I800" s="373" t="s">
        <v>412</v>
      </c>
      <c r="J800" s="373" t="s">
        <v>281</v>
      </c>
      <c r="K800" s="194" t="s">
        <v>1006</v>
      </c>
      <c r="L800" s="364" t="s">
        <v>411</v>
      </c>
      <c r="M800" s="364" t="s">
        <v>324</v>
      </c>
      <c r="N800" s="364" t="s">
        <v>318</v>
      </c>
      <c r="O800" s="373" t="s">
        <v>315</v>
      </c>
      <c r="P800" s="364">
        <v>0</v>
      </c>
      <c r="Q800" s="364">
        <v>6</v>
      </c>
      <c r="R800" s="369">
        <v>6</v>
      </c>
      <c r="S800" s="364">
        <v>7</v>
      </c>
      <c r="T800" s="8"/>
      <c r="U800" s="374">
        <v>20</v>
      </c>
      <c r="V800" s="370">
        <v>43078699</v>
      </c>
      <c r="W800" s="373" t="s">
        <v>1119</v>
      </c>
      <c r="X800" s="364" t="s">
        <v>555</v>
      </c>
      <c r="Y800" s="364"/>
      <c r="Z800" s="364"/>
      <c r="AA800" s="364"/>
      <c r="AB800" s="370"/>
      <c r="AC800" s="364"/>
      <c r="AD800" s="364" t="s">
        <v>800</v>
      </c>
      <c r="AE800" s="370"/>
      <c r="AF800" s="370"/>
      <c r="AG800" s="370" t="s">
        <v>301</v>
      </c>
      <c r="AH800" s="364">
        <v>6</v>
      </c>
      <c r="AI800" s="364">
        <v>11</v>
      </c>
      <c r="AJ800" s="364">
        <v>0</v>
      </c>
      <c r="AK800" s="364">
        <v>16</v>
      </c>
      <c r="AL800" s="364">
        <v>0</v>
      </c>
      <c r="AM800" s="22">
        <f t="shared" ref="AM800:AM865" si="361">IF(AI800="",R800,ROUND(((((AK800/24)+(AL800/1440))-((AI800/24)+(AJ800/1440)))*1440/50),5))</f>
        <v>6</v>
      </c>
      <c r="AN800" s="104">
        <f t="shared" si="359"/>
        <v>0.45833333333333331</v>
      </c>
      <c r="AO800" s="104">
        <f t="shared" si="360"/>
        <v>0.66666666666666663</v>
      </c>
      <c r="AP800" s="22" t="str" cm="1">
        <f t="array" ref="AP800">IF(W800="","",IF(SUMPRODUCT((W800=$W$7:$W$2042)*(AH800=$AH$7:$AH$2042)*(AN800=$AN$7:$AN$2042)*(AO800=$AO$7:$AO$2042)*(ROW($W$7:$W$2042)&lt;&gt;ROW(W800))*((R800=0)*($R$7:$R$2042&gt;0)+(R800&gt;0)*($R$7:$R$2042=0)))&gt;0,"SALONES UNIDOS",IF(SUMPRODUCT((W800=$W$7:$W$2042)*(AH800=$AH$7:$AH$2042)*((AN800&lt;$AO$7:$AO$2042)*(AO800&gt;$AN$7:$AN$2042))*(ROW($W$7:$W$2042)&lt;&gt;ROW(W800)))&gt;0,"Cruzado","Sin cruce")))</f>
        <v>Sin cruce</v>
      </c>
      <c r="AQ800" s="22"/>
      <c r="AR800" s="22"/>
      <c r="AS800" s="104">
        <f>AN800</f>
        <v>0.45833333333333331</v>
      </c>
      <c r="AT800" s="104">
        <f>AO800</f>
        <v>0.66666666666666663</v>
      </c>
      <c r="AU800" s="360" t="str" cm="1">
        <f t="array" ref="AU800">IF(AB800="","",IF(SUMPRODUCT((AB800=$AB$758:$AB$988)*(AH800=$AH$758:$AH$988)*(AQ800=$AQ$758:$AQ$988)*(AR800=$AR$758:$AR$988)*(ROW($AB$758:$AB$988)&lt;&gt;ROW(AB800))*((R800=0)*($R$758:$R$988&gt;0)+(R800&gt;0)*($R$758:$R$988=0)))&gt;0,"SALONES UNIDOS",IF(SUMPRODUCT((AB800=$AB$758:$AB$988)*(AH800=$AH$758:$AH$988)*((AQ800&lt;$AR$758:$AR$988)*(AR800&gt;$AQ$758:$AQ$988))*(ROW($AB$758:$AB$988)&lt;&gt;ROW(AB800)))&gt;0,"Cruzado","Sin cruce")))</f>
        <v/>
      </c>
      <c r="AV800" s="360" t="str" cm="1">
        <f t="array" ref="AV800">IF(AD800="","",IF(SUMPRODUCT((AD800=$AD$758:$AD$988)*(AH800=$AH$758:$AH$988)*(AS800=$AS$758:$AS$988)*(AT800=$AT$758:$AT$988)*(ROW($AD$758:$AD$988)&lt;&gt;ROW(AD800))*((R800=0)*($R$758:$R$988&gt;0)+(R800&gt;0)*($R$758:$R$988=0)))&gt;0,"SALONES UNIDOS",IF(SUMPRODUCT((AD800=$AD$758:$AD$988)*(AH800=$AH$758:$AH$988)*((AS800&lt;$AT$758:$AT$988)*(AT800&gt;$AS$758:$AS$988))*(ROW($AD$758:$AD$988)&lt;&gt;ROW(AD800)))&gt;0,"Cruzado","Sin cruce")))</f>
        <v>Sin cruce</v>
      </c>
      <c r="AW800" s="104" t="str">
        <f t="shared" ref="AW800:AW865" si="362">TRIM(CONCATENATE(G800,H800,E800,J800))</f>
        <v>MH2PORUMAB</v>
      </c>
      <c r="AX800" s="104" t="str" cm="1">
        <f t="array" ref="AX800">IF(AW800="","",IF(SUMPRODUCT((AW800=$AW$7:$AW$2042)*(AH800=$AH$7:$AH$2042)*(AN800=$AN$7:$AN$2042)*(AO800=$AO$7:$AO$2042)*(ROW($AW$7:$AW$2042)&lt;&gt;ROW(AW800))*((R800=0)*($R$7:$R$2042&gt;0)+(R800&gt;0)*($R$7:$R$2042=0)))&gt;0,"SALONES UNIDOS",IF(SUMPRODUCT((AW800=$AW$7:$AW$2042)*(AH800=$AH$7:$AH$2042)*((AN800&lt;$AO$7:$AO$2042)*(AO800&gt;$AN$7:$AN$2042))*(ROW($AW$7:$AW$2042)&lt;&gt;ROW(AW800)))&gt;0,"Cruzado","Sin cruce")))</f>
        <v>Sin cruce</v>
      </c>
    </row>
    <row r="801" spans="2:50" ht="19.8" hidden="1" customHeight="1" x14ac:dyDescent="0.25">
      <c r="B801" s="494" t="s">
        <v>314</v>
      </c>
      <c r="C801" s="364" t="s">
        <v>969</v>
      </c>
      <c r="D801" s="364">
        <v>20261</v>
      </c>
      <c r="E801" s="373" t="s">
        <v>328</v>
      </c>
      <c r="F801" s="370" t="s">
        <v>291</v>
      </c>
      <c r="G801" s="373" t="s">
        <v>292</v>
      </c>
      <c r="H801" s="373">
        <v>2</v>
      </c>
      <c r="I801" s="373" t="s">
        <v>281</v>
      </c>
      <c r="J801" s="373" t="s">
        <v>281</v>
      </c>
      <c r="K801" s="194" t="s">
        <v>801</v>
      </c>
      <c r="L801" s="364" t="s">
        <v>361</v>
      </c>
      <c r="M801" s="364" t="s">
        <v>362</v>
      </c>
      <c r="N801" s="364" t="s">
        <v>318</v>
      </c>
      <c r="O801" s="373" t="s">
        <v>315</v>
      </c>
      <c r="P801" s="364">
        <v>2</v>
      </c>
      <c r="Q801" s="364">
        <v>2</v>
      </c>
      <c r="R801" s="369">
        <v>4</v>
      </c>
      <c r="S801" s="364">
        <v>3</v>
      </c>
      <c r="T801" s="8"/>
      <c r="U801" s="374">
        <v>20</v>
      </c>
      <c r="V801" s="370">
        <v>41222348</v>
      </c>
      <c r="W801" s="373" t="s">
        <v>64</v>
      </c>
      <c r="X801" s="364" t="s">
        <v>555</v>
      </c>
      <c r="Y801" s="364"/>
      <c r="Z801" s="364"/>
      <c r="AA801" s="364"/>
      <c r="AB801" s="364" t="s">
        <v>804</v>
      </c>
      <c r="AC801" s="364"/>
      <c r="AD801" s="369"/>
      <c r="AE801" s="370"/>
      <c r="AF801" s="370"/>
      <c r="AG801" s="370" t="s">
        <v>319</v>
      </c>
      <c r="AH801" s="364">
        <v>4</v>
      </c>
      <c r="AI801" s="364">
        <v>7</v>
      </c>
      <c r="AJ801" s="364">
        <v>40</v>
      </c>
      <c r="AK801" s="364">
        <v>11</v>
      </c>
      <c r="AL801" s="364">
        <v>0</v>
      </c>
      <c r="AM801" s="22">
        <f t="shared" si="361"/>
        <v>4</v>
      </c>
      <c r="AN801" s="104">
        <f t="shared" si="359"/>
        <v>0.31944444444444448</v>
      </c>
      <c r="AO801" s="104">
        <f t="shared" si="360"/>
        <v>0.45833333333333331</v>
      </c>
      <c r="AP801" s="22" t="str" cm="1">
        <f t="array" ref="AP801">IF(W801="","",IF(SUMPRODUCT((W801=$W$7:$W$2042)*(AH801=$AH$7:$AH$2042)*(AN801=$AN$7:$AN$2042)*(AO801=$AO$7:$AO$2042)*(ROW($W$7:$W$2042)&lt;&gt;ROW(W801))*((R801=0)*($R$7:$R$2042&gt;0)+(R801&gt;0)*($R$7:$R$2042=0)))&gt;0,"SALONES UNIDOS",IF(SUMPRODUCT((W801=$W$7:$W$2042)*(AH801=$AH$7:$AH$2042)*((AN801&lt;$AO$7:$AO$2042)*(AO801&gt;$AN$7:$AN$2042))*(ROW($W$7:$W$2042)&lt;&gt;ROW(W801)))&gt;0,"Cruzado","Sin cruce")))</f>
        <v>Sin cruce</v>
      </c>
      <c r="AQ801" s="104">
        <f t="shared" ref="AQ801:AR805" si="363">AN801</f>
        <v>0.31944444444444448</v>
      </c>
      <c r="AR801" s="104">
        <f t="shared" si="363"/>
        <v>0.45833333333333331</v>
      </c>
      <c r="AS801" s="22"/>
      <c r="AT801" s="22"/>
      <c r="AU801" s="360" t="str" cm="1">
        <f t="array" ref="AU801">IF(AB801="","",IF(SUMPRODUCT((AB801=$AB$758:$AB$988)*(AH801=$AH$758:$AH$988)*(AQ801=$AQ$758:$AQ$988)*(AR801=$AR$758:$AR$988)*(ROW($AB$758:$AB$988)&lt;&gt;ROW(AB801))*((R801=0)*($R$758:$R$988&gt;0)+(R801&gt;0)*($R$758:$R$988=0)))&gt;0,"SALONES UNIDOS",IF(SUMPRODUCT((AB801=$AB$758:$AB$988)*(AH801=$AH$758:$AH$988)*((AQ801&lt;$AR$758:$AR$988)*(AR801&gt;$AQ$758:$AQ$988))*(ROW($AB$758:$AB$988)&lt;&gt;ROW(AB801)))&gt;0,"Cruzado","Sin cruce")))</f>
        <v>Sin cruce</v>
      </c>
      <c r="AV801" s="360" t="str" cm="1">
        <f t="array" ref="AV801">IF(AD801="","",IF(SUMPRODUCT((AD801=$AD$758:$AD$988)*(AH801=$AH$758:$AH$988)*(AS801=$AS$758:$AS$988)*(AT801=$AT$758:$AT$988)*(ROW($AD$758:$AD$988)&lt;&gt;ROW(AD801))*((R801=0)*($R$758:$R$988&gt;0)+(R801&gt;0)*($R$758:$R$988=0)))&gt;0,"SALONES UNIDOS",IF(SUMPRODUCT((AD801=$AD$758:$AD$988)*(AH801=$AH$758:$AH$988)*((AS801&lt;$AT$758:$AT$988)*(AT801&gt;$AS$758:$AS$988))*(ROW($AD$758:$AD$988)&lt;&gt;ROW(AD801)))&gt;0,"Cruzado","Sin cruce")))</f>
        <v/>
      </c>
      <c r="AW801" s="104" t="str">
        <f t="shared" si="362"/>
        <v>MH2PORUMAB</v>
      </c>
      <c r="AX801" s="104" t="str" cm="1">
        <f t="array" ref="AX801">IF(AW801="","",IF(SUMPRODUCT((AW801=$AW$7:$AW$2042)*(AH801=$AH$7:$AH$2042)*(AN801=$AN$7:$AN$2042)*(AO801=$AO$7:$AO$2042)*(ROW($AW$7:$AW$2042)&lt;&gt;ROW(AW801))*((R801=0)*($R$7:$R$2042&gt;0)+(R801&gt;0)*($R$7:$R$2042=0)))&gt;0,"SALONES UNIDOS",IF(SUMPRODUCT((AW801=$AW$7:$AW$2042)*(AH801=$AH$7:$AH$2042)*((AN801&lt;$AO$7:$AO$2042)*(AO801&gt;$AN$7:$AN$2042))*(ROW($AW$7:$AW$2042)&lt;&gt;ROW(AW801)))&gt;0,"Cruzado","Sin cruce")))</f>
        <v>Sin cruce</v>
      </c>
    </row>
    <row r="802" spans="2:50" ht="19.8" hidden="1" customHeight="1" x14ac:dyDescent="0.25">
      <c r="B802" s="494" t="s">
        <v>314</v>
      </c>
      <c r="C802" s="364" t="s">
        <v>969</v>
      </c>
      <c r="D802" s="364">
        <v>20261</v>
      </c>
      <c r="E802" s="373" t="s">
        <v>328</v>
      </c>
      <c r="F802" s="370" t="s">
        <v>291</v>
      </c>
      <c r="G802" s="373" t="s">
        <v>292</v>
      </c>
      <c r="H802" s="373">
        <v>2</v>
      </c>
      <c r="I802" s="373" t="s">
        <v>281</v>
      </c>
      <c r="J802" s="373" t="s">
        <v>281</v>
      </c>
      <c r="K802" s="194" t="s">
        <v>1007</v>
      </c>
      <c r="L802" s="364" t="s">
        <v>677</v>
      </c>
      <c r="M802" s="364" t="s">
        <v>362</v>
      </c>
      <c r="N802" s="364" t="s">
        <v>318</v>
      </c>
      <c r="O802" s="373" t="s">
        <v>315</v>
      </c>
      <c r="P802" s="364">
        <v>3</v>
      </c>
      <c r="Q802" s="364">
        <v>2</v>
      </c>
      <c r="R802" s="369">
        <v>5</v>
      </c>
      <c r="S802" s="364">
        <v>4</v>
      </c>
      <c r="T802" s="8"/>
      <c r="U802" s="374">
        <v>20</v>
      </c>
      <c r="V802" s="370">
        <v>21553238</v>
      </c>
      <c r="W802" s="370" t="s">
        <v>234</v>
      </c>
      <c r="X802" s="364" t="s">
        <v>555</v>
      </c>
      <c r="Y802" s="364"/>
      <c r="Z802" s="364"/>
      <c r="AA802" s="364"/>
      <c r="AB802" s="364" t="s">
        <v>804</v>
      </c>
      <c r="AC802" s="364"/>
      <c r="AD802" s="369"/>
      <c r="AE802" s="370"/>
      <c r="AF802" s="370"/>
      <c r="AG802" s="370" t="s">
        <v>319</v>
      </c>
      <c r="AH802" s="364">
        <v>2</v>
      </c>
      <c r="AI802" s="364">
        <v>12</v>
      </c>
      <c r="AJ802" s="364">
        <v>40</v>
      </c>
      <c r="AK802" s="364">
        <v>16</v>
      </c>
      <c r="AL802" s="364">
        <v>50</v>
      </c>
      <c r="AM802" s="22">
        <f t="shared" si="361"/>
        <v>5</v>
      </c>
      <c r="AN802" s="104">
        <f t="shared" si="359"/>
        <v>0.52777777777777779</v>
      </c>
      <c r="AO802" s="104">
        <f t="shared" si="360"/>
        <v>0.70138888888888884</v>
      </c>
      <c r="AP802" s="22" t="str" cm="1">
        <f t="array" ref="AP802">IF(W802="","",IF(SUMPRODUCT((W802=$W$7:$W$2042)*(AH802=$AH$7:$AH$2042)*(AN802=$AN$7:$AN$2042)*(AO802=$AO$7:$AO$2042)*(ROW($W$7:$W$2042)&lt;&gt;ROW(W802))*((R802=0)*($R$7:$R$2042&gt;0)+(R802&gt;0)*($R$7:$R$2042=0)))&gt;0,"SALONES UNIDOS",IF(SUMPRODUCT((W802=$W$7:$W$2042)*(AH802=$AH$7:$AH$2042)*((AN802&lt;$AO$7:$AO$2042)*(AO802&gt;$AN$7:$AN$2042))*(ROW($W$7:$W$2042)&lt;&gt;ROW(W802)))&gt;0,"Cruzado","Sin cruce")))</f>
        <v>Sin cruce</v>
      </c>
      <c r="AQ802" s="104">
        <f t="shared" si="363"/>
        <v>0.52777777777777779</v>
      </c>
      <c r="AR802" s="104">
        <f t="shared" si="363"/>
        <v>0.70138888888888884</v>
      </c>
      <c r="AS802" s="22"/>
      <c r="AT802" s="22"/>
      <c r="AU802" s="360" t="str" cm="1">
        <f t="array" ref="AU802">IF(AB802="","",IF(SUMPRODUCT((AB802=$AB$758:$AB$988)*(AH802=$AH$758:$AH$988)*(AQ802=$AQ$758:$AQ$988)*(AR802=$AR$758:$AR$988)*(ROW($AB$758:$AB$988)&lt;&gt;ROW(AB802))*((R802=0)*($R$758:$R$988&gt;0)+(R802&gt;0)*($R$758:$R$988=0)))&gt;0,"SALONES UNIDOS",IF(SUMPRODUCT((AB802=$AB$758:$AB$988)*(AH802=$AH$758:$AH$988)*((AQ802&lt;$AR$758:$AR$988)*(AR802&gt;$AQ$758:$AQ$988))*(ROW($AB$758:$AB$988)&lt;&gt;ROW(AB802)))&gt;0,"Cruzado","Sin cruce")))</f>
        <v>Sin cruce</v>
      </c>
      <c r="AV802" s="360" t="str" cm="1">
        <f t="array" ref="AV802">IF(AD802="","",IF(SUMPRODUCT((AD802=$AD$758:$AD$988)*(AH802=$AH$758:$AH$988)*(AS802=$AS$758:$AS$988)*(AT802=$AT$758:$AT$988)*(ROW($AD$758:$AD$988)&lt;&gt;ROW(AD802))*((R802=0)*($R$758:$R$988&gt;0)+(R802&gt;0)*($R$758:$R$988=0)))&gt;0,"SALONES UNIDOS",IF(SUMPRODUCT((AD802=$AD$758:$AD$988)*(AH802=$AH$758:$AH$988)*((AS802&lt;$AT$758:$AT$988)*(AT802&gt;$AS$758:$AS$988))*(ROW($AD$758:$AD$988)&lt;&gt;ROW(AD802)))&gt;0,"Cruzado","Sin cruce")))</f>
        <v/>
      </c>
      <c r="AW802" s="104" t="str">
        <f t="shared" si="362"/>
        <v>MH2PORUMAB</v>
      </c>
      <c r="AX802" s="104" t="str" cm="1">
        <f t="array" ref="AX802">IF(AW802="","",IF(SUMPRODUCT((AW802=$AW$7:$AW$2042)*(AH802=$AH$7:$AH$2042)*(AN802=$AN$7:$AN$2042)*(AO802=$AO$7:$AO$2042)*(ROW($AW$7:$AW$2042)&lt;&gt;ROW(AW802))*((R802=0)*($R$7:$R$2042&gt;0)+(R802&gt;0)*($R$7:$R$2042=0)))&gt;0,"SALONES UNIDOS",IF(SUMPRODUCT((AW802=$AW$7:$AW$2042)*(AH802=$AH$7:$AH$2042)*((AN802&lt;$AO$7:$AO$2042)*(AO802&gt;$AN$7:$AN$2042))*(ROW($AW$7:$AW$2042)&lt;&gt;ROW(AW802)))&gt;0,"Cruzado","Sin cruce")))</f>
        <v>Sin cruce</v>
      </c>
    </row>
    <row r="803" spans="2:50" ht="19.8" hidden="1" customHeight="1" x14ac:dyDescent="0.25">
      <c r="B803" s="494" t="s">
        <v>314</v>
      </c>
      <c r="C803" s="364" t="s">
        <v>969</v>
      </c>
      <c r="D803" s="364">
        <v>20261</v>
      </c>
      <c r="E803" s="373" t="s">
        <v>328</v>
      </c>
      <c r="F803" s="370" t="s">
        <v>291</v>
      </c>
      <c r="G803" s="373" t="s">
        <v>292</v>
      </c>
      <c r="H803" s="373">
        <v>2</v>
      </c>
      <c r="I803" s="373" t="s">
        <v>281</v>
      </c>
      <c r="J803" s="373" t="s">
        <v>281</v>
      </c>
      <c r="K803" s="194" t="s">
        <v>802</v>
      </c>
      <c r="L803" s="364" t="s">
        <v>679</v>
      </c>
      <c r="M803" s="364" t="s">
        <v>362</v>
      </c>
      <c r="N803" s="364" t="s">
        <v>318</v>
      </c>
      <c r="O803" s="373" t="s">
        <v>315</v>
      </c>
      <c r="P803" s="364">
        <v>3</v>
      </c>
      <c r="Q803" s="364">
        <v>2</v>
      </c>
      <c r="R803" s="369">
        <v>5</v>
      </c>
      <c r="S803" s="364">
        <v>4</v>
      </c>
      <c r="T803" s="8"/>
      <c r="U803" s="374">
        <v>20</v>
      </c>
      <c r="V803" s="491">
        <v>70306751</v>
      </c>
      <c r="W803" s="491" t="s">
        <v>110</v>
      </c>
      <c r="X803" s="364" t="s">
        <v>555</v>
      </c>
      <c r="Y803" s="364"/>
      <c r="Z803" s="364"/>
      <c r="AA803" s="364"/>
      <c r="AB803" s="364" t="s">
        <v>804</v>
      </c>
      <c r="AC803" s="364"/>
      <c r="AD803" s="369"/>
      <c r="AE803" s="370"/>
      <c r="AF803" s="370"/>
      <c r="AG803" s="370" t="s">
        <v>319</v>
      </c>
      <c r="AH803" s="473">
        <v>3</v>
      </c>
      <c r="AI803" s="473">
        <v>8</v>
      </c>
      <c r="AJ803" s="473">
        <v>30</v>
      </c>
      <c r="AK803" s="473">
        <v>12</v>
      </c>
      <c r="AL803" s="473">
        <v>40</v>
      </c>
      <c r="AM803" s="22">
        <f t="shared" si="361"/>
        <v>5</v>
      </c>
      <c r="AN803" s="104">
        <f t="shared" si="359"/>
        <v>0.35416666666666663</v>
      </c>
      <c r="AO803" s="104">
        <f t="shared" si="360"/>
        <v>0.52777777777777779</v>
      </c>
      <c r="AP803" s="22" t="str" cm="1">
        <f t="array" ref="AP803">IF(W803="","",IF(SUMPRODUCT((W803=$W$7:$W$2042)*(AH803=$AH$7:$AH$2042)*(AN803=$AN$7:$AN$2042)*(AO803=$AO$7:$AO$2042)*(ROW($W$7:$W$2042)&lt;&gt;ROW(W803))*((R803=0)*($R$7:$R$2042&gt;0)+(R803&gt;0)*($R$7:$R$2042=0)))&gt;0,"SALONES UNIDOS",IF(SUMPRODUCT((W803=$W$7:$W$2042)*(AH803=$AH$7:$AH$2042)*((AN803&lt;$AO$7:$AO$2042)*(AO803&gt;$AN$7:$AN$2042))*(ROW($W$7:$W$2042)&lt;&gt;ROW(W803)))&gt;0,"Cruzado","Sin cruce")))</f>
        <v>Sin cruce</v>
      </c>
      <c r="AQ803" s="104">
        <f t="shared" si="363"/>
        <v>0.35416666666666663</v>
      </c>
      <c r="AR803" s="104">
        <f t="shared" si="363"/>
        <v>0.52777777777777779</v>
      </c>
      <c r="AS803" s="22"/>
      <c r="AT803" s="22"/>
      <c r="AU803" s="360" t="str" cm="1">
        <f t="array" ref="AU803">IF(AB803="","",IF(SUMPRODUCT((AB803=$AB$758:$AB$988)*(AH803=$AH$758:$AH$988)*(AQ803=$AQ$758:$AQ$988)*(AR803=$AR$758:$AR$988)*(ROW($AB$758:$AB$988)&lt;&gt;ROW(AB803))*((R803=0)*($R$758:$R$988&gt;0)+(R803&gt;0)*($R$758:$R$988=0)))&gt;0,"SALONES UNIDOS",IF(SUMPRODUCT((AB803=$AB$758:$AB$988)*(AH803=$AH$758:$AH$988)*((AQ803&lt;$AR$758:$AR$988)*(AR803&gt;$AQ$758:$AQ$988))*(ROW($AB$758:$AB$988)&lt;&gt;ROW(AB803)))&gt;0,"Cruzado","Sin cruce")))</f>
        <v>Sin cruce</v>
      </c>
      <c r="AV803" s="360" t="str" cm="1">
        <f t="array" ref="AV803">IF(AD803="","",IF(SUMPRODUCT((AD803=$AD$758:$AD$988)*(AH803=$AH$758:$AH$988)*(AS803=$AS$758:$AS$988)*(AT803=$AT$758:$AT$988)*(ROW($AD$758:$AD$988)&lt;&gt;ROW(AD803))*((R803=0)*($R$758:$R$988&gt;0)+(R803&gt;0)*($R$758:$R$988=0)))&gt;0,"SALONES UNIDOS",IF(SUMPRODUCT((AD803=$AD$758:$AD$988)*(AH803=$AH$758:$AH$988)*((AS803&lt;$AT$758:$AT$988)*(AT803&gt;$AS$758:$AS$988))*(ROW($AD$758:$AD$988)&lt;&gt;ROW(AD803)))&gt;0,"Cruzado","Sin cruce")))</f>
        <v/>
      </c>
      <c r="AW803" s="104" t="str">
        <f t="shared" si="362"/>
        <v>MH2PORUMAB</v>
      </c>
      <c r="AX803" s="104" t="str" cm="1">
        <f t="array" ref="AX803">IF(AW803="","",IF(SUMPRODUCT((AW803=$AW$7:$AW$2042)*(AH803=$AH$7:$AH$2042)*(AN803=$AN$7:$AN$2042)*(AO803=$AO$7:$AO$2042)*(ROW($AW$7:$AW$2042)&lt;&gt;ROW(AW803))*((R803=0)*($R$7:$R$2042&gt;0)+(R803&gt;0)*($R$7:$R$2042=0)))&gt;0,"SALONES UNIDOS",IF(SUMPRODUCT((AW803=$AW$7:$AW$2042)*(AH803=$AH$7:$AH$2042)*((AN803&lt;$AO$7:$AO$2042)*(AO803&gt;$AN$7:$AN$2042))*(ROW($AW$7:$AW$2042)&lt;&gt;ROW(AW803)))&gt;0,"Cruzado","Sin cruce")))</f>
        <v>Sin cruce</v>
      </c>
    </row>
    <row r="804" spans="2:50" ht="19.8" hidden="1" customHeight="1" x14ac:dyDescent="0.25">
      <c r="B804" s="494" t="s">
        <v>314</v>
      </c>
      <c r="C804" s="364" t="s">
        <v>969</v>
      </c>
      <c r="D804" s="364">
        <v>20261</v>
      </c>
      <c r="E804" s="373" t="s">
        <v>328</v>
      </c>
      <c r="F804" s="370" t="s">
        <v>291</v>
      </c>
      <c r="G804" s="373" t="s">
        <v>292</v>
      </c>
      <c r="H804" s="373">
        <v>2</v>
      </c>
      <c r="I804" s="373" t="s">
        <v>281</v>
      </c>
      <c r="J804" s="373" t="s">
        <v>281</v>
      </c>
      <c r="K804" s="194" t="s">
        <v>803</v>
      </c>
      <c r="L804" s="364" t="s">
        <v>681</v>
      </c>
      <c r="M804" s="364" t="s">
        <v>362</v>
      </c>
      <c r="N804" s="364" t="s">
        <v>318</v>
      </c>
      <c r="O804" s="373" t="s">
        <v>315</v>
      </c>
      <c r="P804" s="364">
        <v>2</v>
      </c>
      <c r="Q804" s="364">
        <v>2</v>
      </c>
      <c r="R804" s="369">
        <v>4</v>
      </c>
      <c r="S804" s="364">
        <v>3</v>
      </c>
      <c r="T804" s="8"/>
      <c r="U804" s="374">
        <v>20</v>
      </c>
      <c r="V804" s="370">
        <v>492535</v>
      </c>
      <c r="W804" s="373" t="s">
        <v>502</v>
      </c>
      <c r="X804" s="364" t="s">
        <v>555</v>
      </c>
      <c r="Y804" s="364"/>
      <c r="Z804" s="364"/>
      <c r="AA804" s="364"/>
      <c r="AB804" s="364" t="s">
        <v>804</v>
      </c>
      <c r="AC804" s="364"/>
      <c r="AD804" s="369"/>
      <c r="AE804" s="370"/>
      <c r="AF804" s="370"/>
      <c r="AG804" s="370" t="s">
        <v>319</v>
      </c>
      <c r="AH804" s="364">
        <v>3</v>
      </c>
      <c r="AI804" s="364">
        <v>12</v>
      </c>
      <c r="AJ804" s="364">
        <v>40</v>
      </c>
      <c r="AK804" s="364">
        <v>16</v>
      </c>
      <c r="AL804" s="364">
        <v>0</v>
      </c>
      <c r="AM804" s="22">
        <f t="shared" si="361"/>
        <v>4</v>
      </c>
      <c r="AN804" s="104">
        <f t="shared" si="359"/>
        <v>0.52777777777777779</v>
      </c>
      <c r="AO804" s="104">
        <f t="shared" si="360"/>
        <v>0.66666666666666663</v>
      </c>
      <c r="AP804" s="22" t="str" cm="1">
        <f t="array" ref="AP804">IF(W804="","",IF(SUMPRODUCT((W804=$W$7:$W$2042)*(AH804=$AH$7:$AH$2042)*(AN804=$AN$7:$AN$2042)*(AO804=$AO$7:$AO$2042)*(ROW($W$7:$W$2042)&lt;&gt;ROW(W804))*((R804=0)*($R$7:$R$2042&gt;0)+(R804&gt;0)*($R$7:$R$2042=0)))&gt;0,"SALONES UNIDOS",IF(SUMPRODUCT((W804=$W$7:$W$2042)*(AH804=$AH$7:$AH$2042)*((AN804&lt;$AO$7:$AO$2042)*(AO804&gt;$AN$7:$AN$2042))*(ROW($W$7:$W$2042)&lt;&gt;ROW(W804)))&gt;0,"Cruzado","Sin cruce")))</f>
        <v>Sin cruce</v>
      </c>
      <c r="AQ804" s="104">
        <f t="shared" si="363"/>
        <v>0.52777777777777779</v>
      </c>
      <c r="AR804" s="104">
        <f t="shared" si="363"/>
        <v>0.66666666666666663</v>
      </c>
      <c r="AS804" s="22"/>
      <c r="AT804" s="22"/>
      <c r="AU804" s="360" t="str" cm="1">
        <f t="array" ref="AU804">IF(AB804="","",IF(SUMPRODUCT((AB804=$AB$758:$AB$988)*(AH804=$AH$758:$AH$988)*(AQ804=$AQ$758:$AQ$988)*(AR804=$AR$758:$AR$988)*(ROW($AB$758:$AB$988)&lt;&gt;ROW(AB804))*((R804=0)*($R$758:$R$988&gt;0)+(R804&gt;0)*($R$758:$R$988=0)))&gt;0,"SALONES UNIDOS",IF(SUMPRODUCT((AB804=$AB$758:$AB$988)*(AH804=$AH$758:$AH$988)*((AQ804&lt;$AR$758:$AR$988)*(AR804&gt;$AQ$758:$AQ$988))*(ROW($AB$758:$AB$988)&lt;&gt;ROW(AB804)))&gt;0,"Cruzado","Sin cruce")))</f>
        <v>Sin cruce</v>
      </c>
      <c r="AV804" s="360" t="str" cm="1">
        <f t="array" ref="AV804">IF(AD804="","",IF(SUMPRODUCT((AD804=$AD$758:$AD$988)*(AH804=$AH$758:$AH$988)*(AS804=$AS$758:$AS$988)*(AT804=$AT$758:$AT$988)*(ROW($AD$758:$AD$988)&lt;&gt;ROW(AD804))*((R804=0)*($R$758:$R$988&gt;0)+(R804&gt;0)*($R$758:$R$988=0)))&gt;0,"SALONES UNIDOS",IF(SUMPRODUCT((AD804=$AD$758:$AD$988)*(AH804=$AH$758:$AH$988)*((AS804&lt;$AT$758:$AT$988)*(AT804&gt;$AS$758:$AS$988))*(ROW($AD$758:$AD$988)&lt;&gt;ROW(AD804)))&gt;0,"Cruzado","Sin cruce")))</f>
        <v/>
      </c>
      <c r="AW804" s="104" t="str">
        <f t="shared" si="362"/>
        <v>MH2PORUMAB</v>
      </c>
      <c r="AX804" s="104" t="str" cm="1">
        <f t="array" ref="AX804">IF(AW804="","",IF(SUMPRODUCT((AW804=$AW$7:$AW$2042)*(AH804=$AH$7:$AH$2042)*(AN804=$AN$7:$AN$2042)*(AO804=$AO$7:$AO$2042)*(ROW($AW$7:$AW$2042)&lt;&gt;ROW(AW804))*((R804=0)*($R$7:$R$2042&gt;0)+(R804&gt;0)*($R$7:$R$2042=0)))&gt;0,"SALONES UNIDOS",IF(SUMPRODUCT((AW804=$AW$7:$AW$2042)*(AH804=$AH$7:$AH$2042)*((AN804&lt;$AO$7:$AO$2042)*(AO804&gt;$AN$7:$AN$2042))*(ROW($AW$7:$AW$2042)&lt;&gt;ROW(AW804)))&gt;0,"Cruzado","Sin cruce")))</f>
        <v>Sin cruce</v>
      </c>
    </row>
    <row r="805" spans="2:50" ht="19.8" hidden="1" customHeight="1" x14ac:dyDescent="0.25">
      <c r="B805" s="494" t="s">
        <v>314</v>
      </c>
      <c r="C805" s="364" t="s">
        <v>969</v>
      </c>
      <c r="D805" s="364">
        <v>20261</v>
      </c>
      <c r="E805" s="373" t="s">
        <v>328</v>
      </c>
      <c r="F805" s="370" t="s">
        <v>291</v>
      </c>
      <c r="G805" s="373" t="s">
        <v>292</v>
      </c>
      <c r="H805" s="373">
        <v>3</v>
      </c>
      <c r="I805" s="373" t="s">
        <v>278</v>
      </c>
      <c r="J805" s="373" t="s">
        <v>278</v>
      </c>
      <c r="K805" s="194" t="s">
        <v>401</v>
      </c>
      <c r="L805" s="364" t="s">
        <v>402</v>
      </c>
      <c r="M805" s="364" t="s">
        <v>324</v>
      </c>
      <c r="N805" s="364" t="s">
        <v>318</v>
      </c>
      <c r="O805" s="373" t="s">
        <v>315</v>
      </c>
      <c r="P805" s="364">
        <v>2</v>
      </c>
      <c r="Q805" s="364">
        <v>0</v>
      </c>
      <c r="R805" s="369">
        <v>2</v>
      </c>
      <c r="S805" s="364">
        <v>3</v>
      </c>
      <c r="T805" s="8"/>
      <c r="U805" s="374">
        <v>44</v>
      </c>
      <c r="V805" s="370">
        <v>41059439</v>
      </c>
      <c r="W805" s="373" t="s">
        <v>118</v>
      </c>
      <c r="X805" s="364" t="s">
        <v>315</v>
      </c>
      <c r="Y805" s="364"/>
      <c r="Z805" s="364"/>
      <c r="AA805" s="364"/>
      <c r="AB805" s="364" t="s">
        <v>805</v>
      </c>
      <c r="AC805" s="364"/>
      <c r="AD805" s="369"/>
      <c r="AE805" s="370"/>
      <c r="AF805" s="370"/>
      <c r="AG805" s="370" t="s">
        <v>559</v>
      </c>
      <c r="AH805" s="364">
        <v>3</v>
      </c>
      <c r="AI805" s="364">
        <v>12</v>
      </c>
      <c r="AJ805" s="364">
        <v>40</v>
      </c>
      <c r="AK805" s="364">
        <v>14</v>
      </c>
      <c r="AL805" s="364">
        <v>20</v>
      </c>
      <c r="AM805" s="22">
        <f t="shared" si="361"/>
        <v>2</v>
      </c>
      <c r="AN805" s="104">
        <f t="shared" si="359"/>
        <v>0.52777777777777779</v>
      </c>
      <c r="AO805" s="104">
        <f t="shared" si="360"/>
        <v>0.59722222222222221</v>
      </c>
      <c r="AP805" s="22" t="str" cm="1">
        <f t="array" ref="AP805">IF(W805="","",IF(SUMPRODUCT((W805=$W$7:$W$2042)*(AH805=$AH$7:$AH$2042)*(AN805=$AN$7:$AN$2042)*(AO805=$AO$7:$AO$2042)*(ROW($W$7:$W$2042)&lt;&gt;ROW(W805))*((R805=0)*($R$7:$R$2042&gt;0)+(R805&gt;0)*($R$7:$R$2042=0)))&gt;0,"SALONES UNIDOS",IF(SUMPRODUCT((W805=$W$7:$W$2042)*(AH805=$AH$7:$AH$2042)*((AN805&lt;$AO$7:$AO$2042)*(AO805&gt;$AN$7:$AN$2042))*(ROW($W$7:$W$2042)&lt;&gt;ROW(W805)))&gt;0,"Cruzado","Sin cruce")))</f>
        <v>Sin cruce</v>
      </c>
      <c r="AQ805" s="104">
        <f t="shared" si="363"/>
        <v>0.52777777777777779</v>
      </c>
      <c r="AR805" s="104">
        <f t="shared" si="363"/>
        <v>0.59722222222222221</v>
      </c>
      <c r="AS805" s="22"/>
      <c r="AT805" s="22"/>
      <c r="AU805" s="360" t="str" cm="1">
        <f t="array" ref="AU805">IF(AB805="","",IF(SUMPRODUCT((AB805=$AB$758:$AB$988)*(AH805=$AH$758:$AH$988)*(AQ805=$AQ$758:$AQ$988)*(AR805=$AR$758:$AR$988)*(ROW($AB$758:$AB$988)&lt;&gt;ROW(AB805))*((R805=0)*($R$758:$R$988&gt;0)+(R805&gt;0)*($R$758:$R$988=0)))&gt;0,"SALONES UNIDOS",IF(SUMPRODUCT((AB805=$AB$758:$AB$988)*(AH805=$AH$758:$AH$988)*((AQ805&lt;$AR$758:$AR$988)*(AR805&gt;$AQ$758:$AQ$988))*(ROW($AB$758:$AB$988)&lt;&gt;ROW(AB805)))&gt;0,"Cruzado","Sin cruce")))</f>
        <v>Sin cruce</v>
      </c>
      <c r="AV805" s="360" t="str" cm="1">
        <f t="array" ref="AV805">IF(AD805="","",IF(SUMPRODUCT((AD805=$AD$758:$AD$988)*(AH805=$AH$758:$AH$988)*(AS805=$AS$758:$AS$988)*(AT805=$AT$758:$AT$988)*(ROW($AD$758:$AD$988)&lt;&gt;ROW(AD805))*((R805=0)*($R$758:$R$988&gt;0)+(R805&gt;0)*($R$758:$R$988=0)))&gt;0,"SALONES UNIDOS",IF(SUMPRODUCT((AD805=$AD$758:$AD$988)*(AH805=$AH$758:$AH$988)*((AS805&lt;$AT$758:$AT$988)*(AT805&gt;$AS$758:$AS$988))*(ROW($AD$758:$AD$988)&lt;&gt;ROW(AD805)))&gt;0,"Cruzado","Sin cruce")))</f>
        <v/>
      </c>
      <c r="AW805" s="104" t="str">
        <f t="shared" si="362"/>
        <v>MH3PORUMAA</v>
      </c>
      <c r="AX805" s="104" t="str" cm="1">
        <f t="array" ref="AX805">IF(AW805="","",IF(SUMPRODUCT((AW805=$AW$7:$AW$2042)*(AH805=$AH$7:$AH$2042)*(AN805=$AN$7:$AN$2042)*(AO805=$AO$7:$AO$2042)*(ROW($AW$7:$AW$2042)&lt;&gt;ROW(AW805))*((R805=0)*($R$7:$R$2042&gt;0)+(R805&gt;0)*($R$7:$R$2042=0)))&gt;0,"SALONES UNIDOS",IF(SUMPRODUCT((AW805=$AW$7:$AW$2042)*(AH805=$AH$7:$AH$2042)*((AN805&lt;$AO$7:$AO$2042)*(AO805&gt;$AN$7:$AN$2042))*(ROW($AW$7:$AW$2042)&lt;&gt;ROW(AW805)))&gt;0,"Cruzado","Sin cruce")))</f>
        <v>Sin cruce</v>
      </c>
    </row>
    <row r="806" spans="2:50" ht="19.8" hidden="1" customHeight="1" x14ac:dyDescent="0.25">
      <c r="B806" s="494" t="s">
        <v>314</v>
      </c>
      <c r="C806" s="364" t="s">
        <v>969</v>
      </c>
      <c r="D806" s="364">
        <v>20261</v>
      </c>
      <c r="E806" s="373" t="s">
        <v>328</v>
      </c>
      <c r="F806" s="370" t="s">
        <v>291</v>
      </c>
      <c r="G806" s="373" t="s">
        <v>292</v>
      </c>
      <c r="H806" s="373">
        <v>3</v>
      </c>
      <c r="I806" s="373" t="s">
        <v>552</v>
      </c>
      <c r="J806" s="373" t="s">
        <v>278</v>
      </c>
      <c r="K806" s="194" t="s">
        <v>401</v>
      </c>
      <c r="L806" s="364" t="s">
        <v>402</v>
      </c>
      <c r="M806" s="364" t="s">
        <v>324</v>
      </c>
      <c r="N806" s="364" t="s">
        <v>318</v>
      </c>
      <c r="O806" s="373" t="s">
        <v>315</v>
      </c>
      <c r="P806" s="364">
        <v>0</v>
      </c>
      <c r="Q806" s="364">
        <v>2</v>
      </c>
      <c r="R806" s="369">
        <v>2</v>
      </c>
      <c r="S806" s="364">
        <v>3</v>
      </c>
      <c r="T806" s="8"/>
      <c r="U806" s="374">
        <v>22</v>
      </c>
      <c r="V806" s="370">
        <v>41059439</v>
      </c>
      <c r="W806" s="373" t="s">
        <v>118</v>
      </c>
      <c r="X806" s="364" t="s">
        <v>315</v>
      </c>
      <c r="Y806" s="364"/>
      <c r="Z806" s="364"/>
      <c r="AA806" s="364"/>
      <c r="AB806" s="370"/>
      <c r="AC806" s="364"/>
      <c r="AD806" s="364" t="s">
        <v>806</v>
      </c>
      <c r="AE806" s="370"/>
      <c r="AF806" s="370"/>
      <c r="AG806" s="370" t="s">
        <v>301</v>
      </c>
      <c r="AH806" s="364">
        <v>4</v>
      </c>
      <c r="AI806" s="364">
        <v>12</v>
      </c>
      <c r="AJ806" s="364">
        <v>40</v>
      </c>
      <c r="AK806" s="364">
        <v>14</v>
      </c>
      <c r="AL806" s="364">
        <v>20</v>
      </c>
      <c r="AM806" s="22">
        <f t="shared" si="361"/>
        <v>2</v>
      </c>
      <c r="AN806" s="104">
        <f t="shared" si="359"/>
        <v>0.52777777777777779</v>
      </c>
      <c r="AO806" s="104">
        <f t="shared" si="360"/>
        <v>0.59722222222222221</v>
      </c>
      <c r="AP806" s="22" t="str" cm="1">
        <f t="array" ref="AP806">IF(W806="","",IF(SUMPRODUCT((W806=$W$7:$W$2042)*(AH806=$AH$7:$AH$2042)*(AN806=$AN$7:$AN$2042)*(AO806=$AO$7:$AO$2042)*(ROW($W$7:$W$2042)&lt;&gt;ROW(W806))*((R806=0)*($R$7:$R$2042&gt;0)+(R806&gt;0)*($R$7:$R$2042=0)))&gt;0,"SALONES UNIDOS",IF(SUMPRODUCT((W806=$W$7:$W$2042)*(AH806=$AH$7:$AH$2042)*((AN806&lt;$AO$7:$AO$2042)*(AO806&gt;$AN$7:$AN$2042))*(ROW($W$7:$W$2042)&lt;&gt;ROW(W806)))&gt;0,"Cruzado","Sin cruce")))</f>
        <v>Sin cruce</v>
      </c>
      <c r="AQ806" s="22"/>
      <c r="AR806" s="22"/>
      <c r="AS806" s="104">
        <f t="shared" ref="AS806:AS807" si="364">AN806</f>
        <v>0.52777777777777779</v>
      </c>
      <c r="AT806" s="104">
        <f t="shared" ref="AT806:AT807" si="365">AO806</f>
        <v>0.59722222222222221</v>
      </c>
      <c r="AU806" s="360" t="str" cm="1">
        <f t="array" ref="AU806">IF(AB806="","",IF(SUMPRODUCT((AB806=$AB$758:$AB$988)*(AH806=$AH$758:$AH$988)*(AQ806=$AQ$758:$AQ$988)*(AR806=$AR$758:$AR$988)*(ROW($AB$758:$AB$988)&lt;&gt;ROW(AB806))*((R806=0)*($R$758:$R$988&gt;0)+(R806&gt;0)*($R$758:$R$988=0)))&gt;0,"SALONES UNIDOS",IF(SUMPRODUCT((AB806=$AB$758:$AB$988)*(AH806=$AH$758:$AH$988)*((AQ806&lt;$AR$758:$AR$988)*(AR806&gt;$AQ$758:$AQ$988))*(ROW($AB$758:$AB$988)&lt;&gt;ROW(AB806)))&gt;0,"Cruzado","Sin cruce")))</f>
        <v/>
      </c>
      <c r="AV806" s="360" t="str" cm="1">
        <f t="array" ref="AV806">IF(AD806="","",IF(SUMPRODUCT((AD806=$AD$758:$AD$988)*(AH806=$AH$758:$AH$988)*(AS806=$AS$758:$AS$988)*(AT806=$AT$758:$AT$988)*(ROW($AD$758:$AD$988)&lt;&gt;ROW(AD806))*((R806=0)*($R$758:$R$988&gt;0)+(R806&gt;0)*($R$758:$R$988=0)))&gt;0,"SALONES UNIDOS",IF(SUMPRODUCT((AD806=$AD$758:$AD$988)*(AH806=$AH$758:$AH$988)*((AS806&lt;$AT$758:$AT$988)*(AT806&gt;$AS$758:$AS$988))*(ROW($AD$758:$AD$988)&lt;&gt;ROW(AD806)))&gt;0,"Cruzado","Sin cruce")))</f>
        <v>Sin cruce</v>
      </c>
      <c r="AW806" s="104" t="str">
        <f t="shared" si="362"/>
        <v>MH3PORUMAA</v>
      </c>
      <c r="AX806" s="104" t="str" cm="1">
        <f t="array" ref="AX806">IF(AW806="","",IF(SUMPRODUCT((AW806=$AW$7:$AW$2042)*(AH806=$AH$7:$AH$2042)*(AN806=$AN$7:$AN$2042)*(AO806=$AO$7:$AO$2042)*(ROW($AW$7:$AW$2042)&lt;&gt;ROW(AW806))*((R806=0)*($R$7:$R$2042&gt;0)+(R806&gt;0)*($R$7:$R$2042=0)))&gt;0,"SALONES UNIDOS",IF(SUMPRODUCT((AW806=$AW$7:$AW$2042)*(AH806=$AH$7:$AH$2042)*((AN806&lt;$AO$7:$AO$2042)*(AO806&gt;$AN$7:$AN$2042))*(ROW($AW$7:$AW$2042)&lt;&gt;ROW(AW806)))&gt;0,"Cruzado","Sin cruce")))</f>
        <v>Sin cruce</v>
      </c>
    </row>
    <row r="807" spans="2:50" ht="19.8" hidden="1" customHeight="1" x14ac:dyDescent="0.25">
      <c r="B807" s="494" t="s">
        <v>314</v>
      </c>
      <c r="C807" s="364" t="s">
        <v>969</v>
      </c>
      <c r="D807" s="364">
        <v>20261</v>
      </c>
      <c r="E807" s="373" t="s">
        <v>328</v>
      </c>
      <c r="F807" s="370" t="s">
        <v>291</v>
      </c>
      <c r="G807" s="373" t="s">
        <v>292</v>
      </c>
      <c r="H807" s="373">
        <v>3</v>
      </c>
      <c r="I807" s="373" t="s">
        <v>560</v>
      </c>
      <c r="J807" s="373" t="s">
        <v>278</v>
      </c>
      <c r="K807" s="194" t="s">
        <v>401</v>
      </c>
      <c r="L807" s="364" t="s">
        <v>402</v>
      </c>
      <c r="M807" s="364" t="s">
        <v>324</v>
      </c>
      <c r="N807" s="364" t="s">
        <v>318</v>
      </c>
      <c r="O807" s="373" t="s">
        <v>315</v>
      </c>
      <c r="P807" s="364">
        <v>0</v>
      </c>
      <c r="Q807" s="364">
        <v>2</v>
      </c>
      <c r="R807" s="369">
        <v>2</v>
      </c>
      <c r="S807" s="364">
        <v>3</v>
      </c>
      <c r="T807" s="8"/>
      <c r="U807" s="374">
        <v>22</v>
      </c>
      <c r="V807" s="370">
        <v>41059439</v>
      </c>
      <c r="W807" s="373" t="s">
        <v>118</v>
      </c>
      <c r="X807" s="364" t="s">
        <v>315</v>
      </c>
      <c r="Y807" s="364"/>
      <c r="Z807" s="364"/>
      <c r="AA807" s="364"/>
      <c r="AB807" s="370"/>
      <c r="AC807" s="364"/>
      <c r="AD807" s="364" t="s">
        <v>806</v>
      </c>
      <c r="AE807" s="370"/>
      <c r="AF807" s="370"/>
      <c r="AG807" s="370" t="s">
        <v>301</v>
      </c>
      <c r="AH807" s="364">
        <v>4</v>
      </c>
      <c r="AI807" s="364">
        <v>14</v>
      </c>
      <c r="AJ807" s="364">
        <v>20</v>
      </c>
      <c r="AK807" s="364">
        <v>16</v>
      </c>
      <c r="AL807" s="364">
        <v>0</v>
      </c>
      <c r="AM807" s="22">
        <f t="shared" si="361"/>
        <v>2</v>
      </c>
      <c r="AN807" s="104">
        <f t="shared" si="359"/>
        <v>0.59722222222222221</v>
      </c>
      <c r="AO807" s="104">
        <f t="shared" si="360"/>
        <v>0.66666666666666663</v>
      </c>
      <c r="AP807" s="22" t="str" cm="1">
        <f t="array" ref="AP807">IF(W807="","",IF(SUMPRODUCT((W807=$W$7:$W$2042)*(AH807=$AH$7:$AH$2042)*(AN807=$AN$7:$AN$2042)*(AO807=$AO$7:$AO$2042)*(ROW($W$7:$W$2042)&lt;&gt;ROW(W807))*((R807=0)*($R$7:$R$2042&gt;0)+(R807&gt;0)*($R$7:$R$2042=0)))&gt;0,"SALONES UNIDOS",IF(SUMPRODUCT((W807=$W$7:$W$2042)*(AH807=$AH$7:$AH$2042)*((AN807&lt;$AO$7:$AO$2042)*(AO807&gt;$AN$7:$AN$2042))*(ROW($W$7:$W$2042)&lt;&gt;ROW(W807)))&gt;0,"Cruzado","Sin cruce")))</f>
        <v>Sin cruce</v>
      </c>
      <c r="AQ807" s="22"/>
      <c r="AR807" s="22"/>
      <c r="AS807" s="104">
        <f t="shared" si="364"/>
        <v>0.59722222222222221</v>
      </c>
      <c r="AT807" s="104">
        <f t="shared" si="365"/>
        <v>0.66666666666666663</v>
      </c>
      <c r="AU807" s="360" t="str" cm="1">
        <f t="array" ref="AU807">IF(AB807="","",IF(SUMPRODUCT((AB807=$AB$758:$AB$988)*(AH807=$AH$758:$AH$988)*(AQ807=$AQ$758:$AQ$988)*(AR807=$AR$758:$AR$988)*(ROW($AB$758:$AB$988)&lt;&gt;ROW(AB807))*((R807=0)*($R$758:$R$988&gt;0)+(R807&gt;0)*($R$758:$R$988=0)))&gt;0,"SALONES UNIDOS",IF(SUMPRODUCT((AB807=$AB$758:$AB$988)*(AH807=$AH$758:$AH$988)*((AQ807&lt;$AR$758:$AR$988)*(AR807&gt;$AQ$758:$AQ$988))*(ROW($AB$758:$AB$988)&lt;&gt;ROW(AB807)))&gt;0,"Cruzado","Sin cruce")))</f>
        <v/>
      </c>
      <c r="AV807" s="360" t="str" cm="1">
        <f t="array" ref="AV807">IF(AD807="","",IF(SUMPRODUCT((AD807=$AD$758:$AD$988)*(AH807=$AH$758:$AH$988)*(AS807=$AS$758:$AS$988)*(AT807=$AT$758:$AT$988)*(ROW($AD$758:$AD$988)&lt;&gt;ROW(AD807))*((R807=0)*($R$758:$R$988&gt;0)+(R807&gt;0)*($R$758:$R$988=0)))&gt;0,"SALONES UNIDOS",IF(SUMPRODUCT((AD807=$AD$758:$AD$988)*(AH807=$AH$758:$AH$988)*((AS807&lt;$AT$758:$AT$988)*(AT807&gt;$AS$758:$AS$988))*(ROW($AD$758:$AD$988)&lt;&gt;ROW(AD807)))&gt;0,"Cruzado","Sin cruce")))</f>
        <v>Sin cruce</v>
      </c>
      <c r="AW807" s="104" t="str">
        <f t="shared" si="362"/>
        <v>MH3PORUMAA</v>
      </c>
      <c r="AX807" s="104" t="str" cm="1">
        <f t="array" ref="AX807">IF(AW807="","",IF(SUMPRODUCT((AW807=$AW$7:$AW$2042)*(AH807=$AH$7:$AH$2042)*(AN807=$AN$7:$AN$2042)*(AO807=$AO$7:$AO$2042)*(ROW($AW$7:$AW$2042)&lt;&gt;ROW(AW807))*((R807=0)*($R$7:$R$2042&gt;0)+(R807&gt;0)*($R$7:$R$2042=0)))&gt;0,"SALONES UNIDOS",IF(SUMPRODUCT((AW807=$AW$7:$AW$2042)*(AH807=$AH$7:$AH$2042)*((AN807&lt;$AO$7:$AO$2042)*(AO807&gt;$AN$7:$AN$2042))*(ROW($AW$7:$AW$2042)&lt;&gt;ROW(AW807)))&gt;0,"Cruzado","Sin cruce")))</f>
        <v>Sin cruce</v>
      </c>
    </row>
    <row r="808" spans="2:50" ht="19.8" hidden="1" customHeight="1" x14ac:dyDescent="0.25">
      <c r="B808" s="494" t="s">
        <v>314</v>
      </c>
      <c r="C808" s="364" t="s">
        <v>969</v>
      </c>
      <c r="D808" s="364">
        <v>20261</v>
      </c>
      <c r="E808" s="373" t="s">
        <v>328</v>
      </c>
      <c r="F808" s="370" t="s">
        <v>291</v>
      </c>
      <c r="G808" s="373" t="s">
        <v>292</v>
      </c>
      <c r="H808" s="373">
        <v>3</v>
      </c>
      <c r="I808" s="373" t="s">
        <v>278</v>
      </c>
      <c r="J808" s="373" t="s">
        <v>278</v>
      </c>
      <c r="K808" s="194" t="s">
        <v>807</v>
      </c>
      <c r="L808" s="364" t="s">
        <v>1000</v>
      </c>
      <c r="M808" s="364" t="s">
        <v>324</v>
      </c>
      <c r="N808" s="364" t="s">
        <v>318</v>
      </c>
      <c r="O808" s="373" t="s">
        <v>315</v>
      </c>
      <c r="P808" s="364">
        <v>2</v>
      </c>
      <c r="Q808" s="364">
        <v>0</v>
      </c>
      <c r="R808" s="369">
        <v>2</v>
      </c>
      <c r="S808" s="364">
        <v>3</v>
      </c>
      <c r="T808" s="8"/>
      <c r="U808" s="374">
        <v>44</v>
      </c>
      <c r="V808" s="370">
        <v>40639051</v>
      </c>
      <c r="W808" s="373" t="s">
        <v>176</v>
      </c>
      <c r="X808" s="364" t="s">
        <v>315</v>
      </c>
      <c r="Y808" s="364"/>
      <c r="Z808" s="364"/>
      <c r="AA808" s="364"/>
      <c r="AB808" s="364" t="s">
        <v>805</v>
      </c>
      <c r="AC808" s="364"/>
      <c r="AD808" s="369"/>
      <c r="AE808" s="370"/>
      <c r="AF808" s="370"/>
      <c r="AG808" s="370" t="s">
        <v>559</v>
      </c>
      <c r="AH808" s="364">
        <v>4</v>
      </c>
      <c r="AI808" s="364">
        <v>7</v>
      </c>
      <c r="AJ808" s="364">
        <v>40</v>
      </c>
      <c r="AK808" s="364">
        <v>9</v>
      </c>
      <c r="AL808" s="364">
        <v>20</v>
      </c>
      <c r="AM808" s="22">
        <f t="shared" si="361"/>
        <v>2</v>
      </c>
      <c r="AN808" s="104">
        <f t="shared" si="359"/>
        <v>0.31944444444444448</v>
      </c>
      <c r="AO808" s="104">
        <f t="shared" si="360"/>
        <v>0.3888888888888889</v>
      </c>
      <c r="AP808" s="22" t="str" cm="1">
        <f t="array" ref="AP808">IF(W808="","",IF(SUMPRODUCT((W808=$W$7:$W$2042)*(AH808=$AH$7:$AH$2042)*(AN808=$AN$7:$AN$2042)*(AO808=$AO$7:$AO$2042)*(ROW($W$7:$W$2042)&lt;&gt;ROW(W808))*((R808=0)*($R$7:$R$2042&gt;0)+(R808&gt;0)*($R$7:$R$2042=0)))&gt;0,"SALONES UNIDOS",IF(SUMPRODUCT((W808=$W$7:$W$2042)*(AH808=$AH$7:$AH$2042)*((AN808&lt;$AO$7:$AO$2042)*(AO808&gt;$AN$7:$AN$2042))*(ROW($W$7:$W$2042)&lt;&gt;ROW(W808)))&gt;0,"Cruzado","Sin cruce")))</f>
        <v>Sin cruce</v>
      </c>
      <c r="AQ808" s="104">
        <f>AN808</f>
        <v>0.31944444444444448</v>
      </c>
      <c r="AR808" s="104">
        <f>AO808</f>
        <v>0.3888888888888889</v>
      </c>
      <c r="AS808" s="22"/>
      <c r="AT808" s="22"/>
      <c r="AU808" s="360" t="str" cm="1">
        <f t="array" ref="AU808">IF(AB808="","",IF(SUMPRODUCT((AB808=$AB$758:$AB$988)*(AH808=$AH$758:$AH$988)*(AQ808=$AQ$758:$AQ$988)*(AR808=$AR$758:$AR$988)*(ROW($AB$758:$AB$988)&lt;&gt;ROW(AB808))*((R808=0)*($R$758:$R$988&gt;0)+(R808&gt;0)*($R$758:$R$988=0)))&gt;0,"SALONES UNIDOS",IF(SUMPRODUCT((AB808=$AB$758:$AB$988)*(AH808=$AH$758:$AH$988)*((AQ808&lt;$AR$758:$AR$988)*(AR808&gt;$AQ$758:$AQ$988))*(ROW($AB$758:$AB$988)&lt;&gt;ROW(AB808)))&gt;0,"Cruzado","Sin cruce")))</f>
        <v>Sin cruce</v>
      </c>
      <c r="AV808" s="360" t="str" cm="1">
        <f t="array" ref="AV808">IF(AD808="","",IF(SUMPRODUCT((AD808=$AD$758:$AD$988)*(AH808=$AH$758:$AH$988)*(AS808=$AS$758:$AS$988)*(AT808=$AT$758:$AT$988)*(ROW($AD$758:$AD$988)&lt;&gt;ROW(AD808))*((R808=0)*($R$758:$R$988&gt;0)+(R808&gt;0)*($R$758:$R$988=0)))&gt;0,"SALONES UNIDOS",IF(SUMPRODUCT((AD808=$AD$758:$AD$988)*(AH808=$AH$758:$AH$988)*((AS808&lt;$AT$758:$AT$988)*(AT808&gt;$AS$758:$AS$988))*(ROW($AD$758:$AD$988)&lt;&gt;ROW(AD808)))&gt;0,"Cruzado","Sin cruce")))</f>
        <v/>
      </c>
      <c r="AW808" s="104" t="str">
        <f t="shared" si="362"/>
        <v>MH3PORUMAA</v>
      </c>
      <c r="AX808" s="104" t="str" cm="1">
        <f t="array" ref="AX808">IF(AW808="","",IF(SUMPRODUCT((AW808=$AW$7:$AW$2042)*(AH808=$AH$7:$AH$2042)*(AN808=$AN$7:$AN$2042)*(AO808=$AO$7:$AO$2042)*(ROW($AW$7:$AW$2042)&lt;&gt;ROW(AW808))*((R808=0)*($R$7:$R$2042&gt;0)+(R808&gt;0)*($R$7:$R$2042=0)))&gt;0,"SALONES UNIDOS",IF(SUMPRODUCT((AW808=$AW$7:$AW$2042)*(AH808=$AH$7:$AH$2042)*((AN808&lt;$AO$7:$AO$2042)*(AO808&gt;$AN$7:$AN$2042))*(ROW($AW$7:$AW$2042)&lt;&gt;ROW(AW808)))&gt;0,"Cruzado","Sin cruce")))</f>
        <v>Sin cruce</v>
      </c>
    </row>
    <row r="809" spans="2:50" ht="19.8" hidden="1" customHeight="1" x14ac:dyDescent="0.25">
      <c r="B809" s="494" t="s">
        <v>314</v>
      </c>
      <c r="C809" s="364" t="s">
        <v>969</v>
      </c>
      <c r="D809" s="364">
        <v>20261</v>
      </c>
      <c r="E809" s="373" t="s">
        <v>328</v>
      </c>
      <c r="F809" s="370" t="s">
        <v>291</v>
      </c>
      <c r="G809" s="373" t="s">
        <v>292</v>
      </c>
      <c r="H809" s="373">
        <v>3</v>
      </c>
      <c r="I809" s="373" t="s">
        <v>552</v>
      </c>
      <c r="J809" s="373" t="s">
        <v>278</v>
      </c>
      <c r="K809" s="194" t="s">
        <v>807</v>
      </c>
      <c r="L809" s="364" t="s">
        <v>1000</v>
      </c>
      <c r="M809" s="364" t="s">
        <v>324</v>
      </c>
      <c r="N809" s="364" t="s">
        <v>318</v>
      </c>
      <c r="O809" s="373" t="s">
        <v>315</v>
      </c>
      <c r="P809" s="364">
        <v>0</v>
      </c>
      <c r="Q809" s="364">
        <v>2</v>
      </c>
      <c r="R809" s="369">
        <v>2</v>
      </c>
      <c r="S809" s="364">
        <v>3</v>
      </c>
      <c r="T809" s="8"/>
      <c r="U809" s="374">
        <v>22</v>
      </c>
      <c r="V809" s="370">
        <v>40639051</v>
      </c>
      <c r="W809" s="373" t="s">
        <v>176</v>
      </c>
      <c r="X809" s="364" t="s">
        <v>315</v>
      </c>
      <c r="Y809" s="364"/>
      <c r="Z809" s="364"/>
      <c r="AA809" s="364"/>
      <c r="AB809" s="370"/>
      <c r="AC809" s="364"/>
      <c r="AD809" s="364" t="s">
        <v>789</v>
      </c>
      <c r="AE809" s="370"/>
      <c r="AF809" s="370"/>
      <c r="AG809" s="370" t="s">
        <v>301</v>
      </c>
      <c r="AH809" s="364">
        <v>4</v>
      </c>
      <c r="AI809" s="364">
        <v>9</v>
      </c>
      <c r="AJ809" s="364">
        <v>20</v>
      </c>
      <c r="AK809" s="364">
        <v>11</v>
      </c>
      <c r="AL809" s="364">
        <v>0</v>
      </c>
      <c r="AM809" s="22">
        <f t="shared" si="361"/>
        <v>2</v>
      </c>
      <c r="AN809" s="104">
        <f t="shared" si="359"/>
        <v>0.3888888888888889</v>
      </c>
      <c r="AO809" s="104">
        <f t="shared" si="360"/>
        <v>0.45833333333333331</v>
      </c>
      <c r="AP809" s="22" t="str" cm="1">
        <f t="array" ref="AP809">IF(W809="","",IF(SUMPRODUCT((W809=$W$7:$W$2042)*(AH809=$AH$7:$AH$2042)*(AN809=$AN$7:$AN$2042)*(AO809=$AO$7:$AO$2042)*(ROW($W$7:$W$2042)&lt;&gt;ROW(W809))*((R809=0)*($R$7:$R$2042&gt;0)+(R809&gt;0)*($R$7:$R$2042=0)))&gt;0,"SALONES UNIDOS",IF(SUMPRODUCT((W809=$W$7:$W$2042)*(AH809=$AH$7:$AH$2042)*((AN809&lt;$AO$7:$AO$2042)*(AO809&gt;$AN$7:$AN$2042))*(ROW($W$7:$W$2042)&lt;&gt;ROW(W809)))&gt;0,"Cruzado","Sin cruce")))</f>
        <v>Sin cruce</v>
      </c>
      <c r="AQ809" s="22"/>
      <c r="AR809" s="22"/>
      <c r="AS809" s="104">
        <f t="shared" ref="AS809:AS810" si="366">AN809</f>
        <v>0.3888888888888889</v>
      </c>
      <c r="AT809" s="104">
        <f t="shared" ref="AT809:AT810" si="367">AO809</f>
        <v>0.45833333333333331</v>
      </c>
      <c r="AU809" s="360" t="str" cm="1">
        <f t="array" ref="AU809">IF(AB809="","",IF(SUMPRODUCT((AB809=$AB$758:$AB$988)*(AH809=$AH$758:$AH$988)*(AQ809=$AQ$758:$AQ$988)*(AR809=$AR$758:$AR$988)*(ROW($AB$758:$AB$988)&lt;&gt;ROW(AB809))*((R809=0)*($R$758:$R$988&gt;0)+(R809&gt;0)*($R$758:$R$988=0)))&gt;0,"SALONES UNIDOS",IF(SUMPRODUCT((AB809=$AB$758:$AB$988)*(AH809=$AH$758:$AH$988)*((AQ809&lt;$AR$758:$AR$988)*(AR809&gt;$AQ$758:$AQ$988))*(ROW($AB$758:$AB$988)&lt;&gt;ROW(AB809)))&gt;0,"Cruzado","Sin cruce")))</f>
        <v/>
      </c>
      <c r="AV809" s="360" t="str" cm="1">
        <f t="array" ref="AV809">IF(AD809="","",IF(SUMPRODUCT((AD809=$AD$758:$AD$988)*(AH809=$AH$758:$AH$988)*(AS809=$AS$758:$AS$988)*(AT809=$AT$758:$AT$988)*(ROW($AD$758:$AD$988)&lt;&gt;ROW(AD809))*((R809=0)*($R$758:$R$988&gt;0)+(R809&gt;0)*($R$758:$R$988=0)))&gt;0,"SALONES UNIDOS",IF(SUMPRODUCT((AD809=$AD$758:$AD$988)*(AH809=$AH$758:$AH$988)*((AS809&lt;$AT$758:$AT$988)*(AT809&gt;$AS$758:$AS$988))*(ROW($AD$758:$AD$988)&lt;&gt;ROW(AD809)))&gt;0,"Cruzado","Sin cruce")))</f>
        <v>Sin cruce</v>
      </c>
      <c r="AW809" s="104" t="str">
        <f t="shared" si="362"/>
        <v>MH3PORUMAA</v>
      </c>
      <c r="AX809" s="104" t="str" cm="1">
        <f t="array" ref="AX809">IF(AW809="","",IF(SUMPRODUCT((AW809=$AW$7:$AW$2042)*(AH809=$AH$7:$AH$2042)*(AN809=$AN$7:$AN$2042)*(AO809=$AO$7:$AO$2042)*(ROW($AW$7:$AW$2042)&lt;&gt;ROW(AW809))*((R809=0)*($R$7:$R$2042&gt;0)+(R809&gt;0)*($R$7:$R$2042=0)))&gt;0,"SALONES UNIDOS",IF(SUMPRODUCT((AW809=$AW$7:$AW$2042)*(AH809=$AH$7:$AH$2042)*((AN809&lt;$AO$7:$AO$2042)*(AO809&gt;$AN$7:$AN$2042))*(ROW($AW$7:$AW$2042)&lt;&gt;ROW(AW809)))&gt;0,"Cruzado","Sin cruce")))</f>
        <v>Sin cruce</v>
      </c>
    </row>
    <row r="810" spans="2:50" ht="19.8" hidden="1" customHeight="1" x14ac:dyDescent="0.25">
      <c r="B810" s="494" t="s">
        <v>314</v>
      </c>
      <c r="C810" s="364" t="s">
        <v>969</v>
      </c>
      <c r="D810" s="364">
        <v>20261</v>
      </c>
      <c r="E810" s="373" t="s">
        <v>328</v>
      </c>
      <c r="F810" s="370" t="s">
        <v>291</v>
      </c>
      <c r="G810" s="373" t="s">
        <v>292</v>
      </c>
      <c r="H810" s="373">
        <v>3</v>
      </c>
      <c r="I810" s="373" t="s">
        <v>560</v>
      </c>
      <c r="J810" s="373" t="s">
        <v>278</v>
      </c>
      <c r="K810" s="194" t="s">
        <v>807</v>
      </c>
      <c r="L810" s="364" t="s">
        <v>1000</v>
      </c>
      <c r="M810" s="364" t="s">
        <v>324</v>
      </c>
      <c r="N810" s="364" t="s">
        <v>318</v>
      </c>
      <c r="O810" s="373" t="s">
        <v>315</v>
      </c>
      <c r="P810" s="364">
        <v>0</v>
      </c>
      <c r="Q810" s="364">
        <v>2</v>
      </c>
      <c r="R810" s="369">
        <v>2</v>
      </c>
      <c r="S810" s="364">
        <v>3</v>
      </c>
      <c r="T810" s="8"/>
      <c r="U810" s="374">
        <v>22</v>
      </c>
      <c r="V810" s="370">
        <v>40639051</v>
      </c>
      <c r="W810" s="373" t="s">
        <v>176</v>
      </c>
      <c r="X810" s="364" t="s">
        <v>315</v>
      </c>
      <c r="Y810" s="364"/>
      <c r="Z810" s="364"/>
      <c r="AA810" s="364"/>
      <c r="AB810" s="370"/>
      <c r="AC810" s="364"/>
      <c r="AD810" s="364" t="s">
        <v>789</v>
      </c>
      <c r="AE810" s="370"/>
      <c r="AF810" s="370"/>
      <c r="AG810" s="370" t="s">
        <v>301</v>
      </c>
      <c r="AH810" s="364">
        <v>4</v>
      </c>
      <c r="AI810" s="364">
        <v>11</v>
      </c>
      <c r="AJ810" s="364">
        <v>0</v>
      </c>
      <c r="AK810" s="364">
        <v>12</v>
      </c>
      <c r="AL810" s="364">
        <v>40</v>
      </c>
      <c r="AM810" s="22">
        <f t="shared" si="361"/>
        <v>2</v>
      </c>
      <c r="AN810" s="104">
        <f t="shared" si="359"/>
        <v>0.45833333333333331</v>
      </c>
      <c r="AO810" s="104">
        <f t="shared" si="360"/>
        <v>0.52777777777777779</v>
      </c>
      <c r="AP810" s="22" t="str" cm="1">
        <f t="array" ref="AP810">IF(W810="","",IF(SUMPRODUCT((W810=$W$7:$W$2042)*(AH810=$AH$7:$AH$2042)*(AN810=$AN$7:$AN$2042)*(AO810=$AO$7:$AO$2042)*(ROW($W$7:$W$2042)&lt;&gt;ROW(W810))*((R810=0)*($R$7:$R$2042&gt;0)+(R810&gt;0)*($R$7:$R$2042=0)))&gt;0,"SALONES UNIDOS",IF(SUMPRODUCT((W810=$W$7:$W$2042)*(AH810=$AH$7:$AH$2042)*((AN810&lt;$AO$7:$AO$2042)*(AO810&gt;$AN$7:$AN$2042))*(ROW($W$7:$W$2042)&lt;&gt;ROW(W810)))&gt;0,"Cruzado","Sin cruce")))</f>
        <v>Sin cruce</v>
      </c>
      <c r="AQ810" s="22"/>
      <c r="AR810" s="22"/>
      <c r="AS810" s="104">
        <f t="shared" si="366"/>
        <v>0.45833333333333331</v>
      </c>
      <c r="AT810" s="104">
        <f t="shared" si="367"/>
        <v>0.52777777777777779</v>
      </c>
      <c r="AU810" s="360" t="str" cm="1">
        <f t="array" ref="AU810">IF(AB810="","",IF(SUMPRODUCT((AB810=$AB$758:$AB$988)*(AH810=$AH$758:$AH$988)*(AQ810=$AQ$758:$AQ$988)*(AR810=$AR$758:$AR$988)*(ROW($AB$758:$AB$988)&lt;&gt;ROW(AB810))*((R810=0)*($R$758:$R$988&gt;0)+(R810&gt;0)*($R$758:$R$988=0)))&gt;0,"SALONES UNIDOS",IF(SUMPRODUCT((AB810=$AB$758:$AB$988)*(AH810=$AH$758:$AH$988)*((AQ810&lt;$AR$758:$AR$988)*(AR810&gt;$AQ$758:$AQ$988))*(ROW($AB$758:$AB$988)&lt;&gt;ROW(AB810)))&gt;0,"Cruzado","Sin cruce")))</f>
        <v/>
      </c>
      <c r="AV810" s="360" t="str" cm="1">
        <f t="array" ref="AV810">IF(AD810="","",IF(SUMPRODUCT((AD810=$AD$758:$AD$988)*(AH810=$AH$758:$AH$988)*(AS810=$AS$758:$AS$988)*(AT810=$AT$758:$AT$988)*(ROW($AD$758:$AD$988)&lt;&gt;ROW(AD810))*((R810=0)*($R$758:$R$988&gt;0)+(R810&gt;0)*($R$758:$R$988=0)))&gt;0,"SALONES UNIDOS",IF(SUMPRODUCT((AD810=$AD$758:$AD$988)*(AH810=$AH$758:$AH$988)*((AS810&lt;$AT$758:$AT$988)*(AT810&gt;$AS$758:$AS$988))*(ROW($AD$758:$AD$988)&lt;&gt;ROW(AD810)))&gt;0,"Cruzado","Sin cruce")))</f>
        <v>Sin cruce</v>
      </c>
      <c r="AW810" s="104" t="str">
        <f t="shared" si="362"/>
        <v>MH3PORUMAA</v>
      </c>
      <c r="AX810" s="104" t="str" cm="1">
        <f t="array" ref="AX810">IF(AW810="","",IF(SUMPRODUCT((AW810=$AW$7:$AW$2042)*(AH810=$AH$7:$AH$2042)*(AN810=$AN$7:$AN$2042)*(AO810=$AO$7:$AO$2042)*(ROW($AW$7:$AW$2042)&lt;&gt;ROW(AW810))*((R810=0)*($R$7:$R$2042&gt;0)+(R810&gt;0)*($R$7:$R$2042=0)))&gt;0,"SALONES UNIDOS",IF(SUMPRODUCT((AW810=$AW$7:$AW$2042)*(AH810=$AH$7:$AH$2042)*((AN810&lt;$AO$7:$AO$2042)*(AO810&gt;$AN$7:$AN$2042))*(ROW($AW$7:$AW$2042)&lt;&gt;ROW(AW810)))&gt;0,"Cruzado","Sin cruce")))</f>
        <v>Sin cruce</v>
      </c>
    </row>
    <row r="811" spans="2:50" ht="19.8" hidden="1" customHeight="1" x14ac:dyDescent="0.25">
      <c r="B811" s="494" t="s">
        <v>314</v>
      </c>
      <c r="C811" s="364" t="s">
        <v>969</v>
      </c>
      <c r="D811" s="364">
        <v>20261</v>
      </c>
      <c r="E811" s="373" t="s">
        <v>328</v>
      </c>
      <c r="F811" s="370" t="s">
        <v>291</v>
      </c>
      <c r="G811" s="373" t="s">
        <v>292</v>
      </c>
      <c r="H811" s="373">
        <v>3</v>
      </c>
      <c r="I811" s="373" t="s">
        <v>278</v>
      </c>
      <c r="J811" s="373" t="s">
        <v>278</v>
      </c>
      <c r="K811" s="194" t="s">
        <v>403</v>
      </c>
      <c r="L811" s="364" t="s">
        <v>404</v>
      </c>
      <c r="M811" s="364" t="s">
        <v>362</v>
      </c>
      <c r="N811" s="364" t="s">
        <v>318</v>
      </c>
      <c r="O811" s="373" t="s">
        <v>321</v>
      </c>
      <c r="P811" s="364">
        <v>2</v>
      </c>
      <c r="Q811" s="364">
        <v>2</v>
      </c>
      <c r="R811" s="369">
        <v>4</v>
      </c>
      <c r="S811" s="364">
        <v>3</v>
      </c>
      <c r="T811" s="8"/>
      <c r="U811" s="374">
        <v>44</v>
      </c>
      <c r="V811" s="370">
        <v>44128134</v>
      </c>
      <c r="W811" s="373" t="s">
        <v>1111</v>
      </c>
      <c r="X811" s="364" t="s">
        <v>399</v>
      </c>
      <c r="Y811" s="364"/>
      <c r="Z811" s="364"/>
      <c r="AA811" s="364"/>
      <c r="AB811" s="370"/>
      <c r="AC811" s="364"/>
      <c r="AD811" s="369"/>
      <c r="AE811" s="370"/>
      <c r="AF811" s="370"/>
      <c r="AG811" s="364" t="s">
        <v>319</v>
      </c>
      <c r="AH811" s="364">
        <v>1</v>
      </c>
      <c r="AI811" s="364">
        <v>17</v>
      </c>
      <c r="AJ811" s="364">
        <v>40</v>
      </c>
      <c r="AK811" s="364">
        <v>21</v>
      </c>
      <c r="AL811" s="364">
        <v>0</v>
      </c>
      <c r="AM811" s="22">
        <f t="shared" si="361"/>
        <v>4</v>
      </c>
      <c r="AN811" s="104">
        <f t="shared" si="359"/>
        <v>0.73611111111111116</v>
      </c>
      <c r="AO811" s="104">
        <f t="shared" si="360"/>
        <v>0.875</v>
      </c>
      <c r="AP811" s="22" t="str" cm="1">
        <f t="array" ref="AP811">IF(W811="","",IF(SUMPRODUCT((W811=$W$7:$W$2042)*(AH811=$AH$7:$AH$2042)*(AN811=$AN$7:$AN$2042)*(AO811=$AO$7:$AO$2042)*(ROW($W$7:$W$2042)&lt;&gt;ROW(W811))*((R811=0)*($R$7:$R$2042&gt;0)+(R811&gt;0)*($R$7:$R$2042=0)))&gt;0,"SALONES UNIDOS",IF(SUMPRODUCT((W811=$W$7:$W$2042)*(AH811=$AH$7:$AH$2042)*((AN811&lt;$AO$7:$AO$2042)*(AO811&gt;$AN$7:$AN$2042))*(ROW($W$7:$W$2042)&lt;&gt;ROW(W811)))&gt;0,"Cruzado","Sin cruce")))</f>
        <v>Sin cruce</v>
      </c>
      <c r="AQ811" s="104"/>
      <c r="AR811" s="104"/>
      <c r="AS811" s="22"/>
      <c r="AT811" s="22"/>
      <c r="AU811" s="360" t="str" cm="1">
        <f t="array" ref="AU811">IF(AB811="","",IF(SUMPRODUCT((AB811=$AB$758:$AB$988)*(AH811=$AH$758:$AH$988)*(AQ811=$AQ$758:$AQ$988)*(AR811=$AR$758:$AR$988)*(ROW($AB$758:$AB$988)&lt;&gt;ROW(AB811))*((R811=0)*($R$758:$R$988&gt;0)+(R811&gt;0)*($R$758:$R$988=0)))&gt;0,"SALONES UNIDOS",IF(SUMPRODUCT((AB811=$AB$758:$AB$988)*(AH811=$AH$758:$AH$988)*((AQ811&lt;$AR$758:$AR$988)*(AR811&gt;$AQ$758:$AQ$988))*(ROW($AB$758:$AB$988)&lt;&gt;ROW(AB811)))&gt;0,"Cruzado","Sin cruce")))</f>
        <v/>
      </c>
      <c r="AV811" s="360" t="str" cm="1">
        <f t="array" ref="AV811">IF(AD811="","",IF(SUMPRODUCT((AD811=$AD$758:$AD$988)*(AH811=$AH$758:$AH$988)*(AS811=$AS$758:$AS$988)*(AT811=$AT$758:$AT$988)*(ROW($AD$758:$AD$988)&lt;&gt;ROW(AD811))*((R811=0)*($R$758:$R$988&gt;0)+(R811&gt;0)*($R$758:$R$988=0)))&gt;0,"SALONES UNIDOS",IF(SUMPRODUCT((AD811=$AD$758:$AD$988)*(AH811=$AH$758:$AH$988)*((AS811&lt;$AT$758:$AT$988)*(AT811&gt;$AS$758:$AS$988))*(ROW($AD$758:$AD$988)&lt;&gt;ROW(AD811)))&gt;0,"Cruzado","Sin cruce")))</f>
        <v/>
      </c>
      <c r="AW811" s="104" t="str">
        <f t="shared" si="362"/>
        <v>MH3PORUMAA</v>
      </c>
      <c r="AX811" s="104" t="str" cm="1">
        <f t="array" ref="AX811">IF(AW811="","",IF(SUMPRODUCT((AW811=$AW$7:$AW$2042)*(AH811=$AH$7:$AH$2042)*(AN811=$AN$7:$AN$2042)*(AO811=$AO$7:$AO$2042)*(ROW($AW$7:$AW$2042)&lt;&gt;ROW(AW811))*((R811=0)*($R$7:$R$2042&gt;0)+(R811&gt;0)*($R$7:$R$2042=0)))&gt;0,"SALONES UNIDOS",IF(SUMPRODUCT((AW811=$AW$7:$AW$2042)*(AH811=$AH$7:$AH$2042)*((AN811&lt;$AO$7:$AO$2042)*(AO811&gt;$AN$7:$AN$2042))*(ROW($AW$7:$AW$2042)&lt;&gt;ROW(AW811)))&gt;0,"Cruzado","Sin cruce")))</f>
        <v>Sin cruce</v>
      </c>
    </row>
    <row r="812" spans="2:50" ht="19.8" hidden="1" customHeight="1" x14ac:dyDescent="0.25">
      <c r="B812" s="494" t="s">
        <v>314</v>
      </c>
      <c r="C812" s="364" t="s">
        <v>969</v>
      </c>
      <c r="D812" s="364">
        <v>20261</v>
      </c>
      <c r="E812" s="373" t="s">
        <v>328</v>
      </c>
      <c r="F812" s="370" t="s">
        <v>291</v>
      </c>
      <c r="G812" s="373" t="s">
        <v>292</v>
      </c>
      <c r="H812" s="373">
        <v>3</v>
      </c>
      <c r="I812" s="373" t="s">
        <v>278</v>
      </c>
      <c r="J812" s="373" t="s">
        <v>278</v>
      </c>
      <c r="K812" s="194" t="s">
        <v>808</v>
      </c>
      <c r="L812" s="364" t="s">
        <v>1001</v>
      </c>
      <c r="M812" s="364" t="s">
        <v>324</v>
      </c>
      <c r="N812" s="364" t="s">
        <v>318</v>
      </c>
      <c r="O812" s="373" t="s">
        <v>315</v>
      </c>
      <c r="P812" s="364">
        <v>2</v>
      </c>
      <c r="Q812" s="364">
        <v>2</v>
      </c>
      <c r="R812" s="369">
        <v>4</v>
      </c>
      <c r="S812" s="364">
        <v>3</v>
      </c>
      <c r="T812" s="8"/>
      <c r="U812" s="374">
        <v>44</v>
      </c>
      <c r="V812" s="370">
        <v>43540130</v>
      </c>
      <c r="W812" s="373" t="s">
        <v>161</v>
      </c>
      <c r="X812" s="364" t="s">
        <v>315</v>
      </c>
      <c r="Y812" s="364"/>
      <c r="Z812" s="364"/>
      <c r="AA812" s="364"/>
      <c r="AB812" s="364" t="s">
        <v>805</v>
      </c>
      <c r="AC812" s="364"/>
      <c r="AD812" s="369"/>
      <c r="AE812" s="370"/>
      <c r="AF812" s="370"/>
      <c r="AG812" s="370" t="s">
        <v>319</v>
      </c>
      <c r="AH812" s="364">
        <v>2</v>
      </c>
      <c r="AI812" s="364">
        <v>11</v>
      </c>
      <c r="AJ812" s="364">
        <v>0</v>
      </c>
      <c r="AK812" s="364">
        <v>14</v>
      </c>
      <c r="AL812" s="364">
        <v>20</v>
      </c>
      <c r="AM812" s="22">
        <f t="shared" si="361"/>
        <v>4</v>
      </c>
      <c r="AN812" s="104">
        <f t="shared" si="359"/>
        <v>0.45833333333333331</v>
      </c>
      <c r="AO812" s="104">
        <f t="shared" si="360"/>
        <v>0.59722222222222221</v>
      </c>
      <c r="AP812" s="22" t="str" cm="1">
        <f t="array" ref="AP812">IF(W812="","",IF(SUMPRODUCT((W812=$W$7:$W$2042)*(AH812=$AH$7:$AH$2042)*(AN812=$AN$7:$AN$2042)*(AO812=$AO$7:$AO$2042)*(ROW($W$7:$W$2042)&lt;&gt;ROW(W812))*((R812=0)*($R$7:$R$2042&gt;0)+(R812&gt;0)*($R$7:$R$2042=0)))&gt;0,"SALONES UNIDOS",IF(SUMPRODUCT((W812=$W$7:$W$2042)*(AH812=$AH$7:$AH$2042)*((AN812&lt;$AO$7:$AO$2042)*(AO812&gt;$AN$7:$AN$2042))*(ROW($W$7:$W$2042)&lt;&gt;ROW(W812)))&gt;0,"Cruzado","Sin cruce")))</f>
        <v>Sin cruce</v>
      </c>
      <c r="AQ812" s="104">
        <f t="shared" ref="AQ812:AQ813" si="368">AN812</f>
        <v>0.45833333333333331</v>
      </c>
      <c r="AR812" s="104">
        <f t="shared" ref="AR812:AR813" si="369">AO812</f>
        <v>0.59722222222222221</v>
      </c>
      <c r="AS812" s="22"/>
      <c r="AT812" s="22"/>
      <c r="AU812" s="360" t="str" cm="1">
        <f t="array" ref="AU812">IF(AB812="","",IF(SUMPRODUCT((AB812=$AB$758:$AB$988)*(AH812=$AH$758:$AH$988)*(AQ812=$AQ$758:$AQ$988)*(AR812=$AR$758:$AR$988)*(ROW($AB$758:$AB$988)&lt;&gt;ROW(AB812))*((R812=0)*($R$758:$R$988&gt;0)+(R812&gt;0)*($R$758:$R$988=0)))&gt;0,"SALONES UNIDOS",IF(SUMPRODUCT((AB812=$AB$758:$AB$988)*(AH812=$AH$758:$AH$988)*((AQ812&lt;$AR$758:$AR$988)*(AR812&gt;$AQ$758:$AQ$988))*(ROW($AB$758:$AB$988)&lt;&gt;ROW(AB812)))&gt;0,"Cruzado","Sin cruce")))</f>
        <v>Sin cruce</v>
      </c>
      <c r="AV812" s="360" t="str" cm="1">
        <f t="array" ref="AV812">IF(AD812="","",IF(SUMPRODUCT((AD812=$AD$758:$AD$988)*(AH812=$AH$758:$AH$988)*(AS812=$AS$758:$AS$988)*(AT812=$AT$758:$AT$988)*(ROW($AD$758:$AD$988)&lt;&gt;ROW(AD812))*((R812=0)*($R$758:$R$988&gt;0)+(R812&gt;0)*($R$758:$R$988=0)))&gt;0,"SALONES UNIDOS",IF(SUMPRODUCT((AD812=$AD$758:$AD$988)*(AH812=$AH$758:$AH$988)*((AS812&lt;$AT$758:$AT$988)*(AT812&gt;$AS$758:$AS$988))*(ROW($AD$758:$AD$988)&lt;&gt;ROW(AD812)))&gt;0,"Cruzado","Sin cruce")))</f>
        <v/>
      </c>
      <c r="AW812" s="104" t="str">
        <f t="shared" si="362"/>
        <v>MH3PORUMAA</v>
      </c>
      <c r="AX812" s="104" t="str" cm="1">
        <f t="array" ref="AX812">IF(AW812="","",IF(SUMPRODUCT((AW812=$AW$7:$AW$2042)*(AH812=$AH$7:$AH$2042)*(AN812=$AN$7:$AN$2042)*(AO812=$AO$7:$AO$2042)*(ROW($AW$7:$AW$2042)&lt;&gt;ROW(AW812))*((R812=0)*($R$7:$R$2042&gt;0)+(R812&gt;0)*($R$7:$R$2042=0)))&gt;0,"SALONES UNIDOS",IF(SUMPRODUCT((AW812=$AW$7:$AW$2042)*(AH812=$AH$7:$AH$2042)*((AN812&lt;$AO$7:$AO$2042)*(AO812&gt;$AN$7:$AN$2042))*(ROW($AW$7:$AW$2042)&lt;&gt;ROW(AW812)))&gt;0,"Cruzado","Sin cruce")))</f>
        <v>Sin cruce</v>
      </c>
    </row>
    <row r="813" spans="2:50" ht="19.8" hidden="1" customHeight="1" x14ac:dyDescent="0.25">
      <c r="B813" s="494" t="s">
        <v>314</v>
      </c>
      <c r="C813" s="364" t="s">
        <v>969</v>
      </c>
      <c r="D813" s="364">
        <v>20261</v>
      </c>
      <c r="E813" s="373" t="s">
        <v>328</v>
      </c>
      <c r="F813" s="370" t="s">
        <v>291</v>
      </c>
      <c r="G813" s="373" t="s">
        <v>292</v>
      </c>
      <c r="H813" s="373">
        <v>3</v>
      </c>
      <c r="I813" s="373" t="s">
        <v>278</v>
      </c>
      <c r="J813" s="373" t="s">
        <v>278</v>
      </c>
      <c r="K813" s="194" t="s">
        <v>809</v>
      </c>
      <c r="L813" s="364" t="s">
        <v>1002</v>
      </c>
      <c r="M813" s="364" t="s">
        <v>324</v>
      </c>
      <c r="N813" s="364" t="s">
        <v>318</v>
      </c>
      <c r="O813" s="373" t="s">
        <v>315</v>
      </c>
      <c r="P813" s="364">
        <v>3</v>
      </c>
      <c r="Q813" s="364">
        <v>0</v>
      </c>
      <c r="R813" s="369">
        <v>3</v>
      </c>
      <c r="S813" s="364">
        <v>5</v>
      </c>
      <c r="T813" s="8"/>
      <c r="U813" s="374">
        <v>44</v>
      </c>
      <c r="V813" s="370">
        <v>21403002</v>
      </c>
      <c r="W813" s="373" t="s">
        <v>133</v>
      </c>
      <c r="X813" s="364" t="s">
        <v>315</v>
      </c>
      <c r="Y813" s="364"/>
      <c r="Z813" s="364"/>
      <c r="AA813" s="364"/>
      <c r="AB813" s="364" t="s">
        <v>805</v>
      </c>
      <c r="AC813" s="364"/>
      <c r="AD813" s="369"/>
      <c r="AE813" s="370"/>
      <c r="AF813" s="370"/>
      <c r="AG813" s="370" t="s">
        <v>559</v>
      </c>
      <c r="AH813" s="364">
        <v>3</v>
      </c>
      <c r="AI813" s="364">
        <v>16</v>
      </c>
      <c r="AJ813" s="364">
        <v>0</v>
      </c>
      <c r="AK813" s="364">
        <v>18</v>
      </c>
      <c r="AL813" s="364">
        <v>30</v>
      </c>
      <c r="AM813" s="22">
        <f t="shared" si="361"/>
        <v>3</v>
      </c>
      <c r="AN813" s="104">
        <f t="shared" si="359"/>
        <v>0.66666666666666663</v>
      </c>
      <c r="AO813" s="104">
        <f t="shared" si="360"/>
        <v>0.77083333333333337</v>
      </c>
      <c r="AP813" s="22" t="str" cm="1">
        <f t="array" ref="AP813">IF(W813="","",IF(SUMPRODUCT((W813=$W$7:$W$2042)*(AH813=$AH$7:$AH$2042)*(AN813=$AN$7:$AN$2042)*(AO813=$AO$7:$AO$2042)*(ROW($W$7:$W$2042)&lt;&gt;ROW(W813))*((R813=0)*($R$7:$R$2042&gt;0)+(R813&gt;0)*($R$7:$R$2042=0)))&gt;0,"SALONES UNIDOS",IF(SUMPRODUCT((W813=$W$7:$W$2042)*(AH813=$AH$7:$AH$2042)*((AN813&lt;$AO$7:$AO$2042)*(AO813&gt;$AN$7:$AN$2042))*(ROW($W$7:$W$2042)&lt;&gt;ROW(W813)))&gt;0,"Cruzado","Sin cruce")))</f>
        <v>Sin cruce</v>
      </c>
      <c r="AQ813" s="104">
        <f t="shared" si="368"/>
        <v>0.66666666666666663</v>
      </c>
      <c r="AR813" s="104">
        <f t="shared" si="369"/>
        <v>0.77083333333333337</v>
      </c>
      <c r="AS813" s="22"/>
      <c r="AT813" s="22"/>
      <c r="AU813" s="360" t="str" cm="1">
        <f t="array" ref="AU813">IF(AB813="","",IF(SUMPRODUCT((AB813=$AB$758:$AB$988)*(AH813=$AH$758:$AH$988)*(AQ813=$AQ$758:$AQ$988)*(AR813=$AR$758:$AR$988)*(ROW($AB$758:$AB$988)&lt;&gt;ROW(AB813))*((R813=0)*($R$758:$R$988&gt;0)+(R813&gt;0)*($R$758:$R$988=0)))&gt;0,"SALONES UNIDOS",IF(SUMPRODUCT((AB813=$AB$758:$AB$988)*(AH813=$AH$758:$AH$988)*((AQ813&lt;$AR$758:$AR$988)*(AR813&gt;$AQ$758:$AQ$988))*(ROW($AB$758:$AB$988)&lt;&gt;ROW(AB813)))&gt;0,"Cruzado","Sin cruce")))</f>
        <v>Sin cruce</v>
      </c>
      <c r="AV813" s="360" t="str" cm="1">
        <f t="array" ref="AV813">IF(AD813="","",IF(SUMPRODUCT((AD813=$AD$758:$AD$988)*(AH813=$AH$758:$AH$988)*(AS813=$AS$758:$AS$988)*(AT813=$AT$758:$AT$988)*(ROW($AD$758:$AD$988)&lt;&gt;ROW(AD813))*((R813=0)*($R$758:$R$988&gt;0)+(R813&gt;0)*($R$758:$R$988=0)))&gt;0,"SALONES UNIDOS",IF(SUMPRODUCT((AD813=$AD$758:$AD$988)*(AH813=$AH$758:$AH$988)*((AS813&lt;$AT$758:$AT$988)*(AT813&gt;$AS$758:$AS$988))*(ROW($AD$758:$AD$988)&lt;&gt;ROW(AD813)))&gt;0,"Cruzado","Sin cruce")))</f>
        <v/>
      </c>
      <c r="AW813" s="104" t="str">
        <f t="shared" si="362"/>
        <v>MH3PORUMAA</v>
      </c>
      <c r="AX813" s="104" t="str" cm="1">
        <f t="array" ref="AX813">IF(AW813="","",IF(SUMPRODUCT((AW813=$AW$7:$AW$2042)*(AH813=$AH$7:$AH$2042)*(AN813=$AN$7:$AN$2042)*(AO813=$AO$7:$AO$2042)*(ROW($AW$7:$AW$2042)&lt;&gt;ROW(AW813))*((R813=0)*($R$7:$R$2042&gt;0)+(R813&gt;0)*($R$7:$R$2042=0)))&gt;0,"SALONES UNIDOS",IF(SUMPRODUCT((AW813=$AW$7:$AW$2042)*(AH813=$AH$7:$AH$2042)*((AN813&lt;$AO$7:$AO$2042)*(AO813&gt;$AN$7:$AN$2042))*(ROW($AW$7:$AW$2042)&lt;&gt;ROW(AW813)))&gt;0,"Cruzado","Sin cruce")))</f>
        <v>Sin cruce</v>
      </c>
    </row>
    <row r="814" spans="2:50" ht="19.8" hidden="1" customHeight="1" x14ac:dyDescent="0.25">
      <c r="B814" s="494" t="s">
        <v>314</v>
      </c>
      <c r="C814" s="364" t="s">
        <v>969</v>
      </c>
      <c r="D814" s="364">
        <v>20261</v>
      </c>
      <c r="E814" s="373" t="s">
        <v>328</v>
      </c>
      <c r="F814" s="370" t="s">
        <v>291</v>
      </c>
      <c r="G814" s="373" t="s">
        <v>292</v>
      </c>
      <c r="H814" s="373">
        <v>3</v>
      </c>
      <c r="I814" s="373" t="s">
        <v>552</v>
      </c>
      <c r="J814" s="373" t="s">
        <v>278</v>
      </c>
      <c r="K814" s="194" t="s">
        <v>809</v>
      </c>
      <c r="L814" s="364" t="s">
        <v>1002</v>
      </c>
      <c r="M814" s="364" t="s">
        <v>324</v>
      </c>
      <c r="N814" s="364" t="s">
        <v>318</v>
      </c>
      <c r="O814" s="373" t="s">
        <v>315</v>
      </c>
      <c r="P814" s="364">
        <v>0</v>
      </c>
      <c r="Q814" s="364">
        <v>4</v>
      </c>
      <c r="R814" s="369">
        <v>4</v>
      </c>
      <c r="S814" s="364">
        <v>5</v>
      </c>
      <c r="T814" s="8"/>
      <c r="U814" s="374">
        <v>22</v>
      </c>
      <c r="V814" s="370">
        <v>21403002</v>
      </c>
      <c r="W814" s="373" t="s">
        <v>133</v>
      </c>
      <c r="X814" s="364" t="s">
        <v>315</v>
      </c>
      <c r="Y814" s="364"/>
      <c r="Z814" s="364"/>
      <c r="AA814" s="364"/>
      <c r="AB814" s="370"/>
      <c r="AC814" s="364"/>
      <c r="AD814" s="364" t="s">
        <v>810</v>
      </c>
      <c r="AE814" s="370"/>
      <c r="AF814" s="370"/>
      <c r="AG814" s="370" t="s">
        <v>301</v>
      </c>
      <c r="AH814" s="364">
        <v>6</v>
      </c>
      <c r="AI814" s="364">
        <v>12</v>
      </c>
      <c r="AJ814" s="364">
        <v>40</v>
      </c>
      <c r="AK814" s="364">
        <v>16</v>
      </c>
      <c r="AL814" s="364">
        <v>0</v>
      </c>
      <c r="AM814" s="22">
        <f t="shared" si="361"/>
        <v>4</v>
      </c>
      <c r="AN814" s="104">
        <f t="shared" si="359"/>
        <v>0.52777777777777779</v>
      </c>
      <c r="AO814" s="104">
        <f t="shared" si="360"/>
        <v>0.66666666666666663</v>
      </c>
      <c r="AP814" s="22" t="str" cm="1">
        <f t="array" ref="AP814">IF(W814="","",IF(SUMPRODUCT((W814=$W$7:$W$2042)*(AH814=$AH$7:$AH$2042)*(AN814=$AN$7:$AN$2042)*(AO814=$AO$7:$AO$2042)*(ROW($W$7:$W$2042)&lt;&gt;ROW(W814))*((R814=0)*($R$7:$R$2042&gt;0)+(R814&gt;0)*($R$7:$R$2042=0)))&gt;0,"SALONES UNIDOS",IF(SUMPRODUCT((W814=$W$7:$W$2042)*(AH814=$AH$7:$AH$2042)*((AN814&lt;$AO$7:$AO$2042)*(AO814&gt;$AN$7:$AN$2042))*(ROW($W$7:$W$2042)&lt;&gt;ROW(W814)))&gt;0,"Cruzado","Sin cruce")))</f>
        <v>Sin cruce</v>
      </c>
      <c r="AQ814" s="22"/>
      <c r="AR814" s="22"/>
      <c r="AS814" s="104">
        <f t="shared" ref="AS814:AS815" si="370">AN814</f>
        <v>0.52777777777777779</v>
      </c>
      <c r="AT814" s="104">
        <f t="shared" ref="AT814:AT815" si="371">AO814</f>
        <v>0.66666666666666663</v>
      </c>
      <c r="AU814" s="360" t="str" cm="1">
        <f t="array" ref="AU814">IF(AB814="","",IF(SUMPRODUCT((AB814=$AB$758:$AB$988)*(AH814=$AH$758:$AH$988)*(AQ814=$AQ$758:$AQ$988)*(AR814=$AR$758:$AR$988)*(ROW($AB$758:$AB$988)&lt;&gt;ROW(AB814))*((R814=0)*($R$758:$R$988&gt;0)+(R814&gt;0)*($R$758:$R$988=0)))&gt;0,"SALONES UNIDOS",IF(SUMPRODUCT((AB814=$AB$758:$AB$988)*(AH814=$AH$758:$AH$988)*((AQ814&lt;$AR$758:$AR$988)*(AR814&gt;$AQ$758:$AQ$988))*(ROW($AB$758:$AB$988)&lt;&gt;ROW(AB814)))&gt;0,"Cruzado","Sin cruce")))</f>
        <v/>
      </c>
      <c r="AV814" s="360" t="str" cm="1">
        <f t="array" ref="AV814">IF(AD814="","",IF(SUMPRODUCT((AD814=$AD$758:$AD$988)*(AH814=$AH$758:$AH$988)*(AS814=$AS$758:$AS$988)*(AT814=$AT$758:$AT$988)*(ROW($AD$758:$AD$988)&lt;&gt;ROW(AD814))*((R814=0)*($R$758:$R$988&gt;0)+(R814&gt;0)*($R$758:$R$988=0)))&gt;0,"SALONES UNIDOS",IF(SUMPRODUCT((AD814=$AD$758:$AD$988)*(AH814=$AH$758:$AH$988)*((AS814&lt;$AT$758:$AT$988)*(AT814&gt;$AS$758:$AS$988))*(ROW($AD$758:$AD$988)&lt;&gt;ROW(AD814)))&gt;0,"Cruzado","Sin cruce")))</f>
        <v>Sin cruce</v>
      </c>
      <c r="AW814" s="104" t="str">
        <f t="shared" si="362"/>
        <v>MH3PORUMAA</v>
      </c>
      <c r="AX814" s="104" t="str" cm="1">
        <f t="array" ref="AX814">IF(AW814="","",IF(SUMPRODUCT((AW814=$AW$7:$AW$2042)*(AH814=$AH$7:$AH$2042)*(AN814=$AN$7:$AN$2042)*(AO814=$AO$7:$AO$2042)*(ROW($AW$7:$AW$2042)&lt;&gt;ROW(AW814))*((R814=0)*($R$7:$R$2042&gt;0)+(R814&gt;0)*($R$7:$R$2042=0)))&gt;0,"SALONES UNIDOS",IF(SUMPRODUCT((AW814=$AW$7:$AW$2042)*(AH814=$AH$7:$AH$2042)*((AN814&lt;$AO$7:$AO$2042)*(AO814&gt;$AN$7:$AN$2042))*(ROW($AW$7:$AW$2042)&lt;&gt;ROW(AW814)))&gt;0,"Cruzado","Sin cruce")))</f>
        <v>Sin cruce</v>
      </c>
    </row>
    <row r="815" spans="2:50" ht="19.8" hidden="1" customHeight="1" x14ac:dyDescent="0.25">
      <c r="B815" s="494" t="s">
        <v>314</v>
      </c>
      <c r="C815" s="364" t="s">
        <v>969</v>
      </c>
      <c r="D815" s="364">
        <v>20261</v>
      </c>
      <c r="E815" s="373" t="s">
        <v>328</v>
      </c>
      <c r="F815" s="370" t="s">
        <v>291</v>
      </c>
      <c r="G815" s="373" t="s">
        <v>292</v>
      </c>
      <c r="H815" s="373">
        <v>3</v>
      </c>
      <c r="I815" s="373" t="s">
        <v>560</v>
      </c>
      <c r="J815" s="373" t="s">
        <v>278</v>
      </c>
      <c r="K815" s="194" t="s">
        <v>809</v>
      </c>
      <c r="L815" s="364" t="s">
        <v>1002</v>
      </c>
      <c r="M815" s="364" t="s">
        <v>324</v>
      </c>
      <c r="N815" s="364" t="s">
        <v>318</v>
      </c>
      <c r="O815" s="373" t="s">
        <v>315</v>
      </c>
      <c r="P815" s="364">
        <v>0</v>
      </c>
      <c r="Q815" s="364">
        <v>4</v>
      </c>
      <c r="R815" s="369">
        <v>4</v>
      </c>
      <c r="S815" s="364">
        <v>5</v>
      </c>
      <c r="T815" s="8"/>
      <c r="U815" s="374">
        <v>22</v>
      </c>
      <c r="V815" s="370">
        <v>21403002</v>
      </c>
      <c r="W815" s="373" t="s">
        <v>133</v>
      </c>
      <c r="X815" s="364" t="s">
        <v>315</v>
      </c>
      <c r="Y815" s="364"/>
      <c r="Z815" s="364"/>
      <c r="AA815" s="364"/>
      <c r="AB815" s="370"/>
      <c r="AC815" s="364"/>
      <c r="AD815" s="364" t="s">
        <v>810</v>
      </c>
      <c r="AE815" s="370"/>
      <c r="AF815" s="370"/>
      <c r="AG815" s="370" t="s">
        <v>301</v>
      </c>
      <c r="AH815" s="364">
        <v>6</v>
      </c>
      <c r="AI815" s="364">
        <v>16</v>
      </c>
      <c r="AJ815" s="364">
        <v>0</v>
      </c>
      <c r="AK815" s="364">
        <v>19</v>
      </c>
      <c r="AL815" s="364">
        <v>20</v>
      </c>
      <c r="AM815" s="22">
        <f t="shared" si="361"/>
        <v>4</v>
      </c>
      <c r="AN815" s="104">
        <f t="shared" si="359"/>
        <v>0.66666666666666663</v>
      </c>
      <c r="AO815" s="104">
        <f t="shared" si="360"/>
        <v>0.80555555555555547</v>
      </c>
      <c r="AP815" s="22" t="str" cm="1">
        <f t="array" ref="AP815">IF(W815="","",IF(SUMPRODUCT((W815=$W$7:$W$2042)*(AH815=$AH$7:$AH$2042)*(AN815=$AN$7:$AN$2042)*(AO815=$AO$7:$AO$2042)*(ROW($W$7:$W$2042)&lt;&gt;ROW(W815))*((R815=0)*($R$7:$R$2042&gt;0)+(R815&gt;0)*($R$7:$R$2042=0)))&gt;0,"SALONES UNIDOS",IF(SUMPRODUCT((W815=$W$7:$W$2042)*(AH815=$AH$7:$AH$2042)*((AN815&lt;$AO$7:$AO$2042)*(AO815&gt;$AN$7:$AN$2042))*(ROW($W$7:$W$2042)&lt;&gt;ROW(W815)))&gt;0,"Cruzado","Sin cruce")))</f>
        <v>Sin cruce</v>
      </c>
      <c r="AQ815" s="22"/>
      <c r="AR815" s="22"/>
      <c r="AS815" s="104">
        <f t="shared" si="370"/>
        <v>0.66666666666666663</v>
      </c>
      <c r="AT815" s="104">
        <f t="shared" si="371"/>
        <v>0.80555555555555547</v>
      </c>
      <c r="AU815" s="360" t="str" cm="1">
        <f t="array" ref="AU815">IF(AB815="","",IF(SUMPRODUCT((AB815=$AB$758:$AB$988)*(AH815=$AH$758:$AH$988)*(AQ815=$AQ$758:$AQ$988)*(AR815=$AR$758:$AR$988)*(ROW($AB$758:$AB$988)&lt;&gt;ROW(AB815))*((R815=0)*($R$758:$R$988&gt;0)+(R815&gt;0)*($R$758:$R$988=0)))&gt;0,"SALONES UNIDOS",IF(SUMPRODUCT((AB815=$AB$758:$AB$988)*(AH815=$AH$758:$AH$988)*((AQ815&lt;$AR$758:$AR$988)*(AR815&gt;$AQ$758:$AQ$988))*(ROW($AB$758:$AB$988)&lt;&gt;ROW(AB815)))&gt;0,"Cruzado","Sin cruce")))</f>
        <v/>
      </c>
      <c r="AV815" s="360" t="str" cm="1">
        <f t="array" ref="AV815">IF(AD815="","",IF(SUMPRODUCT((AD815=$AD$758:$AD$988)*(AH815=$AH$758:$AH$988)*(AS815=$AS$758:$AS$988)*(AT815=$AT$758:$AT$988)*(ROW($AD$758:$AD$988)&lt;&gt;ROW(AD815))*((R815=0)*($R$758:$R$988&gt;0)+(R815&gt;0)*($R$758:$R$988=0)))&gt;0,"SALONES UNIDOS",IF(SUMPRODUCT((AD815=$AD$758:$AD$988)*(AH815=$AH$758:$AH$988)*((AS815&lt;$AT$758:$AT$988)*(AT815&gt;$AS$758:$AS$988))*(ROW($AD$758:$AD$988)&lt;&gt;ROW(AD815)))&gt;0,"Cruzado","Sin cruce")))</f>
        <v>Sin cruce</v>
      </c>
      <c r="AW815" s="104" t="str">
        <f t="shared" si="362"/>
        <v>MH3PORUMAA</v>
      </c>
      <c r="AX815" s="104" t="str" cm="1">
        <f t="array" ref="AX815">IF(AW815="","",IF(SUMPRODUCT((AW815=$AW$7:$AW$2042)*(AH815=$AH$7:$AH$2042)*(AN815=$AN$7:$AN$2042)*(AO815=$AO$7:$AO$2042)*(ROW($AW$7:$AW$2042)&lt;&gt;ROW(AW815))*((R815=0)*($R$7:$R$2042&gt;0)+(R815&gt;0)*($R$7:$R$2042=0)))&gt;0,"SALONES UNIDOS",IF(SUMPRODUCT((AW815=$AW$7:$AW$2042)*(AH815=$AH$7:$AH$2042)*((AN815&lt;$AO$7:$AO$2042)*(AO815&gt;$AN$7:$AN$2042))*(ROW($AW$7:$AW$2042)&lt;&gt;ROW(AW815)))&gt;0,"Cruzado","Sin cruce")))</f>
        <v>Sin cruce</v>
      </c>
    </row>
    <row r="816" spans="2:50" ht="19.8" hidden="1" customHeight="1" x14ac:dyDescent="0.25">
      <c r="B816" s="494" t="s">
        <v>314</v>
      </c>
      <c r="C816" s="364" t="s">
        <v>969</v>
      </c>
      <c r="D816" s="364">
        <v>20261</v>
      </c>
      <c r="E816" s="373" t="s">
        <v>328</v>
      </c>
      <c r="F816" s="370" t="s">
        <v>291</v>
      </c>
      <c r="G816" s="373" t="s">
        <v>292</v>
      </c>
      <c r="H816" s="373">
        <v>3</v>
      </c>
      <c r="I816" s="373" t="s">
        <v>278</v>
      </c>
      <c r="J816" s="373" t="s">
        <v>278</v>
      </c>
      <c r="K816" s="194" t="s">
        <v>811</v>
      </c>
      <c r="L816" s="364" t="s">
        <v>689</v>
      </c>
      <c r="M816" s="364" t="s">
        <v>324</v>
      </c>
      <c r="N816" s="364" t="s">
        <v>318</v>
      </c>
      <c r="O816" s="373" t="s">
        <v>315</v>
      </c>
      <c r="P816" s="364">
        <v>2</v>
      </c>
      <c r="Q816" s="364">
        <v>0</v>
      </c>
      <c r="R816" s="369">
        <v>2</v>
      </c>
      <c r="S816" s="364">
        <v>4</v>
      </c>
      <c r="T816" s="8"/>
      <c r="U816" s="374">
        <v>44</v>
      </c>
      <c r="V816" s="370">
        <v>43540130</v>
      </c>
      <c r="W816" s="373" t="s">
        <v>161</v>
      </c>
      <c r="X816" s="364" t="s">
        <v>315</v>
      </c>
      <c r="Y816" s="364"/>
      <c r="Z816" s="364"/>
      <c r="AA816" s="364"/>
      <c r="AB816" s="364" t="s">
        <v>805</v>
      </c>
      <c r="AC816" s="364"/>
      <c r="AD816" s="369"/>
      <c r="AE816" s="370"/>
      <c r="AF816" s="370"/>
      <c r="AG816" s="370" t="s">
        <v>559</v>
      </c>
      <c r="AH816" s="364">
        <v>1</v>
      </c>
      <c r="AI816" s="364">
        <v>7</v>
      </c>
      <c r="AJ816" s="364">
        <v>40</v>
      </c>
      <c r="AK816" s="364">
        <v>9</v>
      </c>
      <c r="AL816" s="364">
        <v>20</v>
      </c>
      <c r="AM816" s="22">
        <f t="shared" si="361"/>
        <v>2</v>
      </c>
      <c r="AN816" s="104">
        <f t="shared" si="359"/>
        <v>0.31944444444444448</v>
      </c>
      <c r="AO816" s="104">
        <f t="shared" si="360"/>
        <v>0.3888888888888889</v>
      </c>
      <c r="AP816" s="22" t="str" cm="1">
        <f t="array" ref="AP816">IF(W816="","",IF(SUMPRODUCT((W816=$W$7:$W$2042)*(AH816=$AH$7:$AH$2042)*(AN816=$AN$7:$AN$2042)*(AO816=$AO$7:$AO$2042)*(ROW($W$7:$W$2042)&lt;&gt;ROW(W816))*((R816=0)*($R$7:$R$2042&gt;0)+(R816&gt;0)*($R$7:$R$2042=0)))&gt;0,"SALONES UNIDOS",IF(SUMPRODUCT((W816=$W$7:$W$2042)*(AH816=$AH$7:$AH$2042)*((AN816&lt;$AO$7:$AO$2042)*(AO816&gt;$AN$7:$AN$2042))*(ROW($W$7:$W$2042)&lt;&gt;ROW(W816)))&gt;0,"Cruzado","Sin cruce")))</f>
        <v>Sin cruce</v>
      </c>
      <c r="AQ816" s="104">
        <f>AN816</f>
        <v>0.31944444444444448</v>
      </c>
      <c r="AR816" s="104">
        <f>AO816</f>
        <v>0.3888888888888889</v>
      </c>
      <c r="AS816" s="22"/>
      <c r="AT816" s="22"/>
      <c r="AU816" s="360" t="str" cm="1">
        <f t="array" ref="AU816">IF(AB816="","",IF(SUMPRODUCT((AB816=$AB$758:$AB$988)*(AH816=$AH$758:$AH$988)*(AQ816=$AQ$758:$AQ$988)*(AR816=$AR$758:$AR$988)*(ROW($AB$758:$AB$988)&lt;&gt;ROW(AB816))*((R816=0)*($R$758:$R$988&gt;0)+(R816&gt;0)*($R$758:$R$988=0)))&gt;0,"SALONES UNIDOS",IF(SUMPRODUCT((AB816=$AB$758:$AB$988)*(AH816=$AH$758:$AH$988)*((AQ816&lt;$AR$758:$AR$988)*(AR816&gt;$AQ$758:$AQ$988))*(ROW($AB$758:$AB$988)&lt;&gt;ROW(AB816)))&gt;0,"Cruzado","Sin cruce")))</f>
        <v>Sin cruce</v>
      </c>
      <c r="AV816" s="360" t="str" cm="1">
        <f t="array" ref="AV816">IF(AD816="","",IF(SUMPRODUCT((AD816=$AD$758:$AD$988)*(AH816=$AH$758:$AH$988)*(AS816=$AS$758:$AS$988)*(AT816=$AT$758:$AT$988)*(ROW($AD$758:$AD$988)&lt;&gt;ROW(AD816))*((R816=0)*($R$758:$R$988&gt;0)+(R816&gt;0)*($R$758:$R$988=0)))&gt;0,"SALONES UNIDOS",IF(SUMPRODUCT((AD816=$AD$758:$AD$988)*(AH816=$AH$758:$AH$988)*((AS816&lt;$AT$758:$AT$988)*(AT816&gt;$AS$758:$AS$988))*(ROW($AD$758:$AD$988)&lt;&gt;ROW(AD816)))&gt;0,"Cruzado","Sin cruce")))</f>
        <v/>
      </c>
      <c r="AW816" s="104" t="str">
        <f t="shared" si="362"/>
        <v>MH3PORUMAA</v>
      </c>
      <c r="AX816" s="104" t="str" cm="1">
        <f t="array" ref="AX816">IF(AW816="","",IF(SUMPRODUCT((AW816=$AW$7:$AW$2042)*(AH816=$AH$7:$AH$2042)*(AN816=$AN$7:$AN$2042)*(AO816=$AO$7:$AO$2042)*(ROW($AW$7:$AW$2042)&lt;&gt;ROW(AW816))*((R816=0)*($R$7:$R$2042&gt;0)+(R816&gt;0)*($R$7:$R$2042=0)))&gt;0,"SALONES UNIDOS",IF(SUMPRODUCT((AW816=$AW$7:$AW$2042)*(AH816=$AH$7:$AH$2042)*((AN816&lt;$AO$7:$AO$2042)*(AO816&gt;$AN$7:$AN$2042))*(ROW($AW$7:$AW$2042)&lt;&gt;ROW(AW816)))&gt;0,"Cruzado","Sin cruce")))</f>
        <v>Sin cruce</v>
      </c>
    </row>
    <row r="817" spans="2:50" ht="19.8" hidden="1" customHeight="1" x14ac:dyDescent="0.25">
      <c r="B817" s="494" t="s">
        <v>314</v>
      </c>
      <c r="C817" s="364" t="s">
        <v>969</v>
      </c>
      <c r="D817" s="364">
        <v>20261</v>
      </c>
      <c r="E817" s="373" t="s">
        <v>328</v>
      </c>
      <c r="F817" s="370" t="s">
        <v>291</v>
      </c>
      <c r="G817" s="373" t="s">
        <v>292</v>
      </c>
      <c r="H817" s="373">
        <v>3</v>
      </c>
      <c r="I817" s="373" t="s">
        <v>552</v>
      </c>
      <c r="J817" s="373" t="s">
        <v>278</v>
      </c>
      <c r="K817" s="194" t="s">
        <v>811</v>
      </c>
      <c r="L817" s="364" t="s">
        <v>689</v>
      </c>
      <c r="M817" s="364" t="s">
        <v>324</v>
      </c>
      <c r="N817" s="364" t="s">
        <v>318</v>
      </c>
      <c r="O817" s="373" t="s">
        <v>315</v>
      </c>
      <c r="P817" s="364">
        <v>0</v>
      </c>
      <c r="Q817" s="364">
        <v>4</v>
      </c>
      <c r="R817" s="369">
        <v>4</v>
      </c>
      <c r="S817" s="364">
        <v>4</v>
      </c>
      <c r="T817" s="8"/>
      <c r="U817" s="374">
        <v>22</v>
      </c>
      <c r="V817" s="370">
        <v>43540130</v>
      </c>
      <c r="W817" s="373" t="s">
        <v>161</v>
      </c>
      <c r="X817" s="364" t="s">
        <v>315</v>
      </c>
      <c r="Y817" s="364"/>
      <c r="Z817" s="364"/>
      <c r="AA817" s="364"/>
      <c r="AB817" s="370"/>
      <c r="AC817" s="364"/>
      <c r="AD817" s="364" t="s">
        <v>812</v>
      </c>
      <c r="AE817" s="370"/>
      <c r="AF817" s="370"/>
      <c r="AG817" s="370" t="s">
        <v>301</v>
      </c>
      <c r="AH817" s="364">
        <v>1</v>
      </c>
      <c r="AI817" s="364">
        <v>9</v>
      </c>
      <c r="AJ817" s="364">
        <v>20</v>
      </c>
      <c r="AK817" s="364">
        <v>12</v>
      </c>
      <c r="AL817" s="364">
        <v>40</v>
      </c>
      <c r="AM817" s="22">
        <f t="shared" si="361"/>
        <v>4</v>
      </c>
      <c r="AN817" s="104">
        <f t="shared" si="359"/>
        <v>0.3888888888888889</v>
      </c>
      <c r="AO817" s="104">
        <f t="shared" si="360"/>
        <v>0.52777777777777779</v>
      </c>
      <c r="AP817" s="22" t="str" cm="1">
        <f t="array" ref="AP817">IF(W817="","",IF(SUMPRODUCT((W817=$W$7:$W$2042)*(AH817=$AH$7:$AH$2042)*(AN817=$AN$7:$AN$2042)*(AO817=$AO$7:$AO$2042)*(ROW($W$7:$W$2042)&lt;&gt;ROW(W817))*((R817=0)*($R$7:$R$2042&gt;0)+(R817&gt;0)*($R$7:$R$2042=0)))&gt;0,"SALONES UNIDOS",IF(SUMPRODUCT((W817=$W$7:$W$2042)*(AH817=$AH$7:$AH$2042)*((AN817&lt;$AO$7:$AO$2042)*(AO817&gt;$AN$7:$AN$2042))*(ROW($W$7:$W$2042)&lt;&gt;ROW(W817)))&gt;0,"Cruzado","Sin cruce")))</f>
        <v>Sin cruce</v>
      </c>
      <c r="AQ817" s="22"/>
      <c r="AR817" s="22"/>
      <c r="AS817" s="104">
        <f t="shared" ref="AS817:AS818" si="372">AN817</f>
        <v>0.3888888888888889</v>
      </c>
      <c r="AT817" s="104">
        <f t="shared" ref="AT817:AT818" si="373">AO817</f>
        <v>0.52777777777777779</v>
      </c>
      <c r="AU817" s="360" t="str" cm="1">
        <f t="array" ref="AU817">IF(AB817="","",IF(SUMPRODUCT((AB817=$AB$758:$AB$988)*(AH817=$AH$758:$AH$988)*(AQ817=$AQ$758:$AQ$988)*(AR817=$AR$758:$AR$988)*(ROW($AB$758:$AB$988)&lt;&gt;ROW(AB817))*((R817=0)*($R$758:$R$988&gt;0)+(R817&gt;0)*($R$758:$R$988=0)))&gt;0,"SALONES UNIDOS",IF(SUMPRODUCT((AB817=$AB$758:$AB$988)*(AH817=$AH$758:$AH$988)*((AQ817&lt;$AR$758:$AR$988)*(AR817&gt;$AQ$758:$AQ$988))*(ROW($AB$758:$AB$988)&lt;&gt;ROW(AB817)))&gt;0,"Cruzado","Sin cruce")))</f>
        <v/>
      </c>
      <c r="AV817" s="360" t="str" cm="1">
        <f t="array" ref="AV817">IF(AD817="","",IF(SUMPRODUCT((AD817=$AD$758:$AD$988)*(AH817=$AH$758:$AH$988)*(AS817=$AS$758:$AS$988)*(AT817=$AT$758:$AT$988)*(ROW($AD$758:$AD$988)&lt;&gt;ROW(AD817))*((R817=0)*($R$758:$R$988&gt;0)+(R817&gt;0)*($R$758:$R$988=0)))&gt;0,"SALONES UNIDOS",IF(SUMPRODUCT((AD817=$AD$758:$AD$988)*(AH817=$AH$758:$AH$988)*((AS817&lt;$AT$758:$AT$988)*(AT817&gt;$AS$758:$AS$988))*(ROW($AD$758:$AD$988)&lt;&gt;ROW(AD817)))&gt;0,"Cruzado","Sin cruce")))</f>
        <v>Sin cruce</v>
      </c>
      <c r="AW817" s="104" t="str">
        <f t="shared" si="362"/>
        <v>MH3PORUMAA</v>
      </c>
      <c r="AX817" s="104" t="str" cm="1">
        <f t="array" ref="AX817">IF(AW817="","",IF(SUMPRODUCT((AW817=$AW$7:$AW$2042)*(AH817=$AH$7:$AH$2042)*(AN817=$AN$7:$AN$2042)*(AO817=$AO$7:$AO$2042)*(ROW($AW$7:$AW$2042)&lt;&gt;ROW(AW817))*((R817=0)*($R$7:$R$2042&gt;0)+(R817&gt;0)*($R$7:$R$2042=0)))&gt;0,"SALONES UNIDOS",IF(SUMPRODUCT((AW817=$AW$7:$AW$2042)*(AH817=$AH$7:$AH$2042)*((AN817&lt;$AO$7:$AO$2042)*(AO817&gt;$AN$7:$AN$2042))*(ROW($AW$7:$AW$2042)&lt;&gt;ROW(AW817)))&gt;0,"Cruzado","Sin cruce")))</f>
        <v>Sin cruce</v>
      </c>
    </row>
    <row r="818" spans="2:50" ht="19.8" hidden="1" customHeight="1" x14ac:dyDescent="0.25">
      <c r="B818" s="494" t="s">
        <v>314</v>
      </c>
      <c r="C818" s="364" t="s">
        <v>969</v>
      </c>
      <c r="D818" s="364">
        <v>20261</v>
      </c>
      <c r="E818" s="373" t="s">
        <v>328</v>
      </c>
      <c r="F818" s="370" t="s">
        <v>291</v>
      </c>
      <c r="G818" s="373" t="s">
        <v>292</v>
      </c>
      <c r="H818" s="373">
        <v>3</v>
      </c>
      <c r="I818" s="373" t="s">
        <v>560</v>
      </c>
      <c r="J818" s="373" t="s">
        <v>278</v>
      </c>
      <c r="K818" s="194" t="s">
        <v>811</v>
      </c>
      <c r="L818" s="364" t="s">
        <v>689</v>
      </c>
      <c r="M818" s="364" t="s">
        <v>324</v>
      </c>
      <c r="N818" s="364" t="s">
        <v>318</v>
      </c>
      <c r="O818" s="373" t="s">
        <v>315</v>
      </c>
      <c r="P818" s="364">
        <v>0</v>
      </c>
      <c r="Q818" s="364">
        <v>4</v>
      </c>
      <c r="R818" s="369">
        <v>4</v>
      </c>
      <c r="S818" s="364">
        <v>4</v>
      </c>
      <c r="T818" s="8"/>
      <c r="U818" s="374">
        <v>22</v>
      </c>
      <c r="V818" s="370">
        <v>43540130</v>
      </c>
      <c r="W818" s="373" t="s">
        <v>161</v>
      </c>
      <c r="X818" s="364" t="s">
        <v>315</v>
      </c>
      <c r="Y818" s="364"/>
      <c r="Z818" s="364"/>
      <c r="AA818" s="364"/>
      <c r="AB818" s="370"/>
      <c r="AC818" s="364"/>
      <c r="AD818" s="364" t="s">
        <v>812</v>
      </c>
      <c r="AE818" s="370"/>
      <c r="AF818" s="370"/>
      <c r="AG818" s="370" t="s">
        <v>301</v>
      </c>
      <c r="AH818" s="364">
        <v>2</v>
      </c>
      <c r="AI818" s="364">
        <v>7</v>
      </c>
      <c r="AJ818" s="364">
        <v>40</v>
      </c>
      <c r="AK818" s="364">
        <v>11</v>
      </c>
      <c r="AL818" s="364">
        <v>0</v>
      </c>
      <c r="AM818" s="22">
        <f t="shared" si="361"/>
        <v>4</v>
      </c>
      <c r="AN818" s="104">
        <f t="shared" si="359"/>
        <v>0.31944444444444448</v>
      </c>
      <c r="AO818" s="104">
        <f t="shared" si="360"/>
        <v>0.45833333333333331</v>
      </c>
      <c r="AP818" s="22" t="str" cm="1">
        <f t="array" ref="AP818">IF(W818="","",IF(SUMPRODUCT((W818=$W$7:$W$2042)*(AH818=$AH$7:$AH$2042)*(AN818=$AN$7:$AN$2042)*(AO818=$AO$7:$AO$2042)*(ROW($W$7:$W$2042)&lt;&gt;ROW(W818))*((R818=0)*($R$7:$R$2042&gt;0)+(R818&gt;0)*($R$7:$R$2042=0)))&gt;0,"SALONES UNIDOS",IF(SUMPRODUCT((W818=$W$7:$W$2042)*(AH818=$AH$7:$AH$2042)*((AN818&lt;$AO$7:$AO$2042)*(AO818&gt;$AN$7:$AN$2042))*(ROW($W$7:$W$2042)&lt;&gt;ROW(W818)))&gt;0,"Cruzado","Sin cruce")))</f>
        <v>Sin cruce</v>
      </c>
      <c r="AQ818" s="22"/>
      <c r="AR818" s="22"/>
      <c r="AS818" s="104">
        <f t="shared" si="372"/>
        <v>0.31944444444444448</v>
      </c>
      <c r="AT818" s="104">
        <f t="shared" si="373"/>
        <v>0.45833333333333331</v>
      </c>
      <c r="AU818" s="360" t="str" cm="1">
        <f t="array" ref="AU818">IF(AB818="","",IF(SUMPRODUCT((AB818=$AB$758:$AB$988)*(AH818=$AH$758:$AH$988)*(AQ818=$AQ$758:$AQ$988)*(AR818=$AR$758:$AR$988)*(ROW($AB$758:$AB$988)&lt;&gt;ROW(AB818))*((R818=0)*($R$758:$R$988&gt;0)+(R818&gt;0)*($R$758:$R$988=0)))&gt;0,"SALONES UNIDOS",IF(SUMPRODUCT((AB818=$AB$758:$AB$988)*(AH818=$AH$758:$AH$988)*((AQ818&lt;$AR$758:$AR$988)*(AR818&gt;$AQ$758:$AQ$988))*(ROW($AB$758:$AB$988)&lt;&gt;ROW(AB818)))&gt;0,"Cruzado","Sin cruce")))</f>
        <v/>
      </c>
      <c r="AV818" s="360" t="str" cm="1">
        <f t="array" ref="AV818">IF(AD818="","",IF(SUMPRODUCT((AD818=$AD$758:$AD$988)*(AH818=$AH$758:$AH$988)*(AS818=$AS$758:$AS$988)*(AT818=$AT$758:$AT$988)*(ROW($AD$758:$AD$988)&lt;&gt;ROW(AD818))*((R818=0)*($R$758:$R$988&gt;0)+(R818&gt;0)*($R$758:$R$988=0)))&gt;0,"SALONES UNIDOS",IF(SUMPRODUCT((AD818=$AD$758:$AD$988)*(AH818=$AH$758:$AH$988)*((AS818&lt;$AT$758:$AT$988)*(AT818&gt;$AS$758:$AS$988))*(ROW($AD$758:$AD$988)&lt;&gt;ROW(AD818)))&gt;0,"Cruzado","Sin cruce")))</f>
        <v>Sin cruce</v>
      </c>
      <c r="AW818" s="104" t="str">
        <f t="shared" si="362"/>
        <v>MH3PORUMAA</v>
      </c>
      <c r="AX818" s="104" t="str" cm="1">
        <f t="array" ref="AX818">IF(AW818="","",IF(SUMPRODUCT((AW818=$AW$7:$AW$2042)*(AH818=$AH$7:$AH$2042)*(AN818=$AN$7:$AN$2042)*(AO818=$AO$7:$AO$2042)*(ROW($AW$7:$AW$2042)&lt;&gt;ROW(AW818))*((R818=0)*($R$7:$R$2042&gt;0)+(R818&gt;0)*($R$7:$R$2042=0)))&gt;0,"SALONES UNIDOS",IF(SUMPRODUCT((AW818=$AW$7:$AW$2042)*(AH818=$AH$7:$AH$2042)*((AN818&lt;$AO$7:$AO$2042)*(AO818&gt;$AN$7:$AN$2042))*(ROW($AW$7:$AW$2042)&lt;&gt;ROW(AW818)))&gt;0,"Cruzado","Sin cruce")))</f>
        <v>Sin cruce</v>
      </c>
    </row>
    <row r="819" spans="2:50" ht="19.8" hidden="1" customHeight="1" x14ac:dyDescent="0.25">
      <c r="B819" s="494" t="s">
        <v>314</v>
      </c>
      <c r="C819" s="364" t="s">
        <v>969</v>
      </c>
      <c r="D819" s="364">
        <v>20261</v>
      </c>
      <c r="E819" s="373" t="s">
        <v>328</v>
      </c>
      <c r="F819" s="370" t="s">
        <v>291</v>
      </c>
      <c r="G819" s="373" t="s">
        <v>292</v>
      </c>
      <c r="H819" s="373">
        <v>3</v>
      </c>
      <c r="I819" s="373" t="s">
        <v>278</v>
      </c>
      <c r="J819" s="373" t="s">
        <v>278</v>
      </c>
      <c r="K819" s="194" t="s">
        <v>813</v>
      </c>
      <c r="L819" s="364" t="s">
        <v>1003</v>
      </c>
      <c r="M819" s="364" t="s">
        <v>324</v>
      </c>
      <c r="N819" s="364" t="s">
        <v>318</v>
      </c>
      <c r="O819" s="373" t="s">
        <v>315</v>
      </c>
      <c r="P819" s="364">
        <v>2</v>
      </c>
      <c r="Q819" s="364">
        <v>0</v>
      </c>
      <c r="R819" s="369">
        <v>2</v>
      </c>
      <c r="S819" s="364">
        <v>3</v>
      </c>
      <c r="T819" s="8"/>
      <c r="U819" s="374">
        <v>44</v>
      </c>
      <c r="V819" s="370">
        <v>21534061</v>
      </c>
      <c r="W819" s="373" t="s">
        <v>98</v>
      </c>
      <c r="X819" s="364" t="s">
        <v>315</v>
      </c>
      <c r="Y819" s="364"/>
      <c r="Z819" s="364"/>
      <c r="AA819" s="364"/>
      <c r="AB819" s="364" t="s">
        <v>805</v>
      </c>
      <c r="AC819" s="364"/>
      <c r="AD819" s="369"/>
      <c r="AE819" s="370"/>
      <c r="AF819" s="370"/>
      <c r="AG819" s="370" t="s">
        <v>559</v>
      </c>
      <c r="AH819" s="364">
        <v>5</v>
      </c>
      <c r="AI819" s="364">
        <v>7</v>
      </c>
      <c r="AJ819" s="364">
        <v>40</v>
      </c>
      <c r="AK819" s="364">
        <v>9</v>
      </c>
      <c r="AL819" s="364">
        <v>20</v>
      </c>
      <c r="AM819" s="22">
        <f t="shared" si="361"/>
        <v>2</v>
      </c>
      <c r="AN819" s="104">
        <f t="shared" si="359"/>
        <v>0.31944444444444448</v>
      </c>
      <c r="AO819" s="104">
        <f t="shared" si="360"/>
        <v>0.3888888888888889</v>
      </c>
      <c r="AP819" s="22" t="str" cm="1">
        <f t="array" ref="AP819">IF(W819="","",IF(SUMPRODUCT((W819=$W$7:$W$2042)*(AH819=$AH$7:$AH$2042)*(AN819=$AN$7:$AN$2042)*(AO819=$AO$7:$AO$2042)*(ROW($W$7:$W$2042)&lt;&gt;ROW(W819))*((R819=0)*($R$7:$R$2042&gt;0)+(R819&gt;0)*($R$7:$R$2042=0)))&gt;0,"SALONES UNIDOS",IF(SUMPRODUCT((W819=$W$7:$W$2042)*(AH819=$AH$7:$AH$2042)*((AN819&lt;$AO$7:$AO$2042)*(AO819&gt;$AN$7:$AN$2042))*(ROW($W$7:$W$2042)&lt;&gt;ROW(W819)))&gt;0,"Cruzado","Sin cruce")))</f>
        <v>Sin cruce</v>
      </c>
      <c r="AQ819" s="104">
        <f>AN819</f>
        <v>0.31944444444444448</v>
      </c>
      <c r="AR819" s="104">
        <f>AO819</f>
        <v>0.3888888888888889</v>
      </c>
      <c r="AS819" s="22"/>
      <c r="AT819" s="22"/>
      <c r="AU819" s="360" t="str" cm="1">
        <f t="array" ref="AU819">IF(AB819="","",IF(SUMPRODUCT((AB819=$AB$758:$AB$988)*(AH819=$AH$758:$AH$988)*(AQ819=$AQ$758:$AQ$988)*(AR819=$AR$758:$AR$988)*(ROW($AB$758:$AB$988)&lt;&gt;ROW(AB819))*((R819=0)*($R$758:$R$988&gt;0)+(R819&gt;0)*($R$758:$R$988=0)))&gt;0,"SALONES UNIDOS",IF(SUMPRODUCT((AB819=$AB$758:$AB$988)*(AH819=$AH$758:$AH$988)*((AQ819&lt;$AR$758:$AR$988)*(AR819&gt;$AQ$758:$AQ$988))*(ROW($AB$758:$AB$988)&lt;&gt;ROW(AB819)))&gt;0,"Cruzado","Sin cruce")))</f>
        <v>Sin cruce</v>
      </c>
      <c r="AV819" s="360" t="str" cm="1">
        <f t="array" ref="AV819">IF(AD819="","",IF(SUMPRODUCT((AD819=$AD$758:$AD$988)*(AH819=$AH$758:$AH$988)*(AS819=$AS$758:$AS$988)*(AT819=$AT$758:$AT$988)*(ROW($AD$758:$AD$988)&lt;&gt;ROW(AD819))*((R819=0)*($R$758:$R$988&gt;0)+(R819&gt;0)*($R$758:$R$988=0)))&gt;0,"SALONES UNIDOS",IF(SUMPRODUCT((AD819=$AD$758:$AD$988)*(AH819=$AH$758:$AH$988)*((AS819&lt;$AT$758:$AT$988)*(AT819&gt;$AS$758:$AS$988))*(ROW($AD$758:$AD$988)&lt;&gt;ROW(AD819)))&gt;0,"Cruzado","Sin cruce")))</f>
        <v/>
      </c>
      <c r="AW819" s="104" t="str">
        <f t="shared" si="362"/>
        <v>MH3PORUMAA</v>
      </c>
      <c r="AX819" s="104" t="str" cm="1">
        <f t="array" ref="AX819">IF(AW819="","",IF(SUMPRODUCT((AW819=$AW$7:$AW$2042)*(AH819=$AH$7:$AH$2042)*(AN819=$AN$7:$AN$2042)*(AO819=$AO$7:$AO$2042)*(ROW($AW$7:$AW$2042)&lt;&gt;ROW(AW819))*((R819=0)*($R$7:$R$2042&gt;0)+(R819&gt;0)*($R$7:$R$2042=0)))&gt;0,"SALONES UNIDOS",IF(SUMPRODUCT((AW819=$AW$7:$AW$2042)*(AH819=$AH$7:$AH$2042)*((AN819&lt;$AO$7:$AO$2042)*(AO819&gt;$AN$7:$AN$2042))*(ROW($AW$7:$AW$2042)&lt;&gt;ROW(AW819)))&gt;0,"Cruzado","Sin cruce")))</f>
        <v>Sin cruce</v>
      </c>
    </row>
    <row r="820" spans="2:50" ht="19.8" hidden="1" customHeight="1" x14ac:dyDescent="0.25">
      <c r="B820" s="494" t="s">
        <v>314</v>
      </c>
      <c r="C820" s="364" t="s">
        <v>969</v>
      </c>
      <c r="D820" s="364">
        <v>20261</v>
      </c>
      <c r="E820" s="373" t="s">
        <v>328</v>
      </c>
      <c r="F820" s="370" t="s">
        <v>291</v>
      </c>
      <c r="G820" s="373" t="s">
        <v>292</v>
      </c>
      <c r="H820" s="373">
        <v>3</v>
      </c>
      <c r="I820" s="373" t="s">
        <v>552</v>
      </c>
      <c r="J820" s="373" t="s">
        <v>278</v>
      </c>
      <c r="K820" s="194" t="s">
        <v>813</v>
      </c>
      <c r="L820" s="364" t="s">
        <v>1003</v>
      </c>
      <c r="M820" s="364" t="s">
        <v>324</v>
      </c>
      <c r="N820" s="364" t="s">
        <v>318</v>
      </c>
      <c r="O820" s="373" t="s">
        <v>315</v>
      </c>
      <c r="P820" s="364">
        <v>0</v>
      </c>
      <c r="Q820" s="364">
        <v>2</v>
      </c>
      <c r="R820" s="369">
        <v>2</v>
      </c>
      <c r="S820" s="364">
        <v>3</v>
      </c>
      <c r="T820" s="8"/>
      <c r="U820" s="374">
        <v>22</v>
      </c>
      <c r="V820" s="370">
        <v>21534061</v>
      </c>
      <c r="W820" s="373" t="s">
        <v>98</v>
      </c>
      <c r="X820" s="364" t="s">
        <v>315</v>
      </c>
      <c r="Y820" s="364"/>
      <c r="Z820" s="364"/>
      <c r="AA820" s="364"/>
      <c r="AB820" s="370"/>
      <c r="AC820" s="364"/>
      <c r="AD820" s="364" t="s">
        <v>814</v>
      </c>
      <c r="AE820" s="370"/>
      <c r="AF820" s="370"/>
      <c r="AG820" s="370" t="s">
        <v>301</v>
      </c>
      <c r="AH820" s="364">
        <v>5</v>
      </c>
      <c r="AI820" s="364">
        <v>9</v>
      </c>
      <c r="AJ820" s="364">
        <v>20</v>
      </c>
      <c r="AK820" s="364">
        <v>11</v>
      </c>
      <c r="AL820" s="364">
        <v>0</v>
      </c>
      <c r="AM820" s="22">
        <f t="shared" si="361"/>
        <v>2</v>
      </c>
      <c r="AN820" s="104">
        <f t="shared" si="359"/>
        <v>0.3888888888888889</v>
      </c>
      <c r="AO820" s="104">
        <f t="shared" si="360"/>
        <v>0.45833333333333331</v>
      </c>
      <c r="AP820" s="22" t="str" cm="1">
        <f t="array" ref="AP820">IF(W820="","",IF(SUMPRODUCT((W820=$W$7:$W$2042)*(AH820=$AH$7:$AH$2042)*(AN820=$AN$7:$AN$2042)*(AO820=$AO$7:$AO$2042)*(ROW($W$7:$W$2042)&lt;&gt;ROW(W820))*((R820=0)*($R$7:$R$2042&gt;0)+(R820&gt;0)*($R$7:$R$2042=0)))&gt;0,"SALONES UNIDOS",IF(SUMPRODUCT((W820=$W$7:$W$2042)*(AH820=$AH$7:$AH$2042)*((AN820&lt;$AO$7:$AO$2042)*(AO820&gt;$AN$7:$AN$2042))*(ROW($W$7:$W$2042)&lt;&gt;ROW(W820)))&gt;0,"Cruzado","Sin cruce")))</f>
        <v>Sin cruce</v>
      </c>
      <c r="AQ820" s="22"/>
      <c r="AR820" s="22"/>
      <c r="AS820" s="104">
        <f t="shared" ref="AS820:AS821" si="374">AN820</f>
        <v>0.3888888888888889</v>
      </c>
      <c r="AT820" s="104">
        <f t="shared" ref="AT820:AT821" si="375">AO820</f>
        <v>0.45833333333333331</v>
      </c>
      <c r="AU820" s="360" t="str" cm="1">
        <f t="array" ref="AU820">IF(AB820="","",IF(SUMPRODUCT((AB820=$AB$758:$AB$988)*(AH820=$AH$758:$AH$988)*(AQ820=$AQ$758:$AQ$988)*(AR820=$AR$758:$AR$988)*(ROW($AB$758:$AB$988)&lt;&gt;ROW(AB820))*((R820=0)*($R$758:$R$988&gt;0)+(R820&gt;0)*($R$758:$R$988=0)))&gt;0,"SALONES UNIDOS",IF(SUMPRODUCT((AB820=$AB$758:$AB$988)*(AH820=$AH$758:$AH$988)*((AQ820&lt;$AR$758:$AR$988)*(AR820&gt;$AQ$758:$AQ$988))*(ROW($AB$758:$AB$988)&lt;&gt;ROW(AB820)))&gt;0,"Cruzado","Sin cruce")))</f>
        <v/>
      </c>
      <c r="AV820" s="360" t="str" cm="1">
        <f t="array" ref="AV820">IF(AD820="","",IF(SUMPRODUCT((AD820=$AD$758:$AD$988)*(AH820=$AH$758:$AH$988)*(AS820=$AS$758:$AS$988)*(AT820=$AT$758:$AT$988)*(ROW($AD$758:$AD$988)&lt;&gt;ROW(AD820))*((R820=0)*($R$758:$R$988&gt;0)+(R820&gt;0)*($R$758:$R$988=0)))&gt;0,"SALONES UNIDOS",IF(SUMPRODUCT((AD820=$AD$758:$AD$988)*(AH820=$AH$758:$AH$988)*((AS820&lt;$AT$758:$AT$988)*(AT820&gt;$AS$758:$AS$988))*(ROW($AD$758:$AD$988)&lt;&gt;ROW(AD820)))&gt;0,"Cruzado","Sin cruce")))</f>
        <v>Sin cruce</v>
      </c>
      <c r="AW820" s="104" t="str">
        <f t="shared" si="362"/>
        <v>MH3PORUMAA</v>
      </c>
      <c r="AX820" s="104" t="str" cm="1">
        <f t="array" ref="AX820">IF(AW820="","",IF(SUMPRODUCT((AW820=$AW$7:$AW$2042)*(AH820=$AH$7:$AH$2042)*(AN820=$AN$7:$AN$2042)*(AO820=$AO$7:$AO$2042)*(ROW($AW$7:$AW$2042)&lt;&gt;ROW(AW820))*((R820=0)*($R$7:$R$2042&gt;0)+(R820&gt;0)*($R$7:$R$2042=0)))&gt;0,"SALONES UNIDOS",IF(SUMPRODUCT((AW820=$AW$7:$AW$2042)*(AH820=$AH$7:$AH$2042)*((AN820&lt;$AO$7:$AO$2042)*(AO820&gt;$AN$7:$AN$2042))*(ROW($AW$7:$AW$2042)&lt;&gt;ROW(AW820)))&gt;0,"Cruzado","Sin cruce")))</f>
        <v>Sin cruce</v>
      </c>
    </row>
    <row r="821" spans="2:50" ht="19.8" hidden="1" customHeight="1" x14ac:dyDescent="0.25">
      <c r="B821" s="494" t="s">
        <v>314</v>
      </c>
      <c r="C821" s="364" t="s">
        <v>969</v>
      </c>
      <c r="D821" s="364">
        <v>20261</v>
      </c>
      <c r="E821" s="373" t="s">
        <v>328</v>
      </c>
      <c r="F821" s="370" t="s">
        <v>291</v>
      </c>
      <c r="G821" s="373" t="s">
        <v>292</v>
      </c>
      <c r="H821" s="373">
        <v>3</v>
      </c>
      <c r="I821" s="373" t="s">
        <v>560</v>
      </c>
      <c r="J821" s="373" t="s">
        <v>278</v>
      </c>
      <c r="K821" s="194" t="s">
        <v>813</v>
      </c>
      <c r="L821" s="364" t="s">
        <v>1003</v>
      </c>
      <c r="M821" s="364" t="s">
        <v>324</v>
      </c>
      <c r="N821" s="364" t="s">
        <v>318</v>
      </c>
      <c r="O821" s="373" t="s">
        <v>315</v>
      </c>
      <c r="P821" s="364">
        <v>0</v>
      </c>
      <c r="Q821" s="364">
        <v>2</v>
      </c>
      <c r="R821" s="369">
        <v>2</v>
      </c>
      <c r="S821" s="364">
        <v>3</v>
      </c>
      <c r="T821" s="8"/>
      <c r="U821" s="374">
        <v>22</v>
      </c>
      <c r="V821" s="370">
        <v>21534061</v>
      </c>
      <c r="W821" s="373" t="s">
        <v>98</v>
      </c>
      <c r="X821" s="364" t="s">
        <v>315</v>
      </c>
      <c r="Y821" s="364"/>
      <c r="Z821" s="364"/>
      <c r="AA821" s="364"/>
      <c r="AB821" s="370"/>
      <c r="AC821" s="364"/>
      <c r="AD821" s="364" t="s">
        <v>814</v>
      </c>
      <c r="AE821" s="370"/>
      <c r="AF821" s="370"/>
      <c r="AG821" s="370" t="s">
        <v>301</v>
      </c>
      <c r="AH821" s="364">
        <v>5</v>
      </c>
      <c r="AI821" s="364">
        <v>11</v>
      </c>
      <c r="AJ821" s="364">
        <v>0</v>
      </c>
      <c r="AK821" s="364">
        <v>12</v>
      </c>
      <c r="AL821" s="364">
        <v>40</v>
      </c>
      <c r="AM821" s="22">
        <f t="shared" si="361"/>
        <v>2</v>
      </c>
      <c r="AN821" s="104">
        <f t="shared" si="359"/>
        <v>0.45833333333333331</v>
      </c>
      <c r="AO821" s="104">
        <f t="shared" si="360"/>
        <v>0.52777777777777779</v>
      </c>
      <c r="AP821" s="22" t="str" cm="1">
        <f t="array" ref="AP821">IF(W821="","",IF(SUMPRODUCT((W821=$W$7:$W$2042)*(AH821=$AH$7:$AH$2042)*(AN821=$AN$7:$AN$2042)*(AO821=$AO$7:$AO$2042)*(ROW($W$7:$W$2042)&lt;&gt;ROW(W821))*((R821=0)*($R$7:$R$2042&gt;0)+(R821&gt;0)*($R$7:$R$2042=0)))&gt;0,"SALONES UNIDOS",IF(SUMPRODUCT((W821=$W$7:$W$2042)*(AH821=$AH$7:$AH$2042)*((AN821&lt;$AO$7:$AO$2042)*(AO821&gt;$AN$7:$AN$2042))*(ROW($W$7:$W$2042)&lt;&gt;ROW(W821)))&gt;0,"Cruzado","Sin cruce")))</f>
        <v>Sin cruce</v>
      </c>
      <c r="AQ821" s="22"/>
      <c r="AR821" s="22"/>
      <c r="AS821" s="104">
        <f t="shared" si="374"/>
        <v>0.45833333333333331</v>
      </c>
      <c r="AT821" s="104">
        <f t="shared" si="375"/>
        <v>0.52777777777777779</v>
      </c>
      <c r="AU821" s="360" t="str" cm="1">
        <f t="array" ref="AU821">IF(AB821="","",IF(SUMPRODUCT((AB821=$AB$758:$AB$988)*(AH821=$AH$758:$AH$988)*(AQ821=$AQ$758:$AQ$988)*(AR821=$AR$758:$AR$988)*(ROW($AB$758:$AB$988)&lt;&gt;ROW(AB821))*((R821=0)*($R$758:$R$988&gt;0)+(R821&gt;0)*($R$758:$R$988=0)))&gt;0,"SALONES UNIDOS",IF(SUMPRODUCT((AB821=$AB$758:$AB$988)*(AH821=$AH$758:$AH$988)*((AQ821&lt;$AR$758:$AR$988)*(AR821&gt;$AQ$758:$AQ$988))*(ROW($AB$758:$AB$988)&lt;&gt;ROW(AB821)))&gt;0,"Cruzado","Sin cruce")))</f>
        <v/>
      </c>
      <c r="AV821" s="360" t="str" cm="1">
        <f t="array" ref="AV821">IF(AD821="","",IF(SUMPRODUCT((AD821=$AD$758:$AD$988)*(AH821=$AH$758:$AH$988)*(AS821=$AS$758:$AS$988)*(AT821=$AT$758:$AT$988)*(ROW($AD$758:$AD$988)&lt;&gt;ROW(AD821))*((R821=0)*($R$758:$R$988&gt;0)+(R821&gt;0)*($R$758:$R$988=0)))&gt;0,"SALONES UNIDOS",IF(SUMPRODUCT((AD821=$AD$758:$AD$988)*(AH821=$AH$758:$AH$988)*((AS821&lt;$AT$758:$AT$988)*(AT821&gt;$AS$758:$AS$988))*(ROW($AD$758:$AD$988)&lt;&gt;ROW(AD821)))&gt;0,"Cruzado","Sin cruce")))</f>
        <v>Sin cruce</v>
      </c>
      <c r="AW821" s="104" t="str">
        <f t="shared" si="362"/>
        <v>MH3PORUMAA</v>
      </c>
      <c r="AX821" s="104" t="str" cm="1">
        <f t="array" ref="AX821">IF(AW821="","",IF(SUMPRODUCT((AW821=$AW$7:$AW$2042)*(AH821=$AH$7:$AH$2042)*(AN821=$AN$7:$AN$2042)*(AO821=$AO$7:$AO$2042)*(ROW($AW$7:$AW$2042)&lt;&gt;ROW(AW821))*((R821=0)*($R$7:$R$2042&gt;0)+(R821&gt;0)*($R$7:$R$2042=0)))&gt;0,"SALONES UNIDOS",IF(SUMPRODUCT((AW821=$AW$7:$AW$2042)*(AH821=$AH$7:$AH$2042)*((AN821&lt;$AO$7:$AO$2042)*(AO821&gt;$AN$7:$AN$2042))*(ROW($AW$7:$AW$2042)&lt;&gt;ROW(AW821)))&gt;0,"Cruzado","Sin cruce")))</f>
        <v>Sin cruce</v>
      </c>
    </row>
    <row r="822" spans="2:50" ht="19.8" hidden="1" customHeight="1" x14ac:dyDescent="0.25">
      <c r="B822" s="494" t="s">
        <v>314</v>
      </c>
      <c r="C822" s="364" t="s">
        <v>969</v>
      </c>
      <c r="D822" s="364">
        <v>20261</v>
      </c>
      <c r="E822" s="373" t="s">
        <v>328</v>
      </c>
      <c r="F822" s="370" t="s">
        <v>291</v>
      </c>
      <c r="G822" s="373" t="s">
        <v>292</v>
      </c>
      <c r="H822" s="373">
        <v>3</v>
      </c>
      <c r="I822" s="373" t="s">
        <v>281</v>
      </c>
      <c r="J822" s="373" t="s">
        <v>281</v>
      </c>
      <c r="K822" s="194" t="s">
        <v>401</v>
      </c>
      <c r="L822" s="364" t="s">
        <v>402</v>
      </c>
      <c r="M822" s="364" t="s">
        <v>324</v>
      </c>
      <c r="N822" s="364" t="s">
        <v>318</v>
      </c>
      <c r="O822" s="373" t="s">
        <v>315</v>
      </c>
      <c r="P822" s="364">
        <v>2</v>
      </c>
      <c r="Q822" s="364">
        <v>0</v>
      </c>
      <c r="R822" s="369">
        <v>2</v>
      </c>
      <c r="S822" s="364">
        <v>3</v>
      </c>
      <c r="T822" s="8"/>
      <c r="U822" s="374">
        <v>44</v>
      </c>
      <c r="V822" s="370">
        <v>41059439</v>
      </c>
      <c r="W822" s="373" t="s">
        <v>118</v>
      </c>
      <c r="X822" s="364" t="s">
        <v>315</v>
      </c>
      <c r="Y822" s="364"/>
      <c r="Z822" s="364"/>
      <c r="AA822" s="364"/>
      <c r="AB822" s="364" t="s">
        <v>815</v>
      </c>
      <c r="AC822" s="364"/>
      <c r="AD822" s="369"/>
      <c r="AE822" s="370"/>
      <c r="AF822" s="370"/>
      <c r="AG822" s="370" t="s">
        <v>559</v>
      </c>
      <c r="AH822" s="364">
        <v>6</v>
      </c>
      <c r="AI822" s="364">
        <v>7</v>
      </c>
      <c r="AJ822" s="364">
        <v>40</v>
      </c>
      <c r="AK822" s="364">
        <v>9</v>
      </c>
      <c r="AL822" s="364">
        <v>20</v>
      </c>
      <c r="AM822" s="22">
        <f t="shared" si="361"/>
        <v>2</v>
      </c>
      <c r="AN822" s="104">
        <f t="shared" si="359"/>
        <v>0.31944444444444448</v>
      </c>
      <c r="AO822" s="104">
        <f t="shared" si="360"/>
        <v>0.3888888888888889</v>
      </c>
      <c r="AP822" s="22" t="str" cm="1">
        <f t="array" ref="AP822">IF(W822="","",IF(SUMPRODUCT((W822=$W$7:$W$2042)*(AH822=$AH$7:$AH$2042)*(AN822=$AN$7:$AN$2042)*(AO822=$AO$7:$AO$2042)*(ROW($W$7:$W$2042)&lt;&gt;ROW(W822))*((R822=0)*($R$7:$R$2042&gt;0)+(R822&gt;0)*($R$7:$R$2042=0)))&gt;0,"SALONES UNIDOS",IF(SUMPRODUCT((W822=$W$7:$W$2042)*(AH822=$AH$7:$AH$2042)*((AN822&lt;$AO$7:$AO$2042)*(AO822&gt;$AN$7:$AN$2042))*(ROW($W$7:$W$2042)&lt;&gt;ROW(W822)))&gt;0,"Cruzado","Sin cruce")))</f>
        <v>Sin cruce</v>
      </c>
      <c r="AQ822" s="104">
        <f>AN822</f>
        <v>0.31944444444444448</v>
      </c>
      <c r="AR822" s="104">
        <f>AO822</f>
        <v>0.3888888888888889</v>
      </c>
      <c r="AS822" s="22"/>
      <c r="AT822" s="22"/>
      <c r="AU822" s="360" t="str" cm="1">
        <f t="array" ref="AU822">IF(AB822="","",IF(SUMPRODUCT((AB822=$AB$758:$AB$988)*(AH822=$AH$758:$AH$988)*(AQ822=$AQ$758:$AQ$988)*(AR822=$AR$758:$AR$988)*(ROW($AB$758:$AB$988)&lt;&gt;ROW(AB822))*((R822=0)*($R$758:$R$988&gt;0)+(R822&gt;0)*($R$758:$R$988=0)))&gt;0,"SALONES UNIDOS",IF(SUMPRODUCT((AB822=$AB$758:$AB$988)*(AH822=$AH$758:$AH$988)*((AQ822&lt;$AR$758:$AR$988)*(AR822&gt;$AQ$758:$AQ$988))*(ROW($AB$758:$AB$988)&lt;&gt;ROW(AB822)))&gt;0,"Cruzado","Sin cruce")))</f>
        <v>Sin cruce</v>
      </c>
      <c r="AV822" s="360" t="str" cm="1">
        <f t="array" ref="AV822">IF(AD822="","",IF(SUMPRODUCT((AD822=$AD$758:$AD$988)*(AH822=$AH$758:$AH$988)*(AS822=$AS$758:$AS$988)*(AT822=$AT$758:$AT$988)*(ROW($AD$758:$AD$988)&lt;&gt;ROW(AD822))*((R822=0)*($R$758:$R$988&gt;0)+(R822&gt;0)*($R$758:$R$988=0)))&gt;0,"SALONES UNIDOS",IF(SUMPRODUCT((AD822=$AD$758:$AD$988)*(AH822=$AH$758:$AH$988)*((AS822&lt;$AT$758:$AT$988)*(AT822&gt;$AS$758:$AS$988))*(ROW($AD$758:$AD$988)&lt;&gt;ROW(AD822)))&gt;0,"Cruzado","Sin cruce")))</f>
        <v/>
      </c>
      <c r="AW822" s="104" t="str">
        <f t="shared" si="362"/>
        <v>MH3PORUMAB</v>
      </c>
      <c r="AX822" s="104" t="str" cm="1">
        <f t="array" ref="AX822">IF(AW822="","",IF(SUMPRODUCT((AW822=$AW$7:$AW$2042)*(AH822=$AH$7:$AH$2042)*(AN822=$AN$7:$AN$2042)*(AO822=$AO$7:$AO$2042)*(ROW($AW$7:$AW$2042)&lt;&gt;ROW(AW822))*((R822=0)*($R$7:$R$2042&gt;0)+(R822&gt;0)*($R$7:$R$2042=0)))&gt;0,"SALONES UNIDOS",IF(SUMPRODUCT((AW822=$AW$7:$AW$2042)*(AH822=$AH$7:$AH$2042)*((AN822&lt;$AO$7:$AO$2042)*(AO822&gt;$AN$7:$AN$2042))*(ROW($AW$7:$AW$2042)&lt;&gt;ROW(AW822)))&gt;0,"Cruzado","Sin cruce")))</f>
        <v>Sin cruce</v>
      </c>
    </row>
    <row r="823" spans="2:50" ht="19.8" hidden="1" customHeight="1" x14ac:dyDescent="0.25">
      <c r="B823" s="494" t="s">
        <v>314</v>
      </c>
      <c r="C823" s="364" t="s">
        <v>969</v>
      </c>
      <c r="D823" s="364">
        <v>20261</v>
      </c>
      <c r="E823" s="373" t="s">
        <v>328</v>
      </c>
      <c r="F823" s="370" t="s">
        <v>291</v>
      </c>
      <c r="G823" s="373" t="s">
        <v>292</v>
      </c>
      <c r="H823" s="373">
        <v>3</v>
      </c>
      <c r="I823" s="373" t="s">
        <v>412</v>
      </c>
      <c r="J823" s="373" t="s">
        <v>281</v>
      </c>
      <c r="K823" s="194" t="s">
        <v>401</v>
      </c>
      <c r="L823" s="364" t="s">
        <v>402</v>
      </c>
      <c r="M823" s="364" t="s">
        <v>324</v>
      </c>
      <c r="N823" s="364" t="s">
        <v>318</v>
      </c>
      <c r="O823" s="373" t="s">
        <v>315</v>
      </c>
      <c r="P823" s="364">
        <v>0</v>
      </c>
      <c r="Q823" s="364">
        <v>2</v>
      </c>
      <c r="R823" s="369">
        <v>2</v>
      </c>
      <c r="S823" s="364">
        <v>3</v>
      </c>
      <c r="T823" s="8"/>
      <c r="U823" s="374">
        <v>22</v>
      </c>
      <c r="V823" s="370">
        <v>41059439</v>
      </c>
      <c r="W823" s="373" t="s">
        <v>118</v>
      </c>
      <c r="X823" s="364" t="s">
        <v>315</v>
      </c>
      <c r="Y823" s="364"/>
      <c r="Z823" s="364"/>
      <c r="AA823" s="364"/>
      <c r="AB823" s="370"/>
      <c r="AC823" s="364"/>
      <c r="AD823" s="364" t="s">
        <v>806</v>
      </c>
      <c r="AE823" s="370"/>
      <c r="AF823" s="370"/>
      <c r="AG823" s="370" t="s">
        <v>301</v>
      </c>
      <c r="AH823" s="364">
        <v>6</v>
      </c>
      <c r="AI823" s="364">
        <v>9</v>
      </c>
      <c r="AJ823" s="364">
        <v>20</v>
      </c>
      <c r="AK823" s="364">
        <v>11</v>
      </c>
      <c r="AL823" s="364">
        <v>0</v>
      </c>
      <c r="AM823" s="22">
        <f t="shared" si="361"/>
        <v>2</v>
      </c>
      <c r="AN823" s="104">
        <f t="shared" si="359"/>
        <v>0.3888888888888889</v>
      </c>
      <c r="AO823" s="104">
        <f t="shared" si="360"/>
        <v>0.45833333333333331</v>
      </c>
      <c r="AP823" s="22" t="str" cm="1">
        <f t="array" ref="AP823">IF(W823="","",IF(SUMPRODUCT((W823=$W$7:$W$2042)*(AH823=$AH$7:$AH$2042)*(AN823=$AN$7:$AN$2042)*(AO823=$AO$7:$AO$2042)*(ROW($W$7:$W$2042)&lt;&gt;ROW(W823))*((R823=0)*($R$7:$R$2042&gt;0)+(R823&gt;0)*($R$7:$R$2042=0)))&gt;0,"SALONES UNIDOS",IF(SUMPRODUCT((W823=$W$7:$W$2042)*(AH823=$AH$7:$AH$2042)*((AN823&lt;$AO$7:$AO$2042)*(AO823&gt;$AN$7:$AN$2042))*(ROW($W$7:$W$2042)&lt;&gt;ROW(W823)))&gt;0,"Cruzado","Sin cruce")))</f>
        <v>Sin cruce</v>
      </c>
      <c r="AQ823" s="22"/>
      <c r="AR823" s="22"/>
      <c r="AS823" s="104">
        <f t="shared" ref="AS823:AS824" si="376">AN823</f>
        <v>0.3888888888888889</v>
      </c>
      <c r="AT823" s="104">
        <f t="shared" ref="AT823:AT824" si="377">AO823</f>
        <v>0.45833333333333331</v>
      </c>
      <c r="AU823" s="360" t="str" cm="1">
        <f t="array" ref="AU823">IF(AB823="","",IF(SUMPRODUCT((AB823=$AB$758:$AB$988)*(AH823=$AH$758:$AH$988)*(AQ823=$AQ$758:$AQ$988)*(AR823=$AR$758:$AR$988)*(ROW($AB$758:$AB$988)&lt;&gt;ROW(AB823))*((R823=0)*($R$758:$R$988&gt;0)+(R823&gt;0)*($R$758:$R$988=0)))&gt;0,"SALONES UNIDOS",IF(SUMPRODUCT((AB823=$AB$758:$AB$988)*(AH823=$AH$758:$AH$988)*((AQ823&lt;$AR$758:$AR$988)*(AR823&gt;$AQ$758:$AQ$988))*(ROW($AB$758:$AB$988)&lt;&gt;ROW(AB823)))&gt;0,"Cruzado","Sin cruce")))</f>
        <v/>
      </c>
      <c r="AV823" s="360" t="str" cm="1">
        <f t="array" ref="AV823">IF(AD823="","",IF(SUMPRODUCT((AD823=$AD$758:$AD$988)*(AH823=$AH$758:$AH$988)*(AS823=$AS$758:$AS$988)*(AT823=$AT$758:$AT$988)*(ROW($AD$758:$AD$988)&lt;&gt;ROW(AD823))*((R823=0)*($R$758:$R$988&gt;0)+(R823&gt;0)*($R$758:$R$988=0)))&gt;0,"SALONES UNIDOS",IF(SUMPRODUCT((AD823=$AD$758:$AD$988)*(AH823=$AH$758:$AH$988)*((AS823&lt;$AT$758:$AT$988)*(AT823&gt;$AS$758:$AS$988))*(ROW($AD$758:$AD$988)&lt;&gt;ROW(AD823)))&gt;0,"Cruzado","Sin cruce")))</f>
        <v>Sin cruce</v>
      </c>
      <c r="AW823" s="104" t="str">
        <f t="shared" si="362"/>
        <v>MH3PORUMAB</v>
      </c>
      <c r="AX823" s="104" t="str" cm="1">
        <f t="array" ref="AX823">IF(AW823="","",IF(SUMPRODUCT((AW823=$AW$7:$AW$2042)*(AH823=$AH$7:$AH$2042)*(AN823=$AN$7:$AN$2042)*(AO823=$AO$7:$AO$2042)*(ROW($AW$7:$AW$2042)&lt;&gt;ROW(AW823))*((R823=0)*($R$7:$R$2042&gt;0)+(R823&gt;0)*($R$7:$R$2042=0)))&gt;0,"SALONES UNIDOS",IF(SUMPRODUCT((AW823=$AW$7:$AW$2042)*(AH823=$AH$7:$AH$2042)*((AN823&lt;$AO$7:$AO$2042)*(AO823&gt;$AN$7:$AN$2042))*(ROW($AW$7:$AW$2042)&lt;&gt;ROW(AW823)))&gt;0,"Cruzado","Sin cruce")))</f>
        <v>Sin cruce</v>
      </c>
    </row>
    <row r="824" spans="2:50" ht="19.8" hidden="1" customHeight="1" x14ac:dyDescent="0.25">
      <c r="B824" s="494" t="s">
        <v>314</v>
      </c>
      <c r="C824" s="364" t="s">
        <v>969</v>
      </c>
      <c r="D824" s="364">
        <v>20261</v>
      </c>
      <c r="E824" s="373" t="s">
        <v>328</v>
      </c>
      <c r="F824" s="370" t="s">
        <v>291</v>
      </c>
      <c r="G824" s="373" t="s">
        <v>292</v>
      </c>
      <c r="H824" s="373">
        <v>3</v>
      </c>
      <c r="I824" s="373" t="s">
        <v>571</v>
      </c>
      <c r="J824" s="373" t="s">
        <v>281</v>
      </c>
      <c r="K824" s="194" t="s">
        <v>401</v>
      </c>
      <c r="L824" s="364" t="s">
        <v>402</v>
      </c>
      <c r="M824" s="364" t="s">
        <v>324</v>
      </c>
      <c r="N824" s="364" t="s">
        <v>318</v>
      </c>
      <c r="O824" s="373" t="s">
        <v>315</v>
      </c>
      <c r="P824" s="364">
        <v>0</v>
      </c>
      <c r="Q824" s="364">
        <v>2</v>
      </c>
      <c r="R824" s="369">
        <v>2</v>
      </c>
      <c r="S824" s="364">
        <v>3</v>
      </c>
      <c r="T824" s="8"/>
      <c r="U824" s="374">
        <v>22</v>
      </c>
      <c r="V824" s="370">
        <v>41059439</v>
      </c>
      <c r="W824" s="373" t="s">
        <v>118</v>
      </c>
      <c r="X824" s="364" t="s">
        <v>315</v>
      </c>
      <c r="Y824" s="364"/>
      <c r="Z824" s="364"/>
      <c r="AA824" s="364"/>
      <c r="AB824" s="370"/>
      <c r="AC824" s="364"/>
      <c r="AD824" s="364" t="s">
        <v>806</v>
      </c>
      <c r="AE824" s="370"/>
      <c r="AF824" s="370"/>
      <c r="AG824" s="370" t="s">
        <v>301</v>
      </c>
      <c r="AH824" s="364">
        <v>6</v>
      </c>
      <c r="AI824" s="364">
        <v>11</v>
      </c>
      <c r="AJ824" s="364">
        <v>0</v>
      </c>
      <c r="AK824" s="364">
        <v>12</v>
      </c>
      <c r="AL824" s="364">
        <v>40</v>
      </c>
      <c r="AM824" s="22">
        <f t="shared" si="361"/>
        <v>2</v>
      </c>
      <c r="AN824" s="104">
        <f t="shared" si="359"/>
        <v>0.45833333333333331</v>
      </c>
      <c r="AO824" s="104">
        <f t="shared" si="360"/>
        <v>0.52777777777777779</v>
      </c>
      <c r="AP824" s="22" t="str" cm="1">
        <f t="array" ref="AP824">IF(W824="","",IF(SUMPRODUCT((W824=$W$7:$W$2042)*(AH824=$AH$7:$AH$2042)*(AN824=$AN$7:$AN$2042)*(AO824=$AO$7:$AO$2042)*(ROW($W$7:$W$2042)&lt;&gt;ROW(W824))*((R824=0)*($R$7:$R$2042&gt;0)+(R824&gt;0)*($R$7:$R$2042=0)))&gt;0,"SALONES UNIDOS",IF(SUMPRODUCT((W824=$W$7:$W$2042)*(AH824=$AH$7:$AH$2042)*((AN824&lt;$AO$7:$AO$2042)*(AO824&gt;$AN$7:$AN$2042))*(ROW($W$7:$W$2042)&lt;&gt;ROW(W824)))&gt;0,"Cruzado","Sin cruce")))</f>
        <v>Sin cruce</v>
      </c>
      <c r="AQ824" s="22"/>
      <c r="AR824" s="22"/>
      <c r="AS824" s="104">
        <f t="shared" si="376"/>
        <v>0.45833333333333331</v>
      </c>
      <c r="AT824" s="104">
        <f t="shared" si="377"/>
        <v>0.52777777777777779</v>
      </c>
      <c r="AU824" s="360" t="str" cm="1">
        <f t="array" ref="AU824">IF(AB824="","",IF(SUMPRODUCT((AB824=$AB$758:$AB$988)*(AH824=$AH$758:$AH$988)*(AQ824=$AQ$758:$AQ$988)*(AR824=$AR$758:$AR$988)*(ROW($AB$758:$AB$988)&lt;&gt;ROW(AB824))*((R824=0)*($R$758:$R$988&gt;0)+(R824&gt;0)*($R$758:$R$988=0)))&gt;0,"SALONES UNIDOS",IF(SUMPRODUCT((AB824=$AB$758:$AB$988)*(AH824=$AH$758:$AH$988)*((AQ824&lt;$AR$758:$AR$988)*(AR824&gt;$AQ$758:$AQ$988))*(ROW($AB$758:$AB$988)&lt;&gt;ROW(AB824)))&gt;0,"Cruzado","Sin cruce")))</f>
        <v/>
      </c>
      <c r="AV824" s="360" t="str" cm="1">
        <f t="array" ref="AV824">IF(AD824="","",IF(SUMPRODUCT((AD824=$AD$758:$AD$988)*(AH824=$AH$758:$AH$988)*(AS824=$AS$758:$AS$988)*(AT824=$AT$758:$AT$988)*(ROW($AD$758:$AD$988)&lt;&gt;ROW(AD824))*((R824=0)*($R$758:$R$988&gt;0)+(R824&gt;0)*($R$758:$R$988=0)))&gt;0,"SALONES UNIDOS",IF(SUMPRODUCT((AD824=$AD$758:$AD$988)*(AH824=$AH$758:$AH$988)*((AS824&lt;$AT$758:$AT$988)*(AT824&gt;$AS$758:$AS$988))*(ROW($AD$758:$AD$988)&lt;&gt;ROW(AD824)))&gt;0,"Cruzado","Sin cruce")))</f>
        <v>Sin cruce</v>
      </c>
      <c r="AW824" s="104" t="str">
        <f t="shared" si="362"/>
        <v>MH3PORUMAB</v>
      </c>
      <c r="AX824" s="104" t="str" cm="1">
        <f t="array" ref="AX824">IF(AW824="","",IF(SUMPRODUCT((AW824=$AW$7:$AW$2042)*(AH824=$AH$7:$AH$2042)*(AN824=$AN$7:$AN$2042)*(AO824=$AO$7:$AO$2042)*(ROW($AW$7:$AW$2042)&lt;&gt;ROW(AW824))*((R824=0)*($R$7:$R$2042&gt;0)+(R824&gt;0)*($R$7:$R$2042=0)))&gt;0,"SALONES UNIDOS",IF(SUMPRODUCT((AW824=$AW$7:$AW$2042)*(AH824=$AH$7:$AH$2042)*((AN824&lt;$AO$7:$AO$2042)*(AO824&gt;$AN$7:$AN$2042))*(ROW($AW$7:$AW$2042)&lt;&gt;ROW(AW824)))&gt;0,"Cruzado","Sin cruce")))</f>
        <v>Sin cruce</v>
      </c>
    </row>
    <row r="825" spans="2:50" ht="19.8" hidden="1" customHeight="1" x14ac:dyDescent="0.25">
      <c r="B825" s="494" t="s">
        <v>314</v>
      </c>
      <c r="C825" s="364" t="s">
        <v>969</v>
      </c>
      <c r="D825" s="364">
        <v>20261</v>
      </c>
      <c r="E825" s="373" t="s">
        <v>328</v>
      </c>
      <c r="F825" s="370" t="s">
        <v>291</v>
      </c>
      <c r="G825" s="373" t="s">
        <v>292</v>
      </c>
      <c r="H825" s="373">
        <v>3</v>
      </c>
      <c r="I825" s="373" t="s">
        <v>281</v>
      </c>
      <c r="J825" s="373" t="s">
        <v>281</v>
      </c>
      <c r="K825" s="194" t="s">
        <v>807</v>
      </c>
      <c r="L825" s="364" t="s">
        <v>1000</v>
      </c>
      <c r="M825" s="364" t="s">
        <v>324</v>
      </c>
      <c r="N825" s="364" t="s">
        <v>318</v>
      </c>
      <c r="O825" s="373" t="s">
        <v>315</v>
      </c>
      <c r="P825" s="364">
        <v>2</v>
      </c>
      <c r="Q825" s="364">
        <v>0</v>
      </c>
      <c r="R825" s="369">
        <v>2</v>
      </c>
      <c r="S825" s="364">
        <v>3</v>
      </c>
      <c r="T825" s="8"/>
      <c r="U825" s="374">
        <v>44</v>
      </c>
      <c r="V825" s="370">
        <v>40639051</v>
      </c>
      <c r="W825" s="373" t="s">
        <v>176</v>
      </c>
      <c r="X825" s="364" t="s">
        <v>315</v>
      </c>
      <c r="Y825" s="364"/>
      <c r="Z825" s="364"/>
      <c r="AA825" s="364"/>
      <c r="AB825" s="364" t="s">
        <v>815</v>
      </c>
      <c r="AC825" s="364"/>
      <c r="AD825" s="369"/>
      <c r="AE825" s="370"/>
      <c r="AF825" s="370"/>
      <c r="AG825" s="370" t="s">
        <v>559</v>
      </c>
      <c r="AH825" s="364">
        <v>3</v>
      </c>
      <c r="AI825" s="364">
        <v>13</v>
      </c>
      <c r="AJ825" s="364">
        <v>30</v>
      </c>
      <c r="AK825" s="364">
        <v>15</v>
      </c>
      <c r="AL825" s="364">
        <v>10</v>
      </c>
      <c r="AM825" s="22">
        <f t="shared" si="361"/>
        <v>2</v>
      </c>
      <c r="AN825" s="104">
        <f t="shared" si="359"/>
        <v>0.5625</v>
      </c>
      <c r="AO825" s="104">
        <f t="shared" si="360"/>
        <v>0.63194444444444442</v>
      </c>
      <c r="AP825" s="22" t="str" cm="1">
        <f t="array" ref="AP825">IF(W825="","",IF(SUMPRODUCT((W825=$W$7:$W$2042)*(AH825=$AH$7:$AH$2042)*(AN825=$AN$7:$AN$2042)*(AO825=$AO$7:$AO$2042)*(ROW($W$7:$W$2042)&lt;&gt;ROW(W825))*((R825=0)*($R$7:$R$2042&gt;0)+(R825&gt;0)*($R$7:$R$2042=0)))&gt;0,"SALONES UNIDOS",IF(SUMPRODUCT((W825=$W$7:$W$2042)*(AH825=$AH$7:$AH$2042)*((AN825&lt;$AO$7:$AO$2042)*(AO825&gt;$AN$7:$AN$2042))*(ROW($W$7:$W$2042)&lt;&gt;ROW(W825)))&gt;0,"Cruzado","Sin cruce")))</f>
        <v>Sin cruce</v>
      </c>
      <c r="AQ825" s="104">
        <f>AN825</f>
        <v>0.5625</v>
      </c>
      <c r="AR825" s="104">
        <f>AO825</f>
        <v>0.63194444444444442</v>
      </c>
      <c r="AS825" s="22"/>
      <c r="AT825" s="22"/>
      <c r="AU825" s="360" t="str" cm="1">
        <f t="array" ref="AU825">IF(AB825="","",IF(SUMPRODUCT((AB825=$AB$758:$AB$988)*(AH825=$AH$758:$AH$988)*(AQ825=$AQ$758:$AQ$988)*(AR825=$AR$758:$AR$988)*(ROW($AB$758:$AB$988)&lt;&gt;ROW(AB825))*((R825=0)*($R$758:$R$988&gt;0)+(R825&gt;0)*($R$758:$R$988=0)))&gt;0,"SALONES UNIDOS",IF(SUMPRODUCT((AB825=$AB$758:$AB$988)*(AH825=$AH$758:$AH$988)*((AQ825&lt;$AR$758:$AR$988)*(AR825&gt;$AQ$758:$AQ$988))*(ROW($AB$758:$AB$988)&lt;&gt;ROW(AB825)))&gt;0,"Cruzado","Sin cruce")))</f>
        <v>Sin cruce</v>
      </c>
      <c r="AV825" s="360" t="str" cm="1">
        <f t="array" ref="AV825">IF(AD825="","",IF(SUMPRODUCT((AD825=$AD$758:$AD$988)*(AH825=$AH$758:$AH$988)*(AS825=$AS$758:$AS$988)*(AT825=$AT$758:$AT$988)*(ROW($AD$758:$AD$988)&lt;&gt;ROW(AD825))*((R825=0)*($R$758:$R$988&gt;0)+(R825&gt;0)*($R$758:$R$988=0)))&gt;0,"SALONES UNIDOS",IF(SUMPRODUCT((AD825=$AD$758:$AD$988)*(AH825=$AH$758:$AH$988)*((AS825&lt;$AT$758:$AT$988)*(AT825&gt;$AS$758:$AS$988))*(ROW($AD$758:$AD$988)&lt;&gt;ROW(AD825)))&gt;0,"Cruzado","Sin cruce")))</f>
        <v/>
      </c>
      <c r="AW825" s="104" t="str">
        <f t="shared" si="362"/>
        <v>MH3PORUMAB</v>
      </c>
      <c r="AX825" s="104" t="str" cm="1">
        <f t="array" ref="AX825">IF(AW825="","",IF(SUMPRODUCT((AW825=$AW$7:$AW$2042)*(AH825=$AH$7:$AH$2042)*(AN825=$AN$7:$AN$2042)*(AO825=$AO$7:$AO$2042)*(ROW($AW$7:$AW$2042)&lt;&gt;ROW(AW825))*((R825=0)*($R$7:$R$2042&gt;0)+(R825&gt;0)*($R$7:$R$2042=0)))&gt;0,"SALONES UNIDOS",IF(SUMPRODUCT((AW825=$AW$7:$AW$2042)*(AH825=$AH$7:$AH$2042)*((AN825&lt;$AO$7:$AO$2042)*(AO825&gt;$AN$7:$AN$2042))*(ROW($AW$7:$AW$2042)&lt;&gt;ROW(AW825)))&gt;0,"Cruzado","Sin cruce")))</f>
        <v>Sin cruce</v>
      </c>
    </row>
    <row r="826" spans="2:50" ht="19.8" hidden="1" customHeight="1" x14ac:dyDescent="0.25">
      <c r="B826" s="494" t="s">
        <v>314</v>
      </c>
      <c r="C826" s="364" t="s">
        <v>969</v>
      </c>
      <c r="D826" s="364">
        <v>20261</v>
      </c>
      <c r="E826" s="373" t="s">
        <v>328</v>
      </c>
      <c r="F826" s="370" t="s">
        <v>291</v>
      </c>
      <c r="G826" s="373" t="s">
        <v>292</v>
      </c>
      <c r="H826" s="373">
        <v>3</v>
      </c>
      <c r="I826" s="373" t="s">
        <v>412</v>
      </c>
      <c r="J826" s="373" t="s">
        <v>281</v>
      </c>
      <c r="K826" s="194" t="s">
        <v>807</v>
      </c>
      <c r="L826" s="364" t="s">
        <v>1000</v>
      </c>
      <c r="M826" s="364" t="s">
        <v>324</v>
      </c>
      <c r="N826" s="364" t="s">
        <v>318</v>
      </c>
      <c r="O826" s="373" t="s">
        <v>315</v>
      </c>
      <c r="P826" s="364">
        <v>0</v>
      </c>
      <c r="Q826" s="364">
        <v>2</v>
      </c>
      <c r="R826" s="369">
        <v>2</v>
      </c>
      <c r="S826" s="364">
        <v>3</v>
      </c>
      <c r="T826" s="8"/>
      <c r="U826" s="374">
        <v>22</v>
      </c>
      <c r="V826" s="370">
        <v>40639051</v>
      </c>
      <c r="W826" s="373" t="s">
        <v>176</v>
      </c>
      <c r="X826" s="364" t="s">
        <v>315</v>
      </c>
      <c r="Y826" s="364"/>
      <c r="Z826" s="364"/>
      <c r="AA826" s="364"/>
      <c r="AB826" s="370"/>
      <c r="AC826" s="364"/>
      <c r="AD826" s="364" t="s">
        <v>789</v>
      </c>
      <c r="AE826" s="370"/>
      <c r="AF826" s="370"/>
      <c r="AG826" s="370" t="s">
        <v>301</v>
      </c>
      <c r="AH826" s="364">
        <v>3</v>
      </c>
      <c r="AI826" s="364">
        <v>15</v>
      </c>
      <c r="AJ826" s="364">
        <v>10</v>
      </c>
      <c r="AK826" s="364">
        <v>16</v>
      </c>
      <c r="AL826" s="364">
        <v>50</v>
      </c>
      <c r="AM826" s="22">
        <f t="shared" si="361"/>
        <v>2</v>
      </c>
      <c r="AN826" s="104">
        <f t="shared" si="359"/>
        <v>0.63194444444444442</v>
      </c>
      <c r="AO826" s="104">
        <f t="shared" si="360"/>
        <v>0.70138888888888884</v>
      </c>
      <c r="AP826" s="22" t="str" cm="1">
        <f t="array" ref="AP826">IF(W826="","",IF(SUMPRODUCT((W826=$W$7:$W$2042)*(AH826=$AH$7:$AH$2042)*(AN826=$AN$7:$AN$2042)*(AO826=$AO$7:$AO$2042)*(ROW($W$7:$W$2042)&lt;&gt;ROW(W826))*((R826=0)*($R$7:$R$2042&gt;0)+(R826&gt;0)*($R$7:$R$2042=0)))&gt;0,"SALONES UNIDOS",IF(SUMPRODUCT((W826=$W$7:$W$2042)*(AH826=$AH$7:$AH$2042)*((AN826&lt;$AO$7:$AO$2042)*(AO826&gt;$AN$7:$AN$2042))*(ROW($W$7:$W$2042)&lt;&gt;ROW(W826)))&gt;0,"Cruzado","Sin cruce")))</f>
        <v>Sin cruce</v>
      </c>
      <c r="AQ826" s="22"/>
      <c r="AR826" s="22"/>
      <c r="AS826" s="104">
        <f t="shared" ref="AS826:AS827" si="378">AN826</f>
        <v>0.63194444444444442</v>
      </c>
      <c r="AT826" s="104">
        <f t="shared" ref="AT826:AT827" si="379">AO826</f>
        <v>0.70138888888888884</v>
      </c>
      <c r="AU826" s="360" t="str" cm="1">
        <f t="array" ref="AU826">IF(AB826="","",IF(SUMPRODUCT((AB826=$AB$758:$AB$988)*(AH826=$AH$758:$AH$988)*(AQ826=$AQ$758:$AQ$988)*(AR826=$AR$758:$AR$988)*(ROW($AB$758:$AB$988)&lt;&gt;ROW(AB826))*((R826=0)*($R$758:$R$988&gt;0)+(R826&gt;0)*($R$758:$R$988=0)))&gt;0,"SALONES UNIDOS",IF(SUMPRODUCT((AB826=$AB$758:$AB$988)*(AH826=$AH$758:$AH$988)*((AQ826&lt;$AR$758:$AR$988)*(AR826&gt;$AQ$758:$AQ$988))*(ROW($AB$758:$AB$988)&lt;&gt;ROW(AB826)))&gt;0,"Cruzado","Sin cruce")))</f>
        <v/>
      </c>
      <c r="AV826" s="360" t="str" cm="1">
        <f t="array" ref="AV826">IF(AD826="","",IF(SUMPRODUCT((AD826=$AD$758:$AD$988)*(AH826=$AH$758:$AH$988)*(AS826=$AS$758:$AS$988)*(AT826=$AT$758:$AT$988)*(ROW($AD$758:$AD$988)&lt;&gt;ROW(AD826))*((R826=0)*($R$758:$R$988&gt;0)+(R826&gt;0)*($R$758:$R$988=0)))&gt;0,"SALONES UNIDOS",IF(SUMPRODUCT((AD826=$AD$758:$AD$988)*(AH826=$AH$758:$AH$988)*((AS826&lt;$AT$758:$AT$988)*(AT826&gt;$AS$758:$AS$988))*(ROW($AD$758:$AD$988)&lt;&gt;ROW(AD826)))&gt;0,"Cruzado","Sin cruce")))</f>
        <v>Sin cruce</v>
      </c>
      <c r="AW826" s="104" t="str">
        <f t="shared" si="362"/>
        <v>MH3PORUMAB</v>
      </c>
      <c r="AX826" s="104" t="str" cm="1">
        <f t="array" ref="AX826">IF(AW826="","",IF(SUMPRODUCT((AW826=$AW$7:$AW$2042)*(AH826=$AH$7:$AH$2042)*(AN826=$AN$7:$AN$2042)*(AO826=$AO$7:$AO$2042)*(ROW($AW$7:$AW$2042)&lt;&gt;ROW(AW826))*((R826=0)*($R$7:$R$2042&gt;0)+(R826&gt;0)*($R$7:$R$2042=0)))&gt;0,"SALONES UNIDOS",IF(SUMPRODUCT((AW826=$AW$7:$AW$2042)*(AH826=$AH$7:$AH$2042)*((AN826&lt;$AO$7:$AO$2042)*(AO826&gt;$AN$7:$AN$2042))*(ROW($AW$7:$AW$2042)&lt;&gt;ROW(AW826)))&gt;0,"Cruzado","Sin cruce")))</f>
        <v>Sin cruce</v>
      </c>
    </row>
    <row r="827" spans="2:50" ht="19.8" hidden="1" customHeight="1" x14ac:dyDescent="0.25">
      <c r="B827" s="494" t="s">
        <v>314</v>
      </c>
      <c r="C827" s="364" t="s">
        <v>969</v>
      </c>
      <c r="D827" s="364">
        <v>20261</v>
      </c>
      <c r="E827" s="373" t="s">
        <v>328</v>
      </c>
      <c r="F827" s="370" t="s">
        <v>291</v>
      </c>
      <c r="G827" s="373" t="s">
        <v>292</v>
      </c>
      <c r="H827" s="373">
        <v>3</v>
      </c>
      <c r="I827" s="373" t="s">
        <v>571</v>
      </c>
      <c r="J827" s="373" t="s">
        <v>281</v>
      </c>
      <c r="K827" s="194" t="s">
        <v>807</v>
      </c>
      <c r="L827" s="364" t="s">
        <v>1000</v>
      </c>
      <c r="M827" s="364" t="s">
        <v>324</v>
      </c>
      <c r="N827" s="364" t="s">
        <v>318</v>
      </c>
      <c r="O827" s="373" t="s">
        <v>315</v>
      </c>
      <c r="P827" s="364">
        <v>0</v>
      </c>
      <c r="Q827" s="364">
        <v>2</v>
      </c>
      <c r="R827" s="369">
        <v>2</v>
      </c>
      <c r="S827" s="364">
        <v>3</v>
      </c>
      <c r="T827" s="8"/>
      <c r="U827" s="374">
        <v>22</v>
      </c>
      <c r="V827" s="370">
        <v>40639051</v>
      </c>
      <c r="W827" s="373" t="s">
        <v>176</v>
      </c>
      <c r="X827" s="364" t="s">
        <v>315</v>
      </c>
      <c r="Y827" s="364"/>
      <c r="Z827" s="364"/>
      <c r="AA827" s="364"/>
      <c r="AB827" s="370"/>
      <c r="AC827" s="364"/>
      <c r="AD827" s="364" t="s">
        <v>789</v>
      </c>
      <c r="AE827" s="370"/>
      <c r="AF827" s="370"/>
      <c r="AG827" s="370" t="s">
        <v>301</v>
      </c>
      <c r="AH827" s="364">
        <v>3</v>
      </c>
      <c r="AI827" s="364">
        <v>16</v>
      </c>
      <c r="AJ827" s="364">
        <v>50</v>
      </c>
      <c r="AK827" s="364">
        <v>18</v>
      </c>
      <c r="AL827" s="364">
        <v>30</v>
      </c>
      <c r="AM827" s="22">
        <f t="shared" si="361"/>
        <v>2</v>
      </c>
      <c r="AN827" s="104">
        <f t="shared" si="359"/>
        <v>0.70138888888888884</v>
      </c>
      <c r="AO827" s="104">
        <f t="shared" si="360"/>
        <v>0.77083333333333337</v>
      </c>
      <c r="AP827" s="22" t="str" cm="1">
        <f t="array" ref="AP827">IF(W827="","",IF(SUMPRODUCT((W827=$W$7:$W$2042)*(AH827=$AH$7:$AH$2042)*(AN827=$AN$7:$AN$2042)*(AO827=$AO$7:$AO$2042)*(ROW($W$7:$W$2042)&lt;&gt;ROW(W827))*((R827=0)*($R$7:$R$2042&gt;0)+(R827&gt;0)*($R$7:$R$2042=0)))&gt;0,"SALONES UNIDOS",IF(SUMPRODUCT((W827=$W$7:$W$2042)*(AH827=$AH$7:$AH$2042)*((AN827&lt;$AO$7:$AO$2042)*(AO827&gt;$AN$7:$AN$2042))*(ROW($W$7:$W$2042)&lt;&gt;ROW(W827)))&gt;0,"Cruzado","Sin cruce")))</f>
        <v>Sin cruce</v>
      </c>
      <c r="AQ827" s="22"/>
      <c r="AR827" s="22"/>
      <c r="AS827" s="104">
        <f t="shared" si="378"/>
        <v>0.70138888888888884</v>
      </c>
      <c r="AT827" s="104">
        <f t="shared" si="379"/>
        <v>0.77083333333333337</v>
      </c>
      <c r="AU827" s="360" t="str" cm="1">
        <f t="array" ref="AU827">IF(AB827="","",IF(SUMPRODUCT((AB827=$AB$758:$AB$988)*(AH827=$AH$758:$AH$988)*(AQ827=$AQ$758:$AQ$988)*(AR827=$AR$758:$AR$988)*(ROW($AB$758:$AB$988)&lt;&gt;ROW(AB827))*((R827=0)*($R$758:$R$988&gt;0)+(R827&gt;0)*($R$758:$R$988=0)))&gt;0,"SALONES UNIDOS",IF(SUMPRODUCT((AB827=$AB$758:$AB$988)*(AH827=$AH$758:$AH$988)*((AQ827&lt;$AR$758:$AR$988)*(AR827&gt;$AQ$758:$AQ$988))*(ROW($AB$758:$AB$988)&lt;&gt;ROW(AB827)))&gt;0,"Cruzado","Sin cruce")))</f>
        <v/>
      </c>
      <c r="AV827" s="360" t="str" cm="1">
        <f t="array" ref="AV827">IF(AD827="","",IF(SUMPRODUCT((AD827=$AD$758:$AD$988)*(AH827=$AH$758:$AH$988)*(AS827=$AS$758:$AS$988)*(AT827=$AT$758:$AT$988)*(ROW($AD$758:$AD$988)&lt;&gt;ROW(AD827))*((R827=0)*($R$758:$R$988&gt;0)+(R827&gt;0)*($R$758:$R$988=0)))&gt;0,"SALONES UNIDOS",IF(SUMPRODUCT((AD827=$AD$758:$AD$988)*(AH827=$AH$758:$AH$988)*((AS827&lt;$AT$758:$AT$988)*(AT827&gt;$AS$758:$AS$988))*(ROW($AD$758:$AD$988)&lt;&gt;ROW(AD827)))&gt;0,"Cruzado","Sin cruce")))</f>
        <v>Sin cruce</v>
      </c>
      <c r="AW827" s="104" t="str">
        <f t="shared" si="362"/>
        <v>MH3PORUMAB</v>
      </c>
      <c r="AX827" s="104" t="str" cm="1">
        <f t="array" ref="AX827">IF(AW827="","",IF(SUMPRODUCT((AW827=$AW$7:$AW$2042)*(AH827=$AH$7:$AH$2042)*(AN827=$AN$7:$AN$2042)*(AO827=$AO$7:$AO$2042)*(ROW($AW$7:$AW$2042)&lt;&gt;ROW(AW827))*((R827=0)*($R$7:$R$2042&gt;0)+(R827&gt;0)*($R$7:$R$2042=0)))&gt;0,"SALONES UNIDOS",IF(SUMPRODUCT((AW827=$AW$7:$AW$2042)*(AH827=$AH$7:$AH$2042)*((AN827&lt;$AO$7:$AO$2042)*(AO827&gt;$AN$7:$AN$2042))*(ROW($AW$7:$AW$2042)&lt;&gt;ROW(AW827)))&gt;0,"Cruzado","Sin cruce")))</f>
        <v>Sin cruce</v>
      </c>
    </row>
    <row r="828" spans="2:50" ht="19.8" hidden="1" customHeight="1" x14ac:dyDescent="0.25">
      <c r="B828" s="494" t="s">
        <v>314</v>
      </c>
      <c r="C828" s="364" t="s">
        <v>969</v>
      </c>
      <c r="D828" s="364">
        <v>20261</v>
      </c>
      <c r="E828" s="373" t="s">
        <v>328</v>
      </c>
      <c r="F828" s="370" t="s">
        <v>291</v>
      </c>
      <c r="G828" s="373" t="s">
        <v>292</v>
      </c>
      <c r="H828" s="373">
        <v>3</v>
      </c>
      <c r="I828" s="373" t="s">
        <v>281</v>
      </c>
      <c r="J828" s="373" t="s">
        <v>281</v>
      </c>
      <c r="K828" s="194" t="s">
        <v>403</v>
      </c>
      <c r="L828" s="364" t="s">
        <v>404</v>
      </c>
      <c r="M828" s="364" t="s">
        <v>362</v>
      </c>
      <c r="N828" s="364" t="s">
        <v>318</v>
      </c>
      <c r="O828" s="373" t="s">
        <v>321</v>
      </c>
      <c r="P828" s="364">
        <v>2</v>
      </c>
      <c r="Q828" s="364">
        <v>2</v>
      </c>
      <c r="R828" s="369">
        <v>4</v>
      </c>
      <c r="S828" s="364">
        <v>3</v>
      </c>
      <c r="T828" s="8"/>
      <c r="U828" s="374">
        <v>44</v>
      </c>
      <c r="V828" s="370">
        <v>21461801</v>
      </c>
      <c r="W828" s="373" t="s">
        <v>97</v>
      </c>
      <c r="X828" s="364" t="s">
        <v>399</v>
      </c>
      <c r="Y828" s="364"/>
      <c r="Z828" s="364"/>
      <c r="AA828" s="364"/>
      <c r="AB828" s="370"/>
      <c r="AC828" s="364"/>
      <c r="AD828" s="369"/>
      <c r="AE828" s="370"/>
      <c r="AF828" s="370"/>
      <c r="AG828" s="364" t="s">
        <v>319</v>
      </c>
      <c r="AH828" s="364">
        <v>4</v>
      </c>
      <c r="AI828" s="364">
        <v>18</v>
      </c>
      <c r="AJ828" s="364">
        <v>30</v>
      </c>
      <c r="AK828" s="364">
        <v>21</v>
      </c>
      <c r="AL828" s="364">
        <v>50</v>
      </c>
      <c r="AM828" s="22">
        <f t="shared" si="361"/>
        <v>4</v>
      </c>
      <c r="AN828" s="104">
        <f t="shared" si="359"/>
        <v>0.77083333333333337</v>
      </c>
      <c r="AO828" s="104">
        <f t="shared" si="360"/>
        <v>0.90972222222222221</v>
      </c>
      <c r="AP828" s="22" t="str" cm="1">
        <f t="array" ref="AP828">IF(W828="","",IF(SUMPRODUCT((W828=$W$7:$W$2042)*(AH828=$AH$7:$AH$2042)*(AN828=$AN$7:$AN$2042)*(AO828=$AO$7:$AO$2042)*(ROW($W$7:$W$2042)&lt;&gt;ROW(W828))*((R828=0)*($R$7:$R$2042&gt;0)+(R828&gt;0)*($R$7:$R$2042=0)))&gt;0,"SALONES UNIDOS",IF(SUMPRODUCT((W828=$W$7:$W$2042)*(AH828=$AH$7:$AH$2042)*((AN828&lt;$AO$7:$AO$2042)*(AO828&gt;$AN$7:$AN$2042))*(ROW($W$7:$W$2042)&lt;&gt;ROW(W828)))&gt;0,"Cruzado","Sin cruce")))</f>
        <v>Sin cruce</v>
      </c>
      <c r="AQ828" s="104"/>
      <c r="AR828" s="104"/>
      <c r="AS828" s="22"/>
      <c r="AT828" s="22"/>
      <c r="AU828" s="360" t="str" cm="1">
        <f t="array" ref="AU828">IF(AB828="","",IF(SUMPRODUCT((AB828=$AB$758:$AB$988)*(AH828=$AH$758:$AH$988)*(AQ828=$AQ$758:$AQ$988)*(AR828=$AR$758:$AR$988)*(ROW($AB$758:$AB$988)&lt;&gt;ROW(AB828))*((R828=0)*($R$758:$R$988&gt;0)+(R828&gt;0)*($R$758:$R$988=0)))&gt;0,"SALONES UNIDOS",IF(SUMPRODUCT((AB828=$AB$758:$AB$988)*(AH828=$AH$758:$AH$988)*((AQ828&lt;$AR$758:$AR$988)*(AR828&gt;$AQ$758:$AQ$988))*(ROW($AB$758:$AB$988)&lt;&gt;ROW(AB828)))&gt;0,"Cruzado","Sin cruce")))</f>
        <v/>
      </c>
      <c r="AV828" s="360" t="str" cm="1">
        <f t="array" ref="AV828">IF(AD828="","",IF(SUMPRODUCT((AD828=$AD$758:$AD$988)*(AH828=$AH$758:$AH$988)*(AS828=$AS$758:$AS$988)*(AT828=$AT$758:$AT$988)*(ROW($AD$758:$AD$988)&lt;&gt;ROW(AD828))*((R828=0)*($R$758:$R$988&gt;0)+(R828&gt;0)*($R$758:$R$988=0)))&gt;0,"SALONES UNIDOS",IF(SUMPRODUCT((AD828=$AD$758:$AD$988)*(AH828=$AH$758:$AH$988)*((AS828&lt;$AT$758:$AT$988)*(AT828&gt;$AS$758:$AS$988))*(ROW($AD$758:$AD$988)&lt;&gt;ROW(AD828)))&gt;0,"Cruzado","Sin cruce")))</f>
        <v/>
      </c>
      <c r="AW828" s="104" t="str">
        <f t="shared" si="362"/>
        <v>MH3PORUMAB</v>
      </c>
      <c r="AX828" s="104" t="str" cm="1">
        <f t="array" ref="AX828">IF(AW828="","",IF(SUMPRODUCT((AW828=$AW$7:$AW$2042)*(AH828=$AH$7:$AH$2042)*(AN828=$AN$7:$AN$2042)*(AO828=$AO$7:$AO$2042)*(ROW($AW$7:$AW$2042)&lt;&gt;ROW(AW828))*((R828=0)*($R$7:$R$2042&gt;0)+(R828&gt;0)*($R$7:$R$2042=0)))&gt;0,"SALONES UNIDOS",IF(SUMPRODUCT((AW828=$AW$7:$AW$2042)*(AH828=$AH$7:$AH$2042)*((AN828&lt;$AO$7:$AO$2042)*(AO828&gt;$AN$7:$AN$2042))*(ROW($AW$7:$AW$2042)&lt;&gt;ROW(AW828)))&gt;0,"Cruzado","Sin cruce")))</f>
        <v>Sin cruce</v>
      </c>
    </row>
    <row r="829" spans="2:50" ht="19.8" hidden="1" customHeight="1" x14ac:dyDescent="0.25">
      <c r="B829" s="494" t="s">
        <v>314</v>
      </c>
      <c r="C829" s="364" t="s">
        <v>969</v>
      </c>
      <c r="D829" s="364">
        <v>20261</v>
      </c>
      <c r="E829" s="373" t="s">
        <v>328</v>
      </c>
      <c r="F829" s="370" t="s">
        <v>291</v>
      </c>
      <c r="G829" s="373" t="s">
        <v>292</v>
      </c>
      <c r="H829" s="373">
        <v>3</v>
      </c>
      <c r="I829" s="373" t="s">
        <v>281</v>
      </c>
      <c r="J829" s="373" t="s">
        <v>281</v>
      </c>
      <c r="K829" s="194" t="s">
        <v>808</v>
      </c>
      <c r="L829" s="364" t="s">
        <v>1001</v>
      </c>
      <c r="M829" s="364" t="s">
        <v>324</v>
      </c>
      <c r="N829" s="364" t="s">
        <v>318</v>
      </c>
      <c r="O829" s="373" t="s">
        <v>315</v>
      </c>
      <c r="P829" s="364">
        <v>2</v>
      </c>
      <c r="Q829" s="364">
        <v>2</v>
      </c>
      <c r="R829" s="369">
        <v>4</v>
      </c>
      <c r="S829" s="364">
        <v>3</v>
      </c>
      <c r="T829" s="8"/>
      <c r="U829" s="374">
        <v>44</v>
      </c>
      <c r="V829" s="370">
        <v>44360108</v>
      </c>
      <c r="W829" s="373" t="s">
        <v>228</v>
      </c>
      <c r="X829" s="364" t="s">
        <v>315</v>
      </c>
      <c r="Y829" s="364"/>
      <c r="Z829" s="364"/>
      <c r="AA829" s="364"/>
      <c r="AB829" s="364" t="s">
        <v>815</v>
      </c>
      <c r="AC829" s="364"/>
      <c r="AD829" s="369"/>
      <c r="AE829" s="370"/>
      <c r="AF829" s="370"/>
      <c r="AG829" s="370" t="s">
        <v>319</v>
      </c>
      <c r="AH829" s="364">
        <v>3</v>
      </c>
      <c r="AI829" s="364">
        <v>10</v>
      </c>
      <c r="AJ829" s="364">
        <v>10</v>
      </c>
      <c r="AK829" s="364">
        <v>13</v>
      </c>
      <c r="AL829" s="364">
        <v>30</v>
      </c>
      <c r="AM829" s="22">
        <f t="shared" si="361"/>
        <v>4</v>
      </c>
      <c r="AN829" s="104">
        <f t="shared" si="359"/>
        <v>0.4236111111111111</v>
      </c>
      <c r="AO829" s="104">
        <f t="shared" si="360"/>
        <v>0.5625</v>
      </c>
      <c r="AP829" s="22" t="str" cm="1">
        <f t="array" ref="AP829">IF(W829="","",IF(SUMPRODUCT((W829=$W$7:$W$2042)*(AH829=$AH$7:$AH$2042)*(AN829=$AN$7:$AN$2042)*(AO829=$AO$7:$AO$2042)*(ROW($W$7:$W$2042)&lt;&gt;ROW(W829))*((R829=0)*($R$7:$R$2042&gt;0)+(R829&gt;0)*($R$7:$R$2042=0)))&gt;0,"SALONES UNIDOS",IF(SUMPRODUCT((W829=$W$7:$W$2042)*(AH829=$AH$7:$AH$2042)*((AN829&lt;$AO$7:$AO$2042)*(AO829&gt;$AN$7:$AN$2042))*(ROW($W$7:$W$2042)&lt;&gt;ROW(W829)))&gt;0,"Cruzado","Sin cruce")))</f>
        <v>Sin cruce</v>
      </c>
      <c r="AQ829" s="104">
        <f t="shared" ref="AQ829:AQ830" si="380">AN829</f>
        <v>0.4236111111111111</v>
      </c>
      <c r="AR829" s="104">
        <f t="shared" ref="AR829:AR830" si="381">AO829</f>
        <v>0.5625</v>
      </c>
      <c r="AS829" s="22"/>
      <c r="AT829" s="22"/>
      <c r="AU829" s="360" t="str" cm="1">
        <f t="array" ref="AU829">IF(AB829="","",IF(SUMPRODUCT((AB829=$AB$758:$AB$988)*(AH829=$AH$758:$AH$988)*(AQ829=$AQ$758:$AQ$988)*(AR829=$AR$758:$AR$988)*(ROW($AB$758:$AB$988)&lt;&gt;ROW(AB829))*((R829=0)*($R$758:$R$988&gt;0)+(R829&gt;0)*($R$758:$R$988=0)))&gt;0,"SALONES UNIDOS",IF(SUMPRODUCT((AB829=$AB$758:$AB$988)*(AH829=$AH$758:$AH$988)*((AQ829&lt;$AR$758:$AR$988)*(AR829&gt;$AQ$758:$AQ$988))*(ROW($AB$758:$AB$988)&lt;&gt;ROW(AB829)))&gt;0,"Cruzado","Sin cruce")))</f>
        <v>Sin cruce</v>
      </c>
      <c r="AV829" s="360" t="str" cm="1">
        <f t="array" ref="AV829">IF(AD829="","",IF(SUMPRODUCT((AD829=$AD$758:$AD$988)*(AH829=$AH$758:$AH$988)*(AS829=$AS$758:$AS$988)*(AT829=$AT$758:$AT$988)*(ROW($AD$758:$AD$988)&lt;&gt;ROW(AD829))*((R829=0)*($R$758:$R$988&gt;0)+(R829&gt;0)*($R$758:$R$988=0)))&gt;0,"SALONES UNIDOS",IF(SUMPRODUCT((AD829=$AD$758:$AD$988)*(AH829=$AH$758:$AH$988)*((AS829&lt;$AT$758:$AT$988)*(AT829&gt;$AS$758:$AS$988))*(ROW($AD$758:$AD$988)&lt;&gt;ROW(AD829)))&gt;0,"Cruzado","Sin cruce")))</f>
        <v/>
      </c>
      <c r="AW829" s="104" t="str">
        <f t="shared" si="362"/>
        <v>MH3PORUMAB</v>
      </c>
      <c r="AX829" s="104" t="str" cm="1">
        <f t="array" ref="AX829">IF(AW829="","",IF(SUMPRODUCT((AW829=$AW$7:$AW$2042)*(AH829=$AH$7:$AH$2042)*(AN829=$AN$7:$AN$2042)*(AO829=$AO$7:$AO$2042)*(ROW($AW$7:$AW$2042)&lt;&gt;ROW(AW829))*((R829=0)*($R$7:$R$2042&gt;0)+(R829&gt;0)*($R$7:$R$2042=0)))&gt;0,"SALONES UNIDOS",IF(SUMPRODUCT((AW829=$AW$7:$AW$2042)*(AH829=$AH$7:$AH$2042)*((AN829&lt;$AO$7:$AO$2042)*(AO829&gt;$AN$7:$AN$2042))*(ROW($AW$7:$AW$2042)&lt;&gt;ROW(AW829)))&gt;0,"Cruzado","Sin cruce")))</f>
        <v>Sin cruce</v>
      </c>
    </row>
    <row r="830" spans="2:50" ht="19.8" hidden="1" customHeight="1" x14ac:dyDescent="0.25">
      <c r="B830" s="494" t="s">
        <v>314</v>
      </c>
      <c r="C830" s="364" t="s">
        <v>969</v>
      </c>
      <c r="D830" s="364">
        <v>20261</v>
      </c>
      <c r="E830" s="373" t="s">
        <v>328</v>
      </c>
      <c r="F830" s="370" t="s">
        <v>291</v>
      </c>
      <c r="G830" s="373" t="s">
        <v>292</v>
      </c>
      <c r="H830" s="373">
        <v>3</v>
      </c>
      <c r="I830" s="373" t="s">
        <v>281</v>
      </c>
      <c r="J830" s="373" t="s">
        <v>281</v>
      </c>
      <c r="K830" s="194" t="s">
        <v>809</v>
      </c>
      <c r="L830" s="364" t="s">
        <v>1002</v>
      </c>
      <c r="M830" s="364" t="s">
        <v>324</v>
      </c>
      <c r="N830" s="364" t="s">
        <v>318</v>
      </c>
      <c r="O830" s="373" t="s">
        <v>315</v>
      </c>
      <c r="P830" s="364">
        <v>3</v>
      </c>
      <c r="Q830" s="364">
        <v>0</v>
      </c>
      <c r="R830" s="369">
        <v>3</v>
      </c>
      <c r="S830" s="364">
        <v>5</v>
      </c>
      <c r="T830" s="8"/>
      <c r="U830" s="374">
        <v>44</v>
      </c>
      <c r="V830" s="370">
        <v>21560357</v>
      </c>
      <c r="W830" s="373" t="s">
        <v>71</v>
      </c>
      <c r="X830" s="364" t="s">
        <v>315</v>
      </c>
      <c r="Y830" s="364"/>
      <c r="Z830" s="364"/>
      <c r="AA830" s="364"/>
      <c r="AB830" s="364" t="s">
        <v>815</v>
      </c>
      <c r="AC830" s="364"/>
      <c r="AD830" s="369"/>
      <c r="AE830" s="370"/>
      <c r="AF830" s="370"/>
      <c r="AG830" s="370" t="s">
        <v>559</v>
      </c>
      <c r="AH830" s="364">
        <v>3</v>
      </c>
      <c r="AI830" s="364">
        <v>7</v>
      </c>
      <c r="AJ830" s="364">
        <v>40</v>
      </c>
      <c r="AK830" s="364">
        <v>10</v>
      </c>
      <c r="AL830" s="364">
        <v>10</v>
      </c>
      <c r="AM830" s="22">
        <f t="shared" si="361"/>
        <v>3</v>
      </c>
      <c r="AN830" s="104">
        <f t="shared" si="359"/>
        <v>0.31944444444444448</v>
      </c>
      <c r="AO830" s="104">
        <f t="shared" si="360"/>
        <v>0.4236111111111111</v>
      </c>
      <c r="AP830" s="22" t="str" cm="1">
        <f t="array" ref="AP830">IF(W830="","",IF(SUMPRODUCT((W830=$W$7:$W$2042)*(AH830=$AH$7:$AH$2042)*(AN830=$AN$7:$AN$2042)*(AO830=$AO$7:$AO$2042)*(ROW($W$7:$W$2042)&lt;&gt;ROW(W830))*((R830=0)*($R$7:$R$2042&gt;0)+(R830&gt;0)*($R$7:$R$2042=0)))&gt;0,"SALONES UNIDOS",IF(SUMPRODUCT((W830=$W$7:$W$2042)*(AH830=$AH$7:$AH$2042)*((AN830&lt;$AO$7:$AO$2042)*(AO830&gt;$AN$7:$AN$2042))*(ROW($W$7:$W$2042)&lt;&gt;ROW(W830)))&gt;0,"Cruzado","Sin cruce")))</f>
        <v>Sin cruce</v>
      </c>
      <c r="AQ830" s="104">
        <f t="shared" si="380"/>
        <v>0.31944444444444448</v>
      </c>
      <c r="AR830" s="104">
        <f t="shared" si="381"/>
        <v>0.4236111111111111</v>
      </c>
      <c r="AS830" s="22"/>
      <c r="AT830" s="22"/>
      <c r="AU830" s="360" t="str" cm="1">
        <f t="array" ref="AU830">IF(AB830="","",IF(SUMPRODUCT((AB830=$AB$758:$AB$988)*(AH830=$AH$758:$AH$988)*(AQ830=$AQ$758:$AQ$988)*(AR830=$AR$758:$AR$988)*(ROW($AB$758:$AB$988)&lt;&gt;ROW(AB830))*((R830=0)*($R$758:$R$988&gt;0)+(R830&gt;0)*($R$758:$R$988=0)))&gt;0,"SALONES UNIDOS",IF(SUMPRODUCT((AB830=$AB$758:$AB$988)*(AH830=$AH$758:$AH$988)*((AQ830&lt;$AR$758:$AR$988)*(AR830&gt;$AQ$758:$AQ$988))*(ROW($AB$758:$AB$988)&lt;&gt;ROW(AB830)))&gt;0,"Cruzado","Sin cruce")))</f>
        <v>Sin cruce</v>
      </c>
      <c r="AV830" s="360" t="str" cm="1">
        <f t="array" ref="AV830">IF(AD830="","",IF(SUMPRODUCT((AD830=$AD$758:$AD$988)*(AH830=$AH$758:$AH$988)*(AS830=$AS$758:$AS$988)*(AT830=$AT$758:$AT$988)*(ROW($AD$758:$AD$988)&lt;&gt;ROW(AD830))*((R830=0)*($R$758:$R$988&gt;0)+(R830&gt;0)*($R$758:$R$988=0)))&gt;0,"SALONES UNIDOS",IF(SUMPRODUCT((AD830=$AD$758:$AD$988)*(AH830=$AH$758:$AH$988)*((AS830&lt;$AT$758:$AT$988)*(AT830&gt;$AS$758:$AS$988))*(ROW($AD$758:$AD$988)&lt;&gt;ROW(AD830)))&gt;0,"Cruzado","Sin cruce")))</f>
        <v/>
      </c>
      <c r="AW830" s="104" t="str">
        <f t="shared" si="362"/>
        <v>MH3PORUMAB</v>
      </c>
      <c r="AX830" s="104" t="str" cm="1">
        <f t="array" ref="AX830">IF(AW830="","",IF(SUMPRODUCT((AW830=$AW$7:$AW$2042)*(AH830=$AH$7:$AH$2042)*(AN830=$AN$7:$AN$2042)*(AO830=$AO$7:$AO$2042)*(ROW($AW$7:$AW$2042)&lt;&gt;ROW(AW830))*((R830=0)*($R$7:$R$2042&gt;0)+(R830&gt;0)*($R$7:$R$2042=0)))&gt;0,"SALONES UNIDOS",IF(SUMPRODUCT((AW830=$AW$7:$AW$2042)*(AH830=$AH$7:$AH$2042)*((AN830&lt;$AO$7:$AO$2042)*(AO830&gt;$AN$7:$AN$2042))*(ROW($AW$7:$AW$2042)&lt;&gt;ROW(AW830)))&gt;0,"Cruzado","Sin cruce")))</f>
        <v>Sin cruce</v>
      </c>
    </row>
    <row r="831" spans="2:50" ht="19.8" hidden="1" customHeight="1" x14ac:dyDescent="0.25">
      <c r="B831" s="494" t="s">
        <v>314</v>
      </c>
      <c r="C831" s="364" t="s">
        <v>969</v>
      </c>
      <c r="D831" s="364">
        <v>20261</v>
      </c>
      <c r="E831" s="373" t="s">
        <v>328</v>
      </c>
      <c r="F831" s="370" t="s">
        <v>291</v>
      </c>
      <c r="G831" s="373" t="s">
        <v>292</v>
      </c>
      <c r="H831" s="373">
        <v>3</v>
      </c>
      <c r="I831" s="373" t="s">
        <v>412</v>
      </c>
      <c r="J831" s="373" t="s">
        <v>281</v>
      </c>
      <c r="K831" s="194" t="s">
        <v>809</v>
      </c>
      <c r="L831" s="364" t="s">
        <v>1002</v>
      </c>
      <c r="M831" s="364" t="s">
        <v>324</v>
      </c>
      <c r="N831" s="364" t="s">
        <v>318</v>
      </c>
      <c r="O831" s="373" t="s">
        <v>315</v>
      </c>
      <c r="P831" s="364">
        <v>0</v>
      </c>
      <c r="Q831" s="364">
        <v>4</v>
      </c>
      <c r="R831" s="369">
        <v>4</v>
      </c>
      <c r="S831" s="364">
        <v>5</v>
      </c>
      <c r="T831" s="8"/>
      <c r="U831" s="374">
        <v>22</v>
      </c>
      <c r="V831" s="370">
        <v>21560357</v>
      </c>
      <c r="W831" s="373" t="s">
        <v>71</v>
      </c>
      <c r="X831" s="364" t="s">
        <v>315</v>
      </c>
      <c r="Y831" s="364"/>
      <c r="Z831" s="364"/>
      <c r="AA831" s="364"/>
      <c r="AB831" s="370"/>
      <c r="AC831" s="364"/>
      <c r="AD831" s="364" t="s">
        <v>810</v>
      </c>
      <c r="AE831" s="370"/>
      <c r="AF831" s="370"/>
      <c r="AG831" s="370" t="s">
        <v>301</v>
      </c>
      <c r="AH831" s="364">
        <v>4</v>
      </c>
      <c r="AI831" s="364">
        <v>7</v>
      </c>
      <c r="AJ831" s="364">
        <v>40</v>
      </c>
      <c r="AK831" s="364">
        <v>11</v>
      </c>
      <c r="AL831" s="364">
        <v>0</v>
      </c>
      <c r="AM831" s="22">
        <f t="shared" si="361"/>
        <v>4</v>
      </c>
      <c r="AN831" s="104">
        <f t="shared" si="359"/>
        <v>0.31944444444444448</v>
      </c>
      <c r="AO831" s="104">
        <f t="shared" si="360"/>
        <v>0.45833333333333331</v>
      </c>
      <c r="AP831" s="22" t="str" cm="1">
        <f t="array" ref="AP831">IF(W831="","",IF(SUMPRODUCT((W831=$W$7:$W$2042)*(AH831=$AH$7:$AH$2042)*(AN831=$AN$7:$AN$2042)*(AO831=$AO$7:$AO$2042)*(ROW($W$7:$W$2042)&lt;&gt;ROW(W831))*((R831=0)*($R$7:$R$2042&gt;0)+(R831&gt;0)*($R$7:$R$2042=0)))&gt;0,"SALONES UNIDOS",IF(SUMPRODUCT((W831=$W$7:$W$2042)*(AH831=$AH$7:$AH$2042)*((AN831&lt;$AO$7:$AO$2042)*(AO831&gt;$AN$7:$AN$2042))*(ROW($W$7:$W$2042)&lt;&gt;ROW(W831)))&gt;0,"Cruzado","Sin cruce")))</f>
        <v>Sin cruce</v>
      </c>
      <c r="AQ831" s="22"/>
      <c r="AR831" s="22"/>
      <c r="AS831" s="104">
        <f t="shared" ref="AS831:AS832" si="382">AN831</f>
        <v>0.31944444444444448</v>
      </c>
      <c r="AT831" s="104">
        <f t="shared" ref="AT831:AT832" si="383">AO831</f>
        <v>0.45833333333333331</v>
      </c>
      <c r="AU831" s="360" t="str" cm="1">
        <f t="array" ref="AU831">IF(AB831="","",IF(SUMPRODUCT((AB831=$AB$758:$AB$988)*(AH831=$AH$758:$AH$988)*(AQ831=$AQ$758:$AQ$988)*(AR831=$AR$758:$AR$988)*(ROW($AB$758:$AB$988)&lt;&gt;ROW(AB831))*((R831=0)*($R$758:$R$988&gt;0)+(R831&gt;0)*($R$758:$R$988=0)))&gt;0,"SALONES UNIDOS",IF(SUMPRODUCT((AB831=$AB$758:$AB$988)*(AH831=$AH$758:$AH$988)*((AQ831&lt;$AR$758:$AR$988)*(AR831&gt;$AQ$758:$AQ$988))*(ROW($AB$758:$AB$988)&lt;&gt;ROW(AB831)))&gt;0,"Cruzado","Sin cruce")))</f>
        <v/>
      </c>
      <c r="AV831" s="360" t="str" cm="1">
        <f t="array" ref="AV831">IF(AD831="","",IF(SUMPRODUCT((AD831=$AD$758:$AD$988)*(AH831=$AH$758:$AH$988)*(AS831=$AS$758:$AS$988)*(AT831=$AT$758:$AT$988)*(ROW($AD$758:$AD$988)&lt;&gt;ROW(AD831))*((R831=0)*($R$758:$R$988&gt;0)+(R831&gt;0)*($R$758:$R$988=0)))&gt;0,"SALONES UNIDOS",IF(SUMPRODUCT((AD831=$AD$758:$AD$988)*(AH831=$AH$758:$AH$988)*((AS831&lt;$AT$758:$AT$988)*(AT831&gt;$AS$758:$AS$988))*(ROW($AD$758:$AD$988)&lt;&gt;ROW(AD831)))&gt;0,"Cruzado","Sin cruce")))</f>
        <v>Sin cruce</v>
      </c>
      <c r="AW831" s="104" t="str">
        <f t="shared" si="362"/>
        <v>MH3PORUMAB</v>
      </c>
      <c r="AX831" s="104" t="str" cm="1">
        <f t="array" ref="AX831">IF(AW831="","",IF(SUMPRODUCT((AW831=$AW$7:$AW$2042)*(AH831=$AH$7:$AH$2042)*(AN831=$AN$7:$AN$2042)*(AO831=$AO$7:$AO$2042)*(ROW($AW$7:$AW$2042)&lt;&gt;ROW(AW831))*((R831=0)*($R$7:$R$2042&gt;0)+(R831&gt;0)*($R$7:$R$2042=0)))&gt;0,"SALONES UNIDOS",IF(SUMPRODUCT((AW831=$AW$7:$AW$2042)*(AH831=$AH$7:$AH$2042)*((AN831&lt;$AO$7:$AO$2042)*(AO831&gt;$AN$7:$AN$2042))*(ROW($AW$7:$AW$2042)&lt;&gt;ROW(AW831)))&gt;0,"Cruzado","Sin cruce")))</f>
        <v>Sin cruce</v>
      </c>
    </row>
    <row r="832" spans="2:50" ht="19.8" hidden="1" customHeight="1" x14ac:dyDescent="0.25">
      <c r="B832" s="494" t="s">
        <v>314</v>
      </c>
      <c r="C832" s="364" t="s">
        <v>969</v>
      </c>
      <c r="D832" s="364">
        <v>20261</v>
      </c>
      <c r="E832" s="373" t="s">
        <v>328</v>
      </c>
      <c r="F832" s="370" t="s">
        <v>291</v>
      </c>
      <c r="G832" s="373" t="s">
        <v>292</v>
      </c>
      <c r="H832" s="373">
        <v>3</v>
      </c>
      <c r="I832" s="373" t="s">
        <v>571</v>
      </c>
      <c r="J832" s="373" t="s">
        <v>281</v>
      </c>
      <c r="K832" s="194" t="s">
        <v>809</v>
      </c>
      <c r="L832" s="364" t="s">
        <v>1002</v>
      </c>
      <c r="M832" s="364" t="s">
        <v>324</v>
      </c>
      <c r="N832" s="364" t="s">
        <v>318</v>
      </c>
      <c r="O832" s="373" t="s">
        <v>315</v>
      </c>
      <c r="P832" s="364">
        <v>0</v>
      </c>
      <c r="Q832" s="364">
        <v>4</v>
      </c>
      <c r="R832" s="369">
        <v>4</v>
      </c>
      <c r="S832" s="364">
        <v>5</v>
      </c>
      <c r="T832" s="8"/>
      <c r="U832" s="374">
        <v>22</v>
      </c>
      <c r="V832" s="370">
        <v>21560357</v>
      </c>
      <c r="W832" s="373" t="s">
        <v>71</v>
      </c>
      <c r="X832" s="364" t="s">
        <v>315</v>
      </c>
      <c r="Y832" s="364"/>
      <c r="Z832" s="364"/>
      <c r="AA832" s="364"/>
      <c r="AB832" s="370"/>
      <c r="AC832" s="364"/>
      <c r="AD832" s="364" t="s">
        <v>810</v>
      </c>
      <c r="AE832" s="370"/>
      <c r="AF832" s="370"/>
      <c r="AG832" s="370" t="s">
        <v>301</v>
      </c>
      <c r="AH832" s="364">
        <v>5</v>
      </c>
      <c r="AI832" s="364">
        <v>7</v>
      </c>
      <c r="AJ832" s="364">
        <v>40</v>
      </c>
      <c r="AK832" s="364">
        <v>11</v>
      </c>
      <c r="AL832" s="364">
        <v>0</v>
      </c>
      <c r="AM832" s="22">
        <f t="shared" si="361"/>
        <v>4</v>
      </c>
      <c r="AN832" s="104">
        <f t="shared" si="359"/>
        <v>0.31944444444444448</v>
      </c>
      <c r="AO832" s="104">
        <f t="shared" si="360"/>
        <v>0.45833333333333331</v>
      </c>
      <c r="AP832" s="22" t="str" cm="1">
        <f t="array" ref="AP832">IF(W832="","",IF(SUMPRODUCT((W832=$W$7:$W$2042)*(AH832=$AH$7:$AH$2042)*(AN832=$AN$7:$AN$2042)*(AO832=$AO$7:$AO$2042)*(ROW($W$7:$W$2042)&lt;&gt;ROW(W832))*((R832=0)*($R$7:$R$2042&gt;0)+(R832&gt;0)*($R$7:$R$2042=0)))&gt;0,"SALONES UNIDOS",IF(SUMPRODUCT((W832=$W$7:$W$2042)*(AH832=$AH$7:$AH$2042)*((AN832&lt;$AO$7:$AO$2042)*(AO832&gt;$AN$7:$AN$2042))*(ROW($W$7:$W$2042)&lt;&gt;ROW(W832)))&gt;0,"Cruzado","Sin cruce")))</f>
        <v>Sin cruce</v>
      </c>
      <c r="AQ832" s="22"/>
      <c r="AR832" s="22"/>
      <c r="AS832" s="104">
        <f t="shared" si="382"/>
        <v>0.31944444444444448</v>
      </c>
      <c r="AT832" s="104">
        <f t="shared" si="383"/>
        <v>0.45833333333333331</v>
      </c>
      <c r="AU832" s="360" t="str" cm="1">
        <f t="array" ref="AU832">IF(AB832="","",IF(SUMPRODUCT((AB832=$AB$758:$AB$988)*(AH832=$AH$758:$AH$988)*(AQ832=$AQ$758:$AQ$988)*(AR832=$AR$758:$AR$988)*(ROW($AB$758:$AB$988)&lt;&gt;ROW(AB832))*((R832=0)*($R$758:$R$988&gt;0)+(R832&gt;0)*($R$758:$R$988=0)))&gt;0,"SALONES UNIDOS",IF(SUMPRODUCT((AB832=$AB$758:$AB$988)*(AH832=$AH$758:$AH$988)*((AQ832&lt;$AR$758:$AR$988)*(AR832&gt;$AQ$758:$AQ$988))*(ROW($AB$758:$AB$988)&lt;&gt;ROW(AB832)))&gt;0,"Cruzado","Sin cruce")))</f>
        <v/>
      </c>
      <c r="AV832" s="360" t="str" cm="1">
        <f t="array" ref="AV832">IF(AD832="","",IF(SUMPRODUCT((AD832=$AD$758:$AD$988)*(AH832=$AH$758:$AH$988)*(AS832=$AS$758:$AS$988)*(AT832=$AT$758:$AT$988)*(ROW($AD$758:$AD$988)&lt;&gt;ROW(AD832))*((R832=0)*($R$758:$R$988&gt;0)+(R832&gt;0)*($R$758:$R$988=0)))&gt;0,"SALONES UNIDOS",IF(SUMPRODUCT((AD832=$AD$758:$AD$988)*(AH832=$AH$758:$AH$988)*((AS832&lt;$AT$758:$AT$988)*(AT832&gt;$AS$758:$AS$988))*(ROW($AD$758:$AD$988)&lt;&gt;ROW(AD832)))&gt;0,"Cruzado","Sin cruce")))</f>
        <v>Sin cruce</v>
      </c>
      <c r="AW832" s="104" t="str">
        <f t="shared" si="362"/>
        <v>MH3PORUMAB</v>
      </c>
      <c r="AX832" s="104" t="str" cm="1">
        <f t="array" ref="AX832">IF(AW832="","",IF(SUMPRODUCT((AW832=$AW$7:$AW$2042)*(AH832=$AH$7:$AH$2042)*(AN832=$AN$7:$AN$2042)*(AO832=$AO$7:$AO$2042)*(ROW($AW$7:$AW$2042)&lt;&gt;ROW(AW832))*((R832=0)*($R$7:$R$2042&gt;0)+(R832&gt;0)*($R$7:$R$2042=0)))&gt;0,"SALONES UNIDOS",IF(SUMPRODUCT((AW832=$AW$7:$AW$2042)*(AH832=$AH$7:$AH$2042)*((AN832&lt;$AO$7:$AO$2042)*(AO832&gt;$AN$7:$AN$2042))*(ROW($AW$7:$AW$2042)&lt;&gt;ROW(AW832)))&gt;0,"Cruzado","Sin cruce")))</f>
        <v>Sin cruce</v>
      </c>
    </row>
    <row r="833" spans="2:50" ht="19.8" hidden="1" customHeight="1" x14ac:dyDescent="0.25">
      <c r="B833" s="494" t="s">
        <v>314</v>
      </c>
      <c r="C833" s="364" t="s">
        <v>969</v>
      </c>
      <c r="D833" s="364">
        <v>20261</v>
      </c>
      <c r="E833" s="373" t="s">
        <v>328</v>
      </c>
      <c r="F833" s="370" t="s">
        <v>291</v>
      </c>
      <c r="G833" s="373" t="s">
        <v>292</v>
      </c>
      <c r="H833" s="373">
        <v>3</v>
      </c>
      <c r="I833" s="373" t="s">
        <v>281</v>
      </c>
      <c r="J833" s="373" t="s">
        <v>281</v>
      </c>
      <c r="K833" s="194" t="s">
        <v>811</v>
      </c>
      <c r="L833" s="364" t="s">
        <v>689</v>
      </c>
      <c r="M833" s="364" t="s">
        <v>324</v>
      </c>
      <c r="N833" s="364" t="s">
        <v>318</v>
      </c>
      <c r="O833" s="373" t="s">
        <v>315</v>
      </c>
      <c r="P833" s="364">
        <v>2</v>
      </c>
      <c r="Q833" s="364">
        <v>0</v>
      </c>
      <c r="R833" s="369">
        <v>2</v>
      </c>
      <c r="S833" s="364">
        <v>4</v>
      </c>
      <c r="T833" s="8"/>
      <c r="U833" s="374">
        <v>44</v>
      </c>
      <c r="V833" s="370">
        <v>45447624</v>
      </c>
      <c r="W833" s="373" t="s">
        <v>240</v>
      </c>
      <c r="X833" s="364" t="s">
        <v>315</v>
      </c>
      <c r="Y833" s="364"/>
      <c r="Z833" s="364"/>
      <c r="AA833" s="364"/>
      <c r="AB833" s="364" t="s">
        <v>815</v>
      </c>
      <c r="AC833" s="364"/>
      <c r="AD833" s="369"/>
      <c r="AE833" s="370"/>
      <c r="AF833" s="370"/>
      <c r="AG833" s="370" t="s">
        <v>559</v>
      </c>
      <c r="AH833" s="364">
        <v>2</v>
      </c>
      <c r="AI833" s="364">
        <v>9</v>
      </c>
      <c r="AJ833" s="364">
        <v>20</v>
      </c>
      <c r="AK833" s="364">
        <v>11</v>
      </c>
      <c r="AL833" s="364">
        <v>0</v>
      </c>
      <c r="AM833" s="22">
        <f t="shared" si="361"/>
        <v>2</v>
      </c>
      <c r="AN833" s="104">
        <f t="shared" si="359"/>
        <v>0.3888888888888889</v>
      </c>
      <c r="AO833" s="104">
        <f t="shared" si="360"/>
        <v>0.45833333333333331</v>
      </c>
      <c r="AP833" s="22" t="str" cm="1">
        <f t="array" ref="AP833">IF(W833="","",IF(SUMPRODUCT((W833=$W$7:$W$2042)*(AH833=$AH$7:$AH$2042)*(AN833=$AN$7:$AN$2042)*(AO833=$AO$7:$AO$2042)*(ROW($W$7:$W$2042)&lt;&gt;ROW(W833))*((R833=0)*($R$7:$R$2042&gt;0)+(R833&gt;0)*($R$7:$R$2042=0)))&gt;0,"SALONES UNIDOS",IF(SUMPRODUCT((W833=$W$7:$W$2042)*(AH833=$AH$7:$AH$2042)*((AN833&lt;$AO$7:$AO$2042)*(AO833&gt;$AN$7:$AN$2042))*(ROW($W$7:$W$2042)&lt;&gt;ROW(W833)))&gt;0,"Cruzado","Sin cruce")))</f>
        <v>Sin cruce</v>
      </c>
      <c r="AQ833" s="104">
        <f>AN833</f>
        <v>0.3888888888888889</v>
      </c>
      <c r="AR833" s="104">
        <f>AO833</f>
        <v>0.45833333333333331</v>
      </c>
      <c r="AS833" s="22"/>
      <c r="AT833" s="22"/>
      <c r="AU833" s="360" t="str" cm="1">
        <f t="array" ref="AU833">IF(AB833="","",IF(SUMPRODUCT((AB833=$AB$758:$AB$988)*(AH833=$AH$758:$AH$988)*(AQ833=$AQ$758:$AQ$988)*(AR833=$AR$758:$AR$988)*(ROW($AB$758:$AB$988)&lt;&gt;ROW(AB833))*((R833=0)*($R$758:$R$988&gt;0)+(R833&gt;0)*($R$758:$R$988=0)))&gt;0,"SALONES UNIDOS",IF(SUMPRODUCT((AB833=$AB$758:$AB$988)*(AH833=$AH$758:$AH$988)*((AQ833&lt;$AR$758:$AR$988)*(AR833&gt;$AQ$758:$AQ$988))*(ROW($AB$758:$AB$988)&lt;&gt;ROW(AB833)))&gt;0,"Cruzado","Sin cruce")))</f>
        <v>Sin cruce</v>
      </c>
      <c r="AV833" s="360" t="str" cm="1">
        <f t="array" ref="AV833">IF(AD833="","",IF(SUMPRODUCT((AD833=$AD$758:$AD$988)*(AH833=$AH$758:$AH$988)*(AS833=$AS$758:$AS$988)*(AT833=$AT$758:$AT$988)*(ROW($AD$758:$AD$988)&lt;&gt;ROW(AD833))*((R833=0)*($R$758:$R$988&gt;0)+(R833&gt;0)*($R$758:$R$988=0)))&gt;0,"SALONES UNIDOS",IF(SUMPRODUCT((AD833=$AD$758:$AD$988)*(AH833=$AH$758:$AH$988)*((AS833&lt;$AT$758:$AT$988)*(AT833&gt;$AS$758:$AS$988))*(ROW($AD$758:$AD$988)&lt;&gt;ROW(AD833)))&gt;0,"Cruzado","Sin cruce")))</f>
        <v/>
      </c>
      <c r="AW833" s="104" t="str">
        <f t="shared" si="362"/>
        <v>MH3PORUMAB</v>
      </c>
      <c r="AX833" s="104" t="str" cm="1">
        <f t="array" ref="AX833">IF(AW833="","",IF(SUMPRODUCT((AW833=$AW$7:$AW$2042)*(AH833=$AH$7:$AH$2042)*(AN833=$AN$7:$AN$2042)*(AO833=$AO$7:$AO$2042)*(ROW($AW$7:$AW$2042)&lt;&gt;ROW(AW833))*((R833=0)*($R$7:$R$2042&gt;0)+(R833&gt;0)*($R$7:$R$2042=0)))&gt;0,"SALONES UNIDOS",IF(SUMPRODUCT((AW833=$AW$7:$AW$2042)*(AH833=$AH$7:$AH$2042)*((AN833&lt;$AO$7:$AO$2042)*(AO833&gt;$AN$7:$AN$2042))*(ROW($AW$7:$AW$2042)&lt;&gt;ROW(AW833)))&gt;0,"Cruzado","Sin cruce")))</f>
        <v>Sin cruce</v>
      </c>
    </row>
    <row r="834" spans="2:50" ht="19.8" hidden="1" customHeight="1" x14ac:dyDescent="0.25">
      <c r="B834" s="494" t="s">
        <v>314</v>
      </c>
      <c r="C834" s="364" t="s">
        <v>969</v>
      </c>
      <c r="D834" s="364">
        <v>20261</v>
      </c>
      <c r="E834" s="373" t="s">
        <v>328</v>
      </c>
      <c r="F834" s="370" t="s">
        <v>291</v>
      </c>
      <c r="G834" s="373" t="s">
        <v>292</v>
      </c>
      <c r="H834" s="373">
        <v>3</v>
      </c>
      <c r="I834" s="373" t="s">
        <v>412</v>
      </c>
      <c r="J834" s="373" t="s">
        <v>281</v>
      </c>
      <c r="K834" s="194" t="s">
        <v>811</v>
      </c>
      <c r="L834" s="364" t="s">
        <v>689</v>
      </c>
      <c r="M834" s="364" t="s">
        <v>324</v>
      </c>
      <c r="N834" s="364" t="s">
        <v>318</v>
      </c>
      <c r="O834" s="373" t="s">
        <v>315</v>
      </c>
      <c r="P834" s="364">
        <v>0</v>
      </c>
      <c r="Q834" s="364">
        <v>4</v>
      </c>
      <c r="R834" s="369">
        <v>4</v>
      </c>
      <c r="S834" s="364">
        <v>4</v>
      </c>
      <c r="T834" s="8"/>
      <c r="U834" s="374">
        <v>22</v>
      </c>
      <c r="V834" s="370">
        <v>45447624</v>
      </c>
      <c r="W834" s="373" t="s">
        <v>240</v>
      </c>
      <c r="X834" s="364" t="s">
        <v>315</v>
      </c>
      <c r="Y834" s="364"/>
      <c r="Z834" s="364"/>
      <c r="AA834" s="364"/>
      <c r="AB834" s="370"/>
      <c r="AC834" s="364"/>
      <c r="AD834" s="364" t="s">
        <v>812</v>
      </c>
      <c r="AE834" s="370"/>
      <c r="AF834" s="370"/>
      <c r="AG834" s="370" t="s">
        <v>301</v>
      </c>
      <c r="AH834" s="364">
        <v>2</v>
      </c>
      <c r="AI834" s="364">
        <v>11</v>
      </c>
      <c r="AJ834" s="364">
        <v>0</v>
      </c>
      <c r="AK834" s="364">
        <v>14</v>
      </c>
      <c r="AL834" s="364">
        <v>20</v>
      </c>
      <c r="AM834" s="22">
        <f t="shared" si="361"/>
        <v>4</v>
      </c>
      <c r="AN834" s="104">
        <f t="shared" si="359"/>
        <v>0.45833333333333331</v>
      </c>
      <c r="AO834" s="104">
        <f t="shared" si="360"/>
        <v>0.59722222222222221</v>
      </c>
      <c r="AP834" s="22" t="str" cm="1">
        <f t="array" ref="AP834">IF(W834="","",IF(SUMPRODUCT((W834=$W$7:$W$2042)*(AH834=$AH$7:$AH$2042)*(AN834=$AN$7:$AN$2042)*(AO834=$AO$7:$AO$2042)*(ROW($W$7:$W$2042)&lt;&gt;ROW(W834))*((R834=0)*($R$7:$R$2042&gt;0)+(R834&gt;0)*($R$7:$R$2042=0)))&gt;0,"SALONES UNIDOS",IF(SUMPRODUCT((W834=$W$7:$W$2042)*(AH834=$AH$7:$AH$2042)*((AN834&lt;$AO$7:$AO$2042)*(AO834&gt;$AN$7:$AN$2042))*(ROW($W$7:$W$2042)&lt;&gt;ROW(W834)))&gt;0,"Cruzado","Sin cruce")))</f>
        <v>Sin cruce</v>
      </c>
      <c r="AQ834" s="22"/>
      <c r="AR834" s="22"/>
      <c r="AS834" s="104">
        <f t="shared" ref="AS834:AS835" si="384">AN834</f>
        <v>0.45833333333333331</v>
      </c>
      <c r="AT834" s="104">
        <f t="shared" ref="AT834:AT835" si="385">AO834</f>
        <v>0.59722222222222221</v>
      </c>
      <c r="AU834" s="360" t="str" cm="1">
        <f t="array" ref="AU834">IF(AB834="","",IF(SUMPRODUCT((AB834=$AB$758:$AB$988)*(AH834=$AH$758:$AH$988)*(AQ834=$AQ$758:$AQ$988)*(AR834=$AR$758:$AR$988)*(ROW($AB$758:$AB$988)&lt;&gt;ROW(AB834))*((R834=0)*($R$758:$R$988&gt;0)+(R834&gt;0)*($R$758:$R$988=0)))&gt;0,"SALONES UNIDOS",IF(SUMPRODUCT((AB834=$AB$758:$AB$988)*(AH834=$AH$758:$AH$988)*((AQ834&lt;$AR$758:$AR$988)*(AR834&gt;$AQ$758:$AQ$988))*(ROW($AB$758:$AB$988)&lt;&gt;ROW(AB834)))&gt;0,"Cruzado","Sin cruce")))</f>
        <v/>
      </c>
      <c r="AV834" s="360" t="str" cm="1">
        <f t="array" ref="AV834">IF(AD834="","",IF(SUMPRODUCT((AD834=$AD$758:$AD$988)*(AH834=$AH$758:$AH$988)*(AS834=$AS$758:$AS$988)*(AT834=$AT$758:$AT$988)*(ROW($AD$758:$AD$988)&lt;&gt;ROW(AD834))*((R834=0)*($R$758:$R$988&gt;0)+(R834&gt;0)*($R$758:$R$988=0)))&gt;0,"SALONES UNIDOS",IF(SUMPRODUCT((AD834=$AD$758:$AD$988)*(AH834=$AH$758:$AH$988)*((AS834&lt;$AT$758:$AT$988)*(AT834&gt;$AS$758:$AS$988))*(ROW($AD$758:$AD$988)&lt;&gt;ROW(AD834)))&gt;0,"Cruzado","Sin cruce")))</f>
        <v>Sin cruce</v>
      </c>
      <c r="AW834" s="104" t="str">
        <f t="shared" si="362"/>
        <v>MH3PORUMAB</v>
      </c>
      <c r="AX834" s="104" t="str" cm="1">
        <f t="array" ref="AX834">IF(AW834="","",IF(SUMPRODUCT((AW834=$AW$7:$AW$2042)*(AH834=$AH$7:$AH$2042)*(AN834=$AN$7:$AN$2042)*(AO834=$AO$7:$AO$2042)*(ROW($AW$7:$AW$2042)&lt;&gt;ROW(AW834))*((R834=0)*($R$7:$R$2042&gt;0)+(R834&gt;0)*($R$7:$R$2042=0)))&gt;0,"SALONES UNIDOS",IF(SUMPRODUCT((AW834=$AW$7:$AW$2042)*(AH834=$AH$7:$AH$2042)*((AN834&lt;$AO$7:$AO$2042)*(AO834&gt;$AN$7:$AN$2042))*(ROW($AW$7:$AW$2042)&lt;&gt;ROW(AW834)))&gt;0,"Cruzado","Sin cruce")))</f>
        <v>Sin cruce</v>
      </c>
    </row>
    <row r="835" spans="2:50" ht="19.8" hidden="1" customHeight="1" x14ac:dyDescent="0.25">
      <c r="B835" s="494" t="s">
        <v>314</v>
      </c>
      <c r="C835" s="364" t="s">
        <v>969</v>
      </c>
      <c r="D835" s="364">
        <v>20261</v>
      </c>
      <c r="E835" s="373" t="s">
        <v>328</v>
      </c>
      <c r="F835" s="370" t="s">
        <v>291</v>
      </c>
      <c r="G835" s="373" t="s">
        <v>292</v>
      </c>
      <c r="H835" s="373">
        <v>3</v>
      </c>
      <c r="I835" s="373" t="s">
        <v>571</v>
      </c>
      <c r="J835" s="373" t="s">
        <v>281</v>
      </c>
      <c r="K835" s="194" t="s">
        <v>811</v>
      </c>
      <c r="L835" s="364" t="s">
        <v>689</v>
      </c>
      <c r="M835" s="364" t="s">
        <v>324</v>
      </c>
      <c r="N835" s="364" t="s">
        <v>318</v>
      </c>
      <c r="O835" s="373" t="s">
        <v>315</v>
      </c>
      <c r="P835" s="364">
        <v>0</v>
      </c>
      <c r="Q835" s="364">
        <v>4</v>
      </c>
      <c r="R835" s="369">
        <v>4</v>
      </c>
      <c r="S835" s="364">
        <v>4</v>
      </c>
      <c r="T835" s="8"/>
      <c r="U835" s="374">
        <v>22</v>
      </c>
      <c r="V835" s="370">
        <v>45447624</v>
      </c>
      <c r="W835" s="373" t="s">
        <v>240</v>
      </c>
      <c r="X835" s="364" t="s">
        <v>315</v>
      </c>
      <c r="Y835" s="364"/>
      <c r="Z835" s="364"/>
      <c r="AA835" s="364"/>
      <c r="AB835" s="370"/>
      <c r="AC835" s="364"/>
      <c r="AD835" s="364" t="s">
        <v>812</v>
      </c>
      <c r="AE835" s="370"/>
      <c r="AF835" s="370"/>
      <c r="AG835" s="370" t="s">
        <v>301</v>
      </c>
      <c r="AH835" s="364">
        <v>2</v>
      </c>
      <c r="AI835" s="364">
        <v>14</v>
      </c>
      <c r="AJ835" s="364">
        <v>20</v>
      </c>
      <c r="AK835" s="364">
        <v>17</v>
      </c>
      <c r="AL835" s="364">
        <v>40</v>
      </c>
      <c r="AM835" s="22">
        <f t="shared" si="361"/>
        <v>4</v>
      </c>
      <c r="AN835" s="104">
        <f t="shared" si="359"/>
        <v>0.59722222222222221</v>
      </c>
      <c r="AO835" s="104">
        <f t="shared" si="360"/>
        <v>0.73611111111111116</v>
      </c>
      <c r="AP835" s="22" t="str" cm="1">
        <f t="array" ref="AP835">IF(W835="","",IF(SUMPRODUCT((W835=$W$7:$W$2042)*(AH835=$AH$7:$AH$2042)*(AN835=$AN$7:$AN$2042)*(AO835=$AO$7:$AO$2042)*(ROW($W$7:$W$2042)&lt;&gt;ROW(W835))*((R835=0)*($R$7:$R$2042&gt;0)+(R835&gt;0)*($R$7:$R$2042=0)))&gt;0,"SALONES UNIDOS",IF(SUMPRODUCT((W835=$W$7:$W$2042)*(AH835=$AH$7:$AH$2042)*((AN835&lt;$AO$7:$AO$2042)*(AO835&gt;$AN$7:$AN$2042))*(ROW($W$7:$W$2042)&lt;&gt;ROW(W835)))&gt;0,"Cruzado","Sin cruce")))</f>
        <v>Sin cruce</v>
      </c>
      <c r="AQ835" s="22"/>
      <c r="AR835" s="22"/>
      <c r="AS835" s="104">
        <f t="shared" si="384"/>
        <v>0.59722222222222221</v>
      </c>
      <c r="AT835" s="104">
        <f t="shared" si="385"/>
        <v>0.73611111111111116</v>
      </c>
      <c r="AU835" s="360" t="str" cm="1">
        <f t="array" ref="AU835">IF(AB835="","",IF(SUMPRODUCT((AB835=$AB$758:$AB$988)*(AH835=$AH$758:$AH$988)*(AQ835=$AQ$758:$AQ$988)*(AR835=$AR$758:$AR$988)*(ROW($AB$758:$AB$988)&lt;&gt;ROW(AB835))*((R835=0)*($R$758:$R$988&gt;0)+(R835&gt;0)*($R$758:$R$988=0)))&gt;0,"SALONES UNIDOS",IF(SUMPRODUCT((AB835=$AB$758:$AB$988)*(AH835=$AH$758:$AH$988)*((AQ835&lt;$AR$758:$AR$988)*(AR835&gt;$AQ$758:$AQ$988))*(ROW($AB$758:$AB$988)&lt;&gt;ROW(AB835)))&gt;0,"Cruzado","Sin cruce")))</f>
        <v/>
      </c>
      <c r="AV835" s="360" t="str" cm="1">
        <f t="array" ref="AV835">IF(AD835="","",IF(SUMPRODUCT((AD835=$AD$758:$AD$988)*(AH835=$AH$758:$AH$988)*(AS835=$AS$758:$AS$988)*(AT835=$AT$758:$AT$988)*(ROW($AD$758:$AD$988)&lt;&gt;ROW(AD835))*((R835=0)*($R$758:$R$988&gt;0)+(R835&gt;0)*($R$758:$R$988=0)))&gt;0,"SALONES UNIDOS",IF(SUMPRODUCT((AD835=$AD$758:$AD$988)*(AH835=$AH$758:$AH$988)*((AS835&lt;$AT$758:$AT$988)*(AT835&gt;$AS$758:$AS$988))*(ROW($AD$758:$AD$988)&lt;&gt;ROW(AD835)))&gt;0,"Cruzado","Sin cruce")))</f>
        <v>Sin cruce</v>
      </c>
      <c r="AW835" s="104" t="str">
        <f t="shared" si="362"/>
        <v>MH3PORUMAB</v>
      </c>
      <c r="AX835" s="104" t="str" cm="1">
        <f t="array" ref="AX835">IF(AW835="","",IF(SUMPRODUCT((AW835=$AW$7:$AW$2042)*(AH835=$AH$7:$AH$2042)*(AN835=$AN$7:$AN$2042)*(AO835=$AO$7:$AO$2042)*(ROW($AW$7:$AW$2042)&lt;&gt;ROW(AW835))*((R835=0)*($R$7:$R$2042&gt;0)+(R835&gt;0)*($R$7:$R$2042=0)))&gt;0,"SALONES UNIDOS",IF(SUMPRODUCT((AW835=$AW$7:$AW$2042)*(AH835=$AH$7:$AH$2042)*((AN835&lt;$AO$7:$AO$2042)*(AO835&gt;$AN$7:$AN$2042))*(ROW($AW$7:$AW$2042)&lt;&gt;ROW(AW835)))&gt;0,"Cruzado","Sin cruce")))</f>
        <v>Sin cruce</v>
      </c>
    </row>
    <row r="836" spans="2:50" ht="19.8" hidden="1" customHeight="1" x14ac:dyDescent="0.25">
      <c r="B836" s="494" t="s">
        <v>314</v>
      </c>
      <c r="C836" s="364" t="s">
        <v>969</v>
      </c>
      <c r="D836" s="364">
        <v>20261</v>
      </c>
      <c r="E836" s="373" t="s">
        <v>328</v>
      </c>
      <c r="F836" s="370" t="s">
        <v>291</v>
      </c>
      <c r="G836" s="373" t="s">
        <v>292</v>
      </c>
      <c r="H836" s="373">
        <v>3</v>
      </c>
      <c r="I836" s="373" t="s">
        <v>281</v>
      </c>
      <c r="J836" s="373" t="s">
        <v>281</v>
      </c>
      <c r="K836" s="194" t="s">
        <v>813</v>
      </c>
      <c r="L836" s="364" t="s">
        <v>1003</v>
      </c>
      <c r="M836" s="364" t="s">
        <v>324</v>
      </c>
      <c r="N836" s="364" t="s">
        <v>318</v>
      </c>
      <c r="O836" s="373" t="s">
        <v>315</v>
      </c>
      <c r="P836" s="364">
        <v>2</v>
      </c>
      <c r="Q836" s="364">
        <v>0</v>
      </c>
      <c r="R836" s="369">
        <v>2</v>
      </c>
      <c r="S836" s="364">
        <v>3</v>
      </c>
      <c r="T836" s="8"/>
      <c r="U836" s="374">
        <v>44</v>
      </c>
      <c r="V836" s="370">
        <v>21534061</v>
      </c>
      <c r="W836" s="373" t="s">
        <v>98</v>
      </c>
      <c r="X836" s="364" t="s">
        <v>315</v>
      </c>
      <c r="Y836" s="364"/>
      <c r="Z836" s="364"/>
      <c r="AA836" s="364"/>
      <c r="AB836" s="364" t="s">
        <v>815</v>
      </c>
      <c r="AC836" s="364"/>
      <c r="AD836" s="369"/>
      <c r="AE836" s="370"/>
      <c r="AF836" s="370"/>
      <c r="AG836" s="370" t="s">
        <v>559</v>
      </c>
      <c r="AH836" s="364">
        <v>5</v>
      </c>
      <c r="AI836" s="364">
        <v>13</v>
      </c>
      <c r="AJ836" s="364">
        <v>30</v>
      </c>
      <c r="AK836" s="364">
        <v>15</v>
      </c>
      <c r="AL836" s="364">
        <v>10</v>
      </c>
      <c r="AM836" s="22">
        <f t="shared" si="361"/>
        <v>2</v>
      </c>
      <c r="AN836" s="104">
        <f t="shared" si="359"/>
        <v>0.5625</v>
      </c>
      <c r="AO836" s="104">
        <f t="shared" si="360"/>
        <v>0.63194444444444442</v>
      </c>
      <c r="AP836" s="22" t="str" cm="1">
        <f t="array" ref="AP836">IF(W836="","",IF(SUMPRODUCT((W836=$W$7:$W$2042)*(AH836=$AH$7:$AH$2042)*(AN836=$AN$7:$AN$2042)*(AO836=$AO$7:$AO$2042)*(ROW($W$7:$W$2042)&lt;&gt;ROW(W836))*((R836=0)*($R$7:$R$2042&gt;0)+(R836&gt;0)*($R$7:$R$2042=0)))&gt;0,"SALONES UNIDOS",IF(SUMPRODUCT((W836=$W$7:$W$2042)*(AH836=$AH$7:$AH$2042)*((AN836&lt;$AO$7:$AO$2042)*(AO836&gt;$AN$7:$AN$2042))*(ROW($W$7:$W$2042)&lt;&gt;ROW(W836)))&gt;0,"Cruzado","Sin cruce")))</f>
        <v>Sin cruce</v>
      </c>
      <c r="AQ836" s="104">
        <f>AN836</f>
        <v>0.5625</v>
      </c>
      <c r="AR836" s="104">
        <f>AO836</f>
        <v>0.63194444444444442</v>
      </c>
      <c r="AS836" s="22"/>
      <c r="AT836" s="22"/>
      <c r="AU836" s="360" t="str" cm="1">
        <f t="array" ref="AU836">IF(AB836="","",IF(SUMPRODUCT((AB836=$AB$758:$AB$988)*(AH836=$AH$758:$AH$988)*(AQ836=$AQ$758:$AQ$988)*(AR836=$AR$758:$AR$988)*(ROW($AB$758:$AB$988)&lt;&gt;ROW(AB836))*((R836=0)*($R$758:$R$988&gt;0)+(R836&gt;0)*($R$758:$R$988=0)))&gt;0,"SALONES UNIDOS",IF(SUMPRODUCT((AB836=$AB$758:$AB$988)*(AH836=$AH$758:$AH$988)*((AQ836&lt;$AR$758:$AR$988)*(AR836&gt;$AQ$758:$AQ$988))*(ROW($AB$758:$AB$988)&lt;&gt;ROW(AB836)))&gt;0,"Cruzado","Sin cruce")))</f>
        <v>Sin cruce</v>
      </c>
      <c r="AV836" s="360" t="str" cm="1">
        <f t="array" ref="AV836">IF(AD836="","",IF(SUMPRODUCT((AD836=$AD$758:$AD$988)*(AH836=$AH$758:$AH$988)*(AS836=$AS$758:$AS$988)*(AT836=$AT$758:$AT$988)*(ROW($AD$758:$AD$988)&lt;&gt;ROW(AD836))*((R836=0)*($R$758:$R$988&gt;0)+(R836&gt;0)*($R$758:$R$988=0)))&gt;0,"SALONES UNIDOS",IF(SUMPRODUCT((AD836=$AD$758:$AD$988)*(AH836=$AH$758:$AH$988)*((AS836&lt;$AT$758:$AT$988)*(AT836&gt;$AS$758:$AS$988))*(ROW($AD$758:$AD$988)&lt;&gt;ROW(AD836)))&gt;0,"Cruzado","Sin cruce")))</f>
        <v/>
      </c>
      <c r="AW836" s="104" t="str">
        <f t="shared" si="362"/>
        <v>MH3PORUMAB</v>
      </c>
      <c r="AX836" s="104" t="str" cm="1">
        <f t="array" ref="AX836">IF(AW836="","",IF(SUMPRODUCT((AW836=$AW$7:$AW$2042)*(AH836=$AH$7:$AH$2042)*(AN836=$AN$7:$AN$2042)*(AO836=$AO$7:$AO$2042)*(ROW($AW$7:$AW$2042)&lt;&gt;ROW(AW836))*((R836=0)*($R$7:$R$2042&gt;0)+(R836&gt;0)*($R$7:$R$2042=0)))&gt;0,"SALONES UNIDOS",IF(SUMPRODUCT((AW836=$AW$7:$AW$2042)*(AH836=$AH$7:$AH$2042)*((AN836&lt;$AO$7:$AO$2042)*(AO836&gt;$AN$7:$AN$2042))*(ROW($AW$7:$AW$2042)&lt;&gt;ROW(AW836)))&gt;0,"Cruzado","Sin cruce")))</f>
        <v>Sin cruce</v>
      </c>
    </row>
    <row r="837" spans="2:50" ht="19.8" hidden="1" customHeight="1" x14ac:dyDescent="0.25">
      <c r="B837" s="494" t="s">
        <v>314</v>
      </c>
      <c r="C837" s="364" t="s">
        <v>969</v>
      </c>
      <c r="D837" s="364">
        <v>20261</v>
      </c>
      <c r="E837" s="373" t="s">
        <v>328</v>
      </c>
      <c r="F837" s="370" t="s">
        <v>291</v>
      </c>
      <c r="G837" s="373" t="s">
        <v>292</v>
      </c>
      <c r="H837" s="373">
        <v>3</v>
      </c>
      <c r="I837" s="373" t="s">
        <v>412</v>
      </c>
      <c r="J837" s="373" t="s">
        <v>281</v>
      </c>
      <c r="K837" s="194" t="s">
        <v>813</v>
      </c>
      <c r="L837" s="364" t="s">
        <v>1003</v>
      </c>
      <c r="M837" s="364" t="s">
        <v>324</v>
      </c>
      <c r="N837" s="364" t="s">
        <v>318</v>
      </c>
      <c r="O837" s="373" t="s">
        <v>315</v>
      </c>
      <c r="P837" s="364">
        <v>0</v>
      </c>
      <c r="Q837" s="364">
        <v>2</v>
      </c>
      <c r="R837" s="369">
        <v>2</v>
      </c>
      <c r="S837" s="364">
        <v>3</v>
      </c>
      <c r="T837" s="8"/>
      <c r="U837" s="374">
        <v>22</v>
      </c>
      <c r="V837" s="370">
        <v>21534061</v>
      </c>
      <c r="W837" s="373" t="s">
        <v>98</v>
      </c>
      <c r="X837" s="364" t="s">
        <v>315</v>
      </c>
      <c r="Y837" s="364"/>
      <c r="Z837" s="364"/>
      <c r="AA837" s="364"/>
      <c r="AB837" s="370"/>
      <c r="AC837" s="364"/>
      <c r="AD837" s="364" t="s">
        <v>814</v>
      </c>
      <c r="AE837" s="370"/>
      <c r="AF837" s="370"/>
      <c r="AG837" s="370" t="s">
        <v>301</v>
      </c>
      <c r="AH837" s="364">
        <v>5</v>
      </c>
      <c r="AI837" s="364">
        <v>15</v>
      </c>
      <c r="AJ837" s="364">
        <v>10</v>
      </c>
      <c r="AK837" s="364">
        <v>16</v>
      </c>
      <c r="AL837" s="364">
        <v>50</v>
      </c>
      <c r="AM837" s="22">
        <f t="shared" si="361"/>
        <v>2</v>
      </c>
      <c r="AN837" s="104">
        <f t="shared" si="359"/>
        <v>0.63194444444444442</v>
      </c>
      <c r="AO837" s="104">
        <f t="shared" si="360"/>
        <v>0.70138888888888884</v>
      </c>
      <c r="AP837" s="22" t="str" cm="1">
        <f t="array" ref="AP837">IF(W837="","",IF(SUMPRODUCT((W837=$W$7:$W$2042)*(AH837=$AH$7:$AH$2042)*(AN837=$AN$7:$AN$2042)*(AO837=$AO$7:$AO$2042)*(ROW($W$7:$W$2042)&lt;&gt;ROW(W837))*((R837=0)*($R$7:$R$2042&gt;0)+(R837&gt;0)*($R$7:$R$2042=0)))&gt;0,"SALONES UNIDOS",IF(SUMPRODUCT((W837=$W$7:$W$2042)*(AH837=$AH$7:$AH$2042)*((AN837&lt;$AO$7:$AO$2042)*(AO837&gt;$AN$7:$AN$2042))*(ROW($W$7:$W$2042)&lt;&gt;ROW(W837)))&gt;0,"Cruzado","Sin cruce")))</f>
        <v>Sin cruce</v>
      </c>
      <c r="AQ837" s="22"/>
      <c r="AR837" s="22"/>
      <c r="AS837" s="104">
        <f t="shared" ref="AS837:AS838" si="386">AN837</f>
        <v>0.63194444444444442</v>
      </c>
      <c r="AT837" s="104">
        <f t="shared" ref="AT837:AT838" si="387">AO837</f>
        <v>0.70138888888888884</v>
      </c>
      <c r="AU837" s="360" t="str" cm="1">
        <f t="array" ref="AU837">IF(AB837="","",IF(SUMPRODUCT((AB837=$AB$758:$AB$988)*(AH837=$AH$758:$AH$988)*(AQ837=$AQ$758:$AQ$988)*(AR837=$AR$758:$AR$988)*(ROW($AB$758:$AB$988)&lt;&gt;ROW(AB837))*((R837=0)*($R$758:$R$988&gt;0)+(R837&gt;0)*($R$758:$R$988=0)))&gt;0,"SALONES UNIDOS",IF(SUMPRODUCT((AB837=$AB$758:$AB$988)*(AH837=$AH$758:$AH$988)*((AQ837&lt;$AR$758:$AR$988)*(AR837&gt;$AQ$758:$AQ$988))*(ROW($AB$758:$AB$988)&lt;&gt;ROW(AB837)))&gt;0,"Cruzado","Sin cruce")))</f>
        <v/>
      </c>
      <c r="AV837" s="360" t="str" cm="1">
        <f t="array" ref="AV837">IF(AD837="","",IF(SUMPRODUCT((AD837=$AD$758:$AD$988)*(AH837=$AH$758:$AH$988)*(AS837=$AS$758:$AS$988)*(AT837=$AT$758:$AT$988)*(ROW($AD$758:$AD$988)&lt;&gt;ROW(AD837))*((R837=0)*($R$758:$R$988&gt;0)+(R837&gt;0)*($R$758:$R$988=0)))&gt;0,"SALONES UNIDOS",IF(SUMPRODUCT((AD837=$AD$758:$AD$988)*(AH837=$AH$758:$AH$988)*((AS837&lt;$AT$758:$AT$988)*(AT837&gt;$AS$758:$AS$988))*(ROW($AD$758:$AD$988)&lt;&gt;ROW(AD837)))&gt;0,"Cruzado","Sin cruce")))</f>
        <v>Sin cruce</v>
      </c>
      <c r="AW837" s="104" t="str">
        <f t="shared" si="362"/>
        <v>MH3PORUMAB</v>
      </c>
      <c r="AX837" s="104" t="str" cm="1">
        <f t="array" ref="AX837">IF(AW837="","",IF(SUMPRODUCT((AW837=$AW$7:$AW$2042)*(AH837=$AH$7:$AH$2042)*(AN837=$AN$7:$AN$2042)*(AO837=$AO$7:$AO$2042)*(ROW($AW$7:$AW$2042)&lt;&gt;ROW(AW837))*((R837=0)*($R$7:$R$2042&gt;0)+(R837&gt;0)*($R$7:$R$2042=0)))&gt;0,"SALONES UNIDOS",IF(SUMPRODUCT((AW837=$AW$7:$AW$2042)*(AH837=$AH$7:$AH$2042)*((AN837&lt;$AO$7:$AO$2042)*(AO837&gt;$AN$7:$AN$2042))*(ROW($AW$7:$AW$2042)&lt;&gt;ROW(AW837)))&gt;0,"Cruzado","Sin cruce")))</f>
        <v>Sin cruce</v>
      </c>
    </row>
    <row r="838" spans="2:50" ht="19.8" hidden="1" customHeight="1" x14ac:dyDescent="0.25">
      <c r="B838" s="494" t="s">
        <v>314</v>
      </c>
      <c r="C838" s="364" t="s">
        <v>969</v>
      </c>
      <c r="D838" s="364">
        <v>20261</v>
      </c>
      <c r="E838" s="373" t="s">
        <v>328</v>
      </c>
      <c r="F838" s="370" t="s">
        <v>291</v>
      </c>
      <c r="G838" s="373" t="s">
        <v>292</v>
      </c>
      <c r="H838" s="373">
        <v>3</v>
      </c>
      <c r="I838" s="373" t="s">
        <v>571</v>
      </c>
      <c r="J838" s="373" t="s">
        <v>281</v>
      </c>
      <c r="K838" s="194" t="s">
        <v>813</v>
      </c>
      <c r="L838" s="364" t="s">
        <v>1003</v>
      </c>
      <c r="M838" s="364" t="s">
        <v>324</v>
      </c>
      <c r="N838" s="364" t="s">
        <v>318</v>
      </c>
      <c r="O838" s="373" t="s">
        <v>315</v>
      </c>
      <c r="P838" s="364">
        <v>0</v>
      </c>
      <c r="Q838" s="364">
        <v>2</v>
      </c>
      <c r="R838" s="369">
        <v>2</v>
      </c>
      <c r="S838" s="364">
        <v>3</v>
      </c>
      <c r="T838" s="8"/>
      <c r="U838" s="374">
        <v>22</v>
      </c>
      <c r="V838" s="370">
        <v>21534061</v>
      </c>
      <c r="W838" s="373" t="s">
        <v>98</v>
      </c>
      <c r="X838" s="364" t="s">
        <v>315</v>
      </c>
      <c r="Y838" s="364"/>
      <c r="Z838" s="364"/>
      <c r="AA838" s="364"/>
      <c r="AB838" s="370"/>
      <c r="AC838" s="364"/>
      <c r="AD838" s="364" t="s">
        <v>814</v>
      </c>
      <c r="AE838" s="370"/>
      <c r="AF838" s="370"/>
      <c r="AG838" s="370" t="s">
        <v>301</v>
      </c>
      <c r="AH838" s="364">
        <v>5</v>
      </c>
      <c r="AI838" s="364">
        <v>16</v>
      </c>
      <c r="AJ838" s="364">
        <v>50</v>
      </c>
      <c r="AK838" s="364">
        <v>18</v>
      </c>
      <c r="AL838" s="364">
        <v>30</v>
      </c>
      <c r="AM838" s="22">
        <f t="shared" si="361"/>
        <v>2</v>
      </c>
      <c r="AN838" s="104">
        <f t="shared" si="359"/>
        <v>0.70138888888888884</v>
      </c>
      <c r="AO838" s="104">
        <f t="shared" si="360"/>
        <v>0.77083333333333337</v>
      </c>
      <c r="AP838" s="22" t="str" cm="1">
        <f t="array" ref="AP838">IF(W838="","",IF(SUMPRODUCT((W838=$W$7:$W$2042)*(AH838=$AH$7:$AH$2042)*(AN838=$AN$7:$AN$2042)*(AO838=$AO$7:$AO$2042)*(ROW($W$7:$W$2042)&lt;&gt;ROW(W838))*((R838=0)*($R$7:$R$2042&gt;0)+(R838&gt;0)*($R$7:$R$2042=0)))&gt;0,"SALONES UNIDOS",IF(SUMPRODUCT((W838=$W$7:$W$2042)*(AH838=$AH$7:$AH$2042)*((AN838&lt;$AO$7:$AO$2042)*(AO838&gt;$AN$7:$AN$2042))*(ROW($W$7:$W$2042)&lt;&gt;ROW(W838)))&gt;0,"Cruzado","Sin cruce")))</f>
        <v>Sin cruce</v>
      </c>
      <c r="AQ838" s="22"/>
      <c r="AR838" s="22"/>
      <c r="AS838" s="104">
        <f t="shared" si="386"/>
        <v>0.70138888888888884</v>
      </c>
      <c r="AT838" s="104">
        <f t="shared" si="387"/>
        <v>0.77083333333333337</v>
      </c>
      <c r="AU838" s="360" t="str" cm="1">
        <f t="array" ref="AU838">IF(AB838="","",IF(SUMPRODUCT((AB838=$AB$758:$AB$988)*(AH838=$AH$758:$AH$988)*(AQ838=$AQ$758:$AQ$988)*(AR838=$AR$758:$AR$988)*(ROW($AB$758:$AB$988)&lt;&gt;ROW(AB838))*((R838=0)*($R$758:$R$988&gt;0)+(R838&gt;0)*($R$758:$R$988=0)))&gt;0,"SALONES UNIDOS",IF(SUMPRODUCT((AB838=$AB$758:$AB$988)*(AH838=$AH$758:$AH$988)*((AQ838&lt;$AR$758:$AR$988)*(AR838&gt;$AQ$758:$AQ$988))*(ROW($AB$758:$AB$988)&lt;&gt;ROW(AB838)))&gt;0,"Cruzado","Sin cruce")))</f>
        <v/>
      </c>
      <c r="AV838" s="360" t="str" cm="1">
        <f t="array" ref="AV838">IF(AD838="","",IF(SUMPRODUCT((AD838=$AD$758:$AD$988)*(AH838=$AH$758:$AH$988)*(AS838=$AS$758:$AS$988)*(AT838=$AT$758:$AT$988)*(ROW($AD$758:$AD$988)&lt;&gt;ROW(AD838))*((R838=0)*($R$758:$R$988&gt;0)+(R838&gt;0)*($R$758:$R$988=0)))&gt;0,"SALONES UNIDOS",IF(SUMPRODUCT((AD838=$AD$758:$AD$988)*(AH838=$AH$758:$AH$988)*((AS838&lt;$AT$758:$AT$988)*(AT838&gt;$AS$758:$AS$988))*(ROW($AD$758:$AD$988)&lt;&gt;ROW(AD838)))&gt;0,"Cruzado","Sin cruce")))</f>
        <v>Sin cruce</v>
      </c>
      <c r="AW838" s="104" t="str">
        <f t="shared" si="362"/>
        <v>MH3PORUMAB</v>
      </c>
      <c r="AX838" s="104" t="str" cm="1">
        <f t="array" ref="AX838">IF(AW838="","",IF(SUMPRODUCT((AW838=$AW$7:$AW$2042)*(AH838=$AH$7:$AH$2042)*(AN838=$AN$7:$AN$2042)*(AO838=$AO$7:$AO$2042)*(ROW($AW$7:$AW$2042)&lt;&gt;ROW(AW838))*((R838=0)*($R$7:$R$2042&gt;0)+(R838&gt;0)*($R$7:$R$2042=0)))&gt;0,"SALONES UNIDOS",IF(SUMPRODUCT((AW838=$AW$7:$AW$2042)*(AH838=$AH$7:$AH$2042)*((AN838&lt;$AO$7:$AO$2042)*(AO838&gt;$AN$7:$AN$2042))*(ROW($AW$7:$AW$2042)&lt;&gt;ROW(AW838)))&gt;0,"Cruzado","Sin cruce")))</f>
        <v>Sin cruce</v>
      </c>
    </row>
    <row r="839" spans="2:50" ht="19.8" hidden="1" customHeight="1" x14ac:dyDescent="0.25">
      <c r="B839" s="494" t="s">
        <v>314</v>
      </c>
      <c r="C839" s="364" t="s">
        <v>969</v>
      </c>
      <c r="D839" s="364">
        <v>20261</v>
      </c>
      <c r="E839" s="373" t="s">
        <v>328</v>
      </c>
      <c r="F839" s="370" t="s">
        <v>291</v>
      </c>
      <c r="G839" s="373" t="s">
        <v>292</v>
      </c>
      <c r="H839" s="373">
        <v>3</v>
      </c>
      <c r="I839" s="373" t="s">
        <v>283</v>
      </c>
      <c r="J839" s="373" t="s">
        <v>283</v>
      </c>
      <c r="K839" s="194" t="s">
        <v>401</v>
      </c>
      <c r="L839" s="364" t="s">
        <v>402</v>
      </c>
      <c r="M839" s="364" t="s">
        <v>324</v>
      </c>
      <c r="N839" s="364" t="s">
        <v>318</v>
      </c>
      <c r="O839" s="373" t="s">
        <v>315</v>
      </c>
      <c r="P839" s="364">
        <v>2</v>
      </c>
      <c r="Q839" s="364">
        <v>0</v>
      </c>
      <c r="R839" s="369">
        <v>2</v>
      </c>
      <c r="S839" s="364">
        <v>3</v>
      </c>
      <c r="T839" s="8"/>
      <c r="U839" s="374">
        <v>44</v>
      </c>
      <c r="V839" s="370">
        <v>46941666</v>
      </c>
      <c r="W839" s="373" t="s">
        <v>67</v>
      </c>
      <c r="X839" s="364" t="s">
        <v>315</v>
      </c>
      <c r="Y839" s="364"/>
      <c r="Z839" s="364"/>
      <c r="AA839" s="364"/>
      <c r="AB839" s="364" t="s">
        <v>815</v>
      </c>
      <c r="AC839" s="364"/>
      <c r="AD839" s="369"/>
      <c r="AE839" s="370"/>
      <c r="AF839" s="370"/>
      <c r="AG839" s="370" t="s">
        <v>559</v>
      </c>
      <c r="AH839" s="364">
        <v>5</v>
      </c>
      <c r="AI839" s="364">
        <v>16</v>
      </c>
      <c r="AJ839" s="364">
        <v>0</v>
      </c>
      <c r="AK839" s="364">
        <v>17</v>
      </c>
      <c r="AL839" s="364">
        <v>40</v>
      </c>
      <c r="AM839" s="22">
        <f t="shared" si="361"/>
        <v>2</v>
      </c>
      <c r="AN839" s="104">
        <f t="shared" si="359"/>
        <v>0.66666666666666663</v>
      </c>
      <c r="AO839" s="104">
        <f t="shared" si="360"/>
        <v>0.73611111111111116</v>
      </c>
      <c r="AP839" s="22" t="str" cm="1">
        <f t="array" ref="AP839">IF(W839="","",IF(SUMPRODUCT((W839=$W$7:$W$2042)*(AH839=$AH$7:$AH$2042)*(AN839=$AN$7:$AN$2042)*(AO839=$AO$7:$AO$2042)*(ROW($W$7:$W$2042)&lt;&gt;ROW(W839))*((R839=0)*($R$7:$R$2042&gt;0)+(R839&gt;0)*($R$7:$R$2042=0)))&gt;0,"SALONES UNIDOS",IF(SUMPRODUCT((W839=$W$7:$W$2042)*(AH839=$AH$7:$AH$2042)*((AN839&lt;$AO$7:$AO$2042)*(AO839&gt;$AN$7:$AN$2042))*(ROW($W$7:$W$2042)&lt;&gt;ROW(W839)))&gt;0,"Cruzado","Sin cruce")))</f>
        <v>Sin cruce</v>
      </c>
      <c r="AQ839" s="104">
        <f>AN839</f>
        <v>0.66666666666666663</v>
      </c>
      <c r="AR839" s="104">
        <f>AO839</f>
        <v>0.73611111111111116</v>
      </c>
      <c r="AS839" s="22"/>
      <c r="AT839" s="22"/>
      <c r="AU839" s="360" t="str" cm="1">
        <f t="array" ref="AU839">IF(AB839="","",IF(SUMPRODUCT((AB839=$AB$758:$AB$988)*(AH839=$AH$758:$AH$988)*(AQ839=$AQ$758:$AQ$988)*(AR839=$AR$758:$AR$988)*(ROW($AB$758:$AB$988)&lt;&gt;ROW(AB839))*((R839=0)*($R$758:$R$988&gt;0)+(R839&gt;0)*($R$758:$R$988=0)))&gt;0,"SALONES UNIDOS",IF(SUMPRODUCT((AB839=$AB$758:$AB$988)*(AH839=$AH$758:$AH$988)*((AQ839&lt;$AR$758:$AR$988)*(AR839&gt;$AQ$758:$AQ$988))*(ROW($AB$758:$AB$988)&lt;&gt;ROW(AB839)))&gt;0,"Cruzado","Sin cruce")))</f>
        <v>Sin cruce</v>
      </c>
      <c r="AV839" s="360" t="str" cm="1">
        <f t="array" ref="AV839">IF(AD839="","",IF(SUMPRODUCT((AD839=$AD$758:$AD$988)*(AH839=$AH$758:$AH$988)*(AS839=$AS$758:$AS$988)*(AT839=$AT$758:$AT$988)*(ROW($AD$758:$AD$988)&lt;&gt;ROW(AD839))*((R839=0)*($R$758:$R$988&gt;0)+(R839&gt;0)*($R$758:$R$988=0)))&gt;0,"SALONES UNIDOS",IF(SUMPRODUCT((AD839=$AD$758:$AD$988)*(AH839=$AH$758:$AH$988)*((AS839&lt;$AT$758:$AT$988)*(AT839&gt;$AS$758:$AS$988))*(ROW($AD$758:$AD$988)&lt;&gt;ROW(AD839)))&gt;0,"Cruzado","Sin cruce")))</f>
        <v/>
      </c>
      <c r="AW839" s="104" t="str">
        <f t="shared" si="362"/>
        <v>MH3PORUMAC</v>
      </c>
      <c r="AX839" s="104" t="str" cm="1">
        <f t="array" ref="AX839">IF(AW839="","",IF(SUMPRODUCT((AW839=$AW$7:$AW$2042)*(AH839=$AH$7:$AH$2042)*(AN839=$AN$7:$AN$2042)*(AO839=$AO$7:$AO$2042)*(ROW($AW$7:$AW$2042)&lt;&gt;ROW(AW839))*((R839=0)*($R$7:$R$2042&gt;0)+(R839&gt;0)*($R$7:$R$2042=0)))&gt;0,"SALONES UNIDOS",IF(SUMPRODUCT((AW839=$AW$7:$AW$2042)*(AH839=$AH$7:$AH$2042)*((AN839&lt;$AO$7:$AO$2042)*(AO839&gt;$AN$7:$AN$2042))*(ROW($AW$7:$AW$2042)&lt;&gt;ROW(AW839)))&gt;0,"Cruzado","Sin cruce")))</f>
        <v>Sin cruce</v>
      </c>
    </row>
    <row r="840" spans="2:50" ht="19.8" hidden="1" customHeight="1" x14ac:dyDescent="0.25">
      <c r="B840" s="494" t="s">
        <v>314</v>
      </c>
      <c r="C840" s="364" t="s">
        <v>969</v>
      </c>
      <c r="D840" s="364">
        <v>20261</v>
      </c>
      <c r="E840" s="373" t="s">
        <v>328</v>
      </c>
      <c r="F840" s="370" t="s">
        <v>291</v>
      </c>
      <c r="G840" s="373" t="s">
        <v>292</v>
      </c>
      <c r="H840" s="373">
        <v>3</v>
      </c>
      <c r="I840" s="373" t="s">
        <v>572</v>
      </c>
      <c r="J840" s="373" t="s">
        <v>283</v>
      </c>
      <c r="K840" s="194" t="s">
        <v>401</v>
      </c>
      <c r="L840" s="364" t="s">
        <v>402</v>
      </c>
      <c r="M840" s="364" t="s">
        <v>324</v>
      </c>
      <c r="N840" s="364" t="s">
        <v>318</v>
      </c>
      <c r="O840" s="373" t="s">
        <v>315</v>
      </c>
      <c r="P840" s="364">
        <v>0</v>
      </c>
      <c r="Q840" s="364">
        <v>2</v>
      </c>
      <c r="R840" s="369">
        <v>2</v>
      </c>
      <c r="S840" s="364">
        <v>3</v>
      </c>
      <c r="T840" s="8"/>
      <c r="U840" s="374">
        <v>22</v>
      </c>
      <c r="V840" s="370">
        <v>46941666</v>
      </c>
      <c r="W840" s="373" t="s">
        <v>67</v>
      </c>
      <c r="X840" s="364" t="s">
        <v>315</v>
      </c>
      <c r="Y840" s="364"/>
      <c r="Z840" s="364"/>
      <c r="AA840" s="364"/>
      <c r="AB840" s="370"/>
      <c r="AC840" s="364"/>
      <c r="AD840" s="364" t="s">
        <v>806</v>
      </c>
      <c r="AE840" s="370"/>
      <c r="AF840" s="370"/>
      <c r="AG840" s="370" t="s">
        <v>301</v>
      </c>
      <c r="AH840" s="364">
        <v>6</v>
      </c>
      <c r="AI840" s="364">
        <v>14</v>
      </c>
      <c r="AJ840" s="364">
        <v>20</v>
      </c>
      <c r="AK840" s="364">
        <v>16</v>
      </c>
      <c r="AL840" s="364">
        <v>0</v>
      </c>
      <c r="AM840" s="22">
        <f t="shared" si="361"/>
        <v>2</v>
      </c>
      <c r="AN840" s="104">
        <f t="shared" si="359"/>
        <v>0.59722222222222221</v>
      </c>
      <c r="AO840" s="104">
        <f t="shared" si="360"/>
        <v>0.66666666666666663</v>
      </c>
      <c r="AP840" s="22" t="str" cm="1">
        <f t="array" ref="AP840">IF(W840="","",IF(SUMPRODUCT((W840=$W$7:$W$2042)*(AH840=$AH$7:$AH$2042)*(AN840=$AN$7:$AN$2042)*(AO840=$AO$7:$AO$2042)*(ROW($W$7:$W$2042)&lt;&gt;ROW(W840))*((R840=0)*($R$7:$R$2042&gt;0)+(R840&gt;0)*($R$7:$R$2042=0)))&gt;0,"SALONES UNIDOS",IF(SUMPRODUCT((W840=$W$7:$W$2042)*(AH840=$AH$7:$AH$2042)*((AN840&lt;$AO$7:$AO$2042)*(AO840&gt;$AN$7:$AN$2042))*(ROW($W$7:$W$2042)&lt;&gt;ROW(W840)))&gt;0,"Cruzado","Sin cruce")))</f>
        <v>Sin cruce</v>
      </c>
      <c r="AQ840" s="22"/>
      <c r="AR840" s="22"/>
      <c r="AS840" s="104">
        <f t="shared" ref="AS840:AS841" si="388">AN840</f>
        <v>0.59722222222222221</v>
      </c>
      <c r="AT840" s="104">
        <f t="shared" ref="AT840:AT841" si="389">AO840</f>
        <v>0.66666666666666663</v>
      </c>
      <c r="AU840" s="360" t="str" cm="1">
        <f t="array" ref="AU840">IF(AB840="","",IF(SUMPRODUCT((AB840=$AB$758:$AB$988)*(AH840=$AH$758:$AH$988)*(AQ840=$AQ$758:$AQ$988)*(AR840=$AR$758:$AR$988)*(ROW($AB$758:$AB$988)&lt;&gt;ROW(AB840))*((R840=0)*($R$758:$R$988&gt;0)+(R840&gt;0)*($R$758:$R$988=0)))&gt;0,"SALONES UNIDOS",IF(SUMPRODUCT((AB840=$AB$758:$AB$988)*(AH840=$AH$758:$AH$988)*((AQ840&lt;$AR$758:$AR$988)*(AR840&gt;$AQ$758:$AQ$988))*(ROW($AB$758:$AB$988)&lt;&gt;ROW(AB840)))&gt;0,"Cruzado","Sin cruce")))</f>
        <v/>
      </c>
      <c r="AV840" s="360" t="str" cm="1">
        <f t="array" ref="AV840">IF(AD840="","",IF(SUMPRODUCT((AD840=$AD$758:$AD$988)*(AH840=$AH$758:$AH$988)*(AS840=$AS$758:$AS$988)*(AT840=$AT$758:$AT$988)*(ROW($AD$758:$AD$988)&lt;&gt;ROW(AD840))*((R840=0)*($R$758:$R$988&gt;0)+(R840&gt;0)*($R$758:$R$988=0)))&gt;0,"SALONES UNIDOS",IF(SUMPRODUCT((AD840=$AD$758:$AD$988)*(AH840=$AH$758:$AH$988)*((AS840&lt;$AT$758:$AT$988)*(AT840&gt;$AS$758:$AS$988))*(ROW($AD$758:$AD$988)&lt;&gt;ROW(AD840)))&gt;0,"Cruzado","Sin cruce")))</f>
        <v>Sin cruce</v>
      </c>
      <c r="AW840" s="104" t="str">
        <f t="shared" si="362"/>
        <v>MH3PORUMAC</v>
      </c>
      <c r="AX840" s="104" t="str" cm="1">
        <f t="array" ref="AX840">IF(AW840="","",IF(SUMPRODUCT((AW840=$AW$7:$AW$2042)*(AH840=$AH$7:$AH$2042)*(AN840=$AN$7:$AN$2042)*(AO840=$AO$7:$AO$2042)*(ROW($AW$7:$AW$2042)&lt;&gt;ROW(AW840))*((R840=0)*($R$7:$R$2042&gt;0)+(R840&gt;0)*($R$7:$R$2042=0)))&gt;0,"SALONES UNIDOS",IF(SUMPRODUCT((AW840=$AW$7:$AW$2042)*(AH840=$AH$7:$AH$2042)*((AN840&lt;$AO$7:$AO$2042)*(AO840&gt;$AN$7:$AN$2042))*(ROW($AW$7:$AW$2042)&lt;&gt;ROW(AW840)))&gt;0,"Cruzado","Sin cruce")))</f>
        <v>Sin cruce</v>
      </c>
    </row>
    <row r="841" spans="2:50" ht="19.8" hidden="1" customHeight="1" x14ac:dyDescent="0.25">
      <c r="B841" s="494" t="s">
        <v>314</v>
      </c>
      <c r="C841" s="364" t="s">
        <v>969</v>
      </c>
      <c r="D841" s="364">
        <v>20261</v>
      </c>
      <c r="E841" s="373" t="s">
        <v>328</v>
      </c>
      <c r="F841" s="370" t="s">
        <v>291</v>
      </c>
      <c r="G841" s="373" t="s">
        <v>292</v>
      </c>
      <c r="H841" s="373">
        <v>3</v>
      </c>
      <c r="I841" s="373" t="s">
        <v>573</v>
      </c>
      <c r="J841" s="373" t="s">
        <v>283</v>
      </c>
      <c r="K841" s="194" t="s">
        <v>401</v>
      </c>
      <c r="L841" s="364" t="s">
        <v>402</v>
      </c>
      <c r="M841" s="364" t="s">
        <v>324</v>
      </c>
      <c r="N841" s="364" t="s">
        <v>318</v>
      </c>
      <c r="O841" s="373" t="s">
        <v>315</v>
      </c>
      <c r="P841" s="364">
        <v>0</v>
      </c>
      <c r="Q841" s="364">
        <v>2</v>
      </c>
      <c r="R841" s="369">
        <v>2</v>
      </c>
      <c r="S841" s="364">
        <v>3</v>
      </c>
      <c r="T841" s="8"/>
      <c r="U841" s="374">
        <v>22</v>
      </c>
      <c r="V841" s="370">
        <v>46941666</v>
      </c>
      <c r="W841" s="373" t="s">
        <v>67</v>
      </c>
      <c r="X841" s="364" t="s">
        <v>315</v>
      </c>
      <c r="Y841" s="364"/>
      <c r="Z841" s="364"/>
      <c r="AA841" s="364"/>
      <c r="AB841" s="370"/>
      <c r="AC841" s="364"/>
      <c r="AD841" s="364" t="s">
        <v>806</v>
      </c>
      <c r="AE841" s="370"/>
      <c r="AF841" s="370"/>
      <c r="AG841" s="370" t="s">
        <v>301</v>
      </c>
      <c r="AH841" s="364">
        <v>6</v>
      </c>
      <c r="AI841" s="364">
        <v>16</v>
      </c>
      <c r="AJ841" s="364">
        <v>0</v>
      </c>
      <c r="AK841" s="364">
        <v>17</v>
      </c>
      <c r="AL841" s="364">
        <v>40</v>
      </c>
      <c r="AM841" s="22">
        <f t="shared" si="361"/>
        <v>2</v>
      </c>
      <c r="AN841" s="104">
        <f t="shared" si="359"/>
        <v>0.66666666666666663</v>
      </c>
      <c r="AO841" s="104">
        <f t="shared" si="360"/>
        <v>0.73611111111111116</v>
      </c>
      <c r="AP841" s="22" t="str" cm="1">
        <f t="array" ref="AP841">IF(W841="","",IF(SUMPRODUCT((W841=$W$7:$W$2042)*(AH841=$AH$7:$AH$2042)*(AN841=$AN$7:$AN$2042)*(AO841=$AO$7:$AO$2042)*(ROW($W$7:$W$2042)&lt;&gt;ROW(W841))*((R841=0)*($R$7:$R$2042&gt;0)+(R841&gt;0)*($R$7:$R$2042=0)))&gt;0,"SALONES UNIDOS",IF(SUMPRODUCT((W841=$W$7:$W$2042)*(AH841=$AH$7:$AH$2042)*((AN841&lt;$AO$7:$AO$2042)*(AO841&gt;$AN$7:$AN$2042))*(ROW($W$7:$W$2042)&lt;&gt;ROW(W841)))&gt;0,"Cruzado","Sin cruce")))</f>
        <v>Sin cruce</v>
      </c>
      <c r="AQ841" s="22"/>
      <c r="AR841" s="22"/>
      <c r="AS841" s="104">
        <f t="shared" si="388"/>
        <v>0.66666666666666663</v>
      </c>
      <c r="AT841" s="104">
        <f t="shared" si="389"/>
        <v>0.73611111111111116</v>
      </c>
      <c r="AU841" s="360" t="str" cm="1">
        <f t="array" ref="AU841">IF(AB841="","",IF(SUMPRODUCT((AB841=$AB$758:$AB$988)*(AH841=$AH$758:$AH$988)*(AQ841=$AQ$758:$AQ$988)*(AR841=$AR$758:$AR$988)*(ROW($AB$758:$AB$988)&lt;&gt;ROW(AB841))*((R841=0)*($R$758:$R$988&gt;0)+(R841&gt;0)*($R$758:$R$988=0)))&gt;0,"SALONES UNIDOS",IF(SUMPRODUCT((AB841=$AB$758:$AB$988)*(AH841=$AH$758:$AH$988)*((AQ841&lt;$AR$758:$AR$988)*(AR841&gt;$AQ$758:$AQ$988))*(ROW($AB$758:$AB$988)&lt;&gt;ROW(AB841)))&gt;0,"Cruzado","Sin cruce")))</f>
        <v/>
      </c>
      <c r="AV841" s="360" t="str" cm="1">
        <f t="array" ref="AV841">IF(AD841="","",IF(SUMPRODUCT((AD841=$AD$758:$AD$988)*(AH841=$AH$758:$AH$988)*(AS841=$AS$758:$AS$988)*(AT841=$AT$758:$AT$988)*(ROW($AD$758:$AD$988)&lt;&gt;ROW(AD841))*((R841=0)*($R$758:$R$988&gt;0)+(R841&gt;0)*($R$758:$R$988=0)))&gt;0,"SALONES UNIDOS",IF(SUMPRODUCT((AD841=$AD$758:$AD$988)*(AH841=$AH$758:$AH$988)*((AS841&lt;$AT$758:$AT$988)*(AT841&gt;$AS$758:$AS$988))*(ROW($AD$758:$AD$988)&lt;&gt;ROW(AD841)))&gt;0,"Cruzado","Sin cruce")))</f>
        <v>Sin cruce</v>
      </c>
      <c r="AW841" s="104" t="str">
        <f t="shared" si="362"/>
        <v>MH3PORUMAC</v>
      </c>
      <c r="AX841" s="104" t="str" cm="1">
        <f t="array" ref="AX841">IF(AW841="","",IF(SUMPRODUCT((AW841=$AW$7:$AW$2042)*(AH841=$AH$7:$AH$2042)*(AN841=$AN$7:$AN$2042)*(AO841=$AO$7:$AO$2042)*(ROW($AW$7:$AW$2042)&lt;&gt;ROW(AW841))*((R841=0)*($R$7:$R$2042&gt;0)+(R841&gt;0)*($R$7:$R$2042=0)))&gt;0,"SALONES UNIDOS",IF(SUMPRODUCT((AW841=$AW$7:$AW$2042)*(AH841=$AH$7:$AH$2042)*((AN841&lt;$AO$7:$AO$2042)*(AO841&gt;$AN$7:$AN$2042))*(ROW($AW$7:$AW$2042)&lt;&gt;ROW(AW841)))&gt;0,"Cruzado","Sin cruce")))</f>
        <v>Sin cruce</v>
      </c>
    </row>
    <row r="842" spans="2:50" ht="19.8" hidden="1" customHeight="1" x14ac:dyDescent="0.25">
      <c r="B842" s="494" t="s">
        <v>314</v>
      </c>
      <c r="C842" s="364" t="s">
        <v>969</v>
      </c>
      <c r="D842" s="364">
        <v>20261</v>
      </c>
      <c r="E842" s="373" t="s">
        <v>328</v>
      </c>
      <c r="F842" s="370" t="s">
        <v>291</v>
      </c>
      <c r="G842" s="373" t="s">
        <v>292</v>
      </c>
      <c r="H842" s="373">
        <v>3</v>
      </c>
      <c r="I842" s="373" t="s">
        <v>283</v>
      </c>
      <c r="J842" s="373" t="s">
        <v>283</v>
      </c>
      <c r="K842" s="194" t="s">
        <v>807</v>
      </c>
      <c r="L842" s="364" t="s">
        <v>1000</v>
      </c>
      <c r="M842" s="364" t="s">
        <v>324</v>
      </c>
      <c r="N842" s="364" t="s">
        <v>318</v>
      </c>
      <c r="O842" s="373" t="s">
        <v>315</v>
      </c>
      <c r="P842" s="364">
        <v>2</v>
      </c>
      <c r="Q842" s="364">
        <v>0</v>
      </c>
      <c r="R842" s="369">
        <v>2</v>
      </c>
      <c r="S842" s="364">
        <v>3</v>
      </c>
      <c r="T842" s="8"/>
      <c r="U842" s="374">
        <v>44</v>
      </c>
      <c r="V842" s="370">
        <v>40639051</v>
      </c>
      <c r="W842" s="373" t="s">
        <v>176</v>
      </c>
      <c r="X842" s="364" t="s">
        <v>315</v>
      </c>
      <c r="Y842" s="364"/>
      <c r="Z842" s="364"/>
      <c r="AA842" s="364"/>
      <c r="AB842" s="364" t="s">
        <v>805</v>
      </c>
      <c r="AC842" s="364"/>
      <c r="AD842" s="369"/>
      <c r="AE842" s="370"/>
      <c r="AF842" s="370"/>
      <c r="AG842" s="370" t="s">
        <v>559</v>
      </c>
      <c r="AH842" s="364">
        <v>3</v>
      </c>
      <c r="AI842" s="364">
        <v>8</v>
      </c>
      <c r="AJ842" s="364">
        <v>30</v>
      </c>
      <c r="AK842" s="364">
        <v>10</v>
      </c>
      <c r="AL842" s="364">
        <v>10</v>
      </c>
      <c r="AM842" s="22">
        <f t="shared" si="361"/>
        <v>2</v>
      </c>
      <c r="AN842" s="104">
        <f t="shared" si="359"/>
        <v>0.35416666666666663</v>
      </c>
      <c r="AO842" s="104">
        <f t="shared" si="360"/>
        <v>0.4236111111111111</v>
      </c>
      <c r="AP842" s="22" t="str" cm="1">
        <f t="array" ref="AP842">IF(W842="","",IF(SUMPRODUCT((W842=$W$7:$W$2042)*(AH842=$AH$7:$AH$2042)*(AN842=$AN$7:$AN$2042)*(AO842=$AO$7:$AO$2042)*(ROW($W$7:$W$2042)&lt;&gt;ROW(W842))*((R842=0)*($R$7:$R$2042&gt;0)+(R842&gt;0)*($R$7:$R$2042=0)))&gt;0,"SALONES UNIDOS",IF(SUMPRODUCT((W842=$W$7:$W$2042)*(AH842=$AH$7:$AH$2042)*((AN842&lt;$AO$7:$AO$2042)*(AO842&gt;$AN$7:$AN$2042))*(ROW($W$7:$W$2042)&lt;&gt;ROW(W842)))&gt;0,"Cruzado","Sin cruce")))</f>
        <v>Sin cruce</v>
      </c>
      <c r="AQ842" s="104">
        <f>AN842</f>
        <v>0.35416666666666663</v>
      </c>
      <c r="AR842" s="104">
        <f>AO842</f>
        <v>0.4236111111111111</v>
      </c>
      <c r="AS842" s="22"/>
      <c r="AT842" s="22"/>
      <c r="AU842" s="360" t="str" cm="1">
        <f t="array" ref="AU842">IF(AB842="","",IF(SUMPRODUCT((AB842=$AB$758:$AB$988)*(AH842=$AH$758:$AH$988)*(AQ842=$AQ$758:$AQ$988)*(AR842=$AR$758:$AR$988)*(ROW($AB$758:$AB$988)&lt;&gt;ROW(AB842))*((R842=0)*($R$758:$R$988&gt;0)+(R842&gt;0)*($R$758:$R$988=0)))&gt;0,"SALONES UNIDOS",IF(SUMPRODUCT((AB842=$AB$758:$AB$988)*(AH842=$AH$758:$AH$988)*((AQ842&lt;$AR$758:$AR$988)*(AR842&gt;$AQ$758:$AQ$988))*(ROW($AB$758:$AB$988)&lt;&gt;ROW(AB842)))&gt;0,"Cruzado","Sin cruce")))</f>
        <v>Sin cruce</v>
      </c>
      <c r="AV842" s="360" t="str" cm="1">
        <f t="array" ref="AV842">IF(AD842="","",IF(SUMPRODUCT((AD842=$AD$758:$AD$988)*(AH842=$AH$758:$AH$988)*(AS842=$AS$758:$AS$988)*(AT842=$AT$758:$AT$988)*(ROW($AD$758:$AD$988)&lt;&gt;ROW(AD842))*((R842=0)*($R$758:$R$988&gt;0)+(R842&gt;0)*($R$758:$R$988=0)))&gt;0,"SALONES UNIDOS",IF(SUMPRODUCT((AD842=$AD$758:$AD$988)*(AH842=$AH$758:$AH$988)*((AS842&lt;$AT$758:$AT$988)*(AT842&gt;$AS$758:$AS$988))*(ROW($AD$758:$AD$988)&lt;&gt;ROW(AD842)))&gt;0,"Cruzado","Sin cruce")))</f>
        <v/>
      </c>
      <c r="AW842" s="104" t="str">
        <f t="shared" si="362"/>
        <v>MH3PORUMAC</v>
      </c>
      <c r="AX842" s="104" t="str" cm="1">
        <f t="array" ref="AX842">IF(AW842="","",IF(SUMPRODUCT((AW842=$AW$7:$AW$2042)*(AH842=$AH$7:$AH$2042)*(AN842=$AN$7:$AN$2042)*(AO842=$AO$7:$AO$2042)*(ROW($AW$7:$AW$2042)&lt;&gt;ROW(AW842))*((R842=0)*($R$7:$R$2042&gt;0)+(R842&gt;0)*($R$7:$R$2042=0)))&gt;0,"SALONES UNIDOS",IF(SUMPRODUCT((AW842=$AW$7:$AW$2042)*(AH842=$AH$7:$AH$2042)*((AN842&lt;$AO$7:$AO$2042)*(AO842&gt;$AN$7:$AN$2042))*(ROW($AW$7:$AW$2042)&lt;&gt;ROW(AW842)))&gt;0,"Cruzado","Sin cruce")))</f>
        <v>Sin cruce</v>
      </c>
    </row>
    <row r="843" spans="2:50" ht="19.8" hidden="1" customHeight="1" x14ac:dyDescent="0.25">
      <c r="B843" s="494" t="s">
        <v>314</v>
      </c>
      <c r="C843" s="364" t="s">
        <v>969</v>
      </c>
      <c r="D843" s="364">
        <v>20261</v>
      </c>
      <c r="E843" s="373" t="s">
        <v>328</v>
      </c>
      <c r="F843" s="370" t="s">
        <v>291</v>
      </c>
      <c r="G843" s="373" t="s">
        <v>292</v>
      </c>
      <c r="H843" s="373">
        <v>3</v>
      </c>
      <c r="I843" s="373" t="s">
        <v>572</v>
      </c>
      <c r="J843" s="373" t="s">
        <v>283</v>
      </c>
      <c r="K843" s="194" t="s">
        <v>807</v>
      </c>
      <c r="L843" s="364" t="s">
        <v>1000</v>
      </c>
      <c r="M843" s="364" t="s">
        <v>324</v>
      </c>
      <c r="N843" s="364" t="s">
        <v>318</v>
      </c>
      <c r="O843" s="373" t="s">
        <v>315</v>
      </c>
      <c r="P843" s="364">
        <v>0</v>
      </c>
      <c r="Q843" s="364">
        <v>2</v>
      </c>
      <c r="R843" s="369">
        <v>2</v>
      </c>
      <c r="S843" s="364">
        <v>3</v>
      </c>
      <c r="T843" s="8"/>
      <c r="U843" s="374">
        <v>22</v>
      </c>
      <c r="V843" s="370">
        <v>40639051</v>
      </c>
      <c r="W843" s="373" t="s">
        <v>176</v>
      </c>
      <c r="X843" s="364" t="s">
        <v>315</v>
      </c>
      <c r="Y843" s="364"/>
      <c r="Z843" s="364"/>
      <c r="AA843" s="364"/>
      <c r="AB843" s="370"/>
      <c r="AC843" s="364"/>
      <c r="AD843" s="364" t="s">
        <v>789</v>
      </c>
      <c r="AE843" s="370"/>
      <c r="AF843" s="370"/>
      <c r="AG843" s="370" t="s">
        <v>301</v>
      </c>
      <c r="AH843" s="364">
        <v>3</v>
      </c>
      <c r="AI843" s="364">
        <v>10</v>
      </c>
      <c r="AJ843" s="364">
        <v>10</v>
      </c>
      <c r="AK843" s="364">
        <v>11</v>
      </c>
      <c r="AL843" s="364">
        <v>50</v>
      </c>
      <c r="AM843" s="22">
        <f t="shared" si="361"/>
        <v>2</v>
      </c>
      <c r="AN843" s="104">
        <f t="shared" si="359"/>
        <v>0.4236111111111111</v>
      </c>
      <c r="AO843" s="104">
        <f t="shared" si="360"/>
        <v>0.49305555555555552</v>
      </c>
      <c r="AP843" s="22" t="str" cm="1">
        <f t="array" ref="AP843">IF(W843="","",IF(SUMPRODUCT((W843=$W$7:$W$2042)*(AH843=$AH$7:$AH$2042)*(AN843=$AN$7:$AN$2042)*(AO843=$AO$7:$AO$2042)*(ROW($W$7:$W$2042)&lt;&gt;ROW(W843))*((R843=0)*($R$7:$R$2042&gt;0)+(R843&gt;0)*($R$7:$R$2042=0)))&gt;0,"SALONES UNIDOS",IF(SUMPRODUCT((W843=$W$7:$W$2042)*(AH843=$AH$7:$AH$2042)*((AN843&lt;$AO$7:$AO$2042)*(AO843&gt;$AN$7:$AN$2042))*(ROW($W$7:$W$2042)&lt;&gt;ROW(W843)))&gt;0,"Cruzado","Sin cruce")))</f>
        <v>Sin cruce</v>
      </c>
      <c r="AQ843" s="22"/>
      <c r="AR843" s="22"/>
      <c r="AS843" s="104">
        <f t="shared" ref="AS843:AS844" si="390">AN843</f>
        <v>0.4236111111111111</v>
      </c>
      <c r="AT843" s="104">
        <f t="shared" ref="AT843:AT844" si="391">AO843</f>
        <v>0.49305555555555552</v>
      </c>
      <c r="AU843" s="360" t="str" cm="1">
        <f t="array" ref="AU843">IF(AB843="","",IF(SUMPRODUCT((AB843=$AB$758:$AB$988)*(AH843=$AH$758:$AH$988)*(AQ843=$AQ$758:$AQ$988)*(AR843=$AR$758:$AR$988)*(ROW($AB$758:$AB$988)&lt;&gt;ROW(AB843))*((R843=0)*($R$758:$R$988&gt;0)+(R843&gt;0)*($R$758:$R$988=0)))&gt;0,"SALONES UNIDOS",IF(SUMPRODUCT((AB843=$AB$758:$AB$988)*(AH843=$AH$758:$AH$988)*((AQ843&lt;$AR$758:$AR$988)*(AR843&gt;$AQ$758:$AQ$988))*(ROW($AB$758:$AB$988)&lt;&gt;ROW(AB843)))&gt;0,"Cruzado","Sin cruce")))</f>
        <v/>
      </c>
      <c r="AV843" s="360" t="str" cm="1">
        <f t="array" ref="AV843">IF(AD843="","",IF(SUMPRODUCT((AD843=$AD$758:$AD$988)*(AH843=$AH$758:$AH$988)*(AS843=$AS$758:$AS$988)*(AT843=$AT$758:$AT$988)*(ROW($AD$758:$AD$988)&lt;&gt;ROW(AD843))*((R843=0)*($R$758:$R$988&gt;0)+(R843&gt;0)*($R$758:$R$988=0)))&gt;0,"SALONES UNIDOS",IF(SUMPRODUCT((AD843=$AD$758:$AD$988)*(AH843=$AH$758:$AH$988)*((AS843&lt;$AT$758:$AT$988)*(AT843&gt;$AS$758:$AS$988))*(ROW($AD$758:$AD$988)&lt;&gt;ROW(AD843)))&gt;0,"Cruzado","Sin cruce")))</f>
        <v>Sin cruce</v>
      </c>
      <c r="AW843" s="104" t="str">
        <f t="shared" si="362"/>
        <v>MH3PORUMAC</v>
      </c>
      <c r="AX843" s="104" t="str" cm="1">
        <f t="array" ref="AX843">IF(AW843="","",IF(SUMPRODUCT((AW843=$AW$7:$AW$2042)*(AH843=$AH$7:$AH$2042)*(AN843=$AN$7:$AN$2042)*(AO843=$AO$7:$AO$2042)*(ROW($AW$7:$AW$2042)&lt;&gt;ROW(AW843))*((R843=0)*($R$7:$R$2042&gt;0)+(R843&gt;0)*($R$7:$R$2042=0)))&gt;0,"SALONES UNIDOS",IF(SUMPRODUCT((AW843=$AW$7:$AW$2042)*(AH843=$AH$7:$AH$2042)*((AN843&lt;$AO$7:$AO$2042)*(AO843&gt;$AN$7:$AN$2042))*(ROW($AW$7:$AW$2042)&lt;&gt;ROW(AW843)))&gt;0,"Cruzado","Sin cruce")))</f>
        <v>Sin cruce</v>
      </c>
    </row>
    <row r="844" spans="2:50" ht="19.8" hidden="1" customHeight="1" x14ac:dyDescent="0.25">
      <c r="B844" s="494" t="s">
        <v>314</v>
      </c>
      <c r="C844" s="364" t="s">
        <v>969</v>
      </c>
      <c r="D844" s="364">
        <v>20261</v>
      </c>
      <c r="E844" s="373" t="s">
        <v>328</v>
      </c>
      <c r="F844" s="370" t="s">
        <v>291</v>
      </c>
      <c r="G844" s="373" t="s">
        <v>292</v>
      </c>
      <c r="H844" s="373">
        <v>3</v>
      </c>
      <c r="I844" s="373" t="s">
        <v>573</v>
      </c>
      <c r="J844" s="373" t="s">
        <v>283</v>
      </c>
      <c r="K844" s="194" t="s">
        <v>807</v>
      </c>
      <c r="L844" s="364" t="s">
        <v>1000</v>
      </c>
      <c r="M844" s="364" t="s">
        <v>324</v>
      </c>
      <c r="N844" s="364" t="s">
        <v>318</v>
      </c>
      <c r="O844" s="373" t="s">
        <v>315</v>
      </c>
      <c r="P844" s="364">
        <v>0</v>
      </c>
      <c r="Q844" s="364">
        <v>2</v>
      </c>
      <c r="R844" s="369">
        <v>2</v>
      </c>
      <c r="S844" s="364">
        <v>3</v>
      </c>
      <c r="T844" s="8"/>
      <c r="U844" s="374">
        <v>22</v>
      </c>
      <c r="V844" s="370">
        <v>40639051</v>
      </c>
      <c r="W844" s="373" t="s">
        <v>176</v>
      </c>
      <c r="X844" s="364" t="s">
        <v>315</v>
      </c>
      <c r="Y844" s="364"/>
      <c r="Z844" s="364"/>
      <c r="AA844" s="364"/>
      <c r="AB844" s="370"/>
      <c r="AC844" s="364"/>
      <c r="AD844" s="364" t="s">
        <v>789</v>
      </c>
      <c r="AE844" s="370"/>
      <c r="AF844" s="370"/>
      <c r="AG844" s="370" t="s">
        <v>301</v>
      </c>
      <c r="AH844" s="364">
        <v>3</v>
      </c>
      <c r="AI844" s="364">
        <v>11</v>
      </c>
      <c r="AJ844" s="364">
        <v>50</v>
      </c>
      <c r="AK844" s="364">
        <v>13</v>
      </c>
      <c r="AL844" s="364">
        <v>30</v>
      </c>
      <c r="AM844" s="22">
        <f t="shared" si="361"/>
        <v>2</v>
      </c>
      <c r="AN844" s="104">
        <f t="shared" si="359"/>
        <v>0.49305555555555552</v>
      </c>
      <c r="AO844" s="104">
        <f t="shared" si="360"/>
        <v>0.5625</v>
      </c>
      <c r="AP844" s="22" t="str" cm="1">
        <f t="array" ref="AP844">IF(W844="","",IF(SUMPRODUCT((W844=$W$7:$W$2042)*(AH844=$AH$7:$AH$2042)*(AN844=$AN$7:$AN$2042)*(AO844=$AO$7:$AO$2042)*(ROW($W$7:$W$2042)&lt;&gt;ROW(W844))*((R844=0)*($R$7:$R$2042&gt;0)+(R844&gt;0)*($R$7:$R$2042=0)))&gt;0,"SALONES UNIDOS",IF(SUMPRODUCT((W844=$W$7:$W$2042)*(AH844=$AH$7:$AH$2042)*((AN844&lt;$AO$7:$AO$2042)*(AO844&gt;$AN$7:$AN$2042))*(ROW($W$7:$W$2042)&lt;&gt;ROW(W844)))&gt;0,"Cruzado","Sin cruce")))</f>
        <v>Sin cruce</v>
      </c>
      <c r="AQ844" s="22"/>
      <c r="AR844" s="22"/>
      <c r="AS844" s="104">
        <f t="shared" si="390"/>
        <v>0.49305555555555552</v>
      </c>
      <c r="AT844" s="104">
        <f t="shared" si="391"/>
        <v>0.5625</v>
      </c>
      <c r="AU844" s="360" t="str" cm="1">
        <f t="array" ref="AU844">IF(AB844="","",IF(SUMPRODUCT((AB844=$AB$758:$AB$988)*(AH844=$AH$758:$AH$988)*(AQ844=$AQ$758:$AQ$988)*(AR844=$AR$758:$AR$988)*(ROW($AB$758:$AB$988)&lt;&gt;ROW(AB844))*((R844=0)*($R$758:$R$988&gt;0)+(R844&gt;0)*($R$758:$R$988=0)))&gt;0,"SALONES UNIDOS",IF(SUMPRODUCT((AB844=$AB$758:$AB$988)*(AH844=$AH$758:$AH$988)*((AQ844&lt;$AR$758:$AR$988)*(AR844&gt;$AQ$758:$AQ$988))*(ROW($AB$758:$AB$988)&lt;&gt;ROW(AB844)))&gt;0,"Cruzado","Sin cruce")))</f>
        <v/>
      </c>
      <c r="AV844" s="360" t="str" cm="1">
        <f t="array" ref="AV844">IF(AD844="","",IF(SUMPRODUCT((AD844=$AD$758:$AD$988)*(AH844=$AH$758:$AH$988)*(AS844=$AS$758:$AS$988)*(AT844=$AT$758:$AT$988)*(ROW($AD$758:$AD$988)&lt;&gt;ROW(AD844))*((R844=0)*($R$758:$R$988&gt;0)+(R844&gt;0)*($R$758:$R$988=0)))&gt;0,"SALONES UNIDOS",IF(SUMPRODUCT((AD844=$AD$758:$AD$988)*(AH844=$AH$758:$AH$988)*((AS844&lt;$AT$758:$AT$988)*(AT844&gt;$AS$758:$AS$988))*(ROW($AD$758:$AD$988)&lt;&gt;ROW(AD844)))&gt;0,"Cruzado","Sin cruce")))</f>
        <v>Sin cruce</v>
      </c>
      <c r="AW844" s="104" t="str">
        <f t="shared" si="362"/>
        <v>MH3PORUMAC</v>
      </c>
      <c r="AX844" s="104" t="str" cm="1">
        <f t="array" ref="AX844">IF(AW844="","",IF(SUMPRODUCT((AW844=$AW$7:$AW$2042)*(AH844=$AH$7:$AH$2042)*(AN844=$AN$7:$AN$2042)*(AO844=$AO$7:$AO$2042)*(ROW($AW$7:$AW$2042)&lt;&gt;ROW(AW844))*((R844=0)*($R$7:$R$2042&gt;0)+(R844&gt;0)*($R$7:$R$2042=0)))&gt;0,"SALONES UNIDOS",IF(SUMPRODUCT((AW844=$AW$7:$AW$2042)*(AH844=$AH$7:$AH$2042)*((AN844&lt;$AO$7:$AO$2042)*(AO844&gt;$AN$7:$AN$2042))*(ROW($AW$7:$AW$2042)&lt;&gt;ROW(AW844)))&gt;0,"Cruzado","Sin cruce")))</f>
        <v>Sin cruce</v>
      </c>
    </row>
    <row r="845" spans="2:50" ht="19.8" hidden="1" customHeight="1" x14ac:dyDescent="0.25">
      <c r="B845" s="494" t="s">
        <v>314</v>
      </c>
      <c r="C845" s="364" t="s">
        <v>969</v>
      </c>
      <c r="D845" s="364">
        <v>20261</v>
      </c>
      <c r="E845" s="373" t="s">
        <v>328</v>
      </c>
      <c r="F845" s="370" t="s">
        <v>291</v>
      </c>
      <c r="G845" s="373" t="s">
        <v>292</v>
      </c>
      <c r="H845" s="373">
        <v>3</v>
      </c>
      <c r="I845" s="373" t="s">
        <v>283</v>
      </c>
      <c r="J845" s="373" t="s">
        <v>283</v>
      </c>
      <c r="K845" s="194" t="s">
        <v>403</v>
      </c>
      <c r="L845" s="364" t="s">
        <v>404</v>
      </c>
      <c r="M845" s="364" t="s">
        <v>362</v>
      </c>
      <c r="N845" s="364" t="s">
        <v>318</v>
      </c>
      <c r="O845" s="373" t="s">
        <v>321</v>
      </c>
      <c r="P845" s="364">
        <v>2</v>
      </c>
      <c r="Q845" s="364">
        <v>2</v>
      </c>
      <c r="R845" s="369">
        <v>4</v>
      </c>
      <c r="S845" s="364">
        <v>3</v>
      </c>
      <c r="T845" s="8"/>
      <c r="U845" s="374">
        <v>44</v>
      </c>
      <c r="V845" s="370">
        <v>21461801</v>
      </c>
      <c r="W845" s="373" t="s">
        <v>97</v>
      </c>
      <c r="X845" s="364" t="s">
        <v>399</v>
      </c>
      <c r="Y845" s="364"/>
      <c r="Z845" s="364"/>
      <c r="AA845" s="364"/>
      <c r="AB845" s="370"/>
      <c r="AC845" s="364"/>
      <c r="AD845" s="369"/>
      <c r="AE845" s="370"/>
      <c r="AF845" s="370"/>
      <c r="AG845" s="364" t="s">
        <v>319</v>
      </c>
      <c r="AH845" s="364">
        <v>2</v>
      </c>
      <c r="AI845" s="364">
        <v>17</v>
      </c>
      <c r="AJ845" s="364">
        <v>40</v>
      </c>
      <c r="AK845" s="364">
        <v>21</v>
      </c>
      <c r="AL845" s="364">
        <v>0</v>
      </c>
      <c r="AM845" s="22">
        <f t="shared" si="361"/>
        <v>4</v>
      </c>
      <c r="AN845" s="104">
        <f t="shared" si="359"/>
        <v>0.73611111111111116</v>
      </c>
      <c r="AO845" s="104">
        <f t="shared" si="360"/>
        <v>0.875</v>
      </c>
      <c r="AP845" s="22" t="str" cm="1">
        <f t="array" ref="AP845">IF(W845="","",IF(SUMPRODUCT((W845=$W$7:$W$2042)*(AH845=$AH$7:$AH$2042)*(AN845=$AN$7:$AN$2042)*(AO845=$AO$7:$AO$2042)*(ROW($W$7:$W$2042)&lt;&gt;ROW(W845))*((R845=0)*($R$7:$R$2042&gt;0)+(R845&gt;0)*($R$7:$R$2042=0)))&gt;0,"SALONES UNIDOS",IF(SUMPRODUCT((W845=$W$7:$W$2042)*(AH845=$AH$7:$AH$2042)*((AN845&lt;$AO$7:$AO$2042)*(AO845&gt;$AN$7:$AN$2042))*(ROW($W$7:$W$2042)&lt;&gt;ROW(W845)))&gt;0,"Cruzado","Sin cruce")))</f>
        <v>Sin cruce</v>
      </c>
      <c r="AQ845" s="104"/>
      <c r="AR845" s="104"/>
      <c r="AS845" s="22"/>
      <c r="AT845" s="22"/>
      <c r="AU845" s="360" t="str" cm="1">
        <f t="array" ref="AU845">IF(AB845="","",IF(SUMPRODUCT((AB845=$AB$758:$AB$988)*(AH845=$AH$758:$AH$988)*(AQ845=$AQ$758:$AQ$988)*(AR845=$AR$758:$AR$988)*(ROW($AB$758:$AB$988)&lt;&gt;ROW(AB845))*((R845=0)*($R$758:$R$988&gt;0)+(R845&gt;0)*($R$758:$R$988=0)))&gt;0,"SALONES UNIDOS",IF(SUMPRODUCT((AB845=$AB$758:$AB$988)*(AH845=$AH$758:$AH$988)*((AQ845&lt;$AR$758:$AR$988)*(AR845&gt;$AQ$758:$AQ$988))*(ROW($AB$758:$AB$988)&lt;&gt;ROW(AB845)))&gt;0,"Cruzado","Sin cruce")))</f>
        <v/>
      </c>
      <c r="AV845" s="360" t="str" cm="1">
        <f t="array" ref="AV845">IF(AD845="","",IF(SUMPRODUCT((AD845=$AD$758:$AD$988)*(AH845=$AH$758:$AH$988)*(AS845=$AS$758:$AS$988)*(AT845=$AT$758:$AT$988)*(ROW($AD$758:$AD$988)&lt;&gt;ROW(AD845))*((R845=0)*($R$758:$R$988&gt;0)+(R845&gt;0)*($R$758:$R$988=0)))&gt;0,"SALONES UNIDOS",IF(SUMPRODUCT((AD845=$AD$758:$AD$988)*(AH845=$AH$758:$AH$988)*((AS845&lt;$AT$758:$AT$988)*(AT845&gt;$AS$758:$AS$988))*(ROW($AD$758:$AD$988)&lt;&gt;ROW(AD845)))&gt;0,"Cruzado","Sin cruce")))</f>
        <v/>
      </c>
      <c r="AW845" s="104" t="str">
        <f t="shared" si="362"/>
        <v>MH3PORUMAC</v>
      </c>
      <c r="AX845" s="104" t="str" cm="1">
        <f t="array" ref="AX845">IF(AW845="","",IF(SUMPRODUCT((AW845=$AW$7:$AW$2042)*(AH845=$AH$7:$AH$2042)*(AN845=$AN$7:$AN$2042)*(AO845=$AO$7:$AO$2042)*(ROW($AW$7:$AW$2042)&lt;&gt;ROW(AW845))*((R845=0)*($R$7:$R$2042&gt;0)+(R845&gt;0)*($R$7:$R$2042=0)))&gt;0,"SALONES UNIDOS",IF(SUMPRODUCT((AW845=$AW$7:$AW$2042)*(AH845=$AH$7:$AH$2042)*((AN845&lt;$AO$7:$AO$2042)*(AO845&gt;$AN$7:$AN$2042))*(ROW($AW$7:$AW$2042)&lt;&gt;ROW(AW845)))&gt;0,"Cruzado","Sin cruce")))</f>
        <v>Sin cruce</v>
      </c>
    </row>
    <row r="846" spans="2:50" ht="19.8" hidden="1" customHeight="1" x14ac:dyDescent="0.25">
      <c r="B846" s="494" t="s">
        <v>314</v>
      </c>
      <c r="C846" s="364" t="s">
        <v>969</v>
      </c>
      <c r="D846" s="364">
        <v>20261</v>
      </c>
      <c r="E846" s="373" t="s">
        <v>328</v>
      </c>
      <c r="F846" s="370" t="s">
        <v>291</v>
      </c>
      <c r="G846" s="373" t="s">
        <v>292</v>
      </c>
      <c r="H846" s="373">
        <v>3</v>
      </c>
      <c r="I846" s="373" t="s">
        <v>283</v>
      </c>
      <c r="J846" s="373" t="s">
        <v>283</v>
      </c>
      <c r="K846" s="194" t="s">
        <v>808</v>
      </c>
      <c r="L846" s="364" t="s">
        <v>1001</v>
      </c>
      <c r="M846" s="364" t="s">
        <v>324</v>
      </c>
      <c r="N846" s="364" t="s">
        <v>318</v>
      </c>
      <c r="O846" s="373" t="s">
        <v>315</v>
      </c>
      <c r="P846" s="364">
        <v>2</v>
      </c>
      <c r="Q846" s="364">
        <v>2</v>
      </c>
      <c r="R846" s="369">
        <v>4</v>
      </c>
      <c r="S846" s="364">
        <v>3</v>
      </c>
      <c r="T846" s="8"/>
      <c r="U846" s="374">
        <v>44</v>
      </c>
      <c r="V846" s="370">
        <v>44360108</v>
      </c>
      <c r="W846" s="373" t="s">
        <v>228</v>
      </c>
      <c r="X846" s="364" t="s">
        <v>315</v>
      </c>
      <c r="Y846" s="364"/>
      <c r="Z846" s="364"/>
      <c r="AA846" s="364"/>
      <c r="AB846" s="364" t="s">
        <v>816</v>
      </c>
      <c r="AC846" s="364"/>
      <c r="AD846" s="369"/>
      <c r="AE846" s="370"/>
      <c r="AF846" s="370"/>
      <c r="AG846" s="370" t="s">
        <v>319</v>
      </c>
      <c r="AH846" s="364">
        <v>3</v>
      </c>
      <c r="AI846" s="364">
        <v>14</v>
      </c>
      <c r="AJ846" s="364">
        <v>20</v>
      </c>
      <c r="AK846" s="364">
        <v>17</v>
      </c>
      <c r="AL846" s="364">
        <v>40</v>
      </c>
      <c r="AM846" s="22">
        <f t="shared" si="361"/>
        <v>4</v>
      </c>
      <c r="AN846" s="104">
        <f t="shared" si="359"/>
        <v>0.59722222222222221</v>
      </c>
      <c r="AO846" s="104">
        <f t="shared" si="360"/>
        <v>0.73611111111111116</v>
      </c>
      <c r="AP846" s="22" t="str" cm="1">
        <f t="array" ref="AP846">IF(W846="","",IF(SUMPRODUCT((W846=$W$7:$W$2042)*(AH846=$AH$7:$AH$2042)*(AN846=$AN$7:$AN$2042)*(AO846=$AO$7:$AO$2042)*(ROW($W$7:$W$2042)&lt;&gt;ROW(W846))*((R846=0)*($R$7:$R$2042&gt;0)+(R846&gt;0)*($R$7:$R$2042=0)))&gt;0,"SALONES UNIDOS",IF(SUMPRODUCT((W846=$W$7:$W$2042)*(AH846=$AH$7:$AH$2042)*((AN846&lt;$AO$7:$AO$2042)*(AO846&gt;$AN$7:$AN$2042))*(ROW($W$7:$W$2042)&lt;&gt;ROW(W846)))&gt;0,"Cruzado","Sin cruce")))</f>
        <v>Sin cruce</v>
      </c>
      <c r="AQ846" s="104">
        <f t="shared" ref="AQ846:AQ847" si="392">AN846</f>
        <v>0.59722222222222221</v>
      </c>
      <c r="AR846" s="104">
        <f t="shared" ref="AR846:AR847" si="393">AO846</f>
        <v>0.73611111111111116</v>
      </c>
      <c r="AS846" s="22"/>
      <c r="AT846" s="22"/>
      <c r="AU846" s="360" t="str" cm="1">
        <f t="array" ref="AU846">IF(AB846="","",IF(SUMPRODUCT((AB846=$AB$758:$AB$988)*(AH846=$AH$758:$AH$988)*(AQ846=$AQ$758:$AQ$988)*(AR846=$AR$758:$AR$988)*(ROW($AB$758:$AB$988)&lt;&gt;ROW(AB846))*((R846=0)*($R$758:$R$988&gt;0)+(R846&gt;0)*($R$758:$R$988=0)))&gt;0,"SALONES UNIDOS",IF(SUMPRODUCT((AB846=$AB$758:$AB$988)*(AH846=$AH$758:$AH$988)*((AQ846&lt;$AR$758:$AR$988)*(AR846&gt;$AQ$758:$AQ$988))*(ROW($AB$758:$AB$988)&lt;&gt;ROW(AB846)))&gt;0,"Cruzado","Sin cruce")))</f>
        <v>Sin cruce</v>
      </c>
      <c r="AV846" s="360" t="str" cm="1">
        <f t="array" ref="AV846">IF(AD846="","",IF(SUMPRODUCT((AD846=$AD$758:$AD$988)*(AH846=$AH$758:$AH$988)*(AS846=$AS$758:$AS$988)*(AT846=$AT$758:$AT$988)*(ROW($AD$758:$AD$988)&lt;&gt;ROW(AD846))*((R846=0)*($R$758:$R$988&gt;0)+(R846&gt;0)*($R$758:$R$988=0)))&gt;0,"SALONES UNIDOS",IF(SUMPRODUCT((AD846=$AD$758:$AD$988)*(AH846=$AH$758:$AH$988)*((AS846&lt;$AT$758:$AT$988)*(AT846&gt;$AS$758:$AS$988))*(ROW($AD$758:$AD$988)&lt;&gt;ROW(AD846)))&gt;0,"Cruzado","Sin cruce")))</f>
        <v/>
      </c>
      <c r="AW846" s="104" t="str">
        <f t="shared" si="362"/>
        <v>MH3PORUMAC</v>
      </c>
      <c r="AX846" s="104" t="str" cm="1">
        <f t="array" ref="AX846">IF(AW846="","",IF(SUMPRODUCT((AW846=$AW$7:$AW$2042)*(AH846=$AH$7:$AH$2042)*(AN846=$AN$7:$AN$2042)*(AO846=$AO$7:$AO$2042)*(ROW($AW$7:$AW$2042)&lt;&gt;ROW(AW846))*((R846=0)*($R$7:$R$2042&gt;0)+(R846&gt;0)*($R$7:$R$2042=0)))&gt;0,"SALONES UNIDOS",IF(SUMPRODUCT((AW846=$AW$7:$AW$2042)*(AH846=$AH$7:$AH$2042)*((AN846&lt;$AO$7:$AO$2042)*(AO846&gt;$AN$7:$AN$2042))*(ROW($AW$7:$AW$2042)&lt;&gt;ROW(AW846)))&gt;0,"Cruzado","Sin cruce")))</f>
        <v>Sin cruce</v>
      </c>
    </row>
    <row r="847" spans="2:50" ht="19.8" hidden="1" customHeight="1" x14ac:dyDescent="0.25">
      <c r="B847" s="494" t="s">
        <v>314</v>
      </c>
      <c r="C847" s="364" t="s">
        <v>969</v>
      </c>
      <c r="D847" s="364">
        <v>20261</v>
      </c>
      <c r="E847" s="373" t="s">
        <v>328</v>
      </c>
      <c r="F847" s="370" t="s">
        <v>291</v>
      </c>
      <c r="G847" s="373" t="s">
        <v>292</v>
      </c>
      <c r="H847" s="373">
        <v>3</v>
      </c>
      <c r="I847" s="373" t="s">
        <v>283</v>
      </c>
      <c r="J847" s="373" t="s">
        <v>283</v>
      </c>
      <c r="K847" s="194" t="s">
        <v>809</v>
      </c>
      <c r="L847" s="364" t="s">
        <v>1002</v>
      </c>
      <c r="M847" s="364" t="s">
        <v>324</v>
      </c>
      <c r="N847" s="364" t="s">
        <v>318</v>
      </c>
      <c r="O847" s="373" t="s">
        <v>315</v>
      </c>
      <c r="P847" s="364">
        <v>3</v>
      </c>
      <c r="Q847" s="364">
        <v>0</v>
      </c>
      <c r="R847" s="369">
        <v>3</v>
      </c>
      <c r="S847" s="364">
        <v>5</v>
      </c>
      <c r="T847" s="8"/>
      <c r="U847" s="374">
        <v>44</v>
      </c>
      <c r="V847" s="370">
        <v>21531247</v>
      </c>
      <c r="W847" s="373" t="s">
        <v>109</v>
      </c>
      <c r="X847" s="364" t="s">
        <v>315</v>
      </c>
      <c r="Y847" s="364"/>
      <c r="Z847" s="364"/>
      <c r="AA847" s="364"/>
      <c r="AB847" s="364" t="s">
        <v>815</v>
      </c>
      <c r="AC847" s="364"/>
      <c r="AD847" s="369"/>
      <c r="AE847" s="370"/>
      <c r="AF847" s="370"/>
      <c r="AG847" s="370" t="s">
        <v>559</v>
      </c>
      <c r="AH847" s="364">
        <v>1</v>
      </c>
      <c r="AI847" s="364">
        <v>8</v>
      </c>
      <c r="AJ847" s="364">
        <v>30</v>
      </c>
      <c r="AK847" s="364">
        <v>11</v>
      </c>
      <c r="AL847" s="364">
        <v>0</v>
      </c>
      <c r="AM847" s="22">
        <f t="shared" si="361"/>
        <v>3</v>
      </c>
      <c r="AN847" s="104">
        <f t="shared" si="359"/>
        <v>0.35416666666666663</v>
      </c>
      <c r="AO847" s="104">
        <f t="shared" si="360"/>
        <v>0.45833333333333331</v>
      </c>
      <c r="AP847" s="22" t="str" cm="1">
        <f t="array" ref="AP847">IF(W847="","",IF(SUMPRODUCT((W847=$W$7:$W$2042)*(AH847=$AH$7:$AH$2042)*(AN847=$AN$7:$AN$2042)*(AO847=$AO$7:$AO$2042)*(ROW($W$7:$W$2042)&lt;&gt;ROW(W847))*((R847=0)*($R$7:$R$2042&gt;0)+(R847&gt;0)*($R$7:$R$2042=0)))&gt;0,"SALONES UNIDOS",IF(SUMPRODUCT((W847=$W$7:$W$2042)*(AH847=$AH$7:$AH$2042)*((AN847&lt;$AO$7:$AO$2042)*(AO847&gt;$AN$7:$AN$2042))*(ROW($W$7:$W$2042)&lt;&gt;ROW(W847)))&gt;0,"Cruzado","Sin cruce")))</f>
        <v>Sin cruce</v>
      </c>
      <c r="AQ847" s="104">
        <f t="shared" si="392"/>
        <v>0.35416666666666663</v>
      </c>
      <c r="AR847" s="104">
        <f t="shared" si="393"/>
        <v>0.45833333333333331</v>
      </c>
      <c r="AS847" s="22"/>
      <c r="AT847" s="22"/>
      <c r="AU847" s="360" t="str" cm="1">
        <f t="array" ref="AU847">IF(AB847="","",IF(SUMPRODUCT((AB847=$AB$758:$AB$988)*(AH847=$AH$758:$AH$988)*(AQ847=$AQ$758:$AQ$988)*(AR847=$AR$758:$AR$988)*(ROW($AB$758:$AB$988)&lt;&gt;ROW(AB847))*((R847=0)*($R$758:$R$988&gt;0)+(R847&gt;0)*($R$758:$R$988=0)))&gt;0,"SALONES UNIDOS",IF(SUMPRODUCT((AB847=$AB$758:$AB$988)*(AH847=$AH$758:$AH$988)*((AQ847&lt;$AR$758:$AR$988)*(AR847&gt;$AQ$758:$AQ$988))*(ROW($AB$758:$AB$988)&lt;&gt;ROW(AB847)))&gt;0,"Cruzado","Sin cruce")))</f>
        <v>Sin cruce</v>
      </c>
      <c r="AV847" s="360" t="str" cm="1">
        <f t="array" ref="AV847">IF(AD847="","",IF(SUMPRODUCT((AD847=$AD$758:$AD$988)*(AH847=$AH$758:$AH$988)*(AS847=$AS$758:$AS$988)*(AT847=$AT$758:$AT$988)*(ROW($AD$758:$AD$988)&lt;&gt;ROW(AD847))*((R847=0)*($R$758:$R$988&gt;0)+(R847&gt;0)*($R$758:$R$988=0)))&gt;0,"SALONES UNIDOS",IF(SUMPRODUCT((AD847=$AD$758:$AD$988)*(AH847=$AH$758:$AH$988)*((AS847&lt;$AT$758:$AT$988)*(AT847&gt;$AS$758:$AS$988))*(ROW($AD$758:$AD$988)&lt;&gt;ROW(AD847)))&gt;0,"Cruzado","Sin cruce")))</f>
        <v/>
      </c>
      <c r="AW847" s="104" t="str">
        <f t="shared" si="362"/>
        <v>MH3PORUMAC</v>
      </c>
      <c r="AX847" s="104" t="str" cm="1">
        <f t="array" ref="AX847">IF(AW847="","",IF(SUMPRODUCT((AW847=$AW$7:$AW$2042)*(AH847=$AH$7:$AH$2042)*(AN847=$AN$7:$AN$2042)*(AO847=$AO$7:$AO$2042)*(ROW($AW$7:$AW$2042)&lt;&gt;ROW(AW847))*((R847=0)*($R$7:$R$2042&gt;0)+(R847&gt;0)*($R$7:$R$2042=0)))&gt;0,"SALONES UNIDOS",IF(SUMPRODUCT((AW847=$AW$7:$AW$2042)*(AH847=$AH$7:$AH$2042)*((AN847&lt;$AO$7:$AO$2042)*(AO847&gt;$AN$7:$AN$2042))*(ROW($AW$7:$AW$2042)&lt;&gt;ROW(AW847)))&gt;0,"Cruzado","Sin cruce")))</f>
        <v>Sin cruce</v>
      </c>
    </row>
    <row r="848" spans="2:50" ht="19.8" hidden="1" customHeight="1" x14ac:dyDescent="0.25">
      <c r="B848" s="494" t="s">
        <v>314</v>
      </c>
      <c r="C848" s="364" t="s">
        <v>969</v>
      </c>
      <c r="D848" s="364">
        <v>20261</v>
      </c>
      <c r="E848" s="373" t="s">
        <v>328</v>
      </c>
      <c r="F848" s="370" t="s">
        <v>291</v>
      </c>
      <c r="G848" s="373" t="s">
        <v>292</v>
      </c>
      <c r="H848" s="373">
        <v>3</v>
      </c>
      <c r="I848" s="373" t="s">
        <v>572</v>
      </c>
      <c r="J848" s="373" t="s">
        <v>283</v>
      </c>
      <c r="K848" s="194" t="s">
        <v>809</v>
      </c>
      <c r="L848" s="364" t="s">
        <v>1002</v>
      </c>
      <c r="M848" s="364" t="s">
        <v>324</v>
      </c>
      <c r="N848" s="364" t="s">
        <v>318</v>
      </c>
      <c r="O848" s="373" t="s">
        <v>315</v>
      </c>
      <c r="P848" s="364">
        <v>0</v>
      </c>
      <c r="Q848" s="364">
        <v>4</v>
      </c>
      <c r="R848" s="369">
        <v>4</v>
      </c>
      <c r="S848" s="364">
        <v>5</v>
      </c>
      <c r="T848" s="8"/>
      <c r="U848" s="374">
        <v>22</v>
      </c>
      <c r="V848" s="370">
        <v>21531247</v>
      </c>
      <c r="W848" s="373" t="s">
        <v>109</v>
      </c>
      <c r="X848" s="364" t="s">
        <v>315</v>
      </c>
      <c r="Y848" s="364"/>
      <c r="Z848" s="364"/>
      <c r="AA848" s="364"/>
      <c r="AB848" s="370"/>
      <c r="AC848" s="364"/>
      <c r="AD848" s="364" t="s">
        <v>810</v>
      </c>
      <c r="AE848" s="370"/>
      <c r="AF848" s="370"/>
      <c r="AG848" s="370" t="s">
        <v>301</v>
      </c>
      <c r="AH848" s="364">
        <v>1</v>
      </c>
      <c r="AI848" s="364">
        <v>11</v>
      </c>
      <c r="AJ848" s="364">
        <v>0</v>
      </c>
      <c r="AK848" s="364">
        <v>14</v>
      </c>
      <c r="AL848" s="364">
        <v>20</v>
      </c>
      <c r="AM848" s="22">
        <f t="shared" si="361"/>
        <v>4</v>
      </c>
      <c r="AN848" s="104">
        <f t="shared" si="359"/>
        <v>0.45833333333333331</v>
      </c>
      <c r="AO848" s="104">
        <f t="shared" si="360"/>
        <v>0.59722222222222221</v>
      </c>
      <c r="AP848" s="22" t="str" cm="1">
        <f t="array" ref="AP848">IF(W848="","",IF(SUMPRODUCT((W848=$W$7:$W$2042)*(AH848=$AH$7:$AH$2042)*(AN848=$AN$7:$AN$2042)*(AO848=$AO$7:$AO$2042)*(ROW($W$7:$W$2042)&lt;&gt;ROW(W848))*((R848=0)*($R$7:$R$2042&gt;0)+(R848&gt;0)*($R$7:$R$2042=0)))&gt;0,"SALONES UNIDOS",IF(SUMPRODUCT((W848=$W$7:$W$2042)*(AH848=$AH$7:$AH$2042)*((AN848&lt;$AO$7:$AO$2042)*(AO848&gt;$AN$7:$AN$2042))*(ROW($W$7:$W$2042)&lt;&gt;ROW(W848)))&gt;0,"Cruzado","Sin cruce")))</f>
        <v>Sin cruce</v>
      </c>
      <c r="AQ848" s="22"/>
      <c r="AR848" s="22"/>
      <c r="AS848" s="104">
        <f t="shared" ref="AS848:AS849" si="394">AN848</f>
        <v>0.45833333333333331</v>
      </c>
      <c r="AT848" s="104">
        <f t="shared" ref="AT848:AT849" si="395">AO848</f>
        <v>0.59722222222222221</v>
      </c>
      <c r="AU848" s="360" t="str" cm="1">
        <f t="array" ref="AU848">IF(AB848="","",IF(SUMPRODUCT((AB848=$AB$758:$AB$988)*(AH848=$AH$758:$AH$988)*(AQ848=$AQ$758:$AQ$988)*(AR848=$AR$758:$AR$988)*(ROW($AB$758:$AB$988)&lt;&gt;ROW(AB848))*((R848=0)*($R$758:$R$988&gt;0)+(R848&gt;0)*($R$758:$R$988=0)))&gt;0,"SALONES UNIDOS",IF(SUMPRODUCT((AB848=$AB$758:$AB$988)*(AH848=$AH$758:$AH$988)*((AQ848&lt;$AR$758:$AR$988)*(AR848&gt;$AQ$758:$AQ$988))*(ROW($AB$758:$AB$988)&lt;&gt;ROW(AB848)))&gt;0,"Cruzado","Sin cruce")))</f>
        <v/>
      </c>
      <c r="AV848" s="360" t="str" cm="1">
        <f t="array" ref="AV848">IF(AD848="","",IF(SUMPRODUCT((AD848=$AD$758:$AD$988)*(AH848=$AH$758:$AH$988)*(AS848=$AS$758:$AS$988)*(AT848=$AT$758:$AT$988)*(ROW($AD$758:$AD$988)&lt;&gt;ROW(AD848))*((R848=0)*($R$758:$R$988&gt;0)+(R848&gt;0)*($R$758:$R$988=0)))&gt;0,"SALONES UNIDOS",IF(SUMPRODUCT((AD848=$AD$758:$AD$988)*(AH848=$AH$758:$AH$988)*((AS848&lt;$AT$758:$AT$988)*(AT848&gt;$AS$758:$AS$988))*(ROW($AD$758:$AD$988)&lt;&gt;ROW(AD848)))&gt;0,"Cruzado","Sin cruce")))</f>
        <v>Sin cruce</v>
      </c>
      <c r="AW848" s="104" t="str">
        <f t="shared" si="362"/>
        <v>MH3PORUMAC</v>
      </c>
      <c r="AX848" s="104" t="str" cm="1">
        <f t="array" ref="AX848">IF(AW848="","",IF(SUMPRODUCT((AW848=$AW$7:$AW$2042)*(AH848=$AH$7:$AH$2042)*(AN848=$AN$7:$AN$2042)*(AO848=$AO$7:$AO$2042)*(ROW($AW$7:$AW$2042)&lt;&gt;ROW(AW848))*((R848=0)*($R$7:$R$2042&gt;0)+(R848&gt;0)*($R$7:$R$2042=0)))&gt;0,"SALONES UNIDOS",IF(SUMPRODUCT((AW848=$AW$7:$AW$2042)*(AH848=$AH$7:$AH$2042)*((AN848&lt;$AO$7:$AO$2042)*(AO848&gt;$AN$7:$AN$2042))*(ROW($AW$7:$AW$2042)&lt;&gt;ROW(AW848)))&gt;0,"Cruzado","Sin cruce")))</f>
        <v>Sin cruce</v>
      </c>
    </row>
    <row r="849" spans="2:50" ht="19.8" hidden="1" customHeight="1" x14ac:dyDescent="0.25">
      <c r="B849" s="494" t="s">
        <v>314</v>
      </c>
      <c r="C849" s="364" t="s">
        <v>969</v>
      </c>
      <c r="D849" s="364">
        <v>20261</v>
      </c>
      <c r="E849" s="373" t="s">
        <v>328</v>
      </c>
      <c r="F849" s="370" t="s">
        <v>291</v>
      </c>
      <c r="G849" s="373" t="s">
        <v>292</v>
      </c>
      <c r="H849" s="373">
        <v>3</v>
      </c>
      <c r="I849" s="373" t="s">
        <v>573</v>
      </c>
      <c r="J849" s="373" t="s">
        <v>283</v>
      </c>
      <c r="K849" s="194" t="s">
        <v>809</v>
      </c>
      <c r="L849" s="364" t="s">
        <v>1002</v>
      </c>
      <c r="M849" s="364" t="s">
        <v>324</v>
      </c>
      <c r="N849" s="364" t="s">
        <v>318</v>
      </c>
      <c r="O849" s="373" t="s">
        <v>315</v>
      </c>
      <c r="P849" s="364">
        <v>0</v>
      </c>
      <c r="Q849" s="364">
        <v>4</v>
      </c>
      <c r="R849" s="369">
        <v>4</v>
      </c>
      <c r="S849" s="364">
        <v>5</v>
      </c>
      <c r="T849" s="8"/>
      <c r="U849" s="374">
        <v>22</v>
      </c>
      <c r="V849" s="370">
        <v>21531247</v>
      </c>
      <c r="W849" s="373" t="s">
        <v>109</v>
      </c>
      <c r="X849" s="364" t="s">
        <v>315</v>
      </c>
      <c r="Y849" s="364"/>
      <c r="Z849" s="364"/>
      <c r="AA849" s="364"/>
      <c r="AB849" s="370"/>
      <c r="AC849" s="364"/>
      <c r="AD849" s="364" t="s">
        <v>810</v>
      </c>
      <c r="AE849" s="370"/>
      <c r="AF849" s="370"/>
      <c r="AG849" s="370" t="s">
        <v>301</v>
      </c>
      <c r="AH849" s="364">
        <v>2</v>
      </c>
      <c r="AI849" s="364">
        <v>11</v>
      </c>
      <c r="AJ849" s="364">
        <v>0</v>
      </c>
      <c r="AK849" s="364">
        <v>14</v>
      </c>
      <c r="AL849" s="364">
        <v>20</v>
      </c>
      <c r="AM849" s="22">
        <f t="shared" si="361"/>
        <v>4</v>
      </c>
      <c r="AN849" s="104">
        <f t="shared" si="359"/>
        <v>0.45833333333333331</v>
      </c>
      <c r="AO849" s="104">
        <f t="shared" si="360"/>
        <v>0.59722222222222221</v>
      </c>
      <c r="AP849" s="22" t="str" cm="1">
        <f t="array" ref="AP849">IF(W849="","",IF(SUMPRODUCT((W849=$W$7:$W$2042)*(AH849=$AH$7:$AH$2042)*(AN849=$AN$7:$AN$2042)*(AO849=$AO$7:$AO$2042)*(ROW($W$7:$W$2042)&lt;&gt;ROW(W849))*((R849=0)*($R$7:$R$2042&gt;0)+(R849&gt;0)*($R$7:$R$2042=0)))&gt;0,"SALONES UNIDOS",IF(SUMPRODUCT((W849=$W$7:$W$2042)*(AH849=$AH$7:$AH$2042)*((AN849&lt;$AO$7:$AO$2042)*(AO849&gt;$AN$7:$AN$2042))*(ROW($W$7:$W$2042)&lt;&gt;ROW(W849)))&gt;0,"Cruzado","Sin cruce")))</f>
        <v>Sin cruce</v>
      </c>
      <c r="AQ849" s="22"/>
      <c r="AR849" s="22"/>
      <c r="AS849" s="104">
        <f t="shared" si="394"/>
        <v>0.45833333333333331</v>
      </c>
      <c r="AT849" s="104">
        <f t="shared" si="395"/>
        <v>0.59722222222222221</v>
      </c>
      <c r="AU849" s="360" t="str" cm="1">
        <f t="array" ref="AU849">IF(AB849="","",IF(SUMPRODUCT((AB849=$AB$758:$AB$988)*(AH849=$AH$758:$AH$988)*(AQ849=$AQ$758:$AQ$988)*(AR849=$AR$758:$AR$988)*(ROW($AB$758:$AB$988)&lt;&gt;ROW(AB849))*((R849=0)*($R$758:$R$988&gt;0)+(R849&gt;0)*($R$758:$R$988=0)))&gt;0,"SALONES UNIDOS",IF(SUMPRODUCT((AB849=$AB$758:$AB$988)*(AH849=$AH$758:$AH$988)*((AQ849&lt;$AR$758:$AR$988)*(AR849&gt;$AQ$758:$AQ$988))*(ROW($AB$758:$AB$988)&lt;&gt;ROW(AB849)))&gt;0,"Cruzado","Sin cruce")))</f>
        <v/>
      </c>
      <c r="AV849" s="360" t="str" cm="1">
        <f t="array" ref="AV849">IF(AD849="","",IF(SUMPRODUCT((AD849=$AD$758:$AD$988)*(AH849=$AH$758:$AH$988)*(AS849=$AS$758:$AS$988)*(AT849=$AT$758:$AT$988)*(ROW($AD$758:$AD$988)&lt;&gt;ROW(AD849))*((R849=0)*($R$758:$R$988&gt;0)+(R849&gt;0)*($R$758:$R$988=0)))&gt;0,"SALONES UNIDOS",IF(SUMPRODUCT((AD849=$AD$758:$AD$988)*(AH849=$AH$758:$AH$988)*((AS849&lt;$AT$758:$AT$988)*(AT849&gt;$AS$758:$AS$988))*(ROW($AD$758:$AD$988)&lt;&gt;ROW(AD849)))&gt;0,"Cruzado","Sin cruce")))</f>
        <v>Sin cruce</v>
      </c>
      <c r="AW849" s="104" t="str">
        <f t="shared" si="362"/>
        <v>MH3PORUMAC</v>
      </c>
      <c r="AX849" s="104" t="str" cm="1">
        <f t="array" ref="AX849">IF(AW849="","",IF(SUMPRODUCT((AW849=$AW$7:$AW$2042)*(AH849=$AH$7:$AH$2042)*(AN849=$AN$7:$AN$2042)*(AO849=$AO$7:$AO$2042)*(ROW($AW$7:$AW$2042)&lt;&gt;ROW(AW849))*((R849=0)*($R$7:$R$2042&gt;0)+(R849&gt;0)*($R$7:$R$2042=0)))&gt;0,"SALONES UNIDOS",IF(SUMPRODUCT((AW849=$AW$7:$AW$2042)*(AH849=$AH$7:$AH$2042)*((AN849&lt;$AO$7:$AO$2042)*(AO849&gt;$AN$7:$AN$2042))*(ROW($AW$7:$AW$2042)&lt;&gt;ROW(AW849)))&gt;0,"Cruzado","Sin cruce")))</f>
        <v>Sin cruce</v>
      </c>
    </row>
    <row r="850" spans="2:50" ht="19.8" hidden="1" customHeight="1" x14ac:dyDescent="0.25">
      <c r="B850" s="494" t="s">
        <v>314</v>
      </c>
      <c r="C850" s="364" t="s">
        <v>969</v>
      </c>
      <c r="D850" s="364">
        <v>20261</v>
      </c>
      <c r="E850" s="373" t="s">
        <v>328</v>
      </c>
      <c r="F850" s="370" t="s">
        <v>291</v>
      </c>
      <c r="G850" s="373" t="s">
        <v>292</v>
      </c>
      <c r="H850" s="373">
        <v>3</v>
      </c>
      <c r="I850" s="373" t="s">
        <v>283</v>
      </c>
      <c r="J850" s="373" t="s">
        <v>283</v>
      </c>
      <c r="K850" s="194" t="s">
        <v>811</v>
      </c>
      <c r="L850" s="364" t="s">
        <v>689</v>
      </c>
      <c r="M850" s="364" t="s">
        <v>324</v>
      </c>
      <c r="N850" s="364" t="s">
        <v>318</v>
      </c>
      <c r="O850" s="373" t="s">
        <v>315</v>
      </c>
      <c r="P850" s="364">
        <v>2</v>
      </c>
      <c r="Q850" s="364">
        <v>0</v>
      </c>
      <c r="R850" s="369">
        <v>2</v>
      </c>
      <c r="S850" s="364">
        <v>4</v>
      </c>
      <c r="T850" s="8"/>
      <c r="U850" s="374">
        <v>44</v>
      </c>
      <c r="V850" s="370">
        <v>41545772</v>
      </c>
      <c r="W850" s="373" t="s">
        <v>38</v>
      </c>
      <c r="X850" s="364" t="s">
        <v>315</v>
      </c>
      <c r="Y850" s="364"/>
      <c r="Z850" s="364"/>
      <c r="AA850" s="364"/>
      <c r="AB850" s="364" t="s">
        <v>805</v>
      </c>
      <c r="AC850" s="364"/>
      <c r="AD850" s="369"/>
      <c r="AE850" s="370"/>
      <c r="AF850" s="370"/>
      <c r="AG850" s="370" t="s">
        <v>559</v>
      </c>
      <c r="AH850" s="364">
        <v>2</v>
      </c>
      <c r="AI850" s="364">
        <v>14</v>
      </c>
      <c r="AJ850" s="364">
        <v>20</v>
      </c>
      <c r="AK850" s="364">
        <v>16</v>
      </c>
      <c r="AL850" s="364">
        <v>0</v>
      </c>
      <c r="AM850" s="22">
        <f t="shared" si="361"/>
        <v>2</v>
      </c>
      <c r="AN850" s="104">
        <f t="shared" si="359"/>
        <v>0.59722222222222221</v>
      </c>
      <c r="AO850" s="104">
        <f t="shared" si="360"/>
        <v>0.66666666666666663</v>
      </c>
      <c r="AP850" s="22" t="str" cm="1">
        <f t="array" ref="AP850">IF(W850="","",IF(SUMPRODUCT((W850=$W$7:$W$2042)*(AH850=$AH$7:$AH$2042)*(AN850=$AN$7:$AN$2042)*(AO850=$AO$7:$AO$2042)*(ROW($W$7:$W$2042)&lt;&gt;ROW(W850))*((R850=0)*($R$7:$R$2042&gt;0)+(R850&gt;0)*($R$7:$R$2042=0)))&gt;0,"SALONES UNIDOS",IF(SUMPRODUCT((W850=$W$7:$W$2042)*(AH850=$AH$7:$AH$2042)*((AN850&lt;$AO$7:$AO$2042)*(AO850&gt;$AN$7:$AN$2042))*(ROW($W$7:$W$2042)&lt;&gt;ROW(W850)))&gt;0,"Cruzado","Sin cruce")))</f>
        <v>Sin cruce</v>
      </c>
      <c r="AQ850" s="104">
        <f>AN850</f>
        <v>0.59722222222222221</v>
      </c>
      <c r="AR850" s="104">
        <f>AO850</f>
        <v>0.66666666666666663</v>
      </c>
      <c r="AS850" s="22"/>
      <c r="AT850" s="22"/>
      <c r="AU850" s="360" t="str" cm="1">
        <f t="array" ref="AU850">IF(AB850="","",IF(SUMPRODUCT((AB850=$AB$758:$AB$988)*(AH850=$AH$758:$AH$988)*(AQ850=$AQ$758:$AQ$988)*(AR850=$AR$758:$AR$988)*(ROW($AB$758:$AB$988)&lt;&gt;ROW(AB850))*((R850=0)*($R$758:$R$988&gt;0)+(R850&gt;0)*($R$758:$R$988=0)))&gt;0,"SALONES UNIDOS",IF(SUMPRODUCT((AB850=$AB$758:$AB$988)*(AH850=$AH$758:$AH$988)*((AQ850&lt;$AR$758:$AR$988)*(AR850&gt;$AQ$758:$AQ$988))*(ROW($AB$758:$AB$988)&lt;&gt;ROW(AB850)))&gt;0,"Cruzado","Sin cruce")))</f>
        <v>Sin cruce</v>
      </c>
      <c r="AV850" s="360" t="str" cm="1">
        <f t="array" ref="AV850">IF(AD850="","",IF(SUMPRODUCT((AD850=$AD$758:$AD$988)*(AH850=$AH$758:$AH$988)*(AS850=$AS$758:$AS$988)*(AT850=$AT$758:$AT$988)*(ROW($AD$758:$AD$988)&lt;&gt;ROW(AD850))*((R850=0)*($R$758:$R$988&gt;0)+(R850&gt;0)*($R$758:$R$988=0)))&gt;0,"SALONES UNIDOS",IF(SUMPRODUCT((AD850=$AD$758:$AD$988)*(AH850=$AH$758:$AH$988)*((AS850&lt;$AT$758:$AT$988)*(AT850&gt;$AS$758:$AS$988))*(ROW($AD$758:$AD$988)&lt;&gt;ROW(AD850)))&gt;0,"Cruzado","Sin cruce")))</f>
        <v/>
      </c>
      <c r="AW850" s="104" t="str">
        <f t="shared" si="362"/>
        <v>MH3PORUMAC</v>
      </c>
      <c r="AX850" s="104" t="str" cm="1">
        <f t="array" ref="AX850">IF(AW850="","",IF(SUMPRODUCT((AW850=$AW$7:$AW$2042)*(AH850=$AH$7:$AH$2042)*(AN850=$AN$7:$AN$2042)*(AO850=$AO$7:$AO$2042)*(ROW($AW$7:$AW$2042)&lt;&gt;ROW(AW850))*((R850=0)*($R$7:$R$2042&gt;0)+(R850&gt;0)*($R$7:$R$2042=0)))&gt;0,"SALONES UNIDOS",IF(SUMPRODUCT((AW850=$AW$7:$AW$2042)*(AH850=$AH$7:$AH$2042)*((AN850&lt;$AO$7:$AO$2042)*(AO850&gt;$AN$7:$AN$2042))*(ROW($AW$7:$AW$2042)&lt;&gt;ROW(AW850)))&gt;0,"Cruzado","Sin cruce")))</f>
        <v>Sin cruce</v>
      </c>
    </row>
    <row r="851" spans="2:50" ht="19.8" hidden="1" customHeight="1" x14ac:dyDescent="0.25">
      <c r="B851" s="494" t="s">
        <v>314</v>
      </c>
      <c r="C851" s="364" t="s">
        <v>969</v>
      </c>
      <c r="D851" s="364">
        <v>20261</v>
      </c>
      <c r="E851" s="373" t="s">
        <v>328</v>
      </c>
      <c r="F851" s="370" t="s">
        <v>291</v>
      </c>
      <c r="G851" s="373" t="s">
        <v>292</v>
      </c>
      <c r="H851" s="373">
        <v>3</v>
      </c>
      <c r="I851" s="373" t="s">
        <v>572</v>
      </c>
      <c r="J851" s="373" t="s">
        <v>283</v>
      </c>
      <c r="K851" s="194" t="s">
        <v>811</v>
      </c>
      <c r="L851" s="364" t="s">
        <v>689</v>
      </c>
      <c r="M851" s="364" t="s">
        <v>324</v>
      </c>
      <c r="N851" s="364" t="s">
        <v>318</v>
      </c>
      <c r="O851" s="373" t="s">
        <v>315</v>
      </c>
      <c r="P851" s="364">
        <v>0</v>
      </c>
      <c r="Q851" s="364">
        <v>4</v>
      </c>
      <c r="R851" s="369">
        <v>4</v>
      </c>
      <c r="S851" s="364">
        <v>4</v>
      </c>
      <c r="T851" s="8"/>
      <c r="U851" s="374">
        <v>22</v>
      </c>
      <c r="V851" s="370">
        <v>41545772</v>
      </c>
      <c r="W851" s="373" t="s">
        <v>38</v>
      </c>
      <c r="X851" s="364" t="s">
        <v>315</v>
      </c>
      <c r="Y851" s="364"/>
      <c r="Z851" s="364"/>
      <c r="AA851" s="364"/>
      <c r="AB851" s="370"/>
      <c r="AC851" s="364"/>
      <c r="AD851" s="364" t="s">
        <v>812</v>
      </c>
      <c r="AE851" s="370"/>
      <c r="AF851" s="370"/>
      <c r="AG851" s="370" t="s">
        <v>301</v>
      </c>
      <c r="AH851" s="364">
        <v>5</v>
      </c>
      <c r="AI851" s="364">
        <v>7</v>
      </c>
      <c r="AJ851" s="364">
        <v>40</v>
      </c>
      <c r="AK851" s="364">
        <v>11</v>
      </c>
      <c r="AL851" s="364">
        <v>0</v>
      </c>
      <c r="AM851" s="22">
        <f t="shared" si="361"/>
        <v>4</v>
      </c>
      <c r="AN851" s="104">
        <f t="shared" si="359"/>
        <v>0.31944444444444448</v>
      </c>
      <c r="AO851" s="104">
        <f t="shared" si="360"/>
        <v>0.45833333333333331</v>
      </c>
      <c r="AP851" s="22" t="str" cm="1">
        <f t="array" ref="AP851">IF(W851="","",IF(SUMPRODUCT((W851=$W$7:$W$2042)*(AH851=$AH$7:$AH$2042)*(AN851=$AN$7:$AN$2042)*(AO851=$AO$7:$AO$2042)*(ROW($W$7:$W$2042)&lt;&gt;ROW(W851))*((R851=0)*($R$7:$R$2042&gt;0)+(R851&gt;0)*($R$7:$R$2042=0)))&gt;0,"SALONES UNIDOS",IF(SUMPRODUCT((W851=$W$7:$W$2042)*(AH851=$AH$7:$AH$2042)*((AN851&lt;$AO$7:$AO$2042)*(AO851&gt;$AN$7:$AN$2042))*(ROW($W$7:$W$2042)&lt;&gt;ROW(W851)))&gt;0,"Cruzado","Sin cruce")))</f>
        <v>Sin cruce</v>
      </c>
      <c r="AQ851" s="22"/>
      <c r="AR851" s="22"/>
      <c r="AS851" s="104">
        <f t="shared" ref="AS851:AS852" si="396">AN851</f>
        <v>0.31944444444444448</v>
      </c>
      <c r="AT851" s="104">
        <f t="shared" ref="AT851:AT852" si="397">AO851</f>
        <v>0.45833333333333331</v>
      </c>
      <c r="AU851" s="360" t="str" cm="1">
        <f t="array" ref="AU851">IF(AB851="","",IF(SUMPRODUCT((AB851=$AB$758:$AB$988)*(AH851=$AH$758:$AH$988)*(AQ851=$AQ$758:$AQ$988)*(AR851=$AR$758:$AR$988)*(ROW($AB$758:$AB$988)&lt;&gt;ROW(AB851))*((R851=0)*($R$758:$R$988&gt;0)+(R851&gt;0)*($R$758:$R$988=0)))&gt;0,"SALONES UNIDOS",IF(SUMPRODUCT((AB851=$AB$758:$AB$988)*(AH851=$AH$758:$AH$988)*((AQ851&lt;$AR$758:$AR$988)*(AR851&gt;$AQ$758:$AQ$988))*(ROW($AB$758:$AB$988)&lt;&gt;ROW(AB851)))&gt;0,"Cruzado","Sin cruce")))</f>
        <v/>
      </c>
      <c r="AV851" s="360" t="str" cm="1">
        <f t="array" ref="AV851">IF(AD851="","",IF(SUMPRODUCT((AD851=$AD$758:$AD$988)*(AH851=$AH$758:$AH$988)*(AS851=$AS$758:$AS$988)*(AT851=$AT$758:$AT$988)*(ROW($AD$758:$AD$988)&lt;&gt;ROW(AD851))*((R851=0)*($R$758:$R$988&gt;0)+(R851&gt;0)*($R$758:$R$988=0)))&gt;0,"SALONES UNIDOS",IF(SUMPRODUCT((AD851=$AD$758:$AD$988)*(AH851=$AH$758:$AH$988)*((AS851&lt;$AT$758:$AT$988)*(AT851&gt;$AS$758:$AS$988))*(ROW($AD$758:$AD$988)&lt;&gt;ROW(AD851)))&gt;0,"Cruzado","Sin cruce")))</f>
        <v>Sin cruce</v>
      </c>
      <c r="AW851" s="104" t="str">
        <f t="shared" si="362"/>
        <v>MH3PORUMAC</v>
      </c>
      <c r="AX851" s="104" t="str" cm="1">
        <f t="array" ref="AX851">IF(AW851="","",IF(SUMPRODUCT((AW851=$AW$7:$AW$2042)*(AH851=$AH$7:$AH$2042)*(AN851=$AN$7:$AN$2042)*(AO851=$AO$7:$AO$2042)*(ROW($AW$7:$AW$2042)&lt;&gt;ROW(AW851))*((R851=0)*($R$7:$R$2042&gt;0)+(R851&gt;0)*($R$7:$R$2042=0)))&gt;0,"SALONES UNIDOS",IF(SUMPRODUCT((AW851=$AW$7:$AW$2042)*(AH851=$AH$7:$AH$2042)*((AN851&lt;$AO$7:$AO$2042)*(AO851&gt;$AN$7:$AN$2042))*(ROW($AW$7:$AW$2042)&lt;&gt;ROW(AW851)))&gt;0,"Cruzado","Sin cruce")))</f>
        <v>Sin cruce</v>
      </c>
    </row>
    <row r="852" spans="2:50" ht="19.8" hidden="1" customHeight="1" x14ac:dyDescent="0.25">
      <c r="B852" s="494" t="s">
        <v>314</v>
      </c>
      <c r="C852" s="364" t="s">
        <v>969</v>
      </c>
      <c r="D852" s="364">
        <v>20261</v>
      </c>
      <c r="E852" s="373" t="s">
        <v>328</v>
      </c>
      <c r="F852" s="370" t="s">
        <v>291</v>
      </c>
      <c r="G852" s="373" t="s">
        <v>292</v>
      </c>
      <c r="H852" s="373">
        <v>3</v>
      </c>
      <c r="I852" s="373" t="s">
        <v>573</v>
      </c>
      <c r="J852" s="373" t="s">
        <v>283</v>
      </c>
      <c r="K852" s="194" t="s">
        <v>811</v>
      </c>
      <c r="L852" s="364" t="s">
        <v>689</v>
      </c>
      <c r="M852" s="364" t="s">
        <v>324</v>
      </c>
      <c r="N852" s="364" t="s">
        <v>318</v>
      </c>
      <c r="O852" s="373" t="s">
        <v>315</v>
      </c>
      <c r="P852" s="364">
        <v>0</v>
      </c>
      <c r="Q852" s="364">
        <v>4</v>
      </c>
      <c r="R852" s="369">
        <v>4</v>
      </c>
      <c r="S852" s="364">
        <v>4</v>
      </c>
      <c r="T852" s="8"/>
      <c r="U852" s="374">
        <v>22</v>
      </c>
      <c r="V852" s="370">
        <v>41545772</v>
      </c>
      <c r="W852" s="373" t="s">
        <v>38</v>
      </c>
      <c r="X852" s="364" t="s">
        <v>315</v>
      </c>
      <c r="Y852" s="364"/>
      <c r="Z852" s="364"/>
      <c r="AA852" s="364"/>
      <c r="AB852" s="370"/>
      <c r="AC852" s="364"/>
      <c r="AD852" s="364" t="s">
        <v>812</v>
      </c>
      <c r="AE852" s="370"/>
      <c r="AF852" s="370"/>
      <c r="AG852" s="370" t="s">
        <v>301</v>
      </c>
      <c r="AH852" s="364">
        <v>5</v>
      </c>
      <c r="AI852" s="364">
        <v>11</v>
      </c>
      <c r="AJ852" s="364">
        <v>0</v>
      </c>
      <c r="AK852" s="364">
        <v>14</v>
      </c>
      <c r="AL852" s="364">
        <v>20</v>
      </c>
      <c r="AM852" s="22">
        <f t="shared" si="361"/>
        <v>4</v>
      </c>
      <c r="AN852" s="104">
        <f t="shared" si="359"/>
        <v>0.45833333333333331</v>
      </c>
      <c r="AO852" s="104">
        <f t="shared" si="360"/>
        <v>0.59722222222222221</v>
      </c>
      <c r="AP852" s="22" t="str" cm="1">
        <f t="array" ref="AP852">IF(W852="","",IF(SUMPRODUCT((W852=$W$7:$W$2042)*(AH852=$AH$7:$AH$2042)*(AN852=$AN$7:$AN$2042)*(AO852=$AO$7:$AO$2042)*(ROW($W$7:$W$2042)&lt;&gt;ROW(W852))*((R852=0)*($R$7:$R$2042&gt;0)+(R852&gt;0)*($R$7:$R$2042=0)))&gt;0,"SALONES UNIDOS",IF(SUMPRODUCT((W852=$W$7:$W$2042)*(AH852=$AH$7:$AH$2042)*((AN852&lt;$AO$7:$AO$2042)*(AO852&gt;$AN$7:$AN$2042))*(ROW($W$7:$W$2042)&lt;&gt;ROW(W852)))&gt;0,"Cruzado","Sin cruce")))</f>
        <v>Sin cruce</v>
      </c>
      <c r="AQ852" s="22"/>
      <c r="AR852" s="22"/>
      <c r="AS852" s="104">
        <f t="shared" si="396"/>
        <v>0.45833333333333331</v>
      </c>
      <c r="AT852" s="104">
        <f t="shared" si="397"/>
        <v>0.59722222222222221</v>
      </c>
      <c r="AU852" s="360" t="str" cm="1">
        <f t="array" ref="AU852">IF(AB852="","",IF(SUMPRODUCT((AB852=$AB$758:$AB$988)*(AH852=$AH$758:$AH$988)*(AQ852=$AQ$758:$AQ$988)*(AR852=$AR$758:$AR$988)*(ROW($AB$758:$AB$988)&lt;&gt;ROW(AB852))*((R852=0)*($R$758:$R$988&gt;0)+(R852&gt;0)*($R$758:$R$988=0)))&gt;0,"SALONES UNIDOS",IF(SUMPRODUCT((AB852=$AB$758:$AB$988)*(AH852=$AH$758:$AH$988)*((AQ852&lt;$AR$758:$AR$988)*(AR852&gt;$AQ$758:$AQ$988))*(ROW($AB$758:$AB$988)&lt;&gt;ROW(AB852)))&gt;0,"Cruzado","Sin cruce")))</f>
        <v/>
      </c>
      <c r="AV852" s="360" t="str" cm="1">
        <f t="array" ref="AV852">IF(AD852="","",IF(SUMPRODUCT((AD852=$AD$758:$AD$988)*(AH852=$AH$758:$AH$988)*(AS852=$AS$758:$AS$988)*(AT852=$AT$758:$AT$988)*(ROW($AD$758:$AD$988)&lt;&gt;ROW(AD852))*((R852=0)*($R$758:$R$988&gt;0)+(R852&gt;0)*($R$758:$R$988=0)))&gt;0,"SALONES UNIDOS",IF(SUMPRODUCT((AD852=$AD$758:$AD$988)*(AH852=$AH$758:$AH$988)*((AS852&lt;$AT$758:$AT$988)*(AT852&gt;$AS$758:$AS$988))*(ROW($AD$758:$AD$988)&lt;&gt;ROW(AD852)))&gt;0,"Cruzado","Sin cruce")))</f>
        <v>Sin cruce</v>
      </c>
      <c r="AW852" s="104" t="str">
        <f t="shared" si="362"/>
        <v>MH3PORUMAC</v>
      </c>
      <c r="AX852" s="104" t="str" cm="1">
        <f t="array" ref="AX852">IF(AW852="","",IF(SUMPRODUCT((AW852=$AW$7:$AW$2042)*(AH852=$AH$7:$AH$2042)*(AN852=$AN$7:$AN$2042)*(AO852=$AO$7:$AO$2042)*(ROW($AW$7:$AW$2042)&lt;&gt;ROW(AW852))*((R852=0)*($R$7:$R$2042&gt;0)+(R852&gt;0)*($R$7:$R$2042=0)))&gt;0,"SALONES UNIDOS",IF(SUMPRODUCT((AW852=$AW$7:$AW$2042)*(AH852=$AH$7:$AH$2042)*((AN852&lt;$AO$7:$AO$2042)*(AO852&gt;$AN$7:$AN$2042))*(ROW($AW$7:$AW$2042)&lt;&gt;ROW(AW852)))&gt;0,"Cruzado","Sin cruce")))</f>
        <v>Sin cruce</v>
      </c>
    </row>
    <row r="853" spans="2:50" ht="19.8" hidden="1" customHeight="1" x14ac:dyDescent="0.25">
      <c r="B853" s="494" t="s">
        <v>314</v>
      </c>
      <c r="C853" s="364" t="s">
        <v>969</v>
      </c>
      <c r="D853" s="364">
        <v>20261</v>
      </c>
      <c r="E853" s="373" t="s">
        <v>328</v>
      </c>
      <c r="F853" s="370" t="s">
        <v>291</v>
      </c>
      <c r="G853" s="373" t="s">
        <v>292</v>
      </c>
      <c r="H853" s="373">
        <v>3</v>
      </c>
      <c r="I853" s="373" t="s">
        <v>283</v>
      </c>
      <c r="J853" s="373" t="s">
        <v>283</v>
      </c>
      <c r="K853" s="194" t="s">
        <v>813</v>
      </c>
      <c r="L853" s="364" t="s">
        <v>1003</v>
      </c>
      <c r="M853" s="364" t="s">
        <v>324</v>
      </c>
      <c r="N853" s="364" t="s">
        <v>318</v>
      </c>
      <c r="O853" s="373" t="s">
        <v>315</v>
      </c>
      <c r="P853" s="364">
        <v>2</v>
      </c>
      <c r="Q853" s="364">
        <v>0</v>
      </c>
      <c r="R853" s="369">
        <v>2</v>
      </c>
      <c r="S853" s="364">
        <v>3</v>
      </c>
      <c r="T853" s="8"/>
      <c r="U853" s="374">
        <v>44</v>
      </c>
      <c r="V853" s="370">
        <v>21534061</v>
      </c>
      <c r="W853" s="373" t="s">
        <v>98</v>
      </c>
      <c r="X853" s="364" t="s">
        <v>315</v>
      </c>
      <c r="Y853" s="364"/>
      <c r="Z853" s="364"/>
      <c r="AA853" s="364"/>
      <c r="AB853" s="364" t="s">
        <v>815</v>
      </c>
      <c r="AC853" s="364"/>
      <c r="AD853" s="369"/>
      <c r="AE853" s="370"/>
      <c r="AF853" s="370"/>
      <c r="AG853" s="370" t="s">
        <v>559</v>
      </c>
      <c r="AH853" s="364">
        <v>4</v>
      </c>
      <c r="AI853" s="364">
        <v>13</v>
      </c>
      <c r="AJ853" s="364">
        <v>30</v>
      </c>
      <c r="AK853" s="364">
        <v>15</v>
      </c>
      <c r="AL853" s="364">
        <v>10</v>
      </c>
      <c r="AM853" s="22">
        <f t="shared" si="361"/>
        <v>2</v>
      </c>
      <c r="AN853" s="104">
        <f t="shared" si="359"/>
        <v>0.5625</v>
      </c>
      <c r="AO853" s="104">
        <f t="shared" si="360"/>
        <v>0.63194444444444442</v>
      </c>
      <c r="AP853" s="22" t="str" cm="1">
        <f t="array" ref="AP853">IF(W853="","",IF(SUMPRODUCT((W853=$W$7:$W$2042)*(AH853=$AH$7:$AH$2042)*(AN853=$AN$7:$AN$2042)*(AO853=$AO$7:$AO$2042)*(ROW($W$7:$W$2042)&lt;&gt;ROW(W853))*((R853=0)*($R$7:$R$2042&gt;0)+(R853&gt;0)*($R$7:$R$2042=0)))&gt;0,"SALONES UNIDOS",IF(SUMPRODUCT((W853=$W$7:$W$2042)*(AH853=$AH$7:$AH$2042)*((AN853&lt;$AO$7:$AO$2042)*(AO853&gt;$AN$7:$AN$2042))*(ROW($W$7:$W$2042)&lt;&gt;ROW(W853)))&gt;0,"Cruzado","Sin cruce")))</f>
        <v>Sin cruce</v>
      </c>
      <c r="AQ853" s="104">
        <f>AN853</f>
        <v>0.5625</v>
      </c>
      <c r="AR853" s="104">
        <f>AO853</f>
        <v>0.63194444444444442</v>
      </c>
      <c r="AS853" s="22"/>
      <c r="AT853" s="22"/>
      <c r="AU853" s="360" t="str" cm="1">
        <f t="array" ref="AU853">IF(AB853="","",IF(SUMPRODUCT((AB853=$AB$758:$AB$988)*(AH853=$AH$758:$AH$988)*(AQ853=$AQ$758:$AQ$988)*(AR853=$AR$758:$AR$988)*(ROW($AB$758:$AB$988)&lt;&gt;ROW(AB853))*((R853=0)*($R$758:$R$988&gt;0)+(R853&gt;0)*($R$758:$R$988=0)))&gt;0,"SALONES UNIDOS",IF(SUMPRODUCT((AB853=$AB$758:$AB$988)*(AH853=$AH$758:$AH$988)*((AQ853&lt;$AR$758:$AR$988)*(AR853&gt;$AQ$758:$AQ$988))*(ROW($AB$758:$AB$988)&lt;&gt;ROW(AB853)))&gt;0,"Cruzado","Sin cruce")))</f>
        <v>Sin cruce</v>
      </c>
      <c r="AV853" s="360" t="str" cm="1">
        <f t="array" ref="AV853">IF(AD853="","",IF(SUMPRODUCT((AD853=$AD$758:$AD$988)*(AH853=$AH$758:$AH$988)*(AS853=$AS$758:$AS$988)*(AT853=$AT$758:$AT$988)*(ROW($AD$758:$AD$988)&lt;&gt;ROW(AD853))*((R853=0)*($R$758:$R$988&gt;0)+(R853&gt;0)*($R$758:$R$988=0)))&gt;0,"SALONES UNIDOS",IF(SUMPRODUCT((AD853=$AD$758:$AD$988)*(AH853=$AH$758:$AH$988)*((AS853&lt;$AT$758:$AT$988)*(AT853&gt;$AS$758:$AS$988))*(ROW($AD$758:$AD$988)&lt;&gt;ROW(AD853)))&gt;0,"Cruzado","Sin cruce")))</f>
        <v/>
      </c>
      <c r="AW853" s="104" t="str">
        <f t="shared" si="362"/>
        <v>MH3PORUMAC</v>
      </c>
      <c r="AX853" s="104" t="str" cm="1">
        <f t="array" ref="AX853">IF(AW853="","",IF(SUMPRODUCT((AW853=$AW$7:$AW$2042)*(AH853=$AH$7:$AH$2042)*(AN853=$AN$7:$AN$2042)*(AO853=$AO$7:$AO$2042)*(ROW($AW$7:$AW$2042)&lt;&gt;ROW(AW853))*((R853=0)*($R$7:$R$2042&gt;0)+(R853&gt;0)*($R$7:$R$2042=0)))&gt;0,"SALONES UNIDOS",IF(SUMPRODUCT((AW853=$AW$7:$AW$2042)*(AH853=$AH$7:$AH$2042)*((AN853&lt;$AO$7:$AO$2042)*(AO853&gt;$AN$7:$AN$2042))*(ROW($AW$7:$AW$2042)&lt;&gt;ROW(AW853)))&gt;0,"Cruzado","Sin cruce")))</f>
        <v>Sin cruce</v>
      </c>
    </row>
    <row r="854" spans="2:50" ht="19.8" hidden="1" customHeight="1" x14ac:dyDescent="0.25">
      <c r="B854" s="494" t="s">
        <v>314</v>
      </c>
      <c r="C854" s="364" t="s">
        <v>969</v>
      </c>
      <c r="D854" s="364">
        <v>20261</v>
      </c>
      <c r="E854" s="373" t="s">
        <v>328</v>
      </c>
      <c r="F854" s="370" t="s">
        <v>291</v>
      </c>
      <c r="G854" s="373" t="s">
        <v>292</v>
      </c>
      <c r="H854" s="373">
        <v>3</v>
      </c>
      <c r="I854" s="373" t="s">
        <v>572</v>
      </c>
      <c r="J854" s="373" t="s">
        <v>283</v>
      </c>
      <c r="K854" s="194" t="s">
        <v>813</v>
      </c>
      <c r="L854" s="364" t="s">
        <v>1003</v>
      </c>
      <c r="M854" s="364" t="s">
        <v>324</v>
      </c>
      <c r="N854" s="364" t="s">
        <v>318</v>
      </c>
      <c r="O854" s="373" t="s">
        <v>315</v>
      </c>
      <c r="P854" s="364">
        <v>0</v>
      </c>
      <c r="Q854" s="364">
        <v>2</v>
      </c>
      <c r="R854" s="369">
        <v>2</v>
      </c>
      <c r="S854" s="364">
        <v>3</v>
      </c>
      <c r="T854" s="8"/>
      <c r="U854" s="374">
        <v>22</v>
      </c>
      <c r="V854" s="370">
        <v>21534061</v>
      </c>
      <c r="W854" s="373" t="s">
        <v>98</v>
      </c>
      <c r="X854" s="364" t="s">
        <v>315</v>
      </c>
      <c r="Y854" s="364"/>
      <c r="Z854" s="364"/>
      <c r="AA854" s="364"/>
      <c r="AB854" s="370"/>
      <c r="AC854" s="364"/>
      <c r="AD854" s="364" t="s">
        <v>814</v>
      </c>
      <c r="AE854" s="370"/>
      <c r="AF854" s="370"/>
      <c r="AG854" s="370" t="s">
        <v>301</v>
      </c>
      <c r="AH854" s="364">
        <v>4</v>
      </c>
      <c r="AI854" s="364">
        <v>15</v>
      </c>
      <c r="AJ854" s="364">
        <v>10</v>
      </c>
      <c r="AK854" s="364">
        <v>16</v>
      </c>
      <c r="AL854" s="364">
        <v>50</v>
      </c>
      <c r="AM854" s="22">
        <f t="shared" si="361"/>
        <v>2</v>
      </c>
      <c r="AN854" s="104">
        <f t="shared" si="359"/>
        <v>0.63194444444444442</v>
      </c>
      <c r="AO854" s="104">
        <f t="shared" si="360"/>
        <v>0.70138888888888884</v>
      </c>
      <c r="AP854" s="22" t="str" cm="1">
        <f t="array" ref="AP854">IF(W854="","",IF(SUMPRODUCT((W854=$W$7:$W$2042)*(AH854=$AH$7:$AH$2042)*(AN854=$AN$7:$AN$2042)*(AO854=$AO$7:$AO$2042)*(ROW($W$7:$W$2042)&lt;&gt;ROW(W854))*((R854=0)*($R$7:$R$2042&gt;0)+(R854&gt;0)*($R$7:$R$2042=0)))&gt;0,"SALONES UNIDOS",IF(SUMPRODUCT((W854=$W$7:$W$2042)*(AH854=$AH$7:$AH$2042)*((AN854&lt;$AO$7:$AO$2042)*(AO854&gt;$AN$7:$AN$2042))*(ROW($W$7:$W$2042)&lt;&gt;ROW(W854)))&gt;0,"Cruzado","Sin cruce")))</f>
        <v>Sin cruce</v>
      </c>
      <c r="AQ854" s="22"/>
      <c r="AR854" s="22"/>
      <c r="AS854" s="104">
        <f t="shared" ref="AS854:AS855" si="398">AN854</f>
        <v>0.63194444444444442</v>
      </c>
      <c r="AT854" s="104">
        <f t="shared" ref="AT854:AT855" si="399">AO854</f>
        <v>0.70138888888888884</v>
      </c>
      <c r="AU854" s="360" t="str" cm="1">
        <f t="array" ref="AU854">IF(AB854="","",IF(SUMPRODUCT((AB854=$AB$758:$AB$988)*(AH854=$AH$758:$AH$988)*(AQ854=$AQ$758:$AQ$988)*(AR854=$AR$758:$AR$988)*(ROW($AB$758:$AB$988)&lt;&gt;ROW(AB854))*((R854=0)*($R$758:$R$988&gt;0)+(R854&gt;0)*($R$758:$R$988=0)))&gt;0,"SALONES UNIDOS",IF(SUMPRODUCT((AB854=$AB$758:$AB$988)*(AH854=$AH$758:$AH$988)*((AQ854&lt;$AR$758:$AR$988)*(AR854&gt;$AQ$758:$AQ$988))*(ROW($AB$758:$AB$988)&lt;&gt;ROW(AB854)))&gt;0,"Cruzado","Sin cruce")))</f>
        <v/>
      </c>
      <c r="AV854" s="360" t="str" cm="1">
        <f t="array" ref="AV854">IF(AD854="","",IF(SUMPRODUCT((AD854=$AD$758:$AD$988)*(AH854=$AH$758:$AH$988)*(AS854=$AS$758:$AS$988)*(AT854=$AT$758:$AT$988)*(ROW($AD$758:$AD$988)&lt;&gt;ROW(AD854))*((R854=0)*($R$758:$R$988&gt;0)+(R854&gt;0)*($R$758:$R$988=0)))&gt;0,"SALONES UNIDOS",IF(SUMPRODUCT((AD854=$AD$758:$AD$988)*(AH854=$AH$758:$AH$988)*((AS854&lt;$AT$758:$AT$988)*(AT854&gt;$AS$758:$AS$988))*(ROW($AD$758:$AD$988)&lt;&gt;ROW(AD854)))&gt;0,"Cruzado","Sin cruce")))</f>
        <v>Sin cruce</v>
      </c>
      <c r="AW854" s="104" t="str">
        <f t="shared" si="362"/>
        <v>MH3PORUMAC</v>
      </c>
      <c r="AX854" s="104" t="str" cm="1">
        <f t="array" ref="AX854">IF(AW854="","",IF(SUMPRODUCT((AW854=$AW$7:$AW$2042)*(AH854=$AH$7:$AH$2042)*(AN854=$AN$7:$AN$2042)*(AO854=$AO$7:$AO$2042)*(ROW($AW$7:$AW$2042)&lt;&gt;ROW(AW854))*((R854=0)*($R$7:$R$2042&gt;0)+(R854&gt;0)*($R$7:$R$2042=0)))&gt;0,"SALONES UNIDOS",IF(SUMPRODUCT((AW854=$AW$7:$AW$2042)*(AH854=$AH$7:$AH$2042)*((AN854&lt;$AO$7:$AO$2042)*(AO854&gt;$AN$7:$AN$2042))*(ROW($AW$7:$AW$2042)&lt;&gt;ROW(AW854)))&gt;0,"Cruzado","Sin cruce")))</f>
        <v>Sin cruce</v>
      </c>
    </row>
    <row r="855" spans="2:50" ht="19.8" hidden="1" customHeight="1" x14ac:dyDescent="0.25">
      <c r="B855" s="494" t="s">
        <v>314</v>
      </c>
      <c r="C855" s="364" t="s">
        <v>969</v>
      </c>
      <c r="D855" s="364">
        <v>20261</v>
      </c>
      <c r="E855" s="373" t="s">
        <v>328</v>
      </c>
      <c r="F855" s="370" t="s">
        <v>291</v>
      </c>
      <c r="G855" s="373" t="s">
        <v>292</v>
      </c>
      <c r="H855" s="373">
        <v>3</v>
      </c>
      <c r="I855" s="373" t="s">
        <v>573</v>
      </c>
      <c r="J855" s="373" t="s">
        <v>283</v>
      </c>
      <c r="K855" s="194" t="s">
        <v>813</v>
      </c>
      <c r="L855" s="364" t="s">
        <v>1003</v>
      </c>
      <c r="M855" s="364" t="s">
        <v>324</v>
      </c>
      <c r="N855" s="364" t="s">
        <v>318</v>
      </c>
      <c r="O855" s="373" t="s">
        <v>315</v>
      </c>
      <c r="P855" s="364">
        <v>0</v>
      </c>
      <c r="Q855" s="364">
        <v>2</v>
      </c>
      <c r="R855" s="369">
        <v>2</v>
      </c>
      <c r="S855" s="364">
        <v>3</v>
      </c>
      <c r="T855" s="8"/>
      <c r="U855" s="374">
        <v>22</v>
      </c>
      <c r="V855" s="370">
        <v>21534061</v>
      </c>
      <c r="W855" s="373" t="s">
        <v>98</v>
      </c>
      <c r="X855" s="364" t="s">
        <v>315</v>
      </c>
      <c r="Y855" s="364"/>
      <c r="Z855" s="364"/>
      <c r="AA855" s="364"/>
      <c r="AB855" s="370"/>
      <c r="AC855" s="364"/>
      <c r="AD855" s="364" t="s">
        <v>814</v>
      </c>
      <c r="AE855" s="370"/>
      <c r="AF855" s="370"/>
      <c r="AG855" s="370" t="s">
        <v>301</v>
      </c>
      <c r="AH855" s="364">
        <v>4</v>
      </c>
      <c r="AI855" s="364">
        <v>16</v>
      </c>
      <c r="AJ855" s="364">
        <v>50</v>
      </c>
      <c r="AK855" s="364">
        <v>18</v>
      </c>
      <c r="AL855" s="364">
        <v>30</v>
      </c>
      <c r="AM855" s="22">
        <f t="shared" si="361"/>
        <v>2</v>
      </c>
      <c r="AN855" s="104">
        <f t="shared" si="359"/>
        <v>0.70138888888888884</v>
      </c>
      <c r="AO855" s="104">
        <f t="shared" si="360"/>
        <v>0.77083333333333337</v>
      </c>
      <c r="AP855" s="22" t="str" cm="1">
        <f t="array" ref="AP855">IF(W855="","",IF(SUMPRODUCT((W855=$W$7:$W$2042)*(AH855=$AH$7:$AH$2042)*(AN855=$AN$7:$AN$2042)*(AO855=$AO$7:$AO$2042)*(ROW($W$7:$W$2042)&lt;&gt;ROW(W855))*((R855=0)*($R$7:$R$2042&gt;0)+(R855&gt;0)*($R$7:$R$2042=0)))&gt;0,"SALONES UNIDOS",IF(SUMPRODUCT((W855=$W$7:$W$2042)*(AH855=$AH$7:$AH$2042)*((AN855&lt;$AO$7:$AO$2042)*(AO855&gt;$AN$7:$AN$2042))*(ROW($W$7:$W$2042)&lt;&gt;ROW(W855)))&gt;0,"Cruzado","Sin cruce")))</f>
        <v>Sin cruce</v>
      </c>
      <c r="AQ855" s="22"/>
      <c r="AR855" s="22"/>
      <c r="AS855" s="104">
        <f t="shared" si="398"/>
        <v>0.70138888888888884</v>
      </c>
      <c r="AT855" s="104">
        <f t="shared" si="399"/>
        <v>0.77083333333333337</v>
      </c>
      <c r="AU855" s="360" t="str" cm="1">
        <f t="array" ref="AU855">IF(AB855="","",IF(SUMPRODUCT((AB855=$AB$758:$AB$988)*(AH855=$AH$758:$AH$988)*(AQ855=$AQ$758:$AQ$988)*(AR855=$AR$758:$AR$988)*(ROW($AB$758:$AB$988)&lt;&gt;ROW(AB855))*((R855=0)*($R$758:$R$988&gt;0)+(R855&gt;0)*($R$758:$R$988=0)))&gt;0,"SALONES UNIDOS",IF(SUMPRODUCT((AB855=$AB$758:$AB$988)*(AH855=$AH$758:$AH$988)*((AQ855&lt;$AR$758:$AR$988)*(AR855&gt;$AQ$758:$AQ$988))*(ROW($AB$758:$AB$988)&lt;&gt;ROW(AB855)))&gt;0,"Cruzado","Sin cruce")))</f>
        <v/>
      </c>
      <c r="AV855" s="360" t="str" cm="1">
        <f t="array" ref="AV855">IF(AD855="","",IF(SUMPRODUCT((AD855=$AD$758:$AD$988)*(AH855=$AH$758:$AH$988)*(AS855=$AS$758:$AS$988)*(AT855=$AT$758:$AT$988)*(ROW($AD$758:$AD$988)&lt;&gt;ROW(AD855))*((R855=0)*($R$758:$R$988&gt;0)+(R855&gt;0)*($R$758:$R$988=0)))&gt;0,"SALONES UNIDOS",IF(SUMPRODUCT((AD855=$AD$758:$AD$988)*(AH855=$AH$758:$AH$988)*((AS855&lt;$AT$758:$AT$988)*(AT855&gt;$AS$758:$AS$988))*(ROW($AD$758:$AD$988)&lt;&gt;ROW(AD855)))&gt;0,"Cruzado","Sin cruce")))</f>
        <v>Sin cruce</v>
      </c>
      <c r="AW855" s="104" t="str">
        <f t="shared" si="362"/>
        <v>MH3PORUMAC</v>
      </c>
      <c r="AX855" s="104" t="str" cm="1">
        <f t="array" ref="AX855">IF(AW855="","",IF(SUMPRODUCT((AW855=$AW$7:$AW$2042)*(AH855=$AH$7:$AH$2042)*(AN855=$AN$7:$AN$2042)*(AO855=$AO$7:$AO$2042)*(ROW($AW$7:$AW$2042)&lt;&gt;ROW(AW855))*((R855=0)*($R$7:$R$2042&gt;0)+(R855&gt;0)*($R$7:$R$2042=0)))&gt;0,"SALONES UNIDOS",IF(SUMPRODUCT((AW855=$AW$7:$AW$2042)*(AH855=$AH$7:$AH$2042)*((AN855&lt;$AO$7:$AO$2042)*(AO855&gt;$AN$7:$AN$2042))*(ROW($AW$7:$AW$2042)&lt;&gt;ROW(AW855)))&gt;0,"Cruzado","Sin cruce")))</f>
        <v>Sin cruce</v>
      </c>
    </row>
    <row r="856" spans="2:50" ht="19.8" hidden="1" customHeight="1" x14ac:dyDescent="0.25">
      <c r="B856" s="497" t="s">
        <v>314</v>
      </c>
      <c r="C856" s="483" t="s">
        <v>969</v>
      </c>
      <c r="D856" s="483">
        <v>20261</v>
      </c>
      <c r="E856" s="475" t="s">
        <v>328</v>
      </c>
      <c r="F856" s="474" t="s">
        <v>291</v>
      </c>
      <c r="G856" s="475" t="s">
        <v>292</v>
      </c>
      <c r="H856" s="475">
        <v>3</v>
      </c>
      <c r="I856" s="475" t="s">
        <v>286</v>
      </c>
      <c r="J856" s="475" t="s">
        <v>286</v>
      </c>
      <c r="K856" s="484" t="s">
        <v>811</v>
      </c>
      <c r="L856" s="483" t="s">
        <v>689</v>
      </c>
      <c r="M856" s="483" t="s">
        <v>324</v>
      </c>
      <c r="N856" s="483" t="s">
        <v>318</v>
      </c>
      <c r="O856" s="475" t="s">
        <v>315</v>
      </c>
      <c r="P856" s="483">
        <v>2</v>
      </c>
      <c r="Q856" s="483">
        <v>0</v>
      </c>
      <c r="R856" s="485">
        <v>2</v>
      </c>
      <c r="S856" s="483">
        <v>4</v>
      </c>
      <c r="T856" s="486"/>
      <c r="U856" s="487">
        <v>20</v>
      </c>
      <c r="V856" s="491">
        <v>41545772</v>
      </c>
      <c r="W856" s="491" t="s">
        <v>38</v>
      </c>
      <c r="X856" s="483" t="s">
        <v>315</v>
      </c>
      <c r="Y856" s="483"/>
      <c r="Z856" s="483"/>
      <c r="AA856" s="483"/>
      <c r="AB856" s="483" t="s">
        <v>805</v>
      </c>
      <c r="AC856" s="483"/>
      <c r="AD856" s="485"/>
      <c r="AE856" s="474"/>
      <c r="AF856" s="474"/>
      <c r="AG856" s="474" t="s">
        <v>559</v>
      </c>
      <c r="AH856" s="483">
        <v>2</v>
      </c>
      <c r="AI856" s="483">
        <v>16</v>
      </c>
      <c r="AJ856" s="483">
        <v>0</v>
      </c>
      <c r="AK856" s="483">
        <v>17</v>
      </c>
      <c r="AL856" s="483">
        <v>40</v>
      </c>
      <c r="AM856" s="488">
        <f t="shared" ref="AM856:AM857" si="400">IF(AI856="",R856,ROUND(((((AK856/24)+(AL856/1440))-((AI856/24)+(AJ856/1440)))*1440/50),5))</f>
        <v>2</v>
      </c>
      <c r="AN856" s="489">
        <f t="shared" ref="AN856:AN857" si="401">AI856/24+AJ856/1440</f>
        <v>0.66666666666666663</v>
      </c>
      <c r="AO856" s="489">
        <f t="shared" ref="AO856:AO857" si="402">AK856/24+AL856/1440</f>
        <v>0.73611111111111116</v>
      </c>
      <c r="AP856" s="488" t="str" cm="1">
        <f t="array" ref="AP856">IF(W856="","",IF(SUMPRODUCT((W856=$W$7:$W$2042)*(AH856=$AH$7:$AH$2042)*(AN856=$AN$7:$AN$2042)*(AO856=$AO$7:$AO$2042)*(ROW($W$7:$W$2042)&lt;&gt;ROW(W856))*((R856=0)*($R$7:$R$2042&gt;0)+(R856&gt;0)*($R$7:$R$2042=0)))&gt;0,"SALONES UNIDOS",IF(SUMPRODUCT((W856=$W$7:$W$2042)*(AH856=$AH$7:$AH$2042)*((AN856&lt;$AO$7:$AO$2042)*(AO856&gt;$AN$7:$AN$2042))*(ROW($W$7:$W$2042)&lt;&gt;ROW(W856)))&gt;0,"Cruzado","Sin cruce")))</f>
        <v>Sin cruce</v>
      </c>
      <c r="AQ856" s="489">
        <f>AN856</f>
        <v>0.66666666666666663</v>
      </c>
      <c r="AR856" s="489">
        <f>AO856</f>
        <v>0.73611111111111116</v>
      </c>
      <c r="AS856" s="488"/>
      <c r="AT856" s="488"/>
      <c r="AU856" s="488" t="str" cm="1">
        <f t="array" ref="AU856">IF(AB856="","",IF(SUMPRODUCT((AB856=$AB$758:$AB$988)*(AH856=$AH$758:$AH$988)*(AQ856=$AQ$758:$AQ$988)*(AR856=$AR$758:$AR$988)*(ROW($AB$758:$AB$988)&lt;&gt;ROW(AB856))*((R856=0)*($R$758:$R$988&gt;0)+(R856&gt;0)*($R$758:$R$988=0)))&gt;0,"SALONES UNIDOS",IF(SUMPRODUCT((AB856=$AB$758:$AB$988)*(AH856=$AH$758:$AH$988)*((AQ856&lt;$AR$758:$AR$988)*(AR856&gt;$AQ$758:$AQ$988))*(ROW($AB$758:$AB$988)&lt;&gt;ROW(AB856)))&gt;0,"Cruzado","Sin cruce")))</f>
        <v>Sin cruce</v>
      </c>
      <c r="AV856" s="488" t="str" cm="1">
        <f t="array" ref="AV856">IF(AD856="","",IF(SUMPRODUCT((AD856=$AD$758:$AD$988)*(AH856=$AH$758:$AH$988)*(AS856=$AS$758:$AS$988)*(AT856=$AT$758:$AT$988)*(ROW($AD$758:$AD$988)&lt;&gt;ROW(AD856))*((R856=0)*($R$758:$R$988&gt;0)+(R856&gt;0)*($R$758:$R$988=0)))&gt;0,"SALONES UNIDOS",IF(SUMPRODUCT((AD856=$AD$758:$AD$988)*(AH856=$AH$758:$AH$988)*((AS856&lt;$AT$758:$AT$988)*(AT856&gt;$AS$758:$AS$988))*(ROW($AD$758:$AD$988)&lt;&gt;ROW(AD856)))&gt;0,"Cruzado","Sin cruce")))</f>
        <v/>
      </c>
      <c r="AW856" s="489" t="str">
        <f t="shared" ref="AW856:AW857" si="403">TRIM(CONCATENATE(G856,H856,E856,J856))</f>
        <v>MH3PORUMAD</v>
      </c>
      <c r="AX856" s="489" t="str" cm="1">
        <f t="array" ref="AX856">IF(AW856="","",IF(SUMPRODUCT((AW856=$AW$7:$AW$2042)*(AH856=$AH$7:$AH$2042)*(AN856=$AN$7:$AN$2042)*(AO856=$AO$7:$AO$2042)*(ROW($AW$7:$AW$2042)&lt;&gt;ROW(AW856))*((R856=0)*($R$7:$R$2042&gt;0)+(R856&gt;0)*($R$7:$R$2042=0)))&gt;0,"SALONES UNIDOS",IF(SUMPRODUCT((AW856=$AW$7:$AW$2042)*(AH856=$AH$7:$AH$2042)*((AN856&lt;$AO$7:$AO$2042)*(AO856&gt;$AN$7:$AN$2042))*(ROW($AW$7:$AW$2042)&lt;&gt;ROW(AW856)))&gt;0,"Cruzado","Sin cruce")))</f>
        <v>Sin cruce</v>
      </c>
    </row>
    <row r="857" spans="2:50" ht="19.8" hidden="1" customHeight="1" x14ac:dyDescent="0.25">
      <c r="B857" s="497" t="s">
        <v>314</v>
      </c>
      <c r="C857" s="483" t="s">
        <v>969</v>
      </c>
      <c r="D857" s="483">
        <v>20261</v>
      </c>
      <c r="E857" s="475" t="s">
        <v>328</v>
      </c>
      <c r="F857" s="474" t="s">
        <v>291</v>
      </c>
      <c r="G857" s="475" t="s">
        <v>292</v>
      </c>
      <c r="H857" s="475">
        <v>3</v>
      </c>
      <c r="I857" s="475" t="s">
        <v>286</v>
      </c>
      <c r="J857" s="475" t="s">
        <v>286</v>
      </c>
      <c r="K857" s="484" t="s">
        <v>811</v>
      </c>
      <c r="L857" s="483" t="s">
        <v>689</v>
      </c>
      <c r="M857" s="483" t="s">
        <v>324</v>
      </c>
      <c r="N857" s="483" t="s">
        <v>318</v>
      </c>
      <c r="O857" s="475" t="s">
        <v>315</v>
      </c>
      <c r="P857" s="483">
        <v>0</v>
      </c>
      <c r="Q857" s="483">
        <v>4</v>
      </c>
      <c r="R857" s="485">
        <v>4</v>
      </c>
      <c r="S857" s="483">
        <v>4</v>
      </c>
      <c r="T857" s="486"/>
      <c r="U857" s="487">
        <v>20</v>
      </c>
      <c r="V857" s="491">
        <v>41545772</v>
      </c>
      <c r="W857" s="491" t="s">
        <v>38</v>
      </c>
      <c r="X857" s="483" t="s">
        <v>315</v>
      </c>
      <c r="Y857" s="483"/>
      <c r="Z857" s="483"/>
      <c r="AA857" s="483"/>
      <c r="AB857" s="474"/>
      <c r="AC857" s="483"/>
      <c r="AD857" s="483" t="s">
        <v>812</v>
      </c>
      <c r="AE857" s="474"/>
      <c r="AF857" s="474"/>
      <c r="AG857" s="474" t="s">
        <v>301</v>
      </c>
      <c r="AH857" s="483">
        <v>2</v>
      </c>
      <c r="AI857" s="483">
        <v>17</v>
      </c>
      <c r="AJ857" s="483">
        <v>40</v>
      </c>
      <c r="AK857" s="483">
        <v>21</v>
      </c>
      <c r="AL857" s="483">
        <v>0</v>
      </c>
      <c r="AM857" s="488">
        <f t="shared" si="400"/>
        <v>4</v>
      </c>
      <c r="AN857" s="489">
        <f t="shared" si="401"/>
        <v>0.73611111111111116</v>
      </c>
      <c r="AO857" s="489">
        <f t="shared" si="402"/>
        <v>0.875</v>
      </c>
      <c r="AP857" s="488" t="str" cm="1">
        <f t="array" ref="AP857">IF(W857="","",IF(SUMPRODUCT((W857=$W$7:$W$2042)*(AH857=$AH$7:$AH$2042)*(AN857=$AN$7:$AN$2042)*(AO857=$AO$7:$AO$2042)*(ROW($W$7:$W$2042)&lt;&gt;ROW(W857))*((R857=0)*($R$7:$R$2042&gt;0)+(R857&gt;0)*($R$7:$R$2042=0)))&gt;0,"SALONES UNIDOS",IF(SUMPRODUCT((W857=$W$7:$W$2042)*(AH857=$AH$7:$AH$2042)*((AN857&lt;$AO$7:$AO$2042)*(AO857&gt;$AN$7:$AN$2042))*(ROW($W$7:$W$2042)&lt;&gt;ROW(W857)))&gt;0,"Cruzado","Sin cruce")))</f>
        <v>Sin cruce</v>
      </c>
      <c r="AQ857" s="488"/>
      <c r="AR857" s="488"/>
      <c r="AS857" s="489">
        <f t="shared" ref="AS857" si="404">AN857</f>
        <v>0.73611111111111116</v>
      </c>
      <c r="AT857" s="489">
        <f t="shared" ref="AT857" si="405">AO857</f>
        <v>0.875</v>
      </c>
      <c r="AU857" s="488" t="str" cm="1">
        <f t="array" ref="AU857">IF(AB857="","",IF(SUMPRODUCT((AB857=$AB$758:$AB$988)*(AH857=$AH$758:$AH$988)*(AQ857=$AQ$758:$AQ$988)*(AR857=$AR$758:$AR$988)*(ROW($AB$758:$AB$988)&lt;&gt;ROW(AB857))*((R857=0)*($R$758:$R$988&gt;0)+(R857&gt;0)*($R$758:$R$988=0)))&gt;0,"SALONES UNIDOS",IF(SUMPRODUCT((AB857=$AB$758:$AB$988)*(AH857=$AH$758:$AH$988)*((AQ857&lt;$AR$758:$AR$988)*(AR857&gt;$AQ$758:$AQ$988))*(ROW($AB$758:$AB$988)&lt;&gt;ROW(AB857)))&gt;0,"Cruzado","Sin cruce")))</f>
        <v/>
      </c>
      <c r="AV857" s="488" t="str" cm="1">
        <f t="array" ref="AV857">IF(AD857="","",IF(SUMPRODUCT((AD857=$AD$758:$AD$988)*(AH857=$AH$758:$AH$988)*(AS857=$AS$758:$AS$988)*(AT857=$AT$758:$AT$988)*(ROW($AD$758:$AD$988)&lt;&gt;ROW(AD857))*((R857=0)*($R$758:$R$988&gt;0)+(R857&gt;0)*($R$758:$R$988=0)))&gt;0,"SALONES UNIDOS",IF(SUMPRODUCT((AD857=$AD$758:$AD$988)*(AH857=$AH$758:$AH$988)*((AS857&lt;$AT$758:$AT$988)*(AT857&gt;$AS$758:$AS$988))*(ROW($AD$758:$AD$988)&lt;&gt;ROW(AD857)))&gt;0,"Cruzado","Sin cruce")))</f>
        <v>Sin cruce</v>
      </c>
      <c r="AW857" s="489" t="str">
        <f t="shared" si="403"/>
        <v>MH3PORUMAD</v>
      </c>
      <c r="AX857" s="489" t="str" cm="1">
        <f t="array" ref="AX857">IF(AW857="","",IF(SUMPRODUCT((AW857=$AW$7:$AW$2042)*(AH857=$AH$7:$AH$2042)*(AN857=$AN$7:$AN$2042)*(AO857=$AO$7:$AO$2042)*(ROW($AW$7:$AW$2042)&lt;&gt;ROW(AW857))*((R857=0)*($R$7:$R$2042&gt;0)+(R857&gt;0)*($R$7:$R$2042=0)))&gt;0,"SALONES UNIDOS",IF(SUMPRODUCT((AW857=$AW$7:$AW$2042)*(AH857=$AH$7:$AH$2042)*((AN857&lt;$AO$7:$AO$2042)*(AO857&gt;$AN$7:$AN$2042))*(ROW($AW$7:$AW$2042)&lt;&gt;ROW(AW857)))&gt;0,"Cruzado","Sin cruce")))</f>
        <v>Sin cruce</v>
      </c>
    </row>
    <row r="858" spans="2:50" ht="19.8" hidden="1" customHeight="1" x14ac:dyDescent="0.25">
      <c r="B858" s="494" t="s">
        <v>314</v>
      </c>
      <c r="C858" s="364" t="s">
        <v>969</v>
      </c>
      <c r="D858" s="364">
        <v>20261</v>
      </c>
      <c r="E858" s="373" t="s">
        <v>328</v>
      </c>
      <c r="F858" s="370" t="s">
        <v>291</v>
      </c>
      <c r="G858" s="373" t="s">
        <v>292</v>
      </c>
      <c r="H858" s="373">
        <v>4</v>
      </c>
      <c r="I858" s="373" t="s">
        <v>278</v>
      </c>
      <c r="J858" s="373" t="s">
        <v>278</v>
      </c>
      <c r="K858" s="194" t="s">
        <v>817</v>
      </c>
      <c r="L858" s="364" t="s">
        <v>818</v>
      </c>
      <c r="M858" s="364" t="s">
        <v>324</v>
      </c>
      <c r="N858" s="364" t="s">
        <v>318</v>
      </c>
      <c r="O858" s="373" t="s">
        <v>321</v>
      </c>
      <c r="P858" s="364">
        <v>2</v>
      </c>
      <c r="Q858" s="364">
        <v>2</v>
      </c>
      <c r="R858" s="369">
        <v>4</v>
      </c>
      <c r="S858" s="364">
        <v>3</v>
      </c>
      <c r="T858" s="8"/>
      <c r="U858" s="374">
        <v>44</v>
      </c>
      <c r="V858" s="370">
        <v>41134475</v>
      </c>
      <c r="W858" s="373" t="s">
        <v>84</v>
      </c>
      <c r="X858" s="364" t="s">
        <v>399</v>
      </c>
      <c r="Y858" s="364"/>
      <c r="Z858" s="364"/>
      <c r="AA858" s="364"/>
      <c r="AB858" s="370"/>
      <c r="AC858" s="364"/>
      <c r="AD858" s="369"/>
      <c r="AE858" s="370"/>
      <c r="AF858" s="370"/>
      <c r="AG858" s="364" t="s">
        <v>319</v>
      </c>
      <c r="AH858" s="364">
        <v>6</v>
      </c>
      <c r="AI858" s="364">
        <v>18</v>
      </c>
      <c r="AJ858" s="364">
        <v>30</v>
      </c>
      <c r="AK858" s="364">
        <v>21</v>
      </c>
      <c r="AL858" s="364">
        <v>50</v>
      </c>
      <c r="AM858" s="22">
        <f t="shared" si="361"/>
        <v>4</v>
      </c>
      <c r="AN858" s="104">
        <f t="shared" si="359"/>
        <v>0.77083333333333337</v>
      </c>
      <c r="AO858" s="104">
        <f t="shared" si="360"/>
        <v>0.90972222222222221</v>
      </c>
      <c r="AP858" s="22" t="str" cm="1">
        <f t="array" ref="AP858">IF(W858="","",IF(SUMPRODUCT((W858=$W$7:$W$2042)*(AH858=$AH$7:$AH$2042)*(AN858=$AN$7:$AN$2042)*(AO858=$AO$7:$AO$2042)*(ROW($W$7:$W$2042)&lt;&gt;ROW(W858))*((R858=0)*($R$7:$R$2042&gt;0)+(R858&gt;0)*($R$7:$R$2042=0)))&gt;0,"SALONES UNIDOS",IF(SUMPRODUCT((W858=$W$7:$W$2042)*(AH858=$AH$7:$AH$2042)*((AN858&lt;$AO$7:$AO$2042)*(AO858&gt;$AN$7:$AN$2042))*(ROW($W$7:$W$2042)&lt;&gt;ROW(W858)))&gt;0,"Cruzado","Sin cruce")))</f>
        <v>Sin cruce</v>
      </c>
      <c r="AQ858" s="104"/>
      <c r="AR858" s="104"/>
      <c r="AS858" s="22"/>
      <c r="AT858" s="22"/>
      <c r="AU858" s="360" t="str" cm="1">
        <f t="array" ref="AU858">IF(AB858="","",IF(SUMPRODUCT((AB858=$AB$758:$AB$988)*(AH858=$AH$758:$AH$988)*(AQ858=$AQ$758:$AQ$988)*(AR858=$AR$758:$AR$988)*(ROW($AB$758:$AB$988)&lt;&gt;ROW(AB858))*((R858=0)*($R$758:$R$988&gt;0)+(R858&gt;0)*($R$758:$R$988=0)))&gt;0,"SALONES UNIDOS",IF(SUMPRODUCT((AB858=$AB$758:$AB$988)*(AH858=$AH$758:$AH$988)*((AQ858&lt;$AR$758:$AR$988)*(AR858&gt;$AQ$758:$AQ$988))*(ROW($AB$758:$AB$988)&lt;&gt;ROW(AB858)))&gt;0,"Cruzado","Sin cruce")))</f>
        <v/>
      </c>
      <c r="AV858" s="360" t="str" cm="1">
        <f t="array" ref="AV858">IF(AD858="","",IF(SUMPRODUCT((AD858=$AD$758:$AD$988)*(AH858=$AH$758:$AH$988)*(AS858=$AS$758:$AS$988)*(AT858=$AT$758:$AT$988)*(ROW($AD$758:$AD$988)&lt;&gt;ROW(AD858))*((R858=0)*($R$758:$R$988&gt;0)+(R858&gt;0)*($R$758:$R$988=0)))&gt;0,"SALONES UNIDOS",IF(SUMPRODUCT((AD858=$AD$758:$AD$988)*(AH858=$AH$758:$AH$988)*((AS858&lt;$AT$758:$AT$988)*(AT858&gt;$AS$758:$AS$988))*(ROW($AD$758:$AD$988)&lt;&gt;ROW(AD858)))&gt;0,"Cruzado","Sin cruce")))</f>
        <v/>
      </c>
      <c r="AW858" s="104" t="str">
        <f t="shared" si="362"/>
        <v>MH4PORUMAA</v>
      </c>
      <c r="AX858" s="104" t="str" cm="1">
        <f t="array" ref="AX858">IF(AW858="","",IF(SUMPRODUCT((AW858=$AW$7:$AW$2042)*(AH858=$AH$7:$AH$2042)*(AN858=$AN$7:$AN$2042)*(AO858=$AO$7:$AO$2042)*(ROW($AW$7:$AW$2042)&lt;&gt;ROW(AW858))*((R858=0)*($R$7:$R$2042&gt;0)+(R858&gt;0)*($R$7:$R$2042=0)))&gt;0,"SALONES UNIDOS",IF(SUMPRODUCT((AW858=$AW$7:$AW$2042)*(AH858=$AH$7:$AH$2042)*((AN858&lt;$AO$7:$AO$2042)*(AO858&gt;$AN$7:$AN$2042))*(ROW($AW$7:$AW$2042)&lt;&gt;ROW(AW858)))&gt;0,"Cruzado","Sin cruce")))</f>
        <v>Sin cruce</v>
      </c>
    </row>
    <row r="859" spans="2:50" ht="19.8" hidden="1" customHeight="1" x14ac:dyDescent="0.25">
      <c r="B859" s="494" t="s">
        <v>314</v>
      </c>
      <c r="C859" s="364" t="s">
        <v>969</v>
      </c>
      <c r="D859" s="364">
        <v>20261</v>
      </c>
      <c r="E859" s="373" t="s">
        <v>328</v>
      </c>
      <c r="F859" s="370" t="s">
        <v>291</v>
      </c>
      <c r="G859" s="373" t="s">
        <v>292</v>
      </c>
      <c r="H859" s="373">
        <v>4</v>
      </c>
      <c r="I859" s="373" t="s">
        <v>278</v>
      </c>
      <c r="J859" s="373" t="s">
        <v>278</v>
      </c>
      <c r="K859" s="194" t="s">
        <v>329</v>
      </c>
      <c r="L859" s="364" t="s">
        <v>819</v>
      </c>
      <c r="M859" s="364" t="s">
        <v>324</v>
      </c>
      <c r="N859" s="364" t="s">
        <v>318</v>
      </c>
      <c r="O859" s="373" t="s">
        <v>315</v>
      </c>
      <c r="P859" s="364">
        <v>2</v>
      </c>
      <c r="Q859" s="364">
        <v>0</v>
      </c>
      <c r="R859" s="369">
        <v>2</v>
      </c>
      <c r="S859" s="364">
        <v>3</v>
      </c>
      <c r="T859" s="8"/>
      <c r="U859" s="374">
        <v>44</v>
      </c>
      <c r="V859" s="370">
        <v>21461262</v>
      </c>
      <c r="W859" s="373" t="s">
        <v>123</v>
      </c>
      <c r="X859" s="364" t="s">
        <v>315</v>
      </c>
      <c r="Y859" s="364"/>
      <c r="Z859" s="364"/>
      <c r="AA859" s="364"/>
      <c r="AB859" s="364" t="s">
        <v>816</v>
      </c>
      <c r="AC859" s="364"/>
      <c r="AD859" s="369"/>
      <c r="AE859" s="370"/>
      <c r="AF859" s="370"/>
      <c r="AG859" s="370" t="s">
        <v>559</v>
      </c>
      <c r="AH859" s="364">
        <v>1</v>
      </c>
      <c r="AI859" s="364">
        <v>16</v>
      </c>
      <c r="AJ859" s="364">
        <v>50</v>
      </c>
      <c r="AK859" s="364">
        <v>18</v>
      </c>
      <c r="AL859" s="364">
        <v>30</v>
      </c>
      <c r="AM859" s="22">
        <f t="shared" si="361"/>
        <v>2</v>
      </c>
      <c r="AN859" s="104">
        <f t="shared" si="359"/>
        <v>0.70138888888888884</v>
      </c>
      <c r="AO859" s="104">
        <f t="shared" si="360"/>
        <v>0.77083333333333337</v>
      </c>
      <c r="AP859" s="22" t="str" cm="1">
        <f t="array" ref="AP859">IF(W859="","",IF(SUMPRODUCT((W859=$W$7:$W$2042)*(AH859=$AH$7:$AH$2042)*(AN859=$AN$7:$AN$2042)*(AO859=$AO$7:$AO$2042)*(ROW($W$7:$W$2042)&lt;&gt;ROW(W859))*((R859=0)*($R$7:$R$2042&gt;0)+(R859&gt;0)*($R$7:$R$2042=0)))&gt;0,"SALONES UNIDOS",IF(SUMPRODUCT((W859=$W$7:$W$2042)*(AH859=$AH$7:$AH$2042)*((AN859&lt;$AO$7:$AO$2042)*(AO859&gt;$AN$7:$AN$2042))*(ROW($W$7:$W$2042)&lt;&gt;ROW(W859)))&gt;0,"Cruzado","Sin cruce")))</f>
        <v>Sin cruce</v>
      </c>
      <c r="AQ859" s="104">
        <f>AN859</f>
        <v>0.70138888888888884</v>
      </c>
      <c r="AR859" s="104">
        <f>AO859</f>
        <v>0.77083333333333337</v>
      </c>
      <c r="AS859" s="22"/>
      <c r="AT859" s="22"/>
      <c r="AU859" s="360" t="str" cm="1">
        <f t="array" ref="AU859">IF(AB859="","",IF(SUMPRODUCT((AB859=$AB$758:$AB$988)*(AH859=$AH$758:$AH$988)*(AQ859=$AQ$758:$AQ$988)*(AR859=$AR$758:$AR$988)*(ROW($AB$758:$AB$988)&lt;&gt;ROW(AB859))*((R859=0)*($R$758:$R$988&gt;0)+(R859&gt;0)*($R$758:$R$988=0)))&gt;0,"SALONES UNIDOS",IF(SUMPRODUCT((AB859=$AB$758:$AB$988)*(AH859=$AH$758:$AH$988)*((AQ859&lt;$AR$758:$AR$988)*(AR859&gt;$AQ$758:$AQ$988))*(ROW($AB$758:$AB$988)&lt;&gt;ROW(AB859)))&gt;0,"Cruzado","Sin cruce")))</f>
        <v>Sin cruce</v>
      </c>
      <c r="AV859" s="360" t="str" cm="1">
        <f t="array" ref="AV859">IF(AD859="","",IF(SUMPRODUCT((AD859=$AD$758:$AD$988)*(AH859=$AH$758:$AH$988)*(AS859=$AS$758:$AS$988)*(AT859=$AT$758:$AT$988)*(ROW($AD$758:$AD$988)&lt;&gt;ROW(AD859))*((R859=0)*($R$758:$R$988&gt;0)+(R859&gt;0)*($R$758:$R$988=0)))&gt;0,"SALONES UNIDOS",IF(SUMPRODUCT((AD859=$AD$758:$AD$988)*(AH859=$AH$758:$AH$988)*((AS859&lt;$AT$758:$AT$988)*(AT859&gt;$AS$758:$AS$988))*(ROW($AD$758:$AD$988)&lt;&gt;ROW(AD859)))&gt;0,"Cruzado","Sin cruce")))</f>
        <v/>
      </c>
      <c r="AW859" s="104" t="str">
        <f t="shared" si="362"/>
        <v>MH4PORUMAA</v>
      </c>
      <c r="AX859" s="104" t="str" cm="1">
        <f t="array" ref="AX859">IF(AW859="","",IF(SUMPRODUCT((AW859=$AW$7:$AW$2042)*(AH859=$AH$7:$AH$2042)*(AN859=$AN$7:$AN$2042)*(AO859=$AO$7:$AO$2042)*(ROW($AW$7:$AW$2042)&lt;&gt;ROW(AW859))*((R859=0)*($R$7:$R$2042&gt;0)+(R859&gt;0)*($R$7:$R$2042=0)))&gt;0,"SALONES UNIDOS",IF(SUMPRODUCT((AW859=$AW$7:$AW$2042)*(AH859=$AH$7:$AH$2042)*((AN859&lt;$AO$7:$AO$2042)*(AO859&gt;$AN$7:$AN$2042))*(ROW($AW$7:$AW$2042)&lt;&gt;ROW(AW859)))&gt;0,"Cruzado","Sin cruce")))</f>
        <v>Sin cruce</v>
      </c>
    </row>
    <row r="860" spans="2:50" ht="19.8" hidden="1" customHeight="1" x14ac:dyDescent="0.25">
      <c r="B860" s="494" t="s">
        <v>314</v>
      </c>
      <c r="C860" s="364" t="s">
        <v>969</v>
      </c>
      <c r="D860" s="364">
        <v>20261</v>
      </c>
      <c r="E860" s="373" t="s">
        <v>328</v>
      </c>
      <c r="F860" s="370" t="s">
        <v>291</v>
      </c>
      <c r="G860" s="373" t="s">
        <v>292</v>
      </c>
      <c r="H860" s="373">
        <v>4</v>
      </c>
      <c r="I860" s="373" t="s">
        <v>552</v>
      </c>
      <c r="J860" s="373" t="s">
        <v>278</v>
      </c>
      <c r="K860" s="194" t="s">
        <v>329</v>
      </c>
      <c r="L860" s="364" t="s">
        <v>819</v>
      </c>
      <c r="M860" s="364" t="s">
        <v>324</v>
      </c>
      <c r="N860" s="364" t="s">
        <v>318</v>
      </c>
      <c r="O860" s="373" t="s">
        <v>315</v>
      </c>
      <c r="P860" s="364">
        <v>0</v>
      </c>
      <c r="Q860" s="364">
        <v>2</v>
      </c>
      <c r="R860" s="369">
        <v>2</v>
      </c>
      <c r="S860" s="364">
        <v>3</v>
      </c>
      <c r="T860" s="8"/>
      <c r="U860" s="374">
        <v>22</v>
      </c>
      <c r="V860" s="370">
        <v>21461262</v>
      </c>
      <c r="W860" s="373" t="s">
        <v>123</v>
      </c>
      <c r="X860" s="364" t="s">
        <v>315</v>
      </c>
      <c r="Y860" s="364"/>
      <c r="Z860" s="364"/>
      <c r="AA860" s="364"/>
      <c r="AB860" s="370"/>
      <c r="AC860" s="364"/>
      <c r="AD860" s="364" t="s">
        <v>814</v>
      </c>
      <c r="AE860" s="370"/>
      <c r="AF860" s="370"/>
      <c r="AG860" s="370" t="s">
        <v>301</v>
      </c>
      <c r="AH860" s="364">
        <v>2</v>
      </c>
      <c r="AI860" s="364">
        <v>18</v>
      </c>
      <c r="AJ860" s="364">
        <v>30</v>
      </c>
      <c r="AK860" s="364">
        <v>20</v>
      </c>
      <c r="AL860" s="364">
        <v>10</v>
      </c>
      <c r="AM860" s="22">
        <f t="shared" si="361"/>
        <v>2</v>
      </c>
      <c r="AN860" s="104">
        <f t="shared" si="359"/>
        <v>0.77083333333333337</v>
      </c>
      <c r="AO860" s="104">
        <f t="shared" si="360"/>
        <v>0.84027777777777779</v>
      </c>
      <c r="AP860" s="22" t="str" cm="1">
        <f t="array" ref="AP860">IF(W860="","",IF(SUMPRODUCT((W860=$W$7:$W$2042)*(AH860=$AH$7:$AH$2042)*(AN860=$AN$7:$AN$2042)*(AO860=$AO$7:$AO$2042)*(ROW($W$7:$W$2042)&lt;&gt;ROW(W860))*((R860=0)*($R$7:$R$2042&gt;0)+(R860&gt;0)*($R$7:$R$2042=0)))&gt;0,"SALONES UNIDOS",IF(SUMPRODUCT((W860=$W$7:$W$2042)*(AH860=$AH$7:$AH$2042)*((AN860&lt;$AO$7:$AO$2042)*(AO860&gt;$AN$7:$AN$2042))*(ROW($W$7:$W$2042)&lt;&gt;ROW(W860)))&gt;0,"Cruzado","Sin cruce")))</f>
        <v>Sin cruce</v>
      </c>
      <c r="AQ860" s="22"/>
      <c r="AR860" s="22"/>
      <c r="AS860" s="104">
        <f t="shared" ref="AS860:AS861" si="406">AN860</f>
        <v>0.77083333333333337</v>
      </c>
      <c r="AT860" s="104">
        <f t="shared" ref="AT860:AT861" si="407">AO860</f>
        <v>0.84027777777777779</v>
      </c>
      <c r="AU860" s="360" t="str" cm="1">
        <f t="array" ref="AU860">IF(AB860="","",IF(SUMPRODUCT((AB860=$AB$758:$AB$988)*(AH860=$AH$758:$AH$988)*(AQ860=$AQ$758:$AQ$988)*(AR860=$AR$758:$AR$988)*(ROW($AB$758:$AB$988)&lt;&gt;ROW(AB860))*((R860=0)*($R$758:$R$988&gt;0)+(R860&gt;0)*($R$758:$R$988=0)))&gt;0,"SALONES UNIDOS",IF(SUMPRODUCT((AB860=$AB$758:$AB$988)*(AH860=$AH$758:$AH$988)*((AQ860&lt;$AR$758:$AR$988)*(AR860&gt;$AQ$758:$AQ$988))*(ROW($AB$758:$AB$988)&lt;&gt;ROW(AB860)))&gt;0,"Cruzado","Sin cruce")))</f>
        <v/>
      </c>
      <c r="AV860" s="360" t="str" cm="1">
        <f t="array" ref="AV860">IF(AD860="","",IF(SUMPRODUCT((AD860=$AD$758:$AD$988)*(AH860=$AH$758:$AH$988)*(AS860=$AS$758:$AS$988)*(AT860=$AT$758:$AT$988)*(ROW($AD$758:$AD$988)&lt;&gt;ROW(AD860))*((R860=0)*($R$758:$R$988&gt;0)+(R860&gt;0)*($R$758:$R$988=0)))&gt;0,"SALONES UNIDOS",IF(SUMPRODUCT((AD860=$AD$758:$AD$988)*(AH860=$AH$758:$AH$988)*((AS860&lt;$AT$758:$AT$988)*(AT860&gt;$AS$758:$AS$988))*(ROW($AD$758:$AD$988)&lt;&gt;ROW(AD860)))&gt;0,"Cruzado","Sin cruce")))</f>
        <v>Sin cruce</v>
      </c>
      <c r="AW860" s="104" t="str">
        <f t="shared" si="362"/>
        <v>MH4PORUMAA</v>
      </c>
      <c r="AX860" s="104" t="str" cm="1">
        <f t="array" ref="AX860">IF(AW860="","",IF(SUMPRODUCT((AW860=$AW$7:$AW$2042)*(AH860=$AH$7:$AH$2042)*(AN860=$AN$7:$AN$2042)*(AO860=$AO$7:$AO$2042)*(ROW($AW$7:$AW$2042)&lt;&gt;ROW(AW860))*((R860=0)*($R$7:$R$2042&gt;0)+(R860&gt;0)*($R$7:$R$2042=0)))&gt;0,"SALONES UNIDOS",IF(SUMPRODUCT((AW860=$AW$7:$AW$2042)*(AH860=$AH$7:$AH$2042)*((AN860&lt;$AO$7:$AO$2042)*(AO860&gt;$AN$7:$AN$2042))*(ROW($AW$7:$AW$2042)&lt;&gt;ROW(AW860)))&gt;0,"Cruzado","Sin cruce")))</f>
        <v>Sin cruce</v>
      </c>
    </row>
    <row r="861" spans="2:50" ht="19.8" hidden="1" customHeight="1" x14ac:dyDescent="0.25">
      <c r="B861" s="494" t="s">
        <v>314</v>
      </c>
      <c r="C861" s="364" t="s">
        <v>969</v>
      </c>
      <c r="D861" s="364">
        <v>20261</v>
      </c>
      <c r="E861" s="373" t="s">
        <v>328</v>
      </c>
      <c r="F861" s="370" t="s">
        <v>291</v>
      </c>
      <c r="G861" s="373" t="s">
        <v>292</v>
      </c>
      <c r="H861" s="373">
        <v>4</v>
      </c>
      <c r="I861" s="373" t="s">
        <v>560</v>
      </c>
      <c r="J861" s="373" t="s">
        <v>278</v>
      </c>
      <c r="K861" s="194" t="s">
        <v>329</v>
      </c>
      <c r="L861" s="364" t="s">
        <v>819</v>
      </c>
      <c r="M861" s="364" t="s">
        <v>324</v>
      </c>
      <c r="N861" s="364" t="s">
        <v>318</v>
      </c>
      <c r="O861" s="373" t="s">
        <v>315</v>
      </c>
      <c r="P861" s="364">
        <v>0</v>
      </c>
      <c r="Q861" s="364">
        <v>2</v>
      </c>
      <c r="R861" s="369">
        <v>2</v>
      </c>
      <c r="S861" s="364">
        <v>3</v>
      </c>
      <c r="T861" s="8"/>
      <c r="U861" s="374">
        <v>22</v>
      </c>
      <c r="V861" s="370">
        <v>21461262</v>
      </c>
      <c r="W861" s="373" t="s">
        <v>123</v>
      </c>
      <c r="X861" s="364" t="s">
        <v>315</v>
      </c>
      <c r="Y861" s="364"/>
      <c r="Z861" s="364"/>
      <c r="AA861" s="364"/>
      <c r="AB861" s="370"/>
      <c r="AC861" s="364"/>
      <c r="AD861" s="364" t="s">
        <v>814</v>
      </c>
      <c r="AE861" s="370"/>
      <c r="AF861" s="370"/>
      <c r="AG861" s="370" t="s">
        <v>301</v>
      </c>
      <c r="AH861" s="364">
        <v>5</v>
      </c>
      <c r="AI861" s="364">
        <v>12</v>
      </c>
      <c r="AJ861" s="364">
        <v>40</v>
      </c>
      <c r="AK861" s="364">
        <v>14</v>
      </c>
      <c r="AL861" s="364">
        <v>20</v>
      </c>
      <c r="AM861" s="22">
        <f t="shared" si="361"/>
        <v>2</v>
      </c>
      <c r="AN861" s="104">
        <f t="shared" ref="AN861:AN924" si="408">AI861/24+AJ861/1440</f>
        <v>0.52777777777777779</v>
      </c>
      <c r="AO861" s="104">
        <f t="shared" ref="AO861:AO924" si="409">AK861/24+AL861/1440</f>
        <v>0.59722222222222221</v>
      </c>
      <c r="AP861" s="22" t="str" cm="1">
        <f t="array" ref="AP861">IF(W861="","",IF(SUMPRODUCT((W861=$W$7:$W$2042)*(AH861=$AH$7:$AH$2042)*(AN861=$AN$7:$AN$2042)*(AO861=$AO$7:$AO$2042)*(ROW($W$7:$W$2042)&lt;&gt;ROW(W861))*((R861=0)*($R$7:$R$2042&gt;0)+(R861&gt;0)*($R$7:$R$2042=0)))&gt;0,"SALONES UNIDOS",IF(SUMPRODUCT((W861=$W$7:$W$2042)*(AH861=$AH$7:$AH$2042)*((AN861&lt;$AO$7:$AO$2042)*(AO861&gt;$AN$7:$AN$2042))*(ROW($W$7:$W$2042)&lt;&gt;ROW(W861)))&gt;0,"Cruzado","Sin cruce")))</f>
        <v>Sin cruce</v>
      </c>
      <c r="AQ861" s="22"/>
      <c r="AR861" s="22"/>
      <c r="AS861" s="104">
        <f t="shared" si="406"/>
        <v>0.52777777777777779</v>
      </c>
      <c r="AT861" s="104">
        <f t="shared" si="407"/>
        <v>0.59722222222222221</v>
      </c>
      <c r="AU861" s="360" t="str" cm="1">
        <f t="array" ref="AU861">IF(AB861="","",IF(SUMPRODUCT((AB861=$AB$758:$AB$988)*(AH861=$AH$758:$AH$988)*(AQ861=$AQ$758:$AQ$988)*(AR861=$AR$758:$AR$988)*(ROW($AB$758:$AB$988)&lt;&gt;ROW(AB861))*((R861=0)*($R$758:$R$988&gt;0)+(R861&gt;0)*($R$758:$R$988=0)))&gt;0,"SALONES UNIDOS",IF(SUMPRODUCT((AB861=$AB$758:$AB$988)*(AH861=$AH$758:$AH$988)*((AQ861&lt;$AR$758:$AR$988)*(AR861&gt;$AQ$758:$AQ$988))*(ROW($AB$758:$AB$988)&lt;&gt;ROW(AB861)))&gt;0,"Cruzado","Sin cruce")))</f>
        <v/>
      </c>
      <c r="AV861" s="360" t="str" cm="1">
        <f t="array" ref="AV861">IF(AD861="","",IF(SUMPRODUCT((AD861=$AD$758:$AD$988)*(AH861=$AH$758:$AH$988)*(AS861=$AS$758:$AS$988)*(AT861=$AT$758:$AT$988)*(ROW($AD$758:$AD$988)&lt;&gt;ROW(AD861))*((R861=0)*($R$758:$R$988&gt;0)+(R861&gt;0)*($R$758:$R$988=0)))&gt;0,"SALONES UNIDOS",IF(SUMPRODUCT((AD861=$AD$758:$AD$988)*(AH861=$AH$758:$AH$988)*((AS861&lt;$AT$758:$AT$988)*(AT861&gt;$AS$758:$AS$988))*(ROW($AD$758:$AD$988)&lt;&gt;ROW(AD861)))&gt;0,"Cruzado","Sin cruce")))</f>
        <v>Sin cruce</v>
      </c>
      <c r="AW861" s="104" t="str">
        <f t="shared" si="362"/>
        <v>MH4PORUMAA</v>
      </c>
      <c r="AX861" s="104" t="str" cm="1">
        <f t="array" ref="AX861">IF(AW861="","",IF(SUMPRODUCT((AW861=$AW$7:$AW$2042)*(AH861=$AH$7:$AH$2042)*(AN861=$AN$7:$AN$2042)*(AO861=$AO$7:$AO$2042)*(ROW($AW$7:$AW$2042)&lt;&gt;ROW(AW861))*((R861=0)*($R$7:$R$2042&gt;0)+(R861&gt;0)*($R$7:$R$2042=0)))&gt;0,"SALONES UNIDOS",IF(SUMPRODUCT((AW861=$AW$7:$AW$2042)*(AH861=$AH$7:$AH$2042)*((AN861&lt;$AO$7:$AO$2042)*(AO861&gt;$AN$7:$AN$2042))*(ROW($AW$7:$AW$2042)&lt;&gt;ROW(AW861)))&gt;0,"Cruzado","Sin cruce")))</f>
        <v>Sin cruce</v>
      </c>
    </row>
    <row r="862" spans="2:50" ht="19.8" hidden="1" customHeight="1" x14ac:dyDescent="0.25">
      <c r="B862" s="494" t="s">
        <v>314</v>
      </c>
      <c r="C862" s="364" t="s">
        <v>969</v>
      </c>
      <c r="D862" s="364">
        <v>20261</v>
      </c>
      <c r="E862" s="373" t="s">
        <v>328</v>
      </c>
      <c r="F862" s="370" t="s">
        <v>291</v>
      </c>
      <c r="G862" s="373" t="s">
        <v>292</v>
      </c>
      <c r="H862" s="373">
        <v>4</v>
      </c>
      <c r="I862" s="373" t="s">
        <v>278</v>
      </c>
      <c r="J862" s="373" t="s">
        <v>278</v>
      </c>
      <c r="K862" s="194" t="s">
        <v>335</v>
      </c>
      <c r="L862" s="364" t="s">
        <v>820</v>
      </c>
      <c r="M862" s="364" t="s">
        <v>324</v>
      </c>
      <c r="N862" s="364" t="s">
        <v>318</v>
      </c>
      <c r="O862" s="373" t="s">
        <v>321</v>
      </c>
      <c r="P862" s="364">
        <v>2</v>
      </c>
      <c r="Q862" s="364">
        <v>2</v>
      </c>
      <c r="R862" s="369">
        <v>4</v>
      </c>
      <c r="S862" s="364">
        <v>3</v>
      </c>
      <c r="T862" s="8"/>
      <c r="U862" s="374">
        <v>44</v>
      </c>
      <c r="V862" s="370">
        <v>44467415</v>
      </c>
      <c r="W862" s="373" t="s">
        <v>124</v>
      </c>
      <c r="X862" s="364" t="s">
        <v>399</v>
      </c>
      <c r="Y862" s="364"/>
      <c r="Z862" s="364"/>
      <c r="AA862" s="364"/>
      <c r="AB862" s="370"/>
      <c r="AC862" s="364"/>
      <c r="AD862" s="369"/>
      <c r="AE862" s="370"/>
      <c r="AF862" s="370"/>
      <c r="AG862" s="364" t="s">
        <v>319</v>
      </c>
      <c r="AH862" s="364">
        <v>4</v>
      </c>
      <c r="AI862" s="364">
        <v>8</v>
      </c>
      <c r="AJ862" s="364">
        <v>30</v>
      </c>
      <c r="AK862" s="364">
        <v>11</v>
      </c>
      <c r="AL862" s="364">
        <v>50</v>
      </c>
      <c r="AM862" s="22">
        <f t="shared" si="361"/>
        <v>4</v>
      </c>
      <c r="AN862" s="104">
        <f t="shared" si="408"/>
        <v>0.35416666666666663</v>
      </c>
      <c r="AO862" s="104">
        <f t="shared" si="409"/>
        <v>0.49305555555555552</v>
      </c>
      <c r="AP862" s="22" t="str" cm="1">
        <f t="array" ref="AP862">IF(W862="","",IF(SUMPRODUCT((W862=$W$7:$W$2042)*(AH862=$AH$7:$AH$2042)*(AN862=$AN$7:$AN$2042)*(AO862=$AO$7:$AO$2042)*(ROW($W$7:$W$2042)&lt;&gt;ROW(W862))*((R862=0)*($R$7:$R$2042&gt;0)+(R862&gt;0)*($R$7:$R$2042=0)))&gt;0,"SALONES UNIDOS",IF(SUMPRODUCT((W862=$W$7:$W$2042)*(AH862=$AH$7:$AH$2042)*((AN862&lt;$AO$7:$AO$2042)*(AO862&gt;$AN$7:$AN$2042))*(ROW($W$7:$W$2042)&lt;&gt;ROW(W862)))&gt;0,"Cruzado","Sin cruce")))</f>
        <v>Sin cruce</v>
      </c>
      <c r="AQ862" s="104"/>
      <c r="AR862" s="104"/>
      <c r="AS862" s="22"/>
      <c r="AT862" s="22"/>
      <c r="AU862" s="360" t="str" cm="1">
        <f t="array" ref="AU862">IF(AB862="","",IF(SUMPRODUCT((AB862=$AB$758:$AB$988)*(AH862=$AH$758:$AH$988)*(AQ862=$AQ$758:$AQ$988)*(AR862=$AR$758:$AR$988)*(ROW($AB$758:$AB$988)&lt;&gt;ROW(AB862))*((R862=0)*($R$758:$R$988&gt;0)+(R862&gt;0)*($R$758:$R$988=0)))&gt;0,"SALONES UNIDOS",IF(SUMPRODUCT((AB862=$AB$758:$AB$988)*(AH862=$AH$758:$AH$988)*((AQ862&lt;$AR$758:$AR$988)*(AR862&gt;$AQ$758:$AQ$988))*(ROW($AB$758:$AB$988)&lt;&gt;ROW(AB862)))&gt;0,"Cruzado","Sin cruce")))</f>
        <v/>
      </c>
      <c r="AV862" s="360" t="str" cm="1">
        <f t="array" ref="AV862">IF(AD862="","",IF(SUMPRODUCT((AD862=$AD$758:$AD$988)*(AH862=$AH$758:$AH$988)*(AS862=$AS$758:$AS$988)*(AT862=$AT$758:$AT$988)*(ROW($AD$758:$AD$988)&lt;&gt;ROW(AD862))*((R862=0)*($R$758:$R$988&gt;0)+(R862&gt;0)*($R$758:$R$988=0)))&gt;0,"SALONES UNIDOS",IF(SUMPRODUCT((AD862=$AD$758:$AD$988)*(AH862=$AH$758:$AH$988)*((AS862&lt;$AT$758:$AT$988)*(AT862&gt;$AS$758:$AS$988))*(ROW($AD$758:$AD$988)&lt;&gt;ROW(AD862)))&gt;0,"Cruzado","Sin cruce")))</f>
        <v/>
      </c>
      <c r="AW862" s="104" t="str">
        <f t="shared" si="362"/>
        <v>MH4PORUMAA</v>
      </c>
      <c r="AX862" s="104" t="str" cm="1">
        <f t="array" ref="AX862">IF(AW862="","",IF(SUMPRODUCT((AW862=$AW$7:$AW$2042)*(AH862=$AH$7:$AH$2042)*(AN862=$AN$7:$AN$2042)*(AO862=$AO$7:$AO$2042)*(ROW($AW$7:$AW$2042)&lt;&gt;ROW(AW862))*((R862=0)*($R$7:$R$2042&gt;0)+(R862&gt;0)*($R$7:$R$2042=0)))&gt;0,"SALONES UNIDOS",IF(SUMPRODUCT((AW862=$AW$7:$AW$2042)*(AH862=$AH$7:$AH$2042)*((AN862&lt;$AO$7:$AO$2042)*(AO862&gt;$AN$7:$AN$2042))*(ROW($AW$7:$AW$2042)&lt;&gt;ROW(AW862)))&gt;0,"Cruzado","Sin cruce")))</f>
        <v>Sin cruce</v>
      </c>
    </row>
    <row r="863" spans="2:50" ht="19.8" hidden="1" customHeight="1" x14ac:dyDescent="0.25">
      <c r="B863" s="494" t="s">
        <v>314</v>
      </c>
      <c r="C863" s="364" t="s">
        <v>969</v>
      </c>
      <c r="D863" s="364">
        <v>20261</v>
      </c>
      <c r="E863" s="373" t="s">
        <v>328</v>
      </c>
      <c r="F863" s="370" t="s">
        <v>291</v>
      </c>
      <c r="G863" s="373" t="s">
        <v>292</v>
      </c>
      <c r="H863" s="373">
        <v>4</v>
      </c>
      <c r="I863" s="373" t="s">
        <v>278</v>
      </c>
      <c r="J863" s="373" t="s">
        <v>278</v>
      </c>
      <c r="K863" s="194" t="s">
        <v>330</v>
      </c>
      <c r="L863" s="364" t="s">
        <v>405</v>
      </c>
      <c r="M863" s="364" t="s">
        <v>324</v>
      </c>
      <c r="N863" s="364" t="s">
        <v>318</v>
      </c>
      <c r="O863" s="373" t="s">
        <v>315</v>
      </c>
      <c r="P863" s="364">
        <v>2</v>
      </c>
      <c r="Q863" s="364">
        <v>0</v>
      </c>
      <c r="R863" s="369">
        <v>2</v>
      </c>
      <c r="S863" s="364">
        <v>4</v>
      </c>
      <c r="T863" s="8"/>
      <c r="U863" s="374">
        <v>44</v>
      </c>
      <c r="V863" s="370">
        <v>42841966</v>
      </c>
      <c r="W863" s="373" t="s">
        <v>17</v>
      </c>
      <c r="X863" s="364" t="s">
        <v>315</v>
      </c>
      <c r="Y863" s="364"/>
      <c r="Z863" s="364"/>
      <c r="AA863" s="364"/>
      <c r="AB863" s="364" t="s">
        <v>816</v>
      </c>
      <c r="AC863" s="364"/>
      <c r="AD863" s="369"/>
      <c r="AE863" s="370"/>
      <c r="AF863" s="370"/>
      <c r="AG863" s="370" t="s">
        <v>559</v>
      </c>
      <c r="AH863" s="364">
        <v>1</v>
      </c>
      <c r="AI863" s="364">
        <v>7</v>
      </c>
      <c r="AJ863" s="364">
        <v>40</v>
      </c>
      <c r="AK863" s="364">
        <v>9</v>
      </c>
      <c r="AL863" s="364">
        <v>20</v>
      </c>
      <c r="AM863" s="22">
        <f t="shared" si="361"/>
        <v>2</v>
      </c>
      <c r="AN863" s="104">
        <f t="shared" si="408"/>
        <v>0.31944444444444448</v>
      </c>
      <c r="AO863" s="104">
        <f t="shared" si="409"/>
        <v>0.3888888888888889</v>
      </c>
      <c r="AP863" s="22" t="str" cm="1">
        <f t="array" ref="AP863">IF(W863="","",IF(SUMPRODUCT((W863=$W$7:$W$2042)*(AH863=$AH$7:$AH$2042)*(AN863=$AN$7:$AN$2042)*(AO863=$AO$7:$AO$2042)*(ROW($W$7:$W$2042)&lt;&gt;ROW(W863))*((R863=0)*($R$7:$R$2042&gt;0)+(R863&gt;0)*($R$7:$R$2042=0)))&gt;0,"SALONES UNIDOS",IF(SUMPRODUCT((W863=$W$7:$W$2042)*(AH863=$AH$7:$AH$2042)*((AN863&lt;$AO$7:$AO$2042)*(AO863&gt;$AN$7:$AN$2042))*(ROW($W$7:$W$2042)&lt;&gt;ROW(W863)))&gt;0,"Cruzado","Sin cruce")))</f>
        <v>Sin cruce</v>
      </c>
      <c r="AQ863" s="104">
        <f>AN863</f>
        <v>0.31944444444444448</v>
      </c>
      <c r="AR863" s="104">
        <f>AO863</f>
        <v>0.3888888888888889</v>
      </c>
      <c r="AS863" s="22"/>
      <c r="AT863" s="22"/>
      <c r="AU863" s="360" t="str" cm="1">
        <f t="array" ref="AU863">IF(AB863="","",IF(SUMPRODUCT((AB863=$AB$758:$AB$988)*(AH863=$AH$758:$AH$988)*(AQ863=$AQ$758:$AQ$988)*(AR863=$AR$758:$AR$988)*(ROW($AB$758:$AB$988)&lt;&gt;ROW(AB863))*((R863=0)*($R$758:$R$988&gt;0)+(R863&gt;0)*($R$758:$R$988=0)))&gt;0,"SALONES UNIDOS",IF(SUMPRODUCT((AB863=$AB$758:$AB$988)*(AH863=$AH$758:$AH$988)*((AQ863&lt;$AR$758:$AR$988)*(AR863&gt;$AQ$758:$AQ$988))*(ROW($AB$758:$AB$988)&lt;&gt;ROW(AB863)))&gt;0,"Cruzado","Sin cruce")))</f>
        <v>Sin cruce</v>
      </c>
      <c r="AV863" s="360" t="str" cm="1">
        <f t="array" ref="AV863">IF(AD863="","",IF(SUMPRODUCT((AD863=$AD$758:$AD$988)*(AH863=$AH$758:$AH$988)*(AS863=$AS$758:$AS$988)*(AT863=$AT$758:$AT$988)*(ROW($AD$758:$AD$988)&lt;&gt;ROW(AD863))*((R863=0)*($R$758:$R$988&gt;0)+(R863&gt;0)*($R$758:$R$988=0)))&gt;0,"SALONES UNIDOS",IF(SUMPRODUCT((AD863=$AD$758:$AD$988)*(AH863=$AH$758:$AH$988)*((AS863&lt;$AT$758:$AT$988)*(AT863&gt;$AS$758:$AS$988))*(ROW($AD$758:$AD$988)&lt;&gt;ROW(AD863)))&gt;0,"Cruzado","Sin cruce")))</f>
        <v/>
      </c>
      <c r="AW863" s="104" t="str">
        <f t="shared" si="362"/>
        <v>MH4PORUMAA</v>
      </c>
      <c r="AX863" s="104" t="str" cm="1">
        <f t="array" ref="AX863">IF(AW863="","",IF(SUMPRODUCT((AW863=$AW$7:$AW$2042)*(AH863=$AH$7:$AH$2042)*(AN863=$AN$7:$AN$2042)*(AO863=$AO$7:$AO$2042)*(ROW($AW$7:$AW$2042)&lt;&gt;ROW(AW863))*((R863=0)*($R$7:$R$2042&gt;0)+(R863&gt;0)*($R$7:$R$2042=0)))&gt;0,"SALONES UNIDOS",IF(SUMPRODUCT((AW863=$AW$7:$AW$2042)*(AH863=$AH$7:$AH$2042)*((AN863&lt;$AO$7:$AO$2042)*(AO863&gt;$AN$7:$AN$2042))*(ROW($AW$7:$AW$2042)&lt;&gt;ROW(AW863)))&gt;0,"Cruzado","Sin cruce")))</f>
        <v>Sin cruce</v>
      </c>
    </row>
    <row r="864" spans="2:50" ht="19.8" hidden="1" customHeight="1" x14ac:dyDescent="0.25">
      <c r="B864" s="494" t="s">
        <v>314</v>
      </c>
      <c r="C864" s="364" t="s">
        <v>969</v>
      </c>
      <c r="D864" s="364">
        <v>20261</v>
      </c>
      <c r="E864" s="373" t="s">
        <v>328</v>
      </c>
      <c r="F864" s="370" t="s">
        <v>291</v>
      </c>
      <c r="G864" s="373" t="s">
        <v>292</v>
      </c>
      <c r="H864" s="373">
        <v>4</v>
      </c>
      <c r="I864" s="373" t="s">
        <v>552</v>
      </c>
      <c r="J864" s="373" t="s">
        <v>278</v>
      </c>
      <c r="K864" s="194" t="s">
        <v>330</v>
      </c>
      <c r="L864" s="364" t="s">
        <v>405</v>
      </c>
      <c r="M864" s="364" t="s">
        <v>324</v>
      </c>
      <c r="N864" s="364" t="s">
        <v>318</v>
      </c>
      <c r="O864" s="373" t="s">
        <v>315</v>
      </c>
      <c r="P864" s="364">
        <v>0</v>
      </c>
      <c r="Q864" s="364">
        <v>4</v>
      </c>
      <c r="R864" s="369">
        <v>4</v>
      </c>
      <c r="S864" s="364">
        <v>4</v>
      </c>
      <c r="T864" s="8"/>
      <c r="U864" s="374">
        <v>22</v>
      </c>
      <c r="V864" s="370">
        <v>42841966</v>
      </c>
      <c r="W864" s="373" t="s">
        <v>17</v>
      </c>
      <c r="X864" s="364" t="s">
        <v>315</v>
      </c>
      <c r="Y864" s="364"/>
      <c r="Z864" s="364"/>
      <c r="AA864" s="364"/>
      <c r="AB864" s="370"/>
      <c r="AC864" s="364"/>
      <c r="AD864" s="364" t="s">
        <v>821</v>
      </c>
      <c r="AE864" s="370"/>
      <c r="AF864" s="370"/>
      <c r="AG864" s="370" t="s">
        <v>301</v>
      </c>
      <c r="AH864" s="364">
        <v>1</v>
      </c>
      <c r="AI864" s="364">
        <v>9</v>
      </c>
      <c r="AJ864" s="364">
        <v>20</v>
      </c>
      <c r="AK864" s="364">
        <v>12</v>
      </c>
      <c r="AL864" s="364">
        <v>40</v>
      </c>
      <c r="AM864" s="22">
        <f t="shared" si="361"/>
        <v>4</v>
      </c>
      <c r="AN864" s="104">
        <f t="shared" si="408"/>
        <v>0.3888888888888889</v>
      </c>
      <c r="AO864" s="104">
        <f t="shared" si="409"/>
        <v>0.52777777777777779</v>
      </c>
      <c r="AP864" s="22" t="str" cm="1">
        <f t="array" ref="AP864">IF(W864="","",IF(SUMPRODUCT((W864=$W$7:$W$2042)*(AH864=$AH$7:$AH$2042)*(AN864=$AN$7:$AN$2042)*(AO864=$AO$7:$AO$2042)*(ROW($W$7:$W$2042)&lt;&gt;ROW(W864))*((R864=0)*($R$7:$R$2042&gt;0)+(R864&gt;0)*($R$7:$R$2042=0)))&gt;0,"SALONES UNIDOS",IF(SUMPRODUCT((W864=$W$7:$W$2042)*(AH864=$AH$7:$AH$2042)*((AN864&lt;$AO$7:$AO$2042)*(AO864&gt;$AN$7:$AN$2042))*(ROW($W$7:$W$2042)&lt;&gt;ROW(W864)))&gt;0,"Cruzado","Sin cruce")))</f>
        <v>Sin cruce</v>
      </c>
      <c r="AQ864" s="22"/>
      <c r="AR864" s="22"/>
      <c r="AS864" s="104">
        <f t="shared" ref="AS864:AS865" si="410">AN864</f>
        <v>0.3888888888888889</v>
      </c>
      <c r="AT864" s="104">
        <f t="shared" ref="AT864:AT865" si="411">AO864</f>
        <v>0.52777777777777779</v>
      </c>
      <c r="AU864" s="360" t="str" cm="1">
        <f t="array" ref="AU864">IF(AB864="","",IF(SUMPRODUCT((AB864=$AB$758:$AB$988)*(AH864=$AH$758:$AH$988)*(AQ864=$AQ$758:$AQ$988)*(AR864=$AR$758:$AR$988)*(ROW($AB$758:$AB$988)&lt;&gt;ROW(AB864))*((R864=0)*($R$758:$R$988&gt;0)+(R864&gt;0)*($R$758:$R$988=0)))&gt;0,"SALONES UNIDOS",IF(SUMPRODUCT((AB864=$AB$758:$AB$988)*(AH864=$AH$758:$AH$988)*((AQ864&lt;$AR$758:$AR$988)*(AR864&gt;$AQ$758:$AQ$988))*(ROW($AB$758:$AB$988)&lt;&gt;ROW(AB864)))&gt;0,"Cruzado","Sin cruce")))</f>
        <v/>
      </c>
      <c r="AV864" s="360" t="str" cm="1">
        <f t="array" ref="AV864">IF(AD864="","",IF(SUMPRODUCT((AD864=$AD$758:$AD$988)*(AH864=$AH$758:$AH$988)*(AS864=$AS$758:$AS$988)*(AT864=$AT$758:$AT$988)*(ROW($AD$758:$AD$988)&lt;&gt;ROW(AD864))*((R864=0)*($R$758:$R$988&gt;0)+(R864&gt;0)*($R$758:$R$988=0)))&gt;0,"SALONES UNIDOS",IF(SUMPRODUCT((AD864=$AD$758:$AD$988)*(AH864=$AH$758:$AH$988)*((AS864&lt;$AT$758:$AT$988)*(AT864&gt;$AS$758:$AS$988))*(ROW($AD$758:$AD$988)&lt;&gt;ROW(AD864)))&gt;0,"Cruzado","Sin cruce")))</f>
        <v>Sin cruce</v>
      </c>
      <c r="AW864" s="104" t="str">
        <f t="shared" si="362"/>
        <v>MH4PORUMAA</v>
      </c>
      <c r="AX864" s="104" t="str" cm="1">
        <f t="array" ref="AX864">IF(AW864="","",IF(SUMPRODUCT((AW864=$AW$7:$AW$2042)*(AH864=$AH$7:$AH$2042)*(AN864=$AN$7:$AN$2042)*(AO864=$AO$7:$AO$2042)*(ROW($AW$7:$AW$2042)&lt;&gt;ROW(AW864))*((R864=0)*($R$7:$R$2042&gt;0)+(R864&gt;0)*($R$7:$R$2042=0)))&gt;0,"SALONES UNIDOS",IF(SUMPRODUCT((AW864=$AW$7:$AW$2042)*(AH864=$AH$7:$AH$2042)*((AN864&lt;$AO$7:$AO$2042)*(AO864&gt;$AN$7:$AN$2042))*(ROW($AW$7:$AW$2042)&lt;&gt;ROW(AW864)))&gt;0,"Cruzado","Sin cruce")))</f>
        <v>Sin cruce</v>
      </c>
    </row>
    <row r="865" spans="2:50" ht="19.8" hidden="1" customHeight="1" x14ac:dyDescent="0.25">
      <c r="B865" s="494" t="s">
        <v>314</v>
      </c>
      <c r="C865" s="364" t="s">
        <v>969</v>
      </c>
      <c r="D865" s="364">
        <v>20261</v>
      </c>
      <c r="E865" s="373" t="s">
        <v>328</v>
      </c>
      <c r="F865" s="370" t="s">
        <v>291</v>
      </c>
      <c r="G865" s="373" t="s">
        <v>292</v>
      </c>
      <c r="H865" s="373">
        <v>4</v>
      </c>
      <c r="I865" s="373" t="s">
        <v>560</v>
      </c>
      <c r="J865" s="373" t="s">
        <v>278</v>
      </c>
      <c r="K865" s="194" t="s">
        <v>330</v>
      </c>
      <c r="L865" s="364" t="s">
        <v>405</v>
      </c>
      <c r="M865" s="364" t="s">
        <v>324</v>
      </c>
      <c r="N865" s="364" t="s">
        <v>318</v>
      </c>
      <c r="O865" s="373" t="s">
        <v>315</v>
      </c>
      <c r="P865" s="364">
        <v>0</v>
      </c>
      <c r="Q865" s="364">
        <v>4</v>
      </c>
      <c r="R865" s="369">
        <v>4</v>
      </c>
      <c r="S865" s="364">
        <v>4</v>
      </c>
      <c r="T865" s="8"/>
      <c r="U865" s="374">
        <v>22</v>
      </c>
      <c r="V865" s="370">
        <v>42841966</v>
      </c>
      <c r="W865" s="373" t="s">
        <v>17</v>
      </c>
      <c r="X865" s="364" t="s">
        <v>315</v>
      </c>
      <c r="Y865" s="364"/>
      <c r="Z865" s="364"/>
      <c r="AA865" s="364"/>
      <c r="AB865" s="370"/>
      <c r="AC865" s="364"/>
      <c r="AD865" s="364" t="s">
        <v>821</v>
      </c>
      <c r="AE865" s="370"/>
      <c r="AF865" s="370"/>
      <c r="AG865" s="370" t="s">
        <v>301</v>
      </c>
      <c r="AH865" s="364">
        <v>1</v>
      </c>
      <c r="AI865" s="364">
        <v>13</v>
      </c>
      <c r="AJ865" s="364">
        <v>30</v>
      </c>
      <c r="AK865" s="364">
        <v>16</v>
      </c>
      <c r="AL865" s="364">
        <v>50</v>
      </c>
      <c r="AM865" s="22">
        <f t="shared" si="361"/>
        <v>4</v>
      </c>
      <c r="AN865" s="104">
        <f t="shared" si="408"/>
        <v>0.5625</v>
      </c>
      <c r="AO865" s="104">
        <f t="shared" si="409"/>
        <v>0.70138888888888884</v>
      </c>
      <c r="AP865" s="22" t="str" cm="1">
        <f t="array" ref="AP865">IF(W865="","",IF(SUMPRODUCT((W865=$W$7:$W$2042)*(AH865=$AH$7:$AH$2042)*(AN865=$AN$7:$AN$2042)*(AO865=$AO$7:$AO$2042)*(ROW($W$7:$W$2042)&lt;&gt;ROW(W865))*((R865=0)*($R$7:$R$2042&gt;0)+(R865&gt;0)*($R$7:$R$2042=0)))&gt;0,"SALONES UNIDOS",IF(SUMPRODUCT((W865=$W$7:$W$2042)*(AH865=$AH$7:$AH$2042)*((AN865&lt;$AO$7:$AO$2042)*(AO865&gt;$AN$7:$AN$2042))*(ROW($W$7:$W$2042)&lt;&gt;ROW(W865)))&gt;0,"Cruzado","Sin cruce")))</f>
        <v>Sin cruce</v>
      </c>
      <c r="AQ865" s="22"/>
      <c r="AR865" s="22"/>
      <c r="AS865" s="104">
        <f t="shared" si="410"/>
        <v>0.5625</v>
      </c>
      <c r="AT865" s="104">
        <f t="shared" si="411"/>
        <v>0.70138888888888884</v>
      </c>
      <c r="AU865" s="360" t="str" cm="1">
        <f t="array" ref="AU865">IF(AB865="","",IF(SUMPRODUCT((AB865=$AB$758:$AB$988)*(AH865=$AH$758:$AH$988)*(AQ865=$AQ$758:$AQ$988)*(AR865=$AR$758:$AR$988)*(ROW($AB$758:$AB$988)&lt;&gt;ROW(AB865))*((R865=0)*($R$758:$R$988&gt;0)+(R865&gt;0)*($R$758:$R$988=0)))&gt;0,"SALONES UNIDOS",IF(SUMPRODUCT((AB865=$AB$758:$AB$988)*(AH865=$AH$758:$AH$988)*((AQ865&lt;$AR$758:$AR$988)*(AR865&gt;$AQ$758:$AQ$988))*(ROW($AB$758:$AB$988)&lt;&gt;ROW(AB865)))&gt;0,"Cruzado","Sin cruce")))</f>
        <v/>
      </c>
      <c r="AV865" s="360" t="str" cm="1">
        <f t="array" ref="AV865">IF(AD865="","",IF(SUMPRODUCT((AD865=$AD$758:$AD$988)*(AH865=$AH$758:$AH$988)*(AS865=$AS$758:$AS$988)*(AT865=$AT$758:$AT$988)*(ROW($AD$758:$AD$988)&lt;&gt;ROW(AD865))*((R865=0)*($R$758:$R$988&gt;0)+(R865&gt;0)*($R$758:$R$988=0)))&gt;0,"SALONES UNIDOS",IF(SUMPRODUCT((AD865=$AD$758:$AD$988)*(AH865=$AH$758:$AH$988)*((AS865&lt;$AT$758:$AT$988)*(AT865&gt;$AS$758:$AS$988))*(ROW($AD$758:$AD$988)&lt;&gt;ROW(AD865)))&gt;0,"Cruzado","Sin cruce")))</f>
        <v>Sin cruce</v>
      </c>
      <c r="AW865" s="104" t="str">
        <f t="shared" si="362"/>
        <v>MH4PORUMAA</v>
      </c>
      <c r="AX865" s="104" t="str" cm="1">
        <f t="array" ref="AX865">IF(AW865="","",IF(SUMPRODUCT((AW865=$AW$7:$AW$2042)*(AH865=$AH$7:$AH$2042)*(AN865=$AN$7:$AN$2042)*(AO865=$AO$7:$AO$2042)*(ROW($AW$7:$AW$2042)&lt;&gt;ROW(AW865))*((R865=0)*($R$7:$R$2042&gt;0)+(R865&gt;0)*($R$7:$R$2042=0)))&gt;0,"SALONES UNIDOS",IF(SUMPRODUCT((AW865=$AW$7:$AW$2042)*(AH865=$AH$7:$AH$2042)*((AN865&lt;$AO$7:$AO$2042)*(AO865&gt;$AN$7:$AN$2042))*(ROW($AW$7:$AW$2042)&lt;&gt;ROW(AW865)))&gt;0,"Cruzado","Sin cruce")))</f>
        <v>Sin cruce</v>
      </c>
    </row>
    <row r="866" spans="2:50" ht="19.8" hidden="1" customHeight="1" x14ac:dyDescent="0.25">
      <c r="B866" s="494" t="s">
        <v>314</v>
      </c>
      <c r="C866" s="364" t="s">
        <v>969</v>
      </c>
      <c r="D866" s="364">
        <v>20261</v>
      </c>
      <c r="E866" s="373" t="s">
        <v>328</v>
      </c>
      <c r="F866" s="370" t="s">
        <v>291</v>
      </c>
      <c r="G866" s="373" t="s">
        <v>292</v>
      </c>
      <c r="H866" s="373">
        <v>4</v>
      </c>
      <c r="I866" s="373" t="s">
        <v>278</v>
      </c>
      <c r="J866" s="373" t="s">
        <v>278</v>
      </c>
      <c r="K866" s="194" t="s">
        <v>332</v>
      </c>
      <c r="L866" s="364" t="s">
        <v>822</v>
      </c>
      <c r="M866" s="364" t="s">
        <v>324</v>
      </c>
      <c r="N866" s="364" t="s">
        <v>318</v>
      </c>
      <c r="O866" s="373" t="s">
        <v>315</v>
      </c>
      <c r="P866" s="364">
        <v>3</v>
      </c>
      <c r="Q866" s="364">
        <v>0</v>
      </c>
      <c r="R866" s="369">
        <v>3</v>
      </c>
      <c r="S866" s="364">
        <v>6</v>
      </c>
      <c r="T866" s="8"/>
      <c r="U866" s="374">
        <v>44</v>
      </c>
      <c r="V866" s="370">
        <v>72313447</v>
      </c>
      <c r="W866" s="373" t="s">
        <v>1124</v>
      </c>
      <c r="X866" s="364" t="s">
        <v>315</v>
      </c>
      <c r="Y866" s="364"/>
      <c r="Z866" s="364"/>
      <c r="AA866" s="364"/>
      <c r="AB866" s="364" t="s">
        <v>816</v>
      </c>
      <c r="AC866" s="364"/>
      <c r="AD866" s="369"/>
      <c r="AE866" s="370"/>
      <c r="AF866" s="370"/>
      <c r="AG866" s="370" t="s">
        <v>559</v>
      </c>
      <c r="AH866" s="364">
        <v>2</v>
      </c>
      <c r="AI866" s="364">
        <v>14</v>
      </c>
      <c r="AJ866" s="364">
        <v>20</v>
      </c>
      <c r="AK866" s="364">
        <v>16</v>
      </c>
      <c r="AL866" s="364">
        <v>50</v>
      </c>
      <c r="AM866" s="22">
        <f t="shared" ref="AM866:AM929" si="412">IF(AI866="",R866,ROUND(((((AK866/24)+(AL866/1440))-((AI866/24)+(AJ866/1440)))*1440/50),5))</f>
        <v>3</v>
      </c>
      <c r="AN866" s="104">
        <f t="shared" si="408"/>
        <v>0.59722222222222221</v>
      </c>
      <c r="AO866" s="104">
        <f t="shared" si="409"/>
        <v>0.70138888888888884</v>
      </c>
      <c r="AP866" s="22" t="str" cm="1">
        <f t="array" ref="AP866">IF(W866="","",IF(SUMPRODUCT((W866=$W$7:$W$2042)*(AH866=$AH$7:$AH$2042)*(AN866=$AN$7:$AN$2042)*(AO866=$AO$7:$AO$2042)*(ROW($W$7:$W$2042)&lt;&gt;ROW(W866))*((R866=0)*($R$7:$R$2042&gt;0)+(R866&gt;0)*($R$7:$R$2042=0)))&gt;0,"SALONES UNIDOS",IF(SUMPRODUCT((W866=$W$7:$W$2042)*(AH866=$AH$7:$AH$2042)*((AN866&lt;$AO$7:$AO$2042)*(AO866&gt;$AN$7:$AN$2042))*(ROW($W$7:$W$2042)&lt;&gt;ROW(W866)))&gt;0,"Cruzado","Sin cruce")))</f>
        <v>Sin cruce</v>
      </c>
      <c r="AQ866" s="104">
        <f>AN866</f>
        <v>0.59722222222222221</v>
      </c>
      <c r="AR866" s="104">
        <f>AO866</f>
        <v>0.70138888888888884</v>
      </c>
      <c r="AS866" s="22"/>
      <c r="AT866" s="22"/>
      <c r="AU866" s="360" t="str" cm="1">
        <f t="array" ref="AU866">IF(AB866="","",IF(SUMPRODUCT((AB866=$AB$758:$AB$988)*(AH866=$AH$758:$AH$988)*(AQ866=$AQ$758:$AQ$988)*(AR866=$AR$758:$AR$988)*(ROW($AB$758:$AB$988)&lt;&gt;ROW(AB866))*((R866=0)*($R$758:$R$988&gt;0)+(R866&gt;0)*($R$758:$R$988=0)))&gt;0,"SALONES UNIDOS",IF(SUMPRODUCT((AB866=$AB$758:$AB$988)*(AH866=$AH$758:$AH$988)*((AQ866&lt;$AR$758:$AR$988)*(AR866&gt;$AQ$758:$AQ$988))*(ROW($AB$758:$AB$988)&lt;&gt;ROW(AB866)))&gt;0,"Cruzado","Sin cruce")))</f>
        <v>Sin cruce</v>
      </c>
      <c r="AV866" s="360" t="str" cm="1">
        <f t="array" ref="AV866">IF(AD866="","",IF(SUMPRODUCT((AD866=$AD$758:$AD$988)*(AH866=$AH$758:$AH$988)*(AS866=$AS$758:$AS$988)*(AT866=$AT$758:$AT$988)*(ROW($AD$758:$AD$988)&lt;&gt;ROW(AD866))*((R866=0)*($R$758:$R$988&gt;0)+(R866&gt;0)*($R$758:$R$988=0)))&gt;0,"SALONES UNIDOS",IF(SUMPRODUCT((AD866=$AD$758:$AD$988)*(AH866=$AH$758:$AH$988)*((AS866&lt;$AT$758:$AT$988)*(AT866&gt;$AS$758:$AS$988))*(ROW($AD$758:$AD$988)&lt;&gt;ROW(AD866)))&gt;0,"Cruzado","Sin cruce")))</f>
        <v/>
      </c>
      <c r="AW866" s="104" t="str">
        <f t="shared" ref="AW866:AW929" si="413">TRIM(CONCATENATE(G866,H866,E866,J866))</f>
        <v>MH4PORUMAA</v>
      </c>
      <c r="AX866" s="104" t="str" cm="1">
        <f t="array" ref="AX866">IF(AW866="","",IF(SUMPRODUCT((AW866=$AW$7:$AW$2042)*(AH866=$AH$7:$AH$2042)*(AN866=$AN$7:$AN$2042)*(AO866=$AO$7:$AO$2042)*(ROW($AW$7:$AW$2042)&lt;&gt;ROW(AW866))*((R866=0)*($R$7:$R$2042&gt;0)+(R866&gt;0)*($R$7:$R$2042=0)))&gt;0,"SALONES UNIDOS",IF(SUMPRODUCT((AW866=$AW$7:$AW$2042)*(AH866=$AH$7:$AH$2042)*((AN866&lt;$AO$7:$AO$2042)*(AO866&gt;$AN$7:$AN$2042))*(ROW($AW$7:$AW$2042)&lt;&gt;ROW(AW866)))&gt;0,"Cruzado","Sin cruce")))</f>
        <v>Sin cruce</v>
      </c>
    </row>
    <row r="867" spans="2:50" ht="19.8" hidden="1" customHeight="1" x14ac:dyDescent="0.25">
      <c r="B867" s="494" t="s">
        <v>314</v>
      </c>
      <c r="C867" s="364" t="s">
        <v>969</v>
      </c>
      <c r="D867" s="364">
        <v>20261</v>
      </c>
      <c r="E867" s="373" t="s">
        <v>328</v>
      </c>
      <c r="F867" s="370" t="s">
        <v>291</v>
      </c>
      <c r="G867" s="373" t="s">
        <v>292</v>
      </c>
      <c r="H867" s="373">
        <v>4</v>
      </c>
      <c r="I867" s="373" t="s">
        <v>552</v>
      </c>
      <c r="J867" s="373" t="s">
        <v>278</v>
      </c>
      <c r="K867" s="194" t="s">
        <v>332</v>
      </c>
      <c r="L867" s="364" t="s">
        <v>822</v>
      </c>
      <c r="M867" s="364" t="s">
        <v>324</v>
      </c>
      <c r="N867" s="364" t="s">
        <v>318</v>
      </c>
      <c r="O867" s="373" t="s">
        <v>315</v>
      </c>
      <c r="P867" s="364">
        <v>0</v>
      </c>
      <c r="Q867" s="364">
        <v>6</v>
      </c>
      <c r="R867" s="369">
        <v>6</v>
      </c>
      <c r="S867" s="364">
        <v>6</v>
      </c>
      <c r="T867" s="8"/>
      <c r="U867" s="374">
        <v>22</v>
      </c>
      <c r="V867" s="370">
        <v>72313447</v>
      </c>
      <c r="W867" s="373" t="s">
        <v>1124</v>
      </c>
      <c r="X867" s="364" t="s">
        <v>315</v>
      </c>
      <c r="Y867" s="364"/>
      <c r="Z867" s="364"/>
      <c r="AA867" s="364"/>
      <c r="AB867" s="370"/>
      <c r="AC867" s="364"/>
      <c r="AD867" s="364" t="s">
        <v>812</v>
      </c>
      <c r="AE867" s="370"/>
      <c r="AF867" s="370"/>
      <c r="AG867" s="370" t="s">
        <v>301</v>
      </c>
      <c r="AH867" s="364">
        <v>3</v>
      </c>
      <c r="AI867" s="364">
        <v>14</v>
      </c>
      <c r="AJ867" s="364">
        <v>20</v>
      </c>
      <c r="AK867" s="364">
        <v>19</v>
      </c>
      <c r="AL867" s="364">
        <v>20</v>
      </c>
      <c r="AM867" s="22">
        <f t="shared" si="412"/>
        <v>6</v>
      </c>
      <c r="AN867" s="104">
        <f t="shared" si="408"/>
        <v>0.59722222222222221</v>
      </c>
      <c r="AO867" s="104">
        <f t="shared" si="409"/>
        <v>0.80555555555555547</v>
      </c>
      <c r="AP867" s="22" t="str" cm="1">
        <f t="array" ref="AP867">IF(W867="","",IF(SUMPRODUCT((W867=$W$7:$W$2042)*(AH867=$AH$7:$AH$2042)*(AN867=$AN$7:$AN$2042)*(AO867=$AO$7:$AO$2042)*(ROW($W$7:$W$2042)&lt;&gt;ROW(W867))*((R867=0)*($R$7:$R$2042&gt;0)+(R867&gt;0)*($R$7:$R$2042=0)))&gt;0,"SALONES UNIDOS",IF(SUMPRODUCT((W867=$W$7:$W$2042)*(AH867=$AH$7:$AH$2042)*((AN867&lt;$AO$7:$AO$2042)*(AO867&gt;$AN$7:$AN$2042))*(ROW($W$7:$W$2042)&lt;&gt;ROW(W867)))&gt;0,"Cruzado","Sin cruce")))</f>
        <v>Sin cruce</v>
      </c>
      <c r="AQ867" s="22"/>
      <c r="AR867" s="22"/>
      <c r="AS867" s="104">
        <f t="shared" ref="AS867:AS868" si="414">AN867</f>
        <v>0.59722222222222221</v>
      </c>
      <c r="AT867" s="104">
        <f t="shared" ref="AT867:AT868" si="415">AO867</f>
        <v>0.80555555555555547</v>
      </c>
      <c r="AU867" s="360" t="str" cm="1">
        <f t="array" ref="AU867">IF(AB867="","",IF(SUMPRODUCT((AB867=$AB$758:$AB$988)*(AH867=$AH$758:$AH$988)*(AQ867=$AQ$758:$AQ$988)*(AR867=$AR$758:$AR$988)*(ROW($AB$758:$AB$988)&lt;&gt;ROW(AB867))*((R867=0)*($R$758:$R$988&gt;0)+(R867&gt;0)*($R$758:$R$988=0)))&gt;0,"SALONES UNIDOS",IF(SUMPRODUCT((AB867=$AB$758:$AB$988)*(AH867=$AH$758:$AH$988)*((AQ867&lt;$AR$758:$AR$988)*(AR867&gt;$AQ$758:$AQ$988))*(ROW($AB$758:$AB$988)&lt;&gt;ROW(AB867)))&gt;0,"Cruzado","Sin cruce")))</f>
        <v/>
      </c>
      <c r="AV867" s="360" t="str" cm="1">
        <f t="array" ref="AV867">IF(AD867="","",IF(SUMPRODUCT((AD867=$AD$758:$AD$988)*(AH867=$AH$758:$AH$988)*(AS867=$AS$758:$AS$988)*(AT867=$AT$758:$AT$988)*(ROW($AD$758:$AD$988)&lt;&gt;ROW(AD867))*((R867=0)*($R$758:$R$988&gt;0)+(R867&gt;0)*($R$758:$R$988=0)))&gt;0,"SALONES UNIDOS",IF(SUMPRODUCT((AD867=$AD$758:$AD$988)*(AH867=$AH$758:$AH$988)*((AS867&lt;$AT$758:$AT$988)*(AT867&gt;$AS$758:$AS$988))*(ROW($AD$758:$AD$988)&lt;&gt;ROW(AD867)))&gt;0,"Cruzado","Sin cruce")))</f>
        <v>Sin cruce</v>
      </c>
      <c r="AW867" s="104" t="str">
        <f t="shared" si="413"/>
        <v>MH4PORUMAA</v>
      </c>
      <c r="AX867" s="104" t="str" cm="1">
        <f t="array" ref="AX867">IF(AW867="","",IF(SUMPRODUCT((AW867=$AW$7:$AW$2042)*(AH867=$AH$7:$AH$2042)*(AN867=$AN$7:$AN$2042)*(AO867=$AO$7:$AO$2042)*(ROW($AW$7:$AW$2042)&lt;&gt;ROW(AW867))*((R867=0)*($R$7:$R$2042&gt;0)+(R867&gt;0)*($R$7:$R$2042=0)))&gt;0,"SALONES UNIDOS",IF(SUMPRODUCT((AW867=$AW$7:$AW$2042)*(AH867=$AH$7:$AH$2042)*((AN867&lt;$AO$7:$AO$2042)*(AO867&gt;$AN$7:$AN$2042))*(ROW($AW$7:$AW$2042)&lt;&gt;ROW(AW867)))&gt;0,"Cruzado","Sin cruce")))</f>
        <v>Sin cruce</v>
      </c>
    </row>
    <row r="868" spans="2:50" ht="19.8" hidden="1" customHeight="1" x14ac:dyDescent="0.25">
      <c r="B868" s="494" t="s">
        <v>314</v>
      </c>
      <c r="C868" s="364" t="s">
        <v>969</v>
      </c>
      <c r="D868" s="364">
        <v>20261</v>
      </c>
      <c r="E868" s="373" t="s">
        <v>328</v>
      </c>
      <c r="F868" s="370" t="s">
        <v>291</v>
      </c>
      <c r="G868" s="373" t="s">
        <v>292</v>
      </c>
      <c r="H868" s="373">
        <v>4</v>
      </c>
      <c r="I868" s="373" t="s">
        <v>560</v>
      </c>
      <c r="J868" s="373" t="s">
        <v>278</v>
      </c>
      <c r="K868" s="194" t="s">
        <v>332</v>
      </c>
      <c r="L868" s="364" t="s">
        <v>822</v>
      </c>
      <c r="M868" s="364" t="s">
        <v>324</v>
      </c>
      <c r="N868" s="364" t="s">
        <v>318</v>
      </c>
      <c r="O868" s="373" t="s">
        <v>315</v>
      </c>
      <c r="P868" s="364">
        <v>0</v>
      </c>
      <c r="Q868" s="364">
        <v>6</v>
      </c>
      <c r="R868" s="369">
        <v>6</v>
      </c>
      <c r="S868" s="364">
        <v>6</v>
      </c>
      <c r="T868" s="8"/>
      <c r="U868" s="374">
        <v>22</v>
      </c>
      <c r="V868" s="370">
        <v>72313447</v>
      </c>
      <c r="W868" s="373" t="s">
        <v>1124</v>
      </c>
      <c r="X868" s="364" t="s">
        <v>315</v>
      </c>
      <c r="Y868" s="364"/>
      <c r="Z868" s="364"/>
      <c r="AA868" s="364"/>
      <c r="AB868" s="370"/>
      <c r="AC868" s="364"/>
      <c r="AD868" s="364" t="s">
        <v>812</v>
      </c>
      <c r="AE868" s="370"/>
      <c r="AF868" s="370"/>
      <c r="AG868" s="370" t="s">
        <v>301</v>
      </c>
      <c r="AH868" s="364">
        <v>6</v>
      </c>
      <c r="AI868" s="364">
        <v>7</v>
      </c>
      <c r="AJ868" s="364">
        <v>40</v>
      </c>
      <c r="AK868" s="364">
        <v>12</v>
      </c>
      <c r="AL868" s="364">
        <v>40</v>
      </c>
      <c r="AM868" s="22">
        <f t="shared" si="412"/>
        <v>6</v>
      </c>
      <c r="AN868" s="104">
        <f t="shared" si="408"/>
        <v>0.31944444444444448</v>
      </c>
      <c r="AO868" s="104">
        <f t="shared" si="409"/>
        <v>0.52777777777777779</v>
      </c>
      <c r="AP868" s="22" t="str" cm="1">
        <f t="array" ref="AP868">IF(W868="","",IF(SUMPRODUCT((W868=$W$7:$W$2042)*(AH868=$AH$7:$AH$2042)*(AN868=$AN$7:$AN$2042)*(AO868=$AO$7:$AO$2042)*(ROW($W$7:$W$2042)&lt;&gt;ROW(W868))*((R868=0)*($R$7:$R$2042&gt;0)+(R868&gt;0)*($R$7:$R$2042=0)))&gt;0,"SALONES UNIDOS",IF(SUMPRODUCT((W868=$W$7:$W$2042)*(AH868=$AH$7:$AH$2042)*((AN868&lt;$AO$7:$AO$2042)*(AO868&gt;$AN$7:$AN$2042))*(ROW($W$7:$W$2042)&lt;&gt;ROW(W868)))&gt;0,"Cruzado","Sin cruce")))</f>
        <v>Sin cruce</v>
      </c>
      <c r="AQ868" s="22"/>
      <c r="AR868" s="22"/>
      <c r="AS868" s="104">
        <f t="shared" si="414"/>
        <v>0.31944444444444448</v>
      </c>
      <c r="AT868" s="104">
        <f t="shared" si="415"/>
        <v>0.52777777777777779</v>
      </c>
      <c r="AU868" s="360" t="str" cm="1">
        <f t="array" ref="AU868">IF(AB868="","",IF(SUMPRODUCT((AB868=$AB$758:$AB$988)*(AH868=$AH$758:$AH$988)*(AQ868=$AQ$758:$AQ$988)*(AR868=$AR$758:$AR$988)*(ROW($AB$758:$AB$988)&lt;&gt;ROW(AB868))*((R868=0)*($R$758:$R$988&gt;0)+(R868&gt;0)*($R$758:$R$988=0)))&gt;0,"SALONES UNIDOS",IF(SUMPRODUCT((AB868=$AB$758:$AB$988)*(AH868=$AH$758:$AH$988)*((AQ868&lt;$AR$758:$AR$988)*(AR868&gt;$AQ$758:$AQ$988))*(ROW($AB$758:$AB$988)&lt;&gt;ROW(AB868)))&gt;0,"Cruzado","Sin cruce")))</f>
        <v/>
      </c>
      <c r="AV868" s="360" t="str" cm="1">
        <f t="array" ref="AV868">IF(AD868="","",IF(SUMPRODUCT((AD868=$AD$758:$AD$988)*(AH868=$AH$758:$AH$988)*(AS868=$AS$758:$AS$988)*(AT868=$AT$758:$AT$988)*(ROW($AD$758:$AD$988)&lt;&gt;ROW(AD868))*((R868=0)*($R$758:$R$988&gt;0)+(R868&gt;0)*($R$758:$R$988=0)))&gt;0,"SALONES UNIDOS",IF(SUMPRODUCT((AD868=$AD$758:$AD$988)*(AH868=$AH$758:$AH$988)*((AS868&lt;$AT$758:$AT$988)*(AT868&gt;$AS$758:$AS$988))*(ROW($AD$758:$AD$988)&lt;&gt;ROW(AD868)))&gt;0,"Cruzado","Sin cruce")))</f>
        <v>Sin cruce</v>
      </c>
      <c r="AW868" s="104" t="str">
        <f t="shared" si="413"/>
        <v>MH4PORUMAA</v>
      </c>
      <c r="AX868" s="104" t="str" cm="1">
        <f t="array" ref="AX868">IF(AW868="","",IF(SUMPRODUCT((AW868=$AW$7:$AW$2042)*(AH868=$AH$7:$AH$2042)*(AN868=$AN$7:$AN$2042)*(AO868=$AO$7:$AO$2042)*(ROW($AW$7:$AW$2042)&lt;&gt;ROW(AW868))*((R868=0)*($R$7:$R$2042&gt;0)+(R868&gt;0)*($R$7:$R$2042=0)))&gt;0,"SALONES UNIDOS",IF(SUMPRODUCT((AW868=$AW$7:$AW$2042)*(AH868=$AH$7:$AH$2042)*((AN868&lt;$AO$7:$AO$2042)*(AO868&gt;$AN$7:$AN$2042))*(ROW($AW$7:$AW$2042)&lt;&gt;ROW(AW868)))&gt;0,"Cruzado","Sin cruce")))</f>
        <v>Sin cruce</v>
      </c>
    </row>
    <row r="869" spans="2:50" ht="19.8" hidden="1" customHeight="1" x14ac:dyDescent="0.25">
      <c r="B869" s="494" t="s">
        <v>314</v>
      </c>
      <c r="C869" s="364" t="s">
        <v>969</v>
      </c>
      <c r="D869" s="364">
        <v>20261</v>
      </c>
      <c r="E869" s="373" t="s">
        <v>328</v>
      </c>
      <c r="F869" s="370" t="s">
        <v>291</v>
      </c>
      <c r="G869" s="373" t="s">
        <v>292</v>
      </c>
      <c r="H869" s="373">
        <v>4</v>
      </c>
      <c r="I869" s="373" t="s">
        <v>278</v>
      </c>
      <c r="J869" s="373" t="s">
        <v>278</v>
      </c>
      <c r="K869" s="194" t="s">
        <v>334</v>
      </c>
      <c r="L869" s="364" t="s">
        <v>617</v>
      </c>
      <c r="M869" s="364" t="s">
        <v>324</v>
      </c>
      <c r="N869" s="364" t="s">
        <v>318</v>
      </c>
      <c r="O869" s="373" t="s">
        <v>315</v>
      </c>
      <c r="P869" s="364">
        <v>3</v>
      </c>
      <c r="Q869" s="364">
        <v>0</v>
      </c>
      <c r="R869" s="369">
        <v>3</v>
      </c>
      <c r="S869" s="364">
        <v>4</v>
      </c>
      <c r="T869" s="8"/>
      <c r="U869" s="374">
        <v>44</v>
      </c>
      <c r="V869" s="370">
        <v>45475173</v>
      </c>
      <c r="W869" s="373" t="s">
        <v>251</v>
      </c>
      <c r="X869" s="364" t="s">
        <v>315</v>
      </c>
      <c r="Y869" s="364"/>
      <c r="Z869" s="364"/>
      <c r="AA869" s="364"/>
      <c r="AB869" s="364" t="s">
        <v>816</v>
      </c>
      <c r="AC869" s="364"/>
      <c r="AD869" s="369"/>
      <c r="AE869" s="370"/>
      <c r="AF869" s="370"/>
      <c r="AG869" s="370" t="s">
        <v>559</v>
      </c>
      <c r="AH869" s="364">
        <v>2</v>
      </c>
      <c r="AI869" s="364">
        <v>7</v>
      </c>
      <c r="AJ869" s="364">
        <v>40</v>
      </c>
      <c r="AK869" s="364">
        <v>10</v>
      </c>
      <c r="AL869" s="364">
        <v>10</v>
      </c>
      <c r="AM869" s="22">
        <f t="shared" si="412"/>
        <v>3</v>
      </c>
      <c r="AN869" s="104">
        <f t="shared" si="408"/>
        <v>0.31944444444444448</v>
      </c>
      <c r="AO869" s="104">
        <f t="shared" si="409"/>
        <v>0.4236111111111111</v>
      </c>
      <c r="AP869" s="22" t="str" cm="1">
        <f t="array" ref="AP869">IF(W869="","",IF(SUMPRODUCT((W869=$W$7:$W$2042)*(AH869=$AH$7:$AH$2042)*(AN869=$AN$7:$AN$2042)*(AO869=$AO$7:$AO$2042)*(ROW($W$7:$W$2042)&lt;&gt;ROW(W869))*((R869=0)*($R$7:$R$2042&gt;0)+(R869&gt;0)*($R$7:$R$2042=0)))&gt;0,"SALONES UNIDOS",IF(SUMPRODUCT((W869=$W$7:$W$2042)*(AH869=$AH$7:$AH$2042)*((AN869&lt;$AO$7:$AO$2042)*(AO869&gt;$AN$7:$AN$2042))*(ROW($W$7:$W$2042)&lt;&gt;ROW(W869)))&gt;0,"Cruzado","Sin cruce")))</f>
        <v>Sin cruce</v>
      </c>
      <c r="AQ869" s="104">
        <f>AN869</f>
        <v>0.31944444444444448</v>
      </c>
      <c r="AR869" s="104">
        <f>AO869</f>
        <v>0.4236111111111111</v>
      </c>
      <c r="AS869" s="22"/>
      <c r="AT869" s="22"/>
      <c r="AU869" s="360" t="str" cm="1">
        <f t="array" ref="AU869">IF(AB869="","",IF(SUMPRODUCT((AB869=$AB$758:$AB$988)*(AH869=$AH$758:$AH$988)*(AQ869=$AQ$758:$AQ$988)*(AR869=$AR$758:$AR$988)*(ROW($AB$758:$AB$988)&lt;&gt;ROW(AB869))*((R869=0)*($R$758:$R$988&gt;0)+(R869&gt;0)*($R$758:$R$988=0)))&gt;0,"SALONES UNIDOS",IF(SUMPRODUCT((AB869=$AB$758:$AB$988)*(AH869=$AH$758:$AH$988)*((AQ869&lt;$AR$758:$AR$988)*(AR869&gt;$AQ$758:$AQ$988))*(ROW($AB$758:$AB$988)&lt;&gt;ROW(AB869)))&gt;0,"Cruzado","Sin cruce")))</f>
        <v>Sin cruce</v>
      </c>
      <c r="AV869" s="360" t="str" cm="1">
        <f t="array" ref="AV869">IF(AD869="","",IF(SUMPRODUCT((AD869=$AD$758:$AD$988)*(AH869=$AH$758:$AH$988)*(AS869=$AS$758:$AS$988)*(AT869=$AT$758:$AT$988)*(ROW($AD$758:$AD$988)&lt;&gt;ROW(AD869))*((R869=0)*($R$758:$R$988&gt;0)+(R869&gt;0)*($R$758:$R$988=0)))&gt;0,"SALONES UNIDOS",IF(SUMPRODUCT((AD869=$AD$758:$AD$988)*(AH869=$AH$758:$AH$988)*((AS869&lt;$AT$758:$AT$988)*(AT869&gt;$AS$758:$AS$988))*(ROW($AD$758:$AD$988)&lt;&gt;ROW(AD869)))&gt;0,"Cruzado","Sin cruce")))</f>
        <v/>
      </c>
      <c r="AW869" s="104" t="str">
        <f t="shared" si="413"/>
        <v>MH4PORUMAA</v>
      </c>
      <c r="AX869" s="104" t="str" cm="1">
        <f t="array" ref="AX869">IF(AW869="","",IF(SUMPRODUCT((AW869=$AW$7:$AW$2042)*(AH869=$AH$7:$AH$2042)*(AN869=$AN$7:$AN$2042)*(AO869=$AO$7:$AO$2042)*(ROW($AW$7:$AW$2042)&lt;&gt;ROW(AW869))*((R869=0)*($R$7:$R$2042&gt;0)+(R869&gt;0)*($R$7:$R$2042=0)))&gt;0,"SALONES UNIDOS",IF(SUMPRODUCT((AW869=$AW$7:$AW$2042)*(AH869=$AH$7:$AH$2042)*((AN869&lt;$AO$7:$AO$2042)*(AO869&gt;$AN$7:$AN$2042))*(ROW($AW$7:$AW$2042)&lt;&gt;ROW(AW869)))&gt;0,"Cruzado","Sin cruce")))</f>
        <v>Sin cruce</v>
      </c>
    </row>
    <row r="870" spans="2:50" ht="19.8" hidden="1" customHeight="1" x14ac:dyDescent="0.25">
      <c r="B870" s="494" t="s">
        <v>314</v>
      </c>
      <c r="C870" s="364" t="s">
        <v>969</v>
      </c>
      <c r="D870" s="364">
        <v>20261</v>
      </c>
      <c r="E870" s="373" t="s">
        <v>328</v>
      </c>
      <c r="F870" s="370" t="s">
        <v>291</v>
      </c>
      <c r="G870" s="373" t="s">
        <v>292</v>
      </c>
      <c r="H870" s="373">
        <v>4</v>
      </c>
      <c r="I870" s="373" t="s">
        <v>552</v>
      </c>
      <c r="J870" s="373" t="s">
        <v>278</v>
      </c>
      <c r="K870" s="194" t="s">
        <v>334</v>
      </c>
      <c r="L870" s="364" t="s">
        <v>617</v>
      </c>
      <c r="M870" s="364" t="s">
        <v>324</v>
      </c>
      <c r="N870" s="364" t="s">
        <v>318</v>
      </c>
      <c r="O870" s="373" t="s">
        <v>315</v>
      </c>
      <c r="P870" s="364">
        <v>0</v>
      </c>
      <c r="Q870" s="364">
        <v>2</v>
      </c>
      <c r="R870" s="369">
        <v>2</v>
      </c>
      <c r="S870" s="364">
        <v>4</v>
      </c>
      <c r="T870" s="8"/>
      <c r="U870" s="374">
        <v>22</v>
      </c>
      <c r="V870" s="370">
        <v>45475173</v>
      </c>
      <c r="W870" s="373" t="s">
        <v>251</v>
      </c>
      <c r="X870" s="364" t="s">
        <v>315</v>
      </c>
      <c r="Y870" s="364"/>
      <c r="Z870" s="364"/>
      <c r="AA870" s="364"/>
      <c r="AB870" s="370"/>
      <c r="AC870" s="364"/>
      <c r="AD870" s="364" t="s">
        <v>823</v>
      </c>
      <c r="AE870" s="370"/>
      <c r="AF870" s="370"/>
      <c r="AG870" s="370" t="s">
        <v>301</v>
      </c>
      <c r="AH870" s="364">
        <v>2</v>
      </c>
      <c r="AI870" s="364">
        <v>10</v>
      </c>
      <c r="AJ870" s="364">
        <v>10</v>
      </c>
      <c r="AK870" s="364">
        <v>11</v>
      </c>
      <c r="AL870" s="364">
        <v>50</v>
      </c>
      <c r="AM870" s="22">
        <f t="shared" si="412"/>
        <v>2</v>
      </c>
      <c r="AN870" s="104">
        <f t="shared" si="408"/>
        <v>0.4236111111111111</v>
      </c>
      <c r="AO870" s="104">
        <f t="shared" si="409"/>
        <v>0.49305555555555552</v>
      </c>
      <c r="AP870" s="22" t="str" cm="1">
        <f t="array" ref="AP870">IF(W870="","",IF(SUMPRODUCT((W870=$W$7:$W$2042)*(AH870=$AH$7:$AH$2042)*(AN870=$AN$7:$AN$2042)*(AO870=$AO$7:$AO$2042)*(ROW($W$7:$W$2042)&lt;&gt;ROW(W870))*((R870=0)*($R$7:$R$2042&gt;0)+(R870&gt;0)*($R$7:$R$2042=0)))&gt;0,"SALONES UNIDOS",IF(SUMPRODUCT((W870=$W$7:$W$2042)*(AH870=$AH$7:$AH$2042)*((AN870&lt;$AO$7:$AO$2042)*(AO870&gt;$AN$7:$AN$2042))*(ROW($W$7:$W$2042)&lt;&gt;ROW(W870)))&gt;0,"Cruzado","Sin cruce")))</f>
        <v>Sin cruce</v>
      </c>
      <c r="AQ870" s="22"/>
      <c r="AR870" s="22"/>
      <c r="AS870" s="104">
        <f t="shared" ref="AS870:AS871" si="416">AN870</f>
        <v>0.4236111111111111</v>
      </c>
      <c r="AT870" s="104">
        <f t="shared" ref="AT870:AT871" si="417">AO870</f>
        <v>0.49305555555555552</v>
      </c>
      <c r="AU870" s="360" t="str" cm="1">
        <f t="array" ref="AU870">IF(AB870="","",IF(SUMPRODUCT((AB870=$AB$758:$AB$988)*(AH870=$AH$758:$AH$988)*(AQ870=$AQ$758:$AQ$988)*(AR870=$AR$758:$AR$988)*(ROW($AB$758:$AB$988)&lt;&gt;ROW(AB870))*((R870=0)*($R$758:$R$988&gt;0)+(R870&gt;0)*($R$758:$R$988=0)))&gt;0,"SALONES UNIDOS",IF(SUMPRODUCT((AB870=$AB$758:$AB$988)*(AH870=$AH$758:$AH$988)*((AQ870&lt;$AR$758:$AR$988)*(AR870&gt;$AQ$758:$AQ$988))*(ROW($AB$758:$AB$988)&lt;&gt;ROW(AB870)))&gt;0,"Cruzado","Sin cruce")))</f>
        <v/>
      </c>
      <c r="AV870" s="360" t="str" cm="1">
        <f t="array" ref="AV870">IF(AD870="","",IF(SUMPRODUCT((AD870=$AD$758:$AD$988)*(AH870=$AH$758:$AH$988)*(AS870=$AS$758:$AS$988)*(AT870=$AT$758:$AT$988)*(ROW($AD$758:$AD$988)&lt;&gt;ROW(AD870))*((R870=0)*($R$758:$R$988&gt;0)+(R870&gt;0)*($R$758:$R$988=0)))&gt;0,"SALONES UNIDOS",IF(SUMPRODUCT((AD870=$AD$758:$AD$988)*(AH870=$AH$758:$AH$988)*((AS870&lt;$AT$758:$AT$988)*(AT870&gt;$AS$758:$AS$988))*(ROW($AD$758:$AD$988)&lt;&gt;ROW(AD870)))&gt;0,"Cruzado","Sin cruce")))</f>
        <v>Sin cruce</v>
      </c>
      <c r="AW870" s="104" t="str">
        <f t="shared" si="413"/>
        <v>MH4PORUMAA</v>
      </c>
      <c r="AX870" s="104" t="str" cm="1">
        <f t="array" ref="AX870">IF(AW870="","",IF(SUMPRODUCT((AW870=$AW$7:$AW$2042)*(AH870=$AH$7:$AH$2042)*(AN870=$AN$7:$AN$2042)*(AO870=$AO$7:$AO$2042)*(ROW($AW$7:$AW$2042)&lt;&gt;ROW(AW870))*((R870=0)*($R$7:$R$2042&gt;0)+(R870&gt;0)*($R$7:$R$2042=0)))&gt;0,"SALONES UNIDOS",IF(SUMPRODUCT((AW870=$AW$7:$AW$2042)*(AH870=$AH$7:$AH$2042)*((AN870&lt;$AO$7:$AO$2042)*(AO870&gt;$AN$7:$AN$2042))*(ROW($AW$7:$AW$2042)&lt;&gt;ROW(AW870)))&gt;0,"Cruzado","Sin cruce")))</f>
        <v>Sin cruce</v>
      </c>
    </row>
    <row r="871" spans="2:50" ht="19.8" hidden="1" customHeight="1" x14ac:dyDescent="0.25">
      <c r="B871" s="494" t="s">
        <v>314</v>
      </c>
      <c r="C871" s="364" t="s">
        <v>969</v>
      </c>
      <c r="D871" s="364">
        <v>20261</v>
      </c>
      <c r="E871" s="373" t="s">
        <v>328</v>
      </c>
      <c r="F871" s="370" t="s">
        <v>291</v>
      </c>
      <c r="G871" s="373" t="s">
        <v>292</v>
      </c>
      <c r="H871" s="373">
        <v>4</v>
      </c>
      <c r="I871" s="373" t="s">
        <v>560</v>
      </c>
      <c r="J871" s="373" t="s">
        <v>278</v>
      </c>
      <c r="K871" s="194" t="s">
        <v>334</v>
      </c>
      <c r="L871" s="364" t="s">
        <v>617</v>
      </c>
      <c r="M871" s="364" t="s">
        <v>324</v>
      </c>
      <c r="N871" s="364" t="s">
        <v>318</v>
      </c>
      <c r="O871" s="373" t="s">
        <v>315</v>
      </c>
      <c r="P871" s="364">
        <v>0</v>
      </c>
      <c r="Q871" s="364">
        <v>2</v>
      </c>
      <c r="R871" s="369">
        <v>2</v>
      </c>
      <c r="S871" s="364">
        <v>4</v>
      </c>
      <c r="T871" s="8"/>
      <c r="U871" s="374">
        <v>22</v>
      </c>
      <c r="V871" s="370">
        <v>45475173</v>
      </c>
      <c r="W871" s="373" t="s">
        <v>251</v>
      </c>
      <c r="X871" s="364" t="s">
        <v>315</v>
      </c>
      <c r="Y871" s="364"/>
      <c r="Z871" s="364"/>
      <c r="AA871" s="364"/>
      <c r="AB871" s="370"/>
      <c r="AC871" s="364"/>
      <c r="AD871" s="364" t="s">
        <v>823</v>
      </c>
      <c r="AE871" s="370"/>
      <c r="AF871" s="370"/>
      <c r="AG871" s="370" t="s">
        <v>301</v>
      </c>
      <c r="AH871" s="364">
        <v>3</v>
      </c>
      <c r="AI871" s="364">
        <v>7</v>
      </c>
      <c r="AJ871" s="364">
        <v>40</v>
      </c>
      <c r="AK871" s="364">
        <v>9</v>
      </c>
      <c r="AL871" s="364">
        <v>20</v>
      </c>
      <c r="AM871" s="22">
        <f t="shared" si="412"/>
        <v>2</v>
      </c>
      <c r="AN871" s="104">
        <f t="shared" si="408"/>
        <v>0.31944444444444448</v>
      </c>
      <c r="AO871" s="104">
        <f t="shared" si="409"/>
        <v>0.3888888888888889</v>
      </c>
      <c r="AP871" s="22" t="str" cm="1">
        <f t="array" ref="AP871">IF(W871="","",IF(SUMPRODUCT((W871=$W$7:$W$2042)*(AH871=$AH$7:$AH$2042)*(AN871=$AN$7:$AN$2042)*(AO871=$AO$7:$AO$2042)*(ROW($W$7:$W$2042)&lt;&gt;ROW(W871))*((R871=0)*($R$7:$R$2042&gt;0)+(R871&gt;0)*($R$7:$R$2042=0)))&gt;0,"SALONES UNIDOS",IF(SUMPRODUCT((W871=$W$7:$W$2042)*(AH871=$AH$7:$AH$2042)*((AN871&lt;$AO$7:$AO$2042)*(AO871&gt;$AN$7:$AN$2042))*(ROW($W$7:$W$2042)&lt;&gt;ROW(W871)))&gt;0,"Cruzado","Sin cruce")))</f>
        <v>Sin cruce</v>
      </c>
      <c r="AQ871" s="22"/>
      <c r="AR871" s="22"/>
      <c r="AS871" s="104">
        <f t="shared" si="416"/>
        <v>0.31944444444444448</v>
      </c>
      <c r="AT871" s="104">
        <f t="shared" si="417"/>
        <v>0.3888888888888889</v>
      </c>
      <c r="AU871" s="360" t="str" cm="1">
        <f t="array" ref="AU871">IF(AB871="","",IF(SUMPRODUCT((AB871=$AB$758:$AB$988)*(AH871=$AH$758:$AH$988)*(AQ871=$AQ$758:$AQ$988)*(AR871=$AR$758:$AR$988)*(ROW($AB$758:$AB$988)&lt;&gt;ROW(AB871))*((R871=0)*($R$758:$R$988&gt;0)+(R871&gt;0)*($R$758:$R$988=0)))&gt;0,"SALONES UNIDOS",IF(SUMPRODUCT((AB871=$AB$758:$AB$988)*(AH871=$AH$758:$AH$988)*((AQ871&lt;$AR$758:$AR$988)*(AR871&gt;$AQ$758:$AQ$988))*(ROW($AB$758:$AB$988)&lt;&gt;ROW(AB871)))&gt;0,"Cruzado","Sin cruce")))</f>
        <v/>
      </c>
      <c r="AV871" s="360" t="str" cm="1">
        <f t="array" ref="AV871">IF(AD871="","",IF(SUMPRODUCT((AD871=$AD$758:$AD$988)*(AH871=$AH$758:$AH$988)*(AS871=$AS$758:$AS$988)*(AT871=$AT$758:$AT$988)*(ROW($AD$758:$AD$988)&lt;&gt;ROW(AD871))*((R871=0)*($R$758:$R$988&gt;0)+(R871&gt;0)*($R$758:$R$988=0)))&gt;0,"SALONES UNIDOS",IF(SUMPRODUCT((AD871=$AD$758:$AD$988)*(AH871=$AH$758:$AH$988)*((AS871&lt;$AT$758:$AT$988)*(AT871&gt;$AS$758:$AS$988))*(ROW($AD$758:$AD$988)&lt;&gt;ROW(AD871)))&gt;0,"Cruzado","Sin cruce")))</f>
        <v>Sin cruce</v>
      </c>
      <c r="AW871" s="104" t="str">
        <f t="shared" si="413"/>
        <v>MH4PORUMAA</v>
      </c>
      <c r="AX871" s="104" t="str" cm="1">
        <f t="array" ref="AX871">IF(AW871="","",IF(SUMPRODUCT((AW871=$AW$7:$AW$2042)*(AH871=$AH$7:$AH$2042)*(AN871=$AN$7:$AN$2042)*(AO871=$AO$7:$AO$2042)*(ROW($AW$7:$AW$2042)&lt;&gt;ROW(AW871))*((R871=0)*($R$7:$R$2042&gt;0)+(R871&gt;0)*($R$7:$R$2042=0)))&gt;0,"SALONES UNIDOS",IF(SUMPRODUCT((AW871=$AW$7:$AW$2042)*(AH871=$AH$7:$AH$2042)*((AN871&lt;$AO$7:$AO$2042)*(AO871&gt;$AN$7:$AN$2042))*(ROW($AW$7:$AW$2042)&lt;&gt;ROW(AW871)))&gt;0,"Cruzado","Sin cruce")))</f>
        <v>Sin cruce</v>
      </c>
    </row>
    <row r="872" spans="2:50" ht="19.8" hidden="1" customHeight="1" x14ac:dyDescent="0.25">
      <c r="B872" s="494" t="s">
        <v>314</v>
      </c>
      <c r="C872" s="364" t="s">
        <v>969</v>
      </c>
      <c r="D872" s="364">
        <v>20261</v>
      </c>
      <c r="E872" s="373" t="s">
        <v>328</v>
      </c>
      <c r="F872" s="370" t="s">
        <v>291</v>
      </c>
      <c r="G872" s="373" t="s">
        <v>292</v>
      </c>
      <c r="H872" s="373">
        <v>4</v>
      </c>
      <c r="I872" s="373" t="s">
        <v>281</v>
      </c>
      <c r="J872" s="373" t="s">
        <v>281</v>
      </c>
      <c r="K872" s="194" t="s">
        <v>817</v>
      </c>
      <c r="L872" s="364" t="s">
        <v>818</v>
      </c>
      <c r="M872" s="364" t="s">
        <v>324</v>
      </c>
      <c r="N872" s="364" t="s">
        <v>318</v>
      </c>
      <c r="O872" s="373" t="s">
        <v>321</v>
      </c>
      <c r="P872" s="364">
        <v>2</v>
      </c>
      <c r="Q872" s="364">
        <v>2</v>
      </c>
      <c r="R872" s="369">
        <v>4</v>
      </c>
      <c r="S872" s="364">
        <v>3</v>
      </c>
      <c r="T872" s="8"/>
      <c r="U872" s="374">
        <v>44</v>
      </c>
      <c r="V872" s="370">
        <v>72580385</v>
      </c>
      <c r="W872" s="373" t="s">
        <v>33</v>
      </c>
      <c r="X872" s="364" t="s">
        <v>399</v>
      </c>
      <c r="Y872" s="364"/>
      <c r="Z872" s="364"/>
      <c r="AA872" s="364"/>
      <c r="AB872" s="370"/>
      <c r="AC872" s="364"/>
      <c r="AD872" s="369"/>
      <c r="AE872" s="370"/>
      <c r="AF872" s="370"/>
      <c r="AG872" s="364" t="s">
        <v>319</v>
      </c>
      <c r="AH872" s="364">
        <v>1</v>
      </c>
      <c r="AI872" s="364">
        <v>11</v>
      </c>
      <c r="AJ872" s="364">
        <v>0</v>
      </c>
      <c r="AK872" s="364">
        <v>14</v>
      </c>
      <c r="AL872" s="364">
        <v>20</v>
      </c>
      <c r="AM872" s="22">
        <f t="shared" si="412"/>
        <v>4</v>
      </c>
      <c r="AN872" s="104">
        <f t="shared" si="408"/>
        <v>0.45833333333333331</v>
      </c>
      <c r="AO872" s="104">
        <f t="shared" si="409"/>
        <v>0.59722222222222221</v>
      </c>
      <c r="AP872" s="22" t="str" cm="1">
        <f t="array" ref="AP872">IF(W872="","",IF(SUMPRODUCT((W872=$W$7:$W$2042)*(AH872=$AH$7:$AH$2042)*(AN872=$AN$7:$AN$2042)*(AO872=$AO$7:$AO$2042)*(ROW($W$7:$W$2042)&lt;&gt;ROW(W872))*((R872=0)*($R$7:$R$2042&gt;0)+(R872&gt;0)*($R$7:$R$2042=0)))&gt;0,"SALONES UNIDOS",IF(SUMPRODUCT((W872=$W$7:$W$2042)*(AH872=$AH$7:$AH$2042)*((AN872&lt;$AO$7:$AO$2042)*(AO872&gt;$AN$7:$AN$2042))*(ROW($W$7:$W$2042)&lt;&gt;ROW(W872)))&gt;0,"Cruzado","Sin cruce")))</f>
        <v>Sin cruce</v>
      </c>
      <c r="AQ872" s="104"/>
      <c r="AR872" s="104"/>
      <c r="AS872" s="22"/>
      <c r="AT872" s="22"/>
      <c r="AU872" s="360" t="str" cm="1">
        <f t="array" ref="AU872">IF(AB872="","",IF(SUMPRODUCT((AB872=$AB$758:$AB$988)*(AH872=$AH$758:$AH$988)*(AQ872=$AQ$758:$AQ$988)*(AR872=$AR$758:$AR$988)*(ROW($AB$758:$AB$988)&lt;&gt;ROW(AB872))*((R872=0)*($R$758:$R$988&gt;0)+(R872&gt;0)*($R$758:$R$988=0)))&gt;0,"SALONES UNIDOS",IF(SUMPRODUCT((AB872=$AB$758:$AB$988)*(AH872=$AH$758:$AH$988)*((AQ872&lt;$AR$758:$AR$988)*(AR872&gt;$AQ$758:$AQ$988))*(ROW($AB$758:$AB$988)&lt;&gt;ROW(AB872)))&gt;0,"Cruzado","Sin cruce")))</f>
        <v/>
      </c>
      <c r="AV872" s="360" t="str" cm="1">
        <f t="array" ref="AV872">IF(AD872="","",IF(SUMPRODUCT((AD872=$AD$758:$AD$988)*(AH872=$AH$758:$AH$988)*(AS872=$AS$758:$AS$988)*(AT872=$AT$758:$AT$988)*(ROW($AD$758:$AD$988)&lt;&gt;ROW(AD872))*((R872=0)*($R$758:$R$988&gt;0)+(R872&gt;0)*($R$758:$R$988=0)))&gt;0,"SALONES UNIDOS",IF(SUMPRODUCT((AD872=$AD$758:$AD$988)*(AH872=$AH$758:$AH$988)*((AS872&lt;$AT$758:$AT$988)*(AT872&gt;$AS$758:$AS$988))*(ROW($AD$758:$AD$988)&lt;&gt;ROW(AD872)))&gt;0,"Cruzado","Sin cruce")))</f>
        <v/>
      </c>
      <c r="AW872" s="104" t="str">
        <f t="shared" si="413"/>
        <v>MH4PORUMAB</v>
      </c>
      <c r="AX872" s="104" t="str" cm="1">
        <f t="array" ref="AX872">IF(AW872="","",IF(SUMPRODUCT((AW872=$AW$7:$AW$2042)*(AH872=$AH$7:$AH$2042)*(AN872=$AN$7:$AN$2042)*(AO872=$AO$7:$AO$2042)*(ROW($AW$7:$AW$2042)&lt;&gt;ROW(AW872))*((R872=0)*($R$7:$R$2042&gt;0)+(R872&gt;0)*($R$7:$R$2042=0)))&gt;0,"SALONES UNIDOS",IF(SUMPRODUCT((AW872=$AW$7:$AW$2042)*(AH872=$AH$7:$AH$2042)*((AN872&lt;$AO$7:$AO$2042)*(AO872&gt;$AN$7:$AN$2042))*(ROW($AW$7:$AW$2042)&lt;&gt;ROW(AW872)))&gt;0,"Cruzado","Sin cruce")))</f>
        <v>Sin cruce</v>
      </c>
    </row>
    <row r="873" spans="2:50" ht="19.8" hidden="1" customHeight="1" x14ac:dyDescent="0.25">
      <c r="B873" s="494" t="s">
        <v>314</v>
      </c>
      <c r="C873" s="364" t="s">
        <v>969</v>
      </c>
      <c r="D873" s="364">
        <v>20261</v>
      </c>
      <c r="E873" s="373" t="s">
        <v>328</v>
      </c>
      <c r="F873" s="370" t="s">
        <v>291</v>
      </c>
      <c r="G873" s="373" t="s">
        <v>292</v>
      </c>
      <c r="H873" s="373">
        <v>4</v>
      </c>
      <c r="I873" s="373" t="s">
        <v>281</v>
      </c>
      <c r="J873" s="373" t="s">
        <v>281</v>
      </c>
      <c r="K873" s="194" t="s">
        <v>329</v>
      </c>
      <c r="L873" s="364" t="s">
        <v>819</v>
      </c>
      <c r="M873" s="364" t="s">
        <v>324</v>
      </c>
      <c r="N873" s="364" t="s">
        <v>318</v>
      </c>
      <c r="O873" s="373" t="s">
        <v>315</v>
      </c>
      <c r="P873" s="364">
        <v>2</v>
      </c>
      <c r="Q873" s="364">
        <v>0</v>
      </c>
      <c r="R873" s="369">
        <v>2</v>
      </c>
      <c r="S873" s="364">
        <v>3</v>
      </c>
      <c r="T873" s="8"/>
      <c r="U873" s="374">
        <v>44</v>
      </c>
      <c r="V873" s="370">
        <v>21461262</v>
      </c>
      <c r="W873" s="373" t="s">
        <v>123</v>
      </c>
      <c r="X873" s="364" t="s">
        <v>315</v>
      </c>
      <c r="Y873" s="364"/>
      <c r="Z873" s="364"/>
      <c r="AA873" s="364"/>
      <c r="AB873" s="364" t="s">
        <v>824</v>
      </c>
      <c r="AC873" s="364"/>
      <c r="AD873" s="369"/>
      <c r="AE873" s="370"/>
      <c r="AF873" s="370"/>
      <c r="AG873" s="370" t="s">
        <v>559</v>
      </c>
      <c r="AH873" s="364">
        <v>2</v>
      </c>
      <c r="AI873" s="364">
        <v>7</v>
      </c>
      <c r="AJ873" s="364">
        <v>40</v>
      </c>
      <c r="AK873" s="364">
        <v>9</v>
      </c>
      <c r="AL873" s="364">
        <v>20</v>
      </c>
      <c r="AM873" s="22">
        <f t="shared" si="412"/>
        <v>2</v>
      </c>
      <c r="AN873" s="104">
        <f t="shared" si="408"/>
        <v>0.31944444444444448</v>
      </c>
      <c r="AO873" s="104">
        <f t="shared" si="409"/>
        <v>0.3888888888888889</v>
      </c>
      <c r="AP873" s="22" t="str" cm="1">
        <f t="array" ref="AP873">IF(W873="","",IF(SUMPRODUCT((W873=$W$7:$W$2042)*(AH873=$AH$7:$AH$2042)*(AN873=$AN$7:$AN$2042)*(AO873=$AO$7:$AO$2042)*(ROW($W$7:$W$2042)&lt;&gt;ROW(W873))*((R873=0)*($R$7:$R$2042&gt;0)+(R873&gt;0)*($R$7:$R$2042=0)))&gt;0,"SALONES UNIDOS",IF(SUMPRODUCT((W873=$W$7:$W$2042)*(AH873=$AH$7:$AH$2042)*((AN873&lt;$AO$7:$AO$2042)*(AO873&gt;$AN$7:$AN$2042))*(ROW($W$7:$W$2042)&lt;&gt;ROW(W873)))&gt;0,"Cruzado","Sin cruce")))</f>
        <v>Sin cruce</v>
      </c>
      <c r="AQ873" s="104">
        <f>AN873</f>
        <v>0.31944444444444448</v>
      </c>
      <c r="AR873" s="104">
        <f>AO873</f>
        <v>0.3888888888888889</v>
      </c>
      <c r="AS873" s="22"/>
      <c r="AT873" s="22"/>
      <c r="AU873" s="360" t="str" cm="1">
        <f t="array" ref="AU873">IF(AB873="","",IF(SUMPRODUCT((AB873=$AB$758:$AB$988)*(AH873=$AH$758:$AH$988)*(AQ873=$AQ$758:$AQ$988)*(AR873=$AR$758:$AR$988)*(ROW($AB$758:$AB$988)&lt;&gt;ROW(AB873))*((R873=0)*($R$758:$R$988&gt;0)+(R873&gt;0)*($R$758:$R$988=0)))&gt;0,"SALONES UNIDOS",IF(SUMPRODUCT((AB873=$AB$758:$AB$988)*(AH873=$AH$758:$AH$988)*((AQ873&lt;$AR$758:$AR$988)*(AR873&gt;$AQ$758:$AQ$988))*(ROW($AB$758:$AB$988)&lt;&gt;ROW(AB873)))&gt;0,"Cruzado","Sin cruce")))</f>
        <v>Sin cruce</v>
      </c>
      <c r="AV873" s="360" t="str" cm="1">
        <f t="array" ref="AV873">IF(AD873="","",IF(SUMPRODUCT((AD873=$AD$758:$AD$988)*(AH873=$AH$758:$AH$988)*(AS873=$AS$758:$AS$988)*(AT873=$AT$758:$AT$988)*(ROW($AD$758:$AD$988)&lt;&gt;ROW(AD873))*((R873=0)*($R$758:$R$988&gt;0)+(R873&gt;0)*($R$758:$R$988=0)))&gt;0,"SALONES UNIDOS",IF(SUMPRODUCT((AD873=$AD$758:$AD$988)*(AH873=$AH$758:$AH$988)*((AS873&lt;$AT$758:$AT$988)*(AT873&gt;$AS$758:$AS$988))*(ROW($AD$758:$AD$988)&lt;&gt;ROW(AD873)))&gt;0,"Cruzado","Sin cruce")))</f>
        <v/>
      </c>
      <c r="AW873" s="104" t="str">
        <f t="shared" si="413"/>
        <v>MH4PORUMAB</v>
      </c>
      <c r="AX873" s="104" t="str" cm="1">
        <f t="array" ref="AX873">IF(AW873="","",IF(SUMPRODUCT((AW873=$AW$7:$AW$2042)*(AH873=$AH$7:$AH$2042)*(AN873=$AN$7:$AN$2042)*(AO873=$AO$7:$AO$2042)*(ROW($AW$7:$AW$2042)&lt;&gt;ROW(AW873))*((R873=0)*($R$7:$R$2042&gt;0)+(R873&gt;0)*($R$7:$R$2042=0)))&gt;0,"SALONES UNIDOS",IF(SUMPRODUCT((AW873=$AW$7:$AW$2042)*(AH873=$AH$7:$AH$2042)*((AN873&lt;$AO$7:$AO$2042)*(AO873&gt;$AN$7:$AN$2042))*(ROW($AW$7:$AW$2042)&lt;&gt;ROW(AW873)))&gt;0,"Cruzado","Sin cruce")))</f>
        <v>Sin cruce</v>
      </c>
    </row>
    <row r="874" spans="2:50" ht="19.8" hidden="1" customHeight="1" x14ac:dyDescent="0.25">
      <c r="B874" s="494" t="s">
        <v>314</v>
      </c>
      <c r="C874" s="364" t="s">
        <v>969</v>
      </c>
      <c r="D874" s="364">
        <v>20261</v>
      </c>
      <c r="E874" s="373" t="s">
        <v>328</v>
      </c>
      <c r="F874" s="370" t="s">
        <v>291</v>
      </c>
      <c r="G874" s="373" t="s">
        <v>292</v>
      </c>
      <c r="H874" s="373">
        <v>4</v>
      </c>
      <c r="I874" s="373" t="s">
        <v>412</v>
      </c>
      <c r="J874" s="373" t="s">
        <v>281</v>
      </c>
      <c r="K874" s="194" t="s">
        <v>329</v>
      </c>
      <c r="L874" s="364" t="s">
        <v>819</v>
      </c>
      <c r="M874" s="364" t="s">
        <v>324</v>
      </c>
      <c r="N874" s="364" t="s">
        <v>318</v>
      </c>
      <c r="O874" s="373" t="s">
        <v>315</v>
      </c>
      <c r="P874" s="364">
        <v>0</v>
      </c>
      <c r="Q874" s="364">
        <v>2</v>
      </c>
      <c r="R874" s="369">
        <v>2</v>
      </c>
      <c r="S874" s="364">
        <v>3</v>
      </c>
      <c r="T874" s="8"/>
      <c r="U874" s="374">
        <v>22</v>
      </c>
      <c r="V874" s="370">
        <v>21461262</v>
      </c>
      <c r="W874" s="373" t="s">
        <v>123</v>
      </c>
      <c r="X874" s="364" t="s">
        <v>315</v>
      </c>
      <c r="Y874" s="364"/>
      <c r="Z874" s="364"/>
      <c r="AA874" s="364"/>
      <c r="AB874" s="370"/>
      <c r="AC874" s="364"/>
      <c r="AD874" s="364" t="s">
        <v>814</v>
      </c>
      <c r="AE874" s="370"/>
      <c r="AF874" s="370"/>
      <c r="AG874" s="370" t="s">
        <v>301</v>
      </c>
      <c r="AH874" s="364">
        <v>2</v>
      </c>
      <c r="AI874" s="364">
        <v>9</v>
      </c>
      <c r="AJ874" s="364">
        <v>20</v>
      </c>
      <c r="AK874" s="364">
        <v>11</v>
      </c>
      <c r="AL874" s="364">
        <v>0</v>
      </c>
      <c r="AM874" s="22">
        <f t="shared" si="412"/>
        <v>2</v>
      </c>
      <c r="AN874" s="104">
        <f t="shared" si="408"/>
        <v>0.3888888888888889</v>
      </c>
      <c r="AO874" s="104">
        <f t="shared" si="409"/>
        <v>0.45833333333333331</v>
      </c>
      <c r="AP874" s="22" t="str" cm="1">
        <f t="array" ref="AP874">IF(W874="","",IF(SUMPRODUCT((W874=$W$7:$W$2042)*(AH874=$AH$7:$AH$2042)*(AN874=$AN$7:$AN$2042)*(AO874=$AO$7:$AO$2042)*(ROW($W$7:$W$2042)&lt;&gt;ROW(W874))*((R874=0)*($R$7:$R$2042&gt;0)+(R874&gt;0)*($R$7:$R$2042=0)))&gt;0,"SALONES UNIDOS",IF(SUMPRODUCT((W874=$W$7:$W$2042)*(AH874=$AH$7:$AH$2042)*((AN874&lt;$AO$7:$AO$2042)*(AO874&gt;$AN$7:$AN$2042))*(ROW($W$7:$W$2042)&lt;&gt;ROW(W874)))&gt;0,"Cruzado","Sin cruce")))</f>
        <v>Sin cruce</v>
      </c>
      <c r="AQ874" s="22"/>
      <c r="AR874" s="22"/>
      <c r="AS874" s="104">
        <f t="shared" ref="AS874:AS875" si="418">AN874</f>
        <v>0.3888888888888889</v>
      </c>
      <c r="AT874" s="104">
        <f t="shared" ref="AT874:AT875" si="419">AO874</f>
        <v>0.45833333333333331</v>
      </c>
      <c r="AU874" s="360" t="str" cm="1">
        <f t="array" ref="AU874">IF(AB874="","",IF(SUMPRODUCT((AB874=$AB$758:$AB$988)*(AH874=$AH$758:$AH$988)*(AQ874=$AQ$758:$AQ$988)*(AR874=$AR$758:$AR$988)*(ROW($AB$758:$AB$988)&lt;&gt;ROW(AB874))*((R874=0)*($R$758:$R$988&gt;0)+(R874&gt;0)*($R$758:$R$988=0)))&gt;0,"SALONES UNIDOS",IF(SUMPRODUCT((AB874=$AB$758:$AB$988)*(AH874=$AH$758:$AH$988)*((AQ874&lt;$AR$758:$AR$988)*(AR874&gt;$AQ$758:$AQ$988))*(ROW($AB$758:$AB$988)&lt;&gt;ROW(AB874)))&gt;0,"Cruzado","Sin cruce")))</f>
        <v/>
      </c>
      <c r="AV874" s="360" t="str" cm="1">
        <f t="array" ref="AV874">IF(AD874="","",IF(SUMPRODUCT((AD874=$AD$758:$AD$988)*(AH874=$AH$758:$AH$988)*(AS874=$AS$758:$AS$988)*(AT874=$AT$758:$AT$988)*(ROW($AD$758:$AD$988)&lt;&gt;ROW(AD874))*((R874=0)*($R$758:$R$988&gt;0)+(R874&gt;0)*($R$758:$R$988=0)))&gt;0,"SALONES UNIDOS",IF(SUMPRODUCT((AD874=$AD$758:$AD$988)*(AH874=$AH$758:$AH$988)*((AS874&lt;$AT$758:$AT$988)*(AT874&gt;$AS$758:$AS$988))*(ROW($AD$758:$AD$988)&lt;&gt;ROW(AD874)))&gt;0,"Cruzado","Sin cruce")))</f>
        <v>Sin cruce</v>
      </c>
      <c r="AW874" s="104" t="str">
        <f t="shared" si="413"/>
        <v>MH4PORUMAB</v>
      </c>
      <c r="AX874" s="104" t="str" cm="1">
        <f t="array" ref="AX874">IF(AW874="","",IF(SUMPRODUCT((AW874=$AW$7:$AW$2042)*(AH874=$AH$7:$AH$2042)*(AN874=$AN$7:$AN$2042)*(AO874=$AO$7:$AO$2042)*(ROW($AW$7:$AW$2042)&lt;&gt;ROW(AW874))*((R874=0)*($R$7:$R$2042&gt;0)+(R874&gt;0)*($R$7:$R$2042=0)))&gt;0,"SALONES UNIDOS",IF(SUMPRODUCT((AW874=$AW$7:$AW$2042)*(AH874=$AH$7:$AH$2042)*((AN874&lt;$AO$7:$AO$2042)*(AO874&gt;$AN$7:$AN$2042))*(ROW($AW$7:$AW$2042)&lt;&gt;ROW(AW874)))&gt;0,"Cruzado","Sin cruce")))</f>
        <v>Sin cruce</v>
      </c>
    </row>
    <row r="875" spans="2:50" ht="19.8" hidden="1" customHeight="1" x14ac:dyDescent="0.25">
      <c r="B875" s="494" t="s">
        <v>314</v>
      </c>
      <c r="C875" s="364" t="s">
        <v>969</v>
      </c>
      <c r="D875" s="364">
        <v>20261</v>
      </c>
      <c r="E875" s="373" t="s">
        <v>328</v>
      </c>
      <c r="F875" s="370" t="s">
        <v>291</v>
      </c>
      <c r="G875" s="373" t="s">
        <v>292</v>
      </c>
      <c r="H875" s="373">
        <v>4</v>
      </c>
      <c r="I875" s="373" t="s">
        <v>571</v>
      </c>
      <c r="J875" s="373" t="s">
        <v>281</v>
      </c>
      <c r="K875" s="194" t="s">
        <v>329</v>
      </c>
      <c r="L875" s="364" t="s">
        <v>819</v>
      </c>
      <c r="M875" s="364" t="s">
        <v>324</v>
      </c>
      <c r="N875" s="364" t="s">
        <v>318</v>
      </c>
      <c r="O875" s="373" t="s">
        <v>315</v>
      </c>
      <c r="P875" s="364">
        <v>0</v>
      </c>
      <c r="Q875" s="364">
        <v>2</v>
      </c>
      <c r="R875" s="369">
        <v>2</v>
      </c>
      <c r="S875" s="364">
        <v>3</v>
      </c>
      <c r="T875" s="8"/>
      <c r="U875" s="374">
        <v>22</v>
      </c>
      <c r="V875" s="370">
        <v>21461262</v>
      </c>
      <c r="W875" s="373" t="s">
        <v>123</v>
      </c>
      <c r="X875" s="364" t="s">
        <v>315</v>
      </c>
      <c r="Y875" s="364"/>
      <c r="Z875" s="364"/>
      <c r="AA875" s="364"/>
      <c r="AB875" s="370"/>
      <c r="AC875" s="364"/>
      <c r="AD875" s="364" t="s">
        <v>814</v>
      </c>
      <c r="AE875" s="370"/>
      <c r="AF875" s="370"/>
      <c r="AG875" s="370" t="s">
        <v>301</v>
      </c>
      <c r="AH875" s="364">
        <v>2</v>
      </c>
      <c r="AI875" s="364">
        <v>11</v>
      </c>
      <c r="AJ875" s="364">
        <v>0</v>
      </c>
      <c r="AK875" s="364">
        <v>12</v>
      </c>
      <c r="AL875" s="364">
        <v>40</v>
      </c>
      <c r="AM875" s="22">
        <f t="shared" si="412"/>
        <v>2</v>
      </c>
      <c r="AN875" s="104">
        <f t="shared" si="408"/>
        <v>0.45833333333333331</v>
      </c>
      <c r="AO875" s="104">
        <f t="shared" si="409"/>
        <v>0.52777777777777779</v>
      </c>
      <c r="AP875" s="22" t="str" cm="1">
        <f t="array" ref="AP875">IF(W875="","",IF(SUMPRODUCT((W875=$W$7:$W$2042)*(AH875=$AH$7:$AH$2042)*(AN875=$AN$7:$AN$2042)*(AO875=$AO$7:$AO$2042)*(ROW($W$7:$W$2042)&lt;&gt;ROW(W875))*((R875=0)*($R$7:$R$2042&gt;0)+(R875&gt;0)*($R$7:$R$2042=0)))&gt;0,"SALONES UNIDOS",IF(SUMPRODUCT((W875=$W$7:$W$2042)*(AH875=$AH$7:$AH$2042)*((AN875&lt;$AO$7:$AO$2042)*(AO875&gt;$AN$7:$AN$2042))*(ROW($W$7:$W$2042)&lt;&gt;ROW(W875)))&gt;0,"Cruzado","Sin cruce")))</f>
        <v>Sin cruce</v>
      </c>
      <c r="AQ875" s="22"/>
      <c r="AR875" s="22"/>
      <c r="AS875" s="104">
        <f t="shared" si="418"/>
        <v>0.45833333333333331</v>
      </c>
      <c r="AT875" s="104">
        <f t="shared" si="419"/>
        <v>0.52777777777777779</v>
      </c>
      <c r="AU875" s="360" t="str" cm="1">
        <f t="array" ref="AU875">IF(AB875="","",IF(SUMPRODUCT((AB875=$AB$758:$AB$988)*(AH875=$AH$758:$AH$988)*(AQ875=$AQ$758:$AQ$988)*(AR875=$AR$758:$AR$988)*(ROW($AB$758:$AB$988)&lt;&gt;ROW(AB875))*((R875=0)*($R$758:$R$988&gt;0)+(R875&gt;0)*($R$758:$R$988=0)))&gt;0,"SALONES UNIDOS",IF(SUMPRODUCT((AB875=$AB$758:$AB$988)*(AH875=$AH$758:$AH$988)*((AQ875&lt;$AR$758:$AR$988)*(AR875&gt;$AQ$758:$AQ$988))*(ROW($AB$758:$AB$988)&lt;&gt;ROW(AB875)))&gt;0,"Cruzado","Sin cruce")))</f>
        <v/>
      </c>
      <c r="AV875" s="360" t="str" cm="1">
        <f t="array" ref="AV875">IF(AD875="","",IF(SUMPRODUCT((AD875=$AD$758:$AD$988)*(AH875=$AH$758:$AH$988)*(AS875=$AS$758:$AS$988)*(AT875=$AT$758:$AT$988)*(ROW($AD$758:$AD$988)&lt;&gt;ROW(AD875))*((R875=0)*($R$758:$R$988&gt;0)+(R875&gt;0)*($R$758:$R$988=0)))&gt;0,"SALONES UNIDOS",IF(SUMPRODUCT((AD875=$AD$758:$AD$988)*(AH875=$AH$758:$AH$988)*((AS875&lt;$AT$758:$AT$988)*(AT875&gt;$AS$758:$AS$988))*(ROW($AD$758:$AD$988)&lt;&gt;ROW(AD875)))&gt;0,"Cruzado","Sin cruce")))</f>
        <v>Sin cruce</v>
      </c>
      <c r="AW875" s="104" t="str">
        <f t="shared" si="413"/>
        <v>MH4PORUMAB</v>
      </c>
      <c r="AX875" s="104" t="str" cm="1">
        <f t="array" ref="AX875">IF(AW875="","",IF(SUMPRODUCT((AW875=$AW$7:$AW$2042)*(AH875=$AH$7:$AH$2042)*(AN875=$AN$7:$AN$2042)*(AO875=$AO$7:$AO$2042)*(ROW($AW$7:$AW$2042)&lt;&gt;ROW(AW875))*((R875=0)*($R$7:$R$2042&gt;0)+(R875&gt;0)*($R$7:$R$2042=0)))&gt;0,"SALONES UNIDOS",IF(SUMPRODUCT((AW875=$AW$7:$AW$2042)*(AH875=$AH$7:$AH$2042)*((AN875&lt;$AO$7:$AO$2042)*(AO875&gt;$AN$7:$AN$2042))*(ROW($AW$7:$AW$2042)&lt;&gt;ROW(AW875)))&gt;0,"Cruzado","Sin cruce")))</f>
        <v>Sin cruce</v>
      </c>
    </row>
    <row r="876" spans="2:50" ht="19.8" hidden="1" customHeight="1" x14ac:dyDescent="0.25">
      <c r="B876" s="494" t="s">
        <v>314</v>
      </c>
      <c r="C876" s="364" t="s">
        <v>969</v>
      </c>
      <c r="D876" s="364">
        <v>20261</v>
      </c>
      <c r="E876" s="373" t="s">
        <v>328</v>
      </c>
      <c r="F876" s="370" t="s">
        <v>291</v>
      </c>
      <c r="G876" s="373" t="s">
        <v>292</v>
      </c>
      <c r="H876" s="373">
        <v>4</v>
      </c>
      <c r="I876" s="373" t="s">
        <v>281</v>
      </c>
      <c r="J876" s="373" t="s">
        <v>281</v>
      </c>
      <c r="K876" s="194" t="s">
        <v>335</v>
      </c>
      <c r="L876" s="364" t="s">
        <v>820</v>
      </c>
      <c r="M876" s="364" t="s">
        <v>324</v>
      </c>
      <c r="N876" s="364" t="s">
        <v>318</v>
      </c>
      <c r="O876" s="373" t="s">
        <v>321</v>
      </c>
      <c r="P876" s="364">
        <v>2</v>
      </c>
      <c r="Q876" s="364">
        <v>2</v>
      </c>
      <c r="R876" s="369">
        <v>4</v>
      </c>
      <c r="S876" s="364">
        <v>3</v>
      </c>
      <c r="T876" s="8"/>
      <c r="U876" s="374">
        <v>44</v>
      </c>
      <c r="V876" s="370">
        <v>21525109</v>
      </c>
      <c r="W876" s="373" t="s">
        <v>8</v>
      </c>
      <c r="X876" s="364" t="s">
        <v>399</v>
      </c>
      <c r="Y876" s="364"/>
      <c r="Z876" s="364"/>
      <c r="AA876" s="364"/>
      <c r="AB876" s="370"/>
      <c r="AC876" s="364"/>
      <c r="AD876" s="369"/>
      <c r="AE876" s="370"/>
      <c r="AF876" s="370"/>
      <c r="AG876" s="364" t="s">
        <v>319</v>
      </c>
      <c r="AH876" s="364">
        <v>1</v>
      </c>
      <c r="AI876" s="364">
        <v>16</v>
      </c>
      <c r="AJ876" s="364">
        <v>0</v>
      </c>
      <c r="AK876" s="364">
        <v>19</v>
      </c>
      <c r="AL876" s="364">
        <v>20</v>
      </c>
      <c r="AM876" s="22">
        <f t="shared" si="412"/>
        <v>4</v>
      </c>
      <c r="AN876" s="104">
        <f t="shared" si="408"/>
        <v>0.66666666666666663</v>
      </c>
      <c r="AO876" s="104">
        <f t="shared" si="409"/>
        <v>0.80555555555555547</v>
      </c>
      <c r="AP876" s="22" t="str" cm="1">
        <f t="array" ref="AP876">IF(W876="","",IF(SUMPRODUCT((W876=$W$7:$W$2042)*(AH876=$AH$7:$AH$2042)*(AN876=$AN$7:$AN$2042)*(AO876=$AO$7:$AO$2042)*(ROW($W$7:$W$2042)&lt;&gt;ROW(W876))*((R876=0)*($R$7:$R$2042&gt;0)+(R876&gt;0)*($R$7:$R$2042=0)))&gt;0,"SALONES UNIDOS",IF(SUMPRODUCT((W876=$W$7:$W$2042)*(AH876=$AH$7:$AH$2042)*((AN876&lt;$AO$7:$AO$2042)*(AO876&gt;$AN$7:$AN$2042))*(ROW($W$7:$W$2042)&lt;&gt;ROW(W876)))&gt;0,"Cruzado","Sin cruce")))</f>
        <v>Sin cruce</v>
      </c>
      <c r="AQ876" s="104"/>
      <c r="AR876" s="104"/>
      <c r="AS876" s="22"/>
      <c r="AT876" s="22"/>
      <c r="AU876" s="360" t="str" cm="1">
        <f t="array" ref="AU876">IF(AB876="","",IF(SUMPRODUCT((AB876=$AB$758:$AB$988)*(AH876=$AH$758:$AH$988)*(AQ876=$AQ$758:$AQ$988)*(AR876=$AR$758:$AR$988)*(ROW($AB$758:$AB$988)&lt;&gt;ROW(AB876))*((R876=0)*($R$758:$R$988&gt;0)+(R876&gt;0)*($R$758:$R$988=0)))&gt;0,"SALONES UNIDOS",IF(SUMPRODUCT((AB876=$AB$758:$AB$988)*(AH876=$AH$758:$AH$988)*((AQ876&lt;$AR$758:$AR$988)*(AR876&gt;$AQ$758:$AQ$988))*(ROW($AB$758:$AB$988)&lt;&gt;ROW(AB876)))&gt;0,"Cruzado","Sin cruce")))</f>
        <v/>
      </c>
      <c r="AV876" s="360" t="str" cm="1">
        <f t="array" ref="AV876">IF(AD876="","",IF(SUMPRODUCT((AD876=$AD$758:$AD$988)*(AH876=$AH$758:$AH$988)*(AS876=$AS$758:$AS$988)*(AT876=$AT$758:$AT$988)*(ROW($AD$758:$AD$988)&lt;&gt;ROW(AD876))*((R876=0)*($R$758:$R$988&gt;0)+(R876&gt;0)*($R$758:$R$988=0)))&gt;0,"SALONES UNIDOS",IF(SUMPRODUCT((AD876=$AD$758:$AD$988)*(AH876=$AH$758:$AH$988)*((AS876&lt;$AT$758:$AT$988)*(AT876&gt;$AS$758:$AS$988))*(ROW($AD$758:$AD$988)&lt;&gt;ROW(AD876)))&gt;0,"Cruzado","Sin cruce")))</f>
        <v/>
      </c>
      <c r="AW876" s="104" t="str">
        <f t="shared" si="413"/>
        <v>MH4PORUMAB</v>
      </c>
      <c r="AX876" s="104" t="str" cm="1">
        <f t="array" ref="AX876">IF(AW876="","",IF(SUMPRODUCT((AW876=$AW$7:$AW$2042)*(AH876=$AH$7:$AH$2042)*(AN876=$AN$7:$AN$2042)*(AO876=$AO$7:$AO$2042)*(ROW($AW$7:$AW$2042)&lt;&gt;ROW(AW876))*((R876=0)*($R$7:$R$2042&gt;0)+(R876&gt;0)*($R$7:$R$2042=0)))&gt;0,"SALONES UNIDOS",IF(SUMPRODUCT((AW876=$AW$7:$AW$2042)*(AH876=$AH$7:$AH$2042)*((AN876&lt;$AO$7:$AO$2042)*(AO876&gt;$AN$7:$AN$2042))*(ROW($AW$7:$AW$2042)&lt;&gt;ROW(AW876)))&gt;0,"Cruzado","Sin cruce")))</f>
        <v>Sin cruce</v>
      </c>
    </row>
    <row r="877" spans="2:50" ht="19.8" hidden="1" customHeight="1" x14ac:dyDescent="0.25">
      <c r="B877" s="494" t="s">
        <v>314</v>
      </c>
      <c r="C877" s="364" t="s">
        <v>969</v>
      </c>
      <c r="D877" s="364">
        <v>20261</v>
      </c>
      <c r="E877" s="373" t="s">
        <v>328</v>
      </c>
      <c r="F877" s="370" t="s">
        <v>291</v>
      </c>
      <c r="G877" s="373" t="s">
        <v>292</v>
      </c>
      <c r="H877" s="373">
        <v>4</v>
      </c>
      <c r="I877" s="373" t="s">
        <v>281</v>
      </c>
      <c r="J877" s="373" t="s">
        <v>281</v>
      </c>
      <c r="K877" s="194" t="s">
        <v>330</v>
      </c>
      <c r="L877" s="364" t="s">
        <v>405</v>
      </c>
      <c r="M877" s="364" t="s">
        <v>324</v>
      </c>
      <c r="N877" s="364" t="s">
        <v>318</v>
      </c>
      <c r="O877" s="373" t="s">
        <v>315</v>
      </c>
      <c r="P877" s="364">
        <v>2</v>
      </c>
      <c r="Q877" s="364">
        <v>0</v>
      </c>
      <c r="R877" s="369">
        <v>2</v>
      </c>
      <c r="S877" s="364">
        <v>4</v>
      </c>
      <c r="T877" s="8"/>
      <c r="U877" s="374">
        <v>44</v>
      </c>
      <c r="V877" s="370">
        <v>43041422</v>
      </c>
      <c r="W877" s="373" t="s">
        <v>11</v>
      </c>
      <c r="X877" s="364" t="s">
        <v>315</v>
      </c>
      <c r="Y877" s="364"/>
      <c r="Z877" s="364"/>
      <c r="AA877" s="364"/>
      <c r="AB877" s="364" t="s">
        <v>824</v>
      </c>
      <c r="AC877" s="364"/>
      <c r="AD877" s="369"/>
      <c r="AE877" s="370"/>
      <c r="AF877" s="370"/>
      <c r="AG877" s="370" t="s">
        <v>559</v>
      </c>
      <c r="AH877" s="364">
        <v>3</v>
      </c>
      <c r="AI877" s="364">
        <v>7</v>
      </c>
      <c r="AJ877" s="364">
        <v>40</v>
      </c>
      <c r="AK877" s="364">
        <v>9</v>
      </c>
      <c r="AL877" s="364">
        <v>20</v>
      </c>
      <c r="AM877" s="22">
        <f t="shared" si="412"/>
        <v>2</v>
      </c>
      <c r="AN877" s="104">
        <f t="shared" si="408"/>
        <v>0.31944444444444448</v>
      </c>
      <c r="AO877" s="104">
        <f t="shared" si="409"/>
        <v>0.3888888888888889</v>
      </c>
      <c r="AP877" s="22" t="str" cm="1">
        <f t="array" ref="AP877">IF(W877="","",IF(SUMPRODUCT((W877=$W$7:$W$2042)*(AH877=$AH$7:$AH$2042)*(AN877=$AN$7:$AN$2042)*(AO877=$AO$7:$AO$2042)*(ROW($W$7:$W$2042)&lt;&gt;ROW(W877))*((R877=0)*($R$7:$R$2042&gt;0)+(R877&gt;0)*($R$7:$R$2042=0)))&gt;0,"SALONES UNIDOS",IF(SUMPRODUCT((W877=$W$7:$W$2042)*(AH877=$AH$7:$AH$2042)*((AN877&lt;$AO$7:$AO$2042)*(AO877&gt;$AN$7:$AN$2042))*(ROW($W$7:$W$2042)&lt;&gt;ROW(W877)))&gt;0,"Cruzado","Sin cruce")))</f>
        <v>Sin cruce</v>
      </c>
      <c r="AQ877" s="104">
        <f>AN877</f>
        <v>0.31944444444444448</v>
      </c>
      <c r="AR877" s="104">
        <f>AO877</f>
        <v>0.3888888888888889</v>
      </c>
      <c r="AS877" s="22"/>
      <c r="AT877" s="22"/>
      <c r="AU877" s="360" t="str" cm="1">
        <f t="array" ref="AU877">IF(AB877="","",IF(SUMPRODUCT((AB877=$AB$758:$AB$988)*(AH877=$AH$758:$AH$988)*(AQ877=$AQ$758:$AQ$988)*(AR877=$AR$758:$AR$988)*(ROW($AB$758:$AB$988)&lt;&gt;ROW(AB877))*((R877=0)*($R$758:$R$988&gt;0)+(R877&gt;0)*($R$758:$R$988=0)))&gt;0,"SALONES UNIDOS",IF(SUMPRODUCT((AB877=$AB$758:$AB$988)*(AH877=$AH$758:$AH$988)*((AQ877&lt;$AR$758:$AR$988)*(AR877&gt;$AQ$758:$AQ$988))*(ROW($AB$758:$AB$988)&lt;&gt;ROW(AB877)))&gt;0,"Cruzado","Sin cruce")))</f>
        <v>Sin cruce</v>
      </c>
      <c r="AV877" s="360" t="str" cm="1">
        <f t="array" ref="AV877">IF(AD877="","",IF(SUMPRODUCT((AD877=$AD$758:$AD$988)*(AH877=$AH$758:$AH$988)*(AS877=$AS$758:$AS$988)*(AT877=$AT$758:$AT$988)*(ROW($AD$758:$AD$988)&lt;&gt;ROW(AD877))*((R877=0)*($R$758:$R$988&gt;0)+(R877&gt;0)*($R$758:$R$988=0)))&gt;0,"SALONES UNIDOS",IF(SUMPRODUCT((AD877=$AD$758:$AD$988)*(AH877=$AH$758:$AH$988)*((AS877&lt;$AT$758:$AT$988)*(AT877&gt;$AS$758:$AS$988))*(ROW($AD$758:$AD$988)&lt;&gt;ROW(AD877)))&gt;0,"Cruzado","Sin cruce")))</f>
        <v/>
      </c>
      <c r="AW877" s="104" t="str">
        <f t="shared" si="413"/>
        <v>MH4PORUMAB</v>
      </c>
      <c r="AX877" s="104" t="str" cm="1">
        <f t="array" ref="AX877">IF(AW877="","",IF(SUMPRODUCT((AW877=$AW$7:$AW$2042)*(AH877=$AH$7:$AH$2042)*(AN877=$AN$7:$AN$2042)*(AO877=$AO$7:$AO$2042)*(ROW($AW$7:$AW$2042)&lt;&gt;ROW(AW877))*((R877=0)*($R$7:$R$2042&gt;0)+(R877&gt;0)*($R$7:$R$2042=0)))&gt;0,"SALONES UNIDOS",IF(SUMPRODUCT((AW877=$AW$7:$AW$2042)*(AH877=$AH$7:$AH$2042)*((AN877&lt;$AO$7:$AO$2042)*(AO877&gt;$AN$7:$AN$2042))*(ROW($AW$7:$AW$2042)&lt;&gt;ROW(AW877)))&gt;0,"Cruzado","Sin cruce")))</f>
        <v>Sin cruce</v>
      </c>
    </row>
    <row r="878" spans="2:50" ht="19.8" hidden="1" customHeight="1" x14ac:dyDescent="0.25">
      <c r="B878" s="494" t="s">
        <v>314</v>
      </c>
      <c r="C878" s="364" t="s">
        <v>969</v>
      </c>
      <c r="D878" s="364">
        <v>20261</v>
      </c>
      <c r="E878" s="373" t="s">
        <v>328</v>
      </c>
      <c r="F878" s="370" t="s">
        <v>291</v>
      </c>
      <c r="G878" s="373" t="s">
        <v>292</v>
      </c>
      <c r="H878" s="373">
        <v>4</v>
      </c>
      <c r="I878" s="373" t="s">
        <v>412</v>
      </c>
      <c r="J878" s="373" t="s">
        <v>281</v>
      </c>
      <c r="K878" s="194" t="s">
        <v>330</v>
      </c>
      <c r="L878" s="364" t="s">
        <v>405</v>
      </c>
      <c r="M878" s="364" t="s">
        <v>324</v>
      </c>
      <c r="N878" s="364" t="s">
        <v>318</v>
      </c>
      <c r="O878" s="373" t="s">
        <v>315</v>
      </c>
      <c r="P878" s="364">
        <v>0</v>
      </c>
      <c r="Q878" s="364">
        <v>4</v>
      </c>
      <c r="R878" s="369">
        <v>4</v>
      </c>
      <c r="S878" s="364">
        <v>4</v>
      </c>
      <c r="T878" s="8"/>
      <c r="U878" s="374">
        <v>22</v>
      </c>
      <c r="V878" s="370">
        <v>43041422</v>
      </c>
      <c r="W878" s="373" t="s">
        <v>11</v>
      </c>
      <c r="X878" s="364" t="s">
        <v>315</v>
      </c>
      <c r="Y878" s="364"/>
      <c r="Z878" s="364"/>
      <c r="AA878" s="364"/>
      <c r="AB878" s="370"/>
      <c r="AC878" s="364"/>
      <c r="AD878" s="364" t="s">
        <v>821</v>
      </c>
      <c r="AE878" s="370"/>
      <c r="AF878" s="370"/>
      <c r="AG878" s="370" t="s">
        <v>301</v>
      </c>
      <c r="AH878" s="364">
        <v>6</v>
      </c>
      <c r="AI878" s="364">
        <v>7</v>
      </c>
      <c r="AJ878" s="364">
        <v>40</v>
      </c>
      <c r="AK878" s="364">
        <v>11</v>
      </c>
      <c r="AL878" s="364">
        <v>0</v>
      </c>
      <c r="AM878" s="22">
        <f t="shared" si="412"/>
        <v>4</v>
      </c>
      <c r="AN878" s="104">
        <f t="shared" si="408"/>
        <v>0.31944444444444448</v>
      </c>
      <c r="AO878" s="104">
        <f t="shared" si="409"/>
        <v>0.45833333333333331</v>
      </c>
      <c r="AP878" s="22" t="str" cm="1">
        <f t="array" ref="AP878">IF(W878="","",IF(SUMPRODUCT((W878=$W$7:$W$2042)*(AH878=$AH$7:$AH$2042)*(AN878=$AN$7:$AN$2042)*(AO878=$AO$7:$AO$2042)*(ROW($W$7:$W$2042)&lt;&gt;ROW(W878))*((R878=0)*($R$7:$R$2042&gt;0)+(R878&gt;0)*($R$7:$R$2042=0)))&gt;0,"SALONES UNIDOS",IF(SUMPRODUCT((W878=$W$7:$W$2042)*(AH878=$AH$7:$AH$2042)*((AN878&lt;$AO$7:$AO$2042)*(AO878&gt;$AN$7:$AN$2042))*(ROW($W$7:$W$2042)&lt;&gt;ROW(W878)))&gt;0,"Cruzado","Sin cruce")))</f>
        <v>Sin cruce</v>
      </c>
      <c r="AQ878" s="22"/>
      <c r="AR878" s="22"/>
      <c r="AS878" s="104">
        <f t="shared" ref="AS878:AS879" si="420">AN878</f>
        <v>0.31944444444444448</v>
      </c>
      <c r="AT878" s="104">
        <f t="shared" ref="AT878:AT879" si="421">AO878</f>
        <v>0.45833333333333331</v>
      </c>
      <c r="AU878" s="360" t="str" cm="1">
        <f t="array" ref="AU878">IF(AB878="","",IF(SUMPRODUCT((AB878=$AB$758:$AB$988)*(AH878=$AH$758:$AH$988)*(AQ878=$AQ$758:$AQ$988)*(AR878=$AR$758:$AR$988)*(ROW($AB$758:$AB$988)&lt;&gt;ROW(AB878))*((R878=0)*($R$758:$R$988&gt;0)+(R878&gt;0)*($R$758:$R$988=0)))&gt;0,"SALONES UNIDOS",IF(SUMPRODUCT((AB878=$AB$758:$AB$988)*(AH878=$AH$758:$AH$988)*((AQ878&lt;$AR$758:$AR$988)*(AR878&gt;$AQ$758:$AQ$988))*(ROW($AB$758:$AB$988)&lt;&gt;ROW(AB878)))&gt;0,"Cruzado","Sin cruce")))</f>
        <v/>
      </c>
      <c r="AV878" s="360" t="str" cm="1">
        <f t="array" ref="AV878">IF(AD878="","",IF(SUMPRODUCT((AD878=$AD$758:$AD$988)*(AH878=$AH$758:$AH$988)*(AS878=$AS$758:$AS$988)*(AT878=$AT$758:$AT$988)*(ROW($AD$758:$AD$988)&lt;&gt;ROW(AD878))*((R878=0)*($R$758:$R$988&gt;0)+(R878&gt;0)*($R$758:$R$988=0)))&gt;0,"SALONES UNIDOS",IF(SUMPRODUCT((AD878=$AD$758:$AD$988)*(AH878=$AH$758:$AH$988)*((AS878&lt;$AT$758:$AT$988)*(AT878&gt;$AS$758:$AS$988))*(ROW($AD$758:$AD$988)&lt;&gt;ROW(AD878)))&gt;0,"Cruzado","Sin cruce")))</f>
        <v>Sin cruce</v>
      </c>
      <c r="AW878" s="104" t="str">
        <f t="shared" si="413"/>
        <v>MH4PORUMAB</v>
      </c>
      <c r="AX878" s="104" t="str" cm="1">
        <f t="array" ref="AX878">IF(AW878="","",IF(SUMPRODUCT((AW878=$AW$7:$AW$2042)*(AH878=$AH$7:$AH$2042)*(AN878=$AN$7:$AN$2042)*(AO878=$AO$7:$AO$2042)*(ROW($AW$7:$AW$2042)&lt;&gt;ROW(AW878))*((R878=0)*($R$7:$R$2042&gt;0)+(R878&gt;0)*($R$7:$R$2042=0)))&gt;0,"SALONES UNIDOS",IF(SUMPRODUCT((AW878=$AW$7:$AW$2042)*(AH878=$AH$7:$AH$2042)*((AN878&lt;$AO$7:$AO$2042)*(AO878&gt;$AN$7:$AN$2042))*(ROW($AW$7:$AW$2042)&lt;&gt;ROW(AW878)))&gt;0,"Cruzado","Sin cruce")))</f>
        <v>Sin cruce</v>
      </c>
    </row>
    <row r="879" spans="2:50" ht="19.8" hidden="1" customHeight="1" x14ac:dyDescent="0.25">
      <c r="B879" s="494" t="s">
        <v>314</v>
      </c>
      <c r="C879" s="364" t="s">
        <v>969</v>
      </c>
      <c r="D879" s="364">
        <v>20261</v>
      </c>
      <c r="E879" s="373" t="s">
        <v>328</v>
      </c>
      <c r="F879" s="370" t="s">
        <v>291</v>
      </c>
      <c r="G879" s="373" t="s">
        <v>292</v>
      </c>
      <c r="H879" s="373">
        <v>4</v>
      </c>
      <c r="I879" s="373" t="s">
        <v>571</v>
      </c>
      <c r="J879" s="373" t="s">
        <v>281</v>
      </c>
      <c r="K879" s="194" t="s">
        <v>330</v>
      </c>
      <c r="L879" s="364" t="s">
        <v>405</v>
      </c>
      <c r="M879" s="364" t="s">
        <v>324</v>
      </c>
      <c r="N879" s="364" t="s">
        <v>318</v>
      </c>
      <c r="O879" s="373" t="s">
        <v>315</v>
      </c>
      <c r="P879" s="364">
        <v>0</v>
      </c>
      <c r="Q879" s="364">
        <v>4</v>
      </c>
      <c r="R879" s="369">
        <v>4</v>
      </c>
      <c r="S879" s="364">
        <v>4</v>
      </c>
      <c r="T879" s="8"/>
      <c r="U879" s="374">
        <v>22</v>
      </c>
      <c r="V879" s="370">
        <v>43041422</v>
      </c>
      <c r="W879" s="373" t="s">
        <v>11</v>
      </c>
      <c r="X879" s="364" t="s">
        <v>315</v>
      </c>
      <c r="Y879" s="364"/>
      <c r="Z879" s="364"/>
      <c r="AA879" s="364"/>
      <c r="AB879" s="370"/>
      <c r="AC879" s="364"/>
      <c r="AD879" s="364" t="s">
        <v>821</v>
      </c>
      <c r="AE879" s="370"/>
      <c r="AF879" s="370"/>
      <c r="AG879" s="370" t="s">
        <v>301</v>
      </c>
      <c r="AH879" s="364">
        <v>6</v>
      </c>
      <c r="AI879" s="364">
        <v>11</v>
      </c>
      <c r="AJ879" s="364">
        <v>0</v>
      </c>
      <c r="AK879" s="364">
        <v>14</v>
      </c>
      <c r="AL879" s="364">
        <v>20</v>
      </c>
      <c r="AM879" s="22">
        <f t="shared" si="412"/>
        <v>4</v>
      </c>
      <c r="AN879" s="104">
        <f t="shared" si="408"/>
        <v>0.45833333333333331</v>
      </c>
      <c r="AO879" s="104">
        <f t="shared" si="409"/>
        <v>0.59722222222222221</v>
      </c>
      <c r="AP879" s="22" t="str" cm="1">
        <f t="array" ref="AP879">IF(W879="","",IF(SUMPRODUCT((W879=$W$7:$W$2042)*(AH879=$AH$7:$AH$2042)*(AN879=$AN$7:$AN$2042)*(AO879=$AO$7:$AO$2042)*(ROW($W$7:$W$2042)&lt;&gt;ROW(W879))*((R879=0)*($R$7:$R$2042&gt;0)+(R879&gt;0)*($R$7:$R$2042=0)))&gt;0,"SALONES UNIDOS",IF(SUMPRODUCT((W879=$W$7:$W$2042)*(AH879=$AH$7:$AH$2042)*((AN879&lt;$AO$7:$AO$2042)*(AO879&gt;$AN$7:$AN$2042))*(ROW($W$7:$W$2042)&lt;&gt;ROW(W879)))&gt;0,"Cruzado","Sin cruce")))</f>
        <v>Sin cruce</v>
      </c>
      <c r="AQ879" s="22"/>
      <c r="AR879" s="22"/>
      <c r="AS879" s="104">
        <f t="shared" si="420"/>
        <v>0.45833333333333331</v>
      </c>
      <c r="AT879" s="104">
        <f t="shared" si="421"/>
        <v>0.59722222222222221</v>
      </c>
      <c r="AU879" s="360" t="str" cm="1">
        <f t="array" ref="AU879">IF(AB879="","",IF(SUMPRODUCT((AB879=$AB$758:$AB$988)*(AH879=$AH$758:$AH$988)*(AQ879=$AQ$758:$AQ$988)*(AR879=$AR$758:$AR$988)*(ROW($AB$758:$AB$988)&lt;&gt;ROW(AB879))*((R879=0)*($R$758:$R$988&gt;0)+(R879&gt;0)*($R$758:$R$988=0)))&gt;0,"SALONES UNIDOS",IF(SUMPRODUCT((AB879=$AB$758:$AB$988)*(AH879=$AH$758:$AH$988)*((AQ879&lt;$AR$758:$AR$988)*(AR879&gt;$AQ$758:$AQ$988))*(ROW($AB$758:$AB$988)&lt;&gt;ROW(AB879)))&gt;0,"Cruzado","Sin cruce")))</f>
        <v/>
      </c>
      <c r="AV879" s="360" t="str" cm="1">
        <f t="array" ref="AV879">IF(AD879="","",IF(SUMPRODUCT((AD879=$AD$758:$AD$988)*(AH879=$AH$758:$AH$988)*(AS879=$AS$758:$AS$988)*(AT879=$AT$758:$AT$988)*(ROW($AD$758:$AD$988)&lt;&gt;ROW(AD879))*((R879=0)*($R$758:$R$988&gt;0)+(R879&gt;0)*($R$758:$R$988=0)))&gt;0,"SALONES UNIDOS",IF(SUMPRODUCT((AD879=$AD$758:$AD$988)*(AH879=$AH$758:$AH$988)*((AS879&lt;$AT$758:$AT$988)*(AT879&gt;$AS$758:$AS$988))*(ROW($AD$758:$AD$988)&lt;&gt;ROW(AD879)))&gt;0,"Cruzado","Sin cruce")))</f>
        <v>Sin cruce</v>
      </c>
      <c r="AW879" s="104" t="str">
        <f t="shared" si="413"/>
        <v>MH4PORUMAB</v>
      </c>
      <c r="AX879" s="104" t="str" cm="1">
        <f t="array" ref="AX879">IF(AW879="","",IF(SUMPRODUCT((AW879=$AW$7:$AW$2042)*(AH879=$AH$7:$AH$2042)*(AN879=$AN$7:$AN$2042)*(AO879=$AO$7:$AO$2042)*(ROW($AW$7:$AW$2042)&lt;&gt;ROW(AW879))*((R879=0)*($R$7:$R$2042&gt;0)+(R879&gt;0)*($R$7:$R$2042=0)))&gt;0,"SALONES UNIDOS",IF(SUMPRODUCT((AW879=$AW$7:$AW$2042)*(AH879=$AH$7:$AH$2042)*((AN879&lt;$AO$7:$AO$2042)*(AO879&gt;$AN$7:$AN$2042))*(ROW($AW$7:$AW$2042)&lt;&gt;ROW(AW879)))&gt;0,"Cruzado","Sin cruce")))</f>
        <v>Sin cruce</v>
      </c>
    </row>
    <row r="880" spans="2:50" ht="19.8" hidden="1" customHeight="1" x14ac:dyDescent="0.25">
      <c r="B880" s="494" t="s">
        <v>314</v>
      </c>
      <c r="C880" s="364" t="s">
        <v>969</v>
      </c>
      <c r="D880" s="364">
        <v>20261</v>
      </c>
      <c r="E880" s="373" t="s">
        <v>328</v>
      </c>
      <c r="F880" s="370" t="s">
        <v>291</v>
      </c>
      <c r="G880" s="373" t="s">
        <v>292</v>
      </c>
      <c r="H880" s="373">
        <v>4</v>
      </c>
      <c r="I880" s="373" t="s">
        <v>281</v>
      </c>
      <c r="J880" s="373" t="s">
        <v>281</v>
      </c>
      <c r="K880" s="194" t="s">
        <v>332</v>
      </c>
      <c r="L880" s="364" t="s">
        <v>822</v>
      </c>
      <c r="M880" s="364" t="s">
        <v>324</v>
      </c>
      <c r="N880" s="364" t="s">
        <v>318</v>
      </c>
      <c r="O880" s="373" t="s">
        <v>315</v>
      </c>
      <c r="P880" s="364">
        <v>3</v>
      </c>
      <c r="Q880" s="364">
        <v>0</v>
      </c>
      <c r="R880" s="369">
        <v>3</v>
      </c>
      <c r="S880" s="364">
        <v>6</v>
      </c>
      <c r="T880" s="8"/>
      <c r="U880" s="374">
        <v>44</v>
      </c>
      <c r="V880" s="370">
        <v>21546746</v>
      </c>
      <c r="W880" s="373" t="s">
        <v>15</v>
      </c>
      <c r="X880" s="364" t="s">
        <v>315</v>
      </c>
      <c r="Y880" s="364"/>
      <c r="Z880" s="364"/>
      <c r="AA880" s="364"/>
      <c r="AB880" s="364" t="s">
        <v>824</v>
      </c>
      <c r="AC880" s="364"/>
      <c r="AD880" s="369"/>
      <c r="AE880" s="370"/>
      <c r="AF880" s="370"/>
      <c r="AG880" s="370" t="s">
        <v>559</v>
      </c>
      <c r="AH880" s="364">
        <v>4</v>
      </c>
      <c r="AI880" s="364">
        <v>7</v>
      </c>
      <c r="AJ880" s="364">
        <v>40</v>
      </c>
      <c r="AK880" s="364">
        <v>10</v>
      </c>
      <c r="AL880" s="364">
        <v>10</v>
      </c>
      <c r="AM880" s="22">
        <f t="shared" si="412"/>
        <v>3</v>
      </c>
      <c r="AN880" s="104">
        <f t="shared" si="408"/>
        <v>0.31944444444444448</v>
      </c>
      <c r="AO880" s="104">
        <f t="shared" si="409"/>
        <v>0.4236111111111111</v>
      </c>
      <c r="AP880" s="22" t="str" cm="1">
        <f t="array" ref="AP880">IF(W880="","",IF(SUMPRODUCT((W880=$W$7:$W$2042)*(AH880=$AH$7:$AH$2042)*(AN880=$AN$7:$AN$2042)*(AO880=$AO$7:$AO$2042)*(ROW($W$7:$W$2042)&lt;&gt;ROW(W880))*((R880=0)*($R$7:$R$2042&gt;0)+(R880&gt;0)*($R$7:$R$2042=0)))&gt;0,"SALONES UNIDOS",IF(SUMPRODUCT((W880=$W$7:$W$2042)*(AH880=$AH$7:$AH$2042)*((AN880&lt;$AO$7:$AO$2042)*(AO880&gt;$AN$7:$AN$2042))*(ROW($W$7:$W$2042)&lt;&gt;ROW(W880)))&gt;0,"Cruzado","Sin cruce")))</f>
        <v>Sin cruce</v>
      </c>
      <c r="AQ880" s="104">
        <f>AN880</f>
        <v>0.31944444444444448</v>
      </c>
      <c r="AR880" s="104">
        <f>AO880</f>
        <v>0.4236111111111111</v>
      </c>
      <c r="AS880" s="22"/>
      <c r="AT880" s="22"/>
      <c r="AU880" s="360" t="str" cm="1">
        <f t="array" ref="AU880">IF(AB880="","",IF(SUMPRODUCT((AB880=$AB$758:$AB$988)*(AH880=$AH$758:$AH$988)*(AQ880=$AQ$758:$AQ$988)*(AR880=$AR$758:$AR$988)*(ROW($AB$758:$AB$988)&lt;&gt;ROW(AB880))*((R880=0)*($R$758:$R$988&gt;0)+(R880&gt;0)*($R$758:$R$988=0)))&gt;0,"SALONES UNIDOS",IF(SUMPRODUCT((AB880=$AB$758:$AB$988)*(AH880=$AH$758:$AH$988)*((AQ880&lt;$AR$758:$AR$988)*(AR880&gt;$AQ$758:$AQ$988))*(ROW($AB$758:$AB$988)&lt;&gt;ROW(AB880)))&gt;0,"Cruzado","Sin cruce")))</f>
        <v>Sin cruce</v>
      </c>
      <c r="AV880" s="360" t="str" cm="1">
        <f t="array" ref="AV880">IF(AD880="","",IF(SUMPRODUCT((AD880=$AD$758:$AD$988)*(AH880=$AH$758:$AH$988)*(AS880=$AS$758:$AS$988)*(AT880=$AT$758:$AT$988)*(ROW($AD$758:$AD$988)&lt;&gt;ROW(AD880))*((R880=0)*($R$758:$R$988&gt;0)+(R880&gt;0)*($R$758:$R$988=0)))&gt;0,"SALONES UNIDOS",IF(SUMPRODUCT((AD880=$AD$758:$AD$988)*(AH880=$AH$758:$AH$988)*((AS880&lt;$AT$758:$AT$988)*(AT880&gt;$AS$758:$AS$988))*(ROW($AD$758:$AD$988)&lt;&gt;ROW(AD880)))&gt;0,"Cruzado","Sin cruce")))</f>
        <v/>
      </c>
      <c r="AW880" s="104" t="str">
        <f t="shared" si="413"/>
        <v>MH4PORUMAB</v>
      </c>
      <c r="AX880" s="104" t="str" cm="1">
        <f t="array" ref="AX880">IF(AW880="","",IF(SUMPRODUCT((AW880=$AW$7:$AW$2042)*(AH880=$AH$7:$AH$2042)*(AN880=$AN$7:$AN$2042)*(AO880=$AO$7:$AO$2042)*(ROW($AW$7:$AW$2042)&lt;&gt;ROW(AW880))*((R880=0)*($R$7:$R$2042&gt;0)+(R880&gt;0)*($R$7:$R$2042=0)))&gt;0,"SALONES UNIDOS",IF(SUMPRODUCT((AW880=$AW$7:$AW$2042)*(AH880=$AH$7:$AH$2042)*((AN880&lt;$AO$7:$AO$2042)*(AO880&gt;$AN$7:$AN$2042))*(ROW($AW$7:$AW$2042)&lt;&gt;ROW(AW880)))&gt;0,"Cruzado","Sin cruce")))</f>
        <v>Sin cruce</v>
      </c>
    </row>
    <row r="881" spans="2:50" ht="19.8" hidden="1" customHeight="1" x14ac:dyDescent="0.25">
      <c r="B881" s="494" t="s">
        <v>314</v>
      </c>
      <c r="C881" s="364" t="s">
        <v>969</v>
      </c>
      <c r="D881" s="364">
        <v>20261</v>
      </c>
      <c r="E881" s="373" t="s">
        <v>328</v>
      </c>
      <c r="F881" s="370" t="s">
        <v>291</v>
      </c>
      <c r="G881" s="373" t="s">
        <v>292</v>
      </c>
      <c r="H881" s="373">
        <v>4</v>
      </c>
      <c r="I881" s="373" t="s">
        <v>412</v>
      </c>
      <c r="J881" s="373" t="s">
        <v>281</v>
      </c>
      <c r="K881" s="194" t="s">
        <v>332</v>
      </c>
      <c r="L881" s="364" t="s">
        <v>822</v>
      </c>
      <c r="M881" s="364" t="s">
        <v>324</v>
      </c>
      <c r="N881" s="364" t="s">
        <v>318</v>
      </c>
      <c r="O881" s="373" t="s">
        <v>315</v>
      </c>
      <c r="P881" s="364">
        <v>0</v>
      </c>
      <c r="Q881" s="364">
        <v>6</v>
      </c>
      <c r="R881" s="369">
        <v>6</v>
      </c>
      <c r="S881" s="364">
        <v>6</v>
      </c>
      <c r="T881" s="8"/>
      <c r="U881" s="374">
        <v>22</v>
      </c>
      <c r="V881" s="370">
        <v>21546746</v>
      </c>
      <c r="W881" s="373" t="s">
        <v>15</v>
      </c>
      <c r="X881" s="364" t="s">
        <v>315</v>
      </c>
      <c r="Y881" s="364"/>
      <c r="Z881" s="364"/>
      <c r="AA881" s="364"/>
      <c r="AB881" s="370"/>
      <c r="AC881" s="364"/>
      <c r="AD881" s="364" t="s">
        <v>812</v>
      </c>
      <c r="AE881" s="370"/>
      <c r="AF881" s="370"/>
      <c r="AG881" s="370" t="s">
        <v>301</v>
      </c>
      <c r="AH881" s="364">
        <v>4</v>
      </c>
      <c r="AI881" s="364">
        <v>10</v>
      </c>
      <c r="AJ881" s="364">
        <v>10</v>
      </c>
      <c r="AK881" s="364">
        <v>15</v>
      </c>
      <c r="AL881" s="364">
        <v>10</v>
      </c>
      <c r="AM881" s="22">
        <f t="shared" si="412"/>
        <v>6</v>
      </c>
      <c r="AN881" s="104">
        <f t="shared" si="408"/>
        <v>0.4236111111111111</v>
      </c>
      <c r="AO881" s="104">
        <f t="shared" si="409"/>
        <v>0.63194444444444442</v>
      </c>
      <c r="AP881" s="22" t="str" cm="1">
        <f t="array" ref="AP881">IF(W881="","",IF(SUMPRODUCT((W881=$W$7:$W$2042)*(AH881=$AH$7:$AH$2042)*(AN881=$AN$7:$AN$2042)*(AO881=$AO$7:$AO$2042)*(ROW($W$7:$W$2042)&lt;&gt;ROW(W881))*((R881=0)*($R$7:$R$2042&gt;0)+(R881&gt;0)*($R$7:$R$2042=0)))&gt;0,"SALONES UNIDOS",IF(SUMPRODUCT((W881=$W$7:$W$2042)*(AH881=$AH$7:$AH$2042)*((AN881&lt;$AO$7:$AO$2042)*(AO881&gt;$AN$7:$AN$2042))*(ROW($W$7:$W$2042)&lt;&gt;ROW(W881)))&gt;0,"Cruzado","Sin cruce")))</f>
        <v>Sin cruce</v>
      </c>
      <c r="AQ881" s="22"/>
      <c r="AR881" s="22"/>
      <c r="AS881" s="104">
        <f t="shared" ref="AS881:AS882" si="422">AN881</f>
        <v>0.4236111111111111</v>
      </c>
      <c r="AT881" s="104">
        <f t="shared" ref="AT881:AT882" si="423">AO881</f>
        <v>0.63194444444444442</v>
      </c>
      <c r="AU881" s="360" t="str" cm="1">
        <f t="array" ref="AU881">IF(AB881="","",IF(SUMPRODUCT((AB881=$AB$758:$AB$988)*(AH881=$AH$758:$AH$988)*(AQ881=$AQ$758:$AQ$988)*(AR881=$AR$758:$AR$988)*(ROW($AB$758:$AB$988)&lt;&gt;ROW(AB881))*((R881=0)*($R$758:$R$988&gt;0)+(R881&gt;0)*($R$758:$R$988=0)))&gt;0,"SALONES UNIDOS",IF(SUMPRODUCT((AB881=$AB$758:$AB$988)*(AH881=$AH$758:$AH$988)*((AQ881&lt;$AR$758:$AR$988)*(AR881&gt;$AQ$758:$AQ$988))*(ROW($AB$758:$AB$988)&lt;&gt;ROW(AB881)))&gt;0,"Cruzado","Sin cruce")))</f>
        <v/>
      </c>
      <c r="AV881" s="360" t="str" cm="1">
        <f t="array" ref="AV881">IF(AD881="","",IF(SUMPRODUCT((AD881=$AD$758:$AD$988)*(AH881=$AH$758:$AH$988)*(AS881=$AS$758:$AS$988)*(AT881=$AT$758:$AT$988)*(ROW($AD$758:$AD$988)&lt;&gt;ROW(AD881))*((R881=0)*($R$758:$R$988&gt;0)+(R881&gt;0)*($R$758:$R$988=0)))&gt;0,"SALONES UNIDOS",IF(SUMPRODUCT((AD881=$AD$758:$AD$988)*(AH881=$AH$758:$AH$988)*((AS881&lt;$AT$758:$AT$988)*(AT881&gt;$AS$758:$AS$988))*(ROW($AD$758:$AD$988)&lt;&gt;ROW(AD881)))&gt;0,"Cruzado","Sin cruce")))</f>
        <v>Sin cruce</v>
      </c>
      <c r="AW881" s="104" t="str">
        <f t="shared" si="413"/>
        <v>MH4PORUMAB</v>
      </c>
      <c r="AX881" s="104" t="str" cm="1">
        <f t="array" ref="AX881">IF(AW881="","",IF(SUMPRODUCT((AW881=$AW$7:$AW$2042)*(AH881=$AH$7:$AH$2042)*(AN881=$AN$7:$AN$2042)*(AO881=$AO$7:$AO$2042)*(ROW($AW$7:$AW$2042)&lt;&gt;ROW(AW881))*((R881=0)*($R$7:$R$2042&gt;0)+(R881&gt;0)*($R$7:$R$2042=0)))&gt;0,"SALONES UNIDOS",IF(SUMPRODUCT((AW881=$AW$7:$AW$2042)*(AH881=$AH$7:$AH$2042)*((AN881&lt;$AO$7:$AO$2042)*(AO881&gt;$AN$7:$AN$2042))*(ROW($AW$7:$AW$2042)&lt;&gt;ROW(AW881)))&gt;0,"Cruzado","Sin cruce")))</f>
        <v>Sin cruce</v>
      </c>
    </row>
    <row r="882" spans="2:50" ht="19.8" hidden="1" customHeight="1" x14ac:dyDescent="0.25">
      <c r="B882" s="494" t="s">
        <v>314</v>
      </c>
      <c r="C882" s="364" t="s">
        <v>969</v>
      </c>
      <c r="D882" s="364">
        <v>20261</v>
      </c>
      <c r="E882" s="373" t="s">
        <v>328</v>
      </c>
      <c r="F882" s="370" t="s">
        <v>291</v>
      </c>
      <c r="G882" s="373" t="s">
        <v>292</v>
      </c>
      <c r="H882" s="373">
        <v>4</v>
      </c>
      <c r="I882" s="373" t="s">
        <v>571</v>
      </c>
      <c r="J882" s="373" t="s">
        <v>281</v>
      </c>
      <c r="K882" s="194" t="s">
        <v>332</v>
      </c>
      <c r="L882" s="364" t="s">
        <v>822</v>
      </c>
      <c r="M882" s="364" t="s">
        <v>324</v>
      </c>
      <c r="N882" s="364" t="s">
        <v>318</v>
      </c>
      <c r="O882" s="373" t="s">
        <v>315</v>
      </c>
      <c r="P882" s="364">
        <v>0</v>
      </c>
      <c r="Q882" s="364">
        <v>6</v>
      </c>
      <c r="R882" s="369">
        <v>6</v>
      </c>
      <c r="S882" s="364">
        <v>6</v>
      </c>
      <c r="T882" s="8"/>
      <c r="U882" s="374">
        <v>22</v>
      </c>
      <c r="V882" s="370">
        <v>21546746</v>
      </c>
      <c r="W882" s="373" t="s">
        <v>15</v>
      </c>
      <c r="X882" s="364" t="s">
        <v>315</v>
      </c>
      <c r="Y882" s="364"/>
      <c r="Z882" s="364"/>
      <c r="AA882" s="364"/>
      <c r="AB882" s="370"/>
      <c r="AC882" s="364"/>
      <c r="AD882" s="364" t="s">
        <v>812</v>
      </c>
      <c r="AE882" s="370"/>
      <c r="AF882" s="370"/>
      <c r="AG882" s="370" t="s">
        <v>301</v>
      </c>
      <c r="AH882" s="364">
        <v>4</v>
      </c>
      <c r="AI882" s="364">
        <v>15</v>
      </c>
      <c r="AJ882" s="364">
        <v>10</v>
      </c>
      <c r="AK882" s="364">
        <v>20</v>
      </c>
      <c r="AL882" s="364">
        <v>10</v>
      </c>
      <c r="AM882" s="22">
        <f t="shared" si="412"/>
        <v>6</v>
      </c>
      <c r="AN882" s="104">
        <f t="shared" si="408"/>
        <v>0.63194444444444442</v>
      </c>
      <c r="AO882" s="104">
        <f t="shared" si="409"/>
        <v>0.84027777777777779</v>
      </c>
      <c r="AP882" s="22" t="str" cm="1">
        <f t="array" ref="AP882">IF(W882="","",IF(SUMPRODUCT((W882=$W$7:$W$2042)*(AH882=$AH$7:$AH$2042)*(AN882=$AN$7:$AN$2042)*(AO882=$AO$7:$AO$2042)*(ROW($W$7:$W$2042)&lt;&gt;ROW(W882))*((R882=0)*($R$7:$R$2042&gt;0)+(R882&gt;0)*($R$7:$R$2042=0)))&gt;0,"SALONES UNIDOS",IF(SUMPRODUCT((W882=$W$7:$W$2042)*(AH882=$AH$7:$AH$2042)*((AN882&lt;$AO$7:$AO$2042)*(AO882&gt;$AN$7:$AN$2042))*(ROW($W$7:$W$2042)&lt;&gt;ROW(W882)))&gt;0,"Cruzado","Sin cruce")))</f>
        <v>Sin cruce</v>
      </c>
      <c r="AQ882" s="22"/>
      <c r="AR882" s="22"/>
      <c r="AS882" s="104">
        <f t="shared" si="422"/>
        <v>0.63194444444444442</v>
      </c>
      <c r="AT882" s="104">
        <f t="shared" si="423"/>
        <v>0.84027777777777779</v>
      </c>
      <c r="AU882" s="360" t="str" cm="1">
        <f t="array" ref="AU882">IF(AB882="","",IF(SUMPRODUCT((AB882=$AB$758:$AB$988)*(AH882=$AH$758:$AH$988)*(AQ882=$AQ$758:$AQ$988)*(AR882=$AR$758:$AR$988)*(ROW($AB$758:$AB$988)&lt;&gt;ROW(AB882))*((R882=0)*($R$758:$R$988&gt;0)+(R882&gt;0)*($R$758:$R$988=0)))&gt;0,"SALONES UNIDOS",IF(SUMPRODUCT((AB882=$AB$758:$AB$988)*(AH882=$AH$758:$AH$988)*((AQ882&lt;$AR$758:$AR$988)*(AR882&gt;$AQ$758:$AQ$988))*(ROW($AB$758:$AB$988)&lt;&gt;ROW(AB882)))&gt;0,"Cruzado","Sin cruce")))</f>
        <v/>
      </c>
      <c r="AV882" s="360" t="str" cm="1">
        <f t="array" ref="AV882">IF(AD882="","",IF(SUMPRODUCT((AD882=$AD$758:$AD$988)*(AH882=$AH$758:$AH$988)*(AS882=$AS$758:$AS$988)*(AT882=$AT$758:$AT$988)*(ROW($AD$758:$AD$988)&lt;&gt;ROW(AD882))*((R882=0)*($R$758:$R$988&gt;0)+(R882&gt;0)*($R$758:$R$988=0)))&gt;0,"SALONES UNIDOS",IF(SUMPRODUCT((AD882=$AD$758:$AD$988)*(AH882=$AH$758:$AH$988)*((AS882&lt;$AT$758:$AT$988)*(AT882&gt;$AS$758:$AS$988))*(ROW($AD$758:$AD$988)&lt;&gt;ROW(AD882)))&gt;0,"Cruzado","Sin cruce")))</f>
        <v>Sin cruce</v>
      </c>
      <c r="AW882" s="104" t="str">
        <f t="shared" si="413"/>
        <v>MH4PORUMAB</v>
      </c>
      <c r="AX882" s="104" t="str" cm="1">
        <f t="array" ref="AX882">IF(AW882="","",IF(SUMPRODUCT((AW882=$AW$7:$AW$2042)*(AH882=$AH$7:$AH$2042)*(AN882=$AN$7:$AN$2042)*(AO882=$AO$7:$AO$2042)*(ROW($AW$7:$AW$2042)&lt;&gt;ROW(AW882))*((R882=0)*($R$7:$R$2042&gt;0)+(R882&gt;0)*($R$7:$R$2042=0)))&gt;0,"SALONES UNIDOS",IF(SUMPRODUCT((AW882=$AW$7:$AW$2042)*(AH882=$AH$7:$AH$2042)*((AN882&lt;$AO$7:$AO$2042)*(AO882&gt;$AN$7:$AN$2042))*(ROW($AW$7:$AW$2042)&lt;&gt;ROW(AW882)))&gt;0,"Cruzado","Sin cruce")))</f>
        <v>Sin cruce</v>
      </c>
    </row>
    <row r="883" spans="2:50" ht="19.8" hidden="1" customHeight="1" x14ac:dyDescent="0.25">
      <c r="B883" s="494" t="s">
        <v>314</v>
      </c>
      <c r="C883" s="364" t="s">
        <v>969</v>
      </c>
      <c r="D883" s="364">
        <v>20261</v>
      </c>
      <c r="E883" s="373" t="s">
        <v>328</v>
      </c>
      <c r="F883" s="370" t="s">
        <v>291</v>
      </c>
      <c r="G883" s="373" t="s">
        <v>292</v>
      </c>
      <c r="H883" s="373">
        <v>4</v>
      </c>
      <c r="I883" s="373" t="s">
        <v>281</v>
      </c>
      <c r="J883" s="373" t="s">
        <v>281</v>
      </c>
      <c r="K883" s="194" t="s">
        <v>334</v>
      </c>
      <c r="L883" s="364" t="s">
        <v>617</v>
      </c>
      <c r="M883" s="364" t="s">
        <v>324</v>
      </c>
      <c r="N883" s="364" t="s">
        <v>318</v>
      </c>
      <c r="O883" s="373" t="s">
        <v>315</v>
      </c>
      <c r="P883" s="364">
        <v>3</v>
      </c>
      <c r="Q883" s="364">
        <v>0</v>
      </c>
      <c r="R883" s="369">
        <v>3</v>
      </c>
      <c r="S883" s="364">
        <v>4</v>
      </c>
      <c r="T883" s="8"/>
      <c r="U883" s="374">
        <v>44</v>
      </c>
      <c r="V883" s="370">
        <v>43728005</v>
      </c>
      <c r="W883" s="373" t="s">
        <v>252</v>
      </c>
      <c r="X883" s="364" t="s">
        <v>315</v>
      </c>
      <c r="Y883" s="364"/>
      <c r="Z883" s="364"/>
      <c r="AA883" s="364"/>
      <c r="AB883" s="364" t="s">
        <v>824</v>
      </c>
      <c r="AC883" s="364"/>
      <c r="AD883" s="369"/>
      <c r="AE883" s="370"/>
      <c r="AF883" s="370"/>
      <c r="AG883" s="370" t="s">
        <v>559</v>
      </c>
      <c r="AH883" s="364">
        <v>5</v>
      </c>
      <c r="AI883" s="364">
        <v>7</v>
      </c>
      <c r="AJ883" s="364">
        <v>40</v>
      </c>
      <c r="AK883" s="364">
        <v>10</v>
      </c>
      <c r="AL883" s="364">
        <v>10</v>
      </c>
      <c r="AM883" s="22">
        <f t="shared" si="412"/>
        <v>3</v>
      </c>
      <c r="AN883" s="104">
        <f t="shared" si="408"/>
        <v>0.31944444444444448</v>
      </c>
      <c r="AO883" s="104">
        <f t="shared" si="409"/>
        <v>0.4236111111111111</v>
      </c>
      <c r="AP883" s="22" t="str" cm="1">
        <f t="array" ref="AP883">IF(W883="","",IF(SUMPRODUCT((W883=$W$7:$W$2042)*(AH883=$AH$7:$AH$2042)*(AN883=$AN$7:$AN$2042)*(AO883=$AO$7:$AO$2042)*(ROW($W$7:$W$2042)&lt;&gt;ROW(W883))*((R883=0)*($R$7:$R$2042&gt;0)+(R883&gt;0)*($R$7:$R$2042=0)))&gt;0,"SALONES UNIDOS",IF(SUMPRODUCT((W883=$W$7:$W$2042)*(AH883=$AH$7:$AH$2042)*((AN883&lt;$AO$7:$AO$2042)*(AO883&gt;$AN$7:$AN$2042))*(ROW($W$7:$W$2042)&lt;&gt;ROW(W883)))&gt;0,"Cruzado","Sin cruce")))</f>
        <v>Sin cruce</v>
      </c>
      <c r="AQ883" s="104">
        <f>AN883</f>
        <v>0.31944444444444448</v>
      </c>
      <c r="AR883" s="104">
        <f>AO883</f>
        <v>0.4236111111111111</v>
      </c>
      <c r="AS883" s="22"/>
      <c r="AT883" s="22"/>
      <c r="AU883" s="360" t="str" cm="1">
        <f t="array" ref="AU883">IF(AB883="","",IF(SUMPRODUCT((AB883=$AB$758:$AB$988)*(AH883=$AH$758:$AH$988)*(AQ883=$AQ$758:$AQ$988)*(AR883=$AR$758:$AR$988)*(ROW($AB$758:$AB$988)&lt;&gt;ROW(AB883))*((R883=0)*($R$758:$R$988&gt;0)+(R883&gt;0)*($R$758:$R$988=0)))&gt;0,"SALONES UNIDOS",IF(SUMPRODUCT((AB883=$AB$758:$AB$988)*(AH883=$AH$758:$AH$988)*((AQ883&lt;$AR$758:$AR$988)*(AR883&gt;$AQ$758:$AQ$988))*(ROW($AB$758:$AB$988)&lt;&gt;ROW(AB883)))&gt;0,"Cruzado","Sin cruce")))</f>
        <v>Sin cruce</v>
      </c>
      <c r="AV883" s="360" t="str" cm="1">
        <f t="array" ref="AV883">IF(AD883="","",IF(SUMPRODUCT((AD883=$AD$758:$AD$988)*(AH883=$AH$758:$AH$988)*(AS883=$AS$758:$AS$988)*(AT883=$AT$758:$AT$988)*(ROW($AD$758:$AD$988)&lt;&gt;ROW(AD883))*((R883=0)*($R$758:$R$988&gt;0)+(R883&gt;0)*($R$758:$R$988=0)))&gt;0,"SALONES UNIDOS",IF(SUMPRODUCT((AD883=$AD$758:$AD$988)*(AH883=$AH$758:$AH$988)*((AS883&lt;$AT$758:$AT$988)*(AT883&gt;$AS$758:$AS$988))*(ROW($AD$758:$AD$988)&lt;&gt;ROW(AD883)))&gt;0,"Cruzado","Sin cruce")))</f>
        <v/>
      </c>
      <c r="AW883" s="104" t="str">
        <f t="shared" si="413"/>
        <v>MH4PORUMAB</v>
      </c>
      <c r="AX883" s="104" t="str" cm="1">
        <f t="array" ref="AX883">IF(AW883="","",IF(SUMPRODUCT((AW883=$AW$7:$AW$2042)*(AH883=$AH$7:$AH$2042)*(AN883=$AN$7:$AN$2042)*(AO883=$AO$7:$AO$2042)*(ROW($AW$7:$AW$2042)&lt;&gt;ROW(AW883))*((R883=0)*($R$7:$R$2042&gt;0)+(R883&gt;0)*($R$7:$R$2042=0)))&gt;0,"SALONES UNIDOS",IF(SUMPRODUCT((AW883=$AW$7:$AW$2042)*(AH883=$AH$7:$AH$2042)*((AN883&lt;$AO$7:$AO$2042)*(AO883&gt;$AN$7:$AN$2042))*(ROW($AW$7:$AW$2042)&lt;&gt;ROW(AW883)))&gt;0,"Cruzado","Sin cruce")))</f>
        <v>Sin cruce</v>
      </c>
    </row>
    <row r="884" spans="2:50" ht="19.8" hidden="1" customHeight="1" x14ac:dyDescent="0.25">
      <c r="B884" s="494" t="s">
        <v>314</v>
      </c>
      <c r="C884" s="364" t="s">
        <v>969</v>
      </c>
      <c r="D884" s="364">
        <v>20261</v>
      </c>
      <c r="E884" s="373" t="s">
        <v>328</v>
      </c>
      <c r="F884" s="370" t="s">
        <v>291</v>
      </c>
      <c r="G884" s="373" t="s">
        <v>292</v>
      </c>
      <c r="H884" s="373">
        <v>4</v>
      </c>
      <c r="I884" s="373" t="s">
        <v>412</v>
      </c>
      <c r="J884" s="373" t="s">
        <v>281</v>
      </c>
      <c r="K884" s="194" t="s">
        <v>334</v>
      </c>
      <c r="L884" s="364" t="s">
        <v>617</v>
      </c>
      <c r="M884" s="364" t="s">
        <v>324</v>
      </c>
      <c r="N884" s="364" t="s">
        <v>318</v>
      </c>
      <c r="O884" s="373" t="s">
        <v>315</v>
      </c>
      <c r="P884" s="364">
        <v>0</v>
      </c>
      <c r="Q884" s="364">
        <v>2</v>
      </c>
      <c r="R884" s="369">
        <v>2</v>
      </c>
      <c r="S884" s="364">
        <v>4</v>
      </c>
      <c r="T884" s="8"/>
      <c r="U884" s="374">
        <v>22</v>
      </c>
      <c r="V884" s="370">
        <v>43728005</v>
      </c>
      <c r="W884" s="373" t="s">
        <v>252</v>
      </c>
      <c r="X884" s="364" t="s">
        <v>315</v>
      </c>
      <c r="Y884" s="364"/>
      <c r="Z884" s="364"/>
      <c r="AA884" s="364"/>
      <c r="AB884" s="370"/>
      <c r="AC884" s="364"/>
      <c r="AD884" s="364" t="s">
        <v>823</v>
      </c>
      <c r="AE884" s="370"/>
      <c r="AF884" s="370"/>
      <c r="AG884" s="370" t="s">
        <v>301</v>
      </c>
      <c r="AH884" s="364">
        <v>5</v>
      </c>
      <c r="AI884" s="364">
        <v>10</v>
      </c>
      <c r="AJ884" s="364">
        <v>10</v>
      </c>
      <c r="AK884" s="364">
        <v>11</v>
      </c>
      <c r="AL884" s="364">
        <v>50</v>
      </c>
      <c r="AM884" s="22">
        <f t="shared" si="412"/>
        <v>2</v>
      </c>
      <c r="AN884" s="104">
        <f t="shared" si="408"/>
        <v>0.4236111111111111</v>
      </c>
      <c r="AO884" s="104">
        <f t="shared" si="409"/>
        <v>0.49305555555555552</v>
      </c>
      <c r="AP884" s="22" t="str" cm="1">
        <f t="array" ref="AP884">IF(W884="","",IF(SUMPRODUCT((W884=$W$7:$W$2042)*(AH884=$AH$7:$AH$2042)*(AN884=$AN$7:$AN$2042)*(AO884=$AO$7:$AO$2042)*(ROW($W$7:$W$2042)&lt;&gt;ROW(W884))*((R884=0)*($R$7:$R$2042&gt;0)+(R884&gt;0)*($R$7:$R$2042=0)))&gt;0,"SALONES UNIDOS",IF(SUMPRODUCT((W884=$W$7:$W$2042)*(AH884=$AH$7:$AH$2042)*((AN884&lt;$AO$7:$AO$2042)*(AO884&gt;$AN$7:$AN$2042))*(ROW($W$7:$W$2042)&lt;&gt;ROW(W884)))&gt;0,"Cruzado","Sin cruce")))</f>
        <v>Sin cruce</v>
      </c>
      <c r="AQ884" s="22"/>
      <c r="AR884" s="22"/>
      <c r="AS884" s="104">
        <f t="shared" ref="AS884:AS885" si="424">AN884</f>
        <v>0.4236111111111111</v>
      </c>
      <c r="AT884" s="104">
        <f t="shared" ref="AT884:AT885" si="425">AO884</f>
        <v>0.49305555555555552</v>
      </c>
      <c r="AU884" s="360" t="str" cm="1">
        <f t="array" ref="AU884">IF(AB884="","",IF(SUMPRODUCT((AB884=$AB$758:$AB$988)*(AH884=$AH$758:$AH$988)*(AQ884=$AQ$758:$AQ$988)*(AR884=$AR$758:$AR$988)*(ROW($AB$758:$AB$988)&lt;&gt;ROW(AB884))*((R884=0)*($R$758:$R$988&gt;0)+(R884&gt;0)*($R$758:$R$988=0)))&gt;0,"SALONES UNIDOS",IF(SUMPRODUCT((AB884=$AB$758:$AB$988)*(AH884=$AH$758:$AH$988)*((AQ884&lt;$AR$758:$AR$988)*(AR884&gt;$AQ$758:$AQ$988))*(ROW($AB$758:$AB$988)&lt;&gt;ROW(AB884)))&gt;0,"Cruzado","Sin cruce")))</f>
        <v/>
      </c>
      <c r="AV884" s="360" t="str" cm="1">
        <f t="array" ref="AV884">IF(AD884="","",IF(SUMPRODUCT((AD884=$AD$758:$AD$988)*(AH884=$AH$758:$AH$988)*(AS884=$AS$758:$AS$988)*(AT884=$AT$758:$AT$988)*(ROW($AD$758:$AD$988)&lt;&gt;ROW(AD884))*((R884=0)*($R$758:$R$988&gt;0)+(R884&gt;0)*($R$758:$R$988=0)))&gt;0,"SALONES UNIDOS",IF(SUMPRODUCT((AD884=$AD$758:$AD$988)*(AH884=$AH$758:$AH$988)*((AS884&lt;$AT$758:$AT$988)*(AT884&gt;$AS$758:$AS$988))*(ROW($AD$758:$AD$988)&lt;&gt;ROW(AD884)))&gt;0,"Cruzado","Sin cruce")))</f>
        <v>Sin cruce</v>
      </c>
      <c r="AW884" s="104" t="str">
        <f t="shared" si="413"/>
        <v>MH4PORUMAB</v>
      </c>
      <c r="AX884" s="104" t="str" cm="1">
        <f t="array" ref="AX884">IF(AW884="","",IF(SUMPRODUCT((AW884=$AW$7:$AW$2042)*(AH884=$AH$7:$AH$2042)*(AN884=$AN$7:$AN$2042)*(AO884=$AO$7:$AO$2042)*(ROW($AW$7:$AW$2042)&lt;&gt;ROW(AW884))*((R884=0)*($R$7:$R$2042&gt;0)+(R884&gt;0)*($R$7:$R$2042=0)))&gt;0,"SALONES UNIDOS",IF(SUMPRODUCT((AW884=$AW$7:$AW$2042)*(AH884=$AH$7:$AH$2042)*((AN884&lt;$AO$7:$AO$2042)*(AO884&gt;$AN$7:$AN$2042))*(ROW($AW$7:$AW$2042)&lt;&gt;ROW(AW884)))&gt;0,"Cruzado","Sin cruce")))</f>
        <v>Sin cruce</v>
      </c>
    </row>
    <row r="885" spans="2:50" ht="19.8" hidden="1" customHeight="1" x14ac:dyDescent="0.25">
      <c r="B885" s="494" t="s">
        <v>314</v>
      </c>
      <c r="C885" s="364" t="s">
        <v>969</v>
      </c>
      <c r="D885" s="364">
        <v>20261</v>
      </c>
      <c r="E885" s="373" t="s">
        <v>328</v>
      </c>
      <c r="F885" s="370" t="s">
        <v>291</v>
      </c>
      <c r="G885" s="373" t="s">
        <v>292</v>
      </c>
      <c r="H885" s="373">
        <v>4</v>
      </c>
      <c r="I885" s="373" t="s">
        <v>571</v>
      </c>
      <c r="J885" s="373" t="s">
        <v>281</v>
      </c>
      <c r="K885" s="194" t="s">
        <v>334</v>
      </c>
      <c r="L885" s="364" t="s">
        <v>617</v>
      </c>
      <c r="M885" s="364" t="s">
        <v>324</v>
      </c>
      <c r="N885" s="364" t="s">
        <v>318</v>
      </c>
      <c r="O885" s="373" t="s">
        <v>315</v>
      </c>
      <c r="P885" s="364">
        <v>0</v>
      </c>
      <c r="Q885" s="364">
        <v>2</v>
      </c>
      <c r="R885" s="369">
        <v>2</v>
      </c>
      <c r="S885" s="364">
        <v>4</v>
      </c>
      <c r="T885" s="8"/>
      <c r="U885" s="374">
        <v>22</v>
      </c>
      <c r="V885" s="370">
        <v>43728005</v>
      </c>
      <c r="W885" s="373" t="s">
        <v>252</v>
      </c>
      <c r="X885" s="364" t="s">
        <v>315</v>
      </c>
      <c r="Y885" s="364"/>
      <c r="Z885" s="364"/>
      <c r="AA885" s="364"/>
      <c r="AB885" s="370"/>
      <c r="AC885" s="364"/>
      <c r="AD885" s="364" t="s">
        <v>823</v>
      </c>
      <c r="AE885" s="370"/>
      <c r="AF885" s="370"/>
      <c r="AG885" s="370" t="s">
        <v>301</v>
      </c>
      <c r="AH885" s="364">
        <v>5</v>
      </c>
      <c r="AI885" s="364">
        <v>11</v>
      </c>
      <c r="AJ885" s="364">
        <v>50</v>
      </c>
      <c r="AK885" s="364">
        <v>13</v>
      </c>
      <c r="AL885" s="364">
        <v>30</v>
      </c>
      <c r="AM885" s="22">
        <f t="shared" si="412"/>
        <v>2</v>
      </c>
      <c r="AN885" s="104">
        <f t="shared" si="408"/>
        <v>0.49305555555555552</v>
      </c>
      <c r="AO885" s="104">
        <f t="shared" si="409"/>
        <v>0.5625</v>
      </c>
      <c r="AP885" s="22" t="str" cm="1">
        <f t="array" ref="AP885">IF(W885="","",IF(SUMPRODUCT((W885=$W$7:$W$2042)*(AH885=$AH$7:$AH$2042)*(AN885=$AN$7:$AN$2042)*(AO885=$AO$7:$AO$2042)*(ROW($W$7:$W$2042)&lt;&gt;ROW(W885))*((R885=0)*($R$7:$R$2042&gt;0)+(R885&gt;0)*($R$7:$R$2042=0)))&gt;0,"SALONES UNIDOS",IF(SUMPRODUCT((W885=$W$7:$W$2042)*(AH885=$AH$7:$AH$2042)*((AN885&lt;$AO$7:$AO$2042)*(AO885&gt;$AN$7:$AN$2042))*(ROW($W$7:$W$2042)&lt;&gt;ROW(W885)))&gt;0,"Cruzado","Sin cruce")))</f>
        <v>Sin cruce</v>
      </c>
      <c r="AQ885" s="22"/>
      <c r="AR885" s="22"/>
      <c r="AS885" s="104">
        <f t="shared" si="424"/>
        <v>0.49305555555555552</v>
      </c>
      <c r="AT885" s="104">
        <f t="shared" si="425"/>
        <v>0.5625</v>
      </c>
      <c r="AU885" s="360" t="str" cm="1">
        <f t="array" ref="AU885">IF(AB885="","",IF(SUMPRODUCT((AB885=$AB$758:$AB$988)*(AH885=$AH$758:$AH$988)*(AQ885=$AQ$758:$AQ$988)*(AR885=$AR$758:$AR$988)*(ROW($AB$758:$AB$988)&lt;&gt;ROW(AB885))*((R885=0)*($R$758:$R$988&gt;0)+(R885&gt;0)*($R$758:$R$988=0)))&gt;0,"SALONES UNIDOS",IF(SUMPRODUCT((AB885=$AB$758:$AB$988)*(AH885=$AH$758:$AH$988)*((AQ885&lt;$AR$758:$AR$988)*(AR885&gt;$AQ$758:$AQ$988))*(ROW($AB$758:$AB$988)&lt;&gt;ROW(AB885)))&gt;0,"Cruzado","Sin cruce")))</f>
        <v/>
      </c>
      <c r="AV885" s="360" t="str" cm="1">
        <f t="array" ref="AV885">IF(AD885="","",IF(SUMPRODUCT((AD885=$AD$758:$AD$988)*(AH885=$AH$758:$AH$988)*(AS885=$AS$758:$AS$988)*(AT885=$AT$758:$AT$988)*(ROW($AD$758:$AD$988)&lt;&gt;ROW(AD885))*((R885=0)*($R$758:$R$988&gt;0)+(R885&gt;0)*($R$758:$R$988=0)))&gt;0,"SALONES UNIDOS",IF(SUMPRODUCT((AD885=$AD$758:$AD$988)*(AH885=$AH$758:$AH$988)*((AS885&lt;$AT$758:$AT$988)*(AT885&gt;$AS$758:$AS$988))*(ROW($AD$758:$AD$988)&lt;&gt;ROW(AD885)))&gt;0,"Cruzado","Sin cruce")))</f>
        <v>Sin cruce</v>
      </c>
      <c r="AW885" s="104" t="str">
        <f t="shared" si="413"/>
        <v>MH4PORUMAB</v>
      </c>
      <c r="AX885" s="104" t="str" cm="1">
        <f t="array" ref="AX885">IF(AW885="","",IF(SUMPRODUCT((AW885=$AW$7:$AW$2042)*(AH885=$AH$7:$AH$2042)*(AN885=$AN$7:$AN$2042)*(AO885=$AO$7:$AO$2042)*(ROW($AW$7:$AW$2042)&lt;&gt;ROW(AW885))*((R885=0)*($R$7:$R$2042&gt;0)+(R885&gt;0)*($R$7:$R$2042=0)))&gt;0,"SALONES UNIDOS",IF(SUMPRODUCT((AW885=$AW$7:$AW$2042)*(AH885=$AH$7:$AH$2042)*((AN885&lt;$AO$7:$AO$2042)*(AO885&gt;$AN$7:$AN$2042))*(ROW($AW$7:$AW$2042)&lt;&gt;ROW(AW885)))&gt;0,"Cruzado","Sin cruce")))</f>
        <v>Sin cruce</v>
      </c>
    </row>
    <row r="886" spans="2:50" ht="19.8" hidden="1" customHeight="1" x14ac:dyDescent="0.25">
      <c r="B886" s="494" t="s">
        <v>314</v>
      </c>
      <c r="C886" s="364" t="s">
        <v>969</v>
      </c>
      <c r="D886" s="364">
        <v>20261</v>
      </c>
      <c r="E886" s="373" t="s">
        <v>328</v>
      </c>
      <c r="F886" s="370" t="s">
        <v>291</v>
      </c>
      <c r="G886" s="373" t="s">
        <v>292</v>
      </c>
      <c r="H886" s="373">
        <v>5</v>
      </c>
      <c r="I886" s="373" t="s">
        <v>278</v>
      </c>
      <c r="J886" s="373" t="s">
        <v>278</v>
      </c>
      <c r="K886" s="194" t="s">
        <v>1008</v>
      </c>
      <c r="L886" s="364" t="s">
        <v>825</v>
      </c>
      <c r="M886" s="364" t="s">
        <v>324</v>
      </c>
      <c r="N886" s="364" t="s">
        <v>318</v>
      </c>
      <c r="O886" s="373" t="s">
        <v>321</v>
      </c>
      <c r="P886" s="364">
        <v>2</v>
      </c>
      <c r="Q886" s="364">
        <v>2</v>
      </c>
      <c r="R886" s="369">
        <v>4</v>
      </c>
      <c r="S886" s="364">
        <v>3</v>
      </c>
      <c r="T886" s="8"/>
      <c r="U886" s="374">
        <v>36</v>
      </c>
      <c r="V886" s="370">
        <v>45234890</v>
      </c>
      <c r="W886" s="373" t="s">
        <v>966</v>
      </c>
      <c r="X886" s="364" t="s">
        <v>399</v>
      </c>
      <c r="Y886" s="364"/>
      <c r="Z886" s="364"/>
      <c r="AA886" s="364"/>
      <c r="AB886" s="370"/>
      <c r="AC886" s="364"/>
      <c r="AD886" s="369"/>
      <c r="AE886" s="370"/>
      <c r="AF886" s="370"/>
      <c r="AG886" s="364" t="s">
        <v>319</v>
      </c>
      <c r="AH886" s="364">
        <v>5</v>
      </c>
      <c r="AI886" s="364">
        <v>16</v>
      </c>
      <c r="AJ886" s="364">
        <v>0</v>
      </c>
      <c r="AK886" s="364">
        <v>19</v>
      </c>
      <c r="AL886" s="364">
        <v>20</v>
      </c>
      <c r="AM886" s="22">
        <f t="shared" si="412"/>
        <v>4</v>
      </c>
      <c r="AN886" s="104">
        <f t="shared" si="408"/>
        <v>0.66666666666666663</v>
      </c>
      <c r="AO886" s="104">
        <f t="shared" si="409"/>
        <v>0.80555555555555547</v>
      </c>
      <c r="AP886" s="22" t="str" cm="1">
        <f t="array" ref="AP886">IF(W886="","",IF(SUMPRODUCT((W886=$W$7:$W$2042)*(AH886=$AH$7:$AH$2042)*(AN886=$AN$7:$AN$2042)*(AO886=$AO$7:$AO$2042)*(ROW($W$7:$W$2042)&lt;&gt;ROW(W886))*((R886=0)*($R$7:$R$2042&gt;0)+(R886&gt;0)*($R$7:$R$2042=0)))&gt;0,"SALONES UNIDOS",IF(SUMPRODUCT((W886=$W$7:$W$2042)*(AH886=$AH$7:$AH$2042)*((AN886&lt;$AO$7:$AO$2042)*(AO886&gt;$AN$7:$AN$2042))*(ROW($W$7:$W$2042)&lt;&gt;ROW(W886)))&gt;0,"Cruzado","Sin cruce")))</f>
        <v>Sin cruce</v>
      </c>
      <c r="AQ886" s="104"/>
      <c r="AR886" s="104"/>
      <c r="AS886" s="22"/>
      <c r="AT886" s="22"/>
      <c r="AU886" s="360" t="str" cm="1">
        <f t="array" ref="AU886">IF(AB886="","",IF(SUMPRODUCT((AB886=$AB$758:$AB$988)*(AH886=$AH$758:$AH$988)*(AQ886=$AQ$758:$AQ$988)*(AR886=$AR$758:$AR$988)*(ROW($AB$758:$AB$988)&lt;&gt;ROW(AB886))*((R886=0)*($R$758:$R$988&gt;0)+(R886&gt;0)*($R$758:$R$988=0)))&gt;0,"SALONES UNIDOS",IF(SUMPRODUCT((AB886=$AB$758:$AB$988)*(AH886=$AH$758:$AH$988)*((AQ886&lt;$AR$758:$AR$988)*(AR886&gt;$AQ$758:$AQ$988))*(ROW($AB$758:$AB$988)&lt;&gt;ROW(AB886)))&gt;0,"Cruzado","Sin cruce")))</f>
        <v/>
      </c>
      <c r="AV886" s="360" t="str" cm="1">
        <f t="array" ref="AV886">IF(AD886="","",IF(SUMPRODUCT((AD886=$AD$758:$AD$988)*(AH886=$AH$758:$AH$988)*(AS886=$AS$758:$AS$988)*(AT886=$AT$758:$AT$988)*(ROW($AD$758:$AD$988)&lt;&gt;ROW(AD886))*((R886=0)*($R$758:$R$988&gt;0)+(R886&gt;0)*($R$758:$R$988=0)))&gt;0,"SALONES UNIDOS",IF(SUMPRODUCT((AD886=$AD$758:$AD$988)*(AH886=$AH$758:$AH$988)*((AS886&lt;$AT$758:$AT$988)*(AT886&gt;$AS$758:$AS$988))*(ROW($AD$758:$AD$988)&lt;&gt;ROW(AD886)))&gt;0,"Cruzado","Sin cruce")))</f>
        <v/>
      </c>
      <c r="AW886" s="104" t="str">
        <f t="shared" si="413"/>
        <v>MH5PORUMAA</v>
      </c>
      <c r="AX886" s="104" t="str" cm="1">
        <f t="array" ref="AX886">IF(AW886="","",IF(SUMPRODUCT((AW886=$AW$7:$AW$2042)*(AH886=$AH$7:$AH$2042)*(AN886=$AN$7:$AN$2042)*(AO886=$AO$7:$AO$2042)*(ROW($AW$7:$AW$2042)&lt;&gt;ROW(AW886))*((R886=0)*($R$7:$R$2042&gt;0)+(R886&gt;0)*($R$7:$R$2042=0)))&gt;0,"SALONES UNIDOS",IF(SUMPRODUCT((AW886=$AW$7:$AW$2042)*(AH886=$AH$7:$AH$2042)*((AN886&lt;$AO$7:$AO$2042)*(AO886&gt;$AN$7:$AN$2042))*(ROW($AW$7:$AW$2042)&lt;&gt;ROW(AW886)))&gt;0,"Cruzado","Sin cruce")))</f>
        <v>Sin cruce</v>
      </c>
    </row>
    <row r="887" spans="2:50" ht="19.8" hidden="1" customHeight="1" x14ac:dyDescent="0.25">
      <c r="B887" s="494" t="s">
        <v>314</v>
      </c>
      <c r="C887" s="364" t="s">
        <v>969</v>
      </c>
      <c r="D887" s="364">
        <v>20261</v>
      </c>
      <c r="E887" s="373" t="s">
        <v>328</v>
      </c>
      <c r="F887" s="370" t="s">
        <v>291</v>
      </c>
      <c r="G887" s="373" t="s">
        <v>292</v>
      </c>
      <c r="H887" s="373">
        <v>5</v>
      </c>
      <c r="I887" s="373" t="s">
        <v>278</v>
      </c>
      <c r="J887" s="373" t="s">
        <v>278</v>
      </c>
      <c r="K887" s="194" t="s">
        <v>1009</v>
      </c>
      <c r="L887" s="364" t="s">
        <v>1004</v>
      </c>
      <c r="M887" s="364" t="s">
        <v>317</v>
      </c>
      <c r="N887" s="364" t="s">
        <v>318</v>
      </c>
      <c r="O887" s="373" t="s">
        <v>315</v>
      </c>
      <c r="P887" s="364">
        <v>1</v>
      </c>
      <c r="Q887" s="364">
        <v>0</v>
      </c>
      <c r="R887" s="369">
        <v>1</v>
      </c>
      <c r="S887" s="364">
        <v>3</v>
      </c>
      <c r="T887" s="8"/>
      <c r="U887" s="374">
        <v>36</v>
      </c>
      <c r="V887" s="370">
        <v>41779788</v>
      </c>
      <c r="W887" s="373" t="s">
        <v>483</v>
      </c>
      <c r="X887" s="364" t="s">
        <v>315</v>
      </c>
      <c r="Y887" s="364"/>
      <c r="Z887" s="364"/>
      <c r="AA887" s="364"/>
      <c r="AB887" s="364" t="s">
        <v>816</v>
      </c>
      <c r="AC887" s="364"/>
      <c r="AD887" s="369"/>
      <c r="AE887" s="370"/>
      <c r="AF887" s="370"/>
      <c r="AG887" s="370" t="s">
        <v>559</v>
      </c>
      <c r="AH887" s="364">
        <v>5</v>
      </c>
      <c r="AI887" s="364">
        <v>7</v>
      </c>
      <c r="AJ887" s="364">
        <v>40</v>
      </c>
      <c r="AK887" s="364">
        <v>8</v>
      </c>
      <c r="AL887" s="364">
        <v>30</v>
      </c>
      <c r="AM887" s="22">
        <f t="shared" si="412"/>
        <v>1</v>
      </c>
      <c r="AN887" s="104">
        <f t="shared" si="408"/>
        <v>0.31944444444444448</v>
      </c>
      <c r="AO887" s="104">
        <f t="shared" si="409"/>
        <v>0.35416666666666663</v>
      </c>
      <c r="AP887" s="22" t="str" cm="1">
        <f t="array" ref="AP887">IF(W887="","",IF(SUMPRODUCT((W887=$W$7:$W$2042)*(AH887=$AH$7:$AH$2042)*(AN887=$AN$7:$AN$2042)*(AO887=$AO$7:$AO$2042)*(ROW($W$7:$W$2042)&lt;&gt;ROW(W887))*((R887=0)*($R$7:$R$2042&gt;0)+(R887&gt;0)*($R$7:$R$2042=0)))&gt;0,"SALONES UNIDOS",IF(SUMPRODUCT((W887=$W$7:$W$2042)*(AH887=$AH$7:$AH$2042)*((AN887&lt;$AO$7:$AO$2042)*(AO887&gt;$AN$7:$AN$2042))*(ROW($W$7:$W$2042)&lt;&gt;ROW(W887)))&gt;0,"Cruzado","Sin cruce")))</f>
        <v>Sin cruce</v>
      </c>
      <c r="AQ887" s="104">
        <f>AN887</f>
        <v>0.31944444444444448</v>
      </c>
      <c r="AR887" s="104">
        <f>AO887</f>
        <v>0.35416666666666663</v>
      </c>
      <c r="AS887" s="22"/>
      <c r="AT887" s="22"/>
      <c r="AU887" s="360" t="str" cm="1">
        <f t="array" ref="AU887">IF(AB887="","",IF(SUMPRODUCT((AB887=$AB$758:$AB$988)*(AH887=$AH$758:$AH$988)*(AQ887=$AQ$758:$AQ$988)*(AR887=$AR$758:$AR$988)*(ROW($AB$758:$AB$988)&lt;&gt;ROW(AB887))*((R887=0)*($R$758:$R$988&gt;0)+(R887&gt;0)*($R$758:$R$988=0)))&gt;0,"SALONES UNIDOS",IF(SUMPRODUCT((AB887=$AB$758:$AB$988)*(AH887=$AH$758:$AH$988)*((AQ887&lt;$AR$758:$AR$988)*(AR887&gt;$AQ$758:$AQ$988))*(ROW($AB$758:$AB$988)&lt;&gt;ROW(AB887)))&gt;0,"Cruzado","Sin cruce")))</f>
        <v>Sin cruce</v>
      </c>
      <c r="AV887" s="360" t="str" cm="1">
        <f t="array" ref="AV887">IF(AD887="","",IF(SUMPRODUCT((AD887=$AD$758:$AD$988)*(AH887=$AH$758:$AH$988)*(AS887=$AS$758:$AS$988)*(AT887=$AT$758:$AT$988)*(ROW($AD$758:$AD$988)&lt;&gt;ROW(AD887))*((R887=0)*($R$758:$R$988&gt;0)+(R887&gt;0)*($R$758:$R$988=0)))&gt;0,"SALONES UNIDOS",IF(SUMPRODUCT((AD887=$AD$758:$AD$988)*(AH887=$AH$758:$AH$988)*((AS887&lt;$AT$758:$AT$988)*(AT887&gt;$AS$758:$AS$988))*(ROW($AD$758:$AD$988)&lt;&gt;ROW(AD887)))&gt;0,"Cruzado","Sin cruce")))</f>
        <v/>
      </c>
      <c r="AW887" s="104" t="str">
        <f t="shared" si="413"/>
        <v>MH5PORUMAA</v>
      </c>
      <c r="AX887" s="104" t="str" cm="1">
        <f t="array" ref="AX887">IF(AW887="","",IF(SUMPRODUCT((AW887=$AW$7:$AW$2042)*(AH887=$AH$7:$AH$2042)*(AN887=$AN$7:$AN$2042)*(AO887=$AO$7:$AO$2042)*(ROW($AW$7:$AW$2042)&lt;&gt;ROW(AW887))*((R887=0)*($R$7:$R$2042&gt;0)+(R887&gt;0)*($R$7:$R$2042=0)))&gt;0,"SALONES UNIDOS",IF(SUMPRODUCT((AW887=$AW$7:$AW$2042)*(AH887=$AH$7:$AH$2042)*((AN887&lt;$AO$7:$AO$2042)*(AO887&gt;$AN$7:$AN$2042))*(ROW($AW$7:$AW$2042)&lt;&gt;ROW(AW887)))&gt;0,"Cruzado","Sin cruce")))</f>
        <v>Sin cruce</v>
      </c>
    </row>
    <row r="888" spans="2:50" ht="19.8" hidden="1" customHeight="1" x14ac:dyDescent="0.25">
      <c r="B888" s="494" t="s">
        <v>314</v>
      </c>
      <c r="C888" s="364" t="s">
        <v>969</v>
      </c>
      <c r="D888" s="364">
        <v>20261</v>
      </c>
      <c r="E888" s="373" t="s">
        <v>328</v>
      </c>
      <c r="F888" s="370" t="s">
        <v>291</v>
      </c>
      <c r="G888" s="373" t="s">
        <v>292</v>
      </c>
      <c r="H888" s="373">
        <v>5</v>
      </c>
      <c r="I888" s="373" t="s">
        <v>552</v>
      </c>
      <c r="J888" s="373" t="s">
        <v>278</v>
      </c>
      <c r="K888" s="194" t="s">
        <v>1009</v>
      </c>
      <c r="L888" s="364" t="s">
        <v>1004</v>
      </c>
      <c r="M888" s="364" t="s">
        <v>317</v>
      </c>
      <c r="N888" s="364" t="s">
        <v>318</v>
      </c>
      <c r="O888" s="373" t="s">
        <v>315</v>
      </c>
      <c r="P888" s="364">
        <v>0</v>
      </c>
      <c r="Q888" s="364">
        <v>4</v>
      </c>
      <c r="R888" s="369">
        <v>4</v>
      </c>
      <c r="S888" s="364">
        <v>3</v>
      </c>
      <c r="T888" s="8"/>
      <c r="U888" s="374">
        <v>18</v>
      </c>
      <c r="V888" s="370">
        <v>41779788</v>
      </c>
      <c r="W888" s="373" t="s">
        <v>483</v>
      </c>
      <c r="X888" s="364" t="s">
        <v>315</v>
      </c>
      <c r="Y888" s="364"/>
      <c r="Z888" s="364"/>
      <c r="AA888" s="364"/>
      <c r="AB888" s="370"/>
      <c r="AC888" s="364"/>
      <c r="AD888" s="364" t="s">
        <v>826</v>
      </c>
      <c r="AE888" s="370"/>
      <c r="AF888" s="370"/>
      <c r="AG888" s="370" t="s">
        <v>301</v>
      </c>
      <c r="AH888" s="364">
        <v>5</v>
      </c>
      <c r="AI888" s="364">
        <v>8</v>
      </c>
      <c r="AJ888" s="364">
        <v>30</v>
      </c>
      <c r="AK888" s="364">
        <v>11</v>
      </c>
      <c r="AL888" s="364">
        <v>50</v>
      </c>
      <c r="AM888" s="22">
        <f t="shared" si="412"/>
        <v>4</v>
      </c>
      <c r="AN888" s="104">
        <f t="shared" si="408"/>
        <v>0.35416666666666663</v>
      </c>
      <c r="AO888" s="104">
        <f t="shared" si="409"/>
        <v>0.49305555555555552</v>
      </c>
      <c r="AP888" s="22" t="str" cm="1">
        <f t="array" ref="AP888">IF(W888="","",IF(SUMPRODUCT((W888=$W$7:$W$2042)*(AH888=$AH$7:$AH$2042)*(AN888=$AN$7:$AN$2042)*(AO888=$AO$7:$AO$2042)*(ROW($W$7:$W$2042)&lt;&gt;ROW(W888))*((R888=0)*($R$7:$R$2042&gt;0)+(R888&gt;0)*($R$7:$R$2042=0)))&gt;0,"SALONES UNIDOS",IF(SUMPRODUCT((W888=$W$7:$W$2042)*(AH888=$AH$7:$AH$2042)*((AN888&lt;$AO$7:$AO$2042)*(AO888&gt;$AN$7:$AN$2042))*(ROW($W$7:$W$2042)&lt;&gt;ROW(W888)))&gt;0,"Cruzado","Sin cruce")))</f>
        <v>Sin cruce</v>
      </c>
      <c r="AQ888" s="22"/>
      <c r="AR888" s="22"/>
      <c r="AS888" s="104">
        <f t="shared" ref="AS888:AS889" si="426">AN888</f>
        <v>0.35416666666666663</v>
      </c>
      <c r="AT888" s="104">
        <f t="shared" ref="AT888:AT889" si="427">AO888</f>
        <v>0.49305555555555552</v>
      </c>
      <c r="AU888" s="360" t="str" cm="1">
        <f t="array" ref="AU888">IF(AB888="","",IF(SUMPRODUCT((AB888=$AB$758:$AB$988)*(AH888=$AH$758:$AH$988)*(AQ888=$AQ$758:$AQ$988)*(AR888=$AR$758:$AR$988)*(ROW($AB$758:$AB$988)&lt;&gt;ROW(AB888))*((R888=0)*($R$758:$R$988&gt;0)+(R888&gt;0)*($R$758:$R$988=0)))&gt;0,"SALONES UNIDOS",IF(SUMPRODUCT((AB888=$AB$758:$AB$988)*(AH888=$AH$758:$AH$988)*((AQ888&lt;$AR$758:$AR$988)*(AR888&gt;$AQ$758:$AQ$988))*(ROW($AB$758:$AB$988)&lt;&gt;ROW(AB888)))&gt;0,"Cruzado","Sin cruce")))</f>
        <v/>
      </c>
      <c r="AV888" s="360" t="str" cm="1">
        <f t="array" ref="AV888">IF(AD888="","",IF(SUMPRODUCT((AD888=$AD$758:$AD$988)*(AH888=$AH$758:$AH$988)*(AS888=$AS$758:$AS$988)*(AT888=$AT$758:$AT$988)*(ROW($AD$758:$AD$988)&lt;&gt;ROW(AD888))*((R888=0)*($R$758:$R$988&gt;0)+(R888&gt;0)*($R$758:$R$988=0)))&gt;0,"SALONES UNIDOS",IF(SUMPRODUCT((AD888=$AD$758:$AD$988)*(AH888=$AH$758:$AH$988)*((AS888&lt;$AT$758:$AT$988)*(AT888&gt;$AS$758:$AS$988))*(ROW($AD$758:$AD$988)&lt;&gt;ROW(AD888)))&gt;0,"Cruzado","Sin cruce")))</f>
        <v>Sin cruce</v>
      </c>
      <c r="AW888" s="104" t="str">
        <f t="shared" si="413"/>
        <v>MH5PORUMAA</v>
      </c>
      <c r="AX888" s="104" t="str" cm="1">
        <f t="array" ref="AX888">IF(AW888="","",IF(SUMPRODUCT((AW888=$AW$7:$AW$2042)*(AH888=$AH$7:$AH$2042)*(AN888=$AN$7:$AN$2042)*(AO888=$AO$7:$AO$2042)*(ROW($AW$7:$AW$2042)&lt;&gt;ROW(AW888))*((R888=0)*($R$7:$R$2042&gt;0)+(R888&gt;0)*($R$7:$R$2042=0)))&gt;0,"SALONES UNIDOS",IF(SUMPRODUCT((AW888=$AW$7:$AW$2042)*(AH888=$AH$7:$AH$2042)*((AN888&lt;$AO$7:$AO$2042)*(AO888&gt;$AN$7:$AN$2042))*(ROW($AW$7:$AW$2042)&lt;&gt;ROW(AW888)))&gt;0,"Cruzado","Sin cruce")))</f>
        <v>Sin cruce</v>
      </c>
    </row>
    <row r="889" spans="2:50" ht="19.8" hidden="1" customHeight="1" x14ac:dyDescent="0.25">
      <c r="B889" s="494" t="s">
        <v>314</v>
      </c>
      <c r="C889" s="364" t="s">
        <v>969</v>
      </c>
      <c r="D889" s="364">
        <v>20261</v>
      </c>
      <c r="E889" s="373" t="s">
        <v>328</v>
      </c>
      <c r="F889" s="370" t="s">
        <v>291</v>
      </c>
      <c r="G889" s="373" t="s">
        <v>292</v>
      </c>
      <c r="H889" s="373">
        <v>5</v>
      </c>
      <c r="I889" s="373" t="s">
        <v>560</v>
      </c>
      <c r="J889" s="373" t="s">
        <v>278</v>
      </c>
      <c r="K889" s="194" t="s">
        <v>1009</v>
      </c>
      <c r="L889" s="364" t="s">
        <v>1004</v>
      </c>
      <c r="M889" s="364" t="s">
        <v>317</v>
      </c>
      <c r="N889" s="364" t="s">
        <v>318</v>
      </c>
      <c r="O889" s="373" t="s">
        <v>315</v>
      </c>
      <c r="P889" s="364">
        <v>0</v>
      </c>
      <c r="Q889" s="364">
        <v>4</v>
      </c>
      <c r="R889" s="369">
        <v>4</v>
      </c>
      <c r="S889" s="364">
        <v>3</v>
      </c>
      <c r="T889" s="8"/>
      <c r="U889" s="374">
        <v>18</v>
      </c>
      <c r="V889" s="370">
        <v>41779788</v>
      </c>
      <c r="W889" s="373" t="s">
        <v>483</v>
      </c>
      <c r="X889" s="364" t="s">
        <v>315</v>
      </c>
      <c r="Y889" s="364"/>
      <c r="Z889" s="364"/>
      <c r="AA889" s="364"/>
      <c r="AB889" s="370"/>
      <c r="AC889" s="364"/>
      <c r="AD889" s="364" t="s">
        <v>826</v>
      </c>
      <c r="AE889" s="370"/>
      <c r="AF889" s="370"/>
      <c r="AG889" s="370" t="s">
        <v>301</v>
      </c>
      <c r="AH889" s="364">
        <v>5</v>
      </c>
      <c r="AI889" s="364">
        <v>11</v>
      </c>
      <c r="AJ889" s="364">
        <v>50</v>
      </c>
      <c r="AK889" s="364">
        <v>15</v>
      </c>
      <c r="AL889" s="364">
        <v>10</v>
      </c>
      <c r="AM889" s="22">
        <f t="shared" si="412"/>
        <v>4</v>
      </c>
      <c r="AN889" s="104">
        <f t="shared" si="408"/>
        <v>0.49305555555555552</v>
      </c>
      <c r="AO889" s="104">
        <f t="shared" si="409"/>
        <v>0.63194444444444442</v>
      </c>
      <c r="AP889" s="22" t="str" cm="1">
        <f t="array" ref="AP889">IF(W889="","",IF(SUMPRODUCT((W889=$W$7:$W$2042)*(AH889=$AH$7:$AH$2042)*(AN889=$AN$7:$AN$2042)*(AO889=$AO$7:$AO$2042)*(ROW($W$7:$W$2042)&lt;&gt;ROW(W889))*((R889=0)*($R$7:$R$2042&gt;0)+(R889&gt;0)*($R$7:$R$2042=0)))&gt;0,"SALONES UNIDOS",IF(SUMPRODUCT((W889=$W$7:$W$2042)*(AH889=$AH$7:$AH$2042)*((AN889&lt;$AO$7:$AO$2042)*(AO889&gt;$AN$7:$AN$2042))*(ROW($W$7:$W$2042)&lt;&gt;ROW(W889)))&gt;0,"Cruzado","Sin cruce")))</f>
        <v>Sin cruce</v>
      </c>
      <c r="AQ889" s="22"/>
      <c r="AR889" s="22"/>
      <c r="AS889" s="104">
        <f t="shared" si="426"/>
        <v>0.49305555555555552</v>
      </c>
      <c r="AT889" s="104">
        <f t="shared" si="427"/>
        <v>0.63194444444444442</v>
      </c>
      <c r="AU889" s="360" t="str" cm="1">
        <f t="array" ref="AU889">IF(AB889="","",IF(SUMPRODUCT((AB889=$AB$758:$AB$988)*(AH889=$AH$758:$AH$988)*(AQ889=$AQ$758:$AQ$988)*(AR889=$AR$758:$AR$988)*(ROW($AB$758:$AB$988)&lt;&gt;ROW(AB889))*((R889=0)*($R$758:$R$988&gt;0)+(R889&gt;0)*($R$758:$R$988=0)))&gt;0,"SALONES UNIDOS",IF(SUMPRODUCT((AB889=$AB$758:$AB$988)*(AH889=$AH$758:$AH$988)*((AQ889&lt;$AR$758:$AR$988)*(AR889&gt;$AQ$758:$AQ$988))*(ROW($AB$758:$AB$988)&lt;&gt;ROW(AB889)))&gt;0,"Cruzado","Sin cruce")))</f>
        <v/>
      </c>
      <c r="AV889" s="360" t="str" cm="1">
        <f t="array" ref="AV889">IF(AD889="","",IF(SUMPRODUCT((AD889=$AD$758:$AD$988)*(AH889=$AH$758:$AH$988)*(AS889=$AS$758:$AS$988)*(AT889=$AT$758:$AT$988)*(ROW($AD$758:$AD$988)&lt;&gt;ROW(AD889))*((R889=0)*($R$758:$R$988&gt;0)+(R889&gt;0)*($R$758:$R$988=0)))&gt;0,"SALONES UNIDOS",IF(SUMPRODUCT((AD889=$AD$758:$AD$988)*(AH889=$AH$758:$AH$988)*((AS889&lt;$AT$758:$AT$988)*(AT889&gt;$AS$758:$AS$988))*(ROW($AD$758:$AD$988)&lt;&gt;ROW(AD889)))&gt;0,"Cruzado","Sin cruce")))</f>
        <v>Sin cruce</v>
      </c>
      <c r="AW889" s="104" t="str">
        <f t="shared" si="413"/>
        <v>MH5PORUMAA</v>
      </c>
      <c r="AX889" s="104" t="str" cm="1">
        <f t="array" ref="AX889">IF(AW889="","",IF(SUMPRODUCT((AW889=$AW$7:$AW$2042)*(AH889=$AH$7:$AH$2042)*(AN889=$AN$7:$AN$2042)*(AO889=$AO$7:$AO$2042)*(ROW($AW$7:$AW$2042)&lt;&gt;ROW(AW889))*((R889=0)*($R$7:$R$2042&gt;0)+(R889&gt;0)*($R$7:$R$2042=0)))&gt;0,"SALONES UNIDOS",IF(SUMPRODUCT((AW889=$AW$7:$AW$2042)*(AH889=$AH$7:$AH$2042)*((AN889&lt;$AO$7:$AO$2042)*(AO889&gt;$AN$7:$AN$2042))*(ROW($AW$7:$AW$2042)&lt;&gt;ROW(AW889)))&gt;0,"Cruzado","Sin cruce")))</f>
        <v>Sin cruce</v>
      </c>
    </row>
    <row r="890" spans="2:50" ht="19.8" hidden="1" customHeight="1" x14ac:dyDescent="0.25">
      <c r="B890" s="494" t="s">
        <v>314</v>
      </c>
      <c r="C890" s="364" t="s">
        <v>969</v>
      </c>
      <c r="D890" s="364">
        <v>20261</v>
      </c>
      <c r="E890" s="373" t="s">
        <v>328</v>
      </c>
      <c r="F890" s="370" t="s">
        <v>291</v>
      </c>
      <c r="G890" s="373" t="s">
        <v>292</v>
      </c>
      <c r="H890" s="373">
        <v>5</v>
      </c>
      <c r="I890" s="373" t="s">
        <v>278</v>
      </c>
      <c r="J890" s="373" t="s">
        <v>278</v>
      </c>
      <c r="K890" s="194" t="s">
        <v>1010</v>
      </c>
      <c r="L890" s="364" t="s">
        <v>336</v>
      </c>
      <c r="M890" s="364" t="s">
        <v>324</v>
      </c>
      <c r="N890" s="364" t="s">
        <v>318</v>
      </c>
      <c r="O890" s="373" t="s">
        <v>315</v>
      </c>
      <c r="P890" s="364">
        <v>3</v>
      </c>
      <c r="Q890" s="364">
        <v>0</v>
      </c>
      <c r="R890" s="369">
        <v>3</v>
      </c>
      <c r="S890" s="364">
        <v>5</v>
      </c>
      <c r="T890" s="8"/>
      <c r="U890" s="374">
        <v>36</v>
      </c>
      <c r="V890" s="370">
        <v>42363036</v>
      </c>
      <c r="W890" s="373" t="s">
        <v>47</v>
      </c>
      <c r="X890" s="369" t="s">
        <v>315</v>
      </c>
      <c r="Y890" s="364"/>
      <c r="Z890" s="364"/>
      <c r="AA890" s="364"/>
      <c r="AB890" s="370" t="s">
        <v>816</v>
      </c>
      <c r="AC890" s="370"/>
      <c r="AD890" s="369"/>
      <c r="AE890" s="370"/>
      <c r="AF890" s="370"/>
      <c r="AG890" s="370" t="s">
        <v>559</v>
      </c>
      <c r="AH890" s="364">
        <v>1</v>
      </c>
      <c r="AI890" s="364">
        <v>10</v>
      </c>
      <c r="AJ890" s="364">
        <v>10</v>
      </c>
      <c r="AK890" s="364">
        <v>12</v>
      </c>
      <c r="AL890" s="364">
        <v>40</v>
      </c>
      <c r="AM890" s="22">
        <f t="shared" si="412"/>
        <v>3</v>
      </c>
      <c r="AN890" s="104">
        <f t="shared" si="408"/>
        <v>0.4236111111111111</v>
      </c>
      <c r="AO890" s="104">
        <f t="shared" si="409"/>
        <v>0.52777777777777779</v>
      </c>
      <c r="AP890" s="22" t="str" cm="1">
        <f t="array" ref="AP890">IF(W890="","",IF(SUMPRODUCT((W890=$W$7:$W$2042)*(AH890=$AH$7:$AH$2042)*(AN890=$AN$7:$AN$2042)*(AO890=$AO$7:$AO$2042)*(ROW($W$7:$W$2042)&lt;&gt;ROW(W890))*((R890=0)*($R$7:$R$2042&gt;0)+(R890&gt;0)*($R$7:$R$2042=0)))&gt;0,"SALONES UNIDOS",IF(SUMPRODUCT((W890=$W$7:$W$2042)*(AH890=$AH$7:$AH$2042)*((AN890&lt;$AO$7:$AO$2042)*(AO890&gt;$AN$7:$AN$2042))*(ROW($W$7:$W$2042)&lt;&gt;ROW(W890)))&gt;0,"Cruzado","Sin cruce")))</f>
        <v>Sin cruce</v>
      </c>
      <c r="AQ890" s="104">
        <f>AN890</f>
        <v>0.4236111111111111</v>
      </c>
      <c r="AR890" s="104">
        <f>AO890</f>
        <v>0.52777777777777779</v>
      </c>
      <c r="AS890" s="22"/>
      <c r="AT890" s="22"/>
      <c r="AU890" s="360" t="str" cm="1">
        <f t="array" ref="AU890">IF(AB890="","",IF(SUMPRODUCT((AB890=$AB$758:$AB$988)*(AH890=$AH$758:$AH$988)*(AQ890=$AQ$758:$AQ$988)*(AR890=$AR$758:$AR$988)*(ROW($AB$758:$AB$988)&lt;&gt;ROW(AB890))*((R890=0)*($R$758:$R$988&gt;0)+(R890&gt;0)*($R$758:$R$988=0)))&gt;0,"SALONES UNIDOS",IF(SUMPRODUCT((AB890=$AB$758:$AB$988)*(AH890=$AH$758:$AH$988)*((AQ890&lt;$AR$758:$AR$988)*(AR890&gt;$AQ$758:$AQ$988))*(ROW($AB$758:$AB$988)&lt;&gt;ROW(AB890)))&gt;0,"Cruzado","Sin cruce")))</f>
        <v>Sin cruce</v>
      </c>
      <c r="AV890" s="360" t="str" cm="1">
        <f t="array" ref="AV890">IF(AD890="","",IF(SUMPRODUCT((AD890=$AD$758:$AD$988)*(AH890=$AH$758:$AH$988)*(AS890=$AS$758:$AS$988)*(AT890=$AT$758:$AT$988)*(ROW($AD$758:$AD$988)&lt;&gt;ROW(AD890))*((R890=0)*($R$758:$R$988&gt;0)+(R890&gt;0)*($R$758:$R$988=0)))&gt;0,"SALONES UNIDOS",IF(SUMPRODUCT((AD890=$AD$758:$AD$988)*(AH890=$AH$758:$AH$988)*((AS890&lt;$AT$758:$AT$988)*(AT890&gt;$AS$758:$AS$988))*(ROW($AD$758:$AD$988)&lt;&gt;ROW(AD890)))&gt;0,"Cruzado","Sin cruce")))</f>
        <v/>
      </c>
      <c r="AW890" s="104" t="str">
        <f t="shared" si="413"/>
        <v>MH5PORUMAA</v>
      </c>
      <c r="AX890" s="104" t="str" cm="1">
        <f t="array" ref="AX890">IF(AW890="","",IF(SUMPRODUCT((AW890=$AW$7:$AW$2042)*(AH890=$AH$7:$AH$2042)*(AN890=$AN$7:$AN$2042)*(AO890=$AO$7:$AO$2042)*(ROW($AW$7:$AW$2042)&lt;&gt;ROW(AW890))*((R890=0)*($R$7:$R$2042&gt;0)+(R890&gt;0)*($R$7:$R$2042=0)))&gt;0,"SALONES UNIDOS",IF(SUMPRODUCT((AW890=$AW$7:$AW$2042)*(AH890=$AH$7:$AH$2042)*((AN890&lt;$AO$7:$AO$2042)*(AO890&gt;$AN$7:$AN$2042))*(ROW($AW$7:$AW$2042)&lt;&gt;ROW(AW890)))&gt;0,"Cruzado","Sin cruce")))</f>
        <v>Sin cruce</v>
      </c>
    </row>
    <row r="891" spans="2:50" ht="19.8" hidden="1" customHeight="1" x14ac:dyDescent="0.25">
      <c r="B891" s="494" t="s">
        <v>314</v>
      </c>
      <c r="C891" s="364" t="s">
        <v>969</v>
      </c>
      <c r="D891" s="364">
        <v>20261</v>
      </c>
      <c r="E891" s="373" t="s">
        <v>328</v>
      </c>
      <c r="F891" s="370" t="s">
        <v>291</v>
      </c>
      <c r="G891" s="373" t="s">
        <v>292</v>
      </c>
      <c r="H891" s="373">
        <v>5</v>
      </c>
      <c r="I891" s="373" t="s">
        <v>552</v>
      </c>
      <c r="J891" s="373" t="s">
        <v>278</v>
      </c>
      <c r="K891" s="194" t="s">
        <v>1010</v>
      </c>
      <c r="L891" s="364" t="s">
        <v>336</v>
      </c>
      <c r="M891" s="364" t="s">
        <v>324</v>
      </c>
      <c r="N891" s="364" t="s">
        <v>318</v>
      </c>
      <c r="O891" s="373" t="s">
        <v>315</v>
      </c>
      <c r="P891" s="364">
        <v>0</v>
      </c>
      <c r="Q891" s="364">
        <v>4</v>
      </c>
      <c r="R891" s="369">
        <v>4</v>
      </c>
      <c r="S891" s="364">
        <v>5</v>
      </c>
      <c r="T891" s="8"/>
      <c r="U891" s="374">
        <v>18</v>
      </c>
      <c r="V891" s="370">
        <v>42363036</v>
      </c>
      <c r="W891" s="373" t="s">
        <v>47</v>
      </c>
      <c r="X891" s="369" t="s">
        <v>315</v>
      </c>
      <c r="Y891" s="364"/>
      <c r="Z891" s="364"/>
      <c r="AA891" s="364"/>
      <c r="AB891" s="370"/>
      <c r="AC891" s="370"/>
      <c r="AD891" s="369" t="s">
        <v>814</v>
      </c>
      <c r="AE891" s="370"/>
      <c r="AF891" s="370"/>
      <c r="AG891" s="370" t="s">
        <v>301</v>
      </c>
      <c r="AH891" s="364">
        <v>1</v>
      </c>
      <c r="AI891" s="364">
        <v>13</v>
      </c>
      <c r="AJ891" s="364">
        <v>30</v>
      </c>
      <c r="AK891" s="364">
        <v>16</v>
      </c>
      <c r="AL891" s="364">
        <v>50</v>
      </c>
      <c r="AM891" s="22">
        <f t="shared" si="412"/>
        <v>4</v>
      </c>
      <c r="AN891" s="104">
        <f t="shared" si="408"/>
        <v>0.5625</v>
      </c>
      <c r="AO891" s="104">
        <f t="shared" si="409"/>
        <v>0.70138888888888884</v>
      </c>
      <c r="AP891" s="22" t="str" cm="1">
        <f t="array" ref="AP891">IF(W891="","",IF(SUMPRODUCT((W891=$W$7:$W$2042)*(AH891=$AH$7:$AH$2042)*(AN891=$AN$7:$AN$2042)*(AO891=$AO$7:$AO$2042)*(ROW($W$7:$W$2042)&lt;&gt;ROW(W891))*((R891=0)*($R$7:$R$2042&gt;0)+(R891&gt;0)*($R$7:$R$2042=0)))&gt;0,"SALONES UNIDOS",IF(SUMPRODUCT((W891=$W$7:$W$2042)*(AH891=$AH$7:$AH$2042)*((AN891&lt;$AO$7:$AO$2042)*(AO891&gt;$AN$7:$AN$2042))*(ROW($W$7:$W$2042)&lt;&gt;ROW(W891)))&gt;0,"Cruzado","Sin cruce")))</f>
        <v>Sin cruce</v>
      </c>
      <c r="AQ891" s="22"/>
      <c r="AR891" s="22"/>
      <c r="AS891" s="104">
        <f t="shared" ref="AS891:AS892" si="428">AN891</f>
        <v>0.5625</v>
      </c>
      <c r="AT891" s="104">
        <f t="shared" ref="AT891:AT892" si="429">AO891</f>
        <v>0.70138888888888884</v>
      </c>
      <c r="AU891" s="360" t="str" cm="1">
        <f t="array" ref="AU891">IF(AB891="","",IF(SUMPRODUCT((AB891=$AB$758:$AB$988)*(AH891=$AH$758:$AH$988)*(AQ891=$AQ$758:$AQ$988)*(AR891=$AR$758:$AR$988)*(ROW($AB$758:$AB$988)&lt;&gt;ROW(AB891))*((R891=0)*($R$758:$R$988&gt;0)+(R891&gt;0)*($R$758:$R$988=0)))&gt;0,"SALONES UNIDOS",IF(SUMPRODUCT((AB891=$AB$758:$AB$988)*(AH891=$AH$758:$AH$988)*((AQ891&lt;$AR$758:$AR$988)*(AR891&gt;$AQ$758:$AQ$988))*(ROW($AB$758:$AB$988)&lt;&gt;ROW(AB891)))&gt;0,"Cruzado","Sin cruce")))</f>
        <v/>
      </c>
      <c r="AV891" s="360" t="str" cm="1">
        <f t="array" ref="AV891">IF(AD891="","",IF(SUMPRODUCT((AD891=$AD$758:$AD$988)*(AH891=$AH$758:$AH$988)*(AS891=$AS$758:$AS$988)*(AT891=$AT$758:$AT$988)*(ROW($AD$758:$AD$988)&lt;&gt;ROW(AD891))*((R891=0)*($R$758:$R$988&gt;0)+(R891&gt;0)*($R$758:$R$988=0)))&gt;0,"SALONES UNIDOS",IF(SUMPRODUCT((AD891=$AD$758:$AD$988)*(AH891=$AH$758:$AH$988)*((AS891&lt;$AT$758:$AT$988)*(AT891&gt;$AS$758:$AS$988))*(ROW($AD$758:$AD$988)&lt;&gt;ROW(AD891)))&gt;0,"Cruzado","Sin cruce")))</f>
        <v>Sin cruce</v>
      </c>
      <c r="AW891" s="104" t="str">
        <f t="shared" si="413"/>
        <v>MH5PORUMAA</v>
      </c>
      <c r="AX891" s="104" t="str" cm="1">
        <f t="array" ref="AX891">IF(AW891="","",IF(SUMPRODUCT((AW891=$AW$7:$AW$2042)*(AH891=$AH$7:$AH$2042)*(AN891=$AN$7:$AN$2042)*(AO891=$AO$7:$AO$2042)*(ROW($AW$7:$AW$2042)&lt;&gt;ROW(AW891))*((R891=0)*($R$7:$R$2042&gt;0)+(R891&gt;0)*($R$7:$R$2042=0)))&gt;0,"SALONES UNIDOS",IF(SUMPRODUCT((AW891=$AW$7:$AW$2042)*(AH891=$AH$7:$AH$2042)*((AN891&lt;$AO$7:$AO$2042)*(AO891&gt;$AN$7:$AN$2042))*(ROW($AW$7:$AW$2042)&lt;&gt;ROW(AW891)))&gt;0,"Cruzado","Sin cruce")))</f>
        <v>Sin cruce</v>
      </c>
    </row>
    <row r="892" spans="2:50" ht="19.8" hidden="1" customHeight="1" x14ac:dyDescent="0.25">
      <c r="B892" s="494" t="s">
        <v>314</v>
      </c>
      <c r="C892" s="364" t="s">
        <v>969</v>
      </c>
      <c r="D892" s="364">
        <v>20261</v>
      </c>
      <c r="E892" s="373" t="s">
        <v>328</v>
      </c>
      <c r="F892" s="370" t="s">
        <v>291</v>
      </c>
      <c r="G892" s="373" t="s">
        <v>292</v>
      </c>
      <c r="H892" s="373">
        <v>5</v>
      </c>
      <c r="I892" s="373" t="s">
        <v>560</v>
      </c>
      <c r="J892" s="373" t="s">
        <v>278</v>
      </c>
      <c r="K892" s="194" t="s">
        <v>1010</v>
      </c>
      <c r="L892" s="364" t="s">
        <v>336</v>
      </c>
      <c r="M892" s="364" t="s">
        <v>324</v>
      </c>
      <c r="N892" s="364" t="s">
        <v>318</v>
      </c>
      <c r="O892" s="373" t="s">
        <v>315</v>
      </c>
      <c r="P892" s="364">
        <v>0</v>
      </c>
      <c r="Q892" s="364">
        <v>4</v>
      </c>
      <c r="R892" s="369">
        <v>4</v>
      </c>
      <c r="S892" s="364">
        <v>5</v>
      </c>
      <c r="T892" s="8"/>
      <c r="U892" s="374">
        <v>18</v>
      </c>
      <c r="V892" s="370">
        <v>42363036</v>
      </c>
      <c r="W892" s="373" t="s">
        <v>47</v>
      </c>
      <c r="X892" s="369" t="s">
        <v>315</v>
      </c>
      <c r="Y892" s="364"/>
      <c r="Z892" s="364"/>
      <c r="AA892" s="364"/>
      <c r="AB892" s="370"/>
      <c r="AC892" s="370"/>
      <c r="AD892" s="369" t="s">
        <v>814</v>
      </c>
      <c r="AE892" s="370"/>
      <c r="AF892" s="370"/>
      <c r="AG892" s="370" t="s">
        <v>301</v>
      </c>
      <c r="AH892" s="364">
        <v>1</v>
      </c>
      <c r="AI892" s="364">
        <v>16</v>
      </c>
      <c r="AJ892" s="364">
        <v>50</v>
      </c>
      <c r="AK892" s="364">
        <v>20</v>
      </c>
      <c r="AL892" s="364">
        <v>10</v>
      </c>
      <c r="AM892" s="22">
        <f t="shared" si="412"/>
        <v>4</v>
      </c>
      <c r="AN892" s="104">
        <f t="shared" si="408"/>
        <v>0.70138888888888884</v>
      </c>
      <c r="AO892" s="104">
        <f t="shared" si="409"/>
        <v>0.84027777777777779</v>
      </c>
      <c r="AP892" s="22" t="str" cm="1">
        <f t="array" ref="AP892">IF(W892="","",IF(SUMPRODUCT((W892=$W$7:$W$2042)*(AH892=$AH$7:$AH$2042)*(AN892=$AN$7:$AN$2042)*(AO892=$AO$7:$AO$2042)*(ROW($W$7:$W$2042)&lt;&gt;ROW(W892))*((R892=0)*($R$7:$R$2042&gt;0)+(R892&gt;0)*($R$7:$R$2042=0)))&gt;0,"SALONES UNIDOS",IF(SUMPRODUCT((W892=$W$7:$W$2042)*(AH892=$AH$7:$AH$2042)*((AN892&lt;$AO$7:$AO$2042)*(AO892&gt;$AN$7:$AN$2042))*(ROW($W$7:$W$2042)&lt;&gt;ROW(W892)))&gt;0,"Cruzado","Sin cruce")))</f>
        <v>Sin cruce</v>
      </c>
      <c r="AQ892" s="22"/>
      <c r="AR892" s="22"/>
      <c r="AS892" s="104">
        <f t="shared" si="428"/>
        <v>0.70138888888888884</v>
      </c>
      <c r="AT892" s="104">
        <f t="shared" si="429"/>
        <v>0.84027777777777779</v>
      </c>
      <c r="AU892" s="360" t="str" cm="1">
        <f t="array" ref="AU892">IF(AB892="","",IF(SUMPRODUCT((AB892=$AB$758:$AB$988)*(AH892=$AH$758:$AH$988)*(AQ892=$AQ$758:$AQ$988)*(AR892=$AR$758:$AR$988)*(ROW($AB$758:$AB$988)&lt;&gt;ROW(AB892))*((R892=0)*($R$758:$R$988&gt;0)+(R892&gt;0)*($R$758:$R$988=0)))&gt;0,"SALONES UNIDOS",IF(SUMPRODUCT((AB892=$AB$758:$AB$988)*(AH892=$AH$758:$AH$988)*((AQ892&lt;$AR$758:$AR$988)*(AR892&gt;$AQ$758:$AQ$988))*(ROW($AB$758:$AB$988)&lt;&gt;ROW(AB892)))&gt;0,"Cruzado","Sin cruce")))</f>
        <v/>
      </c>
      <c r="AV892" s="360" t="str" cm="1">
        <f t="array" ref="AV892">IF(AD892="","",IF(SUMPRODUCT((AD892=$AD$758:$AD$988)*(AH892=$AH$758:$AH$988)*(AS892=$AS$758:$AS$988)*(AT892=$AT$758:$AT$988)*(ROW($AD$758:$AD$988)&lt;&gt;ROW(AD892))*((R892=0)*($R$758:$R$988&gt;0)+(R892&gt;0)*($R$758:$R$988=0)))&gt;0,"SALONES UNIDOS",IF(SUMPRODUCT((AD892=$AD$758:$AD$988)*(AH892=$AH$758:$AH$988)*((AS892&lt;$AT$758:$AT$988)*(AT892&gt;$AS$758:$AS$988))*(ROW($AD$758:$AD$988)&lt;&gt;ROW(AD892)))&gt;0,"Cruzado","Sin cruce")))</f>
        <v>Sin cruce</v>
      </c>
      <c r="AW892" s="104" t="str">
        <f t="shared" si="413"/>
        <v>MH5PORUMAA</v>
      </c>
      <c r="AX892" s="104" t="str" cm="1">
        <f t="array" ref="AX892">IF(AW892="","",IF(SUMPRODUCT((AW892=$AW$7:$AW$2042)*(AH892=$AH$7:$AH$2042)*(AN892=$AN$7:$AN$2042)*(AO892=$AO$7:$AO$2042)*(ROW($AW$7:$AW$2042)&lt;&gt;ROW(AW892))*((R892=0)*($R$7:$R$2042&gt;0)+(R892&gt;0)*($R$7:$R$2042=0)))&gt;0,"SALONES UNIDOS",IF(SUMPRODUCT((AW892=$AW$7:$AW$2042)*(AH892=$AH$7:$AH$2042)*((AN892&lt;$AO$7:$AO$2042)*(AO892&gt;$AN$7:$AN$2042))*(ROW($AW$7:$AW$2042)&lt;&gt;ROW(AW892)))&gt;0,"Cruzado","Sin cruce")))</f>
        <v>Sin cruce</v>
      </c>
    </row>
    <row r="893" spans="2:50" ht="19.8" hidden="1" customHeight="1" x14ac:dyDescent="0.25">
      <c r="B893" s="494" t="s">
        <v>314</v>
      </c>
      <c r="C893" s="364" t="s">
        <v>969</v>
      </c>
      <c r="D893" s="364">
        <v>20261</v>
      </c>
      <c r="E893" s="373" t="s">
        <v>328</v>
      </c>
      <c r="F893" s="370" t="s">
        <v>291</v>
      </c>
      <c r="G893" s="373" t="s">
        <v>292</v>
      </c>
      <c r="H893" s="373">
        <v>5</v>
      </c>
      <c r="I893" s="373" t="s">
        <v>278</v>
      </c>
      <c r="J893" s="373" t="s">
        <v>278</v>
      </c>
      <c r="K893" s="194" t="s">
        <v>1011</v>
      </c>
      <c r="L893" s="364" t="s">
        <v>333</v>
      </c>
      <c r="M893" s="364" t="s">
        <v>324</v>
      </c>
      <c r="N893" s="364" t="s">
        <v>318</v>
      </c>
      <c r="O893" s="373" t="s">
        <v>315</v>
      </c>
      <c r="P893" s="364">
        <v>3</v>
      </c>
      <c r="Q893" s="364">
        <v>0</v>
      </c>
      <c r="R893" s="369">
        <v>3</v>
      </c>
      <c r="S893" s="364">
        <v>6</v>
      </c>
      <c r="T893" s="8"/>
      <c r="U893" s="374">
        <v>36</v>
      </c>
      <c r="V893" s="370">
        <v>42938510</v>
      </c>
      <c r="W893" s="373" t="s">
        <v>511</v>
      </c>
      <c r="X893" s="364" t="s">
        <v>315</v>
      </c>
      <c r="Y893" s="364"/>
      <c r="Z893" s="364"/>
      <c r="AA893" s="364"/>
      <c r="AB893" s="364" t="s">
        <v>824</v>
      </c>
      <c r="AC893" s="364"/>
      <c r="AD893" s="369"/>
      <c r="AE893" s="370"/>
      <c r="AF893" s="370"/>
      <c r="AG893" s="370" t="s">
        <v>559</v>
      </c>
      <c r="AH893" s="364">
        <v>3</v>
      </c>
      <c r="AI893" s="364">
        <v>12</v>
      </c>
      <c r="AJ893" s="364">
        <v>40</v>
      </c>
      <c r="AK893" s="364">
        <v>15</v>
      </c>
      <c r="AL893" s="364">
        <v>10</v>
      </c>
      <c r="AM893" s="22">
        <f t="shared" si="412"/>
        <v>3</v>
      </c>
      <c r="AN893" s="104">
        <f t="shared" si="408"/>
        <v>0.52777777777777779</v>
      </c>
      <c r="AO893" s="104">
        <f t="shared" si="409"/>
        <v>0.63194444444444442</v>
      </c>
      <c r="AP893" s="22" t="str" cm="1">
        <f t="array" ref="AP893">IF(W893="","",IF(SUMPRODUCT((W893=$W$7:$W$2042)*(AH893=$AH$7:$AH$2042)*(AN893=$AN$7:$AN$2042)*(AO893=$AO$7:$AO$2042)*(ROW($W$7:$W$2042)&lt;&gt;ROW(W893))*((R893=0)*($R$7:$R$2042&gt;0)+(R893&gt;0)*($R$7:$R$2042=0)))&gt;0,"SALONES UNIDOS",IF(SUMPRODUCT((W893=$W$7:$W$2042)*(AH893=$AH$7:$AH$2042)*((AN893&lt;$AO$7:$AO$2042)*(AO893&gt;$AN$7:$AN$2042))*(ROW($W$7:$W$2042)&lt;&gt;ROW(W893)))&gt;0,"Cruzado","Sin cruce")))</f>
        <v>Sin cruce</v>
      </c>
      <c r="AQ893" s="104">
        <f>AN893</f>
        <v>0.52777777777777779</v>
      </c>
      <c r="AR893" s="104">
        <f>AO893</f>
        <v>0.63194444444444442</v>
      </c>
      <c r="AS893" s="22"/>
      <c r="AT893" s="22"/>
      <c r="AU893" s="360" t="str" cm="1">
        <f t="array" ref="AU893">IF(AB893="","",IF(SUMPRODUCT((AB893=$AB$758:$AB$988)*(AH893=$AH$758:$AH$988)*(AQ893=$AQ$758:$AQ$988)*(AR893=$AR$758:$AR$988)*(ROW($AB$758:$AB$988)&lt;&gt;ROW(AB893))*((R893=0)*($R$758:$R$988&gt;0)+(R893&gt;0)*($R$758:$R$988=0)))&gt;0,"SALONES UNIDOS",IF(SUMPRODUCT((AB893=$AB$758:$AB$988)*(AH893=$AH$758:$AH$988)*((AQ893&lt;$AR$758:$AR$988)*(AR893&gt;$AQ$758:$AQ$988))*(ROW($AB$758:$AB$988)&lt;&gt;ROW(AB893)))&gt;0,"Cruzado","Sin cruce")))</f>
        <v>Sin cruce</v>
      </c>
      <c r="AV893" s="360" t="str" cm="1">
        <f t="array" ref="AV893">IF(AD893="","",IF(SUMPRODUCT((AD893=$AD$758:$AD$988)*(AH893=$AH$758:$AH$988)*(AS893=$AS$758:$AS$988)*(AT893=$AT$758:$AT$988)*(ROW($AD$758:$AD$988)&lt;&gt;ROW(AD893))*((R893=0)*($R$758:$R$988&gt;0)+(R893&gt;0)*($R$758:$R$988=0)))&gt;0,"SALONES UNIDOS",IF(SUMPRODUCT((AD893=$AD$758:$AD$988)*(AH893=$AH$758:$AH$988)*((AS893&lt;$AT$758:$AT$988)*(AT893&gt;$AS$758:$AS$988))*(ROW($AD$758:$AD$988)&lt;&gt;ROW(AD893)))&gt;0,"Cruzado","Sin cruce")))</f>
        <v/>
      </c>
      <c r="AW893" s="104" t="str">
        <f t="shared" si="413"/>
        <v>MH5PORUMAA</v>
      </c>
      <c r="AX893" s="104" t="str" cm="1">
        <f t="array" ref="AX893">IF(AW893="","",IF(SUMPRODUCT((AW893=$AW$7:$AW$2042)*(AH893=$AH$7:$AH$2042)*(AN893=$AN$7:$AN$2042)*(AO893=$AO$7:$AO$2042)*(ROW($AW$7:$AW$2042)&lt;&gt;ROW(AW893))*((R893=0)*($R$7:$R$2042&gt;0)+(R893&gt;0)*($R$7:$R$2042=0)))&gt;0,"SALONES UNIDOS",IF(SUMPRODUCT((AW893=$AW$7:$AW$2042)*(AH893=$AH$7:$AH$2042)*((AN893&lt;$AO$7:$AO$2042)*(AO893&gt;$AN$7:$AN$2042))*(ROW($AW$7:$AW$2042)&lt;&gt;ROW(AW893)))&gt;0,"Cruzado","Sin cruce")))</f>
        <v>Sin cruce</v>
      </c>
    </row>
    <row r="894" spans="2:50" ht="19.8" hidden="1" customHeight="1" x14ac:dyDescent="0.25">
      <c r="B894" s="494" t="s">
        <v>314</v>
      </c>
      <c r="C894" s="364" t="s">
        <v>969</v>
      </c>
      <c r="D894" s="364">
        <v>20261</v>
      </c>
      <c r="E894" s="373" t="s">
        <v>328</v>
      </c>
      <c r="F894" s="370" t="s">
        <v>291</v>
      </c>
      <c r="G894" s="373" t="s">
        <v>292</v>
      </c>
      <c r="H894" s="373">
        <v>5</v>
      </c>
      <c r="I894" s="373" t="s">
        <v>552</v>
      </c>
      <c r="J894" s="373" t="s">
        <v>278</v>
      </c>
      <c r="K894" s="194" t="s">
        <v>1011</v>
      </c>
      <c r="L894" s="364" t="s">
        <v>333</v>
      </c>
      <c r="M894" s="364" t="s">
        <v>324</v>
      </c>
      <c r="N894" s="364" t="s">
        <v>318</v>
      </c>
      <c r="O894" s="373" t="s">
        <v>315</v>
      </c>
      <c r="P894" s="364">
        <v>0</v>
      </c>
      <c r="Q894" s="364">
        <v>6</v>
      </c>
      <c r="R894" s="369">
        <v>6</v>
      </c>
      <c r="S894" s="364">
        <v>6</v>
      </c>
      <c r="T894" s="8"/>
      <c r="U894" s="374">
        <v>18</v>
      </c>
      <c r="V894" s="370">
        <v>42938510</v>
      </c>
      <c r="W894" s="373" t="s">
        <v>511</v>
      </c>
      <c r="X894" s="364" t="s">
        <v>315</v>
      </c>
      <c r="Y894" s="364"/>
      <c r="Z894" s="364"/>
      <c r="AA894" s="364"/>
      <c r="AB894" s="370"/>
      <c r="AC894" s="364"/>
      <c r="AD894" s="364" t="s">
        <v>810</v>
      </c>
      <c r="AE894" s="370"/>
      <c r="AF894" s="370"/>
      <c r="AG894" s="370" t="s">
        <v>301</v>
      </c>
      <c r="AH894" s="364">
        <v>3</v>
      </c>
      <c r="AI894" s="364">
        <v>15</v>
      </c>
      <c r="AJ894" s="364">
        <v>10</v>
      </c>
      <c r="AK894" s="364">
        <v>20</v>
      </c>
      <c r="AL894" s="364">
        <v>10</v>
      </c>
      <c r="AM894" s="22">
        <f t="shared" si="412"/>
        <v>6</v>
      </c>
      <c r="AN894" s="104">
        <f t="shared" si="408"/>
        <v>0.63194444444444442</v>
      </c>
      <c r="AO894" s="104">
        <f t="shared" si="409"/>
        <v>0.84027777777777779</v>
      </c>
      <c r="AP894" s="22" t="str" cm="1">
        <f t="array" ref="AP894">IF(W894="","",IF(SUMPRODUCT((W894=$W$7:$W$2042)*(AH894=$AH$7:$AH$2042)*(AN894=$AN$7:$AN$2042)*(AO894=$AO$7:$AO$2042)*(ROW($W$7:$W$2042)&lt;&gt;ROW(W894))*((R894=0)*($R$7:$R$2042&gt;0)+(R894&gt;0)*($R$7:$R$2042=0)))&gt;0,"SALONES UNIDOS",IF(SUMPRODUCT((W894=$W$7:$W$2042)*(AH894=$AH$7:$AH$2042)*((AN894&lt;$AO$7:$AO$2042)*(AO894&gt;$AN$7:$AN$2042))*(ROW($W$7:$W$2042)&lt;&gt;ROW(W894)))&gt;0,"Cruzado","Sin cruce")))</f>
        <v>Sin cruce</v>
      </c>
      <c r="AQ894" s="22"/>
      <c r="AR894" s="22"/>
      <c r="AS894" s="104">
        <f t="shared" ref="AS894:AS895" si="430">AN894</f>
        <v>0.63194444444444442</v>
      </c>
      <c r="AT894" s="104">
        <f t="shared" ref="AT894:AT895" si="431">AO894</f>
        <v>0.84027777777777779</v>
      </c>
      <c r="AU894" s="360" t="str" cm="1">
        <f t="array" ref="AU894">IF(AB894="","",IF(SUMPRODUCT((AB894=$AB$758:$AB$988)*(AH894=$AH$758:$AH$988)*(AQ894=$AQ$758:$AQ$988)*(AR894=$AR$758:$AR$988)*(ROW($AB$758:$AB$988)&lt;&gt;ROW(AB894))*((R894=0)*($R$758:$R$988&gt;0)+(R894&gt;0)*($R$758:$R$988=0)))&gt;0,"SALONES UNIDOS",IF(SUMPRODUCT((AB894=$AB$758:$AB$988)*(AH894=$AH$758:$AH$988)*((AQ894&lt;$AR$758:$AR$988)*(AR894&gt;$AQ$758:$AQ$988))*(ROW($AB$758:$AB$988)&lt;&gt;ROW(AB894)))&gt;0,"Cruzado","Sin cruce")))</f>
        <v/>
      </c>
      <c r="AV894" s="360" t="str" cm="1">
        <f t="array" ref="AV894">IF(AD894="","",IF(SUMPRODUCT((AD894=$AD$758:$AD$988)*(AH894=$AH$758:$AH$988)*(AS894=$AS$758:$AS$988)*(AT894=$AT$758:$AT$988)*(ROW($AD$758:$AD$988)&lt;&gt;ROW(AD894))*((R894=0)*($R$758:$R$988&gt;0)+(R894&gt;0)*($R$758:$R$988=0)))&gt;0,"SALONES UNIDOS",IF(SUMPRODUCT((AD894=$AD$758:$AD$988)*(AH894=$AH$758:$AH$988)*((AS894&lt;$AT$758:$AT$988)*(AT894&gt;$AS$758:$AS$988))*(ROW($AD$758:$AD$988)&lt;&gt;ROW(AD894)))&gt;0,"Cruzado","Sin cruce")))</f>
        <v>Sin cruce</v>
      </c>
      <c r="AW894" s="104" t="str">
        <f t="shared" si="413"/>
        <v>MH5PORUMAA</v>
      </c>
      <c r="AX894" s="104" t="str" cm="1">
        <f t="array" ref="AX894">IF(AW894="","",IF(SUMPRODUCT((AW894=$AW$7:$AW$2042)*(AH894=$AH$7:$AH$2042)*(AN894=$AN$7:$AN$2042)*(AO894=$AO$7:$AO$2042)*(ROW($AW$7:$AW$2042)&lt;&gt;ROW(AW894))*((R894=0)*($R$7:$R$2042&gt;0)+(R894&gt;0)*($R$7:$R$2042=0)))&gt;0,"SALONES UNIDOS",IF(SUMPRODUCT((AW894=$AW$7:$AW$2042)*(AH894=$AH$7:$AH$2042)*((AN894&lt;$AO$7:$AO$2042)*(AO894&gt;$AN$7:$AN$2042))*(ROW($AW$7:$AW$2042)&lt;&gt;ROW(AW894)))&gt;0,"Cruzado","Sin cruce")))</f>
        <v>Sin cruce</v>
      </c>
    </row>
    <row r="895" spans="2:50" ht="19.8" hidden="1" customHeight="1" x14ac:dyDescent="0.25">
      <c r="B895" s="494" t="s">
        <v>314</v>
      </c>
      <c r="C895" s="364" t="s">
        <v>969</v>
      </c>
      <c r="D895" s="364">
        <v>20261</v>
      </c>
      <c r="E895" s="373" t="s">
        <v>328</v>
      </c>
      <c r="F895" s="370" t="s">
        <v>291</v>
      </c>
      <c r="G895" s="373" t="s">
        <v>292</v>
      </c>
      <c r="H895" s="373">
        <v>5</v>
      </c>
      <c r="I895" s="373" t="s">
        <v>560</v>
      </c>
      <c r="J895" s="373" t="s">
        <v>278</v>
      </c>
      <c r="K895" s="194" t="s">
        <v>1011</v>
      </c>
      <c r="L895" s="364" t="s">
        <v>333</v>
      </c>
      <c r="M895" s="364" t="s">
        <v>324</v>
      </c>
      <c r="N895" s="364" t="s">
        <v>318</v>
      </c>
      <c r="O895" s="373" t="s">
        <v>315</v>
      </c>
      <c r="P895" s="364">
        <v>0</v>
      </c>
      <c r="Q895" s="364">
        <v>6</v>
      </c>
      <c r="R895" s="369">
        <v>6</v>
      </c>
      <c r="S895" s="364">
        <v>6</v>
      </c>
      <c r="T895" s="8"/>
      <c r="U895" s="374">
        <v>18</v>
      </c>
      <c r="V895" s="370">
        <v>42938510</v>
      </c>
      <c r="W895" s="373" t="s">
        <v>511</v>
      </c>
      <c r="X895" s="364" t="s">
        <v>315</v>
      </c>
      <c r="Y895" s="364"/>
      <c r="Z895" s="364"/>
      <c r="AA895" s="364"/>
      <c r="AB895" s="370"/>
      <c r="AC895" s="364"/>
      <c r="AD895" s="364" t="s">
        <v>810</v>
      </c>
      <c r="AE895" s="370"/>
      <c r="AF895" s="370"/>
      <c r="AG895" s="370" t="s">
        <v>301</v>
      </c>
      <c r="AH895" s="364">
        <v>4</v>
      </c>
      <c r="AI895" s="364">
        <v>16</v>
      </c>
      <c r="AJ895" s="364">
        <v>0</v>
      </c>
      <c r="AK895" s="364">
        <v>21</v>
      </c>
      <c r="AL895" s="364">
        <v>0</v>
      </c>
      <c r="AM895" s="22">
        <f t="shared" si="412"/>
        <v>6</v>
      </c>
      <c r="AN895" s="104">
        <f t="shared" si="408"/>
        <v>0.66666666666666663</v>
      </c>
      <c r="AO895" s="104">
        <f t="shared" si="409"/>
        <v>0.875</v>
      </c>
      <c r="AP895" s="22" t="str" cm="1">
        <f t="array" ref="AP895">IF(W895="","",IF(SUMPRODUCT((W895=$W$7:$W$2042)*(AH895=$AH$7:$AH$2042)*(AN895=$AN$7:$AN$2042)*(AO895=$AO$7:$AO$2042)*(ROW($W$7:$W$2042)&lt;&gt;ROW(W895))*((R895=0)*($R$7:$R$2042&gt;0)+(R895&gt;0)*($R$7:$R$2042=0)))&gt;0,"SALONES UNIDOS",IF(SUMPRODUCT((W895=$W$7:$W$2042)*(AH895=$AH$7:$AH$2042)*((AN895&lt;$AO$7:$AO$2042)*(AO895&gt;$AN$7:$AN$2042))*(ROW($W$7:$W$2042)&lt;&gt;ROW(W895)))&gt;0,"Cruzado","Sin cruce")))</f>
        <v>Sin cruce</v>
      </c>
      <c r="AQ895" s="22"/>
      <c r="AR895" s="22"/>
      <c r="AS895" s="104">
        <f t="shared" si="430"/>
        <v>0.66666666666666663</v>
      </c>
      <c r="AT895" s="104">
        <f t="shared" si="431"/>
        <v>0.875</v>
      </c>
      <c r="AU895" s="360" t="str" cm="1">
        <f t="array" ref="AU895">IF(AB895="","",IF(SUMPRODUCT((AB895=$AB$758:$AB$988)*(AH895=$AH$758:$AH$988)*(AQ895=$AQ$758:$AQ$988)*(AR895=$AR$758:$AR$988)*(ROW($AB$758:$AB$988)&lt;&gt;ROW(AB895))*((R895=0)*($R$758:$R$988&gt;0)+(R895&gt;0)*($R$758:$R$988=0)))&gt;0,"SALONES UNIDOS",IF(SUMPRODUCT((AB895=$AB$758:$AB$988)*(AH895=$AH$758:$AH$988)*((AQ895&lt;$AR$758:$AR$988)*(AR895&gt;$AQ$758:$AQ$988))*(ROW($AB$758:$AB$988)&lt;&gt;ROW(AB895)))&gt;0,"Cruzado","Sin cruce")))</f>
        <v/>
      </c>
      <c r="AV895" s="360" t="str" cm="1">
        <f t="array" ref="AV895">IF(AD895="","",IF(SUMPRODUCT((AD895=$AD$758:$AD$988)*(AH895=$AH$758:$AH$988)*(AS895=$AS$758:$AS$988)*(AT895=$AT$758:$AT$988)*(ROW($AD$758:$AD$988)&lt;&gt;ROW(AD895))*((R895=0)*($R$758:$R$988&gt;0)+(R895&gt;0)*($R$758:$R$988=0)))&gt;0,"SALONES UNIDOS",IF(SUMPRODUCT((AD895=$AD$758:$AD$988)*(AH895=$AH$758:$AH$988)*((AS895&lt;$AT$758:$AT$988)*(AT895&gt;$AS$758:$AS$988))*(ROW($AD$758:$AD$988)&lt;&gt;ROW(AD895)))&gt;0,"Cruzado","Sin cruce")))</f>
        <v>Sin cruce</v>
      </c>
      <c r="AW895" s="104" t="str">
        <f t="shared" si="413"/>
        <v>MH5PORUMAA</v>
      </c>
      <c r="AX895" s="104" t="str" cm="1">
        <f t="array" ref="AX895">IF(AW895="","",IF(SUMPRODUCT((AW895=$AW$7:$AW$2042)*(AH895=$AH$7:$AH$2042)*(AN895=$AN$7:$AN$2042)*(AO895=$AO$7:$AO$2042)*(ROW($AW$7:$AW$2042)&lt;&gt;ROW(AW895))*((R895=0)*($R$7:$R$2042&gt;0)+(R895&gt;0)*($R$7:$R$2042=0)))&gt;0,"SALONES UNIDOS",IF(SUMPRODUCT((AW895=$AW$7:$AW$2042)*(AH895=$AH$7:$AH$2042)*((AN895&lt;$AO$7:$AO$2042)*(AO895&gt;$AN$7:$AN$2042))*(ROW($AW$7:$AW$2042)&lt;&gt;ROW(AW895)))&gt;0,"Cruzado","Sin cruce")))</f>
        <v>Sin cruce</v>
      </c>
    </row>
    <row r="896" spans="2:50" ht="19.8" hidden="1" customHeight="1" x14ac:dyDescent="0.25">
      <c r="B896" s="494" t="s">
        <v>314</v>
      </c>
      <c r="C896" s="364" t="s">
        <v>969</v>
      </c>
      <c r="D896" s="364">
        <v>20261</v>
      </c>
      <c r="E896" s="373" t="s">
        <v>328</v>
      </c>
      <c r="F896" s="370" t="s">
        <v>291</v>
      </c>
      <c r="G896" s="373" t="s">
        <v>292</v>
      </c>
      <c r="H896" s="373">
        <v>5</v>
      </c>
      <c r="I896" s="373" t="s">
        <v>278</v>
      </c>
      <c r="J896" s="373" t="s">
        <v>278</v>
      </c>
      <c r="K896" s="194" t="s">
        <v>1013</v>
      </c>
      <c r="L896" s="364" t="s">
        <v>1005</v>
      </c>
      <c r="M896" s="364" t="s">
        <v>317</v>
      </c>
      <c r="N896" s="364" t="s">
        <v>318</v>
      </c>
      <c r="O896" s="373" t="s">
        <v>315</v>
      </c>
      <c r="P896" s="364">
        <v>1</v>
      </c>
      <c r="Q896" s="364">
        <v>0</v>
      </c>
      <c r="R896" s="369">
        <v>1</v>
      </c>
      <c r="S896" s="364">
        <v>3</v>
      </c>
      <c r="T896" s="8"/>
      <c r="U896" s="374">
        <v>36</v>
      </c>
      <c r="V896" s="370">
        <v>21525109</v>
      </c>
      <c r="W896" s="373" t="s">
        <v>8</v>
      </c>
      <c r="X896" s="364" t="s">
        <v>315</v>
      </c>
      <c r="Y896" s="364"/>
      <c r="Z896" s="364"/>
      <c r="AA896" s="364"/>
      <c r="AB896" s="364" t="s">
        <v>816</v>
      </c>
      <c r="AC896" s="364"/>
      <c r="AD896" s="369"/>
      <c r="AE896" s="370"/>
      <c r="AF896" s="370"/>
      <c r="AG896" s="370" t="s">
        <v>559</v>
      </c>
      <c r="AH896" s="364">
        <v>2</v>
      </c>
      <c r="AI896" s="364">
        <v>11</v>
      </c>
      <c r="AJ896" s="364">
        <v>0</v>
      </c>
      <c r="AK896" s="364">
        <v>11</v>
      </c>
      <c r="AL896" s="364">
        <v>50</v>
      </c>
      <c r="AM896" s="22">
        <f t="shared" si="412"/>
        <v>1</v>
      </c>
      <c r="AN896" s="104">
        <f t="shared" si="408"/>
        <v>0.45833333333333331</v>
      </c>
      <c r="AO896" s="104">
        <f t="shared" si="409"/>
        <v>0.49305555555555552</v>
      </c>
      <c r="AP896" s="22" t="str" cm="1">
        <f t="array" ref="AP896">IF(W896="","",IF(SUMPRODUCT((W896=$W$7:$W$2042)*(AH896=$AH$7:$AH$2042)*(AN896=$AN$7:$AN$2042)*(AO896=$AO$7:$AO$2042)*(ROW($W$7:$W$2042)&lt;&gt;ROW(W896))*((R896=0)*($R$7:$R$2042&gt;0)+(R896&gt;0)*($R$7:$R$2042=0)))&gt;0,"SALONES UNIDOS",IF(SUMPRODUCT((W896=$W$7:$W$2042)*(AH896=$AH$7:$AH$2042)*((AN896&lt;$AO$7:$AO$2042)*(AO896&gt;$AN$7:$AN$2042))*(ROW($W$7:$W$2042)&lt;&gt;ROW(W896)))&gt;0,"Cruzado","Sin cruce")))</f>
        <v>Sin cruce</v>
      </c>
      <c r="AQ896" s="104">
        <f>AN896</f>
        <v>0.45833333333333331</v>
      </c>
      <c r="AR896" s="104">
        <f>AO896</f>
        <v>0.49305555555555552</v>
      </c>
      <c r="AS896" s="22"/>
      <c r="AT896" s="22"/>
      <c r="AU896" s="360" t="str" cm="1">
        <f t="array" ref="AU896">IF(AB896="","",IF(SUMPRODUCT((AB896=$AB$758:$AB$988)*(AH896=$AH$758:$AH$988)*(AQ896=$AQ$758:$AQ$988)*(AR896=$AR$758:$AR$988)*(ROW($AB$758:$AB$988)&lt;&gt;ROW(AB896))*((R896=0)*($R$758:$R$988&gt;0)+(R896&gt;0)*($R$758:$R$988=0)))&gt;0,"SALONES UNIDOS",IF(SUMPRODUCT((AB896=$AB$758:$AB$988)*(AH896=$AH$758:$AH$988)*((AQ896&lt;$AR$758:$AR$988)*(AR896&gt;$AQ$758:$AQ$988))*(ROW($AB$758:$AB$988)&lt;&gt;ROW(AB896)))&gt;0,"Cruzado","Sin cruce")))</f>
        <v>Sin cruce</v>
      </c>
      <c r="AV896" s="360" t="str" cm="1">
        <f t="array" ref="AV896">IF(AD896="","",IF(SUMPRODUCT((AD896=$AD$758:$AD$988)*(AH896=$AH$758:$AH$988)*(AS896=$AS$758:$AS$988)*(AT896=$AT$758:$AT$988)*(ROW($AD$758:$AD$988)&lt;&gt;ROW(AD896))*((R896=0)*($R$758:$R$988&gt;0)+(R896&gt;0)*($R$758:$R$988=0)))&gt;0,"SALONES UNIDOS",IF(SUMPRODUCT((AD896=$AD$758:$AD$988)*(AH896=$AH$758:$AH$988)*((AS896&lt;$AT$758:$AT$988)*(AT896&gt;$AS$758:$AS$988))*(ROW($AD$758:$AD$988)&lt;&gt;ROW(AD896)))&gt;0,"Cruzado","Sin cruce")))</f>
        <v/>
      </c>
      <c r="AW896" s="104" t="str">
        <f t="shared" si="413"/>
        <v>MH5PORUMAA</v>
      </c>
      <c r="AX896" s="104" t="str" cm="1">
        <f t="array" ref="AX896">IF(AW896="","",IF(SUMPRODUCT((AW896=$AW$7:$AW$2042)*(AH896=$AH$7:$AH$2042)*(AN896=$AN$7:$AN$2042)*(AO896=$AO$7:$AO$2042)*(ROW($AW$7:$AW$2042)&lt;&gt;ROW(AW896))*((R896=0)*($R$7:$R$2042&gt;0)+(R896&gt;0)*($R$7:$R$2042=0)))&gt;0,"SALONES UNIDOS",IF(SUMPRODUCT((AW896=$AW$7:$AW$2042)*(AH896=$AH$7:$AH$2042)*((AN896&lt;$AO$7:$AO$2042)*(AO896&gt;$AN$7:$AN$2042))*(ROW($AW$7:$AW$2042)&lt;&gt;ROW(AW896)))&gt;0,"Cruzado","Sin cruce")))</f>
        <v>Sin cruce</v>
      </c>
    </row>
    <row r="897" spans="2:50" ht="19.8" hidden="1" customHeight="1" x14ac:dyDescent="0.25">
      <c r="B897" s="494" t="s">
        <v>314</v>
      </c>
      <c r="C897" s="364" t="s">
        <v>969</v>
      </c>
      <c r="D897" s="364">
        <v>20261</v>
      </c>
      <c r="E897" s="373" t="s">
        <v>328</v>
      </c>
      <c r="F897" s="370" t="s">
        <v>291</v>
      </c>
      <c r="G897" s="373" t="s">
        <v>292</v>
      </c>
      <c r="H897" s="373">
        <v>5</v>
      </c>
      <c r="I897" s="373" t="s">
        <v>552</v>
      </c>
      <c r="J897" s="373" t="s">
        <v>278</v>
      </c>
      <c r="K897" s="194" t="s">
        <v>1013</v>
      </c>
      <c r="L897" s="364" t="s">
        <v>1005</v>
      </c>
      <c r="M897" s="364" t="s">
        <v>317</v>
      </c>
      <c r="N897" s="364" t="s">
        <v>318</v>
      </c>
      <c r="O897" s="373" t="s">
        <v>315</v>
      </c>
      <c r="P897" s="364">
        <v>0</v>
      </c>
      <c r="Q897" s="364">
        <v>4</v>
      </c>
      <c r="R897" s="369">
        <v>4</v>
      </c>
      <c r="S897" s="364">
        <v>3</v>
      </c>
      <c r="T897" s="8"/>
      <c r="U897" s="374">
        <v>18</v>
      </c>
      <c r="V897" s="370">
        <v>21525109</v>
      </c>
      <c r="W897" s="373" t="s">
        <v>8</v>
      </c>
      <c r="X897" s="364" t="s">
        <v>315</v>
      </c>
      <c r="Y897" s="364"/>
      <c r="Z897" s="364"/>
      <c r="AA897" s="364"/>
      <c r="AB897" s="370"/>
      <c r="AC897" s="364"/>
      <c r="AD897" s="364" t="s">
        <v>826</v>
      </c>
      <c r="AE897" s="370"/>
      <c r="AF897" s="370"/>
      <c r="AG897" s="370" t="s">
        <v>301</v>
      </c>
      <c r="AH897" s="364">
        <v>2</v>
      </c>
      <c r="AI897" s="364">
        <v>11</v>
      </c>
      <c r="AJ897" s="364">
        <v>50</v>
      </c>
      <c r="AK897" s="364">
        <v>15</v>
      </c>
      <c r="AL897" s="364">
        <v>10</v>
      </c>
      <c r="AM897" s="22">
        <f t="shared" si="412"/>
        <v>4</v>
      </c>
      <c r="AN897" s="104">
        <f t="shared" si="408"/>
        <v>0.49305555555555552</v>
      </c>
      <c r="AO897" s="104">
        <f t="shared" si="409"/>
        <v>0.63194444444444442</v>
      </c>
      <c r="AP897" s="22" t="str" cm="1">
        <f t="array" ref="AP897">IF(W897="","",IF(SUMPRODUCT((W897=$W$7:$W$2042)*(AH897=$AH$7:$AH$2042)*(AN897=$AN$7:$AN$2042)*(AO897=$AO$7:$AO$2042)*(ROW($W$7:$W$2042)&lt;&gt;ROW(W897))*((R897=0)*($R$7:$R$2042&gt;0)+(R897&gt;0)*($R$7:$R$2042=0)))&gt;0,"SALONES UNIDOS",IF(SUMPRODUCT((W897=$W$7:$W$2042)*(AH897=$AH$7:$AH$2042)*((AN897&lt;$AO$7:$AO$2042)*(AO897&gt;$AN$7:$AN$2042))*(ROW($W$7:$W$2042)&lt;&gt;ROW(W897)))&gt;0,"Cruzado","Sin cruce")))</f>
        <v>Sin cruce</v>
      </c>
      <c r="AQ897" s="22"/>
      <c r="AR897" s="22"/>
      <c r="AS897" s="104">
        <f t="shared" ref="AS897:AS898" si="432">AN897</f>
        <v>0.49305555555555552</v>
      </c>
      <c r="AT897" s="104">
        <f t="shared" ref="AT897:AT898" si="433">AO897</f>
        <v>0.63194444444444442</v>
      </c>
      <c r="AU897" s="360" t="str" cm="1">
        <f t="array" ref="AU897">IF(AB897="","",IF(SUMPRODUCT((AB897=$AB$758:$AB$988)*(AH897=$AH$758:$AH$988)*(AQ897=$AQ$758:$AQ$988)*(AR897=$AR$758:$AR$988)*(ROW($AB$758:$AB$988)&lt;&gt;ROW(AB897))*((R897=0)*($R$758:$R$988&gt;0)+(R897&gt;0)*($R$758:$R$988=0)))&gt;0,"SALONES UNIDOS",IF(SUMPRODUCT((AB897=$AB$758:$AB$988)*(AH897=$AH$758:$AH$988)*((AQ897&lt;$AR$758:$AR$988)*(AR897&gt;$AQ$758:$AQ$988))*(ROW($AB$758:$AB$988)&lt;&gt;ROW(AB897)))&gt;0,"Cruzado","Sin cruce")))</f>
        <v/>
      </c>
      <c r="AV897" s="360" t="str" cm="1">
        <f t="array" ref="AV897">IF(AD897="","",IF(SUMPRODUCT((AD897=$AD$758:$AD$988)*(AH897=$AH$758:$AH$988)*(AS897=$AS$758:$AS$988)*(AT897=$AT$758:$AT$988)*(ROW($AD$758:$AD$988)&lt;&gt;ROW(AD897))*((R897=0)*($R$758:$R$988&gt;0)+(R897&gt;0)*($R$758:$R$988=0)))&gt;0,"SALONES UNIDOS",IF(SUMPRODUCT((AD897=$AD$758:$AD$988)*(AH897=$AH$758:$AH$988)*((AS897&lt;$AT$758:$AT$988)*(AT897&gt;$AS$758:$AS$988))*(ROW($AD$758:$AD$988)&lt;&gt;ROW(AD897)))&gt;0,"Cruzado","Sin cruce")))</f>
        <v>Sin cruce</v>
      </c>
      <c r="AW897" s="104" t="str">
        <f t="shared" si="413"/>
        <v>MH5PORUMAA</v>
      </c>
      <c r="AX897" s="104" t="str" cm="1">
        <f t="array" ref="AX897">IF(AW897="","",IF(SUMPRODUCT((AW897=$AW$7:$AW$2042)*(AH897=$AH$7:$AH$2042)*(AN897=$AN$7:$AN$2042)*(AO897=$AO$7:$AO$2042)*(ROW($AW$7:$AW$2042)&lt;&gt;ROW(AW897))*((R897=0)*($R$7:$R$2042&gt;0)+(R897&gt;0)*($R$7:$R$2042=0)))&gt;0,"SALONES UNIDOS",IF(SUMPRODUCT((AW897=$AW$7:$AW$2042)*(AH897=$AH$7:$AH$2042)*((AN897&lt;$AO$7:$AO$2042)*(AO897&gt;$AN$7:$AN$2042))*(ROW($AW$7:$AW$2042)&lt;&gt;ROW(AW897)))&gt;0,"Cruzado","Sin cruce")))</f>
        <v>Sin cruce</v>
      </c>
    </row>
    <row r="898" spans="2:50" ht="19.8" hidden="1" customHeight="1" x14ac:dyDescent="0.25">
      <c r="B898" s="494" t="s">
        <v>314</v>
      </c>
      <c r="C898" s="364" t="s">
        <v>969</v>
      </c>
      <c r="D898" s="364">
        <v>20261</v>
      </c>
      <c r="E898" s="373" t="s">
        <v>328</v>
      </c>
      <c r="F898" s="370" t="s">
        <v>291</v>
      </c>
      <c r="G898" s="373" t="s">
        <v>292</v>
      </c>
      <c r="H898" s="373">
        <v>5</v>
      </c>
      <c r="I898" s="373" t="s">
        <v>560</v>
      </c>
      <c r="J898" s="373" t="s">
        <v>278</v>
      </c>
      <c r="K898" s="194" t="s">
        <v>1013</v>
      </c>
      <c r="L898" s="364" t="s">
        <v>1005</v>
      </c>
      <c r="M898" s="364" t="s">
        <v>317</v>
      </c>
      <c r="N898" s="364" t="s">
        <v>318</v>
      </c>
      <c r="O898" s="373" t="s">
        <v>315</v>
      </c>
      <c r="P898" s="364">
        <v>0</v>
      </c>
      <c r="Q898" s="364">
        <v>4</v>
      </c>
      <c r="R898" s="369">
        <v>4</v>
      </c>
      <c r="S898" s="364">
        <v>3</v>
      </c>
      <c r="T898" s="8"/>
      <c r="U898" s="374">
        <v>18</v>
      </c>
      <c r="V898" s="370">
        <v>21525109</v>
      </c>
      <c r="W898" s="373" t="s">
        <v>8</v>
      </c>
      <c r="X898" s="364" t="s">
        <v>315</v>
      </c>
      <c r="Y898" s="364"/>
      <c r="Z898" s="364"/>
      <c r="AA898" s="364"/>
      <c r="AB898" s="370"/>
      <c r="AC898" s="364"/>
      <c r="AD898" s="364" t="s">
        <v>826</v>
      </c>
      <c r="AE898" s="370"/>
      <c r="AF898" s="370"/>
      <c r="AG898" s="370" t="s">
        <v>301</v>
      </c>
      <c r="AH898" s="364">
        <v>2</v>
      </c>
      <c r="AI898" s="364">
        <v>16</v>
      </c>
      <c r="AJ898" s="364">
        <v>0</v>
      </c>
      <c r="AK898" s="364">
        <v>19</v>
      </c>
      <c r="AL898" s="364">
        <v>20</v>
      </c>
      <c r="AM898" s="22">
        <f t="shared" si="412"/>
        <v>4</v>
      </c>
      <c r="AN898" s="104">
        <f t="shared" si="408"/>
        <v>0.66666666666666663</v>
      </c>
      <c r="AO898" s="104">
        <f t="shared" si="409"/>
        <v>0.80555555555555547</v>
      </c>
      <c r="AP898" s="22" t="str" cm="1">
        <f t="array" ref="AP898">IF(W898="","",IF(SUMPRODUCT((W898=$W$7:$W$2042)*(AH898=$AH$7:$AH$2042)*(AN898=$AN$7:$AN$2042)*(AO898=$AO$7:$AO$2042)*(ROW($W$7:$W$2042)&lt;&gt;ROW(W898))*((R898=0)*($R$7:$R$2042&gt;0)+(R898&gt;0)*($R$7:$R$2042=0)))&gt;0,"SALONES UNIDOS",IF(SUMPRODUCT((W898=$W$7:$W$2042)*(AH898=$AH$7:$AH$2042)*((AN898&lt;$AO$7:$AO$2042)*(AO898&gt;$AN$7:$AN$2042))*(ROW($W$7:$W$2042)&lt;&gt;ROW(W898)))&gt;0,"Cruzado","Sin cruce")))</f>
        <v>Sin cruce</v>
      </c>
      <c r="AQ898" s="22"/>
      <c r="AR898" s="22"/>
      <c r="AS898" s="104">
        <f t="shared" si="432"/>
        <v>0.66666666666666663</v>
      </c>
      <c r="AT898" s="104">
        <f t="shared" si="433"/>
        <v>0.80555555555555547</v>
      </c>
      <c r="AU898" s="360" t="str" cm="1">
        <f t="array" ref="AU898">IF(AB898="","",IF(SUMPRODUCT((AB898=$AB$758:$AB$988)*(AH898=$AH$758:$AH$988)*(AQ898=$AQ$758:$AQ$988)*(AR898=$AR$758:$AR$988)*(ROW($AB$758:$AB$988)&lt;&gt;ROW(AB898))*((R898=0)*($R$758:$R$988&gt;0)+(R898&gt;0)*($R$758:$R$988=0)))&gt;0,"SALONES UNIDOS",IF(SUMPRODUCT((AB898=$AB$758:$AB$988)*(AH898=$AH$758:$AH$988)*((AQ898&lt;$AR$758:$AR$988)*(AR898&gt;$AQ$758:$AQ$988))*(ROW($AB$758:$AB$988)&lt;&gt;ROW(AB898)))&gt;0,"Cruzado","Sin cruce")))</f>
        <v/>
      </c>
      <c r="AV898" s="360" t="str" cm="1">
        <f t="array" ref="AV898">IF(AD898="","",IF(SUMPRODUCT((AD898=$AD$758:$AD$988)*(AH898=$AH$758:$AH$988)*(AS898=$AS$758:$AS$988)*(AT898=$AT$758:$AT$988)*(ROW($AD$758:$AD$988)&lt;&gt;ROW(AD898))*((R898=0)*($R$758:$R$988&gt;0)+(R898&gt;0)*($R$758:$R$988=0)))&gt;0,"SALONES UNIDOS",IF(SUMPRODUCT((AD898=$AD$758:$AD$988)*(AH898=$AH$758:$AH$988)*((AS898&lt;$AT$758:$AT$988)*(AT898&gt;$AS$758:$AS$988))*(ROW($AD$758:$AD$988)&lt;&gt;ROW(AD898)))&gt;0,"Cruzado","Sin cruce")))</f>
        <v>Sin cruce</v>
      </c>
      <c r="AW898" s="104" t="str">
        <f t="shared" si="413"/>
        <v>MH5PORUMAA</v>
      </c>
      <c r="AX898" s="104" t="str" cm="1">
        <f t="array" ref="AX898">IF(AW898="","",IF(SUMPRODUCT((AW898=$AW$7:$AW$2042)*(AH898=$AH$7:$AH$2042)*(AN898=$AN$7:$AN$2042)*(AO898=$AO$7:$AO$2042)*(ROW($AW$7:$AW$2042)&lt;&gt;ROW(AW898))*((R898=0)*($R$7:$R$2042&gt;0)+(R898&gt;0)*($R$7:$R$2042=0)))&gt;0,"SALONES UNIDOS",IF(SUMPRODUCT((AW898=$AW$7:$AW$2042)*(AH898=$AH$7:$AH$2042)*((AN898&lt;$AO$7:$AO$2042)*(AO898&gt;$AN$7:$AN$2042))*(ROW($AW$7:$AW$2042)&lt;&gt;ROW(AW898)))&gt;0,"Cruzado","Sin cruce")))</f>
        <v>Sin cruce</v>
      </c>
    </row>
    <row r="899" spans="2:50" ht="19.8" hidden="1" customHeight="1" x14ac:dyDescent="0.25">
      <c r="B899" s="494" t="s">
        <v>314</v>
      </c>
      <c r="C899" s="364" t="s">
        <v>969</v>
      </c>
      <c r="D899" s="364">
        <v>20261</v>
      </c>
      <c r="E899" s="373" t="s">
        <v>328</v>
      </c>
      <c r="F899" s="370" t="s">
        <v>291</v>
      </c>
      <c r="G899" s="373" t="s">
        <v>292</v>
      </c>
      <c r="H899" s="373">
        <v>5</v>
      </c>
      <c r="I899" s="373" t="s">
        <v>278</v>
      </c>
      <c r="J899" s="373" t="s">
        <v>278</v>
      </c>
      <c r="K899" s="194" t="s">
        <v>1014</v>
      </c>
      <c r="L899" s="364" t="s">
        <v>331</v>
      </c>
      <c r="M899" s="364" t="s">
        <v>317</v>
      </c>
      <c r="N899" s="364" t="s">
        <v>318</v>
      </c>
      <c r="O899" s="373" t="s">
        <v>315</v>
      </c>
      <c r="P899" s="364">
        <v>1</v>
      </c>
      <c r="Q899" s="364">
        <v>0</v>
      </c>
      <c r="R899" s="369">
        <v>1</v>
      </c>
      <c r="S899" s="364">
        <v>3</v>
      </c>
      <c r="T899" s="8"/>
      <c r="U899" s="374">
        <v>36</v>
      </c>
      <c r="V899" s="370">
        <v>46679511</v>
      </c>
      <c r="W899" s="373" t="s">
        <v>492</v>
      </c>
      <c r="X899" s="364" t="s">
        <v>315</v>
      </c>
      <c r="Y899" s="364"/>
      <c r="Z899" s="364"/>
      <c r="AA899" s="364"/>
      <c r="AB899" s="364" t="s">
        <v>816</v>
      </c>
      <c r="AC899" s="364"/>
      <c r="AD899" s="369"/>
      <c r="AE899" s="370"/>
      <c r="AF899" s="370"/>
      <c r="AG899" s="370" t="s">
        <v>559</v>
      </c>
      <c r="AH899" s="364">
        <v>3</v>
      </c>
      <c r="AI899" s="364">
        <v>7</v>
      </c>
      <c r="AJ899" s="364">
        <v>40</v>
      </c>
      <c r="AK899" s="364">
        <v>8</v>
      </c>
      <c r="AL899" s="364">
        <v>30</v>
      </c>
      <c r="AM899" s="22">
        <f t="shared" si="412"/>
        <v>1</v>
      </c>
      <c r="AN899" s="104">
        <f t="shared" si="408"/>
        <v>0.31944444444444448</v>
      </c>
      <c r="AO899" s="104">
        <f t="shared" si="409"/>
        <v>0.35416666666666663</v>
      </c>
      <c r="AP899" s="22" t="str" cm="1">
        <f t="array" ref="AP899">IF(W899="","",IF(SUMPRODUCT((W899=$W$7:$W$2042)*(AH899=$AH$7:$AH$2042)*(AN899=$AN$7:$AN$2042)*(AO899=$AO$7:$AO$2042)*(ROW($W$7:$W$2042)&lt;&gt;ROW(W899))*((R899=0)*($R$7:$R$2042&gt;0)+(R899&gt;0)*($R$7:$R$2042=0)))&gt;0,"SALONES UNIDOS",IF(SUMPRODUCT((W899=$W$7:$W$2042)*(AH899=$AH$7:$AH$2042)*((AN899&lt;$AO$7:$AO$2042)*(AO899&gt;$AN$7:$AN$2042))*(ROW($W$7:$W$2042)&lt;&gt;ROW(W899)))&gt;0,"Cruzado","Sin cruce")))</f>
        <v>Sin cruce</v>
      </c>
      <c r="AQ899" s="104">
        <f>AN899</f>
        <v>0.31944444444444448</v>
      </c>
      <c r="AR899" s="104">
        <f>AO899</f>
        <v>0.35416666666666663</v>
      </c>
      <c r="AS899" s="22"/>
      <c r="AT899" s="22"/>
      <c r="AU899" s="360" t="str" cm="1">
        <f t="array" ref="AU899">IF(AB899="","",IF(SUMPRODUCT((AB899=$AB$758:$AB$988)*(AH899=$AH$758:$AH$988)*(AQ899=$AQ$758:$AQ$988)*(AR899=$AR$758:$AR$988)*(ROW($AB$758:$AB$988)&lt;&gt;ROW(AB899))*((R899=0)*($R$758:$R$988&gt;0)+(R899&gt;0)*($R$758:$R$988=0)))&gt;0,"SALONES UNIDOS",IF(SUMPRODUCT((AB899=$AB$758:$AB$988)*(AH899=$AH$758:$AH$988)*((AQ899&lt;$AR$758:$AR$988)*(AR899&gt;$AQ$758:$AQ$988))*(ROW($AB$758:$AB$988)&lt;&gt;ROW(AB899)))&gt;0,"Cruzado","Sin cruce")))</f>
        <v>Sin cruce</v>
      </c>
      <c r="AV899" s="360" t="str" cm="1">
        <f t="array" ref="AV899">IF(AD899="","",IF(SUMPRODUCT((AD899=$AD$758:$AD$988)*(AH899=$AH$758:$AH$988)*(AS899=$AS$758:$AS$988)*(AT899=$AT$758:$AT$988)*(ROW($AD$758:$AD$988)&lt;&gt;ROW(AD899))*((R899=0)*($R$758:$R$988&gt;0)+(R899&gt;0)*($R$758:$R$988=0)))&gt;0,"SALONES UNIDOS",IF(SUMPRODUCT((AD899=$AD$758:$AD$988)*(AH899=$AH$758:$AH$988)*((AS899&lt;$AT$758:$AT$988)*(AT899&gt;$AS$758:$AS$988))*(ROW($AD$758:$AD$988)&lt;&gt;ROW(AD899)))&gt;0,"Cruzado","Sin cruce")))</f>
        <v/>
      </c>
      <c r="AW899" s="104" t="str">
        <f t="shared" si="413"/>
        <v>MH5PORUMAA</v>
      </c>
      <c r="AX899" s="104" t="str" cm="1">
        <f t="array" ref="AX899">IF(AW899="","",IF(SUMPRODUCT((AW899=$AW$7:$AW$2042)*(AH899=$AH$7:$AH$2042)*(AN899=$AN$7:$AN$2042)*(AO899=$AO$7:$AO$2042)*(ROW($AW$7:$AW$2042)&lt;&gt;ROW(AW899))*((R899=0)*($R$7:$R$2042&gt;0)+(R899&gt;0)*($R$7:$R$2042=0)))&gt;0,"SALONES UNIDOS",IF(SUMPRODUCT((AW899=$AW$7:$AW$2042)*(AH899=$AH$7:$AH$2042)*((AN899&lt;$AO$7:$AO$2042)*(AO899&gt;$AN$7:$AN$2042))*(ROW($AW$7:$AW$2042)&lt;&gt;ROW(AW899)))&gt;0,"Cruzado","Sin cruce")))</f>
        <v>Sin cruce</v>
      </c>
    </row>
    <row r="900" spans="2:50" ht="19.8" hidden="1" customHeight="1" x14ac:dyDescent="0.25">
      <c r="B900" s="494" t="s">
        <v>314</v>
      </c>
      <c r="C900" s="364" t="s">
        <v>969</v>
      </c>
      <c r="D900" s="364">
        <v>20261</v>
      </c>
      <c r="E900" s="373" t="s">
        <v>328</v>
      </c>
      <c r="F900" s="370" t="s">
        <v>291</v>
      </c>
      <c r="G900" s="373" t="s">
        <v>292</v>
      </c>
      <c r="H900" s="373">
        <v>5</v>
      </c>
      <c r="I900" s="373" t="s">
        <v>552</v>
      </c>
      <c r="J900" s="373" t="s">
        <v>278</v>
      </c>
      <c r="K900" s="194" t="s">
        <v>1014</v>
      </c>
      <c r="L900" s="364" t="s">
        <v>331</v>
      </c>
      <c r="M900" s="364" t="s">
        <v>317</v>
      </c>
      <c r="N900" s="364" t="s">
        <v>318</v>
      </c>
      <c r="O900" s="373" t="s">
        <v>315</v>
      </c>
      <c r="P900" s="364">
        <v>0</v>
      </c>
      <c r="Q900" s="364">
        <v>4</v>
      </c>
      <c r="R900" s="369">
        <v>4</v>
      </c>
      <c r="S900" s="364">
        <v>3</v>
      </c>
      <c r="T900" s="8"/>
      <c r="U900" s="374">
        <v>18</v>
      </c>
      <c r="V900" s="370">
        <v>46679511</v>
      </c>
      <c r="W900" s="373" t="s">
        <v>492</v>
      </c>
      <c r="X900" s="364" t="s">
        <v>315</v>
      </c>
      <c r="Y900" s="364"/>
      <c r="Z900" s="364"/>
      <c r="AA900" s="364"/>
      <c r="AB900" s="370"/>
      <c r="AC900" s="364"/>
      <c r="AD900" s="364" t="s">
        <v>821</v>
      </c>
      <c r="AE900" s="370"/>
      <c r="AF900" s="370"/>
      <c r="AG900" s="370" t="s">
        <v>301</v>
      </c>
      <c r="AH900" s="364">
        <v>3</v>
      </c>
      <c r="AI900" s="364">
        <v>8</v>
      </c>
      <c r="AJ900" s="364">
        <v>30</v>
      </c>
      <c r="AK900" s="364">
        <v>11</v>
      </c>
      <c r="AL900" s="364">
        <v>50</v>
      </c>
      <c r="AM900" s="22">
        <f t="shared" si="412"/>
        <v>4</v>
      </c>
      <c r="AN900" s="104">
        <f t="shared" si="408"/>
        <v>0.35416666666666663</v>
      </c>
      <c r="AO900" s="104">
        <f t="shared" si="409"/>
        <v>0.49305555555555552</v>
      </c>
      <c r="AP900" s="22" t="str" cm="1">
        <f t="array" ref="AP900">IF(W900="","",IF(SUMPRODUCT((W900=$W$7:$W$2042)*(AH900=$AH$7:$AH$2042)*(AN900=$AN$7:$AN$2042)*(AO900=$AO$7:$AO$2042)*(ROW($W$7:$W$2042)&lt;&gt;ROW(W900))*((R900=0)*($R$7:$R$2042&gt;0)+(R900&gt;0)*($R$7:$R$2042=0)))&gt;0,"SALONES UNIDOS",IF(SUMPRODUCT((W900=$W$7:$W$2042)*(AH900=$AH$7:$AH$2042)*((AN900&lt;$AO$7:$AO$2042)*(AO900&gt;$AN$7:$AN$2042))*(ROW($W$7:$W$2042)&lt;&gt;ROW(W900)))&gt;0,"Cruzado","Sin cruce")))</f>
        <v>Sin cruce</v>
      </c>
      <c r="AQ900" s="22"/>
      <c r="AR900" s="22"/>
      <c r="AS900" s="104">
        <f t="shared" ref="AS900:AS901" si="434">AN900</f>
        <v>0.35416666666666663</v>
      </c>
      <c r="AT900" s="104">
        <f t="shared" ref="AT900:AT901" si="435">AO900</f>
        <v>0.49305555555555552</v>
      </c>
      <c r="AU900" s="360" t="str" cm="1">
        <f t="array" ref="AU900">IF(AB900="","",IF(SUMPRODUCT((AB900=$AB$758:$AB$988)*(AH900=$AH$758:$AH$988)*(AQ900=$AQ$758:$AQ$988)*(AR900=$AR$758:$AR$988)*(ROW($AB$758:$AB$988)&lt;&gt;ROW(AB900))*((R900=0)*($R$758:$R$988&gt;0)+(R900&gt;0)*($R$758:$R$988=0)))&gt;0,"SALONES UNIDOS",IF(SUMPRODUCT((AB900=$AB$758:$AB$988)*(AH900=$AH$758:$AH$988)*((AQ900&lt;$AR$758:$AR$988)*(AR900&gt;$AQ$758:$AQ$988))*(ROW($AB$758:$AB$988)&lt;&gt;ROW(AB900)))&gt;0,"Cruzado","Sin cruce")))</f>
        <v/>
      </c>
      <c r="AV900" s="360" t="str" cm="1">
        <f t="array" ref="AV900">IF(AD900="","",IF(SUMPRODUCT((AD900=$AD$758:$AD$988)*(AH900=$AH$758:$AH$988)*(AS900=$AS$758:$AS$988)*(AT900=$AT$758:$AT$988)*(ROW($AD$758:$AD$988)&lt;&gt;ROW(AD900))*((R900=0)*($R$758:$R$988&gt;0)+(R900&gt;0)*($R$758:$R$988=0)))&gt;0,"SALONES UNIDOS",IF(SUMPRODUCT((AD900=$AD$758:$AD$988)*(AH900=$AH$758:$AH$988)*((AS900&lt;$AT$758:$AT$988)*(AT900&gt;$AS$758:$AS$988))*(ROW($AD$758:$AD$988)&lt;&gt;ROW(AD900)))&gt;0,"Cruzado","Sin cruce")))</f>
        <v>Sin cruce</v>
      </c>
      <c r="AW900" s="104" t="str">
        <f t="shared" si="413"/>
        <v>MH5PORUMAA</v>
      </c>
      <c r="AX900" s="104" t="str" cm="1">
        <f t="array" ref="AX900">IF(AW900="","",IF(SUMPRODUCT((AW900=$AW$7:$AW$2042)*(AH900=$AH$7:$AH$2042)*(AN900=$AN$7:$AN$2042)*(AO900=$AO$7:$AO$2042)*(ROW($AW$7:$AW$2042)&lt;&gt;ROW(AW900))*((R900=0)*($R$7:$R$2042&gt;0)+(R900&gt;0)*($R$7:$R$2042=0)))&gt;0,"SALONES UNIDOS",IF(SUMPRODUCT((AW900=$AW$7:$AW$2042)*(AH900=$AH$7:$AH$2042)*((AN900&lt;$AO$7:$AO$2042)*(AO900&gt;$AN$7:$AN$2042))*(ROW($AW$7:$AW$2042)&lt;&gt;ROW(AW900)))&gt;0,"Cruzado","Sin cruce")))</f>
        <v>Sin cruce</v>
      </c>
    </row>
    <row r="901" spans="2:50" ht="19.8" hidden="1" customHeight="1" x14ac:dyDescent="0.25">
      <c r="B901" s="494" t="s">
        <v>314</v>
      </c>
      <c r="C901" s="364" t="s">
        <v>969</v>
      </c>
      <c r="D901" s="364">
        <v>20261</v>
      </c>
      <c r="E901" s="373" t="s">
        <v>328</v>
      </c>
      <c r="F901" s="370" t="s">
        <v>291</v>
      </c>
      <c r="G901" s="373" t="s">
        <v>292</v>
      </c>
      <c r="H901" s="373">
        <v>5</v>
      </c>
      <c r="I901" s="373" t="s">
        <v>560</v>
      </c>
      <c r="J901" s="373" t="s">
        <v>278</v>
      </c>
      <c r="K901" s="194" t="s">
        <v>1014</v>
      </c>
      <c r="L901" s="364" t="s">
        <v>331</v>
      </c>
      <c r="M901" s="364" t="s">
        <v>317</v>
      </c>
      <c r="N901" s="364" t="s">
        <v>318</v>
      </c>
      <c r="O901" s="373" t="s">
        <v>315</v>
      </c>
      <c r="P901" s="364">
        <v>0</v>
      </c>
      <c r="Q901" s="364">
        <v>4</v>
      </c>
      <c r="R901" s="369">
        <v>4</v>
      </c>
      <c r="S901" s="364">
        <v>3</v>
      </c>
      <c r="T901" s="8"/>
      <c r="U901" s="374">
        <v>18</v>
      </c>
      <c r="V901" s="370">
        <v>46679511</v>
      </c>
      <c r="W901" s="373" t="s">
        <v>492</v>
      </c>
      <c r="X901" s="364" t="s">
        <v>315</v>
      </c>
      <c r="Y901" s="364"/>
      <c r="Z901" s="364"/>
      <c r="AA901" s="364"/>
      <c r="AB901" s="370"/>
      <c r="AC901" s="364"/>
      <c r="AD901" s="364" t="s">
        <v>821</v>
      </c>
      <c r="AE901" s="370"/>
      <c r="AF901" s="370"/>
      <c r="AG901" s="370" t="s">
        <v>301</v>
      </c>
      <c r="AH901" s="364">
        <v>4</v>
      </c>
      <c r="AI901" s="364">
        <v>7</v>
      </c>
      <c r="AJ901" s="364">
        <v>40</v>
      </c>
      <c r="AK901" s="364">
        <v>11</v>
      </c>
      <c r="AL901" s="364">
        <v>0</v>
      </c>
      <c r="AM901" s="22">
        <f t="shared" si="412"/>
        <v>4</v>
      </c>
      <c r="AN901" s="104">
        <f t="shared" si="408"/>
        <v>0.31944444444444448</v>
      </c>
      <c r="AO901" s="104">
        <f t="shared" si="409"/>
        <v>0.45833333333333331</v>
      </c>
      <c r="AP901" s="22" t="str" cm="1">
        <f t="array" ref="AP901">IF(W901="","",IF(SUMPRODUCT((W901=$W$7:$W$2042)*(AH901=$AH$7:$AH$2042)*(AN901=$AN$7:$AN$2042)*(AO901=$AO$7:$AO$2042)*(ROW($W$7:$W$2042)&lt;&gt;ROW(W901))*((R901=0)*($R$7:$R$2042&gt;0)+(R901&gt;0)*($R$7:$R$2042=0)))&gt;0,"SALONES UNIDOS",IF(SUMPRODUCT((W901=$W$7:$W$2042)*(AH901=$AH$7:$AH$2042)*((AN901&lt;$AO$7:$AO$2042)*(AO901&gt;$AN$7:$AN$2042))*(ROW($W$7:$W$2042)&lt;&gt;ROW(W901)))&gt;0,"Cruzado","Sin cruce")))</f>
        <v>Sin cruce</v>
      </c>
      <c r="AQ901" s="22"/>
      <c r="AR901" s="22"/>
      <c r="AS901" s="104">
        <f t="shared" si="434"/>
        <v>0.31944444444444448</v>
      </c>
      <c r="AT901" s="104">
        <f t="shared" si="435"/>
        <v>0.45833333333333331</v>
      </c>
      <c r="AU901" s="360" t="str" cm="1">
        <f t="array" ref="AU901">IF(AB901="","",IF(SUMPRODUCT((AB901=$AB$758:$AB$988)*(AH901=$AH$758:$AH$988)*(AQ901=$AQ$758:$AQ$988)*(AR901=$AR$758:$AR$988)*(ROW($AB$758:$AB$988)&lt;&gt;ROW(AB901))*((R901=0)*($R$758:$R$988&gt;0)+(R901&gt;0)*($R$758:$R$988=0)))&gt;0,"SALONES UNIDOS",IF(SUMPRODUCT((AB901=$AB$758:$AB$988)*(AH901=$AH$758:$AH$988)*((AQ901&lt;$AR$758:$AR$988)*(AR901&gt;$AQ$758:$AQ$988))*(ROW($AB$758:$AB$988)&lt;&gt;ROW(AB901)))&gt;0,"Cruzado","Sin cruce")))</f>
        <v/>
      </c>
      <c r="AV901" s="360" t="str" cm="1">
        <f t="array" ref="AV901">IF(AD901="","",IF(SUMPRODUCT((AD901=$AD$758:$AD$988)*(AH901=$AH$758:$AH$988)*(AS901=$AS$758:$AS$988)*(AT901=$AT$758:$AT$988)*(ROW($AD$758:$AD$988)&lt;&gt;ROW(AD901))*((R901=0)*($R$758:$R$988&gt;0)+(R901&gt;0)*($R$758:$R$988=0)))&gt;0,"SALONES UNIDOS",IF(SUMPRODUCT((AD901=$AD$758:$AD$988)*(AH901=$AH$758:$AH$988)*((AS901&lt;$AT$758:$AT$988)*(AT901&gt;$AS$758:$AS$988))*(ROW($AD$758:$AD$988)&lt;&gt;ROW(AD901)))&gt;0,"Cruzado","Sin cruce")))</f>
        <v>Sin cruce</v>
      </c>
      <c r="AW901" s="104" t="str">
        <f t="shared" si="413"/>
        <v>MH5PORUMAA</v>
      </c>
      <c r="AX901" s="104" t="str" cm="1">
        <f t="array" ref="AX901">IF(AW901="","",IF(SUMPRODUCT((AW901=$AW$7:$AW$2042)*(AH901=$AH$7:$AH$2042)*(AN901=$AN$7:$AN$2042)*(AO901=$AO$7:$AO$2042)*(ROW($AW$7:$AW$2042)&lt;&gt;ROW(AW901))*((R901=0)*($R$7:$R$2042&gt;0)+(R901&gt;0)*($R$7:$R$2042=0)))&gt;0,"SALONES UNIDOS",IF(SUMPRODUCT((AW901=$AW$7:$AW$2042)*(AH901=$AH$7:$AH$2042)*((AN901&lt;$AO$7:$AO$2042)*(AO901&gt;$AN$7:$AN$2042))*(ROW($AW$7:$AW$2042)&lt;&gt;ROW(AW901)))&gt;0,"Cruzado","Sin cruce")))</f>
        <v>Sin cruce</v>
      </c>
    </row>
    <row r="902" spans="2:50" ht="19.8" hidden="1" customHeight="1" x14ac:dyDescent="0.25">
      <c r="B902" s="494" t="s">
        <v>314</v>
      </c>
      <c r="C902" s="364" t="s">
        <v>969</v>
      </c>
      <c r="D902" s="364">
        <v>20261</v>
      </c>
      <c r="E902" s="373" t="s">
        <v>328</v>
      </c>
      <c r="F902" s="370" t="s">
        <v>291</v>
      </c>
      <c r="G902" s="373" t="s">
        <v>292</v>
      </c>
      <c r="H902" s="373">
        <v>5</v>
      </c>
      <c r="I902" s="373" t="s">
        <v>281</v>
      </c>
      <c r="J902" s="373" t="s">
        <v>281</v>
      </c>
      <c r="K902" s="194" t="s">
        <v>1008</v>
      </c>
      <c r="L902" s="364" t="s">
        <v>825</v>
      </c>
      <c r="M902" s="364" t="s">
        <v>324</v>
      </c>
      <c r="N902" s="364" t="s">
        <v>318</v>
      </c>
      <c r="O902" s="373" t="s">
        <v>321</v>
      </c>
      <c r="P902" s="364">
        <v>2</v>
      </c>
      <c r="Q902" s="364">
        <v>2</v>
      </c>
      <c r="R902" s="369">
        <v>4</v>
      </c>
      <c r="S902" s="364">
        <v>3</v>
      </c>
      <c r="T902" s="8"/>
      <c r="U902" s="374">
        <v>36</v>
      </c>
      <c r="V902" s="370">
        <v>45234890</v>
      </c>
      <c r="W902" s="373" t="s">
        <v>966</v>
      </c>
      <c r="X902" s="364" t="s">
        <v>399</v>
      </c>
      <c r="Y902" s="364"/>
      <c r="Z902" s="364"/>
      <c r="AA902" s="364"/>
      <c r="AB902" s="370"/>
      <c r="AC902" s="364"/>
      <c r="AD902" s="369"/>
      <c r="AE902" s="370"/>
      <c r="AF902" s="370"/>
      <c r="AG902" s="364" t="s">
        <v>319</v>
      </c>
      <c r="AH902" s="364">
        <v>1</v>
      </c>
      <c r="AI902" s="364">
        <v>17</v>
      </c>
      <c r="AJ902" s="364">
        <v>40</v>
      </c>
      <c r="AK902" s="364">
        <v>21</v>
      </c>
      <c r="AL902" s="364">
        <v>0</v>
      </c>
      <c r="AM902" s="22">
        <f t="shared" si="412"/>
        <v>4</v>
      </c>
      <c r="AN902" s="104">
        <f t="shared" si="408"/>
        <v>0.73611111111111116</v>
      </c>
      <c r="AO902" s="104">
        <f t="shared" si="409"/>
        <v>0.875</v>
      </c>
      <c r="AP902" s="22" t="str" cm="1">
        <f t="array" ref="AP902">IF(W902="","",IF(SUMPRODUCT((W902=$W$7:$W$2042)*(AH902=$AH$7:$AH$2042)*(AN902=$AN$7:$AN$2042)*(AO902=$AO$7:$AO$2042)*(ROW($W$7:$W$2042)&lt;&gt;ROW(W902))*((R902=0)*($R$7:$R$2042&gt;0)+(R902&gt;0)*($R$7:$R$2042=0)))&gt;0,"SALONES UNIDOS",IF(SUMPRODUCT((W902=$W$7:$W$2042)*(AH902=$AH$7:$AH$2042)*((AN902&lt;$AO$7:$AO$2042)*(AO902&gt;$AN$7:$AN$2042))*(ROW($W$7:$W$2042)&lt;&gt;ROW(W902)))&gt;0,"Cruzado","Sin cruce")))</f>
        <v>Sin cruce</v>
      </c>
      <c r="AQ902" s="104"/>
      <c r="AR902" s="104"/>
      <c r="AS902" s="22"/>
      <c r="AT902" s="22"/>
      <c r="AU902" s="360" t="str" cm="1">
        <f t="array" ref="AU902">IF(AB902="","",IF(SUMPRODUCT((AB902=$AB$758:$AB$988)*(AH902=$AH$758:$AH$988)*(AQ902=$AQ$758:$AQ$988)*(AR902=$AR$758:$AR$988)*(ROW($AB$758:$AB$988)&lt;&gt;ROW(AB902))*((R902=0)*($R$758:$R$988&gt;0)+(R902&gt;0)*($R$758:$R$988=0)))&gt;0,"SALONES UNIDOS",IF(SUMPRODUCT((AB902=$AB$758:$AB$988)*(AH902=$AH$758:$AH$988)*((AQ902&lt;$AR$758:$AR$988)*(AR902&gt;$AQ$758:$AQ$988))*(ROW($AB$758:$AB$988)&lt;&gt;ROW(AB902)))&gt;0,"Cruzado","Sin cruce")))</f>
        <v/>
      </c>
      <c r="AV902" s="360" t="str" cm="1">
        <f t="array" ref="AV902">IF(AD902="","",IF(SUMPRODUCT((AD902=$AD$758:$AD$988)*(AH902=$AH$758:$AH$988)*(AS902=$AS$758:$AS$988)*(AT902=$AT$758:$AT$988)*(ROW($AD$758:$AD$988)&lt;&gt;ROW(AD902))*((R902=0)*($R$758:$R$988&gt;0)+(R902&gt;0)*($R$758:$R$988=0)))&gt;0,"SALONES UNIDOS",IF(SUMPRODUCT((AD902=$AD$758:$AD$988)*(AH902=$AH$758:$AH$988)*((AS902&lt;$AT$758:$AT$988)*(AT902&gt;$AS$758:$AS$988))*(ROW($AD$758:$AD$988)&lt;&gt;ROW(AD902)))&gt;0,"Cruzado","Sin cruce")))</f>
        <v/>
      </c>
      <c r="AW902" s="104" t="str">
        <f t="shared" si="413"/>
        <v>MH5PORUMAB</v>
      </c>
      <c r="AX902" s="104" t="str" cm="1">
        <f t="array" ref="AX902">IF(AW902="","",IF(SUMPRODUCT((AW902=$AW$7:$AW$2042)*(AH902=$AH$7:$AH$2042)*(AN902=$AN$7:$AN$2042)*(AO902=$AO$7:$AO$2042)*(ROW($AW$7:$AW$2042)&lt;&gt;ROW(AW902))*((R902=0)*($R$7:$R$2042&gt;0)+(R902&gt;0)*($R$7:$R$2042=0)))&gt;0,"SALONES UNIDOS",IF(SUMPRODUCT((AW902=$AW$7:$AW$2042)*(AH902=$AH$7:$AH$2042)*((AN902&lt;$AO$7:$AO$2042)*(AO902&gt;$AN$7:$AN$2042))*(ROW($AW$7:$AW$2042)&lt;&gt;ROW(AW902)))&gt;0,"Cruzado","Sin cruce")))</f>
        <v>Sin cruce</v>
      </c>
    </row>
    <row r="903" spans="2:50" ht="19.8" hidden="1" customHeight="1" x14ac:dyDescent="0.25">
      <c r="B903" s="494" t="s">
        <v>314</v>
      </c>
      <c r="C903" s="364" t="s">
        <v>969</v>
      </c>
      <c r="D903" s="364">
        <v>20261</v>
      </c>
      <c r="E903" s="373" t="s">
        <v>328</v>
      </c>
      <c r="F903" s="370" t="s">
        <v>291</v>
      </c>
      <c r="G903" s="373" t="s">
        <v>292</v>
      </c>
      <c r="H903" s="373">
        <v>5</v>
      </c>
      <c r="I903" s="373" t="s">
        <v>281</v>
      </c>
      <c r="J903" s="373" t="s">
        <v>281</v>
      </c>
      <c r="K903" s="194" t="s">
        <v>1009</v>
      </c>
      <c r="L903" s="364" t="s">
        <v>1004</v>
      </c>
      <c r="M903" s="364" t="s">
        <v>317</v>
      </c>
      <c r="N903" s="364" t="s">
        <v>318</v>
      </c>
      <c r="O903" s="373" t="s">
        <v>315</v>
      </c>
      <c r="P903" s="364">
        <v>1</v>
      </c>
      <c r="Q903" s="364">
        <v>0</v>
      </c>
      <c r="R903" s="369">
        <v>1</v>
      </c>
      <c r="S903" s="364">
        <v>3</v>
      </c>
      <c r="T903" s="8"/>
      <c r="U903" s="374">
        <v>36</v>
      </c>
      <c r="V903" s="370">
        <v>21548063</v>
      </c>
      <c r="W903" s="373" t="s">
        <v>134</v>
      </c>
      <c r="X903" s="364" t="s">
        <v>315</v>
      </c>
      <c r="Y903" s="364"/>
      <c r="Z903" s="364"/>
      <c r="AA903" s="364"/>
      <c r="AB903" s="364" t="s">
        <v>827</v>
      </c>
      <c r="AC903" s="364"/>
      <c r="AD903" s="369"/>
      <c r="AE903" s="370"/>
      <c r="AF903" s="370"/>
      <c r="AG903" s="370" t="s">
        <v>559</v>
      </c>
      <c r="AH903" s="364">
        <v>1</v>
      </c>
      <c r="AI903" s="364">
        <v>8</v>
      </c>
      <c r="AJ903" s="364">
        <v>30</v>
      </c>
      <c r="AK903" s="364">
        <v>9</v>
      </c>
      <c r="AL903" s="364">
        <v>20</v>
      </c>
      <c r="AM903" s="22">
        <f t="shared" si="412"/>
        <v>1</v>
      </c>
      <c r="AN903" s="104">
        <f t="shared" si="408"/>
        <v>0.35416666666666663</v>
      </c>
      <c r="AO903" s="104">
        <f t="shared" si="409"/>
        <v>0.3888888888888889</v>
      </c>
      <c r="AP903" s="22" t="str" cm="1">
        <f t="array" ref="AP903">IF(W903="","",IF(SUMPRODUCT((W903=$W$7:$W$2042)*(AH903=$AH$7:$AH$2042)*(AN903=$AN$7:$AN$2042)*(AO903=$AO$7:$AO$2042)*(ROW($W$7:$W$2042)&lt;&gt;ROW(W903))*((R903=0)*($R$7:$R$2042&gt;0)+(R903&gt;0)*($R$7:$R$2042=0)))&gt;0,"SALONES UNIDOS",IF(SUMPRODUCT((W903=$W$7:$W$2042)*(AH903=$AH$7:$AH$2042)*((AN903&lt;$AO$7:$AO$2042)*(AO903&gt;$AN$7:$AN$2042))*(ROW($W$7:$W$2042)&lt;&gt;ROW(W903)))&gt;0,"Cruzado","Sin cruce")))</f>
        <v>Sin cruce</v>
      </c>
      <c r="AQ903" s="104">
        <f>AN903</f>
        <v>0.35416666666666663</v>
      </c>
      <c r="AR903" s="104">
        <f>AO903</f>
        <v>0.3888888888888889</v>
      </c>
      <c r="AS903" s="22"/>
      <c r="AT903" s="22"/>
      <c r="AU903" s="360" t="str" cm="1">
        <f t="array" ref="AU903">IF(AB903="","",IF(SUMPRODUCT((AB903=$AB$758:$AB$988)*(AH903=$AH$758:$AH$988)*(AQ903=$AQ$758:$AQ$988)*(AR903=$AR$758:$AR$988)*(ROW($AB$758:$AB$988)&lt;&gt;ROW(AB903))*((R903=0)*($R$758:$R$988&gt;0)+(R903&gt;0)*($R$758:$R$988=0)))&gt;0,"SALONES UNIDOS",IF(SUMPRODUCT((AB903=$AB$758:$AB$988)*(AH903=$AH$758:$AH$988)*((AQ903&lt;$AR$758:$AR$988)*(AR903&gt;$AQ$758:$AQ$988))*(ROW($AB$758:$AB$988)&lt;&gt;ROW(AB903)))&gt;0,"Cruzado","Sin cruce")))</f>
        <v>Sin cruce</v>
      </c>
      <c r="AV903" s="360" t="str" cm="1">
        <f t="array" ref="AV903">IF(AD903="","",IF(SUMPRODUCT((AD903=$AD$758:$AD$988)*(AH903=$AH$758:$AH$988)*(AS903=$AS$758:$AS$988)*(AT903=$AT$758:$AT$988)*(ROW($AD$758:$AD$988)&lt;&gt;ROW(AD903))*((R903=0)*($R$758:$R$988&gt;0)+(R903&gt;0)*($R$758:$R$988=0)))&gt;0,"SALONES UNIDOS",IF(SUMPRODUCT((AD903=$AD$758:$AD$988)*(AH903=$AH$758:$AH$988)*((AS903&lt;$AT$758:$AT$988)*(AT903&gt;$AS$758:$AS$988))*(ROW($AD$758:$AD$988)&lt;&gt;ROW(AD903)))&gt;0,"Cruzado","Sin cruce")))</f>
        <v/>
      </c>
      <c r="AW903" s="104" t="str">
        <f t="shared" si="413"/>
        <v>MH5PORUMAB</v>
      </c>
      <c r="AX903" s="104" t="str" cm="1">
        <f t="array" ref="AX903">IF(AW903="","",IF(SUMPRODUCT((AW903=$AW$7:$AW$2042)*(AH903=$AH$7:$AH$2042)*(AN903=$AN$7:$AN$2042)*(AO903=$AO$7:$AO$2042)*(ROW($AW$7:$AW$2042)&lt;&gt;ROW(AW903))*((R903=0)*($R$7:$R$2042&gt;0)+(R903&gt;0)*($R$7:$R$2042=0)))&gt;0,"SALONES UNIDOS",IF(SUMPRODUCT((AW903=$AW$7:$AW$2042)*(AH903=$AH$7:$AH$2042)*((AN903&lt;$AO$7:$AO$2042)*(AO903&gt;$AN$7:$AN$2042))*(ROW($AW$7:$AW$2042)&lt;&gt;ROW(AW903)))&gt;0,"Cruzado","Sin cruce")))</f>
        <v>Sin cruce</v>
      </c>
    </row>
    <row r="904" spans="2:50" ht="19.8" hidden="1" customHeight="1" x14ac:dyDescent="0.25">
      <c r="B904" s="494" t="s">
        <v>314</v>
      </c>
      <c r="C904" s="364" t="s">
        <v>969</v>
      </c>
      <c r="D904" s="364">
        <v>20261</v>
      </c>
      <c r="E904" s="373" t="s">
        <v>328</v>
      </c>
      <c r="F904" s="370" t="s">
        <v>291</v>
      </c>
      <c r="G904" s="373" t="s">
        <v>292</v>
      </c>
      <c r="H904" s="373">
        <v>5</v>
      </c>
      <c r="I904" s="373" t="s">
        <v>412</v>
      </c>
      <c r="J904" s="373" t="s">
        <v>281</v>
      </c>
      <c r="K904" s="194" t="s">
        <v>1009</v>
      </c>
      <c r="L904" s="364" t="s">
        <v>1004</v>
      </c>
      <c r="M904" s="364" t="s">
        <v>317</v>
      </c>
      <c r="N904" s="364" t="s">
        <v>318</v>
      </c>
      <c r="O904" s="373" t="s">
        <v>315</v>
      </c>
      <c r="P904" s="364">
        <v>0</v>
      </c>
      <c r="Q904" s="364">
        <v>4</v>
      </c>
      <c r="R904" s="369">
        <v>4</v>
      </c>
      <c r="S904" s="364">
        <v>3</v>
      </c>
      <c r="T904" s="8"/>
      <c r="U904" s="374">
        <v>18</v>
      </c>
      <c r="V904" s="370">
        <v>21548063</v>
      </c>
      <c r="W904" s="373" t="s">
        <v>134</v>
      </c>
      <c r="X904" s="364" t="s">
        <v>315</v>
      </c>
      <c r="Y904" s="364"/>
      <c r="Z904" s="364"/>
      <c r="AA904" s="364"/>
      <c r="AB904" s="370"/>
      <c r="AC904" s="364"/>
      <c r="AD904" s="364" t="s">
        <v>826</v>
      </c>
      <c r="AE904" s="370"/>
      <c r="AF904" s="370"/>
      <c r="AG904" s="370" t="s">
        <v>301</v>
      </c>
      <c r="AH904" s="364">
        <v>1</v>
      </c>
      <c r="AI904" s="364">
        <v>9</v>
      </c>
      <c r="AJ904" s="364">
        <v>20</v>
      </c>
      <c r="AK904" s="364">
        <v>12</v>
      </c>
      <c r="AL904" s="364">
        <v>40</v>
      </c>
      <c r="AM904" s="22">
        <f t="shared" si="412"/>
        <v>4</v>
      </c>
      <c r="AN904" s="104">
        <f t="shared" si="408"/>
        <v>0.3888888888888889</v>
      </c>
      <c r="AO904" s="104">
        <f t="shared" si="409"/>
        <v>0.52777777777777779</v>
      </c>
      <c r="AP904" s="22" t="str" cm="1">
        <f t="array" ref="AP904">IF(W904="","",IF(SUMPRODUCT((W904=$W$7:$W$2042)*(AH904=$AH$7:$AH$2042)*(AN904=$AN$7:$AN$2042)*(AO904=$AO$7:$AO$2042)*(ROW($W$7:$W$2042)&lt;&gt;ROW(W904))*((R904=0)*($R$7:$R$2042&gt;0)+(R904&gt;0)*($R$7:$R$2042=0)))&gt;0,"SALONES UNIDOS",IF(SUMPRODUCT((W904=$W$7:$W$2042)*(AH904=$AH$7:$AH$2042)*((AN904&lt;$AO$7:$AO$2042)*(AO904&gt;$AN$7:$AN$2042))*(ROW($W$7:$W$2042)&lt;&gt;ROW(W904)))&gt;0,"Cruzado","Sin cruce")))</f>
        <v>Sin cruce</v>
      </c>
      <c r="AQ904" s="22"/>
      <c r="AR904" s="22"/>
      <c r="AS904" s="104">
        <f t="shared" ref="AS904:AS905" si="436">AN904</f>
        <v>0.3888888888888889</v>
      </c>
      <c r="AT904" s="104">
        <f t="shared" ref="AT904:AT905" si="437">AO904</f>
        <v>0.52777777777777779</v>
      </c>
      <c r="AU904" s="360" t="str" cm="1">
        <f t="array" ref="AU904">IF(AB904="","",IF(SUMPRODUCT((AB904=$AB$758:$AB$988)*(AH904=$AH$758:$AH$988)*(AQ904=$AQ$758:$AQ$988)*(AR904=$AR$758:$AR$988)*(ROW($AB$758:$AB$988)&lt;&gt;ROW(AB904))*((R904=0)*($R$758:$R$988&gt;0)+(R904&gt;0)*($R$758:$R$988=0)))&gt;0,"SALONES UNIDOS",IF(SUMPRODUCT((AB904=$AB$758:$AB$988)*(AH904=$AH$758:$AH$988)*((AQ904&lt;$AR$758:$AR$988)*(AR904&gt;$AQ$758:$AQ$988))*(ROW($AB$758:$AB$988)&lt;&gt;ROW(AB904)))&gt;0,"Cruzado","Sin cruce")))</f>
        <v/>
      </c>
      <c r="AV904" s="360" t="str" cm="1">
        <f t="array" ref="AV904">IF(AD904="","",IF(SUMPRODUCT((AD904=$AD$758:$AD$988)*(AH904=$AH$758:$AH$988)*(AS904=$AS$758:$AS$988)*(AT904=$AT$758:$AT$988)*(ROW($AD$758:$AD$988)&lt;&gt;ROW(AD904))*((R904=0)*($R$758:$R$988&gt;0)+(R904&gt;0)*($R$758:$R$988=0)))&gt;0,"SALONES UNIDOS",IF(SUMPRODUCT((AD904=$AD$758:$AD$988)*(AH904=$AH$758:$AH$988)*((AS904&lt;$AT$758:$AT$988)*(AT904&gt;$AS$758:$AS$988))*(ROW($AD$758:$AD$988)&lt;&gt;ROW(AD904)))&gt;0,"Cruzado","Sin cruce")))</f>
        <v>Sin cruce</v>
      </c>
      <c r="AW904" s="104" t="str">
        <f t="shared" si="413"/>
        <v>MH5PORUMAB</v>
      </c>
      <c r="AX904" s="104" t="str" cm="1">
        <f t="array" ref="AX904">IF(AW904="","",IF(SUMPRODUCT((AW904=$AW$7:$AW$2042)*(AH904=$AH$7:$AH$2042)*(AN904=$AN$7:$AN$2042)*(AO904=$AO$7:$AO$2042)*(ROW($AW$7:$AW$2042)&lt;&gt;ROW(AW904))*((R904=0)*($R$7:$R$2042&gt;0)+(R904&gt;0)*($R$7:$R$2042=0)))&gt;0,"SALONES UNIDOS",IF(SUMPRODUCT((AW904=$AW$7:$AW$2042)*(AH904=$AH$7:$AH$2042)*((AN904&lt;$AO$7:$AO$2042)*(AO904&gt;$AN$7:$AN$2042))*(ROW($AW$7:$AW$2042)&lt;&gt;ROW(AW904)))&gt;0,"Cruzado","Sin cruce")))</f>
        <v>Sin cruce</v>
      </c>
    </row>
    <row r="905" spans="2:50" ht="19.8" hidden="1" customHeight="1" x14ac:dyDescent="0.25">
      <c r="B905" s="494" t="s">
        <v>314</v>
      </c>
      <c r="C905" s="364" t="s">
        <v>969</v>
      </c>
      <c r="D905" s="364">
        <v>20261</v>
      </c>
      <c r="E905" s="373" t="s">
        <v>328</v>
      </c>
      <c r="F905" s="370" t="s">
        <v>291</v>
      </c>
      <c r="G905" s="373" t="s">
        <v>292</v>
      </c>
      <c r="H905" s="373">
        <v>5</v>
      </c>
      <c r="I905" s="373" t="s">
        <v>571</v>
      </c>
      <c r="J905" s="373" t="s">
        <v>281</v>
      </c>
      <c r="K905" s="194" t="s">
        <v>1009</v>
      </c>
      <c r="L905" s="364" t="s">
        <v>1004</v>
      </c>
      <c r="M905" s="364" t="s">
        <v>317</v>
      </c>
      <c r="N905" s="364" t="s">
        <v>318</v>
      </c>
      <c r="O905" s="373" t="s">
        <v>315</v>
      </c>
      <c r="P905" s="364">
        <v>0</v>
      </c>
      <c r="Q905" s="364">
        <v>4</v>
      </c>
      <c r="R905" s="369">
        <v>4</v>
      </c>
      <c r="S905" s="364">
        <v>3</v>
      </c>
      <c r="T905" s="8"/>
      <c r="U905" s="374">
        <v>18</v>
      </c>
      <c r="V905" s="370">
        <v>21548063</v>
      </c>
      <c r="W905" s="373" t="s">
        <v>134</v>
      </c>
      <c r="X905" s="364" t="s">
        <v>315</v>
      </c>
      <c r="Y905" s="364"/>
      <c r="Z905" s="364"/>
      <c r="AA905" s="364"/>
      <c r="AB905" s="370"/>
      <c r="AC905" s="364"/>
      <c r="AD905" s="364" t="s">
        <v>826</v>
      </c>
      <c r="AE905" s="370"/>
      <c r="AF905" s="370"/>
      <c r="AG905" s="370" t="s">
        <v>301</v>
      </c>
      <c r="AH905" s="364">
        <v>1</v>
      </c>
      <c r="AI905" s="364">
        <v>12</v>
      </c>
      <c r="AJ905" s="364">
        <v>40</v>
      </c>
      <c r="AK905" s="364">
        <v>16</v>
      </c>
      <c r="AL905" s="364">
        <v>0</v>
      </c>
      <c r="AM905" s="22">
        <f t="shared" si="412"/>
        <v>4</v>
      </c>
      <c r="AN905" s="104">
        <f t="shared" si="408"/>
        <v>0.52777777777777779</v>
      </c>
      <c r="AO905" s="104">
        <f t="shared" si="409"/>
        <v>0.66666666666666663</v>
      </c>
      <c r="AP905" s="22" t="str" cm="1">
        <f t="array" ref="AP905">IF(W905="","",IF(SUMPRODUCT((W905=$W$7:$W$2042)*(AH905=$AH$7:$AH$2042)*(AN905=$AN$7:$AN$2042)*(AO905=$AO$7:$AO$2042)*(ROW($W$7:$W$2042)&lt;&gt;ROW(W905))*((R905=0)*($R$7:$R$2042&gt;0)+(R905&gt;0)*($R$7:$R$2042=0)))&gt;0,"SALONES UNIDOS",IF(SUMPRODUCT((W905=$W$7:$W$2042)*(AH905=$AH$7:$AH$2042)*((AN905&lt;$AO$7:$AO$2042)*(AO905&gt;$AN$7:$AN$2042))*(ROW($W$7:$W$2042)&lt;&gt;ROW(W905)))&gt;0,"Cruzado","Sin cruce")))</f>
        <v>Sin cruce</v>
      </c>
      <c r="AQ905" s="22"/>
      <c r="AR905" s="22"/>
      <c r="AS905" s="104">
        <f t="shared" si="436"/>
        <v>0.52777777777777779</v>
      </c>
      <c r="AT905" s="104">
        <f t="shared" si="437"/>
        <v>0.66666666666666663</v>
      </c>
      <c r="AU905" s="360" t="str" cm="1">
        <f t="array" ref="AU905">IF(AB905="","",IF(SUMPRODUCT((AB905=$AB$758:$AB$988)*(AH905=$AH$758:$AH$988)*(AQ905=$AQ$758:$AQ$988)*(AR905=$AR$758:$AR$988)*(ROW($AB$758:$AB$988)&lt;&gt;ROW(AB905))*((R905=0)*($R$758:$R$988&gt;0)+(R905&gt;0)*($R$758:$R$988=0)))&gt;0,"SALONES UNIDOS",IF(SUMPRODUCT((AB905=$AB$758:$AB$988)*(AH905=$AH$758:$AH$988)*((AQ905&lt;$AR$758:$AR$988)*(AR905&gt;$AQ$758:$AQ$988))*(ROW($AB$758:$AB$988)&lt;&gt;ROW(AB905)))&gt;0,"Cruzado","Sin cruce")))</f>
        <v/>
      </c>
      <c r="AV905" s="360" t="str" cm="1">
        <f t="array" ref="AV905">IF(AD905="","",IF(SUMPRODUCT((AD905=$AD$758:$AD$988)*(AH905=$AH$758:$AH$988)*(AS905=$AS$758:$AS$988)*(AT905=$AT$758:$AT$988)*(ROW($AD$758:$AD$988)&lt;&gt;ROW(AD905))*((R905=0)*($R$758:$R$988&gt;0)+(R905&gt;0)*($R$758:$R$988=0)))&gt;0,"SALONES UNIDOS",IF(SUMPRODUCT((AD905=$AD$758:$AD$988)*(AH905=$AH$758:$AH$988)*((AS905&lt;$AT$758:$AT$988)*(AT905&gt;$AS$758:$AS$988))*(ROW($AD$758:$AD$988)&lt;&gt;ROW(AD905)))&gt;0,"Cruzado","Sin cruce")))</f>
        <v>Sin cruce</v>
      </c>
      <c r="AW905" s="104" t="str">
        <f t="shared" si="413"/>
        <v>MH5PORUMAB</v>
      </c>
      <c r="AX905" s="104" t="str" cm="1">
        <f t="array" ref="AX905">IF(AW905="","",IF(SUMPRODUCT((AW905=$AW$7:$AW$2042)*(AH905=$AH$7:$AH$2042)*(AN905=$AN$7:$AN$2042)*(AO905=$AO$7:$AO$2042)*(ROW($AW$7:$AW$2042)&lt;&gt;ROW(AW905))*((R905=0)*($R$7:$R$2042&gt;0)+(R905&gt;0)*($R$7:$R$2042=0)))&gt;0,"SALONES UNIDOS",IF(SUMPRODUCT((AW905=$AW$7:$AW$2042)*(AH905=$AH$7:$AH$2042)*((AN905&lt;$AO$7:$AO$2042)*(AO905&gt;$AN$7:$AN$2042))*(ROW($AW$7:$AW$2042)&lt;&gt;ROW(AW905)))&gt;0,"Cruzado","Sin cruce")))</f>
        <v>Sin cruce</v>
      </c>
    </row>
    <row r="906" spans="2:50" ht="19.8" hidden="1" customHeight="1" x14ac:dyDescent="0.25">
      <c r="B906" s="494" t="s">
        <v>314</v>
      </c>
      <c r="C906" s="364" t="s">
        <v>969</v>
      </c>
      <c r="D906" s="364">
        <v>20261</v>
      </c>
      <c r="E906" s="373" t="s">
        <v>328</v>
      </c>
      <c r="F906" s="370" t="s">
        <v>291</v>
      </c>
      <c r="G906" s="373" t="s">
        <v>292</v>
      </c>
      <c r="H906" s="373">
        <v>5</v>
      </c>
      <c r="I906" s="373" t="s">
        <v>281</v>
      </c>
      <c r="J906" s="373" t="s">
        <v>281</v>
      </c>
      <c r="K906" s="194" t="s">
        <v>1010</v>
      </c>
      <c r="L906" s="364" t="s">
        <v>336</v>
      </c>
      <c r="M906" s="364" t="s">
        <v>324</v>
      </c>
      <c r="N906" s="364" t="s">
        <v>318</v>
      </c>
      <c r="O906" s="373" t="s">
        <v>315</v>
      </c>
      <c r="P906" s="364">
        <v>3</v>
      </c>
      <c r="Q906" s="364">
        <v>0</v>
      </c>
      <c r="R906" s="369">
        <v>3</v>
      </c>
      <c r="S906" s="364">
        <v>5</v>
      </c>
      <c r="T906" s="8"/>
      <c r="U906" s="374">
        <v>36</v>
      </c>
      <c r="V906" s="370">
        <v>21800872</v>
      </c>
      <c r="W906" s="373" t="s">
        <v>80</v>
      </c>
      <c r="X906" s="369" t="s">
        <v>315</v>
      </c>
      <c r="Y906" s="364"/>
      <c r="Z906" s="364"/>
      <c r="AA906" s="364"/>
      <c r="AB906" s="370" t="s">
        <v>827</v>
      </c>
      <c r="AC906" s="370"/>
      <c r="AD906" s="369"/>
      <c r="AE906" s="370"/>
      <c r="AF906" s="370"/>
      <c r="AG906" s="370" t="s">
        <v>559</v>
      </c>
      <c r="AH906" s="364">
        <v>3</v>
      </c>
      <c r="AI906" s="364">
        <v>8</v>
      </c>
      <c r="AJ906" s="364">
        <v>30</v>
      </c>
      <c r="AK906" s="364">
        <v>11</v>
      </c>
      <c r="AL906" s="364">
        <v>0</v>
      </c>
      <c r="AM906" s="22">
        <f t="shared" si="412"/>
        <v>3</v>
      </c>
      <c r="AN906" s="104">
        <f t="shared" si="408"/>
        <v>0.35416666666666663</v>
      </c>
      <c r="AO906" s="104">
        <f t="shared" si="409"/>
        <v>0.45833333333333331</v>
      </c>
      <c r="AP906" s="22" t="str" cm="1">
        <f t="array" ref="AP906">IF(W906="","",IF(SUMPRODUCT((W906=$W$7:$W$2042)*(AH906=$AH$7:$AH$2042)*(AN906=$AN$7:$AN$2042)*(AO906=$AO$7:$AO$2042)*(ROW($W$7:$W$2042)&lt;&gt;ROW(W906))*((R906=0)*($R$7:$R$2042&gt;0)+(R906&gt;0)*($R$7:$R$2042=0)))&gt;0,"SALONES UNIDOS",IF(SUMPRODUCT((W906=$W$7:$W$2042)*(AH906=$AH$7:$AH$2042)*((AN906&lt;$AO$7:$AO$2042)*(AO906&gt;$AN$7:$AN$2042))*(ROW($W$7:$W$2042)&lt;&gt;ROW(W906)))&gt;0,"Cruzado","Sin cruce")))</f>
        <v>Sin cruce</v>
      </c>
      <c r="AQ906" s="104">
        <f>AN906</f>
        <v>0.35416666666666663</v>
      </c>
      <c r="AR906" s="104">
        <f>AO906</f>
        <v>0.45833333333333331</v>
      </c>
      <c r="AS906" s="22"/>
      <c r="AT906" s="22"/>
      <c r="AU906" s="360" t="str" cm="1">
        <f t="array" ref="AU906">IF(AB906="","",IF(SUMPRODUCT((AB906=$AB$758:$AB$988)*(AH906=$AH$758:$AH$988)*(AQ906=$AQ$758:$AQ$988)*(AR906=$AR$758:$AR$988)*(ROW($AB$758:$AB$988)&lt;&gt;ROW(AB906))*((R906=0)*($R$758:$R$988&gt;0)+(R906&gt;0)*($R$758:$R$988=0)))&gt;0,"SALONES UNIDOS",IF(SUMPRODUCT((AB906=$AB$758:$AB$988)*(AH906=$AH$758:$AH$988)*((AQ906&lt;$AR$758:$AR$988)*(AR906&gt;$AQ$758:$AQ$988))*(ROW($AB$758:$AB$988)&lt;&gt;ROW(AB906)))&gt;0,"Cruzado","Sin cruce")))</f>
        <v>Sin cruce</v>
      </c>
      <c r="AV906" s="360" t="str" cm="1">
        <f t="array" ref="AV906">IF(AD906="","",IF(SUMPRODUCT((AD906=$AD$758:$AD$988)*(AH906=$AH$758:$AH$988)*(AS906=$AS$758:$AS$988)*(AT906=$AT$758:$AT$988)*(ROW($AD$758:$AD$988)&lt;&gt;ROW(AD906))*((R906=0)*($R$758:$R$988&gt;0)+(R906&gt;0)*($R$758:$R$988=0)))&gt;0,"SALONES UNIDOS",IF(SUMPRODUCT((AD906=$AD$758:$AD$988)*(AH906=$AH$758:$AH$988)*((AS906&lt;$AT$758:$AT$988)*(AT906&gt;$AS$758:$AS$988))*(ROW($AD$758:$AD$988)&lt;&gt;ROW(AD906)))&gt;0,"Cruzado","Sin cruce")))</f>
        <v/>
      </c>
      <c r="AW906" s="104" t="str">
        <f t="shared" si="413"/>
        <v>MH5PORUMAB</v>
      </c>
      <c r="AX906" s="104" t="str" cm="1">
        <f t="array" ref="AX906">IF(AW906="","",IF(SUMPRODUCT((AW906=$AW$7:$AW$2042)*(AH906=$AH$7:$AH$2042)*(AN906=$AN$7:$AN$2042)*(AO906=$AO$7:$AO$2042)*(ROW($AW$7:$AW$2042)&lt;&gt;ROW(AW906))*((R906=0)*($R$7:$R$2042&gt;0)+(R906&gt;0)*($R$7:$R$2042=0)))&gt;0,"SALONES UNIDOS",IF(SUMPRODUCT((AW906=$AW$7:$AW$2042)*(AH906=$AH$7:$AH$2042)*((AN906&lt;$AO$7:$AO$2042)*(AO906&gt;$AN$7:$AN$2042))*(ROW($AW$7:$AW$2042)&lt;&gt;ROW(AW906)))&gt;0,"Cruzado","Sin cruce")))</f>
        <v>Sin cruce</v>
      </c>
    </row>
    <row r="907" spans="2:50" ht="19.8" hidden="1" customHeight="1" x14ac:dyDescent="0.25">
      <c r="B907" s="494" t="s">
        <v>314</v>
      </c>
      <c r="C907" s="364" t="s">
        <v>969</v>
      </c>
      <c r="D907" s="364">
        <v>20261</v>
      </c>
      <c r="E907" s="373" t="s">
        <v>328</v>
      </c>
      <c r="F907" s="370" t="s">
        <v>291</v>
      </c>
      <c r="G907" s="373" t="s">
        <v>292</v>
      </c>
      <c r="H907" s="373">
        <v>5</v>
      </c>
      <c r="I907" s="373" t="s">
        <v>412</v>
      </c>
      <c r="J907" s="373" t="s">
        <v>281</v>
      </c>
      <c r="K907" s="194" t="s">
        <v>1010</v>
      </c>
      <c r="L907" s="364" t="s">
        <v>336</v>
      </c>
      <c r="M907" s="364" t="s">
        <v>324</v>
      </c>
      <c r="N907" s="364" t="s">
        <v>318</v>
      </c>
      <c r="O907" s="373" t="s">
        <v>315</v>
      </c>
      <c r="P907" s="364">
        <v>0</v>
      </c>
      <c r="Q907" s="364">
        <v>4</v>
      </c>
      <c r="R907" s="369">
        <v>4</v>
      </c>
      <c r="S907" s="364">
        <v>5</v>
      </c>
      <c r="T907" s="8"/>
      <c r="U907" s="374">
        <v>18</v>
      </c>
      <c r="V907" s="370">
        <v>21800872</v>
      </c>
      <c r="W907" s="373" t="s">
        <v>80</v>
      </c>
      <c r="X907" s="369" t="s">
        <v>315</v>
      </c>
      <c r="Y907" s="364"/>
      <c r="Z907" s="364"/>
      <c r="AA907" s="364"/>
      <c r="AB907" s="370"/>
      <c r="AC907" s="370"/>
      <c r="AD907" s="369" t="s">
        <v>814</v>
      </c>
      <c r="AE907" s="370"/>
      <c r="AF907" s="370"/>
      <c r="AG907" s="370" t="s">
        <v>301</v>
      </c>
      <c r="AH907" s="364">
        <v>3</v>
      </c>
      <c r="AI907" s="364">
        <v>11</v>
      </c>
      <c r="AJ907" s="364">
        <v>0</v>
      </c>
      <c r="AK907" s="364">
        <v>14</v>
      </c>
      <c r="AL907" s="364">
        <v>20</v>
      </c>
      <c r="AM907" s="22">
        <f t="shared" si="412"/>
        <v>4</v>
      </c>
      <c r="AN907" s="104">
        <f t="shared" si="408"/>
        <v>0.45833333333333331</v>
      </c>
      <c r="AO907" s="104">
        <f t="shared" si="409"/>
        <v>0.59722222222222221</v>
      </c>
      <c r="AP907" s="22" t="str" cm="1">
        <f t="array" ref="AP907">IF(W907="","",IF(SUMPRODUCT((W907=$W$7:$W$2042)*(AH907=$AH$7:$AH$2042)*(AN907=$AN$7:$AN$2042)*(AO907=$AO$7:$AO$2042)*(ROW($W$7:$W$2042)&lt;&gt;ROW(W907))*((R907=0)*($R$7:$R$2042&gt;0)+(R907&gt;0)*($R$7:$R$2042=0)))&gt;0,"SALONES UNIDOS",IF(SUMPRODUCT((W907=$W$7:$W$2042)*(AH907=$AH$7:$AH$2042)*((AN907&lt;$AO$7:$AO$2042)*(AO907&gt;$AN$7:$AN$2042))*(ROW($W$7:$W$2042)&lt;&gt;ROW(W907)))&gt;0,"Cruzado","Sin cruce")))</f>
        <v>Sin cruce</v>
      </c>
      <c r="AQ907" s="22"/>
      <c r="AR907" s="22"/>
      <c r="AS907" s="104">
        <f t="shared" ref="AS907:AS908" si="438">AN907</f>
        <v>0.45833333333333331</v>
      </c>
      <c r="AT907" s="104">
        <f t="shared" ref="AT907:AT908" si="439">AO907</f>
        <v>0.59722222222222221</v>
      </c>
      <c r="AU907" s="360" t="str" cm="1">
        <f t="array" ref="AU907">IF(AB907="","",IF(SUMPRODUCT((AB907=$AB$758:$AB$988)*(AH907=$AH$758:$AH$988)*(AQ907=$AQ$758:$AQ$988)*(AR907=$AR$758:$AR$988)*(ROW($AB$758:$AB$988)&lt;&gt;ROW(AB907))*((R907=0)*($R$758:$R$988&gt;0)+(R907&gt;0)*($R$758:$R$988=0)))&gt;0,"SALONES UNIDOS",IF(SUMPRODUCT((AB907=$AB$758:$AB$988)*(AH907=$AH$758:$AH$988)*((AQ907&lt;$AR$758:$AR$988)*(AR907&gt;$AQ$758:$AQ$988))*(ROW($AB$758:$AB$988)&lt;&gt;ROW(AB907)))&gt;0,"Cruzado","Sin cruce")))</f>
        <v/>
      </c>
      <c r="AV907" s="360" t="str" cm="1">
        <f t="array" ref="AV907">IF(AD907="","",IF(SUMPRODUCT((AD907=$AD$758:$AD$988)*(AH907=$AH$758:$AH$988)*(AS907=$AS$758:$AS$988)*(AT907=$AT$758:$AT$988)*(ROW($AD$758:$AD$988)&lt;&gt;ROW(AD907))*((R907=0)*($R$758:$R$988&gt;0)+(R907&gt;0)*($R$758:$R$988=0)))&gt;0,"SALONES UNIDOS",IF(SUMPRODUCT((AD907=$AD$758:$AD$988)*(AH907=$AH$758:$AH$988)*((AS907&lt;$AT$758:$AT$988)*(AT907&gt;$AS$758:$AS$988))*(ROW($AD$758:$AD$988)&lt;&gt;ROW(AD907)))&gt;0,"Cruzado","Sin cruce")))</f>
        <v>Sin cruce</v>
      </c>
      <c r="AW907" s="104" t="str">
        <f t="shared" si="413"/>
        <v>MH5PORUMAB</v>
      </c>
      <c r="AX907" s="104" t="str" cm="1">
        <f t="array" ref="AX907">IF(AW907="","",IF(SUMPRODUCT((AW907=$AW$7:$AW$2042)*(AH907=$AH$7:$AH$2042)*(AN907=$AN$7:$AN$2042)*(AO907=$AO$7:$AO$2042)*(ROW($AW$7:$AW$2042)&lt;&gt;ROW(AW907))*((R907=0)*($R$7:$R$2042&gt;0)+(R907&gt;0)*($R$7:$R$2042=0)))&gt;0,"SALONES UNIDOS",IF(SUMPRODUCT((AW907=$AW$7:$AW$2042)*(AH907=$AH$7:$AH$2042)*((AN907&lt;$AO$7:$AO$2042)*(AO907&gt;$AN$7:$AN$2042))*(ROW($AW$7:$AW$2042)&lt;&gt;ROW(AW907)))&gt;0,"Cruzado","Sin cruce")))</f>
        <v>Sin cruce</v>
      </c>
    </row>
    <row r="908" spans="2:50" ht="19.8" hidden="1" customHeight="1" x14ac:dyDescent="0.25">
      <c r="B908" s="494" t="s">
        <v>314</v>
      </c>
      <c r="C908" s="364" t="s">
        <v>969</v>
      </c>
      <c r="D908" s="364">
        <v>20261</v>
      </c>
      <c r="E908" s="373" t="s">
        <v>328</v>
      </c>
      <c r="F908" s="370" t="s">
        <v>291</v>
      </c>
      <c r="G908" s="373" t="s">
        <v>292</v>
      </c>
      <c r="H908" s="373">
        <v>5</v>
      </c>
      <c r="I908" s="373" t="s">
        <v>571</v>
      </c>
      <c r="J908" s="373" t="s">
        <v>281</v>
      </c>
      <c r="K908" s="194" t="s">
        <v>1010</v>
      </c>
      <c r="L908" s="364" t="s">
        <v>336</v>
      </c>
      <c r="M908" s="364" t="s">
        <v>324</v>
      </c>
      <c r="N908" s="364" t="s">
        <v>318</v>
      </c>
      <c r="O908" s="373" t="s">
        <v>315</v>
      </c>
      <c r="P908" s="364">
        <v>0</v>
      </c>
      <c r="Q908" s="364">
        <v>4</v>
      </c>
      <c r="R908" s="369">
        <v>4</v>
      </c>
      <c r="S908" s="364">
        <v>5</v>
      </c>
      <c r="T908" s="8"/>
      <c r="U908" s="374">
        <v>18</v>
      </c>
      <c r="V908" s="370">
        <v>21800872</v>
      </c>
      <c r="W908" s="373" t="s">
        <v>80</v>
      </c>
      <c r="X908" s="369" t="s">
        <v>315</v>
      </c>
      <c r="Y908" s="364"/>
      <c r="Z908" s="364"/>
      <c r="AA908" s="364"/>
      <c r="AB908" s="370"/>
      <c r="AC908" s="370"/>
      <c r="AD908" s="369" t="s">
        <v>814</v>
      </c>
      <c r="AE908" s="370"/>
      <c r="AF908" s="370"/>
      <c r="AG908" s="370" t="s">
        <v>301</v>
      </c>
      <c r="AH908" s="364">
        <v>3</v>
      </c>
      <c r="AI908" s="364">
        <v>15</v>
      </c>
      <c r="AJ908" s="364">
        <v>10</v>
      </c>
      <c r="AK908" s="364">
        <v>18</v>
      </c>
      <c r="AL908" s="364">
        <v>30</v>
      </c>
      <c r="AM908" s="22">
        <f t="shared" si="412"/>
        <v>4</v>
      </c>
      <c r="AN908" s="104">
        <f t="shared" si="408"/>
        <v>0.63194444444444442</v>
      </c>
      <c r="AO908" s="104">
        <f t="shared" si="409"/>
        <v>0.77083333333333337</v>
      </c>
      <c r="AP908" s="22" t="str" cm="1">
        <f t="array" ref="AP908">IF(W908="","",IF(SUMPRODUCT((W908=$W$7:$W$2042)*(AH908=$AH$7:$AH$2042)*(AN908=$AN$7:$AN$2042)*(AO908=$AO$7:$AO$2042)*(ROW($W$7:$W$2042)&lt;&gt;ROW(W908))*((R908=0)*($R$7:$R$2042&gt;0)+(R908&gt;0)*($R$7:$R$2042=0)))&gt;0,"SALONES UNIDOS",IF(SUMPRODUCT((W908=$W$7:$W$2042)*(AH908=$AH$7:$AH$2042)*((AN908&lt;$AO$7:$AO$2042)*(AO908&gt;$AN$7:$AN$2042))*(ROW($W$7:$W$2042)&lt;&gt;ROW(W908)))&gt;0,"Cruzado","Sin cruce")))</f>
        <v>Sin cruce</v>
      </c>
      <c r="AQ908" s="22"/>
      <c r="AR908" s="22"/>
      <c r="AS908" s="104">
        <f t="shared" si="438"/>
        <v>0.63194444444444442</v>
      </c>
      <c r="AT908" s="104">
        <f t="shared" si="439"/>
        <v>0.77083333333333337</v>
      </c>
      <c r="AU908" s="360" t="str" cm="1">
        <f t="array" ref="AU908">IF(AB908="","",IF(SUMPRODUCT((AB908=$AB$758:$AB$988)*(AH908=$AH$758:$AH$988)*(AQ908=$AQ$758:$AQ$988)*(AR908=$AR$758:$AR$988)*(ROW($AB$758:$AB$988)&lt;&gt;ROW(AB908))*((R908=0)*($R$758:$R$988&gt;0)+(R908&gt;0)*($R$758:$R$988=0)))&gt;0,"SALONES UNIDOS",IF(SUMPRODUCT((AB908=$AB$758:$AB$988)*(AH908=$AH$758:$AH$988)*((AQ908&lt;$AR$758:$AR$988)*(AR908&gt;$AQ$758:$AQ$988))*(ROW($AB$758:$AB$988)&lt;&gt;ROW(AB908)))&gt;0,"Cruzado","Sin cruce")))</f>
        <v/>
      </c>
      <c r="AV908" s="360" t="str" cm="1">
        <f t="array" ref="AV908">IF(AD908="","",IF(SUMPRODUCT((AD908=$AD$758:$AD$988)*(AH908=$AH$758:$AH$988)*(AS908=$AS$758:$AS$988)*(AT908=$AT$758:$AT$988)*(ROW($AD$758:$AD$988)&lt;&gt;ROW(AD908))*((R908=0)*($R$758:$R$988&gt;0)+(R908&gt;0)*($R$758:$R$988=0)))&gt;0,"SALONES UNIDOS",IF(SUMPRODUCT((AD908=$AD$758:$AD$988)*(AH908=$AH$758:$AH$988)*((AS908&lt;$AT$758:$AT$988)*(AT908&gt;$AS$758:$AS$988))*(ROW($AD$758:$AD$988)&lt;&gt;ROW(AD908)))&gt;0,"Cruzado","Sin cruce")))</f>
        <v>Sin cruce</v>
      </c>
      <c r="AW908" s="104" t="str">
        <f t="shared" si="413"/>
        <v>MH5PORUMAB</v>
      </c>
      <c r="AX908" s="104" t="str" cm="1">
        <f t="array" ref="AX908">IF(AW908="","",IF(SUMPRODUCT((AW908=$AW$7:$AW$2042)*(AH908=$AH$7:$AH$2042)*(AN908=$AN$7:$AN$2042)*(AO908=$AO$7:$AO$2042)*(ROW($AW$7:$AW$2042)&lt;&gt;ROW(AW908))*((R908=0)*($R$7:$R$2042&gt;0)+(R908&gt;0)*($R$7:$R$2042=0)))&gt;0,"SALONES UNIDOS",IF(SUMPRODUCT((AW908=$AW$7:$AW$2042)*(AH908=$AH$7:$AH$2042)*((AN908&lt;$AO$7:$AO$2042)*(AO908&gt;$AN$7:$AN$2042))*(ROW($AW$7:$AW$2042)&lt;&gt;ROW(AW908)))&gt;0,"Cruzado","Sin cruce")))</f>
        <v>Sin cruce</v>
      </c>
    </row>
    <row r="909" spans="2:50" ht="19.8" hidden="1" customHeight="1" x14ac:dyDescent="0.25">
      <c r="B909" s="494" t="s">
        <v>314</v>
      </c>
      <c r="C909" s="364" t="s">
        <v>969</v>
      </c>
      <c r="D909" s="364">
        <v>20261</v>
      </c>
      <c r="E909" s="373" t="s">
        <v>328</v>
      </c>
      <c r="F909" s="370" t="s">
        <v>291</v>
      </c>
      <c r="G909" s="373" t="s">
        <v>292</v>
      </c>
      <c r="H909" s="373">
        <v>5</v>
      </c>
      <c r="I909" s="373" t="s">
        <v>281</v>
      </c>
      <c r="J909" s="373" t="s">
        <v>281</v>
      </c>
      <c r="K909" s="194" t="s">
        <v>1011</v>
      </c>
      <c r="L909" s="364" t="s">
        <v>333</v>
      </c>
      <c r="M909" s="364" t="s">
        <v>324</v>
      </c>
      <c r="N909" s="364" t="s">
        <v>318</v>
      </c>
      <c r="O909" s="373" t="s">
        <v>315</v>
      </c>
      <c r="P909" s="364">
        <v>3</v>
      </c>
      <c r="Q909" s="364">
        <v>0</v>
      </c>
      <c r="R909" s="369">
        <v>3</v>
      </c>
      <c r="S909" s="364">
        <v>6</v>
      </c>
      <c r="T909" s="8"/>
      <c r="U909" s="374">
        <v>36</v>
      </c>
      <c r="V909" s="370">
        <v>21557328</v>
      </c>
      <c r="W909" s="373" t="s">
        <v>498</v>
      </c>
      <c r="X909" s="364" t="s">
        <v>315</v>
      </c>
      <c r="Y909" s="364"/>
      <c r="Z909" s="364"/>
      <c r="AA909" s="364"/>
      <c r="AB909" s="364" t="s">
        <v>827</v>
      </c>
      <c r="AC909" s="364"/>
      <c r="AD909" s="369"/>
      <c r="AE909" s="370"/>
      <c r="AF909" s="370"/>
      <c r="AG909" s="370" t="s">
        <v>559</v>
      </c>
      <c r="AH909" s="364">
        <v>4</v>
      </c>
      <c r="AI909" s="364">
        <v>7</v>
      </c>
      <c r="AJ909" s="364">
        <v>40</v>
      </c>
      <c r="AK909" s="364">
        <v>10</v>
      </c>
      <c r="AL909" s="364">
        <v>10</v>
      </c>
      <c r="AM909" s="22">
        <f t="shared" si="412"/>
        <v>3</v>
      </c>
      <c r="AN909" s="104">
        <f t="shared" si="408"/>
        <v>0.31944444444444448</v>
      </c>
      <c r="AO909" s="104">
        <f t="shared" si="409"/>
        <v>0.4236111111111111</v>
      </c>
      <c r="AP909" s="22" t="str" cm="1">
        <f t="array" ref="AP909">IF(W909="","",IF(SUMPRODUCT((W909=$W$7:$W$2042)*(AH909=$AH$7:$AH$2042)*(AN909=$AN$7:$AN$2042)*(AO909=$AO$7:$AO$2042)*(ROW($W$7:$W$2042)&lt;&gt;ROW(W909))*((R909=0)*($R$7:$R$2042&gt;0)+(R909&gt;0)*($R$7:$R$2042=0)))&gt;0,"SALONES UNIDOS",IF(SUMPRODUCT((W909=$W$7:$W$2042)*(AH909=$AH$7:$AH$2042)*((AN909&lt;$AO$7:$AO$2042)*(AO909&gt;$AN$7:$AN$2042))*(ROW($W$7:$W$2042)&lt;&gt;ROW(W909)))&gt;0,"Cruzado","Sin cruce")))</f>
        <v>Sin cruce</v>
      </c>
      <c r="AQ909" s="104">
        <f>AN909</f>
        <v>0.31944444444444448</v>
      </c>
      <c r="AR909" s="104">
        <f>AO909</f>
        <v>0.4236111111111111</v>
      </c>
      <c r="AS909" s="22"/>
      <c r="AT909" s="22"/>
      <c r="AU909" s="360" t="str" cm="1">
        <f t="array" ref="AU909">IF(AB909="","",IF(SUMPRODUCT((AB909=$AB$758:$AB$988)*(AH909=$AH$758:$AH$988)*(AQ909=$AQ$758:$AQ$988)*(AR909=$AR$758:$AR$988)*(ROW($AB$758:$AB$988)&lt;&gt;ROW(AB909))*((R909=0)*($R$758:$R$988&gt;0)+(R909&gt;0)*($R$758:$R$988=0)))&gt;0,"SALONES UNIDOS",IF(SUMPRODUCT((AB909=$AB$758:$AB$988)*(AH909=$AH$758:$AH$988)*((AQ909&lt;$AR$758:$AR$988)*(AR909&gt;$AQ$758:$AQ$988))*(ROW($AB$758:$AB$988)&lt;&gt;ROW(AB909)))&gt;0,"Cruzado","Sin cruce")))</f>
        <v>Sin cruce</v>
      </c>
      <c r="AV909" s="360" t="str" cm="1">
        <f t="array" ref="AV909">IF(AD909="","",IF(SUMPRODUCT((AD909=$AD$758:$AD$988)*(AH909=$AH$758:$AH$988)*(AS909=$AS$758:$AS$988)*(AT909=$AT$758:$AT$988)*(ROW($AD$758:$AD$988)&lt;&gt;ROW(AD909))*((R909=0)*($R$758:$R$988&gt;0)+(R909&gt;0)*($R$758:$R$988=0)))&gt;0,"SALONES UNIDOS",IF(SUMPRODUCT((AD909=$AD$758:$AD$988)*(AH909=$AH$758:$AH$988)*((AS909&lt;$AT$758:$AT$988)*(AT909&gt;$AS$758:$AS$988))*(ROW($AD$758:$AD$988)&lt;&gt;ROW(AD909)))&gt;0,"Cruzado","Sin cruce")))</f>
        <v/>
      </c>
      <c r="AW909" s="104" t="str">
        <f t="shared" si="413"/>
        <v>MH5PORUMAB</v>
      </c>
      <c r="AX909" s="104" t="str" cm="1">
        <f t="array" ref="AX909">IF(AW909="","",IF(SUMPRODUCT((AW909=$AW$7:$AW$2042)*(AH909=$AH$7:$AH$2042)*(AN909=$AN$7:$AN$2042)*(AO909=$AO$7:$AO$2042)*(ROW($AW$7:$AW$2042)&lt;&gt;ROW(AW909))*((R909=0)*($R$7:$R$2042&gt;0)+(R909&gt;0)*($R$7:$R$2042=0)))&gt;0,"SALONES UNIDOS",IF(SUMPRODUCT((AW909=$AW$7:$AW$2042)*(AH909=$AH$7:$AH$2042)*((AN909&lt;$AO$7:$AO$2042)*(AO909&gt;$AN$7:$AN$2042))*(ROW($AW$7:$AW$2042)&lt;&gt;ROW(AW909)))&gt;0,"Cruzado","Sin cruce")))</f>
        <v>Sin cruce</v>
      </c>
    </row>
    <row r="910" spans="2:50" ht="19.8" hidden="1" customHeight="1" x14ac:dyDescent="0.25">
      <c r="B910" s="494" t="s">
        <v>314</v>
      </c>
      <c r="C910" s="364" t="s">
        <v>969</v>
      </c>
      <c r="D910" s="364">
        <v>20261</v>
      </c>
      <c r="E910" s="373" t="s">
        <v>328</v>
      </c>
      <c r="F910" s="370" t="s">
        <v>291</v>
      </c>
      <c r="G910" s="373" t="s">
        <v>292</v>
      </c>
      <c r="H910" s="373">
        <v>5</v>
      </c>
      <c r="I910" s="373" t="s">
        <v>412</v>
      </c>
      <c r="J910" s="373" t="s">
        <v>281</v>
      </c>
      <c r="K910" s="194" t="s">
        <v>1011</v>
      </c>
      <c r="L910" s="364" t="s">
        <v>333</v>
      </c>
      <c r="M910" s="364" t="s">
        <v>324</v>
      </c>
      <c r="N910" s="364" t="s">
        <v>318</v>
      </c>
      <c r="O910" s="373" t="s">
        <v>315</v>
      </c>
      <c r="P910" s="364">
        <v>0</v>
      </c>
      <c r="Q910" s="364">
        <v>6</v>
      </c>
      <c r="R910" s="369">
        <v>6</v>
      </c>
      <c r="S910" s="364">
        <v>6</v>
      </c>
      <c r="T910" s="8"/>
      <c r="U910" s="374">
        <v>18</v>
      </c>
      <c r="V910" s="370">
        <v>21557328</v>
      </c>
      <c r="W910" s="373" t="s">
        <v>498</v>
      </c>
      <c r="X910" s="364" t="s">
        <v>315</v>
      </c>
      <c r="Y910" s="364"/>
      <c r="Z910" s="364"/>
      <c r="AA910" s="364"/>
      <c r="AB910" s="370"/>
      <c r="AC910" s="364"/>
      <c r="AD910" s="364" t="s">
        <v>810</v>
      </c>
      <c r="AE910" s="370"/>
      <c r="AF910" s="370"/>
      <c r="AG910" s="370" t="s">
        <v>301</v>
      </c>
      <c r="AH910" s="364">
        <v>5</v>
      </c>
      <c r="AI910" s="364">
        <v>11</v>
      </c>
      <c r="AJ910" s="364">
        <v>0</v>
      </c>
      <c r="AK910" s="364">
        <v>16</v>
      </c>
      <c r="AL910" s="364">
        <v>0</v>
      </c>
      <c r="AM910" s="22">
        <f t="shared" si="412"/>
        <v>6</v>
      </c>
      <c r="AN910" s="104">
        <f t="shared" si="408"/>
        <v>0.45833333333333331</v>
      </c>
      <c r="AO910" s="104">
        <f t="shared" si="409"/>
        <v>0.66666666666666663</v>
      </c>
      <c r="AP910" s="22" t="str" cm="1">
        <f t="array" ref="AP910">IF(W910="","",IF(SUMPRODUCT((W910=$W$7:$W$2042)*(AH910=$AH$7:$AH$2042)*(AN910=$AN$7:$AN$2042)*(AO910=$AO$7:$AO$2042)*(ROW($W$7:$W$2042)&lt;&gt;ROW(W910))*((R910=0)*($R$7:$R$2042&gt;0)+(R910&gt;0)*($R$7:$R$2042=0)))&gt;0,"SALONES UNIDOS",IF(SUMPRODUCT((W910=$W$7:$W$2042)*(AH910=$AH$7:$AH$2042)*((AN910&lt;$AO$7:$AO$2042)*(AO910&gt;$AN$7:$AN$2042))*(ROW($W$7:$W$2042)&lt;&gt;ROW(W910)))&gt;0,"Cruzado","Sin cruce")))</f>
        <v>Sin cruce</v>
      </c>
      <c r="AQ910" s="22"/>
      <c r="AR910" s="22"/>
      <c r="AS910" s="104">
        <f t="shared" ref="AS910:AS911" si="440">AN910</f>
        <v>0.45833333333333331</v>
      </c>
      <c r="AT910" s="104">
        <f t="shared" ref="AT910:AT911" si="441">AO910</f>
        <v>0.66666666666666663</v>
      </c>
      <c r="AU910" s="360" t="str" cm="1">
        <f t="array" ref="AU910">IF(AB910="","",IF(SUMPRODUCT((AB910=$AB$758:$AB$988)*(AH910=$AH$758:$AH$988)*(AQ910=$AQ$758:$AQ$988)*(AR910=$AR$758:$AR$988)*(ROW($AB$758:$AB$988)&lt;&gt;ROW(AB910))*((R910=0)*($R$758:$R$988&gt;0)+(R910&gt;0)*($R$758:$R$988=0)))&gt;0,"SALONES UNIDOS",IF(SUMPRODUCT((AB910=$AB$758:$AB$988)*(AH910=$AH$758:$AH$988)*((AQ910&lt;$AR$758:$AR$988)*(AR910&gt;$AQ$758:$AQ$988))*(ROW($AB$758:$AB$988)&lt;&gt;ROW(AB910)))&gt;0,"Cruzado","Sin cruce")))</f>
        <v/>
      </c>
      <c r="AV910" s="360" t="str" cm="1">
        <f t="array" ref="AV910">IF(AD910="","",IF(SUMPRODUCT((AD910=$AD$758:$AD$988)*(AH910=$AH$758:$AH$988)*(AS910=$AS$758:$AS$988)*(AT910=$AT$758:$AT$988)*(ROW($AD$758:$AD$988)&lt;&gt;ROW(AD910))*((R910=0)*($R$758:$R$988&gt;0)+(R910&gt;0)*($R$758:$R$988=0)))&gt;0,"SALONES UNIDOS",IF(SUMPRODUCT((AD910=$AD$758:$AD$988)*(AH910=$AH$758:$AH$988)*((AS910&lt;$AT$758:$AT$988)*(AT910&gt;$AS$758:$AS$988))*(ROW($AD$758:$AD$988)&lt;&gt;ROW(AD910)))&gt;0,"Cruzado","Sin cruce")))</f>
        <v>Sin cruce</v>
      </c>
      <c r="AW910" s="104" t="str">
        <f t="shared" si="413"/>
        <v>MH5PORUMAB</v>
      </c>
      <c r="AX910" s="104" t="str" cm="1">
        <f t="array" ref="AX910">IF(AW910="","",IF(SUMPRODUCT((AW910=$AW$7:$AW$2042)*(AH910=$AH$7:$AH$2042)*(AN910=$AN$7:$AN$2042)*(AO910=$AO$7:$AO$2042)*(ROW($AW$7:$AW$2042)&lt;&gt;ROW(AW910))*((R910=0)*($R$7:$R$2042&gt;0)+(R910&gt;0)*($R$7:$R$2042=0)))&gt;0,"SALONES UNIDOS",IF(SUMPRODUCT((AW910=$AW$7:$AW$2042)*(AH910=$AH$7:$AH$2042)*((AN910&lt;$AO$7:$AO$2042)*(AO910&gt;$AN$7:$AN$2042))*(ROW($AW$7:$AW$2042)&lt;&gt;ROW(AW910)))&gt;0,"Cruzado","Sin cruce")))</f>
        <v>Sin cruce</v>
      </c>
    </row>
    <row r="911" spans="2:50" ht="19.8" hidden="1" customHeight="1" x14ac:dyDescent="0.25">
      <c r="B911" s="494" t="s">
        <v>314</v>
      </c>
      <c r="C911" s="364" t="s">
        <v>969</v>
      </c>
      <c r="D911" s="364">
        <v>20261</v>
      </c>
      <c r="E911" s="373" t="s">
        <v>328</v>
      </c>
      <c r="F911" s="370" t="s">
        <v>291</v>
      </c>
      <c r="G911" s="373" t="s">
        <v>292</v>
      </c>
      <c r="H911" s="373">
        <v>5</v>
      </c>
      <c r="I911" s="373" t="s">
        <v>571</v>
      </c>
      <c r="J911" s="373" t="s">
        <v>281</v>
      </c>
      <c r="K911" s="194" t="s">
        <v>1011</v>
      </c>
      <c r="L911" s="364" t="s">
        <v>333</v>
      </c>
      <c r="M911" s="364" t="s">
        <v>324</v>
      </c>
      <c r="N911" s="364" t="s">
        <v>318</v>
      </c>
      <c r="O911" s="373" t="s">
        <v>315</v>
      </c>
      <c r="P911" s="364">
        <v>0</v>
      </c>
      <c r="Q911" s="364">
        <v>6</v>
      </c>
      <c r="R911" s="369">
        <v>6</v>
      </c>
      <c r="S911" s="364">
        <v>6</v>
      </c>
      <c r="T911" s="8"/>
      <c r="U911" s="374">
        <v>18</v>
      </c>
      <c r="V911" s="370">
        <v>21557328</v>
      </c>
      <c r="W911" s="373" t="s">
        <v>498</v>
      </c>
      <c r="X911" s="364" t="s">
        <v>315</v>
      </c>
      <c r="Y911" s="364"/>
      <c r="Z911" s="364"/>
      <c r="AA911" s="364"/>
      <c r="AB911" s="370"/>
      <c r="AC911" s="364"/>
      <c r="AD911" s="364" t="s">
        <v>810</v>
      </c>
      <c r="AE911" s="370"/>
      <c r="AF911" s="370"/>
      <c r="AG911" s="370" t="s">
        <v>301</v>
      </c>
      <c r="AH911" s="364">
        <v>5</v>
      </c>
      <c r="AI911" s="364">
        <v>16</v>
      </c>
      <c r="AJ911" s="364">
        <v>0</v>
      </c>
      <c r="AK911" s="364">
        <v>21</v>
      </c>
      <c r="AL911" s="364">
        <v>0</v>
      </c>
      <c r="AM911" s="22">
        <f t="shared" si="412"/>
        <v>6</v>
      </c>
      <c r="AN911" s="104">
        <f t="shared" si="408"/>
        <v>0.66666666666666663</v>
      </c>
      <c r="AO911" s="104">
        <f t="shared" si="409"/>
        <v>0.875</v>
      </c>
      <c r="AP911" s="22" t="str" cm="1">
        <f t="array" ref="AP911">IF(W911="","",IF(SUMPRODUCT((W911=$W$7:$W$2042)*(AH911=$AH$7:$AH$2042)*(AN911=$AN$7:$AN$2042)*(AO911=$AO$7:$AO$2042)*(ROW($W$7:$W$2042)&lt;&gt;ROW(W911))*((R911=0)*($R$7:$R$2042&gt;0)+(R911&gt;0)*($R$7:$R$2042=0)))&gt;0,"SALONES UNIDOS",IF(SUMPRODUCT((W911=$W$7:$W$2042)*(AH911=$AH$7:$AH$2042)*((AN911&lt;$AO$7:$AO$2042)*(AO911&gt;$AN$7:$AN$2042))*(ROW($W$7:$W$2042)&lt;&gt;ROW(W911)))&gt;0,"Cruzado","Sin cruce")))</f>
        <v>Sin cruce</v>
      </c>
      <c r="AQ911" s="22"/>
      <c r="AR911" s="22"/>
      <c r="AS911" s="104">
        <f t="shared" si="440"/>
        <v>0.66666666666666663</v>
      </c>
      <c r="AT911" s="104">
        <f t="shared" si="441"/>
        <v>0.875</v>
      </c>
      <c r="AU911" s="360" t="str" cm="1">
        <f t="array" ref="AU911">IF(AB911="","",IF(SUMPRODUCT((AB911=$AB$758:$AB$988)*(AH911=$AH$758:$AH$988)*(AQ911=$AQ$758:$AQ$988)*(AR911=$AR$758:$AR$988)*(ROW($AB$758:$AB$988)&lt;&gt;ROW(AB911))*((R911=0)*($R$758:$R$988&gt;0)+(R911&gt;0)*($R$758:$R$988=0)))&gt;0,"SALONES UNIDOS",IF(SUMPRODUCT((AB911=$AB$758:$AB$988)*(AH911=$AH$758:$AH$988)*((AQ911&lt;$AR$758:$AR$988)*(AR911&gt;$AQ$758:$AQ$988))*(ROW($AB$758:$AB$988)&lt;&gt;ROW(AB911)))&gt;0,"Cruzado","Sin cruce")))</f>
        <v/>
      </c>
      <c r="AV911" s="360" t="str" cm="1">
        <f t="array" ref="AV911">IF(AD911="","",IF(SUMPRODUCT((AD911=$AD$758:$AD$988)*(AH911=$AH$758:$AH$988)*(AS911=$AS$758:$AS$988)*(AT911=$AT$758:$AT$988)*(ROW($AD$758:$AD$988)&lt;&gt;ROW(AD911))*((R911=0)*($R$758:$R$988&gt;0)+(R911&gt;0)*($R$758:$R$988=0)))&gt;0,"SALONES UNIDOS",IF(SUMPRODUCT((AD911=$AD$758:$AD$988)*(AH911=$AH$758:$AH$988)*((AS911&lt;$AT$758:$AT$988)*(AT911&gt;$AS$758:$AS$988))*(ROW($AD$758:$AD$988)&lt;&gt;ROW(AD911)))&gt;0,"Cruzado","Sin cruce")))</f>
        <v>Sin cruce</v>
      </c>
      <c r="AW911" s="104" t="str">
        <f t="shared" si="413"/>
        <v>MH5PORUMAB</v>
      </c>
      <c r="AX911" s="104" t="str" cm="1">
        <f t="array" ref="AX911">IF(AW911="","",IF(SUMPRODUCT((AW911=$AW$7:$AW$2042)*(AH911=$AH$7:$AH$2042)*(AN911=$AN$7:$AN$2042)*(AO911=$AO$7:$AO$2042)*(ROW($AW$7:$AW$2042)&lt;&gt;ROW(AW911))*((R911=0)*($R$7:$R$2042&gt;0)+(R911&gt;0)*($R$7:$R$2042=0)))&gt;0,"SALONES UNIDOS",IF(SUMPRODUCT((AW911=$AW$7:$AW$2042)*(AH911=$AH$7:$AH$2042)*((AN911&lt;$AO$7:$AO$2042)*(AO911&gt;$AN$7:$AN$2042))*(ROW($AW$7:$AW$2042)&lt;&gt;ROW(AW911)))&gt;0,"Cruzado","Sin cruce")))</f>
        <v>Sin cruce</v>
      </c>
    </row>
    <row r="912" spans="2:50" ht="19.8" hidden="1" customHeight="1" x14ac:dyDescent="0.25">
      <c r="B912" s="494" t="s">
        <v>314</v>
      </c>
      <c r="C912" s="364" t="s">
        <v>969</v>
      </c>
      <c r="D912" s="364">
        <v>20261</v>
      </c>
      <c r="E912" s="373" t="s">
        <v>328</v>
      </c>
      <c r="F912" s="370" t="s">
        <v>291</v>
      </c>
      <c r="G912" s="373" t="s">
        <v>292</v>
      </c>
      <c r="H912" s="373">
        <v>5</v>
      </c>
      <c r="I912" s="373" t="s">
        <v>281</v>
      </c>
      <c r="J912" s="373" t="s">
        <v>281</v>
      </c>
      <c r="K912" s="194" t="s">
        <v>1013</v>
      </c>
      <c r="L912" s="364" t="s">
        <v>1005</v>
      </c>
      <c r="M912" s="364" t="s">
        <v>317</v>
      </c>
      <c r="N912" s="364" t="s">
        <v>318</v>
      </c>
      <c r="O912" s="373" t="s">
        <v>315</v>
      </c>
      <c r="P912" s="364">
        <v>1</v>
      </c>
      <c r="Q912" s="364">
        <v>0</v>
      </c>
      <c r="R912" s="369">
        <v>1</v>
      </c>
      <c r="S912" s="364">
        <v>3</v>
      </c>
      <c r="T912" s="8"/>
      <c r="U912" s="374">
        <v>36</v>
      </c>
      <c r="V912" s="370">
        <v>44421977</v>
      </c>
      <c r="W912" s="373" t="s">
        <v>489</v>
      </c>
      <c r="X912" s="364" t="s">
        <v>315</v>
      </c>
      <c r="Y912" s="364"/>
      <c r="Z912" s="364"/>
      <c r="AA912" s="364"/>
      <c r="AB912" s="364" t="s">
        <v>827</v>
      </c>
      <c r="AC912" s="364"/>
      <c r="AD912" s="369"/>
      <c r="AE912" s="370"/>
      <c r="AF912" s="370"/>
      <c r="AG912" s="370" t="s">
        <v>559</v>
      </c>
      <c r="AH912" s="364">
        <v>6</v>
      </c>
      <c r="AI912" s="364">
        <v>7</v>
      </c>
      <c r="AJ912" s="364">
        <v>40</v>
      </c>
      <c r="AK912" s="364">
        <v>8</v>
      </c>
      <c r="AL912" s="364">
        <v>30</v>
      </c>
      <c r="AM912" s="22">
        <f t="shared" si="412"/>
        <v>1</v>
      </c>
      <c r="AN912" s="104">
        <f t="shared" si="408"/>
        <v>0.31944444444444448</v>
      </c>
      <c r="AO912" s="104">
        <f t="shared" si="409"/>
        <v>0.35416666666666663</v>
      </c>
      <c r="AP912" s="22" t="str" cm="1">
        <f t="array" ref="AP912">IF(W912="","",IF(SUMPRODUCT((W912=$W$7:$W$2042)*(AH912=$AH$7:$AH$2042)*(AN912=$AN$7:$AN$2042)*(AO912=$AO$7:$AO$2042)*(ROW($W$7:$W$2042)&lt;&gt;ROW(W912))*((R912=0)*($R$7:$R$2042&gt;0)+(R912&gt;0)*($R$7:$R$2042=0)))&gt;0,"SALONES UNIDOS",IF(SUMPRODUCT((W912=$W$7:$W$2042)*(AH912=$AH$7:$AH$2042)*((AN912&lt;$AO$7:$AO$2042)*(AO912&gt;$AN$7:$AN$2042))*(ROW($W$7:$W$2042)&lt;&gt;ROW(W912)))&gt;0,"Cruzado","Sin cruce")))</f>
        <v>Sin cruce</v>
      </c>
      <c r="AQ912" s="104">
        <f>AN912</f>
        <v>0.31944444444444448</v>
      </c>
      <c r="AR912" s="104">
        <f>AO912</f>
        <v>0.35416666666666663</v>
      </c>
      <c r="AS912" s="22"/>
      <c r="AT912" s="22"/>
      <c r="AU912" s="360" t="str" cm="1">
        <f t="array" ref="AU912">IF(AB912="","",IF(SUMPRODUCT((AB912=$AB$758:$AB$988)*(AH912=$AH$758:$AH$988)*(AQ912=$AQ$758:$AQ$988)*(AR912=$AR$758:$AR$988)*(ROW($AB$758:$AB$988)&lt;&gt;ROW(AB912))*((R912=0)*($R$758:$R$988&gt;0)+(R912&gt;0)*($R$758:$R$988=0)))&gt;0,"SALONES UNIDOS",IF(SUMPRODUCT((AB912=$AB$758:$AB$988)*(AH912=$AH$758:$AH$988)*((AQ912&lt;$AR$758:$AR$988)*(AR912&gt;$AQ$758:$AQ$988))*(ROW($AB$758:$AB$988)&lt;&gt;ROW(AB912)))&gt;0,"Cruzado","Sin cruce")))</f>
        <v>Sin cruce</v>
      </c>
      <c r="AV912" s="360" t="str" cm="1">
        <f t="array" ref="AV912">IF(AD912="","",IF(SUMPRODUCT((AD912=$AD$758:$AD$988)*(AH912=$AH$758:$AH$988)*(AS912=$AS$758:$AS$988)*(AT912=$AT$758:$AT$988)*(ROW($AD$758:$AD$988)&lt;&gt;ROW(AD912))*((R912=0)*($R$758:$R$988&gt;0)+(R912&gt;0)*($R$758:$R$988=0)))&gt;0,"SALONES UNIDOS",IF(SUMPRODUCT((AD912=$AD$758:$AD$988)*(AH912=$AH$758:$AH$988)*((AS912&lt;$AT$758:$AT$988)*(AT912&gt;$AS$758:$AS$988))*(ROW($AD$758:$AD$988)&lt;&gt;ROW(AD912)))&gt;0,"Cruzado","Sin cruce")))</f>
        <v/>
      </c>
      <c r="AW912" s="104" t="str">
        <f t="shared" si="413"/>
        <v>MH5PORUMAB</v>
      </c>
      <c r="AX912" s="104" t="str" cm="1">
        <f t="array" ref="AX912">IF(AW912="","",IF(SUMPRODUCT((AW912=$AW$7:$AW$2042)*(AH912=$AH$7:$AH$2042)*(AN912=$AN$7:$AN$2042)*(AO912=$AO$7:$AO$2042)*(ROW($AW$7:$AW$2042)&lt;&gt;ROW(AW912))*((R912=0)*($R$7:$R$2042&gt;0)+(R912&gt;0)*($R$7:$R$2042=0)))&gt;0,"SALONES UNIDOS",IF(SUMPRODUCT((AW912=$AW$7:$AW$2042)*(AH912=$AH$7:$AH$2042)*((AN912&lt;$AO$7:$AO$2042)*(AO912&gt;$AN$7:$AN$2042))*(ROW($AW$7:$AW$2042)&lt;&gt;ROW(AW912)))&gt;0,"Cruzado","Sin cruce")))</f>
        <v>Sin cruce</v>
      </c>
    </row>
    <row r="913" spans="2:50" ht="19.8" hidden="1" customHeight="1" x14ac:dyDescent="0.25">
      <c r="B913" s="494" t="s">
        <v>314</v>
      </c>
      <c r="C913" s="364" t="s">
        <v>969</v>
      </c>
      <c r="D913" s="364">
        <v>20261</v>
      </c>
      <c r="E913" s="373" t="s">
        <v>328</v>
      </c>
      <c r="F913" s="370" t="s">
        <v>291</v>
      </c>
      <c r="G913" s="373" t="s">
        <v>292</v>
      </c>
      <c r="H913" s="373">
        <v>5</v>
      </c>
      <c r="I913" s="373" t="s">
        <v>412</v>
      </c>
      <c r="J913" s="373" t="s">
        <v>281</v>
      </c>
      <c r="K913" s="194" t="s">
        <v>1013</v>
      </c>
      <c r="L913" s="364" t="s">
        <v>1005</v>
      </c>
      <c r="M913" s="364" t="s">
        <v>317</v>
      </c>
      <c r="N913" s="364" t="s">
        <v>318</v>
      </c>
      <c r="O913" s="373" t="s">
        <v>315</v>
      </c>
      <c r="P913" s="364">
        <v>0</v>
      </c>
      <c r="Q913" s="364">
        <v>4</v>
      </c>
      <c r="R913" s="369">
        <v>4</v>
      </c>
      <c r="S913" s="364">
        <v>3</v>
      </c>
      <c r="T913" s="8"/>
      <c r="U913" s="374">
        <v>18</v>
      </c>
      <c r="V913" s="370">
        <v>44421977</v>
      </c>
      <c r="W913" s="373" t="s">
        <v>489</v>
      </c>
      <c r="X913" s="364" t="s">
        <v>315</v>
      </c>
      <c r="Y913" s="364"/>
      <c r="Z913" s="364"/>
      <c r="AA913" s="364"/>
      <c r="AB913" s="370"/>
      <c r="AC913" s="364"/>
      <c r="AD913" s="364" t="s">
        <v>826</v>
      </c>
      <c r="AE913" s="370"/>
      <c r="AF913" s="370"/>
      <c r="AG913" s="370" t="s">
        <v>301</v>
      </c>
      <c r="AH913" s="364">
        <v>6</v>
      </c>
      <c r="AI913" s="364">
        <v>8</v>
      </c>
      <c r="AJ913" s="364">
        <v>30</v>
      </c>
      <c r="AK913" s="364">
        <v>11</v>
      </c>
      <c r="AL913" s="364">
        <v>50</v>
      </c>
      <c r="AM913" s="22">
        <f t="shared" si="412"/>
        <v>4</v>
      </c>
      <c r="AN913" s="104">
        <f t="shared" si="408"/>
        <v>0.35416666666666663</v>
      </c>
      <c r="AO913" s="104">
        <f t="shared" si="409"/>
        <v>0.49305555555555552</v>
      </c>
      <c r="AP913" s="22" t="str" cm="1">
        <f t="array" ref="AP913">IF(W913="","",IF(SUMPRODUCT((W913=$W$7:$W$2042)*(AH913=$AH$7:$AH$2042)*(AN913=$AN$7:$AN$2042)*(AO913=$AO$7:$AO$2042)*(ROW($W$7:$W$2042)&lt;&gt;ROW(W913))*((R913=0)*($R$7:$R$2042&gt;0)+(R913&gt;0)*($R$7:$R$2042=0)))&gt;0,"SALONES UNIDOS",IF(SUMPRODUCT((W913=$W$7:$W$2042)*(AH913=$AH$7:$AH$2042)*((AN913&lt;$AO$7:$AO$2042)*(AO913&gt;$AN$7:$AN$2042))*(ROW($W$7:$W$2042)&lt;&gt;ROW(W913)))&gt;0,"Cruzado","Sin cruce")))</f>
        <v>Sin cruce</v>
      </c>
      <c r="AQ913" s="22"/>
      <c r="AR913" s="22"/>
      <c r="AS913" s="104">
        <f t="shared" ref="AS913:AS914" si="442">AN913</f>
        <v>0.35416666666666663</v>
      </c>
      <c r="AT913" s="104">
        <f t="shared" ref="AT913:AT914" si="443">AO913</f>
        <v>0.49305555555555552</v>
      </c>
      <c r="AU913" s="360" t="str" cm="1">
        <f t="array" ref="AU913">IF(AB913="","",IF(SUMPRODUCT((AB913=$AB$758:$AB$988)*(AH913=$AH$758:$AH$988)*(AQ913=$AQ$758:$AQ$988)*(AR913=$AR$758:$AR$988)*(ROW($AB$758:$AB$988)&lt;&gt;ROW(AB913))*((R913=0)*($R$758:$R$988&gt;0)+(R913&gt;0)*($R$758:$R$988=0)))&gt;0,"SALONES UNIDOS",IF(SUMPRODUCT((AB913=$AB$758:$AB$988)*(AH913=$AH$758:$AH$988)*((AQ913&lt;$AR$758:$AR$988)*(AR913&gt;$AQ$758:$AQ$988))*(ROW($AB$758:$AB$988)&lt;&gt;ROW(AB913)))&gt;0,"Cruzado","Sin cruce")))</f>
        <v/>
      </c>
      <c r="AV913" s="360" t="str" cm="1">
        <f t="array" ref="AV913">IF(AD913="","",IF(SUMPRODUCT((AD913=$AD$758:$AD$988)*(AH913=$AH$758:$AH$988)*(AS913=$AS$758:$AS$988)*(AT913=$AT$758:$AT$988)*(ROW($AD$758:$AD$988)&lt;&gt;ROW(AD913))*((R913=0)*($R$758:$R$988&gt;0)+(R913&gt;0)*($R$758:$R$988=0)))&gt;0,"SALONES UNIDOS",IF(SUMPRODUCT((AD913=$AD$758:$AD$988)*(AH913=$AH$758:$AH$988)*((AS913&lt;$AT$758:$AT$988)*(AT913&gt;$AS$758:$AS$988))*(ROW($AD$758:$AD$988)&lt;&gt;ROW(AD913)))&gt;0,"Cruzado","Sin cruce")))</f>
        <v>Sin cruce</v>
      </c>
      <c r="AW913" s="104" t="str">
        <f t="shared" si="413"/>
        <v>MH5PORUMAB</v>
      </c>
      <c r="AX913" s="104" t="str" cm="1">
        <f t="array" ref="AX913">IF(AW913="","",IF(SUMPRODUCT((AW913=$AW$7:$AW$2042)*(AH913=$AH$7:$AH$2042)*(AN913=$AN$7:$AN$2042)*(AO913=$AO$7:$AO$2042)*(ROW($AW$7:$AW$2042)&lt;&gt;ROW(AW913))*((R913=0)*($R$7:$R$2042&gt;0)+(R913&gt;0)*($R$7:$R$2042=0)))&gt;0,"SALONES UNIDOS",IF(SUMPRODUCT((AW913=$AW$7:$AW$2042)*(AH913=$AH$7:$AH$2042)*((AN913&lt;$AO$7:$AO$2042)*(AO913&gt;$AN$7:$AN$2042))*(ROW($AW$7:$AW$2042)&lt;&gt;ROW(AW913)))&gt;0,"Cruzado","Sin cruce")))</f>
        <v>Sin cruce</v>
      </c>
    </row>
    <row r="914" spans="2:50" ht="19.8" hidden="1" customHeight="1" x14ac:dyDescent="0.25">
      <c r="B914" s="494" t="s">
        <v>314</v>
      </c>
      <c r="C914" s="364" t="s">
        <v>969</v>
      </c>
      <c r="D914" s="364">
        <v>20261</v>
      </c>
      <c r="E914" s="373" t="s">
        <v>328</v>
      </c>
      <c r="F914" s="370" t="s">
        <v>291</v>
      </c>
      <c r="G914" s="373" t="s">
        <v>292</v>
      </c>
      <c r="H914" s="373">
        <v>5</v>
      </c>
      <c r="I914" s="373" t="s">
        <v>571</v>
      </c>
      <c r="J914" s="373" t="s">
        <v>281</v>
      </c>
      <c r="K914" s="194" t="s">
        <v>1013</v>
      </c>
      <c r="L914" s="364" t="s">
        <v>1005</v>
      </c>
      <c r="M914" s="364" t="s">
        <v>317</v>
      </c>
      <c r="N914" s="364" t="s">
        <v>318</v>
      </c>
      <c r="O914" s="373" t="s">
        <v>315</v>
      </c>
      <c r="P914" s="364">
        <v>0</v>
      </c>
      <c r="Q914" s="364">
        <v>4</v>
      </c>
      <c r="R914" s="369">
        <v>4</v>
      </c>
      <c r="S914" s="364">
        <v>3</v>
      </c>
      <c r="T914" s="8"/>
      <c r="U914" s="374">
        <v>18</v>
      </c>
      <c r="V914" s="370">
        <v>44421977</v>
      </c>
      <c r="W914" s="373" t="s">
        <v>489</v>
      </c>
      <c r="X914" s="364" t="s">
        <v>315</v>
      </c>
      <c r="Y914" s="364"/>
      <c r="Z914" s="364"/>
      <c r="AA914" s="364"/>
      <c r="AB914" s="370"/>
      <c r="AC914" s="364"/>
      <c r="AD914" s="364" t="s">
        <v>826</v>
      </c>
      <c r="AE914" s="370"/>
      <c r="AF914" s="370"/>
      <c r="AG914" s="370" t="s">
        <v>301</v>
      </c>
      <c r="AH914" s="364">
        <v>6</v>
      </c>
      <c r="AI914" s="364">
        <v>11</v>
      </c>
      <c r="AJ914" s="364">
        <v>50</v>
      </c>
      <c r="AK914" s="364">
        <v>15</v>
      </c>
      <c r="AL914" s="364">
        <v>10</v>
      </c>
      <c r="AM914" s="22">
        <f t="shared" si="412"/>
        <v>4</v>
      </c>
      <c r="AN914" s="104">
        <f t="shared" si="408"/>
        <v>0.49305555555555552</v>
      </c>
      <c r="AO914" s="104">
        <f t="shared" si="409"/>
        <v>0.63194444444444442</v>
      </c>
      <c r="AP914" s="22" t="str" cm="1">
        <f t="array" ref="AP914">IF(W914="","",IF(SUMPRODUCT((W914=$W$7:$W$2042)*(AH914=$AH$7:$AH$2042)*(AN914=$AN$7:$AN$2042)*(AO914=$AO$7:$AO$2042)*(ROW($W$7:$W$2042)&lt;&gt;ROW(W914))*((R914=0)*($R$7:$R$2042&gt;0)+(R914&gt;0)*($R$7:$R$2042=0)))&gt;0,"SALONES UNIDOS",IF(SUMPRODUCT((W914=$W$7:$W$2042)*(AH914=$AH$7:$AH$2042)*((AN914&lt;$AO$7:$AO$2042)*(AO914&gt;$AN$7:$AN$2042))*(ROW($W$7:$W$2042)&lt;&gt;ROW(W914)))&gt;0,"Cruzado","Sin cruce")))</f>
        <v>Sin cruce</v>
      </c>
      <c r="AQ914" s="22"/>
      <c r="AR914" s="22"/>
      <c r="AS914" s="104">
        <f t="shared" si="442"/>
        <v>0.49305555555555552</v>
      </c>
      <c r="AT914" s="104">
        <f t="shared" si="443"/>
        <v>0.63194444444444442</v>
      </c>
      <c r="AU914" s="360" t="str" cm="1">
        <f t="array" ref="AU914">IF(AB914="","",IF(SUMPRODUCT((AB914=$AB$758:$AB$988)*(AH914=$AH$758:$AH$988)*(AQ914=$AQ$758:$AQ$988)*(AR914=$AR$758:$AR$988)*(ROW($AB$758:$AB$988)&lt;&gt;ROW(AB914))*((R914=0)*($R$758:$R$988&gt;0)+(R914&gt;0)*($R$758:$R$988=0)))&gt;0,"SALONES UNIDOS",IF(SUMPRODUCT((AB914=$AB$758:$AB$988)*(AH914=$AH$758:$AH$988)*((AQ914&lt;$AR$758:$AR$988)*(AR914&gt;$AQ$758:$AQ$988))*(ROW($AB$758:$AB$988)&lt;&gt;ROW(AB914)))&gt;0,"Cruzado","Sin cruce")))</f>
        <v/>
      </c>
      <c r="AV914" s="360" t="str" cm="1">
        <f t="array" ref="AV914">IF(AD914="","",IF(SUMPRODUCT((AD914=$AD$758:$AD$988)*(AH914=$AH$758:$AH$988)*(AS914=$AS$758:$AS$988)*(AT914=$AT$758:$AT$988)*(ROW($AD$758:$AD$988)&lt;&gt;ROW(AD914))*((R914=0)*($R$758:$R$988&gt;0)+(R914&gt;0)*($R$758:$R$988=0)))&gt;0,"SALONES UNIDOS",IF(SUMPRODUCT((AD914=$AD$758:$AD$988)*(AH914=$AH$758:$AH$988)*((AS914&lt;$AT$758:$AT$988)*(AT914&gt;$AS$758:$AS$988))*(ROW($AD$758:$AD$988)&lt;&gt;ROW(AD914)))&gt;0,"Cruzado","Sin cruce")))</f>
        <v>Sin cruce</v>
      </c>
      <c r="AW914" s="104" t="str">
        <f t="shared" si="413"/>
        <v>MH5PORUMAB</v>
      </c>
      <c r="AX914" s="104" t="str" cm="1">
        <f t="array" ref="AX914">IF(AW914="","",IF(SUMPRODUCT((AW914=$AW$7:$AW$2042)*(AH914=$AH$7:$AH$2042)*(AN914=$AN$7:$AN$2042)*(AO914=$AO$7:$AO$2042)*(ROW($AW$7:$AW$2042)&lt;&gt;ROW(AW914))*((R914=0)*($R$7:$R$2042&gt;0)+(R914&gt;0)*($R$7:$R$2042=0)))&gt;0,"SALONES UNIDOS",IF(SUMPRODUCT((AW914=$AW$7:$AW$2042)*(AH914=$AH$7:$AH$2042)*((AN914&lt;$AO$7:$AO$2042)*(AO914&gt;$AN$7:$AN$2042))*(ROW($AW$7:$AW$2042)&lt;&gt;ROW(AW914)))&gt;0,"Cruzado","Sin cruce")))</f>
        <v>Sin cruce</v>
      </c>
    </row>
    <row r="915" spans="2:50" ht="19.8" hidden="1" customHeight="1" x14ac:dyDescent="0.25">
      <c r="B915" s="494" t="s">
        <v>314</v>
      </c>
      <c r="C915" s="364" t="s">
        <v>969</v>
      </c>
      <c r="D915" s="364">
        <v>20261</v>
      </c>
      <c r="E915" s="373" t="s">
        <v>328</v>
      </c>
      <c r="F915" s="370" t="s">
        <v>291</v>
      </c>
      <c r="G915" s="373" t="s">
        <v>292</v>
      </c>
      <c r="H915" s="373">
        <v>5</v>
      </c>
      <c r="I915" s="373" t="s">
        <v>281</v>
      </c>
      <c r="J915" s="373" t="s">
        <v>281</v>
      </c>
      <c r="K915" s="194" t="s">
        <v>1014</v>
      </c>
      <c r="L915" s="364" t="s">
        <v>331</v>
      </c>
      <c r="M915" s="364" t="s">
        <v>317</v>
      </c>
      <c r="N915" s="364" t="s">
        <v>318</v>
      </c>
      <c r="O915" s="373" t="s">
        <v>315</v>
      </c>
      <c r="P915" s="364">
        <v>1</v>
      </c>
      <c r="Q915" s="364">
        <v>0</v>
      </c>
      <c r="R915" s="369">
        <v>1</v>
      </c>
      <c r="S915" s="364">
        <v>3</v>
      </c>
      <c r="T915" s="8"/>
      <c r="U915" s="374">
        <v>36</v>
      </c>
      <c r="V915" s="370">
        <v>21539109</v>
      </c>
      <c r="W915" s="373" t="s">
        <v>510</v>
      </c>
      <c r="X915" s="364" t="s">
        <v>315</v>
      </c>
      <c r="Y915" s="364"/>
      <c r="Z915" s="364"/>
      <c r="AA915" s="364"/>
      <c r="AB915" s="364" t="s">
        <v>827</v>
      </c>
      <c r="AC915" s="364"/>
      <c r="AD915" s="369"/>
      <c r="AE915" s="370"/>
      <c r="AF915" s="370"/>
      <c r="AG915" s="370" t="s">
        <v>559</v>
      </c>
      <c r="AH915" s="364">
        <v>4</v>
      </c>
      <c r="AI915" s="364">
        <v>10</v>
      </c>
      <c r="AJ915" s="364">
        <v>10</v>
      </c>
      <c r="AK915" s="364">
        <v>11</v>
      </c>
      <c r="AL915" s="364">
        <v>0</v>
      </c>
      <c r="AM915" s="22">
        <f t="shared" si="412"/>
        <v>1</v>
      </c>
      <c r="AN915" s="104">
        <f t="shared" si="408"/>
        <v>0.4236111111111111</v>
      </c>
      <c r="AO915" s="104">
        <f t="shared" si="409"/>
        <v>0.45833333333333331</v>
      </c>
      <c r="AP915" s="22" t="str" cm="1">
        <f t="array" ref="AP915">IF(W915="","",IF(SUMPRODUCT((W915=$W$7:$W$2042)*(AH915=$AH$7:$AH$2042)*(AN915=$AN$7:$AN$2042)*(AO915=$AO$7:$AO$2042)*(ROW($W$7:$W$2042)&lt;&gt;ROW(W915))*((R915=0)*($R$7:$R$2042&gt;0)+(R915&gt;0)*($R$7:$R$2042=0)))&gt;0,"SALONES UNIDOS",IF(SUMPRODUCT((W915=$W$7:$W$2042)*(AH915=$AH$7:$AH$2042)*((AN915&lt;$AO$7:$AO$2042)*(AO915&gt;$AN$7:$AN$2042))*(ROW($W$7:$W$2042)&lt;&gt;ROW(W915)))&gt;0,"Cruzado","Sin cruce")))</f>
        <v>Sin cruce</v>
      </c>
      <c r="AQ915" s="104">
        <f>AN915</f>
        <v>0.4236111111111111</v>
      </c>
      <c r="AR915" s="104">
        <f>AO915</f>
        <v>0.45833333333333331</v>
      </c>
      <c r="AS915" s="22"/>
      <c r="AT915" s="22"/>
      <c r="AU915" s="360" t="str" cm="1">
        <f t="array" ref="AU915">IF(AB915="","",IF(SUMPRODUCT((AB915=$AB$758:$AB$988)*(AH915=$AH$758:$AH$988)*(AQ915=$AQ$758:$AQ$988)*(AR915=$AR$758:$AR$988)*(ROW($AB$758:$AB$988)&lt;&gt;ROW(AB915))*((R915=0)*($R$758:$R$988&gt;0)+(R915&gt;0)*($R$758:$R$988=0)))&gt;0,"SALONES UNIDOS",IF(SUMPRODUCT((AB915=$AB$758:$AB$988)*(AH915=$AH$758:$AH$988)*((AQ915&lt;$AR$758:$AR$988)*(AR915&gt;$AQ$758:$AQ$988))*(ROW($AB$758:$AB$988)&lt;&gt;ROW(AB915)))&gt;0,"Cruzado","Sin cruce")))</f>
        <v>Sin cruce</v>
      </c>
      <c r="AV915" s="360" t="str" cm="1">
        <f t="array" ref="AV915">IF(AD915="","",IF(SUMPRODUCT((AD915=$AD$758:$AD$988)*(AH915=$AH$758:$AH$988)*(AS915=$AS$758:$AS$988)*(AT915=$AT$758:$AT$988)*(ROW($AD$758:$AD$988)&lt;&gt;ROW(AD915))*((R915=0)*($R$758:$R$988&gt;0)+(R915&gt;0)*($R$758:$R$988=0)))&gt;0,"SALONES UNIDOS",IF(SUMPRODUCT((AD915=$AD$758:$AD$988)*(AH915=$AH$758:$AH$988)*((AS915&lt;$AT$758:$AT$988)*(AT915&gt;$AS$758:$AS$988))*(ROW($AD$758:$AD$988)&lt;&gt;ROW(AD915)))&gt;0,"Cruzado","Sin cruce")))</f>
        <v/>
      </c>
      <c r="AW915" s="104" t="str">
        <f t="shared" si="413"/>
        <v>MH5PORUMAB</v>
      </c>
      <c r="AX915" s="104" t="str" cm="1">
        <f t="array" ref="AX915">IF(AW915="","",IF(SUMPRODUCT((AW915=$AW$7:$AW$2042)*(AH915=$AH$7:$AH$2042)*(AN915=$AN$7:$AN$2042)*(AO915=$AO$7:$AO$2042)*(ROW($AW$7:$AW$2042)&lt;&gt;ROW(AW915))*((R915=0)*($R$7:$R$2042&gt;0)+(R915&gt;0)*($R$7:$R$2042=0)))&gt;0,"SALONES UNIDOS",IF(SUMPRODUCT((AW915=$AW$7:$AW$2042)*(AH915=$AH$7:$AH$2042)*((AN915&lt;$AO$7:$AO$2042)*(AO915&gt;$AN$7:$AN$2042))*(ROW($AW$7:$AW$2042)&lt;&gt;ROW(AW915)))&gt;0,"Cruzado","Sin cruce")))</f>
        <v>Sin cruce</v>
      </c>
    </row>
    <row r="916" spans="2:50" ht="19.8" hidden="1" customHeight="1" x14ac:dyDescent="0.25">
      <c r="B916" s="494" t="s">
        <v>314</v>
      </c>
      <c r="C916" s="364" t="s">
        <v>969</v>
      </c>
      <c r="D916" s="364">
        <v>20261</v>
      </c>
      <c r="E916" s="373" t="s">
        <v>328</v>
      </c>
      <c r="F916" s="370" t="s">
        <v>291</v>
      </c>
      <c r="G916" s="373" t="s">
        <v>292</v>
      </c>
      <c r="H916" s="373">
        <v>5</v>
      </c>
      <c r="I916" s="373" t="s">
        <v>412</v>
      </c>
      <c r="J916" s="373" t="s">
        <v>281</v>
      </c>
      <c r="K916" s="194" t="s">
        <v>1014</v>
      </c>
      <c r="L916" s="364" t="s">
        <v>331</v>
      </c>
      <c r="M916" s="364" t="s">
        <v>317</v>
      </c>
      <c r="N916" s="364" t="s">
        <v>318</v>
      </c>
      <c r="O916" s="373" t="s">
        <v>315</v>
      </c>
      <c r="P916" s="364">
        <v>0</v>
      </c>
      <c r="Q916" s="364">
        <v>4</v>
      </c>
      <c r="R916" s="369">
        <v>4</v>
      </c>
      <c r="S916" s="364">
        <v>3</v>
      </c>
      <c r="T916" s="8"/>
      <c r="U916" s="374">
        <v>18</v>
      </c>
      <c r="V916" s="370">
        <v>21539109</v>
      </c>
      <c r="W916" s="373" t="s">
        <v>510</v>
      </c>
      <c r="X916" s="364" t="s">
        <v>315</v>
      </c>
      <c r="Y916" s="364"/>
      <c r="Z916" s="364"/>
      <c r="AA916" s="364"/>
      <c r="AB916" s="370"/>
      <c r="AC916" s="364"/>
      <c r="AD916" s="364" t="s">
        <v>821</v>
      </c>
      <c r="AE916" s="370"/>
      <c r="AF916" s="370"/>
      <c r="AG916" s="370" t="s">
        <v>301</v>
      </c>
      <c r="AH916" s="364">
        <v>4</v>
      </c>
      <c r="AI916" s="364">
        <v>11</v>
      </c>
      <c r="AJ916" s="364">
        <v>0</v>
      </c>
      <c r="AK916" s="364">
        <v>14</v>
      </c>
      <c r="AL916" s="364">
        <v>20</v>
      </c>
      <c r="AM916" s="22">
        <f t="shared" si="412"/>
        <v>4</v>
      </c>
      <c r="AN916" s="104">
        <f t="shared" si="408"/>
        <v>0.45833333333333331</v>
      </c>
      <c r="AO916" s="104">
        <f t="shared" si="409"/>
        <v>0.59722222222222221</v>
      </c>
      <c r="AP916" s="22" t="str" cm="1">
        <f t="array" ref="AP916">IF(W916="","",IF(SUMPRODUCT((W916=$W$7:$W$2042)*(AH916=$AH$7:$AH$2042)*(AN916=$AN$7:$AN$2042)*(AO916=$AO$7:$AO$2042)*(ROW($W$7:$W$2042)&lt;&gt;ROW(W916))*((R916=0)*($R$7:$R$2042&gt;0)+(R916&gt;0)*($R$7:$R$2042=0)))&gt;0,"SALONES UNIDOS",IF(SUMPRODUCT((W916=$W$7:$W$2042)*(AH916=$AH$7:$AH$2042)*((AN916&lt;$AO$7:$AO$2042)*(AO916&gt;$AN$7:$AN$2042))*(ROW($W$7:$W$2042)&lt;&gt;ROW(W916)))&gt;0,"Cruzado","Sin cruce")))</f>
        <v>Sin cruce</v>
      </c>
      <c r="AQ916" s="22"/>
      <c r="AR916" s="22"/>
      <c r="AS916" s="104">
        <f t="shared" ref="AS916:AS917" si="444">AN916</f>
        <v>0.45833333333333331</v>
      </c>
      <c r="AT916" s="104">
        <f t="shared" ref="AT916:AT917" si="445">AO916</f>
        <v>0.59722222222222221</v>
      </c>
      <c r="AU916" s="360" t="str" cm="1">
        <f t="array" ref="AU916">IF(AB916="","",IF(SUMPRODUCT((AB916=$AB$758:$AB$988)*(AH916=$AH$758:$AH$988)*(AQ916=$AQ$758:$AQ$988)*(AR916=$AR$758:$AR$988)*(ROW($AB$758:$AB$988)&lt;&gt;ROW(AB916))*((R916=0)*($R$758:$R$988&gt;0)+(R916&gt;0)*($R$758:$R$988=0)))&gt;0,"SALONES UNIDOS",IF(SUMPRODUCT((AB916=$AB$758:$AB$988)*(AH916=$AH$758:$AH$988)*((AQ916&lt;$AR$758:$AR$988)*(AR916&gt;$AQ$758:$AQ$988))*(ROW($AB$758:$AB$988)&lt;&gt;ROW(AB916)))&gt;0,"Cruzado","Sin cruce")))</f>
        <v/>
      </c>
      <c r="AV916" s="360" t="str" cm="1">
        <f t="array" ref="AV916">IF(AD916="","",IF(SUMPRODUCT((AD916=$AD$758:$AD$988)*(AH916=$AH$758:$AH$988)*(AS916=$AS$758:$AS$988)*(AT916=$AT$758:$AT$988)*(ROW($AD$758:$AD$988)&lt;&gt;ROW(AD916))*((R916=0)*($R$758:$R$988&gt;0)+(R916&gt;0)*($R$758:$R$988=0)))&gt;0,"SALONES UNIDOS",IF(SUMPRODUCT((AD916=$AD$758:$AD$988)*(AH916=$AH$758:$AH$988)*((AS916&lt;$AT$758:$AT$988)*(AT916&gt;$AS$758:$AS$988))*(ROW($AD$758:$AD$988)&lt;&gt;ROW(AD916)))&gt;0,"Cruzado","Sin cruce")))</f>
        <v>Sin cruce</v>
      </c>
      <c r="AW916" s="104" t="str">
        <f t="shared" si="413"/>
        <v>MH5PORUMAB</v>
      </c>
      <c r="AX916" s="104" t="str" cm="1">
        <f t="array" ref="AX916">IF(AW916="","",IF(SUMPRODUCT((AW916=$AW$7:$AW$2042)*(AH916=$AH$7:$AH$2042)*(AN916=$AN$7:$AN$2042)*(AO916=$AO$7:$AO$2042)*(ROW($AW$7:$AW$2042)&lt;&gt;ROW(AW916))*((R916=0)*($R$7:$R$2042&gt;0)+(R916&gt;0)*($R$7:$R$2042=0)))&gt;0,"SALONES UNIDOS",IF(SUMPRODUCT((AW916=$AW$7:$AW$2042)*(AH916=$AH$7:$AH$2042)*((AN916&lt;$AO$7:$AO$2042)*(AO916&gt;$AN$7:$AN$2042))*(ROW($AW$7:$AW$2042)&lt;&gt;ROW(AW916)))&gt;0,"Cruzado","Sin cruce")))</f>
        <v>Sin cruce</v>
      </c>
    </row>
    <row r="917" spans="2:50" ht="19.8" hidden="1" customHeight="1" x14ac:dyDescent="0.25">
      <c r="B917" s="494" t="s">
        <v>314</v>
      </c>
      <c r="C917" s="364" t="s">
        <v>969</v>
      </c>
      <c r="D917" s="364">
        <v>20261</v>
      </c>
      <c r="E917" s="373" t="s">
        <v>328</v>
      </c>
      <c r="F917" s="370" t="s">
        <v>291</v>
      </c>
      <c r="G917" s="373" t="s">
        <v>292</v>
      </c>
      <c r="H917" s="373">
        <v>5</v>
      </c>
      <c r="I917" s="373" t="s">
        <v>571</v>
      </c>
      <c r="J917" s="373" t="s">
        <v>281</v>
      </c>
      <c r="K917" s="194" t="s">
        <v>1014</v>
      </c>
      <c r="L917" s="364" t="s">
        <v>331</v>
      </c>
      <c r="M917" s="364" t="s">
        <v>317</v>
      </c>
      <c r="N917" s="364" t="s">
        <v>318</v>
      </c>
      <c r="O917" s="373" t="s">
        <v>315</v>
      </c>
      <c r="P917" s="364">
        <v>0</v>
      </c>
      <c r="Q917" s="364">
        <v>4</v>
      </c>
      <c r="R917" s="369">
        <v>4</v>
      </c>
      <c r="S917" s="364">
        <v>3</v>
      </c>
      <c r="T917" s="8"/>
      <c r="U917" s="374">
        <v>18</v>
      </c>
      <c r="V917" s="370">
        <v>21539109</v>
      </c>
      <c r="W917" s="373" t="s">
        <v>510</v>
      </c>
      <c r="X917" s="364" t="s">
        <v>315</v>
      </c>
      <c r="Y917" s="364"/>
      <c r="Z917" s="364"/>
      <c r="AA917" s="364"/>
      <c r="AB917" s="370"/>
      <c r="AC917" s="364"/>
      <c r="AD917" s="364" t="s">
        <v>821</v>
      </c>
      <c r="AE917" s="370"/>
      <c r="AF917" s="370"/>
      <c r="AG917" s="370" t="s">
        <v>301</v>
      </c>
      <c r="AH917" s="364">
        <v>4</v>
      </c>
      <c r="AI917" s="364">
        <v>14</v>
      </c>
      <c r="AJ917" s="364">
        <v>20</v>
      </c>
      <c r="AK917" s="364">
        <v>17</v>
      </c>
      <c r="AL917" s="364">
        <v>40</v>
      </c>
      <c r="AM917" s="22">
        <f t="shared" si="412"/>
        <v>4</v>
      </c>
      <c r="AN917" s="104">
        <f t="shared" si="408"/>
        <v>0.59722222222222221</v>
      </c>
      <c r="AO917" s="104">
        <f t="shared" si="409"/>
        <v>0.73611111111111116</v>
      </c>
      <c r="AP917" s="22" t="str" cm="1">
        <f t="array" ref="AP917">IF(W917="","",IF(SUMPRODUCT((W917=$W$7:$W$2042)*(AH917=$AH$7:$AH$2042)*(AN917=$AN$7:$AN$2042)*(AO917=$AO$7:$AO$2042)*(ROW($W$7:$W$2042)&lt;&gt;ROW(W917))*((R917=0)*($R$7:$R$2042&gt;0)+(R917&gt;0)*($R$7:$R$2042=0)))&gt;0,"SALONES UNIDOS",IF(SUMPRODUCT((W917=$W$7:$W$2042)*(AH917=$AH$7:$AH$2042)*((AN917&lt;$AO$7:$AO$2042)*(AO917&gt;$AN$7:$AN$2042))*(ROW($W$7:$W$2042)&lt;&gt;ROW(W917)))&gt;0,"Cruzado","Sin cruce")))</f>
        <v>Sin cruce</v>
      </c>
      <c r="AQ917" s="22"/>
      <c r="AR917" s="22"/>
      <c r="AS917" s="104">
        <f t="shared" si="444"/>
        <v>0.59722222222222221</v>
      </c>
      <c r="AT917" s="104">
        <f t="shared" si="445"/>
        <v>0.73611111111111116</v>
      </c>
      <c r="AU917" s="360" t="str" cm="1">
        <f t="array" ref="AU917">IF(AB917="","",IF(SUMPRODUCT((AB917=$AB$758:$AB$988)*(AH917=$AH$758:$AH$988)*(AQ917=$AQ$758:$AQ$988)*(AR917=$AR$758:$AR$988)*(ROW($AB$758:$AB$988)&lt;&gt;ROW(AB917))*((R917=0)*($R$758:$R$988&gt;0)+(R917&gt;0)*($R$758:$R$988=0)))&gt;0,"SALONES UNIDOS",IF(SUMPRODUCT((AB917=$AB$758:$AB$988)*(AH917=$AH$758:$AH$988)*((AQ917&lt;$AR$758:$AR$988)*(AR917&gt;$AQ$758:$AQ$988))*(ROW($AB$758:$AB$988)&lt;&gt;ROW(AB917)))&gt;0,"Cruzado","Sin cruce")))</f>
        <v/>
      </c>
      <c r="AV917" s="360" t="str" cm="1">
        <f t="array" ref="AV917">IF(AD917="","",IF(SUMPRODUCT((AD917=$AD$758:$AD$988)*(AH917=$AH$758:$AH$988)*(AS917=$AS$758:$AS$988)*(AT917=$AT$758:$AT$988)*(ROW($AD$758:$AD$988)&lt;&gt;ROW(AD917))*((R917=0)*($R$758:$R$988&gt;0)+(R917&gt;0)*($R$758:$R$988=0)))&gt;0,"SALONES UNIDOS",IF(SUMPRODUCT((AD917=$AD$758:$AD$988)*(AH917=$AH$758:$AH$988)*((AS917&lt;$AT$758:$AT$988)*(AT917&gt;$AS$758:$AS$988))*(ROW($AD$758:$AD$988)&lt;&gt;ROW(AD917)))&gt;0,"Cruzado","Sin cruce")))</f>
        <v>Sin cruce</v>
      </c>
      <c r="AW917" s="104" t="str">
        <f t="shared" si="413"/>
        <v>MH5PORUMAB</v>
      </c>
      <c r="AX917" s="104" t="str" cm="1">
        <f t="array" ref="AX917">IF(AW917="","",IF(SUMPRODUCT((AW917=$AW$7:$AW$2042)*(AH917=$AH$7:$AH$2042)*(AN917=$AN$7:$AN$2042)*(AO917=$AO$7:$AO$2042)*(ROW($AW$7:$AW$2042)&lt;&gt;ROW(AW917))*((R917=0)*($R$7:$R$2042&gt;0)+(R917&gt;0)*($R$7:$R$2042=0)))&gt;0,"SALONES UNIDOS",IF(SUMPRODUCT((AW917=$AW$7:$AW$2042)*(AH917=$AH$7:$AH$2042)*((AN917&lt;$AO$7:$AO$2042)*(AO917&gt;$AN$7:$AN$2042))*(ROW($AW$7:$AW$2042)&lt;&gt;ROW(AW917)))&gt;0,"Cruzado","Sin cruce")))</f>
        <v>Sin cruce</v>
      </c>
    </row>
    <row r="918" spans="2:50" ht="19.8" hidden="1" customHeight="1" x14ac:dyDescent="0.25">
      <c r="B918" s="494" t="s">
        <v>314</v>
      </c>
      <c r="C918" s="364" t="s">
        <v>969</v>
      </c>
      <c r="D918" s="364">
        <v>20261</v>
      </c>
      <c r="E918" s="373" t="s">
        <v>328</v>
      </c>
      <c r="F918" s="370" t="s">
        <v>291</v>
      </c>
      <c r="G918" s="373" t="s">
        <v>292</v>
      </c>
      <c r="H918" s="373">
        <v>5</v>
      </c>
      <c r="I918" s="373" t="s">
        <v>283</v>
      </c>
      <c r="J918" s="373" t="s">
        <v>283</v>
      </c>
      <c r="K918" s="194" t="s">
        <v>1008</v>
      </c>
      <c r="L918" s="364" t="s">
        <v>825</v>
      </c>
      <c r="M918" s="364" t="s">
        <v>324</v>
      </c>
      <c r="N918" s="364" t="s">
        <v>318</v>
      </c>
      <c r="O918" s="373" t="s">
        <v>321</v>
      </c>
      <c r="P918" s="364">
        <v>2</v>
      </c>
      <c r="Q918" s="364">
        <v>2</v>
      </c>
      <c r="R918" s="369">
        <v>4</v>
      </c>
      <c r="S918" s="364">
        <v>3</v>
      </c>
      <c r="T918" s="8"/>
      <c r="U918" s="374">
        <v>36</v>
      </c>
      <c r="V918" s="370">
        <v>21440811</v>
      </c>
      <c r="W918" s="373" t="s">
        <v>39</v>
      </c>
      <c r="X918" s="364" t="s">
        <v>399</v>
      </c>
      <c r="Y918" s="364"/>
      <c r="Z918" s="364"/>
      <c r="AA918" s="364"/>
      <c r="AB918" s="370"/>
      <c r="AC918" s="364"/>
      <c r="AD918" s="369"/>
      <c r="AE918" s="370"/>
      <c r="AF918" s="370"/>
      <c r="AG918" s="364" t="s">
        <v>319</v>
      </c>
      <c r="AH918" s="364">
        <v>3</v>
      </c>
      <c r="AI918" s="364">
        <v>17</v>
      </c>
      <c r="AJ918" s="364">
        <v>40</v>
      </c>
      <c r="AK918" s="364">
        <v>21</v>
      </c>
      <c r="AL918" s="364">
        <v>0</v>
      </c>
      <c r="AM918" s="22">
        <f t="shared" si="412"/>
        <v>4</v>
      </c>
      <c r="AN918" s="104">
        <f t="shared" si="408"/>
        <v>0.73611111111111116</v>
      </c>
      <c r="AO918" s="104">
        <f t="shared" si="409"/>
        <v>0.875</v>
      </c>
      <c r="AP918" s="22" t="str" cm="1">
        <f t="array" ref="AP918">IF(W918="","",IF(SUMPRODUCT((W918=$W$7:$W$2042)*(AH918=$AH$7:$AH$2042)*(AN918=$AN$7:$AN$2042)*(AO918=$AO$7:$AO$2042)*(ROW($W$7:$W$2042)&lt;&gt;ROW(W918))*((R918=0)*($R$7:$R$2042&gt;0)+(R918&gt;0)*($R$7:$R$2042=0)))&gt;0,"SALONES UNIDOS",IF(SUMPRODUCT((W918=$W$7:$W$2042)*(AH918=$AH$7:$AH$2042)*((AN918&lt;$AO$7:$AO$2042)*(AO918&gt;$AN$7:$AN$2042))*(ROW($W$7:$W$2042)&lt;&gt;ROW(W918)))&gt;0,"Cruzado","Sin cruce")))</f>
        <v>Sin cruce</v>
      </c>
      <c r="AQ918" s="104"/>
      <c r="AR918" s="104"/>
      <c r="AS918" s="22"/>
      <c r="AT918" s="22"/>
      <c r="AU918" s="360" t="str" cm="1">
        <f t="array" ref="AU918">IF(AB918="","",IF(SUMPRODUCT((AB918=$AB$758:$AB$988)*(AH918=$AH$758:$AH$988)*(AQ918=$AQ$758:$AQ$988)*(AR918=$AR$758:$AR$988)*(ROW($AB$758:$AB$988)&lt;&gt;ROW(AB918))*((R918=0)*($R$758:$R$988&gt;0)+(R918&gt;0)*($R$758:$R$988=0)))&gt;0,"SALONES UNIDOS",IF(SUMPRODUCT((AB918=$AB$758:$AB$988)*(AH918=$AH$758:$AH$988)*((AQ918&lt;$AR$758:$AR$988)*(AR918&gt;$AQ$758:$AQ$988))*(ROW($AB$758:$AB$988)&lt;&gt;ROW(AB918)))&gt;0,"Cruzado","Sin cruce")))</f>
        <v/>
      </c>
      <c r="AV918" s="360" t="str" cm="1">
        <f t="array" ref="AV918">IF(AD918="","",IF(SUMPRODUCT((AD918=$AD$758:$AD$988)*(AH918=$AH$758:$AH$988)*(AS918=$AS$758:$AS$988)*(AT918=$AT$758:$AT$988)*(ROW($AD$758:$AD$988)&lt;&gt;ROW(AD918))*((R918=0)*($R$758:$R$988&gt;0)+(R918&gt;0)*($R$758:$R$988=0)))&gt;0,"SALONES UNIDOS",IF(SUMPRODUCT((AD918=$AD$758:$AD$988)*(AH918=$AH$758:$AH$988)*((AS918&lt;$AT$758:$AT$988)*(AT918&gt;$AS$758:$AS$988))*(ROW($AD$758:$AD$988)&lt;&gt;ROW(AD918)))&gt;0,"Cruzado","Sin cruce")))</f>
        <v/>
      </c>
      <c r="AW918" s="104" t="str">
        <f t="shared" si="413"/>
        <v>MH5PORUMAC</v>
      </c>
      <c r="AX918" s="104" t="str" cm="1">
        <f t="array" ref="AX918">IF(AW918="","",IF(SUMPRODUCT((AW918=$AW$7:$AW$2042)*(AH918=$AH$7:$AH$2042)*(AN918=$AN$7:$AN$2042)*(AO918=$AO$7:$AO$2042)*(ROW($AW$7:$AW$2042)&lt;&gt;ROW(AW918))*((R918=0)*($R$7:$R$2042&gt;0)+(R918&gt;0)*($R$7:$R$2042=0)))&gt;0,"SALONES UNIDOS",IF(SUMPRODUCT((AW918=$AW$7:$AW$2042)*(AH918=$AH$7:$AH$2042)*((AN918&lt;$AO$7:$AO$2042)*(AO918&gt;$AN$7:$AN$2042))*(ROW($AW$7:$AW$2042)&lt;&gt;ROW(AW918)))&gt;0,"Cruzado","Sin cruce")))</f>
        <v>Sin cruce</v>
      </c>
    </row>
    <row r="919" spans="2:50" ht="19.8" hidden="1" customHeight="1" x14ac:dyDescent="0.25">
      <c r="B919" s="494" t="s">
        <v>314</v>
      </c>
      <c r="C919" s="364" t="s">
        <v>969</v>
      </c>
      <c r="D919" s="364">
        <v>20261</v>
      </c>
      <c r="E919" s="373" t="s">
        <v>328</v>
      </c>
      <c r="F919" s="370" t="s">
        <v>291</v>
      </c>
      <c r="G919" s="373" t="s">
        <v>292</v>
      </c>
      <c r="H919" s="373">
        <v>5</v>
      </c>
      <c r="I919" s="373" t="s">
        <v>283</v>
      </c>
      <c r="J919" s="373" t="s">
        <v>283</v>
      </c>
      <c r="K919" s="194" t="s">
        <v>1009</v>
      </c>
      <c r="L919" s="364" t="s">
        <v>1004</v>
      </c>
      <c r="M919" s="364" t="s">
        <v>317</v>
      </c>
      <c r="N919" s="364" t="s">
        <v>318</v>
      </c>
      <c r="O919" s="373" t="s">
        <v>315</v>
      </c>
      <c r="P919" s="364">
        <v>1</v>
      </c>
      <c r="Q919" s="364">
        <v>0</v>
      </c>
      <c r="R919" s="369">
        <v>1</v>
      </c>
      <c r="S919" s="364">
        <v>3</v>
      </c>
      <c r="T919" s="8"/>
      <c r="U919" s="374">
        <v>36</v>
      </c>
      <c r="V919" s="370">
        <v>3675324</v>
      </c>
      <c r="W919" s="373" t="s">
        <v>119</v>
      </c>
      <c r="X919" s="364" t="s">
        <v>315</v>
      </c>
      <c r="Y919" s="364"/>
      <c r="Z919" s="364"/>
      <c r="AA919" s="364"/>
      <c r="AB919" s="364" t="s">
        <v>805</v>
      </c>
      <c r="AC919" s="364"/>
      <c r="AD919" s="369"/>
      <c r="AE919" s="370"/>
      <c r="AF919" s="370"/>
      <c r="AG919" s="370" t="s">
        <v>559</v>
      </c>
      <c r="AH919" s="364">
        <v>2</v>
      </c>
      <c r="AI919" s="364">
        <v>7</v>
      </c>
      <c r="AJ919" s="364">
        <v>40</v>
      </c>
      <c r="AK919" s="364">
        <v>8</v>
      </c>
      <c r="AL919" s="364">
        <v>30</v>
      </c>
      <c r="AM919" s="22">
        <f t="shared" si="412"/>
        <v>1</v>
      </c>
      <c r="AN919" s="104">
        <f t="shared" si="408"/>
        <v>0.31944444444444448</v>
      </c>
      <c r="AO919" s="104">
        <f t="shared" si="409"/>
        <v>0.35416666666666663</v>
      </c>
      <c r="AP919" s="22" t="str" cm="1">
        <f t="array" ref="AP919">IF(W919="","",IF(SUMPRODUCT((W919=$W$7:$W$2042)*(AH919=$AH$7:$AH$2042)*(AN919=$AN$7:$AN$2042)*(AO919=$AO$7:$AO$2042)*(ROW($W$7:$W$2042)&lt;&gt;ROW(W919))*((R919=0)*($R$7:$R$2042&gt;0)+(R919&gt;0)*($R$7:$R$2042=0)))&gt;0,"SALONES UNIDOS",IF(SUMPRODUCT((W919=$W$7:$W$2042)*(AH919=$AH$7:$AH$2042)*((AN919&lt;$AO$7:$AO$2042)*(AO919&gt;$AN$7:$AN$2042))*(ROW($W$7:$W$2042)&lt;&gt;ROW(W919)))&gt;0,"Cruzado","Sin cruce")))</f>
        <v>Sin cruce</v>
      </c>
      <c r="AQ919" s="104">
        <f>AN919</f>
        <v>0.31944444444444448</v>
      </c>
      <c r="AR919" s="104">
        <f>AO919</f>
        <v>0.35416666666666663</v>
      </c>
      <c r="AS919" s="22"/>
      <c r="AT919" s="22"/>
      <c r="AU919" s="360" t="str" cm="1">
        <f t="array" ref="AU919">IF(AB919="","",IF(SUMPRODUCT((AB919=$AB$758:$AB$988)*(AH919=$AH$758:$AH$988)*(AQ919=$AQ$758:$AQ$988)*(AR919=$AR$758:$AR$988)*(ROW($AB$758:$AB$988)&lt;&gt;ROW(AB919))*((R919=0)*($R$758:$R$988&gt;0)+(R919&gt;0)*($R$758:$R$988=0)))&gt;0,"SALONES UNIDOS",IF(SUMPRODUCT((AB919=$AB$758:$AB$988)*(AH919=$AH$758:$AH$988)*((AQ919&lt;$AR$758:$AR$988)*(AR919&gt;$AQ$758:$AQ$988))*(ROW($AB$758:$AB$988)&lt;&gt;ROW(AB919)))&gt;0,"Cruzado","Sin cruce")))</f>
        <v>Sin cruce</v>
      </c>
      <c r="AV919" s="360" t="str" cm="1">
        <f t="array" ref="AV919">IF(AD919="","",IF(SUMPRODUCT((AD919=$AD$758:$AD$988)*(AH919=$AH$758:$AH$988)*(AS919=$AS$758:$AS$988)*(AT919=$AT$758:$AT$988)*(ROW($AD$758:$AD$988)&lt;&gt;ROW(AD919))*((R919=0)*($R$758:$R$988&gt;0)+(R919&gt;0)*($R$758:$R$988=0)))&gt;0,"SALONES UNIDOS",IF(SUMPRODUCT((AD919=$AD$758:$AD$988)*(AH919=$AH$758:$AH$988)*((AS919&lt;$AT$758:$AT$988)*(AT919&gt;$AS$758:$AS$988))*(ROW($AD$758:$AD$988)&lt;&gt;ROW(AD919)))&gt;0,"Cruzado","Sin cruce")))</f>
        <v/>
      </c>
      <c r="AW919" s="104" t="str">
        <f t="shared" si="413"/>
        <v>MH5PORUMAC</v>
      </c>
      <c r="AX919" s="104" t="str" cm="1">
        <f t="array" ref="AX919">IF(AW919="","",IF(SUMPRODUCT((AW919=$AW$7:$AW$2042)*(AH919=$AH$7:$AH$2042)*(AN919=$AN$7:$AN$2042)*(AO919=$AO$7:$AO$2042)*(ROW($AW$7:$AW$2042)&lt;&gt;ROW(AW919))*((R919=0)*($R$7:$R$2042&gt;0)+(R919&gt;0)*($R$7:$R$2042=0)))&gt;0,"SALONES UNIDOS",IF(SUMPRODUCT((AW919=$AW$7:$AW$2042)*(AH919=$AH$7:$AH$2042)*((AN919&lt;$AO$7:$AO$2042)*(AO919&gt;$AN$7:$AN$2042))*(ROW($AW$7:$AW$2042)&lt;&gt;ROW(AW919)))&gt;0,"Cruzado","Sin cruce")))</f>
        <v>Sin cruce</v>
      </c>
    </row>
    <row r="920" spans="2:50" ht="19.8" hidden="1" customHeight="1" x14ac:dyDescent="0.25">
      <c r="B920" s="494" t="s">
        <v>314</v>
      </c>
      <c r="C920" s="364" t="s">
        <v>969</v>
      </c>
      <c r="D920" s="364">
        <v>20261</v>
      </c>
      <c r="E920" s="373" t="s">
        <v>328</v>
      </c>
      <c r="F920" s="370" t="s">
        <v>291</v>
      </c>
      <c r="G920" s="373" t="s">
        <v>292</v>
      </c>
      <c r="H920" s="373">
        <v>5</v>
      </c>
      <c r="I920" s="373" t="s">
        <v>572</v>
      </c>
      <c r="J920" s="373" t="s">
        <v>283</v>
      </c>
      <c r="K920" s="194" t="s">
        <v>1009</v>
      </c>
      <c r="L920" s="364" t="s">
        <v>1004</v>
      </c>
      <c r="M920" s="364" t="s">
        <v>317</v>
      </c>
      <c r="N920" s="364" t="s">
        <v>318</v>
      </c>
      <c r="O920" s="373" t="s">
        <v>315</v>
      </c>
      <c r="P920" s="364">
        <v>0</v>
      </c>
      <c r="Q920" s="364">
        <v>4</v>
      </c>
      <c r="R920" s="369">
        <v>4</v>
      </c>
      <c r="S920" s="364">
        <v>3</v>
      </c>
      <c r="T920" s="8"/>
      <c r="U920" s="374">
        <v>18</v>
      </c>
      <c r="V920" s="370">
        <v>3675324</v>
      </c>
      <c r="W920" s="373" t="s">
        <v>119</v>
      </c>
      <c r="X920" s="364" t="s">
        <v>315</v>
      </c>
      <c r="Y920" s="364"/>
      <c r="Z920" s="364"/>
      <c r="AA920" s="364"/>
      <c r="AB920" s="370"/>
      <c r="AC920" s="364"/>
      <c r="AD920" s="364" t="s">
        <v>826</v>
      </c>
      <c r="AE920" s="370"/>
      <c r="AF920" s="370"/>
      <c r="AG920" s="370" t="s">
        <v>301</v>
      </c>
      <c r="AH920" s="364">
        <v>3</v>
      </c>
      <c r="AI920" s="364">
        <v>7</v>
      </c>
      <c r="AJ920" s="364">
        <v>40</v>
      </c>
      <c r="AK920" s="364">
        <v>11</v>
      </c>
      <c r="AL920" s="364">
        <v>0</v>
      </c>
      <c r="AM920" s="22">
        <f t="shared" si="412"/>
        <v>4</v>
      </c>
      <c r="AN920" s="104">
        <f t="shared" si="408"/>
        <v>0.31944444444444448</v>
      </c>
      <c r="AO920" s="104">
        <f t="shared" si="409"/>
        <v>0.45833333333333331</v>
      </c>
      <c r="AP920" s="22" t="str" cm="1">
        <f t="array" ref="AP920">IF(W920="","",IF(SUMPRODUCT((W920=$W$7:$W$2042)*(AH920=$AH$7:$AH$2042)*(AN920=$AN$7:$AN$2042)*(AO920=$AO$7:$AO$2042)*(ROW($W$7:$W$2042)&lt;&gt;ROW(W920))*((R920=0)*($R$7:$R$2042&gt;0)+(R920&gt;0)*($R$7:$R$2042=0)))&gt;0,"SALONES UNIDOS",IF(SUMPRODUCT((W920=$W$7:$W$2042)*(AH920=$AH$7:$AH$2042)*((AN920&lt;$AO$7:$AO$2042)*(AO920&gt;$AN$7:$AN$2042))*(ROW($W$7:$W$2042)&lt;&gt;ROW(W920)))&gt;0,"Cruzado","Sin cruce")))</f>
        <v>Sin cruce</v>
      </c>
      <c r="AQ920" s="22"/>
      <c r="AR920" s="22"/>
      <c r="AS920" s="104">
        <f t="shared" ref="AS920:AS921" si="446">AN920</f>
        <v>0.31944444444444448</v>
      </c>
      <c r="AT920" s="104">
        <f t="shared" ref="AT920:AT921" si="447">AO920</f>
        <v>0.45833333333333331</v>
      </c>
      <c r="AU920" s="360" t="str" cm="1">
        <f t="array" ref="AU920">IF(AB920="","",IF(SUMPRODUCT((AB920=$AB$758:$AB$988)*(AH920=$AH$758:$AH$988)*(AQ920=$AQ$758:$AQ$988)*(AR920=$AR$758:$AR$988)*(ROW($AB$758:$AB$988)&lt;&gt;ROW(AB920))*((R920=0)*($R$758:$R$988&gt;0)+(R920&gt;0)*($R$758:$R$988=0)))&gt;0,"SALONES UNIDOS",IF(SUMPRODUCT((AB920=$AB$758:$AB$988)*(AH920=$AH$758:$AH$988)*((AQ920&lt;$AR$758:$AR$988)*(AR920&gt;$AQ$758:$AQ$988))*(ROW($AB$758:$AB$988)&lt;&gt;ROW(AB920)))&gt;0,"Cruzado","Sin cruce")))</f>
        <v/>
      </c>
      <c r="AV920" s="360" t="str" cm="1">
        <f t="array" ref="AV920">IF(AD920="","",IF(SUMPRODUCT((AD920=$AD$758:$AD$988)*(AH920=$AH$758:$AH$988)*(AS920=$AS$758:$AS$988)*(AT920=$AT$758:$AT$988)*(ROW($AD$758:$AD$988)&lt;&gt;ROW(AD920))*((R920=0)*($R$758:$R$988&gt;0)+(R920&gt;0)*($R$758:$R$988=0)))&gt;0,"SALONES UNIDOS",IF(SUMPRODUCT((AD920=$AD$758:$AD$988)*(AH920=$AH$758:$AH$988)*((AS920&lt;$AT$758:$AT$988)*(AT920&gt;$AS$758:$AS$988))*(ROW($AD$758:$AD$988)&lt;&gt;ROW(AD920)))&gt;0,"Cruzado","Sin cruce")))</f>
        <v>Sin cruce</v>
      </c>
      <c r="AW920" s="104" t="str">
        <f t="shared" si="413"/>
        <v>MH5PORUMAC</v>
      </c>
      <c r="AX920" s="104" t="str" cm="1">
        <f t="array" ref="AX920">IF(AW920="","",IF(SUMPRODUCT((AW920=$AW$7:$AW$2042)*(AH920=$AH$7:$AH$2042)*(AN920=$AN$7:$AN$2042)*(AO920=$AO$7:$AO$2042)*(ROW($AW$7:$AW$2042)&lt;&gt;ROW(AW920))*((R920=0)*($R$7:$R$2042&gt;0)+(R920&gt;0)*($R$7:$R$2042=0)))&gt;0,"SALONES UNIDOS",IF(SUMPRODUCT((AW920=$AW$7:$AW$2042)*(AH920=$AH$7:$AH$2042)*((AN920&lt;$AO$7:$AO$2042)*(AO920&gt;$AN$7:$AN$2042))*(ROW($AW$7:$AW$2042)&lt;&gt;ROW(AW920)))&gt;0,"Cruzado","Sin cruce")))</f>
        <v>Sin cruce</v>
      </c>
    </row>
    <row r="921" spans="2:50" ht="19.8" hidden="1" customHeight="1" x14ac:dyDescent="0.25">
      <c r="B921" s="494" t="s">
        <v>314</v>
      </c>
      <c r="C921" s="364" t="s">
        <v>969</v>
      </c>
      <c r="D921" s="364">
        <v>20261</v>
      </c>
      <c r="E921" s="373" t="s">
        <v>328</v>
      </c>
      <c r="F921" s="370" t="s">
        <v>291</v>
      </c>
      <c r="G921" s="373" t="s">
        <v>292</v>
      </c>
      <c r="H921" s="373">
        <v>5</v>
      </c>
      <c r="I921" s="373" t="s">
        <v>573</v>
      </c>
      <c r="J921" s="373" t="s">
        <v>283</v>
      </c>
      <c r="K921" s="194" t="s">
        <v>1009</v>
      </c>
      <c r="L921" s="364" t="s">
        <v>1004</v>
      </c>
      <c r="M921" s="364" t="s">
        <v>317</v>
      </c>
      <c r="N921" s="364" t="s">
        <v>318</v>
      </c>
      <c r="O921" s="373" t="s">
        <v>315</v>
      </c>
      <c r="P921" s="364">
        <v>0</v>
      </c>
      <c r="Q921" s="364">
        <v>4</v>
      </c>
      <c r="R921" s="369">
        <v>4</v>
      </c>
      <c r="S921" s="364">
        <v>3</v>
      </c>
      <c r="T921" s="8"/>
      <c r="U921" s="374">
        <v>18</v>
      </c>
      <c r="V921" s="370">
        <v>3675324</v>
      </c>
      <c r="W921" s="373" t="s">
        <v>119</v>
      </c>
      <c r="X921" s="364" t="s">
        <v>315</v>
      </c>
      <c r="Y921" s="364"/>
      <c r="Z921" s="364"/>
      <c r="AA921" s="364"/>
      <c r="AB921" s="370"/>
      <c r="AC921" s="364"/>
      <c r="AD921" s="364" t="s">
        <v>826</v>
      </c>
      <c r="AE921" s="370"/>
      <c r="AF921" s="370"/>
      <c r="AG921" s="370" t="s">
        <v>301</v>
      </c>
      <c r="AH921" s="364">
        <v>3</v>
      </c>
      <c r="AI921" s="364">
        <v>11</v>
      </c>
      <c r="AJ921" s="364">
        <v>0</v>
      </c>
      <c r="AK921" s="364">
        <v>14</v>
      </c>
      <c r="AL921" s="364">
        <v>20</v>
      </c>
      <c r="AM921" s="22">
        <f t="shared" si="412"/>
        <v>4</v>
      </c>
      <c r="AN921" s="104">
        <f t="shared" si="408"/>
        <v>0.45833333333333331</v>
      </c>
      <c r="AO921" s="104">
        <f t="shared" si="409"/>
        <v>0.59722222222222221</v>
      </c>
      <c r="AP921" s="22" t="str" cm="1">
        <f t="array" ref="AP921">IF(W921="","",IF(SUMPRODUCT((W921=$W$7:$W$2042)*(AH921=$AH$7:$AH$2042)*(AN921=$AN$7:$AN$2042)*(AO921=$AO$7:$AO$2042)*(ROW($W$7:$W$2042)&lt;&gt;ROW(W921))*((R921=0)*($R$7:$R$2042&gt;0)+(R921&gt;0)*($R$7:$R$2042=0)))&gt;0,"SALONES UNIDOS",IF(SUMPRODUCT((W921=$W$7:$W$2042)*(AH921=$AH$7:$AH$2042)*((AN921&lt;$AO$7:$AO$2042)*(AO921&gt;$AN$7:$AN$2042))*(ROW($W$7:$W$2042)&lt;&gt;ROW(W921)))&gt;0,"Cruzado","Sin cruce")))</f>
        <v>Sin cruce</v>
      </c>
      <c r="AQ921" s="22"/>
      <c r="AR921" s="22"/>
      <c r="AS921" s="104">
        <f t="shared" si="446"/>
        <v>0.45833333333333331</v>
      </c>
      <c r="AT921" s="104">
        <f t="shared" si="447"/>
        <v>0.59722222222222221</v>
      </c>
      <c r="AU921" s="360" t="str" cm="1">
        <f t="array" ref="AU921">IF(AB921="","",IF(SUMPRODUCT((AB921=$AB$758:$AB$988)*(AH921=$AH$758:$AH$988)*(AQ921=$AQ$758:$AQ$988)*(AR921=$AR$758:$AR$988)*(ROW($AB$758:$AB$988)&lt;&gt;ROW(AB921))*((R921=0)*($R$758:$R$988&gt;0)+(R921&gt;0)*($R$758:$R$988=0)))&gt;0,"SALONES UNIDOS",IF(SUMPRODUCT((AB921=$AB$758:$AB$988)*(AH921=$AH$758:$AH$988)*((AQ921&lt;$AR$758:$AR$988)*(AR921&gt;$AQ$758:$AQ$988))*(ROW($AB$758:$AB$988)&lt;&gt;ROW(AB921)))&gt;0,"Cruzado","Sin cruce")))</f>
        <v/>
      </c>
      <c r="AV921" s="360" t="str" cm="1">
        <f t="array" ref="AV921">IF(AD921="","",IF(SUMPRODUCT((AD921=$AD$758:$AD$988)*(AH921=$AH$758:$AH$988)*(AS921=$AS$758:$AS$988)*(AT921=$AT$758:$AT$988)*(ROW($AD$758:$AD$988)&lt;&gt;ROW(AD921))*((R921=0)*($R$758:$R$988&gt;0)+(R921&gt;0)*($R$758:$R$988=0)))&gt;0,"SALONES UNIDOS",IF(SUMPRODUCT((AD921=$AD$758:$AD$988)*(AH921=$AH$758:$AH$988)*((AS921&lt;$AT$758:$AT$988)*(AT921&gt;$AS$758:$AS$988))*(ROW($AD$758:$AD$988)&lt;&gt;ROW(AD921)))&gt;0,"Cruzado","Sin cruce")))</f>
        <v>Sin cruce</v>
      </c>
      <c r="AW921" s="104" t="str">
        <f t="shared" si="413"/>
        <v>MH5PORUMAC</v>
      </c>
      <c r="AX921" s="104" t="str" cm="1">
        <f t="array" ref="AX921">IF(AW921="","",IF(SUMPRODUCT((AW921=$AW$7:$AW$2042)*(AH921=$AH$7:$AH$2042)*(AN921=$AN$7:$AN$2042)*(AO921=$AO$7:$AO$2042)*(ROW($AW$7:$AW$2042)&lt;&gt;ROW(AW921))*((R921=0)*($R$7:$R$2042&gt;0)+(R921&gt;0)*($R$7:$R$2042=0)))&gt;0,"SALONES UNIDOS",IF(SUMPRODUCT((AW921=$AW$7:$AW$2042)*(AH921=$AH$7:$AH$2042)*((AN921&lt;$AO$7:$AO$2042)*(AO921&gt;$AN$7:$AN$2042))*(ROW($AW$7:$AW$2042)&lt;&gt;ROW(AW921)))&gt;0,"Cruzado","Sin cruce")))</f>
        <v>Sin cruce</v>
      </c>
    </row>
    <row r="922" spans="2:50" ht="19.8" hidden="1" customHeight="1" x14ac:dyDescent="0.25">
      <c r="B922" s="494" t="s">
        <v>314</v>
      </c>
      <c r="C922" s="364" t="s">
        <v>969</v>
      </c>
      <c r="D922" s="364">
        <v>20261</v>
      </c>
      <c r="E922" s="373" t="s">
        <v>328</v>
      </c>
      <c r="F922" s="370" t="s">
        <v>291</v>
      </c>
      <c r="G922" s="373" t="s">
        <v>292</v>
      </c>
      <c r="H922" s="373">
        <v>5</v>
      </c>
      <c r="I922" s="373" t="s">
        <v>283</v>
      </c>
      <c r="J922" s="373" t="s">
        <v>283</v>
      </c>
      <c r="K922" s="194" t="s">
        <v>1010</v>
      </c>
      <c r="L922" s="364" t="s">
        <v>336</v>
      </c>
      <c r="M922" s="364" t="s">
        <v>324</v>
      </c>
      <c r="N922" s="364" t="s">
        <v>318</v>
      </c>
      <c r="O922" s="373" t="s">
        <v>315</v>
      </c>
      <c r="P922" s="364">
        <v>3</v>
      </c>
      <c r="Q922" s="364">
        <v>0</v>
      </c>
      <c r="R922" s="369">
        <v>3</v>
      </c>
      <c r="S922" s="364">
        <v>5</v>
      </c>
      <c r="T922" s="8"/>
      <c r="U922" s="374">
        <v>36</v>
      </c>
      <c r="V922" s="370">
        <v>41561011</v>
      </c>
      <c r="W922" s="373" t="s">
        <v>504</v>
      </c>
      <c r="X922" s="369" t="s">
        <v>315</v>
      </c>
      <c r="Y922" s="364"/>
      <c r="Z922" s="364"/>
      <c r="AA922" s="364"/>
      <c r="AB922" s="370" t="s">
        <v>805</v>
      </c>
      <c r="AC922" s="370"/>
      <c r="AD922" s="369"/>
      <c r="AE922" s="370"/>
      <c r="AF922" s="370"/>
      <c r="AG922" s="370" t="s">
        <v>559</v>
      </c>
      <c r="AH922" s="364">
        <v>6</v>
      </c>
      <c r="AI922" s="364">
        <v>10</v>
      </c>
      <c r="AJ922" s="364">
        <v>10</v>
      </c>
      <c r="AK922" s="364">
        <v>12</v>
      </c>
      <c r="AL922" s="364">
        <v>40</v>
      </c>
      <c r="AM922" s="22">
        <f t="shared" si="412"/>
        <v>3</v>
      </c>
      <c r="AN922" s="104">
        <f t="shared" si="408"/>
        <v>0.4236111111111111</v>
      </c>
      <c r="AO922" s="104">
        <f t="shared" si="409"/>
        <v>0.52777777777777779</v>
      </c>
      <c r="AP922" s="22" t="str" cm="1">
        <f t="array" ref="AP922">IF(W922="","",IF(SUMPRODUCT((W922=$W$7:$W$2042)*(AH922=$AH$7:$AH$2042)*(AN922=$AN$7:$AN$2042)*(AO922=$AO$7:$AO$2042)*(ROW($W$7:$W$2042)&lt;&gt;ROW(W922))*((R922=0)*($R$7:$R$2042&gt;0)+(R922&gt;0)*($R$7:$R$2042=0)))&gt;0,"SALONES UNIDOS",IF(SUMPRODUCT((W922=$W$7:$W$2042)*(AH922=$AH$7:$AH$2042)*((AN922&lt;$AO$7:$AO$2042)*(AO922&gt;$AN$7:$AN$2042))*(ROW($W$7:$W$2042)&lt;&gt;ROW(W922)))&gt;0,"Cruzado","Sin cruce")))</f>
        <v>Sin cruce</v>
      </c>
      <c r="AQ922" s="104">
        <f>AN922</f>
        <v>0.4236111111111111</v>
      </c>
      <c r="AR922" s="104">
        <f>AO922</f>
        <v>0.52777777777777779</v>
      </c>
      <c r="AS922" s="22"/>
      <c r="AT922" s="22"/>
      <c r="AU922" s="360" t="str" cm="1">
        <f t="array" ref="AU922">IF(AB922="","",IF(SUMPRODUCT((AB922=$AB$758:$AB$988)*(AH922=$AH$758:$AH$988)*(AQ922=$AQ$758:$AQ$988)*(AR922=$AR$758:$AR$988)*(ROW($AB$758:$AB$988)&lt;&gt;ROW(AB922))*((R922=0)*($R$758:$R$988&gt;0)+(R922&gt;0)*($R$758:$R$988=0)))&gt;0,"SALONES UNIDOS",IF(SUMPRODUCT((AB922=$AB$758:$AB$988)*(AH922=$AH$758:$AH$988)*((AQ922&lt;$AR$758:$AR$988)*(AR922&gt;$AQ$758:$AQ$988))*(ROW($AB$758:$AB$988)&lt;&gt;ROW(AB922)))&gt;0,"Cruzado","Sin cruce")))</f>
        <v>Sin cruce</v>
      </c>
      <c r="AV922" s="360" t="str" cm="1">
        <f t="array" ref="AV922">IF(AD922="","",IF(SUMPRODUCT((AD922=$AD$758:$AD$988)*(AH922=$AH$758:$AH$988)*(AS922=$AS$758:$AS$988)*(AT922=$AT$758:$AT$988)*(ROW($AD$758:$AD$988)&lt;&gt;ROW(AD922))*((R922=0)*($R$758:$R$988&gt;0)+(R922&gt;0)*($R$758:$R$988=0)))&gt;0,"SALONES UNIDOS",IF(SUMPRODUCT((AD922=$AD$758:$AD$988)*(AH922=$AH$758:$AH$988)*((AS922&lt;$AT$758:$AT$988)*(AT922&gt;$AS$758:$AS$988))*(ROW($AD$758:$AD$988)&lt;&gt;ROW(AD922)))&gt;0,"Cruzado","Sin cruce")))</f>
        <v/>
      </c>
      <c r="AW922" s="104" t="str">
        <f t="shared" si="413"/>
        <v>MH5PORUMAC</v>
      </c>
      <c r="AX922" s="104" t="str" cm="1">
        <f t="array" ref="AX922">IF(AW922="","",IF(SUMPRODUCT((AW922=$AW$7:$AW$2042)*(AH922=$AH$7:$AH$2042)*(AN922=$AN$7:$AN$2042)*(AO922=$AO$7:$AO$2042)*(ROW($AW$7:$AW$2042)&lt;&gt;ROW(AW922))*((R922=0)*($R$7:$R$2042&gt;0)+(R922&gt;0)*($R$7:$R$2042=0)))&gt;0,"SALONES UNIDOS",IF(SUMPRODUCT((AW922=$AW$7:$AW$2042)*(AH922=$AH$7:$AH$2042)*((AN922&lt;$AO$7:$AO$2042)*(AO922&gt;$AN$7:$AN$2042))*(ROW($AW$7:$AW$2042)&lt;&gt;ROW(AW922)))&gt;0,"Cruzado","Sin cruce")))</f>
        <v>Sin cruce</v>
      </c>
    </row>
    <row r="923" spans="2:50" ht="19.8" hidden="1" customHeight="1" x14ac:dyDescent="0.25">
      <c r="B923" s="494" t="s">
        <v>314</v>
      </c>
      <c r="C923" s="364" t="s">
        <v>969</v>
      </c>
      <c r="D923" s="364">
        <v>20261</v>
      </c>
      <c r="E923" s="373" t="s">
        <v>328</v>
      </c>
      <c r="F923" s="370" t="s">
        <v>291</v>
      </c>
      <c r="G923" s="373" t="s">
        <v>292</v>
      </c>
      <c r="H923" s="373">
        <v>5</v>
      </c>
      <c r="I923" s="373" t="s">
        <v>572</v>
      </c>
      <c r="J923" s="373" t="s">
        <v>283</v>
      </c>
      <c r="K923" s="194" t="s">
        <v>1010</v>
      </c>
      <c r="L923" s="364" t="s">
        <v>336</v>
      </c>
      <c r="M923" s="364" t="s">
        <v>324</v>
      </c>
      <c r="N923" s="364" t="s">
        <v>318</v>
      </c>
      <c r="O923" s="373" t="s">
        <v>315</v>
      </c>
      <c r="P923" s="364">
        <v>0</v>
      </c>
      <c r="Q923" s="364">
        <v>4</v>
      </c>
      <c r="R923" s="369">
        <v>4</v>
      </c>
      <c r="S923" s="364">
        <v>5</v>
      </c>
      <c r="T923" s="8"/>
      <c r="U923" s="374">
        <v>18</v>
      </c>
      <c r="V923" s="370">
        <v>41561011</v>
      </c>
      <c r="W923" s="373" t="s">
        <v>504</v>
      </c>
      <c r="X923" s="369" t="s">
        <v>315</v>
      </c>
      <c r="Y923" s="364"/>
      <c r="Z923" s="364"/>
      <c r="AA923" s="364"/>
      <c r="AB923" s="370"/>
      <c r="AC923" s="370"/>
      <c r="AD923" s="369" t="s">
        <v>814</v>
      </c>
      <c r="AE923" s="370"/>
      <c r="AF923" s="370"/>
      <c r="AG923" s="370" t="s">
        <v>301</v>
      </c>
      <c r="AH923" s="364">
        <v>6</v>
      </c>
      <c r="AI923" s="364">
        <v>12</v>
      </c>
      <c r="AJ923" s="364">
        <v>40</v>
      </c>
      <c r="AK923" s="364">
        <v>16</v>
      </c>
      <c r="AL923" s="364">
        <v>0</v>
      </c>
      <c r="AM923" s="22">
        <f t="shared" si="412"/>
        <v>4</v>
      </c>
      <c r="AN923" s="104">
        <f t="shared" si="408"/>
        <v>0.52777777777777779</v>
      </c>
      <c r="AO923" s="104">
        <f t="shared" si="409"/>
        <v>0.66666666666666663</v>
      </c>
      <c r="AP923" s="22" t="str" cm="1">
        <f t="array" ref="AP923">IF(W923="","",IF(SUMPRODUCT((W923=$W$7:$W$2042)*(AH923=$AH$7:$AH$2042)*(AN923=$AN$7:$AN$2042)*(AO923=$AO$7:$AO$2042)*(ROW($W$7:$W$2042)&lt;&gt;ROW(W923))*((R923=0)*($R$7:$R$2042&gt;0)+(R923&gt;0)*($R$7:$R$2042=0)))&gt;0,"SALONES UNIDOS",IF(SUMPRODUCT((W923=$W$7:$W$2042)*(AH923=$AH$7:$AH$2042)*((AN923&lt;$AO$7:$AO$2042)*(AO923&gt;$AN$7:$AN$2042))*(ROW($W$7:$W$2042)&lt;&gt;ROW(W923)))&gt;0,"Cruzado","Sin cruce")))</f>
        <v>Sin cruce</v>
      </c>
      <c r="AQ923" s="22"/>
      <c r="AR923" s="22"/>
      <c r="AS923" s="104">
        <f t="shared" ref="AS923:AS924" si="448">AN923</f>
        <v>0.52777777777777779</v>
      </c>
      <c r="AT923" s="104">
        <f t="shared" ref="AT923:AT924" si="449">AO923</f>
        <v>0.66666666666666663</v>
      </c>
      <c r="AU923" s="360" t="str" cm="1">
        <f t="array" ref="AU923">IF(AB923="","",IF(SUMPRODUCT((AB923=$AB$758:$AB$988)*(AH923=$AH$758:$AH$988)*(AQ923=$AQ$758:$AQ$988)*(AR923=$AR$758:$AR$988)*(ROW($AB$758:$AB$988)&lt;&gt;ROW(AB923))*((R923=0)*($R$758:$R$988&gt;0)+(R923&gt;0)*($R$758:$R$988=0)))&gt;0,"SALONES UNIDOS",IF(SUMPRODUCT((AB923=$AB$758:$AB$988)*(AH923=$AH$758:$AH$988)*((AQ923&lt;$AR$758:$AR$988)*(AR923&gt;$AQ$758:$AQ$988))*(ROW($AB$758:$AB$988)&lt;&gt;ROW(AB923)))&gt;0,"Cruzado","Sin cruce")))</f>
        <v/>
      </c>
      <c r="AV923" s="360" t="str" cm="1">
        <f t="array" ref="AV923">IF(AD923="","",IF(SUMPRODUCT((AD923=$AD$758:$AD$988)*(AH923=$AH$758:$AH$988)*(AS923=$AS$758:$AS$988)*(AT923=$AT$758:$AT$988)*(ROW($AD$758:$AD$988)&lt;&gt;ROW(AD923))*((R923=0)*($R$758:$R$988&gt;0)+(R923&gt;0)*($R$758:$R$988=0)))&gt;0,"SALONES UNIDOS",IF(SUMPRODUCT((AD923=$AD$758:$AD$988)*(AH923=$AH$758:$AH$988)*((AS923&lt;$AT$758:$AT$988)*(AT923&gt;$AS$758:$AS$988))*(ROW($AD$758:$AD$988)&lt;&gt;ROW(AD923)))&gt;0,"Cruzado","Sin cruce")))</f>
        <v>Sin cruce</v>
      </c>
      <c r="AW923" s="104" t="str">
        <f t="shared" si="413"/>
        <v>MH5PORUMAC</v>
      </c>
      <c r="AX923" s="104" t="str" cm="1">
        <f t="array" ref="AX923">IF(AW923="","",IF(SUMPRODUCT((AW923=$AW$7:$AW$2042)*(AH923=$AH$7:$AH$2042)*(AN923=$AN$7:$AN$2042)*(AO923=$AO$7:$AO$2042)*(ROW($AW$7:$AW$2042)&lt;&gt;ROW(AW923))*((R923=0)*($R$7:$R$2042&gt;0)+(R923&gt;0)*($R$7:$R$2042=0)))&gt;0,"SALONES UNIDOS",IF(SUMPRODUCT((AW923=$AW$7:$AW$2042)*(AH923=$AH$7:$AH$2042)*((AN923&lt;$AO$7:$AO$2042)*(AO923&gt;$AN$7:$AN$2042))*(ROW($AW$7:$AW$2042)&lt;&gt;ROW(AW923)))&gt;0,"Cruzado","Sin cruce")))</f>
        <v>Sin cruce</v>
      </c>
    </row>
    <row r="924" spans="2:50" ht="19.8" hidden="1" customHeight="1" x14ac:dyDescent="0.25">
      <c r="B924" s="494" t="s">
        <v>314</v>
      </c>
      <c r="C924" s="364" t="s">
        <v>969</v>
      </c>
      <c r="D924" s="364">
        <v>20261</v>
      </c>
      <c r="E924" s="373" t="s">
        <v>328</v>
      </c>
      <c r="F924" s="370" t="s">
        <v>291</v>
      </c>
      <c r="G924" s="373" t="s">
        <v>292</v>
      </c>
      <c r="H924" s="373">
        <v>5</v>
      </c>
      <c r="I924" s="373" t="s">
        <v>573</v>
      </c>
      <c r="J924" s="373" t="s">
        <v>283</v>
      </c>
      <c r="K924" s="194" t="s">
        <v>1010</v>
      </c>
      <c r="L924" s="364" t="s">
        <v>336</v>
      </c>
      <c r="M924" s="364" t="s">
        <v>324</v>
      </c>
      <c r="N924" s="364" t="s">
        <v>318</v>
      </c>
      <c r="O924" s="373" t="s">
        <v>315</v>
      </c>
      <c r="P924" s="364">
        <v>0</v>
      </c>
      <c r="Q924" s="364">
        <v>4</v>
      </c>
      <c r="R924" s="369">
        <v>4</v>
      </c>
      <c r="S924" s="364">
        <v>5</v>
      </c>
      <c r="T924" s="8"/>
      <c r="U924" s="374">
        <v>18</v>
      </c>
      <c r="V924" s="370">
        <v>41561011</v>
      </c>
      <c r="W924" s="373" t="s">
        <v>504</v>
      </c>
      <c r="X924" s="369" t="s">
        <v>315</v>
      </c>
      <c r="Y924" s="364"/>
      <c r="Z924" s="364"/>
      <c r="AA924" s="364"/>
      <c r="AB924" s="370"/>
      <c r="AC924" s="370"/>
      <c r="AD924" s="369" t="s">
        <v>814</v>
      </c>
      <c r="AE924" s="370"/>
      <c r="AF924" s="370"/>
      <c r="AG924" s="370" t="s">
        <v>301</v>
      </c>
      <c r="AH924" s="364">
        <v>6</v>
      </c>
      <c r="AI924" s="364">
        <v>16</v>
      </c>
      <c r="AJ924" s="364">
        <v>50</v>
      </c>
      <c r="AK924" s="364">
        <v>20</v>
      </c>
      <c r="AL924" s="364">
        <v>10</v>
      </c>
      <c r="AM924" s="22">
        <f t="shared" si="412"/>
        <v>4</v>
      </c>
      <c r="AN924" s="104">
        <f t="shared" si="408"/>
        <v>0.70138888888888884</v>
      </c>
      <c r="AO924" s="104">
        <f t="shared" si="409"/>
        <v>0.84027777777777779</v>
      </c>
      <c r="AP924" s="22" t="str" cm="1">
        <f t="array" ref="AP924">IF(W924="","",IF(SUMPRODUCT((W924=$W$7:$W$2042)*(AH924=$AH$7:$AH$2042)*(AN924=$AN$7:$AN$2042)*(AO924=$AO$7:$AO$2042)*(ROW($W$7:$W$2042)&lt;&gt;ROW(W924))*((R924=0)*($R$7:$R$2042&gt;0)+(R924&gt;0)*($R$7:$R$2042=0)))&gt;0,"SALONES UNIDOS",IF(SUMPRODUCT((W924=$W$7:$W$2042)*(AH924=$AH$7:$AH$2042)*((AN924&lt;$AO$7:$AO$2042)*(AO924&gt;$AN$7:$AN$2042))*(ROW($W$7:$W$2042)&lt;&gt;ROW(W924)))&gt;0,"Cruzado","Sin cruce")))</f>
        <v>Sin cruce</v>
      </c>
      <c r="AQ924" s="22"/>
      <c r="AR924" s="22"/>
      <c r="AS924" s="104">
        <f t="shared" si="448"/>
        <v>0.70138888888888884</v>
      </c>
      <c r="AT924" s="104">
        <f t="shared" si="449"/>
        <v>0.84027777777777779</v>
      </c>
      <c r="AU924" s="360" t="str" cm="1">
        <f t="array" ref="AU924">IF(AB924="","",IF(SUMPRODUCT((AB924=$AB$758:$AB$988)*(AH924=$AH$758:$AH$988)*(AQ924=$AQ$758:$AQ$988)*(AR924=$AR$758:$AR$988)*(ROW($AB$758:$AB$988)&lt;&gt;ROW(AB924))*((R924=0)*($R$758:$R$988&gt;0)+(R924&gt;0)*($R$758:$R$988=0)))&gt;0,"SALONES UNIDOS",IF(SUMPRODUCT((AB924=$AB$758:$AB$988)*(AH924=$AH$758:$AH$988)*((AQ924&lt;$AR$758:$AR$988)*(AR924&gt;$AQ$758:$AQ$988))*(ROW($AB$758:$AB$988)&lt;&gt;ROW(AB924)))&gt;0,"Cruzado","Sin cruce")))</f>
        <v/>
      </c>
      <c r="AV924" s="360" t="str" cm="1">
        <f t="array" ref="AV924">IF(AD924="","",IF(SUMPRODUCT((AD924=$AD$758:$AD$988)*(AH924=$AH$758:$AH$988)*(AS924=$AS$758:$AS$988)*(AT924=$AT$758:$AT$988)*(ROW($AD$758:$AD$988)&lt;&gt;ROW(AD924))*((R924=0)*($R$758:$R$988&gt;0)+(R924&gt;0)*($R$758:$R$988=0)))&gt;0,"SALONES UNIDOS",IF(SUMPRODUCT((AD924=$AD$758:$AD$988)*(AH924=$AH$758:$AH$988)*((AS924&lt;$AT$758:$AT$988)*(AT924&gt;$AS$758:$AS$988))*(ROW($AD$758:$AD$988)&lt;&gt;ROW(AD924)))&gt;0,"Cruzado","Sin cruce")))</f>
        <v>Sin cruce</v>
      </c>
      <c r="AW924" s="104" t="str">
        <f t="shared" si="413"/>
        <v>MH5PORUMAC</v>
      </c>
      <c r="AX924" s="104" t="str" cm="1">
        <f t="array" ref="AX924">IF(AW924="","",IF(SUMPRODUCT((AW924=$AW$7:$AW$2042)*(AH924=$AH$7:$AH$2042)*(AN924=$AN$7:$AN$2042)*(AO924=$AO$7:$AO$2042)*(ROW($AW$7:$AW$2042)&lt;&gt;ROW(AW924))*((R924=0)*($R$7:$R$2042&gt;0)+(R924&gt;0)*($R$7:$R$2042=0)))&gt;0,"SALONES UNIDOS",IF(SUMPRODUCT((AW924=$AW$7:$AW$2042)*(AH924=$AH$7:$AH$2042)*((AN924&lt;$AO$7:$AO$2042)*(AO924&gt;$AN$7:$AN$2042))*(ROW($AW$7:$AW$2042)&lt;&gt;ROW(AW924)))&gt;0,"Cruzado","Sin cruce")))</f>
        <v>Sin cruce</v>
      </c>
    </row>
    <row r="925" spans="2:50" ht="19.8" hidden="1" customHeight="1" x14ac:dyDescent="0.25">
      <c r="B925" s="494" t="s">
        <v>314</v>
      </c>
      <c r="C925" s="364" t="s">
        <v>969</v>
      </c>
      <c r="D925" s="364">
        <v>20261</v>
      </c>
      <c r="E925" s="373" t="s">
        <v>328</v>
      </c>
      <c r="F925" s="370" t="s">
        <v>291</v>
      </c>
      <c r="G925" s="373" t="s">
        <v>292</v>
      </c>
      <c r="H925" s="373">
        <v>5</v>
      </c>
      <c r="I925" s="373" t="s">
        <v>283</v>
      </c>
      <c r="J925" s="373" t="s">
        <v>283</v>
      </c>
      <c r="K925" s="194" t="s">
        <v>1011</v>
      </c>
      <c r="L925" s="364" t="s">
        <v>333</v>
      </c>
      <c r="M925" s="364" t="s">
        <v>324</v>
      </c>
      <c r="N925" s="364" t="s">
        <v>318</v>
      </c>
      <c r="O925" s="373" t="s">
        <v>315</v>
      </c>
      <c r="P925" s="364">
        <v>3</v>
      </c>
      <c r="Q925" s="364">
        <v>0</v>
      </c>
      <c r="R925" s="369">
        <v>3</v>
      </c>
      <c r="S925" s="364">
        <v>6</v>
      </c>
      <c r="T925" s="8"/>
      <c r="U925" s="374">
        <v>36</v>
      </c>
      <c r="V925" s="370">
        <v>21561913</v>
      </c>
      <c r="W925" s="373" t="s">
        <v>256</v>
      </c>
      <c r="X925" s="364" t="s">
        <v>315</v>
      </c>
      <c r="Y925" s="364"/>
      <c r="Z925" s="364"/>
      <c r="AA925" s="364"/>
      <c r="AB925" s="364" t="s">
        <v>805</v>
      </c>
      <c r="AC925" s="364"/>
      <c r="AD925" s="369"/>
      <c r="AE925" s="370"/>
      <c r="AF925" s="370"/>
      <c r="AG925" s="370" t="s">
        <v>559</v>
      </c>
      <c r="AH925" s="364">
        <v>1</v>
      </c>
      <c r="AI925" s="364">
        <v>14</v>
      </c>
      <c r="AJ925" s="364">
        <v>20</v>
      </c>
      <c r="AK925" s="364">
        <v>16</v>
      </c>
      <c r="AL925" s="364">
        <v>50</v>
      </c>
      <c r="AM925" s="22">
        <f t="shared" si="412"/>
        <v>3</v>
      </c>
      <c r="AN925" s="104">
        <f t="shared" ref="AN925:AN986" si="450">AI925/24+AJ925/1440</f>
        <v>0.59722222222222221</v>
      </c>
      <c r="AO925" s="104">
        <f t="shared" ref="AO925:AO986" si="451">AK925/24+AL925/1440</f>
        <v>0.70138888888888884</v>
      </c>
      <c r="AP925" s="22" t="str" cm="1">
        <f t="array" ref="AP925">IF(W925="","",IF(SUMPRODUCT((W925=$W$7:$W$2042)*(AH925=$AH$7:$AH$2042)*(AN925=$AN$7:$AN$2042)*(AO925=$AO$7:$AO$2042)*(ROW($W$7:$W$2042)&lt;&gt;ROW(W925))*((R925=0)*($R$7:$R$2042&gt;0)+(R925&gt;0)*($R$7:$R$2042=0)))&gt;0,"SALONES UNIDOS",IF(SUMPRODUCT((W925=$W$7:$W$2042)*(AH925=$AH$7:$AH$2042)*((AN925&lt;$AO$7:$AO$2042)*(AO925&gt;$AN$7:$AN$2042))*(ROW($W$7:$W$2042)&lt;&gt;ROW(W925)))&gt;0,"Cruzado","Sin cruce")))</f>
        <v>Sin cruce</v>
      </c>
      <c r="AQ925" s="104">
        <f>AN925</f>
        <v>0.59722222222222221</v>
      </c>
      <c r="AR925" s="104">
        <f>AO925</f>
        <v>0.70138888888888884</v>
      </c>
      <c r="AS925" s="22"/>
      <c r="AT925" s="22"/>
      <c r="AU925" s="360" t="str" cm="1">
        <f t="array" ref="AU925">IF(AB925="","",IF(SUMPRODUCT((AB925=$AB$758:$AB$988)*(AH925=$AH$758:$AH$988)*(AQ925=$AQ$758:$AQ$988)*(AR925=$AR$758:$AR$988)*(ROW($AB$758:$AB$988)&lt;&gt;ROW(AB925))*((R925=0)*($R$758:$R$988&gt;0)+(R925&gt;0)*($R$758:$R$988=0)))&gt;0,"SALONES UNIDOS",IF(SUMPRODUCT((AB925=$AB$758:$AB$988)*(AH925=$AH$758:$AH$988)*((AQ925&lt;$AR$758:$AR$988)*(AR925&gt;$AQ$758:$AQ$988))*(ROW($AB$758:$AB$988)&lt;&gt;ROW(AB925)))&gt;0,"Cruzado","Sin cruce")))</f>
        <v>Sin cruce</v>
      </c>
      <c r="AV925" s="360" t="str" cm="1">
        <f t="array" ref="AV925">IF(AD925="","",IF(SUMPRODUCT((AD925=$AD$758:$AD$988)*(AH925=$AH$758:$AH$988)*(AS925=$AS$758:$AS$988)*(AT925=$AT$758:$AT$988)*(ROW($AD$758:$AD$988)&lt;&gt;ROW(AD925))*((R925=0)*($R$758:$R$988&gt;0)+(R925&gt;0)*($R$758:$R$988=0)))&gt;0,"SALONES UNIDOS",IF(SUMPRODUCT((AD925=$AD$758:$AD$988)*(AH925=$AH$758:$AH$988)*((AS925&lt;$AT$758:$AT$988)*(AT925&gt;$AS$758:$AS$988))*(ROW($AD$758:$AD$988)&lt;&gt;ROW(AD925)))&gt;0,"Cruzado","Sin cruce")))</f>
        <v/>
      </c>
      <c r="AW925" s="104" t="str">
        <f t="shared" si="413"/>
        <v>MH5PORUMAC</v>
      </c>
      <c r="AX925" s="104" t="str" cm="1">
        <f t="array" ref="AX925">IF(AW925="","",IF(SUMPRODUCT((AW925=$AW$7:$AW$2042)*(AH925=$AH$7:$AH$2042)*(AN925=$AN$7:$AN$2042)*(AO925=$AO$7:$AO$2042)*(ROW($AW$7:$AW$2042)&lt;&gt;ROW(AW925))*((R925=0)*($R$7:$R$2042&gt;0)+(R925&gt;0)*($R$7:$R$2042=0)))&gt;0,"SALONES UNIDOS",IF(SUMPRODUCT((AW925=$AW$7:$AW$2042)*(AH925=$AH$7:$AH$2042)*((AN925&lt;$AO$7:$AO$2042)*(AO925&gt;$AN$7:$AN$2042))*(ROW($AW$7:$AW$2042)&lt;&gt;ROW(AW925)))&gt;0,"Cruzado","Sin cruce")))</f>
        <v>Sin cruce</v>
      </c>
    </row>
    <row r="926" spans="2:50" ht="19.8" hidden="1" customHeight="1" x14ac:dyDescent="0.25">
      <c r="B926" s="494" t="s">
        <v>314</v>
      </c>
      <c r="C926" s="364" t="s">
        <v>969</v>
      </c>
      <c r="D926" s="364">
        <v>20261</v>
      </c>
      <c r="E926" s="373" t="s">
        <v>328</v>
      </c>
      <c r="F926" s="370" t="s">
        <v>291</v>
      </c>
      <c r="G926" s="373" t="s">
        <v>292</v>
      </c>
      <c r="H926" s="373">
        <v>5</v>
      </c>
      <c r="I926" s="373" t="s">
        <v>572</v>
      </c>
      <c r="J926" s="373" t="s">
        <v>283</v>
      </c>
      <c r="K926" s="194" t="s">
        <v>1011</v>
      </c>
      <c r="L926" s="364" t="s">
        <v>333</v>
      </c>
      <c r="M926" s="364" t="s">
        <v>324</v>
      </c>
      <c r="N926" s="364" t="s">
        <v>318</v>
      </c>
      <c r="O926" s="373" t="s">
        <v>315</v>
      </c>
      <c r="P926" s="364">
        <v>0</v>
      </c>
      <c r="Q926" s="364">
        <v>6</v>
      </c>
      <c r="R926" s="369">
        <v>6</v>
      </c>
      <c r="S926" s="364">
        <v>6</v>
      </c>
      <c r="T926" s="8"/>
      <c r="U926" s="374">
        <v>18</v>
      </c>
      <c r="V926" s="370">
        <v>21561913</v>
      </c>
      <c r="W926" s="373" t="s">
        <v>256</v>
      </c>
      <c r="X926" s="364" t="s">
        <v>315</v>
      </c>
      <c r="Y926" s="364"/>
      <c r="Z926" s="364"/>
      <c r="AA926" s="364"/>
      <c r="AB926" s="370"/>
      <c r="AC926" s="364"/>
      <c r="AD926" s="364" t="s">
        <v>810</v>
      </c>
      <c r="AE926" s="370"/>
      <c r="AF926" s="370"/>
      <c r="AG926" s="370" t="s">
        <v>301</v>
      </c>
      <c r="AH926" s="364">
        <v>1</v>
      </c>
      <c r="AI926" s="364">
        <v>16</v>
      </c>
      <c r="AJ926" s="364">
        <v>50</v>
      </c>
      <c r="AK926" s="364">
        <v>21</v>
      </c>
      <c r="AL926" s="364">
        <v>50</v>
      </c>
      <c r="AM926" s="22">
        <f t="shared" si="412"/>
        <v>6</v>
      </c>
      <c r="AN926" s="104">
        <f t="shared" si="450"/>
        <v>0.70138888888888884</v>
      </c>
      <c r="AO926" s="104">
        <f t="shared" si="451"/>
        <v>0.90972222222222221</v>
      </c>
      <c r="AP926" s="22" t="str" cm="1">
        <f t="array" ref="AP926">IF(W926="","",IF(SUMPRODUCT((W926=$W$7:$W$2042)*(AH926=$AH$7:$AH$2042)*(AN926=$AN$7:$AN$2042)*(AO926=$AO$7:$AO$2042)*(ROW($W$7:$W$2042)&lt;&gt;ROW(W926))*((R926=0)*($R$7:$R$2042&gt;0)+(R926&gt;0)*($R$7:$R$2042=0)))&gt;0,"SALONES UNIDOS",IF(SUMPRODUCT((W926=$W$7:$W$2042)*(AH926=$AH$7:$AH$2042)*((AN926&lt;$AO$7:$AO$2042)*(AO926&gt;$AN$7:$AN$2042))*(ROW($W$7:$W$2042)&lt;&gt;ROW(W926)))&gt;0,"Cruzado","Sin cruce")))</f>
        <v>Sin cruce</v>
      </c>
      <c r="AQ926" s="22"/>
      <c r="AR926" s="22"/>
      <c r="AS926" s="104">
        <f t="shared" ref="AS926:AS927" si="452">AN926</f>
        <v>0.70138888888888884</v>
      </c>
      <c r="AT926" s="104">
        <f t="shared" ref="AT926:AT927" si="453">AO926</f>
        <v>0.90972222222222221</v>
      </c>
      <c r="AU926" s="360" t="str" cm="1">
        <f t="array" ref="AU926">IF(AB926="","",IF(SUMPRODUCT((AB926=$AB$758:$AB$988)*(AH926=$AH$758:$AH$988)*(AQ926=$AQ$758:$AQ$988)*(AR926=$AR$758:$AR$988)*(ROW($AB$758:$AB$988)&lt;&gt;ROW(AB926))*((R926=0)*($R$758:$R$988&gt;0)+(R926&gt;0)*($R$758:$R$988=0)))&gt;0,"SALONES UNIDOS",IF(SUMPRODUCT((AB926=$AB$758:$AB$988)*(AH926=$AH$758:$AH$988)*((AQ926&lt;$AR$758:$AR$988)*(AR926&gt;$AQ$758:$AQ$988))*(ROW($AB$758:$AB$988)&lt;&gt;ROW(AB926)))&gt;0,"Cruzado","Sin cruce")))</f>
        <v/>
      </c>
      <c r="AV926" s="360" t="str" cm="1">
        <f t="array" ref="AV926">IF(AD926="","",IF(SUMPRODUCT((AD926=$AD$758:$AD$988)*(AH926=$AH$758:$AH$988)*(AS926=$AS$758:$AS$988)*(AT926=$AT$758:$AT$988)*(ROW($AD$758:$AD$988)&lt;&gt;ROW(AD926))*((R926=0)*($R$758:$R$988&gt;0)+(R926&gt;0)*($R$758:$R$988=0)))&gt;0,"SALONES UNIDOS",IF(SUMPRODUCT((AD926=$AD$758:$AD$988)*(AH926=$AH$758:$AH$988)*((AS926&lt;$AT$758:$AT$988)*(AT926&gt;$AS$758:$AS$988))*(ROW($AD$758:$AD$988)&lt;&gt;ROW(AD926)))&gt;0,"Cruzado","Sin cruce")))</f>
        <v>Sin cruce</v>
      </c>
      <c r="AW926" s="104" t="str">
        <f t="shared" si="413"/>
        <v>MH5PORUMAC</v>
      </c>
      <c r="AX926" s="104" t="str" cm="1">
        <f t="array" ref="AX926">IF(AW926="","",IF(SUMPRODUCT((AW926=$AW$7:$AW$2042)*(AH926=$AH$7:$AH$2042)*(AN926=$AN$7:$AN$2042)*(AO926=$AO$7:$AO$2042)*(ROW($AW$7:$AW$2042)&lt;&gt;ROW(AW926))*((R926=0)*($R$7:$R$2042&gt;0)+(R926&gt;0)*($R$7:$R$2042=0)))&gt;0,"SALONES UNIDOS",IF(SUMPRODUCT((AW926=$AW$7:$AW$2042)*(AH926=$AH$7:$AH$2042)*((AN926&lt;$AO$7:$AO$2042)*(AO926&gt;$AN$7:$AN$2042))*(ROW($AW$7:$AW$2042)&lt;&gt;ROW(AW926)))&gt;0,"Cruzado","Sin cruce")))</f>
        <v>Sin cruce</v>
      </c>
    </row>
    <row r="927" spans="2:50" ht="19.8" hidden="1" customHeight="1" x14ac:dyDescent="0.25">
      <c r="B927" s="494" t="s">
        <v>314</v>
      </c>
      <c r="C927" s="364" t="s">
        <v>969</v>
      </c>
      <c r="D927" s="364">
        <v>20261</v>
      </c>
      <c r="E927" s="373" t="s">
        <v>328</v>
      </c>
      <c r="F927" s="370" t="s">
        <v>291</v>
      </c>
      <c r="G927" s="373" t="s">
        <v>292</v>
      </c>
      <c r="H927" s="373">
        <v>5</v>
      </c>
      <c r="I927" s="373" t="s">
        <v>573</v>
      </c>
      <c r="J927" s="373" t="s">
        <v>283</v>
      </c>
      <c r="K927" s="194" t="s">
        <v>1011</v>
      </c>
      <c r="L927" s="364" t="s">
        <v>333</v>
      </c>
      <c r="M927" s="364" t="s">
        <v>324</v>
      </c>
      <c r="N927" s="364" t="s">
        <v>318</v>
      </c>
      <c r="O927" s="373" t="s">
        <v>315</v>
      </c>
      <c r="P927" s="364">
        <v>0</v>
      </c>
      <c r="Q927" s="364">
        <v>6</v>
      </c>
      <c r="R927" s="369">
        <v>6</v>
      </c>
      <c r="S927" s="364">
        <v>6</v>
      </c>
      <c r="T927" s="8"/>
      <c r="U927" s="374">
        <v>18</v>
      </c>
      <c r="V927" s="370">
        <v>21561913</v>
      </c>
      <c r="W927" s="373" t="s">
        <v>256</v>
      </c>
      <c r="X927" s="364" t="s">
        <v>315</v>
      </c>
      <c r="Y927" s="364"/>
      <c r="Z927" s="364"/>
      <c r="AA927" s="364"/>
      <c r="AB927" s="370"/>
      <c r="AC927" s="364"/>
      <c r="AD927" s="364" t="s">
        <v>810</v>
      </c>
      <c r="AE927" s="370"/>
      <c r="AF927" s="370"/>
      <c r="AG927" s="370" t="s">
        <v>301</v>
      </c>
      <c r="AH927" s="364">
        <v>2</v>
      </c>
      <c r="AI927" s="364">
        <v>14</v>
      </c>
      <c r="AJ927" s="364">
        <v>20</v>
      </c>
      <c r="AK927" s="364">
        <v>19</v>
      </c>
      <c r="AL927" s="364">
        <v>20</v>
      </c>
      <c r="AM927" s="22">
        <f t="shared" si="412"/>
        <v>6</v>
      </c>
      <c r="AN927" s="104">
        <f t="shared" si="450"/>
        <v>0.59722222222222221</v>
      </c>
      <c r="AO927" s="104">
        <f t="shared" si="451"/>
        <v>0.80555555555555547</v>
      </c>
      <c r="AP927" s="22" t="str" cm="1">
        <f t="array" ref="AP927">IF(W927="","",IF(SUMPRODUCT((W927=$W$7:$W$2042)*(AH927=$AH$7:$AH$2042)*(AN927=$AN$7:$AN$2042)*(AO927=$AO$7:$AO$2042)*(ROW($W$7:$W$2042)&lt;&gt;ROW(W927))*((R927=0)*($R$7:$R$2042&gt;0)+(R927&gt;0)*($R$7:$R$2042=0)))&gt;0,"SALONES UNIDOS",IF(SUMPRODUCT((W927=$W$7:$W$2042)*(AH927=$AH$7:$AH$2042)*((AN927&lt;$AO$7:$AO$2042)*(AO927&gt;$AN$7:$AN$2042))*(ROW($W$7:$W$2042)&lt;&gt;ROW(W927)))&gt;0,"Cruzado","Sin cruce")))</f>
        <v>Sin cruce</v>
      </c>
      <c r="AQ927" s="22"/>
      <c r="AR927" s="22"/>
      <c r="AS927" s="104">
        <f t="shared" si="452"/>
        <v>0.59722222222222221</v>
      </c>
      <c r="AT927" s="104">
        <f t="shared" si="453"/>
        <v>0.80555555555555547</v>
      </c>
      <c r="AU927" s="360" t="str" cm="1">
        <f t="array" ref="AU927">IF(AB927="","",IF(SUMPRODUCT((AB927=$AB$758:$AB$988)*(AH927=$AH$758:$AH$988)*(AQ927=$AQ$758:$AQ$988)*(AR927=$AR$758:$AR$988)*(ROW($AB$758:$AB$988)&lt;&gt;ROW(AB927))*((R927=0)*($R$758:$R$988&gt;0)+(R927&gt;0)*($R$758:$R$988=0)))&gt;0,"SALONES UNIDOS",IF(SUMPRODUCT((AB927=$AB$758:$AB$988)*(AH927=$AH$758:$AH$988)*((AQ927&lt;$AR$758:$AR$988)*(AR927&gt;$AQ$758:$AQ$988))*(ROW($AB$758:$AB$988)&lt;&gt;ROW(AB927)))&gt;0,"Cruzado","Sin cruce")))</f>
        <v/>
      </c>
      <c r="AV927" s="360" t="str" cm="1">
        <f t="array" ref="AV927">IF(AD927="","",IF(SUMPRODUCT((AD927=$AD$758:$AD$988)*(AH927=$AH$758:$AH$988)*(AS927=$AS$758:$AS$988)*(AT927=$AT$758:$AT$988)*(ROW($AD$758:$AD$988)&lt;&gt;ROW(AD927))*((R927=0)*($R$758:$R$988&gt;0)+(R927&gt;0)*($R$758:$R$988=0)))&gt;0,"SALONES UNIDOS",IF(SUMPRODUCT((AD927=$AD$758:$AD$988)*(AH927=$AH$758:$AH$988)*((AS927&lt;$AT$758:$AT$988)*(AT927&gt;$AS$758:$AS$988))*(ROW($AD$758:$AD$988)&lt;&gt;ROW(AD927)))&gt;0,"Cruzado","Sin cruce")))</f>
        <v>Sin cruce</v>
      </c>
      <c r="AW927" s="104" t="str">
        <f t="shared" si="413"/>
        <v>MH5PORUMAC</v>
      </c>
      <c r="AX927" s="104" t="str" cm="1">
        <f t="array" ref="AX927">IF(AW927="","",IF(SUMPRODUCT((AW927=$AW$7:$AW$2042)*(AH927=$AH$7:$AH$2042)*(AN927=$AN$7:$AN$2042)*(AO927=$AO$7:$AO$2042)*(ROW($AW$7:$AW$2042)&lt;&gt;ROW(AW927))*((R927=0)*($R$7:$R$2042&gt;0)+(R927&gt;0)*($R$7:$R$2042=0)))&gt;0,"SALONES UNIDOS",IF(SUMPRODUCT((AW927=$AW$7:$AW$2042)*(AH927=$AH$7:$AH$2042)*((AN927&lt;$AO$7:$AO$2042)*(AO927&gt;$AN$7:$AN$2042))*(ROW($AW$7:$AW$2042)&lt;&gt;ROW(AW927)))&gt;0,"Cruzado","Sin cruce")))</f>
        <v>Sin cruce</v>
      </c>
    </row>
    <row r="928" spans="2:50" ht="19.8" hidden="1" customHeight="1" x14ac:dyDescent="0.25">
      <c r="B928" s="494" t="s">
        <v>314</v>
      </c>
      <c r="C928" s="364" t="s">
        <v>969</v>
      </c>
      <c r="D928" s="364">
        <v>20261</v>
      </c>
      <c r="E928" s="373" t="s">
        <v>328</v>
      </c>
      <c r="F928" s="370" t="s">
        <v>291</v>
      </c>
      <c r="G928" s="373" t="s">
        <v>292</v>
      </c>
      <c r="H928" s="373">
        <v>5</v>
      </c>
      <c r="I928" s="373" t="s">
        <v>283</v>
      </c>
      <c r="J928" s="373" t="s">
        <v>283</v>
      </c>
      <c r="K928" s="194" t="s">
        <v>1013</v>
      </c>
      <c r="L928" s="364" t="s">
        <v>1005</v>
      </c>
      <c r="M928" s="364" t="s">
        <v>317</v>
      </c>
      <c r="N928" s="364" t="s">
        <v>318</v>
      </c>
      <c r="O928" s="373" t="s">
        <v>315</v>
      </c>
      <c r="P928" s="364">
        <v>1</v>
      </c>
      <c r="Q928" s="364">
        <v>0</v>
      </c>
      <c r="R928" s="369">
        <v>1</v>
      </c>
      <c r="S928" s="364">
        <v>3</v>
      </c>
      <c r="T928" s="8"/>
      <c r="U928" s="374">
        <v>36</v>
      </c>
      <c r="V928" s="370">
        <v>70032054</v>
      </c>
      <c r="W928" s="373" t="s">
        <v>244</v>
      </c>
      <c r="X928" s="364" t="s">
        <v>315</v>
      </c>
      <c r="Y928" s="364"/>
      <c r="Z928" s="364"/>
      <c r="AA928" s="364"/>
      <c r="AB928" s="364" t="s">
        <v>816</v>
      </c>
      <c r="AC928" s="364"/>
      <c r="AD928" s="369"/>
      <c r="AE928" s="370"/>
      <c r="AF928" s="370"/>
      <c r="AG928" s="370" t="s">
        <v>559</v>
      </c>
      <c r="AH928" s="364">
        <v>4</v>
      </c>
      <c r="AI928" s="364">
        <v>7</v>
      </c>
      <c r="AJ928" s="364">
        <v>40</v>
      </c>
      <c r="AK928" s="364">
        <v>8</v>
      </c>
      <c r="AL928" s="364">
        <v>30</v>
      </c>
      <c r="AM928" s="22">
        <f t="shared" si="412"/>
        <v>1</v>
      </c>
      <c r="AN928" s="104">
        <f t="shared" si="450"/>
        <v>0.31944444444444448</v>
      </c>
      <c r="AO928" s="104">
        <f t="shared" si="451"/>
        <v>0.35416666666666663</v>
      </c>
      <c r="AP928" s="22" t="str" cm="1">
        <f t="array" ref="AP928">IF(W928="","",IF(SUMPRODUCT((W928=$W$7:$W$2042)*(AH928=$AH$7:$AH$2042)*(AN928=$AN$7:$AN$2042)*(AO928=$AO$7:$AO$2042)*(ROW($W$7:$W$2042)&lt;&gt;ROW(W928))*((R928=0)*($R$7:$R$2042&gt;0)+(R928&gt;0)*($R$7:$R$2042=0)))&gt;0,"SALONES UNIDOS",IF(SUMPRODUCT((W928=$W$7:$W$2042)*(AH928=$AH$7:$AH$2042)*((AN928&lt;$AO$7:$AO$2042)*(AO928&gt;$AN$7:$AN$2042))*(ROW($W$7:$W$2042)&lt;&gt;ROW(W928)))&gt;0,"Cruzado","Sin cruce")))</f>
        <v>Sin cruce</v>
      </c>
      <c r="AQ928" s="104">
        <f>AN928</f>
        <v>0.31944444444444448</v>
      </c>
      <c r="AR928" s="104">
        <f>AO928</f>
        <v>0.35416666666666663</v>
      </c>
      <c r="AS928" s="22"/>
      <c r="AT928" s="22"/>
      <c r="AU928" s="360" t="str" cm="1">
        <f t="array" ref="AU928">IF(AB928="","",IF(SUMPRODUCT((AB928=$AB$758:$AB$988)*(AH928=$AH$758:$AH$988)*(AQ928=$AQ$758:$AQ$988)*(AR928=$AR$758:$AR$988)*(ROW($AB$758:$AB$988)&lt;&gt;ROW(AB928))*((R928=0)*($R$758:$R$988&gt;0)+(R928&gt;0)*($R$758:$R$988=0)))&gt;0,"SALONES UNIDOS",IF(SUMPRODUCT((AB928=$AB$758:$AB$988)*(AH928=$AH$758:$AH$988)*((AQ928&lt;$AR$758:$AR$988)*(AR928&gt;$AQ$758:$AQ$988))*(ROW($AB$758:$AB$988)&lt;&gt;ROW(AB928)))&gt;0,"Cruzado","Sin cruce")))</f>
        <v>Sin cruce</v>
      </c>
      <c r="AV928" s="360" t="str" cm="1">
        <f t="array" ref="AV928">IF(AD928="","",IF(SUMPRODUCT((AD928=$AD$758:$AD$988)*(AH928=$AH$758:$AH$988)*(AS928=$AS$758:$AS$988)*(AT928=$AT$758:$AT$988)*(ROW($AD$758:$AD$988)&lt;&gt;ROW(AD928))*((R928=0)*($R$758:$R$988&gt;0)+(R928&gt;0)*($R$758:$R$988=0)))&gt;0,"SALONES UNIDOS",IF(SUMPRODUCT((AD928=$AD$758:$AD$988)*(AH928=$AH$758:$AH$988)*((AS928&lt;$AT$758:$AT$988)*(AT928&gt;$AS$758:$AS$988))*(ROW($AD$758:$AD$988)&lt;&gt;ROW(AD928)))&gt;0,"Cruzado","Sin cruce")))</f>
        <v/>
      </c>
      <c r="AW928" s="104" t="str">
        <f t="shared" si="413"/>
        <v>MH5PORUMAC</v>
      </c>
      <c r="AX928" s="104" t="str" cm="1">
        <f t="array" ref="AX928">IF(AW928="","",IF(SUMPRODUCT((AW928=$AW$7:$AW$2042)*(AH928=$AH$7:$AH$2042)*(AN928=$AN$7:$AN$2042)*(AO928=$AO$7:$AO$2042)*(ROW($AW$7:$AW$2042)&lt;&gt;ROW(AW928))*((R928=0)*($R$7:$R$2042&gt;0)+(R928&gt;0)*($R$7:$R$2042=0)))&gt;0,"SALONES UNIDOS",IF(SUMPRODUCT((AW928=$AW$7:$AW$2042)*(AH928=$AH$7:$AH$2042)*((AN928&lt;$AO$7:$AO$2042)*(AO928&gt;$AN$7:$AN$2042))*(ROW($AW$7:$AW$2042)&lt;&gt;ROW(AW928)))&gt;0,"Cruzado","Sin cruce")))</f>
        <v>Sin cruce</v>
      </c>
    </row>
    <row r="929" spans="2:50" ht="19.8" hidden="1" customHeight="1" x14ac:dyDescent="0.25">
      <c r="B929" s="494" t="s">
        <v>314</v>
      </c>
      <c r="C929" s="364" t="s">
        <v>969</v>
      </c>
      <c r="D929" s="364">
        <v>20261</v>
      </c>
      <c r="E929" s="373" t="s">
        <v>328</v>
      </c>
      <c r="F929" s="370" t="s">
        <v>291</v>
      </c>
      <c r="G929" s="373" t="s">
        <v>292</v>
      </c>
      <c r="H929" s="373">
        <v>5</v>
      </c>
      <c r="I929" s="373" t="s">
        <v>572</v>
      </c>
      <c r="J929" s="373" t="s">
        <v>283</v>
      </c>
      <c r="K929" s="194" t="s">
        <v>1013</v>
      </c>
      <c r="L929" s="364" t="s">
        <v>1005</v>
      </c>
      <c r="M929" s="364" t="s">
        <v>317</v>
      </c>
      <c r="N929" s="364" t="s">
        <v>318</v>
      </c>
      <c r="O929" s="373" t="s">
        <v>315</v>
      </c>
      <c r="P929" s="364">
        <v>0</v>
      </c>
      <c r="Q929" s="364">
        <v>4</v>
      </c>
      <c r="R929" s="369">
        <v>4</v>
      </c>
      <c r="S929" s="364">
        <v>3</v>
      </c>
      <c r="T929" s="8"/>
      <c r="U929" s="374">
        <v>18</v>
      </c>
      <c r="V929" s="370">
        <v>70032054</v>
      </c>
      <c r="W929" s="373" t="s">
        <v>244</v>
      </c>
      <c r="X929" s="364" t="s">
        <v>315</v>
      </c>
      <c r="Y929" s="364"/>
      <c r="Z929" s="364"/>
      <c r="AA929" s="364"/>
      <c r="AB929" s="370"/>
      <c r="AC929" s="364"/>
      <c r="AD929" s="364" t="s">
        <v>826</v>
      </c>
      <c r="AE929" s="370"/>
      <c r="AF929" s="370"/>
      <c r="AG929" s="370" t="s">
        <v>301</v>
      </c>
      <c r="AH929" s="364">
        <v>4</v>
      </c>
      <c r="AI929" s="364">
        <v>8</v>
      </c>
      <c r="AJ929" s="364">
        <v>30</v>
      </c>
      <c r="AK929" s="364">
        <v>11</v>
      </c>
      <c r="AL929" s="364">
        <v>50</v>
      </c>
      <c r="AM929" s="22">
        <f t="shared" si="412"/>
        <v>4</v>
      </c>
      <c r="AN929" s="104">
        <f t="shared" si="450"/>
        <v>0.35416666666666663</v>
      </c>
      <c r="AO929" s="104">
        <f t="shared" si="451"/>
        <v>0.49305555555555552</v>
      </c>
      <c r="AP929" s="22" t="str" cm="1">
        <f t="array" ref="AP929">IF(W929="","",IF(SUMPRODUCT((W929=$W$7:$W$2042)*(AH929=$AH$7:$AH$2042)*(AN929=$AN$7:$AN$2042)*(AO929=$AO$7:$AO$2042)*(ROW($W$7:$W$2042)&lt;&gt;ROW(W929))*((R929=0)*($R$7:$R$2042&gt;0)+(R929&gt;0)*($R$7:$R$2042=0)))&gt;0,"SALONES UNIDOS",IF(SUMPRODUCT((W929=$W$7:$W$2042)*(AH929=$AH$7:$AH$2042)*((AN929&lt;$AO$7:$AO$2042)*(AO929&gt;$AN$7:$AN$2042))*(ROW($W$7:$W$2042)&lt;&gt;ROW(W929)))&gt;0,"Cruzado","Sin cruce")))</f>
        <v>Sin cruce</v>
      </c>
      <c r="AQ929" s="22"/>
      <c r="AR929" s="22"/>
      <c r="AS929" s="104">
        <f t="shared" ref="AS929:AS930" si="454">AN929</f>
        <v>0.35416666666666663</v>
      </c>
      <c r="AT929" s="104">
        <f t="shared" ref="AT929:AT930" si="455">AO929</f>
        <v>0.49305555555555552</v>
      </c>
      <c r="AU929" s="360" t="str" cm="1">
        <f t="array" ref="AU929">IF(AB929="","",IF(SUMPRODUCT((AB929=$AB$758:$AB$988)*(AH929=$AH$758:$AH$988)*(AQ929=$AQ$758:$AQ$988)*(AR929=$AR$758:$AR$988)*(ROW($AB$758:$AB$988)&lt;&gt;ROW(AB929))*((R929=0)*($R$758:$R$988&gt;0)+(R929&gt;0)*($R$758:$R$988=0)))&gt;0,"SALONES UNIDOS",IF(SUMPRODUCT((AB929=$AB$758:$AB$988)*(AH929=$AH$758:$AH$988)*((AQ929&lt;$AR$758:$AR$988)*(AR929&gt;$AQ$758:$AQ$988))*(ROW($AB$758:$AB$988)&lt;&gt;ROW(AB929)))&gt;0,"Cruzado","Sin cruce")))</f>
        <v/>
      </c>
      <c r="AV929" s="360" t="str" cm="1">
        <f t="array" ref="AV929">IF(AD929="","",IF(SUMPRODUCT((AD929=$AD$758:$AD$988)*(AH929=$AH$758:$AH$988)*(AS929=$AS$758:$AS$988)*(AT929=$AT$758:$AT$988)*(ROW($AD$758:$AD$988)&lt;&gt;ROW(AD929))*((R929=0)*($R$758:$R$988&gt;0)+(R929&gt;0)*($R$758:$R$988=0)))&gt;0,"SALONES UNIDOS",IF(SUMPRODUCT((AD929=$AD$758:$AD$988)*(AH929=$AH$758:$AH$988)*((AS929&lt;$AT$758:$AT$988)*(AT929&gt;$AS$758:$AS$988))*(ROW($AD$758:$AD$988)&lt;&gt;ROW(AD929)))&gt;0,"Cruzado","Sin cruce")))</f>
        <v>Sin cruce</v>
      </c>
      <c r="AW929" s="104" t="str">
        <f t="shared" si="413"/>
        <v>MH5PORUMAC</v>
      </c>
      <c r="AX929" s="104" t="str" cm="1">
        <f t="array" ref="AX929">IF(AW929="","",IF(SUMPRODUCT((AW929=$AW$7:$AW$2042)*(AH929=$AH$7:$AH$2042)*(AN929=$AN$7:$AN$2042)*(AO929=$AO$7:$AO$2042)*(ROW($AW$7:$AW$2042)&lt;&gt;ROW(AW929))*((R929=0)*($R$7:$R$2042&gt;0)+(R929&gt;0)*($R$7:$R$2042=0)))&gt;0,"SALONES UNIDOS",IF(SUMPRODUCT((AW929=$AW$7:$AW$2042)*(AH929=$AH$7:$AH$2042)*((AN929&lt;$AO$7:$AO$2042)*(AO929&gt;$AN$7:$AN$2042))*(ROW($AW$7:$AW$2042)&lt;&gt;ROW(AW929)))&gt;0,"Cruzado","Sin cruce")))</f>
        <v>Sin cruce</v>
      </c>
    </row>
    <row r="930" spans="2:50" ht="19.8" hidden="1" customHeight="1" x14ac:dyDescent="0.25">
      <c r="B930" s="494" t="s">
        <v>314</v>
      </c>
      <c r="C930" s="364" t="s">
        <v>969</v>
      </c>
      <c r="D930" s="364">
        <v>20261</v>
      </c>
      <c r="E930" s="373" t="s">
        <v>328</v>
      </c>
      <c r="F930" s="370" t="s">
        <v>291</v>
      </c>
      <c r="G930" s="373" t="s">
        <v>292</v>
      </c>
      <c r="H930" s="373">
        <v>5</v>
      </c>
      <c r="I930" s="373" t="s">
        <v>573</v>
      </c>
      <c r="J930" s="373" t="s">
        <v>283</v>
      </c>
      <c r="K930" s="194" t="s">
        <v>1013</v>
      </c>
      <c r="L930" s="364" t="s">
        <v>1005</v>
      </c>
      <c r="M930" s="364" t="s">
        <v>317</v>
      </c>
      <c r="N930" s="364" t="s">
        <v>318</v>
      </c>
      <c r="O930" s="373" t="s">
        <v>315</v>
      </c>
      <c r="P930" s="364">
        <v>0</v>
      </c>
      <c r="Q930" s="364">
        <v>4</v>
      </c>
      <c r="R930" s="369">
        <v>4</v>
      </c>
      <c r="S930" s="364">
        <v>3</v>
      </c>
      <c r="T930" s="8"/>
      <c r="U930" s="374">
        <v>18</v>
      </c>
      <c r="V930" s="370">
        <v>70032054</v>
      </c>
      <c r="W930" s="373" t="s">
        <v>244</v>
      </c>
      <c r="X930" s="364" t="s">
        <v>315</v>
      </c>
      <c r="Y930" s="364"/>
      <c r="Z930" s="364"/>
      <c r="AA930" s="364"/>
      <c r="AB930" s="370"/>
      <c r="AC930" s="364"/>
      <c r="AD930" s="364" t="s">
        <v>826</v>
      </c>
      <c r="AE930" s="370"/>
      <c r="AF930" s="370"/>
      <c r="AG930" s="370" t="s">
        <v>301</v>
      </c>
      <c r="AH930" s="364">
        <v>4</v>
      </c>
      <c r="AI930" s="364">
        <v>11</v>
      </c>
      <c r="AJ930" s="364">
        <v>50</v>
      </c>
      <c r="AK930" s="364">
        <v>15</v>
      </c>
      <c r="AL930" s="364">
        <v>10</v>
      </c>
      <c r="AM930" s="22">
        <f t="shared" ref="AM930:AM993" si="456">IF(AI930="",R930,ROUND(((((AK930/24)+(AL930/1440))-((AI930/24)+(AJ930/1440)))*1440/50),5))</f>
        <v>4</v>
      </c>
      <c r="AN930" s="104">
        <f t="shared" si="450"/>
        <v>0.49305555555555552</v>
      </c>
      <c r="AO930" s="104">
        <f t="shared" si="451"/>
        <v>0.63194444444444442</v>
      </c>
      <c r="AP930" s="22" t="str" cm="1">
        <f t="array" ref="AP930">IF(W930="","",IF(SUMPRODUCT((W930=$W$7:$W$2042)*(AH930=$AH$7:$AH$2042)*(AN930=$AN$7:$AN$2042)*(AO930=$AO$7:$AO$2042)*(ROW($W$7:$W$2042)&lt;&gt;ROW(W930))*((R930=0)*($R$7:$R$2042&gt;0)+(R930&gt;0)*($R$7:$R$2042=0)))&gt;0,"SALONES UNIDOS",IF(SUMPRODUCT((W930=$W$7:$W$2042)*(AH930=$AH$7:$AH$2042)*((AN930&lt;$AO$7:$AO$2042)*(AO930&gt;$AN$7:$AN$2042))*(ROW($W$7:$W$2042)&lt;&gt;ROW(W930)))&gt;0,"Cruzado","Sin cruce")))</f>
        <v>Sin cruce</v>
      </c>
      <c r="AQ930" s="22"/>
      <c r="AR930" s="22"/>
      <c r="AS930" s="104">
        <f t="shared" si="454"/>
        <v>0.49305555555555552</v>
      </c>
      <c r="AT930" s="104">
        <f t="shared" si="455"/>
        <v>0.63194444444444442</v>
      </c>
      <c r="AU930" s="360" t="str" cm="1">
        <f t="array" ref="AU930">IF(AB930="","",IF(SUMPRODUCT((AB930=$AB$758:$AB$988)*(AH930=$AH$758:$AH$988)*(AQ930=$AQ$758:$AQ$988)*(AR930=$AR$758:$AR$988)*(ROW($AB$758:$AB$988)&lt;&gt;ROW(AB930))*((R930=0)*($R$758:$R$988&gt;0)+(R930&gt;0)*($R$758:$R$988=0)))&gt;0,"SALONES UNIDOS",IF(SUMPRODUCT((AB930=$AB$758:$AB$988)*(AH930=$AH$758:$AH$988)*((AQ930&lt;$AR$758:$AR$988)*(AR930&gt;$AQ$758:$AQ$988))*(ROW($AB$758:$AB$988)&lt;&gt;ROW(AB930)))&gt;0,"Cruzado","Sin cruce")))</f>
        <v/>
      </c>
      <c r="AV930" s="360" t="str" cm="1">
        <f t="array" ref="AV930">IF(AD930="","",IF(SUMPRODUCT((AD930=$AD$758:$AD$988)*(AH930=$AH$758:$AH$988)*(AS930=$AS$758:$AS$988)*(AT930=$AT$758:$AT$988)*(ROW($AD$758:$AD$988)&lt;&gt;ROW(AD930))*((R930=0)*($R$758:$R$988&gt;0)+(R930&gt;0)*($R$758:$R$988=0)))&gt;0,"SALONES UNIDOS",IF(SUMPRODUCT((AD930=$AD$758:$AD$988)*(AH930=$AH$758:$AH$988)*((AS930&lt;$AT$758:$AT$988)*(AT930&gt;$AS$758:$AS$988))*(ROW($AD$758:$AD$988)&lt;&gt;ROW(AD930)))&gt;0,"Cruzado","Sin cruce")))</f>
        <v>Sin cruce</v>
      </c>
      <c r="AW930" s="104" t="str">
        <f t="shared" ref="AW930:AW993" si="457">TRIM(CONCATENATE(G930,H930,E930,J930))</f>
        <v>MH5PORUMAC</v>
      </c>
      <c r="AX930" s="104" t="str" cm="1">
        <f t="array" ref="AX930">IF(AW930="","",IF(SUMPRODUCT((AW930=$AW$7:$AW$2042)*(AH930=$AH$7:$AH$2042)*(AN930=$AN$7:$AN$2042)*(AO930=$AO$7:$AO$2042)*(ROW($AW$7:$AW$2042)&lt;&gt;ROW(AW930))*((R930=0)*($R$7:$R$2042&gt;0)+(R930&gt;0)*($R$7:$R$2042=0)))&gt;0,"SALONES UNIDOS",IF(SUMPRODUCT((AW930=$AW$7:$AW$2042)*(AH930=$AH$7:$AH$2042)*((AN930&lt;$AO$7:$AO$2042)*(AO930&gt;$AN$7:$AN$2042))*(ROW($AW$7:$AW$2042)&lt;&gt;ROW(AW930)))&gt;0,"Cruzado","Sin cruce")))</f>
        <v>Sin cruce</v>
      </c>
    </row>
    <row r="931" spans="2:50" ht="19.8" hidden="1" customHeight="1" x14ac:dyDescent="0.25">
      <c r="B931" s="494" t="s">
        <v>314</v>
      </c>
      <c r="C931" s="364" t="s">
        <v>969</v>
      </c>
      <c r="D931" s="364">
        <v>20261</v>
      </c>
      <c r="E931" s="373" t="s">
        <v>328</v>
      </c>
      <c r="F931" s="370" t="s">
        <v>291</v>
      </c>
      <c r="G931" s="373" t="s">
        <v>292</v>
      </c>
      <c r="H931" s="373">
        <v>5</v>
      </c>
      <c r="I931" s="373" t="s">
        <v>283</v>
      </c>
      <c r="J931" s="373" t="s">
        <v>283</v>
      </c>
      <c r="K931" s="194" t="s">
        <v>1014</v>
      </c>
      <c r="L931" s="364" t="s">
        <v>331</v>
      </c>
      <c r="M931" s="364" t="s">
        <v>317</v>
      </c>
      <c r="N931" s="364" t="s">
        <v>318</v>
      </c>
      <c r="O931" s="373" t="s">
        <v>315</v>
      </c>
      <c r="P931" s="364">
        <v>1</v>
      </c>
      <c r="Q931" s="364">
        <v>0</v>
      </c>
      <c r="R931" s="369">
        <v>1</v>
      </c>
      <c r="S931" s="364">
        <v>3</v>
      </c>
      <c r="T931" s="8"/>
      <c r="U931" s="374">
        <v>36</v>
      </c>
      <c r="V931" s="370">
        <v>21539109</v>
      </c>
      <c r="W931" s="373" t="s">
        <v>510</v>
      </c>
      <c r="X931" s="364" t="s">
        <v>315</v>
      </c>
      <c r="Y931" s="364"/>
      <c r="Z931" s="364"/>
      <c r="AA931" s="364"/>
      <c r="AB931" s="364" t="s">
        <v>815</v>
      </c>
      <c r="AC931" s="364"/>
      <c r="AD931" s="369"/>
      <c r="AE931" s="370"/>
      <c r="AF931" s="370"/>
      <c r="AG931" s="370" t="s">
        <v>559</v>
      </c>
      <c r="AH931" s="364">
        <v>5</v>
      </c>
      <c r="AI931" s="364">
        <v>7</v>
      </c>
      <c r="AJ931" s="364">
        <v>40</v>
      </c>
      <c r="AK931" s="364">
        <v>8</v>
      </c>
      <c r="AL931" s="364">
        <v>30</v>
      </c>
      <c r="AM931" s="22">
        <f t="shared" si="456"/>
        <v>1</v>
      </c>
      <c r="AN931" s="104">
        <f t="shared" si="450"/>
        <v>0.31944444444444448</v>
      </c>
      <c r="AO931" s="104">
        <f t="shared" si="451"/>
        <v>0.35416666666666663</v>
      </c>
      <c r="AP931" s="22" t="str" cm="1">
        <f t="array" ref="AP931">IF(W931="","",IF(SUMPRODUCT((W931=$W$7:$W$2042)*(AH931=$AH$7:$AH$2042)*(AN931=$AN$7:$AN$2042)*(AO931=$AO$7:$AO$2042)*(ROW($W$7:$W$2042)&lt;&gt;ROW(W931))*((R931=0)*($R$7:$R$2042&gt;0)+(R931&gt;0)*($R$7:$R$2042=0)))&gt;0,"SALONES UNIDOS",IF(SUMPRODUCT((W931=$W$7:$W$2042)*(AH931=$AH$7:$AH$2042)*((AN931&lt;$AO$7:$AO$2042)*(AO931&gt;$AN$7:$AN$2042))*(ROW($W$7:$W$2042)&lt;&gt;ROW(W931)))&gt;0,"Cruzado","Sin cruce")))</f>
        <v>Sin cruce</v>
      </c>
      <c r="AQ931" s="104">
        <f>AN931</f>
        <v>0.31944444444444448</v>
      </c>
      <c r="AR931" s="104">
        <f>AO931</f>
        <v>0.35416666666666663</v>
      </c>
      <c r="AS931" s="22"/>
      <c r="AT931" s="22"/>
      <c r="AU931" s="360" t="str" cm="1">
        <f t="array" ref="AU931">IF(AB931="","",IF(SUMPRODUCT((AB931=$AB$758:$AB$988)*(AH931=$AH$758:$AH$988)*(AQ931=$AQ$758:$AQ$988)*(AR931=$AR$758:$AR$988)*(ROW($AB$758:$AB$988)&lt;&gt;ROW(AB931))*((R931=0)*($R$758:$R$988&gt;0)+(R931&gt;0)*($R$758:$R$988=0)))&gt;0,"SALONES UNIDOS",IF(SUMPRODUCT((AB931=$AB$758:$AB$988)*(AH931=$AH$758:$AH$988)*((AQ931&lt;$AR$758:$AR$988)*(AR931&gt;$AQ$758:$AQ$988))*(ROW($AB$758:$AB$988)&lt;&gt;ROW(AB931)))&gt;0,"Cruzado","Sin cruce")))</f>
        <v>Sin cruce</v>
      </c>
      <c r="AV931" s="360" t="str" cm="1">
        <f t="array" ref="AV931">IF(AD931="","",IF(SUMPRODUCT((AD931=$AD$758:$AD$988)*(AH931=$AH$758:$AH$988)*(AS931=$AS$758:$AS$988)*(AT931=$AT$758:$AT$988)*(ROW($AD$758:$AD$988)&lt;&gt;ROW(AD931))*((R931=0)*($R$758:$R$988&gt;0)+(R931&gt;0)*($R$758:$R$988=0)))&gt;0,"SALONES UNIDOS",IF(SUMPRODUCT((AD931=$AD$758:$AD$988)*(AH931=$AH$758:$AH$988)*((AS931&lt;$AT$758:$AT$988)*(AT931&gt;$AS$758:$AS$988))*(ROW($AD$758:$AD$988)&lt;&gt;ROW(AD931)))&gt;0,"Cruzado","Sin cruce")))</f>
        <v/>
      </c>
      <c r="AW931" s="104" t="str">
        <f t="shared" si="457"/>
        <v>MH5PORUMAC</v>
      </c>
      <c r="AX931" s="104" t="str" cm="1">
        <f t="array" ref="AX931">IF(AW931="","",IF(SUMPRODUCT((AW931=$AW$7:$AW$2042)*(AH931=$AH$7:$AH$2042)*(AN931=$AN$7:$AN$2042)*(AO931=$AO$7:$AO$2042)*(ROW($AW$7:$AW$2042)&lt;&gt;ROW(AW931))*((R931=0)*($R$7:$R$2042&gt;0)+(R931&gt;0)*($R$7:$R$2042=0)))&gt;0,"SALONES UNIDOS",IF(SUMPRODUCT((AW931=$AW$7:$AW$2042)*(AH931=$AH$7:$AH$2042)*((AN931&lt;$AO$7:$AO$2042)*(AO931&gt;$AN$7:$AN$2042))*(ROW($AW$7:$AW$2042)&lt;&gt;ROW(AW931)))&gt;0,"Cruzado","Sin cruce")))</f>
        <v>Sin cruce</v>
      </c>
    </row>
    <row r="932" spans="2:50" ht="19.8" hidden="1" customHeight="1" x14ac:dyDescent="0.25">
      <c r="B932" s="494" t="s">
        <v>314</v>
      </c>
      <c r="C932" s="364" t="s">
        <v>969</v>
      </c>
      <c r="D932" s="364">
        <v>20261</v>
      </c>
      <c r="E932" s="373" t="s">
        <v>328</v>
      </c>
      <c r="F932" s="370" t="s">
        <v>291</v>
      </c>
      <c r="G932" s="373" t="s">
        <v>292</v>
      </c>
      <c r="H932" s="373">
        <v>5</v>
      </c>
      <c r="I932" s="373" t="s">
        <v>572</v>
      </c>
      <c r="J932" s="373" t="s">
        <v>283</v>
      </c>
      <c r="K932" s="194" t="s">
        <v>1014</v>
      </c>
      <c r="L932" s="364" t="s">
        <v>331</v>
      </c>
      <c r="M932" s="364" t="s">
        <v>317</v>
      </c>
      <c r="N932" s="364" t="s">
        <v>318</v>
      </c>
      <c r="O932" s="373" t="s">
        <v>315</v>
      </c>
      <c r="P932" s="364">
        <v>0</v>
      </c>
      <c r="Q932" s="364">
        <v>4</v>
      </c>
      <c r="R932" s="369">
        <v>4</v>
      </c>
      <c r="S932" s="364">
        <v>3</v>
      </c>
      <c r="T932" s="8"/>
      <c r="U932" s="374">
        <v>18</v>
      </c>
      <c r="V932" s="370">
        <v>21539109</v>
      </c>
      <c r="W932" s="373" t="s">
        <v>510</v>
      </c>
      <c r="X932" s="364" t="s">
        <v>315</v>
      </c>
      <c r="Y932" s="364"/>
      <c r="Z932" s="364"/>
      <c r="AA932" s="364"/>
      <c r="AB932" s="370"/>
      <c r="AC932" s="364"/>
      <c r="AD932" s="364" t="s">
        <v>821</v>
      </c>
      <c r="AE932" s="370"/>
      <c r="AF932" s="370"/>
      <c r="AG932" s="370" t="s">
        <v>301</v>
      </c>
      <c r="AH932" s="364">
        <v>5</v>
      </c>
      <c r="AI932" s="364">
        <v>8</v>
      </c>
      <c r="AJ932" s="364">
        <v>30</v>
      </c>
      <c r="AK932" s="364">
        <v>11</v>
      </c>
      <c r="AL932" s="364">
        <v>50</v>
      </c>
      <c r="AM932" s="22">
        <f t="shared" si="456"/>
        <v>4</v>
      </c>
      <c r="AN932" s="104">
        <f t="shared" si="450"/>
        <v>0.35416666666666663</v>
      </c>
      <c r="AO932" s="104">
        <f t="shared" si="451"/>
        <v>0.49305555555555552</v>
      </c>
      <c r="AP932" s="22" t="str" cm="1">
        <f t="array" ref="AP932">IF(W932="","",IF(SUMPRODUCT((W932=$W$7:$W$2042)*(AH932=$AH$7:$AH$2042)*(AN932=$AN$7:$AN$2042)*(AO932=$AO$7:$AO$2042)*(ROW($W$7:$W$2042)&lt;&gt;ROW(W932))*((R932=0)*($R$7:$R$2042&gt;0)+(R932&gt;0)*($R$7:$R$2042=0)))&gt;0,"SALONES UNIDOS",IF(SUMPRODUCT((W932=$W$7:$W$2042)*(AH932=$AH$7:$AH$2042)*((AN932&lt;$AO$7:$AO$2042)*(AO932&gt;$AN$7:$AN$2042))*(ROW($W$7:$W$2042)&lt;&gt;ROW(W932)))&gt;0,"Cruzado","Sin cruce")))</f>
        <v>Sin cruce</v>
      </c>
      <c r="AQ932" s="22"/>
      <c r="AR932" s="22"/>
      <c r="AS932" s="104">
        <f t="shared" ref="AS932:AS933" si="458">AN932</f>
        <v>0.35416666666666663</v>
      </c>
      <c r="AT932" s="104">
        <f t="shared" ref="AT932:AT933" si="459">AO932</f>
        <v>0.49305555555555552</v>
      </c>
      <c r="AU932" s="360" t="str" cm="1">
        <f t="array" ref="AU932">IF(AB932="","",IF(SUMPRODUCT((AB932=$AB$758:$AB$988)*(AH932=$AH$758:$AH$988)*(AQ932=$AQ$758:$AQ$988)*(AR932=$AR$758:$AR$988)*(ROW($AB$758:$AB$988)&lt;&gt;ROW(AB932))*((R932=0)*($R$758:$R$988&gt;0)+(R932&gt;0)*($R$758:$R$988=0)))&gt;0,"SALONES UNIDOS",IF(SUMPRODUCT((AB932=$AB$758:$AB$988)*(AH932=$AH$758:$AH$988)*((AQ932&lt;$AR$758:$AR$988)*(AR932&gt;$AQ$758:$AQ$988))*(ROW($AB$758:$AB$988)&lt;&gt;ROW(AB932)))&gt;0,"Cruzado","Sin cruce")))</f>
        <v/>
      </c>
      <c r="AV932" s="360" t="str" cm="1">
        <f t="array" ref="AV932">IF(AD932="","",IF(SUMPRODUCT((AD932=$AD$758:$AD$988)*(AH932=$AH$758:$AH$988)*(AS932=$AS$758:$AS$988)*(AT932=$AT$758:$AT$988)*(ROW($AD$758:$AD$988)&lt;&gt;ROW(AD932))*((R932=0)*($R$758:$R$988&gt;0)+(R932&gt;0)*($R$758:$R$988=0)))&gt;0,"SALONES UNIDOS",IF(SUMPRODUCT((AD932=$AD$758:$AD$988)*(AH932=$AH$758:$AH$988)*((AS932&lt;$AT$758:$AT$988)*(AT932&gt;$AS$758:$AS$988))*(ROW($AD$758:$AD$988)&lt;&gt;ROW(AD932)))&gt;0,"Cruzado","Sin cruce")))</f>
        <v>Sin cruce</v>
      </c>
      <c r="AW932" s="104" t="str">
        <f t="shared" si="457"/>
        <v>MH5PORUMAC</v>
      </c>
      <c r="AX932" s="104" t="str" cm="1">
        <f t="array" ref="AX932">IF(AW932="","",IF(SUMPRODUCT((AW932=$AW$7:$AW$2042)*(AH932=$AH$7:$AH$2042)*(AN932=$AN$7:$AN$2042)*(AO932=$AO$7:$AO$2042)*(ROW($AW$7:$AW$2042)&lt;&gt;ROW(AW932))*((R932=0)*($R$7:$R$2042&gt;0)+(R932&gt;0)*($R$7:$R$2042=0)))&gt;0,"SALONES UNIDOS",IF(SUMPRODUCT((AW932=$AW$7:$AW$2042)*(AH932=$AH$7:$AH$2042)*((AN932&lt;$AO$7:$AO$2042)*(AO932&gt;$AN$7:$AN$2042))*(ROW($AW$7:$AW$2042)&lt;&gt;ROW(AW932)))&gt;0,"Cruzado","Sin cruce")))</f>
        <v>Sin cruce</v>
      </c>
    </row>
    <row r="933" spans="2:50" ht="19.8" hidden="1" customHeight="1" x14ac:dyDescent="0.25">
      <c r="B933" s="494" t="s">
        <v>314</v>
      </c>
      <c r="C933" s="364" t="s">
        <v>969</v>
      </c>
      <c r="D933" s="364">
        <v>20261</v>
      </c>
      <c r="E933" s="373" t="s">
        <v>328</v>
      </c>
      <c r="F933" s="370" t="s">
        <v>291</v>
      </c>
      <c r="G933" s="373" t="s">
        <v>292</v>
      </c>
      <c r="H933" s="373">
        <v>5</v>
      </c>
      <c r="I933" s="373" t="s">
        <v>573</v>
      </c>
      <c r="J933" s="373" t="s">
        <v>283</v>
      </c>
      <c r="K933" s="194" t="s">
        <v>1014</v>
      </c>
      <c r="L933" s="364" t="s">
        <v>331</v>
      </c>
      <c r="M933" s="364" t="s">
        <v>317</v>
      </c>
      <c r="N933" s="364" t="s">
        <v>318</v>
      </c>
      <c r="O933" s="373" t="s">
        <v>315</v>
      </c>
      <c r="P933" s="364">
        <v>0</v>
      </c>
      <c r="Q933" s="364">
        <v>4</v>
      </c>
      <c r="R933" s="369">
        <v>4</v>
      </c>
      <c r="S933" s="364">
        <v>3</v>
      </c>
      <c r="T933" s="8"/>
      <c r="U933" s="374">
        <v>18</v>
      </c>
      <c r="V933" s="370">
        <v>21539109</v>
      </c>
      <c r="W933" s="373" t="s">
        <v>510</v>
      </c>
      <c r="X933" s="364" t="s">
        <v>315</v>
      </c>
      <c r="Y933" s="364"/>
      <c r="Z933" s="364"/>
      <c r="AA933" s="364"/>
      <c r="AB933" s="370"/>
      <c r="AC933" s="364"/>
      <c r="AD933" s="364" t="s">
        <v>821</v>
      </c>
      <c r="AE933" s="370"/>
      <c r="AF933" s="370"/>
      <c r="AG933" s="370" t="s">
        <v>301</v>
      </c>
      <c r="AH933" s="364">
        <v>5</v>
      </c>
      <c r="AI933" s="364">
        <v>11</v>
      </c>
      <c r="AJ933" s="364">
        <v>50</v>
      </c>
      <c r="AK933" s="364">
        <v>15</v>
      </c>
      <c r="AL933" s="364">
        <v>10</v>
      </c>
      <c r="AM933" s="22">
        <f t="shared" si="456"/>
        <v>4</v>
      </c>
      <c r="AN933" s="104">
        <f t="shared" si="450"/>
        <v>0.49305555555555552</v>
      </c>
      <c r="AO933" s="104">
        <f t="shared" si="451"/>
        <v>0.63194444444444442</v>
      </c>
      <c r="AP933" s="22" t="str" cm="1">
        <f t="array" ref="AP933">IF(W933="","",IF(SUMPRODUCT((W933=$W$7:$W$2042)*(AH933=$AH$7:$AH$2042)*(AN933=$AN$7:$AN$2042)*(AO933=$AO$7:$AO$2042)*(ROW($W$7:$W$2042)&lt;&gt;ROW(W933))*((R933=0)*($R$7:$R$2042&gt;0)+(R933&gt;0)*($R$7:$R$2042=0)))&gt;0,"SALONES UNIDOS",IF(SUMPRODUCT((W933=$W$7:$W$2042)*(AH933=$AH$7:$AH$2042)*((AN933&lt;$AO$7:$AO$2042)*(AO933&gt;$AN$7:$AN$2042))*(ROW($W$7:$W$2042)&lt;&gt;ROW(W933)))&gt;0,"Cruzado","Sin cruce")))</f>
        <v>Sin cruce</v>
      </c>
      <c r="AQ933" s="22"/>
      <c r="AR933" s="22"/>
      <c r="AS933" s="104">
        <f t="shared" si="458"/>
        <v>0.49305555555555552</v>
      </c>
      <c r="AT933" s="104">
        <f t="shared" si="459"/>
        <v>0.63194444444444442</v>
      </c>
      <c r="AU933" s="360" t="str" cm="1">
        <f t="array" ref="AU933">IF(AB933="","",IF(SUMPRODUCT((AB933=$AB$758:$AB$988)*(AH933=$AH$758:$AH$988)*(AQ933=$AQ$758:$AQ$988)*(AR933=$AR$758:$AR$988)*(ROW($AB$758:$AB$988)&lt;&gt;ROW(AB933))*((R933=0)*($R$758:$R$988&gt;0)+(R933&gt;0)*($R$758:$R$988=0)))&gt;0,"SALONES UNIDOS",IF(SUMPRODUCT((AB933=$AB$758:$AB$988)*(AH933=$AH$758:$AH$988)*((AQ933&lt;$AR$758:$AR$988)*(AR933&gt;$AQ$758:$AQ$988))*(ROW($AB$758:$AB$988)&lt;&gt;ROW(AB933)))&gt;0,"Cruzado","Sin cruce")))</f>
        <v/>
      </c>
      <c r="AV933" s="360" t="str" cm="1">
        <f t="array" ref="AV933">IF(AD933="","",IF(SUMPRODUCT((AD933=$AD$758:$AD$988)*(AH933=$AH$758:$AH$988)*(AS933=$AS$758:$AS$988)*(AT933=$AT$758:$AT$988)*(ROW($AD$758:$AD$988)&lt;&gt;ROW(AD933))*((R933=0)*($R$758:$R$988&gt;0)+(R933&gt;0)*($R$758:$R$988=0)))&gt;0,"SALONES UNIDOS",IF(SUMPRODUCT((AD933=$AD$758:$AD$988)*(AH933=$AH$758:$AH$988)*((AS933&lt;$AT$758:$AT$988)*(AT933&gt;$AS$758:$AS$988))*(ROW($AD$758:$AD$988)&lt;&gt;ROW(AD933)))&gt;0,"Cruzado","Sin cruce")))</f>
        <v>Sin cruce</v>
      </c>
      <c r="AW933" s="104" t="str">
        <f t="shared" si="457"/>
        <v>MH5PORUMAC</v>
      </c>
      <c r="AX933" s="104" t="str" cm="1">
        <f t="array" ref="AX933">IF(AW933="","",IF(SUMPRODUCT((AW933=$AW$7:$AW$2042)*(AH933=$AH$7:$AH$2042)*(AN933=$AN$7:$AN$2042)*(AO933=$AO$7:$AO$2042)*(ROW($AW$7:$AW$2042)&lt;&gt;ROW(AW933))*((R933=0)*($R$7:$R$2042&gt;0)+(R933&gt;0)*($R$7:$R$2042=0)))&gt;0,"SALONES UNIDOS",IF(SUMPRODUCT((AW933=$AW$7:$AW$2042)*(AH933=$AH$7:$AH$2042)*((AN933&lt;$AO$7:$AO$2042)*(AO933&gt;$AN$7:$AN$2042))*(ROW($AW$7:$AW$2042)&lt;&gt;ROW(AW933)))&gt;0,"Cruzado","Sin cruce")))</f>
        <v>Sin cruce</v>
      </c>
    </row>
    <row r="934" spans="2:50" ht="19.8" hidden="1" customHeight="1" x14ac:dyDescent="0.25">
      <c r="B934" s="494" t="s">
        <v>314</v>
      </c>
      <c r="C934" s="364" t="s">
        <v>969</v>
      </c>
      <c r="D934" s="364">
        <v>20261</v>
      </c>
      <c r="E934" s="373" t="s">
        <v>328</v>
      </c>
      <c r="F934" s="370" t="s">
        <v>291</v>
      </c>
      <c r="G934" s="373" t="s">
        <v>292</v>
      </c>
      <c r="H934" s="373">
        <v>5</v>
      </c>
      <c r="I934" s="373" t="s">
        <v>286</v>
      </c>
      <c r="J934" s="373" t="s">
        <v>286</v>
      </c>
      <c r="K934" s="194" t="s">
        <v>1008</v>
      </c>
      <c r="L934" s="364" t="s">
        <v>825</v>
      </c>
      <c r="M934" s="364" t="s">
        <v>324</v>
      </c>
      <c r="N934" s="364" t="s">
        <v>318</v>
      </c>
      <c r="O934" s="373" t="s">
        <v>321</v>
      </c>
      <c r="P934" s="364">
        <v>2</v>
      </c>
      <c r="Q934" s="364">
        <v>2</v>
      </c>
      <c r="R934" s="369">
        <v>4</v>
      </c>
      <c r="S934" s="364">
        <v>3</v>
      </c>
      <c r="T934" s="8"/>
      <c r="U934" s="374">
        <v>36</v>
      </c>
      <c r="V934" s="370">
        <v>21453025</v>
      </c>
      <c r="W934" s="373" t="s">
        <v>42</v>
      </c>
      <c r="X934" s="364" t="s">
        <v>399</v>
      </c>
      <c r="Y934" s="364"/>
      <c r="Z934" s="364"/>
      <c r="AA934" s="364"/>
      <c r="AB934" s="370"/>
      <c r="AC934" s="364"/>
      <c r="AD934" s="369"/>
      <c r="AE934" s="370"/>
      <c r="AF934" s="370"/>
      <c r="AG934" s="364" t="s">
        <v>319</v>
      </c>
      <c r="AH934" s="364">
        <v>2</v>
      </c>
      <c r="AI934" s="364">
        <v>17</v>
      </c>
      <c r="AJ934" s="364">
        <v>40</v>
      </c>
      <c r="AK934" s="364">
        <v>21</v>
      </c>
      <c r="AL934" s="364">
        <v>0</v>
      </c>
      <c r="AM934" s="22">
        <f t="shared" si="456"/>
        <v>4</v>
      </c>
      <c r="AN934" s="104">
        <f t="shared" si="450"/>
        <v>0.73611111111111116</v>
      </c>
      <c r="AO934" s="104">
        <f t="shared" si="451"/>
        <v>0.875</v>
      </c>
      <c r="AP934" s="22" t="str" cm="1">
        <f t="array" ref="AP934">IF(W934="","",IF(SUMPRODUCT((W934=$W$7:$W$2042)*(AH934=$AH$7:$AH$2042)*(AN934=$AN$7:$AN$2042)*(AO934=$AO$7:$AO$2042)*(ROW($W$7:$W$2042)&lt;&gt;ROW(W934))*((R934=0)*($R$7:$R$2042&gt;0)+(R934&gt;0)*($R$7:$R$2042=0)))&gt;0,"SALONES UNIDOS",IF(SUMPRODUCT((W934=$W$7:$W$2042)*(AH934=$AH$7:$AH$2042)*((AN934&lt;$AO$7:$AO$2042)*(AO934&gt;$AN$7:$AN$2042))*(ROW($W$7:$W$2042)&lt;&gt;ROW(W934)))&gt;0,"Cruzado","Sin cruce")))</f>
        <v>Sin cruce</v>
      </c>
      <c r="AQ934" s="104"/>
      <c r="AR934" s="104"/>
      <c r="AS934" s="22"/>
      <c r="AT934" s="22"/>
      <c r="AU934" s="360" t="str" cm="1">
        <f t="array" ref="AU934">IF(AB934="","",IF(SUMPRODUCT((AB934=$AB$758:$AB$988)*(AH934=$AH$758:$AH$988)*(AQ934=$AQ$758:$AQ$988)*(AR934=$AR$758:$AR$988)*(ROW($AB$758:$AB$988)&lt;&gt;ROW(AB934))*((R934=0)*($R$758:$R$988&gt;0)+(R934&gt;0)*($R$758:$R$988=0)))&gt;0,"SALONES UNIDOS",IF(SUMPRODUCT((AB934=$AB$758:$AB$988)*(AH934=$AH$758:$AH$988)*((AQ934&lt;$AR$758:$AR$988)*(AR934&gt;$AQ$758:$AQ$988))*(ROW($AB$758:$AB$988)&lt;&gt;ROW(AB934)))&gt;0,"Cruzado","Sin cruce")))</f>
        <v/>
      </c>
      <c r="AV934" s="360" t="str" cm="1">
        <f t="array" ref="AV934">IF(AD934="","",IF(SUMPRODUCT((AD934=$AD$758:$AD$988)*(AH934=$AH$758:$AH$988)*(AS934=$AS$758:$AS$988)*(AT934=$AT$758:$AT$988)*(ROW($AD$758:$AD$988)&lt;&gt;ROW(AD934))*((R934=0)*($R$758:$R$988&gt;0)+(R934&gt;0)*($R$758:$R$988=0)))&gt;0,"SALONES UNIDOS",IF(SUMPRODUCT((AD934=$AD$758:$AD$988)*(AH934=$AH$758:$AH$988)*((AS934&lt;$AT$758:$AT$988)*(AT934&gt;$AS$758:$AS$988))*(ROW($AD$758:$AD$988)&lt;&gt;ROW(AD934)))&gt;0,"Cruzado","Sin cruce")))</f>
        <v/>
      </c>
      <c r="AW934" s="104" t="str">
        <f t="shared" si="457"/>
        <v>MH5PORUMAD</v>
      </c>
      <c r="AX934" s="104" t="str" cm="1">
        <f t="array" ref="AX934">IF(AW934="","",IF(SUMPRODUCT((AW934=$AW$7:$AW$2042)*(AH934=$AH$7:$AH$2042)*(AN934=$AN$7:$AN$2042)*(AO934=$AO$7:$AO$2042)*(ROW($AW$7:$AW$2042)&lt;&gt;ROW(AW934))*((R934=0)*($R$7:$R$2042&gt;0)+(R934&gt;0)*($R$7:$R$2042=0)))&gt;0,"SALONES UNIDOS",IF(SUMPRODUCT((AW934=$AW$7:$AW$2042)*(AH934=$AH$7:$AH$2042)*((AN934&lt;$AO$7:$AO$2042)*(AO934&gt;$AN$7:$AN$2042))*(ROW($AW$7:$AW$2042)&lt;&gt;ROW(AW934)))&gt;0,"Cruzado","Sin cruce")))</f>
        <v>Sin cruce</v>
      </c>
    </row>
    <row r="935" spans="2:50" ht="19.8" hidden="1" customHeight="1" x14ac:dyDescent="0.25">
      <c r="B935" s="494" t="s">
        <v>314</v>
      </c>
      <c r="C935" s="364" t="s">
        <v>969</v>
      </c>
      <c r="D935" s="364">
        <v>20261</v>
      </c>
      <c r="E935" s="373" t="s">
        <v>328</v>
      </c>
      <c r="F935" s="370" t="s">
        <v>291</v>
      </c>
      <c r="G935" s="373" t="s">
        <v>292</v>
      </c>
      <c r="H935" s="373">
        <v>5</v>
      </c>
      <c r="I935" s="373" t="s">
        <v>286</v>
      </c>
      <c r="J935" s="373" t="s">
        <v>286</v>
      </c>
      <c r="K935" s="194" t="s">
        <v>1009</v>
      </c>
      <c r="L935" s="364" t="s">
        <v>1004</v>
      </c>
      <c r="M935" s="364" t="s">
        <v>317</v>
      </c>
      <c r="N935" s="364" t="s">
        <v>318</v>
      </c>
      <c r="O935" s="373" t="s">
        <v>315</v>
      </c>
      <c r="P935" s="364">
        <v>1</v>
      </c>
      <c r="Q935" s="364">
        <v>0</v>
      </c>
      <c r="R935" s="369">
        <v>1</v>
      </c>
      <c r="S935" s="364">
        <v>3</v>
      </c>
      <c r="T935" s="8"/>
      <c r="U935" s="374">
        <v>36</v>
      </c>
      <c r="V935" s="370">
        <v>3675324</v>
      </c>
      <c r="W935" s="373" t="s">
        <v>119</v>
      </c>
      <c r="X935" s="364" t="s">
        <v>315</v>
      </c>
      <c r="Y935" s="364"/>
      <c r="Z935" s="364"/>
      <c r="AA935" s="364"/>
      <c r="AB935" s="364" t="s">
        <v>828</v>
      </c>
      <c r="AC935" s="364"/>
      <c r="AD935" s="369"/>
      <c r="AE935" s="370"/>
      <c r="AF935" s="370"/>
      <c r="AG935" s="370" t="s">
        <v>559</v>
      </c>
      <c r="AH935" s="364">
        <v>2</v>
      </c>
      <c r="AI935" s="364">
        <v>16</v>
      </c>
      <c r="AJ935" s="364">
        <v>0</v>
      </c>
      <c r="AK935" s="364">
        <v>16</v>
      </c>
      <c r="AL935" s="364">
        <v>50</v>
      </c>
      <c r="AM935" s="22">
        <f t="shared" si="456"/>
        <v>1</v>
      </c>
      <c r="AN935" s="104">
        <f t="shared" si="450"/>
        <v>0.66666666666666663</v>
      </c>
      <c r="AO935" s="104">
        <f t="shared" si="451"/>
        <v>0.70138888888888884</v>
      </c>
      <c r="AP935" s="22" t="str" cm="1">
        <f t="array" ref="AP935">IF(W935="","",IF(SUMPRODUCT((W935=$W$7:$W$2042)*(AH935=$AH$7:$AH$2042)*(AN935=$AN$7:$AN$2042)*(AO935=$AO$7:$AO$2042)*(ROW($W$7:$W$2042)&lt;&gt;ROW(W935))*((R935=0)*($R$7:$R$2042&gt;0)+(R935&gt;0)*($R$7:$R$2042=0)))&gt;0,"SALONES UNIDOS",IF(SUMPRODUCT((W935=$W$7:$W$2042)*(AH935=$AH$7:$AH$2042)*((AN935&lt;$AO$7:$AO$2042)*(AO935&gt;$AN$7:$AN$2042))*(ROW($W$7:$W$2042)&lt;&gt;ROW(W935)))&gt;0,"Cruzado","Sin cruce")))</f>
        <v>Sin cruce</v>
      </c>
      <c r="AQ935" s="104">
        <f>AN935</f>
        <v>0.66666666666666663</v>
      </c>
      <c r="AR935" s="104">
        <f>AO935</f>
        <v>0.70138888888888884</v>
      </c>
      <c r="AS935" s="22"/>
      <c r="AT935" s="22"/>
      <c r="AU935" s="360" t="str" cm="1">
        <f t="array" ref="AU935">IF(AB935="","",IF(SUMPRODUCT((AB935=$AB$758:$AB$988)*(AH935=$AH$758:$AH$988)*(AQ935=$AQ$758:$AQ$988)*(AR935=$AR$758:$AR$988)*(ROW($AB$758:$AB$988)&lt;&gt;ROW(AB935))*((R935=0)*($R$758:$R$988&gt;0)+(R935&gt;0)*($R$758:$R$988=0)))&gt;0,"SALONES UNIDOS",IF(SUMPRODUCT((AB935=$AB$758:$AB$988)*(AH935=$AH$758:$AH$988)*((AQ935&lt;$AR$758:$AR$988)*(AR935&gt;$AQ$758:$AQ$988))*(ROW($AB$758:$AB$988)&lt;&gt;ROW(AB935)))&gt;0,"Cruzado","Sin cruce")))</f>
        <v>Sin cruce</v>
      </c>
      <c r="AV935" s="360" t="str" cm="1">
        <f t="array" ref="AV935">IF(AD935="","",IF(SUMPRODUCT((AD935=$AD$758:$AD$988)*(AH935=$AH$758:$AH$988)*(AS935=$AS$758:$AS$988)*(AT935=$AT$758:$AT$988)*(ROW($AD$758:$AD$988)&lt;&gt;ROW(AD935))*((R935=0)*($R$758:$R$988&gt;0)+(R935&gt;0)*($R$758:$R$988=0)))&gt;0,"SALONES UNIDOS",IF(SUMPRODUCT((AD935=$AD$758:$AD$988)*(AH935=$AH$758:$AH$988)*((AS935&lt;$AT$758:$AT$988)*(AT935&gt;$AS$758:$AS$988))*(ROW($AD$758:$AD$988)&lt;&gt;ROW(AD935)))&gt;0,"Cruzado","Sin cruce")))</f>
        <v/>
      </c>
      <c r="AW935" s="104" t="str">
        <f t="shared" si="457"/>
        <v>MH5PORUMAD</v>
      </c>
      <c r="AX935" s="104" t="str" cm="1">
        <f t="array" ref="AX935">IF(AW935="","",IF(SUMPRODUCT((AW935=$AW$7:$AW$2042)*(AH935=$AH$7:$AH$2042)*(AN935=$AN$7:$AN$2042)*(AO935=$AO$7:$AO$2042)*(ROW($AW$7:$AW$2042)&lt;&gt;ROW(AW935))*((R935=0)*($R$7:$R$2042&gt;0)+(R935&gt;0)*($R$7:$R$2042=0)))&gt;0,"SALONES UNIDOS",IF(SUMPRODUCT((AW935=$AW$7:$AW$2042)*(AH935=$AH$7:$AH$2042)*((AN935&lt;$AO$7:$AO$2042)*(AO935&gt;$AN$7:$AN$2042))*(ROW($AW$7:$AW$2042)&lt;&gt;ROW(AW935)))&gt;0,"Cruzado","Sin cruce")))</f>
        <v>Sin cruce</v>
      </c>
    </row>
    <row r="936" spans="2:50" ht="19.8" hidden="1" customHeight="1" x14ac:dyDescent="0.25">
      <c r="B936" s="494" t="s">
        <v>314</v>
      </c>
      <c r="C936" s="364" t="s">
        <v>969</v>
      </c>
      <c r="D936" s="364">
        <v>20261</v>
      </c>
      <c r="E936" s="373" t="s">
        <v>328</v>
      </c>
      <c r="F936" s="370" t="s">
        <v>291</v>
      </c>
      <c r="G936" s="373" t="s">
        <v>292</v>
      </c>
      <c r="H936" s="373">
        <v>5</v>
      </c>
      <c r="I936" s="373" t="s">
        <v>575</v>
      </c>
      <c r="J936" s="373" t="s">
        <v>286</v>
      </c>
      <c r="K936" s="194" t="s">
        <v>1009</v>
      </c>
      <c r="L936" s="364" t="s">
        <v>1004</v>
      </c>
      <c r="M936" s="364" t="s">
        <v>317</v>
      </c>
      <c r="N936" s="364" t="s">
        <v>318</v>
      </c>
      <c r="O936" s="373" t="s">
        <v>315</v>
      </c>
      <c r="P936" s="364">
        <v>0</v>
      </c>
      <c r="Q936" s="364">
        <v>4</v>
      </c>
      <c r="R936" s="369">
        <v>4</v>
      </c>
      <c r="S936" s="364">
        <v>3</v>
      </c>
      <c r="T936" s="8"/>
      <c r="U936" s="374">
        <v>18</v>
      </c>
      <c r="V936" s="370">
        <v>3675324</v>
      </c>
      <c r="W936" s="373" t="s">
        <v>119</v>
      </c>
      <c r="X936" s="364" t="s">
        <v>315</v>
      </c>
      <c r="Y936" s="364"/>
      <c r="Z936" s="364"/>
      <c r="AA936" s="364"/>
      <c r="AB936" s="370"/>
      <c r="AC936" s="364"/>
      <c r="AD936" s="364" t="s">
        <v>826</v>
      </c>
      <c r="AE936" s="370"/>
      <c r="AF936" s="370"/>
      <c r="AG936" s="370" t="s">
        <v>301</v>
      </c>
      <c r="AH936" s="364">
        <v>3</v>
      </c>
      <c r="AI936" s="364">
        <v>15</v>
      </c>
      <c r="AJ936" s="364">
        <v>10</v>
      </c>
      <c r="AK936" s="364">
        <v>18</v>
      </c>
      <c r="AL936" s="364">
        <v>30</v>
      </c>
      <c r="AM936" s="22">
        <f t="shared" si="456"/>
        <v>4</v>
      </c>
      <c r="AN936" s="104">
        <f t="shared" si="450"/>
        <v>0.63194444444444442</v>
      </c>
      <c r="AO936" s="104">
        <f t="shared" si="451"/>
        <v>0.77083333333333337</v>
      </c>
      <c r="AP936" s="22" t="str" cm="1">
        <f t="array" ref="AP936">IF(W936="","",IF(SUMPRODUCT((W936=$W$7:$W$2042)*(AH936=$AH$7:$AH$2042)*(AN936=$AN$7:$AN$2042)*(AO936=$AO$7:$AO$2042)*(ROW($W$7:$W$2042)&lt;&gt;ROW(W936))*((R936=0)*($R$7:$R$2042&gt;0)+(R936&gt;0)*($R$7:$R$2042=0)))&gt;0,"SALONES UNIDOS",IF(SUMPRODUCT((W936=$W$7:$W$2042)*(AH936=$AH$7:$AH$2042)*((AN936&lt;$AO$7:$AO$2042)*(AO936&gt;$AN$7:$AN$2042))*(ROW($W$7:$W$2042)&lt;&gt;ROW(W936)))&gt;0,"Cruzado","Sin cruce")))</f>
        <v>Sin cruce</v>
      </c>
      <c r="AQ936" s="22"/>
      <c r="AR936" s="22"/>
      <c r="AS936" s="104">
        <f t="shared" ref="AS936:AS937" si="460">AN936</f>
        <v>0.63194444444444442</v>
      </c>
      <c r="AT936" s="104">
        <f t="shared" ref="AT936:AT937" si="461">AO936</f>
        <v>0.77083333333333337</v>
      </c>
      <c r="AU936" s="360" t="str" cm="1">
        <f t="array" ref="AU936">IF(AB936="","",IF(SUMPRODUCT((AB936=$AB$758:$AB$988)*(AH936=$AH$758:$AH$988)*(AQ936=$AQ$758:$AQ$988)*(AR936=$AR$758:$AR$988)*(ROW($AB$758:$AB$988)&lt;&gt;ROW(AB936))*((R936=0)*($R$758:$R$988&gt;0)+(R936&gt;0)*($R$758:$R$988=0)))&gt;0,"SALONES UNIDOS",IF(SUMPRODUCT((AB936=$AB$758:$AB$988)*(AH936=$AH$758:$AH$988)*((AQ936&lt;$AR$758:$AR$988)*(AR936&gt;$AQ$758:$AQ$988))*(ROW($AB$758:$AB$988)&lt;&gt;ROW(AB936)))&gt;0,"Cruzado","Sin cruce")))</f>
        <v/>
      </c>
      <c r="AV936" s="360" t="str" cm="1">
        <f t="array" ref="AV936">IF(AD936="","",IF(SUMPRODUCT((AD936=$AD$758:$AD$988)*(AH936=$AH$758:$AH$988)*(AS936=$AS$758:$AS$988)*(AT936=$AT$758:$AT$988)*(ROW($AD$758:$AD$988)&lt;&gt;ROW(AD936))*((R936=0)*($R$758:$R$988&gt;0)+(R936&gt;0)*($R$758:$R$988=0)))&gt;0,"SALONES UNIDOS",IF(SUMPRODUCT((AD936=$AD$758:$AD$988)*(AH936=$AH$758:$AH$988)*((AS936&lt;$AT$758:$AT$988)*(AT936&gt;$AS$758:$AS$988))*(ROW($AD$758:$AD$988)&lt;&gt;ROW(AD936)))&gt;0,"Cruzado","Sin cruce")))</f>
        <v>Sin cruce</v>
      </c>
      <c r="AW936" s="104" t="str">
        <f t="shared" si="457"/>
        <v>MH5PORUMAD</v>
      </c>
      <c r="AX936" s="104" t="str" cm="1">
        <f t="array" ref="AX936">IF(AW936="","",IF(SUMPRODUCT((AW936=$AW$7:$AW$2042)*(AH936=$AH$7:$AH$2042)*(AN936=$AN$7:$AN$2042)*(AO936=$AO$7:$AO$2042)*(ROW($AW$7:$AW$2042)&lt;&gt;ROW(AW936))*((R936=0)*($R$7:$R$2042&gt;0)+(R936&gt;0)*($R$7:$R$2042=0)))&gt;0,"SALONES UNIDOS",IF(SUMPRODUCT((AW936=$AW$7:$AW$2042)*(AH936=$AH$7:$AH$2042)*((AN936&lt;$AO$7:$AO$2042)*(AO936&gt;$AN$7:$AN$2042))*(ROW($AW$7:$AW$2042)&lt;&gt;ROW(AW936)))&gt;0,"Cruzado","Sin cruce")))</f>
        <v>Sin cruce</v>
      </c>
    </row>
    <row r="937" spans="2:50" ht="19.8" hidden="1" customHeight="1" x14ac:dyDescent="0.25">
      <c r="B937" s="494" t="s">
        <v>314</v>
      </c>
      <c r="C937" s="364" t="s">
        <v>969</v>
      </c>
      <c r="D937" s="364">
        <v>20261</v>
      </c>
      <c r="E937" s="373" t="s">
        <v>328</v>
      </c>
      <c r="F937" s="370" t="s">
        <v>291</v>
      </c>
      <c r="G937" s="373" t="s">
        <v>292</v>
      </c>
      <c r="H937" s="373">
        <v>5</v>
      </c>
      <c r="I937" s="373" t="s">
        <v>577</v>
      </c>
      <c r="J937" s="373" t="s">
        <v>286</v>
      </c>
      <c r="K937" s="194" t="s">
        <v>1009</v>
      </c>
      <c r="L937" s="364" t="s">
        <v>1004</v>
      </c>
      <c r="M937" s="364" t="s">
        <v>317</v>
      </c>
      <c r="N937" s="364" t="s">
        <v>318</v>
      </c>
      <c r="O937" s="373" t="s">
        <v>315</v>
      </c>
      <c r="P937" s="364">
        <v>0</v>
      </c>
      <c r="Q937" s="364">
        <v>4</v>
      </c>
      <c r="R937" s="369">
        <v>4</v>
      </c>
      <c r="S937" s="364">
        <v>3</v>
      </c>
      <c r="T937" s="8"/>
      <c r="U937" s="374">
        <v>18</v>
      </c>
      <c r="V937" s="370">
        <v>3675324</v>
      </c>
      <c r="W937" s="373" t="s">
        <v>119</v>
      </c>
      <c r="X937" s="364" t="s">
        <v>315</v>
      </c>
      <c r="Y937" s="364"/>
      <c r="Z937" s="364"/>
      <c r="AA937" s="364"/>
      <c r="AB937" s="370"/>
      <c r="AC937" s="364"/>
      <c r="AD937" s="364" t="s">
        <v>826</v>
      </c>
      <c r="AE937" s="370"/>
      <c r="AF937" s="370"/>
      <c r="AG937" s="370" t="s">
        <v>301</v>
      </c>
      <c r="AH937" s="364">
        <v>3</v>
      </c>
      <c r="AI937" s="364">
        <v>18</v>
      </c>
      <c r="AJ937" s="364">
        <v>30</v>
      </c>
      <c r="AK937" s="364">
        <v>21</v>
      </c>
      <c r="AL937" s="364">
        <v>50</v>
      </c>
      <c r="AM937" s="22">
        <f t="shared" si="456"/>
        <v>4</v>
      </c>
      <c r="AN937" s="104">
        <f t="shared" si="450"/>
        <v>0.77083333333333337</v>
      </c>
      <c r="AO937" s="104">
        <f t="shared" si="451"/>
        <v>0.90972222222222221</v>
      </c>
      <c r="AP937" s="22" t="str" cm="1">
        <f t="array" ref="AP937">IF(W937="","",IF(SUMPRODUCT((W937=$W$7:$W$2042)*(AH937=$AH$7:$AH$2042)*(AN937=$AN$7:$AN$2042)*(AO937=$AO$7:$AO$2042)*(ROW($W$7:$W$2042)&lt;&gt;ROW(W937))*((R937=0)*($R$7:$R$2042&gt;0)+(R937&gt;0)*($R$7:$R$2042=0)))&gt;0,"SALONES UNIDOS",IF(SUMPRODUCT((W937=$W$7:$W$2042)*(AH937=$AH$7:$AH$2042)*((AN937&lt;$AO$7:$AO$2042)*(AO937&gt;$AN$7:$AN$2042))*(ROW($W$7:$W$2042)&lt;&gt;ROW(W937)))&gt;0,"Cruzado","Sin cruce")))</f>
        <v>Sin cruce</v>
      </c>
      <c r="AQ937" s="22"/>
      <c r="AR937" s="22"/>
      <c r="AS937" s="104">
        <f t="shared" si="460"/>
        <v>0.77083333333333337</v>
      </c>
      <c r="AT937" s="104">
        <f t="shared" si="461"/>
        <v>0.90972222222222221</v>
      </c>
      <c r="AU937" s="360" t="str" cm="1">
        <f t="array" ref="AU937">IF(AB937="","",IF(SUMPRODUCT((AB937=$AB$758:$AB$988)*(AH937=$AH$758:$AH$988)*(AQ937=$AQ$758:$AQ$988)*(AR937=$AR$758:$AR$988)*(ROW($AB$758:$AB$988)&lt;&gt;ROW(AB937))*((R937=0)*($R$758:$R$988&gt;0)+(R937&gt;0)*($R$758:$R$988=0)))&gt;0,"SALONES UNIDOS",IF(SUMPRODUCT((AB937=$AB$758:$AB$988)*(AH937=$AH$758:$AH$988)*((AQ937&lt;$AR$758:$AR$988)*(AR937&gt;$AQ$758:$AQ$988))*(ROW($AB$758:$AB$988)&lt;&gt;ROW(AB937)))&gt;0,"Cruzado","Sin cruce")))</f>
        <v/>
      </c>
      <c r="AV937" s="360" t="str" cm="1">
        <f t="array" ref="AV937">IF(AD937="","",IF(SUMPRODUCT((AD937=$AD$758:$AD$988)*(AH937=$AH$758:$AH$988)*(AS937=$AS$758:$AS$988)*(AT937=$AT$758:$AT$988)*(ROW($AD$758:$AD$988)&lt;&gt;ROW(AD937))*((R937=0)*($R$758:$R$988&gt;0)+(R937&gt;0)*($R$758:$R$988=0)))&gt;0,"SALONES UNIDOS",IF(SUMPRODUCT((AD937=$AD$758:$AD$988)*(AH937=$AH$758:$AH$988)*((AS937&lt;$AT$758:$AT$988)*(AT937&gt;$AS$758:$AS$988))*(ROW($AD$758:$AD$988)&lt;&gt;ROW(AD937)))&gt;0,"Cruzado","Sin cruce")))</f>
        <v>Sin cruce</v>
      </c>
      <c r="AW937" s="104" t="str">
        <f t="shared" si="457"/>
        <v>MH5PORUMAD</v>
      </c>
      <c r="AX937" s="104" t="str" cm="1">
        <f t="array" ref="AX937">IF(AW937="","",IF(SUMPRODUCT((AW937=$AW$7:$AW$2042)*(AH937=$AH$7:$AH$2042)*(AN937=$AN$7:$AN$2042)*(AO937=$AO$7:$AO$2042)*(ROW($AW$7:$AW$2042)&lt;&gt;ROW(AW937))*((R937=0)*($R$7:$R$2042&gt;0)+(R937&gt;0)*($R$7:$R$2042=0)))&gt;0,"SALONES UNIDOS",IF(SUMPRODUCT((AW937=$AW$7:$AW$2042)*(AH937=$AH$7:$AH$2042)*((AN937&lt;$AO$7:$AO$2042)*(AO937&gt;$AN$7:$AN$2042))*(ROW($AW$7:$AW$2042)&lt;&gt;ROW(AW937)))&gt;0,"Cruzado","Sin cruce")))</f>
        <v>Sin cruce</v>
      </c>
    </row>
    <row r="938" spans="2:50" ht="19.8" hidden="1" customHeight="1" x14ac:dyDescent="0.25">
      <c r="B938" s="494" t="s">
        <v>314</v>
      </c>
      <c r="C938" s="364" t="s">
        <v>969</v>
      </c>
      <c r="D938" s="364">
        <v>20261</v>
      </c>
      <c r="E938" s="373" t="s">
        <v>328</v>
      </c>
      <c r="F938" s="370" t="s">
        <v>291</v>
      </c>
      <c r="G938" s="373" t="s">
        <v>292</v>
      </c>
      <c r="H938" s="373">
        <v>5</v>
      </c>
      <c r="I938" s="373" t="s">
        <v>286</v>
      </c>
      <c r="J938" s="373" t="s">
        <v>286</v>
      </c>
      <c r="K938" s="194" t="s">
        <v>1010</v>
      </c>
      <c r="L938" s="364" t="s">
        <v>336</v>
      </c>
      <c r="M938" s="364" t="s">
        <v>324</v>
      </c>
      <c r="N938" s="364" t="s">
        <v>318</v>
      </c>
      <c r="O938" s="373" t="s">
        <v>315</v>
      </c>
      <c r="P938" s="364">
        <v>3</v>
      </c>
      <c r="Q938" s="364">
        <v>0</v>
      </c>
      <c r="R938" s="369">
        <v>3</v>
      </c>
      <c r="S938" s="364">
        <v>5</v>
      </c>
      <c r="T938" s="8"/>
      <c r="U938" s="374">
        <v>36</v>
      </c>
      <c r="V938" s="370">
        <v>40147387</v>
      </c>
      <c r="W938" s="373" t="s">
        <v>497</v>
      </c>
      <c r="X938" s="369" t="s">
        <v>315</v>
      </c>
      <c r="Y938" s="364"/>
      <c r="Z938" s="364"/>
      <c r="AA938" s="364"/>
      <c r="AB938" s="370" t="s">
        <v>828</v>
      </c>
      <c r="AC938" s="370"/>
      <c r="AD938" s="369"/>
      <c r="AE938" s="370"/>
      <c r="AF938" s="370"/>
      <c r="AG938" s="370" t="s">
        <v>559</v>
      </c>
      <c r="AH938" s="364">
        <v>1</v>
      </c>
      <c r="AI938" s="364">
        <v>7</v>
      </c>
      <c r="AJ938" s="364">
        <v>40</v>
      </c>
      <c r="AK938" s="364">
        <v>10</v>
      </c>
      <c r="AL938" s="364">
        <v>10</v>
      </c>
      <c r="AM938" s="22">
        <f t="shared" si="456"/>
        <v>3</v>
      </c>
      <c r="AN938" s="104">
        <f t="shared" si="450"/>
        <v>0.31944444444444448</v>
      </c>
      <c r="AO938" s="104">
        <f t="shared" si="451"/>
        <v>0.4236111111111111</v>
      </c>
      <c r="AP938" s="22" t="str" cm="1">
        <f t="array" ref="AP938">IF(W938="","",IF(SUMPRODUCT((W938=$W$7:$W$2042)*(AH938=$AH$7:$AH$2042)*(AN938=$AN$7:$AN$2042)*(AO938=$AO$7:$AO$2042)*(ROW($W$7:$W$2042)&lt;&gt;ROW(W938))*((R938=0)*($R$7:$R$2042&gt;0)+(R938&gt;0)*($R$7:$R$2042=0)))&gt;0,"SALONES UNIDOS",IF(SUMPRODUCT((W938=$W$7:$W$2042)*(AH938=$AH$7:$AH$2042)*((AN938&lt;$AO$7:$AO$2042)*(AO938&gt;$AN$7:$AN$2042))*(ROW($W$7:$W$2042)&lt;&gt;ROW(W938)))&gt;0,"Cruzado","Sin cruce")))</f>
        <v>Sin cruce</v>
      </c>
      <c r="AQ938" s="104">
        <f>AN938</f>
        <v>0.31944444444444448</v>
      </c>
      <c r="AR938" s="104">
        <f>AO938</f>
        <v>0.4236111111111111</v>
      </c>
      <c r="AS938" s="22"/>
      <c r="AT938" s="22"/>
      <c r="AU938" s="360" t="str" cm="1">
        <f t="array" ref="AU938">IF(AB938="","",IF(SUMPRODUCT((AB938=$AB$758:$AB$988)*(AH938=$AH$758:$AH$988)*(AQ938=$AQ$758:$AQ$988)*(AR938=$AR$758:$AR$988)*(ROW($AB$758:$AB$988)&lt;&gt;ROW(AB938))*((R938=0)*($R$758:$R$988&gt;0)+(R938&gt;0)*($R$758:$R$988=0)))&gt;0,"SALONES UNIDOS",IF(SUMPRODUCT((AB938=$AB$758:$AB$988)*(AH938=$AH$758:$AH$988)*((AQ938&lt;$AR$758:$AR$988)*(AR938&gt;$AQ$758:$AQ$988))*(ROW($AB$758:$AB$988)&lt;&gt;ROW(AB938)))&gt;0,"Cruzado","Sin cruce")))</f>
        <v>Sin cruce</v>
      </c>
      <c r="AV938" s="360" t="str" cm="1">
        <f t="array" ref="AV938">IF(AD938="","",IF(SUMPRODUCT((AD938=$AD$758:$AD$988)*(AH938=$AH$758:$AH$988)*(AS938=$AS$758:$AS$988)*(AT938=$AT$758:$AT$988)*(ROW($AD$758:$AD$988)&lt;&gt;ROW(AD938))*((R938=0)*($R$758:$R$988&gt;0)+(R938&gt;0)*($R$758:$R$988=0)))&gt;0,"SALONES UNIDOS",IF(SUMPRODUCT((AD938=$AD$758:$AD$988)*(AH938=$AH$758:$AH$988)*((AS938&lt;$AT$758:$AT$988)*(AT938&gt;$AS$758:$AS$988))*(ROW($AD$758:$AD$988)&lt;&gt;ROW(AD938)))&gt;0,"Cruzado","Sin cruce")))</f>
        <v/>
      </c>
      <c r="AW938" s="104" t="str">
        <f t="shared" si="457"/>
        <v>MH5PORUMAD</v>
      </c>
      <c r="AX938" s="104" t="str" cm="1">
        <f t="array" ref="AX938">IF(AW938="","",IF(SUMPRODUCT((AW938=$AW$7:$AW$2042)*(AH938=$AH$7:$AH$2042)*(AN938=$AN$7:$AN$2042)*(AO938=$AO$7:$AO$2042)*(ROW($AW$7:$AW$2042)&lt;&gt;ROW(AW938))*((R938=0)*($R$7:$R$2042&gt;0)+(R938&gt;0)*($R$7:$R$2042=0)))&gt;0,"SALONES UNIDOS",IF(SUMPRODUCT((AW938=$AW$7:$AW$2042)*(AH938=$AH$7:$AH$2042)*((AN938&lt;$AO$7:$AO$2042)*(AO938&gt;$AN$7:$AN$2042))*(ROW($AW$7:$AW$2042)&lt;&gt;ROW(AW938)))&gt;0,"Cruzado","Sin cruce")))</f>
        <v>Sin cruce</v>
      </c>
    </row>
    <row r="939" spans="2:50" ht="19.8" hidden="1" customHeight="1" x14ac:dyDescent="0.25">
      <c r="B939" s="494" t="s">
        <v>314</v>
      </c>
      <c r="C939" s="364" t="s">
        <v>969</v>
      </c>
      <c r="D939" s="364">
        <v>20261</v>
      </c>
      <c r="E939" s="373" t="s">
        <v>328</v>
      </c>
      <c r="F939" s="370" t="s">
        <v>291</v>
      </c>
      <c r="G939" s="373" t="s">
        <v>292</v>
      </c>
      <c r="H939" s="373">
        <v>5</v>
      </c>
      <c r="I939" s="373" t="s">
        <v>575</v>
      </c>
      <c r="J939" s="373" t="s">
        <v>286</v>
      </c>
      <c r="K939" s="194" t="s">
        <v>1010</v>
      </c>
      <c r="L939" s="364" t="s">
        <v>336</v>
      </c>
      <c r="M939" s="364" t="s">
        <v>324</v>
      </c>
      <c r="N939" s="364" t="s">
        <v>318</v>
      </c>
      <c r="O939" s="373" t="s">
        <v>315</v>
      </c>
      <c r="P939" s="364">
        <v>0</v>
      </c>
      <c r="Q939" s="364">
        <v>4</v>
      </c>
      <c r="R939" s="369">
        <v>4</v>
      </c>
      <c r="S939" s="364">
        <v>5</v>
      </c>
      <c r="T939" s="8"/>
      <c r="U939" s="374">
        <v>18</v>
      </c>
      <c r="V939" s="370">
        <v>40147387</v>
      </c>
      <c r="W939" s="373" t="s">
        <v>497</v>
      </c>
      <c r="X939" s="369" t="s">
        <v>315</v>
      </c>
      <c r="Y939" s="364"/>
      <c r="Z939" s="364"/>
      <c r="AA939" s="364"/>
      <c r="AB939" s="370"/>
      <c r="AC939" s="370"/>
      <c r="AD939" s="369" t="s">
        <v>814</v>
      </c>
      <c r="AE939" s="370"/>
      <c r="AF939" s="370"/>
      <c r="AG939" s="370" t="s">
        <v>301</v>
      </c>
      <c r="AH939" s="364">
        <v>1</v>
      </c>
      <c r="AI939" s="364">
        <v>10</v>
      </c>
      <c r="AJ939" s="364">
        <v>10</v>
      </c>
      <c r="AK939" s="364">
        <v>13</v>
      </c>
      <c r="AL939" s="364">
        <v>30</v>
      </c>
      <c r="AM939" s="22">
        <f t="shared" si="456"/>
        <v>4</v>
      </c>
      <c r="AN939" s="104">
        <f t="shared" si="450"/>
        <v>0.4236111111111111</v>
      </c>
      <c r="AO939" s="104">
        <f t="shared" si="451"/>
        <v>0.5625</v>
      </c>
      <c r="AP939" s="22" t="str" cm="1">
        <f t="array" ref="AP939">IF(W939="","",IF(SUMPRODUCT((W939=$W$7:$W$2042)*(AH939=$AH$7:$AH$2042)*(AN939=$AN$7:$AN$2042)*(AO939=$AO$7:$AO$2042)*(ROW($W$7:$W$2042)&lt;&gt;ROW(W939))*((R939=0)*($R$7:$R$2042&gt;0)+(R939&gt;0)*($R$7:$R$2042=0)))&gt;0,"SALONES UNIDOS",IF(SUMPRODUCT((W939=$W$7:$W$2042)*(AH939=$AH$7:$AH$2042)*((AN939&lt;$AO$7:$AO$2042)*(AO939&gt;$AN$7:$AN$2042))*(ROW($W$7:$W$2042)&lt;&gt;ROW(W939)))&gt;0,"Cruzado","Sin cruce")))</f>
        <v>Sin cruce</v>
      </c>
      <c r="AQ939" s="22"/>
      <c r="AR939" s="22"/>
      <c r="AS939" s="104">
        <f t="shared" ref="AS939:AS940" si="462">AN939</f>
        <v>0.4236111111111111</v>
      </c>
      <c r="AT939" s="104">
        <f t="shared" ref="AT939:AT940" si="463">AO939</f>
        <v>0.5625</v>
      </c>
      <c r="AU939" s="360" t="str" cm="1">
        <f t="array" ref="AU939">IF(AB939="","",IF(SUMPRODUCT((AB939=$AB$758:$AB$988)*(AH939=$AH$758:$AH$988)*(AQ939=$AQ$758:$AQ$988)*(AR939=$AR$758:$AR$988)*(ROW($AB$758:$AB$988)&lt;&gt;ROW(AB939))*((R939=0)*($R$758:$R$988&gt;0)+(R939&gt;0)*($R$758:$R$988=0)))&gt;0,"SALONES UNIDOS",IF(SUMPRODUCT((AB939=$AB$758:$AB$988)*(AH939=$AH$758:$AH$988)*((AQ939&lt;$AR$758:$AR$988)*(AR939&gt;$AQ$758:$AQ$988))*(ROW($AB$758:$AB$988)&lt;&gt;ROW(AB939)))&gt;0,"Cruzado","Sin cruce")))</f>
        <v/>
      </c>
      <c r="AV939" s="360" t="str" cm="1">
        <f t="array" ref="AV939">IF(AD939="","",IF(SUMPRODUCT((AD939=$AD$758:$AD$988)*(AH939=$AH$758:$AH$988)*(AS939=$AS$758:$AS$988)*(AT939=$AT$758:$AT$988)*(ROW($AD$758:$AD$988)&lt;&gt;ROW(AD939))*((R939=0)*($R$758:$R$988&gt;0)+(R939&gt;0)*($R$758:$R$988=0)))&gt;0,"SALONES UNIDOS",IF(SUMPRODUCT((AD939=$AD$758:$AD$988)*(AH939=$AH$758:$AH$988)*((AS939&lt;$AT$758:$AT$988)*(AT939&gt;$AS$758:$AS$988))*(ROW($AD$758:$AD$988)&lt;&gt;ROW(AD939)))&gt;0,"Cruzado","Sin cruce")))</f>
        <v>Sin cruce</v>
      </c>
      <c r="AW939" s="104" t="str">
        <f t="shared" si="457"/>
        <v>MH5PORUMAD</v>
      </c>
      <c r="AX939" s="104" t="str" cm="1">
        <f t="array" ref="AX939">IF(AW939="","",IF(SUMPRODUCT((AW939=$AW$7:$AW$2042)*(AH939=$AH$7:$AH$2042)*(AN939=$AN$7:$AN$2042)*(AO939=$AO$7:$AO$2042)*(ROW($AW$7:$AW$2042)&lt;&gt;ROW(AW939))*((R939=0)*($R$7:$R$2042&gt;0)+(R939&gt;0)*($R$7:$R$2042=0)))&gt;0,"SALONES UNIDOS",IF(SUMPRODUCT((AW939=$AW$7:$AW$2042)*(AH939=$AH$7:$AH$2042)*((AN939&lt;$AO$7:$AO$2042)*(AO939&gt;$AN$7:$AN$2042))*(ROW($AW$7:$AW$2042)&lt;&gt;ROW(AW939)))&gt;0,"Cruzado","Sin cruce")))</f>
        <v>Sin cruce</v>
      </c>
    </row>
    <row r="940" spans="2:50" ht="19.8" hidden="1" customHeight="1" x14ac:dyDescent="0.25">
      <c r="B940" s="494" t="s">
        <v>314</v>
      </c>
      <c r="C940" s="364" t="s">
        <v>969</v>
      </c>
      <c r="D940" s="364">
        <v>20261</v>
      </c>
      <c r="E940" s="373" t="s">
        <v>328</v>
      </c>
      <c r="F940" s="370" t="s">
        <v>291</v>
      </c>
      <c r="G940" s="373" t="s">
        <v>292</v>
      </c>
      <c r="H940" s="373">
        <v>5</v>
      </c>
      <c r="I940" s="373" t="s">
        <v>577</v>
      </c>
      <c r="J940" s="373" t="s">
        <v>286</v>
      </c>
      <c r="K940" s="194" t="s">
        <v>1010</v>
      </c>
      <c r="L940" s="364" t="s">
        <v>336</v>
      </c>
      <c r="M940" s="364" t="s">
        <v>324</v>
      </c>
      <c r="N940" s="364" t="s">
        <v>318</v>
      </c>
      <c r="O940" s="373" t="s">
        <v>315</v>
      </c>
      <c r="P940" s="364">
        <v>0</v>
      </c>
      <c r="Q940" s="364">
        <v>4</v>
      </c>
      <c r="R940" s="369">
        <v>4</v>
      </c>
      <c r="S940" s="364">
        <v>5</v>
      </c>
      <c r="T940" s="8"/>
      <c r="U940" s="374">
        <v>18</v>
      </c>
      <c r="V940" s="370">
        <v>40147387</v>
      </c>
      <c r="W940" s="373" t="s">
        <v>497</v>
      </c>
      <c r="X940" s="369" t="s">
        <v>315</v>
      </c>
      <c r="Y940" s="364"/>
      <c r="Z940" s="364"/>
      <c r="AA940" s="364"/>
      <c r="AB940" s="370"/>
      <c r="AC940" s="370"/>
      <c r="AD940" s="369" t="s">
        <v>814</v>
      </c>
      <c r="AE940" s="370"/>
      <c r="AF940" s="370"/>
      <c r="AG940" s="370" t="s">
        <v>301</v>
      </c>
      <c r="AH940" s="364">
        <v>4</v>
      </c>
      <c r="AI940" s="364">
        <v>7</v>
      </c>
      <c r="AJ940" s="364">
        <v>40</v>
      </c>
      <c r="AK940" s="364">
        <v>11</v>
      </c>
      <c r="AL940" s="364">
        <v>0</v>
      </c>
      <c r="AM940" s="22">
        <f t="shared" si="456"/>
        <v>4</v>
      </c>
      <c r="AN940" s="104">
        <f t="shared" si="450"/>
        <v>0.31944444444444448</v>
      </c>
      <c r="AO940" s="104">
        <f t="shared" si="451"/>
        <v>0.45833333333333331</v>
      </c>
      <c r="AP940" s="22" t="str" cm="1">
        <f t="array" ref="AP940">IF(W940="","",IF(SUMPRODUCT((W940=$W$7:$W$2042)*(AH940=$AH$7:$AH$2042)*(AN940=$AN$7:$AN$2042)*(AO940=$AO$7:$AO$2042)*(ROW($W$7:$W$2042)&lt;&gt;ROW(W940))*((R940=0)*($R$7:$R$2042&gt;0)+(R940&gt;0)*($R$7:$R$2042=0)))&gt;0,"SALONES UNIDOS",IF(SUMPRODUCT((W940=$W$7:$W$2042)*(AH940=$AH$7:$AH$2042)*((AN940&lt;$AO$7:$AO$2042)*(AO940&gt;$AN$7:$AN$2042))*(ROW($W$7:$W$2042)&lt;&gt;ROW(W940)))&gt;0,"Cruzado","Sin cruce")))</f>
        <v>Sin cruce</v>
      </c>
      <c r="AQ940" s="22"/>
      <c r="AR940" s="22"/>
      <c r="AS940" s="104">
        <f t="shared" si="462"/>
        <v>0.31944444444444448</v>
      </c>
      <c r="AT940" s="104">
        <f t="shared" si="463"/>
        <v>0.45833333333333331</v>
      </c>
      <c r="AU940" s="360" t="str" cm="1">
        <f t="array" ref="AU940">IF(AB940="","",IF(SUMPRODUCT((AB940=$AB$758:$AB$988)*(AH940=$AH$758:$AH$988)*(AQ940=$AQ$758:$AQ$988)*(AR940=$AR$758:$AR$988)*(ROW($AB$758:$AB$988)&lt;&gt;ROW(AB940))*((R940=0)*($R$758:$R$988&gt;0)+(R940&gt;0)*($R$758:$R$988=0)))&gt;0,"SALONES UNIDOS",IF(SUMPRODUCT((AB940=$AB$758:$AB$988)*(AH940=$AH$758:$AH$988)*((AQ940&lt;$AR$758:$AR$988)*(AR940&gt;$AQ$758:$AQ$988))*(ROW($AB$758:$AB$988)&lt;&gt;ROW(AB940)))&gt;0,"Cruzado","Sin cruce")))</f>
        <v/>
      </c>
      <c r="AV940" s="360" t="str" cm="1">
        <f t="array" ref="AV940">IF(AD940="","",IF(SUMPRODUCT((AD940=$AD$758:$AD$988)*(AH940=$AH$758:$AH$988)*(AS940=$AS$758:$AS$988)*(AT940=$AT$758:$AT$988)*(ROW($AD$758:$AD$988)&lt;&gt;ROW(AD940))*((R940=0)*($R$758:$R$988&gt;0)+(R940&gt;0)*($R$758:$R$988=0)))&gt;0,"SALONES UNIDOS",IF(SUMPRODUCT((AD940=$AD$758:$AD$988)*(AH940=$AH$758:$AH$988)*((AS940&lt;$AT$758:$AT$988)*(AT940&gt;$AS$758:$AS$988))*(ROW($AD$758:$AD$988)&lt;&gt;ROW(AD940)))&gt;0,"Cruzado","Sin cruce")))</f>
        <v>Sin cruce</v>
      </c>
      <c r="AW940" s="104" t="str">
        <f t="shared" si="457"/>
        <v>MH5PORUMAD</v>
      </c>
      <c r="AX940" s="104" t="str" cm="1">
        <f t="array" ref="AX940">IF(AW940="","",IF(SUMPRODUCT((AW940=$AW$7:$AW$2042)*(AH940=$AH$7:$AH$2042)*(AN940=$AN$7:$AN$2042)*(AO940=$AO$7:$AO$2042)*(ROW($AW$7:$AW$2042)&lt;&gt;ROW(AW940))*((R940=0)*($R$7:$R$2042&gt;0)+(R940&gt;0)*($R$7:$R$2042=0)))&gt;0,"SALONES UNIDOS",IF(SUMPRODUCT((AW940=$AW$7:$AW$2042)*(AH940=$AH$7:$AH$2042)*((AN940&lt;$AO$7:$AO$2042)*(AO940&gt;$AN$7:$AN$2042))*(ROW($AW$7:$AW$2042)&lt;&gt;ROW(AW940)))&gt;0,"Cruzado","Sin cruce")))</f>
        <v>Sin cruce</v>
      </c>
    </row>
    <row r="941" spans="2:50" ht="19.8" hidden="1" customHeight="1" x14ac:dyDescent="0.25">
      <c r="B941" s="494" t="s">
        <v>314</v>
      </c>
      <c r="C941" s="364" t="s">
        <v>969</v>
      </c>
      <c r="D941" s="364">
        <v>20261</v>
      </c>
      <c r="E941" s="373" t="s">
        <v>328</v>
      </c>
      <c r="F941" s="370" t="s">
        <v>291</v>
      </c>
      <c r="G941" s="373" t="s">
        <v>292</v>
      </c>
      <c r="H941" s="373">
        <v>5</v>
      </c>
      <c r="I941" s="373" t="s">
        <v>286</v>
      </c>
      <c r="J941" s="373" t="s">
        <v>286</v>
      </c>
      <c r="K941" s="194" t="s">
        <v>1011</v>
      </c>
      <c r="L941" s="364" t="s">
        <v>333</v>
      </c>
      <c r="M941" s="364" t="s">
        <v>324</v>
      </c>
      <c r="N941" s="364" t="s">
        <v>318</v>
      </c>
      <c r="O941" s="373" t="s">
        <v>315</v>
      </c>
      <c r="P941" s="364">
        <v>3</v>
      </c>
      <c r="Q941" s="364">
        <v>0</v>
      </c>
      <c r="R941" s="369">
        <v>3</v>
      </c>
      <c r="S941" s="364">
        <v>6</v>
      </c>
      <c r="T941" s="8"/>
      <c r="U941" s="374">
        <v>36</v>
      </c>
      <c r="V941" s="370">
        <v>45121977</v>
      </c>
      <c r="W941" s="373" t="s">
        <v>175</v>
      </c>
      <c r="X941" s="364" t="s">
        <v>315</v>
      </c>
      <c r="Y941" s="364"/>
      <c r="Z941" s="364"/>
      <c r="AA941" s="364"/>
      <c r="AB941" s="364" t="s">
        <v>828</v>
      </c>
      <c r="AC941" s="364"/>
      <c r="AD941" s="369"/>
      <c r="AE941" s="370"/>
      <c r="AF941" s="370"/>
      <c r="AG941" s="370" t="s">
        <v>559</v>
      </c>
      <c r="AH941" s="364">
        <v>3</v>
      </c>
      <c r="AI941" s="364">
        <v>7</v>
      </c>
      <c r="AJ941" s="364">
        <v>40</v>
      </c>
      <c r="AK941" s="364">
        <v>10</v>
      </c>
      <c r="AL941" s="364">
        <v>10</v>
      </c>
      <c r="AM941" s="22">
        <f t="shared" si="456"/>
        <v>3</v>
      </c>
      <c r="AN941" s="104">
        <f t="shared" si="450"/>
        <v>0.31944444444444448</v>
      </c>
      <c r="AO941" s="104">
        <f t="shared" si="451"/>
        <v>0.4236111111111111</v>
      </c>
      <c r="AP941" s="22" t="str" cm="1">
        <f t="array" ref="AP941">IF(W941="","",IF(SUMPRODUCT((W941=$W$7:$W$2042)*(AH941=$AH$7:$AH$2042)*(AN941=$AN$7:$AN$2042)*(AO941=$AO$7:$AO$2042)*(ROW($W$7:$W$2042)&lt;&gt;ROW(W941))*((R941=0)*($R$7:$R$2042&gt;0)+(R941&gt;0)*($R$7:$R$2042=0)))&gt;0,"SALONES UNIDOS",IF(SUMPRODUCT((W941=$W$7:$W$2042)*(AH941=$AH$7:$AH$2042)*((AN941&lt;$AO$7:$AO$2042)*(AO941&gt;$AN$7:$AN$2042))*(ROW($W$7:$W$2042)&lt;&gt;ROW(W941)))&gt;0,"Cruzado","Sin cruce")))</f>
        <v>Sin cruce</v>
      </c>
      <c r="AQ941" s="104">
        <f>AN941</f>
        <v>0.31944444444444448</v>
      </c>
      <c r="AR941" s="104">
        <f>AO941</f>
        <v>0.4236111111111111</v>
      </c>
      <c r="AS941" s="22"/>
      <c r="AT941" s="22"/>
      <c r="AU941" s="360" t="str" cm="1">
        <f t="array" ref="AU941">IF(AB941="","",IF(SUMPRODUCT((AB941=$AB$758:$AB$988)*(AH941=$AH$758:$AH$988)*(AQ941=$AQ$758:$AQ$988)*(AR941=$AR$758:$AR$988)*(ROW($AB$758:$AB$988)&lt;&gt;ROW(AB941))*((R941=0)*($R$758:$R$988&gt;0)+(R941&gt;0)*($R$758:$R$988=0)))&gt;0,"SALONES UNIDOS",IF(SUMPRODUCT((AB941=$AB$758:$AB$988)*(AH941=$AH$758:$AH$988)*((AQ941&lt;$AR$758:$AR$988)*(AR941&gt;$AQ$758:$AQ$988))*(ROW($AB$758:$AB$988)&lt;&gt;ROW(AB941)))&gt;0,"Cruzado","Sin cruce")))</f>
        <v>Sin cruce</v>
      </c>
      <c r="AV941" s="360" t="str" cm="1">
        <f t="array" ref="AV941">IF(AD941="","",IF(SUMPRODUCT((AD941=$AD$758:$AD$988)*(AH941=$AH$758:$AH$988)*(AS941=$AS$758:$AS$988)*(AT941=$AT$758:$AT$988)*(ROW($AD$758:$AD$988)&lt;&gt;ROW(AD941))*((R941=0)*($R$758:$R$988&gt;0)+(R941&gt;0)*($R$758:$R$988=0)))&gt;0,"SALONES UNIDOS",IF(SUMPRODUCT((AD941=$AD$758:$AD$988)*(AH941=$AH$758:$AH$988)*((AS941&lt;$AT$758:$AT$988)*(AT941&gt;$AS$758:$AS$988))*(ROW($AD$758:$AD$988)&lt;&gt;ROW(AD941)))&gt;0,"Cruzado","Sin cruce")))</f>
        <v/>
      </c>
      <c r="AW941" s="104" t="str">
        <f t="shared" si="457"/>
        <v>MH5PORUMAD</v>
      </c>
      <c r="AX941" s="104" t="str" cm="1">
        <f t="array" ref="AX941">IF(AW941="","",IF(SUMPRODUCT((AW941=$AW$7:$AW$2042)*(AH941=$AH$7:$AH$2042)*(AN941=$AN$7:$AN$2042)*(AO941=$AO$7:$AO$2042)*(ROW($AW$7:$AW$2042)&lt;&gt;ROW(AW941))*((R941=0)*($R$7:$R$2042&gt;0)+(R941&gt;0)*($R$7:$R$2042=0)))&gt;0,"SALONES UNIDOS",IF(SUMPRODUCT((AW941=$AW$7:$AW$2042)*(AH941=$AH$7:$AH$2042)*((AN941&lt;$AO$7:$AO$2042)*(AO941&gt;$AN$7:$AN$2042))*(ROW($AW$7:$AW$2042)&lt;&gt;ROW(AW941)))&gt;0,"Cruzado","Sin cruce")))</f>
        <v>Sin cruce</v>
      </c>
    </row>
    <row r="942" spans="2:50" ht="19.8" hidden="1" customHeight="1" x14ac:dyDescent="0.25">
      <c r="B942" s="494" t="s">
        <v>314</v>
      </c>
      <c r="C942" s="364" t="s">
        <v>969</v>
      </c>
      <c r="D942" s="364">
        <v>20261</v>
      </c>
      <c r="E942" s="373" t="s">
        <v>328</v>
      </c>
      <c r="F942" s="370" t="s">
        <v>291</v>
      </c>
      <c r="G942" s="373" t="s">
        <v>292</v>
      </c>
      <c r="H942" s="373">
        <v>5</v>
      </c>
      <c r="I942" s="373" t="s">
        <v>575</v>
      </c>
      <c r="J942" s="373" t="s">
        <v>286</v>
      </c>
      <c r="K942" s="194" t="s">
        <v>1011</v>
      </c>
      <c r="L942" s="364" t="s">
        <v>333</v>
      </c>
      <c r="M942" s="364" t="s">
        <v>324</v>
      </c>
      <c r="N942" s="364" t="s">
        <v>318</v>
      </c>
      <c r="O942" s="373" t="s">
        <v>315</v>
      </c>
      <c r="P942" s="364">
        <v>0</v>
      </c>
      <c r="Q942" s="364">
        <v>6</v>
      </c>
      <c r="R942" s="369">
        <v>6</v>
      </c>
      <c r="S942" s="364">
        <v>6</v>
      </c>
      <c r="T942" s="8"/>
      <c r="U942" s="374">
        <v>18</v>
      </c>
      <c r="V942" s="370">
        <v>45121977</v>
      </c>
      <c r="W942" s="373" t="s">
        <v>175</v>
      </c>
      <c r="X942" s="364" t="s">
        <v>315</v>
      </c>
      <c r="Y942" s="364"/>
      <c r="Z942" s="364"/>
      <c r="AA942" s="364"/>
      <c r="AB942" s="370"/>
      <c r="AC942" s="364"/>
      <c r="AD942" s="364" t="s">
        <v>810</v>
      </c>
      <c r="AE942" s="370"/>
      <c r="AF942" s="370"/>
      <c r="AG942" s="370" t="s">
        <v>301</v>
      </c>
      <c r="AH942" s="364">
        <v>3</v>
      </c>
      <c r="AI942" s="364">
        <v>10</v>
      </c>
      <c r="AJ942" s="364">
        <v>10</v>
      </c>
      <c r="AK942" s="364">
        <v>15</v>
      </c>
      <c r="AL942" s="364">
        <v>10</v>
      </c>
      <c r="AM942" s="22">
        <f t="shared" si="456"/>
        <v>6</v>
      </c>
      <c r="AN942" s="104">
        <f t="shared" si="450"/>
        <v>0.4236111111111111</v>
      </c>
      <c r="AO942" s="104">
        <f t="shared" si="451"/>
        <v>0.63194444444444442</v>
      </c>
      <c r="AP942" s="22" t="str" cm="1">
        <f t="array" ref="AP942">IF(W942="","",IF(SUMPRODUCT((W942=$W$7:$W$2042)*(AH942=$AH$7:$AH$2042)*(AN942=$AN$7:$AN$2042)*(AO942=$AO$7:$AO$2042)*(ROW($W$7:$W$2042)&lt;&gt;ROW(W942))*((R942=0)*($R$7:$R$2042&gt;0)+(R942&gt;0)*($R$7:$R$2042=0)))&gt;0,"SALONES UNIDOS",IF(SUMPRODUCT((W942=$W$7:$W$2042)*(AH942=$AH$7:$AH$2042)*((AN942&lt;$AO$7:$AO$2042)*(AO942&gt;$AN$7:$AN$2042))*(ROW($W$7:$W$2042)&lt;&gt;ROW(W942)))&gt;0,"Cruzado","Sin cruce")))</f>
        <v>Sin cruce</v>
      </c>
      <c r="AQ942" s="22"/>
      <c r="AR942" s="22"/>
      <c r="AS942" s="104">
        <f t="shared" ref="AS942:AS943" si="464">AN942</f>
        <v>0.4236111111111111</v>
      </c>
      <c r="AT942" s="104">
        <f t="shared" ref="AT942:AT943" si="465">AO942</f>
        <v>0.63194444444444442</v>
      </c>
      <c r="AU942" s="360" t="str" cm="1">
        <f t="array" ref="AU942">IF(AB942="","",IF(SUMPRODUCT((AB942=$AB$758:$AB$988)*(AH942=$AH$758:$AH$988)*(AQ942=$AQ$758:$AQ$988)*(AR942=$AR$758:$AR$988)*(ROW($AB$758:$AB$988)&lt;&gt;ROW(AB942))*((R942=0)*($R$758:$R$988&gt;0)+(R942&gt;0)*($R$758:$R$988=0)))&gt;0,"SALONES UNIDOS",IF(SUMPRODUCT((AB942=$AB$758:$AB$988)*(AH942=$AH$758:$AH$988)*((AQ942&lt;$AR$758:$AR$988)*(AR942&gt;$AQ$758:$AQ$988))*(ROW($AB$758:$AB$988)&lt;&gt;ROW(AB942)))&gt;0,"Cruzado","Sin cruce")))</f>
        <v/>
      </c>
      <c r="AV942" s="360" t="str" cm="1">
        <f t="array" ref="AV942">IF(AD942="","",IF(SUMPRODUCT((AD942=$AD$758:$AD$988)*(AH942=$AH$758:$AH$988)*(AS942=$AS$758:$AS$988)*(AT942=$AT$758:$AT$988)*(ROW($AD$758:$AD$988)&lt;&gt;ROW(AD942))*((R942=0)*($R$758:$R$988&gt;0)+(R942&gt;0)*($R$758:$R$988=0)))&gt;0,"SALONES UNIDOS",IF(SUMPRODUCT((AD942=$AD$758:$AD$988)*(AH942=$AH$758:$AH$988)*((AS942&lt;$AT$758:$AT$988)*(AT942&gt;$AS$758:$AS$988))*(ROW($AD$758:$AD$988)&lt;&gt;ROW(AD942)))&gt;0,"Cruzado","Sin cruce")))</f>
        <v>Sin cruce</v>
      </c>
      <c r="AW942" s="104" t="str">
        <f t="shared" si="457"/>
        <v>MH5PORUMAD</v>
      </c>
      <c r="AX942" s="104" t="str" cm="1">
        <f t="array" ref="AX942">IF(AW942="","",IF(SUMPRODUCT((AW942=$AW$7:$AW$2042)*(AH942=$AH$7:$AH$2042)*(AN942=$AN$7:$AN$2042)*(AO942=$AO$7:$AO$2042)*(ROW($AW$7:$AW$2042)&lt;&gt;ROW(AW942))*((R942=0)*($R$7:$R$2042&gt;0)+(R942&gt;0)*($R$7:$R$2042=0)))&gt;0,"SALONES UNIDOS",IF(SUMPRODUCT((AW942=$AW$7:$AW$2042)*(AH942=$AH$7:$AH$2042)*((AN942&lt;$AO$7:$AO$2042)*(AO942&gt;$AN$7:$AN$2042))*(ROW($AW$7:$AW$2042)&lt;&gt;ROW(AW942)))&gt;0,"Cruzado","Sin cruce")))</f>
        <v>Sin cruce</v>
      </c>
    </row>
    <row r="943" spans="2:50" ht="19.8" hidden="1" customHeight="1" x14ac:dyDescent="0.25">
      <c r="B943" s="494" t="s">
        <v>314</v>
      </c>
      <c r="C943" s="364" t="s">
        <v>969</v>
      </c>
      <c r="D943" s="364">
        <v>20261</v>
      </c>
      <c r="E943" s="373" t="s">
        <v>328</v>
      </c>
      <c r="F943" s="370" t="s">
        <v>291</v>
      </c>
      <c r="G943" s="373" t="s">
        <v>292</v>
      </c>
      <c r="H943" s="373">
        <v>5</v>
      </c>
      <c r="I943" s="373" t="s">
        <v>577</v>
      </c>
      <c r="J943" s="373" t="s">
        <v>286</v>
      </c>
      <c r="K943" s="194" t="s">
        <v>1011</v>
      </c>
      <c r="L943" s="364" t="s">
        <v>333</v>
      </c>
      <c r="M943" s="364" t="s">
        <v>324</v>
      </c>
      <c r="N943" s="364" t="s">
        <v>318</v>
      </c>
      <c r="O943" s="373" t="s">
        <v>315</v>
      </c>
      <c r="P943" s="364">
        <v>0</v>
      </c>
      <c r="Q943" s="364">
        <v>6</v>
      </c>
      <c r="R943" s="369">
        <v>6</v>
      </c>
      <c r="S943" s="364">
        <v>6</v>
      </c>
      <c r="T943" s="8"/>
      <c r="U943" s="374">
        <v>18</v>
      </c>
      <c r="V943" s="370">
        <v>45121977</v>
      </c>
      <c r="W943" s="373" t="s">
        <v>175</v>
      </c>
      <c r="X943" s="364" t="s">
        <v>315</v>
      </c>
      <c r="Y943" s="364"/>
      <c r="Z943" s="364"/>
      <c r="AA943" s="364"/>
      <c r="AB943" s="370"/>
      <c r="AC943" s="364"/>
      <c r="AD943" s="364" t="s">
        <v>810</v>
      </c>
      <c r="AE943" s="370"/>
      <c r="AF943" s="370"/>
      <c r="AG943" s="370" t="s">
        <v>301</v>
      </c>
      <c r="AH943" s="364">
        <v>6</v>
      </c>
      <c r="AI943" s="364">
        <v>7</v>
      </c>
      <c r="AJ943" s="364">
        <v>40</v>
      </c>
      <c r="AK943" s="364">
        <v>12</v>
      </c>
      <c r="AL943" s="364">
        <v>40</v>
      </c>
      <c r="AM943" s="22">
        <f t="shared" si="456"/>
        <v>6</v>
      </c>
      <c r="AN943" s="104">
        <f t="shared" si="450"/>
        <v>0.31944444444444448</v>
      </c>
      <c r="AO943" s="104">
        <f t="shared" si="451"/>
        <v>0.52777777777777779</v>
      </c>
      <c r="AP943" s="22" t="str" cm="1">
        <f t="array" ref="AP943">IF(W943="","",IF(SUMPRODUCT((W943=$W$7:$W$2042)*(AH943=$AH$7:$AH$2042)*(AN943=$AN$7:$AN$2042)*(AO943=$AO$7:$AO$2042)*(ROW($W$7:$W$2042)&lt;&gt;ROW(W943))*((R943=0)*($R$7:$R$2042&gt;0)+(R943&gt;0)*($R$7:$R$2042=0)))&gt;0,"SALONES UNIDOS",IF(SUMPRODUCT((W943=$W$7:$W$2042)*(AH943=$AH$7:$AH$2042)*((AN943&lt;$AO$7:$AO$2042)*(AO943&gt;$AN$7:$AN$2042))*(ROW($W$7:$W$2042)&lt;&gt;ROW(W943)))&gt;0,"Cruzado","Sin cruce")))</f>
        <v>Sin cruce</v>
      </c>
      <c r="AQ943" s="22"/>
      <c r="AR943" s="22"/>
      <c r="AS943" s="104">
        <f t="shared" si="464"/>
        <v>0.31944444444444448</v>
      </c>
      <c r="AT943" s="104">
        <f t="shared" si="465"/>
        <v>0.52777777777777779</v>
      </c>
      <c r="AU943" s="360" t="str" cm="1">
        <f t="array" ref="AU943">IF(AB943="","",IF(SUMPRODUCT((AB943=$AB$758:$AB$988)*(AH943=$AH$758:$AH$988)*(AQ943=$AQ$758:$AQ$988)*(AR943=$AR$758:$AR$988)*(ROW($AB$758:$AB$988)&lt;&gt;ROW(AB943))*((R943=0)*($R$758:$R$988&gt;0)+(R943&gt;0)*($R$758:$R$988=0)))&gt;0,"SALONES UNIDOS",IF(SUMPRODUCT((AB943=$AB$758:$AB$988)*(AH943=$AH$758:$AH$988)*((AQ943&lt;$AR$758:$AR$988)*(AR943&gt;$AQ$758:$AQ$988))*(ROW($AB$758:$AB$988)&lt;&gt;ROW(AB943)))&gt;0,"Cruzado","Sin cruce")))</f>
        <v/>
      </c>
      <c r="AV943" s="360" t="str" cm="1">
        <f t="array" ref="AV943">IF(AD943="","",IF(SUMPRODUCT((AD943=$AD$758:$AD$988)*(AH943=$AH$758:$AH$988)*(AS943=$AS$758:$AS$988)*(AT943=$AT$758:$AT$988)*(ROW($AD$758:$AD$988)&lt;&gt;ROW(AD943))*((R943=0)*($R$758:$R$988&gt;0)+(R943&gt;0)*($R$758:$R$988=0)))&gt;0,"SALONES UNIDOS",IF(SUMPRODUCT((AD943=$AD$758:$AD$988)*(AH943=$AH$758:$AH$988)*((AS943&lt;$AT$758:$AT$988)*(AT943&gt;$AS$758:$AS$988))*(ROW($AD$758:$AD$988)&lt;&gt;ROW(AD943)))&gt;0,"Cruzado","Sin cruce")))</f>
        <v>Sin cruce</v>
      </c>
      <c r="AW943" s="104" t="str">
        <f t="shared" si="457"/>
        <v>MH5PORUMAD</v>
      </c>
      <c r="AX943" s="104" t="str" cm="1">
        <f t="array" ref="AX943">IF(AW943="","",IF(SUMPRODUCT((AW943=$AW$7:$AW$2042)*(AH943=$AH$7:$AH$2042)*(AN943=$AN$7:$AN$2042)*(AO943=$AO$7:$AO$2042)*(ROW($AW$7:$AW$2042)&lt;&gt;ROW(AW943))*((R943=0)*($R$7:$R$2042&gt;0)+(R943&gt;0)*($R$7:$R$2042=0)))&gt;0,"SALONES UNIDOS",IF(SUMPRODUCT((AW943=$AW$7:$AW$2042)*(AH943=$AH$7:$AH$2042)*((AN943&lt;$AO$7:$AO$2042)*(AO943&gt;$AN$7:$AN$2042))*(ROW($AW$7:$AW$2042)&lt;&gt;ROW(AW943)))&gt;0,"Cruzado","Sin cruce")))</f>
        <v>Sin cruce</v>
      </c>
    </row>
    <row r="944" spans="2:50" ht="19.8" hidden="1" customHeight="1" x14ac:dyDescent="0.25">
      <c r="B944" s="494" t="s">
        <v>314</v>
      </c>
      <c r="C944" s="364" t="s">
        <v>969</v>
      </c>
      <c r="D944" s="364">
        <v>20261</v>
      </c>
      <c r="E944" s="373" t="s">
        <v>328</v>
      </c>
      <c r="F944" s="370" t="s">
        <v>291</v>
      </c>
      <c r="G944" s="373" t="s">
        <v>292</v>
      </c>
      <c r="H944" s="373">
        <v>5</v>
      </c>
      <c r="I944" s="373" t="s">
        <v>286</v>
      </c>
      <c r="J944" s="373" t="s">
        <v>286</v>
      </c>
      <c r="K944" s="194" t="s">
        <v>1013</v>
      </c>
      <c r="L944" s="364" t="s">
        <v>1005</v>
      </c>
      <c r="M944" s="364" t="s">
        <v>317</v>
      </c>
      <c r="N944" s="364" t="s">
        <v>318</v>
      </c>
      <c r="O944" s="373" t="s">
        <v>315</v>
      </c>
      <c r="P944" s="364">
        <v>1</v>
      </c>
      <c r="Q944" s="364">
        <v>0</v>
      </c>
      <c r="R944" s="369">
        <v>1</v>
      </c>
      <c r="S944" s="364">
        <v>3</v>
      </c>
      <c r="T944" s="8"/>
      <c r="U944" s="374">
        <v>36</v>
      </c>
      <c r="V944" s="370">
        <v>44421977</v>
      </c>
      <c r="W944" s="373" t="s">
        <v>489</v>
      </c>
      <c r="X944" s="364" t="s">
        <v>315</v>
      </c>
      <c r="Y944" s="364"/>
      <c r="Z944" s="364"/>
      <c r="AA944" s="364"/>
      <c r="AB944" s="364" t="s">
        <v>828</v>
      </c>
      <c r="AC944" s="364"/>
      <c r="AD944" s="369"/>
      <c r="AE944" s="370"/>
      <c r="AF944" s="370"/>
      <c r="AG944" s="370" t="s">
        <v>559</v>
      </c>
      <c r="AH944" s="364">
        <v>5</v>
      </c>
      <c r="AI944" s="364">
        <v>14</v>
      </c>
      <c r="AJ944" s="364">
        <v>20</v>
      </c>
      <c r="AK944" s="364">
        <v>15</v>
      </c>
      <c r="AL944" s="364">
        <v>10</v>
      </c>
      <c r="AM944" s="22">
        <f t="shared" si="456"/>
        <v>1</v>
      </c>
      <c r="AN944" s="104">
        <f t="shared" si="450"/>
        <v>0.59722222222222221</v>
      </c>
      <c r="AO944" s="104">
        <f t="shared" si="451"/>
        <v>0.63194444444444442</v>
      </c>
      <c r="AP944" s="22" t="str" cm="1">
        <f t="array" ref="AP944">IF(W944="","",IF(SUMPRODUCT((W944=$W$7:$W$2042)*(AH944=$AH$7:$AH$2042)*(AN944=$AN$7:$AN$2042)*(AO944=$AO$7:$AO$2042)*(ROW($W$7:$W$2042)&lt;&gt;ROW(W944))*((R944=0)*($R$7:$R$2042&gt;0)+(R944&gt;0)*($R$7:$R$2042=0)))&gt;0,"SALONES UNIDOS",IF(SUMPRODUCT((W944=$W$7:$W$2042)*(AH944=$AH$7:$AH$2042)*((AN944&lt;$AO$7:$AO$2042)*(AO944&gt;$AN$7:$AN$2042))*(ROW($W$7:$W$2042)&lt;&gt;ROW(W944)))&gt;0,"Cruzado","Sin cruce")))</f>
        <v>Sin cruce</v>
      </c>
      <c r="AQ944" s="104">
        <f>AN944</f>
        <v>0.59722222222222221</v>
      </c>
      <c r="AR944" s="104">
        <f>AO944</f>
        <v>0.63194444444444442</v>
      </c>
      <c r="AS944" s="22"/>
      <c r="AT944" s="22"/>
      <c r="AU944" s="360" t="str" cm="1">
        <f t="array" ref="AU944">IF(AB944="","",IF(SUMPRODUCT((AB944=$AB$758:$AB$988)*(AH944=$AH$758:$AH$988)*(AQ944=$AQ$758:$AQ$988)*(AR944=$AR$758:$AR$988)*(ROW($AB$758:$AB$988)&lt;&gt;ROW(AB944))*((R944=0)*($R$758:$R$988&gt;0)+(R944&gt;0)*($R$758:$R$988=0)))&gt;0,"SALONES UNIDOS",IF(SUMPRODUCT((AB944=$AB$758:$AB$988)*(AH944=$AH$758:$AH$988)*((AQ944&lt;$AR$758:$AR$988)*(AR944&gt;$AQ$758:$AQ$988))*(ROW($AB$758:$AB$988)&lt;&gt;ROW(AB944)))&gt;0,"Cruzado","Sin cruce")))</f>
        <v>Sin cruce</v>
      </c>
      <c r="AV944" s="360" t="str" cm="1">
        <f t="array" ref="AV944">IF(AD944="","",IF(SUMPRODUCT((AD944=$AD$758:$AD$988)*(AH944=$AH$758:$AH$988)*(AS944=$AS$758:$AS$988)*(AT944=$AT$758:$AT$988)*(ROW($AD$758:$AD$988)&lt;&gt;ROW(AD944))*((R944=0)*($R$758:$R$988&gt;0)+(R944&gt;0)*($R$758:$R$988=0)))&gt;0,"SALONES UNIDOS",IF(SUMPRODUCT((AD944=$AD$758:$AD$988)*(AH944=$AH$758:$AH$988)*((AS944&lt;$AT$758:$AT$988)*(AT944&gt;$AS$758:$AS$988))*(ROW($AD$758:$AD$988)&lt;&gt;ROW(AD944)))&gt;0,"Cruzado","Sin cruce")))</f>
        <v/>
      </c>
      <c r="AW944" s="104" t="str">
        <f t="shared" si="457"/>
        <v>MH5PORUMAD</v>
      </c>
      <c r="AX944" s="104" t="str" cm="1">
        <f t="array" ref="AX944">IF(AW944="","",IF(SUMPRODUCT((AW944=$AW$7:$AW$2042)*(AH944=$AH$7:$AH$2042)*(AN944=$AN$7:$AN$2042)*(AO944=$AO$7:$AO$2042)*(ROW($AW$7:$AW$2042)&lt;&gt;ROW(AW944))*((R944=0)*($R$7:$R$2042&gt;0)+(R944&gt;0)*($R$7:$R$2042=0)))&gt;0,"SALONES UNIDOS",IF(SUMPRODUCT((AW944=$AW$7:$AW$2042)*(AH944=$AH$7:$AH$2042)*((AN944&lt;$AO$7:$AO$2042)*(AO944&gt;$AN$7:$AN$2042))*(ROW($AW$7:$AW$2042)&lt;&gt;ROW(AW944)))&gt;0,"Cruzado","Sin cruce")))</f>
        <v>Sin cruce</v>
      </c>
    </row>
    <row r="945" spans="2:50" ht="19.8" hidden="1" customHeight="1" x14ac:dyDescent="0.25">
      <c r="B945" s="494" t="s">
        <v>314</v>
      </c>
      <c r="C945" s="364" t="s">
        <v>969</v>
      </c>
      <c r="D945" s="364">
        <v>20261</v>
      </c>
      <c r="E945" s="373" t="s">
        <v>328</v>
      </c>
      <c r="F945" s="370" t="s">
        <v>291</v>
      </c>
      <c r="G945" s="373" t="s">
        <v>292</v>
      </c>
      <c r="H945" s="373">
        <v>5</v>
      </c>
      <c r="I945" s="373" t="s">
        <v>575</v>
      </c>
      <c r="J945" s="373" t="s">
        <v>286</v>
      </c>
      <c r="K945" s="194" t="s">
        <v>1013</v>
      </c>
      <c r="L945" s="364" t="s">
        <v>1005</v>
      </c>
      <c r="M945" s="364" t="s">
        <v>317</v>
      </c>
      <c r="N945" s="364" t="s">
        <v>318</v>
      </c>
      <c r="O945" s="373" t="s">
        <v>315</v>
      </c>
      <c r="P945" s="364">
        <v>0</v>
      </c>
      <c r="Q945" s="364">
        <v>4</v>
      </c>
      <c r="R945" s="369">
        <v>4</v>
      </c>
      <c r="S945" s="364">
        <v>3</v>
      </c>
      <c r="T945" s="8"/>
      <c r="U945" s="374">
        <v>18</v>
      </c>
      <c r="V945" s="370">
        <v>44421977</v>
      </c>
      <c r="W945" s="373" t="s">
        <v>489</v>
      </c>
      <c r="X945" s="364" t="s">
        <v>315</v>
      </c>
      <c r="Y945" s="364"/>
      <c r="Z945" s="364"/>
      <c r="AA945" s="364"/>
      <c r="AB945" s="370"/>
      <c r="AC945" s="364"/>
      <c r="AD945" s="364" t="s">
        <v>826</v>
      </c>
      <c r="AE945" s="370"/>
      <c r="AF945" s="370"/>
      <c r="AG945" s="370" t="s">
        <v>301</v>
      </c>
      <c r="AH945" s="364">
        <v>5</v>
      </c>
      <c r="AI945" s="364">
        <v>15</v>
      </c>
      <c r="AJ945" s="364">
        <v>10</v>
      </c>
      <c r="AK945" s="364">
        <v>18</v>
      </c>
      <c r="AL945" s="364">
        <v>30</v>
      </c>
      <c r="AM945" s="22">
        <f t="shared" si="456"/>
        <v>4</v>
      </c>
      <c r="AN945" s="104">
        <f t="shared" si="450"/>
        <v>0.63194444444444442</v>
      </c>
      <c r="AO945" s="104">
        <f t="shared" si="451"/>
        <v>0.77083333333333337</v>
      </c>
      <c r="AP945" s="22" t="str" cm="1">
        <f t="array" ref="AP945">IF(W945="","",IF(SUMPRODUCT((W945=$W$7:$W$2042)*(AH945=$AH$7:$AH$2042)*(AN945=$AN$7:$AN$2042)*(AO945=$AO$7:$AO$2042)*(ROW($W$7:$W$2042)&lt;&gt;ROW(W945))*((R945=0)*($R$7:$R$2042&gt;0)+(R945&gt;0)*($R$7:$R$2042=0)))&gt;0,"SALONES UNIDOS",IF(SUMPRODUCT((W945=$W$7:$W$2042)*(AH945=$AH$7:$AH$2042)*((AN945&lt;$AO$7:$AO$2042)*(AO945&gt;$AN$7:$AN$2042))*(ROW($W$7:$W$2042)&lt;&gt;ROW(W945)))&gt;0,"Cruzado","Sin cruce")))</f>
        <v>Sin cruce</v>
      </c>
      <c r="AQ945" s="22"/>
      <c r="AR945" s="22"/>
      <c r="AS945" s="104">
        <f t="shared" ref="AS945:AS946" si="466">AN945</f>
        <v>0.63194444444444442</v>
      </c>
      <c r="AT945" s="104">
        <f t="shared" ref="AT945:AT946" si="467">AO945</f>
        <v>0.77083333333333337</v>
      </c>
      <c r="AU945" s="360" t="str" cm="1">
        <f t="array" ref="AU945">IF(AB945="","",IF(SUMPRODUCT((AB945=$AB$758:$AB$988)*(AH945=$AH$758:$AH$988)*(AQ945=$AQ$758:$AQ$988)*(AR945=$AR$758:$AR$988)*(ROW($AB$758:$AB$988)&lt;&gt;ROW(AB945))*((R945=0)*($R$758:$R$988&gt;0)+(R945&gt;0)*($R$758:$R$988=0)))&gt;0,"SALONES UNIDOS",IF(SUMPRODUCT((AB945=$AB$758:$AB$988)*(AH945=$AH$758:$AH$988)*((AQ945&lt;$AR$758:$AR$988)*(AR945&gt;$AQ$758:$AQ$988))*(ROW($AB$758:$AB$988)&lt;&gt;ROW(AB945)))&gt;0,"Cruzado","Sin cruce")))</f>
        <v/>
      </c>
      <c r="AV945" s="360" t="str" cm="1">
        <f t="array" ref="AV945">IF(AD945="","",IF(SUMPRODUCT((AD945=$AD$758:$AD$988)*(AH945=$AH$758:$AH$988)*(AS945=$AS$758:$AS$988)*(AT945=$AT$758:$AT$988)*(ROW($AD$758:$AD$988)&lt;&gt;ROW(AD945))*((R945=0)*($R$758:$R$988&gt;0)+(R945&gt;0)*($R$758:$R$988=0)))&gt;0,"SALONES UNIDOS",IF(SUMPRODUCT((AD945=$AD$758:$AD$988)*(AH945=$AH$758:$AH$988)*((AS945&lt;$AT$758:$AT$988)*(AT945&gt;$AS$758:$AS$988))*(ROW($AD$758:$AD$988)&lt;&gt;ROW(AD945)))&gt;0,"Cruzado","Sin cruce")))</f>
        <v>Sin cruce</v>
      </c>
      <c r="AW945" s="104" t="str">
        <f t="shared" si="457"/>
        <v>MH5PORUMAD</v>
      </c>
      <c r="AX945" s="104" t="str" cm="1">
        <f t="array" ref="AX945">IF(AW945="","",IF(SUMPRODUCT((AW945=$AW$7:$AW$2042)*(AH945=$AH$7:$AH$2042)*(AN945=$AN$7:$AN$2042)*(AO945=$AO$7:$AO$2042)*(ROW($AW$7:$AW$2042)&lt;&gt;ROW(AW945))*((R945=0)*($R$7:$R$2042&gt;0)+(R945&gt;0)*($R$7:$R$2042=0)))&gt;0,"SALONES UNIDOS",IF(SUMPRODUCT((AW945=$AW$7:$AW$2042)*(AH945=$AH$7:$AH$2042)*((AN945&lt;$AO$7:$AO$2042)*(AO945&gt;$AN$7:$AN$2042))*(ROW($AW$7:$AW$2042)&lt;&gt;ROW(AW945)))&gt;0,"Cruzado","Sin cruce")))</f>
        <v>Sin cruce</v>
      </c>
    </row>
    <row r="946" spans="2:50" ht="19.8" hidden="1" customHeight="1" x14ac:dyDescent="0.25">
      <c r="B946" s="494" t="s">
        <v>314</v>
      </c>
      <c r="C946" s="364" t="s">
        <v>969</v>
      </c>
      <c r="D946" s="364">
        <v>20261</v>
      </c>
      <c r="E946" s="373" t="s">
        <v>328</v>
      </c>
      <c r="F946" s="370" t="s">
        <v>291</v>
      </c>
      <c r="G946" s="373" t="s">
        <v>292</v>
      </c>
      <c r="H946" s="373">
        <v>5</v>
      </c>
      <c r="I946" s="373" t="s">
        <v>577</v>
      </c>
      <c r="J946" s="373" t="s">
        <v>286</v>
      </c>
      <c r="K946" s="194" t="s">
        <v>1013</v>
      </c>
      <c r="L946" s="364" t="s">
        <v>1005</v>
      </c>
      <c r="M946" s="364" t="s">
        <v>317</v>
      </c>
      <c r="N946" s="364" t="s">
        <v>318</v>
      </c>
      <c r="O946" s="373" t="s">
        <v>315</v>
      </c>
      <c r="P946" s="364">
        <v>0</v>
      </c>
      <c r="Q946" s="364">
        <v>4</v>
      </c>
      <c r="R946" s="369">
        <v>4</v>
      </c>
      <c r="S946" s="364">
        <v>3</v>
      </c>
      <c r="T946" s="8"/>
      <c r="U946" s="374">
        <v>18</v>
      </c>
      <c r="V946" s="370">
        <v>44421977</v>
      </c>
      <c r="W946" s="373" t="s">
        <v>489</v>
      </c>
      <c r="X946" s="364" t="s">
        <v>315</v>
      </c>
      <c r="Y946" s="364"/>
      <c r="Z946" s="364"/>
      <c r="AA946" s="364"/>
      <c r="AB946" s="370"/>
      <c r="AC946" s="364"/>
      <c r="AD946" s="364" t="s">
        <v>826</v>
      </c>
      <c r="AE946" s="370"/>
      <c r="AF946" s="370"/>
      <c r="AG946" s="370" t="s">
        <v>301</v>
      </c>
      <c r="AH946" s="364">
        <v>6</v>
      </c>
      <c r="AI946" s="364">
        <v>16</v>
      </c>
      <c r="AJ946" s="364">
        <v>0</v>
      </c>
      <c r="AK946" s="364">
        <v>19</v>
      </c>
      <c r="AL946" s="364">
        <v>20</v>
      </c>
      <c r="AM946" s="22">
        <f t="shared" si="456"/>
        <v>4</v>
      </c>
      <c r="AN946" s="104">
        <f t="shared" si="450"/>
        <v>0.66666666666666663</v>
      </c>
      <c r="AO946" s="104">
        <f t="shared" si="451"/>
        <v>0.80555555555555547</v>
      </c>
      <c r="AP946" s="22" t="str" cm="1">
        <f t="array" ref="AP946">IF(W946="","",IF(SUMPRODUCT((W946=$W$7:$W$2042)*(AH946=$AH$7:$AH$2042)*(AN946=$AN$7:$AN$2042)*(AO946=$AO$7:$AO$2042)*(ROW($W$7:$W$2042)&lt;&gt;ROW(W946))*((R946=0)*($R$7:$R$2042&gt;0)+(R946&gt;0)*($R$7:$R$2042=0)))&gt;0,"SALONES UNIDOS",IF(SUMPRODUCT((W946=$W$7:$W$2042)*(AH946=$AH$7:$AH$2042)*((AN946&lt;$AO$7:$AO$2042)*(AO946&gt;$AN$7:$AN$2042))*(ROW($W$7:$W$2042)&lt;&gt;ROW(W946)))&gt;0,"Cruzado","Sin cruce")))</f>
        <v>Sin cruce</v>
      </c>
      <c r="AQ946" s="22"/>
      <c r="AR946" s="22"/>
      <c r="AS946" s="104">
        <f t="shared" si="466"/>
        <v>0.66666666666666663</v>
      </c>
      <c r="AT946" s="104">
        <f t="shared" si="467"/>
        <v>0.80555555555555547</v>
      </c>
      <c r="AU946" s="360" t="str" cm="1">
        <f t="array" ref="AU946">IF(AB946="","",IF(SUMPRODUCT((AB946=$AB$758:$AB$988)*(AH946=$AH$758:$AH$988)*(AQ946=$AQ$758:$AQ$988)*(AR946=$AR$758:$AR$988)*(ROW($AB$758:$AB$988)&lt;&gt;ROW(AB946))*((R946=0)*($R$758:$R$988&gt;0)+(R946&gt;0)*($R$758:$R$988=0)))&gt;0,"SALONES UNIDOS",IF(SUMPRODUCT((AB946=$AB$758:$AB$988)*(AH946=$AH$758:$AH$988)*((AQ946&lt;$AR$758:$AR$988)*(AR946&gt;$AQ$758:$AQ$988))*(ROW($AB$758:$AB$988)&lt;&gt;ROW(AB946)))&gt;0,"Cruzado","Sin cruce")))</f>
        <v/>
      </c>
      <c r="AV946" s="360" t="str" cm="1">
        <f t="array" ref="AV946">IF(AD946="","",IF(SUMPRODUCT((AD946=$AD$758:$AD$988)*(AH946=$AH$758:$AH$988)*(AS946=$AS$758:$AS$988)*(AT946=$AT$758:$AT$988)*(ROW($AD$758:$AD$988)&lt;&gt;ROW(AD946))*((R946=0)*($R$758:$R$988&gt;0)+(R946&gt;0)*($R$758:$R$988=0)))&gt;0,"SALONES UNIDOS",IF(SUMPRODUCT((AD946=$AD$758:$AD$988)*(AH946=$AH$758:$AH$988)*((AS946&lt;$AT$758:$AT$988)*(AT946&gt;$AS$758:$AS$988))*(ROW($AD$758:$AD$988)&lt;&gt;ROW(AD946)))&gt;0,"Cruzado","Sin cruce")))</f>
        <v>Sin cruce</v>
      </c>
      <c r="AW946" s="104" t="str">
        <f t="shared" si="457"/>
        <v>MH5PORUMAD</v>
      </c>
      <c r="AX946" s="104" t="str" cm="1">
        <f t="array" ref="AX946">IF(AW946="","",IF(SUMPRODUCT((AW946=$AW$7:$AW$2042)*(AH946=$AH$7:$AH$2042)*(AN946=$AN$7:$AN$2042)*(AO946=$AO$7:$AO$2042)*(ROW($AW$7:$AW$2042)&lt;&gt;ROW(AW946))*((R946=0)*($R$7:$R$2042&gt;0)+(R946&gt;0)*($R$7:$R$2042=0)))&gt;0,"SALONES UNIDOS",IF(SUMPRODUCT((AW946=$AW$7:$AW$2042)*(AH946=$AH$7:$AH$2042)*((AN946&lt;$AO$7:$AO$2042)*(AO946&gt;$AN$7:$AN$2042))*(ROW($AW$7:$AW$2042)&lt;&gt;ROW(AW946)))&gt;0,"Cruzado","Sin cruce")))</f>
        <v>Sin cruce</v>
      </c>
    </row>
    <row r="947" spans="2:50" ht="19.8" hidden="1" customHeight="1" x14ac:dyDescent="0.25">
      <c r="B947" s="494" t="s">
        <v>314</v>
      </c>
      <c r="C947" s="364" t="s">
        <v>969</v>
      </c>
      <c r="D947" s="364">
        <v>20261</v>
      </c>
      <c r="E947" s="373" t="s">
        <v>328</v>
      </c>
      <c r="F947" s="370" t="s">
        <v>291</v>
      </c>
      <c r="G947" s="373" t="s">
        <v>292</v>
      </c>
      <c r="H947" s="373">
        <v>5</v>
      </c>
      <c r="I947" s="373" t="s">
        <v>286</v>
      </c>
      <c r="J947" s="373" t="s">
        <v>286</v>
      </c>
      <c r="K947" s="194" t="s">
        <v>1014</v>
      </c>
      <c r="L947" s="364" t="s">
        <v>331</v>
      </c>
      <c r="M947" s="364" t="s">
        <v>317</v>
      </c>
      <c r="N947" s="364" t="s">
        <v>318</v>
      </c>
      <c r="O947" s="373" t="s">
        <v>315</v>
      </c>
      <c r="P947" s="364">
        <v>1</v>
      </c>
      <c r="Q947" s="364">
        <v>0</v>
      </c>
      <c r="R947" s="369">
        <v>1</v>
      </c>
      <c r="S947" s="364">
        <v>3</v>
      </c>
      <c r="T947" s="8"/>
      <c r="U947" s="374">
        <v>36</v>
      </c>
      <c r="V947" s="370">
        <v>21560679</v>
      </c>
      <c r="W947" s="373" t="s">
        <v>10</v>
      </c>
      <c r="X947" s="364" t="s">
        <v>315</v>
      </c>
      <c r="Y947" s="364"/>
      <c r="Z947" s="364"/>
      <c r="AA947" s="364"/>
      <c r="AB947" s="364" t="s">
        <v>828</v>
      </c>
      <c r="AC947" s="364"/>
      <c r="AD947" s="369"/>
      <c r="AE947" s="370"/>
      <c r="AF947" s="370"/>
      <c r="AG947" s="370" t="s">
        <v>559</v>
      </c>
      <c r="AH947" s="364">
        <v>2</v>
      </c>
      <c r="AI947" s="364">
        <v>7</v>
      </c>
      <c r="AJ947" s="364">
        <v>40</v>
      </c>
      <c r="AK947" s="364">
        <v>8</v>
      </c>
      <c r="AL947" s="364">
        <v>30</v>
      </c>
      <c r="AM947" s="22">
        <f t="shared" si="456"/>
        <v>1</v>
      </c>
      <c r="AN947" s="104">
        <f t="shared" si="450"/>
        <v>0.31944444444444448</v>
      </c>
      <c r="AO947" s="104">
        <f t="shared" si="451"/>
        <v>0.35416666666666663</v>
      </c>
      <c r="AP947" s="22" t="str" cm="1">
        <f t="array" ref="AP947">IF(W947="","",IF(SUMPRODUCT((W947=$W$7:$W$2042)*(AH947=$AH$7:$AH$2042)*(AN947=$AN$7:$AN$2042)*(AO947=$AO$7:$AO$2042)*(ROW($W$7:$W$2042)&lt;&gt;ROW(W947))*((R947=0)*($R$7:$R$2042&gt;0)+(R947&gt;0)*($R$7:$R$2042=0)))&gt;0,"SALONES UNIDOS",IF(SUMPRODUCT((W947=$W$7:$W$2042)*(AH947=$AH$7:$AH$2042)*((AN947&lt;$AO$7:$AO$2042)*(AO947&gt;$AN$7:$AN$2042))*(ROW($W$7:$W$2042)&lt;&gt;ROW(W947)))&gt;0,"Cruzado","Sin cruce")))</f>
        <v>Sin cruce</v>
      </c>
      <c r="AQ947" s="104">
        <f>AN947</f>
        <v>0.31944444444444448</v>
      </c>
      <c r="AR947" s="104">
        <f>AO947</f>
        <v>0.35416666666666663</v>
      </c>
      <c r="AS947" s="22"/>
      <c r="AT947" s="22"/>
      <c r="AU947" s="360" t="str" cm="1">
        <f t="array" ref="AU947">IF(AB947="","",IF(SUMPRODUCT((AB947=$AB$758:$AB$988)*(AH947=$AH$758:$AH$988)*(AQ947=$AQ$758:$AQ$988)*(AR947=$AR$758:$AR$988)*(ROW($AB$758:$AB$988)&lt;&gt;ROW(AB947))*((R947=0)*($R$758:$R$988&gt;0)+(R947&gt;0)*($R$758:$R$988=0)))&gt;0,"SALONES UNIDOS",IF(SUMPRODUCT((AB947=$AB$758:$AB$988)*(AH947=$AH$758:$AH$988)*((AQ947&lt;$AR$758:$AR$988)*(AR947&gt;$AQ$758:$AQ$988))*(ROW($AB$758:$AB$988)&lt;&gt;ROW(AB947)))&gt;0,"Cruzado","Sin cruce")))</f>
        <v>Sin cruce</v>
      </c>
      <c r="AV947" s="360" t="str" cm="1">
        <f t="array" ref="AV947">IF(AD947="","",IF(SUMPRODUCT((AD947=$AD$758:$AD$988)*(AH947=$AH$758:$AH$988)*(AS947=$AS$758:$AS$988)*(AT947=$AT$758:$AT$988)*(ROW($AD$758:$AD$988)&lt;&gt;ROW(AD947))*((R947=0)*($R$758:$R$988&gt;0)+(R947&gt;0)*($R$758:$R$988=0)))&gt;0,"SALONES UNIDOS",IF(SUMPRODUCT((AD947=$AD$758:$AD$988)*(AH947=$AH$758:$AH$988)*((AS947&lt;$AT$758:$AT$988)*(AT947&gt;$AS$758:$AS$988))*(ROW($AD$758:$AD$988)&lt;&gt;ROW(AD947)))&gt;0,"Cruzado","Sin cruce")))</f>
        <v/>
      </c>
      <c r="AW947" s="104" t="str">
        <f t="shared" si="457"/>
        <v>MH5PORUMAD</v>
      </c>
      <c r="AX947" s="104" t="str" cm="1">
        <f t="array" ref="AX947">IF(AW947="","",IF(SUMPRODUCT((AW947=$AW$7:$AW$2042)*(AH947=$AH$7:$AH$2042)*(AN947=$AN$7:$AN$2042)*(AO947=$AO$7:$AO$2042)*(ROW($AW$7:$AW$2042)&lt;&gt;ROW(AW947))*((R947=0)*($R$7:$R$2042&gt;0)+(R947&gt;0)*($R$7:$R$2042=0)))&gt;0,"SALONES UNIDOS",IF(SUMPRODUCT((AW947=$AW$7:$AW$2042)*(AH947=$AH$7:$AH$2042)*((AN947&lt;$AO$7:$AO$2042)*(AO947&gt;$AN$7:$AN$2042))*(ROW($AW$7:$AW$2042)&lt;&gt;ROW(AW947)))&gt;0,"Cruzado","Sin cruce")))</f>
        <v>Sin cruce</v>
      </c>
    </row>
    <row r="948" spans="2:50" ht="19.8" hidden="1" customHeight="1" x14ac:dyDescent="0.25">
      <c r="B948" s="494" t="s">
        <v>314</v>
      </c>
      <c r="C948" s="364" t="s">
        <v>969</v>
      </c>
      <c r="D948" s="364">
        <v>20261</v>
      </c>
      <c r="E948" s="373" t="s">
        <v>328</v>
      </c>
      <c r="F948" s="370" t="s">
        <v>291</v>
      </c>
      <c r="G948" s="373" t="s">
        <v>292</v>
      </c>
      <c r="H948" s="373">
        <v>5</v>
      </c>
      <c r="I948" s="373" t="s">
        <v>575</v>
      </c>
      <c r="J948" s="373" t="s">
        <v>286</v>
      </c>
      <c r="K948" s="194" t="s">
        <v>1014</v>
      </c>
      <c r="L948" s="364" t="s">
        <v>331</v>
      </c>
      <c r="M948" s="364" t="s">
        <v>317</v>
      </c>
      <c r="N948" s="364" t="s">
        <v>318</v>
      </c>
      <c r="O948" s="373" t="s">
        <v>315</v>
      </c>
      <c r="P948" s="364">
        <v>0</v>
      </c>
      <c r="Q948" s="364">
        <v>4</v>
      </c>
      <c r="R948" s="369">
        <v>4</v>
      </c>
      <c r="S948" s="364">
        <v>3</v>
      </c>
      <c r="T948" s="8"/>
      <c r="U948" s="374">
        <v>18</v>
      </c>
      <c r="V948" s="370">
        <v>21560679</v>
      </c>
      <c r="W948" s="373" t="s">
        <v>10</v>
      </c>
      <c r="X948" s="364" t="s">
        <v>315</v>
      </c>
      <c r="Y948" s="364"/>
      <c r="Z948" s="364"/>
      <c r="AA948" s="364"/>
      <c r="AB948" s="370"/>
      <c r="AC948" s="364"/>
      <c r="AD948" s="364" t="s">
        <v>821</v>
      </c>
      <c r="AE948" s="370"/>
      <c r="AF948" s="370"/>
      <c r="AG948" s="370" t="s">
        <v>301</v>
      </c>
      <c r="AH948" s="364">
        <v>2</v>
      </c>
      <c r="AI948" s="364">
        <v>8</v>
      </c>
      <c r="AJ948" s="364">
        <v>30</v>
      </c>
      <c r="AK948" s="364">
        <v>11</v>
      </c>
      <c r="AL948" s="364">
        <v>50</v>
      </c>
      <c r="AM948" s="22">
        <f t="shared" si="456"/>
        <v>4</v>
      </c>
      <c r="AN948" s="104">
        <f t="shared" si="450"/>
        <v>0.35416666666666663</v>
      </c>
      <c r="AO948" s="104">
        <f t="shared" si="451"/>
        <v>0.49305555555555552</v>
      </c>
      <c r="AP948" s="22" t="str" cm="1">
        <f t="array" ref="AP948">IF(W948="","",IF(SUMPRODUCT((W948=$W$7:$W$2042)*(AH948=$AH$7:$AH$2042)*(AN948=$AN$7:$AN$2042)*(AO948=$AO$7:$AO$2042)*(ROW($W$7:$W$2042)&lt;&gt;ROW(W948))*((R948=0)*($R$7:$R$2042&gt;0)+(R948&gt;0)*($R$7:$R$2042=0)))&gt;0,"SALONES UNIDOS",IF(SUMPRODUCT((W948=$W$7:$W$2042)*(AH948=$AH$7:$AH$2042)*((AN948&lt;$AO$7:$AO$2042)*(AO948&gt;$AN$7:$AN$2042))*(ROW($W$7:$W$2042)&lt;&gt;ROW(W948)))&gt;0,"Cruzado","Sin cruce")))</f>
        <v>Sin cruce</v>
      </c>
      <c r="AQ948" s="22"/>
      <c r="AR948" s="22"/>
      <c r="AS948" s="104">
        <f t="shared" ref="AS948:AS949" si="468">AN948</f>
        <v>0.35416666666666663</v>
      </c>
      <c r="AT948" s="104">
        <f t="shared" ref="AT948:AT949" si="469">AO948</f>
        <v>0.49305555555555552</v>
      </c>
      <c r="AU948" s="360" t="str" cm="1">
        <f t="array" ref="AU948">IF(AB948="","",IF(SUMPRODUCT((AB948=$AB$758:$AB$988)*(AH948=$AH$758:$AH$988)*(AQ948=$AQ$758:$AQ$988)*(AR948=$AR$758:$AR$988)*(ROW($AB$758:$AB$988)&lt;&gt;ROW(AB948))*((R948=0)*($R$758:$R$988&gt;0)+(R948&gt;0)*($R$758:$R$988=0)))&gt;0,"SALONES UNIDOS",IF(SUMPRODUCT((AB948=$AB$758:$AB$988)*(AH948=$AH$758:$AH$988)*((AQ948&lt;$AR$758:$AR$988)*(AR948&gt;$AQ$758:$AQ$988))*(ROW($AB$758:$AB$988)&lt;&gt;ROW(AB948)))&gt;0,"Cruzado","Sin cruce")))</f>
        <v/>
      </c>
      <c r="AV948" s="360" t="str" cm="1">
        <f t="array" ref="AV948">IF(AD948="","",IF(SUMPRODUCT((AD948=$AD$758:$AD$988)*(AH948=$AH$758:$AH$988)*(AS948=$AS$758:$AS$988)*(AT948=$AT$758:$AT$988)*(ROW($AD$758:$AD$988)&lt;&gt;ROW(AD948))*((R948=0)*($R$758:$R$988&gt;0)+(R948&gt;0)*($R$758:$R$988=0)))&gt;0,"SALONES UNIDOS",IF(SUMPRODUCT((AD948=$AD$758:$AD$988)*(AH948=$AH$758:$AH$988)*((AS948&lt;$AT$758:$AT$988)*(AT948&gt;$AS$758:$AS$988))*(ROW($AD$758:$AD$988)&lt;&gt;ROW(AD948)))&gt;0,"Cruzado","Sin cruce")))</f>
        <v>Sin cruce</v>
      </c>
      <c r="AW948" s="104" t="str">
        <f t="shared" si="457"/>
        <v>MH5PORUMAD</v>
      </c>
      <c r="AX948" s="104" t="str" cm="1">
        <f t="array" ref="AX948">IF(AW948="","",IF(SUMPRODUCT((AW948=$AW$7:$AW$2042)*(AH948=$AH$7:$AH$2042)*(AN948=$AN$7:$AN$2042)*(AO948=$AO$7:$AO$2042)*(ROW($AW$7:$AW$2042)&lt;&gt;ROW(AW948))*((R948=0)*($R$7:$R$2042&gt;0)+(R948&gt;0)*($R$7:$R$2042=0)))&gt;0,"SALONES UNIDOS",IF(SUMPRODUCT((AW948=$AW$7:$AW$2042)*(AH948=$AH$7:$AH$2042)*((AN948&lt;$AO$7:$AO$2042)*(AO948&gt;$AN$7:$AN$2042))*(ROW($AW$7:$AW$2042)&lt;&gt;ROW(AW948)))&gt;0,"Cruzado","Sin cruce")))</f>
        <v>Sin cruce</v>
      </c>
    </row>
    <row r="949" spans="2:50" ht="19.8" hidden="1" customHeight="1" x14ac:dyDescent="0.25">
      <c r="B949" s="494" t="s">
        <v>314</v>
      </c>
      <c r="C949" s="364" t="s">
        <v>969</v>
      </c>
      <c r="D949" s="364">
        <v>20261</v>
      </c>
      <c r="E949" s="373" t="s">
        <v>328</v>
      </c>
      <c r="F949" s="370" t="s">
        <v>291</v>
      </c>
      <c r="G949" s="373" t="s">
        <v>292</v>
      </c>
      <c r="H949" s="373">
        <v>5</v>
      </c>
      <c r="I949" s="373" t="s">
        <v>577</v>
      </c>
      <c r="J949" s="373" t="s">
        <v>286</v>
      </c>
      <c r="K949" s="194" t="s">
        <v>1014</v>
      </c>
      <c r="L949" s="364" t="s">
        <v>331</v>
      </c>
      <c r="M949" s="364" t="s">
        <v>317</v>
      </c>
      <c r="N949" s="364" t="s">
        <v>318</v>
      </c>
      <c r="O949" s="373" t="s">
        <v>315</v>
      </c>
      <c r="P949" s="364">
        <v>0</v>
      </c>
      <c r="Q949" s="364">
        <v>4</v>
      </c>
      <c r="R949" s="369">
        <v>4</v>
      </c>
      <c r="S949" s="364">
        <v>3</v>
      </c>
      <c r="T949" s="8"/>
      <c r="U949" s="374">
        <v>18</v>
      </c>
      <c r="V949" s="370">
        <v>21560679</v>
      </c>
      <c r="W949" s="373" t="s">
        <v>10</v>
      </c>
      <c r="X949" s="364" t="s">
        <v>315</v>
      </c>
      <c r="Y949" s="364"/>
      <c r="Z949" s="364"/>
      <c r="AA949" s="364"/>
      <c r="AB949" s="370"/>
      <c r="AC949" s="364"/>
      <c r="AD949" s="364" t="s">
        <v>821</v>
      </c>
      <c r="AE949" s="370"/>
      <c r="AF949" s="370"/>
      <c r="AG949" s="370" t="s">
        <v>301</v>
      </c>
      <c r="AH949" s="364">
        <v>2</v>
      </c>
      <c r="AI949" s="364">
        <v>11</v>
      </c>
      <c r="AJ949" s="364">
        <v>50</v>
      </c>
      <c r="AK949" s="364">
        <v>15</v>
      </c>
      <c r="AL949" s="364">
        <v>10</v>
      </c>
      <c r="AM949" s="22">
        <f t="shared" si="456"/>
        <v>4</v>
      </c>
      <c r="AN949" s="104">
        <f t="shared" si="450"/>
        <v>0.49305555555555552</v>
      </c>
      <c r="AO949" s="104">
        <f t="shared" si="451"/>
        <v>0.63194444444444442</v>
      </c>
      <c r="AP949" s="22" t="str" cm="1">
        <f t="array" ref="AP949">IF(W949="","",IF(SUMPRODUCT((W949=$W$7:$W$2042)*(AH949=$AH$7:$AH$2042)*(AN949=$AN$7:$AN$2042)*(AO949=$AO$7:$AO$2042)*(ROW($W$7:$W$2042)&lt;&gt;ROW(W949))*((R949=0)*($R$7:$R$2042&gt;0)+(R949&gt;0)*($R$7:$R$2042=0)))&gt;0,"SALONES UNIDOS",IF(SUMPRODUCT((W949=$W$7:$W$2042)*(AH949=$AH$7:$AH$2042)*((AN949&lt;$AO$7:$AO$2042)*(AO949&gt;$AN$7:$AN$2042))*(ROW($W$7:$W$2042)&lt;&gt;ROW(W949)))&gt;0,"Cruzado","Sin cruce")))</f>
        <v>Sin cruce</v>
      </c>
      <c r="AQ949" s="22"/>
      <c r="AR949" s="22"/>
      <c r="AS949" s="104">
        <f t="shared" si="468"/>
        <v>0.49305555555555552</v>
      </c>
      <c r="AT949" s="104">
        <f t="shared" si="469"/>
        <v>0.63194444444444442</v>
      </c>
      <c r="AU949" s="360" t="str" cm="1">
        <f t="array" ref="AU949">IF(AB949="","",IF(SUMPRODUCT((AB949=$AB$758:$AB$988)*(AH949=$AH$758:$AH$988)*(AQ949=$AQ$758:$AQ$988)*(AR949=$AR$758:$AR$988)*(ROW($AB$758:$AB$988)&lt;&gt;ROW(AB949))*((R949=0)*($R$758:$R$988&gt;0)+(R949&gt;0)*($R$758:$R$988=0)))&gt;0,"SALONES UNIDOS",IF(SUMPRODUCT((AB949=$AB$758:$AB$988)*(AH949=$AH$758:$AH$988)*((AQ949&lt;$AR$758:$AR$988)*(AR949&gt;$AQ$758:$AQ$988))*(ROW($AB$758:$AB$988)&lt;&gt;ROW(AB949)))&gt;0,"Cruzado","Sin cruce")))</f>
        <v/>
      </c>
      <c r="AV949" s="360" t="str" cm="1">
        <f t="array" ref="AV949">IF(AD949="","",IF(SUMPRODUCT((AD949=$AD$758:$AD$988)*(AH949=$AH$758:$AH$988)*(AS949=$AS$758:$AS$988)*(AT949=$AT$758:$AT$988)*(ROW($AD$758:$AD$988)&lt;&gt;ROW(AD949))*((R949=0)*($R$758:$R$988&gt;0)+(R949&gt;0)*($R$758:$R$988=0)))&gt;0,"SALONES UNIDOS",IF(SUMPRODUCT((AD949=$AD$758:$AD$988)*(AH949=$AH$758:$AH$988)*((AS949&lt;$AT$758:$AT$988)*(AT949&gt;$AS$758:$AS$988))*(ROW($AD$758:$AD$988)&lt;&gt;ROW(AD949)))&gt;0,"Cruzado","Sin cruce")))</f>
        <v>Sin cruce</v>
      </c>
      <c r="AW949" s="104" t="str">
        <f t="shared" si="457"/>
        <v>MH5PORUMAD</v>
      </c>
      <c r="AX949" s="104" t="str" cm="1">
        <f t="array" ref="AX949">IF(AW949="","",IF(SUMPRODUCT((AW949=$AW$7:$AW$2042)*(AH949=$AH$7:$AH$2042)*(AN949=$AN$7:$AN$2042)*(AO949=$AO$7:$AO$2042)*(ROW($AW$7:$AW$2042)&lt;&gt;ROW(AW949))*((R949=0)*($R$7:$R$2042&gt;0)+(R949&gt;0)*($R$7:$R$2042=0)))&gt;0,"SALONES UNIDOS",IF(SUMPRODUCT((AW949=$AW$7:$AW$2042)*(AH949=$AH$7:$AH$2042)*((AN949&lt;$AO$7:$AO$2042)*(AO949&gt;$AN$7:$AN$2042))*(ROW($AW$7:$AW$2042)&lt;&gt;ROW(AW949)))&gt;0,"Cruzado","Sin cruce")))</f>
        <v>Sin cruce</v>
      </c>
    </row>
    <row r="950" spans="2:50" ht="19.8" hidden="1" customHeight="1" x14ac:dyDescent="0.25">
      <c r="B950" s="494" t="s">
        <v>314</v>
      </c>
      <c r="C950" s="364" t="s">
        <v>969</v>
      </c>
      <c r="D950" s="364">
        <v>20261</v>
      </c>
      <c r="E950" s="373" t="s">
        <v>328</v>
      </c>
      <c r="F950" s="370" t="s">
        <v>291</v>
      </c>
      <c r="G950" s="373" t="s">
        <v>292</v>
      </c>
      <c r="H950" s="373">
        <v>5</v>
      </c>
      <c r="I950" s="373" t="s">
        <v>290</v>
      </c>
      <c r="J950" s="373" t="s">
        <v>290</v>
      </c>
      <c r="K950" s="194" t="s">
        <v>1008</v>
      </c>
      <c r="L950" s="364" t="s">
        <v>825</v>
      </c>
      <c r="M950" s="364" t="s">
        <v>324</v>
      </c>
      <c r="N950" s="364" t="s">
        <v>318</v>
      </c>
      <c r="O950" s="373" t="s">
        <v>321</v>
      </c>
      <c r="P950" s="364">
        <v>2</v>
      </c>
      <c r="Q950" s="364">
        <v>2</v>
      </c>
      <c r="R950" s="369">
        <v>4</v>
      </c>
      <c r="S950" s="364">
        <v>3</v>
      </c>
      <c r="T950" s="8"/>
      <c r="U950" s="374">
        <v>20</v>
      </c>
      <c r="V950" s="370">
        <v>41134475</v>
      </c>
      <c r="W950" s="373" t="s">
        <v>84</v>
      </c>
      <c r="X950" s="364" t="s">
        <v>399</v>
      </c>
      <c r="Y950" s="364"/>
      <c r="Z950" s="364"/>
      <c r="AA950" s="364"/>
      <c r="AB950" s="370"/>
      <c r="AC950" s="364"/>
      <c r="AD950" s="369"/>
      <c r="AE950" s="370"/>
      <c r="AF950" s="370"/>
      <c r="AG950" s="364" t="s">
        <v>319</v>
      </c>
      <c r="AH950" s="364">
        <v>5</v>
      </c>
      <c r="AI950" s="364">
        <v>18</v>
      </c>
      <c r="AJ950" s="364">
        <v>30</v>
      </c>
      <c r="AK950" s="364">
        <v>21</v>
      </c>
      <c r="AL950" s="364">
        <v>50</v>
      </c>
      <c r="AM950" s="22">
        <f t="shared" si="456"/>
        <v>4</v>
      </c>
      <c r="AN950" s="104">
        <f t="shared" si="450"/>
        <v>0.77083333333333337</v>
      </c>
      <c r="AO950" s="104">
        <f t="shared" si="451"/>
        <v>0.90972222222222221</v>
      </c>
      <c r="AP950" s="22" t="str" cm="1">
        <f t="array" ref="AP950">IF(W950="","",IF(SUMPRODUCT((W950=$W$7:$W$2042)*(AH950=$AH$7:$AH$2042)*(AN950=$AN$7:$AN$2042)*(AO950=$AO$7:$AO$2042)*(ROW($W$7:$W$2042)&lt;&gt;ROW(W950))*((R950=0)*($R$7:$R$2042&gt;0)+(R950&gt;0)*($R$7:$R$2042=0)))&gt;0,"SALONES UNIDOS",IF(SUMPRODUCT((W950=$W$7:$W$2042)*(AH950=$AH$7:$AH$2042)*((AN950&lt;$AO$7:$AO$2042)*(AO950&gt;$AN$7:$AN$2042))*(ROW($W$7:$W$2042)&lt;&gt;ROW(W950)))&gt;0,"Cruzado","Sin cruce")))</f>
        <v>Sin cruce</v>
      </c>
      <c r="AQ950" s="104"/>
      <c r="AR950" s="104"/>
      <c r="AS950" s="22"/>
      <c r="AT950" s="22"/>
      <c r="AU950" s="360" t="str" cm="1">
        <f t="array" ref="AU950">IF(AB950="","",IF(SUMPRODUCT((AB950=$AB$758:$AB$988)*(AH950=$AH$758:$AH$988)*(AQ950=$AQ$758:$AQ$988)*(AR950=$AR$758:$AR$988)*(ROW($AB$758:$AB$988)&lt;&gt;ROW(AB950))*((R950=0)*($R$758:$R$988&gt;0)+(R950&gt;0)*($R$758:$R$988=0)))&gt;0,"SALONES UNIDOS",IF(SUMPRODUCT((AB950=$AB$758:$AB$988)*(AH950=$AH$758:$AH$988)*((AQ950&lt;$AR$758:$AR$988)*(AR950&gt;$AQ$758:$AQ$988))*(ROW($AB$758:$AB$988)&lt;&gt;ROW(AB950)))&gt;0,"Cruzado","Sin cruce")))</f>
        <v/>
      </c>
      <c r="AV950" s="360" t="str" cm="1">
        <f t="array" ref="AV950">IF(AD950="","",IF(SUMPRODUCT((AD950=$AD$758:$AD$988)*(AH950=$AH$758:$AH$988)*(AS950=$AS$758:$AS$988)*(AT950=$AT$758:$AT$988)*(ROW($AD$758:$AD$988)&lt;&gt;ROW(AD950))*((R950=0)*($R$758:$R$988&gt;0)+(R950&gt;0)*($R$758:$R$988=0)))&gt;0,"SALONES UNIDOS",IF(SUMPRODUCT((AD950=$AD$758:$AD$988)*(AH950=$AH$758:$AH$988)*((AS950&lt;$AT$758:$AT$988)*(AT950&gt;$AS$758:$AS$988))*(ROW($AD$758:$AD$988)&lt;&gt;ROW(AD950)))&gt;0,"Cruzado","Sin cruce")))</f>
        <v/>
      </c>
      <c r="AW950" s="104" t="str">
        <f t="shared" si="457"/>
        <v>MH5PORUMAE</v>
      </c>
      <c r="AX950" s="104" t="str" cm="1">
        <f t="array" ref="AX950">IF(AW950="","",IF(SUMPRODUCT((AW950=$AW$7:$AW$2042)*(AH950=$AH$7:$AH$2042)*(AN950=$AN$7:$AN$2042)*(AO950=$AO$7:$AO$2042)*(ROW($AW$7:$AW$2042)&lt;&gt;ROW(AW950))*((R950=0)*($R$7:$R$2042&gt;0)+(R950&gt;0)*($R$7:$R$2042=0)))&gt;0,"SALONES UNIDOS",IF(SUMPRODUCT((AW950=$AW$7:$AW$2042)*(AH950=$AH$7:$AH$2042)*((AN950&lt;$AO$7:$AO$2042)*(AO950&gt;$AN$7:$AN$2042))*(ROW($AW$7:$AW$2042)&lt;&gt;ROW(AW950)))&gt;0,"Cruzado","Sin cruce")))</f>
        <v>Sin cruce</v>
      </c>
    </row>
    <row r="951" spans="2:50" ht="19.8" hidden="1" customHeight="1" x14ac:dyDescent="0.25">
      <c r="B951" s="494" t="s">
        <v>314</v>
      </c>
      <c r="C951" s="364" t="s">
        <v>969</v>
      </c>
      <c r="D951" s="364">
        <v>20261</v>
      </c>
      <c r="E951" s="373" t="s">
        <v>328</v>
      </c>
      <c r="F951" s="370" t="s">
        <v>291</v>
      </c>
      <c r="G951" s="373" t="s">
        <v>292</v>
      </c>
      <c r="H951" s="373">
        <v>5</v>
      </c>
      <c r="I951" s="373" t="s">
        <v>290</v>
      </c>
      <c r="J951" s="373" t="s">
        <v>290</v>
      </c>
      <c r="K951" s="194" t="s">
        <v>1009</v>
      </c>
      <c r="L951" s="364" t="s">
        <v>1004</v>
      </c>
      <c r="M951" s="364" t="s">
        <v>317</v>
      </c>
      <c r="N951" s="364" t="s">
        <v>318</v>
      </c>
      <c r="O951" s="373" t="s">
        <v>315</v>
      </c>
      <c r="P951" s="364">
        <v>1</v>
      </c>
      <c r="Q951" s="364">
        <v>0</v>
      </c>
      <c r="R951" s="369">
        <v>1</v>
      </c>
      <c r="S951" s="364">
        <v>3</v>
      </c>
      <c r="T951" s="8"/>
      <c r="U951" s="374">
        <v>20</v>
      </c>
      <c r="V951" s="370">
        <v>21548063</v>
      </c>
      <c r="W951" s="373" t="s">
        <v>134</v>
      </c>
      <c r="X951" s="364" t="s">
        <v>315</v>
      </c>
      <c r="Y951" s="364"/>
      <c r="Z951" s="364"/>
      <c r="AA951" s="364"/>
      <c r="AB951" s="364" t="s">
        <v>829</v>
      </c>
      <c r="AC951" s="364"/>
      <c r="AD951" s="369"/>
      <c r="AE951" s="370"/>
      <c r="AF951" s="370"/>
      <c r="AG951" s="370" t="s">
        <v>559</v>
      </c>
      <c r="AH951" s="364">
        <v>1</v>
      </c>
      <c r="AI951" s="364">
        <v>16</v>
      </c>
      <c r="AJ951" s="364">
        <v>0</v>
      </c>
      <c r="AK951" s="364">
        <v>16</v>
      </c>
      <c r="AL951" s="364">
        <v>50</v>
      </c>
      <c r="AM951" s="22">
        <f t="shared" si="456"/>
        <v>1</v>
      </c>
      <c r="AN951" s="104">
        <f t="shared" si="450"/>
        <v>0.66666666666666663</v>
      </c>
      <c r="AO951" s="104">
        <f t="shared" si="451"/>
        <v>0.70138888888888884</v>
      </c>
      <c r="AP951" s="22" t="str" cm="1">
        <f t="array" ref="AP951">IF(W951="","",IF(SUMPRODUCT((W951=$W$7:$W$2042)*(AH951=$AH$7:$AH$2042)*(AN951=$AN$7:$AN$2042)*(AO951=$AO$7:$AO$2042)*(ROW($W$7:$W$2042)&lt;&gt;ROW(W951))*((R951=0)*($R$7:$R$2042&gt;0)+(R951&gt;0)*($R$7:$R$2042=0)))&gt;0,"SALONES UNIDOS",IF(SUMPRODUCT((W951=$W$7:$W$2042)*(AH951=$AH$7:$AH$2042)*((AN951&lt;$AO$7:$AO$2042)*(AO951&gt;$AN$7:$AN$2042))*(ROW($W$7:$W$2042)&lt;&gt;ROW(W951)))&gt;0,"Cruzado","Sin cruce")))</f>
        <v>Sin cruce</v>
      </c>
      <c r="AQ951" s="104">
        <f>AN951</f>
        <v>0.66666666666666663</v>
      </c>
      <c r="AR951" s="104">
        <f>AO951</f>
        <v>0.70138888888888884</v>
      </c>
      <c r="AS951" s="22"/>
      <c r="AT951" s="22"/>
      <c r="AU951" s="360" t="str" cm="1">
        <f t="array" ref="AU951">IF(AB951="","",IF(SUMPRODUCT((AB951=$AB$758:$AB$988)*(AH951=$AH$758:$AH$988)*(AQ951=$AQ$758:$AQ$988)*(AR951=$AR$758:$AR$988)*(ROW($AB$758:$AB$988)&lt;&gt;ROW(AB951))*((R951=0)*($R$758:$R$988&gt;0)+(R951&gt;0)*($R$758:$R$988=0)))&gt;0,"SALONES UNIDOS",IF(SUMPRODUCT((AB951=$AB$758:$AB$988)*(AH951=$AH$758:$AH$988)*((AQ951&lt;$AR$758:$AR$988)*(AR951&gt;$AQ$758:$AQ$988))*(ROW($AB$758:$AB$988)&lt;&gt;ROW(AB951)))&gt;0,"Cruzado","Sin cruce")))</f>
        <v>Sin cruce</v>
      </c>
      <c r="AV951" s="360" t="str" cm="1">
        <f t="array" ref="AV951">IF(AD951="","",IF(SUMPRODUCT((AD951=$AD$758:$AD$988)*(AH951=$AH$758:$AH$988)*(AS951=$AS$758:$AS$988)*(AT951=$AT$758:$AT$988)*(ROW($AD$758:$AD$988)&lt;&gt;ROW(AD951))*((R951=0)*($R$758:$R$988&gt;0)+(R951&gt;0)*($R$758:$R$988=0)))&gt;0,"SALONES UNIDOS",IF(SUMPRODUCT((AD951=$AD$758:$AD$988)*(AH951=$AH$758:$AH$988)*((AS951&lt;$AT$758:$AT$988)*(AT951&gt;$AS$758:$AS$988))*(ROW($AD$758:$AD$988)&lt;&gt;ROW(AD951)))&gt;0,"Cruzado","Sin cruce")))</f>
        <v/>
      </c>
      <c r="AW951" s="104" t="str">
        <f t="shared" si="457"/>
        <v>MH5PORUMAE</v>
      </c>
      <c r="AX951" s="104" t="str" cm="1">
        <f t="array" ref="AX951">IF(AW951="","",IF(SUMPRODUCT((AW951=$AW$7:$AW$2042)*(AH951=$AH$7:$AH$2042)*(AN951=$AN$7:$AN$2042)*(AO951=$AO$7:$AO$2042)*(ROW($AW$7:$AW$2042)&lt;&gt;ROW(AW951))*((R951=0)*($R$7:$R$2042&gt;0)+(R951&gt;0)*($R$7:$R$2042=0)))&gt;0,"SALONES UNIDOS",IF(SUMPRODUCT((AW951=$AW$7:$AW$2042)*(AH951=$AH$7:$AH$2042)*((AN951&lt;$AO$7:$AO$2042)*(AO951&gt;$AN$7:$AN$2042))*(ROW($AW$7:$AW$2042)&lt;&gt;ROW(AW951)))&gt;0,"Cruzado","Sin cruce")))</f>
        <v>Sin cruce</v>
      </c>
    </row>
    <row r="952" spans="2:50" ht="19.8" hidden="1" customHeight="1" x14ac:dyDescent="0.25">
      <c r="B952" s="494" t="s">
        <v>314</v>
      </c>
      <c r="C952" s="364" t="s">
        <v>969</v>
      </c>
      <c r="D952" s="364">
        <v>20261</v>
      </c>
      <c r="E952" s="373" t="s">
        <v>328</v>
      </c>
      <c r="F952" s="370" t="s">
        <v>291</v>
      </c>
      <c r="G952" s="373" t="s">
        <v>292</v>
      </c>
      <c r="H952" s="373">
        <v>5</v>
      </c>
      <c r="I952" s="373" t="s">
        <v>580</v>
      </c>
      <c r="J952" s="373" t="s">
        <v>290</v>
      </c>
      <c r="K952" s="194" t="s">
        <v>1009</v>
      </c>
      <c r="L952" s="364" t="s">
        <v>1004</v>
      </c>
      <c r="M952" s="364" t="s">
        <v>317</v>
      </c>
      <c r="N952" s="364" t="s">
        <v>318</v>
      </c>
      <c r="O952" s="373" t="s">
        <v>315</v>
      </c>
      <c r="P952" s="364">
        <v>0</v>
      </c>
      <c r="Q952" s="364">
        <v>4</v>
      </c>
      <c r="R952" s="369">
        <v>4</v>
      </c>
      <c r="S952" s="364">
        <v>3</v>
      </c>
      <c r="T952" s="8"/>
      <c r="U952" s="374">
        <v>20</v>
      </c>
      <c r="V952" s="370">
        <v>21548063</v>
      </c>
      <c r="W952" s="373" t="s">
        <v>134</v>
      </c>
      <c r="X952" s="364" t="s">
        <v>315</v>
      </c>
      <c r="Y952" s="364"/>
      <c r="Z952" s="364"/>
      <c r="AA952" s="364"/>
      <c r="AB952" s="370"/>
      <c r="AC952" s="364"/>
      <c r="AD952" s="364" t="s">
        <v>826</v>
      </c>
      <c r="AE952" s="370"/>
      <c r="AF952" s="370"/>
      <c r="AG952" s="370" t="s">
        <v>301</v>
      </c>
      <c r="AH952" s="364">
        <v>1</v>
      </c>
      <c r="AI952" s="364">
        <v>16</v>
      </c>
      <c r="AJ952" s="364">
        <v>50</v>
      </c>
      <c r="AK952" s="364">
        <v>20</v>
      </c>
      <c r="AL952" s="364">
        <v>10</v>
      </c>
      <c r="AM952" s="22">
        <f t="shared" si="456"/>
        <v>4</v>
      </c>
      <c r="AN952" s="104">
        <f t="shared" si="450"/>
        <v>0.70138888888888884</v>
      </c>
      <c r="AO952" s="104">
        <f t="shared" si="451"/>
        <v>0.84027777777777779</v>
      </c>
      <c r="AP952" s="22" t="str" cm="1">
        <f t="array" ref="AP952">IF(W952="","",IF(SUMPRODUCT((W952=$W$7:$W$2042)*(AH952=$AH$7:$AH$2042)*(AN952=$AN$7:$AN$2042)*(AO952=$AO$7:$AO$2042)*(ROW($W$7:$W$2042)&lt;&gt;ROW(W952))*((R952=0)*($R$7:$R$2042&gt;0)+(R952&gt;0)*($R$7:$R$2042=0)))&gt;0,"SALONES UNIDOS",IF(SUMPRODUCT((W952=$W$7:$W$2042)*(AH952=$AH$7:$AH$2042)*((AN952&lt;$AO$7:$AO$2042)*(AO952&gt;$AN$7:$AN$2042))*(ROW($W$7:$W$2042)&lt;&gt;ROW(W952)))&gt;0,"Cruzado","Sin cruce")))</f>
        <v>Sin cruce</v>
      </c>
      <c r="AQ952" s="22"/>
      <c r="AR952" s="22"/>
      <c r="AS952" s="104">
        <f>AN952</f>
        <v>0.70138888888888884</v>
      </c>
      <c r="AT952" s="104">
        <f>AO952</f>
        <v>0.84027777777777779</v>
      </c>
      <c r="AU952" s="360" t="str" cm="1">
        <f t="array" ref="AU952">IF(AB952="","",IF(SUMPRODUCT((AB952=$AB$758:$AB$988)*(AH952=$AH$758:$AH$988)*(AQ952=$AQ$758:$AQ$988)*(AR952=$AR$758:$AR$988)*(ROW($AB$758:$AB$988)&lt;&gt;ROW(AB952))*((R952=0)*($R$758:$R$988&gt;0)+(R952&gt;0)*($R$758:$R$988=0)))&gt;0,"SALONES UNIDOS",IF(SUMPRODUCT((AB952=$AB$758:$AB$988)*(AH952=$AH$758:$AH$988)*((AQ952&lt;$AR$758:$AR$988)*(AR952&gt;$AQ$758:$AQ$988))*(ROW($AB$758:$AB$988)&lt;&gt;ROW(AB952)))&gt;0,"Cruzado","Sin cruce")))</f>
        <v/>
      </c>
      <c r="AV952" s="360" t="str" cm="1">
        <f t="array" ref="AV952">IF(AD952="","",IF(SUMPRODUCT((AD952=$AD$758:$AD$988)*(AH952=$AH$758:$AH$988)*(AS952=$AS$758:$AS$988)*(AT952=$AT$758:$AT$988)*(ROW($AD$758:$AD$988)&lt;&gt;ROW(AD952))*((R952=0)*($R$758:$R$988&gt;0)+(R952&gt;0)*($R$758:$R$988=0)))&gt;0,"SALONES UNIDOS",IF(SUMPRODUCT((AD952=$AD$758:$AD$988)*(AH952=$AH$758:$AH$988)*((AS952&lt;$AT$758:$AT$988)*(AT952&gt;$AS$758:$AS$988))*(ROW($AD$758:$AD$988)&lt;&gt;ROW(AD952)))&gt;0,"Cruzado","Sin cruce")))</f>
        <v>Sin cruce</v>
      </c>
      <c r="AW952" s="104" t="str">
        <f t="shared" si="457"/>
        <v>MH5PORUMAE</v>
      </c>
      <c r="AX952" s="104" t="str" cm="1">
        <f t="array" ref="AX952">IF(AW952="","",IF(SUMPRODUCT((AW952=$AW$7:$AW$2042)*(AH952=$AH$7:$AH$2042)*(AN952=$AN$7:$AN$2042)*(AO952=$AO$7:$AO$2042)*(ROW($AW$7:$AW$2042)&lt;&gt;ROW(AW952))*((R952=0)*($R$7:$R$2042&gt;0)+(R952&gt;0)*($R$7:$R$2042=0)))&gt;0,"SALONES UNIDOS",IF(SUMPRODUCT((AW952=$AW$7:$AW$2042)*(AH952=$AH$7:$AH$2042)*((AN952&lt;$AO$7:$AO$2042)*(AO952&gt;$AN$7:$AN$2042))*(ROW($AW$7:$AW$2042)&lt;&gt;ROW(AW952)))&gt;0,"Cruzado","Sin cruce")))</f>
        <v>Sin cruce</v>
      </c>
    </row>
    <row r="953" spans="2:50" ht="19.8" hidden="1" customHeight="1" x14ac:dyDescent="0.25">
      <c r="B953" s="494" t="s">
        <v>314</v>
      </c>
      <c r="C953" s="364" t="s">
        <v>969</v>
      </c>
      <c r="D953" s="364">
        <v>20261</v>
      </c>
      <c r="E953" s="373" t="s">
        <v>328</v>
      </c>
      <c r="F953" s="370" t="s">
        <v>291</v>
      </c>
      <c r="G953" s="373" t="s">
        <v>292</v>
      </c>
      <c r="H953" s="373">
        <v>5</v>
      </c>
      <c r="I953" s="373" t="s">
        <v>290</v>
      </c>
      <c r="J953" s="373" t="s">
        <v>290</v>
      </c>
      <c r="K953" s="194" t="s">
        <v>1010</v>
      </c>
      <c r="L953" s="364" t="s">
        <v>336</v>
      </c>
      <c r="M953" s="364" t="s">
        <v>324</v>
      </c>
      <c r="N953" s="364" t="s">
        <v>318</v>
      </c>
      <c r="O953" s="373" t="s">
        <v>315</v>
      </c>
      <c r="P953" s="364">
        <v>3</v>
      </c>
      <c r="Q953" s="364">
        <v>0</v>
      </c>
      <c r="R953" s="369">
        <v>3</v>
      </c>
      <c r="S953" s="364">
        <v>5</v>
      </c>
      <c r="T953" s="8"/>
      <c r="U953" s="374">
        <v>20</v>
      </c>
      <c r="V953" s="370">
        <v>40521870</v>
      </c>
      <c r="W953" s="373" t="s">
        <v>830</v>
      </c>
      <c r="X953" s="369" t="s">
        <v>315</v>
      </c>
      <c r="Y953" s="364"/>
      <c r="Z953" s="364"/>
      <c r="AA953" s="364"/>
      <c r="AB953" s="370" t="s">
        <v>829</v>
      </c>
      <c r="AC953" s="370"/>
      <c r="AD953" s="369"/>
      <c r="AE953" s="370"/>
      <c r="AF953" s="370"/>
      <c r="AG953" s="370" t="s">
        <v>559</v>
      </c>
      <c r="AH953" s="364">
        <v>3</v>
      </c>
      <c r="AI953" s="364">
        <v>16</v>
      </c>
      <c r="AJ953" s="364">
        <v>0</v>
      </c>
      <c r="AK953" s="364">
        <v>18</v>
      </c>
      <c r="AL953" s="364">
        <v>30</v>
      </c>
      <c r="AM953" s="22">
        <f t="shared" si="456"/>
        <v>3</v>
      </c>
      <c r="AN953" s="104">
        <f t="shared" si="450"/>
        <v>0.66666666666666663</v>
      </c>
      <c r="AO953" s="104">
        <f t="shared" si="451"/>
        <v>0.77083333333333337</v>
      </c>
      <c r="AP953" s="22" t="str" cm="1">
        <f t="array" ref="AP953">IF(W953="","",IF(SUMPRODUCT((W953=$W$7:$W$2042)*(AH953=$AH$7:$AH$2042)*(AN953=$AN$7:$AN$2042)*(AO953=$AO$7:$AO$2042)*(ROW($W$7:$W$2042)&lt;&gt;ROW(W953))*((R953=0)*($R$7:$R$2042&gt;0)+(R953&gt;0)*($R$7:$R$2042=0)))&gt;0,"SALONES UNIDOS",IF(SUMPRODUCT((W953=$W$7:$W$2042)*(AH953=$AH$7:$AH$2042)*((AN953&lt;$AO$7:$AO$2042)*(AO953&gt;$AN$7:$AN$2042))*(ROW($W$7:$W$2042)&lt;&gt;ROW(W953)))&gt;0,"Cruzado","Sin cruce")))</f>
        <v>Sin cruce</v>
      </c>
      <c r="AQ953" s="104">
        <f>AN953</f>
        <v>0.66666666666666663</v>
      </c>
      <c r="AR953" s="104">
        <f>AO953</f>
        <v>0.77083333333333337</v>
      </c>
      <c r="AS953" s="22"/>
      <c r="AT953" s="22"/>
      <c r="AU953" s="360" t="str" cm="1">
        <f t="array" ref="AU953">IF(AB953="","",IF(SUMPRODUCT((AB953=$AB$758:$AB$988)*(AH953=$AH$758:$AH$988)*(AQ953=$AQ$758:$AQ$988)*(AR953=$AR$758:$AR$988)*(ROW($AB$758:$AB$988)&lt;&gt;ROW(AB953))*((R953=0)*($R$758:$R$988&gt;0)+(R953&gt;0)*($R$758:$R$988=0)))&gt;0,"SALONES UNIDOS",IF(SUMPRODUCT((AB953=$AB$758:$AB$988)*(AH953=$AH$758:$AH$988)*((AQ953&lt;$AR$758:$AR$988)*(AR953&gt;$AQ$758:$AQ$988))*(ROW($AB$758:$AB$988)&lt;&gt;ROW(AB953)))&gt;0,"Cruzado","Sin cruce")))</f>
        <v>Sin cruce</v>
      </c>
      <c r="AV953" s="360" t="str" cm="1">
        <f t="array" ref="AV953">IF(AD953="","",IF(SUMPRODUCT((AD953=$AD$758:$AD$988)*(AH953=$AH$758:$AH$988)*(AS953=$AS$758:$AS$988)*(AT953=$AT$758:$AT$988)*(ROW($AD$758:$AD$988)&lt;&gt;ROW(AD953))*((R953=0)*($R$758:$R$988&gt;0)+(R953&gt;0)*($R$758:$R$988=0)))&gt;0,"SALONES UNIDOS",IF(SUMPRODUCT((AD953=$AD$758:$AD$988)*(AH953=$AH$758:$AH$988)*((AS953&lt;$AT$758:$AT$988)*(AT953&gt;$AS$758:$AS$988))*(ROW($AD$758:$AD$988)&lt;&gt;ROW(AD953)))&gt;0,"Cruzado","Sin cruce")))</f>
        <v/>
      </c>
      <c r="AW953" s="104" t="str">
        <f t="shared" si="457"/>
        <v>MH5PORUMAE</v>
      </c>
      <c r="AX953" s="104" t="str" cm="1">
        <f t="array" ref="AX953">IF(AW953="","",IF(SUMPRODUCT((AW953=$AW$7:$AW$2042)*(AH953=$AH$7:$AH$2042)*(AN953=$AN$7:$AN$2042)*(AO953=$AO$7:$AO$2042)*(ROW($AW$7:$AW$2042)&lt;&gt;ROW(AW953))*((R953=0)*($R$7:$R$2042&gt;0)+(R953&gt;0)*($R$7:$R$2042=0)))&gt;0,"SALONES UNIDOS",IF(SUMPRODUCT((AW953=$AW$7:$AW$2042)*(AH953=$AH$7:$AH$2042)*((AN953&lt;$AO$7:$AO$2042)*(AO953&gt;$AN$7:$AN$2042))*(ROW($AW$7:$AW$2042)&lt;&gt;ROW(AW953)))&gt;0,"Cruzado","Sin cruce")))</f>
        <v>Sin cruce</v>
      </c>
    </row>
    <row r="954" spans="2:50" ht="19.8" hidden="1" customHeight="1" x14ac:dyDescent="0.25">
      <c r="B954" s="494" t="s">
        <v>314</v>
      </c>
      <c r="C954" s="364" t="s">
        <v>969</v>
      </c>
      <c r="D954" s="364">
        <v>20261</v>
      </c>
      <c r="E954" s="373" t="s">
        <v>328</v>
      </c>
      <c r="F954" s="370" t="s">
        <v>291</v>
      </c>
      <c r="G954" s="373" t="s">
        <v>292</v>
      </c>
      <c r="H954" s="373">
        <v>5</v>
      </c>
      <c r="I954" s="373" t="s">
        <v>580</v>
      </c>
      <c r="J954" s="373" t="s">
        <v>290</v>
      </c>
      <c r="K954" s="194" t="s">
        <v>1010</v>
      </c>
      <c r="L954" s="364" t="s">
        <v>336</v>
      </c>
      <c r="M954" s="364" t="s">
        <v>324</v>
      </c>
      <c r="N954" s="364" t="s">
        <v>318</v>
      </c>
      <c r="O954" s="373" t="s">
        <v>315</v>
      </c>
      <c r="P954" s="364">
        <v>0</v>
      </c>
      <c r="Q954" s="364">
        <v>4</v>
      </c>
      <c r="R954" s="369">
        <v>4</v>
      </c>
      <c r="S954" s="364">
        <v>5</v>
      </c>
      <c r="T954" s="8"/>
      <c r="U954" s="374">
        <v>20</v>
      </c>
      <c r="V954" s="370">
        <v>40521870</v>
      </c>
      <c r="W954" s="373" t="s">
        <v>830</v>
      </c>
      <c r="X954" s="369" t="s">
        <v>315</v>
      </c>
      <c r="Y954" s="364"/>
      <c r="Z954" s="364"/>
      <c r="AA954" s="364"/>
      <c r="AB954" s="370"/>
      <c r="AC954" s="370"/>
      <c r="AD954" s="369" t="s">
        <v>814</v>
      </c>
      <c r="AE954" s="370"/>
      <c r="AF954" s="370"/>
      <c r="AG954" s="370" t="s">
        <v>301</v>
      </c>
      <c r="AH954" s="364">
        <v>3</v>
      </c>
      <c r="AI954" s="364">
        <v>18</v>
      </c>
      <c r="AJ954" s="364">
        <v>30</v>
      </c>
      <c r="AK954" s="364">
        <v>21</v>
      </c>
      <c r="AL954" s="364">
        <v>50</v>
      </c>
      <c r="AM954" s="22">
        <f t="shared" si="456"/>
        <v>4</v>
      </c>
      <c r="AN954" s="104">
        <f t="shared" si="450"/>
        <v>0.77083333333333337</v>
      </c>
      <c r="AO954" s="104">
        <f t="shared" si="451"/>
        <v>0.90972222222222221</v>
      </c>
      <c r="AP954" s="22" t="str" cm="1">
        <f t="array" ref="AP954">IF(W954="","",IF(SUMPRODUCT((W954=$W$7:$W$2042)*(AH954=$AH$7:$AH$2042)*(AN954=$AN$7:$AN$2042)*(AO954=$AO$7:$AO$2042)*(ROW($W$7:$W$2042)&lt;&gt;ROW(W954))*((R954=0)*($R$7:$R$2042&gt;0)+(R954&gt;0)*($R$7:$R$2042=0)))&gt;0,"SALONES UNIDOS",IF(SUMPRODUCT((W954=$W$7:$W$2042)*(AH954=$AH$7:$AH$2042)*((AN954&lt;$AO$7:$AO$2042)*(AO954&gt;$AN$7:$AN$2042))*(ROW($W$7:$W$2042)&lt;&gt;ROW(W954)))&gt;0,"Cruzado","Sin cruce")))</f>
        <v>Sin cruce</v>
      </c>
      <c r="AQ954" s="22"/>
      <c r="AR954" s="22"/>
      <c r="AS954" s="104">
        <f>AN954</f>
        <v>0.77083333333333337</v>
      </c>
      <c r="AT954" s="104">
        <f>AO954</f>
        <v>0.90972222222222221</v>
      </c>
      <c r="AU954" s="360" t="str" cm="1">
        <f t="array" ref="AU954">IF(AB954="","",IF(SUMPRODUCT((AB954=$AB$758:$AB$988)*(AH954=$AH$758:$AH$988)*(AQ954=$AQ$758:$AQ$988)*(AR954=$AR$758:$AR$988)*(ROW($AB$758:$AB$988)&lt;&gt;ROW(AB954))*((R954=0)*($R$758:$R$988&gt;0)+(R954&gt;0)*($R$758:$R$988=0)))&gt;0,"SALONES UNIDOS",IF(SUMPRODUCT((AB954=$AB$758:$AB$988)*(AH954=$AH$758:$AH$988)*((AQ954&lt;$AR$758:$AR$988)*(AR954&gt;$AQ$758:$AQ$988))*(ROW($AB$758:$AB$988)&lt;&gt;ROW(AB954)))&gt;0,"Cruzado","Sin cruce")))</f>
        <v/>
      </c>
      <c r="AV954" s="360" t="str" cm="1">
        <f t="array" ref="AV954">IF(AD954="","",IF(SUMPRODUCT((AD954=$AD$758:$AD$988)*(AH954=$AH$758:$AH$988)*(AS954=$AS$758:$AS$988)*(AT954=$AT$758:$AT$988)*(ROW($AD$758:$AD$988)&lt;&gt;ROW(AD954))*((R954=0)*($R$758:$R$988&gt;0)+(R954&gt;0)*($R$758:$R$988=0)))&gt;0,"SALONES UNIDOS",IF(SUMPRODUCT((AD954=$AD$758:$AD$988)*(AH954=$AH$758:$AH$988)*((AS954&lt;$AT$758:$AT$988)*(AT954&gt;$AS$758:$AS$988))*(ROW($AD$758:$AD$988)&lt;&gt;ROW(AD954)))&gt;0,"Cruzado","Sin cruce")))</f>
        <v>Sin cruce</v>
      </c>
      <c r="AW954" s="104" t="str">
        <f t="shared" si="457"/>
        <v>MH5PORUMAE</v>
      </c>
      <c r="AX954" s="104" t="str" cm="1">
        <f t="array" ref="AX954">IF(AW954="","",IF(SUMPRODUCT((AW954=$AW$7:$AW$2042)*(AH954=$AH$7:$AH$2042)*(AN954=$AN$7:$AN$2042)*(AO954=$AO$7:$AO$2042)*(ROW($AW$7:$AW$2042)&lt;&gt;ROW(AW954))*((R954=0)*($R$7:$R$2042&gt;0)+(R954&gt;0)*($R$7:$R$2042=0)))&gt;0,"SALONES UNIDOS",IF(SUMPRODUCT((AW954=$AW$7:$AW$2042)*(AH954=$AH$7:$AH$2042)*((AN954&lt;$AO$7:$AO$2042)*(AO954&gt;$AN$7:$AN$2042))*(ROW($AW$7:$AW$2042)&lt;&gt;ROW(AW954)))&gt;0,"Cruzado","Sin cruce")))</f>
        <v>Sin cruce</v>
      </c>
    </row>
    <row r="955" spans="2:50" ht="19.8" hidden="1" customHeight="1" x14ac:dyDescent="0.25">
      <c r="B955" s="494" t="s">
        <v>314</v>
      </c>
      <c r="C955" s="364" t="s">
        <v>969</v>
      </c>
      <c r="D955" s="364">
        <v>20261</v>
      </c>
      <c r="E955" s="373" t="s">
        <v>328</v>
      </c>
      <c r="F955" s="370" t="s">
        <v>291</v>
      </c>
      <c r="G955" s="373" t="s">
        <v>292</v>
      </c>
      <c r="H955" s="373">
        <v>5</v>
      </c>
      <c r="I955" s="373" t="s">
        <v>290</v>
      </c>
      <c r="J955" s="373" t="s">
        <v>290</v>
      </c>
      <c r="K955" s="194" t="s">
        <v>1011</v>
      </c>
      <c r="L955" s="364" t="s">
        <v>333</v>
      </c>
      <c r="M955" s="364" t="s">
        <v>324</v>
      </c>
      <c r="N955" s="364" t="s">
        <v>318</v>
      </c>
      <c r="O955" s="373" t="s">
        <v>315</v>
      </c>
      <c r="P955" s="364">
        <v>3</v>
      </c>
      <c r="Q955" s="364">
        <v>0</v>
      </c>
      <c r="R955" s="369">
        <v>3</v>
      </c>
      <c r="S955" s="364">
        <v>6</v>
      </c>
      <c r="T955" s="8"/>
      <c r="U955" s="374">
        <v>20</v>
      </c>
      <c r="V955" s="370">
        <v>22102511</v>
      </c>
      <c r="W955" s="373" t="s">
        <v>493</v>
      </c>
      <c r="X955" s="364" t="s">
        <v>315</v>
      </c>
      <c r="Y955" s="364"/>
      <c r="Z955" s="364"/>
      <c r="AA955" s="364"/>
      <c r="AB955" s="364" t="s">
        <v>829</v>
      </c>
      <c r="AC955" s="364"/>
      <c r="AD955" s="369"/>
      <c r="AE955" s="370"/>
      <c r="AF955" s="370"/>
      <c r="AG955" s="370" t="s">
        <v>559</v>
      </c>
      <c r="AH955" s="364">
        <v>4</v>
      </c>
      <c r="AI955" s="364">
        <v>8</v>
      </c>
      <c r="AJ955" s="364">
        <v>30</v>
      </c>
      <c r="AK955" s="364">
        <v>11</v>
      </c>
      <c r="AL955" s="364">
        <v>0</v>
      </c>
      <c r="AM955" s="22">
        <f t="shared" si="456"/>
        <v>3</v>
      </c>
      <c r="AN955" s="104">
        <f t="shared" si="450"/>
        <v>0.35416666666666663</v>
      </c>
      <c r="AO955" s="104">
        <f t="shared" si="451"/>
        <v>0.45833333333333331</v>
      </c>
      <c r="AP955" s="22" t="str" cm="1">
        <f t="array" ref="AP955">IF(W955="","",IF(SUMPRODUCT((W955=$W$7:$W$2042)*(AH955=$AH$7:$AH$2042)*(AN955=$AN$7:$AN$2042)*(AO955=$AO$7:$AO$2042)*(ROW($W$7:$W$2042)&lt;&gt;ROW(W955))*((R955=0)*($R$7:$R$2042&gt;0)+(R955&gt;0)*($R$7:$R$2042=0)))&gt;0,"SALONES UNIDOS",IF(SUMPRODUCT((W955=$W$7:$W$2042)*(AH955=$AH$7:$AH$2042)*((AN955&lt;$AO$7:$AO$2042)*(AO955&gt;$AN$7:$AN$2042))*(ROW($W$7:$W$2042)&lt;&gt;ROW(W955)))&gt;0,"Cruzado","Sin cruce")))</f>
        <v>Sin cruce</v>
      </c>
      <c r="AQ955" s="104">
        <f>AN955</f>
        <v>0.35416666666666663</v>
      </c>
      <c r="AR955" s="104">
        <f>AO955</f>
        <v>0.45833333333333331</v>
      </c>
      <c r="AS955" s="22"/>
      <c r="AT955" s="22"/>
      <c r="AU955" s="360" t="str" cm="1">
        <f t="array" ref="AU955">IF(AB955="","",IF(SUMPRODUCT((AB955=$AB$758:$AB$988)*(AH955=$AH$758:$AH$988)*(AQ955=$AQ$758:$AQ$988)*(AR955=$AR$758:$AR$988)*(ROW($AB$758:$AB$988)&lt;&gt;ROW(AB955))*((R955=0)*($R$758:$R$988&gt;0)+(R955&gt;0)*($R$758:$R$988=0)))&gt;0,"SALONES UNIDOS",IF(SUMPRODUCT((AB955=$AB$758:$AB$988)*(AH955=$AH$758:$AH$988)*((AQ955&lt;$AR$758:$AR$988)*(AR955&gt;$AQ$758:$AQ$988))*(ROW($AB$758:$AB$988)&lt;&gt;ROW(AB955)))&gt;0,"Cruzado","Sin cruce")))</f>
        <v>Sin cruce</v>
      </c>
      <c r="AV955" s="360" t="str" cm="1">
        <f t="array" ref="AV955">IF(AD955="","",IF(SUMPRODUCT((AD955=$AD$758:$AD$988)*(AH955=$AH$758:$AH$988)*(AS955=$AS$758:$AS$988)*(AT955=$AT$758:$AT$988)*(ROW($AD$758:$AD$988)&lt;&gt;ROW(AD955))*((R955=0)*($R$758:$R$988&gt;0)+(R955&gt;0)*($R$758:$R$988=0)))&gt;0,"SALONES UNIDOS",IF(SUMPRODUCT((AD955=$AD$758:$AD$988)*(AH955=$AH$758:$AH$988)*((AS955&lt;$AT$758:$AT$988)*(AT955&gt;$AS$758:$AS$988))*(ROW($AD$758:$AD$988)&lt;&gt;ROW(AD955)))&gt;0,"Cruzado","Sin cruce")))</f>
        <v/>
      </c>
      <c r="AW955" s="104" t="str">
        <f t="shared" si="457"/>
        <v>MH5PORUMAE</v>
      </c>
      <c r="AX955" s="104" t="str" cm="1">
        <f t="array" ref="AX955">IF(AW955="","",IF(SUMPRODUCT((AW955=$AW$7:$AW$2042)*(AH955=$AH$7:$AH$2042)*(AN955=$AN$7:$AN$2042)*(AO955=$AO$7:$AO$2042)*(ROW($AW$7:$AW$2042)&lt;&gt;ROW(AW955))*((R955=0)*($R$7:$R$2042&gt;0)+(R955&gt;0)*($R$7:$R$2042=0)))&gt;0,"SALONES UNIDOS",IF(SUMPRODUCT((AW955=$AW$7:$AW$2042)*(AH955=$AH$7:$AH$2042)*((AN955&lt;$AO$7:$AO$2042)*(AO955&gt;$AN$7:$AN$2042))*(ROW($AW$7:$AW$2042)&lt;&gt;ROW(AW955)))&gt;0,"Cruzado","Sin cruce")))</f>
        <v>Sin cruce</v>
      </c>
    </row>
    <row r="956" spans="2:50" ht="19.8" hidden="1" customHeight="1" x14ac:dyDescent="0.25">
      <c r="B956" s="494" t="s">
        <v>314</v>
      </c>
      <c r="C956" s="364" t="s">
        <v>969</v>
      </c>
      <c r="D956" s="364">
        <v>20261</v>
      </c>
      <c r="E956" s="373" t="s">
        <v>328</v>
      </c>
      <c r="F956" s="370" t="s">
        <v>291</v>
      </c>
      <c r="G956" s="373" t="s">
        <v>292</v>
      </c>
      <c r="H956" s="373">
        <v>5</v>
      </c>
      <c r="I956" s="373" t="s">
        <v>580</v>
      </c>
      <c r="J956" s="373" t="s">
        <v>290</v>
      </c>
      <c r="K956" s="194" t="s">
        <v>1011</v>
      </c>
      <c r="L956" s="364" t="s">
        <v>333</v>
      </c>
      <c r="M956" s="364" t="s">
        <v>324</v>
      </c>
      <c r="N956" s="364" t="s">
        <v>318</v>
      </c>
      <c r="O956" s="373" t="s">
        <v>315</v>
      </c>
      <c r="P956" s="364">
        <v>0</v>
      </c>
      <c r="Q956" s="364">
        <v>6</v>
      </c>
      <c r="R956" s="369">
        <v>6</v>
      </c>
      <c r="S956" s="364">
        <v>6</v>
      </c>
      <c r="T956" s="8"/>
      <c r="U956" s="374">
        <v>20</v>
      </c>
      <c r="V956" s="370">
        <v>22102511</v>
      </c>
      <c r="W956" s="373" t="s">
        <v>493</v>
      </c>
      <c r="X956" s="364" t="s">
        <v>315</v>
      </c>
      <c r="Y956" s="364"/>
      <c r="Z956" s="364"/>
      <c r="AA956" s="364"/>
      <c r="AB956" s="370"/>
      <c r="AC956" s="364"/>
      <c r="AD956" s="364" t="s">
        <v>810</v>
      </c>
      <c r="AE956" s="370"/>
      <c r="AF956" s="370"/>
      <c r="AG956" s="370" t="s">
        <v>301</v>
      </c>
      <c r="AH956" s="364">
        <v>4</v>
      </c>
      <c r="AI956" s="364">
        <v>11</v>
      </c>
      <c r="AJ956" s="364">
        <v>0</v>
      </c>
      <c r="AK956" s="364">
        <v>16</v>
      </c>
      <c r="AL956" s="364">
        <v>0</v>
      </c>
      <c r="AM956" s="22">
        <f t="shared" si="456"/>
        <v>6</v>
      </c>
      <c r="AN956" s="104">
        <f t="shared" si="450"/>
        <v>0.45833333333333331</v>
      </c>
      <c r="AO956" s="104">
        <f t="shared" si="451"/>
        <v>0.66666666666666663</v>
      </c>
      <c r="AP956" s="22" t="str" cm="1">
        <f t="array" ref="AP956">IF(W956="","",IF(SUMPRODUCT((W956=$W$7:$W$2042)*(AH956=$AH$7:$AH$2042)*(AN956=$AN$7:$AN$2042)*(AO956=$AO$7:$AO$2042)*(ROW($W$7:$W$2042)&lt;&gt;ROW(W956))*((R956=0)*($R$7:$R$2042&gt;0)+(R956&gt;0)*($R$7:$R$2042=0)))&gt;0,"SALONES UNIDOS",IF(SUMPRODUCT((W956=$W$7:$W$2042)*(AH956=$AH$7:$AH$2042)*((AN956&lt;$AO$7:$AO$2042)*(AO956&gt;$AN$7:$AN$2042))*(ROW($W$7:$W$2042)&lt;&gt;ROW(W956)))&gt;0,"Cruzado","Sin cruce")))</f>
        <v>Sin cruce</v>
      </c>
      <c r="AQ956" s="22"/>
      <c r="AR956" s="22"/>
      <c r="AS956" s="104">
        <f>AN956</f>
        <v>0.45833333333333331</v>
      </c>
      <c r="AT956" s="104">
        <f>AO956</f>
        <v>0.66666666666666663</v>
      </c>
      <c r="AU956" s="360" t="str" cm="1">
        <f t="array" ref="AU956">IF(AB956="","",IF(SUMPRODUCT((AB956=$AB$758:$AB$988)*(AH956=$AH$758:$AH$988)*(AQ956=$AQ$758:$AQ$988)*(AR956=$AR$758:$AR$988)*(ROW($AB$758:$AB$988)&lt;&gt;ROW(AB956))*((R956=0)*($R$758:$R$988&gt;0)+(R956&gt;0)*($R$758:$R$988=0)))&gt;0,"SALONES UNIDOS",IF(SUMPRODUCT((AB956=$AB$758:$AB$988)*(AH956=$AH$758:$AH$988)*((AQ956&lt;$AR$758:$AR$988)*(AR956&gt;$AQ$758:$AQ$988))*(ROW($AB$758:$AB$988)&lt;&gt;ROW(AB956)))&gt;0,"Cruzado","Sin cruce")))</f>
        <v/>
      </c>
      <c r="AV956" s="360" t="str" cm="1">
        <f t="array" ref="AV956">IF(AD956="","",IF(SUMPRODUCT((AD956=$AD$758:$AD$988)*(AH956=$AH$758:$AH$988)*(AS956=$AS$758:$AS$988)*(AT956=$AT$758:$AT$988)*(ROW($AD$758:$AD$988)&lt;&gt;ROW(AD956))*((R956=0)*($R$758:$R$988&gt;0)+(R956&gt;0)*($R$758:$R$988=0)))&gt;0,"SALONES UNIDOS",IF(SUMPRODUCT((AD956=$AD$758:$AD$988)*(AH956=$AH$758:$AH$988)*((AS956&lt;$AT$758:$AT$988)*(AT956&gt;$AS$758:$AS$988))*(ROW($AD$758:$AD$988)&lt;&gt;ROW(AD956)))&gt;0,"Cruzado","Sin cruce")))</f>
        <v>Sin cruce</v>
      </c>
      <c r="AW956" s="104" t="str">
        <f t="shared" si="457"/>
        <v>MH5PORUMAE</v>
      </c>
      <c r="AX956" s="104" t="str" cm="1">
        <f t="array" ref="AX956">IF(AW956="","",IF(SUMPRODUCT((AW956=$AW$7:$AW$2042)*(AH956=$AH$7:$AH$2042)*(AN956=$AN$7:$AN$2042)*(AO956=$AO$7:$AO$2042)*(ROW($AW$7:$AW$2042)&lt;&gt;ROW(AW956))*((R956=0)*($R$7:$R$2042&gt;0)+(R956&gt;0)*($R$7:$R$2042=0)))&gt;0,"SALONES UNIDOS",IF(SUMPRODUCT((AW956=$AW$7:$AW$2042)*(AH956=$AH$7:$AH$2042)*((AN956&lt;$AO$7:$AO$2042)*(AO956&gt;$AN$7:$AN$2042))*(ROW($AW$7:$AW$2042)&lt;&gt;ROW(AW956)))&gt;0,"Cruzado","Sin cruce")))</f>
        <v>Sin cruce</v>
      </c>
    </row>
    <row r="957" spans="2:50" ht="19.8" hidden="1" customHeight="1" x14ac:dyDescent="0.25">
      <c r="B957" s="494" t="s">
        <v>314</v>
      </c>
      <c r="C957" s="364" t="s">
        <v>969</v>
      </c>
      <c r="D957" s="364">
        <v>20261</v>
      </c>
      <c r="E957" s="373" t="s">
        <v>328</v>
      </c>
      <c r="F957" s="370" t="s">
        <v>291</v>
      </c>
      <c r="G957" s="373" t="s">
        <v>292</v>
      </c>
      <c r="H957" s="373">
        <v>5</v>
      </c>
      <c r="I957" s="373" t="s">
        <v>290</v>
      </c>
      <c r="J957" s="373" t="s">
        <v>290</v>
      </c>
      <c r="K957" s="194" t="s">
        <v>1013</v>
      </c>
      <c r="L957" s="364" t="s">
        <v>1005</v>
      </c>
      <c r="M957" s="364" t="s">
        <v>317</v>
      </c>
      <c r="N957" s="364" t="s">
        <v>318</v>
      </c>
      <c r="O957" s="373" t="s">
        <v>315</v>
      </c>
      <c r="P957" s="364">
        <v>1</v>
      </c>
      <c r="Q957" s="364">
        <v>0</v>
      </c>
      <c r="R957" s="369">
        <v>1</v>
      </c>
      <c r="S957" s="364">
        <v>3</v>
      </c>
      <c r="T957" s="8"/>
      <c r="U957" s="374">
        <v>20</v>
      </c>
      <c r="V957" s="370">
        <v>70032054</v>
      </c>
      <c r="W957" s="373" t="s">
        <v>244</v>
      </c>
      <c r="X957" s="364" t="s">
        <v>315</v>
      </c>
      <c r="Y957" s="364"/>
      <c r="Z957" s="364"/>
      <c r="AA957" s="364"/>
      <c r="AB957" s="364" t="s">
        <v>829</v>
      </c>
      <c r="AC957" s="364"/>
      <c r="AD957" s="369"/>
      <c r="AE957" s="370"/>
      <c r="AF957" s="370"/>
      <c r="AG957" s="370" t="s">
        <v>559</v>
      </c>
      <c r="AH957" s="364">
        <v>4</v>
      </c>
      <c r="AI957" s="364">
        <v>16</v>
      </c>
      <c r="AJ957" s="364">
        <v>0</v>
      </c>
      <c r="AK957" s="364">
        <v>16</v>
      </c>
      <c r="AL957" s="364">
        <v>50</v>
      </c>
      <c r="AM957" s="22">
        <f t="shared" si="456"/>
        <v>1</v>
      </c>
      <c r="AN957" s="104">
        <f t="shared" si="450"/>
        <v>0.66666666666666663</v>
      </c>
      <c r="AO957" s="104">
        <f t="shared" si="451"/>
        <v>0.70138888888888884</v>
      </c>
      <c r="AP957" s="22" t="str" cm="1">
        <f t="array" ref="AP957">IF(W957="","",IF(SUMPRODUCT((W957=$W$7:$W$2042)*(AH957=$AH$7:$AH$2042)*(AN957=$AN$7:$AN$2042)*(AO957=$AO$7:$AO$2042)*(ROW($W$7:$W$2042)&lt;&gt;ROW(W957))*((R957=0)*($R$7:$R$2042&gt;0)+(R957&gt;0)*($R$7:$R$2042=0)))&gt;0,"SALONES UNIDOS",IF(SUMPRODUCT((W957=$W$7:$W$2042)*(AH957=$AH$7:$AH$2042)*((AN957&lt;$AO$7:$AO$2042)*(AO957&gt;$AN$7:$AN$2042))*(ROW($W$7:$W$2042)&lt;&gt;ROW(W957)))&gt;0,"Cruzado","Sin cruce")))</f>
        <v>Sin cruce</v>
      </c>
      <c r="AQ957" s="104">
        <f>AN957</f>
        <v>0.66666666666666663</v>
      </c>
      <c r="AR957" s="104">
        <f>AO957</f>
        <v>0.70138888888888884</v>
      </c>
      <c r="AS957" s="22"/>
      <c r="AT957" s="22"/>
      <c r="AU957" s="360" t="str" cm="1">
        <f t="array" ref="AU957">IF(AB957="","",IF(SUMPRODUCT((AB957=$AB$758:$AB$988)*(AH957=$AH$758:$AH$988)*(AQ957=$AQ$758:$AQ$988)*(AR957=$AR$758:$AR$988)*(ROW($AB$758:$AB$988)&lt;&gt;ROW(AB957))*((R957=0)*($R$758:$R$988&gt;0)+(R957&gt;0)*($R$758:$R$988=0)))&gt;0,"SALONES UNIDOS",IF(SUMPRODUCT((AB957=$AB$758:$AB$988)*(AH957=$AH$758:$AH$988)*((AQ957&lt;$AR$758:$AR$988)*(AR957&gt;$AQ$758:$AQ$988))*(ROW($AB$758:$AB$988)&lt;&gt;ROW(AB957)))&gt;0,"Cruzado","Sin cruce")))</f>
        <v>Sin cruce</v>
      </c>
      <c r="AV957" s="360" t="str" cm="1">
        <f t="array" ref="AV957">IF(AD957="","",IF(SUMPRODUCT((AD957=$AD$758:$AD$988)*(AH957=$AH$758:$AH$988)*(AS957=$AS$758:$AS$988)*(AT957=$AT$758:$AT$988)*(ROW($AD$758:$AD$988)&lt;&gt;ROW(AD957))*((R957=0)*($R$758:$R$988&gt;0)+(R957&gt;0)*($R$758:$R$988=0)))&gt;0,"SALONES UNIDOS",IF(SUMPRODUCT((AD957=$AD$758:$AD$988)*(AH957=$AH$758:$AH$988)*((AS957&lt;$AT$758:$AT$988)*(AT957&gt;$AS$758:$AS$988))*(ROW($AD$758:$AD$988)&lt;&gt;ROW(AD957)))&gt;0,"Cruzado","Sin cruce")))</f>
        <v/>
      </c>
      <c r="AW957" s="104" t="str">
        <f t="shared" si="457"/>
        <v>MH5PORUMAE</v>
      </c>
      <c r="AX957" s="104" t="str" cm="1">
        <f t="array" ref="AX957">IF(AW957="","",IF(SUMPRODUCT((AW957=$AW$7:$AW$2042)*(AH957=$AH$7:$AH$2042)*(AN957=$AN$7:$AN$2042)*(AO957=$AO$7:$AO$2042)*(ROW($AW$7:$AW$2042)&lt;&gt;ROW(AW957))*((R957=0)*($R$7:$R$2042&gt;0)+(R957&gt;0)*($R$7:$R$2042=0)))&gt;0,"SALONES UNIDOS",IF(SUMPRODUCT((AW957=$AW$7:$AW$2042)*(AH957=$AH$7:$AH$2042)*((AN957&lt;$AO$7:$AO$2042)*(AO957&gt;$AN$7:$AN$2042))*(ROW($AW$7:$AW$2042)&lt;&gt;ROW(AW957)))&gt;0,"Cruzado","Sin cruce")))</f>
        <v>Sin cruce</v>
      </c>
    </row>
    <row r="958" spans="2:50" ht="19.8" hidden="1" customHeight="1" x14ac:dyDescent="0.25">
      <c r="B958" s="494" t="s">
        <v>314</v>
      </c>
      <c r="C958" s="364" t="s">
        <v>969</v>
      </c>
      <c r="D958" s="364">
        <v>20261</v>
      </c>
      <c r="E958" s="373" t="s">
        <v>328</v>
      </c>
      <c r="F958" s="370" t="s">
        <v>291</v>
      </c>
      <c r="G958" s="373" t="s">
        <v>292</v>
      </c>
      <c r="H958" s="373">
        <v>5</v>
      </c>
      <c r="I958" s="373" t="s">
        <v>580</v>
      </c>
      <c r="J958" s="373" t="s">
        <v>290</v>
      </c>
      <c r="K958" s="194" t="s">
        <v>1013</v>
      </c>
      <c r="L958" s="364" t="s">
        <v>1005</v>
      </c>
      <c r="M958" s="364" t="s">
        <v>317</v>
      </c>
      <c r="N958" s="364" t="s">
        <v>318</v>
      </c>
      <c r="O958" s="373" t="s">
        <v>315</v>
      </c>
      <c r="P958" s="364">
        <v>0</v>
      </c>
      <c r="Q958" s="364">
        <v>4</v>
      </c>
      <c r="R958" s="369">
        <v>4</v>
      </c>
      <c r="S958" s="364">
        <v>3</v>
      </c>
      <c r="T958" s="8"/>
      <c r="U958" s="374">
        <v>20</v>
      </c>
      <c r="V958" s="370">
        <v>70032054</v>
      </c>
      <c r="W958" s="373" t="s">
        <v>244</v>
      </c>
      <c r="X958" s="364" t="s">
        <v>315</v>
      </c>
      <c r="Y958" s="364"/>
      <c r="Z958" s="364"/>
      <c r="AA958" s="364"/>
      <c r="AB958" s="370"/>
      <c r="AC958" s="364"/>
      <c r="AD958" s="364" t="s">
        <v>826</v>
      </c>
      <c r="AE958" s="370"/>
      <c r="AF958" s="370"/>
      <c r="AG958" s="370" t="s">
        <v>301</v>
      </c>
      <c r="AH958" s="364">
        <v>4</v>
      </c>
      <c r="AI958" s="364">
        <v>16</v>
      </c>
      <c r="AJ958" s="364">
        <v>50</v>
      </c>
      <c r="AK958" s="364">
        <v>20</v>
      </c>
      <c r="AL958" s="364">
        <v>10</v>
      </c>
      <c r="AM958" s="22">
        <f t="shared" si="456"/>
        <v>4</v>
      </c>
      <c r="AN958" s="104">
        <f t="shared" si="450"/>
        <v>0.70138888888888884</v>
      </c>
      <c r="AO958" s="104">
        <f t="shared" si="451"/>
        <v>0.84027777777777779</v>
      </c>
      <c r="AP958" s="22" t="str" cm="1">
        <f t="array" ref="AP958">IF(W958="","",IF(SUMPRODUCT((W958=$W$7:$W$2042)*(AH958=$AH$7:$AH$2042)*(AN958=$AN$7:$AN$2042)*(AO958=$AO$7:$AO$2042)*(ROW($W$7:$W$2042)&lt;&gt;ROW(W958))*((R958=0)*($R$7:$R$2042&gt;0)+(R958&gt;0)*($R$7:$R$2042=0)))&gt;0,"SALONES UNIDOS",IF(SUMPRODUCT((W958=$W$7:$W$2042)*(AH958=$AH$7:$AH$2042)*((AN958&lt;$AO$7:$AO$2042)*(AO958&gt;$AN$7:$AN$2042))*(ROW($W$7:$W$2042)&lt;&gt;ROW(W958)))&gt;0,"Cruzado","Sin cruce")))</f>
        <v>Sin cruce</v>
      </c>
      <c r="AQ958" s="22"/>
      <c r="AR958" s="22"/>
      <c r="AS958" s="104">
        <f>AN958</f>
        <v>0.70138888888888884</v>
      </c>
      <c r="AT958" s="104">
        <f>AO958</f>
        <v>0.84027777777777779</v>
      </c>
      <c r="AU958" s="360" t="str" cm="1">
        <f t="array" ref="AU958">IF(AB958="","",IF(SUMPRODUCT((AB958=$AB$758:$AB$988)*(AH958=$AH$758:$AH$988)*(AQ958=$AQ$758:$AQ$988)*(AR958=$AR$758:$AR$988)*(ROW($AB$758:$AB$988)&lt;&gt;ROW(AB958))*((R958=0)*($R$758:$R$988&gt;0)+(R958&gt;0)*($R$758:$R$988=0)))&gt;0,"SALONES UNIDOS",IF(SUMPRODUCT((AB958=$AB$758:$AB$988)*(AH958=$AH$758:$AH$988)*((AQ958&lt;$AR$758:$AR$988)*(AR958&gt;$AQ$758:$AQ$988))*(ROW($AB$758:$AB$988)&lt;&gt;ROW(AB958)))&gt;0,"Cruzado","Sin cruce")))</f>
        <v/>
      </c>
      <c r="AV958" s="360" t="str" cm="1">
        <f t="array" ref="AV958">IF(AD958="","",IF(SUMPRODUCT((AD958=$AD$758:$AD$988)*(AH958=$AH$758:$AH$988)*(AS958=$AS$758:$AS$988)*(AT958=$AT$758:$AT$988)*(ROW($AD$758:$AD$988)&lt;&gt;ROW(AD958))*((R958=0)*($R$758:$R$988&gt;0)+(R958&gt;0)*($R$758:$R$988=0)))&gt;0,"SALONES UNIDOS",IF(SUMPRODUCT((AD958=$AD$758:$AD$988)*(AH958=$AH$758:$AH$988)*((AS958&lt;$AT$758:$AT$988)*(AT958&gt;$AS$758:$AS$988))*(ROW($AD$758:$AD$988)&lt;&gt;ROW(AD958)))&gt;0,"Cruzado","Sin cruce")))</f>
        <v>Sin cruce</v>
      </c>
      <c r="AW958" s="104" t="str">
        <f t="shared" si="457"/>
        <v>MH5PORUMAE</v>
      </c>
      <c r="AX958" s="104" t="str" cm="1">
        <f t="array" ref="AX958">IF(AW958="","",IF(SUMPRODUCT((AW958=$AW$7:$AW$2042)*(AH958=$AH$7:$AH$2042)*(AN958=$AN$7:$AN$2042)*(AO958=$AO$7:$AO$2042)*(ROW($AW$7:$AW$2042)&lt;&gt;ROW(AW958))*((R958=0)*($R$7:$R$2042&gt;0)+(R958&gt;0)*($R$7:$R$2042=0)))&gt;0,"SALONES UNIDOS",IF(SUMPRODUCT((AW958=$AW$7:$AW$2042)*(AH958=$AH$7:$AH$2042)*((AN958&lt;$AO$7:$AO$2042)*(AO958&gt;$AN$7:$AN$2042))*(ROW($AW$7:$AW$2042)&lt;&gt;ROW(AW958)))&gt;0,"Cruzado","Sin cruce")))</f>
        <v>Sin cruce</v>
      </c>
    </row>
    <row r="959" spans="2:50" ht="19.8" hidden="1" customHeight="1" x14ac:dyDescent="0.25">
      <c r="B959" s="494" t="s">
        <v>314</v>
      </c>
      <c r="C959" s="364" t="s">
        <v>969</v>
      </c>
      <c r="D959" s="364">
        <v>20261</v>
      </c>
      <c r="E959" s="373" t="s">
        <v>328</v>
      </c>
      <c r="F959" s="370" t="s">
        <v>291</v>
      </c>
      <c r="G959" s="373" t="s">
        <v>292</v>
      </c>
      <c r="H959" s="373">
        <v>5</v>
      </c>
      <c r="I959" s="373" t="s">
        <v>290</v>
      </c>
      <c r="J959" s="373" t="s">
        <v>290</v>
      </c>
      <c r="K959" s="194" t="s">
        <v>1014</v>
      </c>
      <c r="L959" s="364" t="s">
        <v>331</v>
      </c>
      <c r="M959" s="364" t="s">
        <v>317</v>
      </c>
      <c r="N959" s="364" t="s">
        <v>318</v>
      </c>
      <c r="O959" s="373" t="s">
        <v>315</v>
      </c>
      <c r="P959" s="364">
        <v>1</v>
      </c>
      <c r="Q959" s="364">
        <v>0</v>
      </c>
      <c r="R959" s="369">
        <v>1</v>
      </c>
      <c r="S959" s="364">
        <v>3</v>
      </c>
      <c r="T959" s="8"/>
      <c r="U959" s="374">
        <v>20</v>
      </c>
      <c r="V959" s="370">
        <v>21560679</v>
      </c>
      <c r="W959" s="373" t="s">
        <v>10</v>
      </c>
      <c r="X959" s="364" t="s">
        <v>315</v>
      </c>
      <c r="Y959" s="364"/>
      <c r="Z959" s="364"/>
      <c r="AA959" s="364"/>
      <c r="AB959" s="364" t="s">
        <v>829</v>
      </c>
      <c r="AC959" s="364"/>
      <c r="AD959" s="369"/>
      <c r="AE959" s="370"/>
      <c r="AF959" s="370"/>
      <c r="AG959" s="370" t="s">
        <v>559</v>
      </c>
      <c r="AH959" s="364">
        <v>2</v>
      </c>
      <c r="AI959" s="364">
        <v>16</v>
      </c>
      <c r="AJ959" s="364">
        <v>0</v>
      </c>
      <c r="AK959" s="364">
        <v>16</v>
      </c>
      <c r="AL959" s="364">
        <v>50</v>
      </c>
      <c r="AM959" s="22">
        <f t="shared" si="456"/>
        <v>1</v>
      </c>
      <c r="AN959" s="104">
        <f t="shared" si="450"/>
        <v>0.66666666666666663</v>
      </c>
      <c r="AO959" s="104">
        <f t="shared" si="451"/>
        <v>0.70138888888888884</v>
      </c>
      <c r="AP959" s="22" t="str" cm="1">
        <f t="array" ref="AP959">IF(W959="","",IF(SUMPRODUCT((W959=$W$7:$W$2042)*(AH959=$AH$7:$AH$2042)*(AN959=$AN$7:$AN$2042)*(AO959=$AO$7:$AO$2042)*(ROW($W$7:$W$2042)&lt;&gt;ROW(W959))*((R959=0)*($R$7:$R$2042&gt;0)+(R959&gt;0)*($R$7:$R$2042=0)))&gt;0,"SALONES UNIDOS",IF(SUMPRODUCT((W959=$W$7:$W$2042)*(AH959=$AH$7:$AH$2042)*((AN959&lt;$AO$7:$AO$2042)*(AO959&gt;$AN$7:$AN$2042))*(ROW($W$7:$W$2042)&lt;&gt;ROW(W959)))&gt;0,"Cruzado","Sin cruce")))</f>
        <v>Sin cruce</v>
      </c>
      <c r="AQ959" s="104">
        <f>AN959</f>
        <v>0.66666666666666663</v>
      </c>
      <c r="AR959" s="104">
        <f>AO959</f>
        <v>0.70138888888888884</v>
      </c>
      <c r="AS959" s="22"/>
      <c r="AT959" s="22"/>
      <c r="AU959" s="360" t="str" cm="1">
        <f t="array" ref="AU959">IF(AB959="","",IF(SUMPRODUCT((AB959=$AB$758:$AB$988)*(AH959=$AH$758:$AH$988)*(AQ959=$AQ$758:$AQ$988)*(AR959=$AR$758:$AR$988)*(ROW($AB$758:$AB$988)&lt;&gt;ROW(AB959))*((R959=0)*($R$758:$R$988&gt;0)+(R959&gt;0)*($R$758:$R$988=0)))&gt;0,"SALONES UNIDOS",IF(SUMPRODUCT((AB959=$AB$758:$AB$988)*(AH959=$AH$758:$AH$988)*((AQ959&lt;$AR$758:$AR$988)*(AR959&gt;$AQ$758:$AQ$988))*(ROW($AB$758:$AB$988)&lt;&gt;ROW(AB959)))&gt;0,"Cruzado","Sin cruce")))</f>
        <v>Sin cruce</v>
      </c>
      <c r="AV959" s="360" t="str" cm="1">
        <f t="array" ref="AV959">IF(AD959="","",IF(SUMPRODUCT((AD959=$AD$758:$AD$988)*(AH959=$AH$758:$AH$988)*(AS959=$AS$758:$AS$988)*(AT959=$AT$758:$AT$988)*(ROW($AD$758:$AD$988)&lt;&gt;ROW(AD959))*((R959=0)*($R$758:$R$988&gt;0)+(R959&gt;0)*($R$758:$R$988=0)))&gt;0,"SALONES UNIDOS",IF(SUMPRODUCT((AD959=$AD$758:$AD$988)*(AH959=$AH$758:$AH$988)*((AS959&lt;$AT$758:$AT$988)*(AT959&gt;$AS$758:$AS$988))*(ROW($AD$758:$AD$988)&lt;&gt;ROW(AD959)))&gt;0,"Cruzado","Sin cruce")))</f>
        <v/>
      </c>
      <c r="AW959" s="104" t="str">
        <f t="shared" si="457"/>
        <v>MH5PORUMAE</v>
      </c>
      <c r="AX959" s="104" t="str" cm="1">
        <f t="array" ref="AX959">IF(AW959="","",IF(SUMPRODUCT((AW959=$AW$7:$AW$2042)*(AH959=$AH$7:$AH$2042)*(AN959=$AN$7:$AN$2042)*(AO959=$AO$7:$AO$2042)*(ROW($AW$7:$AW$2042)&lt;&gt;ROW(AW959))*((R959=0)*($R$7:$R$2042&gt;0)+(R959&gt;0)*($R$7:$R$2042=0)))&gt;0,"SALONES UNIDOS",IF(SUMPRODUCT((AW959=$AW$7:$AW$2042)*(AH959=$AH$7:$AH$2042)*((AN959&lt;$AO$7:$AO$2042)*(AO959&gt;$AN$7:$AN$2042))*(ROW($AW$7:$AW$2042)&lt;&gt;ROW(AW959)))&gt;0,"Cruzado","Sin cruce")))</f>
        <v>Sin cruce</v>
      </c>
    </row>
    <row r="960" spans="2:50" ht="19.8" hidden="1" customHeight="1" x14ac:dyDescent="0.25">
      <c r="B960" s="494" t="s">
        <v>314</v>
      </c>
      <c r="C960" s="364" t="s">
        <v>969</v>
      </c>
      <c r="D960" s="364">
        <v>20261</v>
      </c>
      <c r="E960" s="373" t="s">
        <v>328</v>
      </c>
      <c r="F960" s="370" t="s">
        <v>291</v>
      </c>
      <c r="G960" s="373" t="s">
        <v>292</v>
      </c>
      <c r="H960" s="373">
        <v>5</v>
      </c>
      <c r="I960" s="373" t="s">
        <v>580</v>
      </c>
      <c r="J960" s="373" t="s">
        <v>290</v>
      </c>
      <c r="K960" s="194" t="s">
        <v>1014</v>
      </c>
      <c r="L960" s="364" t="s">
        <v>331</v>
      </c>
      <c r="M960" s="364" t="s">
        <v>317</v>
      </c>
      <c r="N960" s="364" t="s">
        <v>318</v>
      </c>
      <c r="O960" s="373" t="s">
        <v>315</v>
      </c>
      <c r="P960" s="364">
        <v>0</v>
      </c>
      <c r="Q960" s="364">
        <v>4</v>
      </c>
      <c r="R960" s="369">
        <v>4</v>
      </c>
      <c r="S960" s="364">
        <v>3</v>
      </c>
      <c r="T960" s="8"/>
      <c r="U960" s="374">
        <v>20</v>
      </c>
      <c r="V960" s="370">
        <v>21560679</v>
      </c>
      <c r="W960" s="373" t="s">
        <v>10</v>
      </c>
      <c r="X960" s="364" t="s">
        <v>315</v>
      </c>
      <c r="Y960" s="364"/>
      <c r="Z960" s="364"/>
      <c r="AA960" s="364"/>
      <c r="AB960" s="370"/>
      <c r="AC960" s="364"/>
      <c r="AD960" s="364" t="s">
        <v>821</v>
      </c>
      <c r="AE960" s="370"/>
      <c r="AF960" s="370"/>
      <c r="AG960" s="370" t="s">
        <v>301</v>
      </c>
      <c r="AH960" s="364">
        <v>2</v>
      </c>
      <c r="AI960" s="364">
        <v>16</v>
      </c>
      <c r="AJ960" s="364">
        <v>50</v>
      </c>
      <c r="AK960" s="364">
        <v>20</v>
      </c>
      <c r="AL960" s="364">
        <v>10</v>
      </c>
      <c r="AM960" s="22">
        <f t="shared" si="456"/>
        <v>4</v>
      </c>
      <c r="AN960" s="104">
        <f t="shared" si="450"/>
        <v>0.70138888888888884</v>
      </c>
      <c r="AO960" s="104">
        <f t="shared" si="451"/>
        <v>0.84027777777777779</v>
      </c>
      <c r="AP960" s="22" t="str" cm="1">
        <f t="array" ref="AP960">IF(W960="","",IF(SUMPRODUCT((W960=$W$7:$W$2042)*(AH960=$AH$7:$AH$2042)*(AN960=$AN$7:$AN$2042)*(AO960=$AO$7:$AO$2042)*(ROW($W$7:$W$2042)&lt;&gt;ROW(W960))*((R960=0)*($R$7:$R$2042&gt;0)+(R960&gt;0)*($R$7:$R$2042=0)))&gt;0,"SALONES UNIDOS",IF(SUMPRODUCT((W960=$W$7:$W$2042)*(AH960=$AH$7:$AH$2042)*((AN960&lt;$AO$7:$AO$2042)*(AO960&gt;$AN$7:$AN$2042))*(ROW($W$7:$W$2042)&lt;&gt;ROW(W960)))&gt;0,"Cruzado","Sin cruce")))</f>
        <v>Sin cruce</v>
      </c>
      <c r="AQ960" s="22"/>
      <c r="AR960" s="22"/>
      <c r="AS960" s="104">
        <f>AN960</f>
        <v>0.70138888888888884</v>
      </c>
      <c r="AT960" s="104">
        <f>AO960</f>
        <v>0.84027777777777779</v>
      </c>
      <c r="AU960" s="360" t="str" cm="1">
        <f t="array" ref="AU960">IF(AB960="","",IF(SUMPRODUCT((AB960=$AB$758:$AB$988)*(AH960=$AH$758:$AH$988)*(AQ960=$AQ$758:$AQ$988)*(AR960=$AR$758:$AR$988)*(ROW($AB$758:$AB$988)&lt;&gt;ROW(AB960))*((R960=0)*($R$758:$R$988&gt;0)+(R960&gt;0)*($R$758:$R$988=0)))&gt;0,"SALONES UNIDOS",IF(SUMPRODUCT((AB960=$AB$758:$AB$988)*(AH960=$AH$758:$AH$988)*((AQ960&lt;$AR$758:$AR$988)*(AR960&gt;$AQ$758:$AQ$988))*(ROW($AB$758:$AB$988)&lt;&gt;ROW(AB960)))&gt;0,"Cruzado","Sin cruce")))</f>
        <v/>
      </c>
      <c r="AV960" s="360" t="str" cm="1">
        <f t="array" ref="AV960">IF(AD960="","",IF(SUMPRODUCT((AD960=$AD$758:$AD$988)*(AH960=$AH$758:$AH$988)*(AS960=$AS$758:$AS$988)*(AT960=$AT$758:$AT$988)*(ROW($AD$758:$AD$988)&lt;&gt;ROW(AD960))*((R960=0)*($R$758:$R$988&gt;0)+(R960&gt;0)*($R$758:$R$988=0)))&gt;0,"SALONES UNIDOS",IF(SUMPRODUCT((AD960=$AD$758:$AD$988)*(AH960=$AH$758:$AH$988)*((AS960&lt;$AT$758:$AT$988)*(AT960&gt;$AS$758:$AS$988))*(ROW($AD$758:$AD$988)&lt;&gt;ROW(AD960)))&gt;0,"Cruzado","Sin cruce")))</f>
        <v>Sin cruce</v>
      </c>
      <c r="AW960" s="104" t="str">
        <f t="shared" si="457"/>
        <v>MH5PORUMAE</v>
      </c>
      <c r="AX960" s="104" t="str" cm="1">
        <f t="array" ref="AX960">IF(AW960="","",IF(SUMPRODUCT((AW960=$AW$7:$AW$2042)*(AH960=$AH$7:$AH$2042)*(AN960=$AN$7:$AN$2042)*(AO960=$AO$7:$AO$2042)*(ROW($AW$7:$AW$2042)&lt;&gt;ROW(AW960))*((R960=0)*($R$7:$R$2042&gt;0)+(R960&gt;0)*($R$7:$R$2042=0)))&gt;0,"SALONES UNIDOS",IF(SUMPRODUCT((AW960=$AW$7:$AW$2042)*(AH960=$AH$7:$AH$2042)*((AN960&lt;$AO$7:$AO$2042)*(AO960&gt;$AN$7:$AN$2042))*(ROW($AW$7:$AW$2042)&lt;&gt;ROW(AW960)))&gt;0,"Cruzado","Sin cruce")))</f>
        <v>Sin cruce</v>
      </c>
    </row>
    <row r="961" spans="2:50" ht="19.8" hidden="1" customHeight="1" x14ac:dyDescent="0.25">
      <c r="B961" s="494" t="s">
        <v>314</v>
      </c>
      <c r="C961" s="364" t="s">
        <v>972</v>
      </c>
      <c r="D961" s="369">
        <v>20261</v>
      </c>
      <c r="E961" s="373" t="s">
        <v>328</v>
      </c>
      <c r="F961" s="370" t="s">
        <v>291</v>
      </c>
      <c r="G961" s="373" t="s">
        <v>297</v>
      </c>
      <c r="H961" s="373">
        <v>3</v>
      </c>
      <c r="I961" s="373" t="s">
        <v>278</v>
      </c>
      <c r="J961" s="373" t="s">
        <v>278</v>
      </c>
      <c r="K961" s="194" t="s">
        <v>1052</v>
      </c>
      <c r="L961" s="364" t="s">
        <v>354</v>
      </c>
      <c r="M961" s="364" t="s">
        <v>324</v>
      </c>
      <c r="N961" s="364" t="s">
        <v>353</v>
      </c>
      <c r="O961" s="373" t="s">
        <v>315</v>
      </c>
      <c r="P961" s="364">
        <v>2</v>
      </c>
      <c r="Q961" s="364">
        <v>2</v>
      </c>
      <c r="R961" s="369">
        <v>4</v>
      </c>
      <c r="S961" s="364">
        <v>3</v>
      </c>
      <c r="T961" s="8"/>
      <c r="U961" s="374">
        <v>30</v>
      </c>
      <c r="V961" s="370">
        <v>47849946</v>
      </c>
      <c r="W961" s="373" t="s">
        <v>454</v>
      </c>
      <c r="X961" s="364" t="s">
        <v>399</v>
      </c>
      <c r="Y961" s="364"/>
      <c r="Z961" s="364"/>
      <c r="AA961" s="364"/>
      <c r="AB961" s="370"/>
      <c r="AC961" s="364"/>
      <c r="AD961" s="369"/>
      <c r="AE961" s="370"/>
      <c r="AF961" s="370"/>
      <c r="AG961" s="364" t="s">
        <v>319</v>
      </c>
      <c r="AH961" s="364">
        <v>3</v>
      </c>
      <c r="AI961" s="364">
        <v>15</v>
      </c>
      <c r="AJ961" s="364">
        <v>10</v>
      </c>
      <c r="AK961" s="364">
        <v>18</v>
      </c>
      <c r="AL961" s="364">
        <v>30</v>
      </c>
      <c r="AM961" s="22">
        <f t="shared" si="456"/>
        <v>4</v>
      </c>
      <c r="AN961" s="104">
        <f t="shared" si="450"/>
        <v>0.63194444444444442</v>
      </c>
      <c r="AO961" s="104">
        <f t="shared" si="451"/>
        <v>0.77083333333333337</v>
      </c>
      <c r="AP961" s="22" t="str" cm="1">
        <f t="array" ref="AP961">IF(W961="","",IF(SUMPRODUCT((W961=$W$7:$W$2042)*(AH961=$AH$7:$AH$2042)*(AN961=$AN$7:$AN$2042)*(AO961=$AO$7:$AO$2042)*(ROW($W$7:$W$2042)&lt;&gt;ROW(W961))*((R961=0)*($R$7:$R$2042&gt;0)+(R961&gt;0)*($R$7:$R$2042=0)))&gt;0,"SALONES UNIDOS",IF(SUMPRODUCT((W961=$W$7:$W$2042)*(AH961=$AH$7:$AH$2042)*((AN961&lt;$AO$7:$AO$2042)*(AO961&gt;$AN$7:$AN$2042))*(ROW($W$7:$W$2042)&lt;&gt;ROW(W961)))&gt;0,"Cruzado","Sin cruce")))</f>
        <v>SALONES UNIDOS</v>
      </c>
      <c r="AQ961" s="104"/>
      <c r="AR961" s="104"/>
      <c r="AS961" s="22"/>
      <c r="AT961" s="22"/>
      <c r="AU961" s="360" t="str" cm="1">
        <f t="array" ref="AU961">IF(AB961="","",IF(SUMPRODUCT((AB961=$AB$758:$AB$988)*(AH961=$AH$758:$AH$988)*(AQ961=$AQ$758:$AQ$988)*(AR961=$AR$758:$AR$988)*(ROW($AB$758:$AB$988)&lt;&gt;ROW(AB961))*((R961=0)*($R$758:$R$988&gt;0)+(R961&gt;0)*($R$758:$R$988=0)))&gt;0,"SALONES UNIDOS",IF(SUMPRODUCT((AB961=$AB$758:$AB$988)*(AH961=$AH$758:$AH$988)*((AQ961&lt;$AR$758:$AR$988)*(AR961&gt;$AQ$758:$AQ$988))*(ROW($AB$758:$AB$988)&lt;&gt;ROW(AB961)))&gt;0,"Cruzado","Sin cruce")))</f>
        <v/>
      </c>
      <c r="AV961" s="360" t="str" cm="1">
        <f t="array" ref="AV961">IF(AD961="","",IF(SUMPRODUCT((AD961=$AD$758:$AD$988)*(AH961=$AH$758:$AH$988)*(AS961=$AS$758:$AS$988)*(AT961=$AT$758:$AT$988)*(ROW($AD$758:$AD$988)&lt;&gt;ROW(AD961))*((R961=0)*($R$758:$R$988&gt;0)+(R961&gt;0)*($R$758:$R$988=0)))&gt;0,"SALONES UNIDOS",IF(SUMPRODUCT((AD961=$AD$758:$AD$988)*(AH961=$AH$758:$AH$988)*((AS961&lt;$AT$758:$AT$988)*(AT961&gt;$AS$758:$AS$988))*(ROW($AD$758:$AD$988)&lt;&gt;ROW(AD961)))&gt;0,"Cruzado","Sin cruce")))</f>
        <v/>
      </c>
      <c r="AW961" s="104" t="str">
        <f t="shared" si="457"/>
        <v>T13PORUMAA</v>
      </c>
      <c r="AX961" s="104" t="str" cm="1">
        <f t="array" ref="AX961">IF(AW961="","",IF(SUMPRODUCT((AW961=$AW$7:$AW$2042)*(AH961=$AH$7:$AH$2042)*(AN961=$AN$7:$AN$2042)*(AO961=$AO$7:$AO$2042)*(ROW($AW$7:$AW$2042)&lt;&gt;ROW(AW961))*((R961=0)*($R$7:$R$2042&gt;0)+(R961&gt;0)*($R$7:$R$2042=0)))&gt;0,"SALONES UNIDOS",IF(SUMPRODUCT((AW961=$AW$7:$AW$2042)*(AH961=$AH$7:$AH$2042)*((AN961&lt;$AO$7:$AO$2042)*(AO961&gt;$AN$7:$AN$2042))*(ROW($AW$7:$AW$2042)&lt;&gt;ROW(AW961)))&gt;0,"Cruzado","Sin cruce")))</f>
        <v>Sin cruce</v>
      </c>
    </row>
    <row r="962" spans="2:50" ht="19.8" hidden="1" customHeight="1" x14ac:dyDescent="0.25">
      <c r="B962" s="494" t="s">
        <v>314</v>
      </c>
      <c r="C962" s="364" t="s">
        <v>972</v>
      </c>
      <c r="D962" s="369">
        <v>20261</v>
      </c>
      <c r="E962" s="373" t="s">
        <v>328</v>
      </c>
      <c r="F962" s="370" t="s">
        <v>291</v>
      </c>
      <c r="G962" s="373" t="s">
        <v>297</v>
      </c>
      <c r="H962" s="373">
        <v>3</v>
      </c>
      <c r="I962" s="373" t="s">
        <v>278</v>
      </c>
      <c r="J962" s="373" t="s">
        <v>278</v>
      </c>
      <c r="K962" s="194" t="s">
        <v>1053</v>
      </c>
      <c r="L962" s="364" t="s">
        <v>832</v>
      </c>
      <c r="M962" s="364" t="s">
        <v>362</v>
      </c>
      <c r="N962" s="364" t="s">
        <v>353</v>
      </c>
      <c r="O962" s="373" t="s">
        <v>321</v>
      </c>
      <c r="P962" s="364">
        <v>3</v>
      </c>
      <c r="Q962" s="364">
        <v>2</v>
      </c>
      <c r="R962" s="369">
        <v>5</v>
      </c>
      <c r="S962" s="364">
        <v>4</v>
      </c>
      <c r="T962" s="8"/>
      <c r="U962" s="374">
        <v>30</v>
      </c>
      <c r="V962" s="370">
        <v>46941666</v>
      </c>
      <c r="W962" s="373" t="s">
        <v>67</v>
      </c>
      <c r="X962" s="364" t="s">
        <v>399</v>
      </c>
      <c r="Y962" s="364"/>
      <c r="Z962" s="364"/>
      <c r="AA962" s="364"/>
      <c r="AB962" s="370"/>
      <c r="AC962" s="364"/>
      <c r="AD962" s="369"/>
      <c r="AE962" s="370"/>
      <c r="AF962" s="370"/>
      <c r="AG962" s="364" t="s">
        <v>319</v>
      </c>
      <c r="AH962" s="364">
        <v>1</v>
      </c>
      <c r="AI962" s="364">
        <v>7</v>
      </c>
      <c r="AJ962" s="364">
        <v>40</v>
      </c>
      <c r="AK962" s="364">
        <v>11</v>
      </c>
      <c r="AL962" s="364">
        <v>50</v>
      </c>
      <c r="AM962" s="22">
        <f t="shared" si="456"/>
        <v>5</v>
      </c>
      <c r="AN962" s="104">
        <f t="shared" si="450"/>
        <v>0.31944444444444448</v>
      </c>
      <c r="AO962" s="104">
        <f t="shared" si="451"/>
        <v>0.49305555555555552</v>
      </c>
      <c r="AP962" s="22" t="str" cm="1">
        <f t="array" ref="AP962">IF(W962="","",IF(SUMPRODUCT((W962=$W$7:$W$2042)*(AH962=$AH$7:$AH$2042)*(AN962=$AN$7:$AN$2042)*(AO962=$AO$7:$AO$2042)*(ROW($W$7:$W$2042)&lt;&gt;ROW(W962))*((R962=0)*($R$7:$R$2042&gt;0)+(R962&gt;0)*($R$7:$R$2042=0)))&gt;0,"SALONES UNIDOS",IF(SUMPRODUCT((W962=$W$7:$W$2042)*(AH962=$AH$7:$AH$2042)*((AN962&lt;$AO$7:$AO$2042)*(AO962&gt;$AN$7:$AN$2042))*(ROW($W$7:$W$2042)&lt;&gt;ROW(W962)))&gt;0,"Cruzado","Sin cruce")))</f>
        <v>SALONES UNIDOS</v>
      </c>
      <c r="AQ962" s="104"/>
      <c r="AR962" s="104"/>
      <c r="AS962" s="22"/>
      <c r="AT962" s="22"/>
      <c r="AU962" s="360" t="str" cm="1">
        <f t="array" ref="AU962">IF(AB962="","",IF(SUMPRODUCT((AB962=$AB$758:$AB$988)*(AH962=$AH$758:$AH$988)*(AQ962=$AQ$758:$AQ$988)*(AR962=$AR$758:$AR$988)*(ROW($AB$758:$AB$988)&lt;&gt;ROW(AB962))*((R962=0)*($R$758:$R$988&gt;0)+(R962&gt;0)*($R$758:$R$988=0)))&gt;0,"SALONES UNIDOS",IF(SUMPRODUCT((AB962=$AB$758:$AB$988)*(AH962=$AH$758:$AH$988)*((AQ962&lt;$AR$758:$AR$988)*(AR962&gt;$AQ$758:$AQ$988))*(ROW($AB$758:$AB$988)&lt;&gt;ROW(AB962)))&gt;0,"Cruzado","Sin cruce")))</f>
        <v/>
      </c>
      <c r="AV962" s="360" t="str" cm="1">
        <f t="array" ref="AV962">IF(AD962="","",IF(SUMPRODUCT((AD962=$AD$758:$AD$988)*(AH962=$AH$758:$AH$988)*(AS962=$AS$758:$AS$988)*(AT962=$AT$758:$AT$988)*(ROW($AD$758:$AD$988)&lt;&gt;ROW(AD962))*((R962=0)*($R$758:$R$988&gt;0)+(R962&gt;0)*($R$758:$R$988=0)))&gt;0,"SALONES UNIDOS",IF(SUMPRODUCT((AD962=$AD$758:$AD$988)*(AH962=$AH$758:$AH$988)*((AS962&lt;$AT$758:$AT$988)*(AT962&gt;$AS$758:$AS$988))*(ROW($AD$758:$AD$988)&lt;&gt;ROW(AD962)))&gt;0,"Cruzado","Sin cruce")))</f>
        <v/>
      </c>
      <c r="AW962" s="104" t="str">
        <f t="shared" si="457"/>
        <v>T13PORUMAA</v>
      </c>
      <c r="AX962" s="104" t="str" cm="1">
        <f t="array" ref="AX962">IF(AW962="","",IF(SUMPRODUCT((AW962=$AW$7:$AW$2042)*(AH962=$AH$7:$AH$2042)*(AN962=$AN$7:$AN$2042)*(AO962=$AO$7:$AO$2042)*(ROW($AW$7:$AW$2042)&lt;&gt;ROW(AW962))*((R962=0)*($R$7:$R$2042&gt;0)+(R962&gt;0)*($R$7:$R$2042=0)))&gt;0,"SALONES UNIDOS",IF(SUMPRODUCT((AW962=$AW$7:$AW$2042)*(AH962=$AH$7:$AH$2042)*((AN962&lt;$AO$7:$AO$2042)*(AO962&gt;$AN$7:$AN$2042))*(ROW($AW$7:$AW$2042)&lt;&gt;ROW(AW962)))&gt;0,"Cruzado","Sin cruce")))</f>
        <v>Sin cruce</v>
      </c>
    </row>
    <row r="963" spans="2:50" ht="19.8" hidden="1" customHeight="1" x14ac:dyDescent="0.25">
      <c r="B963" s="494" t="s">
        <v>314</v>
      </c>
      <c r="C963" s="364" t="s">
        <v>972</v>
      </c>
      <c r="D963" s="369">
        <v>20261</v>
      </c>
      <c r="E963" s="373" t="s">
        <v>328</v>
      </c>
      <c r="F963" s="370" t="s">
        <v>291</v>
      </c>
      <c r="G963" s="373" t="s">
        <v>297</v>
      </c>
      <c r="H963" s="373">
        <v>3</v>
      </c>
      <c r="I963" s="373" t="s">
        <v>278</v>
      </c>
      <c r="J963" s="373" t="s">
        <v>278</v>
      </c>
      <c r="K963" s="194" t="s">
        <v>1054</v>
      </c>
      <c r="L963" s="364" t="s">
        <v>397</v>
      </c>
      <c r="M963" s="364" t="s">
        <v>324</v>
      </c>
      <c r="N963" s="364" t="s">
        <v>353</v>
      </c>
      <c r="O963" s="373" t="s">
        <v>315</v>
      </c>
      <c r="P963" s="364">
        <v>3</v>
      </c>
      <c r="Q963" s="364">
        <v>0</v>
      </c>
      <c r="R963" s="369">
        <v>3</v>
      </c>
      <c r="S963" s="364">
        <v>4</v>
      </c>
      <c r="T963" s="8"/>
      <c r="U963" s="374">
        <v>22</v>
      </c>
      <c r="V963" s="370">
        <v>45475173</v>
      </c>
      <c r="W963" s="373" t="s">
        <v>251</v>
      </c>
      <c r="X963" s="364" t="s">
        <v>315</v>
      </c>
      <c r="Y963" s="364"/>
      <c r="Z963" s="364"/>
      <c r="AA963" s="364"/>
      <c r="AB963" s="364" t="s">
        <v>828</v>
      </c>
      <c r="AC963" s="364"/>
      <c r="AD963" s="369"/>
      <c r="AE963" s="370"/>
      <c r="AF963" s="370"/>
      <c r="AG963" s="370" t="s">
        <v>559</v>
      </c>
      <c r="AH963" s="364">
        <v>4</v>
      </c>
      <c r="AI963" s="364">
        <v>7</v>
      </c>
      <c r="AJ963" s="364">
        <v>40</v>
      </c>
      <c r="AK963" s="364">
        <v>10</v>
      </c>
      <c r="AL963" s="364">
        <v>10</v>
      </c>
      <c r="AM963" s="22">
        <f t="shared" si="456"/>
        <v>3</v>
      </c>
      <c r="AN963" s="104">
        <f t="shared" si="450"/>
        <v>0.31944444444444448</v>
      </c>
      <c r="AO963" s="104">
        <f t="shared" si="451"/>
        <v>0.4236111111111111</v>
      </c>
      <c r="AP963" s="22" t="str" cm="1">
        <f t="array" ref="AP963">IF(W963="","",IF(SUMPRODUCT((W963=$W$7:$W$2042)*(AH963=$AH$7:$AH$2042)*(AN963=$AN$7:$AN$2042)*(AO963=$AO$7:$AO$2042)*(ROW($W$7:$W$2042)&lt;&gt;ROW(W963))*((R963=0)*($R$7:$R$2042&gt;0)+(R963&gt;0)*($R$7:$R$2042=0)))&gt;0,"SALONES UNIDOS",IF(SUMPRODUCT((W963=$W$7:$W$2042)*(AH963=$AH$7:$AH$2042)*((AN963&lt;$AO$7:$AO$2042)*(AO963&gt;$AN$7:$AN$2042))*(ROW($W$7:$W$2042)&lt;&gt;ROW(W963)))&gt;0,"Cruzado","Sin cruce")))</f>
        <v>Sin cruce</v>
      </c>
      <c r="AQ963" s="104">
        <f>AN963</f>
        <v>0.31944444444444448</v>
      </c>
      <c r="AR963" s="104">
        <f>AO963</f>
        <v>0.4236111111111111</v>
      </c>
      <c r="AS963" s="22"/>
      <c r="AT963" s="22"/>
      <c r="AU963" s="360" t="str" cm="1">
        <f t="array" ref="AU963">IF(AB963="","",IF(SUMPRODUCT((AB963=$AB$758:$AB$988)*(AH963=$AH$758:$AH$988)*(AQ963=$AQ$758:$AQ$988)*(AR963=$AR$758:$AR$988)*(ROW($AB$758:$AB$988)&lt;&gt;ROW(AB963))*((R963=0)*($R$758:$R$988&gt;0)+(R963&gt;0)*($R$758:$R$988=0)))&gt;0,"SALONES UNIDOS",IF(SUMPRODUCT((AB963=$AB$758:$AB$988)*(AH963=$AH$758:$AH$988)*((AQ963&lt;$AR$758:$AR$988)*(AR963&gt;$AQ$758:$AQ$988))*(ROW($AB$758:$AB$988)&lt;&gt;ROW(AB963)))&gt;0,"Cruzado","Sin cruce")))</f>
        <v>Sin cruce</v>
      </c>
      <c r="AV963" s="360" t="str" cm="1">
        <f t="array" ref="AV963">IF(AD963="","",IF(SUMPRODUCT((AD963=$AD$758:$AD$988)*(AH963=$AH$758:$AH$988)*(AS963=$AS$758:$AS$988)*(AT963=$AT$758:$AT$988)*(ROW($AD$758:$AD$988)&lt;&gt;ROW(AD963))*((R963=0)*($R$758:$R$988&gt;0)+(R963&gt;0)*($R$758:$R$988=0)))&gt;0,"SALONES UNIDOS",IF(SUMPRODUCT((AD963=$AD$758:$AD$988)*(AH963=$AH$758:$AH$988)*((AS963&lt;$AT$758:$AT$988)*(AT963&gt;$AS$758:$AS$988))*(ROW($AD$758:$AD$988)&lt;&gt;ROW(AD963)))&gt;0,"Cruzado","Sin cruce")))</f>
        <v/>
      </c>
      <c r="AW963" s="104" t="str">
        <f t="shared" si="457"/>
        <v>T13PORUMAA</v>
      </c>
      <c r="AX963" s="104" t="str" cm="1">
        <f t="array" ref="AX963">IF(AW963="","",IF(SUMPRODUCT((AW963=$AW$7:$AW$2042)*(AH963=$AH$7:$AH$2042)*(AN963=$AN$7:$AN$2042)*(AO963=$AO$7:$AO$2042)*(ROW($AW$7:$AW$2042)&lt;&gt;ROW(AW963))*((R963=0)*($R$7:$R$2042&gt;0)+(R963&gt;0)*($R$7:$R$2042=0)))&gt;0,"SALONES UNIDOS",IF(SUMPRODUCT((AW963=$AW$7:$AW$2042)*(AH963=$AH$7:$AH$2042)*((AN963&lt;$AO$7:$AO$2042)*(AO963&gt;$AN$7:$AN$2042))*(ROW($AW$7:$AW$2042)&lt;&gt;ROW(AW963)))&gt;0,"Cruzado","Sin cruce")))</f>
        <v>Sin cruce</v>
      </c>
    </row>
    <row r="964" spans="2:50" ht="19.8" hidden="1" customHeight="1" x14ac:dyDescent="0.25">
      <c r="B964" s="494" t="s">
        <v>314</v>
      </c>
      <c r="C964" s="364" t="s">
        <v>972</v>
      </c>
      <c r="D964" s="369">
        <v>20261</v>
      </c>
      <c r="E964" s="373" t="s">
        <v>328</v>
      </c>
      <c r="F964" s="370" t="s">
        <v>291</v>
      </c>
      <c r="G964" s="373" t="s">
        <v>297</v>
      </c>
      <c r="H964" s="373">
        <v>3</v>
      </c>
      <c r="I964" s="373" t="s">
        <v>552</v>
      </c>
      <c r="J964" s="373" t="s">
        <v>278</v>
      </c>
      <c r="K964" s="194" t="s">
        <v>1054</v>
      </c>
      <c r="L964" s="364" t="s">
        <v>397</v>
      </c>
      <c r="M964" s="364" t="s">
        <v>324</v>
      </c>
      <c r="N964" s="364" t="s">
        <v>353</v>
      </c>
      <c r="O964" s="373" t="s">
        <v>315</v>
      </c>
      <c r="P964" s="364">
        <v>0</v>
      </c>
      <c r="Q964" s="364">
        <v>2</v>
      </c>
      <c r="R964" s="369">
        <v>2</v>
      </c>
      <c r="S964" s="364">
        <v>4</v>
      </c>
      <c r="T964" s="8"/>
      <c r="U964" s="374">
        <v>22</v>
      </c>
      <c r="V964" s="370">
        <v>45475173</v>
      </c>
      <c r="W964" s="373" t="s">
        <v>251</v>
      </c>
      <c r="X964" s="364" t="s">
        <v>315</v>
      </c>
      <c r="Y964" s="364"/>
      <c r="Z964" s="364"/>
      <c r="AA964" s="364"/>
      <c r="AB964" s="370"/>
      <c r="AC964" s="364"/>
      <c r="AD964" s="364" t="s">
        <v>806</v>
      </c>
      <c r="AE964" s="370"/>
      <c r="AF964" s="370"/>
      <c r="AG964" s="370" t="s">
        <v>301</v>
      </c>
      <c r="AH964" s="364">
        <v>5</v>
      </c>
      <c r="AI964" s="364">
        <v>7</v>
      </c>
      <c r="AJ964" s="364">
        <v>40</v>
      </c>
      <c r="AK964" s="364">
        <v>9</v>
      </c>
      <c r="AL964" s="364">
        <v>20</v>
      </c>
      <c r="AM964" s="22">
        <f t="shared" si="456"/>
        <v>2</v>
      </c>
      <c r="AN964" s="104">
        <f t="shared" si="450"/>
        <v>0.31944444444444448</v>
      </c>
      <c r="AO964" s="104">
        <f t="shared" si="451"/>
        <v>0.3888888888888889</v>
      </c>
      <c r="AP964" s="22" t="str" cm="1">
        <f t="array" ref="AP964">IF(W964="","",IF(SUMPRODUCT((W964=$W$7:$W$2042)*(AH964=$AH$7:$AH$2042)*(AN964=$AN$7:$AN$2042)*(AO964=$AO$7:$AO$2042)*(ROW($W$7:$W$2042)&lt;&gt;ROW(W964))*((R964=0)*($R$7:$R$2042&gt;0)+(R964&gt;0)*($R$7:$R$2042=0)))&gt;0,"SALONES UNIDOS",IF(SUMPRODUCT((W964=$W$7:$W$2042)*(AH964=$AH$7:$AH$2042)*((AN964&lt;$AO$7:$AO$2042)*(AO964&gt;$AN$7:$AN$2042))*(ROW($W$7:$W$2042)&lt;&gt;ROW(W964)))&gt;0,"Cruzado","Sin cruce")))</f>
        <v>Sin cruce</v>
      </c>
      <c r="AQ964" s="22"/>
      <c r="AR964" s="22"/>
      <c r="AS964" s="104">
        <f>AN964</f>
        <v>0.31944444444444448</v>
      </c>
      <c r="AT964" s="104">
        <f>AO964</f>
        <v>0.3888888888888889</v>
      </c>
      <c r="AU964" s="360" t="str" cm="1">
        <f t="array" ref="AU964">IF(AB964="","",IF(SUMPRODUCT((AB964=$AB$758:$AB$988)*(AH964=$AH$758:$AH$988)*(AQ964=$AQ$758:$AQ$988)*(AR964=$AR$758:$AR$988)*(ROW($AB$758:$AB$988)&lt;&gt;ROW(AB964))*((R964=0)*($R$758:$R$988&gt;0)+(R964&gt;0)*($R$758:$R$988=0)))&gt;0,"SALONES UNIDOS",IF(SUMPRODUCT((AB964=$AB$758:$AB$988)*(AH964=$AH$758:$AH$988)*((AQ964&lt;$AR$758:$AR$988)*(AR964&gt;$AQ$758:$AQ$988))*(ROW($AB$758:$AB$988)&lt;&gt;ROW(AB964)))&gt;0,"Cruzado","Sin cruce")))</f>
        <v/>
      </c>
      <c r="AV964" s="360" t="str" cm="1">
        <f t="array" ref="AV964">IF(AD964="","",IF(SUMPRODUCT((AD964=$AD$758:$AD$988)*(AH964=$AH$758:$AH$988)*(AS964=$AS$758:$AS$988)*(AT964=$AT$758:$AT$988)*(ROW($AD$758:$AD$988)&lt;&gt;ROW(AD964))*((R964=0)*($R$758:$R$988&gt;0)+(R964&gt;0)*($R$758:$R$988=0)))&gt;0,"SALONES UNIDOS",IF(SUMPRODUCT((AD964=$AD$758:$AD$988)*(AH964=$AH$758:$AH$988)*((AS964&lt;$AT$758:$AT$988)*(AT964&gt;$AS$758:$AS$988))*(ROW($AD$758:$AD$988)&lt;&gt;ROW(AD964)))&gt;0,"Cruzado","Sin cruce")))</f>
        <v>Sin cruce</v>
      </c>
      <c r="AW964" s="104" t="str">
        <f t="shared" si="457"/>
        <v>T13PORUMAA</v>
      </c>
      <c r="AX964" s="104" t="str" cm="1">
        <f t="array" ref="AX964">IF(AW964="","",IF(SUMPRODUCT((AW964=$AW$7:$AW$2042)*(AH964=$AH$7:$AH$2042)*(AN964=$AN$7:$AN$2042)*(AO964=$AO$7:$AO$2042)*(ROW($AW$7:$AW$2042)&lt;&gt;ROW(AW964))*((R964=0)*($R$7:$R$2042&gt;0)+(R964&gt;0)*($R$7:$R$2042=0)))&gt;0,"SALONES UNIDOS",IF(SUMPRODUCT((AW964=$AW$7:$AW$2042)*(AH964=$AH$7:$AH$2042)*((AN964&lt;$AO$7:$AO$2042)*(AO964&gt;$AN$7:$AN$2042))*(ROW($AW$7:$AW$2042)&lt;&gt;ROW(AW964)))&gt;0,"Cruzado","Sin cruce")))</f>
        <v>Sin cruce</v>
      </c>
    </row>
    <row r="965" spans="2:50" ht="19.8" hidden="1" customHeight="1" x14ac:dyDescent="0.25">
      <c r="B965" s="494" t="s">
        <v>314</v>
      </c>
      <c r="C965" s="364" t="s">
        <v>972</v>
      </c>
      <c r="D965" s="369">
        <v>20261</v>
      </c>
      <c r="E965" s="373" t="s">
        <v>328</v>
      </c>
      <c r="F965" s="370" t="s">
        <v>291</v>
      </c>
      <c r="G965" s="373" t="s">
        <v>297</v>
      </c>
      <c r="H965" s="373">
        <v>3</v>
      </c>
      <c r="I965" s="373" t="s">
        <v>278</v>
      </c>
      <c r="J965" s="373" t="s">
        <v>278</v>
      </c>
      <c r="K965" s="194" t="s">
        <v>1055</v>
      </c>
      <c r="L965" s="364" t="s">
        <v>352</v>
      </c>
      <c r="M965" s="364" t="s">
        <v>324</v>
      </c>
      <c r="N965" s="364" t="s">
        <v>353</v>
      </c>
      <c r="O965" s="373" t="s">
        <v>315</v>
      </c>
      <c r="P965" s="364">
        <v>2</v>
      </c>
      <c r="Q965" s="364">
        <v>0</v>
      </c>
      <c r="R965" s="369">
        <v>2</v>
      </c>
      <c r="S965" s="364">
        <v>4</v>
      </c>
      <c r="T965" s="8"/>
      <c r="U965" s="374">
        <v>22</v>
      </c>
      <c r="V965" s="370">
        <v>41110534</v>
      </c>
      <c r="W965" s="373" t="s">
        <v>486</v>
      </c>
      <c r="X965" s="364" t="s">
        <v>315</v>
      </c>
      <c r="Y965" s="364"/>
      <c r="Z965" s="364"/>
      <c r="AA965" s="364"/>
      <c r="AB965" s="364" t="s">
        <v>815</v>
      </c>
      <c r="AC965" s="364"/>
      <c r="AD965" s="369"/>
      <c r="AE965" s="370"/>
      <c r="AF965" s="370"/>
      <c r="AG965" s="370" t="s">
        <v>559</v>
      </c>
      <c r="AH965" s="364">
        <v>6</v>
      </c>
      <c r="AI965" s="364">
        <v>17</v>
      </c>
      <c r="AJ965" s="364">
        <v>40</v>
      </c>
      <c r="AK965" s="364">
        <v>19</v>
      </c>
      <c r="AL965" s="364">
        <v>20</v>
      </c>
      <c r="AM965" s="22">
        <f t="shared" si="456"/>
        <v>2</v>
      </c>
      <c r="AN965" s="104">
        <f t="shared" si="450"/>
        <v>0.73611111111111116</v>
      </c>
      <c r="AO965" s="104">
        <f t="shared" si="451"/>
        <v>0.80555555555555547</v>
      </c>
      <c r="AP965" s="22" t="str" cm="1">
        <f t="array" ref="AP965">IF(W965="","",IF(SUMPRODUCT((W965=$W$7:$W$2042)*(AH965=$AH$7:$AH$2042)*(AN965=$AN$7:$AN$2042)*(AO965=$AO$7:$AO$2042)*(ROW($W$7:$W$2042)&lt;&gt;ROW(W965))*((R965=0)*($R$7:$R$2042&gt;0)+(R965&gt;0)*($R$7:$R$2042=0)))&gt;0,"SALONES UNIDOS",IF(SUMPRODUCT((W965=$W$7:$W$2042)*(AH965=$AH$7:$AH$2042)*((AN965&lt;$AO$7:$AO$2042)*(AO965&gt;$AN$7:$AN$2042))*(ROW($W$7:$W$2042)&lt;&gt;ROW(W965)))&gt;0,"Cruzado","Sin cruce")))</f>
        <v>SALONES UNIDOS</v>
      </c>
      <c r="AQ965" s="104">
        <f>AN965</f>
        <v>0.73611111111111116</v>
      </c>
      <c r="AR965" s="104">
        <f>AO965</f>
        <v>0.80555555555555547</v>
      </c>
      <c r="AS965" s="22"/>
      <c r="AT965" s="22"/>
      <c r="AU965" s="360" t="str" cm="1">
        <f t="array" ref="AU965">IF(AB965="","",IF(SUMPRODUCT((AB965=$AB$758:$AB$988)*(AH965=$AH$758:$AH$988)*(AQ965=$AQ$758:$AQ$988)*(AR965=$AR$758:$AR$988)*(ROW($AB$758:$AB$988)&lt;&gt;ROW(AB965))*((R965=0)*($R$758:$R$988&gt;0)+(R965&gt;0)*($R$758:$R$988=0)))&gt;0,"SALONES UNIDOS",IF(SUMPRODUCT((AB965=$AB$758:$AB$988)*(AH965=$AH$758:$AH$988)*((AQ965&lt;$AR$758:$AR$988)*(AR965&gt;$AQ$758:$AQ$988))*(ROW($AB$758:$AB$988)&lt;&gt;ROW(AB965)))&gt;0,"Cruzado","Sin cruce")))</f>
        <v>SALONES UNIDOS</v>
      </c>
      <c r="AV965" s="360" t="str" cm="1">
        <f t="array" ref="AV965">IF(AD965="","",IF(SUMPRODUCT((AD965=$AD$758:$AD$988)*(AH965=$AH$758:$AH$988)*(AS965=$AS$758:$AS$988)*(AT965=$AT$758:$AT$988)*(ROW($AD$758:$AD$988)&lt;&gt;ROW(AD965))*((R965=0)*($R$758:$R$988&gt;0)+(R965&gt;0)*($R$758:$R$988=0)))&gt;0,"SALONES UNIDOS",IF(SUMPRODUCT((AD965=$AD$758:$AD$988)*(AH965=$AH$758:$AH$988)*((AS965&lt;$AT$758:$AT$988)*(AT965&gt;$AS$758:$AS$988))*(ROW($AD$758:$AD$988)&lt;&gt;ROW(AD965)))&gt;0,"Cruzado","Sin cruce")))</f>
        <v/>
      </c>
      <c r="AW965" s="104" t="str">
        <f t="shared" si="457"/>
        <v>T13PORUMAA</v>
      </c>
      <c r="AX965" s="104" t="str" cm="1">
        <f t="array" ref="AX965">IF(AW965="","",IF(SUMPRODUCT((AW965=$AW$7:$AW$2042)*(AH965=$AH$7:$AH$2042)*(AN965=$AN$7:$AN$2042)*(AO965=$AO$7:$AO$2042)*(ROW($AW$7:$AW$2042)&lt;&gt;ROW(AW965))*((R965=0)*($R$7:$R$2042&gt;0)+(R965&gt;0)*($R$7:$R$2042=0)))&gt;0,"SALONES UNIDOS",IF(SUMPRODUCT((AW965=$AW$7:$AW$2042)*(AH965=$AH$7:$AH$2042)*((AN965&lt;$AO$7:$AO$2042)*(AO965&gt;$AN$7:$AN$2042))*(ROW($AW$7:$AW$2042)&lt;&gt;ROW(AW965)))&gt;0,"Cruzado","Sin cruce")))</f>
        <v>Sin cruce</v>
      </c>
    </row>
    <row r="966" spans="2:50" ht="19.8" hidden="1" customHeight="1" x14ac:dyDescent="0.25">
      <c r="B966" s="494" t="s">
        <v>314</v>
      </c>
      <c r="C966" s="364" t="s">
        <v>972</v>
      </c>
      <c r="D966" s="369">
        <v>20261</v>
      </c>
      <c r="E966" s="373" t="s">
        <v>328</v>
      </c>
      <c r="F966" s="370" t="s">
        <v>291</v>
      </c>
      <c r="G966" s="373" t="s">
        <v>297</v>
      </c>
      <c r="H966" s="373">
        <v>3</v>
      </c>
      <c r="I966" s="373" t="s">
        <v>278</v>
      </c>
      <c r="J966" s="373" t="s">
        <v>278</v>
      </c>
      <c r="K966" s="194" t="s">
        <v>1055</v>
      </c>
      <c r="L966" s="364" t="s">
        <v>352</v>
      </c>
      <c r="M966" s="364" t="s">
        <v>324</v>
      </c>
      <c r="N966" s="364" t="s">
        <v>353</v>
      </c>
      <c r="O966" s="373" t="s">
        <v>315</v>
      </c>
      <c r="P966" s="364">
        <v>0</v>
      </c>
      <c r="Q966" s="364">
        <v>4</v>
      </c>
      <c r="R966" s="369">
        <v>4</v>
      </c>
      <c r="S966" s="364">
        <v>4</v>
      </c>
      <c r="T966" s="8"/>
      <c r="U966" s="374">
        <v>22</v>
      </c>
      <c r="V966" s="370">
        <v>41110534</v>
      </c>
      <c r="W966" s="373" t="s">
        <v>486</v>
      </c>
      <c r="X966" s="364" t="s">
        <v>315</v>
      </c>
      <c r="Y966" s="364"/>
      <c r="Z966" s="364"/>
      <c r="AA966" s="364"/>
      <c r="AB966" s="370"/>
      <c r="AC966" s="364"/>
      <c r="AD966" s="364" t="s">
        <v>810</v>
      </c>
      <c r="AE966" s="370"/>
      <c r="AF966" s="370"/>
      <c r="AG966" s="370" t="s">
        <v>301</v>
      </c>
      <c r="AH966" s="364">
        <v>6</v>
      </c>
      <c r="AI966" s="364">
        <v>19</v>
      </c>
      <c r="AJ966" s="364">
        <v>20</v>
      </c>
      <c r="AK966" s="364">
        <v>22</v>
      </c>
      <c r="AL966" s="364">
        <v>40</v>
      </c>
      <c r="AM966" s="22">
        <f t="shared" si="456"/>
        <v>4</v>
      </c>
      <c r="AN966" s="104">
        <f t="shared" si="450"/>
        <v>0.80555555555555547</v>
      </c>
      <c r="AO966" s="104">
        <f t="shared" si="451"/>
        <v>0.94444444444444442</v>
      </c>
      <c r="AP966" s="22" t="str" cm="1">
        <f t="array" ref="AP966">IF(W966="","",IF(SUMPRODUCT((W966=$W$7:$W$2042)*(AH966=$AH$7:$AH$2042)*(AN966=$AN$7:$AN$2042)*(AO966=$AO$7:$AO$2042)*(ROW($W$7:$W$2042)&lt;&gt;ROW(W966))*((R966=0)*($R$7:$R$2042&gt;0)+(R966&gt;0)*($R$7:$R$2042=0)))&gt;0,"SALONES UNIDOS",IF(SUMPRODUCT((W966=$W$7:$W$2042)*(AH966=$AH$7:$AH$2042)*((AN966&lt;$AO$7:$AO$2042)*(AO966&gt;$AN$7:$AN$2042))*(ROW($W$7:$W$2042)&lt;&gt;ROW(W966)))&gt;0,"Cruzado","Sin cruce")))</f>
        <v>SALONES UNIDOS</v>
      </c>
      <c r="AQ966" s="22"/>
      <c r="AR966" s="22"/>
      <c r="AS966" s="104">
        <f>AN966</f>
        <v>0.80555555555555547</v>
      </c>
      <c r="AT966" s="104">
        <f>AO966</f>
        <v>0.94444444444444442</v>
      </c>
      <c r="AU966" s="360" t="str" cm="1">
        <f t="array" ref="AU966">IF(AB966="","",IF(SUMPRODUCT((AB966=$AB$758:$AB$988)*(AH966=$AH$758:$AH$988)*(AQ966=$AQ$758:$AQ$988)*(AR966=$AR$758:$AR$988)*(ROW($AB$758:$AB$988)&lt;&gt;ROW(AB966))*((R966=0)*($R$758:$R$988&gt;0)+(R966&gt;0)*($R$758:$R$988=0)))&gt;0,"SALONES UNIDOS",IF(SUMPRODUCT((AB966=$AB$758:$AB$988)*(AH966=$AH$758:$AH$988)*((AQ966&lt;$AR$758:$AR$988)*(AR966&gt;$AQ$758:$AQ$988))*(ROW($AB$758:$AB$988)&lt;&gt;ROW(AB966)))&gt;0,"Cruzado","Sin cruce")))</f>
        <v/>
      </c>
      <c r="AV966" s="360" t="str" cm="1">
        <f t="array" ref="AV966">IF(AD966="","",IF(SUMPRODUCT((AD966=$AD$758:$AD$988)*(AH966=$AH$758:$AH$988)*(AS966=$AS$758:$AS$988)*(AT966=$AT$758:$AT$988)*(ROW($AD$758:$AD$988)&lt;&gt;ROW(AD966))*((R966=0)*($R$758:$R$988&gt;0)+(R966&gt;0)*($R$758:$R$988=0)))&gt;0,"SALONES UNIDOS",IF(SUMPRODUCT((AD966=$AD$758:$AD$988)*(AH966=$AH$758:$AH$988)*((AS966&lt;$AT$758:$AT$988)*(AT966&gt;$AS$758:$AS$988))*(ROW($AD$758:$AD$988)&lt;&gt;ROW(AD966)))&gt;0,"Cruzado","Sin cruce")))</f>
        <v>SALONES UNIDOS</v>
      </c>
      <c r="AW966" s="104" t="str">
        <f t="shared" si="457"/>
        <v>T13PORUMAA</v>
      </c>
      <c r="AX966" s="104" t="str" cm="1">
        <f t="array" ref="AX966">IF(AW966="","",IF(SUMPRODUCT((AW966=$AW$7:$AW$2042)*(AH966=$AH$7:$AH$2042)*(AN966=$AN$7:$AN$2042)*(AO966=$AO$7:$AO$2042)*(ROW($AW$7:$AW$2042)&lt;&gt;ROW(AW966))*((R966=0)*($R$7:$R$2042&gt;0)+(R966&gt;0)*($R$7:$R$2042=0)))&gt;0,"SALONES UNIDOS",IF(SUMPRODUCT((AW966=$AW$7:$AW$2042)*(AH966=$AH$7:$AH$2042)*((AN966&lt;$AO$7:$AO$2042)*(AO966&gt;$AN$7:$AN$2042))*(ROW($AW$7:$AW$2042)&lt;&gt;ROW(AW966)))&gt;0,"Cruzado","Sin cruce")))</f>
        <v>Sin cruce</v>
      </c>
    </row>
    <row r="967" spans="2:50" ht="19.8" hidden="1" customHeight="1" x14ac:dyDescent="0.25">
      <c r="B967" s="494" t="s">
        <v>314</v>
      </c>
      <c r="C967" s="364" t="s">
        <v>972</v>
      </c>
      <c r="D967" s="369">
        <v>20261</v>
      </c>
      <c r="E967" s="373" t="s">
        <v>328</v>
      </c>
      <c r="F967" s="370" t="s">
        <v>291</v>
      </c>
      <c r="G967" s="373" t="s">
        <v>297</v>
      </c>
      <c r="H967" s="373">
        <v>3</v>
      </c>
      <c r="I967" s="373" t="s">
        <v>278</v>
      </c>
      <c r="J967" s="373" t="s">
        <v>278</v>
      </c>
      <c r="K967" s="194" t="s">
        <v>1056</v>
      </c>
      <c r="L967" s="364" t="s">
        <v>396</v>
      </c>
      <c r="M967" s="364" t="s">
        <v>324</v>
      </c>
      <c r="N967" s="364" t="s">
        <v>353</v>
      </c>
      <c r="O967" s="373" t="s">
        <v>315</v>
      </c>
      <c r="P967" s="364">
        <v>2</v>
      </c>
      <c r="Q967" s="364">
        <v>0</v>
      </c>
      <c r="R967" s="369">
        <v>2</v>
      </c>
      <c r="S967" s="364">
        <v>3</v>
      </c>
      <c r="T967" s="8"/>
      <c r="U967" s="374">
        <v>22</v>
      </c>
      <c r="V967" s="370">
        <v>43540130</v>
      </c>
      <c r="W967" s="373" t="s">
        <v>161</v>
      </c>
      <c r="X967" s="364" t="s">
        <v>315</v>
      </c>
      <c r="Y967" s="364"/>
      <c r="Z967" s="364"/>
      <c r="AA967" s="364"/>
      <c r="AB967" s="364" t="s">
        <v>815</v>
      </c>
      <c r="AC967" s="364"/>
      <c r="AD967" s="369"/>
      <c r="AE967" s="370"/>
      <c r="AF967" s="370"/>
      <c r="AG967" s="370" t="s">
        <v>559</v>
      </c>
      <c r="AH967" s="364">
        <v>1</v>
      </c>
      <c r="AI967" s="364">
        <v>13</v>
      </c>
      <c r="AJ967" s="364">
        <v>30</v>
      </c>
      <c r="AK967" s="364">
        <v>15</v>
      </c>
      <c r="AL967" s="364">
        <v>10</v>
      </c>
      <c r="AM967" s="22">
        <f t="shared" si="456"/>
        <v>2</v>
      </c>
      <c r="AN967" s="104">
        <f t="shared" si="450"/>
        <v>0.5625</v>
      </c>
      <c r="AO967" s="104">
        <f t="shared" si="451"/>
        <v>0.63194444444444442</v>
      </c>
      <c r="AP967" s="22" t="str" cm="1">
        <f t="array" ref="AP967">IF(W967="","",IF(SUMPRODUCT((W967=$W$7:$W$2042)*(AH967=$AH$7:$AH$2042)*(AN967=$AN$7:$AN$2042)*(AO967=$AO$7:$AO$2042)*(ROW($W$7:$W$2042)&lt;&gt;ROW(W967))*((R967=0)*($R$7:$R$2042&gt;0)+(R967&gt;0)*($R$7:$R$2042=0)))&gt;0,"SALONES UNIDOS",IF(SUMPRODUCT((W967=$W$7:$W$2042)*(AH967=$AH$7:$AH$2042)*((AN967&lt;$AO$7:$AO$2042)*(AO967&gt;$AN$7:$AN$2042))*(ROW($W$7:$W$2042)&lt;&gt;ROW(W967)))&gt;0,"Cruzado","Sin cruce")))</f>
        <v>SALONES UNIDOS</v>
      </c>
      <c r="AQ967" s="104">
        <f>AN967</f>
        <v>0.5625</v>
      </c>
      <c r="AR967" s="104">
        <f>AO967</f>
        <v>0.63194444444444442</v>
      </c>
      <c r="AS967" s="22"/>
      <c r="AT967" s="22"/>
      <c r="AU967" s="360" t="str" cm="1">
        <f t="array" ref="AU967">IF(AB967="","",IF(SUMPRODUCT((AB967=$AB$758:$AB$988)*(AH967=$AH$758:$AH$988)*(AQ967=$AQ$758:$AQ$988)*(AR967=$AR$758:$AR$988)*(ROW($AB$758:$AB$988)&lt;&gt;ROW(AB967))*((R967=0)*($R$758:$R$988&gt;0)+(R967&gt;0)*($R$758:$R$988=0)))&gt;0,"SALONES UNIDOS",IF(SUMPRODUCT((AB967=$AB$758:$AB$988)*(AH967=$AH$758:$AH$988)*((AQ967&lt;$AR$758:$AR$988)*(AR967&gt;$AQ$758:$AQ$988))*(ROW($AB$758:$AB$988)&lt;&gt;ROW(AB967)))&gt;0,"Cruzado","Sin cruce")))</f>
        <v>SALONES UNIDOS</v>
      </c>
      <c r="AV967" s="360" t="str" cm="1">
        <f t="array" ref="AV967">IF(AD967="","",IF(SUMPRODUCT((AD967=$AD$758:$AD$988)*(AH967=$AH$758:$AH$988)*(AS967=$AS$758:$AS$988)*(AT967=$AT$758:$AT$988)*(ROW($AD$758:$AD$988)&lt;&gt;ROW(AD967))*((R967=0)*($R$758:$R$988&gt;0)+(R967&gt;0)*($R$758:$R$988=0)))&gt;0,"SALONES UNIDOS",IF(SUMPRODUCT((AD967=$AD$758:$AD$988)*(AH967=$AH$758:$AH$988)*((AS967&lt;$AT$758:$AT$988)*(AT967&gt;$AS$758:$AS$988))*(ROW($AD$758:$AD$988)&lt;&gt;ROW(AD967)))&gt;0,"Cruzado","Sin cruce")))</f>
        <v/>
      </c>
      <c r="AW967" s="104" t="str">
        <f t="shared" si="457"/>
        <v>T13PORUMAA</v>
      </c>
      <c r="AX967" s="104" t="str" cm="1">
        <f t="array" ref="AX967">IF(AW967="","",IF(SUMPRODUCT((AW967=$AW$7:$AW$2042)*(AH967=$AH$7:$AH$2042)*(AN967=$AN$7:$AN$2042)*(AO967=$AO$7:$AO$2042)*(ROW($AW$7:$AW$2042)&lt;&gt;ROW(AW967))*((R967=0)*($R$7:$R$2042&gt;0)+(R967&gt;0)*($R$7:$R$2042=0)))&gt;0,"SALONES UNIDOS",IF(SUMPRODUCT((AW967=$AW$7:$AW$2042)*(AH967=$AH$7:$AH$2042)*((AN967&lt;$AO$7:$AO$2042)*(AO967&gt;$AN$7:$AN$2042))*(ROW($AW$7:$AW$2042)&lt;&gt;ROW(AW967)))&gt;0,"Cruzado","Sin cruce")))</f>
        <v>Sin cruce</v>
      </c>
    </row>
    <row r="968" spans="2:50" ht="19.8" hidden="1" customHeight="1" x14ac:dyDescent="0.25">
      <c r="B968" s="494" t="s">
        <v>314</v>
      </c>
      <c r="C968" s="364" t="s">
        <v>972</v>
      </c>
      <c r="D968" s="369">
        <v>20261</v>
      </c>
      <c r="E968" s="373" t="s">
        <v>328</v>
      </c>
      <c r="F968" s="370" t="s">
        <v>291</v>
      </c>
      <c r="G968" s="373" t="s">
        <v>297</v>
      </c>
      <c r="H968" s="373">
        <v>3</v>
      </c>
      <c r="I968" s="373" t="s">
        <v>552</v>
      </c>
      <c r="J968" s="373" t="s">
        <v>278</v>
      </c>
      <c r="K968" s="194" t="s">
        <v>1056</v>
      </c>
      <c r="L968" s="364" t="s">
        <v>396</v>
      </c>
      <c r="M968" s="364" t="s">
        <v>324</v>
      </c>
      <c r="N968" s="364" t="s">
        <v>353</v>
      </c>
      <c r="O968" s="373" t="s">
        <v>315</v>
      </c>
      <c r="P968" s="364">
        <v>0</v>
      </c>
      <c r="Q968" s="364">
        <v>2</v>
      </c>
      <c r="R968" s="369">
        <v>2</v>
      </c>
      <c r="S968" s="364">
        <v>3</v>
      </c>
      <c r="T968" s="8"/>
      <c r="U968" s="374">
        <v>22</v>
      </c>
      <c r="V968" s="370">
        <v>43540130</v>
      </c>
      <c r="W968" s="373" t="s">
        <v>161</v>
      </c>
      <c r="X968" s="364" t="s">
        <v>315</v>
      </c>
      <c r="Y968" s="364"/>
      <c r="Z968" s="364"/>
      <c r="AA968" s="364"/>
      <c r="AB968" s="370"/>
      <c r="AC968" s="364"/>
      <c r="AD968" s="364" t="s">
        <v>812</v>
      </c>
      <c r="AE968" s="370"/>
      <c r="AF968" s="370"/>
      <c r="AG968" s="370" t="s">
        <v>301</v>
      </c>
      <c r="AH968" s="364">
        <v>1</v>
      </c>
      <c r="AI968" s="364">
        <v>15</v>
      </c>
      <c r="AJ968" s="364">
        <v>10</v>
      </c>
      <c r="AK968" s="364">
        <v>16</v>
      </c>
      <c r="AL968" s="364">
        <v>50</v>
      </c>
      <c r="AM968" s="22">
        <f t="shared" si="456"/>
        <v>2</v>
      </c>
      <c r="AN968" s="104">
        <f t="shared" si="450"/>
        <v>0.63194444444444442</v>
      </c>
      <c r="AO968" s="104">
        <f t="shared" si="451"/>
        <v>0.70138888888888884</v>
      </c>
      <c r="AP968" s="22" t="str" cm="1">
        <f t="array" ref="AP968">IF(W968="","",IF(SUMPRODUCT((W968=$W$7:$W$2042)*(AH968=$AH$7:$AH$2042)*(AN968=$AN$7:$AN$2042)*(AO968=$AO$7:$AO$2042)*(ROW($W$7:$W$2042)&lt;&gt;ROW(W968))*((R968=0)*($R$7:$R$2042&gt;0)+(R968&gt;0)*($R$7:$R$2042=0)))&gt;0,"SALONES UNIDOS",IF(SUMPRODUCT((W968=$W$7:$W$2042)*(AH968=$AH$7:$AH$2042)*((AN968&lt;$AO$7:$AO$2042)*(AO968&gt;$AN$7:$AN$2042))*(ROW($W$7:$W$2042)&lt;&gt;ROW(W968)))&gt;0,"Cruzado","Sin cruce")))</f>
        <v>SALONES UNIDOS</v>
      </c>
      <c r="AQ968" s="22"/>
      <c r="AR968" s="22"/>
      <c r="AS968" s="104">
        <f>AN968</f>
        <v>0.63194444444444442</v>
      </c>
      <c r="AT968" s="104">
        <f>AO968</f>
        <v>0.70138888888888884</v>
      </c>
      <c r="AU968" s="360" t="str" cm="1">
        <f t="array" ref="AU968">IF(AB968="","",IF(SUMPRODUCT((AB968=$AB$758:$AB$988)*(AH968=$AH$758:$AH$988)*(AQ968=$AQ$758:$AQ$988)*(AR968=$AR$758:$AR$988)*(ROW($AB$758:$AB$988)&lt;&gt;ROW(AB968))*((R968=0)*($R$758:$R$988&gt;0)+(R968&gt;0)*($R$758:$R$988=0)))&gt;0,"SALONES UNIDOS",IF(SUMPRODUCT((AB968=$AB$758:$AB$988)*(AH968=$AH$758:$AH$988)*((AQ968&lt;$AR$758:$AR$988)*(AR968&gt;$AQ$758:$AQ$988))*(ROW($AB$758:$AB$988)&lt;&gt;ROW(AB968)))&gt;0,"Cruzado","Sin cruce")))</f>
        <v/>
      </c>
      <c r="AV968" s="360" t="str" cm="1">
        <f t="array" ref="AV968">IF(AD968="","",IF(SUMPRODUCT((AD968=$AD$758:$AD$988)*(AH968=$AH$758:$AH$988)*(AS968=$AS$758:$AS$988)*(AT968=$AT$758:$AT$988)*(ROW($AD$758:$AD$988)&lt;&gt;ROW(AD968))*((R968=0)*($R$758:$R$988&gt;0)+(R968&gt;0)*($R$758:$R$988=0)))&gt;0,"SALONES UNIDOS",IF(SUMPRODUCT((AD968=$AD$758:$AD$988)*(AH968=$AH$758:$AH$988)*((AS968&lt;$AT$758:$AT$988)*(AT968&gt;$AS$758:$AS$988))*(ROW($AD$758:$AD$988)&lt;&gt;ROW(AD968)))&gt;0,"Cruzado","Sin cruce")))</f>
        <v>SALONES UNIDOS</v>
      </c>
      <c r="AW968" s="104" t="str">
        <f t="shared" si="457"/>
        <v>T13PORUMAA</v>
      </c>
      <c r="AX968" s="104" t="str" cm="1">
        <f t="array" ref="AX968">IF(AW968="","",IF(SUMPRODUCT((AW968=$AW$7:$AW$2042)*(AH968=$AH$7:$AH$2042)*(AN968=$AN$7:$AN$2042)*(AO968=$AO$7:$AO$2042)*(ROW($AW$7:$AW$2042)&lt;&gt;ROW(AW968))*((R968=0)*($R$7:$R$2042&gt;0)+(R968&gt;0)*($R$7:$R$2042=0)))&gt;0,"SALONES UNIDOS",IF(SUMPRODUCT((AW968=$AW$7:$AW$2042)*(AH968=$AH$7:$AH$2042)*((AN968&lt;$AO$7:$AO$2042)*(AO968&gt;$AN$7:$AN$2042))*(ROW($AW$7:$AW$2042)&lt;&gt;ROW(AW968)))&gt;0,"Cruzado","Sin cruce")))</f>
        <v>Sin cruce</v>
      </c>
    </row>
    <row r="969" spans="2:50" ht="19.8" hidden="1" customHeight="1" x14ac:dyDescent="0.25">
      <c r="B969" s="494" t="s">
        <v>314</v>
      </c>
      <c r="C969" s="364" t="s">
        <v>972</v>
      </c>
      <c r="D969" s="369">
        <v>20261</v>
      </c>
      <c r="E969" s="373" t="s">
        <v>328</v>
      </c>
      <c r="F969" s="370" t="s">
        <v>291</v>
      </c>
      <c r="G969" s="373" t="s">
        <v>297</v>
      </c>
      <c r="H969" s="373">
        <v>3</v>
      </c>
      <c r="I969" s="373" t="s">
        <v>278</v>
      </c>
      <c r="J969" s="373" t="s">
        <v>278</v>
      </c>
      <c r="K969" s="194" t="s">
        <v>1057</v>
      </c>
      <c r="L969" s="364" t="s">
        <v>833</v>
      </c>
      <c r="M969" s="364" t="s">
        <v>324</v>
      </c>
      <c r="N969" s="364" t="s">
        <v>353</v>
      </c>
      <c r="O969" s="373" t="s">
        <v>315</v>
      </c>
      <c r="P969" s="364">
        <v>2</v>
      </c>
      <c r="Q969" s="364">
        <v>0</v>
      </c>
      <c r="R969" s="369">
        <v>2</v>
      </c>
      <c r="S969" s="364">
        <v>4</v>
      </c>
      <c r="T969" s="8"/>
      <c r="U969" s="374">
        <v>22</v>
      </c>
      <c r="V969" s="370">
        <v>21461262</v>
      </c>
      <c r="W969" s="373" t="s">
        <v>123</v>
      </c>
      <c r="X969" s="364" t="s">
        <v>315</v>
      </c>
      <c r="Y969" s="364"/>
      <c r="Z969" s="364"/>
      <c r="AA969" s="364"/>
      <c r="AB969" s="364" t="s">
        <v>815</v>
      </c>
      <c r="AC969" s="364"/>
      <c r="AD969" s="369"/>
      <c r="AE969" s="370"/>
      <c r="AF969" s="370"/>
      <c r="AG969" s="370" t="s">
        <v>559</v>
      </c>
      <c r="AH969" s="364">
        <v>2</v>
      </c>
      <c r="AI969" s="364">
        <v>13</v>
      </c>
      <c r="AJ969" s="364">
        <v>30</v>
      </c>
      <c r="AK969" s="364">
        <v>15</v>
      </c>
      <c r="AL969" s="364">
        <v>10</v>
      </c>
      <c r="AM969" s="22">
        <f t="shared" si="456"/>
        <v>2</v>
      </c>
      <c r="AN969" s="104">
        <f t="shared" si="450"/>
        <v>0.5625</v>
      </c>
      <c r="AO969" s="104">
        <f t="shared" si="451"/>
        <v>0.63194444444444442</v>
      </c>
      <c r="AP969" s="22" t="str" cm="1">
        <f t="array" ref="AP969">IF(W969="","",IF(SUMPRODUCT((W969=$W$7:$W$2042)*(AH969=$AH$7:$AH$2042)*(AN969=$AN$7:$AN$2042)*(AO969=$AO$7:$AO$2042)*(ROW($W$7:$W$2042)&lt;&gt;ROW(W969))*((R969=0)*($R$7:$R$2042&gt;0)+(R969&gt;0)*($R$7:$R$2042=0)))&gt;0,"SALONES UNIDOS",IF(SUMPRODUCT((W969=$W$7:$W$2042)*(AH969=$AH$7:$AH$2042)*((AN969&lt;$AO$7:$AO$2042)*(AO969&gt;$AN$7:$AN$2042))*(ROW($W$7:$W$2042)&lt;&gt;ROW(W969)))&gt;0,"Cruzado","Sin cruce")))</f>
        <v>Sin cruce</v>
      </c>
      <c r="AQ969" s="104">
        <f>AN969</f>
        <v>0.5625</v>
      </c>
      <c r="AR969" s="104">
        <f>AO969</f>
        <v>0.63194444444444442</v>
      </c>
      <c r="AS969" s="22"/>
      <c r="AT969" s="22"/>
      <c r="AU969" s="360" t="str" cm="1">
        <f t="array" ref="AU969">IF(AB969="","",IF(SUMPRODUCT((AB969=$AB$758:$AB$988)*(AH969=$AH$758:$AH$988)*(AQ969=$AQ$758:$AQ$988)*(AR969=$AR$758:$AR$988)*(ROW($AB$758:$AB$988)&lt;&gt;ROW(AB969))*((R969=0)*($R$758:$R$988&gt;0)+(R969&gt;0)*($R$758:$R$988=0)))&gt;0,"SALONES UNIDOS",IF(SUMPRODUCT((AB969=$AB$758:$AB$988)*(AH969=$AH$758:$AH$988)*((AQ969&lt;$AR$758:$AR$988)*(AR969&gt;$AQ$758:$AQ$988))*(ROW($AB$758:$AB$988)&lt;&gt;ROW(AB969)))&gt;0,"Cruzado","Sin cruce")))</f>
        <v>Sin cruce</v>
      </c>
      <c r="AV969" s="360" t="str" cm="1">
        <f t="array" ref="AV969">IF(AD969="","",IF(SUMPRODUCT((AD969=$AD$758:$AD$988)*(AH969=$AH$758:$AH$988)*(AS969=$AS$758:$AS$988)*(AT969=$AT$758:$AT$988)*(ROW($AD$758:$AD$988)&lt;&gt;ROW(AD969))*((R969=0)*($R$758:$R$988&gt;0)+(R969&gt;0)*($R$758:$R$988=0)))&gt;0,"SALONES UNIDOS",IF(SUMPRODUCT((AD969=$AD$758:$AD$988)*(AH969=$AH$758:$AH$988)*((AS969&lt;$AT$758:$AT$988)*(AT969&gt;$AS$758:$AS$988))*(ROW($AD$758:$AD$988)&lt;&gt;ROW(AD969)))&gt;0,"Cruzado","Sin cruce")))</f>
        <v/>
      </c>
      <c r="AW969" s="104" t="str">
        <f t="shared" si="457"/>
        <v>T13PORUMAA</v>
      </c>
      <c r="AX969" s="104" t="str" cm="1">
        <f t="array" ref="AX969">IF(AW969="","",IF(SUMPRODUCT((AW969=$AW$7:$AW$2042)*(AH969=$AH$7:$AH$2042)*(AN969=$AN$7:$AN$2042)*(AO969=$AO$7:$AO$2042)*(ROW($AW$7:$AW$2042)&lt;&gt;ROW(AW969))*((R969=0)*($R$7:$R$2042&gt;0)+(R969&gt;0)*($R$7:$R$2042=0)))&gt;0,"SALONES UNIDOS",IF(SUMPRODUCT((AW969=$AW$7:$AW$2042)*(AH969=$AH$7:$AH$2042)*((AN969&lt;$AO$7:$AO$2042)*(AO969&gt;$AN$7:$AN$2042))*(ROW($AW$7:$AW$2042)&lt;&gt;ROW(AW969)))&gt;0,"Cruzado","Sin cruce")))</f>
        <v>Sin cruce</v>
      </c>
    </row>
    <row r="970" spans="2:50" ht="19.8" hidden="1" customHeight="1" x14ac:dyDescent="0.25">
      <c r="B970" s="494" t="s">
        <v>314</v>
      </c>
      <c r="C970" s="364" t="s">
        <v>972</v>
      </c>
      <c r="D970" s="369">
        <v>20261</v>
      </c>
      <c r="E970" s="373" t="s">
        <v>328</v>
      </c>
      <c r="F970" s="370" t="s">
        <v>291</v>
      </c>
      <c r="G970" s="373" t="s">
        <v>297</v>
      </c>
      <c r="H970" s="373">
        <v>3</v>
      </c>
      <c r="I970" s="373" t="s">
        <v>278</v>
      </c>
      <c r="J970" s="373" t="s">
        <v>278</v>
      </c>
      <c r="K970" s="194" t="s">
        <v>1057</v>
      </c>
      <c r="L970" s="364" t="s">
        <v>833</v>
      </c>
      <c r="M970" s="364" t="s">
        <v>324</v>
      </c>
      <c r="N970" s="364" t="s">
        <v>353</v>
      </c>
      <c r="O970" s="373" t="s">
        <v>315</v>
      </c>
      <c r="P970" s="364">
        <v>0</v>
      </c>
      <c r="Q970" s="364">
        <v>4</v>
      </c>
      <c r="R970" s="369">
        <v>4</v>
      </c>
      <c r="S970" s="364">
        <v>4</v>
      </c>
      <c r="T970" s="8"/>
      <c r="U970" s="374">
        <v>22</v>
      </c>
      <c r="V970" s="370">
        <v>21461262</v>
      </c>
      <c r="W970" s="373" t="s">
        <v>123</v>
      </c>
      <c r="X970" s="364" t="s">
        <v>315</v>
      </c>
      <c r="Y970" s="364"/>
      <c r="Z970" s="364"/>
      <c r="AA970" s="364"/>
      <c r="AB970" s="370"/>
      <c r="AC970" s="364"/>
      <c r="AD970" s="364" t="s">
        <v>814</v>
      </c>
      <c r="AE970" s="370"/>
      <c r="AF970" s="370"/>
      <c r="AG970" s="370" t="s">
        <v>301</v>
      </c>
      <c r="AH970" s="364">
        <v>2</v>
      </c>
      <c r="AI970" s="364">
        <v>15</v>
      </c>
      <c r="AJ970" s="364">
        <v>10</v>
      </c>
      <c r="AK970" s="364">
        <v>18</v>
      </c>
      <c r="AL970" s="364">
        <v>30</v>
      </c>
      <c r="AM970" s="22">
        <f t="shared" si="456"/>
        <v>4</v>
      </c>
      <c r="AN970" s="104">
        <f t="shared" si="450"/>
        <v>0.63194444444444442</v>
      </c>
      <c r="AO970" s="104">
        <f t="shared" si="451"/>
        <v>0.77083333333333337</v>
      </c>
      <c r="AP970" s="22" t="str" cm="1">
        <f t="array" ref="AP970">IF(W970="","",IF(SUMPRODUCT((W970=$W$7:$W$2042)*(AH970=$AH$7:$AH$2042)*(AN970=$AN$7:$AN$2042)*(AO970=$AO$7:$AO$2042)*(ROW($W$7:$W$2042)&lt;&gt;ROW(W970))*((R970=0)*($R$7:$R$2042&gt;0)+(R970&gt;0)*($R$7:$R$2042=0)))&gt;0,"SALONES UNIDOS",IF(SUMPRODUCT((W970=$W$7:$W$2042)*(AH970=$AH$7:$AH$2042)*((AN970&lt;$AO$7:$AO$2042)*(AO970&gt;$AN$7:$AN$2042))*(ROW($W$7:$W$2042)&lt;&gt;ROW(W970)))&gt;0,"Cruzado","Sin cruce")))</f>
        <v>Sin cruce</v>
      </c>
      <c r="AQ970" s="22"/>
      <c r="AR970" s="22"/>
      <c r="AS970" s="104">
        <f>AN970</f>
        <v>0.63194444444444442</v>
      </c>
      <c r="AT970" s="104">
        <f>AO970</f>
        <v>0.77083333333333337</v>
      </c>
      <c r="AU970" s="360" t="str" cm="1">
        <f t="array" ref="AU970">IF(AB970="","",IF(SUMPRODUCT((AB970=$AB$758:$AB$988)*(AH970=$AH$758:$AH$988)*(AQ970=$AQ$758:$AQ$988)*(AR970=$AR$758:$AR$988)*(ROW($AB$758:$AB$988)&lt;&gt;ROW(AB970))*((R970=0)*($R$758:$R$988&gt;0)+(R970&gt;0)*($R$758:$R$988=0)))&gt;0,"SALONES UNIDOS",IF(SUMPRODUCT((AB970=$AB$758:$AB$988)*(AH970=$AH$758:$AH$988)*((AQ970&lt;$AR$758:$AR$988)*(AR970&gt;$AQ$758:$AQ$988))*(ROW($AB$758:$AB$988)&lt;&gt;ROW(AB970)))&gt;0,"Cruzado","Sin cruce")))</f>
        <v/>
      </c>
      <c r="AV970" s="360" t="str" cm="1">
        <f t="array" ref="AV970">IF(AD970="","",IF(SUMPRODUCT((AD970=$AD$758:$AD$988)*(AH970=$AH$758:$AH$988)*(AS970=$AS$758:$AS$988)*(AT970=$AT$758:$AT$988)*(ROW($AD$758:$AD$988)&lt;&gt;ROW(AD970))*((R970=0)*($R$758:$R$988&gt;0)+(R970&gt;0)*($R$758:$R$988=0)))&gt;0,"SALONES UNIDOS",IF(SUMPRODUCT((AD970=$AD$758:$AD$988)*(AH970=$AH$758:$AH$988)*((AS970&lt;$AT$758:$AT$988)*(AT970&gt;$AS$758:$AS$988))*(ROW($AD$758:$AD$988)&lt;&gt;ROW(AD970)))&gt;0,"Cruzado","Sin cruce")))</f>
        <v>Sin cruce</v>
      </c>
      <c r="AW970" s="104" t="str">
        <f t="shared" si="457"/>
        <v>T13PORUMAA</v>
      </c>
      <c r="AX970" s="104" t="str" cm="1">
        <f t="array" ref="AX970">IF(AW970="","",IF(SUMPRODUCT((AW970=$AW$7:$AW$2042)*(AH970=$AH$7:$AH$2042)*(AN970=$AN$7:$AN$2042)*(AO970=$AO$7:$AO$2042)*(ROW($AW$7:$AW$2042)&lt;&gt;ROW(AW970))*((R970=0)*($R$7:$R$2042&gt;0)+(R970&gt;0)*($R$7:$R$2042=0)))&gt;0,"SALONES UNIDOS",IF(SUMPRODUCT((AW970=$AW$7:$AW$2042)*(AH970=$AH$7:$AH$2042)*((AN970&lt;$AO$7:$AO$2042)*(AO970&gt;$AN$7:$AN$2042))*(ROW($AW$7:$AW$2042)&lt;&gt;ROW(AW970)))&gt;0,"Cruzado","Sin cruce")))</f>
        <v>Sin cruce</v>
      </c>
    </row>
    <row r="971" spans="2:50" ht="19.8" hidden="1" customHeight="1" x14ac:dyDescent="0.25">
      <c r="B971" s="494" t="s">
        <v>314</v>
      </c>
      <c r="C971" s="364" t="s">
        <v>974</v>
      </c>
      <c r="D971" s="364">
        <v>20261</v>
      </c>
      <c r="E971" s="373" t="s">
        <v>328</v>
      </c>
      <c r="F971" s="370" t="s">
        <v>291</v>
      </c>
      <c r="G971" s="373" t="s">
        <v>298</v>
      </c>
      <c r="H971" s="373">
        <v>3</v>
      </c>
      <c r="I971" s="373" t="s">
        <v>278</v>
      </c>
      <c r="J971" s="373" t="s">
        <v>278</v>
      </c>
      <c r="K971" s="194" t="s">
        <v>1065</v>
      </c>
      <c r="L971" s="364" t="s">
        <v>354</v>
      </c>
      <c r="M971" s="364" t="s">
        <v>324</v>
      </c>
      <c r="N971" s="364" t="s">
        <v>353</v>
      </c>
      <c r="O971" s="373" t="s">
        <v>321</v>
      </c>
      <c r="P971" s="364">
        <v>2</v>
      </c>
      <c r="Q971" s="364">
        <v>2</v>
      </c>
      <c r="R971" s="449">
        <v>0</v>
      </c>
      <c r="S971" s="364">
        <v>3</v>
      </c>
      <c r="T971" s="8"/>
      <c r="U971" s="374">
        <v>30</v>
      </c>
      <c r="V971" s="370">
        <v>47849946</v>
      </c>
      <c r="W971" s="373" t="s">
        <v>454</v>
      </c>
      <c r="X971" s="364" t="s">
        <v>399</v>
      </c>
      <c r="Y971" s="364"/>
      <c r="Z971" s="364"/>
      <c r="AA971" s="364"/>
      <c r="AB971" s="370"/>
      <c r="AC971" s="364"/>
      <c r="AD971" s="369"/>
      <c r="AE971" s="370"/>
      <c r="AF971" s="370"/>
      <c r="AG971" s="364" t="s">
        <v>319</v>
      </c>
      <c r="AH971" s="364">
        <v>3</v>
      </c>
      <c r="AI971" s="364">
        <v>15</v>
      </c>
      <c r="AJ971" s="364">
        <v>10</v>
      </c>
      <c r="AK971" s="364">
        <v>18</v>
      </c>
      <c r="AL971" s="364">
        <v>30</v>
      </c>
      <c r="AM971" s="22">
        <f t="shared" si="456"/>
        <v>4</v>
      </c>
      <c r="AN971" s="104">
        <f t="shared" si="450"/>
        <v>0.63194444444444442</v>
      </c>
      <c r="AO971" s="104">
        <f t="shared" si="451"/>
        <v>0.77083333333333337</v>
      </c>
      <c r="AP971" s="22" t="str" cm="1">
        <f t="array" ref="AP971">IF(W971="","",IF(SUMPRODUCT((W971=$W$7:$W$2042)*(AH971=$AH$7:$AH$2042)*(AN971=$AN$7:$AN$2042)*(AO971=$AO$7:$AO$2042)*(ROW($W$7:$W$2042)&lt;&gt;ROW(W971))*((R971=0)*($R$7:$R$2042&gt;0)+(R971&gt;0)*($R$7:$R$2042=0)))&gt;0,"SALONES UNIDOS",IF(SUMPRODUCT((W971=$W$7:$W$2042)*(AH971=$AH$7:$AH$2042)*((AN971&lt;$AO$7:$AO$2042)*(AO971&gt;$AN$7:$AN$2042))*(ROW($W$7:$W$2042)&lt;&gt;ROW(W971)))&gt;0,"Cruzado","Sin cruce")))</f>
        <v>SALONES UNIDOS</v>
      </c>
      <c r="AQ971" s="104"/>
      <c r="AR971" s="104"/>
      <c r="AS971" s="22"/>
      <c r="AT971" s="22"/>
      <c r="AU971" s="360" t="str" cm="1">
        <f t="array" ref="AU971">IF(AB971="","",IF(SUMPRODUCT((AB971=$AB$758:$AB$988)*(AH971=$AH$758:$AH$988)*(AQ971=$AQ$758:$AQ$988)*(AR971=$AR$758:$AR$988)*(ROW($AB$758:$AB$988)&lt;&gt;ROW(AB971))*((R971=0)*($R$758:$R$988&gt;0)+(R971&gt;0)*($R$758:$R$988=0)))&gt;0,"SALONES UNIDOS",IF(SUMPRODUCT((AB971=$AB$758:$AB$988)*(AH971=$AH$758:$AH$988)*((AQ971&lt;$AR$758:$AR$988)*(AR971&gt;$AQ$758:$AQ$988))*(ROW($AB$758:$AB$988)&lt;&gt;ROW(AB971)))&gt;0,"Cruzado","Sin cruce")))</f>
        <v/>
      </c>
      <c r="AV971" s="360" t="str" cm="1">
        <f t="array" ref="AV971">IF(AD971="","",IF(SUMPRODUCT((AD971=$AD$758:$AD$988)*(AH971=$AH$758:$AH$988)*(AS971=$AS$758:$AS$988)*(AT971=$AT$758:$AT$988)*(ROW($AD$758:$AD$988)&lt;&gt;ROW(AD971))*((R971=0)*($R$758:$R$988&gt;0)+(R971&gt;0)*($R$758:$R$988=0)))&gt;0,"SALONES UNIDOS",IF(SUMPRODUCT((AD971=$AD$758:$AD$988)*(AH971=$AH$758:$AH$988)*((AS971&lt;$AT$758:$AT$988)*(AT971&gt;$AS$758:$AS$988))*(ROW($AD$758:$AD$988)&lt;&gt;ROW(AD971)))&gt;0,"Cruzado","Sin cruce")))</f>
        <v/>
      </c>
      <c r="AW971" s="104" t="str">
        <f t="shared" si="457"/>
        <v>T23PORUMAA</v>
      </c>
      <c r="AX971" s="104" t="str" cm="1">
        <f t="array" ref="AX971">IF(AW971="","",IF(SUMPRODUCT((AW971=$AW$7:$AW$2042)*(AH971=$AH$7:$AH$2042)*(AN971=$AN$7:$AN$2042)*(AO971=$AO$7:$AO$2042)*(ROW($AW$7:$AW$2042)&lt;&gt;ROW(AW971))*((R971=0)*($R$7:$R$2042&gt;0)+(R971&gt;0)*($R$7:$R$2042=0)))&gt;0,"SALONES UNIDOS",IF(SUMPRODUCT((AW971=$AW$7:$AW$2042)*(AH971=$AH$7:$AH$2042)*((AN971&lt;$AO$7:$AO$2042)*(AO971&gt;$AN$7:$AN$2042))*(ROW($AW$7:$AW$2042)&lt;&gt;ROW(AW971)))&gt;0,"Cruzado","Sin cruce")))</f>
        <v>Sin cruce</v>
      </c>
    </row>
    <row r="972" spans="2:50" ht="19.8" hidden="1" customHeight="1" x14ac:dyDescent="0.25">
      <c r="B972" s="494" t="s">
        <v>314</v>
      </c>
      <c r="C972" s="364" t="s">
        <v>974</v>
      </c>
      <c r="D972" s="364">
        <v>20261</v>
      </c>
      <c r="E972" s="373" t="s">
        <v>328</v>
      </c>
      <c r="F972" s="370" t="s">
        <v>291</v>
      </c>
      <c r="G972" s="373" t="s">
        <v>298</v>
      </c>
      <c r="H972" s="373">
        <v>3</v>
      </c>
      <c r="I972" s="373" t="s">
        <v>278</v>
      </c>
      <c r="J972" s="373" t="s">
        <v>278</v>
      </c>
      <c r="K972" s="194" t="s">
        <v>1066</v>
      </c>
      <c r="L972" s="364" t="s">
        <v>832</v>
      </c>
      <c r="M972" s="364" t="s">
        <v>362</v>
      </c>
      <c r="N972" s="364" t="s">
        <v>353</v>
      </c>
      <c r="O972" s="373" t="s">
        <v>321</v>
      </c>
      <c r="P972" s="364">
        <v>3</v>
      </c>
      <c r="Q972" s="364">
        <v>2</v>
      </c>
      <c r="R972" s="449">
        <v>0</v>
      </c>
      <c r="S972" s="364">
        <v>4</v>
      </c>
      <c r="T972" s="8"/>
      <c r="U972" s="374">
        <v>30</v>
      </c>
      <c r="V972" s="370">
        <v>46941666</v>
      </c>
      <c r="W972" s="373" t="s">
        <v>67</v>
      </c>
      <c r="X972" s="364" t="s">
        <v>399</v>
      </c>
      <c r="Y972" s="364"/>
      <c r="Z972" s="364"/>
      <c r="AA972" s="364"/>
      <c r="AB972" s="370"/>
      <c r="AC972" s="364"/>
      <c r="AD972" s="369"/>
      <c r="AE972" s="370"/>
      <c r="AF972" s="370"/>
      <c r="AG972" s="364" t="s">
        <v>319</v>
      </c>
      <c r="AH972" s="364">
        <v>1</v>
      </c>
      <c r="AI972" s="364">
        <v>7</v>
      </c>
      <c r="AJ972" s="364">
        <v>40</v>
      </c>
      <c r="AK972" s="364">
        <v>11</v>
      </c>
      <c r="AL972" s="364">
        <v>50</v>
      </c>
      <c r="AM972" s="22">
        <f t="shared" si="456"/>
        <v>5</v>
      </c>
      <c r="AN972" s="104">
        <f t="shared" si="450"/>
        <v>0.31944444444444448</v>
      </c>
      <c r="AO972" s="104">
        <f t="shared" si="451"/>
        <v>0.49305555555555552</v>
      </c>
      <c r="AP972" s="22" t="str" cm="1">
        <f t="array" ref="AP972">IF(W972="","",IF(SUMPRODUCT((W972=$W$7:$W$2042)*(AH972=$AH$7:$AH$2042)*(AN972=$AN$7:$AN$2042)*(AO972=$AO$7:$AO$2042)*(ROW($W$7:$W$2042)&lt;&gt;ROW(W972))*((R972=0)*($R$7:$R$2042&gt;0)+(R972&gt;0)*($R$7:$R$2042=0)))&gt;0,"SALONES UNIDOS",IF(SUMPRODUCT((W972=$W$7:$W$2042)*(AH972=$AH$7:$AH$2042)*((AN972&lt;$AO$7:$AO$2042)*(AO972&gt;$AN$7:$AN$2042))*(ROW($W$7:$W$2042)&lt;&gt;ROW(W972)))&gt;0,"Cruzado","Sin cruce")))</f>
        <v>SALONES UNIDOS</v>
      </c>
      <c r="AQ972" s="104"/>
      <c r="AR972" s="104"/>
      <c r="AS972" s="22"/>
      <c r="AT972" s="22"/>
      <c r="AU972" s="360" t="str" cm="1">
        <f t="array" ref="AU972">IF(AB972="","",IF(SUMPRODUCT((AB972=$AB$758:$AB$988)*(AH972=$AH$758:$AH$988)*(AQ972=$AQ$758:$AQ$988)*(AR972=$AR$758:$AR$988)*(ROW($AB$758:$AB$988)&lt;&gt;ROW(AB972))*((R972=0)*($R$758:$R$988&gt;0)+(R972&gt;0)*($R$758:$R$988=0)))&gt;0,"SALONES UNIDOS",IF(SUMPRODUCT((AB972=$AB$758:$AB$988)*(AH972=$AH$758:$AH$988)*((AQ972&lt;$AR$758:$AR$988)*(AR972&gt;$AQ$758:$AQ$988))*(ROW($AB$758:$AB$988)&lt;&gt;ROW(AB972)))&gt;0,"Cruzado","Sin cruce")))</f>
        <v/>
      </c>
      <c r="AV972" s="360" t="str" cm="1">
        <f t="array" ref="AV972">IF(AD972="","",IF(SUMPRODUCT((AD972=$AD$758:$AD$988)*(AH972=$AH$758:$AH$988)*(AS972=$AS$758:$AS$988)*(AT972=$AT$758:$AT$988)*(ROW($AD$758:$AD$988)&lt;&gt;ROW(AD972))*((R972=0)*($R$758:$R$988&gt;0)+(R972&gt;0)*($R$758:$R$988=0)))&gt;0,"SALONES UNIDOS",IF(SUMPRODUCT((AD972=$AD$758:$AD$988)*(AH972=$AH$758:$AH$988)*((AS972&lt;$AT$758:$AT$988)*(AT972&gt;$AS$758:$AS$988))*(ROW($AD$758:$AD$988)&lt;&gt;ROW(AD972)))&gt;0,"Cruzado","Sin cruce")))</f>
        <v/>
      </c>
      <c r="AW972" s="104" t="str">
        <f t="shared" si="457"/>
        <v>T23PORUMAA</v>
      </c>
      <c r="AX972" s="104" t="str" cm="1">
        <f t="array" ref="AX972">IF(AW972="","",IF(SUMPRODUCT((AW972=$AW$7:$AW$2042)*(AH972=$AH$7:$AH$2042)*(AN972=$AN$7:$AN$2042)*(AO972=$AO$7:$AO$2042)*(ROW($AW$7:$AW$2042)&lt;&gt;ROW(AW972))*((R972=0)*($R$7:$R$2042&gt;0)+(R972&gt;0)*($R$7:$R$2042=0)))&gt;0,"SALONES UNIDOS",IF(SUMPRODUCT((AW972=$AW$7:$AW$2042)*(AH972=$AH$7:$AH$2042)*((AN972&lt;$AO$7:$AO$2042)*(AO972&gt;$AN$7:$AN$2042))*(ROW($AW$7:$AW$2042)&lt;&gt;ROW(AW972)))&gt;0,"Cruzado","Sin cruce")))</f>
        <v>Sin cruce</v>
      </c>
    </row>
    <row r="973" spans="2:50" ht="19.8" hidden="1" customHeight="1" x14ac:dyDescent="0.25">
      <c r="B973" s="494" t="s">
        <v>314</v>
      </c>
      <c r="C973" s="364" t="s">
        <v>974</v>
      </c>
      <c r="D973" s="364">
        <v>20261</v>
      </c>
      <c r="E973" s="373" t="s">
        <v>328</v>
      </c>
      <c r="F973" s="370" t="s">
        <v>291</v>
      </c>
      <c r="G973" s="373" t="s">
        <v>298</v>
      </c>
      <c r="H973" s="373">
        <v>3</v>
      </c>
      <c r="I973" s="373" t="s">
        <v>278</v>
      </c>
      <c r="J973" s="373" t="s">
        <v>278</v>
      </c>
      <c r="K973" s="194" t="s">
        <v>1067</v>
      </c>
      <c r="L973" s="364" t="s">
        <v>352</v>
      </c>
      <c r="M973" s="364" t="s">
        <v>324</v>
      </c>
      <c r="N973" s="364" t="s">
        <v>353</v>
      </c>
      <c r="O973" s="373" t="s">
        <v>315</v>
      </c>
      <c r="P973" s="364">
        <v>2</v>
      </c>
      <c r="Q973" s="364">
        <v>0</v>
      </c>
      <c r="R973" s="449">
        <v>0</v>
      </c>
      <c r="S973" s="364">
        <v>4</v>
      </c>
      <c r="T973" s="8"/>
      <c r="U973" s="374">
        <v>22</v>
      </c>
      <c r="V973" s="370">
        <v>41110534</v>
      </c>
      <c r="W973" s="373" t="s">
        <v>486</v>
      </c>
      <c r="X973" s="364" t="s">
        <v>315</v>
      </c>
      <c r="Y973" s="364"/>
      <c r="Z973" s="364"/>
      <c r="AA973" s="364"/>
      <c r="AB973" s="364" t="s">
        <v>815</v>
      </c>
      <c r="AC973" s="364"/>
      <c r="AD973" s="369"/>
      <c r="AE973" s="370"/>
      <c r="AF973" s="370"/>
      <c r="AG973" s="370" t="s">
        <v>559</v>
      </c>
      <c r="AH973" s="364">
        <v>6</v>
      </c>
      <c r="AI973" s="364">
        <v>17</v>
      </c>
      <c r="AJ973" s="364">
        <v>40</v>
      </c>
      <c r="AK973" s="364">
        <v>19</v>
      </c>
      <c r="AL973" s="364">
        <v>20</v>
      </c>
      <c r="AM973" s="22">
        <f t="shared" si="456"/>
        <v>2</v>
      </c>
      <c r="AN973" s="104">
        <f t="shared" si="450"/>
        <v>0.73611111111111116</v>
      </c>
      <c r="AO973" s="104">
        <f t="shared" si="451"/>
        <v>0.80555555555555547</v>
      </c>
      <c r="AP973" s="22" t="str" cm="1">
        <f t="array" ref="AP973">IF(W973="","",IF(SUMPRODUCT((W973=$W$7:$W$2042)*(AH973=$AH$7:$AH$2042)*(AN973=$AN$7:$AN$2042)*(AO973=$AO$7:$AO$2042)*(ROW($W$7:$W$2042)&lt;&gt;ROW(W973))*((R973=0)*($R$7:$R$2042&gt;0)+(R973&gt;0)*($R$7:$R$2042=0)))&gt;0,"SALONES UNIDOS",IF(SUMPRODUCT((W973=$W$7:$W$2042)*(AH973=$AH$7:$AH$2042)*((AN973&lt;$AO$7:$AO$2042)*(AO973&gt;$AN$7:$AN$2042))*(ROW($W$7:$W$2042)&lt;&gt;ROW(W973)))&gt;0,"Cruzado","Sin cruce")))</f>
        <v>SALONES UNIDOS</v>
      </c>
      <c r="AQ973" s="104">
        <f>AN973</f>
        <v>0.73611111111111116</v>
      </c>
      <c r="AR973" s="104">
        <f>AO973</f>
        <v>0.80555555555555547</v>
      </c>
      <c r="AS973" s="22"/>
      <c r="AT973" s="22"/>
      <c r="AU973" s="360" t="str" cm="1">
        <f t="array" ref="AU973">IF(AB973="","",IF(SUMPRODUCT((AB973=$AB$758:$AB$988)*(AH973=$AH$758:$AH$988)*(AQ973=$AQ$758:$AQ$988)*(AR973=$AR$758:$AR$988)*(ROW($AB$758:$AB$988)&lt;&gt;ROW(AB973))*((R973=0)*($R$758:$R$988&gt;0)+(R973&gt;0)*($R$758:$R$988=0)))&gt;0,"SALONES UNIDOS",IF(SUMPRODUCT((AB973=$AB$758:$AB$988)*(AH973=$AH$758:$AH$988)*((AQ973&lt;$AR$758:$AR$988)*(AR973&gt;$AQ$758:$AQ$988))*(ROW($AB$758:$AB$988)&lt;&gt;ROW(AB973)))&gt;0,"Cruzado","Sin cruce")))</f>
        <v>SALONES UNIDOS</v>
      </c>
      <c r="AV973" s="360" t="str" cm="1">
        <f t="array" ref="AV973">IF(AD973="","",IF(SUMPRODUCT((AD973=$AD$758:$AD$988)*(AH973=$AH$758:$AH$988)*(AS973=$AS$758:$AS$988)*(AT973=$AT$758:$AT$988)*(ROW($AD$758:$AD$988)&lt;&gt;ROW(AD973))*((R973=0)*($R$758:$R$988&gt;0)+(R973&gt;0)*($R$758:$R$988=0)))&gt;0,"SALONES UNIDOS",IF(SUMPRODUCT((AD973=$AD$758:$AD$988)*(AH973=$AH$758:$AH$988)*((AS973&lt;$AT$758:$AT$988)*(AT973&gt;$AS$758:$AS$988))*(ROW($AD$758:$AD$988)&lt;&gt;ROW(AD973)))&gt;0,"Cruzado","Sin cruce")))</f>
        <v/>
      </c>
      <c r="AW973" s="104" t="str">
        <f t="shared" si="457"/>
        <v>T23PORUMAA</v>
      </c>
      <c r="AX973" s="104" t="str" cm="1">
        <f t="array" ref="AX973">IF(AW973="","",IF(SUMPRODUCT((AW973=$AW$7:$AW$2042)*(AH973=$AH$7:$AH$2042)*(AN973=$AN$7:$AN$2042)*(AO973=$AO$7:$AO$2042)*(ROW($AW$7:$AW$2042)&lt;&gt;ROW(AW973))*((R973=0)*($R$7:$R$2042&gt;0)+(R973&gt;0)*($R$7:$R$2042=0)))&gt;0,"SALONES UNIDOS",IF(SUMPRODUCT((AW973=$AW$7:$AW$2042)*(AH973=$AH$7:$AH$2042)*((AN973&lt;$AO$7:$AO$2042)*(AO973&gt;$AN$7:$AN$2042))*(ROW($AW$7:$AW$2042)&lt;&gt;ROW(AW973)))&gt;0,"Cruzado","Sin cruce")))</f>
        <v>Sin cruce</v>
      </c>
    </row>
    <row r="974" spans="2:50" ht="19.8" hidden="1" customHeight="1" x14ac:dyDescent="0.25">
      <c r="B974" s="494" t="s">
        <v>314</v>
      </c>
      <c r="C974" s="364" t="s">
        <v>974</v>
      </c>
      <c r="D974" s="364">
        <v>20261</v>
      </c>
      <c r="E974" s="373" t="s">
        <v>328</v>
      </c>
      <c r="F974" s="370" t="s">
        <v>291</v>
      </c>
      <c r="G974" s="373" t="s">
        <v>298</v>
      </c>
      <c r="H974" s="373">
        <v>3</v>
      </c>
      <c r="I974" s="373" t="s">
        <v>278</v>
      </c>
      <c r="J974" s="373" t="s">
        <v>278</v>
      </c>
      <c r="K974" s="194" t="s">
        <v>1067</v>
      </c>
      <c r="L974" s="364" t="s">
        <v>352</v>
      </c>
      <c r="M974" s="364" t="s">
        <v>324</v>
      </c>
      <c r="N974" s="364" t="s">
        <v>353</v>
      </c>
      <c r="O974" s="373" t="s">
        <v>315</v>
      </c>
      <c r="P974" s="364">
        <v>0</v>
      </c>
      <c r="Q974" s="364">
        <v>4</v>
      </c>
      <c r="R974" s="449">
        <v>0</v>
      </c>
      <c r="S974" s="364">
        <v>4</v>
      </c>
      <c r="T974" s="8"/>
      <c r="U974" s="374">
        <v>22</v>
      </c>
      <c r="V974" s="370">
        <v>41110534</v>
      </c>
      <c r="W974" s="373" t="s">
        <v>486</v>
      </c>
      <c r="X974" s="364" t="s">
        <v>315</v>
      </c>
      <c r="Y974" s="364"/>
      <c r="Z974" s="364"/>
      <c r="AA974" s="364"/>
      <c r="AB974" s="370"/>
      <c r="AC974" s="364"/>
      <c r="AD974" s="364" t="s">
        <v>810</v>
      </c>
      <c r="AE974" s="370"/>
      <c r="AF974" s="370"/>
      <c r="AG974" s="370" t="s">
        <v>301</v>
      </c>
      <c r="AH974" s="364">
        <v>6</v>
      </c>
      <c r="AI974" s="364">
        <v>19</v>
      </c>
      <c r="AJ974" s="364">
        <v>20</v>
      </c>
      <c r="AK974" s="364">
        <v>22</v>
      </c>
      <c r="AL974" s="364">
        <v>40</v>
      </c>
      <c r="AM974" s="22">
        <f t="shared" si="456"/>
        <v>4</v>
      </c>
      <c r="AN974" s="104">
        <f t="shared" si="450"/>
        <v>0.80555555555555547</v>
      </c>
      <c r="AO974" s="104">
        <f t="shared" si="451"/>
        <v>0.94444444444444442</v>
      </c>
      <c r="AP974" s="22" t="str" cm="1">
        <f t="array" ref="AP974">IF(W974="","",IF(SUMPRODUCT((W974=$W$7:$W$2042)*(AH974=$AH$7:$AH$2042)*(AN974=$AN$7:$AN$2042)*(AO974=$AO$7:$AO$2042)*(ROW($W$7:$W$2042)&lt;&gt;ROW(W974))*((R974=0)*($R$7:$R$2042&gt;0)+(R974&gt;0)*($R$7:$R$2042=0)))&gt;0,"SALONES UNIDOS",IF(SUMPRODUCT((W974=$W$7:$W$2042)*(AH974=$AH$7:$AH$2042)*((AN974&lt;$AO$7:$AO$2042)*(AO974&gt;$AN$7:$AN$2042))*(ROW($W$7:$W$2042)&lt;&gt;ROW(W974)))&gt;0,"Cruzado","Sin cruce")))</f>
        <v>SALONES UNIDOS</v>
      </c>
      <c r="AQ974" s="22"/>
      <c r="AR974" s="22"/>
      <c r="AS974" s="104">
        <f>AN974</f>
        <v>0.80555555555555547</v>
      </c>
      <c r="AT974" s="104">
        <f>AO974</f>
        <v>0.94444444444444442</v>
      </c>
      <c r="AU974" s="360" t="str" cm="1">
        <f t="array" ref="AU974">IF(AB974="","",IF(SUMPRODUCT((AB974=$AB$758:$AB$988)*(AH974=$AH$758:$AH$988)*(AQ974=$AQ$758:$AQ$988)*(AR974=$AR$758:$AR$988)*(ROW($AB$758:$AB$988)&lt;&gt;ROW(AB974))*((R974=0)*($R$758:$R$988&gt;0)+(R974&gt;0)*($R$758:$R$988=0)))&gt;0,"SALONES UNIDOS",IF(SUMPRODUCT((AB974=$AB$758:$AB$988)*(AH974=$AH$758:$AH$988)*((AQ974&lt;$AR$758:$AR$988)*(AR974&gt;$AQ$758:$AQ$988))*(ROW($AB$758:$AB$988)&lt;&gt;ROW(AB974)))&gt;0,"Cruzado","Sin cruce")))</f>
        <v/>
      </c>
      <c r="AV974" s="360" t="str" cm="1">
        <f t="array" ref="AV974">IF(AD974="","",IF(SUMPRODUCT((AD974=$AD$758:$AD$988)*(AH974=$AH$758:$AH$988)*(AS974=$AS$758:$AS$988)*(AT974=$AT$758:$AT$988)*(ROW($AD$758:$AD$988)&lt;&gt;ROW(AD974))*((R974=0)*($R$758:$R$988&gt;0)+(R974&gt;0)*($R$758:$R$988=0)))&gt;0,"SALONES UNIDOS",IF(SUMPRODUCT((AD974=$AD$758:$AD$988)*(AH974=$AH$758:$AH$988)*((AS974&lt;$AT$758:$AT$988)*(AT974&gt;$AS$758:$AS$988))*(ROW($AD$758:$AD$988)&lt;&gt;ROW(AD974)))&gt;0,"Cruzado","Sin cruce")))</f>
        <v>SALONES UNIDOS</v>
      </c>
      <c r="AW974" s="104" t="str">
        <f t="shared" si="457"/>
        <v>T23PORUMAA</v>
      </c>
      <c r="AX974" s="104" t="str" cm="1">
        <f t="array" ref="AX974">IF(AW974="","",IF(SUMPRODUCT((AW974=$AW$7:$AW$2042)*(AH974=$AH$7:$AH$2042)*(AN974=$AN$7:$AN$2042)*(AO974=$AO$7:$AO$2042)*(ROW($AW$7:$AW$2042)&lt;&gt;ROW(AW974))*((R974=0)*($R$7:$R$2042&gt;0)+(R974&gt;0)*($R$7:$R$2042=0)))&gt;0,"SALONES UNIDOS",IF(SUMPRODUCT((AW974=$AW$7:$AW$2042)*(AH974=$AH$7:$AH$2042)*((AN974&lt;$AO$7:$AO$2042)*(AO974&gt;$AN$7:$AN$2042))*(ROW($AW$7:$AW$2042)&lt;&gt;ROW(AW974)))&gt;0,"Cruzado","Sin cruce")))</f>
        <v>Sin cruce</v>
      </c>
    </row>
    <row r="975" spans="2:50" ht="19.8" hidden="1" customHeight="1" x14ac:dyDescent="0.25">
      <c r="B975" s="494" t="s">
        <v>314</v>
      </c>
      <c r="C975" s="364" t="s">
        <v>974</v>
      </c>
      <c r="D975" s="364">
        <v>20261</v>
      </c>
      <c r="E975" s="373" t="s">
        <v>328</v>
      </c>
      <c r="F975" s="370" t="s">
        <v>291</v>
      </c>
      <c r="G975" s="373" t="s">
        <v>298</v>
      </c>
      <c r="H975" s="373">
        <v>3</v>
      </c>
      <c r="I975" s="373" t="s">
        <v>278</v>
      </c>
      <c r="J975" s="373" t="s">
        <v>278</v>
      </c>
      <c r="K975" s="194" t="s">
        <v>1068</v>
      </c>
      <c r="L975" s="364" t="s">
        <v>396</v>
      </c>
      <c r="M975" s="364" t="s">
        <v>324</v>
      </c>
      <c r="N975" s="364" t="s">
        <v>353</v>
      </c>
      <c r="O975" s="373" t="s">
        <v>315</v>
      </c>
      <c r="P975" s="364">
        <v>2</v>
      </c>
      <c r="Q975" s="364">
        <v>0</v>
      </c>
      <c r="R975" s="449">
        <v>0</v>
      </c>
      <c r="S975" s="364">
        <v>3</v>
      </c>
      <c r="T975" s="8"/>
      <c r="U975" s="374">
        <v>22</v>
      </c>
      <c r="V975" s="370">
        <v>43540130</v>
      </c>
      <c r="W975" s="373" t="s">
        <v>161</v>
      </c>
      <c r="X975" s="364" t="s">
        <v>315</v>
      </c>
      <c r="Y975" s="364"/>
      <c r="Z975" s="364"/>
      <c r="AA975" s="364"/>
      <c r="AB975" s="364" t="s">
        <v>815</v>
      </c>
      <c r="AC975" s="364"/>
      <c r="AD975" s="369"/>
      <c r="AE975" s="370"/>
      <c r="AF975" s="370"/>
      <c r="AG975" s="370" t="s">
        <v>559</v>
      </c>
      <c r="AH975" s="364">
        <v>1</v>
      </c>
      <c r="AI975" s="364">
        <v>13</v>
      </c>
      <c r="AJ975" s="364">
        <v>30</v>
      </c>
      <c r="AK975" s="364">
        <v>15</v>
      </c>
      <c r="AL975" s="364">
        <v>10</v>
      </c>
      <c r="AM975" s="22">
        <f t="shared" si="456"/>
        <v>2</v>
      </c>
      <c r="AN975" s="104">
        <f t="shared" si="450"/>
        <v>0.5625</v>
      </c>
      <c r="AO975" s="104">
        <f t="shared" si="451"/>
        <v>0.63194444444444442</v>
      </c>
      <c r="AP975" s="22" t="str" cm="1">
        <f t="array" ref="AP975">IF(W975="","",IF(SUMPRODUCT((W975=$W$7:$W$2042)*(AH975=$AH$7:$AH$2042)*(AN975=$AN$7:$AN$2042)*(AO975=$AO$7:$AO$2042)*(ROW($W$7:$W$2042)&lt;&gt;ROW(W975))*((R975=0)*($R$7:$R$2042&gt;0)+(R975&gt;0)*($R$7:$R$2042=0)))&gt;0,"SALONES UNIDOS",IF(SUMPRODUCT((W975=$W$7:$W$2042)*(AH975=$AH$7:$AH$2042)*((AN975&lt;$AO$7:$AO$2042)*(AO975&gt;$AN$7:$AN$2042))*(ROW($W$7:$W$2042)&lt;&gt;ROW(W975)))&gt;0,"Cruzado","Sin cruce")))</f>
        <v>SALONES UNIDOS</v>
      </c>
      <c r="AQ975" s="104">
        <f>AN975</f>
        <v>0.5625</v>
      </c>
      <c r="AR975" s="104">
        <f>AO975</f>
        <v>0.63194444444444442</v>
      </c>
      <c r="AS975" s="22"/>
      <c r="AT975" s="22"/>
      <c r="AU975" s="360" t="str" cm="1">
        <f t="array" ref="AU975">IF(AB975="","",IF(SUMPRODUCT((AB975=$AB$758:$AB$988)*(AH975=$AH$758:$AH$988)*(AQ975=$AQ$758:$AQ$988)*(AR975=$AR$758:$AR$988)*(ROW($AB$758:$AB$988)&lt;&gt;ROW(AB975))*((R975=0)*($R$758:$R$988&gt;0)+(R975&gt;0)*($R$758:$R$988=0)))&gt;0,"SALONES UNIDOS",IF(SUMPRODUCT((AB975=$AB$758:$AB$988)*(AH975=$AH$758:$AH$988)*((AQ975&lt;$AR$758:$AR$988)*(AR975&gt;$AQ$758:$AQ$988))*(ROW($AB$758:$AB$988)&lt;&gt;ROW(AB975)))&gt;0,"Cruzado","Sin cruce")))</f>
        <v>SALONES UNIDOS</v>
      </c>
      <c r="AV975" s="360" t="str" cm="1">
        <f t="array" ref="AV975">IF(AD975="","",IF(SUMPRODUCT((AD975=$AD$758:$AD$988)*(AH975=$AH$758:$AH$988)*(AS975=$AS$758:$AS$988)*(AT975=$AT$758:$AT$988)*(ROW($AD$758:$AD$988)&lt;&gt;ROW(AD975))*((R975=0)*($R$758:$R$988&gt;0)+(R975&gt;0)*($R$758:$R$988=0)))&gt;0,"SALONES UNIDOS",IF(SUMPRODUCT((AD975=$AD$758:$AD$988)*(AH975=$AH$758:$AH$988)*((AS975&lt;$AT$758:$AT$988)*(AT975&gt;$AS$758:$AS$988))*(ROW($AD$758:$AD$988)&lt;&gt;ROW(AD975)))&gt;0,"Cruzado","Sin cruce")))</f>
        <v/>
      </c>
      <c r="AW975" s="104" t="str">
        <f t="shared" si="457"/>
        <v>T23PORUMAA</v>
      </c>
      <c r="AX975" s="104" t="str" cm="1">
        <f t="array" ref="AX975">IF(AW975="","",IF(SUMPRODUCT((AW975=$AW$7:$AW$2042)*(AH975=$AH$7:$AH$2042)*(AN975=$AN$7:$AN$2042)*(AO975=$AO$7:$AO$2042)*(ROW($AW$7:$AW$2042)&lt;&gt;ROW(AW975))*((R975=0)*($R$7:$R$2042&gt;0)+(R975&gt;0)*($R$7:$R$2042=0)))&gt;0,"SALONES UNIDOS",IF(SUMPRODUCT((AW975=$AW$7:$AW$2042)*(AH975=$AH$7:$AH$2042)*((AN975&lt;$AO$7:$AO$2042)*(AO975&gt;$AN$7:$AN$2042))*(ROW($AW$7:$AW$2042)&lt;&gt;ROW(AW975)))&gt;0,"Cruzado","Sin cruce")))</f>
        <v>Sin cruce</v>
      </c>
    </row>
    <row r="976" spans="2:50" ht="19.8" hidden="1" customHeight="1" x14ac:dyDescent="0.25">
      <c r="B976" s="494" t="s">
        <v>314</v>
      </c>
      <c r="C976" s="364" t="s">
        <v>974</v>
      </c>
      <c r="D976" s="364">
        <v>20261</v>
      </c>
      <c r="E976" s="373" t="s">
        <v>328</v>
      </c>
      <c r="F976" s="370" t="s">
        <v>291</v>
      </c>
      <c r="G976" s="373" t="s">
        <v>298</v>
      </c>
      <c r="H976" s="373">
        <v>3</v>
      </c>
      <c r="I976" s="373" t="s">
        <v>278</v>
      </c>
      <c r="J976" s="373" t="s">
        <v>278</v>
      </c>
      <c r="K976" s="194" t="s">
        <v>1068</v>
      </c>
      <c r="L976" s="364" t="s">
        <v>396</v>
      </c>
      <c r="M976" s="364" t="s">
        <v>324</v>
      </c>
      <c r="N976" s="364" t="s">
        <v>353</v>
      </c>
      <c r="O976" s="373" t="s">
        <v>315</v>
      </c>
      <c r="P976" s="364">
        <v>0</v>
      </c>
      <c r="Q976" s="364">
        <v>2</v>
      </c>
      <c r="R976" s="449">
        <v>0</v>
      </c>
      <c r="S976" s="364">
        <v>3</v>
      </c>
      <c r="T976" s="8"/>
      <c r="U976" s="374">
        <v>22</v>
      </c>
      <c r="V976" s="370">
        <v>43540130</v>
      </c>
      <c r="W976" s="373" t="s">
        <v>161</v>
      </c>
      <c r="X976" s="364" t="s">
        <v>315</v>
      </c>
      <c r="Y976" s="364"/>
      <c r="Z976" s="364"/>
      <c r="AA976" s="364"/>
      <c r="AB976" s="370"/>
      <c r="AC976" s="364"/>
      <c r="AD976" s="364" t="s">
        <v>812</v>
      </c>
      <c r="AE976" s="370"/>
      <c r="AF976" s="370"/>
      <c r="AG976" s="370" t="s">
        <v>301</v>
      </c>
      <c r="AH976" s="364">
        <v>1</v>
      </c>
      <c r="AI976" s="364">
        <v>15</v>
      </c>
      <c r="AJ976" s="364">
        <v>10</v>
      </c>
      <c r="AK976" s="364">
        <v>16</v>
      </c>
      <c r="AL976" s="364">
        <v>50</v>
      </c>
      <c r="AM976" s="22">
        <f t="shared" si="456"/>
        <v>2</v>
      </c>
      <c r="AN976" s="104">
        <f t="shared" si="450"/>
        <v>0.63194444444444442</v>
      </c>
      <c r="AO976" s="104">
        <f t="shared" si="451"/>
        <v>0.70138888888888884</v>
      </c>
      <c r="AP976" s="22" t="str" cm="1">
        <f t="array" ref="AP976">IF(W976="","",IF(SUMPRODUCT((W976=$W$7:$W$2042)*(AH976=$AH$7:$AH$2042)*(AN976=$AN$7:$AN$2042)*(AO976=$AO$7:$AO$2042)*(ROW($W$7:$W$2042)&lt;&gt;ROW(W976))*((R976=0)*($R$7:$R$2042&gt;0)+(R976&gt;0)*($R$7:$R$2042=0)))&gt;0,"SALONES UNIDOS",IF(SUMPRODUCT((W976=$W$7:$W$2042)*(AH976=$AH$7:$AH$2042)*((AN976&lt;$AO$7:$AO$2042)*(AO976&gt;$AN$7:$AN$2042))*(ROW($W$7:$W$2042)&lt;&gt;ROW(W976)))&gt;0,"Cruzado","Sin cruce")))</f>
        <v>SALONES UNIDOS</v>
      </c>
      <c r="AQ976" s="22"/>
      <c r="AR976" s="22"/>
      <c r="AS976" s="104">
        <f>AN976</f>
        <v>0.63194444444444442</v>
      </c>
      <c r="AT976" s="104">
        <f>AO976</f>
        <v>0.70138888888888884</v>
      </c>
      <c r="AU976" s="360" t="str" cm="1">
        <f t="array" ref="AU976">IF(AB976="","",IF(SUMPRODUCT((AB976=$AB$758:$AB$988)*(AH976=$AH$758:$AH$988)*(AQ976=$AQ$758:$AQ$988)*(AR976=$AR$758:$AR$988)*(ROW($AB$758:$AB$988)&lt;&gt;ROW(AB976))*((R976=0)*($R$758:$R$988&gt;0)+(R976&gt;0)*($R$758:$R$988=0)))&gt;0,"SALONES UNIDOS",IF(SUMPRODUCT((AB976=$AB$758:$AB$988)*(AH976=$AH$758:$AH$988)*((AQ976&lt;$AR$758:$AR$988)*(AR976&gt;$AQ$758:$AQ$988))*(ROW($AB$758:$AB$988)&lt;&gt;ROW(AB976)))&gt;0,"Cruzado","Sin cruce")))</f>
        <v/>
      </c>
      <c r="AV976" s="360" t="str" cm="1">
        <f t="array" ref="AV976">IF(AD976="","",IF(SUMPRODUCT((AD976=$AD$758:$AD$988)*(AH976=$AH$758:$AH$988)*(AS976=$AS$758:$AS$988)*(AT976=$AT$758:$AT$988)*(ROW($AD$758:$AD$988)&lt;&gt;ROW(AD976))*((R976=0)*($R$758:$R$988&gt;0)+(R976&gt;0)*($R$758:$R$988=0)))&gt;0,"SALONES UNIDOS",IF(SUMPRODUCT((AD976=$AD$758:$AD$988)*(AH976=$AH$758:$AH$988)*((AS976&lt;$AT$758:$AT$988)*(AT976&gt;$AS$758:$AS$988))*(ROW($AD$758:$AD$988)&lt;&gt;ROW(AD976)))&gt;0,"Cruzado","Sin cruce")))</f>
        <v>SALONES UNIDOS</v>
      </c>
      <c r="AW976" s="104" t="str">
        <f t="shared" si="457"/>
        <v>T23PORUMAA</v>
      </c>
      <c r="AX976" s="104" t="str" cm="1">
        <f t="array" ref="AX976">IF(AW976="","",IF(SUMPRODUCT((AW976=$AW$7:$AW$2042)*(AH976=$AH$7:$AH$2042)*(AN976=$AN$7:$AN$2042)*(AO976=$AO$7:$AO$2042)*(ROW($AW$7:$AW$2042)&lt;&gt;ROW(AW976))*((R976=0)*($R$7:$R$2042&gt;0)+(R976&gt;0)*($R$7:$R$2042=0)))&gt;0,"SALONES UNIDOS",IF(SUMPRODUCT((AW976=$AW$7:$AW$2042)*(AH976=$AH$7:$AH$2042)*((AN976&lt;$AO$7:$AO$2042)*(AO976&gt;$AN$7:$AN$2042))*(ROW($AW$7:$AW$2042)&lt;&gt;ROW(AW976)))&gt;0,"Cruzado","Sin cruce")))</f>
        <v>Sin cruce</v>
      </c>
    </row>
    <row r="977" spans="1:50" ht="19.8" hidden="1" customHeight="1" x14ac:dyDescent="0.25">
      <c r="B977" s="494" t="s">
        <v>314</v>
      </c>
      <c r="C977" s="364" t="s">
        <v>974</v>
      </c>
      <c r="D977" s="364">
        <v>20261</v>
      </c>
      <c r="E977" s="373" t="s">
        <v>328</v>
      </c>
      <c r="F977" s="370" t="s">
        <v>291</v>
      </c>
      <c r="G977" s="373" t="s">
        <v>298</v>
      </c>
      <c r="H977" s="373">
        <v>3</v>
      </c>
      <c r="I977" s="373" t="s">
        <v>278</v>
      </c>
      <c r="J977" s="373" t="s">
        <v>278</v>
      </c>
      <c r="K977" s="194" t="s">
        <v>1069</v>
      </c>
      <c r="L977" s="364" t="s">
        <v>355</v>
      </c>
      <c r="M977" s="364" t="s">
        <v>349</v>
      </c>
      <c r="N977" s="364" t="s">
        <v>353</v>
      </c>
      <c r="O977" s="373" t="s">
        <v>315</v>
      </c>
      <c r="P977" s="364">
        <v>2</v>
      </c>
      <c r="Q977" s="364">
        <v>4</v>
      </c>
      <c r="R977" s="369">
        <v>6</v>
      </c>
      <c r="S977" s="364">
        <v>4</v>
      </c>
      <c r="T977" s="8"/>
      <c r="U977" s="374">
        <v>22</v>
      </c>
      <c r="V977" s="370">
        <v>40031754</v>
      </c>
      <c r="W977" s="373" t="s">
        <v>1123</v>
      </c>
      <c r="X977" s="364" t="s">
        <v>555</v>
      </c>
      <c r="Y977" s="364"/>
      <c r="Z977" s="364"/>
      <c r="AA977" s="364"/>
      <c r="AB977" s="364" t="s">
        <v>816</v>
      </c>
      <c r="AC977" s="364"/>
      <c r="AD977" s="369"/>
      <c r="AE977" s="370"/>
      <c r="AF977" s="370"/>
      <c r="AG977" s="364" t="s">
        <v>319</v>
      </c>
      <c r="AH977" s="364">
        <v>4</v>
      </c>
      <c r="AI977" s="364">
        <v>16</v>
      </c>
      <c r="AJ977" s="364">
        <v>0</v>
      </c>
      <c r="AK977" s="364">
        <v>21</v>
      </c>
      <c r="AL977" s="364">
        <v>0</v>
      </c>
      <c r="AM977" s="22">
        <f t="shared" si="456"/>
        <v>6</v>
      </c>
      <c r="AN977" s="104">
        <f t="shared" si="450"/>
        <v>0.66666666666666663</v>
      </c>
      <c r="AO977" s="104">
        <f t="shared" si="451"/>
        <v>0.875</v>
      </c>
      <c r="AP977" s="22" t="str" cm="1">
        <f t="array" ref="AP977">IF(W977="","",IF(SUMPRODUCT((W977=$W$7:$W$2042)*(AH977=$AH$7:$AH$2042)*(AN977=$AN$7:$AN$2042)*(AO977=$AO$7:$AO$2042)*(ROW($W$7:$W$2042)&lt;&gt;ROW(W977))*((R977=0)*($R$7:$R$2042&gt;0)+(R977&gt;0)*($R$7:$R$2042=0)))&gt;0,"SALONES UNIDOS",IF(SUMPRODUCT((W977=$W$7:$W$2042)*(AH977=$AH$7:$AH$2042)*((AN977&lt;$AO$7:$AO$2042)*(AO977&gt;$AN$7:$AN$2042))*(ROW($W$7:$W$2042)&lt;&gt;ROW(W977)))&gt;0,"Cruzado","Sin cruce")))</f>
        <v>Sin cruce</v>
      </c>
      <c r="AQ977" s="104">
        <f t="shared" ref="AQ977:AQ978" si="470">AN977</f>
        <v>0.66666666666666663</v>
      </c>
      <c r="AR977" s="104">
        <f t="shared" ref="AR977:AR978" si="471">AO977</f>
        <v>0.875</v>
      </c>
      <c r="AS977" s="22"/>
      <c r="AT977" s="22"/>
      <c r="AU977" s="360" t="str" cm="1">
        <f t="array" ref="AU977">IF(AB977="","",IF(SUMPRODUCT((AB977=$AB$758:$AB$988)*(AH977=$AH$758:$AH$988)*(AQ977=$AQ$758:$AQ$988)*(AR977=$AR$758:$AR$988)*(ROW($AB$758:$AB$988)&lt;&gt;ROW(AB977))*((R977=0)*($R$758:$R$988&gt;0)+(R977&gt;0)*($R$758:$R$988=0)))&gt;0,"SALONES UNIDOS",IF(SUMPRODUCT((AB977=$AB$758:$AB$988)*(AH977=$AH$758:$AH$988)*((AQ977&lt;$AR$758:$AR$988)*(AR977&gt;$AQ$758:$AQ$988))*(ROW($AB$758:$AB$988)&lt;&gt;ROW(AB977)))&gt;0,"Cruzado","Sin cruce")))</f>
        <v>Sin cruce</v>
      </c>
      <c r="AV977" s="360" t="str" cm="1">
        <f t="array" ref="AV977">IF(AD977="","",IF(SUMPRODUCT((AD977=$AD$758:$AD$988)*(AH977=$AH$758:$AH$988)*(AS977=$AS$758:$AS$988)*(AT977=$AT$758:$AT$988)*(ROW($AD$758:$AD$988)&lt;&gt;ROW(AD977))*((R977=0)*($R$758:$R$988&gt;0)+(R977&gt;0)*($R$758:$R$988=0)))&gt;0,"SALONES UNIDOS",IF(SUMPRODUCT((AD977=$AD$758:$AD$988)*(AH977=$AH$758:$AH$988)*((AS977&lt;$AT$758:$AT$988)*(AT977&gt;$AS$758:$AS$988))*(ROW($AD$758:$AD$988)&lt;&gt;ROW(AD977)))&gt;0,"Cruzado","Sin cruce")))</f>
        <v/>
      </c>
      <c r="AW977" s="104" t="str">
        <f t="shared" si="457"/>
        <v>T23PORUMAA</v>
      </c>
      <c r="AX977" s="104" t="str" cm="1">
        <f t="array" ref="AX977">IF(AW977="","",IF(SUMPRODUCT((AW977=$AW$7:$AW$2042)*(AH977=$AH$7:$AH$2042)*(AN977=$AN$7:$AN$2042)*(AO977=$AO$7:$AO$2042)*(ROW($AW$7:$AW$2042)&lt;&gt;ROW(AW977))*((R977=0)*($R$7:$R$2042&gt;0)+(R977&gt;0)*($R$7:$R$2042=0)))&gt;0,"SALONES UNIDOS",IF(SUMPRODUCT((AW977=$AW$7:$AW$2042)*(AH977=$AH$7:$AH$2042)*((AN977&lt;$AO$7:$AO$2042)*(AO977&gt;$AN$7:$AN$2042))*(ROW($AW$7:$AW$2042)&lt;&gt;ROW(AW977)))&gt;0,"Cruzado","Sin cruce")))</f>
        <v>Sin cruce</v>
      </c>
    </row>
    <row r="978" spans="1:50" ht="19.8" hidden="1" customHeight="1" x14ac:dyDescent="0.25">
      <c r="B978" s="494" t="s">
        <v>314</v>
      </c>
      <c r="C978" s="364" t="s">
        <v>974</v>
      </c>
      <c r="D978" s="364">
        <v>20261</v>
      </c>
      <c r="E978" s="373" t="s">
        <v>328</v>
      </c>
      <c r="F978" s="370" t="s">
        <v>291</v>
      </c>
      <c r="G978" s="373" t="s">
        <v>298</v>
      </c>
      <c r="H978" s="373">
        <v>3</v>
      </c>
      <c r="I978" s="373" t="s">
        <v>278</v>
      </c>
      <c r="J978" s="373" t="s">
        <v>278</v>
      </c>
      <c r="K978" s="194" t="s">
        <v>1070</v>
      </c>
      <c r="L978" s="364" t="s">
        <v>834</v>
      </c>
      <c r="M978" s="364" t="s">
        <v>349</v>
      </c>
      <c r="N978" s="364" t="s">
        <v>353</v>
      </c>
      <c r="O978" s="373" t="s">
        <v>315</v>
      </c>
      <c r="P978" s="364">
        <v>3</v>
      </c>
      <c r="Q978" s="364">
        <v>0</v>
      </c>
      <c r="R978" s="369">
        <v>3</v>
      </c>
      <c r="S978" s="364">
        <v>4</v>
      </c>
      <c r="T978" s="8"/>
      <c r="U978" s="374">
        <v>22</v>
      </c>
      <c r="V978" s="370">
        <v>21560357</v>
      </c>
      <c r="W978" s="373" t="s">
        <v>71</v>
      </c>
      <c r="X978" s="364" t="s">
        <v>315</v>
      </c>
      <c r="Y978" s="364"/>
      <c r="Z978" s="364"/>
      <c r="AA978" s="364"/>
      <c r="AB978" s="364" t="s">
        <v>816</v>
      </c>
      <c r="AC978" s="364"/>
      <c r="AD978" s="369"/>
      <c r="AE978" s="370"/>
      <c r="AF978" s="370"/>
      <c r="AG978" s="370" t="s">
        <v>559</v>
      </c>
      <c r="AH978" s="364">
        <v>3</v>
      </c>
      <c r="AI978" s="364">
        <v>10</v>
      </c>
      <c r="AJ978" s="364">
        <v>10</v>
      </c>
      <c r="AK978" s="364">
        <v>12</v>
      </c>
      <c r="AL978" s="364">
        <v>40</v>
      </c>
      <c r="AM978" s="22">
        <f t="shared" si="456"/>
        <v>3</v>
      </c>
      <c r="AN978" s="104">
        <f t="shared" si="450"/>
        <v>0.4236111111111111</v>
      </c>
      <c r="AO978" s="104">
        <f t="shared" si="451"/>
        <v>0.52777777777777779</v>
      </c>
      <c r="AP978" s="22" t="str" cm="1">
        <f t="array" ref="AP978">IF(W978="","",IF(SUMPRODUCT((W978=$W$7:$W$2042)*(AH978=$AH$7:$AH$2042)*(AN978=$AN$7:$AN$2042)*(AO978=$AO$7:$AO$2042)*(ROW($W$7:$W$2042)&lt;&gt;ROW(W978))*((R978=0)*($R$7:$R$2042&gt;0)+(R978&gt;0)*($R$7:$R$2042=0)))&gt;0,"SALONES UNIDOS",IF(SUMPRODUCT((W978=$W$7:$W$2042)*(AH978=$AH$7:$AH$2042)*((AN978&lt;$AO$7:$AO$2042)*(AO978&gt;$AN$7:$AN$2042))*(ROW($W$7:$W$2042)&lt;&gt;ROW(W978)))&gt;0,"Cruzado","Sin cruce")))</f>
        <v>Sin cruce</v>
      </c>
      <c r="AQ978" s="104">
        <f t="shared" si="470"/>
        <v>0.4236111111111111</v>
      </c>
      <c r="AR978" s="104">
        <f t="shared" si="471"/>
        <v>0.52777777777777779</v>
      </c>
      <c r="AS978" s="22"/>
      <c r="AT978" s="22"/>
      <c r="AU978" s="360" t="str" cm="1">
        <f t="array" ref="AU978">IF(AB978="","",IF(SUMPRODUCT((AB978=$AB$758:$AB$988)*(AH978=$AH$758:$AH$988)*(AQ978=$AQ$758:$AQ$988)*(AR978=$AR$758:$AR$988)*(ROW($AB$758:$AB$988)&lt;&gt;ROW(AB978))*((R978=0)*($R$758:$R$988&gt;0)+(R978&gt;0)*($R$758:$R$988=0)))&gt;0,"SALONES UNIDOS",IF(SUMPRODUCT((AB978=$AB$758:$AB$988)*(AH978=$AH$758:$AH$988)*((AQ978&lt;$AR$758:$AR$988)*(AR978&gt;$AQ$758:$AQ$988))*(ROW($AB$758:$AB$988)&lt;&gt;ROW(AB978)))&gt;0,"Cruzado","Sin cruce")))</f>
        <v>Sin cruce</v>
      </c>
      <c r="AV978" s="360" t="str" cm="1">
        <f t="array" ref="AV978">IF(AD978="","",IF(SUMPRODUCT((AD978=$AD$758:$AD$988)*(AH978=$AH$758:$AH$988)*(AS978=$AS$758:$AS$988)*(AT978=$AT$758:$AT$988)*(ROW($AD$758:$AD$988)&lt;&gt;ROW(AD978))*((R978=0)*($R$758:$R$988&gt;0)+(R978&gt;0)*($R$758:$R$988=0)))&gt;0,"SALONES UNIDOS",IF(SUMPRODUCT((AD978=$AD$758:$AD$988)*(AH978=$AH$758:$AH$988)*((AS978&lt;$AT$758:$AT$988)*(AT978&gt;$AS$758:$AS$988))*(ROW($AD$758:$AD$988)&lt;&gt;ROW(AD978)))&gt;0,"Cruzado","Sin cruce")))</f>
        <v/>
      </c>
      <c r="AW978" s="104" t="str">
        <f t="shared" si="457"/>
        <v>T23PORUMAA</v>
      </c>
      <c r="AX978" s="104" t="str" cm="1">
        <f t="array" ref="AX978">IF(AW978="","",IF(SUMPRODUCT((AW978=$AW$7:$AW$2042)*(AH978=$AH$7:$AH$2042)*(AN978=$AN$7:$AN$2042)*(AO978=$AO$7:$AO$2042)*(ROW($AW$7:$AW$2042)&lt;&gt;ROW(AW978))*((R978=0)*($R$7:$R$2042&gt;0)+(R978&gt;0)*($R$7:$R$2042=0)))&gt;0,"SALONES UNIDOS",IF(SUMPRODUCT((AW978=$AW$7:$AW$2042)*(AH978=$AH$7:$AH$2042)*((AN978&lt;$AO$7:$AO$2042)*(AO978&gt;$AN$7:$AN$2042))*(ROW($AW$7:$AW$2042)&lt;&gt;ROW(AW978)))&gt;0,"Cruzado","Sin cruce")))</f>
        <v>Sin cruce</v>
      </c>
    </row>
    <row r="979" spans="1:50" ht="19.8" hidden="1" customHeight="1" x14ac:dyDescent="0.25">
      <c r="B979" s="494" t="s">
        <v>314</v>
      </c>
      <c r="C979" s="364" t="s">
        <v>974</v>
      </c>
      <c r="D979" s="364">
        <v>20261</v>
      </c>
      <c r="E979" s="373" t="s">
        <v>328</v>
      </c>
      <c r="F979" s="370" t="s">
        <v>291</v>
      </c>
      <c r="G979" s="373" t="s">
        <v>298</v>
      </c>
      <c r="H979" s="373">
        <v>3</v>
      </c>
      <c r="I979" s="373" t="s">
        <v>278</v>
      </c>
      <c r="J979" s="373" t="s">
        <v>278</v>
      </c>
      <c r="K979" s="194" t="s">
        <v>1070</v>
      </c>
      <c r="L979" s="364" t="s">
        <v>834</v>
      </c>
      <c r="M979" s="364" t="s">
        <v>349</v>
      </c>
      <c r="N979" s="364" t="s">
        <v>353</v>
      </c>
      <c r="O979" s="373" t="s">
        <v>315</v>
      </c>
      <c r="P979" s="364">
        <v>0</v>
      </c>
      <c r="Q979" s="364">
        <v>2</v>
      </c>
      <c r="R979" s="369">
        <v>2</v>
      </c>
      <c r="S979" s="364">
        <v>4</v>
      </c>
      <c r="T979" s="8"/>
      <c r="U979" s="374">
        <v>22</v>
      </c>
      <c r="V979" s="370">
        <v>21560357</v>
      </c>
      <c r="W979" s="373" t="s">
        <v>71</v>
      </c>
      <c r="X979" s="364" t="s">
        <v>315</v>
      </c>
      <c r="Y979" s="364"/>
      <c r="Z979" s="364"/>
      <c r="AA979" s="364"/>
      <c r="AB979" s="370"/>
      <c r="AC979" s="364"/>
      <c r="AD979" s="364" t="s">
        <v>800</v>
      </c>
      <c r="AE979" s="370"/>
      <c r="AF979" s="370"/>
      <c r="AG979" s="370" t="s">
        <v>301</v>
      </c>
      <c r="AH979" s="364">
        <v>3</v>
      </c>
      <c r="AI979" s="364">
        <v>12</v>
      </c>
      <c r="AJ979" s="364">
        <v>40</v>
      </c>
      <c r="AK979" s="364">
        <v>14</v>
      </c>
      <c r="AL979" s="364">
        <v>20</v>
      </c>
      <c r="AM979" s="22">
        <f t="shared" si="456"/>
        <v>2</v>
      </c>
      <c r="AN979" s="104">
        <f t="shared" si="450"/>
        <v>0.52777777777777779</v>
      </c>
      <c r="AO979" s="104">
        <f t="shared" si="451"/>
        <v>0.59722222222222221</v>
      </c>
      <c r="AP979" s="22" t="str" cm="1">
        <f t="array" ref="AP979">IF(W979="","",IF(SUMPRODUCT((W979=$W$7:$W$2042)*(AH979=$AH$7:$AH$2042)*(AN979=$AN$7:$AN$2042)*(AO979=$AO$7:$AO$2042)*(ROW($W$7:$W$2042)&lt;&gt;ROW(W979))*((R979=0)*($R$7:$R$2042&gt;0)+(R979&gt;0)*($R$7:$R$2042=0)))&gt;0,"SALONES UNIDOS",IF(SUMPRODUCT((W979=$W$7:$W$2042)*(AH979=$AH$7:$AH$2042)*((AN979&lt;$AO$7:$AO$2042)*(AO979&gt;$AN$7:$AN$2042))*(ROW($W$7:$W$2042)&lt;&gt;ROW(W979)))&gt;0,"Cruzado","Sin cruce")))</f>
        <v>Sin cruce</v>
      </c>
      <c r="AQ979" s="22"/>
      <c r="AR979" s="22"/>
      <c r="AS979" s="104">
        <f>AN979</f>
        <v>0.52777777777777779</v>
      </c>
      <c r="AT979" s="104">
        <f>AO979</f>
        <v>0.59722222222222221</v>
      </c>
      <c r="AU979" s="360" t="str" cm="1">
        <f t="array" ref="AU979">IF(AB979="","",IF(SUMPRODUCT((AB979=$AB$758:$AB$988)*(AH979=$AH$758:$AH$988)*(AQ979=$AQ$758:$AQ$988)*(AR979=$AR$758:$AR$988)*(ROW($AB$758:$AB$988)&lt;&gt;ROW(AB979))*((R979=0)*($R$758:$R$988&gt;0)+(R979&gt;0)*($R$758:$R$988=0)))&gt;0,"SALONES UNIDOS",IF(SUMPRODUCT((AB979=$AB$758:$AB$988)*(AH979=$AH$758:$AH$988)*((AQ979&lt;$AR$758:$AR$988)*(AR979&gt;$AQ$758:$AQ$988))*(ROW($AB$758:$AB$988)&lt;&gt;ROW(AB979)))&gt;0,"Cruzado","Sin cruce")))</f>
        <v/>
      </c>
      <c r="AV979" s="360" t="str" cm="1">
        <f t="array" ref="AV979">IF(AD979="","",IF(SUMPRODUCT((AD979=$AD$758:$AD$988)*(AH979=$AH$758:$AH$988)*(AS979=$AS$758:$AS$988)*(AT979=$AT$758:$AT$988)*(ROW($AD$758:$AD$988)&lt;&gt;ROW(AD979))*((R979=0)*($R$758:$R$988&gt;0)+(R979&gt;0)*($R$758:$R$988=0)))&gt;0,"SALONES UNIDOS",IF(SUMPRODUCT((AD979=$AD$758:$AD$988)*(AH979=$AH$758:$AH$988)*((AS979&lt;$AT$758:$AT$988)*(AT979&gt;$AS$758:$AS$988))*(ROW($AD$758:$AD$988)&lt;&gt;ROW(AD979)))&gt;0,"Cruzado","Sin cruce")))</f>
        <v>Sin cruce</v>
      </c>
      <c r="AW979" s="104" t="str">
        <f t="shared" si="457"/>
        <v>T23PORUMAA</v>
      </c>
      <c r="AX979" s="104" t="str" cm="1">
        <f t="array" ref="AX979">IF(AW979="","",IF(SUMPRODUCT((AW979=$AW$7:$AW$2042)*(AH979=$AH$7:$AH$2042)*(AN979=$AN$7:$AN$2042)*(AO979=$AO$7:$AO$2042)*(ROW($AW$7:$AW$2042)&lt;&gt;ROW(AW979))*((R979=0)*($R$7:$R$2042&gt;0)+(R979&gt;0)*($R$7:$R$2042=0)))&gt;0,"SALONES UNIDOS",IF(SUMPRODUCT((AW979=$AW$7:$AW$2042)*(AH979=$AH$7:$AH$2042)*((AN979&lt;$AO$7:$AO$2042)*(AO979&gt;$AN$7:$AN$2042))*(ROW($AW$7:$AW$2042)&lt;&gt;ROW(AW979)))&gt;0,"Cruzado","Sin cruce")))</f>
        <v>Sin cruce</v>
      </c>
    </row>
    <row r="980" spans="1:50" ht="19.8" hidden="1" customHeight="1" x14ac:dyDescent="0.25">
      <c r="B980" s="494" t="s">
        <v>314</v>
      </c>
      <c r="C980" s="364" t="s">
        <v>975</v>
      </c>
      <c r="D980" s="364">
        <v>20261</v>
      </c>
      <c r="E980" s="373" t="s">
        <v>328</v>
      </c>
      <c r="F980" s="370" t="s">
        <v>291</v>
      </c>
      <c r="G980" s="373" t="s">
        <v>299</v>
      </c>
      <c r="H980" s="373">
        <v>3</v>
      </c>
      <c r="I980" s="373" t="s">
        <v>278</v>
      </c>
      <c r="J980" s="373" t="s">
        <v>278</v>
      </c>
      <c r="K980" s="194" t="s">
        <v>1071</v>
      </c>
      <c r="L980" s="364" t="s">
        <v>354</v>
      </c>
      <c r="M980" s="364" t="s">
        <v>324</v>
      </c>
      <c r="N980" s="364" t="s">
        <v>353</v>
      </c>
      <c r="O980" s="373" t="s">
        <v>315</v>
      </c>
      <c r="P980" s="364">
        <v>2</v>
      </c>
      <c r="Q980" s="364">
        <v>2</v>
      </c>
      <c r="R980" s="449">
        <v>0</v>
      </c>
      <c r="S980" s="364">
        <v>3</v>
      </c>
      <c r="T980" s="8"/>
      <c r="U980" s="374">
        <v>30</v>
      </c>
      <c r="V980" s="370">
        <v>47849946</v>
      </c>
      <c r="W980" s="373" t="s">
        <v>454</v>
      </c>
      <c r="X980" s="364" t="s">
        <v>399</v>
      </c>
      <c r="Y980" s="364"/>
      <c r="Z980" s="364"/>
      <c r="AA980" s="364"/>
      <c r="AB980" s="370"/>
      <c r="AC980" s="364"/>
      <c r="AD980" s="369"/>
      <c r="AE980" s="370"/>
      <c r="AF980" s="370"/>
      <c r="AG980" s="364" t="s">
        <v>319</v>
      </c>
      <c r="AH980" s="364">
        <v>3</v>
      </c>
      <c r="AI980" s="364">
        <v>15</v>
      </c>
      <c r="AJ980" s="364">
        <v>10</v>
      </c>
      <c r="AK980" s="364">
        <v>18</v>
      </c>
      <c r="AL980" s="364">
        <v>30</v>
      </c>
      <c r="AM980" s="22">
        <f t="shared" si="456"/>
        <v>4</v>
      </c>
      <c r="AN980" s="104">
        <f t="shared" si="450"/>
        <v>0.63194444444444442</v>
      </c>
      <c r="AO980" s="104">
        <f t="shared" si="451"/>
        <v>0.77083333333333337</v>
      </c>
      <c r="AP980" s="22" t="str" cm="1">
        <f t="array" ref="AP980">IF(W980="","",IF(SUMPRODUCT((W980=$W$7:$W$2042)*(AH980=$AH$7:$AH$2042)*(AN980=$AN$7:$AN$2042)*(AO980=$AO$7:$AO$2042)*(ROW($W$7:$W$2042)&lt;&gt;ROW(W980))*((R980=0)*($R$7:$R$2042&gt;0)+(R980&gt;0)*($R$7:$R$2042=0)))&gt;0,"SALONES UNIDOS",IF(SUMPRODUCT((W980=$W$7:$W$2042)*(AH980=$AH$7:$AH$2042)*((AN980&lt;$AO$7:$AO$2042)*(AO980&gt;$AN$7:$AN$2042))*(ROW($W$7:$W$2042)&lt;&gt;ROW(W980)))&gt;0,"Cruzado","Sin cruce")))</f>
        <v>SALONES UNIDOS</v>
      </c>
      <c r="AQ980" s="104"/>
      <c r="AR980" s="104"/>
      <c r="AS980" s="22"/>
      <c r="AT980" s="22"/>
      <c r="AU980" s="360" t="str" cm="1">
        <f t="array" ref="AU980">IF(AB980="","",IF(SUMPRODUCT((AB980=$AB$758:$AB$988)*(AH980=$AH$758:$AH$988)*(AQ980=$AQ$758:$AQ$988)*(AR980=$AR$758:$AR$988)*(ROW($AB$758:$AB$988)&lt;&gt;ROW(AB980))*((R980=0)*($R$758:$R$988&gt;0)+(R980&gt;0)*($R$758:$R$988=0)))&gt;0,"SALONES UNIDOS",IF(SUMPRODUCT((AB980=$AB$758:$AB$988)*(AH980=$AH$758:$AH$988)*((AQ980&lt;$AR$758:$AR$988)*(AR980&gt;$AQ$758:$AQ$988))*(ROW($AB$758:$AB$988)&lt;&gt;ROW(AB980)))&gt;0,"Cruzado","Sin cruce")))</f>
        <v/>
      </c>
      <c r="AV980" s="360" t="str" cm="1">
        <f t="array" ref="AV980">IF(AD980="","",IF(SUMPRODUCT((AD980=$AD$758:$AD$988)*(AH980=$AH$758:$AH$988)*(AS980=$AS$758:$AS$988)*(AT980=$AT$758:$AT$988)*(ROW($AD$758:$AD$988)&lt;&gt;ROW(AD980))*((R980=0)*($R$758:$R$988&gt;0)+(R980&gt;0)*($R$758:$R$988=0)))&gt;0,"SALONES UNIDOS",IF(SUMPRODUCT((AD980=$AD$758:$AD$988)*(AH980=$AH$758:$AH$988)*((AS980&lt;$AT$758:$AT$988)*(AT980&gt;$AS$758:$AS$988))*(ROW($AD$758:$AD$988)&lt;&gt;ROW(AD980)))&gt;0,"Cruzado","Sin cruce")))</f>
        <v/>
      </c>
      <c r="AW980" s="104" t="str">
        <f t="shared" si="457"/>
        <v>T33PORUMAA</v>
      </c>
      <c r="AX980" s="104" t="str" cm="1">
        <f t="array" ref="AX980">IF(AW980="","",IF(SUMPRODUCT((AW980=$AW$7:$AW$2042)*(AH980=$AH$7:$AH$2042)*(AN980=$AN$7:$AN$2042)*(AO980=$AO$7:$AO$2042)*(ROW($AW$7:$AW$2042)&lt;&gt;ROW(AW980))*((R980=0)*($R$7:$R$2042&gt;0)+(R980&gt;0)*($R$7:$R$2042=0)))&gt;0,"SALONES UNIDOS",IF(SUMPRODUCT((AW980=$AW$7:$AW$2042)*(AH980=$AH$7:$AH$2042)*((AN980&lt;$AO$7:$AO$2042)*(AO980&gt;$AN$7:$AN$2042))*(ROW($AW$7:$AW$2042)&lt;&gt;ROW(AW980)))&gt;0,"Cruzado","Sin cruce")))</f>
        <v>Sin cruce</v>
      </c>
    </row>
    <row r="981" spans="1:50" ht="19.8" hidden="1" customHeight="1" x14ac:dyDescent="0.25">
      <c r="B981" s="494" t="s">
        <v>314</v>
      </c>
      <c r="C981" s="364" t="s">
        <v>975</v>
      </c>
      <c r="D981" s="364">
        <v>20261</v>
      </c>
      <c r="E981" s="373" t="s">
        <v>328</v>
      </c>
      <c r="F981" s="370" t="s">
        <v>291</v>
      </c>
      <c r="G981" s="373" t="s">
        <v>299</v>
      </c>
      <c r="H981" s="373">
        <v>3</v>
      </c>
      <c r="I981" s="373" t="s">
        <v>278</v>
      </c>
      <c r="J981" s="373" t="s">
        <v>278</v>
      </c>
      <c r="K981" s="194" t="s">
        <v>1072</v>
      </c>
      <c r="L981" s="364" t="s">
        <v>832</v>
      </c>
      <c r="M981" s="364" t="s">
        <v>362</v>
      </c>
      <c r="N981" s="364" t="s">
        <v>353</v>
      </c>
      <c r="O981" s="373" t="s">
        <v>321</v>
      </c>
      <c r="P981" s="364">
        <v>3</v>
      </c>
      <c r="Q981" s="364">
        <v>2</v>
      </c>
      <c r="R981" s="449">
        <v>0</v>
      </c>
      <c r="S981" s="364">
        <v>4</v>
      </c>
      <c r="T981" s="8"/>
      <c r="U981" s="374">
        <v>30</v>
      </c>
      <c r="V981" s="370">
        <v>46941666</v>
      </c>
      <c r="W981" s="373" t="s">
        <v>67</v>
      </c>
      <c r="X981" s="364" t="s">
        <v>399</v>
      </c>
      <c r="Y981" s="364"/>
      <c r="Z981" s="364"/>
      <c r="AA981" s="364"/>
      <c r="AB981" s="370"/>
      <c r="AC981" s="364"/>
      <c r="AD981" s="369"/>
      <c r="AE981" s="370"/>
      <c r="AF981" s="370"/>
      <c r="AG981" s="364" t="s">
        <v>319</v>
      </c>
      <c r="AH981" s="364">
        <v>1</v>
      </c>
      <c r="AI981" s="364">
        <v>7</v>
      </c>
      <c r="AJ981" s="364">
        <v>40</v>
      </c>
      <c r="AK981" s="364">
        <v>11</v>
      </c>
      <c r="AL981" s="364">
        <v>50</v>
      </c>
      <c r="AM981" s="22">
        <f t="shared" si="456"/>
        <v>5</v>
      </c>
      <c r="AN981" s="104">
        <f t="shared" si="450"/>
        <v>0.31944444444444448</v>
      </c>
      <c r="AO981" s="104">
        <f t="shared" si="451"/>
        <v>0.49305555555555552</v>
      </c>
      <c r="AP981" s="22" t="str" cm="1">
        <f t="array" ref="AP981">IF(W981="","",IF(SUMPRODUCT((W981=$W$7:$W$2042)*(AH981=$AH$7:$AH$2042)*(AN981=$AN$7:$AN$2042)*(AO981=$AO$7:$AO$2042)*(ROW($W$7:$W$2042)&lt;&gt;ROW(W981))*((R981=0)*($R$7:$R$2042&gt;0)+(R981&gt;0)*($R$7:$R$2042=0)))&gt;0,"SALONES UNIDOS",IF(SUMPRODUCT((W981=$W$7:$W$2042)*(AH981=$AH$7:$AH$2042)*((AN981&lt;$AO$7:$AO$2042)*(AO981&gt;$AN$7:$AN$2042))*(ROW($W$7:$W$2042)&lt;&gt;ROW(W981)))&gt;0,"Cruzado","Sin cruce")))</f>
        <v>SALONES UNIDOS</v>
      </c>
      <c r="AQ981" s="104"/>
      <c r="AR981" s="104"/>
      <c r="AS981" s="22"/>
      <c r="AT981" s="22"/>
      <c r="AU981" s="360" t="str" cm="1">
        <f t="array" ref="AU981">IF(AB981="","",IF(SUMPRODUCT((AB981=$AB$758:$AB$988)*(AH981=$AH$758:$AH$988)*(AQ981=$AQ$758:$AQ$988)*(AR981=$AR$758:$AR$988)*(ROW($AB$758:$AB$988)&lt;&gt;ROW(AB981))*((R981=0)*($R$758:$R$988&gt;0)+(R981&gt;0)*($R$758:$R$988=0)))&gt;0,"SALONES UNIDOS",IF(SUMPRODUCT((AB981=$AB$758:$AB$988)*(AH981=$AH$758:$AH$988)*((AQ981&lt;$AR$758:$AR$988)*(AR981&gt;$AQ$758:$AQ$988))*(ROW($AB$758:$AB$988)&lt;&gt;ROW(AB981)))&gt;0,"Cruzado","Sin cruce")))</f>
        <v/>
      </c>
      <c r="AV981" s="360" t="str" cm="1">
        <f t="array" ref="AV981">IF(AD981="","",IF(SUMPRODUCT((AD981=$AD$758:$AD$988)*(AH981=$AH$758:$AH$988)*(AS981=$AS$758:$AS$988)*(AT981=$AT$758:$AT$988)*(ROW($AD$758:$AD$988)&lt;&gt;ROW(AD981))*((R981=0)*($R$758:$R$988&gt;0)+(R981&gt;0)*($R$758:$R$988=0)))&gt;0,"SALONES UNIDOS",IF(SUMPRODUCT((AD981=$AD$758:$AD$988)*(AH981=$AH$758:$AH$988)*((AS981&lt;$AT$758:$AT$988)*(AT981&gt;$AS$758:$AS$988))*(ROW($AD$758:$AD$988)&lt;&gt;ROW(AD981)))&gt;0,"Cruzado","Sin cruce")))</f>
        <v/>
      </c>
      <c r="AW981" s="104" t="str">
        <f t="shared" si="457"/>
        <v>T33PORUMAA</v>
      </c>
      <c r="AX981" s="104" t="str" cm="1">
        <f t="array" ref="AX981">IF(AW981="","",IF(SUMPRODUCT((AW981=$AW$7:$AW$2042)*(AH981=$AH$7:$AH$2042)*(AN981=$AN$7:$AN$2042)*(AO981=$AO$7:$AO$2042)*(ROW($AW$7:$AW$2042)&lt;&gt;ROW(AW981))*((R981=0)*($R$7:$R$2042&gt;0)+(R981&gt;0)*($R$7:$R$2042=0)))&gt;0,"SALONES UNIDOS",IF(SUMPRODUCT((AW981=$AW$7:$AW$2042)*(AH981=$AH$7:$AH$2042)*((AN981&lt;$AO$7:$AO$2042)*(AO981&gt;$AN$7:$AN$2042))*(ROW($AW$7:$AW$2042)&lt;&gt;ROW(AW981)))&gt;0,"Cruzado","Sin cruce")))</f>
        <v>Sin cruce</v>
      </c>
    </row>
    <row r="982" spans="1:50" ht="19.8" hidden="1" customHeight="1" x14ac:dyDescent="0.25">
      <c r="B982" s="494" t="s">
        <v>314</v>
      </c>
      <c r="C982" s="364" t="s">
        <v>975</v>
      </c>
      <c r="D982" s="364">
        <v>20261</v>
      </c>
      <c r="E982" s="373" t="s">
        <v>328</v>
      </c>
      <c r="F982" s="370" t="s">
        <v>291</v>
      </c>
      <c r="G982" s="373" t="s">
        <v>299</v>
      </c>
      <c r="H982" s="373">
        <v>3</v>
      </c>
      <c r="I982" s="373" t="s">
        <v>278</v>
      </c>
      <c r="J982" s="373" t="s">
        <v>278</v>
      </c>
      <c r="K982" s="194" t="s">
        <v>1073</v>
      </c>
      <c r="L982" s="364" t="s">
        <v>357</v>
      </c>
      <c r="M982" s="364" t="s">
        <v>349</v>
      </c>
      <c r="N982" s="364" t="s">
        <v>353</v>
      </c>
      <c r="O982" s="373" t="s">
        <v>315</v>
      </c>
      <c r="P982" s="364">
        <v>3</v>
      </c>
      <c r="Q982" s="364">
        <v>0</v>
      </c>
      <c r="R982" s="369">
        <v>3</v>
      </c>
      <c r="S982" s="364">
        <v>4</v>
      </c>
      <c r="T982" s="8"/>
      <c r="U982" s="374">
        <v>22</v>
      </c>
      <c r="V982" s="370">
        <v>41110534</v>
      </c>
      <c r="W982" s="373" t="s">
        <v>486</v>
      </c>
      <c r="X982" s="364" t="s">
        <v>315</v>
      </c>
      <c r="Y982" s="364"/>
      <c r="Z982" s="364"/>
      <c r="AA982" s="364"/>
      <c r="AB982" s="364" t="s">
        <v>805</v>
      </c>
      <c r="AC982" s="364"/>
      <c r="AD982" s="369"/>
      <c r="AE982" s="370"/>
      <c r="AF982" s="370"/>
      <c r="AG982" s="370" t="s">
        <v>559</v>
      </c>
      <c r="AH982" s="364">
        <v>4</v>
      </c>
      <c r="AI982" s="364">
        <v>13</v>
      </c>
      <c r="AJ982" s="364">
        <v>30</v>
      </c>
      <c r="AK982" s="364">
        <v>16</v>
      </c>
      <c r="AL982" s="364">
        <v>0</v>
      </c>
      <c r="AM982" s="22">
        <f t="shared" si="456"/>
        <v>3</v>
      </c>
      <c r="AN982" s="104">
        <f t="shared" si="450"/>
        <v>0.5625</v>
      </c>
      <c r="AO982" s="104">
        <f t="shared" si="451"/>
        <v>0.66666666666666663</v>
      </c>
      <c r="AP982" s="22" t="str" cm="1">
        <f t="array" ref="AP982">IF(W982="","",IF(SUMPRODUCT((W982=$W$7:$W$2042)*(AH982=$AH$7:$AH$2042)*(AN982=$AN$7:$AN$2042)*(AO982=$AO$7:$AO$2042)*(ROW($W$7:$W$2042)&lt;&gt;ROW(W982))*((R982=0)*($R$7:$R$2042&gt;0)+(R982&gt;0)*($R$7:$R$2042=0)))&gt;0,"SALONES UNIDOS",IF(SUMPRODUCT((W982=$W$7:$W$2042)*(AH982=$AH$7:$AH$2042)*((AN982&lt;$AO$7:$AO$2042)*(AO982&gt;$AN$7:$AN$2042))*(ROW($W$7:$W$2042)&lt;&gt;ROW(W982)))&gt;0,"Cruzado","Sin cruce")))</f>
        <v>Sin cruce</v>
      </c>
      <c r="AQ982" s="104">
        <f>AN982</f>
        <v>0.5625</v>
      </c>
      <c r="AR982" s="104">
        <f>AO982</f>
        <v>0.66666666666666663</v>
      </c>
      <c r="AS982" s="22"/>
      <c r="AT982" s="22"/>
      <c r="AU982" s="360" t="str" cm="1">
        <f t="array" ref="AU982">IF(AB982="","",IF(SUMPRODUCT((AB982=$AB$758:$AB$988)*(AH982=$AH$758:$AH$988)*(AQ982=$AQ$758:$AQ$988)*(AR982=$AR$758:$AR$988)*(ROW($AB$758:$AB$988)&lt;&gt;ROW(AB982))*((R982=0)*($R$758:$R$988&gt;0)+(R982&gt;0)*($R$758:$R$988=0)))&gt;0,"SALONES UNIDOS",IF(SUMPRODUCT((AB982=$AB$758:$AB$988)*(AH982=$AH$758:$AH$988)*((AQ982&lt;$AR$758:$AR$988)*(AR982&gt;$AQ$758:$AQ$988))*(ROW($AB$758:$AB$988)&lt;&gt;ROW(AB982)))&gt;0,"Cruzado","Sin cruce")))</f>
        <v>Sin cruce</v>
      </c>
      <c r="AV982" s="360" t="str" cm="1">
        <f t="array" ref="AV982">IF(AD982="","",IF(SUMPRODUCT((AD982=$AD$758:$AD$988)*(AH982=$AH$758:$AH$988)*(AS982=$AS$758:$AS$988)*(AT982=$AT$758:$AT$988)*(ROW($AD$758:$AD$988)&lt;&gt;ROW(AD982))*((R982=0)*($R$758:$R$988&gt;0)+(R982&gt;0)*($R$758:$R$988=0)))&gt;0,"SALONES UNIDOS",IF(SUMPRODUCT((AD982=$AD$758:$AD$988)*(AH982=$AH$758:$AH$988)*((AS982&lt;$AT$758:$AT$988)*(AT982&gt;$AS$758:$AS$988))*(ROW($AD$758:$AD$988)&lt;&gt;ROW(AD982)))&gt;0,"Cruzado","Sin cruce")))</f>
        <v/>
      </c>
      <c r="AW982" s="104" t="str">
        <f t="shared" si="457"/>
        <v>T33PORUMAA</v>
      </c>
      <c r="AX982" s="104" t="str" cm="1">
        <f t="array" ref="AX982">IF(AW982="","",IF(SUMPRODUCT((AW982=$AW$7:$AW$2042)*(AH982=$AH$7:$AH$2042)*(AN982=$AN$7:$AN$2042)*(AO982=$AO$7:$AO$2042)*(ROW($AW$7:$AW$2042)&lt;&gt;ROW(AW982))*((R982=0)*($R$7:$R$2042&gt;0)+(R982&gt;0)*($R$7:$R$2042=0)))&gt;0,"SALONES UNIDOS",IF(SUMPRODUCT((AW982=$AW$7:$AW$2042)*(AH982=$AH$7:$AH$2042)*((AN982&lt;$AO$7:$AO$2042)*(AO982&gt;$AN$7:$AN$2042))*(ROW($AW$7:$AW$2042)&lt;&gt;ROW(AW982)))&gt;0,"Cruzado","Sin cruce")))</f>
        <v>Sin cruce</v>
      </c>
    </row>
    <row r="983" spans="1:50" ht="19.8" hidden="1" customHeight="1" x14ac:dyDescent="0.25">
      <c r="B983" s="494" t="s">
        <v>314</v>
      </c>
      <c r="C983" s="364" t="s">
        <v>975</v>
      </c>
      <c r="D983" s="364">
        <v>20261</v>
      </c>
      <c r="E983" s="373" t="s">
        <v>328</v>
      </c>
      <c r="F983" s="370" t="s">
        <v>291</v>
      </c>
      <c r="G983" s="373" t="s">
        <v>299</v>
      </c>
      <c r="H983" s="373">
        <v>3</v>
      </c>
      <c r="I983" s="373" t="s">
        <v>278</v>
      </c>
      <c r="J983" s="373" t="s">
        <v>278</v>
      </c>
      <c r="K983" s="194" t="s">
        <v>1073</v>
      </c>
      <c r="L983" s="364" t="s">
        <v>357</v>
      </c>
      <c r="M983" s="364" t="s">
        <v>349</v>
      </c>
      <c r="N983" s="364" t="s">
        <v>353</v>
      </c>
      <c r="O983" s="373" t="s">
        <v>315</v>
      </c>
      <c r="P983" s="364">
        <v>0</v>
      </c>
      <c r="Q983" s="364">
        <v>2</v>
      </c>
      <c r="R983" s="369">
        <v>2</v>
      </c>
      <c r="S983" s="364">
        <v>4</v>
      </c>
      <c r="T983" s="8"/>
      <c r="U983" s="374">
        <v>22</v>
      </c>
      <c r="V983" s="370">
        <v>41110534</v>
      </c>
      <c r="W983" s="373" t="s">
        <v>486</v>
      </c>
      <c r="X983" s="364" t="s">
        <v>315</v>
      </c>
      <c r="Y983" s="364"/>
      <c r="Z983" s="364"/>
      <c r="AA983" s="364"/>
      <c r="AB983" s="370"/>
      <c r="AC983" s="364"/>
      <c r="AD983" s="364" t="s">
        <v>806</v>
      </c>
      <c r="AE983" s="370"/>
      <c r="AF983" s="370"/>
      <c r="AG983" s="370" t="s">
        <v>301</v>
      </c>
      <c r="AH983" s="364">
        <v>4</v>
      </c>
      <c r="AI983" s="364">
        <v>16</v>
      </c>
      <c r="AJ983" s="364">
        <v>0</v>
      </c>
      <c r="AK983" s="364">
        <v>17</v>
      </c>
      <c r="AL983" s="364">
        <v>40</v>
      </c>
      <c r="AM983" s="22">
        <f t="shared" si="456"/>
        <v>2</v>
      </c>
      <c r="AN983" s="104">
        <f t="shared" si="450"/>
        <v>0.66666666666666663</v>
      </c>
      <c r="AO983" s="104">
        <f t="shared" si="451"/>
        <v>0.73611111111111116</v>
      </c>
      <c r="AP983" s="22" t="str" cm="1">
        <f t="array" ref="AP983">IF(W983="","",IF(SUMPRODUCT((W983=$W$7:$W$2042)*(AH983=$AH$7:$AH$2042)*(AN983=$AN$7:$AN$2042)*(AO983=$AO$7:$AO$2042)*(ROW($W$7:$W$2042)&lt;&gt;ROW(W983))*((R983=0)*($R$7:$R$2042&gt;0)+(R983&gt;0)*($R$7:$R$2042=0)))&gt;0,"SALONES UNIDOS",IF(SUMPRODUCT((W983=$W$7:$W$2042)*(AH983=$AH$7:$AH$2042)*((AN983&lt;$AO$7:$AO$2042)*(AO983&gt;$AN$7:$AN$2042))*(ROW($W$7:$W$2042)&lt;&gt;ROW(W983)))&gt;0,"Cruzado","Sin cruce")))</f>
        <v>Sin cruce</v>
      </c>
      <c r="AQ983" s="22"/>
      <c r="AR983" s="22"/>
      <c r="AS983" s="104">
        <f>AN983</f>
        <v>0.66666666666666663</v>
      </c>
      <c r="AT983" s="104">
        <f>AO983</f>
        <v>0.73611111111111116</v>
      </c>
      <c r="AU983" s="360" t="str" cm="1">
        <f t="array" ref="AU983">IF(AB983="","",IF(SUMPRODUCT((AB983=$AB$758:$AB$988)*(AH983=$AH$758:$AH$988)*(AQ983=$AQ$758:$AQ$988)*(AR983=$AR$758:$AR$988)*(ROW($AB$758:$AB$988)&lt;&gt;ROW(AB983))*((R983=0)*($R$758:$R$988&gt;0)+(R983&gt;0)*($R$758:$R$988=0)))&gt;0,"SALONES UNIDOS",IF(SUMPRODUCT((AB983=$AB$758:$AB$988)*(AH983=$AH$758:$AH$988)*((AQ983&lt;$AR$758:$AR$988)*(AR983&gt;$AQ$758:$AQ$988))*(ROW($AB$758:$AB$988)&lt;&gt;ROW(AB983)))&gt;0,"Cruzado","Sin cruce")))</f>
        <v/>
      </c>
      <c r="AV983" s="360" t="str" cm="1">
        <f t="array" ref="AV983">IF(AD983="","",IF(SUMPRODUCT((AD983=$AD$758:$AD$988)*(AH983=$AH$758:$AH$988)*(AS983=$AS$758:$AS$988)*(AT983=$AT$758:$AT$988)*(ROW($AD$758:$AD$988)&lt;&gt;ROW(AD983))*((R983=0)*($R$758:$R$988&gt;0)+(R983&gt;0)*($R$758:$R$988=0)))&gt;0,"SALONES UNIDOS",IF(SUMPRODUCT((AD983=$AD$758:$AD$988)*(AH983=$AH$758:$AH$988)*((AS983&lt;$AT$758:$AT$988)*(AT983&gt;$AS$758:$AS$988))*(ROW($AD$758:$AD$988)&lt;&gt;ROW(AD983)))&gt;0,"Cruzado","Sin cruce")))</f>
        <v>Sin cruce</v>
      </c>
      <c r="AW983" s="104" t="str">
        <f t="shared" si="457"/>
        <v>T33PORUMAA</v>
      </c>
      <c r="AX983" s="104" t="str" cm="1">
        <f t="array" ref="AX983">IF(AW983="","",IF(SUMPRODUCT((AW983=$AW$7:$AW$2042)*(AH983=$AH$7:$AH$2042)*(AN983=$AN$7:$AN$2042)*(AO983=$AO$7:$AO$2042)*(ROW($AW$7:$AW$2042)&lt;&gt;ROW(AW983))*((R983=0)*($R$7:$R$2042&gt;0)+(R983&gt;0)*($R$7:$R$2042=0)))&gt;0,"SALONES UNIDOS",IF(SUMPRODUCT((AW983=$AW$7:$AW$2042)*(AH983=$AH$7:$AH$2042)*((AN983&lt;$AO$7:$AO$2042)*(AO983&gt;$AN$7:$AN$2042))*(ROW($AW$7:$AW$2042)&lt;&gt;ROW(AW983)))&gt;0,"Cruzado","Sin cruce")))</f>
        <v>Sin cruce</v>
      </c>
    </row>
    <row r="984" spans="1:50" ht="19.8" hidden="1" customHeight="1" x14ac:dyDescent="0.25">
      <c r="B984" s="494" t="s">
        <v>314</v>
      </c>
      <c r="C984" s="364" t="s">
        <v>975</v>
      </c>
      <c r="D984" s="364">
        <v>20261</v>
      </c>
      <c r="E984" s="373" t="s">
        <v>328</v>
      </c>
      <c r="F984" s="370" t="s">
        <v>291</v>
      </c>
      <c r="G984" s="373" t="s">
        <v>299</v>
      </c>
      <c r="H984" s="373">
        <v>3</v>
      </c>
      <c r="I984" s="373" t="s">
        <v>278</v>
      </c>
      <c r="J984" s="373" t="s">
        <v>278</v>
      </c>
      <c r="K984" s="194" t="s">
        <v>1074</v>
      </c>
      <c r="L984" s="364" t="s">
        <v>352</v>
      </c>
      <c r="M984" s="364" t="s">
        <v>324</v>
      </c>
      <c r="N984" s="364" t="s">
        <v>353</v>
      </c>
      <c r="O984" s="373" t="s">
        <v>315</v>
      </c>
      <c r="P984" s="364">
        <v>2</v>
      </c>
      <c r="Q984" s="364">
        <v>0</v>
      </c>
      <c r="R984" s="449">
        <v>0</v>
      </c>
      <c r="S984" s="364">
        <v>4</v>
      </c>
      <c r="T984" s="8"/>
      <c r="U984" s="374">
        <v>22</v>
      </c>
      <c r="V984" s="370">
        <v>41110534</v>
      </c>
      <c r="W984" s="373" t="s">
        <v>486</v>
      </c>
      <c r="X984" s="364" t="s">
        <v>315</v>
      </c>
      <c r="Y984" s="364"/>
      <c r="Z984" s="364"/>
      <c r="AA984" s="364"/>
      <c r="AB984" s="364" t="s">
        <v>815</v>
      </c>
      <c r="AC984" s="364"/>
      <c r="AD984" s="369"/>
      <c r="AE984" s="370"/>
      <c r="AF984" s="370"/>
      <c r="AG984" s="370" t="s">
        <v>559</v>
      </c>
      <c r="AH984" s="364">
        <v>6</v>
      </c>
      <c r="AI984" s="364">
        <v>17</v>
      </c>
      <c r="AJ984" s="364">
        <v>40</v>
      </c>
      <c r="AK984" s="364">
        <v>19</v>
      </c>
      <c r="AL984" s="364">
        <v>20</v>
      </c>
      <c r="AM984" s="22">
        <f t="shared" si="456"/>
        <v>2</v>
      </c>
      <c r="AN984" s="104">
        <f t="shared" si="450"/>
        <v>0.73611111111111116</v>
      </c>
      <c r="AO984" s="104">
        <f t="shared" si="451"/>
        <v>0.80555555555555547</v>
      </c>
      <c r="AP984" s="22" t="str" cm="1">
        <f t="array" ref="AP984">IF(W984="","",IF(SUMPRODUCT((W984=$W$7:$W$2042)*(AH984=$AH$7:$AH$2042)*(AN984=$AN$7:$AN$2042)*(AO984=$AO$7:$AO$2042)*(ROW($W$7:$W$2042)&lt;&gt;ROW(W984))*((R984=0)*($R$7:$R$2042&gt;0)+(R984&gt;0)*($R$7:$R$2042=0)))&gt;0,"SALONES UNIDOS",IF(SUMPRODUCT((W984=$W$7:$W$2042)*(AH984=$AH$7:$AH$2042)*((AN984&lt;$AO$7:$AO$2042)*(AO984&gt;$AN$7:$AN$2042))*(ROW($W$7:$W$2042)&lt;&gt;ROW(W984)))&gt;0,"Cruzado","Sin cruce")))</f>
        <v>SALONES UNIDOS</v>
      </c>
      <c r="AQ984" s="104">
        <f>AN984</f>
        <v>0.73611111111111116</v>
      </c>
      <c r="AR984" s="104">
        <f>AO984</f>
        <v>0.80555555555555547</v>
      </c>
      <c r="AS984" s="22"/>
      <c r="AT984" s="22"/>
      <c r="AU984" s="360" t="str" cm="1">
        <f t="array" ref="AU984">IF(AB984="","",IF(SUMPRODUCT((AB984=$AB$758:$AB$988)*(AH984=$AH$758:$AH$988)*(AQ984=$AQ$758:$AQ$988)*(AR984=$AR$758:$AR$988)*(ROW($AB$758:$AB$988)&lt;&gt;ROW(AB984))*((R984=0)*($R$758:$R$988&gt;0)+(R984&gt;0)*($R$758:$R$988=0)))&gt;0,"SALONES UNIDOS",IF(SUMPRODUCT((AB984=$AB$758:$AB$988)*(AH984=$AH$758:$AH$988)*((AQ984&lt;$AR$758:$AR$988)*(AR984&gt;$AQ$758:$AQ$988))*(ROW($AB$758:$AB$988)&lt;&gt;ROW(AB984)))&gt;0,"Cruzado","Sin cruce")))</f>
        <v>SALONES UNIDOS</v>
      </c>
      <c r="AV984" s="360" t="str" cm="1">
        <f t="array" ref="AV984">IF(AD984="","",IF(SUMPRODUCT((AD984=$AD$758:$AD$988)*(AH984=$AH$758:$AH$988)*(AS984=$AS$758:$AS$988)*(AT984=$AT$758:$AT$988)*(ROW($AD$758:$AD$988)&lt;&gt;ROW(AD984))*((R984=0)*($R$758:$R$988&gt;0)+(R984&gt;0)*($R$758:$R$988=0)))&gt;0,"SALONES UNIDOS",IF(SUMPRODUCT((AD984=$AD$758:$AD$988)*(AH984=$AH$758:$AH$988)*((AS984&lt;$AT$758:$AT$988)*(AT984&gt;$AS$758:$AS$988))*(ROW($AD$758:$AD$988)&lt;&gt;ROW(AD984)))&gt;0,"Cruzado","Sin cruce")))</f>
        <v/>
      </c>
      <c r="AW984" s="104" t="str">
        <f t="shared" si="457"/>
        <v>T33PORUMAA</v>
      </c>
      <c r="AX984" s="104" t="str" cm="1">
        <f t="array" ref="AX984">IF(AW984="","",IF(SUMPRODUCT((AW984=$AW$7:$AW$2042)*(AH984=$AH$7:$AH$2042)*(AN984=$AN$7:$AN$2042)*(AO984=$AO$7:$AO$2042)*(ROW($AW$7:$AW$2042)&lt;&gt;ROW(AW984))*((R984=0)*($R$7:$R$2042&gt;0)+(R984&gt;0)*($R$7:$R$2042=0)))&gt;0,"SALONES UNIDOS",IF(SUMPRODUCT((AW984=$AW$7:$AW$2042)*(AH984=$AH$7:$AH$2042)*((AN984&lt;$AO$7:$AO$2042)*(AO984&gt;$AN$7:$AN$2042))*(ROW($AW$7:$AW$2042)&lt;&gt;ROW(AW984)))&gt;0,"Cruzado","Sin cruce")))</f>
        <v>Sin cruce</v>
      </c>
    </row>
    <row r="985" spans="1:50" ht="19.8" hidden="1" customHeight="1" x14ac:dyDescent="0.25">
      <c r="B985" s="494" t="s">
        <v>314</v>
      </c>
      <c r="C985" s="364" t="s">
        <v>975</v>
      </c>
      <c r="D985" s="364">
        <v>20261</v>
      </c>
      <c r="E985" s="373" t="s">
        <v>328</v>
      </c>
      <c r="F985" s="370" t="s">
        <v>291</v>
      </c>
      <c r="G985" s="373" t="s">
        <v>299</v>
      </c>
      <c r="H985" s="373">
        <v>3</v>
      </c>
      <c r="I985" s="373" t="s">
        <v>278</v>
      </c>
      <c r="J985" s="373" t="s">
        <v>278</v>
      </c>
      <c r="K985" s="194" t="s">
        <v>1074</v>
      </c>
      <c r="L985" s="364" t="s">
        <v>352</v>
      </c>
      <c r="M985" s="364" t="s">
        <v>324</v>
      </c>
      <c r="N985" s="364" t="s">
        <v>353</v>
      </c>
      <c r="O985" s="373" t="s">
        <v>315</v>
      </c>
      <c r="P985" s="364">
        <v>0</v>
      </c>
      <c r="Q985" s="364">
        <v>4</v>
      </c>
      <c r="R985" s="449">
        <v>0</v>
      </c>
      <c r="S985" s="364">
        <v>4</v>
      </c>
      <c r="T985" s="8"/>
      <c r="U985" s="374">
        <v>22</v>
      </c>
      <c r="V985" s="370">
        <v>41110534</v>
      </c>
      <c r="W985" s="373" t="s">
        <v>486</v>
      </c>
      <c r="X985" s="364" t="s">
        <v>315</v>
      </c>
      <c r="Y985" s="364"/>
      <c r="Z985" s="364"/>
      <c r="AA985" s="364"/>
      <c r="AB985" s="370"/>
      <c r="AC985" s="364"/>
      <c r="AD985" s="364" t="s">
        <v>810</v>
      </c>
      <c r="AE985" s="370"/>
      <c r="AF985" s="370"/>
      <c r="AG985" s="370" t="s">
        <v>301</v>
      </c>
      <c r="AH985" s="364">
        <v>6</v>
      </c>
      <c r="AI985" s="364">
        <v>19</v>
      </c>
      <c r="AJ985" s="364">
        <v>20</v>
      </c>
      <c r="AK985" s="364">
        <v>22</v>
      </c>
      <c r="AL985" s="364">
        <v>40</v>
      </c>
      <c r="AM985" s="22">
        <f t="shared" si="456"/>
        <v>4</v>
      </c>
      <c r="AN985" s="104">
        <f t="shared" si="450"/>
        <v>0.80555555555555547</v>
      </c>
      <c r="AO985" s="104">
        <f t="shared" si="451"/>
        <v>0.94444444444444442</v>
      </c>
      <c r="AP985" s="22" t="str" cm="1">
        <f t="array" ref="AP985">IF(W985="","",IF(SUMPRODUCT((W985=$W$7:$W$2042)*(AH985=$AH$7:$AH$2042)*(AN985=$AN$7:$AN$2042)*(AO985=$AO$7:$AO$2042)*(ROW($W$7:$W$2042)&lt;&gt;ROW(W985))*((R985=0)*($R$7:$R$2042&gt;0)+(R985&gt;0)*($R$7:$R$2042=0)))&gt;0,"SALONES UNIDOS",IF(SUMPRODUCT((W985=$W$7:$W$2042)*(AH985=$AH$7:$AH$2042)*((AN985&lt;$AO$7:$AO$2042)*(AO985&gt;$AN$7:$AN$2042))*(ROW($W$7:$W$2042)&lt;&gt;ROW(W985)))&gt;0,"Cruzado","Sin cruce")))</f>
        <v>SALONES UNIDOS</v>
      </c>
      <c r="AQ985" s="22"/>
      <c r="AR985" s="22"/>
      <c r="AS985" s="104">
        <f>AN985</f>
        <v>0.80555555555555547</v>
      </c>
      <c r="AT985" s="104">
        <f>AO985</f>
        <v>0.94444444444444442</v>
      </c>
      <c r="AU985" s="360" t="str" cm="1">
        <f t="array" ref="AU985">IF(AB985="","",IF(SUMPRODUCT((AB985=$AB$758:$AB$988)*(AH985=$AH$758:$AH$988)*(AQ985=$AQ$758:$AQ$988)*(AR985=$AR$758:$AR$988)*(ROW($AB$758:$AB$988)&lt;&gt;ROW(AB985))*((R985=0)*($R$758:$R$988&gt;0)+(R985&gt;0)*($R$758:$R$988=0)))&gt;0,"SALONES UNIDOS",IF(SUMPRODUCT((AB985=$AB$758:$AB$988)*(AH985=$AH$758:$AH$988)*((AQ985&lt;$AR$758:$AR$988)*(AR985&gt;$AQ$758:$AQ$988))*(ROW($AB$758:$AB$988)&lt;&gt;ROW(AB985)))&gt;0,"Cruzado","Sin cruce")))</f>
        <v/>
      </c>
      <c r="AV985" s="360" t="str" cm="1">
        <f t="array" ref="AV985">IF(AD985="","",IF(SUMPRODUCT((AD985=$AD$758:$AD$988)*(AH985=$AH$758:$AH$988)*(AS985=$AS$758:$AS$988)*(AT985=$AT$758:$AT$988)*(ROW($AD$758:$AD$988)&lt;&gt;ROW(AD985))*((R985=0)*($R$758:$R$988&gt;0)+(R985&gt;0)*($R$758:$R$988=0)))&gt;0,"SALONES UNIDOS",IF(SUMPRODUCT((AD985=$AD$758:$AD$988)*(AH985=$AH$758:$AH$988)*((AS985&lt;$AT$758:$AT$988)*(AT985&gt;$AS$758:$AS$988))*(ROW($AD$758:$AD$988)&lt;&gt;ROW(AD985)))&gt;0,"Cruzado","Sin cruce")))</f>
        <v>SALONES UNIDOS</v>
      </c>
      <c r="AW985" s="104" t="str">
        <f t="shared" si="457"/>
        <v>T33PORUMAA</v>
      </c>
      <c r="AX985" s="104" t="str" cm="1">
        <f t="array" ref="AX985">IF(AW985="","",IF(SUMPRODUCT((AW985=$AW$7:$AW$2042)*(AH985=$AH$7:$AH$2042)*(AN985=$AN$7:$AN$2042)*(AO985=$AO$7:$AO$2042)*(ROW($AW$7:$AW$2042)&lt;&gt;ROW(AW985))*((R985=0)*($R$7:$R$2042&gt;0)+(R985&gt;0)*($R$7:$R$2042=0)))&gt;0,"SALONES UNIDOS",IF(SUMPRODUCT((AW985=$AW$7:$AW$2042)*(AH985=$AH$7:$AH$2042)*((AN985&lt;$AO$7:$AO$2042)*(AO985&gt;$AN$7:$AN$2042))*(ROW($AW$7:$AW$2042)&lt;&gt;ROW(AW985)))&gt;0,"Cruzado","Sin cruce")))</f>
        <v>Sin cruce</v>
      </c>
    </row>
    <row r="986" spans="1:50" ht="19.8" hidden="1" customHeight="1" x14ac:dyDescent="0.25">
      <c r="B986" s="494" t="s">
        <v>314</v>
      </c>
      <c r="C986" s="364" t="s">
        <v>975</v>
      </c>
      <c r="D986" s="364">
        <v>20261</v>
      </c>
      <c r="E986" s="373" t="s">
        <v>328</v>
      </c>
      <c r="F986" s="370" t="s">
        <v>291</v>
      </c>
      <c r="G986" s="373" t="s">
        <v>299</v>
      </c>
      <c r="H986" s="373">
        <v>3</v>
      </c>
      <c r="I986" s="373" t="s">
        <v>278</v>
      </c>
      <c r="J986" s="373" t="s">
        <v>278</v>
      </c>
      <c r="K986" s="194" t="s">
        <v>1075</v>
      </c>
      <c r="L986" s="364" t="s">
        <v>396</v>
      </c>
      <c r="M986" s="364" t="s">
        <v>324</v>
      </c>
      <c r="N986" s="364" t="s">
        <v>353</v>
      </c>
      <c r="O986" s="373" t="s">
        <v>315</v>
      </c>
      <c r="P986" s="364">
        <v>2</v>
      </c>
      <c r="Q986" s="364">
        <v>0</v>
      </c>
      <c r="R986" s="449">
        <v>0</v>
      </c>
      <c r="S986" s="364">
        <v>3</v>
      </c>
      <c r="T986" s="8"/>
      <c r="U986" s="374">
        <v>22</v>
      </c>
      <c r="V986" s="370">
        <v>43540130</v>
      </c>
      <c r="W986" s="373" t="s">
        <v>161</v>
      </c>
      <c r="X986" s="364" t="s">
        <v>315</v>
      </c>
      <c r="Y986" s="364"/>
      <c r="Z986" s="364"/>
      <c r="AA986" s="364"/>
      <c r="AB986" s="364" t="s">
        <v>815</v>
      </c>
      <c r="AC986" s="364"/>
      <c r="AD986" s="369"/>
      <c r="AE986" s="370"/>
      <c r="AF986" s="370"/>
      <c r="AG986" s="370" t="s">
        <v>559</v>
      </c>
      <c r="AH986" s="364">
        <v>1</v>
      </c>
      <c r="AI986" s="364">
        <v>13</v>
      </c>
      <c r="AJ986" s="364">
        <v>30</v>
      </c>
      <c r="AK986" s="364">
        <v>15</v>
      </c>
      <c r="AL986" s="364">
        <v>10</v>
      </c>
      <c r="AM986" s="22">
        <f t="shared" si="456"/>
        <v>2</v>
      </c>
      <c r="AN986" s="104">
        <f t="shared" si="450"/>
        <v>0.5625</v>
      </c>
      <c r="AO986" s="104">
        <f t="shared" si="451"/>
        <v>0.63194444444444442</v>
      </c>
      <c r="AP986" s="22" t="str" cm="1">
        <f t="array" ref="AP986">IF(W986="","",IF(SUMPRODUCT((W986=$W$7:$W$2042)*(AH986=$AH$7:$AH$2042)*(AN986=$AN$7:$AN$2042)*(AO986=$AO$7:$AO$2042)*(ROW($W$7:$W$2042)&lt;&gt;ROW(W986))*((R986=0)*($R$7:$R$2042&gt;0)+(R986&gt;0)*($R$7:$R$2042=0)))&gt;0,"SALONES UNIDOS",IF(SUMPRODUCT((W986=$W$7:$W$2042)*(AH986=$AH$7:$AH$2042)*((AN986&lt;$AO$7:$AO$2042)*(AO986&gt;$AN$7:$AN$2042))*(ROW($W$7:$W$2042)&lt;&gt;ROW(W986)))&gt;0,"Cruzado","Sin cruce")))</f>
        <v>SALONES UNIDOS</v>
      </c>
      <c r="AQ986" s="104">
        <f>AN986</f>
        <v>0.5625</v>
      </c>
      <c r="AR986" s="104">
        <f>AO986</f>
        <v>0.63194444444444442</v>
      </c>
      <c r="AS986" s="22"/>
      <c r="AT986" s="22"/>
      <c r="AU986" s="360" t="str" cm="1">
        <f t="array" ref="AU986">IF(AB986="","",IF(SUMPRODUCT((AB986=$AB$758:$AB$988)*(AH986=$AH$758:$AH$988)*(AQ986=$AQ$758:$AQ$988)*(AR986=$AR$758:$AR$988)*(ROW($AB$758:$AB$988)&lt;&gt;ROW(AB986))*((R986=0)*($R$758:$R$988&gt;0)+(R986&gt;0)*($R$758:$R$988=0)))&gt;0,"SALONES UNIDOS",IF(SUMPRODUCT((AB986=$AB$758:$AB$988)*(AH986=$AH$758:$AH$988)*((AQ986&lt;$AR$758:$AR$988)*(AR986&gt;$AQ$758:$AQ$988))*(ROW($AB$758:$AB$988)&lt;&gt;ROW(AB986)))&gt;0,"Cruzado","Sin cruce")))</f>
        <v>SALONES UNIDOS</v>
      </c>
      <c r="AV986" s="360" t="str" cm="1">
        <f t="array" ref="AV986">IF(AD986="","",IF(SUMPRODUCT((AD986=$AD$758:$AD$988)*(AH986=$AH$758:$AH$988)*(AS986=$AS$758:$AS$988)*(AT986=$AT$758:$AT$988)*(ROW($AD$758:$AD$988)&lt;&gt;ROW(AD986))*((R986=0)*($R$758:$R$988&gt;0)+(R986&gt;0)*($R$758:$R$988=0)))&gt;0,"SALONES UNIDOS",IF(SUMPRODUCT((AD986=$AD$758:$AD$988)*(AH986=$AH$758:$AH$988)*((AS986&lt;$AT$758:$AT$988)*(AT986&gt;$AS$758:$AS$988))*(ROW($AD$758:$AD$988)&lt;&gt;ROW(AD986)))&gt;0,"Cruzado","Sin cruce")))</f>
        <v/>
      </c>
      <c r="AW986" s="104" t="str">
        <f t="shared" ref="AW986:AW988" si="472">TRIM(CONCATENATE(G986,H986,E986,J986))</f>
        <v>T33PORUMAA</v>
      </c>
      <c r="AX986" s="104" t="str" cm="1">
        <f t="array" ref="AX986">IF(AW986="","",IF(SUMPRODUCT((AW986=$AW$7:$AW$2042)*(AH986=$AH$7:$AH$2042)*(AN986=$AN$7:$AN$2042)*(AO986=$AO$7:$AO$2042)*(ROW($AW$7:$AW$2042)&lt;&gt;ROW(AW986))*((R986=0)*($R$7:$R$2042&gt;0)+(R986&gt;0)*($R$7:$R$2042=0)))&gt;0,"SALONES UNIDOS",IF(SUMPRODUCT((AW986=$AW$7:$AW$2042)*(AH986=$AH$7:$AH$2042)*((AN986&lt;$AO$7:$AO$2042)*(AO986&gt;$AN$7:$AN$2042))*(ROW($AW$7:$AW$2042)&lt;&gt;ROW(AW986)))&gt;0,"Cruzado","Sin cruce")))</f>
        <v>Sin cruce</v>
      </c>
    </row>
    <row r="987" spans="1:50" ht="19.8" hidden="1" customHeight="1" x14ac:dyDescent="0.25">
      <c r="B987" s="494" t="s">
        <v>314</v>
      </c>
      <c r="C987" s="364" t="s">
        <v>975</v>
      </c>
      <c r="D987" s="364">
        <v>20261</v>
      </c>
      <c r="E987" s="373" t="s">
        <v>328</v>
      </c>
      <c r="F987" s="370" t="s">
        <v>291</v>
      </c>
      <c r="G987" s="373" t="s">
        <v>299</v>
      </c>
      <c r="H987" s="373">
        <v>3</v>
      </c>
      <c r="I987" s="373" t="s">
        <v>278</v>
      </c>
      <c r="J987" s="373" t="s">
        <v>278</v>
      </c>
      <c r="K987" s="194" t="s">
        <v>1075</v>
      </c>
      <c r="L987" s="364" t="s">
        <v>396</v>
      </c>
      <c r="M987" s="364" t="s">
        <v>324</v>
      </c>
      <c r="N987" s="364" t="s">
        <v>353</v>
      </c>
      <c r="O987" s="373" t="s">
        <v>315</v>
      </c>
      <c r="P987" s="364">
        <v>0</v>
      </c>
      <c r="Q987" s="364">
        <v>2</v>
      </c>
      <c r="R987" s="449">
        <v>0</v>
      </c>
      <c r="S987" s="364">
        <v>3</v>
      </c>
      <c r="T987" s="8"/>
      <c r="U987" s="374">
        <v>22</v>
      </c>
      <c r="V987" s="370">
        <v>43540130</v>
      </c>
      <c r="W987" s="373" t="s">
        <v>161</v>
      </c>
      <c r="X987" s="364" t="s">
        <v>315</v>
      </c>
      <c r="Y987" s="364"/>
      <c r="Z987" s="364"/>
      <c r="AA987" s="364"/>
      <c r="AB987" s="370"/>
      <c r="AC987" s="364"/>
      <c r="AD987" s="364" t="s">
        <v>812</v>
      </c>
      <c r="AE987" s="370"/>
      <c r="AF987" s="370"/>
      <c r="AG987" s="370" t="s">
        <v>301</v>
      </c>
      <c r="AH987" s="364">
        <v>1</v>
      </c>
      <c r="AI987" s="364">
        <v>15</v>
      </c>
      <c r="AJ987" s="364">
        <v>10</v>
      </c>
      <c r="AK987" s="364">
        <v>16</v>
      </c>
      <c r="AL987" s="364">
        <v>50</v>
      </c>
      <c r="AM987" s="22">
        <f t="shared" ref="AM987:AM988" si="473">IF(AI987="",R987,ROUND(((((AK987/24)+(AL987/1440))-((AI987/24)+(AJ987/1440)))*1440/50),5))</f>
        <v>2</v>
      </c>
      <c r="AN987" s="104">
        <f t="shared" ref="AN987:AN988" si="474">AI987/24+AJ987/1440</f>
        <v>0.63194444444444442</v>
      </c>
      <c r="AO987" s="104">
        <f t="shared" ref="AO987:AO988" si="475">AK987/24+AL987/1440</f>
        <v>0.70138888888888884</v>
      </c>
      <c r="AP987" s="22" t="str" cm="1">
        <f t="array" ref="AP987">IF(W987="","",IF(SUMPRODUCT((W987=$W$7:$W$2042)*(AH987=$AH$7:$AH$2042)*(AN987=$AN$7:$AN$2042)*(AO987=$AO$7:$AO$2042)*(ROW($W$7:$W$2042)&lt;&gt;ROW(W987))*((R987=0)*($R$7:$R$2042&gt;0)+(R987&gt;0)*($R$7:$R$2042=0)))&gt;0,"SALONES UNIDOS",IF(SUMPRODUCT((W987=$W$7:$W$2042)*(AH987=$AH$7:$AH$2042)*((AN987&lt;$AO$7:$AO$2042)*(AO987&gt;$AN$7:$AN$2042))*(ROW($W$7:$W$2042)&lt;&gt;ROW(W987)))&gt;0,"Cruzado","Sin cruce")))</f>
        <v>SALONES UNIDOS</v>
      </c>
      <c r="AQ987" s="22"/>
      <c r="AR987" s="22"/>
      <c r="AS987" s="104">
        <f>AN987</f>
        <v>0.63194444444444442</v>
      </c>
      <c r="AT987" s="104">
        <f>AO987</f>
        <v>0.70138888888888884</v>
      </c>
      <c r="AU987" s="360" t="str" cm="1">
        <f t="array" ref="AU987">IF(AB987="","",IF(SUMPRODUCT((AB987=$AB$758:$AB$988)*(AH987=$AH$758:$AH$988)*(AQ987=$AQ$758:$AQ$988)*(AR987=$AR$758:$AR$988)*(ROW($AB$758:$AB$988)&lt;&gt;ROW(AB987))*((R987=0)*($R$758:$R$988&gt;0)+(R987&gt;0)*($R$758:$R$988=0)))&gt;0,"SALONES UNIDOS",IF(SUMPRODUCT((AB987=$AB$758:$AB$988)*(AH987=$AH$758:$AH$988)*((AQ987&lt;$AR$758:$AR$988)*(AR987&gt;$AQ$758:$AQ$988))*(ROW($AB$758:$AB$988)&lt;&gt;ROW(AB987)))&gt;0,"Cruzado","Sin cruce")))</f>
        <v/>
      </c>
      <c r="AV987" s="360" t="str" cm="1">
        <f t="array" ref="AV987">IF(AD987="","",IF(SUMPRODUCT((AD987=$AD$758:$AD$988)*(AH987=$AH$758:$AH$988)*(AS987=$AS$758:$AS$988)*(AT987=$AT$758:$AT$988)*(ROW($AD$758:$AD$988)&lt;&gt;ROW(AD987))*((R987=0)*($R$758:$R$988&gt;0)+(R987&gt;0)*($R$758:$R$988=0)))&gt;0,"SALONES UNIDOS",IF(SUMPRODUCT((AD987=$AD$758:$AD$988)*(AH987=$AH$758:$AH$988)*((AS987&lt;$AT$758:$AT$988)*(AT987&gt;$AS$758:$AS$988))*(ROW($AD$758:$AD$988)&lt;&gt;ROW(AD987)))&gt;0,"Cruzado","Sin cruce")))</f>
        <v>SALONES UNIDOS</v>
      </c>
      <c r="AW987" s="104" t="str">
        <f t="shared" si="472"/>
        <v>T33PORUMAA</v>
      </c>
      <c r="AX987" s="104" t="str" cm="1">
        <f t="array" ref="AX987">IF(AW987="","",IF(SUMPRODUCT((AW987=$AW$7:$AW$2042)*(AH987=$AH$7:$AH$2042)*(AN987=$AN$7:$AN$2042)*(AO987=$AO$7:$AO$2042)*(ROW($AW$7:$AW$2042)&lt;&gt;ROW(AW987))*((R987=0)*($R$7:$R$2042&gt;0)+(R987&gt;0)*($R$7:$R$2042=0)))&gt;0,"SALONES UNIDOS",IF(SUMPRODUCT((AW987=$AW$7:$AW$2042)*(AH987=$AH$7:$AH$2042)*((AN987&lt;$AO$7:$AO$2042)*(AO987&gt;$AN$7:$AN$2042))*(ROW($AW$7:$AW$2042)&lt;&gt;ROW(AW987)))&gt;0,"Cruzado","Sin cruce")))</f>
        <v>Sin cruce</v>
      </c>
    </row>
    <row r="988" spans="1:50" ht="19.8" hidden="1" customHeight="1" x14ac:dyDescent="0.25">
      <c r="A988" s="15" t="s">
        <v>1118</v>
      </c>
      <c r="B988" s="494" t="s">
        <v>314</v>
      </c>
      <c r="C988" s="364" t="s">
        <v>975</v>
      </c>
      <c r="D988" s="364">
        <v>20261</v>
      </c>
      <c r="E988" s="373" t="s">
        <v>328</v>
      </c>
      <c r="F988" s="370" t="s">
        <v>291</v>
      </c>
      <c r="G988" s="373" t="s">
        <v>299</v>
      </c>
      <c r="H988" s="373">
        <v>3</v>
      </c>
      <c r="I988" s="373" t="s">
        <v>278</v>
      </c>
      <c r="J988" s="373" t="s">
        <v>278</v>
      </c>
      <c r="K988" s="194" t="s">
        <v>1076</v>
      </c>
      <c r="L988" s="364" t="s">
        <v>356</v>
      </c>
      <c r="M988" s="364" t="s">
        <v>349</v>
      </c>
      <c r="N988" s="364" t="s">
        <v>353</v>
      </c>
      <c r="O988" s="373" t="s">
        <v>315</v>
      </c>
      <c r="P988" s="364">
        <v>2</v>
      </c>
      <c r="Q988" s="364">
        <v>4</v>
      </c>
      <c r="R988" s="369">
        <v>6</v>
      </c>
      <c r="S988" s="364">
        <v>4</v>
      </c>
      <c r="T988" s="8"/>
      <c r="U988" s="374">
        <v>22</v>
      </c>
      <c r="V988" s="370">
        <v>47849946</v>
      </c>
      <c r="W988" s="373" t="s">
        <v>454</v>
      </c>
      <c r="X988" s="364" t="s">
        <v>315</v>
      </c>
      <c r="Y988" s="364"/>
      <c r="Z988" s="364"/>
      <c r="AA988" s="364"/>
      <c r="AB988" s="364" t="s">
        <v>815</v>
      </c>
      <c r="AC988" s="364"/>
      <c r="AD988" s="369"/>
      <c r="AE988" s="370"/>
      <c r="AF988" s="370"/>
      <c r="AG988" s="370" t="s">
        <v>319</v>
      </c>
      <c r="AH988" s="364">
        <v>4</v>
      </c>
      <c r="AI988" s="364">
        <v>7</v>
      </c>
      <c r="AJ988" s="364">
        <v>40</v>
      </c>
      <c r="AK988" s="364">
        <v>12</v>
      </c>
      <c r="AL988" s="364">
        <v>40</v>
      </c>
      <c r="AM988" s="22">
        <f t="shared" si="473"/>
        <v>6</v>
      </c>
      <c r="AN988" s="104">
        <f t="shared" si="474"/>
        <v>0.31944444444444448</v>
      </c>
      <c r="AO988" s="104">
        <f t="shared" si="475"/>
        <v>0.52777777777777779</v>
      </c>
      <c r="AP988" s="22" t="str" cm="1">
        <f t="array" ref="AP988">IF(W988="","",IF(SUMPRODUCT((W988=$W$7:$W$2042)*(AH988=$AH$7:$AH$2042)*(AN988=$AN$7:$AN$2042)*(AO988=$AO$7:$AO$2042)*(ROW($W$7:$W$2042)&lt;&gt;ROW(W988))*((R988=0)*($R$7:$R$2042&gt;0)+(R988&gt;0)*($R$7:$R$2042=0)))&gt;0,"SALONES UNIDOS",IF(SUMPRODUCT((W988=$W$7:$W$2042)*(AH988=$AH$7:$AH$2042)*((AN988&lt;$AO$7:$AO$2042)*(AO988&gt;$AN$7:$AN$2042))*(ROW($W$7:$W$2042)&lt;&gt;ROW(W988)))&gt;0,"Cruzado","Sin cruce")))</f>
        <v>Sin cruce</v>
      </c>
      <c r="AQ988" s="104">
        <f t="shared" ref="AQ988:AQ989" si="476">AN988</f>
        <v>0.31944444444444448</v>
      </c>
      <c r="AR988" s="104">
        <f t="shared" ref="AR988:AR989" si="477">AO988</f>
        <v>0.52777777777777779</v>
      </c>
      <c r="AS988" s="22"/>
      <c r="AT988" s="22"/>
      <c r="AU988" s="360" t="str" cm="1">
        <f t="array" ref="AU988">IF(AB988="","",IF(SUMPRODUCT((AB988=$AB$758:$AB$988)*(AH988=$AH$758:$AH$988)*(AQ988=$AQ$758:$AQ$988)*(AR988=$AR$758:$AR$988)*(ROW($AB$758:$AB$988)&lt;&gt;ROW(AB988))*((R988=0)*($R$758:$R$988&gt;0)+(R988&gt;0)*($R$758:$R$988=0)))&gt;0,"SALONES UNIDOS",IF(SUMPRODUCT((AB988=$AB$758:$AB$988)*(AH988=$AH$758:$AH$988)*((AQ988&lt;$AR$758:$AR$988)*(AR988&gt;$AQ$758:$AQ$988))*(ROW($AB$758:$AB$988)&lt;&gt;ROW(AB988)))&gt;0,"Cruzado","Sin cruce")))</f>
        <v>Sin cruce</v>
      </c>
      <c r="AV988" s="360" t="str" cm="1">
        <f t="array" ref="AV988">IF(AD988="","",IF(SUMPRODUCT((AD988=$AD$758:$AD$988)*(AH988=$AH$758:$AH$988)*(AS988=$AS$758:$AS$988)*(AT988=$AT$758:$AT$988)*(ROW($AD$758:$AD$988)&lt;&gt;ROW(AD988))*((R988=0)*($R$758:$R$988&gt;0)+(R988&gt;0)*($R$758:$R$988=0)))&gt;0,"SALONES UNIDOS",IF(SUMPRODUCT((AD988=$AD$758:$AD$988)*(AH988=$AH$758:$AH$988)*((AS988&lt;$AT$758:$AT$988)*(AT988&gt;$AS$758:$AS$988))*(ROW($AD$758:$AD$988)&lt;&gt;ROW(AD988)))&gt;0,"Cruzado","Sin cruce")))</f>
        <v/>
      </c>
      <c r="AW988" s="104" t="str">
        <f t="shared" si="472"/>
        <v>T33PORUMAA</v>
      </c>
      <c r="AX988" s="104" t="str" cm="1">
        <f t="array" ref="AX988">IF(AW988="","",IF(SUMPRODUCT((AW988=$AW$7:$AW$2042)*(AH988=$AH$7:$AH$2042)*(AN988=$AN$7:$AN$2042)*(AO988=$AO$7:$AO$2042)*(ROW($AW$7:$AW$2042)&lt;&gt;ROW(AW988))*((R988=0)*($R$7:$R$2042&gt;0)+(R988&gt;0)*($R$7:$R$2042=0)))&gt;0,"SALONES UNIDOS",IF(SUMPRODUCT((AW988=$AW$7:$AW$2042)*(AH988=$AH$7:$AH$2042)*((AN988&lt;$AO$7:$AO$2042)*(AO988&gt;$AN$7:$AN$2042))*(ROW($AW$7:$AW$2042)&lt;&gt;ROW(AW988)))&gt;0,"Cruzado","Sin cruce")))</f>
        <v>Sin cruce</v>
      </c>
    </row>
    <row r="989" spans="1:50" ht="19.8" hidden="1" customHeight="1" x14ac:dyDescent="0.25">
      <c r="B989" s="494" t="s">
        <v>314</v>
      </c>
      <c r="C989" s="369" t="s">
        <v>968</v>
      </c>
      <c r="D989" s="369">
        <v>20261</v>
      </c>
      <c r="E989" s="373" t="s">
        <v>280</v>
      </c>
      <c r="F989" s="370" t="s">
        <v>291</v>
      </c>
      <c r="G989" s="373" t="s">
        <v>285</v>
      </c>
      <c r="H989" s="373">
        <v>1</v>
      </c>
      <c r="I989" s="373" t="s">
        <v>278</v>
      </c>
      <c r="J989" s="373" t="s">
        <v>278</v>
      </c>
      <c r="K989" s="194" t="s">
        <v>553</v>
      </c>
      <c r="L989" s="364" t="s">
        <v>554</v>
      </c>
      <c r="M989" s="364" t="s">
        <v>324</v>
      </c>
      <c r="N989" s="364" t="s">
        <v>318</v>
      </c>
      <c r="O989" s="373" t="s">
        <v>315</v>
      </c>
      <c r="P989" s="364">
        <v>2</v>
      </c>
      <c r="Q989" s="364">
        <v>0</v>
      </c>
      <c r="R989" s="369">
        <v>2</v>
      </c>
      <c r="S989" s="364">
        <v>3</v>
      </c>
      <c r="T989" s="8"/>
      <c r="U989" s="374">
        <v>40</v>
      </c>
      <c r="V989" s="370">
        <v>70302657</v>
      </c>
      <c r="W989" s="373" t="s">
        <v>120</v>
      </c>
      <c r="X989" s="364" t="s">
        <v>315</v>
      </c>
      <c r="Y989" s="364"/>
      <c r="Z989" s="364"/>
      <c r="AA989" s="364"/>
      <c r="AB989" s="364" t="s">
        <v>570</v>
      </c>
      <c r="AC989" s="364"/>
      <c r="AD989" s="369"/>
      <c r="AE989" s="370"/>
      <c r="AF989" s="370"/>
      <c r="AG989" s="370" t="s">
        <v>559</v>
      </c>
      <c r="AH989" s="364">
        <v>3</v>
      </c>
      <c r="AI989" s="364">
        <v>7</v>
      </c>
      <c r="AJ989" s="364">
        <v>40</v>
      </c>
      <c r="AK989" s="364">
        <v>9</v>
      </c>
      <c r="AL989" s="364">
        <v>20</v>
      </c>
      <c r="AM989" s="22">
        <f t="shared" si="456"/>
        <v>2</v>
      </c>
      <c r="AN989" s="104">
        <f t="shared" ref="AN989:AN1060" si="478">AI989/24+AJ989/1440</f>
        <v>0.31944444444444448</v>
      </c>
      <c r="AO989" s="104">
        <f t="shared" ref="AO989:AO1060" si="479">AK989/24+AL989/1440</f>
        <v>0.3888888888888889</v>
      </c>
      <c r="AP989" s="22" t="str" cm="1">
        <f t="array" ref="AP989">IF(W989="","",IF(SUMPRODUCT((W989=$W$7:$W$2042)*(AH989=$AH$7:$AH$2042)*(AN989=$AN$7:$AN$2042)*(AO989=$AO$7:$AO$2042)*(ROW($W$7:$W$2042)&lt;&gt;ROW(W989))*((R989=0)*($R$7:$R$2042&gt;0)+(R989&gt;0)*($R$7:$R$2042=0)))&gt;0,"SALONES UNIDOS",IF(SUMPRODUCT((W989=$W$7:$W$2042)*(AH989=$AH$7:$AH$2042)*((AN989&lt;$AO$7:$AO$2042)*(AO989&gt;$AN$7:$AN$2042))*(ROW($W$7:$W$2042)&lt;&gt;ROW(W989)))&gt;0,"Cruzado","Sin cruce")))</f>
        <v>Sin cruce</v>
      </c>
      <c r="AQ989" s="104">
        <f t="shared" si="476"/>
        <v>0.31944444444444448</v>
      </c>
      <c r="AR989" s="104">
        <f t="shared" si="477"/>
        <v>0.3888888888888889</v>
      </c>
      <c r="AS989" s="22"/>
      <c r="AT989" s="22"/>
      <c r="AU989" s="361" t="str" cm="1">
        <f t="array" ref="AU989">IF(AB989="","",IF(SUMPRODUCT((AB989=$AB$989:$AB$1558)*(AH989=$AH$989:$AH$1558)*(AQ989=$AQ$989:$AQ$1558)*(AR989=$AR$989:$AR$1558)*(ROW($AB$989:$AB$1558)&lt;&gt;ROW(AB989))*((R989=0)*($R$989:$R$1558&gt;0)+(R989&gt;0)*($R$989:$R$1558=0)))&gt;0,"SALONES UNIDOS",IF(SUMPRODUCT((AB989=$AB$989:$AB$1558)*(AH989=$AH$989:$AH$1558)*((AQ989&lt;$AR$989:$AR$1558)*(AR989&gt;$AQ$989:$AQ$1558))*(ROW($AB$989:$AB$1558)&lt;&gt;ROW(AB989)))&gt;0,"Cruzado","Sin cruce")))</f>
        <v>Sin cruce</v>
      </c>
      <c r="AV989" s="361" t="str" cm="1">
        <f t="array" ref="AV989">IF(AD989="","",IF(SUMPRODUCT((AD989=$AD$989:$AD$1558)*(AH989=$AH$989:$AH$1558)*(AS989=$AS$989:$AS$1558)*(AT989=$AT$989:$AT$1558)*(ROW($AD$989:$AD$1558)&lt;&gt;ROW(AD989))*((R989=0)*($R$989:$R$1558&gt;0)+(R989&gt;0)*($R$989:$R$1558=0)))&gt;0,"SALONES UNIDOS",IF(SUMPRODUCT((AD989=$AD$989:$AD$1558)*(AH989=$AH$989:$AH$1558)*((AS989&lt;$AT$989:$AT$1558)*(AT989&gt;$AS$989:$AS$1558))*(ROW($AD$989:$AD$1558)&lt;&gt;ROW(AD989)))&gt;0,"Cruzado","Sin cruce")))</f>
        <v/>
      </c>
      <c r="AW989" s="104" t="str">
        <f t="shared" si="457"/>
        <v>EN1PRINCIPALA</v>
      </c>
      <c r="AX989" s="104" t="str" cm="1">
        <f t="array" ref="AX989">IF(AW989="","",IF(SUMPRODUCT((AW989=$AW$7:$AW$2042)*(AH989=$AH$7:$AH$2042)*(AN989=$AN$7:$AN$2042)*(AO989=$AO$7:$AO$2042)*(ROW($AW$7:$AW$2042)&lt;&gt;ROW(AW989))*((R989=0)*($R$7:$R$2042&gt;0)+(R989&gt;0)*($R$7:$R$2042=0)))&gt;0,"SALONES UNIDOS",IF(SUMPRODUCT((AW989=$AW$7:$AW$2042)*(AH989=$AH$7:$AH$2042)*((AN989&lt;$AO$7:$AO$2042)*(AO989&gt;$AN$7:$AN$2042))*(ROW($AW$7:$AW$2042)&lt;&gt;ROW(AW989)))&gt;0,"Cruzado","Sin cruce")))</f>
        <v>Sin cruce</v>
      </c>
    </row>
    <row r="990" spans="1:50" ht="19.8" hidden="1" customHeight="1" x14ac:dyDescent="0.25">
      <c r="B990" s="494" t="s">
        <v>314</v>
      </c>
      <c r="C990" s="369" t="s">
        <v>968</v>
      </c>
      <c r="D990" s="369">
        <v>20261</v>
      </c>
      <c r="E990" s="373" t="s">
        <v>280</v>
      </c>
      <c r="F990" s="370" t="s">
        <v>291</v>
      </c>
      <c r="G990" s="373" t="s">
        <v>285</v>
      </c>
      <c r="H990" s="373">
        <v>1</v>
      </c>
      <c r="I990" s="373" t="s">
        <v>552</v>
      </c>
      <c r="J990" s="373" t="s">
        <v>278</v>
      </c>
      <c r="K990" s="194" t="s">
        <v>553</v>
      </c>
      <c r="L990" s="364" t="s">
        <v>554</v>
      </c>
      <c r="M990" s="364" t="s">
        <v>324</v>
      </c>
      <c r="N990" s="364" t="s">
        <v>318</v>
      </c>
      <c r="O990" s="373" t="s">
        <v>315</v>
      </c>
      <c r="P990" s="364">
        <v>0</v>
      </c>
      <c r="Q990" s="364">
        <v>2</v>
      </c>
      <c r="R990" s="369">
        <v>2</v>
      </c>
      <c r="S990" s="364">
        <v>3</v>
      </c>
      <c r="T990" s="8"/>
      <c r="U990" s="374">
        <v>20</v>
      </c>
      <c r="V990" s="370">
        <v>70302657</v>
      </c>
      <c r="W990" s="373" t="s">
        <v>120</v>
      </c>
      <c r="X990" s="364" t="s">
        <v>315</v>
      </c>
      <c r="Y990" s="364"/>
      <c r="Z990" s="364"/>
      <c r="AA990" s="364"/>
      <c r="AB990" s="370"/>
      <c r="AC990" s="364"/>
      <c r="AD990" s="364" t="s">
        <v>835</v>
      </c>
      <c r="AE990" s="370"/>
      <c r="AF990" s="370"/>
      <c r="AG990" s="370" t="s">
        <v>301</v>
      </c>
      <c r="AH990" s="364">
        <v>3</v>
      </c>
      <c r="AI990" s="364">
        <v>9</v>
      </c>
      <c r="AJ990" s="364">
        <v>20</v>
      </c>
      <c r="AK990" s="364">
        <v>11</v>
      </c>
      <c r="AL990" s="364">
        <v>0</v>
      </c>
      <c r="AM990" s="22">
        <f t="shared" si="456"/>
        <v>2</v>
      </c>
      <c r="AN990" s="104">
        <f t="shared" si="478"/>
        <v>0.3888888888888889</v>
      </c>
      <c r="AO990" s="104">
        <f t="shared" si="479"/>
        <v>0.45833333333333331</v>
      </c>
      <c r="AP990" s="22" t="str" cm="1">
        <f t="array" ref="AP990">IF(W990="","",IF(SUMPRODUCT((W990=$W$7:$W$2042)*(AH990=$AH$7:$AH$2042)*(AN990=$AN$7:$AN$2042)*(AO990=$AO$7:$AO$2042)*(ROW($W$7:$W$2042)&lt;&gt;ROW(W990))*((R990=0)*($R$7:$R$2042&gt;0)+(R990&gt;0)*($R$7:$R$2042=0)))&gt;0,"SALONES UNIDOS",IF(SUMPRODUCT((W990=$W$7:$W$2042)*(AH990=$AH$7:$AH$2042)*((AN990&lt;$AO$7:$AO$2042)*(AO990&gt;$AN$7:$AN$2042))*(ROW($W$7:$W$2042)&lt;&gt;ROW(W990)))&gt;0,"Cruzado","Sin cruce")))</f>
        <v>Sin cruce</v>
      </c>
      <c r="AQ990" s="22"/>
      <c r="AR990" s="22"/>
      <c r="AS990" s="104">
        <f t="shared" ref="AS990:AS991" si="480">AN990</f>
        <v>0.3888888888888889</v>
      </c>
      <c r="AT990" s="104">
        <f t="shared" ref="AT990:AT991" si="481">AO990</f>
        <v>0.45833333333333331</v>
      </c>
      <c r="AU990" s="361" t="str" cm="1">
        <f t="array" ref="AU990">IF(AB990="","",IF(SUMPRODUCT((AB990=$AB$989:$AB$1558)*(AH990=$AH$989:$AH$1558)*(AQ990=$AQ$989:$AQ$1558)*(AR990=$AR$989:$AR$1558)*(ROW($AB$989:$AB$1558)&lt;&gt;ROW(AB990))*((R990=0)*($R$989:$R$1558&gt;0)+(R990&gt;0)*($R$989:$R$1558=0)))&gt;0,"SALONES UNIDOS",IF(SUMPRODUCT((AB990=$AB$989:$AB$1558)*(AH990=$AH$989:$AH$1558)*((AQ990&lt;$AR$989:$AR$1558)*(AR990&gt;$AQ$989:$AQ$1558))*(ROW($AB$989:$AB$1558)&lt;&gt;ROW(AB990)))&gt;0,"Cruzado","Sin cruce")))</f>
        <v/>
      </c>
      <c r="AV990" s="361" t="str" cm="1">
        <f t="array" ref="AV990">IF(AD990="","",IF(SUMPRODUCT((AD990=$AD$989:$AD$1558)*(AH990=$AH$989:$AH$1558)*(AS990=$AS$989:$AS$1558)*(AT990=$AT$989:$AT$1558)*(ROW($AD$989:$AD$1558)&lt;&gt;ROW(AD990))*((R990=0)*($R$989:$R$1558&gt;0)+(R990&gt;0)*($R$989:$R$1558=0)))&gt;0,"SALONES UNIDOS",IF(SUMPRODUCT((AD990=$AD$989:$AD$1558)*(AH990=$AH$989:$AH$1558)*((AS990&lt;$AT$989:$AT$1558)*(AT990&gt;$AS$989:$AS$1558))*(ROW($AD$989:$AD$1558)&lt;&gt;ROW(AD990)))&gt;0,"Cruzado","Sin cruce")))</f>
        <v>Sin cruce</v>
      </c>
      <c r="AW990" s="104" t="str">
        <f t="shared" si="457"/>
        <v>EN1PRINCIPALA</v>
      </c>
      <c r="AX990" s="104" t="str" cm="1">
        <f t="array" ref="AX990">IF(AW990="","",IF(SUMPRODUCT((AW990=$AW$7:$AW$2042)*(AH990=$AH$7:$AH$2042)*(AN990=$AN$7:$AN$2042)*(AO990=$AO$7:$AO$2042)*(ROW($AW$7:$AW$2042)&lt;&gt;ROW(AW990))*((R990=0)*($R$7:$R$2042&gt;0)+(R990&gt;0)*($R$7:$R$2042=0)))&gt;0,"SALONES UNIDOS",IF(SUMPRODUCT((AW990=$AW$7:$AW$2042)*(AH990=$AH$7:$AH$2042)*((AN990&lt;$AO$7:$AO$2042)*(AO990&gt;$AN$7:$AN$2042))*(ROW($AW$7:$AW$2042)&lt;&gt;ROW(AW990)))&gt;0,"Cruzado","Sin cruce")))</f>
        <v>Sin cruce</v>
      </c>
    </row>
    <row r="991" spans="1:50" ht="19.8" hidden="1" customHeight="1" x14ac:dyDescent="0.25">
      <c r="B991" s="494" t="s">
        <v>314</v>
      </c>
      <c r="C991" s="369" t="s">
        <v>968</v>
      </c>
      <c r="D991" s="369">
        <v>20261</v>
      </c>
      <c r="E991" s="373" t="s">
        <v>280</v>
      </c>
      <c r="F991" s="370" t="s">
        <v>291</v>
      </c>
      <c r="G991" s="373" t="s">
        <v>285</v>
      </c>
      <c r="H991" s="373">
        <v>1</v>
      </c>
      <c r="I991" s="373" t="s">
        <v>560</v>
      </c>
      <c r="J991" s="373" t="s">
        <v>278</v>
      </c>
      <c r="K991" s="194" t="s">
        <v>553</v>
      </c>
      <c r="L991" s="364" t="s">
        <v>554</v>
      </c>
      <c r="M991" s="364" t="s">
        <v>324</v>
      </c>
      <c r="N991" s="364" t="s">
        <v>318</v>
      </c>
      <c r="O991" s="373" t="s">
        <v>315</v>
      </c>
      <c r="P991" s="364">
        <v>0</v>
      </c>
      <c r="Q991" s="364">
        <v>2</v>
      </c>
      <c r="R991" s="369">
        <v>2</v>
      </c>
      <c r="S991" s="364">
        <v>3</v>
      </c>
      <c r="T991" s="8"/>
      <c r="U991" s="374">
        <v>20</v>
      </c>
      <c r="V991" s="370">
        <v>70302657</v>
      </c>
      <c r="W991" s="373" t="s">
        <v>120</v>
      </c>
      <c r="X991" s="364" t="s">
        <v>315</v>
      </c>
      <c r="Y991" s="364"/>
      <c r="Z991" s="364"/>
      <c r="AA991" s="364"/>
      <c r="AB991" s="370"/>
      <c r="AC991" s="364"/>
      <c r="AD991" s="364" t="s">
        <v>835</v>
      </c>
      <c r="AE991" s="370"/>
      <c r="AF991" s="370"/>
      <c r="AG991" s="370" t="s">
        <v>301</v>
      </c>
      <c r="AH991" s="364">
        <v>3</v>
      </c>
      <c r="AI991" s="364">
        <v>11</v>
      </c>
      <c r="AJ991" s="364">
        <v>0</v>
      </c>
      <c r="AK991" s="364">
        <v>12</v>
      </c>
      <c r="AL991" s="364">
        <v>40</v>
      </c>
      <c r="AM991" s="22">
        <f t="shared" si="456"/>
        <v>2</v>
      </c>
      <c r="AN991" s="104">
        <f t="shared" si="478"/>
        <v>0.45833333333333331</v>
      </c>
      <c r="AO991" s="104">
        <f t="shared" si="479"/>
        <v>0.52777777777777779</v>
      </c>
      <c r="AP991" s="22" t="str" cm="1">
        <f t="array" ref="AP991">IF(W991="","",IF(SUMPRODUCT((W991=$W$7:$W$2042)*(AH991=$AH$7:$AH$2042)*(AN991=$AN$7:$AN$2042)*(AO991=$AO$7:$AO$2042)*(ROW($W$7:$W$2042)&lt;&gt;ROW(W991))*((R991=0)*($R$7:$R$2042&gt;0)+(R991&gt;0)*($R$7:$R$2042=0)))&gt;0,"SALONES UNIDOS",IF(SUMPRODUCT((W991=$W$7:$W$2042)*(AH991=$AH$7:$AH$2042)*((AN991&lt;$AO$7:$AO$2042)*(AO991&gt;$AN$7:$AN$2042))*(ROW($W$7:$W$2042)&lt;&gt;ROW(W991)))&gt;0,"Cruzado","Sin cruce")))</f>
        <v>Sin cruce</v>
      </c>
      <c r="AQ991" s="22"/>
      <c r="AR991" s="22"/>
      <c r="AS991" s="104">
        <f t="shared" si="480"/>
        <v>0.45833333333333331</v>
      </c>
      <c r="AT991" s="104">
        <f t="shared" si="481"/>
        <v>0.52777777777777779</v>
      </c>
      <c r="AU991" s="361" t="str" cm="1">
        <f t="array" ref="AU991">IF(AB991="","",IF(SUMPRODUCT((AB991=$AB$989:$AB$1558)*(AH991=$AH$989:$AH$1558)*(AQ991=$AQ$989:$AQ$1558)*(AR991=$AR$989:$AR$1558)*(ROW($AB$989:$AB$1558)&lt;&gt;ROW(AB991))*((R991=0)*($R$989:$R$1558&gt;0)+(R991&gt;0)*($R$989:$R$1558=0)))&gt;0,"SALONES UNIDOS",IF(SUMPRODUCT((AB991=$AB$989:$AB$1558)*(AH991=$AH$989:$AH$1558)*((AQ991&lt;$AR$989:$AR$1558)*(AR991&gt;$AQ$989:$AQ$1558))*(ROW($AB$989:$AB$1558)&lt;&gt;ROW(AB991)))&gt;0,"Cruzado","Sin cruce")))</f>
        <v/>
      </c>
      <c r="AV991" s="361" t="str" cm="1">
        <f t="array" ref="AV991">IF(AD991="","",IF(SUMPRODUCT((AD991=$AD$989:$AD$1558)*(AH991=$AH$989:$AH$1558)*(AS991=$AS$989:$AS$1558)*(AT991=$AT$989:$AT$1558)*(ROW($AD$989:$AD$1558)&lt;&gt;ROW(AD991))*((R991=0)*($R$989:$R$1558&gt;0)+(R991&gt;0)*($R$989:$R$1558=0)))&gt;0,"SALONES UNIDOS",IF(SUMPRODUCT((AD991=$AD$989:$AD$1558)*(AH991=$AH$989:$AH$1558)*((AS991&lt;$AT$989:$AT$1558)*(AT991&gt;$AS$989:$AS$1558))*(ROW($AD$989:$AD$1558)&lt;&gt;ROW(AD991)))&gt;0,"Cruzado","Sin cruce")))</f>
        <v>Sin cruce</v>
      </c>
      <c r="AW991" s="104" t="str">
        <f t="shared" si="457"/>
        <v>EN1PRINCIPALA</v>
      </c>
      <c r="AX991" s="104" t="str" cm="1">
        <f t="array" ref="AX991">IF(AW991="","",IF(SUMPRODUCT((AW991=$AW$7:$AW$2042)*(AH991=$AH$7:$AH$2042)*(AN991=$AN$7:$AN$2042)*(AO991=$AO$7:$AO$2042)*(ROW($AW$7:$AW$2042)&lt;&gt;ROW(AW991))*((R991=0)*($R$7:$R$2042&gt;0)+(R991&gt;0)*($R$7:$R$2042=0)))&gt;0,"SALONES UNIDOS",IF(SUMPRODUCT((AW991=$AW$7:$AW$2042)*(AH991=$AH$7:$AH$2042)*((AN991&lt;$AO$7:$AO$2042)*(AO991&gt;$AN$7:$AN$2042))*(ROW($AW$7:$AW$2042)&lt;&gt;ROW(AW991)))&gt;0,"Cruzado","Sin cruce")))</f>
        <v>Sin cruce</v>
      </c>
    </row>
    <row r="992" spans="1:50" ht="19.8" hidden="1" customHeight="1" x14ac:dyDescent="0.25">
      <c r="B992" s="494" t="s">
        <v>314</v>
      </c>
      <c r="C992" s="369" t="s">
        <v>968</v>
      </c>
      <c r="D992" s="369">
        <v>20261</v>
      </c>
      <c r="E992" s="373" t="s">
        <v>280</v>
      </c>
      <c r="F992" s="370" t="s">
        <v>291</v>
      </c>
      <c r="G992" s="373" t="s">
        <v>285</v>
      </c>
      <c r="H992" s="373">
        <v>1</v>
      </c>
      <c r="I992" s="373" t="s">
        <v>278</v>
      </c>
      <c r="J992" s="373" t="s">
        <v>278</v>
      </c>
      <c r="K992" s="194" t="s">
        <v>561</v>
      </c>
      <c r="L992" s="364" t="s">
        <v>562</v>
      </c>
      <c r="M992" s="364" t="s">
        <v>362</v>
      </c>
      <c r="N992" s="364" t="s">
        <v>318</v>
      </c>
      <c r="O992" s="373" t="s">
        <v>315</v>
      </c>
      <c r="P992" s="364">
        <v>2</v>
      </c>
      <c r="Q992" s="364">
        <v>2</v>
      </c>
      <c r="R992" s="369">
        <v>4</v>
      </c>
      <c r="S992" s="364">
        <v>3</v>
      </c>
      <c r="T992" s="8"/>
      <c r="U992" s="374">
        <v>40</v>
      </c>
      <c r="V992" s="370">
        <v>40364065</v>
      </c>
      <c r="W992" s="373" t="s">
        <v>5</v>
      </c>
      <c r="X992" s="364" t="s">
        <v>315</v>
      </c>
      <c r="Y992" s="364"/>
      <c r="Z992" s="364"/>
      <c r="AA992" s="364"/>
      <c r="AB992" s="364" t="s">
        <v>570</v>
      </c>
      <c r="AC992" s="364"/>
      <c r="AD992" s="369"/>
      <c r="AE992" s="370"/>
      <c r="AF992" s="370"/>
      <c r="AG992" s="370" t="s">
        <v>319</v>
      </c>
      <c r="AH992" s="364">
        <v>1</v>
      </c>
      <c r="AI992" s="364">
        <v>13</v>
      </c>
      <c r="AJ992" s="364">
        <v>30</v>
      </c>
      <c r="AK992" s="364">
        <v>16</v>
      </c>
      <c r="AL992" s="364">
        <v>50</v>
      </c>
      <c r="AM992" s="22">
        <f t="shared" si="456"/>
        <v>4</v>
      </c>
      <c r="AN992" s="104">
        <f t="shared" si="478"/>
        <v>0.5625</v>
      </c>
      <c r="AO992" s="104">
        <f t="shared" si="479"/>
        <v>0.70138888888888884</v>
      </c>
      <c r="AP992" s="22" t="str" cm="1">
        <f t="array" ref="AP992">IF(W992="","",IF(SUMPRODUCT((W992=$W$7:$W$2042)*(AH992=$AH$7:$AH$2042)*(AN992=$AN$7:$AN$2042)*(AO992=$AO$7:$AO$2042)*(ROW($W$7:$W$2042)&lt;&gt;ROW(W992))*((R992=0)*($R$7:$R$2042&gt;0)+(R992&gt;0)*($R$7:$R$2042=0)))&gt;0,"SALONES UNIDOS",IF(SUMPRODUCT((W992=$W$7:$W$2042)*(AH992=$AH$7:$AH$2042)*((AN992&lt;$AO$7:$AO$2042)*(AO992&gt;$AN$7:$AN$2042))*(ROW($W$7:$W$2042)&lt;&gt;ROW(W992)))&gt;0,"Cruzado","Sin cruce")))</f>
        <v>Sin cruce</v>
      </c>
      <c r="AQ992" s="104">
        <f t="shared" ref="AQ992:AR996" si="482">AN992</f>
        <v>0.5625</v>
      </c>
      <c r="AR992" s="104">
        <f t="shared" si="482"/>
        <v>0.70138888888888884</v>
      </c>
      <c r="AS992" s="22"/>
      <c r="AT992" s="22"/>
      <c r="AU992" s="361" t="str" cm="1">
        <f t="array" ref="AU992">IF(AB992="","",IF(SUMPRODUCT((AB992=$AB$989:$AB$1558)*(AH992=$AH$989:$AH$1558)*(AQ992=$AQ$989:$AQ$1558)*(AR992=$AR$989:$AR$1558)*(ROW($AB$989:$AB$1558)&lt;&gt;ROW(AB992))*((R992=0)*($R$989:$R$1558&gt;0)+(R992&gt;0)*($R$989:$R$1558=0)))&gt;0,"SALONES UNIDOS",IF(SUMPRODUCT((AB992=$AB$989:$AB$1558)*(AH992=$AH$989:$AH$1558)*((AQ992&lt;$AR$989:$AR$1558)*(AR992&gt;$AQ$989:$AQ$1558))*(ROW($AB$989:$AB$1558)&lt;&gt;ROW(AB992)))&gt;0,"Cruzado","Sin cruce")))</f>
        <v>Sin cruce</v>
      </c>
      <c r="AV992" s="361" t="str" cm="1">
        <f t="array" ref="AV992">IF(AD992="","",IF(SUMPRODUCT((AD992=$AD$989:$AD$1558)*(AH992=$AH$989:$AH$1558)*(AS992=$AS$989:$AS$1558)*(AT992=$AT$989:$AT$1558)*(ROW($AD$989:$AD$1558)&lt;&gt;ROW(AD992))*((R992=0)*($R$989:$R$1558&gt;0)+(R992&gt;0)*($R$989:$R$1558=0)))&gt;0,"SALONES UNIDOS",IF(SUMPRODUCT((AD992=$AD$989:$AD$1558)*(AH992=$AH$989:$AH$1558)*((AS992&lt;$AT$989:$AT$1558)*(AT992&gt;$AS$989:$AS$1558))*(ROW($AD$989:$AD$1558)&lt;&gt;ROW(AD992)))&gt;0,"Cruzado","Sin cruce")))</f>
        <v/>
      </c>
      <c r="AW992" s="104" t="str">
        <f t="shared" si="457"/>
        <v>EN1PRINCIPALA</v>
      </c>
      <c r="AX992" s="104" t="str" cm="1">
        <f t="array" ref="AX992">IF(AW992="","",IF(SUMPRODUCT((AW992=$AW$7:$AW$2042)*(AH992=$AH$7:$AH$2042)*(AN992=$AN$7:$AN$2042)*(AO992=$AO$7:$AO$2042)*(ROW($AW$7:$AW$2042)&lt;&gt;ROW(AW992))*((R992=0)*($R$7:$R$2042&gt;0)+(R992&gt;0)*($R$7:$R$2042=0)))&gt;0,"SALONES UNIDOS",IF(SUMPRODUCT((AW992=$AW$7:$AW$2042)*(AH992=$AH$7:$AH$2042)*((AN992&lt;$AO$7:$AO$2042)*(AO992&gt;$AN$7:$AN$2042))*(ROW($AW$7:$AW$2042)&lt;&gt;ROW(AW992)))&gt;0,"Cruzado","Sin cruce")))</f>
        <v>Sin cruce</v>
      </c>
    </row>
    <row r="993" spans="2:50" ht="19.8" hidden="1" customHeight="1" x14ac:dyDescent="0.25">
      <c r="B993" s="494" t="s">
        <v>314</v>
      </c>
      <c r="C993" s="369" t="s">
        <v>968</v>
      </c>
      <c r="D993" s="369">
        <v>20261</v>
      </c>
      <c r="E993" s="373" t="s">
        <v>280</v>
      </c>
      <c r="F993" s="370" t="s">
        <v>291</v>
      </c>
      <c r="G993" s="373" t="s">
        <v>285</v>
      </c>
      <c r="H993" s="373">
        <v>1</v>
      </c>
      <c r="I993" s="373" t="s">
        <v>278</v>
      </c>
      <c r="J993" s="373" t="s">
        <v>278</v>
      </c>
      <c r="K993" s="194" t="s">
        <v>563</v>
      </c>
      <c r="L993" s="364" t="s">
        <v>564</v>
      </c>
      <c r="M993" s="364" t="s">
        <v>324</v>
      </c>
      <c r="N993" s="364" t="s">
        <v>318</v>
      </c>
      <c r="O993" s="373" t="s">
        <v>315</v>
      </c>
      <c r="P993" s="364">
        <v>2</v>
      </c>
      <c r="Q993" s="364">
        <v>2</v>
      </c>
      <c r="R993" s="369">
        <v>4</v>
      </c>
      <c r="S993" s="364">
        <v>3</v>
      </c>
      <c r="T993" s="8"/>
      <c r="U993" s="374">
        <v>40</v>
      </c>
      <c r="V993" s="370">
        <v>41678332</v>
      </c>
      <c r="W993" s="373" t="s">
        <v>209</v>
      </c>
      <c r="X993" s="364" t="s">
        <v>315</v>
      </c>
      <c r="Y993" s="364"/>
      <c r="Z993" s="364"/>
      <c r="AA993" s="364"/>
      <c r="AB993" s="364" t="s">
        <v>836</v>
      </c>
      <c r="AC993" s="364"/>
      <c r="AD993" s="369"/>
      <c r="AE993" s="370"/>
      <c r="AF993" s="370"/>
      <c r="AG993" s="370" t="s">
        <v>319</v>
      </c>
      <c r="AH993" s="364">
        <v>3</v>
      </c>
      <c r="AI993" s="364">
        <v>15</v>
      </c>
      <c r="AJ993" s="364">
        <v>10</v>
      </c>
      <c r="AK993" s="364">
        <v>18</v>
      </c>
      <c r="AL993" s="364">
        <v>30</v>
      </c>
      <c r="AM993" s="22">
        <f t="shared" si="456"/>
        <v>4</v>
      </c>
      <c r="AN993" s="104">
        <f t="shared" si="478"/>
        <v>0.63194444444444442</v>
      </c>
      <c r="AO993" s="104">
        <f t="shared" si="479"/>
        <v>0.77083333333333337</v>
      </c>
      <c r="AP993" s="22" t="str" cm="1">
        <f t="array" ref="AP993">IF(W993="","",IF(SUMPRODUCT((W993=$W$7:$W$2042)*(AH993=$AH$7:$AH$2042)*(AN993=$AN$7:$AN$2042)*(AO993=$AO$7:$AO$2042)*(ROW($W$7:$W$2042)&lt;&gt;ROW(W993))*((R993=0)*($R$7:$R$2042&gt;0)+(R993&gt;0)*($R$7:$R$2042=0)))&gt;0,"SALONES UNIDOS",IF(SUMPRODUCT((W993=$W$7:$W$2042)*(AH993=$AH$7:$AH$2042)*((AN993&lt;$AO$7:$AO$2042)*(AO993&gt;$AN$7:$AN$2042))*(ROW($W$7:$W$2042)&lt;&gt;ROW(W993)))&gt;0,"Cruzado","Sin cruce")))</f>
        <v>Sin cruce</v>
      </c>
      <c r="AQ993" s="104">
        <f t="shared" si="482"/>
        <v>0.63194444444444442</v>
      </c>
      <c r="AR993" s="104">
        <f t="shared" si="482"/>
        <v>0.77083333333333337</v>
      </c>
      <c r="AS993" s="22"/>
      <c r="AT993" s="22"/>
      <c r="AU993" s="361" t="str" cm="1">
        <f t="array" ref="AU993">IF(AB993="","",IF(SUMPRODUCT((AB993=$AB$989:$AB$1558)*(AH993=$AH$989:$AH$1558)*(AQ993=$AQ$989:$AQ$1558)*(AR993=$AR$989:$AR$1558)*(ROW($AB$989:$AB$1558)&lt;&gt;ROW(AB993))*((R993=0)*($R$989:$R$1558&gt;0)+(R993&gt;0)*($R$989:$R$1558=0)))&gt;0,"SALONES UNIDOS",IF(SUMPRODUCT((AB993=$AB$989:$AB$1558)*(AH993=$AH$989:$AH$1558)*((AQ993&lt;$AR$989:$AR$1558)*(AR993&gt;$AQ$989:$AQ$1558))*(ROW($AB$989:$AB$1558)&lt;&gt;ROW(AB993)))&gt;0,"Cruzado","Sin cruce")))</f>
        <v>Sin cruce</v>
      </c>
      <c r="AV993" s="361" t="str" cm="1">
        <f t="array" ref="AV993">IF(AD993="","",IF(SUMPRODUCT((AD993=$AD$989:$AD$1558)*(AH993=$AH$989:$AH$1558)*(AS993=$AS$989:$AS$1558)*(AT993=$AT$989:$AT$1558)*(ROW($AD$989:$AD$1558)&lt;&gt;ROW(AD993))*((R993=0)*($R$989:$R$1558&gt;0)+(R993&gt;0)*($R$989:$R$1558=0)))&gt;0,"SALONES UNIDOS",IF(SUMPRODUCT((AD993=$AD$989:$AD$1558)*(AH993=$AH$989:$AH$1558)*((AS993&lt;$AT$989:$AT$1558)*(AT993&gt;$AS$989:$AS$1558))*(ROW($AD$989:$AD$1558)&lt;&gt;ROW(AD993)))&gt;0,"Cruzado","Sin cruce")))</f>
        <v/>
      </c>
      <c r="AW993" s="104" t="str">
        <f t="shared" si="457"/>
        <v>EN1PRINCIPALA</v>
      </c>
      <c r="AX993" s="104" t="str" cm="1">
        <f t="array" ref="AX993">IF(AW993="","",IF(SUMPRODUCT((AW993=$AW$7:$AW$2042)*(AH993=$AH$7:$AH$2042)*(AN993=$AN$7:$AN$2042)*(AO993=$AO$7:$AO$2042)*(ROW($AW$7:$AW$2042)&lt;&gt;ROW(AW993))*((R993=0)*($R$7:$R$2042&gt;0)+(R993&gt;0)*($R$7:$R$2042=0)))&gt;0,"SALONES UNIDOS",IF(SUMPRODUCT((AW993=$AW$7:$AW$2042)*(AH993=$AH$7:$AH$2042)*((AN993&lt;$AO$7:$AO$2042)*(AO993&gt;$AN$7:$AN$2042))*(ROW($AW$7:$AW$2042)&lt;&gt;ROW(AW993)))&gt;0,"Cruzado","Sin cruce")))</f>
        <v>Sin cruce</v>
      </c>
    </row>
    <row r="994" spans="2:50" ht="19.8" hidden="1" customHeight="1" x14ac:dyDescent="0.25">
      <c r="B994" s="494" t="s">
        <v>314</v>
      </c>
      <c r="C994" s="369" t="s">
        <v>968</v>
      </c>
      <c r="D994" s="369">
        <v>20261</v>
      </c>
      <c r="E994" s="373" t="s">
        <v>280</v>
      </c>
      <c r="F994" s="370" t="s">
        <v>291</v>
      </c>
      <c r="G994" s="373" t="s">
        <v>285</v>
      </c>
      <c r="H994" s="373">
        <v>1</v>
      </c>
      <c r="I994" s="373" t="s">
        <v>278</v>
      </c>
      <c r="J994" s="373" t="s">
        <v>278</v>
      </c>
      <c r="K994" s="194" t="s">
        <v>565</v>
      </c>
      <c r="L994" s="364" t="s">
        <v>667</v>
      </c>
      <c r="M994" s="364" t="s">
        <v>362</v>
      </c>
      <c r="N994" s="364" t="s">
        <v>318</v>
      </c>
      <c r="O994" s="373" t="s">
        <v>315</v>
      </c>
      <c r="P994" s="364">
        <v>3</v>
      </c>
      <c r="Q994" s="364">
        <v>2</v>
      </c>
      <c r="R994" s="369">
        <v>5</v>
      </c>
      <c r="S994" s="364">
        <v>4</v>
      </c>
      <c r="T994" s="8"/>
      <c r="U994" s="374">
        <v>40</v>
      </c>
      <c r="V994" s="370">
        <v>21887837</v>
      </c>
      <c r="W994" s="373" t="s">
        <v>170</v>
      </c>
      <c r="X994" s="364" t="s">
        <v>315</v>
      </c>
      <c r="Y994" s="364"/>
      <c r="Z994" s="364"/>
      <c r="AA994" s="364"/>
      <c r="AB994" s="364" t="s">
        <v>570</v>
      </c>
      <c r="AC994" s="364"/>
      <c r="AD994" s="369"/>
      <c r="AE994" s="370"/>
      <c r="AF994" s="370"/>
      <c r="AG994" s="370" t="s">
        <v>319</v>
      </c>
      <c r="AH994" s="364">
        <v>2</v>
      </c>
      <c r="AI994" s="364">
        <v>11</v>
      </c>
      <c r="AJ994" s="364">
        <v>50</v>
      </c>
      <c r="AK994" s="364">
        <v>16</v>
      </c>
      <c r="AL994" s="364">
        <v>0</v>
      </c>
      <c r="AM994" s="22">
        <f t="shared" ref="AM994:AM1065" si="483">IF(AI994="",R994,ROUND(((((AK994/24)+(AL994/1440))-((AI994/24)+(AJ994/1440)))*1440/50),5))</f>
        <v>5</v>
      </c>
      <c r="AN994" s="104">
        <f t="shared" si="478"/>
        <v>0.49305555555555552</v>
      </c>
      <c r="AO994" s="104">
        <f t="shared" si="479"/>
        <v>0.66666666666666663</v>
      </c>
      <c r="AP994" s="22" t="str" cm="1">
        <f t="array" ref="AP994">IF(W994="","",IF(SUMPRODUCT((W994=$W$7:$W$2042)*(AH994=$AH$7:$AH$2042)*(AN994=$AN$7:$AN$2042)*(AO994=$AO$7:$AO$2042)*(ROW($W$7:$W$2042)&lt;&gt;ROW(W994))*((R994=0)*($R$7:$R$2042&gt;0)+(R994&gt;0)*($R$7:$R$2042=0)))&gt;0,"SALONES UNIDOS",IF(SUMPRODUCT((W994=$W$7:$W$2042)*(AH994=$AH$7:$AH$2042)*((AN994&lt;$AO$7:$AO$2042)*(AO994&gt;$AN$7:$AN$2042))*(ROW($W$7:$W$2042)&lt;&gt;ROW(W994)))&gt;0,"Cruzado","Sin cruce")))</f>
        <v>Sin cruce</v>
      </c>
      <c r="AQ994" s="104">
        <f t="shared" si="482"/>
        <v>0.49305555555555552</v>
      </c>
      <c r="AR994" s="104">
        <f t="shared" si="482"/>
        <v>0.66666666666666663</v>
      </c>
      <c r="AS994" s="22"/>
      <c r="AT994" s="22"/>
      <c r="AU994" s="361" t="str" cm="1">
        <f t="array" ref="AU994">IF(AB994="","",IF(SUMPRODUCT((AB994=$AB$989:$AB$1558)*(AH994=$AH$989:$AH$1558)*(AQ994=$AQ$989:$AQ$1558)*(AR994=$AR$989:$AR$1558)*(ROW($AB$989:$AB$1558)&lt;&gt;ROW(AB994))*((R994=0)*($R$989:$R$1558&gt;0)+(R994&gt;0)*($R$989:$R$1558=0)))&gt;0,"SALONES UNIDOS",IF(SUMPRODUCT((AB994=$AB$989:$AB$1558)*(AH994=$AH$989:$AH$1558)*((AQ994&lt;$AR$989:$AR$1558)*(AR994&gt;$AQ$989:$AQ$1558))*(ROW($AB$989:$AB$1558)&lt;&gt;ROW(AB994)))&gt;0,"Cruzado","Sin cruce")))</f>
        <v>Sin cruce</v>
      </c>
      <c r="AV994" s="361" t="str" cm="1">
        <f t="array" ref="AV994">IF(AD994="","",IF(SUMPRODUCT((AD994=$AD$989:$AD$1558)*(AH994=$AH$989:$AH$1558)*(AS994=$AS$989:$AS$1558)*(AT994=$AT$989:$AT$1558)*(ROW($AD$989:$AD$1558)&lt;&gt;ROW(AD994))*((R994=0)*($R$989:$R$1558&gt;0)+(R994&gt;0)*($R$989:$R$1558=0)))&gt;0,"SALONES UNIDOS",IF(SUMPRODUCT((AD994=$AD$989:$AD$1558)*(AH994=$AH$989:$AH$1558)*((AS994&lt;$AT$989:$AT$1558)*(AT994&gt;$AS$989:$AS$1558))*(ROW($AD$989:$AD$1558)&lt;&gt;ROW(AD994)))&gt;0,"Cruzado","Sin cruce")))</f>
        <v/>
      </c>
      <c r="AW994" s="104" t="str">
        <f t="shared" ref="AW994:AW1065" si="484">TRIM(CONCATENATE(G994,H994,E994,J994))</f>
        <v>EN1PRINCIPALA</v>
      </c>
      <c r="AX994" s="104" t="str" cm="1">
        <f t="array" ref="AX994">IF(AW994="","",IF(SUMPRODUCT((AW994=$AW$7:$AW$2042)*(AH994=$AH$7:$AH$2042)*(AN994=$AN$7:$AN$2042)*(AO994=$AO$7:$AO$2042)*(ROW($AW$7:$AW$2042)&lt;&gt;ROW(AW994))*((R994=0)*($R$7:$R$2042&gt;0)+(R994&gt;0)*($R$7:$R$2042=0)))&gt;0,"SALONES UNIDOS",IF(SUMPRODUCT((AW994=$AW$7:$AW$2042)*(AH994=$AH$7:$AH$2042)*((AN994&lt;$AO$7:$AO$2042)*(AO994&gt;$AN$7:$AN$2042))*(ROW($AW$7:$AW$2042)&lt;&gt;ROW(AW994)))&gt;0,"Cruzado","Sin cruce")))</f>
        <v>Sin cruce</v>
      </c>
    </row>
    <row r="995" spans="2:50" ht="19.8" hidden="1" customHeight="1" x14ac:dyDescent="0.25">
      <c r="B995" s="494" t="s">
        <v>314</v>
      </c>
      <c r="C995" s="369" t="s">
        <v>968</v>
      </c>
      <c r="D995" s="369">
        <v>20261</v>
      </c>
      <c r="E995" s="373" t="s">
        <v>280</v>
      </c>
      <c r="F995" s="370" t="s">
        <v>291</v>
      </c>
      <c r="G995" s="373" t="s">
        <v>285</v>
      </c>
      <c r="H995" s="373">
        <v>1</v>
      </c>
      <c r="I995" s="373" t="s">
        <v>278</v>
      </c>
      <c r="J995" s="373" t="s">
        <v>278</v>
      </c>
      <c r="K995" s="194" t="s">
        <v>566</v>
      </c>
      <c r="L995" s="364" t="s">
        <v>567</v>
      </c>
      <c r="M995" s="364" t="s">
        <v>362</v>
      </c>
      <c r="N995" s="364" t="s">
        <v>318</v>
      </c>
      <c r="O995" s="373" t="s">
        <v>315</v>
      </c>
      <c r="P995" s="364">
        <v>3</v>
      </c>
      <c r="Q995" s="364">
        <v>2</v>
      </c>
      <c r="R995" s="369">
        <v>5</v>
      </c>
      <c r="S995" s="364">
        <v>4</v>
      </c>
      <c r="T995" s="8"/>
      <c r="U995" s="374">
        <v>40</v>
      </c>
      <c r="V995" s="370">
        <v>8822479</v>
      </c>
      <c r="W995" s="373" t="s">
        <v>25</v>
      </c>
      <c r="X995" s="364" t="s">
        <v>315</v>
      </c>
      <c r="Y995" s="364"/>
      <c r="Z995" s="364"/>
      <c r="AA995" s="364"/>
      <c r="AB995" s="364" t="s">
        <v>570</v>
      </c>
      <c r="AC995" s="364"/>
      <c r="AD995" s="369"/>
      <c r="AE995" s="370"/>
      <c r="AF995" s="370"/>
      <c r="AG995" s="370" t="s">
        <v>319</v>
      </c>
      <c r="AH995" s="364">
        <v>4</v>
      </c>
      <c r="AI995" s="364">
        <v>7</v>
      </c>
      <c r="AJ995" s="364">
        <v>40</v>
      </c>
      <c r="AK995" s="364">
        <v>11</v>
      </c>
      <c r="AL995" s="364">
        <v>50</v>
      </c>
      <c r="AM995" s="22">
        <f t="shared" si="483"/>
        <v>5</v>
      </c>
      <c r="AN995" s="104">
        <f t="shared" si="478"/>
        <v>0.31944444444444448</v>
      </c>
      <c r="AO995" s="104">
        <f t="shared" si="479"/>
        <v>0.49305555555555552</v>
      </c>
      <c r="AP995" s="22" t="str" cm="1">
        <f t="array" ref="AP995">IF(W995="","",IF(SUMPRODUCT((W995=$W$7:$W$2042)*(AH995=$AH$7:$AH$2042)*(AN995=$AN$7:$AN$2042)*(AO995=$AO$7:$AO$2042)*(ROW($W$7:$W$2042)&lt;&gt;ROW(W995))*((R995=0)*($R$7:$R$2042&gt;0)+(R995&gt;0)*($R$7:$R$2042=0)))&gt;0,"SALONES UNIDOS",IF(SUMPRODUCT((W995=$W$7:$W$2042)*(AH995=$AH$7:$AH$2042)*((AN995&lt;$AO$7:$AO$2042)*(AO995&gt;$AN$7:$AN$2042))*(ROW($W$7:$W$2042)&lt;&gt;ROW(W995)))&gt;0,"Cruzado","Sin cruce")))</f>
        <v>Sin cruce</v>
      </c>
      <c r="AQ995" s="104">
        <f t="shared" si="482"/>
        <v>0.31944444444444448</v>
      </c>
      <c r="AR995" s="104">
        <f t="shared" si="482"/>
        <v>0.49305555555555552</v>
      </c>
      <c r="AS995" s="22"/>
      <c r="AT995" s="22"/>
      <c r="AU995" s="361" t="str" cm="1">
        <f t="array" ref="AU995">IF(AB995="","",IF(SUMPRODUCT((AB995=$AB$989:$AB$1558)*(AH995=$AH$989:$AH$1558)*(AQ995=$AQ$989:$AQ$1558)*(AR995=$AR$989:$AR$1558)*(ROW($AB$989:$AB$1558)&lt;&gt;ROW(AB995))*((R995=0)*($R$989:$R$1558&gt;0)+(R995&gt;0)*($R$989:$R$1558=0)))&gt;0,"SALONES UNIDOS",IF(SUMPRODUCT((AB995=$AB$989:$AB$1558)*(AH995=$AH$989:$AH$1558)*((AQ995&lt;$AR$989:$AR$1558)*(AR995&gt;$AQ$989:$AQ$1558))*(ROW($AB$989:$AB$1558)&lt;&gt;ROW(AB995)))&gt;0,"Cruzado","Sin cruce")))</f>
        <v>Sin cruce</v>
      </c>
      <c r="AV995" s="361" t="str" cm="1">
        <f t="array" ref="AV995">IF(AD995="","",IF(SUMPRODUCT((AD995=$AD$989:$AD$1558)*(AH995=$AH$989:$AH$1558)*(AS995=$AS$989:$AS$1558)*(AT995=$AT$989:$AT$1558)*(ROW($AD$989:$AD$1558)&lt;&gt;ROW(AD995))*((R995=0)*($R$989:$R$1558&gt;0)+(R995&gt;0)*($R$989:$R$1558=0)))&gt;0,"SALONES UNIDOS",IF(SUMPRODUCT((AD995=$AD$989:$AD$1558)*(AH995=$AH$989:$AH$1558)*((AS995&lt;$AT$989:$AT$1558)*(AT995&gt;$AS$989:$AS$1558))*(ROW($AD$989:$AD$1558)&lt;&gt;ROW(AD995)))&gt;0,"Cruzado","Sin cruce")))</f>
        <v/>
      </c>
      <c r="AW995" s="104" t="str">
        <f t="shared" si="484"/>
        <v>EN1PRINCIPALA</v>
      </c>
      <c r="AX995" s="104" t="str" cm="1">
        <f t="array" ref="AX995">IF(AW995="","",IF(SUMPRODUCT((AW995=$AW$7:$AW$2042)*(AH995=$AH$7:$AH$2042)*(AN995=$AN$7:$AN$2042)*(AO995=$AO$7:$AO$2042)*(ROW($AW$7:$AW$2042)&lt;&gt;ROW(AW995))*((R995=0)*($R$7:$R$2042&gt;0)+(R995&gt;0)*($R$7:$R$2042=0)))&gt;0,"SALONES UNIDOS",IF(SUMPRODUCT((AW995=$AW$7:$AW$2042)*(AH995=$AH$7:$AH$2042)*((AN995&lt;$AO$7:$AO$2042)*(AO995&gt;$AN$7:$AN$2042))*(ROW($AW$7:$AW$2042)&lt;&gt;ROW(AW995)))&gt;0,"Cruzado","Sin cruce")))</f>
        <v>Sin cruce</v>
      </c>
    </row>
    <row r="996" spans="2:50" ht="19.8" hidden="1" customHeight="1" x14ac:dyDescent="0.25">
      <c r="B996" s="494" t="s">
        <v>314</v>
      </c>
      <c r="C996" s="369" t="s">
        <v>968</v>
      </c>
      <c r="D996" s="369">
        <v>20261</v>
      </c>
      <c r="E996" s="373" t="s">
        <v>280</v>
      </c>
      <c r="F996" s="370" t="s">
        <v>291</v>
      </c>
      <c r="G996" s="373" t="s">
        <v>285</v>
      </c>
      <c r="H996" s="373">
        <v>1</v>
      </c>
      <c r="I996" s="373" t="s">
        <v>278</v>
      </c>
      <c r="J996" s="373" t="s">
        <v>278</v>
      </c>
      <c r="K996" s="194" t="s">
        <v>568</v>
      </c>
      <c r="L996" s="364" t="s">
        <v>569</v>
      </c>
      <c r="M996" s="364" t="s">
        <v>362</v>
      </c>
      <c r="N996" s="364" t="s">
        <v>318</v>
      </c>
      <c r="O996" s="373" t="s">
        <v>315</v>
      </c>
      <c r="P996" s="364">
        <v>3</v>
      </c>
      <c r="Q996" s="364">
        <v>2</v>
      </c>
      <c r="R996" s="369">
        <v>5</v>
      </c>
      <c r="S996" s="364">
        <v>4</v>
      </c>
      <c r="T996" s="8"/>
      <c r="U996" s="374">
        <v>40</v>
      </c>
      <c r="V996" s="370">
        <v>10611806</v>
      </c>
      <c r="W996" s="373" t="s">
        <v>484</v>
      </c>
      <c r="X996" s="364" t="s">
        <v>315</v>
      </c>
      <c r="Y996" s="364"/>
      <c r="Z996" s="364"/>
      <c r="AA996" s="364"/>
      <c r="AB996" s="364" t="s">
        <v>570</v>
      </c>
      <c r="AC996" s="364"/>
      <c r="AD996" s="369"/>
      <c r="AE996" s="370"/>
      <c r="AF996" s="370"/>
      <c r="AG996" s="370" t="s">
        <v>319</v>
      </c>
      <c r="AH996" s="364">
        <v>5</v>
      </c>
      <c r="AI996" s="364">
        <v>7</v>
      </c>
      <c r="AJ996" s="364">
        <v>40</v>
      </c>
      <c r="AK996" s="364">
        <v>11</v>
      </c>
      <c r="AL996" s="364">
        <v>50</v>
      </c>
      <c r="AM996" s="22">
        <f t="shared" si="483"/>
        <v>5</v>
      </c>
      <c r="AN996" s="104">
        <f t="shared" si="478"/>
        <v>0.31944444444444448</v>
      </c>
      <c r="AO996" s="104">
        <f t="shared" si="479"/>
        <v>0.49305555555555552</v>
      </c>
      <c r="AP996" s="22" t="str" cm="1">
        <f t="array" ref="AP996">IF(W996="","",IF(SUMPRODUCT((W996=$W$7:$W$2042)*(AH996=$AH$7:$AH$2042)*(AN996=$AN$7:$AN$2042)*(AO996=$AO$7:$AO$2042)*(ROW($W$7:$W$2042)&lt;&gt;ROW(W996))*((R996=0)*($R$7:$R$2042&gt;0)+(R996&gt;0)*($R$7:$R$2042=0)))&gt;0,"SALONES UNIDOS",IF(SUMPRODUCT((W996=$W$7:$W$2042)*(AH996=$AH$7:$AH$2042)*((AN996&lt;$AO$7:$AO$2042)*(AO996&gt;$AN$7:$AN$2042))*(ROW($W$7:$W$2042)&lt;&gt;ROW(W996)))&gt;0,"Cruzado","Sin cruce")))</f>
        <v>Sin cruce</v>
      </c>
      <c r="AQ996" s="104">
        <f t="shared" si="482"/>
        <v>0.31944444444444448</v>
      </c>
      <c r="AR996" s="104">
        <f t="shared" si="482"/>
        <v>0.49305555555555552</v>
      </c>
      <c r="AS996" s="22"/>
      <c r="AT996" s="22"/>
      <c r="AU996" s="361" t="str" cm="1">
        <f t="array" ref="AU996">IF(AB996="","",IF(SUMPRODUCT((AB996=$AB$989:$AB$1558)*(AH996=$AH$989:$AH$1558)*(AQ996=$AQ$989:$AQ$1558)*(AR996=$AR$989:$AR$1558)*(ROW($AB$989:$AB$1558)&lt;&gt;ROW(AB996))*((R996=0)*($R$989:$R$1558&gt;0)+(R996&gt;0)*($R$989:$R$1558=0)))&gt;0,"SALONES UNIDOS",IF(SUMPRODUCT((AB996=$AB$989:$AB$1558)*(AH996=$AH$989:$AH$1558)*((AQ996&lt;$AR$989:$AR$1558)*(AR996&gt;$AQ$989:$AQ$1558))*(ROW($AB$989:$AB$1558)&lt;&gt;ROW(AB996)))&gt;0,"Cruzado","Sin cruce")))</f>
        <v>Sin cruce</v>
      </c>
      <c r="AV996" s="361" t="str" cm="1">
        <f t="array" ref="AV996">IF(AD996="","",IF(SUMPRODUCT((AD996=$AD$989:$AD$1558)*(AH996=$AH$989:$AH$1558)*(AS996=$AS$989:$AS$1558)*(AT996=$AT$989:$AT$1558)*(ROW($AD$989:$AD$1558)&lt;&gt;ROW(AD996))*((R996=0)*($R$989:$R$1558&gt;0)+(R996&gt;0)*($R$989:$R$1558=0)))&gt;0,"SALONES UNIDOS",IF(SUMPRODUCT((AD996=$AD$989:$AD$1558)*(AH996=$AH$989:$AH$1558)*((AS996&lt;$AT$989:$AT$1558)*(AT996&gt;$AS$989:$AS$1558))*(ROW($AD$989:$AD$1558)&lt;&gt;ROW(AD996)))&gt;0,"Cruzado","Sin cruce")))</f>
        <v/>
      </c>
      <c r="AW996" s="104" t="str">
        <f t="shared" si="484"/>
        <v>EN1PRINCIPALA</v>
      </c>
      <c r="AX996" s="104" t="str" cm="1">
        <f t="array" ref="AX996">IF(AW996="","",IF(SUMPRODUCT((AW996=$AW$7:$AW$2042)*(AH996=$AH$7:$AH$2042)*(AN996=$AN$7:$AN$2042)*(AO996=$AO$7:$AO$2042)*(ROW($AW$7:$AW$2042)&lt;&gt;ROW(AW996))*((R996=0)*($R$7:$R$2042&gt;0)+(R996&gt;0)*($R$7:$R$2042=0)))&gt;0,"SALONES UNIDOS",IF(SUMPRODUCT((AW996=$AW$7:$AW$2042)*(AH996=$AH$7:$AH$2042)*((AN996&lt;$AO$7:$AO$2042)*(AO996&gt;$AN$7:$AN$2042))*(ROW($AW$7:$AW$2042)&lt;&gt;ROW(AW996)))&gt;0,"Cruzado","Sin cruce")))</f>
        <v>Sin cruce</v>
      </c>
    </row>
    <row r="997" spans="2:50" ht="19.8" hidden="1" customHeight="1" x14ac:dyDescent="0.25">
      <c r="B997" s="494" t="s">
        <v>314</v>
      </c>
      <c r="C997" s="369" t="s">
        <v>968</v>
      </c>
      <c r="D997" s="369">
        <v>20261</v>
      </c>
      <c r="E997" s="373" t="s">
        <v>280</v>
      </c>
      <c r="F997" s="370" t="s">
        <v>291</v>
      </c>
      <c r="G997" s="373" t="s">
        <v>285</v>
      </c>
      <c r="H997" s="373">
        <v>1</v>
      </c>
      <c r="I997" s="436" t="s">
        <v>412</v>
      </c>
      <c r="J997" s="373" t="s">
        <v>281</v>
      </c>
      <c r="K997" s="194" t="s">
        <v>553</v>
      </c>
      <c r="L997" s="364" t="s">
        <v>554</v>
      </c>
      <c r="M997" s="364" t="s">
        <v>324</v>
      </c>
      <c r="N997" s="364" t="s">
        <v>318</v>
      </c>
      <c r="O997" s="373" t="s">
        <v>315</v>
      </c>
      <c r="P997" s="437">
        <v>0</v>
      </c>
      <c r="Q997" s="437">
        <v>2</v>
      </c>
      <c r="R997" s="369">
        <v>2</v>
      </c>
      <c r="S997" s="364">
        <v>3</v>
      </c>
      <c r="T997" s="8"/>
      <c r="U997" s="438">
        <v>20</v>
      </c>
      <c r="V997" s="370">
        <v>70302657</v>
      </c>
      <c r="W997" s="373" t="s">
        <v>120</v>
      </c>
      <c r="X997" s="364" t="s">
        <v>315</v>
      </c>
      <c r="Y997" s="364"/>
      <c r="Z997" s="364"/>
      <c r="AA997" s="364"/>
      <c r="AB997" s="370"/>
      <c r="AC997" s="364"/>
      <c r="AD997" s="364" t="s">
        <v>835</v>
      </c>
      <c r="AE997" s="370"/>
      <c r="AF997" s="370"/>
      <c r="AG997" s="370" t="s">
        <v>301</v>
      </c>
      <c r="AH997" s="364">
        <v>3</v>
      </c>
      <c r="AI997" s="364">
        <v>13</v>
      </c>
      <c r="AJ997" s="364">
        <v>30</v>
      </c>
      <c r="AK997" s="364">
        <v>15</v>
      </c>
      <c r="AL997" s="364">
        <v>10</v>
      </c>
      <c r="AM997" s="22">
        <f t="shared" si="483"/>
        <v>2</v>
      </c>
      <c r="AN997" s="104">
        <f t="shared" si="478"/>
        <v>0.5625</v>
      </c>
      <c r="AO997" s="104">
        <f t="shared" si="479"/>
        <v>0.63194444444444442</v>
      </c>
      <c r="AP997" s="22" t="str" cm="1">
        <f t="array" ref="AP997">IF(W997="","",IF(SUMPRODUCT((W997=$W$7:$W$2042)*(AH997=$AH$7:$AH$2042)*(AN997=$AN$7:$AN$2042)*(AO997=$AO$7:$AO$2042)*(ROW($W$7:$W$2042)&lt;&gt;ROW(W997))*((R997=0)*($R$7:$R$2042&gt;0)+(R997&gt;0)*($R$7:$R$2042=0)))&gt;0,"SALONES UNIDOS",IF(SUMPRODUCT((W997=$W$7:$W$2042)*(AH997=$AH$7:$AH$2042)*((AN997&lt;$AO$7:$AO$2042)*(AO997&gt;$AN$7:$AN$2042))*(ROW($W$7:$W$2042)&lt;&gt;ROW(W997)))&gt;0,"Cruzado","Sin cruce")))</f>
        <v>Sin cruce</v>
      </c>
      <c r="AQ997" s="22"/>
      <c r="AR997" s="22"/>
      <c r="AS997" s="104">
        <f t="shared" ref="AS997:AS998" si="485">AN997</f>
        <v>0.5625</v>
      </c>
      <c r="AT997" s="104">
        <f t="shared" ref="AT997:AT998" si="486">AO997</f>
        <v>0.63194444444444442</v>
      </c>
      <c r="AU997" s="361" t="str" cm="1">
        <f t="array" ref="AU997">IF(AB997="","",IF(SUMPRODUCT((AB997=$AB$989:$AB$1558)*(AH997=$AH$989:$AH$1558)*(AQ997=$AQ$989:$AQ$1558)*(AR997=$AR$989:$AR$1558)*(ROW($AB$989:$AB$1558)&lt;&gt;ROW(AB997))*((R997=0)*($R$989:$R$1558&gt;0)+(R997&gt;0)*($R$989:$R$1558=0)))&gt;0,"SALONES UNIDOS",IF(SUMPRODUCT((AB997=$AB$989:$AB$1558)*(AH997=$AH$989:$AH$1558)*((AQ997&lt;$AR$989:$AR$1558)*(AR997&gt;$AQ$989:$AQ$1558))*(ROW($AB$989:$AB$1558)&lt;&gt;ROW(AB997)))&gt;0,"Cruzado","Sin cruce")))</f>
        <v/>
      </c>
      <c r="AV997" s="361" t="str" cm="1">
        <f t="array" ref="AV997">IF(AD997="","",IF(SUMPRODUCT((AD997=$AD$989:$AD$1558)*(AH997=$AH$989:$AH$1558)*(AS997=$AS$989:$AS$1558)*(AT997=$AT$989:$AT$1558)*(ROW($AD$989:$AD$1558)&lt;&gt;ROW(AD997))*((R997=0)*($R$989:$R$1558&gt;0)+(R997&gt;0)*($R$989:$R$1558=0)))&gt;0,"SALONES UNIDOS",IF(SUMPRODUCT((AD997=$AD$989:$AD$1558)*(AH997=$AH$989:$AH$1558)*((AS997&lt;$AT$989:$AT$1558)*(AT997&gt;$AS$989:$AS$1558))*(ROW($AD$989:$AD$1558)&lt;&gt;ROW(AD997)))&gt;0,"Cruzado","Sin cruce")))</f>
        <v>Sin cruce</v>
      </c>
      <c r="AW997" s="104" t="str">
        <f t="shared" si="484"/>
        <v>EN1PRINCIPALB</v>
      </c>
      <c r="AX997" s="104" t="str" cm="1">
        <f t="array" ref="AX997">IF(AW997="","",IF(SUMPRODUCT((AW997=$AW$7:$AW$2042)*(AH997=$AH$7:$AH$2042)*(AN997=$AN$7:$AN$2042)*(AO997=$AO$7:$AO$2042)*(ROW($AW$7:$AW$2042)&lt;&gt;ROW(AW997))*((R997=0)*($R$7:$R$2042&gt;0)+(R997&gt;0)*($R$7:$R$2042=0)))&gt;0,"SALONES UNIDOS",IF(SUMPRODUCT((AW997=$AW$7:$AW$2042)*(AH997=$AH$7:$AH$2042)*((AN997&lt;$AO$7:$AO$2042)*(AO997&gt;$AN$7:$AN$2042))*(ROW($AW$7:$AW$2042)&lt;&gt;ROW(AW997)))&gt;0,"Cruzado","Sin cruce")))</f>
        <v>Sin cruce</v>
      </c>
    </row>
    <row r="998" spans="2:50" ht="19.8" hidden="1" customHeight="1" x14ac:dyDescent="0.25">
      <c r="B998" s="494" t="s">
        <v>314</v>
      </c>
      <c r="C998" s="369" t="s">
        <v>968</v>
      </c>
      <c r="D998" s="369">
        <v>20261</v>
      </c>
      <c r="E998" s="373" t="s">
        <v>280</v>
      </c>
      <c r="F998" s="370" t="s">
        <v>291</v>
      </c>
      <c r="G998" s="373" t="s">
        <v>285</v>
      </c>
      <c r="H998" s="373">
        <v>1</v>
      </c>
      <c r="I998" s="436" t="s">
        <v>571</v>
      </c>
      <c r="J998" s="373" t="s">
        <v>281</v>
      </c>
      <c r="K998" s="194" t="s">
        <v>553</v>
      </c>
      <c r="L998" s="364" t="s">
        <v>554</v>
      </c>
      <c r="M998" s="364" t="s">
        <v>324</v>
      </c>
      <c r="N998" s="364" t="s">
        <v>318</v>
      </c>
      <c r="O998" s="373" t="s">
        <v>315</v>
      </c>
      <c r="P998" s="364">
        <v>0</v>
      </c>
      <c r="Q998" s="364">
        <v>2</v>
      </c>
      <c r="R998" s="369">
        <v>2</v>
      </c>
      <c r="S998" s="364">
        <v>3</v>
      </c>
      <c r="T998" s="8"/>
      <c r="U998" s="374">
        <v>20</v>
      </c>
      <c r="V998" s="370">
        <v>70302657</v>
      </c>
      <c r="W998" s="373" t="s">
        <v>120</v>
      </c>
      <c r="X998" s="364" t="s">
        <v>315</v>
      </c>
      <c r="Y998" s="364"/>
      <c r="Z998" s="364"/>
      <c r="AA998" s="364"/>
      <c r="AB998" s="370"/>
      <c r="AC998" s="364"/>
      <c r="AD998" s="364" t="s">
        <v>835</v>
      </c>
      <c r="AE998" s="370"/>
      <c r="AF998" s="370"/>
      <c r="AG998" s="370" t="s">
        <v>301</v>
      </c>
      <c r="AH998" s="364">
        <v>3</v>
      </c>
      <c r="AI998" s="364">
        <v>15</v>
      </c>
      <c r="AJ998" s="364">
        <v>10</v>
      </c>
      <c r="AK998" s="364">
        <v>16</v>
      </c>
      <c r="AL998" s="364">
        <v>50</v>
      </c>
      <c r="AM998" s="22">
        <f t="shared" si="483"/>
        <v>2</v>
      </c>
      <c r="AN998" s="104">
        <f t="shared" si="478"/>
        <v>0.63194444444444442</v>
      </c>
      <c r="AO998" s="104">
        <f t="shared" si="479"/>
        <v>0.70138888888888884</v>
      </c>
      <c r="AP998" s="22" t="str" cm="1">
        <f t="array" ref="AP998">IF(W998="","",IF(SUMPRODUCT((W998=$W$7:$W$2042)*(AH998=$AH$7:$AH$2042)*(AN998=$AN$7:$AN$2042)*(AO998=$AO$7:$AO$2042)*(ROW($W$7:$W$2042)&lt;&gt;ROW(W998))*((R998=0)*($R$7:$R$2042&gt;0)+(R998&gt;0)*($R$7:$R$2042=0)))&gt;0,"SALONES UNIDOS",IF(SUMPRODUCT((W998=$W$7:$W$2042)*(AH998=$AH$7:$AH$2042)*((AN998&lt;$AO$7:$AO$2042)*(AO998&gt;$AN$7:$AN$2042))*(ROW($W$7:$W$2042)&lt;&gt;ROW(W998)))&gt;0,"Cruzado","Sin cruce")))</f>
        <v>Sin cruce</v>
      </c>
      <c r="AQ998" s="22"/>
      <c r="AR998" s="22"/>
      <c r="AS998" s="104">
        <f t="shared" si="485"/>
        <v>0.63194444444444442</v>
      </c>
      <c r="AT998" s="104">
        <f t="shared" si="486"/>
        <v>0.70138888888888884</v>
      </c>
      <c r="AU998" s="361" t="str" cm="1">
        <f t="array" ref="AU998">IF(AB998="","",IF(SUMPRODUCT((AB998=$AB$989:$AB$1558)*(AH998=$AH$989:$AH$1558)*(AQ998=$AQ$989:$AQ$1558)*(AR998=$AR$989:$AR$1558)*(ROW($AB$989:$AB$1558)&lt;&gt;ROW(AB998))*((R998=0)*($R$989:$R$1558&gt;0)+(R998&gt;0)*($R$989:$R$1558=0)))&gt;0,"SALONES UNIDOS",IF(SUMPRODUCT((AB998=$AB$989:$AB$1558)*(AH998=$AH$989:$AH$1558)*((AQ998&lt;$AR$989:$AR$1558)*(AR998&gt;$AQ$989:$AQ$1558))*(ROW($AB$989:$AB$1558)&lt;&gt;ROW(AB998)))&gt;0,"Cruzado","Sin cruce")))</f>
        <v/>
      </c>
      <c r="AV998" s="361" t="str" cm="1">
        <f t="array" ref="AV998">IF(AD998="","",IF(SUMPRODUCT((AD998=$AD$989:$AD$1558)*(AH998=$AH$989:$AH$1558)*(AS998=$AS$989:$AS$1558)*(AT998=$AT$989:$AT$1558)*(ROW($AD$989:$AD$1558)&lt;&gt;ROW(AD998))*((R998=0)*($R$989:$R$1558&gt;0)+(R998&gt;0)*($R$989:$R$1558=0)))&gt;0,"SALONES UNIDOS",IF(SUMPRODUCT((AD998=$AD$989:$AD$1558)*(AH998=$AH$989:$AH$1558)*((AS998&lt;$AT$989:$AT$1558)*(AT998&gt;$AS$989:$AS$1558))*(ROW($AD$989:$AD$1558)&lt;&gt;ROW(AD998)))&gt;0,"Cruzado","Sin cruce")))</f>
        <v>Sin cruce</v>
      </c>
      <c r="AW998" s="104" t="str">
        <f t="shared" si="484"/>
        <v>EN1PRINCIPALB</v>
      </c>
      <c r="AX998" s="104" t="str" cm="1">
        <f t="array" ref="AX998">IF(AW998="","",IF(SUMPRODUCT((AW998=$AW$7:$AW$2042)*(AH998=$AH$7:$AH$2042)*(AN998=$AN$7:$AN$2042)*(AO998=$AO$7:$AO$2042)*(ROW($AW$7:$AW$2042)&lt;&gt;ROW(AW998))*((R998=0)*($R$7:$R$2042&gt;0)+(R998&gt;0)*($R$7:$R$2042=0)))&gt;0,"SALONES UNIDOS",IF(SUMPRODUCT((AW998=$AW$7:$AW$2042)*(AH998=$AH$7:$AH$2042)*((AN998&lt;$AO$7:$AO$2042)*(AO998&gt;$AN$7:$AN$2042))*(ROW($AW$7:$AW$2042)&lt;&gt;ROW(AW998)))&gt;0,"Cruzado","Sin cruce")))</f>
        <v>Sin cruce</v>
      </c>
    </row>
    <row r="999" spans="2:50" ht="19.8" hidden="1" customHeight="1" x14ac:dyDescent="0.25">
      <c r="B999" s="494" t="s">
        <v>314</v>
      </c>
      <c r="C999" s="369" t="s">
        <v>968</v>
      </c>
      <c r="D999" s="369">
        <v>20261</v>
      </c>
      <c r="E999" s="373" t="s">
        <v>280</v>
      </c>
      <c r="F999" s="370" t="s">
        <v>291</v>
      </c>
      <c r="G999" s="373" t="s">
        <v>285</v>
      </c>
      <c r="H999" s="373">
        <v>1</v>
      </c>
      <c r="I999" s="436" t="s">
        <v>281</v>
      </c>
      <c r="J999" s="373" t="s">
        <v>281</v>
      </c>
      <c r="K999" s="194" t="s">
        <v>553</v>
      </c>
      <c r="L999" s="364" t="s">
        <v>554</v>
      </c>
      <c r="M999" s="364" t="s">
        <v>324</v>
      </c>
      <c r="N999" s="364" t="s">
        <v>318</v>
      </c>
      <c r="O999" s="373" t="s">
        <v>315</v>
      </c>
      <c r="P999" s="437">
        <v>2</v>
      </c>
      <c r="Q999" s="437">
        <v>0</v>
      </c>
      <c r="R999" s="369">
        <v>2</v>
      </c>
      <c r="S999" s="364">
        <v>3</v>
      </c>
      <c r="T999" s="8"/>
      <c r="U999" s="438">
        <v>40</v>
      </c>
      <c r="V999" s="370">
        <v>70302657</v>
      </c>
      <c r="W999" s="373" t="s">
        <v>120</v>
      </c>
      <c r="X999" s="364" t="s">
        <v>315</v>
      </c>
      <c r="Y999" s="364"/>
      <c r="Z999" s="364"/>
      <c r="AA999" s="364"/>
      <c r="AB999" s="364" t="s">
        <v>570</v>
      </c>
      <c r="AC999" s="364"/>
      <c r="AD999" s="369"/>
      <c r="AE999" s="370"/>
      <c r="AF999" s="370"/>
      <c r="AG999" s="370" t="s">
        <v>559</v>
      </c>
      <c r="AH999" s="364">
        <v>3</v>
      </c>
      <c r="AI999" s="364">
        <v>16</v>
      </c>
      <c r="AJ999" s="364">
        <v>50</v>
      </c>
      <c r="AK999" s="364">
        <v>18</v>
      </c>
      <c r="AL999" s="364">
        <v>30</v>
      </c>
      <c r="AM999" s="22">
        <f t="shared" si="483"/>
        <v>2</v>
      </c>
      <c r="AN999" s="104">
        <f t="shared" si="478"/>
        <v>0.70138888888888884</v>
      </c>
      <c r="AO999" s="104">
        <f t="shared" si="479"/>
        <v>0.77083333333333337</v>
      </c>
      <c r="AP999" s="22" t="str" cm="1">
        <f t="array" ref="AP999">IF(W999="","",IF(SUMPRODUCT((W999=$W$7:$W$2042)*(AH999=$AH$7:$AH$2042)*(AN999=$AN$7:$AN$2042)*(AO999=$AO$7:$AO$2042)*(ROW($W$7:$W$2042)&lt;&gt;ROW(W999))*((R999=0)*($R$7:$R$2042&gt;0)+(R999&gt;0)*($R$7:$R$2042=0)))&gt;0,"SALONES UNIDOS",IF(SUMPRODUCT((W999=$W$7:$W$2042)*(AH999=$AH$7:$AH$2042)*((AN999&lt;$AO$7:$AO$2042)*(AO999&gt;$AN$7:$AN$2042))*(ROW($W$7:$W$2042)&lt;&gt;ROW(W999)))&gt;0,"Cruzado","Sin cruce")))</f>
        <v>Sin cruce</v>
      </c>
      <c r="AQ999" s="104">
        <f t="shared" ref="AQ999:AR1004" si="487">AN999</f>
        <v>0.70138888888888884</v>
      </c>
      <c r="AR999" s="104">
        <f t="shared" si="487"/>
        <v>0.77083333333333337</v>
      </c>
      <c r="AS999" s="22"/>
      <c r="AT999" s="22"/>
      <c r="AU999" s="361" t="str" cm="1">
        <f t="array" ref="AU999">IF(AB999="","",IF(SUMPRODUCT((AB999=$AB$989:$AB$1558)*(AH999=$AH$989:$AH$1558)*(AQ999=$AQ$989:$AQ$1558)*(AR999=$AR$989:$AR$1558)*(ROW($AB$989:$AB$1558)&lt;&gt;ROW(AB999))*((R999=0)*($R$989:$R$1558&gt;0)+(R999&gt;0)*($R$989:$R$1558=0)))&gt;0,"SALONES UNIDOS",IF(SUMPRODUCT((AB999=$AB$989:$AB$1558)*(AH999=$AH$989:$AH$1558)*((AQ999&lt;$AR$989:$AR$1558)*(AR999&gt;$AQ$989:$AQ$1558))*(ROW($AB$989:$AB$1558)&lt;&gt;ROW(AB999)))&gt;0,"Cruzado","Sin cruce")))</f>
        <v>Sin cruce</v>
      </c>
      <c r="AV999" s="361" t="str" cm="1">
        <f t="array" ref="AV999">IF(AD999="","",IF(SUMPRODUCT((AD999=$AD$989:$AD$1558)*(AH999=$AH$989:$AH$1558)*(AS999=$AS$989:$AS$1558)*(AT999=$AT$989:$AT$1558)*(ROW($AD$989:$AD$1558)&lt;&gt;ROW(AD999))*((R999=0)*($R$989:$R$1558&gt;0)+(R999&gt;0)*($R$989:$R$1558=0)))&gt;0,"SALONES UNIDOS",IF(SUMPRODUCT((AD999=$AD$989:$AD$1558)*(AH999=$AH$989:$AH$1558)*((AS999&lt;$AT$989:$AT$1558)*(AT999&gt;$AS$989:$AS$1558))*(ROW($AD$989:$AD$1558)&lt;&gt;ROW(AD999)))&gt;0,"Cruzado","Sin cruce")))</f>
        <v/>
      </c>
      <c r="AW999" s="104" t="str">
        <f t="shared" si="484"/>
        <v>EN1PRINCIPALB</v>
      </c>
      <c r="AX999" s="104" t="str" cm="1">
        <f t="array" ref="AX999">IF(AW999="","",IF(SUMPRODUCT((AW999=$AW$7:$AW$2042)*(AH999=$AH$7:$AH$2042)*(AN999=$AN$7:$AN$2042)*(AO999=$AO$7:$AO$2042)*(ROW($AW$7:$AW$2042)&lt;&gt;ROW(AW999))*((R999=0)*($R$7:$R$2042&gt;0)+(R999&gt;0)*($R$7:$R$2042=0)))&gt;0,"SALONES UNIDOS",IF(SUMPRODUCT((AW999=$AW$7:$AW$2042)*(AH999=$AH$7:$AH$2042)*((AN999&lt;$AO$7:$AO$2042)*(AO999&gt;$AN$7:$AN$2042))*(ROW($AW$7:$AW$2042)&lt;&gt;ROW(AW999)))&gt;0,"Cruzado","Sin cruce")))</f>
        <v>Sin cruce</v>
      </c>
    </row>
    <row r="1000" spans="2:50" ht="19.8" hidden="1" customHeight="1" x14ac:dyDescent="0.25">
      <c r="B1000" s="494" t="s">
        <v>314</v>
      </c>
      <c r="C1000" s="369" t="s">
        <v>968</v>
      </c>
      <c r="D1000" s="369">
        <v>20261</v>
      </c>
      <c r="E1000" s="373" t="s">
        <v>280</v>
      </c>
      <c r="F1000" s="370" t="s">
        <v>291</v>
      </c>
      <c r="G1000" s="373" t="s">
        <v>285</v>
      </c>
      <c r="H1000" s="373">
        <v>1</v>
      </c>
      <c r="I1000" s="373" t="s">
        <v>281</v>
      </c>
      <c r="J1000" s="373" t="s">
        <v>281</v>
      </c>
      <c r="K1000" s="194" t="s">
        <v>561</v>
      </c>
      <c r="L1000" s="364" t="s">
        <v>562</v>
      </c>
      <c r="M1000" s="364" t="s">
        <v>362</v>
      </c>
      <c r="N1000" s="364" t="s">
        <v>318</v>
      </c>
      <c r="O1000" s="373" t="s">
        <v>315</v>
      </c>
      <c r="P1000" s="364">
        <v>2</v>
      </c>
      <c r="Q1000" s="364">
        <v>2</v>
      </c>
      <c r="R1000" s="369">
        <v>4</v>
      </c>
      <c r="S1000" s="364">
        <v>3</v>
      </c>
      <c r="T1000" s="8"/>
      <c r="U1000" s="374">
        <v>40</v>
      </c>
      <c r="V1000" s="370">
        <v>21869228</v>
      </c>
      <c r="W1000" s="373" t="s">
        <v>186</v>
      </c>
      <c r="X1000" s="364" t="s">
        <v>315</v>
      </c>
      <c r="Y1000" s="364"/>
      <c r="Z1000" s="364"/>
      <c r="AA1000" s="364"/>
      <c r="AB1000" s="364" t="s">
        <v>836</v>
      </c>
      <c r="AC1000" s="364"/>
      <c r="AD1000" s="369"/>
      <c r="AE1000" s="370"/>
      <c r="AF1000" s="370"/>
      <c r="AG1000" s="370" t="s">
        <v>319</v>
      </c>
      <c r="AH1000" s="364">
        <v>2</v>
      </c>
      <c r="AI1000" s="364">
        <v>9</v>
      </c>
      <c r="AJ1000" s="364">
        <v>20</v>
      </c>
      <c r="AK1000" s="364">
        <v>12</v>
      </c>
      <c r="AL1000" s="364">
        <v>40</v>
      </c>
      <c r="AM1000" s="22">
        <f t="shared" si="483"/>
        <v>4</v>
      </c>
      <c r="AN1000" s="104">
        <f t="shared" si="478"/>
        <v>0.3888888888888889</v>
      </c>
      <c r="AO1000" s="104">
        <f t="shared" si="479"/>
        <v>0.52777777777777779</v>
      </c>
      <c r="AP1000" s="22" t="str" cm="1">
        <f t="array" ref="AP1000">IF(W1000="","",IF(SUMPRODUCT((W1000=$W$7:$W$2042)*(AH1000=$AH$7:$AH$2042)*(AN1000=$AN$7:$AN$2042)*(AO1000=$AO$7:$AO$2042)*(ROW($W$7:$W$2042)&lt;&gt;ROW(W1000))*((R1000=0)*($R$7:$R$2042&gt;0)+(R1000&gt;0)*($R$7:$R$2042=0)))&gt;0,"SALONES UNIDOS",IF(SUMPRODUCT((W1000=$W$7:$W$2042)*(AH1000=$AH$7:$AH$2042)*((AN1000&lt;$AO$7:$AO$2042)*(AO1000&gt;$AN$7:$AN$2042))*(ROW($W$7:$W$2042)&lt;&gt;ROW(W1000)))&gt;0,"Cruzado","Sin cruce")))</f>
        <v>Sin cruce</v>
      </c>
      <c r="AQ1000" s="104">
        <f t="shared" si="487"/>
        <v>0.3888888888888889</v>
      </c>
      <c r="AR1000" s="104">
        <f t="shared" si="487"/>
        <v>0.52777777777777779</v>
      </c>
      <c r="AS1000" s="22"/>
      <c r="AT1000" s="22"/>
      <c r="AU1000" s="361" t="str" cm="1">
        <f t="array" ref="AU1000">IF(AB1000="","",IF(SUMPRODUCT((AB1000=$AB$989:$AB$1558)*(AH1000=$AH$989:$AH$1558)*(AQ1000=$AQ$989:$AQ$1558)*(AR1000=$AR$989:$AR$1558)*(ROW($AB$989:$AB$1558)&lt;&gt;ROW(AB1000))*((R1000=0)*($R$989:$R$1558&gt;0)+(R1000&gt;0)*($R$989:$R$1558=0)))&gt;0,"SALONES UNIDOS",IF(SUMPRODUCT((AB1000=$AB$989:$AB$1558)*(AH1000=$AH$989:$AH$1558)*((AQ1000&lt;$AR$989:$AR$1558)*(AR1000&gt;$AQ$989:$AQ$1558))*(ROW($AB$989:$AB$1558)&lt;&gt;ROW(AB1000)))&gt;0,"Cruzado","Sin cruce")))</f>
        <v>Sin cruce</v>
      </c>
      <c r="AV1000" s="361" t="str" cm="1">
        <f t="array" ref="AV1000">IF(AD1000="","",IF(SUMPRODUCT((AD1000=$AD$989:$AD$1558)*(AH1000=$AH$989:$AH$1558)*(AS1000=$AS$989:$AS$1558)*(AT1000=$AT$989:$AT$1558)*(ROW($AD$989:$AD$1558)&lt;&gt;ROW(AD1000))*((R1000=0)*($R$989:$R$1558&gt;0)+(R1000&gt;0)*($R$989:$R$1558=0)))&gt;0,"SALONES UNIDOS",IF(SUMPRODUCT((AD1000=$AD$989:$AD$1558)*(AH1000=$AH$989:$AH$1558)*((AS1000&lt;$AT$989:$AT$1558)*(AT1000&gt;$AS$989:$AS$1558))*(ROW($AD$989:$AD$1558)&lt;&gt;ROW(AD1000)))&gt;0,"Cruzado","Sin cruce")))</f>
        <v/>
      </c>
      <c r="AW1000" s="104" t="str">
        <f t="shared" si="484"/>
        <v>EN1PRINCIPALB</v>
      </c>
      <c r="AX1000" s="104" t="str" cm="1">
        <f t="array" ref="AX1000">IF(AW1000="","",IF(SUMPRODUCT((AW1000=$AW$7:$AW$2042)*(AH1000=$AH$7:$AH$2042)*(AN1000=$AN$7:$AN$2042)*(AO1000=$AO$7:$AO$2042)*(ROW($AW$7:$AW$2042)&lt;&gt;ROW(AW1000))*((R1000=0)*($R$7:$R$2042&gt;0)+(R1000&gt;0)*($R$7:$R$2042=0)))&gt;0,"SALONES UNIDOS",IF(SUMPRODUCT((AW1000=$AW$7:$AW$2042)*(AH1000=$AH$7:$AH$2042)*((AN1000&lt;$AO$7:$AO$2042)*(AO1000&gt;$AN$7:$AN$2042))*(ROW($AW$7:$AW$2042)&lt;&gt;ROW(AW1000)))&gt;0,"Cruzado","Sin cruce")))</f>
        <v>Sin cruce</v>
      </c>
    </row>
    <row r="1001" spans="2:50" ht="19.8" hidden="1" customHeight="1" x14ac:dyDescent="0.25">
      <c r="B1001" s="494" t="s">
        <v>314</v>
      </c>
      <c r="C1001" s="369" t="s">
        <v>968</v>
      </c>
      <c r="D1001" s="369">
        <v>20261</v>
      </c>
      <c r="E1001" s="373" t="s">
        <v>280</v>
      </c>
      <c r="F1001" s="370" t="s">
        <v>291</v>
      </c>
      <c r="G1001" s="373" t="s">
        <v>285</v>
      </c>
      <c r="H1001" s="373">
        <v>1</v>
      </c>
      <c r="I1001" s="373" t="s">
        <v>281</v>
      </c>
      <c r="J1001" s="373" t="s">
        <v>281</v>
      </c>
      <c r="K1001" s="194" t="s">
        <v>563</v>
      </c>
      <c r="L1001" s="364" t="s">
        <v>564</v>
      </c>
      <c r="M1001" s="364" t="s">
        <v>324</v>
      </c>
      <c r="N1001" s="364" t="s">
        <v>318</v>
      </c>
      <c r="O1001" s="373" t="s">
        <v>315</v>
      </c>
      <c r="P1001" s="364">
        <v>2</v>
      </c>
      <c r="Q1001" s="364">
        <v>2</v>
      </c>
      <c r="R1001" s="369">
        <v>4</v>
      </c>
      <c r="S1001" s="364">
        <v>3</v>
      </c>
      <c r="T1001" s="8"/>
      <c r="U1001" s="374">
        <v>40</v>
      </c>
      <c r="V1001" s="370">
        <v>41678332</v>
      </c>
      <c r="W1001" s="373" t="s">
        <v>209</v>
      </c>
      <c r="X1001" s="364" t="s">
        <v>315</v>
      </c>
      <c r="Y1001" s="364"/>
      <c r="Z1001" s="364"/>
      <c r="AA1001" s="364"/>
      <c r="AB1001" s="364" t="s">
        <v>704</v>
      </c>
      <c r="AC1001" s="364"/>
      <c r="AD1001" s="369"/>
      <c r="AE1001" s="370"/>
      <c r="AF1001" s="370"/>
      <c r="AG1001" s="370" t="s">
        <v>319</v>
      </c>
      <c r="AH1001" s="364">
        <v>3</v>
      </c>
      <c r="AI1001" s="364">
        <v>7</v>
      </c>
      <c r="AJ1001" s="364">
        <v>40</v>
      </c>
      <c r="AK1001" s="364">
        <v>11</v>
      </c>
      <c r="AL1001" s="364">
        <v>0</v>
      </c>
      <c r="AM1001" s="22">
        <f t="shared" si="483"/>
        <v>4</v>
      </c>
      <c r="AN1001" s="104">
        <f t="shared" si="478"/>
        <v>0.31944444444444448</v>
      </c>
      <c r="AO1001" s="104">
        <f t="shared" si="479"/>
        <v>0.45833333333333331</v>
      </c>
      <c r="AP1001" s="22" t="str" cm="1">
        <f t="array" ref="AP1001">IF(W1001="","",IF(SUMPRODUCT((W1001=$W$7:$W$2042)*(AH1001=$AH$7:$AH$2042)*(AN1001=$AN$7:$AN$2042)*(AO1001=$AO$7:$AO$2042)*(ROW($W$7:$W$2042)&lt;&gt;ROW(W1001))*((R1001=0)*($R$7:$R$2042&gt;0)+(R1001&gt;0)*($R$7:$R$2042=0)))&gt;0,"SALONES UNIDOS",IF(SUMPRODUCT((W1001=$W$7:$W$2042)*(AH1001=$AH$7:$AH$2042)*((AN1001&lt;$AO$7:$AO$2042)*(AO1001&gt;$AN$7:$AN$2042))*(ROW($W$7:$W$2042)&lt;&gt;ROW(W1001)))&gt;0,"Cruzado","Sin cruce")))</f>
        <v>Sin cruce</v>
      </c>
      <c r="AQ1001" s="104">
        <f t="shared" si="487"/>
        <v>0.31944444444444448</v>
      </c>
      <c r="AR1001" s="104">
        <f t="shared" si="487"/>
        <v>0.45833333333333331</v>
      </c>
      <c r="AS1001" s="22"/>
      <c r="AT1001" s="22"/>
      <c r="AU1001" s="361" t="str" cm="1">
        <f t="array" ref="AU1001">IF(AB1001="","",IF(SUMPRODUCT((AB1001=$AB$989:$AB$1558)*(AH1001=$AH$989:$AH$1558)*(AQ1001=$AQ$989:$AQ$1558)*(AR1001=$AR$989:$AR$1558)*(ROW($AB$989:$AB$1558)&lt;&gt;ROW(AB1001))*((R1001=0)*($R$989:$R$1558&gt;0)+(R1001&gt;0)*($R$989:$R$1558=0)))&gt;0,"SALONES UNIDOS",IF(SUMPRODUCT((AB1001=$AB$989:$AB$1558)*(AH1001=$AH$989:$AH$1558)*((AQ1001&lt;$AR$989:$AR$1558)*(AR1001&gt;$AQ$989:$AQ$1558))*(ROW($AB$989:$AB$1558)&lt;&gt;ROW(AB1001)))&gt;0,"Cruzado","Sin cruce")))</f>
        <v>Sin cruce</v>
      </c>
      <c r="AV1001" s="361" t="str" cm="1">
        <f t="array" ref="AV1001">IF(AD1001="","",IF(SUMPRODUCT((AD1001=$AD$989:$AD$1558)*(AH1001=$AH$989:$AH$1558)*(AS1001=$AS$989:$AS$1558)*(AT1001=$AT$989:$AT$1558)*(ROW($AD$989:$AD$1558)&lt;&gt;ROW(AD1001))*((R1001=0)*($R$989:$R$1558&gt;0)+(R1001&gt;0)*($R$989:$R$1558=0)))&gt;0,"SALONES UNIDOS",IF(SUMPRODUCT((AD1001=$AD$989:$AD$1558)*(AH1001=$AH$989:$AH$1558)*((AS1001&lt;$AT$989:$AT$1558)*(AT1001&gt;$AS$989:$AS$1558))*(ROW($AD$989:$AD$1558)&lt;&gt;ROW(AD1001)))&gt;0,"Cruzado","Sin cruce")))</f>
        <v/>
      </c>
      <c r="AW1001" s="104" t="str">
        <f t="shared" si="484"/>
        <v>EN1PRINCIPALB</v>
      </c>
      <c r="AX1001" s="104" t="str" cm="1">
        <f t="array" ref="AX1001">IF(AW1001="","",IF(SUMPRODUCT((AW1001=$AW$7:$AW$2042)*(AH1001=$AH$7:$AH$2042)*(AN1001=$AN$7:$AN$2042)*(AO1001=$AO$7:$AO$2042)*(ROW($AW$7:$AW$2042)&lt;&gt;ROW(AW1001))*((R1001=0)*($R$7:$R$2042&gt;0)+(R1001&gt;0)*($R$7:$R$2042=0)))&gt;0,"SALONES UNIDOS",IF(SUMPRODUCT((AW1001=$AW$7:$AW$2042)*(AH1001=$AH$7:$AH$2042)*((AN1001&lt;$AO$7:$AO$2042)*(AO1001&gt;$AN$7:$AN$2042))*(ROW($AW$7:$AW$2042)&lt;&gt;ROW(AW1001)))&gt;0,"Cruzado","Sin cruce")))</f>
        <v>Sin cruce</v>
      </c>
    </row>
    <row r="1002" spans="2:50" ht="19.8" hidden="1" customHeight="1" x14ac:dyDescent="0.25">
      <c r="B1002" s="494" t="s">
        <v>314</v>
      </c>
      <c r="C1002" s="369" t="s">
        <v>968</v>
      </c>
      <c r="D1002" s="369">
        <v>20261</v>
      </c>
      <c r="E1002" s="373" t="s">
        <v>280</v>
      </c>
      <c r="F1002" s="370" t="s">
        <v>291</v>
      </c>
      <c r="G1002" s="373" t="s">
        <v>285</v>
      </c>
      <c r="H1002" s="373">
        <v>1</v>
      </c>
      <c r="I1002" s="373" t="s">
        <v>281</v>
      </c>
      <c r="J1002" s="373" t="s">
        <v>281</v>
      </c>
      <c r="K1002" s="194" t="s">
        <v>565</v>
      </c>
      <c r="L1002" s="364" t="s">
        <v>667</v>
      </c>
      <c r="M1002" s="364" t="s">
        <v>362</v>
      </c>
      <c r="N1002" s="364" t="s">
        <v>318</v>
      </c>
      <c r="O1002" s="373" t="s">
        <v>315</v>
      </c>
      <c r="P1002" s="364">
        <v>3</v>
      </c>
      <c r="Q1002" s="364">
        <v>2</v>
      </c>
      <c r="R1002" s="369">
        <v>5</v>
      </c>
      <c r="S1002" s="364">
        <v>4</v>
      </c>
      <c r="T1002" s="8"/>
      <c r="U1002" s="374">
        <v>40</v>
      </c>
      <c r="V1002" s="370">
        <v>40385643</v>
      </c>
      <c r="W1002" s="373" t="s">
        <v>19</v>
      </c>
      <c r="X1002" s="364" t="s">
        <v>315</v>
      </c>
      <c r="Y1002" s="364"/>
      <c r="Z1002" s="364"/>
      <c r="AA1002" s="364"/>
      <c r="AB1002" s="364" t="s">
        <v>836</v>
      </c>
      <c r="AC1002" s="364"/>
      <c r="AD1002" s="369"/>
      <c r="AE1002" s="370"/>
      <c r="AF1002" s="370"/>
      <c r="AG1002" s="370" t="s">
        <v>319</v>
      </c>
      <c r="AH1002" s="364">
        <v>4</v>
      </c>
      <c r="AI1002" s="364">
        <v>8</v>
      </c>
      <c r="AJ1002" s="364">
        <v>30</v>
      </c>
      <c r="AK1002" s="364">
        <v>12</v>
      </c>
      <c r="AL1002" s="364">
        <v>40</v>
      </c>
      <c r="AM1002" s="22">
        <f t="shared" si="483"/>
        <v>5</v>
      </c>
      <c r="AN1002" s="104">
        <f t="shared" si="478"/>
        <v>0.35416666666666663</v>
      </c>
      <c r="AO1002" s="104">
        <f t="shared" si="479"/>
        <v>0.52777777777777779</v>
      </c>
      <c r="AP1002" s="22" t="str" cm="1">
        <f t="array" ref="AP1002">IF(W1002="","",IF(SUMPRODUCT((W1002=$W$7:$W$2042)*(AH1002=$AH$7:$AH$2042)*(AN1002=$AN$7:$AN$2042)*(AO1002=$AO$7:$AO$2042)*(ROW($W$7:$W$2042)&lt;&gt;ROW(W1002))*((R1002=0)*($R$7:$R$2042&gt;0)+(R1002&gt;0)*($R$7:$R$2042=0)))&gt;0,"SALONES UNIDOS",IF(SUMPRODUCT((W1002=$W$7:$W$2042)*(AH1002=$AH$7:$AH$2042)*((AN1002&lt;$AO$7:$AO$2042)*(AO1002&gt;$AN$7:$AN$2042))*(ROW($W$7:$W$2042)&lt;&gt;ROW(W1002)))&gt;0,"Cruzado","Sin cruce")))</f>
        <v>Sin cruce</v>
      </c>
      <c r="AQ1002" s="104">
        <f t="shared" si="487"/>
        <v>0.35416666666666663</v>
      </c>
      <c r="AR1002" s="104">
        <f t="shared" si="487"/>
        <v>0.52777777777777779</v>
      </c>
      <c r="AS1002" s="22"/>
      <c r="AT1002" s="22"/>
      <c r="AU1002" s="361" t="str" cm="1">
        <f t="array" ref="AU1002">IF(AB1002="","",IF(SUMPRODUCT((AB1002=$AB$989:$AB$1558)*(AH1002=$AH$989:$AH$1558)*(AQ1002=$AQ$989:$AQ$1558)*(AR1002=$AR$989:$AR$1558)*(ROW($AB$989:$AB$1558)&lt;&gt;ROW(AB1002))*((R1002=0)*($R$989:$R$1558&gt;0)+(R1002&gt;0)*($R$989:$R$1558=0)))&gt;0,"SALONES UNIDOS",IF(SUMPRODUCT((AB1002=$AB$989:$AB$1558)*(AH1002=$AH$989:$AH$1558)*((AQ1002&lt;$AR$989:$AR$1558)*(AR1002&gt;$AQ$989:$AQ$1558))*(ROW($AB$989:$AB$1558)&lt;&gt;ROW(AB1002)))&gt;0,"Cruzado","Sin cruce")))</f>
        <v>Sin cruce</v>
      </c>
      <c r="AV1002" s="361" t="str" cm="1">
        <f t="array" ref="AV1002">IF(AD1002="","",IF(SUMPRODUCT((AD1002=$AD$989:$AD$1558)*(AH1002=$AH$989:$AH$1558)*(AS1002=$AS$989:$AS$1558)*(AT1002=$AT$989:$AT$1558)*(ROW($AD$989:$AD$1558)&lt;&gt;ROW(AD1002))*((R1002=0)*($R$989:$R$1558&gt;0)+(R1002&gt;0)*($R$989:$R$1558=0)))&gt;0,"SALONES UNIDOS",IF(SUMPRODUCT((AD1002=$AD$989:$AD$1558)*(AH1002=$AH$989:$AH$1558)*((AS1002&lt;$AT$989:$AT$1558)*(AT1002&gt;$AS$989:$AS$1558))*(ROW($AD$989:$AD$1558)&lt;&gt;ROW(AD1002)))&gt;0,"Cruzado","Sin cruce")))</f>
        <v/>
      </c>
      <c r="AW1002" s="104" t="str">
        <f t="shared" si="484"/>
        <v>EN1PRINCIPALB</v>
      </c>
      <c r="AX1002" s="104" t="str" cm="1">
        <f t="array" ref="AX1002">IF(AW1002="","",IF(SUMPRODUCT((AW1002=$AW$7:$AW$2042)*(AH1002=$AH$7:$AH$2042)*(AN1002=$AN$7:$AN$2042)*(AO1002=$AO$7:$AO$2042)*(ROW($AW$7:$AW$2042)&lt;&gt;ROW(AW1002))*((R1002=0)*($R$7:$R$2042&gt;0)+(R1002&gt;0)*($R$7:$R$2042=0)))&gt;0,"SALONES UNIDOS",IF(SUMPRODUCT((AW1002=$AW$7:$AW$2042)*(AH1002=$AH$7:$AH$2042)*((AN1002&lt;$AO$7:$AO$2042)*(AO1002&gt;$AN$7:$AN$2042))*(ROW($AW$7:$AW$2042)&lt;&gt;ROW(AW1002)))&gt;0,"Cruzado","Sin cruce")))</f>
        <v>Sin cruce</v>
      </c>
    </row>
    <row r="1003" spans="2:50" ht="19.8" hidden="1" customHeight="1" x14ac:dyDescent="0.25">
      <c r="B1003" s="494" t="s">
        <v>314</v>
      </c>
      <c r="C1003" s="369" t="s">
        <v>968</v>
      </c>
      <c r="D1003" s="369">
        <v>20261</v>
      </c>
      <c r="E1003" s="373" t="s">
        <v>280</v>
      </c>
      <c r="F1003" s="370" t="s">
        <v>291</v>
      </c>
      <c r="G1003" s="373" t="s">
        <v>285</v>
      </c>
      <c r="H1003" s="373">
        <v>1</v>
      </c>
      <c r="I1003" s="373" t="s">
        <v>281</v>
      </c>
      <c r="J1003" s="373" t="s">
        <v>281</v>
      </c>
      <c r="K1003" s="194" t="s">
        <v>566</v>
      </c>
      <c r="L1003" s="364" t="s">
        <v>567</v>
      </c>
      <c r="M1003" s="364" t="s">
        <v>362</v>
      </c>
      <c r="N1003" s="364" t="s">
        <v>318</v>
      </c>
      <c r="O1003" s="373" t="s">
        <v>315</v>
      </c>
      <c r="P1003" s="364">
        <v>3</v>
      </c>
      <c r="Q1003" s="364">
        <v>2</v>
      </c>
      <c r="R1003" s="369">
        <v>5</v>
      </c>
      <c r="S1003" s="364">
        <v>4</v>
      </c>
      <c r="T1003" s="8"/>
      <c r="U1003" s="374">
        <v>40</v>
      </c>
      <c r="V1003" s="370">
        <v>8822479</v>
      </c>
      <c r="W1003" s="373" t="s">
        <v>25</v>
      </c>
      <c r="X1003" s="364" t="s">
        <v>315</v>
      </c>
      <c r="Y1003" s="364"/>
      <c r="Z1003" s="364"/>
      <c r="AA1003" s="364"/>
      <c r="AB1003" s="364" t="s">
        <v>836</v>
      </c>
      <c r="AC1003" s="364"/>
      <c r="AD1003" s="369"/>
      <c r="AE1003" s="370"/>
      <c r="AF1003" s="370"/>
      <c r="AG1003" s="370" t="s">
        <v>319</v>
      </c>
      <c r="AH1003" s="364">
        <v>2</v>
      </c>
      <c r="AI1003" s="364">
        <v>12</v>
      </c>
      <c r="AJ1003" s="364">
        <v>40</v>
      </c>
      <c r="AK1003" s="364">
        <v>16</v>
      </c>
      <c r="AL1003" s="364">
        <v>50</v>
      </c>
      <c r="AM1003" s="22">
        <f t="shared" si="483"/>
        <v>5</v>
      </c>
      <c r="AN1003" s="104">
        <f t="shared" si="478"/>
        <v>0.52777777777777779</v>
      </c>
      <c r="AO1003" s="104">
        <f t="shared" si="479"/>
        <v>0.70138888888888884</v>
      </c>
      <c r="AP1003" s="22" t="str" cm="1">
        <f t="array" ref="AP1003">IF(W1003="","",IF(SUMPRODUCT((W1003=$W$7:$W$2042)*(AH1003=$AH$7:$AH$2042)*(AN1003=$AN$7:$AN$2042)*(AO1003=$AO$7:$AO$2042)*(ROW($W$7:$W$2042)&lt;&gt;ROW(W1003))*((R1003=0)*($R$7:$R$2042&gt;0)+(R1003&gt;0)*($R$7:$R$2042=0)))&gt;0,"SALONES UNIDOS",IF(SUMPRODUCT((W1003=$W$7:$W$2042)*(AH1003=$AH$7:$AH$2042)*((AN1003&lt;$AO$7:$AO$2042)*(AO1003&gt;$AN$7:$AN$2042))*(ROW($W$7:$W$2042)&lt;&gt;ROW(W1003)))&gt;0,"Cruzado","Sin cruce")))</f>
        <v>Sin cruce</v>
      </c>
      <c r="AQ1003" s="104">
        <f t="shared" si="487"/>
        <v>0.52777777777777779</v>
      </c>
      <c r="AR1003" s="104">
        <f t="shared" si="487"/>
        <v>0.70138888888888884</v>
      </c>
      <c r="AS1003" s="22"/>
      <c r="AT1003" s="22"/>
      <c r="AU1003" s="361" t="str" cm="1">
        <f t="array" ref="AU1003">IF(AB1003="","",IF(SUMPRODUCT((AB1003=$AB$989:$AB$1558)*(AH1003=$AH$989:$AH$1558)*(AQ1003=$AQ$989:$AQ$1558)*(AR1003=$AR$989:$AR$1558)*(ROW($AB$989:$AB$1558)&lt;&gt;ROW(AB1003))*((R1003=0)*($R$989:$R$1558&gt;0)+(R1003&gt;0)*($R$989:$R$1558=0)))&gt;0,"SALONES UNIDOS",IF(SUMPRODUCT((AB1003=$AB$989:$AB$1558)*(AH1003=$AH$989:$AH$1558)*((AQ1003&lt;$AR$989:$AR$1558)*(AR1003&gt;$AQ$989:$AQ$1558))*(ROW($AB$989:$AB$1558)&lt;&gt;ROW(AB1003)))&gt;0,"Cruzado","Sin cruce")))</f>
        <v>Sin cruce</v>
      </c>
      <c r="AV1003" s="361" t="str" cm="1">
        <f t="array" ref="AV1003">IF(AD1003="","",IF(SUMPRODUCT((AD1003=$AD$989:$AD$1558)*(AH1003=$AH$989:$AH$1558)*(AS1003=$AS$989:$AS$1558)*(AT1003=$AT$989:$AT$1558)*(ROW($AD$989:$AD$1558)&lt;&gt;ROW(AD1003))*((R1003=0)*($R$989:$R$1558&gt;0)+(R1003&gt;0)*($R$989:$R$1558=0)))&gt;0,"SALONES UNIDOS",IF(SUMPRODUCT((AD1003=$AD$989:$AD$1558)*(AH1003=$AH$989:$AH$1558)*((AS1003&lt;$AT$989:$AT$1558)*(AT1003&gt;$AS$989:$AS$1558))*(ROW($AD$989:$AD$1558)&lt;&gt;ROW(AD1003)))&gt;0,"Cruzado","Sin cruce")))</f>
        <v/>
      </c>
      <c r="AW1003" s="104" t="str">
        <f t="shared" si="484"/>
        <v>EN1PRINCIPALB</v>
      </c>
      <c r="AX1003" s="104" t="str" cm="1">
        <f t="array" ref="AX1003">IF(AW1003="","",IF(SUMPRODUCT((AW1003=$AW$7:$AW$2042)*(AH1003=$AH$7:$AH$2042)*(AN1003=$AN$7:$AN$2042)*(AO1003=$AO$7:$AO$2042)*(ROW($AW$7:$AW$2042)&lt;&gt;ROW(AW1003))*((R1003=0)*($R$7:$R$2042&gt;0)+(R1003&gt;0)*($R$7:$R$2042=0)))&gt;0,"SALONES UNIDOS",IF(SUMPRODUCT((AW1003=$AW$7:$AW$2042)*(AH1003=$AH$7:$AH$2042)*((AN1003&lt;$AO$7:$AO$2042)*(AO1003&gt;$AN$7:$AN$2042))*(ROW($AW$7:$AW$2042)&lt;&gt;ROW(AW1003)))&gt;0,"Cruzado","Sin cruce")))</f>
        <v>Sin cruce</v>
      </c>
    </row>
    <row r="1004" spans="2:50" ht="19.8" hidden="1" customHeight="1" x14ac:dyDescent="0.25">
      <c r="B1004" s="494" t="s">
        <v>314</v>
      </c>
      <c r="C1004" s="369" t="s">
        <v>968</v>
      </c>
      <c r="D1004" s="369">
        <v>20261</v>
      </c>
      <c r="E1004" s="373" t="s">
        <v>280</v>
      </c>
      <c r="F1004" s="370" t="s">
        <v>291</v>
      </c>
      <c r="G1004" s="373" t="s">
        <v>285</v>
      </c>
      <c r="H1004" s="373">
        <v>1</v>
      </c>
      <c r="I1004" s="373" t="s">
        <v>281</v>
      </c>
      <c r="J1004" s="373" t="s">
        <v>281</v>
      </c>
      <c r="K1004" s="194" t="s">
        <v>568</v>
      </c>
      <c r="L1004" s="364" t="s">
        <v>569</v>
      </c>
      <c r="M1004" s="364" t="s">
        <v>362</v>
      </c>
      <c r="N1004" s="364" t="s">
        <v>318</v>
      </c>
      <c r="O1004" s="373" t="s">
        <v>315</v>
      </c>
      <c r="P1004" s="364">
        <v>3</v>
      </c>
      <c r="Q1004" s="364">
        <v>2</v>
      </c>
      <c r="R1004" s="369">
        <v>5</v>
      </c>
      <c r="S1004" s="364">
        <v>4</v>
      </c>
      <c r="T1004" s="8"/>
      <c r="U1004" s="374">
        <v>40</v>
      </c>
      <c r="V1004" s="370">
        <v>21859822</v>
      </c>
      <c r="W1004" s="373" t="s">
        <v>499</v>
      </c>
      <c r="X1004" s="364" t="s">
        <v>315</v>
      </c>
      <c r="Y1004" s="364"/>
      <c r="Z1004" s="364"/>
      <c r="AA1004" s="364"/>
      <c r="AB1004" s="364" t="s">
        <v>836</v>
      </c>
      <c r="AC1004" s="364"/>
      <c r="AD1004" s="369"/>
      <c r="AE1004" s="370"/>
      <c r="AF1004" s="370"/>
      <c r="AG1004" s="370" t="s">
        <v>319</v>
      </c>
      <c r="AH1004" s="364">
        <v>4</v>
      </c>
      <c r="AI1004" s="364">
        <v>13</v>
      </c>
      <c r="AJ1004" s="364">
        <v>30</v>
      </c>
      <c r="AK1004" s="364">
        <v>17</v>
      </c>
      <c r="AL1004" s="364">
        <v>40</v>
      </c>
      <c r="AM1004" s="22">
        <f t="shared" si="483"/>
        <v>5</v>
      </c>
      <c r="AN1004" s="104">
        <f t="shared" si="478"/>
        <v>0.5625</v>
      </c>
      <c r="AO1004" s="104">
        <f t="shared" si="479"/>
        <v>0.73611111111111116</v>
      </c>
      <c r="AP1004" s="22" t="str" cm="1">
        <f t="array" ref="AP1004">IF(W1004="","",IF(SUMPRODUCT((W1004=$W$7:$W$2042)*(AH1004=$AH$7:$AH$2042)*(AN1004=$AN$7:$AN$2042)*(AO1004=$AO$7:$AO$2042)*(ROW($W$7:$W$2042)&lt;&gt;ROW(W1004))*((R1004=0)*($R$7:$R$2042&gt;0)+(R1004&gt;0)*($R$7:$R$2042=0)))&gt;0,"SALONES UNIDOS",IF(SUMPRODUCT((W1004=$W$7:$W$2042)*(AH1004=$AH$7:$AH$2042)*((AN1004&lt;$AO$7:$AO$2042)*(AO1004&gt;$AN$7:$AN$2042))*(ROW($W$7:$W$2042)&lt;&gt;ROW(W1004)))&gt;0,"Cruzado","Sin cruce")))</f>
        <v>Sin cruce</v>
      </c>
      <c r="AQ1004" s="104">
        <f t="shared" si="487"/>
        <v>0.5625</v>
      </c>
      <c r="AR1004" s="104">
        <f t="shared" si="487"/>
        <v>0.73611111111111116</v>
      </c>
      <c r="AS1004" s="22"/>
      <c r="AT1004" s="22"/>
      <c r="AU1004" s="361" t="str" cm="1">
        <f t="array" ref="AU1004">IF(AB1004="","",IF(SUMPRODUCT((AB1004=$AB$989:$AB$1558)*(AH1004=$AH$989:$AH$1558)*(AQ1004=$AQ$989:$AQ$1558)*(AR1004=$AR$989:$AR$1558)*(ROW($AB$989:$AB$1558)&lt;&gt;ROW(AB1004))*((R1004=0)*($R$989:$R$1558&gt;0)+(R1004&gt;0)*($R$989:$R$1558=0)))&gt;0,"SALONES UNIDOS",IF(SUMPRODUCT((AB1004=$AB$989:$AB$1558)*(AH1004=$AH$989:$AH$1558)*((AQ1004&lt;$AR$989:$AR$1558)*(AR1004&gt;$AQ$989:$AQ$1558))*(ROW($AB$989:$AB$1558)&lt;&gt;ROW(AB1004)))&gt;0,"Cruzado","Sin cruce")))</f>
        <v>Sin cruce</v>
      </c>
      <c r="AV1004" s="361" t="str" cm="1">
        <f t="array" ref="AV1004">IF(AD1004="","",IF(SUMPRODUCT((AD1004=$AD$989:$AD$1558)*(AH1004=$AH$989:$AH$1558)*(AS1004=$AS$989:$AS$1558)*(AT1004=$AT$989:$AT$1558)*(ROW($AD$989:$AD$1558)&lt;&gt;ROW(AD1004))*((R1004=0)*($R$989:$R$1558&gt;0)+(R1004&gt;0)*($R$989:$R$1558=0)))&gt;0,"SALONES UNIDOS",IF(SUMPRODUCT((AD1004=$AD$989:$AD$1558)*(AH1004=$AH$989:$AH$1558)*((AS1004&lt;$AT$989:$AT$1558)*(AT1004&gt;$AS$989:$AS$1558))*(ROW($AD$989:$AD$1558)&lt;&gt;ROW(AD1004)))&gt;0,"Cruzado","Sin cruce")))</f>
        <v/>
      </c>
      <c r="AW1004" s="104" t="str">
        <f t="shared" si="484"/>
        <v>EN1PRINCIPALB</v>
      </c>
      <c r="AX1004" s="104" t="str" cm="1">
        <f t="array" ref="AX1004">IF(AW1004="","",IF(SUMPRODUCT((AW1004=$AW$7:$AW$2042)*(AH1004=$AH$7:$AH$2042)*(AN1004=$AN$7:$AN$2042)*(AO1004=$AO$7:$AO$2042)*(ROW($AW$7:$AW$2042)&lt;&gt;ROW(AW1004))*((R1004=0)*($R$7:$R$2042&gt;0)+(R1004&gt;0)*($R$7:$R$2042=0)))&gt;0,"SALONES UNIDOS",IF(SUMPRODUCT((AW1004=$AW$7:$AW$2042)*(AH1004=$AH$7:$AH$2042)*((AN1004&lt;$AO$7:$AO$2042)*(AO1004&gt;$AN$7:$AN$2042))*(ROW($AW$7:$AW$2042)&lt;&gt;ROW(AW1004)))&gt;0,"Cruzado","Sin cruce")))</f>
        <v>Sin cruce</v>
      </c>
    </row>
    <row r="1005" spans="2:50" ht="19.8" hidden="1" customHeight="1" x14ac:dyDescent="0.25">
      <c r="B1005" s="494" t="s">
        <v>314</v>
      </c>
      <c r="C1005" s="369" t="s">
        <v>968</v>
      </c>
      <c r="D1005" s="369">
        <v>20261</v>
      </c>
      <c r="E1005" s="373" t="s">
        <v>280</v>
      </c>
      <c r="F1005" s="370" t="s">
        <v>291</v>
      </c>
      <c r="G1005" s="373" t="s">
        <v>285</v>
      </c>
      <c r="H1005" s="373">
        <v>1</v>
      </c>
      <c r="I1005" s="436" t="s">
        <v>572</v>
      </c>
      <c r="J1005" s="373" t="s">
        <v>283</v>
      </c>
      <c r="K1005" s="194" t="s">
        <v>553</v>
      </c>
      <c r="L1005" s="364" t="s">
        <v>554</v>
      </c>
      <c r="M1005" s="364" t="s">
        <v>324</v>
      </c>
      <c r="N1005" s="364" t="s">
        <v>318</v>
      </c>
      <c r="O1005" s="373" t="s">
        <v>315</v>
      </c>
      <c r="P1005" s="437">
        <v>0</v>
      </c>
      <c r="Q1005" s="437">
        <v>2</v>
      </c>
      <c r="R1005" s="369">
        <v>2</v>
      </c>
      <c r="S1005" s="364">
        <v>3</v>
      </c>
      <c r="T1005" s="8"/>
      <c r="U1005" s="374">
        <v>20</v>
      </c>
      <c r="V1005" s="370">
        <v>9381584</v>
      </c>
      <c r="W1005" s="373" t="s">
        <v>526</v>
      </c>
      <c r="X1005" s="364" t="s">
        <v>315</v>
      </c>
      <c r="Y1005" s="364"/>
      <c r="Z1005" s="364"/>
      <c r="AA1005" s="364"/>
      <c r="AB1005" s="370"/>
      <c r="AC1005" s="364"/>
      <c r="AD1005" s="364" t="s">
        <v>835</v>
      </c>
      <c r="AE1005" s="370"/>
      <c r="AF1005" s="370"/>
      <c r="AG1005" s="370" t="s">
        <v>301</v>
      </c>
      <c r="AH1005" s="364">
        <v>2</v>
      </c>
      <c r="AI1005" s="364">
        <v>7</v>
      </c>
      <c r="AJ1005" s="364">
        <v>40</v>
      </c>
      <c r="AK1005" s="364">
        <v>9</v>
      </c>
      <c r="AL1005" s="364">
        <v>20</v>
      </c>
      <c r="AM1005" s="22">
        <f t="shared" si="483"/>
        <v>2</v>
      </c>
      <c r="AN1005" s="104">
        <f t="shared" si="478"/>
        <v>0.31944444444444448</v>
      </c>
      <c r="AO1005" s="104">
        <f t="shared" si="479"/>
        <v>0.3888888888888889</v>
      </c>
      <c r="AP1005" s="22" t="str" cm="1">
        <f t="array" ref="AP1005">IF(W1005="","",IF(SUMPRODUCT((W1005=$W$7:$W$2042)*(AH1005=$AH$7:$AH$2042)*(AN1005=$AN$7:$AN$2042)*(AO1005=$AO$7:$AO$2042)*(ROW($W$7:$W$2042)&lt;&gt;ROW(W1005))*((R1005=0)*($R$7:$R$2042&gt;0)+(R1005&gt;0)*($R$7:$R$2042=0)))&gt;0,"SALONES UNIDOS",IF(SUMPRODUCT((W1005=$W$7:$W$2042)*(AH1005=$AH$7:$AH$2042)*((AN1005&lt;$AO$7:$AO$2042)*(AO1005&gt;$AN$7:$AN$2042))*(ROW($W$7:$W$2042)&lt;&gt;ROW(W1005)))&gt;0,"Cruzado","Sin cruce")))</f>
        <v>Sin cruce</v>
      </c>
      <c r="AQ1005" s="22"/>
      <c r="AR1005" s="22"/>
      <c r="AS1005" s="104">
        <f t="shared" ref="AS1005:AS1006" si="488">AN1005</f>
        <v>0.31944444444444448</v>
      </c>
      <c r="AT1005" s="104">
        <f t="shared" ref="AT1005:AT1006" si="489">AO1005</f>
        <v>0.3888888888888889</v>
      </c>
      <c r="AU1005" s="361" t="str" cm="1">
        <f t="array" ref="AU1005">IF(AB1005="","",IF(SUMPRODUCT((AB1005=$AB$989:$AB$1558)*(AH1005=$AH$989:$AH$1558)*(AQ1005=$AQ$989:$AQ$1558)*(AR1005=$AR$989:$AR$1558)*(ROW($AB$989:$AB$1558)&lt;&gt;ROW(AB1005))*((R1005=0)*($R$989:$R$1558&gt;0)+(R1005&gt;0)*($R$989:$R$1558=0)))&gt;0,"SALONES UNIDOS",IF(SUMPRODUCT((AB1005=$AB$989:$AB$1558)*(AH1005=$AH$989:$AH$1558)*((AQ1005&lt;$AR$989:$AR$1558)*(AR1005&gt;$AQ$989:$AQ$1558))*(ROW($AB$989:$AB$1558)&lt;&gt;ROW(AB1005)))&gt;0,"Cruzado","Sin cruce")))</f>
        <v/>
      </c>
      <c r="AV1005" s="361" t="str" cm="1">
        <f t="array" ref="AV1005">IF(AD1005="","",IF(SUMPRODUCT((AD1005=$AD$989:$AD$1558)*(AH1005=$AH$989:$AH$1558)*(AS1005=$AS$989:$AS$1558)*(AT1005=$AT$989:$AT$1558)*(ROW($AD$989:$AD$1558)&lt;&gt;ROW(AD1005))*((R1005=0)*($R$989:$R$1558&gt;0)+(R1005&gt;0)*($R$989:$R$1558=0)))&gt;0,"SALONES UNIDOS",IF(SUMPRODUCT((AD1005=$AD$989:$AD$1558)*(AH1005=$AH$989:$AH$1558)*((AS1005&lt;$AT$989:$AT$1558)*(AT1005&gt;$AS$989:$AS$1558))*(ROW($AD$989:$AD$1558)&lt;&gt;ROW(AD1005)))&gt;0,"Cruzado","Sin cruce")))</f>
        <v>Sin cruce</v>
      </c>
      <c r="AW1005" s="104" t="str">
        <f t="shared" si="484"/>
        <v>EN1PRINCIPALC</v>
      </c>
      <c r="AX1005" s="104" t="str" cm="1">
        <f t="array" ref="AX1005">IF(AW1005="","",IF(SUMPRODUCT((AW1005=$AW$7:$AW$2042)*(AH1005=$AH$7:$AH$2042)*(AN1005=$AN$7:$AN$2042)*(AO1005=$AO$7:$AO$2042)*(ROW($AW$7:$AW$2042)&lt;&gt;ROW(AW1005))*((R1005=0)*($R$7:$R$2042&gt;0)+(R1005&gt;0)*($R$7:$R$2042=0)))&gt;0,"SALONES UNIDOS",IF(SUMPRODUCT((AW1005=$AW$7:$AW$2042)*(AH1005=$AH$7:$AH$2042)*((AN1005&lt;$AO$7:$AO$2042)*(AO1005&gt;$AN$7:$AN$2042))*(ROW($AW$7:$AW$2042)&lt;&gt;ROW(AW1005)))&gt;0,"Cruzado","Sin cruce")))</f>
        <v>Sin cruce</v>
      </c>
    </row>
    <row r="1006" spans="2:50" ht="19.8" hidden="1" customHeight="1" x14ac:dyDescent="0.25">
      <c r="B1006" s="494" t="s">
        <v>314</v>
      </c>
      <c r="C1006" s="369" t="s">
        <v>968</v>
      </c>
      <c r="D1006" s="369">
        <v>20261</v>
      </c>
      <c r="E1006" s="373" t="s">
        <v>280</v>
      </c>
      <c r="F1006" s="370" t="s">
        <v>291</v>
      </c>
      <c r="G1006" s="373" t="s">
        <v>285</v>
      </c>
      <c r="H1006" s="373">
        <v>1</v>
      </c>
      <c r="I1006" s="373" t="s">
        <v>573</v>
      </c>
      <c r="J1006" s="373" t="s">
        <v>283</v>
      </c>
      <c r="K1006" s="194" t="s">
        <v>553</v>
      </c>
      <c r="L1006" s="364" t="s">
        <v>554</v>
      </c>
      <c r="M1006" s="364" t="s">
        <v>324</v>
      </c>
      <c r="N1006" s="364" t="s">
        <v>318</v>
      </c>
      <c r="O1006" s="373" t="s">
        <v>315</v>
      </c>
      <c r="P1006" s="364">
        <v>0</v>
      </c>
      <c r="Q1006" s="364">
        <v>2</v>
      </c>
      <c r="R1006" s="369">
        <v>2</v>
      </c>
      <c r="S1006" s="364">
        <v>3</v>
      </c>
      <c r="T1006" s="8"/>
      <c r="U1006" s="374">
        <v>20</v>
      </c>
      <c r="V1006" s="370">
        <v>9381584</v>
      </c>
      <c r="W1006" s="373" t="s">
        <v>526</v>
      </c>
      <c r="X1006" s="364" t="s">
        <v>315</v>
      </c>
      <c r="Y1006" s="364"/>
      <c r="Z1006" s="364"/>
      <c r="AA1006" s="364"/>
      <c r="AB1006" s="370"/>
      <c r="AC1006" s="364"/>
      <c r="AD1006" s="364" t="s">
        <v>835</v>
      </c>
      <c r="AE1006" s="370"/>
      <c r="AF1006" s="370"/>
      <c r="AG1006" s="370" t="s">
        <v>301</v>
      </c>
      <c r="AH1006" s="364">
        <v>2</v>
      </c>
      <c r="AI1006" s="364">
        <v>9</v>
      </c>
      <c r="AJ1006" s="364">
        <v>20</v>
      </c>
      <c r="AK1006" s="364">
        <v>11</v>
      </c>
      <c r="AL1006" s="364">
        <v>0</v>
      </c>
      <c r="AM1006" s="22">
        <f t="shared" si="483"/>
        <v>2</v>
      </c>
      <c r="AN1006" s="104">
        <f t="shared" si="478"/>
        <v>0.3888888888888889</v>
      </c>
      <c r="AO1006" s="104">
        <f t="shared" si="479"/>
        <v>0.45833333333333331</v>
      </c>
      <c r="AP1006" s="22" t="str" cm="1">
        <f t="array" ref="AP1006">IF(W1006="","",IF(SUMPRODUCT((W1006=$W$7:$W$2042)*(AH1006=$AH$7:$AH$2042)*(AN1006=$AN$7:$AN$2042)*(AO1006=$AO$7:$AO$2042)*(ROW($W$7:$W$2042)&lt;&gt;ROW(W1006))*((R1006=0)*($R$7:$R$2042&gt;0)+(R1006&gt;0)*($R$7:$R$2042=0)))&gt;0,"SALONES UNIDOS",IF(SUMPRODUCT((W1006=$W$7:$W$2042)*(AH1006=$AH$7:$AH$2042)*((AN1006&lt;$AO$7:$AO$2042)*(AO1006&gt;$AN$7:$AN$2042))*(ROW($W$7:$W$2042)&lt;&gt;ROW(W1006)))&gt;0,"Cruzado","Sin cruce")))</f>
        <v>Sin cruce</v>
      </c>
      <c r="AQ1006" s="22"/>
      <c r="AR1006" s="22"/>
      <c r="AS1006" s="104">
        <f t="shared" si="488"/>
        <v>0.3888888888888889</v>
      </c>
      <c r="AT1006" s="104">
        <f t="shared" si="489"/>
        <v>0.45833333333333331</v>
      </c>
      <c r="AU1006" s="361" t="str" cm="1">
        <f t="array" ref="AU1006">IF(AB1006="","",IF(SUMPRODUCT((AB1006=$AB$989:$AB$1558)*(AH1006=$AH$989:$AH$1558)*(AQ1006=$AQ$989:$AQ$1558)*(AR1006=$AR$989:$AR$1558)*(ROW($AB$989:$AB$1558)&lt;&gt;ROW(AB1006))*((R1006=0)*($R$989:$R$1558&gt;0)+(R1006&gt;0)*($R$989:$R$1558=0)))&gt;0,"SALONES UNIDOS",IF(SUMPRODUCT((AB1006=$AB$989:$AB$1558)*(AH1006=$AH$989:$AH$1558)*((AQ1006&lt;$AR$989:$AR$1558)*(AR1006&gt;$AQ$989:$AQ$1558))*(ROW($AB$989:$AB$1558)&lt;&gt;ROW(AB1006)))&gt;0,"Cruzado","Sin cruce")))</f>
        <v/>
      </c>
      <c r="AV1006" s="361" t="str" cm="1">
        <f t="array" ref="AV1006">IF(AD1006="","",IF(SUMPRODUCT((AD1006=$AD$989:$AD$1558)*(AH1006=$AH$989:$AH$1558)*(AS1006=$AS$989:$AS$1558)*(AT1006=$AT$989:$AT$1558)*(ROW($AD$989:$AD$1558)&lt;&gt;ROW(AD1006))*((R1006=0)*($R$989:$R$1558&gt;0)+(R1006&gt;0)*($R$989:$R$1558=0)))&gt;0,"SALONES UNIDOS",IF(SUMPRODUCT((AD1006=$AD$989:$AD$1558)*(AH1006=$AH$989:$AH$1558)*((AS1006&lt;$AT$989:$AT$1558)*(AT1006&gt;$AS$989:$AS$1558))*(ROW($AD$989:$AD$1558)&lt;&gt;ROW(AD1006)))&gt;0,"Cruzado","Sin cruce")))</f>
        <v>Sin cruce</v>
      </c>
      <c r="AW1006" s="104" t="str">
        <f t="shared" si="484"/>
        <v>EN1PRINCIPALC</v>
      </c>
      <c r="AX1006" s="104" t="str" cm="1">
        <f t="array" ref="AX1006">IF(AW1006="","",IF(SUMPRODUCT((AW1006=$AW$7:$AW$2042)*(AH1006=$AH$7:$AH$2042)*(AN1006=$AN$7:$AN$2042)*(AO1006=$AO$7:$AO$2042)*(ROW($AW$7:$AW$2042)&lt;&gt;ROW(AW1006))*((R1006=0)*($R$7:$R$2042&gt;0)+(R1006&gt;0)*($R$7:$R$2042=0)))&gt;0,"SALONES UNIDOS",IF(SUMPRODUCT((AW1006=$AW$7:$AW$2042)*(AH1006=$AH$7:$AH$2042)*((AN1006&lt;$AO$7:$AO$2042)*(AO1006&gt;$AN$7:$AN$2042))*(ROW($AW$7:$AW$2042)&lt;&gt;ROW(AW1006)))&gt;0,"Cruzado","Sin cruce")))</f>
        <v>Sin cruce</v>
      </c>
    </row>
    <row r="1007" spans="2:50" ht="19.8" hidden="1" customHeight="1" x14ac:dyDescent="0.25">
      <c r="B1007" s="494" t="s">
        <v>314</v>
      </c>
      <c r="C1007" s="369" t="s">
        <v>968</v>
      </c>
      <c r="D1007" s="369">
        <v>20261</v>
      </c>
      <c r="E1007" s="373" t="s">
        <v>280</v>
      </c>
      <c r="F1007" s="370" t="s">
        <v>291</v>
      </c>
      <c r="G1007" s="373" t="s">
        <v>285</v>
      </c>
      <c r="H1007" s="373">
        <v>1</v>
      </c>
      <c r="I1007" s="436" t="s">
        <v>283</v>
      </c>
      <c r="J1007" s="373" t="s">
        <v>283</v>
      </c>
      <c r="K1007" s="194" t="s">
        <v>553</v>
      </c>
      <c r="L1007" s="364" t="s">
        <v>554</v>
      </c>
      <c r="M1007" s="364" t="s">
        <v>324</v>
      </c>
      <c r="N1007" s="364" t="s">
        <v>318</v>
      </c>
      <c r="O1007" s="373" t="s">
        <v>315</v>
      </c>
      <c r="P1007" s="437">
        <v>2</v>
      </c>
      <c r="Q1007" s="437">
        <v>0</v>
      </c>
      <c r="R1007" s="369">
        <v>2</v>
      </c>
      <c r="S1007" s="364">
        <v>3</v>
      </c>
      <c r="T1007" s="8"/>
      <c r="U1007" s="374">
        <v>40</v>
      </c>
      <c r="V1007" s="370">
        <v>9381584</v>
      </c>
      <c r="W1007" s="373" t="s">
        <v>526</v>
      </c>
      <c r="X1007" s="364" t="s">
        <v>315</v>
      </c>
      <c r="Y1007" s="364"/>
      <c r="Z1007" s="364"/>
      <c r="AA1007" s="364"/>
      <c r="AB1007" s="364" t="s">
        <v>837</v>
      </c>
      <c r="AC1007" s="364"/>
      <c r="AD1007" s="369"/>
      <c r="AE1007" s="370"/>
      <c r="AF1007" s="370"/>
      <c r="AG1007" s="370" t="s">
        <v>559</v>
      </c>
      <c r="AH1007" s="364">
        <v>2</v>
      </c>
      <c r="AI1007" s="364">
        <v>11</v>
      </c>
      <c r="AJ1007" s="364">
        <v>0</v>
      </c>
      <c r="AK1007" s="364">
        <v>12</v>
      </c>
      <c r="AL1007" s="364">
        <v>40</v>
      </c>
      <c r="AM1007" s="22">
        <f t="shared" si="483"/>
        <v>2</v>
      </c>
      <c r="AN1007" s="104">
        <f t="shared" si="478"/>
        <v>0.45833333333333331</v>
      </c>
      <c r="AO1007" s="104">
        <f t="shared" si="479"/>
        <v>0.52777777777777779</v>
      </c>
      <c r="AP1007" s="22" t="str" cm="1">
        <f t="array" ref="AP1007">IF(W1007="","",IF(SUMPRODUCT((W1007=$W$7:$W$2042)*(AH1007=$AH$7:$AH$2042)*(AN1007=$AN$7:$AN$2042)*(AO1007=$AO$7:$AO$2042)*(ROW($W$7:$W$2042)&lt;&gt;ROW(W1007))*((R1007=0)*($R$7:$R$2042&gt;0)+(R1007&gt;0)*($R$7:$R$2042=0)))&gt;0,"SALONES UNIDOS",IF(SUMPRODUCT((W1007=$W$7:$W$2042)*(AH1007=$AH$7:$AH$2042)*((AN1007&lt;$AO$7:$AO$2042)*(AO1007&gt;$AN$7:$AN$2042))*(ROW($W$7:$W$2042)&lt;&gt;ROW(W1007)))&gt;0,"Cruzado","Sin cruce")))</f>
        <v>Sin cruce</v>
      </c>
      <c r="AQ1007" s="104">
        <f t="shared" ref="AQ1007:AR1013" si="490">AN1007</f>
        <v>0.45833333333333331</v>
      </c>
      <c r="AR1007" s="104">
        <f t="shared" si="490"/>
        <v>0.52777777777777779</v>
      </c>
      <c r="AS1007" s="22"/>
      <c r="AT1007" s="22"/>
      <c r="AU1007" s="361" t="str" cm="1">
        <f t="array" ref="AU1007">IF(AB1007="","",IF(SUMPRODUCT((AB1007=$AB$989:$AB$1558)*(AH1007=$AH$989:$AH$1558)*(AQ1007=$AQ$989:$AQ$1558)*(AR1007=$AR$989:$AR$1558)*(ROW($AB$989:$AB$1558)&lt;&gt;ROW(AB1007))*((R1007=0)*($R$989:$R$1558&gt;0)+(R1007&gt;0)*($R$989:$R$1558=0)))&gt;0,"SALONES UNIDOS",IF(SUMPRODUCT((AB1007=$AB$989:$AB$1558)*(AH1007=$AH$989:$AH$1558)*((AQ1007&lt;$AR$989:$AR$1558)*(AR1007&gt;$AQ$989:$AQ$1558))*(ROW($AB$989:$AB$1558)&lt;&gt;ROW(AB1007)))&gt;0,"Cruzado","Sin cruce")))</f>
        <v>Sin cruce</v>
      </c>
      <c r="AV1007" s="361" t="str" cm="1">
        <f t="array" ref="AV1007">IF(AD1007="","",IF(SUMPRODUCT((AD1007=$AD$989:$AD$1558)*(AH1007=$AH$989:$AH$1558)*(AS1007=$AS$989:$AS$1558)*(AT1007=$AT$989:$AT$1558)*(ROW($AD$989:$AD$1558)&lt;&gt;ROW(AD1007))*((R1007=0)*($R$989:$R$1558&gt;0)+(R1007&gt;0)*($R$989:$R$1558=0)))&gt;0,"SALONES UNIDOS",IF(SUMPRODUCT((AD1007=$AD$989:$AD$1558)*(AH1007=$AH$989:$AH$1558)*((AS1007&lt;$AT$989:$AT$1558)*(AT1007&gt;$AS$989:$AS$1558))*(ROW($AD$989:$AD$1558)&lt;&gt;ROW(AD1007)))&gt;0,"Cruzado","Sin cruce")))</f>
        <v/>
      </c>
      <c r="AW1007" s="104" t="str">
        <f t="shared" si="484"/>
        <v>EN1PRINCIPALC</v>
      </c>
      <c r="AX1007" s="104" t="str" cm="1">
        <f t="array" ref="AX1007">IF(AW1007="","",IF(SUMPRODUCT((AW1007=$AW$7:$AW$2042)*(AH1007=$AH$7:$AH$2042)*(AN1007=$AN$7:$AN$2042)*(AO1007=$AO$7:$AO$2042)*(ROW($AW$7:$AW$2042)&lt;&gt;ROW(AW1007))*((R1007=0)*($R$7:$R$2042&gt;0)+(R1007&gt;0)*($R$7:$R$2042=0)))&gt;0,"SALONES UNIDOS",IF(SUMPRODUCT((AW1007=$AW$7:$AW$2042)*(AH1007=$AH$7:$AH$2042)*((AN1007&lt;$AO$7:$AO$2042)*(AO1007&gt;$AN$7:$AN$2042))*(ROW($AW$7:$AW$2042)&lt;&gt;ROW(AW1007)))&gt;0,"Cruzado","Sin cruce")))</f>
        <v>Sin cruce</v>
      </c>
    </row>
    <row r="1008" spans="2:50" ht="19.8" hidden="1" customHeight="1" x14ac:dyDescent="0.25">
      <c r="B1008" s="494" t="s">
        <v>314</v>
      </c>
      <c r="C1008" s="369" t="s">
        <v>968</v>
      </c>
      <c r="D1008" s="369">
        <v>20261</v>
      </c>
      <c r="E1008" s="373" t="s">
        <v>280</v>
      </c>
      <c r="F1008" s="370" t="s">
        <v>291</v>
      </c>
      <c r="G1008" s="373" t="s">
        <v>285</v>
      </c>
      <c r="H1008" s="373">
        <v>1</v>
      </c>
      <c r="I1008" s="373" t="s">
        <v>283</v>
      </c>
      <c r="J1008" s="373" t="s">
        <v>283</v>
      </c>
      <c r="K1008" s="194" t="s">
        <v>561</v>
      </c>
      <c r="L1008" s="364" t="s">
        <v>562</v>
      </c>
      <c r="M1008" s="364" t="s">
        <v>362</v>
      </c>
      <c r="N1008" s="364" t="s">
        <v>318</v>
      </c>
      <c r="O1008" s="373" t="s">
        <v>315</v>
      </c>
      <c r="P1008" s="364">
        <v>2</v>
      </c>
      <c r="Q1008" s="364">
        <v>2</v>
      </c>
      <c r="R1008" s="369">
        <v>4</v>
      </c>
      <c r="S1008" s="364">
        <v>3</v>
      </c>
      <c r="T1008" s="8"/>
      <c r="U1008" s="374">
        <v>40</v>
      </c>
      <c r="V1008" s="370">
        <v>21869228</v>
      </c>
      <c r="W1008" s="373" t="s">
        <v>186</v>
      </c>
      <c r="X1008" s="364" t="s">
        <v>315</v>
      </c>
      <c r="Y1008" s="364"/>
      <c r="Z1008" s="364"/>
      <c r="AA1008" s="364"/>
      <c r="AB1008" s="364" t="s">
        <v>837</v>
      </c>
      <c r="AC1008" s="364"/>
      <c r="AD1008" s="369"/>
      <c r="AE1008" s="370"/>
      <c r="AF1008" s="370"/>
      <c r="AG1008" s="370" t="s">
        <v>319</v>
      </c>
      <c r="AH1008" s="364">
        <v>4</v>
      </c>
      <c r="AI1008" s="364">
        <v>9</v>
      </c>
      <c r="AJ1008" s="364">
        <v>20</v>
      </c>
      <c r="AK1008" s="364">
        <v>12</v>
      </c>
      <c r="AL1008" s="364">
        <v>40</v>
      </c>
      <c r="AM1008" s="22">
        <f t="shared" si="483"/>
        <v>4</v>
      </c>
      <c r="AN1008" s="104">
        <f t="shared" si="478"/>
        <v>0.3888888888888889</v>
      </c>
      <c r="AO1008" s="104">
        <f t="shared" si="479"/>
        <v>0.52777777777777779</v>
      </c>
      <c r="AP1008" s="22" t="str" cm="1">
        <f t="array" ref="AP1008">IF(W1008="","",IF(SUMPRODUCT((W1008=$W$7:$W$2042)*(AH1008=$AH$7:$AH$2042)*(AN1008=$AN$7:$AN$2042)*(AO1008=$AO$7:$AO$2042)*(ROW($W$7:$W$2042)&lt;&gt;ROW(W1008))*((R1008=0)*($R$7:$R$2042&gt;0)+(R1008&gt;0)*($R$7:$R$2042=0)))&gt;0,"SALONES UNIDOS",IF(SUMPRODUCT((W1008=$W$7:$W$2042)*(AH1008=$AH$7:$AH$2042)*((AN1008&lt;$AO$7:$AO$2042)*(AO1008&gt;$AN$7:$AN$2042))*(ROW($W$7:$W$2042)&lt;&gt;ROW(W1008)))&gt;0,"Cruzado","Sin cruce")))</f>
        <v>Sin cruce</v>
      </c>
      <c r="AQ1008" s="104">
        <f t="shared" si="490"/>
        <v>0.3888888888888889</v>
      </c>
      <c r="AR1008" s="104">
        <f t="shared" si="490"/>
        <v>0.52777777777777779</v>
      </c>
      <c r="AS1008" s="22"/>
      <c r="AT1008" s="22"/>
      <c r="AU1008" s="361" t="str" cm="1">
        <f t="array" ref="AU1008">IF(AB1008="","",IF(SUMPRODUCT((AB1008=$AB$989:$AB$1558)*(AH1008=$AH$989:$AH$1558)*(AQ1008=$AQ$989:$AQ$1558)*(AR1008=$AR$989:$AR$1558)*(ROW($AB$989:$AB$1558)&lt;&gt;ROW(AB1008))*((R1008=0)*($R$989:$R$1558&gt;0)+(R1008&gt;0)*($R$989:$R$1558=0)))&gt;0,"SALONES UNIDOS",IF(SUMPRODUCT((AB1008=$AB$989:$AB$1558)*(AH1008=$AH$989:$AH$1558)*((AQ1008&lt;$AR$989:$AR$1558)*(AR1008&gt;$AQ$989:$AQ$1558))*(ROW($AB$989:$AB$1558)&lt;&gt;ROW(AB1008)))&gt;0,"Cruzado","Sin cruce")))</f>
        <v>Sin cruce</v>
      </c>
      <c r="AV1008" s="361" t="str" cm="1">
        <f t="array" ref="AV1008">IF(AD1008="","",IF(SUMPRODUCT((AD1008=$AD$989:$AD$1558)*(AH1008=$AH$989:$AH$1558)*(AS1008=$AS$989:$AS$1558)*(AT1008=$AT$989:$AT$1558)*(ROW($AD$989:$AD$1558)&lt;&gt;ROW(AD1008))*((R1008=0)*($R$989:$R$1558&gt;0)+(R1008&gt;0)*($R$989:$R$1558=0)))&gt;0,"SALONES UNIDOS",IF(SUMPRODUCT((AD1008=$AD$989:$AD$1558)*(AH1008=$AH$989:$AH$1558)*((AS1008&lt;$AT$989:$AT$1558)*(AT1008&gt;$AS$989:$AS$1558))*(ROW($AD$989:$AD$1558)&lt;&gt;ROW(AD1008)))&gt;0,"Cruzado","Sin cruce")))</f>
        <v/>
      </c>
      <c r="AW1008" s="104" t="str">
        <f t="shared" si="484"/>
        <v>EN1PRINCIPALC</v>
      </c>
      <c r="AX1008" s="104" t="str" cm="1">
        <f t="array" ref="AX1008">IF(AW1008="","",IF(SUMPRODUCT((AW1008=$AW$7:$AW$2042)*(AH1008=$AH$7:$AH$2042)*(AN1008=$AN$7:$AN$2042)*(AO1008=$AO$7:$AO$2042)*(ROW($AW$7:$AW$2042)&lt;&gt;ROW(AW1008))*((R1008=0)*($R$7:$R$2042&gt;0)+(R1008&gt;0)*($R$7:$R$2042=0)))&gt;0,"SALONES UNIDOS",IF(SUMPRODUCT((AW1008=$AW$7:$AW$2042)*(AH1008=$AH$7:$AH$2042)*((AN1008&lt;$AO$7:$AO$2042)*(AO1008&gt;$AN$7:$AN$2042))*(ROW($AW$7:$AW$2042)&lt;&gt;ROW(AW1008)))&gt;0,"Cruzado","Sin cruce")))</f>
        <v>Sin cruce</v>
      </c>
    </row>
    <row r="1009" spans="2:50" ht="19.8" hidden="1" customHeight="1" x14ac:dyDescent="0.25">
      <c r="B1009" s="494" t="s">
        <v>314</v>
      </c>
      <c r="C1009" s="369" t="s">
        <v>968</v>
      </c>
      <c r="D1009" s="369">
        <v>20261</v>
      </c>
      <c r="E1009" s="373" t="s">
        <v>280</v>
      </c>
      <c r="F1009" s="370" t="s">
        <v>291</v>
      </c>
      <c r="G1009" s="373" t="s">
        <v>285</v>
      </c>
      <c r="H1009" s="373">
        <v>1</v>
      </c>
      <c r="I1009" s="373" t="s">
        <v>283</v>
      </c>
      <c r="J1009" s="373" t="s">
        <v>283</v>
      </c>
      <c r="K1009" s="194" t="s">
        <v>563</v>
      </c>
      <c r="L1009" s="364" t="s">
        <v>564</v>
      </c>
      <c r="M1009" s="364" t="s">
        <v>324</v>
      </c>
      <c r="N1009" s="364" t="s">
        <v>318</v>
      </c>
      <c r="O1009" s="373" t="s">
        <v>315</v>
      </c>
      <c r="P1009" s="364">
        <v>2</v>
      </c>
      <c r="Q1009" s="364">
        <v>2</v>
      </c>
      <c r="R1009" s="369">
        <v>4</v>
      </c>
      <c r="S1009" s="364">
        <v>3</v>
      </c>
      <c r="T1009" s="8"/>
      <c r="U1009" s="374">
        <v>40</v>
      </c>
      <c r="V1009" s="370">
        <v>21813663</v>
      </c>
      <c r="W1009" s="373" t="s">
        <v>522</v>
      </c>
      <c r="X1009" s="364" t="s">
        <v>315</v>
      </c>
      <c r="Y1009" s="364"/>
      <c r="Z1009" s="364"/>
      <c r="AA1009" s="364"/>
      <c r="AB1009" s="364" t="s">
        <v>836</v>
      </c>
      <c r="AC1009" s="364"/>
      <c r="AD1009" s="369"/>
      <c r="AE1009" s="370"/>
      <c r="AF1009" s="370"/>
      <c r="AG1009" s="370" t="s">
        <v>319</v>
      </c>
      <c r="AH1009" s="364">
        <v>5</v>
      </c>
      <c r="AI1009" s="364">
        <v>15</v>
      </c>
      <c r="AJ1009" s="364">
        <v>10</v>
      </c>
      <c r="AK1009" s="364">
        <v>18</v>
      </c>
      <c r="AL1009" s="364">
        <v>30</v>
      </c>
      <c r="AM1009" s="22">
        <f t="shared" si="483"/>
        <v>4</v>
      </c>
      <c r="AN1009" s="104">
        <f t="shared" si="478"/>
        <v>0.63194444444444442</v>
      </c>
      <c r="AO1009" s="104">
        <f t="shared" si="479"/>
        <v>0.77083333333333337</v>
      </c>
      <c r="AP1009" s="22" t="str" cm="1">
        <f t="array" ref="AP1009">IF(W1009="","",IF(SUMPRODUCT((W1009=$W$7:$W$2042)*(AH1009=$AH$7:$AH$2042)*(AN1009=$AN$7:$AN$2042)*(AO1009=$AO$7:$AO$2042)*(ROW($W$7:$W$2042)&lt;&gt;ROW(W1009))*((R1009=0)*($R$7:$R$2042&gt;0)+(R1009&gt;0)*($R$7:$R$2042=0)))&gt;0,"SALONES UNIDOS",IF(SUMPRODUCT((W1009=$W$7:$W$2042)*(AH1009=$AH$7:$AH$2042)*((AN1009&lt;$AO$7:$AO$2042)*(AO1009&gt;$AN$7:$AN$2042))*(ROW($W$7:$W$2042)&lt;&gt;ROW(W1009)))&gt;0,"Cruzado","Sin cruce")))</f>
        <v>Sin cruce</v>
      </c>
      <c r="AQ1009" s="104">
        <f t="shared" si="490"/>
        <v>0.63194444444444442</v>
      </c>
      <c r="AR1009" s="104">
        <f t="shared" si="490"/>
        <v>0.77083333333333337</v>
      </c>
      <c r="AS1009" s="22"/>
      <c r="AT1009" s="22"/>
      <c r="AU1009" s="361" t="str" cm="1">
        <f t="array" ref="AU1009">IF(AB1009="","",IF(SUMPRODUCT((AB1009=$AB$989:$AB$1558)*(AH1009=$AH$989:$AH$1558)*(AQ1009=$AQ$989:$AQ$1558)*(AR1009=$AR$989:$AR$1558)*(ROW($AB$989:$AB$1558)&lt;&gt;ROW(AB1009))*((R1009=0)*($R$989:$R$1558&gt;0)+(R1009&gt;0)*($R$989:$R$1558=0)))&gt;0,"SALONES UNIDOS",IF(SUMPRODUCT((AB1009=$AB$989:$AB$1558)*(AH1009=$AH$989:$AH$1558)*((AQ1009&lt;$AR$989:$AR$1558)*(AR1009&gt;$AQ$989:$AQ$1558))*(ROW($AB$989:$AB$1558)&lt;&gt;ROW(AB1009)))&gt;0,"Cruzado","Sin cruce")))</f>
        <v>Sin cruce</v>
      </c>
      <c r="AV1009" s="361" t="str" cm="1">
        <f t="array" ref="AV1009">IF(AD1009="","",IF(SUMPRODUCT((AD1009=$AD$989:$AD$1558)*(AH1009=$AH$989:$AH$1558)*(AS1009=$AS$989:$AS$1558)*(AT1009=$AT$989:$AT$1558)*(ROW($AD$989:$AD$1558)&lt;&gt;ROW(AD1009))*((R1009=0)*($R$989:$R$1558&gt;0)+(R1009&gt;0)*($R$989:$R$1558=0)))&gt;0,"SALONES UNIDOS",IF(SUMPRODUCT((AD1009=$AD$989:$AD$1558)*(AH1009=$AH$989:$AH$1558)*((AS1009&lt;$AT$989:$AT$1558)*(AT1009&gt;$AS$989:$AS$1558))*(ROW($AD$989:$AD$1558)&lt;&gt;ROW(AD1009)))&gt;0,"Cruzado","Sin cruce")))</f>
        <v/>
      </c>
      <c r="AW1009" s="104" t="str">
        <f t="shared" si="484"/>
        <v>EN1PRINCIPALC</v>
      </c>
      <c r="AX1009" s="104" t="str" cm="1">
        <f t="array" ref="AX1009">IF(AW1009="","",IF(SUMPRODUCT((AW1009=$AW$7:$AW$2042)*(AH1009=$AH$7:$AH$2042)*(AN1009=$AN$7:$AN$2042)*(AO1009=$AO$7:$AO$2042)*(ROW($AW$7:$AW$2042)&lt;&gt;ROW(AW1009))*((R1009=0)*($R$7:$R$2042&gt;0)+(R1009&gt;0)*($R$7:$R$2042=0)))&gt;0,"SALONES UNIDOS",IF(SUMPRODUCT((AW1009=$AW$7:$AW$2042)*(AH1009=$AH$7:$AH$2042)*((AN1009&lt;$AO$7:$AO$2042)*(AO1009&gt;$AN$7:$AN$2042))*(ROW($AW$7:$AW$2042)&lt;&gt;ROW(AW1009)))&gt;0,"Cruzado","Sin cruce")))</f>
        <v>Sin cruce</v>
      </c>
    </row>
    <row r="1010" spans="2:50" ht="19.8" hidden="1" customHeight="1" x14ac:dyDescent="0.25">
      <c r="B1010" s="494" t="s">
        <v>314</v>
      </c>
      <c r="C1010" s="369" t="s">
        <v>968</v>
      </c>
      <c r="D1010" s="369">
        <v>20261</v>
      </c>
      <c r="E1010" s="373" t="s">
        <v>280</v>
      </c>
      <c r="F1010" s="370" t="s">
        <v>291</v>
      </c>
      <c r="G1010" s="373" t="s">
        <v>285</v>
      </c>
      <c r="H1010" s="373">
        <v>1</v>
      </c>
      <c r="I1010" s="373" t="s">
        <v>283</v>
      </c>
      <c r="J1010" s="373" t="s">
        <v>283</v>
      </c>
      <c r="K1010" s="194" t="s">
        <v>565</v>
      </c>
      <c r="L1010" s="364" t="s">
        <v>667</v>
      </c>
      <c r="M1010" s="364" t="s">
        <v>362</v>
      </c>
      <c r="N1010" s="364" t="s">
        <v>318</v>
      </c>
      <c r="O1010" s="373" t="s">
        <v>315</v>
      </c>
      <c r="P1010" s="364">
        <v>3</v>
      </c>
      <c r="Q1010" s="364">
        <v>2</v>
      </c>
      <c r="R1010" s="369">
        <v>5</v>
      </c>
      <c r="S1010" s="364">
        <v>4</v>
      </c>
      <c r="T1010" s="8"/>
      <c r="U1010" s="374">
        <v>40</v>
      </c>
      <c r="V1010" s="370">
        <v>40965725</v>
      </c>
      <c r="W1010" s="373" t="s">
        <v>72</v>
      </c>
      <c r="X1010" s="364" t="s">
        <v>315</v>
      </c>
      <c r="Y1010" s="364"/>
      <c r="Z1010" s="364"/>
      <c r="AA1010" s="364"/>
      <c r="AB1010" s="364" t="s">
        <v>836</v>
      </c>
      <c r="AC1010" s="364"/>
      <c r="AD1010" s="369"/>
      <c r="AE1010" s="370"/>
      <c r="AF1010" s="370"/>
      <c r="AG1010" s="370" t="s">
        <v>319</v>
      </c>
      <c r="AH1010" s="364">
        <v>3</v>
      </c>
      <c r="AI1010" s="364">
        <v>7</v>
      </c>
      <c r="AJ1010" s="364">
        <v>40</v>
      </c>
      <c r="AK1010" s="364">
        <v>11</v>
      </c>
      <c r="AL1010" s="364">
        <v>50</v>
      </c>
      <c r="AM1010" s="22">
        <f t="shared" si="483"/>
        <v>5</v>
      </c>
      <c r="AN1010" s="104">
        <f t="shared" si="478"/>
        <v>0.31944444444444448</v>
      </c>
      <c r="AO1010" s="104">
        <f t="shared" si="479"/>
        <v>0.49305555555555552</v>
      </c>
      <c r="AP1010" s="22" t="str" cm="1">
        <f t="array" ref="AP1010">IF(W1010="","",IF(SUMPRODUCT((W1010=$W$7:$W$2042)*(AH1010=$AH$7:$AH$2042)*(AN1010=$AN$7:$AN$2042)*(AO1010=$AO$7:$AO$2042)*(ROW($W$7:$W$2042)&lt;&gt;ROW(W1010))*((R1010=0)*($R$7:$R$2042&gt;0)+(R1010&gt;0)*($R$7:$R$2042=0)))&gt;0,"SALONES UNIDOS",IF(SUMPRODUCT((W1010=$W$7:$W$2042)*(AH1010=$AH$7:$AH$2042)*((AN1010&lt;$AO$7:$AO$2042)*(AO1010&gt;$AN$7:$AN$2042))*(ROW($W$7:$W$2042)&lt;&gt;ROW(W1010)))&gt;0,"Cruzado","Sin cruce")))</f>
        <v>Sin cruce</v>
      </c>
      <c r="AQ1010" s="104">
        <f t="shared" si="490"/>
        <v>0.31944444444444448</v>
      </c>
      <c r="AR1010" s="104">
        <f t="shared" si="490"/>
        <v>0.49305555555555552</v>
      </c>
      <c r="AS1010" s="22"/>
      <c r="AT1010" s="22"/>
      <c r="AU1010" s="361" t="str" cm="1">
        <f t="array" ref="AU1010">IF(AB1010="","",IF(SUMPRODUCT((AB1010=$AB$989:$AB$1558)*(AH1010=$AH$989:$AH$1558)*(AQ1010=$AQ$989:$AQ$1558)*(AR1010=$AR$989:$AR$1558)*(ROW($AB$989:$AB$1558)&lt;&gt;ROW(AB1010))*((R1010=0)*($R$989:$R$1558&gt;0)+(R1010&gt;0)*($R$989:$R$1558=0)))&gt;0,"SALONES UNIDOS",IF(SUMPRODUCT((AB1010=$AB$989:$AB$1558)*(AH1010=$AH$989:$AH$1558)*((AQ1010&lt;$AR$989:$AR$1558)*(AR1010&gt;$AQ$989:$AQ$1558))*(ROW($AB$989:$AB$1558)&lt;&gt;ROW(AB1010)))&gt;0,"Cruzado","Sin cruce")))</f>
        <v>Sin cruce</v>
      </c>
      <c r="AV1010" s="361" t="str" cm="1">
        <f t="array" ref="AV1010">IF(AD1010="","",IF(SUMPRODUCT((AD1010=$AD$989:$AD$1558)*(AH1010=$AH$989:$AH$1558)*(AS1010=$AS$989:$AS$1558)*(AT1010=$AT$989:$AT$1558)*(ROW($AD$989:$AD$1558)&lt;&gt;ROW(AD1010))*((R1010=0)*($R$989:$R$1558&gt;0)+(R1010&gt;0)*($R$989:$R$1558=0)))&gt;0,"SALONES UNIDOS",IF(SUMPRODUCT((AD1010=$AD$989:$AD$1558)*(AH1010=$AH$989:$AH$1558)*((AS1010&lt;$AT$989:$AT$1558)*(AT1010&gt;$AS$989:$AS$1558))*(ROW($AD$989:$AD$1558)&lt;&gt;ROW(AD1010)))&gt;0,"Cruzado","Sin cruce")))</f>
        <v/>
      </c>
      <c r="AW1010" s="104" t="str">
        <f t="shared" si="484"/>
        <v>EN1PRINCIPALC</v>
      </c>
      <c r="AX1010" s="104" t="str" cm="1">
        <f t="array" ref="AX1010">IF(AW1010="","",IF(SUMPRODUCT((AW1010=$AW$7:$AW$2042)*(AH1010=$AH$7:$AH$2042)*(AN1010=$AN$7:$AN$2042)*(AO1010=$AO$7:$AO$2042)*(ROW($AW$7:$AW$2042)&lt;&gt;ROW(AW1010))*((R1010=0)*($R$7:$R$2042&gt;0)+(R1010&gt;0)*($R$7:$R$2042=0)))&gt;0,"SALONES UNIDOS",IF(SUMPRODUCT((AW1010=$AW$7:$AW$2042)*(AH1010=$AH$7:$AH$2042)*((AN1010&lt;$AO$7:$AO$2042)*(AO1010&gt;$AN$7:$AN$2042))*(ROW($AW$7:$AW$2042)&lt;&gt;ROW(AW1010)))&gt;0,"Cruzado","Sin cruce")))</f>
        <v>Sin cruce</v>
      </c>
    </row>
    <row r="1011" spans="2:50" ht="19.8" hidden="1" customHeight="1" x14ac:dyDescent="0.25">
      <c r="B1011" s="494" t="s">
        <v>314</v>
      </c>
      <c r="C1011" s="369" t="s">
        <v>968</v>
      </c>
      <c r="D1011" s="369">
        <v>20261</v>
      </c>
      <c r="E1011" s="373" t="s">
        <v>280</v>
      </c>
      <c r="F1011" s="370" t="s">
        <v>291</v>
      </c>
      <c r="G1011" s="373" t="s">
        <v>285</v>
      </c>
      <c r="H1011" s="373">
        <v>1</v>
      </c>
      <c r="I1011" s="373" t="s">
        <v>283</v>
      </c>
      <c r="J1011" s="373" t="s">
        <v>283</v>
      </c>
      <c r="K1011" s="194" t="s">
        <v>566</v>
      </c>
      <c r="L1011" s="364" t="s">
        <v>567</v>
      </c>
      <c r="M1011" s="364" t="s">
        <v>362</v>
      </c>
      <c r="N1011" s="364" t="s">
        <v>318</v>
      </c>
      <c r="O1011" s="373" t="s">
        <v>315</v>
      </c>
      <c r="P1011" s="364">
        <v>3</v>
      </c>
      <c r="Q1011" s="364">
        <v>2</v>
      </c>
      <c r="R1011" s="369">
        <v>5</v>
      </c>
      <c r="S1011" s="364">
        <v>4</v>
      </c>
      <c r="T1011" s="8"/>
      <c r="U1011" s="374">
        <v>40</v>
      </c>
      <c r="V1011" s="370">
        <v>21882544</v>
      </c>
      <c r="W1011" s="373" t="s">
        <v>184</v>
      </c>
      <c r="X1011" s="364" t="s">
        <v>315</v>
      </c>
      <c r="Y1011" s="364"/>
      <c r="Z1011" s="364"/>
      <c r="AA1011" s="364"/>
      <c r="AB1011" s="364" t="s">
        <v>836</v>
      </c>
      <c r="AC1011" s="364"/>
      <c r="AD1011" s="369"/>
      <c r="AE1011" s="370"/>
      <c r="AF1011" s="370"/>
      <c r="AG1011" s="370" t="s">
        <v>319</v>
      </c>
      <c r="AH1011" s="364">
        <v>6</v>
      </c>
      <c r="AI1011" s="364">
        <v>7</v>
      </c>
      <c r="AJ1011" s="364">
        <v>40</v>
      </c>
      <c r="AK1011" s="364">
        <v>11</v>
      </c>
      <c r="AL1011" s="364">
        <v>50</v>
      </c>
      <c r="AM1011" s="22">
        <f t="shared" si="483"/>
        <v>5</v>
      </c>
      <c r="AN1011" s="104">
        <f t="shared" si="478"/>
        <v>0.31944444444444448</v>
      </c>
      <c r="AO1011" s="104">
        <f t="shared" si="479"/>
        <v>0.49305555555555552</v>
      </c>
      <c r="AP1011" s="22" t="str" cm="1">
        <f t="array" ref="AP1011">IF(W1011="","",IF(SUMPRODUCT((W1011=$W$7:$W$2042)*(AH1011=$AH$7:$AH$2042)*(AN1011=$AN$7:$AN$2042)*(AO1011=$AO$7:$AO$2042)*(ROW($W$7:$W$2042)&lt;&gt;ROW(W1011))*((R1011=0)*($R$7:$R$2042&gt;0)+(R1011&gt;0)*($R$7:$R$2042=0)))&gt;0,"SALONES UNIDOS",IF(SUMPRODUCT((W1011=$W$7:$W$2042)*(AH1011=$AH$7:$AH$2042)*((AN1011&lt;$AO$7:$AO$2042)*(AO1011&gt;$AN$7:$AN$2042))*(ROW($W$7:$W$2042)&lt;&gt;ROW(W1011)))&gt;0,"Cruzado","Sin cruce")))</f>
        <v>Sin cruce</v>
      </c>
      <c r="AQ1011" s="104">
        <f t="shared" si="490"/>
        <v>0.31944444444444448</v>
      </c>
      <c r="AR1011" s="104">
        <f t="shared" si="490"/>
        <v>0.49305555555555552</v>
      </c>
      <c r="AS1011" s="22"/>
      <c r="AT1011" s="22"/>
      <c r="AU1011" s="361" t="str" cm="1">
        <f t="array" ref="AU1011">IF(AB1011="","",IF(SUMPRODUCT((AB1011=$AB$989:$AB$1558)*(AH1011=$AH$989:$AH$1558)*(AQ1011=$AQ$989:$AQ$1558)*(AR1011=$AR$989:$AR$1558)*(ROW($AB$989:$AB$1558)&lt;&gt;ROW(AB1011))*((R1011=0)*($R$989:$R$1558&gt;0)+(R1011&gt;0)*($R$989:$R$1558=0)))&gt;0,"SALONES UNIDOS",IF(SUMPRODUCT((AB1011=$AB$989:$AB$1558)*(AH1011=$AH$989:$AH$1558)*((AQ1011&lt;$AR$989:$AR$1558)*(AR1011&gt;$AQ$989:$AQ$1558))*(ROW($AB$989:$AB$1558)&lt;&gt;ROW(AB1011)))&gt;0,"Cruzado","Sin cruce")))</f>
        <v>Sin cruce</v>
      </c>
      <c r="AV1011" s="361" t="str" cm="1">
        <f t="array" ref="AV1011">IF(AD1011="","",IF(SUMPRODUCT((AD1011=$AD$989:$AD$1558)*(AH1011=$AH$989:$AH$1558)*(AS1011=$AS$989:$AS$1558)*(AT1011=$AT$989:$AT$1558)*(ROW($AD$989:$AD$1558)&lt;&gt;ROW(AD1011))*((R1011=0)*($R$989:$R$1558&gt;0)+(R1011&gt;0)*($R$989:$R$1558=0)))&gt;0,"SALONES UNIDOS",IF(SUMPRODUCT((AD1011=$AD$989:$AD$1558)*(AH1011=$AH$989:$AH$1558)*((AS1011&lt;$AT$989:$AT$1558)*(AT1011&gt;$AS$989:$AS$1558))*(ROW($AD$989:$AD$1558)&lt;&gt;ROW(AD1011)))&gt;0,"Cruzado","Sin cruce")))</f>
        <v/>
      </c>
      <c r="AW1011" s="104" t="str">
        <f t="shared" si="484"/>
        <v>EN1PRINCIPALC</v>
      </c>
      <c r="AX1011" s="104" t="str" cm="1">
        <f t="array" ref="AX1011">IF(AW1011="","",IF(SUMPRODUCT((AW1011=$AW$7:$AW$2042)*(AH1011=$AH$7:$AH$2042)*(AN1011=$AN$7:$AN$2042)*(AO1011=$AO$7:$AO$2042)*(ROW($AW$7:$AW$2042)&lt;&gt;ROW(AW1011))*((R1011=0)*($R$7:$R$2042&gt;0)+(R1011&gt;0)*($R$7:$R$2042=0)))&gt;0,"SALONES UNIDOS",IF(SUMPRODUCT((AW1011=$AW$7:$AW$2042)*(AH1011=$AH$7:$AH$2042)*((AN1011&lt;$AO$7:$AO$2042)*(AO1011&gt;$AN$7:$AN$2042))*(ROW($AW$7:$AW$2042)&lt;&gt;ROW(AW1011)))&gt;0,"Cruzado","Sin cruce")))</f>
        <v>Sin cruce</v>
      </c>
    </row>
    <row r="1012" spans="2:50" ht="19.8" hidden="1" customHeight="1" x14ac:dyDescent="0.25">
      <c r="B1012" s="494" t="s">
        <v>314</v>
      </c>
      <c r="C1012" s="369" t="s">
        <v>968</v>
      </c>
      <c r="D1012" s="369">
        <v>20261</v>
      </c>
      <c r="E1012" s="373" t="s">
        <v>280</v>
      </c>
      <c r="F1012" s="370" t="s">
        <v>291</v>
      </c>
      <c r="G1012" s="373" t="s">
        <v>285</v>
      </c>
      <c r="H1012" s="373">
        <v>1</v>
      </c>
      <c r="I1012" s="373" t="s">
        <v>283</v>
      </c>
      <c r="J1012" s="373" t="s">
        <v>283</v>
      </c>
      <c r="K1012" s="194" t="s">
        <v>568</v>
      </c>
      <c r="L1012" s="364" t="s">
        <v>569</v>
      </c>
      <c r="M1012" s="364" t="s">
        <v>362</v>
      </c>
      <c r="N1012" s="364" t="s">
        <v>318</v>
      </c>
      <c r="O1012" s="373" t="s">
        <v>315</v>
      </c>
      <c r="P1012" s="364">
        <v>3</v>
      </c>
      <c r="Q1012" s="364">
        <v>2</v>
      </c>
      <c r="R1012" s="369">
        <v>5</v>
      </c>
      <c r="S1012" s="364">
        <v>4</v>
      </c>
      <c r="T1012" s="8"/>
      <c r="U1012" s="374">
        <v>40</v>
      </c>
      <c r="V1012" s="370">
        <v>41845220</v>
      </c>
      <c r="W1012" s="373" t="s">
        <v>56</v>
      </c>
      <c r="X1012" s="364" t="s">
        <v>315</v>
      </c>
      <c r="Y1012" s="364"/>
      <c r="Z1012" s="364"/>
      <c r="AA1012" s="364"/>
      <c r="AB1012" s="364" t="s">
        <v>836</v>
      </c>
      <c r="AC1012" s="364"/>
      <c r="AD1012" s="369"/>
      <c r="AE1012" s="370"/>
      <c r="AF1012" s="370"/>
      <c r="AG1012" s="370" t="s">
        <v>319</v>
      </c>
      <c r="AH1012" s="364">
        <v>1</v>
      </c>
      <c r="AI1012" s="364">
        <v>7</v>
      </c>
      <c r="AJ1012" s="364">
        <v>40</v>
      </c>
      <c r="AK1012" s="364">
        <v>11</v>
      </c>
      <c r="AL1012" s="364">
        <v>50</v>
      </c>
      <c r="AM1012" s="22">
        <f t="shared" si="483"/>
        <v>5</v>
      </c>
      <c r="AN1012" s="104">
        <f t="shared" si="478"/>
        <v>0.31944444444444448</v>
      </c>
      <c r="AO1012" s="104">
        <f t="shared" si="479"/>
        <v>0.49305555555555552</v>
      </c>
      <c r="AP1012" s="22" t="str" cm="1">
        <f t="array" ref="AP1012">IF(W1012="","",IF(SUMPRODUCT((W1012=$W$7:$W$2042)*(AH1012=$AH$7:$AH$2042)*(AN1012=$AN$7:$AN$2042)*(AO1012=$AO$7:$AO$2042)*(ROW($W$7:$W$2042)&lt;&gt;ROW(W1012))*((R1012=0)*($R$7:$R$2042&gt;0)+(R1012&gt;0)*($R$7:$R$2042=0)))&gt;0,"SALONES UNIDOS",IF(SUMPRODUCT((W1012=$W$7:$W$2042)*(AH1012=$AH$7:$AH$2042)*((AN1012&lt;$AO$7:$AO$2042)*(AO1012&gt;$AN$7:$AN$2042))*(ROW($W$7:$W$2042)&lt;&gt;ROW(W1012)))&gt;0,"Cruzado","Sin cruce")))</f>
        <v>Sin cruce</v>
      </c>
      <c r="AQ1012" s="104">
        <f t="shared" si="490"/>
        <v>0.31944444444444448</v>
      </c>
      <c r="AR1012" s="104">
        <f t="shared" si="490"/>
        <v>0.49305555555555552</v>
      </c>
      <c r="AS1012" s="22"/>
      <c r="AT1012" s="22"/>
      <c r="AU1012" s="361" t="str" cm="1">
        <f t="array" ref="AU1012">IF(AB1012="","",IF(SUMPRODUCT((AB1012=$AB$989:$AB$1558)*(AH1012=$AH$989:$AH$1558)*(AQ1012=$AQ$989:$AQ$1558)*(AR1012=$AR$989:$AR$1558)*(ROW($AB$989:$AB$1558)&lt;&gt;ROW(AB1012))*((R1012=0)*($R$989:$R$1558&gt;0)+(R1012&gt;0)*($R$989:$R$1558=0)))&gt;0,"SALONES UNIDOS",IF(SUMPRODUCT((AB1012=$AB$989:$AB$1558)*(AH1012=$AH$989:$AH$1558)*((AQ1012&lt;$AR$989:$AR$1558)*(AR1012&gt;$AQ$989:$AQ$1558))*(ROW($AB$989:$AB$1558)&lt;&gt;ROW(AB1012)))&gt;0,"Cruzado","Sin cruce")))</f>
        <v>Sin cruce</v>
      </c>
      <c r="AV1012" s="361" t="str" cm="1">
        <f t="array" ref="AV1012">IF(AD1012="","",IF(SUMPRODUCT((AD1012=$AD$989:$AD$1558)*(AH1012=$AH$989:$AH$1558)*(AS1012=$AS$989:$AS$1558)*(AT1012=$AT$989:$AT$1558)*(ROW($AD$989:$AD$1558)&lt;&gt;ROW(AD1012))*((R1012=0)*($R$989:$R$1558&gt;0)+(R1012&gt;0)*($R$989:$R$1558=0)))&gt;0,"SALONES UNIDOS",IF(SUMPRODUCT((AD1012=$AD$989:$AD$1558)*(AH1012=$AH$989:$AH$1558)*((AS1012&lt;$AT$989:$AT$1558)*(AT1012&gt;$AS$989:$AS$1558))*(ROW($AD$989:$AD$1558)&lt;&gt;ROW(AD1012)))&gt;0,"Cruzado","Sin cruce")))</f>
        <v/>
      </c>
      <c r="AW1012" s="104" t="str">
        <f t="shared" si="484"/>
        <v>EN1PRINCIPALC</v>
      </c>
      <c r="AX1012" s="104" t="str" cm="1">
        <f t="array" ref="AX1012">IF(AW1012="","",IF(SUMPRODUCT((AW1012=$AW$7:$AW$2042)*(AH1012=$AH$7:$AH$2042)*(AN1012=$AN$7:$AN$2042)*(AO1012=$AO$7:$AO$2042)*(ROW($AW$7:$AW$2042)&lt;&gt;ROW(AW1012))*((R1012=0)*($R$7:$R$2042&gt;0)+(R1012&gt;0)*($R$7:$R$2042=0)))&gt;0,"SALONES UNIDOS",IF(SUMPRODUCT((AW1012=$AW$7:$AW$2042)*(AH1012=$AH$7:$AH$2042)*((AN1012&lt;$AO$7:$AO$2042)*(AO1012&gt;$AN$7:$AN$2042))*(ROW($AW$7:$AW$2042)&lt;&gt;ROW(AW1012)))&gt;0,"Cruzado","Sin cruce")))</f>
        <v>Sin cruce</v>
      </c>
    </row>
    <row r="1013" spans="2:50" ht="19.8" hidden="1" customHeight="1" x14ac:dyDescent="0.25">
      <c r="B1013" s="494" t="s">
        <v>314</v>
      </c>
      <c r="C1013" s="369" t="s">
        <v>968</v>
      </c>
      <c r="D1013" s="369">
        <v>20261</v>
      </c>
      <c r="E1013" s="373" t="s">
        <v>280</v>
      </c>
      <c r="F1013" s="370" t="s">
        <v>291</v>
      </c>
      <c r="G1013" s="373" t="s">
        <v>285</v>
      </c>
      <c r="H1013" s="373">
        <v>1</v>
      </c>
      <c r="I1013" s="373" t="s">
        <v>286</v>
      </c>
      <c r="J1013" s="373" t="s">
        <v>286</v>
      </c>
      <c r="K1013" s="194" t="s">
        <v>553</v>
      </c>
      <c r="L1013" s="364" t="s">
        <v>554</v>
      </c>
      <c r="M1013" s="364" t="s">
        <v>324</v>
      </c>
      <c r="N1013" s="364" t="s">
        <v>318</v>
      </c>
      <c r="O1013" s="373" t="s">
        <v>315</v>
      </c>
      <c r="P1013" s="364">
        <v>2</v>
      </c>
      <c r="Q1013" s="364">
        <v>0</v>
      </c>
      <c r="R1013" s="369">
        <v>2</v>
      </c>
      <c r="S1013" s="364">
        <v>3</v>
      </c>
      <c r="T1013" s="8"/>
      <c r="U1013" s="374">
        <v>40</v>
      </c>
      <c r="V1013" s="370">
        <v>22291445</v>
      </c>
      <c r="W1013" s="373" t="s">
        <v>187</v>
      </c>
      <c r="X1013" s="364" t="s">
        <v>315</v>
      </c>
      <c r="Y1013" s="364"/>
      <c r="Z1013" s="364"/>
      <c r="AA1013" s="364"/>
      <c r="AB1013" s="364" t="s">
        <v>704</v>
      </c>
      <c r="AC1013" s="364"/>
      <c r="AD1013" s="369"/>
      <c r="AE1013" s="370"/>
      <c r="AF1013" s="370"/>
      <c r="AG1013" s="370" t="s">
        <v>559</v>
      </c>
      <c r="AH1013" s="364">
        <v>6</v>
      </c>
      <c r="AI1013" s="437">
        <v>9</v>
      </c>
      <c r="AJ1013" s="437">
        <v>20</v>
      </c>
      <c r="AK1013" s="437">
        <v>11</v>
      </c>
      <c r="AL1013" s="437">
        <v>0</v>
      </c>
      <c r="AM1013" s="22">
        <f t="shared" si="483"/>
        <v>2</v>
      </c>
      <c r="AN1013" s="104">
        <f t="shared" si="478"/>
        <v>0.3888888888888889</v>
      </c>
      <c r="AO1013" s="104">
        <f t="shared" si="479"/>
        <v>0.45833333333333331</v>
      </c>
      <c r="AP1013" s="22" t="str" cm="1">
        <f t="array" ref="AP1013">IF(W1013="","",IF(SUMPRODUCT((W1013=$W$7:$W$2042)*(AH1013=$AH$7:$AH$2042)*(AN1013=$AN$7:$AN$2042)*(AO1013=$AO$7:$AO$2042)*(ROW($W$7:$W$2042)&lt;&gt;ROW(W1013))*((R1013=0)*($R$7:$R$2042&gt;0)+(R1013&gt;0)*($R$7:$R$2042=0)))&gt;0,"SALONES UNIDOS",IF(SUMPRODUCT((W1013=$W$7:$W$2042)*(AH1013=$AH$7:$AH$2042)*((AN1013&lt;$AO$7:$AO$2042)*(AO1013&gt;$AN$7:$AN$2042))*(ROW($W$7:$W$2042)&lt;&gt;ROW(W1013)))&gt;0,"Cruzado","Sin cruce")))</f>
        <v>Sin cruce</v>
      </c>
      <c r="AQ1013" s="104">
        <f t="shared" si="490"/>
        <v>0.3888888888888889</v>
      </c>
      <c r="AR1013" s="104">
        <f t="shared" si="490"/>
        <v>0.45833333333333331</v>
      </c>
      <c r="AS1013" s="22"/>
      <c r="AT1013" s="22"/>
      <c r="AU1013" s="361" t="str" cm="1">
        <f t="array" ref="AU1013">IF(AB1013="","",IF(SUMPRODUCT((AB1013=$AB$989:$AB$1558)*(AH1013=$AH$989:$AH$1558)*(AQ1013=$AQ$989:$AQ$1558)*(AR1013=$AR$989:$AR$1558)*(ROW($AB$989:$AB$1558)&lt;&gt;ROW(AB1013))*((R1013=0)*($R$989:$R$1558&gt;0)+(R1013&gt;0)*($R$989:$R$1558=0)))&gt;0,"SALONES UNIDOS",IF(SUMPRODUCT((AB1013=$AB$989:$AB$1558)*(AH1013=$AH$989:$AH$1558)*((AQ1013&lt;$AR$989:$AR$1558)*(AR1013&gt;$AQ$989:$AQ$1558))*(ROW($AB$989:$AB$1558)&lt;&gt;ROW(AB1013)))&gt;0,"Cruzado","Sin cruce")))</f>
        <v>Sin cruce</v>
      </c>
      <c r="AV1013" s="361" t="str" cm="1">
        <f t="array" ref="AV1013">IF(AD1013="","",IF(SUMPRODUCT((AD1013=$AD$989:$AD$1558)*(AH1013=$AH$989:$AH$1558)*(AS1013=$AS$989:$AS$1558)*(AT1013=$AT$989:$AT$1558)*(ROW($AD$989:$AD$1558)&lt;&gt;ROW(AD1013))*((R1013=0)*($R$989:$R$1558&gt;0)+(R1013&gt;0)*($R$989:$R$1558=0)))&gt;0,"SALONES UNIDOS",IF(SUMPRODUCT((AD1013=$AD$989:$AD$1558)*(AH1013=$AH$989:$AH$1558)*((AS1013&lt;$AT$989:$AT$1558)*(AT1013&gt;$AS$989:$AS$1558))*(ROW($AD$989:$AD$1558)&lt;&gt;ROW(AD1013)))&gt;0,"Cruzado","Sin cruce")))</f>
        <v/>
      </c>
      <c r="AW1013" s="104" t="str">
        <f t="shared" si="484"/>
        <v>EN1PRINCIPALD</v>
      </c>
      <c r="AX1013" s="104" t="str" cm="1">
        <f t="array" ref="AX1013">IF(AW1013="","",IF(SUMPRODUCT((AW1013=$AW$7:$AW$2042)*(AH1013=$AH$7:$AH$2042)*(AN1013=$AN$7:$AN$2042)*(AO1013=$AO$7:$AO$2042)*(ROW($AW$7:$AW$2042)&lt;&gt;ROW(AW1013))*((R1013=0)*($R$7:$R$2042&gt;0)+(R1013&gt;0)*($R$7:$R$2042=0)))&gt;0,"SALONES UNIDOS",IF(SUMPRODUCT((AW1013=$AW$7:$AW$2042)*(AH1013=$AH$7:$AH$2042)*((AN1013&lt;$AO$7:$AO$2042)*(AO1013&gt;$AN$7:$AN$2042))*(ROW($AW$7:$AW$2042)&lt;&gt;ROW(AW1013)))&gt;0,"Cruzado","Sin cruce")))</f>
        <v>Sin cruce</v>
      </c>
    </row>
    <row r="1014" spans="2:50" ht="19.8" hidden="1" customHeight="1" x14ac:dyDescent="0.25">
      <c r="B1014" s="494" t="s">
        <v>314</v>
      </c>
      <c r="C1014" s="369" t="s">
        <v>968</v>
      </c>
      <c r="D1014" s="369">
        <v>20261</v>
      </c>
      <c r="E1014" s="373" t="s">
        <v>280</v>
      </c>
      <c r="F1014" s="370" t="s">
        <v>291</v>
      </c>
      <c r="G1014" s="373" t="s">
        <v>285</v>
      </c>
      <c r="H1014" s="373">
        <v>1</v>
      </c>
      <c r="I1014" s="373" t="s">
        <v>575</v>
      </c>
      <c r="J1014" s="373" t="s">
        <v>286</v>
      </c>
      <c r="K1014" s="194" t="s">
        <v>553</v>
      </c>
      <c r="L1014" s="364" t="s">
        <v>554</v>
      </c>
      <c r="M1014" s="364" t="s">
        <v>324</v>
      </c>
      <c r="N1014" s="364" t="s">
        <v>318</v>
      </c>
      <c r="O1014" s="373" t="s">
        <v>315</v>
      </c>
      <c r="P1014" s="364">
        <v>0</v>
      </c>
      <c r="Q1014" s="364">
        <v>2</v>
      </c>
      <c r="R1014" s="369">
        <v>2</v>
      </c>
      <c r="S1014" s="364">
        <v>3</v>
      </c>
      <c r="T1014" s="8"/>
      <c r="U1014" s="374">
        <v>20</v>
      </c>
      <c r="V1014" s="370">
        <v>22291445</v>
      </c>
      <c r="W1014" s="373" t="s">
        <v>187</v>
      </c>
      <c r="X1014" s="364" t="s">
        <v>315</v>
      </c>
      <c r="Y1014" s="364"/>
      <c r="Z1014" s="364"/>
      <c r="AA1014" s="364"/>
      <c r="AB1014" s="370"/>
      <c r="AC1014" s="364"/>
      <c r="AD1014" s="364" t="s">
        <v>835</v>
      </c>
      <c r="AE1014" s="370"/>
      <c r="AF1014" s="370"/>
      <c r="AG1014" s="370" t="s">
        <v>301</v>
      </c>
      <c r="AH1014" s="364">
        <v>6</v>
      </c>
      <c r="AI1014" s="437">
        <v>11</v>
      </c>
      <c r="AJ1014" s="437">
        <v>0</v>
      </c>
      <c r="AK1014" s="437">
        <v>12</v>
      </c>
      <c r="AL1014" s="437">
        <v>40</v>
      </c>
      <c r="AM1014" s="22">
        <f t="shared" si="483"/>
        <v>2</v>
      </c>
      <c r="AN1014" s="104">
        <f t="shared" si="478"/>
        <v>0.45833333333333331</v>
      </c>
      <c r="AO1014" s="104">
        <f t="shared" si="479"/>
        <v>0.52777777777777779</v>
      </c>
      <c r="AP1014" s="22" t="str" cm="1">
        <f t="array" ref="AP1014">IF(W1014="","",IF(SUMPRODUCT((W1014=$W$7:$W$2042)*(AH1014=$AH$7:$AH$2042)*(AN1014=$AN$7:$AN$2042)*(AO1014=$AO$7:$AO$2042)*(ROW($W$7:$W$2042)&lt;&gt;ROW(W1014))*((R1014=0)*($R$7:$R$2042&gt;0)+(R1014&gt;0)*($R$7:$R$2042=0)))&gt;0,"SALONES UNIDOS",IF(SUMPRODUCT((W1014=$W$7:$W$2042)*(AH1014=$AH$7:$AH$2042)*((AN1014&lt;$AO$7:$AO$2042)*(AO1014&gt;$AN$7:$AN$2042))*(ROW($W$7:$W$2042)&lt;&gt;ROW(W1014)))&gt;0,"Cruzado","Sin cruce")))</f>
        <v>Sin cruce</v>
      </c>
      <c r="AQ1014" s="22"/>
      <c r="AR1014" s="22"/>
      <c r="AS1014" s="104">
        <f t="shared" ref="AS1014:AS1015" si="491">AN1014</f>
        <v>0.45833333333333331</v>
      </c>
      <c r="AT1014" s="104">
        <f t="shared" ref="AT1014:AT1015" si="492">AO1014</f>
        <v>0.52777777777777779</v>
      </c>
      <c r="AU1014" s="361" t="str" cm="1">
        <f t="array" ref="AU1014">IF(AB1014="","",IF(SUMPRODUCT((AB1014=$AB$989:$AB$1558)*(AH1014=$AH$989:$AH$1558)*(AQ1014=$AQ$989:$AQ$1558)*(AR1014=$AR$989:$AR$1558)*(ROW($AB$989:$AB$1558)&lt;&gt;ROW(AB1014))*((R1014=0)*($R$989:$R$1558&gt;0)+(R1014&gt;0)*($R$989:$R$1558=0)))&gt;0,"SALONES UNIDOS",IF(SUMPRODUCT((AB1014=$AB$989:$AB$1558)*(AH1014=$AH$989:$AH$1558)*((AQ1014&lt;$AR$989:$AR$1558)*(AR1014&gt;$AQ$989:$AQ$1558))*(ROW($AB$989:$AB$1558)&lt;&gt;ROW(AB1014)))&gt;0,"Cruzado","Sin cruce")))</f>
        <v/>
      </c>
      <c r="AV1014" s="361" t="str" cm="1">
        <f t="array" ref="AV1014">IF(AD1014="","",IF(SUMPRODUCT((AD1014=$AD$989:$AD$1558)*(AH1014=$AH$989:$AH$1558)*(AS1014=$AS$989:$AS$1558)*(AT1014=$AT$989:$AT$1558)*(ROW($AD$989:$AD$1558)&lt;&gt;ROW(AD1014))*((R1014=0)*($R$989:$R$1558&gt;0)+(R1014&gt;0)*($R$989:$R$1558=0)))&gt;0,"SALONES UNIDOS",IF(SUMPRODUCT((AD1014=$AD$989:$AD$1558)*(AH1014=$AH$989:$AH$1558)*((AS1014&lt;$AT$989:$AT$1558)*(AT1014&gt;$AS$989:$AS$1558))*(ROW($AD$989:$AD$1558)&lt;&gt;ROW(AD1014)))&gt;0,"Cruzado","Sin cruce")))</f>
        <v>Sin cruce</v>
      </c>
      <c r="AW1014" s="104" t="str">
        <f t="shared" si="484"/>
        <v>EN1PRINCIPALD</v>
      </c>
      <c r="AX1014" s="104" t="str" cm="1">
        <f t="array" ref="AX1014">IF(AW1014="","",IF(SUMPRODUCT((AW1014=$AW$7:$AW$2042)*(AH1014=$AH$7:$AH$2042)*(AN1014=$AN$7:$AN$2042)*(AO1014=$AO$7:$AO$2042)*(ROW($AW$7:$AW$2042)&lt;&gt;ROW(AW1014))*((R1014=0)*($R$7:$R$2042&gt;0)+(R1014&gt;0)*($R$7:$R$2042=0)))&gt;0,"SALONES UNIDOS",IF(SUMPRODUCT((AW1014=$AW$7:$AW$2042)*(AH1014=$AH$7:$AH$2042)*((AN1014&lt;$AO$7:$AO$2042)*(AO1014&gt;$AN$7:$AN$2042))*(ROW($AW$7:$AW$2042)&lt;&gt;ROW(AW1014)))&gt;0,"Cruzado","Sin cruce")))</f>
        <v>Sin cruce</v>
      </c>
    </row>
    <row r="1015" spans="2:50" ht="19.8" hidden="1" customHeight="1" x14ac:dyDescent="0.25">
      <c r="B1015" s="494" t="s">
        <v>314</v>
      </c>
      <c r="C1015" s="369" t="s">
        <v>968</v>
      </c>
      <c r="D1015" s="369">
        <v>20261</v>
      </c>
      <c r="E1015" s="373" t="s">
        <v>280</v>
      </c>
      <c r="F1015" s="370" t="s">
        <v>291</v>
      </c>
      <c r="G1015" s="373" t="s">
        <v>285</v>
      </c>
      <c r="H1015" s="373">
        <v>1</v>
      </c>
      <c r="I1015" s="373" t="s">
        <v>577</v>
      </c>
      <c r="J1015" s="373" t="s">
        <v>286</v>
      </c>
      <c r="K1015" s="194" t="s">
        <v>553</v>
      </c>
      <c r="L1015" s="364" t="s">
        <v>554</v>
      </c>
      <c r="M1015" s="364" t="s">
        <v>324</v>
      </c>
      <c r="N1015" s="364" t="s">
        <v>318</v>
      </c>
      <c r="O1015" s="373" t="s">
        <v>315</v>
      </c>
      <c r="P1015" s="364">
        <v>0</v>
      </c>
      <c r="Q1015" s="364">
        <v>2</v>
      </c>
      <c r="R1015" s="369">
        <v>2</v>
      </c>
      <c r="S1015" s="364">
        <v>3</v>
      </c>
      <c r="T1015" s="8"/>
      <c r="U1015" s="374">
        <v>20</v>
      </c>
      <c r="V1015" s="370">
        <v>22291445</v>
      </c>
      <c r="W1015" s="373" t="s">
        <v>187</v>
      </c>
      <c r="X1015" s="364" t="s">
        <v>315</v>
      </c>
      <c r="Y1015" s="364"/>
      <c r="Z1015" s="364"/>
      <c r="AA1015" s="364"/>
      <c r="AB1015" s="370"/>
      <c r="AC1015" s="364"/>
      <c r="AD1015" s="364" t="s">
        <v>835</v>
      </c>
      <c r="AE1015" s="370"/>
      <c r="AF1015" s="370"/>
      <c r="AG1015" s="370" t="s">
        <v>301</v>
      </c>
      <c r="AH1015" s="364">
        <v>6</v>
      </c>
      <c r="AI1015" s="437">
        <v>12</v>
      </c>
      <c r="AJ1015" s="437">
        <v>40</v>
      </c>
      <c r="AK1015" s="437">
        <v>14</v>
      </c>
      <c r="AL1015" s="437">
        <v>20</v>
      </c>
      <c r="AM1015" s="22">
        <f t="shared" si="483"/>
        <v>2</v>
      </c>
      <c r="AN1015" s="104">
        <f t="shared" si="478"/>
        <v>0.52777777777777779</v>
      </c>
      <c r="AO1015" s="104">
        <f t="shared" si="479"/>
        <v>0.59722222222222221</v>
      </c>
      <c r="AP1015" s="22" t="str" cm="1">
        <f t="array" ref="AP1015">IF(W1015="","",IF(SUMPRODUCT((W1015=$W$7:$W$2042)*(AH1015=$AH$7:$AH$2042)*(AN1015=$AN$7:$AN$2042)*(AO1015=$AO$7:$AO$2042)*(ROW($W$7:$W$2042)&lt;&gt;ROW(W1015))*((R1015=0)*($R$7:$R$2042&gt;0)+(R1015&gt;0)*($R$7:$R$2042=0)))&gt;0,"SALONES UNIDOS",IF(SUMPRODUCT((W1015=$W$7:$W$2042)*(AH1015=$AH$7:$AH$2042)*((AN1015&lt;$AO$7:$AO$2042)*(AO1015&gt;$AN$7:$AN$2042))*(ROW($W$7:$W$2042)&lt;&gt;ROW(W1015)))&gt;0,"Cruzado","Sin cruce")))</f>
        <v>Sin cruce</v>
      </c>
      <c r="AQ1015" s="22"/>
      <c r="AR1015" s="22"/>
      <c r="AS1015" s="104">
        <f t="shared" si="491"/>
        <v>0.52777777777777779</v>
      </c>
      <c r="AT1015" s="104">
        <f t="shared" si="492"/>
        <v>0.59722222222222221</v>
      </c>
      <c r="AU1015" s="361" t="str" cm="1">
        <f t="array" ref="AU1015">IF(AB1015="","",IF(SUMPRODUCT((AB1015=$AB$989:$AB$1558)*(AH1015=$AH$989:$AH$1558)*(AQ1015=$AQ$989:$AQ$1558)*(AR1015=$AR$989:$AR$1558)*(ROW($AB$989:$AB$1558)&lt;&gt;ROW(AB1015))*((R1015=0)*($R$989:$R$1558&gt;0)+(R1015&gt;0)*($R$989:$R$1558=0)))&gt;0,"SALONES UNIDOS",IF(SUMPRODUCT((AB1015=$AB$989:$AB$1558)*(AH1015=$AH$989:$AH$1558)*((AQ1015&lt;$AR$989:$AR$1558)*(AR1015&gt;$AQ$989:$AQ$1558))*(ROW($AB$989:$AB$1558)&lt;&gt;ROW(AB1015)))&gt;0,"Cruzado","Sin cruce")))</f>
        <v/>
      </c>
      <c r="AV1015" s="361" t="str" cm="1">
        <f t="array" ref="AV1015">IF(AD1015="","",IF(SUMPRODUCT((AD1015=$AD$989:$AD$1558)*(AH1015=$AH$989:$AH$1558)*(AS1015=$AS$989:$AS$1558)*(AT1015=$AT$989:$AT$1558)*(ROW($AD$989:$AD$1558)&lt;&gt;ROW(AD1015))*((R1015=0)*($R$989:$R$1558&gt;0)+(R1015&gt;0)*($R$989:$R$1558=0)))&gt;0,"SALONES UNIDOS",IF(SUMPRODUCT((AD1015=$AD$989:$AD$1558)*(AH1015=$AH$989:$AH$1558)*((AS1015&lt;$AT$989:$AT$1558)*(AT1015&gt;$AS$989:$AS$1558))*(ROW($AD$989:$AD$1558)&lt;&gt;ROW(AD1015)))&gt;0,"Cruzado","Sin cruce")))</f>
        <v>Sin cruce</v>
      </c>
      <c r="AW1015" s="104" t="str">
        <f t="shared" si="484"/>
        <v>EN1PRINCIPALD</v>
      </c>
      <c r="AX1015" s="104" t="str" cm="1">
        <f t="array" ref="AX1015">IF(AW1015="","",IF(SUMPRODUCT((AW1015=$AW$7:$AW$2042)*(AH1015=$AH$7:$AH$2042)*(AN1015=$AN$7:$AN$2042)*(AO1015=$AO$7:$AO$2042)*(ROW($AW$7:$AW$2042)&lt;&gt;ROW(AW1015))*((R1015=0)*($R$7:$R$2042&gt;0)+(R1015&gt;0)*($R$7:$R$2042=0)))&gt;0,"SALONES UNIDOS",IF(SUMPRODUCT((AW1015=$AW$7:$AW$2042)*(AH1015=$AH$7:$AH$2042)*((AN1015&lt;$AO$7:$AO$2042)*(AO1015&gt;$AN$7:$AN$2042))*(ROW($AW$7:$AW$2042)&lt;&gt;ROW(AW1015)))&gt;0,"Cruzado","Sin cruce")))</f>
        <v>Sin cruce</v>
      </c>
    </row>
    <row r="1016" spans="2:50" ht="19.8" hidden="1" customHeight="1" x14ac:dyDescent="0.25">
      <c r="B1016" s="494" t="s">
        <v>314</v>
      </c>
      <c r="C1016" s="369" t="s">
        <v>968</v>
      </c>
      <c r="D1016" s="369">
        <v>20261</v>
      </c>
      <c r="E1016" s="373" t="s">
        <v>280</v>
      </c>
      <c r="F1016" s="370" t="s">
        <v>291</v>
      </c>
      <c r="G1016" s="373" t="s">
        <v>285</v>
      </c>
      <c r="H1016" s="373">
        <v>1</v>
      </c>
      <c r="I1016" s="373" t="s">
        <v>286</v>
      </c>
      <c r="J1016" s="373" t="s">
        <v>286</v>
      </c>
      <c r="K1016" s="194" t="s">
        <v>561</v>
      </c>
      <c r="L1016" s="364" t="s">
        <v>562</v>
      </c>
      <c r="M1016" s="364" t="s">
        <v>362</v>
      </c>
      <c r="N1016" s="364" t="s">
        <v>318</v>
      </c>
      <c r="O1016" s="373" t="s">
        <v>315</v>
      </c>
      <c r="P1016" s="364">
        <v>2</v>
      </c>
      <c r="Q1016" s="364">
        <v>2</v>
      </c>
      <c r="R1016" s="369">
        <v>4</v>
      </c>
      <c r="S1016" s="364">
        <v>3</v>
      </c>
      <c r="T1016" s="8"/>
      <c r="U1016" s="374">
        <v>40</v>
      </c>
      <c r="V1016" s="370">
        <v>21806934</v>
      </c>
      <c r="W1016" s="373" t="s">
        <v>501</v>
      </c>
      <c r="X1016" s="364" t="s">
        <v>315</v>
      </c>
      <c r="Y1016" s="364"/>
      <c r="Z1016" s="364"/>
      <c r="AA1016" s="364"/>
      <c r="AB1016" s="364" t="s">
        <v>704</v>
      </c>
      <c r="AC1016" s="364"/>
      <c r="AD1016" s="369"/>
      <c r="AE1016" s="370"/>
      <c r="AF1016" s="370"/>
      <c r="AG1016" s="370" t="s">
        <v>319</v>
      </c>
      <c r="AH1016" s="364">
        <v>2</v>
      </c>
      <c r="AI1016" s="364">
        <v>13</v>
      </c>
      <c r="AJ1016" s="364">
        <v>30</v>
      </c>
      <c r="AK1016" s="364">
        <v>16</v>
      </c>
      <c r="AL1016" s="364">
        <v>50</v>
      </c>
      <c r="AM1016" s="22">
        <f t="shared" si="483"/>
        <v>4</v>
      </c>
      <c r="AN1016" s="104">
        <f t="shared" si="478"/>
        <v>0.5625</v>
      </c>
      <c r="AO1016" s="104">
        <f t="shared" si="479"/>
        <v>0.70138888888888884</v>
      </c>
      <c r="AP1016" s="22" t="str" cm="1">
        <f t="array" ref="AP1016">IF(W1016="","",IF(SUMPRODUCT((W1016=$W$7:$W$2042)*(AH1016=$AH$7:$AH$2042)*(AN1016=$AN$7:$AN$2042)*(AO1016=$AO$7:$AO$2042)*(ROW($W$7:$W$2042)&lt;&gt;ROW(W1016))*((R1016=0)*($R$7:$R$2042&gt;0)+(R1016&gt;0)*($R$7:$R$2042=0)))&gt;0,"SALONES UNIDOS",IF(SUMPRODUCT((W1016=$W$7:$W$2042)*(AH1016=$AH$7:$AH$2042)*((AN1016&lt;$AO$7:$AO$2042)*(AO1016&gt;$AN$7:$AN$2042))*(ROW($W$7:$W$2042)&lt;&gt;ROW(W1016)))&gt;0,"Cruzado","Sin cruce")))</f>
        <v>Sin cruce</v>
      </c>
      <c r="AQ1016" s="104">
        <f t="shared" ref="AQ1016:AR1021" si="493">AN1016</f>
        <v>0.5625</v>
      </c>
      <c r="AR1016" s="104">
        <f t="shared" si="493"/>
        <v>0.70138888888888884</v>
      </c>
      <c r="AS1016" s="22"/>
      <c r="AT1016" s="22"/>
      <c r="AU1016" s="361" t="str" cm="1">
        <f t="array" ref="AU1016">IF(AB1016="","",IF(SUMPRODUCT((AB1016=$AB$989:$AB$1558)*(AH1016=$AH$989:$AH$1558)*(AQ1016=$AQ$989:$AQ$1558)*(AR1016=$AR$989:$AR$1558)*(ROW($AB$989:$AB$1558)&lt;&gt;ROW(AB1016))*((R1016=0)*($R$989:$R$1558&gt;0)+(R1016&gt;0)*($R$989:$R$1558=0)))&gt;0,"SALONES UNIDOS",IF(SUMPRODUCT((AB1016=$AB$989:$AB$1558)*(AH1016=$AH$989:$AH$1558)*((AQ1016&lt;$AR$989:$AR$1558)*(AR1016&gt;$AQ$989:$AQ$1558))*(ROW($AB$989:$AB$1558)&lt;&gt;ROW(AB1016)))&gt;0,"Cruzado","Sin cruce")))</f>
        <v>Sin cruce</v>
      </c>
      <c r="AV1016" s="361" t="str" cm="1">
        <f t="array" ref="AV1016">IF(AD1016="","",IF(SUMPRODUCT((AD1016=$AD$989:$AD$1558)*(AH1016=$AH$989:$AH$1558)*(AS1016=$AS$989:$AS$1558)*(AT1016=$AT$989:$AT$1558)*(ROW($AD$989:$AD$1558)&lt;&gt;ROW(AD1016))*((R1016=0)*($R$989:$R$1558&gt;0)+(R1016&gt;0)*($R$989:$R$1558=0)))&gt;0,"SALONES UNIDOS",IF(SUMPRODUCT((AD1016=$AD$989:$AD$1558)*(AH1016=$AH$989:$AH$1558)*((AS1016&lt;$AT$989:$AT$1558)*(AT1016&gt;$AS$989:$AS$1558))*(ROW($AD$989:$AD$1558)&lt;&gt;ROW(AD1016)))&gt;0,"Cruzado","Sin cruce")))</f>
        <v/>
      </c>
      <c r="AW1016" s="104" t="str">
        <f t="shared" si="484"/>
        <v>EN1PRINCIPALD</v>
      </c>
      <c r="AX1016" s="104" t="str" cm="1">
        <f t="array" ref="AX1016">IF(AW1016="","",IF(SUMPRODUCT((AW1016=$AW$7:$AW$2042)*(AH1016=$AH$7:$AH$2042)*(AN1016=$AN$7:$AN$2042)*(AO1016=$AO$7:$AO$2042)*(ROW($AW$7:$AW$2042)&lt;&gt;ROW(AW1016))*((R1016=0)*($R$7:$R$2042&gt;0)+(R1016&gt;0)*($R$7:$R$2042=0)))&gt;0,"SALONES UNIDOS",IF(SUMPRODUCT((AW1016=$AW$7:$AW$2042)*(AH1016=$AH$7:$AH$2042)*((AN1016&lt;$AO$7:$AO$2042)*(AO1016&gt;$AN$7:$AN$2042))*(ROW($AW$7:$AW$2042)&lt;&gt;ROW(AW1016)))&gt;0,"Cruzado","Sin cruce")))</f>
        <v>Sin cruce</v>
      </c>
    </row>
    <row r="1017" spans="2:50" ht="19.8" hidden="1" customHeight="1" x14ac:dyDescent="0.25">
      <c r="B1017" s="494" t="s">
        <v>314</v>
      </c>
      <c r="C1017" s="369" t="s">
        <v>968</v>
      </c>
      <c r="D1017" s="369">
        <v>20261</v>
      </c>
      <c r="E1017" s="373" t="s">
        <v>280</v>
      </c>
      <c r="F1017" s="370" t="s">
        <v>291</v>
      </c>
      <c r="G1017" s="373" t="s">
        <v>285</v>
      </c>
      <c r="H1017" s="373">
        <v>1</v>
      </c>
      <c r="I1017" s="373" t="s">
        <v>286</v>
      </c>
      <c r="J1017" s="373" t="s">
        <v>286</v>
      </c>
      <c r="K1017" s="194" t="s">
        <v>563</v>
      </c>
      <c r="L1017" s="364" t="s">
        <v>564</v>
      </c>
      <c r="M1017" s="364" t="s">
        <v>324</v>
      </c>
      <c r="N1017" s="364" t="s">
        <v>318</v>
      </c>
      <c r="O1017" s="373" t="s">
        <v>315</v>
      </c>
      <c r="P1017" s="364">
        <v>2</v>
      </c>
      <c r="Q1017" s="364">
        <v>2</v>
      </c>
      <c r="R1017" s="369">
        <v>4</v>
      </c>
      <c r="S1017" s="364">
        <v>3</v>
      </c>
      <c r="T1017" s="8"/>
      <c r="U1017" s="374">
        <v>40</v>
      </c>
      <c r="V1017" s="370">
        <v>41678332</v>
      </c>
      <c r="W1017" s="373" t="s">
        <v>209</v>
      </c>
      <c r="X1017" s="364" t="s">
        <v>315</v>
      </c>
      <c r="Y1017" s="364"/>
      <c r="Z1017" s="364"/>
      <c r="AA1017" s="364"/>
      <c r="AB1017" s="364" t="s">
        <v>704</v>
      </c>
      <c r="AC1017" s="364"/>
      <c r="AD1017" s="369"/>
      <c r="AE1017" s="370"/>
      <c r="AF1017" s="370"/>
      <c r="AG1017" s="370" t="s">
        <v>319</v>
      </c>
      <c r="AH1017" s="364">
        <v>3</v>
      </c>
      <c r="AI1017" s="364">
        <v>11</v>
      </c>
      <c r="AJ1017" s="364">
        <v>0</v>
      </c>
      <c r="AK1017" s="364">
        <v>14</v>
      </c>
      <c r="AL1017" s="364">
        <v>20</v>
      </c>
      <c r="AM1017" s="22">
        <f t="shared" si="483"/>
        <v>4</v>
      </c>
      <c r="AN1017" s="104">
        <f t="shared" si="478"/>
        <v>0.45833333333333331</v>
      </c>
      <c r="AO1017" s="104">
        <f t="shared" si="479"/>
        <v>0.59722222222222221</v>
      </c>
      <c r="AP1017" s="22" t="str" cm="1">
        <f t="array" ref="AP1017">IF(W1017="","",IF(SUMPRODUCT((W1017=$W$7:$W$2042)*(AH1017=$AH$7:$AH$2042)*(AN1017=$AN$7:$AN$2042)*(AO1017=$AO$7:$AO$2042)*(ROW($W$7:$W$2042)&lt;&gt;ROW(W1017))*((R1017=0)*($R$7:$R$2042&gt;0)+(R1017&gt;0)*($R$7:$R$2042=0)))&gt;0,"SALONES UNIDOS",IF(SUMPRODUCT((W1017=$W$7:$W$2042)*(AH1017=$AH$7:$AH$2042)*((AN1017&lt;$AO$7:$AO$2042)*(AO1017&gt;$AN$7:$AN$2042))*(ROW($W$7:$W$2042)&lt;&gt;ROW(W1017)))&gt;0,"Cruzado","Sin cruce")))</f>
        <v>Sin cruce</v>
      </c>
      <c r="AQ1017" s="104">
        <f t="shared" si="493"/>
        <v>0.45833333333333331</v>
      </c>
      <c r="AR1017" s="104">
        <f t="shared" si="493"/>
        <v>0.59722222222222221</v>
      </c>
      <c r="AS1017" s="22"/>
      <c r="AT1017" s="22"/>
      <c r="AU1017" s="361" t="str" cm="1">
        <f t="array" ref="AU1017">IF(AB1017="","",IF(SUMPRODUCT((AB1017=$AB$989:$AB$1558)*(AH1017=$AH$989:$AH$1558)*(AQ1017=$AQ$989:$AQ$1558)*(AR1017=$AR$989:$AR$1558)*(ROW($AB$989:$AB$1558)&lt;&gt;ROW(AB1017))*((R1017=0)*($R$989:$R$1558&gt;0)+(R1017&gt;0)*($R$989:$R$1558=0)))&gt;0,"SALONES UNIDOS",IF(SUMPRODUCT((AB1017=$AB$989:$AB$1558)*(AH1017=$AH$989:$AH$1558)*((AQ1017&lt;$AR$989:$AR$1558)*(AR1017&gt;$AQ$989:$AQ$1558))*(ROW($AB$989:$AB$1558)&lt;&gt;ROW(AB1017)))&gt;0,"Cruzado","Sin cruce")))</f>
        <v>Sin cruce</v>
      </c>
      <c r="AV1017" s="361" t="str" cm="1">
        <f t="array" ref="AV1017">IF(AD1017="","",IF(SUMPRODUCT((AD1017=$AD$989:$AD$1558)*(AH1017=$AH$989:$AH$1558)*(AS1017=$AS$989:$AS$1558)*(AT1017=$AT$989:$AT$1558)*(ROW($AD$989:$AD$1558)&lt;&gt;ROW(AD1017))*((R1017=0)*($R$989:$R$1558&gt;0)+(R1017&gt;0)*($R$989:$R$1558=0)))&gt;0,"SALONES UNIDOS",IF(SUMPRODUCT((AD1017=$AD$989:$AD$1558)*(AH1017=$AH$989:$AH$1558)*((AS1017&lt;$AT$989:$AT$1558)*(AT1017&gt;$AS$989:$AS$1558))*(ROW($AD$989:$AD$1558)&lt;&gt;ROW(AD1017)))&gt;0,"Cruzado","Sin cruce")))</f>
        <v/>
      </c>
      <c r="AW1017" s="104" t="str">
        <f t="shared" si="484"/>
        <v>EN1PRINCIPALD</v>
      </c>
      <c r="AX1017" s="104" t="str" cm="1">
        <f t="array" ref="AX1017">IF(AW1017="","",IF(SUMPRODUCT((AW1017=$AW$7:$AW$2042)*(AH1017=$AH$7:$AH$2042)*(AN1017=$AN$7:$AN$2042)*(AO1017=$AO$7:$AO$2042)*(ROW($AW$7:$AW$2042)&lt;&gt;ROW(AW1017))*((R1017=0)*($R$7:$R$2042&gt;0)+(R1017&gt;0)*($R$7:$R$2042=0)))&gt;0,"SALONES UNIDOS",IF(SUMPRODUCT((AW1017=$AW$7:$AW$2042)*(AH1017=$AH$7:$AH$2042)*((AN1017&lt;$AO$7:$AO$2042)*(AO1017&gt;$AN$7:$AN$2042))*(ROW($AW$7:$AW$2042)&lt;&gt;ROW(AW1017)))&gt;0,"Cruzado","Sin cruce")))</f>
        <v>Sin cruce</v>
      </c>
    </row>
    <row r="1018" spans="2:50" ht="19.8" hidden="1" customHeight="1" x14ac:dyDescent="0.25">
      <c r="B1018" s="494" t="s">
        <v>314</v>
      </c>
      <c r="C1018" s="369" t="s">
        <v>968</v>
      </c>
      <c r="D1018" s="369">
        <v>20261</v>
      </c>
      <c r="E1018" s="373" t="s">
        <v>280</v>
      </c>
      <c r="F1018" s="370" t="s">
        <v>291</v>
      </c>
      <c r="G1018" s="373" t="s">
        <v>285</v>
      </c>
      <c r="H1018" s="373">
        <v>1</v>
      </c>
      <c r="I1018" s="373" t="s">
        <v>286</v>
      </c>
      <c r="J1018" s="373" t="s">
        <v>286</v>
      </c>
      <c r="K1018" s="194" t="s">
        <v>565</v>
      </c>
      <c r="L1018" s="364" t="s">
        <v>667</v>
      </c>
      <c r="M1018" s="364" t="s">
        <v>362</v>
      </c>
      <c r="N1018" s="364" t="s">
        <v>318</v>
      </c>
      <c r="O1018" s="373" t="s">
        <v>315</v>
      </c>
      <c r="P1018" s="364">
        <v>3</v>
      </c>
      <c r="Q1018" s="364">
        <v>2</v>
      </c>
      <c r="R1018" s="369">
        <v>5</v>
      </c>
      <c r="S1018" s="364">
        <v>4</v>
      </c>
      <c r="T1018" s="8"/>
      <c r="U1018" s="374">
        <v>40</v>
      </c>
      <c r="V1018" s="370">
        <v>21881309</v>
      </c>
      <c r="W1018" s="373" t="s">
        <v>138</v>
      </c>
      <c r="X1018" s="364" t="s">
        <v>315</v>
      </c>
      <c r="Y1018" s="364"/>
      <c r="Z1018" s="364"/>
      <c r="AA1018" s="364"/>
      <c r="AB1018" s="364" t="s">
        <v>704</v>
      </c>
      <c r="AC1018" s="364"/>
      <c r="AD1018" s="369"/>
      <c r="AE1018" s="370"/>
      <c r="AF1018" s="370"/>
      <c r="AG1018" s="370" t="s">
        <v>319</v>
      </c>
      <c r="AH1018" s="364">
        <v>2</v>
      </c>
      <c r="AI1018" s="364">
        <v>8</v>
      </c>
      <c r="AJ1018" s="364">
        <v>30</v>
      </c>
      <c r="AK1018" s="364">
        <v>12</v>
      </c>
      <c r="AL1018" s="364">
        <v>40</v>
      </c>
      <c r="AM1018" s="22">
        <f t="shared" si="483"/>
        <v>5</v>
      </c>
      <c r="AN1018" s="104">
        <f t="shared" si="478"/>
        <v>0.35416666666666663</v>
      </c>
      <c r="AO1018" s="104">
        <f t="shared" si="479"/>
        <v>0.52777777777777779</v>
      </c>
      <c r="AP1018" s="22" t="str" cm="1">
        <f t="array" ref="AP1018">IF(W1018="","",IF(SUMPRODUCT((W1018=$W$7:$W$2042)*(AH1018=$AH$7:$AH$2042)*(AN1018=$AN$7:$AN$2042)*(AO1018=$AO$7:$AO$2042)*(ROW($W$7:$W$2042)&lt;&gt;ROW(W1018))*((R1018=0)*($R$7:$R$2042&gt;0)+(R1018&gt;0)*($R$7:$R$2042=0)))&gt;0,"SALONES UNIDOS",IF(SUMPRODUCT((W1018=$W$7:$W$2042)*(AH1018=$AH$7:$AH$2042)*((AN1018&lt;$AO$7:$AO$2042)*(AO1018&gt;$AN$7:$AN$2042))*(ROW($W$7:$W$2042)&lt;&gt;ROW(W1018)))&gt;0,"Cruzado","Sin cruce")))</f>
        <v>Sin cruce</v>
      </c>
      <c r="AQ1018" s="104">
        <f t="shared" si="493"/>
        <v>0.35416666666666663</v>
      </c>
      <c r="AR1018" s="104">
        <f t="shared" si="493"/>
        <v>0.52777777777777779</v>
      </c>
      <c r="AS1018" s="22"/>
      <c r="AT1018" s="22"/>
      <c r="AU1018" s="361" t="str" cm="1">
        <f t="array" ref="AU1018">IF(AB1018="","",IF(SUMPRODUCT((AB1018=$AB$989:$AB$1558)*(AH1018=$AH$989:$AH$1558)*(AQ1018=$AQ$989:$AQ$1558)*(AR1018=$AR$989:$AR$1558)*(ROW($AB$989:$AB$1558)&lt;&gt;ROW(AB1018))*((R1018=0)*($R$989:$R$1558&gt;0)+(R1018&gt;0)*($R$989:$R$1558=0)))&gt;0,"SALONES UNIDOS",IF(SUMPRODUCT((AB1018=$AB$989:$AB$1558)*(AH1018=$AH$989:$AH$1558)*((AQ1018&lt;$AR$989:$AR$1558)*(AR1018&gt;$AQ$989:$AQ$1558))*(ROW($AB$989:$AB$1558)&lt;&gt;ROW(AB1018)))&gt;0,"Cruzado","Sin cruce")))</f>
        <v>Sin cruce</v>
      </c>
      <c r="AV1018" s="361" t="str" cm="1">
        <f t="array" ref="AV1018">IF(AD1018="","",IF(SUMPRODUCT((AD1018=$AD$989:$AD$1558)*(AH1018=$AH$989:$AH$1558)*(AS1018=$AS$989:$AS$1558)*(AT1018=$AT$989:$AT$1558)*(ROW($AD$989:$AD$1558)&lt;&gt;ROW(AD1018))*((R1018=0)*($R$989:$R$1558&gt;0)+(R1018&gt;0)*($R$989:$R$1558=0)))&gt;0,"SALONES UNIDOS",IF(SUMPRODUCT((AD1018=$AD$989:$AD$1558)*(AH1018=$AH$989:$AH$1558)*((AS1018&lt;$AT$989:$AT$1558)*(AT1018&gt;$AS$989:$AS$1558))*(ROW($AD$989:$AD$1558)&lt;&gt;ROW(AD1018)))&gt;0,"Cruzado","Sin cruce")))</f>
        <v/>
      </c>
      <c r="AW1018" s="104" t="str">
        <f t="shared" si="484"/>
        <v>EN1PRINCIPALD</v>
      </c>
      <c r="AX1018" s="104" t="str" cm="1">
        <f t="array" ref="AX1018">IF(AW1018="","",IF(SUMPRODUCT((AW1018=$AW$7:$AW$2042)*(AH1018=$AH$7:$AH$2042)*(AN1018=$AN$7:$AN$2042)*(AO1018=$AO$7:$AO$2042)*(ROW($AW$7:$AW$2042)&lt;&gt;ROW(AW1018))*((R1018=0)*($R$7:$R$2042&gt;0)+(R1018&gt;0)*($R$7:$R$2042=0)))&gt;0,"SALONES UNIDOS",IF(SUMPRODUCT((AW1018=$AW$7:$AW$2042)*(AH1018=$AH$7:$AH$2042)*((AN1018&lt;$AO$7:$AO$2042)*(AO1018&gt;$AN$7:$AN$2042))*(ROW($AW$7:$AW$2042)&lt;&gt;ROW(AW1018)))&gt;0,"Cruzado","Sin cruce")))</f>
        <v>Sin cruce</v>
      </c>
    </row>
    <row r="1019" spans="2:50" ht="19.8" hidden="1" customHeight="1" x14ac:dyDescent="0.25">
      <c r="B1019" s="494" t="s">
        <v>314</v>
      </c>
      <c r="C1019" s="369" t="s">
        <v>968</v>
      </c>
      <c r="D1019" s="369">
        <v>20261</v>
      </c>
      <c r="E1019" s="373" t="s">
        <v>280</v>
      </c>
      <c r="F1019" s="370" t="s">
        <v>291</v>
      </c>
      <c r="G1019" s="373" t="s">
        <v>285</v>
      </c>
      <c r="H1019" s="373">
        <v>1</v>
      </c>
      <c r="I1019" s="373" t="s">
        <v>286</v>
      </c>
      <c r="J1019" s="373" t="s">
        <v>286</v>
      </c>
      <c r="K1019" s="194" t="s">
        <v>566</v>
      </c>
      <c r="L1019" s="364" t="s">
        <v>567</v>
      </c>
      <c r="M1019" s="364" t="s">
        <v>362</v>
      </c>
      <c r="N1019" s="364" t="s">
        <v>318</v>
      </c>
      <c r="O1019" s="373" t="s">
        <v>315</v>
      </c>
      <c r="P1019" s="364">
        <v>3</v>
      </c>
      <c r="Q1019" s="364">
        <v>2</v>
      </c>
      <c r="R1019" s="369">
        <v>5</v>
      </c>
      <c r="S1019" s="364">
        <v>4</v>
      </c>
      <c r="T1019" s="8"/>
      <c r="U1019" s="374">
        <v>40</v>
      </c>
      <c r="V1019" s="370">
        <v>40385643</v>
      </c>
      <c r="W1019" s="373" t="s">
        <v>19</v>
      </c>
      <c r="X1019" s="364" t="s">
        <v>315</v>
      </c>
      <c r="Y1019" s="364"/>
      <c r="Z1019" s="364"/>
      <c r="AA1019" s="364"/>
      <c r="AB1019" s="364" t="s">
        <v>704</v>
      </c>
      <c r="AC1019" s="364"/>
      <c r="AD1019" s="369"/>
      <c r="AE1019" s="370"/>
      <c r="AF1019" s="370"/>
      <c r="AG1019" s="370" t="s">
        <v>319</v>
      </c>
      <c r="AH1019" s="364">
        <v>4</v>
      </c>
      <c r="AI1019" s="364">
        <v>12</v>
      </c>
      <c r="AJ1019" s="364">
        <v>40</v>
      </c>
      <c r="AK1019" s="364">
        <v>16</v>
      </c>
      <c r="AL1019" s="364">
        <v>50</v>
      </c>
      <c r="AM1019" s="22">
        <f t="shared" si="483"/>
        <v>5</v>
      </c>
      <c r="AN1019" s="104">
        <f t="shared" si="478"/>
        <v>0.52777777777777779</v>
      </c>
      <c r="AO1019" s="104">
        <f t="shared" si="479"/>
        <v>0.70138888888888884</v>
      </c>
      <c r="AP1019" s="22" t="str" cm="1">
        <f t="array" ref="AP1019">IF(W1019="","",IF(SUMPRODUCT((W1019=$W$7:$W$2042)*(AH1019=$AH$7:$AH$2042)*(AN1019=$AN$7:$AN$2042)*(AO1019=$AO$7:$AO$2042)*(ROW($W$7:$W$2042)&lt;&gt;ROW(W1019))*((R1019=0)*($R$7:$R$2042&gt;0)+(R1019&gt;0)*($R$7:$R$2042=0)))&gt;0,"SALONES UNIDOS",IF(SUMPRODUCT((W1019=$W$7:$W$2042)*(AH1019=$AH$7:$AH$2042)*((AN1019&lt;$AO$7:$AO$2042)*(AO1019&gt;$AN$7:$AN$2042))*(ROW($W$7:$W$2042)&lt;&gt;ROW(W1019)))&gt;0,"Cruzado","Sin cruce")))</f>
        <v>Sin cruce</v>
      </c>
      <c r="AQ1019" s="104">
        <f t="shared" si="493"/>
        <v>0.52777777777777779</v>
      </c>
      <c r="AR1019" s="104">
        <f t="shared" si="493"/>
        <v>0.70138888888888884</v>
      </c>
      <c r="AS1019" s="22"/>
      <c r="AT1019" s="22"/>
      <c r="AU1019" s="361" t="str" cm="1">
        <f t="array" ref="AU1019">IF(AB1019="","",IF(SUMPRODUCT((AB1019=$AB$989:$AB$1558)*(AH1019=$AH$989:$AH$1558)*(AQ1019=$AQ$989:$AQ$1558)*(AR1019=$AR$989:$AR$1558)*(ROW($AB$989:$AB$1558)&lt;&gt;ROW(AB1019))*((R1019=0)*($R$989:$R$1558&gt;0)+(R1019&gt;0)*($R$989:$R$1558=0)))&gt;0,"SALONES UNIDOS",IF(SUMPRODUCT((AB1019=$AB$989:$AB$1558)*(AH1019=$AH$989:$AH$1558)*((AQ1019&lt;$AR$989:$AR$1558)*(AR1019&gt;$AQ$989:$AQ$1558))*(ROW($AB$989:$AB$1558)&lt;&gt;ROW(AB1019)))&gt;0,"Cruzado","Sin cruce")))</f>
        <v>Sin cruce</v>
      </c>
      <c r="AV1019" s="361" t="str" cm="1">
        <f t="array" ref="AV1019">IF(AD1019="","",IF(SUMPRODUCT((AD1019=$AD$989:$AD$1558)*(AH1019=$AH$989:$AH$1558)*(AS1019=$AS$989:$AS$1558)*(AT1019=$AT$989:$AT$1558)*(ROW($AD$989:$AD$1558)&lt;&gt;ROW(AD1019))*((R1019=0)*($R$989:$R$1558&gt;0)+(R1019&gt;0)*($R$989:$R$1558=0)))&gt;0,"SALONES UNIDOS",IF(SUMPRODUCT((AD1019=$AD$989:$AD$1558)*(AH1019=$AH$989:$AH$1558)*((AS1019&lt;$AT$989:$AT$1558)*(AT1019&gt;$AS$989:$AS$1558))*(ROW($AD$989:$AD$1558)&lt;&gt;ROW(AD1019)))&gt;0,"Cruzado","Sin cruce")))</f>
        <v/>
      </c>
      <c r="AW1019" s="104" t="str">
        <f t="shared" si="484"/>
        <v>EN1PRINCIPALD</v>
      </c>
      <c r="AX1019" s="104" t="str" cm="1">
        <f t="array" ref="AX1019">IF(AW1019="","",IF(SUMPRODUCT((AW1019=$AW$7:$AW$2042)*(AH1019=$AH$7:$AH$2042)*(AN1019=$AN$7:$AN$2042)*(AO1019=$AO$7:$AO$2042)*(ROW($AW$7:$AW$2042)&lt;&gt;ROW(AW1019))*((R1019=0)*($R$7:$R$2042&gt;0)+(R1019&gt;0)*($R$7:$R$2042=0)))&gt;0,"SALONES UNIDOS",IF(SUMPRODUCT((AW1019=$AW$7:$AW$2042)*(AH1019=$AH$7:$AH$2042)*((AN1019&lt;$AO$7:$AO$2042)*(AO1019&gt;$AN$7:$AN$2042))*(ROW($AW$7:$AW$2042)&lt;&gt;ROW(AW1019)))&gt;0,"Cruzado","Sin cruce")))</f>
        <v>Sin cruce</v>
      </c>
    </row>
    <row r="1020" spans="2:50" ht="19.8" hidden="1" customHeight="1" x14ac:dyDescent="0.25">
      <c r="B1020" s="494" t="s">
        <v>314</v>
      </c>
      <c r="C1020" s="369" t="s">
        <v>968</v>
      </c>
      <c r="D1020" s="369">
        <v>20261</v>
      </c>
      <c r="E1020" s="373" t="s">
        <v>280</v>
      </c>
      <c r="F1020" s="370" t="s">
        <v>291</v>
      </c>
      <c r="G1020" s="373" t="s">
        <v>285</v>
      </c>
      <c r="H1020" s="373">
        <v>1</v>
      </c>
      <c r="I1020" s="373" t="s">
        <v>286</v>
      </c>
      <c r="J1020" s="373" t="s">
        <v>286</v>
      </c>
      <c r="K1020" s="194" t="s">
        <v>568</v>
      </c>
      <c r="L1020" s="364" t="s">
        <v>569</v>
      </c>
      <c r="M1020" s="364" t="s">
        <v>362</v>
      </c>
      <c r="N1020" s="364" t="s">
        <v>318</v>
      </c>
      <c r="O1020" s="373" t="s">
        <v>315</v>
      </c>
      <c r="P1020" s="364">
        <v>3</v>
      </c>
      <c r="Q1020" s="364">
        <v>2</v>
      </c>
      <c r="R1020" s="369">
        <v>5</v>
      </c>
      <c r="S1020" s="364">
        <v>4</v>
      </c>
      <c r="T1020" s="8"/>
      <c r="U1020" s="374">
        <v>40</v>
      </c>
      <c r="V1020" s="370">
        <v>41845220</v>
      </c>
      <c r="W1020" s="373" t="s">
        <v>56</v>
      </c>
      <c r="X1020" s="364" t="s">
        <v>315</v>
      </c>
      <c r="Y1020" s="364"/>
      <c r="Z1020" s="364"/>
      <c r="AA1020" s="364"/>
      <c r="AB1020" s="364" t="s">
        <v>704</v>
      </c>
      <c r="AC1020" s="364"/>
      <c r="AD1020" s="369"/>
      <c r="AE1020" s="370"/>
      <c r="AF1020" s="370"/>
      <c r="AG1020" s="370" t="s">
        <v>319</v>
      </c>
      <c r="AH1020" s="364">
        <v>1</v>
      </c>
      <c r="AI1020" s="364">
        <v>12</v>
      </c>
      <c r="AJ1020" s="364">
        <v>40</v>
      </c>
      <c r="AK1020" s="364">
        <v>16</v>
      </c>
      <c r="AL1020" s="364">
        <v>50</v>
      </c>
      <c r="AM1020" s="22">
        <f t="shared" si="483"/>
        <v>5</v>
      </c>
      <c r="AN1020" s="104">
        <f t="shared" si="478"/>
        <v>0.52777777777777779</v>
      </c>
      <c r="AO1020" s="104">
        <f t="shared" si="479"/>
        <v>0.70138888888888884</v>
      </c>
      <c r="AP1020" s="22" t="str" cm="1">
        <f t="array" ref="AP1020">IF(W1020="","",IF(SUMPRODUCT((W1020=$W$7:$W$2042)*(AH1020=$AH$7:$AH$2042)*(AN1020=$AN$7:$AN$2042)*(AO1020=$AO$7:$AO$2042)*(ROW($W$7:$W$2042)&lt;&gt;ROW(W1020))*((R1020=0)*($R$7:$R$2042&gt;0)+(R1020&gt;0)*($R$7:$R$2042=0)))&gt;0,"SALONES UNIDOS",IF(SUMPRODUCT((W1020=$W$7:$W$2042)*(AH1020=$AH$7:$AH$2042)*((AN1020&lt;$AO$7:$AO$2042)*(AO1020&gt;$AN$7:$AN$2042))*(ROW($W$7:$W$2042)&lt;&gt;ROW(W1020)))&gt;0,"Cruzado","Sin cruce")))</f>
        <v>Sin cruce</v>
      </c>
      <c r="AQ1020" s="104">
        <f t="shared" si="493"/>
        <v>0.52777777777777779</v>
      </c>
      <c r="AR1020" s="104">
        <f t="shared" si="493"/>
        <v>0.70138888888888884</v>
      </c>
      <c r="AS1020" s="22"/>
      <c r="AT1020" s="22"/>
      <c r="AU1020" s="361" t="str" cm="1">
        <f t="array" ref="AU1020">IF(AB1020="","",IF(SUMPRODUCT((AB1020=$AB$989:$AB$1558)*(AH1020=$AH$989:$AH$1558)*(AQ1020=$AQ$989:$AQ$1558)*(AR1020=$AR$989:$AR$1558)*(ROW($AB$989:$AB$1558)&lt;&gt;ROW(AB1020))*((R1020=0)*($R$989:$R$1558&gt;0)+(R1020&gt;0)*($R$989:$R$1558=0)))&gt;0,"SALONES UNIDOS",IF(SUMPRODUCT((AB1020=$AB$989:$AB$1558)*(AH1020=$AH$989:$AH$1558)*((AQ1020&lt;$AR$989:$AR$1558)*(AR1020&gt;$AQ$989:$AQ$1558))*(ROW($AB$989:$AB$1558)&lt;&gt;ROW(AB1020)))&gt;0,"Cruzado","Sin cruce")))</f>
        <v>Sin cruce</v>
      </c>
      <c r="AV1020" s="361" t="str" cm="1">
        <f t="array" ref="AV1020">IF(AD1020="","",IF(SUMPRODUCT((AD1020=$AD$989:$AD$1558)*(AH1020=$AH$989:$AH$1558)*(AS1020=$AS$989:$AS$1558)*(AT1020=$AT$989:$AT$1558)*(ROW($AD$989:$AD$1558)&lt;&gt;ROW(AD1020))*((R1020=0)*($R$989:$R$1558&gt;0)+(R1020&gt;0)*($R$989:$R$1558=0)))&gt;0,"SALONES UNIDOS",IF(SUMPRODUCT((AD1020=$AD$989:$AD$1558)*(AH1020=$AH$989:$AH$1558)*((AS1020&lt;$AT$989:$AT$1558)*(AT1020&gt;$AS$989:$AS$1558))*(ROW($AD$989:$AD$1558)&lt;&gt;ROW(AD1020)))&gt;0,"Cruzado","Sin cruce")))</f>
        <v/>
      </c>
      <c r="AW1020" s="104" t="str">
        <f t="shared" si="484"/>
        <v>EN1PRINCIPALD</v>
      </c>
      <c r="AX1020" s="104" t="str" cm="1">
        <f t="array" ref="AX1020">IF(AW1020="","",IF(SUMPRODUCT((AW1020=$AW$7:$AW$2042)*(AH1020=$AH$7:$AH$2042)*(AN1020=$AN$7:$AN$2042)*(AO1020=$AO$7:$AO$2042)*(ROW($AW$7:$AW$2042)&lt;&gt;ROW(AW1020))*((R1020=0)*($R$7:$R$2042&gt;0)+(R1020&gt;0)*($R$7:$R$2042=0)))&gt;0,"SALONES UNIDOS",IF(SUMPRODUCT((AW1020=$AW$7:$AW$2042)*(AH1020=$AH$7:$AH$2042)*((AN1020&lt;$AO$7:$AO$2042)*(AO1020&gt;$AN$7:$AN$2042))*(ROW($AW$7:$AW$2042)&lt;&gt;ROW(AW1020)))&gt;0,"Cruzado","Sin cruce")))</f>
        <v>Sin cruce</v>
      </c>
    </row>
    <row r="1021" spans="2:50" ht="19.8" hidden="1" customHeight="1" x14ac:dyDescent="0.25">
      <c r="B1021" s="494" t="s">
        <v>314</v>
      </c>
      <c r="C1021" s="369" t="s">
        <v>968</v>
      </c>
      <c r="D1021" s="369">
        <v>20261</v>
      </c>
      <c r="E1021" s="373" t="s">
        <v>280</v>
      </c>
      <c r="F1021" s="370" t="s">
        <v>291</v>
      </c>
      <c r="G1021" s="373" t="s">
        <v>285</v>
      </c>
      <c r="H1021" s="373">
        <v>1</v>
      </c>
      <c r="I1021" s="373" t="s">
        <v>290</v>
      </c>
      <c r="J1021" s="373" t="s">
        <v>290</v>
      </c>
      <c r="K1021" s="194" t="s">
        <v>553</v>
      </c>
      <c r="L1021" s="364" t="s">
        <v>554</v>
      </c>
      <c r="M1021" s="364" t="s">
        <v>324</v>
      </c>
      <c r="N1021" s="364" t="s">
        <v>318</v>
      </c>
      <c r="O1021" s="373" t="s">
        <v>315</v>
      </c>
      <c r="P1021" s="364">
        <v>2</v>
      </c>
      <c r="Q1021" s="364">
        <v>0</v>
      </c>
      <c r="R1021" s="369">
        <v>2</v>
      </c>
      <c r="S1021" s="364">
        <v>3</v>
      </c>
      <c r="T1021" s="8"/>
      <c r="U1021" s="374">
        <v>40</v>
      </c>
      <c r="V1021" s="491">
        <v>40640857</v>
      </c>
      <c r="W1021" s="491" t="s">
        <v>1175</v>
      </c>
      <c r="X1021" s="364" t="s">
        <v>315</v>
      </c>
      <c r="Y1021" s="364"/>
      <c r="Z1021" s="364"/>
      <c r="AA1021" s="364"/>
      <c r="AB1021" s="364" t="s">
        <v>838</v>
      </c>
      <c r="AC1021" s="364"/>
      <c r="AD1021" s="369"/>
      <c r="AE1021" s="370"/>
      <c r="AF1021" s="370"/>
      <c r="AG1021" s="370" t="s">
        <v>559</v>
      </c>
      <c r="AH1021" s="364">
        <v>1</v>
      </c>
      <c r="AI1021" s="364">
        <v>18</v>
      </c>
      <c r="AJ1021" s="364">
        <v>30</v>
      </c>
      <c r="AK1021" s="364">
        <v>20</v>
      </c>
      <c r="AL1021" s="364">
        <v>10</v>
      </c>
      <c r="AM1021" s="22">
        <f t="shared" si="483"/>
        <v>2</v>
      </c>
      <c r="AN1021" s="104">
        <f t="shared" si="478"/>
        <v>0.77083333333333337</v>
      </c>
      <c r="AO1021" s="104">
        <f t="shared" si="479"/>
        <v>0.84027777777777779</v>
      </c>
      <c r="AP1021" s="22" t="str" cm="1">
        <f t="array" ref="AP1021">IF(W1021="","",IF(SUMPRODUCT((W1021=$W$7:$W$2042)*(AH1021=$AH$7:$AH$2042)*(AN1021=$AN$7:$AN$2042)*(AO1021=$AO$7:$AO$2042)*(ROW($W$7:$W$2042)&lt;&gt;ROW(W1021))*((R1021=0)*($R$7:$R$2042&gt;0)+(R1021&gt;0)*($R$7:$R$2042=0)))&gt;0,"SALONES UNIDOS",IF(SUMPRODUCT((W1021=$W$7:$W$2042)*(AH1021=$AH$7:$AH$2042)*((AN1021&lt;$AO$7:$AO$2042)*(AO1021&gt;$AN$7:$AN$2042))*(ROW($W$7:$W$2042)&lt;&gt;ROW(W1021)))&gt;0,"Cruzado","Sin cruce")))</f>
        <v>Sin cruce</v>
      </c>
      <c r="AQ1021" s="104">
        <f t="shared" si="493"/>
        <v>0.77083333333333337</v>
      </c>
      <c r="AR1021" s="104">
        <f t="shared" si="493"/>
        <v>0.84027777777777779</v>
      </c>
      <c r="AS1021" s="22"/>
      <c r="AT1021" s="22"/>
      <c r="AU1021" s="361" t="str" cm="1">
        <f t="array" ref="AU1021">IF(AB1021="","",IF(SUMPRODUCT((AB1021=$AB$989:$AB$1558)*(AH1021=$AH$989:$AH$1558)*(AQ1021=$AQ$989:$AQ$1558)*(AR1021=$AR$989:$AR$1558)*(ROW($AB$989:$AB$1558)&lt;&gt;ROW(AB1021))*((R1021=0)*($R$989:$R$1558&gt;0)+(R1021&gt;0)*($R$989:$R$1558=0)))&gt;0,"SALONES UNIDOS",IF(SUMPRODUCT((AB1021=$AB$989:$AB$1558)*(AH1021=$AH$989:$AH$1558)*((AQ1021&lt;$AR$989:$AR$1558)*(AR1021&gt;$AQ$989:$AQ$1558))*(ROW($AB$989:$AB$1558)&lt;&gt;ROW(AB1021)))&gt;0,"Cruzado","Sin cruce")))</f>
        <v>Sin cruce</v>
      </c>
      <c r="AV1021" s="361" t="str" cm="1">
        <f t="array" ref="AV1021">IF(AD1021="","",IF(SUMPRODUCT((AD1021=$AD$989:$AD$1558)*(AH1021=$AH$989:$AH$1558)*(AS1021=$AS$989:$AS$1558)*(AT1021=$AT$989:$AT$1558)*(ROW($AD$989:$AD$1558)&lt;&gt;ROW(AD1021))*((R1021=0)*($R$989:$R$1558&gt;0)+(R1021&gt;0)*($R$989:$R$1558=0)))&gt;0,"SALONES UNIDOS",IF(SUMPRODUCT((AD1021=$AD$989:$AD$1558)*(AH1021=$AH$989:$AH$1558)*((AS1021&lt;$AT$989:$AT$1558)*(AT1021&gt;$AS$989:$AS$1558))*(ROW($AD$989:$AD$1558)&lt;&gt;ROW(AD1021)))&gt;0,"Cruzado","Sin cruce")))</f>
        <v/>
      </c>
      <c r="AW1021" s="104" t="str">
        <f t="shared" si="484"/>
        <v>EN1PRINCIPALE</v>
      </c>
      <c r="AX1021" s="104" t="str" cm="1">
        <f t="array" ref="AX1021">IF(AW1021="","",IF(SUMPRODUCT((AW1021=$AW$7:$AW$2042)*(AH1021=$AH$7:$AH$2042)*(AN1021=$AN$7:$AN$2042)*(AO1021=$AO$7:$AO$2042)*(ROW($AW$7:$AW$2042)&lt;&gt;ROW(AW1021))*((R1021=0)*($R$7:$R$2042&gt;0)+(R1021&gt;0)*($R$7:$R$2042=0)))&gt;0,"SALONES UNIDOS",IF(SUMPRODUCT((AW1021=$AW$7:$AW$2042)*(AH1021=$AH$7:$AH$2042)*((AN1021&lt;$AO$7:$AO$2042)*(AO1021&gt;$AN$7:$AN$2042))*(ROW($AW$7:$AW$2042)&lt;&gt;ROW(AW1021)))&gt;0,"Cruzado","Sin cruce")))</f>
        <v>Sin cruce</v>
      </c>
    </row>
    <row r="1022" spans="2:50" ht="19.8" hidden="1" customHeight="1" x14ac:dyDescent="0.25">
      <c r="B1022" s="494" t="s">
        <v>314</v>
      </c>
      <c r="C1022" s="369" t="s">
        <v>968</v>
      </c>
      <c r="D1022" s="369">
        <v>20261</v>
      </c>
      <c r="E1022" s="373" t="s">
        <v>280</v>
      </c>
      <c r="F1022" s="370" t="s">
        <v>291</v>
      </c>
      <c r="G1022" s="373" t="s">
        <v>285</v>
      </c>
      <c r="H1022" s="373">
        <v>1</v>
      </c>
      <c r="I1022" s="373" t="s">
        <v>580</v>
      </c>
      <c r="J1022" s="373" t="s">
        <v>290</v>
      </c>
      <c r="K1022" s="194" t="s">
        <v>553</v>
      </c>
      <c r="L1022" s="364" t="s">
        <v>554</v>
      </c>
      <c r="M1022" s="364" t="s">
        <v>324</v>
      </c>
      <c r="N1022" s="364" t="s">
        <v>318</v>
      </c>
      <c r="O1022" s="373" t="s">
        <v>315</v>
      </c>
      <c r="P1022" s="364">
        <v>0</v>
      </c>
      <c r="Q1022" s="364">
        <v>2</v>
      </c>
      <c r="R1022" s="369">
        <v>2</v>
      </c>
      <c r="S1022" s="364">
        <v>3</v>
      </c>
      <c r="T1022" s="8"/>
      <c r="U1022" s="374">
        <v>20</v>
      </c>
      <c r="V1022" s="491">
        <v>40640857</v>
      </c>
      <c r="W1022" s="491" t="s">
        <v>1175</v>
      </c>
      <c r="X1022" s="375" t="s">
        <v>555</v>
      </c>
      <c r="Y1022" s="364"/>
      <c r="Z1022" s="364"/>
      <c r="AA1022" s="364"/>
      <c r="AB1022" s="370"/>
      <c r="AC1022" s="364"/>
      <c r="AD1022" s="364" t="s">
        <v>835</v>
      </c>
      <c r="AE1022" s="370"/>
      <c r="AF1022" s="370"/>
      <c r="AG1022" s="370" t="s">
        <v>301</v>
      </c>
      <c r="AH1022" s="364">
        <v>1</v>
      </c>
      <c r="AI1022" s="364">
        <v>20</v>
      </c>
      <c r="AJ1022" s="364">
        <v>10</v>
      </c>
      <c r="AK1022" s="364">
        <v>21</v>
      </c>
      <c r="AL1022" s="364">
        <v>50</v>
      </c>
      <c r="AM1022" s="22">
        <f t="shared" si="483"/>
        <v>2</v>
      </c>
      <c r="AN1022" s="104">
        <f t="shared" si="478"/>
        <v>0.84027777777777779</v>
      </c>
      <c r="AO1022" s="104">
        <f t="shared" si="479"/>
        <v>0.90972222222222221</v>
      </c>
      <c r="AP1022" s="22" t="str" cm="1">
        <f t="array" ref="AP1022">IF(W1022="","",IF(SUMPRODUCT((W1022=$W$7:$W$2042)*(AH1022=$AH$7:$AH$2042)*(AN1022=$AN$7:$AN$2042)*(AO1022=$AO$7:$AO$2042)*(ROW($W$7:$W$2042)&lt;&gt;ROW(W1022))*((R1022=0)*($R$7:$R$2042&gt;0)+(R1022&gt;0)*($R$7:$R$2042=0)))&gt;0,"SALONES UNIDOS",IF(SUMPRODUCT((W1022=$W$7:$W$2042)*(AH1022=$AH$7:$AH$2042)*((AN1022&lt;$AO$7:$AO$2042)*(AO1022&gt;$AN$7:$AN$2042))*(ROW($W$7:$W$2042)&lt;&gt;ROW(W1022)))&gt;0,"Cruzado","Sin cruce")))</f>
        <v>Sin cruce</v>
      </c>
      <c r="AQ1022" s="22"/>
      <c r="AR1022" s="22"/>
      <c r="AS1022" s="104">
        <f t="shared" ref="AS1022:AS1023" si="494">AN1022</f>
        <v>0.84027777777777779</v>
      </c>
      <c r="AT1022" s="104">
        <f t="shared" ref="AT1022:AT1023" si="495">AO1022</f>
        <v>0.90972222222222221</v>
      </c>
      <c r="AU1022" s="361" t="str" cm="1">
        <f t="array" ref="AU1022">IF(AB1022="","",IF(SUMPRODUCT((AB1022=$AB$989:$AB$1558)*(AH1022=$AH$989:$AH$1558)*(AQ1022=$AQ$989:$AQ$1558)*(AR1022=$AR$989:$AR$1558)*(ROW($AB$989:$AB$1558)&lt;&gt;ROW(AB1022))*((R1022=0)*($R$989:$R$1558&gt;0)+(R1022&gt;0)*($R$989:$R$1558=0)))&gt;0,"SALONES UNIDOS",IF(SUMPRODUCT((AB1022=$AB$989:$AB$1558)*(AH1022=$AH$989:$AH$1558)*((AQ1022&lt;$AR$989:$AR$1558)*(AR1022&gt;$AQ$989:$AQ$1558))*(ROW($AB$989:$AB$1558)&lt;&gt;ROW(AB1022)))&gt;0,"Cruzado","Sin cruce")))</f>
        <v/>
      </c>
      <c r="AV1022" s="361" t="str" cm="1">
        <f t="array" ref="AV1022">IF(AD1022="","",IF(SUMPRODUCT((AD1022=$AD$989:$AD$1558)*(AH1022=$AH$989:$AH$1558)*(AS1022=$AS$989:$AS$1558)*(AT1022=$AT$989:$AT$1558)*(ROW($AD$989:$AD$1558)&lt;&gt;ROW(AD1022))*((R1022=0)*($R$989:$R$1558&gt;0)+(R1022&gt;0)*($R$989:$R$1558=0)))&gt;0,"SALONES UNIDOS",IF(SUMPRODUCT((AD1022=$AD$989:$AD$1558)*(AH1022=$AH$989:$AH$1558)*((AS1022&lt;$AT$989:$AT$1558)*(AT1022&gt;$AS$989:$AS$1558))*(ROW($AD$989:$AD$1558)&lt;&gt;ROW(AD1022)))&gt;0,"Cruzado","Sin cruce")))</f>
        <v>Sin cruce</v>
      </c>
      <c r="AW1022" s="104" t="str">
        <f t="shared" si="484"/>
        <v>EN1PRINCIPALE</v>
      </c>
      <c r="AX1022" s="104" t="str" cm="1">
        <f t="array" ref="AX1022">IF(AW1022="","",IF(SUMPRODUCT((AW1022=$AW$7:$AW$2042)*(AH1022=$AH$7:$AH$2042)*(AN1022=$AN$7:$AN$2042)*(AO1022=$AO$7:$AO$2042)*(ROW($AW$7:$AW$2042)&lt;&gt;ROW(AW1022))*((R1022=0)*($R$7:$R$2042&gt;0)+(R1022&gt;0)*($R$7:$R$2042=0)))&gt;0,"SALONES UNIDOS",IF(SUMPRODUCT((AW1022=$AW$7:$AW$2042)*(AH1022=$AH$7:$AH$2042)*((AN1022&lt;$AO$7:$AO$2042)*(AO1022&gt;$AN$7:$AN$2042))*(ROW($AW$7:$AW$2042)&lt;&gt;ROW(AW1022)))&gt;0,"Cruzado","Sin cruce")))</f>
        <v>Sin cruce</v>
      </c>
    </row>
    <row r="1023" spans="2:50" ht="19.8" hidden="1" customHeight="1" x14ac:dyDescent="0.25">
      <c r="B1023" s="494" t="s">
        <v>314</v>
      </c>
      <c r="C1023" s="369" t="s">
        <v>968</v>
      </c>
      <c r="D1023" s="369">
        <v>20261</v>
      </c>
      <c r="E1023" s="373" t="s">
        <v>280</v>
      </c>
      <c r="F1023" s="370" t="s">
        <v>291</v>
      </c>
      <c r="G1023" s="373" t="s">
        <v>285</v>
      </c>
      <c r="H1023" s="373">
        <v>1</v>
      </c>
      <c r="I1023" s="373" t="s">
        <v>581</v>
      </c>
      <c r="J1023" s="373" t="s">
        <v>290</v>
      </c>
      <c r="K1023" s="194" t="s">
        <v>553</v>
      </c>
      <c r="L1023" s="364" t="s">
        <v>554</v>
      </c>
      <c r="M1023" s="364" t="s">
        <v>324</v>
      </c>
      <c r="N1023" s="364" t="s">
        <v>318</v>
      </c>
      <c r="O1023" s="373" t="s">
        <v>315</v>
      </c>
      <c r="P1023" s="364">
        <v>0</v>
      </c>
      <c r="Q1023" s="364">
        <v>2</v>
      </c>
      <c r="R1023" s="369">
        <v>2</v>
      </c>
      <c r="S1023" s="364">
        <v>3</v>
      </c>
      <c r="T1023" s="8"/>
      <c r="U1023" s="374">
        <v>20</v>
      </c>
      <c r="V1023" s="491">
        <v>40640857</v>
      </c>
      <c r="W1023" s="491" t="s">
        <v>1175</v>
      </c>
      <c r="X1023" s="375" t="s">
        <v>555</v>
      </c>
      <c r="Y1023" s="364"/>
      <c r="Z1023" s="364"/>
      <c r="AA1023" s="364"/>
      <c r="AB1023" s="370"/>
      <c r="AC1023" s="364"/>
      <c r="AD1023" s="364" t="s">
        <v>835</v>
      </c>
      <c r="AE1023" s="370"/>
      <c r="AF1023" s="370"/>
      <c r="AG1023" s="370" t="s">
        <v>301</v>
      </c>
      <c r="AH1023" s="364">
        <v>1</v>
      </c>
      <c r="AI1023" s="364">
        <v>21</v>
      </c>
      <c r="AJ1023" s="364">
        <v>50</v>
      </c>
      <c r="AK1023" s="364">
        <v>23</v>
      </c>
      <c r="AL1023" s="364">
        <v>30</v>
      </c>
      <c r="AM1023" s="22">
        <f t="shared" si="483"/>
        <v>2</v>
      </c>
      <c r="AN1023" s="104">
        <f t="shared" si="478"/>
        <v>0.90972222222222221</v>
      </c>
      <c r="AO1023" s="104">
        <f t="shared" si="479"/>
        <v>0.97916666666666674</v>
      </c>
      <c r="AP1023" s="22" t="str" cm="1">
        <f t="array" ref="AP1023">IF(W1023="","",IF(SUMPRODUCT((W1023=$W$7:$W$2042)*(AH1023=$AH$7:$AH$2042)*(AN1023=$AN$7:$AN$2042)*(AO1023=$AO$7:$AO$2042)*(ROW($W$7:$W$2042)&lt;&gt;ROW(W1023))*((R1023=0)*($R$7:$R$2042&gt;0)+(R1023&gt;0)*($R$7:$R$2042=0)))&gt;0,"SALONES UNIDOS",IF(SUMPRODUCT((W1023=$W$7:$W$2042)*(AH1023=$AH$7:$AH$2042)*((AN1023&lt;$AO$7:$AO$2042)*(AO1023&gt;$AN$7:$AN$2042))*(ROW($W$7:$W$2042)&lt;&gt;ROW(W1023)))&gt;0,"Cruzado","Sin cruce")))</f>
        <v>Sin cruce</v>
      </c>
      <c r="AQ1023" s="22"/>
      <c r="AR1023" s="22"/>
      <c r="AS1023" s="104">
        <f t="shared" si="494"/>
        <v>0.90972222222222221</v>
      </c>
      <c r="AT1023" s="104">
        <f t="shared" si="495"/>
        <v>0.97916666666666674</v>
      </c>
      <c r="AU1023" s="361" t="str" cm="1">
        <f t="array" ref="AU1023">IF(AB1023="","",IF(SUMPRODUCT((AB1023=$AB$989:$AB$1558)*(AH1023=$AH$989:$AH$1558)*(AQ1023=$AQ$989:$AQ$1558)*(AR1023=$AR$989:$AR$1558)*(ROW($AB$989:$AB$1558)&lt;&gt;ROW(AB1023))*((R1023=0)*($R$989:$R$1558&gt;0)+(R1023&gt;0)*($R$989:$R$1558=0)))&gt;0,"SALONES UNIDOS",IF(SUMPRODUCT((AB1023=$AB$989:$AB$1558)*(AH1023=$AH$989:$AH$1558)*((AQ1023&lt;$AR$989:$AR$1558)*(AR1023&gt;$AQ$989:$AQ$1558))*(ROW($AB$989:$AB$1558)&lt;&gt;ROW(AB1023)))&gt;0,"Cruzado","Sin cruce")))</f>
        <v/>
      </c>
      <c r="AV1023" s="361" t="str" cm="1">
        <f t="array" ref="AV1023">IF(AD1023="","",IF(SUMPRODUCT((AD1023=$AD$989:$AD$1558)*(AH1023=$AH$989:$AH$1558)*(AS1023=$AS$989:$AS$1558)*(AT1023=$AT$989:$AT$1558)*(ROW($AD$989:$AD$1558)&lt;&gt;ROW(AD1023))*((R1023=0)*($R$989:$R$1558&gt;0)+(R1023&gt;0)*($R$989:$R$1558=0)))&gt;0,"SALONES UNIDOS",IF(SUMPRODUCT((AD1023=$AD$989:$AD$1558)*(AH1023=$AH$989:$AH$1558)*((AS1023&lt;$AT$989:$AT$1558)*(AT1023&gt;$AS$989:$AS$1558))*(ROW($AD$989:$AD$1558)&lt;&gt;ROW(AD1023)))&gt;0,"Cruzado","Sin cruce")))</f>
        <v>Sin cruce</v>
      </c>
      <c r="AW1023" s="104" t="str">
        <f t="shared" si="484"/>
        <v>EN1PRINCIPALE</v>
      </c>
      <c r="AX1023" s="104" t="str" cm="1">
        <f t="array" ref="AX1023">IF(AW1023="","",IF(SUMPRODUCT((AW1023=$AW$7:$AW$2042)*(AH1023=$AH$7:$AH$2042)*(AN1023=$AN$7:$AN$2042)*(AO1023=$AO$7:$AO$2042)*(ROW($AW$7:$AW$2042)&lt;&gt;ROW(AW1023))*((R1023=0)*($R$7:$R$2042&gt;0)+(R1023&gt;0)*($R$7:$R$2042=0)))&gt;0,"SALONES UNIDOS",IF(SUMPRODUCT((AW1023=$AW$7:$AW$2042)*(AH1023=$AH$7:$AH$2042)*((AN1023&lt;$AO$7:$AO$2042)*(AO1023&gt;$AN$7:$AN$2042))*(ROW($AW$7:$AW$2042)&lt;&gt;ROW(AW1023)))&gt;0,"Cruzado","Sin cruce")))</f>
        <v>Sin cruce</v>
      </c>
    </row>
    <row r="1024" spans="2:50" ht="19.8" hidden="1" customHeight="1" x14ac:dyDescent="0.25">
      <c r="B1024" s="494" t="s">
        <v>314</v>
      </c>
      <c r="C1024" s="369" t="s">
        <v>968</v>
      </c>
      <c r="D1024" s="369">
        <v>20261</v>
      </c>
      <c r="E1024" s="373" t="s">
        <v>280</v>
      </c>
      <c r="F1024" s="370" t="s">
        <v>291</v>
      </c>
      <c r="G1024" s="373" t="s">
        <v>285</v>
      </c>
      <c r="H1024" s="373">
        <v>1</v>
      </c>
      <c r="I1024" s="373" t="s">
        <v>290</v>
      </c>
      <c r="J1024" s="373" t="s">
        <v>290</v>
      </c>
      <c r="K1024" s="194" t="s">
        <v>561</v>
      </c>
      <c r="L1024" s="364" t="s">
        <v>562</v>
      </c>
      <c r="M1024" s="364" t="s">
        <v>362</v>
      </c>
      <c r="N1024" s="364" t="s">
        <v>318</v>
      </c>
      <c r="O1024" s="373" t="s">
        <v>315</v>
      </c>
      <c r="P1024" s="364">
        <v>2</v>
      </c>
      <c r="Q1024" s="364">
        <v>2</v>
      </c>
      <c r="R1024" s="369">
        <v>4</v>
      </c>
      <c r="S1024" s="364">
        <v>3</v>
      </c>
      <c r="T1024" s="8"/>
      <c r="U1024" s="374">
        <v>40</v>
      </c>
      <c r="V1024" s="370">
        <v>25431048</v>
      </c>
      <c r="W1024" s="373" t="s">
        <v>131</v>
      </c>
      <c r="X1024" s="364" t="s">
        <v>315</v>
      </c>
      <c r="Y1024" s="364"/>
      <c r="Z1024" s="364"/>
      <c r="AA1024" s="364"/>
      <c r="AB1024" s="364" t="s">
        <v>838</v>
      </c>
      <c r="AC1024" s="364"/>
      <c r="AD1024" s="369"/>
      <c r="AE1024" s="370"/>
      <c r="AF1024" s="370"/>
      <c r="AG1024" s="370" t="s">
        <v>319</v>
      </c>
      <c r="AH1024" s="364">
        <v>4</v>
      </c>
      <c r="AI1024" s="364">
        <v>19</v>
      </c>
      <c r="AJ1024" s="364">
        <v>20</v>
      </c>
      <c r="AK1024" s="364">
        <v>22</v>
      </c>
      <c r="AL1024" s="364">
        <v>40</v>
      </c>
      <c r="AM1024" s="22">
        <f t="shared" si="483"/>
        <v>4</v>
      </c>
      <c r="AN1024" s="104">
        <f t="shared" si="478"/>
        <v>0.80555555555555547</v>
      </c>
      <c r="AO1024" s="104">
        <f t="shared" si="479"/>
        <v>0.94444444444444442</v>
      </c>
      <c r="AP1024" s="22" t="str" cm="1">
        <f t="array" ref="AP1024">IF(W1024="","",IF(SUMPRODUCT((W1024=$W$7:$W$2042)*(AH1024=$AH$7:$AH$2042)*(AN1024=$AN$7:$AN$2042)*(AO1024=$AO$7:$AO$2042)*(ROW($W$7:$W$2042)&lt;&gt;ROW(W1024))*((R1024=0)*($R$7:$R$2042&gt;0)+(R1024&gt;0)*($R$7:$R$2042=0)))&gt;0,"SALONES UNIDOS",IF(SUMPRODUCT((W1024=$W$7:$W$2042)*(AH1024=$AH$7:$AH$2042)*((AN1024&lt;$AO$7:$AO$2042)*(AO1024&gt;$AN$7:$AN$2042))*(ROW($W$7:$W$2042)&lt;&gt;ROW(W1024)))&gt;0,"Cruzado","Sin cruce")))</f>
        <v>Sin cruce</v>
      </c>
      <c r="AQ1024" s="104">
        <f t="shared" ref="AQ1024:AR1029" si="496">AN1024</f>
        <v>0.80555555555555547</v>
      </c>
      <c r="AR1024" s="104">
        <f t="shared" si="496"/>
        <v>0.94444444444444442</v>
      </c>
      <c r="AS1024" s="22"/>
      <c r="AT1024" s="22"/>
      <c r="AU1024" s="361" t="str" cm="1">
        <f t="array" ref="AU1024">IF(AB1024="","",IF(SUMPRODUCT((AB1024=$AB$989:$AB$1558)*(AH1024=$AH$989:$AH$1558)*(AQ1024=$AQ$989:$AQ$1558)*(AR1024=$AR$989:$AR$1558)*(ROW($AB$989:$AB$1558)&lt;&gt;ROW(AB1024))*((R1024=0)*($R$989:$R$1558&gt;0)+(R1024&gt;0)*($R$989:$R$1558=0)))&gt;0,"SALONES UNIDOS",IF(SUMPRODUCT((AB1024=$AB$989:$AB$1558)*(AH1024=$AH$989:$AH$1558)*((AQ1024&lt;$AR$989:$AR$1558)*(AR1024&gt;$AQ$989:$AQ$1558))*(ROW($AB$989:$AB$1558)&lt;&gt;ROW(AB1024)))&gt;0,"Cruzado","Sin cruce")))</f>
        <v>Sin cruce</v>
      </c>
      <c r="AV1024" s="361" t="str" cm="1">
        <f t="array" ref="AV1024">IF(AD1024="","",IF(SUMPRODUCT((AD1024=$AD$989:$AD$1558)*(AH1024=$AH$989:$AH$1558)*(AS1024=$AS$989:$AS$1558)*(AT1024=$AT$989:$AT$1558)*(ROW($AD$989:$AD$1558)&lt;&gt;ROW(AD1024))*((R1024=0)*($R$989:$R$1558&gt;0)+(R1024&gt;0)*($R$989:$R$1558=0)))&gt;0,"SALONES UNIDOS",IF(SUMPRODUCT((AD1024=$AD$989:$AD$1558)*(AH1024=$AH$989:$AH$1558)*((AS1024&lt;$AT$989:$AT$1558)*(AT1024&gt;$AS$989:$AS$1558))*(ROW($AD$989:$AD$1558)&lt;&gt;ROW(AD1024)))&gt;0,"Cruzado","Sin cruce")))</f>
        <v/>
      </c>
      <c r="AW1024" s="104" t="str">
        <f t="shared" si="484"/>
        <v>EN1PRINCIPALE</v>
      </c>
      <c r="AX1024" s="104" t="str" cm="1">
        <f t="array" ref="AX1024">IF(AW1024="","",IF(SUMPRODUCT((AW1024=$AW$7:$AW$2042)*(AH1024=$AH$7:$AH$2042)*(AN1024=$AN$7:$AN$2042)*(AO1024=$AO$7:$AO$2042)*(ROW($AW$7:$AW$2042)&lt;&gt;ROW(AW1024))*((R1024=0)*($R$7:$R$2042&gt;0)+(R1024&gt;0)*($R$7:$R$2042=0)))&gt;0,"SALONES UNIDOS",IF(SUMPRODUCT((AW1024=$AW$7:$AW$2042)*(AH1024=$AH$7:$AH$2042)*((AN1024&lt;$AO$7:$AO$2042)*(AO1024&gt;$AN$7:$AN$2042))*(ROW($AW$7:$AW$2042)&lt;&gt;ROW(AW1024)))&gt;0,"Cruzado","Sin cruce")))</f>
        <v>Sin cruce</v>
      </c>
    </row>
    <row r="1025" spans="2:50" ht="19.8" hidden="1" customHeight="1" x14ac:dyDescent="0.25">
      <c r="B1025" s="494" t="s">
        <v>314</v>
      </c>
      <c r="C1025" s="369" t="s">
        <v>968</v>
      </c>
      <c r="D1025" s="369">
        <v>20261</v>
      </c>
      <c r="E1025" s="373" t="s">
        <v>280</v>
      </c>
      <c r="F1025" s="370" t="s">
        <v>291</v>
      </c>
      <c r="G1025" s="373" t="s">
        <v>285</v>
      </c>
      <c r="H1025" s="373">
        <v>1</v>
      </c>
      <c r="I1025" s="373" t="s">
        <v>290</v>
      </c>
      <c r="J1025" s="373" t="s">
        <v>290</v>
      </c>
      <c r="K1025" s="194" t="s">
        <v>563</v>
      </c>
      <c r="L1025" s="364" t="s">
        <v>564</v>
      </c>
      <c r="M1025" s="364" t="s">
        <v>324</v>
      </c>
      <c r="N1025" s="364" t="s">
        <v>318</v>
      </c>
      <c r="O1025" s="373" t="s">
        <v>315</v>
      </c>
      <c r="P1025" s="364">
        <v>2</v>
      </c>
      <c r="Q1025" s="364">
        <v>2</v>
      </c>
      <c r="R1025" s="369">
        <v>4</v>
      </c>
      <c r="S1025" s="364">
        <v>3</v>
      </c>
      <c r="T1025" s="8"/>
      <c r="U1025" s="374">
        <v>40</v>
      </c>
      <c r="V1025" s="370">
        <v>21813663</v>
      </c>
      <c r="W1025" s="373" t="s">
        <v>522</v>
      </c>
      <c r="X1025" s="364" t="s">
        <v>315</v>
      </c>
      <c r="Y1025" s="364"/>
      <c r="Z1025" s="364"/>
      <c r="AA1025" s="364"/>
      <c r="AB1025" s="364" t="s">
        <v>838</v>
      </c>
      <c r="AC1025" s="364"/>
      <c r="AD1025" s="369"/>
      <c r="AE1025" s="370"/>
      <c r="AF1025" s="370"/>
      <c r="AG1025" s="370" t="s">
        <v>319</v>
      </c>
      <c r="AH1025" s="364">
        <v>2</v>
      </c>
      <c r="AI1025" s="364">
        <v>20</v>
      </c>
      <c r="AJ1025" s="364">
        <v>10</v>
      </c>
      <c r="AK1025" s="364">
        <v>23</v>
      </c>
      <c r="AL1025" s="364">
        <v>30</v>
      </c>
      <c r="AM1025" s="22">
        <f t="shared" si="483"/>
        <v>4</v>
      </c>
      <c r="AN1025" s="104">
        <f t="shared" si="478"/>
        <v>0.84027777777777779</v>
      </c>
      <c r="AO1025" s="104">
        <f t="shared" si="479"/>
        <v>0.97916666666666674</v>
      </c>
      <c r="AP1025" s="22" t="str" cm="1">
        <f t="array" ref="AP1025">IF(W1025="","",IF(SUMPRODUCT((W1025=$W$7:$W$2042)*(AH1025=$AH$7:$AH$2042)*(AN1025=$AN$7:$AN$2042)*(AO1025=$AO$7:$AO$2042)*(ROW($W$7:$W$2042)&lt;&gt;ROW(W1025))*((R1025=0)*($R$7:$R$2042&gt;0)+(R1025&gt;0)*($R$7:$R$2042=0)))&gt;0,"SALONES UNIDOS",IF(SUMPRODUCT((W1025=$W$7:$W$2042)*(AH1025=$AH$7:$AH$2042)*((AN1025&lt;$AO$7:$AO$2042)*(AO1025&gt;$AN$7:$AN$2042))*(ROW($W$7:$W$2042)&lt;&gt;ROW(W1025)))&gt;0,"Cruzado","Sin cruce")))</f>
        <v>Sin cruce</v>
      </c>
      <c r="AQ1025" s="104">
        <f t="shared" si="496"/>
        <v>0.84027777777777779</v>
      </c>
      <c r="AR1025" s="104">
        <f t="shared" si="496"/>
        <v>0.97916666666666674</v>
      </c>
      <c r="AS1025" s="22"/>
      <c r="AT1025" s="22"/>
      <c r="AU1025" s="361" t="str" cm="1">
        <f t="array" ref="AU1025">IF(AB1025="","",IF(SUMPRODUCT((AB1025=$AB$989:$AB$1558)*(AH1025=$AH$989:$AH$1558)*(AQ1025=$AQ$989:$AQ$1558)*(AR1025=$AR$989:$AR$1558)*(ROW($AB$989:$AB$1558)&lt;&gt;ROW(AB1025))*((R1025=0)*($R$989:$R$1558&gt;0)+(R1025&gt;0)*($R$989:$R$1558=0)))&gt;0,"SALONES UNIDOS",IF(SUMPRODUCT((AB1025=$AB$989:$AB$1558)*(AH1025=$AH$989:$AH$1558)*((AQ1025&lt;$AR$989:$AR$1558)*(AR1025&gt;$AQ$989:$AQ$1558))*(ROW($AB$989:$AB$1558)&lt;&gt;ROW(AB1025)))&gt;0,"Cruzado","Sin cruce")))</f>
        <v>Sin cruce</v>
      </c>
      <c r="AV1025" s="361" t="str" cm="1">
        <f t="array" ref="AV1025">IF(AD1025="","",IF(SUMPRODUCT((AD1025=$AD$989:$AD$1558)*(AH1025=$AH$989:$AH$1558)*(AS1025=$AS$989:$AS$1558)*(AT1025=$AT$989:$AT$1558)*(ROW($AD$989:$AD$1558)&lt;&gt;ROW(AD1025))*((R1025=0)*($R$989:$R$1558&gt;0)+(R1025&gt;0)*($R$989:$R$1558=0)))&gt;0,"SALONES UNIDOS",IF(SUMPRODUCT((AD1025=$AD$989:$AD$1558)*(AH1025=$AH$989:$AH$1558)*((AS1025&lt;$AT$989:$AT$1558)*(AT1025&gt;$AS$989:$AS$1558))*(ROW($AD$989:$AD$1558)&lt;&gt;ROW(AD1025)))&gt;0,"Cruzado","Sin cruce")))</f>
        <v/>
      </c>
      <c r="AW1025" s="104" t="str">
        <f t="shared" si="484"/>
        <v>EN1PRINCIPALE</v>
      </c>
      <c r="AX1025" s="104" t="str" cm="1">
        <f t="array" ref="AX1025">IF(AW1025="","",IF(SUMPRODUCT((AW1025=$AW$7:$AW$2042)*(AH1025=$AH$7:$AH$2042)*(AN1025=$AN$7:$AN$2042)*(AO1025=$AO$7:$AO$2042)*(ROW($AW$7:$AW$2042)&lt;&gt;ROW(AW1025))*((R1025=0)*($R$7:$R$2042&gt;0)+(R1025&gt;0)*($R$7:$R$2042=0)))&gt;0,"SALONES UNIDOS",IF(SUMPRODUCT((AW1025=$AW$7:$AW$2042)*(AH1025=$AH$7:$AH$2042)*((AN1025&lt;$AO$7:$AO$2042)*(AO1025&gt;$AN$7:$AN$2042))*(ROW($AW$7:$AW$2042)&lt;&gt;ROW(AW1025)))&gt;0,"Cruzado","Sin cruce")))</f>
        <v>Sin cruce</v>
      </c>
    </row>
    <row r="1026" spans="2:50" ht="19.8" hidden="1" customHeight="1" x14ac:dyDescent="0.25">
      <c r="B1026" s="494" t="s">
        <v>314</v>
      </c>
      <c r="C1026" s="369" t="s">
        <v>968</v>
      </c>
      <c r="D1026" s="369">
        <v>20261</v>
      </c>
      <c r="E1026" s="373" t="s">
        <v>280</v>
      </c>
      <c r="F1026" s="370" t="s">
        <v>291</v>
      </c>
      <c r="G1026" s="373" t="s">
        <v>285</v>
      </c>
      <c r="H1026" s="373">
        <v>1</v>
      </c>
      <c r="I1026" s="373" t="s">
        <v>290</v>
      </c>
      <c r="J1026" s="373" t="s">
        <v>290</v>
      </c>
      <c r="K1026" s="194" t="s">
        <v>565</v>
      </c>
      <c r="L1026" s="364" t="s">
        <v>667</v>
      </c>
      <c r="M1026" s="364" t="s">
        <v>362</v>
      </c>
      <c r="N1026" s="364" t="s">
        <v>318</v>
      </c>
      <c r="O1026" s="373" t="s">
        <v>315</v>
      </c>
      <c r="P1026" s="364">
        <v>3</v>
      </c>
      <c r="Q1026" s="364">
        <v>2</v>
      </c>
      <c r="R1026" s="369">
        <v>5</v>
      </c>
      <c r="S1026" s="364">
        <v>4</v>
      </c>
      <c r="T1026" s="8"/>
      <c r="U1026" s="374">
        <v>40</v>
      </c>
      <c r="V1026" s="370">
        <v>21870533</v>
      </c>
      <c r="W1026" s="373" t="s">
        <v>247</v>
      </c>
      <c r="X1026" s="364" t="s">
        <v>315</v>
      </c>
      <c r="Y1026" s="364"/>
      <c r="Z1026" s="364"/>
      <c r="AA1026" s="364"/>
      <c r="AB1026" s="364" t="s">
        <v>838</v>
      </c>
      <c r="AC1026" s="364"/>
      <c r="AD1026" s="369"/>
      <c r="AE1026" s="370"/>
      <c r="AF1026" s="370"/>
      <c r="AG1026" s="370" t="s">
        <v>319</v>
      </c>
      <c r="AH1026" s="364">
        <v>6</v>
      </c>
      <c r="AI1026" s="364">
        <v>18</v>
      </c>
      <c r="AJ1026" s="364">
        <v>30</v>
      </c>
      <c r="AK1026" s="364">
        <v>22</v>
      </c>
      <c r="AL1026" s="364">
        <v>40</v>
      </c>
      <c r="AM1026" s="22">
        <f t="shared" si="483"/>
        <v>5</v>
      </c>
      <c r="AN1026" s="104">
        <f t="shared" si="478"/>
        <v>0.77083333333333337</v>
      </c>
      <c r="AO1026" s="104">
        <f t="shared" si="479"/>
        <v>0.94444444444444442</v>
      </c>
      <c r="AP1026" s="22" t="str" cm="1">
        <f t="array" ref="AP1026">IF(W1026="","",IF(SUMPRODUCT((W1026=$W$7:$W$2042)*(AH1026=$AH$7:$AH$2042)*(AN1026=$AN$7:$AN$2042)*(AO1026=$AO$7:$AO$2042)*(ROW($W$7:$W$2042)&lt;&gt;ROW(W1026))*((R1026=0)*($R$7:$R$2042&gt;0)+(R1026&gt;0)*($R$7:$R$2042=0)))&gt;0,"SALONES UNIDOS",IF(SUMPRODUCT((W1026=$W$7:$W$2042)*(AH1026=$AH$7:$AH$2042)*((AN1026&lt;$AO$7:$AO$2042)*(AO1026&gt;$AN$7:$AN$2042))*(ROW($W$7:$W$2042)&lt;&gt;ROW(W1026)))&gt;0,"Cruzado","Sin cruce")))</f>
        <v>Sin cruce</v>
      </c>
      <c r="AQ1026" s="104">
        <f t="shared" si="496"/>
        <v>0.77083333333333337</v>
      </c>
      <c r="AR1026" s="104">
        <f t="shared" si="496"/>
        <v>0.94444444444444442</v>
      </c>
      <c r="AS1026" s="22"/>
      <c r="AT1026" s="22"/>
      <c r="AU1026" s="361" t="str" cm="1">
        <f t="array" ref="AU1026">IF(AB1026="","",IF(SUMPRODUCT((AB1026=$AB$989:$AB$1558)*(AH1026=$AH$989:$AH$1558)*(AQ1026=$AQ$989:$AQ$1558)*(AR1026=$AR$989:$AR$1558)*(ROW($AB$989:$AB$1558)&lt;&gt;ROW(AB1026))*((R1026=0)*($R$989:$R$1558&gt;0)+(R1026&gt;0)*($R$989:$R$1558=0)))&gt;0,"SALONES UNIDOS",IF(SUMPRODUCT((AB1026=$AB$989:$AB$1558)*(AH1026=$AH$989:$AH$1558)*((AQ1026&lt;$AR$989:$AR$1558)*(AR1026&gt;$AQ$989:$AQ$1558))*(ROW($AB$989:$AB$1558)&lt;&gt;ROW(AB1026)))&gt;0,"Cruzado","Sin cruce")))</f>
        <v>Sin cruce</v>
      </c>
      <c r="AV1026" s="361" t="str" cm="1">
        <f t="array" ref="AV1026">IF(AD1026="","",IF(SUMPRODUCT((AD1026=$AD$989:$AD$1558)*(AH1026=$AH$989:$AH$1558)*(AS1026=$AS$989:$AS$1558)*(AT1026=$AT$989:$AT$1558)*(ROW($AD$989:$AD$1558)&lt;&gt;ROW(AD1026))*((R1026=0)*($R$989:$R$1558&gt;0)+(R1026&gt;0)*($R$989:$R$1558=0)))&gt;0,"SALONES UNIDOS",IF(SUMPRODUCT((AD1026=$AD$989:$AD$1558)*(AH1026=$AH$989:$AH$1558)*((AS1026&lt;$AT$989:$AT$1558)*(AT1026&gt;$AS$989:$AS$1558))*(ROW($AD$989:$AD$1558)&lt;&gt;ROW(AD1026)))&gt;0,"Cruzado","Sin cruce")))</f>
        <v/>
      </c>
      <c r="AW1026" s="104" t="str">
        <f t="shared" si="484"/>
        <v>EN1PRINCIPALE</v>
      </c>
      <c r="AX1026" s="104" t="str" cm="1">
        <f t="array" ref="AX1026">IF(AW1026="","",IF(SUMPRODUCT((AW1026=$AW$7:$AW$2042)*(AH1026=$AH$7:$AH$2042)*(AN1026=$AN$7:$AN$2042)*(AO1026=$AO$7:$AO$2042)*(ROW($AW$7:$AW$2042)&lt;&gt;ROW(AW1026))*((R1026=0)*($R$7:$R$2042&gt;0)+(R1026&gt;0)*($R$7:$R$2042=0)))&gt;0,"SALONES UNIDOS",IF(SUMPRODUCT((AW1026=$AW$7:$AW$2042)*(AH1026=$AH$7:$AH$2042)*((AN1026&lt;$AO$7:$AO$2042)*(AO1026&gt;$AN$7:$AN$2042))*(ROW($AW$7:$AW$2042)&lt;&gt;ROW(AW1026)))&gt;0,"Cruzado","Sin cruce")))</f>
        <v>Sin cruce</v>
      </c>
    </row>
    <row r="1027" spans="2:50" ht="19.8" hidden="1" customHeight="1" x14ac:dyDescent="0.25">
      <c r="B1027" s="494" t="s">
        <v>314</v>
      </c>
      <c r="C1027" s="369" t="s">
        <v>968</v>
      </c>
      <c r="D1027" s="369">
        <v>20261</v>
      </c>
      <c r="E1027" s="373" t="s">
        <v>280</v>
      </c>
      <c r="F1027" s="370" t="s">
        <v>291</v>
      </c>
      <c r="G1027" s="373" t="s">
        <v>285</v>
      </c>
      <c r="H1027" s="373">
        <v>1</v>
      </c>
      <c r="I1027" s="373" t="s">
        <v>290</v>
      </c>
      <c r="J1027" s="373" t="s">
        <v>290</v>
      </c>
      <c r="K1027" s="194" t="s">
        <v>566</v>
      </c>
      <c r="L1027" s="364" t="s">
        <v>567</v>
      </c>
      <c r="M1027" s="364" t="s">
        <v>362</v>
      </c>
      <c r="N1027" s="364" t="s">
        <v>318</v>
      </c>
      <c r="O1027" s="373" t="s">
        <v>315</v>
      </c>
      <c r="P1027" s="364">
        <v>3</v>
      </c>
      <c r="Q1027" s="364">
        <v>2</v>
      </c>
      <c r="R1027" s="369">
        <v>5</v>
      </c>
      <c r="S1027" s="364">
        <v>4</v>
      </c>
      <c r="T1027" s="8"/>
      <c r="U1027" s="374">
        <v>40</v>
      </c>
      <c r="V1027" s="450">
        <v>80063288</v>
      </c>
      <c r="W1027" s="451" t="s">
        <v>1162</v>
      </c>
      <c r="X1027" s="364" t="s">
        <v>315</v>
      </c>
      <c r="Y1027" s="364"/>
      <c r="Z1027" s="364"/>
      <c r="AA1027" s="364"/>
      <c r="AB1027" s="364" t="s">
        <v>838</v>
      </c>
      <c r="AC1027" s="364"/>
      <c r="AD1027" s="369"/>
      <c r="AE1027" s="370"/>
      <c r="AF1027" s="370"/>
      <c r="AG1027" s="370" t="s">
        <v>319</v>
      </c>
      <c r="AH1027" s="364">
        <v>3</v>
      </c>
      <c r="AI1027" s="364">
        <v>19</v>
      </c>
      <c r="AJ1027" s="364">
        <v>20</v>
      </c>
      <c r="AK1027" s="364">
        <v>23</v>
      </c>
      <c r="AL1027" s="364">
        <v>30</v>
      </c>
      <c r="AM1027" s="22">
        <f t="shared" si="483"/>
        <v>5</v>
      </c>
      <c r="AN1027" s="104">
        <f t="shared" si="478"/>
        <v>0.80555555555555547</v>
      </c>
      <c r="AO1027" s="104">
        <f t="shared" si="479"/>
        <v>0.97916666666666674</v>
      </c>
      <c r="AP1027" s="22" t="str" cm="1">
        <f t="array" ref="AP1027">IF(W1027="","",IF(SUMPRODUCT((W1027=$W$7:$W$2042)*(AH1027=$AH$7:$AH$2042)*(AN1027=$AN$7:$AN$2042)*(AO1027=$AO$7:$AO$2042)*(ROW($W$7:$W$2042)&lt;&gt;ROW(W1027))*((R1027=0)*($R$7:$R$2042&gt;0)+(R1027&gt;0)*($R$7:$R$2042=0)))&gt;0,"SALONES UNIDOS",IF(SUMPRODUCT((W1027=$W$7:$W$2042)*(AH1027=$AH$7:$AH$2042)*((AN1027&lt;$AO$7:$AO$2042)*(AO1027&gt;$AN$7:$AN$2042))*(ROW($W$7:$W$2042)&lt;&gt;ROW(W1027)))&gt;0,"Cruzado","Sin cruce")))</f>
        <v>Sin cruce</v>
      </c>
      <c r="AQ1027" s="104">
        <f t="shared" si="496"/>
        <v>0.80555555555555547</v>
      </c>
      <c r="AR1027" s="104">
        <f t="shared" si="496"/>
        <v>0.97916666666666674</v>
      </c>
      <c r="AS1027" s="22"/>
      <c r="AT1027" s="22"/>
      <c r="AU1027" s="361" t="str" cm="1">
        <f t="array" ref="AU1027">IF(AB1027="","",IF(SUMPRODUCT((AB1027=$AB$989:$AB$1558)*(AH1027=$AH$989:$AH$1558)*(AQ1027=$AQ$989:$AQ$1558)*(AR1027=$AR$989:$AR$1558)*(ROW($AB$989:$AB$1558)&lt;&gt;ROW(AB1027))*((R1027=0)*($R$989:$R$1558&gt;0)+(R1027&gt;0)*($R$989:$R$1558=0)))&gt;0,"SALONES UNIDOS",IF(SUMPRODUCT((AB1027=$AB$989:$AB$1558)*(AH1027=$AH$989:$AH$1558)*((AQ1027&lt;$AR$989:$AR$1558)*(AR1027&gt;$AQ$989:$AQ$1558))*(ROW($AB$989:$AB$1558)&lt;&gt;ROW(AB1027)))&gt;0,"Cruzado","Sin cruce")))</f>
        <v>Sin cruce</v>
      </c>
      <c r="AV1027" s="361" t="str" cm="1">
        <f t="array" ref="AV1027">IF(AD1027="","",IF(SUMPRODUCT((AD1027=$AD$989:$AD$1558)*(AH1027=$AH$989:$AH$1558)*(AS1027=$AS$989:$AS$1558)*(AT1027=$AT$989:$AT$1558)*(ROW($AD$989:$AD$1558)&lt;&gt;ROW(AD1027))*((R1027=0)*($R$989:$R$1558&gt;0)+(R1027&gt;0)*($R$989:$R$1558=0)))&gt;0,"SALONES UNIDOS",IF(SUMPRODUCT((AD1027=$AD$989:$AD$1558)*(AH1027=$AH$989:$AH$1558)*((AS1027&lt;$AT$989:$AT$1558)*(AT1027&gt;$AS$989:$AS$1558))*(ROW($AD$989:$AD$1558)&lt;&gt;ROW(AD1027)))&gt;0,"Cruzado","Sin cruce")))</f>
        <v/>
      </c>
      <c r="AW1027" s="104" t="str">
        <f t="shared" si="484"/>
        <v>EN1PRINCIPALE</v>
      </c>
      <c r="AX1027" s="104" t="str" cm="1">
        <f t="array" ref="AX1027">IF(AW1027="","",IF(SUMPRODUCT((AW1027=$AW$7:$AW$2042)*(AH1027=$AH$7:$AH$2042)*(AN1027=$AN$7:$AN$2042)*(AO1027=$AO$7:$AO$2042)*(ROW($AW$7:$AW$2042)&lt;&gt;ROW(AW1027))*((R1027=0)*($R$7:$R$2042&gt;0)+(R1027&gt;0)*($R$7:$R$2042=0)))&gt;0,"SALONES UNIDOS",IF(SUMPRODUCT((AW1027=$AW$7:$AW$2042)*(AH1027=$AH$7:$AH$2042)*((AN1027&lt;$AO$7:$AO$2042)*(AO1027&gt;$AN$7:$AN$2042))*(ROW($AW$7:$AW$2042)&lt;&gt;ROW(AW1027)))&gt;0,"Cruzado","Sin cruce")))</f>
        <v>Sin cruce</v>
      </c>
    </row>
    <row r="1028" spans="2:50" ht="19.8" hidden="1" customHeight="1" x14ac:dyDescent="0.25">
      <c r="B1028" s="494" t="s">
        <v>314</v>
      </c>
      <c r="C1028" s="369" t="s">
        <v>968</v>
      </c>
      <c r="D1028" s="369">
        <v>20261</v>
      </c>
      <c r="E1028" s="373" t="s">
        <v>280</v>
      </c>
      <c r="F1028" s="370" t="s">
        <v>291</v>
      </c>
      <c r="G1028" s="373" t="s">
        <v>285</v>
      </c>
      <c r="H1028" s="373">
        <v>1</v>
      </c>
      <c r="I1028" s="373" t="s">
        <v>290</v>
      </c>
      <c r="J1028" s="373" t="s">
        <v>290</v>
      </c>
      <c r="K1028" s="194" t="s">
        <v>568</v>
      </c>
      <c r="L1028" s="364" t="s">
        <v>569</v>
      </c>
      <c r="M1028" s="364" t="s">
        <v>362</v>
      </c>
      <c r="N1028" s="364" t="s">
        <v>318</v>
      </c>
      <c r="O1028" s="373" t="s">
        <v>315</v>
      </c>
      <c r="P1028" s="364">
        <v>3</v>
      </c>
      <c r="Q1028" s="364">
        <v>2</v>
      </c>
      <c r="R1028" s="369">
        <v>5</v>
      </c>
      <c r="S1028" s="364">
        <v>4</v>
      </c>
      <c r="T1028" s="8"/>
      <c r="U1028" s="374">
        <v>40</v>
      </c>
      <c r="V1028" s="370">
        <v>10611806</v>
      </c>
      <c r="W1028" s="373" t="s">
        <v>484</v>
      </c>
      <c r="X1028" s="364" t="s">
        <v>315</v>
      </c>
      <c r="Y1028" s="364"/>
      <c r="Z1028" s="364"/>
      <c r="AA1028" s="364"/>
      <c r="AB1028" s="364" t="s">
        <v>838</v>
      </c>
      <c r="AC1028" s="364"/>
      <c r="AD1028" s="369"/>
      <c r="AE1028" s="370"/>
      <c r="AF1028" s="370"/>
      <c r="AG1028" s="370" t="s">
        <v>319</v>
      </c>
      <c r="AH1028" s="364">
        <v>5</v>
      </c>
      <c r="AI1028" s="364">
        <v>19</v>
      </c>
      <c r="AJ1028" s="364">
        <v>20</v>
      </c>
      <c r="AK1028" s="364">
        <v>23</v>
      </c>
      <c r="AL1028" s="364">
        <v>30</v>
      </c>
      <c r="AM1028" s="22">
        <f t="shared" si="483"/>
        <v>5</v>
      </c>
      <c r="AN1028" s="104">
        <f t="shared" si="478"/>
        <v>0.80555555555555547</v>
      </c>
      <c r="AO1028" s="104">
        <f t="shared" si="479"/>
        <v>0.97916666666666674</v>
      </c>
      <c r="AP1028" s="22" t="str" cm="1">
        <f t="array" ref="AP1028">IF(W1028="","",IF(SUMPRODUCT((W1028=$W$7:$W$2042)*(AH1028=$AH$7:$AH$2042)*(AN1028=$AN$7:$AN$2042)*(AO1028=$AO$7:$AO$2042)*(ROW($W$7:$W$2042)&lt;&gt;ROW(W1028))*((R1028=0)*($R$7:$R$2042&gt;0)+(R1028&gt;0)*($R$7:$R$2042=0)))&gt;0,"SALONES UNIDOS",IF(SUMPRODUCT((W1028=$W$7:$W$2042)*(AH1028=$AH$7:$AH$2042)*((AN1028&lt;$AO$7:$AO$2042)*(AO1028&gt;$AN$7:$AN$2042))*(ROW($W$7:$W$2042)&lt;&gt;ROW(W1028)))&gt;0,"Cruzado","Sin cruce")))</f>
        <v>Sin cruce</v>
      </c>
      <c r="AQ1028" s="104">
        <f t="shared" si="496"/>
        <v>0.80555555555555547</v>
      </c>
      <c r="AR1028" s="104">
        <f t="shared" si="496"/>
        <v>0.97916666666666674</v>
      </c>
      <c r="AS1028" s="22"/>
      <c r="AT1028" s="22"/>
      <c r="AU1028" s="361" t="str" cm="1">
        <f t="array" ref="AU1028">IF(AB1028="","",IF(SUMPRODUCT((AB1028=$AB$989:$AB$1558)*(AH1028=$AH$989:$AH$1558)*(AQ1028=$AQ$989:$AQ$1558)*(AR1028=$AR$989:$AR$1558)*(ROW($AB$989:$AB$1558)&lt;&gt;ROW(AB1028))*((R1028=0)*($R$989:$R$1558&gt;0)+(R1028&gt;0)*($R$989:$R$1558=0)))&gt;0,"SALONES UNIDOS",IF(SUMPRODUCT((AB1028=$AB$989:$AB$1558)*(AH1028=$AH$989:$AH$1558)*((AQ1028&lt;$AR$989:$AR$1558)*(AR1028&gt;$AQ$989:$AQ$1558))*(ROW($AB$989:$AB$1558)&lt;&gt;ROW(AB1028)))&gt;0,"Cruzado","Sin cruce")))</f>
        <v>Sin cruce</v>
      </c>
      <c r="AV1028" s="361" t="str" cm="1">
        <f t="array" ref="AV1028">IF(AD1028="","",IF(SUMPRODUCT((AD1028=$AD$989:$AD$1558)*(AH1028=$AH$989:$AH$1558)*(AS1028=$AS$989:$AS$1558)*(AT1028=$AT$989:$AT$1558)*(ROW($AD$989:$AD$1558)&lt;&gt;ROW(AD1028))*((R1028=0)*($R$989:$R$1558&gt;0)+(R1028&gt;0)*($R$989:$R$1558=0)))&gt;0,"SALONES UNIDOS",IF(SUMPRODUCT((AD1028=$AD$989:$AD$1558)*(AH1028=$AH$989:$AH$1558)*((AS1028&lt;$AT$989:$AT$1558)*(AT1028&gt;$AS$989:$AS$1558))*(ROW($AD$989:$AD$1558)&lt;&gt;ROW(AD1028)))&gt;0,"Cruzado","Sin cruce")))</f>
        <v/>
      </c>
      <c r="AW1028" s="104" t="str">
        <f t="shared" si="484"/>
        <v>EN1PRINCIPALE</v>
      </c>
      <c r="AX1028" s="104" t="str" cm="1">
        <f t="array" ref="AX1028">IF(AW1028="","",IF(SUMPRODUCT((AW1028=$AW$7:$AW$2042)*(AH1028=$AH$7:$AH$2042)*(AN1028=$AN$7:$AN$2042)*(AO1028=$AO$7:$AO$2042)*(ROW($AW$7:$AW$2042)&lt;&gt;ROW(AW1028))*((R1028=0)*($R$7:$R$2042&gt;0)+(R1028&gt;0)*($R$7:$R$2042=0)))&gt;0,"SALONES UNIDOS",IF(SUMPRODUCT((AW1028=$AW$7:$AW$2042)*(AH1028=$AH$7:$AH$2042)*((AN1028&lt;$AO$7:$AO$2042)*(AO1028&gt;$AN$7:$AN$2042))*(ROW($AW$7:$AW$2042)&lt;&gt;ROW(AW1028)))&gt;0,"Cruzado","Sin cruce")))</f>
        <v>Sin cruce</v>
      </c>
    </row>
    <row r="1029" spans="2:50" ht="19.8" hidden="1" customHeight="1" x14ac:dyDescent="0.25">
      <c r="B1029" s="494" t="s">
        <v>314</v>
      </c>
      <c r="C1029" s="369" t="s">
        <v>968</v>
      </c>
      <c r="D1029" s="369">
        <v>20261</v>
      </c>
      <c r="E1029" s="373" t="s">
        <v>280</v>
      </c>
      <c r="F1029" s="370" t="s">
        <v>291</v>
      </c>
      <c r="G1029" s="373" t="s">
        <v>285</v>
      </c>
      <c r="H1029" s="373">
        <v>1</v>
      </c>
      <c r="I1029" s="373" t="s">
        <v>293</v>
      </c>
      <c r="J1029" s="373" t="s">
        <v>293</v>
      </c>
      <c r="K1029" s="194" t="s">
        <v>553</v>
      </c>
      <c r="L1029" s="364" t="s">
        <v>554</v>
      </c>
      <c r="M1029" s="364" t="s">
        <v>324</v>
      </c>
      <c r="N1029" s="364" t="s">
        <v>318</v>
      </c>
      <c r="O1029" s="373" t="s">
        <v>315</v>
      </c>
      <c r="P1029" s="364">
        <v>2</v>
      </c>
      <c r="Q1029" s="364">
        <v>0</v>
      </c>
      <c r="R1029" s="369">
        <v>2</v>
      </c>
      <c r="S1029" s="364">
        <v>3</v>
      </c>
      <c r="T1029" s="8"/>
      <c r="U1029" s="374">
        <v>20</v>
      </c>
      <c r="V1029" s="370">
        <v>22291445</v>
      </c>
      <c r="W1029" s="373" t="s">
        <v>187</v>
      </c>
      <c r="X1029" s="364" t="s">
        <v>315</v>
      </c>
      <c r="Y1029" s="364"/>
      <c r="Z1029" s="364"/>
      <c r="AA1029" s="364"/>
      <c r="AB1029" s="364" t="s">
        <v>704</v>
      </c>
      <c r="AC1029" s="364"/>
      <c r="AD1029" s="369"/>
      <c r="AE1029" s="370"/>
      <c r="AF1029" s="370"/>
      <c r="AG1029" s="370" t="s">
        <v>559</v>
      </c>
      <c r="AH1029" s="364">
        <v>2</v>
      </c>
      <c r="AI1029" s="364">
        <v>21</v>
      </c>
      <c r="AJ1029" s="364">
        <v>50</v>
      </c>
      <c r="AK1029" s="364">
        <v>23</v>
      </c>
      <c r="AL1029" s="364">
        <v>30</v>
      </c>
      <c r="AM1029" s="22">
        <f t="shared" si="483"/>
        <v>2</v>
      </c>
      <c r="AN1029" s="104">
        <f t="shared" si="478"/>
        <v>0.90972222222222221</v>
      </c>
      <c r="AO1029" s="104">
        <f t="shared" si="479"/>
        <v>0.97916666666666674</v>
      </c>
      <c r="AP1029" s="22" t="str" cm="1">
        <f t="array" ref="AP1029">IF(W1029="","",IF(SUMPRODUCT((W1029=$W$7:$W$2042)*(AH1029=$AH$7:$AH$2042)*(AN1029=$AN$7:$AN$2042)*(AO1029=$AO$7:$AO$2042)*(ROW($W$7:$W$2042)&lt;&gt;ROW(W1029))*((R1029=0)*($R$7:$R$2042&gt;0)+(R1029&gt;0)*($R$7:$R$2042=0)))&gt;0,"SALONES UNIDOS",IF(SUMPRODUCT((W1029=$W$7:$W$2042)*(AH1029=$AH$7:$AH$2042)*((AN1029&lt;$AO$7:$AO$2042)*(AO1029&gt;$AN$7:$AN$2042))*(ROW($W$7:$W$2042)&lt;&gt;ROW(W1029)))&gt;0,"Cruzado","Sin cruce")))</f>
        <v>Sin cruce</v>
      </c>
      <c r="AQ1029" s="104">
        <f t="shared" si="496"/>
        <v>0.90972222222222221</v>
      </c>
      <c r="AR1029" s="104">
        <f t="shared" si="496"/>
        <v>0.97916666666666674</v>
      </c>
      <c r="AS1029" s="22"/>
      <c r="AT1029" s="22"/>
      <c r="AU1029" s="361" t="str" cm="1">
        <f t="array" ref="AU1029">IF(AB1029="","",IF(SUMPRODUCT((AB1029=$AB$989:$AB$1558)*(AH1029=$AH$989:$AH$1558)*(AQ1029=$AQ$989:$AQ$1558)*(AR1029=$AR$989:$AR$1558)*(ROW($AB$989:$AB$1558)&lt;&gt;ROW(AB1029))*((R1029=0)*($R$989:$R$1558&gt;0)+(R1029&gt;0)*($R$989:$R$1558=0)))&gt;0,"SALONES UNIDOS",IF(SUMPRODUCT((AB1029=$AB$989:$AB$1558)*(AH1029=$AH$989:$AH$1558)*((AQ1029&lt;$AR$989:$AR$1558)*(AR1029&gt;$AQ$989:$AQ$1558))*(ROW($AB$989:$AB$1558)&lt;&gt;ROW(AB1029)))&gt;0,"Cruzado","Sin cruce")))</f>
        <v>Sin cruce</v>
      </c>
      <c r="AV1029" s="361" t="str" cm="1">
        <f t="array" ref="AV1029">IF(AD1029="","",IF(SUMPRODUCT((AD1029=$AD$989:$AD$1558)*(AH1029=$AH$989:$AH$1558)*(AS1029=$AS$989:$AS$1558)*(AT1029=$AT$989:$AT$1558)*(ROW($AD$989:$AD$1558)&lt;&gt;ROW(AD1029))*((R1029=0)*($R$989:$R$1558&gt;0)+(R1029&gt;0)*($R$989:$R$1558=0)))&gt;0,"SALONES UNIDOS",IF(SUMPRODUCT((AD1029=$AD$989:$AD$1558)*(AH1029=$AH$989:$AH$1558)*((AS1029&lt;$AT$989:$AT$1558)*(AT1029&gt;$AS$989:$AS$1558))*(ROW($AD$989:$AD$1558)&lt;&gt;ROW(AD1029)))&gt;0,"Cruzado","Sin cruce")))</f>
        <v/>
      </c>
      <c r="AW1029" s="104" t="str">
        <f t="shared" si="484"/>
        <v>EN1PRINCIPALF</v>
      </c>
      <c r="AX1029" s="104" t="str" cm="1">
        <f t="array" ref="AX1029">IF(AW1029="","",IF(SUMPRODUCT((AW1029=$AW$7:$AW$2042)*(AH1029=$AH$7:$AH$2042)*(AN1029=$AN$7:$AN$2042)*(AO1029=$AO$7:$AO$2042)*(ROW($AW$7:$AW$2042)&lt;&gt;ROW(AW1029))*((R1029=0)*($R$7:$R$2042&gt;0)+(R1029&gt;0)*($R$7:$R$2042=0)))&gt;0,"SALONES UNIDOS",IF(SUMPRODUCT((AW1029=$AW$7:$AW$2042)*(AH1029=$AH$7:$AH$2042)*((AN1029&lt;$AO$7:$AO$2042)*(AO1029&gt;$AN$7:$AN$2042))*(ROW($AW$7:$AW$2042)&lt;&gt;ROW(AW1029)))&gt;0,"Cruzado","Sin cruce")))</f>
        <v>Sin cruce</v>
      </c>
    </row>
    <row r="1030" spans="2:50" ht="19.8" hidden="1" customHeight="1" x14ac:dyDescent="0.25">
      <c r="B1030" s="494" t="s">
        <v>314</v>
      </c>
      <c r="C1030" s="369" t="s">
        <v>968</v>
      </c>
      <c r="D1030" s="369">
        <v>20261</v>
      </c>
      <c r="E1030" s="373" t="s">
        <v>280</v>
      </c>
      <c r="F1030" s="370" t="s">
        <v>291</v>
      </c>
      <c r="G1030" s="373" t="s">
        <v>285</v>
      </c>
      <c r="H1030" s="373">
        <v>1</v>
      </c>
      <c r="I1030" s="373" t="s">
        <v>293</v>
      </c>
      <c r="J1030" s="373" t="s">
        <v>293</v>
      </c>
      <c r="K1030" s="194" t="s">
        <v>553</v>
      </c>
      <c r="L1030" s="364" t="s">
        <v>554</v>
      </c>
      <c r="M1030" s="364" t="s">
        <v>324</v>
      </c>
      <c r="N1030" s="364" t="s">
        <v>318</v>
      </c>
      <c r="O1030" s="373" t="s">
        <v>315</v>
      </c>
      <c r="P1030" s="364">
        <v>0</v>
      </c>
      <c r="Q1030" s="364">
        <v>2</v>
      </c>
      <c r="R1030" s="369">
        <v>2</v>
      </c>
      <c r="S1030" s="364">
        <v>3</v>
      </c>
      <c r="T1030" s="8"/>
      <c r="U1030" s="374">
        <v>20</v>
      </c>
      <c r="V1030" s="370">
        <v>22291445</v>
      </c>
      <c r="W1030" s="373" t="s">
        <v>187</v>
      </c>
      <c r="X1030" s="364" t="s">
        <v>315</v>
      </c>
      <c r="Y1030" s="364"/>
      <c r="Z1030" s="364"/>
      <c r="AA1030" s="364"/>
      <c r="AB1030" s="370"/>
      <c r="AC1030" s="364"/>
      <c r="AD1030" s="364" t="s">
        <v>835</v>
      </c>
      <c r="AE1030" s="370"/>
      <c r="AF1030" s="370"/>
      <c r="AG1030" s="370" t="s">
        <v>301</v>
      </c>
      <c r="AH1030" s="364">
        <v>3</v>
      </c>
      <c r="AI1030" s="364">
        <v>18</v>
      </c>
      <c r="AJ1030" s="364">
        <v>30</v>
      </c>
      <c r="AK1030" s="364">
        <v>20</v>
      </c>
      <c r="AL1030" s="364">
        <v>10</v>
      </c>
      <c r="AM1030" s="22">
        <f t="shared" si="483"/>
        <v>2</v>
      </c>
      <c r="AN1030" s="104">
        <f t="shared" si="478"/>
        <v>0.77083333333333337</v>
      </c>
      <c r="AO1030" s="104">
        <f t="shared" si="479"/>
        <v>0.84027777777777779</v>
      </c>
      <c r="AP1030" s="22" t="str" cm="1">
        <f t="array" ref="AP1030">IF(W1030="","",IF(SUMPRODUCT((W1030=$W$7:$W$2042)*(AH1030=$AH$7:$AH$2042)*(AN1030=$AN$7:$AN$2042)*(AO1030=$AO$7:$AO$2042)*(ROW($W$7:$W$2042)&lt;&gt;ROW(W1030))*((R1030=0)*($R$7:$R$2042&gt;0)+(R1030&gt;0)*($R$7:$R$2042=0)))&gt;0,"SALONES UNIDOS",IF(SUMPRODUCT((W1030=$W$7:$W$2042)*(AH1030=$AH$7:$AH$2042)*((AN1030&lt;$AO$7:$AO$2042)*(AO1030&gt;$AN$7:$AN$2042))*(ROW($W$7:$W$2042)&lt;&gt;ROW(W1030)))&gt;0,"Cruzado","Sin cruce")))</f>
        <v>Sin cruce</v>
      </c>
      <c r="AQ1030" s="22"/>
      <c r="AR1030" s="22"/>
      <c r="AS1030" s="104">
        <f>AN1030</f>
        <v>0.77083333333333337</v>
      </c>
      <c r="AT1030" s="104">
        <f>AO1030</f>
        <v>0.84027777777777779</v>
      </c>
      <c r="AU1030" s="361" t="str" cm="1">
        <f t="array" ref="AU1030">IF(AB1030="","",IF(SUMPRODUCT((AB1030=$AB$989:$AB$1558)*(AH1030=$AH$989:$AH$1558)*(AQ1030=$AQ$989:$AQ$1558)*(AR1030=$AR$989:$AR$1558)*(ROW($AB$989:$AB$1558)&lt;&gt;ROW(AB1030))*((R1030=0)*($R$989:$R$1558&gt;0)+(R1030&gt;0)*($R$989:$R$1558=0)))&gt;0,"SALONES UNIDOS",IF(SUMPRODUCT((AB1030=$AB$989:$AB$1558)*(AH1030=$AH$989:$AH$1558)*((AQ1030&lt;$AR$989:$AR$1558)*(AR1030&gt;$AQ$989:$AQ$1558))*(ROW($AB$989:$AB$1558)&lt;&gt;ROW(AB1030)))&gt;0,"Cruzado","Sin cruce")))</f>
        <v/>
      </c>
      <c r="AV1030" s="361" t="str" cm="1">
        <f t="array" ref="AV1030">IF(AD1030="","",IF(SUMPRODUCT((AD1030=$AD$989:$AD$1558)*(AH1030=$AH$989:$AH$1558)*(AS1030=$AS$989:$AS$1558)*(AT1030=$AT$989:$AT$1558)*(ROW($AD$989:$AD$1558)&lt;&gt;ROW(AD1030))*((R1030=0)*($R$989:$R$1558&gt;0)+(R1030&gt;0)*($R$989:$R$1558=0)))&gt;0,"SALONES UNIDOS",IF(SUMPRODUCT((AD1030=$AD$989:$AD$1558)*(AH1030=$AH$989:$AH$1558)*((AS1030&lt;$AT$989:$AT$1558)*(AT1030&gt;$AS$989:$AS$1558))*(ROW($AD$989:$AD$1558)&lt;&gt;ROW(AD1030)))&gt;0,"Cruzado","Sin cruce")))</f>
        <v>Sin cruce</v>
      </c>
      <c r="AW1030" s="104" t="str">
        <f t="shared" si="484"/>
        <v>EN1PRINCIPALF</v>
      </c>
      <c r="AX1030" s="104" t="str" cm="1">
        <f t="array" ref="AX1030">IF(AW1030="","",IF(SUMPRODUCT((AW1030=$AW$7:$AW$2042)*(AH1030=$AH$7:$AH$2042)*(AN1030=$AN$7:$AN$2042)*(AO1030=$AO$7:$AO$2042)*(ROW($AW$7:$AW$2042)&lt;&gt;ROW(AW1030))*((R1030=0)*($R$7:$R$2042&gt;0)+(R1030&gt;0)*($R$7:$R$2042=0)))&gt;0,"SALONES UNIDOS",IF(SUMPRODUCT((AW1030=$AW$7:$AW$2042)*(AH1030=$AH$7:$AH$2042)*((AN1030&lt;$AO$7:$AO$2042)*(AO1030&gt;$AN$7:$AN$2042))*(ROW($AW$7:$AW$2042)&lt;&gt;ROW(AW1030)))&gt;0,"Cruzado","Sin cruce")))</f>
        <v>Sin cruce</v>
      </c>
    </row>
    <row r="1031" spans="2:50" ht="19.8" hidden="1" customHeight="1" x14ac:dyDescent="0.25">
      <c r="B1031" s="494" t="s">
        <v>314</v>
      </c>
      <c r="C1031" s="369" t="s">
        <v>968</v>
      </c>
      <c r="D1031" s="369">
        <v>20261</v>
      </c>
      <c r="E1031" s="373" t="s">
        <v>280</v>
      </c>
      <c r="F1031" s="370" t="s">
        <v>291</v>
      </c>
      <c r="G1031" s="373" t="s">
        <v>285</v>
      </c>
      <c r="H1031" s="373">
        <v>1</v>
      </c>
      <c r="I1031" s="373" t="s">
        <v>293</v>
      </c>
      <c r="J1031" s="373" t="s">
        <v>293</v>
      </c>
      <c r="K1031" s="194" t="s">
        <v>561</v>
      </c>
      <c r="L1031" s="364" t="s">
        <v>562</v>
      </c>
      <c r="M1031" s="364" t="s">
        <v>362</v>
      </c>
      <c r="N1031" s="364" t="s">
        <v>318</v>
      </c>
      <c r="O1031" s="373" t="s">
        <v>315</v>
      </c>
      <c r="P1031" s="364">
        <v>2</v>
      </c>
      <c r="Q1031" s="364">
        <v>2</v>
      </c>
      <c r="R1031" s="369">
        <v>4</v>
      </c>
      <c r="S1031" s="364">
        <v>3</v>
      </c>
      <c r="T1031" s="8"/>
      <c r="U1031" s="374">
        <v>20</v>
      </c>
      <c r="V1031" s="370">
        <v>21806934</v>
      </c>
      <c r="W1031" s="373" t="s">
        <v>501</v>
      </c>
      <c r="X1031" s="364" t="s">
        <v>315</v>
      </c>
      <c r="Y1031" s="364"/>
      <c r="Z1031" s="364"/>
      <c r="AA1031" s="364"/>
      <c r="AB1031" s="364" t="s">
        <v>704</v>
      </c>
      <c r="AC1031" s="364"/>
      <c r="AD1031" s="369"/>
      <c r="AE1031" s="370"/>
      <c r="AF1031" s="370"/>
      <c r="AG1031" s="370" t="s">
        <v>319</v>
      </c>
      <c r="AH1031" s="364">
        <v>2</v>
      </c>
      <c r="AI1031" s="364">
        <v>18</v>
      </c>
      <c r="AJ1031" s="364">
        <v>30</v>
      </c>
      <c r="AK1031" s="364">
        <v>21</v>
      </c>
      <c r="AL1031" s="364">
        <v>50</v>
      </c>
      <c r="AM1031" s="22">
        <f t="shared" si="483"/>
        <v>4</v>
      </c>
      <c r="AN1031" s="104">
        <f t="shared" si="478"/>
        <v>0.77083333333333337</v>
      </c>
      <c r="AO1031" s="104">
        <f t="shared" si="479"/>
        <v>0.90972222222222221</v>
      </c>
      <c r="AP1031" s="22" t="str" cm="1">
        <f t="array" ref="AP1031">IF(W1031="","",IF(SUMPRODUCT((W1031=$W$7:$W$2042)*(AH1031=$AH$7:$AH$2042)*(AN1031=$AN$7:$AN$2042)*(AO1031=$AO$7:$AO$2042)*(ROW($W$7:$W$2042)&lt;&gt;ROW(W1031))*((R1031=0)*($R$7:$R$2042&gt;0)+(R1031&gt;0)*($R$7:$R$2042=0)))&gt;0,"SALONES UNIDOS",IF(SUMPRODUCT((W1031=$W$7:$W$2042)*(AH1031=$AH$7:$AH$2042)*((AN1031&lt;$AO$7:$AO$2042)*(AO1031&gt;$AN$7:$AN$2042))*(ROW($W$7:$W$2042)&lt;&gt;ROW(W1031)))&gt;0,"Cruzado","Sin cruce")))</f>
        <v>Sin cruce</v>
      </c>
      <c r="AQ1031" s="104">
        <f t="shared" ref="AQ1031:AR1036" si="497">AN1031</f>
        <v>0.77083333333333337</v>
      </c>
      <c r="AR1031" s="104">
        <f t="shared" si="497"/>
        <v>0.90972222222222221</v>
      </c>
      <c r="AS1031" s="22"/>
      <c r="AT1031" s="22"/>
      <c r="AU1031" s="361" t="str" cm="1">
        <f t="array" ref="AU1031">IF(AB1031="","",IF(SUMPRODUCT((AB1031=$AB$989:$AB$1558)*(AH1031=$AH$989:$AH$1558)*(AQ1031=$AQ$989:$AQ$1558)*(AR1031=$AR$989:$AR$1558)*(ROW($AB$989:$AB$1558)&lt;&gt;ROW(AB1031))*((R1031=0)*($R$989:$R$1558&gt;0)+(R1031&gt;0)*($R$989:$R$1558=0)))&gt;0,"SALONES UNIDOS",IF(SUMPRODUCT((AB1031=$AB$989:$AB$1558)*(AH1031=$AH$989:$AH$1558)*((AQ1031&lt;$AR$989:$AR$1558)*(AR1031&gt;$AQ$989:$AQ$1558))*(ROW($AB$989:$AB$1558)&lt;&gt;ROW(AB1031)))&gt;0,"Cruzado","Sin cruce")))</f>
        <v>Sin cruce</v>
      </c>
      <c r="AV1031" s="361" t="str" cm="1">
        <f t="array" ref="AV1031">IF(AD1031="","",IF(SUMPRODUCT((AD1031=$AD$989:$AD$1558)*(AH1031=$AH$989:$AH$1558)*(AS1031=$AS$989:$AS$1558)*(AT1031=$AT$989:$AT$1558)*(ROW($AD$989:$AD$1558)&lt;&gt;ROW(AD1031))*((R1031=0)*($R$989:$R$1558&gt;0)+(R1031&gt;0)*($R$989:$R$1558=0)))&gt;0,"SALONES UNIDOS",IF(SUMPRODUCT((AD1031=$AD$989:$AD$1558)*(AH1031=$AH$989:$AH$1558)*((AS1031&lt;$AT$989:$AT$1558)*(AT1031&gt;$AS$989:$AS$1558))*(ROW($AD$989:$AD$1558)&lt;&gt;ROW(AD1031)))&gt;0,"Cruzado","Sin cruce")))</f>
        <v/>
      </c>
      <c r="AW1031" s="104" t="str">
        <f t="shared" si="484"/>
        <v>EN1PRINCIPALF</v>
      </c>
      <c r="AX1031" s="104" t="str" cm="1">
        <f t="array" ref="AX1031">IF(AW1031="","",IF(SUMPRODUCT((AW1031=$AW$7:$AW$2042)*(AH1031=$AH$7:$AH$2042)*(AN1031=$AN$7:$AN$2042)*(AO1031=$AO$7:$AO$2042)*(ROW($AW$7:$AW$2042)&lt;&gt;ROW(AW1031))*((R1031=0)*($R$7:$R$2042&gt;0)+(R1031&gt;0)*($R$7:$R$2042=0)))&gt;0,"SALONES UNIDOS",IF(SUMPRODUCT((AW1031=$AW$7:$AW$2042)*(AH1031=$AH$7:$AH$2042)*((AN1031&lt;$AO$7:$AO$2042)*(AO1031&gt;$AN$7:$AN$2042))*(ROW($AW$7:$AW$2042)&lt;&gt;ROW(AW1031)))&gt;0,"Cruzado","Sin cruce")))</f>
        <v>Sin cruce</v>
      </c>
    </row>
    <row r="1032" spans="2:50" ht="19.8" hidden="1" customHeight="1" x14ac:dyDescent="0.25">
      <c r="B1032" s="494" t="s">
        <v>314</v>
      </c>
      <c r="C1032" s="369" t="s">
        <v>968</v>
      </c>
      <c r="D1032" s="369">
        <v>20261</v>
      </c>
      <c r="E1032" s="373" t="s">
        <v>280</v>
      </c>
      <c r="F1032" s="370" t="s">
        <v>291</v>
      </c>
      <c r="G1032" s="373" t="s">
        <v>285</v>
      </c>
      <c r="H1032" s="373">
        <v>1</v>
      </c>
      <c r="I1032" s="373" t="s">
        <v>293</v>
      </c>
      <c r="J1032" s="373" t="s">
        <v>293</v>
      </c>
      <c r="K1032" s="194" t="s">
        <v>563</v>
      </c>
      <c r="L1032" s="364" t="s">
        <v>564</v>
      </c>
      <c r="M1032" s="364" t="s">
        <v>324</v>
      </c>
      <c r="N1032" s="364" t="s">
        <v>318</v>
      </c>
      <c r="O1032" s="373" t="s">
        <v>315</v>
      </c>
      <c r="P1032" s="364">
        <v>2</v>
      </c>
      <c r="Q1032" s="364">
        <v>2</v>
      </c>
      <c r="R1032" s="369">
        <v>4</v>
      </c>
      <c r="S1032" s="364">
        <v>3</v>
      </c>
      <c r="T1032" s="8"/>
      <c r="U1032" s="374">
        <v>20</v>
      </c>
      <c r="V1032" s="370">
        <v>21813663</v>
      </c>
      <c r="W1032" s="373" t="s">
        <v>522</v>
      </c>
      <c r="X1032" s="364" t="s">
        <v>315</v>
      </c>
      <c r="Y1032" s="364"/>
      <c r="Z1032" s="364"/>
      <c r="AA1032" s="364"/>
      <c r="AB1032" s="364" t="s">
        <v>704</v>
      </c>
      <c r="AC1032" s="364"/>
      <c r="AD1032" s="369"/>
      <c r="AE1032" s="370"/>
      <c r="AF1032" s="370"/>
      <c r="AG1032" s="370" t="s">
        <v>319</v>
      </c>
      <c r="AH1032" s="364">
        <v>3</v>
      </c>
      <c r="AI1032" s="364">
        <v>20</v>
      </c>
      <c r="AJ1032" s="364">
        <v>10</v>
      </c>
      <c r="AK1032" s="364">
        <v>23</v>
      </c>
      <c r="AL1032" s="364">
        <v>30</v>
      </c>
      <c r="AM1032" s="22">
        <f t="shared" si="483"/>
        <v>4</v>
      </c>
      <c r="AN1032" s="104">
        <f t="shared" si="478"/>
        <v>0.84027777777777779</v>
      </c>
      <c r="AO1032" s="104">
        <f t="shared" si="479"/>
        <v>0.97916666666666674</v>
      </c>
      <c r="AP1032" s="22" t="str" cm="1">
        <f t="array" ref="AP1032">IF(W1032="","",IF(SUMPRODUCT((W1032=$W$7:$W$2042)*(AH1032=$AH$7:$AH$2042)*(AN1032=$AN$7:$AN$2042)*(AO1032=$AO$7:$AO$2042)*(ROW($W$7:$W$2042)&lt;&gt;ROW(W1032))*((R1032=0)*($R$7:$R$2042&gt;0)+(R1032&gt;0)*($R$7:$R$2042=0)))&gt;0,"SALONES UNIDOS",IF(SUMPRODUCT((W1032=$W$7:$W$2042)*(AH1032=$AH$7:$AH$2042)*((AN1032&lt;$AO$7:$AO$2042)*(AO1032&gt;$AN$7:$AN$2042))*(ROW($W$7:$W$2042)&lt;&gt;ROW(W1032)))&gt;0,"Cruzado","Sin cruce")))</f>
        <v>Sin cruce</v>
      </c>
      <c r="AQ1032" s="104">
        <f t="shared" si="497"/>
        <v>0.84027777777777779</v>
      </c>
      <c r="AR1032" s="104">
        <f t="shared" si="497"/>
        <v>0.97916666666666674</v>
      </c>
      <c r="AS1032" s="22"/>
      <c r="AT1032" s="22"/>
      <c r="AU1032" s="361" t="str" cm="1">
        <f t="array" ref="AU1032">IF(AB1032="","",IF(SUMPRODUCT((AB1032=$AB$989:$AB$1558)*(AH1032=$AH$989:$AH$1558)*(AQ1032=$AQ$989:$AQ$1558)*(AR1032=$AR$989:$AR$1558)*(ROW($AB$989:$AB$1558)&lt;&gt;ROW(AB1032))*((R1032=0)*($R$989:$R$1558&gt;0)+(R1032&gt;0)*($R$989:$R$1558=0)))&gt;0,"SALONES UNIDOS",IF(SUMPRODUCT((AB1032=$AB$989:$AB$1558)*(AH1032=$AH$989:$AH$1558)*((AQ1032&lt;$AR$989:$AR$1558)*(AR1032&gt;$AQ$989:$AQ$1558))*(ROW($AB$989:$AB$1558)&lt;&gt;ROW(AB1032)))&gt;0,"Cruzado","Sin cruce")))</f>
        <v>Sin cruce</v>
      </c>
      <c r="AV1032" s="361" t="str" cm="1">
        <f t="array" ref="AV1032">IF(AD1032="","",IF(SUMPRODUCT((AD1032=$AD$989:$AD$1558)*(AH1032=$AH$989:$AH$1558)*(AS1032=$AS$989:$AS$1558)*(AT1032=$AT$989:$AT$1558)*(ROW($AD$989:$AD$1558)&lt;&gt;ROW(AD1032))*((R1032=0)*($R$989:$R$1558&gt;0)+(R1032&gt;0)*($R$989:$R$1558=0)))&gt;0,"SALONES UNIDOS",IF(SUMPRODUCT((AD1032=$AD$989:$AD$1558)*(AH1032=$AH$989:$AH$1558)*((AS1032&lt;$AT$989:$AT$1558)*(AT1032&gt;$AS$989:$AS$1558))*(ROW($AD$989:$AD$1558)&lt;&gt;ROW(AD1032)))&gt;0,"Cruzado","Sin cruce")))</f>
        <v/>
      </c>
      <c r="AW1032" s="104" t="str">
        <f t="shared" si="484"/>
        <v>EN1PRINCIPALF</v>
      </c>
      <c r="AX1032" s="104" t="str" cm="1">
        <f t="array" ref="AX1032">IF(AW1032="","",IF(SUMPRODUCT((AW1032=$AW$7:$AW$2042)*(AH1032=$AH$7:$AH$2042)*(AN1032=$AN$7:$AN$2042)*(AO1032=$AO$7:$AO$2042)*(ROW($AW$7:$AW$2042)&lt;&gt;ROW(AW1032))*((R1032=0)*($R$7:$R$2042&gt;0)+(R1032&gt;0)*($R$7:$R$2042=0)))&gt;0,"SALONES UNIDOS",IF(SUMPRODUCT((AW1032=$AW$7:$AW$2042)*(AH1032=$AH$7:$AH$2042)*((AN1032&lt;$AO$7:$AO$2042)*(AO1032&gt;$AN$7:$AN$2042))*(ROW($AW$7:$AW$2042)&lt;&gt;ROW(AW1032)))&gt;0,"Cruzado","Sin cruce")))</f>
        <v>Sin cruce</v>
      </c>
    </row>
    <row r="1033" spans="2:50" ht="19.8" hidden="1" customHeight="1" x14ac:dyDescent="0.25">
      <c r="B1033" s="494" t="s">
        <v>314</v>
      </c>
      <c r="C1033" s="369" t="s">
        <v>968</v>
      </c>
      <c r="D1033" s="369">
        <v>20261</v>
      </c>
      <c r="E1033" s="373" t="s">
        <v>280</v>
      </c>
      <c r="F1033" s="370" t="s">
        <v>291</v>
      </c>
      <c r="G1033" s="373" t="s">
        <v>285</v>
      </c>
      <c r="H1033" s="373">
        <v>1</v>
      </c>
      <c r="I1033" s="373" t="s">
        <v>293</v>
      </c>
      <c r="J1033" s="373" t="s">
        <v>293</v>
      </c>
      <c r="K1033" s="194" t="s">
        <v>565</v>
      </c>
      <c r="L1033" s="364" t="s">
        <v>667</v>
      </c>
      <c r="M1033" s="364" t="s">
        <v>362</v>
      </c>
      <c r="N1033" s="364" t="s">
        <v>318</v>
      </c>
      <c r="O1033" s="373" t="s">
        <v>315</v>
      </c>
      <c r="P1033" s="364">
        <v>3</v>
      </c>
      <c r="Q1033" s="364">
        <v>2</v>
      </c>
      <c r="R1033" s="369">
        <v>5</v>
      </c>
      <c r="S1033" s="364">
        <v>4</v>
      </c>
      <c r="T1033" s="8"/>
      <c r="U1033" s="374">
        <v>20</v>
      </c>
      <c r="V1033" s="370">
        <v>21870533</v>
      </c>
      <c r="W1033" s="373" t="s">
        <v>247</v>
      </c>
      <c r="X1033" s="364" t="s">
        <v>315</v>
      </c>
      <c r="Y1033" s="364"/>
      <c r="Z1033" s="364"/>
      <c r="AA1033" s="364"/>
      <c r="AB1033" s="364" t="s">
        <v>704</v>
      </c>
      <c r="AC1033" s="364"/>
      <c r="AD1033" s="369"/>
      <c r="AE1033" s="370"/>
      <c r="AF1033" s="370"/>
      <c r="AG1033" s="370" t="s">
        <v>319</v>
      </c>
      <c r="AH1033" s="364">
        <v>5</v>
      </c>
      <c r="AI1033" s="364">
        <v>19</v>
      </c>
      <c r="AJ1033" s="364">
        <v>20</v>
      </c>
      <c r="AK1033" s="364">
        <v>23</v>
      </c>
      <c r="AL1033" s="364">
        <v>30</v>
      </c>
      <c r="AM1033" s="22">
        <f t="shared" si="483"/>
        <v>5</v>
      </c>
      <c r="AN1033" s="104">
        <f t="shared" si="478"/>
        <v>0.80555555555555547</v>
      </c>
      <c r="AO1033" s="104">
        <f t="shared" si="479"/>
        <v>0.97916666666666674</v>
      </c>
      <c r="AP1033" s="22" t="str" cm="1">
        <f t="array" ref="AP1033">IF(W1033="","",IF(SUMPRODUCT((W1033=$W$7:$W$2042)*(AH1033=$AH$7:$AH$2042)*(AN1033=$AN$7:$AN$2042)*(AO1033=$AO$7:$AO$2042)*(ROW($W$7:$W$2042)&lt;&gt;ROW(W1033))*((R1033=0)*($R$7:$R$2042&gt;0)+(R1033&gt;0)*($R$7:$R$2042=0)))&gt;0,"SALONES UNIDOS",IF(SUMPRODUCT((W1033=$W$7:$W$2042)*(AH1033=$AH$7:$AH$2042)*((AN1033&lt;$AO$7:$AO$2042)*(AO1033&gt;$AN$7:$AN$2042))*(ROW($W$7:$W$2042)&lt;&gt;ROW(W1033)))&gt;0,"Cruzado","Sin cruce")))</f>
        <v>Sin cruce</v>
      </c>
      <c r="AQ1033" s="104">
        <f t="shared" si="497"/>
        <v>0.80555555555555547</v>
      </c>
      <c r="AR1033" s="104">
        <f t="shared" si="497"/>
        <v>0.97916666666666674</v>
      </c>
      <c r="AS1033" s="22"/>
      <c r="AT1033" s="22"/>
      <c r="AU1033" s="361" t="str" cm="1">
        <f t="array" ref="AU1033">IF(AB1033="","",IF(SUMPRODUCT((AB1033=$AB$989:$AB$1558)*(AH1033=$AH$989:$AH$1558)*(AQ1033=$AQ$989:$AQ$1558)*(AR1033=$AR$989:$AR$1558)*(ROW($AB$989:$AB$1558)&lt;&gt;ROW(AB1033))*((R1033=0)*($R$989:$R$1558&gt;0)+(R1033&gt;0)*($R$989:$R$1558=0)))&gt;0,"SALONES UNIDOS",IF(SUMPRODUCT((AB1033=$AB$989:$AB$1558)*(AH1033=$AH$989:$AH$1558)*((AQ1033&lt;$AR$989:$AR$1558)*(AR1033&gt;$AQ$989:$AQ$1558))*(ROW($AB$989:$AB$1558)&lt;&gt;ROW(AB1033)))&gt;0,"Cruzado","Sin cruce")))</f>
        <v>Sin cruce</v>
      </c>
      <c r="AV1033" s="361" t="str" cm="1">
        <f t="array" ref="AV1033">IF(AD1033="","",IF(SUMPRODUCT((AD1033=$AD$989:$AD$1558)*(AH1033=$AH$989:$AH$1558)*(AS1033=$AS$989:$AS$1558)*(AT1033=$AT$989:$AT$1558)*(ROW($AD$989:$AD$1558)&lt;&gt;ROW(AD1033))*((R1033=0)*($R$989:$R$1558&gt;0)+(R1033&gt;0)*($R$989:$R$1558=0)))&gt;0,"SALONES UNIDOS",IF(SUMPRODUCT((AD1033=$AD$989:$AD$1558)*(AH1033=$AH$989:$AH$1558)*((AS1033&lt;$AT$989:$AT$1558)*(AT1033&gt;$AS$989:$AS$1558))*(ROW($AD$989:$AD$1558)&lt;&gt;ROW(AD1033)))&gt;0,"Cruzado","Sin cruce")))</f>
        <v/>
      </c>
      <c r="AW1033" s="104" t="str">
        <f t="shared" si="484"/>
        <v>EN1PRINCIPALF</v>
      </c>
      <c r="AX1033" s="104" t="str" cm="1">
        <f t="array" ref="AX1033">IF(AW1033="","",IF(SUMPRODUCT((AW1033=$AW$7:$AW$2042)*(AH1033=$AH$7:$AH$2042)*(AN1033=$AN$7:$AN$2042)*(AO1033=$AO$7:$AO$2042)*(ROW($AW$7:$AW$2042)&lt;&gt;ROW(AW1033))*((R1033=0)*($R$7:$R$2042&gt;0)+(R1033&gt;0)*($R$7:$R$2042=0)))&gt;0,"SALONES UNIDOS",IF(SUMPRODUCT((AW1033=$AW$7:$AW$2042)*(AH1033=$AH$7:$AH$2042)*((AN1033&lt;$AO$7:$AO$2042)*(AO1033&gt;$AN$7:$AN$2042))*(ROW($AW$7:$AW$2042)&lt;&gt;ROW(AW1033)))&gt;0,"Cruzado","Sin cruce")))</f>
        <v>Sin cruce</v>
      </c>
    </row>
    <row r="1034" spans="2:50" ht="19.8" hidden="1" customHeight="1" x14ac:dyDescent="0.25">
      <c r="B1034" s="494" t="s">
        <v>314</v>
      </c>
      <c r="C1034" s="369" t="s">
        <v>968</v>
      </c>
      <c r="D1034" s="369">
        <v>20261</v>
      </c>
      <c r="E1034" s="373" t="s">
        <v>280</v>
      </c>
      <c r="F1034" s="370" t="s">
        <v>291</v>
      </c>
      <c r="G1034" s="373" t="s">
        <v>285</v>
      </c>
      <c r="H1034" s="373">
        <v>1</v>
      </c>
      <c r="I1034" s="373" t="s">
        <v>293</v>
      </c>
      <c r="J1034" s="373" t="s">
        <v>293</v>
      </c>
      <c r="K1034" s="194" t="s">
        <v>566</v>
      </c>
      <c r="L1034" s="364" t="s">
        <v>567</v>
      </c>
      <c r="M1034" s="364" t="s">
        <v>362</v>
      </c>
      <c r="N1034" s="364" t="s">
        <v>318</v>
      </c>
      <c r="O1034" s="373" t="s">
        <v>315</v>
      </c>
      <c r="P1034" s="364">
        <v>3</v>
      </c>
      <c r="Q1034" s="364">
        <v>2</v>
      </c>
      <c r="R1034" s="369">
        <v>5</v>
      </c>
      <c r="S1034" s="364">
        <v>4</v>
      </c>
      <c r="T1034" s="8"/>
      <c r="U1034" s="374">
        <v>20</v>
      </c>
      <c r="V1034" s="370">
        <v>40804375</v>
      </c>
      <c r="W1034" s="373" t="s">
        <v>155</v>
      </c>
      <c r="X1034" s="364" t="s">
        <v>315</v>
      </c>
      <c r="Y1034" s="364"/>
      <c r="Z1034" s="364"/>
      <c r="AA1034" s="364"/>
      <c r="AB1034" s="364" t="s">
        <v>704</v>
      </c>
      <c r="AC1034" s="364"/>
      <c r="AD1034" s="369"/>
      <c r="AE1034" s="370"/>
      <c r="AF1034" s="370"/>
      <c r="AG1034" s="370" t="s">
        <v>319</v>
      </c>
      <c r="AH1034" s="364">
        <v>4</v>
      </c>
      <c r="AI1034" s="364">
        <v>18</v>
      </c>
      <c r="AJ1034" s="364">
        <v>30</v>
      </c>
      <c r="AK1034" s="364">
        <v>22</v>
      </c>
      <c r="AL1034" s="364">
        <v>40</v>
      </c>
      <c r="AM1034" s="22">
        <f t="shared" si="483"/>
        <v>5</v>
      </c>
      <c r="AN1034" s="104">
        <f t="shared" si="478"/>
        <v>0.77083333333333337</v>
      </c>
      <c r="AO1034" s="104">
        <f t="shared" si="479"/>
        <v>0.94444444444444442</v>
      </c>
      <c r="AP1034" s="22" t="str" cm="1">
        <f t="array" ref="AP1034">IF(W1034="","",IF(SUMPRODUCT((W1034=$W$7:$W$2042)*(AH1034=$AH$7:$AH$2042)*(AN1034=$AN$7:$AN$2042)*(AO1034=$AO$7:$AO$2042)*(ROW($W$7:$W$2042)&lt;&gt;ROW(W1034))*((R1034=0)*($R$7:$R$2042&gt;0)+(R1034&gt;0)*($R$7:$R$2042=0)))&gt;0,"SALONES UNIDOS",IF(SUMPRODUCT((W1034=$W$7:$W$2042)*(AH1034=$AH$7:$AH$2042)*((AN1034&lt;$AO$7:$AO$2042)*(AO1034&gt;$AN$7:$AN$2042))*(ROW($W$7:$W$2042)&lt;&gt;ROW(W1034)))&gt;0,"Cruzado","Sin cruce")))</f>
        <v>Sin cruce</v>
      </c>
      <c r="AQ1034" s="104">
        <f t="shared" si="497"/>
        <v>0.77083333333333337</v>
      </c>
      <c r="AR1034" s="104">
        <f t="shared" si="497"/>
        <v>0.94444444444444442</v>
      </c>
      <c r="AS1034" s="22"/>
      <c r="AT1034" s="22"/>
      <c r="AU1034" s="361" t="str" cm="1">
        <f t="array" ref="AU1034">IF(AB1034="","",IF(SUMPRODUCT((AB1034=$AB$989:$AB$1558)*(AH1034=$AH$989:$AH$1558)*(AQ1034=$AQ$989:$AQ$1558)*(AR1034=$AR$989:$AR$1558)*(ROW($AB$989:$AB$1558)&lt;&gt;ROW(AB1034))*((R1034=0)*($R$989:$R$1558&gt;0)+(R1034&gt;0)*($R$989:$R$1558=0)))&gt;0,"SALONES UNIDOS",IF(SUMPRODUCT((AB1034=$AB$989:$AB$1558)*(AH1034=$AH$989:$AH$1558)*((AQ1034&lt;$AR$989:$AR$1558)*(AR1034&gt;$AQ$989:$AQ$1558))*(ROW($AB$989:$AB$1558)&lt;&gt;ROW(AB1034)))&gt;0,"Cruzado","Sin cruce")))</f>
        <v>Sin cruce</v>
      </c>
      <c r="AV1034" s="361" t="str" cm="1">
        <f t="array" ref="AV1034">IF(AD1034="","",IF(SUMPRODUCT((AD1034=$AD$989:$AD$1558)*(AH1034=$AH$989:$AH$1558)*(AS1034=$AS$989:$AS$1558)*(AT1034=$AT$989:$AT$1558)*(ROW($AD$989:$AD$1558)&lt;&gt;ROW(AD1034))*((R1034=0)*($R$989:$R$1558&gt;0)+(R1034&gt;0)*($R$989:$R$1558=0)))&gt;0,"SALONES UNIDOS",IF(SUMPRODUCT((AD1034=$AD$989:$AD$1558)*(AH1034=$AH$989:$AH$1558)*((AS1034&lt;$AT$989:$AT$1558)*(AT1034&gt;$AS$989:$AS$1558))*(ROW($AD$989:$AD$1558)&lt;&gt;ROW(AD1034)))&gt;0,"Cruzado","Sin cruce")))</f>
        <v/>
      </c>
      <c r="AW1034" s="104" t="str">
        <f t="shared" si="484"/>
        <v>EN1PRINCIPALF</v>
      </c>
      <c r="AX1034" s="104" t="str" cm="1">
        <f t="array" ref="AX1034">IF(AW1034="","",IF(SUMPRODUCT((AW1034=$AW$7:$AW$2042)*(AH1034=$AH$7:$AH$2042)*(AN1034=$AN$7:$AN$2042)*(AO1034=$AO$7:$AO$2042)*(ROW($AW$7:$AW$2042)&lt;&gt;ROW(AW1034))*((R1034=0)*($R$7:$R$2042&gt;0)+(R1034&gt;0)*($R$7:$R$2042=0)))&gt;0,"SALONES UNIDOS",IF(SUMPRODUCT((AW1034=$AW$7:$AW$2042)*(AH1034=$AH$7:$AH$2042)*((AN1034&lt;$AO$7:$AO$2042)*(AO1034&gt;$AN$7:$AN$2042))*(ROW($AW$7:$AW$2042)&lt;&gt;ROW(AW1034)))&gt;0,"Cruzado","Sin cruce")))</f>
        <v>Sin cruce</v>
      </c>
    </row>
    <row r="1035" spans="2:50" ht="19.8" hidden="1" customHeight="1" x14ac:dyDescent="0.25">
      <c r="B1035" s="494" t="s">
        <v>314</v>
      </c>
      <c r="C1035" s="369" t="s">
        <v>968</v>
      </c>
      <c r="D1035" s="369">
        <v>20261</v>
      </c>
      <c r="E1035" s="373" t="s">
        <v>280</v>
      </c>
      <c r="F1035" s="370" t="s">
        <v>291</v>
      </c>
      <c r="G1035" s="373" t="s">
        <v>285</v>
      </c>
      <c r="H1035" s="373">
        <v>1</v>
      </c>
      <c r="I1035" s="373" t="s">
        <v>293</v>
      </c>
      <c r="J1035" s="373" t="s">
        <v>293</v>
      </c>
      <c r="K1035" s="194" t="s">
        <v>568</v>
      </c>
      <c r="L1035" s="364" t="s">
        <v>569</v>
      </c>
      <c r="M1035" s="364" t="s">
        <v>362</v>
      </c>
      <c r="N1035" s="364" t="s">
        <v>318</v>
      </c>
      <c r="O1035" s="373" t="s">
        <v>315</v>
      </c>
      <c r="P1035" s="364">
        <v>3</v>
      </c>
      <c r="Q1035" s="364">
        <v>2</v>
      </c>
      <c r="R1035" s="369">
        <v>5</v>
      </c>
      <c r="S1035" s="364">
        <v>4</v>
      </c>
      <c r="T1035" s="8"/>
      <c r="U1035" s="374">
        <v>20</v>
      </c>
      <c r="V1035" s="370">
        <v>41845220</v>
      </c>
      <c r="W1035" s="373" t="s">
        <v>56</v>
      </c>
      <c r="X1035" s="364" t="s">
        <v>315</v>
      </c>
      <c r="Y1035" s="364"/>
      <c r="Z1035" s="364"/>
      <c r="AA1035" s="364"/>
      <c r="AB1035" s="364" t="s">
        <v>704</v>
      </c>
      <c r="AC1035" s="364"/>
      <c r="AD1035" s="369"/>
      <c r="AE1035" s="370"/>
      <c r="AF1035" s="370"/>
      <c r="AG1035" s="370" t="s">
        <v>319</v>
      </c>
      <c r="AH1035" s="364">
        <v>1</v>
      </c>
      <c r="AI1035" s="364">
        <v>18</v>
      </c>
      <c r="AJ1035" s="364">
        <v>30</v>
      </c>
      <c r="AK1035" s="364">
        <v>22</v>
      </c>
      <c r="AL1035" s="364">
        <v>40</v>
      </c>
      <c r="AM1035" s="22">
        <f t="shared" si="483"/>
        <v>5</v>
      </c>
      <c r="AN1035" s="104">
        <f t="shared" si="478"/>
        <v>0.77083333333333337</v>
      </c>
      <c r="AO1035" s="104">
        <f t="shared" si="479"/>
        <v>0.94444444444444442</v>
      </c>
      <c r="AP1035" s="22" t="str" cm="1">
        <f t="array" ref="AP1035">IF(W1035="","",IF(SUMPRODUCT((W1035=$W$7:$W$2042)*(AH1035=$AH$7:$AH$2042)*(AN1035=$AN$7:$AN$2042)*(AO1035=$AO$7:$AO$2042)*(ROW($W$7:$W$2042)&lt;&gt;ROW(W1035))*((R1035=0)*($R$7:$R$2042&gt;0)+(R1035&gt;0)*($R$7:$R$2042=0)))&gt;0,"SALONES UNIDOS",IF(SUMPRODUCT((W1035=$W$7:$W$2042)*(AH1035=$AH$7:$AH$2042)*((AN1035&lt;$AO$7:$AO$2042)*(AO1035&gt;$AN$7:$AN$2042))*(ROW($W$7:$W$2042)&lt;&gt;ROW(W1035)))&gt;0,"Cruzado","Sin cruce")))</f>
        <v>Sin cruce</v>
      </c>
      <c r="AQ1035" s="104">
        <f t="shared" si="497"/>
        <v>0.77083333333333337</v>
      </c>
      <c r="AR1035" s="104">
        <f t="shared" si="497"/>
        <v>0.94444444444444442</v>
      </c>
      <c r="AS1035" s="22"/>
      <c r="AT1035" s="22"/>
      <c r="AU1035" s="361" t="str" cm="1">
        <f t="array" ref="AU1035">IF(AB1035="","",IF(SUMPRODUCT((AB1035=$AB$989:$AB$1558)*(AH1035=$AH$989:$AH$1558)*(AQ1035=$AQ$989:$AQ$1558)*(AR1035=$AR$989:$AR$1558)*(ROW($AB$989:$AB$1558)&lt;&gt;ROW(AB1035))*((R1035=0)*($R$989:$R$1558&gt;0)+(R1035&gt;0)*($R$989:$R$1558=0)))&gt;0,"SALONES UNIDOS",IF(SUMPRODUCT((AB1035=$AB$989:$AB$1558)*(AH1035=$AH$989:$AH$1558)*((AQ1035&lt;$AR$989:$AR$1558)*(AR1035&gt;$AQ$989:$AQ$1558))*(ROW($AB$989:$AB$1558)&lt;&gt;ROW(AB1035)))&gt;0,"Cruzado","Sin cruce")))</f>
        <v>Sin cruce</v>
      </c>
      <c r="AV1035" s="361" t="str" cm="1">
        <f t="array" ref="AV1035">IF(AD1035="","",IF(SUMPRODUCT((AD1035=$AD$989:$AD$1558)*(AH1035=$AH$989:$AH$1558)*(AS1035=$AS$989:$AS$1558)*(AT1035=$AT$989:$AT$1558)*(ROW($AD$989:$AD$1558)&lt;&gt;ROW(AD1035))*((R1035=0)*($R$989:$R$1558&gt;0)+(R1035&gt;0)*($R$989:$R$1558=0)))&gt;0,"SALONES UNIDOS",IF(SUMPRODUCT((AD1035=$AD$989:$AD$1558)*(AH1035=$AH$989:$AH$1558)*((AS1035&lt;$AT$989:$AT$1558)*(AT1035&gt;$AS$989:$AS$1558))*(ROW($AD$989:$AD$1558)&lt;&gt;ROW(AD1035)))&gt;0,"Cruzado","Sin cruce")))</f>
        <v/>
      </c>
      <c r="AW1035" s="104" t="str">
        <f t="shared" si="484"/>
        <v>EN1PRINCIPALF</v>
      </c>
      <c r="AX1035" s="104" t="str" cm="1">
        <f t="array" ref="AX1035">IF(AW1035="","",IF(SUMPRODUCT((AW1035=$AW$7:$AW$2042)*(AH1035=$AH$7:$AH$2042)*(AN1035=$AN$7:$AN$2042)*(AO1035=$AO$7:$AO$2042)*(ROW($AW$7:$AW$2042)&lt;&gt;ROW(AW1035))*((R1035=0)*($R$7:$R$2042&gt;0)+(R1035&gt;0)*($R$7:$R$2042=0)))&gt;0,"SALONES UNIDOS",IF(SUMPRODUCT((AW1035=$AW$7:$AW$2042)*(AH1035=$AH$7:$AH$2042)*((AN1035&lt;$AO$7:$AO$2042)*(AO1035&gt;$AN$7:$AN$2042))*(ROW($AW$7:$AW$2042)&lt;&gt;ROW(AW1035)))&gt;0,"Cruzado","Sin cruce")))</f>
        <v>Sin cruce</v>
      </c>
    </row>
    <row r="1036" spans="2:50" ht="19.8" hidden="1" customHeight="1" x14ac:dyDescent="0.25">
      <c r="B1036" s="495" t="s">
        <v>314</v>
      </c>
      <c r="C1036" s="432" t="s">
        <v>968</v>
      </c>
      <c r="D1036" s="432">
        <v>20261</v>
      </c>
      <c r="E1036" s="452" t="s">
        <v>280</v>
      </c>
      <c r="F1036" s="433" t="s">
        <v>291</v>
      </c>
      <c r="G1036" s="452" t="s">
        <v>285</v>
      </c>
      <c r="H1036" s="452">
        <v>1</v>
      </c>
      <c r="I1036" s="452" t="s">
        <v>294</v>
      </c>
      <c r="J1036" s="452" t="s">
        <v>294</v>
      </c>
      <c r="K1036" s="434" t="s">
        <v>553</v>
      </c>
      <c r="L1036" s="453" t="s">
        <v>554</v>
      </c>
      <c r="M1036" s="453" t="s">
        <v>324</v>
      </c>
      <c r="N1036" s="453" t="s">
        <v>318</v>
      </c>
      <c r="O1036" s="452" t="s">
        <v>315</v>
      </c>
      <c r="P1036" s="453">
        <v>2</v>
      </c>
      <c r="Q1036" s="453">
        <v>0</v>
      </c>
      <c r="R1036" s="432">
        <v>2</v>
      </c>
      <c r="S1036" s="453">
        <v>3</v>
      </c>
      <c r="T1036" s="422"/>
      <c r="U1036" s="454">
        <v>40</v>
      </c>
      <c r="V1036" s="433">
        <v>70302657</v>
      </c>
      <c r="W1036" s="452" t="s">
        <v>120</v>
      </c>
      <c r="X1036" s="453" t="s">
        <v>315</v>
      </c>
      <c r="Y1036" s="453"/>
      <c r="Z1036" s="453"/>
      <c r="AA1036" s="453"/>
      <c r="AB1036" s="453" t="s">
        <v>838</v>
      </c>
      <c r="AC1036" s="453"/>
      <c r="AD1036" s="432"/>
      <c r="AE1036" s="433"/>
      <c r="AF1036" s="433"/>
      <c r="AG1036" s="433" t="s">
        <v>559</v>
      </c>
      <c r="AH1036" s="453">
        <v>1</v>
      </c>
      <c r="AI1036" s="453">
        <v>7</v>
      </c>
      <c r="AJ1036" s="453">
        <v>40</v>
      </c>
      <c r="AK1036" s="453">
        <v>9</v>
      </c>
      <c r="AL1036" s="453">
        <v>20</v>
      </c>
      <c r="AM1036" s="22">
        <f t="shared" si="483"/>
        <v>2</v>
      </c>
      <c r="AN1036" s="104">
        <f t="shared" si="478"/>
        <v>0.31944444444444448</v>
      </c>
      <c r="AO1036" s="104">
        <f t="shared" si="479"/>
        <v>0.3888888888888889</v>
      </c>
      <c r="AP1036" s="22" t="str" cm="1">
        <f t="array" ref="AP1036">IF(W1036="","",IF(SUMPRODUCT((W1036=$W$7:$W$2042)*(AH1036=$AH$7:$AH$2042)*(AN1036=$AN$7:$AN$2042)*(AO1036=$AO$7:$AO$2042)*(ROW($W$7:$W$2042)&lt;&gt;ROW(W1036))*((R1036=0)*($R$7:$R$2042&gt;0)+(R1036&gt;0)*($R$7:$R$2042=0)))&gt;0,"SALONES UNIDOS",IF(SUMPRODUCT((W1036=$W$7:$W$2042)*(AH1036=$AH$7:$AH$2042)*((AN1036&lt;$AO$7:$AO$2042)*(AO1036&gt;$AN$7:$AN$2042))*(ROW($W$7:$W$2042)&lt;&gt;ROW(W1036)))&gt;0,"Cruzado","Sin cruce")))</f>
        <v>Sin cruce</v>
      </c>
      <c r="AQ1036" s="104">
        <f t="shared" si="497"/>
        <v>0.31944444444444448</v>
      </c>
      <c r="AR1036" s="104">
        <f t="shared" si="497"/>
        <v>0.3888888888888889</v>
      </c>
      <c r="AS1036" s="22"/>
      <c r="AT1036" s="22"/>
      <c r="AU1036" s="361" t="str" cm="1">
        <f t="array" ref="AU1036">IF(AB1036="","",IF(SUMPRODUCT((AB1036=$AB$989:$AB$1558)*(AH1036=$AH$989:$AH$1558)*(AQ1036=$AQ$989:$AQ$1558)*(AR1036=$AR$989:$AR$1558)*(ROW($AB$989:$AB$1558)&lt;&gt;ROW(AB1036))*((R1036=0)*($R$989:$R$1558&gt;0)+(R1036&gt;0)*($R$989:$R$1558=0)))&gt;0,"SALONES UNIDOS",IF(SUMPRODUCT((AB1036=$AB$989:$AB$1558)*(AH1036=$AH$989:$AH$1558)*((AQ1036&lt;$AR$989:$AR$1558)*(AR1036&gt;$AQ$989:$AQ$1558))*(ROW($AB$989:$AB$1558)&lt;&gt;ROW(AB1036)))&gt;0,"Cruzado","Sin cruce")))</f>
        <v>Sin cruce</v>
      </c>
      <c r="AV1036" s="361" t="str" cm="1">
        <f t="array" ref="AV1036">IF(AD1036="","",IF(SUMPRODUCT((AD1036=$AD$989:$AD$1558)*(AH1036=$AH$989:$AH$1558)*(AS1036=$AS$989:$AS$1558)*(AT1036=$AT$989:$AT$1558)*(ROW($AD$989:$AD$1558)&lt;&gt;ROW(AD1036))*((R1036=0)*($R$989:$R$1558&gt;0)+(R1036&gt;0)*($R$989:$R$1558=0)))&gt;0,"SALONES UNIDOS",IF(SUMPRODUCT((AD1036=$AD$989:$AD$1558)*(AH1036=$AH$989:$AH$1558)*((AS1036&lt;$AT$989:$AT$1558)*(AT1036&gt;$AS$989:$AS$1558))*(ROW($AD$989:$AD$1558)&lt;&gt;ROW(AD1036)))&gt;0,"Cruzado","Sin cruce")))</f>
        <v/>
      </c>
      <c r="AW1036" s="104" t="str">
        <f t="shared" si="484"/>
        <v>EN1PRINCIPALG</v>
      </c>
      <c r="AX1036" s="104" t="str" cm="1">
        <f t="array" ref="AX1036">IF(AW1036="","",IF(SUMPRODUCT((AW1036=$AW$7:$AW$2042)*(AH1036=$AH$7:$AH$2042)*(AN1036=$AN$7:$AN$2042)*(AO1036=$AO$7:$AO$2042)*(ROW($AW$7:$AW$2042)&lt;&gt;ROW(AW1036))*((R1036=0)*($R$7:$R$2042&gt;0)+(R1036&gt;0)*($R$7:$R$2042=0)))&gt;0,"SALONES UNIDOS",IF(SUMPRODUCT((AW1036=$AW$7:$AW$2042)*(AH1036=$AH$7:$AH$2042)*((AN1036&lt;$AO$7:$AO$2042)*(AO1036&gt;$AN$7:$AN$2042))*(ROW($AW$7:$AW$2042)&lt;&gt;ROW(AW1036)))&gt;0,"Cruzado","Sin cruce")))</f>
        <v>Sin cruce</v>
      </c>
    </row>
    <row r="1037" spans="2:50" ht="19.8" hidden="1" customHeight="1" x14ac:dyDescent="0.25">
      <c r="B1037" s="495" t="s">
        <v>314</v>
      </c>
      <c r="C1037" s="432" t="s">
        <v>968</v>
      </c>
      <c r="D1037" s="432">
        <v>20261</v>
      </c>
      <c r="E1037" s="452" t="s">
        <v>280</v>
      </c>
      <c r="F1037" s="433" t="s">
        <v>291</v>
      </c>
      <c r="G1037" s="452" t="s">
        <v>285</v>
      </c>
      <c r="H1037" s="452">
        <v>1</v>
      </c>
      <c r="I1037" s="452" t="s">
        <v>1163</v>
      </c>
      <c r="J1037" s="452" t="s">
        <v>294</v>
      </c>
      <c r="K1037" s="434" t="s">
        <v>553</v>
      </c>
      <c r="L1037" s="453" t="s">
        <v>554</v>
      </c>
      <c r="M1037" s="453" t="s">
        <v>324</v>
      </c>
      <c r="N1037" s="453" t="s">
        <v>318</v>
      </c>
      <c r="O1037" s="452" t="s">
        <v>315</v>
      </c>
      <c r="P1037" s="453">
        <v>0</v>
      </c>
      <c r="Q1037" s="453">
        <v>2</v>
      </c>
      <c r="R1037" s="432">
        <v>2</v>
      </c>
      <c r="S1037" s="453">
        <v>3</v>
      </c>
      <c r="T1037" s="422"/>
      <c r="U1037" s="454">
        <v>20</v>
      </c>
      <c r="V1037" s="433">
        <v>70302657</v>
      </c>
      <c r="W1037" s="452" t="s">
        <v>120</v>
      </c>
      <c r="X1037" s="453" t="s">
        <v>315</v>
      </c>
      <c r="Y1037" s="453"/>
      <c r="Z1037" s="453"/>
      <c r="AA1037" s="453"/>
      <c r="AB1037" s="453"/>
      <c r="AC1037" s="453"/>
      <c r="AD1037" s="432" t="s">
        <v>846</v>
      </c>
      <c r="AE1037" s="433"/>
      <c r="AF1037" s="433"/>
      <c r="AG1037" s="433" t="s">
        <v>301</v>
      </c>
      <c r="AH1037" s="453">
        <v>1</v>
      </c>
      <c r="AI1037" s="453">
        <v>9</v>
      </c>
      <c r="AJ1037" s="453">
        <v>20</v>
      </c>
      <c r="AK1037" s="453">
        <v>11</v>
      </c>
      <c r="AL1037" s="453">
        <v>0</v>
      </c>
      <c r="AM1037" s="22">
        <f t="shared" si="483"/>
        <v>2</v>
      </c>
      <c r="AN1037" s="104">
        <f t="shared" si="478"/>
        <v>0.3888888888888889</v>
      </c>
      <c r="AO1037" s="104">
        <f t="shared" si="479"/>
        <v>0.45833333333333331</v>
      </c>
      <c r="AP1037" s="22" t="str" cm="1">
        <f t="array" ref="AP1037">IF(W1037="","",IF(SUMPRODUCT((W1037=$W$7:$W$2042)*(AH1037=$AH$7:$AH$2042)*(AN1037=$AN$7:$AN$2042)*(AO1037=$AO$7:$AO$2042)*(ROW($W$7:$W$2042)&lt;&gt;ROW(W1037))*((R1037=0)*($R$7:$R$2042&gt;0)+(R1037&gt;0)*($R$7:$R$2042=0)))&gt;0,"SALONES UNIDOS",IF(SUMPRODUCT((W1037=$W$7:$W$2042)*(AH1037=$AH$7:$AH$2042)*((AN1037&lt;$AO$7:$AO$2042)*(AO1037&gt;$AN$7:$AN$2042))*(ROW($W$7:$W$2042)&lt;&gt;ROW(W1037)))&gt;0,"Cruzado","Sin cruce")))</f>
        <v>Sin cruce</v>
      </c>
      <c r="AQ1037" s="22"/>
      <c r="AR1037" s="22"/>
      <c r="AS1037" s="104">
        <f t="shared" ref="AS1037:AS1038" si="498">AN1037</f>
        <v>0.3888888888888889</v>
      </c>
      <c r="AT1037" s="104">
        <f t="shared" ref="AT1037:AT1038" si="499">AO1037</f>
        <v>0.45833333333333331</v>
      </c>
      <c r="AU1037" s="361" t="str" cm="1">
        <f t="array" ref="AU1037">IF(AB1037="","",IF(SUMPRODUCT((AB1037=$AB$989:$AB$1558)*(AH1037=$AH$989:$AH$1558)*(AQ1037=$AQ$989:$AQ$1558)*(AR1037=$AR$989:$AR$1558)*(ROW($AB$989:$AB$1558)&lt;&gt;ROW(AB1037))*((R1037=0)*($R$989:$R$1558&gt;0)+(R1037&gt;0)*($R$989:$R$1558=0)))&gt;0,"SALONES UNIDOS",IF(SUMPRODUCT((AB1037=$AB$989:$AB$1558)*(AH1037=$AH$989:$AH$1558)*((AQ1037&lt;$AR$989:$AR$1558)*(AR1037&gt;$AQ$989:$AQ$1558))*(ROW($AB$989:$AB$1558)&lt;&gt;ROW(AB1037)))&gt;0,"Cruzado","Sin cruce")))</f>
        <v/>
      </c>
      <c r="AV1037" s="361" t="str" cm="1">
        <f t="array" ref="AV1037">IF(AD1037="","",IF(SUMPRODUCT((AD1037=$AD$989:$AD$1558)*(AH1037=$AH$989:$AH$1558)*(AS1037=$AS$989:$AS$1558)*(AT1037=$AT$989:$AT$1558)*(ROW($AD$989:$AD$1558)&lt;&gt;ROW(AD1037))*((R1037=0)*($R$989:$R$1558&gt;0)+(R1037&gt;0)*($R$989:$R$1558=0)))&gt;0,"SALONES UNIDOS",IF(SUMPRODUCT((AD1037=$AD$989:$AD$1558)*(AH1037=$AH$989:$AH$1558)*((AS1037&lt;$AT$989:$AT$1558)*(AT1037&gt;$AS$989:$AS$1558))*(ROW($AD$989:$AD$1558)&lt;&gt;ROW(AD1037)))&gt;0,"Cruzado","Sin cruce")))</f>
        <v>Sin cruce</v>
      </c>
      <c r="AW1037" s="104" t="str">
        <f t="shared" si="484"/>
        <v>EN1PRINCIPALG</v>
      </c>
      <c r="AX1037" s="104" t="str" cm="1">
        <f t="array" ref="AX1037">IF(AW1037="","",IF(SUMPRODUCT((AW1037=$AW$7:$AW$2042)*(AH1037=$AH$7:$AH$2042)*(AN1037=$AN$7:$AN$2042)*(AO1037=$AO$7:$AO$2042)*(ROW($AW$7:$AW$2042)&lt;&gt;ROW(AW1037))*((R1037=0)*($R$7:$R$2042&gt;0)+(R1037&gt;0)*($R$7:$R$2042=0)))&gt;0,"SALONES UNIDOS",IF(SUMPRODUCT((AW1037=$AW$7:$AW$2042)*(AH1037=$AH$7:$AH$2042)*((AN1037&lt;$AO$7:$AO$2042)*(AO1037&gt;$AN$7:$AN$2042))*(ROW($AW$7:$AW$2042)&lt;&gt;ROW(AW1037)))&gt;0,"Cruzado","Sin cruce")))</f>
        <v>Sin cruce</v>
      </c>
    </row>
    <row r="1038" spans="2:50" ht="19.8" hidden="1" customHeight="1" x14ac:dyDescent="0.25">
      <c r="B1038" s="495" t="s">
        <v>314</v>
      </c>
      <c r="C1038" s="432" t="s">
        <v>968</v>
      </c>
      <c r="D1038" s="432">
        <v>20261</v>
      </c>
      <c r="E1038" s="452" t="s">
        <v>280</v>
      </c>
      <c r="F1038" s="433" t="s">
        <v>291</v>
      </c>
      <c r="G1038" s="452" t="s">
        <v>285</v>
      </c>
      <c r="H1038" s="452">
        <v>1</v>
      </c>
      <c r="I1038" s="452" t="s">
        <v>1164</v>
      </c>
      <c r="J1038" s="452" t="s">
        <v>294</v>
      </c>
      <c r="K1038" s="434" t="s">
        <v>553</v>
      </c>
      <c r="L1038" s="453" t="s">
        <v>554</v>
      </c>
      <c r="M1038" s="453" t="s">
        <v>324</v>
      </c>
      <c r="N1038" s="453" t="s">
        <v>318</v>
      </c>
      <c r="O1038" s="452" t="s">
        <v>315</v>
      </c>
      <c r="P1038" s="453">
        <v>0</v>
      </c>
      <c r="Q1038" s="453">
        <v>2</v>
      </c>
      <c r="R1038" s="432">
        <v>2</v>
      </c>
      <c r="S1038" s="453">
        <v>3</v>
      </c>
      <c r="T1038" s="422"/>
      <c r="U1038" s="454">
        <v>20</v>
      </c>
      <c r="V1038" s="433">
        <v>70302657</v>
      </c>
      <c r="W1038" s="452" t="s">
        <v>120</v>
      </c>
      <c r="X1038" s="453" t="s">
        <v>315</v>
      </c>
      <c r="Y1038" s="453"/>
      <c r="Z1038" s="453"/>
      <c r="AA1038" s="453"/>
      <c r="AB1038" s="453"/>
      <c r="AC1038" s="453"/>
      <c r="AD1038" s="432" t="s">
        <v>846</v>
      </c>
      <c r="AE1038" s="433"/>
      <c r="AF1038" s="433"/>
      <c r="AG1038" s="433" t="s">
        <v>301</v>
      </c>
      <c r="AH1038" s="453">
        <v>1</v>
      </c>
      <c r="AI1038" s="453">
        <v>11</v>
      </c>
      <c r="AJ1038" s="453">
        <v>0</v>
      </c>
      <c r="AK1038" s="453">
        <v>12</v>
      </c>
      <c r="AL1038" s="453">
        <v>40</v>
      </c>
      <c r="AM1038" s="22">
        <f t="shared" si="483"/>
        <v>2</v>
      </c>
      <c r="AN1038" s="104">
        <f t="shared" si="478"/>
        <v>0.45833333333333331</v>
      </c>
      <c r="AO1038" s="104">
        <f t="shared" si="479"/>
        <v>0.52777777777777779</v>
      </c>
      <c r="AP1038" s="22" t="str" cm="1">
        <f t="array" ref="AP1038">IF(W1038="","",IF(SUMPRODUCT((W1038=$W$7:$W$2042)*(AH1038=$AH$7:$AH$2042)*(AN1038=$AN$7:$AN$2042)*(AO1038=$AO$7:$AO$2042)*(ROW($W$7:$W$2042)&lt;&gt;ROW(W1038))*((R1038=0)*($R$7:$R$2042&gt;0)+(R1038&gt;0)*($R$7:$R$2042=0)))&gt;0,"SALONES UNIDOS",IF(SUMPRODUCT((W1038=$W$7:$W$2042)*(AH1038=$AH$7:$AH$2042)*((AN1038&lt;$AO$7:$AO$2042)*(AO1038&gt;$AN$7:$AN$2042))*(ROW($W$7:$W$2042)&lt;&gt;ROW(W1038)))&gt;0,"Cruzado","Sin cruce")))</f>
        <v>Sin cruce</v>
      </c>
      <c r="AQ1038" s="22"/>
      <c r="AR1038" s="22"/>
      <c r="AS1038" s="104">
        <f t="shared" si="498"/>
        <v>0.45833333333333331</v>
      </c>
      <c r="AT1038" s="104">
        <f t="shared" si="499"/>
        <v>0.52777777777777779</v>
      </c>
      <c r="AU1038" s="361" t="str" cm="1">
        <f t="array" ref="AU1038">IF(AB1038="","",IF(SUMPRODUCT((AB1038=$AB$989:$AB$1558)*(AH1038=$AH$989:$AH$1558)*(AQ1038=$AQ$989:$AQ$1558)*(AR1038=$AR$989:$AR$1558)*(ROW($AB$989:$AB$1558)&lt;&gt;ROW(AB1038))*((R1038=0)*($R$989:$R$1558&gt;0)+(R1038&gt;0)*($R$989:$R$1558=0)))&gt;0,"SALONES UNIDOS",IF(SUMPRODUCT((AB1038=$AB$989:$AB$1558)*(AH1038=$AH$989:$AH$1558)*((AQ1038&lt;$AR$989:$AR$1558)*(AR1038&gt;$AQ$989:$AQ$1558))*(ROW($AB$989:$AB$1558)&lt;&gt;ROW(AB1038)))&gt;0,"Cruzado","Sin cruce")))</f>
        <v/>
      </c>
      <c r="AV1038" s="361" t="str" cm="1">
        <f t="array" ref="AV1038">IF(AD1038="","",IF(SUMPRODUCT((AD1038=$AD$989:$AD$1558)*(AH1038=$AH$989:$AH$1558)*(AS1038=$AS$989:$AS$1558)*(AT1038=$AT$989:$AT$1558)*(ROW($AD$989:$AD$1558)&lt;&gt;ROW(AD1038))*((R1038=0)*($R$989:$R$1558&gt;0)+(R1038&gt;0)*($R$989:$R$1558=0)))&gt;0,"SALONES UNIDOS",IF(SUMPRODUCT((AD1038=$AD$989:$AD$1558)*(AH1038=$AH$989:$AH$1558)*((AS1038&lt;$AT$989:$AT$1558)*(AT1038&gt;$AS$989:$AS$1558))*(ROW($AD$989:$AD$1558)&lt;&gt;ROW(AD1038)))&gt;0,"Cruzado","Sin cruce")))</f>
        <v>Sin cruce</v>
      </c>
      <c r="AW1038" s="104" t="str">
        <f t="shared" si="484"/>
        <v>EN1PRINCIPALG</v>
      </c>
      <c r="AX1038" s="104" t="str" cm="1">
        <f t="array" ref="AX1038">IF(AW1038="","",IF(SUMPRODUCT((AW1038=$AW$7:$AW$2042)*(AH1038=$AH$7:$AH$2042)*(AN1038=$AN$7:$AN$2042)*(AO1038=$AO$7:$AO$2042)*(ROW($AW$7:$AW$2042)&lt;&gt;ROW(AW1038))*((R1038=0)*($R$7:$R$2042&gt;0)+(R1038&gt;0)*($R$7:$R$2042=0)))&gt;0,"SALONES UNIDOS",IF(SUMPRODUCT((AW1038=$AW$7:$AW$2042)*(AH1038=$AH$7:$AH$2042)*((AN1038&lt;$AO$7:$AO$2042)*(AO1038&gt;$AN$7:$AN$2042))*(ROW($AW$7:$AW$2042)&lt;&gt;ROW(AW1038)))&gt;0,"Cruzado","Sin cruce")))</f>
        <v>Sin cruce</v>
      </c>
    </row>
    <row r="1039" spans="2:50" ht="19.8" hidden="1" customHeight="1" x14ac:dyDescent="0.25">
      <c r="B1039" s="495" t="s">
        <v>314</v>
      </c>
      <c r="C1039" s="432" t="s">
        <v>968</v>
      </c>
      <c r="D1039" s="432">
        <v>20261</v>
      </c>
      <c r="E1039" s="452" t="s">
        <v>280</v>
      </c>
      <c r="F1039" s="433" t="s">
        <v>291</v>
      </c>
      <c r="G1039" s="452" t="s">
        <v>285</v>
      </c>
      <c r="H1039" s="452">
        <v>1</v>
      </c>
      <c r="I1039" s="452" t="s">
        <v>294</v>
      </c>
      <c r="J1039" s="452" t="s">
        <v>294</v>
      </c>
      <c r="K1039" s="434" t="s">
        <v>561</v>
      </c>
      <c r="L1039" s="453" t="s">
        <v>562</v>
      </c>
      <c r="M1039" s="453" t="s">
        <v>362</v>
      </c>
      <c r="N1039" s="453" t="s">
        <v>318</v>
      </c>
      <c r="O1039" s="452" t="s">
        <v>315</v>
      </c>
      <c r="P1039" s="453">
        <v>2</v>
      </c>
      <c r="Q1039" s="453">
        <v>2</v>
      </c>
      <c r="R1039" s="432">
        <v>4</v>
      </c>
      <c r="S1039" s="453">
        <v>3</v>
      </c>
      <c r="T1039" s="422"/>
      <c r="U1039" s="454">
        <v>40</v>
      </c>
      <c r="V1039" s="433">
        <v>21869228</v>
      </c>
      <c r="W1039" s="452" t="s">
        <v>186</v>
      </c>
      <c r="X1039" s="453" t="s">
        <v>315</v>
      </c>
      <c r="Y1039" s="453"/>
      <c r="Z1039" s="453"/>
      <c r="AA1039" s="453"/>
      <c r="AB1039" s="453" t="s">
        <v>838</v>
      </c>
      <c r="AC1039" s="453"/>
      <c r="AD1039" s="432"/>
      <c r="AE1039" s="433"/>
      <c r="AF1039" s="433"/>
      <c r="AG1039" s="433" t="s">
        <v>319</v>
      </c>
      <c r="AH1039" s="453">
        <v>3</v>
      </c>
      <c r="AI1039" s="453">
        <v>9</v>
      </c>
      <c r="AJ1039" s="453">
        <v>20</v>
      </c>
      <c r="AK1039" s="453">
        <v>12</v>
      </c>
      <c r="AL1039" s="453">
        <v>40</v>
      </c>
      <c r="AM1039" s="22">
        <f t="shared" si="483"/>
        <v>4</v>
      </c>
      <c r="AN1039" s="104">
        <f t="shared" si="478"/>
        <v>0.3888888888888889</v>
      </c>
      <c r="AO1039" s="104">
        <f t="shared" si="479"/>
        <v>0.52777777777777779</v>
      </c>
      <c r="AP1039" s="22" t="str" cm="1">
        <f t="array" ref="AP1039">IF(W1039="","",IF(SUMPRODUCT((W1039=$W$7:$W$2042)*(AH1039=$AH$7:$AH$2042)*(AN1039=$AN$7:$AN$2042)*(AO1039=$AO$7:$AO$2042)*(ROW($W$7:$W$2042)&lt;&gt;ROW(W1039))*((R1039=0)*($R$7:$R$2042&gt;0)+(R1039&gt;0)*($R$7:$R$2042=0)))&gt;0,"SALONES UNIDOS",IF(SUMPRODUCT((W1039=$W$7:$W$2042)*(AH1039=$AH$7:$AH$2042)*((AN1039&lt;$AO$7:$AO$2042)*(AO1039&gt;$AN$7:$AN$2042))*(ROW($W$7:$W$2042)&lt;&gt;ROW(W1039)))&gt;0,"Cruzado","Sin cruce")))</f>
        <v>Sin cruce</v>
      </c>
      <c r="AQ1039" s="104">
        <f t="shared" ref="AQ1039:AQ1053" si="500">AN1039</f>
        <v>0.3888888888888889</v>
      </c>
      <c r="AR1039" s="104">
        <f t="shared" ref="AR1039:AR1053" si="501">AO1039</f>
        <v>0.52777777777777779</v>
      </c>
      <c r="AS1039" s="22"/>
      <c r="AT1039" s="22"/>
      <c r="AU1039" s="361" t="str" cm="1">
        <f t="array" ref="AU1039">IF(AB1039="","",IF(SUMPRODUCT((AB1039=$AB$989:$AB$1558)*(AH1039=$AH$989:$AH$1558)*(AQ1039=$AQ$989:$AQ$1558)*(AR1039=$AR$989:$AR$1558)*(ROW($AB$989:$AB$1558)&lt;&gt;ROW(AB1039))*((R1039=0)*($R$989:$R$1558&gt;0)+(R1039&gt;0)*($R$989:$R$1558=0)))&gt;0,"SALONES UNIDOS",IF(SUMPRODUCT((AB1039=$AB$989:$AB$1558)*(AH1039=$AH$989:$AH$1558)*((AQ1039&lt;$AR$989:$AR$1558)*(AR1039&gt;$AQ$989:$AQ$1558))*(ROW($AB$989:$AB$1558)&lt;&gt;ROW(AB1039)))&gt;0,"Cruzado","Sin cruce")))</f>
        <v>Sin cruce</v>
      </c>
      <c r="AV1039" s="361" t="str" cm="1">
        <f t="array" ref="AV1039">IF(AD1039="","",IF(SUMPRODUCT((AD1039=$AD$989:$AD$1558)*(AH1039=$AH$989:$AH$1558)*(AS1039=$AS$989:$AS$1558)*(AT1039=$AT$989:$AT$1558)*(ROW($AD$989:$AD$1558)&lt;&gt;ROW(AD1039))*((R1039=0)*($R$989:$R$1558&gt;0)+(R1039&gt;0)*($R$989:$R$1558=0)))&gt;0,"SALONES UNIDOS",IF(SUMPRODUCT((AD1039=$AD$989:$AD$1558)*(AH1039=$AH$989:$AH$1558)*((AS1039&lt;$AT$989:$AT$1558)*(AT1039&gt;$AS$989:$AS$1558))*(ROW($AD$989:$AD$1558)&lt;&gt;ROW(AD1039)))&gt;0,"Cruzado","Sin cruce")))</f>
        <v/>
      </c>
      <c r="AW1039" s="104" t="str">
        <f t="shared" si="484"/>
        <v>EN1PRINCIPALG</v>
      </c>
      <c r="AX1039" s="104" t="str" cm="1">
        <f t="array" ref="AX1039">IF(AW1039="","",IF(SUMPRODUCT((AW1039=$AW$7:$AW$2042)*(AH1039=$AH$7:$AH$2042)*(AN1039=$AN$7:$AN$2042)*(AO1039=$AO$7:$AO$2042)*(ROW($AW$7:$AW$2042)&lt;&gt;ROW(AW1039))*((R1039=0)*($R$7:$R$2042&gt;0)+(R1039&gt;0)*($R$7:$R$2042=0)))&gt;0,"SALONES UNIDOS",IF(SUMPRODUCT((AW1039=$AW$7:$AW$2042)*(AH1039=$AH$7:$AH$2042)*((AN1039&lt;$AO$7:$AO$2042)*(AO1039&gt;$AN$7:$AN$2042))*(ROW($AW$7:$AW$2042)&lt;&gt;ROW(AW1039)))&gt;0,"Cruzado","Sin cruce")))</f>
        <v>Sin cruce</v>
      </c>
    </row>
    <row r="1040" spans="2:50" ht="19.8" hidden="1" customHeight="1" x14ac:dyDescent="0.25">
      <c r="B1040" s="495" t="s">
        <v>314</v>
      </c>
      <c r="C1040" s="432" t="s">
        <v>968</v>
      </c>
      <c r="D1040" s="432">
        <v>20261</v>
      </c>
      <c r="E1040" s="452" t="s">
        <v>280</v>
      </c>
      <c r="F1040" s="433" t="s">
        <v>291</v>
      </c>
      <c r="G1040" s="452" t="s">
        <v>285</v>
      </c>
      <c r="H1040" s="452">
        <v>1</v>
      </c>
      <c r="I1040" s="452" t="s">
        <v>294</v>
      </c>
      <c r="J1040" s="452" t="s">
        <v>294</v>
      </c>
      <c r="K1040" s="434" t="s">
        <v>563</v>
      </c>
      <c r="L1040" s="453" t="s">
        <v>564</v>
      </c>
      <c r="M1040" s="453" t="s">
        <v>324</v>
      </c>
      <c r="N1040" s="453" t="s">
        <v>318</v>
      </c>
      <c r="O1040" s="452" t="s">
        <v>315</v>
      </c>
      <c r="P1040" s="453">
        <v>2</v>
      </c>
      <c r="Q1040" s="453">
        <v>2</v>
      </c>
      <c r="R1040" s="432">
        <v>4</v>
      </c>
      <c r="S1040" s="453">
        <v>3</v>
      </c>
      <c r="T1040" s="422"/>
      <c r="U1040" s="454">
        <v>40</v>
      </c>
      <c r="V1040" s="433">
        <v>22291445</v>
      </c>
      <c r="W1040" s="452" t="s">
        <v>187</v>
      </c>
      <c r="X1040" s="453" t="s">
        <v>315</v>
      </c>
      <c r="Y1040" s="453"/>
      <c r="Z1040" s="453"/>
      <c r="AA1040" s="453"/>
      <c r="AB1040" s="453" t="s">
        <v>1165</v>
      </c>
      <c r="AC1040" s="453"/>
      <c r="AD1040" s="432"/>
      <c r="AE1040" s="433"/>
      <c r="AF1040" s="433"/>
      <c r="AG1040" s="433" t="s">
        <v>319</v>
      </c>
      <c r="AH1040" s="453">
        <v>4</v>
      </c>
      <c r="AI1040" s="453">
        <v>7</v>
      </c>
      <c r="AJ1040" s="453">
        <v>40</v>
      </c>
      <c r="AK1040" s="453">
        <v>11</v>
      </c>
      <c r="AL1040" s="453">
        <v>0</v>
      </c>
      <c r="AM1040" s="22">
        <f t="shared" si="483"/>
        <v>4</v>
      </c>
      <c r="AN1040" s="104">
        <f t="shared" si="478"/>
        <v>0.31944444444444448</v>
      </c>
      <c r="AO1040" s="104">
        <f t="shared" si="479"/>
        <v>0.45833333333333331</v>
      </c>
      <c r="AP1040" s="22" t="str" cm="1">
        <f t="array" ref="AP1040">IF(W1040="","",IF(SUMPRODUCT((W1040=$W$7:$W$2042)*(AH1040=$AH$7:$AH$2042)*(AN1040=$AN$7:$AN$2042)*(AO1040=$AO$7:$AO$2042)*(ROW($W$7:$W$2042)&lt;&gt;ROW(W1040))*((R1040=0)*($R$7:$R$2042&gt;0)+(R1040&gt;0)*($R$7:$R$2042=0)))&gt;0,"SALONES UNIDOS",IF(SUMPRODUCT((W1040=$W$7:$W$2042)*(AH1040=$AH$7:$AH$2042)*((AN1040&lt;$AO$7:$AO$2042)*(AO1040&gt;$AN$7:$AN$2042))*(ROW($W$7:$W$2042)&lt;&gt;ROW(W1040)))&gt;0,"Cruzado","Sin cruce")))</f>
        <v>Sin cruce</v>
      </c>
      <c r="AQ1040" s="104">
        <f t="shared" si="500"/>
        <v>0.31944444444444448</v>
      </c>
      <c r="AR1040" s="104">
        <f t="shared" si="501"/>
        <v>0.45833333333333331</v>
      </c>
      <c r="AS1040" s="22"/>
      <c r="AT1040" s="22"/>
      <c r="AU1040" s="361" t="str" cm="1">
        <f t="array" ref="AU1040">IF(AB1040="","",IF(SUMPRODUCT((AB1040=$AB$989:$AB$1558)*(AH1040=$AH$989:$AH$1558)*(AQ1040=$AQ$989:$AQ$1558)*(AR1040=$AR$989:$AR$1558)*(ROW($AB$989:$AB$1558)&lt;&gt;ROW(AB1040))*((R1040=0)*($R$989:$R$1558&gt;0)+(R1040&gt;0)*($R$989:$R$1558=0)))&gt;0,"SALONES UNIDOS",IF(SUMPRODUCT((AB1040=$AB$989:$AB$1558)*(AH1040=$AH$989:$AH$1558)*((AQ1040&lt;$AR$989:$AR$1558)*(AR1040&gt;$AQ$989:$AQ$1558))*(ROW($AB$989:$AB$1558)&lt;&gt;ROW(AB1040)))&gt;0,"Cruzado","Sin cruce")))</f>
        <v>Sin cruce</v>
      </c>
      <c r="AV1040" s="361" t="str" cm="1">
        <f t="array" ref="AV1040">IF(AD1040="","",IF(SUMPRODUCT((AD1040=$AD$989:$AD$1558)*(AH1040=$AH$989:$AH$1558)*(AS1040=$AS$989:$AS$1558)*(AT1040=$AT$989:$AT$1558)*(ROW($AD$989:$AD$1558)&lt;&gt;ROW(AD1040))*((R1040=0)*($R$989:$R$1558&gt;0)+(R1040&gt;0)*($R$989:$R$1558=0)))&gt;0,"SALONES UNIDOS",IF(SUMPRODUCT((AD1040=$AD$989:$AD$1558)*(AH1040=$AH$989:$AH$1558)*((AS1040&lt;$AT$989:$AT$1558)*(AT1040&gt;$AS$989:$AS$1558))*(ROW($AD$989:$AD$1558)&lt;&gt;ROW(AD1040)))&gt;0,"Cruzado","Sin cruce")))</f>
        <v/>
      </c>
      <c r="AW1040" s="104" t="str">
        <f t="shared" si="484"/>
        <v>EN1PRINCIPALG</v>
      </c>
      <c r="AX1040" s="104" t="str" cm="1">
        <f t="array" ref="AX1040">IF(AW1040="","",IF(SUMPRODUCT((AW1040=$AW$7:$AW$2042)*(AH1040=$AH$7:$AH$2042)*(AN1040=$AN$7:$AN$2042)*(AO1040=$AO$7:$AO$2042)*(ROW($AW$7:$AW$2042)&lt;&gt;ROW(AW1040))*((R1040=0)*($R$7:$R$2042&gt;0)+(R1040&gt;0)*($R$7:$R$2042=0)))&gt;0,"SALONES UNIDOS",IF(SUMPRODUCT((AW1040=$AW$7:$AW$2042)*(AH1040=$AH$7:$AH$2042)*((AN1040&lt;$AO$7:$AO$2042)*(AO1040&gt;$AN$7:$AN$2042))*(ROW($AW$7:$AW$2042)&lt;&gt;ROW(AW1040)))&gt;0,"Cruzado","Sin cruce")))</f>
        <v>Sin cruce</v>
      </c>
    </row>
    <row r="1041" spans="2:50" ht="19.8" hidden="1" customHeight="1" x14ac:dyDescent="0.25">
      <c r="B1041" s="495" t="s">
        <v>314</v>
      </c>
      <c r="C1041" s="432" t="s">
        <v>968</v>
      </c>
      <c r="D1041" s="432">
        <v>20261</v>
      </c>
      <c r="E1041" s="452" t="s">
        <v>280</v>
      </c>
      <c r="F1041" s="433" t="s">
        <v>291</v>
      </c>
      <c r="G1041" s="452" t="s">
        <v>285</v>
      </c>
      <c r="H1041" s="452">
        <v>1</v>
      </c>
      <c r="I1041" s="452" t="s">
        <v>294</v>
      </c>
      <c r="J1041" s="452" t="s">
        <v>294</v>
      </c>
      <c r="K1041" s="434" t="s">
        <v>565</v>
      </c>
      <c r="L1041" s="453" t="s">
        <v>667</v>
      </c>
      <c r="M1041" s="453" t="s">
        <v>362</v>
      </c>
      <c r="N1041" s="453" t="s">
        <v>318</v>
      </c>
      <c r="O1041" s="452" t="s">
        <v>315</v>
      </c>
      <c r="P1041" s="453">
        <v>3</v>
      </c>
      <c r="Q1041" s="453">
        <v>2</v>
      </c>
      <c r="R1041" s="432">
        <v>5</v>
      </c>
      <c r="S1041" s="453">
        <v>4</v>
      </c>
      <c r="T1041" s="422"/>
      <c r="U1041" s="454">
        <v>40</v>
      </c>
      <c r="V1041" s="433">
        <v>40965725</v>
      </c>
      <c r="W1041" s="452" t="s">
        <v>72</v>
      </c>
      <c r="X1041" s="453" t="s">
        <v>315</v>
      </c>
      <c r="Y1041" s="453"/>
      <c r="Z1041" s="453"/>
      <c r="AA1041" s="453"/>
      <c r="AB1041" s="453" t="s">
        <v>838</v>
      </c>
      <c r="AC1041" s="453"/>
      <c r="AD1041" s="432"/>
      <c r="AE1041" s="433"/>
      <c r="AF1041" s="433"/>
      <c r="AG1041" s="433" t="s">
        <v>319</v>
      </c>
      <c r="AH1041" s="453">
        <v>2</v>
      </c>
      <c r="AI1041" s="453">
        <v>12</v>
      </c>
      <c r="AJ1041" s="453">
        <v>40</v>
      </c>
      <c r="AK1041" s="453">
        <v>16</v>
      </c>
      <c r="AL1041" s="453">
        <v>50</v>
      </c>
      <c r="AM1041" s="22">
        <f t="shared" si="483"/>
        <v>5</v>
      </c>
      <c r="AN1041" s="104">
        <f t="shared" si="478"/>
        <v>0.52777777777777779</v>
      </c>
      <c r="AO1041" s="104">
        <f t="shared" si="479"/>
        <v>0.70138888888888884</v>
      </c>
      <c r="AP1041" s="22" t="str" cm="1">
        <f t="array" ref="AP1041">IF(W1041="","",IF(SUMPRODUCT((W1041=$W$7:$W$2042)*(AH1041=$AH$7:$AH$2042)*(AN1041=$AN$7:$AN$2042)*(AO1041=$AO$7:$AO$2042)*(ROW($W$7:$W$2042)&lt;&gt;ROW(W1041))*((R1041=0)*($R$7:$R$2042&gt;0)+(R1041&gt;0)*($R$7:$R$2042=0)))&gt;0,"SALONES UNIDOS",IF(SUMPRODUCT((W1041=$W$7:$W$2042)*(AH1041=$AH$7:$AH$2042)*((AN1041&lt;$AO$7:$AO$2042)*(AO1041&gt;$AN$7:$AN$2042))*(ROW($W$7:$W$2042)&lt;&gt;ROW(W1041)))&gt;0,"Cruzado","Sin cruce")))</f>
        <v>Sin cruce</v>
      </c>
      <c r="AQ1041" s="104">
        <f t="shared" si="500"/>
        <v>0.52777777777777779</v>
      </c>
      <c r="AR1041" s="104">
        <f t="shared" si="501"/>
        <v>0.70138888888888884</v>
      </c>
      <c r="AS1041" s="22"/>
      <c r="AT1041" s="22"/>
      <c r="AU1041" s="361" t="str" cm="1">
        <f t="array" ref="AU1041">IF(AB1041="","",IF(SUMPRODUCT((AB1041=$AB$989:$AB$1558)*(AH1041=$AH$989:$AH$1558)*(AQ1041=$AQ$989:$AQ$1558)*(AR1041=$AR$989:$AR$1558)*(ROW($AB$989:$AB$1558)&lt;&gt;ROW(AB1041))*((R1041=0)*($R$989:$R$1558&gt;0)+(R1041&gt;0)*($R$989:$R$1558=0)))&gt;0,"SALONES UNIDOS",IF(SUMPRODUCT((AB1041=$AB$989:$AB$1558)*(AH1041=$AH$989:$AH$1558)*((AQ1041&lt;$AR$989:$AR$1558)*(AR1041&gt;$AQ$989:$AQ$1558))*(ROW($AB$989:$AB$1558)&lt;&gt;ROW(AB1041)))&gt;0,"Cruzado","Sin cruce")))</f>
        <v>Sin cruce</v>
      </c>
      <c r="AV1041" s="361" t="str" cm="1">
        <f t="array" ref="AV1041">IF(AD1041="","",IF(SUMPRODUCT((AD1041=$AD$989:$AD$1558)*(AH1041=$AH$989:$AH$1558)*(AS1041=$AS$989:$AS$1558)*(AT1041=$AT$989:$AT$1558)*(ROW($AD$989:$AD$1558)&lt;&gt;ROW(AD1041))*((R1041=0)*($R$989:$R$1558&gt;0)+(R1041&gt;0)*($R$989:$R$1558=0)))&gt;0,"SALONES UNIDOS",IF(SUMPRODUCT((AD1041=$AD$989:$AD$1558)*(AH1041=$AH$989:$AH$1558)*((AS1041&lt;$AT$989:$AT$1558)*(AT1041&gt;$AS$989:$AS$1558))*(ROW($AD$989:$AD$1558)&lt;&gt;ROW(AD1041)))&gt;0,"Cruzado","Sin cruce")))</f>
        <v/>
      </c>
      <c r="AW1041" s="104" t="str">
        <f t="shared" si="484"/>
        <v>EN1PRINCIPALG</v>
      </c>
      <c r="AX1041" s="104" t="str" cm="1">
        <f t="array" ref="AX1041">IF(AW1041="","",IF(SUMPRODUCT((AW1041=$AW$7:$AW$2042)*(AH1041=$AH$7:$AH$2042)*(AN1041=$AN$7:$AN$2042)*(AO1041=$AO$7:$AO$2042)*(ROW($AW$7:$AW$2042)&lt;&gt;ROW(AW1041))*((R1041=0)*($R$7:$R$2042&gt;0)+(R1041&gt;0)*($R$7:$R$2042=0)))&gt;0,"SALONES UNIDOS",IF(SUMPRODUCT((AW1041=$AW$7:$AW$2042)*(AH1041=$AH$7:$AH$2042)*((AN1041&lt;$AO$7:$AO$2042)*(AO1041&gt;$AN$7:$AN$2042))*(ROW($AW$7:$AW$2042)&lt;&gt;ROW(AW1041)))&gt;0,"Cruzado","Sin cruce")))</f>
        <v>Sin cruce</v>
      </c>
    </row>
    <row r="1042" spans="2:50" ht="19.8" hidden="1" customHeight="1" x14ac:dyDescent="0.25">
      <c r="B1042" s="495" t="s">
        <v>314</v>
      </c>
      <c r="C1042" s="432" t="s">
        <v>968</v>
      </c>
      <c r="D1042" s="432">
        <v>20261</v>
      </c>
      <c r="E1042" s="452" t="s">
        <v>280</v>
      </c>
      <c r="F1042" s="433" t="s">
        <v>291</v>
      </c>
      <c r="G1042" s="452" t="s">
        <v>285</v>
      </c>
      <c r="H1042" s="452">
        <v>1</v>
      </c>
      <c r="I1042" s="452" t="s">
        <v>294</v>
      </c>
      <c r="J1042" s="452" t="s">
        <v>294</v>
      </c>
      <c r="K1042" s="434" t="s">
        <v>566</v>
      </c>
      <c r="L1042" s="453" t="s">
        <v>567</v>
      </c>
      <c r="M1042" s="453" t="s">
        <v>362</v>
      </c>
      <c r="N1042" s="453" t="s">
        <v>318</v>
      </c>
      <c r="O1042" s="452" t="s">
        <v>315</v>
      </c>
      <c r="P1042" s="453">
        <v>3</v>
      </c>
      <c r="Q1042" s="453">
        <v>2</v>
      </c>
      <c r="R1042" s="432">
        <v>5</v>
      </c>
      <c r="S1042" s="453">
        <v>4</v>
      </c>
      <c r="T1042" s="422"/>
      <c r="U1042" s="454">
        <v>40</v>
      </c>
      <c r="V1042" s="433">
        <v>43454918</v>
      </c>
      <c r="W1042" s="452" t="s">
        <v>1166</v>
      </c>
      <c r="X1042" s="453" t="s">
        <v>315</v>
      </c>
      <c r="Y1042" s="453"/>
      <c r="Z1042" s="453"/>
      <c r="AA1042" s="453"/>
      <c r="AB1042" s="453" t="s">
        <v>838</v>
      </c>
      <c r="AC1042" s="453"/>
      <c r="AD1042" s="432"/>
      <c r="AE1042" s="433"/>
      <c r="AF1042" s="433"/>
      <c r="AG1042" s="433" t="s">
        <v>319</v>
      </c>
      <c r="AH1042" s="453">
        <v>5</v>
      </c>
      <c r="AI1042" s="453">
        <v>7</v>
      </c>
      <c r="AJ1042" s="453">
        <v>40</v>
      </c>
      <c r="AK1042" s="453">
        <v>11</v>
      </c>
      <c r="AL1042" s="453">
        <v>50</v>
      </c>
      <c r="AM1042" s="22">
        <f t="shared" si="483"/>
        <v>5</v>
      </c>
      <c r="AN1042" s="104">
        <f t="shared" si="478"/>
        <v>0.31944444444444448</v>
      </c>
      <c r="AO1042" s="104">
        <f t="shared" si="479"/>
        <v>0.49305555555555552</v>
      </c>
      <c r="AP1042" s="22" t="str" cm="1">
        <f t="array" ref="AP1042">IF(W1042="","",IF(SUMPRODUCT((W1042=$W$7:$W$2042)*(AH1042=$AH$7:$AH$2042)*(AN1042=$AN$7:$AN$2042)*(AO1042=$AO$7:$AO$2042)*(ROW($W$7:$W$2042)&lt;&gt;ROW(W1042))*((R1042=0)*($R$7:$R$2042&gt;0)+(R1042&gt;0)*($R$7:$R$2042=0)))&gt;0,"SALONES UNIDOS",IF(SUMPRODUCT((W1042=$W$7:$W$2042)*(AH1042=$AH$7:$AH$2042)*((AN1042&lt;$AO$7:$AO$2042)*(AO1042&gt;$AN$7:$AN$2042))*(ROW($W$7:$W$2042)&lt;&gt;ROW(W1042)))&gt;0,"Cruzado","Sin cruce")))</f>
        <v>Sin cruce</v>
      </c>
      <c r="AQ1042" s="104">
        <f t="shared" si="500"/>
        <v>0.31944444444444448</v>
      </c>
      <c r="AR1042" s="104">
        <f t="shared" si="501"/>
        <v>0.49305555555555552</v>
      </c>
      <c r="AS1042" s="22"/>
      <c r="AT1042" s="22"/>
      <c r="AU1042" s="361" t="str" cm="1">
        <f t="array" ref="AU1042">IF(AB1042="","",IF(SUMPRODUCT((AB1042=$AB$989:$AB$1558)*(AH1042=$AH$989:$AH$1558)*(AQ1042=$AQ$989:$AQ$1558)*(AR1042=$AR$989:$AR$1558)*(ROW($AB$989:$AB$1558)&lt;&gt;ROW(AB1042))*((R1042=0)*($R$989:$R$1558&gt;0)+(R1042&gt;0)*($R$989:$R$1558=0)))&gt;0,"SALONES UNIDOS",IF(SUMPRODUCT((AB1042=$AB$989:$AB$1558)*(AH1042=$AH$989:$AH$1558)*((AQ1042&lt;$AR$989:$AR$1558)*(AR1042&gt;$AQ$989:$AQ$1558))*(ROW($AB$989:$AB$1558)&lt;&gt;ROW(AB1042)))&gt;0,"Cruzado","Sin cruce")))</f>
        <v>Sin cruce</v>
      </c>
      <c r="AV1042" s="361" t="str" cm="1">
        <f t="array" ref="AV1042">IF(AD1042="","",IF(SUMPRODUCT((AD1042=$AD$989:$AD$1558)*(AH1042=$AH$989:$AH$1558)*(AS1042=$AS$989:$AS$1558)*(AT1042=$AT$989:$AT$1558)*(ROW($AD$989:$AD$1558)&lt;&gt;ROW(AD1042))*((R1042=0)*($R$989:$R$1558&gt;0)+(R1042&gt;0)*($R$989:$R$1558=0)))&gt;0,"SALONES UNIDOS",IF(SUMPRODUCT((AD1042=$AD$989:$AD$1558)*(AH1042=$AH$989:$AH$1558)*((AS1042&lt;$AT$989:$AT$1558)*(AT1042&gt;$AS$989:$AS$1558))*(ROW($AD$989:$AD$1558)&lt;&gt;ROW(AD1042)))&gt;0,"Cruzado","Sin cruce")))</f>
        <v/>
      </c>
      <c r="AW1042" s="104" t="str">
        <f t="shared" si="484"/>
        <v>EN1PRINCIPALG</v>
      </c>
      <c r="AX1042" s="104" t="str" cm="1">
        <f t="array" ref="AX1042">IF(AW1042="","",IF(SUMPRODUCT((AW1042=$AW$7:$AW$2042)*(AH1042=$AH$7:$AH$2042)*(AN1042=$AN$7:$AN$2042)*(AO1042=$AO$7:$AO$2042)*(ROW($AW$7:$AW$2042)&lt;&gt;ROW(AW1042))*((R1042=0)*($R$7:$R$2042&gt;0)+(R1042&gt;0)*($R$7:$R$2042=0)))&gt;0,"SALONES UNIDOS",IF(SUMPRODUCT((AW1042=$AW$7:$AW$2042)*(AH1042=$AH$7:$AH$2042)*((AN1042&lt;$AO$7:$AO$2042)*(AO1042&gt;$AN$7:$AN$2042))*(ROW($AW$7:$AW$2042)&lt;&gt;ROW(AW1042)))&gt;0,"Cruzado","Sin cruce")))</f>
        <v>Sin cruce</v>
      </c>
    </row>
    <row r="1043" spans="2:50" ht="19.8" hidden="1" customHeight="1" x14ac:dyDescent="0.25">
      <c r="B1043" s="495" t="s">
        <v>314</v>
      </c>
      <c r="C1043" s="432" t="s">
        <v>968</v>
      </c>
      <c r="D1043" s="432">
        <v>20261</v>
      </c>
      <c r="E1043" s="452" t="s">
        <v>280</v>
      </c>
      <c r="F1043" s="433" t="s">
        <v>291</v>
      </c>
      <c r="G1043" s="452" t="s">
        <v>285</v>
      </c>
      <c r="H1043" s="452">
        <v>1</v>
      </c>
      <c r="I1043" s="452" t="s">
        <v>294</v>
      </c>
      <c r="J1043" s="452" t="s">
        <v>294</v>
      </c>
      <c r="K1043" s="434" t="s">
        <v>568</v>
      </c>
      <c r="L1043" s="453" t="s">
        <v>569</v>
      </c>
      <c r="M1043" s="453" t="s">
        <v>362</v>
      </c>
      <c r="N1043" s="453" t="s">
        <v>318</v>
      </c>
      <c r="O1043" s="452" t="s">
        <v>315</v>
      </c>
      <c r="P1043" s="453">
        <v>3</v>
      </c>
      <c r="Q1043" s="453">
        <v>2</v>
      </c>
      <c r="R1043" s="432">
        <v>5</v>
      </c>
      <c r="S1043" s="453">
        <v>4</v>
      </c>
      <c r="T1043" s="422"/>
      <c r="U1043" s="454">
        <v>40</v>
      </c>
      <c r="V1043" s="433">
        <v>10611806</v>
      </c>
      <c r="W1043" s="452" t="s">
        <v>484</v>
      </c>
      <c r="X1043" s="453" t="s">
        <v>315</v>
      </c>
      <c r="Y1043" s="453"/>
      <c r="Z1043" s="453"/>
      <c r="AA1043" s="453"/>
      <c r="AB1043" s="453" t="s">
        <v>838</v>
      </c>
      <c r="AC1043" s="453"/>
      <c r="AD1043" s="432"/>
      <c r="AE1043" s="433"/>
      <c r="AF1043" s="433"/>
      <c r="AG1043" s="433" t="s">
        <v>319</v>
      </c>
      <c r="AH1043" s="453">
        <v>5</v>
      </c>
      <c r="AI1043" s="453">
        <v>12</v>
      </c>
      <c r="AJ1043" s="453">
        <v>40</v>
      </c>
      <c r="AK1043" s="453">
        <v>16</v>
      </c>
      <c r="AL1043" s="453">
        <v>50</v>
      </c>
      <c r="AM1043" s="22">
        <f t="shared" si="483"/>
        <v>5</v>
      </c>
      <c r="AN1043" s="104">
        <f t="shared" si="478"/>
        <v>0.52777777777777779</v>
      </c>
      <c r="AO1043" s="104">
        <f t="shared" si="479"/>
        <v>0.70138888888888884</v>
      </c>
      <c r="AP1043" s="22" t="str" cm="1">
        <f t="array" ref="AP1043">IF(W1043="","",IF(SUMPRODUCT((W1043=$W$7:$W$2042)*(AH1043=$AH$7:$AH$2042)*(AN1043=$AN$7:$AN$2042)*(AO1043=$AO$7:$AO$2042)*(ROW($W$7:$W$2042)&lt;&gt;ROW(W1043))*((R1043=0)*($R$7:$R$2042&gt;0)+(R1043&gt;0)*($R$7:$R$2042=0)))&gt;0,"SALONES UNIDOS",IF(SUMPRODUCT((W1043=$W$7:$W$2042)*(AH1043=$AH$7:$AH$2042)*((AN1043&lt;$AO$7:$AO$2042)*(AO1043&gt;$AN$7:$AN$2042))*(ROW($W$7:$W$2042)&lt;&gt;ROW(W1043)))&gt;0,"Cruzado","Sin cruce")))</f>
        <v>Sin cruce</v>
      </c>
      <c r="AQ1043" s="104">
        <f t="shared" si="500"/>
        <v>0.52777777777777779</v>
      </c>
      <c r="AR1043" s="104">
        <f t="shared" si="501"/>
        <v>0.70138888888888884</v>
      </c>
      <c r="AS1043" s="22"/>
      <c r="AT1043" s="22"/>
      <c r="AU1043" s="361" t="str" cm="1">
        <f t="array" ref="AU1043">IF(AB1043="","",IF(SUMPRODUCT((AB1043=$AB$989:$AB$1558)*(AH1043=$AH$989:$AH$1558)*(AQ1043=$AQ$989:$AQ$1558)*(AR1043=$AR$989:$AR$1558)*(ROW($AB$989:$AB$1558)&lt;&gt;ROW(AB1043))*((R1043=0)*($R$989:$R$1558&gt;0)+(R1043&gt;0)*($R$989:$R$1558=0)))&gt;0,"SALONES UNIDOS",IF(SUMPRODUCT((AB1043=$AB$989:$AB$1558)*(AH1043=$AH$989:$AH$1558)*((AQ1043&lt;$AR$989:$AR$1558)*(AR1043&gt;$AQ$989:$AQ$1558))*(ROW($AB$989:$AB$1558)&lt;&gt;ROW(AB1043)))&gt;0,"Cruzado","Sin cruce")))</f>
        <v>Sin cruce</v>
      </c>
      <c r="AV1043" s="361" t="str" cm="1">
        <f t="array" ref="AV1043">IF(AD1043="","",IF(SUMPRODUCT((AD1043=$AD$989:$AD$1558)*(AH1043=$AH$989:$AH$1558)*(AS1043=$AS$989:$AS$1558)*(AT1043=$AT$989:$AT$1558)*(ROW($AD$989:$AD$1558)&lt;&gt;ROW(AD1043))*((R1043=0)*($R$989:$R$1558&gt;0)+(R1043&gt;0)*($R$989:$R$1558=0)))&gt;0,"SALONES UNIDOS",IF(SUMPRODUCT((AD1043=$AD$989:$AD$1558)*(AH1043=$AH$989:$AH$1558)*((AS1043&lt;$AT$989:$AT$1558)*(AT1043&gt;$AS$989:$AS$1558))*(ROW($AD$989:$AD$1558)&lt;&gt;ROW(AD1043)))&gt;0,"Cruzado","Sin cruce")))</f>
        <v/>
      </c>
      <c r="AW1043" s="104" t="str">
        <f t="shared" si="484"/>
        <v>EN1PRINCIPALG</v>
      </c>
      <c r="AX1043" s="104" t="str" cm="1">
        <f t="array" ref="AX1043">IF(AW1043="","",IF(SUMPRODUCT((AW1043=$AW$7:$AW$2042)*(AH1043=$AH$7:$AH$2042)*(AN1043=$AN$7:$AN$2042)*(AO1043=$AO$7:$AO$2042)*(ROW($AW$7:$AW$2042)&lt;&gt;ROW(AW1043))*((R1043=0)*($R$7:$R$2042&gt;0)+(R1043&gt;0)*($R$7:$R$2042=0)))&gt;0,"SALONES UNIDOS",IF(SUMPRODUCT((AW1043=$AW$7:$AW$2042)*(AH1043=$AH$7:$AH$2042)*((AN1043&lt;$AO$7:$AO$2042)*(AO1043&gt;$AN$7:$AN$2042))*(ROW($AW$7:$AW$2042)&lt;&gt;ROW(AW1043)))&gt;0,"Cruzado","Sin cruce")))</f>
        <v>Sin cruce</v>
      </c>
    </row>
    <row r="1044" spans="2:50" ht="19.8" hidden="1" customHeight="1" x14ac:dyDescent="0.25">
      <c r="B1044" s="498" t="s">
        <v>314</v>
      </c>
      <c r="C1044" s="476" t="s">
        <v>968</v>
      </c>
      <c r="D1044" s="476">
        <v>20261</v>
      </c>
      <c r="E1044" s="477" t="s">
        <v>280</v>
      </c>
      <c r="F1044" s="478" t="s">
        <v>291</v>
      </c>
      <c r="G1044" s="477" t="s">
        <v>285</v>
      </c>
      <c r="H1044" s="477">
        <v>1</v>
      </c>
      <c r="I1044" s="477" t="s">
        <v>300</v>
      </c>
      <c r="J1044" s="477" t="s">
        <v>300</v>
      </c>
      <c r="K1044" s="479" t="s">
        <v>553</v>
      </c>
      <c r="L1044" s="480" t="s">
        <v>554</v>
      </c>
      <c r="M1044" s="480" t="s">
        <v>324</v>
      </c>
      <c r="N1044" s="480" t="s">
        <v>318</v>
      </c>
      <c r="O1044" s="477" t="s">
        <v>315</v>
      </c>
      <c r="P1044" s="480">
        <v>2</v>
      </c>
      <c r="Q1044" s="480">
        <v>0</v>
      </c>
      <c r="R1044" s="476">
        <v>2</v>
      </c>
      <c r="S1044" s="480">
        <v>3</v>
      </c>
      <c r="T1044" s="481"/>
      <c r="U1044" s="482">
        <v>40</v>
      </c>
      <c r="V1044" s="490">
        <v>21534093</v>
      </c>
      <c r="W1044" s="490" t="s">
        <v>1170</v>
      </c>
      <c r="X1044" s="480" t="s">
        <v>315</v>
      </c>
      <c r="Y1044" s="480"/>
      <c r="Z1044" s="480"/>
      <c r="AA1044" s="480"/>
      <c r="AB1044" s="480" t="s">
        <v>570</v>
      </c>
      <c r="AC1044" s="480"/>
      <c r="AD1044" s="476"/>
      <c r="AE1044" s="478"/>
      <c r="AF1044" s="478"/>
      <c r="AG1044" s="478" t="s">
        <v>559</v>
      </c>
      <c r="AH1044" s="480">
        <v>4</v>
      </c>
      <c r="AI1044" s="480">
        <v>11</v>
      </c>
      <c r="AJ1044" s="480">
        <v>50</v>
      </c>
      <c r="AK1044" s="480">
        <v>13</v>
      </c>
      <c r="AL1044" s="480">
        <v>30</v>
      </c>
      <c r="AM1044" s="22">
        <f t="shared" ref="AM1044:AM1051" si="502">IF(AI1044="",R1044,ROUND(((((AK1044/24)+(AL1044/1440))-((AI1044/24)+(AJ1044/1440)))*1440/50),5))</f>
        <v>2</v>
      </c>
      <c r="AN1044" s="104">
        <f t="shared" ref="AN1044:AN1051" si="503">AI1044/24+AJ1044/1440</f>
        <v>0.49305555555555552</v>
      </c>
      <c r="AO1044" s="104">
        <f t="shared" ref="AO1044:AO1051" si="504">AK1044/24+AL1044/1440</f>
        <v>0.5625</v>
      </c>
      <c r="AP1044" s="22" t="str" cm="1">
        <f t="array" ref="AP1044">IF(W1044="","",IF(SUMPRODUCT((W1044=$W$7:$W$2042)*(AH1044=$AH$7:$AH$2042)*(AN1044=$AN$7:$AN$2042)*(AO1044=$AO$7:$AO$2042)*(ROW($W$7:$W$2042)&lt;&gt;ROW(W1044))*((R1044=0)*($R$7:$R$2042&gt;0)+(R1044&gt;0)*($R$7:$R$2042=0)))&gt;0,"SALONES UNIDOS",IF(SUMPRODUCT((W1044=$W$7:$W$2042)*(AH1044=$AH$7:$AH$2042)*((AN1044&lt;$AO$7:$AO$2042)*(AO1044&gt;$AN$7:$AN$2042))*(ROW($W$7:$W$2042)&lt;&gt;ROW(W1044)))&gt;0,"Cruzado","Sin cruce")))</f>
        <v>Sin cruce</v>
      </c>
      <c r="AQ1044" s="104">
        <f t="shared" si="500"/>
        <v>0.49305555555555552</v>
      </c>
      <c r="AR1044" s="104">
        <f t="shared" si="501"/>
        <v>0.5625</v>
      </c>
      <c r="AS1044" s="22"/>
      <c r="AT1044" s="22"/>
      <c r="AU1044" s="361" t="str" cm="1">
        <f t="array" ref="AU1044">IF(AB1044="","",IF(SUMPRODUCT((AB1044=$AB$989:$AB$1558)*(AH1044=$AH$989:$AH$1558)*(AQ1044=$AQ$989:$AQ$1558)*(AR1044=$AR$989:$AR$1558)*(ROW($AB$989:$AB$1558)&lt;&gt;ROW(AB1044))*((R1044=0)*($R$989:$R$1558&gt;0)+(R1044&gt;0)*($R$989:$R$1558=0)))&gt;0,"SALONES UNIDOS",IF(SUMPRODUCT((AB1044=$AB$989:$AB$1558)*(AH1044=$AH$989:$AH$1558)*((AQ1044&lt;$AR$989:$AR$1558)*(AR1044&gt;$AQ$989:$AQ$1558))*(ROW($AB$989:$AB$1558)&lt;&gt;ROW(AB1044)))&gt;0,"Cruzado","Sin cruce")))</f>
        <v>Sin cruce</v>
      </c>
      <c r="AV1044" s="361" t="str" cm="1">
        <f t="array" ref="AV1044">IF(AD1044="","",IF(SUMPRODUCT((AD1044=$AD$989:$AD$1558)*(AH1044=$AH$989:$AH$1558)*(AS1044=$AS$989:$AS$1558)*(AT1044=$AT$989:$AT$1558)*(ROW($AD$989:$AD$1558)&lt;&gt;ROW(AD1044))*((R1044=0)*($R$989:$R$1558&gt;0)+(R1044&gt;0)*($R$989:$R$1558=0)))&gt;0,"SALONES UNIDOS",IF(SUMPRODUCT((AD1044=$AD$989:$AD$1558)*(AH1044=$AH$989:$AH$1558)*((AS1044&lt;$AT$989:$AT$1558)*(AT1044&gt;$AS$989:$AS$1558))*(ROW($AD$989:$AD$1558)&lt;&gt;ROW(AD1044)))&gt;0,"Cruzado","Sin cruce")))</f>
        <v/>
      </c>
      <c r="AW1044" s="104" t="str">
        <f t="shared" ref="AW1044:AW1051" si="505">TRIM(CONCATENATE(G1044,H1044,E1044,J1044))</f>
        <v>EN1PRINCIPALH</v>
      </c>
      <c r="AX1044" s="104" t="str" cm="1">
        <f t="array" ref="AX1044">IF(AW1044="","",IF(SUMPRODUCT((AW1044=$AW$7:$AW$2042)*(AH1044=$AH$7:$AH$2042)*(AN1044=$AN$7:$AN$2042)*(AO1044=$AO$7:$AO$2042)*(ROW($AW$7:$AW$2042)&lt;&gt;ROW(AW1044))*((R1044=0)*($R$7:$R$2042&gt;0)+(R1044&gt;0)*($R$7:$R$2042=0)))&gt;0,"SALONES UNIDOS",IF(SUMPRODUCT((AW1044=$AW$7:$AW$2042)*(AH1044=$AH$7:$AH$2042)*((AN1044&lt;$AO$7:$AO$2042)*(AO1044&gt;$AN$7:$AN$2042))*(ROW($AW$7:$AW$2042)&lt;&gt;ROW(AW1044)))&gt;0,"Cruzado","Sin cruce")))</f>
        <v>Sin cruce</v>
      </c>
    </row>
    <row r="1045" spans="2:50" ht="19.8" hidden="1" customHeight="1" x14ac:dyDescent="0.25">
      <c r="B1045" s="498" t="s">
        <v>314</v>
      </c>
      <c r="C1045" s="476" t="s">
        <v>968</v>
      </c>
      <c r="D1045" s="476">
        <v>20261</v>
      </c>
      <c r="E1045" s="477" t="s">
        <v>280</v>
      </c>
      <c r="F1045" s="478" t="s">
        <v>291</v>
      </c>
      <c r="G1045" s="477" t="s">
        <v>285</v>
      </c>
      <c r="H1045" s="477">
        <v>1</v>
      </c>
      <c r="I1045" s="477" t="s">
        <v>1168</v>
      </c>
      <c r="J1045" s="477" t="s">
        <v>300</v>
      </c>
      <c r="K1045" s="479" t="s">
        <v>553</v>
      </c>
      <c r="L1045" s="480" t="s">
        <v>554</v>
      </c>
      <c r="M1045" s="480" t="s">
        <v>324</v>
      </c>
      <c r="N1045" s="480" t="s">
        <v>318</v>
      </c>
      <c r="O1045" s="477" t="s">
        <v>315</v>
      </c>
      <c r="P1045" s="480">
        <v>0</v>
      </c>
      <c r="Q1045" s="480">
        <v>2</v>
      </c>
      <c r="R1045" s="476">
        <v>2</v>
      </c>
      <c r="S1045" s="480">
        <v>3</v>
      </c>
      <c r="T1045" s="481"/>
      <c r="U1045" s="482">
        <v>20</v>
      </c>
      <c r="V1045" s="490">
        <v>21534093</v>
      </c>
      <c r="W1045" s="490" t="s">
        <v>1170</v>
      </c>
      <c r="X1045" s="480" t="s">
        <v>315</v>
      </c>
      <c r="Y1045" s="480"/>
      <c r="Z1045" s="480"/>
      <c r="AA1045" s="480"/>
      <c r="AB1045" s="480"/>
      <c r="AC1045" s="480"/>
      <c r="AD1045" s="476" t="s">
        <v>835</v>
      </c>
      <c r="AE1045" s="478"/>
      <c r="AF1045" s="478"/>
      <c r="AG1045" s="478" t="s">
        <v>301</v>
      </c>
      <c r="AH1045" s="480">
        <v>4</v>
      </c>
      <c r="AI1045" s="480">
        <v>13</v>
      </c>
      <c r="AJ1045" s="480">
        <v>30</v>
      </c>
      <c r="AK1045" s="480">
        <v>15</v>
      </c>
      <c r="AL1045" s="480">
        <v>10</v>
      </c>
      <c r="AM1045" s="22">
        <f t="shared" si="502"/>
        <v>2</v>
      </c>
      <c r="AN1045" s="104">
        <f t="shared" si="503"/>
        <v>0.5625</v>
      </c>
      <c r="AO1045" s="104">
        <f t="shared" si="504"/>
        <v>0.63194444444444442</v>
      </c>
      <c r="AP1045" s="22" t="str" cm="1">
        <f t="array" ref="AP1045">IF(W1045="","",IF(SUMPRODUCT((W1045=$W$7:$W$2042)*(AH1045=$AH$7:$AH$2042)*(AN1045=$AN$7:$AN$2042)*(AO1045=$AO$7:$AO$2042)*(ROW($W$7:$W$2042)&lt;&gt;ROW(W1045))*((R1045=0)*($R$7:$R$2042&gt;0)+(R1045&gt;0)*($R$7:$R$2042=0)))&gt;0,"SALONES UNIDOS",IF(SUMPRODUCT((W1045=$W$7:$W$2042)*(AH1045=$AH$7:$AH$2042)*((AN1045&lt;$AO$7:$AO$2042)*(AO1045&gt;$AN$7:$AN$2042))*(ROW($W$7:$W$2042)&lt;&gt;ROW(W1045)))&gt;0,"Cruzado","Sin cruce")))</f>
        <v>Sin cruce</v>
      </c>
      <c r="AQ1045" s="22"/>
      <c r="AR1045" s="22"/>
      <c r="AS1045" s="104">
        <f t="shared" ref="AS1045:AS1046" si="506">AN1045</f>
        <v>0.5625</v>
      </c>
      <c r="AT1045" s="104">
        <f t="shared" ref="AT1045:AT1046" si="507">AO1045</f>
        <v>0.63194444444444442</v>
      </c>
      <c r="AU1045" s="361" t="str" cm="1">
        <f t="array" ref="AU1045">IF(AB1045="","",IF(SUMPRODUCT((AB1045=$AB$989:$AB$1558)*(AH1045=$AH$989:$AH$1558)*(AQ1045=$AQ$989:$AQ$1558)*(AR1045=$AR$989:$AR$1558)*(ROW($AB$989:$AB$1558)&lt;&gt;ROW(AB1045))*((R1045=0)*($R$989:$R$1558&gt;0)+(R1045&gt;0)*($R$989:$R$1558=0)))&gt;0,"SALONES UNIDOS",IF(SUMPRODUCT((AB1045=$AB$989:$AB$1558)*(AH1045=$AH$989:$AH$1558)*((AQ1045&lt;$AR$989:$AR$1558)*(AR1045&gt;$AQ$989:$AQ$1558))*(ROW($AB$989:$AB$1558)&lt;&gt;ROW(AB1045)))&gt;0,"Cruzado","Sin cruce")))</f>
        <v/>
      </c>
      <c r="AV1045" s="361" t="str" cm="1">
        <f t="array" ref="AV1045">IF(AD1045="","",IF(SUMPRODUCT((AD1045=$AD$989:$AD$1558)*(AH1045=$AH$989:$AH$1558)*(AS1045=$AS$989:$AS$1558)*(AT1045=$AT$989:$AT$1558)*(ROW($AD$989:$AD$1558)&lt;&gt;ROW(AD1045))*((R1045=0)*($R$989:$R$1558&gt;0)+(R1045&gt;0)*($R$989:$R$1558=0)))&gt;0,"SALONES UNIDOS",IF(SUMPRODUCT((AD1045=$AD$989:$AD$1558)*(AH1045=$AH$989:$AH$1558)*((AS1045&lt;$AT$989:$AT$1558)*(AT1045&gt;$AS$989:$AS$1558))*(ROW($AD$989:$AD$1558)&lt;&gt;ROW(AD1045)))&gt;0,"Cruzado","Sin cruce")))</f>
        <v>Sin cruce</v>
      </c>
      <c r="AW1045" s="104" t="str">
        <f t="shared" si="505"/>
        <v>EN1PRINCIPALH</v>
      </c>
      <c r="AX1045" s="104" t="str" cm="1">
        <f t="array" ref="AX1045">IF(AW1045="","",IF(SUMPRODUCT((AW1045=$AW$7:$AW$2042)*(AH1045=$AH$7:$AH$2042)*(AN1045=$AN$7:$AN$2042)*(AO1045=$AO$7:$AO$2042)*(ROW($AW$7:$AW$2042)&lt;&gt;ROW(AW1045))*((R1045=0)*($R$7:$R$2042&gt;0)+(R1045&gt;0)*($R$7:$R$2042=0)))&gt;0,"SALONES UNIDOS",IF(SUMPRODUCT((AW1045=$AW$7:$AW$2042)*(AH1045=$AH$7:$AH$2042)*((AN1045&lt;$AO$7:$AO$2042)*(AO1045&gt;$AN$7:$AN$2042))*(ROW($AW$7:$AW$2042)&lt;&gt;ROW(AW1045)))&gt;0,"Cruzado","Sin cruce")))</f>
        <v>Sin cruce</v>
      </c>
    </row>
    <row r="1046" spans="2:50" ht="19.8" hidden="1" customHeight="1" x14ac:dyDescent="0.25">
      <c r="B1046" s="498" t="s">
        <v>314</v>
      </c>
      <c r="C1046" s="476" t="s">
        <v>968</v>
      </c>
      <c r="D1046" s="476">
        <v>20261</v>
      </c>
      <c r="E1046" s="477" t="s">
        <v>280</v>
      </c>
      <c r="F1046" s="478" t="s">
        <v>291</v>
      </c>
      <c r="G1046" s="477" t="s">
        <v>285</v>
      </c>
      <c r="H1046" s="477">
        <v>1</v>
      </c>
      <c r="I1046" s="477" t="s">
        <v>1169</v>
      </c>
      <c r="J1046" s="477" t="s">
        <v>300</v>
      </c>
      <c r="K1046" s="479" t="s">
        <v>553</v>
      </c>
      <c r="L1046" s="480" t="s">
        <v>554</v>
      </c>
      <c r="M1046" s="480" t="s">
        <v>324</v>
      </c>
      <c r="N1046" s="480" t="s">
        <v>318</v>
      </c>
      <c r="O1046" s="477" t="s">
        <v>315</v>
      </c>
      <c r="P1046" s="480">
        <v>0</v>
      </c>
      <c r="Q1046" s="480">
        <v>2</v>
      </c>
      <c r="R1046" s="476">
        <v>2</v>
      </c>
      <c r="S1046" s="480">
        <v>3</v>
      </c>
      <c r="T1046" s="481"/>
      <c r="U1046" s="482">
        <v>20</v>
      </c>
      <c r="V1046" s="490">
        <v>21534093</v>
      </c>
      <c r="W1046" s="490" t="s">
        <v>1170</v>
      </c>
      <c r="X1046" s="480" t="s">
        <v>315</v>
      </c>
      <c r="Y1046" s="480"/>
      <c r="Z1046" s="480"/>
      <c r="AA1046" s="480"/>
      <c r="AB1046" s="480"/>
      <c r="AC1046" s="480"/>
      <c r="AD1046" s="476" t="s">
        <v>835</v>
      </c>
      <c r="AE1046" s="478"/>
      <c r="AF1046" s="478"/>
      <c r="AG1046" s="478" t="s">
        <v>301</v>
      </c>
      <c r="AH1046" s="480">
        <v>4</v>
      </c>
      <c r="AI1046" s="480">
        <v>15</v>
      </c>
      <c r="AJ1046" s="480">
        <v>10</v>
      </c>
      <c r="AK1046" s="480">
        <v>16</v>
      </c>
      <c r="AL1046" s="480">
        <v>50</v>
      </c>
      <c r="AM1046" s="22">
        <f t="shared" si="502"/>
        <v>2</v>
      </c>
      <c r="AN1046" s="104">
        <f t="shared" si="503"/>
        <v>0.63194444444444442</v>
      </c>
      <c r="AO1046" s="104">
        <f t="shared" si="504"/>
        <v>0.70138888888888884</v>
      </c>
      <c r="AP1046" s="22" t="str" cm="1">
        <f t="array" ref="AP1046">IF(W1046="","",IF(SUMPRODUCT((W1046=$W$7:$W$2042)*(AH1046=$AH$7:$AH$2042)*(AN1046=$AN$7:$AN$2042)*(AO1046=$AO$7:$AO$2042)*(ROW($W$7:$W$2042)&lt;&gt;ROW(W1046))*((R1046=0)*($R$7:$R$2042&gt;0)+(R1046&gt;0)*($R$7:$R$2042=0)))&gt;0,"SALONES UNIDOS",IF(SUMPRODUCT((W1046=$W$7:$W$2042)*(AH1046=$AH$7:$AH$2042)*((AN1046&lt;$AO$7:$AO$2042)*(AO1046&gt;$AN$7:$AN$2042))*(ROW($W$7:$W$2042)&lt;&gt;ROW(W1046)))&gt;0,"Cruzado","Sin cruce")))</f>
        <v>Sin cruce</v>
      </c>
      <c r="AQ1046" s="22"/>
      <c r="AR1046" s="22"/>
      <c r="AS1046" s="104">
        <f t="shared" si="506"/>
        <v>0.63194444444444442</v>
      </c>
      <c r="AT1046" s="104">
        <f t="shared" si="507"/>
        <v>0.70138888888888884</v>
      </c>
      <c r="AU1046" s="361" t="str" cm="1">
        <f t="array" ref="AU1046">IF(AB1046="","",IF(SUMPRODUCT((AB1046=$AB$989:$AB$1558)*(AH1046=$AH$989:$AH$1558)*(AQ1046=$AQ$989:$AQ$1558)*(AR1046=$AR$989:$AR$1558)*(ROW($AB$989:$AB$1558)&lt;&gt;ROW(AB1046))*((R1046=0)*($R$989:$R$1558&gt;0)+(R1046&gt;0)*($R$989:$R$1558=0)))&gt;0,"SALONES UNIDOS",IF(SUMPRODUCT((AB1046=$AB$989:$AB$1558)*(AH1046=$AH$989:$AH$1558)*((AQ1046&lt;$AR$989:$AR$1558)*(AR1046&gt;$AQ$989:$AQ$1558))*(ROW($AB$989:$AB$1558)&lt;&gt;ROW(AB1046)))&gt;0,"Cruzado","Sin cruce")))</f>
        <v/>
      </c>
      <c r="AV1046" s="361" t="str" cm="1">
        <f t="array" ref="AV1046">IF(AD1046="","",IF(SUMPRODUCT((AD1046=$AD$989:$AD$1558)*(AH1046=$AH$989:$AH$1558)*(AS1046=$AS$989:$AS$1558)*(AT1046=$AT$989:$AT$1558)*(ROW($AD$989:$AD$1558)&lt;&gt;ROW(AD1046))*((R1046=0)*($R$989:$R$1558&gt;0)+(R1046&gt;0)*($R$989:$R$1558=0)))&gt;0,"SALONES UNIDOS",IF(SUMPRODUCT((AD1046=$AD$989:$AD$1558)*(AH1046=$AH$989:$AH$1558)*((AS1046&lt;$AT$989:$AT$1558)*(AT1046&gt;$AS$989:$AS$1558))*(ROW($AD$989:$AD$1558)&lt;&gt;ROW(AD1046)))&gt;0,"Cruzado","Sin cruce")))</f>
        <v>Sin cruce</v>
      </c>
      <c r="AW1046" s="104" t="str">
        <f t="shared" si="505"/>
        <v>EN1PRINCIPALH</v>
      </c>
      <c r="AX1046" s="104" t="str" cm="1">
        <f t="array" ref="AX1046">IF(AW1046="","",IF(SUMPRODUCT((AW1046=$AW$7:$AW$2042)*(AH1046=$AH$7:$AH$2042)*(AN1046=$AN$7:$AN$2042)*(AO1046=$AO$7:$AO$2042)*(ROW($AW$7:$AW$2042)&lt;&gt;ROW(AW1046))*((R1046=0)*($R$7:$R$2042&gt;0)+(R1046&gt;0)*($R$7:$R$2042=0)))&gt;0,"SALONES UNIDOS",IF(SUMPRODUCT((AW1046=$AW$7:$AW$2042)*(AH1046=$AH$7:$AH$2042)*((AN1046&lt;$AO$7:$AO$2042)*(AO1046&gt;$AN$7:$AN$2042))*(ROW($AW$7:$AW$2042)&lt;&gt;ROW(AW1046)))&gt;0,"Cruzado","Sin cruce")))</f>
        <v>Sin cruce</v>
      </c>
    </row>
    <row r="1047" spans="2:50" ht="19.8" hidden="1" customHeight="1" x14ac:dyDescent="0.25">
      <c r="B1047" s="498" t="s">
        <v>314</v>
      </c>
      <c r="C1047" s="476" t="s">
        <v>968</v>
      </c>
      <c r="D1047" s="476">
        <v>20261</v>
      </c>
      <c r="E1047" s="477" t="s">
        <v>280</v>
      </c>
      <c r="F1047" s="478" t="s">
        <v>291</v>
      </c>
      <c r="G1047" s="477" t="s">
        <v>285</v>
      </c>
      <c r="H1047" s="477">
        <v>1</v>
      </c>
      <c r="I1047" s="477" t="s">
        <v>300</v>
      </c>
      <c r="J1047" s="477" t="s">
        <v>300</v>
      </c>
      <c r="K1047" s="479" t="s">
        <v>561</v>
      </c>
      <c r="L1047" s="480" t="s">
        <v>562</v>
      </c>
      <c r="M1047" s="480" t="s">
        <v>362</v>
      </c>
      <c r="N1047" s="480" t="s">
        <v>318</v>
      </c>
      <c r="O1047" s="477" t="s">
        <v>315</v>
      </c>
      <c r="P1047" s="480">
        <v>2</v>
      </c>
      <c r="Q1047" s="480">
        <v>2</v>
      </c>
      <c r="R1047" s="476">
        <v>4</v>
      </c>
      <c r="S1047" s="480">
        <v>3</v>
      </c>
      <c r="T1047" s="481"/>
      <c r="U1047" s="482">
        <v>40</v>
      </c>
      <c r="V1047" s="490">
        <v>40364065</v>
      </c>
      <c r="W1047" s="490" t="s">
        <v>5</v>
      </c>
      <c r="X1047" s="480" t="s">
        <v>315</v>
      </c>
      <c r="Y1047" s="480"/>
      <c r="Z1047" s="480"/>
      <c r="AA1047" s="480"/>
      <c r="AB1047" s="480" t="s">
        <v>704</v>
      </c>
      <c r="AC1047" s="480"/>
      <c r="AD1047" s="476"/>
      <c r="AE1047" s="478"/>
      <c r="AF1047" s="478"/>
      <c r="AG1047" s="478" t="s">
        <v>319</v>
      </c>
      <c r="AH1047" s="480">
        <v>5</v>
      </c>
      <c r="AI1047" s="480">
        <v>8</v>
      </c>
      <c r="AJ1047" s="480">
        <v>30</v>
      </c>
      <c r="AK1047" s="480">
        <v>11</v>
      </c>
      <c r="AL1047" s="480">
        <v>50</v>
      </c>
      <c r="AM1047" s="22">
        <f t="shared" si="502"/>
        <v>4</v>
      </c>
      <c r="AN1047" s="104">
        <f t="shared" si="503"/>
        <v>0.35416666666666663</v>
      </c>
      <c r="AO1047" s="104">
        <f t="shared" si="504"/>
        <v>0.49305555555555552</v>
      </c>
      <c r="AP1047" s="22" t="str" cm="1">
        <f t="array" ref="AP1047">IF(W1047="","",IF(SUMPRODUCT((W1047=$W$7:$W$2042)*(AH1047=$AH$7:$AH$2042)*(AN1047=$AN$7:$AN$2042)*(AO1047=$AO$7:$AO$2042)*(ROW($W$7:$W$2042)&lt;&gt;ROW(W1047))*((R1047=0)*($R$7:$R$2042&gt;0)+(R1047&gt;0)*($R$7:$R$2042=0)))&gt;0,"SALONES UNIDOS",IF(SUMPRODUCT((W1047=$W$7:$W$2042)*(AH1047=$AH$7:$AH$2042)*((AN1047&lt;$AO$7:$AO$2042)*(AO1047&gt;$AN$7:$AN$2042))*(ROW($W$7:$W$2042)&lt;&gt;ROW(W1047)))&gt;0,"Cruzado","Sin cruce")))</f>
        <v>Sin cruce</v>
      </c>
      <c r="AQ1047" s="104">
        <f t="shared" ref="AQ1047:AQ1051" si="508">AN1047</f>
        <v>0.35416666666666663</v>
      </c>
      <c r="AR1047" s="104">
        <f t="shared" ref="AR1047:AR1051" si="509">AO1047</f>
        <v>0.49305555555555552</v>
      </c>
      <c r="AS1047" s="22"/>
      <c r="AT1047" s="22"/>
      <c r="AU1047" s="361" t="str" cm="1">
        <f t="array" ref="AU1047">IF(AB1047="","",IF(SUMPRODUCT((AB1047=$AB$989:$AB$1558)*(AH1047=$AH$989:$AH$1558)*(AQ1047=$AQ$989:$AQ$1558)*(AR1047=$AR$989:$AR$1558)*(ROW($AB$989:$AB$1558)&lt;&gt;ROW(AB1047))*((R1047=0)*($R$989:$R$1558&gt;0)+(R1047&gt;0)*($R$989:$R$1558=0)))&gt;0,"SALONES UNIDOS",IF(SUMPRODUCT((AB1047=$AB$989:$AB$1558)*(AH1047=$AH$989:$AH$1558)*((AQ1047&lt;$AR$989:$AR$1558)*(AR1047&gt;$AQ$989:$AQ$1558))*(ROW($AB$989:$AB$1558)&lt;&gt;ROW(AB1047)))&gt;0,"Cruzado","Sin cruce")))</f>
        <v>Sin cruce</v>
      </c>
      <c r="AV1047" s="361" t="str" cm="1">
        <f t="array" ref="AV1047">IF(AD1047="","",IF(SUMPRODUCT((AD1047=$AD$989:$AD$1558)*(AH1047=$AH$989:$AH$1558)*(AS1047=$AS$989:$AS$1558)*(AT1047=$AT$989:$AT$1558)*(ROW($AD$989:$AD$1558)&lt;&gt;ROW(AD1047))*((R1047=0)*($R$989:$R$1558&gt;0)+(R1047&gt;0)*($R$989:$R$1558=0)))&gt;0,"SALONES UNIDOS",IF(SUMPRODUCT((AD1047=$AD$989:$AD$1558)*(AH1047=$AH$989:$AH$1558)*((AS1047&lt;$AT$989:$AT$1558)*(AT1047&gt;$AS$989:$AS$1558))*(ROW($AD$989:$AD$1558)&lt;&gt;ROW(AD1047)))&gt;0,"Cruzado","Sin cruce")))</f>
        <v/>
      </c>
      <c r="AW1047" s="104" t="str">
        <f t="shared" si="505"/>
        <v>EN1PRINCIPALH</v>
      </c>
      <c r="AX1047" s="104" t="str" cm="1">
        <f t="array" ref="AX1047">IF(AW1047="","",IF(SUMPRODUCT((AW1047=$AW$7:$AW$2042)*(AH1047=$AH$7:$AH$2042)*(AN1047=$AN$7:$AN$2042)*(AO1047=$AO$7:$AO$2042)*(ROW($AW$7:$AW$2042)&lt;&gt;ROW(AW1047))*((R1047=0)*($R$7:$R$2042&gt;0)+(R1047&gt;0)*($R$7:$R$2042=0)))&gt;0,"SALONES UNIDOS",IF(SUMPRODUCT((AW1047=$AW$7:$AW$2042)*(AH1047=$AH$7:$AH$2042)*((AN1047&lt;$AO$7:$AO$2042)*(AO1047&gt;$AN$7:$AN$2042))*(ROW($AW$7:$AW$2042)&lt;&gt;ROW(AW1047)))&gt;0,"Cruzado","Sin cruce")))</f>
        <v>Sin cruce</v>
      </c>
    </row>
    <row r="1048" spans="2:50" ht="19.8" hidden="1" customHeight="1" x14ac:dyDescent="0.25">
      <c r="B1048" s="498" t="s">
        <v>314</v>
      </c>
      <c r="C1048" s="476" t="s">
        <v>968</v>
      </c>
      <c r="D1048" s="476">
        <v>20261</v>
      </c>
      <c r="E1048" s="477" t="s">
        <v>280</v>
      </c>
      <c r="F1048" s="478" t="s">
        <v>291</v>
      </c>
      <c r="G1048" s="477" t="s">
        <v>285</v>
      </c>
      <c r="H1048" s="477">
        <v>1</v>
      </c>
      <c r="I1048" s="477" t="s">
        <v>300</v>
      </c>
      <c r="J1048" s="477" t="s">
        <v>300</v>
      </c>
      <c r="K1048" s="479" t="s">
        <v>563</v>
      </c>
      <c r="L1048" s="480" t="s">
        <v>564</v>
      </c>
      <c r="M1048" s="480" t="s">
        <v>324</v>
      </c>
      <c r="N1048" s="480" t="s">
        <v>318</v>
      </c>
      <c r="O1048" s="477" t="s">
        <v>315</v>
      </c>
      <c r="P1048" s="480">
        <v>2</v>
      </c>
      <c r="Q1048" s="480">
        <v>2</v>
      </c>
      <c r="R1048" s="476">
        <v>4</v>
      </c>
      <c r="S1048" s="480">
        <v>3</v>
      </c>
      <c r="T1048" s="481"/>
      <c r="U1048" s="482">
        <v>40</v>
      </c>
      <c r="V1048" s="490">
        <v>21868076</v>
      </c>
      <c r="W1048" s="490" t="s">
        <v>142</v>
      </c>
      <c r="X1048" s="480" t="s">
        <v>315</v>
      </c>
      <c r="Y1048" s="480"/>
      <c r="Z1048" s="480"/>
      <c r="AA1048" s="480"/>
      <c r="AB1048" s="480" t="s">
        <v>722</v>
      </c>
      <c r="AC1048" s="480"/>
      <c r="AD1048" s="476"/>
      <c r="AE1048" s="478"/>
      <c r="AF1048" s="478"/>
      <c r="AG1048" s="478" t="s">
        <v>319</v>
      </c>
      <c r="AH1048" s="480">
        <v>4</v>
      </c>
      <c r="AI1048" s="480">
        <v>7</v>
      </c>
      <c r="AJ1048" s="480">
        <v>40</v>
      </c>
      <c r="AK1048" s="480">
        <v>11</v>
      </c>
      <c r="AL1048" s="480">
        <v>0</v>
      </c>
      <c r="AM1048" s="22">
        <f t="shared" si="502"/>
        <v>4</v>
      </c>
      <c r="AN1048" s="104">
        <f t="shared" si="503"/>
        <v>0.31944444444444448</v>
      </c>
      <c r="AO1048" s="104">
        <f t="shared" si="504"/>
        <v>0.45833333333333331</v>
      </c>
      <c r="AP1048" s="22" t="str" cm="1">
        <f t="array" ref="AP1048">IF(W1048="","",IF(SUMPRODUCT((W1048=$W$7:$W$2042)*(AH1048=$AH$7:$AH$2042)*(AN1048=$AN$7:$AN$2042)*(AO1048=$AO$7:$AO$2042)*(ROW($W$7:$W$2042)&lt;&gt;ROW(W1048))*((R1048=0)*($R$7:$R$2042&gt;0)+(R1048&gt;0)*($R$7:$R$2042=0)))&gt;0,"SALONES UNIDOS",IF(SUMPRODUCT((W1048=$W$7:$W$2042)*(AH1048=$AH$7:$AH$2042)*((AN1048&lt;$AO$7:$AO$2042)*(AO1048&gt;$AN$7:$AN$2042))*(ROW($W$7:$W$2042)&lt;&gt;ROW(W1048)))&gt;0,"Cruzado","Sin cruce")))</f>
        <v>Sin cruce</v>
      </c>
      <c r="AQ1048" s="104">
        <f t="shared" si="508"/>
        <v>0.31944444444444448</v>
      </c>
      <c r="AR1048" s="104">
        <f t="shared" si="509"/>
        <v>0.45833333333333331</v>
      </c>
      <c r="AS1048" s="22"/>
      <c r="AT1048" s="22"/>
      <c r="AU1048" s="361" t="str" cm="1">
        <f t="array" ref="AU1048">IF(AB1048="","",IF(SUMPRODUCT((AB1048=$AB$989:$AB$1558)*(AH1048=$AH$989:$AH$1558)*(AQ1048=$AQ$989:$AQ$1558)*(AR1048=$AR$989:$AR$1558)*(ROW($AB$989:$AB$1558)&lt;&gt;ROW(AB1048))*((R1048=0)*($R$989:$R$1558&gt;0)+(R1048&gt;0)*($R$989:$R$1558=0)))&gt;0,"SALONES UNIDOS",IF(SUMPRODUCT((AB1048=$AB$989:$AB$1558)*(AH1048=$AH$989:$AH$1558)*((AQ1048&lt;$AR$989:$AR$1558)*(AR1048&gt;$AQ$989:$AQ$1558))*(ROW($AB$989:$AB$1558)&lt;&gt;ROW(AB1048)))&gt;0,"Cruzado","Sin cruce")))</f>
        <v>Sin cruce</v>
      </c>
      <c r="AV1048" s="361" t="str" cm="1">
        <f t="array" ref="AV1048">IF(AD1048="","",IF(SUMPRODUCT((AD1048=$AD$989:$AD$1558)*(AH1048=$AH$989:$AH$1558)*(AS1048=$AS$989:$AS$1558)*(AT1048=$AT$989:$AT$1558)*(ROW($AD$989:$AD$1558)&lt;&gt;ROW(AD1048))*((R1048=0)*($R$989:$R$1558&gt;0)+(R1048&gt;0)*($R$989:$R$1558=0)))&gt;0,"SALONES UNIDOS",IF(SUMPRODUCT((AD1048=$AD$989:$AD$1558)*(AH1048=$AH$989:$AH$1558)*((AS1048&lt;$AT$989:$AT$1558)*(AT1048&gt;$AS$989:$AS$1558))*(ROW($AD$989:$AD$1558)&lt;&gt;ROW(AD1048)))&gt;0,"Cruzado","Sin cruce")))</f>
        <v/>
      </c>
      <c r="AW1048" s="104" t="str">
        <f t="shared" si="505"/>
        <v>EN1PRINCIPALH</v>
      </c>
      <c r="AX1048" s="104" t="str" cm="1">
        <f t="array" ref="AX1048">IF(AW1048="","",IF(SUMPRODUCT((AW1048=$AW$7:$AW$2042)*(AH1048=$AH$7:$AH$2042)*(AN1048=$AN$7:$AN$2042)*(AO1048=$AO$7:$AO$2042)*(ROW($AW$7:$AW$2042)&lt;&gt;ROW(AW1048))*((R1048=0)*($R$7:$R$2042&gt;0)+(R1048&gt;0)*($R$7:$R$2042=0)))&gt;0,"SALONES UNIDOS",IF(SUMPRODUCT((AW1048=$AW$7:$AW$2042)*(AH1048=$AH$7:$AH$2042)*((AN1048&lt;$AO$7:$AO$2042)*(AO1048&gt;$AN$7:$AN$2042))*(ROW($AW$7:$AW$2042)&lt;&gt;ROW(AW1048)))&gt;0,"Cruzado","Sin cruce")))</f>
        <v>Sin cruce</v>
      </c>
    </row>
    <row r="1049" spans="2:50" ht="19.8" hidden="1" customHeight="1" x14ac:dyDescent="0.25">
      <c r="B1049" s="498" t="s">
        <v>314</v>
      </c>
      <c r="C1049" s="476" t="s">
        <v>968</v>
      </c>
      <c r="D1049" s="476">
        <v>20261</v>
      </c>
      <c r="E1049" s="477" t="s">
        <v>280</v>
      </c>
      <c r="F1049" s="478" t="s">
        <v>291</v>
      </c>
      <c r="G1049" s="477" t="s">
        <v>285</v>
      </c>
      <c r="H1049" s="477">
        <v>1</v>
      </c>
      <c r="I1049" s="477" t="s">
        <v>300</v>
      </c>
      <c r="J1049" s="477" t="s">
        <v>300</v>
      </c>
      <c r="K1049" s="479" t="s">
        <v>565</v>
      </c>
      <c r="L1049" s="480" t="s">
        <v>667</v>
      </c>
      <c r="M1049" s="480" t="s">
        <v>362</v>
      </c>
      <c r="N1049" s="480" t="s">
        <v>318</v>
      </c>
      <c r="O1049" s="477" t="s">
        <v>315</v>
      </c>
      <c r="P1049" s="480">
        <v>3</v>
      </c>
      <c r="Q1049" s="480">
        <v>2</v>
      </c>
      <c r="R1049" s="476">
        <v>5</v>
      </c>
      <c r="S1049" s="480">
        <v>4</v>
      </c>
      <c r="T1049" s="481"/>
      <c r="U1049" s="482">
        <v>40</v>
      </c>
      <c r="V1049" s="490">
        <v>21881309</v>
      </c>
      <c r="W1049" s="490" t="s">
        <v>138</v>
      </c>
      <c r="X1049" s="480" t="s">
        <v>315</v>
      </c>
      <c r="Y1049" s="480"/>
      <c r="Z1049" s="480"/>
      <c r="AA1049" s="480"/>
      <c r="AB1049" s="480" t="s">
        <v>570</v>
      </c>
      <c r="AC1049" s="480"/>
      <c r="AD1049" s="476"/>
      <c r="AE1049" s="478"/>
      <c r="AF1049" s="478"/>
      <c r="AG1049" s="478" t="s">
        <v>319</v>
      </c>
      <c r="AH1049" s="480">
        <v>5</v>
      </c>
      <c r="AI1049" s="480">
        <v>12</v>
      </c>
      <c r="AJ1049" s="480">
        <v>40</v>
      </c>
      <c r="AK1049" s="480">
        <v>16</v>
      </c>
      <c r="AL1049" s="480">
        <v>50</v>
      </c>
      <c r="AM1049" s="22">
        <f t="shared" si="502"/>
        <v>5</v>
      </c>
      <c r="AN1049" s="104">
        <f t="shared" si="503"/>
        <v>0.52777777777777779</v>
      </c>
      <c r="AO1049" s="104">
        <f t="shared" si="504"/>
        <v>0.70138888888888884</v>
      </c>
      <c r="AP1049" s="22" t="str" cm="1">
        <f t="array" ref="AP1049">IF(W1049="","",IF(SUMPRODUCT((W1049=$W$7:$W$2042)*(AH1049=$AH$7:$AH$2042)*(AN1049=$AN$7:$AN$2042)*(AO1049=$AO$7:$AO$2042)*(ROW($W$7:$W$2042)&lt;&gt;ROW(W1049))*((R1049=0)*($R$7:$R$2042&gt;0)+(R1049&gt;0)*($R$7:$R$2042=0)))&gt;0,"SALONES UNIDOS",IF(SUMPRODUCT((W1049=$W$7:$W$2042)*(AH1049=$AH$7:$AH$2042)*((AN1049&lt;$AO$7:$AO$2042)*(AO1049&gt;$AN$7:$AN$2042))*(ROW($W$7:$W$2042)&lt;&gt;ROW(W1049)))&gt;0,"Cruzado","Sin cruce")))</f>
        <v>Sin cruce</v>
      </c>
      <c r="AQ1049" s="104">
        <f t="shared" si="508"/>
        <v>0.52777777777777779</v>
      </c>
      <c r="AR1049" s="104">
        <f t="shared" si="509"/>
        <v>0.70138888888888884</v>
      </c>
      <c r="AS1049" s="22"/>
      <c r="AT1049" s="22"/>
      <c r="AU1049" s="361" t="str" cm="1">
        <f t="array" ref="AU1049">IF(AB1049="","",IF(SUMPRODUCT((AB1049=$AB$989:$AB$1558)*(AH1049=$AH$989:$AH$1558)*(AQ1049=$AQ$989:$AQ$1558)*(AR1049=$AR$989:$AR$1558)*(ROW($AB$989:$AB$1558)&lt;&gt;ROW(AB1049))*((R1049=0)*($R$989:$R$1558&gt;0)+(R1049&gt;0)*($R$989:$R$1558=0)))&gt;0,"SALONES UNIDOS",IF(SUMPRODUCT((AB1049=$AB$989:$AB$1558)*(AH1049=$AH$989:$AH$1558)*((AQ1049&lt;$AR$989:$AR$1558)*(AR1049&gt;$AQ$989:$AQ$1558))*(ROW($AB$989:$AB$1558)&lt;&gt;ROW(AB1049)))&gt;0,"Cruzado","Sin cruce")))</f>
        <v>Sin cruce</v>
      </c>
      <c r="AV1049" s="361" t="str" cm="1">
        <f t="array" ref="AV1049">IF(AD1049="","",IF(SUMPRODUCT((AD1049=$AD$989:$AD$1558)*(AH1049=$AH$989:$AH$1558)*(AS1049=$AS$989:$AS$1558)*(AT1049=$AT$989:$AT$1558)*(ROW($AD$989:$AD$1558)&lt;&gt;ROW(AD1049))*((R1049=0)*($R$989:$R$1558&gt;0)+(R1049&gt;0)*($R$989:$R$1558=0)))&gt;0,"SALONES UNIDOS",IF(SUMPRODUCT((AD1049=$AD$989:$AD$1558)*(AH1049=$AH$989:$AH$1558)*((AS1049&lt;$AT$989:$AT$1558)*(AT1049&gt;$AS$989:$AS$1558))*(ROW($AD$989:$AD$1558)&lt;&gt;ROW(AD1049)))&gt;0,"Cruzado","Sin cruce")))</f>
        <v/>
      </c>
      <c r="AW1049" s="104" t="str">
        <f t="shared" si="505"/>
        <v>EN1PRINCIPALH</v>
      </c>
      <c r="AX1049" s="104" t="str" cm="1">
        <f t="array" ref="AX1049">IF(AW1049="","",IF(SUMPRODUCT((AW1049=$AW$7:$AW$2042)*(AH1049=$AH$7:$AH$2042)*(AN1049=$AN$7:$AN$2042)*(AO1049=$AO$7:$AO$2042)*(ROW($AW$7:$AW$2042)&lt;&gt;ROW(AW1049))*((R1049=0)*($R$7:$R$2042&gt;0)+(R1049&gt;0)*($R$7:$R$2042=0)))&gt;0,"SALONES UNIDOS",IF(SUMPRODUCT((AW1049=$AW$7:$AW$2042)*(AH1049=$AH$7:$AH$2042)*((AN1049&lt;$AO$7:$AO$2042)*(AO1049&gt;$AN$7:$AN$2042))*(ROW($AW$7:$AW$2042)&lt;&gt;ROW(AW1049)))&gt;0,"Cruzado","Sin cruce")))</f>
        <v>Sin cruce</v>
      </c>
    </row>
    <row r="1050" spans="2:50" ht="19.8" hidden="1" customHeight="1" x14ac:dyDescent="0.25">
      <c r="B1050" s="498" t="s">
        <v>314</v>
      </c>
      <c r="C1050" s="476" t="s">
        <v>968</v>
      </c>
      <c r="D1050" s="476">
        <v>20261</v>
      </c>
      <c r="E1050" s="477" t="s">
        <v>280</v>
      </c>
      <c r="F1050" s="478" t="s">
        <v>291</v>
      </c>
      <c r="G1050" s="477" t="s">
        <v>285</v>
      </c>
      <c r="H1050" s="477">
        <v>1</v>
      </c>
      <c r="I1050" s="477" t="s">
        <v>300</v>
      </c>
      <c r="J1050" s="477" t="s">
        <v>300</v>
      </c>
      <c r="K1050" s="479" t="s">
        <v>566</v>
      </c>
      <c r="L1050" s="480" t="s">
        <v>567</v>
      </c>
      <c r="M1050" s="480" t="s">
        <v>362</v>
      </c>
      <c r="N1050" s="480" t="s">
        <v>318</v>
      </c>
      <c r="O1050" s="477" t="s">
        <v>315</v>
      </c>
      <c r="P1050" s="480">
        <v>3</v>
      </c>
      <c r="Q1050" s="480">
        <v>2</v>
      </c>
      <c r="R1050" s="476">
        <v>5</v>
      </c>
      <c r="S1050" s="480">
        <v>4</v>
      </c>
      <c r="T1050" s="481"/>
      <c r="U1050" s="482">
        <v>40</v>
      </c>
      <c r="V1050" s="490">
        <v>41641661</v>
      </c>
      <c r="W1050" s="490" t="s">
        <v>197</v>
      </c>
      <c r="X1050" s="480" t="s">
        <v>315</v>
      </c>
      <c r="Y1050" s="480"/>
      <c r="Z1050" s="480"/>
      <c r="AA1050" s="480"/>
      <c r="AB1050" s="480" t="s">
        <v>837</v>
      </c>
      <c r="AC1050" s="480"/>
      <c r="AD1050" s="476"/>
      <c r="AE1050" s="478"/>
      <c r="AF1050" s="478"/>
      <c r="AG1050" s="478" t="s">
        <v>319</v>
      </c>
      <c r="AH1050" s="480">
        <v>1</v>
      </c>
      <c r="AI1050" s="480">
        <v>7</v>
      </c>
      <c r="AJ1050" s="480">
        <v>40</v>
      </c>
      <c r="AK1050" s="480">
        <v>11</v>
      </c>
      <c r="AL1050" s="480">
        <v>50</v>
      </c>
      <c r="AM1050" s="22">
        <f t="shared" si="502"/>
        <v>5</v>
      </c>
      <c r="AN1050" s="104">
        <f t="shared" si="503"/>
        <v>0.31944444444444448</v>
      </c>
      <c r="AO1050" s="104">
        <f t="shared" si="504"/>
        <v>0.49305555555555552</v>
      </c>
      <c r="AP1050" s="22" t="str" cm="1">
        <f t="array" ref="AP1050">IF(W1050="","",IF(SUMPRODUCT((W1050=$W$7:$W$2042)*(AH1050=$AH$7:$AH$2042)*(AN1050=$AN$7:$AN$2042)*(AO1050=$AO$7:$AO$2042)*(ROW($W$7:$W$2042)&lt;&gt;ROW(W1050))*((R1050=0)*($R$7:$R$2042&gt;0)+(R1050&gt;0)*($R$7:$R$2042=0)))&gt;0,"SALONES UNIDOS",IF(SUMPRODUCT((W1050=$W$7:$W$2042)*(AH1050=$AH$7:$AH$2042)*((AN1050&lt;$AO$7:$AO$2042)*(AO1050&gt;$AN$7:$AN$2042))*(ROW($W$7:$W$2042)&lt;&gt;ROW(W1050)))&gt;0,"Cruzado","Sin cruce")))</f>
        <v>Sin cruce</v>
      </c>
      <c r="AQ1050" s="104">
        <f t="shared" si="508"/>
        <v>0.31944444444444448</v>
      </c>
      <c r="AR1050" s="104">
        <f t="shared" si="509"/>
        <v>0.49305555555555552</v>
      </c>
      <c r="AS1050" s="22"/>
      <c r="AT1050" s="22"/>
      <c r="AU1050" s="361" t="str" cm="1">
        <f t="array" ref="AU1050">IF(AB1050="","",IF(SUMPRODUCT((AB1050=$AB$989:$AB$1558)*(AH1050=$AH$989:$AH$1558)*(AQ1050=$AQ$989:$AQ$1558)*(AR1050=$AR$989:$AR$1558)*(ROW($AB$989:$AB$1558)&lt;&gt;ROW(AB1050))*((R1050=0)*($R$989:$R$1558&gt;0)+(R1050&gt;0)*($R$989:$R$1558=0)))&gt;0,"SALONES UNIDOS",IF(SUMPRODUCT((AB1050=$AB$989:$AB$1558)*(AH1050=$AH$989:$AH$1558)*((AQ1050&lt;$AR$989:$AR$1558)*(AR1050&gt;$AQ$989:$AQ$1558))*(ROW($AB$989:$AB$1558)&lt;&gt;ROW(AB1050)))&gt;0,"Cruzado","Sin cruce")))</f>
        <v>Sin cruce</v>
      </c>
      <c r="AV1050" s="361" t="str" cm="1">
        <f t="array" ref="AV1050">IF(AD1050="","",IF(SUMPRODUCT((AD1050=$AD$989:$AD$1558)*(AH1050=$AH$989:$AH$1558)*(AS1050=$AS$989:$AS$1558)*(AT1050=$AT$989:$AT$1558)*(ROW($AD$989:$AD$1558)&lt;&gt;ROW(AD1050))*((R1050=0)*($R$989:$R$1558&gt;0)+(R1050&gt;0)*($R$989:$R$1558=0)))&gt;0,"SALONES UNIDOS",IF(SUMPRODUCT((AD1050=$AD$989:$AD$1558)*(AH1050=$AH$989:$AH$1558)*((AS1050&lt;$AT$989:$AT$1558)*(AT1050&gt;$AS$989:$AS$1558))*(ROW($AD$989:$AD$1558)&lt;&gt;ROW(AD1050)))&gt;0,"Cruzado","Sin cruce")))</f>
        <v/>
      </c>
      <c r="AW1050" s="104" t="str">
        <f t="shared" si="505"/>
        <v>EN1PRINCIPALH</v>
      </c>
      <c r="AX1050" s="104" t="str" cm="1">
        <f t="array" ref="AX1050">IF(AW1050="","",IF(SUMPRODUCT((AW1050=$AW$7:$AW$2042)*(AH1050=$AH$7:$AH$2042)*(AN1050=$AN$7:$AN$2042)*(AO1050=$AO$7:$AO$2042)*(ROW($AW$7:$AW$2042)&lt;&gt;ROW(AW1050))*((R1050=0)*($R$7:$R$2042&gt;0)+(R1050&gt;0)*($R$7:$R$2042=0)))&gt;0,"SALONES UNIDOS",IF(SUMPRODUCT((AW1050=$AW$7:$AW$2042)*(AH1050=$AH$7:$AH$2042)*((AN1050&lt;$AO$7:$AO$2042)*(AO1050&gt;$AN$7:$AN$2042))*(ROW($AW$7:$AW$2042)&lt;&gt;ROW(AW1050)))&gt;0,"Cruzado","Sin cruce")))</f>
        <v>Sin cruce</v>
      </c>
    </row>
    <row r="1051" spans="2:50" ht="19.8" hidden="1" customHeight="1" x14ac:dyDescent="0.25">
      <c r="B1051" s="498" t="s">
        <v>314</v>
      </c>
      <c r="C1051" s="476" t="s">
        <v>968</v>
      </c>
      <c r="D1051" s="476">
        <v>20261</v>
      </c>
      <c r="E1051" s="477" t="s">
        <v>280</v>
      </c>
      <c r="F1051" s="478" t="s">
        <v>291</v>
      </c>
      <c r="G1051" s="477" t="s">
        <v>285</v>
      </c>
      <c r="H1051" s="477">
        <v>1</v>
      </c>
      <c r="I1051" s="477" t="s">
        <v>300</v>
      </c>
      <c r="J1051" s="477" t="s">
        <v>300</v>
      </c>
      <c r="K1051" s="479" t="s">
        <v>568</v>
      </c>
      <c r="L1051" s="480" t="s">
        <v>569</v>
      </c>
      <c r="M1051" s="480" t="s">
        <v>362</v>
      </c>
      <c r="N1051" s="480" t="s">
        <v>318</v>
      </c>
      <c r="O1051" s="477" t="s">
        <v>315</v>
      </c>
      <c r="P1051" s="480">
        <v>3</v>
      </c>
      <c r="Q1051" s="480">
        <v>2</v>
      </c>
      <c r="R1051" s="476">
        <v>5</v>
      </c>
      <c r="S1051" s="480">
        <v>4</v>
      </c>
      <c r="T1051" s="481"/>
      <c r="U1051" s="482">
        <v>40</v>
      </c>
      <c r="V1051" s="490">
        <v>22064239</v>
      </c>
      <c r="W1051" s="490" t="s">
        <v>148</v>
      </c>
      <c r="X1051" s="480" t="s">
        <v>315</v>
      </c>
      <c r="Y1051" s="480"/>
      <c r="Z1051" s="480"/>
      <c r="AA1051" s="480"/>
      <c r="AB1051" s="480" t="s">
        <v>570</v>
      </c>
      <c r="AC1051" s="480"/>
      <c r="AD1051" s="476"/>
      <c r="AE1051" s="478"/>
      <c r="AF1051" s="478"/>
      <c r="AG1051" s="478" t="s">
        <v>319</v>
      </c>
      <c r="AH1051" s="480">
        <v>2</v>
      </c>
      <c r="AI1051" s="480">
        <v>7</v>
      </c>
      <c r="AJ1051" s="480">
        <v>40</v>
      </c>
      <c r="AK1051" s="480">
        <v>11</v>
      </c>
      <c r="AL1051" s="480">
        <v>50</v>
      </c>
      <c r="AM1051" s="22">
        <f t="shared" si="502"/>
        <v>5</v>
      </c>
      <c r="AN1051" s="104">
        <f t="shared" si="503"/>
        <v>0.31944444444444448</v>
      </c>
      <c r="AO1051" s="104">
        <f t="shared" si="504"/>
        <v>0.49305555555555552</v>
      </c>
      <c r="AP1051" s="22" t="str" cm="1">
        <f t="array" ref="AP1051">IF(W1051="","",IF(SUMPRODUCT((W1051=$W$7:$W$2042)*(AH1051=$AH$7:$AH$2042)*(AN1051=$AN$7:$AN$2042)*(AO1051=$AO$7:$AO$2042)*(ROW($W$7:$W$2042)&lt;&gt;ROW(W1051))*((R1051=0)*($R$7:$R$2042&gt;0)+(R1051&gt;0)*($R$7:$R$2042=0)))&gt;0,"SALONES UNIDOS",IF(SUMPRODUCT((W1051=$W$7:$W$2042)*(AH1051=$AH$7:$AH$2042)*((AN1051&lt;$AO$7:$AO$2042)*(AO1051&gt;$AN$7:$AN$2042))*(ROW($W$7:$W$2042)&lt;&gt;ROW(W1051)))&gt;0,"Cruzado","Sin cruce")))</f>
        <v>Sin cruce</v>
      </c>
      <c r="AQ1051" s="104">
        <f t="shared" si="508"/>
        <v>0.31944444444444448</v>
      </c>
      <c r="AR1051" s="104">
        <f t="shared" si="509"/>
        <v>0.49305555555555552</v>
      </c>
      <c r="AS1051" s="22"/>
      <c r="AT1051" s="22"/>
      <c r="AU1051" s="361" t="str" cm="1">
        <f t="array" ref="AU1051">IF(AB1051="","",IF(SUMPRODUCT((AB1051=$AB$989:$AB$1558)*(AH1051=$AH$989:$AH$1558)*(AQ1051=$AQ$989:$AQ$1558)*(AR1051=$AR$989:$AR$1558)*(ROW($AB$989:$AB$1558)&lt;&gt;ROW(AB1051))*((R1051=0)*($R$989:$R$1558&gt;0)+(R1051&gt;0)*($R$989:$R$1558=0)))&gt;0,"SALONES UNIDOS",IF(SUMPRODUCT((AB1051=$AB$989:$AB$1558)*(AH1051=$AH$989:$AH$1558)*((AQ1051&lt;$AR$989:$AR$1558)*(AR1051&gt;$AQ$989:$AQ$1558))*(ROW($AB$989:$AB$1558)&lt;&gt;ROW(AB1051)))&gt;0,"Cruzado","Sin cruce")))</f>
        <v>Sin cruce</v>
      </c>
      <c r="AV1051" s="361" t="str" cm="1">
        <f t="array" ref="AV1051">IF(AD1051="","",IF(SUMPRODUCT((AD1051=$AD$989:$AD$1558)*(AH1051=$AH$989:$AH$1558)*(AS1051=$AS$989:$AS$1558)*(AT1051=$AT$989:$AT$1558)*(ROW($AD$989:$AD$1558)&lt;&gt;ROW(AD1051))*((R1051=0)*($R$989:$R$1558&gt;0)+(R1051&gt;0)*($R$989:$R$1558=0)))&gt;0,"SALONES UNIDOS",IF(SUMPRODUCT((AD1051=$AD$989:$AD$1558)*(AH1051=$AH$989:$AH$1558)*((AS1051&lt;$AT$989:$AT$1558)*(AT1051&gt;$AS$989:$AS$1558))*(ROW($AD$989:$AD$1558)&lt;&gt;ROW(AD1051)))&gt;0,"Cruzado","Sin cruce")))</f>
        <v/>
      </c>
      <c r="AW1051" s="104" t="str">
        <f t="shared" si="505"/>
        <v>EN1PRINCIPALH</v>
      </c>
      <c r="AX1051" s="104" t="str" cm="1">
        <f t="array" ref="AX1051">IF(AW1051="","",IF(SUMPRODUCT((AW1051=$AW$7:$AW$2042)*(AH1051=$AH$7:$AH$2042)*(AN1051=$AN$7:$AN$2042)*(AO1051=$AO$7:$AO$2042)*(ROW($AW$7:$AW$2042)&lt;&gt;ROW(AW1051))*((R1051=0)*($R$7:$R$2042&gt;0)+(R1051&gt;0)*($R$7:$R$2042=0)))&gt;0,"SALONES UNIDOS",IF(SUMPRODUCT((AW1051=$AW$7:$AW$2042)*(AH1051=$AH$7:$AH$2042)*((AN1051&lt;$AO$7:$AO$2042)*(AO1051&gt;$AN$7:$AN$2042))*(ROW($AW$7:$AW$2042)&lt;&gt;ROW(AW1051)))&gt;0,"Cruzado","Sin cruce")))</f>
        <v>Sin cruce</v>
      </c>
    </row>
    <row r="1052" spans="2:50" ht="19.8" hidden="1" customHeight="1" x14ac:dyDescent="0.25">
      <c r="B1052" s="494" t="s">
        <v>314</v>
      </c>
      <c r="C1052" s="369" t="s">
        <v>968</v>
      </c>
      <c r="D1052" s="369">
        <v>20261</v>
      </c>
      <c r="E1052" s="373" t="s">
        <v>280</v>
      </c>
      <c r="F1052" s="370" t="s">
        <v>291</v>
      </c>
      <c r="G1052" s="373" t="s">
        <v>285</v>
      </c>
      <c r="H1052" s="373">
        <v>2</v>
      </c>
      <c r="I1052" s="373" t="s">
        <v>278</v>
      </c>
      <c r="J1052" s="373" t="s">
        <v>278</v>
      </c>
      <c r="K1052" s="194" t="s">
        <v>584</v>
      </c>
      <c r="L1052" s="364" t="s">
        <v>798</v>
      </c>
      <c r="M1052" s="364" t="s">
        <v>362</v>
      </c>
      <c r="N1052" s="364" t="s">
        <v>318</v>
      </c>
      <c r="O1052" s="373" t="s">
        <v>315</v>
      </c>
      <c r="P1052" s="364">
        <v>2</v>
      </c>
      <c r="Q1052" s="364">
        <v>2</v>
      </c>
      <c r="R1052" s="369">
        <v>4</v>
      </c>
      <c r="S1052" s="364">
        <v>3</v>
      </c>
      <c r="T1052" s="8"/>
      <c r="U1052" s="374">
        <v>35</v>
      </c>
      <c r="V1052" s="370">
        <v>22275169</v>
      </c>
      <c r="W1052" s="373" t="s">
        <v>266</v>
      </c>
      <c r="X1052" s="364" t="s">
        <v>315</v>
      </c>
      <c r="Y1052" s="364"/>
      <c r="Z1052" s="364"/>
      <c r="AA1052" s="364"/>
      <c r="AB1052" s="364" t="s">
        <v>839</v>
      </c>
      <c r="AC1052" s="364"/>
      <c r="AD1052" s="369"/>
      <c r="AE1052" s="370"/>
      <c r="AF1052" s="370"/>
      <c r="AG1052" s="370" t="s">
        <v>319</v>
      </c>
      <c r="AH1052" s="364">
        <v>5</v>
      </c>
      <c r="AI1052" s="364">
        <v>11</v>
      </c>
      <c r="AJ1052" s="364">
        <v>0</v>
      </c>
      <c r="AK1052" s="364">
        <v>14</v>
      </c>
      <c r="AL1052" s="364">
        <v>20</v>
      </c>
      <c r="AM1052" s="22">
        <f t="shared" si="483"/>
        <v>4</v>
      </c>
      <c r="AN1052" s="104">
        <f t="shared" si="478"/>
        <v>0.45833333333333331</v>
      </c>
      <c r="AO1052" s="104">
        <f t="shared" si="479"/>
        <v>0.59722222222222221</v>
      </c>
      <c r="AP1052" s="22" t="str" cm="1">
        <f t="array" ref="AP1052">IF(W1052="","",IF(SUMPRODUCT((W1052=$W$7:$W$2042)*(AH1052=$AH$7:$AH$2042)*(AN1052=$AN$7:$AN$2042)*(AO1052=$AO$7:$AO$2042)*(ROW($W$7:$W$2042)&lt;&gt;ROW(W1052))*((R1052=0)*($R$7:$R$2042&gt;0)+(R1052&gt;0)*($R$7:$R$2042=0)))&gt;0,"SALONES UNIDOS",IF(SUMPRODUCT((W1052=$W$7:$W$2042)*(AH1052=$AH$7:$AH$2042)*((AN1052&lt;$AO$7:$AO$2042)*(AO1052&gt;$AN$7:$AN$2042))*(ROW($W$7:$W$2042)&lt;&gt;ROW(W1052)))&gt;0,"Cruzado","Sin cruce")))</f>
        <v>Sin cruce</v>
      </c>
      <c r="AQ1052" s="104">
        <f t="shared" si="500"/>
        <v>0.45833333333333331</v>
      </c>
      <c r="AR1052" s="104">
        <f t="shared" si="501"/>
        <v>0.59722222222222221</v>
      </c>
      <c r="AS1052" s="22"/>
      <c r="AT1052" s="22"/>
      <c r="AU1052" s="361" t="str" cm="1">
        <f t="array" ref="AU1052">IF(AB1052="","",IF(SUMPRODUCT((AB1052=$AB$989:$AB$1558)*(AH1052=$AH$989:$AH$1558)*(AQ1052=$AQ$989:$AQ$1558)*(AR1052=$AR$989:$AR$1558)*(ROW($AB$989:$AB$1558)&lt;&gt;ROW(AB1052))*((R1052=0)*($R$989:$R$1558&gt;0)+(R1052&gt;0)*($R$989:$R$1558=0)))&gt;0,"SALONES UNIDOS",IF(SUMPRODUCT((AB1052=$AB$989:$AB$1558)*(AH1052=$AH$989:$AH$1558)*((AQ1052&lt;$AR$989:$AR$1558)*(AR1052&gt;$AQ$989:$AQ$1558))*(ROW($AB$989:$AB$1558)&lt;&gt;ROW(AB1052)))&gt;0,"Cruzado","Sin cruce")))</f>
        <v>Sin cruce</v>
      </c>
      <c r="AV1052" s="361" t="str" cm="1">
        <f t="array" ref="AV1052">IF(AD1052="","",IF(SUMPRODUCT((AD1052=$AD$989:$AD$1558)*(AH1052=$AH$989:$AH$1558)*(AS1052=$AS$989:$AS$1558)*(AT1052=$AT$989:$AT$1558)*(ROW($AD$989:$AD$1558)&lt;&gt;ROW(AD1052))*((R1052=0)*($R$989:$R$1558&gt;0)+(R1052&gt;0)*($R$989:$R$1558=0)))&gt;0,"SALONES UNIDOS",IF(SUMPRODUCT((AD1052=$AD$989:$AD$1558)*(AH1052=$AH$989:$AH$1558)*((AS1052&lt;$AT$989:$AT$1558)*(AT1052&gt;$AS$989:$AS$1558))*(ROW($AD$989:$AD$1558)&lt;&gt;ROW(AD1052)))&gt;0,"Cruzado","Sin cruce")))</f>
        <v/>
      </c>
      <c r="AW1052" s="104" t="str">
        <f t="shared" si="484"/>
        <v>EN2PRINCIPALA</v>
      </c>
      <c r="AX1052" s="104" t="str" cm="1">
        <f t="array" ref="AX1052">IF(AW1052="","",IF(SUMPRODUCT((AW1052=$AW$7:$AW$2042)*(AH1052=$AH$7:$AH$2042)*(AN1052=$AN$7:$AN$2042)*(AO1052=$AO$7:$AO$2042)*(ROW($AW$7:$AW$2042)&lt;&gt;ROW(AW1052))*((R1052=0)*($R$7:$R$2042&gt;0)+(R1052&gt;0)*($R$7:$R$2042=0)))&gt;0,"SALONES UNIDOS",IF(SUMPRODUCT((AW1052=$AW$7:$AW$2042)*(AH1052=$AH$7:$AH$2042)*((AN1052&lt;$AO$7:$AO$2042)*(AO1052&gt;$AN$7:$AN$2042))*(ROW($AW$7:$AW$2042)&lt;&gt;ROW(AW1052)))&gt;0,"Cruzado","Sin cruce")))</f>
        <v>Sin cruce</v>
      </c>
    </row>
    <row r="1053" spans="2:50" ht="19.8" hidden="1" customHeight="1" x14ac:dyDescent="0.25">
      <c r="B1053" s="494" t="s">
        <v>314</v>
      </c>
      <c r="C1053" s="369" t="s">
        <v>968</v>
      </c>
      <c r="D1053" s="369">
        <v>20261</v>
      </c>
      <c r="E1053" s="373" t="s">
        <v>280</v>
      </c>
      <c r="F1053" s="370" t="s">
        <v>291</v>
      </c>
      <c r="G1053" s="373" t="s">
        <v>285</v>
      </c>
      <c r="H1053" s="373">
        <v>2</v>
      </c>
      <c r="I1053" s="373" t="s">
        <v>278</v>
      </c>
      <c r="J1053" s="373" t="s">
        <v>278</v>
      </c>
      <c r="K1053" s="194" t="s">
        <v>410</v>
      </c>
      <c r="L1053" s="364" t="s">
        <v>976</v>
      </c>
      <c r="M1053" s="364" t="s">
        <v>324</v>
      </c>
      <c r="N1053" s="364" t="s">
        <v>318</v>
      </c>
      <c r="O1053" s="373" t="s">
        <v>315</v>
      </c>
      <c r="P1053" s="364">
        <v>3</v>
      </c>
      <c r="Q1053" s="364">
        <v>0</v>
      </c>
      <c r="R1053" s="369">
        <v>3</v>
      </c>
      <c r="S1053" s="364">
        <v>4</v>
      </c>
      <c r="T1053" s="8"/>
      <c r="U1053" s="374">
        <v>35</v>
      </c>
      <c r="V1053" s="370">
        <v>22096438</v>
      </c>
      <c r="W1053" s="373" t="s">
        <v>218</v>
      </c>
      <c r="X1053" s="364" t="s">
        <v>315</v>
      </c>
      <c r="Y1053" s="364"/>
      <c r="Z1053" s="364"/>
      <c r="AA1053" s="364"/>
      <c r="AB1053" s="364" t="s">
        <v>839</v>
      </c>
      <c r="AC1053" s="364"/>
      <c r="AD1053" s="369"/>
      <c r="AE1053" s="370"/>
      <c r="AF1053" s="370"/>
      <c r="AG1053" s="370" t="s">
        <v>559</v>
      </c>
      <c r="AH1053" s="364">
        <v>6</v>
      </c>
      <c r="AI1053" s="364">
        <v>11</v>
      </c>
      <c r="AJ1053" s="364">
        <v>50</v>
      </c>
      <c r="AK1053" s="364">
        <v>14</v>
      </c>
      <c r="AL1053" s="364">
        <v>20</v>
      </c>
      <c r="AM1053" s="22">
        <f t="shared" si="483"/>
        <v>3</v>
      </c>
      <c r="AN1053" s="104">
        <f t="shared" si="478"/>
        <v>0.49305555555555552</v>
      </c>
      <c r="AO1053" s="104">
        <f t="shared" si="479"/>
        <v>0.59722222222222221</v>
      </c>
      <c r="AP1053" s="22" t="str" cm="1">
        <f t="array" ref="AP1053">IF(W1053="","",IF(SUMPRODUCT((W1053=$W$7:$W$2042)*(AH1053=$AH$7:$AH$2042)*(AN1053=$AN$7:$AN$2042)*(AO1053=$AO$7:$AO$2042)*(ROW($W$7:$W$2042)&lt;&gt;ROW(W1053))*((R1053=0)*($R$7:$R$2042&gt;0)+(R1053&gt;0)*($R$7:$R$2042=0)))&gt;0,"SALONES UNIDOS",IF(SUMPRODUCT((W1053=$W$7:$W$2042)*(AH1053=$AH$7:$AH$2042)*((AN1053&lt;$AO$7:$AO$2042)*(AO1053&gt;$AN$7:$AN$2042))*(ROW($W$7:$W$2042)&lt;&gt;ROW(W1053)))&gt;0,"Cruzado","Sin cruce")))</f>
        <v>Sin cruce</v>
      </c>
      <c r="AQ1053" s="104">
        <f t="shared" si="500"/>
        <v>0.49305555555555552</v>
      </c>
      <c r="AR1053" s="104">
        <f t="shared" si="501"/>
        <v>0.59722222222222221</v>
      </c>
      <c r="AS1053" s="22"/>
      <c r="AT1053" s="22"/>
      <c r="AU1053" s="361" t="str" cm="1">
        <f t="array" ref="AU1053">IF(AB1053="","",IF(SUMPRODUCT((AB1053=$AB$989:$AB$1558)*(AH1053=$AH$989:$AH$1558)*(AQ1053=$AQ$989:$AQ$1558)*(AR1053=$AR$989:$AR$1558)*(ROW($AB$989:$AB$1558)&lt;&gt;ROW(AB1053))*((R1053=0)*($R$989:$R$1558&gt;0)+(R1053&gt;0)*($R$989:$R$1558=0)))&gt;0,"SALONES UNIDOS",IF(SUMPRODUCT((AB1053=$AB$989:$AB$1558)*(AH1053=$AH$989:$AH$1558)*((AQ1053&lt;$AR$989:$AR$1558)*(AR1053&gt;$AQ$989:$AQ$1558))*(ROW($AB$989:$AB$1558)&lt;&gt;ROW(AB1053)))&gt;0,"Cruzado","Sin cruce")))</f>
        <v>Sin cruce</v>
      </c>
      <c r="AV1053" s="361" t="str" cm="1">
        <f t="array" ref="AV1053">IF(AD1053="","",IF(SUMPRODUCT((AD1053=$AD$989:$AD$1558)*(AH1053=$AH$989:$AH$1558)*(AS1053=$AS$989:$AS$1558)*(AT1053=$AT$989:$AT$1558)*(ROW($AD$989:$AD$1558)&lt;&gt;ROW(AD1053))*((R1053=0)*($R$989:$R$1558&gt;0)+(R1053&gt;0)*($R$989:$R$1558=0)))&gt;0,"SALONES UNIDOS",IF(SUMPRODUCT((AD1053=$AD$989:$AD$1558)*(AH1053=$AH$989:$AH$1558)*((AS1053&lt;$AT$989:$AT$1558)*(AT1053&gt;$AS$989:$AS$1558))*(ROW($AD$989:$AD$1558)&lt;&gt;ROW(AD1053)))&gt;0,"Cruzado","Sin cruce")))</f>
        <v/>
      </c>
      <c r="AW1053" s="104" t="str">
        <f t="shared" si="484"/>
        <v>EN2PRINCIPALA</v>
      </c>
      <c r="AX1053" s="104" t="str" cm="1">
        <f t="array" ref="AX1053">IF(AW1053="","",IF(SUMPRODUCT((AW1053=$AW$7:$AW$2042)*(AH1053=$AH$7:$AH$2042)*(AN1053=$AN$7:$AN$2042)*(AO1053=$AO$7:$AO$2042)*(ROW($AW$7:$AW$2042)&lt;&gt;ROW(AW1053))*((R1053=0)*($R$7:$R$2042&gt;0)+(R1053&gt;0)*($R$7:$R$2042=0)))&gt;0,"SALONES UNIDOS",IF(SUMPRODUCT((AW1053=$AW$7:$AW$2042)*(AH1053=$AH$7:$AH$2042)*((AN1053&lt;$AO$7:$AO$2042)*(AO1053&gt;$AN$7:$AN$2042))*(ROW($AW$7:$AW$2042)&lt;&gt;ROW(AW1053)))&gt;0,"Cruzado","Sin cruce")))</f>
        <v>Sin cruce</v>
      </c>
    </row>
    <row r="1054" spans="2:50" ht="19.8" hidden="1" customHeight="1" x14ac:dyDescent="0.25">
      <c r="B1054" s="494" t="s">
        <v>314</v>
      </c>
      <c r="C1054" s="369" t="s">
        <v>968</v>
      </c>
      <c r="D1054" s="369">
        <v>20261</v>
      </c>
      <c r="E1054" s="373" t="s">
        <v>280</v>
      </c>
      <c r="F1054" s="370" t="s">
        <v>291</v>
      </c>
      <c r="G1054" s="373" t="s">
        <v>285</v>
      </c>
      <c r="H1054" s="373">
        <v>2</v>
      </c>
      <c r="I1054" s="373" t="s">
        <v>552</v>
      </c>
      <c r="J1054" s="373" t="s">
        <v>278</v>
      </c>
      <c r="K1054" s="194" t="s">
        <v>410</v>
      </c>
      <c r="L1054" s="364" t="s">
        <v>976</v>
      </c>
      <c r="M1054" s="364" t="s">
        <v>324</v>
      </c>
      <c r="N1054" s="364" t="s">
        <v>318</v>
      </c>
      <c r="O1054" s="373" t="s">
        <v>315</v>
      </c>
      <c r="P1054" s="364">
        <v>0</v>
      </c>
      <c r="Q1054" s="364">
        <v>2</v>
      </c>
      <c r="R1054" s="369">
        <v>2</v>
      </c>
      <c r="S1054" s="364">
        <v>4</v>
      </c>
      <c r="T1054" s="8"/>
      <c r="U1054" s="374">
        <v>18</v>
      </c>
      <c r="V1054" s="370">
        <v>22096438</v>
      </c>
      <c r="W1054" s="373" t="s">
        <v>218</v>
      </c>
      <c r="X1054" s="364" t="s">
        <v>315</v>
      </c>
      <c r="Y1054" s="364"/>
      <c r="Z1054" s="364"/>
      <c r="AA1054" s="364"/>
      <c r="AB1054" s="370"/>
      <c r="AC1054" s="364"/>
      <c r="AD1054" s="364" t="s">
        <v>840</v>
      </c>
      <c r="AE1054" s="370"/>
      <c r="AF1054" s="370"/>
      <c r="AG1054" s="370" t="s">
        <v>301</v>
      </c>
      <c r="AH1054" s="364">
        <v>6</v>
      </c>
      <c r="AI1054" s="364">
        <v>14</v>
      </c>
      <c r="AJ1054" s="364">
        <v>20</v>
      </c>
      <c r="AK1054" s="364">
        <v>16</v>
      </c>
      <c r="AL1054" s="364">
        <v>0</v>
      </c>
      <c r="AM1054" s="22">
        <f t="shared" si="483"/>
        <v>2</v>
      </c>
      <c r="AN1054" s="104">
        <f t="shared" si="478"/>
        <v>0.59722222222222221</v>
      </c>
      <c r="AO1054" s="104">
        <f t="shared" si="479"/>
        <v>0.66666666666666663</v>
      </c>
      <c r="AP1054" s="22" t="str" cm="1">
        <f t="array" ref="AP1054">IF(W1054="","",IF(SUMPRODUCT((W1054=$W$7:$W$2042)*(AH1054=$AH$7:$AH$2042)*(AN1054=$AN$7:$AN$2042)*(AO1054=$AO$7:$AO$2042)*(ROW($W$7:$W$2042)&lt;&gt;ROW(W1054))*((R1054=0)*($R$7:$R$2042&gt;0)+(R1054&gt;0)*($R$7:$R$2042=0)))&gt;0,"SALONES UNIDOS",IF(SUMPRODUCT((W1054=$W$7:$W$2042)*(AH1054=$AH$7:$AH$2042)*((AN1054&lt;$AO$7:$AO$2042)*(AO1054&gt;$AN$7:$AN$2042))*(ROW($W$7:$W$2042)&lt;&gt;ROW(W1054)))&gt;0,"Cruzado","Sin cruce")))</f>
        <v>Sin cruce</v>
      </c>
      <c r="AQ1054" s="22"/>
      <c r="AR1054" s="22"/>
      <c r="AS1054" s="104">
        <f t="shared" ref="AS1054:AS1055" si="510">AN1054</f>
        <v>0.59722222222222221</v>
      </c>
      <c r="AT1054" s="104">
        <f t="shared" ref="AT1054:AT1055" si="511">AO1054</f>
        <v>0.66666666666666663</v>
      </c>
      <c r="AU1054" s="361" t="str" cm="1">
        <f t="array" ref="AU1054">IF(AB1054="","",IF(SUMPRODUCT((AB1054=$AB$989:$AB$1558)*(AH1054=$AH$989:$AH$1558)*(AQ1054=$AQ$989:$AQ$1558)*(AR1054=$AR$989:$AR$1558)*(ROW($AB$989:$AB$1558)&lt;&gt;ROW(AB1054))*((R1054=0)*($R$989:$R$1558&gt;0)+(R1054&gt;0)*($R$989:$R$1558=0)))&gt;0,"SALONES UNIDOS",IF(SUMPRODUCT((AB1054=$AB$989:$AB$1558)*(AH1054=$AH$989:$AH$1558)*((AQ1054&lt;$AR$989:$AR$1558)*(AR1054&gt;$AQ$989:$AQ$1558))*(ROW($AB$989:$AB$1558)&lt;&gt;ROW(AB1054)))&gt;0,"Cruzado","Sin cruce")))</f>
        <v/>
      </c>
      <c r="AV1054" s="361" t="str" cm="1">
        <f t="array" ref="AV1054">IF(AD1054="","",IF(SUMPRODUCT((AD1054=$AD$989:$AD$1558)*(AH1054=$AH$989:$AH$1558)*(AS1054=$AS$989:$AS$1558)*(AT1054=$AT$989:$AT$1558)*(ROW($AD$989:$AD$1558)&lt;&gt;ROW(AD1054))*((R1054=0)*($R$989:$R$1558&gt;0)+(R1054&gt;0)*($R$989:$R$1558=0)))&gt;0,"SALONES UNIDOS",IF(SUMPRODUCT((AD1054=$AD$989:$AD$1558)*(AH1054=$AH$989:$AH$1558)*((AS1054&lt;$AT$989:$AT$1558)*(AT1054&gt;$AS$989:$AS$1558))*(ROW($AD$989:$AD$1558)&lt;&gt;ROW(AD1054)))&gt;0,"Cruzado","Sin cruce")))</f>
        <v>Sin cruce</v>
      </c>
      <c r="AW1054" s="104" t="str">
        <f t="shared" si="484"/>
        <v>EN2PRINCIPALA</v>
      </c>
      <c r="AX1054" s="104" t="str" cm="1">
        <f t="array" ref="AX1054">IF(AW1054="","",IF(SUMPRODUCT((AW1054=$AW$7:$AW$2042)*(AH1054=$AH$7:$AH$2042)*(AN1054=$AN$7:$AN$2042)*(AO1054=$AO$7:$AO$2042)*(ROW($AW$7:$AW$2042)&lt;&gt;ROW(AW1054))*((R1054=0)*($R$7:$R$2042&gt;0)+(R1054&gt;0)*($R$7:$R$2042=0)))&gt;0,"SALONES UNIDOS",IF(SUMPRODUCT((AW1054=$AW$7:$AW$2042)*(AH1054=$AH$7:$AH$2042)*((AN1054&lt;$AO$7:$AO$2042)*(AO1054&gt;$AN$7:$AN$2042))*(ROW($AW$7:$AW$2042)&lt;&gt;ROW(AW1054)))&gt;0,"Cruzado","Sin cruce")))</f>
        <v>Sin cruce</v>
      </c>
    </row>
    <row r="1055" spans="2:50" ht="19.8" hidden="1" customHeight="1" x14ac:dyDescent="0.25">
      <c r="B1055" s="494" t="s">
        <v>314</v>
      </c>
      <c r="C1055" s="369" t="s">
        <v>968</v>
      </c>
      <c r="D1055" s="369">
        <v>20261</v>
      </c>
      <c r="E1055" s="373" t="s">
        <v>280</v>
      </c>
      <c r="F1055" s="370" t="s">
        <v>291</v>
      </c>
      <c r="G1055" s="373" t="s">
        <v>285</v>
      </c>
      <c r="H1055" s="373">
        <v>2</v>
      </c>
      <c r="I1055" s="373" t="s">
        <v>560</v>
      </c>
      <c r="J1055" s="373" t="s">
        <v>278</v>
      </c>
      <c r="K1055" s="194" t="s">
        <v>410</v>
      </c>
      <c r="L1055" s="364" t="s">
        <v>976</v>
      </c>
      <c r="M1055" s="364" t="s">
        <v>324</v>
      </c>
      <c r="N1055" s="364" t="s">
        <v>318</v>
      </c>
      <c r="O1055" s="373" t="s">
        <v>315</v>
      </c>
      <c r="P1055" s="364">
        <v>0</v>
      </c>
      <c r="Q1055" s="364">
        <v>2</v>
      </c>
      <c r="R1055" s="369">
        <v>2</v>
      </c>
      <c r="S1055" s="364">
        <v>4</v>
      </c>
      <c r="T1055" s="8"/>
      <c r="U1055" s="374">
        <v>17</v>
      </c>
      <c r="V1055" s="370">
        <v>22096438</v>
      </c>
      <c r="W1055" s="373" t="s">
        <v>218</v>
      </c>
      <c r="X1055" s="364" t="s">
        <v>315</v>
      </c>
      <c r="Y1055" s="364"/>
      <c r="Z1055" s="364"/>
      <c r="AA1055" s="364"/>
      <c r="AB1055" s="370"/>
      <c r="AC1055" s="364"/>
      <c r="AD1055" s="364" t="s">
        <v>840</v>
      </c>
      <c r="AE1055" s="370"/>
      <c r="AF1055" s="370"/>
      <c r="AG1055" s="370" t="s">
        <v>301</v>
      </c>
      <c r="AH1055" s="364">
        <v>6</v>
      </c>
      <c r="AI1055" s="364">
        <v>16</v>
      </c>
      <c r="AJ1055" s="364">
        <v>0</v>
      </c>
      <c r="AK1055" s="364">
        <v>17</v>
      </c>
      <c r="AL1055" s="364">
        <v>40</v>
      </c>
      <c r="AM1055" s="22">
        <f t="shared" si="483"/>
        <v>2</v>
      </c>
      <c r="AN1055" s="104">
        <f t="shared" si="478"/>
        <v>0.66666666666666663</v>
      </c>
      <c r="AO1055" s="104">
        <f t="shared" si="479"/>
        <v>0.73611111111111116</v>
      </c>
      <c r="AP1055" s="22" t="str" cm="1">
        <f t="array" ref="AP1055">IF(W1055="","",IF(SUMPRODUCT((W1055=$W$7:$W$2042)*(AH1055=$AH$7:$AH$2042)*(AN1055=$AN$7:$AN$2042)*(AO1055=$AO$7:$AO$2042)*(ROW($W$7:$W$2042)&lt;&gt;ROW(W1055))*((R1055=0)*($R$7:$R$2042&gt;0)+(R1055&gt;0)*($R$7:$R$2042=0)))&gt;0,"SALONES UNIDOS",IF(SUMPRODUCT((W1055=$W$7:$W$2042)*(AH1055=$AH$7:$AH$2042)*((AN1055&lt;$AO$7:$AO$2042)*(AO1055&gt;$AN$7:$AN$2042))*(ROW($W$7:$W$2042)&lt;&gt;ROW(W1055)))&gt;0,"Cruzado","Sin cruce")))</f>
        <v>Sin cruce</v>
      </c>
      <c r="AQ1055" s="22"/>
      <c r="AR1055" s="22"/>
      <c r="AS1055" s="104">
        <f t="shared" si="510"/>
        <v>0.66666666666666663</v>
      </c>
      <c r="AT1055" s="104">
        <f t="shared" si="511"/>
        <v>0.73611111111111116</v>
      </c>
      <c r="AU1055" s="361" t="str" cm="1">
        <f t="array" ref="AU1055">IF(AB1055="","",IF(SUMPRODUCT((AB1055=$AB$989:$AB$1558)*(AH1055=$AH$989:$AH$1558)*(AQ1055=$AQ$989:$AQ$1558)*(AR1055=$AR$989:$AR$1558)*(ROW($AB$989:$AB$1558)&lt;&gt;ROW(AB1055))*((R1055=0)*($R$989:$R$1558&gt;0)+(R1055&gt;0)*($R$989:$R$1558=0)))&gt;0,"SALONES UNIDOS",IF(SUMPRODUCT((AB1055=$AB$989:$AB$1558)*(AH1055=$AH$989:$AH$1558)*((AQ1055&lt;$AR$989:$AR$1558)*(AR1055&gt;$AQ$989:$AQ$1558))*(ROW($AB$989:$AB$1558)&lt;&gt;ROW(AB1055)))&gt;0,"Cruzado","Sin cruce")))</f>
        <v/>
      </c>
      <c r="AV1055" s="361" t="str" cm="1">
        <f t="array" ref="AV1055">IF(AD1055="","",IF(SUMPRODUCT((AD1055=$AD$989:$AD$1558)*(AH1055=$AH$989:$AH$1558)*(AS1055=$AS$989:$AS$1558)*(AT1055=$AT$989:$AT$1558)*(ROW($AD$989:$AD$1558)&lt;&gt;ROW(AD1055))*((R1055=0)*($R$989:$R$1558&gt;0)+(R1055&gt;0)*($R$989:$R$1558=0)))&gt;0,"SALONES UNIDOS",IF(SUMPRODUCT((AD1055=$AD$989:$AD$1558)*(AH1055=$AH$989:$AH$1558)*((AS1055&lt;$AT$989:$AT$1558)*(AT1055&gt;$AS$989:$AS$1558))*(ROW($AD$989:$AD$1558)&lt;&gt;ROW(AD1055)))&gt;0,"Cruzado","Sin cruce")))</f>
        <v>Sin cruce</v>
      </c>
      <c r="AW1055" s="104" t="str">
        <f t="shared" si="484"/>
        <v>EN2PRINCIPALA</v>
      </c>
      <c r="AX1055" s="104" t="str" cm="1">
        <f t="array" ref="AX1055">IF(AW1055="","",IF(SUMPRODUCT((AW1055=$AW$7:$AW$2042)*(AH1055=$AH$7:$AH$2042)*(AN1055=$AN$7:$AN$2042)*(AO1055=$AO$7:$AO$2042)*(ROW($AW$7:$AW$2042)&lt;&gt;ROW(AW1055))*((R1055=0)*($R$7:$R$2042&gt;0)+(R1055&gt;0)*($R$7:$R$2042=0)))&gt;0,"SALONES UNIDOS",IF(SUMPRODUCT((AW1055=$AW$7:$AW$2042)*(AH1055=$AH$7:$AH$2042)*((AN1055&lt;$AO$7:$AO$2042)*(AO1055&gt;$AN$7:$AN$2042))*(ROW($AW$7:$AW$2042)&lt;&gt;ROW(AW1055)))&gt;0,"Cruzado","Sin cruce")))</f>
        <v>Sin cruce</v>
      </c>
    </row>
    <row r="1056" spans="2:50" ht="19.8" hidden="1" customHeight="1" x14ac:dyDescent="0.25">
      <c r="B1056" s="494" t="s">
        <v>314</v>
      </c>
      <c r="C1056" s="369" t="s">
        <v>968</v>
      </c>
      <c r="D1056" s="369">
        <v>20261</v>
      </c>
      <c r="E1056" s="373" t="s">
        <v>280</v>
      </c>
      <c r="F1056" s="370" t="s">
        <v>291</v>
      </c>
      <c r="G1056" s="373" t="s">
        <v>285</v>
      </c>
      <c r="H1056" s="373">
        <v>2</v>
      </c>
      <c r="I1056" s="373" t="s">
        <v>278</v>
      </c>
      <c r="J1056" s="373" t="s">
        <v>278</v>
      </c>
      <c r="K1056" s="194" t="s">
        <v>587</v>
      </c>
      <c r="L1056" s="364" t="s">
        <v>404</v>
      </c>
      <c r="M1056" s="364" t="s">
        <v>362</v>
      </c>
      <c r="N1056" s="364" t="s">
        <v>318</v>
      </c>
      <c r="O1056" s="373" t="s">
        <v>315</v>
      </c>
      <c r="P1056" s="364">
        <v>2</v>
      </c>
      <c r="Q1056" s="364">
        <v>2</v>
      </c>
      <c r="R1056" s="369">
        <v>4</v>
      </c>
      <c r="S1056" s="364">
        <v>3</v>
      </c>
      <c r="T1056" s="8"/>
      <c r="U1056" s="374">
        <v>35</v>
      </c>
      <c r="V1056" s="370">
        <v>40804375</v>
      </c>
      <c r="W1056" s="373" t="s">
        <v>155</v>
      </c>
      <c r="X1056" s="364" t="s">
        <v>315</v>
      </c>
      <c r="Y1056" s="364"/>
      <c r="Z1056" s="364"/>
      <c r="AA1056" s="364"/>
      <c r="AB1056" s="364" t="s">
        <v>839</v>
      </c>
      <c r="AC1056" s="364"/>
      <c r="AD1056" s="369"/>
      <c r="AE1056" s="370"/>
      <c r="AF1056" s="370"/>
      <c r="AG1056" s="370" t="s">
        <v>319</v>
      </c>
      <c r="AH1056" s="364">
        <v>5</v>
      </c>
      <c r="AI1056" s="364">
        <v>7</v>
      </c>
      <c r="AJ1056" s="364">
        <v>40</v>
      </c>
      <c r="AK1056" s="364">
        <v>11</v>
      </c>
      <c r="AL1056" s="364">
        <v>0</v>
      </c>
      <c r="AM1056" s="22">
        <f t="shared" si="483"/>
        <v>4</v>
      </c>
      <c r="AN1056" s="104">
        <f t="shared" si="478"/>
        <v>0.31944444444444448</v>
      </c>
      <c r="AO1056" s="104">
        <f t="shared" si="479"/>
        <v>0.45833333333333331</v>
      </c>
      <c r="AP1056" s="22" t="str" cm="1">
        <f t="array" ref="AP1056">IF(W1056="","",IF(SUMPRODUCT((W1056=$W$7:$W$2042)*(AH1056=$AH$7:$AH$2042)*(AN1056=$AN$7:$AN$2042)*(AO1056=$AO$7:$AO$2042)*(ROW($W$7:$W$2042)&lt;&gt;ROW(W1056))*((R1056=0)*($R$7:$R$2042&gt;0)+(R1056&gt;0)*($R$7:$R$2042=0)))&gt;0,"SALONES UNIDOS",IF(SUMPRODUCT((W1056=$W$7:$W$2042)*(AH1056=$AH$7:$AH$2042)*((AN1056&lt;$AO$7:$AO$2042)*(AO1056&gt;$AN$7:$AN$2042))*(ROW($W$7:$W$2042)&lt;&gt;ROW(W1056)))&gt;0,"Cruzado","Sin cruce")))</f>
        <v>Sin cruce</v>
      </c>
      <c r="AQ1056" s="104">
        <f t="shared" ref="AQ1056:AQ1058" si="512">AN1056</f>
        <v>0.31944444444444448</v>
      </c>
      <c r="AR1056" s="104">
        <f t="shared" ref="AR1056:AR1058" si="513">AO1056</f>
        <v>0.45833333333333331</v>
      </c>
      <c r="AS1056" s="22"/>
      <c r="AT1056" s="22"/>
      <c r="AU1056" s="361" t="str" cm="1">
        <f t="array" ref="AU1056">IF(AB1056="","",IF(SUMPRODUCT((AB1056=$AB$989:$AB$1558)*(AH1056=$AH$989:$AH$1558)*(AQ1056=$AQ$989:$AQ$1558)*(AR1056=$AR$989:$AR$1558)*(ROW($AB$989:$AB$1558)&lt;&gt;ROW(AB1056))*((R1056=0)*($R$989:$R$1558&gt;0)+(R1056&gt;0)*($R$989:$R$1558=0)))&gt;0,"SALONES UNIDOS",IF(SUMPRODUCT((AB1056=$AB$989:$AB$1558)*(AH1056=$AH$989:$AH$1558)*((AQ1056&lt;$AR$989:$AR$1558)*(AR1056&gt;$AQ$989:$AQ$1558))*(ROW($AB$989:$AB$1558)&lt;&gt;ROW(AB1056)))&gt;0,"Cruzado","Sin cruce")))</f>
        <v>Sin cruce</v>
      </c>
      <c r="AV1056" s="361" t="str" cm="1">
        <f t="array" ref="AV1056">IF(AD1056="","",IF(SUMPRODUCT((AD1056=$AD$989:$AD$1558)*(AH1056=$AH$989:$AH$1558)*(AS1056=$AS$989:$AS$1558)*(AT1056=$AT$989:$AT$1558)*(ROW($AD$989:$AD$1558)&lt;&gt;ROW(AD1056))*((R1056=0)*($R$989:$R$1558&gt;0)+(R1056&gt;0)*($R$989:$R$1558=0)))&gt;0,"SALONES UNIDOS",IF(SUMPRODUCT((AD1056=$AD$989:$AD$1558)*(AH1056=$AH$989:$AH$1558)*((AS1056&lt;$AT$989:$AT$1558)*(AT1056&gt;$AS$989:$AS$1558))*(ROW($AD$989:$AD$1558)&lt;&gt;ROW(AD1056)))&gt;0,"Cruzado","Sin cruce")))</f>
        <v/>
      </c>
      <c r="AW1056" s="104" t="str">
        <f t="shared" si="484"/>
        <v>EN2PRINCIPALA</v>
      </c>
      <c r="AX1056" s="104" t="str" cm="1">
        <f t="array" ref="AX1056">IF(AW1056="","",IF(SUMPRODUCT((AW1056=$AW$7:$AW$2042)*(AH1056=$AH$7:$AH$2042)*(AN1056=$AN$7:$AN$2042)*(AO1056=$AO$7:$AO$2042)*(ROW($AW$7:$AW$2042)&lt;&gt;ROW(AW1056))*((R1056=0)*($R$7:$R$2042&gt;0)+(R1056&gt;0)*($R$7:$R$2042=0)))&gt;0,"SALONES UNIDOS",IF(SUMPRODUCT((AW1056=$AW$7:$AW$2042)*(AH1056=$AH$7:$AH$2042)*((AN1056&lt;$AO$7:$AO$2042)*(AO1056&gt;$AN$7:$AN$2042))*(ROW($AW$7:$AW$2042)&lt;&gt;ROW(AW1056)))&gt;0,"Cruzado","Sin cruce")))</f>
        <v>Sin cruce</v>
      </c>
    </row>
    <row r="1057" spans="2:50" ht="19.8" hidden="1" customHeight="1" x14ac:dyDescent="0.25">
      <c r="B1057" s="494" t="s">
        <v>314</v>
      </c>
      <c r="C1057" s="369" t="s">
        <v>968</v>
      </c>
      <c r="D1057" s="369">
        <v>20261</v>
      </c>
      <c r="E1057" s="373" t="s">
        <v>280</v>
      </c>
      <c r="F1057" s="370" t="s">
        <v>291</v>
      </c>
      <c r="G1057" s="373" t="s">
        <v>285</v>
      </c>
      <c r="H1057" s="373">
        <v>2</v>
      </c>
      <c r="I1057" s="373" t="s">
        <v>278</v>
      </c>
      <c r="J1057" s="373" t="s">
        <v>278</v>
      </c>
      <c r="K1057" s="194" t="s">
        <v>588</v>
      </c>
      <c r="L1057" s="364" t="s">
        <v>677</v>
      </c>
      <c r="M1057" s="364" t="s">
        <v>362</v>
      </c>
      <c r="N1057" s="364" t="s">
        <v>318</v>
      </c>
      <c r="O1057" s="373" t="s">
        <v>315</v>
      </c>
      <c r="P1057" s="364">
        <v>3</v>
      </c>
      <c r="Q1057" s="364">
        <v>2</v>
      </c>
      <c r="R1057" s="369">
        <v>5</v>
      </c>
      <c r="S1057" s="364">
        <v>4</v>
      </c>
      <c r="T1057" s="8"/>
      <c r="U1057" s="374">
        <v>35</v>
      </c>
      <c r="V1057" s="370">
        <v>40385643</v>
      </c>
      <c r="W1057" s="373" t="s">
        <v>19</v>
      </c>
      <c r="X1057" s="364" t="s">
        <v>315</v>
      </c>
      <c r="Y1057" s="364"/>
      <c r="Z1057" s="364"/>
      <c r="AA1057" s="364"/>
      <c r="AB1057" s="364" t="s">
        <v>839</v>
      </c>
      <c r="AC1057" s="364"/>
      <c r="AD1057" s="369"/>
      <c r="AE1057" s="370"/>
      <c r="AF1057" s="370"/>
      <c r="AG1057" s="370" t="s">
        <v>319</v>
      </c>
      <c r="AH1057" s="364">
        <v>3</v>
      </c>
      <c r="AI1057" s="364">
        <v>8</v>
      </c>
      <c r="AJ1057" s="364">
        <v>30</v>
      </c>
      <c r="AK1057" s="364">
        <v>12</v>
      </c>
      <c r="AL1057" s="364">
        <v>40</v>
      </c>
      <c r="AM1057" s="22">
        <f t="shared" si="483"/>
        <v>5</v>
      </c>
      <c r="AN1057" s="104">
        <f t="shared" si="478"/>
        <v>0.35416666666666663</v>
      </c>
      <c r="AO1057" s="104">
        <f t="shared" si="479"/>
        <v>0.52777777777777779</v>
      </c>
      <c r="AP1057" s="22" t="str" cm="1">
        <f t="array" ref="AP1057">IF(W1057="","",IF(SUMPRODUCT((W1057=$W$7:$W$2042)*(AH1057=$AH$7:$AH$2042)*(AN1057=$AN$7:$AN$2042)*(AO1057=$AO$7:$AO$2042)*(ROW($W$7:$W$2042)&lt;&gt;ROW(W1057))*((R1057=0)*($R$7:$R$2042&gt;0)+(R1057&gt;0)*($R$7:$R$2042=0)))&gt;0,"SALONES UNIDOS",IF(SUMPRODUCT((W1057=$W$7:$W$2042)*(AH1057=$AH$7:$AH$2042)*((AN1057&lt;$AO$7:$AO$2042)*(AO1057&gt;$AN$7:$AN$2042))*(ROW($W$7:$W$2042)&lt;&gt;ROW(W1057)))&gt;0,"Cruzado","Sin cruce")))</f>
        <v>Sin cruce</v>
      </c>
      <c r="AQ1057" s="104">
        <f t="shared" si="512"/>
        <v>0.35416666666666663</v>
      </c>
      <c r="AR1057" s="104">
        <f t="shared" si="513"/>
        <v>0.52777777777777779</v>
      </c>
      <c r="AS1057" s="22"/>
      <c r="AT1057" s="22"/>
      <c r="AU1057" s="361" t="str" cm="1">
        <f t="array" ref="AU1057">IF(AB1057="","",IF(SUMPRODUCT((AB1057=$AB$989:$AB$1558)*(AH1057=$AH$989:$AH$1558)*(AQ1057=$AQ$989:$AQ$1558)*(AR1057=$AR$989:$AR$1558)*(ROW($AB$989:$AB$1558)&lt;&gt;ROW(AB1057))*((R1057=0)*($R$989:$R$1558&gt;0)+(R1057&gt;0)*($R$989:$R$1558=0)))&gt;0,"SALONES UNIDOS",IF(SUMPRODUCT((AB1057=$AB$989:$AB$1558)*(AH1057=$AH$989:$AH$1558)*((AQ1057&lt;$AR$989:$AR$1558)*(AR1057&gt;$AQ$989:$AQ$1558))*(ROW($AB$989:$AB$1558)&lt;&gt;ROW(AB1057)))&gt;0,"Cruzado","Sin cruce")))</f>
        <v>Sin cruce</v>
      </c>
      <c r="AV1057" s="361" t="str" cm="1">
        <f t="array" ref="AV1057">IF(AD1057="","",IF(SUMPRODUCT((AD1057=$AD$989:$AD$1558)*(AH1057=$AH$989:$AH$1558)*(AS1057=$AS$989:$AS$1558)*(AT1057=$AT$989:$AT$1558)*(ROW($AD$989:$AD$1558)&lt;&gt;ROW(AD1057))*((R1057=0)*($R$989:$R$1558&gt;0)+(R1057&gt;0)*($R$989:$R$1558=0)))&gt;0,"SALONES UNIDOS",IF(SUMPRODUCT((AD1057=$AD$989:$AD$1558)*(AH1057=$AH$989:$AH$1558)*((AS1057&lt;$AT$989:$AT$1558)*(AT1057&gt;$AS$989:$AS$1558))*(ROW($AD$989:$AD$1558)&lt;&gt;ROW(AD1057)))&gt;0,"Cruzado","Sin cruce")))</f>
        <v/>
      </c>
      <c r="AW1057" s="104" t="str">
        <f t="shared" si="484"/>
        <v>EN2PRINCIPALA</v>
      </c>
      <c r="AX1057" s="104" t="str" cm="1">
        <f t="array" ref="AX1057">IF(AW1057="","",IF(SUMPRODUCT((AW1057=$AW$7:$AW$2042)*(AH1057=$AH$7:$AH$2042)*(AN1057=$AN$7:$AN$2042)*(AO1057=$AO$7:$AO$2042)*(ROW($AW$7:$AW$2042)&lt;&gt;ROW(AW1057))*((R1057=0)*($R$7:$R$2042&gt;0)+(R1057&gt;0)*($R$7:$R$2042=0)))&gt;0,"SALONES UNIDOS",IF(SUMPRODUCT((AW1057=$AW$7:$AW$2042)*(AH1057=$AH$7:$AH$2042)*((AN1057&lt;$AO$7:$AO$2042)*(AO1057&gt;$AN$7:$AN$2042))*(ROW($AW$7:$AW$2042)&lt;&gt;ROW(AW1057)))&gt;0,"Cruzado","Sin cruce")))</f>
        <v>Sin cruce</v>
      </c>
    </row>
    <row r="1058" spans="2:50" ht="19.8" hidden="1" customHeight="1" x14ac:dyDescent="0.25">
      <c r="B1058" s="494" t="s">
        <v>314</v>
      </c>
      <c r="C1058" s="369" t="s">
        <v>968</v>
      </c>
      <c r="D1058" s="369">
        <v>20261</v>
      </c>
      <c r="E1058" s="373" t="s">
        <v>280</v>
      </c>
      <c r="F1058" s="370" t="s">
        <v>291</v>
      </c>
      <c r="G1058" s="373" t="s">
        <v>285</v>
      </c>
      <c r="H1058" s="373">
        <v>2</v>
      </c>
      <c r="I1058" s="373" t="s">
        <v>278</v>
      </c>
      <c r="J1058" s="373" t="s">
        <v>278</v>
      </c>
      <c r="K1058" s="194" t="s">
        <v>590</v>
      </c>
      <c r="L1058" s="364" t="s">
        <v>977</v>
      </c>
      <c r="M1058" s="364" t="s">
        <v>362</v>
      </c>
      <c r="N1058" s="364" t="s">
        <v>318</v>
      </c>
      <c r="O1058" s="373" t="s">
        <v>315</v>
      </c>
      <c r="P1058" s="364">
        <v>3</v>
      </c>
      <c r="Q1058" s="364">
        <v>2</v>
      </c>
      <c r="R1058" s="369">
        <v>5</v>
      </c>
      <c r="S1058" s="364">
        <v>4</v>
      </c>
      <c r="T1058" s="8"/>
      <c r="U1058" s="374">
        <v>35</v>
      </c>
      <c r="V1058" s="370">
        <v>8822479</v>
      </c>
      <c r="W1058" s="373" t="s">
        <v>25</v>
      </c>
      <c r="X1058" s="364" t="s">
        <v>315</v>
      </c>
      <c r="Y1058" s="364"/>
      <c r="Z1058" s="364"/>
      <c r="AA1058" s="364"/>
      <c r="AB1058" s="364" t="s">
        <v>839</v>
      </c>
      <c r="AC1058" s="364"/>
      <c r="AD1058" s="369"/>
      <c r="AE1058" s="370"/>
      <c r="AF1058" s="370"/>
      <c r="AG1058" s="370" t="s">
        <v>319</v>
      </c>
      <c r="AH1058" s="364">
        <v>2</v>
      </c>
      <c r="AI1058" s="364">
        <v>7</v>
      </c>
      <c r="AJ1058" s="364">
        <v>40</v>
      </c>
      <c r="AK1058" s="364">
        <v>11</v>
      </c>
      <c r="AL1058" s="364">
        <v>50</v>
      </c>
      <c r="AM1058" s="22">
        <f t="shared" si="483"/>
        <v>5</v>
      </c>
      <c r="AN1058" s="104">
        <f t="shared" si="478"/>
        <v>0.31944444444444448</v>
      </c>
      <c r="AO1058" s="104">
        <f t="shared" si="479"/>
        <v>0.49305555555555552</v>
      </c>
      <c r="AP1058" s="22" t="str" cm="1">
        <f t="array" ref="AP1058">IF(W1058="","",IF(SUMPRODUCT((W1058=$W$7:$W$2042)*(AH1058=$AH$7:$AH$2042)*(AN1058=$AN$7:$AN$2042)*(AO1058=$AO$7:$AO$2042)*(ROW($W$7:$W$2042)&lt;&gt;ROW(W1058))*((R1058=0)*($R$7:$R$2042&gt;0)+(R1058&gt;0)*($R$7:$R$2042=0)))&gt;0,"SALONES UNIDOS",IF(SUMPRODUCT((W1058=$W$7:$W$2042)*(AH1058=$AH$7:$AH$2042)*((AN1058&lt;$AO$7:$AO$2042)*(AO1058&gt;$AN$7:$AN$2042))*(ROW($W$7:$W$2042)&lt;&gt;ROW(W1058)))&gt;0,"Cruzado","Sin cruce")))</f>
        <v>Sin cruce</v>
      </c>
      <c r="AQ1058" s="104">
        <f t="shared" si="512"/>
        <v>0.31944444444444448</v>
      </c>
      <c r="AR1058" s="104">
        <f t="shared" si="513"/>
        <v>0.49305555555555552</v>
      </c>
      <c r="AS1058" s="22"/>
      <c r="AT1058" s="22"/>
      <c r="AU1058" s="361" t="str" cm="1">
        <f t="array" ref="AU1058">IF(AB1058="","",IF(SUMPRODUCT((AB1058=$AB$989:$AB$1558)*(AH1058=$AH$989:$AH$1558)*(AQ1058=$AQ$989:$AQ$1558)*(AR1058=$AR$989:$AR$1558)*(ROW($AB$989:$AB$1558)&lt;&gt;ROW(AB1058))*((R1058=0)*($R$989:$R$1558&gt;0)+(R1058&gt;0)*($R$989:$R$1558=0)))&gt;0,"SALONES UNIDOS",IF(SUMPRODUCT((AB1058=$AB$989:$AB$1558)*(AH1058=$AH$989:$AH$1558)*((AQ1058&lt;$AR$989:$AR$1558)*(AR1058&gt;$AQ$989:$AQ$1558))*(ROW($AB$989:$AB$1558)&lt;&gt;ROW(AB1058)))&gt;0,"Cruzado","Sin cruce")))</f>
        <v>Sin cruce</v>
      </c>
      <c r="AV1058" s="361" t="str" cm="1">
        <f t="array" ref="AV1058">IF(AD1058="","",IF(SUMPRODUCT((AD1058=$AD$989:$AD$1558)*(AH1058=$AH$989:$AH$1558)*(AS1058=$AS$989:$AS$1558)*(AT1058=$AT$989:$AT$1558)*(ROW($AD$989:$AD$1558)&lt;&gt;ROW(AD1058))*((R1058=0)*($R$989:$R$1558&gt;0)+(R1058&gt;0)*($R$989:$R$1558=0)))&gt;0,"SALONES UNIDOS",IF(SUMPRODUCT((AD1058=$AD$989:$AD$1558)*(AH1058=$AH$989:$AH$1558)*((AS1058&lt;$AT$989:$AT$1558)*(AT1058&gt;$AS$989:$AS$1558))*(ROW($AD$989:$AD$1558)&lt;&gt;ROW(AD1058)))&gt;0,"Cruzado","Sin cruce")))</f>
        <v/>
      </c>
      <c r="AW1058" s="104" t="str">
        <f t="shared" si="484"/>
        <v>EN2PRINCIPALA</v>
      </c>
      <c r="AX1058" s="104" t="str" cm="1">
        <f t="array" ref="AX1058">IF(AW1058="","",IF(SUMPRODUCT((AW1058=$AW$7:$AW$2042)*(AH1058=$AH$7:$AH$2042)*(AN1058=$AN$7:$AN$2042)*(AO1058=$AO$7:$AO$2042)*(ROW($AW$7:$AW$2042)&lt;&gt;ROW(AW1058))*((R1058=0)*($R$7:$R$2042&gt;0)+(R1058&gt;0)*($R$7:$R$2042=0)))&gt;0,"SALONES UNIDOS",IF(SUMPRODUCT((AW1058=$AW$7:$AW$2042)*(AH1058=$AH$7:$AH$2042)*((AN1058&lt;$AO$7:$AO$2042)*(AO1058&gt;$AN$7:$AN$2042))*(ROW($AW$7:$AW$2042)&lt;&gt;ROW(AW1058)))&gt;0,"Cruzado","Sin cruce")))</f>
        <v>Sin cruce</v>
      </c>
    </row>
    <row r="1059" spans="2:50" ht="19.8" hidden="1" customHeight="1" x14ac:dyDescent="0.25">
      <c r="B1059" s="494" t="s">
        <v>314</v>
      </c>
      <c r="C1059" s="369" t="s">
        <v>968</v>
      </c>
      <c r="D1059" s="369">
        <v>20261</v>
      </c>
      <c r="E1059" s="373" t="s">
        <v>280</v>
      </c>
      <c r="F1059" s="370" t="s">
        <v>291</v>
      </c>
      <c r="G1059" s="373" t="s">
        <v>285</v>
      </c>
      <c r="H1059" s="373">
        <v>2</v>
      </c>
      <c r="I1059" s="373" t="s">
        <v>278</v>
      </c>
      <c r="J1059" s="373" t="s">
        <v>278</v>
      </c>
      <c r="K1059" s="194" t="s">
        <v>591</v>
      </c>
      <c r="L1059" s="364" t="s">
        <v>592</v>
      </c>
      <c r="M1059" s="364" t="s">
        <v>362</v>
      </c>
      <c r="N1059" s="364" t="s">
        <v>318</v>
      </c>
      <c r="O1059" s="370" t="s">
        <v>321</v>
      </c>
      <c r="P1059" s="364">
        <v>2</v>
      </c>
      <c r="Q1059" s="364">
        <v>2</v>
      </c>
      <c r="R1059" s="369">
        <v>4</v>
      </c>
      <c r="S1059" s="364">
        <v>3</v>
      </c>
      <c r="T1059" s="8"/>
      <c r="U1059" s="374">
        <v>35</v>
      </c>
      <c r="V1059" s="491">
        <v>41845224</v>
      </c>
      <c r="W1059" s="491" t="s">
        <v>1172</v>
      </c>
      <c r="X1059" s="372" t="s">
        <v>321</v>
      </c>
      <c r="Y1059" s="364"/>
      <c r="Z1059" s="364"/>
      <c r="AA1059" s="364"/>
      <c r="AB1059" s="370"/>
      <c r="AC1059" s="370"/>
      <c r="AD1059" s="369"/>
      <c r="AE1059" s="370"/>
      <c r="AF1059" s="370"/>
      <c r="AG1059" s="370" t="s">
        <v>319</v>
      </c>
      <c r="AH1059" s="364">
        <v>4</v>
      </c>
      <c r="AI1059" s="364">
        <v>7</v>
      </c>
      <c r="AJ1059" s="364">
        <v>40</v>
      </c>
      <c r="AK1059" s="364">
        <v>11</v>
      </c>
      <c r="AL1059" s="364">
        <v>0</v>
      </c>
      <c r="AM1059" s="22">
        <f t="shared" si="483"/>
        <v>4</v>
      </c>
      <c r="AN1059" s="104">
        <f t="shared" si="478"/>
        <v>0.31944444444444448</v>
      </c>
      <c r="AO1059" s="104">
        <f t="shared" si="479"/>
        <v>0.45833333333333331</v>
      </c>
      <c r="AP1059" s="22" t="str" cm="1">
        <f t="array" ref="AP1059">IF(W1059="","",IF(SUMPRODUCT((W1059=$W$7:$W$2042)*(AH1059=$AH$7:$AH$2042)*(AN1059=$AN$7:$AN$2042)*(AO1059=$AO$7:$AO$2042)*(ROW($W$7:$W$2042)&lt;&gt;ROW(W1059))*((R1059=0)*($R$7:$R$2042&gt;0)+(R1059&gt;0)*($R$7:$R$2042=0)))&gt;0,"SALONES UNIDOS",IF(SUMPRODUCT((W1059=$W$7:$W$2042)*(AH1059=$AH$7:$AH$2042)*((AN1059&lt;$AO$7:$AO$2042)*(AO1059&gt;$AN$7:$AN$2042))*(ROW($W$7:$W$2042)&lt;&gt;ROW(W1059)))&gt;0,"Cruzado","Sin cruce")))</f>
        <v>Sin cruce</v>
      </c>
      <c r="AQ1059" s="104"/>
      <c r="AR1059" s="104"/>
      <c r="AS1059" s="22"/>
      <c r="AT1059" s="22"/>
      <c r="AU1059" s="361" t="str" cm="1">
        <f t="array" ref="AU1059">IF(AB1059="","",IF(SUMPRODUCT((AB1059=$AB$989:$AB$1558)*(AH1059=$AH$989:$AH$1558)*(AQ1059=$AQ$989:$AQ$1558)*(AR1059=$AR$989:$AR$1558)*(ROW($AB$989:$AB$1558)&lt;&gt;ROW(AB1059))*((R1059=0)*($R$989:$R$1558&gt;0)+(R1059&gt;0)*($R$989:$R$1558=0)))&gt;0,"SALONES UNIDOS",IF(SUMPRODUCT((AB1059=$AB$989:$AB$1558)*(AH1059=$AH$989:$AH$1558)*((AQ1059&lt;$AR$989:$AR$1558)*(AR1059&gt;$AQ$989:$AQ$1558))*(ROW($AB$989:$AB$1558)&lt;&gt;ROW(AB1059)))&gt;0,"Cruzado","Sin cruce")))</f>
        <v/>
      </c>
      <c r="AV1059" s="361" t="str" cm="1">
        <f t="array" ref="AV1059">IF(AD1059="","",IF(SUMPRODUCT((AD1059=$AD$989:$AD$1558)*(AH1059=$AH$989:$AH$1558)*(AS1059=$AS$989:$AS$1558)*(AT1059=$AT$989:$AT$1558)*(ROW($AD$989:$AD$1558)&lt;&gt;ROW(AD1059))*((R1059=0)*($R$989:$R$1558&gt;0)+(R1059&gt;0)*($R$989:$R$1558=0)))&gt;0,"SALONES UNIDOS",IF(SUMPRODUCT((AD1059=$AD$989:$AD$1558)*(AH1059=$AH$989:$AH$1558)*((AS1059&lt;$AT$989:$AT$1558)*(AT1059&gt;$AS$989:$AS$1558))*(ROW($AD$989:$AD$1558)&lt;&gt;ROW(AD1059)))&gt;0,"Cruzado","Sin cruce")))</f>
        <v/>
      </c>
      <c r="AW1059" s="104" t="str">
        <f t="shared" si="484"/>
        <v>EN2PRINCIPALA</v>
      </c>
      <c r="AX1059" s="104" t="str" cm="1">
        <f t="array" ref="AX1059">IF(AW1059="","",IF(SUMPRODUCT((AW1059=$AW$7:$AW$2042)*(AH1059=$AH$7:$AH$2042)*(AN1059=$AN$7:$AN$2042)*(AO1059=$AO$7:$AO$2042)*(ROW($AW$7:$AW$2042)&lt;&gt;ROW(AW1059))*((R1059=0)*($R$7:$R$2042&gt;0)+(R1059&gt;0)*($R$7:$R$2042=0)))&gt;0,"SALONES UNIDOS",IF(SUMPRODUCT((AW1059=$AW$7:$AW$2042)*(AH1059=$AH$7:$AH$2042)*((AN1059&lt;$AO$7:$AO$2042)*(AO1059&gt;$AN$7:$AN$2042))*(ROW($AW$7:$AW$2042)&lt;&gt;ROW(AW1059)))&gt;0,"Cruzado","Sin cruce")))</f>
        <v>Sin cruce</v>
      </c>
    </row>
    <row r="1060" spans="2:50" ht="19.8" hidden="1" customHeight="1" x14ac:dyDescent="0.25">
      <c r="B1060" s="494" t="s">
        <v>314</v>
      </c>
      <c r="C1060" s="369" t="s">
        <v>968</v>
      </c>
      <c r="D1060" s="369">
        <v>20261</v>
      </c>
      <c r="E1060" s="373" t="s">
        <v>280</v>
      </c>
      <c r="F1060" s="370" t="s">
        <v>291</v>
      </c>
      <c r="G1060" s="373" t="s">
        <v>285</v>
      </c>
      <c r="H1060" s="373">
        <v>2</v>
      </c>
      <c r="I1060" s="373" t="s">
        <v>281</v>
      </c>
      <c r="J1060" s="373" t="s">
        <v>281</v>
      </c>
      <c r="K1060" s="194" t="s">
        <v>584</v>
      </c>
      <c r="L1060" s="364" t="s">
        <v>798</v>
      </c>
      <c r="M1060" s="364" t="s">
        <v>362</v>
      </c>
      <c r="N1060" s="364" t="s">
        <v>318</v>
      </c>
      <c r="O1060" s="373" t="s">
        <v>315</v>
      </c>
      <c r="P1060" s="364">
        <v>2</v>
      </c>
      <c r="Q1060" s="364">
        <v>0</v>
      </c>
      <c r="R1060" s="369">
        <v>2</v>
      </c>
      <c r="S1060" s="364">
        <v>3</v>
      </c>
      <c r="T1060" s="8"/>
      <c r="U1060" s="374">
        <v>26</v>
      </c>
      <c r="V1060" s="370">
        <v>22275169</v>
      </c>
      <c r="W1060" s="373" t="s">
        <v>266</v>
      </c>
      <c r="X1060" s="364" t="s">
        <v>315</v>
      </c>
      <c r="Y1060" s="364"/>
      <c r="Z1060" s="364"/>
      <c r="AA1060" s="364"/>
      <c r="AB1060" s="364" t="s">
        <v>841</v>
      </c>
      <c r="AC1060" s="364"/>
      <c r="AD1060" s="369"/>
      <c r="AE1060" s="370"/>
      <c r="AF1060" s="370"/>
      <c r="AG1060" s="370" t="s">
        <v>559</v>
      </c>
      <c r="AH1060" s="364">
        <v>4</v>
      </c>
      <c r="AI1060" s="364">
        <v>18</v>
      </c>
      <c r="AJ1060" s="364">
        <v>30</v>
      </c>
      <c r="AK1060" s="364">
        <v>20</v>
      </c>
      <c r="AL1060" s="364">
        <v>10</v>
      </c>
      <c r="AM1060" s="22">
        <f t="shared" si="483"/>
        <v>2</v>
      </c>
      <c r="AN1060" s="104">
        <f t="shared" si="478"/>
        <v>0.77083333333333337</v>
      </c>
      <c r="AO1060" s="104">
        <f t="shared" si="479"/>
        <v>0.84027777777777779</v>
      </c>
      <c r="AP1060" s="22" t="str" cm="1">
        <f t="array" ref="AP1060">IF(W1060="","",IF(SUMPRODUCT((W1060=$W$7:$W$2042)*(AH1060=$AH$7:$AH$2042)*(AN1060=$AN$7:$AN$2042)*(AO1060=$AO$7:$AO$2042)*(ROW($W$7:$W$2042)&lt;&gt;ROW(W1060))*((R1060=0)*($R$7:$R$2042&gt;0)+(R1060&gt;0)*($R$7:$R$2042=0)))&gt;0,"SALONES UNIDOS",IF(SUMPRODUCT((W1060=$W$7:$W$2042)*(AH1060=$AH$7:$AH$2042)*((AN1060&lt;$AO$7:$AO$2042)*(AO1060&gt;$AN$7:$AN$2042))*(ROW($W$7:$W$2042)&lt;&gt;ROW(W1060)))&gt;0,"Cruzado","Sin cruce")))</f>
        <v>Sin cruce</v>
      </c>
      <c r="AQ1060" s="104">
        <f t="shared" ref="AQ1060:AQ1062" si="514">AN1060</f>
        <v>0.77083333333333337</v>
      </c>
      <c r="AR1060" s="104">
        <f t="shared" ref="AR1060:AR1062" si="515">AO1060</f>
        <v>0.84027777777777779</v>
      </c>
      <c r="AS1060" s="22"/>
      <c r="AT1060" s="22"/>
      <c r="AU1060" s="361" t="str" cm="1">
        <f t="array" ref="AU1060">IF(AB1060="","",IF(SUMPRODUCT((AB1060=$AB$989:$AB$1558)*(AH1060=$AH$989:$AH$1558)*(AQ1060=$AQ$989:$AQ$1558)*(AR1060=$AR$989:$AR$1558)*(ROW($AB$989:$AB$1558)&lt;&gt;ROW(AB1060))*((R1060=0)*($R$989:$R$1558&gt;0)+(R1060&gt;0)*($R$989:$R$1558=0)))&gt;0,"SALONES UNIDOS",IF(SUMPRODUCT((AB1060=$AB$989:$AB$1558)*(AH1060=$AH$989:$AH$1558)*((AQ1060&lt;$AR$989:$AR$1558)*(AR1060&gt;$AQ$989:$AQ$1558))*(ROW($AB$989:$AB$1558)&lt;&gt;ROW(AB1060)))&gt;0,"Cruzado","Sin cruce")))</f>
        <v>Sin cruce</v>
      </c>
      <c r="AV1060" s="361" t="str" cm="1">
        <f t="array" ref="AV1060">IF(AD1060="","",IF(SUMPRODUCT((AD1060=$AD$989:$AD$1558)*(AH1060=$AH$989:$AH$1558)*(AS1060=$AS$989:$AS$1558)*(AT1060=$AT$989:$AT$1558)*(ROW($AD$989:$AD$1558)&lt;&gt;ROW(AD1060))*((R1060=0)*($R$989:$R$1558&gt;0)+(R1060&gt;0)*($R$989:$R$1558=0)))&gt;0,"SALONES UNIDOS",IF(SUMPRODUCT((AD1060=$AD$989:$AD$1558)*(AH1060=$AH$989:$AH$1558)*((AS1060&lt;$AT$989:$AT$1558)*(AT1060&gt;$AS$989:$AS$1558))*(ROW($AD$989:$AD$1558)&lt;&gt;ROW(AD1060)))&gt;0,"Cruzado","Sin cruce")))</f>
        <v/>
      </c>
      <c r="AW1060" s="104" t="str">
        <f t="shared" si="484"/>
        <v>EN2PRINCIPALB</v>
      </c>
      <c r="AX1060" s="104" t="str" cm="1">
        <f t="array" ref="AX1060">IF(AW1060="","",IF(SUMPRODUCT((AW1060=$AW$7:$AW$2042)*(AH1060=$AH$7:$AH$2042)*(AN1060=$AN$7:$AN$2042)*(AO1060=$AO$7:$AO$2042)*(ROW($AW$7:$AW$2042)&lt;&gt;ROW(AW1060))*((R1060=0)*($R$7:$R$2042&gt;0)+(R1060&gt;0)*($R$7:$R$2042=0)))&gt;0,"SALONES UNIDOS",IF(SUMPRODUCT((AW1060=$AW$7:$AW$2042)*(AH1060=$AH$7:$AH$2042)*((AN1060&lt;$AO$7:$AO$2042)*(AO1060&gt;$AN$7:$AN$2042))*(ROW($AW$7:$AW$2042)&lt;&gt;ROW(AW1060)))&gt;0,"Cruzado","Sin cruce")))</f>
        <v>Sin cruce</v>
      </c>
    </row>
    <row r="1061" spans="2:50" ht="19.8" hidden="1" customHeight="1" x14ac:dyDescent="0.25">
      <c r="B1061" s="494" t="s">
        <v>314</v>
      </c>
      <c r="C1061" s="369" t="s">
        <v>968</v>
      </c>
      <c r="D1061" s="369">
        <v>20261</v>
      </c>
      <c r="E1061" s="373" t="s">
        <v>280</v>
      </c>
      <c r="F1061" s="370" t="s">
        <v>291</v>
      </c>
      <c r="G1061" s="373" t="s">
        <v>285</v>
      </c>
      <c r="H1061" s="373">
        <v>2</v>
      </c>
      <c r="I1061" s="373" t="s">
        <v>281</v>
      </c>
      <c r="J1061" s="373" t="s">
        <v>281</v>
      </c>
      <c r="K1061" s="194" t="s">
        <v>584</v>
      </c>
      <c r="L1061" s="364" t="s">
        <v>798</v>
      </c>
      <c r="M1061" s="364" t="s">
        <v>362</v>
      </c>
      <c r="N1061" s="364" t="s">
        <v>318</v>
      </c>
      <c r="O1061" s="373" t="s">
        <v>315</v>
      </c>
      <c r="P1061" s="364">
        <v>0</v>
      </c>
      <c r="Q1061" s="364">
        <v>2</v>
      </c>
      <c r="R1061" s="369">
        <v>2</v>
      </c>
      <c r="S1061" s="364">
        <v>3</v>
      </c>
      <c r="T1061" s="8"/>
      <c r="U1061" s="374">
        <v>26</v>
      </c>
      <c r="V1061" s="370">
        <v>22275169</v>
      </c>
      <c r="W1061" s="373" t="s">
        <v>266</v>
      </c>
      <c r="X1061" s="364" t="s">
        <v>315</v>
      </c>
      <c r="Y1061" s="364"/>
      <c r="Z1061" s="364"/>
      <c r="AA1061" s="364"/>
      <c r="AB1061" s="364" t="s">
        <v>842</v>
      </c>
      <c r="AC1061" s="364"/>
      <c r="AD1061" s="369"/>
      <c r="AE1061" s="370"/>
      <c r="AF1061" s="370"/>
      <c r="AG1061" s="370" t="s">
        <v>301</v>
      </c>
      <c r="AH1061" s="364">
        <v>5</v>
      </c>
      <c r="AI1061" s="364">
        <v>18</v>
      </c>
      <c r="AJ1061" s="364">
        <v>30</v>
      </c>
      <c r="AK1061" s="364">
        <v>20</v>
      </c>
      <c r="AL1061" s="364">
        <v>10</v>
      </c>
      <c r="AM1061" s="22">
        <f t="shared" si="483"/>
        <v>2</v>
      </c>
      <c r="AN1061" s="104">
        <f t="shared" ref="AN1061:AN1141" si="516">AI1061/24+AJ1061/1440</f>
        <v>0.77083333333333337</v>
      </c>
      <c r="AO1061" s="104">
        <f t="shared" ref="AO1061:AO1141" si="517">AK1061/24+AL1061/1440</f>
        <v>0.84027777777777779</v>
      </c>
      <c r="AP1061" s="22" t="str" cm="1">
        <f t="array" ref="AP1061">IF(W1061="","",IF(SUMPRODUCT((W1061=$W$7:$W$2042)*(AH1061=$AH$7:$AH$2042)*(AN1061=$AN$7:$AN$2042)*(AO1061=$AO$7:$AO$2042)*(ROW($W$7:$W$2042)&lt;&gt;ROW(W1061))*((R1061=0)*($R$7:$R$2042&gt;0)+(R1061&gt;0)*($R$7:$R$2042=0)))&gt;0,"SALONES UNIDOS",IF(SUMPRODUCT((W1061=$W$7:$W$2042)*(AH1061=$AH$7:$AH$2042)*((AN1061&lt;$AO$7:$AO$2042)*(AO1061&gt;$AN$7:$AN$2042))*(ROW($W$7:$W$2042)&lt;&gt;ROW(W1061)))&gt;0,"Cruzado","Sin cruce")))</f>
        <v>Sin cruce</v>
      </c>
      <c r="AQ1061" s="104">
        <f t="shared" si="514"/>
        <v>0.77083333333333337</v>
      </c>
      <c r="AR1061" s="104">
        <f t="shared" si="515"/>
        <v>0.84027777777777779</v>
      </c>
      <c r="AS1061" s="22"/>
      <c r="AT1061" s="22"/>
      <c r="AU1061" s="361" t="str" cm="1">
        <f t="array" ref="AU1061">IF(AB1061="","",IF(SUMPRODUCT((AB1061=$AB$989:$AB$1558)*(AH1061=$AH$989:$AH$1558)*(AQ1061=$AQ$989:$AQ$1558)*(AR1061=$AR$989:$AR$1558)*(ROW($AB$989:$AB$1558)&lt;&gt;ROW(AB1061))*((R1061=0)*($R$989:$R$1558&gt;0)+(R1061&gt;0)*($R$989:$R$1558=0)))&gt;0,"SALONES UNIDOS",IF(SUMPRODUCT((AB1061=$AB$989:$AB$1558)*(AH1061=$AH$989:$AH$1558)*((AQ1061&lt;$AR$989:$AR$1558)*(AR1061&gt;$AQ$989:$AQ$1558))*(ROW($AB$989:$AB$1558)&lt;&gt;ROW(AB1061)))&gt;0,"Cruzado","Sin cruce")))</f>
        <v>Sin cruce</v>
      </c>
      <c r="AV1061" s="361" t="str" cm="1">
        <f t="array" ref="AV1061">IF(AD1061="","",IF(SUMPRODUCT((AD1061=$AD$989:$AD$1558)*(AH1061=$AH$989:$AH$1558)*(AS1061=$AS$989:$AS$1558)*(AT1061=$AT$989:$AT$1558)*(ROW($AD$989:$AD$1558)&lt;&gt;ROW(AD1061))*((R1061=0)*($R$989:$R$1558&gt;0)+(R1061&gt;0)*($R$989:$R$1558=0)))&gt;0,"SALONES UNIDOS",IF(SUMPRODUCT((AD1061=$AD$989:$AD$1558)*(AH1061=$AH$989:$AH$1558)*((AS1061&lt;$AT$989:$AT$1558)*(AT1061&gt;$AS$989:$AS$1558))*(ROW($AD$989:$AD$1558)&lt;&gt;ROW(AD1061)))&gt;0,"Cruzado","Sin cruce")))</f>
        <v/>
      </c>
      <c r="AW1061" s="104" t="str">
        <f t="shared" si="484"/>
        <v>EN2PRINCIPALB</v>
      </c>
      <c r="AX1061" s="104" t="str" cm="1">
        <f t="array" ref="AX1061">IF(AW1061="","",IF(SUMPRODUCT((AW1061=$AW$7:$AW$2042)*(AH1061=$AH$7:$AH$2042)*(AN1061=$AN$7:$AN$2042)*(AO1061=$AO$7:$AO$2042)*(ROW($AW$7:$AW$2042)&lt;&gt;ROW(AW1061))*((R1061=0)*($R$7:$R$2042&gt;0)+(R1061&gt;0)*($R$7:$R$2042=0)))&gt;0,"SALONES UNIDOS",IF(SUMPRODUCT((AW1061=$AW$7:$AW$2042)*(AH1061=$AH$7:$AH$2042)*((AN1061&lt;$AO$7:$AO$2042)*(AO1061&gt;$AN$7:$AN$2042))*(ROW($AW$7:$AW$2042)&lt;&gt;ROW(AW1061)))&gt;0,"Cruzado","Sin cruce")))</f>
        <v>Sin cruce</v>
      </c>
    </row>
    <row r="1062" spans="2:50" ht="19.8" hidden="1" customHeight="1" x14ac:dyDescent="0.25">
      <c r="B1062" s="494" t="s">
        <v>314</v>
      </c>
      <c r="C1062" s="369" t="s">
        <v>968</v>
      </c>
      <c r="D1062" s="369">
        <v>20261</v>
      </c>
      <c r="E1062" s="373" t="s">
        <v>280</v>
      </c>
      <c r="F1062" s="370" t="s">
        <v>291</v>
      </c>
      <c r="G1062" s="373" t="s">
        <v>285</v>
      </c>
      <c r="H1062" s="373">
        <v>2</v>
      </c>
      <c r="I1062" s="373" t="s">
        <v>281</v>
      </c>
      <c r="J1062" s="373" t="s">
        <v>281</v>
      </c>
      <c r="K1062" s="194" t="s">
        <v>410</v>
      </c>
      <c r="L1062" s="364" t="s">
        <v>976</v>
      </c>
      <c r="M1062" s="364" t="s">
        <v>324</v>
      </c>
      <c r="N1062" s="364" t="s">
        <v>318</v>
      </c>
      <c r="O1062" s="373" t="s">
        <v>315</v>
      </c>
      <c r="P1062" s="364">
        <v>3</v>
      </c>
      <c r="Q1062" s="364">
        <v>0</v>
      </c>
      <c r="R1062" s="369">
        <v>3</v>
      </c>
      <c r="S1062" s="364">
        <v>4</v>
      </c>
      <c r="T1062" s="8"/>
      <c r="U1062" s="374">
        <v>26</v>
      </c>
      <c r="V1062" s="370">
        <v>21882745</v>
      </c>
      <c r="W1062" s="373" t="s">
        <v>207</v>
      </c>
      <c r="X1062" s="364" t="s">
        <v>315</v>
      </c>
      <c r="Y1062" s="364"/>
      <c r="Z1062" s="364"/>
      <c r="AA1062" s="364"/>
      <c r="AB1062" s="364" t="s">
        <v>843</v>
      </c>
      <c r="AC1062" s="364"/>
      <c r="AD1062" s="369"/>
      <c r="AE1062" s="370"/>
      <c r="AF1062" s="370"/>
      <c r="AG1062" s="370" t="s">
        <v>559</v>
      </c>
      <c r="AH1062" s="364">
        <v>3</v>
      </c>
      <c r="AI1062" s="364">
        <v>17</v>
      </c>
      <c r="AJ1062" s="364">
        <v>40</v>
      </c>
      <c r="AK1062" s="364">
        <v>20</v>
      </c>
      <c r="AL1062" s="364">
        <v>10</v>
      </c>
      <c r="AM1062" s="22">
        <f t="shared" si="483"/>
        <v>3</v>
      </c>
      <c r="AN1062" s="104">
        <f t="shared" si="516"/>
        <v>0.73611111111111116</v>
      </c>
      <c r="AO1062" s="104">
        <f t="shared" si="517"/>
        <v>0.84027777777777779</v>
      </c>
      <c r="AP1062" s="22" t="str" cm="1">
        <f t="array" ref="AP1062">IF(W1062="","",IF(SUMPRODUCT((W1062=$W$7:$W$2042)*(AH1062=$AH$7:$AH$2042)*(AN1062=$AN$7:$AN$2042)*(AO1062=$AO$7:$AO$2042)*(ROW($W$7:$W$2042)&lt;&gt;ROW(W1062))*((R1062=0)*($R$7:$R$2042&gt;0)+(R1062&gt;0)*($R$7:$R$2042=0)))&gt;0,"SALONES UNIDOS",IF(SUMPRODUCT((W1062=$W$7:$W$2042)*(AH1062=$AH$7:$AH$2042)*((AN1062&lt;$AO$7:$AO$2042)*(AO1062&gt;$AN$7:$AN$2042))*(ROW($W$7:$W$2042)&lt;&gt;ROW(W1062)))&gt;0,"Cruzado","Sin cruce")))</f>
        <v>Sin cruce</v>
      </c>
      <c r="AQ1062" s="104">
        <f t="shared" si="514"/>
        <v>0.73611111111111116</v>
      </c>
      <c r="AR1062" s="104">
        <f t="shared" si="515"/>
        <v>0.84027777777777779</v>
      </c>
      <c r="AS1062" s="22"/>
      <c r="AT1062" s="22"/>
      <c r="AU1062" s="361" t="str" cm="1">
        <f t="array" ref="AU1062">IF(AB1062="","",IF(SUMPRODUCT((AB1062=$AB$989:$AB$1558)*(AH1062=$AH$989:$AH$1558)*(AQ1062=$AQ$989:$AQ$1558)*(AR1062=$AR$989:$AR$1558)*(ROW($AB$989:$AB$1558)&lt;&gt;ROW(AB1062))*((R1062=0)*($R$989:$R$1558&gt;0)+(R1062&gt;0)*($R$989:$R$1558=0)))&gt;0,"SALONES UNIDOS",IF(SUMPRODUCT((AB1062=$AB$989:$AB$1558)*(AH1062=$AH$989:$AH$1558)*((AQ1062&lt;$AR$989:$AR$1558)*(AR1062&gt;$AQ$989:$AQ$1558))*(ROW($AB$989:$AB$1558)&lt;&gt;ROW(AB1062)))&gt;0,"Cruzado","Sin cruce")))</f>
        <v>Sin cruce</v>
      </c>
      <c r="AV1062" s="361" t="str" cm="1">
        <f t="array" ref="AV1062">IF(AD1062="","",IF(SUMPRODUCT((AD1062=$AD$989:$AD$1558)*(AH1062=$AH$989:$AH$1558)*(AS1062=$AS$989:$AS$1558)*(AT1062=$AT$989:$AT$1558)*(ROW($AD$989:$AD$1558)&lt;&gt;ROW(AD1062))*((R1062=0)*($R$989:$R$1558&gt;0)+(R1062&gt;0)*($R$989:$R$1558=0)))&gt;0,"SALONES UNIDOS",IF(SUMPRODUCT((AD1062=$AD$989:$AD$1558)*(AH1062=$AH$989:$AH$1558)*((AS1062&lt;$AT$989:$AT$1558)*(AT1062&gt;$AS$989:$AS$1558))*(ROW($AD$989:$AD$1558)&lt;&gt;ROW(AD1062)))&gt;0,"Cruzado","Sin cruce")))</f>
        <v/>
      </c>
      <c r="AW1062" s="104" t="str">
        <f t="shared" si="484"/>
        <v>EN2PRINCIPALB</v>
      </c>
      <c r="AX1062" s="104" t="str" cm="1">
        <f t="array" ref="AX1062">IF(AW1062="","",IF(SUMPRODUCT((AW1062=$AW$7:$AW$2042)*(AH1062=$AH$7:$AH$2042)*(AN1062=$AN$7:$AN$2042)*(AO1062=$AO$7:$AO$2042)*(ROW($AW$7:$AW$2042)&lt;&gt;ROW(AW1062))*((R1062=0)*($R$7:$R$2042&gt;0)+(R1062&gt;0)*($R$7:$R$2042=0)))&gt;0,"SALONES UNIDOS",IF(SUMPRODUCT((AW1062=$AW$7:$AW$2042)*(AH1062=$AH$7:$AH$2042)*((AN1062&lt;$AO$7:$AO$2042)*(AO1062&gt;$AN$7:$AN$2042))*(ROW($AW$7:$AW$2042)&lt;&gt;ROW(AW1062)))&gt;0,"Cruzado","Sin cruce")))</f>
        <v>Sin cruce</v>
      </c>
    </row>
    <row r="1063" spans="2:50" ht="19.8" hidden="1" customHeight="1" x14ac:dyDescent="0.25">
      <c r="B1063" s="494" t="s">
        <v>314</v>
      </c>
      <c r="C1063" s="369" t="s">
        <v>968</v>
      </c>
      <c r="D1063" s="369">
        <v>20261</v>
      </c>
      <c r="E1063" s="373" t="s">
        <v>280</v>
      </c>
      <c r="F1063" s="370" t="s">
        <v>291</v>
      </c>
      <c r="G1063" s="373" t="s">
        <v>285</v>
      </c>
      <c r="H1063" s="373">
        <v>2</v>
      </c>
      <c r="I1063" s="373" t="s">
        <v>412</v>
      </c>
      <c r="J1063" s="373" t="s">
        <v>281</v>
      </c>
      <c r="K1063" s="194" t="s">
        <v>410</v>
      </c>
      <c r="L1063" s="364" t="s">
        <v>976</v>
      </c>
      <c r="M1063" s="364" t="s">
        <v>324</v>
      </c>
      <c r="N1063" s="364" t="s">
        <v>318</v>
      </c>
      <c r="O1063" s="373" t="s">
        <v>315</v>
      </c>
      <c r="P1063" s="364">
        <v>0</v>
      </c>
      <c r="Q1063" s="364">
        <v>2</v>
      </c>
      <c r="R1063" s="369">
        <v>2</v>
      </c>
      <c r="S1063" s="364">
        <v>4</v>
      </c>
      <c r="T1063" s="8"/>
      <c r="U1063" s="374">
        <v>13</v>
      </c>
      <c r="V1063" s="370">
        <v>21882745</v>
      </c>
      <c r="W1063" s="373" t="s">
        <v>207</v>
      </c>
      <c r="X1063" s="364" t="s">
        <v>315</v>
      </c>
      <c r="Y1063" s="364"/>
      <c r="Z1063" s="364"/>
      <c r="AA1063" s="364"/>
      <c r="AB1063" s="370"/>
      <c r="AC1063" s="364"/>
      <c r="AD1063" s="364" t="s">
        <v>840</v>
      </c>
      <c r="AE1063" s="370"/>
      <c r="AF1063" s="370"/>
      <c r="AG1063" s="370" t="s">
        <v>301</v>
      </c>
      <c r="AH1063" s="364">
        <v>3</v>
      </c>
      <c r="AI1063" s="364">
        <v>20</v>
      </c>
      <c r="AJ1063" s="364">
        <v>10</v>
      </c>
      <c r="AK1063" s="364">
        <v>21</v>
      </c>
      <c r="AL1063" s="364">
        <v>50</v>
      </c>
      <c r="AM1063" s="22">
        <f t="shared" si="483"/>
        <v>2</v>
      </c>
      <c r="AN1063" s="104">
        <f t="shared" si="516"/>
        <v>0.84027777777777779</v>
      </c>
      <c r="AO1063" s="104">
        <f t="shared" si="517"/>
        <v>0.90972222222222221</v>
      </c>
      <c r="AP1063" s="22" t="str" cm="1">
        <f t="array" ref="AP1063">IF(W1063="","",IF(SUMPRODUCT((W1063=$W$7:$W$2042)*(AH1063=$AH$7:$AH$2042)*(AN1063=$AN$7:$AN$2042)*(AO1063=$AO$7:$AO$2042)*(ROW($W$7:$W$2042)&lt;&gt;ROW(W1063))*((R1063=0)*($R$7:$R$2042&gt;0)+(R1063&gt;0)*($R$7:$R$2042=0)))&gt;0,"SALONES UNIDOS",IF(SUMPRODUCT((W1063=$W$7:$W$2042)*(AH1063=$AH$7:$AH$2042)*((AN1063&lt;$AO$7:$AO$2042)*(AO1063&gt;$AN$7:$AN$2042))*(ROW($W$7:$W$2042)&lt;&gt;ROW(W1063)))&gt;0,"Cruzado","Sin cruce")))</f>
        <v>Sin cruce</v>
      </c>
      <c r="AQ1063" s="22"/>
      <c r="AR1063" s="22"/>
      <c r="AS1063" s="104">
        <f t="shared" ref="AS1063:AS1064" si="518">AN1063</f>
        <v>0.84027777777777779</v>
      </c>
      <c r="AT1063" s="104">
        <f t="shared" ref="AT1063:AT1064" si="519">AO1063</f>
        <v>0.90972222222222221</v>
      </c>
      <c r="AU1063" s="361" t="str" cm="1">
        <f t="array" ref="AU1063">IF(AB1063="","",IF(SUMPRODUCT((AB1063=$AB$989:$AB$1558)*(AH1063=$AH$989:$AH$1558)*(AQ1063=$AQ$989:$AQ$1558)*(AR1063=$AR$989:$AR$1558)*(ROW($AB$989:$AB$1558)&lt;&gt;ROW(AB1063))*((R1063=0)*($R$989:$R$1558&gt;0)+(R1063&gt;0)*($R$989:$R$1558=0)))&gt;0,"SALONES UNIDOS",IF(SUMPRODUCT((AB1063=$AB$989:$AB$1558)*(AH1063=$AH$989:$AH$1558)*((AQ1063&lt;$AR$989:$AR$1558)*(AR1063&gt;$AQ$989:$AQ$1558))*(ROW($AB$989:$AB$1558)&lt;&gt;ROW(AB1063)))&gt;0,"Cruzado","Sin cruce")))</f>
        <v/>
      </c>
      <c r="AV1063" s="361" t="str" cm="1">
        <f t="array" ref="AV1063">IF(AD1063="","",IF(SUMPRODUCT((AD1063=$AD$989:$AD$1558)*(AH1063=$AH$989:$AH$1558)*(AS1063=$AS$989:$AS$1558)*(AT1063=$AT$989:$AT$1558)*(ROW($AD$989:$AD$1558)&lt;&gt;ROW(AD1063))*((R1063=0)*($R$989:$R$1558&gt;0)+(R1063&gt;0)*($R$989:$R$1558=0)))&gt;0,"SALONES UNIDOS",IF(SUMPRODUCT((AD1063=$AD$989:$AD$1558)*(AH1063=$AH$989:$AH$1558)*((AS1063&lt;$AT$989:$AT$1558)*(AT1063&gt;$AS$989:$AS$1558))*(ROW($AD$989:$AD$1558)&lt;&gt;ROW(AD1063)))&gt;0,"Cruzado","Sin cruce")))</f>
        <v>Sin cruce</v>
      </c>
      <c r="AW1063" s="104" t="str">
        <f t="shared" si="484"/>
        <v>EN2PRINCIPALB</v>
      </c>
      <c r="AX1063" s="104" t="str" cm="1">
        <f t="array" ref="AX1063">IF(AW1063="","",IF(SUMPRODUCT((AW1063=$AW$7:$AW$2042)*(AH1063=$AH$7:$AH$2042)*(AN1063=$AN$7:$AN$2042)*(AO1063=$AO$7:$AO$2042)*(ROW($AW$7:$AW$2042)&lt;&gt;ROW(AW1063))*((R1063=0)*($R$7:$R$2042&gt;0)+(R1063&gt;0)*($R$7:$R$2042=0)))&gt;0,"SALONES UNIDOS",IF(SUMPRODUCT((AW1063=$AW$7:$AW$2042)*(AH1063=$AH$7:$AH$2042)*((AN1063&lt;$AO$7:$AO$2042)*(AO1063&gt;$AN$7:$AN$2042))*(ROW($AW$7:$AW$2042)&lt;&gt;ROW(AW1063)))&gt;0,"Cruzado","Sin cruce")))</f>
        <v>Sin cruce</v>
      </c>
    </row>
    <row r="1064" spans="2:50" ht="19.8" hidden="1" customHeight="1" x14ac:dyDescent="0.25">
      <c r="B1064" s="494" t="s">
        <v>314</v>
      </c>
      <c r="C1064" s="369" t="s">
        <v>968</v>
      </c>
      <c r="D1064" s="369">
        <v>20261</v>
      </c>
      <c r="E1064" s="373" t="s">
        <v>280</v>
      </c>
      <c r="F1064" s="370" t="s">
        <v>291</v>
      </c>
      <c r="G1064" s="373" t="s">
        <v>285</v>
      </c>
      <c r="H1064" s="373">
        <v>2</v>
      </c>
      <c r="I1064" s="373" t="s">
        <v>571</v>
      </c>
      <c r="J1064" s="373" t="s">
        <v>281</v>
      </c>
      <c r="K1064" s="194" t="s">
        <v>410</v>
      </c>
      <c r="L1064" s="364" t="s">
        <v>976</v>
      </c>
      <c r="M1064" s="364" t="s">
        <v>324</v>
      </c>
      <c r="N1064" s="364" t="s">
        <v>318</v>
      </c>
      <c r="O1064" s="373" t="s">
        <v>315</v>
      </c>
      <c r="P1064" s="364">
        <v>0</v>
      </c>
      <c r="Q1064" s="364">
        <v>2</v>
      </c>
      <c r="R1064" s="369">
        <v>2</v>
      </c>
      <c r="S1064" s="364">
        <v>4</v>
      </c>
      <c r="T1064" s="8"/>
      <c r="U1064" s="374">
        <v>13</v>
      </c>
      <c r="V1064" s="370">
        <v>21882745</v>
      </c>
      <c r="W1064" s="373" t="s">
        <v>207</v>
      </c>
      <c r="X1064" s="364" t="s">
        <v>315</v>
      </c>
      <c r="Y1064" s="364"/>
      <c r="Z1064" s="364"/>
      <c r="AA1064" s="364"/>
      <c r="AB1064" s="370"/>
      <c r="AC1064" s="364"/>
      <c r="AD1064" s="364" t="s">
        <v>840</v>
      </c>
      <c r="AE1064" s="370"/>
      <c r="AF1064" s="370"/>
      <c r="AG1064" s="370" t="s">
        <v>301</v>
      </c>
      <c r="AH1064" s="364">
        <v>3</v>
      </c>
      <c r="AI1064" s="364">
        <v>21</v>
      </c>
      <c r="AJ1064" s="364">
        <v>50</v>
      </c>
      <c r="AK1064" s="364">
        <v>23</v>
      </c>
      <c r="AL1064" s="364">
        <v>30</v>
      </c>
      <c r="AM1064" s="22">
        <f t="shared" si="483"/>
        <v>2</v>
      </c>
      <c r="AN1064" s="104">
        <f t="shared" si="516"/>
        <v>0.90972222222222221</v>
      </c>
      <c r="AO1064" s="104">
        <f t="shared" si="517"/>
        <v>0.97916666666666674</v>
      </c>
      <c r="AP1064" s="22" t="str" cm="1">
        <f t="array" ref="AP1064">IF(W1064="","",IF(SUMPRODUCT((W1064=$W$7:$W$2042)*(AH1064=$AH$7:$AH$2042)*(AN1064=$AN$7:$AN$2042)*(AO1064=$AO$7:$AO$2042)*(ROW($W$7:$W$2042)&lt;&gt;ROW(W1064))*((R1064=0)*($R$7:$R$2042&gt;0)+(R1064&gt;0)*($R$7:$R$2042=0)))&gt;0,"SALONES UNIDOS",IF(SUMPRODUCT((W1064=$W$7:$W$2042)*(AH1064=$AH$7:$AH$2042)*((AN1064&lt;$AO$7:$AO$2042)*(AO1064&gt;$AN$7:$AN$2042))*(ROW($W$7:$W$2042)&lt;&gt;ROW(W1064)))&gt;0,"Cruzado","Sin cruce")))</f>
        <v>Sin cruce</v>
      </c>
      <c r="AQ1064" s="22"/>
      <c r="AR1064" s="22"/>
      <c r="AS1064" s="104">
        <f t="shared" si="518"/>
        <v>0.90972222222222221</v>
      </c>
      <c r="AT1064" s="104">
        <f t="shared" si="519"/>
        <v>0.97916666666666674</v>
      </c>
      <c r="AU1064" s="361" t="str" cm="1">
        <f t="array" ref="AU1064">IF(AB1064="","",IF(SUMPRODUCT((AB1064=$AB$989:$AB$1558)*(AH1064=$AH$989:$AH$1558)*(AQ1064=$AQ$989:$AQ$1558)*(AR1064=$AR$989:$AR$1558)*(ROW($AB$989:$AB$1558)&lt;&gt;ROW(AB1064))*((R1064=0)*($R$989:$R$1558&gt;0)+(R1064&gt;0)*($R$989:$R$1558=0)))&gt;0,"SALONES UNIDOS",IF(SUMPRODUCT((AB1064=$AB$989:$AB$1558)*(AH1064=$AH$989:$AH$1558)*((AQ1064&lt;$AR$989:$AR$1558)*(AR1064&gt;$AQ$989:$AQ$1558))*(ROW($AB$989:$AB$1558)&lt;&gt;ROW(AB1064)))&gt;0,"Cruzado","Sin cruce")))</f>
        <v/>
      </c>
      <c r="AV1064" s="361" t="str" cm="1">
        <f t="array" ref="AV1064">IF(AD1064="","",IF(SUMPRODUCT((AD1064=$AD$989:$AD$1558)*(AH1064=$AH$989:$AH$1558)*(AS1064=$AS$989:$AS$1558)*(AT1064=$AT$989:$AT$1558)*(ROW($AD$989:$AD$1558)&lt;&gt;ROW(AD1064))*((R1064=0)*($R$989:$R$1558&gt;0)+(R1064&gt;0)*($R$989:$R$1558=0)))&gt;0,"SALONES UNIDOS",IF(SUMPRODUCT((AD1064=$AD$989:$AD$1558)*(AH1064=$AH$989:$AH$1558)*((AS1064&lt;$AT$989:$AT$1558)*(AT1064&gt;$AS$989:$AS$1558))*(ROW($AD$989:$AD$1558)&lt;&gt;ROW(AD1064)))&gt;0,"Cruzado","Sin cruce")))</f>
        <v>Sin cruce</v>
      </c>
      <c r="AW1064" s="104" t="str">
        <f t="shared" si="484"/>
        <v>EN2PRINCIPALB</v>
      </c>
      <c r="AX1064" s="104" t="str" cm="1">
        <f t="array" ref="AX1064">IF(AW1064="","",IF(SUMPRODUCT((AW1064=$AW$7:$AW$2042)*(AH1064=$AH$7:$AH$2042)*(AN1064=$AN$7:$AN$2042)*(AO1064=$AO$7:$AO$2042)*(ROW($AW$7:$AW$2042)&lt;&gt;ROW(AW1064))*((R1064=0)*($R$7:$R$2042&gt;0)+(R1064&gt;0)*($R$7:$R$2042=0)))&gt;0,"SALONES UNIDOS",IF(SUMPRODUCT((AW1064=$AW$7:$AW$2042)*(AH1064=$AH$7:$AH$2042)*((AN1064&lt;$AO$7:$AO$2042)*(AO1064&gt;$AN$7:$AN$2042))*(ROW($AW$7:$AW$2042)&lt;&gt;ROW(AW1064)))&gt;0,"Cruzado","Sin cruce")))</f>
        <v>Sin cruce</v>
      </c>
    </row>
    <row r="1065" spans="2:50" ht="19.8" hidden="1" customHeight="1" x14ac:dyDescent="0.25">
      <c r="B1065" s="494" t="s">
        <v>314</v>
      </c>
      <c r="C1065" s="369" t="s">
        <v>968</v>
      </c>
      <c r="D1065" s="369">
        <v>20261</v>
      </c>
      <c r="E1065" s="373" t="s">
        <v>280</v>
      </c>
      <c r="F1065" s="370" t="s">
        <v>291</v>
      </c>
      <c r="G1065" s="373" t="s">
        <v>285</v>
      </c>
      <c r="H1065" s="373">
        <v>2</v>
      </c>
      <c r="I1065" s="373" t="s">
        <v>281</v>
      </c>
      <c r="J1065" s="373" t="s">
        <v>281</v>
      </c>
      <c r="K1065" s="194" t="s">
        <v>587</v>
      </c>
      <c r="L1065" s="364" t="s">
        <v>404</v>
      </c>
      <c r="M1065" s="364" t="s">
        <v>362</v>
      </c>
      <c r="N1065" s="364" t="s">
        <v>318</v>
      </c>
      <c r="O1065" s="373" t="s">
        <v>315</v>
      </c>
      <c r="P1065" s="364">
        <v>2</v>
      </c>
      <c r="Q1065" s="364">
        <v>2</v>
      </c>
      <c r="R1065" s="369">
        <v>4</v>
      </c>
      <c r="S1065" s="364">
        <v>3</v>
      </c>
      <c r="T1065" s="8"/>
      <c r="U1065" s="374">
        <v>26</v>
      </c>
      <c r="V1065" s="370">
        <v>21870533</v>
      </c>
      <c r="W1065" s="373" t="s">
        <v>247</v>
      </c>
      <c r="X1065" s="364" t="s">
        <v>315</v>
      </c>
      <c r="Y1065" s="364"/>
      <c r="Z1065" s="364"/>
      <c r="AA1065" s="364"/>
      <c r="AB1065" s="364" t="s">
        <v>841</v>
      </c>
      <c r="AC1065" s="364"/>
      <c r="AD1065" s="369"/>
      <c r="AE1065" s="370"/>
      <c r="AF1065" s="370"/>
      <c r="AG1065" s="370" t="s">
        <v>319</v>
      </c>
      <c r="AH1065" s="364">
        <v>4</v>
      </c>
      <c r="AI1065" s="364">
        <v>20</v>
      </c>
      <c r="AJ1065" s="364">
        <v>10</v>
      </c>
      <c r="AK1065" s="364">
        <v>23</v>
      </c>
      <c r="AL1065" s="364">
        <v>30</v>
      </c>
      <c r="AM1065" s="22">
        <f t="shared" si="483"/>
        <v>4</v>
      </c>
      <c r="AN1065" s="104">
        <f t="shared" si="516"/>
        <v>0.84027777777777779</v>
      </c>
      <c r="AO1065" s="104">
        <f t="shared" si="517"/>
        <v>0.97916666666666674</v>
      </c>
      <c r="AP1065" s="22" t="str" cm="1">
        <f t="array" ref="AP1065">IF(W1065="","",IF(SUMPRODUCT((W1065=$W$7:$W$2042)*(AH1065=$AH$7:$AH$2042)*(AN1065=$AN$7:$AN$2042)*(AO1065=$AO$7:$AO$2042)*(ROW($W$7:$W$2042)&lt;&gt;ROW(W1065))*((R1065=0)*($R$7:$R$2042&gt;0)+(R1065&gt;0)*($R$7:$R$2042=0)))&gt;0,"SALONES UNIDOS",IF(SUMPRODUCT((W1065=$W$7:$W$2042)*(AH1065=$AH$7:$AH$2042)*((AN1065&lt;$AO$7:$AO$2042)*(AO1065&gt;$AN$7:$AN$2042))*(ROW($W$7:$W$2042)&lt;&gt;ROW(W1065)))&gt;0,"Cruzado","Sin cruce")))</f>
        <v>Sin cruce</v>
      </c>
      <c r="AQ1065" s="104">
        <f t="shared" ref="AQ1065:AQ1067" si="520">AN1065</f>
        <v>0.84027777777777779</v>
      </c>
      <c r="AR1065" s="104">
        <f t="shared" ref="AR1065:AR1067" si="521">AO1065</f>
        <v>0.97916666666666674</v>
      </c>
      <c r="AS1065" s="22"/>
      <c r="AT1065" s="22"/>
      <c r="AU1065" s="361" t="str" cm="1">
        <f t="array" ref="AU1065">IF(AB1065="","",IF(SUMPRODUCT((AB1065=$AB$989:$AB$1558)*(AH1065=$AH$989:$AH$1558)*(AQ1065=$AQ$989:$AQ$1558)*(AR1065=$AR$989:$AR$1558)*(ROW($AB$989:$AB$1558)&lt;&gt;ROW(AB1065))*((R1065=0)*($R$989:$R$1558&gt;0)+(R1065&gt;0)*($R$989:$R$1558=0)))&gt;0,"SALONES UNIDOS",IF(SUMPRODUCT((AB1065=$AB$989:$AB$1558)*(AH1065=$AH$989:$AH$1558)*((AQ1065&lt;$AR$989:$AR$1558)*(AR1065&gt;$AQ$989:$AQ$1558))*(ROW($AB$989:$AB$1558)&lt;&gt;ROW(AB1065)))&gt;0,"Cruzado","Sin cruce")))</f>
        <v>Sin cruce</v>
      </c>
      <c r="AV1065" s="361" t="str" cm="1">
        <f t="array" ref="AV1065">IF(AD1065="","",IF(SUMPRODUCT((AD1065=$AD$989:$AD$1558)*(AH1065=$AH$989:$AH$1558)*(AS1065=$AS$989:$AS$1558)*(AT1065=$AT$989:$AT$1558)*(ROW($AD$989:$AD$1558)&lt;&gt;ROW(AD1065))*((R1065=0)*($R$989:$R$1558&gt;0)+(R1065&gt;0)*($R$989:$R$1558=0)))&gt;0,"SALONES UNIDOS",IF(SUMPRODUCT((AD1065=$AD$989:$AD$1558)*(AH1065=$AH$989:$AH$1558)*((AS1065&lt;$AT$989:$AT$1558)*(AT1065&gt;$AS$989:$AS$1558))*(ROW($AD$989:$AD$1558)&lt;&gt;ROW(AD1065)))&gt;0,"Cruzado","Sin cruce")))</f>
        <v/>
      </c>
      <c r="AW1065" s="104" t="str">
        <f t="shared" si="484"/>
        <v>EN2PRINCIPALB</v>
      </c>
      <c r="AX1065" s="104" t="str" cm="1">
        <f t="array" ref="AX1065">IF(AW1065="","",IF(SUMPRODUCT((AW1065=$AW$7:$AW$2042)*(AH1065=$AH$7:$AH$2042)*(AN1065=$AN$7:$AN$2042)*(AO1065=$AO$7:$AO$2042)*(ROW($AW$7:$AW$2042)&lt;&gt;ROW(AW1065))*((R1065=0)*($R$7:$R$2042&gt;0)+(R1065&gt;0)*($R$7:$R$2042=0)))&gt;0,"SALONES UNIDOS",IF(SUMPRODUCT((AW1065=$AW$7:$AW$2042)*(AH1065=$AH$7:$AH$2042)*((AN1065&lt;$AO$7:$AO$2042)*(AO1065&gt;$AN$7:$AN$2042))*(ROW($AW$7:$AW$2042)&lt;&gt;ROW(AW1065)))&gt;0,"Cruzado","Sin cruce")))</f>
        <v>Sin cruce</v>
      </c>
    </row>
    <row r="1066" spans="2:50" ht="19.8" hidden="1" customHeight="1" x14ac:dyDescent="0.25">
      <c r="B1066" s="494" t="s">
        <v>314</v>
      </c>
      <c r="C1066" s="369" t="s">
        <v>968</v>
      </c>
      <c r="D1066" s="369">
        <v>20261</v>
      </c>
      <c r="E1066" s="373" t="s">
        <v>280</v>
      </c>
      <c r="F1066" s="370" t="s">
        <v>291</v>
      </c>
      <c r="G1066" s="373" t="s">
        <v>285</v>
      </c>
      <c r="H1066" s="373">
        <v>2</v>
      </c>
      <c r="I1066" s="373" t="s">
        <v>281</v>
      </c>
      <c r="J1066" s="373" t="s">
        <v>281</v>
      </c>
      <c r="K1066" s="194" t="s">
        <v>588</v>
      </c>
      <c r="L1066" s="364" t="s">
        <v>677</v>
      </c>
      <c r="M1066" s="364" t="s">
        <v>362</v>
      </c>
      <c r="N1066" s="364" t="s">
        <v>318</v>
      </c>
      <c r="O1066" s="373" t="s">
        <v>315</v>
      </c>
      <c r="P1066" s="364">
        <v>3</v>
      </c>
      <c r="Q1066" s="364">
        <v>2</v>
      </c>
      <c r="R1066" s="369">
        <v>5</v>
      </c>
      <c r="S1066" s="364">
        <v>4</v>
      </c>
      <c r="T1066" s="8"/>
      <c r="U1066" s="374">
        <v>26</v>
      </c>
      <c r="V1066" s="370">
        <v>21887837</v>
      </c>
      <c r="W1066" s="373" t="s">
        <v>170</v>
      </c>
      <c r="X1066" s="364" t="s">
        <v>315</v>
      </c>
      <c r="Y1066" s="364"/>
      <c r="Z1066" s="364"/>
      <c r="AA1066" s="364"/>
      <c r="AB1066" s="364" t="s">
        <v>843</v>
      </c>
      <c r="AC1066" s="364"/>
      <c r="AD1066" s="369"/>
      <c r="AE1066" s="370"/>
      <c r="AF1066" s="370"/>
      <c r="AG1066" s="370" t="s">
        <v>319</v>
      </c>
      <c r="AH1066" s="364">
        <v>2</v>
      </c>
      <c r="AI1066" s="364">
        <v>18</v>
      </c>
      <c r="AJ1066" s="364">
        <v>30</v>
      </c>
      <c r="AK1066" s="364">
        <v>22</v>
      </c>
      <c r="AL1066" s="364">
        <v>40</v>
      </c>
      <c r="AM1066" s="22">
        <f t="shared" ref="AM1066:AM1146" si="522">IF(AI1066="",R1066,ROUND(((((AK1066/24)+(AL1066/1440))-((AI1066/24)+(AJ1066/1440)))*1440/50),5))</f>
        <v>5</v>
      </c>
      <c r="AN1066" s="104">
        <f t="shared" si="516"/>
        <v>0.77083333333333337</v>
      </c>
      <c r="AO1066" s="104">
        <f t="shared" si="517"/>
        <v>0.94444444444444442</v>
      </c>
      <c r="AP1066" s="22" t="str" cm="1">
        <f t="array" ref="AP1066">IF(W1066="","",IF(SUMPRODUCT((W1066=$W$7:$W$2042)*(AH1066=$AH$7:$AH$2042)*(AN1066=$AN$7:$AN$2042)*(AO1066=$AO$7:$AO$2042)*(ROW($W$7:$W$2042)&lt;&gt;ROW(W1066))*((R1066=0)*($R$7:$R$2042&gt;0)+(R1066&gt;0)*($R$7:$R$2042=0)))&gt;0,"SALONES UNIDOS",IF(SUMPRODUCT((W1066=$W$7:$W$2042)*(AH1066=$AH$7:$AH$2042)*((AN1066&lt;$AO$7:$AO$2042)*(AO1066&gt;$AN$7:$AN$2042))*(ROW($W$7:$W$2042)&lt;&gt;ROW(W1066)))&gt;0,"Cruzado","Sin cruce")))</f>
        <v>Sin cruce</v>
      </c>
      <c r="AQ1066" s="104">
        <f t="shared" si="520"/>
        <v>0.77083333333333337</v>
      </c>
      <c r="AR1066" s="104">
        <f t="shared" si="521"/>
        <v>0.94444444444444442</v>
      </c>
      <c r="AS1066" s="22"/>
      <c r="AT1066" s="22"/>
      <c r="AU1066" s="361" t="str" cm="1">
        <f t="array" ref="AU1066">IF(AB1066="","",IF(SUMPRODUCT((AB1066=$AB$989:$AB$1558)*(AH1066=$AH$989:$AH$1558)*(AQ1066=$AQ$989:$AQ$1558)*(AR1066=$AR$989:$AR$1558)*(ROW($AB$989:$AB$1558)&lt;&gt;ROW(AB1066))*((R1066=0)*($R$989:$R$1558&gt;0)+(R1066&gt;0)*($R$989:$R$1558=0)))&gt;0,"SALONES UNIDOS",IF(SUMPRODUCT((AB1066=$AB$989:$AB$1558)*(AH1066=$AH$989:$AH$1558)*((AQ1066&lt;$AR$989:$AR$1558)*(AR1066&gt;$AQ$989:$AQ$1558))*(ROW($AB$989:$AB$1558)&lt;&gt;ROW(AB1066)))&gt;0,"Cruzado","Sin cruce")))</f>
        <v>Sin cruce</v>
      </c>
      <c r="AV1066" s="361" t="str" cm="1">
        <f t="array" ref="AV1066">IF(AD1066="","",IF(SUMPRODUCT((AD1066=$AD$989:$AD$1558)*(AH1066=$AH$989:$AH$1558)*(AS1066=$AS$989:$AS$1558)*(AT1066=$AT$989:$AT$1558)*(ROW($AD$989:$AD$1558)&lt;&gt;ROW(AD1066))*((R1066=0)*($R$989:$R$1558&gt;0)+(R1066&gt;0)*($R$989:$R$1558=0)))&gt;0,"SALONES UNIDOS",IF(SUMPRODUCT((AD1066=$AD$989:$AD$1558)*(AH1066=$AH$989:$AH$1558)*((AS1066&lt;$AT$989:$AT$1558)*(AT1066&gt;$AS$989:$AS$1558))*(ROW($AD$989:$AD$1558)&lt;&gt;ROW(AD1066)))&gt;0,"Cruzado","Sin cruce")))</f>
        <v/>
      </c>
      <c r="AW1066" s="104" t="str">
        <f t="shared" ref="AW1066:AW1146" si="523">TRIM(CONCATENATE(G1066,H1066,E1066,J1066))</f>
        <v>EN2PRINCIPALB</v>
      </c>
      <c r="AX1066" s="104" t="str" cm="1">
        <f t="array" ref="AX1066">IF(AW1066="","",IF(SUMPRODUCT((AW1066=$AW$7:$AW$2042)*(AH1066=$AH$7:$AH$2042)*(AN1066=$AN$7:$AN$2042)*(AO1066=$AO$7:$AO$2042)*(ROW($AW$7:$AW$2042)&lt;&gt;ROW(AW1066))*((R1066=0)*($R$7:$R$2042&gt;0)+(R1066&gt;0)*($R$7:$R$2042=0)))&gt;0,"SALONES UNIDOS",IF(SUMPRODUCT((AW1066=$AW$7:$AW$2042)*(AH1066=$AH$7:$AH$2042)*((AN1066&lt;$AO$7:$AO$2042)*(AO1066&gt;$AN$7:$AN$2042))*(ROW($AW$7:$AW$2042)&lt;&gt;ROW(AW1066)))&gt;0,"Cruzado","Sin cruce")))</f>
        <v>Sin cruce</v>
      </c>
    </row>
    <row r="1067" spans="2:50" ht="19.8" hidden="1" customHeight="1" x14ac:dyDescent="0.25">
      <c r="B1067" s="494" t="s">
        <v>314</v>
      </c>
      <c r="C1067" s="369" t="s">
        <v>968</v>
      </c>
      <c r="D1067" s="369">
        <v>20261</v>
      </c>
      <c r="E1067" s="373" t="s">
        <v>280</v>
      </c>
      <c r="F1067" s="370" t="s">
        <v>291</v>
      </c>
      <c r="G1067" s="373" t="s">
        <v>285</v>
      </c>
      <c r="H1067" s="373">
        <v>2</v>
      </c>
      <c r="I1067" s="373" t="s">
        <v>281</v>
      </c>
      <c r="J1067" s="373" t="s">
        <v>281</v>
      </c>
      <c r="K1067" s="194" t="s">
        <v>590</v>
      </c>
      <c r="L1067" s="364" t="s">
        <v>977</v>
      </c>
      <c r="M1067" s="364" t="s">
        <v>362</v>
      </c>
      <c r="N1067" s="364" t="s">
        <v>318</v>
      </c>
      <c r="O1067" s="373" t="s">
        <v>315</v>
      </c>
      <c r="P1067" s="364">
        <v>3</v>
      </c>
      <c r="Q1067" s="364">
        <v>2</v>
      </c>
      <c r="R1067" s="369">
        <v>5</v>
      </c>
      <c r="S1067" s="364">
        <v>4</v>
      </c>
      <c r="T1067" s="8"/>
      <c r="U1067" s="374">
        <v>26</v>
      </c>
      <c r="V1067" s="370">
        <v>8822479</v>
      </c>
      <c r="W1067" s="373" t="s">
        <v>25</v>
      </c>
      <c r="X1067" s="364" t="s">
        <v>315</v>
      </c>
      <c r="Y1067" s="364"/>
      <c r="Z1067" s="364"/>
      <c r="AA1067" s="364"/>
      <c r="AB1067" s="364" t="s">
        <v>841</v>
      </c>
      <c r="AC1067" s="364"/>
      <c r="AD1067" s="369"/>
      <c r="AE1067" s="370"/>
      <c r="AF1067" s="370"/>
      <c r="AG1067" s="370" t="s">
        <v>319</v>
      </c>
      <c r="AH1067" s="364">
        <v>1</v>
      </c>
      <c r="AI1067" s="364">
        <v>18</v>
      </c>
      <c r="AJ1067" s="364">
        <v>30</v>
      </c>
      <c r="AK1067" s="364">
        <v>22</v>
      </c>
      <c r="AL1067" s="364">
        <v>40</v>
      </c>
      <c r="AM1067" s="22">
        <f t="shared" si="522"/>
        <v>5</v>
      </c>
      <c r="AN1067" s="104">
        <f t="shared" si="516"/>
        <v>0.77083333333333337</v>
      </c>
      <c r="AO1067" s="104">
        <f t="shared" si="517"/>
        <v>0.94444444444444442</v>
      </c>
      <c r="AP1067" s="22" t="str" cm="1">
        <f t="array" ref="AP1067">IF(W1067="","",IF(SUMPRODUCT((W1067=$W$7:$W$2042)*(AH1067=$AH$7:$AH$2042)*(AN1067=$AN$7:$AN$2042)*(AO1067=$AO$7:$AO$2042)*(ROW($W$7:$W$2042)&lt;&gt;ROW(W1067))*((R1067=0)*($R$7:$R$2042&gt;0)+(R1067&gt;0)*($R$7:$R$2042=0)))&gt;0,"SALONES UNIDOS",IF(SUMPRODUCT((W1067=$W$7:$W$2042)*(AH1067=$AH$7:$AH$2042)*((AN1067&lt;$AO$7:$AO$2042)*(AO1067&gt;$AN$7:$AN$2042))*(ROW($W$7:$W$2042)&lt;&gt;ROW(W1067)))&gt;0,"Cruzado","Sin cruce")))</f>
        <v>Sin cruce</v>
      </c>
      <c r="AQ1067" s="104">
        <f t="shared" si="520"/>
        <v>0.77083333333333337</v>
      </c>
      <c r="AR1067" s="104">
        <f t="shared" si="521"/>
        <v>0.94444444444444442</v>
      </c>
      <c r="AS1067" s="22"/>
      <c r="AT1067" s="22"/>
      <c r="AU1067" s="361" t="str" cm="1">
        <f t="array" ref="AU1067">IF(AB1067="","",IF(SUMPRODUCT((AB1067=$AB$989:$AB$1558)*(AH1067=$AH$989:$AH$1558)*(AQ1067=$AQ$989:$AQ$1558)*(AR1067=$AR$989:$AR$1558)*(ROW($AB$989:$AB$1558)&lt;&gt;ROW(AB1067))*((R1067=0)*($R$989:$R$1558&gt;0)+(R1067&gt;0)*($R$989:$R$1558=0)))&gt;0,"SALONES UNIDOS",IF(SUMPRODUCT((AB1067=$AB$989:$AB$1558)*(AH1067=$AH$989:$AH$1558)*((AQ1067&lt;$AR$989:$AR$1558)*(AR1067&gt;$AQ$989:$AQ$1558))*(ROW($AB$989:$AB$1558)&lt;&gt;ROW(AB1067)))&gt;0,"Cruzado","Sin cruce")))</f>
        <v>Sin cruce</v>
      </c>
      <c r="AV1067" s="361" t="str" cm="1">
        <f t="array" ref="AV1067">IF(AD1067="","",IF(SUMPRODUCT((AD1067=$AD$989:$AD$1558)*(AH1067=$AH$989:$AH$1558)*(AS1067=$AS$989:$AS$1558)*(AT1067=$AT$989:$AT$1558)*(ROW($AD$989:$AD$1558)&lt;&gt;ROW(AD1067))*((R1067=0)*($R$989:$R$1558&gt;0)+(R1067&gt;0)*($R$989:$R$1558=0)))&gt;0,"SALONES UNIDOS",IF(SUMPRODUCT((AD1067=$AD$989:$AD$1558)*(AH1067=$AH$989:$AH$1558)*((AS1067&lt;$AT$989:$AT$1558)*(AT1067&gt;$AS$989:$AS$1558))*(ROW($AD$989:$AD$1558)&lt;&gt;ROW(AD1067)))&gt;0,"Cruzado","Sin cruce")))</f>
        <v/>
      </c>
      <c r="AW1067" s="104" t="str">
        <f t="shared" si="523"/>
        <v>EN2PRINCIPALB</v>
      </c>
      <c r="AX1067" s="104" t="str" cm="1">
        <f t="array" ref="AX1067">IF(AW1067="","",IF(SUMPRODUCT((AW1067=$AW$7:$AW$2042)*(AH1067=$AH$7:$AH$2042)*(AN1067=$AN$7:$AN$2042)*(AO1067=$AO$7:$AO$2042)*(ROW($AW$7:$AW$2042)&lt;&gt;ROW(AW1067))*((R1067=0)*($R$7:$R$2042&gt;0)+(R1067&gt;0)*($R$7:$R$2042=0)))&gt;0,"SALONES UNIDOS",IF(SUMPRODUCT((AW1067=$AW$7:$AW$2042)*(AH1067=$AH$7:$AH$2042)*((AN1067&lt;$AO$7:$AO$2042)*(AO1067&gt;$AN$7:$AN$2042))*(ROW($AW$7:$AW$2042)&lt;&gt;ROW(AW1067)))&gt;0,"Cruzado","Sin cruce")))</f>
        <v>Sin cruce</v>
      </c>
    </row>
    <row r="1068" spans="2:50" ht="19.8" hidden="1" customHeight="1" x14ac:dyDescent="0.25">
      <c r="B1068" s="494" t="s">
        <v>314</v>
      </c>
      <c r="C1068" s="369" t="s">
        <v>968</v>
      </c>
      <c r="D1068" s="369">
        <v>20261</v>
      </c>
      <c r="E1068" s="373" t="s">
        <v>280</v>
      </c>
      <c r="F1068" s="370" t="s">
        <v>291</v>
      </c>
      <c r="G1068" s="373" t="s">
        <v>285</v>
      </c>
      <c r="H1068" s="373">
        <v>2</v>
      </c>
      <c r="I1068" s="373" t="s">
        <v>281</v>
      </c>
      <c r="J1068" s="373" t="s">
        <v>281</v>
      </c>
      <c r="K1068" s="194" t="s">
        <v>591</v>
      </c>
      <c r="L1068" s="364" t="s">
        <v>592</v>
      </c>
      <c r="M1068" s="364" t="s">
        <v>362</v>
      </c>
      <c r="N1068" s="364" t="s">
        <v>318</v>
      </c>
      <c r="O1068" s="370" t="s">
        <v>321</v>
      </c>
      <c r="P1068" s="364">
        <v>2</v>
      </c>
      <c r="Q1068" s="364">
        <v>2</v>
      </c>
      <c r="R1068" s="369">
        <v>4</v>
      </c>
      <c r="S1068" s="364">
        <v>3</v>
      </c>
      <c r="T1068" s="8"/>
      <c r="U1068" s="374">
        <v>26</v>
      </c>
      <c r="V1068" s="370">
        <v>21882544</v>
      </c>
      <c r="W1068" s="373" t="s">
        <v>184</v>
      </c>
      <c r="X1068" s="372" t="s">
        <v>321</v>
      </c>
      <c r="Y1068" s="364"/>
      <c r="Z1068" s="364"/>
      <c r="AA1068" s="364"/>
      <c r="AB1068" s="370"/>
      <c r="AC1068" s="370"/>
      <c r="AD1068" s="369"/>
      <c r="AE1068" s="370"/>
      <c r="AF1068" s="370"/>
      <c r="AG1068" s="370" t="s">
        <v>319</v>
      </c>
      <c r="AH1068" s="364">
        <v>5</v>
      </c>
      <c r="AI1068" s="364">
        <v>20</v>
      </c>
      <c r="AJ1068" s="364">
        <v>10</v>
      </c>
      <c r="AK1068" s="364">
        <v>23</v>
      </c>
      <c r="AL1068" s="364">
        <v>30</v>
      </c>
      <c r="AM1068" s="22">
        <f t="shared" si="522"/>
        <v>4</v>
      </c>
      <c r="AN1068" s="104">
        <f t="shared" si="516"/>
        <v>0.84027777777777779</v>
      </c>
      <c r="AO1068" s="104">
        <f t="shared" si="517"/>
        <v>0.97916666666666674</v>
      </c>
      <c r="AP1068" s="22" t="str" cm="1">
        <f t="array" ref="AP1068">IF(W1068="","",IF(SUMPRODUCT((W1068=$W$7:$W$2042)*(AH1068=$AH$7:$AH$2042)*(AN1068=$AN$7:$AN$2042)*(AO1068=$AO$7:$AO$2042)*(ROW($W$7:$W$2042)&lt;&gt;ROW(W1068))*((R1068=0)*($R$7:$R$2042&gt;0)+(R1068&gt;0)*($R$7:$R$2042=0)))&gt;0,"SALONES UNIDOS",IF(SUMPRODUCT((W1068=$W$7:$W$2042)*(AH1068=$AH$7:$AH$2042)*((AN1068&lt;$AO$7:$AO$2042)*(AO1068&gt;$AN$7:$AN$2042))*(ROW($W$7:$W$2042)&lt;&gt;ROW(W1068)))&gt;0,"Cruzado","Sin cruce")))</f>
        <v>Sin cruce</v>
      </c>
      <c r="AQ1068" s="104"/>
      <c r="AR1068" s="104"/>
      <c r="AS1068" s="22"/>
      <c r="AT1068" s="22"/>
      <c r="AU1068" s="361" t="str" cm="1">
        <f t="array" ref="AU1068">IF(AB1068="","",IF(SUMPRODUCT((AB1068=$AB$989:$AB$1558)*(AH1068=$AH$989:$AH$1558)*(AQ1068=$AQ$989:$AQ$1558)*(AR1068=$AR$989:$AR$1558)*(ROW($AB$989:$AB$1558)&lt;&gt;ROW(AB1068))*((R1068=0)*($R$989:$R$1558&gt;0)+(R1068&gt;0)*($R$989:$R$1558=0)))&gt;0,"SALONES UNIDOS",IF(SUMPRODUCT((AB1068=$AB$989:$AB$1558)*(AH1068=$AH$989:$AH$1558)*((AQ1068&lt;$AR$989:$AR$1558)*(AR1068&gt;$AQ$989:$AQ$1558))*(ROW($AB$989:$AB$1558)&lt;&gt;ROW(AB1068)))&gt;0,"Cruzado","Sin cruce")))</f>
        <v/>
      </c>
      <c r="AV1068" s="361" t="str" cm="1">
        <f t="array" ref="AV1068">IF(AD1068="","",IF(SUMPRODUCT((AD1068=$AD$989:$AD$1558)*(AH1068=$AH$989:$AH$1558)*(AS1068=$AS$989:$AS$1558)*(AT1068=$AT$989:$AT$1558)*(ROW($AD$989:$AD$1558)&lt;&gt;ROW(AD1068))*((R1068=0)*($R$989:$R$1558&gt;0)+(R1068&gt;0)*($R$989:$R$1558=0)))&gt;0,"SALONES UNIDOS",IF(SUMPRODUCT((AD1068=$AD$989:$AD$1558)*(AH1068=$AH$989:$AH$1558)*((AS1068&lt;$AT$989:$AT$1558)*(AT1068&gt;$AS$989:$AS$1558))*(ROW($AD$989:$AD$1558)&lt;&gt;ROW(AD1068)))&gt;0,"Cruzado","Sin cruce")))</f>
        <v/>
      </c>
      <c r="AW1068" s="104" t="str">
        <f t="shared" si="523"/>
        <v>EN2PRINCIPALB</v>
      </c>
      <c r="AX1068" s="104" t="str" cm="1">
        <f t="array" ref="AX1068">IF(AW1068="","",IF(SUMPRODUCT((AW1068=$AW$7:$AW$2042)*(AH1068=$AH$7:$AH$2042)*(AN1068=$AN$7:$AN$2042)*(AO1068=$AO$7:$AO$2042)*(ROW($AW$7:$AW$2042)&lt;&gt;ROW(AW1068))*((R1068=0)*($R$7:$R$2042&gt;0)+(R1068&gt;0)*($R$7:$R$2042=0)))&gt;0,"SALONES UNIDOS",IF(SUMPRODUCT((AW1068=$AW$7:$AW$2042)*(AH1068=$AH$7:$AH$2042)*((AN1068&lt;$AO$7:$AO$2042)*(AO1068&gt;$AN$7:$AN$2042))*(ROW($AW$7:$AW$2042)&lt;&gt;ROW(AW1068)))&gt;0,"Cruzado","Sin cruce")))</f>
        <v>Sin cruce</v>
      </c>
    </row>
    <row r="1069" spans="2:50" ht="19.8" hidden="1" customHeight="1" x14ac:dyDescent="0.25">
      <c r="B1069" s="494" t="s">
        <v>314</v>
      </c>
      <c r="C1069" s="369" t="s">
        <v>968</v>
      </c>
      <c r="D1069" s="369">
        <v>20261</v>
      </c>
      <c r="E1069" s="373" t="s">
        <v>280</v>
      </c>
      <c r="F1069" s="370" t="s">
        <v>291</v>
      </c>
      <c r="G1069" s="373" t="s">
        <v>285</v>
      </c>
      <c r="H1069" s="373">
        <v>2</v>
      </c>
      <c r="I1069" s="373" t="s">
        <v>283</v>
      </c>
      <c r="J1069" s="373" t="s">
        <v>283</v>
      </c>
      <c r="K1069" s="194" t="s">
        <v>587</v>
      </c>
      <c r="L1069" s="364" t="s">
        <v>404</v>
      </c>
      <c r="M1069" s="364" t="s">
        <v>362</v>
      </c>
      <c r="N1069" s="364" t="s">
        <v>318</v>
      </c>
      <c r="O1069" s="373" t="s">
        <v>315</v>
      </c>
      <c r="P1069" s="364">
        <v>2</v>
      </c>
      <c r="Q1069" s="364">
        <v>2</v>
      </c>
      <c r="R1069" s="369">
        <v>4</v>
      </c>
      <c r="S1069" s="364">
        <v>3</v>
      </c>
      <c r="T1069" s="8"/>
      <c r="U1069" s="455">
        <v>40</v>
      </c>
      <c r="V1069" s="370">
        <v>21870533</v>
      </c>
      <c r="W1069" s="373" t="s">
        <v>247</v>
      </c>
      <c r="X1069" s="456" t="s">
        <v>321</v>
      </c>
      <c r="Y1069" s="364"/>
      <c r="Z1069" s="364"/>
      <c r="AA1069" s="364"/>
      <c r="AB1069" s="370"/>
      <c r="AC1069" s="364"/>
      <c r="AD1069" s="369"/>
      <c r="AE1069" s="370"/>
      <c r="AF1069" s="370"/>
      <c r="AG1069" s="370" t="s">
        <v>319</v>
      </c>
      <c r="AH1069" s="364">
        <v>7</v>
      </c>
      <c r="AI1069" s="364">
        <v>7</v>
      </c>
      <c r="AJ1069" s="364">
        <v>40</v>
      </c>
      <c r="AK1069" s="364">
        <v>11</v>
      </c>
      <c r="AL1069" s="364">
        <v>0</v>
      </c>
      <c r="AM1069" s="22">
        <f t="shared" si="522"/>
        <v>4</v>
      </c>
      <c r="AN1069" s="104">
        <f t="shared" si="516"/>
        <v>0.31944444444444448</v>
      </c>
      <c r="AO1069" s="104">
        <f t="shared" si="517"/>
        <v>0.45833333333333331</v>
      </c>
      <c r="AP1069" s="22" t="str" cm="1">
        <f t="array" ref="AP1069">IF(W1069="","",IF(SUMPRODUCT((W1069=$W$7:$W$2042)*(AH1069=$AH$7:$AH$2042)*(AN1069=$AN$7:$AN$2042)*(AO1069=$AO$7:$AO$2042)*(ROW($W$7:$W$2042)&lt;&gt;ROW(W1069))*((R1069=0)*($R$7:$R$2042&gt;0)+(R1069&gt;0)*($R$7:$R$2042=0)))&gt;0,"SALONES UNIDOS",IF(SUMPRODUCT((W1069=$W$7:$W$2042)*(AH1069=$AH$7:$AH$2042)*((AN1069&lt;$AO$7:$AO$2042)*(AO1069&gt;$AN$7:$AN$2042))*(ROW($W$7:$W$2042)&lt;&gt;ROW(W1069)))&gt;0,"Cruzado","Sin cruce")))</f>
        <v>Sin cruce</v>
      </c>
      <c r="AQ1069" s="104"/>
      <c r="AR1069" s="104"/>
      <c r="AS1069" s="22"/>
      <c r="AT1069" s="22"/>
      <c r="AU1069" s="361" t="str" cm="1">
        <f t="array" ref="AU1069">IF(AB1069="","",IF(SUMPRODUCT((AB1069=$AB$989:$AB$1558)*(AH1069=$AH$989:$AH$1558)*(AQ1069=$AQ$989:$AQ$1558)*(AR1069=$AR$989:$AR$1558)*(ROW($AB$989:$AB$1558)&lt;&gt;ROW(AB1069))*((R1069=0)*($R$989:$R$1558&gt;0)+(R1069&gt;0)*($R$989:$R$1558=0)))&gt;0,"SALONES UNIDOS",IF(SUMPRODUCT((AB1069=$AB$989:$AB$1558)*(AH1069=$AH$989:$AH$1558)*((AQ1069&lt;$AR$989:$AR$1558)*(AR1069&gt;$AQ$989:$AQ$1558))*(ROW($AB$989:$AB$1558)&lt;&gt;ROW(AB1069)))&gt;0,"Cruzado","Sin cruce")))</f>
        <v/>
      </c>
      <c r="AV1069" s="361" t="str" cm="1">
        <f t="array" ref="AV1069">IF(AD1069="","",IF(SUMPRODUCT((AD1069=$AD$989:$AD$1558)*(AH1069=$AH$989:$AH$1558)*(AS1069=$AS$989:$AS$1558)*(AT1069=$AT$989:$AT$1558)*(ROW($AD$989:$AD$1558)&lt;&gt;ROW(AD1069))*((R1069=0)*($R$989:$R$1558&gt;0)+(R1069&gt;0)*($R$989:$R$1558=0)))&gt;0,"SALONES UNIDOS",IF(SUMPRODUCT((AD1069=$AD$989:$AD$1558)*(AH1069=$AH$989:$AH$1558)*((AS1069&lt;$AT$989:$AT$1558)*(AT1069&gt;$AS$989:$AS$1558))*(ROW($AD$989:$AD$1558)&lt;&gt;ROW(AD1069)))&gt;0,"Cruzado","Sin cruce")))</f>
        <v/>
      </c>
      <c r="AW1069" s="104" t="str">
        <f t="shared" si="523"/>
        <v>EN2PRINCIPALC</v>
      </c>
      <c r="AX1069" s="104" t="str" cm="1">
        <f t="array" ref="AX1069">IF(AW1069="","",IF(SUMPRODUCT((AW1069=$AW$7:$AW$2042)*(AH1069=$AH$7:$AH$2042)*(AN1069=$AN$7:$AN$2042)*(AO1069=$AO$7:$AO$2042)*(ROW($AW$7:$AW$2042)&lt;&gt;ROW(AW1069))*((R1069=0)*($R$7:$R$2042&gt;0)+(R1069&gt;0)*($R$7:$R$2042=0)))&gt;0,"SALONES UNIDOS",IF(SUMPRODUCT((AW1069=$AW$7:$AW$2042)*(AH1069=$AH$7:$AH$2042)*((AN1069&lt;$AO$7:$AO$2042)*(AO1069&gt;$AN$7:$AN$2042))*(ROW($AW$7:$AW$2042)&lt;&gt;ROW(AW1069)))&gt;0,"Cruzado","Sin cruce")))</f>
        <v>Sin cruce</v>
      </c>
    </row>
    <row r="1070" spans="2:50" ht="19.8" hidden="1" customHeight="1" x14ac:dyDescent="0.25">
      <c r="B1070" s="494" t="s">
        <v>314</v>
      </c>
      <c r="C1070" s="369" t="s">
        <v>968</v>
      </c>
      <c r="D1070" s="369">
        <v>20261</v>
      </c>
      <c r="E1070" s="373" t="s">
        <v>280</v>
      </c>
      <c r="F1070" s="370" t="s">
        <v>291</v>
      </c>
      <c r="G1070" s="373" t="s">
        <v>285</v>
      </c>
      <c r="H1070" s="373">
        <v>3</v>
      </c>
      <c r="I1070" s="373" t="s">
        <v>278</v>
      </c>
      <c r="J1070" s="373" t="s">
        <v>278</v>
      </c>
      <c r="K1070" s="194" t="s">
        <v>365</v>
      </c>
      <c r="L1070" s="364" t="s">
        <v>978</v>
      </c>
      <c r="M1070" s="364" t="s">
        <v>324</v>
      </c>
      <c r="N1070" s="364" t="s">
        <v>318</v>
      </c>
      <c r="O1070" s="373" t="s">
        <v>315</v>
      </c>
      <c r="P1070" s="364">
        <v>2</v>
      </c>
      <c r="Q1070" s="364">
        <v>2</v>
      </c>
      <c r="R1070" s="369">
        <v>4</v>
      </c>
      <c r="S1070" s="364">
        <v>3</v>
      </c>
      <c r="T1070" s="8"/>
      <c r="U1070" s="374">
        <v>30</v>
      </c>
      <c r="V1070" s="370">
        <v>47773207</v>
      </c>
      <c r="W1070" s="373" t="s">
        <v>503</v>
      </c>
      <c r="X1070" s="364" t="s">
        <v>315</v>
      </c>
      <c r="Y1070" s="364" t="s">
        <v>556</v>
      </c>
      <c r="Z1070" s="364"/>
      <c r="AA1070" s="364"/>
      <c r="AB1070" s="364" t="s">
        <v>843</v>
      </c>
      <c r="AC1070" s="364"/>
      <c r="AD1070" s="369"/>
      <c r="AE1070" s="370"/>
      <c r="AF1070" s="370"/>
      <c r="AG1070" s="370" t="s">
        <v>319</v>
      </c>
      <c r="AH1070" s="364">
        <v>5</v>
      </c>
      <c r="AI1070" s="364">
        <v>15</v>
      </c>
      <c r="AJ1070" s="364">
        <v>10</v>
      </c>
      <c r="AK1070" s="364">
        <v>18</v>
      </c>
      <c r="AL1070" s="364">
        <v>30</v>
      </c>
      <c r="AM1070" s="22">
        <f t="shared" si="522"/>
        <v>4</v>
      </c>
      <c r="AN1070" s="104">
        <f t="shared" si="516"/>
        <v>0.63194444444444442</v>
      </c>
      <c r="AO1070" s="104">
        <f t="shared" si="517"/>
        <v>0.77083333333333337</v>
      </c>
      <c r="AP1070" s="22" t="str" cm="1">
        <f t="array" ref="AP1070">IF(W1070="","",IF(SUMPRODUCT((W1070=$W$7:$W$2042)*(AH1070=$AH$7:$AH$2042)*(AN1070=$AN$7:$AN$2042)*(AO1070=$AO$7:$AO$2042)*(ROW($W$7:$W$2042)&lt;&gt;ROW(W1070))*((R1070=0)*($R$7:$R$2042&gt;0)+(R1070&gt;0)*($R$7:$R$2042=0)))&gt;0,"SALONES UNIDOS",IF(SUMPRODUCT((W1070=$W$7:$W$2042)*(AH1070=$AH$7:$AH$2042)*((AN1070&lt;$AO$7:$AO$2042)*(AO1070&gt;$AN$7:$AN$2042))*(ROW($W$7:$W$2042)&lt;&gt;ROW(W1070)))&gt;0,"Cruzado","Sin cruce")))</f>
        <v>Sin cruce</v>
      </c>
      <c r="AQ1070" s="104">
        <f>AN1070</f>
        <v>0.63194444444444442</v>
      </c>
      <c r="AR1070" s="104">
        <f>AO1070</f>
        <v>0.77083333333333337</v>
      </c>
      <c r="AS1070" s="22"/>
      <c r="AT1070" s="22"/>
      <c r="AU1070" s="361" t="str" cm="1">
        <f t="array" ref="AU1070">IF(AB1070="","",IF(SUMPRODUCT((AB1070=$AB$989:$AB$1558)*(AH1070=$AH$989:$AH$1558)*(AQ1070=$AQ$989:$AQ$1558)*(AR1070=$AR$989:$AR$1558)*(ROW($AB$989:$AB$1558)&lt;&gt;ROW(AB1070))*((R1070=0)*($R$989:$R$1558&gt;0)+(R1070&gt;0)*($R$989:$R$1558=0)))&gt;0,"SALONES UNIDOS",IF(SUMPRODUCT((AB1070=$AB$989:$AB$1558)*(AH1070=$AH$989:$AH$1558)*((AQ1070&lt;$AR$989:$AR$1558)*(AR1070&gt;$AQ$989:$AQ$1558))*(ROW($AB$989:$AB$1558)&lt;&gt;ROW(AB1070)))&gt;0,"Cruzado","Sin cruce")))</f>
        <v>Sin cruce</v>
      </c>
      <c r="AV1070" s="361" t="str" cm="1">
        <f t="array" ref="AV1070">IF(AD1070="","",IF(SUMPRODUCT((AD1070=$AD$989:$AD$1558)*(AH1070=$AH$989:$AH$1558)*(AS1070=$AS$989:$AS$1558)*(AT1070=$AT$989:$AT$1558)*(ROW($AD$989:$AD$1558)&lt;&gt;ROW(AD1070))*((R1070=0)*($R$989:$R$1558&gt;0)+(R1070&gt;0)*($R$989:$R$1558=0)))&gt;0,"SALONES UNIDOS",IF(SUMPRODUCT((AD1070=$AD$989:$AD$1558)*(AH1070=$AH$989:$AH$1558)*((AS1070&lt;$AT$989:$AT$1558)*(AT1070&gt;$AS$989:$AS$1558))*(ROW($AD$989:$AD$1558)&lt;&gt;ROW(AD1070)))&gt;0,"Cruzado","Sin cruce")))</f>
        <v/>
      </c>
      <c r="AW1070" s="104" t="str">
        <f t="shared" si="523"/>
        <v>EN3PRINCIPALA</v>
      </c>
      <c r="AX1070" s="104" t="str" cm="1">
        <f t="array" ref="AX1070">IF(AW1070="","",IF(SUMPRODUCT((AW1070=$AW$7:$AW$2042)*(AH1070=$AH$7:$AH$2042)*(AN1070=$AN$7:$AN$2042)*(AO1070=$AO$7:$AO$2042)*(ROW($AW$7:$AW$2042)&lt;&gt;ROW(AW1070))*((R1070=0)*($R$7:$R$2042&gt;0)+(R1070&gt;0)*($R$7:$R$2042=0)))&gt;0,"SALONES UNIDOS",IF(SUMPRODUCT((AW1070=$AW$7:$AW$2042)*(AH1070=$AH$7:$AH$2042)*((AN1070&lt;$AO$7:$AO$2042)*(AO1070&gt;$AN$7:$AN$2042))*(ROW($AW$7:$AW$2042)&lt;&gt;ROW(AW1070)))&gt;0,"Cruzado","Sin cruce")))</f>
        <v>Sin cruce</v>
      </c>
    </row>
    <row r="1071" spans="2:50" ht="19.8" hidden="1" customHeight="1" x14ac:dyDescent="0.25">
      <c r="B1071" s="494" t="s">
        <v>314</v>
      </c>
      <c r="C1071" s="369" t="s">
        <v>968</v>
      </c>
      <c r="D1071" s="369">
        <v>20261</v>
      </c>
      <c r="E1071" s="373" t="s">
        <v>280</v>
      </c>
      <c r="F1071" s="370" t="s">
        <v>291</v>
      </c>
      <c r="G1071" s="373" t="s">
        <v>285</v>
      </c>
      <c r="H1071" s="373">
        <v>3</v>
      </c>
      <c r="I1071" s="373" t="s">
        <v>278</v>
      </c>
      <c r="J1071" s="373" t="s">
        <v>278</v>
      </c>
      <c r="K1071" s="194" t="s">
        <v>366</v>
      </c>
      <c r="L1071" s="364" t="s">
        <v>594</v>
      </c>
      <c r="M1071" s="364" t="s">
        <v>324</v>
      </c>
      <c r="N1071" s="364" t="s">
        <v>318</v>
      </c>
      <c r="O1071" s="373" t="s">
        <v>321</v>
      </c>
      <c r="P1071" s="364">
        <v>2</v>
      </c>
      <c r="Q1071" s="364">
        <v>2</v>
      </c>
      <c r="R1071" s="369">
        <v>4</v>
      </c>
      <c r="S1071" s="364">
        <v>3</v>
      </c>
      <c r="T1071" s="8"/>
      <c r="U1071" s="374">
        <v>45</v>
      </c>
      <c r="V1071" s="370">
        <v>72373220</v>
      </c>
      <c r="W1071" s="373" t="s">
        <v>159</v>
      </c>
      <c r="X1071" s="364" t="s">
        <v>321</v>
      </c>
      <c r="Y1071" s="364" t="s">
        <v>556</v>
      </c>
      <c r="Z1071" s="364"/>
      <c r="AA1071" s="364"/>
      <c r="AB1071" s="370"/>
      <c r="AC1071" s="364"/>
      <c r="AD1071" s="369"/>
      <c r="AE1071" s="370"/>
      <c r="AF1071" s="370"/>
      <c r="AG1071" s="364" t="s">
        <v>319</v>
      </c>
      <c r="AH1071" s="364">
        <v>5</v>
      </c>
      <c r="AI1071" s="364">
        <v>18</v>
      </c>
      <c r="AJ1071" s="364">
        <v>30</v>
      </c>
      <c r="AK1071" s="364">
        <v>21</v>
      </c>
      <c r="AL1071" s="364">
        <v>50</v>
      </c>
      <c r="AM1071" s="22">
        <f t="shared" si="522"/>
        <v>4</v>
      </c>
      <c r="AN1071" s="104">
        <f t="shared" si="516"/>
        <v>0.77083333333333337</v>
      </c>
      <c r="AO1071" s="104">
        <f t="shared" si="517"/>
        <v>0.90972222222222221</v>
      </c>
      <c r="AP1071" s="22" t="str" cm="1">
        <f t="array" ref="AP1071">IF(W1071="","",IF(SUMPRODUCT((W1071=$W$7:$W$2042)*(AH1071=$AH$7:$AH$2042)*(AN1071=$AN$7:$AN$2042)*(AO1071=$AO$7:$AO$2042)*(ROW($W$7:$W$2042)&lt;&gt;ROW(W1071))*((R1071=0)*($R$7:$R$2042&gt;0)+(R1071&gt;0)*($R$7:$R$2042=0)))&gt;0,"SALONES UNIDOS",IF(SUMPRODUCT((W1071=$W$7:$W$2042)*(AH1071=$AH$7:$AH$2042)*((AN1071&lt;$AO$7:$AO$2042)*(AO1071&gt;$AN$7:$AN$2042))*(ROW($W$7:$W$2042)&lt;&gt;ROW(W1071)))&gt;0,"Cruzado","Sin cruce")))</f>
        <v>Sin cruce</v>
      </c>
      <c r="AQ1071" s="104"/>
      <c r="AR1071" s="104"/>
      <c r="AS1071" s="22"/>
      <c r="AT1071" s="22"/>
      <c r="AU1071" s="361" t="str" cm="1">
        <f t="array" ref="AU1071">IF(AB1071="","",IF(SUMPRODUCT((AB1071=$AB$989:$AB$1558)*(AH1071=$AH$989:$AH$1558)*(AQ1071=$AQ$989:$AQ$1558)*(AR1071=$AR$989:$AR$1558)*(ROW($AB$989:$AB$1558)&lt;&gt;ROW(AB1071))*((R1071=0)*($R$989:$R$1558&gt;0)+(R1071&gt;0)*($R$989:$R$1558=0)))&gt;0,"SALONES UNIDOS",IF(SUMPRODUCT((AB1071=$AB$989:$AB$1558)*(AH1071=$AH$989:$AH$1558)*((AQ1071&lt;$AR$989:$AR$1558)*(AR1071&gt;$AQ$989:$AQ$1558))*(ROW($AB$989:$AB$1558)&lt;&gt;ROW(AB1071)))&gt;0,"Cruzado","Sin cruce")))</f>
        <v/>
      </c>
      <c r="AV1071" s="361" t="str" cm="1">
        <f t="array" ref="AV1071">IF(AD1071="","",IF(SUMPRODUCT((AD1071=$AD$989:$AD$1558)*(AH1071=$AH$989:$AH$1558)*(AS1071=$AS$989:$AS$1558)*(AT1071=$AT$989:$AT$1558)*(ROW($AD$989:$AD$1558)&lt;&gt;ROW(AD1071))*((R1071=0)*($R$989:$R$1558&gt;0)+(R1071&gt;0)*($R$989:$R$1558=0)))&gt;0,"SALONES UNIDOS",IF(SUMPRODUCT((AD1071=$AD$989:$AD$1558)*(AH1071=$AH$989:$AH$1558)*((AS1071&lt;$AT$989:$AT$1558)*(AT1071&gt;$AS$989:$AS$1558))*(ROW($AD$989:$AD$1558)&lt;&gt;ROW(AD1071)))&gt;0,"Cruzado","Sin cruce")))</f>
        <v/>
      </c>
      <c r="AW1071" s="104" t="str">
        <f t="shared" si="523"/>
        <v>EN3PRINCIPALA</v>
      </c>
      <c r="AX1071" s="104" t="str" cm="1">
        <f t="array" ref="AX1071">IF(AW1071="","",IF(SUMPRODUCT((AW1071=$AW$7:$AW$2042)*(AH1071=$AH$7:$AH$2042)*(AN1071=$AN$7:$AN$2042)*(AO1071=$AO$7:$AO$2042)*(ROW($AW$7:$AW$2042)&lt;&gt;ROW(AW1071))*((R1071=0)*($R$7:$R$2042&gt;0)+(R1071&gt;0)*($R$7:$R$2042=0)))&gt;0,"SALONES UNIDOS",IF(SUMPRODUCT((AW1071=$AW$7:$AW$2042)*(AH1071=$AH$7:$AH$2042)*((AN1071&lt;$AO$7:$AO$2042)*(AO1071&gt;$AN$7:$AN$2042))*(ROW($AW$7:$AW$2042)&lt;&gt;ROW(AW1071)))&gt;0,"Cruzado","Sin cruce")))</f>
        <v>Sin cruce</v>
      </c>
    </row>
    <row r="1072" spans="2:50" ht="19.8" hidden="1" customHeight="1" x14ac:dyDescent="0.25">
      <c r="B1072" s="494" t="s">
        <v>314</v>
      </c>
      <c r="C1072" s="369" t="s">
        <v>968</v>
      </c>
      <c r="D1072" s="369">
        <v>20261</v>
      </c>
      <c r="E1072" s="373" t="s">
        <v>280</v>
      </c>
      <c r="F1072" s="370" t="s">
        <v>291</v>
      </c>
      <c r="G1072" s="373" t="s">
        <v>285</v>
      </c>
      <c r="H1072" s="373">
        <v>3</v>
      </c>
      <c r="I1072" s="373" t="s">
        <v>278</v>
      </c>
      <c r="J1072" s="373" t="s">
        <v>278</v>
      </c>
      <c r="K1072" s="194" t="s">
        <v>360</v>
      </c>
      <c r="L1072" s="364" t="s">
        <v>361</v>
      </c>
      <c r="M1072" s="364" t="s">
        <v>362</v>
      </c>
      <c r="N1072" s="364" t="s">
        <v>318</v>
      </c>
      <c r="O1072" s="370" t="s">
        <v>321</v>
      </c>
      <c r="P1072" s="364">
        <v>2</v>
      </c>
      <c r="Q1072" s="364">
        <v>2</v>
      </c>
      <c r="R1072" s="369">
        <v>4</v>
      </c>
      <c r="S1072" s="364">
        <v>3</v>
      </c>
      <c r="T1072" s="8"/>
      <c r="U1072" s="374">
        <v>30</v>
      </c>
      <c r="V1072" s="370">
        <v>10636904</v>
      </c>
      <c r="W1072" s="373" t="s">
        <v>509</v>
      </c>
      <c r="X1072" s="372" t="s">
        <v>321</v>
      </c>
      <c r="Y1072" s="364" t="s">
        <v>578</v>
      </c>
      <c r="Z1072" s="364"/>
      <c r="AA1072" s="364"/>
      <c r="AB1072" s="370"/>
      <c r="AC1072" s="370"/>
      <c r="AD1072" s="369"/>
      <c r="AE1072" s="370"/>
      <c r="AF1072" s="370"/>
      <c r="AG1072" s="370" t="s">
        <v>319</v>
      </c>
      <c r="AH1072" s="364">
        <v>1</v>
      </c>
      <c r="AI1072" s="364">
        <v>20</v>
      </c>
      <c r="AJ1072" s="364">
        <v>10</v>
      </c>
      <c r="AK1072" s="364">
        <v>23</v>
      </c>
      <c r="AL1072" s="364">
        <v>30</v>
      </c>
      <c r="AM1072" s="22">
        <f t="shared" si="522"/>
        <v>4</v>
      </c>
      <c r="AN1072" s="104">
        <f t="shared" si="516"/>
        <v>0.84027777777777779</v>
      </c>
      <c r="AO1072" s="104">
        <f t="shared" si="517"/>
        <v>0.97916666666666674</v>
      </c>
      <c r="AP1072" s="22" t="str" cm="1">
        <f t="array" ref="AP1072">IF(W1072="","",IF(SUMPRODUCT((W1072=$W$7:$W$2042)*(AH1072=$AH$7:$AH$2042)*(AN1072=$AN$7:$AN$2042)*(AO1072=$AO$7:$AO$2042)*(ROW($W$7:$W$2042)&lt;&gt;ROW(W1072))*((R1072=0)*($R$7:$R$2042&gt;0)+(R1072&gt;0)*($R$7:$R$2042=0)))&gt;0,"SALONES UNIDOS",IF(SUMPRODUCT((W1072=$W$7:$W$2042)*(AH1072=$AH$7:$AH$2042)*((AN1072&lt;$AO$7:$AO$2042)*(AO1072&gt;$AN$7:$AN$2042))*(ROW($W$7:$W$2042)&lt;&gt;ROW(W1072)))&gt;0,"Cruzado","Sin cruce")))</f>
        <v>Sin cruce</v>
      </c>
      <c r="AQ1072" s="104"/>
      <c r="AR1072" s="104"/>
      <c r="AS1072" s="22"/>
      <c r="AT1072" s="22"/>
      <c r="AU1072" s="361" t="str" cm="1">
        <f t="array" ref="AU1072">IF(AB1072="","",IF(SUMPRODUCT((AB1072=$AB$989:$AB$1558)*(AH1072=$AH$989:$AH$1558)*(AQ1072=$AQ$989:$AQ$1558)*(AR1072=$AR$989:$AR$1558)*(ROW($AB$989:$AB$1558)&lt;&gt;ROW(AB1072))*((R1072=0)*($R$989:$R$1558&gt;0)+(R1072&gt;0)*($R$989:$R$1558=0)))&gt;0,"SALONES UNIDOS",IF(SUMPRODUCT((AB1072=$AB$989:$AB$1558)*(AH1072=$AH$989:$AH$1558)*((AQ1072&lt;$AR$989:$AR$1558)*(AR1072&gt;$AQ$989:$AQ$1558))*(ROW($AB$989:$AB$1558)&lt;&gt;ROW(AB1072)))&gt;0,"Cruzado","Sin cruce")))</f>
        <v/>
      </c>
      <c r="AV1072" s="361" t="str" cm="1">
        <f t="array" ref="AV1072">IF(AD1072="","",IF(SUMPRODUCT((AD1072=$AD$989:$AD$1558)*(AH1072=$AH$989:$AH$1558)*(AS1072=$AS$989:$AS$1558)*(AT1072=$AT$989:$AT$1558)*(ROW($AD$989:$AD$1558)&lt;&gt;ROW(AD1072))*((R1072=0)*($R$989:$R$1558&gt;0)+(R1072&gt;0)*($R$989:$R$1558=0)))&gt;0,"SALONES UNIDOS",IF(SUMPRODUCT((AD1072=$AD$989:$AD$1558)*(AH1072=$AH$989:$AH$1558)*((AS1072&lt;$AT$989:$AT$1558)*(AT1072&gt;$AS$989:$AS$1558))*(ROW($AD$989:$AD$1558)&lt;&gt;ROW(AD1072)))&gt;0,"Cruzado","Sin cruce")))</f>
        <v/>
      </c>
      <c r="AW1072" s="104" t="str">
        <f t="shared" si="523"/>
        <v>EN3PRINCIPALA</v>
      </c>
      <c r="AX1072" s="104" t="str" cm="1">
        <f t="array" ref="AX1072">IF(AW1072="","",IF(SUMPRODUCT((AW1072=$AW$7:$AW$2042)*(AH1072=$AH$7:$AH$2042)*(AN1072=$AN$7:$AN$2042)*(AO1072=$AO$7:$AO$2042)*(ROW($AW$7:$AW$2042)&lt;&gt;ROW(AW1072))*((R1072=0)*($R$7:$R$2042&gt;0)+(R1072&gt;0)*($R$7:$R$2042=0)))&gt;0,"SALONES UNIDOS",IF(SUMPRODUCT((AW1072=$AW$7:$AW$2042)*(AH1072=$AH$7:$AH$2042)*((AN1072&lt;$AO$7:$AO$2042)*(AO1072&gt;$AN$7:$AN$2042))*(ROW($AW$7:$AW$2042)&lt;&gt;ROW(AW1072)))&gt;0,"Cruzado","Sin cruce")))</f>
        <v>Sin cruce</v>
      </c>
    </row>
    <row r="1073" spans="2:50" ht="19.8" hidden="1" customHeight="1" x14ac:dyDescent="0.25">
      <c r="B1073" s="494" t="s">
        <v>314</v>
      </c>
      <c r="C1073" s="369" t="s">
        <v>968</v>
      </c>
      <c r="D1073" s="369">
        <v>20261</v>
      </c>
      <c r="E1073" s="373" t="s">
        <v>280</v>
      </c>
      <c r="F1073" s="370" t="s">
        <v>291</v>
      </c>
      <c r="G1073" s="373" t="s">
        <v>285</v>
      </c>
      <c r="H1073" s="373">
        <v>3</v>
      </c>
      <c r="I1073" s="373" t="s">
        <v>278</v>
      </c>
      <c r="J1073" s="373" t="s">
        <v>278</v>
      </c>
      <c r="K1073" s="194" t="s">
        <v>358</v>
      </c>
      <c r="L1073" s="364" t="s">
        <v>359</v>
      </c>
      <c r="M1073" s="364" t="s">
        <v>324</v>
      </c>
      <c r="N1073" s="364" t="s">
        <v>318</v>
      </c>
      <c r="O1073" s="373" t="s">
        <v>315</v>
      </c>
      <c r="P1073" s="364">
        <v>2</v>
      </c>
      <c r="Q1073" s="364">
        <v>0</v>
      </c>
      <c r="R1073" s="369">
        <v>2</v>
      </c>
      <c r="S1073" s="364">
        <v>3</v>
      </c>
      <c r="T1073" s="8"/>
      <c r="U1073" s="374">
        <v>30</v>
      </c>
      <c r="V1073" s="370">
        <v>21461803</v>
      </c>
      <c r="W1073" s="373" t="s">
        <v>116</v>
      </c>
      <c r="X1073" s="364" t="s">
        <v>315</v>
      </c>
      <c r="Y1073" s="364" t="s">
        <v>556</v>
      </c>
      <c r="Z1073" s="364"/>
      <c r="AA1073" s="364"/>
      <c r="AB1073" s="364" t="s">
        <v>844</v>
      </c>
      <c r="AC1073" s="364"/>
      <c r="AD1073" s="369"/>
      <c r="AE1073" s="370"/>
      <c r="AF1073" s="370"/>
      <c r="AG1073" s="370" t="s">
        <v>559</v>
      </c>
      <c r="AH1073" s="364">
        <v>1</v>
      </c>
      <c r="AI1073" s="364">
        <v>8</v>
      </c>
      <c r="AJ1073" s="364">
        <v>30</v>
      </c>
      <c r="AK1073" s="364">
        <v>10</v>
      </c>
      <c r="AL1073" s="364">
        <v>10</v>
      </c>
      <c r="AM1073" s="22">
        <f t="shared" si="522"/>
        <v>2</v>
      </c>
      <c r="AN1073" s="104">
        <f t="shared" si="516"/>
        <v>0.35416666666666663</v>
      </c>
      <c r="AO1073" s="104">
        <f t="shared" si="517"/>
        <v>0.4236111111111111</v>
      </c>
      <c r="AP1073" s="22" t="str" cm="1">
        <f t="array" ref="AP1073">IF(W1073="","",IF(SUMPRODUCT((W1073=$W$7:$W$2042)*(AH1073=$AH$7:$AH$2042)*(AN1073=$AN$7:$AN$2042)*(AO1073=$AO$7:$AO$2042)*(ROW($W$7:$W$2042)&lt;&gt;ROW(W1073))*((R1073=0)*($R$7:$R$2042&gt;0)+(R1073&gt;0)*($R$7:$R$2042=0)))&gt;0,"SALONES UNIDOS",IF(SUMPRODUCT((W1073=$W$7:$W$2042)*(AH1073=$AH$7:$AH$2042)*((AN1073&lt;$AO$7:$AO$2042)*(AO1073&gt;$AN$7:$AN$2042))*(ROW($W$7:$W$2042)&lt;&gt;ROW(W1073)))&gt;0,"Cruzado","Sin cruce")))</f>
        <v>Sin cruce</v>
      </c>
      <c r="AQ1073" s="104">
        <f>AN1073</f>
        <v>0.35416666666666663</v>
      </c>
      <c r="AR1073" s="104">
        <f>AO1073</f>
        <v>0.4236111111111111</v>
      </c>
      <c r="AS1073" s="22"/>
      <c r="AT1073" s="22"/>
      <c r="AU1073" s="361" t="str" cm="1">
        <f t="array" ref="AU1073">IF(AB1073="","",IF(SUMPRODUCT((AB1073=$AB$989:$AB$1558)*(AH1073=$AH$989:$AH$1558)*(AQ1073=$AQ$989:$AQ$1558)*(AR1073=$AR$989:$AR$1558)*(ROW($AB$989:$AB$1558)&lt;&gt;ROW(AB1073))*((R1073=0)*($R$989:$R$1558&gt;0)+(R1073&gt;0)*($R$989:$R$1558=0)))&gt;0,"SALONES UNIDOS",IF(SUMPRODUCT((AB1073=$AB$989:$AB$1558)*(AH1073=$AH$989:$AH$1558)*((AQ1073&lt;$AR$989:$AR$1558)*(AR1073&gt;$AQ$989:$AQ$1558))*(ROW($AB$989:$AB$1558)&lt;&gt;ROW(AB1073)))&gt;0,"Cruzado","Sin cruce")))</f>
        <v>Sin cruce</v>
      </c>
      <c r="AV1073" s="361" t="str" cm="1">
        <f t="array" ref="AV1073">IF(AD1073="","",IF(SUMPRODUCT((AD1073=$AD$989:$AD$1558)*(AH1073=$AH$989:$AH$1558)*(AS1073=$AS$989:$AS$1558)*(AT1073=$AT$989:$AT$1558)*(ROW($AD$989:$AD$1558)&lt;&gt;ROW(AD1073))*((R1073=0)*($R$989:$R$1558&gt;0)+(R1073&gt;0)*($R$989:$R$1558=0)))&gt;0,"SALONES UNIDOS",IF(SUMPRODUCT((AD1073=$AD$989:$AD$1558)*(AH1073=$AH$989:$AH$1558)*((AS1073&lt;$AT$989:$AT$1558)*(AT1073&gt;$AS$989:$AS$1558))*(ROW($AD$989:$AD$1558)&lt;&gt;ROW(AD1073)))&gt;0,"Cruzado","Sin cruce")))</f>
        <v/>
      </c>
      <c r="AW1073" s="104" t="str">
        <f t="shared" si="523"/>
        <v>EN3PRINCIPALA</v>
      </c>
      <c r="AX1073" s="104" t="str" cm="1">
        <f t="array" ref="AX1073">IF(AW1073="","",IF(SUMPRODUCT((AW1073=$AW$7:$AW$2042)*(AH1073=$AH$7:$AH$2042)*(AN1073=$AN$7:$AN$2042)*(AO1073=$AO$7:$AO$2042)*(ROW($AW$7:$AW$2042)&lt;&gt;ROW(AW1073))*((R1073=0)*($R$7:$R$2042&gt;0)+(R1073&gt;0)*($R$7:$R$2042=0)))&gt;0,"SALONES UNIDOS",IF(SUMPRODUCT((AW1073=$AW$7:$AW$2042)*(AH1073=$AH$7:$AH$2042)*((AN1073&lt;$AO$7:$AO$2042)*(AO1073&gt;$AN$7:$AN$2042))*(ROW($AW$7:$AW$2042)&lt;&gt;ROW(AW1073)))&gt;0,"Cruzado","Sin cruce")))</f>
        <v>Sin cruce</v>
      </c>
    </row>
    <row r="1074" spans="2:50" ht="19.8" hidden="1" customHeight="1" x14ac:dyDescent="0.25">
      <c r="B1074" s="494" t="s">
        <v>314</v>
      </c>
      <c r="C1074" s="369" t="s">
        <v>968</v>
      </c>
      <c r="D1074" s="369">
        <v>20261</v>
      </c>
      <c r="E1074" s="373" t="s">
        <v>280</v>
      </c>
      <c r="F1074" s="370" t="s">
        <v>291</v>
      </c>
      <c r="G1074" s="373" t="s">
        <v>285</v>
      </c>
      <c r="H1074" s="373">
        <v>3</v>
      </c>
      <c r="I1074" s="373" t="s">
        <v>552</v>
      </c>
      <c r="J1074" s="373" t="s">
        <v>278</v>
      </c>
      <c r="K1074" s="194" t="s">
        <v>358</v>
      </c>
      <c r="L1074" s="364" t="s">
        <v>359</v>
      </c>
      <c r="M1074" s="364" t="s">
        <v>324</v>
      </c>
      <c r="N1074" s="364" t="s">
        <v>318</v>
      </c>
      <c r="O1074" s="373" t="s">
        <v>315</v>
      </c>
      <c r="P1074" s="364">
        <v>0</v>
      </c>
      <c r="Q1074" s="364">
        <v>2</v>
      </c>
      <c r="R1074" s="369">
        <v>2</v>
      </c>
      <c r="S1074" s="364">
        <v>3</v>
      </c>
      <c r="T1074" s="8"/>
      <c r="U1074" s="374">
        <v>15</v>
      </c>
      <c r="V1074" s="370">
        <v>21461803</v>
      </c>
      <c r="W1074" s="373" t="s">
        <v>116</v>
      </c>
      <c r="X1074" s="364" t="s">
        <v>315</v>
      </c>
      <c r="Y1074" s="364" t="s">
        <v>556</v>
      </c>
      <c r="Z1074" s="364"/>
      <c r="AA1074" s="364"/>
      <c r="AB1074" s="370"/>
      <c r="AC1074" s="364"/>
      <c r="AD1074" s="364" t="s">
        <v>845</v>
      </c>
      <c r="AE1074" s="370"/>
      <c r="AF1074" s="370"/>
      <c r="AG1074" s="370" t="s">
        <v>301</v>
      </c>
      <c r="AH1074" s="364">
        <v>1</v>
      </c>
      <c r="AI1074" s="364">
        <v>10</v>
      </c>
      <c r="AJ1074" s="364">
        <v>10</v>
      </c>
      <c r="AK1074" s="364">
        <v>11</v>
      </c>
      <c r="AL1074" s="364">
        <v>50</v>
      </c>
      <c r="AM1074" s="22">
        <f t="shared" si="522"/>
        <v>2</v>
      </c>
      <c r="AN1074" s="104">
        <f t="shared" si="516"/>
        <v>0.4236111111111111</v>
      </c>
      <c r="AO1074" s="104">
        <f t="shared" si="517"/>
        <v>0.49305555555555552</v>
      </c>
      <c r="AP1074" s="22" t="str" cm="1">
        <f t="array" ref="AP1074">IF(W1074="","",IF(SUMPRODUCT((W1074=$W$7:$W$2042)*(AH1074=$AH$7:$AH$2042)*(AN1074=$AN$7:$AN$2042)*(AO1074=$AO$7:$AO$2042)*(ROW($W$7:$W$2042)&lt;&gt;ROW(W1074))*((R1074=0)*($R$7:$R$2042&gt;0)+(R1074&gt;0)*($R$7:$R$2042=0)))&gt;0,"SALONES UNIDOS",IF(SUMPRODUCT((W1074=$W$7:$W$2042)*(AH1074=$AH$7:$AH$2042)*((AN1074&lt;$AO$7:$AO$2042)*(AO1074&gt;$AN$7:$AN$2042))*(ROW($W$7:$W$2042)&lt;&gt;ROW(W1074)))&gt;0,"Cruzado","Sin cruce")))</f>
        <v>Sin cruce</v>
      </c>
      <c r="AQ1074" s="22"/>
      <c r="AR1074" s="22"/>
      <c r="AS1074" s="104">
        <f t="shared" ref="AS1074:AS1075" si="524">AN1074</f>
        <v>0.4236111111111111</v>
      </c>
      <c r="AT1074" s="104">
        <f t="shared" ref="AT1074:AT1075" si="525">AO1074</f>
        <v>0.49305555555555552</v>
      </c>
      <c r="AU1074" s="361" t="str" cm="1">
        <f t="array" ref="AU1074">IF(AB1074="","",IF(SUMPRODUCT((AB1074=$AB$989:$AB$1558)*(AH1074=$AH$989:$AH$1558)*(AQ1074=$AQ$989:$AQ$1558)*(AR1074=$AR$989:$AR$1558)*(ROW($AB$989:$AB$1558)&lt;&gt;ROW(AB1074))*((R1074=0)*($R$989:$R$1558&gt;0)+(R1074&gt;0)*($R$989:$R$1558=0)))&gt;0,"SALONES UNIDOS",IF(SUMPRODUCT((AB1074=$AB$989:$AB$1558)*(AH1074=$AH$989:$AH$1558)*((AQ1074&lt;$AR$989:$AR$1558)*(AR1074&gt;$AQ$989:$AQ$1558))*(ROW($AB$989:$AB$1558)&lt;&gt;ROW(AB1074)))&gt;0,"Cruzado","Sin cruce")))</f>
        <v/>
      </c>
      <c r="AV1074" s="361" t="str" cm="1">
        <f t="array" ref="AV1074">IF(AD1074="","",IF(SUMPRODUCT((AD1074=$AD$989:$AD$1558)*(AH1074=$AH$989:$AH$1558)*(AS1074=$AS$989:$AS$1558)*(AT1074=$AT$989:$AT$1558)*(ROW($AD$989:$AD$1558)&lt;&gt;ROW(AD1074))*((R1074=0)*($R$989:$R$1558&gt;0)+(R1074&gt;0)*($R$989:$R$1558=0)))&gt;0,"SALONES UNIDOS",IF(SUMPRODUCT((AD1074=$AD$989:$AD$1558)*(AH1074=$AH$989:$AH$1558)*((AS1074&lt;$AT$989:$AT$1558)*(AT1074&gt;$AS$989:$AS$1558))*(ROW($AD$989:$AD$1558)&lt;&gt;ROW(AD1074)))&gt;0,"Cruzado","Sin cruce")))</f>
        <v>Sin cruce</v>
      </c>
      <c r="AW1074" s="104" t="str">
        <f t="shared" si="523"/>
        <v>EN3PRINCIPALA</v>
      </c>
      <c r="AX1074" s="104" t="str" cm="1">
        <f t="array" ref="AX1074">IF(AW1074="","",IF(SUMPRODUCT((AW1074=$AW$7:$AW$2042)*(AH1074=$AH$7:$AH$2042)*(AN1074=$AN$7:$AN$2042)*(AO1074=$AO$7:$AO$2042)*(ROW($AW$7:$AW$2042)&lt;&gt;ROW(AW1074))*((R1074=0)*($R$7:$R$2042&gt;0)+(R1074&gt;0)*($R$7:$R$2042=0)))&gt;0,"SALONES UNIDOS",IF(SUMPRODUCT((AW1074=$AW$7:$AW$2042)*(AH1074=$AH$7:$AH$2042)*((AN1074&lt;$AO$7:$AO$2042)*(AO1074&gt;$AN$7:$AN$2042))*(ROW($AW$7:$AW$2042)&lt;&gt;ROW(AW1074)))&gt;0,"Cruzado","Sin cruce")))</f>
        <v>Sin cruce</v>
      </c>
    </row>
    <row r="1075" spans="2:50" ht="19.8" hidden="1" customHeight="1" x14ac:dyDescent="0.25">
      <c r="B1075" s="494" t="s">
        <v>314</v>
      </c>
      <c r="C1075" s="369" t="s">
        <v>968</v>
      </c>
      <c r="D1075" s="369">
        <v>20261</v>
      </c>
      <c r="E1075" s="373" t="s">
        <v>280</v>
      </c>
      <c r="F1075" s="370" t="s">
        <v>291</v>
      </c>
      <c r="G1075" s="373" t="s">
        <v>285</v>
      </c>
      <c r="H1075" s="373">
        <v>3</v>
      </c>
      <c r="I1075" s="373" t="s">
        <v>560</v>
      </c>
      <c r="J1075" s="373" t="s">
        <v>278</v>
      </c>
      <c r="K1075" s="194" t="s">
        <v>358</v>
      </c>
      <c r="L1075" s="364" t="s">
        <v>359</v>
      </c>
      <c r="M1075" s="364" t="s">
        <v>324</v>
      </c>
      <c r="N1075" s="364" t="s">
        <v>318</v>
      </c>
      <c r="O1075" s="373" t="s">
        <v>315</v>
      </c>
      <c r="P1075" s="364">
        <v>0</v>
      </c>
      <c r="Q1075" s="364">
        <v>2</v>
      </c>
      <c r="R1075" s="369">
        <v>2</v>
      </c>
      <c r="S1075" s="364">
        <v>3</v>
      </c>
      <c r="T1075" s="8"/>
      <c r="U1075" s="374">
        <v>15</v>
      </c>
      <c r="V1075" s="370">
        <v>21461803</v>
      </c>
      <c r="W1075" s="373" t="s">
        <v>116</v>
      </c>
      <c r="X1075" s="364" t="s">
        <v>315</v>
      </c>
      <c r="Y1075" s="364" t="s">
        <v>556</v>
      </c>
      <c r="Z1075" s="364"/>
      <c r="AA1075" s="364"/>
      <c r="AB1075" s="370"/>
      <c r="AC1075" s="364"/>
      <c r="AD1075" s="364" t="s">
        <v>845</v>
      </c>
      <c r="AE1075" s="370"/>
      <c r="AF1075" s="370"/>
      <c r="AG1075" s="370" t="s">
        <v>301</v>
      </c>
      <c r="AH1075" s="364">
        <v>1</v>
      </c>
      <c r="AI1075" s="364">
        <v>11</v>
      </c>
      <c r="AJ1075" s="364">
        <v>50</v>
      </c>
      <c r="AK1075" s="364">
        <v>13</v>
      </c>
      <c r="AL1075" s="364">
        <v>30</v>
      </c>
      <c r="AM1075" s="22">
        <f t="shared" si="522"/>
        <v>2</v>
      </c>
      <c r="AN1075" s="104">
        <f t="shared" si="516"/>
        <v>0.49305555555555552</v>
      </c>
      <c r="AO1075" s="104">
        <f t="shared" si="517"/>
        <v>0.5625</v>
      </c>
      <c r="AP1075" s="22" t="str" cm="1">
        <f t="array" ref="AP1075">IF(W1075="","",IF(SUMPRODUCT((W1075=$W$7:$W$2042)*(AH1075=$AH$7:$AH$2042)*(AN1075=$AN$7:$AN$2042)*(AO1075=$AO$7:$AO$2042)*(ROW($W$7:$W$2042)&lt;&gt;ROW(W1075))*((R1075=0)*($R$7:$R$2042&gt;0)+(R1075&gt;0)*($R$7:$R$2042=0)))&gt;0,"SALONES UNIDOS",IF(SUMPRODUCT((W1075=$W$7:$W$2042)*(AH1075=$AH$7:$AH$2042)*((AN1075&lt;$AO$7:$AO$2042)*(AO1075&gt;$AN$7:$AN$2042))*(ROW($W$7:$W$2042)&lt;&gt;ROW(W1075)))&gt;0,"Cruzado","Sin cruce")))</f>
        <v>Sin cruce</v>
      </c>
      <c r="AQ1075" s="22"/>
      <c r="AR1075" s="22"/>
      <c r="AS1075" s="104">
        <f t="shared" si="524"/>
        <v>0.49305555555555552</v>
      </c>
      <c r="AT1075" s="104">
        <f t="shared" si="525"/>
        <v>0.5625</v>
      </c>
      <c r="AU1075" s="361" t="str" cm="1">
        <f t="array" ref="AU1075">IF(AB1075="","",IF(SUMPRODUCT((AB1075=$AB$989:$AB$1558)*(AH1075=$AH$989:$AH$1558)*(AQ1075=$AQ$989:$AQ$1558)*(AR1075=$AR$989:$AR$1558)*(ROW($AB$989:$AB$1558)&lt;&gt;ROW(AB1075))*((R1075=0)*($R$989:$R$1558&gt;0)+(R1075&gt;0)*($R$989:$R$1558=0)))&gt;0,"SALONES UNIDOS",IF(SUMPRODUCT((AB1075=$AB$989:$AB$1558)*(AH1075=$AH$989:$AH$1558)*((AQ1075&lt;$AR$989:$AR$1558)*(AR1075&gt;$AQ$989:$AQ$1558))*(ROW($AB$989:$AB$1558)&lt;&gt;ROW(AB1075)))&gt;0,"Cruzado","Sin cruce")))</f>
        <v/>
      </c>
      <c r="AV1075" s="361" t="str" cm="1">
        <f t="array" ref="AV1075">IF(AD1075="","",IF(SUMPRODUCT((AD1075=$AD$989:$AD$1558)*(AH1075=$AH$989:$AH$1558)*(AS1075=$AS$989:$AS$1558)*(AT1075=$AT$989:$AT$1558)*(ROW($AD$989:$AD$1558)&lt;&gt;ROW(AD1075))*((R1075=0)*($R$989:$R$1558&gt;0)+(R1075&gt;0)*($R$989:$R$1558=0)))&gt;0,"SALONES UNIDOS",IF(SUMPRODUCT((AD1075=$AD$989:$AD$1558)*(AH1075=$AH$989:$AH$1558)*((AS1075&lt;$AT$989:$AT$1558)*(AT1075&gt;$AS$989:$AS$1558))*(ROW($AD$989:$AD$1558)&lt;&gt;ROW(AD1075)))&gt;0,"Cruzado","Sin cruce")))</f>
        <v>Sin cruce</v>
      </c>
      <c r="AW1075" s="104" t="str">
        <f t="shared" si="523"/>
        <v>EN3PRINCIPALA</v>
      </c>
      <c r="AX1075" s="104" t="str" cm="1">
        <f t="array" ref="AX1075">IF(AW1075="","",IF(SUMPRODUCT((AW1075=$AW$7:$AW$2042)*(AH1075=$AH$7:$AH$2042)*(AN1075=$AN$7:$AN$2042)*(AO1075=$AO$7:$AO$2042)*(ROW($AW$7:$AW$2042)&lt;&gt;ROW(AW1075))*((R1075=0)*($R$7:$R$2042&gt;0)+(R1075&gt;0)*($R$7:$R$2042=0)))&gt;0,"SALONES UNIDOS",IF(SUMPRODUCT((AW1075=$AW$7:$AW$2042)*(AH1075=$AH$7:$AH$2042)*((AN1075&lt;$AO$7:$AO$2042)*(AO1075&gt;$AN$7:$AN$2042))*(ROW($AW$7:$AW$2042)&lt;&gt;ROW(AW1075)))&gt;0,"Cruzado","Sin cruce")))</f>
        <v>Sin cruce</v>
      </c>
    </row>
    <row r="1076" spans="2:50" ht="19.8" hidden="1" customHeight="1" x14ac:dyDescent="0.25">
      <c r="B1076" s="494" t="s">
        <v>314</v>
      </c>
      <c r="C1076" s="369" t="s">
        <v>968</v>
      </c>
      <c r="D1076" s="369">
        <v>20261</v>
      </c>
      <c r="E1076" s="373" t="s">
        <v>280</v>
      </c>
      <c r="F1076" s="370" t="s">
        <v>291</v>
      </c>
      <c r="G1076" s="373" t="s">
        <v>285</v>
      </c>
      <c r="H1076" s="373">
        <v>3</v>
      </c>
      <c r="I1076" s="373" t="s">
        <v>278</v>
      </c>
      <c r="J1076" s="373" t="s">
        <v>278</v>
      </c>
      <c r="K1076" s="194" t="s">
        <v>364</v>
      </c>
      <c r="L1076" s="364" t="s">
        <v>979</v>
      </c>
      <c r="M1076" s="364" t="s">
        <v>317</v>
      </c>
      <c r="N1076" s="364" t="s">
        <v>318</v>
      </c>
      <c r="O1076" s="373" t="s">
        <v>315</v>
      </c>
      <c r="P1076" s="364">
        <v>4</v>
      </c>
      <c r="Q1076" s="364">
        <v>4</v>
      </c>
      <c r="R1076" s="369">
        <v>8</v>
      </c>
      <c r="S1076" s="364">
        <v>6</v>
      </c>
      <c r="T1076" s="8"/>
      <c r="U1076" s="374">
        <v>30</v>
      </c>
      <c r="V1076" s="370">
        <v>70324505</v>
      </c>
      <c r="W1076" s="373" t="s">
        <v>99</v>
      </c>
      <c r="X1076" s="364" t="s">
        <v>315</v>
      </c>
      <c r="Y1076" s="364" t="s">
        <v>556</v>
      </c>
      <c r="Z1076" s="364"/>
      <c r="AA1076" s="364"/>
      <c r="AB1076" s="364" t="s">
        <v>843</v>
      </c>
      <c r="AC1076" s="364"/>
      <c r="AD1076" s="369"/>
      <c r="AE1076" s="370"/>
      <c r="AF1076" s="370"/>
      <c r="AG1076" s="370" t="s">
        <v>319</v>
      </c>
      <c r="AH1076" s="364">
        <v>3</v>
      </c>
      <c r="AI1076" s="364">
        <v>8</v>
      </c>
      <c r="AJ1076" s="364">
        <v>30</v>
      </c>
      <c r="AK1076" s="364">
        <v>15</v>
      </c>
      <c r="AL1076" s="364">
        <v>10</v>
      </c>
      <c r="AM1076" s="22">
        <f t="shared" si="522"/>
        <v>8</v>
      </c>
      <c r="AN1076" s="104">
        <f t="shared" si="516"/>
        <v>0.35416666666666663</v>
      </c>
      <c r="AO1076" s="104">
        <f t="shared" si="517"/>
        <v>0.63194444444444442</v>
      </c>
      <c r="AP1076" s="22" t="str" cm="1">
        <f t="array" ref="AP1076">IF(W1076="","",IF(SUMPRODUCT((W1076=$W$7:$W$2042)*(AH1076=$AH$7:$AH$2042)*(AN1076=$AN$7:$AN$2042)*(AO1076=$AO$7:$AO$2042)*(ROW($W$7:$W$2042)&lt;&gt;ROW(W1076))*((R1076=0)*($R$7:$R$2042&gt;0)+(R1076&gt;0)*($R$7:$R$2042=0)))&gt;0,"SALONES UNIDOS",IF(SUMPRODUCT((W1076=$W$7:$W$2042)*(AH1076=$AH$7:$AH$2042)*((AN1076&lt;$AO$7:$AO$2042)*(AO1076&gt;$AN$7:$AN$2042))*(ROW($W$7:$W$2042)&lt;&gt;ROW(W1076)))&gt;0,"Cruzado","Sin cruce")))</f>
        <v>Sin cruce</v>
      </c>
      <c r="AQ1076" s="104">
        <f t="shared" ref="AQ1076:AQ1077" si="526">AN1076</f>
        <v>0.35416666666666663</v>
      </c>
      <c r="AR1076" s="104">
        <f t="shared" ref="AR1076:AR1077" si="527">AO1076</f>
        <v>0.63194444444444442</v>
      </c>
      <c r="AS1076" s="22"/>
      <c r="AT1076" s="22"/>
      <c r="AU1076" s="361" t="str" cm="1">
        <f t="array" ref="AU1076">IF(AB1076="","",IF(SUMPRODUCT((AB1076=$AB$989:$AB$1558)*(AH1076=$AH$989:$AH$1558)*(AQ1076=$AQ$989:$AQ$1558)*(AR1076=$AR$989:$AR$1558)*(ROW($AB$989:$AB$1558)&lt;&gt;ROW(AB1076))*((R1076=0)*($R$989:$R$1558&gt;0)+(R1076&gt;0)*($R$989:$R$1558=0)))&gt;0,"SALONES UNIDOS",IF(SUMPRODUCT((AB1076=$AB$989:$AB$1558)*(AH1076=$AH$989:$AH$1558)*((AQ1076&lt;$AR$989:$AR$1558)*(AR1076&gt;$AQ$989:$AQ$1558))*(ROW($AB$989:$AB$1558)&lt;&gt;ROW(AB1076)))&gt;0,"Cruzado","Sin cruce")))</f>
        <v>Sin cruce</v>
      </c>
      <c r="AV1076" s="361" t="str" cm="1">
        <f t="array" ref="AV1076">IF(AD1076="","",IF(SUMPRODUCT((AD1076=$AD$989:$AD$1558)*(AH1076=$AH$989:$AH$1558)*(AS1076=$AS$989:$AS$1558)*(AT1076=$AT$989:$AT$1558)*(ROW($AD$989:$AD$1558)&lt;&gt;ROW(AD1076))*((R1076=0)*($R$989:$R$1558&gt;0)+(R1076&gt;0)*($R$989:$R$1558=0)))&gt;0,"SALONES UNIDOS",IF(SUMPRODUCT((AD1076=$AD$989:$AD$1558)*(AH1076=$AH$989:$AH$1558)*((AS1076&lt;$AT$989:$AT$1558)*(AT1076&gt;$AS$989:$AS$1558))*(ROW($AD$989:$AD$1558)&lt;&gt;ROW(AD1076)))&gt;0,"Cruzado","Sin cruce")))</f>
        <v/>
      </c>
      <c r="AW1076" s="104" t="str">
        <f t="shared" si="523"/>
        <v>EN3PRINCIPALA</v>
      </c>
      <c r="AX1076" s="104" t="str" cm="1">
        <f t="array" ref="AX1076">IF(AW1076="","",IF(SUMPRODUCT((AW1076=$AW$7:$AW$2042)*(AH1076=$AH$7:$AH$2042)*(AN1076=$AN$7:$AN$2042)*(AO1076=$AO$7:$AO$2042)*(ROW($AW$7:$AW$2042)&lt;&gt;ROW(AW1076))*((R1076=0)*($R$7:$R$2042&gt;0)+(R1076&gt;0)*($R$7:$R$2042=0)))&gt;0,"SALONES UNIDOS",IF(SUMPRODUCT((AW1076=$AW$7:$AW$2042)*(AH1076=$AH$7:$AH$2042)*((AN1076&lt;$AO$7:$AO$2042)*(AO1076&gt;$AN$7:$AN$2042))*(ROW($AW$7:$AW$2042)&lt;&gt;ROW(AW1076)))&gt;0,"Cruzado","Sin cruce")))</f>
        <v>Sin cruce</v>
      </c>
    </row>
    <row r="1077" spans="2:50" ht="19.8" hidden="1" customHeight="1" x14ac:dyDescent="0.25">
      <c r="B1077" s="494" t="s">
        <v>314</v>
      </c>
      <c r="C1077" s="369" t="s">
        <v>968</v>
      </c>
      <c r="D1077" s="369">
        <v>20261</v>
      </c>
      <c r="E1077" s="373" t="s">
        <v>280</v>
      </c>
      <c r="F1077" s="370" t="s">
        <v>291</v>
      </c>
      <c r="G1077" s="373" t="s">
        <v>285</v>
      </c>
      <c r="H1077" s="373">
        <v>3</v>
      </c>
      <c r="I1077" s="373" t="s">
        <v>278</v>
      </c>
      <c r="J1077" s="373" t="s">
        <v>278</v>
      </c>
      <c r="K1077" s="194" t="s">
        <v>363</v>
      </c>
      <c r="L1077" s="364" t="s">
        <v>980</v>
      </c>
      <c r="M1077" s="364" t="s">
        <v>324</v>
      </c>
      <c r="N1077" s="364" t="s">
        <v>318</v>
      </c>
      <c r="O1077" s="373" t="s">
        <v>315</v>
      </c>
      <c r="P1077" s="364">
        <v>2</v>
      </c>
      <c r="Q1077" s="364">
        <v>0</v>
      </c>
      <c r="R1077" s="369">
        <v>2</v>
      </c>
      <c r="S1077" s="364">
        <v>3</v>
      </c>
      <c r="T1077" s="8"/>
      <c r="U1077" s="374">
        <v>30</v>
      </c>
      <c r="V1077" s="370">
        <v>70431834</v>
      </c>
      <c r="W1077" s="373" t="s">
        <v>32</v>
      </c>
      <c r="X1077" s="364" t="s">
        <v>315</v>
      </c>
      <c r="Y1077" s="364" t="s">
        <v>556</v>
      </c>
      <c r="Z1077" s="364"/>
      <c r="AA1077" s="364"/>
      <c r="AB1077" s="364" t="s">
        <v>843</v>
      </c>
      <c r="AC1077" s="364"/>
      <c r="AD1077" s="369"/>
      <c r="AE1077" s="370"/>
      <c r="AF1077" s="370"/>
      <c r="AG1077" s="370" t="s">
        <v>559</v>
      </c>
      <c r="AH1077" s="364">
        <v>2</v>
      </c>
      <c r="AI1077" s="364">
        <v>14</v>
      </c>
      <c r="AJ1077" s="364">
        <v>20</v>
      </c>
      <c r="AK1077" s="364">
        <v>16</v>
      </c>
      <c r="AL1077" s="364">
        <v>0</v>
      </c>
      <c r="AM1077" s="22">
        <f t="shared" si="522"/>
        <v>2</v>
      </c>
      <c r="AN1077" s="104">
        <f t="shared" si="516"/>
        <v>0.59722222222222221</v>
      </c>
      <c r="AO1077" s="104">
        <f t="shared" si="517"/>
        <v>0.66666666666666663</v>
      </c>
      <c r="AP1077" s="22" t="str" cm="1">
        <f t="array" ref="AP1077">IF(W1077="","",IF(SUMPRODUCT((W1077=$W$7:$W$2042)*(AH1077=$AH$7:$AH$2042)*(AN1077=$AN$7:$AN$2042)*(AO1077=$AO$7:$AO$2042)*(ROW($W$7:$W$2042)&lt;&gt;ROW(W1077))*((R1077=0)*($R$7:$R$2042&gt;0)+(R1077&gt;0)*($R$7:$R$2042=0)))&gt;0,"SALONES UNIDOS",IF(SUMPRODUCT((W1077=$W$7:$W$2042)*(AH1077=$AH$7:$AH$2042)*((AN1077&lt;$AO$7:$AO$2042)*(AO1077&gt;$AN$7:$AN$2042))*(ROW($W$7:$W$2042)&lt;&gt;ROW(W1077)))&gt;0,"Cruzado","Sin cruce")))</f>
        <v>Sin cruce</v>
      </c>
      <c r="AQ1077" s="104">
        <f t="shared" si="526"/>
        <v>0.59722222222222221</v>
      </c>
      <c r="AR1077" s="104">
        <f t="shared" si="527"/>
        <v>0.66666666666666663</v>
      </c>
      <c r="AS1077" s="22"/>
      <c r="AT1077" s="22"/>
      <c r="AU1077" s="361" t="str" cm="1">
        <f t="array" ref="AU1077">IF(AB1077="","",IF(SUMPRODUCT((AB1077=$AB$989:$AB$1558)*(AH1077=$AH$989:$AH$1558)*(AQ1077=$AQ$989:$AQ$1558)*(AR1077=$AR$989:$AR$1558)*(ROW($AB$989:$AB$1558)&lt;&gt;ROW(AB1077))*((R1077=0)*($R$989:$R$1558&gt;0)+(R1077&gt;0)*($R$989:$R$1558=0)))&gt;0,"SALONES UNIDOS",IF(SUMPRODUCT((AB1077=$AB$989:$AB$1558)*(AH1077=$AH$989:$AH$1558)*((AQ1077&lt;$AR$989:$AR$1558)*(AR1077&gt;$AQ$989:$AQ$1558))*(ROW($AB$989:$AB$1558)&lt;&gt;ROW(AB1077)))&gt;0,"Cruzado","Sin cruce")))</f>
        <v>Sin cruce</v>
      </c>
      <c r="AV1077" s="361" t="str" cm="1">
        <f t="array" ref="AV1077">IF(AD1077="","",IF(SUMPRODUCT((AD1077=$AD$989:$AD$1558)*(AH1077=$AH$989:$AH$1558)*(AS1077=$AS$989:$AS$1558)*(AT1077=$AT$989:$AT$1558)*(ROW($AD$989:$AD$1558)&lt;&gt;ROW(AD1077))*((R1077=0)*($R$989:$R$1558&gt;0)+(R1077&gt;0)*($R$989:$R$1558=0)))&gt;0,"SALONES UNIDOS",IF(SUMPRODUCT((AD1077=$AD$989:$AD$1558)*(AH1077=$AH$989:$AH$1558)*((AS1077&lt;$AT$989:$AT$1558)*(AT1077&gt;$AS$989:$AS$1558))*(ROW($AD$989:$AD$1558)&lt;&gt;ROW(AD1077)))&gt;0,"Cruzado","Sin cruce")))</f>
        <v/>
      </c>
      <c r="AW1077" s="104" t="str">
        <f t="shared" si="523"/>
        <v>EN3PRINCIPALA</v>
      </c>
      <c r="AX1077" s="104" t="str" cm="1">
        <f t="array" ref="AX1077">IF(AW1077="","",IF(SUMPRODUCT((AW1077=$AW$7:$AW$2042)*(AH1077=$AH$7:$AH$2042)*(AN1077=$AN$7:$AN$2042)*(AO1077=$AO$7:$AO$2042)*(ROW($AW$7:$AW$2042)&lt;&gt;ROW(AW1077))*((R1077=0)*($R$7:$R$2042&gt;0)+(R1077&gt;0)*($R$7:$R$2042=0)))&gt;0,"SALONES UNIDOS",IF(SUMPRODUCT((AW1077=$AW$7:$AW$2042)*(AH1077=$AH$7:$AH$2042)*((AN1077&lt;$AO$7:$AO$2042)*(AO1077&gt;$AN$7:$AN$2042))*(ROW($AW$7:$AW$2042)&lt;&gt;ROW(AW1077)))&gt;0,"Cruzado","Sin cruce")))</f>
        <v>Sin cruce</v>
      </c>
    </row>
    <row r="1078" spans="2:50" ht="19.8" hidden="1" customHeight="1" x14ac:dyDescent="0.25">
      <c r="B1078" s="494" t="s">
        <v>314</v>
      </c>
      <c r="C1078" s="369" t="s">
        <v>968</v>
      </c>
      <c r="D1078" s="369">
        <v>20261</v>
      </c>
      <c r="E1078" s="373" t="s">
        <v>280</v>
      </c>
      <c r="F1078" s="370" t="s">
        <v>291</v>
      </c>
      <c r="G1078" s="373" t="s">
        <v>285</v>
      </c>
      <c r="H1078" s="373">
        <v>3</v>
      </c>
      <c r="I1078" s="373" t="s">
        <v>552</v>
      </c>
      <c r="J1078" s="373" t="s">
        <v>278</v>
      </c>
      <c r="K1078" s="194" t="s">
        <v>363</v>
      </c>
      <c r="L1078" s="364" t="s">
        <v>980</v>
      </c>
      <c r="M1078" s="364" t="s">
        <v>324</v>
      </c>
      <c r="N1078" s="364" t="s">
        <v>318</v>
      </c>
      <c r="O1078" s="373" t="s">
        <v>315</v>
      </c>
      <c r="P1078" s="364">
        <v>0</v>
      </c>
      <c r="Q1078" s="364">
        <v>2</v>
      </c>
      <c r="R1078" s="369">
        <v>2</v>
      </c>
      <c r="S1078" s="364">
        <v>3</v>
      </c>
      <c r="T1078" s="8"/>
      <c r="U1078" s="374">
        <v>15</v>
      </c>
      <c r="V1078" s="370">
        <v>70431834</v>
      </c>
      <c r="W1078" s="373" t="s">
        <v>32</v>
      </c>
      <c r="X1078" s="364" t="s">
        <v>315</v>
      </c>
      <c r="Y1078" s="364" t="s">
        <v>578</v>
      </c>
      <c r="Z1078" s="364"/>
      <c r="AA1078" s="364"/>
      <c r="AB1078" s="370"/>
      <c r="AC1078" s="364"/>
      <c r="AD1078" s="364" t="s">
        <v>846</v>
      </c>
      <c r="AE1078" s="370"/>
      <c r="AF1078" s="370"/>
      <c r="AG1078" s="370" t="s">
        <v>301</v>
      </c>
      <c r="AH1078" s="364">
        <v>2</v>
      </c>
      <c r="AI1078" s="364">
        <v>16</v>
      </c>
      <c r="AJ1078" s="364">
        <v>0</v>
      </c>
      <c r="AK1078" s="364">
        <v>17</v>
      </c>
      <c r="AL1078" s="364">
        <v>40</v>
      </c>
      <c r="AM1078" s="22">
        <f t="shared" si="522"/>
        <v>2</v>
      </c>
      <c r="AN1078" s="104">
        <f t="shared" si="516"/>
        <v>0.66666666666666663</v>
      </c>
      <c r="AO1078" s="104">
        <f t="shared" si="517"/>
        <v>0.73611111111111116</v>
      </c>
      <c r="AP1078" s="22" t="str" cm="1">
        <f t="array" ref="AP1078">IF(W1078="","",IF(SUMPRODUCT((W1078=$W$7:$W$2042)*(AH1078=$AH$7:$AH$2042)*(AN1078=$AN$7:$AN$2042)*(AO1078=$AO$7:$AO$2042)*(ROW($W$7:$W$2042)&lt;&gt;ROW(W1078))*((R1078=0)*($R$7:$R$2042&gt;0)+(R1078&gt;0)*($R$7:$R$2042=0)))&gt;0,"SALONES UNIDOS",IF(SUMPRODUCT((W1078=$W$7:$W$2042)*(AH1078=$AH$7:$AH$2042)*((AN1078&lt;$AO$7:$AO$2042)*(AO1078&gt;$AN$7:$AN$2042))*(ROW($W$7:$W$2042)&lt;&gt;ROW(W1078)))&gt;0,"Cruzado","Sin cruce")))</f>
        <v>Sin cruce</v>
      </c>
      <c r="AQ1078" s="22"/>
      <c r="AR1078" s="22"/>
      <c r="AS1078" s="104">
        <f t="shared" ref="AS1078:AS1079" si="528">AN1078</f>
        <v>0.66666666666666663</v>
      </c>
      <c r="AT1078" s="104">
        <f t="shared" ref="AT1078:AT1079" si="529">AO1078</f>
        <v>0.73611111111111116</v>
      </c>
      <c r="AU1078" s="361" t="str" cm="1">
        <f t="array" ref="AU1078">IF(AB1078="","",IF(SUMPRODUCT((AB1078=$AB$989:$AB$1558)*(AH1078=$AH$989:$AH$1558)*(AQ1078=$AQ$989:$AQ$1558)*(AR1078=$AR$989:$AR$1558)*(ROW($AB$989:$AB$1558)&lt;&gt;ROW(AB1078))*((R1078=0)*($R$989:$R$1558&gt;0)+(R1078&gt;0)*($R$989:$R$1558=0)))&gt;0,"SALONES UNIDOS",IF(SUMPRODUCT((AB1078=$AB$989:$AB$1558)*(AH1078=$AH$989:$AH$1558)*((AQ1078&lt;$AR$989:$AR$1558)*(AR1078&gt;$AQ$989:$AQ$1558))*(ROW($AB$989:$AB$1558)&lt;&gt;ROW(AB1078)))&gt;0,"Cruzado","Sin cruce")))</f>
        <v/>
      </c>
      <c r="AV1078" s="361" t="str" cm="1">
        <f t="array" ref="AV1078">IF(AD1078="","",IF(SUMPRODUCT((AD1078=$AD$989:$AD$1558)*(AH1078=$AH$989:$AH$1558)*(AS1078=$AS$989:$AS$1558)*(AT1078=$AT$989:$AT$1558)*(ROW($AD$989:$AD$1558)&lt;&gt;ROW(AD1078))*((R1078=0)*($R$989:$R$1558&gt;0)+(R1078&gt;0)*($R$989:$R$1558=0)))&gt;0,"SALONES UNIDOS",IF(SUMPRODUCT((AD1078=$AD$989:$AD$1558)*(AH1078=$AH$989:$AH$1558)*((AS1078&lt;$AT$989:$AT$1558)*(AT1078&gt;$AS$989:$AS$1558))*(ROW($AD$989:$AD$1558)&lt;&gt;ROW(AD1078)))&gt;0,"Cruzado","Sin cruce")))</f>
        <v>Sin cruce</v>
      </c>
      <c r="AW1078" s="104" t="str">
        <f t="shared" si="523"/>
        <v>EN3PRINCIPALA</v>
      </c>
      <c r="AX1078" s="104" t="str" cm="1">
        <f t="array" ref="AX1078">IF(AW1078="","",IF(SUMPRODUCT((AW1078=$AW$7:$AW$2042)*(AH1078=$AH$7:$AH$2042)*(AN1078=$AN$7:$AN$2042)*(AO1078=$AO$7:$AO$2042)*(ROW($AW$7:$AW$2042)&lt;&gt;ROW(AW1078))*((R1078=0)*($R$7:$R$2042&gt;0)+(R1078&gt;0)*($R$7:$R$2042=0)))&gt;0,"SALONES UNIDOS",IF(SUMPRODUCT((AW1078=$AW$7:$AW$2042)*(AH1078=$AH$7:$AH$2042)*((AN1078&lt;$AO$7:$AO$2042)*(AO1078&gt;$AN$7:$AN$2042))*(ROW($AW$7:$AW$2042)&lt;&gt;ROW(AW1078)))&gt;0,"Cruzado","Sin cruce")))</f>
        <v>Sin cruce</v>
      </c>
    </row>
    <row r="1079" spans="2:50" ht="19.8" hidden="1" customHeight="1" x14ac:dyDescent="0.25">
      <c r="B1079" s="494" t="s">
        <v>314</v>
      </c>
      <c r="C1079" s="369" t="s">
        <v>968</v>
      </c>
      <c r="D1079" s="369">
        <v>20261</v>
      </c>
      <c r="E1079" s="373" t="s">
        <v>280</v>
      </c>
      <c r="F1079" s="370" t="s">
        <v>291</v>
      </c>
      <c r="G1079" s="373" t="s">
        <v>285</v>
      </c>
      <c r="H1079" s="373">
        <v>3</v>
      </c>
      <c r="I1079" s="373" t="s">
        <v>560</v>
      </c>
      <c r="J1079" s="373" t="s">
        <v>278</v>
      </c>
      <c r="K1079" s="194" t="s">
        <v>363</v>
      </c>
      <c r="L1079" s="364" t="s">
        <v>980</v>
      </c>
      <c r="M1079" s="364" t="s">
        <v>324</v>
      </c>
      <c r="N1079" s="364" t="s">
        <v>318</v>
      </c>
      <c r="O1079" s="373" t="s">
        <v>315</v>
      </c>
      <c r="P1079" s="364">
        <v>0</v>
      </c>
      <c r="Q1079" s="364">
        <v>2</v>
      </c>
      <c r="R1079" s="369">
        <v>2</v>
      </c>
      <c r="S1079" s="364">
        <v>3</v>
      </c>
      <c r="T1079" s="8"/>
      <c r="U1079" s="374">
        <v>15</v>
      </c>
      <c r="V1079" s="370">
        <v>70431834</v>
      </c>
      <c r="W1079" s="373" t="s">
        <v>32</v>
      </c>
      <c r="X1079" s="364" t="s">
        <v>315</v>
      </c>
      <c r="Y1079" s="364" t="s">
        <v>578</v>
      </c>
      <c r="Z1079" s="364"/>
      <c r="AA1079" s="364"/>
      <c r="AB1079" s="370"/>
      <c r="AC1079" s="364"/>
      <c r="AD1079" s="364" t="s">
        <v>846</v>
      </c>
      <c r="AE1079" s="370"/>
      <c r="AF1079" s="370"/>
      <c r="AG1079" s="370" t="s">
        <v>301</v>
      </c>
      <c r="AH1079" s="364">
        <v>2</v>
      </c>
      <c r="AI1079" s="364">
        <v>17</v>
      </c>
      <c r="AJ1079" s="364">
        <v>40</v>
      </c>
      <c r="AK1079" s="364">
        <v>19</v>
      </c>
      <c r="AL1079" s="364">
        <v>20</v>
      </c>
      <c r="AM1079" s="22">
        <f t="shared" si="522"/>
        <v>2</v>
      </c>
      <c r="AN1079" s="104">
        <f t="shared" si="516"/>
        <v>0.73611111111111116</v>
      </c>
      <c r="AO1079" s="104">
        <f t="shared" si="517"/>
        <v>0.80555555555555547</v>
      </c>
      <c r="AP1079" s="22" t="str" cm="1">
        <f t="array" ref="AP1079">IF(W1079="","",IF(SUMPRODUCT((W1079=$W$7:$W$2042)*(AH1079=$AH$7:$AH$2042)*(AN1079=$AN$7:$AN$2042)*(AO1079=$AO$7:$AO$2042)*(ROW($W$7:$W$2042)&lt;&gt;ROW(W1079))*((R1079=0)*($R$7:$R$2042&gt;0)+(R1079&gt;0)*($R$7:$R$2042=0)))&gt;0,"SALONES UNIDOS",IF(SUMPRODUCT((W1079=$W$7:$W$2042)*(AH1079=$AH$7:$AH$2042)*((AN1079&lt;$AO$7:$AO$2042)*(AO1079&gt;$AN$7:$AN$2042))*(ROW($W$7:$W$2042)&lt;&gt;ROW(W1079)))&gt;0,"Cruzado","Sin cruce")))</f>
        <v>Sin cruce</v>
      </c>
      <c r="AQ1079" s="22"/>
      <c r="AR1079" s="22"/>
      <c r="AS1079" s="104">
        <f t="shared" si="528"/>
        <v>0.73611111111111116</v>
      </c>
      <c r="AT1079" s="104">
        <f t="shared" si="529"/>
        <v>0.80555555555555547</v>
      </c>
      <c r="AU1079" s="361" t="str" cm="1">
        <f t="array" ref="AU1079">IF(AB1079="","",IF(SUMPRODUCT((AB1079=$AB$989:$AB$1558)*(AH1079=$AH$989:$AH$1558)*(AQ1079=$AQ$989:$AQ$1558)*(AR1079=$AR$989:$AR$1558)*(ROW($AB$989:$AB$1558)&lt;&gt;ROW(AB1079))*((R1079=0)*($R$989:$R$1558&gt;0)+(R1079&gt;0)*($R$989:$R$1558=0)))&gt;0,"SALONES UNIDOS",IF(SUMPRODUCT((AB1079=$AB$989:$AB$1558)*(AH1079=$AH$989:$AH$1558)*((AQ1079&lt;$AR$989:$AR$1558)*(AR1079&gt;$AQ$989:$AQ$1558))*(ROW($AB$989:$AB$1558)&lt;&gt;ROW(AB1079)))&gt;0,"Cruzado","Sin cruce")))</f>
        <v/>
      </c>
      <c r="AV1079" s="361" t="str" cm="1">
        <f t="array" ref="AV1079">IF(AD1079="","",IF(SUMPRODUCT((AD1079=$AD$989:$AD$1558)*(AH1079=$AH$989:$AH$1558)*(AS1079=$AS$989:$AS$1558)*(AT1079=$AT$989:$AT$1558)*(ROW($AD$989:$AD$1558)&lt;&gt;ROW(AD1079))*((R1079=0)*($R$989:$R$1558&gt;0)+(R1079&gt;0)*($R$989:$R$1558=0)))&gt;0,"SALONES UNIDOS",IF(SUMPRODUCT((AD1079=$AD$989:$AD$1558)*(AH1079=$AH$989:$AH$1558)*((AS1079&lt;$AT$989:$AT$1558)*(AT1079&gt;$AS$989:$AS$1558))*(ROW($AD$989:$AD$1558)&lt;&gt;ROW(AD1079)))&gt;0,"Cruzado","Sin cruce")))</f>
        <v>Sin cruce</v>
      </c>
      <c r="AW1079" s="104" t="str">
        <f t="shared" si="523"/>
        <v>EN3PRINCIPALA</v>
      </c>
      <c r="AX1079" s="104" t="str" cm="1">
        <f t="array" ref="AX1079">IF(AW1079="","",IF(SUMPRODUCT((AW1079=$AW$7:$AW$2042)*(AH1079=$AH$7:$AH$2042)*(AN1079=$AN$7:$AN$2042)*(AO1079=$AO$7:$AO$2042)*(ROW($AW$7:$AW$2042)&lt;&gt;ROW(AW1079))*((R1079=0)*($R$7:$R$2042&gt;0)+(R1079&gt;0)*($R$7:$R$2042=0)))&gt;0,"SALONES UNIDOS",IF(SUMPRODUCT((AW1079=$AW$7:$AW$2042)*(AH1079=$AH$7:$AH$2042)*((AN1079&lt;$AO$7:$AO$2042)*(AO1079&gt;$AN$7:$AN$2042))*(ROW($AW$7:$AW$2042)&lt;&gt;ROW(AW1079)))&gt;0,"Cruzado","Sin cruce")))</f>
        <v>Sin cruce</v>
      </c>
    </row>
    <row r="1080" spans="2:50" ht="19.8" hidden="1" customHeight="1" x14ac:dyDescent="0.25">
      <c r="B1080" s="494" t="s">
        <v>314</v>
      </c>
      <c r="C1080" s="369" t="s">
        <v>968</v>
      </c>
      <c r="D1080" s="369">
        <v>20261</v>
      </c>
      <c r="E1080" s="373" t="s">
        <v>280</v>
      </c>
      <c r="F1080" s="370" t="s">
        <v>291</v>
      </c>
      <c r="G1080" s="373" t="s">
        <v>285</v>
      </c>
      <c r="H1080" s="373">
        <v>3</v>
      </c>
      <c r="I1080" s="373" t="s">
        <v>281</v>
      </c>
      <c r="J1080" s="373" t="s">
        <v>281</v>
      </c>
      <c r="K1080" s="194" t="s">
        <v>365</v>
      </c>
      <c r="L1080" s="364" t="s">
        <v>978</v>
      </c>
      <c r="M1080" s="364" t="s">
        <v>324</v>
      </c>
      <c r="N1080" s="364" t="s">
        <v>318</v>
      </c>
      <c r="O1080" s="373" t="s">
        <v>315</v>
      </c>
      <c r="P1080" s="364">
        <v>2</v>
      </c>
      <c r="Q1080" s="364">
        <v>2</v>
      </c>
      <c r="R1080" s="369">
        <v>4</v>
      </c>
      <c r="S1080" s="364">
        <v>3</v>
      </c>
      <c r="T1080" s="8"/>
      <c r="U1080" s="374">
        <v>30</v>
      </c>
      <c r="V1080" s="370">
        <v>47773207</v>
      </c>
      <c r="W1080" s="373" t="s">
        <v>503</v>
      </c>
      <c r="X1080" s="364" t="s">
        <v>315</v>
      </c>
      <c r="Y1080" s="364" t="s">
        <v>556</v>
      </c>
      <c r="Z1080" s="364"/>
      <c r="AA1080" s="364"/>
      <c r="AB1080" s="364" t="s">
        <v>847</v>
      </c>
      <c r="AC1080" s="364"/>
      <c r="AD1080" s="369"/>
      <c r="AE1080" s="370"/>
      <c r="AF1080" s="370"/>
      <c r="AG1080" s="370" t="s">
        <v>319</v>
      </c>
      <c r="AH1080" s="364">
        <v>5</v>
      </c>
      <c r="AI1080" s="364">
        <v>11</v>
      </c>
      <c r="AJ1080" s="364">
        <v>50</v>
      </c>
      <c r="AK1080" s="364">
        <v>15</v>
      </c>
      <c r="AL1080" s="364">
        <v>10</v>
      </c>
      <c r="AM1080" s="22">
        <f t="shared" si="522"/>
        <v>4</v>
      </c>
      <c r="AN1080" s="104">
        <f t="shared" si="516"/>
        <v>0.49305555555555552</v>
      </c>
      <c r="AO1080" s="104">
        <f t="shared" si="517"/>
        <v>0.63194444444444442</v>
      </c>
      <c r="AP1080" s="22" t="str" cm="1">
        <f t="array" ref="AP1080">IF(W1080="","",IF(SUMPRODUCT((W1080=$W$7:$W$2042)*(AH1080=$AH$7:$AH$2042)*(AN1080=$AN$7:$AN$2042)*(AO1080=$AO$7:$AO$2042)*(ROW($W$7:$W$2042)&lt;&gt;ROW(W1080))*((R1080=0)*($R$7:$R$2042&gt;0)+(R1080&gt;0)*($R$7:$R$2042=0)))&gt;0,"SALONES UNIDOS",IF(SUMPRODUCT((W1080=$W$7:$W$2042)*(AH1080=$AH$7:$AH$2042)*((AN1080&lt;$AO$7:$AO$2042)*(AO1080&gt;$AN$7:$AN$2042))*(ROW($W$7:$W$2042)&lt;&gt;ROW(W1080)))&gt;0,"Cruzado","Sin cruce")))</f>
        <v>Sin cruce</v>
      </c>
      <c r="AQ1080" s="104">
        <f>AN1080</f>
        <v>0.49305555555555552</v>
      </c>
      <c r="AR1080" s="104">
        <f>AO1080</f>
        <v>0.63194444444444442</v>
      </c>
      <c r="AS1080" s="22"/>
      <c r="AT1080" s="22"/>
      <c r="AU1080" s="361" t="str" cm="1">
        <f t="array" ref="AU1080">IF(AB1080="","",IF(SUMPRODUCT((AB1080=$AB$989:$AB$1558)*(AH1080=$AH$989:$AH$1558)*(AQ1080=$AQ$989:$AQ$1558)*(AR1080=$AR$989:$AR$1558)*(ROW($AB$989:$AB$1558)&lt;&gt;ROW(AB1080))*((R1080=0)*($R$989:$R$1558&gt;0)+(R1080&gt;0)*($R$989:$R$1558=0)))&gt;0,"SALONES UNIDOS",IF(SUMPRODUCT((AB1080=$AB$989:$AB$1558)*(AH1080=$AH$989:$AH$1558)*((AQ1080&lt;$AR$989:$AR$1558)*(AR1080&gt;$AQ$989:$AQ$1558))*(ROW($AB$989:$AB$1558)&lt;&gt;ROW(AB1080)))&gt;0,"Cruzado","Sin cruce")))</f>
        <v>Sin cruce</v>
      </c>
      <c r="AV1080" s="361" t="str" cm="1">
        <f t="array" ref="AV1080">IF(AD1080="","",IF(SUMPRODUCT((AD1080=$AD$989:$AD$1558)*(AH1080=$AH$989:$AH$1558)*(AS1080=$AS$989:$AS$1558)*(AT1080=$AT$989:$AT$1558)*(ROW($AD$989:$AD$1558)&lt;&gt;ROW(AD1080))*((R1080=0)*($R$989:$R$1558&gt;0)+(R1080&gt;0)*($R$989:$R$1558=0)))&gt;0,"SALONES UNIDOS",IF(SUMPRODUCT((AD1080=$AD$989:$AD$1558)*(AH1080=$AH$989:$AH$1558)*((AS1080&lt;$AT$989:$AT$1558)*(AT1080&gt;$AS$989:$AS$1558))*(ROW($AD$989:$AD$1558)&lt;&gt;ROW(AD1080)))&gt;0,"Cruzado","Sin cruce")))</f>
        <v/>
      </c>
      <c r="AW1080" s="104" t="str">
        <f t="shared" si="523"/>
        <v>EN3PRINCIPALB</v>
      </c>
      <c r="AX1080" s="104" t="str" cm="1">
        <f t="array" ref="AX1080">IF(AW1080="","",IF(SUMPRODUCT((AW1080=$AW$7:$AW$2042)*(AH1080=$AH$7:$AH$2042)*(AN1080=$AN$7:$AN$2042)*(AO1080=$AO$7:$AO$2042)*(ROW($AW$7:$AW$2042)&lt;&gt;ROW(AW1080))*((R1080=0)*($R$7:$R$2042&gt;0)+(R1080&gt;0)*($R$7:$R$2042=0)))&gt;0,"SALONES UNIDOS",IF(SUMPRODUCT((AW1080=$AW$7:$AW$2042)*(AH1080=$AH$7:$AH$2042)*((AN1080&lt;$AO$7:$AO$2042)*(AO1080&gt;$AN$7:$AN$2042))*(ROW($AW$7:$AW$2042)&lt;&gt;ROW(AW1080)))&gt;0,"Cruzado","Sin cruce")))</f>
        <v>Sin cruce</v>
      </c>
    </row>
    <row r="1081" spans="2:50" ht="19.8" hidden="1" customHeight="1" x14ac:dyDescent="0.25">
      <c r="B1081" s="494" t="s">
        <v>314</v>
      </c>
      <c r="C1081" s="369" t="s">
        <v>968</v>
      </c>
      <c r="D1081" s="369">
        <v>20261</v>
      </c>
      <c r="E1081" s="373" t="s">
        <v>280</v>
      </c>
      <c r="F1081" s="370" t="s">
        <v>291</v>
      </c>
      <c r="G1081" s="373" t="s">
        <v>285</v>
      </c>
      <c r="H1081" s="373">
        <v>3</v>
      </c>
      <c r="I1081" s="373" t="s">
        <v>281</v>
      </c>
      <c r="J1081" s="373" t="s">
        <v>281</v>
      </c>
      <c r="K1081" s="194" t="s">
        <v>366</v>
      </c>
      <c r="L1081" s="364" t="s">
        <v>594</v>
      </c>
      <c r="M1081" s="364" t="s">
        <v>324</v>
      </c>
      <c r="N1081" s="364" t="s">
        <v>318</v>
      </c>
      <c r="O1081" s="373" t="s">
        <v>321</v>
      </c>
      <c r="P1081" s="364">
        <v>2</v>
      </c>
      <c r="Q1081" s="364">
        <v>2</v>
      </c>
      <c r="R1081" s="369">
        <v>4</v>
      </c>
      <c r="S1081" s="364">
        <v>3</v>
      </c>
      <c r="T1081" s="8"/>
      <c r="U1081" s="374">
        <v>45</v>
      </c>
      <c r="V1081" s="370">
        <v>72373220</v>
      </c>
      <c r="W1081" s="373" t="s">
        <v>159</v>
      </c>
      <c r="X1081" s="364" t="s">
        <v>321</v>
      </c>
      <c r="Y1081" s="364" t="s">
        <v>556</v>
      </c>
      <c r="Z1081" s="364"/>
      <c r="AA1081" s="364"/>
      <c r="AB1081" s="370"/>
      <c r="AC1081" s="364"/>
      <c r="AD1081" s="369"/>
      <c r="AE1081" s="370"/>
      <c r="AF1081" s="370"/>
      <c r="AG1081" s="364" t="s">
        <v>319</v>
      </c>
      <c r="AH1081" s="364">
        <v>7</v>
      </c>
      <c r="AI1081" s="364">
        <v>10</v>
      </c>
      <c r="AJ1081" s="364">
        <v>10</v>
      </c>
      <c r="AK1081" s="364">
        <v>13</v>
      </c>
      <c r="AL1081" s="364">
        <v>30</v>
      </c>
      <c r="AM1081" s="22">
        <f t="shared" si="522"/>
        <v>4</v>
      </c>
      <c r="AN1081" s="104">
        <f t="shared" si="516"/>
        <v>0.4236111111111111</v>
      </c>
      <c r="AO1081" s="104">
        <f t="shared" si="517"/>
        <v>0.5625</v>
      </c>
      <c r="AP1081" s="22" t="str" cm="1">
        <f t="array" ref="AP1081">IF(W1081="","",IF(SUMPRODUCT((W1081=$W$7:$W$2042)*(AH1081=$AH$7:$AH$2042)*(AN1081=$AN$7:$AN$2042)*(AO1081=$AO$7:$AO$2042)*(ROW($W$7:$W$2042)&lt;&gt;ROW(W1081))*((R1081=0)*($R$7:$R$2042&gt;0)+(R1081&gt;0)*($R$7:$R$2042=0)))&gt;0,"SALONES UNIDOS",IF(SUMPRODUCT((W1081=$W$7:$W$2042)*(AH1081=$AH$7:$AH$2042)*((AN1081&lt;$AO$7:$AO$2042)*(AO1081&gt;$AN$7:$AN$2042))*(ROW($W$7:$W$2042)&lt;&gt;ROW(W1081)))&gt;0,"Cruzado","Sin cruce")))</f>
        <v>Sin cruce</v>
      </c>
      <c r="AQ1081" s="104"/>
      <c r="AR1081" s="104"/>
      <c r="AS1081" s="22"/>
      <c r="AT1081" s="22"/>
      <c r="AU1081" s="361" t="str" cm="1">
        <f t="array" ref="AU1081">IF(AB1081="","",IF(SUMPRODUCT((AB1081=$AB$989:$AB$1558)*(AH1081=$AH$989:$AH$1558)*(AQ1081=$AQ$989:$AQ$1558)*(AR1081=$AR$989:$AR$1558)*(ROW($AB$989:$AB$1558)&lt;&gt;ROW(AB1081))*((R1081=0)*($R$989:$R$1558&gt;0)+(R1081&gt;0)*($R$989:$R$1558=0)))&gt;0,"SALONES UNIDOS",IF(SUMPRODUCT((AB1081=$AB$989:$AB$1558)*(AH1081=$AH$989:$AH$1558)*((AQ1081&lt;$AR$989:$AR$1558)*(AR1081&gt;$AQ$989:$AQ$1558))*(ROW($AB$989:$AB$1558)&lt;&gt;ROW(AB1081)))&gt;0,"Cruzado","Sin cruce")))</f>
        <v/>
      </c>
      <c r="AV1081" s="361" t="str" cm="1">
        <f t="array" ref="AV1081">IF(AD1081="","",IF(SUMPRODUCT((AD1081=$AD$989:$AD$1558)*(AH1081=$AH$989:$AH$1558)*(AS1081=$AS$989:$AS$1558)*(AT1081=$AT$989:$AT$1558)*(ROW($AD$989:$AD$1558)&lt;&gt;ROW(AD1081))*((R1081=0)*($R$989:$R$1558&gt;0)+(R1081&gt;0)*($R$989:$R$1558=0)))&gt;0,"SALONES UNIDOS",IF(SUMPRODUCT((AD1081=$AD$989:$AD$1558)*(AH1081=$AH$989:$AH$1558)*((AS1081&lt;$AT$989:$AT$1558)*(AT1081&gt;$AS$989:$AS$1558))*(ROW($AD$989:$AD$1558)&lt;&gt;ROW(AD1081)))&gt;0,"Cruzado","Sin cruce")))</f>
        <v/>
      </c>
      <c r="AW1081" s="104" t="str">
        <f t="shared" si="523"/>
        <v>EN3PRINCIPALB</v>
      </c>
      <c r="AX1081" s="104" t="str" cm="1">
        <f t="array" ref="AX1081">IF(AW1081="","",IF(SUMPRODUCT((AW1081=$AW$7:$AW$2042)*(AH1081=$AH$7:$AH$2042)*(AN1081=$AN$7:$AN$2042)*(AO1081=$AO$7:$AO$2042)*(ROW($AW$7:$AW$2042)&lt;&gt;ROW(AW1081))*((R1081=0)*($R$7:$R$2042&gt;0)+(R1081&gt;0)*($R$7:$R$2042=0)))&gt;0,"SALONES UNIDOS",IF(SUMPRODUCT((AW1081=$AW$7:$AW$2042)*(AH1081=$AH$7:$AH$2042)*((AN1081&lt;$AO$7:$AO$2042)*(AO1081&gt;$AN$7:$AN$2042))*(ROW($AW$7:$AW$2042)&lt;&gt;ROW(AW1081)))&gt;0,"Cruzado","Sin cruce")))</f>
        <v>Sin cruce</v>
      </c>
    </row>
    <row r="1082" spans="2:50" ht="19.8" hidden="1" customHeight="1" x14ac:dyDescent="0.25">
      <c r="B1082" s="494" t="s">
        <v>314</v>
      </c>
      <c r="C1082" s="369" t="s">
        <v>968</v>
      </c>
      <c r="D1082" s="369">
        <v>20261</v>
      </c>
      <c r="E1082" s="373" t="s">
        <v>280</v>
      </c>
      <c r="F1082" s="370" t="s">
        <v>291</v>
      </c>
      <c r="G1082" s="373" t="s">
        <v>285</v>
      </c>
      <c r="H1082" s="373">
        <v>3</v>
      </c>
      <c r="I1082" s="373" t="s">
        <v>281</v>
      </c>
      <c r="J1082" s="373" t="s">
        <v>281</v>
      </c>
      <c r="K1082" s="194" t="s">
        <v>360</v>
      </c>
      <c r="L1082" s="364" t="s">
        <v>361</v>
      </c>
      <c r="M1082" s="364" t="s">
        <v>362</v>
      </c>
      <c r="N1082" s="364" t="s">
        <v>318</v>
      </c>
      <c r="O1082" s="370" t="s">
        <v>321</v>
      </c>
      <c r="P1082" s="364">
        <v>2</v>
      </c>
      <c r="Q1082" s="364">
        <v>2</v>
      </c>
      <c r="R1082" s="369">
        <v>4</v>
      </c>
      <c r="S1082" s="364">
        <v>3</v>
      </c>
      <c r="T1082" s="8"/>
      <c r="U1082" s="374">
        <v>30</v>
      </c>
      <c r="V1082" s="370">
        <v>72940603</v>
      </c>
      <c r="W1082" s="373" t="s">
        <v>523</v>
      </c>
      <c r="X1082" s="372" t="s">
        <v>321</v>
      </c>
      <c r="Y1082" s="364" t="s">
        <v>556</v>
      </c>
      <c r="Z1082" s="364"/>
      <c r="AA1082" s="364"/>
      <c r="AB1082" s="370"/>
      <c r="AC1082" s="370"/>
      <c r="AD1082" s="369"/>
      <c r="AE1082" s="370"/>
      <c r="AF1082" s="370"/>
      <c r="AG1082" s="370" t="s">
        <v>319</v>
      </c>
      <c r="AH1082" s="364">
        <v>6</v>
      </c>
      <c r="AI1082" s="364">
        <v>7</v>
      </c>
      <c r="AJ1082" s="364">
        <v>40</v>
      </c>
      <c r="AK1082" s="364">
        <v>11</v>
      </c>
      <c r="AL1082" s="364">
        <v>0</v>
      </c>
      <c r="AM1082" s="22">
        <f t="shared" si="522"/>
        <v>4</v>
      </c>
      <c r="AN1082" s="104">
        <f t="shared" si="516"/>
        <v>0.31944444444444448</v>
      </c>
      <c r="AO1082" s="104">
        <f t="shared" si="517"/>
        <v>0.45833333333333331</v>
      </c>
      <c r="AP1082" s="22" t="str" cm="1">
        <f t="array" ref="AP1082">IF(W1082="","",IF(SUMPRODUCT((W1082=$W$7:$W$2042)*(AH1082=$AH$7:$AH$2042)*(AN1082=$AN$7:$AN$2042)*(AO1082=$AO$7:$AO$2042)*(ROW($W$7:$W$2042)&lt;&gt;ROW(W1082))*((R1082=0)*($R$7:$R$2042&gt;0)+(R1082&gt;0)*($R$7:$R$2042=0)))&gt;0,"SALONES UNIDOS",IF(SUMPRODUCT((W1082=$W$7:$W$2042)*(AH1082=$AH$7:$AH$2042)*((AN1082&lt;$AO$7:$AO$2042)*(AO1082&gt;$AN$7:$AN$2042))*(ROW($W$7:$W$2042)&lt;&gt;ROW(W1082)))&gt;0,"Cruzado","Sin cruce")))</f>
        <v>Sin cruce</v>
      </c>
      <c r="AQ1082" s="104"/>
      <c r="AR1082" s="104"/>
      <c r="AS1082" s="22"/>
      <c r="AT1082" s="22"/>
      <c r="AU1082" s="361" t="str" cm="1">
        <f t="array" ref="AU1082">IF(AB1082="","",IF(SUMPRODUCT((AB1082=$AB$989:$AB$1558)*(AH1082=$AH$989:$AH$1558)*(AQ1082=$AQ$989:$AQ$1558)*(AR1082=$AR$989:$AR$1558)*(ROW($AB$989:$AB$1558)&lt;&gt;ROW(AB1082))*((R1082=0)*($R$989:$R$1558&gt;0)+(R1082&gt;0)*($R$989:$R$1558=0)))&gt;0,"SALONES UNIDOS",IF(SUMPRODUCT((AB1082=$AB$989:$AB$1558)*(AH1082=$AH$989:$AH$1558)*((AQ1082&lt;$AR$989:$AR$1558)*(AR1082&gt;$AQ$989:$AQ$1558))*(ROW($AB$989:$AB$1558)&lt;&gt;ROW(AB1082)))&gt;0,"Cruzado","Sin cruce")))</f>
        <v/>
      </c>
      <c r="AV1082" s="361" t="str" cm="1">
        <f t="array" ref="AV1082">IF(AD1082="","",IF(SUMPRODUCT((AD1082=$AD$989:$AD$1558)*(AH1082=$AH$989:$AH$1558)*(AS1082=$AS$989:$AS$1558)*(AT1082=$AT$989:$AT$1558)*(ROW($AD$989:$AD$1558)&lt;&gt;ROW(AD1082))*((R1082=0)*($R$989:$R$1558&gt;0)+(R1082&gt;0)*($R$989:$R$1558=0)))&gt;0,"SALONES UNIDOS",IF(SUMPRODUCT((AD1082=$AD$989:$AD$1558)*(AH1082=$AH$989:$AH$1558)*((AS1082&lt;$AT$989:$AT$1558)*(AT1082&gt;$AS$989:$AS$1558))*(ROW($AD$989:$AD$1558)&lt;&gt;ROW(AD1082)))&gt;0,"Cruzado","Sin cruce")))</f>
        <v/>
      </c>
      <c r="AW1082" s="104" t="str">
        <f t="shared" si="523"/>
        <v>EN3PRINCIPALB</v>
      </c>
      <c r="AX1082" s="104" t="str" cm="1">
        <f t="array" ref="AX1082">IF(AW1082="","",IF(SUMPRODUCT((AW1082=$AW$7:$AW$2042)*(AH1082=$AH$7:$AH$2042)*(AN1082=$AN$7:$AN$2042)*(AO1082=$AO$7:$AO$2042)*(ROW($AW$7:$AW$2042)&lt;&gt;ROW(AW1082))*((R1082=0)*($R$7:$R$2042&gt;0)+(R1082&gt;0)*($R$7:$R$2042=0)))&gt;0,"SALONES UNIDOS",IF(SUMPRODUCT((AW1082=$AW$7:$AW$2042)*(AH1082=$AH$7:$AH$2042)*((AN1082&lt;$AO$7:$AO$2042)*(AO1082&gt;$AN$7:$AN$2042))*(ROW($AW$7:$AW$2042)&lt;&gt;ROW(AW1082)))&gt;0,"Cruzado","Sin cruce")))</f>
        <v>Sin cruce</v>
      </c>
    </row>
    <row r="1083" spans="2:50" ht="19.8" hidden="1" customHeight="1" x14ac:dyDescent="0.25">
      <c r="B1083" s="494" t="s">
        <v>314</v>
      </c>
      <c r="C1083" s="369" t="s">
        <v>968</v>
      </c>
      <c r="D1083" s="369">
        <v>20261</v>
      </c>
      <c r="E1083" s="373" t="s">
        <v>280</v>
      </c>
      <c r="F1083" s="370" t="s">
        <v>291</v>
      </c>
      <c r="G1083" s="373" t="s">
        <v>285</v>
      </c>
      <c r="H1083" s="373">
        <v>3</v>
      </c>
      <c r="I1083" s="373" t="s">
        <v>281</v>
      </c>
      <c r="J1083" s="373" t="s">
        <v>281</v>
      </c>
      <c r="K1083" s="194" t="s">
        <v>358</v>
      </c>
      <c r="L1083" s="364" t="s">
        <v>359</v>
      </c>
      <c r="M1083" s="364" t="s">
        <v>324</v>
      </c>
      <c r="N1083" s="364" t="s">
        <v>318</v>
      </c>
      <c r="O1083" s="373" t="s">
        <v>315</v>
      </c>
      <c r="P1083" s="364">
        <v>2</v>
      </c>
      <c r="Q1083" s="364">
        <v>0</v>
      </c>
      <c r="R1083" s="369">
        <v>2</v>
      </c>
      <c r="S1083" s="364">
        <v>3</v>
      </c>
      <c r="T1083" s="8"/>
      <c r="U1083" s="374">
        <v>30</v>
      </c>
      <c r="V1083" s="370">
        <v>21461803</v>
      </c>
      <c r="W1083" s="373" t="s">
        <v>116</v>
      </c>
      <c r="X1083" s="364" t="s">
        <v>315</v>
      </c>
      <c r="Y1083" s="364" t="s">
        <v>556</v>
      </c>
      <c r="Z1083" s="364"/>
      <c r="AA1083" s="364"/>
      <c r="AB1083" s="364" t="s">
        <v>848</v>
      </c>
      <c r="AC1083" s="364"/>
      <c r="AD1083" s="369"/>
      <c r="AE1083" s="370"/>
      <c r="AF1083" s="370"/>
      <c r="AG1083" s="370" t="s">
        <v>559</v>
      </c>
      <c r="AH1083" s="364">
        <v>1</v>
      </c>
      <c r="AI1083" s="364">
        <v>14</v>
      </c>
      <c r="AJ1083" s="364">
        <v>20</v>
      </c>
      <c r="AK1083" s="364">
        <v>16</v>
      </c>
      <c r="AL1083" s="364">
        <v>0</v>
      </c>
      <c r="AM1083" s="22">
        <f t="shared" si="522"/>
        <v>2</v>
      </c>
      <c r="AN1083" s="104">
        <f t="shared" si="516"/>
        <v>0.59722222222222221</v>
      </c>
      <c r="AO1083" s="104">
        <f t="shared" si="517"/>
        <v>0.66666666666666663</v>
      </c>
      <c r="AP1083" s="22" t="str" cm="1">
        <f t="array" ref="AP1083">IF(W1083="","",IF(SUMPRODUCT((W1083=$W$7:$W$2042)*(AH1083=$AH$7:$AH$2042)*(AN1083=$AN$7:$AN$2042)*(AO1083=$AO$7:$AO$2042)*(ROW($W$7:$W$2042)&lt;&gt;ROW(W1083))*((R1083=0)*($R$7:$R$2042&gt;0)+(R1083&gt;0)*($R$7:$R$2042=0)))&gt;0,"SALONES UNIDOS",IF(SUMPRODUCT((W1083=$W$7:$W$2042)*(AH1083=$AH$7:$AH$2042)*((AN1083&lt;$AO$7:$AO$2042)*(AO1083&gt;$AN$7:$AN$2042))*(ROW($W$7:$W$2042)&lt;&gt;ROW(W1083)))&gt;0,"Cruzado","Sin cruce")))</f>
        <v>Sin cruce</v>
      </c>
      <c r="AQ1083" s="104">
        <f>AN1083</f>
        <v>0.59722222222222221</v>
      </c>
      <c r="AR1083" s="104">
        <f>AO1083</f>
        <v>0.66666666666666663</v>
      </c>
      <c r="AS1083" s="22"/>
      <c r="AT1083" s="22"/>
      <c r="AU1083" s="361" t="str" cm="1">
        <f t="array" ref="AU1083">IF(AB1083="","",IF(SUMPRODUCT((AB1083=$AB$989:$AB$1558)*(AH1083=$AH$989:$AH$1558)*(AQ1083=$AQ$989:$AQ$1558)*(AR1083=$AR$989:$AR$1558)*(ROW($AB$989:$AB$1558)&lt;&gt;ROW(AB1083))*((R1083=0)*($R$989:$R$1558&gt;0)+(R1083&gt;0)*($R$989:$R$1558=0)))&gt;0,"SALONES UNIDOS",IF(SUMPRODUCT((AB1083=$AB$989:$AB$1558)*(AH1083=$AH$989:$AH$1558)*((AQ1083&lt;$AR$989:$AR$1558)*(AR1083&gt;$AQ$989:$AQ$1558))*(ROW($AB$989:$AB$1558)&lt;&gt;ROW(AB1083)))&gt;0,"Cruzado","Sin cruce")))</f>
        <v>Sin cruce</v>
      </c>
      <c r="AV1083" s="361" t="str" cm="1">
        <f t="array" ref="AV1083">IF(AD1083="","",IF(SUMPRODUCT((AD1083=$AD$989:$AD$1558)*(AH1083=$AH$989:$AH$1558)*(AS1083=$AS$989:$AS$1558)*(AT1083=$AT$989:$AT$1558)*(ROW($AD$989:$AD$1558)&lt;&gt;ROW(AD1083))*((R1083=0)*($R$989:$R$1558&gt;0)+(R1083&gt;0)*($R$989:$R$1558=0)))&gt;0,"SALONES UNIDOS",IF(SUMPRODUCT((AD1083=$AD$989:$AD$1558)*(AH1083=$AH$989:$AH$1558)*((AS1083&lt;$AT$989:$AT$1558)*(AT1083&gt;$AS$989:$AS$1558))*(ROW($AD$989:$AD$1558)&lt;&gt;ROW(AD1083)))&gt;0,"Cruzado","Sin cruce")))</f>
        <v/>
      </c>
      <c r="AW1083" s="104" t="str">
        <f t="shared" si="523"/>
        <v>EN3PRINCIPALB</v>
      </c>
      <c r="AX1083" s="104" t="str" cm="1">
        <f t="array" ref="AX1083">IF(AW1083="","",IF(SUMPRODUCT((AW1083=$AW$7:$AW$2042)*(AH1083=$AH$7:$AH$2042)*(AN1083=$AN$7:$AN$2042)*(AO1083=$AO$7:$AO$2042)*(ROW($AW$7:$AW$2042)&lt;&gt;ROW(AW1083))*((R1083=0)*($R$7:$R$2042&gt;0)+(R1083&gt;0)*($R$7:$R$2042=0)))&gt;0,"SALONES UNIDOS",IF(SUMPRODUCT((AW1083=$AW$7:$AW$2042)*(AH1083=$AH$7:$AH$2042)*((AN1083&lt;$AO$7:$AO$2042)*(AO1083&gt;$AN$7:$AN$2042))*(ROW($AW$7:$AW$2042)&lt;&gt;ROW(AW1083)))&gt;0,"Cruzado","Sin cruce")))</f>
        <v>Sin cruce</v>
      </c>
    </row>
    <row r="1084" spans="2:50" ht="19.8" hidden="1" customHeight="1" x14ac:dyDescent="0.25">
      <c r="B1084" s="494" t="s">
        <v>314</v>
      </c>
      <c r="C1084" s="369" t="s">
        <v>968</v>
      </c>
      <c r="D1084" s="369">
        <v>20261</v>
      </c>
      <c r="E1084" s="373" t="s">
        <v>280</v>
      </c>
      <c r="F1084" s="370" t="s">
        <v>291</v>
      </c>
      <c r="G1084" s="373" t="s">
        <v>285</v>
      </c>
      <c r="H1084" s="373">
        <v>3</v>
      </c>
      <c r="I1084" s="373" t="s">
        <v>412</v>
      </c>
      <c r="J1084" s="373" t="s">
        <v>281</v>
      </c>
      <c r="K1084" s="194" t="s">
        <v>358</v>
      </c>
      <c r="L1084" s="364" t="s">
        <v>359</v>
      </c>
      <c r="M1084" s="364" t="s">
        <v>324</v>
      </c>
      <c r="N1084" s="364" t="s">
        <v>318</v>
      </c>
      <c r="O1084" s="373" t="s">
        <v>315</v>
      </c>
      <c r="P1084" s="364">
        <v>0</v>
      </c>
      <c r="Q1084" s="364">
        <v>2</v>
      </c>
      <c r="R1084" s="369">
        <v>2</v>
      </c>
      <c r="S1084" s="364">
        <v>3</v>
      </c>
      <c r="T1084" s="8"/>
      <c r="U1084" s="374">
        <v>15</v>
      </c>
      <c r="V1084" s="370">
        <v>21461803</v>
      </c>
      <c r="W1084" s="373" t="s">
        <v>116</v>
      </c>
      <c r="X1084" s="364" t="s">
        <v>315</v>
      </c>
      <c r="Y1084" s="364" t="s">
        <v>556</v>
      </c>
      <c r="Z1084" s="364"/>
      <c r="AA1084" s="364"/>
      <c r="AB1084" s="370"/>
      <c r="AC1084" s="364"/>
      <c r="AD1084" s="364" t="s">
        <v>849</v>
      </c>
      <c r="AE1084" s="370"/>
      <c r="AF1084" s="370"/>
      <c r="AG1084" s="370" t="s">
        <v>301</v>
      </c>
      <c r="AH1084" s="364">
        <v>1</v>
      </c>
      <c r="AI1084" s="364">
        <v>16</v>
      </c>
      <c r="AJ1084" s="364">
        <v>0</v>
      </c>
      <c r="AK1084" s="364">
        <v>17</v>
      </c>
      <c r="AL1084" s="364">
        <v>40</v>
      </c>
      <c r="AM1084" s="22">
        <f t="shared" si="522"/>
        <v>2</v>
      </c>
      <c r="AN1084" s="104">
        <f t="shared" si="516"/>
        <v>0.66666666666666663</v>
      </c>
      <c r="AO1084" s="104">
        <f t="shared" si="517"/>
        <v>0.73611111111111116</v>
      </c>
      <c r="AP1084" s="22" t="str" cm="1">
        <f t="array" ref="AP1084">IF(W1084="","",IF(SUMPRODUCT((W1084=$W$7:$W$2042)*(AH1084=$AH$7:$AH$2042)*(AN1084=$AN$7:$AN$2042)*(AO1084=$AO$7:$AO$2042)*(ROW($W$7:$W$2042)&lt;&gt;ROW(W1084))*((R1084=0)*($R$7:$R$2042&gt;0)+(R1084&gt;0)*($R$7:$R$2042=0)))&gt;0,"SALONES UNIDOS",IF(SUMPRODUCT((W1084=$W$7:$W$2042)*(AH1084=$AH$7:$AH$2042)*((AN1084&lt;$AO$7:$AO$2042)*(AO1084&gt;$AN$7:$AN$2042))*(ROW($W$7:$W$2042)&lt;&gt;ROW(W1084)))&gt;0,"Cruzado","Sin cruce")))</f>
        <v>Sin cruce</v>
      </c>
      <c r="AQ1084" s="22"/>
      <c r="AR1084" s="22"/>
      <c r="AS1084" s="104">
        <f t="shared" ref="AS1084:AS1085" si="530">AN1084</f>
        <v>0.66666666666666663</v>
      </c>
      <c r="AT1084" s="104">
        <f t="shared" ref="AT1084:AT1085" si="531">AO1084</f>
        <v>0.73611111111111116</v>
      </c>
      <c r="AU1084" s="361" t="str" cm="1">
        <f t="array" ref="AU1084">IF(AB1084="","",IF(SUMPRODUCT((AB1084=$AB$989:$AB$1558)*(AH1084=$AH$989:$AH$1558)*(AQ1084=$AQ$989:$AQ$1558)*(AR1084=$AR$989:$AR$1558)*(ROW($AB$989:$AB$1558)&lt;&gt;ROW(AB1084))*((R1084=0)*($R$989:$R$1558&gt;0)+(R1084&gt;0)*($R$989:$R$1558=0)))&gt;0,"SALONES UNIDOS",IF(SUMPRODUCT((AB1084=$AB$989:$AB$1558)*(AH1084=$AH$989:$AH$1558)*((AQ1084&lt;$AR$989:$AR$1558)*(AR1084&gt;$AQ$989:$AQ$1558))*(ROW($AB$989:$AB$1558)&lt;&gt;ROW(AB1084)))&gt;0,"Cruzado","Sin cruce")))</f>
        <v/>
      </c>
      <c r="AV1084" s="361" t="str" cm="1">
        <f t="array" ref="AV1084">IF(AD1084="","",IF(SUMPRODUCT((AD1084=$AD$989:$AD$1558)*(AH1084=$AH$989:$AH$1558)*(AS1084=$AS$989:$AS$1558)*(AT1084=$AT$989:$AT$1558)*(ROW($AD$989:$AD$1558)&lt;&gt;ROW(AD1084))*((R1084=0)*($R$989:$R$1558&gt;0)+(R1084&gt;0)*($R$989:$R$1558=0)))&gt;0,"SALONES UNIDOS",IF(SUMPRODUCT((AD1084=$AD$989:$AD$1558)*(AH1084=$AH$989:$AH$1558)*((AS1084&lt;$AT$989:$AT$1558)*(AT1084&gt;$AS$989:$AS$1558))*(ROW($AD$989:$AD$1558)&lt;&gt;ROW(AD1084)))&gt;0,"Cruzado","Sin cruce")))</f>
        <v>Sin cruce</v>
      </c>
      <c r="AW1084" s="104" t="str">
        <f t="shared" si="523"/>
        <v>EN3PRINCIPALB</v>
      </c>
      <c r="AX1084" s="104" t="str" cm="1">
        <f t="array" ref="AX1084">IF(AW1084="","",IF(SUMPRODUCT((AW1084=$AW$7:$AW$2042)*(AH1084=$AH$7:$AH$2042)*(AN1084=$AN$7:$AN$2042)*(AO1084=$AO$7:$AO$2042)*(ROW($AW$7:$AW$2042)&lt;&gt;ROW(AW1084))*((R1084=0)*($R$7:$R$2042&gt;0)+(R1084&gt;0)*($R$7:$R$2042=0)))&gt;0,"SALONES UNIDOS",IF(SUMPRODUCT((AW1084=$AW$7:$AW$2042)*(AH1084=$AH$7:$AH$2042)*((AN1084&lt;$AO$7:$AO$2042)*(AO1084&gt;$AN$7:$AN$2042))*(ROW($AW$7:$AW$2042)&lt;&gt;ROW(AW1084)))&gt;0,"Cruzado","Sin cruce")))</f>
        <v>Sin cruce</v>
      </c>
    </row>
    <row r="1085" spans="2:50" ht="19.8" hidden="1" customHeight="1" x14ac:dyDescent="0.25">
      <c r="B1085" s="494" t="s">
        <v>314</v>
      </c>
      <c r="C1085" s="369" t="s">
        <v>968</v>
      </c>
      <c r="D1085" s="369">
        <v>20261</v>
      </c>
      <c r="E1085" s="373" t="s">
        <v>280</v>
      </c>
      <c r="F1085" s="370" t="s">
        <v>291</v>
      </c>
      <c r="G1085" s="373" t="s">
        <v>285</v>
      </c>
      <c r="H1085" s="373">
        <v>3</v>
      </c>
      <c r="I1085" s="373" t="s">
        <v>571</v>
      </c>
      <c r="J1085" s="373" t="s">
        <v>281</v>
      </c>
      <c r="K1085" s="194" t="s">
        <v>358</v>
      </c>
      <c r="L1085" s="364" t="s">
        <v>359</v>
      </c>
      <c r="M1085" s="364" t="s">
        <v>324</v>
      </c>
      <c r="N1085" s="364" t="s">
        <v>318</v>
      </c>
      <c r="O1085" s="373" t="s">
        <v>315</v>
      </c>
      <c r="P1085" s="364">
        <v>0</v>
      </c>
      <c r="Q1085" s="364">
        <v>2</v>
      </c>
      <c r="R1085" s="369">
        <v>2</v>
      </c>
      <c r="S1085" s="364">
        <v>3</v>
      </c>
      <c r="T1085" s="8"/>
      <c r="U1085" s="374">
        <v>15</v>
      </c>
      <c r="V1085" s="370">
        <v>21461803</v>
      </c>
      <c r="W1085" s="373" t="s">
        <v>116</v>
      </c>
      <c r="X1085" s="364" t="s">
        <v>315</v>
      </c>
      <c r="Y1085" s="364" t="s">
        <v>556</v>
      </c>
      <c r="Z1085" s="364"/>
      <c r="AA1085" s="364"/>
      <c r="AB1085" s="370"/>
      <c r="AC1085" s="364"/>
      <c r="AD1085" s="364" t="s">
        <v>849</v>
      </c>
      <c r="AE1085" s="370"/>
      <c r="AF1085" s="370"/>
      <c r="AG1085" s="370" t="s">
        <v>301</v>
      </c>
      <c r="AH1085" s="364">
        <v>1</v>
      </c>
      <c r="AI1085" s="364">
        <v>17</v>
      </c>
      <c r="AJ1085" s="364">
        <v>40</v>
      </c>
      <c r="AK1085" s="364">
        <v>19</v>
      </c>
      <c r="AL1085" s="364">
        <v>20</v>
      </c>
      <c r="AM1085" s="22">
        <f t="shared" si="522"/>
        <v>2</v>
      </c>
      <c r="AN1085" s="104">
        <f t="shared" si="516"/>
        <v>0.73611111111111116</v>
      </c>
      <c r="AO1085" s="104">
        <f t="shared" si="517"/>
        <v>0.80555555555555547</v>
      </c>
      <c r="AP1085" s="22" t="str" cm="1">
        <f t="array" ref="AP1085">IF(W1085="","",IF(SUMPRODUCT((W1085=$W$7:$W$2042)*(AH1085=$AH$7:$AH$2042)*(AN1085=$AN$7:$AN$2042)*(AO1085=$AO$7:$AO$2042)*(ROW($W$7:$W$2042)&lt;&gt;ROW(W1085))*((R1085=0)*($R$7:$R$2042&gt;0)+(R1085&gt;0)*($R$7:$R$2042=0)))&gt;0,"SALONES UNIDOS",IF(SUMPRODUCT((W1085=$W$7:$W$2042)*(AH1085=$AH$7:$AH$2042)*((AN1085&lt;$AO$7:$AO$2042)*(AO1085&gt;$AN$7:$AN$2042))*(ROW($W$7:$W$2042)&lt;&gt;ROW(W1085)))&gt;0,"Cruzado","Sin cruce")))</f>
        <v>Sin cruce</v>
      </c>
      <c r="AQ1085" s="22"/>
      <c r="AR1085" s="22"/>
      <c r="AS1085" s="104">
        <f t="shared" si="530"/>
        <v>0.73611111111111116</v>
      </c>
      <c r="AT1085" s="104">
        <f t="shared" si="531"/>
        <v>0.80555555555555547</v>
      </c>
      <c r="AU1085" s="361" t="str" cm="1">
        <f t="array" ref="AU1085">IF(AB1085="","",IF(SUMPRODUCT((AB1085=$AB$989:$AB$1558)*(AH1085=$AH$989:$AH$1558)*(AQ1085=$AQ$989:$AQ$1558)*(AR1085=$AR$989:$AR$1558)*(ROW($AB$989:$AB$1558)&lt;&gt;ROW(AB1085))*((R1085=0)*($R$989:$R$1558&gt;0)+(R1085&gt;0)*($R$989:$R$1558=0)))&gt;0,"SALONES UNIDOS",IF(SUMPRODUCT((AB1085=$AB$989:$AB$1558)*(AH1085=$AH$989:$AH$1558)*((AQ1085&lt;$AR$989:$AR$1558)*(AR1085&gt;$AQ$989:$AQ$1558))*(ROW($AB$989:$AB$1558)&lt;&gt;ROW(AB1085)))&gt;0,"Cruzado","Sin cruce")))</f>
        <v/>
      </c>
      <c r="AV1085" s="361" t="str" cm="1">
        <f t="array" ref="AV1085">IF(AD1085="","",IF(SUMPRODUCT((AD1085=$AD$989:$AD$1558)*(AH1085=$AH$989:$AH$1558)*(AS1085=$AS$989:$AS$1558)*(AT1085=$AT$989:$AT$1558)*(ROW($AD$989:$AD$1558)&lt;&gt;ROW(AD1085))*((R1085=0)*($R$989:$R$1558&gt;0)+(R1085&gt;0)*($R$989:$R$1558=0)))&gt;0,"SALONES UNIDOS",IF(SUMPRODUCT((AD1085=$AD$989:$AD$1558)*(AH1085=$AH$989:$AH$1558)*((AS1085&lt;$AT$989:$AT$1558)*(AT1085&gt;$AS$989:$AS$1558))*(ROW($AD$989:$AD$1558)&lt;&gt;ROW(AD1085)))&gt;0,"Cruzado","Sin cruce")))</f>
        <v>Sin cruce</v>
      </c>
      <c r="AW1085" s="104" t="str">
        <f t="shared" si="523"/>
        <v>EN3PRINCIPALB</v>
      </c>
      <c r="AX1085" s="104" t="str" cm="1">
        <f t="array" ref="AX1085">IF(AW1085="","",IF(SUMPRODUCT((AW1085=$AW$7:$AW$2042)*(AH1085=$AH$7:$AH$2042)*(AN1085=$AN$7:$AN$2042)*(AO1085=$AO$7:$AO$2042)*(ROW($AW$7:$AW$2042)&lt;&gt;ROW(AW1085))*((R1085=0)*($R$7:$R$2042&gt;0)+(R1085&gt;0)*($R$7:$R$2042=0)))&gt;0,"SALONES UNIDOS",IF(SUMPRODUCT((AW1085=$AW$7:$AW$2042)*(AH1085=$AH$7:$AH$2042)*((AN1085&lt;$AO$7:$AO$2042)*(AO1085&gt;$AN$7:$AN$2042))*(ROW($AW$7:$AW$2042)&lt;&gt;ROW(AW1085)))&gt;0,"Cruzado","Sin cruce")))</f>
        <v>Sin cruce</v>
      </c>
    </row>
    <row r="1086" spans="2:50" ht="19.8" hidden="1" customHeight="1" x14ac:dyDescent="0.25">
      <c r="B1086" s="494" t="s">
        <v>314</v>
      </c>
      <c r="C1086" s="369" t="s">
        <v>968</v>
      </c>
      <c r="D1086" s="369">
        <v>20261</v>
      </c>
      <c r="E1086" s="373" t="s">
        <v>280</v>
      </c>
      <c r="F1086" s="370" t="s">
        <v>291</v>
      </c>
      <c r="G1086" s="373" t="s">
        <v>285</v>
      </c>
      <c r="H1086" s="373">
        <v>3</v>
      </c>
      <c r="I1086" s="373" t="s">
        <v>281</v>
      </c>
      <c r="J1086" s="373" t="s">
        <v>281</v>
      </c>
      <c r="K1086" s="194" t="s">
        <v>364</v>
      </c>
      <c r="L1086" s="364" t="s">
        <v>979</v>
      </c>
      <c r="M1086" s="364" t="s">
        <v>317</v>
      </c>
      <c r="N1086" s="364" t="s">
        <v>318</v>
      </c>
      <c r="O1086" s="373" t="s">
        <v>315</v>
      </c>
      <c r="P1086" s="364">
        <v>4</v>
      </c>
      <c r="Q1086" s="364">
        <v>4</v>
      </c>
      <c r="R1086" s="369">
        <v>8</v>
      </c>
      <c r="S1086" s="364">
        <v>6</v>
      </c>
      <c r="T1086" s="8"/>
      <c r="U1086" s="374">
        <v>30</v>
      </c>
      <c r="V1086" s="370">
        <v>80034938</v>
      </c>
      <c r="W1086" s="373" t="s">
        <v>21</v>
      </c>
      <c r="X1086" s="364" t="s">
        <v>315</v>
      </c>
      <c r="Y1086" s="364" t="s">
        <v>556</v>
      </c>
      <c r="Z1086" s="364"/>
      <c r="AA1086" s="364"/>
      <c r="AB1086" s="364" t="s">
        <v>848</v>
      </c>
      <c r="AC1086" s="364"/>
      <c r="AD1086" s="369"/>
      <c r="AE1086" s="370"/>
      <c r="AF1086" s="370"/>
      <c r="AG1086" s="370" t="s">
        <v>319</v>
      </c>
      <c r="AH1086" s="364">
        <v>2</v>
      </c>
      <c r="AI1086" s="364">
        <v>8</v>
      </c>
      <c r="AJ1086" s="364">
        <v>30</v>
      </c>
      <c r="AK1086" s="364">
        <v>15</v>
      </c>
      <c r="AL1086" s="364">
        <v>10</v>
      </c>
      <c r="AM1086" s="22">
        <f t="shared" si="522"/>
        <v>8</v>
      </c>
      <c r="AN1086" s="104">
        <f t="shared" si="516"/>
        <v>0.35416666666666663</v>
      </c>
      <c r="AO1086" s="104">
        <f t="shared" si="517"/>
        <v>0.63194444444444442</v>
      </c>
      <c r="AP1086" s="22" t="str" cm="1">
        <f t="array" ref="AP1086">IF(W1086="","",IF(SUMPRODUCT((W1086=$W$7:$W$2042)*(AH1086=$AH$7:$AH$2042)*(AN1086=$AN$7:$AN$2042)*(AO1086=$AO$7:$AO$2042)*(ROW($W$7:$W$2042)&lt;&gt;ROW(W1086))*((R1086=0)*($R$7:$R$2042&gt;0)+(R1086&gt;0)*($R$7:$R$2042=0)))&gt;0,"SALONES UNIDOS",IF(SUMPRODUCT((W1086=$W$7:$W$2042)*(AH1086=$AH$7:$AH$2042)*((AN1086&lt;$AO$7:$AO$2042)*(AO1086&gt;$AN$7:$AN$2042))*(ROW($W$7:$W$2042)&lt;&gt;ROW(W1086)))&gt;0,"Cruzado","Sin cruce")))</f>
        <v>Sin cruce</v>
      </c>
      <c r="AQ1086" s="104">
        <f t="shared" ref="AQ1086:AQ1087" si="532">AN1086</f>
        <v>0.35416666666666663</v>
      </c>
      <c r="AR1086" s="104">
        <f t="shared" ref="AR1086:AR1087" si="533">AO1086</f>
        <v>0.63194444444444442</v>
      </c>
      <c r="AS1086" s="22"/>
      <c r="AT1086" s="22"/>
      <c r="AU1086" s="361" t="str" cm="1">
        <f t="array" ref="AU1086">IF(AB1086="","",IF(SUMPRODUCT((AB1086=$AB$989:$AB$1558)*(AH1086=$AH$989:$AH$1558)*(AQ1086=$AQ$989:$AQ$1558)*(AR1086=$AR$989:$AR$1558)*(ROW($AB$989:$AB$1558)&lt;&gt;ROW(AB1086))*((R1086=0)*($R$989:$R$1558&gt;0)+(R1086&gt;0)*($R$989:$R$1558=0)))&gt;0,"SALONES UNIDOS",IF(SUMPRODUCT((AB1086=$AB$989:$AB$1558)*(AH1086=$AH$989:$AH$1558)*((AQ1086&lt;$AR$989:$AR$1558)*(AR1086&gt;$AQ$989:$AQ$1558))*(ROW($AB$989:$AB$1558)&lt;&gt;ROW(AB1086)))&gt;0,"Cruzado","Sin cruce")))</f>
        <v>Sin cruce</v>
      </c>
      <c r="AV1086" s="361" t="str" cm="1">
        <f t="array" ref="AV1086">IF(AD1086="","",IF(SUMPRODUCT((AD1086=$AD$989:$AD$1558)*(AH1086=$AH$989:$AH$1558)*(AS1086=$AS$989:$AS$1558)*(AT1086=$AT$989:$AT$1558)*(ROW($AD$989:$AD$1558)&lt;&gt;ROW(AD1086))*((R1086=0)*($R$989:$R$1558&gt;0)+(R1086&gt;0)*($R$989:$R$1558=0)))&gt;0,"SALONES UNIDOS",IF(SUMPRODUCT((AD1086=$AD$989:$AD$1558)*(AH1086=$AH$989:$AH$1558)*((AS1086&lt;$AT$989:$AT$1558)*(AT1086&gt;$AS$989:$AS$1558))*(ROW($AD$989:$AD$1558)&lt;&gt;ROW(AD1086)))&gt;0,"Cruzado","Sin cruce")))</f>
        <v/>
      </c>
      <c r="AW1086" s="104" t="str">
        <f t="shared" si="523"/>
        <v>EN3PRINCIPALB</v>
      </c>
      <c r="AX1086" s="104" t="str" cm="1">
        <f t="array" ref="AX1086">IF(AW1086="","",IF(SUMPRODUCT((AW1086=$AW$7:$AW$2042)*(AH1086=$AH$7:$AH$2042)*(AN1086=$AN$7:$AN$2042)*(AO1086=$AO$7:$AO$2042)*(ROW($AW$7:$AW$2042)&lt;&gt;ROW(AW1086))*((R1086=0)*($R$7:$R$2042&gt;0)+(R1086&gt;0)*($R$7:$R$2042=0)))&gt;0,"SALONES UNIDOS",IF(SUMPRODUCT((AW1086=$AW$7:$AW$2042)*(AH1086=$AH$7:$AH$2042)*((AN1086&lt;$AO$7:$AO$2042)*(AO1086&gt;$AN$7:$AN$2042))*(ROW($AW$7:$AW$2042)&lt;&gt;ROW(AW1086)))&gt;0,"Cruzado","Sin cruce")))</f>
        <v>Sin cruce</v>
      </c>
    </row>
    <row r="1087" spans="2:50" ht="19.8" hidden="1" customHeight="1" x14ac:dyDescent="0.25">
      <c r="B1087" s="494" t="s">
        <v>314</v>
      </c>
      <c r="C1087" s="369" t="s">
        <v>968</v>
      </c>
      <c r="D1087" s="369">
        <v>20261</v>
      </c>
      <c r="E1087" s="373" t="s">
        <v>280</v>
      </c>
      <c r="F1087" s="370" t="s">
        <v>291</v>
      </c>
      <c r="G1087" s="373" t="s">
        <v>285</v>
      </c>
      <c r="H1087" s="373">
        <v>3</v>
      </c>
      <c r="I1087" s="373" t="s">
        <v>281</v>
      </c>
      <c r="J1087" s="373" t="s">
        <v>281</v>
      </c>
      <c r="K1087" s="194" t="s">
        <v>363</v>
      </c>
      <c r="L1087" s="364" t="s">
        <v>980</v>
      </c>
      <c r="M1087" s="364" t="s">
        <v>324</v>
      </c>
      <c r="N1087" s="364" t="s">
        <v>318</v>
      </c>
      <c r="O1087" s="373" t="s">
        <v>315</v>
      </c>
      <c r="P1087" s="364">
        <v>2</v>
      </c>
      <c r="Q1087" s="364">
        <v>0</v>
      </c>
      <c r="R1087" s="369">
        <v>2</v>
      </c>
      <c r="S1087" s="364">
        <v>3</v>
      </c>
      <c r="T1087" s="8"/>
      <c r="U1087" s="374">
        <v>30</v>
      </c>
      <c r="V1087" s="370">
        <v>70431834</v>
      </c>
      <c r="W1087" s="373" t="s">
        <v>32</v>
      </c>
      <c r="X1087" s="364" t="s">
        <v>315</v>
      </c>
      <c r="Y1087" s="364" t="s">
        <v>556</v>
      </c>
      <c r="Z1087" s="364"/>
      <c r="AA1087" s="364"/>
      <c r="AB1087" s="364" t="s">
        <v>847</v>
      </c>
      <c r="AC1087" s="364"/>
      <c r="AD1087" s="369"/>
      <c r="AE1087" s="370"/>
      <c r="AF1087" s="370"/>
      <c r="AG1087" s="370" t="s">
        <v>559</v>
      </c>
      <c r="AH1087" s="364">
        <v>6</v>
      </c>
      <c r="AI1087" s="364">
        <v>13</v>
      </c>
      <c r="AJ1087" s="364">
        <v>30</v>
      </c>
      <c r="AK1087" s="364">
        <v>15</v>
      </c>
      <c r="AL1087" s="364">
        <v>10</v>
      </c>
      <c r="AM1087" s="22">
        <f t="shared" si="522"/>
        <v>2</v>
      </c>
      <c r="AN1087" s="104">
        <f t="shared" si="516"/>
        <v>0.5625</v>
      </c>
      <c r="AO1087" s="104">
        <f t="shared" si="517"/>
        <v>0.63194444444444442</v>
      </c>
      <c r="AP1087" s="22" t="str" cm="1">
        <f t="array" ref="AP1087">IF(W1087="","",IF(SUMPRODUCT((W1087=$W$7:$W$2042)*(AH1087=$AH$7:$AH$2042)*(AN1087=$AN$7:$AN$2042)*(AO1087=$AO$7:$AO$2042)*(ROW($W$7:$W$2042)&lt;&gt;ROW(W1087))*((R1087=0)*($R$7:$R$2042&gt;0)+(R1087&gt;0)*($R$7:$R$2042=0)))&gt;0,"SALONES UNIDOS",IF(SUMPRODUCT((W1087=$W$7:$W$2042)*(AH1087=$AH$7:$AH$2042)*((AN1087&lt;$AO$7:$AO$2042)*(AO1087&gt;$AN$7:$AN$2042))*(ROW($W$7:$W$2042)&lt;&gt;ROW(W1087)))&gt;0,"Cruzado","Sin cruce")))</f>
        <v>Sin cruce</v>
      </c>
      <c r="AQ1087" s="104">
        <f t="shared" si="532"/>
        <v>0.5625</v>
      </c>
      <c r="AR1087" s="104">
        <f t="shared" si="533"/>
        <v>0.63194444444444442</v>
      </c>
      <c r="AS1087" s="22"/>
      <c r="AT1087" s="22"/>
      <c r="AU1087" s="361" t="str" cm="1">
        <f t="array" ref="AU1087">IF(AB1087="","",IF(SUMPRODUCT((AB1087=$AB$989:$AB$1558)*(AH1087=$AH$989:$AH$1558)*(AQ1087=$AQ$989:$AQ$1558)*(AR1087=$AR$989:$AR$1558)*(ROW($AB$989:$AB$1558)&lt;&gt;ROW(AB1087))*((R1087=0)*($R$989:$R$1558&gt;0)+(R1087&gt;0)*($R$989:$R$1558=0)))&gt;0,"SALONES UNIDOS",IF(SUMPRODUCT((AB1087=$AB$989:$AB$1558)*(AH1087=$AH$989:$AH$1558)*((AQ1087&lt;$AR$989:$AR$1558)*(AR1087&gt;$AQ$989:$AQ$1558))*(ROW($AB$989:$AB$1558)&lt;&gt;ROW(AB1087)))&gt;0,"Cruzado","Sin cruce")))</f>
        <v>Sin cruce</v>
      </c>
      <c r="AV1087" s="361" t="str" cm="1">
        <f t="array" ref="AV1087">IF(AD1087="","",IF(SUMPRODUCT((AD1087=$AD$989:$AD$1558)*(AH1087=$AH$989:$AH$1558)*(AS1087=$AS$989:$AS$1558)*(AT1087=$AT$989:$AT$1558)*(ROW($AD$989:$AD$1558)&lt;&gt;ROW(AD1087))*((R1087=0)*($R$989:$R$1558&gt;0)+(R1087&gt;0)*($R$989:$R$1558=0)))&gt;0,"SALONES UNIDOS",IF(SUMPRODUCT((AD1087=$AD$989:$AD$1558)*(AH1087=$AH$989:$AH$1558)*((AS1087&lt;$AT$989:$AT$1558)*(AT1087&gt;$AS$989:$AS$1558))*(ROW($AD$989:$AD$1558)&lt;&gt;ROW(AD1087)))&gt;0,"Cruzado","Sin cruce")))</f>
        <v/>
      </c>
      <c r="AW1087" s="104" t="str">
        <f t="shared" si="523"/>
        <v>EN3PRINCIPALB</v>
      </c>
      <c r="AX1087" s="104" t="str" cm="1">
        <f t="array" ref="AX1087">IF(AW1087="","",IF(SUMPRODUCT((AW1087=$AW$7:$AW$2042)*(AH1087=$AH$7:$AH$2042)*(AN1087=$AN$7:$AN$2042)*(AO1087=$AO$7:$AO$2042)*(ROW($AW$7:$AW$2042)&lt;&gt;ROW(AW1087))*((R1087=0)*($R$7:$R$2042&gt;0)+(R1087&gt;0)*($R$7:$R$2042=0)))&gt;0,"SALONES UNIDOS",IF(SUMPRODUCT((AW1087=$AW$7:$AW$2042)*(AH1087=$AH$7:$AH$2042)*((AN1087&lt;$AO$7:$AO$2042)*(AO1087&gt;$AN$7:$AN$2042))*(ROW($AW$7:$AW$2042)&lt;&gt;ROW(AW1087)))&gt;0,"Cruzado","Sin cruce")))</f>
        <v>Sin cruce</v>
      </c>
    </row>
    <row r="1088" spans="2:50" ht="19.8" hidden="1" customHeight="1" x14ac:dyDescent="0.25">
      <c r="B1088" s="494" t="s">
        <v>314</v>
      </c>
      <c r="C1088" s="369" t="s">
        <v>968</v>
      </c>
      <c r="D1088" s="369">
        <v>20261</v>
      </c>
      <c r="E1088" s="373" t="s">
        <v>280</v>
      </c>
      <c r="F1088" s="370" t="s">
        <v>291</v>
      </c>
      <c r="G1088" s="373" t="s">
        <v>285</v>
      </c>
      <c r="H1088" s="373">
        <v>3</v>
      </c>
      <c r="I1088" s="373" t="s">
        <v>412</v>
      </c>
      <c r="J1088" s="373" t="s">
        <v>281</v>
      </c>
      <c r="K1088" s="194" t="s">
        <v>363</v>
      </c>
      <c r="L1088" s="364" t="s">
        <v>980</v>
      </c>
      <c r="M1088" s="364" t="s">
        <v>324</v>
      </c>
      <c r="N1088" s="364" t="s">
        <v>318</v>
      </c>
      <c r="O1088" s="373" t="s">
        <v>315</v>
      </c>
      <c r="P1088" s="364">
        <v>0</v>
      </c>
      <c r="Q1088" s="364">
        <v>2</v>
      </c>
      <c r="R1088" s="369">
        <v>2</v>
      </c>
      <c r="S1088" s="364">
        <v>3</v>
      </c>
      <c r="T1088" s="8"/>
      <c r="U1088" s="374">
        <v>15</v>
      </c>
      <c r="V1088" s="370">
        <v>70431834</v>
      </c>
      <c r="W1088" s="373" t="s">
        <v>32</v>
      </c>
      <c r="X1088" s="364" t="s">
        <v>315</v>
      </c>
      <c r="Y1088" s="364" t="s">
        <v>556</v>
      </c>
      <c r="Z1088" s="364"/>
      <c r="AA1088" s="364"/>
      <c r="AB1088" s="370"/>
      <c r="AC1088" s="364"/>
      <c r="AD1088" s="364" t="s">
        <v>846</v>
      </c>
      <c r="AE1088" s="370"/>
      <c r="AF1088" s="370"/>
      <c r="AG1088" s="370" t="s">
        <v>301</v>
      </c>
      <c r="AH1088" s="364">
        <v>6</v>
      </c>
      <c r="AI1088" s="364">
        <v>15</v>
      </c>
      <c r="AJ1088" s="364">
        <v>10</v>
      </c>
      <c r="AK1088" s="364">
        <v>16</v>
      </c>
      <c r="AL1088" s="364">
        <v>50</v>
      </c>
      <c r="AM1088" s="22">
        <f t="shared" si="522"/>
        <v>2</v>
      </c>
      <c r="AN1088" s="104">
        <f t="shared" si="516"/>
        <v>0.63194444444444442</v>
      </c>
      <c r="AO1088" s="104">
        <f t="shared" si="517"/>
        <v>0.70138888888888884</v>
      </c>
      <c r="AP1088" s="22" t="str" cm="1">
        <f t="array" ref="AP1088">IF(W1088="","",IF(SUMPRODUCT((W1088=$W$7:$W$2042)*(AH1088=$AH$7:$AH$2042)*(AN1088=$AN$7:$AN$2042)*(AO1088=$AO$7:$AO$2042)*(ROW($W$7:$W$2042)&lt;&gt;ROW(W1088))*((R1088=0)*($R$7:$R$2042&gt;0)+(R1088&gt;0)*($R$7:$R$2042=0)))&gt;0,"SALONES UNIDOS",IF(SUMPRODUCT((W1088=$W$7:$W$2042)*(AH1088=$AH$7:$AH$2042)*((AN1088&lt;$AO$7:$AO$2042)*(AO1088&gt;$AN$7:$AN$2042))*(ROW($W$7:$W$2042)&lt;&gt;ROW(W1088)))&gt;0,"Cruzado","Sin cruce")))</f>
        <v>Sin cruce</v>
      </c>
      <c r="AQ1088" s="22"/>
      <c r="AR1088" s="22"/>
      <c r="AS1088" s="104">
        <f t="shared" ref="AS1088:AS1089" si="534">AN1088</f>
        <v>0.63194444444444442</v>
      </c>
      <c r="AT1088" s="104">
        <f t="shared" ref="AT1088:AT1089" si="535">AO1088</f>
        <v>0.70138888888888884</v>
      </c>
      <c r="AU1088" s="361" t="str" cm="1">
        <f t="array" ref="AU1088">IF(AB1088="","",IF(SUMPRODUCT((AB1088=$AB$989:$AB$1558)*(AH1088=$AH$989:$AH$1558)*(AQ1088=$AQ$989:$AQ$1558)*(AR1088=$AR$989:$AR$1558)*(ROW($AB$989:$AB$1558)&lt;&gt;ROW(AB1088))*((R1088=0)*($R$989:$R$1558&gt;0)+(R1088&gt;0)*($R$989:$R$1558=0)))&gt;0,"SALONES UNIDOS",IF(SUMPRODUCT((AB1088=$AB$989:$AB$1558)*(AH1088=$AH$989:$AH$1558)*((AQ1088&lt;$AR$989:$AR$1558)*(AR1088&gt;$AQ$989:$AQ$1558))*(ROW($AB$989:$AB$1558)&lt;&gt;ROW(AB1088)))&gt;0,"Cruzado","Sin cruce")))</f>
        <v/>
      </c>
      <c r="AV1088" s="361" t="str" cm="1">
        <f t="array" ref="AV1088">IF(AD1088="","",IF(SUMPRODUCT((AD1088=$AD$989:$AD$1558)*(AH1088=$AH$989:$AH$1558)*(AS1088=$AS$989:$AS$1558)*(AT1088=$AT$989:$AT$1558)*(ROW($AD$989:$AD$1558)&lt;&gt;ROW(AD1088))*((R1088=0)*($R$989:$R$1558&gt;0)+(R1088&gt;0)*($R$989:$R$1558=0)))&gt;0,"SALONES UNIDOS",IF(SUMPRODUCT((AD1088=$AD$989:$AD$1558)*(AH1088=$AH$989:$AH$1558)*((AS1088&lt;$AT$989:$AT$1558)*(AT1088&gt;$AS$989:$AS$1558))*(ROW($AD$989:$AD$1558)&lt;&gt;ROW(AD1088)))&gt;0,"Cruzado","Sin cruce")))</f>
        <v>Sin cruce</v>
      </c>
      <c r="AW1088" s="104" t="str">
        <f t="shared" si="523"/>
        <v>EN3PRINCIPALB</v>
      </c>
      <c r="AX1088" s="104" t="str" cm="1">
        <f t="array" ref="AX1088">IF(AW1088="","",IF(SUMPRODUCT((AW1088=$AW$7:$AW$2042)*(AH1088=$AH$7:$AH$2042)*(AN1088=$AN$7:$AN$2042)*(AO1088=$AO$7:$AO$2042)*(ROW($AW$7:$AW$2042)&lt;&gt;ROW(AW1088))*((R1088=0)*($R$7:$R$2042&gt;0)+(R1088&gt;0)*($R$7:$R$2042=0)))&gt;0,"SALONES UNIDOS",IF(SUMPRODUCT((AW1088=$AW$7:$AW$2042)*(AH1088=$AH$7:$AH$2042)*((AN1088&lt;$AO$7:$AO$2042)*(AO1088&gt;$AN$7:$AN$2042))*(ROW($AW$7:$AW$2042)&lt;&gt;ROW(AW1088)))&gt;0,"Cruzado","Sin cruce")))</f>
        <v>Sin cruce</v>
      </c>
    </row>
    <row r="1089" spans="2:50" ht="19.8" hidden="1" customHeight="1" x14ac:dyDescent="0.25">
      <c r="B1089" s="494" t="s">
        <v>314</v>
      </c>
      <c r="C1089" s="369" t="s">
        <v>968</v>
      </c>
      <c r="D1089" s="369">
        <v>20261</v>
      </c>
      <c r="E1089" s="373" t="s">
        <v>280</v>
      </c>
      <c r="F1089" s="370" t="s">
        <v>291</v>
      </c>
      <c r="G1089" s="373" t="s">
        <v>285</v>
      </c>
      <c r="H1089" s="373">
        <v>3</v>
      </c>
      <c r="I1089" s="373" t="s">
        <v>571</v>
      </c>
      <c r="J1089" s="373" t="s">
        <v>281</v>
      </c>
      <c r="K1089" s="194" t="s">
        <v>363</v>
      </c>
      <c r="L1089" s="364" t="s">
        <v>980</v>
      </c>
      <c r="M1089" s="364" t="s">
        <v>324</v>
      </c>
      <c r="N1089" s="364" t="s">
        <v>318</v>
      </c>
      <c r="O1089" s="373" t="s">
        <v>315</v>
      </c>
      <c r="P1089" s="364">
        <v>0</v>
      </c>
      <c r="Q1089" s="364">
        <v>2</v>
      </c>
      <c r="R1089" s="369">
        <v>2</v>
      </c>
      <c r="S1089" s="364">
        <v>3</v>
      </c>
      <c r="T1089" s="8"/>
      <c r="U1089" s="374">
        <v>15</v>
      </c>
      <c r="V1089" s="370">
        <v>70431834</v>
      </c>
      <c r="W1089" s="373" t="s">
        <v>32</v>
      </c>
      <c r="X1089" s="364" t="s">
        <v>315</v>
      </c>
      <c r="Y1089" s="364" t="s">
        <v>556</v>
      </c>
      <c r="Z1089" s="364"/>
      <c r="AA1089" s="364"/>
      <c r="AB1089" s="370"/>
      <c r="AC1089" s="364"/>
      <c r="AD1089" s="364" t="s">
        <v>846</v>
      </c>
      <c r="AE1089" s="370"/>
      <c r="AF1089" s="370"/>
      <c r="AG1089" s="370" t="s">
        <v>301</v>
      </c>
      <c r="AH1089" s="364">
        <v>6</v>
      </c>
      <c r="AI1089" s="364">
        <v>16</v>
      </c>
      <c r="AJ1089" s="364">
        <v>50</v>
      </c>
      <c r="AK1089" s="364">
        <v>18</v>
      </c>
      <c r="AL1089" s="364">
        <v>30</v>
      </c>
      <c r="AM1089" s="22">
        <f t="shared" si="522"/>
        <v>2</v>
      </c>
      <c r="AN1089" s="104">
        <f t="shared" si="516"/>
        <v>0.70138888888888884</v>
      </c>
      <c r="AO1089" s="104">
        <f t="shared" si="517"/>
        <v>0.77083333333333337</v>
      </c>
      <c r="AP1089" s="22" t="str" cm="1">
        <f t="array" ref="AP1089">IF(W1089="","",IF(SUMPRODUCT((W1089=$W$7:$W$2042)*(AH1089=$AH$7:$AH$2042)*(AN1089=$AN$7:$AN$2042)*(AO1089=$AO$7:$AO$2042)*(ROW($W$7:$W$2042)&lt;&gt;ROW(W1089))*((R1089=0)*($R$7:$R$2042&gt;0)+(R1089&gt;0)*($R$7:$R$2042=0)))&gt;0,"SALONES UNIDOS",IF(SUMPRODUCT((W1089=$W$7:$W$2042)*(AH1089=$AH$7:$AH$2042)*((AN1089&lt;$AO$7:$AO$2042)*(AO1089&gt;$AN$7:$AN$2042))*(ROW($W$7:$W$2042)&lt;&gt;ROW(W1089)))&gt;0,"Cruzado","Sin cruce")))</f>
        <v>Sin cruce</v>
      </c>
      <c r="AQ1089" s="22"/>
      <c r="AR1089" s="22"/>
      <c r="AS1089" s="104">
        <f t="shared" si="534"/>
        <v>0.70138888888888884</v>
      </c>
      <c r="AT1089" s="104">
        <f t="shared" si="535"/>
        <v>0.77083333333333337</v>
      </c>
      <c r="AU1089" s="361" t="str" cm="1">
        <f t="array" ref="AU1089">IF(AB1089="","",IF(SUMPRODUCT((AB1089=$AB$989:$AB$1558)*(AH1089=$AH$989:$AH$1558)*(AQ1089=$AQ$989:$AQ$1558)*(AR1089=$AR$989:$AR$1558)*(ROW($AB$989:$AB$1558)&lt;&gt;ROW(AB1089))*((R1089=0)*($R$989:$R$1558&gt;0)+(R1089&gt;0)*($R$989:$R$1558=0)))&gt;0,"SALONES UNIDOS",IF(SUMPRODUCT((AB1089=$AB$989:$AB$1558)*(AH1089=$AH$989:$AH$1558)*((AQ1089&lt;$AR$989:$AR$1558)*(AR1089&gt;$AQ$989:$AQ$1558))*(ROW($AB$989:$AB$1558)&lt;&gt;ROW(AB1089)))&gt;0,"Cruzado","Sin cruce")))</f>
        <v/>
      </c>
      <c r="AV1089" s="361" t="str" cm="1">
        <f t="array" ref="AV1089">IF(AD1089="","",IF(SUMPRODUCT((AD1089=$AD$989:$AD$1558)*(AH1089=$AH$989:$AH$1558)*(AS1089=$AS$989:$AS$1558)*(AT1089=$AT$989:$AT$1558)*(ROW($AD$989:$AD$1558)&lt;&gt;ROW(AD1089))*((R1089=0)*($R$989:$R$1558&gt;0)+(R1089&gt;0)*($R$989:$R$1558=0)))&gt;0,"SALONES UNIDOS",IF(SUMPRODUCT((AD1089=$AD$989:$AD$1558)*(AH1089=$AH$989:$AH$1558)*((AS1089&lt;$AT$989:$AT$1558)*(AT1089&gt;$AS$989:$AS$1558))*(ROW($AD$989:$AD$1558)&lt;&gt;ROW(AD1089)))&gt;0,"Cruzado","Sin cruce")))</f>
        <v>Sin cruce</v>
      </c>
      <c r="AW1089" s="104" t="str">
        <f t="shared" si="523"/>
        <v>EN3PRINCIPALB</v>
      </c>
      <c r="AX1089" s="104" t="str" cm="1">
        <f t="array" ref="AX1089">IF(AW1089="","",IF(SUMPRODUCT((AW1089=$AW$7:$AW$2042)*(AH1089=$AH$7:$AH$2042)*(AN1089=$AN$7:$AN$2042)*(AO1089=$AO$7:$AO$2042)*(ROW($AW$7:$AW$2042)&lt;&gt;ROW(AW1089))*((R1089=0)*($R$7:$R$2042&gt;0)+(R1089&gt;0)*($R$7:$R$2042=0)))&gt;0,"SALONES UNIDOS",IF(SUMPRODUCT((AW1089=$AW$7:$AW$2042)*(AH1089=$AH$7:$AH$2042)*((AN1089&lt;$AO$7:$AO$2042)*(AO1089&gt;$AN$7:$AN$2042))*(ROW($AW$7:$AW$2042)&lt;&gt;ROW(AW1089)))&gt;0,"Cruzado","Sin cruce")))</f>
        <v>Sin cruce</v>
      </c>
    </row>
    <row r="1090" spans="2:50" ht="19.8" hidden="1" customHeight="1" x14ac:dyDescent="0.25">
      <c r="B1090" s="494" t="s">
        <v>314</v>
      </c>
      <c r="C1090" s="369" t="s">
        <v>968</v>
      </c>
      <c r="D1090" s="369">
        <v>20261</v>
      </c>
      <c r="E1090" s="373" t="s">
        <v>280</v>
      </c>
      <c r="F1090" s="370" t="s">
        <v>291</v>
      </c>
      <c r="G1090" s="373" t="s">
        <v>285</v>
      </c>
      <c r="H1090" s="373">
        <v>3</v>
      </c>
      <c r="I1090" s="373" t="s">
        <v>283</v>
      </c>
      <c r="J1090" s="373" t="s">
        <v>283</v>
      </c>
      <c r="K1090" s="194" t="s">
        <v>365</v>
      </c>
      <c r="L1090" s="364" t="s">
        <v>978</v>
      </c>
      <c r="M1090" s="364" t="s">
        <v>324</v>
      </c>
      <c r="N1090" s="364" t="s">
        <v>318</v>
      </c>
      <c r="O1090" s="373" t="s">
        <v>315</v>
      </c>
      <c r="P1090" s="364">
        <v>2</v>
      </c>
      <c r="Q1090" s="364">
        <v>2</v>
      </c>
      <c r="R1090" s="369">
        <v>4</v>
      </c>
      <c r="S1090" s="364">
        <v>3</v>
      </c>
      <c r="T1090" s="8"/>
      <c r="U1090" s="374">
        <v>30</v>
      </c>
      <c r="V1090" s="370">
        <v>47773207</v>
      </c>
      <c r="W1090" s="373" t="s">
        <v>503</v>
      </c>
      <c r="X1090" s="364" t="s">
        <v>315</v>
      </c>
      <c r="Y1090" s="364" t="s">
        <v>556</v>
      </c>
      <c r="Z1090" s="364"/>
      <c r="AA1090" s="364"/>
      <c r="AB1090" s="364" t="s">
        <v>841</v>
      </c>
      <c r="AC1090" s="364"/>
      <c r="AD1090" s="369"/>
      <c r="AE1090" s="370"/>
      <c r="AF1090" s="370"/>
      <c r="AG1090" s="370" t="s">
        <v>319</v>
      </c>
      <c r="AH1090" s="364">
        <v>6</v>
      </c>
      <c r="AI1090" s="364">
        <v>7</v>
      </c>
      <c r="AJ1090" s="364">
        <v>40</v>
      </c>
      <c r="AK1090" s="364">
        <v>11</v>
      </c>
      <c r="AL1090" s="364">
        <v>0</v>
      </c>
      <c r="AM1090" s="22">
        <f t="shared" si="522"/>
        <v>4</v>
      </c>
      <c r="AN1090" s="104">
        <f t="shared" si="516"/>
        <v>0.31944444444444448</v>
      </c>
      <c r="AO1090" s="104">
        <f t="shared" si="517"/>
        <v>0.45833333333333331</v>
      </c>
      <c r="AP1090" s="22" t="str" cm="1">
        <f t="array" ref="AP1090">IF(W1090="","",IF(SUMPRODUCT((W1090=$W$7:$W$2042)*(AH1090=$AH$7:$AH$2042)*(AN1090=$AN$7:$AN$2042)*(AO1090=$AO$7:$AO$2042)*(ROW($W$7:$W$2042)&lt;&gt;ROW(W1090))*((R1090=0)*($R$7:$R$2042&gt;0)+(R1090&gt;0)*($R$7:$R$2042=0)))&gt;0,"SALONES UNIDOS",IF(SUMPRODUCT((W1090=$W$7:$W$2042)*(AH1090=$AH$7:$AH$2042)*((AN1090&lt;$AO$7:$AO$2042)*(AO1090&gt;$AN$7:$AN$2042))*(ROW($W$7:$W$2042)&lt;&gt;ROW(W1090)))&gt;0,"Cruzado","Sin cruce")))</f>
        <v>Sin cruce</v>
      </c>
      <c r="AQ1090" s="104">
        <f>AN1090</f>
        <v>0.31944444444444448</v>
      </c>
      <c r="AR1090" s="104">
        <f>AO1090</f>
        <v>0.45833333333333331</v>
      </c>
      <c r="AS1090" s="22"/>
      <c r="AT1090" s="22"/>
      <c r="AU1090" s="361" t="str" cm="1">
        <f t="array" ref="AU1090">IF(AB1090="","",IF(SUMPRODUCT((AB1090=$AB$989:$AB$1558)*(AH1090=$AH$989:$AH$1558)*(AQ1090=$AQ$989:$AQ$1558)*(AR1090=$AR$989:$AR$1558)*(ROW($AB$989:$AB$1558)&lt;&gt;ROW(AB1090))*((R1090=0)*($R$989:$R$1558&gt;0)+(R1090&gt;0)*($R$989:$R$1558=0)))&gt;0,"SALONES UNIDOS",IF(SUMPRODUCT((AB1090=$AB$989:$AB$1558)*(AH1090=$AH$989:$AH$1558)*((AQ1090&lt;$AR$989:$AR$1558)*(AR1090&gt;$AQ$989:$AQ$1558))*(ROW($AB$989:$AB$1558)&lt;&gt;ROW(AB1090)))&gt;0,"Cruzado","Sin cruce")))</f>
        <v>Sin cruce</v>
      </c>
      <c r="AV1090" s="361" t="str" cm="1">
        <f t="array" ref="AV1090">IF(AD1090="","",IF(SUMPRODUCT((AD1090=$AD$989:$AD$1558)*(AH1090=$AH$989:$AH$1558)*(AS1090=$AS$989:$AS$1558)*(AT1090=$AT$989:$AT$1558)*(ROW($AD$989:$AD$1558)&lt;&gt;ROW(AD1090))*((R1090=0)*($R$989:$R$1558&gt;0)+(R1090&gt;0)*($R$989:$R$1558=0)))&gt;0,"SALONES UNIDOS",IF(SUMPRODUCT((AD1090=$AD$989:$AD$1558)*(AH1090=$AH$989:$AH$1558)*((AS1090&lt;$AT$989:$AT$1558)*(AT1090&gt;$AS$989:$AS$1558))*(ROW($AD$989:$AD$1558)&lt;&gt;ROW(AD1090)))&gt;0,"Cruzado","Sin cruce")))</f>
        <v/>
      </c>
      <c r="AW1090" s="104" t="str">
        <f t="shared" si="523"/>
        <v>EN3PRINCIPALC</v>
      </c>
      <c r="AX1090" s="104" t="str" cm="1">
        <f t="array" ref="AX1090">IF(AW1090="","",IF(SUMPRODUCT((AW1090=$AW$7:$AW$2042)*(AH1090=$AH$7:$AH$2042)*(AN1090=$AN$7:$AN$2042)*(AO1090=$AO$7:$AO$2042)*(ROW($AW$7:$AW$2042)&lt;&gt;ROW(AW1090))*((R1090=0)*($R$7:$R$2042&gt;0)+(R1090&gt;0)*($R$7:$R$2042=0)))&gt;0,"SALONES UNIDOS",IF(SUMPRODUCT((AW1090=$AW$7:$AW$2042)*(AH1090=$AH$7:$AH$2042)*((AN1090&lt;$AO$7:$AO$2042)*(AO1090&gt;$AN$7:$AN$2042))*(ROW($AW$7:$AW$2042)&lt;&gt;ROW(AW1090)))&gt;0,"Cruzado","Sin cruce")))</f>
        <v>Sin cruce</v>
      </c>
    </row>
    <row r="1091" spans="2:50" ht="19.8" hidden="1" customHeight="1" x14ac:dyDescent="0.25">
      <c r="B1091" s="494" t="s">
        <v>314</v>
      </c>
      <c r="C1091" s="369" t="s">
        <v>968</v>
      </c>
      <c r="D1091" s="369">
        <v>20261</v>
      </c>
      <c r="E1091" s="373" t="s">
        <v>280</v>
      </c>
      <c r="F1091" s="370" t="s">
        <v>291</v>
      </c>
      <c r="G1091" s="373" t="s">
        <v>285</v>
      </c>
      <c r="H1091" s="373">
        <v>3</v>
      </c>
      <c r="I1091" s="373" t="s">
        <v>283</v>
      </c>
      <c r="J1091" s="373" t="s">
        <v>283</v>
      </c>
      <c r="K1091" s="194" t="s">
        <v>366</v>
      </c>
      <c r="L1091" s="364" t="s">
        <v>594</v>
      </c>
      <c r="M1091" s="364" t="s">
        <v>324</v>
      </c>
      <c r="N1091" s="364" t="s">
        <v>318</v>
      </c>
      <c r="O1091" s="373" t="s">
        <v>321</v>
      </c>
      <c r="P1091" s="364">
        <v>2</v>
      </c>
      <c r="Q1091" s="364">
        <v>2</v>
      </c>
      <c r="R1091" s="369">
        <v>4</v>
      </c>
      <c r="S1091" s="364">
        <v>3</v>
      </c>
      <c r="T1091" s="8"/>
      <c r="U1091" s="374">
        <v>45</v>
      </c>
      <c r="V1091" s="370">
        <v>44481285</v>
      </c>
      <c r="W1091" s="373" t="s">
        <v>140</v>
      </c>
      <c r="X1091" s="364" t="s">
        <v>321</v>
      </c>
      <c r="Y1091" s="364" t="s">
        <v>556</v>
      </c>
      <c r="Z1091" s="364"/>
      <c r="AA1091" s="364"/>
      <c r="AB1091" s="370"/>
      <c r="AC1091" s="364"/>
      <c r="AD1091" s="369"/>
      <c r="AE1091" s="370"/>
      <c r="AF1091" s="370"/>
      <c r="AG1091" s="364" t="s">
        <v>319</v>
      </c>
      <c r="AH1091" s="364">
        <v>1</v>
      </c>
      <c r="AI1091" s="364">
        <v>16</v>
      </c>
      <c r="AJ1091" s="364">
        <v>50</v>
      </c>
      <c r="AK1091" s="364">
        <v>20</v>
      </c>
      <c r="AL1091" s="364">
        <v>10</v>
      </c>
      <c r="AM1091" s="22">
        <f t="shared" si="522"/>
        <v>4</v>
      </c>
      <c r="AN1091" s="104">
        <f t="shared" si="516"/>
        <v>0.70138888888888884</v>
      </c>
      <c r="AO1091" s="104">
        <f t="shared" si="517"/>
        <v>0.84027777777777779</v>
      </c>
      <c r="AP1091" s="22" t="str" cm="1">
        <f t="array" ref="AP1091">IF(W1091="","",IF(SUMPRODUCT((W1091=$W$7:$W$2042)*(AH1091=$AH$7:$AH$2042)*(AN1091=$AN$7:$AN$2042)*(AO1091=$AO$7:$AO$2042)*(ROW($W$7:$W$2042)&lt;&gt;ROW(W1091))*((R1091=0)*($R$7:$R$2042&gt;0)+(R1091&gt;0)*($R$7:$R$2042=0)))&gt;0,"SALONES UNIDOS",IF(SUMPRODUCT((W1091=$W$7:$W$2042)*(AH1091=$AH$7:$AH$2042)*((AN1091&lt;$AO$7:$AO$2042)*(AO1091&gt;$AN$7:$AN$2042))*(ROW($W$7:$W$2042)&lt;&gt;ROW(W1091)))&gt;0,"Cruzado","Sin cruce")))</f>
        <v>Sin cruce</v>
      </c>
      <c r="AQ1091" s="104"/>
      <c r="AR1091" s="104"/>
      <c r="AS1091" s="22"/>
      <c r="AT1091" s="22"/>
      <c r="AU1091" s="361" t="str" cm="1">
        <f t="array" ref="AU1091">IF(AB1091="","",IF(SUMPRODUCT((AB1091=$AB$989:$AB$1558)*(AH1091=$AH$989:$AH$1558)*(AQ1091=$AQ$989:$AQ$1558)*(AR1091=$AR$989:$AR$1558)*(ROW($AB$989:$AB$1558)&lt;&gt;ROW(AB1091))*((R1091=0)*($R$989:$R$1558&gt;0)+(R1091&gt;0)*($R$989:$R$1558=0)))&gt;0,"SALONES UNIDOS",IF(SUMPRODUCT((AB1091=$AB$989:$AB$1558)*(AH1091=$AH$989:$AH$1558)*((AQ1091&lt;$AR$989:$AR$1558)*(AR1091&gt;$AQ$989:$AQ$1558))*(ROW($AB$989:$AB$1558)&lt;&gt;ROW(AB1091)))&gt;0,"Cruzado","Sin cruce")))</f>
        <v/>
      </c>
      <c r="AV1091" s="361" t="str" cm="1">
        <f t="array" ref="AV1091">IF(AD1091="","",IF(SUMPRODUCT((AD1091=$AD$989:$AD$1558)*(AH1091=$AH$989:$AH$1558)*(AS1091=$AS$989:$AS$1558)*(AT1091=$AT$989:$AT$1558)*(ROW($AD$989:$AD$1558)&lt;&gt;ROW(AD1091))*((R1091=0)*($R$989:$R$1558&gt;0)+(R1091&gt;0)*($R$989:$R$1558=0)))&gt;0,"SALONES UNIDOS",IF(SUMPRODUCT((AD1091=$AD$989:$AD$1558)*(AH1091=$AH$989:$AH$1558)*((AS1091&lt;$AT$989:$AT$1558)*(AT1091&gt;$AS$989:$AS$1558))*(ROW($AD$989:$AD$1558)&lt;&gt;ROW(AD1091)))&gt;0,"Cruzado","Sin cruce")))</f>
        <v/>
      </c>
      <c r="AW1091" s="104" t="str">
        <f t="shared" si="523"/>
        <v>EN3PRINCIPALC</v>
      </c>
      <c r="AX1091" s="104" t="str" cm="1">
        <f t="array" ref="AX1091">IF(AW1091="","",IF(SUMPRODUCT((AW1091=$AW$7:$AW$2042)*(AH1091=$AH$7:$AH$2042)*(AN1091=$AN$7:$AN$2042)*(AO1091=$AO$7:$AO$2042)*(ROW($AW$7:$AW$2042)&lt;&gt;ROW(AW1091))*((R1091=0)*($R$7:$R$2042&gt;0)+(R1091&gt;0)*($R$7:$R$2042=0)))&gt;0,"SALONES UNIDOS",IF(SUMPRODUCT((AW1091=$AW$7:$AW$2042)*(AH1091=$AH$7:$AH$2042)*((AN1091&lt;$AO$7:$AO$2042)*(AO1091&gt;$AN$7:$AN$2042))*(ROW($AW$7:$AW$2042)&lt;&gt;ROW(AW1091)))&gt;0,"Cruzado","Sin cruce")))</f>
        <v>Sin cruce</v>
      </c>
    </row>
    <row r="1092" spans="2:50" ht="19.8" hidden="1" customHeight="1" x14ac:dyDescent="0.25">
      <c r="B1092" s="494" t="s">
        <v>314</v>
      </c>
      <c r="C1092" s="369" t="s">
        <v>968</v>
      </c>
      <c r="D1092" s="369">
        <v>20261</v>
      </c>
      <c r="E1092" s="373" t="s">
        <v>280</v>
      </c>
      <c r="F1092" s="370" t="s">
        <v>291</v>
      </c>
      <c r="G1092" s="373" t="s">
        <v>285</v>
      </c>
      <c r="H1092" s="373">
        <v>3</v>
      </c>
      <c r="I1092" s="373" t="s">
        <v>283</v>
      </c>
      <c r="J1092" s="373" t="s">
        <v>283</v>
      </c>
      <c r="K1092" s="194" t="s">
        <v>360</v>
      </c>
      <c r="L1092" s="364" t="s">
        <v>361</v>
      </c>
      <c r="M1092" s="364" t="s">
        <v>362</v>
      </c>
      <c r="N1092" s="364" t="s">
        <v>318</v>
      </c>
      <c r="O1092" s="370" t="s">
        <v>321</v>
      </c>
      <c r="P1092" s="364">
        <v>2</v>
      </c>
      <c r="Q1092" s="364">
        <v>2</v>
      </c>
      <c r="R1092" s="369">
        <v>4</v>
      </c>
      <c r="S1092" s="364">
        <v>3</v>
      </c>
      <c r="T1092" s="8"/>
      <c r="U1092" s="374">
        <v>30</v>
      </c>
      <c r="V1092" s="370">
        <v>10636904</v>
      </c>
      <c r="W1092" s="373" t="s">
        <v>509</v>
      </c>
      <c r="X1092" s="372" t="s">
        <v>321</v>
      </c>
      <c r="Y1092" s="364" t="s">
        <v>556</v>
      </c>
      <c r="Z1092" s="364"/>
      <c r="AA1092" s="364"/>
      <c r="AB1092" s="370"/>
      <c r="AC1092" s="370"/>
      <c r="AD1092" s="369"/>
      <c r="AE1092" s="370"/>
      <c r="AF1092" s="370"/>
      <c r="AG1092" s="370" t="s">
        <v>319</v>
      </c>
      <c r="AH1092" s="364">
        <v>3</v>
      </c>
      <c r="AI1092" s="364">
        <v>20</v>
      </c>
      <c r="AJ1092" s="364">
        <v>10</v>
      </c>
      <c r="AK1092" s="364">
        <v>23</v>
      </c>
      <c r="AL1092" s="364">
        <v>30</v>
      </c>
      <c r="AM1092" s="22">
        <f t="shared" si="522"/>
        <v>4</v>
      </c>
      <c r="AN1092" s="104">
        <f t="shared" si="516"/>
        <v>0.84027777777777779</v>
      </c>
      <c r="AO1092" s="104">
        <f t="shared" si="517"/>
        <v>0.97916666666666674</v>
      </c>
      <c r="AP1092" s="22" t="str" cm="1">
        <f t="array" ref="AP1092">IF(W1092="","",IF(SUMPRODUCT((W1092=$W$7:$W$2042)*(AH1092=$AH$7:$AH$2042)*(AN1092=$AN$7:$AN$2042)*(AO1092=$AO$7:$AO$2042)*(ROW($W$7:$W$2042)&lt;&gt;ROW(W1092))*((R1092=0)*($R$7:$R$2042&gt;0)+(R1092&gt;0)*($R$7:$R$2042=0)))&gt;0,"SALONES UNIDOS",IF(SUMPRODUCT((W1092=$W$7:$W$2042)*(AH1092=$AH$7:$AH$2042)*((AN1092&lt;$AO$7:$AO$2042)*(AO1092&gt;$AN$7:$AN$2042))*(ROW($W$7:$W$2042)&lt;&gt;ROW(W1092)))&gt;0,"Cruzado","Sin cruce")))</f>
        <v>Sin cruce</v>
      </c>
      <c r="AQ1092" s="104"/>
      <c r="AR1092" s="104"/>
      <c r="AS1092" s="22"/>
      <c r="AT1092" s="22"/>
      <c r="AU1092" s="361" t="str" cm="1">
        <f t="array" ref="AU1092">IF(AB1092="","",IF(SUMPRODUCT((AB1092=$AB$989:$AB$1558)*(AH1092=$AH$989:$AH$1558)*(AQ1092=$AQ$989:$AQ$1558)*(AR1092=$AR$989:$AR$1558)*(ROW($AB$989:$AB$1558)&lt;&gt;ROW(AB1092))*((R1092=0)*($R$989:$R$1558&gt;0)+(R1092&gt;0)*($R$989:$R$1558=0)))&gt;0,"SALONES UNIDOS",IF(SUMPRODUCT((AB1092=$AB$989:$AB$1558)*(AH1092=$AH$989:$AH$1558)*((AQ1092&lt;$AR$989:$AR$1558)*(AR1092&gt;$AQ$989:$AQ$1558))*(ROW($AB$989:$AB$1558)&lt;&gt;ROW(AB1092)))&gt;0,"Cruzado","Sin cruce")))</f>
        <v/>
      </c>
      <c r="AV1092" s="361" t="str" cm="1">
        <f t="array" ref="AV1092">IF(AD1092="","",IF(SUMPRODUCT((AD1092=$AD$989:$AD$1558)*(AH1092=$AH$989:$AH$1558)*(AS1092=$AS$989:$AS$1558)*(AT1092=$AT$989:$AT$1558)*(ROW($AD$989:$AD$1558)&lt;&gt;ROW(AD1092))*((R1092=0)*($R$989:$R$1558&gt;0)+(R1092&gt;0)*($R$989:$R$1558=0)))&gt;0,"SALONES UNIDOS",IF(SUMPRODUCT((AD1092=$AD$989:$AD$1558)*(AH1092=$AH$989:$AH$1558)*((AS1092&lt;$AT$989:$AT$1558)*(AT1092&gt;$AS$989:$AS$1558))*(ROW($AD$989:$AD$1558)&lt;&gt;ROW(AD1092)))&gt;0,"Cruzado","Sin cruce")))</f>
        <v/>
      </c>
      <c r="AW1092" s="104" t="str">
        <f t="shared" si="523"/>
        <v>EN3PRINCIPALC</v>
      </c>
      <c r="AX1092" s="104" t="str" cm="1">
        <f t="array" ref="AX1092">IF(AW1092="","",IF(SUMPRODUCT((AW1092=$AW$7:$AW$2042)*(AH1092=$AH$7:$AH$2042)*(AN1092=$AN$7:$AN$2042)*(AO1092=$AO$7:$AO$2042)*(ROW($AW$7:$AW$2042)&lt;&gt;ROW(AW1092))*((R1092=0)*($R$7:$R$2042&gt;0)+(R1092&gt;0)*($R$7:$R$2042=0)))&gt;0,"SALONES UNIDOS",IF(SUMPRODUCT((AW1092=$AW$7:$AW$2042)*(AH1092=$AH$7:$AH$2042)*((AN1092&lt;$AO$7:$AO$2042)*(AO1092&gt;$AN$7:$AN$2042))*(ROW($AW$7:$AW$2042)&lt;&gt;ROW(AW1092)))&gt;0,"Cruzado","Sin cruce")))</f>
        <v>Sin cruce</v>
      </c>
    </row>
    <row r="1093" spans="2:50" ht="19.8" hidden="1" customHeight="1" x14ac:dyDescent="0.25">
      <c r="B1093" s="494" t="s">
        <v>314</v>
      </c>
      <c r="C1093" s="369" t="s">
        <v>968</v>
      </c>
      <c r="D1093" s="369">
        <v>20261</v>
      </c>
      <c r="E1093" s="373" t="s">
        <v>280</v>
      </c>
      <c r="F1093" s="370" t="s">
        <v>291</v>
      </c>
      <c r="G1093" s="373" t="s">
        <v>285</v>
      </c>
      <c r="H1093" s="373">
        <v>3</v>
      </c>
      <c r="I1093" s="373" t="s">
        <v>283</v>
      </c>
      <c r="J1093" s="373" t="s">
        <v>283</v>
      </c>
      <c r="K1093" s="194" t="s">
        <v>358</v>
      </c>
      <c r="L1093" s="364" t="s">
        <v>359</v>
      </c>
      <c r="M1093" s="364" t="s">
        <v>324</v>
      </c>
      <c r="N1093" s="364" t="s">
        <v>318</v>
      </c>
      <c r="O1093" s="373" t="s">
        <v>315</v>
      </c>
      <c r="P1093" s="364">
        <v>2</v>
      </c>
      <c r="Q1093" s="364">
        <v>0</v>
      </c>
      <c r="R1093" s="369">
        <v>2</v>
      </c>
      <c r="S1093" s="364">
        <v>3</v>
      </c>
      <c r="T1093" s="8"/>
      <c r="U1093" s="374">
        <v>30</v>
      </c>
      <c r="V1093" s="370">
        <v>21461803</v>
      </c>
      <c r="W1093" s="373" t="s">
        <v>116</v>
      </c>
      <c r="X1093" s="364" t="s">
        <v>315</v>
      </c>
      <c r="Y1093" s="364" t="s">
        <v>556</v>
      </c>
      <c r="Z1093" s="364"/>
      <c r="AA1093" s="364"/>
      <c r="AB1093" s="364" t="s">
        <v>848</v>
      </c>
      <c r="AC1093" s="364"/>
      <c r="AD1093" s="369"/>
      <c r="AE1093" s="370"/>
      <c r="AF1093" s="370"/>
      <c r="AG1093" s="370" t="s">
        <v>559</v>
      </c>
      <c r="AH1093" s="364">
        <v>6</v>
      </c>
      <c r="AI1093" s="364">
        <v>14</v>
      </c>
      <c r="AJ1093" s="364">
        <v>20</v>
      </c>
      <c r="AK1093" s="364">
        <v>16</v>
      </c>
      <c r="AL1093" s="364">
        <v>0</v>
      </c>
      <c r="AM1093" s="22">
        <f t="shared" si="522"/>
        <v>2</v>
      </c>
      <c r="AN1093" s="104">
        <f t="shared" si="516"/>
        <v>0.59722222222222221</v>
      </c>
      <c r="AO1093" s="104">
        <f t="shared" si="517"/>
        <v>0.66666666666666663</v>
      </c>
      <c r="AP1093" s="22" t="str" cm="1">
        <f t="array" ref="AP1093">IF(W1093="","",IF(SUMPRODUCT((W1093=$W$7:$W$2042)*(AH1093=$AH$7:$AH$2042)*(AN1093=$AN$7:$AN$2042)*(AO1093=$AO$7:$AO$2042)*(ROW($W$7:$W$2042)&lt;&gt;ROW(W1093))*((R1093=0)*($R$7:$R$2042&gt;0)+(R1093&gt;0)*($R$7:$R$2042=0)))&gt;0,"SALONES UNIDOS",IF(SUMPRODUCT((W1093=$W$7:$W$2042)*(AH1093=$AH$7:$AH$2042)*((AN1093&lt;$AO$7:$AO$2042)*(AO1093&gt;$AN$7:$AN$2042))*(ROW($W$7:$W$2042)&lt;&gt;ROW(W1093)))&gt;0,"Cruzado","Sin cruce")))</f>
        <v>Sin cruce</v>
      </c>
      <c r="AQ1093" s="104">
        <f>AN1093</f>
        <v>0.59722222222222221</v>
      </c>
      <c r="AR1093" s="104">
        <f>AO1093</f>
        <v>0.66666666666666663</v>
      </c>
      <c r="AS1093" s="22"/>
      <c r="AT1093" s="22"/>
      <c r="AU1093" s="361" t="str" cm="1">
        <f t="array" ref="AU1093">IF(AB1093="","",IF(SUMPRODUCT((AB1093=$AB$989:$AB$1558)*(AH1093=$AH$989:$AH$1558)*(AQ1093=$AQ$989:$AQ$1558)*(AR1093=$AR$989:$AR$1558)*(ROW($AB$989:$AB$1558)&lt;&gt;ROW(AB1093))*((R1093=0)*($R$989:$R$1558&gt;0)+(R1093&gt;0)*($R$989:$R$1558=0)))&gt;0,"SALONES UNIDOS",IF(SUMPRODUCT((AB1093=$AB$989:$AB$1558)*(AH1093=$AH$989:$AH$1558)*((AQ1093&lt;$AR$989:$AR$1558)*(AR1093&gt;$AQ$989:$AQ$1558))*(ROW($AB$989:$AB$1558)&lt;&gt;ROW(AB1093)))&gt;0,"Cruzado","Sin cruce")))</f>
        <v>Sin cruce</v>
      </c>
      <c r="AV1093" s="361" t="str" cm="1">
        <f t="array" ref="AV1093">IF(AD1093="","",IF(SUMPRODUCT((AD1093=$AD$989:$AD$1558)*(AH1093=$AH$989:$AH$1558)*(AS1093=$AS$989:$AS$1558)*(AT1093=$AT$989:$AT$1558)*(ROW($AD$989:$AD$1558)&lt;&gt;ROW(AD1093))*((R1093=0)*($R$989:$R$1558&gt;0)+(R1093&gt;0)*($R$989:$R$1558=0)))&gt;0,"SALONES UNIDOS",IF(SUMPRODUCT((AD1093=$AD$989:$AD$1558)*(AH1093=$AH$989:$AH$1558)*((AS1093&lt;$AT$989:$AT$1558)*(AT1093&gt;$AS$989:$AS$1558))*(ROW($AD$989:$AD$1558)&lt;&gt;ROW(AD1093)))&gt;0,"Cruzado","Sin cruce")))</f>
        <v/>
      </c>
      <c r="AW1093" s="104" t="str">
        <f t="shared" si="523"/>
        <v>EN3PRINCIPALC</v>
      </c>
      <c r="AX1093" s="104" t="str" cm="1">
        <f t="array" ref="AX1093">IF(AW1093="","",IF(SUMPRODUCT((AW1093=$AW$7:$AW$2042)*(AH1093=$AH$7:$AH$2042)*(AN1093=$AN$7:$AN$2042)*(AO1093=$AO$7:$AO$2042)*(ROW($AW$7:$AW$2042)&lt;&gt;ROW(AW1093))*((R1093=0)*($R$7:$R$2042&gt;0)+(R1093&gt;0)*($R$7:$R$2042=0)))&gt;0,"SALONES UNIDOS",IF(SUMPRODUCT((AW1093=$AW$7:$AW$2042)*(AH1093=$AH$7:$AH$2042)*((AN1093&lt;$AO$7:$AO$2042)*(AO1093&gt;$AN$7:$AN$2042))*(ROW($AW$7:$AW$2042)&lt;&gt;ROW(AW1093)))&gt;0,"Cruzado","Sin cruce")))</f>
        <v>Sin cruce</v>
      </c>
    </row>
    <row r="1094" spans="2:50" ht="19.8" hidden="1" customHeight="1" x14ac:dyDescent="0.25">
      <c r="B1094" s="494" t="s">
        <v>314</v>
      </c>
      <c r="C1094" s="369" t="s">
        <v>968</v>
      </c>
      <c r="D1094" s="369">
        <v>20261</v>
      </c>
      <c r="E1094" s="373" t="s">
        <v>280</v>
      </c>
      <c r="F1094" s="370" t="s">
        <v>291</v>
      </c>
      <c r="G1094" s="373" t="s">
        <v>285</v>
      </c>
      <c r="H1094" s="373">
        <v>3</v>
      </c>
      <c r="I1094" s="373" t="s">
        <v>572</v>
      </c>
      <c r="J1094" s="373" t="s">
        <v>283</v>
      </c>
      <c r="K1094" s="194" t="s">
        <v>358</v>
      </c>
      <c r="L1094" s="364" t="s">
        <v>359</v>
      </c>
      <c r="M1094" s="364" t="s">
        <v>324</v>
      </c>
      <c r="N1094" s="364" t="s">
        <v>318</v>
      </c>
      <c r="O1094" s="373" t="s">
        <v>315</v>
      </c>
      <c r="P1094" s="364">
        <v>0</v>
      </c>
      <c r="Q1094" s="364">
        <v>2</v>
      </c>
      <c r="R1094" s="369">
        <v>2</v>
      </c>
      <c r="S1094" s="364">
        <v>3</v>
      </c>
      <c r="T1094" s="8"/>
      <c r="U1094" s="374">
        <v>15</v>
      </c>
      <c r="V1094" s="370">
        <v>21461803</v>
      </c>
      <c r="W1094" s="373" t="s">
        <v>116</v>
      </c>
      <c r="X1094" s="364" t="s">
        <v>315</v>
      </c>
      <c r="Y1094" s="364" t="s">
        <v>556</v>
      </c>
      <c r="Z1094" s="364"/>
      <c r="AA1094" s="364"/>
      <c r="AB1094" s="370"/>
      <c r="AC1094" s="364"/>
      <c r="AD1094" s="364" t="s">
        <v>845</v>
      </c>
      <c r="AE1094" s="370"/>
      <c r="AF1094" s="370"/>
      <c r="AG1094" s="370" t="s">
        <v>301</v>
      </c>
      <c r="AH1094" s="364">
        <v>6</v>
      </c>
      <c r="AI1094" s="364">
        <v>16</v>
      </c>
      <c r="AJ1094" s="364">
        <v>0</v>
      </c>
      <c r="AK1094" s="364">
        <v>17</v>
      </c>
      <c r="AL1094" s="364">
        <v>40</v>
      </c>
      <c r="AM1094" s="22">
        <f t="shared" si="522"/>
        <v>2</v>
      </c>
      <c r="AN1094" s="104">
        <f t="shared" si="516"/>
        <v>0.66666666666666663</v>
      </c>
      <c r="AO1094" s="104">
        <f t="shared" si="517"/>
        <v>0.73611111111111116</v>
      </c>
      <c r="AP1094" s="22" t="str" cm="1">
        <f t="array" ref="AP1094">IF(W1094="","",IF(SUMPRODUCT((W1094=$W$7:$W$2042)*(AH1094=$AH$7:$AH$2042)*(AN1094=$AN$7:$AN$2042)*(AO1094=$AO$7:$AO$2042)*(ROW($W$7:$W$2042)&lt;&gt;ROW(W1094))*((R1094=0)*($R$7:$R$2042&gt;0)+(R1094&gt;0)*($R$7:$R$2042=0)))&gt;0,"SALONES UNIDOS",IF(SUMPRODUCT((W1094=$W$7:$W$2042)*(AH1094=$AH$7:$AH$2042)*((AN1094&lt;$AO$7:$AO$2042)*(AO1094&gt;$AN$7:$AN$2042))*(ROW($W$7:$W$2042)&lt;&gt;ROW(W1094)))&gt;0,"Cruzado","Sin cruce")))</f>
        <v>Sin cruce</v>
      </c>
      <c r="AQ1094" s="22"/>
      <c r="AR1094" s="22"/>
      <c r="AS1094" s="104">
        <f t="shared" ref="AS1094:AS1095" si="536">AN1094</f>
        <v>0.66666666666666663</v>
      </c>
      <c r="AT1094" s="104">
        <f t="shared" ref="AT1094:AT1095" si="537">AO1094</f>
        <v>0.73611111111111116</v>
      </c>
      <c r="AU1094" s="361" t="str" cm="1">
        <f t="array" ref="AU1094">IF(AB1094="","",IF(SUMPRODUCT((AB1094=$AB$989:$AB$1558)*(AH1094=$AH$989:$AH$1558)*(AQ1094=$AQ$989:$AQ$1558)*(AR1094=$AR$989:$AR$1558)*(ROW($AB$989:$AB$1558)&lt;&gt;ROW(AB1094))*((R1094=0)*($R$989:$R$1558&gt;0)+(R1094&gt;0)*($R$989:$R$1558=0)))&gt;0,"SALONES UNIDOS",IF(SUMPRODUCT((AB1094=$AB$989:$AB$1558)*(AH1094=$AH$989:$AH$1558)*((AQ1094&lt;$AR$989:$AR$1558)*(AR1094&gt;$AQ$989:$AQ$1558))*(ROW($AB$989:$AB$1558)&lt;&gt;ROW(AB1094)))&gt;0,"Cruzado","Sin cruce")))</f>
        <v/>
      </c>
      <c r="AV1094" s="361" t="str" cm="1">
        <f t="array" ref="AV1094">IF(AD1094="","",IF(SUMPRODUCT((AD1094=$AD$989:$AD$1558)*(AH1094=$AH$989:$AH$1558)*(AS1094=$AS$989:$AS$1558)*(AT1094=$AT$989:$AT$1558)*(ROW($AD$989:$AD$1558)&lt;&gt;ROW(AD1094))*((R1094=0)*($R$989:$R$1558&gt;0)+(R1094&gt;0)*($R$989:$R$1558=0)))&gt;0,"SALONES UNIDOS",IF(SUMPRODUCT((AD1094=$AD$989:$AD$1558)*(AH1094=$AH$989:$AH$1558)*((AS1094&lt;$AT$989:$AT$1558)*(AT1094&gt;$AS$989:$AS$1558))*(ROW($AD$989:$AD$1558)&lt;&gt;ROW(AD1094)))&gt;0,"Cruzado","Sin cruce")))</f>
        <v>Sin cruce</v>
      </c>
      <c r="AW1094" s="104" t="str">
        <f t="shared" si="523"/>
        <v>EN3PRINCIPALC</v>
      </c>
      <c r="AX1094" s="104" t="str" cm="1">
        <f t="array" ref="AX1094">IF(AW1094="","",IF(SUMPRODUCT((AW1094=$AW$7:$AW$2042)*(AH1094=$AH$7:$AH$2042)*(AN1094=$AN$7:$AN$2042)*(AO1094=$AO$7:$AO$2042)*(ROW($AW$7:$AW$2042)&lt;&gt;ROW(AW1094))*((R1094=0)*($R$7:$R$2042&gt;0)+(R1094&gt;0)*($R$7:$R$2042=0)))&gt;0,"SALONES UNIDOS",IF(SUMPRODUCT((AW1094=$AW$7:$AW$2042)*(AH1094=$AH$7:$AH$2042)*((AN1094&lt;$AO$7:$AO$2042)*(AO1094&gt;$AN$7:$AN$2042))*(ROW($AW$7:$AW$2042)&lt;&gt;ROW(AW1094)))&gt;0,"Cruzado","Sin cruce")))</f>
        <v>Sin cruce</v>
      </c>
    </row>
    <row r="1095" spans="2:50" ht="19.8" hidden="1" customHeight="1" x14ac:dyDescent="0.25">
      <c r="B1095" s="494" t="s">
        <v>314</v>
      </c>
      <c r="C1095" s="369" t="s">
        <v>968</v>
      </c>
      <c r="D1095" s="369">
        <v>20261</v>
      </c>
      <c r="E1095" s="373" t="s">
        <v>280</v>
      </c>
      <c r="F1095" s="370" t="s">
        <v>291</v>
      </c>
      <c r="G1095" s="373" t="s">
        <v>285</v>
      </c>
      <c r="H1095" s="373">
        <v>3</v>
      </c>
      <c r="I1095" s="373" t="s">
        <v>573</v>
      </c>
      <c r="J1095" s="373" t="s">
        <v>283</v>
      </c>
      <c r="K1095" s="194" t="s">
        <v>358</v>
      </c>
      <c r="L1095" s="364" t="s">
        <v>359</v>
      </c>
      <c r="M1095" s="364" t="s">
        <v>324</v>
      </c>
      <c r="N1095" s="364" t="s">
        <v>318</v>
      </c>
      <c r="O1095" s="373" t="s">
        <v>315</v>
      </c>
      <c r="P1095" s="364">
        <v>0</v>
      </c>
      <c r="Q1095" s="364">
        <v>2</v>
      </c>
      <c r="R1095" s="369">
        <v>2</v>
      </c>
      <c r="S1095" s="364">
        <v>3</v>
      </c>
      <c r="T1095" s="8"/>
      <c r="U1095" s="374">
        <v>15</v>
      </c>
      <c r="V1095" s="370">
        <v>21461803</v>
      </c>
      <c r="W1095" s="373" t="s">
        <v>116</v>
      </c>
      <c r="X1095" s="364" t="s">
        <v>315</v>
      </c>
      <c r="Y1095" s="364" t="s">
        <v>556</v>
      </c>
      <c r="Z1095" s="364"/>
      <c r="AA1095" s="364"/>
      <c r="AB1095" s="370"/>
      <c r="AC1095" s="364"/>
      <c r="AD1095" s="364" t="s">
        <v>845</v>
      </c>
      <c r="AE1095" s="370"/>
      <c r="AF1095" s="370"/>
      <c r="AG1095" s="370" t="s">
        <v>301</v>
      </c>
      <c r="AH1095" s="364">
        <v>6</v>
      </c>
      <c r="AI1095" s="364">
        <v>17</v>
      </c>
      <c r="AJ1095" s="364">
        <v>40</v>
      </c>
      <c r="AK1095" s="364">
        <v>19</v>
      </c>
      <c r="AL1095" s="364">
        <v>20</v>
      </c>
      <c r="AM1095" s="22">
        <f t="shared" si="522"/>
        <v>2</v>
      </c>
      <c r="AN1095" s="104">
        <f t="shared" si="516"/>
        <v>0.73611111111111116</v>
      </c>
      <c r="AO1095" s="104">
        <f t="shared" si="517"/>
        <v>0.80555555555555547</v>
      </c>
      <c r="AP1095" s="22" t="str" cm="1">
        <f t="array" ref="AP1095">IF(W1095="","",IF(SUMPRODUCT((W1095=$W$7:$W$2042)*(AH1095=$AH$7:$AH$2042)*(AN1095=$AN$7:$AN$2042)*(AO1095=$AO$7:$AO$2042)*(ROW($W$7:$W$2042)&lt;&gt;ROW(W1095))*((R1095=0)*($R$7:$R$2042&gt;0)+(R1095&gt;0)*($R$7:$R$2042=0)))&gt;0,"SALONES UNIDOS",IF(SUMPRODUCT((W1095=$W$7:$W$2042)*(AH1095=$AH$7:$AH$2042)*((AN1095&lt;$AO$7:$AO$2042)*(AO1095&gt;$AN$7:$AN$2042))*(ROW($W$7:$W$2042)&lt;&gt;ROW(W1095)))&gt;0,"Cruzado","Sin cruce")))</f>
        <v>Sin cruce</v>
      </c>
      <c r="AQ1095" s="22"/>
      <c r="AR1095" s="22"/>
      <c r="AS1095" s="104">
        <f t="shared" si="536"/>
        <v>0.73611111111111116</v>
      </c>
      <c r="AT1095" s="104">
        <f t="shared" si="537"/>
        <v>0.80555555555555547</v>
      </c>
      <c r="AU1095" s="361" t="str" cm="1">
        <f t="array" ref="AU1095">IF(AB1095="","",IF(SUMPRODUCT((AB1095=$AB$989:$AB$1558)*(AH1095=$AH$989:$AH$1558)*(AQ1095=$AQ$989:$AQ$1558)*(AR1095=$AR$989:$AR$1558)*(ROW($AB$989:$AB$1558)&lt;&gt;ROW(AB1095))*((R1095=0)*($R$989:$R$1558&gt;0)+(R1095&gt;0)*($R$989:$R$1558=0)))&gt;0,"SALONES UNIDOS",IF(SUMPRODUCT((AB1095=$AB$989:$AB$1558)*(AH1095=$AH$989:$AH$1558)*((AQ1095&lt;$AR$989:$AR$1558)*(AR1095&gt;$AQ$989:$AQ$1558))*(ROW($AB$989:$AB$1558)&lt;&gt;ROW(AB1095)))&gt;0,"Cruzado","Sin cruce")))</f>
        <v/>
      </c>
      <c r="AV1095" s="361" t="str" cm="1">
        <f t="array" ref="AV1095">IF(AD1095="","",IF(SUMPRODUCT((AD1095=$AD$989:$AD$1558)*(AH1095=$AH$989:$AH$1558)*(AS1095=$AS$989:$AS$1558)*(AT1095=$AT$989:$AT$1558)*(ROW($AD$989:$AD$1558)&lt;&gt;ROW(AD1095))*((R1095=0)*($R$989:$R$1558&gt;0)+(R1095&gt;0)*($R$989:$R$1558=0)))&gt;0,"SALONES UNIDOS",IF(SUMPRODUCT((AD1095=$AD$989:$AD$1558)*(AH1095=$AH$989:$AH$1558)*((AS1095&lt;$AT$989:$AT$1558)*(AT1095&gt;$AS$989:$AS$1558))*(ROW($AD$989:$AD$1558)&lt;&gt;ROW(AD1095)))&gt;0,"Cruzado","Sin cruce")))</f>
        <v>Sin cruce</v>
      </c>
      <c r="AW1095" s="104" t="str">
        <f t="shared" si="523"/>
        <v>EN3PRINCIPALC</v>
      </c>
      <c r="AX1095" s="104" t="str" cm="1">
        <f t="array" ref="AX1095">IF(AW1095="","",IF(SUMPRODUCT((AW1095=$AW$7:$AW$2042)*(AH1095=$AH$7:$AH$2042)*(AN1095=$AN$7:$AN$2042)*(AO1095=$AO$7:$AO$2042)*(ROW($AW$7:$AW$2042)&lt;&gt;ROW(AW1095))*((R1095=0)*($R$7:$R$2042&gt;0)+(R1095&gt;0)*($R$7:$R$2042=0)))&gt;0,"SALONES UNIDOS",IF(SUMPRODUCT((AW1095=$AW$7:$AW$2042)*(AH1095=$AH$7:$AH$2042)*((AN1095&lt;$AO$7:$AO$2042)*(AO1095&gt;$AN$7:$AN$2042))*(ROW($AW$7:$AW$2042)&lt;&gt;ROW(AW1095)))&gt;0,"Cruzado","Sin cruce")))</f>
        <v>Sin cruce</v>
      </c>
    </row>
    <row r="1096" spans="2:50" ht="19.8" hidden="1" customHeight="1" x14ac:dyDescent="0.25">
      <c r="B1096" s="494" t="s">
        <v>314</v>
      </c>
      <c r="C1096" s="369" t="s">
        <v>968</v>
      </c>
      <c r="D1096" s="369">
        <v>20261</v>
      </c>
      <c r="E1096" s="373" t="s">
        <v>280</v>
      </c>
      <c r="F1096" s="370" t="s">
        <v>291</v>
      </c>
      <c r="G1096" s="373" t="s">
        <v>285</v>
      </c>
      <c r="H1096" s="373">
        <v>3</v>
      </c>
      <c r="I1096" s="373" t="s">
        <v>283</v>
      </c>
      <c r="J1096" s="373" t="s">
        <v>283</v>
      </c>
      <c r="K1096" s="194" t="s">
        <v>364</v>
      </c>
      <c r="L1096" s="364" t="s">
        <v>979</v>
      </c>
      <c r="M1096" s="364" t="s">
        <v>317</v>
      </c>
      <c r="N1096" s="364" t="s">
        <v>318</v>
      </c>
      <c r="O1096" s="373" t="s">
        <v>315</v>
      </c>
      <c r="P1096" s="364">
        <v>4</v>
      </c>
      <c r="Q1096" s="364">
        <v>4</v>
      </c>
      <c r="R1096" s="369">
        <v>8</v>
      </c>
      <c r="S1096" s="364">
        <v>6</v>
      </c>
      <c r="T1096" s="8"/>
      <c r="U1096" s="374">
        <v>30</v>
      </c>
      <c r="V1096" s="370">
        <v>43359675</v>
      </c>
      <c r="W1096" s="373" t="s">
        <v>103</v>
      </c>
      <c r="X1096" s="364" t="s">
        <v>315</v>
      </c>
      <c r="Y1096" s="364" t="s">
        <v>556</v>
      </c>
      <c r="Z1096" s="364"/>
      <c r="AA1096" s="364"/>
      <c r="AB1096" s="364" t="s">
        <v>848</v>
      </c>
      <c r="AC1096" s="364"/>
      <c r="AD1096" s="369"/>
      <c r="AE1096" s="370"/>
      <c r="AF1096" s="370"/>
      <c r="AG1096" s="370" t="s">
        <v>319</v>
      </c>
      <c r="AH1096" s="364">
        <v>1</v>
      </c>
      <c r="AI1096" s="364">
        <v>7</v>
      </c>
      <c r="AJ1096" s="364">
        <v>40</v>
      </c>
      <c r="AK1096" s="364">
        <v>14</v>
      </c>
      <c r="AL1096" s="364">
        <v>20</v>
      </c>
      <c r="AM1096" s="22">
        <f t="shared" si="522"/>
        <v>8</v>
      </c>
      <c r="AN1096" s="104">
        <f t="shared" si="516"/>
        <v>0.31944444444444448</v>
      </c>
      <c r="AO1096" s="104">
        <f t="shared" si="517"/>
        <v>0.59722222222222221</v>
      </c>
      <c r="AP1096" s="22" t="str" cm="1">
        <f t="array" ref="AP1096">IF(W1096="","",IF(SUMPRODUCT((W1096=$W$7:$W$2042)*(AH1096=$AH$7:$AH$2042)*(AN1096=$AN$7:$AN$2042)*(AO1096=$AO$7:$AO$2042)*(ROW($W$7:$W$2042)&lt;&gt;ROW(W1096))*((R1096=0)*($R$7:$R$2042&gt;0)+(R1096&gt;0)*($R$7:$R$2042=0)))&gt;0,"SALONES UNIDOS",IF(SUMPRODUCT((W1096=$W$7:$W$2042)*(AH1096=$AH$7:$AH$2042)*((AN1096&lt;$AO$7:$AO$2042)*(AO1096&gt;$AN$7:$AN$2042))*(ROW($W$7:$W$2042)&lt;&gt;ROW(W1096)))&gt;0,"Cruzado","Sin cruce")))</f>
        <v>Sin cruce</v>
      </c>
      <c r="AQ1096" s="104">
        <f t="shared" ref="AQ1096:AQ1097" si="538">AN1096</f>
        <v>0.31944444444444448</v>
      </c>
      <c r="AR1096" s="104">
        <f t="shared" ref="AR1096:AR1097" si="539">AO1096</f>
        <v>0.59722222222222221</v>
      </c>
      <c r="AS1096" s="22"/>
      <c r="AT1096" s="22"/>
      <c r="AU1096" s="361" t="str" cm="1">
        <f t="array" ref="AU1096">IF(AB1096="","",IF(SUMPRODUCT((AB1096=$AB$989:$AB$1558)*(AH1096=$AH$989:$AH$1558)*(AQ1096=$AQ$989:$AQ$1558)*(AR1096=$AR$989:$AR$1558)*(ROW($AB$989:$AB$1558)&lt;&gt;ROW(AB1096))*((R1096=0)*($R$989:$R$1558&gt;0)+(R1096&gt;0)*($R$989:$R$1558=0)))&gt;0,"SALONES UNIDOS",IF(SUMPRODUCT((AB1096=$AB$989:$AB$1558)*(AH1096=$AH$989:$AH$1558)*((AQ1096&lt;$AR$989:$AR$1558)*(AR1096&gt;$AQ$989:$AQ$1558))*(ROW($AB$989:$AB$1558)&lt;&gt;ROW(AB1096)))&gt;0,"Cruzado","Sin cruce")))</f>
        <v>Sin cruce</v>
      </c>
      <c r="AV1096" s="361" t="str" cm="1">
        <f t="array" ref="AV1096">IF(AD1096="","",IF(SUMPRODUCT((AD1096=$AD$989:$AD$1558)*(AH1096=$AH$989:$AH$1558)*(AS1096=$AS$989:$AS$1558)*(AT1096=$AT$989:$AT$1558)*(ROW($AD$989:$AD$1558)&lt;&gt;ROW(AD1096))*((R1096=0)*($R$989:$R$1558&gt;0)+(R1096&gt;0)*($R$989:$R$1558=0)))&gt;0,"SALONES UNIDOS",IF(SUMPRODUCT((AD1096=$AD$989:$AD$1558)*(AH1096=$AH$989:$AH$1558)*((AS1096&lt;$AT$989:$AT$1558)*(AT1096&gt;$AS$989:$AS$1558))*(ROW($AD$989:$AD$1558)&lt;&gt;ROW(AD1096)))&gt;0,"Cruzado","Sin cruce")))</f>
        <v/>
      </c>
      <c r="AW1096" s="104" t="str">
        <f t="shared" si="523"/>
        <v>EN3PRINCIPALC</v>
      </c>
      <c r="AX1096" s="104" t="str" cm="1">
        <f t="array" ref="AX1096">IF(AW1096="","",IF(SUMPRODUCT((AW1096=$AW$7:$AW$2042)*(AH1096=$AH$7:$AH$2042)*(AN1096=$AN$7:$AN$2042)*(AO1096=$AO$7:$AO$2042)*(ROW($AW$7:$AW$2042)&lt;&gt;ROW(AW1096))*((R1096=0)*($R$7:$R$2042&gt;0)+(R1096&gt;0)*($R$7:$R$2042=0)))&gt;0,"SALONES UNIDOS",IF(SUMPRODUCT((AW1096=$AW$7:$AW$2042)*(AH1096=$AH$7:$AH$2042)*((AN1096&lt;$AO$7:$AO$2042)*(AO1096&gt;$AN$7:$AN$2042))*(ROW($AW$7:$AW$2042)&lt;&gt;ROW(AW1096)))&gt;0,"Cruzado","Sin cruce")))</f>
        <v>Sin cruce</v>
      </c>
    </row>
    <row r="1097" spans="2:50" ht="19.8" hidden="1" customHeight="1" x14ac:dyDescent="0.25">
      <c r="B1097" s="494" t="s">
        <v>314</v>
      </c>
      <c r="C1097" s="369" t="s">
        <v>968</v>
      </c>
      <c r="D1097" s="369">
        <v>20261</v>
      </c>
      <c r="E1097" s="373" t="s">
        <v>280</v>
      </c>
      <c r="F1097" s="370" t="s">
        <v>291</v>
      </c>
      <c r="G1097" s="373" t="s">
        <v>285</v>
      </c>
      <c r="H1097" s="373">
        <v>3</v>
      </c>
      <c r="I1097" s="373" t="s">
        <v>283</v>
      </c>
      <c r="J1097" s="373" t="s">
        <v>283</v>
      </c>
      <c r="K1097" s="194" t="s">
        <v>363</v>
      </c>
      <c r="L1097" s="364" t="s">
        <v>980</v>
      </c>
      <c r="M1097" s="364" t="s">
        <v>324</v>
      </c>
      <c r="N1097" s="364" t="s">
        <v>318</v>
      </c>
      <c r="O1097" s="373" t="s">
        <v>315</v>
      </c>
      <c r="P1097" s="364">
        <v>2</v>
      </c>
      <c r="Q1097" s="364">
        <v>0</v>
      </c>
      <c r="R1097" s="369">
        <v>2</v>
      </c>
      <c r="S1097" s="364">
        <v>3</v>
      </c>
      <c r="T1097" s="8"/>
      <c r="U1097" s="374">
        <v>30</v>
      </c>
      <c r="V1097" s="370">
        <v>21799101</v>
      </c>
      <c r="W1097" s="373" t="s">
        <v>195</v>
      </c>
      <c r="X1097" s="364" t="s">
        <v>315</v>
      </c>
      <c r="Y1097" s="364" t="s">
        <v>556</v>
      </c>
      <c r="Z1097" s="364"/>
      <c r="AA1097" s="364"/>
      <c r="AB1097" s="364" t="s">
        <v>848</v>
      </c>
      <c r="AC1097" s="364"/>
      <c r="AD1097" s="369"/>
      <c r="AE1097" s="370"/>
      <c r="AF1097" s="370"/>
      <c r="AG1097" s="370" t="s">
        <v>559</v>
      </c>
      <c r="AH1097" s="364">
        <v>3</v>
      </c>
      <c r="AI1097" s="364">
        <v>15</v>
      </c>
      <c r="AJ1097" s="364">
        <v>10</v>
      </c>
      <c r="AK1097" s="364">
        <v>16</v>
      </c>
      <c r="AL1097" s="364">
        <v>50</v>
      </c>
      <c r="AM1097" s="22">
        <f t="shared" si="522"/>
        <v>2</v>
      </c>
      <c r="AN1097" s="104">
        <f t="shared" si="516"/>
        <v>0.63194444444444442</v>
      </c>
      <c r="AO1097" s="104">
        <f t="shared" si="517"/>
        <v>0.70138888888888884</v>
      </c>
      <c r="AP1097" s="22" t="str" cm="1">
        <f t="array" ref="AP1097">IF(W1097="","",IF(SUMPRODUCT((W1097=$W$7:$W$2042)*(AH1097=$AH$7:$AH$2042)*(AN1097=$AN$7:$AN$2042)*(AO1097=$AO$7:$AO$2042)*(ROW($W$7:$W$2042)&lt;&gt;ROW(W1097))*((R1097=0)*($R$7:$R$2042&gt;0)+(R1097&gt;0)*($R$7:$R$2042=0)))&gt;0,"SALONES UNIDOS",IF(SUMPRODUCT((W1097=$W$7:$W$2042)*(AH1097=$AH$7:$AH$2042)*((AN1097&lt;$AO$7:$AO$2042)*(AO1097&gt;$AN$7:$AN$2042))*(ROW($W$7:$W$2042)&lt;&gt;ROW(W1097)))&gt;0,"Cruzado","Sin cruce")))</f>
        <v>Sin cruce</v>
      </c>
      <c r="AQ1097" s="104">
        <f t="shared" si="538"/>
        <v>0.63194444444444442</v>
      </c>
      <c r="AR1097" s="104">
        <f t="shared" si="539"/>
        <v>0.70138888888888884</v>
      </c>
      <c r="AS1097" s="22"/>
      <c r="AT1097" s="22"/>
      <c r="AU1097" s="361" t="str" cm="1">
        <f t="array" ref="AU1097">IF(AB1097="","",IF(SUMPRODUCT((AB1097=$AB$989:$AB$1558)*(AH1097=$AH$989:$AH$1558)*(AQ1097=$AQ$989:$AQ$1558)*(AR1097=$AR$989:$AR$1558)*(ROW($AB$989:$AB$1558)&lt;&gt;ROW(AB1097))*((R1097=0)*($R$989:$R$1558&gt;0)+(R1097&gt;0)*($R$989:$R$1558=0)))&gt;0,"SALONES UNIDOS",IF(SUMPRODUCT((AB1097=$AB$989:$AB$1558)*(AH1097=$AH$989:$AH$1558)*((AQ1097&lt;$AR$989:$AR$1558)*(AR1097&gt;$AQ$989:$AQ$1558))*(ROW($AB$989:$AB$1558)&lt;&gt;ROW(AB1097)))&gt;0,"Cruzado","Sin cruce")))</f>
        <v>Sin cruce</v>
      </c>
      <c r="AV1097" s="361" t="str" cm="1">
        <f t="array" ref="AV1097">IF(AD1097="","",IF(SUMPRODUCT((AD1097=$AD$989:$AD$1558)*(AH1097=$AH$989:$AH$1558)*(AS1097=$AS$989:$AS$1558)*(AT1097=$AT$989:$AT$1558)*(ROW($AD$989:$AD$1558)&lt;&gt;ROW(AD1097))*((R1097=0)*($R$989:$R$1558&gt;0)+(R1097&gt;0)*($R$989:$R$1558=0)))&gt;0,"SALONES UNIDOS",IF(SUMPRODUCT((AD1097=$AD$989:$AD$1558)*(AH1097=$AH$989:$AH$1558)*((AS1097&lt;$AT$989:$AT$1558)*(AT1097&gt;$AS$989:$AS$1558))*(ROW($AD$989:$AD$1558)&lt;&gt;ROW(AD1097)))&gt;0,"Cruzado","Sin cruce")))</f>
        <v/>
      </c>
      <c r="AW1097" s="104" t="str">
        <f t="shared" si="523"/>
        <v>EN3PRINCIPALC</v>
      </c>
      <c r="AX1097" s="104" t="str" cm="1">
        <f t="array" ref="AX1097">IF(AW1097="","",IF(SUMPRODUCT((AW1097=$AW$7:$AW$2042)*(AH1097=$AH$7:$AH$2042)*(AN1097=$AN$7:$AN$2042)*(AO1097=$AO$7:$AO$2042)*(ROW($AW$7:$AW$2042)&lt;&gt;ROW(AW1097))*((R1097=0)*($R$7:$R$2042&gt;0)+(R1097&gt;0)*($R$7:$R$2042=0)))&gt;0,"SALONES UNIDOS",IF(SUMPRODUCT((AW1097=$AW$7:$AW$2042)*(AH1097=$AH$7:$AH$2042)*((AN1097&lt;$AO$7:$AO$2042)*(AO1097&gt;$AN$7:$AN$2042))*(ROW($AW$7:$AW$2042)&lt;&gt;ROW(AW1097)))&gt;0,"Cruzado","Sin cruce")))</f>
        <v>Sin cruce</v>
      </c>
    </row>
    <row r="1098" spans="2:50" ht="19.8" hidden="1" customHeight="1" x14ac:dyDescent="0.25">
      <c r="B1098" s="494" t="s">
        <v>314</v>
      </c>
      <c r="C1098" s="369" t="s">
        <v>968</v>
      </c>
      <c r="D1098" s="369">
        <v>20261</v>
      </c>
      <c r="E1098" s="373" t="s">
        <v>280</v>
      </c>
      <c r="F1098" s="370" t="s">
        <v>291</v>
      </c>
      <c r="G1098" s="373" t="s">
        <v>285</v>
      </c>
      <c r="H1098" s="373">
        <v>3</v>
      </c>
      <c r="I1098" s="373" t="s">
        <v>572</v>
      </c>
      <c r="J1098" s="373" t="s">
        <v>283</v>
      </c>
      <c r="K1098" s="194" t="s">
        <v>363</v>
      </c>
      <c r="L1098" s="364" t="s">
        <v>980</v>
      </c>
      <c r="M1098" s="364" t="s">
        <v>324</v>
      </c>
      <c r="N1098" s="364" t="s">
        <v>318</v>
      </c>
      <c r="O1098" s="373" t="s">
        <v>315</v>
      </c>
      <c r="P1098" s="364">
        <v>0</v>
      </c>
      <c r="Q1098" s="364">
        <v>2</v>
      </c>
      <c r="R1098" s="369">
        <v>2</v>
      </c>
      <c r="S1098" s="364">
        <v>3</v>
      </c>
      <c r="T1098" s="8"/>
      <c r="U1098" s="374">
        <v>15</v>
      </c>
      <c r="V1098" s="370">
        <v>21799101</v>
      </c>
      <c r="W1098" s="373" t="s">
        <v>195</v>
      </c>
      <c r="X1098" s="364" t="s">
        <v>315</v>
      </c>
      <c r="Y1098" s="364" t="s">
        <v>556</v>
      </c>
      <c r="Z1098" s="364"/>
      <c r="AA1098" s="364"/>
      <c r="AB1098" s="370"/>
      <c r="AC1098" s="364"/>
      <c r="AD1098" s="364" t="s">
        <v>846</v>
      </c>
      <c r="AE1098" s="370"/>
      <c r="AF1098" s="370"/>
      <c r="AG1098" s="370" t="s">
        <v>301</v>
      </c>
      <c r="AH1098" s="364">
        <v>3</v>
      </c>
      <c r="AI1098" s="364">
        <v>16</v>
      </c>
      <c r="AJ1098" s="364">
        <v>50</v>
      </c>
      <c r="AK1098" s="364">
        <v>18</v>
      </c>
      <c r="AL1098" s="364">
        <v>30</v>
      </c>
      <c r="AM1098" s="22">
        <f t="shared" si="522"/>
        <v>2</v>
      </c>
      <c r="AN1098" s="104">
        <f t="shared" si="516"/>
        <v>0.70138888888888884</v>
      </c>
      <c r="AO1098" s="104">
        <f t="shared" si="517"/>
        <v>0.77083333333333337</v>
      </c>
      <c r="AP1098" s="22" t="str" cm="1">
        <f t="array" ref="AP1098">IF(W1098="","",IF(SUMPRODUCT((W1098=$W$7:$W$2042)*(AH1098=$AH$7:$AH$2042)*(AN1098=$AN$7:$AN$2042)*(AO1098=$AO$7:$AO$2042)*(ROW($W$7:$W$2042)&lt;&gt;ROW(W1098))*((R1098=0)*($R$7:$R$2042&gt;0)+(R1098&gt;0)*($R$7:$R$2042=0)))&gt;0,"SALONES UNIDOS",IF(SUMPRODUCT((W1098=$W$7:$W$2042)*(AH1098=$AH$7:$AH$2042)*((AN1098&lt;$AO$7:$AO$2042)*(AO1098&gt;$AN$7:$AN$2042))*(ROW($W$7:$W$2042)&lt;&gt;ROW(W1098)))&gt;0,"Cruzado","Sin cruce")))</f>
        <v>Sin cruce</v>
      </c>
      <c r="AQ1098" s="22"/>
      <c r="AR1098" s="22"/>
      <c r="AS1098" s="104">
        <f t="shared" ref="AS1098:AS1099" si="540">AN1098</f>
        <v>0.70138888888888884</v>
      </c>
      <c r="AT1098" s="104">
        <f t="shared" ref="AT1098:AT1099" si="541">AO1098</f>
        <v>0.77083333333333337</v>
      </c>
      <c r="AU1098" s="361" t="str" cm="1">
        <f t="array" ref="AU1098">IF(AB1098="","",IF(SUMPRODUCT((AB1098=$AB$989:$AB$1558)*(AH1098=$AH$989:$AH$1558)*(AQ1098=$AQ$989:$AQ$1558)*(AR1098=$AR$989:$AR$1558)*(ROW($AB$989:$AB$1558)&lt;&gt;ROW(AB1098))*((R1098=0)*($R$989:$R$1558&gt;0)+(R1098&gt;0)*($R$989:$R$1558=0)))&gt;0,"SALONES UNIDOS",IF(SUMPRODUCT((AB1098=$AB$989:$AB$1558)*(AH1098=$AH$989:$AH$1558)*((AQ1098&lt;$AR$989:$AR$1558)*(AR1098&gt;$AQ$989:$AQ$1558))*(ROW($AB$989:$AB$1558)&lt;&gt;ROW(AB1098)))&gt;0,"Cruzado","Sin cruce")))</f>
        <v/>
      </c>
      <c r="AV1098" s="361" t="str" cm="1">
        <f t="array" ref="AV1098">IF(AD1098="","",IF(SUMPRODUCT((AD1098=$AD$989:$AD$1558)*(AH1098=$AH$989:$AH$1558)*(AS1098=$AS$989:$AS$1558)*(AT1098=$AT$989:$AT$1558)*(ROW($AD$989:$AD$1558)&lt;&gt;ROW(AD1098))*((R1098=0)*($R$989:$R$1558&gt;0)+(R1098&gt;0)*($R$989:$R$1558=0)))&gt;0,"SALONES UNIDOS",IF(SUMPRODUCT((AD1098=$AD$989:$AD$1558)*(AH1098=$AH$989:$AH$1558)*((AS1098&lt;$AT$989:$AT$1558)*(AT1098&gt;$AS$989:$AS$1558))*(ROW($AD$989:$AD$1558)&lt;&gt;ROW(AD1098)))&gt;0,"Cruzado","Sin cruce")))</f>
        <v>Sin cruce</v>
      </c>
      <c r="AW1098" s="104" t="str">
        <f t="shared" si="523"/>
        <v>EN3PRINCIPALC</v>
      </c>
      <c r="AX1098" s="104" t="str" cm="1">
        <f t="array" ref="AX1098">IF(AW1098="","",IF(SUMPRODUCT((AW1098=$AW$7:$AW$2042)*(AH1098=$AH$7:$AH$2042)*(AN1098=$AN$7:$AN$2042)*(AO1098=$AO$7:$AO$2042)*(ROW($AW$7:$AW$2042)&lt;&gt;ROW(AW1098))*((R1098=0)*($R$7:$R$2042&gt;0)+(R1098&gt;0)*($R$7:$R$2042=0)))&gt;0,"SALONES UNIDOS",IF(SUMPRODUCT((AW1098=$AW$7:$AW$2042)*(AH1098=$AH$7:$AH$2042)*((AN1098&lt;$AO$7:$AO$2042)*(AO1098&gt;$AN$7:$AN$2042))*(ROW($AW$7:$AW$2042)&lt;&gt;ROW(AW1098)))&gt;0,"Cruzado","Sin cruce")))</f>
        <v>Sin cruce</v>
      </c>
    </row>
    <row r="1099" spans="2:50" ht="19.8" hidden="1" customHeight="1" x14ac:dyDescent="0.25">
      <c r="B1099" s="494" t="s">
        <v>314</v>
      </c>
      <c r="C1099" s="369" t="s">
        <v>968</v>
      </c>
      <c r="D1099" s="369">
        <v>20261</v>
      </c>
      <c r="E1099" s="373" t="s">
        <v>280</v>
      </c>
      <c r="F1099" s="370" t="s">
        <v>291</v>
      </c>
      <c r="G1099" s="373" t="s">
        <v>285</v>
      </c>
      <c r="H1099" s="373">
        <v>3</v>
      </c>
      <c r="I1099" s="373" t="s">
        <v>573</v>
      </c>
      <c r="J1099" s="373" t="s">
        <v>283</v>
      </c>
      <c r="K1099" s="194" t="s">
        <v>363</v>
      </c>
      <c r="L1099" s="364" t="s">
        <v>980</v>
      </c>
      <c r="M1099" s="364" t="s">
        <v>324</v>
      </c>
      <c r="N1099" s="364" t="s">
        <v>318</v>
      </c>
      <c r="O1099" s="373" t="s">
        <v>315</v>
      </c>
      <c r="P1099" s="364">
        <v>0</v>
      </c>
      <c r="Q1099" s="364">
        <v>2</v>
      </c>
      <c r="R1099" s="369">
        <v>2</v>
      </c>
      <c r="S1099" s="364">
        <v>3</v>
      </c>
      <c r="T1099" s="8"/>
      <c r="U1099" s="374">
        <v>15</v>
      </c>
      <c r="V1099" s="370">
        <v>21799101</v>
      </c>
      <c r="W1099" s="373" t="s">
        <v>195</v>
      </c>
      <c r="X1099" s="364" t="s">
        <v>315</v>
      </c>
      <c r="Y1099" s="364" t="s">
        <v>578</v>
      </c>
      <c r="Z1099" s="364"/>
      <c r="AA1099" s="364"/>
      <c r="AB1099" s="370"/>
      <c r="AC1099" s="364"/>
      <c r="AD1099" s="364" t="s">
        <v>846</v>
      </c>
      <c r="AE1099" s="370"/>
      <c r="AF1099" s="370"/>
      <c r="AG1099" s="370" t="s">
        <v>301</v>
      </c>
      <c r="AH1099" s="364">
        <v>3</v>
      </c>
      <c r="AI1099" s="364">
        <v>18</v>
      </c>
      <c r="AJ1099" s="364">
        <v>30</v>
      </c>
      <c r="AK1099" s="364">
        <v>20</v>
      </c>
      <c r="AL1099" s="364">
        <v>10</v>
      </c>
      <c r="AM1099" s="22">
        <f t="shared" si="522"/>
        <v>2</v>
      </c>
      <c r="AN1099" s="104">
        <f t="shared" si="516"/>
        <v>0.77083333333333337</v>
      </c>
      <c r="AO1099" s="104">
        <f t="shared" si="517"/>
        <v>0.84027777777777779</v>
      </c>
      <c r="AP1099" s="22" t="str" cm="1">
        <f t="array" ref="AP1099">IF(W1099="","",IF(SUMPRODUCT((W1099=$W$7:$W$2042)*(AH1099=$AH$7:$AH$2042)*(AN1099=$AN$7:$AN$2042)*(AO1099=$AO$7:$AO$2042)*(ROW($W$7:$W$2042)&lt;&gt;ROW(W1099))*((R1099=0)*($R$7:$R$2042&gt;0)+(R1099&gt;0)*($R$7:$R$2042=0)))&gt;0,"SALONES UNIDOS",IF(SUMPRODUCT((W1099=$W$7:$W$2042)*(AH1099=$AH$7:$AH$2042)*((AN1099&lt;$AO$7:$AO$2042)*(AO1099&gt;$AN$7:$AN$2042))*(ROW($W$7:$W$2042)&lt;&gt;ROW(W1099)))&gt;0,"Cruzado","Sin cruce")))</f>
        <v>Sin cruce</v>
      </c>
      <c r="AQ1099" s="22"/>
      <c r="AR1099" s="22"/>
      <c r="AS1099" s="104">
        <f t="shared" si="540"/>
        <v>0.77083333333333337</v>
      </c>
      <c r="AT1099" s="104">
        <f t="shared" si="541"/>
        <v>0.84027777777777779</v>
      </c>
      <c r="AU1099" s="361" t="str" cm="1">
        <f t="array" ref="AU1099">IF(AB1099="","",IF(SUMPRODUCT((AB1099=$AB$989:$AB$1558)*(AH1099=$AH$989:$AH$1558)*(AQ1099=$AQ$989:$AQ$1558)*(AR1099=$AR$989:$AR$1558)*(ROW($AB$989:$AB$1558)&lt;&gt;ROW(AB1099))*((R1099=0)*($R$989:$R$1558&gt;0)+(R1099&gt;0)*($R$989:$R$1558=0)))&gt;0,"SALONES UNIDOS",IF(SUMPRODUCT((AB1099=$AB$989:$AB$1558)*(AH1099=$AH$989:$AH$1558)*((AQ1099&lt;$AR$989:$AR$1558)*(AR1099&gt;$AQ$989:$AQ$1558))*(ROW($AB$989:$AB$1558)&lt;&gt;ROW(AB1099)))&gt;0,"Cruzado","Sin cruce")))</f>
        <v/>
      </c>
      <c r="AV1099" s="361" t="str" cm="1">
        <f t="array" ref="AV1099">IF(AD1099="","",IF(SUMPRODUCT((AD1099=$AD$989:$AD$1558)*(AH1099=$AH$989:$AH$1558)*(AS1099=$AS$989:$AS$1558)*(AT1099=$AT$989:$AT$1558)*(ROW($AD$989:$AD$1558)&lt;&gt;ROW(AD1099))*((R1099=0)*($R$989:$R$1558&gt;0)+(R1099&gt;0)*($R$989:$R$1558=0)))&gt;0,"SALONES UNIDOS",IF(SUMPRODUCT((AD1099=$AD$989:$AD$1558)*(AH1099=$AH$989:$AH$1558)*((AS1099&lt;$AT$989:$AT$1558)*(AT1099&gt;$AS$989:$AS$1558))*(ROW($AD$989:$AD$1558)&lt;&gt;ROW(AD1099)))&gt;0,"Cruzado","Sin cruce")))</f>
        <v>Sin cruce</v>
      </c>
      <c r="AW1099" s="104" t="str">
        <f t="shared" si="523"/>
        <v>EN3PRINCIPALC</v>
      </c>
      <c r="AX1099" s="104" t="str" cm="1">
        <f t="array" ref="AX1099">IF(AW1099="","",IF(SUMPRODUCT((AW1099=$AW$7:$AW$2042)*(AH1099=$AH$7:$AH$2042)*(AN1099=$AN$7:$AN$2042)*(AO1099=$AO$7:$AO$2042)*(ROW($AW$7:$AW$2042)&lt;&gt;ROW(AW1099))*((R1099=0)*($R$7:$R$2042&gt;0)+(R1099&gt;0)*($R$7:$R$2042=0)))&gt;0,"SALONES UNIDOS",IF(SUMPRODUCT((AW1099=$AW$7:$AW$2042)*(AH1099=$AH$7:$AH$2042)*((AN1099&lt;$AO$7:$AO$2042)*(AO1099&gt;$AN$7:$AN$2042))*(ROW($AW$7:$AW$2042)&lt;&gt;ROW(AW1099)))&gt;0,"Cruzado","Sin cruce")))</f>
        <v>Sin cruce</v>
      </c>
    </row>
    <row r="1100" spans="2:50" ht="19.8" hidden="1" customHeight="1" x14ac:dyDescent="0.25">
      <c r="B1100" s="494" t="s">
        <v>314</v>
      </c>
      <c r="C1100" s="369" t="s">
        <v>968</v>
      </c>
      <c r="D1100" s="369">
        <v>20261</v>
      </c>
      <c r="E1100" s="373" t="s">
        <v>280</v>
      </c>
      <c r="F1100" s="370" t="s">
        <v>291</v>
      </c>
      <c r="G1100" s="373" t="s">
        <v>285</v>
      </c>
      <c r="H1100" s="373">
        <v>3</v>
      </c>
      <c r="I1100" s="373" t="s">
        <v>286</v>
      </c>
      <c r="J1100" s="373" t="s">
        <v>286</v>
      </c>
      <c r="K1100" s="194" t="s">
        <v>365</v>
      </c>
      <c r="L1100" s="364" t="s">
        <v>978</v>
      </c>
      <c r="M1100" s="364" t="s">
        <v>324</v>
      </c>
      <c r="N1100" s="364" t="s">
        <v>318</v>
      </c>
      <c r="O1100" s="373" t="s">
        <v>315</v>
      </c>
      <c r="P1100" s="364">
        <v>2</v>
      </c>
      <c r="Q1100" s="364">
        <v>2</v>
      </c>
      <c r="R1100" s="369">
        <v>4</v>
      </c>
      <c r="S1100" s="364">
        <v>3</v>
      </c>
      <c r="T1100" s="8"/>
      <c r="U1100" s="374">
        <v>50</v>
      </c>
      <c r="V1100" s="370">
        <v>72580385</v>
      </c>
      <c r="W1100" s="373" t="s">
        <v>33</v>
      </c>
      <c r="X1100" s="364" t="s">
        <v>315</v>
      </c>
      <c r="Y1100" s="364" t="s">
        <v>556</v>
      </c>
      <c r="Z1100" s="364"/>
      <c r="AA1100" s="364"/>
      <c r="AB1100" s="364" t="s">
        <v>570</v>
      </c>
      <c r="AC1100" s="364"/>
      <c r="AD1100" s="369"/>
      <c r="AE1100" s="370"/>
      <c r="AF1100" s="370"/>
      <c r="AG1100" s="370" t="s">
        <v>319</v>
      </c>
      <c r="AH1100" s="364">
        <v>1</v>
      </c>
      <c r="AI1100" s="364">
        <v>7</v>
      </c>
      <c r="AJ1100" s="364">
        <v>40</v>
      </c>
      <c r="AK1100" s="364">
        <v>11</v>
      </c>
      <c r="AL1100" s="364">
        <v>0</v>
      </c>
      <c r="AM1100" s="22">
        <f t="shared" si="522"/>
        <v>4</v>
      </c>
      <c r="AN1100" s="104">
        <f t="shared" si="516"/>
        <v>0.31944444444444448</v>
      </c>
      <c r="AO1100" s="104">
        <f t="shared" si="517"/>
        <v>0.45833333333333331</v>
      </c>
      <c r="AP1100" s="22" t="str" cm="1">
        <f t="array" ref="AP1100">IF(W1100="","",IF(SUMPRODUCT((W1100=$W$7:$W$2042)*(AH1100=$AH$7:$AH$2042)*(AN1100=$AN$7:$AN$2042)*(AO1100=$AO$7:$AO$2042)*(ROW($W$7:$W$2042)&lt;&gt;ROW(W1100))*((R1100=0)*($R$7:$R$2042&gt;0)+(R1100&gt;0)*($R$7:$R$2042=0)))&gt;0,"SALONES UNIDOS",IF(SUMPRODUCT((W1100=$W$7:$W$2042)*(AH1100=$AH$7:$AH$2042)*((AN1100&lt;$AO$7:$AO$2042)*(AO1100&gt;$AN$7:$AN$2042))*(ROW($W$7:$W$2042)&lt;&gt;ROW(W1100)))&gt;0,"Cruzado","Sin cruce")))</f>
        <v>Sin cruce</v>
      </c>
      <c r="AQ1100" s="104">
        <f>AN1100</f>
        <v>0.31944444444444448</v>
      </c>
      <c r="AR1100" s="104">
        <f>AO1100</f>
        <v>0.45833333333333331</v>
      </c>
      <c r="AS1100" s="22"/>
      <c r="AT1100" s="22"/>
      <c r="AU1100" s="361" t="str" cm="1">
        <f t="array" ref="AU1100">IF(AB1100="","",IF(SUMPRODUCT((AB1100=$AB$989:$AB$1558)*(AH1100=$AH$989:$AH$1558)*(AQ1100=$AQ$989:$AQ$1558)*(AR1100=$AR$989:$AR$1558)*(ROW($AB$989:$AB$1558)&lt;&gt;ROW(AB1100))*((R1100=0)*($R$989:$R$1558&gt;0)+(R1100&gt;0)*($R$989:$R$1558=0)))&gt;0,"SALONES UNIDOS",IF(SUMPRODUCT((AB1100=$AB$989:$AB$1558)*(AH1100=$AH$989:$AH$1558)*((AQ1100&lt;$AR$989:$AR$1558)*(AR1100&gt;$AQ$989:$AQ$1558))*(ROW($AB$989:$AB$1558)&lt;&gt;ROW(AB1100)))&gt;0,"Cruzado","Sin cruce")))</f>
        <v>Sin cruce</v>
      </c>
      <c r="AV1100" s="361" t="str" cm="1">
        <f t="array" ref="AV1100">IF(AD1100="","",IF(SUMPRODUCT((AD1100=$AD$989:$AD$1558)*(AH1100=$AH$989:$AH$1558)*(AS1100=$AS$989:$AS$1558)*(AT1100=$AT$989:$AT$1558)*(ROW($AD$989:$AD$1558)&lt;&gt;ROW(AD1100))*((R1100=0)*($R$989:$R$1558&gt;0)+(R1100&gt;0)*($R$989:$R$1558=0)))&gt;0,"SALONES UNIDOS",IF(SUMPRODUCT((AD1100=$AD$989:$AD$1558)*(AH1100=$AH$989:$AH$1558)*((AS1100&lt;$AT$989:$AT$1558)*(AT1100&gt;$AS$989:$AS$1558))*(ROW($AD$989:$AD$1558)&lt;&gt;ROW(AD1100)))&gt;0,"Cruzado","Sin cruce")))</f>
        <v/>
      </c>
      <c r="AW1100" s="104" t="str">
        <f t="shared" si="523"/>
        <v>EN3PRINCIPALD</v>
      </c>
      <c r="AX1100" s="104" t="str" cm="1">
        <f t="array" ref="AX1100">IF(AW1100="","",IF(SUMPRODUCT((AW1100=$AW$7:$AW$2042)*(AH1100=$AH$7:$AH$2042)*(AN1100=$AN$7:$AN$2042)*(AO1100=$AO$7:$AO$2042)*(ROW($AW$7:$AW$2042)&lt;&gt;ROW(AW1100))*((R1100=0)*($R$7:$R$2042&gt;0)+(R1100&gt;0)*($R$7:$R$2042=0)))&gt;0,"SALONES UNIDOS",IF(SUMPRODUCT((AW1100=$AW$7:$AW$2042)*(AH1100=$AH$7:$AH$2042)*((AN1100&lt;$AO$7:$AO$2042)*(AO1100&gt;$AN$7:$AN$2042))*(ROW($AW$7:$AW$2042)&lt;&gt;ROW(AW1100)))&gt;0,"Cruzado","Sin cruce")))</f>
        <v>Sin cruce</v>
      </c>
    </row>
    <row r="1101" spans="2:50" ht="19.8" hidden="1" customHeight="1" x14ac:dyDescent="0.25">
      <c r="B1101" s="494" t="s">
        <v>314</v>
      </c>
      <c r="C1101" s="369" t="s">
        <v>968</v>
      </c>
      <c r="D1101" s="369">
        <v>20261</v>
      </c>
      <c r="E1101" s="373" t="s">
        <v>280</v>
      </c>
      <c r="F1101" s="370" t="s">
        <v>291</v>
      </c>
      <c r="G1101" s="373" t="s">
        <v>285</v>
      </c>
      <c r="H1101" s="373">
        <v>3</v>
      </c>
      <c r="I1101" s="373" t="s">
        <v>286</v>
      </c>
      <c r="J1101" s="373" t="s">
        <v>286</v>
      </c>
      <c r="K1101" s="194" t="s">
        <v>366</v>
      </c>
      <c r="L1101" s="364" t="s">
        <v>594</v>
      </c>
      <c r="M1101" s="364" t="s">
        <v>324</v>
      </c>
      <c r="N1101" s="364" t="s">
        <v>318</v>
      </c>
      <c r="O1101" s="373" t="s">
        <v>321</v>
      </c>
      <c r="P1101" s="364">
        <v>2</v>
      </c>
      <c r="Q1101" s="364">
        <v>2</v>
      </c>
      <c r="R1101" s="369">
        <v>4</v>
      </c>
      <c r="S1101" s="364">
        <v>3</v>
      </c>
      <c r="T1101" s="8"/>
      <c r="U1101" s="374">
        <v>45</v>
      </c>
      <c r="V1101" s="370">
        <v>44481285</v>
      </c>
      <c r="W1101" s="373" t="s">
        <v>140</v>
      </c>
      <c r="X1101" s="364" t="s">
        <v>321</v>
      </c>
      <c r="Y1101" s="364" t="s">
        <v>556</v>
      </c>
      <c r="Z1101" s="364"/>
      <c r="AA1101" s="364"/>
      <c r="AB1101" s="370"/>
      <c r="AC1101" s="364"/>
      <c r="AD1101" s="369"/>
      <c r="AE1101" s="370"/>
      <c r="AF1101" s="370"/>
      <c r="AG1101" s="364" t="s">
        <v>319</v>
      </c>
      <c r="AH1101" s="364">
        <v>2</v>
      </c>
      <c r="AI1101" s="364">
        <v>16</v>
      </c>
      <c r="AJ1101" s="364">
        <v>50</v>
      </c>
      <c r="AK1101" s="364">
        <v>20</v>
      </c>
      <c r="AL1101" s="364">
        <v>10</v>
      </c>
      <c r="AM1101" s="22">
        <f t="shared" si="522"/>
        <v>4</v>
      </c>
      <c r="AN1101" s="104">
        <f t="shared" si="516"/>
        <v>0.70138888888888884</v>
      </c>
      <c r="AO1101" s="104">
        <f t="shared" si="517"/>
        <v>0.84027777777777779</v>
      </c>
      <c r="AP1101" s="22" t="str" cm="1">
        <f t="array" ref="AP1101">IF(W1101="","",IF(SUMPRODUCT((W1101=$W$7:$W$2042)*(AH1101=$AH$7:$AH$2042)*(AN1101=$AN$7:$AN$2042)*(AO1101=$AO$7:$AO$2042)*(ROW($W$7:$W$2042)&lt;&gt;ROW(W1101))*((R1101=0)*($R$7:$R$2042&gt;0)+(R1101&gt;0)*($R$7:$R$2042=0)))&gt;0,"SALONES UNIDOS",IF(SUMPRODUCT((W1101=$W$7:$W$2042)*(AH1101=$AH$7:$AH$2042)*((AN1101&lt;$AO$7:$AO$2042)*(AO1101&gt;$AN$7:$AN$2042))*(ROW($W$7:$W$2042)&lt;&gt;ROW(W1101)))&gt;0,"Cruzado","Sin cruce")))</f>
        <v>Sin cruce</v>
      </c>
      <c r="AQ1101" s="104"/>
      <c r="AR1101" s="104"/>
      <c r="AS1101" s="22"/>
      <c r="AT1101" s="22"/>
      <c r="AU1101" s="361" t="str" cm="1">
        <f t="array" ref="AU1101">IF(AB1101="","",IF(SUMPRODUCT((AB1101=$AB$989:$AB$1558)*(AH1101=$AH$989:$AH$1558)*(AQ1101=$AQ$989:$AQ$1558)*(AR1101=$AR$989:$AR$1558)*(ROW($AB$989:$AB$1558)&lt;&gt;ROW(AB1101))*((R1101=0)*($R$989:$R$1558&gt;0)+(R1101&gt;0)*($R$989:$R$1558=0)))&gt;0,"SALONES UNIDOS",IF(SUMPRODUCT((AB1101=$AB$989:$AB$1558)*(AH1101=$AH$989:$AH$1558)*((AQ1101&lt;$AR$989:$AR$1558)*(AR1101&gt;$AQ$989:$AQ$1558))*(ROW($AB$989:$AB$1558)&lt;&gt;ROW(AB1101)))&gt;0,"Cruzado","Sin cruce")))</f>
        <v/>
      </c>
      <c r="AV1101" s="361" t="str" cm="1">
        <f t="array" ref="AV1101">IF(AD1101="","",IF(SUMPRODUCT((AD1101=$AD$989:$AD$1558)*(AH1101=$AH$989:$AH$1558)*(AS1101=$AS$989:$AS$1558)*(AT1101=$AT$989:$AT$1558)*(ROW($AD$989:$AD$1558)&lt;&gt;ROW(AD1101))*((R1101=0)*($R$989:$R$1558&gt;0)+(R1101&gt;0)*($R$989:$R$1558=0)))&gt;0,"SALONES UNIDOS",IF(SUMPRODUCT((AD1101=$AD$989:$AD$1558)*(AH1101=$AH$989:$AH$1558)*((AS1101&lt;$AT$989:$AT$1558)*(AT1101&gt;$AS$989:$AS$1558))*(ROW($AD$989:$AD$1558)&lt;&gt;ROW(AD1101)))&gt;0,"Cruzado","Sin cruce")))</f>
        <v/>
      </c>
      <c r="AW1101" s="104" t="str">
        <f t="shared" si="523"/>
        <v>EN3PRINCIPALD</v>
      </c>
      <c r="AX1101" s="104" t="str" cm="1">
        <f t="array" ref="AX1101">IF(AW1101="","",IF(SUMPRODUCT((AW1101=$AW$7:$AW$2042)*(AH1101=$AH$7:$AH$2042)*(AN1101=$AN$7:$AN$2042)*(AO1101=$AO$7:$AO$2042)*(ROW($AW$7:$AW$2042)&lt;&gt;ROW(AW1101))*((R1101=0)*($R$7:$R$2042&gt;0)+(R1101&gt;0)*($R$7:$R$2042=0)))&gt;0,"SALONES UNIDOS",IF(SUMPRODUCT((AW1101=$AW$7:$AW$2042)*(AH1101=$AH$7:$AH$2042)*((AN1101&lt;$AO$7:$AO$2042)*(AO1101&gt;$AN$7:$AN$2042))*(ROW($AW$7:$AW$2042)&lt;&gt;ROW(AW1101)))&gt;0,"Cruzado","Sin cruce")))</f>
        <v>Sin cruce</v>
      </c>
    </row>
    <row r="1102" spans="2:50" ht="19.8" hidden="1" customHeight="1" x14ac:dyDescent="0.25">
      <c r="B1102" s="494" t="s">
        <v>314</v>
      </c>
      <c r="C1102" s="369" t="s">
        <v>968</v>
      </c>
      <c r="D1102" s="369">
        <v>20261</v>
      </c>
      <c r="E1102" s="373" t="s">
        <v>280</v>
      </c>
      <c r="F1102" s="370" t="s">
        <v>291</v>
      </c>
      <c r="G1102" s="373" t="s">
        <v>285</v>
      </c>
      <c r="H1102" s="373">
        <v>3</v>
      </c>
      <c r="I1102" s="373" t="s">
        <v>286</v>
      </c>
      <c r="J1102" s="373" t="s">
        <v>286</v>
      </c>
      <c r="K1102" s="194" t="s">
        <v>360</v>
      </c>
      <c r="L1102" s="364" t="s">
        <v>361</v>
      </c>
      <c r="M1102" s="364" t="s">
        <v>362</v>
      </c>
      <c r="N1102" s="364" t="s">
        <v>318</v>
      </c>
      <c r="O1102" s="370" t="s">
        <v>321</v>
      </c>
      <c r="P1102" s="364">
        <v>2</v>
      </c>
      <c r="Q1102" s="364">
        <v>2</v>
      </c>
      <c r="R1102" s="369">
        <v>4</v>
      </c>
      <c r="S1102" s="364">
        <v>3</v>
      </c>
      <c r="T1102" s="8"/>
      <c r="U1102" s="374">
        <v>50</v>
      </c>
      <c r="V1102" s="370">
        <v>21461801</v>
      </c>
      <c r="W1102" s="373" t="s">
        <v>97</v>
      </c>
      <c r="X1102" s="364" t="s">
        <v>321</v>
      </c>
      <c r="Y1102" s="364" t="s">
        <v>556</v>
      </c>
      <c r="Z1102" s="364"/>
      <c r="AA1102" s="364"/>
      <c r="AB1102" s="370"/>
      <c r="AC1102" s="364"/>
      <c r="AD1102" s="369"/>
      <c r="AE1102" s="370"/>
      <c r="AF1102" s="370"/>
      <c r="AG1102" s="364" t="s">
        <v>319</v>
      </c>
      <c r="AH1102" s="364">
        <v>1</v>
      </c>
      <c r="AI1102" s="364">
        <v>17</v>
      </c>
      <c r="AJ1102" s="364">
        <v>40</v>
      </c>
      <c r="AK1102" s="364">
        <v>21</v>
      </c>
      <c r="AL1102" s="364">
        <v>0</v>
      </c>
      <c r="AM1102" s="22">
        <f t="shared" si="522"/>
        <v>4</v>
      </c>
      <c r="AN1102" s="104">
        <f t="shared" si="516"/>
        <v>0.73611111111111116</v>
      </c>
      <c r="AO1102" s="104">
        <f t="shared" si="517"/>
        <v>0.875</v>
      </c>
      <c r="AP1102" s="22" t="str" cm="1">
        <f t="array" ref="AP1102">IF(W1102="","",IF(SUMPRODUCT((W1102=$W$7:$W$2042)*(AH1102=$AH$7:$AH$2042)*(AN1102=$AN$7:$AN$2042)*(AO1102=$AO$7:$AO$2042)*(ROW($W$7:$W$2042)&lt;&gt;ROW(W1102))*((R1102=0)*($R$7:$R$2042&gt;0)+(R1102&gt;0)*($R$7:$R$2042=0)))&gt;0,"SALONES UNIDOS",IF(SUMPRODUCT((W1102=$W$7:$W$2042)*(AH1102=$AH$7:$AH$2042)*((AN1102&lt;$AO$7:$AO$2042)*(AO1102&gt;$AN$7:$AN$2042))*(ROW($W$7:$W$2042)&lt;&gt;ROW(W1102)))&gt;0,"Cruzado","Sin cruce")))</f>
        <v>Sin cruce</v>
      </c>
      <c r="AQ1102" s="104"/>
      <c r="AR1102" s="104"/>
      <c r="AS1102" s="22"/>
      <c r="AT1102" s="22"/>
      <c r="AU1102" s="361" t="str" cm="1">
        <f t="array" ref="AU1102">IF(AB1102="","",IF(SUMPRODUCT((AB1102=$AB$989:$AB$1558)*(AH1102=$AH$989:$AH$1558)*(AQ1102=$AQ$989:$AQ$1558)*(AR1102=$AR$989:$AR$1558)*(ROW($AB$989:$AB$1558)&lt;&gt;ROW(AB1102))*((R1102=0)*($R$989:$R$1558&gt;0)+(R1102&gt;0)*($R$989:$R$1558=0)))&gt;0,"SALONES UNIDOS",IF(SUMPRODUCT((AB1102=$AB$989:$AB$1558)*(AH1102=$AH$989:$AH$1558)*((AQ1102&lt;$AR$989:$AR$1558)*(AR1102&gt;$AQ$989:$AQ$1558))*(ROW($AB$989:$AB$1558)&lt;&gt;ROW(AB1102)))&gt;0,"Cruzado","Sin cruce")))</f>
        <v/>
      </c>
      <c r="AV1102" s="361" t="str" cm="1">
        <f t="array" ref="AV1102">IF(AD1102="","",IF(SUMPRODUCT((AD1102=$AD$989:$AD$1558)*(AH1102=$AH$989:$AH$1558)*(AS1102=$AS$989:$AS$1558)*(AT1102=$AT$989:$AT$1558)*(ROW($AD$989:$AD$1558)&lt;&gt;ROW(AD1102))*((R1102=0)*($R$989:$R$1558&gt;0)+(R1102&gt;0)*($R$989:$R$1558=0)))&gt;0,"SALONES UNIDOS",IF(SUMPRODUCT((AD1102=$AD$989:$AD$1558)*(AH1102=$AH$989:$AH$1558)*((AS1102&lt;$AT$989:$AT$1558)*(AT1102&gt;$AS$989:$AS$1558))*(ROW($AD$989:$AD$1558)&lt;&gt;ROW(AD1102)))&gt;0,"Cruzado","Sin cruce")))</f>
        <v/>
      </c>
      <c r="AW1102" s="104" t="str">
        <f t="shared" si="523"/>
        <v>EN3PRINCIPALD</v>
      </c>
      <c r="AX1102" s="104" t="str" cm="1">
        <f t="array" ref="AX1102">IF(AW1102="","",IF(SUMPRODUCT((AW1102=$AW$7:$AW$2042)*(AH1102=$AH$7:$AH$2042)*(AN1102=$AN$7:$AN$2042)*(AO1102=$AO$7:$AO$2042)*(ROW($AW$7:$AW$2042)&lt;&gt;ROW(AW1102))*((R1102=0)*($R$7:$R$2042&gt;0)+(R1102&gt;0)*($R$7:$R$2042=0)))&gt;0,"SALONES UNIDOS",IF(SUMPRODUCT((AW1102=$AW$7:$AW$2042)*(AH1102=$AH$7:$AH$2042)*((AN1102&lt;$AO$7:$AO$2042)*(AO1102&gt;$AN$7:$AN$2042))*(ROW($AW$7:$AW$2042)&lt;&gt;ROW(AW1102)))&gt;0,"Cruzado","Sin cruce")))</f>
        <v>Sin cruce</v>
      </c>
    </row>
    <row r="1103" spans="2:50" ht="19.8" hidden="1" customHeight="1" x14ac:dyDescent="0.25">
      <c r="B1103" s="494" t="s">
        <v>314</v>
      </c>
      <c r="C1103" s="369" t="s">
        <v>968</v>
      </c>
      <c r="D1103" s="369">
        <v>20261</v>
      </c>
      <c r="E1103" s="373" t="s">
        <v>280</v>
      </c>
      <c r="F1103" s="370" t="s">
        <v>291</v>
      </c>
      <c r="G1103" s="373" t="s">
        <v>285</v>
      </c>
      <c r="H1103" s="373">
        <v>3</v>
      </c>
      <c r="I1103" s="373" t="s">
        <v>286</v>
      </c>
      <c r="J1103" s="373" t="s">
        <v>286</v>
      </c>
      <c r="K1103" s="194" t="s">
        <v>358</v>
      </c>
      <c r="L1103" s="364" t="s">
        <v>359</v>
      </c>
      <c r="M1103" s="364" t="s">
        <v>324</v>
      </c>
      <c r="N1103" s="364" t="s">
        <v>318</v>
      </c>
      <c r="O1103" s="373" t="s">
        <v>315</v>
      </c>
      <c r="P1103" s="364">
        <v>2</v>
      </c>
      <c r="Q1103" s="364">
        <v>2</v>
      </c>
      <c r="R1103" s="369">
        <v>4</v>
      </c>
      <c r="S1103" s="364">
        <v>3</v>
      </c>
      <c r="T1103" s="8"/>
      <c r="U1103" s="374">
        <v>30</v>
      </c>
      <c r="V1103" s="370">
        <v>21461803</v>
      </c>
      <c r="W1103" s="373" t="s">
        <v>116</v>
      </c>
      <c r="X1103" s="364" t="s">
        <v>321</v>
      </c>
      <c r="Y1103" s="364" t="s">
        <v>578</v>
      </c>
      <c r="Z1103" s="364"/>
      <c r="AA1103" s="364"/>
      <c r="AB1103" s="370"/>
      <c r="AC1103" s="364"/>
      <c r="AD1103" s="369"/>
      <c r="AE1103" s="370"/>
      <c r="AF1103" s="370"/>
      <c r="AG1103" s="364" t="s">
        <v>319</v>
      </c>
      <c r="AH1103" s="364">
        <v>3</v>
      </c>
      <c r="AI1103" s="364">
        <v>18</v>
      </c>
      <c r="AJ1103" s="364">
        <v>30</v>
      </c>
      <c r="AK1103" s="364">
        <v>21</v>
      </c>
      <c r="AL1103" s="364">
        <v>50</v>
      </c>
      <c r="AM1103" s="358">
        <f t="shared" ref="AM1103:AM1107" si="542">IF(AI1103="",R1103,ROUND(((((AK1103/24)+(AL1103/1440))-((AI1103/24)+(AJ1103/1440)))*1440/50),5))</f>
        <v>4</v>
      </c>
      <c r="AN1103" s="377">
        <f t="shared" ref="AN1103:AN1107" si="543">AI1103/24+AJ1103/1440</f>
        <v>0.77083333333333337</v>
      </c>
      <c r="AO1103" s="377">
        <f t="shared" ref="AO1103:AO1107" si="544">AK1103/24+AL1103/1440</f>
        <v>0.90972222222222221</v>
      </c>
      <c r="AP1103" s="358" t="str" cm="1">
        <f t="array" ref="AP1103">IF(W1103="","",IF(SUMPRODUCT((W1103=$W$7:$W$2042)*(AH1103=$AH$7:$AH$2042)*(AN1103=$AN$7:$AN$2042)*(AO1103=$AO$7:$AO$2042)*(ROW($W$7:$W$2042)&lt;&gt;ROW(W1103))*((R1103=0)*($R$7:$R$2042&gt;0)+(R1103&gt;0)*($R$7:$R$2042=0)))&gt;0,"SALONES UNIDOS",IF(SUMPRODUCT((W1103=$W$7:$W$2042)*(AH1103=$AH$7:$AH$2042)*((AN1103&lt;$AO$7:$AO$2042)*(AO1103&gt;$AN$7:$AN$2042))*(ROW($W$7:$W$2042)&lt;&gt;ROW(W1103)))&gt;0,"Cruzado","Sin cruce")))</f>
        <v>Sin cruce</v>
      </c>
      <c r="AQ1103" s="104"/>
      <c r="AR1103" s="104"/>
      <c r="AS1103" s="22"/>
      <c r="AT1103" s="22"/>
      <c r="AU1103" s="358" t="str" cm="1">
        <f t="array" ref="AU1103">IF(AB1103="","",IF(SUMPRODUCT((AB1103=$AB$989:$AB$1558)*(AH1103=$AH$989:$AH$1558)*(AQ1103=$AQ$989:$AQ$1558)*(AR1103=$AR$989:$AR$1558)*(ROW($AB$989:$AB$1558)&lt;&gt;ROW(AB1103))*((R1103=0)*($R$989:$R$1558&gt;0)+(R1103&gt;0)*($R$989:$R$1558=0)))&gt;0,"SALONES UNIDOS",IF(SUMPRODUCT((AB1103=$AB$989:$AB$1558)*(AH1103=$AH$989:$AH$1558)*((AQ1103&lt;$AR$989:$AR$1558)*(AR1103&gt;$AQ$989:$AQ$1558))*(ROW($AB$989:$AB$1558)&lt;&gt;ROW(AB1103)))&gt;0,"Cruzado","Sin cruce")))</f>
        <v/>
      </c>
      <c r="AV1103" s="358" t="str" cm="1">
        <f t="array" ref="AV1103">IF(AD1103="","",IF(SUMPRODUCT((AD1103=$AD$989:$AD$1558)*(AH1103=$AH$989:$AH$1558)*(AS1103=$AS$989:$AS$1558)*(AT1103=$AT$989:$AT$1558)*(ROW($AD$989:$AD$1558)&lt;&gt;ROW(AD1103))*((R1103=0)*($R$989:$R$1558&gt;0)+(R1103&gt;0)*($R$989:$R$1558=0)))&gt;0,"SALONES UNIDOS",IF(SUMPRODUCT((AD1103=$AD$989:$AD$1558)*(AH1103=$AH$989:$AH$1558)*((AS1103&lt;$AT$989:$AT$1558)*(AT1103&gt;$AS$989:$AS$1558))*(ROW($AD$989:$AD$1558)&lt;&gt;ROW(AD1103)))&gt;0,"Cruzado","Sin cruce")))</f>
        <v/>
      </c>
      <c r="AW1103" s="377" t="str">
        <f t="shared" ref="AW1103:AW1107" si="545">TRIM(CONCATENATE(G1103,H1103,E1103,J1103))</f>
        <v>EN3PRINCIPALD</v>
      </c>
      <c r="AX1103" s="377" t="str" cm="1">
        <f t="array" ref="AX1103">IF(AW1103="","",IF(SUMPRODUCT((AW1103=$AW$7:$AW$2042)*(AH1103=$AH$7:$AH$2042)*(AN1103=$AN$7:$AN$2042)*(AO1103=$AO$7:$AO$2042)*(ROW($AW$7:$AW$2042)&lt;&gt;ROW(AW1103))*((R1103=0)*($R$7:$R$2042&gt;0)+(R1103&gt;0)*($R$7:$R$2042=0)))&gt;0,"SALONES UNIDOS",IF(SUMPRODUCT((AW1103=$AW$7:$AW$2042)*(AH1103=$AH$7:$AH$2042)*((AN1103&lt;$AO$7:$AO$2042)*(AO1103&gt;$AN$7:$AN$2042))*(ROW($AW$7:$AW$2042)&lt;&gt;ROW(AW1103)))&gt;0,"Cruzado","Sin cruce")))</f>
        <v>Sin cruce</v>
      </c>
    </row>
    <row r="1104" spans="2:50" ht="19.8" hidden="1" customHeight="1" x14ac:dyDescent="0.25">
      <c r="B1104" s="494" t="s">
        <v>314</v>
      </c>
      <c r="C1104" s="369" t="s">
        <v>968</v>
      </c>
      <c r="D1104" s="369">
        <v>20261</v>
      </c>
      <c r="E1104" s="373" t="s">
        <v>280</v>
      </c>
      <c r="F1104" s="370" t="s">
        <v>291</v>
      </c>
      <c r="G1104" s="373" t="s">
        <v>285</v>
      </c>
      <c r="H1104" s="373">
        <v>3</v>
      </c>
      <c r="I1104" s="373" t="s">
        <v>286</v>
      </c>
      <c r="J1104" s="373" t="s">
        <v>286</v>
      </c>
      <c r="K1104" s="194" t="s">
        <v>364</v>
      </c>
      <c r="L1104" s="364" t="s">
        <v>979</v>
      </c>
      <c r="M1104" s="364" t="s">
        <v>317</v>
      </c>
      <c r="N1104" s="364" t="s">
        <v>318</v>
      </c>
      <c r="O1104" s="373" t="s">
        <v>315</v>
      </c>
      <c r="P1104" s="364">
        <v>4</v>
      </c>
      <c r="Q1104" s="364">
        <v>4</v>
      </c>
      <c r="R1104" s="369">
        <v>8</v>
      </c>
      <c r="S1104" s="364">
        <v>6</v>
      </c>
      <c r="T1104" s="8"/>
      <c r="U1104" s="374">
        <v>50</v>
      </c>
      <c r="V1104" s="370">
        <v>40160212</v>
      </c>
      <c r="W1104" s="373" t="s">
        <v>163</v>
      </c>
      <c r="X1104" s="364" t="s">
        <v>321</v>
      </c>
      <c r="Y1104" s="364" t="s">
        <v>556</v>
      </c>
      <c r="Z1104" s="364"/>
      <c r="AA1104" s="364"/>
      <c r="AB1104" s="370"/>
      <c r="AC1104" s="364"/>
      <c r="AD1104" s="369"/>
      <c r="AE1104" s="370"/>
      <c r="AF1104" s="370"/>
      <c r="AG1104" s="364" t="s">
        <v>319</v>
      </c>
      <c r="AH1104" s="364">
        <v>4</v>
      </c>
      <c r="AI1104" s="364">
        <v>13</v>
      </c>
      <c r="AJ1104" s="364">
        <v>30</v>
      </c>
      <c r="AK1104" s="364">
        <v>20</v>
      </c>
      <c r="AL1104" s="364">
        <v>10</v>
      </c>
      <c r="AM1104" s="358">
        <f t="shared" si="542"/>
        <v>8</v>
      </c>
      <c r="AN1104" s="377">
        <f t="shared" si="543"/>
        <v>0.5625</v>
      </c>
      <c r="AO1104" s="377">
        <f t="shared" si="544"/>
        <v>0.84027777777777779</v>
      </c>
      <c r="AP1104" s="358" t="str" cm="1">
        <f t="array" ref="AP1104">IF(W1104="","",IF(SUMPRODUCT((W1104=$W$7:$W$2042)*(AH1104=$AH$7:$AH$2042)*(AN1104=$AN$7:$AN$2042)*(AO1104=$AO$7:$AO$2042)*(ROW($W$7:$W$2042)&lt;&gt;ROW(W1104))*((R1104=0)*($R$7:$R$2042&gt;0)+(R1104&gt;0)*($R$7:$R$2042=0)))&gt;0,"SALONES UNIDOS",IF(SUMPRODUCT((W1104=$W$7:$W$2042)*(AH1104=$AH$7:$AH$2042)*((AN1104&lt;$AO$7:$AO$2042)*(AO1104&gt;$AN$7:$AN$2042))*(ROW($W$7:$W$2042)&lt;&gt;ROW(W1104)))&gt;0,"Cruzado","Sin cruce")))</f>
        <v>Sin cruce</v>
      </c>
      <c r="AQ1104" s="104"/>
      <c r="AR1104" s="104"/>
      <c r="AS1104" s="22"/>
      <c r="AT1104" s="22"/>
      <c r="AU1104" s="358" t="str" cm="1">
        <f t="array" ref="AU1104">IF(AB1104="","",IF(SUMPRODUCT((AB1104=$AB$989:$AB$1558)*(AH1104=$AH$989:$AH$1558)*(AQ1104=$AQ$989:$AQ$1558)*(AR1104=$AR$989:$AR$1558)*(ROW($AB$989:$AB$1558)&lt;&gt;ROW(AB1104))*((R1104=0)*($R$989:$R$1558&gt;0)+(R1104&gt;0)*($R$989:$R$1558=0)))&gt;0,"SALONES UNIDOS",IF(SUMPRODUCT((AB1104=$AB$989:$AB$1558)*(AH1104=$AH$989:$AH$1558)*((AQ1104&lt;$AR$989:$AR$1558)*(AR1104&gt;$AQ$989:$AQ$1558))*(ROW($AB$989:$AB$1558)&lt;&gt;ROW(AB1104)))&gt;0,"Cruzado","Sin cruce")))</f>
        <v/>
      </c>
      <c r="AV1104" s="358" t="str" cm="1">
        <f t="array" ref="AV1104">IF(AD1104="","",IF(SUMPRODUCT((AD1104=$AD$989:$AD$1558)*(AH1104=$AH$989:$AH$1558)*(AS1104=$AS$989:$AS$1558)*(AT1104=$AT$989:$AT$1558)*(ROW($AD$989:$AD$1558)&lt;&gt;ROW(AD1104))*((R1104=0)*($R$989:$R$1558&gt;0)+(R1104&gt;0)*($R$989:$R$1558=0)))&gt;0,"SALONES UNIDOS",IF(SUMPRODUCT((AD1104=$AD$989:$AD$1558)*(AH1104=$AH$989:$AH$1558)*((AS1104&lt;$AT$989:$AT$1558)*(AT1104&gt;$AS$989:$AS$1558))*(ROW($AD$989:$AD$1558)&lt;&gt;ROW(AD1104)))&gt;0,"Cruzado","Sin cruce")))</f>
        <v/>
      </c>
      <c r="AW1104" s="377" t="str">
        <f t="shared" si="545"/>
        <v>EN3PRINCIPALD</v>
      </c>
      <c r="AX1104" s="377" t="str" cm="1">
        <f t="array" ref="AX1104">IF(AW1104="","",IF(SUMPRODUCT((AW1104=$AW$7:$AW$2042)*(AH1104=$AH$7:$AH$2042)*(AN1104=$AN$7:$AN$2042)*(AO1104=$AO$7:$AO$2042)*(ROW($AW$7:$AW$2042)&lt;&gt;ROW(AW1104))*((R1104=0)*($R$7:$R$2042&gt;0)+(R1104&gt;0)*($R$7:$R$2042=0)))&gt;0,"SALONES UNIDOS",IF(SUMPRODUCT((AW1104=$AW$7:$AW$2042)*(AH1104=$AH$7:$AH$2042)*((AN1104&lt;$AO$7:$AO$2042)*(AO1104&gt;$AN$7:$AN$2042))*(ROW($AW$7:$AW$2042)&lt;&gt;ROW(AW1104)))&gt;0,"Cruzado","Sin cruce")))</f>
        <v>Sin cruce</v>
      </c>
    </row>
    <row r="1105" spans="2:50" ht="19.8" hidden="1" customHeight="1" x14ac:dyDescent="0.25">
      <c r="B1105" s="494" t="s">
        <v>314</v>
      </c>
      <c r="C1105" s="369" t="s">
        <v>968</v>
      </c>
      <c r="D1105" s="369">
        <v>20261</v>
      </c>
      <c r="E1105" s="373" t="s">
        <v>280</v>
      </c>
      <c r="F1105" s="370" t="s">
        <v>291</v>
      </c>
      <c r="G1105" s="373" t="s">
        <v>285</v>
      </c>
      <c r="H1105" s="373">
        <v>3</v>
      </c>
      <c r="I1105" s="373" t="s">
        <v>286</v>
      </c>
      <c r="J1105" s="373" t="s">
        <v>286</v>
      </c>
      <c r="K1105" s="194" t="s">
        <v>363</v>
      </c>
      <c r="L1105" s="364" t="s">
        <v>980</v>
      </c>
      <c r="M1105" s="364" t="s">
        <v>324</v>
      </c>
      <c r="N1105" s="364" t="s">
        <v>318</v>
      </c>
      <c r="O1105" s="373" t="s">
        <v>315</v>
      </c>
      <c r="P1105" s="364">
        <v>2</v>
      </c>
      <c r="Q1105" s="364">
        <v>2</v>
      </c>
      <c r="R1105" s="369">
        <v>4</v>
      </c>
      <c r="S1105" s="364">
        <v>3</v>
      </c>
      <c r="T1105" s="8"/>
      <c r="U1105" s="374">
        <v>50</v>
      </c>
      <c r="V1105" s="370">
        <v>21799101</v>
      </c>
      <c r="W1105" s="373" t="s">
        <v>195</v>
      </c>
      <c r="X1105" s="364" t="s">
        <v>321</v>
      </c>
      <c r="Y1105" s="364" t="s">
        <v>556</v>
      </c>
      <c r="Z1105" s="364"/>
      <c r="AA1105" s="364"/>
      <c r="AB1105" s="370"/>
      <c r="AC1105" s="364"/>
      <c r="AD1105" s="369"/>
      <c r="AE1105" s="370"/>
      <c r="AF1105" s="370"/>
      <c r="AG1105" s="364" t="s">
        <v>319</v>
      </c>
      <c r="AH1105" s="364">
        <v>3</v>
      </c>
      <c r="AI1105" s="364">
        <v>8</v>
      </c>
      <c r="AJ1105" s="364">
        <v>30</v>
      </c>
      <c r="AK1105" s="364">
        <v>11</v>
      </c>
      <c r="AL1105" s="364">
        <v>50</v>
      </c>
      <c r="AM1105" s="358">
        <f t="shared" si="542"/>
        <v>4</v>
      </c>
      <c r="AN1105" s="377">
        <f t="shared" si="543"/>
        <v>0.35416666666666663</v>
      </c>
      <c r="AO1105" s="377">
        <f t="shared" si="544"/>
        <v>0.49305555555555552</v>
      </c>
      <c r="AP1105" s="358" t="str" cm="1">
        <f t="array" ref="AP1105">IF(W1105="","",IF(SUMPRODUCT((W1105=$W$7:$W$2042)*(AH1105=$AH$7:$AH$2042)*(AN1105=$AN$7:$AN$2042)*(AO1105=$AO$7:$AO$2042)*(ROW($W$7:$W$2042)&lt;&gt;ROW(W1105))*((R1105=0)*($R$7:$R$2042&gt;0)+(R1105&gt;0)*($R$7:$R$2042=0)))&gt;0,"SALONES UNIDOS",IF(SUMPRODUCT((W1105=$W$7:$W$2042)*(AH1105=$AH$7:$AH$2042)*((AN1105&lt;$AO$7:$AO$2042)*(AO1105&gt;$AN$7:$AN$2042))*(ROW($W$7:$W$2042)&lt;&gt;ROW(W1105)))&gt;0,"Cruzado","Sin cruce")))</f>
        <v>Sin cruce</v>
      </c>
      <c r="AQ1105" s="104"/>
      <c r="AR1105" s="104"/>
      <c r="AS1105" s="22"/>
      <c r="AT1105" s="22"/>
      <c r="AU1105" s="358" t="str" cm="1">
        <f t="array" ref="AU1105">IF(AB1105="","",IF(SUMPRODUCT((AB1105=$AB$989:$AB$1558)*(AH1105=$AH$989:$AH$1558)*(AQ1105=$AQ$989:$AQ$1558)*(AR1105=$AR$989:$AR$1558)*(ROW($AB$989:$AB$1558)&lt;&gt;ROW(AB1105))*((R1105=0)*($R$989:$R$1558&gt;0)+(R1105&gt;0)*($R$989:$R$1558=0)))&gt;0,"SALONES UNIDOS",IF(SUMPRODUCT((AB1105=$AB$989:$AB$1558)*(AH1105=$AH$989:$AH$1558)*((AQ1105&lt;$AR$989:$AR$1558)*(AR1105&gt;$AQ$989:$AQ$1558))*(ROW($AB$989:$AB$1558)&lt;&gt;ROW(AB1105)))&gt;0,"Cruzado","Sin cruce")))</f>
        <v/>
      </c>
      <c r="AV1105" s="358" t="str" cm="1">
        <f t="array" ref="AV1105">IF(AD1105="","",IF(SUMPRODUCT((AD1105=$AD$989:$AD$1558)*(AH1105=$AH$989:$AH$1558)*(AS1105=$AS$989:$AS$1558)*(AT1105=$AT$989:$AT$1558)*(ROW($AD$989:$AD$1558)&lt;&gt;ROW(AD1105))*((R1105=0)*($R$989:$R$1558&gt;0)+(R1105&gt;0)*($R$989:$R$1558=0)))&gt;0,"SALONES UNIDOS",IF(SUMPRODUCT((AD1105=$AD$989:$AD$1558)*(AH1105=$AH$989:$AH$1558)*((AS1105&lt;$AT$989:$AT$1558)*(AT1105&gt;$AS$989:$AS$1558))*(ROW($AD$989:$AD$1558)&lt;&gt;ROW(AD1105)))&gt;0,"Cruzado","Sin cruce")))</f>
        <v/>
      </c>
      <c r="AW1105" s="377" t="str">
        <f t="shared" si="545"/>
        <v>EN3PRINCIPALD</v>
      </c>
      <c r="AX1105" s="377" t="str" cm="1">
        <f t="array" ref="AX1105">IF(AW1105="","",IF(SUMPRODUCT((AW1105=$AW$7:$AW$2042)*(AH1105=$AH$7:$AH$2042)*(AN1105=$AN$7:$AN$2042)*(AO1105=$AO$7:$AO$2042)*(ROW($AW$7:$AW$2042)&lt;&gt;ROW(AW1105))*((R1105=0)*($R$7:$R$2042&gt;0)+(R1105&gt;0)*($R$7:$R$2042=0)))&gt;0,"SALONES UNIDOS",IF(SUMPRODUCT((AW1105=$AW$7:$AW$2042)*(AH1105=$AH$7:$AH$2042)*((AN1105&lt;$AO$7:$AO$2042)*(AO1105&gt;$AN$7:$AN$2042))*(ROW($AW$7:$AW$2042)&lt;&gt;ROW(AW1105)))&gt;0,"Cruzado","Sin cruce")))</f>
        <v>Sin cruce</v>
      </c>
    </row>
    <row r="1106" spans="2:50" ht="19.8" hidden="1" customHeight="1" x14ac:dyDescent="0.25">
      <c r="B1106" s="494" t="s">
        <v>314</v>
      </c>
      <c r="C1106" s="369" t="s">
        <v>968</v>
      </c>
      <c r="D1106" s="369">
        <v>20261</v>
      </c>
      <c r="E1106" s="373" t="s">
        <v>280</v>
      </c>
      <c r="F1106" s="370" t="s">
        <v>291</v>
      </c>
      <c r="G1106" s="373" t="s">
        <v>285</v>
      </c>
      <c r="H1106" s="373">
        <v>3</v>
      </c>
      <c r="I1106" s="373" t="s">
        <v>287</v>
      </c>
      <c r="J1106" s="373" t="s">
        <v>287</v>
      </c>
      <c r="K1106" s="194" t="s">
        <v>366</v>
      </c>
      <c r="L1106" s="364" t="s">
        <v>594</v>
      </c>
      <c r="M1106" s="364" t="s">
        <v>324</v>
      </c>
      <c r="N1106" s="364" t="s">
        <v>318</v>
      </c>
      <c r="O1106" s="373" t="s">
        <v>321</v>
      </c>
      <c r="P1106" s="364">
        <v>2</v>
      </c>
      <c r="Q1106" s="364">
        <v>2</v>
      </c>
      <c r="R1106" s="369">
        <v>4</v>
      </c>
      <c r="S1106" s="364">
        <v>3</v>
      </c>
      <c r="T1106" s="8"/>
      <c r="U1106" s="374">
        <v>45</v>
      </c>
      <c r="V1106" s="370">
        <v>45629797</v>
      </c>
      <c r="W1106" s="373" t="s">
        <v>167</v>
      </c>
      <c r="X1106" s="364" t="s">
        <v>321</v>
      </c>
      <c r="Y1106" s="364" t="s">
        <v>578</v>
      </c>
      <c r="Z1106" s="364"/>
      <c r="AA1106" s="364"/>
      <c r="AB1106" s="370"/>
      <c r="AC1106" s="364"/>
      <c r="AD1106" s="369"/>
      <c r="AE1106" s="370"/>
      <c r="AF1106" s="370"/>
      <c r="AG1106" s="364" t="s">
        <v>319</v>
      </c>
      <c r="AH1106" s="364">
        <v>2</v>
      </c>
      <c r="AI1106" s="364">
        <v>18</v>
      </c>
      <c r="AJ1106" s="364">
        <v>30</v>
      </c>
      <c r="AK1106" s="364">
        <v>21</v>
      </c>
      <c r="AL1106" s="364">
        <v>50</v>
      </c>
      <c r="AM1106" s="358">
        <f t="shared" si="542"/>
        <v>4</v>
      </c>
      <c r="AN1106" s="377">
        <f t="shared" si="543"/>
        <v>0.77083333333333337</v>
      </c>
      <c r="AO1106" s="377">
        <f t="shared" si="544"/>
        <v>0.90972222222222221</v>
      </c>
      <c r="AP1106" s="358" t="str" cm="1">
        <f t="array" ref="AP1106">IF(W1106="","",IF(SUMPRODUCT((W1106=$W$7:$W$2042)*(AH1106=$AH$7:$AH$2042)*(AN1106=$AN$7:$AN$2042)*(AO1106=$AO$7:$AO$2042)*(ROW($W$7:$W$2042)&lt;&gt;ROW(W1106))*((R1106=0)*($R$7:$R$2042&gt;0)+(R1106&gt;0)*($R$7:$R$2042=0)))&gt;0,"SALONES UNIDOS",IF(SUMPRODUCT((W1106=$W$7:$W$2042)*(AH1106=$AH$7:$AH$2042)*((AN1106&lt;$AO$7:$AO$2042)*(AO1106&gt;$AN$7:$AN$2042))*(ROW($W$7:$W$2042)&lt;&gt;ROW(W1106)))&gt;0,"Cruzado","Sin cruce")))</f>
        <v>Sin cruce</v>
      </c>
      <c r="AQ1106" s="104"/>
      <c r="AR1106" s="104"/>
      <c r="AS1106" s="22"/>
      <c r="AT1106" s="22"/>
      <c r="AU1106" s="358" t="str" cm="1">
        <f t="array" ref="AU1106">IF(AB1106="","",IF(SUMPRODUCT((AB1106=$AB$989:$AB$1558)*(AH1106=$AH$989:$AH$1558)*(AQ1106=$AQ$989:$AQ$1558)*(AR1106=$AR$989:$AR$1558)*(ROW($AB$989:$AB$1558)&lt;&gt;ROW(AB1106))*((R1106=0)*($R$989:$R$1558&gt;0)+(R1106&gt;0)*($R$989:$R$1558=0)))&gt;0,"SALONES UNIDOS",IF(SUMPRODUCT((AB1106=$AB$989:$AB$1558)*(AH1106=$AH$989:$AH$1558)*((AQ1106&lt;$AR$989:$AR$1558)*(AR1106&gt;$AQ$989:$AQ$1558))*(ROW($AB$989:$AB$1558)&lt;&gt;ROW(AB1106)))&gt;0,"Cruzado","Sin cruce")))</f>
        <v/>
      </c>
      <c r="AV1106" s="358" t="str" cm="1">
        <f t="array" ref="AV1106">IF(AD1106="","",IF(SUMPRODUCT((AD1106=$AD$989:$AD$1558)*(AH1106=$AH$989:$AH$1558)*(AS1106=$AS$989:$AS$1558)*(AT1106=$AT$989:$AT$1558)*(ROW($AD$989:$AD$1558)&lt;&gt;ROW(AD1106))*((R1106=0)*($R$989:$R$1558&gt;0)+(R1106&gt;0)*($R$989:$R$1558=0)))&gt;0,"SALONES UNIDOS",IF(SUMPRODUCT((AD1106=$AD$989:$AD$1558)*(AH1106=$AH$989:$AH$1558)*((AS1106&lt;$AT$989:$AT$1558)*(AT1106&gt;$AS$989:$AS$1558))*(ROW($AD$989:$AD$1558)&lt;&gt;ROW(AD1106)))&gt;0,"Cruzado","Sin cruce")))</f>
        <v/>
      </c>
      <c r="AW1106" s="377" t="str">
        <f t="shared" si="545"/>
        <v>EN3PRINCIPALX</v>
      </c>
      <c r="AX1106" s="377" t="str" cm="1">
        <f t="array" ref="AX1106">IF(AW1106="","",IF(SUMPRODUCT((AW1106=$AW$7:$AW$2042)*(AH1106=$AH$7:$AH$2042)*(AN1106=$AN$7:$AN$2042)*(AO1106=$AO$7:$AO$2042)*(ROW($AW$7:$AW$2042)&lt;&gt;ROW(AW1106))*((R1106=0)*($R$7:$R$2042&gt;0)+(R1106&gt;0)*($R$7:$R$2042=0)))&gt;0,"SALONES UNIDOS",IF(SUMPRODUCT((AW1106=$AW$7:$AW$2042)*(AH1106=$AH$7:$AH$2042)*((AN1106&lt;$AO$7:$AO$2042)*(AO1106&gt;$AN$7:$AN$2042))*(ROW($AW$7:$AW$2042)&lt;&gt;ROW(AW1106)))&gt;0,"Cruzado","Sin cruce")))</f>
        <v>Sin cruce</v>
      </c>
    </row>
    <row r="1107" spans="2:50" ht="19.8" hidden="1" customHeight="1" x14ac:dyDescent="0.25">
      <c r="B1107" s="494" t="s">
        <v>314</v>
      </c>
      <c r="C1107" s="369" t="s">
        <v>968</v>
      </c>
      <c r="D1107" s="369">
        <v>20261</v>
      </c>
      <c r="E1107" s="373" t="s">
        <v>280</v>
      </c>
      <c r="F1107" s="370" t="s">
        <v>291</v>
      </c>
      <c r="G1107" s="373" t="s">
        <v>285</v>
      </c>
      <c r="H1107" s="373">
        <v>3</v>
      </c>
      <c r="I1107" s="373" t="s">
        <v>287</v>
      </c>
      <c r="J1107" s="373" t="s">
        <v>287</v>
      </c>
      <c r="K1107" s="194" t="s">
        <v>363</v>
      </c>
      <c r="L1107" s="364" t="s">
        <v>980</v>
      </c>
      <c r="M1107" s="364" t="s">
        <v>324</v>
      </c>
      <c r="N1107" s="364" t="s">
        <v>318</v>
      </c>
      <c r="O1107" s="373" t="s">
        <v>315</v>
      </c>
      <c r="P1107" s="364">
        <v>2</v>
      </c>
      <c r="Q1107" s="364">
        <v>2</v>
      </c>
      <c r="R1107" s="369">
        <v>4</v>
      </c>
      <c r="S1107" s="364">
        <v>3</v>
      </c>
      <c r="T1107" s="8"/>
      <c r="U1107" s="374">
        <v>50</v>
      </c>
      <c r="V1107" s="370">
        <v>21533626</v>
      </c>
      <c r="W1107" s="373" t="s">
        <v>74</v>
      </c>
      <c r="X1107" s="364" t="s">
        <v>321</v>
      </c>
      <c r="Y1107" s="364" t="s">
        <v>556</v>
      </c>
      <c r="Z1107" s="364"/>
      <c r="AA1107" s="364"/>
      <c r="AB1107" s="370"/>
      <c r="AC1107" s="364"/>
      <c r="AD1107" s="369"/>
      <c r="AE1107" s="370"/>
      <c r="AF1107" s="370"/>
      <c r="AG1107" s="364" t="s">
        <v>319</v>
      </c>
      <c r="AH1107" s="364">
        <v>1</v>
      </c>
      <c r="AI1107" s="364">
        <v>16</v>
      </c>
      <c r="AJ1107" s="364">
        <v>0</v>
      </c>
      <c r="AK1107" s="364">
        <v>19</v>
      </c>
      <c r="AL1107" s="364">
        <v>20</v>
      </c>
      <c r="AM1107" s="358">
        <f t="shared" si="542"/>
        <v>4</v>
      </c>
      <c r="AN1107" s="377">
        <f t="shared" si="543"/>
        <v>0.66666666666666663</v>
      </c>
      <c r="AO1107" s="377">
        <f t="shared" si="544"/>
        <v>0.80555555555555547</v>
      </c>
      <c r="AP1107" s="358" t="str" cm="1">
        <f t="array" ref="AP1107">IF(W1107="","",IF(SUMPRODUCT((W1107=$W$7:$W$2042)*(AH1107=$AH$7:$AH$2042)*(AN1107=$AN$7:$AN$2042)*(AO1107=$AO$7:$AO$2042)*(ROW($W$7:$W$2042)&lt;&gt;ROW(W1107))*((R1107=0)*($R$7:$R$2042&gt;0)+(R1107&gt;0)*($R$7:$R$2042=0)))&gt;0,"SALONES UNIDOS",IF(SUMPRODUCT((W1107=$W$7:$W$2042)*(AH1107=$AH$7:$AH$2042)*((AN1107&lt;$AO$7:$AO$2042)*(AO1107&gt;$AN$7:$AN$2042))*(ROW($W$7:$W$2042)&lt;&gt;ROW(W1107)))&gt;0,"Cruzado","Sin cruce")))</f>
        <v>Sin cruce</v>
      </c>
      <c r="AQ1107" s="104"/>
      <c r="AR1107" s="104"/>
      <c r="AS1107" s="22"/>
      <c r="AT1107" s="22"/>
      <c r="AU1107" s="358" t="str" cm="1">
        <f t="array" ref="AU1107">IF(AB1107="","",IF(SUMPRODUCT((AB1107=$AB$989:$AB$1558)*(AH1107=$AH$989:$AH$1558)*(AQ1107=$AQ$989:$AQ$1558)*(AR1107=$AR$989:$AR$1558)*(ROW($AB$989:$AB$1558)&lt;&gt;ROW(AB1107))*((R1107=0)*($R$989:$R$1558&gt;0)+(R1107&gt;0)*($R$989:$R$1558=0)))&gt;0,"SALONES UNIDOS",IF(SUMPRODUCT((AB1107=$AB$989:$AB$1558)*(AH1107=$AH$989:$AH$1558)*((AQ1107&lt;$AR$989:$AR$1558)*(AR1107&gt;$AQ$989:$AQ$1558))*(ROW($AB$989:$AB$1558)&lt;&gt;ROW(AB1107)))&gt;0,"Cruzado","Sin cruce")))</f>
        <v/>
      </c>
      <c r="AV1107" s="358" t="str" cm="1">
        <f t="array" ref="AV1107">IF(AD1107="","",IF(SUMPRODUCT((AD1107=$AD$989:$AD$1558)*(AH1107=$AH$989:$AH$1558)*(AS1107=$AS$989:$AS$1558)*(AT1107=$AT$989:$AT$1558)*(ROW($AD$989:$AD$1558)&lt;&gt;ROW(AD1107))*((R1107=0)*($R$989:$R$1558&gt;0)+(R1107&gt;0)*($R$989:$R$1558=0)))&gt;0,"SALONES UNIDOS",IF(SUMPRODUCT((AD1107=$AD$989:$AD$1558)*(AH1107=$AH$989:$AH$1558)*((AS1107&lt;$AT$989:$AT$1558)*(AT1107&gt;$AS$989:$AS$1558))*(ROW($AD$989:$AD$1558)&lt;&gt;ROW(AD1107)))&gt;0,"Cruzado","Sin cruce")))</f>
        <v/>
      </c>
      <c r="AW1107" s="377" t="str">
        <f t="shared" si="545"/>
        <v>EN3PRINCIPALX</v>
      </c>
      <c r="AX1107" s="377" t="str" cm="1">
        <f t="array" ref="AX1107">IF(AW1107="","",IF(SUMPRODUCT((AW1107=$AW$7:$AW$2042)*(AH1107=$AH$7:$AH$2042)*(AN1107=$AN$7:$AN$2042)*(AO1107=$AO$7:$AO$2042)*(ROW($AW$7:$AW$2042)&lt;&gt;ROW(AW1107))*((R1107=0)*($R$7:$R$2042&gt;0)+(R1107&gt;0)*($R$7:$R$2042=0)))&gt;0,"SALONES UNIDOS",IF(SUMPRODUCT((AW1107=$AW$7:$AW$2042)*(AH1107=$AH$7:$AH$2042)*((AN1107&lt;$AO$7:$AO$2042)*(AO1107&gt;$AN$7:$AN$2042))*(ROW($AW$7:$AW$2042)&lt;&gt;ROW(AW1107)))&gt;0,"Cruzado","Sin cruce")))</f>
        <v>Sin cruce</v>
      </c>
    </row>
    <row r="1108" spans="2:50" ht="19.8" hidden="1" customHeight="1" x14ac:dyDescent="0.25">
      <c r="B1108" s="494" t="s">
        <v>314</v>
      </c>
      <c r="C1108" s="369" t="s">
        <v>968</v>
      </c>
      <c r="D1108" s="369">
        <v>20261</v>
      </c>
      <c r="E1108" s="373" t="s">
        <v>280</v>
      </c>
      <c r="F1108" s="370" t="s">
        <v>291</v>
      </c>
      <c r="G1108" s="373" t="s">
        <v>285</v>
      </c>
      <c r="H1108" s="373">
        <v>3</v>
      </c>
      <c r="I1108" s="373" t="s">
        <v>288</v>
      </c>
      <c r="J1108" s="373" t="s">
        <v>288</v>
      </c>
      <c r="K1108" s="194" t="s">
        <v>366</v>
      </c>
      <c r="L1108" s="364" t="s">
        <v>594</v>
      </c>
      <c r="M1108" s="364" t="s">
        <v>324</v>
      </c>
      <c r="N1108" s="364" t="s">
        <v>318</v>
      </c>
      <c r="O1108" s="373" t="s">
        <v>321</v>
      </c>
      <c r="P1108" s="364">
        <v>2</v>
      </c>
      <c r="Q1108" s="364">
        <v>2</v>
      </c>
      <c r="R1108" s="369">
        <v>4</v>
      </c>
      <c r="S1108" s="364">
        <v>3</v>
      </c>
      <c r="T1108" s="8"/>
      <c r="U1108" s="374">
        <v>45</v>
      </c>
      <c r="V1108" s="370">
        <v>40857567</v>
      </c>
      <c r="W1108" s="373" t="s">
        <v>238</v>
      </c>
      <c r="X1108" s="364" t="s">
        <v>321</v>
      </c>
      <c r="Y1108" s="364" t="s">
        <v>578</v>
      </c>
      <c r="Z1108" s="364"/>
      <c r="AA1108" s="364"/>
      <c r="AB1108" s="370"/>
      <c r="AC1108" s="364"/>
      <c r="AD1108" s="369"/>
      <c r="AE1108" s="370"/>
      <c r="AF1108" s="370"/>
      <c r="AG1108" s="364" t="s">
        <v>319</v>
      </c>
      <c r="AH1108" s="364">
        <v>6</v>
      </c>
      <c r="AI1108" s="364">
        <v>19</v>
      </c>
      <c r="AJ1108" s="364">
        <v>20</v>
      </c>
      <c r="AK1108" s="364">
        <v>22</v>
      </c>
      <c r="AL1108" s="364">
        <v>40</v>
      </c>
      <c r="AM1108" s="22">
        <f t="shared" si="522"/>
        <v>4</v>
      </c>
      <c r="AN1108" s="104">
        <f t="shared" si="516"/>
        <v>0.80555555555555547</v>
      </c>
      <c r="AO1108" s="104">
        <f t="shared" si="517"/>
        <v>0.94444444444444442</v>
      </c>
      <c r="AP1108" s="22" t="str" cm="1">
        <f t="array" ref="AP1108">IF(W1108="","",IF(SUMPRODUCT((W1108=$W$7:$W$2042)*(AH1108=$AH$7:$AH$2042)*(AN1108=$AN$7:$AN$2042)*(AO1108=$AO$7:$AO$2042)*(ROW($W$7:$W$2042)&lt;&gt;ROW(W1108))*((R1108=0)*($R$7:$R$2042&gt;0)+(R1108&gt;0)*($R$7:$R$2042=0)))&gt;0,"SALONES UNIDOS",IF(SUMPRODUCT((W1108=$W$7:$W$2042)*(AH1108=$AH$7:$AH$2042)*((AN1108&lt;$AO$7:$AO$2042)*(AO1108&gt;$AN$7:$AN$2042))*(ROW($W$7:$W$2042)&lt;&gt;ROW(W1108)))&gt;0,"Cruzado","Sin cruce")))</f>
        <v>Sin cruce</v>
      </c>
      <c r="AQ1108" s="104"/>
      <c r="AR1108" s="104"/>
      <c r="AS1108" s="22"/>
      <c r="AT1108" s="22"/>
      <c r="AU1108" s="361" t="str" cm="1">
        <f t="array" ref="AU1108">IF(AB1108="","",IF(SUMPRODUCT((AB1108=$AB$989:$AB$1558)*(AH1108=$AH$989:$AH$1558)*(AQ1108=$AQ$989:$AQ$1558)*(AR1108=$AR$989:$AR$1558)*(ROW($AB$989:$AB$1558)&lt;&gt;ROW(AB1108))*((R1108=0)*($R$989:$R$1558&gt;0)+(R1108&gt;0)*($R$989:$R$1558=0)))&gt;0,"SALONES UNIDOS",IF(SUMPRODUCT((AB1108=$AB$989:$AB$1558)*(AH1108=$AH$989:$AH$1558)*((AQ1108&lt;$AR$989:$AR$1558)*(AR1108&gt;$AQ$989:$AQ$1558))*(ROW($AB$989:$AB$1558)&lt;&gt;ROW(AB1108)))&gt;0,"Cruzado","Sin cruce")))</f>
        <v/>
      </c>
      <c r="AV1108" s="361" t="str" cm="1">
        <f t="array" ref="AV1108">IF(AD1108="","",IF(SUMPRODUCT((AD1108=$AD$989:$AD$1558)*(AH1108=$AH$989:$AH$1558)*(AS1108=$AS$989:$AS$1558)*(AT1108=$AT$989:$AT$1558)*(ROW($AD$989:$AD$1558)&lt;&gt;ROW(AD1108))*((R1108=0)*($R$989:$R$1558&gt;0)+(R1108&gt;0)*($R$989:$R$1558=0)))&gt;0,"SALONES UNIDOS",IF(SUMPRODUCT((AD1108=$AD$989:$AD$1558)*(AH1108=$AH$989:$AH$1558)*((AS1108&lt;$AT$989:$AT$1558)*(AT1108&gt;$AS$989:$AS$1558))*(ROW($AD$989:$AD$1558)&lt;&gt;ROW(AD1108)))&gt;0,"Cruzado","Sin cruce")))</f>
        <v/>
      </c>
      <c r="AW1108" s="104" t="str">
        <f t="shared" si="523"/>
        <v>EN3PRINCIPALY</v>
      </c>
      <c r="AX1108" s="104" t="str" cm="1">
        <f t="array" ref="AX1108">IF(AW1108="","",IF(SUMPRODUCT((AW1108=$AW$7:$AW$2042)*(AH1108=$AH$7:$AH$2042)*(AN1108=$AN$7:$AN$2042)*(AO1108=$AO$7:$AO$2042)*(ROW($AW$7:$AW$2042)&lt;&gt;ROW(AW1108))*((R1108=0)*($R$7:$R$2042&gt;0)+(R1108&gt;0)*($R$7:$R$2042=0)))&gt;0,"SALONES UNIDOS",IF(SUMPRODUCT((AW1108=$AW$7:$AW$2042)*(AH1108=$AH$7:$AH$2042)*((AN1108&lt;$AO$7:$AO$2042)*(AO1108&gt;$AN$7:$AN$2042))*(ROW($AW$7:$AW$2042)&lt;&gt;ROW(AW1108)))&gt;0,"Cruzado","Sin cruce")))</f>
        <v>Sin cruce</v>
      </c>
    </row>
    <row r="1109" spans="2:50" ht="19.8" hidden="1" customHeight="1" x14ac:dyDescent="0.25">
      <c r="B1109" s="494" t="s">
        <v>314</v>
      </c>
      <c r="C1109" s="369" t="s">
        <v>968</v>
      </c>
      <c r="D1109" s="369">
        <v>20261</v>
      </c>
      <c r="E1109" s="373" t="s">
        <v>280</v>
      </c>
      <c r="F1109" s="370" t="s">
        <v>291</v>
      </c>
      <c r="G1109" s="373" t="s">
        <v>285</v>
      </c>
      <c r="H1109" s="373">
        <v>3</v>
      </c>
      <c r="I1109" s="373" t="s">
        <v>288</v>
      </c>
      <c r="J1109" s="373" t="s">
        <v>288</v>
      </c>
      <c r="K1109" s="194" t="s">
        <v>363</v>
      </c>
      <c r="L1109" s="364" t="s">
        <v>980</v>
      </c>
      <c r="M1109" s="364" t="s">
        <v>324</v>
      </c>
      <c r="N1109" s="364" t="s">
        <v>318</v>
      </c>
      <c r="O1109" s="373" t="s">
        <v>315</v>
      </c>
      <c r="P1109" s="364">
        <v>2</v>
      </c>
      <c r="Q1109" s="364">
        <v>2</v>
      </c>
      <c r="R1109" s="369">
        <v>4</v>
      </c>
      <c r="S1109" s="364">
        <v>3</v>
      </c>
      <c r="T1109" s="8"/>
      <c r="U1109" s="374">
        <v>50</v>
      </c>
      <c r="V1109" s="370">
        <v>21533626</v>
      </c>
      <c r="W1109" s="373" t="s">
        <v>74</v>
      </c>
      <c r="X1109" s="364" t="s">
        <v>321</v>
      </c>
      <c r="Y1109" s="364" t="s">
        <v>578</v>
      </c>
      <c r="Z1109" s="364"/>
      <c r="AA1109" s="364"/>
      <c r="AB1109" s="370"/>
      <c r="AC1109" s="364"/>
      <c r="AD1109" s="369"/>
      <c r="AE1109" s="370"/>
      <c r="AF1109" s="370"/>
      <c r="AG1109" s="364" t="s">
        <v>319</v>
      </c>
      <c r="AH1109" s="364">
        <v>1</v>
      </c>
      <c r="AI1109" s="364">
        <v>19</v>
      </c>
      <c r="AJ1109" s="364">
        <v>20</v>
      </c>
      <c r="AK1109" s="364">
        <v>22</v>
      </c>
      <c r="AL1109" s="364">
        <v>40</v>
      </c>
      <c r="AM1109" s="22">
        <f t="shared" si="522"/>
        <v>4</v>
      </c>
      <c r="AN1109" s="104">
        <f t="shared" si="516"/>
        <v>0.80555555555555547</v>
      </c>
      <c r="AO1109" s="104">
        <f t="shared" si="517"/>
        <v>0.94444444444444442</v>
      </c>
      <c r="AP1109" s="22" t="str" cm="1">
        <f t="array" ref="AP1109">IF(W1109="","",IF(SUMPRODUCT((W1109=$W$7:$W$2042)*(AH1109=$AH$7:$AH$2042)*(AN1109=$AN$7:$AN$2042)*(AO1109=$AO$7:$AO$2042)*(ROW($W$7:$W$2042)&lt;&gt;ROW(W1109))*((R1109=0)*($R$7:$R$2042&gt;0)+(R1109&gt;0)*($R$7:$R$2042=0)))&gt;0,"SALONES UNIDOS",IF(SUMPRODUCT((W1109=$W$7:$W$2042)*(AH1109=$AH$7:$AH$2042)*((AN1109&lt;$AO$7:$AO$2042)*(AO1109&gt;$AN$7:$AN$2042))*(ROW($W$7:$W$2042)&lt;&gt;ROW(W1109)))&gt;0,"Cruzado","Sin cruce")))</f>
        <v>Sin cruce</v>
      </c>
      <c r="AQ1109" s="104"/>
      <c r="AR1109" s="104"/>
      <c r="AS1109" s="22"/>
      <c r="AT1109" s="22"/>
      <c r="AU1109" s="361" t="str" cm="1">
        <f t="array" ref="AU1109">IF(AB1109="","",IF(SUMPRODUCT((AB1109=$AB$989:$AB$1558)*(AH1109=$AH$989:$AH$1558)*(AQ1109=$AQ$989:$AQ$1558)*(AR1109=$AR$989:$AR$1558)*(ROW($AB$989:$AB$1558)&lt;&gt;ROW(AB1109))*((R1109=0)*($R$989:$R$1558&gt;0)+(R1109&gt;0)*($R$989:$R$1558=0)))&gt;0,"SALONES UNIDOS",IF(SUMPRODUCT((AB1109=$AB$989:$AB$1558)*(AH1109=$AH$989:$AH$1558)*((AQ1109&lt;$AR$989:$AR$1558)*(AR1109&gt;$AQ$989:$AQ$1558))*(ROW($AB$989:$AB$1558)&lt;&gt;ROW(AB1109)))&gt;0,"Cruzado","Sin cruce")))</f>
        <v/>
      </c>
      <c r="AV1109" s="361" t="str" cm="1">
        <f t="array" ref="AV1109">IF(AD1109="","",IF(SUMPRODUCT((AD1109=$AD$989:$AD$1558)*(AH1109=$AH$989:$AH$1558)*(AS1109=$AS$989:$AS$1558)*(AT1109=$AT$989:$AT$1558)*(ROW($AD$989:$AD$1558)&lt;&gt;ROW(AD1109))*((R1109=0)*($R$989:$R$1558&gt;0)+(R1109&gt;0)*($R$989:$R$1558=0)))&gt;0,"SALONES UNIDOS",IF(SUMPRODUCT((AD1109=$AD$989:$AD$1558)*(AH1109=$AH$989:$AH$1558)*((AS1109&lt;$AT$989:$AT$1558)*(AT1109&gt;$AS$989:$AS$1558))*(ROW($AD$989:$AD$1558)&lt;&gt;ROW(AD1109)))&gt;0,"Cruzado","Sin cruce")))</f>
        <v/>
      </c>
      <c r="AW1109" s="104" t="str">
        <f t="shared" si="523"/>
        <v>EN3PRINCIPALY</v>
      </c>
      <c r="AX1109" s="104" t="str" cm="1">
        <f t="array" ref="AX1109">IF(AW1109="","",IF(SUMPRODUCT((AW1109=$AW$7:$AW$2042)*(AH1109=$AH$7:$AH$2042)*(AN1109=$AN$7:$AN$2042)*(AO1109=$AO$7:$AO$2042)*(ROW($AW$7:$AW$2042)&lt;&gt;ROW(AW1109))*((R1109=0)*($R$7:$R$2042&gt;0)+(R1109&gt;0)*($R$7:$R$2042=0)))&gt;0,"SALONES UNIDOS",IF(SUMPRODUCT((AW1109=$AW$7:$AW$2042)*(AH1109=$AH$7:$AH$2042)*((AN1109&lt;$AO$7:$AO$2042)*(AO1109&gt;$AN$7:$AN$2042))*(ROW($AW$7:$AW$2042)&lt;&gt;ROW(AW1109)))&gt;0,"Cruzado","Sin cruce")))</f>
        <v>Sin cruce</v>
      </c>
    </row>
    <row r="1110" spans="2:50" ht="19.8" hidden="1" customHeight="1" x14ac:dyDescent="0.25">
      <c r="B1110" s="494" t="s">
        <v>314</v>
      </c>
      <c r="C1110" s="369" t="s">
        <v>968</v>
      </c>
      <c r="D1110" s="369">
        <v>20261</v>
      </c>
      <c r="E1110" s="373" t="s">
        <v>280</v>
      </c>
      <c r="F1110" s="370" t="s">
        <v>291</v>
      </c>
      <c r="G1110" s="373" t="s">
        <v>285</v>
      </c>
      <c r="H1110" s="373">
        <v>3</v>
      </c>
      <c r="I1110" s="373" t="s">
        <v>289</v>
      </c>
      <c r="J1110" s="373" t="s">
        <v>289</v>
      </c>
      <c r="K1110" s="194" t="s">
        <v>366</v>
      </c>
      <c r="L1110" s="364" t="s">
        <v>594</v>
      </c>
      <c r="M1110" s="364" t="s">
        <v>324</v>
      </c>
      <c r="N1110" s="364" t="s">
        <v>318</v>
      </c>
      <c r="O1110" s="373" t="s">
        <v>321</v>
      </c>
      <c r="P1110" s="364">
        <v>2</v>
      </c>
      <c r="Q1110" s="364">
        <v>2</v>
      </c>
      <c r="R1110" s="369">
        <v>4</v>
      </c>
      <c r="S1110" s="364">
        <v>3</v>
      </c>
      <c r="T1110" s="8"/>
      <c r="U1110" s="374">
        <v>45</v>
      </c>
      <c r="V1110" s="370">
        <v>72373220</v>
      </c>
      <c r="W1110" s="373" t="s">
        <v>159</v>
      </c>
      <c r="X1110" s="364" t="s">
        <v>321</v>
      </c>
      <c r="Y1110" s="364" t="s">
        <v>556</v>
      </c>
      <c r="Z1110" s="364"/>
      <c r="AA1110" s="364"/>
      <c r="AB1110" s="370"/>
      <c r="AC1110" s="364"/>
      <c r="AD1110" s="369"/>
      <c r="AE1110" s="370"/>
      <c r="AF1110" s="370"/>
      <c r="AG1110" s="364" t="s">
        <v>319</v>
      </c>
      <c r="AH1110" s="364">
        <v>7</v>
      </c>
      <c r="AI1110" s="364">
        <v>13</v>
      </c>
      <c r="AJ1110" s="364">
        <v>30</v>
      </c>
      <c r="AK1110" s="364">
        <v>16</v>
      </c>
      <c r="AL1110" s="364">
        <v>50</v>
      </c>
      <c r="AM1110" s="22">
        <f t="shared" si="522"/>
        <v>4</v>
      </c>
      <c r="AN1110" s="104">
        <f t="shared" si="516"/>
        <v>0.5625</v>
      </c>
      <c r="AO1110" s="104">
        <f t="shared" si="517"/>
        <v>0.70138888888888884</v>
      </c>
      <c r="AP1110" s="22" t="str" cm="1">
        <f t="array" ref="AP1110">IF(W1110="","",IF(SUMPRODUCT((W1110=$W$7:$W$2042)*(AH1110=$AH$7:$AH$2042)*(AN1110=$AN$7:$AN$2042)*(AO1110=$AO$7:$AO$2042)*(ROW($W$7:$W$2042)&lt;&gt;ROW(W1110))*((R1110=0)*($R$7:$R$2042&gt;0)+(R1110&gt;0)*($R$7:$R$2042=0)))&gt;0,"SALONES UNIDOS",IF(SUMPRODUCT((W1110=$W$7:$W$2042)*(AH1110=$AH$7:$AH$2042)*((AN1110&lt;$AO$7:$AO$2042)*(AO1110&gt;$AN$7:$AN$2042))*(ROW($W$7:$W$2042)&lt;&gt;ROW(W1110)))&gt;0,"Cruzado","Sin cruce")))</f>
        <v>Sin cruce</v>
      </c>
      <c r="AQ1110" s="104"/>
      <c r="AR1110" s="104"/>
      <c r="AS1110" s="22"/>
      <c r="AT1110" s="22"/>
      <c r="AU1110" s="361" t="str" cm="1">
        <f t="array" ref="AU1110">IF(AB1110="","",IF(SUMPRODUCT((AB1110=$AB$989:$AB$1558)*(AH1110=$AH$989:$AH$1558)*(AQ1110=$AQ$989:$AQ$1558)*(AR1110=$AR$989:$AR$1558)*(ROW($AB$989:$AB$1558)&lt;&gt;ROW(AB1110))*((R1110=0)*($R$989:$R$1558&gt;0)+(R1110&gt;0)*($R$989:$R$1558=0)))&gt;0,"SALONES UNIDOS",IF(SUMPRODUCT((AB1110=$AB$989:$AB$1558)*(AH1110=$AH$989:$AH$1558)*((AQ1110&lt;$AR$989:$AR$1558)*(AR1110&gt;$AQ$989:$AQ$1558))*(ROW($AB$989:$AB$1558)&lt;&gt;ROW(AB1110)))&gt;0,"Cruzado","Sin cruce")))</f>
        <v/>
      </c>
      <c r="AV1110" s="361" t="str" cm="1">
        <f t="array" ref="AV1110">IF(AD1110="","",IF(SUMPRODUCT((AD1110=$AD$989:$AD$1558)*(AH1110=$AH$989:$AH$1558)*(AS1110=$AS$989:$AS$1558)*(AT1110=$AT$989:$AT$1558)*(ROW($AD$989:$AD$1558)&lt;&gt;ROW(AD1110))*((R1110=0)*($R$989:$R$1558&gt;0)+(R1110&gt;0)*($R$989:$R$1558=0)))&gt;0,"SALONES UNIDOS",IF(SUMPRODUCT((AD1110=$AD$989:$AD$1558)*(AH1110=$AH$989:$AH$1558)*((AS1110&lt;$AT$989:$AT$1558)*(AT1110&gt;$AS$989:$AS$1558))*(ROW($AD$989:$AD$1558)&lt;&gt;ROW(AD1110)))&gt;0,"Cruzado","Sin cruce")))</f>
        <v/>
      </c>
      <c r="AW1110" s="104" t="str">
        <f t="shared" si="523"/>
        <v>EN3PRINCIPALZ</v>
      </c>
      <c r="AX1110" s="104" t="str" cm="1">
        <f t="array" ref="AX1110">IF(AW1110="","",IF(SUMPRODUCT((AW1110=$AW$7:$AW$2042)*(AH1110=$AH$7:$AH$2042)*(AN1110=$AN$7:$AN$2042)*(AO1110=$AO$7:$AO$2042)*(ROW($AW$7:$AW$2042)&lt;&gt;ROW(AW1110))*((R1110=0)*($R$7:$R$2042&gt;0)+(R1110&gt;0)*($R$7:$R$2042=0)))&gt;0,"SALONES UNIDOS",IF(SUMPRODUCT((AW1110=$AW$7:$AW$2042)*(AH1110=$AH$7:$AH$2042)*((AN1110&lt;$AO$7:$AO$2042)*(AO1110&gt;$AN$7:$AN$2042))*(ROW($AW$7:$AW$2042)&lt;&gt;ROW(AW1110)))&gt;0,"Cruzado","Sin cruce")))</f>
        <v>Sin cruce</v>
      </c>
    </row>
    <row r="1111" spans="2:50" ht="19.8" hidden="1" customHeight="1" x14ac:dyDescent="0.25">
      <c r="B1111" s="494" t="s">
        <v>314</v>
      </c>
      <c r="C1111" s="369" t="s">
        <v>968</v>
      </c>
      <c r="D1111" s="369">
        <v>20261</v>
      </c>
      <c r="E1111" s="373" t="s">
        <v>280</v>
      </c>
      <c r="F1111" s="370" t="s">
        <v>291</v>
      </c>
      <c r="G1111" s="373" t="s">
        <v>285</v>
      </c>
      <c r="H1111" s="373">
        <v>3</v>
      </c>
      <c r="I1111" s="373" t="s">
        <v>289</v>
      </c>
      <c r="J1111" s="373" t="s">
        <v>289</v>
      </c>
      <c r="K1111" s="194" t="s">
        <v>363</v>
      </c>
      <c r="L1111" s="364" t="s">
        <v>980</v>
      </c>
      <c r="M1111" s="364" t="s">
        <v>324</v>
      </c>
      <c r="N1111" s="364" t="s">
        <v>318</v>
      </c>
      <c r="O1111" s="373" t="s">
        <v>315</v>
      </c>
      <c r="P1111" s="364">
        <v>2</v>
      </c>
      <c r="Q1111" s="364">
        <v>2</v>
      </c>
      <c r="R1111" s="369">
        <v>4</v>
      </c>
      <c r="S1111" s="364">
        <v>3</v>
      </c>
      <c r="T1111" s="8"/>
      <c r="U1111" s="374">
        <v>50</v>
      </c>
      <c r="V1111" s="370">
        <v>21533626</v>
      </c>
      <c r="W1111" s="373" t="s">
        <v>74</v>
      </c>
      <c r="X1111" s="364" t="s">
        <v>321</v>
      </c>
      <c r="Y1111" s="364" t="s">
        <v>556</v>
      </c>
      <c r="Z1111" s="364"/>
      <c r="AA1111" s="364"/>
      <c r="AB1111" s="370"/>
      <c r="AC1111" s="364"/>
      <c r="AD1111" s="369"/>
      <c r="AE1111" s="370"/>
      <c r="AF1111" s="370"/>
      <c r="AG1111" s="364" t="s">
        <v>319</v>
      </c>
      <c r="AH1111" s="364">
        <v>3</v>
      </c>
      <c r="AI1111" s="364">
        <v>14</v>
      </c>
      <c r="AJ1111" s="364">
        <v>20</v>
      </c>
      <c r="AK1111" s="364">
        <v>17</v>
      </c>
      <c r="AL1111" s="364">
        <v>40</v>
      </c>
      <c r="AM1111" s="22">
        <f t="shared" si="522"/>
        <v>4</v>
      </c>
      <c r="AN1111" s="104">
        <f t="shared" si="516"/>
        <v>0.59722222222222221</v>
      </c>
      <c r="AO1111" s="104">
        <f t="shared" si="517"/>
        <v>0.73611111111111116</v>
      </c>
      <c r="AP1111" s="22" t="str" cm="1">
        <f t="array" ref="AP1111">IF(W1111="","",IF(SUMPRODUCT((W1111=$W$7:$W$2042)*(AH1111=$AH$7:$AH$2042)*(AN1111=$AN$7:$AN$2042)*(AO1111=$AO$7:$AO$2042)*(ROW($W$7:$W$2042)&lt;&gt;ROW(W1111))*((R1111=0)*($R$7:$R$2042&gt;0)+(R1111&gt;0)*($R$7:$R$2042=0)))&gt;0,"SALONES UNIDOS",IF(SUMPRODUCT((W1111=$W$7:$W$2042)*(AH1111=$AH$7:$AH$2042)*((AN1111&lt;$AO$7:$AO$2042)*(AO1111&gt;$AN$7:$AN$2042))*(ROW($W$7:$W$2042)&lt;&gt;ROW(W1111)))&gt;0,"Cruzado","Sin cruce")))</f>
        <v>Sin cruce</v>
      </c>
      <c r="AQ1111" s="104"/>
      <c r="AR1111" s="104"/>
      <c r="AS1111" s="22"/>
      <c r="AT1111" s="22"/>
      <c r="AU1111" s="361" t="str" cm="1">
        <f t="array" ref="AU1111">IF(AB1111="","",IF(SUMPRODUCT((AB1111=$AB$989:$AB$1558)*(AH1111=$AH$989:$AH$1558)*(AQ1111=$AQ$989:$AQ$1558)*(AR1111=$AR$989:$AR$1558)*(ROW($AB$989:$AB$1558)&lt;&gt;ROW(AB1111))*((R1111=0)*($R$989:$R$1558&gt;0)+(R1111&gt;0)*($R$989:$R$1558=0)))&gt;0,"SALONES UNIDOS",IF(SUMPRODUCT((AB1111=$AB$989:$AB$1558)*(AH1111=$AH$989:$AH$1558)*((AQ1111&lt;$AR$989:$AR$1558)*(AR1111&gt;$AQ$989:$AQ$1558))*(ROW($AB$989:$AB$1558)&lt;&gt;ROW(AB1111)))&gt;0,"Cruzado","Sin cruce")))</f>
        <v/>
      </c>
      <c r="AV1111" s="361" t="str" cm="1">
        <f t="array" ref="AV1111">IF(AD1111="","",IF(SUMPRODUCT((AD1111=$AD$989:$AD$1558)*(AH1111=$AH$989:$AH$1558)*(AS1111=$AS$989:$AS$1558)*(AT1111=$AT$989:$AT$1558)*(ROW($AD$989:$AD$1558)&lt;&gt;ROW(AD1111))*((R1111=0)*($R$989:$R$1558&gt;0)+(R1111&gt;0)*($R$989:$R$1558=0)))&gt;0,"SALONES UNIDOS",IF(SUMPRODUCT((AD1111=$AD$989:$AD$1558)*(AH1111=$AH$989:$AH$1558)*((AS1111&lt;$AT$989:$AT$1558)*(AT1111&gt;$AS$989:$AS$1558))*(ROW($AD$989:$AD$1558)&lt;&gt;ROW(AD1111)))&gt;0,"Cruzado","Sin cruce")))</f>
        <v/>
      </c>
      <c r="AW1111" s="104" t="str">
        <f t="shared" si="523"/>
        <v>EN3PRINCIPALZ</v>
      </c>
      <c r="AX1111" s="104" t="str" cm="1">
        <f t="array" ref="AX1111">IF(AW1111="","",IF(SUMPRODUCT((AW1111=$AW$7:$AW$2042)*(AH1111=$AH$7:$AH$2042)*(AN1111=$AN$7:$AN$2042)*(AO1111=$AO$7:$AO$2042)*(ROW($AW$7:$AW$2042)&lt;&gt;ROW(AW1111))*((R1111=0)*($R$7:$R$2042&gt;0)+(R1111&gt;0)*($R$7:$R$2042=0)))&gt;0,"SALONES UNIDOS",IF(SUMPRODUCT((AW1111=$AW$7:$AW$2042)*(AH1111=$AH$7:$AH$2042)*((AN1111&lt;$AO$7:$AO$2042)*(AO1111&gt;$AN$7:$AN$2042))*(ROW($AW$7:$AW$2042)&lt;&gt;ROW(AW1111)))&gt;0,"Cruzado","Sin cruce")))</f>
        <v>Sin cruce</v>
      </c>
    </row>
    <row r="1112" spans="2:50" ht="19.8" hidden="1" customHeight="1" x14ac:dyDescent="0.25">
      <c r="B1112" s="499" t="s">
        <v>314</v>
      </c>
      <c r="C1112" s="442" t="s">
        <v>968</v>
      </c>
      <c r="D1112" s="442">
        <v>20261</v>
      </c>
      <c r="E1112" s="443" t="s">
        <v>280</v>
      </c>
      <c r="F1112" s="444" t="s">
        <v>291</v>
      </c>
      <c r="G1112" s="443" t="s">
        <v>285</v>
      </c>
      <c r="H1112" s="443">
        <v>3</v>
      </c>
      <c r="I1112" s="443" t="s">
        <v>1128</v>
      </c>
      <c r="J1112" s="443" t="s">
        <v>1128</v>
      </c>
      <c r="K1112" s="445" t="s">
        <v>358</v>
      </c>
      <c r="L1112" s="446" t="s">
        <v>359</v>
      </c>
      <c r="M1112" s="446" t="s">
        <v>324</v>
      </c>
      <c r="N1112" s="446" t="s">
        <v>318</v>
      </c>
      <c r="O1112" s="443" t="s">
        <v>315</v>
      </c>
      <c r="P1112" s="446">
        <v>2</v>
      </c>
      <c r="Q1112" s="446">
        <v>2</v>
      </c>
      <c r="R1112" s="442">
        <v>4</v>
      </c>
      <c r="S1112" s="446">
        <v>3</v>
      </c>
      <c r="T1112" s="378"/>
      <c r="U1112" s="447">
        <v>50</v>
      </c>
      <c r="V1112" s="444">
        <v>45234890</v>
      </c>
      <c r="W1112" s="443" t="s">
        <v>966</v>
      </c>
      <c r="X1112" s="446" t="s">
        <v>321</v>
      </c>
      <c r="Y1112" s="446"/>
      <c r="Z1112" s="446"/>
      <c r="AA1112" s="446"/>
      <c r="AB1112" s="446"/>
      <c r="AC1112" s="446"/>
      <c r="AD1112" s="446"/>
      <c r="AE1112" s="446"/>
      <c r="AF1112" s="446"/>
      <c r="AG1112" s="446" t="s">
        <v>319</v>
      </c>
      <c r="AH1112" s="446">
        <v>5</v>
      </c>
      <c r="AI1112" s="446">
        <v>20</v>
      </c>
      <c r="AJ1112" s="446">
        <v>10</v>
      </c>
      <c r="AK1112" s="446">
        <v>23</v>
      </c>
      <c r="AL1112" s="446">
        <v>30</v>
      </c>
      <c r="AM1112" s="22">
        <f t="shared" si="522"/>
        <v>4</v>
      </c>
      <c r="AN1112" s="104">
        <f t="shared" si="516"/>
        <v>0.84027777777777779</v>
      </c>
      <c r="AO1112" s="104">
        <f t="shared" si="517"/>
        <v>0.97916666666666674</v>
      </c>
      <c r="AP1112" s="22" t="str" cm="1">
        <f t="array" ref="AP1112">IF(W1112="","",IF(SUMPRODUCT((W1112=$W$7:$W$2042)*(AH1112=$AH$7:$AH$2042)*(AN1112=$AN$7:$AN$2042)*(AO1112=$AO$7:$AO$2042)*(ROW($W$7:$W$2042)&lt;&gt;ROW(W1112))*((R1112=0)*($R$7:$R$2042&gt;0)+(R1112&gt;0)*($R$7:$R$2042=0)))&gt;0,"SALONES UNIDOS",IF(SUMPRODUCT((W1112=$W$7:$W$2042)*(AH1112=$AH$7:$AH$2042)*((AN1112&lt;$AO$7:$AO$2042)*(AO1112&gt;$AN$7:$AN$2042))*(ROW($W$7:$W$2042)&lt;&gt;ROW(W1112)))&gt;0,"Cruzado","Sin cruce")))</f>
        <v>Sin cruce</v>
      </c>
      <c r="AQ1112" s="104"/>
      <c r="AR1112" s="104"/>
      <c r="AS1112" s="22"/>
      <c r="AT1112" s="22"/>
      <c r="AU1112" s="361" t="str" cm="1">
        <f t="array" ref="AU1112">IF(AB1112="","",IF(SUMPRODUCT((AB1112=$AB$989:$AB$1558)*(AH1112=$AH$989:$AH$1558)*(AQ1112=$AQ$989:$AQ$1558)*(AR1112=$AR$989:$AR$1558)*(ROW($AB$989:$AB$1558)&lt;&gt;ROW(AB1112))*((R1112=0)*($R$989:$R$1558&gt;0)+(R1112&gt;0)*($R$989:$R$1558=0)))&gt;0,"SALONES UNIDOS",IF(SUMPRODUCT((AB1112=$AB$989:$AB$1558)*(AH1112=$AH$989:$AH$1558)*((AQ1112&lt;$AR$989:$AR$1558)*(AR1112&gt;$AQ$989:$AQ$1558))*(ROW($AB$989:$AB$1558)&lt;&gt;ROW(AB1112)))&gt;0,"Cruzado","Sin cruce")))</f>
        <v/>
      </c>
      <c r="AV1112" s="361" t="str" cm="1">
        <f t="array" ref="AV1112">IF(AD1112="","",IF(SUMPRODUCT((AD1112=$AD$989:$AD$1558)*(AH1112=$AH$989:$AH$1558)*(AS1112=$AS$989:$AS$1558)*(AT1112=$AT$989:$AT$1558)*(ROW($AD$989:$AD$1558)&lt;&gt;ROW(AD1112))*((R1112=0)*($R$989:$R$1558&gt;0)+(R1112&gt;0)*($R$989:$R$1558=0)))&gt;0,"SALONES UNIDOS",IF(SUMPRODUCT((AD1112=$AD$989:$AD$1558)*(AH1112=$AH$989:$AH$1558)*((AS1112&lt;$AT$989:$AT$1558)*(AT1112&gt;$AS$989:$AS$1558))*(ROW($AD$989:$AD$1558)&lt;&gt;ROW(AD1112)))&gt;0,"Cruzado","Sin cruce")))</f>
        <v/>
      </c>
      <c r="AW1112" s="104" t="str">
        <f t="shared" si="523"/>
        <v>EN3PRINCIPALN</v>
      </c>
      <c r="AX1112" s="104" t="str" cm="1">
        <f t="array" ref="AX1112">IF(AW1112="","",IF(SUMPRODUCT((AW1112=$AW$7:$AW$2042)*(AH1112=$AH$7:$AH$2042)*(AN1112=$AN$7:$AN$2042)*(AO1112=$AO$7:$AO$2042)*(ROW($AW$7:$AW$2042)&lt;&gt;ROW(AW1112))*((R1112=0)*($R$7:$R$2042&gt;0)+(R1112&gt;0)*($R$7:$R$2042=0)))&gt;0,"SALONES UNIDOS",IF(SUMPRODUCT((AW1112=$AW$7:$AW$2042)*(AH1112=$AH$7:$AH$2042)*((AN1112&lt;$AO$7:$AO$2042)*(AO1112&gt;$AN$7:$AN$2042))*(ROW($AW$7:$AW$2042)&lt;&gt;ROW(AW1112)))&gt;0,"Cruzado","Sin cruce")))</f>
        <v>Sin cruce</v>
      </c>
    </row>
    <row r="1113" spans="2:50" ht="19.8" hidden="1" customHeight="1" x14ac:dyDescent="0.25">
      <c r="B1113" s="499" t="s">
        <v>314</v>
      </c>
      <c r="C1113" s="442" t="s">
        <v>968</v>
      </c>
      <c r="D1113" s="442">
        <v>20261</v>
      </c>
      <c r="E1113" s="443" t="s">
        <v>280</v>
      </c>
      <c r="F1113" s="444" t="s">
        <v>291</v>
      </c>
      <c r="G1113" s="443" t="s">
        <v>285</v>
      </c>
      <c r="H1113" s="443">
        <v>3</v>
      </c>
      <c r="I1113" s="443" t="s">
        <v>1128</v>
      </c>
      <c r="J1113" s="443" t="s">
        <v>1128</v>
      </c>
      <c r="K1113" s="445" t="s">
        <v>364</v>
      </c>
      <c r="L1113" s="446" t="s">
        <v>979</v>
      </c>
      <c r="M1113" s="446" t="s">
        <v>317</v>
      </c>
      <c r="N1113" s="446" t="s">
        <v>318</v>
      </c>
      <c r="O1113" s="443" t="s">
        <v>315</v>
      </c>
      <c r="P1113" s="446">
        <v>4</v>
      </c>
      <c r="Q1113" s="446">
        <v>4</v>
      </c>
      <c r="R1113" s="442">
        <v>8</v>
      </c>
      <c r="S1113" s="446">
        <v>6</v>
      </c>
      <c r="T1113" s="378"/>
      <c r="U1113" s="447">
        <v>50</v>
      </c>
      <c r="V1113" s="444">
        <v>46604461</v>
      </c>
      <c r="W1113" s="443" t="s">
        <v>158</v>
      </c>
      <c r="X1113" s="446" t="s">
        <v>321</v>
      </c>
      <c r="Y1113" s="446"/>
      <c r="Z1113" s="446"/>
      <c r="AA1113" s="446"/>
      <c r="AB1113" s="446"/>
      <c r="AC1113" s="446"/>
      <c r="AD1113" s="446"/>
      <c r="AE1113" s="446"/>
      <c r="AF1113" s="446"/>
      <c r="AG1113" s="446" t="s">
        <v>319</v>
      </c>
      <c r="AH1113" s="446">
        <v>1</v>
      </c>
      <c r="AI1113" s="446">
        <v>16</v>
      </c>
      <c r="AJ1113" s="446">
        <v>0</v>
      </c>
      <c r="AK1113" s="446">
        <v>22</v>
      </c>
      <c r="AL1113" s="446">
        <v>40</v>
      </c>
      <c r="AM1113" s="22">
        <f t="shared" ref="AM1113:AM1129" si="546">IF(AI1113="",R1113,ROUND(((((AK1113/24)+(AL1113/1440))-((AI1113/24)+(AJ1113/1440)))*1440/50),5))</f>
        <v>8</v>
      </c>
      <c r="AN1113" s="104">
        <f t="shared" ref="AN1113:AN1129" si="547">AI1113/24+AJ1113/1440</f>
        <v>0.66666666666666663</v>
      </c>
      <c r="AO1113" s="104">
        <f t="shared" ref="AO1113:AO1129" si="548">AK1113/24+AL1113/1440</f>
        <v>0.94444444444444442</v>
      </c>
      <c r="AP1113" s="22" t="str" cm="1">
        <f t="array" ref="AP1113">IF(W1113="","",IF(SUMPRODUCT((W1113=$W$7:$W$2042)*(AH1113=$AH$7:$AH$2042)*(AN1113=$AN$7:$AN$2042)*(AO1113=$AO$7:$AO$2042)*(ROW($W$7:$W$2042)&lt;&gt;ROW(W1113))*((R1113=0)*($R$7:$R$2042&gt;0)+(R1113&gt;0)*($R$7:$R$2042=0)))&gt;0,"SALONES UNIDOS",IF(SUMPRODUCT((W1113=$W$7:$W$2042)*(AH1113=$AH$7:$AH$2042)*((AN1113&lt;$AO$7:$AO$2042)*(AO1113&gt;$AN$7:$AN$2042))*(ROW($W$7:$W$2042)&lt;&gt;ROW(W1113)))&gt;0,"Cruzado","Sin cruce")))</f>
        <v>Sin cruce</v>
      </c>
      <c r="AQ1113" s="104"/>
      <c r="AR1113" s="104"/>
      <c r="AS1113" s="22"/>
      <c r="AT1113" s="22"/>
      <c r="AU1113" s="361" t="str" cm="1">
        <f t="array" ref="AU1113">IF(AB1113="","",IF(SUMPRODUCT((AB1113=$AB$989:$AB$1558)*(AH1113=$AH$989:$AH$1558)*(AQ1113=$AQ$989:$AQ$1558)*(AR1113=$AR$989:$AR$1558)*(ROW($AB$989:$AB$1558)&lt;&gt;ROW(AB1113))*((R1113=0)*($R$989:$R$1558&gt;0)+(R1113&gt;0)*($R$989:$R$1558=0)))&gt;0,"SALONES UNIDOS",IF(SUMPRODUCT((AB1113=$AB$989:$AB$1558)*(AH1113=$AH$989:$AH$1558)*((AQ1113&lt;$AR$989:$AR$1558)*(AR1113&gt;$AQ$989:$AQ$1558))*(ROW($AB$989:$AB$1558)&lt;&gt;ROW(AB1113)))&gt;0,"Cruzado","Sin cruce")))</f>
        <v/>
      </c>
      <c r="AV1113" s="361" t="str" cm="1">
        <f t="array" ref="AV1113">IF(AD1113="","",IF(SUMPRODUCT((AD1113=$AD$989:$AD$1558)*(AH1113=$AH$989:$AH$1558)*(AS1113=$AS$989:$AS$1558)*(AT1113=$AT$989:$AT$1558)*(ROW($AD$989:$AD$1558)&lt;&gt;ROW(AD1113))*((R1113=0)*($R$989:$R$1558&gt;0)+(R1113&gt;0)*($R$989:$R$1558=0)))&gt;0,"SALONES UNIDOS",IF(SUMPRODUCT((AD1113=$AD$989:$AD$1558)*(AH1113=$AH$989:$AH$1558)*((AS1113&lt;$AT$989:$AT$1558)*(AT1113&gt;$AS$989:$AS$1558))*(ROW($AD$989:$AD$1558)&lt;&gt;ROW(AD1113)))&gt;0,"Cruzado","Sin cruce")))</f>
        <v/>
      </c>
      <c r="AW1113" s="104" t="str">
        <f t="shared" ref="AW1113:AW1129" si="549">TRIM(CONCATENATE(G1113,H1113,E1113,J1113))</f>
        <v>EN3PRINCIPALN</v>
      </c>
      <c r="AX1113" s="104" t="str" cm="1">
        <f t="array" ref="AX1113">IF(AW1113="","",IF(SUMPRODUCT((AW1113=$AW$7:$AW$2042)*(AH1113=$AH$7:$AH$2042)*(AN1113=$AN$7:$AN$2042)*(AO1113=$AO$7:$AO$2042)*(ROW($AW$7:$AW$2042)&lt;&gt;ROW(AW1113))*((R1113=0)*($R$7:$R$2042&gt;0)+(R1113&gt;0)*($R$7:$R$2042=0)))&gt;0,"SALONES UNIDOS",IF(SUMPRODUCT((AW1113=$AW$7:$AW$2042)*(AH1113=$AH$7:$AH$2042)*((AN1113&lt;$AO$7:$AO$2042)*(AO1113&gt;$AN$7:$AN$2042))*(ROW($AW$7:$AW$2042)&lt;&gt;ROW(AW1113)))&gt;0,"Cruzado","Sin cruce")))</f>
        <v>Sin cruce</v>
      </c>
    </row>
    <row r="1114" spans="2:50" ht="19.8" hidden="1" customHeight="1" x14ac:dyDescent="0.25">
      <c r="B1114" s="499" t="s">
        <v>314</v>
      </c>
      <c r="C1114" s="442" t="s">
        <v>968</v>
      </c>
      <c r="D1114" s="442">
        <v>20261</v>
      </c>
      <c r="E1114" s="443" t="s">
        <v>280</v>
      </c>
      <c r="F1114" s="444" t="s">
        <v>291</v>
      </c>
      <c r="G1114" s="443" t="s">
        <v>285</v>
      </c>
      <c r="H1114" s="443">
        <v>4</v>
      </c>
      <c r="I1114" s="443" t="s">
        <v>1128</v>
      </c>
      <c r="J1114" s="443" t="s">
        <v>1128</v>
      </c>
      <c r="K1114" s="445" t="s">
        <v>604</v>
      </c>
      <c r="L1114" s="446" t="s">
        <v>605</v>
      </c>
      <c r="M1114" s="446" t="s">
        <v>324</v>
      </c>
      <c r="N1114" s="446" t="s">
        <v>318</v>
      </c>
      <c r="O1114" s="443" t="s">
        <v>315</v>
      </c>
      <c r="P1114" s="446">
        <v>2</v>
      </c>
      <c r="Q1114" s="446">
        <v>4</v>
      </c>
      <c r="R1114" s="442">
        <v>6</v>
      </c>
      <c r="S1114" s="446">
        <v>4</v>
      </c>
      <c r="T1114" s="378"/>
      <c r="U1114" s="447">
        <v>50</v>
      </c>
      <c r="V1114" s="444">
        <v>21418654</v>
      </c>
      <c r="W1114" s="443" t="s">
        <v>58</v>
      </c>
      <c r="X1114" s="446" t="s">
        <v>321</v>
      </c>
      <c r="Y1114" s="446"/>
      <c r="Z1114" s="446"/>
      <c r="AA1114" s="446"/>
      <c r="AB1114" s="446"/>
      <c r="AC1114" s="446"/>
      <c r="AD1114" s="446"/>
      <c r="AE1114" s="446"/>
      <c r="AF1114" s="446"/>
      <c r="AG1114" s="446" t="s">
        <v>319</v>
      </c>
      <c r="AH1114" s="446">
        <v>4</v>
      </c>
      <c r="AI1114" s="446">
        <v>13</v>
      </c>
      <c r="AJ1114" s="446">
        <v>30</v>
      </c>
      <c r="AK1114" s="446">
        <v>18</v>
      </c>
      <c r="AL1114" s="446">
        <v>30</v>
      </c>
      <c r="AM1114" s="22">
        <f t="shared" si="546"/>
        <v>6</v>
      </c>
      <c r="AN1114" s="104">
        <f t="shared" si="547"/>
        <v>0.5625</v>
      </c>
      <c r="AO1114" s="104">
        <f t="shared" si="548"/>
        <v>0.77083333333333337</v>
      </c>
      <c r="AP1114" s="22" t="str" cm="1">
        <f t="array" ref="AP1114">IF(W1114="","",IF(SUMPRODUCT((W1114=$W$7:$W$2042)*(AH1114=$AH$7:$AH$2042)*(AN1114=$AN$7:$AN$2042)*(AO1114=$AO$7:$AO$2042)*(ROW($W$7:$W$2042)&lt;&gt;ROW(W1114))*((R1114=0)*($R$7:$R$2042&gt;0)+(R1114&gt;0)*($R$7:$R$2042=0)))&gt;0,"SALONES UNIDOS",IF(SUMPRODUCT((W1114=$W$7:$W$2042)*(AH1114=$AH$7:$AH$2042)*((AN1114&lt;$AO$7:$AO$2042)*(AO1114&gt;$AN$7:$AN$2042))*(ROW($W$7:$W$2042)&lt;&gt;ROW(W1114)))&gt;0,"Cruzado","Sin cruce")))</f>
        <v>Sin cruce</v>
      </c>
      <c r="AQ1114" s="104"/>
      <c r="AR1114" s="104"/>
      <c r="AS1114" s="22"/>
      <c r="AT1114" s="22"/>
      <c r="AU1114" s="361" t="str" cm="1">
        <f t="array" ref="AU1114">IF(AB1114="","",IF(SUMPRODUCT((AB1114=$AB$989:$AB$1558)*(AH1114=$AH$989:$AH$1558)*(AQ1114=$AQ$989:$AQ$1558)*(AR1114=$AR$989:$AR$1558)*(ROW($AB$989:$AB$1558)&lt;&gt;ROW(AB1114))*((R1114=0)*($R$989:$R$1558&gt;0)+(R1114&gt;0)*($R$989:$R$1558=0)))&gt;0,"SALONES UNIDOS",IF(SUMPRODUCT((AB1114=$AB$989:$AB$1558)*(AH1114=$AH$989:$AH$1558)*((AQ1114&lt;$AR$989:$AR$1558)*(AR1114&gt;$AQ$989:$AQ$1558))*(ROW($AB$989:$AB$1558)&lt;&gt;ROW(AB1114)))&gt;0,"Cruzado","Sin cruce")))</f>
        <v/>
      </c>
      <c r="AV1114" s="361" t="str" cm="1">
        <f t="array" ref="AV1114">IF(AD1114="","",IF(SUMPRODUCT((AD1114=$AD$989:$AD$1558)*(AH1114=$AH$989:$AH$1558)*(AS1114=$AS$989:$AS$1558)*(AT1114=$AT$989:$AT$1558)*(ROW($AD$989:$AD$1558)&lt;&gt;ROW(AD1114))*((R1114=0)*($R$989:$R$1558&gt;0)+(R1114&gt;0)*($R$989:$R$1558=0)))&gt;0,"SALONES UNIDOS",IF(SUMPRODUCT((AD1114=$AD$989:$AD$1558)*(AH1114=$AH$989:$AH$1558)*((AS1114&lt;$AT$989:$AT$1558)*(AT1114&gt;$AS$989:$AS$1558))*(ROW($AD$989:$AD$1558)&lt;&gt;ROW(AD1114)))&gt;0,"Cruzado","Sin cruce")))</f>
        <v/>
      </c>
      <c r="AW1114" s="104" t="str">
        <f t="shared" si="549"/>
        <v>EN4PRINCIPALN</v>
      </c>
      <c r="AX1114" s="104" t="str" cm="1">
        <f t="array" ref="AX1114">IF(AW1114="","",IF(SUMPRODUCT((AW1114=$AW$7:$AW$2042)*(AH1114=$AH$7:$AH$2042)*(AN1114=$AN$7:$AN$2042)*(AO1114=$AO$7:$AO$2042)*(ROW($AW$7:$AW$2042)&lt;&gt;ROW(AW1114))*((R1114=0)*($R$7:$R$2042&gt;0)+(R1114&gt;0)*($R$7:$R$2042=0)))&gt;0,"SALONES UNIDOS",IF(SUMPRODUCT((AW1114=$AW$7:$AW$2042)*(AH1114=$AH$7:$AH$2042)*((AN1114&lt;$AO$7:$AO$2042)*(AO1114&gt;$AN$7:$AN$2042))*(ROW($AW$7:$AW$2042)&lt;&gt;ROW(AW1114)))&gt;0,"Cruzado","Sin cruce")))</f>
        <v>Sin cruce</v>
      </c>
    </row>
    <row r="1115" spans="2:50" ht="19.8" hidden="1" customHeight="1" x14ac:dyDescent="0.25">
      <c r="B1115" s="499" t="s">
        <v>314</v>
      </c>
      <c r="C1115" s="442" t="s">
        <v>968</v>
      </c>
      <c r="D1115" s="442">
        <v>20261</v>
      </c>
      <c r="E1115" s="443" t="s">
        <v>280</v>
      </c>
      <c r="F1115" s="444" t="s">
        <v>291</v>
      </c>
      <c r="G1115" s="443" t="s">
        <v>285</v>
      </c>
      <c r="H1115" s="443">
        <v>4</v>
      </c>
      <c r="I1115" s="443" t="s">
        <v>1128</v>
      </c>
      <c r="J1115" s="443" t="s">
        <v>1128</v>
      </c>
      <c r="K1115" s="445" t="s">
        <v>599</v>
      </c>
      <c r="L1115" s="446" t="s">
        <v>982</v>
      </c>
      <c r="M1115" s="446" t="s">
        <v>317</v>
      </c>
      <c r="N1115" s="446" t="s">
        <v>318</v>
      </c>
      <c r="O1115" s="443" t="s">
        <v>315</v>
      </c>
      <c r="P1115" s="446">
        <v>2</v>
      </c>
      <c r="Q1115" s="446">
        <v>6</v>
      </c>
      <c r="R1115" s="442">
        <v>8</v>
      </c>
      <c r="S1115" s="446">
        <v>5</v>
      </c>
      <c r="T1115" s="378"/>
      <c r="U1115" s="447">
        <v>50</v>
      </c>
      <c r="V1115" s="444">
        <v>41622614</v>
      </c>
      <c r="W1115" s="443" t="s">
        <v>235</v>
      </c>
      <c r="X1115" s="446" t="s">
        <v>321</v>
      </c>
      <c r="Y1115" s="446"/>
      <c r="Z1115" s="446"/>
      <c r="AA1115" s="446"/>
      <c r="AB1115" s="446"/>
      <c r="AC1115" s="446"/>
      <c r="AD1115" s="446"/>
      <c r="AE1115" s="446"/>
      <c r="AF1115" s="446"/>
      <c r="AG1115" s="446" t="s">
        <v>319</v>
      </c>
      <c r="AH1115" s="446">
        <v>6</v>
      </c>
      <c r="AI1115" s="446">
        <v>7</v>
      </c>
      <c r="AJ1115" s="446">
        <v>40</v>
      </c>
      <c r="AK1115" s="446">
        <v>14</v>
      </c>
      <c r="AL1115" s="446">
        <v>20</v>
      </c>
      <c r="AM1115" s="22">
        <f t="shared" si="546"/>
        <v>8</v>
      </c>
      <c r="AN1115" s="104">
        <f t="shared" si="547"/>
        <v>0.31944444444444448</v>
      </c>
      <c r="AO1115" s="104">
        <f t="shared" si="548"/>
        <v>0.59722222222222221</v>
      </c>
      <c r="AP1115" s="22" t="str" cm="1">
        <f t="array" ref="AP1115">IF(W1115="","",IF(SUMPRODUCT((W1115=$W$7:$W$2042)*(AH1115=$AH$7:$AH$2042)*(AN1115=$AN$7:$AN$2042)*(AO1115=$AO$7:$AO$2042)*(ROW($W$7:$W$2042)&lt;&gt;ROW(W1115))*((R1115=0)*($R$7:$R$2042&gt;0)+(R1115&gt;0)*($R$7:$R$2042=0)))&gt;0,"SALONES UNIDOS",IF(SUMPRODUCT((W1115=$W$7:$W$2042)*(AH1115=$AH$7:$AH$2042)*((AN1115&lt;$AO$7:$AO$2042)*(AO1115&gt;$AN$7:$AN$2042))*(ROW($W$7:$W$2042)&lt;&gt;ROW(W1115)))&gt;0,"Cruzado","Sin cruce")))</f>
        <v>Sin cruce</v>
      </c>
      <c r="AQ1115" s="104"/>
      <c r="AR1115" s="104"/>
      <c r="AS1115" s="22"/>
      <c r="AT1115" s="22"/>
      <c r="AU1115" s="361" t="str" cm="1">
        <f t="array" ref="AU1115">IF(AB1115="","",IF(SUMPRODUCT((AB1115=$AB$989:$AB$1558)*(AH1115=$AH$989:$AH$1558)*(AQ1115=$AQ$989:$AQ$1558)*(AR1115=$AR$989:$AR$1558)*(ROW($AB$989:$AB$1558)&lt;&gt;ROW(AB1115))*((R1115=0)*($R$989:$R$1558&gt;0)+(R1115&gt;0)*($R$989:$R$1558=0)))&gt;0,"SALONES UNIDOS",IF(SUMPRODUCT((AB1115=$AB$989:$AB$1558)*(AH1115=$AH$989:$AH$1558)*((AQ1115&lt;$AR$989:$AR$1558)*(AR1115&gt;$AQ$989:$AQ$1558))*(ROW($AB$989:$AB$1558)&lt;&gt;ROW(AB1115)))&gt;0,"Cruzado","Sin cruce")))</f>
        <v/>
      </c>
      <c r="AV1115" s="361" t="str" cm="1">
        <f t="array" ref="AV1115">IF(AD1115="","",IF(SUMPRODUCT((AD1115=$AD$989:$AD$1558)*(AH1115=$AH$989:$AH$1558)*(AS1115=$AS$989:$AS$1558)*(AT1115=$AT$989:$AT$1558)*(ROW($AD$989:$AD$1558)&lt;&gt;ROW(AD1115))*((R1115=0)*($R$989:$R$1558&gt;0)+(R1115&gt;0)*($R$989:$R$1558=0)))&gt;0,"SALONES UNIDOS",IF(SUMPRODUCT((AD1115=$AD$989:$AD$1558)*(AH1115=$AH$989:$AH$1558)*((AS1115&lt;$AT$989:$AT$1558)*(AT1115&gt;$AS$989:$AS$1558))*(ROW($AD$989:$AD$1558)&lt;&gt;ROW(AD1115)))&gt;0,"Cruzado","Sin cruce")))</f>
        <v/>
      </c>
      <c r="AW1115" s="104" t="str">
        <f t="shared" si="549"/>
        <v>EN4PRINCIPALN</v>
      </c>
      <c r="AX1115" s="104" t="str" cm="1">
        <f t="array" ref="AX1115">IF(AW1115="","",IF(SUMPRODUCT((AW1115=$AW$7:$AW$2042)*(AH1115=$AH$7:$AH$2042)*(AN1115=$AN$7:$AN$2042)*(AO1115=$AO$7:$AO$2042)*(ROW($AW$7:$AW$2042)&lt;&gt;ROW(AW1115))*((R1115=0)*($R$7:$R$2042&gt;0)+(R1115&gt;0)*($R$7:$R$2042=0)))&gt;0,"SALONES UNIDOS",IF(SUMPRODUCT((AW1115=$AW$7:$AW$2042)*(AH1115=$AH$7:$AH$2042)*((AN1115&lt;$AO$7:$AO$2042)*(AO1115&gt;$AN$7:$AN$2042))*(ROW($AW$7:$AW$2042)&lt;&gt;ROW(AW1115)))&gt;0,"Cruzado","Sin cruce")))</f>
        <v>Sin cruce</v>
      </c>
    </row>
    <row r="1116" spans="2:50" ht="19.8" hidden="1" customHeight="1" x14ac:dyDescent="0.25">
      <c r="B1116" s="499" t="s">
        <v>314</v>
      </c>
      <c r="C1116" s="442" t="s">
        <v>968</v>
      </c>
      <c r="D1116" s="442">
        <v>20261</v>
      </c>
      <c r="E1116" s="443" t="s">
        <v>280</v>
      </c>
      <c r="F1116" s="444" t="s">
        <v>291</v>
      </c>
      <c r="G1116" s="443" t="s">
        <v>285</v>
      </c>
      <c r="H1116" s="443">
        <v>4</v>
      </c>
      <c r="I1116" s="443" t="s">
        <v>1128</v>
      </c>
      <c r="J1116" s="443" t="s">
        <v>1128</v>
      </c>
      <c r="K1116" s="445" t="s">
        <v>316</v>
      </c>
      <c r="L1116" s="446" t="s">
        <v>983</v>
      </c>
      <c r="M1116" s="446" t="s">
        <v>317</v>
      </c>
      <c r="N1116" s="446" t="s">
        <v>318</v>
      </c>
      <c r="O1116" s="443" t="s">
        <v>315</v>
      </c>
      <c r="P1116" s="446">
        <v>2</v>
      </c>
      <c r="Q1116" s="446">
        <v>6</v>
      </c>
      <c r="R1116" s="442">
        <v>8</v>
      </c>
      <c r="S1116" s="446">
        <v>5</v>
      </c>
      <c r="T1116" s="378"/>
      <c r="U1116" s="447">
        <v>50</v>
      </c>
      <c r="V1116" s="444">
        <v>44407156</v>
      </c>
      <c r="W1116" s="443" t="s">
        <v>166</v>
      </c>
      <c r="X1116" s="446" t="s">
        <v>321</v>
      </c>
      <c r="Y1116" s="446"/>
      <c r="Z1116" s="446"/>
      <c r="AA1116" s="446"/>
      <c r="AB1116" s="446"/>
      <c r="AC1116" s="446"/>
      <c r="AD1116" s="446"/>
      <c r="AE1116" s="446"/>
      <c r="AF1116" s="446"/>
      <c r="AG1116" s="446" t="s">
        <v>319</v>
      </c>
      <c r="AH1116" s="446">
        <v>2</v>
      </c>
      <c r="AI1116" s="446">
        <v>8</v>
      </c>
      <c r="AJ1116" s="446">
        <v>30</v>
      </c>
      <c r="AK1116" s="446">
        <v>15</v>
      </c>
      <c r="AL1116" s="446">
        <v>10</v>
      </c>
      <c r="AM1116" s="22">
        <f t="shared" si="546"/>
        <v>8</v>
      </c>
      <c r="AN1116" s="104">
        <f t="shared" si="547"/>
        <v>0.35416666666666663</v>
      </c>
      <c r="AO1116" s="104">
        <f t="shared" si="548"/>
        <v>0.63194444444444442</v>
      </c>
      <c r="AP1116" s="22" t="str" cm="1">
        <f t="array" ref="AP1116">IF(W1116="","",IF(SUMPRODUCT((W1116=$W$7:$W$2042)*(AH1116=$AH$7:$AH$2042)*(AN1116=$AN$7:$AN$2042)*(AO1116=$AO$7:$AO$2042)*(ROW($W$7:$W$2042)&lt;&gt;ROW(W1116))*((R1116=0)*($R$7:$R$2042&gt;0)+(R1116&gt;0)*($R$7:$R$2042=0)))&gt;0,"SALONES UNIDOS",IF(SUMPRODUCT((W1116=$W$7:$W$2042)*(AH1116=$AH$7:$AH$2042)*((AN1116&lt;$AO$7:$AO$2042)*(AO1116&gt;$AN$7:$AN$2042))*(ROW($W$7:$W$2042)&lt;&gt;ROW(W1116)))&gt;0,"Cruzado","Sin cruce")))</f>
        <v>Sin cruce</v>
      </c>
      <c r="AQ1116" s="104"/>
      <c r="AR1116" s="104"/>
      <c r="AS1116" s="22"/>
      <c r="AT1116" s="22"/>
      <c r="AU1116" s="361" t="str" cm="1">
        <f t="array" ref="AU1116">IF(AB1116="","",IF(SUMPRODUCT((AB1116=$AB$989:$AB$1558)*(AH1116=$AH$989:$AH$1558)*(AQ1116=$AQ$989:$AQ$1558)*(AR1116=$AR$989:$AR$1558)*(ROW($AB$989:$AB$1558)&lt;&gt;ROW(AB1116))*((R1116=0)*($R$989:$R$1558&gt;0)+(R1116&gt;0)*($R$989:$R$1558=0)))&gt;0,"SALONES UNIDOS",IF(SUMPRODUCT((AB1116=$AB$989:$AB$1558)*(AH1116=$AH$989:$AH$1558)*((AQ1116&lt;$AR$989:$AR$1558)*(AR1116&gt;$AQ$989:$AQ$1558))*(ROW($AB$989:$AB$1558)&lt;&gt;ROW(AB1116)))&gt;0,"Cruzado","Sin cruce")))</f>
        <v/>
      </c>
      <c r="AV1116" s="361" t="str" cm="1">
        <f t="array" ref="AV1116">IF(AD1116="","",IF(SUMPRODUCT((AD1116=$AD$989:$AD$1558)*(AH1116=$AH$989:$AH$1558)*(AS1116=$AS$989:$AS$1558)*(AT1116=$AT$989:$AT$1558)*(ROW($AD$989:$AD$1558)&lt;&gt;ROW(AD1116))*((R1116=0)*($R$989:$R$1558&gt;0)+(R1116&gt;0)*($R$989:$R$1558=0)))&gt;0,"SALONES UNIDOS",IF(SUMPRODUCT((AD1116=$AD$989:$AD$1558)*(AH1116=$AH$989:$AH$1558)*((AS1116&lt;$AT$989:$AT$1558)*(AT1116&gt;$AS$989:$AS$1558))*(ROW($AD$989:$AD$1558)&lt;&gt;ROW(AD1116)))&gt;0,"Cruzado","Sin cruce")))</f>
        <v/>
      </c>
      <c r="AW1116" s="104" t="str">
        <f t="shared" si="549"/>
        <v>EN4PRINCIPALN</v>
      </c>
      <c r="AX1116" s="104" t="str" cm="1">
        <f t="array" ref="AX1116">IF(AW1116="","",IF(SUMPRODUCT((AW1116=$AW$7:$AW$2042)*(AH1116=$AH$7:$AH$2042)*(AN1116=$AN$7:$AN$2042)*(AO1116=$AO$7:$AO$2042)*(ROW($AW$7:$AW$2042)&lt;&gt;ROW(AW1116))*((R1116=0)*($R$7:$R$2042&gt;0)+(R1116&gt;0)*($R$7:$R$2042=0)))&gt;0,"SALONES UNIDOS",IF(SUMPRODUCT((AW1116=$AW$7:$AW$2042)*(AH1116=$AH$7:$AH$2042)*((AN1116&lt;$AO$7:$AO$2042)*(AO1116&gt;$AN$7:$AN$2042))*(ROW($AW$7:$AW$2042)&lt;&gt;ROW(AW1116)))&gt;0,"Cruzado","Sin cruce")))</f>
        <v>Sin cruce</v>
      </c>
    </row>
    <row r="1117" spans="2:50" ht="19.8" hidden="1" customHeight="1" x14ac:dyDescent="0.25">
      <c r="B1117" s="499" t="s">
        <v>314</v>
      </c>
      <c r="C1117" s="442" t="s">
        <v>968</v>
      </c>
      <c r="D1117" s="442">
        <v>20261</v>
      </c>
      <c r="E1117" s="443" t="s">
        <v>280</v>
      </c>
      <c r="F1117" s="444" t="s">
        <v>291</v>
      </c>
      <c r="G1117" s="443" t="s">
        <v>285</v>
      </c>
      <c r="H1117" s="443">
        <v>3</v>
      </c>
      <c r="I1117" s="443" t="s">
        <v>300</v>
      </c>
      <c r="J1117" s="443" t="s">
        <v>300</v>
      </c>
      <c r="K1117" s="445" t="s">
        <v>358</v>
      </c>
      <c r="L1117" s="446" t="s">
        <v>359</v>
      </c>
      <c r="M1117" s="446" t="s">
        <v>324</v>
      </c>
      <c r="N1117" s="446" t="s">
        <v>318</v>
      </c>
      <c r="O1117" s="443" t="s">
        <v>315</v>
      </c>
      <c r="P1117" s="446">
        <v>2</v>
      </c>
      <c r="Q1117" s="446">
        <v>2</v>
      </c>
      <c r="R1117" s="442">
        <v>4</v>
      </c>
      <c r="S1117" s="446">
        <v>3</v>
      </c>
      <c r="T1117" s="378"/>
      <c r="U1117" s="447">
        <v>50</v>
      </c>
      <c r="V1117" s="444">
        <v>44425152</v>
      </c>
      <c r="W1117" s="443" t="s">
        <v>1153</v>
      </c>
      <c r="X1117" s="446" t="s">
        <v>321</v>
      </c>
      <c r="Y1117" s="446"/>
      <c r="Z1117" s="446"/>
      <c r="AA1117" s="446"/>
      <c r="AB1117" s="446"/>
      <c r="AC1117" s="446"/>
      <c r="AD1117" s="446"/>
      <c r="AE1117" s="446"/>
      <c r="AF1117" s="446"/>
      <c r="AG1117" s="446" t="s">
        <v>319</v>
      </c>
      <c r="AH1117" s="446">
        <v>1</v>
      </c>
      <c r="AI1117" s="446">
        <v>20</v>
      </c>
      <c r="AJ1117" s="446">
        <v>10</v>
      </c>
      <c r="AK1117" s="446">
        <v>23</v>
      </c>
      <c r="AL1117" s="446">
        <v>30</v>
      </c>
      <c r="AM1117" s="22">
        <f t="shared" si="546"/>
        <v>4</v>
      </c>
      <c r="AN1117" s="104">
        <f t="shared" si="547"/>
        <v>0.84027777777777779</v>
      </c>
      <c r="AO1117" s="104">
        <f t="shared" si="548"/>
        <v>0.97916666666666674</v>
      </c>
      <c r="AP1117" s="22" t="str" cm="1">
        <f t="array" ref="AP1117">IF(W1117="","",IF(SUMPRODUCT((W1117=$W$7:$W$2042)*(AH1117=$AH$7:$AH$2042)*(AN1117=$AN$7:$AN$2042)*(AO1117=$AO$7:$AO$2042)*(ROW($W$7:$W$2042)&lt;&gt;ROW(W1117))*((R1117=0)*($R$7:$R$2042&gt;0)+(R1117&gt;0)*($R$7:$R$2042=0)))&gt;0,"SALONES UNIDOS",IF(SUMPRODUCT((W1117=$W$7:$W$2042)*(AH1117=$AH$7:$AH$2042)*((AN1117&lt;$AO$7:$AO$2042)*(AO1117&gt;$AN$7:$AN$2042))*(ROW($W$7:$W$2042)&lt;&gt;ROW(W1117)))&gt;0,"Cruzado","Sin cruce")))</f>
        <v>Sin cruce</v>
      </c>
      <c r="AQ1117" s="104"/>
      <c r="AR1117" s="104"/>
      <c r="AS1117" s="22"/>
      <c r="AT1117" s="22"/>
      <c r="AU1117" s="361" t="str" cm="1">
        <f t="array" ref="AU1117">IF(AB1117="","",IF(SUMPRODUCT((AB1117=$AB$989:$AB$1558)*(AH1117=$AH$989:$AH$1558)*(AQ1117=$AQ$989:$AQ$1558)*(AR1117=$AR$989:$AR$1558)*(ROW($AB$989:$AB$1558)&lt;&gt;ROW(AB1117))*((R1117=0)*($R$989:$R$1558&gt;0)+(R1117&gt;0)*($R$989:$R$1558=0)))&gt;0,"SALONES UNIDOS",IF(SUMPRODUCT((AB1117=$AB$989:$AB$1558)*(AH1117=$AH$989:$AH$1558)*((AQ1117&lt;$AR$989:$AR$1558)*(AR1117&gt;$AQ$989:$AQ$1558))*(ROW($AB$989:$AB$1558)&lt;&gt;ROW(AB1117)))&gt;0,"Cruzado","Sin cruce")))</f>
        <v/>
      </c>
      <c r="AV1117" s="361" t="str" cm="1">
        <f t="array" ref="AV1117">IF(AD1117="","",IF(SUMPRODUCT((AD1117=$AD$989:$AD$1558)*(AH1117=$AH$989:$AH$1558)*(AS1117=$AS$989:$AS$1558)*(AT1117=$AT$989:$AT$1558)*(ROW($AD$989:$AD$1558)&lt;&gt;ROW(AD1117))*((R1117=0)*($R$989:$R$1558&gt;0)+(R1117&gt;0)*($R$989:$R$1558=0)))&gt;0,"SALONES UNIDOS",IF(SUMPRODUCT((AD1117=$AD$989:$AD$1558)*(AH1117=$AH$989:$AH$1558)*((AS1117&lt;$AT$989:$AT$1558)*(AT1117&gt;$AS$989:$AS$1558))*(ROW($AD$989:$AD$1558)&lt;&gt;ROW(AD1117)))&gt;0,"Cruzado","Sin cruce")))</f>
        <v/>
      </c>
      <c r="AW1117" s="104" t="str">
        <f t="shared" si="549"/>
        <v>EN3PRINCIPALH</v>
      </c>
      <c r="AX1117" s="104" t="str" cm="1">
        <f t="array" ref="AX1117">IF(AW1117="","",IF(SUMPRODUCT((AW1117=$AW$7:$AW$2042)*(AH1117=$AH$7:$AH$2042)*(AN1117=$AN$7:$AN$2042)*(AO1117=$AO$7:$AO$2042)*(ROW($AW$7:$AW$2042)&lt;&gt;ROW(AW1117))*((R1117=0)*($R$7:$R$2042&gt;0)+(R1117&gt;0)*($R$7:$R$2042=0)))&gt;0,"SALONES UNIDOS",IF(SUMPRODUCT((AW1117=$AW$7:$AW$2042)*(AH1117=$AH$7:$AH$2042)*((AN1117&lt;$AO$7:$AO$2042)*(AO1117&gt;$AN$7:$AN$2042))*(ROW($AW$7:$AW$2042)&lt;&gt;ROW(AW1117)))&gt;0,"Cruzado","Sin cruce")))</f>
        <v>Sin cruce</v>
      </c>
    </row>
    <row r="1118" spans="2:50" ht="19.8" hidden="1" customHeight="1" x14ac:dyDescent="0.25">
      <c r="B1118" s="499" t="s">
        <v>314</v>
      </c>
      <c r="C1118" s="442" t="s">
        <v>968</v>
      </c>
      <c r="D1118" s="442">
        <v>20261</v>
      </c>
      <c r="E1118" s="443" t="s">
        <v>280</v>
      </c>
      <c r="F1118" s="444" t="s">
        <v>291</v>
      </c>
      <c r="G1118" s="443" t="s">
        <v>285</v>
      </c>
      <c r="H1118" s="443">
        <v>3</v>
      </c>
      <c r="I1118" s="443" t="s">
        <v>300</v>
      </c>
      <c r="J1118" s="443" t="s">
        <v>300</v>
      </c>
      <c r="K1118" s="445" t="s">
        <v>364</v>
      </c>
      <c r="L1118" s="446" t="s">
        <v>979</v>
      </c>
      <c r="M1118" s="446" t="s">
        <v>317</v>
      </c>
      <c r="N1118" s="446" t="s">
        <v>318</v>
      </c>
      <c r="O1118" s="443" t="s">
        <v>315</v>
      </c>
      <c r="P1118" s="446">
        <v>4</v>
      </c>
      <c r="Q1118" s="446">
        <v>4</v>
      </c>
      <c r="R1118" s="442">
        <v>8</v>
      </c>
      <c r="S1118" s="446">
        <v>6</v>
      </c>
      <c r="T1118" s="378"/>
      <c r="U1118" s="447">
        <v>50</v>
      </c>
      <c r="V1118" s="444">
        <v>41622614</v>
      </c>
      <c r="W1118" s="443" t="s">
        <v>235</v>
      </c>
      <c r="X1118" s="446" t="s">
        <v>321</v>
      </c>
      <c r="Y1118" s="446"/>
      <c r="Z1118" s="446"/>
      <c r="AA1118" s="446"/>
      <c r="AB1118" s="446"/>
      <c r="AC1118" s="446"/>
      <c r="AD1118" s="446"/>
      <c r="AE1118" s="446"/>
      <c r="AF1118" s="446"/>
      <c r="AG1118" s="446" t="s">
        <v>319</v>
      </c>
      <c r="AH1118" s="446">
        <v>3</v>
      </c>
      <c r="AI1118" s="446">
        <v>12</v>
      </c>
      <c r="AJ1118" s="446">
        <v>40</v>
      </c>
      <c r="AK1118" s="446">
        <v>19</v>
      </c>
      <c r="AL1118" s="446">
        <v>20</v>
      </c>
      <c r="AM1118" s="22">
        <f t="shared" si="546"/>
        <v>8</v>
      </c>
      <c r="AN1118" s="104">
        <f t="shared" si="547"/>
        <v>0.52777777777777779</v>
      </c>
      <c r="AO1118" s="104">
        <f t="shared" si="548"/>
        <v>0.80555555555555547</v>
      </c>
      <c r="AP1118" s="22" t="str" cm="1">
        <f t="array" ref="AP1118">IF(W1118="","",IF(SUMPRODUCT((W1118=$W$7:$W$2042)*(AH1118=$AH$7:$AH$2042)*(AN1118=$AN$7:$AN$2042)*(AO1118=$AO$7:$AO$2042)*(ROW($W$7:$W$2042)&lt;&gt;ROW(W1118))*((R1118=0)*($R$7:$R$2042&gt;0)+(R1118&gt;0)*($R$7:$R$2042=0)))&gt;0,"SALONES UNIDOS",IF(SUMPRODUCT((W1118=$W$7:$W$2042)*(AH1118=$AH$7:$AH$2042)*((AN1118&lt;$AO$7:$AO$2042)*(AO1118&gt;$AN$7:$AN$2042))*(ROW($W$7:$W$2042)&lt;&gt;ROW(W1118)))&gt;0,"Cruzado","Sin cruce")))</f>
        <v>Sin cruce</v>
      </c>
      <c r="AQ1118" s="104"/>
      <c r="AR1118" s="104"/>
      <c r="AS1118" s="22"/>
      <c r="AT1118" s="22"/>
      <c r="AU1118" s="361" t="str" cm="1">
        <f t="array" ref="AU1118">IF(AB1118="","",IF(SUMPRODUCT((AB1118=$AB$989:$AB$1558)*(AH1118=$AH$989:$AH$1558)*(AQ1118=$AQ$989:$AQ$1558)*(AR1118=$AR$989:$AR$1558)*(ROW($AB$989:$AB$1558)&lt;&gt;ROW(AB1118))*((R1118=0)*($R$989:$R$1558&gt;0)+(R1118&gt;0)*($R$989:$R$1558=0)))&gt;0,"SALONES UNIDOS",IF(SUMPRODUCT((AB1118=$AB$989:$AB$1558)*(AH1118=$AH$989:$AH$1558)*((AQ1118&lt;$AR$989:$AR$1558)*(AR1118&gt;$AQ$989:$AQ$1558))*(ROW($AB$989:$AB$1558)&lt;&gt;ROW(AB1118)))&gt;0,"Cruzado","Sin cruce")))</f>
        <v/>
      </c>
      <c r="AV1118" s="361" t="str" cm="1">
        <f t="array" ref="AV1118">IF(AD1118="","",IF(SUMPRODUCT((AD1118=$AD$989:$AD$1558)*(AH1118=$AH$989:$AH$1558)*(AS1118=$AS$989:$AS$1558)*(AT1118=$AT$989:$AT$1558)*(ROW($AD$989:$AD$1558)&lt;&gt;ROW(AD1118))*((R1118=0)*($R$989:$R$1558&gt;0)+(R1118&gt;0)*($R$989:$R$1558=0)))&gt;0,"SALONES UNIDOS",IF(SUMPRODUCT((AD1118=$AD$989:$AD$1558)*(AH1118=$AH$989:$AH$1558)*((AS1118&lt;$AT$989:$AT$1558)*(AT1118&gt;$AS$989:$AS$1558))*(ROW($AD$989:$AD$1558)&lt;&gt;ROW(AD1118)))&gt;0,"Cruzado","Sin cruce")))</f>
        <v/>
      </c>
      <c r="AW1118" s="104" t="str">
        <f t="shared" si="549"/>
        <v>EN3PRINCIPALH</v>
      </c>
      <c r="AX1118" s="104" t="str" cm="1">
        <f t="array" ref="AX1118">IF(AW1118="","",IF(SUMPRODUCT((AW1118=$AW$7:$AW$2042)*(AH1118=$AH$7:$AH$2042)*(AN1118=$AN$7:$AN$2042)*(AO1118=$AO$7:$AO$2042)*(ROW($AW$7:$AW$2042)&lt;&gt;ROW(AW1118))*((R1118=0)*($R$7:$R$2042&gt;0)+(R1118&gt;0)*($R$7:$R$2042=0)))&gt;0,"SALONES UNIDOS",IF(SUMPRODUCT((AW1118=$AW$7:$AW$2042)*(AH1118=$AH$7:$AH$2042)*((AN1118&lt;$AO$7:$AO$2042)*(AO1118&gt;$AN$7:$AN$2042))*(ROW($AW$7:$AW$2042)&lt;&gt;ROW(AW1118)))&gt;0,"Cruzado","Sin cruce")))</f>
        <v>Sin cruce</v>
      </c>
    </row>
    <row r="1119" spans="2:50" ht="19.8" hidden="1" customHeight="1" x14ac:dyDescent="0.25">
      <c r="B1119" s="499" t="s">
        <v>314</v>
      </c>
      <c r="C1119" s="442" t="s">
        <v>968</v>
      </c>
      <c r="D1119" s="442">
        <v>20261</v>
      </c>
      <c r="E1119" s="443" t="s">
        <v>280</v>
      </c>
      <c r="F1119" s="444" t="s">
        <v>291</v>
      </c>
      <c r="G1119" s="443" t="s">
        <v>285</v>
      </c>
      <c r="H1119" s="443">
        <v>3</v>
      </c>
      <c r="I1119" s="443" t="s">
        <v>300</v>
      </c>
      <c r="J1119" s="443" t="s">
        <v>300</v>
      </c>
      <c r="K1119" s="445" t="s">
        <v>366</v>
      </c>
      <c r="L1119" s="446" t="s">
        <v>594</v>
      </c>
      <c r="M1119" s="446" t="s">
        <v>324</v>
      </c>
      <c r="N1119" s="446" t="s">
        <v>318</v>
      </c>
      <c r="O1119" s="443" t="s">
        <v>321</v>
      </c>
      <c r="P1119" s="446">
        <v>2</v>
      </c>
      <c r="Q1119" s="446">
        <v>2</v>
      </c>
      <c r="R1119" s="442">
        <v>4</v>
      </c>
      <c r="S1119" s="446">
        <v>3</v>
      </c>
      <c r="T1119" s="378"/>
      <c r="U1119" s="447">
        <v>50</v>
      </c>
      <c r="V1119" s="444">
        <v>42069977</v>
      </c>
      <c r="W1119" s="443" t="s">
        <v>850</v>
      </c>
      <c r="X1119" s="446" t="s">
        <v>321</v>
      </c>
      <c r="Y1119" s="446"/>
      <c r="Z1119" s="446"/>
      <c r="AA1119" s="446"/>
      <c r="AB1119" s="446"/>
      <c r="AC1119" s="446"/>
      <c r="AD1119" s="446"/>
      <c r="AE1119" s="446"/>
      <c r="AF1119" s="446"/>
      <c r="AG1119" s="446" t="s">
        <v>319</v>
      </c>
      <c r="AH1119" s="446">
        <v>5</v>
      </c>
      <c r="AI1119" s="446">
        <v>8</v>
      </c>
      <c r="AJ1119" s="446">
        <v>30</v>
      </c>
      <c r="AK1119" s="446">
        <v>11</v>
      </c>
      <c r="AL1119" s="446">
        <v>50</v>
      </c>
      <c r="AM1119" s="22">
        <f t="shared" si="546"/>
        <v>4</v>
      </c>
      <c r="AN1119" s="104">
        <f t="shared" si="547"/>
        <v>0.35416666666666663</v>
      </c>
      <c r="AO1119" s="104">
        <f t="shared" si="548"/>
        <v>0.49305555555555552</v>
      </c>
      <c r="AP1119" s="22" t="str" cm="1">
        <f t="array" ref="AP1119">IF(W1119="","",IF(SUMPRODUCT((W1119=$W$7:$W$2042)*(AH1119=$AH$7:$AH$2042)*(AN1119=$AN$7:$AN$2042)*(AO1119=$AO$7:$AO$2042)*(ROW($W$7:$W$2042)&lt;&gt;ROW(W1119))*((R1119=0)*($R$7:$R$2042&gt;0)+(R1119&gt;0)*($R$7:$R$2042=0)))&gt;0,"SALONES UNIDOS",IF(SUMPRODUCT((W1119=$W$7:$W$2042)*(AH1119=$AH$7:$AH$2042)*((AN1119&lt;$AO$7:$AO$2042)*(AO1119&gt;$AN$7:$AN$2042))*(ROW($W$7:$W$2042)&lt;&gt;ROW(W1119)))&gt;0,"Cruzado","Sin cruce")))</f>
        <v>Sin cruce</v>
      </c>
      <c r="AQ1119" s="104"/>
      <c r="AR1119" s="104"/>
      <c r="AS1119" s="22"/>
      <c r="AT1119" s="22"/>
      <c r="AU1119" s="361" t="str" cm="1">
        <f t="array" ref="AU1119">IF(AB1119="","",IF(SUMPRODUCT((AB1119=$AB$989:$AB$1558)*(AH1119=$AH$989:$AH$1558)*(AQ1119=$AQ$989:$AQ$1558)*(AR1119=$AR$989:$AR$1558)*(ROW($AB$989:$AB$1558)&lt;&gt;ROW(AB1119))*((R1119=0)*($R$989:$R$1558&gt;0)+(R1119&gt;0)*($R$989:$R$1558=0)))&gt;0,"SALONES UNIDOS",IF(SUMPRODUCT((AB1119=$AB$989:$AB$1558)*(AH1119=$AH$989:$AH$1558)*((AQ1119&lt;$AR$989:$AR$1558)*(AR1119&gt;$AQ$989:$AQ$1558))*(ROW($AB$989:$AB$1558)&lt;&gt;ROW(AB1119)))&gt;0,"Cruzado","Sin cruce")))</f>
        <v/>
      </c>
      <c r="AV1119" s="361" t="str" cm="1">
        <f t="array" ref="AV1119">IF(AD1119="","",IF(SUMPRODUCT((AD1119=$AD$989:$AD$1558)*(AH1119=$AH$989:$AH$1558)*(AS1119=$AS$989:$AS$1558)*(AT1119=$AT$989:$AT$1558)*(ROW($AD$989:$AD$1558)&lt;&gt;ROW(AD1119))*((R1119=0)*($R$989:$R$1558&gt;0)+(R1119&gt;0)*($R$989:$R$1558=0)))&gt;0,"SALONES UNIDOS",IF(SUMPRODUCT((AD1119=$AD$989:$AD$1558)*(AH1119=$AH$989:$AH$1558)*((AS1119&lt;$AT$989:$AT$1558)*(AT1119&gt;$AS$989:$AS$1558))*(ROW($AD$989:$AD$1558)&lt;&gt;ROW(AD1119)))&gt;0,"Cruzado","Sin cruce")))</f>
        <v/>
      </c>
      <c r="AW1119" s="104" t="str">
        <f t="shared" si="549"/>
        <v>EN3PRINCIPALH</v>
      </c>
      <c r="AX1119" s="104" t="str" cm="1">
        <f t="array" ref="AX1119">IF(AW1119="","",IF(SUMPRODUCT((AW1119=$AW$7:$AW$2042)*(AH1119=$AH$7:$AH$2042)*(AN1119=$AN$7:$AN$2042)*(AO1119=$AO$7:$AO$2042)*(ROW($AW$7:$AW$2042)&lt;&gt;ROW(AW1119))*((R1119=0)*($R$7:$R$2042&gt;0)+(R1119&gt;0)*($R$7:$R$2042=0)))&gt;0,"SALONES UNIDOS",IF(SUMPRODUCT((AW1119=$AW$7:$AW$2042)*(AH1119=$AH$7:$AH$2042)*((AN1119&lt;$AO$7:$AO$2042)*(AO1119&gt;$AN$7:$AN$2042))*(ROW($AW$7:$AW$2042)&lt;&gt;ROW(AW1119)))&gt;0,"Cruzado","Sin cruce")))</f>
        <v>Sin cruce</v>
      </c>
    </row>
    <row r="1120" spans="2:50" ht="19.8" hidden="1" customHeight="1" x14ac:dyDescent="0.25">
      <c r="B1120" s="499" t="s">
        <v>314</v>
      </c>
      <c r="C1120" s="442" t="s">
        <v>968</v>
      </c>
      <c r="D1120" s="442">
        <v>20261</v>
      </c>
      <c r="E1120" s="443" t="s">
        <v>280</v>
      </c>
      <c r="F1120" s="444" t="s">
        <v>291</v>
      </c>
      <c r="G1120" s="443" t="s">
        <v>285</v>
      </c>
      <c r="H1120" s="443">
        <v>4</v>
      </c>
      <c r="I1120" s="443" t="s">
        <v>300</v>
      </c>
      <c r="J1120" s="443" t="s">
        <v>300</v>
      </c>
      <c r="K1120" s="445" t="s">
        <v>597</v>
      </c>
      <c r="L1120" s="446" t="s">
        <v>981</v>
      </c>
      <c r="M1120" s="446" t="s">
        <v>324</v>
      </c>
      <c r="N1120" s="446" t="s">
        <v>318</v>
      </c>
      <c r="O1120" s="443" t="s">
        <v>315</v>
      </c>
      <c r="P1120" s="446">
        <v>2</v>
      </c>
      <c r="Q1120" s="446">
        <v>2</v>
      </c>
      <c r="R1120" s="442">
        <v>4</v>
      </c>
      <c r="S1120" s="446">
        <v>3</v>
      </c>
      <c r="T1120" s="378"/>
      <c r="U1120" s="447">
        <v>50</v>
      </c>
      <c r="V1120" s="444">
        <v>45234890</v>
      </c>
      <c r="W1120" s="443" t="s">
        <v>966</v>
      </c>
      <c r="X1120" s="446" t="s">
        <v>321</v>
      </c>
      <c r="Y1120" s="446"/>
      <c r="Z1120" s="446"/>
      <c r="AA1120" s="446"/>
      <c r="AB1120" s="446"/>
      <c r="AC1120" s="446"/>
      <c r="AD1120" s="446"/>
      <c r="AE1120" s="446"/>
      <c r="AF1120" s="446"/>
      <c r="AG1120" s="446" t="s">
        <v>319</v>
      </c>
      <c r="AH1120" s="446">
        <v>2</v>
      </c>
      <c r="AI1120" s="446">
        <v>20</v>
      </c>
      <c r="AJ1120" s="446">
        <v>10</v>
      </c>
      <c r="AK1120" s="446">
        <v>23</v>
      </c>
      <c r="AL1120" s="446">
        <v>30</v>
      </c>
      <c r="AM1120" s="22">
        <f t="shared" si="546"/>
        <v>4</v>
      </c>
      <c r="AN1120" s="104">
        <f t="shared" si="547"/>
        <v>0.84027777777777779</v>
      </c>
      <c r="AO1120" s="104">
        <f t="shared" si="548"/>
        <v>0.97916666666666674</v>
      </c>
      <c r="AP1120" s="22" t="str" cm="1">
        <f t="array" ref="AP1120">IF(W1120="","",IF(SUMPRODUCT((W1120=$W$7:$W$2042)*(AH1120=$AH$7:$AH$2042)*(AN1120=$AN$7:$AN$2042)*(AO1120=$AO$7:$AO$2042)*(ROW($W$7:$W$2042)&lt;&gt;ROW(W1120))*((R1120=0)*($R$7:$R$2042&gt;0)+(R1120&gt;0)*($R$7:$R$2042=0)))&gt;0,"SALONES UNIDOS",IF(SUMPRODUCT((W1120=$W$7:$W$2042)*(AH1120=$AH$7:$AH$2042)*((AN1120&lt;$AO$7:$AO$2042)*(AO1120&gt;$AN$7:$AN$2042))*(ROW($W$7:$W$2042)&lt;&gt;ROW(W1120)))&gt;0,"Cruzado","Sin cruce")))</f>
        <v>Sin cruce</v>
      </c>
      <c r="AQ1120" s="104"/>
      <c r="AR1120" s="104"/>
      <c r="AS1120" s="22"/>
      <c r="AT1120" s="22"/>
      <c r="AU1120" s="361" t="str" cm="1">
        <f t="array" ref="AU1120">IF(AB1120="","",IF(SUMPRODUCT((AB1120=$AB$989:$AB$1558)*(AH1120=$AH$989:$AH$1558)*(AQ1120=$AQ$989:$AQ$1558)*(AR1120=$AR$989:$AR$1558)*(ROW($AB$989:$AB$1558)&lt;&gt;ROW(AB1120))*((R1120=0)*($R$989:$R$1558&gt;0)+(R1120&gt;0)*($R$989:$R$1558=0)))&gt;0,"SALONES UNIDOS",IF(SUMPRODUCT((AB1120=$AB$989:$AB$1558)*(AH1120=$AH$989:$AH$1558)*((AQ1120&lt;$AR$989:$AR$1558)*(AR1120&gt;$AQ$989:$AQ$1558))*(ROW($AB$989:$AB$1558)&lt;&gt;ROW(AB1120)))&gt;0,"Cruzado","Sin cruce")))</f>
        <v/>
      </c>
      <c r="AV1120" s="361" t="str" cm="1">
        <f t="array" ref="AV1120">IF(AD1120="","",IF(SUMPRODUCT((AD1120=$AD$989:$AD$1558)*(AH1120=$AH$989:$AH$1558)*(AS1120=$AS$989:$AS$1558)*(AT1120=$AT$989:$AT$1558)*(ROW($AD$989:$AD$1558)&lt;&gt;ROW(AD1120))*((R1120=0)*($R$989:$R$1558&gt;0)+(R1120&gt;0)*($R$989:$R$1558=0)))&gt;0,"SALONES UNIDOS",IF(SUMPRODUCT((AD1120=$AD$989:$AD$1558)*(AH1120=$AH$989:$AH$1558)*((AS1120&lt;$AT$989:$AT$1558)*(AT1120&gt;$AS$989:$AS$1558))*(ROW($AD$989:$AD$1558)&lt;&gt;ROW(AD1120)))&gt;0,"Cruzado","Sin cruce")))</f>
        <v/>
      </c>
      <c r="AW1120" s="104" t="str">
        <f t="shared" si="549"/>
        <v>EN4PRINCIPALH</v>
      </c>
      <c r="AX1120" s="104" t="str" cm="1">
        <f t="array" ref="AX1120">IF(AW1120="","",IF(SUMPRODUCT((AW1120=$AW$7:$AW$2042)*(AH1120=$AH$7:$AH$2042)*(AN1120=$AN$7:$AN$2042)*(AO1120=$AO$7:$AO$2042)*(ROW($AW$7:$AW$2042)&lt;&gt;ROW(AW1120))*((R1120=0)*($R$7:$R$2042&gt;0)+(R1120&gt;0)*($R$7:$R$2042=0)))&gt;0,"SALONES UNIDOS",IF(SUMPRODUCT((AW1120=$AW$7:$AW$2042)*(AH1120=$AH$7:$AH$2042)*((AN1120&lt;$AO$7:$AO$2042)*(AO1120&gt;$AN$7:$AN$2042))*(ROW($AW$7:$AW$2042)&lt;&gt;ROW(AW1120)))&gt;0,"Cruzado","Sin cruce")))</f>
        <v>Sin cruce</v>
      </c>
    </row>
    <row r="1121" spans="2:50" ht="19.8" hidden="1" customHeight="1" x14ac:dyDescent="0.25">
      <c r="B1121" s="499" t="s">
        <v>314</v>
      </c>
      <c r="C1121" s="442" t="s">
        <v>968</v>
      </c>
      <c r="D1121" s="442">
        <v>20261</v>
      </c>
      <c r="E1121" s="443" t="s">
        <v>280</v>
      </c>
      <c r="F1121" s="444" t="s">
        <v>291</v>
      </c>
      <c r="G1121" s="443" t="s">
        <v>285</v>
      </c>
      <c r="H1121" s="443">
        <v>4</v>
      </c>
      <c r="I1121" s="443" t="s">
        <v>300</v>
      </c>
      <c r="J1121" s="443" t="s">
        <v>300</v>
      </c>
      <c r="K1121" s="445" t="s">
        <v>604</v>
      </c>
      <c r="L1121" s="446" t="s">
        <v>605</v>
      </c>
      <c r="M1121" s="446" t="s">
        <v>324</v>
      </c>
      <c r="N1121" s="446" t="s">
        <v>318</v>
      </c>
      <c r="O1121" s="443" t="s">
        <v>315</v>
      </c>
      <c r="P1121" s="446">
        <v>2</v>
      </c>
      <c r="Q1121" s="446">
        <v>4</v>
      </c>
      <c r="R1121" s="442">
        <v>6</v>
      </c>
      <c r="S1121" s="446">
        <v>4</v>
      </c>
      <c r="T1121" s="378"/>
      <c r="U1121" s="447">
        <v>50</v>
      </c>
      <c r="V1121" s="444">
        <v>21405273</v>
      </c>
      <c r="W1121" s="443" t="s">
        <v>201</v>
      </c>
      <c r="X1121" s="446" t="s">
        <v>321</v>
      </c>
      <c r="Y1121" s="446"/>
      <c r="Z1121" s="446"/>
      <c r="AA1121" s="446"/>
      <c r="AB1121" s="446"/>
      <c r="AC1121" s="446"/>
      <c r="AD1121" s="446"/>
      <c r="AE1121" s="446"/>
      <c r="AF1121" s="446"/>
      <c r="AG1121" s="446" t="s">
        <v>319</v>
      </c>
      <c r="AH1121" s="446">
        <v>4</v>
      </c>
      <c r="AI1121" s="446">
        <v>16</v>
      </c>
      <c r="AJ1121" s="446">
        <v>0</v>
      </c>
      <c r="AK1121" s="446">
        <v>21</v>
      </c>
      <c r="AL1121" s="446">
        <v>0</v>
      </c>
      <c r="AM1121" s="22">
        <f t="shared" si="546"/>
        <v>6</v>
      </c>
      <c r="AN1121" s="104">
        <f t="shared" si="547"/>
        <v>0.66666666666666663</v>
      </c>
      <c r="AO1121" s="104">
        <f t="shared" si="548"/>
        <v>0.875</v>
      </c>
      <c r="AP1121" s="22" t="str" cm="1">
        <f t="array" ref="AP1121">IF(W1121="","",IF(SUMPRODUCT((W1121=$W$7:$W$2042)*(AH1121=$AH$7:$AH$2042)*(AN1121=$AN$7:$AN$2042)*(AO1121=$AO$7:$AO$2042)*(ROW($W$7:$W$2042)&lt;&gt;ROW(W1121))*((R1121=0)*($R$7:$R$2042&gt;0)+(R1121&gt;0)*($R$7:$R$2042=0)))&gt;0,"SALONES UNIDOS",IF(SUMPRODUCT((W1121=$W$7:$W$2042)*(AH1121=$AH$7:$AH$2042)*((AN1121&lt;$AO$7:$AO$2042)*(AO1121&gt;$AN$7:$AN$2042))*(ROW($W$7:$W$2042)&lt;&gt;ROW(W1121)))&gt;0,"Cruzado","Sin cruce")))</f>
        <v>Sin cruce</v>
      </c>
      <c r="AQ1121" s="104"/>
      <c r="AR1121" s="104"/>
      <c r="AS1121" s="22"/>
      <c r="AT1121" s="22"/>
      <c r="AU1121" s="361" t="str" cm="1">
        <f t="array" ref="AU1121">IF(AB1121="","",IF(SUMPRODUCT((AB1121=$AB$989:$AB$1558)*(AH1121=$AH$989:$AH$1558)*(AQ1121=$AQ$989:$AQ$1558)*(AR1121=$AR$989:$AR$1558)*(ROW($AB$989:$AB$1558)&lt;&gt;ROW(AB1121))*((R1121=0)*($R$989:$R$1558&gt;0)+(R1121&gt;0)*($R$989:$R$1558=0)))&gt;0,"SALONES UNIDOS",IF(SUMPRODUCT((AB1121=$AB$989:$AB$1558)*(AH1121=$AH$989:$AH$1558)*((AQ1121&lt;$AR$989:$AR$1558)*(AR1121&gt;$AQ$989:$AQ$1558))*(ROW($AB$989:$AB$1558)&lt;&gt;ROW(AB1121)))&gt;0,"Cruzado","Sin cruce")))</f>
        <v/>
      </c>
      <c r="AV1121" s="361" t="str" cm="1">
        <f t="array" ref="AV1121">IF(AD1121="","",IF(SUMPRODUCT((AD1121=$AD$989:$AD$1558)*(AH1121=$AH$989:$AH$1558)*(AS1121=$AS$989:$AS$1558)*(AT1121=$AT$989:$AT$1558)*(ROW($AD$989:$AD$1558)&lt;&gt;ROW(AD1121))*((R1121=0)*($R$989:$R$1558&gt;0)+(R1121&gt;0)*($R$989:$R$1558=0)))&gt;0,"SALONES UNIDOS",IF(SUMPRODUCT((AD1121=$AD$989:$AD$1558)*(AH1121=$AH$989:$AH$1558)*((AS1121&lt;$AT$989:$AT$1558)*(AT1121&gt;$AS$989:$AS$1558))*(ROW($AD$989:$AD$1558)&lt;&gt;ROW(AD1121)))&gt;0,"Cruzado","Sin cruce")))</f>
        <v/>
      </c>
      <c r="AW1121" s="104" t="str">
        <f t="shared" si="549"/>
        <v>EN4PRINCIPALH</v>
      </c>
      <c r="AX1121" s="104" t="str" cm="1">
        <f t="array" ref="AX1121">IF(AW1121="","",IF(SUMPRODUCT((AW1121=$AW$7:$AW$2042)*(AH1121=$AH$7:$AH$2042)*(AN1121=$AN$7:$AN$2042)*(AO1121=$AO$7:$AO$2042)*(ROW($AW$7:$AW$2042)&lt;&gt;ROW(AW1121))*((R1121=0)*($R$7:$R$2042&gt;0)+(R1121&gt;0)*($R$7:$R$2042=0)))&gt;0,"SALONES UNIDOS",IF(SUMPRODUCT((AW1121=$AW$7:$AW$2042)*(AH1121=$AH$7:$AH$2042)*((AN1121&lt;$AO$7:$AO$2042)*(AO1121&gt;$AN$7:$AN$2042))*(ROW($AW$7:$AW$2042)&lt;&gt;ROW(AW1121)))&gt;0,"Cruzado","Sin cruce")))</f>
        <v>Sin cruce</v>
      </c>
    </row>
    <row r="1122" spans="2:50" ht="19.8" hidden="1" customHeight="1" x14ac:dyDescent="0.25">
      <c r="B1122" s="499" t="s">
        <v>314</v>
      </c>
      <c r="C1122" s="442" t="s">
        <v>968</v>
      </c>
      <c r="D1122" s="442">
        <v>20261</v>
      </c>
      <c r="E1122" s="443" t="s">
        <v>280</v>
      </c>
      <c r="F1122" s="444" t="s">
        <v>291</v>
      </c>
      <c r="G1122" s="443" t="s">
        <v>285</v>
      </c>
      <c r="H1122" s="443">
        <v>6</v>
      </c>
      <c r="I1122" s="443" t="s">
        <v>300</v>
      </c>
      <c r="J1122" s="443" t="s">
        <v>300</v>
      </c>
      <c r="K1122" s="445" t="s">
        <v>622</v>
      </c>
      <c r="L1122" s="446" t="s">
        <v>989</v>
      </c>
      <c r="M1122" s="446" t="s">
        <v>317</v>
      </c>
      <c r="N1122" s="446" t="s">
        <v>318</v>
      </c>
      <c r="O1122" s="443" t="s">
        <v>321</v>
      </c>
      <c r="P1122" s="446">
        <v>3</v>
      </c>
      <c r="Q1122" s="446">
        <v>0</v>
      </c>
      <c r="R1122" s="442">
        <v>3</v>
      </c>
      <c r="S1122" s="446">
        <v>3</v>
      </c>
      <c r="T1122" s="378"/>
      <c r="U1122" s="447">
        <v>50</v>
      </c>
      <c r="V1122" s="444">
        <v>21868076</v>
      </c>
      <c r="W1122" s="443" t="s">
        <v>142</v>
      </c>
      <c r="X1122" s="446" t="s">
        <v>321</v>
      </c>
      <c r="Y1122" s="446"/>
      <c r="Z1122" s="446"/>
      <c r="AA1122" s="446"/>
      <c r="AB1122" s="446"/>
      <c r="AC1122" s="446"/>
      <c r="AD1122" s="446"/>
      <c r="AE1122" s="446"/>
      <c r="AF1122" s="446"/>
      <c r="AG1122" s="446" t="s">
        <v>559</v>
      </c>
      <c r="AH1122" s="446">
        <v>1</v>
      </c>
      <c r="AI1122" s="446">
        <v>7</v>
      </c>
      <c r="AJ1122" s="446">
        <v>40</v>
      </c>
      <c r="AK1122" s="446">
        <v>10</v>
      </c>
      <c r="AL1122" s="446">
        <v>10</v>
      </c>
      <c r="AM1122" s="22">
        <f t="shared" si="546"/>
        <v>3</v>
      </c>
      <c r="AN1122" s="104">
        <f t="shared" si="547"/>
        <v>0.31944444444444448</v>
      </c>
      <c r="AO1122" s="104">
        <f t="shared" si="548"/>
        <v>0.4236111111111111</v>
      </c>
      <c r="AP1122" s="22" t="str" cm="1">
        <f t="array" ref="AP1122">IF(W1122="","",IF(SUMPRODUCT((W1122=$W$7:$W$2042)*(AH1122=$AH$7:$AH$2042)*(AN1122=$AN$7:$AN$2042)*(AO1122=$AO$7:$AO$2042)*(ROW($W$7:$W$2042)&lt;&gt;ROW(W1122))*((R1122=0)*($R$7:$R$2042&gt;0)+(R1122&gt;0)*($R$7:$R$2042=0)))&gt;0,"SALONES UNIDOS",IF(SUMPRODUCT((W1122=$W$7:$W$2042)*(AH1122=$AH$7:$AH$2042)*((AN1122&lt;$AO$7:$AO$2042)*(AO1122&gt;$AN$7:$AN$2042))*(ROW($W$7:$W$2042)&lt;&gt;ROW(W1122)))&gt;0,"Cruzado","Sin cruce")))</f>
        <v>Sin cruce</v>
      </c>
      <c r="AQ1122" s="104"/>
      <c r="AR1122" s="104"/>
      <c r="AS1122" s="22"/>
      <c r="AT1122" s="22"/>
      <c r="AU1122" s="361" t="str" cm="1">
        <f t="array" ref="AU1122">IF(AB1122="","",IF(SUMPRODUCT((AB1122=$AB$989:$AB$1558)*(AH1122=$AH$989:$AH$1558)*(AQ1122=$AQ$989:$AQ$1558)*(AR1122=$AR$989:$AR$1558)*(ROW($AB$989:$AB$1558)&lt;&gt;ROW(AB1122))*((R1122=0)*($R$989:$R$1558&gt;0)+(R1122&gt;0)*($R$989:$R$1558=0)))&gt;0,"SALONES UNIDOS",IF(SUMPRODUCT((AB1122=$AB$989:$AB$1558)*(AH1122=$AH$989:$AH$1558)*((AQ1122&lt;$AR$989:$AR$1558)*(AR1122&gt;$AQ$989:$AQ$1558))*(ROW($AB$989:$AB$1558)&lt;&gt;ROW(AB1122)))&gt;0,"Cruzado","Sin cruce")))</f>
        <v/>
      </c>
      <c r="AV1122" s="361" t="str" cm="1">
        <f t="array" ref="AV1122">IF(AD1122="","",IF(SUMPRODUCT((AD1122=$AD$989:$AD$1558)*(AH1122=$AH$989:$AH$1558)*(AS1122=$AS$989:$AS$1558)*(AT1122=$AT$989:$AT$1558)*(ROW($AD$989:$AD$1558)&lt;&gt;ROW(AD1122))*((R1122=0)*($R$989:$R$1558&gt;0)+(R1122&gt;0)*($R$989:$R$1558=0)))&gt;0,"SALONES UNIDOS",IF(SUMPRODUCT((AD1122=$AD$989:$AD$1558)*(AH1122=$AH$989:$AH$1558)*((AS1122&lt;$AT$989:$AT$1558)*(AT1122&gt;$AS$989:$AS$1558))*(ROW($AD$989:$AD$1558)&lt;&gt;ROW(AD1122)))&gt;0,"Cruzado","Sin cruce")))</f>
        <v/>
      </c>
      <c r="AW1122" s="104" t="str">
        <f t="shared" si="549"/>
        <v>EN6PRINCIPALH</v>
      </c>
      <c r="AX1122" s="104" t="str" cm="1">
        <f t="array" ref="AX1122">IF(AW1122="","",IF(SUMPRODUCT((AW1122=$AW$7:$AW$2042)*(AH1122=$AH$7:$AH$2042)*(AN1122=$AN$7:$AN$2042)*(AO1122=$AO$7:$AO$2042)*(ROW($AW$7:$AW$2042)&lt;&gt;ROW(AW1122))*((R1122=0)*($R$7:$R$2042&gt;0)+(R1122&gt;0)*($R$7:$R$2042=0)))&gt;0,"SALONES UNIDOS",IF(SUMPRODUCT((AW1122=$AW$7:$AW$2042)*(AH1122=$AH$7:$AH$2042)*((AN1122&lt;$AO$7:$AO$2042)*(AO1122&gt;$AN$7:$AN$2042))*(ROW($AW$7:$AW$2042)&lt;&gt;ROW(AW1122)))&gt;0,"Cruzado","Sin cruce")))</f>
        <v>Sin cruce</v>
      </c>
    </row>
    <row r="1123" spans="2:50" ht="19.8" hidden="1" customHeight="1" x14ac:dyDescent="0.25">
      <c r="B1123" s="499" t="s">
        <v>314</v>
      </c>
      <c r="C1123" s="442" t="s">
        <v>968</v>
      </c>
      <c r="D1123" s="442">
        <v>20261</v>
      </c>
      <c r="E1123" s="443" t="s">
        <v>280</v>
      </c>
      <c r="F1123" s="444" t="s">
        <v>291</v>
      </c>
      <c r="G1123" s="443" t="s">
        <v>285</v>
      </c>
      <c r="H1123" s="443">
        <v>3</v>
      </c>
      <c r="I1123" s="443" t="s">
        <v>1129</v>
      </c>
      <c r="J1123" s="443" t="s">
        <v>1129</v>
      </c>
      <c r="K1123" s="445" t="s">
        <v>358</v>
      </c>
      <c r="L1123" s="446" t="s">
        <v>359</v>
      </c>
      <c r="M1123" s="446" t="s">
        <v>324</v>
      </c>
      <c r="N1123" s="446" t="s">
        <v>318</v>
      </c>
      <c r="O1123" s="443" t="s">
        <v>315</v>
      </c>
      <c r="P1123" s="446">
        <v>2</v>
      </c>
      <c r="Q1123" s="446">
        <v>2</v>
      </c>
      <c r="R1123" s="442">
        <v>4</v>
      </c>
      <c r="S1123" s="446">
        <v>3</v>
      </c>
      <c r="T1123" s="378"/>
      <c r="U1123" s="447">
        <v>50</v>
      </c>
      <c r="V1123" s="444">
        <v>45234890</v>
      </c>
      <c r="W1123" s="443" t="s">
        <v>966</v>
      </c>
      <c r="X1123" s="446" t="s">
        <v>321</v>
      </c>
      <c r="Y1123" s="446"/>
      <c r="Z1123" s="446"/>
      <c r="AA1123" s="446"/>
      <c r="AB1123" s="446"/>
      <c r="AC1123" s="446"/>
      <c r="AD1123" s="446"/>
      <c r="AE1123" s="446"/>
      <c r="AF1123" s="446"/>
      <c r="AG1123" s="446" t="s">
        <v>319</v>
      </c>
      <c r="AH1123" s="446">
        <v>3</v>
      </c>
      <c r="AI1123" s="446">
        <v>20</v>
      </c>
      <c r="AJ1123" s="446">
        <v>10</v>
      </c>
      <c r="AK1123" s="446">
        <v>23</v>
      </c>
      <c r="AL1123" s="446">
        <v>30</v>
      </c>
      <c r="AM1123" s="22">
        <f t="shared" si="546"/>
        <v>4</v>
      </c>
      <c r="AN1123" s="104">
        <f t="shared" si="547"/>
        <v>0.84027777777777779</v>
      </c>
      <c r="AO1123" s="104">
        <f t="shared" si="548"/>
        <v>0.97916666666666674</v>
      </c>
      <c r="AP1123" s="22" t="str" cm="1">
        <f t="array" ref="AP1123">IF(W1123="","",IF(SUMPRODUCT((W1123=$W$7:$W$2042)*(AH1123=$AH$7:$AH$2042)*(AN1123=$AN$7:$AN$2042)*(AO1123=$AO$7:$AO$2042)*(ROW($W$7:$W$2042)&lt;&gt;ROW(W1123))*((R1123=0)*($R$7:$R$2042&gt;0)+(R1123&gt;0)*($R$7:$R$2042=0)))&gt;0,"SALONES UNIDOS",IF(SUMPRODUCT((W1123=$W$7:$W$2042)*(AH1123=$AH$7:$AH$2042)*((AN1123&lt;$AO$7:$AO$2042)*(AO1123&gt;$AN$7:$AN$2042))*(ROW($W$7:$W$2042)&lt;&gt;ROW(W1123)))&gt;0,"Cruzado","Sin cruce")))</f>
        <v>Sin cruce</v>
      </c>
      <c r="AQ1123" s="104"/>
      <c r="AR1123" s="104"/>
      <c r="AS1123" s="22"/>
      <c r="AT1123" s="22"/>
      <c r="AU1123" s="361" t="str" cm="1">
        <f t="array" ref="AU1123">IF(AB1123="","",IF(SUMPRODUCT((AB1123=$AB$989:$AB$1558)*(AH1123=$AH$989:$AH$1558)*(AQ1123=$AQ$989:$AQ$1558)*(AR1123=$AR$989:$AR$1558)*(ROW($AB$989:$AB$1558)&lt;&gt;ROW(AB1123))*((R1123=0)*($R$989:$R$1558&gt;0)+(R1123&gt;0)*($R$989:$R$1558=0)))&gt;0,"SALONES UNIDOS",IF(SUMPRODUCT((AB1123=$AB$989:$AB$1558)*(AH1123=$AH$989:$AH$1558)*((AQ1123&lt;$AR$989:$AR$1558)*(AR1123&gt;$AQ$989:$AQ$1558))*(ROW($AB$989:$AB$1558)&lt;&gt;ROW(AB1123)))&gt;0,"Cruzado","Sin cruce")))</f>
        <v/>
      </c>
      <c r="AV1123" s="361" t="str" cm="1">
        <f t="array" ref="AV1123">IF(AD1123="","",IF(SUMPRODUCT((AD1123=$AD$989:$AD$1558)*(AH1123=$AH$989:$AH$1558)*(AS1123=$AS$989:$AS$1558)*(AT1123=$AT$989:$AT$1558)*(ROW($AD$989:$AD$1558)&lt;&gt;ROW(AD1123))*((R1123=0)*($R$989:$R$1558&gt;0)+(R1123&gt;0)*($R$989:$R$1558=0)))&gt;0,"SALONES UNIDOS",IF(SUMPRODUCT((AD1123=$AD$989:$AD$1558)*(AH1123=$AH$989:$AH$1558)*((AS1123&lt;$AT$989:$AT$1558)*(AT1123&gt;$AS$989:$AS$1558))*(ROW($AD$989:$AD$1558)&lt;&gt;ROW(AD1123)))&gt;0,"Cruzado","Sin cruce")))</f>
        <v/>
      </c>
      <c r="AW1123" s="104" t="str">
        <f t="shared" si="549"/>
        <v>EN3PRINCIPALU</v>
      </c>
      <c r="AX1123" s="104" t="str" cm="1">
        <f t="array" ref="AX1123">IF(AW1123="","",IF(SUMPRODUCT((AW1123=$AW$7:$AW$2042)*(AH1123=$AH$7:$AH$2042)*(AN1123=$AN$7:$AN$2042)*(AO1123=$AO$7:$AO$2042)*(ROW($AW$7:$AW$2042)&lt;&gt;ROW(AW1123))*((R1123=0)*($R$7:$R$2042&gt;0)+(R1123&gt;0)*($R$7:$R$2042=0)))&gt;0,"SALONES UNIDOS",IF(SUMPRODUCT((AW1123=$AW$7:$AW$2042)*(AH1123=$AH$7:$AH$2042)*((AN1123&lt;$AO$7:$AO$2042)*(AO1123&gt;$AN$7:$AN$2042))*(ROW($AW$7:$AW$2042)&lt;&gt;ROW(AW1123)))&gt;0,"Cruzado","Sin cruce")))</f>
        <v>Sin cruce</v>
      </c>
    </row>
    <row r="1124" spans="2:50" ht="19.8" hidden="1" customHeight="1" x14ac:dyDescent="0.25">
      <c r="B1124" s="499" t="s">
        <v>314</v>
      </c>
      <c r="C1124" s="442" t="s">
        <v>968</v>
      </c>
      <c r="D1124" s="442">
        <v>20261</v>
      </c>
      <c r="E1124" s="443" t="s">
        <v>280</v>
      </c>
      <c r="F1124" s="444" t="s">
        <v>291</v>
      </c>
      <c r="G1124" s="443" t="s">
        <v>285</v>
      </c>
      <c r="H1124" s="443">
        <v>3</v>
      </c>
      <c r="I1124" s="443" t="s">
        <v>1129</v>
      </c>
      <c r="J1124" s="443" t="s">
        <v>1129</v>
      </c>
      <c r="K1124" s="445" t="s">
        <v>364</v>
      </c>
      <c r="L1124" s="446" t="s">
        <v>979</v>
      </c>
      <c r="M1124" s="446" t="s">
        <v>317</v>
      </c>
      <c r="N1124" s="446" t="s">
        <v>318</v>
      </c>
      <c r="O1124" s="443" t="s">
        <v>315</v>
      </c>
      <c r="P1124" s="446">
        <v>4</v>
      </c>
      <c r="Q1124" s="446">
        <v>4</v>
      </c>
      <c r="R1124" s="442">
        <v>8</v>
      </c>
      <c r="S1124" s="446">
        <v>6</v>
      </c>
      <c r="T1124" s="378"/>
      <c r="U1124" s="447">
        <v>50</v>
      </c>
      <c r="V1124" s="444">
        <v>46604461</v>
      </c>
      <c r="W1124" s="443" t="s">
        <v>158</v>
      </c>
      <c r="X1124" s="446" t="s">
        <v>321</v>
      </c>
      <c r="Y1124" s="446"/>
      <c r="Z1124" s="446"/>
      <c r="AA1124" s="446"/>
      <c r="AB1124" s="446"/>
      <c r="AC1124" s="446"/>
      <c r="AD1124" s="446"/>
      <c r="AE1124" s="446"/>
      <c r="AF1124" s="446"/>
      <c r="AG1124" s="446" t="s">
        <v>319</v>
      </c>
      <c r="AH1124" s="446">
        <v>1</v>
      </c>
      <c r="AI1124" s="446">
        <v>8</v>
      </c>
      <c r="AJ1124" s="446">
        <v>30</v>
      </c>
      <c r="AK1124" s="446">
        <v>15</v>
      </c>
      <c r="AL1124" s="446">
        <v>10</v>
      </c>
      <c r="AM1124" s="22">
        <f t="shared" si="546"/>
        <v>8</v>
      </c>
      <c r="AN1124" s="104">
        <f t="shared" si="547"/>
        <v>0.35416666666666663</v>
      </c>
      <c r="AO1124" s="104">
        <f t="shared" si="548"/>
        <v>0.63194444444444442</v>
      </c>
      <c r="AP1124" s="22" t="str" cm="1">
        <f t="array" ref="AP1124">IF(W1124="","",IF(SUMPRODUCT((W1124=$W$7:$W$2042)*(AH1124=$AH$7:$AH$2042)*(AN1124=$AN$7:$AN$2042)*(AO1124=$AO$7:$AO$2042)*(ROW($W$7:$W$2042)&lt;&gt;ROW(W1124))*((R1124=0)*($R$7:$R$2042&gt;0)+(R1124&gt;0)*($R$7:$R$2042=0)))&gt;0,"SALONES UNIDOS",IF(SUMPRODUCT((W1124=$W$7:$W$2042)*(AH1124=$AH$7:$AH$2042)*((AN1124&lt;$AO$7:$AO$2042)*(AO1124&gt;$AN$7:$AN$2042))*(ROW($W$7:$W$2042)&lt;&gt;ROW(W1124)))&gt;0,"Cruzado","Sin cruce")))</f>
        <v>Sin cruce</v>
      </c>
      <c r="AQ1124" s="104"/>
      <c r="AR1124" s="104"/>
      <c r="AS1124" s="22"/>
      <c r="AT1124" s="22"/>
      <c r="AU1124" s="361" t="str" cm="1">
        <f t="array" ref="AU1124">IF(AB1124="","",IF(SUMPRODUCT((AB1124=$AB$989:$AB$1558)*(AH1124=$AH$989:$AH$1558)*(AQ1124=$AQ$989:$AQ$1558)*(AR1124=$AR$989:$AR$1558)*(ROW($AB$989:$AB$1558)&lt;&gt;ROW(AB1124))*((R1124=0)*($R$989:$R$1558&gt;0)+(R1124&gt;0)*($R$989:$R$1558=0)))&gt;0,"SALONES UNIDOS",IF(SUMPRODUCT((AB1124=$AB$989:$AB$1558)*(AH1124=$AH$989:$AH$1558)*((AQ1124&lt;$AR$989:$AR$1558)*(AR1124&gt;$AQ$989:$AQ$1558))*(ROW($AB$989:$AB$1558)&lt;&gt;ROW(AB1124)))&gt;0,"Cruzado","Sin cruce")))</f>
        <v/>
      </c>
      <c r="AV1124" s="361" t="str" cm="1">
        <f t="array" ref="AV1124">IF(AD1124="","",IF(SUMPRODUCT((AD1124=$AD$989:$AD$1558)*(AH1124=$AH$989:$AH$1558)*(AS1124=$AS$989:$AS$1558)*(AT1124=$AT$989:$AT$1558)*(ROW($AD$989:$AD$1558)&lt;&gt;ROW(AD1124))*((R1124=0)*($R$989:$R$1558&gt;0)+(R1124&gt;0)*($R$989:$R$1558=0)))&gt;0,"SALONES UNIDOS",IF(SUMPRODUCT((AD1124=$AD$989:$AD$1558)*(AH1124=$AH$989:$AH$1558)*((AS1124&lt;$AT$989:$AT$1558)*(AT1124&gt;$AS$989:$AS$1558))*(ROW($AD$989:$AD$1558)&lt;&gt;ROW(AD1124)))&gt;0,"Cruzado","Sin cruce")))</f>
        <v/>
      </c>
      <c r="AW1124" s="104" t="str">
        <f t="shared" si="549"/>
        <v>EN3PRINCIPALU</v>
      </c>
      <c r="AX1124" s="104" t="str" cm="1">
        <f t="array" ref="AX1124">IF(AW1124="","",IF(SUMPRODUCT((AW1124=$AW$7:$AW$2042)*(AH1124=$AH$7:$AH$2042)*(AN1124=$AN$7:$AN$2042)*(AO1124=$AO$7:$AO$2042)*(ROW($AW$7:$AW$2042)&lt;&gt;ROW(AW1124))*((R1124=0)*($R$7:$R$2042&gt;0)+(R1124&gt;0)*($R$7:$R$2042=0)))&gt;0,"SALONES UNIDOS",IF(SUMPRODUCT((AW1124=$AW$7:$AW$2042)*(AH1124=$AH$7:$AH$2042)*((AN1124&lt;$AO$7:$AO$2042)*(AO1124&gt;$AN$7:$AN$2042))*(ROW($AW$7:$AW$2042)&lt;&gt;ROW(AW1124)))&gt;0,"Cruzado","Sin cruce")))</f>
        <v>Sin cruce</v>
      </c>
    </row>
    <row r="1125" spans="2:50" ht="19.8" hidden="1" customHeight="1" x14ac:dyDescent="0.25">
      <c r="B1125" s="499" t="s">
        <v>314</v>
      </c>
      <c r="C1125" s="442" t="s">
        <v>968</v>
      </c>
      <c r="D1125" s="442">
        <v>20261</v>
      </c>
      <c r="E1125" s="443" t="s">
        <v>280</v>
      </c>
      <c r="F1125" s="444" t="s">
        <v>291</v>
      </c>
      <c r="G1125" s="443" t="s">
        <v>285</v>
      </c>
      <c r="H1125" s="443">
        <v>3</v>
      </c>
      <c r="I1125" s="443" t="s">
        <v>1129</v>
      </c>
      <c r="J1125" s="443" t="s">
        <v>1129</v>
      </c>
      <c r="K1125" s="445" t="s">
        <v>366</v>
      </c>
      <c r="L1125" s="446" t="s">
        <v>594</v>
      </c>
      <c r="M1125" s="446" t="s">
        <v>324</v>
      </c>
      <c r="N1125" s="446" t="s">
        <v>318</v>
      </c>
      <c r="O1125" s="443" t="s">
        <v>321</v>
      </c>
      <c r="P1125" s="446">
        <v>2</v>
      </c>
      <c r="Q1125" s="446">
        <v>2</v>
      </c>
      <c r="R1125" s="442">
        <v>4</v>
      </c>
      <c r="S1125" s="446">
        <v>3</v>
      </c>
      <c r="T1125" s="378"/>
      <c r="U1125" s="447">
        <v>50</v>
      </c>
      <c r="V1125" s="444">
        <v>45228093</v>
      </c>
      <c r="W1125" s="443" t="s">
        <v>107</v>
      </c>
      <c r="X1125" s="446" t="s">
        <v>321</v>
      </c>
      <c r="Y1125" s="446"/>
      <c r="Z1125" s="446"/>
      <c r="AA1125" s="446"/>
      <c r="AB1125" s="446"/>
      <c r="AC1125" s="446"/>
      <c r="AD1125" s="446"/>
      <c r="AE1125" s="446"/>
      <c r="AF1125" s="446"/>
      <c r="AG1125" s="446" t="s">
        <v>319</v>
      </c>
      <c r="AH1125" s="446">
        <v>7</v>
      </c>
      <c r="AI1125" s="446">
        <v>11</v>
      </c>
      <c r="AJ1125" s="446">
        <v>0</v>
      </c>
      <c r="AK1125" s="446">
        <v>14</v>
      </c>
      <c r="AL1125" s="446">
        <v>20</v>
      </c>
      <c r="AM1125" s="22">
        <f t="shared" si="546"/>
        <v>4</v>
      </c>
      <c r="AN1125" s="104">
        <f t="shared" si="547"/>
        <v>0.45833333333333331</v>
      </c>
      <c r="AO1125" s="104">
        <f t="shared" si="548"/>
        <v>0.59722222222222221</v>
      </c>
      <c r="AP1125" s="22" t="str" cm="1">
        <f t="array" ref="AP1125">IF(W1125="","",IF(SUMPRODUCT((W1125=$W$7:$W$2042)*(AH1125=$AH$7:$AH$2042)*(AN1125=$AN$7:$AN$2042)*(AO1125=$AO$7:$AO$2042)*(ROW($W$7:$W$2042)&lt;&gt;ROW(W1125))*((R1125=0)*($R$7:$R$2042&gt;0)+(R1125&gt;0)*($R$7:$R$2042=0)))&gt;0,"SALONES UNIDOS",IF(SUMPRODUCT((W1125=$W$7:$W$2042)*(AH1125=$AH$7:$AH$2042)*((AN1125&lt;$AO$7:$AO$2042)*(AO1125&gt;$AN$7:$AN$2042))*(ROW($W$7:$W$2042)&lt;&gt;ROW(W1125)))&gt;0,"Cruzado","Sin cruce")))</f>
        <v>Sin cruce</v>
      </c>
      <c r="AQ1125" s="104"/>
      <c r="AR1125" s="104"/>
      <c r="AS1125" s="22"/>
      <c r="AT1125" s="22"/>
      <c r="AU1125" s="361" t="str" cm="1">
        <f t="array" ref="AU1125">IF(AB1125="","",IF(SUMPRODUCT((AB1125=$AB$989:$AB$1558)*(AH1125=$AH$989:$AH$1558)*(AQ1125=$AQ$989:$AQ$1558)*(AR1125=$AR$989:$AR$1558)*(ROW($AB$989:$AB$1558)&lt;&gt;ROW(AB1125))*((R1125=0)*($R$989:$R$1558&gt;0)+(R1125&gt;0)*($R$989:$R$1558=0)))&gt;0,"SALONES UNIDOS",IF(SUMPRODUCT((AB1125=$AB$989:$AB$1558)*(AH1125=$AH$989:$AH$1558)*((AQ1125&lt;$AR$989:$AR$1558)*(AR1125&gt;$AQ$989:$AQ$1558))*(ROW($AB$989:$AB$1558)&lt;&gt;ROW(AB1125)))&gt;0,"Cruzado","Sin cruce")))</f>
        <v/>
      </c>
      <c r="AV1125" s="361" t="str" cm="1">
        <f t="array" ref="AV1125">IF(AD1125="","",IF(SUMPRODUCT((AD1125=$AD$989:$AD$1558)*(AH1125=$AH$989:$AH$1558)*(AS1125=$AS$989:$AS$1558)*(AT1125=$AT$989:$AT$1558)*(ROW($AD$989:$AD$1558)&lt;&gt;ROW(AD1125))*((R1125=0)*($R$989:$R$1558&gt;0)+(R1125&gt;0)*($R$989:$R$1558=0)))&gt;0,"SALONES UNIDOS",IF(SUMPRODUCT((AD1125=$AD$989:$AD$1558)*(AH1125=$AH$989:$AH$1558)*((AS1125&lt;$AT$989:$AT$1558)*(AT1125&gt;$AS$989:$AS$1558))*(ROW($AD$989:$AD$1558)&lt;&gt;ROW(AD1125)))&gt;0,"Cruzado","Sin cruce")))</f>
        <v/>
      </c>
      <c r="AW1125" s="104" t="str">
        <f t="shared" si="549"/>
        <v>EN3PRINCIPALU</v>
      </c>
      <c r="AX1125" s="104" t="str" cm="1">
        <f t="array" ref="AX1125">IF(AW1125="","",IF(SUMPRODUCT((AW1125=$AW$7:$AW$2042)*(AH1125=$AH$7:$AH$2042)*(AN1125=$AN$7:$AN$2042)*(AO1125=$AO$7:$AO$2042)*(ROW($AW$7:$AW$2042)&lt;&gt;ROW(AW1125))*((R1125=0)*($R$7:$R$2042&gt;0)+(R1125&gt;0)*($R$7:$R$2042=0)))&gt;0,"SALONES UNIDOS",IF(SUMPRODUCT((AW1125=$AW$7:$AW$2042)*(AH1125=$AH$7:$AH$2042)*((AN1125&lt;$AO$7:$AO$2042)*(AO1125&gt;$AN$7:$AN$2042))*(ROW($AW$7:$AW$2042)&lt;&gt;ROW(AW1125)))&gt;0,"Cruzado","Sin cruce")))</f>
        <v>Sin cruce</v>
      </c>
    </row>
    <row r="1126" spans="2:50" ht="19.8" hidden="1" customHeight="1" x14ac:dyDescent="0.25">
      <c r="B1126" s="499" t="s">
        <v>314</v>
      </c>
      <c r="C1126" s="442" t="s">
        <v>968</v>
      </c>
      <c r="D1126" s="442">
        <v>20261</v>
      </c>
      <c r="E1126" s="443" t="s">
        <v>280</v>
      </c>
      <c r="F1126" s="444" t="s">
        <v>291</v>
      </c>
      <c r="G1126" s="443" t="s">
        <v>285</v>
      </c>
      <c r="H1126" s="443">
        <v>4</v>
      </c>
      <c r="I1126" s="443" t="s">
        <v>1129</v>
      </c>
      <c r="J1126" s="443" t="s">
        <v>1129</v>
      </c>
      <c r="K1126" s="445" t="s">
        <v>597</v>
      </c>
      <c r="L1126" s="446" t="s">
        <v>981</v>
      </c>
      <c r="M1126" s="446" t="s">
        <v>324</v>
      </c>
      <c r="N1126" s="446" t="s">
        <v>318</v>
      </c>
      <c r="O1126" s="443" t="s">
        <v>315</v>
      </c>
      <c r="P1126" s="446">
        <v>2</v>
      </c>
      <c r="Q1126" s="446">
        <v>2</v>
      </c>
      <c r="R1126" s="442">
        <v>4</v>
      </c>
      <c r="S1126" s="446">
        <v>3</v>
      </c>
      <c r="T1126" s="378"/>
      <c r="U1126" s="447">
        <v>50</v>
      </c>
      <c r="V1126" s="444">
        <v>45234890</v>
      </c>
      <c r="W1126" s="443" t="s">
        <v>966</v>
      </c>
      <c r="X1126" s="446" t="s">
        <v>321</v>
      </c>
      <c r="Y1126" s="446"/>
      <c r="Z1126" s="446"/>
      <c r="AA1126" s="446"/>
      <c r="AB1126" s="446"/>
      <c r="AC1126" s="446"/>
      <c r="AD1126" s="446"/>
      <c r="AE1126" s="446"/>
      <c r="AF1126" s="446"/>
      <c r="AG1126" s="446" t="s">
        <v>319</v>
      </c>
      <c r="AH1126" s="446">
        <v>4</v>
      </c>
      <c r="AI1126" s="446">
        <v>20</v>
      </c>
      <c r="AJ1126" s="446">
        <v>10</v>
      </c>
      <c r="AK1126" s="446">
        <v>23</v>
      </c>
      <c r="AL1126" s="446">
        <v>30</v>
      </c>
      <c r="AM1126" s="22">
        <f t="shared" si="546"/>
        <v>4</v>
      </c>
      <c r="AN1126" s="104">
        <f t="shared" si="547"/>
        <v>0.84027777777777779</v>
      </c>
      <c r="AO1126" s="104">
        <f t="shared" si="548"/>
        <v>0.97916666666666674</v>
      </c>
      <c r="AP1126" s="22" t="str" cm="1">
        <f t="array" ref="AP1126">IF(W1126="","",IF(SUMPRODUCT((W1126=$W$7:$W$2042)*(AH1126=$AH$7:$AH$2042)*(AN1126=$AN$7:$AN$2042)*(AO1126=$AO$7:$AO$2042)*(ROW($W$7:$W$2042)&lt;&gt;ROW(W1126))*((R1126=0)*($R$7:$R$2042&gt;0)+(R1126&gt;0)*($R$7:$R$2042=0)))&gt;0,"SALONES UNIDOS",IF(SUMPRODUCT((W1126=$W$7:$W$2042)*(AH1126=$AH$7:$AH$2042)*((AN1126&lt;$AO$7:$AO$2042)*(AO1126&gt;$AN$7:$AN$2042))*(ROW($W$7:$W$2042)&lt;&gt;ROW(W1126)))&gt;0,"Cruzado","Sin cruce")))</f>
        <v>Sin cruce</v>
      </c>
      <c r="AQ1126" s="104"/>
      <c r="AR1126" s="104"/>
      <c r="AS1126" s="22"/>
      <c r="AT1126" s="22"/>
      <c r="AU1126" s="361" t="str" cm="1">
        <f t="array" ref="AU1126">IF(AB1126="","",IF(SUMPRODUCT((AB1126=$AB$989:$AB$1558)*(AH1126=$AH$989:$AH$1558)*(AQ1126=$AQ$989:$AQ$1558)*(AR1126=$AR$989:$AR$1558)*(ROW($AB$989:$AB$1558)&lt;&gt;ROW(AB1126))*((R1126=0)*($R$989:$R$1558&gt;0)+(R1126&gt;0)*($R$989:$R$1558=0)))&gt;0,"SALONES UNIDOS",IF(SUMPRODUCT((AB1126=$AB$989:$AB$1558)*(AH1126=$AH$989:$AH$1558)*((AQ1126&lt;$AR$989:$AR$1558)*(AR1126&gt;$AQ$989:$AQ$1558))*(ROW($AB$989:$AB$1558)&lt;&gt;ROW(AB1126)))&gt;0,"Cruzado","Sin cruce")))</f>
        <v/>
      </c>
      <c r="AV1126" s="361" t="str" cm="1">
        <f t="array" ref="AV1126">IF(AD1126="","",IF(SUMPRODUCT((AD1126=$AD$989:$AD$1558)*(AH1126=$AH$989:$AH$1558)*(AS1126=$AS$989:$AS$1558)*(AT1126=$AT$989:$AT$1558)*(ROW($AD$989:$AD$1558)&lt;&gt;ROW(AD1126))*((R1126=0)*($R$989:$R$1558&gt;0)+(R1126&gt;0)*($R$989:$R$1558=0)))&gt;0,"SALONES UNIDOS",IF(SUMPRODUCT((AD1126=$AD$989:$AD$1558)*(AH1126=$AH$989:$AH$1558)*((AS1126&lt;$AT$989:$AT$1558)*(AT1126&gt;$AS$989:$AS$1558))*(ROW($AD$989:$AD$1558)&lt;&gt;ROW(AD1126)))&gt;0,"Cruzado","Sin cruce")))</f>
        <v/>
      </c>
      <c r="AW1126" s="104" t="str">
        <f t="shared" si="549"/>
        <v>EN4PRINCIPALU</v>
      </c>
      <c r="AX1126" s="104" t="str" cm="1">
        <f t="array" ref="AX1126">IF(AW1126="","",IF(SUMPRODUCT((AW1126=$AW$7:$AW$2042)*(AH1126=$AH$7:$AH$2042)*(AN1126=$AN$7:$AN$2042)*(AO1126=$AO$7:$AO$2042)*(ROW($AW$7:$AW$2042)&lt;&gt;ROW(AW1126))*((R1126=0)*($R$7:$R$2042&gt;0)+(R1126&gt;0)*($R$7:$R$2042=0)))&gt;0,"SALONES UNIDOS",IF(SUMPRODUCT((AW1126=$AW$7:$AW$2042)*(AH1126=$AH$7:$AH$2042)*((AN1126&lt;$AO$7:$AO$2042)*(AO1126&gt;$AN$7:$AN$2042))*(ROW($AW$7:$AW$2042)&lt;&gt;ROW(AW1126)))&gt;0,"Cruzado","Sin cruce")))</f>
        <v>Sin cruce</v>
      </c>
    </row>
    <row r="1127" spans="2:50" ht="19.8" hidden="1" customHeight="1" x14ac:dyDescent="0.25">
      <c r="B1127" s="499" t="s">
        <v>314</v>
      </c>
      <c r="C1127" s="442" t="s">
        <v>968</v>
      </c>
      <c r="D1127" s="442">
        <v>20261</v>
      </c>
      <c r="E1127" s="443" t="s">
        <v>280</v>
      </c>
      <c r="F1127" s="444" t="s">
        <v>291</v>
      </c>
      <c r="G1127" s="443" t="s">
        <v>285</v>
      </c>
      <c r="H1127" s="443">
        <v>4</v>
      </c>
      <c r="I1127" s="443" t="s">
        <v>1129</v>
      </c>
      <c r="J1127" s="443" t="s">
        <v>1129</v>
      </c>
      <c r="K1127" s="445" t="s">
        <v>604</v>
      </c>
      <c r="L1127" s="446" t="s">
        <v>605</v>
      </c>
      <c r="M1127" s="446" t="s">
        <v>324</v>
      </c>
      <c r="N1127" s="446" t="s">
        <v>318</v>
      </c>
      <c r="O1127" s="443" t="s">
        <v>315</v>
      </c>
      <c r="P1127" s="446">
        <v>2</v>
      </c>
      <c r="Q1127" s="446">
        <v>4</v>
      </c>
      <c r="R1127" s="442">
        <v>6</v>
      </c>
      <c r="S1127" s="446">
        <v>4</v>
      </c>
      <c r="T1127" s="378"/>
      <c r="U1127" s="447">
        <v>50</v>
      </c>
      <c r="V1127" s="444">
        <v>42684701</v>
      </c>
      <c r="W1127" s="443" t="s">
        <v>87</v>
      </c>
      <c r="X1127" s="446" t="s">
        <v>321</v>
      </c>
      <c r="Y1127" s="446"/>
      <c r="Z1127" s="446"/>
      <c r="AA1127" s="446"/>
      <c r="AB1127" s="446"/>
      <c r="AC1127" s="446"/>
      <c r="AD1127" s="446"/>
      <c r="AE1127" s="446"/>
      <c r="AF1127" s="446"/>
      <c r="AG1127" s="446" t="s">
        <v>319</v>
      </c>
      <c r="AH1127" s="446">
        <v>3</v>
      </c>
      <c r="AI1127" s="446">
        <v>9</v>
      </c>
      <c r="AJ1127" s="446">
        <v>20</v>
      </c>
      <c r="AK1127" s="446">
        <v>14</v>
      </c>
      <c r="AL1127" s="446">
        <v>20</v>
      </c>
      <c r="AM1127" s="22">
        <f t="shared" si="546"/>
        <v>6</v>
      </c>
      <c r="AN1127" s="104">
        <f t="shared" si="547"/>
        <v>0.3888888888888889</v>
      </c>
      <c r="AO1127" s="104">
        <f t="shared" si="548"/>
        <v>0.59722222222222221</v>
      </c>
      <c r="AP1127" s="22" t="str" cm="1">
        <f t="array" ref="AP1127">IF(W1127="","",IF(SUMPRODUCT((W1127=$W$7:$W$2042)*(AH1127=$AH$7:$AH$2042)*(AN1127=$AN$7:$AN$2042)*(AO1127=$AO$7:$AO$2042)*(ROW($W$7:$W$2042)&lt;&gt;ROW(W1127))*((R1127=0)*($R$7:$R$2042&gt;0)+(R1127&gt;0)*($R$7:$R$2042=0)))&gt;0,"SALONES UNIDOS",IF(SUMPRODUCT((W1127=$W$7:$W$2042)*(AH1127=$AH$7:$AH$2042)*((AN1127&lt;$AO$7:$AO$2042)*(AO1127&gt;$AN$7:$AN$2042))*(ROW($W$7:$W$2042)&lt;&gt;ROW(W1127)))&gt;0,"Cruzado","Sin cruce")))</f>
        <v>Sin cruce</v>
      </c>
      <c r="AQ1127" s="104"/>
      <c r="AR1127" s="104"/>
      <c r="AS1127" s="22"/>
      <c r="AT1127" s="22"/>
      <c r="AU1127" s="361" t="str" cm="1">
        <f t="array" ref="AU1127">IF(AB1127="","",IF(SUMPRODUCT((AB1127=$AB$989:$AB$1558)*(AH1127=$AH$989:$AH$1558)*(AQ1127=$AQ$989:$AQ$1558)*(AR1127=$AR$989:$AR$1558)*(ROW($AB$989:$AB$1558)&lt;&gt;ROW(AB1127))*((R1127=0)*($R$989:$R$1558&gt;0)+(R1127&gt;0)*($R$989:$R$1558=0)))&gt;0,"SALONES UNIDOS",IF(SUMPRODUCT((AB1127=$AB$989:$AB$1558)*(AH1127=$AH$989:$AH$1558)*((AQ1127&lt;$AR$989:$AR$1558)*(AR1127&gt;$AQ$989:$AQ$1558))*(ROW($AB$989:$AB$1558)&lt;&gt;ROW(AB1127)))&gt;0,"Cruzado","Sin cruce")))</f>
        <v/>
      </c>
      <c r="AV1127" s="361" t="str" cm="1">
        <f t="array" ref="AV1127">IF(AD1127="","",IF(SUMPRODUCT((AD1127=$AD$989:$AD$1558)*(AH1127=$AH$989:$AH$1558)*(AS1127=$AS$989:$AS$1558)*(AT1127=$AT$989:$AT$1558)*(ROW($AD$989:$AD$1558)&lt;&gt;ROW(AD1127))*((R1127=0)*($R$989:$R$1558&gt;0)+(R1127&gt;0)*($R$989:$R$1558=0)))&gt;0,"SALONES UNIDOS",IF(SUMPRODUCT((AD1127=$AD$989:$AD$1558)*(AH1127=$AH$989:$AH$1558)*((AS1127&lt;$AT$989:$AT$1558)*(AT1127&gt;$AS$989:$AS$1558))*(ROW($AD$989:$AD$1558)&lt;&gt;ROW(AD1127)))&gt;0,"Cruzado","Sin cruce")))</f>
        <v/>
      </c>
      <c r="AW1127" s="104" t="str">
        <f t="shared" si="549"/>
        <v>EN4PRINCIPALU</v>
      </c>
      <c r="AX1127" s="104" t="str" cm="1">
        <f t="array" ref="AX1127">IF(AW1127="","",IF(SUMPRODUCT((AW1127=$AW$7:$AW$2042)*(AH1127=$AH$7:$AH$2042)*(AN1127=$AN$7:$AN$2042)*(AO1127=$AO$7:$AO$2042)*(ROW($AW$7:$AW$2042)&lt;&gt;ROW(AW1127))*((R1127=0)*($R$7:$R$2042&gt;0)+(R1127&gt;0)*($R$7:$R$2042=0)))&gt;0,"SALONES UNIDOS",IF(SUMPRODUCT((AW1127=$AW$7:$AW$2042)*(AH1127=$AH$7:$AH$2042)*((AN1127&lt;$AO$7:$AO$2042)*(AO1127&gt;$AN$7:$AN$2042))*(ROW($AW$7:$AW$2042)&lt;&gt;ROW(AW1127)))&gt;0,"Cruzado","Sin cruce")))</f>
        <v>Sin cruce</v>
      </c>
    </row>
    <row r="1128" spans="2:50" ht="19.8" hidden="1" customHeight="1" x14ac:dyDescent="0.25">
      <c r="B1128" s="499" t="s">
        <v>314</v>
      </c>
      <c r="C1128" s="442" t="s">
        <v>968</v>
      </c>
      <c r="D1128" s="442">
        <v>20261</v>
      </c>
      <c r="E1128" s="443" t="s">
        <v>280</v>
      </c>
      <c r="F1128" s="444" t="s">
        <v>291</v>
      </c>
      <c r="G1128" s="443" t="s">
        <v>285</v>
      </c>
      <c r="H1128" s="443">
        <v>6</v>
      </c>
      <c r="I1128" s="443" t="s">
        <v>1129</v>
      </c>
      <c r="J1128" s="443" t="s">
        <v>1129</v>
      </c>
      <c r="K1128" s="445" t="s">
        <v>622</v>
      </c>
      <c r="L1128" s="446" t="s">
        <v>989</v>
      </c>
      <c r="M1128" s="446" t="s">
        <v>317</v>
      </c>
      <c r="N1128" s="446" t="s">
        <v>318</v>
      </c>
      <c r="O1128" s="443" t="s">
        <v>321</v>
      </c>
      <c r="P1128" s="446">
        <v>3</v>
      </c>
      <c r="Q1128" s="446">
        <v>0</v>
      </c>
      <c r="R1128" s="442">
        <v>3</v>
      </c>
      <c r="S1128" s="446">
        <v>3</v>
      </c>
      <c r="T1128" s="378"/>
      <c r="U1128" s="447">
        <v>50</v>
      </c>
      <c r="V1128" s="444">
        <v>40857567</v>
      </c>
      <c r="W1128" s="443" t="s">
        <v>238</v>
      </c>
      <c r="X1128" s="446" t="s">
        <v>321</v>
      </c>
      <c r="Y1128" s="446"/>
      <c r="Z1128" s="446"/>
      <c r="AA1128" s="446"/>
      <c r="AB1128" s="446"/>
      <c r="AC1128" s="446"/>
      <c r="AD1128" s="446"/>
      <c r="AE1128" s="446"/>
      <c r="AF1128" s="446"/>
      <c r="AG1128" s="446" t="s">
        <v>559</v>
      </c>
      <c r="AH1128" s="446">
        <v>6</v>
      </c>
      <c r="AI1128" s="446">
        <v>16</v>
      </c>
      <c r="AJ1128" s="446">
        <v>0</v>
      </c>
      <c r="AK1128" s="446">
        <v>18</v>
      </c>
      <c r="AL1128" s="446">
        <v>30</v>
      </c>
      <c r="AM1128" s="22">
        <f t="shared" si="546"/>
        <v>3</v>
      </c>
      <c r="AN1128" s="104">
        <f t="shared" si="547"/>
        <v>0.66666666666666663</v>
      </c>
      <c r="AO1128" s="104">
        <f t="shared" si="548"/>
        <v>0.77083333333333337</v>
      </c>
      <c r="AP1128" s="22" t="str" cm="1">
        <f t="array" ref="AP1128">IF(W1128="","",IF(SUMPRODUCT((W1128=$W$7:$W$2042)*(AH1128=$AH$7:$AH$2042)*(AN1128=$AN$7:$AN$2042)*(AO1128=$AO$7:$AO$2042)*(ROW($W$7:$W$2042)&lt;&gt;ROW(W1128))*((R1128=0)*($R$7:$R$2042&gt;0)+(R1128&gt;0)*($R$7:$R$2042=0)))&gt;0,"SALONES UNIDOS",IF(SUMPRODUCT((W1128=$W$7:$W$2042)*(AH1128=$AH$7:$AH$2042)*((AN1128&lt;$AO$7:$AO$2042)*(AO1128&gt;$AN$7:$AN$2042))*(ROW($W$7:$W$2042)&lt;&gt;ROW(W1128)))&gt;0,"Cruzado","Sin cruce")))</f>
        <v>Sin cruce</v>
      </c>
      <c r="AQ1128" s="104"/>
      <c r="AR1128" s="104"/>
      <c r="AS1128" s="22"/>
      <c r="AT1128" s="22"/>
      <c r="AU1128" s="361" t="str" cm="1">
        <f t="array" ref="AU1128">IF(AB1128="","",IF(SUMPRODUCT((AB1128=$AB$989:$AB$1558)*(AH1128=$AH$989:$AH$1558)*(AQ1128=$AQ$989:$AQ$1558)*(AR1128=$AR$989:$AR$1558)*(ROW($AB$989:$AB$1558)&lt;&gt;ROW(AB1128))*((R1128=0)*($R$989:$R$1558&gt;0)+(R1128&gt;0)*($R$989:$R$1558=0)))&gt;0,"SALONES UNIDOS",IF(SUMPRODUCT((AB1128=$AB$989:$AB$1558)*(AH1128=$AH$989:$AH$1558)*((AQ1128&lt;$AR$989:$AR$1558)*(AR1128&gt;$AQ$989:$AQ$1558))*(ROW($AB$989:$AB$1558)&lt;&gt;ROW(AB1128)))&gt;0,"Cruzado","Sin cruce")))</f>
        <v/>
      </c>
      <c r="AV1128" s="361" t="str" cm="1">
        <f t="array" ref="AV1128">IF(AD1128="","",IF(SUMPRODUCT((AD1128=$AD$989:$AD$1558)*(AH1128=$AH$989:$AH$1558)*(AS1128=$AS$989:$AS$1558)*(AT1128=$AT$989:$AT$1558)*(ROW($AD$989:$AD$1558)&lt;&gt;ROW(AD1128))*((R1128=0)*($R$989:$R$1558&gt;0)+(R1128&gt;0)*($R$989:$R$1558=0)))&gt;0,"SALONES UNIDOS",IF(SUMPRODUCT((AD1128=$AD$989:$AD$1558)*(AH1128=$AH$989:$AH$1558)*((AS1128&lt;$AT$989:$AT$1558)*(AT1128&gt;$AS$989:$AS$1558))*(ROW($AD$989:$AD$1558)&lt;&gt;ROW(AD1128)))&gt;0,"Cruzado","Sin cruce")))</f>
        <v/>
      </c>
      <c r="AW1128" s="104" t="str">
        <f t="shared" si="549"/>
        <v>EN6PRINCIPALU</v>
      </c>
      <c r="AX1128" s="104" t="str" cm="1">
        <f t="array" ref="AX1128">IF(AW1128="","",IF(SUMPRODUCT((AW1128=$AW$7:$AW$2042)*(AH1128=$AH$7:$AH$2042)*(AN1128=$AN$7:$AN$2042)*(AO1128=$AO$7:$AO$2042)*(ROW($AW$7:$AW$2042)&lt;&gt;ROW(AW1128))*((R1128=0)*($R$7:$R$2042&gt;0)+(R1128&gt;0)*($R$7:$R$2042=0)))&gt;0,"SALONES UNIDOS",IF(SUMPRODUCT((AW1128=$AW$7:$AW$2042)*(AH1128=$AH$7:$AH$2042)*((AN1128&lt;$AO$7:$AO$2042)*(AO1128&gt;$AN$7:$AN$2042))*(ROW($AW$7:$AW$2042)&lt;&gt;ROW(AW1128)))&gt;0,"Cruzado","Sin cruce")))</f>
        <v>Sin cruce</v>
      </c>
    </row>
    <row r="1129" spans="2:50" ht="19.8" hidden="1" customHeight="1" x14ac:dyDescent="0.25">
      <c r="B1129" s="494" t="s">
        <v>314</v>
      </c>
      <c r="C1129" s="369" t="s">
        <v>968</v>
      </c>
      <c r="D1129" s="369">
        <v>20261</v>
      </c>
      <c r="E1129" s="373" t="s">
        <v>280</v>
      </c>
      <c r="F1129" s="370" t="s">
        <v>291</v>
      </c>
      <c r="G1129" s="373" t="s">
        <v>285</v>
      </c>
      <c r="H1129" s="373">
        <v>4</v>
      </c>
      <c r="I1129" s="373" t="s">
        <v>278</v>
      </c>
      <c r="J1129" s="373" t="s">
        <v>278</v>
      </c>
      <c r="K1129" s="194" t="s">
        <v>597</v>
      </c>
      <c r="L1129" s="364" t="s">
        <v>981</v>
      </c>
      <c r="M1129" s="364" t="s">
        <v>324</v>
      </c>
      <c r="N1129" s="364" t="s">
        <v>318</v>
      </c>
      <c r="O1129" s="373" t="s">
        <v>315</v>
      </c>
      <c r="P1129" s="364">
        <v>2</v>
      </c>
      <c r="Q1129" s="364">
        <v>2</v>
      </c>
      <c r="R1129" s="369">
        <v>4</v>
      </c>
      <c r="S1129" s="364">
        <v>3</v>
      </c>
      <c r="T1129" s="8"/>
      <c r="U1129" s="374">
        <v>35</v>
      </c>
      <c r="V1129" s="370">
        <v>42069977</v>
      </c>
      <c r="W1129" s="373" t="s">
        <v>850</v>
      </c>
      <c r="X1129" s="364" t="s">
        <v>315</v>
      </c>
      <c r="Y1129" s="364" t="s">
        <v>556</v>
      </c>
      <c r="Z1129" s="364"/>
      <c r="AA1129" s="364"/>
      <c r="AB1129" s="364" t="s">
        <v>851</v>
      </c>
      <c r="AC1129" s="364"/>
      <c r="AD1129" s="369"/>
      <c r="AE1129" s="370"/>
      <c r="AF1129" s="370"/>
      <c r="AG1129" s="370" t="s">
        <v>319</v>
      </c>
      <c r="AH1129" s="364">
        <v>1</v>
      </c>
      <c r="AI1129" s="364">
        <v>18</v>
      </c>
      <c r="AJ1129" s="364">
        <v>30</v>
      </c>
      <c r="AK1129" s="364">
        <v>21</v>
      </c>
      <c r="AL1129" s="364">
        <v>50</v>
      </c>
      <c r="AM1129" s="22">
        <f t="shared" si="546"/>
        <v>4</v>
      </c>
      <c r="AN1129" s="104">
        <f t="shared" si="547"/>
        <v>0.77083333333333337</v>
      </c>
      <c r="AO1129" s="104">
        <f t="shared" si="548"/>
        <v>0.90972222222222221</v>
      </c>
      <c r="AP1129" s="22" t="str" cm="1">
        <f t="array" ref="AP1129">IF(W1129="","",IF(SUMPRODUCT((W1129=$W$7:$W$2042)*(AH1129=$AH$7:$AH$2042)*(AN1129=$AN$7:$AN$2042)*(AO1129=$AO$7:$AO$2042)*(ROW($W$7:$W$2042)&lt;&gt;ROW(W1129))*((R1129=0)*($R$7:$R$2042&gt;0)+(R1129&gt;0)*($R$7:$R$2042=0)))&gt;0,"SALONES UNIDOS",IF(SUMPRODUCT((W1129=$W$7:$W$2042)*(AH1129=$AH$7:$AH$2042)*((AN1129&lt;$AO$7:$AO$2042)*(AO1129&gt;$AN$7:$AN$2042))*(ROW($W$7:$W$2042)&lt;&gt;ROW(W1129)))&gt;0,"Cruzado","Sin cruce")))</f>
        <v>Sin cruce</v>
      </c>
      <c r="AQ1129" s="104">
        <f t="shared" ref="AQ1129:AQ1130" si="550">AN1129</f>
        <v>0.77083333333333337</v>
      </c>
      <c r="AR1129" s="104">
        <f t="shared" ref="AR1129:AR1130" si="551">AO1129</f>
        <v>0.90972222222222221</v>
      </c>
      <c r="AS1129" s="22"/>
      <c r="AT1129" s="22"/>
      <c r="AU1129" s="361" t="str" cm="1">
        <f t="array" ref="AU1129">IF(AB1129="","",IF(SUMPRODUCT((AB1129=$AB$989:$AB$1558)*(AH1129=$AH$989:$AH$1558)*(AQ1129=$AQ$989:$AQ$1558)*(AR1129=$AR$989:$AR$1558)*(ROW($AB$989:$AB$1558)&lt;&gt;ROW(AB1129))*((R1129=0)*($R$989:$R$1558&gt;0)+(R1129&gt;0)*($R$989:$R$1558=0)))&gt;0,"SALONES UNIDOS",IF(SUMPRODUCT((AB1129=$AB$989:$AB$1558)*(AH1129=$AH$989:$AH$1558)*((AQ1129&lt;$AR$989:$AR$1558)*(AR1129&gt;$AQ$989:$AQ$1558))*(ROW($AB$989:$AB$1558)&lt;&gt;ROW(AB1129)))&gt;0,"Cruzado","Sin cruce")))</f>
        <v>Sin cruce</v>
      </c>
      <c r="AV1129" s="361" t="str" cm="1">
        <f t="array" ref="AV1129">IF(AD1129="","",IF(SUMPRODUCT((AD1129=$AD$989:$AD$1558)*(AH1129=$AH$989:$AH$1558)*(AS1129=$AS$989:$AS$1558)*(AT1129=$AT$989:$AT$1558)*(ROW($AD$989:$AD$1558)&lt;&gt;ROW(AD1129))*((R1129=0)*($R$989:$R$1558&gt;0)+(R1129&gt;0)*($R$989:$R$1558=0)))&gt;0,"SALONES UNIDOS",IF(SUMPRODUCT((AD1129=$AD$989:$AD$1558)*(AH1129=$AH$989:$AH$1558)*((AS1129&lt;$AT$989:$AT$1558)*(AT1129&gt;$AS$989:$AS$1558))*(ROW($AD$989:$AD$1558)&lt;&gt;ROW(AD1129)))&gt;0,"Cruzado","Sin cruce")))</f>
        <v/>
      </c>
      <c r="AW1129" s="104" t="str">
        <f t="shared" si="549"/>
        <v>EN4PRINCIPALA</v>
      </c>
      <c r="AX1129" s="104" t="str" cm="1">
        <f t="array" ref="AX1129">IF(AW1129="","",IF(SUMPRODUCT((AW1129=$AW$7:$AW$2042)*(AH1129=$AH$7:$AH$2042)*(AN1129=$AN$7:$AN$2042)*(AO1129=$AO$7:$AO$2042)*(ROW($AW$7:$AW$2042)&lt;&gt;ROW(AW1129))*((R1129=0)*($R$7:$R$2042&gt;0)+(R1129&gt;0)*($R$7:$R$2042=0)))&gt;0,"SALONES UNIDOS",IF(SUMPRODUCT((AW1129=$AW$7:$AW$2042)*(AH1129=$AH$7:$AH$2042)*((AN1129&lt;$AO$7:$AO$2042)*(AO1129&gt;$AN$7:$AN$2042))*(ROW($AW$7:$AW$2042)&lt;&gt;ROW(AW1129)))&gt;0,"Cruzado","Sin cruce")))</f>
        <v>Sin cruce</v>
      </c>
    </row>
    <row r="1130" spans="2:50" ht="19.8" hidden="1" customHeight="1" x14ac:dyDescent="0.25">
      <c r="B1130" s="494" t="s">
        <v>314</v>
      </c>
      <c r="C1130" s="369" t="s">
        <v>968</v>
      </c>
      <c r="D1130" s="369">
        <v>20261</v>
      </c>
      <c r="E1130" s="373" t="s">
        <v>280</v>
      </c>
      <c r="F1130" s="370" t="s">
        <v>291</v>
      </c>
      <c r="G1130" s="373" t="s">
        <v>285</v>
      </c>
      <c r="H1130" s="373">
        <v>4</v>
      </c>
      <c r="I1130" s="373" t="s">
        <v>278</v>
      </c>
      <c r="J1130" s="373" t="s">
        <v>278</v>
      </c>
      <c r="K1130" s="194" t="s">
        <v>599</v>
      </c>
      <c r="L1130" s="364" t="s">
        <v>982</v>
      </c>
      <c r="M1130" s="364" t="s">
        <v>317</v>
      </c>
      <c r="N1130" s="364" t="s">
        <v>318</v>
      </c>
      <c r="O1130" s="373" t="s">
        <v>315</v>
      </c>
      <c r="P1130" s="364">
        <v>2</v>
      </c>
      <c r="Q1130" s="364">
        <v>0</v>
      </c>
      <c r="R1130" s="369">
        <v>2</v>
      </c>
      <c r="S1130" s="364">
        <v>5</v>
      </c>
      <c r="T1130" s="8"/>
      <c r="U1130" s="374">
        <v>35</v>
      </c>
      <c r="V1130" s="370">
        <v>21807106</v>
      </c>
      <c r="W1130" s="373" t="s">
        <v>261</v>
      </c>
      <c r="X1130" s="364" t="s">
        <v>315</v>
      </c>
      <c r="Y1130" s="364" t="s">
        <v>556</v>
      </c>
      <c r="Z1130" s="364"/>
      <c r="AA1130" s="364"/>
      <c r="AB1130" s="364" t="s">
        <v>852</v>
      </c>
      <c r="AC1130" s="364"/>
      <c r="AD1130" s="369"/>
      <c r="AE1130" s="370"/>
      <c r="AF1130" s="370"/>
      <c r="AG1130" s="370" t="s">
        <v>559</v>
      </c>
      <c r="AH1130" s="364">
        <v>1</v>
      </c>
      <c r="AI1130" s="364">
        <v>8</v>
      </c>
      <c r="AJ1130" s="364">
        <v>30</v>
      </c>
      <c r="AK1130" s="364">
        <v>10</v>
      </c>
      <c r="AL1130" s="364">
        <v>10</v>
      </c>
      <c r="AM1130" s="22">
        <f t="shared" si="522"/>
        <v>2</v>
      </c>
      <c r="AN1130" s="104">
        <f t="shared" si="516"/>
        <v>0.35416666666666663</v>
      </c>
      <c r="AO1130" s="104">
        <f t="shared" si="517"/>
        <v>0.4236111111111111</v>
      </c>
      <c r="AP1130" s="22" t="str" cm="1">
        <f t="array" ref="AP1130">IF(W1130="","",IF(SUMPRODUCT((W1130=$W$7:$W$2042)*(AH1130=$AH$7:$AH$2042)*(AN1130=$AN$7:$AN$2042)*(AO1130=$AO$7:$AO$2042)*(ROW($W$7:$W$2042)&lt;&gt;ROW(W1130))*((R1130=0)*($R$7:$R$2042&gt;0)+(R1130&gt;0)*($R$7:$R$2042=0)))&gt;0,"SALONES UNIDOS",IF(SUMPRODUCT((W1130=$W$7:$W$2042)*(AH1130=$AH$7:$AH$2042)*((AN1130&lt;$AO$7:$AO$2042)*(AO1130&gt;$AN$7:$AN$2042))*(ROW($W$7:$W$2042)&lt;&gt;ROW(W1130)))&gt;0,"Cruzado","Sin cruce")))</f>
        <v>Sin cruce</v>
      </c>
      <c r="AQ1130" s="104">
        <f t="shared" si="550"/>
        <v>0.35416666666666663</v>
      </c>
      <c r="AR1130" s="104">
        <f t="shared" si="551"/>
        <v>0.4236111111111111</v>
      </c>
      <c r="AS1130" s="22"/>
      <c r="AT1130" s="22"/>
      <c r="AU1130" s="361" t="str" cm="1">
        <f t="array" ref="AU1130">IF(AB1130="","",IF(SUMPRODUCT((AB1130=$AB$989:$AB$1558)*(AH1130=$AH$989:$AH$1558)*(AQ1130=$AQ$989:$AQ$1558)*(AR1130=$AR$989:$AR$1558)*(ROW($AB$989:$AB$1558)&lt;&gt;ROW(AB1130))*((R1130=0)*($R$989:$R$1558&gt;0)+(R1130&gt;0)*($R$989:$R$1558=0)))&gt;0,"SALONES UNIDOS",IF(SUMPRODUCT((AB1130=$AB$989:$AB$1558)*(AH1130=$AH$989:$AH$1558)*((AQ1130&lt;$AR$989:$AR$1558)*(AR1130&gt;$AQ$989:$AQ$1558))*(ROW($AB$989:$AB$1558)&lt;&gt;ROW(AB1130)))&gt;0,"Cruzado","Sin cruce")))</f>
        <v>Sin cruce</v>
      </c>
      <c r="AV1130" s="361" t="str" cm="1">
        <f t="array" ref="AV1130">IF(AD1130="","",IF(SUMPRODUCT((AD1130=$AD$989:$AD$1558)*(AH1130=$AH$989:$AH$1558)*(AS1130=$AS$989:$AS$1558)*(AT1130=$AT$989:$AT$1558)*(ROW($AD$989:$AD$1558)&lt;&gt;ROW(AD1130))*((R1130=0)*($R$989:$R$1558&gt;0)+(R1130&gt;0)*($R$989:$R$1558=0)))&gt;0,"SALONES UNIDOS",IF(SUMPRODUCT((AD1130=$AD$989:$AD$1558)*(AH1130=$AH$989:$AH$1558)*((AS1130&lt;$AT$989:$AT$1558)*(AT1130&gt;$AS$989:$AS$1558))*(ROW($AD$989:$AD$1558)&lt;&gt;ROW(AD1130)))&gt;0,"Cruzado","Sin cruce")))</f>
        <v/>
      </c>
      <c r="AW1130" s="104" t="str">
        <f t="shared" si="523"/>
        <v>EN4PRINCIPALA</v>
      </c>
      <c r="AX1130" s="104" t="str" cm="1">
        <f t="array" ref="AX1130">IF(AW1130="","",IF(SUMPRODUCT((AW1130=$AW$7:$AW$2042)*(AH1130=$AH$7:$AH$2042)*(AN1130=$AN$7:$AN$2042)*(AO1130=$AO$7:$AO$2042)*(ROW($AW$7:$AW$2042)&lt;&gt;ROW(AW1130))*((R1130=0)*($R$7:$R$2042&gt;0)+(R1130&gt;0)*($R$7:$R$2042=0)))&gt;0,"SALONES UNIDOS",IF(SUMPRODUCT((AW1130=$AW$7:$AW$2042)*(AH1130=$AH$7:$AH$2042)*((AN1130&lt;$AO$7:$AO$2042)*(AO1130&gt;$AN$7:$AN$2042))*(ROW($AW$7:$AW$2042)&lt;&gt;ROW(AW1130)))&gt;0,"Cruzado","Sin cruce")))</f>
        <v>Sin cruce</v>
      </c>
    </row>
    <row r="1131" spans="2:50" ht="19.8" hidden="1" customHeight="1" x14ac:dyDescent="0.25">
      <c r="B1131" s="494" t="s">
        <v>314</v>
      </c>
      <c r="C1131" s="369" t="s">
        <v>968</v>
      </c>
      <c r="D1131" s="369">
        <v>20261</v>
      </c>
      <c r="E1131" s="373" t="s">
        <v>280</v>
      </c>
      <c r="F1131" s="370" t="s">
        <v>291</v>
      </c>
      <c r="G1131" s="373" t="s">
        <v>285</v>
      </c>
      <c r="H1131" s="373">
        <v>4</v>
      </c>
      <c r="I1131" s="373" t="s">
        <v>552</v>
      </c>
      <c r="J1131" s="373" t="s">
        <v>278</v>
      </c>
      <c r="K1131" s="194" t="s">
        <v>599</v>
      </c>
      <c r="L1131" s="364" t="s">
        <v>982</v>
      </c>
      <c r="M1131" s="364" t="s">
        <v>317</v>
      </c>
      <c r="N1131" s="364" t="s">
        <v>318</v>
      </c>
      <c r="O1131" s="373" t="s">
        <v>315</v>
      </c>
      <c r="P1131" s="364">
        <v>0</v>
      </c>
      <c r="Q1131" s="364">
        <v>6</v>
      </c>
      <c r="R1131" s="369">
        <v>6</v>
      </c>
      <c r="S1131" s="364">
        <v>5</v>
      </c>
      <c r="T1131" s="8"/>
      <c r="U1131" s="374">
        <v>12</v>
      </c>
      <c r="V1131" s="370">
        <v>21807106</v>
      </c>
      <c r="W1131" s="373" t="s">
        <v>261</v>
      </c>
      <c r="X1131" s="364" t="s">
        <v>315</v>
      </c>
      <c r="Y1131" s="364" t="s">
        <v>556</v>
      </c>
      <c r="Z1131" s="364"/>
      <c r="AA1131" s="364"/>
      <c r="AB1131" s="370"/>
      <c r="AC1131" s="364"/>
      <c r="AD1131" s="364" t="s">
        <v>853</v>
      </c>
      <c r="AE1131" s="370"/>
      <c r="AF1131" s="370"/>
      <c r="AG1131" s="370" t="s">
        <v>301</v>
      </c>
      <c r="AH1131" s="364">
        <v>1</v>
      </c>
      <c r="AI1131" s="364">
        <v>10</v>
      </c>
      <c r="AJ1131" s="364">
        <v>10</v>
      </c>
      <c r="AK1131" s="364">
        <v>15</v>
      </c>
      <c r="AL1131" s="364">
        <v>10</v>
      </c>
      <c r="AM1131" s="22">
        <f t="shared" si="522"/>
        <v>6</v>
      </c>
      <c r="AN1131" s="104">
        <f t="shared" si="516"/>
        <v>0.4236111111111111</v>
      </c>
      <c r="AO1131" s="104">
        <f t="shared" si="517"/>
        <v>0.63194444444444442</v>
      </c>
      <c r="AP1131" s="22" t="str" cm="1">
        <f t="array" ref="AP1131">IF(W1131="","",IF(SUMPRODUCT((W1131=$W$7:$W$2042)*(AH1131=$AH$7:$AH$2042)*(AN1131=$AN$7:$AN$2042)*(AO1131=$AO$7:$AO$2042)*(ROW($W$7:$W$2042)&lt;&gt;ROW(W1131))*((R1131=0)*($R$7:$R$2042&gt;0)+(R1131&gt;0)*($R$7:$R$2042=0)))&gt;0,"SALONES UNIDOS",IF(SUMPRODUCT((W1131=$W$7:$W$2042)*(AH1131=$AH$7:$AH$2042)*((AN1131&lt;$AO$7:$AO$2042)*(AO1131&gt;$AN$7:$AN$2042))*(ROW($W$7:$W$2042)&lt;&gt;ROW(W1131)))&gt;0,"Cruzado","Sin cruce")))</f>
        <v>Sin cruce</v>
      </c>
      <c r="AQ1131" s="22"/>
      <c r="AR1131" s="22"/>
      <c r="AS1131" s="104">
        <f t="shared" ref="AS1131:AS1132" si="552">AN1131</f>
        <v>0.4236111111111111</v>
      </c>
      <c r="AT1131" s="104">
        <f t="shared" ref="AT1131:AT1132" si="553">AO1131</f>
        <v>0.63194444444444442</v>
      </c>
      <c r="AU1131" s="361" t="str" cm="1">
        <f t="array" ref="AU1131">IF(AB1131="","",IF(SUMPRODUCT((AB1131=$AB$989:$AB$1558)*(AH1131=$AH$989:$AH$1558)*(AQ1131=$AQ$989:$AQ$1558)*(AR1131=$AR$989:$AR$1558)*(ROW($AB$989:$AB$1558)&lt;&gt;ROW(AB1131))*((R1131=0)*($R$989:$R$1558&gt;0)+(R1131&gt;0)*($R$989:$R$1558=0)))&gt;0,"SALONES UNIDOS",IF(SUMPRODUCT((AB1131=$AB$989:$AB$1558)*(AH1131=$AH$989:$AH$1558)*((AQ1131&lt;$AR$989:$AR$1558)*(AR1131&gt;$AQ$989:$AQ$1558))*(ROW($AB$989:$AB$1558)&lt;&gt;ROW(AB1131)))&gt;0,"Cruzado","Sin cruce")))</f>
        <v/>
      </c>
      <c r="AV1131" s="361" t="str" cm="1">
        <f t="array" ref="AV1131">IF(AD1131="","",IF(SUMPRODUCT((AD1131=$AD$989:$AD$1558)*(AH1131=$AH$989:$AH$1558)*(AS1131=$AS$989:$AS$1558)*(AT1131=$AT$989:$AT$1558)*(ROW($AD$989:$AD$1558)&lt;&gt;ROW(AD1131))*((R1131=0)*($R$989:$R$1558&gt;0)+(R1131&gt;0)*($R$989:$R$1558=0)))&gt;0,"SALONES UNIDOS",IF(SUMPRODUCT((AD1131=$AD$989:$AD$1558)*(AH1131=$AH$989:$AH$1558)*((AS1131&lt;$AT$989:$AT$1558)*(AT1131&gt;$AS$989:$AS$1558))*(ROW($AD$989:$AD$1558)&lt;&gt;ROW(AD1131)))&gt;0,"Cruzado","Sin cruce")))</f>
        <v>Sin cruce</v>
      </c>
      <c r="AW1131" s="104" t="str">
        <f t="shared" si="523"/>
        <v>EN4PRINCIPALA</v>
      </c>
      <c r="AX1131" s="104" t="str" cm="1">
        <f t="array" ref="AX1131">IF(AW1131="","",IF(SUMPRODUCT((AW1131=$AW$7:$AW$2042)*(AH1131=$AH$7:$AH$2042)*(AN1131=$AN$7:$AN$2042)*(AO1131=$AO$7:$AO$2042)*(ROW($AW$7:$AW$2042)&lt;&gt;ROW(AW1131))*((R1131=0)*($R$7:$R$2042&gt;0)+(R1131&gt;0)*($R$7:$R$2042=0)))&gt;0,"SALONES UNIDOS",IF(SUMPRODUCT((AW1131=$AW$7:$AW$2042)*(AH1131=$AH$7:$AH$2042)*((AN1131&lt;$AO$7:$AO$2042)*(AO1131&gt;$AN$7:$AN$2042))*(ROW($AW$7:$AW$2042)&lt;&gt;ROW(AW1131)))&gt;0,"Cruzado","Sin cruce")))</f>
        <v>Sin cruce</v>
      </c>
    </row>
    <row r="1132" spans="2:50" ht="19.8" hidden="1" customHeight="1" x14ac:dyDescent="0.25">
      <c r="B1132" s="494" t="s">
        <v>314</v>
      </c>
      <c r="C1132" s="369" t="s">
        <v>968</v>
      </c>
      <c r="D1132" s="369">
        <v>20261</v>
      </c>
      <c r="E1132" s="373" t="s">
        <v>280</v>
      </c>
      <c r="F1132" s="370" t="s">
        <v>291</v>
      </c>
      <c r="G1132" s="373" t="s">
        <v>285</v>
      </c>
      <c r="H1132" s="373">
        <v>4</v>
      </c>
      <c r="I1132" s="373" t="s">
        <v>560</v>
      </c>
      <c r="J1132" s="373" t="s">
        <v>278</v>
      </c>
      <c r="K1132" s="194" t="s">
        <v>599</v>
      </c>
      <c r="L1132" s="364" t="s">
        <v>982</v>
      </c>
      <c r="M1132" s="364" t="s">
        <v>317</v>
      </c>
      <c r="N1132" s="364" t="s">
        <v>318</v>
      </c>
      <c r="O1132" s="373" t="s">
        <v>315</v>
      </c>
      <c r="P1132" s="364">
        <v>0</v>
      </c>
      <c r="Q1132" s="364">
        <v>6</v>
      </c>
      <c r="R1132" s="369">
        <v>6</v>
      </c>
      <c r="S1132" s="364">
        <v>5</v>
      </c>
      <c r="T1132" s="8"/>
      <c r="U1132" s="374">
        <v>13</v>
      </c>
      <c r="V1132" s="370">
        <v>21807106</v>
      </c>
      <c r="W1132" s="373" t="s">
        <v>261</v>
      </c>
      <c r="X1132" s="364" t="s">
        <v>315</v>
      </c>
      <c r="Y1132" s="364" t="s">
        <v>556</v>
      </c>
      <c r="Z1132" s="364"/>
      <c r="AA1132" s="364"/>
      <c r="AB1132" s="370"/>
      <c r="AC1132" s="364"/>
      <c r="AD1132" s="364" t="s">
        <v>853</v>
      </c>
      <c r="AE1132" s="370"/>
      <c r="AF1132" s="370"/>
      <c r="AG1132" s="370" t="s">
        <v>301</v>
      </c>
      <c r="AH1132" s="437">
        <v>2</v>
      </c>
      <c r="AI1132" s="364">
        <v>14</v>
      </c>
      <c r="AJ1132" s="364">
        <v>20</v>
      </c>
      <c r="AK1132" s="364">
        <v>19</v>
      </c>
      <c r="AL1132" s="364">
        <v>20</v>
      </c>
      <c r="AM1132" s="22">
        <f t="shared" si="522"/>
        <v>6</v>
      </c>
      <c r="AN1132" s="104">
        <f t="shared" si="516"/>
        <v>0.59722222222222221</v>
      </c>
      <c r="AO1132" s="104">
        <f t="shared" si="517"/>
        <v>0.80555555555555547</v>
      </c>
      <c r="AP1132" s="22" t="str" cm="1">
        <f t="array" ref="AP1132">IF(W1132="","",IF(SUMPRODUCT((W1132=$W$7:$W$2042)*(AH1132=$AH$7:$AH$2042)*(AN1132=$AN$7:$AN$2042)*(AO1132=$AO$7:$AO$2042)*(ROW($W$7:$W$2042)&lt;&gt;ROW(W1132))*((R1132=0)*($R$7:$R$2042&gt;0)+(R1132&gt;0)*($R$7:$R$2042=0)))&gt;0,"SALONES UNIDOS",IF(SUMPRODUCT((W1132=$W$7:$W$2042)*(AH1132=$AH$7:$AH$2042)*((AN1132&lt;$AO$7:$AO$2042)*(AO1132&gt;$AN$7:$AN$2042))*(ROW($W$7:$W$2042)&lt;&gt;ROW(W1132)))&gt;0,"Cruzado","Sin cruce")))</f>
        <v>Sin cruce</v>
      </c>
      <c r="AQ1132" s="22"/>
      <c r="AR1132" s="22"/>
      <c r="AS1132" s="104">
        <f t="shared" si="552"/>
        <v>0.59722222222222221</v>
      </c>
      <c r="AT1132" s="104">
        <f t="shared" si="553"/>
        <v>0.80555555555555547</v>
      </c>
      <c r="AU1132" s="361" t="str" cm="1">
        <f t="array" ref="AU1132">IF(AB1132="","",IF(SUMPRODUCT((AB1132=$AB$989:$AB$1558)*(AH1132=$AH$989:$AH$1558)*(AQ1132=$AQ$989:$AQ$1558)*(AR1132=$AR$989:$AR$1558)*(ROW($AB$989:$AB$1558)&lt;&gt;ROW(AB1132))*((R1132=0)*($R$989:$R$1558&gt;0)+(R1132&gt;0)*($R$989:$R$1558=0)))&gt;0,"SALONES UNIDOS",IF(SUMPRODUCT((AB1132=$AB$989:$AB$1558)*(AH1132=$AH$989:$AH$1558)*((AQ1132&lt;$AR$989:$AR$1558)*(AR1132&gt;$AQ$989:$AQ$1558))*(ROW($AB$989:$AB$1558)&lt;&gt;ROW(AB1132)))&gt;0,"Cruzado","Sin cruce")))</f>
        <v/>
      </c>
      <c r="AV1132" s="361" t="str" cm="1">
        <f t="array" ref="AV1132">IF(AD1132="","",IF(SUMPRODUCT((AD1132=$AD$989:$AD$1558)*(AH1132=$AH$989:$AH$1558)*(AS1132=$AS$989:$AS$1558)*(AT1132=$AT$989:$AT$1558)*(ROW($AD$989:$AD$1558)&lt;&gt;ROW(AD1132))*((R1132=0)*($R$989:$R$1558&gt;0)+(R1132&gt;0)*($R$989:$R$1558=0)))&gt;0,"SALONES UNIDOS",IF(SUMPRODUCT((AD1132=$AD$989:$AD$1558)*(AH1132=$AH$989:$AH$1558)*((AS1132&lt;$AT$989:$AT$1558)*(AT1132&gt;$AS$989:$AS$1558))*(ROW($AD$989:$AD$1558)&lt;&gt;ROW(AD1132)))&gt;0,"Cruzado","Sin cruce")))</f>
        <v>Sin cruce</v>
      </c>
      <c r="AW1132" s="104" t="str">
        <f t="shared" si="523"/>
        <v>EN4PRINCIPALA</v>
      </c>
      <c r="AX1132" s="104" t="str" cm="1">
        <f t="array" ref="AX1132">IF(AW1132="","",IF(SUMPRODUCT((AW1132=$AW$7:$AW$2042)*(AH1132=$AH$7:$AH$2042)*(AN1132=$AN$7:$AN$2042)*(AO1132=$AO$7:$AO$2042)*(ROW($AW$7:$AW$2042)&lt;&gt;ROW(AW1132))*((R1132=0)*($R$7:$R$2042&gt;0)+(R1132&gt;0)*($R$7:$R$2042=0)))&gt;0,"SALONES UNIDOS",IF(SUMPRODUCT((AW1132=$AW$7:$AW$2042)*(AH1132=$AH$7:$AH$2042)*((AN1132&lt;$AO$7:$AO$2042)*(AO1132&gt;$AN$7:$AN$2042))*(ROW($AW$7:$AW$2042)&lt;&gt;ROW(AW1132)))&gt;0,"Cruzado","Sin cruce")))</f>
        <v>Sin cruce</v>
      </c>
    </row>
    <row r="1133" spans="2:50" ht="19.8" hidden="1" customHeight="1" x14ac:dyDescent="0.25">
      <c r="B1133" s="494" t="s">
        <v>314</v>
      </c>
      <c r="C1133" s="369" t="s">
        <v>968</v>
      </c>
      <c r="D1133" s="369">
        <v>20261</v>
      </c>
      <c r="E1133" s="373" t="s">
        <v>280</v>
      </c>
      <c r="F1133" s="370" t="s">
        <v>291</v>
      </c>
      <c r="G1133" s="373" t="s">
        <v>285</v>
      </c>
      <c r="H1133" s="373">
        <v>4</v>
      </c>
      <c r="I1133" s="373" t="s">
        <v>278</v>
      </c>
      <c r="J1133" s="373" t="s">
        <v>278</v>
      </c>
      <c r="K1133" s="194" t="s">
        <v>316</v>
      </c>
      <c r="L1133" s="364" t="s">
        <v>983</v>
      </c>
      <c r="M1133" s="364" t="s">
        <v>317</v>
      </c>
      <c r="N1133" s="364" t="s">
        <v>318</v>
      </c>
      <c r="O1133" s="373" t="s">
        <v>315</v>
      </c>
      <c r="P1133" s="364">
        <v>2</v>
      </c>
      <c r="Q1133" s="364">
        <v>0</v>
      </c>
      <c r="R1133" s="369">
        <v>2</v>
      </c>
      <c r="S1133" s="364">
        <v>5</v>
      </c>
      <c r="T1133" s="8"/>
      <c r="U1133" s="374">
        <v>35</v>
      </c>
      <c r="V1133" s="370">
        <v>21417302</v>
      </c>
      <c r="W1133" s="373" t="s">
        <v>164</v>
      </c>
      <c r="X1133" s="364" t="s">
        <v>315</v>
      </c>
      <c r="Y1133" s="364" t="s">
        <v>556</v>
      </c>
      <c r="Z1133" s="364"/>
      <c r="AA1133" s="364"/>
      <c r="AB1133" s="364" t="s">
        <v>852</v>
      </c>
      <c r="AC1133" s="364"/>
      <c r="AD1133" s="369"/>
      <c r="AE1133" s="370"/>
      <c r="AF1133" s="370"/>
      <c r="AG1133" s="370" t="s">
        <v>559</v>
      </c>
      <c r="AH1133" s="364">
        <v>3</v>
      </c>
      <c r="AI1133" s="364">
        <v>7</v>
      </c>
      <c r="AJ1133" s="364">
        <v>40</v>
      </c>
      <c r="AK1133" s="364">
        <v>9</v>
      </c>
      <c r="AL1133" s="364">
        <v>20</v>
      </c>
      <c r="AM1133" s="22">
        <f t="shared" si="522"/>
        <v>2</v>
      </c>
      <c r="AN1133" s="104">
        <f t="shared" si="516"/>
        <v>0.31944444444444448</v>
      </c>
      <c r="AO1133" s="104">
        <f t="shared" si="517"/>
        <v>0.3888888888888889</v>
      </c>
      <c r="AP1133" s="22" t="str" cm="1">
        <f t="array" ref="AP1133">IF(W1133="","",IF(SUMPRODUCT((W1133=$W$7:$W$2042)*(AH1133=$AH$7:$AH$2042)*(AN1133=$AN$7:$AN$2042)*(AO1133=$AO$7:$AO$2042)*(ROW($W$7:$W$2042)&lt;&gt;ROW(W1133))*((R1133=0)*($R$7:$R$2042&gt;0)+(R1133&gt;0)*($R$7:$R$2042=0)))&gt;0,"SALONES UNIDOS",IF(SUMPRODUCT((W1133=$W$7:$W$2042)*(AH1133=$AH$7:$AH$2042)*((AN1133&lt;$AO$7:$AO$2042)*(AO1133&gt;$AN$7:$AN$2042))*(ROW($W$7:$W$2042)&lt;&gt;ROW(W1133)))&gt;0,"Cruzado","Sin cruce")))</f>
        <v>Sin cruce</v>
      </c>
      <c r="AQ1133" s="104">
        <f>AN1133</f>
        <v>0.31944444444444448</v>
      </c>
      <c r="AR1133" s="104">
        <f>AO1133</f>
        <v>0.3888888888888889</v>
      </c>
      <c r="AS1133" s="22"/>
      <c r="AT1133" s="22"/>
      <c r="AU1133" s="361" t="str" cm="1">
        <f t="array" ref="AU1133">IF(AB1133="","",IF(SUMPRODUCT((AB1133=$AB$989:$AB$1558)*(AH1133=$AH$989:$AH$1558)*(AQ1133=$AQ$989:$AQ$1558)*(AR1133=$AR$989:$AR$1558)*(ROW($AB$989:$AB$1558)&lt;&gt;ROW(AB1133))*((R1133=0)*($R$989:$R$1558&gt;0)+(R1133&gt;0)*($R$989:$R$1558=0)))&gt;0,"SALONES UNIDOS",IF(SUMPRODUCT((AB1133=$AB$989:$AB$1558)*(AH1133=$AH$989:$AH$1558)*((AQ1133&lt;$AR$989:$AR$1558)*(AR1133&gt;$AQ$989:$AQ$1558))*(ROW($AB$989:$AB$1558)&lt;&gt;ROW(AB1133)))&gt;0,"Cruzado","Sin cruce")))</f>
        <v>Sin cruce</v>
      </c>
      <c r="AV1133" s="361" t="str" cm="1">
        <f t="array" ref="AV1133">IF(AD1133="","",IF(SUMPRODUCT((AD1133=$AD$989:$AD$1558)*(AH1133=$AH$989:$AH$1558)*(AS1133=$AS$989:$AS$1558)*(AT1133=$AT$989:$AT$1558)*(ROW($AD$989:$AD$1558)&lt;&gt;ROW(AD1133))*((R1133=0)*($R$989:$R$1558&gt;0)+(R1133&gt;0)*($R$989:$R$1558=0)))&gt;0,"SALONES UNIDOS",IF(SUMPRODUCT((AD1133=$AD$989:$AD$1558)*(AH1133=$AH$989:$AH$1558)*((AS1133&lt;$AT$989:$AT$1558)*(AT1133&gt;$AS$989:$AS$1558))*(ROW($AD$989:$AD$1558)&lt;&gt;ROW(AD1133)))&gt;0,"Cruzado","Sin cruce")))</f>
        <v/>
      </c>
      <c r="AW1133" s="104" t="str">
        <f t="shared" si="523"/>
        <v>EN4PRINCIPALA</v>
      </c>
      <c r="AX1133" s="104" t="str" cm="1">
        <f t="array" ref="AX1133">IF(AW1133="","",IF(SUMPRODUCT((AW1133=$AW$7:$AW$2042)*(AH1133=$AH$7:$AH$2042)*(AN1133=$AN$7:$AN$2042)*(AO1133=$AO$7:$AO$2042)*(ROW($AW$7:$AW$2042)&lt;&gt;ROW(AW1133))*((R1133=0)*($R$7:$R$2042&gt;0)+(R1133&gt;0)*($R$7:$R$2042=0)))&gt;0,"SALONES UNIDOS",IF(SUMPRODUCT((AW1133=$AW$7:$AW$2042)*(AH1133=$AH$7:$AH$2042)*((AN1133&lt;$AO$7:$AO$2042)*(AO1133&gt;$AN$7:$AN$2042))*(ROW($AW$7:$AW$2042)&lt;&gt;ROW(AW1133)))&gt;0,"Cruzado","Sin cruce")))</f>
        <v>Sin cruce</v>
      </c>
    </row>
    <row r="1134" spans="2:50" ht="19.8" hidden="1" customHeight="1" x14ac:dyDescent="0.25">
      <c r="B1134" s="494" t="s">
        <v>314</v>
      </c>
      <c r="C1134" s="369" t="s">
        <v>968</v>
      </c>
      <c r="D1134" s="369">
        <v>20261</v>
      </c>
      <c r="E1134" s="373" t="s">
        <v>280</v>
      </c>
      <c r="F1134" s="370" t="s">
        <v>291</v>
      </c>
      <c r="G1134" s="373" t="s">
        <v>285</v>
      </c>
      <c r="H1134" s="373">
        <v>4</v>
      </c>
      <c r="I1134" s="373" t="s">
        <v>278</v>
      </c>
      <c r="J1134" s="373" t="s">
        <v>278</v>
      </c>
      <c r="K1134" s="194" t="s">
        <v>316</v>
      </c>
      <c r="L1134" s="364" t="s">
        <v>983</v>
      </c>
      <c r="M1134" s="364" t="s">
        <v>317</v>
      </c>
      <c r="N1134" s="364" t="s">
        <v>318</v>
      </c>
      <c r="O1134" s="373" t="s">
        <v>315</v>
      </c>
      <c r="P1134" s="364">
        <v>0</v>
      </c>
      <c r="Q1134" s="364">
        <v>6</v>
      </c>
      <c r="R1134" s="369">
        <v>6</v>
      </c>
      <c r="S1134" s="364">
        <v>5</v>
      </c>
      <c r="T1134" s="8"/>
      <c r="U1134" s="374">
        <v>35</v>
      </c>
      <c r="V1134" s="370">
        <v>21417302</v>
      </c>
      <c r="W1134" s="373" t="s">
        <v>164</v>
      </c>
      <c r="X1134" s="364" t="s">
        <v>315</v>
      </c>
      <c r="Y1134" s="364" t="s">
        <v>556</v>
      </c>
      <c r="Z1134" s="364"/>
      <c r="AA1134" s="364"/>
      <c r="AB1134" s="370"/>
      <c r="AC1134" s="364"/>
      <c r="AD1134" s="369" t="s">
        <v>858</v>
      </c>
      <c r="AE1134" s="370"/>
      <c r="AF1134" s="370"/>
      <c r="AG1134" s="370" t="s">
        <v>301</v>
      </c>
      <c r="AH1134" s="364">
        <v>3</v>
      </c>
      <c r="AI1134" s="364">
        <v>9</v>
      </c>
      <c r="AJ1134" s="364">
        <v>20</v>
      </c>
      <c r="AK1134" s="364">
        <v>14</v>
      </c>
      <c r="AL1134" s="364">
        <v>20</v>
      </c>
      <c r="AM1134" s="22">
        <f t="shared" si="522"/>
        <v>6</v>
      </c>
      <c r="AN1134" s="104">
        <f t="shared" si="516"/>
        <v>0.3888888888888889</v>
      </c>
      <c r="AO1134" s="104">
        <f t="shared" si="517"/>
        <v>0.59722222222222221</v>
      </c>
      <c r="AP1134" s="22" t="str" cm="1">
        <f t="array" ref="AP1134">IF(W1134="","",IF(SUMPRODUCT((W1134=$W$7:$W$2042)*(AH1134=$AH$7:$AH$2042)*(AN1134=$AN$7:$AN$2042)*(AO1134=$AO$7:$AO$2042)*(ROW($W$7:$W$2042)&lt;&gt;ROW(W1134))*((R1134=0)*($R$7:$R$2042&gt;0)+(R1134&gt;0)*($R$7:$R$2042=0)))&gt;0,"SALONES UNIDOS",IF(SUMPRODUCT((W1134=$W$7:$W$2042)*(AH1134=$AH$7:$AH$2042)*((AN1134&lt;$AO$7:$AO$2042)*(AO1134&gt;$AN$7:$AN$2042))*(ROW($W$7:$W$2042)&lt;&gt;ROW(W1134)))&gt;0,"Cruzado","Sin cruce")))</f>
        <v>Sin cruce</v>
      </c>
      <c r="AQ1134" s="22"/>
      <c r="AR1134" s="22"/>
      <c r="AS1134" s="104">
        <f>AN1134</f>
        <v>0.3888888888888889</v>
      </c>
      <c r="AT1134" s="104">
        <f>AO1134</f>
        <v>0.59722222222222221</v>
      </c>
      <c r="AU1134" s="361" t="str" cm="1">
        <f t="array" ref="AU1134">IF(AB1134="","",IF(SUMPRODUCT((AB1134=$AB$989:$AB$1558)*(AH1134=$AH$989:$AH$1558)*(AQ1134=$AQ$989:$AQ$1558)*(AR1134=$AR$989:$AR$1558)*(ROW($AB$989:$AB$1558)&lt;&gt;ROW(AB1134))*((R1134=0)*($R$989:$R$1558&gt;0)+(R1134&gt;0)*($R$989:$R$1558=0)))&gt;0,"SALONES UNIDOS",IF(SUMPRODUCT((AB1134=$AB$989:$AB$1558)*(AH1134=$AH$989:$AH$1558)*((AQ1134&lt;$AR$989:$AR$1558)*(AR1134&gt;$AQ$989:$AQ$1558))*(ROW($AB$989:$AB$1558)&lt;&gt;ROW(AB1134)))&gt;0,"Cruzado","Sin cruce")))</f>
        <v/>
      </c>
      <c r="AV1134" s="361" t="str" cm="1">
        <f t="array" ref="AV1134">IF(AD1134="","",IF(SUMPRODUCT((AD1134=$AD$989:$AD$1558)*(AH1134=$AH$989:$AH$1558)*(AS1134=$AS$989:$AS$1558)*(AT1134=$AT$989:$AT$1558)*(ROW($AD$989:$AD$1558)&lt;&gt;ROW(AD1134))*((R1134=0)*($R$989:$R$1558&gt;0)+(R1134&gt;0)*($R$989:$R$1558=0)))&gt;0,"SALONES UNIDOS",IF(SUMPRODUCT((AD1134=$AD$989:$AD$1558)*(AH1134=$AH$989:$AH$1558)*((AS1134&lt;$AT$989:$AT$1558)*(AT1134&gt;$AS$989:$AS$1558))*(ROW($AD$989:$AD$1558)&lt;&gt;ROW(AD1134)))&gt;0,"Cruzado","Sin cruce")))</f>
        <v>Sin cruce</v>
      </c>
      <c r="AW1134" s="104" t="str">
        <f t="shared" si="523"/>
        <v>EN4PRINCIPALA</v>
      </c>
      <c r="AX1134" s="104" t="str" cm="1">
        <f t="array" ref="AX1134">IF(AW1134="","",IF(SUMPRODUCT((AW1134=$AW$7:$AW$2042)*(AH1134=$AH$7:$AH$2042)*(AN1134=$AN$7:$AN$2042)*(AO1134=$AO$7:$AO$2042)*(ROW($AW$7:$AW$2042)&lt;&gt;ROW(AW1134))*((R1134=0)*($R$7:$R$2042&gt;0)+(R1134&gt;0)*($R$7:$R$2042=0)))&gt;0,"SALONES UNIDOS",IF(SUMPRODUCT((AW1134=$AW$7:$AW$2042)*(AH1134=$AH$7:$AH$2042)*((AN1134&lt;$AO$7:$AO$2042)*(AO1134&gt;$AN$7:$AN$2042))*(ROW($AW$7:$AW$2042)&lt;&gt;ROW(AW1134)))&gt;0,"Cruzado","Sin cruce")))</f>
        <v>Sin cruce</v>
      </c>
    </row>
    <row r="1135" spans="2:50" ht="19.8" hidden="1" customHeight="1" x14ac:dyDescent="0.25">
      <c r="B1135" s="494" t="s">
        <v>314</v>
      </c>
      <c r="C1135" s="369" t="s">
        <v>968</v>
      </c>
      <c r="D1135" s="369">
        <v>20261</v>
      </c>
      <c r="E1135" s="373" t="s">
        <v>280</v>
      </c>
      <c r="F1135" s="370" t="s">
        <v>291</v>
      </c>
      <c r="G1135" s="373" t="s">
        <v>285</v>
      </c>
      <c r="H1135" s="373">
        <v>4</v>
      </c>
      <c r="I1135" s="373" t="s">
        <v>278</v>
      </c>
      <c r="J1135" s="373" t="s">
        <v>278</v>
      </c>
      <c r="K1135" s="194" t="s">
        <v>602</v>
      </c>
      <c r="L1135" s="364" t="s">
        <v>984</v>
      </c>
      <c r="M1135" s="364" t="s">
        <v>317</v>
      </c>
      <c r="N1135" s="364" t="s">
        <v>318</v>
      </c>
      <c r="O1135" s="373" t="s">
        <v>315</v>
      </c>
      <c r="P1135" s="364">
        <v>3</v>
      </c>
      <c r="Q1135" s="364">
        <v>0</v>
      </c>
      <c r="R1135" s="369">
        <v>3</v>
      </c>
      <c r="S1135" s="364">
        <v>4</v>
      </c>
      <c r="T1135" s="8"/>
      <c r="U1135" s="374">
        <v>35</v>
      </c>
      <c r="V1135" s="370">
        <v>21533626</v>
      </c>
      <c r="W1135" s="373" t="s">
        <v>74</v>
      </c>
      <c r="X1135" s="364" t="s">
        <v>315</v>
      </c>
      <c r="Y1135" s="364" t="s">
        <v>556</v>
      </c>
      <c r="Z1135" s="364"/>
      <c r="AA1135" s="364"/>
      <c r="AB1135" s="364" t="s">
        <v>852</v>
      </c>
      <c r="AC1135" s="364"/>
      <c r="AD1135" s="369"/>
      <c r="AE1135" s="370"/>
      <c r="AF1135" s="370"/>
      <c r="AG1135" s="370" t="s">
        <v>559</v>
      </c>
      <c r="AH1135" s="364">
        <v>2</v>
      </c>
      <c r="AI1135" s="364">
        <v>7</v>
      </c>
      <c r="AJ1135" s="364">
        <v>40</v>
      </c>
      <c r="AK1135" s="364">
        <v>10</v>
      </c>
      <c r="AL1135" s="364">
        <v>10</v>
      </c>
      <c r="AM1135" s="22">
        <f t="shared" si="522"/>
        <v>3</v>
      </c>
      <c r="AN1135" s="104">
        <f t="shared" si="516"/>
        <v>0.31944444444444448</v>
      </c>
      <c r="AO1135" s="104">
        <f t="shared" si="517"/>
        <v>0.4236111111111111</v>
      </c>
      <c r="AP1135" s="22" t="str" cm="1">
        <f t="array" ref="AP1135">IF(W1135="","",IF(SUMPRODUCT((W1135=$W$7:$W$2042)*(AH1135=$AH$7:$AH$2042)*(AN1135=$AN$7:$AN$2042)*(AO1135=$AO$7:$AO$2042)*(ROW($W$7:$W$2042)&lt;&gt;ROW(W1135))*((R1135=0)*($R$7:$R$2042&gt;0)+(R1135&gt;0)*($R$7:$R$2042=0)))&gt;0,"SALONES UNIDOS",IF(SUMPRODUCT((W1135=$W$7:$W$2042)*(AH1135=$AH$7:$AH$2042)*((AN1135&lt;$AO$7:$AO$2042)*(AO1135&gt;$AN$7:$AN$2042))*(ROW($W$7:$W$2042)&lt;&gt;ROW(W1135)))&gt;0,"Cruzado","Sin cruce")))</f>
        <v>Sin cruce</v>
      </c>
      <c r="AQ1135" s="104">
        <f>AN1135</f>
        <v>0.31944444444444448</v>
      </c>
      <c r="AR1135" s="104">
        <f>AO1135</f>
        <v>0.4236111111111111</v>
      </c>
      <c r="AS1135" s="22"/>
      <c r="AT1135" s="22"/>
      <c r="AU1135" s="361" t="str" cm="1">
        <f t="array" ref="AU1135">IF(AB1135="","",IF(SUMPRODUCT((AB1135=$AB$989:$AB$1558)*(AH1135=$AH$989:$AH$1558)*(AQ1135=$AQ$989:$AQ$1558)*(AR1135=$AR$989:$AR$1558)*(ROW($AB$989:$AB$1558)&lt;&gt;ROW(AB1135))*((R1135=0)*($R$989:$R$1558&gt;0)+(R1135&gt;0)*($R$989:$R$1558=0)))&gt;0,"SALONES UNIDOS",IF(SUMPRODUCT((AB1135=$AB$989:$AB$1558)*(AH1135=$AH$989:$AH$1558)*((AQ1135&lt;$AR$989:$AR$1558)*(AR1135&gt;$AQ$989:$AQ$1558))*(ROW($AB$989:$AB$1558)&lt;&gt;ROW(AB1135)))&gt;0,"Cruzado","Sin cruce")))</f>
        <v>Sin cruce</v>
      </c>
      <c r="AV1135" s="361" t="str" cm="1">
        <f t="array" ref="AV1135">IF(AD1135="","",IF(SUMPRODUCT((AD1135=$AD$989:$AD$1558)*(AH1135=$AH$989:$AH$1558)*(AS1135=$AS$989:$AS$1558)*(AT1135=$AT$989:$AT$1558)*(ROW($AD$989:$AD$1558)&lt;&gt;ROW(AD1135))*((R1135=0)*($R$989:$R$1558&gt;0)+(R1135&gt;0)*($R$989:$R$1558=0)))&gt;0,"SALONES UNIDOS",IF(SUMPRODUCT((AD1135=$AD$989:$AD$1558)*(AH1135=$AH$989:$AH$1558)*((AS1135&lt;$AT$989:$AT$1558)*(AT1135&gt;$AS$989:$AS$1558))*(ROW($AD$989:$AD$1558)&lt;&gt;ROW(AD1135)))&gt;0,"Cruzado","Sin cruce")))</f>
        <v/>
      </c>
      <c r="AW1135" s="104" t="str">
        <f t="shared" si="523"/>
        <v>EN4PRINCIPALA</v>
      </c>
      <c r="AX1135" s="104" t="str" cm="1">
        <f t="array" ref="AX1135">IF(AW1135="","",IF(SUMPRODUCT((AW1135=$AW$7:$AW$2042)*(AH1135=$AH$7:$AH$2042)*(AN1135=$AN$7:$AN$2042)*(AO1135=$AO$7:$AO$2042)*(ROW($AW$7:$AW$2042)&lt;&gt;ROW(AW1135))*((R1135=0)*($R$7:$R$2042&gt;0)+(R1135&gt;0)*($R$7:$R$2042=0)))&gt;0,"SALONES UNIDOS",IF(SUMPRODUCT((AW1135=$AW$7:$AW$2042)*(AH1135=$AH$7:$AH$2042)*((AN1135&lt;$AO$7:$AO$2042)*(AO1135&gt;$AN$7:$AN$2042))*(ROW($AW$7:$AW$2042)&lt;&gt;ROW(AW1135)))&gt;0,"Cruzado","Sin cruce")))</f>
        <v>Sin cruce</v>
      </c>
    </row>
    <row r="1136" spans="2:50" ht="19.8" hidden="1" customHeight="1" x14ac:dyDescent="0.25">
      <c r="B1136" s="494" t="s">
        <v>314</v>
      </c>
      <c r="C1136" s="369" t="s">
        <v>968</v>
      </c>
      <c r="D1136" s="369">
        <v>20261</v>
      </c>
      <c r="E1136" s="373" t="s">
        <v>280</v>
      </c>
      <c r="F1136" s="370" t="s">
        <v>291</v>
      </c>
      <c r="G1136" s="373" t="s">
        <v>285</v>
      </c>
      <c r="H1136" s="373">
        <v>4</v>
      </c>
      <c r="I1136" s="373" t="s">
        <v>552</v>
      </c>
      <c r="J1136" s="373" t="s">
        <v>278</v>
      </c>
      <c r="K1136" s="194" t="s">
        <v>602</v>
      </c>
      <c r="L1136" s="364" t="s">
        <v>984</v>
      </c>
      <c r="M1136" s="364" t="s">
        <v>317</v>
      </c>
      <c r="N1136" s="364" t="s">
        <v>318</v>
      </c>
      <c r="O1136" s="373" t="s">
        <v>315</v>
      </c>
      <c r="P1136" s="364">
        <v>0</v>
      </c>
      <c r="Q1136" s="364">
        <v>2</v>
      </c>
      <c r="R1136" s="369">
        <v>2</v>
      </c>
      <c r="S1136" s="364">
        <v>4</v>
      </c>
      <c r="T1136" s="8"/>
      <c r="U1136" s="374">
        <v>12</v>
      </c>
      <c r="V1136" s="370">
        <v>21533626</v>
      </c>
      <c r="W1136" s="373" t="s">
        <v>74</v>
      </c>
      <c r="X1136" s="364" t="s">
        <v>315</v>
      </c>
      <c r="Y1136" s="364" t="s">
        <v>556</v>
      </c>
      <c r="Z1136" s="364"/>
      <c r="AA1136" s="364"/>
      <c r="AB1136" s="370"/>
      <c r="AC1136" s="364"/>
      <c r="AD1136" s="364" t="s">
        <v>846</v>
      </c>
      <c r="AE1136" s="370"/>
      <c r="AF1136" s="370"/>
      <c r="AG1136" s="370" t="s">
        <v>301</v>
      </c>
      <c r="AH1136" s="364">
        <v>2</v>
      </c>
      <c r="AI1136" s="364">
        <v>10</v>
      </c>
      <c r="AJ1136" s="364">
        <v>10</v>
      </c>
      <c r="AK1136" s="364">
        <v>11</v>
      </c>
      <c r="AL1136" s="364">
        <v>50</v>
      </c>
      <c r="AM1136" s="22">
        <f t="shared" si="522"/>
        <v>2</v>
      </c>
      <c r="AN1136" s="104">
        <f t="shared" si="516"/>
        <v>0.4236111111111111</v>
      </c>
      <c r="AO1136" s="104">
        <f t="shared" si="517"/>
        <v>0.49305555555555552</v>
      </c>
      <c r="AP1136" s="22" t="str" cm="1">
        <f t="array" ref="AP1136">IF(W1136="","",IF(SUMPRODUCT((W1136=$W$7:$W$2042)*(AH1136=$AH$7:$AH$2042)*(AN1136=$AN$7:$AN$2042)*(AO1136=$AO$7:$AO$2042)*(ROW($W$7:$W$2042)&lt;&gt;ROW(W1136))*((R1136=0)*($R$7:$R$2042&gt;0)+(R1136&gt;0)*($R$7:$R$2042=0)))&gt;0,"SALONES UNIDOS",IF(SUMPRODUCT((W1136=$W$7:$W$2042)*(AH1136=$AH$7:$AH$2042)*((AN1136&lt;$AO$7:$AO$2042)*(AO1136&gt;$AN$7:$AN$2042))*(ROW($W$7:$W$2042)&lt;&gt;ROW(W1136)))&gt;0,"Cruzado","Sin cruce")))</f>
        <v>Sin cruce</v>
      </c>
      <c r="AQ1136" s="22"/>
      <c r="AR1136" s="22"/>
      <c r="AS1136" s="104">
        <f t="shared" ref="AS1136:AS1137" si="554">AN1136</f>
        <v>0.4236111111111111</v>
      </c>
      <c r="AT1136" s="104">
        <f t="shared" ref="AT1136:AT1137" si="555">AO1136</f>
        <v>0.49305555555555552</v>
      </c>
      <c r="AU1136" s="361" t="str" cm="1">
        <f t="array" ref="AU1136">IF(AB1136="","",IF(SUMPRODUCT((AB1136=$AB$989:$AB$1558)*(AH1136=$AH$989:$AH$1558)*(AQ1136=$AQ$989:$AQ$1558)*(AR1136=$AR$989:$AR$1558)*(ROW($AB$989:$AB$1558)&lt;&gt;ROW(AB1136))*((R1136=0)*($R$989:$R$1558&gt;0)+(R1136&gt;0)*($R$989:$R$1558=0)))&gt;0,"SALONES UNIDOS",IF(SUMPRODUCT((AB1136=$AB$989:$AB$1558)*(AH1136=$AH$989:$AH$1558)*((AQ1136&lt;$AR$989:$AR$1558)*(AR1136&gt;$AQ$989:$AQ$1558))*(ROW($AB$989:$AB$1558)&lt;&gt;ROW(AB1136)))&gt;0,"Cruzado","Sin cruce")))</f>
        <v/>
      </c>
      <c r="AV1136" s="361" t="str" cm="1">
        <f t="array" ref="AV1136">IF(AD1136="","",IF(SUMPRODUCT((AD1136=$AD$989:$AD$1558)*(AH1136=$AH$989:$AH$1558)*(AS1136=$AS$989:$AS$1558)*(AT1136=$AT$989:$AT$1558)*(ROW($AD$989:$AD$1558)&lt;&gt;ROW(AD1136))*((R1136=0)*($R$989:$R$1558&gt;0)+(R1136&gt;0)*($R$989:$R$1558=0)))&gt;0,"SALONES UNIDOS",IF(SUMPRODUCT((AD1136=$AD$989:$AD$1558)*(AH1136=$AH$989:$AH$1558)*((AS1136&lt;$AT$989:$AT$1558)*(AT1136&gt;$AS$989:$AS$1558))*(ROW($AD$989:$AD$1558)&lt;&gt;ROW(AD1136)))&gt;0,"Cruzado","Sin cruce")))</f>
        <v>Sin cruce</v>
      </c>
      <c r="AW1136" s="104" t="str">
        <f t="shared" si="523"/>
        <v>EN4PRINCIPALA</v>
      </c>
      <c r="AX1136" s="104" t="str" cm="1">
        <f t="array" ref="AX1136">IF(AW1136="","",IF(SUMPRODUCT((AW1136=$AW$7:$AW$2042)*(AH1136=$AH$7:$AH$2042)*(AN1136=$AN$7:$AN$2042)*(AO1136=$AO$7:$AO$2042)*(ROW($AW$7:$AW$2042)&lt;&gt;ROW(AW1136))*((R1136=0)*($R$7:$R$2042&gt;0)+(R1136&gt;0)*($R$7:$R$2042=0)))&gt;0,"SALONES UNIDOS",IF(SUMPRODUCT((AW1136=$AW$7:$AW$2042)*(AH1136=$AH$7:$AH$2042)*((AN1136&lt;$AO$7:$AO$2042)*(AO1136&gt;$AN$7:$AN$2042))*(ROW($AW$7:$AW$2042)&lt;&gt;ROW(AW1136)))&gt;0,"Cruzado","Sin cruce")))</f>
        <v>Sin cruce</v>
      </c>
    </row>
    <row r="1137" spans="2:50" ht="19.8" hidden="1" customHeight="1" x14ac:dyDescent="0.25">
      <c r="B1137" s="494" t="s">
        <v>314</v>
      </c>
      <c r="C1137" s="369" t="s">
        <v>968</v>
      </c>
      <c r="D1137" s="369">
        <v>20261</v>
      </c>
      <c r="E1137" s="373" t="s">
        <v>280</v>
      </c>
      <c r="F1137" s="370" t="s">
        <v>291</v>
      </c>
      <c r="G1137" s="373" t="s">
        <v>285</v>
      </c>
      <c r="H1137" s="373">
        <v>4</v>
      </c>
      <c r="I1137" s="373" t="s">
        <v>560</v>
      </c>
      <c r="J1137" s="373" t="s">
        <v>278</v>
      </c>
      <c r="K1137" s="194" t="s">
        <v>602</v>
      </c>
      <c r="L1137" s="364" t="s">
        <v>984</v>
      </c>
      <c r="M1137" s="364" t="s">
        <v>317</v>
      </c>
      <c r="N1137" s="364" t="s">
        <v>318</v>
      </c>
      <c r="O1137" s="373" t="s">
        <v>315</v>
      </c>
      <c r="P1137" s="364">
        <v>0</v>
      </c>
      <c r="Q1137" s="364">
        <v>2</v>
      </c>
      <c r="R1137" s="369">
        <v>2</v>
      </c>
      <c r="S1137" s="364">
        <v>4</v>
      </c>
      <c r="T1137" s="8"/>
      <c r="U1137" s="374">
        <v>13</v>
      </c>
      <c r="V1137" s="370">
        <v>21533626</v>
      </c>
      <c r="W1137" s="373" t="s">
        <v>74</v>
      </c>
      <c r="X1137" s="364" t="s">
        <v>315</v>
      </c>
      <c r="Y1137" s="364" t="s">
        <v>556</v>
      </c>
      <c r="Z1137" s="364"/>
      <c r="AA1137" s="364"/>
      <c r="AB1137" s="370"/>
      <c r="AC1137" s="364"/>
      <c r="AD1137" s="364" t="s">
        <v>846</v>
      </c>
      <c r="AE1137" s="370"/>
      <c r="AF1137" s="370"/>
      <c r="AG1137" s="370" t="s">
        <v>301</v>
      </c>
      <c r="AH1137" s="364">
        <v>2</v>
      </c>
      <c r="AI1137" s="364">
        <v>11</v>
      </c>
      <c r="AJ1137" s="364">
        <v>50</v>
      </c>
      <c r="AK1137" s="364">
        <v>13</v>
      </c>
      <c r="AL1137" s="364">
        <v>30</v>
      </c>
      <c r="AM1137" s="22">
        <f t="shared" si="522"/>
        <v>2</v>
      </c>
      <c r="AN1137" s="104">
        <f t="shared" si="516"/>
        <v>0.49305555555555552</v>
      </c>
      <c r="AO1137" s="104">
        <f t="shared" si="517"/>
        <v>0.5625</v>
      </c>
      <c r="AP1137" s="22" t="str" cm="1">
        <f t="array" ref="AP1137">IF(W1137="","",IF(SUMPRODUCT((W1137=$W$7:$W$2042)*(AH1137=$AH$7:$AH$2042)*(AN1137=$AN$7:$AN$2042)*(AO1137=$AO$7:$AO$2042)*(ROW($W$7:$W$2042)&lt;&gt;ROW(W1137))*((R1137=0)*($R$7:$R$2042&gt;0)+(R1137&gt;0)*($R$7:$R$2042=0)))&gt;0,"SALONES UNIDOS",IF(SUMPRODUCT((W1137=$W$7:$W$2042)*(AH1137=$AH$7:$AH$2042)*((AN1137&lt;$AO$7:$AO$2042)*(AO1137&gt;$AN$7:$AN$2042))*(ROW($W$7:$W$2042)&lt;&gt;ROW(W1137)))&gt;0,"Cruzado","Sin cruce")))</f>
        <v>Sin cruce</v>
      </c>
      <c r="AQ1137" s="22"/>
      <c r="AR1137" s="22"/>
      <c r="AS1137" s="104">
        <f t="shared" si="554"/>
        <v>0.49305555555555552</v>
      </c>
      <c r="AT1137" s="104">
        <f t="shared" si="555"/>
        <v>0.5625</v>
      </c>
      <c r="AU1137" s="361" t="str" cm="1">
        <f t="array" ref="AU1137">IF(AB1137="","",IF(SUMPRODUCT((AB1137=$AB$989:$AB$1558)*(AH1137=$AH$989:$AH$1558)*(AQ1137=$AQ$989:$AQ$1558)*(AR1137=$AR$989:$AR$1558)*(ROW($AB$989:$AB$1558)&lt;&gt;ROW(AB1137))*((R1137=0)*($R$989:$R$1558&gt;0)+(R1137&gt;0)*($R$989:$R$1558=0)))&gt;0,"SALONES UNIDOS",IF(SUMPRODUCT((AB1137=$AB$989:$AB$1558)*(AH1137=$AH$989:$AH$1558)*((AQ1137&lt;$AR$989:$AR$1558)*(AR1137&gt;$AQ$989:$AQ$1558))*(ROW($AB$989:$AB$1558)&lt;&gt;ROW(AB1137)))&gt;0,"Cruzado","Sin cruce")))</f>
        <v/>
      </c>
      <c r="AV1137" s="361" t="str" cm="1">
        <f t="array" ref="AV1137">IF(AD1137="","",IF(SUMPRODUCT((AD1137=$AD$989:$AD$1558)*(AH1137=$AH$989:$AH$1558)*(AS1137=$AS$989:$AS$1558)*(AT1137=$AT$989:$AT$1558)*(ROW($AD$989:$AD$1558)&lt;&gt;ROW(AD1137))*((R1137=0)*($R$989:$R$1558&gt;0)+(R1137&gt;0)*($R$989:$R$1558=0)))&gt;0,"SALONES UNIDOS",IF(SUMPRODUCT((AD1137=$AD$989:$AD$1558)*(AH1137=$AH$989:$AH$1558)*((AS1137&lt;$AT$989:$AT$1558)*(AT1137&gt;$AS$989:$AS$1558))*(ROW($AD$989:$AD$1558)&lt;&gt;ROW(AD1137)))&gt;0,"Cruzado","Sin cruce")))</f>
        <v>Sin cruce</v>
      </c>
      <c r="AW1137" s="104" t="str">
        <f t="shared" si="523"/>
        <v>EN4PRINCIPALA</v>
      </c>
      <c r="AX1137" s="104" t="str" cm="1">
        <f t="array" ref="AX1137">IF(AW1137="","",IF(SUMPRODUCT((AW1137=$AW$7:$AW$2042)*(AH1137=$AH$7:$AH$2042)*(AN1137=$AN$7:$AN$2042)*(AO1137=$AO$7:$AO$2042)*(ROW($AW$7:$AW$2042)&lt;&gt;ROW(AW1137))*((R1137=0)*($R$7:$R$2042&gt;0)+(R1137&gt;0)*($R$7:$R$2042=0)))&gt;0,"SALONES UNIDOS",IF(SUMPRODUCT((AW1137=$AW$7:$AW$2042)*(AH1137=$AH$7:$AH$2042)*((AN1137&lt;$AO$7:$AO$2042)*(AO1137&gt;$AN$7:$AN$2042))*(ROW($AW$7:$AW$2042)&lt;&gt;ROW(AW1137)))&gt;0,"Cruzado","Sin cruce")))</f>
        <v>Sin cruce</v>
      </c>
    </row>
    <row r="1138" spans="2:50" ht="19.8" hidden="1" customHeight="1" x14ac:dyDescent="0.25">
      <c r="B1138" s="494" t="s">
        <v>314</v>
      </c>
      <c r="C1138" s="369" t="s">
        <v>968</v>
      </c>
      <c r="D1138" s="369">
        <v>20261</v>
      </c>
      <c r="E1138" s="373" t="s">
        <v>280</v>
      </c>
      <c r="F1138" s="370" t="s">
        <v>291</v>
      </c>
      <c r="G1138" s="373" t="s">
        <v>285</v>
      </c>
      <c r="H1138" s="373">
        <v>4</v>
      </c>
      <c r="I1138" s="373" t="s">
        <v>278</v>
      </c>
      <c r="J1138" s="373" t="s">
        <v>278</v>
      </c>
      <c r="K1138" s="194" t="s">
        <v>603</v>
      </c>
      <c r="L1138" s="364" t="s">
        <v>985</v>
      </c>
      <c r="M1138" s="364" t="s">
        <v>324</v>
      </c>
      <c r="N1138" s="364" t="s">
        <v>318</v>
      </c>
      <c r="O1138" s="373" t="s">
        <v>315</v>
      </c>
      <c r="P1138" s="364">
        <v>2</v>
      </c>
      <c r="Q1138" s="364">
        <v>0</v>
      </c>
      <c r="R1138" s="369">
        <v>2</v>
      </c>
      <c r="S1138" s="364">
        <v>3</v>
      </c>
      <c r="T1138" s="8"/>
      <c r="U1138" s="374">
        <v>35</v>
      </c>
      <c r="V1138" s="370">
        <v>70431834</v>
      </c>
      <c r="W1138" s="373" t="s">
        <v>32</v>
      </c>
      <c r="X1138" s="364" t="s">
        <v>315</v>
      </c>
      <c r="Y1138" s="364" t="s">
        <v>556</v>
      </c>
      <c r="Z1138" s="364"/>
      <c r="AA1138" s="364"/>
      <c r="AB1138" s="364" t="s">
        <v>852</v>
      </c>
      <c r="AC1138" s="364"/>
      <c r="AD1138" s="369"/>
      <c r="AE1138" s="370"/>
      <c r="AF1138" s="370"/>
      <c r="AG1138" s="370" t="s">
        <v>559</v>
      </c>
      <c r="AH1138" s="364">
        <v>6</v>
      </c>
      <c r="AI1138" s="364">
        <v>11</v>
      </c>
      <c r="AJ1138" s="364">
        <v>0</v>
      </c>
      <c r="AK1138" s="364">
        <v>12</v>
      </c>
      <c r="AL1138" s="364">
        <v>40</v>
      </c>
      <c r="AM1138" s="22">
        <f t="shared" si="522"/>
        <v>2</v>
      </c>
      <c r="AN1138" s="104">
        <f t="shared" si="516"/>
        <v>0.45833333333333331</v>
      </c>
      <c r="AO1138" s="104">
        <f t="shared" si="517"/>
        <v>0.52777777777777779</v>
      </c>
      <c r="AP1138" s="22" t="str" cm="1">
        <f t="array" ref="AP1138">IF(W1138="","",IF(SUMPRODUCT((W1138=$W$7:$W$2042)*(AH1138=$AH$7:$AH$2042)*(AN1138=$AN$7:$AN$2042)*(AO1138=$AO$7:$AO$2042)*(ROW($W$7:$W$2042)&lt;&gt;ROW(W1138))*((R1138=0)*($R$7:$R$2042&gt;0)+(R1138&gt;0)*($R$7:$R$2042=0)))&gt;0,"SALONES UNIDOS",IF(SUMPRODUCT((W1138=$W$7:$W$2042)*(AH1138=$AH$7:$AH$2042)*((AN1138&lt;$AO$7:$AO$2042)*(AO1138&gt;$AN$7:$AN$2042))*(ROW($W$7:$W$2042)&lt;&gt;ROW(W1138)))&gt;0,"Cruzado","Sin cruce")))</f>
        <v>Sin cruce</v>
      </c>
      <c r="AQ1138" s="104">
        <f>AN1138</f>
        <v>0.45833333333333331</v>
      </c>
      <c r="AR1138" s="104">
        <f>AO1138</f>
        <v>0.52777777777777779</v>
      </c>
      <c r="AS1138" s="22"/>
      <c r="AT1138" s="22"/>
      <c r="AU1138" s="361" t="str" cm="1">
        <f t="array" ref="AU1138">IF(AB1138="","",IF(SUMPRODUCT((AB1138=$AB$989:$AB$1558)*(AH1138=$AH$989:$AH$1558)*(AQ1138=$AQ$989:$AQ$1558)*(AR1138=$AR$989:$AR$1558)*(ROW($AB$989:$AB$1558)&lt;&gt;ROW(AB1138))*((R1138=0)*($R$989:$R$1558&gt;0)+(R1138&gt;0)*($R$989:$R$1558=0)))&gt;0,"SALONES UNIDOS",IF(SUMPRODUCT((AB1138=$AB$989:$AB$1558)*(AH1138=$AH$989:$AH$1558)*((AQ1138&lt;$AR$989:$AR$1558)*(AR1138&gt;$AQ$989:$AQ$1558))*(ROW($AB$989:$AB$1558)&lt;&gt;ROW(AB1138)))&gt;0,"Cruzado","Sin cruce")))</f>
        <v>Sin cruce</v>
      </c>
      <c r="AV1138" s="361" t="str" cm="1">
        <f t="array" ref="AV1138">IF(AD1138="","",IF(SUMPRODUCT((AD1138=$AD$989:$AD$1558)*(AH1138=$AH$989:$AH$1558)*(AS1138=$AS$989:$AS$1558)*(AT1138=$AT$989:$AT$1558)*(ROW($AD$989:$AD$1558)&lt;&gt;ROW(AD1138))*((R1138=0)*($R$989:$R$1558&gt;0)+(R1138&gt;0)*($R$989:$R$1558=0)))&gt;0,"SALONES UNIDOS",IF(SUMPRODUCT((AD1138=$AD$989:$AD$1558)*(AH1138=$AH$989:$AH$1558)*((AS1138&lt;$AT$989:$AT$1558)*(AT1138&gt;$AS$989:$AS$1558))*(ROW($AD$989:$AD$1558)&lt;&gt;ROW(AD1138)))&gt;0,"Cruzado","Sin cruce")))</f>
        <v/>
      </c>
      <c r="AW1138" s="104" t="str">
        <f t="shared" si="523"/>
        <v>EN4PRINCIPALA</v>
      </c>
      <c r="AX1138" s="104" t="str" cm="1">
        <f t="array" ref="AX1138">IF(AW1138="","",IF(SUMPRODUCT((AW1138=$AW$7:$AW$2042)*(AH1138=$AH$7:$AH$2042)*(AN1138=$AN$7:$AN$2042)*(AO1138=$AO$7:$AO$2042)*(ROW($AW$7:$AW$2042)&lt;&gt;ROW(AW1138))*((R1138=0)*($R$7:$R$2042&gt;0)+(R1138&gt;0)*($R$7:$R$2042=0)))&gt;0,"SALONES UNIDOS",IF(SUMPRODUCT((AW1138=$AW$7:$AW$2042)*(AH1138=$AH$7:$AH$2042)*((AN1138&lt;$AO$7:$AO$2042)*(AO1138&gt;$AN$7:$AN$2042))*(ROW($AW$7:$AW$2042)&lt;&gt;ROW(AW1138)))&gt;0,"Cruzado","Sin cruce")))</f>
        <v>Sin cruce</v>
      </c>
    </row>
    <row r="1139" spans="2:50" ht="19.8" hidden="1" customHeight="1" x14ac:dyDescent="0.25">
      <c r="B1139" s="494" t="s">
        <v>314</v>
      </c>
      <c r="C1139" s="369" t="s">
        <v>968</v>
      </c>
      <c r="D1139" s="369">
        <v>20261</v>
      </c>
      <c r="E1139" s="373" t="s">
        <v>280</v>
      </c>
      <c r="F1139" s="370" t="s">
        <v>291</v>
      </c>
      <c r="G1139" s="373" t="s">
        <v>285</v>
      </c>
      <c r="H1139" s="373">
        <v>4</v>
      </c>
      <c r="I1139" s="373" t="s">
        <v>552</v>
      </c>
      <c r="J1139" s="373" t="s">
        <v>278</v>
      </c>
      <c r="K1139" s="194" t="s">
        <v>603</v>
      </c>
      <c r="L1139" s="364" t="s">
        <v>985</v>
      </c>
      <c r="M1139" s="364" t="s">
        <v>324</v>
      </c>
      <c r="N1139" s="364" t="s">
        <v>318</v>
      </c>
      <c r="O1139" s="373" t="s">
        <v>315</v>
      </c>
      <c r="P1139" s="364">
        <v>0</v>
      </c>
      <c r="Q1139" s="364">
        <v>2</v>
      </c>
      <c r="R1139" s="369">
        <v>2</v>
      </c>
      <c r="S1139" s="364">
        <v>3</v>
      </c>
      <c r="T1139" s="8"/>
      <c r="U1139" s="374">
        <v>12</v>
      </c>
      <c r="V1139" s="370">
        <v>70431834</v>
      </c>
      <c r="W1139" s="373" t="s">
        <v>32</v>
      </c>
      <c r="X1139" s="364" t="s">
        <v>315</v>
      </c>
      <c r="Y1139" s="364" t="s">
        <v>556</v>
      </c>
      <c r="Z1139" s="364"/>
      <c r="AA1139" s="364"/>
      <c r="AB1139" s="370"/>
      <c r="AC1139" s="364"/>
      <c r="AD1139" s="364" t="s">
        <v>835</v>
      </c>
      <c r="AE1139" s="370"/>
      <c r="AF1139" s="370"/>
      <c r="AG1139" s="370" t="s">
        <v>301</v>
      </c>
      <c r="AH1139" s="437">
        <v>6</v>
      </c>
      <c r="AI1139" s="437">
        <v>7</v>
      </c>
      <c r="AJ1139" s="437">
        <v>40</v>
      </c>
      <c r="AK1139" s="437">
        <v>9</v>
      </c>
      <c r="AL1139" s="437">
        <v>20</v>
      </c>
      <c r="AM1139" s="22">
        <f t="shared" si="522"/>
        <v>2</v>
      </c>
      <c r="AN1139" s="104">
        <f t="shared" si="516"/>
        <v>0.31944444444444448</v>
      </c>
      <c r="AO1139" s="104">
        <f t="shared" si="517"/>
        <v>0.3888888888888889</v>
      </c>
      <c r="AP1139" s="22" t="str" cm="1">
        <f t="array" ref="AP1139">IF(W1139="","",IF(SUMPRODUCT((W1139=$W$7:$W$2042)*(AH1139=$AH$7:$AH$2042)*(AN1139=$AN$7:$AN$2042)*(AO1139=$AO$7:$AO$2042)*(ROW($W$7:$W$2042)&lt;&gt;ROW(W1139))*((R1139=0)*($R$7:$R$2042&gt;0)+(R1139&gt;0)*($R$7:$R$2042=0)))&gt;0,"SALONES UNIDOS",IF(SUMPRODUCT((W1139=$W$7:$W$2042)*(AH1139=$AH$7:$AH$2042)*((AN1139&lt;$AO$7:$AO$2042)*(AO1139&gt;$AN$7:$AN$2042))*(ROW($W$7:$W$2042)&lt;&gt;ROW(W1139)))&gt;0,"Cruzado","Sin cruce")))</f>
        <v>Sin cruce</v>
      </c>
      <c r="AQ1139" s="22"/>
      <c r="AR1139" s="22"/>
      <c r="AS1139" s="104">
        <f t="shared" ref="AS1139:AS1140" si="556">AN1139</f>
        <v>0.31944444444444448</v>
      </c>
      <c r="AT1139" s="104">
        <f t="shared" ref="AT1139:AT1140" si="557">AO1139</f>
        <v>0.3888888888888889</v>
      </c>
      <c r="AU1139" s="361" t="str" cm="1">
        <f t="array" ref="AU1139">IF(AB1139="","",IF(SUMPRODUCT((AB1139=$AB$989:$AB$1558)*(AH1139=$AH$989:$AH$1558)*(AQ1139=$AQ$989:$AQ$1558)*(AR1139=$AR$989:$AR$1558)*(ROW($AB$989:$AB$1558)&lt;&gt;ROW(AB1139))*((R1139=0)*($R$989:$R$1558&gt;0)+(R1139&gt;0)*($R$989:$R$1558=0)))&gt;0,"SALONES UNIDOS",IF(SUMPRODUCT((AB1139=$AB$989:$AB$1558)*(AH1139=$AH$989:$AH$1558)*((AQ1139&lt;$AR$989:$AR$1558)*(AR1139&gt;$AQ$989:$AQ$1558))*(ROW($AB$989:$AB$1558)&lt;&gt;ROW(AB1139)))&gt;0,"Cruzado","Sin cruce")))</f>
        <v/>
      </c>
      <c r="AV1139" s="361" t="str" cm="1">
        <f t="array" ref="AV1139">IF(AD1139="","",IF(SUMPRODUCT((AD1139=$AD$989:$AD$1558)*(AH1139=$AH$989:$AH$1558)*(AS1139=$AS$989:$AS$1558)*(AT1139=$AT$989:$AT$1558)*(ROW($AD$989:$AD$1558)&lt;&gt;ROW(AD1139))*((R1139=0)*($R$989:$R$1558&gt;0)+(R1139&gt;0)*($R$989:$R$1558=0)))&gt;0,"SALONES UNIDOS",IF(SUMPRODUCT((AD1139=$AD$989:$AD$1558)*(AH1139=$AH$989:$AH$1558)*((AS1139&lt;$AT$989:$AT$1558)*(AT1139&gt;$AS$989:$AS$1558))*(ROW($AD$989:$AD$1558)&lt;&gt;ROW(AD1139)))&gt;0,"Cruzado","Sin cruce")))</f>
        <v>Sin cruce</v>
      </c>
      <c r="AW1139" s="104" t="str">
        <f t="shared" si="523"/>
        <v>EN4PRINCIPALA</v>
      </c>
      <c r="AX1139" s="104" t="str" cm="1">
        <f t="array" ref="AX1139">IF(AW1139="","",IF(SUMPRODUCT((AW1139=$AW$7:$AW$2042)*(AH1139=$AH$7:$AH$2042)*(AN1139=$AN$7:$AN$2042)*(AO1139=$AO$7:$AO$2042)*(ROW($AW$7:$AW$2042)&lt;&gt;ROW(AW1139))*((R1139=0)*($R$7:$R$2042&gt;0)+(R1139&gt;0)*($R$7:$R$2042=0)))&gt;0,"SALONES UNIDOS",IF(SUMPRODUCT((AW1139=$AW$7:$AW$2042)*(AH1139=$AH$7:$AH$2042)*((AN1139&lt;$AO$7:$AO$2042)*(AO1139&gt;$AN$7:$AN$2042))*(ROW($AW$7:$AW$2042)&lt;&gt;ROW(AW1139)))&gt;0,"Cruzado","Sin cruce")))</f>
        <v>Sin cruce</v>
      </c>
    </row>
    <row r="1140" spans="2:50" ht="19.8" hidden="1" customHeight="1" x14ac:dyDescent="0.25">
      <c r="B1140" s="494" t="s">
        <v>314</v>
      </c>
      <c r="C1140" s="369" t="s">
        <v>968</v>
      </c>
      <c r="D1140" s="369">
        <v>20261</v>
      </c>
      <c r="E1140" s="373" t="s">
        <v>280</v>
      </c>
      <c r="F1140" s="370" t="s">
        <v>291</v>
      </c>
      <c r="G1140" s="373" t="s">
        <v>285</v>
      </c>
      <c r="H1140" s="373">
        <v>4</v>
      </c>
      <c r="I1140" s="373" t="s">
        <v>560</v>
      </c>
      <c r="J1140" s="373" t="s">
        <v>278</v>
      </c>
      <c r="K1140" s="194" t="s">
        <v>603</v>
      </c>
      <c r="L1140" s="364" t="s">
        <v>985</v>
      </c>
      <c r="M1140" s="364" t="s">
        <v>324</v>
      </c>
      <c r="N1140" s="364" t="s">
        <v>318</v>
      </c>
      <c r="O1140" s="373" t="s">
        <v>315</v>
      </c>
      <c r="P1140" s="364">
        <v>0</v>
      </c>
      <c r="Q1140" s="364">
        <v>2</v>
      </c>
      <c r="R1140" s="369">
        <v>2</v>
      </c>
      <c r="S1140" s="364">
        <v>3</v>
      </c>
      <c r="T1140" s="8"/>
      <c r="U1140" s="374">
        <v>13</v>
      </c>
      <c r="V1140" s="370">
        <v>70431834</v>
      </c>
      <c r="W1140" s="373" t="s">
        <v>32</v>
      </c>
      <c r="X1140" s="364" t="s">
        <v>315</v>
      </c>
      <c r="Y1140" s="364" t="s">
        <v>556</v>
      </c>
      <c r="Z1140" s="364"/>
      <c r="AA1140" s="364"/>
      <c r="AB1140" s="370"/>
      <c r="AC1140" s="364"/>
      <c r="AD1140" s="364" t="s">
        <v>835</v>
      </c>
      <c r="AE1140" s="370"/>
      <c r="AF1140" s="370"/>
      <c r="AG1140" s="370" t="s">
        <v>301</v>
      </c>
      <c r="AH1140" s="437">
        <v>6</v>
      </c>
      <c r="AI1140" s="437">
        <v>9</v>
      </c>
      <c r="AJ1140" s="437">
        <v>20</v>
      </c>
      <c r="AK1140" s="437">
        <v>11</v>
      </c>
      <c r="AL1140" s="437">
        <v>0</v>
      </c>
      <c r="AM1140" s="22">
        <f t="shared" si="522"/>
        <v>2</v>
      </c>
      <c r="AN1140" s="104">
        <f t="shared" si="516"/>
        <v>0.3888888888888889</v>
      </c>
      <c r="AO1140" s="104">
        <f t="shared" si="517"/>
        <v>0.45833333333333331</v>
      </c>
      <c r="AP1140" s="22" t="str" cm="1">
        <f t="array" ref="AP1140">IF(W1140="","",IF(SUMPRODUCT((W1140=$W$7:$W$2042)*(AH1140=$AH$7:$AH$2042)*(AN1140=$AN$7:$AN$2042)*(AO1140=$AO$7:$AO$2042)*(ROW($W$7:$W$2042)&lt;&gt;ROW(W1140))*((R1140=0)*($R$7:$R$2042&gt;0)+(R1140&gt;0)*($R$7:$R$2042=0)))&gt;0,"SALONES UNIDOS",IF(SUMPRODUCT((W1140=$W$7:$W$2042)*(AH1140=$AH$7:$AH$2042)*((AN1140&lt;$AO$7:$AO$2042)*(AO1140&gt;$AN$7:$AN$2042))*(ROW($W$7:$W$2042)&lt;&gt;ROW(W1140)))&gt;0,"Cruzado","Sin cruce")))</f>
        <v>Sin cruce</v>
      </c>
      <c r="AQ1140" s="22"/>
      <c r="AR1140" s="22"/>
      <c r="AS1140" s="104">
        <f t="shared" si="556"/>
        <v>0.3888888888888889</v>
      </c>
      <c r="AT1140" s="104">
        <f t="shared" si="557"/>
        <v>0.45833333333333331</v>
      </c>
      <c r="AU1140" s="361" t="str" cm="1">
        <f t="array" ref="AU1140">IF(AB1140="","",IF(SUMPRODUCT((AB1140=$AB$989:$AB$1558)*(AH1140=$AH$989:$AH$1558)*(AQ1140=$AQ$989:$AQ$1558)*(AR1140=$AR$989:$AR$1558)*(ROW($AB$989:$AB$1558)&lt;&gt;ROW(AB1140))*((R1140=0)*($R$989:$R$1558&gt;0)+(R1140&gt;0)*($R$989:$R$1558=0)))&gt;0,"SALONES UNIDOS",IF(SUMPRODUCT((AB1140=$AB$989:$AB$1558)*(AH1140=$AH$989:$AH$1558)*((AQ1140&lt;$AR$989:$AR$1558)*(AR1140&gt;$AQ$989:$AQ$1558))*(ROW($AB$989:$AB$1558)&lt;&gt;ROW(AB1140)))&gt;0,"Cruzado","Sin cruce")))</f>
        <v/>
      </c>
      <c r="AV1140" s="361" t="str" cm="1">
        <f t="array" ref="AV1140">IF(AD1140="","",IF(SUMPRODUCT((AD1140=$AD$989:$AD$1558)*(AH1140=$AH$989:$AH$1558)*(AS1140=$AS$989:$AS$1558)*(AT1140=$AT$989:$AT$1558)*(ROW($AD$989:$AD$1558)&lt;&gt;ROW(AD1140))*((R1140=0)*($R$989:$R$1558&gt;0)+(R1140&gt;0)*($R$989:$R$1558=0)))&gt;0,"SALONES UNIDOS",IF(SUMPRODUCT((AD1140=$AD$989:$AD$1558)*(AH1140=$AH$989:$AH$1558)*((AS1140&lt;$AT$989:$AT$1558)*(AT1140&gt;$AS$989:$AS$1558))*(ROW($AD$989:$AD$1558)&lt;&gt;ROW(AD1140)))&gt;0,"Cruzado","Sin cruce")))</f>
        <v>Sin cruce</v>
      </c>
      <c r="AW1140" s="104" t="str">
        <f t="shared" si="523"/>
        <v>EN4PRINCIPALA</v>
      </c>
      <c r="AX1140" s="104" t="str" cm="1">
        <f t="array" ref="AX1140">IF(AW1140="","",IF(SUMPRODUCT((AW1140=$AW$7:$AW$2042)*(AH1140=$AH$7:$AH$2042)*(AN1140=$AN$7:$AN$2042)*(AO1140=$AO$7:$AO$2042)*(ROW($AW$7:$AW$2042)&lt;&gt;ROW(AW1140))*((R1140=0)*($R$7:$R$2042&gt;0)+(R1140&gt;0)*($R$7:$R$2042=0)))&gt;0,"SALONES UNIDOS",IF(SUMPRODUCT((AW1140=$AW$7:$AW$2042)*(AH1140=$AH$7:$AH$2042)*((AN1140&lt;$AO$7:$AO$2042)*(AO1140&gt;$AN$7:$AN$2042))*(ROW($AW$7:$AW$2042)&lt;&gt;ROW(AW1140)))&gt;0,"Cruzado","Sin cruce")))</f>
        <v>Sin cruce</v>
      </c>
    </row>
    <row r="1141" spans="2:50" ht="19.8" hidden="1" customHeight="1" x14ac:dyDescent="0.25">
      <c r="B1141" s="494" t="s">
        <v>314</v>
      </c>
      <c r="C1141" s="369" t="s">
        <v>968</v>
      </c>
      <c r="D1141" s="369">
        <v>20261</v>
      </c>
      <c r="E1141" s="373" t="s">
        <v>280</v>
      </c>
      <c r="F1141" s="370" t="s">
        <v>291</v>
      </c>
      <c r="G1141" s="373" t="s">
        <v>285</v>
      </c>
      <c r="H1141" s="373">
        <v>4</v>
      </c>
      <c r="I1141" s="373" t="s">
        <v>278</v>
      </c>
      <c r="J1141" s="373" t="s">
        <v>278</v>
      </c>
      <c r="K1141" s="194" t="s">
        <v>604</v>
      </c>
      <c r="L1141" s="364" t="s">
        <v>605</v>
      </c>
      <c r="M1141" s="364" t="s">
        <v>324</v>
      </c>
      <c r="N1141" s="364" t="s">
        <v>318</v>
      </c>
      <c r="O1141" s="373" t="s">
        <v>315</v>
      </c>
      <c r="P1141" s="364">
        <v>2</v>
      </c>
      <c r="Q1141" s="364">
        <v>0</v>
      </c>
      <c r="R1141" s="369">
        <v>2</v>
      </c>
      <c r="S1141" s="364">
        <v>4</v>
      </c>
      <c r="T1141" s="8"/>
      <c r="U1141" s="374">
        <v>35</v>
      </c>
      <c r="V1141" s="370">
        <v>40056370</v>
      </c>
      <c r="W1141" s="373" t="s">
        <v>43</v>
      </c>
      <c r="X1141" s="364" t="s">
        <v>315</v>
      </c>
      <c r="Y1141" s="364" t="s">
        <v>556</v>
      </c>
      <c r="Z1141" s="364"/>
      <c r="AA1141" s="364"/>
      <c r="AB1141" s="364" t="s">
        <v>852</v>
      </c>
      <c r="AC1141" s="364"/>
      <c r="AD1141" s="369"/>
      <c r="AE1141" s="370"/>
      <c r="AF1141" s="370"/>
      <c r="AG1141" s="370" t="s">
        <v>559</v>
      </c>
      <c r="AH1141" s="364">
        <v>4</v>
      </c>
      <c r="AI1141" s="364">
        <v>7</v>
      </c>
      <c r="AJ1141" s="364">
        <v>40</v>
      </c>
      <c r="AK1141" s="364">
        <v>9</v>
      </c>
      <c r="AL1141" s="364">
        <v>20</v>
      </c>
      <c r="AM1141" s="22">
        <f t="shared" si="522"/>
        <v>2</v>
      </c>
      <c r="AN1141" s="104">
        <f t="shared" si="516"/>
        <v>0.31944444444444448</v>
      </c>
      <c r="AO1141" s="104">
        <f t="shared" si="517"/>
        <v>0.3888888888888889</v>
      </c>
      <c r="AP1141" s="22" t="str" cm="1">
        <f t="array" ref="AP1141">IF(W1141="","",IF(SUMPRODUCT((W1141=$W$7:$W$2042)*(AH1141=$AH$7:$AH$2042)*(AN1141=$AN$7:$AN$2042)*(AO1141=$AO$7:$AO$2042)*(ROW($W$7:$W$2042)&lt;&gt;ROW(W1141))*((R1141=0)*($R$7:$R$2042&gt;0)+(R1141&gt;0)*($R$7:$R$2042=0)))&gt;0,"SALONES UNIDOS",IF(SUMPRODUCT((W1141=$W$7:$W$2042)*(AH1141=$AH$7:$AH$2042)*((AN1141&lt;$AO$7:$AO$2042)*(AO1141&gt;$AN$7:$AN$2042))*(ROW($W$7:$W$2042)&lt;&gt;ROW(W1141)))&gt;0,"Cruzado","Sin cruce")))</f>
        <v>Sin cruce</v>
      </c>
      <c r="AQ1141" s="104">
        <f>AN1141</f>
        <v>0.31944444444444448</v>
      </c>
      <c r="AR1141" s="104">
        <f>AO1141</f>
        <v>0.3888888888888889</v>
      </c>
      <c r="AS1141" s="22"/>
      <c r="AT1141" s="22"/>
      <c r="AU1141" s="361" t="str" cm="1">
        <f t="array" ref="AU1141">IF(AB1141="","",IF(SUMPRODUCT((AB1141=$AB$989:$AB$1558)*(AH1141=$AH$989:$AH$1558)*(AQ1141=$AQ$989:$AQ$1558)*(AR1141=$AR$989:$AR$1558)*(ROW($AB$989:$AB$1558)&lt;&gt;ROW(AB1141))*((R1141=0)*($R$989:$R$1558&gt;0)+(R1141&gt;0)*($R$989:$R$1558=0)))&gt;0,"SALONES UNIDOS",IF(SUMPRODUCT((AB1141=$AB$989:$AB$1558)*(AH1141=$AH$989:$AH$1558)*((AQ1141&lt;$AR$989:$AR$1558)*(AR1141&gt;$AQ$989:$AQ$1558))*(ROW($AB$989:$AB$1558)&lt;&gt;ROW(AB1141)))&gt;0,"Cruzado","Sin cruce")))</f>
        <v>Sin cruce</v>
      </c>
      <c r="AV1141" s="361" t="str" cm="1">
        <f t="array" ref="AV1141">IF(AD1141="","",IF(SUMPRODUCT((AD1141=$AD$989:$AD$1558)*(AH1141=$AH$989:$AH$1558)*(AS1141=$AS$989:$AS$1558)*(AT1141=$AT$989:$AT$1558)*(ROW($AD$989:$AD$1558)&lt;&gt;ROW(AD1141))*((R1141=0)*($R$989:$R$1558&gt;0)+(R1141&gt;0)*($R$989:$R$1558=0)))&gt;0,"SALONES UNIDOS",IF(SUMPRODUCT((AD1141=$AD$989:$AD$1558)*(AH1141=$AH$989:$AH$1558)*((AS1141&lt;$AT$989:$AT$1558)*(AT1141&gt;$AS$989:$AS$1558))*(ROW($AD$989:$AD$1558)&lt;&gt;ROW(AD1141)))&gt;0,"Cruzado","Sin cruce")))</f>
        <v/>
      </c>
      <c r="AW1141" s="104" t="str">
        <f t="shared" si="523"/>
        <v>EN4PRINCIPALA</v>
      </c>
      <c r="AX1141" s="104" t="str" cm="1">
        <f t="array" ref="AX1141">IF(AW1141="","",IF(SUMPRODUCT((AW1141=$AW$7:$AW$2042)*(AH1141=$AH$7:$AH$2042)*(AN1141=$AN$7:$AN$2042)*(AO1141=$AO$7:$AO$2042)*(ROW($AW$7:$AW$2042)&lt;&gt;ROW(AW1141))*((R1141=0)*($R$7:$R$2042&gt;0)+(R1141&gt;0)*($R$7:$R$2042=0)))&gt;0,"SALONES UNIDOS",IF(SUMPRODUCT((AW1141=$AW$7:$AW$2042)*(AH1141=$AH$7:$AH$2042)*((AN1141&lt;$AO$7:$AO$2042)*(AO1141&gt;$AN$7:$AN$2042))*(ROW($AW$7:$AW$2042)&lt;&gt;ROW(AW1141)))&gt;0,"Cruzado","Sin cruce")))</f>
        <v>Sin cruce</v>
      </c>
    </row>
    <row r="1142" spans="2:50" ht="19.8" hidden="1" customHeight="1" x14ac:dyDescent="0.25">
      <c r="B1142" s="494" t="s">
        <v>314</v>
      </c>
      <c r="C1142" s="369" t="s">
        <v>968</v>
      </c>
      <c r="D1142" s="369">
        <v>20261</v>
      </c>
      <c r="E1142" s="373" t="s">
        <v>280</v>
      </c>
      <c r="F1142" s="370" t="s">
        <v>291</v>
      </c>
      <c r="G1142" s="373" t="s">
        <v>285</v>
      </c>
      <c r="H1142" s="373">
        <v>4</v>
      </c>
      <c r="I1142" s="373" t="s">
        <v>552</v>
      </c>
      <c r="J1142" s="373" t="s">
        <v>278</v>
      </c>
      <c r="K1142" s="194" t="s">
        <v>604</v>
      </c>
      <c r="L1142" s="364" t="s">
        <v>605</v>
      </c>
      <c r="M1142" s="364" t="s">
        <v>324</v>
      </c>
      <c r="N1142" s="364" t="s">
        <v>318</v>
      </c>
      <c r="O1142" s="373" t="s">
        <v>315</v>
      </c>
      <c r="P1142" s="364">
        <v>0</v>
      </c>
      <c r="Q1142" s="364">
        <v>4</v>
      </c>
      <c r="R1142" s="369">
        <v>4</v>
      </c>
      <c r="S1142" s="364">
        <v>4</v>
      </c>
      <c r="T1142" s="8"/>
      <c r="U1142" s="374">
        <v>12</v>
      </c>
      <c r="V1142" s="370">
        <v>40056370</v>
      </c>
      <c r="W1142" s="373" t="s">
        <v>43</v>
      </c>
      <c r="X1142" s="364" t="s">
        <v>315</v>
      </c>
      <c r="Y1142" s="364" t="s">
        <v>556</v>
      </c>
      <c r="Z1142" s="364"/>
      <c r="AA1142" s="364"/>
      <c r="AB1142" s="370"/>
      <c r="AC1142" s="364"/>
      <c r="AD1142" s="364" t="s">
        <v>840</v>
      </c>
      <c r="AE1142" s="370"/>
      <c r="AF1142" s="370"/>
      <c r="AG1142" s="370" t="s">
        <v>301</v>
      </c>
      <c r="AH1142" s="364">
        <v>4</v>
      </c>
      <c r="AI1142" s="364">
        <v>9</v>
      </c>
      <c r="AJ1142" s="364">
        <v>20</v>
      </c>
      <c r="AK1142" s="364">
        <v>12</v>
      </c>
      <c r="AL1142" s="364">
        <v>40</v>
      </c>
      <c r="AM1142" s="22">
        <f t="shared" si="522"/>
        <v>4</v>
      </c>
      <c r="AN1142" s="104">
        <f t="shared" ref="AN1142:AN1205" si="558">AI1142/24+AJ1142/1440</f>
        <v>0.3888888888888889</v>
      </c>
      <c r="AO1142" s="104">
        <f t="shared" ref="AO1142:AO1205" si="559">AK1142/24+AL1142/1440</f>
        <v>0.52777777777777779</v>
      </c>
      <c r="AP1142" s="22" t="str" cm="1">
        <f t="array" ref="AP1142">IF(W1142="","",IF(SUMPRODUCT((W1142=$W$7:$W$2042)*(AH1142=$AH$7:$AH$2042)*(AN1142=$AN$7:$AN$2042)*(AO1142=$AO$7:$AO$2042)*(ROW($W$7:$W$2042)&lt;&gt;ROW(W1142))*((R1142=0)*($R$7:$R$2042&gt;0)+(R1142&gt;0)*($R$7:$R$2042=0)))&gt;0,"SALONES UNIDOS",IF(SUMPRODUCT((W1142=$W$7:$W$2042)*(AH1142=$AH$7:$AH$2042)*((AN1142&lt;$AO$7:$AO$2042)*(AO1142&gt;$AN$7:$AN$2042))*(ROW($W$7:$W$2042)&lt;&gt;ROW(W1142)))&gt;0,"Cruzado","Sin cruce")))</f>
        <v>Sin cruce</v>
      </c>
      <c r="AQ1142" s="22"/>
      <c r="AR1142" s="22"/>
      <c r="AS1142" s="104">
        <f t="shared" ref="AS1142:AS1143" si="560">AN1142</f>
        <v>0.3888888888888889</v>
      </c>
      <c r="AT1142" s="104">
        <f t="shared" ref="AT1142:AT1143" si="561">AO1142</f>
        <v>0.52777777777777779</v>
      </c>
      <c r="AU1142" s="361" t="str" cm="1">
        <f t="array" ref="AU1142">IF(AB1142="","",IF(SUMPRODUCT((AB1142=$AB$989:$AB$1558)*(AH1142=$AH$989:$AH$1558)*(AQ1142=$AQ$989:$AQ$1558)*(AR1142=$AR$989:$AR$1558)*(ROW($AB$989:$AB$1558)&lt;&gt;ROW(AB1142))*((R1142=0)*($R$989:$R$1558&gt;0)+(R1142&gt;0)*($R$989:$R$1558=0)))&gt;0,"SALONES UNIDOS",IF(SUMPRODUCT((AB1142=$AB$989:$AB$1558)*(AH1142=$AH$989:$AH$1558)*((AQ1142&lt;$AR$989:$AR$1558)*(AR1142&gt;$AQ$989:$AQ$1558))*(ROW($AB$989:$AB$1558)&lt;&gt;ROW(AB1142)))&gt;0,"Cruzado","Sin cruce")))</f>
        <v/>
      </c>
      <c r="AV1142" s="361" t="str" cm="1">
        <f t="array" ref="AV1142">IF(AD1142="","",IF(SUMPRODUCT((AD1142=$AD$989:$AD$1558)*(AH1142=$AH$989:$AH$1558)*(AS1142=$AS$989:$AS$1558)*(AT1142=$AT$989:$AT$1558)*(ROW($AD$989:$AD$1558)&lt;&gt;ROW(AD1142))*((R1142=0)*($R$989:$R$1558&gt;0)+(R1142&gt;0)*($R$989:$R$1558=0)))&gt;0,"SALONES UNIDOS",IF(SUMPRODUCT((AD1142=$AD$989:$AD$1558)*(AH1142=$AH$989:$AH$1558)*((AS1142&lt;$AT$989:$AT$1558)*(AT1142&gt;$AS$989:$AS$1558))*(ROW($AD$989:$AD$1558)&lt;&gt;ROW(AD1142)))&gt;0,"Cruzado","Sin cruce")))</f>
        <v>Sin cruce</v>
      </c>
      <c r="AW1142" s="104" t="str">
        <f t="shared" si="523"/>
        <v>EN4PRINCIPALA</v>
      </c>
      <c r="AX1142" s="104" t="str" cm="1">
        <f t="array" ref="AX1142">IF(AW1142="","",IF(SUMPRODUCT((AW1142=$AW$7:$AW$2042)*(AH1142=$AH$7:$AH$2042)*(AN1142=$AN$7:$AN$2042)*(AO1142=$AO$7:$AO$2042)*(ROW($AW$7:$AW$2042)&lt;&gt;ROW(AW1142))*((R1142=0)*($R$7:$R$2042&gt;0)+(R1142&gt;0)*($R$7:$R$2042=0)))&gt;0,"SALONES UNIDOS",IF(SUMPRODUCT((AW1142=$AW$7:$AW$2042)*(AH1142=$AH$7:$AH$2042)*((AN1142&lt;$AO$7:$AO$2042)*(AO1142&gt;$AN$7:$AN$2042))*(ROW($AW$7:$AW$2042)&lt;&gt;ROW(AW1142)))&gt;0,"Cruzado","Sin cruce")))</f>
        <v>Sin cruce</v>
      </c>
    </row>
    <row r="1143" spans="2:50" ht="19.8" hidden="1" customHeight="1" x14ac:dyDescent="0.25">
      <c r="B1143" s="494" t="s">
        <v>314</v>
      </c>
      <c r="C1143" s="369" t="s">
        <v>968</v>
      </c>
      <c r="D1143" s="369">
        <v>20261</v>
      </c>
      <c r="E1143" s="373" t="s">
        <v>280</v>
      </c>
      <c r="F1143" s="370" t="s">
        <v>291</v>
      </c>
      <c r="G1143" s="373" t="s">
        <v>285</v>
      </c>
      <c r="H1143" s="373">
        <v>4</v>
      </c>
      <c r="I1143" s="373" t="s">
        <v>560</v>
      </c>
      <c r="J1143" s="373" t="s">
        <v>278</v>
      </c>
      <c r="K1143" s="194" t="s">
        <v>604</v>
      </c>
      <c r="L1143" s="364" t="s">
        <v>605</v>
      </c>
      <c r="M1143" s="364" t="s">
        <v>324</v>
      </c>
      <c r="N1143" s="364" t="s">
        <v>318</v>
      </c>
      <c r="O1143" s="373" t="s">
        <v>315</v>
      </c>
      <c r="P1143" s="364">
        <v>0</v>
      </c>
      <c r="Q1143" s="364">
        <v>4</v>
      </c>
      <c r="R1143" s="369">
        <v>4</v>
      </c>
      <c r="S1143" s="364">
        <v>4</v>
      </c>
      <c r="T1143" s="8"/>
      <c r="U1143" s="374">
        <v>13</v>
      </c>
      <c r="V1143" s="370">
        <v>40056370</v>
      </c>
      <c r="W1143" s="373" t="s">
        <v>43</v>
      </c>
      <c r="X1143" s="364" t="s">
        <v>315</v>
      </c>
      <c r="Y1143" s="364" t="s">
        <v>556</v>
      </c>
      <c r="Z1143" s="364"/>
      <c r="AA1143" s="364"/>
      <c r="AB1143" s="370"/>
      <c r="AC1143" s="364"/>
      <c r="AD1143" s="364" t="s">
        <v>840</v>
      </c>
      <c r="AE1143" s="370"/>
      <c r="AF1143" s="370"/>
      <c r="AG1143" s="370" t="s">
        <v>301</v>
      </c>
      <c r="AH1143" s="364">
        <v>4</v>
      </c>
      <c r="AI1143" s="364">
        <v>12</v>
      </c>
      <c r="AJ1143" s="364">
        <v>40</v>
      </c>
      <c r="AK1143" s="364">
        <v>16</v>
      </c>
      <c r="AL1143" s="364">
        <v>0</v>
      </c>
      <c r="AM1143" s="22">
        <f t="shared" si="522"/>
        <v>4</v>
      </c>
      <c r="AN1143" s="104">
        <f t="shared" si="558"/>
        <v>0.52777777777777779</v>
      </c>
      <c r="AO1143" s="104">
        <f t="shared" si="559"/>
        <v>0.66666666666666663</v>
      </c>
      <c r="AP1143" s="22" t="str" cm="1">
        <f t="array" ref="AP1143">IF(W1143="","",IF(SUMPRODUCT((W1143=$W$7:$W$2042)*(AH1143=$AH$7:$AH$2042)*(AN1143=$AN$7:$AN$2042)*(AO1143=$AO$7:$AO$2042)*(ROW($W$7:$W$2042)&lt;&gt;ROW(W1143))*((R1143=0)*($R$7:$R$2042&gt;0)+(R1143&gt;0)*($R$7:$R$2042=0)))&gt;0,"SALONES UNIDOS",IF(SUMPRODUCT((W1143=$W$7:$W$2042)*(AH1143=$AH$7:$AH$2042)*((AN1143&lt;$AO$7:$AO$2042)*(AO1143&gt;$AN$7:$AN$2042))*(ROW($W$7:$W$2042)&lt;&gt;ROW(W1143)))&gt;0,"Cruzado","Sin cruce")))</f>
        <v>Sin cruce</v>
      </c>
      <c r="AQ1143" s="22"/>
      <c r="AR1143" s="22"/>
      <c r="AS1143" s="104">
        <f t="shared" si="560"/>
        <v>0.52777777777777779</v>
      </c>
      <c r="AT1143" s="104">
        <f t="shared" si="561"/>
        <v>0.66666666666666663</v>
      </c>
      <c r="AU1143" s="361" t="str" cm="1">
        <f t="array" ref="AU1143">IF(AB1143="","",IF(SUMPRODUCT((AB1143=$AB$989:$AB$1558)*(AH1143=$AH$989:$AH$1558)*(AQ1143=$AQ$989:$AQ$1558)*(AR1143=$AR$989:$AR$1558)*(ROW($AB$989:$AB$1558)&lt;&gt;ROW(AB1143))*((R1143=0)*($R$989:$R$1558&gt;0)+(R1143&gt;0)*($R$989:$R$1558=0)))&gt;0,"SALONES UNIDOS",IF(SUMPRODUCT((AB1143=$AB$989:$AB$1558)*(AH1143=$AH$989:$AH$1558)*((AQ1143&lt;$AR$989:$AR$1558)*(AR1143&gt;$AQ$989:$AQ$1558))*(ROW($AB$989:$AB$1558)&lt;&gt;ROW(AB1143)))&gt;0,"Cruzado","Sin cruce")))</f>
        <v/>
      </c>
      <c r="AV1143" s="361" t="str" cm="1">
        <f t="array" ref="AV1143">IF(AD1143="","",IF(SUMPRODUCT((AD1143=$AD$989:$AD$1558)*(AH1143=$AH$989:$AH$1558)*(AS1143=$AS$989:$AS$1558)*(AT1143=$AT$989:$AT$1558)*(ROW($AD$989:$AD$1558)&lt;&gt;ROW(AD1143))*((R1143=0)*($R$989:$R$1558&gt;0)+(R1143&gt;0)*($R$989:$R$1558=0)))&gt;0,"SALONES UNIDOS",IF(SUMPRODUCT((AD1143=$AD$989:$AD$1558)*(AH1143=$AH$989:$AH$1558)*((AS1143&lt;$AT$989:$AT$1558)*(AT1143&gt;$AS$989:$AS$1558))*(ROW($AD$989:$AD$1558)&lt;&gt;ROW(AD1143)))&gt;0,"Cruzado","Sin cruce")))</f>
        <v>Sin cruce</v>
      </c>
      <c r="AW1143" s="104" t="str">
        <f t="shared" si="523"/>
        <v>EN4PRINCIPALA</v>
      </c>
      <c r="AX1143" s="104" t="str" cm="1">
        <f t="array" ref="AX1143">IF(AW1143="","",IF(SUMPRODUCT((AW1143=$AW$7:$AW$2042)*(AH1143=$AH$7:$AH$2042)*(AN1143=$AN$7:$AN$2042)*(AO1143=$AO$7:$AO$2042)*(ROW($AW$7:$AW$2042)&lt;&gt;ROW(AW1143))*((R1143=0)*($R$7:$R$2042&gt;0)+(R1143&gt;0)*($R$7:$R$2042=0)))&gt;0,"SALONES UNIDOS",IF(SUMPRODUCT((AW1143=$AW$7:$AW$2042)*(AH1143=$AH$7:$AH$2042)*((AN1143&lt;$AO$7:$AO$2042)*(AO1143&gt;$AN$7:$AN$2042))*(ROW($AW$7:$AW$2042)&lt;&gt;ROW(AW1143)))&gt;0,"Cruzado","Sin cruce")))</f>
        <v>Sin cruce</v>
      </c>
    </row>
    <row r="1144" spans="2:50" ht="19.8" hidden="1" customHeight="1" x14ac:dyDescent="0.25">
      <c r="B1144" s="494" t="s">
        <v>314</v>
      </c>
      <c r="C1144" s="369" t="s">
        <v>968</v>
      </c>
      <c r="D1144" s="369">
        <v>20261</v>
      </c>
      <c r="E1144" s="373" t="s">
        <v>280</v>
      </c>
      <c r="F1144" s="370" t="s">
        <v>291</v>
      </c>
      <c r="G1144" s="373" t="s">
        <v>285</v>
      </c>
      <c r="H1144" s="373">
        <v>4</v>
      </c>
      <c r="I1144" s="373" t="s">
        <v>287</v>
      </c>
      <c r="J1144" s="373" t="s">
        <v>287</v>
      </c>
      <c r="K1144" s="194" t="s">
        <v>599</v>
      </c>
      <c r="L1144" s="364" t="s">
        <v>982</v>
      </c>
      <c r="M1144" s="364" t="s">
        <v>317</v>
      </c>
      <c r="N1144" s="364" t="s">
        <v>318</v>
      </c>
      <c r="O1144" s="373" t="s">
        <v>315</v>
      </c>
      <c r="P1144" s="364">
        <v>2</v>
      </c>
      <c r="Q1144" s="364">
        <v>6</v>
      </c>
      <c r="R1144" s="369">
        <v>8</v>
      </c>
      <c r="S1144" s="364">
        <v>5</v>
      </c>
      <c r="T1144" s="8"/>
      <c r="U1144" s="374">
        <v>50</v>
      </c>
      <c r="V1144" s="370">
        <v>44867656</v>
      </c>
      <c r="W1144" s="373" t="s">
        <v>190</v>
      </c>
      <c r="X1144" s="364" t="s">
        <v>321</v>
      </c>
      <c r="Y1144" s="364" t="s">
        <v>556</v>
      </c>
      <c r="Z1144" s="364"/>
      <c r="AA1144" s="364"/>
      <c r="AB1144" s="370"/>
      <c r="AC1144" s="364"/>
      <c r="AD1144" s="369"/>
      <c r="AE1144" s="370"/>
      <c r="AF1144" s="370"/>
      <c r="AG1144" s="364" t="s">
        <v>319</v>
      </c>
      <c r="AH1144" s="364">
        <v>7</v>
      </c>
      <c r="AI1144" s="364">
        <v>7</v>
      </c>
      <c r="AJ1144" s="364">
        <v>40</v>
      </c>
      <c r="AK1144" s="364">
        <v>14</v>
      </c>
      <c r="AL1144" s="364">
        <v>20</v>
      </c>
      <c r="AM1144" s="22">
        <f t="shared" si="522"/>
        <v>8</v>
      </c>
      <c r="AN1144" s="104">
        <f t="shared" si="558"/>
        <v>0.31944444444444448</v>
      </c>
      <c r="AO1144" s="104">
        <f t="shared" si="559"/>
        <v>0.59722222222222221</v>
      </c>
      <c r="AP1144" s="22" t="str" cm="1">
        <f t="array" ref="AP1144">IF(W1144="","",IF(SUMPRODUCT((W1144=$W$7:$W$2042)*(AH1144=$AH$7:$AH$2042)*(AN1144=$AN$7:$AN$2042)*(AO1144=$AO$7:$AO$2042)*(ROW($W$7:$W$2042)&lt;&gt;ROW(W1144))*((R1144=0)*($R$7:$R$2042&gt;0)+(R1144&gt;0)*($R$7:$R$2042=0)))&gt;0,"SALONES UNIDOS",IF(SUMPRODUCT((W1144=$W$7:$W$2042)*(AH1144=$AH$7:$AH$2042)*((AN1144&lt;$AO$7:$AO$2042)*(AO1144&gt;$AN$7:$AN$2042))*(ROW($W$7:$W$2042)&lt;&gt;ROW(W1144)))&gt;0,"Cruzado","Sin cruce")))</f>
        <v>Sin cruce</v>
      </c>
      <c r="AQ1144" s="104"/>
      <c r="AR1144" s="104"/>
      <c r="AS1144" s="22"/>
      <c r="AT1144" s="22"/>
      <c r="AU1144" s="361" t="str" cm="1">
        <f t="array" ref="AU1144">IF(AB1144="","",IF(SUMPRODUCT((AB1144=$AB$989:$AB$1558)*(AH1144=$AH$989:$AH$1558)*(AQ1144=$AQ$989:$AQ$1558)*(AR1144=$AR$989:$AR$1558)*(ROW($AB$989:$AB$1558)&lt;&gt;ROW(AB1144))*((R1144=0)*($R$989:$R$1558&gt;0)+(R1144&gt;0)*($R$989:$R$1558=0)))&gt;0,"SALONES UNIDOS",IF(SUMPRODUCT((AB1144=$AB$989:$AB$1558)*(AH1144=$AH$989:$AH$1558)*((AQ1144&lt;$AR$989:$AR$1558)*(AR1144&gt;$AQ$989:$AQ$1558))*(ROW($AB$989:$AB$1558)&lt;&gt;ROW(AB1144)))&gt;0,"Cruzado","Sin cruce")))</f>
        <v/>
      </c>
      <c r="AV1144" s="361" t="str" cm="1">
        <f t="array" ref="AV1144">IF(AD1144="","",IF(SUMPRODUCT((AD1144=$AD$989:$AD$1558)*(AH1144=$AH$989:$AH$1558)*(AS1144=$AS$989:$AS$1558)*(AT1144=$AT$989:$AT$1558)*(ROW($AD$989:$AD$1558)&lt;&gt;ROW(AD1144))*((R1144=0)*($R$989:$R$1558&gt;0)+(R1144&gt;0)*($R$989:$R$1558=0)))&gt;0,"SALONES UNIDOS",IF(SUMPRODUCT((AD1144=$AD$989:$AD$1558)*(AH1144=$AH$989:$AH$1558)*((AS1144&lt;$AT$989:$AT$1558)*(AT1144&gt;$AS$989:$AS$1558))*(ROW($AD$989:$AD$1558)&lt;&gt;ROW(AD1144)))&gt;0,"Cruzado","Sin cruce")))</f>
        <v/>
      </c>
      <c r="AW1144" s="104" t="str">
        <f t="shared" si="523"/>
        <v>EN4PRINCIPALX</v>
      </c>
      <c r="AX1144" s="104" t="str" cm="1">
        <f t="array" ref="AX1144">IF(AW1144="","",IF(SUMPRODUCT((AW1144=$AW$7:$AW$2042)*(AH1144=$AH$7:$AH$2042)*(AN1144=$AN$7:$AN$2042)*(AO1144=$AO$7:$AO$2042)*(ROW($AW$7:$AW$2042)&lt;&gt;ROW(AW1144))*((R1144=0)*($R$7:$R$2042&gt;0)+(R1144&gt;0)*($R$7:$R$2042=0)))&gt;0,"SALONES UNIDOS",IF(SUMPRODUCT((AW1144=$AW$7:$AW$2042)*(AH1144=$AH$7:$AH$2042)*((AN1144&lt;$AO$7:$AO$2042)*(AO1144&gt;$AN$7:$AN$2042))*(ROW($AW$7:$AW$2042)&lt;&gt;ROW(AW1144)))&gt;0,"Cruzado","Sin cruce")))</f>
        <v>Sin cruce</v>
      </c>
    </row>
    <row r="1145" spans="2:50" ht="19.8" hidden="1" customHeight="1" x14ac:dyDescent="0.25">
      <c r="B1145" s="494" t="s">
        <v>314</v>
      </c>
      <c r="C1145" s="369" t="s">
        <v>968</v>
      </c>
      <c r="D1145" s="369">
        <v>20261</v>
      </c>
      <c r="E1145" s="373" t="s">
        <v>280</v>
      </c>
      <c r="F1145" s="370" t="s">
        <v>291</v>
      </c>
      <c r="G1145" s="373" t="s">
        <v>285</v>
      </c>
      <c r="H1145" s="373">
        <v>4</v>
      </c>
      <c r="I1145" s="373" t="s">
        <v>287</v>
      </c>
      <c r="J1145" s="373" t="s">
        <v>287</v>
      </c>
      <c r="K1145" s="194" t="s">
        <v>603</v>
      </c>
      <c r="L1145" s="364" t="s">
        <v>985</v>
      </c>
      <c r="M1145" s="364" t="s">
        <v>324</v>
      </c>
      <c r="N1145" s="364" t="s">
        <v>318</v>
      </c>
      <c r="O1145" s="373" t="s">
        <v>315</v>
      </c>
      <c r="P1145" s="364">
        <v>2</v>
      </c>
      <c r="Q1145" s="364">
        <v>2</v>
      </c>
      <c r="R1145" s="369">
        <v>4</v>
      </c>
      <c r="S1145" s="364">
        <v>3</v>
      </c>
      <c r="T1145" s="8"/>
      <c r="U1145" s="374">
        <v>50</v>
      </c>
      <c r="V1145" s="370">
        <v>72580385</v>
      </c>
      <c r="W1145" s="373" t="s">
        <v>33</v>
      </c>
      <c r="X1145" s="364" t="s">
        <v>321</v>
      </c>
      <c r="Y1145" s="364" t="s">
        <v>556</v>
      </c>
      <c r="Z1145" s="364"/>
      <c r="AA1145" s="364"/>
      <c r="AB1145" s="370"/>
      <c r="AC1145" s="364"/>
      <c r="AD1145" s="369"/>
      <c r="AE1145" s="370"/>
      <c r="AF1145" s="370"/>
      <c r="AG1145" s="364" t="s">
        <v>319</v>
      </c>
      <c r="AH1145" s="364">
        <v>3</v>
      </c>
      <c r="AI1145" s="364">
        <v>7</v>
      </c>
      <c r="AJ1145" s="364">
        <v>40</v>
      </c>
      <c r="AK1145" s="364">
        <v>11</v>
      </c>
      <c r="AL1145" s="364">
        <v>0</v>
      </c>
      <c r="AM1145" s="22">
        <f t="shared" si="522"/>
        <v>4</v>
      </c>
      <c r="AN1145" s="104">
        <f t="shared" si="558"/>
        <v>0.31944444444444448</v>
      </c>
      <c r="AO1145" s="104">
        <f t="shared" si="559"/>
        <v>0.45833333333333331</v>
      </c>
      <c r="AP1145" s="22" t="str" cm="1">
        <f t="array" ref="AP1145">IF(W1145="","",IF(SUMPRODUCT((W1145=$W$7:$W$2042)*(AH1145=$AH$7:$AH$2042)*(AN1145=$AN$7:$AN$2042)*(AO1145=$AO$7:$AO$2042)*(ROW($W$7:$W$2042)&lt;&gt;ROW(W1145))*((R1145=0)*($R$7:$R$2042&gt;0)+(R1145&gt;0)*($R$7:$R$2042=0)))&gt;0,"SALONES UNIDOS",IF(SUMPRODUCT((W1145=$W$7:$W$2042)*(AH1145=$AH$7:$AH$2042)*((AN1145&lt;$AO$7:$AO$2042)*(AO1145&gt;$AN$7:$AN$2042))*(ROW($W$7:$W$2042)&lt;&gt;ROW(W1145)))&gt;0,"Cruzado","Sin cruce")))</f>
        <v>Sin cruce</v>
      </c>
      <c r="AQ1145" s="104"/>
      <c r="AR1145" s="104"/>
      <c r="AS1145" s="22"/>
      <c r="AT1145" s="22"/>
      <c r="AU1145" s="361" t="str" cm="1">
        <f t="array" ref="AU1145">IF(AB1145="","",IF(SUMPRODUCT((AB1145=$AB$989:$AB$1558)*(AH1145=$AH$989:$AH$1558)*(AQ1145=$AQ$989:$AQ$1558)*(AR1145=$AR$989:$AR$1558)*(ROW($AB$989:$AB$1558)&lt;&gt;ROW(AB1145))*((R1145=0)*($R$989:$R$1558&gt;0)+(R1145&gt;0)*($R$989:$R$1558=0)))&gt;0,"SALONES UNIDOS",IF(SUMPRODUCT((AB1145=$AB$989:$AB$1558)*(AH1145=$AH$989:$AH$1558)*((AQ1145&lt;$AR$989:$AR$1558)*(AR1145&gt;$AQ$989:$AQ$1558))*(ROW($AB$989:$AB$1558)&lt;&gt;ROW(AB1145)))&gt;0,"Cruzado","Sin cruce")))</f>
        <v/>
      </c>
      <c r="AV1145" s="361" t="str" cm="1">
        <f t="array" ref="AV1145">IF(AD1145="","",IF(SUMPRODUCT((AD1145=$AD$989:$AD$1558)*(AH1145=$AH$989:$AH$1558)*(AS1145=$AS$989:$AS$1558)*(AT1145=$AT$989:$AT$1558)*(ROW($AD$989:$AD$1558)&lt;&gt;ROW(AD1145))*((R1145=0)*($R$989:$R$1558&gt;0)+(R1145&gt;0)*($R$989:$R$1558=0)))&gt;0,"SALONES UNIDOS",IF(SUMPRODUCT((AD1145=$AD$989:$AD$1558)*(AH1145=$AH$989:$AH$1558)*((AS1145&lt;$AT$989:$AT$1558)*(AT1145&gt;$AS$989:$AS$1558))*(ROW($AD$989:$AD$1558)&lt;&gt;ROW(AD1145)))&gt;0,"Cruzado","Sin cruce")))</f>
        <v/>
      </c>
      <c r="AW1145" s="104" t="str">
        <f t="shared" si="523"/>
        <v>EN4PRINCIPALX</v>
      </c>
      <c r="AX1145" s="104" t="str" cm="1">
        <f t="array" ref="AX1145">IF(AW1145="","",IF(SUMPRODUCT((AW1145=$AW$7:$AW$2042)*(AH1145=$AH$7:$AH$2042)*(AN1145=$AN$7:$AN$2042)*(AO1145=$AO$7:$AO$2042)*(ROW($AW$7:$AW$2042)&lt;&gt;ROW(AW1145))*((R1145=0)*($R$7:$R$2042&gt;0)+(R1145&gt;0)*($R$7:$R$2042=0)))&gt;0,"SALONES UNIDOS",IF(SUMPRODUCT((AW1145=$AW$7:$AW$2042)*(AH1145=$AH$7:$AH$2042)*((AN1145&lt;$AO$7:$AO$2042)*(AO1145&gt;$AN$7:$AN$2042))*(ROW($AW$7:$AW$2042)&lt;&gt;ROW(AW1145)))&gt;0,"Cruzado","Sin cruce")))</f>
        <v>Sin cruce</v>
      </c>
    </row>
    <row r="1146" spans="2:50" ht="19.8" hidden="1" customHeight="1" x14ac:dyDescent="0.25">
      <c r="B1146" s="494" t="s">
        <v>314</v>
      </c>
      <c r="C1146" s="369" t="s">
        <v>968</v>
      </c>
      <c r="D1146" s="369">
        <v>20261</v>
      </c>
      <c r="E1146" s="373" t="s">
        <v>280</v>
      </c>
      <c r="F1146" s="370" t="s">
        <v>291</v>
      </c>
      <c r="G1146" s="373" t="s">
        <v>285</v>
      </c>
      <c r="H1146" s="373">
        <v>4</v>
      </c>
      <c r="I1146" s="373" t="s">
        <v>287</v>
      </c>
      <c r="J1146" s="373" t="s">
        <v>287</v>
      </c>
      <c r="K1146" s="194" t="s">
        <v>604</v>
      </c>
      <c r="L1146" s="364" t="s">
        <v>605</v>
      </c>
      <c r="M1146" s="364" t="s">
        <v>324</v>
      </c>
      <c r="N1146" s="364" t="s">
        <v>318</v>
      </c>
      <c r="O1146" s="373" t="s">
        <v>315</v>
      </c>
      <c r="P1146" s="364">
        <v>2</v>
      </c>
      <c r="Q1146" s="364">
        <v>4</v>
      </c>
      <c r="R1146" s="369">
        <v>6</v>
      </c>
      <c r="S1146" s="364">
        <v>4</v>
      </c>
      <c r="T1146" s="8"/>
      <c r="U1146" s="374">
        <v>50</v>
      </c>
      <c r="V1146" s="370">
        <v>21418654</v>
      </c>
      <c r="W1146" s="373" t="s">
        <v>58</v>
      </c>
      <c r="X1146" s="364" t="s">
        <v>321</v>
      </c>
      <c r="Y1146" s="364" t="s">
        <v>556</v>
      </c>
      <c r="Z1146" s="364"/>
      <c r="AA1146" s="364"/>
      <c r="AB1146" s="370"/>
      <c r="AC1146" s="364"/>
      <c r="AD1146" s="369"/>
      <c r="AE1146" s="370"/>
      <c r="AF1146" s="370"/>
      <c r="AG1146" s="364" t="s">
        <v>319</v>
      </c>
      <c r="AH1146" s="364">
        <v>3</v>
      </c>
      <c r="AI1146" s="364">
        <v>11</v>
      </c>
      <c r="AJ1146" s="364">
        <v>50</v>
      </c>
      <c r="AK1146" s="364">
        <v>16</v>
      </c>
      <c r="AL1146" s="364">
        <v>50</v>
      </c>
      <c r="AM1146" s="22">
        <f t="shared" si="522"/>
        <v>6</v>
      </c>
      <c r="AN1146" s="104">
        <f t="shared" si="558"/>
        <v>0.49305555555555552</v>
      </c>
      <c r="AO1146" s="104">
        <f t="shared" si="559"/>
        <v>0.70138888888888884</v>
      </c>
      <c r="AP1146" s="22" t="str" cm="1">
        <f t="array" ref="AP1146">IF(W1146="","",IF(SUMPRODUCT((W1146=$W$7:$W$2042)*(AH1146=$AH$7:$AH$2042)*(AN1146=$AN$7:$AN$2042)*(AO1146=$AO$7:$AO$2042)*(ROW($W$7:$W$2042)&lt;&gt;ROW(W1146))*((R1146=0)*($R$7:$R$2042&gt;0)+(R1146&gt;0)*($R$7:$R$2042=0)))&gt;0,"SALONES UNIDOS",IF(SUMPRODUCT((W1146=$W$7:$W$2042)*(AH1146=$AH$7:$AH$2042)*((AN1146&lt;$AO$7:$AO$2042)*(AO1146&gt;$AN$7:$AN$2042))*(ROW($W$7:$W$2042)&lt;&gt;ROW(W1146)))&gt;0,"Cruzado","Sin cruce")))</f>
        <v>Sin cruce</v>
      </c>
      <c r="AQ1146" s="104"/>
      <c r="AR1146" s="104"/>
      <c r="AS1146" s="22"/>
      <c r="AT1146" s="22"/>
      <c r="AU1146" s="361" t="str" cm="1">
        <f t="array" ref="AU1146">IF(AB1146="","",IF(SUMPRODUCT((AB1146=$AB$989:$AB$1558)*(AH1146=$AH$989:$AH$1558)*(AQ1146=$AQ$989:$AQ$1558)*(AR1146=$AR$989:$AR$1558)*(ROW($AB$989:$AB$1558)&lt;&gt;ROW(AB1146))*((R1146=0)*($R$989:$R$1558&gt;0)+(R1146&gt;0)*($R$989:$R$1558=0)))&gt;0,"SALONES UNIDOS",IF(SUMPRODUCT((AB1146=$AB$989:$AB$1558)*(AH1146=$AH$989:$AH$1558)*((AQ1146&lt;$AR$989:$AR$1558)*(AR1146&gt;$AQ$989:$AQ$1558))*(ROW($AB$989:$AB$1558)&lt;&gt;ROW(AB1146)))&gt;0,"Cruzado","Sin cruce")))</f>
        <v/>
      </c>
      <c r="AV1146" s="361" t="str" cm="1">
        <f t="array" ref="AV1146">IF(AD1146="","",IF(SUMPRODUCT((AD1146=$AD$989:$AD$1558)*(AH1146=$AH$989:$AH$1558)*(AS1146=$AS$989:$AS$1558)*(AT1146=$AT$989:$AT$1558)*(ROW($AD$989:$AD$1558)&lt;&gt;ROW(AD1146))*((R1146=0)*($R$989:$R$1558&gt;0)+(R1146&gt;0)*($R$989:$R$1558=0)))&gt;0,"SALONES UNIDOS",IF(SUMPRODUCT((AD1146=$AD$989:$AD$1558)*(AH1146=$AH$989:$AH$1558)*((AS1146&lt;$AT$989:$AT$1558)*(AT1146&gt;$AS$989:$AS$1558))*(ROW($AD$989:$AD$1558)&lt;&gt;ROW(AD1146)))&gt;0,"Cruzado","Sin cruce")))</f>
        <v/>
      </c>
      <c r="AW1146" s="104" t="str">
        <f t="shared" si="523"/>
        <v>EN4PRINCIPALX</v>
      </c>
      <c r="AX1146" s="104" t="str" cm="1">
        <f t="array" ref="AX1146">IF(AW1146="","",IF(SUMPRODUCT((AW1146=$AW$7:$AW$2042)*(AH1146=$AH$7:$AH$2042)*(AN1146=$AN$7:$AN$2042)*(AO1146=$AO$7:$AO$2042)*(ROW($AW$7:$AW$2042)&lt;&gt;ROW(AW1146))*((R1146=0)*($R$7:$R$2042&gt;0)+(R1146&gt;0)*($R$7:$R$2042=0)))&gt;0,"SALONES UNIDOS",IF(SUMPRODUCT((AW1146=$AW$7:$AW$2042)*(AH1146=$AH$7:$AH$2042)*((AN1146&lt;$AO$7:$AO$2042)*(AO1146&gt;$AN$7:$AN$2042))*(ROW($AW$7:$AW$2042)&lt;&gt;ROW(AW1146)))&gt;0,"Cruzado","Sin cruce")))</f>
        <v>Sin cruce</v>
      </c>
    </row>
    <row r="1147" spans="2:50" ht="19.8" hidden="1" customHeight="1" x14ac:dyDescent="0.25">
      <c r="B1147" s="494" t="s">
        <v>314</v>
      </c>
      <c r="C1147" s="369" t="s">
        <v>968</v>
      </c>
      <c r="D1147" s="369">
        <v>20261</v>
      </c>
      <c r="E1147" s="373" t="s">
        <v>280</v>
      </c>
      <c r="F1147" s="370" t="s">
        <v>291</v>
      </c>
      <c r="G1147" s="373" t="s">
        <v>285</v>
      </c>
      <c r="H1147" s="373">
        <v>4</v>
      </c>
      <c r="I1147" s="373" t="s">
        <v>288</v>
      </c>
      <c r="J1147" s="373" t="s">
        <v>288</v>
      </c>
      <c r="K1147" s="194" t="s">
        <v>599</v>
      </c>
      <c r="L1147" s="364" t="s">
        <v>982</v>
      </c>
      <c r="M1147" s="364" t="s">
        <v>317</v>
      </c>
      <c r="N1147" s="364" t="s">
        <v>318</v>
      </c>
      <c r="O1147" s="373" t="s">
        <v>315</v>
      </c>
      <c r="P1147" s="364">
        <v>2</v>
      </c>
      <c r="Q1147" s="364">
        <v>6</v>
      </c>
      <c r="R1147" s="369">
        <v>8</v>
      </c>
      <c r="S1147" s="364">
        <v>5</v>
      </c>
      <c r="T1147" s="8"/>
      <c r="U1147" s="374">
        <v>50</v>
      </c>
      <c r="V1147" s="370">
        <v>10508584</v>
      </c>
      <c r="W1147" s="373" t="s">
        <v>136</v>
      </c>
      <c r="X1147" s="364" t="s">
        <v>321</v>
      </c>
      <c r="Y1147" s="364" t="s">
        <v>556</v>
      </c>
      <c r="Z1147" s="364"/>
      <c r="AA1147" s="364"/>
      <c r="AB1147" s="370"/>
      <c r="AC1147" s="364"/>
      <c r="AD1147" s="369"/>
      <c r="AE1147" s="370"/>
      <c r="AF1147" s="370"/>
      <c r="AG1147" s="364" t="s">
        <v>319</v>
      </c>
      <c r="AH1147" s="364">
        <v>3</v>
      </c>
      <c r="AI1147" s="364">
        <v>8</v>
      </c>
      <c r="AJ1147" s="364">
        <v>30</v>
      </c>
      <c r="AK1147" s="364">
        <v>15</v>
      </c>
      <c r="AL1147" s="364">
        <v>10</v>
      </c>
      <c r="AM1147" s="22">
        <f t="shared" ref="AM1147:AM1210" si="562">IF(AI1147="",R1147,ROUND(((((AK1147/24)+(AL1147/1440))-((AI1147/24)+(AJ1147/1440)))*1440/50),5))</f>
        <v>8</v>
      </c>
      <c r="AN1147" s="104">
        <f t="shared" si="558"/>
        <v>0.35416666666666663</v>
      </c>
      <c r="AO1147" s="104">
        <f t="shared" si="559"/>
        <v>0.63194444444444442</v>
      </c>
      <c r="AP1147" s="22" t="str" cm="1">
        <f t="array" ref="AP1147">IF(W1147="","",IF(SUMPRODUCT((W1147=$W$7:$W$2042)*(AH1147=$AH$7:$AH$2042)*(AN1147=$AN$7:$AN$2042)*(AO1147=$AO$7:$AO$2042)*(ROW($W$7:$W$2042)&lt;&gt;ROW(W1147))*((R1147=0)*($R$7:$R$2042&gt;0)+(R1147&gt;0)*($R$7:$R$2042=0)))&gt;0,"SALONES UNIDOS",IF(SUMPRODUCT((W1147=$W$7:$W$2042)*(AH1147=$AH$7:$AH$2042)*((AN1147&lt;$AO$7:$AO$2042)*(AO1147&gt;$AN$7:$AN$2042))*(ROW($W$7:$W$2042)&lt;&gt;ROW(W1147)))&gt;0,"Cruzado","Sin cruce")))</f>
        <v>Sin cruce</v>
      </c>
      <c r="AQ1147" s="104"/>
      <c r="AR1147" s="104"/>
      <c r="AS1147" s="22"/>
      <c r="AT1147" s="22"/>
      <c r="AU1147" s="361" t="str" cm="1">
        <f t="array" ref="AU1147">IF(AB1147="","",IF(SUMPRODUCT((AB1147=$AB$989:$AB$1558)*(AH1147=$AH$989:$AH$1558)*(AQ1147=$AQ$989:$AQ$1558)*(AR1147=$AR$989:$AR$1558)*(ROW($AB$989:$AB$1558)&lt;&gt;ROW(AB1147))*((R1147=0)*($R$989:$R$1558&gt;0)+(R1147&gt;0)*($R$989:$R$1558=0)))&gt;0,"SALONES UNIDOS",IF(SUMPRODUCT((AB1147=$AB$989:$AB$1558)*(AH1147=$AH$989:$AH$1558)*((AQ1147&lt;$AR$989:$AR$1558)*(AR1147&gt;$AQ$989:$AQ$1558))*(ROW($AB$989:$AB$1558)&lt;&gt;ROW(AB1147)))&gt;0,"Cruzado","Sin cruce")))</f>
        <v/>
      </c>
      <c r="AV1147" s="361" t="str" cm="1">
        <f t="array" ref="AV1147">IF(AD1147="","",IF(SUMPRODUCT((AD1147=$AD$989:$AD$1558)*(AH1147=$AH$989:$AH$1558)*(AS1147=$AS$989:$AS$1558)*(AT1147=$AT$989:$AT$1558)*(ROW($AD$989:$AD$1558)&lt;&gt;ROW(AD1147))*((R1147=0)*($R$989:$R$1558&gt;0)+(R1147&gt;0)*($R$989:$R$1558=0)))&gt;0,"SALONES UNIDOS",IF(SUMPRODUCT((AD1147=$AD$989:$AD$1558)*(AH1147=$AH$989:$AH$1558)*((AS1147&lt;$AT$989:$AT$1558)*(AT1147&gt;$AS$989:$AS$1558))*(ROW($AD$989:$AD$1558)&lt;&gt;ROW(AD1147)))&gt;0,"Cruzado","Sin cruce")))</f>
        <v/>
      </c>
      <c r="AW1147" s="104" t="str">
        <f t="shared" ref="AW1147:AW1210" si="563">TRIM(CONCATENATE(G1147,H1147,E1147,J1147))</f>
        <v>EN4PRINCIPALY</v>
      </c>
      <c r="AX1147" s="104" t="str" cm="1">
        <f t="array" ref="AX1147">IF(AW1147="","",IF(SUMPRODUCT((AW1147=$AW$7:$AW$2042)*(AH1147=$AH$7:$AH$2042)*(AN1147=$AN$7:$AN$2042)*(AO1147=$AO$7:$AO$2042)*(ROW($AW$7:$AW$2042)&lt;&gt;ROW(AW1147))*((R1147=0)*($R$7:$R$2042&gt;0)+(R1147&gt;0)*($R$7:$R$2042=0)))&gt;0,"SALONES UNIDOS",IF(SUMPRODUCT((AW1147=$AW$7:$AW$2042)*(AH1147=$AH$7:$AH$2042)*((AN1147&lt;$AO$7:$AO$2042)*(AO1147&gt;$AN$7:$AN$2042))*(ROW($AW$7:$AW$2042)&lt;&gt;ROW(AW1147)))&gt;0,"Cruzado","Sin cruce")))</f>
        <v>Sin cruce</v>
      </c>
    </row>
    <row r="1148" spans="2:50" ht="19.8" hidden="1" customHeight="1" x14ac:dyDescent="0.25">
      <c r="B1148" s="494" t="s">
        <v>314</v>
      </c>
      <c r="C1148" s="369" t="s">
        <v>968</v>
      </c>
      <c r="D1148" s="369">
        <v>20261</v>
      </c>
      <c r="E1148" s="373" t="s">
        <v>280</v>
      </c>
      <c r="F1148" s="370" t="s">
        <v>291</v>
      </c>
      <c r="G1148" s="373" t="s">
        <v>285</v>
      </c>
      <c r="H1148" s="373">
        <v>4</v>
      </c>
      <c r="I1148" s="373" t="s">
        <v>288</v>
      </c>
      <c r="J1148" s="373" t="s">
        <v>288</v>
      </c>
      <c r="K1148" s="194" t="s">
        <v>603</v>
      </c>
      <c r="L1148" s="364" t="s">
        <v>985</v>
      </c>
      <c r="M1148" s="364" t="s">
        <v>324</v>
      </c>
      <c r="N1148" s="364" t="s">
        <v>318</v>
      </c>
      <c r="O1148" s="373" t="s">
        <v>315</v>
      </c>
      <c r="P1148" s="364">
        <v>2</v>
      </c>
      <c r="Q1148" s="364">
        <v>2</v>
      </c>
      <c r="R1148" s="369">
        <v>4</v>
      </c>
      <c r="S1148" s="364">
        <v>3</v>
      </c>
      <c r="T1148" s="8"/>
      <c r="U1148" s="374">
        <v>50</v>
      </c>
      <c r="V1148" s="370">
        <v>72580385</v>
      </c>
      <c r="W1148" s="373" t="s">
        <v>33</v>
      </c>
      <c r="X1148" s="364" t="s">
        <v>321</v>
      </c>
      <c r="Y1148" s="364" t="s">
        <v>556</v>
      </c>
      <c r="Z1148" s="364"/>
      <c r="AA1148" s="364"/>
      <c r="AB1148" s="370"/>
      <c r="AC1148" s="364"/>
      <c r="AD1148" s="369"/>
      <c r="AE1148" s="370"/>
      <c r="AF1148" s="370"/>
      <c r="AG1148" s="364" t="s">
        <v>319</v>
      </c>
      <c r="AH1148" s="364">
        <v>5</v>
      </c>
      <c r="AI1148" s="364">
        <v>12</v>
      </c>
      <c r="AJ1148" s="364">
        <v>40</v>
      </c>
      <c r="AK1148" s="364">
        <v>16</v>
      </c>
      <c r="AL1148" s="364">
        <v>0</v>
      </c>
      <c r="AM1148" s="22">
        <f t="shared" si="562"/>
        <v>4</v>
      </c>
      <c r="AN1148" s="104">
        <f t="shared" si="558"/>
        <v>0.52777777777777779</v>
      </c>
      <c r="AO1148" s="104">
        <f t="shared" si="559"/>
        <v>0.66666666666666663</v>
      </c>
      <c r="AP1148" s="22" t="str" cm="1">
        <f t="array" ref="AP1148">IF(W1148="","",IF(SUMPRODUCT((W1148=$W$7:$W$2042)*(AH1148=$AH$7:$AH$2042)*(AN1148=$AN$7:$AN$2042)*(AO1148=$AO$7:$AO$2042)*(ROW($W$7:$W$2042)&lt;&gt;ROW(W1148))*((R1148=0)*($R$7:$R$2042&gt;0)+(R1148&gt;0)*($R$7:$R$2042=0)))&gt;0,"SALONES UNIDOS",IF(SUMPRODUCT((W1148=$W$7:$W$2042)*(AH1148=$AH$7:$AH$2042)*((AN1148&lt;$AO$7:$AO$2042)*(AO1148&gt;$AN$7:$AN$2042))*(ROW($W$7:$W$2042)&lt;&gt;ROW(W1148)))&gt;0,"Cruzado","Sin cruce")))</f>
        <v>Sin cruce</v>
      </c>
      <c r="AQ1148" s="104"/>
      <c r="AR1148" s="104"/>
      <c r="AS1148" s="22"/>
      <c r="AT1148" s="22"/>
      <c r="AU1148" s="361" t="str" cm="1">
        <f t="array" ref="AU1148">IF(AB1148="","",IF(SUMPRODUCT((AB1148=$AB$989:$AB$1558)*(AH1148=$AH$989:$AH$1558)*(AQ1148=$AQ$989:$AQ$1558)*(AR1148=$AR$989:$AR$1558)*(ROW($AB$989:$AB$1558)&lt;&gt;ROW(AB1148))*((R1148=0)*($R$989:$R$1558&gt;0)+(R1148&gt;0)*($R$989:$R$1558=0)))&gt;0,"SALONES UNIDOS",IF(SUMPRODUCT((AB1148=$AB$989:$AB$1558)*(AH1148=$AH$989:$AH$1558)*((AQ1148&lt;$AR$989:$AR$1558)*(AR1148&gt;$AQ$989:$AQ$1558))*(ROW($AB$989:$AB$1558)&lt;&gt;ROW(AB1148)))&gt;0,"Cruzado","Sin cruce")))</f>
        <v/>
      </c>
      <c r="AV1148" s="361" t="str" cm="1">
        <f t="array" ref="AV1148">IF(AD1148="","",IF(SUMPRODUCT((AD1148=$AD$989:$AD$1558)*(AH1148=$AH$989:$AH$1558)*(AS1148=$AS$989:$AS$1558)*(AT1148=$AT$989:$AT$1558)*(ROW($AD$989:$AD$1558)&lt;&gt;ROW(AD1148))*((R1148=0)*($R$989:$R$1558&gt;0)+(R1148&gt;0)*($R$989:$R$1558=0)))&gt;0,"SALONES UNIDOS",IF(SUMPRODUCT((AD1148=$AD$989:$AD$1558)*(AH1148=$AH$989:$AH$1558)*((AS1148&lt;$AT$989:$AT$1558)*(AT1148&gt;$AS$989:$AS$1558))*(ROW($AD$989:$AD$1558)&lt;&gt;ROW(AD1148)))&gt;0,"Cruzado","Sin cruce")))</f>
        <v/>
      </c>
      <c r="AW1148" s="104" t="str">
        <f t="shared" si="563"/>
        <v>EN4PRINCIPALY</v>
      </c>
      <c r="AX1148" s="104" t="str" cm="1">
        <f t="array" ref="AX1148">IF(AW1148="","",IF(SUMPRODUCT((AW1148=$AW$7:$AW$2042)*(AH1148=$AH$7:$AH$2042)*(AN1148=$AN$7:$AN$2042)*(AO1148=$AO$7:$AO$2042)*(ROW($AW$7:$AW$2042)&lt;&gt;ROW(AW1148))*((R1148=0)*($R$7:$R$2042&gt;0)+(R1148&gt;0)*($R$7:$R$2042=0)))&gt;0,"SALONES UNIDOS",IF(SUMPRODUCT((AW1148=$AW$7:$AW$2042)*(AH1148=$AH$7:$AH$2042)*((AN1148&lt;$AO$7:$AO$2042)*(AO1148&gt;$AN$7:$AN$2042))*(ROW($AW$7:$AW$2042)&lt;&gt;ROW(AW1148)))&gt;0,"Cruzado","Sin cruce")))</f>
        <v>Sin cruce</v>
      </c>
    </row>
    <row r="1149" spans="2:50" ht="19.8" hidden="1" customHeight="1" x14ac:dyDescent="0.25">
      <c r="B1149" s="494" t="s">
        <v>314</v>
      </c>
      <c r="C1149" s="369" t="s">
        <v>968</v>
      </c>
      <c r="D1149" s="369">
        <v>20261</v>
      </c>
      <c r="E1149" s="373" t="s">
        <v>280</v>
      </c>
      <c r="F1149" s="370" t="s">
        <v>291</v>
      </c>
      <c r="G1149" s="373" t="s">
        <v>285</v>
      </c>
      <c r="H1149" s="373">
        <v>4</v>
      </c>
      <c r="I1149" s="373" t="s">
        <v>288</v>
      </c>
      <c r="J1149" s="373" t="s">
        <v>288</v>
      </c>
      <c r="K1149" s="194" t="s">
        <v>604</v>
      </c>
      <c r="L1149" s="364" t="s">
        <v>605</v>
      </c>
      <c r="M1149" s="364" t="s">
        <v>324</v>
      </c>
      <c r="N1149" s="364" t="s">
        <v>318</v>
      </c>
      <c r="O1149" s="373" t="s">
        <v>315</v>
      </c>
      <c r="P1149" s="364">
        <v>2</v>
      </c>
      <c r="Q1149" s="364">
        <v>4</v>
      </c>
      <c r="R1149" s="369">
        <v>6</v>
      </c>
      <c r="S1149" s="364">
        <v>4</v>
      </c>
      <c r="T1149" s="8"/>
      <c r="U1149" s="374">
        <v>50</v>
      </c>
      <c r="V1149" s="370">
        <v>42684701</v>
      </c>
      <c r="W1149" s="373" t="s">
        <v>87</v>
      </c>
      <c r="X1149" s="364" t="s">
        <v>321</v>
      </c>
      <c r="Y1149" s="364" t="s">
        <v>556</v>
      </c>
      <c r="Z1149" s="364"/>
      <c r="AA1149" s="364"/>
      <c r="AB1149" s="370"/>
      <c r="AC1149" s="364"/>
      <c r="AD1149" s="369"/>
      <c r="AE1149" s="370"/>
      <c r="AF1149" s="370"/>
      <c r="AG1149" s="364" t="s">
        <v>319</v>
      </c>
      <c r="AH1149" s="364">
        <v>1</v>
      </c>
      <c r="AI1149" s="364">
        <v>15</v>
      </c>
      <c r="AJ1149" s="364">
        <v>10</v>
      </c>
      <c r="AK1149" s="364">
        <v>20</v>
      </c>
      <c r="AL1149" s="364">
        <v>10</v>
      </c>
      <c r="AM1149" s="22">
        <f t="shared" si="562"/>
        <v>6</v>
      </c>
      <c r="AN1149" s="104">
        <f t="shared" si="558"/>
        <v>0.63194444444444442</v>
      </c>
      <c r="AO1149" s="104">
        <f t="shared" si="559"/>
        <v>0.84027777777777779</v>
      </c>
      <c r="AP1149" s="22" t="str" cm="1">
        <f t="array" ref="AP1149">IF(W1149="","",IF(SUMPRODUCT((W1149=$W$7:$W$2042)*(AH1149=$AH$7:$AH$2042)*(AN1149=$AN$7:$AN$2042)*(AO1149=$AO$7:$AO$2042)*(ROW($W$7:$W$2042)&lt;&gt;ROW(W1149))*((R1149=0)*($R$7:$R$2042&gt;0)+(R1149&gt;0)*($R$7:$R$2042=0)))&gt;0,"SALONES UNIDOS",IF(SUMPRODUCT((W1149=$W$7:$W$2042)*(AH1149=$AH$7:$AH$2042)*((AN1149&lt;$AO$7:$AO$2042)*(AO1149&gt;$AN$7:$AN$2042))*(ROW($W$7:$W$2042)&lt;&gt;ROW(W1149)))&gt;0,"Cruzado","Sin cruce")))</f>
        <v>Sin cruce</v>
      </c>
      <c r="AQ1149" s="104"/>
      <c r="AR1149" s="104"/>
      <c r="AS1149" s="22"/>
      <c r="AT1149" s="22"/>
      <c r="AU1149" s="361" t="str" cm="1">
        <f t="array" ref="AU1149">IF(AB1149="","",IF(SUMPRODUCT((AB1149=$AB$989:$AB$1558)*(AH1149=$AH$989:$AH$1558)*(AQ1149=$AQ$989:$AQ$1558)*(AR1149=$AR$989:$AR$1558)*(ROW($AB$989:$AB$1558)&lt;&gt;ROW(AB1149))*((R1149=0)*($R$989:$R$1558&gt;0)+(R1149&gt;0)*($R$989:$R$1558=0)))&gt;0,"SALONES UNIDOS",IF(SUMPRODUCT((AB1149=$AB$989:$AB$1558)*(AH1149=$AH$989:$AH$1558)*((AQ1149&lt;$AR$989:$AR$1558)*(AR1149&gt;$AQ$989:$AQ$1558))*(ROW($AB$989:$AB$1558)&lt;&gt;ROW(AB1149)))&gt;0,"Cruzado","Sin cruce")))</f>
        <v/>
      </c>
      <c r="AV1149" s="361" t="str" cm="1">
        <f t="array" ref="AV1149">IF(AD1149="","",IF(SUMPRODUCT((AD1149=$AD$989:$AD$1558)*(AH1149=$AH$989:$AH$1558)*(AS1149=$AS$989:$AS$1558)*(AT1149=$AT$989:$AT$1558)*(ROW($AD$989:$AD$1558)&lt;&gt;ROW(AD1149))*((R1149=0)*($R$989:$R$1558&gt;0)+(R1149&gt;0)*($R$989:$R$1558=0)))&gt;0,"SALONES UNIDOS",IF(SUMPRODUCT((AD1149=$AD$989:$AD$1558)*(AH1149=$AH$989:$AH$1558)*((AS1149&lt;$AT$989:$AT$1558)*(AT1149&gt;$AS$989:$AS$1558))*(ROW($AD$989:$AD$1558)&lt;&gt;ROW(AD1149)))&gt;0,"Cruzado","Sin cruce")))</f>
        <v/>
      </c>
      <c r="AW1149" s="104" t="str">
        <f t="shared" si="563"/>
        <v>EN4PRINCIPALY</v>
      </c>
      <c r="AX1149" s="104" t="str" cm="1">
        <f t="array" ref="AX1149">IF(AW1149="","",IF(SUMPRODUCT((AW1149=$AW$7:$AW$2042)*(AH1149=$AH$7:$AH$2042)*(AN1149=$AN$7:$AN$2042)*(AO1149=$AO$7:$AO$2042)*(ROW($AW$7:$AW$2042)&lt;&gt;ROW(AW1149))*((R1149=0)*($R$7:$R$2042&gt;0)+(R1149&gt;0)*($R$7:$R$2042=0)))&gt;0,"SALONES UNIDOS",IF(SUMPRODUCT((AW1149=$AW$7:$AW$2042)*(AH1149=$AH$7:$AH$2042)*((AN1149&lt;$AO$7:$AO$2042)*(AO1149&gt;$AN$7:$AN$2042))*(ROW($AW$7:$AW$2042)&lt;&gt;ROW(AW1149)))&gt;0,"Cruzado","Sin cruce")))</f>
        <v>Sin cruce</v>
      </c>
    </row>
    <row r="1150" spans="2:50" ht="19.8" hidden="1" customHeight="1" x14ac:dyDescent="0.25">
      <c r="B1150" s="494" t="s">
        <v>314</v>
      </c>
      <c r="C1150" s="369" t="s">
        <v>968</v>
      </c>
      <c r="D1150" s="369">
        <v>20261</v>
      </c>
      <c r="E1150" s="373" t="s">
        <v>280</v>
      </c>
      <c r="F1150" s="370" t="s">
        <v>291</v>
      </c>
      <c r="G1150" s="373" t="s">
        <v>285</v>
      </c>
      <c r="H1150" s="373">
        <v>4</v>
      </c>
      <c r="I1150" s="373" t="s">
        <v>289</v>
      </c>
      <c r="J1150" s="373" t="s">
        <v>289</v>
      </c>
      <c r="K1150" s="194" t="s">
        <v>599</v>
      </c>
      <c r="L1150" s="364" t="s">
        <v>982</v>
      </c>
      <c r="M1150" s="364" t="s">
        <v>317</v>
      </c>
      <c r="N1150" s="364" t="s">
        <v>318</v>
      </c>
      <c r="O1150" s="373" t="s">
        <v>315</v>
      </c>
      <c r="P1150" s="364">
        <v>2</v>
      </c>
      <c r="Q1150" s="364">
        <v>6</v>
      </c>
      <c r="R1150" s="369">
        <v>8</v>
      </c>
      <c r="S1150" s="364">
        <v>5</v>
      </c>
      <c r="T1150" s="8"/>
      <c r="U1150" s="374">
        <v>50</v>
      </c>
      <c r="V1150" s="370">
        <v>10508584</v>
      </c>
      <c r="W1150" s="373" t="s">
        <v>136</v>
      </c>
      <c r="X1150" s="364" t="s">
        <v>321</v>
      </c>
      <c r="Y1150" s="364" t="s">
        <v>556</v>
      </c>
      <c r="Z1150" s="364"/>
      <c r="AA1150" s="364"/>
      <c r="AB1150" s="370"/>
      <c r="AC1150" s="364"/>
      <c r="AD1150" s="369"/>
      <c r="AE1150" s="370"/>
      <c r="AF1150" s="370"/>
      <c r="AG1150" s="364" t="s">
        <v>319</v>
      </c>
      <c r="AH1150" s="364">
        <v>5</v>
      </c>
      <c r="AI1150" s="364">
        <v>8</v>
      </c>
      <c r="AJ1150" s="364">
        <v>30</v>
      </c>
      <c r="AK1150" s="364">
        <v>15</v>
      </c>
      <c r="AL1150" s="364">
        <v>10</v>
      </c>
      <c r="AM1150" s="22">
        <f t="shared" si="562"/>
        <v>8</v>
      </c>
      <c r="AN1150" s="104">
        <f t="shared" si="558"/>
        <v>0.35416666666666663</v>
      </c>
      <c r="AO1150" s="104">
        <f t="shared" si="559"/>
        <v>0.63194444444444442</v>
      </c>
      <c r="AP1150" s="22" t="str" cm="1">
        <f t="array" ref="AP1150">IF(W1150="","",IF(SUMPRODUCT((W1150=$W$7:$W$2042)*(AH1150=$AH$7:$AH$2042)*(AN1150=$AN$7:$AN$2042)*(AO1150=$AO$7:$AO$2042)*(ROW($W$7:$W$2042)&lt;&gt;ROW(W1150))*((R1150=0)*($R$7:$R$2042&gt;0)+(R1150&gt;0)*($R$7:$R$2042=0)))&gt;0,"SALONES UNIDOS",IF(SUMPRODUCT((W1150=$W$7:$W$2042)*(AH1150=$AH$7:$AH$2042)*((AN1150&lt;$AO$7:$AO$2042)*(AO1150&gt;$AN$7:$AN$2042))*(ROW($W$7:$W$2042)&lt;&gt;ROW(W1150)))&gt;0,"Cruzado","Sin cruce")))</f>
        <v>Sin cruce</v>
      </c>
      <c r="AQ1150" s="104"/>
      <c r="AR1150" s="104"/>
      <c r="AS1150" s="22"/>
      <c r="AT1150" s="22"/>
      <c r="AU1150" s="361" t="str" cm="1">
        <f t="array" ref="AU1150">IF(AB1150="","",IF(SUMPRODUCT((AB1150=$AB$989:$AB$1558)*(AH1150=$AH$989:$AH$1558)*(AQ1150=$AQ$989:$AQ$1558)*(AR1150=$AR$989:$AR$1558)*(ROW($AB$989:$AB$1558)&lt;&gt;ROW(AB1150))*((R1150=0)*($R$989:$R$1558&gt;0)+(R1150&gt;0)*($R$989:$R$1558=0)))&gt;0,"SALONES UNIDOS",IF(SUMPRODUCT((AB1150=$AB$989:$AB$1558)*(AH1150=$AH$989:$AH$1558)*((AQ1150&lt;$AR$989:$AR$1558)*(AR1150&gt;$AQ$989:$AQ$1558))*(ROW($AB$989:$AB$1558)&lt;&gt;ROW(AB1150)))&gt;0,"Cruzado","Sin cruce")))</f>
        <v/>
      </c>
      <c r="AV1150" s="361" t="str" cm="1">
        <f t="array" ref="AV1150">IF(AD1150="","",IF(SUMPRODUCT((AD1150=$AD$989:$AD$1558)*(AH1150=$AH$989:$AH$1558)*(AS1150=$AS$989:$AS$1558)*(AT1150=$AT$989:$AT$1558)*(ROW($AD$989:$AD$1558)&lt;&gt;ROW(AD1150))*((R1150=0)*($R$989:$R$1558&gt;0)+(R1150&gt;0)*($R$989:$R$1558=0)))&gt;0,"SALONES UNIDOS",IF(SUMPRODUCT((AD1150=$AD$989:$AD$1558)*(AH1150=$AH$989:$AH$1558)*((AS1150&lt;$AT$989:$AT$1558)*(AT1150&gt;$AS$989:$AS$1558))*(ROW($AD$989:$AD$1558)&lt;&gt;ROW(AD1150)))&gt;0,"Cruzado","Sin cruce")))</f>
        <v/>
      </c>
      <c r="AW1150" s="104" t="str">
        <f t="shared" si="563"/>
        <v>EN4PRINCIPALZ</v>
      </c>
      <c r="AX1150" s="104" t="str" cm="1">
        <f t="array" ref="AX1150">IF(AW1150="","",IF(SUMPRODUCT((AW1150=$AW$7:$AW$2042)*(AH1150=$AH$7:$AH$2042)*(AN1150=$AN$7:$AN$2042)*(AO1150=$AO$7:$AO$2042)*(ROW($AW$7:$AW$2042)&lt;&gt;ROW(AW1150))*((R1150=0)*($R$7:$R$2042&gt;0)+(R1150&gt;0)*($R$7:$R$2042=0)))&gt;0,"SALONES UNIDOS",IF(SUMPRODUCT((AW1150=$AW$7:$AW$2042)*(AH1150=$AH$7:$AH$2042)*((AN1150&lt;$AO$7:$AO$2042)*(AO1150&gt;$AN$7:$AN$2042))*(ROW($AW$7:$AW$2042)&lt;&gt;ROW(AW1150)))&gt;0,"Cruzado","Sin cruce")))</f>
        <v>Sin cruce</v>
      </c>
    </row>
    <row r="1151" spans="2:50" ht="19.8" hidden="1" customHeight="1" x14ac:dyDescent="0.25">
      <c r="B1151" s="494" t="s">
        <v>314</v>
      </c>
      <c r="C1151" s="369" t="s">
        <v>968</v>
      </c>
      <c r="D1151" s="369">
        <v>20261</v>
      </c>
      <c r="E1151" s="373" t="s">
        <v>280</v>
      </c>
      <c r="F1151" s="370" t="s">
        <v>291</v>
      </c>
      <c r="G1151" s="373" t="s">
        <v>285</v>
      </c>
      <c r="H1151" s="373">
        <v>4</v>
      </c>
      <c r="I1151" s="373" t="s">
        <v>289</v>
      </c>
      <c r="J1151" s="373" t="s">
        <v>289</v>
      </c>
      <c r="K1151" s="194" t="s">
        <v>603</v>
      </c>
      <c r="L1151" s="364" t="s">
        <v>985</v>
      </c>
      <c r="M1151" s="364" t="s">
        <v>324</v>
      </c>
      <c r="N1151" s="364" t="s">
        <v>318</v>
      </c>
      <c r="O1151" s="373" t="s">
        <v>315</v>
      </c>
      <c r="P1151" s="364">
        <v>2</v>
      </c>
      <c r="Q1151" s="364">
        <v>2</v>
      </c>
      <c r="R1151" s="369">
        <v>4</v>
      </c>
      <c r="S1151" s="364">
        <v>3</v>
      </c>
      <c r="T1151" s="8"/>
      <c r="U1151" s="374">
        <v>50</v>
      </c>
      <c r="V1151" s="370">
        <v>72580385</v>
      </c>
      <c r="W1151" s="373" t="s">
        <v>33</v>
      </c>
      <c r="X1151" s="364" t="s">
        <v>321</v>
      </c>
      <c r="Y1151" s="364" t="s">
        <v>556</v>
      </c>
      <c r="Z1151" s="364"/>
      <c r="AA1151" s="364"/>
      <c r="AB1151" s="370"/>
      <c r="AC1151" s="364"/>
      <c r="AD1151" s="369"/>
      <c r="AE1151" s="370"/>
      <c r="AF1151" s="370"/>
      <c r="AG1151" s="364" t="s">
        <v>319</v>
      </c>
      <c r="AH1151" s="364">
        <v>4</v>
      </c>
      <c r="AI1151" s="364">
        <v>7</v>
      </c>
      <c r="AJ1151" s="364">
        <v>40</v>
      </c>
      <c r="AK1151" s="364">
        <v>11</v>
      </c>
      <c r="AL1151" s="364">
        <v>0</v>
      </c>
      <c r="AM1151" s="22">
        <f t="shared" si="562"/>
        <v>4</v>
      </c>
      <c r="AN1151" s="104">
        <f t="shared" si="558"/>
        <v>0.31944444444444448</v>
      </c>
      <c r="AO1151" s="104">
        <f t="shared" si="559"/>
        <v>0.45833333333333331</v>
      </c>
      <c r="AP1151" s="22" t="str" cm="1">
        <f t="array" ref="AP1151">IF(W1151="","",IF(SUMPRODUCT((W1151=$W$7:$W$2042)*(AH1151=$AH$7:$AH$2042)*(AN1151=$AN$7:$AN$2042)*(AO1151=$AO$7:$AO$2042)*(ROW($W$7:$W$2042)&lt;&gt;ROW(W1151))*((R1151=0)*($R$7:$R$2042&gt;0)+(R1151&gt;0)*($R$7:$R$2042=0)))&gt;0,"SALONES UNIDOS",IF(SUMPRODUCT((W1151=$W$7:$W$2042)*(AH1151=$AH$7:$AH$2042)*((AN1151&lt;$AO$7:$AO$2042)*(AO1151&gt;$AN$7:$AN$2042))*(ROW($W$7:$W$2042)&lt;&gt;ROW(W1151)))&gt;0,"Cruzado","Sin cruce")))</f>
        <v>Sin cruce</v>
      </c>
      <c r="AQ1151" s="104"/>
      <c r="AR1151" s="104"/>
      <c r="AS1151" s="22"/>
      <c r="AT1151" s="22"/>
      <c r="AU1151" s="361" t="str" cm="1">
        <f t="array" ref="AU1151">IF(AB1151="","",IF(SUMPRODUCT((AB1151=$AB$989:$AB$1558)*(AH1151=$AH$989:$AH$1558)*(AQ1151=$AQ$989:$AQ$1558)*(AR1151=$AR$989:$AR$1558)*(ROW($AB$989:$AB$1558)&lt;&gt;ROW(AB1151))*((R1151=0)*($R$989:$R$1558&gt;0)+(R1151&gt;0)*($R$989:$R$1558=0)))&gt;0,"SALONES UNIDOS",IF(SUMPRODUCT((AB1151=$AB$989:$AB$1558)*(AH1151=$AH$989:$AH$1558)*((AQ1151&lt;$AR$989:$AR$1558)*(AR1151&gt;$AQ$989:$AQ$1558))*(ROW($AB$989:$AB$1558)&lt;&gt;ROW(AB1151)))&gt;0,"Cruzado","Sin cruce")))</f>
        <v/>
      </c>
      <c r="AV1151" s="361" t="str" cm="1">
        <f t="array" ref="AV1151">IF(AD1151="","",IF(SUMPRODUCT((AD1151=$AD$989:$AD$1558)*(AH1151=$AH$989:$AH$1558)*(AS1151=$AS$989:$AS$1558)*(AT1151=$AT$989:$AT$1558)*(ROW($AD$989:$AD$1558)&lt;&gt;ROW(AD1151))*((R1151=0)*($R$989:$R$1558&gt;0)+(R1151&gt;0)*($R$989:$R$1558=0)))&gt;0,"SALONES UNIDOS",IF(SUMPRODUCT((AD1151=$AD$989:$AD$1558)*(AH1151=$AH$989:$AH$1558)*((AS1151&lt;$AT$989:$AT$1558)*(AT1151&gt;$AS$989:$AS$1558))*(ROW($AD$989:$AD$1558)&lt;&gt;ROW(AD1151)))&gt;0,"Cruzado","Sin cruce")))</f>
        <v/>
      </c>
      <c r="AW1151" s="104" t="str">
        <f t="shared" si="563"/>
        <v>EN4PRINCIPALZ</v>
      </c>
      <c r="AX1151" s="104" t="str" cm="1">
        <f t="array" ref="AX1151">IF(AW1151="","",IF(SUMPRODUCT((AW1151=$AW$7:$AW$2042)*(AH1151=$AH$7:$AH$2042)*(AN1151=$AN$7:$AN$2042)*(AO1151=$AO$7:$AO$2042)*(ROW($AW$7:$AW$2042)&lt;&gt;ROW(AW1151))*((R1151=0)*($R$7:$R$2042&gt;0)+(R1151&gt;0)*($R$7:$R$2042=0)))&gt;0,"SALONES UNIDOS",IF(SUMPRODUCT((AW1151=$AW$7:$AW$2042)*(AH1151=$AH$7:$AH$2042)*((AN1151&lt;$AO$7:$AO$2042)*(AO1151&gt;$AN$7:$AN$2042))*(ROW($AW$7:$AW$2042)&lt;&gt;ROW(AW1151)))&gt;0,"Cruzado","Sin cruce")))</f>
        <v>Sin cruce</v>
      </c>
    </row>
    <row r="1152" spans="2:50" ht="19.8" hidden="1" customHeight="1" x14ac:dyDescent="0.25">
      <c r="B1152" s="494" t="s">
        <v>314</v>
      </c>
      <c r="C1152" s="369" t="s">
        <v>968</v>
      </c>
      <c r="D1152" s="369">
        <v>20261</v>
      </c>
      <c r="E1152" s="373" t="s">
        <v>280</v>
      </c>
      <c r="F1152" s="370" t="s">
        <v>291</v>
      </c>
      <c r="G1152" s="373" t="s">
        <v>285</v>
      </c>
      <c r="H1152" s="373">
        <v>4</v>
      </c>
      <c r="I1152" s="373" t="s">
        <v>289</v>
      </c>
      <c r="J1152" s="373" t="s">
        <v>289</v>
      </c>
      <c r="K1152" s="194" t="s">
        <v>604</v>
      </c>
      <c r="L1152" s="364" t="s">
        <v>605</v>
      </c>
      <c r="M1152" s="364" t="s">
        <v>324</v>
      </c>
      <c r="N1152" s="364" t="s">
        <v>318</v>
      </c>
      <c r="O1152" s="373" t="s">
        <v>315</v>
      </c>
      <c r="P1152" s="364">
        <v>2</v>
      </c>
      <c r="Q1152" s="364">
        <v>4</v>
      </c>
      <c r="R1152" s="369">
        <v>6</v>
      </c>
      <c r="S1152" s="364">
        <v>4</v>
      </c>
      <c r="T1152" s="8"/>
      <c r="U1152" s="374">
        <v>50</v>
      </c>
      <c r="V1152" s="370">
        <v>42684701</v>
      </c>
      <c r="W1152" s="373" t="s">
        <v>87</v>
      </c>
      <c r="X1152" s="364" t="s">
        <v>321</v>
      </c>
      <c r="Y1152" s="364" t="s">
        <v>556</v>
      </c>
      <c r="Z1152" s="364"/>
      <c r="AA1152" s="364"/>
      <c r="AB1152" s="370"/>
      <c r="AC1152" s="364"/>
      <c r="AD1152" s="369"/>
      <c r="AE1152" s="370"/>
      <c r="AF1152" s="370"/>
      <c r="AG1152" s="364" t="s">
        <v>319</v>
      </c>
      <c r="AH1152" s="364">
        <v>1</v>
      </c>
      <c r="AI1152" s="364">
        <v>7</v>
      </c>
      <c r="AJ1152" s="364">
        <v>40</v>
      </c>
      <c r="AK1152" s="364">
        <v>12</v>
      </c>
      <c r="AL1152" s="364">
        <v>40</v>
      </c>
      <c r="AM1152" s="22">
        <f t="shared" si="562"/>
        <v>6</v>
      </c>
      <c r="AN1152" s="104">
        <f t="shared" si="558"/>
        <v>0.31944444444444448</v>
      </c>
      <c r="AO1152" s="104">
        <f t="shared" si="559"/>
        <v>0.52777777777777779</v>
      </c>
      <c r="AP1152" s="22" t="str" cm="1">
        <f t="array" ref="AP1152">IF(W1152="","",IF(SUMPRODUCT((W1152=$W$7:$W$2042)*(AH1152=$AH$7:$AH$2042)*(AN1152=$AN$7:$AN$2042)*(AO1152=$AO$7:$AO$2042)*(ROW($W$7:$W$2042)&lt;&gt;ROW(W1152))*((R1152=0)*($R$7:$R$2042&gt;0)+(R1152&gt;0)*($R$7:$R$2042=0)))&gt;0,"SALONES UNIDOS",IF(SUMPRODUCT((W1152=$W$7:$W$2042)*(AH1152=$AH$7:$AH$2042)*((AN1152&lt;$AO$7:$AO$2042)*(AO1152&gt;$AN$7:$AN$2042))*(ROW($W$7:$W$2042)&lt;&gt;ROW(W1152)))&gt;0,"Cruzado","Sin cruce")))</f>
        <v>Sin cruce</v>
      </c>
      <c r="AQ1152" s="104"/>
      <c r="AR1152" s="104"/>
      <c r="AS1152" s="22"/>
      <c r="AT1152" s="22"/>
      <c r="AU1152" s="361" t="str" cm="1">
        <f t="array" ref="AU1152">IF(AB1152="","",IF(SUMPRODUCT((AB1152=$AB$989:$AB$1558)*(AH1152=$AH$989:$AH$1558)*(AQ1152=$AQ$989:$AQ$1558)*(AR1152=$AR$989:$AR$1558)*(ROW($AB$989:$AB$1558)&lt;&gt;ROW(AB1152))*((R1152=0)*($R$989:$R$1558&gt;0)+(R1152&gt;0)*($R$989:$R$1558=0)))&gt;0,"SALONES UNIDOS",IF(SUMPRODUCT((AB1152=$AB$989:$AB$1558)*(AH1152=$AH$989:$AH$1558)*((AQ1152&lt;$AR$989:$AR$1558)*(AR1152&gt;$AQ$989:$AQ$1558))*(ROW($AB$989:$AB$1558)&lt;&gt;ROW(AB1152)))&gt;0,"Cruzado","Sin cruce")))</f>
        <v/>
      </c>
      <c r="AV1152" s="361" t="str" cm="1">
        <f t="array" ref="AV1152">IF(AD1152="","",IF(SUMPRODUCT((AD1152=$AD$989:$AD$1558)*(AH1152=$AH$989:$AH$1558)*(AS1152=$AS$989:$AS$1558)*(AT1152=$AT$989:$AT$1558)*(ROW($AD$989:$AD$1558)&lt;&gt;ROW(AD1152))*((R1152=0)*($R$989:$R$1558&gt;0)+(R1152&gt;0)*($R$989:$R$1558=0)))&gt;0,"SALONES UNIDOS",IF(SUMPRODUCT((AD1152=$AD$989:$AD$1558)*(AH1152=$AH$989:$AH$1558)*((AS1152&lt;$AT$989:$AT$1558)*(AT1152&gt;$AS$989:$AS$1558))*(ROW($AD$989:$AD$1558)&lt;&gt;ROW(AD1152)))&gt;0,"Cruzado","Sin cruce")))</f>
        <v/>
      </c>
      <c r="AW1152" s="104" t="str">
        <f t="shared" si="563"/>
        <v>EN4PRINCIPALZ</v>
      </c>
      <c r="AX1152" s="104" t="str" cm="1">
        <f t="array" ref="AX1152">IF(AW1152="","",IF(SUMPRODUCT((AW1152=$AW$7:$AW$2042)*(AH1152=$AH$7:$AH$2042)*(AN1152=$AN$7:$AN$2042)*(AO1152=$AO$7:$AO$2042)*(ROW($AW$7:$AW$2042)&lt;&gt;ROW(AW1152))*((R1152=0)*($R$7:$R$2042&gt;0)+(R1152&gt;0)*($R$7:$R$2042=0)))&gt;0,"SALONES UNIDOS",IF(SUMPRODUCT((AW1152=$AW$7:$AW$2042)*(AH1152=$AH$7:$AH$2042)*((AN1152&lt;$AO$7:$AO$2042)*(AO1152&gt;$AN$7:$AN$2042))*(ROW($AW$7:$AW$2042)&lt;&gt;ROW(AW1152)))&gt;0,"Cruzado","Sin cruce")))</f>
        <v>Sin cruce</v>
      </c>
    </row>
    <row r="1153" spans="2:50" ht="19.8" hidden="1" customHeight="1" x14ac:dyDescent="0.25">
      <c r="B1153" s="494" t="s">
        <v>314</v>
      </c>
      <c r="C1153" s="369" t="s">
        <v>968</v>
      </c>
      <c r="D1153" s="369">
        <v>20261</v>
      </c>
      <c r="E1153" s="373" t="s">
        <v>280</v>
      </c>
      <c r="F1153" s="370" t="s">
        <v>291</v>
      </c>
      <c r="G1153" s="373" t="s">
        <v>285</v>
      </c>
      <c r="H1153" s="373">
        <v>5</v>
      </c>
      <c r="I1153" s="373" t="s">
        <v>278</v>
      </c>
      <c r="J1153" s="373" t="s">
        <v>278</v>
      </c>
      <c r="K1153" s="194" t="s">
        <v>609</v>
      </c>
      <c r="L1153" s="364" t="s">
        <v>610</v>
      </c>
      <c r="M1153" s="364" t="s">
        <v>324</v>
      </c>
      <c r="N1153" s="364" t="s">
        <v>318</v>
      </c>
      <c r="O1153" s="373" t="s">
        <v>315</v>
      </c>
      <c r="P1153" s="364">
        <v>2</v>
      </c>
      <c r="Q1153" s="364">
        <v>2</v>
      </c>
      <c r="R1153" s="369">
        <v>4</v>
      </c>
      <c r="S1153" s="364">
        <v>3</v>
      </c>
      <c r="T1153" s="8"/>
      <c r="U1153" s="374">
        <v>35</v>
      </c>
      <c r="V1153" s="370">
        <v>22291445</v>
      </c>
      <c r="W1153" s="373" t="s">
        <v>187</v>
      </c>
      <c r="X1153" s="364" t="s">
        <v>315</v>
      </c>
      <c r="Y1153" s="364" t="s">
        <v>556</v>
      </c>
      <c r="Z1153" s="364"/>
      <c r="AA1153" s="364"/>
      <c r="AB1153" s="364" t="s">
        <v>852</v>
      </c>
      <c r="AC1153" s="364"/>
      <c r="AD1153" s="369"/>
      <c r="AE1153" s="370"/>
      <c r="AF1153" s="370"/>
      <c r="AG1153" s="370" t="s">
        <v>319</v>
      </c>
      <c r="AH1153" s="364">
        <v>1</v>
      </c>
      <c r="AI1153" s="364">
        <v>16</v>
      </c>
      <c r="AJ1153" s="364">
        <v>50</v>
      </c>
      <c r="AK1153" s="364">
        <v>20</v>
      </c>
      <c r="AL1153" s="364">
        <v>10</v>
      </c>
      <c r="AM1153" s="22">
        <f t="shared" si="562"/>
        <v>4</v>
      </c>
      <c r="AN1153" s="104">
        <f t="shared" si="558"/>
        <v>0.70138888888888884</v>
      </c>
      <c r="AO1153" s="104">
        <f t="shared" si="559"/>
        <v>0.84027777777777779</v>
      </c>
      <c r="AP1153" s="22" t="str" cm="1">
        <f t="array" ref="AP1153">IF(W1153="","",IF(SUMPRODUCT((W1153=$W$7:$W$2042)*(AH1153=$AH$7:$AH$2042)*(AN1153=$AN$7:$AN$2042)*(AO1153=$AO$7:$AO$2042)*(ROW($W$7:$W$2042)&lt;&gt;ROW(W1153))*((R1153=0)*($R$7:$R$2042&gt;0)+(R1153&gt;0)*($R$7:$R$2042=0)))&gt;0,"SALONES UNIDOS",IF(SUMPRODUCT((W1153=$W$7:$W$2042)*(AH1153=$AH$7:$AH$2042)*((AN1153&lt;$AO$7:$AO$2042)*(AO1153&gt;$AN$7:$AN$2042))*(ROW($W$7:$W$2042)&lt;&gt;ROW(W1153)))&gt;0,"Cruzado","Sin cruce")))</f>
        <v>Sin cruce</v>
      </c>
      <c r="AQ1153" s="104">
        <f>AN1153</f>
        <v>0.70138888888888884</v>
      </c>
      <c r="AR1153" s="104">
        <f>AO1153</f>
        <v>0.84027777777777779</v>
      </c>
      <c r="AS1153" s="22"/>
      <c r="AT1153" s="22"/>
      <c r="AU1153" s="361" t="str" cm="1">
        <f t="array" ref="AU1153">IF(AB1153="","",IF(SUMPRODUCT((AB1153=$AB$989:$AB$1558)*(AH1153=$AH$989:$AH$1558)*(AQ1153=$AQ$989:$AQ$1558)*(AR1153=$AR$989:$AR$1558)*(ROW($AB$989:$AB$1558)&lt;&gt;ROW(AB1153))*((R1153=0)*($R$989:$R$1558&gt;0)+(R1153&gt;0)*($R$989:$R$1558=0)))&gt;0,"SALONES UNIDOS",IF(SUMPRODUCT((AB1153=$AB$989:$AB$1558)*(AH1153=$AH$989:$AH$1558)*((AQ1153&lt;$AR$989:$AR$1558)*(AR1153&gt;$AQ$989:$AQ$1558))*(ROW($AB$989:$AB$1558)&lt;&gt;ROW(AB1153)))&gt;0,"Cruzado","Sin cruce")))</f>
        <v>Sin cruce</v>
      </c>
      <c r="AV1153" s="361" t="str" cm="1">
        <f t="array" ref="AV1153">IF(AD1153="","",IF(SUMPRODUCT((AD1153=$AD$989:$AD$1558)*(AH1153=$AH$989:$AH$1558)*(AS1153=$AS$989:$AS$1558)*(AT1153=$AT$989:$AT$1558)*(ROW($AD$989:$AD$1558)&lt;&gt;ROW(AD1153))*((R1153=0)*($R$989:$R$1558&gt;0)+(R1153&gt;0)*($R$989:$R$1558=0)))&gt;0,"SALONES UNIDOS",IF(SUMPRODUCT((AD1153=$AD$989:$AD$1558)*(AH1153=$AH$989:$AH$1558)*((AS1153&lt;$AT$989:$AT$1558)*(AT1153&gt;$AS$989:$AS$1558))*(ROW($AD$989:$AD$1558)&lt;&gt;ROW(AD1153)))&gt;0,"Cruzado","Sin cruce")))</f>
        <v/>
      </c>
      <c r="AW1153" s="104" t="str">
        <f t="shared" si="563"/>
        <v>EN5PRINCIPALA</v>
      </c>
      <c r="AX1153" s="104" t="str" cm="1">
        <f t="array" ref="AX1153">IF(AW1153="","",IF(SUMPRODUCT((AW1153=$AW$7:$AW$2042)*(AH1153=$AH$7:$AH$2042)*(AN1153=$AN$7:$AN$2042)*(AO1153=$AO$7:$AO$2042)*(ROW($AW$7:$AW$2042)&lt;&gt;ROW(AW1153))*((R1153=0)*($R$7:$R$2042&gt;0)+(R1153&gt;0)*($R$7:$R$2042=0)))&gt;0,"SALONES UNIDOS",IF(SUMPRODUCT((AW1153=$AW$7:$AW$2042)*(AH1153=$AH$7:$AH$2042)*((AN1153&lt;$AO$7:$AO$2042)*(AO1153&gt;$AN$7:$AN$2042))*(ROW($AW$7:$AW$2042)&lt;&gt;ROW(AW1153)))&gt;0,"Cruzado","Sin cruce")))</f>
        <v>Sin cruce</v>
      </c>
    </row>
    <row r="1154" spans="2:50" ht="19.8" hidden="1" customHeight="1" x14ac:dyDescent="0.25">
      <c r="B1154" s="494" t="s">
        <v>314</v>
      </c>
      <c r="C1154" s="369" t="s">
        <v>968</v>
      </c>
      <c r="D1154" s="369">
        <v>20261</v>
      </c>
      <c r="E1154" s="373" t="s">
        <v>280</v>
      </c>
      <c r="F1154" s="370" t="s">
        <v>291</v>
      </c>
      <c r="G1154" s="373" t="s">
        <v>285</v>
      </c>
      <c r="H1154" s="373">
        <v>5</v>
      </c>
      <c r="I1154" s="373" t="s">
        <v>278</v>
      </c>
      <c r="J1154" s="373" t="s">
        <v>278</v>
      </c>
      <c r="K1154" s="194" t="s">
        <v>611</v>
      </c>
      <c r="L1154" s="364" t="s">
        <v>612</v>
      </c>
      <c r="M1154" s="364" t="s">
        <v>317</v>
      </c>
      <c r="N1154" s="364" t="s">
        <v>318</v>
      </c>
      <c r="O1154" s="370" t="s">
        <v>321</v>
      </c>
      <c r="P1154" s="364">
        <v>2</v>
      </c>
      <c r="Q1154" s="364">
        <v>4</v>
      </c>
      <c r="R1154" s="369">
        <v>6</v>
      </c>
      <c r="S1154" s="364">
        <v>4</v>
      </c>
      <c r="T1154" s="8"/>
      <c r="U1154" s="374">
        <v>35</v>
      </c>
      <c r="V1154" s="370">
        <v>80034938</v>
      </c>
      <c r="W1154" s="373" t="s">
        <v>21</v>
      </c>
      <c r="X1154" s="372" t="s">
        <v>321</v>
      </c>
      <c r="Y1154" s="364" t="s">
        <v>578</v>
      </c>
      <c r="Z1154" s="364"/>
      <c r="AA1154" s="364"/>
      <c r="AB1154" s="370"/>
      <c r="AC1154" s="370"/>
      <c r="AD1154" s="369"/>
      <c r="AE1154" s="370"/>
      <c r="AF1154" s="370"/>
      <c r="AG1154" s="370" t="s">
        <v>319</v>
      </c>
      <c r="AH1154" s="364">
        <v>6</v>
      </c>
      <c r="AI1154" s="364">
        <v>8</v>
      </c>
      <c r="AJ1154" s="364">
        <v>30</v>
      </c>
      <c r="AK1154" s="364">
        <v>13</v>
      </c>
      <c r="AL1154" s="364">
        <v>30</v>
      </c>
      <c r="AM1154" s="22">
        <f t="shared" si="562"/>
        <v>6</v>
      </c>
      <c r="AN1154" s="104">
        <f t="shared" si="558"/>
        <v>0.35416666666666663</v>
      </c>
      <c r="AO1154" s="104">
        <f t="shared" si="559"/>
        <v>0.5625</v>
      </c>
      <c r="AP1154" s="22" t="str" cm="1">
        <f t="array" ref="AP1154">IF(W1154="","",IF(SUMPRODUCT((W1154=$W$7:$W$2042)*(AH1154=$AH$7:$AH$2042)*(AN1154=$AN$7:$AN$2042)*(AO1154=$AO$7:$AO$2042)*(ROW($W$7:$W$2042)&lt;&gt;ROW(W1154))*((R1154=0)*($R$7:$R$2042&gt;0)+(R1154&gt;0)*($R$7:$R$2042=0)))&gt;0,"SALONES UNIDOS",IF(SUMPRODUCT((W1154=$W$7:$W$2042)*(AH1154=$AH$7:$AH$2042)*((AN1154&lt;$AO$7:$AO$2042)*(AO1154&gt;$AN$7:$AN$2042))*(ROW($W$7:$W$2042)&lt;&gt;ROW(W1154)))&gt;0,"Cruzado","Sin cruce")))</f>
        <v>Sin cruce</v>
      </c>
      <c r="AQ1154" s="104"/>
      <c r="AR1154" s="104"/>
      <c r="AS1154" s="22"/>
      <c r="AT1154" s="22"/>
      <c r="AU1154" s="361" t="str" cm="1">
        <f t="array" ref="AU1154">IF(AB1154="","",IF(SUMPRODUCT((AB1154=$AB$989:$AB$1558)*(AH1154=$AH$989:$AH$1558)*(AQ1154=$AQ$989:$AQ$1558)*(AR1154=$AR$989:$AR$1558)*(ROW($AB$989:$AB$1558)&lt;&gt;ROW(AB1154))*((R1154=0)*($R$989:$R$1558&gt;0)+(R1154&gt;0)*($R$989:$R$1558=0)))&gt;0,"SALONES UNIDOS",IF(SUMPRODUCT((AB1154=$AB$989:$AB$1558)*(AH1154=$AH$989:$AH$1558)*((AQ1154&lt;$AR$989:$AR$1558)*(AR1154&gt;$AQ$989:$AQ$1558))*(ROW($AB$989:$AB$1558)&lt;&gt;ROW(AB1154)))&gt;0,"Cruzado","Sin cruce")))</f>
        <v/>
      </c>
      <c r="AV1154" s="361" t="str" cm="1">
        <f t="array" ref="AV1154">IF(AD1154="","",IF(SUMPRODUCT((AD1154=$AD$989:$AD$1558)*(AH1154=$AH$989:$AH$1558)*(AS1154=$AS$989:$AS$1558)*(AT1154=$AT$989:$AT$1558)*(ROW($AD$989:$AD$1558)&lt;&gt;ROW(AD1154))*((R1154=0)*($R$989:$R$1558&gt;0)+(R1154&gt;0)*($R$989:$R$1558=0)))&gt;0,"SALONES UNIDOS",IF(SUMPRODUCT((AD1154=$AD$989:$AD$1558)*(AH1154=$AH$989:$AH$1558)*((AS1154&lt;$AT$989:$AT$1558)*(AT1154&gt;$AS$989:$AS$1558))*(ROW($AD$989:$AD$1558)&lt;&gt;ROW(AD1154)))&gt;0,"Cruzado","Sin cruce")))</f>
        <v/>
      </c>
      <c r="AW1154" s="104" t="str">
        <f t="shared" si="563"/>
        <v>EN5PRINCIPALA</v>
      </c>
      <c r="AX1154" s="104" t="str" cm="1">
        <f t="array" ref="AX1154">IF(AW1154="","",IF(SUMPRODUCT((AW1154=$AW$7:$AW$2042)*(AH1154=$AH$7:$AH$2042)*(AN1154=$AN$7:$AN$2042)*(AO1154=$AO$7:$AO$2042)*(ROW($AW$7:$AW$2042)&lt;&gt;ROW(AW1154))*((R1154=0)*($R$7:$R$2042&gt;0)+(R1154&gt;0)*($R$7:$R$2042=0)))&gt;0,"SALONES UNIDOS",IF(SUMPRODUCT((AW1154=$AW$7:$AW$2042)*(AH1154=$AH$7:$AH$2042)*((AN1154&lt;$AO$7:$AO$2042)*(AO1154&gt;$AN$7:$AN$2042))*(ROW($AW$7:$AW$2042)&lt;&gt;ROW(AW1154)))&gt;0,"Cruzado","Sin cruce")))</f>
        <v>Sin cruce</v>
      </c>
    </row>
    <row r="1155" spans="2:50" ht="19.8" hidden="1" customHeight="1" x14ac:dyDescent="0.25">
      <c r="B1155" s="494" t="s">
        <v>314</v>
      </c>
      <c r="C1155" s="369" t="s">
        <v>968</v>
      </c>
      <c r="D1155" s="369">
        <v>20261</v>
      </c>
      <c r="E1155" s="373" t="s">
        <v>280</v>
      </c>
      <c r="F1155" s="370" t="s">
        <v>291</v>
      </c>
      <c r="G1155" s="373" t="s">
        <v>285</v>
      </c>
      <c r="H1155" s="373">
        <v>5</v>
      </c>
      <c r="I1155" s="373" t="s">
        <v>278</v>
      </c>
      <c r="J1155" s="373" t="s">
        <v>278</v>
      </c>
      <c r="K1155" s="194" t="s">
        <v>613</v>
      </c>
      <c r="L1155" s="364" t="s">
        <v>986</v>
      </c>
      <c r="M1155" s="364" t="s">
        <v>317</v>
      </c>
      <c r="N1155" s="364" t="s">
        <v>318</v>
      </c>
      <c r="O1155" s="373" t="s">
        <v>315</v>
      </c>
      <c r="P1155" s="364">
        <v>2</v>
      </c>
      <c r="Q1155" s="364">
        <v>0</v>
      </c>
      <c r="R1155" s="369">
        <v>2</v>
      </c>
      <c r="S1155" s="364">
        <v>6</v>
      </c>
      <c r="T1155" s="8"/>
      <c r="U1155" s="374">
        <v>35</v>
      </c>
      <c r="V1155" s="370">
        <v>42781566</v>
      </c>
      <c r="W1155" s="373" t="s">
        <v>168</v>
      </c>
      <c r="X1155" s="364" t="s">
        <v>315</v>
      </c>
      <c r="Y1155" s="364" t="s">
        <v>556</v>
      </c>
      <c r="Z1155" s="364"/>
      <c r="AA1155" s="364"/>
      <c r="AB1155" s="364" t="s">
        <v>855</v>
      </c>
      <c r="AC1155" s="364"/>
      <c r="AD1155" s="369"/>
      <c r="AE1155" s="370"/>
      <c r="AF1155" s="370"/>
      <c r="AG1155" s="370" t="s">
        <v>559</v>
      </c>
      <c r="AH1155" s="364">
        <v>1</v>
      </c>
      <c r="AI1155" s="364">
        <v>7</v>
      </c>
      <c r="AJ1155" s="364">
        <v>40</v>
      </c>
      <c r="AK1155" s="364">
        <v>9</v>
      </c>
      <c r="AL1155" s="364">
        <v>20</v>
      </c>
      <c r="AM1155" s="22">
        <f t="shared" si="562"/>
        <v>2</v>
      </c>
      <c r="AN1155" s="104">
        <f t="shared" si="558"/>
        <v>0.31944444444444448</v>
      </c>
      <c r="AO1155" s="104">
        <f t="shared" si="559"/>
        <v>0.3888888888888889</v>
      </c>
      <c r="AP1155" s="22" t="str" cm="1">
        <f t="array" ref="AP1155">IF(W1155="","",IF(SUMPRODUCT((W1155=$W$7:$W$2042)*(AH1155=$AH$7:$AH$2042)*(AN1155=$AN$7:$AN$2042)*(AO1155=$AO$7:$AO$2042)*(ROW($W$7:$W$2042)&lt;&gt;ROW(W1155))*((R1155=0)*($R$7:$R$2042&gt;0)+(R1155&gt;0)*($R$7:$R$2042=0)))&gt;0,"SALONES UNIDOS",IF(SUMPRODUCT((W1155=$W$7:$W$2042)*(AH1155=$AH$7:$AH$2042)*((AN1155&lt;$AO$7:$AO$2042)*(AO1155&gt;$AN$7:$AN$2042))*(ROW($W$7:$W$2042)&lt;&gt;ROW(W1155)))&gt;0,"Cruzado","Sin cruce")))</f>
        <v>Sin cruce</v>
      </c>
      <c r="AQ1155" s="104">
        <f>AN1155</f>
        <v>0.31944444444444448</v>
      </c>
      <c r="AR1155" s="104">
        <f>AO1155</f>
        <v>0.3888888888888889</v>
      </c>
      <c r="AS1155" s="22"/>
      <c r="AT1155" s="22"/>
      <c r="AU1155" s="361" t="str" cm="1">
        <f t="array" ref="AU1155">IF(AB1155="","",IF(SUMPRODUCT((AB1155=$AB$989:$AB$1558)*(AH1155=$AH$989:$AH$1558)*(AQ1155=$AQ$989:$AQ$1558)*(AR1155=$AR$989:$AR$1558)*(ROW($AB$989:$AB$1558)&lt;&gt;ROW(AB1155))*((R1155=0)*($R$989:$R$1558&gt;0)+(R1155&gt;0)*($R$989:$R$1558=0)))&gt;0,"SALONES UNIDOS",IF(SUMPRODUCT((AB1155=$AB$989:$AB$1558)*(AH1155=$AH$989:$AH$1558)*((AQ1155&lt;$AR$989:$AR$1558)*(AR1155&gt;$AQ$989:$AQ$1558))*(ROW($AB$989:$AB$1558)&lt;&gt;ROW(AB1155)))&gt;0,"Cruzado","Sin cruce")))</f>
        <v>Sin cruce</v>
      </c>
      <c r="AV1155" s="361" t="str" cm="1">
        <f t="array" ref="AV1155">IF(AD1155="","",IF(SUMPRODUCT((AD1155=$AD$989:$AD$1558)*(AH1155=$AH$989:$AH$1558)*(AS1155=$AS$989:$AS$1558)*(AT1155=$AT$989:$AT$1558)*(ROW($AD$989:$AD$1558)&lt;&gt;ROW(AD1155))*((R1155=0)*($R$989:$R$1558&gt;0)+(R1155&gt;0)*($R$989:$R$1558=0)))&gt;0,"SALONES UNIDOS",IF(SUMPRODUCT((AD1155=$AD$989:$AD$1558)*(AH1155=$AH$989:$AH$1558)*((AS1155&lt;$AT$989:$AT$1558)*(AT1155&gt;$AS$989:$AS$1558))*(ROW($AD$989:$AD$1558)&lt;&gt;ROW(AD1155)))&gt;0,"Cruzado","Sin cruce")))</f>
        <v/>
      </c>
      <c r="AW1155" s="104" t="str">
        <f t="shared" si="563"/>
        <v>EN5PRINCIPALA</v>
      </c>
      <c r="AX1155" s="104" t="str" cm="1">
        <f t="array" ref="AX1155">IF(AW1155="","",IF(SUMPRODUCT((AW1155=$AW$7:$AW$2042)*(AH1155=$AH$7:$AH$2042)*(AN1155=$AN$7:$AN$2042)*(AO1155=$AO$7:$AO$2042)*(ROW($AW$7:$AW$2042)&lt;&gt;ROW(AW1155))*((R1155=0)*($R$7:$R$2042&gt;0)+(R1155&gt;0)*($R$7:$R$2042=0)))&gt;0,"SALONES UNIDOS",IF(SUMPRODUCT((AW1155=$AW$7:$AW$2042)*(AH1155=$AH$7:$AH$2042)*((AN1155&lt;$AO$7:$AO$2042)*(AO1155&gt;$AN$7:$AN$2042))*(ROW($AW$7:$AW$2042)&lt;&gt;ROW(AW1155)))&gt;0,"Cruzado","Sin cruce")))</f>
        <v>Sin cruce</v>
      </c>
    </row>
    <row r="1156" spans="2:50" ht="19.8" hidden="1" customHeight="1" x14ac:dyDescent="0.25">
      <c r="B1156" s="494" t="s">
        <v>314</v>
      </c>
      <c r="C1156" s="369" t="s">
        <v>968</v>
      </c>
      <c r="D1156" s="369">
        <v>20261</v>
      </c>
      <c r="E1156" s="373" t="s">
        <v>280</v>
      </c>
      <c r="F1156" s="370" t="s">
        <v>291</v>
      </c>
      <c r="G1156" s="373" t="s">
        <v>285</v>
      </c>
      <c r="H1156" s="373">
        <v>5</v>
      </c>
      <c r="I1156" s="373" t="s">
        <v>552</v>
      </c>
      <c r="J1156" s="373" t="s">
        <v>278</v>
      </c>
      <c r="K1156" s="194" t="s">
        <v>613</v>
      </c>
      <c r="L1156" s="364" t="s">
        <v>986</v>
      </c>
      <c r="M1156" s="364" t="s">
        <v>317</v>
      </c>
      <c r="N1156" s="364" t="s">
        <v>318</v>
      </c>
      <c r="O1156" s="373" t="s">
        <v>315</v>
      </c>
      <c r="P1156" s="364">
        <v>0</v>
      </c>
      <c r="Q1156" s="364">
        <v>2</v>
      </c>
      <c r="R1156" s="369">
        <v>2</v>
      </c>
      <c r="S1156" s="364">
        <v>6</v>
      </c>
      <c r="T1156" s="8"/>
      <c r="U1156" s="374">
        <v>17</v>
      </c>
      <c r="V1156" s="370">
        <v>42781566</v>
      </c>
      <c r="W1156" s="373" t="s">
        <v>168</v>
      </c>
      <c r="X1156" s="364" t="s">
        <v>315</v>
      </c>
      <c r="Y1156" s="364" t="s">
        <v>556</v>
      </c>
      <c r="Z1156" s="364"/>
      <c r="AA1156" s="364"/>
      <c r="AB1156" s="370"/>
      <c r="AC1156" s="364"/>
      <c r="AD1156" s="364" t="s">
        <v>856</v>
      </c>
      <c r="AE1156" s="370"/>
      <c r="AF1156" s="370"/>
      <c r="AG1156" s="370" t="s">
        <v>301</v>
      </c>
      <c r="AH1156" s="364">
        <v>1</v>
      </c>
      <c r="AI1156" s="364">
        <v>9</v>
      </c>
      <c r="AJ1156" s="364">
        <v>20</v>
      </c>
      <c r="AK1156" s="364">
        <v>11</v>
      </c>
      <c r="AL1156" s="364">
        <v>0</v>
      </c>
      <c r="AM1156" s="22">
        <f t="shared" si="562"/>
        <v>2</v>
      </c>
      <c r="AN1156" s="104">
        <f t="shared" si="558"/>
        <v>0.3888888888888889</v>
      </c>
      <c r="AO1156" s="104">
        <f t="shared" si="559"/>
        <v>0.45833333333333331</v>
      </c>
      <c r="AP1156" s="22" t="str" cm="1">
        <f t="array" ref="AP1156">IF(W1156="","",IF(SUMPRODUCT((W1156=$W$7:$W$2042)*(AH1156=$AH$7:$AH$2042)*(AN1156=$AN$7:$AN$2042)*(AO1156=$AO$7:$AO$2042)*(ROW($W$7:$W$2042)&lt;&gt;ROW(W1156))*((R1156=0)*($R$7:$R$2042&gt;0)+(R1156&gt;0)*($R$7:$R$2042=0)))&gt;0,"SALONES UNIDOS",IF(SUMPRODUCT((W1156=$W$7:$W$2042)*(AH1156=$AH$7:$AH$2042)*((AN1156&lt;$AO$7:$AO$2042)*(AO1156&gt;$AN$7:$AN$2042))*(ROW($W$7:$W$2042)&lt;&gt;ROW(W1156)))&gt;0,"Cruzado","Sin cruce")))</f>
        <v>Sin cruce</v>
      </c>
      <c r="AQ1156" s="22"/>
      <c r="AR1156" s="22"/>
      <c r="AS1156" s="104">
        <f t="shared" ref="AS1156:AS1157" si="564">AN1156</f>
        <v>0.3888888888888889</v>
      </c>
      <c r="AT1156" s="104">
        <f t="shared" ref="AT1156:AT1157" si="565">AO1156</f>
        <v>0.45833333333333331</v>
      </c>
      <c r="AU1156" s="361" t="str" cm="1">
        <f t="array" ref="AU1156">IF(AB1156="","",IF(SUMPRODUCT((AB1156=$AB$989:$AB$1558)*(AH1156=$AH$989:$AH$1558)*(AQ1156=$AQ$989:$AQ$1558)*(AR1156=$AR$989:$AR$1558)*(ROW($AB$989:$AB$1558)&lt;&gt;ROW(AB1156))*((R1156=0)*($R$989:$R$1558&gt;0)+(R1156&gt;0)*($R$989:$R$1558=0)))&gt;0,"SALONES UNIDOS",IF(SUMPRODUCT((AB1156=$AB$989:$AB$1558)*(AH1156=$AH$989:$AH$1558)*((AQ1156&lt;$AR$989:$AR$1558)*(AR1156&gt;$AQ$989:$AQ$1558))*(ROW($AB$989:$AB$1558)&lt;&gt;ROW(AB1156)))&gt;0,"Cruzado","Sin cruce")))</f>
        <v/>
      </c>
      <c r="AV1156" s="361" t="str" cm="1">
        <f t="array" ref="AV1156">IF(AD1156="","",IF(SUMPRODUCT((AD1156=$AD$989:$AD$1558)*(AH1156=$AH$989:$AH$1558)*(AS1156=$AS$989:$AS$1558)*(AT1156=$AT$989:$AT$1558)*(ROW($AD$989:$AD$1558)&lt;&gt;ROW(AD1156))*((R1156=0)*($R$989:$R$1558&gt;0)+(R1156&gt;0)*($R$989:$R$1558=0)))&gt;0,"SALONES UNIDOS",IF(SUMPRODUCT((AD1156=$AD$989:$AD$1558)*(AH1156=$AH$989:$AH$1558)*((AS1156&lt;$AT$989:$AT$1558)*(AT1156&gt;$AS$989:$AS$1558))*(ROW($AD$989:$AD$1558)&lt;&gt;ROW(AD1156)))&gt;0,"Cruzado","Sin cruce")))</f>
        <v>Sin cruce</v>
      </c>
      <c r="AW1156" s="104" t="str">
        <f t="shared" si="563"/>
        <v>EN5PRINCIPALA</v>
      </c>
      <c r="AX1156" s="104" t="str" cm="1">
        <f t="array" ref="AX1156">IF(AW1156="","",IF(SUMPRODUCT((AW1156=$AW$7:$AW$2042)*(AH1156=$AH$7:$AH$2042)*(AN1156=$AN$7:$AN$2042)*(AO1156=$AO$7:$AO$2042)*(ROW($AW$7:$AW$2042)&lt;&gt;ROW(AW1156))*((R1156=0)*($R$7:$R$2042&gt;0)+(R1156&gt;0)*($R$7:$R$2042=0)))&gt;0,"SALONES UNIDOS",IF(SUMPRODUCT((AW1156=$AW$7:$AW$2042)*(AH1156=$AH$7:$AH$2042)*((AN1156&lt;$AO$7:$AO$2042)*(AO1156&gt;$AN$7:$AN$2042))*(ROW($AW$7:$AW$2042)&lt;&gt;ROW(AW1156)))&gt;0,"Cruzado","Sin cruce")))</f>
        <v>Sin cruce</v>
      </c>
    </row>
    <row r="1157" spans="2:50" ht="19.8" hidden="1" customHeight="1" x14ac:dyDescent="0.25">
      <c r="B1157" s="494" t="s">
        <v>314</v>
      </c>
      <c r="C1157" s="369" t="s">
        <v>968</v>
      </c>
      <c r="D1157" s="369">
        <v>20261</v>
      </c>
      <c r="E1157" s="373" t="s">
        <v>280</v>
      </c>
      <c r="F1157" s="370" t="s">
        <v>291</v>
      </c>
      <c r="G1157" s="373" t="s">
        <v>285</v>
      </c>
      <c r="H1157" s="373">
        <v>5</v>
      </c>
      <c r="I1157" s="373" t="s">
        <v>560</v>
      </c>
      <c r="J1157" s="373" t="s">
        <v>278</v>
      </c>
      <c r="K1157" s="194" t="s">
        <v>613</v>
      </c>
      <c r="L1157" s="364" t="s">
        <v>986</v>
      </c>
      <c r="M1157" s="364" t="s">
        <v>317</v>
      </c>
      <c r="N1157" s="364" t="s">
        <v>318</v>
      </c>
      <c r="O1157" s="373" t="s">
        <v>315</v>
      </c>
      <c r="P1157" s="364">
        <v>0</v>
      </c>
      <c r="Q1157" s="364">
        <v>2</v>
      </c>
      <c r="R1157" s="369">
        <v>2</v>
      </c>
      <c r="S1157" s="364">
        <v>6</v>
      </c>
      <c r="T1157" s="8"/>
      <c r="U1157" s="374">
        <v>18</v>
      </c>
      <c r="V1157" s="370">
        <v>42781566</v>
      </c>
      <c r="W1157" s="373" t="s">
        <v>168</v>
      </c>
      <c r="X1157" s="364" t="s">
        <v>315</v>
      </c>
      <c r="Y1157" s="364" t="s">
        <v>556</v>
      </c>
      <c r="Z1157" s="364"/>
      <c r="AA1157" s="364"/>
      <c r="AB1157" s="370"/>
      <c r="AC1157" s="364"/>
      <c r="AD1157" s="364" t="s">
        <v>856</v>
      </c>
      <c r="AE1157" s="370"/>
      <c r="AF1157" s="370"/>
      <c r="AG1157" s="370" t="s">
        <v>301</v>
      </c>
      <c r="AH1157" s="364">
        <v>1</v>
      </c>
      <c r="AI1157" s="364">
        <v>11</v>
      </c>
      <c r="AJ1157" s="364">
        <v>0</v>
      </c>
      <c r="AK1157" s="364">
        <v>12</v>
      </c>
      <c r="AL1157" s="364">
        <v>40</v>
      </c>
      <c r="AM1157" s="22">
        <f t="shared" si="562"/>
        <v>2</v>
      </c>
      <c r="AN1157" s="104">
        <f t="shared" si="558"/>
        <v>0.45833333333333331</v>
      </c>
      <c r="AO1157" s="104">
        <f t="shared" si="559"/>
        <v>0.52777777777777779</v>
      </c>
      <c r="AP1157" s="22" t="str" cm="1">
        <f t="array" ref="AP1157">IF(W1157="","",IF(SUMPRODUCT((W1157=$W$7:$W$2042)*(AH1157=$AH$7:$AH$2042)*(AN1157=$AN$7:$AN$2042)*(AO1157=$AO$7:$AO$2042)*(ROW($W$7:$W$2042)&lt;&gt;ROW(W1157))*((R1157=0)*($R$7:$R$2042&gt;0)+(R1157&gt;0)*($R$7:$R$2042=0)))&gt;0,"SALONES UNIDOS",IF(SUMPRODUCT((W1157=$W$7:$W$2042)*(AH1157=$AH$7:$AH$2042)*((AN1157&lt;$AO$7:$AO$2042)*(AO1157&gt;$AN$7:$AN$2042))*(ROW($W$7:$W$2042)&lt;&gt;ROW(W1157)))&gt;0,"Cruzado","Sin cruce")))</f>
        <v>Sin cruce</v>
      </c>
      <c r="AQ1157" s="22"/>
      <c r="AR1157" s="22"/>
      <c r="AS1157" s="104">
        <f t="shared" si="564"/>
        <v>0.45833333333333331</v>
      </c>
      <c r="AT1157" s="104">
        <f t="shared" si="565"/>
        <v>0.52777777777777779</v>
      </c>
      <c r="AU1157" s="361" t="str" cm="1">
        <f t="array" ref="AU1157">IF(AB1157="","",IF(SUMPRODUCT((AB1157=$AB$989:$AB$1558)*(AH1157=$AH$989:$AH$1558)*(AQ1157=$AQ$989:$AQ$1558)*(AR1157=$AR$989:$AR$1558)*(ROW($AB$989:$AB$1558)&lt;&gt;ROW(AB1157))*((R1157=0)*($R$989:$R$1558&gt;0)+(R1157&gt;0)*($R$989:$R$1558=0)))&gt;0,"SALONES UNIDOS",IF(SUMPRODUCT((AB1157=$AB$989:$AB$1558)*(AH1157=$AH$989:$AH$1558)*((AQ1157&lt;$AR$989:$AR$1558)*(AR1157&gt;$AQ$989:$AQ$1558))*(ROW($AB$989:$AB$1558)&lt;&gt;ROW(AB1157)))&gt;0,"Cruzado","Sin cruce")))</f>
        <v/>
      </c>
      <c r="AV1157" s="361" t="str" cm="1">
        <f t="array" ref="AV1157">IF(AD1157="","",IF(SUMPRODUCT((AD1157=$AD$989:$AD$1558)*(AH1157=$AH$989:$AH$1558)*(AS1157=$AS$989:$AS$1558)*(AT1157=$AT$989:$AT$1558)*(ROW($AD$989:$AD$1558)&lt;&gt;ROW(AD1157))*((R1157=0)*($R$989:$R$1558&gt;0)+(R1157&gt;0)*($R$989:$R$1558=0)))&gt;0,"SALONES UNIDOS",IF(SUMPRODUCT((AD1157=$AD$989:$AD$1558)*(AH1157=$AH$989:$AH$1558)*((AS1157&lt;$AT$989:$AT$1558)*(AT1157&gt;$AS$989:$AS$1558))*(ROW($AD$989:$AD$1558)&lt;&gt;ROW(AD1157)))&gt;0,"Cruzado","Sin cruce")))</f>
        <v>Sin cruce</v>
      </c>
      <c r="AW1157" s="104" t="str">
        <f t="shared" si="563"/>
        <v>EN5PRINCIPALA</v>
      </c>
      <c r="AX1157" s="104" t="str" cm="1">
        <f t="array" ref="AX1157">IF(AW1157="","",IF(SUMPRODUCT((AW1157=$AW$7:$AW$2042)*(AH1157=$AH$7:$AH$2042)*(AN1157=$AN$7:$AN$2042)*(AO1157=$AO$7:$AO$2042)*(ROW($AW$7:$AW$2042)&lt;&gt;ROW(AW1157))*((R1157=0)*($R$7:$R$2042&gt;0)+(R1157&gt;0)*($R$7:$R$2042=0)))&gt;0,"SALONES UNIDOS",IF(SUMPRODUCT((AW1157=$AW$7:$AW$2042)*(AH1157=$AH$7:$AH$2042)*((AN1157&lt;$AO$7:$AO$2042)*(AO1157&gt;$AN$7:$AN$2042))*(ROW($AW$7:$AW$2042)&lt;&gt;ROW(AW1157)))&gt;0,"Cruzado","Sin cruce")))</f>
        <v>Sin cruce</v>
      </c>
    </row>
    <row r="1158" spans="2:50" ht="19.8" hidden="1" customHeight="1" x14ac:dyDescent="0.25">
      <c r="B1158" s="494" t="s">
        <v>314</v>
      </c>
      <c r="C1158" s="369" t="s">
        <v>968</v>
      </c>
      <c r="D1158" s="369">
        <v>20261</v>
      </c>
      <c r="E1158" s="373" t="s">
        <v>280</v>
      </c>
      <c r="F1158" s="370" t="s">
        <v>291</v>
      </c>
      <c r="G1158" s="373" t="s">
        <v>285</v>
      </c>
      <c r="H1158" s="373">
        <v>5</v>
      </c>
      <c r="I1158" s="373" t="s">
        <v>278</v>
      </c>
      <c r="J1158" s="373" t="s">
        <v>278</v>
      </c>
      <c r="K1158" s="194" t="s">
        <v>613</v>
      </c>
      <c r="L1158" s="364" t="s">
        <v>986</v>
      </c>
      <c r="M1158" s="364" t="s">
        <v>317</v>
      </c>
      <c r="N1158" s="364" t="s">
        <v>318</v>
      </c>
      <c r="O1158" s="373" t="s">
        <v>315</v>
      </c>
      <c r="P1158" s="364">
        <v>0</v>
      </c>
      <c r="Q1158" s="364">
        <v>6</v>
      </c>
      <c r="R1158" s="369">
        <v>6</v>
      </c>
      <c r="S1158" s="364">
        <v>6</v>
      </c>
      <c r="T1158" s="8"/>
      <c r="U1158" s="374">
        <v>35</v>
      </c>
      <c r="V1158" s="370">
        <v>42781566</v>
      </c>
      <c r="W1158" s="373" t="s">
        <v>168</v>
      </c>
      <c r="X1158" s="364" t="s">
        <v>315</v>
      </c>
      <c r="Y1158" s="364" t="s">
        <v>556</v>
      </c>
      <c r="Z1158" s="364"/>
      <c r="AA1158" s="364"/>
      <c r="AB1158" s="364" t="s">
        <v>852</v>
      </c>
      <c r="AC1158" s="364"/>
      <c r="AD1158" s="369"/>
      <c r="AE1158" s="370"/>
      <c r="AF1158" s="370"/>
      <c r="AG1158" s="370" t="s">
        <v>301</v>
      </c>
      <c r="AH1158" s="364">
        <v>5</v>
      </c>
      <c r="AI1158" s="364">
        <v>7</v>
      </c>
      <c r="AJ1158" s="364">
        <v>40</v>
      </c>
      <c r="AK1158" s="364">
        <v>12</v>
      </c>
      <c r="AL1158" s="364">
        <v>40</v>
      </c>
      <c r="AM1158" s="22">
        <f t="shared" si="562"/>
        <v>6</v>
      </c>
      <c r="AN1158" s="104">
        <f t="shared" si="558"/>
        <v>0.31944444444444448</v>
      </c>
      <c r="AO1158" s="104">
        <f t="shared" si="559"/>
        <v>0.52777777777777779</v>
      </c>
      <c r="AP1158" s="22" t="str" cm="1">
        <f t="array" ref="AP1158">IF(W1158="","",IF(SUMPRODUCT((W1158=$W$7:$W$2042)*(AH1158=$AH$7:$AH$2042)*(AN1158=$AN$7:$AN$2042)*(AO1158=$AO$7:$AO$2042)*(ROW($W$7:$W$2042)&lt;&gt;ROW(W1158))*((R1158=0)*($R$7:$R$2042&gt;0)+(R1158&gt;0)*($R$7:$R$2042=0)))&gt;0,"SALONES UNIDOS",IF(SUMPRODUCT((W1158=$W$7:$W$2042)*(AH1158=$AH$7:$AH$2042)*((AN1158&lt;$AO$7:$AO$2042)*(AO1158&gt;$AN$7:$AN$2042))*(ROW($W$7:$W$2042)&lt;&gt;ROW(W1158)))&gt;0,"Cruzado","Sin cruce")))</f>
        <v>Sin cruce</v>
      </c>
      <c r="AQ1158" s="104">
        <f t="shared" ref="AQ1158:AR1159" si="566">AN1158</f>
        <v>0.31944444444444448</v>
      </c>
      <c r="AR1158" s="104">
        <f t="shared" si="566"/>
        <v>0.52777777777777779</v>
      </c>
      <c r="AS1158" s="22"/>
      <c r="AT1158" s="22"/>
      <c r="AU1158" s="361" t="str" cm="1">
        <f t="array" ref="AU1158">IF(AB1158="","",IF(SUMPRODUCT((AB1158=$AB$989:$AB$1558)*(AH1158=$AH$989:$AH$1558)*(AQ1158=$AQ$989:$AQ$1558)*(AR1158=$AR$989:$AR$1558)*(ROW($AB$989:$AB$1558)&lt;&gt;ROW(AB1158))*((R1158=0)*($R$989:$R$1558&gt;0)+(R1158&gt;0)*($R$989:$R$1558=0)))&gt;0,"SALONES UNIDOS",IF(SUMPRODUCT((AB1158=$AB$989:$AB$1558)*(AH1158=$AH$989:$AH$1558)*((AQ1158&lt;$AR$989:$AR$1558)*(AR1158&gt;$AQ$989:$AQ$1558))*(ROW($AB$989:$AB$1558)&lt;&gt;ROW(AB1158)))&gt;0,"Cruzado","Sin cruce")))</f>
        <v>Sin cruce</v>
      </c>
      <c r="AV1158" s="361" t="str" cm="1">
        <f t="array" ref="AV1158">IF(AD1158="","",IF(SUMPRODUCT((AD1158=$AD$989:$AD$1558)*(AH1158=$AH$989:$AH$1558)*(AS1158=$AS$989:$AS$1558)*(AT1158=$AT$989:$AT$1558)*(ROW($AD$989:$AD$1558)&lt;&gt;ROW(AD1158))*((R1158=0)*($R$989:$R$1558&gt;0)+(R1158&gt;0)*($R$989:$R$1558=0)))&gt;0,"SALONES UNIDOS",IF(SUMPRODUCT((AD1158=$AD$989:$AD$1558)*(AH1158=$AH$989:$AH$1558)*((AS1158&lt;$AT$989:$AT$1558)*(AT1158&gt;$AS$989:$AS$1558))*(ROW($AD$989:$AD$1558)&lt;&gt;ROW(AD1158)))&gt;0,"Cruzado","Sin cruce")))</f>
        <v/>
      </c>
      <c r="AW1158" s="104" t="str">
        <f t="shared" si="563"/>
        <v>EN5PRINCIPALA</v>
      </c>
      <c r="AX1158" s="104" t="str" cm="1">
        <f t="array" ref="AX1158">IF(AW1158="","",IF(SUMPRODUCT((AW1158=$AW$7:$AW$2042)*(AH1158=$AH$7:$AH$2042)*(AN1158=$AN$7:$AN$2042)*(AO1158=$AO$7:$AO$2042)*(ROW($AW$7:$AW$2042)&lt;&gt;ROW(AW1158))*((R1158=0)*($R$7:$R$2042&gt;0)+(R1158&gt;0)*($R$7:$R$2042=0)))&gt;0,"SALONES UNIDOS",IF(SUMPRODUCT((AW1158=$AW$7:$AW$2042)*(AH1158=$AH$7:$AH$2042)*((AN1158&lt;$AO$7:$AO$2042)*(AO1158&gt;$AN$7:$AN$2042))*(ROW($AW$7:$AW$2042)&lt;&gt;ROW(AW1158)))&gt;0,"Cruzado","Sin cruce")))</f>
        <v>Sin cruce</v>
      </c>
    </row>
    <row r="1159" spans="2:50" ht="19.8" hidden="1" customHeight="1" x14ac:dyDescent="0.25">
      <c r="B1159" s="494" t="s">
        <v>314</v>
      </c>
      <c r="C1159" s="369" t="s">
        <v>968</v>
      </c>
      <c r="D1159" s="369">
        <v>20261</v>
      </c>
      <c r="E1159" s="373" t="s">
        <v>280</v>
      </c>
      <c r="F1159" s="370" t="s">
        <v>291</v>
      </c>
      <c r="G1159" s="373" t="s">
        <v>285</v>
      </c>
      <c r="H1159" s="373">
        <v>5</v>
      </c>
      <c r="I1159" s="373" t="s">
        <v>278</v>
      </c>
      <c r="J1159" s="373" t="s">
        <v>278</v>
      </c>
      <c r="K1159" s="194" t="s">
        <v>615</v>
      </c>
      <c r="L1159" s="364" t="s">
        <v>987</v>
      </c>
      <c r="M1159" s="364" t="s">
        <v>317</v>
      </c>
      <c r="N1159" s="364" t="s">
        <v>318</v>
      </c>
      <c r="O1159" s="373" t="s">
        <v>315</v>
      </c>
      <c r="P1159" s="364">
        <v>3</v>
      </c>
      <c r="Q1159" s="364">
        <v>2</v>
      </c>
      <c r="R1159" s="369">
        <v>5</v>
      </c>
      <c r="S1159" s="364">
        <v>4</v>
      </c>
      <c r="T1159" s="8"/>
      <c r="U1159" s="374">
        <v>35</v>
      </c>
      <c r="V1159" s="370">
        <v>21868076</v>
      </c>
      <c r="W1159" s="373" t="s">
        <v>142</v>
      </c>
      <c r="X1159" s="364" t="s">
        <v>315</v>
      </c>
      <c r="Y1159" s="364" t="s">
        <v>556</v>
      </c>
      <c r="Z1159" s="364"/>
      <c r="AA1159" s="364"/>
      <c r="AB1159" s="364" t="s">
        <v>852</v>
      </c>
      <c r="AC1159" s="364"/>
      <c r="AD1159" s="369"/>
      <c r="AE1159" s="370"/>
      <c r="AF1159" s="370"/>
      <c r="AG1159" s="370" t="s">
        <v>319</v>
      </c>
      <c r="AH1159" s="364">
        <v>1</v>
      </c>
      <c r="AI1159" s="364">
        <v>12</v>
      </c>
      <c r="AJ1159" s="364">
        <v>40</v>
      </c>
      <c r="AK1159" s="364">
        <v>16</v>
      </c>
      <c r="AL1159" s="364">
        <v>50</v>
      </c>
      <c r="AM1159" s="22">
        <f t="shared" si="562"/>
        <v>5</v>
      </c>
      <c r="AN1159" s="104">
        <f t="shared" si="558"/>
        <v>0.52777777777777779</v>
      </c>
      <c r="AO1159" s="104">
        <f t="shared" si="559"/>
        <v>0.70138888888888884</v>
      </c>
      <c r="AP1159" s="22" t="str" cm="1">
        <f t="array" ref="AP1159">IF(W1159="","",IF(SUMPRODUCT((W1159=$W$7:$W$2042)*(AH1159=$AH$7:$AH$2042)*(AN1159=$AN$7:$AN$2042)*(AO1159=$AO$7:$AO$2042)*(ROW($W$7:$W$2042)&lt;&gt;ROW(W1159))*((R1159=0)*($R$7:$R$2042&gt;0)+(R1159&gt;0)*($R$7:$R$2042=0)))&gt;0,"SALONES UNIDOS",IF(SUMPRODUCT((W1159=$W$7:$W$2042)*(AH1159=$AH$7:$AH$2042)*((AN1159&lt;$AO$7:$AO$2042)*(AO1159&gt;$AN$7:$AN$2042))*(ROW($W$7:$W$2042)&lt;&gt;ROW(W1159)))&gt;0,"Cruzado","Sin cruce")))</f>
        <v>Sin cruce</v>
      </c>
      <c r="AQ1159" s="104">
        <f t="shared" si="566"/>
        <v>0.52777777777777779</v>
      </c>
      <c r="AR1159" s="104">
        <f t="shared" si="566"/>
        <v>0.70138888888888884</v>
      </c>
      <c r="AS1159" s="22"/>
      <c r="AT1159" s="22"/>
      <c r="AU1159" s="361" t="str" cm="1">
        <f t="array" ref="AU1159">IF(AB1159="","",IF(SUMPRODUCT((AB1159=$AB$989:$AB$1558)*(AH1159=$AH$989:$AH$1558)*(AQ1159=$AQ$989:$AQ$1558)*(AR1159=$AR$989:$AR$1558)*(ROW($AB$989:$AB$1558)&lt;&gt;ROW(AB1159))*((R1159=0)*($R$989:$R$1558&gt;0)+(R1159&gt;0)*($R$989:$R$1558=0)))&gt;0,"SALONES UNIDOS",IF(SUMPRODUCT((AB1159=$AB$989:$AB$1558)*(AH1159=$AH$989:$AH$1558)*((AQ1159&lt;$AR$989:$AR$1558)*(AR1159&gt;$AQ$989:$AQ$1558))*(ROW($AB$989:$AB$1558)&lt;&gt;ROW(AB1159)))&gt;0,"Cruzado","Sin cruce")))</f>
        <v>Sin cruce</v>
      </c>
      <c r="AV1159" s="361" t="str" cm="1">
        <f t="array" ref="AV1159">IF(AD1159="","",IF(SUMPRODUCT((AD1159=$AD$989:$AD$1558)*(AH1159=$AH$989:$AH$1558)*(AS1159=$AS$989:$AS$1558)*(AT1159=$AT$989:$AT$1558)*(ROW($AD$989:$AD$1558)&lt;&gt;ROW(AD1159))*((R1159=0)*($R$989:$R$1558&gt;0)+(R1159&gt;0)*($R$989:$R$1558=0)))&gt;0,"SALONES UNIDOS",IF(SUMPRODUCT((AD1159=$AD$989:$AD$1558)*(AH1159=$AH$989:$AH$1558)*((AS1159&lt;$AT$989:$AT$1558)*(AT1159&gt;$AS$989:$AS$1558))*(ROW($AD$989:$AD$1558)&lt;&gt;ROW(AD1159)))&gt;0,"Cruzado","Sin cruce")))</f>
        <v/>
      </c>
      <c r="AW1159" s="104" t="str">
        <f t="shared" si="563"/>
        <v>EN5PRINCIPALA</v>
      </c>
      <c r="AX1159" s="104" t="str" cm="1">
        <f t="array" ref="AX1159">IF(AW1159="","",IF(SUMPRODUCT((AW1159=$AW$7:$AW$2042)*(AH1159=$AH$7:$AH$2042)*(AN1159=$AN$7:$AN$2042)*(AO1159=$AO$7:$AO$2042)*(ROW($AW$7:$AW$2042)&lt;&gt;ROW(AW1159))*((R1159=0)*($R$7:$R$2042&gt;0)+(R1159&gt;0)*($R$7:$R$2042=0)))&gt;0,"SALONES UNIDOS",IF(SUMPRODUCT((AW1159=$AW$7:$AW$2042)*(AH1159=$AH$7:$AH$2042)*((AN1159&lt;$AO$7:$AO$2042)*(AO1159&gt;$AN$7:$AN$2042))*(ROW($AW$7:$AW$2042)&lt;&gt;ROW(AW1159)))&gt;0,"Cruzado","Sin cruce")))</f>
        <v>Sin cruce</v>
      </c>
    </row>
    <row r="1160" spans="2:50" ht="19.8" hidden="1" customHeight="1" x14ac:dyDescent="0.25">
      <c r="B1160" s="494" t="s">
        <v>314</v>
      </c>
      <c r="C1160" s="369" t="s">
        <v>968</v>
      </c>
      <c r="D1160" s="369">
        <v>20261</v>
      </c>
      <c r="E1160" s="373" t="s">
        <v>280</v>
      </c>
      <c r="F1160" s="370" t="s">
        <v>291</v>
      </c>
      <c r="G1160" s="373" t="s">
        <v>285</v>
      </c>
      <c r="H1160" s="373">
        <v>5</v>
      </c>
      <c r="I1160" s="373" t="s">
        <v>278</v>
      </c>
      <c r="J1160" s="373" t="s">
        <v>278</v>
      </c>
      <c r="K1160" s="194" t="s">
        <v>320</v>
      </c>
      <c r="L1160" s="364" t="s">
        <v>988</v>
      </c>
      <c r="M1160" s="364" t="s">
        <v>317</v>
      </c>
      <c r="N1160" s="364" t="s">
        <v>318</v>
      </c>
      <c r="O1160" s="370" t="s">
        <v>321</v>
      </c>
      <c r="P1160" s="364">
        <v>2</v>
      </c>
      <c r="Q1160" s="364">
        <v>2</v>
      </c>
      <c r="R1160" s="369">
        <v>4</v>
      </c>
      <c r="S1160" s="364">
        <v>3</v>
      </c>
      <c r="T1160" s="8"/>
      <c r="U1160" s="374">
        <v>35</v>
      </c>
      <c r="V1160" s="370">
        <v>10350121</v>
      </c>
      <c r="W1160" s="373" t="s">
        <v>49</v>
      </c>
      <c r="X1160" s="372" t="s">
        <v>321</v>
      </c>
      <c r="Y1160" s="364" t="s">
        <v>556</v>
      </c>
      <c r="Z1160" s="364"/>
      <c r="AA1160" s="364"/>
      <c r="AB1160" s="370"/>
      <c r="AC1160" s="370"/>
      <c r="AD1160" s="369"/>
      <c r="AE1160" s="370"/>
      <c r="AF1160" s="370"/>
      <c r="AG1160" s="370" t="s">
        <v>319</v>
      </c>
      <c r="AH1160" s="364">
        <v>5</v>
      </c>
      <c r="AI1160" s="364">
        <v>16</v>
      </c>
      <c r="AJ1160" s="364">
        <v>0</v>
      </c>
      <c r="AK1160" s="364">
        <v>19</v>
      </c>
      <c r="AL1160" s="364">
        <v>20</v>
      </c>
      <c r="AM1160" s="22">
        <f t="shared" si="562"/>
        <v>4</v>
      </c>
      <c r="AN1160" s="104">
        <f t="shared" si="558"/>
        <v>0.66666666666666663</v>
      </c>
      <c r="AO1160" s="104">
        <f t="shared" si="559"/>
        <v>0.80555555555555547</v>
      </c>
      <c r="AP1160" s="22" t="str" cm="1">
        <f t="array" ref="AP1160">IF(W1160="","",IF(SUMPRODUCT((W1160=$W$7:$W$2042)*(AH1160=$AH$7:$AH$2042)*(AN1160=$AN$7:$AN$2042)*(AO1160=$AO$7:$AO$2042)*(ROW($W$7:$W$2042)&lt;&gt;ROW(W1160))*((R1160=0)*($R$7:$R$2042&gt;0)+(R1160&gt;0)*($R$7:$R$2042=0)))&gt;0,"SALONES UNIDOS",IF(SUMPRODUCT((W1160=$W$7:$W$2042)*(AH1160=$AH$7:$AH$2042)*((AN1160&lt;$AO$7:$AO$2042)*(AO1160&gt;$AN$7:$AN$2042))*(ROW($W$7:$W$2042)&lt;&gt;ROW(W1160)))&gt;0,"Cruzado","Sin cruce")))</f>
        <v>Sin cruce</v>
      </c>
      <c r="AQ1160" s="104"/>
      <c r="AR1160" s="104"/>
      <c r="AS1160" s="22"/>
      <c r="AT1160" s="22"/>
      <c r="AU1160" s="361" t="str" cm="1">
        <f t="array" ref="AU1160">IF(AB1160="","",IF(SUMPRODUCT((AB1160=$AB$989:$AB$1558)*(AH1160=$AH$989:$AH$1558)*(AQ1160=$AQ$989:$AQ$1558)*(AR1160=$AR$989:$AR$1558)*(ROW($AB$989:$AB$1558)&lt;&gt;ROW(AB1160))*((R1160=0)*($R$989:$R$1558&gt;0)+(R1160&gt;0)*($R$989:$R$1558=0)))&gt;0,"SALONES UNIDOS",IF(SUMPRODUCT((AB1160=$AB$989:$AB$1558)*(AH1160=$AH$989:$AH$1558)*((AQ1160&lt;$AR$989:$AR$1558)*(AR1160&gt;$AQ$989:$AQ$1558))*(ROW($AB$989:$AB$1558)&lt;&gt;ROW(AB1160)))&gt;0,"Cruzado","Sin cruce")))</f>
        <v/>
      </c>
      <c r="AV1160" s="361" t="str" cm="1">
        <f t="array" ref="AV1160">IF(AD1160="","",IF(SUMPRODUCT((AD1160=$AD$989:$AD$1558)*(AH1160=$AH$989:$AH$1558)*(AS1160=$AS$989:$AS$1558)*(AT1160=$AT$989:$AT$1558)*(ROW($AD$989:$AD$1558)&lt;&gt;ROW(AD1160))*((R1160=0)*($R$989:$R$1558&gt;0)+(R1160&gt;0)*($R$989:$R$1558=0)))&gt;0,"SALONES UNIDOS",IF(SUMPRODUCT((AD1160=$AD$989:$AD$1558)*(AH1160=$AH$989:$AH$1558)*((AS1160&lt;$AT$989:$AT$1558)*(AT1160&gt;$AS$989:$AS$1558))*(ROW($AD$989:$AD$1558)&lt;&gt;ROW(AD1160)))&gt;0,"Cruzado","Sin cruce")))</f>
        <v/>
      </c>
      <c r="AW1160" s="104" t="str">
        <f t="shared" si="563"/>
        <v>EN5PRINCIPALA</v>
      </c>
      <c r="AX1160" s="104" t="str" cm="1">
        <f t="array" ref="AX1160">IF(AW1160="","",IF(SUMPRODUCT((AW1160=$AW$7:$AW$2042)*(AH1160=$AH$7:$AH$2042)*(AN1160=$AN$7:$AN$2042)*(AO1160=$AO$7:$AO$2042)*(ROW($AW$7:$AW$2042)&lt;&gt;ROW(AW1160))*((R1160=0)*($R$7:$R$2042&gt;0)+(R1160&gt;0)*($R$7:$R$2042=0)))&gt;0,"SALONES UNIDOS",IF(SUMPRODUCT((AW1160=$AW$7:$AW$2042)*(AH1160=$AH$7:$AH$2042)*((AN1160&lt;$AO$7:$AO$2042)*(AO1160&gt;$AN$7:$AN$2042))*(ROW($AW$7:$AW$2042)&lt;&gt;ROW(AW1160)))&gt;0,"Cruzado","Sin cruce")))</f>
        <v>Sin cruce</v>
      </c>
    </row>
    <row r="1161" spans="2:50" ht="19.8" hidden="1" customHeight="1" x14ac:dyDescent="0.25">
      <c r="B1161" s="494" t="s">
        <v>314</v>
      </c>
      <c r="C1161" s="369" t="s">
        <v>968</v>
      </c>
      <c r="D1161" s="369">
        <v>20261</v>
      </c>
      <c r="E1161" s="373" t="s">
        <v>280</v>
      </c>
      <c r="F1161" s="370" t="s">
        <v>291</v>
      </c>
      <c r="G1161" s="373" t="s">
        <v>285</v>
      </c>
      <c r="H1161" s="373">
        <v>5</v>
      </c>
      <c r="I1161" s="373" t="s">
        <v>278</v>
      </c>
      <c r="J1161" s="373" t="s">
        <v>278</v>
      </c>
      <c r="K1161" s="194" t="s">
        <v>616</v>
      </c>
      <c r="L1161" s="364" t="s">
        <v>617</v>
      </c>
      <c r="M1161" s="364" t="s">
        <v>317</v>
      </c>
      <c r="N1161" s="364" t="s">
        <v>318</v>
      </c>
      <c r="O1161" s="373" t="s">
        <v>315</v>
      </c>
      <c r="P1161" s="364">
        <v>3</v>
      </c>
      <c r="Q1161" s="364">
        <v>0</v>
      </c>
      <c r="R1161" s="369">
        <v>3</v>
      </c>
      <c r="S1161" s="364">
        <v>4</v>
      </c>
      <c r="T1161" s="8"/>
      <c r="U1161" s="374">
        <v>35</v>
      </c>
      <c r="V1161" s="370">
        <v>21815632</v>
      </c>
      <c r="W1161" s="373" t="s">
        <v>160</v>
      </c>
      <c r="X1161" s="364" t="s">
        <v>315</v>
      </c>
      <c r="Y1161" s="364" t="s">
        <v>578</v>
      </c>
      <c r="Z1161" s="364"/>
      <c r="AA1161" s="364"/>
      <c r="AB1161" s="364" t="s">
        <v>852</v>
      </c>
      <c r="AC1161" s="364"/>
      <c r="AD1161" s="369"/>
      <c r="AE1161" s="370"/>
      <c r="AF1161" s="370"/>
      <c r="AG1161" s="370" t="s">
        <v>559</v>
      </c>
      <c r="AH1161" s="364">
        <v>2</v>
      </c>
      <c r="AI1161" s="364">
        <v>18</v>
      </c>
      <c r="AJ1161" s="364">
        <v>30</v>
      </c>
      <c r="AK1161" s="364">
        <v>21</v>
      </c>
      <c r="AL1161" s="364">
        <v>0</v>
      </c>
      <c r="AM1161" s="22">
        <f t="shared" si="562"/>
        <v>3</v>
      </c>
      <c r="AN1161" s="104">
        <f t="shared" si="558"/>
        <v>0.77083333333333337</v>
      </c>
      <c r="AO1161" s="104">
        <f t="shared" si="559"/>
        <v>0.875</v>
      </c>
      <c r="AP1161" s="22" t="str" cm="1">
        <f t="array" ref="AP1161">IF(W1161="","",IF(SUMPRODUCT((W1161=$W$7:$W$2042)*(AH1161=$AH$7:$AH$2042)*(AN1161=$AN$7:$AN$2042)*(AO1161=$AO$7:$AO$2042)*(ROW($W$7:$W$2042)&lt;&gt;ROW(W1161))*((R1161=0)*($R$7:$R$2042&gt;0)+(R1161&gt;0)*($R$7:$R$2042=0)))&gt;0,"SALONES UNIDOS",IF(SUMPRODUCT((W1161=$W$7:$W$2042)*(AH1161=$AH$7:$AH$2042)*((AN1161&lt;$AO$7:$AO$2042)*(AO1161&gt;$AN$7:$AN$2042))*(ROW($W$7:$W$2042)&lt;&gt;ROW(W1161)))&gt;0,"Cruzado","Sin cruce")))</f>
        <v>Sin cruce</v>
      </c>
      <c r="AQ1161" s="104">
        <f>AN1161</f>
        <v>0.77083333333333337</v>
      </c>
      <c r="AR1161" s="104">
        <f>AO1161</f>
        <v>0.875</v>
      </c>
      <c r="AS1161" s="22"/>
      <c r="AT1161" s="22"/>
      <c r="AU1161" s="361" t="str" cm="1">
        <f t="array" ref="AU1161">IF(AB1161="","",IF(SUMPRODUCT((AB1161=$AB$989:$AB$1558)*(AH1161=$AH$989:$AH$1558)*(AQ1161=$AQ$989:$AQ$1558)*(AR1161=$AR$989:$AR$1558)*(ROW($AB$989:$AB$1558)&lt;&gt;ROW(AB1161))*((R1161=0)*($R$989:$R$1558&gt;0)+(R1161&gt;0)*($R$989:$R$1558=0)))&gt;0,"SALONES UNIDOS",IF(SUMPRODUCT((AB1161=$AB$989:$AB$1558)*(AH1161=$AH$989:$AH$1558)*((AQ1161&lt;$AR$989:$AR$1558)*(AR1161&gt;$AQ$989:$AQ$1558))*(ROW($AB$989:$AB$1558)&lt;&gt;ROW(AB1161)))&gt;0,"Cruzado","Sin cruce")))</f>
        <v>Sin cruce</v>
      </c>
      <c r="AV1161" s="361" t="str" cm="1">
        <f t="array" ref="AV1161">IF(AD1161="","",IF(SUMPRODUCT((AD1161=$AD$989:$AD$1558)*(AH1161=$AH$989:$AH$1558)*(AS1161=$AS$989:$AS$1558)*(AT1161=$AT$989:$AT$1558)*(ROW($AD$989:$AD$1558)&lt;&gt;ROW(AD1161))*((R1161=0)*($R$989:$R$1558&gt;0)+(R1161&gt;0)*($R$989:$R$1558=0)))&gt;0,"SALONES UNIDOS",IF(SUMPRODUCT((AD1161=$AD$989:$AD$1558)*(AH1161=$AH$989:$AH$1558)*((AS1161&lt;$AT$989:$AT$1558)*(AT1161&gt;$AS$989:$AS$1558))*(ROW($AD$989:$AD$1558)&lt;&gt;ROW(AD1161)))&gt;0,"Cruzado","Sin cruce")))</f>
        <v/>
      </c>
      <c r="AW1161" s="104" t="str">
        <f t="shared" si="563"/>
        <v>EN5PRINCIPALA</v>
      </c>
      <c r="AX1161" s="104" t="str" cm="1">
        <f t="array" ref="AX1161">IF(AW1161="","",IF(SUMPRODUCT((AW1161=$AW$7:$AW$2042)*(AH1161=$AH$7:$AH$2042)*(AN1161=$AN$7:$AN$2042)*(AO1161=$AO$7:$AO$2042)*(ROW($AW$7:$AW$2042)&lt;&gt;ROW(AW1161))*((R1161=0)*($R$7:$R$2042&gt;0)+(R1161&gt;0)*($R$7:$R$2042=0)))&gt;0,"SALONES UNIDOS",IF(SUMPRODUCT((AW1161=$AW$7:$AW$2042)*(AH1161=$AH$7:$AH$2042)*((AN1161&lt;$AO$7:$AO$2042)*(AO1161&gt;$AN$7:$AN$2042))*(ROW($AW$7:$AW$2042)&lt;&gt;ROW(AW1161)))&gt;0,"Cruzado","Sin cruce")))</f>
        <v>Sin cruce</v>
      </c>
    </row>
    <row r="1162" spans="2:50" ht="19.8" hidden="1" customHeight="1" x14ac:dyDescent="0.25">
      <c r="B1162" s="494" t="s">
        <v>314</v>
      </c>
      <c r="C1162" s="369" t="s">
        <v>968</v>
      </c>
      <c r="D1162" s="369">
        <v>20261</v>
      </c>
      <c r="E1162" s="373" t="s">
        <v>280</v>
      </c>
      <c r="F1162" s="370" t="s">
        <v>291</v>
      </c>
      <c r="G1162" s="373" t="s">
        <v>285</v>
      </c>
      <c r="H1162" s="373">
        <v>5</v>
      </c>
      <c r="I1162" s="373" t="s">
        <v>552</v>
      </c>
      <c r="J1162" s="373" t="s">
        <v>278</v>
      </c>
      <c r="K1162" s="194" t="s">
        <v>616</v>
      </c>
      <c r="L1162" s="364" t="s">
        <v>617</v>
      </c>
      <c r="M1162" s="364" t="s">
        <v>317</v>
      </c>
      <c r="N1162" s="364" t="s">
        <v>318</v>
      </c>
      <c r="O1162" s="373" t="s">
        <v>315</v>
      </c>
      <c r="P1162" s="364">
        <v>0</v>
      </c>
      <c r="Q1162" s="364">
        <v>2</v>
      </c>
      <c r="R1162" s="369">
        <v>2</v>
      </c>
      <c r="S1162" s="364">
        <v>4</v>
      </c>
      <c r="T1162" s="8"/>
      <c r="U1162" s="374">
        <v>17</v>
      </c>
      <c r="V1162" s="370">
        <v>21815632</v>
      </c>
      <c r="W1162" s="373" t="s">
        <v>160</v>
      </c>
      <c r="X1162" s="364" t="s">
        <v>315</v>
      </c>
      <c r="Y1162" s="364" t="s">
        <v>578</v>
      </c>
      <c r="Z1162" s="364"/>
      <c r="AA1162" s="364"/>
      <c r="AB1162" s="370"/>
      <c r="AC1162" s="364"/>
      <c r="AD1162" s="364" t="s">
        <v>845</v>
      </c>
      <c r="AE1162" s="370"/>
      <c r="AF1162" s="370"/>
      <c r="AG1162" s="370" t="s">
        <v>301</v>
      </c>
      <c r="AH1162" s="364">
        <v>2</v>
      </c>
      <c r="AI1162" s="364">
        <v>21</v>
      </c>
      <c r="AJ1162" s="364">
        <v>0</v>
      </c>
      <c r="AK1162" s="364">
        <v>22</v>
      </c>
      <c r="AL1162" s="364">
        <v>40</v>
      </c>
      <c r="AM1162" s="22">
        <f t="shared" si="562"/>
        <v>2</v>
      </c>
      <c r="AN1162" s="104">
        <f t="shared" si="558"/>
        <v>0.875</v>
      </c>
      <c r="AO1162" s="104">
        <f t="shared" si="559"/>
        <v>0.94444444444444442</v>
      </c>
      <c r="AP1162" s="22" t="str" cm="1">
        <f t="array" ref="AP1162">IF(W1162="","",IF(SUMPRODUCT((W1162=$W$7:$W$2042)*(AH1162=$AH$7:$AH$2042)*(AN1162=$AN$7:$AN$2042)*(AO1162=$AO$7:$AO$2042)*(ROW($W$7:$W$2042)&lt;&gt;ROW(W1162))*((R1162=0)*($R$7:$R$2042&gt;0)+(R1162&gt;0)*($R$7:$R$2042=0)))&gt;0,"SALONES UNIDOS",IF(SUMPRODUCT((W1162=$W$7:$W$2042)*(AH1162=$AH$7:$AH$2042)*((AN1162&lt;$AO$7:$AO$2042)*(AO1162&gt;$AN$7:$AN$2042))*(ROW($W$7:$W$2042)&lt;&gt;ROW(W1162)))&gt;0,"Cruzado","Sin cruce")))</f>
        <v>Sin cruce</v>
      </c>
      <c r="AQ1162" s="22"/>
      <c r="AR1162" s="22"/>
      <c r="AS1162" s="104">
        <f t="shared" ref="AS1162:AS1163" si="567">AN1162</f>
        <v>0.875</v>
      </c>
      <c r="AT1162" s="104">
        <f t="shared" ref="AT1162:AT1163" si="568">AO1162</f>
        <v>0.94444444444444442</v>
      </c>
      <c r="AU1162" s="361" t="str" cm="1">
        <f t="array" ref="AU1162">IF(AB1162="","",IF(SUMPRODUCT((AB1162=$AB$989:$AB$1558)*(AH1162=$AH$989:$AH$1558)*(AQ1162=$AQ$989:$AQ$1558)*(AR1162=$AR$989:$AR$1558)*(ROW($AB$989:$AB$1558)&lt;&gt;ROW(AB1162))*((R1162=0)*($R$989:$R$1558&gt;0)+(R1162&gt;0)*($R$989:$R$1558=0)))&gt;0,"SALONES UNIDOS",IF(SUMPRODUCT((AB1162=$AB$989:$AB$1558)*(AH1162=$AH$989:$AH$1558)*((AQ1162&lt;$AR$989:$AR$1558)*(AR1162&gt;$AQ$989:$AQ$1558))*(ROW($AB$989:$AB$1558)&lt;&gt;ROW(AB1162)))&gt;0,"Cruzado","Sin cruce")))</f>
        <v/>
      </c>
      <c r="AV1162" s="361" t="str" cm="1">
        <f t="array" ref="AV1162">IF(AD1162="","",IF(SUMPRODUCT((AD1162=$AD$989:$AD$1558)*(AH1162=$AH$989:$AH$1558)*(AS1162=$AS$989:$AS$1558)*(AT1162=$AT$989:$AT$1558)*(ROW($AD$989:$AD$1558)&lt;&gt;ROW(AD1162))*((R1162=0)*($R$989:$R$1558&gt;0)+(R1162&gt;0)*($R$989:$R$1558=0)))&gt;0,"SALONES UNIDOS",IF(SUMPRODUCT((AD1162=$AD$989:$AD$1558)*(AH1162=$AH$989:$AH$1558)*((AS1162&lt;$AT$989:$AT$1558)*(AT1162&gt;$AS$989:$AS$1558))*(ROW($AD$989:$AD$1558)&lt;&gt;ROW(AD1162)))&gt;0,"Cruzado","Sin cruce")))</f>
        <v>Sin cruce</v>
      </c>
      <c r="AW1162" s="104" t="str">
        <f t="shared" si="563"/>
        <v>EN5PRINCIPALA</v>
      </c>
      <c r="AX1162" s="104" t="str" cm="1">
        <f t="array" ref="AX1162">IF(AW1162="","",IF(SUMPRODUCT((AW1162=$AW$7:$AW$2042)*(AH1162=$AH$7:$AH$2042)*(AN1162=$AN$7:$AN$2042)*(AO1162=$AO$7:$AO$2042)*(ROW($AW$7:$AW$2042)&lt;&gt;ROW(AW1162))*((R1162=0)*($R$7:$R$2042&gt;0)+(R1162&gt;0)*($R$7:$R$2042=0)))&gt;0,"SALONES UNIDOS",IF(SUMPRODUCT((AW1162=$AW$7:$AW$2042)*(AH1162=$AH$7:$AH$2042)*((AN1162&lt;$AO$7:$AO$2042)*(AO1162&gt;$AN$7:$AN$2042))*(ROW($AW$7:$AW$2042)&lt;&gt;ROW(AW1162)))&gt;0,"Cruzado","Sin cruce")))</f>
        <v>Sin cruce</v>
      </c>
    </row>
    <row r="1163" spans="2:50" ht="19.8" hidden="1" customHeight="1" x14ac:dyDescent="0.25">
      <c r="B1163" s="494" t="s">
        <v>314</v>
      </c>
      <c r="C1163" s="369" t="s">
        <v>968</v>
      </c>
      <c r="D1163" s="369">
        <v>20261</v>
      </c>
      <c r="E1163" s="373" t="s">
        <v>280</v>
      </c>
      <c r="F1163" s="370" t="s">
        <v>291</v>
      </c>
      <c r="G1163" s="373" t="s">
        <v>285</v>
      </c>
      <c r="H1163" s="373">
        <v>5</v>
      </c>
      <c r="I1163" s="373" t="s">
        <v>560</v>
      </c>
      <c r="J1163" s="373" t="s">
        <v>278</v>
      </c>
      <c r="K1163" s="194" t="s">
        <v>616</v>
      </c>
      <c r="L1163" s="364" t="s">
        <v>617</v>
      </c>
      <c r="M1163" s="364" t="s">
        <v>317</v>
      </c>
      <c r="N1163" s="364" t="s">
        <v>318</v>
      </c>
      <c r="O1163" s="373" t="s">
        <v>315</v>
      </c>
      <c r="P1163" s="364">
        <v>0</v>
      </c>
      <c r="Q1163" s="364">
        <v>2</v>
      </c>
      <c r="R1163" s="369">
        <v>2</v>
      </c>
      <c r="S1163" s="364">
        <v>4</v>
      </c>
      <c r="T1163" s="8"/>
      <c r="U1163" s="374">
        <v>18</v>
      </c>
      <c r="V1163" s="370">
        <v>21815632</v>
      </c>
      <c r="W1163" s="373" t="s">
        <v>160</v>
      </c>
      <c r="X1163" s="364" t="s">
        <v>315</v>
      </c>
      <c r="Y1163" s="364" t="s">
        <v>556</v>
      </c>
      <c r="Z1163" s="364"/>
      <c r="AA1163" s="364"/>
      <c r="AB1163" s="370"/>
      <c r="AC1163" s="364"/>
      <c r="AD1163" s="364" t="s">
        <v>845</v>
      </c>
      <c r="AE1163" s="370"/>
      <c r="AF1163" s="370"/>
      <c r="AG1163" s="370" t="s">
        <v>301</v>
      </c>
      <c r="AH1163" s="364">
        <v>3</v>
      </c>
      <c r="AI1163" s="364">
        <v>15</v>
      </c>
      <c r="AJ1163" s="364">
        <v>10</v>
      </c>
      <c r="AK1163" s="364">
        <v>16</v>
      </c>
      <c r="AL1163" s="364">
        <v>50</v>
      </c>
      <c r="AM1163" s="22">
        <f t="shared" si="562"/>
        <v>2</v>
      </c>
      <c r="AN1163" s="104">
        <f t="shared" si="558"/>
        <v>0.63194444444444442</v>
      </c>
      <c r="AO1163" s="104">
        <f t="shared" si="559"/>
        <v>0.70138888888888884</v>
      </c>
      <c r="AP1163" s="22" t="str" cm="1">
        <f t="array" ref="AP1163">IF(W1163="","",IF(SUMPRODUCT((W1163=$W$7:$W$2042)*(AH1163=$AH$7:$AH$2042)*(AN1163=$AN$7:$AN$2042)*(AO1163=$AO$7:$AO$2042)*(ROW($W$7:$W$2042)&lt;&gt;ROW(W1163))*((R1163=0)*($R$7:$R$2042&gt;0)+(R1163&gt;0)*($R$7:$R$2042=0)))&gt;0,"SALONES UNIDOS",IF(SUMPRODUCT((W1163=$W$7:$W$2042)*(AH1163=$AH$7:$AH$2042)*((AN1163&lt;$AO$7:$AO$2042)*(AO1163&gt;$AN$7:$AN$2042))*(ROW($W$7:$W$2042)&lt;&gt;ROW(W1163)))&gt;0,"Cruzado","Sin cruce")))</f>
        <v>Sin cruce</v>
      </c>
      <c r="AQ1163" s="22"/>
      <c r="AR1163" s="22"/>
      <c r="AS1163" s="104">
        <f t="shared" si="567"/>
        <v>0.63194444444444442</v>
      </c>
      <c r="AT1163" s="104">
        <f t="shared" si="568"/>
        <v>0.70138888888888884</v>
      </c>
      <c r="AU1163" s="361" t="str" cm="1">
        <f t="array" ref="AU1163">IF(AB1163="","",IF(SUMPRODUCT((AB1163=$AB$989:$AB$1558)*(AH1163=$AH$989:$AH$1558)*(AQ1163=$AQ$989:$AQ$1558)*(AR1163=$AR$989:$AR$1558)*(ROW($AB$989:$AB$1558)&lt;&gt;ROW(AB1163))*((R1163=0)*($R$989:$R$1558&gt;0)+(R1163&gt;0)*($R$989:$R$1558=0)))&gt;0,"SALONES UNIDOS",IF(SUMPRODUCT((AB1163=$AB$989:$AB$1558)*(AH1163=$AH$989:$AH$1558)*((AQ1163&lt;$AR$989:$AR$1558)*(AR1163&gt;$AQ$989:$AQ$1558))*(ROW($AB$989:$AB$1558)&lt;&gt;ROW(AB1163)))&gt;0,"Cruzado","Sin cruce")))</f>
        <v/>
      </c>
      <c r="AV1163" s="361" t="str" cm="1">
        <f t="array" ref="AV1163">IF(AD1163="","",IF(SUMPRODUCT((AD1163=$AD$989:$AD$1558)*(AH1163=$AH$989:$AH$1558)*(AS1163=$AS$989:$AS$1558)*(AT1163=$AT$989:$AT$1558)*(ROW($AD$989:$AD$1558)&lt;&gt;ROW(AD1163))*((R1163=0)*($R$989:$R$1558&gt;0)+(R1163&gt;0)*($R$989:$R$1558=0)))&gt;0,"SALONES UNIDOS",IF(SUMPRODUCT((AD1163=$AD$989:$AD$1558)*(AH1163=$AH$989:$AH$1558)*((AS1163&lt;$AT$989:$AT$1558)*(AT1163&gt;$AS$989:$AS$1558))*(ROW($AD$989:$AD$1558)&lt;&gt;ROW(AD1163)))&gt;0,"Cruzado","Sin cruce")))</f>
        <v>Sin cruce</v>
      </c>
      <c r="AW1163" s="104" t="str">
        <f t="shared" si="563"/>
        <v>EN5PRINCIPALA</v>
      </c>
      <c r="AX1163" s="104" t="str" cm="1">
        <f t="array" ref="AX1163">IF(AW1163="","",IF(SUMPRODUCT((AW1163=$AW$7:$AW$2042)*(AH1163=$AH$7:$AH$2042)*(AN1163=$AN$7:$AN$2042)*(AO1163=$AO$7:$AO$2042)*(ROW($AW$7:$AW$2042)&lt;&gt;ROW(AW1163))*((R1163=0)*($R$7:$R$2042&gt;0)+(R1163&gt;0)*($R$7:$R$2042=0)))&gt;0,"SALONES UNIDOS",IF(SUMPRODUCT((AW1163=$AW$7:$AW$2042)*(AH1163=$AH$7:$AH$2042)*((AN1163&lt;$AO$7:$AO$2042)*(AO1163&gt;$AN$7:$AN$2042))*(ROW($AW$7:$AW$2042)&lt;&gt;ROW(AW1163)))&gt;0,"Cruzado","Sin cruce")))</f>
        <v>Sin cruce</v>
      </c>
    </row>
    <row r="1164" spans="2:50" ht="19.8" hidden="1" customHeight="1" x14ac:dyDescent="0.25">
      <c r="B1164" s="494" t="s">
        <v>314</v>
      </c>
      <c r="C1164" s="369" t="s">
        <v>968</v>
      </c>
      <c r="D1164" s="369">
        <v>20261</v>
      </c>
      <c r="E1164" s="373" t="s">
        <v>280</v>
      </c>
      <c r="F1164" s="370" t="s">
        <v>291</v>
      </c>
      <c r="G1164" s="373" t="s">
        <v>285</v>
      </c>
      <c r="H1164" s="373">
        <v>5</v>
      </c>
      <c r="I1164" s="373" t="s">
        <v>281</v>
      </c>
      <c r="J1164" s="373" t="s">
        <v>281</v>
      </c>
      <c r="K1164" s="194" t="s">
        <v>609</v>
      </c>
      <c r="L1164" s="364" t="s">
        <v>610</v>
      </c>
      <c r="M1164" s="364" t="s">
        <v>324</v>
      </c>
      <c r="N1164" s="364" t="s">
        <v>318</v>
      </c>
      <c r="O1164" s="373" t="s">
        <v>315</v>
      </c>
      <c r="P1164" s="364">
        <v>2</v>
      </c>
      <c r="Q1164" s="364">
        <v>2</v>
      </c>
      <c r="R1164" s="369">
        <v>4</v>
      </c>
      <c r="S1164" s="364">
        <v>3</v>
      </c>
      <c r="T1164" s="8"/>
      <c r="U1164" s="374">
        <v>35</v>
      </c>
      <c r="V1164" s="370">
        <v>22291445</v>
      </c>
      <c r="W1164" s="373" t="s">
        <v>187</v>
      </c>
      <c r="X1164" s="364" t="s">
        <v>315</v>
      </c>
      <c r="Y1164" s="364" t="s">
        <v>578</v>
      </c>
      <c r="Z1164" s="364"/>
      <c r="AA1164" s="364"/>
      <c r="AB1164" s="364" t="s">
        <v>855</v>
      </c>
      <c r="AC1164" s="364"/>
      <c r="AD1164" s="369"/>
      <c r="AE1164" s="370"/>
      <c r="AF1164" s="370"/>
      <c r="AG1164" s="370" t="s">
        <v>319</v>
      </c>
      <c r="AH1164" s="364">
        <v>2</v>
      </c>
      <c r="AI1164" s="364">
        <v>18</v>
      </c>
      <c r="AJ1164" s="364">
        <v>30</v>
      </c>
      <c r="AK1164" s="364">
        <v>21</v>
      </c>
      <c r="AL1164" s="364">
        <v>50</v>
      </c>
      <c r="AM1164" s="22">
        <f t="shared" si="562"/>
        <v>4</v>
      </c>
      <c r="AN1164" s="104">
        <f t="shared" si="558"/>
        <v>0.77083333333333337</v>
      </c>
      <c r="AO1164" s="104">
        <f t="shared" si="559"/>
        <v>0.90972222222222221</v>
      </c>
      <c r="AP1164" s="22" t="str" cm="1">
        <f t="array" ref="AP1164">IF(W1164="","",IF(SUMPRODUCT((W1164=$W$7:$W$2042)*(AH1164=$AH$7:$AH$2042)*(AN1164=$AN$7:$AN$2042)*(AO1164=$AO$7:$AO$2042)*(ROW($W$7:$W$2042)&lt;&gt;ROW(W1164))*((R1164=0)*($R$7:$R$2042&gt;0)+(R1164&gt;0)*($R$7:$R$2042=0)))&gt;0,"SALONES UNIDOS",IF(SUMPRODUCT((W1164=$W$7:$W$2042)*(AH1164=$AH$7:$AH$2042)*((AN1164&lt;$AO$7:$AO$2042)*(AO1164&gt;$AN$7:$AN$2042))*(ROW($W$7:$W$2042)&lt;&gt;ROW(W1164)))&gt;0,"Cruzado","Sin cruce")))</f>
        <v>Sin cruce</v>
      </c>
      <c r="AQ1164" s="104">
        <f>AN1164</f>
        <v>0.77083333333333337</v>
      </c>
      <c r="AR1164" s="104">
        <f>AO1164</f>
        <v>0.90972222222222221</v>
      </c>
      <c r="AS1164" s="22"/>
      <c r="AT1164" s="22"/>
      <c r="AU1164" s="361" t="str" cm="1">
        <f t="array" ref="AU1164">IF(AB1164="","",IF(SUMPRODUCT((AB1164=$AB$989:$AB$1558)*(AH1164=$AH$989:$AH$1558)*(AQ1164=$AQ$989:$AQ$1558)*(AR1164=$AR$989:$AR$1558)*(ROW($AB$989:$AB$1558)&lt;&gt;ROW(AB1164))*((R1164=0)*($R$989:$R$1558&gt;0)+(R1164&gt;0)*($R$989:$R$1558=0)))&gt;0,"SALONES UNIDOS",IF(SUMPRODUCT((AB1164=$AB$989:$AB$1558)*(AH1164=$AH$989:$AH$1558)*((AQ1164&lt;$AR$989:$AR$1558)*(AR1164&gt;$AQ$989:$AQ$1558))*(ROW($AB$989:$AB$1558)&lt;&gt;ROW(AB1164)))&gt;0,"Cruzado","Sin cruce")))</f>
        <v>Sin cruce</v>
      </c>
      <c r="AV1164" s="361" t="str" cm="1">
        <f t="array" ref="AV1164">IF(AD1164="","",IF(SUMPRODUCT((AD1164=$AD$989:$AD$1558)*(AH1164=$AH$989:$AH$1558)*(AS1164=$AS$989:$AS$1558)*(AT1164=$AT$989:$AT$1558)*(ROW($AD$989:$AD$1558)&lt;&gt;ROW(AD1164))*((R1164=0)*($R$989:$R$1558&gt;0)+(R1164&gt;0)*($R$989:$R$1558=0)))&gt;0,"SALONES UNIDOS",IF(SUMPRODUCT((AD1164=$AD$989:$AD$1558)*(AH1164=$AH$989:$AH$1558)*((AS1164&lt;$AT$989:$AT$1558)*(AT1164&gt;$AS$989:$AS$1558))*(ROW($AD$989:$AD$1558)&lt;&gt;ROW(AD1164)))&gt;0,"Cruzado","Sin cruce")))</f>
        <v/>
      </c>
      <c r="AW1164" s="104" t="str">
        <f t="shared" si="563"/>
        <v>EN5PRINCIPALB</v>
      </c>
      <c r="AX1164" s="104" t="str" cm="1">
        <f t="array" ref="AX1164">IF(AW1164="","",IF(SUMPRODUCT((AW1164=$AW$7:$AW$2042)*(AH1164=$AH$7:$AH$2042)*(AN1164=$AN$7:$AN$2042)*(AO1164=$AO$7:$AO$2042)*(ROW($AW$7:$AW$2042)&lt;&gt;ROW(AW1164))*((R1164=0)*($R$7:$R$2042&gt;0)+(R1164&gt;0)*($R$7:$R$2042=0)))&gt;0,"SALONES UNIDOS",IF(SUMPRODUCT((AW1164=$AW$7:$AW$2042)*(AH1164=$AH$7:$AH$2042)*((AN1164&lt;$AO$7:$AO$2042)*(AO1164&gt;$AN$7:$AN$2042))*(ROW($AW$7:$AW$2042)&lt;&gt;ROW(AW1164)))&gt;0,"Cruzado","Sin cruce")))</f>
        <v>Sin cruce</v>
      </c>
    </row>
    <row r="1165" spans="2:50" ht="19.8" hidden="1" customHeight="1" x14ac:dyDescent="0.25">
      <c r="B1165" s="494" t="s">
        <v>314</v>
      </c>
      <c r="C1165" s="369" t="s">
        <v>968</v>
      </c>
      <c r="D1165" s="369">
        <v>20261</v>
      </c>
      <c r="E1165" s="373" t="s">
        <v>280</v>
      </c>
      <c r="F1165" s="370" t="s">
        <v>291</v>
      </c>
      <c r="G1165" s="373" t="s">
        <v>285</v>
      </c>
      <c r="H1165" s="373">
        <v>5</v>
      </c>
      <c r="I1165" s="373" t="s">
        <v>281</v>
      </c>
      <c r="J1165" s="373" t="s">
        <v>281</v>
      </c>
      <c r="K1165" s="194" t="s">
        <v>611</v>
      </c>
      <c r="L1165" s="364" t="s">
        <v>612</v>
      </c>
      <c r="M1165" s="364" t="s">
        <v>317</v>
      </c>
      <c r="N1165" s="364" t="s">
        <v>318</v>
      </c>
      <c r="O1165" s="370" t="s">
        <v>321</v>
      </c>
      <c r="P1165" s="364">
        <v>2</v>
      </c>
      <c r="Q1165" s="364">
        <v>4</v>
      </c>
      <c r="R1165" s="369">
        <v>6</v>
      </c>
      <c r="S1165" s="364">
        <v>4</v>
      </c>
      <c r="T1165" s="8"/>
      <c r="U1165" s="374">
        <v>35</v>
      </c>
      <c r="V1165" s="370">
        <v>18135807</v>
      </c>
      <c r="W1165" s="373" t="s">
        <v>227</v>
      </c>
      <c r="X1165" s="372" t="s">
        <v>321</v>
      </c>
      <c r="Y1165" s="364" t="s">
        <v>556</v>
      </c>
      <c r="Z1165" s="364"/>
      <c r="AA1165" s="364"/>
      <c r="AB1165" s="370"/>
      <c r="AC1165" s="370"/>
      <c r="AD1165" s="369"/>
      <c r="AE1165" s="370"/>
      <c r="AF1165" s="370"/>
      <c r="AG1165" s="370" t="s">
        <v>319</v>
      </c>
      <c r="AH1165" s="364">
        <v>7</v>
      </c>
      <c r="AI1165" s="364">
        <v>9</v>
      </c>
      <c r="AJ1165" s="364">
        <v>20</v>
      </c>
      <c r="AK1165" s="364">
        <v>14</v>
      </c>
      <c r="AL1165" s="364">
        <v>20</v>
      </c>
      <c r="AM1165" s="22">
        <f t="shared" si="562"/>
        <v>6</v>
      </c>
      <c r="AN1165" s="104">
        <f t="shared" si="558"/>
        <v>0.3888888888888889</v>
      </c>
      <c r="AO1165" s="104">
        <f t="shared" si="559"/>
        <v>0.59722222222222221</v>
      </c>
      <c r="AP1165" s="22" t="str" cm="1">
        <f t="array" ref="AP1165">IF(W1165="","",IF(SUMPRODUCT((W1165=$W$7:$W$2042)*(AH1165=$AH$7:$AH$2042)*(AN1165=$AN$7:$AN$2042)*(AO1165=$AO$7:$AO$2042)*(ROW($W$7:$W$2042)&lt;&gt;ROW(W1165))*((R1165=0)*($R$7:$R$2042&gt;0)+(R1165&gt;0)*($R$7:$R$2042=0)))&gt;0,"SALONES UNIDOS",IF(SUMPRODUCT((W1165=$W$7:$W$2042)*(AH1165=$AH$7:$AH$2042)*((AN1165&lt;$AO$7:$AO$2042)*(AO1165&gt;$AN$7:$AN$2042))*(ROW($W$7:$W$2042)&lt;&gt;ROW(W1165)))&gt;0,"Cruzado","Sin cruce")))</f>
        <v>Sin cruce</v>
      </c>
      <c r="AQ1165" s="104"/>
      <c r="AR1165" s="104"/>
      <c r="AS1165" s="22"/>
      <c r="AT1165" s="22"/>
      <c r="AU1165" s="361" t="str" cm="1">
        <f t="array" ref="AU1165">IF(AB1165="","",IF(SUMPRODUCT((AB1165=$AB$989:$AB$1558)*(AH1165=$AH$989:$AH$1558)*(AQ1165=$AQ$989:$AQ$1558)*(AR1165=$AR$989:$AR$1558)*(ROW($AB$989:$AB$1558)&lt;&gt;ROW(AB1165))*((R1165=0)*($R$989:$R$1558&gt;0)+(R1165&gt;0)*($R$989:$R$1558=0)))&gt;0,"SALONES UNIDOS",IF(SUMPRODUCT((AB1165=$AB$989:$AB$1558)*(AH1165=$AH$989:$AH$1558)*((AQ1165&lt;$AR$989:$AR$1558)*(AR1165&gt;$AQ$989:$AQ$1558))*(ROW($AB$989:$AB$1558)&lt;&gt;ROW(AB1165)))&gt;0,"Cruzado","Sin cruce")))</f>
        <v/>
      </c>
      <c r="AV1165" s="361" t="str" cm="1">
        <f t="array" ref="AV1165">IF(AD1165="","",IF(SUMPRODUCT((AD1165=$AD$989:$AD$1558)*(AH1165=$AH$989:$AH$1558)*(AS1165=$AS$989:$AS$1558)*(AT1165=$AT$989:$AT$1558)*(ROW($AD$989:$AD$1558)&lt;&gt;ROW(AD1165))*((R1165=0)*($R$989:$R$1558&gt;0)+(R1165&gt;0)*($R$989:$R$1558=0)))&gt;0,"SALONES UNIDOS",IF(SUMPRODUCT((AD1165=$AD$989:$AD$1558)*(AH1165=$AH$989:$AH$1558)*((AS1165&lt;$AT$989:$AT$1558)*(AT1165&gt;$AS$989:$AS$1558))*(ROW($AD$989:$AD$1558)&lt;&gt;ROW(AD1165)))&gt;0,"Cruzado","Sin cruce")))</f>
        <v/>
      </c>
      <c r="AW1165" s="104" t="str">
        <f t="shared" si="563"/>
        <v>EN5PRINCIPALB</v>
      </c>
      <c r="AX1165" s="104" t="str" cm="1">
        <f t="array" ref="AX1165">IF(AW1165="","",IF(SUMPRODUCT((AW1165=$AW$7:$AW$2042)*(AH1165=$AH$7:$AH$2042)*(AN1165=$AN$7:$AN$2042)*(AO1165=$AO$7:$AO$2042)*(ROW($AW$7:$AW$2042)&lt;&gt;ROW(AW1165))*((R1165=0)*($R$7:$R$2042&gt;0)+(R1165&gt;0)*($R$7:$R$2042=0)))&gt;0,"SALONES UNIDOS",IF(SUMPRODUCT((AW1165=$AW$7:$AW$2042)*(AH1165=$AH$7:$AH$2042)*((AN1165&lt;$AO$7:$AO$2042)*(AO1165&gt;$AN$7:$AN$2042))*(ROW($AW$7:$AW$2042)&lt;&gt;ROW(AW1165)))&gt;0,"Cruzado","Sin cruce")))</f>
        <v>Sin cruce</v>
      </c>
    </row>
    <row r="1166" spans="2:50" ht="19.8" hidden="1" customHeight="1" x14ac:dyDescent="0.25">
      <c r="B1166" s="494" t="s">
        <v>314</v>
      </c>
      <c r="C1166" s="369" t="s">
        <v>968</v>
      </c>
      <c r="D1166" s="369">
        <v>20261</v>
      </c>
      <c r="E1166" s="373" t="s">
        <v>280</v>
      </c>
      <c r="F1166" s="370" t="s">
        <v>291</v>
      </c>
      <c r="G1166" s="373" t="s">
        <v>285</v>
      </c>
      <c r="H1166" s="373">
        <v>5</v>
      </c>
      <c r="I1166" s="373" t="s">
        <v>281</v>
      </c>
      <c r="J1166" s="373" t="s">
        <v>281</v>
      </c>
      <c r="K1166" s="194" t="s">
        <v>613</v>
      </c>
      <c r="L1166" s="364" t="s">
        <v>986</v>
      </c>
      <c r="M1166" s="364" t="s">
        <v>317</v>
      </c>
      <c r="N1166" s="364" t="s">
        <v>318</v>
      </c>
      <c r="O1166" s="373" t="s">
        <v>315</v>
      </c>
      <c r="P1166" s="364">
        <v>2</v>
      </c>
      <c r="Q1166" s="364">
        <v>0</v>
      </c>
      <c r="R1166" s="369">
        <v>2</v>
      </c>
      <c r="S1166" s="364">
        <v>6</v>
      </c>
      <c r="T1166" s="8"/>
      <c r="U1166" s="374">
        <v>35</v>
      </c>
      <c r="V1166" s="370">
        <v>80034938</v>
      </c>
      <c r="W1166" s="373" t="s">
        <v>21</v>
      </c>
      <c r="X1166" s="364" t="s">
        <v>315</v>
      </c>
      <c r="Y1166" s="364" t="s">
        <v>556</v>
      </c>
      <c r="Z1166" s="364"/>
      <c r="AA1166" s="364"/>
      <c r="AB1166" s="364" t="s">
        <v>857</v>
      </c>
      <c r="AC1166" s="364"/>
      <c r="AD1166" s="369"/>
      <c r="AE1166" s="370"/>
      <c r="AF1166" s="370"/>
      <c r="AG1166" s="370" t="s">
        <v>559</v>
      </c>
      <c r="AH1166" s="364">
        <v>1</v>
      </c>
      <c r="AI1166" s="364">
        <v>8</v>
      </c>
      <c r="AJ1166" s="364">
        <v>30</v>
      </c>
      <c r="AK1166" s="364">
        <v>10</v>
      </c>
      <c r="AL1166" s="364">
        <v>10</v>
      </c>
      <c r="AM1166" s="22">
        <f t="shared" si="562"/>
        <v>2</v>
      </c>
      <c r="AN1166" s="104">
        <f t="shared" si="558"/>
        <v>0.35416666666666663</v>
      </c>
      <c r="AO1166" s="104">
        <f t="shared" si="559"/>
        <v>0.4236111111111111</v>
      </c>
      <c r="AP1166" s="22" t="str" cm="1">
        <f t="array" ref="AP1166">IF(W1166="","",IF(SUMPRODUCT((W1166=$W$7:$W$2042)*(AH1166=$AH$7:$AH$2042)*(AN1166=$AN$7:$AN$2042)*(AO1166=$AO$7:$AO$2042)*(ROW($W$7:$W$2042)&lt;&gt;ROW(W1166))*((R1166=0)*($R$7:$R$2042&gt;0)+(R1166&gt;0)*($R$7:$R$2042=0)))&gt;0,"SALONES UNIDOS",IF(SUMPRODUCT((W1166=$W$7:$W$2042)*(AH1166=$AH$7:$AH$2042)*((AN1166&lt;$AO$7:$AO$2042)*(AO1166&gt;$AN$7:$AN$2042))*(ROW($W$7:$W$2042)&lt;&gt;ROW(W1166)))&gt;0,"Cruzado","Sin cruce")))</f>
        <v>Sin cruce</v>
      </c>
      <c r="AQ1166" s="104">
        <f>AN1166</f>
        <v>0.35416666666666663</v>
      </c>
      <c r="AR1166" s="104">
        <f>AO1166</f>
        <v>0.4236111111111111</v>
      </c>
      <c r="AS1166" s="22"/>
      <c r="AT1166" s="22"/>
      <c r="AU1166" s="361" t="str" cm="1">
        <f t="array" ref="AU1166">IF(AB1166="","",IF(SUMPRODUCT((AB1166=$AB$989:$AB$1558)*(AH1166=$AH$989:$AH$1558)*(AQ1166=$AQ$989:$AQ$1558)*(AR1166=$AR$989:$AR$1558)*(ROW($AB$989:$AB$1558)&lt;&gt;ROW(AB1166))*((R1166=0)*($R$989:$R$1558&gt;0)+(R1166&gt;0)*($R$989:$R$1558=0)))&gt;0,"SALONES UNIDOS",IF(SUMPRODUCT((AB1166=$AB$989:$AB$1558)*(AH1166=$AH$989:$AH$1558)*((AQ1166&lt;$AR$989:$AR$1558)*(AR1166&gt;$AQ$989:$AQ$1558))*(ROW($AB$989:$AB$1558)&lt;&gt;ROW(AB1166)))&gt;0,"Cruzado","Sin cruce")))</f>
        <v>Sin cruce</v>
      </c>
      <c r="AV1166" s="361" t="str" cm="1">
        <f t="array" ref="AV1166">IF(AD1166="","",IF(SUMPRODUCT((AD1166=$AD$989:$AD$1558)*(AH1166=$AH$989:$AH$1558)*(AS1166=$AS$989:$AS$1558)*(AT1166=$AT$989:$AT$1558)*(ROW($AD$989:$AD$1558)&lt;&gt;ROW(AD1166))*((R1166=0)*($R$989:$R$1558&gt;0)+(R1166&gt;0)*($R$989:$R$1558=0)))&gt;0,"SALONES UNIDOS",IF(SUMPRODUCT((AD1166=$AD$989:$AD$1558)*(AH1166=$AH$989:$AH$1558)*((AS1166&lt;$AT$989:$AT$1558)*(AT1166&gt;$AS$989:$AS$1558))*(ROW($AD$989:$AD$1558)&lt;&gt;ROW(AD1166)))&gt;0,"Cruzado","Sin cruce")))</f>
        <v/>
      </c>
      <c r="AW1166" s="104" t="str">
        <f t="shared" si="563"/>
        <v>EN5PRINCIPALB</v>
      </c>
      <c r="AX1166" s="104" t="str" cm="1">
        <f t="array" ref="AX1166">IF(AW1166="","",IF(SUMPRODUCT((AW1166=$AW$7:$AW$2042)*(AH1166=$AH$7:$AH$2042)*(AN1166=$AN$7:$AN$2042)*(AO1166=$AO$7:$AO$2042)*(ROW($AW$7:$AW$2042)&lt;&gt;ROW(AW1166))*((R1166=0)*($R$7:$R$2042&gt;0)+(R1166&gt;0)*($R$7:$R$2042=0)))&gt;0,"SALONES UNIDOS",IF(SUMPRODUCT((AW1166=$AW$7:$AW$2042)*(AH1166=$AH$7:$AH$2042)*((AN1166&lt;$AO$7:$AO$2042)*(AO1166&gt;$AN$7:$AN$2042))*(ROW($AW$7:$AW$2042)&lt;&gt;ROW(AW1166)))&gt;0,"Cruzado","Sin cruce")))</f>
        <v>Sin cruce</v>
      </c>
    </row>
    <row r="1167" spans="2:50" ht="19.8" hidden="1" customHeight="1" x14ac:dyDescent="0.25">
      <c r="B1167" s="494" t="s">
        <v>314</v>
      </c>
      <c r="C1167" s="369" t="s">
        <v>968</v>
      </c>
      <c r="D1167" s="369">
        <v>20261</v>
      </c>
      <c r="E1167" s="373" t="s">
        <v>280</v>
      </c>
      <c r="F1167" s="370" t="s">
        <v>291</v>
      </c>
      <c r="G1167" s="373" t="s">
        <v>285</v>
      </c>
      <c r="H1167" s="373">
        <v>5</v>
      </c>
      <c r="I1167" s="373" t="s">
        <v>412</v>
      </c>
      <c r="J1167" s="373" t="s">
        <v>281</v>
      </c>
      <c r="K1167" s="194" t="s">
        <v>613</v>
      </c>
      <c r="L1167" s="364" t="s">
        <v>986</v>
      </c>
      <c r="M1167" s="364" t="s">
        <v>317</v>
      </c>
      <c r="N1167" s="364" t="s">
        <v>318</v>
      </c>
      <c r="O1167" s="373" t="s">
        <v>315</v>
      </c>
      <c r="P1167" s="364">
        <v>0</v>
      </c>
      <c r="Q1167" s="364">
        <v>2</v>
      </c>
      <c r="R1167" s="369">
        <v>2</v>
      </c>
      <c r="S1167" s="364">
        <v>6</v>
      </c>
      <c r="T1167" s="8"/>
      <c r="U1167" s="374">
        <v>17</v>
      </c>
      <c r="V1167" s="370">
        <v>80034938</v>
      </c>
      <c r="W1167" s="373" t="s">
        <v>21</v>
      </c>
      <c r="X1167" s="364" t="s">
        <v>315</v>
      </c>
      <c r="Y1167" s="364" t="s">
        <v>556</v>
      </c>
      <c r="Z1167" s="364"/>
      <c r="AA1167" s="364"/>
      <c r="AB1167" s="370"/>
      <c r="AC1167" s="364"/>
      <c r="AD1167" s="364" t="s">
        <v>858</v>
      </c>
      <c r="AE1167" s="370"/>
      <c r="AF1167" s="370"/>
      <c r="AG1167" s="370" t="s">
        <v>301</v>
      </c>
      <c r="AH1167" s="364">
        <v>1</v>
      </c>
      <c r="AI1167" s="364">
        <v>10</v>
      </c>
      <c r="AJ1167" s="364">
        <v>10</v>
      </c>
      <c r="AK1167" s="364">
        <v>11</v>
      </c>
      <c r="AL1167" s="364">
        <v>50</v>
      </c>
      <c r="AM1167" s="22">
        <f t="shared" si="562"/>
        <v>2</v>
      </c>
      <c r="AN1167" s="104">
        <f t="shared" si="558"/>
        <v>0.4236111111111111</v>
      </c>
      <c r="AO1167" s="104">
        <f t="shared" si="559"/>
        <v>0.49305555555555552</v>
      </c>
      <c r="AP1167" s="22" t="str" cm="1">
        <f t="array" ref="AP1167">IF(W1167="","",IF(SUMPRODUCT((W1167=$W$7:$W$2042)*(AH1167=$AH$7:$AH$2042)*(AN1167=$AN$7:$AN$2042)*(AO1167=$AO$7:$AO$2042)*(ROW($W$7:$W$2042)&lt;&gt;ROW(W1167))*((R1167=0)*($R$7:$R$2042&gt;0)+(R1167&gt;0)*($R$7:$R$2042=0)))&gt;0,"SALONES UNIDOS",IF(SUMPRODUCT((W1167=$W$7:$W$2042)*(AH1167=$AH$7:$AH$2042)*((AN1167&lt;$AO$7:$AO$2042)*(AO1167&gt;$AN$7:$AN$2042))*(ROW($W$7:$W$2042)&lt;&gt;ROW(W1167)))&gt;0,"Cruzado","Sin cruce")))</f>
        <v>Sin cruce</v>
      </c>
      <c r="AQ1167" s="22"/>
      <c r="AR1167" s="22"/>
      <c r="AS1167" s="104">
        <f t="shared" ref="AS1167:AS1168" si="569">AN1167</f>
        <v>0.4236111111111111</v>
      </c>
      <c r="AT1167" s="104">
        <f t="shared" ref="AT1167:AT1168" si="570">AO1167</f>
        <v>0.49305555555555552</v>
      </c>
      <c r="AU1167" s="361" t="str" cm="1">
        <f t="array" ref="AU1167">IF(AB1167="","",IF(SUMPRODUCT((AB1167=$AB$989:$AB$1558)*(AH1167=$AH$989:$AH$1558)*(AQ1167=$AQ$989:$AQ$1558)*(AR1167=$AR$989:$AR$1558)*(ROW($AB$989:$AB$1558)&lt;&gt;ROW(AB1167))*((R1167=0)*($R$989:$R$1558&gt;0)+(R1167&gt;0)*($R$989:$R$1558=0)))&gt;0,"SALONES UNIDOS",IF(SUMPRODUCT((AB1167=$AB$989:$AB$1558)*(AH1167=$AH$989:$AH$1558)*((AQ1167&lt;$AR$989:$AR$1558)*(AR1167&gt;$AQ$989:$AQ$1558))*(ROW($AB$989:$AB$1558)&lt;&gt;ROW(AB1167)))&gt;0,"Cruzado","Sin cruce")))</f>
        <v/>
      </c>
      <c r="AV1167" s="361" t="str" cm="1">
        <f t="array" ref="AV1167">IF(AD1167="","",IF(SUMPRODUCT((AD1167=$AD$989:$AD$1558)*(AH1167=$AH$989:$AH$1558)*(AS1167=$AS$989:$AS$1558)*(AT1167=$AT$989:$AT$1558)*(ROW($AD$989:$AD$1558)&lt;&gt;ROW(AD1167))*((R1167=0)*($R$989:$R$1558&gt;0)+(R1167&gt;0)*($R$989:$R$1558=0)))&gt;0,"SALONES UNIDOS",IF(SUMPRODUCT((AD1167=$AD$989:$AD$1558)*(AH1167=$AH$989:$AH$1558)*((AS1167&lt;$AT$989:$AT$1558)*(AT1167&gt;$AS$989:$AS$1558))*(ROW($AD$989:$AD$1558)&lt;&gt;ROW(AD1167)))&gt;0,"Cruzado","Sin cruce")))</f>
        <v>Sin cruce</v>
      </c>
      <c r="AW1167" s="104" t="str">
        <f t="shared" si="563"/>
        <v>EN5PRINCIPALB</v>
      </c>
      <c r="AX1167" s="104" t="str" cm="1">
        <f t="array" ref="AX1167">IF(AW1167="","",IF(SUMPRODUCT((AW1167=$AW$7:$AW$2042)*(AH1167=$AH$7:$AH$2042)*(AN1167=$AN$7:$AN$2042)*(AO1167=$AO$7:$AO$2042)*(ROW($AW$7:$AW$2042)&lt;&gt;ROW(AW1167))*((R1167=0)*($R$7:$R$2042&gt;0)+(R1167&gt;0)*($R$7:$R$2042=0)))&gt;0,"SALONES UNIDOS",IF(SUMPRODUCT((AW1167=$AW$7:$AW$2042)*(AH1167=$AH$7:$AH$2042)*((AN1167&lt;$AO$7:$AO$2042)*(AO1167&gt;$AN$7:$AN$2042))*(ROW($AW$7:$AW$2042)&lt;&gt;ROW(AW1167)))&gt;0,"Cruzado","Sin cruce")))</f>
        <v>Sin cruce</v>
      </c>
    </row>
    <row r="1168" spans="2:50" ht="19.8" hidden="1" customHeight="1" x14ac:dyDescent="0.25">
      <c r="B1168" s="494" t="s">
        <v>314</v>
      </c>
      <c r="C1168" s="369" t="s">
        <v>968</v>
      </c>
      <c r="D1168" s="369">
        <v>20261</v>
      </c>
      <c r="E1168" s="373" t="s">
        <v>280</v>
      </c>
      <c r="F1168" s="370" t="s">
        <v>291</v>
      </c>
      <c r="G1168" s="373" t="s">
        <v>285</v>
      </c>
      <c r="H1168" s="373">
        <v>5</v>
      </c>
      <c r="I1168" s="373" t="s">
        <v>571</v>
      </c>
      <c r="J1168" s="373" t="s">
        <v>281</v>
      </c>
      <c r="K1168" s="194" t="s">
        <v>613</v>
      </c>
      <c r="L1168" s="364" t="s">
        <v>986</v>
      </c>
      <c r="M1168" s="364" t="s">
        <v>317</v>
      </c>
      <c r="N1168" s="364" t="s">
        <v>318</v>
      </c>
      <c r="O1168" s="373" t="s">
        <v>315</v>
      </c>
      <c r="P1168" s="364">
        <v>0</v>
      </c>
      <c r="Q1168" s="364">
        <v>2</v>
      </c>
      <c r="R1168" s="369">
        <v>2</v>
      </c>
      <c r="S1168" s="364">
        <v>6</v>
      </c>
      <c r="T1168" s="8"/>
      <c r="U1168" s="374">
        <v>18</v>
      </c>
      <c r="V1168" s="370">
        <v>80034938</v>
      </c>
      <c r="W1168" s="373" t="s">
        <v>21</v>
      </c>
      <c r="X1168" s="364" t="s">
        <v>315</v>
      </c>
      <c r="Y1168" s="364" t="s">
        <v>556</v>
      </c>
      <c r="Z1168" s="364"/>
      <c r="AA1168" s="364"/>
      <c r="AB1168" s="370"/>
      <c r="AC1168" s="364"/>
      <c r="AD1168" s="364" t="s">
        <v>858</v>
      </c>
      <c r="AE1168" s="370"/>
      <c r="AF1168" s="370"/>
      <c r="AG1168" s="370" t="s">
        <v>301</v>
      </c>
      <c r="AH1168" s="364">
        <v>1</v>
      </c>
      <c r="AI1168" s="364">
        <v>11</v>
      </c>
      <c r="AJ1168" s="364">
        <v>50</v>
      </c>
      <c r="AK1168" s="364">
        <v>13</v>
      </c>
      <c r="AL1168" s="364">
        <v>30</v>
      </c>
      <c r="AM1168" s="22">
        <f t="shared" si="562"/>
        <v>2</v>
      </c>
      <c r="AN1168" s="104">
        <f t="shared" si="558"/>
        <v>0.49305555555555552</v>
      </c>
      <c r="AO1168" s="104">
        <f t="shared" si="559"/>
        <v>0.5625</v>
      </c>
      <c r="AP1168" s="22" t="str" cm="1">
        <f t="array" ref="AP1168">IF(W1168="","",IF(SUMPRODUCT((W1168=$W$7:$W$2042)*(AH1168=$AH$7:$AH$2042)*(AN1168=$AN$7:$AN$2042)*(AO1168=$AO$7:$AO$2042)*(ROW($W$7:$W$2042)&lt;&gt;ROW(W1168))*((R1168=0)*($R$7:$R$2042&gt;0)+(R1168&gt;0)*($R$7:$R$2042=0)))&gt;0,"SALONES UNIDOS",IF(SUMPRODUCT((W1168=$W$7:$W$2042)*(AH1168=$AH$7:$AH$2042)*((AN1168&lt;$AO$7:$AO$2042)*(AO1168&gt;$AN$7:$AN$2042))*(ROW($W$7:$W$2042)&lt;&gt;ROW(W1168)))&gt;0,"Cruzado","Sin cruce")))</f>
        <v>Sin cruce</v>
      </c>
      <c r="AQ1168" s="22"/>
      <c r="AR1168" s="22"/>
      <c r="AS1168" s="104">
        <f t="shared" si="569"/>
        <v>0.49305555555555552</v>
      </c>
      <c r="AT1168" s="104">
        <f t="shared" si="570"/>
        <v>0.5625</v>
      </c>
      <c r="AU1168" s="361" t="str" cm="1">
        <f t="array" ref="AU1168">IF(AB1168="","",IF(SUMPRODUCT((AB1168=$AB$989:$AB$1558)*(AH1168=$AH$989:$AH$1558)*(AQ1168=$AQ$989:$AQ$1558)*(AR1168=$AR$989:$AR$1558)*(ROW($AB$989:$AB$1558)&lt;&gt;ROW(AB1168))*((R1168=0)*($R$989:$R$1558&gt;0)+(R1168&gt;0)*($R$989:$R$1558=0)))&gt;0,"SALONES UNIDOS",IF(SUMPRODUCT((AB1168=$AB$989:$AB$1558)*(AH1168=$AH$989:$AH$1558)*((AQ1168&lt;$AR$989:$AR$1558)*(AR1168&gt;$AQ$989:$AQ$1558))*(ROW($AB$989:$AB$1558)&lt;&gt;ROW(AB1168)))&gt;0,"Cruzado","Sin cruce")))</f>
        <v/>
      </c>
      <c r="AV1168" s="361" t="str" cm="1">
        <f t="array" ref="AV1168">IF(AD1168="","",IF(SUMPRODUCT((AD1168=$AD$989:$AD$1558)*(AH1168=$AH$989:$AH$1558)*(AS1168=$AS$989:$AS$1558)*(AT1168=$AT$989:$AT$1558)*(ROW($AD$989:$AD$1558)&lt;&gt;ROW(AD1168))*((R1168=0)*($R$989:$R$1558&gt;0)+(R1168&gt;0)*($R$989:$R$1558=0)))&gt;0,"SALONES UNIDOS",IF(SUMPRODUCT((AD1168=$AD$989:$AD$1558)*(AH1168=$AH$989:$AH$1558)*((AS1168&lt;$AT$989:$AT$1558)*(AT1168&gt;$AS$989:$AS$1558))*(ROW($AD$989:$AD$1558)&lt;&gt;ROW(AD1168)))&gt;0,"Cruzado","Sin cruce")))</f>
        <v>Sin cruce</v>
      </c>
      <c r="AW1168" s="104" t="str">
        <f t="shared" si="563"/>
        <v>EN5PRINCIPALB</v>
      </c>
      <c r="AX1168" s="104" t="str" cm="1">
        <f t="array" ref="AX1168">IF(AW1168="","",IF(SUMPRODUCT((AW1168=$AW$7:$AW$2042)*(AH1168=$AH$7:$AH$2042)*(AN1168=$AN$7:$AN$2042)*(AO1168=$AO$7:$AO$2042)*(ROW($AW$7:$AW$2042)&lt;&gt;ROW(AW1168))*((R1168=0)*($R$7:$R$2042&gt;0)+(R1168&gt;0)*($R$7:$R$2042=0)))&gt;0,"SALONES UNIDOS",IF(SUMPRODUCT((AW1168=$AW$7:$AW$2042)*(AH1168=$AH$7:$AH$2042)*((AN1168&lt;$AO$7:$AO$2042)*(AO1168&gt;$AN$7:$AN$2042))*(ROW($AW$7:$AW$2042)&lt;&gt;ROW(AW1168)))&gt;0,"Cruzado","Sin cruce")))</f>
        <v>Sin cruce</v>
      </c>
    </row>
    <row r="1169" spans="2:50" ht="19.8" hidden="1" customHeight="1" x14ac:dyDescent="0.25">
      <c r="B1169" s="494" t="s">
        <v>314</v>
      </c>
      <c r="C1169" s="369" t="s">
        <v>968</v>
      </c>
      <c r="D1169" s="369">
        <v>20261</v>
      </c>
      <c r="E1169" s="373" t="s">
        <v>280</v>
      </c>
      <c r="F1169" s="370" t="s">
        <v>291</v>
      </c>
      <c r="G1169" s="373" t="s">
        <v>285</v>
      </c>
      <c r="H1169" s="373">
        <v>5</v>
      </c>
      <c r="I1169" s="373" t="s">
        <v>281</v>
      </c>
      <c r="J1169" s="373" t="s">
        <v>281</v>
      </c>
      <c r="K1169" s="194" t="s">
        <v>613</v>
      </c>
      <c r="L1169" s="364" t="s">
        <v>986</v>
      </c>
      <c r="M1169" s="364" t="s">
        <v>317</v>
      </c>
      <c r="N1169" s="364" t="s">
        <v>318</v>
      </c>
      <c r="O1169" s="373" t="s">
        <v>315</v>
      </c>
      <c r="P1169" s="364">
        <v>0</v>
      </c>
      <c r="Q1169" s="364">
        <v>6</v>
      </c>
      <c r="R1169" s="369">
        <v>6</v>
      </c>
      <c r="S1169" s="364">
        <v>6</v>
      </c>
      <c r="T1169" s="8"/>
      <c r="U1169" s="374">
        <v>35</v>
      </c>
      <c r="V1169" s="370">
        <v>80034938</v>
      </c>
      <c r="W1169" s="373" t="s">
        <v>21</v>
      </c>
      <c r="X1169" s="364" t="s">
        <v>315</v>
      </c>
      <c r="Y1169" s="364" t="s">
        <v>578</v>
      </c>
      <c r="Z1169" s="364"/>
      <c r="AA1169" s="364"/>
      <c r="AB1169" s="364" t="s">
        <v>857</v>
      </c>
      <c r="AC1169" s="364"/>
      <c r="AD1169" s="369"/>
      <c r="AE1169" s="370"/>
      <c r="AF1169" s="370"/>
      <c r="AG1169" s="370" t="s">
        <v>301</v>
      </c>
      <c r="AH1169" s="364">
        <v>1</v>
      </c>
      <c r="AI1169" s="364">
        <v>18</v>
      </c>
      <c r="AJ1169" s="364">
        <v>30</v>
      </c>
      <c r="AK1169" s="364">
        <v>23</v>
      </c>
      <c r="AL1169" s="364">
        <v>30</v>
      </c>
      <c r="AM1169" s="22">
        <f t="shared" si="562"/>
        <v>6</v>
      </c>
      <c r="AN1169" s="104">
        <f t="shared" si="558"/>
        <v>0.77083333333333337</v>
      </c>
      <c r="AO1169" s="104">
        <f t="shared" si="559"/>
        <v>0.97916666666666674</v>
      </c>
      <c r="AP1169" s="22" t="str" cm="1">
        <f t="array" ref="AP1169">IF(W1169="","",IF(SUMPRODUCT((W1169=$W$7:$W$2042)*(AH1169=$AH$7:$AH$2042)*(AN1169=$AN$7:$AN$2042)*(AO1169=$AO$7:$AO$2042)*(ROW($W$7:$W$2042)&lt;&gt;ROW(W1169))*((R1169=0)*($R$7:$R$2042&gt;0)+(R1169&gt;0)*($R$7:$R$2042=0)))&gt;0,"SALONES UNIDOS",IF(SUMPRODUCT((W1169=$W$7:$W$2042)*(AH1169=$AH$7:$AH$2042)*((AN1169&lt;$AO$7:$AO$2042)*(AO1169&gt;$AN$7:$AN$2042))*(ROW($W$7:$W$2042)&lt;&gt;ROW(W1169)))&gt;0,"Cruzado","Sin cruce")))</f>
        <v>Sin cruce</v>
      </c>
      <c r="AQ1169" s="104">
        <f t="shared" ref="AQ1169:AQ1170" si="571">AN1169</f>
        <v>0.77083333333333337</v>
      </c>
      <c r="AR1169" s="104">
        <f t="shared" ref="AR1169:AR1170" si="572">AO1169</f>
        <v>0.97916666666666674</v>
      </c>
      <c r="AS1169" s="22"/>
      <c r="AT1169" s="22"/>
      <c r="AU1169" s="361" t="str" cm="1">
        <f t="array" ref="AU1169">IF(AB1169="","",IF(SUMPRODUCT((AB1169=$AB$989:$AB$1558)*(AH1169=$AH$989:$AH$1558)*(AQ1169=$AQ$989:$AQ$1558)*(AR1169=$AR$989:$AR$1558)*(ROW($AB$989:$AB$1558)&lt;&gt;ROW(AB1169))*((R1169=0)*($R$989:$R$1558&gt;0)+(R1169&gt;0)*($R$989:$R$1558=0)))&gt;0,"SALONES UNIDOS",IF(SUMPRODUCT((AB1169=$AB$989:$AB$1558)*(AH1169=$AH$989:$AH$1558)*((AQ1169&lt;$AR$989:$AR$1558)*(AR1169&gt;$AQ$989:$AQ$1558))*(ROW($AB$989:$AB$1558)&lt;&gt;ROW(AB1169)))&gt;0,"Cruzado","Sin cruce")))</f>
        <v>Sin cruce</v>
      </c>
      <c r="AV1169" s="361" t="str" cm="1">
        <f t="array" ref="AV1169">IF(AD1169="","",IF(SUMPRODUCT((AD1169=$AD$989:$AD$1558)*(AH1169=$AH$989:$AH$1558)*(AS1169=$AS$989:$AS$1558)*(AT1169=$AT$989:$AT$1558)*(ROW($AD$989:$AD$1558)&lt;&gt;ROW(AD1169))*((R1169=0)*($R$989:$R$1558&gt;0)+(R1169&gt;0)*($R$989:$R$1558=0)))&gt;0,"SALONES UNIDOS",IF(SUMPRODUCT((AD1169=$AD$989:$AD$1558)*(AH1169=$AH$989:$AH$1558)*((AS1169&lt;$AT$989:$AT$1558)*(AT1169&gt;$AS$989:$AS$1558))*(ROW($AD$989:$AD$1558)&lt;&gt;ROW(AD1169)))&gt;0,"Cruzado","Sin cruce")))</f>
        <v/>
      </c>
      <c r="AW1169" s="104" t="str">
        <f t="shared" si="563"/>
        <v>EN5PRINCIPALB</v>
      </c>
      <c r="AX1169" s="104" t="str" cm="1">
        <f t="array" ref="AX1169">IF(AW1169="","",IF(SUMPRODUCT((AW1169=$AW$7:$AW$2042)*(AH1169=$AH$7:$AH$2042)*(AN1169=$AN$7:$AN$2042)*(AO1169=$AO$7:$AO$2042)*(ROW($AW$7:$AW$2042)&lt;&gt;ROW(AW1169))*((R1169=0)*($R$7:$R$2042&gt;0)+(R1169&gt;0)*($R$7:$R$2042=0)))&gt;0,"SALONES UNIDOS",IF(SUMPRODUCT((AW1169=$AW$7:$AW$2042)*(AH1169=$AH$7:$AH$2042)*((AN1169&lt;$AO$7:$AO$2042)*(AO1169&gt;$AN$7:$AN$2042))*(ROW($AW$7:$AW$2042)&lt;&gt;ROW(AW1169)))&gt;0,"Cruzado","Sin cruce")))</f>
        <v>Sin cruce</v>
      </c>
    </row>
    <row r="1170" spans="2:50" ht="19.8" hidden="1" customHeight="1" x14ac:dyDescent="0.25">
      <c r="B1170" s="494" t="s">
        <v>314</v>
      </c>
      <c r="C1170" s="369" t="s">
        <v>968</v>
      </c>
      <c r="D1170" s="369">
        <v>20261</v>
      </c>
      <c r="E1170" s="373" t="s">
        <v>280</v>
      </c>
      <c r="F1170" s="370" t="s">
        <v>291</v>
      </c>
      <c r="G1170" s="373" t="s">
        <v>285</v>
      </c>
      <c r="H1170" s="373">
        <v>5</v>
      </c>
      <c r="I1170" s="373" t="s">
        <v>281</v>
      </c>
      <c r="J1170" s="373" t="s">
        <v>281</v>
      </c>
      <c r="K1170" s="194" t="s">
        <v>615</v>
      </c>
      <c r="L1170" s="364" t="s">
        <v>987</v>
      </c>
      <c r="M1170" s="364" t="s">
        <v>317</v>
      </c>
      <c r="N1170" s="364" t="s">
        <v>318</v>
      </c>
      <c r="O1170" s="373" t="s">
        <v>315</v>
      </c>
      <c r="P1170" s="364">
        <v>3</v>
      </c>
      <c r="Q1170" s="364">
        <v>2</v>
      </c>
      <c r="R1170" s="369">
        <v>5</v>
      </c>
      <c r="S1170" s="364">
        <v>4</v>
      </c>
      <c r="T1170" s="8"/>
      <c r="U1170" s="374">
        <v>35</v>
      </c>
      <c r="V1170" s="370">
        <v>46604461</v>
      </c>
      <c r="W1170" s="373" t="s">
        <v>158</v>
      </c>
      <c r="X1170" s="364" t="s">
        <v>315</v>
      </c>
      <c r="Y1170" s="364" t="s">
        <v>556</v>
      </c>
      <c r="Z1170" s="364"/>
      <c r="AA1170" s="364"/>
      <c r="AB1170" s="364" t="s">
        <v>859</v>
      </c>
      <c r="AC1170" s="364"/>
      <c r="AD1170" s="369"/>
      <c r="AE1170" s="370"/>
      <c r="AF1170" s="370"/>
      <c r="AG1170" s="370" t="s">
        <v>319</v>
      </c>
      <c r="AH1170" s="364">
        <v>4</v>
      </c>
      <c r="AI1170" s="364">
        <v>12</v>
      </c>
      <c r="AJ1170" s="364">
        <v>40</v>
      </c>
      <c r="AK1170" s="364">
        <v>16</v>
      </c>
      <c r="AL1170" s="364">
        <v>50</v>
      </c>
      <c r="AM1170" s="22">
        <f t="shared" si="562"/>
        <v>5</v>
      </c>
      <c r="AN1170" s="104">
        <f t="shared" si="558"/>
        <v>0.52777777777777779</v>
      </c>
      <c r="AO1170" s="104">
        <f t="shared" si="559"/>
        <v>0.70138888888888884</v>
      </c>
      <c r="AP1170" s="22" t="str" cm="1">
        <f t="array" ref="AP1170">IF(W1170="","",IF(SUMPRODUCT((W1170=$W$7:$W$2042)*(AH1170=$AH$7:$AH$2042)*(AN1170=$AN$7:$AN$2042)*(AO1170=$AO$7:$AO$2042)*(ROW($W$7:$W$2042)&lt;&gt;ROW(W1170))*((R1170=0)*($R$7:$R$2042&gt;0)+(R1170&gt;0)*($R$7:$R$2042=0)))&gt;0,"SALONES UNIDOS",IF(SUMPRODUCT((W1170=$W$7:$W$2042)*(AH1170=$AH$7:$AH$2042)*((AN1170&lt;$AO$7:$AO$2042)*(AO1170&gt;$AN$7:$AN$2042))*(ROW($W$7:$W$2042)&lt;&gt;ROW(W1170)))&gt;0,"Cruzado","Sin cruce")))</f>
        <v>Sin cruce</v>
      </c>
      <c r="AQ1170" s="104">
        <f t="shared" si="571"/>
        <v>0.52777777777777779</v>
      </c>
      <c r="AR1170" s="104">
        <f t="shared" si="572"/>
        <v>0.70138888888888884</v>
      </c>
      <c r="AS1170" s="22"/>
      <c r="AT1170" s="22"/>
      <c r="AU1170" s="361" t="str" cm="1">
        <f t="array" ref="AU1170">IF(AB1170="","",IF(SUMPRODUCT((AB1170=$AB$989:$AB$1558)*(AH1170=$AH$989:$AH$1558)*(AQ1170=$AQ$989:$AQ$1558)*(AR1170=$AR$989:$AR$1558)*(ROW($AB$989:$AB$1558)&lt;&gt;ROW(AB1170))*((R1170=0)*($R$989:$R$1558&gt;0)+(R1170&gt;0)*($R$989:$R$1558=0)))&gt;0,"SALONES UNIDOS",IF(SUMPRODUCT((AB1170=$AB$989:$AB$1558)*(AH1170=$AH$989:$AH$1558)*((AQ1170&lt;$AR$989:$AR$1558)*(AR1170&gt;$AQ$989:$AQ$1558))*(ROW($AB$989:$AB$1558)&lt;&gt;ROW(AB1170)))&gt;0,"Cruzado","Sin cruce")))</f>
        <v>Sin cruce</v>
      </c>
      <c r="AV1170" s="361" t="str" cm="1">
        <f t="array" ref="AV1170">IF(AD1170="","",IF(SUMPRODUCT((AD1170=$AD$989:$AD$1558)*(AH1170=$AH$989:$AH$1558)*(AS1170=$AS$989:$AS$1558)*(AT1170=$AT$989:$AT$1558)*(ROW($AD$989:$AD$1558)&lt;&gt;ROW(AD1170))*((R1170=0)*($R$989:$R$1558&gt;0)+(R1170&gt;0)*($R$989:$R$1558=0)))&gt;0,"SALONES UNIDOS",IF(SUMPRODUCT((AD1170=$AD$989:$AD$1558)*(AH1170=$AH$989:$AH$1558)*((AS1170&lt;$AT$989:$AT$1558)*(AT1170&gt;$AS$989:$AS$1558))*(ROW($AD$989:$AD$1558)&lt;&gt;ROW(AD1170)))&gt;0,"Cruzado","Sin cruce")))</f>
        <v/>
      </c>
      <c r="AW1170" s="104" t="str">
        <f t="shared" si="563"/>
        <v>EN5PRINCIPALB</v>
      </c>
      <c r="AX1170" s="104" t="str" cm="1">
        <f t="array" ref="AX1170">IF(AW1170="","",IF(SUMPRODUCT((AW1170=$AW$7:$AW$2042)*(AH1170=$AH$7:$AH$2042)*(AN1170=$AN$7:$AN$2042)*(AO1170=$AO$7:$AO$2042)*(ROW($AW$7:$AW$2042)&lt;&gt;ROW(AW1170))*((R1170=0)*($R$7:$R$2042&gt;0)+(R1170&gt;0)*($R$7:$R$2042=0)))&gt;0,"SALONES UNIDOS",IF(SUMPRODUCT((AW1170=$AW$7:$AW$2042)*(AH1170=$AH$7:$AH$2042)*((AN1170&lt;$AO$7:$AO$2042)*(AO1170&gt;$AN$7:$AN$2042))*(ROW($AW$7:$AW$2042)&lt;&gt;ROW(AW1170)))&gt;0,"Cruzado","Sin cruce")))</f>
        <v>Sin cruce</v>
      </c>
    </row>
    <row r="1171" spans="2:50" ht="19.8" hidden="1" customHeight="1" x14ac:dyDescent="0.25">
      <c r="B1171" s="494" t="s">
        <v>314</v>
      </c>
      <c r="C1171" s="369" t="s">
        <v>968</v>
      </c>
      <c r="D1171" s="369">
        <v>20261</v>
      </c>
      <c r="E1171" s="373" t="s">
        <v>280</v>
      </c>
      <c r="F1171" s="370" t="s">
        <v>291</v>
      </c>
      <c r="G1171" s="373" t="s">
        <v>285</v>
      </c>
      <c r="H1171" s="373">
        <v>5</v>
      </c>
      <c r="I1171" s="373" t="s">
        <v>281</v>
      </c>
      <c r="J1171" s="373" t="s">
        <v>281</v>
      </c>
      <c r="K1171" s="194" t="s">
        <v>320</v>
      </c>
      <c r="L1171" s="364" t="s">
        <v>988</v>
      </c>
      <c r="M1171" s="364" t="s">
        <v>317</v>
      </c>
      <c r="N1171" s="364" t="s">
        <v>318</v>
      </c>
      <c r="O1171" s="370" t="s">
        <v>321</v>
      </c>
      <c r="P1171" s="364">
        <v>2</v>
      </c>
      <c r="Q1171" s="364">
        <v>2</v>
      </c>
      <c r="R1171" s="369">
        <v>4</v>
      </c>
      <c r="S1171" s="364">
        <v>3</v>
      </c>
      <c r="T1171" s="8"/>
      <c r="U1171" s="374">
        <v>35</v>
      </c>
      <c r="V1171" s="370">
        <v>10350121</v>
      </c>
      <c r="W1171" s="373" t="s">
        <v>49</v>
      </c>
      <c r="X1171" s="372" t="s">
        <v>321</v>
      </c>
      <c r="Y1171" s="364" t="s">
        <v>556</v>
      </c>
      <c r="Z1171" s="364"/>
      <c r="AA1171" s="364"/>
      <c r="AB1171" s="370"/>
      <c r="AC1171" s="370"/>
      <c r="AD1171" s="369"/>
      <c r="AE1171" s="370"/>
      <c r="AF1171" s="370"/>
      <c r="AG1171" s="370" t="s">
        <v>319</v>
      </c>
      <c r="AH1171" s="364">
        <v>3</v>
      </c>
      <c r="AI1171" s="364">
        <v>19</v>
      </c>
      <c r="AJ1171" s="364">
        <v>20</v>
      </c>
      <c r="AK1171" s="364">
        <v>22</v>
      </c>
      <c r="AL1171" s="364">
        <v>40</v>
      </c>
      <c r="AM1171" s="22">
        <f t="shared" si="562"/>
        <v>4</v>
      </c>
      <c r="AN1171" s="104">
        <f t="shared" si="558"/>
        <v>0.80555555555555547</v>
      </c>
      <c r="AO1171" s="104">
        <f t="shared" si="559"/>
        <v>0.94444444444444442</v>
      </c>
      <c r="AP1171" s="22" t="str" cm="1">
        <f t="array" ref="AP1171">IF(W1171="","",IF(SUMPRODUCT((W1171=$W$7:$W$2042)*(AH1171=$AH$7:$AH$2042)*(AN1171=$AN$7:$AN$2042)*(AO1171=$AO$7:$AO$2042)*(ROW($W$7:$W$2042)&lt;&gt;ROW(W1171))*((R1171=0)*($R$7:$R$2042&gt;0)+(R1171&gt;0)*($R$7:$R$2042=0)))&gt;0,"SALONES UNIDOS",IF(SUMPRODUCT((W1171=$W$7:$W$2042)*(AH1171=$AH$7:$AH$2042)*((AN1171&lt;$AO$7:$AO$2042)*(AO1171&gt;$AN$7:$AN$2042))*(ROW($W$7:$W$2042)&lt;&gt;ROW(W1171)))&gt;0,"Cruzado","Sin cruce")))</f>
        <v>Sin cruce</v>
      </c>
      <c r="AQ1171" s="104"/>
      <c r="AR1171" s="104"/>
      <c r="AS1171" s="22"/>
      <c r="AT1171" s="22"/>
      <c r="AU1171" s="361" t="str" cm="1">
        <f t="array" ref="AU1171">IF(AB1171="","",IF(SUMPRODUCT((AB1171=$AB$989:$AB$1558)*(AH1171=$AH$989:$AH$1558)*(AQ1171=$AQ$989:$AQ$1558)*(AR1171=$AR$989:$AR$1558)*(ROW($AB$989:$AB$1558)&lt;&gt;ROW(AB1171))*((R1171=0)*($R$989:$R$1558&gt;0)+(R1171&gt;0)*($R$989:$R$1558=0)))&gt;0,"SALONES UNIDOS",IF(SUMPRODUCT((AB1171=$AB$989:$AB$1558)*(AH1171=$AH$989:$AH$1558)*((AQ1171&lt;$AR$989:$AR$1558)*(AR1171&gt;$AQ$989:$AQ$1558))*(ROW($AB$989:$AB$1558)&lt;&gt;ROW(AB1171)))&gt;0,"Cruzado","Sin cruce")))</f>
        <v/>
      </c>
      <c r="AV1171" s="361" t="str" cm="1">
        <f t="array" ref="AV1171">IF(AD1171="","",IF(SUMPRODUCT((AD1171=$AD$989:$AD$1558)*(AH1171=$AH$989:$AH$1558)*(AS1171=$AS$989:$AS$1558)*(AT1171=$AT$989:$AT$1558)*(ROW($AD$989:$AD$1558)&lt;&gt;ROW(AD1171))*((R1171=0)*($R$989:$R$1558&gt;0)+(R1171&gt;0)*($R$989:$R$1558=0)))&gt;0,"SALONES UNIDOS",IF(SUMPRODUCT((AD1171=$AD$989:$AD$1558)*(AH1171=$AH$989:$AH$1558)*((AS1171&lt;$AT$989:$AT$1558)*(AT1171&gt;$AS$989:$AS$1558))*(ROW($AD$989:$AD$1558)&lt;&gt;ROW(AD1171)))&gt;0,"Cruzado","Sin cruce")))</f>
        <v/>
      </c>
      <c r="AW1171" s="104" t="str">
        <f t="shared" si="563"/>
        <v>EN5PRINCIPALB</v>
      </c>
      <c r="AX1171" s="104" t="str" cm="1">
        <f t="array" ref="AX1171">IF(AW1171="","",IF(SUMPRODUCT((AW1171=$AW$7:$AW$2042)*(AH1171=$AH$7:$AH$2042)*(AN1171=$AN$7:$AN$2042)*(AO1171=$AO$7:$AO$2042)*(ROW($AW$7:$AW$2042)&lt;&gt;ROW(AW1171))*((R1171=0)*($R$7:$R$2042&gt;0)+(R1171&gt;0)*($R$7:$R$2042=0)))&gt;0,"SALONES UNIDOS",IF(SUMPRODUCT((AW1171=$AW$7:$AW$2042)*(AH1171=$AH$7:$AH$2042)*((AN1171&lt;$AO$7:$AO$2042)*(AO1171&gt;$AN$7:$AN$2042))*(ROW($AW$7:$AW$2042)&lt;&gt;ROW(AW1171)))&gt;0,"Cruzado","Sin cruce")))</f>
        <v>Sin cruce</v>
      </c>
    </row>
    <row r="1172" spans="2:50" ht="19.8" hidden="1" customHeight="1" x14ac:dyDescent="0.25">
      <c r="B1172" s="494" t="s">
        <v>314</v>
      </c>
      <c r="C1172" s="369" t="s">
        <v>968</v>
      </c>
      <c r="D1172" s="369">
        <v>20261</v>
      </c>
      <c r="E1172" s="373" t="s">
        <v>280</v>
      </c>
      <c r="F1172" s="370" t="s">
        <v>291</v>
      </c>
      <c r="G1172" s="373" t="s">
        <v>285</v>
      </c>
      <c r="H1172" s="373">
        <v>5</v>
      </c>
      <c r="I1172" s="373" t="s">
        <v>281</v>
      </c>
      <c r="J1172" s="373" t="s">
        <v>281</v>
      </c>
      <c r="K1172" s="194" t="s">
        <v>616</v>
      </c>
      <c r="L1172" s="364" t="s">
        <v>617</v>
      </c>
      <c r="M1172" s="364" t="s">
        <v>317</v>
      </c>
      <c r="N1172" s="364" t="s">
        <v>318</v>
      </c>
      <c r="O1172" s="373" t="s">
        <v>315</v>
      </c>
      <c r="P1172" s="364">
        <v>3</v>
      </c>
      <c r="Q1172" s="364">
        <v>0</v>
      </c>
      <c r="R1172" s="369">
        <v>3</v>
      </c>
      <c r="S1172" s="364">
        <v>4</v>
      </c>
      <c r="T1172" s="8"/>
      <c r="U1172" s="374">
        <v>35</v>
      </c>
      <c r="V1172" s="370">
        <v>21815632</v>
      </c>
      <c r="W1172" s="373" t="s">
        <v>160</v>
      </c>
      <c r="X1172" s="364" t="s">
        <v>315</v>
      </c>
      <c r="Y1172" s="364" t="s">
        <v>556</v>
      </c>
      <c r="Z1172" s="364"/>
      <c r="AA1172" s="364"/>
      <c r="AB1172" s="364" t="s">
        <v>857</v>
      </c>
      <c r="AC1172" s="364"/>
      <c r="AD1172" s="369"/>
      <c r="AE1172" s="370"/>
      <c r="AF1172" s="370"/>
      <c r="AG1172" s="370" t="s">
        <v>559</v>
      </c>
      <c r="AH1172" s="364">
        <v>3</v>
      </c>
      <c r="AI1172" s="364">
        <v>8</v>
      </c>
      <c r="AJ1172" s="364">
        <v>30</v>
      </c>
      <c r="AK1172" s="364">
        <v>11</v>
      </c>
      <c r="AL1172" s="364">
        <v>0</v>
      </c>
      <c r="AM1172" s="22">
        <f t="shared" si="562"/>
        <v>3</v>
      </c>
      <c r="AN1172" s="104">
        <f t="shared" si="558"/>
        <v>0.35416666666666663</v>
      </c>
      <c r="AO1172" s="104">
        <f t="shared" si="559"/>
        <v>0.45833333333333331</v>
      </c>
      <c r="AP1172" s="22" t="str" cm="1">
        <f t="array" ref="AP1172">IF(W1172="","",IF(SUMPRODUCT((W1172=$W$7:$W$2042)*(AH1172=$AH$7:$AH$2042)*(AN1172=$AN$7:$AN$2042)*(AO1172=$AO$7:$AO$2042)*(ROW($W$7:$W$2042)&lt;&gt;ROW(W1172))*((R1172=0)*($R$7:$R$2042&gt;0)+(R1172&gt;0)*($R$7:$R$2042=0)))&gt;0,"SALONES UNIDOS",IF(SUMPRODUCT((W1172=$W$7:$W$2042)*(AH1172=$AH$7:$AH$2042)*((AN1172&lt;$AO$7:$AO$2042)*(AO1172&gt;$AN$7:$AN$2042))*(ROW($W$7:$W$2042)&lt;&gt;ROW(W1172)))&gt;0,"Cruzado","Sin cruce")))</f>
        <v>Sin cruce</v>
      </c>
      <c r="AQ1172" s="104">
        <f>AN1172</f>
        <v>0.35416666666666663</v>
      </c>
      <c r="AR1172" s="104">
        <f>AO1172</f>
        <v>0.45833333333333331</v>
      </c>
      <c r="AS1172" s="22"/>
      <c r="AT1172" s="22"/>
      <c r="AU1172" s="361" t="str" cm="1">
        <f t="array" ref="AU1172">IF(AB1172="","",IF(SUMPRODUCT((AB1172=$AB$989:$AB$1558)*(AH1172=$AH$989:$AH$1558)*(AQ1172=$AQ$989:$AQ$1558)*(AR1172=$AR$989:$AR$1558)*(ROW($AB$989:$AB$1558)&lt;&gt;ROW(AB1172))*((R1172=0)*($R$989:$R$1558&gt;0)+(R1172&gt;0)*($R$989:$R$1558=0)))&gt;0,"SALONES UNIDOS",IF(SUMPRODUCT((AB1172=$AB$989:$AB$1558)*(AH1172=$AH$989:$AH$1558)*((AQ1172&lt;$AR$989:$AR$1558)*(AR1172&gt;$AQ$989:$AQ$1558))*(ROW($AB$989:$AB$1558)&lt;&gt;ROW(AB1172)))&gt;0,"Cruzado","Sin cruce")))</f>
        <v>Sin cruce</v>
      </c>
      <c r="AV1172" s="361" t="str" cm="1">
        <f t="array" ref="AV1172">IF(AD1172="","",IF(SUMPRODUCT((AD1172=$AD$989:$AD$1558)*(AH1172=$AH$989:$AH$1558)*(AS1172=$AS$989:$AS$1558)*(AT1172=$AT$989:$AT$1558)*(ROW($AD$989:$AD$1558)&lt;&gt;ROW(AD1172))*((R1172=0)*($R$989:$R$1558&gt;0)+(R1172&gt;0)*($R$989:$R$1558=0)))&gt;0,"SALONES UNIDOS",IF(SUMPRODUCT((AD1172=$AD$989:$AD$1558)*(AH1172=$AH$989:$AH$1558)*((AS1172&lt;$AT$989:$AT$1558)*(AT1172&gt;$AS$989:$AS$1558))*(ROW($AD$989:$AD$1558)&lt;&gt;ROW(AD1172)))&gt;0,"Cruzado","Sin cruce")))</f>
        <v/>
      </c>
      <c r="AW1172" s="104" t="str">
        <f t="shared" si="563"/>
        <v>EN5PRINCIPALB</v>
      </c>
      <c r="AX1172" s="104" t="str" cm="1">
        <f t="array" ref="AX1172">IF(AW1172="","",IF(SUMPRODUCT((AW1172=$AW$7:$AW$2042)*(AH1172=$AH$7:$AH$2042)*(AN1172=$AN$7:$AN$2042)*(AO1172=$AO$7:$AO$2042)*(ROW($AW$7:$AW$2042)&lt;&gt;ROW(AW1172))*((R1172=0)*($R$7:$R$2042&gt;0)+(R1172&gt;0)*($R$7:$R$2042=0)))&gt;0,"SALONES UNIDOS",IF(SUMPRODUCT((AW1172=$AW$7:$AW$2042)*(AH1172=$AH$7:$AH$2042)*((AN1172&lt;$AO$7:$AO$2042)*(AO1172&gt;$AN$7:$AN$2042))*(ROW($AW$7:$AW$2042)&lt;&gt;ROW(AW1172)))&gt;0,"Cruzado","Sin cruce")))</f>
        <v>Sin cruce</v>
      </c>
    </row>
    <row r="1173" spans="2:50" ht="19.8" hidden="1" customHeight="1" x14ac:dyDescent="0.25">
      <c r="B1173" s="494" t="s">
        <v>314</v>
      </c>
      <c r="C1173" s="369" t="s">
        <v>968</v>
      </c>
      <c r="D1173" s="369">
        <v>20261</v>
      </c>
      <c r="E1173" s="373" t="s">
        <v>280</v>
      </c>
      <c r="F1173" s="370" t="s">
        <v>291</v>
      </c>
      <c r="G1173" s="373" t="s">
        <v>285</v>
      </c>
      <c r="H1173" s="373">
        <v>5</v>
      </c>
      <c r="I1173" s="373" t="s">
        <v>412</v>
      </c>
      <c r="J1173" s="373" t="s">
        <v>281</v>
      </c>
      <c r="K1173" s="194" t="s">
        <v>616</v>
      </c>
      <c r="L1173" s="364" t="s">
        <v>617</v>
      </c>
      <c r="M1173" s="364" t="s">
        <v>317</v>
      </c>
      <c r="N1173" s="364" t="s">
        <v>318</v>
      </c>
      <c r="O1173" s="373" t="s">
        <v>315</v>
      </c>
      <c r="P1173" s="364">
        <v>0</v>
      </c>
      <c r="Q1173" s="364">
        <v>2</v>
      </c>
      <c r="R1173" s="369">
        <v>2</v>
      </c>
      <c r="S1173" s="364">
        <v>4</v>
      </c>
      <c r="T1173" s="8"/>
      <c r="U1173" s="374">
        <v>17</v>
      </c>
      <c r="V1173" s="370">
        <v>21815632</v>
      </c>
      <c r="W1173" s="373" t="s">
        <v>160</v>
      </c>
      <c r="X1173" s="364" t="s">
        <v>315</v>
      </c>
      <c r="Y1173" s="364" t="s">
        <v>556</v>
      </c>
      <c r="Z1173" s="364"/>
      <c r="AA1173" s="364"/>
      <c r="AB1173" s="370"/>
      <c r="AC1173" s="364"/>
      <c r="AD1173" s="364" t="s">
        <v>845</v>
      </c>
      <c r="AE1173" s="370"/>
      <c r="AF1173" s="370"/>
      <c r="AG1173" s="370" t="s">
        <v>301</v>
      </c>
      <c r="AH1173" s="364">
        <v>3</v>
      </c>
      <c r="AI1173" s="364">
        <v>11</v>
      </c>
      <c r="AJ1173" s="364">
        <v>0</v>
      </c>
      <c r="AK1173" s="364">
        <v>12</v>
      </c>
      <c r="AL1173" s="364">
        <v>40</v>
      </c>
      <c r="AM1173" s="22">
        <f t="shared" si="562"/>
        <v>2</v>
      </c>
      <c r="AN1173" s="104">
        <f t="shared" si="558"/>
        <v>0.45833333333333331</v>
      </c>
      <c r="AO1173" s="104">
        <f t="shared" si="559"/>
        <v>0.52777777777777779</v>
      </c>
      <c r="AP1173" s="22" t="str" cm="1">
        <f t="array" ref="AP1173">IF(W1173="","",IF(SUMPRODUCT((W1173=$W$7:$W$2042)*(AH1173=$AH$7:$AH$2042)*(AN1173=$AN$7:$AN$2042)*(AO1173=$AO$7:$AO$2042)*(ROW($W$7:$W$2042)&lt;&gt;ROW(W1173))*((R1173=0)*($R$7:$R$2042&gt;0)+(R1173&gt;0)*($R$7:$R$2042=0)))&gt;0,"SALONES UNIDOS",IF(SUMPRODUCT((W1173=$W$7:$W$2042)*(AH1173=$AH$7:$AH$2042)*((AN1173&lt;$AO$7:$AO$2042)*(AO1173&gt;$AN$7:$AN$2042))*(ROW($W$7:$W$2042)&lt;&gt;ROW(W1173)))&gt;0,"Cruzado","Sin cruce")))</f>
        <v>Sin cruce</v>
      </c>
      <c r="AQ1173" s="22"/>
      <c r="AR1173" s="22"/>
      <c r="AS1173" s="104">
        <f t="shared" ref="AS1173:AS1174" si="573">AN1173</f>
        <v>0.45833333333333331</v>
      </c>
      <c r="AT1173" s="104">
        <f t="shared" ref="AT1173:AT1174" si="574">AO1173</f>
        <v>0.52777777777777779</v>
      </c>
      <c r="AU1173" s="361" t="str" cm="1">
        <f t="array" ref="AU1173">IF(AB1173="","",IF(SUMPRODUCT((AB1173=$AB$989:$AB$1558)*(AH1173=$AH$989:$AH$1558)*(AQ1173=$AQ$989:$AQ$1558)*(AR1173=$AR$989:$AR$1558)*(ROW($AB$989:$AB$1558)&lt;&gt;ROW(AB1173))*((R1173=0)*($R$989:$R$1558&gt;0)+(R1173&gt;0)*($R$989:$R$1558=0)))&gt;0,"SALONES UNIDOS",IF(SUMPRODUCT((AB1173=$AB$989:$AB$1558)*(AH1173=$AH$989:$AH$1558)*((AQ1173&lt;$AR$989:$AR$1558)*(AR1173&gt;$AQ$989:$AQ$1558))*(ROW($AB$989:$AB$1558)&lt;&gt;ROW(AB1173)))&gt;0,"Cruzado","Sin cruce")))</f>
        <v/>
      </c>
      <c r="AV1173" s="361" t="str" cm="1">
        <f t="array" ref="AV1173">IF(AD1173="","",IF(SUMPRODUCT((AD1173=$AD$989:$AD$1558)*(AH1173=$AH$989:$AH$1558)*(AS1173=$AS$989:$AS$1558)*(AT1173=$AT$989:$AT$1558)*(ROW($AD$989:$AD$1558)&lt;&gt;ROW(AD1173))*((R1173=0)*($R$989:$R$1558&gt;0)+(R1173&gt;0)*($R$989:$R$1558=0)))&gt;0,"SALONES UNIDOS",IF(SUMPRODUCT((AD1173=$AD$989:$AD$1558)*(AH1173=$AH$989:$AH$1558)*((AS1173&lt;$AT$989:$AT$1558)*(AT1173&gt;$AS$989:$AS$1558))*(ROW($AD$989:$AD$1558)&lt;&gt;ROW(AD1173)))&gt;0,"Cruzado","Sin cruce")))</f>
        <v>Sin cruce</v>
      </c>
      <c r="AW1173" s="104" t="str">
        <f t="shared" si="563"/>
        <v>EN5PRINCIPALB</v>
      </c>
      <c r="AX1173" s="104" t="str" cm="1">
        <f t="array" ref="AX1173">IF(AW1173="","",IF(SUMPRODUCT((AW1173=$AW$7:$AW$2042)*(AH1173=$AH$7:$AH$2042)*(AN1173=$AN$7:$AN$2042)*(AO1173=$AO$7:$AO$2042)*(ROW($AW$7:$AW$2042)&lt;&gt;ROW(AW1173))*((R1173=0)*($R$7:$R$2042&gt;0)+(R1173&gt;0)*($R$7:$R$2042=0)))&gt;0,"SALONES UNIDOS",IF(SUMPRODUCT((AW1173=$AW$7:$AW$2042)*(AH1173=$AH$7:$AH$2042)*((AN1173&lt;$AO$7:$AO$2042)*(AO1173&gt;$AN$7:$AN$2042))*(ROW($AW$7:$AW$2042)&lt;&gt;ROW(AW1173)))&gt;0,"Cruzado","Sin cruce")))</f>
        <v>Sin cruce</v>
      </c>
    </row>
    <row r="1174" spans="2:50" ht="19.8" hidden="1" customHeight="1" x14ac:dyDescent="0.25">
      <c r="B1174" s="494" t="s">
        <v>314</v>
      </c>
      <c r="C1174" s="369" t="s">
        <v>968</v>
      </c>
      <c r="D1174" s="369">
        <v>20261</v>
      </c>
      <c r="E1174" s="373" t="s">
        <v>280</v>
      </c>
      <c r="F1174" s="370" t="s">
        <v>291</v>
      </c>
      <c r="G1174" s="373" t="s">
        <v>285</v>
      </c>
      <c r="H1174" s="373">
        <v>5</v>
      </c>
      <c r="I1174" s="373" t="s">
        <v>571</v>
      </c>
      <c r="J1174" s="373" t="s">
        <v>281</v>
      </c>
      <c r="K1174" s="194" t="s">
        <v>616</v>
      </c>
      <c r="L1174" s="364" t="s">
        <v>617</v>
      </c>
      <c r="M1174" s="364" t="s">
        <v>317</v>
      </c>
      <c r="N1174" s="364" t="s">
        <v>318</v>
      </c>
      <c r="O1174" s="373" t="s">
        <v>315</v>
      </c>
      <c r="P1174" s="364">
        <v>0</v>
      </c>
      <c r="Q1174" s="364">
        <v>2</v>
      </c>
      <c r="R1174" s="369">
        <v>2</v>
      </c>
      <c r="S1174" s="364">
        <v>4</v>
      </c>
      <c r="T1174" s="8"/>
      <c r="U1174" s="374">
        <v>18</v>
      </c>
      <c r="V1174" s="370">
        <v>21815632</v>
      </c>
      <c r="W1174" s="373" t="s">
        <v>160</v>
      </c>
      <c r="X1174" s="364" t="s">
        <v>315</v>
      </c>
      <c r="Y1174" s="364" t="s">
        <v>556</v>
      </c>
      <c r="Z1174" s="364"/>
      <c r="AA1174" s="364"/>
      <c r="AB1174" s="370"/>
      <c r="AC1174" s="364"/>
      <c r="AD1174" s="364" t="s">
        <v>845</v>
      </c>
      <c r="AE1174" s="370"/>
      <c r="AF1174" s="370"/>
      <c r="AG1174" s="370" t="s">
        <v>301</v>
      </c>
      <c r="AH1174" s="364">
        <v>3</v>
      </c>
      <c r="AI1174" s="364">
        <v>13</v>
      </c>
      <c r="AJ1174" s="364">
        <v>30</v>
      </c>
      <c r="AK1174" s="364">
        <v>15</v>
      </c>
      <c r="AL1174" s="364">
        <v>10</v>
      </c>
      <c r="AM1174" s="22">
        <f t="shared" si="562"/>
        <v>2</v>
      </c>
      <c r="AN1174" s="104">
        <f t="shared" si="558"/>
        <v>0.5625</v>
      </c>
      <c r="AO1174" s="104">
        <f t="shared" si="559"/>
        <v>0.63194444444444442</v>
      </c>
      <c r="AP1174" s="22" t="str" cm="1">
        <f t="array" ref="AP1174">IF(W1174="","",IF(SUMPRODUCT((W1174=$W$7:$W$2042)*(AH1174=$AH$7:$AH$2042)*(AN1174=$AN$7:$AN$2042)*(AO1174=$AO$7:$AO$2042)*(ROW($W$7:$W$2042)&lt;&gt;ROW(W1174))*((R1174=0)*($R$7:$R$2042&gt;0)+(R1174&gt;0)*($R$7:$R$2042=0)))&gt;0,"SALONES UNIDOS",IF(SUMPRODUCT((W1174=$W$7:$W$2042)*(AH1174=$AH$7:$AH$2042)*((AN1174&lt;$AO$7:$AO$2042)*(AO1174&gt;$AN$7:$AN$2042))*(ROW($W$7:$W$2042)&lt;&gt;ROW(W1174)))&gt;0,"Cruzado","Sin cruce")))</f>
        <v>Sin cruce</v>
      </c>
      <c r="AQ1174" s="22"/>
      <c r="AR1174" s="22"/>
      <c r="AS1174" s="104">
        <f t="shared" si="573"/>
        <v>0.5625</v>
      </c>
      <c r="AT1174" s="104">
        <f t="shared" si="574"/>
        <v>0.63194444444444442</v>
      </c>
      <c r="AU1174" s="361" t="str" cm="1">
        <f t="array" ref="AU1174">IF(AB1174="","",IF(SUMPRODUCT((AB1174=$AB$989:$AB$1558)*(AH1174=$AH$989:$AH$1558)*(AQ1174=$AQ$989:$AQ$1558)*(AR1174=$AR$989:$AR$1558)*(ROW($AB$989:$AB$1558)&lt;&gt;ROW(AB1174))*((R1174=0)*($R$989:$R$1558&gt;0)+(R1174&gt;0)*($R$989:$R$1558=0)))&gt;0,"SALONES UNIDOS",IF(SUMPRODUCT((AB1174=$AB$989:$AB$1558)*(AH1174=$AH$989:$AH$1558)*((AQ1174&lt;$AR$989:$AR$1558)*(AR1174&gt;$AQ$989:$AQ$1558))*(ROW($AB$989:$AB$1558)&lt;&gt;ROW(AB1174)))&gt;0,"Cruzado","Sin cruce")))</f>
        <v/>
      </c>
      <c r="AV1174" s="361" t="str" cm="1">
        <f t="array" ref="AV1174">IF(AD1174="","",IF(SUMPRODUCT((AD1174=$AD$989:$AD$1558)*(AH1174=$AH$989:$AH$1558)*(AS1174=$AS$989:$AS$1558)*(AT1174=$AT$989:$AT$1558)*(ROW($AD$989:$AD$1558)&lt;&gt;ROW(AD1174))*((R1174=0)*($R$989:$R$1558&gt;0)+(R1174&gt;0)*($R$989:$R$1558=0)))&gt;0,"SALONES UNIDOS",IF(SUMPRODUCT((AD1174=$AD$989:$AD$1558)*(AH1174=$AH$989:$AH$1558)*((AS1174&lt;$AT$989:$AT$1558)*(AT1174&gt;$AS$989:$AS$1558))*(ROW($AD$989:$AD$1558)&lt;&gt;ROW(AD1174)))&gt;0,"Cruzado","Sin cruce")))</f>
        <v>Sin cruce</v>
      </c>
      <c r="AW1174" s="104" t="str">
        <f t="shared" si="563"/>
        <v>EN5PRINCIPALB</v>
      </c>
      <c r="AX1174" s="104" t="str" cm="1">
        <f t="array" ref="AX1174">IF(AW1174="","",IF(SUMPRODUCT((AW1174=$AW$7:$AW$2042)*(AH1174=$AH$7:$AH$2042)*(AN1174=$AN$7:$AN$2042)*(AO1174=$AO$7:$AO$2042)*(ROW($AW$7:$AW$2042)&lt;&gt;ROW(AW1174))*((R1174=0)*($R$7:$R$2042&gt;0)+(R1174&gt;0)*($R$7:$R$2042=0)))&gt;0,"SALONES UNIDOS",IF(SUMPRODUCT((AW1174=$AW$7:$AW$2042)*(AH1174=$AH$7:$AH$2042)*((AN1174&lt;$AO$7:$AO$2042)*(AO1174&gt;$AN$7:$AN$2042))*(ROW($AW$7:$AW$2042)&lt;&gt;ROW(AW1174)))&gt;0,"Cruzado","Sin cruce")))</f>
        <v>Sin cruce</v>
      </c>
    </row>
    <row r="1175" spans="2:50" ht="19.8" hidden="1" customHeight="1" x14ac:dyDescent="0.25">
      <c r="B1175" s="494" t="s">
        <v>314</v>
      </c>
      <c r="C1175" s="369" t="s">
        <v>968</v>
      </c>
      <c r="D1175" s="369">
        <v>20261</v>
      </c>
      <c r="E1175" s="373" t="s">
        <v>280</v>
      </c>
      <c r="F1175" s="370" t="s">
        <v>291</v>
      </c>
      <c r="G1175" s="373" t="s">
        <v>285</v>
      </c>
      <c r="H1175" s="373">
        <v>5</v>
      </c>
      <c r="I1175" s="373" t="s">
        <v>283</v>
      </c>
      <c r="J1175" s="373" t="s">
        <v>283</v>
      </c>
      <c r="K1175" s="194" t="s">
        <v>609</v>
      </c>
      <c r="L1175" s="364" t="s">
        <v>610</v>
      </c>
      <c r="M1175" s="364" t="s">
        <v>324</v>
      </c>
      <c r="N1175" s="364" t="s">
        <v>318</v>
      </c>
      <c r="O1175" s="373" t="s">
        <v>315</v>
      </c>
      <c r="P1175" s="364">
        <v>2</v>
      </c>
      <c r="Q1175" s="364">
        <v>2</v>
      </c>
      <c r="R1175" s="369">
        <v>4</v>
      </c>
      <c r="S1175" s="364">
        <v>3</v>
      </c>
      <c r="T1175" s="8"/>
      <c r="U1175" s="374">
        <v>50</v>
      </c>
      <c r="V1175" s="370">
        <v>42069977</v>
      </c>
      <c r="W1175" s="373" t="s">
        <v>850</v>
      </c>
      <c r="X1175" s="364" t="s">
        <v>321</v>
      </c>
      <c r="Y1175" s="364" t="s">
        <v>578</v>
      </c>
      <c r="Z1175" s="364"/>
      <c r="AA1175" s="364"/>
      <c r="AB1175" s="370"/>
      <c r="AC1175" s="364"/>
      <c r="AD1175" s="369"/>
      <c r="AE1175" s="370"/>
      <c r="AF1175" s="370"/>
      <c r="AG1175" s="364" t="s">
        <v>319</v>
      </c>
      <c r="AH1175" s="364">
        <v>3</v>
      </c>
      <c r="AI1175" s="364">
        <v>7</v>
      </c>
      <c r="AJ1175" s="364">
        <v>40</v>
      </c>
      <c r="AK1175" s="364">
        <v>11</v>
      </c>
      <c r="AL1175" s="364">
        <v>0</v>
      </c>
      <c r="AM1175" s="22">
        <f t="shared" si="562"/>
        <v>4</v>
      </c>
      <c r="AN1175" s="104">
        <f t="shared" si="558"/>
        <v>0.31944444444444448</v>
      </c>
      <c r="AO1175" s="104">
        <f t="shared" si="559"/>
        <v>0.45833333333333331</v>
      </c>
      <c r="AP1175" s="22" t="str" cm="1">
        <f t="array" ref="AP1175">IF(W1175="","",IF(SUMPRODUCT((W1175=$W$7:$W$2042)*(AH1175=$AH$7:$AH$2042)*(AN1175=$AN$7:$AN$2042)*(AO1175=$AO$7:$AO$2042)*(ROW($W$7:$W$2042)&lt;&gt;ROW(W1175))*((R1175=0)*($R$7:$R$2042&gt;0)+(R1175&gt;0)*($R$7:$R$2042=0)))&gt;0,"SALONES UNIDOS",IF(SUMPRODUCT((W1175=$W$7:$W$2042)*(AH1175=$AH$7:$AH$2042)*((AN1175&lt;$AO$7:$AO$2042)*(AO1175&gt;$AN$7:$AN$2042))*(ROW($W$7:$W$2042)&lt;&gt;ROW(W1175)))&gt;0,"Cruzado","Sin cruce")))</f>
        <v>Sin cruce</v>
      </c>
      <c r="AQ1175" s="104"/>
      <c r="AR1175" s="104"/>
      <c r="AS1175" s="22"/>
      <c r="AT1175" s="22"/>
      <c r="AU1175" s="361" t="str" cm="1">
        <f t="array" ref="AU1175">IF(AB1175="","",IF(SUMPRODUCT((AB1175=$AB$989:$AB$1558)*(AH1175=$AH$989:$AH$1558)*(AQ1175=$AQ$989:$AQ$1558)*(AR1175=$AR$989:$AR$1558)*(ROW($AB$989:$AB$1558)&lt;&gt;ROW(AB1175))*((R1175=0)*($R$989:$R$1558&gt;0)+(R1175&gt;0)*($R$989:$R$1558=0)))&gt;0,"SALONES UNIDOS",IF(SUMPRODUCT((AB1175=$AB$989:$AB$1558)*(AH1175=$AH$989:$AH$1558)*((AQ1175&lt;$AR$989:$AR$1558)*(AR1175&gt;$AQ$989:$AQ$1558))*(ROW($AB$989:$AB$1558)&lt;&gt;ROW(AB1175)))&gt;0,"Cruzado","Sin cruce")))</f>
        <v/>
      </c>
      <c r="AV1175" s="361" t="str" cm="1">
        <f t="array" ref="AV1175">IF(AD1175="","",IF(SUMPRODUCT((AD1175=$AD$989:$AD$1558)*(AH1175=$AH$989:$AH$1558)*(AS1175=$AS$989:$AS$1558)*(AT1175=$AT$989:$AT$1558)*(ROW($AD$989:$AD$1558)&lt;&gt;ROW(AD1175))*((R1175=0)*($R$989:$R$1558&gt;0)+(R1175&gt;0)*($R$989:$R$1558=0)))&gt;0,"SALONES UNIDOS",IF(SUMPRODUCT((AD1175=$AD$989:$AD$1558)*(AH1175=$AH$989:$AH$1558)*((AS1175&lt;$AT$989:$AT$1558)*(AT1175&gt;$AS$989:$AS$1558))*(ROW($AD$989:$AD$1558)&lt;&gt;ROW(AD1175)))&gt;0,"Cruzado","Sin cruce")))</f>
        <v/>
      </c>
      <c r="AW1175" s="104" t="str">
        <f t="shared" si="563"/>
        <v>EN5PRINCIPALC</v>
      </c>
      <c r="AX1175" s="104" t="str" cm="1">
        <f t="array" ref="AX1175">IF(AW1175="","",IF(SUMPRODUCT((AW1175=$AW$7:$AW$2042)*(AH1175=$AH$7:$AH$2042)*(AN1175=$AN$7:$AN$2042)*(AO1175=$AO$7:$AO$2042)*(ROW($AW$7:$AW$2042)&lt;&gt;ROW(AW1175))*((R1175=0)*($R$7:$R$2042&gt;0)+(R1175&gt;0)*($R$7:$R$2042=0)))&gt;0,"SALONES UNIDOS",IF(SUMPRODUCT((AW1175=$AW$7:$AW$2042)*(AH1175=$AH$7:$AH$2042)*((AN1175&lt;$AO$7:$AO$2042)*(AO1175&gt;$AN$7:$AN$2042))*(ROW($AW$7:$AW$2042)&lt;&gt;ROW(AW1175)))&gt;0,"Cruzado","Sin cruce")))</f>
        <v>Sin cruce</v>
      </c>
    </row>
    <row r="1176" spans="2:50" ht="19.8" hidden="1" customHeight="1" x14ac:dyDescent="0.25">
      <c r="B1176" s="494" t="s">
        <v>314</v>
      </c>
      <c r="C1176" s="369" t="s">
        <v>968</v>
      </c>
      <c r="D1176" s="369">
        <v>20261</v>
      </c>
      <c r="E1176" s="373" t="s">
        <v>280</v>
      </c>
      <c r="F1176" s="370" t="s">
        <v>291</v>
      </c>
      <c r="G1176" s="373" t="s">
        <v>285</v>
      </c>
      <c r="H1176" s="373">
        <v>5</v>
      </c>
      <c r="I1176" s="373" t="s">
        <v>283</v>
      </c>
      <c r="J1176" s="373" t="s">
        <v>283</v>
      </c>
      <c r="K1176" s="194" t="s">
        <v>611</v>
      </c>
      <c r="L1176" s="364" t="s">
        <v>612</v>
      </c>
      <c r="M1176" s="364" t="s">
        <v>317</v>
      </c>
      <c r="N1176" s="364" t="s">
        <v>318</v>
      </c>
      <c r="O1176" s="373" t="s">
        <v>321</v>
      </c>
      <c r="P1176" s="364">
        <v>2</v>
      </c>
      <c r="Q1176" s="364">
        <v>4</v>
      </c>
      <c r="R1176" s="369">
        <v>6</v>
      </c>
      <c r="S1176" s="364">
        <v>4</v>
      </c>
      <c r="T1176" s="8"/>
      <c r="U1176" s="374">
        <v>50</v>
      </c>
      <c r="V1176" s="370">
        <v>80034938</v>
      </c>
      <c r="W1176" s="373" t="s">
        <v>21</v>
      </c>
      <c r="X1176" s="364" t="s">
        <v>321</v>
      </c>
      <c r="Y1176" s="364" t="s">
        <v>556</v>
      </c>
      <c r="Z1176" s="364"/>
      <c r="AA1176" s="364"/>
      <c r="AB1176" s="370"/>
      <c r="AC1176" s="364"/>
      <c r="AD1176" s="369"/>
      <c r="AE1176" s="370"/>
      <c r="AF1176" s="370"/>
      <c r="AG1176" s="364" t="s">
        <v>319</v>
      </c>
      <c r="AH1176" s="364">
        <v>2</v>
      </c>
      <c r="AI1176" s="364">
        <v>18</v>
      </c>
      <c r="AJ1176" s="364">
        <v>30</v>
      </c>
      <c r="AK1176" s="364">
        <v>23</v>
      </c>
      <c r="AL1176" s="364">
        <v>30</v>
      </c>
      <c r="AM1176" s="22">
        <f t="shared" si="562"/>
        <v>6</v>
      </c>
      <c r="AN1176" s="104">
        <f t="shared" si="558"/>
        <v>0.77083333333333337</v>
      </c>
      <c r="AO1176" s="104">
        <f t="shared" si="559"/>
        <v>0.97916666666666674</v>
      </c>
      <c r="AP1176" s="22" t="str" cm="1">
        <f t="array" ref="AP1176">IF(W1176="","",IF(SUMPRODUCT((W1176=$W$7:$W$2042)*(AH1176=$AH$7:$AH$2042)*(AN1176=$AN$7:$AN$2042)*(AO1176=$AO$7:$AO$2042)*(ROW($W$7:$W$2042)&lt;&gt;ROW(W1176))*((R1176=0)*($R$7:$R$2042&gt;0)+(R1176&gt;0)*($R$7:$R$2042=0)))&gt;0,"SALONES UNIDOS",IF(SUMPRODUCT((W1176=$W$7:$W$2042)*(AH1176=$AH$7:$AH$2042)*((AN1176&lt;$AO$7:$AO$2042)*(AO1176&gt;$AN$7:$AN$2042))*(ROW($W$7:$W$2042)&lt;&gt;ROW(W1176)))&gt;0,"Cruzado","Sin cruce")))</f>
        <v>Sin cruce</v>
      </c>
      <c r="AQ1176" s="104"/>
      <c r="AR1176" s="104"/>
      <c r="AS1176" s="22"/>
      <c r="AT1176" s="22"/>
      <c r="AU1176" s="361" t="str" cm="1">
        <f t="array" ref="AU1176">IF(AB1176="","",IF(SUMPRODUCT((AB1176=$AB$989:$AB$1558)*(AH1176=$AH$989:$AH$1558)*(AQ1176=$AQ$989:$AQ$1558)*(AR1176=$AR$989:$AR$1558)*(ROW($AB$989:$AB$1558)&lt;&gt;ROW(AB1176))*((R1176=0)*($R$989:$R$1558&gt;0)+(R1176&gt;0)*($R$989:$R$1558=0)))&gt;0,"SALONES UNIDOS",IF(SUMPRODUCT((AB1176=$AB$989:$AB$1558)*(AH1176=$AH$989:$AH$1558)*((AQ1176&lt;$AR$989:$AR$1558)*(AR1176&gt;$AQ$989:$AQ$1558))*(ROW($AB$989:$AB$1558)&lt;&gt;ROW(AB1176)))&gt;0,"Cruzado","Sin cruce")))</f>
        <v/>
      </c>
      <c r="AV1176" s="361" t="str" cm="1">
        <f t="array" ref="AV1176">IF(AD1176="","",IF(SUMPRODUCT((AD1176=$AD$989:$AD$1558)*(AH1176=$AH$989:$AH$1558)*(AS1176=$AS$989:$AS$1558)*(AT1176=$AT$989:$AT$1558)*(ROW($AD$989:$AD$1558)&lt;&gt;ROW(AD1176))*((R1176=0)*($R$989:$R$1558&gt;0)+(R1176&gt;0)*($R$989:$R$1558=0)))&gt;0,"SALONES UNIDOS",IF(SUMPRODUCT((AD1176=$AD$989:$AD$1558)*(AH1176=$AH$989:$AH$1558)*((AS1176&lt;$AT$989:$AT$1558)*(AT1176&gt;$AS$989:$AS$1558))*(ROW($AD$989:$AD$1558)&lt;&gt;ROW(AD1176)))&gt;0,"Cruzado","Sin cruce")))</f>
        <v/>
      </c>
      <c r="AW1176" s="104" t="str">
        <f t="shared" si="563"/>
        <v>EN5PRINCIPALC</v>
      </c>
      <c r="AX1176" s="104" t="str" cm="1">
        <f t="array" ref="AX1176">IF(AW1176="","",IF(SUMPRODUCT((AW1176=$AW$7:$AW$2042)*(AH1176=$AH$7:$AH$2042)*(AN1176=$AN$7:$AN$2042)*(AO1176=$AO$7:$AO$2042)*(ROW($AW$7:$AW$2042)&lt;&gt;ROW(AW1176))*((R1176=0)*($R$7:$R$2042&gt;0)+(R1176&gt;0)*($R$7:$R$2042=0)))&gt;0,"SALONES UNIDOS",IF(SUMPRODUCT((AW1176=$AW$7:$AW$2042)*(AH1176=$AH$7:$AH$2042)*((AN1176&lt;$AO$7:$AO$2042)*(AO1176&gt;$AN$7:$AN$2042))*(ROW($AW$7:$AW$2042)&lt;&gt;ROW(AW1176)))&gt;0,"Cruzado","Sin cruce")))</f>
        <v>Sin cruce</v>
      </c>
    </row>
    <row r="1177" spans="2:50" ht="19.8" hidden="1" customHeight="1" x14ac:dyDescent="0.25">
      <c r="B1177" s="494" t="s">
        <v>314</v>
      </c>
      <c r="C1177" s="369" t="s">
        <v>968</v>
      </c>
      <c r="D1177" s="369">
        <v>20261</v>
      </c>
      <c r="E1177" s="373" t="s">
        <v>280</v>
      </c>
      <c r="F1177" s="370" t="s">
        <v>291</v>
      </c>
      <c r="G1177" s="373" t="s">
        <v>285</v>
      </c>
      <c r="H1177" s="373">
        <v>5</v>
      </c>
      <c r="I1177" s="373" t="s">
        <v>283</v>
      </c>
      <c r="J1177" s="373" t="s">
        <v>283</v>
      </c>
      <c r="K1177" s="194" t="s">
        <v>613</v>
      </c>
      <c r="L1177" s="364" t="s">
        <v>986</v>
      </c>
      <c r="M1177" s="364" t="s">
        <v>317</v>
      </c>
      <c r="N1177" s="364" t="s">
        <v>318</v>
      </c>
      <c r="O1177" s="373" t="s">
        <v>315</v>
      </c>
      <c r="P1177" s="364">
        <v>2</v>
      </c>
      <c r="Q1177" s="364">
        <v>8</v>
      </c>
      <c r="R1177" s="369">
        <v>10</v>
      </c>
      <c r="S1177" s="364">
        <v>6</v>
      </c>
      <c r="T1177" s="8"/>
      <c r="U1177" s="374">
        <v>50</v>
      </c>
      <c r="V1177" s="370">
        <v>40056370</v>
      </c>
      <c r="W1177" s="373" t="s">
        <v>43</v>
      </c>
      <c r="X1177" s="364" t="s">
        <v>321</v>
      </c>
      <c r="Y1177" s="364" t="s">
        <v>556</v>
      </c>
      <c r="Z1177" s="364"/>
      <c r="AA1177" s="364"/>
      <c r="AB1177" s="370"/>
      <c r="AC1177" s="364"/>
      <c r="AD1177" s="369"/>
      <c r="AE1177" s="370"/>
      <c r="AF1177" s="370"/>
      <c r="AG1177" s="364" t="s">
        <v>319</v>
      </c>
      <c r="AH1177" s="364">
        <v>3</v>
      </c>
      <c r="AI1177" s="364">
        <v>14</v>
      </c>
      <c r="AJ1177" s="364">
        <v>20</v>
      </c>
      <c r="AK1177" s="364">
        <v>22</v>
      </c>
      <c r="AL1177" s="364">
        <v>40</v>
      </c>
      <c r="AM1177" s="22">
        <f t="shared" si="562"/>
        <v>10</v>
      </c>
      <c r="AN1177" s="104">
        <f t="shared" si="558"/>
        <v>0.59722222222222221</v>
      </c>
      <c r="AO1177" s="104">
        <f t="shared" si="559"/>
        <v>0.94444444444444442</v>
      </c>
      <c r="AP1177" s="22" t="str" cm="1">
        <f t="array" ref="AP1177">IF(W1177="","",IF(SUMPRODUCT((W1177=$W$7:$W$2042)*(AH1177=$AH$7:$AH$2042)*(AN1177=$AN$7:$AN$2042)*(AO1177=$AO$7:$AO$2042)*(ROW($W$7:$W$2042)&lt;&gt;ROW(W1177))*((R1177=0)*($R$7:$R$2042&gt;0)+(R1177&gt;0)*($R$7:$R$2042=0)))&gt;0,"SALONES UNIDOS",IF(SUMPRODUCT((W1177=$W$7:$W$2042)*(AH1177=$AH$7:$AH$2042)*((AN1177&lt;$AO$7:$AO$2042)*(AO1177&gt;$AN$7:$AN$2042))*(ROW($W$7:$W$2042)&lt;&gt;ROW(W1177)))&gt;0,"Cruzado","Sin cruce")))</f>
        <v>Sin cruce</v>
      </c>
      <c r="AQ1177" s="104"/>
      <c r="AR1177" s="104"/>
      <c r="AS1177" s="22"/>
      <c r="AT1177" s="22"/>
      <c r="AU1177" s="361" t="str" cm="1">
        <f t="array" ref="AU1177">IF(AB1177="","",IF(SUMPRODUCT((AB1177=$AB$989:$AB$1558)*(AH1177=$AH$989:$AH$1558)*(AQ1177=$AQ$989:$AQ$1558)*(AR1177=$AR$989:$AR$1558)*(ROW($AB$989:$AB$1558)&lt;&gt;ROW(AB1177))*((R1177=0)*($R$989:$R$1558&gt;0)+(R1177&gt;0)*($R$989:$R$1558=0)))&gt;0,"SALONES UNIDOS",IF(SUMPRODUCT((AB1177=$AB$989:$AB$1558)*(AH1177=$AH$989:$AH$1558)*((AQ1177&lt;$AR$989:$AR$1558)*(AR1177&gt;$AQ$989:$AQ$1558))*(ROW($AB$989:$AB$1558)&lt;&gt;ROW(AB1177)))&gt;0,"Cruzado","Sin cruce")))</f>
        <v/>
      </c>
      <c r="AV1177" s="361" t="str" cm="1">
        <f t="array" ref="AV1177">IF(AD1177="","",IF(SUMPRODUCT((AD1177=$AD$989:$AD$1558)*(AH1177=$AH$989:$AH$1558)*(AS1177=$AS$989:$AS$1558)*(AT1177=$AT$989:$AT$1558)*(ROW($AD$989:$AD$1558)&lt;&gt;ROW(AD1177))*((R1177=0)*($R$989:$R$1558&gt;0)+(R1177&gt;0)*($R$989:$R$1558=0)))&gt;0,"SALONES UNIDOS",IF(SUMPRODUCT((AD1177=$AD$989:$AD$1558)*(AH1177=$AH$989:$AH$1558)*((AS1177&lt;$AT$989:$AT$1558)*(AT1177&gt;$AS$989:$AS$1558))*(ROW($AD$989:$AD$1558)&lt;&gt;ROW(AD1177)))&gt;0,"Cruzado","Sin cruce")))</f>
        <v/>
      </c>
      <c r="AW1177" s="104" t="str">
        <f t="shared" si="563"/>
        <v>EN5PRINCIPALC</v>
      </c>
      <c r="AX1177" s="104" t="str" cm="1">
        <f t="array" ref="AX1177">IF(AW1177="","",IF(SUMPRODUCT((AW1177=$AW$7:$AW$2042)*(AH1177=$AH$7:$AH$2042)*(AN1177=$AN$7:$AN$2042)*(AO1177=$AO$7:$AO$2042)*(ROW($AW$7:$AW$2042)&lt;&gt;ROW(AW1177))*((R1177=0)*($R$7:$R$2042&gt;0)+(R1177&gt;0)*($R$7:$R$2042=0)))&gt;0,"SALONES UNIDOS",IF(SUMPRODUCT((AW1177=$AW$7:$AW$2042)*(AH1177=$AH$7:$AH$2042)*((AN1177&lt;$AO$7:$AO$2042)*(AO1177&gt;$AN$7:$AN$2042))*(ROW($AW$7:$AW$2042)&lt;&gt;ROW(AW1177)))&gt;0,"Cruzado","Sin cruce")))</f>
        <v>Sin cruce</v>
      </c>
    </row>
    <row r="1178" spans="2:50" ht="19.8" hidden="1" customHeight="1" x14ac:dyDescent="0.25">
      <c r="B1178" s="494" t="s">
        <v>314</v>
      </c>
      <c r="C1178" s="369" t="s">
        <v>968</v>
      </c>
      <c r="D1178" s="369">
        <v>20261</v>
      </c>
      <c r="E1178" s="373" t="s">
        <v>280</v>
      </c>
      <c r="F1178" s="370" t="s">
        <v>291</v>
      </c>
      <c r="G1178" s="373" t="s">
        <v>285</v>
      </c>
      <c r="H1178" s="373">
        <v>5</v>
      </c>
      <c r="I1178" s="373" t="s">
        <v>283</v>
      </c>
      <c r="J1178" s="373" t="s">
        <v>283</v>
      </c>
      <c r="K1178" s="194" t="s">
        <v>615</v>
      </c>
      <c r="L1178" s="364" t="s">
        <v>987</v>
      </c>
      <c r="M1178" s="364" t="s">
        <v>317</v>
      </c>
      <c r="N1178" s="364" t="s">
        <v>318</v>
      </c>
      <c r="O1178" s="373" t="s">
        <v>315</v>
      </c>
      <c r="P1178" s="364">
        <v>3</v>
      </c>
      <c r="Q1178" s="364">
        <v>2</v>
      </c>
      <c r="R1178" s="369">
        <v>5</v>
      </c>
      <c r="S1178" s="364">
        <v>4</v>
      </c>
      <c r="T1178" s="8"/>
      <c r="U1178" s="374">
        <v>50</v>
      </c>
      <c r="V1178" s="370">
        <v>46604461</v>
      </c>
      <c r="W1178" s="373" t="s">
        <v>158</v>
      </c>
      <c r="X1178" s="364" t="s">
        <v>321</v>
      </c>
      <c r="Y1178" s="364" t="s">
        <v>556</v>
      </c>
      <c r="Z1178" s="364"/>
      <c r="AA1178" s="364"/>
      <c r="AB1178" s="370"/>
      <c r="AC1178" s="364"/>
      <c r="AD1178" s="369"/>
      <c r="AE1178" s="370"/>
      <c r="AF1178" s="370"/>
      <c r="AG1178" s="364" t="s">
        <v>319</v>
      </c>
      <c r="AH1178" s="364">
        <v>2</v>
      </c>
      <c r="AI1178" s="364">
        <v>9</v>
      </c>
      <c r="AJ1178" s="364">
        <v>20</v>
      </c>
      <c r="AK1178" s="364">
        <v>13</v>
      </c>
      <c r="AL1178" s="364">
        <v>30</v>
      </c>
      <c r="AM1178" s="22">
        <f t="shared" si="562"/>
        <v>5</v>
      </c>
      <c r="AN1178" s="104">
        <f t="shared" si="558"/>
        <v>0.3888888888888889</v>
      </c>
      <c r="AO1178" s="104">
        <f t="shared" si="559"/>
        <v>0.5625</v>
      </c>
      <c r="AP1178" s="22" t="str" cm="1">
        <f t="array" ref="AP1178">IF(W1178="","",IF(SUMPRODUCT((W1178=$W$7:$W$2042)*(AH1178=$AH$7:$AH$2042)*(AN1178=$AN$7:$AN$2042)*(AO1178=$AO$7:$AO$2042)*(ROW($W$7:$W$2042)&lt;&gt;ROW(W1178))*((R1178=0)*($R$7:$R$2042&gt;0)+(R1178&gt;0)*($R$7:$R$2042=0)))&gt;0,"SALONES UNIDOS",IF(SUMPRODUCT((W1178=$W$7:$W$2042)*(AH1178=$AH$7:$AH$2042)*((AN1178&lt;$AO$7:$AO$2042)*(AO1178&gt;$AN$7:$AN$2042))*(ROW($W$7:$W$2042)&lt;&gt;ROW(W1178)))&gt;0,"Cruzado","Sin cruce")))</f>
        <v>Sin cruce</v>
      </c>
      <c r="AQ1178" s="104"/>
      <c r="AR1178" s="104"/>
      <c r="AS1178" s="22"/>
      <c r="AT1178" s="22"/>
      <c r="AU1178" s="361" t="str" cm="1">
        <f t="array" ref="AU1178">IF(AB1178="","",IF(SUMPRODUCT((AB1178=$AB$989:$AB$1558)*(AH1178=$AH$989:$AH$1558)*(AQ1178=$AQ$989:$AQ$1558)*(AR1178=$AR$989:$AR$1558)*(ROW($AB$989:$AB$1558)&lt;&gt;ROW(AB1178))*((R1178=0)*($R$989:$R$1558&gt;0)+(R1178&gt;0)*($R$989:$R$1558=0)))&gt;0,"SALONES UNIDOS",IF(SUMPRODUCT((AB1178=$AB$989:$AB$1558)*(AH1178=$AH$989:$AH$1558)*((AQ1178&lt;$AR$989:$AR$1558)*(AR1178&gt;$AQ$989:$AQ$1558))*(ROW($AB$989:$AB$1558)&lt;&gt;ROW(AB1178)))&gt;0,"Cruzado","Sin cruce")))</f>
        <v/>
      </c>
      <c r="AV1178" s="361" t="str" cm="1">
        <f t="array" ref="AV1178">IF(AD1178="","",IF(SUMPRODUCT((AD1178=$AD$989:$AD$1558)*(AH1178=$AH$989:$AH$1558)*(AS1178=$AS$989:$AS$1558)*(AT1178=$AT$989:$AT$1558)*(ROW($AD$989:$AD$1558)&lt;&gt;ROW(AD1178))*((R1178=0)*($R$989:$R$1558&gt;0)+(R1178&gt;0)*($R$989:$R$1558=0)))&gt;0,"SALONES UNIDOS",IF(SUMPRODUCT((AD1178=$AD$989:$AD$1558)*(AH1178=$AH$989:$AH$1558)*((AS1178&lt;$AT$989:$AT$1558)*(AT1178&gt;$AS$989:$AS$1558))*(ROW($AD$989:$AD$1558)&lt;&gt;ROW(AD1178)))&gt;0,"Cruzado","Sin cruce")))</f>
        <v/>
      </c>
      <c r="AW1178" s="104" t="str">
        <f t="shared" si="563"/>
        <v>EN5PRINCIPALC</v>
      </c>
      <c r="AX1178" s="104" t="str" cm="1">
        <f t="array" ref="AX1178">IF(AW1178="","",IF(SUMPRODUCT((AW1178=$AW$7:$AW$2042)*(AH1178=$AH$7:$AH$2042)*(AN1178=$AN$7:$AN$2042)*(AO1178=$AO$7:$AO$2042)*(ROW($AW$7:$AW$2042)&lt;&gt;ROW(AW1178))*((R1178=0)*($R$7:$R$2042&gt;0)+(R1178&gt;0)*($R$7:$R$2042=0)))&gt;0,"SALONES UNIDOS",IF(SUMPRODUCT((AW1178=$AW$7:$AW$2042)*(AH1178=$AH$7:$AH$2042)*((AN1178&lt;$AO$7:$AO$2042)*(AO1178&gt;$AN$7:$AN$2042))*(ROW($AW$7:$AW$2042)&lt;&gt;ROW(AW1178)))&gt;0,"Cruzado","Sin cruce")))</f>
        <v>Sin cruce</v>
      </c>
    </row>
    <row r="1179" spans="2:50" ht="19.8" hidden="1" customHeight="1" x14ac:dyDescent="0.25">
      <c r="B1179" s="494" t="s">
        <v>314</v>
      </c>
      <c r="C1179" s="369" t="s">
        <v>968</v>
      </c>
      <c r="D1179" s="369">
        <v>20261</v>
      </c>
      <c r="E1179" s="373" t="s">
        <v>280</v>
      </c>
      <c r="F1179" s="370" t="s">
        <v>291</v>
      </c>
      <c r="G1179" s="373" t="s">
        <v>285</v>
      </c>
      <c r="H1179" s="373">
        <v>5</v>
      </c>
      <c r="I1179" s="373" t="s">
        <v>283</v>
      </c>
      <c r="J1179" s="373" t="s">
        <v>283</v>
      </c>
      <c r="K1179" s="194" t="s">
        <v>320</v>
      </c>
      <c r="L1179" s="364" t="s">
        <v>988</v>
      </c>
      <c r="M1179" s="364" t="s">
        <v>317</v>
      </c>
      <c r="N1179" s="364" t="s">
        <v>318</v>
      </c>
      <c r="O1179" s="373" t="s">
        <v>321</v>
      </c>
      <c r="P1179" s="364">
        <v>2</v>
      </c>
      <c r="Q1179" s="364">
        <v>2</v>
      </c>
      <c r="R1179" s="369">
        <v>4</v>
      </c>
      <c r="S1179" s="364">
        <v>3</v>
      </c>
      <c r="T1179" s="8"/>
      <c r="U1179" s="374">
        <v>50</v>
      </c>
      <c r="V1179" s="370">
        <v>10350121</v>
      </c>
      <c r="W1179" s="373" t="s">
        <v>49</v>
      </c>
      <c r="X1179" s="364" t="s">
        <v>321</v>
      </c>
      <c r="Y1179" s="364" t="s">
        <v>556</v>
      </c>
      <c r="Z1179" s="364"/>
      <c r="AA1179" s="364"/>
      <c r="AB1179" s="370"/>
      <c r="AC1179" s="364"/>
      <c r="AD1179" s="369"/>
      <c r="AE1179" s="370"/>
      <c r="AF1179" s="370"/>
      <c r="AG1179" s="364" t="s">
        <v>319</v>
      </c>
      <c r="AH1179" s="364">
        <v>5</v>
      </c>
      <c r="AI1179" s="364">
        <v>19</v>
      </c>
      <c r="AJ1179" s="364">
        <v>20</v>
      </c>
      <c r="AK1179" s="364">
        <v>22</v>
      </c>
      <c r="AL1179" s="364">
        <v>40</v>
      </c>
      <c r="AM1179" s="22">
        <f t="shared" si="562"/>
        <v>4</v>
      </c>
      <c r="AN1179" s="104">
        <f t="shared" si="558"/>
        <v>0.80555555555555547</v>
      </c>
      <c r="AO1179" s="104">
        <f t="shared" si="559"/>
        <v>0.94444444444444442</v>
      </c>
      <c r="AP1179" s="22" t="str" cm="1">
        <f t="array" ref="AP1179">IF(W1179="","",IF(SUMPRODUCT((W1179=$W$7:$W$2042)*(AH1179=$AH$7:$AH$2042)*(AN1179=$AN$7:$AN$2042)*(AO1179=$AO$7:$AO$2042)*(ROW($W$7:$W$2042)&lt;&gt;ROW(W1179))*((R1179=0)*($R$7:$R$2042&gt;0)+(R1179&gt;0)*($R$7:$R$2042=0)))&gt;0,"SALONES UNIDOS",IF(SUMPRODUCT((W1179=$W$7:$W$2042)*(AH1179=$AH$7:$AH$2042)*((AN1179&lt;$AO$7:$AO$2042)*(AO1179&gt;$AN$7:$AN$2042))*(ROW($W$7:$W$2042)&lt;&gt;ROW(W1179)))&gt;0,"Cruzado","Sin cruce")))</f>
        <v>Sin cruce</v>
      </c>
      <c r="AQ1179" s="104"/>
      <c r="AR1179" s="104"/>
      <c r="AS1179" s="22"/>
      <c r="AT1179" s="22"/>
      <c r="AU1179" s="361" t="str" cm="1">
        <f t="array" ref="AU1179">IF(AB1179="","",IF(SUMPRODUCT((AB1179=$AB$989:$AB$1558)*(AH1179=$AH$989:$AH$1558)*(AQ1179=$AQ$989:$AQ$1558)*(AR1179=$AR$989:$AR$1558)*(ROW($AB$989:$AB$1558)&lt;&gt;ROW(AB1179))*((R1179=0)*($R$989:$R$1558&gt;0)+(R1179&gt;0)*($R$989:$R$1558=0)))&gt;0,"SALONES UNIDOS",IF(SUMPRODUCT((AB1179=$AB$989:$AB$1558)*(AH1179=$AH$989:$AH$1558)*((AQ1179&lt;$AR$989:$AR$1558)*(AR1179&gt;$AQ$989:$AQ$1558))*(ROW($AB$989:$AB$1558)&lt;&gt;ROW(AB1179)))&gt;0,"Cruzado","Sin cruce")))</f>
        <v/>
      </c>
      <c r="AV1179" s="361" t="str" cm="1">
        <f t="array" ref="AV1179">IF(AD1179="","",IF(SUMPRODUCT((AD1179=$AD$989:$AD$1558)*(AH1179=$AH$989:$AH$1558)*(AS1179=$AS$989:$AS$1558)*(AT1179=$AT$989:$AT$1558)*(ROW($AD$989:$AD$1558)&lt;&gt;ROW(AD1179))*((R1179=0)*($R$989:$R$1558&gt;0)+(R1179&gt;0)*($R$989:$R$1558=0)))&gt;0,"SALONES UNIDOS",IF(SUMPRODUCT((AD1179=$AD$989:$AD$1558)*(AH1179=$AH$989:$AH$1558)*((AS1179&lt;$AT$989:$AT$1558)*(AT1179&gt;$AS$989:$AS$1558))*(ROW($AD$989:$AD$1558)&lt;&gt;ROW(AD1179)))&gt;0,"Cruzado","Sin cruce")))</f>
        <v/>
      </c>
      <c r="AW1179" s="104" t="str">
        <f t="shared" si="563"/>
        <v>EN5PRINCIPALC</v>
      </c>
      <c r="AX1179" s="104" t="str" cm="1">
        <f t="array" ref="AX1179">IF(AW1179="","",IF(SUMPRODUCT((AW1179=$AW$7:$AW$2042)*(AH1179=$AH$7:$AH$2042)*(AN1179=$AN$7:$AN$2042)*(AO1179=$AO$7:$AO$2042)*(ROW($AW$7:$AW$2042)&lt;&gt;ROW(AW1179))*((R1179=0)*($R$7:$R$2042&gt;0)+(R1179&gt;0)*($R$7:$R$2042=0)))&gt;0,"SALONES UNIDOS",IF(SUMPRODUCT((AW1179=$AW$7:$AW$2042)*(AH1179=$AH$7:$AH$2042)*((AN1179&lt;$AO$7:$AO$2042)*(AO1179&gt;$AN$7:$AN$2042))*(ROW($AW$7:$AW$2042)&lt;&gt;ROW(AW1179)))&gt;0,"Cruzado","Sin cruce")))</f>
        <v>Sin cruce</v>
      </c>
    </row>
    <row r="1180" spans="2:50" ht="19.8" hidden="1" customHeight="1" x14ac:dyDescent="0.25">
      <c r="B1180" s="494" t="s">
        <v>314</v>
      </c>
      <c r="C1180" s="369" t="s">
        <v>968</v>
      </c>
      <c r="D1180" s="369">
        <v>20261</v>
      </c>
      <c r="E1180" s="373" t="s">
        <v>280</v>
      </c>
      <c r="F1180" s="370" t="s">
        <v>291</v>
      </c>
      <c r="G1180" s="373" t="s">
        <v>285</v>
      </c>
      <c r="H1180" s="373">
        <v>5</v>
      </c>
      <c r="I1180" s="373" t="s">
        <v>283</v>
      </c>
      <c r="J1180" s="373" t="s">
        <v>283</v>
      </c>
      <c r="K1180" s="194" t="s">
        <v>616</v>
      </c>
      <c r="L1180" s="364" t="s">
        <v>617</v>
      </c>
      <c r="M1180" s="364" t="s">
        <v>317</v>
      </c>
      <c r="N1180" s="364" t="s">
        <v>318</v>
      </c>
      <c r="O1180" s="373" t="s">
        <v>315</v>
      </c>
      <c r="P1180" s="364">
        <v>3</v>
      </c>
      <c r="Q1180" s="364">
        <v>2</v>
      </c>
      <c r="R1180" s="369">
        <v>5</v>
      </c>
      <c r="S1180" s="364">
        <v>4</v>
      </c>
      <c r="T1180" s="8"/>
      <c r="U1180" s="374">
        <v>50</v>
      </c>
      <c r="V1180" s="370">
        <v>21815632</v>
      </c>
      <c r="W1180" s="373" t="s">
        <v>160</v>
      </c>
      <c r="X1180" s="364" t="s">
        <v>321</v>
      </c>
      <c r="Y1180" s="364" t="s">
        <v>556</v>
      </c>
      <c r="Z1180" s="364"/>
      <c r="AA1180" s="364"/>
      <c r="AB1180" s="370"/>
      <c r="AC1180" s="364"/>
      <c r="AD1180" s="369"/>
      <c r="AE1180" s="370"/>
      <c r="AF1180" s="370"/>
      <c r="AG1180" s="364" t="s">
        <v>319</v>
      </c>
      <c r="AH1180" s="364">
        <v>4</v>
      </c>
      <c r="AI1180" s="364">
        <v>12</v>
      </c>
      <c r="AJ1180" s="364">
        <v>40</v>
      </c>
      <c r="AK1180" s="364">
        <v>16</v>
      </c>
      <c r="AL1180" s="364">
        <v>50</v>
      </c>
      <c r="AM1180" s="22">
        <f t="shared" si="562"/>
        <v>5</v>
      </c>
      <c r="AN1180" s="104">
        <f t="shared" si="558"/>
        <v>0.52777777777777779</v>
      </c>
      <c r="AO1180" s="104">
        <f t="shared" si="559"/>
        <v>0.70138888888888884</v>
      </c>
      <c r="AP1180" s="22" t="str" cm="1">
        <f t="array" ref="AP1180">IF(W1180="","",IF(SUMPRODUCT((W1180=$W$7:$W$2042)*(AH1180=$AH$7:$AH$2042)*(AN1180=$AN$7:$AN$2042)*(AO1180=$AO$7:$AO$2042)*(ROW($W$7:$W$2042)&lt;&gt;ROW(W1180))*((R1180=0)*($R$7:$R$2042&gt;0)+(R1180&gt;0)*($R$7:$R$2042=0)))&gt;0,"SALONES UNIDOS",IF(SUMPRODUCT((W1180=$W$7:$W$2042)*(AH1180=$AH$7:$AH$2042)*((AN1180&lt;$AO$7:$AO$2042)*(AO1180&gt;$AN$7:$AN$2042))*(ROW($W$7:$W$2042)&lt;&gt;ROW(W1180)))&gt;0,"Cruzado","Sin cruce")))</f>
        <v>Sin cruce</v>
      </c>
      <c r="AQ1180" s="104"/>
      <c r="AR1180" s="104"/>
      <c r="AS1180" s="22"/>
      <c r="AT1180" s="22"/>
      <c r="AU1180" s="361" t="str" cm="1">
        <f t="array" ref="AU1180">IF(AB1180="","",IF(SUMPRODUCT((AB1180=$AB$989:$AB$1558)*(AH1180=$AH$989:$AH$1558)*(AQ1180=$AQ$989:$AQ$1558)*(AR1180=$AR$989:$AR$1558)*(ROW($AB$989:$AB$1558)&lt;&gt;ROW(AB1180))*((R1180=0)*($R$989:$R$1558&gt;0)+(R1180&gt;0)*($R$989:$R$1558=0)))&gt;0,"SALONES UNIDOS",IF(SUMPRODUCT((AB1180=$AB$989:$AB$1558)*(AH1180=$AH$989:$AH$1558)*((AQ1180&lt;$AR$989:$AR$1558)*(AR1180&gt;$AQ$989:$AQ$1558))*(ROW($AB$989:$AB$1558)&lt;&gt;ROW(AB1180)))&gt;0,"Cruzado","Sin cruce")))</f>
        <v/>
      </c>
      <c r="AV1180" s="361" t="str" cm="1">
        <f t="array" ref="AV1180">IF(AD1180="","",IF(SUMPRODUCT((AD1180=$AD$989:$AD$1558)*(AH1180=$AH$989:$AH$1558)*(AS1180=$AS$989:$AS$1558)*(AT1180=$AT$989:$AT$1558)*(ROW($AD$989:$AD$1558)&lt;&gt;ROW(AD1180))*((R1180=0)*($R$989:$R$1558&gt;0)+(R1180&gt;0)*($R$989:$R$1558=0)))&gt;0,"SALONES UNIDOS",IF(SUMPRODUCT((AD1180=$AD$989:$AD$1558)*(AH1180=$AH$989:$AH$1558)*((AS1180&lt;$AT$989:$AT$1558)*(AT1180&gt;$AS$989:$AS$1558))*(ROW($AD$989:$AD$1558)&lt;&gt;ROW(AD1180)))&gt;0,"Cruzado","Sin cruce")))</f>
        <v/>
      </c>
      <c r="AW1180" s="104" t="str">
        <f t="shared" si="563"/>
        <v>EN5PRINCIPALC</v>
      </c>
      <c r="AX1180" s="104" t="str" cm="1">
        <f t="array" ref="AX1180">IF(AW1180="","",IF(SUMPRODUCT((AW1180=$AW$7:$AW$2042)*(AH1180=$AH$7:$AH$2042)*(AN1180=$AN$7:$AN$2042)*(AO1180=$AO$7:$AO$2042)*(ROW($AW$7:$AW$2042)&lt;&gt;ROW(AW1180))*((R1180=0)*($R$7:$R$2042&gt;0)+(R1180&gt;0)*($R$7:$R$2042=0)))&gt;0,"SALONES UNIDOS",IF(SUMPRODUCT((AW1180=$AW$7:$AW$2042)*(AH1180=$AH$7:$AH$2042)*((AN1180&lt;$AO$7:$AO$2042)*(AO1180&gt;$AN$7:$AN$2042))*(ROW($AW$7:$AW$2042)&lt;&gt;ROW(AW1180)))&gt;0,"Cruzado","Sin cruce")))</f>
        <v>Sin cruce</v>
      </c>
    </row>
    <row r="1181" spans="2:50" ht="19.8" hidden="1" customHeight="1" x14ac:dyDescent="0.25">
      <c r="B1181" s="494" t="s">
        <v>314</v>
      </c>
      <c r="C1181" s="369" t="s">
        <v>968</v>
      </c>
      <c r="D1181" s="369">
        <v>20261</v>
      </c>
      <c r="E1181" s="373" t="s">
        <v>280</v>
      </c>
      <c r="F1181" s="370" t="s">
        <v>291</v>
      </c>
      <c r="G1181" s="373" t="s">
        <v>285</v>
      </c>
      <c r="H1181" s="373">
        <v>5</v>
      </c>
      <c r="I1181" s="373" t="s">
        <v>325</v>
      </c>
      <c r="J1181" s="373" t="s">
        <v>325</v>
      </c>
      <c r="K1181" s="194" t="s">
        <v>609</v>
      </c>
      <c r="L1181" s="364" t="s">
        <v>610</v>
      </c>
      <c r="M1181" s="364" t="s">
        <v>324</v>
      </c>
      <c r="N1181" s="364" t="s">
        <v>318</v>
      </c>
      <c r="O1181" s="373" t="s">
        <v>315</v>
      </c>
      <c r="P1181" s="364">
        <v>2</v>
      </c>
      <c r="Q1181" s="364">
        <v>2</v>
      </c>
      <c r="R1181" s="369">
        <v>4</v>
      </c>
      <c r="S1181" s="364">
        <v>3</v>
      </c>
      <c r="T1181" s="8"/>
      <c r="U1181" s="374">
        <v>50</v>
      </c>
      <c r="V1181" s="370">
        <v>21440811</v>
      </c>
      <c r="W1181" s="373" t="s">
        <v>39</v>
      </c>
      <c r="X1181" s="364" t="s">
        <v>321</v>
      </c>
      <c r="Y1181" s="364" t="s">
        <v>578</v>
      </c>
      <c r="Z1181" s="364"/>
      <c r="AA1181" s="364"/>
      <c r="AB1181" s="370"/>
      <c r="AC1181" s="364"/>
      <c r="AD1181" s="369"/>
      <c r="AE1181" s="370"/>
      <c r="AF1181" s="370"/>
      <c r="AG1181" s="364" t="s">
        <v>319</v>
      </c>
      <c r="AH1181" s="364">
        <v>2</v>
      </c>
      <c r="AI1181" s="364">
        <v>7</v>
      </c>
      <c r="AJ1181" s="364">
        <v>40</v>
      </c>
      <c r="AK1181" s="364">
        <v>11</v>
      </c>
      <c r="AL1181" s="364">
        <v>0</v>
      </c>
      <c r="AM1181" s="22">
        <f t="shared" si="562"/>
        <v>4</v>
      </c>
      <c r="AN1181" s="104">
        <f t="shared" si="558"/>
        <v>0.31944444444444448</v>
      </c>
      <c r="AO1181" s="104">
        <f t="shared" si="559"/>
        <v>0.45833333333333331</v>
      </c>
      <c r="AP1181" s="22" t="str" cm="1">
        <f t="array" ref="AP1181">IF(W1181="","",IF(SUMPRODUCT((W1181=$W$7:$W$2042)*(AH1181=$AH$7:$AH$2042)*(AN1181=$AN$7:$AN$2042)*(AO1181=$AO$7:$AO$2042)*(ROW($W$7:$W$2042)&lt;&gt;ROW(W1181))*((R1181=0)*($R$7:$R$2042&gt;0)+(R1181&gt;0)*($R$7:$R$2042=0)))&gt;0,"SALONES UNIDOS",IF(SUMPRODUCT((W1181=$W$7:$W$2042)*(AH1181=$AH$7:$AH$2042)*((AN1181&lt;$AO$7:$AO$2042)*(AO1181&gt;$AN$7:$AN$2042))*(ROW($W$7:$W$2042)&lt;&gt;ROW(W1181)))&gt;0,"Cruzado","Sin cruce")))</f>
        <v>Sin cruce</v>
      </c>
      <c r="AQ1181" s="104"/>
      <c r="AR1181" s="104"/>
      <c r="AS1181" s="22"/>
      <c r="AT1181" s="22"/>
      <c r="AU1181" s="361" t="str" cm="1">
        <f t="array" ref="AU1181">IF(AB1181="","",IF(SUMPRODUCT((AB1181=$AB$989:$AB$1558)*(AH1181=$AH$989:$AH$1558)*(AQ1181=$AQ$989:$AQ$1558)*(AR1181=$AR$989:$AR$1558)*(ROW($AB$989:$AB$1558)&lt;&gt;ROW(AB1181))*((R1181=0)*($R$989:$R$1558&gt;0)+(R1181&gt;0)*($R$989:$R$1558=0)))&gt;0,"SALONES UNIDOS",IF(SUMPRODUCT((AB1181=$AB$989:$AB$1558)*(AH1181=$AH$989:$AH$1558)*((AQ1181&lt;$AR$989:$AR$1558)*(AR1181&gt;$AQ$989:$AQ$1558))*(ROW($AB$989:$AB$1558)&lt;&gt;ROW(AB1181)))&gt;0,"Cruzado","Sin cruce")))</f>
        <v/>
      </c>
      <c r="AV1181" s="361" t="str" cm="1">
        <f t="array" ref="AV1181">IF(AD1181="","",IF(SUMPRODUCT((AD1181=$AD$989:$AD$1558)*(AH1181=$AH$989:$AH$1558)*(AS1181=$AS$989:$AS$1558)*(AT1181=$AT$989:$AT$1558)*(ROW($AD$989:$AD$1558)&lt;&gt;ROW(AD1181))*((R1181=0)*($R$989:$R$1558&gt;0)+(R1181&gt;0)*($R$989:$R$1558=0)))&gt;0,"SALONES UNIDOS",IF(SUMPRODUCT((AD1181=$AD$989:$AD$1558)*(AH1181=$AH$989:$AH$1558)*((AS1181&lt;$AT$989:$AT$1558)*(AT1181&gt;$AS$989:$AS$1558))*(ROW($AD$989:$AD$1558)&lt;&gt;ROW(AD1181)))&gt;0,"Cruzado","Sin cruce")))</f>
        <v/>
      </c>
      <c r="AW1181" s="104" t="str">
        <f t="shared" si="563"/>
        <v>EN5PRINCIPALJ</v>
      </c>
      <c r="AX1181" s="104" t="str" cm="1">
        <f t="array" ref="AX1181">IF(AW1181="","",IF(SUMPRODUCT((AW1181=$AW$7:$AW$2042)*(AH1181=$AH$7:$AH$2042)*(AN1181=$AN$7:$AN$2042)*(AO1181=$AO$7:$AO$2042)*(ROW($AW$7:$AW$2042)&lt;&gt;ROW(AW1181))*((R1181=0)*($R$7:$R$2042&gt;0)+(R1181&gt;0)*($R$7:$R$2042=0)))&gt;0,"SALONES UNIDOS",IF(SUMPRODUCT((AW1181=$AW$7:$AW$2042)*(AH1181=$AH$7:$AH$2042)*((AN1181&lt;$AO$7:$AO$2042)*(AO1181&gt;$AN$7:$AN$2042))*(ROW($AW$7:$AW$2042)&lt;&gt;ROW(AW1181)))&gt;0,"Cruzado","Sin cruce")))</f>
        <v>Sin cruce</v>
      </c>
    </row>
    <row r="1182" spans="2:50" ht="19.8" hidden="1" customHeight="1" x14ac:dyDescent="0.25">
      <c r="B1182" s="494" t="s">
        <v>314</v>
      </c>
      <c r="C1182" s="369" t="s">
        <v>968</v>
      </c>
      <c r="D1182" s="369">
        <v>20261</v>
      </c>
      <c r="E1182" s="373" t="s">
        <v>280</v>
      </c>
      <c r="F1182" s="370" t="s">
        <v>291</v>
      </c>
      <c r="G1182" s="373" t="s">
        <v>285</v>
      </c>
      <c r="H1182" s="373">
        <v>5</v>
      </c>
      <c r="I1182" s="373" t="s">
        <v>325</v>
      </c>
      <c r="J1182" s="373" t="s">
        <v>325</v>
      </c>
      <c r="K1182" s="194" t="s">
        <v>611</v>
      </c>
      <c r="L1182" s="364" t="s">
        <v>612</v>
      </c>
      <c r="M1182" s="364" t="s">
        <v>317</v>
      </c>
      <c r="N1182" s="364" t="s">
        <v>318</v>
      </c>
      <c r="O1182" s="373" t="s">
        <v>321</v>
      </c>
      <c r="P1182" s="364">
        <v>2</v>
      </c>
      <c r="Q1182" s="364">
        <v>4</v>
      </c>
      <c r="R1182" s="369">
        <v>6</v>
      </c>
      <c r="S1182" s="364">
        <v>4</v>
      </c>
      <c r="T1182" s="8"/>
      <c r="U1182" s="374">
        <v>50</v>
      </c>
      <c r="V1182" s="370">
        <v>18135807</v>
      </c>
      <c r="W1182" s="373" t="s">
        <v>227</v>
      </c>
      <c r="X1182" s="364" t="s">
        <v>321</v>
      </c>
      <c r="Y1182" s="364" t="s">
        <v>556</v>
      </c>
      <c r="Z1182" s="364"/>
      <c r="AA1182" s="364"/>
      <c r="AB1182" s="370"/>
      <c r="AC1182" s="364"/>
      <c r="AD1182" s="369"/>
      <c r="AE1182" s="370"/>
      <c r="AF1182" s="370"/>
      <c r="AG1182" s="364" t="s">
        <v>319</v>
      </c>
      <c r="AH1182" s="364">
        <v>6</v>
      </c>
      <c r="AI1182" s="364">
        <v>16</v>
      </c>
      <c r="AJ1182" s="364">
        <v>50</v>
      </c>
      <c r="AK1182" s="364">
        <v>21</v>
      </c>
      <c r="AL1182" s="364">
        <v>50</v>
      </c>
      <c r="AM1182" s="22">
        <f t="shared" si="562"/>
        <v>6</v>
      </c>
      <c r="AN1182" s="104">
        <f t="shared" si="558"/>
        <v>0.70138888888888884</v>
      </c>
      <c r="AO1182" s="104">
        <f t="shared" si="559"/>
        <v>0.90972222222222221</v>
      </c>
      <c r="AP1182" s="22" t="str" cm="1">
        <f t="array" ref="AP1182">IF(W1182="","",IF(SUMPRODUCT((W1182=$W$7:$W$2042)*(AH1182=$AH$7:$AH$2042)*(AN1182=$AN$7:$AN$2042)*(AO1182=$AO$7:$AO$2042)*(ROW($W$7:$W$2042)&lt;&gt;ROW(W1182))*((R1182=0)*($R$7:$R$2042&gt;0)+(R1182&gt;0)*($R$7:$R$2042=0)))&gt;0,"SALONES UNIDOS",IF(SUMPRODUCT((W1182=$W$7:$W$2042)*(AH1182=$AH$7:$AH$2042)*((AN1182&lt;$AO$7:$AO$2042)*(AO1182&gt;$AN$7:$AN$2042))*(ROW($W$7:$W$2042)&lt;&gt;ROW(W1182)))&gt;0,"Cruzado","Sin cruce")))</f>
        <v>Sin cruce</v>
      </c>
      <c r="AQ1182" s="104"/>
      <c r="AR1182" s="104"/>
      <c r="AS1182" s="22"/>
      <c r="AT1182" s="22"/>
      <c r="AU1182" s="361" t="str" cm="1">
        <f t="array" ref="AU1182">IF(AB1182="","",IF(SUMPRODUCT((AB1182=$AB$989:$AB$1558)*(AH1182=$AH$989:$AH$1558)*(AQ1182=$AQ$989:$AQ$1558)*(AR1182=$AR$989:$AR$1558)*(ROW($AB$989:$AB$1558)&lt;&gt;ROW(AB1182))*((R1182=0)*($R$989:$R$1558&gt;0)+(R1182&gt;0)*($R$989:$R$1558=0)))&gt;0,"SALONES UNIDOS",IF(SUMPRODUCT((AB1182=$AB$989:$AB$1558)*(AH1182=$AH$989:$AH$1558)*((AQ1182&lt;$AR$989:$AR$1558)*(AR1182&gt;$AQ$989:$AQ$1558))*(ROW($AB$989:$AB$1558)&lt;&gt;ROW(AB1182)))&gt;0,"Cruzado","Sin cruce")))</f>
        <v/>
      </c>
      <c r="AV1182" s="361" t="str" cm="1">
        <f t="array" ref="AV1182">IF(AD1182="","",IF(SUMPRODUCT((AD1182=$AD$989:$AD$1558)*(AH1182=$AH$989:$AH$1558)*(AS1182=$AS$989:$AS$1558)*(AT1182=$AT$989:$AT$1558)*(ROW($AD$989:$AD$1558)&lt;&gt;ROW(AD1182))*((R1182=0)*($R$989:$R$1558&gt;0)+(R1182&gt;0)*($R$989:$R$1558=0)))&gt;0,"SALONES UNIDOS",IF(SUMPRODUCT((AD1182=$AD$989:$AD$1558)*(AH1182=$AH$989:$AH$1558)*((AS1182&lt;$AT$989:$AT$1558)*(AT1182&gt;$AS$989:$AS$1558))*(ROW($AD$989:$AD$1558)&lt;&gt;ROW(AD1182)))&gt;0,"Cruzado","Sin cruce")))</f>
        <v/>
      </c>
      <c r="AW1182" s="104" t="str">
        <f t="shared" si="563"/>
        <v>EN5PRINCIPALJ</v>
      </c>
      <c r="AX1182" s="104" t="str" cm="1">
        <f t="array" ref="AX1182">IF(AW1182="","",IF(SUMPRODUCT((AW1182=$AW$7:$AW$2042)*(AH1182=$AH$7:$AH$2042)*(AN1182=$AN$7:$AN$2042)*(AO1182=$AO$7:$AO$2042)*(ROW($AW$7:$AW$2042)&lt;&gt;ROW(AW1182))*((R1182=0)*($R$7:$R$2042&gt;0)+(R1182&gt;0)*($R$7:$R$2042=0)))&gt;0,"SALONES UNIDOS",IF(SUMPRODUCT((AW1182=$AW$7:$AW$2042)*(AH1182=$AH$7:$AH$2042)*((AN1182&lt;$AO$7:$AO$2042)*(AO1182&gt;$AN$7:$AN$2042))*(ROW($AW$7:$AW$2042)&lt;&gt;ROW(AW1182)))&gt;0,"Cruzado","Sin cruce")))</f>
        <v>Sin cruce</v>
      </c>
    </row>
    <row r="1183" spans="2:50" ht="19.8" hidden="1" customHeight="1" x14ac:dyDescent="0.25">
      <c r="B1183" s="494" t="s">
        <v>314</v>
      </c>
      <c r="C1183" s="369" t="s">
        <v>968</v>
      </c>
      <c r="D1183" s="369">
        <v>20261</v>
      </c>
      <c r="E1183" s="373" t="s">
        <v>280</v>
      </c>
      <c r="F1183" s="370" t="s">
        <v>291</v>
      </c>
      <c r="G1183" s="373" t="s">
        <v>285</v>
      </c>
      <c r="H1183" s="373">
        <v>5</v>
      </c>
      <c r="I1183" s="373" t="s">
        <v>325</v>
      </c>
      <c r="J1183" s="373" t="s">
        <v>325</v>
      </c>
      <c r="K1183" s="194" t="s">
        <v>613</v>
      </c>
      <c r="L1183" s="364" t="s">
        <v>986</v>
      </c>
      <c r="M1183" s="364" t="s">
        <v>317</v>
      </c>
      <c r="N1183" s="364" t="s">
        <v>318</v>
      </c>
      <c r="O1183" s="373" t="s">
        <v>315</v>
      </c>
      <c r="P1183" s="364">
        <v>2</v>
      </c>
      <c r="Q1183" s="364">
        <v>8</v>
      </c>
      <c r="R1183" s="369">
        <v>10</v>
      </c>
      <c r="S1183" s="364">
        <v>6</v>
      </c>
      <c r="T1183" s="8"/>
      <c r="U1183" s="374">
        <v>50</v>
      </c>
      <c r="V1183" s="370">
        <v>40056370</v>
      </c>
      <c r="W1183" s="373" t="s">
        <v>43</v>
      </c>
      <c r="X1183" s="364" t="s">
        <v>321</v>
      </c>
      <c r="Y1183" s="364" t="s">
        <v>556</v>
      </c>
      <c r="Z1183" s="364"/>
      <c r="AA1183" s="364"/>
      <c r="AB1183" s="370"/>
      <c r="AC1183" s="364"/>
      <c r="AD1183" s="369"/>
      <c r="AE1183" s="370"/>
      <c r="AF1183" s="370"/>
      <c r="AG1183" s="364" t="s">
        <v>319</v>
      </c>
      <c r="AH1183" s="364">
        <v>6</v>
      </c>
      <c r="AI1183" s="364">
        <v>7</v>
      </c>
      <c r="AJ1183" s="364">
        <v>40</v>
      </c>
      <c r="AK1183" s="364">
        <v>16</v>
      </c>
      <c r="AL1183" s="364">
        <v>0</v>
      </c>
      <c r="AM1183" s="22">
        <f t="shared" si="562"/>
        <v>10</v>
      </c>
      <c r="AN1183" s="104">
        <f t="shared" si="558"/>
        <v>0.31944444444444448</v>
      </c>
      <c r="AO1183" s="104">
        <f t="shared" si="559"/>
        <v>0.66666666666666663</v>
      </c>
      <c r="AP1183" s="22" t="str" cm="1">
        <f t="array" ref="AP1183">IF(W1183="","",IF(SUMPRODUCT((W1183=$W$7:$W$2042)*(AH1183=$AH$7:$AH$2042)*(AN1183=$AN$7:$AN$2042)*(AO1183=$AO$7:$AO$2042)*(ROW($W$7:$W$2042)&lt;&gt;ROW(W1183))*((R1183=0)*($R$7:$R$2042&gt;0)+(R1183&gt;0)*($R$7:$R$2042=0)))&gt;0,"SALONES UNIDOS",IF(SUMPRODUCT((W1183=$W$7:$W$2042)*(AH1183=$AH$7:$AH$2042)*((AN1183&lt;$AO$7:$AO$2042)*(AO1183&gt;$AN$7:$AN$2042))*(ROW($W$7:$W$2042)&lt;&gt;ROW(W1183)))&gt;0,"Cruzado","Sin cruce")))</f>
        <v>Sin cruce</v>
      </c>
      <c r="AQ1183" s="104"/>
      <c r="AR1183" s="104"/>
      <c r="AS1183" s="22"/>
      <c r="AT1183" s="22"/>
      <c r="AU1183" s="361" t="str" cm="1">
        <f t="array" ref="AU1183">IF(AB1183="","",IF(SUMPRODUCT((AB1183=$AB$989:$AB$1558)*(AH1183=$AH$989:$AH$1558)*(AQ1183=$AQ$989:$AQ$1558)*(AR1183=$AR$989:$AR$1558)*(ROW($AB$989:$AB$1558)&lt;&gt;ROW(AB1183))*((R1183=0)*($R$989:$R$1558&gt;0)+(R1183&gt;0)*($R$989:$R$1558=0)))&gt;0,"SALONES UNIDOS",IF(SUMPRODUCT((AB1183=$AB$989:$AB$1558)*(AH1183=$AH$989:$AH$1558)*((AQ1183&lt;$AR$989:$AR$1558)*(AR1183&gt;$AQ$989:$AQ$1558))*(ROW($AB$989:$AB$1558)&lt;&gt;ROW(AB1183)))&gt;0,"Cruzado","Sin cruce")))</f>
        <v/>
      </c>
      <c r="AV1183" s="361" t="str" cm="1">
        <f t="array" ref="AV1183">IF(AD1183="","",IF(SUMPRODUCT((AD1183=$AD$989:$AD$1558)*(AH1183=$AH$989:$AH$1558)*(AS1183=$AS$989:$AS$1558)*(AT1183=$AT$989:$AT$1558)*(ROW($AD$989:$AD$1558)&lt;&gt;ROW(AD1183))*((R1183=0)*($R$989:$R$1558&gt;0)+(R1183&gt;0)*($R$989:$R$1558=0)))&gt;0,"SALONES UNIDOS",IF(SUMPRODUCT((AD1183=$AD$989:$AD$1558)*(AH1183=$AH$989:$AH$1558)*((AS1183&lt;$AT$989:$AT$1558)*(AT1183&gt;$AS$989:$AS$1558))*(ROW($AD$989:$AD$1558)&lt;&gt;ROW(AD1183)))&gt;0,"Cruzado","Sin cruce")))</f>
        <v/>
      </c>
      <c r="AW1183" s="104" t="str">
        <f t="shared" si="563"/>
        <v>EN5PRINCIPALJ</v>
      </c>
      <c r="AX1183" s="104" t="str" cm="1">
        <f t="array" ref="AX1183">IF(AW1183="","",IF(SUMPRODUCT((AW1183=$AW$7:$AW$2042)*(AH1183=$AH$7:$AH$2042)*(AN1183=$AN$7:$AN$2042)*(AO1183=$AO$7:$AO$2042)*(ROW($AW$7:$AW$2042)&lt;&gt;ROW(AW1183))*((R1183=0)*($R$7:$R$2042&gt;0)+(R1183&gt;0)*($R$7:$R$2042=0)))&gt;0,"SALONES UNIDOS",IF(SUMPRODUCT((AW1183=$AW$7:$AW$2042)*(AH1183=$AH$7:$AH$2042)*((AN1183&lt;$AO$7:$AO$2042)*(AO1183&gt;$AN$7:$AN$2042))*(ROW($AW$7:$AW$2042)&lt;&gt;ROW(AW1183)))&gt;0,"Cruzado","Sin cruce")))</f>
        <v>Sin cruce</v>
      </c>
    </row>
    <row r="1184" spans="2:50" ht="19.8" hidden="1" customHeight="1" x14ac:dyDescent="0.25">
      <c r="B1184" s="494" t="s">
        <v>314</v>
      </c>
      <c r="C1184" s="369" t="s">
        <v>968</v>
      </c>
      <c r="D1184" s="369">
        <v>20261</v>
      </c>
      <c r="E1184" s="373" t="s">
        <v>280</v>
      </c>
      <c r="F1184" s="370" t="s">
        <v>291</v>
      </c>
      <c r="G1184" s="373" t="s">
        <v>285</v>
      </c>
      <c r="H1184" s="373">
        <v>5</v>
      </c>
      <c r="I1184" s="373" t="s">
        <v>325</v>
      </c>
      <c r="J1184" s="373" t="s">
        <v>325</v>
      </c>
      <c r="K1184" s="194" t="s">
        <v>615</v>
      </c>
      <c r="L1184" s="364" t="s">
        <v>987</v>
      </c>
      <c r="M1184" s="364" t="s">
        <v>317</v>
      </c>
      <c r="N1184" s="364" t="s">
        <v>318</v>
      </c>
      <c r="O1184" s="373" t="s">
        <v>315</v>
      </c>
      <c r="P1184" s="364">
        <v>3</v>
      </c>
      <c r="Q1184" s="364">
        <v>2</v>
      </c>
      <c r="R1184" s="369">
        <v>5</v>
      </c>
      <c r="S1184" s="364">
        <v>4</v>
      </c>
      <c r="T1184" s="8"/>
      <c r="U1184" s="374">
        <v>50</v>
      </c>
      <c r="V1184" s="370">
        <v>18160918</v>
      </c>
      <c r="W1184" s="373" t="s">
        <v>101</v>
      </c>
      <c r="X1184" s="364" t="s">
        <v>321</v>
      </c>
      <c r="Y1184" s="364" t="s">
        <v>578</v>
      </c>
      <c r="Z1184" s="364"/>
      <c r="AA1184" s="364"/>
      <c r="AB1184" s="370"/>
      <c r="AC1184" s="364"/>
      <c r="AD1184" s="369"/>
      <c r="AE1184" s="370"/>
      <c r="AF1184" s="370"/>
      <c r="AG1184" s="364" t="s">
        <v>319</v>
      </c>
      <c r="AH1184" s="364">
        <v>4</v>
      </c>
      <c r="AI1184" s="364">
        <v>18</v>
      </c>
      <c r="AJ1184" s="364">
        <v>30</v>
      </c>
      <c r="AK1184" s="364">
        <v>22</v>
      </c>
      <c r="AL1184" s="364">
        <v>40</v>
      </c>
      <c r="AM1184" s="22">
        <f t="shared" si="562"/>
        <v>5</v>
      </c>
      <c r="AN1184" s="104">
        <f t="shared" si="558"/>
        <v>0.77083333333333337</v>
      </c>
      <c r="AO1184" s="104">
        <f t="shared" si="559"/>
        <v>0.94444444444444442</v>
      </c>
      <c r="AP1184" s="22" t="str" cm="1">
        <f t="array" ref="AP1184">IF(W1184="","",IF(SUMPRODUCT((W1184=$W$7:$W$2042)*(AH1184=$AH$7:$AH$2042)*(AN1184=$AN$7:$AN$2042)*(AO1184=$AO$7:$AO$2042)*(ROW($W$7:$W$2042)&lt;&gt;ROW(W1184))*((R1184=0)*($R$7:$R$2042&gt;0)+(R1184&gt;0)*($R$7:$R$2042=0)))&gt;0,"SALONES UNIDOS",IF(SUMPRODUCT((W1184=$W$7:$W$2042)*(AH1184=$AH$7:$AH$2042)*((AN1184&lt;$AO$7:$AO$2042)*(AO1184&gt;$AN$7:$AN$2042))*(ROW($W$7:$W$2042)&lt;&gt;ROW(W1184)))&gt;0,"Cruzado","Sin cruce")))</f>
        <v>Sin cruce</v>
      </c>
      <c r="AQ1184" s="104"/>
      <c r="AR1184" s="104"/>
      <c r="AS1184" s="22"/>
      <c r="AT1184" s="22"/>
      <c r="AU1184" s="361" t="str" cm="1">
        <f t="array" ref="AU1184">IF(AB1184="","",IF(SUMPRODUCT((AB1184=$AB$989:$AB$1558)*(AH1184=$AH$989:$AH$1558)*(AQ1184=$AQ$989:$AQ$1558)*(AR1184=$AR$989:$AR$1558)*(ROW($AB$989:$AB$1558)&lt;&gt;ROW(AB1184))*((R1184=0)*($R$989:$R$1558&gt;0)+(R1184&gt;0)*($R$989:$R$1558=0)))&gt;0,"SALONES UNIDOS",IF(SUMPRODUCT((AB1184=$AB$989:$AB$1558)*(AH1184=$AH$989:$AH$1558)*((AQ1184&lt;$AR$989:$AR$1558)*(AR1184&gt;$AQ$989:$AQ$1558))*(ROW($AB$989:$AB$1558)&lt;&gt;ROW(AB1184)))&gt;0,"Cruzado","Sin cruce")))</f>
        <v/>
      </c>
      <c r="AV1184" s="361" t="str" cm="1">
        <f t="array" ref="AV1184">IF(AD1184="","",IF(SUMPRODUCT((AD1184=$AD$989:$AD$1558)*(AH1184=$AH$989:$AH$1558)*(AS1184=$AS$989:$AS$1558)*(AT1184=$AT$989:$AT$1558)*(ROW($AD$989:$AD$1558)&lt;&gt;ROW(AD1184))*((R1184=0)*($R$989:$R$1558&gt;0)+(R1184&gt;0)*($R$989:$R$1558=0)))&gt;0,"SALONES UNIDOS",IF(SUMPRODUCT((AD1184=$AD$989:$AD$1558)*(AH1184=$AH$989:$AH$1558)*((AS1184&lt;$AT$989:$AT$1558)*(AT1184&gt;$AS$989:$AS$1558))*(ROW($AD$989:$AD$1558)&lt;&gt;ROW(AD1184)))&gt;0,"Cruzado","Sin cruce")))</f>
        <v/>
      </c>
      <c r="AW1184" s="104" t="str">
        <f t="shared" si="563"/>
        <v>EN5PRINCIPALJ</v>
      </c>
      <c r="AX1184" s="104" t="str" cm="1">
        <f t="array" ref="AX1184">IF(AW1184="","",IF(SUMPRODUCT((AW1184=$AW$7:$AW$2042)*(AH1184=$AH$7:$AH$2042)*(AN1184=$AN$7:$AN$2042)*(AO1184=$AO$7:$AO$2042)*(ROW($AW$7:$AW$2042)&lt;&gt;ROW(AW1184))*((R1184=0)*($R$7:$R$2042&gt;0)+(R1184&gt;0)*($R$7:$R$2042=0)))&gt;0,"SALONES UNIDOS",IF(SUMPRODUCT((AW1184=$AW$7:$AW$2042)*(AH1184=$AH$7:$AH$2042)*((AN1184&lt;$AO$7:$AO$2042)*(AO1184&gt;$AN$7:$AN$2042))*(ROW($AW$7:$AW$2042)&lt;&gt;ROW(AW1184)))&gt;0,"Cruzado","Sin cruce")))</f>
        <v>Sin cruce</v>
      </c>
    </row>
    <row r="1185" spans="2:50" ht="19.8" hidden="1" customHeight="1" x14ac:dyDescent="0.25">
      <c r="B1185" s="494" t="s">
        <v>314</v>
      </c>
      <c r="C1185" s="369" t="s">
        <v>968</v>
      </c>
      <c r="D1185" s="369">
        <v>20261</v>
      </c>
      <c r="E1185" s="373" t="s">
        <v>280</v>
      </c>
      <c r="F1185" s="370" t="s">
        <v>291</v>
      </c>
      <c r="G1185" s="373" t="s">
        <v>285</v>
      </c>
      <c r="H1185" s="373">
        <v>5</v>
      </c>
      <c r="I1185" s="373" t="s">
        <v>325</v>
      </c>
      <c r="J1185" s="373" t="s">
        <v>325</v>
      </c>
      <c r="K1185" s="194" t="s">
        <v>616</v>
      </c>
      <c r="L1185" s="364" t="s">
        <v>617</v>
      </c>
      <c r="M1185" s="364" t="s">
        <v>317</v>
      </c>
      <c r="N1185" s="364" t="s">
        <v>318</v>
      </c>
      <c r="O1185" s="373" t="s">
        <v>315</v>
      </c>
      <c r="P1185" s="364">
        <v>3</v>
      </c>
      <c r="Q1185" s="364">
        <v>2</v>
      </c>
      <c r="R1185" s="369">
        <v>5</v>
      </c>
      <c r="S1185" s="364">
        <v>4</v>
      </c>
      <c r="T1185" s="8"/>
      <c r="U1185" s="374">
        <v>50</v>
      </c>
      <c r="V1185" s="370">
        <v>21815632</v>
      </c>
      <c r="W1185" s="373" t="s">
        <v>160</v>
      </c>
      <c r="X1185" s="364" t="s">
        <v>321</v>
      </c>
      <c r="Y1185" s="364" t="s">
        <v>556</v>
      </c>
      <c r="Z1185" s="364"/>
      <c r="AA1185" s="364"/>
      <c r="AB1185" s="370"/>
      <c r="AC1185" s="364"/>
      <c r="AD1185" s="369"/>
      <c r="AE1185" s="370"/>
      <c r="AF1185" s="370"/>
      <c r="AG1185" s="364" t="s">
        <v>319</v>
      </c>
      <c r="AH1185" s="364">
        <v>1</v>
      </c>
      <c r="AI1185" s="364">
        <v>16</v>
      </c>
      <c r="AJ1185" s="364">
        <v>50</v>
      </c>
      <c r="AK1185" s="364">
        <v>21</v>
      </c>
      <c r="AL1185" s="364">
        <v>0</v>
      </c>
      <c r="AM1185" s="22">
        <f t="shared" si="562"/>
        <v>5</v>
      </c>
      <c r="AN1185" s="104">
        <f t="shared" si="558"/>
        <v>0.70138888888888884</v>
      </c>
      <c r="AO1185" s="104">
        <f t="shared" si="559"/>
        <v>0.875</v>
      </c>
      <c r="AP1185" s="22" t="str" cm="1">
        <f t="array" ref="AP1185">IF(W1185="","",IF(SUMPRODUCT((W1185=$W$7:$W$2042)*(AH1185=$AH$7:$AH$2042)*(AN1185=$AN$7:$AN$2042)*(AO1185=$AO$7:$AO$2042)*(ROW($W$7:$W$2042)&lt;&gt;ROW(W1185))*((R1185=0)*($R$7:$R$2042&gt;0)+(R1185&gt;0)*($R$7:$R$2042=0)))&gt;0,"SALONES UNIDOS",IF(SUMPRODUCT((W1185=$W$7:$W$2042)*(AH1185=$AH$7:$AH$2042)*((AN1185&lt;$AO$7:$AO$2042)*(AO1185&gt;$AN$7:$AN$2042))*(ROW($W$7:$W$2042)&lt;&gt;ROW(W1185)))&gt;0,"Cruzado","Sin cruce")))</f>
        <v>Sin cruce</v>
      </c>
      <c r="AQ1185" s="104"/>
      <c r="AR1185" s="104"/>
      <c r="AS1185" s="22"/>
      <c r="AT1185" s="22"/>
      <c r="AU1185" s="361" t="str" cm="1">
        <f t="array" ref="AU1185">IF(AB1185="","",IF(SUMPRODUCT((AB1185=$AB$989:$AB$1558)*(AH1185=$AH$989:$AH$1558)*(AQ1185=$AQ$989:$AQ$1558)*(AR1185=$AR$989:$AR$1558)*(ROW($AB$989:$AB$1558)&lt;&gt;ROW(AB1185))*((R1185=0)*($R$989:$R$1558&gt;0)+(R1185&gt;0)*($R$989:$R$1558=0)))&gt;0,"SALONES UNIDOS",IF(SUMPRODUCT((AB1185=$AB$989:$AB$1558)*(AH1185=$AH$989:$AH$1558)*((AQ1185&lt;$AR$989:$AR$1558)*(AR1185&gt;$AQ$989:$AQ$1558))*(ROW($AB$989:$AB$1558)&lt;&gt;ROW(AB1185)))&gt;0,"Cruzado","Sin cruce")))</f>
        <v/>
      </c>
      <c r="AV1185" s="361" t="str" cm="1">
        <f t="array" ref="AV1185">IF(AD1185="","",IF(SUMPRODUCT((AD1185=$AD$989:$AD$1558)*(AH1185=$AH$989:$AH$1558)*(AS1185=$AS$989:$AS$1558)*(AT1185=$AT$989:$AT$1558)*(ROW($AD$989:$AD$1558)&lt;&gt;ROW(AD1185))*((R1185=0)*($R$989:$R$1558&gt;0)+(R1185&gt;0)*($R$989:$R$1558=0)))&gt;0,"SALONES UNIDOS",IF(SUMPRODUCT((AD1185=$AD$989:$AD$1558)*(AH1185=$AH$989:$AH$1558)*((AS1185&lt;$AT$989:$AT$1558)*(AT1185&gt;$AS$989:$AS$1558))*(ROW($AD$989:$AD$1558)&lt;&gt;ROW(AD1185)))&gt;0,"Cruzado","Sin cruce")))</f>
        <v/>
      </c>
      <c r="AW1185" s="104" t="str">
        <f t="shared" si="563"/>
        <v>EN5PRINCIPALJ</v>
      </c>
      <c r="AX1185" s="104" t="str" cm="1">
        <f t="array" ref="AX1185">IF(AW1185="","",IF(SUMPRODUCT((AW1185=$AW$7:$AW$2042)*(AH1185=$AH$7:$AH$2042)*(AN1185=$AN$7:$AN$2042)*(AO1185=$AO$7:$AO$2042)*(ROW($AW$7:$AW$2042)&lt;&gt;ROW(AW1185))*((R1185=0)*($R$7:$R$2042&gt;0)+(R1185&gt;0)*($R$7:$R$2042=0)))&gt;0,"SALONES UNIDOS",IF(SUMPRODUCT((AW1185=$AW$7:$AW$2042)*(AH1185=$AH$7:$AH$2042)*((AN1185&lt;$AO$7:$AO$2042)*(AO1185&gt;$AN$7:$AN$2042))*(ROW($AW$7:$AW$2042)&lt;&gt;ROW(AW1185)))&gt;0,"Cruzado","Sin cruce")))</f>
        <v>Sin cruce</v>
      </c>
    </row>
    <row r="1186" spans="2:50" ht="19.8" hidden="1" customHeight="1" x14ac:dyDescent="0.25">
      <c r="B1186" s="494" t="s">
        <v>314</v>
      </c>
      <c r="C1186" s="369" t="s">
        <v>968</v>
      </c>
      <c r="D1186" s="369">
        <v>20261</v>
      </c>
      <c r="E1186" s="373" t="s">
        <v>280</v>
      </c>
      <c r="F1186" s="370" t="s">
        <v>291</v>
      </c>
      <c r="G1186" s="373" t="s">
        <v>285</v>
      </c>
      <c r="H1186" s="373">
        <v>6</v>
      </c>
      <c r="I1186" s="373" t="s">
        <v>278</v>
      </c>
      <c r="J1186" s="373" t="s">
        <v>278</v>
      </c>
      <c r="K1186" s="194" t="s">
        <v>619</v>
      </c>
      <c r="L1186" s="364" t="s">
        <v>620</v>
      </c>
      <c r="M1186" s="364" t="s">
        <v>317</v>
      </c>
      <c r="N1186" s="364" t="s">
        <v>621</v>
      </c>
      <c r="O1186" s="373" t="s">
        <v>321</v>
      </c>
      <c r="P1186" s="364">
        <v>2</v>
      </c>
      <c r="Q1186" s="364">
        <v>0</v>
      </c>
      <c r="R1186" s="369">
        <v>2</v>
      </c>
      <c r="S1186" s="364">
        <v>2</v>
      </c>
      <c r="T1186" s="8"/>
      <c r="U1186" s="374">
        <v>50</v>
      </c>
      <c r="V1186" s="370">
        <v>42825709</v>
      </c>
      <c r="W1186" s="373" t="s">
        <v>36</v>
      </c>
      <c r="X1186" s="364" t="s">
        <v>321</v>
      </c>
      <c r="Y1186" s="364" t="s">
        <v>556</v>
      </c>
      <c r="Z1186" s="364"/>
      <c r="AA1186" s="364"/>
      <c r="AB1186" s="370"/>
      <c r="AC1186" s="364"/>
      <c r="AD1186" s="369"/>
      <c r="AE1186" s="370"/>
      <c r="AF1186" s="370"/>
      <c r="AG1186" s="364" t="s">
        <v>559</v>
      </c>
      <c r="AH1186" s="364">
        <v>6</v>
      </c>
      <c r="AI1186" s="364">
        <v>9</v>
      </c>
      <c r="AJ1186" s="364">
        <v>20</v>
      </c>
      <c r="AK1186" s="364">
        <v>11</v>
      </c>
      <c r="AL1186" s="364">
        <v>0</v>
      </c>
      <c r="AM1186" s="22">
        <f t="shared" si="562"/>
        <v>2</v>
      </c>
      <c r="AN1186" s="104">
        <f t="shared" si="558"/>
        <v>0.3888888888888889</v>
      </c>
      <c r="AO1186" s="104">
        <f t="shared" si="559"/>
        <v>0.45833333333333331</v>
      </c>
      <c r="AP1186" s="22" t="str" cm="1">
        <f t="array" ref="AP1186">IF(W1186="","",IF(SUMPRODUCT((W1186=$W$7:$W$2042)*(AH1186=$AH$7:$AH$2042)*(AN1186=$AN$7:$AN$2042)*(AO1186=$AO$7:$AO$2042)*(ROW($W$7:$W$2042)&lt;&gt;ROW(W1186))*((R1186=0)*($R$7:$R$2042&gt;0)+(R1186&gt;0)*($R$7:$R$2042=0)))&gt;0,"SALONES UNIDOS",IF(SUMPRODUCT((W1186=$W$7:$W$2042)*(AH1186=$AH$7:$AH$2042)*((AN1186&lt;$AO$7:$AO$2042)*(AO1186&gt;$AN$7:$AN$2042))*(ROW($W$7:$W$2042)&lt;&gt;ROW(W1186)))&gt;0,"Cruzado","Sin cruce")))</f>
        <v>Sin cruce</v>
      </c>
      <c r="AQ1186" s="104"/>
      <c r="AR1186" s="104"/>
      <c r="AS1186" s="22"/>
      <c r="AT1186" s="22"/>
      <c r="AU1186" s="361" t="str" cm="1">
        <f t="array" ref="AU1186">IF(AB1186="","",IF(SUMPRODUCT((AB1186=$AB$989:$AB$1558)*(AH1186=$AH$989:$AH$1558)*(AQ1186=$AQ$989:$AQ$1558)*(AR1186=$AR$989:$AR$1558)*(ROW($AB$989:$AB$1558)&lt;&gt;ROW(AB1186))*((R1186=0)*($R$989:$R$1558&gt;0)+(R1186&gt;0)*($R$989:$R$1558=0)))&gt;0,"SALONES UNIDOS",IF(SUMPRODUCT((AB1186=$AB$989:$AB$1558)*(AH1186=$AH$989:$AH$1558)*((AQ1186&lt;$AR$989:$AR$1558)*(AR1186&gt;$AQ$989:$AQ$1558))*(ROW($AB$989:$AB$1558)&lt;&gt;ROW(AB1186)))&gt;0,"Cruzado","Sin cruce")))</f>
        <v/>
      </c>
      <c r="AV1186" s="361" t="str" cm="1">
        <f t="array" ref="AV1186">IF(AD1186="","",IF(SUMPRODUCT((AD1186=$AD$989:$AD$1558)*(AH1186=$AH$989:$AH$1558)*(AS1186=$AS$989:$AS$1558)*(AT1186=$AT$989:$AT$1558)*(ROW($AD$989:$AD$1558)&lt;&gt;ROW(AD1186))*((R1186=0)*($R$989:$R$1558&gt;0)+(R1186&gt;0)*($R$989:$R$1558=0)))&gt;0,"SALONES UNIDOS",IF(SUMPRODUCT((AD1186=$AD$989:$AD$1558)*(AH1186=$AH$989:$AH$1558)*((AS1186&lt;$AT$989:$AT$1558)*(AT1186&gt;$AS$989:$AS$1558))*(ROW($AD$989:$AD$1558)&lt;&gt;ROW(AD1186)))&gt;0,"Cruzado","Sin cruce")))</f>
        <v/>
      </c>
      <c r="AW1186" s="104" t="str">
        <f t="shared" si="563"/>
        <v>EN6PRINCIPALA</v>
      </c>
      <c r="AX1186" s="104" t="str" cm="1">
        <f t="array" ref="AX1186">IF(AW1186="","",IF(SUMPRODUCT((AW1186=$AW$7:$AW$2042)*(AH1186=$AH$7:$AH$2042)*(AN1186=$AN$7:$AN$2042)*(AO1186=$AO$7:$AO$2042)*(ROW($AW$7:$AW$2042)&lt;&gt;ROW(AW1186))*((R1186=0)*($R$7:$R$2042&gt;0)+(R1186&gt;0)*($R$7:$R$2042=0)))&gt;0,"SALONES UNIDOS",IF(SUMPRODUCT((AW1186=$AW$7:$AW$2042)*(AH1186=$AH$7:$AH$2042)*((AN1186&lt;$AO$7:$AO$2042)*(AO1186&gt;$AN$7:$AN$2042))*(ROW($AW$7:$AW$2042)&lt;&gt;ROW(AW1186)))&gt;0,"Cruzado","Sin cruce")))</f>
        <v>Sin cruce</v>
      </c>
    </row>
    <row r="1187" spans="2:50" ht="19.8" hidden="1" customHeight="1" x14ac:dyDescent="0.25">
      <c r="B1187" s="494" t="s">
        <v>314</v>
      </c>
      <c r="C1187" s="369" t="s">
        <v>968</v>
      </c>
      <c r="D1187" s="369">
        <v>20261</v>
      </c>
      <c r="E1187" s="373" t="s">
        <v>280</v>
      </c>
      <c r="F1187" s="370" t="s">
        <v>291</v>
      </c>
      <c r="G1187" s="373" t="s">
        <v>285</v>
      </c>
      <c r="H1187" s="373">
        <v>6</v>
      </c>
      <c r="I1187" s="373" t="s">
        <v>278</v>
      </c>
      <c r="J1187" s="373" t="s">
        <v>278</v>
      </c>
      <c r="K1187" s="194" t="s">
        <v>622</v>
      </c>
      <c r="L1187" s="364" t="s">
        <v>989</v>
      </c>
      <c r="M1187" s="364" t="s">
        <v>317</v>
      </c>
      <c r="N1187" s="364" t="s">
        <v>318</v>
      </c>
      <c r="O1187" s="373" t="s">
        <v>321</v>
      </c>
      <c r="P1187" s="364">
        <v>3</v>
      </c>
      <c r="Q1187" s="364">
        <v>0</v>
      </c>
      <c r="R1187" s="369">
        <v>3</v>
      </c>
      <c r="S1187" s="364">
        <v>3</v>
      </c>
      <c r="T1187" s="8"/>
      <c r="U1187" s="374">
        <v>50</v>
      </c>
      <c r="V1187" s="370">
        <v>40160212</v>
      </c>
      <c r="W1187" s="373" t="s">
        <v>163</v>
      </c>
      <c r="X1187" s="364" t="s">
        <v>321</v>
      </c>
      <c r="Y1187" s="364" t="s">
        <v>578</v>
      </c>
      <c r="Z1187" s="364"/>
      <c r="AA1187" s="364"/>
      <c r="AB1187" s="370"/>
      <c r="AC1187" s="364"/>
      <c r="AD1187" s="369"/>
      <c r="AE1187" s="370"/>
      <c r="AF1187" s="370"/>
      <c r="AG1187" s="364" t="s">
        <v>559</v>
      </c>
      <c r="AH1187" s="364">
        <v>4</v>
      </c>
      <c r="AI1187" s="364">
        <v>20</v>
      </c>
      <c r="AJ1187" s="364">
        <v>10</v>
      </c>
      <c r="AK1187" s="364">
        <v>22</v>
      </c>
      <c r="AL1187" s="364">
        <v>40</v>
      </c>
      <c r="AM1187" s="22">
        <f t="shared" si="562"/>
        <v>3</v>
      </c>
      <c r="AN1187" s="104">
        <f t="shared" si="558"/>
        <v>0.84027777777777779</v>
      </c>
      <c r="AO1187" s="104">
        <f t="shared" si="559"/>
        <v>0.94444444444444442</v>
      </c>
      <c r="AP1187" s="22" t="str" cm="1">
        <f t="array" ref="AP1187">IF(W1187="","",IF(SUMPRODUCT((W1187=$W$7:$W$2042)*(AH1187=$AH$7:$AH$2042)*(AN1187=$AN$7:$AN$2042)*(AO1187=$AO$7:$AO$2042)*(ROW($W$7:$W$2042)&lt;&gt;ROW(W1187))*((R1187=0)*($R$7:$R$2042&gt;0)+(R1187&gt;0)*($R$7:$R$2042=0)))&gt;0,"SALONES UNIDOS",IF(SUMPRODUCT((W1187=$W$7:$W$2042)*(AH1187=$AH$7:$AH$2042)*((AN1187&lt;$AO$7:$AO$2042)*(AO1187&gt;$AN$7:$AN$2042))*(ROW($W$7:$W$2042)&lt;&gt;ROW(W1187)))&gt;0,"Cruzado","Sin cruce")))</f>
        <v>Sin cruce</v>
      </c>
      <c r="AQ1187" s="104"/>
      <c r="AR1187" s="104"/>
      <c r="AS1187" s="22"/>
      <c r="AT1187" s="22"/>
      <c r="AU1187" s="361" t="str" cm="1">
        <f t="array" ref="AU1187">IF(AB1187="","",IF(SUMPRODUCT((AB1187=$AB$989:$AB$1558)*(AH1187=$AH$989:$AH$1558)*(AQ1187=$AQ$989:$AQ$1558)*(AR1187=$AR$989:$AR$1558)*(ROW($AB$989:$AB$1558)&lt;&gt;ROW(AB1187))*((R1187=0)*($R$989:$R$1558&gt;0)+(R1187&gt;0)*($R$989:$R$1558=0)))&gt;0,"SALONES UNIDOS",IF(SUMPRODUCT((AB1187=$AB$989:$AB$1558)*(AH1187=$AH$989:$AH$1558)*((AQ1187&lt;$AR$989:$AR$1558)*(AR1187&gt;$AQ$989:$AQ$1558))*(ROW($AB$989:$AB$1558)&lt;&gt;ROW(AB1187)))&gt;0,"Cruzado","Sin cruce")))</f>
        <v/>
      </c>
      <c r="AV1187" s="361" t="str" cm="1">
        <f t="array" ref="AV1187">IF(AD1187="","",IF(SUMPRODUCT((AD1187=$AD$989:$AD$1558)*(AH1187=$AH$989:$AH$1558)*(AS1187=$AS$989:$AS$1558)*(AT1187=$AT$989:$AT$1558)*(ROW($AD$989:$AD$1558)&lt;&gt;ROW(AD1187))*((R1187=0)*($R$989:$R$1558&gt;0)+(R1187&gt;0)*($R$989:$R$1558=0)))&gt;0,"SALONES UNIDOS",IF(SUMPRODUCT((AD1187=$AD$989:$AD$1558)*(AH1187=$AH$989:$AH$1558)*((AS1187&lt;$AT$989:$AT$1558)*(AT1187&gt;$AS$989:$AS$1558))*(ROW($AD$989:$AD$1558)&lt;&gt;ROW(AD1187)))&gt;0,"Cruzado","Sin cruce")))</f>
        <v/>
      </c>
      <c r="AW1187" s="104" t="str">
        <f t="shared" si="563"/>
        <v>EN6PRINCIPALA</v>
      </c>
      <c r="AX1187" s="104" t="str" cm="1">
        <f t="array" ref="AX1187">IF(AW1187="","",IF(SUMPRODUCT((AW1187=$AW$7:$AW$2042)*(AH1187=$AH$7:$AH$2042)*(AN1187=$AN$7:$AN$2042)*(AO1187=$AO$7:$AO$2042)*(ROW($AW$7:$AW$2042)&lt;&gt;ROW(AW1187))*((R1187=0)*($R$7:$R$2042&gt;0)+(R1187&gt;0)*($R$7:$R$2042=0)))&gt;0,"SALONES UNIDOS",IF(SUMPRODUCT((AW1187=$AW$7:$AW$2042)*(AH1187=$AH$7:$AH$2042)*((AN1187&lt;$AO$7:$AO$2042)*(AO1187&gt;$AN$7:$AN$2042))*(ROW($AW$7:$AW$2042)&lt;&gt;ROW(AW1187)))&gt;0,"Cruzado","Sin cruce")))</f>
        <v>Sin cruce</v>
      </c>
    </row>
    <row r="1188" spans="2:50" ht="19.8" hidden="1" customHeight="1" x14ac:dyDescent="0.25">
      <c r="B1188" s="494" t="s">
        <v>314</v>
      </c>
      <c r="C1188" s="369" t="s">
        <v>968</v>
      </c>
      <c r="D1188" s="369">
        <v>20261</v>
      </c>
      <c r="E1188" s="373" t="s">
        <v>280</v>
      </c>
      <c r="F1188" s="370" t="s">
        <v>291</v>
      </c>
      <c r="G1188" s="373" t="s">
        <v>285</v>
      </c>
      <c r="H1188" s="373">
        <v>6</v>
      </c>
      <c r="I1188" s="373" t="s">
        <v>278</v>
      </c>
      <c r="J1188" s="373" t="s">
        <v>278</v>
      </c>
      <c r="K1188" s="194" t="s">
        <v>623</v>
      </c>
      <c r="L1188" s="364" t="s">
        <v>990</v>
      </c>
      <c r="M1188" s="364" t="s">
        <v>317</v>
      </c>
      <c r="N1188" s="364" t="s">
        <v>318</v>
      </c>
      <c r="O1188" s="373" t="s">
        <v>315</v>
      </c>
      <c r="P1188" s="364">
        <v>2</v>
      </c>
      <c r="Q1188" s="364">
        <v>0</v>
      </c>
      <c r="R1188" s="369">
        <v>2</v>
      </c>
      <c r="S1188" s="364">
        <v>6</v>
      </c>
      <c r="T1188" s="8"/>
      <c r="U1188" s="374">
        <v>30</v>
      </c>
      <c r="V1188" s="370">
        <v>22255543</v>
      </c>
      <c r="W1188" s="373" t="s">
        <v>165</v>
      </c>
      <c r="X1188" s="364" t="s">
        <v>315</v>
      </c>
      <c r="Y1188" s="364" t="s">
        <v>556</v>
      </c>
      <c r="Z1188" s="364"/>
      <c r="AA1188" s="364"/>
      <c r="AB1188" s="364" t="s">
        <v>843</v>
      </c>
      <c r="AC1188" s="364"/>
      <c r="AD1188" s="369"/>
      <c r="AE1188" s="370"/>
      <c r="AF1188" s="370"/>
      <c r="AG1188" s="370" t="s">
        <v>559</v>
      </c>
      <c r="AH1188" s="364">
        <v>5</v>
      </c>
      <c r="AI1188" s="364">
        <v>7</v>
      </c>
      <c r="AJ1188" s="364">
        <v>40</v>
      </c>
      <c r="AK1188" s="364">
        <v>9</v>
      </c>
      <c r="AL1188" s="364">
        <v>20</v>
      </c>
      <c r="AM1188" s="22">
        <f t="shared" si="562"/>
        <v>2</v>
      </c>
      <c r="AN1188" s="104">
        <f t="shared" si="558"/>
        <v>0.31944444444444448</v>
      </c>
      <c r="AO1188" s="104">
        <f t="shared" si="559"/>
        <v>0.3888888888888889</v>
      </c>
      <c r="AP1188" s="22" t="str" cm="1">
        <f t="array" ref="AP1188">IF(W1188="","",IF(SUMPRODUCT((W1188=$W$7:$W$2042)*(AH1188=$AH$7:$AH$2042)*(AN1188=$AN$7:$AN$2042)*(AO1188=$AO$7:$AO$2042)*(ROW($W$7:$W$2042)&lt;&gt;ROW(W1188))*((R1188=0)*($R$7:$R$2042&gt;0)+(R1188&gt;0)*($R$7:$R$2042=0)))&gt;0,"SALONES UNIDOS",IF(SUMPRODUCT((W1188=$W$7:$W$2042)*(AH1188=$AH$7:$AH$2042)*((AN1188&lt;$AO$7:$AO$2042)*(AO1188&gt;$AN$7:$AN$2042))*(ROW($W$7:$W$2042)&lt;&gt;ROW(W1188)))&gt;0,"Cruzado","Sin cruce")))</f>
        <v>Sin cruce</v>
      </c>
      <c r="AQ1188" s="104">
        <f>AN1188</f>
        <v>0.31944444444444448</v>
      </c>
      <c r="AR1188" s="104">
        <f>AO1188</f>
        <v>0.3888888888888889</v>
      </c>
      <c r="AS1188" s="22"/>
      <c r="AT1188" s="22"/>
      <c r="AU1188" s="361" t="str" cm="1">
        <f t="array" ref="AU1188">IF(AB1188="","",IF(SUMPRODUCT((AB1188=$AB$989:$AB$1558)*(AH1188=$AH$989:$AH$1558)*(AQ1188=$AQ$989:$AQ$1558)*(AR1188=$AR$989:$AR$1558)*(ROW($AB$989:$AB$1558)&lt;&gt;ROW(AB1188))*((R1188=0)*($R$989:$R$1558&gt;0)+(R1188&gt;0)*($R$989:$R$1558=0)))&gt;0,"SALONES UNIDOS",IF(SUMPRODUCT((AB1188=$AB$989:$AB$1558)*(AH1188=$AH$989:$AH$1558)*((AQ1188&lt;$AR$989:$AR$1558)*(AR1188&gt;$AQ$989:$AQ$1558))*(ROW($AB$989:$AB$1558)&lt;&gt;ROW(AB1188)))&gt;0,"Cruzado","Sin cruce")))</f>
        <v>Sin cruce</v>
      </c>
      <c r="AV1188" s="361" t="str" cm="1">
        <f t="array" ref="AV1188">IF(AD1188="","",IF(SUMPRODUCT((AD1188=$AD$989:$AD$1558)*(AH1188=$AH$989:$AH$1558)*(AS1188=$AS$989:$AS$1558)*(AT1188=$AT$989:$AT$1558)*(ROW($AD$989:$AD$1558)&lt;&gt;ROW(AD1188))*((R1188=0)*($R$989:$R$1558&gt;0)+(R1188&gt;0)*($R$989:$R$1558=0)))&gt;0,"SALONES UNIDOS",IF(SUMPRODUCT((AD1188=$AD$989:$AD$1558)*(AH1188=$AH$989:$AH$1558)*((AS1188&lt;$AT$989:$AT$1558)*(AT1188&gt;$AS$989:$AS$1558))*(ROW($AD$989:$AD$1558)&lt;&gt;ROW(AD1188)))&gt;0,"Cruzado","Sin cruce")))</f>
        <v/>
      </c>
      <c r="AW1188" s="104" t="str">
        <f t="shared" si="563"/>
        <v>EN6PRINCIPALA</v>
      </c>
      <c r="AX1188" s="104" t="str" cm="1">
        <f t="array" ref="AX1188">IF(AW1188="","",IF(SUMPRODUCT((AW1188=$AW$7:$AW$2042)*(AH1188=$AH$7:$AH$2042)*(AN1188=$AN$7:$AN$2042)*(AO1188=$AO$7:$AO$2042)*(ROW($AW$7:$AW$2042)&lt;&gt;ROW(AW1188))*((R1188=0)*($R$7:$R$2042&gt;0)+(R1188&gt;0)*($R$7:$R$2042=0)))&gt;0,"SALONES UNIDOS",IF(SUMPRODUCT((AW1188=$AW$7:$AW$2042)*(AH1188=$AH$7:$AH$2042)*((AN1188&lt;$AO$7:$AO$2042)*(AO1188&gt;$AN$7:$AN$2042))*(ROW($AW$7:$AW$2042)&lt;&gt;ROW(AW1188)))&gt;0,"Cruzado","Sin cruce")))</f>
        <v>Sin cruce</v>
      </c>
    </row>
    <row r="1189" spans="2:50" ht="19.8" hidden="1" customHeight="1" x14ac:dyDescent="0.25">
      <c r="B1189" s="494" t="s">
        <v>314</v>
      </c>
      <c r="C1189" s="369" t="s">
        <v>968</v>
      </c>
      <c r="D1189" s="369">
        <v>20261</v>
      </c>
      <c r="E1189" s="373" t="s">
        <v>280</v>
      </c>
      <c r="F1189" s="370" t="s">
        <v>291</v>
      </c>
      <c r="G1189" s="373" t="s">
        <v>285</v>
      </c>
      <c r="H1189" s="373">
        <v>6</v>
      </c>
      <c r="I1189" s="373" t="s">
        <v>552</v>
      </c>
      <c r="J1189" s="373" t="s">
        <v>278</v>
      </c>
      <c r="K1189" s="194" t="s">
        <v>623</v>
      </c>
      <c r="L1189" s="364" t="s">
        <v>990</v>
      </c>
      <c r="M1189" s="364" t="s">
        <v>317</v>
      </c>
      <c r="N1189" s="364" t="s">
        <v>318</v>
      </c>
      <c r="O1189" s="373" t="s">
        <v>315</v>
      </c>
      <c r="P1189" s="364">
        <v>0</v>
      </c>
      <c r="Q1189" s="364">
        <v>2</v>
      </c>
      <c r="R1189" s="369">
        <v>2</v>
      </c>
      <c r="S1189" s="364">
        <v>6</v>
      </c>
      <c r="T1189" s="8"/>
      <c r="U1189" s="374">
        <v>15</v>
      </c>
      <c r="V1189" s="370">
        <v>22255543</v>
      </c>
      <c r="W1189" s="373" t="s">
        <v>165</v>
      </c>
      <c r="X1189" s="364" t="s">
        <v>315</v>
      </c>
      <c r="Y1189" s="364" t="s">
        <v>556</v>
      </c>
      <c r="Z1189" s="364"/>
      <c r="AA1189" s="364"/>
      <c r="AB1189" s="370"/>
      <c r="AC1189" s="364"/>
      <c r="AD1189" s="364" t="s">
        <v>856</v>
      </c>
      <c r="AE1189" s="370"/>
      <c r="AF1189" s="370"/>
      <c r="AG1189" s="370" t="s">
        <v>301</v>
      </c>
      <c r="AH1189" s="364">
        <v>5</v>
      </c>
      <c r="AI1189" s="364">
        <v>9</v>
      </c>
      <c r="AJ1189" s="364">
        <v>20</v>
      </c>
      <c r="AK1189" s="364">
        <v>11</v>
      </c>
      <c r="AL1189" s="364">
        <v>0</v>
      </c>
      <c r="AM1189" s="22">
        <f t="shared" si="562"/>
        <v>2</v>
      </c>
      <c r="AN1189" s="104">
        <f t="shared" si="558"/>
        <v>0.3888888888888889</v>
      </c>
      <c r="AO1189" s="104">
        <f t="shared" si="559"/>
        <v>0.45833333333333331</v>
      </c>
      <c r="AP1189" s="22" t="str" cm="1">
        <f t="array" ref="AP1189">IF(W1189="","",IF(SUMPRODUCT((W1189=$W$7:$W$2042)*(AH1189=$AH$7:$AH$2042)*(AN1189=$AN$7:$AN$2042)*(AO1189=$AO$7:$AO$2042)*(ROW($W$7:$W$2042)&lt;&gt;ROW(W1189))*((R1189=0)*($R$7:$R$2042&gt;0)+(R1189&gt;0)*($R$7:$R$2042=0)))&gt;0,"SALONES UNIDOS",IF(SUMPRODUCT((W1189=$W$7:$W$2042)*(AH1189=$AH$7:$AH$2042)*((AN1189&lt;$AO$7:$AO$2042)*(AO1189&gt;$AN$7:$AN$2042))*(ROW($W$7:$W$2042)&lt;&gt;ROW(W1189)))&gt;0,"Cruzado","Sin cruce")))</f>
        <v>Sin cruce</v>
      </c>
      <c r="AQ1189" s="22"/>
      <c r="AR1189" s="22"/>
      <c r="AS1189" s="104">
        <f t="shared" ref="AS1189:AS1190" si="575">AN1189</f>
        <v>0.3888888888888889</v>
      </c>
      <c r="AT1189" s="104">
        <f t="shared" ref="AT1189:AT1190" si="576">AO1189</f>
        <v>0.45833333333333331</v>
      </c>
      <c r="AU1189" s="361" t="str" cm="1">
        <f t="array" ref="AU1189">IF(AB1189="","",IF(SUMPRODUCT((AB1189=$AB$989:$AB$1558)*(AH1189=$AH$989:$AH$1558)*(AQ1189=$AQ$989:$AQ$1558)*(AR1189=$AR$989:$AR$1558)*(ROW($AB$989:$AB$1558)&lt;&gt;ROW(AB1189))*((R1189=0)*($R$989:$R$1558&gt;0)+(R1189&gt;0)*($R$989:$R$1558=0)))&gt;0,"SALONES UNIDOS",IF(SUMPRODUCT((AB1189=$AB$989:$AB$1558)*(AH1189=$AH$989:$AH$1558)*((AQ1189&lt;$AR$989:$AR$1558)*(AR1189&gt;$AQ$989:$AQ$1558))*(ROW($AB$989:$AB$1558)&lt;&gt;ROW(AB1189)))&gt;0,"Cruzado","Sin cruce")))</f>
        <v/>
      </c>
      <c r="AV1189" s="361" t="str" cm="1">
        <f t="array" ref="AV1189">IF(AD1189="","",IF(SUMPRODUCT((AD1189=$AD$989:$AD$1558)*(AH1189=$AH$989:$AH$1558)*(AS1189=$AS$989:$AS$1558)*(AT1189=$AT$989:$AT$1558)*(ROW($AD$989:$AD$1558)&lt;&gt;ROW(AD1189))*((R1189=0)*($R$989:$R$1558&gt;0)+(R1189&gt;0)*($R$989:$R$1558=0)))&gt;0,"SALONES UNIDOS",IF(SUMPRODUCT((AD1189=$AD$989:$AD$1558)*(AH1189=$AH$989:$AH$1558)*((AS1189&lt;$AT$989:$AT$1558)*(AT1189&gt;$AS$989:$AS$1558))*(ROW($AD$989:$AD$1558)&lt;&gt;ROW(AD1189)))&gt;0,"Cruzado","Sin cruce")))</f>
        <v>Sin cruce</v>
      </c>
      <c r="AW1189" s="104" t="str">
        <f t="shared" si="563"/>
        <v>EN6PRINCIPALA</v>
      </c>
      <c r="AX1189" s="104" t="str" cm="1">
        <f t="array" ref="AX1189">IF(AW1189="","",IF(SUMPRODUCT((AW1189=$AW$7:$AW$2042)*(AH1189=$AH$7:$AH$2042)*(AN1189=$AN$7:$AN$2042)*(AO1189=$AO$7:$AO$2042)*(ROW($AW$7:$AW$2042)&lt;&gt;ROW(AW1189))*((R1189=0)*($R$7:$R$2042&gt;0)+(R1189&gt;0)*($R$7:$R$2042=0)))&gt;0,"SALONES UNIDOS",IF(SUMPRODUCT((AW1189=$AW$7:$AW$2042)*(AH1189=$AH$7:$AH$2042)*((AN1189&lt;$AO$7:$AO$2042)*(AO1189&gt;$AN$7:$AN$2042))*(ROW($AW$7:$AW$2042)&lt;&gt;ROW(AW1189)))&gt;0,"Cruzado","Sin cruce")))</f>
        <v>Sin cruce</v>
      </c>
    </row>
    <row r="1190" spans="2:50" ht="19.8" hidden="1" customHeight="1" x14ac:dyDescent="0.25">
      <c r="B1190" s="494" t="s">
        <v>314</v>
      </c>
      <c r="C1190" s="369" t="s">
        <v>968</v>
      </c>
      <c r="D1190" s="369">
        <v>20261</v>
      </c>
      <c r="E1190" s="373" t="s">
        <v>280</v>
      </c>
      <c r="F1190" s="370" t="s">
        <v>291</v>
      </c>
      <c r="G1190" s="373" t="s">
        <v>285</v>
      </c>
      <c r="H1190" s="373">
        <v>6</v>
      </c>
      <c r="I1190" s="373" t="s">
        <v>560</v>
      </c>
      <c r="J1190" s="373" t="s">
        <v>278</v>
      </c>
      <c r="K1190" s="194" t="s">
        <v>623</v>
      </c>
      <c r="L1190" s="364" t="s">
        <v>990</v>
      </c>
      <c r="M1190" s="364" t="s">
        <v>317</v>
      </c>
      <c r="N1190" s="364" t="s">
        <v>318</v>
      </c>
      <c r="O1190" s="373" t="s">
        <v>315</v>
      </c>
      <c r="P1190" s="364">
        <v>0</v>
      </c>
      <c r="Q1190" s="364">
        <v>2</v>
      </c>
      <c r="R1190" s="369">
        <v>2</v>
      </c>
      <c r="S1190" s="364">
        <v>6</v>
      </c>
      <c r="T1190" s="8"/>
      <c r="U1190" s="374">
        <v>15</v>
      </c>
      <c r="V1190" s="370">
        <v>22255543</v>
      </c>
      <c r="W1190" s="373" t="s">
        <v>165</v>
      </c>
      <c r="X1190" s="364" t="s">
        <v>315</v>
      </c>
      <c r="Y1190" s="364" t="s">
        <v>556</v>
      </c>
      <c r="Z1190" s="364"/>
      <c r="AA1190" s="364"/>
      <c r="AB1190" s="370"/>
      <c r="AC1190" s="364"/>
      <c r="AD1190" s="364" t="s">
        <v>856</v>
      </c>
      <c r="AE1190" s="370"/>
      <c r="AF1190" s="370"/>
      <c r="AG1190" s="370" t="s">
        <v>301</v>
      </c>
      <c r="AH1190" s="364">
        <v>5</v>
      </c>
      <c r="AI1190" s="364">
        <v>11</v>
      </c>
      <c r="AJ1190" s="364">
        <v>0</v>
      </c>
      <c r="AK1190" s="364">
        <v>12</v>
      </c>
      <c r="AL1190" s="364">
        <v>40</v>
      </c>
      <c r="AM1190" s="22">
        <f t="shared" si="562"/>
        <v>2</v>
      </c>
      <c r="AN1190" s="104">
        <f t="shared" si="558"/>
        <v>0.45833333333333331</v>
      </c>
      <c r="AO1190" s="104">
        <f t="shared" si="559"/>
        <v>0.52777777777777779</v>
      </c>
      <c r="AP1190" s="22" t="str" cm="1">
        <f t="array" ref="AP1190">IF(W1190="","",IF(SUMPRODUCT((W1190=$W$7:$W$2042)*(AH1190=$AH$7:$AH$2042)*(AN1190=$AN$7:$AN$2042)*(AO1190=$AO$7:$AO$2042)*(ROW($W$7:$W$2042)&lt;&gt;ROW(W1190))*((R1190=0)*($R$7:$R$2042&gt;0)+(R1190&gt;0)*($R$7:$R$2042=0)))&gt;0,"SALONES UNIDOS",IF(SUMPRODUCT((W1190=$W$7:$W$2042)*(AH1190=$AH$7:$AH$2042)*((AN1190&lt;$AO$7:$AO$2042)*(AO1190&gt;$AN$7:$AN$2042))*(ROW($W$7:$W$2042)&lt;&gt;ROW(W1190)))&gt;0,"Cruzado","Sin cruce")))</f>
        <v>Sin cruce</v>
      </c>
      <c r="AQ1190" s="22"/>
      <c r="AR1190" s="22"/>
      <c r="AS1190" s="104">
        <f t="shared" si="575"/>
        <v>0.45833333333333331</v>
      </c>
      <c r="AT1190" s="104">
        <f t="shared" si="576"/>
        <v>0.52777777777777779</v>
      </c>
      <c r="AU1190" s="361" t="str" cm="1">
        <f t="array" ref="AU1190">IF(AB1190="","",IF(SUMPRODUCT((AB1190=$AB$989:$AB$1558)*(AH1190=$AH$989:$AH$1558)*(AQ1190=$AQ$989:$AQ$1558)*(AR1190=$AR$989:$AR$1558)*(ROW($AB$989:$AB$1558)&lt;&gt;ROW(AB1190))*((R1190=0)*($R$989:$R$1558&gt;0)+(R1190&gt;0)*($R$989:$R$1558=0)))&gt;0,"SALONES UNIDOS",IF(SUMPRODUCT((AB1190=$AB$989:$AB$1558)*(AH1190=$AH$989:$AH$1558)*((AQ1190&lt;$AR$989:$AR$1558)*(AR1190&gt;$AQ$989:$AQ$1558))*(ROW($AB$989:$AB$1558)&lt;&gt;ROW(AB1190)))&gt;0,"Cruzado","Sin cruce")))</f>
        <v/>
      </c>
      <c r="AV1190" s="361" t="str" cm="1">
        <f t="array" ref="AV1190">IF(AD1190="","",IF(SUMPRODUCT((AD1190=$AD$989:$AD$1558)*(AH1190=$AH$989:$AH$1558)*(AS1190=$AS$989:$AS$1558)*(AT1190=$AT$989:$AT$1558)*(ROW($AD$989:$AD$1558)&lt;&gt;ROW(AD1190))*((R1190=0)*($R$989:$R$1558&gt;0)+(R1190&gt;0)*($R$989:$R$1558=0)))&gt;0,"SALONES UNIDOS",IF(SUMPRODUCT((AD1190=$AD$989:$AD$1558)*(AH1190=$AH$989:$AH$1558)*((AS1190&lt;$AT$989:$AT$1558)*(AT1190&gt;$AS$989:$AS$1558))*(ROW($AD$989:$AD$1558)&lt;&gt;ROW(AD1190)))&gt;0,"Cruzado","Sin cruce")))</f>
        <v>Sin cruce</v>
      </c>
      <c r="AW1190" s="104" t="str">
        <f t="shared" si="563"/>
        <v>EN6PRINCIPALA</v>
      </c>
      <c r="AX1190" s="104" t="str" cm="1">
        <f t="array" ref="AX1190">IF(AW1190="","",IF(SUMPRODUCT((AW1190=$AW$7:$AW$2042)*(AH1190=$AH$7:$AH$2042)*(AN1190=$AN$7:$AN$2042)*(AO1190=$AO$7:$AO$2042)*(ROW($AW$7:$AW$2042)&lt;&gt;ROW(AW1190))*((R1190=0)*($R$7:$R$2042&gt;0)+(R1190&gt;0)*($R$7:$R$2042=0)))&gt;0,"SALONES UNIDOS",IF(SUMPRODUCT((AW1190=$AW$7:$AW$2042)*(AH1190=$AH$7:$AH$2042)*((AN1190&lt;$AO$7:$AO$2042)*(AO1190&gt;$AN$7:$AN$2042))*(ROW($AW$7:$AW$2042)&lt;&gt;ROW(AW1190)))&gt;0,"Cruzado","Sin cruce")))</f>
        <v>Sin cruce</v>
      </c>
    </row>
    <row r="1191" spans="2:50" ht="19.8" hidden="1" customHeight="1" x14ac:dyDescent="0.25">
      <c r="B1191" s="494" t="s">
        <v>314</v>
      </c>
      <c r="C1191" s="369" t="s">
        <v>968</v>
      </c>
      <c r="D1191" s="369">
        <v>20261</v>
      </c>
      <c r="E1191" s="373" t="s">
        <v>280</v>
      </c>
      <c r="F1191" s="370" t="s">
        <v>291</v>
      </c>
      <c r="G1191" s="373" t="s">
        <v>285</v>
      </c>
      <c r="H1191" s="373">
        <v>6</v>
      </c>
      <c r="I1191" s="373" t="s">
        <v>278</v>
      </c>
      <c r="J1191" s="373" t="s">
        <v>278</v>
      </c>
      <c r="K1191" s="194" t="s">
        <v>623</v>
      </c>
      <c r="L1191" s="364" t="s">
        <v>990</v>
      </c>
      <c r="M1191" s="364" t="s">
        <v>317</v>
      </c>
      <c r="N1191" s="364" t="s">
        <v>318</v>
      </c>
      <c r="O1191" s="373" t="s">
        <v>315</v>
      </c>
      <c r="P1191" s="364">
        <v>0</v>
      </c>
      <c r="Q1191" s="364">
        <v>6</v>
      </c>
      <c r="R1191" s="369">
        <v>6</v>
      </c>
      <c r="S1191" s="364">
        <v>6</v>
      </c>
      <c r="T1191" s="8"/>
      <c r="U1191" s="374">
        <v>30</v>
      </c>
      <c r="V1191" s="370">
        <v>22255543</v>
      </c>
      <c r="W1191" s="373" t="s">
        <v>165</v>
      </c>
      <c r="X1191" s="364" t="s">
        <v>315</v>
      </c>
      <c r="Y1191" s="364" t="s">
        <v>556</v>
      </c>
      <c r="Z1191" s="364"/>
      <c r="AA1191" s="364"/>
      <c r="AB1191" s="364" t="s">
        <v>859</v>
      </c>
      <c r="AC1191" s="364"/>
      <c r="AD1191" s="369"/>
      <c r="AE1191" s="370"/>
      <c r="AF1191" s="370"/>
      <c r="AG1191" s="370" t="s">
        <v>301</v>
      </c>
      <c r="AH1191" s="364">
        <v>3</v>
      </c>
      <c r="AI1191" s="364">
        <v>13</v>
      </c>
      <c r="AJ1191" s="364">
        <v>30</v>
      </c>
      <c r="AK1191" s="364">
        <v>18</v>
      </c>
      <c r="AL1191" s="364">
        <v>30</v>
      </c>
      <c r="AM1191" s="22">
        <f t="shared" si="562"/>
        <v>6</v>
      </c>
      <c r="AN1191" s="104">
        <f t="shared" si="558"/>
        <v>0.5625</v>
      </c>
      <c r="AO1191" s="104">
        <f t="shared" si="559"/>
        <v>0.77083333333333337</v>
      </c>
      <c r="AP1191" s="22" t="str" cm="1">
        <f t="array" ref="AP1191">IF(W1191="","",IF(SUMPRODUCT((W1191=$W$7:$W$2042)*(AH1191=$AH$7:$AH$2042)*(AN1191=$AN$7:$AN$2042)*(AO1191=$AO$7:$AO$2042)*(ROW($W$7:$W$2042)&lt;&gt;ROW(W1191))*((R1191=0)*($R$7:$R$2042&gt;0)+(R1191&gt;0)*($R$7:$R$2042=0)))&gt;0,"SALONES UNIDOS",IF(SUMPRODUCT((W1191=$W$7:$W$2042)*(AH1191=$AH$7:$AH$2042)*((AN1191&lt;$AO$7:$AO$2042)*(AO1191&gt;$AN$7:$AN$2042))*(ROW($W$7:$W$2042)&lt;&gt;ROW(W1191)))&gt;0,"Cruzado","Sin cruce")))</f>
        <v>Sin cruce</v>
      </c>
      <c r="AQ1191" s="104">
        <f t="shared" ref="AQ1191:AQ1194" si="577">AN1191</f>
        <v>0.5625</v>
      </c>
      <c r="AR1191" s="104">
        <f t="shared" ref="AR1191:AR1194" si="578">AO1191</f>
        <v>0.77083333333333337</v>
      </c>
      <c r="AS1191" s="22"/>
      <c r="AT1191" s="22"/>
      <c r="AU1191" s="361" t="str" cm="1">
        <f t="array" ref="AU1191">IF(AB1191="","",IF(SUMPRODUCT((AB1191=$AB$989:$AB$1558)*(AH1191=$AH$989:$AH$1558)*(AQ1191=$AQ$989:$AQ$1558)*(AR1191=$AR$989:$AR$1558)*(ROW($AB$989:$AB$1558)&lt;&gt;ROW(AB1191))*((R1191=0)*($R$989:$R$1558&gt;0)+(R1191&gt;0)*($R$989:$R$1558=0)))&gt;0,"SALONES UNIDOS",IF(SUMPRODUCT((AB1191=$AB$989:$AB$1558)*(AH1191=$AH$989:$AH$1558)*((AQ1191&lt;$AR$989:$AR$1558)*(AR1191&gt;$AQ$989:$AQ$1558))*(ROW($AB$989:$AB$1558)&lt;&gt;ROW(AB1191)))&gt;0,"Cruzado","Sin cruce")))</f>
        <v>Sin cruce</v>
      </c>
      <c r="AV1191" s="361" t="str" cm="1">
        <f t="array" ref="AV1191">IF(AD1191="","",IF(SUMPRODUCT((AD1191=$AD$989:$AD$1558)*(AH1191=$AH$989:$AH$1558)*(AS1191=$AS$989:$AS$1558)*(AT1191=$AT$989:$AT$1558)*(ROW($AD$989:$AD$1558)&lt;&gt;ROW(AD1191))*((R1191=0)*($R$989:$R$1558&gt;0)+(R1191&gt;0)*($R$989:$R$1558=0)))&gt;0,"SALONES UNIDOS",IF(SUMPRODUCT((AD1191=$AD$989:$AD$1558)*(AH1191=$AH$989:$AH$1558)*((AS1191&lt;$AT$989:$AT$1558)*(AT1191&gt;$AS$989:$AS$1558))*(ROW($AD$989:$AD$1558)&lt;&gt;ROW(AD1191)))&gt;0,"Cruzado","Sin cruce")))</f>
        <v/>
      </c>
      <c r="AW1191" s="104" t="str">
        <f t="shared" si="563"/>
        <v>EN6PRINCIPALA</v>
      </c>
      <c r="AX1191" s="104" t="str" cm="1">
        <f t="array" ref="AX1191">IF(AW1191="","",IF(SUMPRODUCT((AW1191=$AW$7:$AW$2042)*(AH1191=$AH$7:$AH$2042)*(AN1191=$AN$7:$AN$2042)*(AO1191=$AO$7:$AO$2042)*(ROW($AW$7:$AW$2042)&lt;&gt;ROW(AW1191))*((R1191=0)*($R$7:$R$2042&gt;0)+(R1191&gt;0)*($R$7:$R$2042=0)))&gt;0,"SALONES UNIDOS",IF(SUMPRODUCT((AW1191=$AW$7:$AW$2042)*(AH1191=$AH$7:$AH$2042)*((AN1191&lt;$AO$7:$AO$2042)*(AO1191&gt;$AN$7:$AN$2042))*(ROW($AW$7:$AW$2042)&lt;&gt;ROW(AW1191)))&gt;0,"Cruzado","Sin cruce")))</f>
        <v>Sin cruce</v>
      </c>
    </row>
    <row r="1192" spans="2:50" ht="19.8" hidden="1" customHeight="1" x14ac:dyDescent="0.25">
      <c r="B1192" s="494" t="s">
        <v>314</v>
      </c>
      <c r="C1192" s="369" t="s">
        <v>968</v>
      </c>
      <c r="D1192" s="369">
        <v>20261</v>
      </c>
      <c r="E1192" s="373" t="s">
        <v>280</v>
      </c>
      <c r="F1192" s="370" t="s">
        <v>291</v>
      </c>
      <c r="G1192" s="373" t="s">
        <v>285</v>
      </c>
      <c r="H1192" s="373">
        <v>6</v>
      </c>
      <c r="I1192" s="373" t="s">
        <v>278</v>
      </c>
      <c r="J1192" s="373" t="s">
        <v>278</v>
      </c>
      <c r="K1192" s="194" t="s">
        <v>625</v>
      </c>
      <c r="L1192" s="364" t="s">
        <v>991</v>
      </c>
      <c r="M1192" s="364" t="s">
        <v>317</v>
      </c>
      <c r="N1192" s="364" t="s">
        <v>318</v>
      </c>
      <c r="O1192" s="373" t="s">
        <v>315</v>
      </c>
      <c r="P1192" s="364">
        <v>2</v>
      </c>
      <c r="Q1192" s="364">
        <v>4</v>
      </c>
      <c r="R1192" s="369">
        <v>6</v>
      </c>
      <c r="S1192" s="364">
        <v>4</v>
      </c>
      <c r="T1192" s="8"/>
      <c r="U1192" s="374">
        <v>30</v>
      </c>
      <c r="V1192" s="370">
        <v>43359675</v>
      </c>
      <c r="W1192" s="373" t="s">
        <v>103</v>
      </c>
      <c r="X1192" s="364" t="s">
        <v>315</v>
      </c>
      <c r="Y1192" s="364" t="s">
        <v>556</v>
      </c>
      <c r="Z1192" s="364"/>
      <c r="AA1192" s="364"/>
      <c r="AB1192" s="364" t="s">
        <v>847</v>
      </c>
      <c r="AC1192" s="364"/>
      <c r="AD1192" s="369"/>
      <c r="AE1192" s="370"/>
      <c r="AF1192" s="370"/>
      <c r="AG1192" s="370" t="s">
        <v>319</v>
      </c>
      <c r="AH1192" s="364">
        <v>1</v>
      </c>
      <c r="AI1192" s="364">
        <v>15</v>
      </c>
      <c r="AJ1192" s="364">
        <v>10</v>
      </c>
      <c r="AK1192" s="364">
        <v>20</v>
      </c>
      <c r="AL1192" s="364">
        <v>10</v>
      </c>
      <c r="AM1192" s="22">
        <f t="shared" si="562"/>
        <v>6</v>
      </c>
      <c r="AN1192" s="104">
        <f t="shared" si="558"/>
        <v>0.63194444444444442</v>
      </c>
      <c r="AO1192" s="104">
        <f t="shared" si="559"/>
        <v>0.84027777777777779</v>
      </c>
      <c r="AP1192" s="22" t="str" cm="1">
        <f t="array" ref="AP1192">IF(W1192="","",IF(SUMPRODUCT((W1192=$W$7:$W$2042)*(AH1192=$AH$7:$AH$2042)*(AN1192=$AN$7:$AN$2042)*(AO1192=$AO$7:$AO$2042)*(ROW($W$7:$W$2042)&lt;&gt;ROW(W1192))*((R1192=0)*($R$7:$R$2042&gt;0)+(R1192&gt;0)*($R$7:$R$2042=0)))&gt;0,"SALONES UNIDOS",IF(SUMPRODUCT((W1192=$W$7:$W$2042)*(AH1192=$AH$7:$AH$2042)*((AN1192&lt;$AO$7:$AO$2042)*(AO1192&gt;$AN$7:$AN$2042))*(ROW($W$7:$W$2042)&lt;&gt;ROW(W1192)))&gt;0,"Cruzado","Sin cruce")))</f>
        <v>Sin cruce</v>
      </c>
      <c r="AQ1192" s="104">
        <f t="shared" si="577"/>
        <v>0.63194444444444442</v>
      </c>
      <c r="AR1192" s="104">
        <f t="shared" si="578"/>
        <v>0.84027777777777779</v>
      </c>
      <c r="AS1192" s="22"/>
      <c r="AT1192" s="22"/>
      <c r="AU1192" s="361" t="str" cm="1">
        <f t="array" ref="AU1192">IF(AB1192="","",IF(SUMPRODUCT((AB1192=$AB$989:$AB$1558)*(AH1192=$AH$989:$AH$1558)*(AQ1192=$AQ$989:$AQ$1558)*(AR1192=$AR$989:$AR$1558)*(ROW($AB$989:$AB$1558)&lt;&gt;ROW(AB1192))*((R1192=0)*($R$989:$R$1558&gt;0)+(R1192&gt;0)*($R$989:$R$1558=0)))&gt;0,"SALONES UNIDOS",IF(SUMPRODUCT((AB1192=$AB$989:$AB$1558)*(AH1192=$AH$989:$AH$1558)*((AQ1192&lt;$AR$989:$AR$1558)*(AR1192&gt;$AQ$989:$AQ$1558))*(ROW($AB$989:$AB$1558)&lt;&gt;ROW(AB1192)))&gt;0,"Cruzado","Sin cruce")))</f>
        <v>Sin cruce</v>
      </c>
      <c r="AV1192" s="361" t="str" cm="1">
        <f t="array" ref="AV1192">IF(AD1192="","",IF(SUMPRODUCT((AD1192=$AD$989:$AD$1558)*(AH1192=$AH$989:$AH$1558)*(AS1192=$AS$989:$AS$1558)*(AT1192=$AT$989:$AT$1558)*(ROW($AD$989:$AD$1558)&lt;&gt;ROW(AD1192))*((R1192=0)*($R$989:$R$1558&gt;0)+(R1192&gt;0)*($R$989:$R$1558=0)))&gt;0,"SALONES UNIDOS",IF(SUMPRODUCT((AD1192=$AD$989:$AD$1558)*(AH1192=$AH$989:$AH$1558)*((AS1192&lt;$AT$989:$AT$1558)*(AT1192&gt;$AS$989:$AS$1558))*(ROW($AD$989:$AD$1558)&lt;&gt;ROW(AD1192)))&gt;0,"Cruzado","Sin cruce")))</f>
        <v/>
      </c>
      <c r="AW1192" s="104" t="str">
        <f t="shared" si="563"/>
        <v>EN6PRINCIPALA</v>
      </c>
      <c r="AX1192" s="104" t="str" cm="1">
        <f t="array" ref="AX1192">IF(AW1192="","",IF(SUMPRODUCT((AW1192=$AW$7:$AW$2042)*(AH1192=$AH$7:$AH$2042)*(AN1192=$AN$7:$AN$2042)*(AO1192=$AO$7:$AO$2042)*(ROW($AW$7:$AW$2042)&lt;&gt;ROW(AW1192))*((R1192=0)*($R$7:$R$2042&gt;0)+(R1192&gt;0)*($R$7:$R$2042=0)))&gt;0,"SALONES UNIDOS",IF(SUMPRODUCT((AW1192=$AW$7:$AW$2042)*(AH1192=$AH$7:$AH$2042)*((AN1192&lt;$AO$7:$AO$2042)*(AO1192&gt;$AN$7:$AN$2042))*(ROW($AW$7:$AW$2042)&lt;&gt;ROW(AW1192)))&gt;0,"Cruzado","Sin cruce")))</f>
        <v>Sin cruce</v>
      </c>
    </row>
    <row r="1193" spans="2:50" ht="19.8" hidden="1" customHeight="1" x14ac:dyDescent="0.25">
      <c r="B1193" s="494" t="s">
        <v>314</v>
      </c>
      <c r="C1193" s="369" t="s">
        <v>968</v>
      </c>
      <c r="D1193" s="369">
        <v>20261</v>
      </c>
      <c r="E1193" s="373" t="s">
        <v>280</v>
      </c>
      <c r="F1193" s="370" t="s">
        <v>291</v>
      </c>
      <c r="G1193" s="373" t="s">
        <v>285</v>
      </c>
      <c r="H1193" s="373">
        <v>6</v>
      </c>
      <c r="I1193" s="373" t="s">
        <v>278</v>
      </c>
      <c r="J1193" s="373" t="s">
        <v>278</v>
      </c>
      <c r="K1193" s="194" t="s">
        <v>626</v>
      </c>
      <c r="L1193" s="364" t="s">
        <v>992</v>
      </c>
      <c r="M1193" s="364" t="s">
        <v>317</v>
      </c>
      <c r="N1193" s="364" t="s">
        <v>318</v>
      </c>
      <c r="O1193" s="373" t="s">
        <v>315</v>
      </c>
      <c r="P1193" s="364">
        <v>2</v>
      </c>
      <c r="Q1193" s="364">
        <v>4</v>
      </c>
      <c r="R1193" s="369">
        <v>6</v>
      </c>
      <c r="S1193" s="364">
        <v>4</v>
      </c>
      <c r="T1193" s="8"/>
      <c r="U1193" s="374">
        <v>30</v>
      </c>
      <c r="V1193" s="370">
        <v>40160212</v>
      </c>
      <c r="W1193" s="373" t="s">
        <v>163</v>
      </c>
      <c r="X1193" s="364" t="s">
        <v>315</v>
      </c>
      <c r="Y1193" s="364" t="s">
        <v>556</v>
      </c>
      <c r="Z1193" s="364"/>
      <c r="AA1193" s="364"/>
      <c r="AB1193" s="364" t="s">
        <v>843</v>
      </c>
      <c r="AC1193" s="364"/>
      <c r="AD1193" s="369"/>
      <c r="AE1193" s="370"/>
      <c r="AF1193" s="370"/>
      <c r="AG1193" s="370" t="s">
        <v>319</v>
      </c>
      <c r="AH1193" s="364">
        <v>4</v>
      </c>
      <c r="AI1193" s="364">
        <v>7</v>
      </c>
      <c r="AJ1193" s="364">
        <v>40</v>
      </c>
      <c r="AK1193" s="364">
        <v>12</v>
      </c>
      <c r="AL1193" s="364">
        <v>40</v>
      </c>
      <c r="AM1193" s="22">
        <f t="shared" si="562"/>
        <v>6</v>
      </c>
      <c r="AN1193" s="104">
        <f t="shared" si="558"/>
        <v>0.31944444444444448</v>
      </c>
      <c r="AO1193" s="104">
        <f t="shared" si="559"/>
        <v>0.52777777777777779</v>
      </c>
      <c r="AP1193" s="22" t="str" cm="1">
        <f t="array" ref="AP1193">IF(W1193="","",IF(SUMPRODUCT((W1193=$W$7:$W$2042)*(AH1193=$AH$7:$AH$2042)*(AN1193=$AN$7:$AN$2042)*(AO1193=$AO$7:$AO$2042)*(ROW($W$7:$W$2042)&lt;&gt;ROW(W1193))*((R1193=0)*($R$7:$R$2042&gt;0)+(R1193&gt;0)*($R$7:$R$2042=0)))&gt;0,"SALONES UNIDOS",IF(SUMPRODUCT((W1193=$W$7:$W$2042)*(AH1193=$AH$7:$AH$2042)*((AN1193&lt;$AO$7:$AO$2042)*(AO1193&gt;$AN$7:$AN$2042))*(ROW($W$7:$W$2042)&lt;&gt;ROW(W1193)))&gt;0,"Cruzado","Sin cruce")))</f>
        <v>Sin cruce</v>
      </c>
      <c r="AQ1193" s="104">
        <f t="shared" si="577"/>
        <v>0.31944444444444448</v>
      </c>
      <c r="AR1193" s="104">
        <f t="shared" si="578"/>
        <v>0.52777777777777779</v>
      </c>
      <c r="AS1193" s="22"/>
      <c r="AT1193" s="22"/>
      <c r="AU1193" s="361" t="str" cm="1">
        <f t="array" ref="AU1193">IF(AB1193="","",IF(SUMPRODUCT((AB1193=$AB$989:$AB$1558)*(AH1193=$AH$989:$AH$1558)*(AQ1193=$AQ$989:$AQ$1558)*(AR1193=$AR$989:$AR$1558)*(ROW($AB$989:$AB$1558)&lt;&gt;ROW(AB1193))*((R1193=0)*($R$989:$R$1558&gt;0)+(R1193&gt;0)*($R$989:$R$1558=0)))&gt;0,"SALONES UNIDOS",IF(SUMPRODUCT((AB1193=$AB$989:$AB$1558)*(AH1193=$AH$989:$AH$1558)*((AQ1193&lt;$AR$989:$AR$1558)*(AR1193&gt;$AQ$989:$AQ$1558))*(ROW($AB$989:$AB$1558)&lt;&gt;ROW(AB1193)))&gt;0,"Cruzado","Sin cruce")))</f>
        <v>Sin cruce</v>
      </c>
      <c r="AV1193" s="361" t="str" cm="1">
        <f t="array" ref="AV1193">IF(AD1193="","",IF(SUMPRODUCT((AD1193=$AD$989:$AD$1558)*(AH1193=$AH$989:$AH$1558)*(AS1193=$AS$989:$AS$1558)*(AT1193=$AT$989:$AT$1558)*(ROW($AD$989:$AD$1558)&lt;&gt;ROW(AD1193))*((R1193=0)*($R$989:$R$1558&gt;0)+(R1193&gt;0)*($R$989:$R$1558=0)))&gt;0,"SALONES UNIDOS",IF(SUMPRODUCT((AD1193=$AD$989:$AD$1558)*(AH1193=$AH$989:$AH$1558)*((AS1193&lt;$AT$989:$AT$1558)*(AT1193&gt;$AS$989:$AS$1558))*(ROW($AD$989:$AD$1558)&lt;&gt;ROW(AD1193)))&gt;0,"Cruzado","Sin cruce")))</f>
        <v/>
      </c>
      <c r="AW1193" s="104" t="str">
        <f t="shared" si="563"/>
        <v>EN6PRINCIPALA</v>
      </c>
      <c r="AX1193" s="104" t="str" cm="1">
        <f t="array" ref="AX1193">IF(AW1193="","",IF(SUMPRODUCT((AW1193=$AW$7:$AW$2042)*(AH1193=$AH$7:$AH$2042)*(AN1193=$AN$7:$AN$2042)*(AO1193=$AO$7:$AO$2042)*(ROW($AW$7:$AW$2042)&lt;&gt;ROW(AW1193))*((R1193=0)*($R$7:$R$2042&gt;0)+(R1193&gt;0)*($R$7:$R$2042=0)))&gt;0,"SALONES UNIDOS",IF(SUMPRODUCT((AW1193=$AW$7:$AW$2042)*(AH1193=$AH$7:$AH$2042)*((AN1193&lt;$AO$7:$AO$2042)*(AO1193&gt;$AN$7:$AN$2042))*(ROW($AW$7:$AW$2042)&lt;&gt;ROW(AW1193)))&gt;0,"Cruzado","Sin cruce")))</f>
        <v>Sin cruce</v>
      </c>
    </row>
    <row r="1194" spans="2:50" ht="19.8" hidden="1" customHeight="1" x14ac:dyDescent="0.25">
      <c r="B1194" s="494" t="s">
        <v>314</v>
      </c>
      <c r="C1194" s="369" t="s">
        <v>968</v>
      </c>
      <c r="D1194" s="369">
        <v>20261</v>
      </c>
      <c r="E1194" s="373" t="s">
        <v>280</v>
      </c>
      <c r="F1194" s="370" t="s">
        <v>291</v>
      </c>
      <c r="G1194" s="373" t="s">
        <v>285</v>
      </c>
      <c r="H1194" s="373">
        <v>6</v>
      </c>
      <c r="I1194" s="373" t="s">
        <v>278</v>
      </c>
      <c r="J1194" s="373" t="s">
        <v>278</v>
      </c>
      <c r="K1194" s="194" t="s">
        <v>627</v>
      </c>
      <c r="L1194" s="364" t="s">
        <v>628</v>
      </c>
      <c r="M1194" s="364" t="s">
        <v>317</v>
      </c>
      <c r="N1194" s="364" t="s">
        <v>318</v>
      </c>
      <c r="O1194" s="373" t="s">
        <v>315</v>
      </c>
      <c r="P1194" s="364">
        <v>2</v>
      </c>
      <c r="Q1194" s="364">
        <v>2</v>
      </c>
      <c r="R1194" s="369">
        <v>4</v>
      </c>
      <c r="S1194" s="364">
        <v>3</v>
      </c>
      <c r="T1194" s="8"/>
      <c r="U1194" s="374">
        <v>30</v>
      </c>
      <c r="V1194" s="370">
        <v>21867757</v>
      </c>
      <c r="W1194" s="373" t="s">
        <v>151</v>
      </c>
      <c r="X1194" s="364" t="s">
        <v>315</v>
      </c>
      <c r="Y1194" s="364" t="s">
        <v>556</v>
      </c>
      <c r="Z1194" s="364"/>
      <c r="AA1194" s="364"/>
      <c r="AB1194" s="364" t="s">
        <v>841</v>
      </c>
      <c r="AC1194" s="364"/>
      <c r="AD1194" s="369"/>
      <c r="AE1194" s="370"/>
      <c r="AF1194" s="370"/>
      <c r="AG1194" s="370" t="s">
        <v>319</v>
      </c>
      <c r="AH1194" s="364">
        <v>2</v>
      </c>
      <c r="AI1194" s="364">
        <v>14</v>
      </c>
      <c r="AJ1194" s="364">
        <v>20</v>
      </c>
      <c r="AK1194" s="364">
        <v>17</v>
      </c>
      <c r="AL1194" s="364">
        <v>40</v>
      </c>
      <c r="AM1194" s="22">
        <f t="shared" si="562"/>
        <v>4</v>
      </c>
      <c r="AN1194" s="104">
        <f t="shared" si="558"/>
        <v>0.59722222222222221</v>
      </c>
      <c r="AO1194" s="104">
        <f t="shared" si="559"/>
        <v>0.73611111111111116</v>
      </c>
      <c r="AP1194" s="22" t="str" cm="1">
        <f t="array" ref="AP1194">IF(W1194="","",IF(SUMPRODUCT((W1194=$W$7:$W$2042)*(AH1194=$AH$7:$AH$2042)*(AN1194=$AN$7:$AN$2042)*(AO1194=$AO$7:$AO$2042)*(ROW($W$7:$W$2042)&lt;&gt;ROW(W1194))*((R1194=0)*($R$7:$R$2042&gt;0)+(R1194&gt;0)*($R$7:$R$2042=0)))&gt;0,"SALONES UNIDOS",IF(SUMPRODUCT((W1194=$W$7:$W$2042)*(AH1194=$AH$7:$AH$2042)*((AN1194&lt;$AO$7:$AO$2042)*(AO1194&gt;$AN$7:$AN$2042))*(ROW($W$7:$W$2042)&lt;&gt;ROW(W1194)))&gt;0,"Cruzado","Sin cruce")))</f>
        <v>Sin cruce</v>
      </c>
      <c r="AQ1194" s="104">
        <f t="shared" si="577"/>
        <v>0.59722222222222221</v>
      </c>
      <c r="AR1194" s="104">
        <f t="shared" si="578"/>
        <v>0.73611111111111116</v>
      </c>
      <c r="AS1194" s="22"/>
      <c r="AT1194" s="22"/>
      <c r="AU1194" s="361" t="str" cm="1">
        <f t="array" ref="AU1194">IF(AB1194="","",IF(SUMPRODUCT((AB1194=$AB$989:$AB$1558)*(AH1194=$AH$989:$AH$1558)*(AQ1194=$AQ$989:$AQ$1558)*(AR1194=$AR$989:$AR$1558)*(ROW($AB$989:$AB$1558)&lt;&gt;ROW(AB1194))*((R1194=0)*($R$989:$R$1558&gt;0)+(R1194&gt;0)*($R$989:$R$1558=0)))&gt;0,"SALONES UNIDOS",IF(SUMPRODUCT((AB1194=$AB$989:$AB$1558)*(AH1194=$AH$989:$AH$1558)*((AQ1194&lt;$AR$989:$AR$1558)*(AR1194&gt;$AQ$989:$AQ$1558))*(ROW($AB$989:$AB$1558)&lt;&gt;ROW(AB1194)))&gt;0,"Cruzado","Sin cruce")))</f>
        <v>Sin cruce</v>
      </c>
      <c r="AV1194" s="361" t="str" cm="1">
        <f t="array" ref="AV1194">IF(AD1194="","",IF(SUMPRODUCT((AD1194=$AD$989:$AD$1558)*(AH1194=$AH$989:$AH$1558)*(AS1194=$AS$989:$AS$1558)*(AT1194=$AT$989:$AT$1558)*(ROW($AD$989:$AD$1558)&lt;&gt;ROW(AD1194))*((R1194=0)*($R$989:$R$1558&gt;0)+(R1194&gt;0)*($R$989:$R$1558=0)))&gt;0,"SALONES UNIDOS",IF(SUMPRODUCT((AD1194=$AD$989:$AD$1558)*(AH1194=$AH$989:$AH$1558)*((AS1194&lt;$AT$989:$AT$1558)*(AT1194&gt;$AS$989:$AS$1558))*(ROW($AD$989:$AD$1558)&lt;&gt;ROW(AD1194)))&gt;0,"Cruzado","Sin cruce")))</f>
        <v/>
      </c>
      <c r="AW1194" s="104" t="str">
        <f t="shared" si="563"/>
        <v>EN6PRINCIPALA</v>
      </c>
      <c r="AX1194" s="104" t="str" cm="1">
        <f t="array" ref="AX1194">IF(AW1194="","",IF(SUMPRODUCT((AW1194=$AW$7:$AW$2042)*(AH1194=$AH$7:$AH$2042)*(AN1194=$AN$7:$AN$2042)*(AO1194=$AO$7:$AO$2042)*(ROW($AW$7:$AW$2042)&lt;&gt;ROW(AW1194))*((R1194=0)*($R$7:$R$2042&gt;0)+(R1194&gt;0)*($R$7:$R$2042=0)))&gt;0,"SALONES UNIDOS",IF(SUMPRODUCT((AW1194=$AW$7:$AW$2042)*(AH1194=$AH$7:$AH$2042)*((AN1194&lt;$AO$7:$AO$2042)*(AO1194&gt;$AN$7:$AN$2042))*(ROW($AW$7:$AW$2042)&lt;&gt;ROW(AW1194)))&gt;0,"Cruzado","Sin cruce")))</f>
        <v>Sin cruce</v>
      </c>
    </row>
    <row r="1195" spans="2:50" ht="19.8" hidden="1" customHeight="1" x14ac:dyDescent="0.25">
      <c r="B1195" s="494" t="s">
        <v>314</v>
      </c>
      <c r="C1195" s="369" t="s">
        <v>968</v>
      </c>
      <c r="D1195" s="369">
        <v>20261</v>
      </c>
      <c r="E1195" s="373" t="s">
        <v>280</v>
      </c>
      <c r="F1195" s="370" t="s">
        <v>291</v>
      </c>
      <c r="G1195" s="373" t="s">
        <v>285</v>
      </c>
      <c r="H1195" s="373">
        <v>6</v>
      </c>
      <c r="I1195" s="373" t="s">
        <v>281</v>
      </c>
      <c r="J1195" s="373" t="s">
        <v>281</v>
      </c>
      <c r="K1195" s="194" t="s">
        <v>619</v>
      </c>
      <c r="L1195" s="364" t="s">
        <v>620</v>
      </c>
      <c r="M1195" s="364" t="s">
        <v>317</v>
      </c>
      <c r="N1195" s="364" t="s">
        <v>621</v>
      </c>
      <c r="O1195" s="373" t="s">
        <v>321</v>
      </c>
      <c r="P1195" s="364">
        <v>2</v>
      </c>
      <c r="Q1195" s="364">
        <v>0</v>
      </c>
      <c r="R1195" s="369">
        <v>2</v>
      </c>
      <c r="S1195" s="364">
        <v>2</v>
      </c>
      <c r="T1195" s="8"/>
      <c r="U1195" s="374">
        <v>50</v>
      </c>
      <c r="V1195" s="370">
        <v>42825709</v>
      </c>
      <c r="W1195" s="373" t="s">
        <v>36</v>
      </c>
      <c r="X1195" s="364" t="s">
        <v>321</v>
      </c>
      <c r="Y1195" s="364" t="s">
        <v>556</v>
      </c>
      <c r="Z1195" s="364"/>
      <c r="AA1195" s="364"/>
      <c r="AB1195" s="370"/>
      <c r="AC1195" s="364"/>
      <c r="AD1195" s="369"/>
      <c r="AE1195" s="370"/>
      <c r="AF1195" s="370"/>
      <c r="AG1195" s="364" t="s">
        <v>559</v>
      </c>
      <c r="AH1195" s="364">
        <v>6</v>
      </c>
      <c r="AI1195" s="364">
        <v>11</v>
      </c>
      <c r="AJ1195" s="364">
        <v>0</v>
      </c>
      <c r="AK1195" s="364">
        <v>12</v>
      </c>
      <c r="AL1195" s="364">
        <v>40</v>
      </c>
      <c r="AM1195" s="22">
        <f t="shared" si="562"/>
        <v>2</v>
      </c>
      <c r="AN1195" s="104">
        <f t="shared" si="558"/>
        <v>0.45833333333333331</v>
      </c>
      <c r="AO1195" s="104">
        <f t="shared" si="559"/>
        <v>0.52777777777777779</v>
      </c>
      <c r="AP1195" s="22" t="str" cm="1">
        <f t="array" ref="AP1195">IF(W1195="","",IF(SUMPRODUCT((W1195=$W$7:$W$2042)*(AH1195=$AH$7:$AH$2042)*(AN1195=$AN$7:$AN$2042)*(AO1195=$AO$7:$AO$2042)*(ROW($W$7:$W$2042)&lt;&gt;ROW(W1195))*((R1195=0)*($R$7:$R$2042&gt;0)+(R1195&gt;0)*($R$7:$R$2042=0)))&gt;0,"SALONES UNIDOS",IF(SUMPRODUCT((W1195=$W$7:$W$2042)*(AH1195=$AH$7:$AH$2042)*((AN1195&lt;$AO$7:$AO$2042)*(AO1195&gt;$AN$7:$AN$2042))*(ROW($W$7:$W$2042)&lt;&gt;ROW(W1195)))&gt;0,"Cruzado","Sin cruce")))</f>
        <v>Sin cruce</v>
      </c>
      <c r="AQ1195" s="104"/>
      <c r="AR1195" s="104"/>
      <c r="AS1195" s="22"/>
      <c r="AT1195" s="22"/>
      <c r="AU1195" s="361" t="str" cm="1">
        <f t="array" ref="AU1195">IF(AB1195="","",IF(SUMPRODUCT((AB1195=$AB$989:$AB$1558)*(AH1195=$AH$989:$AH$1558)*(AQ1195=$AQ$989:$AQ$1558)*(AR1195=$AR$989:$AR$1558)*(ROW($AB$989:$AB$1558)&lt;&gt;ROW(AB1195))*((R1195=0)*($R$989:$R$1558&gt;0)+(R1195&gt;0)*($R$989:$R$1558=0)))&gt;0,"SALONES UNIDOS",IF(SUMPRODUCT((AB1195=$AB$989:$AB$1558)*(AH1195=$AH$989:$AH$1558)*((AQ1195&lt;$AR$989:$AR$1558)*(AR1195&gt;$AQ$989:$AQ$1558))*(ROW($AB$989:$AB$1558)&lt;&gt;ROW(AB1195)))&gt;0,"Cruzado","Sin cruce")))</f>
        <v/>
      </c>
      <c r="AV1195" s="361" t="str" cm="1">
        <f t="array" ref="AV1195">IF(AD1195="","",IF(SUMPRODUCT((AD1195=$AD$989:$AD$1558)*(AH1195=$AH$989:$AH$1558)*(AS1195=$AS$989:$AS$1558)*(AT1195=$AT$989:$AT$1558)*(ROW($AD$989:$AD$1558)&lt;&gt;ROW(AD1195))*((R1195=0)*($R$989:$R$1558&gt;0)+(R1195&gt;0)*($R$989:$R$1558=0)))&gt;0,"SALONES UNIDOS",IF(SUMPRODUCT((AD1195=$AD$989:$AD$1558)*(AH1195=$AH$989:$AH$1558)*((AS1195&lt;$AT$989:$AT$1558)*(AT1195&gt;$AS$989:$AS$1558))*(ROW($AD$989:$AD$1558)&lt;&gt;ROW(AD1195)))&gt;0,"Cruzado","Sin cruce")))</f>
        <v/>
      </c>
      <c r="AW1195" s="104" t="str">
        <f t="shared" si="563"/>
        <v>EN6PRINCIPALB</v>
      </c>
      <c r="AX1195" s="104" t="str" cm="1">
        <f t="array" ref="AX1195">IF(AW1195="","",IF(SUMPRODUCT((AW1195=$AW$7:$AW$2042)*(AH1195=$AH$7:$AH$2042)*(AN1195=$AN$7:$AN$2042)*(AO1195=$AO$7:$AO$2042)*(ROW($AW$7:$AW$2042)&lt;&gt;ROW(AW1195))*((R1195=0)*($R$7:$R$2042&gt;0)+(R1195&gt;0)*($R$7:$R$2042=0)))&gt;0,"SALONES UNIDOS",IF(SUMPRODUCT((AW1195=$AW$7:$AW$2042)*(AH1195=$AH$7:$AH$2042)*((AN1195&lt;$AO$7:$AO$2042)*(AO1195&gt;$AN$7:$AN$2042))*(ROW($AW$7:$AW$2042)&lt;&gt;ROW(AW1195)))&gt;0,"Cruzado","Sin cruce")))</f>
        <v>Sin cruce</v>
      </c>
    </row>
    <row r="1196" spans="2:50" ht="19.8" hidden="1" customHeight="1" x14ac:dyDescent="0.25">
      <c r="B1196" s="494" t="s">
        <v>314</v>
      </c>
      <c r="C1196" s="369" t="s">
        <v>968</v>
      </c>
      <c r="D1196" s="369">
        <v>20261</v>
      </c>
      <c r="E1196" s="373" t="s">
        <v>280</v>
      </c>
      <c r="F1196" s="370" t="s">
        <v>291</v>
      </c>
      <c r="G1196" s="373" t="s">
        <v>285</v>
      </c>
      <c r="H1196" s="373">
        <v>6</v>
      </c>
      <c r="I1196" s="373" t="s">
        <v>281</v>
      </c>
      <c r="J1196" s="373" t="s">
        <v>281</v>
      </c>
      <c r="K1196" s="194" t="s">
        <v>622</v>
      </c>
      <c r="L1196" s="364" t="s">
        <v>989</v>
      </c>
      <c r="M1196" s="364" t="s">
        <v>317</v>
      </c>
      <c r="N1196" s="364" t="s">
        <v>318</v>
      </c>
      <c r="O1196" s="373" t="s">
        <v>321</v>
      </c>
      <c r="P1196" s="364">
        <v>3</v>
      </c>
      <c r="Q1196" s="364">
        <v>0</v>
      </c>
      <c r="R1196" s="369">
        <v>3</v>
      </c>
      <c r="S1196" s="364">
        <v>3</v>
      </c>
      <c r="T1196" s="8"/>
      <c r="U1196" s="374">
        <v>50</v>
      </c>
      <c r="V1196" s="370">
        <v>40160212</v>
      </c>
      <c r="W1196" s="373" t="s">
        <v>163</v>
      </c>
      <c r="X1196" s="364" t="s">
        <v>321</v>
      </c>
      <c r="Y1196" s="364" t="s">
        <v>556</v>
      </c>
      <c r="Z1196" s="364"/>
      <c r="AA1196" s="364"/>
      <c r="AB1196" s="370"/>
      <c r="AC1196" s="364"/>
      <c r="AD1196" s="369"/>
      <c r="AE1196" s="370"/>
      <c r="AF1196" s="370"/>
      <c r="AG1196" s="364" t="s">
        <v>559</v>
      </c>
      <c r="AH1196" s="364">
        <v>1</v>
      </c>
      <c r="AI1196" s="364">
        <v>17</v>
      </c>
      <c r="AJ1196" s="364">
        <v>40</v>
      </c>
      <c r="AK1196" s="364">
        <v>20</v>
      </c>
      <c r="AL1196" s="364">
        <v>10</v>
      </c>
      <c r="AM1196" s="22">
        <f t="shared" si="562"/>
        <v>3</v>
      </c>
      <c r="AN1196" s="104">
        <f t="shared" si="558"/>
        <v>0.73611111111111116</v>
      </c>
      <c r="AO1196" s="104">
        <f t="shared" si="559"/>
        <v>0.84027777777777779</v>
      </c>
      <c r="AP1196" s="22" t="str" cm="1">
        <f t="array" ref="AP1196">IF(W1196="","",IF(SUMPRODUCT((W1196=$W$7:$W$2042)*(AH1196=$AH$7:$AH$2042)*(AN1196=$AN$7:$AN$2042)*(AO1196=$AO$7:$AO$2042)*(ROW($W$7:$W$2042)&lt;&gt;ROW(W1196))*((R1196=0)*($R$7:$R$2042&gt;0)+(R1196&gt;0)*($R$7:$R$2042=0)))&gt;0,"SALONES UNIDOS",IF(SUMPRODUCT((W1196=$W$7:$W$2042)*(AH1196=$AH$7:$AH$2042)*((AN1196&lt;$AO$7:$AO$2042)*(AO1196&gt;$AN$7:$AN$2042))*(ROW($W$7:$W$2042)&lt;&gt;ROW(W1196)))&gt;0,"Cruzado","Sin cruce")))</f>
        <v>Sin cruce</v>
      </c>
      <c r="AQ1196" s="104"/>
      <c r="AR1196" s="104"/>
      <c r="AS1196" s="22"/>
      <c r="AT1196" s="22"/>
      <c r="AU1196" s="361" t="str" cm="1">
        <f t="array" ref="AU1196">IF(AB1196="","",IF(SUMPRODUCT((AB1196=$AB$989:$AB$1558)*(AH1196=$AH$989:$AH$1558)*(AQ1196=$AQ$989:$AQ$1558)*(AR1196=$AR$989:$AR$1558)*(ROW($AB$989:$AB$1558)&lt;&gt;ROW(AB1196))*((R1196=0)*($R$989:$R$1558&gt;0)+(R1196&gt;0)*($R$989:$R$1558=0)))&gt;0,"SALONES UNIDOS",IF(SUMPRODUCT((AB1196=$AB$989:$AB$1558)*(AH1196=$AH$989:$AH$1558)*((AQ1196&lt;$AR$989:$AR$1558)*(AR1196&gt;$AQ$989:$AQ$1558))*(ROW($AB$989:$AB$1558)&lt;&gt;ROW(AB1196)))&gt;0,"Cruzado","Sin cruce")))</f>
        <v/>
      </c>
      <c r="AV1196" s="361" t="str" cm="1">
        <f t="array" ref="AV1196">IF(AD1196="","",IF(SUMPRODUCT((AD1196=$AD$989:$AD$1558)*(AH1196=$AH$989:$AH$1558)*(AS1196=$AS$989:$AS$1558)*(AT1196=$AT$989:$AT$1558)*(ROW($AD$989:$AD$1558)&lt;&gt;ROW(AD1196))*((R1196=0)*($R$989:$R$1558&gt;0)+(R1196&gt;0)*($R$989:$R$1558=0)))&gt;0,"SALONES UNIDOS",IF(SUMPRODUCT((AD1196=$AD$989:$AD$1558)*(AH1196=$AH$989:$AH$1558)*((AS1196&lt;$AT$989:$AT$1558)*(AT1196&gt;$AS$989:$AS$1558))*(ROW($AD$989:$AD$1558)&lt;&gt;ROW(AD1196)))&gt;0,"Cruzado","Sin cruce")))</f>
        <v/>
      </c>
      <c r="AW1196" s="104" t="str">
        <f t="shared" si="563"/>
        <v>EN6PRINCIPALB</v>
      </c>
      <c r="AX1196" s="104" t="str" cm="1">
        <f t="array" ref="AX1196">IF(AW1196="","",IF(SUMPRODUCT((AW1196=$AW$7:$AW$2042)*(AH1196=$AH$7:$AH$2042)*(AN1196=$AN$7:$AN$2042)*(AO1196=$AO$7:$AO$2042)*(ROW($AW$7:$AW$2042)&lt;&gt;ROW(AW1196))*((R1196=0)*($R$7:$R$2042&gt;0)+(R1196&gt;0)*($R$7:$R$2042=0)))&gt;0,"SALONES UNIDOS",IF(SUMPRODUCT((AW1196=$AW$7:$AW$2042)*(AH1196=$AH$7:$AH$2042)*((AN1196&lt;$AO$7:$AO$2042)*(AO1196&gt;$AN$7:$AN$2042))*(ROW($AW$7:$AW$2042)&lt;&gt;ROW(AW1196)))&gt;0,"Cruzado","Sin cruce")))</f>
        <v>Sin cruce</v>
      </c>
    </row>
    <row r="1197" spans="2:50" ht="19.8" hidden="1" customHeight="1" x14ac:dyDescent="0.25">
      <c r="B1197" s="494" t="s">
        <v>314</v>
      </c>
      <c r="C1197" s="369" t="s">
        <v>968</v>
      </c>
      <c r="D1197" s="369">
        <v>20261</v>
      </c>
      <c r="E1197" s="373" t="s">
        <v>280</v>
      </c>
      <c r="F1197" s="370" t="s">
        <v>291</v>
      </c>
      <c r="G1197" s="373" t="s">
        <v>285</v>
      </c>
      <c r="H1197" s="373">
        <v>6</v>
      </c>
      <c r="I1197" s="373" t="s">
        <v>281</v>
      </c>
      <c r="J1197" s="373" t="s">
        <v>281</v>
      </c>
      <c r="K1197" s="194" t="s">
        <v>623</v>
      </c>
      <c r="L1197" s="364" t="s">
        <v>990</v>
      </c>
      <c r="M1197" s="364" t="s">
        <v>317</v>
      </c>
      <c r="N1197" s="364" t="s">
        <v>318</v>
      </c>
      <c r="O1197" s="373" t="s">
        <v>315</v>
      </c>
      <c r="P1197" s="364">
        <v>2</v>
      </c>
      <c r="Q1197" s="364">
        <v>0</v>
      </c>
      <c r="R1197" s="369">
        <v>2</v>
      </c>
      <c r="S1197" s="364">
        <v>6</v>
      </c>
      <c r="T1197" s="8"/>
      <c r="U1197" s="374">
        <v>30</v>
      </c>
      <c r="V1197" s="370">
        <v>47125274</v>
      </c>
      <c r="W1197" s="370" t="s">
        <v>1167</v>
      </c>
      <c r="X1197" s="364" t="s">
        <v>315</v>
      </c>
      <c r="Y1197" s="364" t="s">
        <v>556</v>
      </c>
      <c r="Z1197" s="364"/>
      <c r="AA1197" s="364"/>
      <c r="AB1197" s="364" t="s">
        <v>855</v>
      </c>
      <c r="AC1197" s="364"/>
      <c r="AD1197" s="369"/>
      <c r="AE1197" s="370"/>
      <c r="AF1197" s="370"/>
      <c r="AG1197" s="370" t="s">
        <v>559</v>
      </c>
      <c r="AH1197" s="364">
        <v>3</v>
      </c>
      <c r="AI1197" s="364">
        <v>7</v>
      </c>
      <c r="AJ1197" s="364">
        <v>40</v>
      </c>
      <c r="AK1197" s="364">
        <v>9</v>
      </c>
      <c r="AL1197" s="364">
        <v>20</v>
      </c>
      <c r="AM1197" s="22">
        <f t="shared" si="562"/>
        <v>2</v>
      </c>
      <c r="AN1197" s="104">
        <f t="shared" si="558"/>
        <v>0.31944444444444448</v>
      </c>
      <c r="AO1197" s="104">
        <f t="shared" si="559"/>
        <v>0.3888888888888889</v>
      </c>
      <c r="AP1197" s="22" t="str" cm="1">
        <f t="array" ref="AP1197">IF(W1197="","",IF(SUMPRODUCT((W1197=$W$7:$W$2042)*(AH1197=$AH$7:$AH$2042)*(AN1197=$AN$7:$AN$2042)*(AO1197=$AO$7:$AO$2042)*(ROW($W$7:$W$2042)&lt;&gt;ROW(W1197))*((R1197=0)*($R$7:$R$2042&gt;0)+(R1197&gt;0)*($R$7:$R$2042=0)))&gt;0,"SALONES UNIDOS",IF(SUMPRODUCT((W1197=$W$7:$W$2042)*(AH1197=$AH$7:$AH$2042)*((AN1197&lt;$AO$7:$AO$2042)*(AO1197&gt;$AN$7:$AN$2042))*(ROW($W$7:$W$2042)&lt;&gt;ROW(W1197)))&gt;0,"Cruzado","Sin cruce")))</f>
        <v>Sin cruce</v>
      </c>
      <c r="AQ1197" s="104">
        <f>AN1197</f>
        <v>0.31944444444444448</v>
      </c>
      <c r="AR1197" s="104">
        <f>AO1197</f>
        <v>0.3888888888888889</v>
      </c>
      <c r="AS1197" s="22"/>
      <c r="AT1197" s="22"/>
      <c r="AU1197" s="361" t="str" cm="1">
        <f t="array" ref="AU1197">IF(AB1197="","",IF(SUMPRODUCT((AB1197=$AB$989:$AB$1558)*(AH1197=$AH$989:$AH$1558)*(AQ1197=$AQ$989:$AQ$1558)*(AR1197=$AR$989:$AR$1558)*(ROW($AB$989:$AB$1558)&lt;&gt;ROW(AB1197))*((R1197=0)*($R$989:$R$1558&gt;0)+(R1197&gt;0)*($R$989:$R$1558=0)))&gt;0,"SALONES UNIDOS",IF(SUMPRODUCT((AB1197=$AB$989:$AB$1558)*(AH1197=$AH$989:$AH$1558)*((AQ1197&lt;$AR$989:$AR$1558)*(AR1197&gt;$AQ$989:$AQ$1558))*(ROW($AB$989:$AB$1558)&lt;&gt;ROW(AB1197)))&gt;0,"Cruzado","Sin cruce")))</f>
        <v>Sin cruce</v>
      </c>
      <c r="AV1197" s="361" t="str" cm="1">
        <f t="array" ref="AV1197">IF(AD1197="","",IF(SUMPRODUCT((AD1197=$AD$989:$AD$1558)*(AH1197=$AH$989:$AH$1558)*(AS1197=$AS$989:$AS$1558)*(AT1197=$AT$989:$AT$1558)*(ROW($AD$989:$AD$1558)&lt;&gt;ROW(AD1197))*((R1197=0)*($R$989:$R$1558&gt;0)+(R1197&gt;0)*($R$989:$R$1558=0)))&gt;0,"SALONES UNIDOS",IF(SUMPRODUCT((AD1197=$AD$989:$AD$1558)*(AH1197=$AH$989:$AH$1558)*((AS1197&lt;$AT$989:$AT$1558)*(AT1197&gt;$AS$989:$AS$1558))*(ROW($AD$989:$AD$1558)&lt;&gt;ROW(AD1197)))&gt;0,"Cruzado","Sin cruce")))</f>
        <v/>
      </c>
      <c r="AW1197" s="104" t="str">
        <f t="shared" si="563"/>
        <v>EN6PRINCIPALB</v>
      </c>
      <c r="AX1197" s="104" t="str" cm="1">
        <f t="array" ref="AX1197">IF(AW1197="","",IF(SUMPRODUCT((AW1197=$AW$7:$AW$2042)*(AH1197=$AH$7:$AH$2042)*(AN1197=$AN$7:$AN$2042)*(AO1197=$AO$7:$AO$2042)*(ROW($AW$7:$AW$2042)&lt;&gt;ROW(AW1197))*((R1197=0)*($R$7:$R$2042&gt;0)+(R1197&gt;0)*($R$7:$R$2042=0)))&gt;0,"SALONES UNIDOS",IF(SUMPRODUCT((AW1197=$AW$7:$AW$2042)*(AH1197=$AH$7:$AH$2042)*((AN1197&lt;$AO$7:$AO$2042)*(AO1197&gt;$AN$7:$AN$2042))*(ROW($AW$7:$AW$2042)&lt;&gt;ROW(AW1197)))&gt;0,"Cruzado","Sin cruce")))</f>
        <v>Sin cruce</v>
      </c>
    </row>
    <row r="1198" spans="2:50" ht="19.8" hidden="1" customHeight="1" x14ac:dyDescent="0.25">
      <c r="B1198" s="494" t="s">
        <v>314</v>
      </c>
      <c r="C1198" s="369" t="s">
        <v>968</v>
      </c>
      <c r="D1198" s="369">
        <v>20261</v>
      </c>
      <c r="E1198" s="373" t="s">
        <v>280</v>
      </c>
      <c r="F1198" s="370" t="s">
        <v>291</v>
      </c>
      <c r="G1198" s="373" t="s">
        <v>285</v>
      </c>
      <c r="H1198" s="373">
        <v>6</v>
      </c>
      <c r="I1198" s="373" t="s">
        <v>412</v>
      </c>
      <c r="J1198" s="373" t="s">
        <v>281</v>
      </c>
      <c r="K1198" s="194" t="s">
        <v>623</v>
      </c>
      <c r="L1198" s="364" t="s">
        <v>990</v>
      </c>
      <c r="M1198" s="364" t="s">
        <v>317</v>
      </c>
      <c r="N1198" s="364" t="s">
        <v>318</v>
      </c>
      <c r="O1198" s="373" t="s">
        <v>315</v>
      </c>
      <c r="P1198" s="364">
        <v>0</v>
      </c>
      <c r="Q1198" s="364">
        <v>2</v>
      </c>
      <c r="R1198" s="369">
        <v>2</v>
      </c>
      <c r="S1198" s="364">
        <v>6</v>
      </c>
      <c r="T1198" s="8"/>
      <c r="U1198" s="374">
        <v>15</v>
      </c>
      <c r="V1198" s="370">
        <v>47125274</v>
      </c>
      <c r="W1198" s="370" t="s">
        <v>1167</v>
      </c>
      <c r="X1198" s="364" t="s">
        <v>315</v>
      </c>
      <c r="Y1198" s="364" t="s">
        <v>556</v>
      </c>
      <c r="Z1198" s="364"/>
      <c r="AA1198" s="364"/>
      <c r="AB1198" s="370"/>
      <c r="AC1198" s="364"/>
      <c r="AD1198" s="364" t="s">
        <v>856</v>
      </c>
      <c r="AE1198" s="370"/>
      <c r="AF1198" s="370"/>
      <c r="AG1198" s="370" t="s">
        <v>301</v>
      </c>
      <c r="AH1198" s="364">
        <v>3</v>
      </c>
      <c r="AI1198" s="364">
        <v>9</v>
      </c>
      <c r="AJ1198" s="364">
        <v>20</v>
      </c>
      <c r="AK1198" s="364">
        <v>11</v>
      </c>
      <c r="AL1198" s="364">
        <v>0</v>
      </c>
      <c r="AM1198" s="22">
        <f t="shared" si="562"/>
        <v>2</v>
      </c>
      <c r="AN1198" s="104">
        <f t="shared" si="558"/>
        <v>0.3888888888888889</v>
      </c>
      <c r="AO1198" s="104">
        <f t="shared" si="559"/>
        <v>0.45833333333333331</v>
      </c>
      <c r="AP1198" s="22" t="str" cm="1">
        <f t="array" ref="AP1198">IF(W1198="","",IF(SUMPRODUCT((W1198=$W$7:$W$2042)*(AH1198=$AH$7:$AH$2042)*(AN1198=$AN$7:$AN$2042)*(AO1198=$AO$7:$AO$2042)*(ROW($W$7:$W$2042)&lt;&gt;ROW(W1198))*((R1198=0)*($R$7:$R$2042&gt;0)+(R1198&gt;0)*($R$7:$R$2042=0)))&gt;0,"SALONES UNIDOS",IF(SUMPRODUCT((W1198=$W$7:$W$2042)*(AH1198=$AH$7:$AH$2042)*((AN1198&lt;$AO$7:$AO$2042)*(AO1198&gt;$AN$7:$AN$2042))*(ROW($W$7:$W$2042)&lt;&gt;ROW(W1198)))&gt;0,"Cruzado","Sin cruce")))</f>
        <v>Sin cruce</v>
      </c>
      <c r="AQ1198" s="22"/>
      <c r="AR1198" s="22"/>
      <c r="AS1198" s="104">
        <f t="shared" ref="AS1198:AS1199" si="579">AN1198</f>
        <v>0.3888888888888889</v>
      </c>
      <c r="AT1198" s="104">
        <f t="shared" ref="AT1198:AT1199" si="580">AO1198</f>
        <v>0.45833333333333331</v>
      </c>
      <c r="AU1198" s="361" t="str" cm="1">
        <f t="array" ref="AU1198">IF(AB1198="","",IF(SUMPRODUCT((AB1198=$AB$989:$AB$1558)*(AH1198=$AH$989:$AH$1558)*(AQ1198=$AQ$989:$AQ$1558)*(AR1198=$AR$989:$AR$1558)*(ROW($AB$989:$AB$1558)&lt;&gt;ROW(AB1198))*((R1198=0)*($R$989:$R$1558&gt;0)+(R1198&gt;0)*($R$989:$R$1558=0)))&gt;0,"SALONES UNIDOS",IF(SUMPRODUCT((AB1198=$AB$989:$AB$1558)*(AH1198=$AH$989:$AH$1558)*((AQ1198&lt;$AR$989:$AR$1558)*(AR1198&gt;$AQ$989:$AQ$1558))*(ROW($AB$989:$AB$1558)&lt;&gt;ROW(AB1198)))&gt;0,"Cruzado","Sin cruce")))</f>
        <v/>
      </c>
      <c r="AV1198" s="361" t="str" cm="1">
        <f t="array" ref="AV1198">IF(AD1198="","",IF(SUMPRODUCT((AD1198=$AD$989:$AD$1558)*(AH1198=$AH$989:$AH$1558)*(AS1198=$AS$989:$AS$1558)*(AT1198=$AT$989:$AT$1558)*(ROW($AD$989:$AD$1558)&lt;&gt;ROW(AD1198))*((R1198=0)*($R$989:$R$1558&gt;0)+(R1198&gt;0)*($R$989:$R$1558=0)))&gt;0,"SALONES UNIDOS",IF(SUMPRODUCT((AD1198=$AD$989:$AD$1558)*(AH1198=$AH$989:$AH$1558)*((AS1198&lt;$AT$989:$AT$1558)*(AT1198&gt;$AS$989:$AS$1558))*(ROW($AD$989:$AD$1558)&lt;&gt;ROW(AD1198)))&gt;0,"Cruzado","Sin cruce")))</f>
        <v>Sin cruce</v>
      </c>
      <c r="AW1198" s="104" t="str">
        <f t="shared" si="563"/>
        <v>EN6PRINCIPALB</v>
      </c>
      <c r="AX1198" s="104" t="str" cm="1">
        <f t="array" ref="AX1198">IF(AW1198="","",IF(SUMPRODUCT((AW1198=$AW$7:$AW$2042)*(AH1198=$AH$7:$AH$2042)*(AN1198=$AN$7:$AN$2042)*(AO1198=$AO$7:$AO$2042)*(ROW($AW$7:$AW$2042)&lt;&gt;ROW(AW1198))*((R1198=0)*($R$7:$R$2042&gt;0)+(R1198&gt;0)*($R$7:$R$2042=0)))&gt;0,"SALONES UNIDOS",IF(SUMPRODUCT((AW1198=$AW$7:$AW$2042)*(AH1198=$AH$7:$AH$2042)*((AN1198&lt;$AO$7:$AO$2042)*(AO1198&gt;$AN$7:$AN$2042))*(ROW($AW$7:$AW$2042)&lt;&gt;ROW(AW1198)))&gt;0,"Cruzado","Sin cruce")))</f>
        <v>Sin cruce</v>
      </c>
    </row>
    <row r="1199" spans="2:50" ht="19.8" hidden="1" customHeight="1" x14ac:dyDescent="0.25">
      <c r="B1199" s="494" t="s">
        <v>314</v>
      </c>
      <c r="C1199" s="369" t="s">
        <v>968</v>
      </c>
      <c r="D1199" s="369">
        <v>20261</v>
      </c>
      <c r="E1199" s="373" t="s">
        <v>280</v>
      </c>
      <c r="F1199" s="370" t="s">
        <v>291</v>
      </c>
      <c r="G1199" s="373" t="s">
        <v>285</v>
      </c>
      <c r="H1199" s="373">
        <v>6</v>
      </c>
      <c r="I1199" s="373" t="s">
        <v>571</v>
      </c>
      <c r="J1199" s="373" t="s">
        <v>281</v>
      </c>
      <c r="K1199" s="194" t="s">
        <v>623</v>
      </c>
      <c r="L1199" s="364" t="s">
        <v>990</v>
      </c>
      <c r="M1199" s="364" t="s">
        <v>317</v>
      </c>
      <c r="N1199" s="364" t="s">
        <v>318</v>
      </c>
      <c r="O1199" s="373" t="s">
        <v>315</v>
      </c>
      <c r="P1199" s="364">
        <v>0</v>
      </c>
      <c r="Q1199" s="364">
        <v>2</v>
      </c>
      <c r="R1199" s="369">
        <v>2</v>
      </c>
      <c r="S1199" s="364">
        <v>6</v>
      </c>
      <c r="T1199" s="8"/>
      <c r="U1199" s="374">
        <v>15</v>
      </c>
      <c r="V1199" s="370">
        <v>47125274</v>
      </c>
      <c r="W1199" s="370" t="s">
        <v>1167</v>
      </c>
      <c r="X1199" s="364" t="s">
        <v>315</v>
      </c>
      <c r="Y1199" s="364" t="s">
        <v>556</v>
      </c>
      <c r="Z1199" s="364"/>
      <c r="AA1199" s="364"/>
      <c r="AB1199" s="370"/>
      <c r="AC1199" s="364"/>
      <c r="AD1199" s="364" t="s">
        <v>856</v>
      </c>
      <c r="AE1199" s="370"/>
      <c r="AF1199" s="370"/>
      <c r="AG1199" s="370" t="s">
        <v>301</v>
      </c>
      <c r="AH1199" s="364">
        <v>3</v>
      </c>
      <c r="AI1199" s="364">
        <v>11</v>
      </c>
      <c r="AJ1199" s="364">
        <v>0</v>
      </c>
      <c r="AK1199" s="364">
        <v>12</v>
      </c>
      <c r="AL1199" s="364">
        <v>40</v>
      </c>
      <c r="AM1199" s="22">
        <f t="shared" si="562"/>
        <v>2</v>
      </c>
      <c r="AN1199" s="104">
        <f t="shared" si="558"/>
        <v>0.45833333333333331</v>
      </c>
      <c r="AO1199" s="104">
        <f t="shared" si="559"/>
        <v>0.52777777777777779</v>
      </c>
      <c r="AP1199" s="22" t="str" cm="1">
        <f t="array" ref="AP1199">IF(W1199="","",IF(SUMPRODUCT((W1199=$W$7:$W$2042)*(AH1199=$AH$7:$AH$2042)*(AN1199=$AN$7:$AN$2042)*(AO1199=$AO$7:$AO$2042)*(ROW($W$7:$W$2042)&lt;&gt;ROW(W1199))*((R1199=0)*($R$7:$R$2042&gt;0)+(R1199&gt;0)*($R$7:$R$2042=0)))&gt;0,"SALONES UNIDOS",IF(SUMPRODUCT((W1199=$W$7:$W$2042)*(AH1199=$AH$7:$AH$2042)*((AN1199&lt;$AO$7:$AO$2042)*(AO1199&gt;$AN$7:$AN$2042))*(ROW($W$7:$W$2042)&lt;&gt;ROW(W1199)))&gt;0,"Cruzado","Sin cruce")))</f>
        <v>Sin cruce</v>
      </c>
      <c r="AQ1199" s="22"/>
      <c r="AR1199" s="22"/>
      <c r="AS1199" s="104">
        <f t="shared" si="579"/>
        <v>0.45833333333333331</v>
      </c>
      <c r="AT1199" s="104">
        <f t="shared" si="580"/>
        <v>0.52777777777777779</v>
      </c>
      <c r="AU1199" s="361" t="str" cm="1">
        <f t="array" ref="AU1199">IF(AB1199="","",IF(SUMPRODUCT((AB1199=$AB$989:$AB$1558)*(AH1199=$AH$989:$AH$1558)*(AQ1199=$AQ$989:$AQ$1558)*(AR1199=$AR$989:$AR$1558)*(ROW($AB$989:$AB$1558)&lt;&gt;ROW(AB1199))*((R1199=0)*($R$989:$R$1558&gt;0)+(R1199&gt;0)*($R$989:$R$1558=0)))&gt;0,"SALONES UNIDOS",IF(SUMPRODUCT((AB1199=$AB$989:$AB$1558)*(AH1199=$AH$989:$AH$1558)*((AQ1199&lt;$AR$989:$AR$1558)*(AR1199&gt;$AQ$989:$AQ$1558))*(ROW($AB$989:$AB$1558)&lt;&gt;ROW(AB1199)))&gt;0,"Cruzado","Sin cruce")))</f>
        <v/>
      </c>
      <c r="AV1199" s="361" t="str" cm="1">
        <f t="array" ref="AV1199">IF(AD1199="","",IF(SUMPRODUCT((AD1199=$AD$989:$AD$1558)*(AH1199=$AH$989:$AH$1558)*(AS1199=$AS$989:$AS$1558)*(AT1199=$AT$989:$AT$1558)*(ROW($AD$989:$AD$1558)&lt;&gt;ROW(AD1199))*((R1199=0)*($R$989:$R$1558&gt;0)+(R1199&gt;0)*($R$989:$R$1558=0)))&gt;0,"SALONES UNIDOS",IF(SUMPRODUCT((AD1199=$AD$989:$AD$1558)*(AH1199=$AH$989:$AH$1558)*((AS1199&lt;$AT$989:$AT$1558)*(AT1199&gt;$AS$989:$AS$1558))*(ROW($AD$989:$AD$1558)&lt;&gt;ROW(AD1199)))&gt;0,"Cruzado","Sin cruce")))</f>
        <v>Sin cruce</v>
      </c>
      <c r="AW1199" s="104" t="str">
        <f t="shared" si="563"/>
        <v>EN6PRINCIPALB</v>
      </c>
      <c r="AX1199" s="104" t="str" cm="1">
        <f t="array" ref="AX1199">IF(AW1199="","",IF(SUMPRODUCT((AW1199=$AW$7:$AW$2042)*(AH1199=$AH$7:$AH$2042)*(AN1199=$AN$7:$AN$2042)*(AO1199=$AO$7:$AO$2042)*(ROW($AW$7:$AW$2042)&lt;&gt;ROW(AW1199))*((R1199=0)*($R$7:$R$2042&gt;0)+(R1199&gt;0)*($R$7:$R$2042=0)))&gt;0,"SALONES UNIDOS",IF(SUMPRODUCT((AW1199=$AW$7:$AW$2042)*(AH1199=$AH$7:$AH$2042)*((AN1199&lt;$AO$7:$AO$2042)*(AO1199&gt;$AN$7:$AN$2042))*(ROW($AW$7:$AW$2042)&lt;&gt;ROW(AW1199)))&gt;0,"Cruzado","Sin cruce")))</f>
        <v>Sin cruce</v>
      </c>
    </row>
    <row r="1200" spans="2:50" ht="19.8" hidden="1" customHeight="1" x14ac:dyDescent="0.25">
      <c r="B1200" s="494" t="s">
        <v>314</v>
      </c>
      <c r="C1200" s="369" t="s">
        <v>968</v>
      </c>
      <c r="D1200" s="369">
        <v>20261</v>
      </c>
      <c r="E1200" s="373" t="s">
        <v>280</v>
      </c>
      <c r="F1200" s="370" t="s">
        <v>291</v>
      </c>
      <c r="G1200" s="373" t="s">
        <v>285</v>
      </c>
      <c r="H1200" s="373">
        <v>6</v>
      </c>
      <c r="I1200" s="373" t="s">
        <v>281</v>
      </c>
      <c r="J1200" s="373" t="s">
        <v>281</v>
      </c>
      <c r="K1200" s="194" t="s">
        <v>623</v>
      </c>
      <c r="L1200" s="364" t="s">
        <v>990</v>
      </c>
      <c r="M1200" s="364" t="s">
        <v>317</v>
      </c>
      <c r="N1200" s="364" t="s">
        <v>318</v>
      </c>
      <c r="O1200" s="373" t="s">
        <v>315</v>
      </c>
      <c r="P1200" s="364">
        <v>0</v>
      </c>
      <c r="Q1200" s="364">
        <v>6</v>
      </c>
      <c r="R1200" s="369">
        <v>6</v>
      </c>
      <c r="S1200" s="364">
        <v>6</v>
      </c>
      <c r="T1200" s="8"/>
      <c r="U1200" s="374">
        <v>30</v>
      </c>
      <c r="V1200" s="370">
        <v>47125274</v>
      </c>
      <c r="W1200" s="370" t="s">
        <v>1167</v>
      </c>
      <c r="X1200" s="364" t="s">
        <v>315</v>
      </c>
      <c r="Y1200" s="364" t="s">
        <v>556</v>
      </c>
      <c r="Z1200" s="364"/>
      <c r="AA1200" s="364"/>
      <c r="AB1200" s="364" t="s">
        <v>844</v>
      </c>
      <c r="AC1200" s="364"/>
      <c r="AD1200" s="369"/>
      <c r="AE1200" s="370"/>
      <c r="AF1200" s="370"/>
      <c r="AG1200" s="370" t="s">
        <v>301</v>
      </c>
      <c r="AH1200" s="364">
        <v>7</v>
      </c>
      <c r="AI1200" s="364">
        <v>7</v>
      </c>
      <c r="AJ1200" s="364">
        <v>40</v>
      </c>
      <c r="AK1200" s="364">
        <v>12</v>
      </c>
      <c r="AL1200" s="364">
        <v>40</v>
      </c>
      <c r="AM1200" s="22">
        <f t="shared" si="562"/>
        <v>6</v>
      </c>
      <c r="AN1200" s="104">
        <f t="shared" si="558"/>
        <v>0.31944444444444448</v>
      </c>
      <c r="AO1200" s="104">
        <f t="shared" si="559"/>
        <v>0.52777777777777779</v>
      </c>
      <c r="AP1200" s="22" t="str" cm="1">
        <f t="array" ref="AP1200">IF(W1200="","",IF(SUMPRODUCT((W1200=$W$7:$W$2042)*(AH1200=$AH$7:$AH$2042)*(AN1200=$AN$7:$AN$2042)*(AO1200=$AO$7:$AO$2042)*(ROW($W$7:$W$2042)&lt;&gt;ROW(W1200))*((R1200=0)*($R$7:$R$2042&gt;0)+(R1200&gt;0)*($R$7:$R$2042=0)))&gt;0,"SALONES UNIDOS",IF(SUMPRODUCT((W1200=$W$7:$W$2042)*(AH1200=$AH$7:$AH$2042)*((AN1200&lt;$AO$7:$AO$2042)*(AO1200&gt;$AN$7:$AN$2042))*(ROW($W$7:$W$2042)&lt;&gt;ROW(W1200)))&gt;0,"Cruzado","Sin cruce")))</f>
        <v>Sin cruce</v>
      </c>
      <c r="AQ1200" s="104">
        <f t="shared" ref="AQ1200:AQ1203" si="581">AN1200</f>
        <v>0.31944444444444448</v>
      </c>
      <c r="AR1200" s="104">
        <f t="shared" ref="AR1200:AR1203" si="582">AO1200</f>
        <v>0.52777777777777779</v>
      </c>
      <c r="AS1200" s="22"/>
      <c r="AT1200" s="22"/>
      <c r="AU1200" s="361" t="str" cm="1">
        <f t="array" ref="AU1200">IF(AB1200="","",IF(SUMPRODUCT((AB1200=$AB$989:$AB$1558)*(AH1200=$AH$989:$AH$1558)*(AQ1200=$AQ$989:$AQ$1558)*(AR1200=$AR$989:$AR$1558)*(ROW($AB$989:$AB$1558)&lt;&gt;ROW(AB1200))*((R1200=0)*($R$989:$R$1558&gt;0)+(R1200&gt;0)*($R$989:$R$1558=0)))&gt;0,"SALONES UNIDOS",IF(SUMPRODUCT((AB1200=$AB$989:$AB$1558)*(AH1200=$AH$989:$AH$1558)*((AQ1200&lt;$AR$989:$AR$1558)*(AR1200&gt;$AQ$989:$AQ$1558))*(ROW($AB$989:$AB$1558)&lt;&gt;ROW(AB1200)))&gt;0,"Cruzado","Sin cruce")))</f>
        <v>Sin cruce</v>
      </c>
      <c r="AV1200" s="361" t="str" cm="1">
        <f t="array" ref="AV1200">IF(AD1200="","",IF(SUMPRODUCT((AD1200=$AD$989:$AD$1558)*(AH1200=$AH$989:$AH$1558)*(AS1200=$AS$989:$AS$1558)*(AT1200=$AT$989:$AT$1558)*(ROW($AD$989:$AD$1558)&lt;&gt;ROW(AD1200))*((R1200=0)*($R$989:$R$1558&gt;0)+(R1200&gt;0)*($R$989:$R$1558=0)))&gt;0,"SALONES UNIDOS",IF(SUMPRODUCT((AD1200=$AD$989:$AD$1558)*(AH1200=$AH$989:$AH$1558)*((AS1200&lt;$AT$989:$AT$1558)*(AT1200&gt;$AS$989:$AS$1558))*(ROW($AD$989:$AD$1558)&lt;&gt;ROW(AD1200)))&gt;0,"Cruzado","Sin cruce")))</f>
        <v/>
      </c>
      <c r="AW1200" s="104" t="str">
        <f t="shared" si="563"/>
        <v>EN6PRINCIPALB</v>
      </c>
      <c r="AX1200" s="104" t="str" cm="1">
        <f t="array" ref="AX1200">IF(AW1200="","",IF(SUMPRODUCT((AW1200=$AW$7:$AW$2042)*(AH1200=$AH$7:$AH$2042)*(AN1200=$AN$7:$AN$2042)*(AO1200=$AO$7:$AO$2042)*(ROW($AW$7:$AW$2042)&lt;&gt;ROW(AW1200))*((R1200=0)*($R$7:$R$2042&gt;0)+(R1200&gt;0)*($R$7:$R$2042=0)))&gt;0,"SALONES UNIDOS",IF(SUMPRODUCT((AW1200=$AW$7:$AW$2042)*(AH1200=$AH$7:$AH$2042)*((AN1200&lt;$AO$7:$AO$2042)*(AO1200&gt;$AN$7:$AN$2042))*(ROW($AW$7:$AW$2042)&lt;&gt;ROW(AW1200)))&gt;0,"Cruzado","Sin cruce")))</f>
        <v>Sin cruce</v>
      </c>
    </row>
    <row r="1201" spans="2:50" ht="19.8" hidden="1" customHeight="1" x14ac:dyDescent="0.25">
      <c r="B1201" s="494" t="s">
        <v>314</v>
      </c>
      <c r="C1201" s="369" t="s">
        <v>968</v>
      </c>
      <c r="D1201" s="369">
        <v>20261</v>
      </c>
      <c r="E1201" s="373" t="s">
        <v>280</v>
      </c>
      <c r="F1201" s="370" t="s">
        <v>291</v>
      </c>
      <c r="G1201" s="373" t="s">
        <v>285</v>
      </c>
      <c r="H1201" s="373">
        <v>6</v>
      </c>
      <c r="I1201" s="373" t="s">
        <v>281</v>
      </c>
      <c r="J1201" s="373" t="s">
        <v>281</v>
      </c>
      <c r="K1201" s="194" t="s">
        <v>625</v>
      </c>
      <c r="L1201" s="364" t="s">
        <v>991</v>
      </c>
      <c r="M1201" s="364" t="s">
        <v>317</v>
      </c>
      <c r="N1201" s="364" t="s">
        <v>318</v>
      </c>
      <c r="O1201" s="373" t="s">
        <v>315</v>
      </c>
      <c r="P1201" s="364">
        <v>2</v>
      </c>
      <c r="Q1201" s="364">
        <v>4</v>
      </c>
      <c r="R1201" s="369">
        <v>6</v>
      </c>
      <c r="S1201" s="364">
        <v>4</v>
      </c>
      <c r="T1201" s="8"/>
      <c r="U1201" s="374">
        <v>30</v>
      </c>
      <c r="V1201" s="370">
        <v>43359675</v>
      </c>
      <c r="W1201" s="373" t="s">
        <v>103</v>
      </c>
      <c r="X1201" s="364" t="s">
        <v>315</v>
      </c>
      <c r="Y1201" s="364" t="s">
        <v>556</v>
      </c>
      <c r="Z1201" s="364"/>
      <c r="AA1201" s="364"/>
      <c r="AB1201" s="364" t="s">
        <v>859</v>
      </c>
      <c r="AC1201" s="364"/>
      <c r="AD1201" s="369"/>
      <c r="AE1201" s="370"/>
      <c r="AF1201" s="370"/>
      <c r="AG1201" s="370" t="s">
        <v>319</v>
      </c>
      <c r="AH1201" s="364">
        <v>5</v>
      </c>
      <c r="AI1201" s="364">
        <v>15</v>
      </c>
      <c r="AJ1201" s="364">
        <v>10</v>
      </c>
      <c r="AK1201" s="364">
        <v>20</v>
      </c>
      <c r="AL1201" s="364">
        <v>10</v>
      </c>
      <c r="AM1201" s="22">
        <f t="shared" si="562"/>
        <v>6</v>
      </c>
      <c r="AN1201" s="104">
        <f t="shared" si="558"/>
        <v>0.63194444444444442</v>
      </c>
      <c r="AO1201" s="104">
        <f t="shared" si="559"/>
        <v>0.84027777777777779</v>
      </c>
      <c r="AP1201" s="22" t="str" cm="1">
        <f t="array" ref="AP1201">IF(W1201="","",IF(SUMPRODUCT((W1201=$W$7:$W$2042)*(AH1201=$AH$7:$AH$2042)*(AN1201=$AN$7:$AN$2042)*(AO1201=$AO$7:$AO$2042)*(ROW($W$7:$W$2042)&lt;&gt;ROW(W1201))*((R1201=0)*($R$7:$R$2042&gt;0)+(R1201&gt;0)*($R$7:$R$2042=0)))&gt;0,"SALONES UNIDOS",IF(SUMPRODUCT((W1201=$W$7:$W$2042)*(AH1201=$AH$7:$AH$2042)*((AN1201&lt;$AO$7:$AO$2042)*(AO1201&gt;$AN$7:$AN$2042))*(ROW($W$7:$W$2042)&lt;&gt;ROW(W1201)))&gt;0,"Cruzado","Sin cruce")))</f>
        <v>Sin cruce</v>
      </c>
      <c r="AQ1201" s="104">
        <f t="shared" si="581"/>
        <v>0.63194444444444442</v>
      </c>
      <c r="AR1201" s="104">
        <f t="shared" si="582"/>
        <v>0.84027777777777779</v>
      </c>
      <c r="AS1201" s="22"/>
      <c r="AT1201" s="22"/>
      <c r="AU1201" s="361" t="str" cm="1">
        <f t="array" ref="AU1201">IF(AB1201="","",IF(SUMPRODUCT((AB1201=$AB$989:$AB$1558)*(AH1201=$AH$989:$AH$1558)*(AQ1201=$AQ$989:$AQ$1558)*(AR1201=$AR$989:$AR$1558)*(ROW($AB$989:$AB$1558)&lt;&gt;ROW(AB1201))*((R1201=0)*($R$989:$R$1558&gt;0)+(R1201&gt;0)*($R$989:$R$1558=0)))&gt;0,"SALONES UNIDOS",IF(SUMPRODUCT((AB1201=$AB$989:$AB$1558)*(AH1201=$AH$989:$AH$1558)*((AQ1201&lt;$AR$989:$AR$1558)*(AR1201&gt;$AQ$989:$AQ$1558))*(ROW($AB$989:$AB$1558)&lt;&gt;ROW(AB1201)))&gt;0,"Cruzado","Sin cruce")))</f>
        <v>Sin cruce</v>
      </c>
      <c r="AV1201" s="361" t="str" cm="1">
        <f t="array" ref="AV1201">IF(AD1201="","",IF(SUMPRODUCT((AD1201=$AD$989:$AD$1558)*(AH1201=$AH$989:$AH$1558)*(AS1201=$AS$989:$AS$1558)*(AT1201=$AT$989:$AT$1558)*(ROW($AD$989:$AD$1558)&lt;&gt;ROW(AD1201))*((R1201=0)*($R$989:$R$1558&gt;0)+(R1201&gt;0)*($R$989:$R$1558=0)))&gt;0,"SALONES UNIDOS",IF(SUMPRODUCT((AD1201=$AD$989:$AD$1558)*(AH1201=$AH$989:$AH$1558)*((AS1201&lt;$AT$989:$AT$1558)*(AT1201&gt;$AS$989:$AS$1558))*(ROW($AD$989:$AD$1558)&lt;&gt;ROW(AD1201)))&gt;0,"Cruzado","Sin cruce")))</f>
        <v/>
      </c>
      <c r="AW1201" s="104" t="str">
        <f t="shared" si="563"/>
        <v>EN6PRINCIPALB</v>
      </c>
      <c r="AX1201" s="104" t="str" cm="1">
        <f t="array" ref="AX1201">IF(AW1201="","",IF(SUMPRODUCT((AW1201=$AW$7:$AW$2042)*(AH1201=$AH$7:$AH$2042)*(AN1201=$AN$7:$AN$2042)*(AO1201=$AO$7:$AO$2042)*(ROW($AW$7:$AW$2042)&lt;&gt;ROW(AW1201))*((R1201=0)*($R$7:$R$2042&gt;0)+(R1201&gt;0)*($R$7:$R$2042=0)))&gt;0,"SALONES UNIDOS",IF(SUMPRODUCT((AW1201=$AW$7:$AW$2042)*(AH1201=$AH$7:$AH$2042)*((AN1201&lt;$AO$7:$AO$2042)*(AO1201&gt;$AN$7:$AN$2042))*(ROW($AW$7:$AW$2042)&lt;&gt;ROW(AW1201)))&gt;0,"Cruzado","Sin cruce")))</f>
        <v>Sin cruce</v>
      </c>
    </row>
    <row r="1202" spans="2:50" ht="19.8" hidden="1" customHeight="1" x14ac:dyDescent="0.25">
      <c r="B1202" s="494" t="s">
        <v>314</v>
      </c>
      <c r="C1202" s="369" t="s">
        <v>968</v>
      </c>
      <c r="D1202" s="369">
        <v>20261</v>
      </c>
      <c r="E1202" s="373" t="s">
        <v>280</v>
      </c>
      <c r="F1202" s="370" t="s">
        <v>291</v>
      </c>
      <c r="G1202" s="373" t="s">
        <v>285</v>
      </c>
      <c r="H1202" s="373">
        <v>6</v>
      </c>
      <c r="I1202" s="373" t="s">
        <v>281</v>
      </c>
      <c r="J1202" s="373" t="s">
        <v>281</v>
      </c>
      <c r="K1202" s="194" t="s">
        <v>626</v>
      </c>
      <c r="L1202" s="364" t="s">
        <v>992</v>
      </c>
      <c r="M1202" s="364" t="s">
        <v>317</v>
      </c>
      <c r="N1202" s="364" t="s">
        <v>318</v>
      </c>
      <c r="O1202" s="373" t="s">
        <v>315</v>
      </c>
      <c r="P1202" s="364">
        <v>2</v>
      </c>
      <c r="Q1202" s="364">
        <v>4</v>
      </c>
      <c r="R1202" s="369">
        <v>6</v>
      </c>
      <c r="S1202" s="364">
        <v>4</v>
      </c>
      <c r="T1202" s="8"/>
      <c r="U1202" s="374">
        <v>30</v>
      </c>
      <c r="V1202" s="370">
        <v>46604461</v>
      </c>
      <c r="W1202" s="373" t="s">
        <v>158</v>
      </c>
      <c r="X1202" s="364" t="s">
        <v>315</v>
      </c>
      <c r="Y1202" s="364" t="s">
        <v>556</v>
      </c>
      <c r="Z1202" s="364"/>
      <c r="AA1202" s="364"/>
      <c r="AB1202" s="364" t="s">
        <v>859</v>
      </c>
      <c r="AC1202" s="364"/>
      <c r="AD1202" s="369"/>
      <c r="AE1202" s="370"/>
      <c r="AF1202" s="370"/>
      <c r="AG1202" s="370" t="s">
        <v>319</v>
      </c>
      <c r="AH1202" s="364">
        <v>2</v>
      </c>
      <c r="AI1202" s="364">
        <v>13</v>
      </c>
      <c r="AJ1202" s="364">
        <v>30</v>
      </c>
      <c r="AK1202" s="364">
        <v>18</v>
      </c>
      <c r="AL1202" s="364">
        <v>30</v>
      </c>
      <c r="AM1202" s="22">
        <f t="shared" si="562"/>
        <v>6</v>
      </c>
      <c r="AN1202" s="104">
        <f t="shared" si="558"/>
        <v>0.5625</v>
      </c>
      <c r="AO1202" s="104">
        <f t="shared" si="559"/>
        <v>0.77083333333333337</v>
      </c>
      <c r="AP1202" s="22" t="str" cm="1">
        <f t="array" ref="AP1202">IF(W1202="","",IF(SUMPRODUCT((W1202=$W$7:$W$2042)*(AH1202=$AH$7:$AH$2042)*(AN1202=$AN$7:$AN$2042)*(AO1202=$AO$7:$AO$2042)*(ROW($W$7:$W$2042)&lt;&gt;ROW(W1202))*((R1202=0)*($R$7:$R$2042&gt;0)+(R1202&gt;0)*($R$7:$R$2042=0)))&gt;0,"SALONES UNIDOS",IF(SUMPRODUCT((W1202=$W$7:$W$2042)*(AH1202=$AH$7:$AH$2042)*((AN1202&lt;$AO$7:$AO$2042)*(AO1202&gt;$AN$7:$AN$2042))*(ROW($W$7:$W$2042)&lt;&gt;ROW(W1202)))&gt;0,"Cruzado","Sin cruce")))</f>
        <v>Sin cruce</v>
      </c>
      <c r="AQ1202" s="104">
        <f t="shared" si="581"/>
        <v>0.5625</v>
      </c>
      <c r="AR1202" s="104">
        <f t="shared" si="582"/>
        <v>0.77083333333333337</v>
      </c>
      <c r="AS1202" s="22"/>
      <c r="AT1202" s="22"/>
      <c r="AU1202" s="361" t="str" cm="1">
        <f t="array" ref="AU1202">IF(AB1202="","",IF(SUMPRODUCT((AB1202=$AB$989:$AB$1558)*(AH1202=$AH$989:$AH$1558)*(AQ1202=$AQ$989:$AQ$1558)*(AR1202=$AR$989:$AR$1558)*(ROW($AB$989:$AB$1558)&lt;&gt;ROW(AB1202))*((R1202=0)*($R$989:$R$1558&gt;0)+(R1202&gt;0)*($R$989:$R$1558=0)))&gt;0,"SALONES UNIDOS",IF(SUMPRODUCT((AB1202=$AB$989:$AB$1558)*(AH1202=$AH$989:$AH$1558)*((AQ1202&lt;$AR$989:$AR$1558)*(AR1202&gt;$AQ$989:$AQ$1558))*(ROW($AB$989:$AB$1558)&lt;&gt;ROW(AB1202)))&gt;0,"Cruzado","Sin cruce")))</f>
        <v>Sin cruce</v>
      </c>
      <c r="AV1202" s="361" t="str" cm="1">
        <f t="array" ref="AV1202">IF(AD1202="","",IF(SUMPRODUCT((AD1202=$AD$989:$AD$1558)*(AH1202=$AH$989:$AH$1558)*(AS1202=$AS$989:$AS$1558)*(AT1202=$AT$989:$AT$1558)*(ROW($AD$989:$AD$1558)&lt;&gt;ROW(AD1202))*((R1202=0)*($R$989:$R$1558&gt;0)+(R1202&gt;0)*($R$989:$R$1558=0)))&gt;0,"SALONES UNIDOS",IF(SUMPRODUCT((AD1202=$AD$989:$AD$1558)*(AH1202=$AH$989:$AH$1558)*((AS1202&lt;$AT$989:$AT$1558)*(AT1202&gt;$AS$989:$AS$1558))*(ROW($AD$989:$AD$1558)&lt;&gt;ROW(AD1202)))&gt;0,"Cruzado","Sin cruce")))</f>
        <v/>
      </c>
      <c r="AW1202" s="104" t="str">
        <f t="shared" si="563"/>
        <v>EN6PRINCIPALB</v>
      </c>
      <c r="AX1202" s="104" t="str" cm="1">
        <f t="array" ref="AX1202">IF(AW1202="","",IF(SUMPRODUCT((AW1202=$AW$7:$AW$2042)*(AH1202=$AH$7:$AH$2042)*(AN1202=$AN$7:$AN$2042)*(AO1202=$AO$7:$AO$2042)*(ROW($AW$7:$AW$2042)&lt;&gt;ROW(AW1202))*((R1202=0)*($R$7:$R$2042&gt;0)+(R1202&gt;0)*($R$7:$R$2042=0)))&gt;0,"SALONES UNIDOS",IF(SUMPRODUCT((AW1202=$AW$7:$AW$2042)*(AH1202=$AH$7:$AH$2042)*((AN1202&lt;$AO$7:$AO$2042)*(AO1202&gt;$AN$7:$AN$2042))*(ROW($AW$7:$AW$2042)&lt;&gt;ROW(AW1202)))&gt;0,"Cruzado","Sin cruce")))</f>
        <v>Sin cruce</v>
      </c>
    </row>
    <row r="1203" spans="2:50" ht="19.8" hidden="1" customHeight="1" x14ac:dyDescent="0.25">
      <c r="B1203" s="494" t="s">
        <v>314</v>
      </c>
      <c r="C1203" s="369" t="s">
        <v>968</v>
      </c>
      <c r="D1203" s="369">
        <v>20261</v>
      </c>
      <c r="E1203" s="373" t="s">
        <v>280</v>
      </c>
      <c r="F1203" s="370" t="s">
        <v>291</v>
      </c>
      <c r="G1203" s="373" t="s">
        <v>285</v>
      </c>
      <c r="H1203" s="373">
        <v>6</v>
      </c>
      <c r="I1203" s="373" t="s">
        <v>281</v>
      </c>
      <c r="J1203" s="373" t="s">
        <v>281</v>
      </c>
      <c r="K1203" s="194" t="s">
        <v>627</v>
      </c>
      <c r="L1203" s="364" t="s">
        <v>628</v>
      </c>
      <c r="M1203" s="364" t="s">
        <v>317</v>
      </c>
      <c r="N1203" s="364" t="s">
        <v>318</v>
      </c>
      <c r="O1203" s="373" t="s">
        <v>315</v>
      </c>
      <c r="P1203" s="364">
        <v>2</v>
      </c>
      <c r="Q1203" s="364">
        <v>2</v>
      </c>
      <c r="R1203" s="369">
        <v>4</v>
      </c>
      <c r="S1203" s="364">
        <v>3</v>
      </c>
      <c r="T1203" s="8"/>
      <c r="U1203" s="374">
        <v>30</v>
      </c>
      <c r="V1203" s="370">
        <v>21807106</v>
      </c>
      <c r="W1203" s="373" t="s">
        <v>261</v>
      </c>
      <c r="X1203" s="364" t="s">
        <v>315</v>
      </c>
      <c r="Y1203" s="364" t="s">
        <v>556</v>
      </c>
      <c r="Z1203" s="364"/>
      <c r="AA1203" s="364"/>
      <c r="AB1203" s="364" t="s">
        <v>855</v>
      </c>
      <c r="AC1203" s="364"/>
      <c r="AD1203" s="369"/>
      <c r="AE1203" s="370"/>
      <c r="AF1203" s="370"/>
      <c r="AG1203" s="370" t="s">
        <v>319</v>
      </c>
      <c r="AH1203" s="364">
        <v>4</v>
      </c>
      <c r="AI1203" s="364">
        <v>8</v>
      </c>
      <c r="AJ1203" s="364">
        <v>30</v>
      </c>
      <c r="AK1203" s="364">
        <v>11</v>
      </c>
      <c r="AL1203" s="364">
        <v>50</v>
      </c>
      <c r="AM1203" s="22">
        <f t="shared" si="562"/>
        <v>4</v>
      </c>
      <c r="AN1203" s="104">
        <f t="shared" si="558"/>
        <v>0.35416666666666663</v>
      </c>
      <c r="AO1203" s="104">
        <f t="shared" si="559"/>
        <v>0.49305555555555552</v>
      </c>
      <c r="AP1203" s="22" t="str" cm="1">
        <f t="array" ref="AP1203">IF(W1203="","",IF(SUMPRODUCT((W1203=$W$7:$W$2042)*(AH1203=$AH$7:$AH$2042)*(AN1203=$AN$7:$AN$2042)*(AO1203=$AO$7:$AO$2042)*(ROW($W$7:$W$2042)&lt;&gt;ROW(W1203))*((R1203=0)*($R$7:$R$2042&gt;0)+(R1203&gt;0)*($R$7:$R$2042=0)))&gt;0,"SALONES UNIDOS",IF(SUMPRODUCT((W1203=$W$7:$W$2042)*(AH1203=$AH$7:$AH$2042)*((AN1203&lt;$AO$7:$AO$2042)*(AO1203&gt;$AN$7:$AN$2042))*(ROW($W$7:$W$2042)&lt;&gt;ROW(W1203)))&gt;0,"Cruzado","Sin cruce")))</f>
        <v>Sin cruce</v>
      </c>
      <c r="AQ1203" s="104">
        <f t="shared" si="581"/>
        <v>0.35416666666666663</v>
      </c>
      <c r="AR1203" s="104">
        <f t="shared" si="582"/>
        <v>0.49305555555555552</v>
      </c>
      <c r="AS1203" s="22"/>
      <c r="AT1203" s="22"/>
      <c r="AU1203" s="361" t="str" cm="1">
        <f t="array" ref="AU1203">IF(AB1203="","",IF(SUMPRODUCT((AB1203=$AB$989:$AB$1558)*(AH1203=$AH$989:$AH$1558)*(AQ1203=$AQ$989:$AQ$1558)*(AR1203=$AR$989:$AR$1558)*(ROW($AB$989:$AB$1558)&lt;&gt;ROW(AB1203))*((R1203=0)*($R$989:$R$1558&gt;0)+(R1203&gt;0)*($R$989:$R$1558=0)))&gt;0,"SALONES UNIDOS",IF(SUMPRODUCT((AB1203=$AB$989:$AB$1558)*(AH1203=$AH$989:$AH$1558)*((AQ1203&lt;$AR$989:$AR$1558)*(AR1203&gt;$AQ$989:$AQ$1558))*(ROW($AB$989:$AB$1558)&lt;&gt;ROW(AB1203)))&gt;0,"Cruzado","Sin cruce")))</f>
        <v>Sin cruce</v>
      </c>
      <c r="AV1203" s="361" t="str" cm="1">
        <f t="array" ref="AV1203">IF(AD1203="","",IF(SUMPRODUCT((AD1203=$AD$989:$AD$1558)*(AH1203=$AH$989:$AH$1558)*(AS1203=$AS$989:$AS$1558)*(AT1203=$AT$989:$AT$1558)*(ROW($AD$989:$AD$1558)&lt;&gt;ROW(AD1203))*((R1203=0)*($R$989:$R$1558&gt;0)+(R1203&gt;0)*($R$989:$R$1558=0)))&gt;0,"SALONES UNIDOS",IF(SUMPRODUCT((AD1203=$AD$989:$AD$1558)*(AH1203=$AH$989:$AH$1558)*((AS1203&lt;$AT$989:$AT$1558)*(AT1203&gt;$AS$989:$AS$1558))*(ROW($AD$989:$AD$1558)&lt;&gt;ROW(AD1203)))&gt;0,"Cruzado","Sin cruce")))</f>
        <v/>
      </c>
      <c r="AW1203" s="104" t="str">
        <f t="shared" si="563"/>
        <v>EN6PRINCIPALB</v>
      </c>
      <c r="AX1203" s="104" t="str" cm="1">
        <f t="array" ref="AX1203">IF(AW1203="","",IF(SUMPRODUCT((AW1203=$AW$7:$AW$2042)*(AH1203=$AH$7:$AH$2042)*(AN1203=$AN$7:$AN$2042)*(AO1203=$AO$7:$AO$2042)*(ROW($AW$7:$AW$2042)&lt;&gt;ROW(AW1203))*((R1203=0)*($R$7:$R$2042&gt;0)+(R1203&gt;0)*($R$7:$R$2042=0)))&gt;0,"SALONES UNIDOS",IF(SUMPRODUCT((AW1203=$AW$7:$AW$2042)*(AH1203=$AH$7:$AH$2042)*((AN1203&lt;$AO$7:$AO$2042)*(AO1203&gt;$AN$7:$AN$2042))*(ROW($AW$7:$AW$2042)&lt;&gt;ROW(AW1203)))&gt;0,"Cruzado","Sin cruce")))</f>
        <v>Sin cruce</v>
      </c>
    </row>
    <row r="1204" spans="2:50" ht="19.8" hidden="1" customHeight="1" x14ac:dyDescent="0.25">
      <c r="B1204" s="494" t="s">
        <v>314</v>
      </c>
      <c r="C1204" s="369" t="s">
        <v>968</v>
      </c>
      <c r="D1204" s="369">
        <v>20261</v>
      </c>
      <c r="E1204" s="373" t="s">
        <v>280</v>
      </c>
      <c r="F1204" s="370" t="s">
        <v>291</v>
      </c>
      <c r="G1204" s="373" t="s">
        <v>285</v>
      </c>
      <c r="H1204" s="373">
        <v>6</v>
      </c>
      <c r="I1204" s="373" t="s">
        <v>283</v>
      </c>
      <c r="J1204" s="373" t="s">
        <v>283</v>
      </c>
      <c r="K1204" s="194" t="s">
        <v>619</v>
      </c>
      <c r="L1204" s="364" t="s">
        <v>620</v>
      </c>
      <c r="M1204" s="364" t="s">
        <v>317</v>
      </c>
      <c r="N1204" s="364" t="s">
        <v>621</v>
      </c>
      <c r="O1204" s="373" t="s">
        <v>321</v>
      </c>
      <c r="P1204" s="364">
        <v>2</v>
      </c>
      <c r="Q1204" s="364">
        <v>0</v>
      </c>
      <c r="R1204" s="369">
        <v>2</v>
      </c>
      <c r="S1204" s="364">
        <v>2</v>
      </c>
      <c r="T1204" s="8"/>
      <c r="U1204" s="374">
        <v>50</v>
      </c>
      <c r="V1204" s="370">
        <v>42825709</v>
      </c>
      <c r="W1204" s="373" t="s">
        <v>36</v>
      </c>
      <c r="X1204" s="364" t="s">
        <v>321</v>
      </c>
      <c r="Y1204" s="364" t="s">
        <v>556</v>
      </c>
      <c r="Z1204" s="364"/>
      <c r="AA1204" s="364"/>
      <c r="AB1204" s="370"/>
      <c r="AC1204" s="364"/>
      <c r="AD1204" s="369"/>
      <c r="AE1204" s="370"/>
      <c r="AF1204" s="370"/>
      <c r="AG1204" s="364" t="s">
        <v>559</v>
      </c>
      <c r="AH1204" s="364">
        <v>6</v>
      </c>
      <c r="AI1204" s="364">
        <v>12</v>
      </c>
      <c r="AJ1204" s="364">
        <v>40</v>
      </c>
      <c r="AK1204" s="364">
        <v>14</v>
      </c>
      <c r="AL1204" s="364">
        <v>20</v>
      </c>
      <c r="AM1204" s="22">
        <f t="shared" si="562"/>
        <v>2</v>
      </c>
      <c r="AN1204" s="104">
        <f t="shared" si="558"/>
        <v>0.52777777777777779</v>
      </c>
      <c r="AO1204" s="104">
        <f t="shared" si="559"/>
        <v>0.59722222222222221</v>
      </c>
      <c r="AP1204" s="22" t="str" cm="1">
        <f t="array" ref="AP1204">IF(W1204="","",IF(SUMPRODUCT((W1204=$W$7:$W$2042)*(AH1204=$AH$7:$AH$2042)*(AN1204=$AN$7:$AN$2042)*(AO1204=$AO$7:$AO$2042)*(ROW($W$7:$W$2042)&lt;&gt;ROW(W1204))*((R1204=0)*($R$7:$R$2042&gt;0)+(R1204&gt;0)*($R$7:$R$2042=0)))&gt;0,"SALONES UNIDOS",IF(SUMPRODUCT((W1204=$W$7:$W$2042)*(AH1204=$AH$7:$AH$2042)*((AN1204&lt;$AO$7:$AO$2042)*(AO1204&gt;$AN$7:$AN$2042))*(ROW($W$7:$W$2042)&lt;&gt;ROW(W1204)))&gt;0,"Cruzado","Sin cruce")))</f>
        <v>Sin cruce</v>
      </c>
      <c r="AQ1204" s="104"/>
      <c r="AR1204" s="104"/>
      <c r="AS1204" s="22"/>
      <c r="AT1204" s="22"/>
      <c r="AU1204" s="361" t="str" cm="1">
        <f t="array" ref="AU1204">IF(AB1204="","",IF(SUMPRODUCT((AB1204=$AB$989:$AB$1558)*(AH1204=$AH$989:$AH$1558)*(AQ1204=$AQ$989:$AQ$1558)*(AR1204=$AR$989:$AR$1558)*(ROW($AB$989:$AB$1558)&lt;&gt;ROW(AB1204))*((R1204=0)*($R$989:$R$1558&gt;0)+(R1204&gt;0)*($R$989:$R$1558=0)))&gt;0,"SALONES UNIDOS",IF(SUMPRODUCT((AB1204=$AB$989:$AB$1558)*(AH1204=$AH$989:$AH$1558)*((AQ1204&lt;$AR$989:$AR$1558)*(AR1204&gt;$AQ$989:$AQ$1558))*(ROW($AB$989:$AB$1558)&lt;&gt;ROW(AB1204)))&gt;0,"Cruzado","Sin cruce")))</f>
        <v/>
      </c>
      <c r="AV1204" s="361" t="str" cm="1">
        <f t="array" ref="AV1204">IF(AD1204="","",IF(SUMPRODUCT((AD1204=$AD$989:$AD$1558)*(AH1204=$AH$989:$AH$1558)*(AS1204=$AS$989:$AS$1558)*(AT1204=$AT$989:$AT$1558)*(ROW($AD$989:$AD$1558)&lt;&gt;ROW(AD1204))*((R1204=0)*($R$989:$R$1558&gt;0)+(R1204&gt;0)*($R$989:$R$1558=0)))&gt;0,"SALONES UNIDOS",IF(SUMPRODUCT((AD1204=$AD$989:$AD$1558)*(AH1204=$AH$989:$AH$1558)*((AS1204&lt;$AT$989:$AT$1558)*(AT1204&gt;$AS$989:$AS$1558))*(ROW($AD$989:$AD$1558)&lt;&gt;ROW(AD1204)))&gt;0,"Cruzado","Sin cruce")))</f>
        <v/>
      </c>
      <c r="AW1204" s="104" t="str">
        <f t="shared" si="563"/>
        <v>EN6PRINCIPALC</v>
      </c>
      <c r="AX1204" s="104" t="str" cm="1">
        <f t="array" ref="AX1204">IF(AW1204="","",IF(SUMPRODUCT((AW1204=$AW$7:$AW$2042)*(AH1204=$AH$7:$AH$2042)*(AN1204=$AN$7:$AN$2042)*(AO1204=$AO$7:$AO$2042)*(ROW($AW$7:$AW$2042)&lt;&gt;ROW(AW1204))*((R1204=0)*($R$7:$R$2042&gt;0)+(R1204&gt;0)*($R$7:$R$2042=0)))&gt;0,"SALONES UNIDOS",IF(SUMPRODUCT((AW1204=$AW$7:$AW$2042)*(AH1204=$AH$7:$AH$2042)*((AN1204&lt;$AO$7:$AO$2042)*(AO1204&gt;$AN$7:$AN$2042))*(ROW($AW$7:$AW$2042)&lt;&gt;ROW(AW1204)))&gt;0,"Cruzado","Sin cruce")))</f>
        <v>Sin cruce</v>
      </c>
    </row>
    <row r="1205" spans="2:50" ht="19.8" hidden="1" customHeight="1" x14ac:dyDescent="0.25">
      <c r="B1205" s="494" t="s">
        <v>314</v>
      </c>
      <c r="C1205" s="369" t="s">
        <v>968</v>
      </c>
      <c r="D1205" s="369">
        <v>20261</v>
      </c>
      <c r="E1205" s="373" t="s">
        <v>280</v>
      </c>
      <c r="F1205" s="370" t="s">
        <v>291</v>
      </c>
      <c r="G1205" s="373" t="s">
        <v>285</v>
      </c>
      <c r="H1205" s="373">
        <v>6</v>
      </c>
      <c r="I1205" s="373" t="s">
        <v>283</v>
      </c>
      <c r="J1205" s="373" t="s">
        <v>283</v>
      </c>
      <c r="K1205" s="194" t="s">
        <v>622</v>
      </c>
      <c r="L1205" s="364" t="s">
        <v>989</v>
      </c>
      <c r="M1205" s="364" t="s">
        <v>317</v>
      </c>
      <c r="N1205" s="364" t="s">
        <v>318</v>
      </c>
      <c r="O1205" s="373" t="s">
        <v>321</v>
      </c>
      <c r="P1205" s="364">
        <v>3</v>
      </c>
      <c r="Q1205" s="364">
        <v>0</v>
      </c>
      <c r="R1205" s="369">
        <v>3</v>
      </c>
      <c r="S1205" s="364">
        <v>3</v>
      </c>
      <c r="T1205" s="8"/>
      <c r="U1205" s="374">
        <v>50</v>
      </c>
      <c r="V1205" s="370">
        <v>40160212</v>
      </c>
      <c r="W1205" s="373" t="s">
        <v>163</v>
      </c>
      <c r="X1205" s="364" t="s">
        <v>321</v>
      </c>
      <c r="Y1205" s="364" t="s">
        <v>578</v>
      </c>
      <c r="Z1205" s="364"/>
      <c r="AA1205" s="364"/>
      <c r="AB1205" s="370"/>
      <c r="AC1205" s="364"/>
      <c r="AD1205" s="369"/>
      <c r="AE1205" s="370"/>
      <c r="AF1205" s="370"/>
      <c r="AG1205" s="364" t="s">
        <v>559</v>
      </c>
      <c r="AH1205" s="364">
        <v>1</v>
      </c>
      <c r="AI1205" s="364">
        <v>20</v>
      </c>
      <c r="AJ1205" s="364">
        <v>10</v>
      </c>
      <c r="AK1205" s="364">
        <v>22</v>
      </c>
      <c r="AL1205" s="364">
        <v>40</v>
      </c>
      <c r="AM1205" s="22">
        <f t="shared" si="562"/>
        <v>3</v>
      </c>
      <c r="AN1205" s="104">
        <f t="shared" si="558"/>
        <v>0.84027777777777779</v>
      </c>
      <c r="AO1205" s="104">
        <f t="shared" si="559"/>
        <v>0.94444444444444442</v>
      </c>
      <c r="AP1205" s="22" t="str" cm="1">
        <f t="array" ref="AP1205">IF(W1205="","",IF(SUMPRODUCT((W1205=$W$7:$W$2042)*(AH1205=$AH$7:$AH$2042)*(AN1205=$AN$7:$AN$2042)*(AO1205=$AO$7:$AO$2042)*(ROW($W$7:$W$2042)&lt;&gt;ROW(W1205))*((R1205=0)*($R$7:$R$2042&gt;0)+(R1205&gt;0)*($R$7:$R$2042=0)))&gt;0,"SALONES UNIDOS",IF(SUMPRODUCT((W1205=$W$7:$W$2042)*(AH1205=$AH$7:$AH$2042)*((AN1205&lt;$AO$7:$AO$2042)*(AO1205&gt;$AN$7:$AN$2042))*(ROW($W$7:$W$2042)&lt;&gt;ROW(W1205)))&gt;0,"Cruzado","Sin cruce")))</f>
        <v>Sin cruce</v>
      </c>
      <c r="AQ1205" s="104"/>
      <c r="AR1205" s="104"/>
      <c r="AS1205" s="22"/>
      <c r="AT1205" s="22"/>
      <c r="AU1205" s="361" t="str" cm="1">
        <f t="array" ref="AU1205">IF(AB1205="","",IF(SUMPRODUCT((AB1205=$AB$989:$AB$1558)*(AH1205=$AH$989:$AH$1558)*(AQ1205=$AQ$989:$AQ$1558)*(AR1205=$AR$989:$AR$1558)*(ROW($AB$989:$AB$1558)&lt;&gt;ROW(AB1205))*((R1205=0)*($R$989:$R$1558&gt;0)+(R1205&gt;0)*($R$989:$R$1558=0)))&gt;0,"SALONES UNIDOS",IF(SUMPRODUCT((AB1205=$AB$989:$AB$1558)*(AH1205=$AH$989:$AH$1558)*((AQ1205&lt;$AR$989:$AR$1558)*(AR1205&gt;$AQ$989:$AQ$1558))*(ROW($AB$989:$AB$1558)&lt;&gt;ROW(AB1205)))&gt;0,"Cruzado","Sin cruce")))</f>
        <v/>
      </c>
      <c r="AV1205" s="361" t="str" cm="1">
        <f t="array" ref="AV1205">IF(AD1205="","",IF(SUMPRODUCT((AD1205=$AD$989:$AD$1558)*(AH1205=$AH$989:$AH$1558)*(AS1205=$AS$989:$AS$1558)*(AT1205=$AT$989:$AT$1558)*(ROW($AD$989:$AD$1558)&lt;&gt;ROW(AD1205))*((R1205=0)*($R$989:$R$1558&gt;0)+(R1205&gt;0)*($R$989:$R$1558=0)))&gt;0,"SALONES UNIDOS",IF(SUMPRODUCT((AD1205=$AD$989:$AD$1558)*(AH1205=$AH$989:$AH$1558)*((AS1205&lt;$AT$989:$AT$1558)*(AT1205&gt;$AS$989:$AS$1558))*(ROW($AD$989:$AD$1558)&lt;&gt;ROW(AD1205)))&gt;0,"Cruzado","Sin cruce")))</f>
        <v/>
      </c>
      <c r="AW1205" s="104" t="str">
        <f t="shared" si="563"/>
        <v>EN6PRINCIPALC</v>
      </c>
      <c r="AX1205" s="104" t="str" cm="1">
        <f t="array" ref="AX1205">IF(AW1205="","",IF(SUMPRODUCT((AW1205=$AW$7:$AW$2042)*(AH1205=$AH$7:$AH$2042)*(AN1205=$AN$7:$AN$2042)*(AO1205=$AO$7:$AO$2042)*(ROW($AW$7:$AW$2042)&lt;&gt;ROW(AW1205))*((R1205=0)*($R$7:$R$2042&gt;0)+(R1205&gt;0)*($R$7:$R$2042=0)))&gt;0,"SALONES UNIDOS",IF(SUMPRODUCT((AW1205=$AW$7:$AW$2042)*(AH1205=$AH$7:$AH$2042)*((AN1205&lt;$AO$7:$AO$2042)*(AO1205&gt;$AN$7:$AN$2042))*(ROW($AW$7:$AW$2042)&lt;&gt;ROW(AW1205)))&gt;0,"Cruzado","Sin cruce")))</f>
        <v>Sin cruce</v>
      </c>
    </row>
    <row r="1206" spans="2:50" ht="19.8" hidden="1" customHeight="1" x14ac:dyDescent="0.25">
      <c r="B1206" s="494" t="s">
        <v>314</v>
      </c>
      <c r="C1206" s="369" t="s">
        <v>968</v>
      </c>
      <c r="D1206" s="369">
        <v>20261</v>
      </c>
      <c r="E1206" s="373" t="s">
        <v>280</v>
      </c>
      <c r="F1206" s="370" t="s">
        <v>291</v>
      </c>
      <c r="G1206" s="373" t="s">
        <v>285</v>
      </c>
      <c r="H1206" s="373">
        <v>6</v>
      </c>
      <c r="I1206" s="373" t="s">
        <v>283</v>
      </c>
      <c r="J1206" s="373" t="s">
        <v>283</v>
      </c>
      <c r="K1206" s="194" t="s">
        <v>623</v>
      </c>
      <c r="L1206" s="364" t="s">
        <v>990</v>
      </c>
      <c r="M1206" s="364" t="s">
        <v>317</v>
      </c>
      <c r="N1206" s="364" t="s">
        <v>318</v>
      </c>
      <c r="O1206" s="373" t="s">
        <v>315</v>
      </c>
      <c r="P1206" s="364">
        <v>2</v>
      </c>
      <c r="Q1206" s="364">
        <v>0</v>
      </c>
      <c r="R1206" s="369">
        <v>2</v>
      </c>
      <c r="S1206" s="364">
        <v>6</v>
      </c>
      <c r="T1206" s="8"/>
      <c r="U1206" s="374">
        <v>35</v>
      </c>
      <c r="V1206" s="370">
        <v>42781566</v>
      </c>
      <c r="W1206" s="373" t="s">
        <v>168</v>
      </c>
      <c r="X1206" s="364" t="s">
        <v>315</v>
      </c>
      <c r="Y1206" s="364" t="s">
        <v>556</v>
      </c>
      <c r="Z1206" s="364"/>
      <c r="AA1206" s="364"/>
      <c r="AB1206" s="364" t="s">
        <v>855</v>
      </c>
      <c r="AC1206" s="364"/>
      <c r="AD1206" s="369"/>
      <c r="AE1206" s="370"/>
      <c r="AF1206" s="370"/>
      <c r="AG1206" s="370" t="s">
        <v>559</v>
      </c>
      <c r="AH1206" s="364">
        <v>1</v>
      </c>
      <c r="AI1206" s="364">
        <v>13</v>
      </c>
      <c r="AJ1206" s="364">
        <v>30</v>
      </c>
      <c r="AK1206" s="364">
        <v>15</v>
      </c>
      <c r="AL1206" s="364">
        <v>10</v>
      </c>
      <c r="AM1206" s="22">
        <f t="shared" si="562"/>
        <v>2</v>
      </c>
      <c r="AN1206" s="104">
        <f t="shared" ref="AN1206:AN1269" si="583">AI1206/24+AJ1206/1440</f>
        <v>0.5625</v>
      </c>
      <c r="AO1206" s="104">
        <f t="shared" ref="AO1206:AO1269" si="584">AK1206/24+AL1206/1440</f>
        <v>0.63194444444444442</v>
      </c>
      <c r="AP1206" s="22" t="str" cm="1">
        <f t="array" ref="AP1206">IF(W1206="","",IF(SUMPRODUCT((W1206=$W$7:$W$2042)*(AH1206=$AH$7:$AH$2042)*(AN1206=$AN$7:$AN$2042)*(AO1206=$AO$7:$AO$2042)*(ROW($W$7:$W$2042)&lt;&gt;ROW(W1206))*((R1206=0)*($R$7:$R$2042&gt;0)+(R1206&gt;0)*($R$7:$R$2042=0)))&gt;0,"SALONES UNIDOS",IF(SUMPRODUCT((W1206=$W$7:$W$2042)*(AH1206=$AH$7:$AH$2042)*((AN1206&lt;$AO$7:$AO$2042)*(AO1206&gt;$AN$7:$AN$2042))*(ROW($W$7:$W$2042)&lt;&gt;ROW(W1206)))&gt;0,"Cruzado","Sin cruce")))</f>
        <v>Sin cruce</v>
      </c>
      <c r="AQ1206" s="104">
        <f>AN1206</f>
        <v>0.5625</v>
      </c>
      <c r="AR1206" s="104">
        <f>AO1206</f>
        <v>0.63194444444444442</v>
      </c>
      <c r="AS1206" s="22"/>
      <c r="AT1206" s="22"/>
      <c r="AU1206" s="361" t="str" cm="1">
        <f t="array" ref="AU1206">IF(AB1206="","",IF(SUMPRODUCT((AB1206=$AB$989:$AB$1558)*(AH1206=$AH$989:$AH$1558)*(AQ1206=$AQ$989:$AQ$1558)*(AR1206=$AR$989:$AR$1558)*(ROW($AB$989:$AB$1558)&lt;&gt;ROW(AB1206))*((R1206=0)*($R$989:$R$1558&gt;0)+(R1206&gt;0)*($R$989:$R$1558=0)))&gt;0,"SALONES UNIDOS",IF(SUMPRODUCT((AB1206=$AB$989:$AB$1558)*(AH1206=$AH$989:$AH$1558)*((AQ1206&lt;$AR$989:$AR$1558)*(AR1206&gt;$AQ$989:$AQ$1558))*(ROW($AB$989:$AB$1558)&lt;&gt;ROW(AB1206)))&gt;0,"Cruzado","Sin cruce")))</f>
        <v>Sin cruce</v>
      </c>
      <c r="AV1206" s="361" t="str" cm="1">
        <f t="array" ref="AV1206">IF(AD1206="","",IF(SUMPRODUCT((AD1206=$AD$989:$AD$1558)*(AH1206=$AH$989:$AH$1558)*(AS1206=$AS$989:$AS$1558)*(AT1206=$AT$989:$AT$1558)*(ROW($AD$989:$AD$1558)&lt;&gt;ROW(AD1206))*((R1206=0)*($R$989:$R$1558&gt;0)+(R1206&gt;0)*($R$989:$R$1558=0)))&gt;0,"SALONES UNIDOS",IF(SUMPRODUCT((AD1206=$AD$989:$AD$1558)*(AH1206=$AH$989:$AH$1558)*((AS1206&lt;$AT$989:$AT$1558)*(AT1206&gt;$AS$989:$AS$1558))*(ROW($AD$989:$AD$1558)&lt;&gt;ROW(AD1206)))&gt;0,"Cruzado","Sin cruce")))</f>
        <v/>
      </c>
      <c r="AW1206" s="104" t="str">
        <f t="shared" si="563"/>
        <v>EN6PRINCIPALC</v>
      </c>
      <c r="AX1206" s="104" t="str" cm="1">
        <f t="array" ref="AX1206">IF(AW1206="","",IF(SUMPRODUCT((AW1206=$AW$7:$AW$2042)*(AH1206=$AH$7:$AH$2042)*(AN1206=$AN$7:$AN$2042)*(AO1206=$AO$7:$AO$2042)*(ROW($AW$7:$AW$2042)&lt;&gt;ROW(AW1206))*((R1206=0)*($R$7:$R$2042&gt;0)+(R1206&gt;0)*($R$7:$R$2042=0)))&gt;0,"SALONES UNIDOS",IF(SUMPRODUCT((AW1206=$AW$7:$AW$2042)*(AH1206=$AH$7:$AH$2042)*((AN1206&lt;$AO$7:$AO$2042)*(AO1206&gt;$AN$7:$AN$2042))*(ROW($AW$7:$AW$2042)&lt;&gt;ROW(AW1206)))&gt;0,"Cruzado","Sin cruce")))</f>
        <v>Sin cruce</v>
      </c>
    </row>
    <row r="1207" spans="2:50" ht="19.8" hidden="1" customHeight="1" x14ac:dyDescent="0.25">
      <c r="B1207" s="494" t="s">
        <v>314</v>
      </c>
      <c r="C1207" s="369" t="s">
        <v>968</v>
      </c>
      <c r="D1207" s="369">
        <v>20261</v>
      </c>
      <c r="E1207" s="373" t="s">
        <v>280</v>
      </c>
      <c r="F1207" s="370" t="s">
        <v>291</v>
      </c>
      <c r="G1207" s="373" t="s">
        <v>285</v>
      </c>
      <c r="H1207" s="373">
        <v>6</v>
      </c>
      <c r="I1207" s="373" t="s">
        <v>572</v>
      </c>
      <c r="J1207" s="373" t="s">
        <v>283</v>
      </c>
      <c r="K1207" s="194" t="s">
        <v>623</v>
      </c>
      <c r="L1207" s="364" t="s">
        <v>990</v>
      </c>
      <c r="M1207" s="364" t="s">
        <v>317</v>
      </c>
      <c r="N1207" s="364" t="s">
        <v>318</v>
      </c>
      <c r="O1207" s="373" t="s">
        <v>315</v>
      </c>
      <c r="P1207" s="364">
        <v>0</v>
      </c>
      <c r="Q1207" s="364">
        <v>2</v>
      </c>
      <c r="R1207" s="369">
        <v>2</v>
      </c>
      <c r="S1207" s="364">
        <v>6</v>
      </c>
      <c r="T1207" s="8"/>
      <c r="U1207" s="374">
        <v>18</v>
      </c>
      <c r="V1207" s="370">
        <v>42781566</v>
      </c>
      <c r="W1207" s="373" t="s">
        <v>168</v>
      </c>
      <c r="X1207" s="364" t="s">
        <v>315</v>
      </c>
      <c r="Y1207" s="364" t="s">
        <v>556</v>
      </c>
      <c r="Z1207" s="364"/>
      <c r="AA1207" s="364"/>
      <c r="AB1207" s="370"/>
      <c r="AC1207" s="364"/>
      <c r="AD1207" s="364" t="s">
        <v>856</v>
      </c>
      <c r="AE1207" s="370"/>
      <c r="AF1207" s="370"/>
      <c r="AG1207" s="370" t="s">
        <v>301</v>
      </c>
      <c r="AH1207" s="364">
        <v>1</v>
      </c>
      <c r="AI1207" s="364">
        <v>15</v>
      </c>
      <c r="AJ1207" s="364">
        <v>10</v>
      </c>
      <c r="AK1207" s="364">
        <v>16</v>
      </c>
      <c r="AL1207" s="364">
        <v>50</v>
      </c>
      <c r="AM1207" s="22">
        <f t="shared" si="562"/>
        <v>2</v>
      </c>
      <c r="AN1207" s="104">
        <f t="shared" si="583"/>
        <v>0.63194444444444442</v>
      </c>
      <c r="AO1207" s="104">
        <f t="shared" si="584"/>
        <v>0.70138888888888884</v>
      </c>
      <c r="AP1207" s="22" t="str" cm="1">
        <f t="array" ref="AP1207">IF(W1207="","",IF(SUMPRODUCT((W1207=$W$7:$W$2042)*(AH1207=$AH$7:$AH$2042)*(AN1207=$AN$7:$AN$2042)*(AO1207=$AO$7:$AO$2042)*(ROW($W$7:$W$2042)&lt;&gt;ROW(W1207))*((R1207=0)*($R$7:$R$2042&gt;0)+(R1207&gt;0)*($R$7:$R$2042=0)))&gt;0,"SALONES UNIDOS",IF(SUMPRODUCT((W1207=$W$7:$W$2042)*(AH1207=$AH$7:$AH$2042)*((AN1207&lt;$AO$7:$AO$2042)*(AO1207&gt;$AN$7:$AN$2042))*(ROW($W$7:$W$2042)&lt;&gt;ROW(W1207)))&gt;0,"Cruzado","Sin cruce")))</f>
        <v>Sin cruce</v>
      </c>
      <c r="AQ1207" s="22"/>
      <c r="AR1207" s="22"/>
      <c r="AS1207" s="104">
        <f t="shared" ref="AS1207:AS1208" si="585">AN1207</f>
        <v>0.63194444444444442</v>
      </c>
      <c r="AT1207" s="104">
        <f t="shared" ref="AT1207:AT1208" si="586">AO1207</f>
        <v>0.70138888888888884</v>
      </c>
      <c r="AU1207" s="361" t="str" cm="1">
        <f t="array" ref="AU1207">IF(AB1207="","",IF(SUMPRODUCT((AB1207=$AB$989:$AB$1558)*(AH1207=$AH$989:$AH$1558)*(AQ1207=$AQ$989:$AQ$1558)*(AR1207=$AR$989:$AR$1558)*(ROW($AB$989:$AB$1558)&lt;&gt;ROW(AB1207))*((R1207=0)*($R$989:$R$1558&gt;0)+(R1207&gt;0)*($R$989:$R$1558=0)))&gt;0,"SALONES UNIDOS",IF(SUMPRODUCT((AB1207=$AB$989:$AB$1558)*(AH1207=$AH$989:$AH$1558)*((AQ1207&lt;$AR$989:$AR$1558)*(AR1207&gt;$AQ$989:$AQ$1558))*(ROW($AB$989:$AB$1558)&lt;&gt;ROW(AB1207)))&gt;0,"Cruzado","Sin cruce")))</f>
        <v/>
      </c>
      <c r="AV1207" s="361" t="str" cm="1">
        <f t="array" ref="AV1207">IF(AD1207="","",IF(SUMPRODUCT((AD1207=$AD$989:$AD$1558)*(AH1207=$AH$989:$AH$1558)*(AS1207=$AS$989:$AS$1558)*(AT1207=$AT$989:$AT$1558)*(ROW($AD$989:$AD$1558)&lt;&gt;ROW(AD1207))*((R1207=0)*($R$989:$R$1558&gt;0)+(R1207&gt;0)*($R$989:$R$1558=0)))&gt;0,"SALONES UNIDOS",IF(SUMPRODUCT((AD1207=$AD$989:$AD$1558)*(AH1207=$AH$989:$AH$1558)*((AS1207&lt;$AT$989:$AT$1558)*(AT1207&gt;$AS$989:$AS$1558))*(ROW($AD$989:$AD$1558)&lt;&gt;ROW(AD1207)))&gt;0,"Cruzado","Sin cruce")))</f>
        <v>Sin cruce</v>
      </c>
      <c r="AW1207" s="104" t="str">
        <f t="shared" si="563"/>
        <v>EN6PRINCIPALC</v>
      </c>
      <c r="AX1207" s="104" t="str" cm="1">
        <f t="array" ref="AX1207">IF(AW1207="","",IF(SUMPRODUCT((AW1207=$AW$7:$AW$2042)*(AH1207=$AH$7:$AH$2042)*(AN1207=$AN$7:$AN$2042)*(AO1207=$AO$7:$AO$2042)*(ROW($AW$7:$AW$2042)&lt;&gt;ROW(AW1207))*((R1207=0)*($R$7:$R$2042&gt;0)+(R1207&gt;0)*($R$7:$R$2042=0)))&gt;0,"SALONES UNIDOS",IF(SUMPRODUCT((AW1207=$AW$7:$AW$2042)*(AH1207=$AH$7:$AH$2042)*((AN1207&lt;$AO$7:$AO$2042)*(AO1207&gt;$AN$7:$AN$2042))*(ROW($AW$7:$AW$2042)&lt;&gt;ROW(AW1207)))&gt;0,"Cruzado","Sin cruce")))</f>
        <v>Sin cruce</v>
      </c>
    </row>
    <row r="1208" spans="2:50" ht="19.8" hidden="1" customHeight="1" x14ac:dyDescent="0.25">
      <c r="B1208" s="494" t="s">
        <v>314</v>
      </c>
      <c r="C1208" s="369" t="s">
        <v>968</v>
      </c>
      <c r="D1208" s="369">
        <v>20261</v>
      </c>
      <c r="E1208" s="373" t="s">
        <v>280</v>
      </c>
      <c r="F1208" s="370" t="s">
        <v>291</v>
      </c>
      <c r="G1208" s="373" t="s">
        <v>285</v>
      </c>
      <c r="H1208" s="373">
        <v>6</v>
      </c>
      <c r="I1208" s="373" t="s">
        <v>573</v>
      </c>
      <c r="J1208" s="373" t="s">
        <v>283</v>
      </c>
      <c r="K1208" s="194" t="s">
        <v>623</v>
      </c>
      <c r="L1208" s="364" t="s">
        <v>990</v>
      </c>
      <c r="M1208" s="364" t="s">
        <v>317</v>
      </c>
      <c r="N1208" s="364" t="s">
        <v>318</v>
      </c>
      <c r="O1208" s="373" t="s">
        <v>315</v>
      </c>
      <c r="P1208" s="364">
        <v>0</v>
      </c>
      <c r="Q1208" s="364">
        <v>2</v>
      </c>
      <c r="R1208" s="369">
        <v>2</v>
      </c>
      <c r="S1208" s="364">
        <v>6</v>
      </c>
      <c r="T1208" s="8"/>
      <c r="U1208" s="374">
        <v>17</v>
      </c>
      <c r="V1208" s="370">
        <v>42781566</v>
      </c>
      <c r="W1208" s="373" t="s">
        <v>168</v>
      </c>
      <c r="X1208" s="364" t="s">
        <v>315</v>
      </c>
      <c r="Y1208" s="364" t="s">
        <v>556</v>
      </c>
      <c r="Z1208" s="364"/>
      <c r="AA1208" s="364"/>
      <c r="AB1208" s="370"/>
      <c r="AC1208" s="364"/>
      <c r="AD1208" s="364" t="s">
        <v>856</v>
      </c>
      <c r="AE1208" s="370"/>
      <c r="AF1208" s="370"/>
      <c r="AG1208" s="370" t="s">
        <v>301</v>
      </c>
      <c r="AH1208" s="364">
        <v>1</v>
      </c>
      <c r="AI1208" s="364">
        <v>16</v>
      </c>
      <c r="AJ1208" s="364">
        <v>50</v>
      </c>
      <c r="AK1208" s="364">
        <v>18</v>
      </c>
      <c r="AL1208" s="364">
        <v>30</v>
      </c>
      <c r="AM1208" s="22">
        <f t="shared" si="562"/>
        <v>2</v>
      </c>
      <c r="AN1208" s="104">
        <f t="shared" si="583"/>
        <v>0.70138888888888884</v>
      </c>
      <c r="AO1208" s="104">
        <f t="shared" si="584"/>
        <v>0.77083333333333337</v>
      </c>
      <c r="AP1208" s="22" t="str" cm="1">
        <f t="array" ref="AP1208">IF(W1208="","",IF(SUMPRODUCT((W1208=$W$7:$W$2042)*(AH1208=$AH$7:$AH$2042)*(AN1208=$AN$7:$AN$2042)*(AO1208=$AO$7:$AO$2042)*(ROW($W$7:$W$2042)&lt;&gt;ROW(W1208))*((R1208=0)*($R$7:$R$2042&gt;0)+(R1208&gt;0)*($R$7:$R$2042=0)))&gt;0,"SALONES UNIDOS",IF(SUMPRODUCT((W1208=$W$7:$W$2042)*(AH1208=$AH$7:$AH$2042)*((AN1208&lt;$AO$7:$AO$2042)*(AO1208&gt;$AN$7:$AN$2042))*(ROW($W$7:$W$2042)&lt;&gt;ROW(W1208)))&gt;0,"Cruzado","Sin cruce")))</f>
        <v>Sin cruce</v>
      </c>
      <c r="AQ1208" s="22"/>
      <c r="AR1208" s="22"/>
      <c r="AS1208" s="104">
        <f t="shared" si="585"/>
        <v>0.70138888888888884</v>
      </c>
      <c r="AT1208" s="104">
        <f t="shared" si="586"/>
        <v>0.77083333333333337</v>
      </c>
      <c r="AU1208" s="361" t="str" cm="1">
        <f t="array" ref="AU1208">IF(AB1208="","",IF(SUMPRODUCT((AB1208=$AB$989:$AB$1558)*(AH1208=$AH$989:$AH$1558)*(AQ1208=$AQ$989:$AQ$1558)*(AR1208=$AR$989:$AR$1558)*(ROW($AB$989:$AB$1558)&lt;&gt;ROW(AB1208))*((R1208=0)*($R$989:$R$1558&gt;0)+(R1208&gt;0)*($R$989:$R$1558=0)))&gt;0,"SALONES UNIDOS",IF(SUMPRODUCT((AB1208=$AB$989:$AB$1558)*(AH1208=$AH$989:$AH$1558)*((AQ1208&lt;$AR$989:$AR$1558)*(AR1208&gt;$AQ$989:$AQ$1558))*(ROW($AB$989:$AB$1558)&lt;&gt;ROW(AB1208)))&gt;0,"Cruzado","Sin cruce")))</f>
        <v/>
      </c>
      <c r="AV1208" s="361" t="str" cm="1">
        <f t="array" ref="AV1208">IF(AD1208="","",IF(SUMPRODUCT((AD1208=$AD$989:$AD$1558)*(AH1208=$AH$989:$AH$1558)*(AS1208=$AS$989:$AS$1558)*(AT1208=$AT$989:$AT$1558)*(ROW($AD$989:$AD$1558)&lt;&gt;ROW(AD1208))*((R1208=0)*($R$989:$R$1558&gt;0)+(R1208&gt;0)*($R$989:$R$1558=0)))&gt;0,"SALONES UNIDOS",IF(SUMPRODUCT((AD1208=$AD$989:$AD$1558)*(AH1208=$AH$989:$AH$1558)*((AS1208&lt;$AT$989:$AT$1558)*(AT1208&gt;$AS$989:$AS$1558))*(ROW($AD$989:$AD$1558)&lt;&gt;ROW(AD1208)))&gt;0,"Cruzado","Sin cruce")))</f>
        <v>Sin cruce</v>
      </c>
      <c r="AW1208" s="104" t="str">
        <f t="shared" si="563"/>
        <v>EN6PRINCIPALC</v>
      </c>
      <c r="AX1208" s="104" t="str" cm="1">
        <f t="array" ref="AX1208">IF(AW1208="","",IF(SUMPRODUCT((AW1208=$AW$7:$AW$2042)*(AH1208=$AH$7:$AH$2042)*(AN1208=$AN$7:$AN$2042)*(AO1208=$AO$7:$AO$2042)*(ROW($AW$7:$AW$2042)&lt;&gt;ROW(AW1208))*((R1208=0)*($R$7:$R$2042&gt;0)+(R1208&gt;0)*($R$7:$R$2042=0)))&gt;0,"SALONES UNIDOS",IF(SUMPRODUCT((AW1208=$AW$7:$AW$2042)*(AH1208=$AH$7:$AH$2042)*((AN1208&lt;$AO$7:$AO$2042)*(AO1208&gt;$AN$7:$AN$2042))*(ROW($AW$7:$AW$2042)&lt;&gt;ROW(AW1208)))&gt;0,"Cruzado","Sin cruce")))</f>
        <v>Sin cruce</v>
      </c>
    </row>
    <row r="1209" spans="2:50" ht="19.8" hidden="1" customHeight="1" x14ac:dyDescent="0.25">
      <c r="B1209" s="494" t="s">
        <v>314</v>
      </c>
      <c r="C1209" s="369" t="s">
        <v>968</v>
      </c>
      <c r="D1209" s="369">
        <v>20261</v>
      </c>
      <c r="E1209" s="373" t="s">
        <v>280</v>
      </c>
      <c r="F1209" s="370" t="s">
        <v>291</v>
      </c>
      <c r="G1209" s="373" t="s">
        <v>285</v>
      </c>
      <c r="H1209" s="373">
        <v>6</v>
      </c>
      <c r="I1209" s="373" t="s">
        <v>283</v>
      </c>
      <c r="J1209" s="373" t="s">
        <v>283</v>
      </c>
      <c r="K1209" s="194" t="s">
        <v>623</v>
      </c>
      <c r="L1209" s="364" t="s">
        <v>990</v>
      </c>
      <c r="M1209" s="364" t="s">
        <v>317</v>
      </c>
      <c r="N1209" s="364" t="s">
        <v>318</v>
      </c>
      <c r="O1209" s="373" t="s">
        <v>315</v>
      </c>
      <c r="P1209" s="364">
        <v>0</v>
      </c>
      <c r="Q1209" s="364">
        <v>6</v>
      </c>
      <c r="R1209" s="369">
        <v>6</v>
      </c>
      <c r="S1209" s="364">
        <v>6</v>
      </c>
      <c r="T1209" s="8"/>
      <c r="U1209" s="374">
        <v>35</v>
      </c>
      <c r="V1209" s="370">
        <v>42781566</v>
      </c>
      <c r="W1209" s="373" t="s">
        <v>168</v>
      </c>
      <c r="X1209" s="364" t="s">
        <v>315</v>
      </c>
      <c r="Y1209" s="364" t="s">
        <v>556</v>
      </c>
      <c r="Z1209" s="364"/>
      <c r="AA1209" s="364"/>
      <c r="AB1209" s="364" t="s">
        <v>855</v>
      </c>
      <c r="AC1209" s="364"/>
      <c r="AD1209" s="369"/>
      <c r="AE1209" s="370"/>
      <c r="AF1209" s="370"/>
      <c r="AG1209" s="370" t="s">
        <v>301</v>
      </c>
      <c r="AH1209" s="364">
        <v>2</v>
      </c>
      <c r="AI1209" s="364">
        <v>7</v>
      </c>
      <c r="AJ1209" s="364">
        <v>40</v>
      </c>
      <c r="AK1209" s="364">
        <v>12</v>
      </c>
      <c r="AL1209" s="364">
        <v>40</v>
      </c>
      <c r="AM1209" s="22">
        <f t="shared" si="562"/>
        <v>6</v>
      </c>
      <c r="AN1209" s="104">
        <f t="shared" si="583"/>
        <v>0.31944444444444448</v>
      </c>
      <c r="AO1209" s="104">
        <f t="shared" si="584"/>
        <v>0.52777777777777779</v>
      </c>
      <c r="AP1209" s="22" t="str" cm="1">
        <f t="array" ref="AP1209">IF(W1209="","",IF(SUMPRODUCT((W1209=$W$7:$W$2042)*(AH1209=$AH$7:$AH$2042)*(AN1209=$AN$7:$AN$2042)*(AO1209=$AO$7:$AO$2042)*(ROW($W$7:$W$2042)&lt;&gt;ROW(W1209))*((R1209=0)*($R$7:$R$2042&gt;0)+(R1209&gt;0)*($R$7:$R$2042=0)))&gt;0,"SALONES UNIDOS",IF(SUMPRODUCT((W1209=$W$7:$W$2042)*(AH1209=$AH$7:$AH$2042)*((AN1209&lt;$AO$7:$AO$2042)*(AO1209&gt;$AN$7:$AN$2042))*(ROW($W$7:$W$2042)&lt;&gt;ROW(W1209)))&gt;0,"Cruzado","Sin cruce")))</f>
        <v>Sin cruce</v>
      </c>
      <c r="AQ1209" s="104">
        <f t="shared" ref="AQ1209:AQ1212" si="587">AN1209</f>
        <v>0.31944444444444448</v>
      </c>
      <c r="AR1209" s="104">
        <f t="shared" ref="AR1209:AR1212" si="588">AO1209</f>
        <v>0.52777777777777779</v>
      </c>
      <c r="AS1209" s="22"/>
      <c r="AT1209" s="22"/>
      <c r="AU1209" s="361" t="str" cm="1">
        <f t="array" ref="AU1209">IF(AB1209="","",IF(SUMPRODUCT((AB1209=$AB$989:$AB$1558)*(AH1209=$AH$989:$AH$1558)*(AQ1209=$AQ$989:$AQ$1558)*(AR1209=$AR$989:$AR$1558)*(ROW($AB$989:$AB$1558)&lt;&gt;ROW(AB1209))*((R1209=0)*($R$989:$R$1558&gt;0)+(R1209&gt;0)*($R$989:$R$1558=0)))&gt;0,"SALONES UNIDOS",IF(SUMPRODUCT((AB1209=$AB$989:$AB$1558)*(AH1209=$AH$989:$AH$1558)*((AQ1209&lt;$AR$989:$AR$1558)*(AR1209&gt;$AQ$989:$AQ$1558))*(ROW($AB$989:$AB$1558)&lt;&gt;ROW(AB1209)))&gt;0,"Cruzado","Sin cruce")))</f>
        <v>Sin cruce</v>
      </c>
      <c r="AV1209" s="361" t="str" cm="1">
        <f t="array" ref="AV1209">IF(AD1209="","",IF(SUMPRODUCT((AD1209=$AD$989:$AD$1558)*(AH1209=$AH$989:$AH$1558)*(AS1209=$AS$989:$AS$1558)*(AT1209=$AT$989:$AT$1558)*(ROW($AD$989:$AD$1558)&lt;&gt;ROW(AD1209))*((R1209=0)*($R$989:$R$1558&gt;0)+(R1209&gt;0)*($R$989:$R$1558=0)))&gt;0,"SALONES UNIDOS",IF(SUMPRODUCT((AD1209=$AD$989:$AD$1558)*(AH1209=$AH$989:$AH$1558)*((AS1209&lt;$AT$989:$AT$1558)*(AT1209&gt;$AS$989:$AS$1558))*(ROW($AD$989:$AD$1558)&lt;&gt;ROW(AD1209)))&gt;0,"Cruzado","Sin cruce")))</f>
        <v/>
      </c>
      <c r="AW1209" s="104" t="str">
        <f t="shared" si="563"/>
        <v>EN6PRINCIPALC</v>
      </c>
      <c r="AX1209" s="104" t="str" cm="1">
        <f t="array" ref="AX1209">IF(AW1209="","",IF(SUMPRODUCT((AW1209=$AW$7:$AW$2042)*(AH1209=$AH$7:$AH$2042)*(AN1209=$AN$7:$AN$2042)*(AO1209=$AO$7:$AO$2042)*(ROW($AW$7:$AW$2042)&lt;&gt;ROW(AW1209))*((R1209=0)*($R$7:$R$2042&gt;0)+(R1209&gt;0)*($R$7:$R$2042=0)))&gt;0,"SALONES UNIDOS",IF(SUMPRODUCT((AW1209=$AW$7:$AW$2042)*(AH1209=$AH$7:$AH$2042)*((AN1209&lt;$AO$7:$AO$2042)*(AO1209&gt;$AN$7:$AN$2042))*(ROW($AW$7:$AW$2042)&lt;&gt;ROW(AW1209)))&gt;0,"Cruzado","Sin cruce")))</f>
        <v>Sin cruce</v>
      </c>
    </row>
    <row r="1210" spans="2:50" ht="19.8" hidden="1" customHeight="1" x14ac:dyDescent="0.25">
      <c r="B1210" s="494" t="s">
        <v>314</v>
      </c>
      <c r="C1210" s="369" t="s">
        <v>968</v>
      </c>
      <c r="D1210" s="369">
        <v>20261</v>
      </c>
      <c r="E1210" s="373" t="s">
        <v>280</v>
      </c>
      <c r="F1210" s="370" t="s">
        <v>291</v>
      </c>
      <c r="G1210" s="373" t="s">
        <v>285</v>
      </c>
      <c r="H1210" s="373">
        <v>6</v>
      </c>
      <c r="I1210" s="373" t="s">
        <v>283</v>
      </c>
      <c r="J1210" s="373" t="s">
        <v>283</v>
      </c>
      <c r="K1210" s="194" t="s">
        <v>625</v>
      </c>
      <c r="L1210" s="364" t="s">
        <v>991</v>
      </c>
      <c r="M1210" s="364" t="s">
        <v>317</v>
      </c>
      <c r="N1210" s="364" t="s">
        <v>318</v>
      </c>
      <c r="O1210" s="373" t="s">
        <v>315</v>
      </c>
      <c r="P1210" s="364">
        <v>2</v>
      </c>
      <c r="Q1210" s="364">
        <v>4</v>
      </c>
      <c r="R1210" s="369">
        <v>6</v>
      </c>
      <c r="S1210" s="364">
        <v>4</v>
      </c>
      <c r="T1210" s="8"/>
      <c r="U1210" s="374">
        <v>30</v>
      </c>
      <c r="V1210" s="370">
        <v>43359675</v>
      </c>
      <c r="W1210" s="373" t="s">
        <v>103</v>
      </c>
      <c r="X1210" s="364" t="s">
        <v>315</v>
      </c>
      <c r="Y1210" s="364" t="s">
        <v>556</v>
      </c>
      <c r="Z1210" s="364"/>
      <c r="AA1210" s="364"/>
      <c r="AB1210" s="364" t="s">
        <v>855</v>
      </c>
      <c r="AC1210" s="364"/>
      <c r="AD1210" s="369"/>
      <c r="AE1210" s="370"/>
      <c r="AF1210" s="370"/>
      <c r="AG1210" s="370" t="s">
        <v>319</v>
      </c>
      <c r="AH1210" s="364">
        <v>5</v>
      </c>
      <c r="AI1210" s="364">
        <v>7</v>
      </c>
      <c r="AJ1210" s="364">
        <v>40</v>
      </c>
      <c r="AK1210" s="364">
        <v>12</v>
      </c>
      <c r="AL1210" s="364">
        <v>40</v>
      </c>
      <c r="AM1210" s="22">
        <f t="shared" si="562"/>
        <v>6</v>
      </c>
      <c r="AN1210" s="104">
        <f t="shared" si="583"/>
        <v>0.31944444444444448</v>
      </c>
      <c r="AO1210" s="104">
        <f t="shared" si="584"/>
        <v>0.52777777777777779</v>
      </c>
      <c r="AP1210" s="22" t="str" cm="1">
        <f t="array" ref="AP1210">IF(W1210="","",IF(SUMPRODUCT((W1210=$W$7:$W$2042)*(AH1210=$AH$7:$AH$2042)*(AN1210=$AN$7:$AN$2042)*(AO1210=$AO$7:$AO$2042)*(ROW($W$7:$W$2042)&lt;&gt;ROW(W1210))*((R1210=0)*($R$7:$R$2042&gt;0)+(R1210&gt;0)*($R$7:$R$2042=0)))&gt;0,"SALONES UNIDOS",IF(SUMPRODUCT((W1210=$W$7:$W$2042)*(AH1210=$AH$7:$AH$2042)*((AN1210&lt;$AO$7:$AO$2042)*(AO1210&gt;$AN$7:$AN$2042))*(ROW($W$7:$W$2042)&lt;&gt;ROW(W1210)))&gt;0,"Cruzado","Sin cruce")))</f>
        <v>Sin cruce</v>
      </c>
      <c r="AQ1210" s="104">
        <f t="shared" si="587"/>
        <v>0.31944444444444448</v>
      </c>
      <c r="AR1210" s="104">
        <f t="shared" si="588"/>
        <v>0.52777777777777779</v>
      </c>
      <c r="AS1210" s="22"/>
      <c r="AT1210" s="22"/>
      <c r="AU1210" s="361" t="str" cm="1">
        <f t="array" ref="AU1210">IF(AB1210="","",IF(SUMPRODUCT((AB1210=$AB$989:$AB$1558)*(AH1210=$AH$989:$AH$1558)*(AQ1210=$AQ$989:$AQ$1558)*(AR1210=$AR$989:$AR$1558)*(ROW($AB$989:$AB$1558)&lt;&gt;ROW(AB1210))*((R1210=0)*($R$989:$R$1558&gt;0)+(R1210&gt;0)*($R$989:$R$1558=0)))&gt;0,"SALONES UNIDOS",IF(SUMPRODUCT((AB1210=$AB$989:$AB$1558)*(AH1210=$AH$989:$AH$1558)*((AQ1210&lt;$AR$989:$AR$1558)*(AR1210&gt;$AQ$989:$AQ$1558))*(ROW($AB$989:$AB$1558)&lt;&gt;ROW(AB1210)))&gt;0,"Cruzado","Sin cruce")))</f>
        <v>Sin cruce</v>
      </c>
      <c r="AV1210" s="361" t="str" cm="1">
        <f t="array" ref="AV1210">IF(AD1210="","",IF(SUMPRODUCT((AD1210=$AD$989:$AD$1558)*(AH1210=$AH$989:$AH$1558)*(AS1210=$AS$989:$AS$1558)*(AT1210=$AT$989:$AT$1558)*(ROW($AD$989:$AD$1558)&lt;&gt;ROW(AD1210))*((R1210=0)*($R$989:$R$1558&gt;0)+(R1210&gt;0)*($R$989:$R$1558=0)))&gt;0,"SALONES UNIDOS",IF(SUMPRODUCT((AD1210=$AD$989:$AD$1558)*(AH1210=$AH$989:$AH$1558)*((AS1210&lt;$AT$989:$AT$1558)*(AT1210&gt;$AS$989:$AS$1558))*(ROW($AD$989:$AD$1558)&lt;&gt;ROW(AD1210)))&gt;0,"Cruzado","Sin cruce")))</f>
        <v/>
      </c>
      <c r="AW1210" s="104" t="str">
        <f t="shared" si="563"/>
        <v>EN6PRINCIPALC</v>
      </c>
      <c r="AX1210" s="104" t="str" cm="1">
        <f t="array" ref="AX1210">IF(AW1210="","",IF(SUMPRODUCT((AW1210=$AW$7:$AW$2042)*(AH1210=$AH$7:$AH$2042)*(AN1210=$AN$7:$AN$2042)*(AO1210=$AO$7:$AO$2042)*(ROW($AW$7:$AW$2042)&lt;&gt;ROW(AW1210))*((R1210=0)*($R$7:$R$2042&gt;0)+(R1210&gt;0)*($R$7:$R$2042=0)))&gt;0,"SALONES UNIDOS",IF(SUMPRODUCT((AW1210=$AW$7:$AW$2042)*(AH1210=$AH$7:$AH$2042)*((AN1210&lt;$AO$7:$AO$2042)*(AO1210&gt;$AN$7:$AN$2042))*(ROW($AW$7:$AW$2042)&lt;&gt;ROW(AW1210)))&gt;0,"Cruzado","Sin cruce")))</f>
        <v>Sin cruce</v>
      </c>
    </row>
    <row r="1211" spans="2:50" ht="19.8" hidden="1" customHeight="1" x14ac:dyDescent="0.25">
      <c r="B1211" s="494" t="s">
        <v>314</v>
      </c>
      <c r="C1211" s="369" t="s">
        <v>968</v>
      </c>
      <c r="D1211" s="369">
        <v>20261</v>
      </c>
      <c r="E1211" s="373" t="s">
        <v>280</v>
      </c>
      <c r="F1211" s="370" t="s">
        <v>291</v>
      </c>
      <c r="G1211" s="373" t="s">
        <v>285</v>
      </c>
      <c r="H1211" s="373">
        <v>6</v>
      </c>
      <c r="I1211" s="373" t="s">
        <v>283</v>
      </c>
      <c r="J1211" s="373" t="s">
        <v>283</v>
      </c>
      <c r="K1211" s="194" t="s">
        <v>626</v>
      </c>
      <c r="L1211" s="364" t="s">
        <v>992</v>
      </c>
      <c r="M1211" s="364" t="s">
        <v>317</v>
      </c>
      <c r="N1211" s="364" t="s">
        <v>318</v>
      </c>
      <c r="O1211" s="373" t="s">
        <v>315</v>
      </c>
      <c r="P1211" s="364">
        <v>2</v>
      </c>
      <c r="Q1211" s="364">
        <v>4</v>
      </c>
      <c r="R1211" s="369">
        <v>6</v>
      </c>
      <c r="S1211" s="364">
        <v>4</v>
      </c>
      <c r="T1211" s="8"/>
      <c r="U1211" s="374">
        <v>30</v>
      </c>
      <c r="V1211" s="370">
        <v>22255543</v>
      </c>
      <c r="W1211" s="373" t="s">
        <v>165</v>
      </c>
      <c r="X1211" s="364" t="s">
        <v>315</v>
      </c>
      <c r="Y1211" s="364" t="s">
        <v>556</v>
      </c>
      <c r="Z1211" s="364"/>
      <c r="AA1211" s="364"/>
      <c r="AB1211" s="364" t="s">
        <v>855</v>
      </c>
      <c r="AC1211" s="364"/>
      <c r="AD1211" s="369"/>
      <c r="AE1211" s="370"/>
      <c r="AF1211" s="370"/>
      <c r="AG1211" s="370" t="s">
        <v>319</v>
      </c>
      <c r="AH1211" s="364">
        <v>5</v>
      </c>
      <c r="AI1211" s="364">
        <v>13</v>
      </c>
      <c r="AJ1211" s="364">
        <v>30</v>
      </c>
      <c r="AK1211" s="364">
        <v>18</v>
      </c>
      <c r="AL1211" s="364">
        <v>30</v>
      </c>
      <c r="AM1211" s="22">
        <f t="shared" ref="AM1211:AM1274" si="589">IF(AI1211="",R1211,ROUND(((((AK1211/24)+(AL1211/1440))-((AI1211/24)+(AJ1211/1440)))*1440/50),5))</f>
        <v>6</v>
      </c>
      <c r="AN1211" s="104">
        <f t="shared" si="583"/>
        <v>0.5625</v>
      </c>
      <c r="AO1211" s="104">
        <f t="shared" si="584"/>
        <v>0.77083333333333337</v>
      </c>
      <c r="AP1211" s="22" t="str" cm="1">
        <f t="array" ref="AP1211">IF(W1211="","",IF(SUMPRODUCT((W1211=$W$7:$W$2042)*(AH1211=$AH$7:$AH$2042)*(AN1211=$AN$7:$AN$2042)*(AO1211=$AO$7:$AO$2042)*(ROW($W$7:$W$2042)&lt;&gt;ROW(W1211))*((R1211=0)*($R$7:$R$2042&gt;0)+(R1211&gt;0)*($R$7:$R$2042=0)))&gt;0,"SALONES UNIDOS",IF(SUMPRODUCT((W1211=$W$7:$W$2042)*(AH1211=$AH$7:$AH$2042)*((AN1211&lt;$AO$7:$AO$2042)*(AO1211&gt;$AN$7:$AN$2042))*(ROW($W$7:$W$2042)&lt;&gt;ROW(W1211)))&gt;0,"Cruzado","Sin cruce")))</f>
        <v>Sin cruce</v>
      </c>
      <c r="AQ1211" s="104">
        <f t="shared" si="587"/>
        <v>0.5625</v>
      </c>
      <c r="AR1211" s="104">
        <f t="shared" si="588"/>
        <v>0.77083333333333337</v>
      </c>
      <c r="AS1211" s="22"/>
      <c r="AT1211" s="22"/>
      <c r="AU1211" s="361" t="str" cm="1">
        <f t="array" ref="AU1211">IF(AB1211="","",IF(SUMPRODUCT((AB1211=$AB$989:$AB$1558)*(AH1211=$AH$989:$AH$1558)*(AQ1211=$AQ$989:$AQ$1558)*(AR1211=$AR$989:$AR$1558)*(ROW($AB$989:$AB$1558)&lt;&gt;ROW(AB1211))*((R1211=0)*($R$989:$R$1558&gt;0)+(R1211&gt;0)*($R$989:$R$1558=0)))&gt;0,"SALONES UNIDOS",IF(SUMPRODUCT((AB1211=$AB$989:$AB$1558)*(AH1211=$AH$989:$AH$1558)*((AQ1211&lt;$AR$989:$AR$1558)*(AR1211&gt;$AQ$989:$AQ$1558))*(ROW($AB$989:$AB$1558)&lt;&gt;ROW(AB1211)))&gt;0,"Cruzado","Sin cruce")))</f>
        <v>Sin cruce</v>
      </c>
      <c r="AV1211" s="361" t="str" cm="1">
        <f t="array" ref="AV1211">IF(AD1211="","",IF(SUMPRODUCT((AD1211=$AD$989:$AD$1558)*(AH1211=$AH$989:$AH$1558)*(AS1211=$AS$989:$AS$1558)*(AT1211=$AT$989:$AT$1558)*(ROW($AD$989:$AD$1558)&lt;&gt;ROW(AD1211))*((R1211=0)*($R$989:$R$1558&gt;0)+(R1211&gt;0)*($R$989:$R$1558=0)))&gt;0,"SALONES UNIDOS",IF(SUMPRODUCT((AD1211=$AD$989:$AD$1558)*(AH1211=$AH$989:$AH$1558)*((AS1211&lt;$AT$989:$AT$1558)*(AT1211&gt;$AS$989:$AS$1558))*(ROW($AD$989:$AD$1558)&lt;&gt;ROW(AD1211)))&gt;0,"Cruzado","Sin cruce")))</f>
        <v/>
      </c>
      <c r="AW1211" s="104" t="str">
        <f t="shared" ref="AW1211:AW1274" si="590">TRIM(CONCATENATE(G1211,H1211,E1211,J1211))</f>
        <v>EN6PRINCIPALC</v>
      </c>
      <c r="AX1211" s="104" t="str" cm="1">
        <f t="array" ref="AX1211">IF(AW1211="","",IF(SUMPRODUCT((AW1211=$AW$7:$AW$2042)*(AH1211=$AH$7:$AH$2042)*(AN1211=$AN$7:$AN$2042)*(AO1211=$AO$7:$AO$2042)*(ROW($AW$7:$AW$2042)&lt;&gt;ROW(AW1211))*((R1211=0)*($R$7:$R$2042&gt;0)+(R1211&gt;0)*($R$7:$R$2042=0)))&gt;0,"SALONES UNIDOS",IF(SUMPRODUCT((AW1211=$AW$7:$AW$2042)*(AH1211=$AH$7:$AH$2042)*((AN1211&lt;$AO$7:$AO$2042)*(AO1211&gt;$AN$7:$AN$2042))*(ROW($AW$7:$AW$2042)&lt;&gt;ROW(AW1211)))&gt;0,"Cruzado","Sin cruce")))</f>
        <v>Sin cruce</v>
      </c>
    </row>
    <row r="1212" spans="2:50" ht="19.8" hidden="1" customHeight="1" x14ac:dyDescent="0.25">
      <c r="B1212" s="494" t="s">
        <v>314</v>
      </c>
      <c r="C1212" s="369" t="s">
        <v>968</v>
      </c>
      <c r="D1212" s="369">
        <v>20261</v>
      </c>
      <c r="E1212" s="373" t="s">
        <v>280</v>
      </c>
      <c r="F1212" s="370" t="s">
        <v>291</v>
      </c>
      <c r="G1212" s="373" t="s">
        <v>285</v>
      </c>
      <c r="H1212" s="373">
        <v>6</v>
      </c>
      <c r="I1212" s="373" t="s">
        <v>283</v>
      </c>
      <c r="J1212" s="373" t="s">
        <v>283</v>
      </c>
      <c r="K1212" s="194" t="s">
        <v>627</v>
      </c>
      <c r="L1212" s="364" t="s">
        <v>628</v>
      </c>
      <c r="M1212" s="364" t="s">
        <v>317</v>
      </c>
      <c r="N1212" s="364" t="s">
        <v>318</v>
      </c>
      <c r="O1212" s="373" t="s">
        <v>315</v>
      </c>
      <c r="P1212" s="364">
        <v>2</v>
      </c>
      <c r="Q1212" s="364">
        <v>2</v>
      </c>
      <c r="R1212" s="369">
        <v>4</v>
      </c>
      <c r="S1212" s="364">
        <v>3</v>
      </c>
      <c r="T1212" s="8"/>
      <c r="U1212" s="374">
        <v>30</v>
      </c>
      <c r="V1212" s="370">
        <v>21807106</v>
      </c>
      <c r="W1212" s="373" t="s">
        <v>261</v>
      </c>
      <c r="X1212" s="364" t="s">
        <v>315</v>
      </c>
      <c r="Y1212" s="364" t="s">
        <v>556</v>
      </c>
      <c r="Z1212" s="364"/>
      <c r="AA1212" s="364"/>
      <c r="AB1212" s="364" t="s">
        <v>855</v>
      </c>
      <c r="AC1212" s="364"/>
      <c r="AD1212" s="369"/>
      <c r="AE1212" s="370"/>
      <c r="AF1212" s="370"/>
      <c r="AG1212" s="370" t="s">
        <v>319</v>
      </c>
      <c r="AH1212" s="364">
        <v>4</v>
      </c>
      <c r="AI1212" s="364">
        <v>12</v>
      </c>
      <c r="AJ1212" s="364">
        <v>40</v>
      </c>
      <c r="AK1212" s="364">
        <v>16</v>
      </c>
      <c r="AL1212" s="364">
        <v>0</v>
      </c>
      <c r="AM1212" s="22">
        <f t="shared" si="589"/>
        <v>4</v>
      </c>
      <c r="AN1212" s="104">
        <f t="shared" si="583"/>
        <v>0.52777777777777779</v>
      </c>
      <c r="AO1212" s="104">
        <f t="shared" si="584"/>
        <v>0.66666666666666663</v>
      </c>
      <c r="AP1212" s="22" t="str" cm="1">
        <f t="array" ref="AP1212">IF(W1212="","",IF(SUMPRODUCT((W1212=$W$7:$W$2042)*(AH1212=$AH$7:$AH$2042)*(AN1212=$AN$7:$AN$2042)*(AO1212=$AO$7:$AO$2042)*(ROW($W$7:$W$2042)&lt;&gt;ROW(W1212))*((R1212=0)*($R$7:$R$2042&gt;0)+(R1212&gt;0)*($R$7:$R$2042=0)))&gt;0,"SALONES UNIDOS",IF(SUMPRODUCT((W1212=$W$7:$W$2042)*(AH1212=$AH$7:$AH$2042)*((AN1212&lt;$AO$7:$AO$2042)*(AO1212&gt;$AN$7:$AN$2042))*(ROW($W$7:$W$2042)&lt;&gt;ROW(W1212)))&gt;0,"Cruzado","Sin cruce")))</f>
        <v>Sin cruce</v>
      </c>
      <c r="AQ1212" s="104">
        <f t="shared" si="587"/>
        <v>0.52777777777777779</v>
      </c>
      <c r="AR1212" s="104">
        <f t="shared" si="588"/>
        <v>0.66666666666666663</v>
      </c>
      <c r="AS1212" s="22"/>
      <c r="AT1212" s="22"/>
      <c r="AU1212" s="361" t="str" cm="1">
        <f t="array" ref="AU1212">IF(AB1212="","",IF(SUMPRODUCT((AB1212=$AB$989:$AB$1558)*(AH1212=$AH$989:$AH$1558)*(AQ1212=$AQ$989:$AQ$1558)*(AR1212=$AR$989:$AR$1558)*(ROW($AB$989:$AB$1558)&lt;&gt;ROW(AB1212))*((R1212=0)*($R$989:$R$1558&gt;0)+(R1212&gt;0)*($R$989:$R$1558=0)))&gt;0,"SALONES UNIDOS",IF(SUMPRODUCT((AB1212=$AB$989:$AB$1558)*(AH1212=$AH$989:$AH$1558)*((AQ1212&lt;$AR$989:$AR$1558)*(AR1212&gt;$AQ$989:$AQ$1558))*(ROW($AB$989:$AB$1558)&lt;&gt;ROW(AB1212)))&gt;0,"Cruzado","Sin cruce")))</f>
        <v>Sin cruce</v>
      </c>
      <c r="AV1212" s="361" t="str" cm="1">
        <f t="array" ref="AV1212">IF(AD1212="","",IF(SUMPRODUCT((AD1212=$AD$989:$AD$1558)*(AH1212=$AH$989:$AH$1558)*(AS1212=$AS$989:$AS$1558)*(AT1212=$AT$989:$AT$1558)*(ROW($AD$989:$AD$1558)&lt;&gt;ROW(AD1212))*((R1212=0)*($R$989:$R$1558&gt;0)+(R1212&gt;0)*($R$989:$R$1558=0)))&gt;0,"SALONES UNIDOS",IF(SUMPRODUCT((AD1212=$AD$989:$AD$1558)*(AH1212=$AH$989:$AH$1558)*((AS1212&lt;$AT$989:$AT$1558)*(AT1212&gt;$AS$989:$AS$1558))*(ROW($AD$989:$AD$1558)&lt;&gt;ROW(AD1212)))&gt;0,"Cruzado","Sin cruce")))</f>
        <v/>
      </c>
      <c r="AW1212" s="104" t="str">
        <f t="shared" si="590"/>
        <v>EN6PRINCIPALC</v>
      </c>
      <c r="AX1212" s="104" t="str" cm="1">
        <f t="array" ref="AX1212">IF(AW1212="","",IF(SUMPRODUCT((AW1212=$AW$7:$AW$2042)*(AH1212=$AH$7:$AH$2042)*(AN1212=$AN$7:$AN$2042)*(AO1212=$AO$7:$AO$2042)*(ROW($AW$7:$AW$2042)&lt;&gt;ROW(AW1212))*((R1212=0)*($R$7:$R$2042&gt;0)+(R1212&gt;0)*($R$7:$R$2042=0)))&gt;0,"SALONES UNIDOS",IF(SUMPRODUCT((AW1212=$AW$7:$AW$2042)*(AH1212=$AH$7:$AH$2042)*((AN1212&lt;$AO$7:$AO$2042)*(AO1212&gt;$AN$7:$AN$2042))*(ROW($AW$7:$AW$2042)&lt;&gt;ROW(AW1212)))&gt;0,"Cruzado","Sin cruce")))</f>
        <v>Sin cruce</v>
      </c>
    </row>
    <row r="1213" spans="2:50" ht="19.8" hidden="1" customHeight="1" x14ac:dyDescent="0.25">
      <c r="B1213" s="494" t="s">
        <v>314</v>
      </c>
      <c r="C1213" s="369" t="s">
        <v>968</v>
      </c>
      <c r="D1213" s="369">
        <v>20261</v>
      </c>
      <c r="E1213" s="373" t="s">
        <v>280</v>
      </c>
      <c r="F1213" s="370" t="s">
        <v>291</v>
      </c>
      <c r="G1213" s="373" t="s">
        <v>285</v>
      </c>
      <c r="H1213" s="373">
        <v>6</v>
      </c>
      <c r="I1213" s="373" t="s">
        <v>286</v>
      </c>
      <c r="J1213" s="373" t="s">
        <v>286</v>
      </c>
      <c r="K1213" s="194" t="s">
        <v>619</v>
      </c>
      <c r="L1213" s="364" t="s">
        <v>620</v>
      </c>
      <c r="M1213" s="364" t="s">
        <v>317</v>
      </c>
      <c r="N1213" s="364" t="s">
        <v>621</v>
      </c>
      <c r="O1213" s="373" t="s">
        <v>321</v>
      </c>
      <c r="P1213" s="364">
        <v>2</v>
      </c>
      <c r="Q1213" s="364">
        <v>0</v>
      </c>
      <c r="R1213" s="369">
        <v>2</v>
      </c>
      <c r="S1213" s="364">
        <v>2</v>
      </c>
      <c r="T1213" s="8"/>
      <c r="U1213" s="374">
        <v>50</v>
      </c>
      <c r="V1213" s="370">
        <v>42825709</v>
      </c>
      <c r="W1213" s="373" t="s">
        <v>36</v>
      </c>
      <c r="X1213" s="364" t="s">
        <v>321</v>
      </c>
      <c r="Y1213" s="364" t="s">
        <v>556</v>
      </c>
      <c r="Z1213" s="364"/>
      <c r="AA1213" s="364"/>
      <c r="AB1213" s="370"/>
      <c r="AC1213" s="364"/>
      <c r="AD1213" s="369"/>
      <c r="AE1213" s="370"/>
      <c r="AF1213" s="370"/>
      <c r="AG1213" s="364" t="s">
        <v>559</v>
      </c>
      <c r="AH1213" s="364">
        <v>6</v>
      </c>
      <c r="AI1213" s="364">
        <v>21</v>
      </c>
      <c r="AJ1213" s="364">
        <v>0</v>
      </c>
      <c r="AK1213" s="364">
        <v>22</v>
      </c>
      <c r="AL1213" s="364">
        <v>40</v>
      </c>
      <c r="AM1213" s="22">
        <f t="shared" si="589"/>
        <v>2</v>
      </c>
      <c r="AN1213" s="104">
        <f t="shared" si="583"/>
        <v>0.875</v>
      </c>
      <c r="AO1213" s="104">
        <f t="shared" si="584"/>
        <v>0.94444444444444442</v>
      </c>
      <c r="AP1213" s="22" t="str" cm="1">
        <f t="array" ref="AP1213">IF(W1213="","",IF(SUMPRODUCT((W1213=$W$7:$W$2042)*(AH1213=$AH$7:$AH$2042)*(AN1213=$AN$7:$AN$2042)*(AO1213=$AO$7:$AO$2042)*(ROW($W$7:$W$2042)&lt;&gt;ROW(W1213))*((R1213=0)*($R$7:$R$2042&gt;0)+(R1213&gt;0)*($R$7:$R$2042=0)))&gt;0,"SALONES UNIDOS",IF(SUMPRODUCT((W1213=$W$7:$W$2042)*(AH1213=$AH$7:$AH$2042)*((AN1213&lt;$AO$7:$AO$2042)*(AO1213&gt;$AN$7:$AN$2042))*(ROW($W$7:$W$2042)&lt;&gt;ROW(W1213)))&gt;0,"Cruzado","Sin cruce")))</f>
        <v>Sin cruce</v>
      </c>
      <c r="AQ1213" s="104"/>
      <c r="AR1213" s="104"/>
      <c r="AS1213" s="22"/>
      <c r="AT1213" s="22"/>
      <c r="AU1213" s="361" t="str" cm="1">
        <f t="array" ref="AU1213">IF(AB1213="","",IF(SUMPRODUCT((AB1213=$AB$989:$AB$1558)*(AH1213=$AH$989:$AH$1558)*(AQ1213=$AQ$989:$AQ$1558)*(AR1213=$AR$989:$AR$1558)*(ROW($AB$989:$AB$1558)&lt;&gt;ROW(AB1213))*((R1213=0)*($R$989:$R$1558&gt;0)+(R1213&gt;0)*($R$989:$R$1558=0)))&gt;0,"SALONES UNIDOS",IF(SUMPRODUCT((AB1213=$AB$989:$AB$1558)*(AH1213=$AH$989:$AH$1558)*((AQ1213&lt;$AR$989:$AR$1558)*(AR1213&gt;$AQ$989:$AQ$1558))*(ROW($AB$989:$AB$1558)&lt;&gt;ROW(AB1213)))&gt;0,"Cruzado","Sin cruce")))</f>
        <v/>
      </c>
      <c r="AV1213" s="361" t="str" cm="1">
        <f t="array" ref="AV1213">IF(AD1213="","",IF(SUMPRODUCT((AD1213=$AD$989:$AD$1558)*(AH1213=$AH$989:$AH$1558)*(AS1213=$AS$989:$AS$1558)*(AT1213=$AT$989:$AT$1558)*(ROW($AD$989:$AD$1558)&lt;&gt;ROW(AD1213))*((R1213=0)*($R$989:$R$1558&gt;0)+(R1213&gt;0)*($R$989:$R$1558=0)))&gt;0,"SALONES UNIDOS",IF(SUMPRODUCT((AD1213=$AD$989:$AD$1558)*(AH1213=$AH$989:$AH$1558)*((AS1213&lt;$AT$989:$AT$1558)*(AT1213&gt;$AS$989:$AS$1558))*(ROW($AD$989:$AD$1558)&lt;&gt;ROW(AD1213)))&gt;0,"Cruzado","Sin cruce")))</f>
        <v/>
      </c>
      <c r="AW1213" s="104" t="str">
        <f t="shared" si="590"/>
        <v>EN6PRINCIPALD</v>
      </c>
      <c r="AX1213" s="104" t="str" cm="1">
        <f t="array" ref="AX1213">IF(AW1213="","",IF(SUMPRODUCT((AW1213=$AW$7:$AW$2042)*(AH1213=$AH$7:$AH$2042)*(AN1213=$AN$7:$AN$2042)*(AO1213=$AO$7:$AO$2042)*(ROW($AW$7:$AW$2042)&lt;&gt;ROW(AW1213))*((R1213=0)*($R$7:$R$2042&gt;0)+(R1213&gt;0)*($R$7:$R$2042=0)))&gt;0,"SALONES UNIDOS",IF(SUMPRODUCT((AW1213=$AW$7:$AW$2042)*(AH1213=$AH$7:$AH$2042)*((AN1213&lt;$AO$7:$AO$2042)*(AO1213&gt;$AN$7:$AN$2042))*(ROW($AW$7:$AW$2042)&lt;&gt;ROW(AW1213)))&gt;0,"Cruzado","Sin cruce")))</f>
        <v>Sin cruce</v>
      </c>
    </row>
    <row r="1214" spans="2:50" ht="19.8" hidden="1" customHeight="1" x14ac:dyDescent="0.25">
      <c r="B1214" s="494" t="s">
        <v>314</v>
      </c>
      <c r="C1214" s="369" t="s">
        <v>968</v>
      </c>
      <c r="D1214" s="369">
        <v>20261</v>
      </c>
      <c r="E1214" s="373" t="s">
        <v>280</v>
      </c>
      <c r="F1214" s="370" t="s">
        <v>291</v>
      </c>
      <c r="G1214" s="373" t="s">
        <v>285</v>
      </c>
      <c r="H1214" s="373">
        <v>6</v>
      </c>
      <c r="I1214" s="373" t="s">
        <v>286</v>
      </c>
      <c r="J1214" s="373" t="s">
        <v>286</v>
      </c>
      <c r="K1214" s="194" t="s">
        <v>622</v>
      </c>
      <c r="L1214" s="364" t="s">
        <v>989</v>
      </c>
      <c r="M1214" s="364" t="s">
        <v>317</v>
      </c>
      <c r="N1214" s="364" t="s">
        <v>318</v>
      </c>
      <c r="O1214" s="373" t="s">
        <v>321</v>
      </c>
      <c r="P1214" s="364">
        <v>3</v>
      </c>
      <c r="Q1214" s="364">
        <v>0</v>
      </c>
      <c r="R1214" s="369">
        <v>3</v>
      </c>
      <c r="S1214" s="364">
        <v>3</v>
      </c>
      <c r="T1214" s="8"/>
      <c r="U1214" s="374">
        <v>50</v>
      </c>
      <c r="V1214" s="370">
        <v>40160212</v>
      </c>
      <c r="W1214" s="373" t="s">
        <v>163</v>
      </c>
      <c r="X1214" s="364" t="s">
        <v>321</v>
      </c>
      <c r="Y1214" s="364" t="s">
        <v>578</v>
      </c>
      <c r="Z1214" s="364"/>
      <c r="AA1214" s="364"/>
      <c r="AB1214" s="370"/>
      <c r="AC1214" s="364"/>
      <c r="AD1214" s="369"/>
      <c r="AE1214" s="370"/>
      <c r="AF1214" s="370"/>
      <c r="AG1214" s="364" t="s">
        <v>559</v>
      </c>
      <c r="AH1214" s="364">
        <v>3</v>
      </c>
      <c r="AI1214" s="364">
        <v>20</v>
      </c>
      <c r="AJ1214" s="364">
        <v>10</v>
      </c>
      <c r="AK1214" s="364">
        <v>22</v>
      </c>
      <c r="AL1214" s="364">
        <v>40</v>
      </c>
      <c r="AM1214" s="22">
        <f t="shared" si="589"/>
        <v>3</v>
      </c>
      <c r="AN1214" s="104">
        <f t="shared" si="583"/>
        <v>0.84027777777777779</v>
      </c>
      <c r="AO1214" s="104">
        <f t="shared" si="584"/>
        <v>0.94444444444444442</v>
      </c>
      <c r="AP1214" s="22" t="str" cm="1">
        <f t="array" ref="AP1214">IF(W1214="","",IF(SUMPRODUCT((W1214=$W$7:$W$2042)*(AH1214=$AH$7:$AH$2042)*(AN1214=$AN$7:$AN$2042)*(AO1214=$AO$7:$AO$2042)*(ROW($W$7:$W$2042)&lt;&gt;ROW(W1214))*((R1214=0)*($R$7:$R$2042&gt;0)+(R1214&gt;0)*($R$7:$R$2042=0)))&gt;0,"SALONES UNIDOS",IF(SUMPRODUCT((W1214=$W$7:$W$2042)*(AH1214=$AH$7:$AH$2042)*((AN1214&lt;$AO$7:$AO$2042)*(AO1214&gt;$AN$7:$AN$2042))*(ROW($W$7:$W$2042)&lt;&gt;ROW(W1214)))&gt;0,"Cruzado","Sin cruce")))</f>
        <v>Sin cruce</v>
      </c>
      <c r="AQ1214" s="104"/>
      <c r="AR1214" s="104"/>
      <c r="AS1214" s="22"/>
      <c r="AT1214" s="22"/>
      <c r="AU1214" s="361" t="str" cm="1">
        <f t="array" ref="AU1214">IF(AB1214="","",IF(SUMPRODUCT((AB1214=$AB$989:$AB$1558)*(AH1214=$AH$989:$AH$1558)*(AQ1214=$AQ$989:$AQ$1558)*(AR1214=$AR$989:$AR$1558)*(ROW($AB$989:$AB$1558)&lt;&gt;ROW(AB1214))*((R1214=0)*($R$989:$R$1558&gt;0)+(R1214&gt;0)*($R$989:$R$1558=0)))&gt;0,"SALONES UNIDOS",IF(SUMPRODUCT((AB1214=$AB$989:$AB$1558)*(AH1214=$AH$989:$AH$1558)*((AQ1214&lt;$AR$989:$AR$1558)*(AR1214&gt;$AQ$989:$AQ$1558))*(ROW($AB$989:$AB$1558)&lt;&gt;ROW(AB1214)))&gt;0,"Cruzado","Sin cruce")))</f>
        <v/>
      </c>
      <c r="AV1214" s="361" t="str" cm="1">
        <f t="array" ref="AV1214">IF(AD1214="","",IF(SUMPRODUCT((AD1214=$AD$989:$AD$1558)*(AH1214=$AH$989:$AH$1558)*(AS1214=$AS$989:$AS$1558)*(AT1214=$AT$989:$AT$1558)*(ROW($AD$989:$AD$1558)&lt;&gt;ROW(AD1214))*((R1214=0)*($R$989:$R$1558&gt;0)+(R1214&gt;0)*($R$989:$R$1558=0)))&gt;0,"SALONES UNIDOS",IF(SUMPRODUCT((AD1214=$AD$989:$AD$1558)*(AH1214=$AH$989:$AH$1558)*((AS1214&lt;$AT$989:$AT$1558)*(AT1214&gt;$AS$989:$AS$1558))*(ROW($AD$989:$AD$1558)&lt;&gt;ROW(AD1214)))&gt;0,"Cruzado","Sin cruce")))</f>
        <v/>
      </c>
      <c r="AW1214" s="104" t="str">
        <f t="shared" si="590"/>
        <v>EN6PRINCIPALD</v>
      </c>
      <c r="AX1214" s="104" t="str" cm="1">
        <f t="array" ref="AX1214">IF(AW1214="","",IF(SUMPRODUCT((AW1214=$AW$7:$AW$2042)*(AH1214=$AH$7:$AH$2042)*(AN1214=$AN$7:$AN$2042)*(AO1214=$AO$7:$AO$2042)*(ROW($AW$7:$AW$2042)&lt;&gt;ROW(AW1214))*((R1214=0)*($R$7:$R$2042&gt;0)+(R1214&gt;0)*($R$7:$R$2042=0)))&gt;0,"SALONES UNIDOS",IF(SUMPRODUCT((AW1214=$AW$7:$AW$2042)*(AH1214=$AH$7:$AH$2042)*((AN1214&lt;$AO$7:$AO$2042)*(AO1214&gt;$AN$7:$AN$2042))*(ROW($AW$7:$AW$2042)&lt;&gt;ROW(AW1214)))&gt;0,"Cruzado","Sin cruce")))</f>
        <v>Sin cruce</v>
      </c>
    </row>
    <row r="1215" spans="2:50" ht="19.8" hidden="1" customHeight="1" x14ac:dyDescent="0.25">
      <c r="B1215" s="494" t="s">
        <v>314</v>
      </c>
      <c r="C1215" s="369" t="s">
        <v>968</v>
      </c>
      <c r="D1215" s="369">
        <v>20261</v>
      </c>
      <c r="E1215" s="373" t="s">
        <v>280</v>
      </c>
      <c r="F1215" s="370" t="s">
        <v>291</v>
      </c>
      <c r="G1215" s="373" t="s">
        <v>285</v>
      </c>
      <c r="H1215" s="373">
        <v>6</v>
      </c>
      <c r="I1215" s="373" t="s">
        <v>286</v>
      </c>
      <c r="J1215" s="373" t="s">
        <v>286</v>
      </c>
      <c r="K1215" s="194" t="s">
        <v>623</v>
      </c>
      <c r="L1215" s="364" t="s">
        <v>990</v>
      </c>
      <c r="M1215" s="364" t="s">
        <v>317</v>
      </c>
      <c r="N1215" s="364" t="s">
        <v>318</v>
      </c>
      <c r="O1215" s="373" t="s">
        <v>315</v>
      </c>
      <c r="P1215" s="364">
        <v>2</v>
      </c>
      <c r="Q1215" s="364">
        <v>8</v>
      </c>
      <c r="R1215" s="369">
        <v>10</v>
      </c>
      <c r="S1215" s="364">
        <v>6</v>
      </c>
      <c r="T1215" s="8"/>
      <c r="U1215" s="374">
        <v>50</v>
      </c>
      <c r="V1215" s="370">
        <v>18135807</v>
      </c>
      <c r="W1215" s="373" t="s">
        <v>227</v>
      </c>
      <c r="X1215" s="364" t="s">
        <v>321</v>
      </c>
      <c r="Y1215" s="364" t="s">
        <v>556</v>
      </c>
      <c r="Z1215" s="364"/>
      <c r="AA1215" s="364"/>
      <c r="AB1215" s="370"/>
      <c r="AC1215" s="364"/>
      <c r="AD1215" s="369"/>
      <c r="AE1215" s="370"/>
      <c r="AF1215" s="370"/>
      <c r="AG1215" s="364" t="s">
        <v>319</v>
      </c>
      <c r="AH1215" s="364">
        <v>6</v>
      </c>
      <c r="AI1215" s="364">
        <v>7</v>
      </c>
      <c r="AJ1215" s="364">
        <v>40</v>
      </c>
      <c r="AK1215" s="364">
        <v>16</v>
      </c>
      <c r="AL1215" s="364">
        <v>0</v>
      </c>
      <c r="AM1215" s="22">
        <f t="shared" si="589"/>
        <v>10</v>
      </c>
      <c r="AN1215" s="104">
        <f t="shared" si="583"/>
        <v>0.31944444444444448</v>
      </c>
      <c r="AO1215" s="104">
        <f t="shared" si="584"/>
        <v>0.66666666666666663</v>
      </c>
      <c r="AP1215" s="22" t="str" cm="1">
        <f t="array" ref="AP1215">IF(W1215="","",IF(SUMPRODUCT((W1215=$W$7:$W$2042)*(AH1215=$AH$7:$AH$2042)*(AN1215=$AN$7:$AN$2042)*(AO1215=$AO$7:$AO$2042)*(ROW($W$7:$W$2042)&lt;&gt;ROW(W1215))*((R1215=0)*($R$7:$R$2042&gt;0)+(R1215&gt;0)*($R$7:$R$2042=0)))&gt;0,"SALONES UNIDOS",IF(SUMPRODUCT((W1215=$W$7:$W$2042)*(AH1215=$AH$7:$AH$2042)*((AN1215&lt;$AO$7:$AO$2042)*(AO1215&gt;$AN$7:$AN$2042))*(ROW($W$7:$W$2042)&lt;&gt;ROW(W1215)))&gt;0,"Cruzado","Sin cruce")))</f>
        <v>Sin cruce</v>
      </c>
      <c r="AQ1215" s="104"/>
      <c r="AR1215" s="104"/>
      <c r="AS1215" s="22"/>
      <c r="AT1215" s="22"/>
      <c r="AU1215" s="361" t="str" cm="1">
        <f t="array" ref="AU1215">IF(AB1215="","",IF(SUMPRODUCT((AB1215=$AB$989:$AB$1558)*(AH1215=$AH$989:$AH$1558)*(AQ1215=$AQ$989:$AQ$1558)*(AR1215=$AR$989:$AR$1558)*(ROW($AB$989:$AB$1558)&lt;&gt;ROW(AB1215))*((R1215=0)*($R$989:$R$1558&gt;0)+(R1215&gt;0)*($R$989:$R$1558=0)))&gt;0,"SALONES UNIDOS",IF(SUMPRODUCT((AB1215=$AB$989:$AB$1558)*(AH1215=$AH$989:$AH$1558)*((AQ1215&lt;$AR$989:$AR$1558)*(AR1215&gt;$AQ$989:$AQ$1558))*(ROW($AB$989:$AB$1558)&lt;&gt;ROW(AB1215)))&gt;0,"Cruzado","Sin cruce")))</f>
        <v/>
      </c>
      <c r="AV1215" s="361" t="str" cm="1">
        <f t="array" ref="AV1215">IF(AD1215="","",IF(SUMPRODUCT((AD1215=$AD$989:$AD$1558)*(AH1215=$AH$989:$AH$1558)*(AS1215=$AS$989:$AS$1558)*(AT1215=$AT$989:$AT$1558)*(ROW($AD$989:$AD$1558)&lt;&gt;ROW(AD1215))*((R1215=0)*($R$989:$R$1558&gt;0)+(R1215&gt;0)*($R$989:$R$1558=0)))&gt;0,"SALONES UNIDOS",IF(SUMPRODUCT((AD1215=$AD$989:$AD$1558)*(AH1215=$AH$989:$AH$1558)*((AS1215&lt;$AT$989:$AT$1558)*(AT1215&gt;$AS$989:$AS$1558))*(ROW($AD$989:$AD$1558)&lt;&gt;ROW(AD1215)))&gt;0,"Cruzado","Sin cruce")))</f>
        <v/>
      </c>
      <c r="AW1215" s="104" t="str">
        <f t="shared" si="590"/>
        <v>EN6PRINCIPALD</v>
      </c>
      <c r="AX1215" s="104" t="str" cm="1">
        <f t="array" ref="AX1215">IF(AW1215="","",IF(SUMPRODUCT((AW1215=$AW$7:$AW$2042)*(AH1215=$AH$7:$AH$2042)*(AN1215=$AN$7:$AN$2042)*(AO1215=$AO$7:$AO$2042)*(ROW($AW$7:$AW$2042)&lt;&gt;ROW(AW1215))*((R1215=0)*($R$7:$R$2042&gt;0)+(R1215&gt;0)*($R$7:$R$2042=0)))&gt;0,"SALONES UNIDOS",IF(SUMPRODUCT((AW1215=$AW$7:$AW$2042)*(AH1215=$AH$7:$AH$2042)*((AN1215&lt;$AO$7:$AO$2042)*(AO1215&gt;$AN$7:$AN$2042))*(ROW($AW$7:$AW$2042)&lt;&gt;ROW(AW1215)))&gt;0,"Cruzado","Sin cruce")))</f>
        <v>Sin cruce</v>
      </c>
    </row>
    <row r="1216" spans="2:50" ht="19.8" hidden="1" customHeight="1" x14ac:dyDescent="0.25">
      <c r="B1216" s="494" t="s">
        <v>314</v>
      </c>
      <c r="C1216" s="369" t="s">
        <v>968</v>
      </c>
      <c r="D1216" s="369">
        <v>20261</v>
      </c>
      <c r="E1216" s="373" t="s">
        <v>280</v>
      </c>
      <c r="F1216" s="370" t="s">
        <v>291</v>
      </c>
      <c r="G1216" s="373" t="s">
        <v>285</v>
      </c>
      <c r="H1216" s="373">
        <v>6</v>
      </c>
      <c r="I1216" s="373" t="s">
        <v>286</v>
      </c>
      <c r="J1216" s="373" t="s">
        <v>286</v>
      </c>
      <c r="K1216" s="194" t="s">
        <v>625</v>
      </c>
      <c r="L1216" s="364" t="s">
        <v>991</v>
      </c>
      <c r="M1216" s="364" t="s">
        <v>317</v>
      </c>
      <c r="N1216" s="364" t="s">
        <v>318</v>
      </c>
      <c r="O1216" s="373" t="s">
        <v>315</v>
      </c>
      <c r="P1216" s="364">
        <v>2</v>
      </c>
      <c r="Q1216" s="364">
        <v>4</v>
      </c>
      <c r="R1216" s="369">
        <v>6</v>
      </c>
      <c r="S1216" s="364">
        <v>4</v>
      </c>
      <c r="T1216" s="8"/>
      <c r="U1216" s="374">
        <v>50</v>
      </c>
      <c r="V1216" s="370">
        <v>41622614</v>
      </c>
      <c r="W1216" s="373" t="s">
        <v>235</v>
      </c>
      <c r="X1216" s="364" t="s">
        <v>321</v>
      </c>
      <c r="Y1216" s="364" t="s">
        <v>556</v>
      </c>
      <c r="Z1216" s="364"/>
      <c r="AA1216" s="364"/>
      <c r="AB1216" s="370"/>
      <c r="AC1216" s="364"/>
      <c r="AD1216" s="369"/>
      <c r="AE1216" s="370"/>
      <c r="AF1216" s="370"/>
      <c r="AG1216" s="364" t="s">
        <v>319</v>
      </c>
      <c r="AH1216" s="364">
        <v>7</v>
      </c>
      <c r="AI1216" s="364">
        <v>15</v>
      </c>
      <c r="AJ1216" s="364">
        <v>10</v>
      </c>
      <c r="AK1216" s="364">
        <v>20</v>
      </c>
      <c r="AL1216" s="364">
        <v>10</v>
      </c>
      <c r="AM1216" s="22">
        <f t="shared" si="589"/>
        <v>6</v>
      </c>
      <c r="AN1216" s="104">
        <f t="shared" si="583"/>
        <v>0.63194444444444442</v>
      </c>
      <c r="AO1216" s="104">
        <f t="shared" si="584"/>
        <v>0.84027777777777779</v>
      </c>
      <c r="AP1216" s="22" t="str" cm="1">
        <f t="array" ref="AP1216">IF(W1216="","",IF(SUMPRODUCT((W1216=$W$7:$W$2042)*(AH1216=$AH$7:$AH$2042)*(AN1216=$AN$7:$AN$2042)*(AO1216=$AO$7:$AO$2042)*(ROW($W$7:$W$2042)&lt;&gt;ROW(W1216))*((R1216=0)*($R$7:$R$2042&gt;0)+(R1216&gt;0)*($R$7:$R$2042=0)))&gt;0,"SALONES UNIDOS",IF(SUMPRODUCT((W1216=$W$7:$W$2042)*(AH1216=$AH$7:$AH$2042)*((AN1216&lt;$AO$7:$AO$2042)*(AO1216&gt;$AN$7:$AN$2042))*(ROW($W$7:$W$2042)&lt;&gt;ROW(W1216)))&gt;0,"Cruzado","Sin cruce")))</f>
        <v>Sin cruce</v>
      </c>
      <c r="AQ1216" s="104"/>
      <c r="AR1216" s="104"/>
      <c r="AS1216" s="22"/>
      <c r="AT1216" s="22"/>
      <c r="AU1216" s="361" t="str" cm="1">
        <f t="array" ref="AU1216">IF(AB1216="","",IF(SUMPRODUCT((AB1216=$AB$989:$AB$1558)*(AH1216=$AH$989:$AH$1558)*(AQ1216=$AQ$989:$AQ$1558)*(AR1216=$AR$989:$AR$1558)*(ROW($AB$989:$AB$1558)&lt;&gt;ROW(AB1216))*((R1216=0)*($R$989:$R$1558&gt;0)+(R1216&gt;0)*($R$989:$R$1558=0)))&gt;0,"SALONES UNIDOS",IF(SUMPRODUCT((AB1216=$AB$989:$AB$1558)*(AH1216=$AH$989:$AH$1558)*((AQ1216&lt;$AR$989:$AR$1558)*(AR1216&gt;$AQ$989:$AQ$1558))*(ROW($AB$989:$AB$1558)&lt;&gt;ROW(AB1216)))&gt;0,"Cruzado","Sin cruce")))</f>
        <v/>
      </c>
      <c r="AV1216" s="361" t="str" cm="1">
        <f t="array" ref="AV1216">IF(AD1216="","",IF(SUMPRODUCT((AD1216=$AD$989:$AD$1558)*(AH1216=$AH$989:$AH$1558)*(AS1216=$AS$989:$AS$1558)*(AT1216=$AT$989:$AT$1558)*(ROW($AD$989:$AD$1558)&lt;&gt;ROW(AD1216))*((R1216=0)*($R$989:$R$1558&gt;0)+(R1216&gt;0)*($R$989:$R$1558=0)))&gt;0,"SALONES UNIDOS",IF(SUMPRODUCT((AD1216=$AD$989:$AD$1558)*(AH1216=$AH$989:$AH$1558)*((AS1216&lt;$AT$989:$AT$1558)*(AT1216&gt;$AS$989:$AS$1558))*(ROW($AD$989:$AD$1558)&lt;&gt;ROW(AD1216)))&gt;0,"Cruzado","Sin cruce")))</f>
        <v/>
      </c>
      <c r="AW1216" s="104" t="str">
        <f t="shared" si="590"/>
        <v>EN6PRINCIPALD</v>
      </c>
      <c r="AX1216" s="104" t="str" cm="1">
        <f t="array" ref="AX1216">IF(AW1216="","",IF(SUMPRODUCT((AW1216=$AW$7:$AW$2042)*(AH1216=$AH$7:$AH$2042)*(AN1216=$AN$7:$AN$2042)*(AO1216=$AO$7:$AO$2042)*(ROW($AW$7:$AW$2042)&lt;&gt;ROW(AW1216))*((R1216=0)*($R$7:$R$2042&gt;0)+(R1216&gt;0)*($R$7:$R$2042=0)))&gt;0,"SALONES UNIDOS",IF(SUMPRODUCT((AW1216=$AW$7:$AW$2042)*(AH1216=$AH$7:$AH$2042)*((AN1216&lt;$AO$7:$AO$2042)*(AO1216&gt;$AN$7:$AN$2042))*(ROW($AW$7:$AW$2042)&lt;&gt;ROW(AW1216)))&gt;0,"Cruzado","Sin cruce")))</f>
        <v>Sin cruce</v>
      </c>
    </row>
    <row r="1217" spans="2:50" ht="19.8" hidden="1" customHeight="1" x14ac:dyDescent="0.25">
      <c r="B1217" s="494" t="s">
        <v>314</v>
      </c>
      <c r="C1217" s="369" t="s">
        <v>968</v>
      </c>
      <c r="D1217" s="369">
        <v>20261</v>
      </c>
      <c r="E1217" s="373" t="s">
        <v>280</v>
      </c>
      <c r="F1217" s="370" t="s">
        <v>291</v>
      </c>
      <c r="G1217" s="373" t="s">
        <v>285</v>
      </c>
      <c r="H1217" s="373">
        <v>6</v>
      </c>
      <c r="I1217" s="373" t="s">
        <v>286</v>
      </c>
      <c r="J1217" s="373" t="s">
        <v>286</v>
      </c>
      <c r="K1217" s="194" t="s">
        <v>626</v>
      </c>
      <c r="L1217" s="364" t="s">
        <v>992</v>
      </c>
      <c r="M1217" s="364" t="s">
        <v>317</v>
      </c>
      <c r="N1217" s="364" t="s">
        <v>318</v>
      </c>
      <c r="O1217" s="373" t="s">
        <v>315</v>
      </c>
      <c r="P1217" s="364">
        <v>2</v>
      </c>
      <c r="Q1217" s="364">
        <v>4</v>
      </c>
      <c r="R1217" s="369">
        <v>6</v>
      </c>
      <c r="S1217" s="364">
        <v>4</v>
      </c>
      <c r="T1217" s="8"/>
      <c r="U1217" s="374">
        <v>50</v>
      </c>
      <c r="V1217" s="370">
        <v>40160212</v>
      </c>
      <c r="W1217" s="373" t="s">
        <v>163</v>
      </c>
      <c r="X1217" s="364" t="s">
        <v>321</v>
      </c>
      <c r="Y1217" s="364" t="s">
        <v>556</v>
      </c>
      <c r="Z1217" s="364"/>
      <c r="AA1217" s="364"/>
      <c r="AB1217" s="370"/>
      <c r="AC1217" s="364"/>
      <c r="AD1217" s="369"/>
      <c r="AE1217" s="370"/>
      <c r="AF1217" s="370"/>
      <c r="AG1217" s="364" t="s">
        <v>319</v>
      </c>
      <c r="AH1217" s="364">
        <v>2</v>
      </c>
      <c r="AI1217" s="364">
        <v>16</v>
      </c>
      <c r="AJ1217" s="364">
        <v>50</v>
      </c>
      <c r="AK1217" s="364">
        <v>21</v>
      </c>
      <c r="AL1217" s="364">
        <v>50</v>
      </c>
      <c r="AM1217" s="22">
        <f t="shared" si="589"/>
        <v>6</v>
      </c>
      <c r="AN1217" s="104">
        <f t="shared" si="583"/>
        <v>0.70138888888888884</v>
      </c>
      <c r="AO1217" s="104">
        <f t="shared" si="584"/>
        <v>0.90972222222222221</v>
      </c>
      <c r="AP1217" s="22" t="str" cm="1">
        <f t="array" ref="AP1217">IF(W1217="","",IF(SUMPRODUCT((W1217=$W$7:$W$2042)*(AH1217=$AH$7:$AH$2042)*(AN1217=$AN$7:$AN$2042)*(AO1217=$AO$7:$AO$2042)*(ROW($W$7:$W$2042)&lt;&gt;ROW(W1217))*((R1217=0)*($R$7:$R$2042&gt;0)+(R1217&gt;0)*($R$7:$R$2042=0)))&gt;0,"SALONES UNIDOS",IF(SUMPRODUCT((W1217=$W$7:$W$2042)*(AH1217=$AH$7:$AH$2042)*((AN1217&lt;$AO$7:$AO$2042)*(AO1217&gt;$AN$7:$AN$2042))*(ROW($W$7:$W$2042)&lt;&gt;ROW(W1217)))&gt;0,"Cruzado","Sin cruce")))</f>
        <v>Sin cruce</v>
      </c>
      <c r="AQ1217" s="104"/>
      <c r="AR1217" s="104"/>
      <c r="AS1217" s="22"/>
      <c r="AT1217" s="22"/>
      <c r="AU1217" s="361" t="str" cm="1">
        <f t="array" ref="AU1217">IF(AB1217="","",IF(SUMPRODUCT((AB1217=$AB$989:$AB$1558)*(AH1217=$AH$989:$AH$1558)*(AQ1217=$AQ$989:$AQ$1558)*(AR1217=$AR$989:$AR$1558)*(ROW($AB$989:$AB$1558)&lt;&gt;ROW(AB1217))*((R1217=0)*($R$989:$R$1558&gt;0)+(R1217&gt;0)*($R$989:$R$1558=0)))&gt;0,"SALONES UNIDOS",IF(SUMPRODUCT((AB1217=$AB$989:$AB$1558)*(AH1217=$AH$989:$AH$1558)*((AQ1217&lt;$AR$989:$AR$1558)*(AR1217&gt;$AQ$989:$AQ$1558))*(ROW($AB$989:$AB$1558)&lt;&gt;ROW(AB1217)))&gt;0,"Cruzado","Sin cruce")))</f>
        <v/>
      </c>
      <c r="AV1217" s="361" t="str" cm="1">
        <f t="array" ref="AV1217">IF(AD1217="","",IF(SUMPRODUCT((AD1217=$AD$989:$AD$1558)*(AH1217=$AH$989:$AH$1558)*(AS1217=$AS$989:$AS$1558)*(AT1217=$AT$989:$AT$1558)*(ROW($AD$989:$AD$1558)&lt;&gt;ROW(AD1217))*((R1217=0)*($R$989:$R$1558&gt;0)+(R1217&gt;0)*($R$989:$R$1558=0)))&gt;0,"SALONES UNIDOS",IF(SUMPRODUCT((AD1217=$AD$989:$AD$1558)*(AH1217=$AH$989:$AH$1558)*((AS1217&lt;$AT$989:$AT$1558)*(AT1217&gt;$AS$989:$AS$1558))*(ROW($AD$989:$AD$1558)&lt;&gt;ROW(AD1217)))&gt;0,"Cruzado","Sin cruce")))</f>
        <v/>
      </c>
      <c r="AW1217" s="104" t="str">
        <f t="shared" si="590"/>
        <v>EN6PRINCIPALD</v>
      </c>
      <c r="AX1217" s="104" t="str" cm="1">
        <f t="array" ref="AX1217">IF(AW1217="","",IF(SUMPRODUCT((AW1217=$AW$7:$AW$2042)*(AH1217=$AH$7:$AH$2042)*(AN1217=$AN$7:$AN$2042)*(AO1217=$AO$7:$AO$2042)*(ROW($AW$7:$AW$2042)&lt;&gt;ROW(AW1217))*((R1217=0)*($R$7:$R$2042&gt;0)+(R1217&gt;0)*($R$7:$R$2042=0)))&gt;0,"SALONES UNIDOS",IF(SUMPRODUCT((AW1217=$AW$7:$AW$2042)*(AH1217=$AH$7:$AH$2042)*((AN1217&lt;$AO$7:$AO$2042)*(AO1217&gt;$AN$7:$AN$2042))*(ROW($AW$7:$AW$2042)&lt;&gt;ROW(AW1217)))&gt;0,"Cruzado","Sin cruce")))</f>
        <v>Sin cruce</v>
      </c>
    </row>
    <row r="1218" spans="2:50" ht="19.8" hidden="1" customHeight="1" x14ac:dyDescent="0.25">
      <c r="B1218" s="494" t="s">
        <v>314</v>
      </c>
      <c r="C1218" s="369" t="s">
        <v>968</v>
      </c>
      <c r="D1218" s="369">
        <v>20261</v>
      </c>
      <c r="E1218" s="373" t="s">
        <v>280</v>
      </c>
      <c r="F1218" s="370" t="s">
        <v>291</v>
      </c>
      <c r="G1218" s="373" t="s">
        <v>285</v>
      </c>
      <c r="H1218" s="373">
        <v>6</v>
      </c>
      <c r="I1218" s="373" t="s">
        <v>286</v>
      </c>
      <c r="J1218" s="373" t="s">
        <v>286</v>
      </c>
      <c r="K1218" s="194" t="s">
        <v>627</v>
      </c>
      <c r="L1218" s="364" t="s">
        <v>628</v>
      </c>
      <c r="M1218" s="364" t="s">
        <v>317</v>
      </c>
      <c r="N1218" s="364" t="s">
        <v>318</v>
      </c>
      <c r="O1218" s="373" t="s">
        <v>315</v>
      </c>
      <c r="P1218" s="364">
        <v>2</v>
      </c>
      <c r="Q1218" s="364">
        <v>2</v>
      </c>
      <c r="R1218" s="369">
        <v>4</v>
      </c>
      <c r="S1218" s="364">
        <v>3</v>
      </c>
      <c r="T1218" s="8"/>
      <c r="U1218" s="374">
        <v>50</v>
      </c>
      <c r="V1218" s="370">
        <v>44995918</v>
      </c>
      <c r="W1218" s="373" t="s">
        <v>162</v>
      </c>
      <c r="X1218" s="364" t="s">
        <v>321</v>
      </c>
      <c r="Y1218" s="364" t="s">
        <v>556</v>
      </c>
      <c r="Z1218" s="364"/>
      <c r="AA1218" s="364"/>
      <c r="AB1218" s="370"/>
      <c r="AC1218" s="364"/>
      <c r="AD1218" s="369"/>
      <c r="AE1218" s="370"/>
      <c r="AF1218" s="370"/>
      <c r="AG1218" s="364" t="s">
        <v>319</v>
      </c>
      <c r="AH1218" s="364">
        <v>2</v>
      </c>
      <c r="AI1218" s="364">
        <v>13</v>
      </c>
      <c r="AJ1218" s="364">
        <v>30</v>
      </c>
      <c r="AK1218" s="364">
        <v>16</v>
      </c>
      <c r="AL1218" s="364">
        <v>50</v>
      </c>
      <c r="AM1218" s="22">
        <f t="shared" si="589"/>
        <v>4</v>
      </c>
      <c r="AN1218" s="104">
        <f t="shared" si="583"/>
        <v>0.5625</v>
      </c>
      <c r="AO1218" s="104">
        <f t="shared" si="584"/>
        <v>0.70138888888888884</v>
      </c>
      <c r="AP1218" s="22" t="str" cm="1">
        <f t="array" ref="AP1218">IF(W1218="","",IF(SUMPRODUCT((W1218=$W$7:$W$2042)*(AH1218=$AH$7:$AH$2042)*(AN1218=$AN$7:$AN$2042)*(AO1218=$AO$7:$AO$2042)*(ROW($W$7:$W$2042)&lt;&gt;ROW(W1218))*((R1218=0)*($R$7:$R$2042&gt;0)+(R1218&gt;0)*($R$7:$R$2042=0)))&gt;0,"SALONES UNIDOS",IF(SUMPRODUCT((W1218=$W$7:$W$2042)*(AH1218=$AH$7:$AH$2042)*((AN1218&lt;$AO$7:$AO$2042)*(AO1218&gt;$AN$7:$AN$2042))*(ROW($W$7:$W$2042)&lt;&gt;ROW(W1218)))&gt;0,"Cruzado","Sin cruce")))</f>
        <v>Sin cruce</v>
      </c>
      <c r="AQ1218" s="104"/>
      <c r="AR1218" s="104"/>
      <c r="AS1218" s="22"/>
      <c r="AT1218" s="22"/>
      <c r="AU1218" s="361" t="str" cm="1">
        <f t="array" ref="AU1218">IF(AB1218="","",IF(SUMPRODUCT((AB1218=$AB$989:$AB$1558)*(AH1218=$AH$989:$AH$1558)*(AQ1218=$AQ$989:$AQ$1558)*(AR1218=$AR$989:$AR$1558)*(ROW($AB$989:$AB$1558)&lt;&gt;ROW(AB1218))*((R1218=0)*($R$989:$R$1558&gt;0)+(R1218&gt;0)*($R$989:$R$1558=0)))&gt;0,"SALONES UNIDOS",IF(SUMPRODUCT((AB1218=$AB$989:$AB$1558)*(AH1218=$AH$989:$AH$1558)*((AQ1218&lt;$AR$989:$AR$1558)*(AR1218&gt;$AQ$989:$AQ$1558))*(ROW($AB$989:$AB$1558)&lt;&gt;ROW(AB1218)))&gt;0,"Cruzado","Sin cruce")))</f>
        <v/>
      </c>
      <c r="AV1218" s="361" t="str" cm="1">
        <f t="array" ref="AV1218">IF(AD1218="","",IF(SUMPRODUCT((AD1218=$AD$989:$AD$1558)*(AH1218=$AH$989:$AH$1558)*(AS1218=$AS$989:$AS$1558)*(AT1218=$AT$989:$AT$1558)*(ROW($AD$989:$AD$1558)&lt;&gt;ROW(AD1218))*((R1218=0)*($R$989:$R$1558&gt;0)+(R1218&gt;0)*($R$989:$R$1558=0)))&gt;0,"SALONES UNIDOS",IF(SUMPRODUCT((AD1218=$AD$989:$AD$1558)*(AH1218=$AH$989:$AH$1558)*((AS1218&lt;$AT$989:$AT$1558)*(AT1218&gt;$AS$989:$AS$1558))*(ROW($AD$989:$AD$1558)&lt;&gt;ROW(AD1218)))&gt;0,"Cruzado","Sin cruce")))</f>
        <v/>
      </c>
      <c r="AW1218" s="104" t="str">
        <f t="shared" si="590"/>
        <v>EN6PRINCIPALD</v>
      </c>
      <c r="AX1218" s="104" t="str" cm="1">
        <f t="array" ref="AX1218">IF(AW1218="","",IF(SUMPRODUCT((AW1218=$AW$7:$AW$2042)*(AH1218=$AH$7:$AH$2042)*(AN1218=$AN$7:$AN$2042)*(AO1218=$AO$7:$AO$2042)*(ROW($AW$7:$AW$2042)&lt;&gt;ROW(AW1218))*((R1218=0)*($R$7:$R$2042&gt;0)+(R1218&gt;0)*($R$7:$R$2042=0)))&gt;0,"SALONES UNIDOS",IF(SUMPRODUCT((AW1218=$AW$7:$AW$2042)*(AH1218=$AH$7:$AH$2042)*((AN1218&lt;$AO$7:$AO$2042)*(AO1218&gt;$AN$7:$AN$2042))*(ROW($AW$7:$AW$2042)&lt;&gt;ROW(AW1218)))&gt;0,"Cruzado","Sin cruce")))</f>
        <v>Sin cruce</v>
      </c>
    </row>
    <row r="1219" spans="2:50" ht="19.8" hidden="1" customHeight="1" x14ac:dyDescent="0.25">
      <c r="B1219" s="494" t="s">
        <v>314</v>
      </c>
      <c r="C1219" s="369" t="s">
        <v>968</v>
      </c>
      <c r="D1219" s="369">
        <v>20261</v>
      </c>
      <c r="E1219" s="373" t="s">
        <v>280</v>
      </c>
      <c r="F1219" s="370" t="s">
        <v>291</v>
      </c>
      <c r="G1219" s="373" t="s">
        <v>285</v>
      </c>
      <c r="H1219" s="373">
        <v>6</v>
      </c>
      <c r="I1219" s="373" t="s">
        <v>325</v>
      </c>
      <c r="J1219" s="373" t="s">
        <v>325</v>
      </c>
      <c r="K1219" s="194" t="s">
        <v>626</v>
      </c>
      <c r="L1219" s="364" t="s">
        <v>992</v>
      </c>
      <c r="M1219" s="364" t="s">
        <v>317</v>
      </c>
      <c r="N1219" s="364" t="s">
        <v>318</v>
      </c>
      <c r="O1219" s="373" t="s">
        <v>315</v>
      </c>
      <c r="P1219" s="364">
        <v>2</v>
      </c>
      <c r="Q1219" s="364">
        <v>4</v>
      </c>
      <c r="R1219" s="369">
        <v>6</v>
      </c>
      <c r="S1219" s="364">
        <v>4</v>
      </c>
      <c r="T1219" s="8"/>
      <c r="U1219" s="374">
        <v>50</v>
      </c>
      <c r="V1219" s="370">
        <v>43809799</v>
      </c>
      <c r="W1219" s="373" t="s">
        <v>92</v>
      </c>
      <c r="X1219" s="364" t="s">
        <v>321</v>
      </c>
      <c r="Y1219" s="364" t="s">
        <v>556</v>
      </c>
      <c r="Z1219" s="364"/>
      <c r="AA1219" s="364"/>
      <c r="AB1219" s="370"/>
      <c r="AC1219" s="364"/>
      <c r="AD1219" s="369"/>
      <c r="AE1219" s="370"/>
      <c r="AF1219" s="370"/>
      <c r="AG1219" s="364" t="s">
        <v>319</v>
      </c>
      <c r="AH1219" s="364">
        <v>4</v>
      </c>
      <c r="AI1219" s="364">
        <v>17</v>
      </c>
      <c r="AJ1219" s="364">
        <v>40</v>
      </c>
      <c r="AK1219" s="364">
        <v>22</v>
      </c>
      <c r="AL1219" s="364">
        <v>40</v>
      </c>
      <c r="AM1219" s="22">
        <f t="shared" si="589"/>
        <v>6</v>
      </c>
      <c r="AN1219" s="104">
        <f t="shared" si="583"/>
        <v>0.73611111111111116</v>
      </c>
      <c r="AO1219" s="104">
        <f t="shared" si="584"/>
        <v>0.94444444444444442</v>
      </c>
      <c r="AP1219" s="22" t="str" cm="1">
        <f t="array" ref="AP1219">IF(W1219="","",IF(SUMPRODUCT((W1219=$W$7:$W$2042)*(AH1219=$AH$7:$AH$2042)*(AN1219=$AN$7:$AN$2042)*(AO1219=$AO$7:$AO$2042)*(ROW($W$7:$W$2042)&lt;&gt;ROW(W1219))*((R1219=0)*($R$7:$R$2042&gt;0)+(R1219&gt;0)*($R$7:$R$2042=0)))&gt;0,"SALONES UNIDOS",IF(SUMPRODUCT((W1219=$W$7:$W$2042)*(AH1219=$AH$7:$AH$2042)*((AN1219&lt;$AO$7:$AO$2042)*(AO1219&gt;$AN$7:$AN$2042))*(ROW($W$7:$W$2042)&lt;&gt;ROW(W1219)))&gt;0,"Cruzado","Sin cruce")))</f>
        <v>Sin cruce</v>
      </c>
      <c r="AQ1219" s="104"/>
      <c r="AR1219" s="104"/>
      <c r="AS1219" s="22"/>
      <c r="AT1219" s="22"/>
      <c r="AU1219" s="361" t="str" cm="1">
        <f t="array" ref="AU1219">IF(AB1219="","",IF(SUMPRODUCT((AB1219=$AB$989:$AB$1558)*(AH1219=$AH$989:$AH$1558)*(AQ1219=$AQ$989:$AQ$1558)*(AR1219=$AR$989:$AR$1558)*(ROW($AB$989:$AB$1558)&lt;&gt;ROW(AB1219))*((R1219=0)*($R$989:$R$1558&gt;0)+(R1219&gt;0)*($R$989:$R$1558=0)))&gt;0,"SALONES UNIDOS",IF(SUMPRODUCT((AB1219=$AB$989:$AB$1558)*(AH1219=$AH$989:$AH$1558)*((AQ1219&lt;$AR$989:$AR$1558)*(AR1219&gt;$AQ$989:$AQ$1558))*(ROW($AB$989:$AB$1558)&lt;&gt;ROW(AB1219)))&gt;0,"Cruzado","Sin cruce")))</f>
        <v/>
      </c>
      <c r="AV1219" s="361" t="str" cm="1">
        <f t="array" ref="AV1219">IF(AD1219="","",IF(SUMPRODUCT((AD1219=$AD$989:$AD$1558)*(AH1219=$AH$989:$AH$1558)*(AS1219=$AS$989:$AS$1558)*(AT1219=$AT$989:$AT$1558)*(ROW($AD$989:$AD$1558)&lt;&gt;ROW(AD1219))*((R1219=0)*($R$989:$R$1558&gt;0)+(R1219&gt;0)*($R$989:$R$1558=0)))&gt;0,"SALONES UNIDOS",IF(SUMPRODUCT((AD1219=$AD$989:$AD$1558)*(AH1219=$AH$989:$AH$1558)*((AS1219&lt;$AT$989:$AT$1558)*(AT1219&gt;$AS$989:$AS$1558))*(ROW($AD$989:$AD$1558)&lt;&gt;ROW(AD1219)))&gt;0,"Cruzado","Sin cruce")))</f>
        <v/>
      </c>
      <c r="AW1219" s="104" t="str">
        <f t="shared" si="590"/>
        <v>EN6PRINCIPALJ</v>
      </c>
      <c r="AX1219" s="104" t="str" cm="1">
        <f t="array" ref="AX1219">IF(AW1219="","",IF(SUMPRODUCT((AW1219=$AW$7:$AW$2042)*(AH1219=$AH$7:$AH$2042)*(AN1219=$AN$7:$AN$2042)*(AO1219=$AO$7:$AO$2042)*(ROW($AW$7:$AW$2042)&lt;&gt;ROW(AW1219))*((R1219=0)*($R$7:$R$2042&gt;0)+(R1219&gt;0)*($R$7:$R$2042=0)))&gt;0,"SALONES UNIDOS",IF(SUMPRODUCT((AW1219=$AW$7:$AW$2042)*(AH1219=$AH$7:$AH$2042)*((AN1219&lt;$AO$7:$AO$2042)*(AO1219&gt;$AN$7:$AN$2042))*(ROW($AW$7:$AW$2042)&lt;&gt;ROW(AW1219)))&gt;0,"Cruzado","Sin cruce")))</f>
        <v>Sin cruce</v>
      </c>
    </row>
    <row r="1220" spans="2:50" ht="19.8" hidden="1" customHeight="1" x14ac:dyDescent="0.25">
      <c r="B1220" s="494" t="s">
        <v>314</v>
      </c>
      <c r="C1220" s="369" t="s">
        <v>968</v>
      </c>
      <c r="D1220" s="369">
        <v>20261</v>
      </c>
      <c r="E1220" s="373" t="s">
        <v>280</v>
      </c>
      <c r="F1220" s="370" t="s">
        <v>291</v>
      </c>
      <c r="G1220" s="373" t="s">
        <v>285</v>
      </c>
      <c r="H1220" s="373">
        <v>7</v>
      </c>
      <c r="I1220" s="373" t="s">
        <v>278</v>
      </c>
      <c r="J1220" s="373" t="s">
        <v>278</v>
      </c>
      <c r="K1220" s="194" t="s">
        <v>630</v>
      </c>
      <c r="L1220" s="364" t="s">
        <v>631</v>
      </c>
      <c r="M1220" s="364" t="s">
        <v>317</v>
      </c>
      <c r="N1220" s="364" t="s">
        <v>621</v>
      </c>
      <c r="O1220" s="373" t="s">
        <v>321</v>
      </c>
      <c r="P1220" s="364">
        <v>2</v>
      </c>
      <c r="Q1220" s="364">
        <v>0</v>
      </c>
      <c r="R1220" s="369">
        <v>2</v>
      </c>
      <c r="S1220" s="364">
        <v>2</v>
      </c>
      <c r="T1220" s="8"/>
      <c r="U1220" s="374">
        <v>40</v>
      </c>
      <c r="V1220" s="370">
        <v>72887149</v>
      </c>
      <c r="W1220" s="373" t="s">
        <v>246</v>
      </c>
      <c r="X1220" s="364" t="s">
        <v>321</v>
      </c>
      <c r="Y1220" s="364" t="s">
        <v>556</v>
      </c>
      <c r="Z1220" s="364"/>
      <c r="AA1220" s="364"/>
      <c r="AB1220" s="370"/>
      <c r="AC1220" s="364"/>
      <c r="AD1220" s="369"/>
      <c r="AE1220" s="370"/>
      <c r="AF1220" s="370"/>
      <c r="AG1220" s="364" t="s">
        <v>559</v>
      </c>
      <c r="AH1220" s="364">
        <v>3</v>
      </c>
      <c r="AI1220" s="364">
        <v>15</v>
      </c>
      <c r="AJ1220" s="364">
        <v>10</v>
      </c>
      <c r="AK1220" s="364">
        <v>16</v>
      </c>
      <c r="AL1220" s="364">
        <v>50</v>
      </c>
      <c r="AM1220" s="22">
        <f t="shared" si="589"/>
        <v>2</v>
      </c>
      <c r="AN1220" s="104">
        <f t="shared" si="583"/>
        <v>0.63194444444444442</v>
      </c>
      <c r="AO1220" s="104">
        <f t="shared" si="584"/>
        <v>0.70138888888888884</v>
      </c>
      <c r="AP1220" s="22" t="str" cm="1">
        <f t="array" ref="AP1220">IF(W1220="","",IF(SUMPRODUCT((W1220=$W$7:$W$2042)*(AH1220=$AH$7:$AH$2042)*(AN1220=$AN$7:$AN$2042)*(AO1220=$AO$7:$AO$2042)*(ROW($W$7:$W$2042)&lt;&gt;ROW(W1220))*((R1220=0)*($R$7:$R$2042&gt;0)+(R1220&gt;0)*($R$7:$R$2042=0)))&gt;0,"SALONES UNIDOS",IF(SUMPRODUCT((W1220=$W$7:$W$2042)*(AH1220=$AH$7:$AH$2042)*((AN1220&lt;$AO$7:$AO$2042)*(AO1220&gt;$AN$7:$AN$2042))*(ROW($W$7:$W$2042)&lt;&gt;ROW(W1220)))&gt;0,"Cruzado","Sin cruce")))</f>
        <v>Sin cruce</v>
      </c>
      <c r="AQ1220" s="104"/>
      <c r="AR1220" s="104"/>
      <c r="AS1220" s="22"/>
      <c r="AT1220" s="22"/>
      <c r="AU1220" s="361" t="str" cm="1">
        <f t="array" ref="AU1220">IF(AB1220="","",IF(SUMPRODUCT((AB1220=$AB$989:$AB$1558)*(AH1220=$AH$989:$AH$1558)*(AQ1220=$AQ$989:$AQ$1558)*(AR1220=$AR$989:$AR$1558)*(ROW($AB$989:$AB$1558)&lt;&gt;ROW(AB1220))*((R1220=0)*($R$989:$R$1558&gt;0)+(R1220&gt;0)*($R$989:$R$1558=0)))&gt;0,"SALONES UNIDOS",IF(SUMPRODUCT((AB1220=$AB$989:$AB$1558)*(AH1220=$AH$989:$AH$1558)*((AQ1220&lt;$AR$989:$AR$1558)*(AR1220&gt;$AQ$989:$AQ$1558))*(ROW($AB$989:$AB$1558)&lt;&gt;ROW(AB1220)))&gt;0,"Cruzado","Sin cruce")))</f>
        <v/>
      </c>
      <c r="AV1220" s="361" t="str" cm="1">
        <f t="array" ref="AV1220">IF(AD1220="","",IF(SUMPRODUCT((AD1220=$AD$989:$AD$1558)*(AH1220=$AH$989:$AH$1558)*(AS1220=$AS$989:$AS$1558)*(AT1220=$AT$989:$AT$1558)*(ROW($AD$989:$AD$1558)&lt;&gt;ROW(AD1220))*((R1220=0)*($R$989:$R$1558&gt;0)+(R1220&gt;0)*($R$989:$R$1558=0)))&gt;0,"SALONES UNIDOS",IF(SUMPRODUCT((AD1220=$AD$989:$AD$1558)*(AH1220=$AH$989:$AH$1558)*((AS1220&lt;$AT$989:$AT$1558)*(AT1220&gt;$AS$989:$AS$1558))*(ROW($AD$989:$AD$1558)&lt;&gt;ROW(AD1220)))&gt;0,"Cruzado","Sin cruce")))</f>
        <v/>
      </c>
      <c r="AW1220" s="104" t="str">
        <f t="shared" si="590"/>
        <v>EN7PRINCIPALA</v>
      </c>
      <c r="AX1220" s="104" t="str" cm="1">
        <f t="array" ref="AX1220">IF(AW1220="","",IF(SUMPRODUCT((AW1220=$AW$7:$AW$2042)*(AH1220=$AH$7:$AH$2042)*(AN1220=$AN$7:$AN$2042)*(AO1220=$AO$7:$AO$2042)*(ROW($AW$7:$AW$2042)&lt;&gt;ROW(AW1220))*((R1220=0)*($R$7:$R$2042&gt;0)+(R1220&gt;0)*($R$7:$R$2042=0)))&gt;0,"SALONES UNIDOS",IF(SUMPRODUCT((AW1220=$AW$7:$AW$2042)*(AH1220=$AH$7:$AH$2042)*((AN1220&lt;$AO$7:$AO$2042)*(AO1220&gt;$AN$7:$AN$2042))*(ROW($AW$7:$AW$2042)&lt;&gt;ROW(AW1220)))&gt;0,"Cruzado","Sin cruce")))</f>
        <v>Sin cruce</v>
      </c>
    </row>
    <row r="1221" spans="2:50" ht="19.8" hidden="1" customHeight="1" x14ac:dyDescent="0.25">
      <c r="B1221" s="494" t="s">
        <v>314</v>
      </c>
      <c r="C1221" s="369" t="s">
        <v>968</v>
      </c>
      <c r="D1221" s="369">
        <v>20261</v>
      </c>
      <c r="E1221" s="373" t="s">
        <v>280</v>
      </c>
      <c r="F1221" s="370" t="s">
        <v>291</v>
      </c>
      <c r="G1221" s="373" t="s">
        <v>285</v>
      </c>
      <c r="H1221" s="373">
        <v>7</v>
      </c>
      <c r="I1221" s="373" t="s">
        <v>278</v>
      </c>
      <c r="J1221" s="373" t="s">
        <v>278</v>
      </c>
      <c r="K1221" s="194" t="s">
        <v>632</v>
      </c>
      <c r="L1221" s="364" t="s">
        <v>643</v>
      </c>
      <c r="M1221" s="364" t="s">
        <v>317</v>
      </c>
      <c r="N1221" s="364" t="s">
        <v>318</v>
      </c>
      <c r="O1221" s="373" t="s">
        <v>315</v>
      </c>
      <c r="P1221" s="364">
        <v>3</v>
      </c>
      <c r="Q1221" s="364">
        <v>4</v>
      </c>
      <c r="R1221" s="369">
        <v>7</v>
      </c>
      <c r="S1221" s="364">
        <v>5</v>
      </c>
      <c r="T1221" s="8"/>
      <c r="U1221" s="374">
        <v>30</v>
      </c>
      <c r="V1221" s="370">
        <v>21867757</v>
      </c>
      <c r="W1221" s="373" t="s">
        <v>151</v>
      </c>
      <c r="X1221" s="364" t="s">
        <v>315</v>
      </c>
      <c r="Y1221" s="364" t="s">
        <v>556</v>
      </c>
      <c r="Z1221" s="364"/>
      <c r="AA1221" s="364"/>
      <c r="AB1221" s="364" t="s">
        <v>842</v>
      </c>
      <c r="AC1221" s="364"/>
      <c r="AD1221" s="369"/>
      <c r="AE1221" s="370"/>
      <c r="AF1221" s="370"/>
      <c r="AG1221" s="370" t="s">
        <v>319</v>
      </c>
      <c r="AH1221" s="364">
        <v>4</v>
      </c>
      <c r="AI1221" s="364">
        <v>14</v>
      </c>
      <c r="AJ1221" s="364">
        <v>20</v>
      </c>
      <c r="AK1221" s="364">
        <v>20</v>
      </c>
      <c r="AL1221" s="364">
        <v>10</v>
      </c>
      <c r="AM1221" s="22">
        <f t="shared" si="589"/>
        <v>7</v>
      </c>
      <c r="AN1221" s="104">
        <f t="shared" si="583"/>
        <v>0.59722222222222221</v>
      </c>
      <c r="AO1221" s="104">
        <f t="shared" si="584"/>
        <v>0.84027777777777779</v>
      </c>
      <c r="AP1221" s="22" t="str" cm="1">
        <f t="array" ref="AP1221">IF(W1221="","",IF(SUMPRODUCT((W1221=$W$7:$W$2042)*(AH1221=$AH$7:$AH$2042)*(AN1221=$AN$7:$AN$2042)*(AO1221=$AO$7:$AO$2042)*(ROW($W$7:$W$2042)&lt;&gt;ROW(W1221))*((R1221=0)*($R$7:$R$2042&gt;0)+(R1221&gt;0)*($R$7:$R$2042=0)))&gt;0,"SALONES UNIDOS",IF(SUMPRODUCT((W1221=$W$7:$W$2042)*(AH1221=$AH$7:$AH$2042)*((AN1221&lt;$AO$7:$AO$2042)*(AO1221&gt;$AN$7:$AN$2042))*(ROW($W$7:$W$2042)&lt;&gt;ROW(W1221)))&gt;0,"Cruzado","Sin cruce")))</f>
        <v>Sin cruce</v>
      </c>
      <c r="AQ1221" s="104">
        <f t="shared" ref="AQ1221:AQ1222" si="591">AN1221</f>
        <v>0.59722222222222221</v>
      </c>
      <c r="AR1221" s="104">
        <f t="shared" ref="AR1221:AR1222" si="592">AO1221</f>
        <v>0.84027777777777779</v>
      </c>
      <c r="AS1221" s="22"/>
      <c r="AT1221" s="22"/>
      <c r="AU1221" s="361" t="str" cm="1">
        <f t="array" ref="AU1221">IF(AB1221="","",IF(SUMPRODUCT((AB1221=$AB$989:$AB$1558)*(AH1221=$AH$989:$AH$1558)*(AQ1221=$AQ$989:$AQ$1558)*(AR1221=$AR$989:$AR$1558)*(ROW($AB$989:$AB$1558)&lt;&gt;ROW(AB1221))*((R1221=0)*($R$989:$R$1558&gt;0)+(R1221&gt;0)*($R$989:$R$1558=0)))&gt;0,"SALONES UNIDOS",IF(SUMPRODUCT((AB1221=$AB$989:$AB$1558)*(AH1221=$AH$989:$AH$1558)*((AQ1221&lt;$AR$989:$AR$1558)*(AR1221&gt;$AQ$989:$AQ$1558))*(ROW($AB$989:$AB$1558)&lt;&gt;ROW(AB1221)))&gt;0,"Cruzado","Sin cruce")))</f>
        <v>Sin cruce</v>
      </c>
      <c r="AV1221" s="361" t="str" cm="1">
        <f t="array" ref="AV1221">IF(AD1221="","",IF(SUMPRODUCT((AD1221=$AD$989:$AD$1558)*(AH1221=$AH$989:$AH$1558)*(AS1221=$AS$989:$AS$1558)*(AT1221=$AT$989:$AT$1558)*(ROW($AD$989:$AD$1558)&lt;&gt;ROW(AD1221))*((R1221=0)*($R$989:$R$1558&gt;0)+(R1221&gt;0)*($R$989:$R$1558=0)))&gt;0,"SALONES UNIDOS",IF(SUMPRODUCT((AD1221=$AD$989:$AD$1558)*(AH1221=$AH$989:$AH$1558)*((AS1221&lt;$AT$989:$AT$1558)*(AT1221&gt;$AS$989:$AS$1558))*(ROW($AD$989:$AD$1558)&lt;&gt;ROW(AD1221)))&gt;0,"Cruzado","Sin cruce")))</f>
        <v/>
      </c>
      <c r="AW1221" s="104" t="str">
        <f t="shared" si="590"/>
        <v>EN7PRINCIPALA</v>
      </c>
      <c r="AX1221" s="104" t="str" cm="1">
        <f t="array" ref="AX1221">IF(AW1221="","",IF(SUMPRODUCT((AW1221=$AW$7:$AW$2042)*(AH1221=$AH$7:$AH$2042)*(AN1221=$AN$7:$AN$2042)*(AO1221=$AO$7:$AO$2042)*(ROW($AW$7:$AW$2042)&lt;&gt;ROW(AW1221))*((R1221=0)*($R$7:$R$2042&gt;0)+(R1221&gt;0)*($R$7:$R$2042=0)))&gt;0,"SALONES UNIDOS",IF(SUMPRODUCT((AW1221=$AW$7:$AW$2042)*(AH1221=$AH$7:$AH$2042)*((AN1221&lt;$AO$7:$AO$2042)*(AO1221&gt;$AN$7:$AN$2042))*(ROW($AW$7:$AW$2042)&lt;&gt;ROW(AW1221)))&gt;0,"Cruzado","Sin cruce")))</f>
        <v>Sin cruce</v>
      </c>
    </row>
    <row r="1222" spans="2:50" ht="19.8" hidden="1" customHeight="1" x14ac:dyDescent="0.25">
      <c r="B1222" s="494" t="s">
        <v>314</v>
      </c>
      <c r="C1222" s="369" t="s">
        <v>968</v>
      </c>
      <c r="D1222" s="369">
        <v>20261</v>
      </c>
      <c r="E1222" s="373" t="s">
        <v>280</v>
      </c>
      <c r="F1222" s="370" t="s">
        <v>291</v>
      </c>
      <c r="G1222" s="373" t="s">
        <v>285</v>
      </c>
      <c r="H1222" s="373">
        <v>7</v>
      </c>
      <c r="I1222" s="373" t="s">
        <v>278</v>
      </c>
      <c r="J1222" s="373" t="s">
        <v>278</v>
      </c>
      <c r="K1222" s="194" t="s">
        <v>635</v>
      </c>
      <c r="L1222" s="364" t="s">
        <v>636</v>
      </c>
      <c r="M1222" s="364" t="s">
        <v>317</v>
      </c>
      <c r="N1222" s="364" t="s">
        <v>318</v>
      </c>
      <c r="O1222" s="373" t="s">
        <v>315</v>
      </c>
      <c r="P1222" s="364">
        <v>2</v>
      </c>
      <c r="Q1222" s="364">
        <v>0</v>
      </c>
      <c r="R1222" s="369">
        <v>2</v>
      </c>
      <c r="S1222" s="364">
        <v>6</v>
      </c>
      <c r="T1222" s="8"/>
      <c r="U1222" s="374">
        <v>30</v>
      </c>
      <c r="V1222" s="491">
        <v>21808913</v>
      </c>
      <c r="W1222" s="491" t="s">
        <v>194</v>
      </c>
      <c r="X1222" s="364" t="s">
        <v>315</v>
      </c>
      <c r="Y1222" s="364" t="s">
        <v>556</v>
      </c>
      <c r="Z1222" s="364"/>
      <c r="AA1222" s="364"/>
      <c r="AB1222" s="483" t="s">
        <v>964</v>
      </c>
      <c r="AC1222" s="364"/>
      <c r="AD1222" s="369"/>
      <c r="AE1222" s="370"/>
      <c r="AF1222" s="370"/>
      <c r="AG1222" s="370" t="s">
        <v>559</v>
      </c>
      <c r="AH1222" s="364">
        <v>2</v>
      </c>
      <c r="AI1222" s="364">
        <v>7</v>
      </c>
      <c r="AJ1222" s="364">
        <v>40</v>
      </c>
      <c r="AK1222" s="364">
        <v>9</v>
      </c>
      <c r="AL1222" s="364">
        <v>20</v>
      </c>
      <c r="AM1222" s="22">
        <f t="shared" si="589"/>
        <v>2</v>
      </c>
      <c r="AN1222" s="104">
        <f t="shared" si="583"/>
        <v>0.31944444444444448</v>
      </c>
      <c r="AO1222" s="104">
        <f t="shared" si="584"/>
        <v>0.3888888888888889</v>
      </c>
      <c r="AP1222" s="22" t="str" cm="1">
        <f t="array" ref="AP1222">IF(W1222="","",IF(SUMPRODUCT((W1222=$W$7:$W$2042)*(AH1222=$AH$7:$AH$2042)*(AN1222=$AN$7:$AN$2042)*(AO1222=$AO$7:$AO$2042)*(ROW($W$7:$W$2042)&lt;&gt;ROW(W1222))*((R1222=0)*($R$7:$R$2042&gt;0)+(R1222&gt;0)*($R$7:$R$2042=0)))&gt;0,"SALONES UNIDOS",IF(SUMPRODUCT((W1222=$W$7:$W$2042)*(AH1222=$AH$7:$AH$2042)*((AN1222&lt;$AO$7:$AO$2042)*(AO1222&gt;$AN$7:$AN$2042))*(ROW($W$7:$W$2042)&lt;&gt;ROW(W1222)))&gt;0,"Cruzado","Sin cruce")))</f>
        <v>Sin cruce</v>
      </c>
      <c r="AQ1222" s="104">
        <f t="shared" si="591"/>
        <v>0.31944444444444448</v>
      </c>
      <c r="AR1222" s="104">
        <f t="shared" si="592"/>
        <v>0.3888888888888889</v>
      </c>
      <c r="AS1222" s="22"/>
      <c r="AT1222" s="22"/>
      <c r="AU1222" s="361" t="str" cm="1">
        <f t="array" ref="AU1222">IF(AB1222="","",IF(SUMPRODUCT((AB1222=$AB$989:$AB$1558)*(AH1222=$AH$989:$AH$1558)*(AQ1222=$AQ$989:$AQ$1558)*(AR1222=$AR$989:$AR$1558)*(ROW($AB$989:$AB$1558)&lt;&gt;ROW(AB1222))*((R1222=0)*($R$989:$R$1558&gt;0)+(R1222&gt;0)*($R$989:$R$1558=0)))&gt;0,"SALONES UNIDOS",IF(SUMPRODUCT((AB1222=$AB$989:$AB$1558)*(AH1222=$AH$989:$AH$1558)*((AQ1222&lt;$AR$989:$AR$1558)*(AR1222&gt;$AQ$989:$AQ$1558))*(ROW($AB$989:$AB$1558)&lt;&gt;ROW(AB1222)))&gt;0,"Cruzado","Sin cruce")))</f>
        <v>Sin cruce</v>
      </c>
      <c r="AV1222" s="361" t="str" cm="1">
        <f t="array" ref="AV1222">IF(AD1222="","",IF(SUMPRODUCT((AD1222=$AD$989:$AD$1558)*(AH1222=$AH$989:$AH$1558)*(AS1222=$AS$989:$AS$1558)*(AT1222=$AT$989:$AT$1558)*(ROW($AD$989:$AD$1558)&lt;&gt;ROW(AD1222))*((R1222=0)*($R$989:$R$1558&gt;0)+(R1222&gt;0)*($R$989:$R$1558=0)))&gt;0,"SALONES UNIDOS",IF(SUMPRODUCT((AD1222=$AD$989:$AD$1558)*(AH1222=$AH$989:$AH$1558)*((AS1222&lt;$AT$989:$AT$1558)*(AT1222&gt;$AS$989:$AS$1558))*(ROW($AD$989:$AD$1558)&lt;&gt;ROW(AD1222)))&gt;0,"Cruzado","Sin cruce")))</f>
        <v/>
      </c>
      <c r="AW1222" s="104" t="str">
        <f t="shared" si="590"/>
        <v>EN7PRINCIPALA</v>
      </c>
      <c r="AX1222" s="104" t="str" cm="1">
        <f t="array" ref="AX1222">IF(AW1222="","",IF(SUMPRODUCT((AW1222=$AW$7:$AW$2042)*(AH1222=$AH$7:$AH$2042)*(AN1222=$AN$7:$AN$2042)*(AO1222=$AO$7:$AO$2042)*(ROW($AW$7:$AW$2042)&lt;&gt;ROW(AW1222))*((R1222=0)*($R$7:$R$2042&gt;0)+(R1222&gt;0)*($R$7:$R$2042=0)))&gt;0,"SALONES UNIDOS",IF(SUMPRODUCT((AW1222=$AW$7:$AW$2042)*(AH1222=$AH$7:$AH$2042)*((AN1222&lt;$AO$7:$AO$2042)*(AO1222&gt;$AN$7:$AN$2042))*(ROW($AW$7:$AW$2042)&lt;&gt;ROW(AW1222)))&gt;0,"Cruzado","Sin cruce")))</f>
        <v>Sin cruce</v>
      </c>
    </row>
    <row r="1223" spans="2:50" ht="19.8" hidden="1" customHeight="1" x14ac:dyDescent="0.25">
      <c r="B1223" s="494" t="s">
        <v>314</v>
      </c>
      <c r="C1223" s="369" t="s">
        <v>968</v>
      </c>
      <c r="D1223" s="369">
        <v>20261</v>
      </c>
      <c r="E1223" s="373" t="s">
        <v>280</v>
      </c>
      <c r="F1223" s="370" t="s">
        <v>291</v>
      </c>
      <c r="G1223" s="373" t="s">
        <v>285</v>
      </c>
      <c r="H1223" s="373">
        <v>7</v>
      </c>
      <c r="I1223" s="373" t="s">
        <v>552</v>
      </c>
      <c r="J1223" s="373" t="s">
        <v>278</v>
      </c>
      <c r="K1223" s="194" t="s">
        <v>635</v>
      </c>
      <c r="L1223" s="364" t="s">
        <v>636</v>
      </c>
      <c r="M1223" s="364" t="s">
        <v>317</v>
      </c>
      <c r="N1223" s="364" t="s">
        <v>318</v>
      </c>
      <c r="O1223" s="373" t="s">
        <v>315</v>
      </c>
      <c r="P1223" s="364">
        <v>0</v>
      </c>
      <c r="Q1223" s="364">
        <v>2</v>
      </c>
      <c r="R1223" s="369">
        <v>2</v>
      </c>
      <c r="S1223" s="364">
        <v>6</v>
      </c>
      <c r="T1223" s="8"/>
      <c r="U1223" s="374">
        <v>15</v>
      </c>
      <c r="V1223" s="370">
        <v>21808913</v>
      </c>
      <c r="W1223" s="373" t="s">
        <v>194</v>
      </c>
      <c r="X1223" s="364" t="s">
        <v>315</v>
      </c>
      <c r="Y1223" s="364" t="s">
        <v>556</v>
      </c>
      <c r="Z1223" s="364"/>
      <c r="AA1223" s="364"/>
      <c r="AB1223" s="370"/>
      <c r="AC1223" s="364"/>
      <c r="AD1223" s="364" t="s">
        <v>861</v>
      </c>
      <c r="AE1223" s="370"/>
      <c r="AF1223" s="370"/>
      <c r="AG1223" s="370" t="s">
        <v>301</v>
      </c>
      <c r="AH1223" s="364">
        <v>3</v>
      </c>
      <c r="AI1223" s="364">
        <v>7</v>
      </c>
      <c r="AJ1223" s="364">
        <v>40</v>
      </c>
      <c r="AK1223" s="364">
        <v>9</v>
      </c>
      <c r="AL1223" s="364">
        <v>20</v>
      </c>
      <c r="AM1223" s="22">
        <f t="shared" si="589"/>
        <v>2</v>
      </c>
      <c r="AN1223" s="104">
        <f t="shared" si="583"/>
        <v>0.31944444444444448</v>
      </c>
      <c r="AO1223" s="104">
        <f t="shared" si="584"/>
        <v>0.3888888888888889</v>
      </c>
      <c r="AP1223" s="22" t="str" cm="1">
        <f t="array" ref="AP1223">IF(W1223="","",IF(SUMPRODUCT((W1223=$W$7:$W$2042)*(AH1223=$AH$7:$AH$2042)*(AN1223=$AN$7:$AN$2042)*(AO1223=$AO$7:$AO$2042)*(ROW($W$7:$W$2042)&lt;&gt;ROW(W1223))*((R1223=0)*($R$7:$R$2042&gt;0)+(R1223&gt;0)*($R$7:$R$2042=0)))&gt;0,"SALONES UNIDOS",IF(SUMPRODUCT((W1223=$W$7:$W$2042)*(AH1223=$AH$7:$AH$2042)*((AN1223&lt;$AO$7:$AO$2042)*(AO1223&gt;$AN$7:$AN$2042))*(ROW($W$7:$W$2042)&lt;&gt;ROW(W1223)))&gt;0,"Cruzado","Sin cruce")))</f>
        <v>Sin cruce</v>
      </c>
      <c r="AQ1223" s="22"/>
      <c r="AR1223" s="22"/>
      <c r="AS1223" s="104">
        <f t="shared" ref="AS1223:AS1224" si="593">AN1223</f>
        <v>0.31944444444444448</v>
      </c>
      <c r="AT1223" s="104">
        <f t="shared" ref="AT1223:AT1224" si="594">AO1223</f>
        <v>0.3888888888888889</v>
      </c>
      <c r="AU1223" s="361" t="str" cm="1">
        <f t="array" ref="AU1223">IF(AB1223="","",IF(SUMPRODUCT((AB1223=$AB$989:$AB$1558)*(AH1223=$AH$989:$AH$1558)*(AQ1223=$AQ$989:$AQ$1558)*(AR1223=$AR$989:$AR$1558)*(ROW($AB$989:$AB$1558)&lt;&gt;ROW(AB1223))*((R1223=0)*($R$989:$R$1558&gt;0)+(R1223&gt;0)*($R$989:$R$1558=0)))&gt;0,"SALONES UNIDOS",IF(SUMPRODUCT((AB1223=$AB$989:$AB$1558)*(AH1223=$AH$989:$AH$1558)*((AQ1223&lt;$AR$989:$AR$1558)*(AR1223&gt;$AQ$989:$AQ$1558))*(ROW($AB$989:$AB$1558)&lt;&gt;ROW(AB1223)))&gt;0,"Cruzado","Sin cruce")))</f>
        <v/>
      </c>
      <c r="AV1223" s="361" t="str" cm="1">
        <f t="array" ref="AV1223">IF(AD1223="","",IF(SUMPRODUCT((AD1223=$AD$989:$AD$1558)*(AH1223=$AH$989:$AH$1558)*(AS1223=$AS$989:$AS$1558)*(AT1223=$AT$989:$AT$1558)*(ROW($AD$989:$AD$1558)&lt;&gt;ROW(AD1223))*((R1223=0)*($R$989:$R$1558&gt;0)+(R1223&gt;0)*($R$989:$R$1558=0)))&gt;0,"SALONES UNIDOS",IF(SUMPRODUCT((AD1223=$AD$989:$AD$1558)*(AH1223=$AH$989:$AH$1558)*((AS1223&lt;$AT$989:$AT$1558)*(AT1223&gt;$AS$989:$AS$1558))*(ROW($AD$989:$AD$1558)&lt;&gt;ROW(AD1223)))&gt;0,"Cruzado","Sin cruce")))</f>
        <v>Sin cruce</v>
      </c>
      <c r="AW1223" s="104" t="str">
        <f t="shared" si="590"/>
        <v>EN7PRINCIPALA</v>
      </c>
      <c r="AX1223" s="104" t="str" cm="1">
        <f t="array" ref="AX1223">IF(AW1223="","",IF(SUMPRODUCT((AW1223=$AW$7:$AW$2042)*(AH1223=$AH$7:$AH$2042)*(AN1223=$AN$7:$AN$2042)*(AO1223=$AO$7:$AO$2042)*(ROW($AW$7:$AW$2042)&lt;&gt;ROW(AW1223))*((R1223=0)*($R$7:$R$2042&gt;0)+(R1223&gt;0)*($R$7:$R$2042=0)))&gt;0,"SALONES UNIDOS",IF(SUMPRODUCT((AW1223=$AW$7:$AW$2042)*(AH1223=$AH$7:$AH$2042)*((AN1223&lt;$AO$7:$AO$2042)*(AO1223&gt;$AN$7:$AN$2042))*(ROW($AW$7:$AW$2042)&lt;&gt;ROW(AW1223)))&gt;0,"Cruzado","Sin cruce")))</f>
        <v>Sin cruce</v>
      </c>
    </row>
    <row r="1224" spans="2:50" ht="19.8" hidden="1" customHeight="1" x14ac:dyDescent="0.25">
      <c r="B1224" s="494" t="s">
        <v>314</v>
      </c>
      <c r="C1224" s="369" t="s">
        <v>968</v>
      </c>
      <c r="D1224" s="369">
        <v>20261</v>
      </c>
      <c r="E1224" s="373" t="s">
        <v>280</v>
      </c>
      <c r="F1224" s="370" t="s">
        <v>291</v>
      </c>
      <c r="G1224" s="373" t="s">
        <v>285</v>
      </c>
      <c r="H1224" s="373">
        <v>7</v>
      </c>
      <c r="I1224" s="373" t="s">
        <v>560</v>
      </c>
      <c r="J1224" s="373" t="s">
        <v>278</v>
      </c>
      <c r="K1224" s="194" t="s">
        <v>635</v>
      </c>
      <c r="L1224" s="364" t="s">
        <v>636</v>
      </c>
      <c r="M1224" s="364" t="s">
        <v>317</v>
      </c>
      <c r="N1224" s="364" t="s">
        <v>318</v>
      </c>
      <c r="O1224" s="373" t="s">
        <v>315</v>
      </c>
      <c r="P1224" s="364">
        <v>0</v>
      </c>
      <c r="Q1224" s="364">
        <v>2</v>
      </c>
      <c r="R1224" s="369">
        <v>2</v>
      </c>
      <c r="S1224" s="364">
        <v>6</v>
      </c>
      <c r="T1224" s="8"/>
      <c r="U1224" s="374">
        <v>15</v>
      </c>
      <c r="V1224" s="370">
        <v>21808913</v>
      </c>
      <c r="W1224" s="373" t="s">
        <v>194</v>
      </c>
      <c r="X1224" s="364" t="s">
        <v>315</v>
      </c>
      <c r="Y1224" s="364" t="s">
        <v>556</v>
      </c>
      <c r="Z1224" s="364"/>
      <c r="AA1224" s="364"/>
      <c r="AB1224" s="370"/>
      <c r="AC1224" s="364"/>
      <c r="AD1224" s="364" t="s">
        <v>861</v>
      </c>
      <c r="AE1224" s="370"/>
      <c r="AF1224" s="370"/>
      <c r="AG1224" s="370" t="s">
        <v>301</v>
      </c>
      <c r="AH1224" s="364">
        <v>3</v>
      </c>
      <c r="AI1224" s="364">
        <v>9</v>
      </c>
      <c r="AJ1224" s="364">
        <v>20</v>
      </c>
      <c r="AK1224" s="364">
        <v>11</v>
      </c>
      <c r="AL1224" s="364">
        <v>0</v>
      </c>
      <c r="AM1224" s="22">
        <f t="shared" si="589"/>
        <v>2</v>
      </c>
      <c r="AN1224" s="104">
        <f t="shared" si="583"/>
        <v>0.3888888888888889</v>
      </c>
      <c r="AO1224" s="104">
        <f t="shared" si="584"/>
        <v>0.45833333333333331</v>
      </c>
      <c r="AP1224" s="22" t="str" cm="1">
        <f t="array" ref="AP1224">IF(W1224="","",IF(SUMPRODUCT((W1224=$W$7:$W$2042)*(AH1224=$AH$7:$AH$2042)*(AN1224=$AN$7:$AN$2042)*(AO1224=$AO$7:$AO$2042)*(ROW($W$7:$W$2042)&lt;&gt;ROW(W1224))*((R1224=0)*($R$7:$R$2042&gt;0)+(R1224&gt;0)*($R$7:$R$2042=0)))&gt;0,"SALONES UNIDOS",IF(SUMPRODUCT((W1224=$W$7:$W$2042)*(AH1224=$AH$7:$AH$2042)*((AN1224&lt;$AO$7:$AO$2042)*(AO1224&gt;$AN$7:$AN$2042))*(ROW($W$7:$W$2042)&lt;&gt;ROW(W1224)))&gt;0,"Cruzado","Sin cruce")))</f>
        <v>Sin cruce</v>
      </c>
      <c r="AQ1224" s="22"/>
      <c r="AR1224" s="22"/>
      <c r="AS1224" s="104">
        <f t="shared" si="593"/>
        <v>0.3888888888888889</v>
      </c>
      <c r="AT1224" s="104">
        <f t="shared" si="594"/>
        <v>0.45833333333333331</v>
      </c>
      <c r="AU1224" s="361" t="str" cm="1">
        <f t="array" ref="AU1224">IF(AB1224="","",IF(SUMPRODUCT((AB1224=$AB$989:$AB$1558)*(AH1224=$AH$989:$AH$1558)*(AQ1224=$AQ$989:$AQ$1558)*(AR1224=$AR$989:$AR$1558)*(ROW($AB$989:$AB$1558)&lt;&gt;ROW(AB1224))*((R1224=0)*($R$989:$R$1558&gt;0)+(R1224&gt;0)*($R$989:$R$1558=0)))&gt;0,"SALONES UNIDOS",IF(SUMPRODUCT((AB1224=$AB$989:$AB$1558)*(AH1224=$AH$989:$AH$1558)*((AQ1224&lt;$AR$989:$AR$1558)*(AR1224&gt;$AQ$989:$AQ$1558))*(ROW($AB$989:$AB$1558)&lt;&gt;ROW(AB1224)))&gt;0,"Cruzado","Sin cruce")))</f>
        <v/>
      </c>
      <c r="AV1224" s="361" t="str" cm="1">
        <f t="array" ref="AV1224">IF(AD1224="","",IF(SUMPRODUCT((AD1224=$AD$989:$AD$1558)*(AH1224=$AH$989:$AH$1558)*(AS1224=$AS$989:$AS$1558)*(AT1224=$AT$989:$AT$1558)*(ROW($AD$989:$AD$1558)&lt;&gt;ROW(AD1224))*((R1224=0)*($R$989:$R$1558&gt;0)+(R1224&gt;0)*($R$989:$R$1558=0)))&gt;0,"SALONES UNIDOS",IF(SUMPRODUCT((AD1224=$AD$989:$AD$1558)*(AH1224=$AH$989:$AH$1558)*((AS1224&lt;$AT$989:$AT$1558)*(AT1224&gt;$AS$989:$AS$1558))*(ROW($AD$989:$AD$1558)&lt;&gt;ROW(AD1224)))&gt;0,"Cruzado","Sin cruce")))</f>
        <v>Sin cruce</v>
      </c>
      <c r="AW1224" s="104" t="str">
        <f t="shared" si="590"/>
        <v>EN7PRINCIPALA</v>
      </c>
      <c r="AX1224" s="104" t="str" cm="1">
        <f t="array" ref="AX1224">IF(AW1224="","",IF(SUMPRODUCT((AW1224=$AW$7:$AW$2042)*(AH1224=$AH$7:$AH$2042)*(AN1224=$AN$7:$AN$2042)*(AO1224=$AO$7:$AO$2042)*(ROW($AW$7:$AW$2042)&lt;&gt;ROW(AW1224))*((R1224=0)*($R$7:$R$2042&gt;0)+(R1224&gt;0)*($R$7:$R$2042=0)))&gt;0,"SALONES UNIDOS",IF(SUMPRODUCT((AW1224=$AW$7:$AW$2042)*(AH1224=$AH$7:$AH$2042)*((AN1224&lt;$AO$7:$AO$2042)*(AO1224&gt;$AN$7:$AN$2042))*(ROW($AW$7:$AW$2042)&lt;&gt;ROW(AW1224)))&gt;0,"Cruzado","Sin cruce")))</f>
        <v>Sin cruce</v>
      </c>
    </row>
    <row r="1225" spans="2:50" ht="19.8" hidden="1" customHeight="1" x14ac:dyDescent="0.25">
      <c r="B1225" s="494" t="s">
        <v>314</v>
      </c>
      <c r="C1225" s="369" t="s">
        <v>968</v>
      </c>
      <c r="D1225" s="369">
        <v>20261</v>
      </c>
      <c r="E1225" s="373" t="s">
        <v>280</v>
      </c>
      <c r="F1225" s="370" t="s">
        <v>291</v>
      </c>
      <c r="G1225" s="373" t="s">
        <v>285</v>
      </c>
      <c r="H1225" s="373">
        <v>7</v>
      </c>
      <c r="I1225" s="373" t="s">
        <v>278</v>
      </c>
      <c r="J1225" s="373" t="s">
        <v>278</v>
      </c>
      <c r="K1225" s="194" t="s">
        <v>635</v>
      </c>
      <c r="L1225" s="364" t="s">
        <v>636</v>
      </c>
      <c r="M1225" s="364" t="s">
        <v>317</v>
      </c>
      <c r="N1225" s="364" t="s">
        <v>318</v>
      </c>
      <c r="O1225" s="373" t="s">
        <v>315</v>
      </c>
      <c r="P1225" s="364">
        <v>0</v>
      </c>
      <c r="Q1225" s="364">
        <v>6</v>
      </c>
      <c r="R1225" s="369">
        <v>6</v>
      </c>
      <c r="S1225" s="364">
        <v>6</v>
      </c>
      <c r="T1225" s="8"/>
      <c r="U1225" s="374">
        <v>30</v>
      </c>
      <c r="V1225" s="491">
        <v>21808913</v>
      </c>
      <c r="W1225" s="491" t="s">
        <v>194</v>
      </c>
      <c r="X1225" s="364" t="s">
        <v>315</v>
      </c>
      <c r="Y1225" s="364" t="s">
        <v>556</v>
      </c>
      <c r="Z1225" s="364"/>
      <c r="AA1225" s="364"/>
      <c r="AB1225" s="483" t="s">
        <v>964</v>
      </c>
      <c r="AC1225" s="364"/>
      <c r="AD1225" s="369"/>
      <c r="AE1225" s="370"/>
      <c r="AF1225" s="370"/>
      <c r="AG1225" s="370" t="s">
        <v>301</v>
      </c>
      <c r="AH1225" s="364">
        <v>2</v>
      </c>
      <c r="AI1225" s="364">
        <v>13</v>
      </c>
      <c r="AJ1225" s="364">
        <v>30</v>
      </c>
      <c r="AK1225" s="364">
        <v>18</v>
      </c>
      <c r="AL1225" s="364">
        <v>30</v>
      </c>
      <c r="AM1225" s="22">
        <f t="shared" si="589"/>
        <v>6</v>
      </c>
      <c r="AN1225" s="104">
        <f t="shared" si="583"/>
        <v>0.5625</v>
      </c>
      <c r="AO1225" s="104">
        <f t="shared" si="584"/>
        <v>0.77083333333333337</v>
      </c>
      <c r="AP1225" s="22" t="str" cm="1">
        <f t="array" ref="AP1225">IF(W1225="","",IF(SUMPRODUCT((W1225=$W$7:$W$2042)*(AH1225=$AH$7:$AH$2042)*(AN1225=$AN$7:$AN$2042)*(AO1225=$AO$7:$AO$2042)*(ROW($W$7:$W$2042)&lt;&gt;ROW(W1225))*((R1225=0)*($R$7:$R$2042&gt;0)+(R1225&gt;0)*($R$7:$R$2042=0)))&gt;0,"SALONES UNIDOS",IF(SUMPRODUCT((W1225=$W$7:$W$2042)*(AH1225=$AH$7:$AH$2042)*((AN1225&lt;$AO$7:$AO$2042)*(AO1225&gt;$AN$7:$AN$2042))*(ROW($W$7:$W$2042)&lt;&gt;ROW(W1225)))&gt;0,"Cruzado","Sin cruce")))</f>
        <v>Sin cruce</v>
      </c>
      <c r="AQ1225" s="104">
        <f>AN1225</f>
        <v>0.5625</v>
      </c>
      <c r="AR1225" s="104">
        <f>AO1225</f>
        <v>0.77083333333333337</v>
      </c>
      <c r="AS1225" s="22"/>
      <c r="AT1225" s="22"/>
      <c r="AU1225" s="361" t="str" cm="1">
        <f t="array" ref="AU1225">IF(AB1225="","",IF(SUMPRODUCT((AB1225=$AB$989:$AB$1558)*(AH1225=$AH$989:$AH$1558)*(AQ1225=$AQ$989:$AQ$1558)*(AR1225=$AR$989:$AR$1558)*(ROW($AB$989:$AB$1558)&lt;&gt;ROW(AB1225))*((R1225=0)*($R$989:$R$1558&gt;0)+(R1225&gt;0)*($R$989:$R$1558=0)))&gt;0,"SALONES UNIDOS",IF(SUMPRODUCT((AB1225=$AB$989:$AB$1558)*(AH1225=$AH$989:$AH$1558)*((AQ1225&lt;$AR$989:$AR$1558)*(AR1225&gt;$AQ$989:$AQ$1558))*(ROW($AB$989:$AB$1558)&lt;&gt;ROW(AB1225)))&gt;0,"Cruzado","Sin cruce")))</f>
        <v>Sin cruce</v>
      </c>
      <c r="AV1225" s="361" t="str" cm="1">
        <f t="array" ref="AV1225">IF(AD1225="","",IF(SUMPRODUCT((AD1225=$AD$989:$AD$1558)*(AH1225=$AH$989:$AH$1558)*(AS1225=$AS$989:$AS$1558)*(AT1225=$AT$989:$AT$1558)*(ROW($AD$989:$AD$1558)&lt;&gt;ROW(AD1225))*((R1225=0)*($R$989:$R$1558&gt;0)+(R1225&gt;0)*($R$989:$R$1558=0)))&gt;0,"SALONES UNIDOS",IF(SUMPRODUCT((AD1225=$AD$989:$AD$1558)*(AH1225=$AH$989:$AH$1558)*((AS1225&lt;$AT$989:$AT$1558)*(AT1225&gt;$AS$989:$AS$1558))*(ROW($AD$989:$AD$1558)&lt;&gt;ROW(AD1225)))&gt;0,"Cruzado","Sin cruce")))</f>
        <v/>
      </c>
      <c r="AW1225" s="104" t="str">
        <f t="shared" si="590"/>
        <v>EN7PRINCIPALA</v>
      </c>
      <c r="AX1225" s="104" t="str" cm="1">
        <f t="array" ref="AX1225">IF(AW1225="","",IF(SUMPRODUCT((AW1225=$AW$7:$AW$2042)*(AH1225=$AH$7:$AH$2042)*(AN1225=$AN$7:$AN$2042)*(AO1225=$AO$7:$AO$2042)*(ROW($AW$7:$AW$2042)&lt;&gt;ROW(AW1225))*((R1225=0)*($R$7:$R$2042&gt;0)+(R1225&gt;0)*($R$7:$R$2042=0)))&gt;0,"SALONES UNIDOS",IF(SUMPRODUCT((AW1225=$AW$7:$AW$2042)*(AH1225=$AH$7:$AH$2042)*((AN1225&lt;$AO$7:$AO$2042)*(AO1225&gt;$AN$7:$AN$2042))*(ROW($AW$7:$AW$2042)&lt;&gt;ROW(AW1225)))&gt;0,"Cruzado","Sin cruce")))</f>
        <v>Sin cruce</v>
      </c>
    </row>
    <row r="1226" spans="2:50" ht="19.8" hidden="1" customHeight="1" x14ac:dyDescent="0.25">
      <c r="B1226" s="494" t="s">
        <v>314</v>
      </c>
      <c r="C1226" s="369" t="s">
        <v>968</v>
      </c>
      <c r="D1226" s="369">
        <v>20261</v>
      </c>
      <c r="E1226" s="373" t="s">
        <v>280</v>
      </c>
      <c r="F1226" s="370" t="s">
        <v>291</v>
      </c>
      <c r="G1226" s="373" t="s">
        <v>285</v>
      </c>
      <c r="H1226" s="373">
        <v>7</v>
      </c>
      <c r="I1226" s="373" t="s">
        <v>278</v>
      </c>
      <c r="J1226" s="373" t="s">
        <v>278</v>
      </c>
      <c r="K1226" s="194" t="s">
        <v>638</v>
      </c>
      <c r="L1226" s="364" t="s">
        <v>639</v>
      </c>
      <c r="M1226" s="364" t="s">
        <v>324</v>
      </c>
      <c r="N1226" s="364" t="s">
        <v>318</v>
      </c>
      <c r="O1226" s="373" t="s">
        <v>321</v>
      </c>
      <c r="P1226" s="364">
        <v>3</v>
      </c>
      <c r="Q1226" s="364">
        <v>0</v>
      </c>
      <c r="R1226" s="369">
        <v>3</v>
      </c>
      <c r="S1226" s="364">
        <v>3</v>
      </c>
      <c r="T1226" s="8"/>
      <c r="U1226" s="374">
        <v>40</v>
      </c>
      <c r="V1226" s="370">
        <v>40689619</v>
      </c>
      <c r="W1226" s="373" t="s">
        <v>79</v>
      </c>
      <c r="X1226" s="364" t="s">
        <v>321</v>
      </c>
      <c r="Y1226" s="364" t="s">
        <v>556</v>
      </c>
      <c r="Z1226" s="364"/>
      <c r="AA1226" s="364"/>
      <c r="AB1226" s="370"/>
      <c r="AC1226" s="364"/>
      <c r="AD1226" s="369"/>
      <c r="AE1226" s="370"/>
      <c r="AF1226" s="370"/>
      <c r="AG1226" s="364" t="s">
        <v>559</v>
      </c>
      <c r="AH1226" s="364">
        <v>1</v>
      </c>
      <c r="AI1226" s="364">
        <v>16</v>
      </c>
      <c r="AJ1226" s="364">
        <v>50</v>
      </c>
      <c r="AK1226" s="364">
        <v>19</v>
      </c>
      <c r="AL1226" s="364">
        <v>20</v>
      </c>
      <c r="AM1226" s="22">
        <f t="shared" si="589"/>
        <v>3</v>
      </c>
      <c r="AN1226" s="104">
        <f t="shared" si="583"/>
        <v>0.70138888888888884</v>
      </c>
      <c r="AO1226" s="104">
        <f t="shared" si="584"/>
        <v>0.80555555555555547</v>
      </c>
      <c r="AP1226" s="22" t="str" cm="1">
        <f t="array" ref="AP1226">IF(W1226="","",IF(SUMPRODUCT((W1226=$W$7:$W$2042)*(AH1226=$AH$7:$AH$2042)*(AN1226=$AN$7:$AN$2042)*(AO1226=$AO$7:$AO$2042)*(ROW($W$7:$W$2042)&lt;&gt;ROW(W1226))*((R1226=0)*($R$7:$R$2042&gt;0)+(R1226&gt;0)*($R$7:$R$2042=0)))&gt;0,"SALONES UNIDOS",IF(SUMPRODUCT((W1226=$W$7:$W$2042)*(AH1226=$AH$7:$AH$2042)*((AN1226&lt;$AO$7:$AO$2042)*(AO1226&gt;$AN$7:$AN$2042))*(ROW($W$7:$W$2042)&lt;&gt;ROW(W1226)))&gt;0,"Cruzado","Sin cruce")))</f>
        <v>Sin cruce</v>
      </c>
      <c r="AQ1226" s="104"/>
      <c r="AR1226" s="104"/>
      <c r="AS1226" s="22"/>
      <c r="AT1226" s="22"/>
      <c r="AU1226" s="361" t="str" cm="1">
        <f t="array" ref="AU1226">IF(AB1226="","",IF(SUMPRODUCT((AB1226=$AB$989:$AB$1558)*(AH1226=$AH$989:$AH$1558)*(AQ1226=$AQ$989:$AQ$1558)*(AR1226=$AR$989:$AR$1558)*(ROW($AB$989:$AB$1558)&lt;&gt;ROW(AB1226))*((R1226=0)*($R$989:$R$1558&gt;0)+(R1226&gt;0)*($R$989:$R$1558=0)))&gt;0,"SALONES UNIDOS",IF(SUMPRODUCT((AB1226=$AB$989:$AB$1558)*(AH1226=$AH$989:$AH$1558)*((AQ1226&lt;$AR$989:$AR$1558)*(AR1226&gt;$AQ$989:$AQ$1558))*(ROW($AB$989:$AB$1558)&lt;&gt;ROW(AB1226)))&gt;0,"Cruzado","Sin cruce")))</f>
        <v/>
      </c>
      <c r="AV1226" s="361" t="str" cm="1">
        <f t="array" ref="AV1226">IF(AD1226="","",IF(SUMPRODUCT((AD1226=$AD$989:$AD$1558)*(AH1226=$AH$989:$AH$1558)*(AS1226=$AS$989:$AS$1558)*(AT1226=$AT$989:$AT$1558)*(ROW($AD$989:$AD$1558)&lt;&gt;ROW(AD1226))*((R1226=0)*($R$989:$R$1558&gt;0)+(R1226&gt;0)*($R$989:$R$1558=0)))&gt;0,"SALONES UNIDOS",IF(SUMPRODUCT((AD1226=$AD$989:$AD$1558)*(AH1226=$AH$989:$AH$1558)*((AS1226&lt;$AT$989:$AT$1558)*(AT1226&gt;$AS$989:$AS$1558))*(ROW($AD$989:$AD$1558)&lt;&gt;ROW(AD1226)))&gt;0,"Cruzado","Sin cruce")))</f>
        <v/>
      </c>
      <c r="AW1226" s="104" t="str">
        <f t="shared" si="590"/>
        <v>EN7PRINCIPALA</v>
      </c>
      <c r="AX1226" s="104" t="str" cm="1">
        <f t="array" ref="AX1226">IF(AW1226="","",IF(SUMPRODUCT((AW1226=$AW$7:$AW$2042)*(AH1226=$AH$7:$AH$2042)*(AN1226=$AN$7:$AN$2042)*(AO1226=$AO$7:$AO$2042)*(ROW($AW$7:$AW$2042)&lt;&gt;ROW(AW1226))*((R1226=0)*($R$7:$R$2042&gt;0)+(R1226&gt;0)*($R$7:$R$2042=0)))&gt;0,"SALONES UNIDOS",IF(SUMPRODUCT((AW1226=$AW$7:$AW$2042)*(AH1226=$AH$7:$AH$2042)*((AN1226&lt;$AO$7:$AO$2042)*(AO1226&gt;$AN$7:$AN$2042))*(ROW($AW$7:$AW$2042)&lt;&gt;ROW(AW1226)))&gt;0,"Cruzado","Sin cruce")))</f>
        <v>Sin cruce</v>
      </c>
    </row>
    <row r="1227" spans="2:50" ht="19.8" hidden="1" customHeight="1" x14ac:dyDescent="0.25">
      <c r="B1227" s="494" t="s">
        <v>314</v>
      </c>
      <c r="C1227" s="369" t="s">
        <v>968</v>
      </c>
      <c r="D1227" s="369">
        <v>20261</v>
      </c>
      <c r="E1227" s="373" t="s">
        <v>280</v>
      </c>
      <c r="F1227" s="370" t="s">
        <v>291</v>
      </c>
      <c r="G1227" s="373" t="s">
        <v>285</v>
      </c>
      <c r="H1227" s="373">
        <v>7</v>
      </c>
      <c r="I1227" s="373" t="s">
        <v>278</v>
      </c>
      <c r="J1227" s="373" t="s">
        <v>278</v>
      </c>
      <c r="K1227" s="194" t="s">
        <v>640</v>
      </c>
      <c r="L1227" s="364" t="s">
        <v>641</v>
      </c>
      <c r="M1227" s="364" t="s">
        <v>317</v>
      </c>
      <c r="N1227" s="364" t="s">
        <v>318</v>
      </c>
      <c r="O1227" s="373" t="s">
        <v>315</v>
      </c>
      <c r="P1227" s="364">
        <v>2</v>
      </c>
      <c r="Q1227" s="364">
        <v>0</v>
      </c>
      <c r="R1227" s="369">
        <v>2</v>
      </c>
      <c r="S1227" s="364">
        <v>2</v>
      </c>
      <c r="T1227" s="8"/>
      <c r="U1227" s="374">
        <v>30</v>
      </c>
      <c r="V1227" s="491">
        <v>21867757</v>
      </c>
      <c r="W1227" s="491" t="s">
        <v>151</v>
      </c>
      <c r="X1227" s="364" t="s">
        <v>315</v>
      </c>
      <c r="Y1227" s="364" t="s">
        <v>578</v>
      </c>
      <c r="Z1227" s="364"/>
      <c r="AA1227" s="364"/>
      <c r="AB1227" s="483" t="s">
        <v>847</v>
      </c>
      <c r="AC1227" s="364"/>
      <c r="AD1227" s="369"/>
      <c r="AE1227" s="370"/>
      <c r="AF1227" s="370"/>
      <c r="AG1227" s="370" t="s">
        <v>559</v>
      </c>
      <c r="AH1227" s="364">
        <v>2</v>
      </c>
      <c r="AI1227" s="364">
        <v>18</v>
      </c>
      <c r="AJ1227" s="364">
        <v>30</v>
      </c>
      <c r="AK1227" s="364">
        <v>20</v>
      </c>
      <c r="AL1227" s="364">
        <v>10</v>
      </c>
      <c r="AM1227" s="22">
        <f t="shared" si="589"/>
        <v>2</v>
      </c>
      <c r="AN1227" s="104">
        <f t="shared" si="583"/>
        <v>0.77083333333333337</v>
      </c>
      <c r="AO1227" s="104">
        <f t="shared" si="584"/>
        <v>0.84027777777777779</v>
      </c>
      <c r="AP1227" s="22" t="str" cm="1">
        <f t="array" ref="AP1227">IF(W1227="","",IF(SUMPRODUCT((W1227=$W$7:$W$2042)*(AH1227=$AH$7:$AH$2042)*(AN1227=$AN$7:$AN$2042)*(AO1227=$AO$7:$AO$2042)*(ROW($W$7:$W$2042)&lt;&gt;ROW(W1227))*((R1227=0)*($R$7:$R$2042&gt;0)+(R1227&gt;0)*($R$7:$R$2042=0)))&gt;0,"SALONES UNIDOS",IF(SUMPRODUCT((W1227=$W$7:$W$2042)*(AH1227=$AH$7:$AH$2042)*((AN1227&lt;$AO$7:$AO$2042)*(AO1227&gt;$AN$7:$AN$2042))*(ROW($W$7:$W$2042)&lt;&gt;ROW(W1227)))&gt;0,"Cruzado","Sin cruce")))</f>
        <v>Sin cruce</v>
      </c>
      <c r="AQ1227" s="104">
        <f>AN1227</f>
        <v>0.77083333333333337</v>
      </c>
      <c r="AR1227" s="104">
        <f>AO1227</f>
        <v>0.84027777777777779</v>
      </c>
      <c r="AS1227" s="22"/>
      <c r="AT1227" s="22"/>
      <c r="AU1227" s="361" t="str" cm="1">
        <f t="array" ref="AU1227">IF(AB1227="","",IF(SUMPRODUCT((AB1227=$AB$989:$AB$1558)*(AH1227=$AH$989:$AH$1558)*(AQ1227=$AQ$989:$AQ$1558)*(AR1227=$AR$989:$AR$1558)*(ROW($AB$989:$AB$1558)&lt;&gt;ROW(AB1227))*((R1227=0)*($R$989:$R$1558&gt;0)+(R1227&gt;0)*($R$989:$R$1558=0)))&gt;0,"SALONES UNIDOS",IF(SUMPRODUCT((AB1227=$AB$989:$AB$1558)*(AH1227=$AH$989:$AH$1558)*((AQ1227&lt;$AR$989:$AR$1558)*(AR1227&gt;$AQ$989:$AQ$1558))*(ROW($AB$989:$AB$1558)&lt;&gt;ROW(AB1227)))&gt;0,"Cruzado","Sin cruce")))</f>
        <v>Sin cruce</v>
      </c>
      <c r="AV1227" s="361" t="str" cm="1">
        <f t="array" ref="AV1227">IF(AD1227="","",IF(SUMPRODUCT((AD1227=$AD$989:$AD$1558)*(AH1227=$AH$989:$AH$1558)*(AS1227=$AS$989:$AS$1558)*(AT1227=$AT$989:$AT$1558)*(ROW($AD$989:$AD$1558)&lt;&gt;ROW(AD1227))*((R1227=0)*($R$989:$R$1558&gt;0)+(R1227&gt;0)*($R$989:$R$1558=0)))&gt;0,"SALONES UNIDOS",IF(SUMPRODUCT((AD1227=$AD$989:$AD$1558)*(AH1227=$AH$989:$AH$1558)*((AS1227&lt;$AT$989:$AT$1558)*(AT1227&gt;$AS$989:$AS$1558))*(ROW($AD$989:$AD$1558)&lt;&gt;ROW(AD1227)))&gt;0,"Cruzado","Sin cruce")))</f>
        <v/>
      </c>
      <c r="AW1227" s="104" t="str">
        <f t="shared" si="590"/>
        <v>EN7PRINCIPALA</v>
      </c>
      <c r="AX1227" s="104" t="str" cm="1">
        <f t="array" ref="AX1227">IF(AW1227="","",IF(SUMPRODUCT((AW1227=$AW$7:$AW$2042)*(AH1227=$AH$7:$AH$2042)*(AN1227=$AN$7:$AN$2042)*(AO1227=$AO$7:$AO$2042)*(ROW($AW$7:$AW$2042)&lt;&gt;ROW(AW1227))*((R1227=0)*($R$7:$R$2042&gt;0)+(R1227&gt;0)*($R$7:$R$2042=0)))&gt;0,"SALONES UNIDOS",IF(SUMPRODUCT((AW1227=$AW$7:$AW$2042)*(AH1227=$AH$7:$AH$2042)*((AN1227&lt;$AO$7:$AO$2042)*(AO1227&gt;$AN$7:$AN$2042))*(ROW($AW$7:$AW$2042)&lt;&gt;ROW(AW1227)))&gt;0,"Cruzado","Sin cruce")))</f>
        <v>Sin cruce</v>
      </c>
    </row>
    <row r="1228" spans="2:50" ht="19.8" hidden="1" customHeight="1" x14ac:dyDescent="0.25">
      <c r="B1228" s="494" t="s">
        <v>314</v>
      </c>
      <c r="C1228" s="369" t="s">
        <v>968</v>
      </c>
      <c r="D1228" s="369">
        <v>20261</v>
      </c>
      <c r="E1228" s="373" t="s">
        <v>280</v>
      </c>
      <c r="F1228" s="370" t="s">
        <v>291</v>
      </c>
      <c r="G1228" s="373" t="s">
        <v>285</v>
      </c>
      <c r="H1228" s="373">
        <v>7</v>
      </c>
      <c r="I1228" s="373" t="s">
        <v>278</v>
      </c>
      <c r="J1228" s="373" t="s">
        <v>278</v>
      </c>
      <c r="K1228" s="194" t="s">
        <v>322</v>
      </c>
      <c r="L1228" s="364" t="s">
        <v>323</v>
      </c>
      <c r="M1228" s="364" t="s">
        <v>324</v>
      </c>
      <c r="N1228" s="364" t="s">
        <v>318</v>
      </c>
      <c r="O1228" s="373" t="s">
        <v>321</v>
      </c>
      <c r="P1228" s="364">
        <v>3</v>
      </c>
      <c r="Q1228" s="364">
        <v>2</v>
      </c>
      <c r="R1228" s="369">
        <v>5</v>
      </c>
      <c r="S1228" s="364">
        <v>4</v>
      </c>
      <c r="T1228" s="8"/>
      <c r="U1228" s="374">
        <v>20</v>
      </c>
      <c r="V1228" s="370">
        <v>15764680</v>
      </c>
      <c r="W1228" s="373" t="s">
        <v>257</v>
      </c>
      <c r="X1228" s="364" t="s">
        <v>321</v>
      </c>
      <c r="Y1228" s="364" t="s">
        <v>578</v>
      </c>
      <c r="Z1228" s="364"/>
      <c r="AA1228" s="364"/>
      <c r="AB1228" s="370"/>
      <c r="AC1228" s="364"/>
      <c r="AD1228" s="369"/>
      <c r="AE1228" s="370"/>
      <c r="AF1228" s="370"/>
      <c r="AG1228" s="364" t="s">
        <v>319</v>
      </c>
      <c r="AH1228" s="364">
        <v>3</v>
      </c>
      <c r="AI1228" s="364">
        <v>19</v>
      </c>
      <c r="AJ1228" s="364">
        <v>20</v>
      </c>
      <c r="AK1228" s="364">
        <v>23</v>
      </c>
      <c r="AL1228" s="364">
        <v>30</v>
      </c>
      <c r="AM1228" s="22">
        <f t="shared" si="589"/>
        <v>5</v>
      </c>
      <c r="AN1228" s="104">
        <f t="shared" si="583"/>
        <v>0.80555555555555547</v>
      </c>
      <c r="AO1228" s="104">
        <f t="shared" si="584"/>
        <v>0.97916666666666674</v>
      </c>
      <c r="AP1228" s="22" t="str" cm="1">
        <f t="array" ref="AP1228">IF(W1228="","",IF(SUMPRODUCT((W1228=$W$7:$W$2042)*(AH1228=$AH$7:$AH$2042)*(AN1228=$AN$7:$AN$2042)*(AO1228=$AO$7:$AO$2042)*(ROW($W$7:$W$2042)&lt;&gt;ROW(W1228))*((R1228=0)*($R$7:$R$2042&gt;0)+(R1228&gt;0)*($R$7:$R$2042=0)))&gt;0,"SALONES UNIDOS",IF(SUMPRODUCT((W1228=$W$7:$W$2042)*(AH1228=$AH$7:$AH$2042)*((AN1228&lt;$AO$7:$AO$2042)*(AO1228&gt;$AN$7:$AN$2042))*(ROW($W$7:$W$2042)&lt;&gt;ROW(W1228)))&gt;0,"Cruzado","Sin cruce")))</f>
        <v>Sin cruce</v>
      </c>
      <c r="AQ1228" s="104"/>
      <c r="AR1228" s="104"/>
      <c r="AS1228" s="22"/>
      <c r="AT1228" s="22"/>
      <c r="AU1228" s="361" t="str" cm="1">
        <f t="array" ref="AU1228">IF(AB1228="","",IF(SUMPRODUCT((AB1228=$AB$989:$AB$1558)*(AH1228=$AH$989:$AH$1558)*(AQ1228=$AQ$989:$AQ$1558)*(AR1228=$AR$989:$AR$1558)*(ROW($AB$989:$AB$1558)&lt;&gt;ROW(AB1228))*((R1228=0)*($R$989:$R$1558&gt;0)+(R1228&gt;0)*($R$989:$R$1558=0)))&gt;0,"SALONES UNIDOS",IF(SUMPRODUCT((AB1228=$AB$989:$AB$1558)*(AH1228=$AH$989:$AH$1558)*((AQ1228&lt;$AR$989:$AR$1558)*(AR1228&gt;$AQ$989:$AQ$1558))*(ROW($AB$989:$AB$1558)&lt;&gt;ROW(AB1228)))&gt;0,"Cruzado","Sin cruce")))</f>
        <v/>
      </c>
      <c r="AV1228" s="361" t="str" cm="1">
        <f t="array" ref="AV1228">IF(AD1228="","",IF(SUMPRODUCT((AD1228=$AD$989:$AD$1558)*(AH1228=$AH$989:$AH$1558)*(AS1228=$AS$989:$AS$1558)*(AT1228=$AT$989:$AT$1558)*(ROW($AD$989:$AD$1558)&lt;&gt;ROW(AD1228))*((R1228=0)*($R$989:$R$1558&gt;0)+(R1228&gt;0)*($R$989:$R$1558=0)))&gt;0,"SALONES UNIDOS",IF(SUMPRODUCT((AD1228=$AD$989:$AD$1558)*(AH1228=$AH$989:$AH$1558)*((AS1228&lt;$AT$989:$AT$1558)*(AT1228&gt;$AS$989:$AS$1558))*(ROW($AD$989:$AD$1558)&lt;&gt;ROW(AD1228)))&gt;0,"Cruzado","Sin cruce")))</f>
        <v/>
      </c>
      <c r="AW1228" s="104" t="str">
        <f t="shared" si="590"/>
        <v>EN7PRINCIPALA</v>
      </c>
      <c r="AX1228" s="104" t="str" cm="1">
        <f t="array" ref="AX1228">IF(AW1228="","",IF(SUMPRODUCT((AW1228=$AW$7:$AW$2042)*(AH1228=$AH$7:$AH$2042)*(AN1228=$AN$7:$AN$2042)*(AO1228=$AO$7:$AO$2042)*(ROW($AW$7:$AW$2042)&lt;&gt;ROW(AW1228))*((R1228=0)*($R$7:$R$2042&gt;0)+(R1228&gt;0)*($R$7:$R$2042=0)))&gt;0,"SALONES UNIDOS",IF(SUMPRODUCT((AW1228=$AW$7:$AW$2042)*(AH1228=$AH$7:$AH$2042)*((AN1228&lt;$AO$7:$AO$2042)*(AO1228&gt;$AN$7:$AN$2042))*(ROW($AW$7:$AW$2042)&lt;&gt;ROW(AW1228)))&gt;0,"Cruzado","Sin cruce")))</f>
        <v>Sin cruce</v>
      </c>
    </row>
    <row r="1229" spans="2:50" ht="19.8" hidden="1" customHeight="1" x14ac:dyDescent="0.25">
      <c r="B1229" s="494" t="s">
        <v>314</v>
      </c>
      <c r="C1229" s="369" t="s">
        <v>968</v>
      </c>
      <c r="D1229" s="369">
        <v>20261</v>
      </c>
      <c r="E1229" s="373" t="s">
        <v>280</v>
      </c>
      <c r="F1229" s="370" t="s">
        <v>291</v>
      </c>
      <c r="G1229" s="373" t="s">
        <v>285</v>
      </c>
      <c r="H1229" s="373">
        <v>7</v>
      </c>
      <c r="I1229" s="373" t="s">
        <v>281</v>
      </c>
      <c r="J1229" s="373" t="s">
        <v>281</v>
      </c>
      <c r="K1229" s="194" t="s">
        <v>630</v>
      </c>
      <c r="L1229" s="364" t="s">
        <v>631</v>
      </c>
      <c r="M1229" s="364" t="s">
        <v>317</v>
      </c>
      <c r="N1229" s="364" t="s">
        <v>621</v>
      </c>
      <c r="O1229" s="373" t="s">
        <v>321</v>
      </c>
      <c r="P1229" s="364">
        <v>2</v>
      </c>
      <c r="Q1229" s="364">
        <v>0</v>
      </c>
      <c r="R1229" s="369">
        <v>2</v>
      </c>
      <c r="S1229" s="364">
        <v>2</v>
      </c>
      <c r="T1229" s="8"/>
      <c r="U1229" s="374">
        <v>40</v>
      </c>
      <c r="V1229" s="370">
        <v>72887149</v>
      </c>
      <c r="W1229" s="373" t="s">
        <v>246</v>
      </c>
      <c r="X1229" s="364" t="s">
        <v>321</v>
      </c>
      <c r="Y1229" s="364" t="s">
        <v>556</v>
      </c>
      <c r="Z1229" s="364"/>
      <c r="AA1229" s="364"/>
      <c r="AB1229" s="370"/>
      <c r="AC1229" s="364"/>
      <c r="AD1229" s="369"/>
      <c r="AE1229" s="370"/>
      <c r="AF1229" s="370"/>
      <c r="AG1229" s="364" t="s">
        <v>559</v>
      </c>
      <c r="AH1229" s="364">
        <v>2</v>
      </c>
      <c r="AI1229" s="364">
        <v>17</v>
      </c>
      <c r="AJ1229" s="364">
        <v>40</v>
      </c>
      <c r="AK1229" s="364">
        <v>19</v>
      </c>
      <c r="AL1229" s="364">
        <v>20</v>
      </c>
      <c r="AM1229" s="22">
        <f t="shared" si="589"/>
        <v>2</v>
      </c>
      <c r="AN1229" s="104">
        <f t="shared" si="583"/>
        <v>0.73611111111111116</v>
      </c>
      <c r="AO1229" s="104">
        <f t="shared" si="584"/>
        <v>0.80555555555555547</v>
      </c>
      <c r="AP1229" s="22" t="str" cm="1">
        <f t="array" ref="AP1229">IF(W1229="","",IF(SUMPRODUCT((W1229=$W$7:$W$2042)*(AH1229=$AH$7:$AH$2042)*(AN1229=$AN$7:$AN$2042)*(AO1229=$AO$7:$AO$2042)*(ROW($W$7:$W$2042)&lt;&gt;ROW(W1229))*((R1229=0)*($R$7:$R$2042&gt;0)+(R1229&gt;0)*($R$7:$R$2042=0)))&gt;0,"SALONES UNIDOS",IF(SUMPRODUCT((W1229=$W$7:$W$2042)*(AH1229=$AH$7:$AH$2042)*((AN1229&lt;$AO$7:$AO$2042)*(AO1229&gt;$AN$7:$AN$2042))*(ROW($W$7:$W$2042)&lt;&gt;ROW(W1229)))&gt;0,"Cruzado","Sin cruce")))</f>
        <v>Sin cruce</v>
      </c>
      <c r="AQ1229" s="104"/>
      <c r="AR1229" s="104"/>
      <c r="AS1229" s="22"/>
      <c r="AT1229" s="22"/>
      <c r="AU1229" s="361" t="str" cm="1">
        <f t="array" ref="AU1229">IF(AB1229="","",IF(SUMPRODUCT((AB1229=$AB$989:$AB$1558)*(AH1229=$AH$989:$AH$1558)*(AQ1229=$AQ$989:$AQ$1558)*(AR1229=$AR$989:$AR$1558)*(ROW($AB$989:$AB$1558)&lt;&gt;ROW(AB1229))*((R1229=0)*($R$989:$R$1558&gt;0)+(R1229&gt;0)*($R$989:$R$1558=0)))&gt;0,"SALONES UNIDOS",IF(SUMPRODUCT((AB1229=$AB$989:$AB$1558)*(AH1229=$AH$989:$AH$1558)*((AQ1229&lt;$AR$989:$AR$1558)*(AR1229&gt;$AQ$989:$AQ$1558))*(ROW($AB$989:$AB$1558)&lt;&gt;ROW(AB1229)))&gt;0,"Cruzado","Sin cruce")))</f>
        <v/>
      </c>
      <c r="AV1229" s="361" t="str" cm="1">
        <f t="array" ref="AV1229">IF(AD1229="","",IF(SUMPRODUCT((AD1229=$AD$989:$AD$1558)*(AH1229=$AH$989:$AH$1558)*(AS1229=$AS$989:$AS$1558)*(AT1229=$AT$989:$AT$1558)*(ROW($AD$989:$AD$1558)&lt;&gt;ROW(AD1229))*((R1229=0)*($R$989:$R$1558&gt;0)+(R1229&gt;0)*($R$989:$R$1558=0)))&gt;0,"SALONES UNIDOS",IF(SUMPRODUCT((AD1229=$AD$989:$AD$1558)*(AH1229=$AH$989:$AH$1558)*((AS1229&lt;$AT$989:$AT$1558)*(AT1229&gt;$AS$989:$AS$1558))*(ROW($AD$989:$AD$1558)&lt;&gt;ROW(AD1229)))&gt;0,"Cruzado","Sin cruce")))</f>
        <v/>
      </c>
      <c r="AW1229" s="104" t="str">
        <f t="shared" si="590"/>
        <v>EN7PRINCIPALB</v>
      </c>
      <c r="AX1229" s="104" t="str" cm="1">
        <f t="array" ref="AX1229">IF(AW1229="","",IF(SUMPRODUCT((AW1229=$AW$7:$AW$2042)*(AH1229=$AH$7:$AH$2042)*(AN1229=$AN$7:$AN$2042)*(AO1229=$AO$7:$AO$2042)*(ROW($AW$7:$AW$2042)&lt;&gt;ROW(AW1229))*((R1229=0)*($R$7:$R$2042&gt;0)+(R1229&gt;0)*($R$7:$R$2042=0)))&gt;0,"SALONES UNIDOS",IF(SUMPRODUCT((AW1229=$AW$7:$AW$2042)*(AH1229=$AH$7:$AH$2042)*((AN1229&lt;$AO$7:$AO$2042)*(AO1229&gt;$AN$7:$AN$2042))*(ROW($AW$7:$AW$2042)&lt;&gt;ROW(AW1229)))&gt;0,"Cruzado","Sin cruce")))</f>
        <v>Sin cruce</v>
      </c>
    </row>
    <row r="1230" spans="2:50" ht="19.8" hidden="1" customHeight="1" x14ac:dyDescent="0.25">
      <c r="B1230" s="494" t="s">
        <v>314</v>
      </c>
      <c r="C1230" s="369" t="s">
        <v>968</v>
      </c>
      <c r="D1230" s="369">
        <v>20261</v>
      </c>
      <c r="E1230" s="373" t="s">
        <v>280</v>
      </c>
      <c r="F1230" s="370" t="s">
        <v>291</v>
      </c>
      <c r="G1230" s="373" t="s">
        <v>285</v>
      </c>
      <c r="H1230" s="373">
        <v>7</v>
      </c>
      <c r="I1230" s="373" t="s">
        <v>281</v>
      </c>
      <c r="J1230" s="373" t="s">
        <v>281</v>
      </c>
      <c r="K1230" s="194" t="s">
        <v>632</v>
      </c>
      <c r="L1230" s="364" t="s">
        <v>643</v>
      </c>
      <c r="M1230" s="364" t="s">
        <v>317</v>
      </c>
      <c r="N1230" s="364" t="s">
        <v>318</v>
      </c>
      <c r="O1230" s="373" t="s">
        <v>315</v>
      </c>
      <c r="P1230" s="364">
        <v>3</v>
      </c>
      <c r="Q1230" s="364">
        <v>4</v>
      </c>
      <c r="R1230" s="369">
        <v>7</v>
      </c>
      <c r="S1230" s="364">
        <v>5</v>
      </c>
      <c r="T1230" s="8"/>
      <c r="U1230" s="374">
        <v>35</v>
      </c>
      <c r="V1230" s="370">
        <v>21815632</v>
      </c>
      <c r="W1230" s="373" t="s">
        <v>160</v>
      </c>
      <c r="X1230" s="364" t="s">
        <v>315</v>
      </c>
      <c r="Y1230" s="364" t="s">
        <v>556</v>
      </c>
      <c r="Z1230" s="364"/>
      <c r="AA1230" s="364"/>
      <c r="AB1230" s="364" t="s">
        <v>851</v>
      </c>
      <c r="AC1230" s="364"/>
      <c r="AD1230" s="369"/>
      <c r="AE1230" s="370"/>
      <c r="AF1230" s="370"/>
      <c r="AG1230" s="370" t="s">
        <v>319</v>
      </c>
      <c r="AH1230" s="364">
        <v>2</v>
      </c>
      <c r="AI1230" s="364">
        <v>11</v>
      </c>
      <c r="AJ1230" s="364">
        <v>50</v>
      </c>
      <c r="AK1230" s="364">
        <v>17</v>
      </c>
      <c r="AL1230" s="364">
        <v>40</v>
      </c>
      <c r="AM1230" s="22">
        <f t="shared" si="589"/>
        <v>7</v>
      </c>
      <c r="AN1230" s="104">
        <f t="shared" si="583"/>
        <v>0.49305555555555552</v>
      </c>
      <c r="AO1230" s="104">
        <f t="shared" si="584"/>
        <v>0.73611111111111116</v>
      </c>
      <c r="AP1230" s="22" t="str" cm="1">
        <f t="array" ref="AP1230">IF(W1230="","",IF(SUMPRODUCT((W1230=$W$7:$W$2042)*(AH1230=$AH$7:$AH$2042)*(AN1230=$AN$7:$AN$2042)*(AO1230=$AO$7:$AO$2042)*(ROW($W$7:$W$2042)&lt;&gt;ROW(W1230))*((R1230=0)*($R$7:$R$2042&gt;0)+(R1230&gt;0)*($R$7:$R$2042=0)))&gt;0,"SALONES UNIDOS",IF(SUMPRODUCT((W1230=$W$7:$W$2042)*(AH1230=$AH$7:$AH$2042)*((AN1230&lt;$AO$7:$AO$2042)*(AO1230&gt;$AN$7:$AN$2042))*(ROW($W$7:$W$2042)&lt;&gt;ROW(W1230)))&gt;0,"Cruzado","Sin cruce")))</f>
        <v>Sin cruce</v>
      </c>
      <c r="AQ1230" s="104">
        <f t="shared" ref="AQ1230:AQ1231" si="595">AN1230</f>
        <v>0.49305555555555552</v>
      </c>
      <c r="AR1230" s="104">
        <f t="shared" ref="AR1230:AR1231" si="596">AO1230</f>
        <v>0.73611111111111116</v>
      </c>
      <c r="AS1230" s="22"/>
      <c r="AT1230" s="22"/>
      <c r="AU1230" s="361" t="str" cm="1">
        <f t="array" ref="AU1230">IF(AB1230="","",IF(SUMPRODUCT((AB1230=$AB$989:$AB$1558)*(AH1230=$AH$989:$AH$1558)*(AQ1230=$AQ$989:$AQ$1558)*(AR1230=$AR$989:$AR$1558)*(ROW($AB$989:$AB$1558)&lt;&gt;ROW(AB1230))*((R1230=0)*($R$989:$R$1558&gt;0)+(R1230&gt;0)*($R$989:$R$1558=0)))&gt;0,"SALONES UNIDOS",IF(SUMPRODUCT((AB1230=$AB$989:$AB$1558)*(AH1230=$AH$989:$AH$1558)*((AQ1230&lt;$AR$989:$AR$1558)*(AR1230&gt;$AQ$989:$AQ$1558))*(ROW($AB$989:$AB$1558)&lt;&gt;ROW(AB1230)))&gt;0,"Cruzado","Sin cruce")))</f>
        <v>Sin cruce</v>
      </c>
      <c r="AV1230" s="361" t="str" cm="1">
        <f t="array" ref="AV1230">IF(AD1230="","",IF(SUMPRODUCT((AD1230=$AD$989:$AD$1558)*(AH1230=$AH$989:$AH$1558)*(AS1230=$AS$989:$AS$1558)*(AT1230=$AT$989:$AT$1558)*(ROW($AD$989:$AD$1558)&lt;&gt;ROW(AD1230))*((R1230=0)*($R$989:$R$1558&gt;0)+(R1230&gt;0)*($R$989:$R$1558=0)))&gt;0,"SALONES UNIDOS",IF(SUMPRODUCT((AD1230=$AD$989:$AD$1558)*(AH1230=$AH$989:$AH$1558)*((AS1230&lt;$AT$989:$AT$1558)*(AT1230&gt;$AS$989:$AS$1558))*(ROW($AD$989:$AD$1558)&lt;&gt;ROW(AD1230)))&gt;0,"Cruzado","Sin cruce")))</f>
        <v/>
      </c>
      <c r="AW1230" s="104" t="str">
        <f t="shared" si="590"/>
        <v>EN7PRINCIPALB</v>
      </c>
      <c r="AX1230" s="104" t="str" cm="1">
        <f t="array" ref="AX1230">IF(AW1230="","",IF(SUMPRODUCT((AW1230=$AW$7:$AW$2042)*(AH1230=$AH$7:$AH$2042)*(AN1230=$AN$7:$AN$2042)*(AO1230=$AO$7:$AO$2042)*(ROW($AW$7:$AW$2042)&lt;&gt;ROW(AW1230))*((R1230=0)*($R$7:$R$2042&gt;0)+(R1230&gt;0)*($R$7:$R$2042=0)))&gt;0,"SALONES UNIDOS",IF(SUMPRODUCT((AW1230=$AW$7:$AW$2042)*(AH1230=$AH$7:$AH$2042)*((AN1230&lt;$AO$7:$AO$2042)*(AO1230&gt;$AN$7:$AN$2042))*(ROW($AW$7:$AW$2042)&lt;&gt;ROW(AW1230)))&gt;0,"Cruzado","Sin cruce")))</f>
        <v>Sin cruce</v>
      </c>
    </row>
    <row r="1231" spans="2:50" ht="19.8" hidden="1" customHeight="1" x14ac:dyDescent="0.25">
      <c r="B1231" s="494" t="s">
        <v>314</v>
      </c>
      <c r="C1231" s="369" t="s">
        <v>968</v>
      </c>
      <c r="D1231" s="369">
        <v>20261</v>
      </c>
      <c r="E1231" s="373" t="s">
        <v>280</v>
      </c>
      <c r="F1231" s="370" t="s">
        <v>291</v>
      </c>
      <c r="G1231" s="373" t="s">
        <v>285</v>
      </c>
      <c r="H1231" s="373">
        <v>7</v>
      </c>
      <c r="I1231" s="373" t="s">
        <v>281</v>
      </c>
      <c r="J1231" s="373" t="s">
        <v>281</v>
      </c>
      <c r="K1231" s="194" t="s">
        <v>635</v>
      </c>
      <c r="L1231" s="364" t="s">
        <v>636</v>
      </c>
      <c r="M1231" s="364" t="s">
        <v>317</v>
      </c>
      <c r="N1231" s="364" t="s">
        <v>318</v>
      </c>
      <c r="O1231" s="373" t="s">
        <v>315</v>
      </c>
      <c r="P1231" s="364">
        <v>2</v>
      </c>
      <c r="Q1231" s="364">
        <v>0</v>
      </c>
      <c r="R1231" s="369">
        <v>2</v>
      </c>
      <c r="S1231" s="364">
        <v>6</v>
      </c>
      <c r="T1231" s="8"/>
      <c r="U1231" s="374">
        <v>35</v>
      </c>
      <c r="V1231" s="370">
        <v>21808913</v>
      </c>
      <c r="W1231" s="373" t="s">
        <v>194</v>
      </c>
      <c r="X1231" s="364" t="s">
        <v>315</v>
      </c>
      <c r="Y1231" s="364" t="s">
        <v>556</v>
      </c>
      <c r="Z1231" s="364"/>
      <c r="AA1231" s="364"/>
      <c r="AB1231" s="364" t="s">
        <v>851</v>
      </c>
      <c r="AC1231" s="364"/>
      <c r="AD1231" s="369"/>
      <c r="AE1231" s="370"/>
      <c r="AF1231" s="370"/>
      <c r="AG1231" s="370" t="s">
        <v>559</v>
      </c>
      <c r="AH1231" s="364">
        <v>2</v>
      </c>
      <c r="AI1231" s="364">
        <v>9</v>
      </c>
      <c r="AJ1231" s="364">
        <v>20</v>
      </c>
      <c r="AK1231" s="364">
        <v>11</v>
      </c>
      <c r="AL1231" s="364">
        <v>0</v>
      </c>
      <c r="AM1231" s="22">
        <f t="shared" si="589"/>
        <v>2</v>
      </c>
      <c r="AN1231" s="104">
        <f t="shared" si="583"/>
        <v>0.3888888888888889</v>
      </c>
      <c r="AO1231" s="104">
        <f t="shared" si="584"/>
        <v>0.45833333333333331</v>
      </c>
      <c r="AP1231" s="22" t="str" cm="1">
        <f t="array" ref="AP1231">IF(W1231="","",IF(SUMPRODUCT((W1231=$W$7:$W$2042)*(AH1231=$AH$7:$AH$2042)*(AN1231=$AN$7:$AN$2042)*(AO1231=$AO$7:$AO$2042)*(ROW($W$7:$W$2042)&lt;&gt;ROW(W1231))*((R1231=0)*($R$7:$R$2042&gt;0)+(R1231&gt;0)*($R$7:$R$2042=0)))&gt;0,"SALONES UNIDOS",IF(SUMPRODUCT((W1231=$W$7:$W$2042)*(AH1231=$AH$7:$AH$2042)*((AN1231&lt;$AO$7:$AO$2042)*(AO1231&gt;$AN$7:$AN$2042))*(ROW($W$7:$W$2042)&lt;&gt;ROW(W1231)))&gt;0,"Cruzado","Sin cruce")))</f>
        <v>Sin cruce</v>
      </c>
      <c r="AQ1231" s="104">
        <f t="shared" si="595"/>
        <v>0.3888888888888889</v>
      </c>
      <c r="AR1231" s="104">
        <f t="shared" si="596"/>
        <v>0.45833333333333331</v>
      </c>
      <c r="AS1231" s="22"/>
      <c r="AT1231" s="22"/>
      <c r="AU1231" s="361" t="str" cm="1">
        <f t="array" ref="AU1231">IF(AB1231="","",IF(SUMPRODUCT((AB1231=$AB$989:$AB$1558)*(AH1231=$AH$989:$AH$1558)*(AQ1231=$AQ$989:$AQ$1558)*(AR1231=$AR$989:$AR$1558)*(ROW($AB$989:$AB$1558)&lt;&gt;ROW(AB1231))*((R1231=0)*($R$989:$R$1558&gt;0)+(R1231&gt;0)*($R$989:$R$1558=0)))&gt;0,"SALONES UNIDOS",IF(SUMPRODUCT((AB1231=$AB$989:$AB$1558)*(AH1231=$AH$989:$AH$1558)*((AQ1231&lt;$AR$989:$AR$1558)*(AR1231&gt;$AQ$989:$AQ$1558))*(ROW($AB$989:$AB$1558)&lt;&gt;ROW(AB1231)))&gt;0,"Cruzado","Sin cruce")))</f>
        <v>Sin cruce</v>
      </c>
      <c r="AV1231" s="361" t="str" cm="1">
        <f t="array" ref="AV1231">IF(AD1231="","",IF(SUMPRODUCT((AD1231=$AD$989:$AD$1558)*(AH1231=$AH$989:$AH$1558)*(AS1231=$AS$989:$AS$1558)*(AT1231=$AT$989:$AT$1558)*(ROW($AD$989:$AD$1558)&lt;&gt;ROW(AD1231))*((R1231=0)*($R$989:$R$1558&gt;0)+(R1231&gt;0)*($R$989:$R$1558=0)))&gt;0,"SALONES UNIDOS",IF(SUMPRODUCT((AD1231=$AD$989:$AD$1558)*(AH1231=$AH$989:$AH$1558)*((AS1231&lt;$AT$989:$AT$1558)*(AT1231&gt;$AS$989:$AS$1558))*(ROW($AD$989:$AD$1558)&lt;&gt;ROW(AD1231)))&gt;0,"Cruzado","Sin cruce")))</f>
        <v/>
      </c>
      <c r="AW1231" s="104" t="str">
        <f t="shared" si="590"/>
        <v>EN7PRINCIPALB</v>
      </c>
      <c r="AX1231" s="104" t="str" cm="1">
        <f t="array" ref="AX1231">IF(AW1231="","",IF(SUMPRODUCT((AW1231=$AW$7:$AW$2042)*(AH1231=$AH$7:$AH$2042)*(AN1231=$AN$7:$AN$2042)*(AO1231=$AO$7:$AO$2042)*(ROW($AW$7:$AW$2042)&lt;&gt;ROW(AW1231))*((R1231=0)*($R$7:$R$2042&gt;0)+(R1231&gt;0)*($R$7:$R$2042=0)))&gt;0,"SALONES UNIDOS",IF(SUMPRODUCT((AW1231=$AW$7:$AW$2042)*(AH1231=$AH$7:$AH$2042)*((AN1231&lt;$AO$7:$AO$2042)*(AO1231&gt;$AN$7:$AN$2042))*(ROW($AW$7:$AW$2042)&lt;&gt;ROW(AW1231)))&gt;0,"Cruzado","Sin cruce")))</f>
        <v>Sin cruce</v>
      </c>
    </row>
    <row r="1232" spans="2:50" ht="19.8" hidden="1" customHeight="1" x14ac:dyDescent="0.25">
      <c r="B1232" s="494" t="s">
        <v>314</v>
      </c>
      <c r="C1232" s="369" t="s">
        <v>968</v>
      </c>
      <c r="D1232" s="369">
        <v>20261</v>
      </c>
      <c r="E1232" s="373" t="s">
        <v>280</v>
      </c>
      <c r="F1232" s="370" t="s">
        <v>291</v>
      </c>
      <c r="G1232" s="373" t="s">
        <v>285</v>
      </c>
      <c r="H1232" s="373">
        <v>7</v>
      </c>
      <c r="I1232" s="373" t="s">
        <v>412</v>
      </c>
      <c r="J1232" s="373" t="s">
        <v>281</v>
      </c>
      <c r="K1232" s="194" t="s">
        <v>635</v>
      </c>
      <c r="L1232" s="364" t="s">
        <v>636</v>
      </c>
      <c r="M1232" s="364" t="s">
        <v>317</v>
      </c>
      <c r="N1232" s="364" t="s">
        <v>318</v>
      </c>
      <c r="O1232" s="373" t="s">
        <v>315</v>
      </c>
      <c r="P1232" s="364">
        <v>0</v>
      </c>
      <c r="Q1232" s="364">
        <v>2</v>
      </c>
      <c r="R1232" s="369">
        <v>2</v>
      </c>
      <c r="S1232" s="364">
        <v>6</v>
      </c>
      <c r="T1232" s="8"/>
      <c r="U1232" s="374">
        <v>15</v>
      </c>
      <c r="V1232" s="370">
        <v>21808913</v>
      </c>
      <c r="W1232" s="373" t="s">
        <v>194</v>
      </c>
      <c r="X1232" s="364" t="s">
        <v>315</v>
      </c>
      <c r="Y1232" s="364" t="s">
        <v>556</v>
      </c>
      <c r="Z1232" s="364"/>
      <c r="AA1232" s="364"/>
      <c r="AB1232" s="370"/>
      <c r="AC1232" s="364"/>
      <c r="AD1232" s="364" t="s">
        <v>861</v>
      </c>
      <c r="AE1232" s="370"/>
      <c r="AF1232" s="370"/>
      <c r="AG1232" s="370" t="s">
        <v>301</v>
      </c>
      <c r="AH1232" s="364">
        <v>3</v>
      </c>
      <c r="AI1232" s="364">
        <v>11</v>
      </c>
      <c r="AJ1232" s="364">
        <v>0</v>
      </c>
      <c r="AK1232" s="364">
        <v>12</v>
      </c>
      <c r="AL1232" s="364">
        <v>40</v>
      </c>
      <c r="AM1232" s="22">
        <f t="shared" si="589"/>
        <v>2</v>
      </c>
      <c r="AN1232" s="104">
        <f t="shared" si="583"/>
        <v>0.45833333333333331</v>
      </c>
      <c r="AO1232" s="104">
        <f t="shared" si="584"/>
        <v>0.52777777777777779</v>
      </c>
      <c r="AP1232" s="22" t="str" cm="1">
        <f t="array" ref="AP1232">IF(W1232="","",IF(SUMPRODUCT((W1232=$W$7:$W$2042)*(AH1232=$AH$7:$AH$2042)*(AN1232=$AN$7:$AN$2042)*(AO1232=$AO$7:$AO$2042)*(ROW($W$7:$W$2042)&lt;&gt;ROW(W1232))*((R1232=0)*($R$7:$R$2042&gt;0)+(R1232&gt;0)*($R$7:$R$2042=0)))&gt;0,"SALONES UNIDOS",IF(SUMPRODUCT((W1232=$W$7:$W$2042)*(AH1232=$AH$7:$AH$2042)*((AN1232&lt;$AO$7:$AO$2042)*(AO1232&gt;$AN$7:$AN$2042))*(ROW($W$7:$W$2042)&lt;&gt;ROW(W1232)))&gt;0,"Cruzado","Sin cruce")))</f>
        <v>Sin cruce</v>
      </c>
      <c r="AQ1232" s="22"/>
      <c r="AR1232" s="22"/>
      <c r="AS1232" s="104">
        <f t="shared" ref="AS1232:AS1233" si="597">AN1232</f>
        <v>0.45833333333333331</v>
      </c>
      <c r="AT1232" s="104">
        <f t="shared" ref="AT1232:AT1233" si="598">AO1232</f>
        <v>0.52777777777777779</v>
      </c>
      <c r="AU1232" s="361" t="str" cm="1">
        <f t="array" ref="AU1232">IF(AB1232="","",IF(SUMPRODUCT((AB1232=$AB$989:$AB$1558)*(AH1232=$AH$989:$AH$1558)*(AQ1232=$AQ$989:$AQ$1558)*(AR1232=$AR$989:$AR$1558)*(ROW($AB$989:$AB$1558)&lt;&gt;ROW(AB1232))*((R1232=0)*($R$989:$R$1558&gt;0)+(R1232&gt;0)*($R$989:$R$1558=0)))&gt;0,"SALONES UNIDOS",IF(SUMPRODUCT((AB1232=$AB$989:$AB$1558)*(AH1232=$AH$989:$AH$1558)*((AQ1232&lt;$AR$989:$AR$1558)*(AR1232&gt;$AQ$989:$AQ$1558))*(ROW($AB$989:$AB$1558)&lt;&gt;ROW(AB1232)))&gt;0,"Cruzado","Sin cruce")))</f>
        <v/>
      </c>
      <c r="AV1232" s="361" t="str" cm="1">
        <f t="array" ref="AV1232">IF(AD1232="","",IF(SUMPRODUCT((AD1232=$AD$989:$AD$1558)*(AH1232=$AH$989:$AH$1558)*(AS1232=$AS$989:$AS$1558)*(AT1232=$AT$989:$AT$1558)*(ROW($AD$989:$AD$1558)&lt;&gt;ROW(AD1232))*((R1232=0)*($R$989:$R$1558&gt;0)+(R1232&gt;0)*($R$989:$R$1558=0)))&gt;0,"SALONES UNIDOS",IF(SUMPRODUCT((AD1232=$AD$989:$AD$1558)*(AH1232=$AH$989:$AH$1558)*((AS1232&lt;$AT$989:$AT$1558)*(AT1232&gt;$AS$989:$AS$1558))*(ROW($AD$989:$AD$1558)&lt;&gt;ROW(AD1232)))&gt;0,"Cruzado","Sin cruce")))</f>
        <v>Sin cruce</v>
      </c>
      <c r="AW1232" s="104" t="str">
        <f t="shared" si="590"/>
        <v>EN7PRINCIPALB</v>
      </c>
      <c r="AX1232" s="104" t="str" cm="1">
        <f t="array" ref="AX1232">IF(AW1232="","",IF(SUMPRODUCT((AW1232=$AW$7:$AW$2042)*(AH1232=$AH$7:$AH$2042)*(AN1232=$AN$7:$AN$2042)*(AO1232=$AO$7:$AO$2042)*(ROW($AW$7:$AW$2042)&lt;&gt;ROW(AW1232))*((R1232=0)*($R$7:$R$2042&gt;0)+(R1232&gt;0)*($R$7:$R$2042=0)))&gt;0,"SALONES UNIDOS",IF(SUMPRODUCT((AW1232=$AW$7:$AW$2042)*(AH1232=$AH$7:$AH$2042)*((AN1232&lt;$AO$7:$AO$2042)*(AO1232&gt;$AN$7:$AN$2042))*(ROW($AW$7:$AW$2042)&lt;&gt;ROW(AW1232)))&gt;0,"Cruzado","Sin cruce")))</f>
        <v>Sin cruce</v>
      </c>
    </row>
    <row r="1233" spans="2:50" ht="19.8" hidden="1" customHeight="1" x14ac:dyDescent="0.25">
      <c r="B1233" s="494" t="s">
        <v>314</v>
      </c>
      <c r="C1233" s="369" t="s">
        <v>968</v>
      </c>
      <c r="D1233" s="369">
        <v>20261</v>
      </c>
      <c r="E1233" s="373" t="s">
        <v>280</v>
      </c>
      <c r="F1233" s="370" t="s">
        <v>291</v>
      </c>
      <c r="G1233" s="373" t="s">
        <v>285</v>
      </c>
      <c r="H1233" s="373">
        <v>7</v>
      </c>
      <c r="I1233" s="373" t="s">
        <v>571</v>
      </c>
      <c r="J1233" s="373" t="s">
        <v>281</v>
      </c>
      <c r="K1233" s="194" t="s">
        <v>635</v>
      </c>
      <c r="L1233" s="364" t="s">
        <v>636</v>
      </c>
      <c r="M1233" s="364" t="s">
        <v>317</v>
      </c>
      <c r="N1233" s="364" t="s">
        <v>318</v>
      </c>
      <c r="O1233" s="373" t="s">
        <v>315</v>
      </c>
      <c r="P1233" s="364">
        <v>0</v>
      </c>
      <c r="Q1233" s="364">
        <v>2</v>
      </c>
      <c r="R1233" s="369">
        <v>2</v>
      </c>
      <c r="S1233" s="364">
        <v>6</v>
      </c>
      <c r="T1233" s="8"/>
      <c r="U1233" s="374">
        <v>15</v>
      </c>
      <c r="V1233" s="370">
        <v>21808913</v>
      </c>
      <c r="W1233" s="373" t="s">
        <v>194</v>
      </c>
      <c r="X1233" s="364" t="s">
        <v>315</v>
      </c>
      <c r="Y1233" s="364" t="s">
        <v>556</v>
      </c>
      <c r="Z1233" s="364"/>
      <c r="AA1233" s="364"/>
      <c r="AB1233" s="370"/>
      <c r="AC1233" s="364"/>
      <c r="AD1233" s="364" t="s">
        <v>861</v>
      </c>
      <c r="AE1233" s="370"/>
      <c r="AF1233" s="370"/>
      <c r="AG1233" s="370" t="s">
        <v>301</v>
      </c>
      <c r="AH1233" s="364">
        <v>3</v>
      </c>
      <c r="AI1233" s="364">
        <v>12</v>
      </c>
      <c r="AJ1233" s="364">
        <v>40</v>
      </c>
      <c r="AK1233" s="364">
        <v>14</v>
      </c>
      <c r="AL1233" s="364">
        <v>20</v>
      </c>
      <c r="AM1233" s="22">
        <f t="shared" si="589"/>
        <v>2</v>
      </c>
      <c r="AN1233" s="104">
        <f t="shared" si="583"/>
        <v>0.52777777777777779</v>
      </c>
      <c r="AO1233" s="104">
        <f t="shared" si="584"/>
        <v>0.59722222222222221</v>
      </c>
      <c r="AP1233" s="22" t="str" cm="1">
        <f t="array" ref="AP1233">IF(W1233="","",IF(SUMPRODUCT((W1233=$W$7:$W$2042)*(AH1233=$AH$7:$AH$2042)*(AN1233=$AN$7:$AN$2042)*(AO1233=$AO$7:$AO$2042)*(ROW($W$7:$W$2042)&lt;&gt;ROW(W1233))*((R1233=0)*($R$7:$R$2042&gt;0)+(R1233&gt;0)*($R$7:$R$2042=0)))&gt;0,"SALONES UNIDOS",IF(SUMPRODUCT((W1233=$W$7:$W$2042)*(AH1233=$AH$7:$AH$2042)*((AN1233&lt;$AO$7:$AO$2042)*(AO1233&gt;$AN$7:$AN$2042))*(ROW($W$7:$W$2042)&lt;&gt;ROW(W1233)))&gt;0,"Cruzado","Sin cruce")))</f>
        <v>Sin cruce</v>
      </c>
      <c r="AQ1233" s="22"/>
      <c r="AR1233" s="22"/>
      <c r="AS1233" s="104">
        <f t="shared" si="597"/>
        <v>0.52777777777777779</v>
      </c>
      <c r="AT1233" s="104">
        <f t="shared" si="598"/>
        <v>0.59722222222222221</v>
      </c>
      <c r="AU1233" s="361" t="str" cm="1">
        <f t="array" ref="AU1233">IF(AB1233="","",IF(SUMPRODUCT((AB1233=$AB$989:$AB$1558)*(AH1233=$AH$989:$AH$1558)*(AQ1233=$AQ$989:$AQ$1558)*(AR1233=$AR$989:$AR$1558)*(ROW($AB$989:$AB$1558)&lt;&gt;ROW(AB1233))*((R1233=0)*($R$989:$R$1558&gt;0)+(R1233&gt;0)*($R$989:$R$1558=0)))&gt;0,"SALONES UNIDOS",IF(SUMPRODUCT((AB1233=$AB$989:$AB$1558)*(AH1233=$AH$989:$AH$1558)*((AQ1233&lt;$AR$989:$AR$1558)*(AR1233&gt;$AQ$989:$AQ$1558))*(ROW($AB$989:$AB$1558)&lt;&gt;ROW(AB1233)))&gt;0,"Cruzado","Sin cruce")))</f>
        <v/>
      </c>
      <c r="AV1233" s="361" t="str" cm="1">
        <f t="array" ref="AV1233">IF(AD1233="","",IF(SUMPRODUCT((AD1233=$AD$989:$AD$1558)*(AH1233=$AH$989:$AH$1558)*(AS1233=$AS$989:$AS$1558)*(AT1233=$AT$989:$AT$1558)*(ROW($AD$989:$AD$1558)&lt;&gt;ROW(AD1233))*((R1233=0)*($R$989:$R$1558&gt;0)+(R1233&gt;0)*($R$989:$R$1558=0)))&gt;0,"SALONES UNIDOS",IF(SUMPRODUCT((AD1233=$AD$989:$AD$1558)*(AH1233=$AH$989:$AH$1558)*((AS1233&lt;$AT$989:$AT$1558)*(AT1233&gt;$AS$989:$AS$1558))*(ROW($AD$989:$AD$1558)&lt;&gt;ROW(AD1233)))&gt;0,"Cruzado","Sin cruce")))</f>
        <v>Sin cruce</v>
      </c>
      <c r="AW1233" s="104" t="str">
        <f t="shared" si="590"/>
        <v>EN7PRINCIPALB</v>
      </c>
      <c r="AX1233" s="104" t="str" cm="1">
        <f t="array" ref="AX1233">IF(AW1233="","",IF(SUMPRODUCT((AW1233=$AW$7:$AW$2042)*(AH1233=$AH$7:$AH$2042)*(AN1233=$AN$7:$AN$2042)*(AO1233=$AO$7:$AO$2042)*(ROW($AW$7:$AW$2042)&lt;&gt;ROW(AW1233))*((R1233=0)*($R$7:$R$2042&gt;0)+(R1233&gt;0)*($R$7:$R$2042=0)))&gt;0,"SALONES UNIDOS",IF(SUMPRODUCT((AW1233=$AW$7:$AW$2042)*(AH1233=$AH$7:$AH$2042)*((AN1233&lt;$AO$7:$AO$2042)*(AO1233&gt;$AN$7:$AN$2042))*(ROW($AW$7:$AW$2042)&lt;&gt;ROW(AW1233)))&gt;0,"Cruzado","Sin cruce")))</f>
        <v>Sin cruce</v>
      </c>
    </row>
    <row r="1234" spans="2:50" ht="19.8" hidden="1" customHeight="1" x14ac:dyDescent="0.25">
      <c r="B1234" s="494" t="s">
        <v>314</v>
      </c>
      <c r="C1234" s="369" t="s">
        <v>968</v>
      </c>
      <c r="D1234" s="369">
        <v>20261</v>
      </c>
      <c r="E1234" s="373" t="s">
        <v>280</v>
      </c>
      <c r="F1234" s="370" t="s">
        <v>291</v>
      </c>
      <c r="G1234" s="373" t="s">
        <v>285</v>
      </c>
      <c r="H1234" s="373">
        <v>7</v>
      </c>
      <c r="I1234" s="373" t="s">
        <v>281</v>
      </c>
      <c r="J1234" s="373" t="s">
        <v>281</v>
      </c>
      <c r="K1234" s="194" t="s">
        <v>635</v>
      </c>
      <c r="L1234" s="364" t="s">
        <v>636</v>
      </c>
      <c r="M1234" s="364" t="s">
        <v>317</v>
      </c>
      <c r="N1234" s="364" t="s">
        <v>318</v>
      </c>
      <c r="O1234" s="373" t="s">
        <v>315</v>
      </c>
      <c r="P1234" s="364">
        <v>0</v>
      </c>
      <c r="Q1234" s="364">
        <v>6</v>
      </c>
      <c r="R1234" s="369">
        <v>6</v>
      </c>
      <c r="S1234" s="364">
        <v>6</v>
      </c>
      <c r="T1234" s="8"/>
      <c r="U1234" s="374">
        <v>35</v>
      </c>
      <c r="V1234" s="370">
        <v>21808913</v>
      </c>
      <c r="W1234" s="373" t="s">
        <v>194</v>
      </c>
      <c r="X1234" s="364" t="s">
        <v>315</v>
      </c>
      <c r="Y1234" s="364" t="s">
        <v>556</v>
      </c>
      <c r="Z1234" s="364"/>
      <c r="AA1234" s="364"/>
      <c r="AB1234" s="364" t="s">
        <v>851</v>
      </c>
      <c r="AC1234" s="364"/>
      <c r="AD1234" s="369"/>
      <c r="AE1234" s="370"/>
      <c r="AF1234" s="370"/>
      <c r="AG1234" s="370" t="s">
        <v>301</v>
      </c>
      <c r="AH1234" s="364">
        <v>4</v>
      </c>
      <c r="AI1234" s="364">
        <v>7</v>
      </c>
      <c r="AJ1234" s="364">
        <v>40</v>
      </c>
      <c r="AK1234" s="364">
        <v>12</v>
      </c>
      <c r="AL1234" s="364">
        <v>40</v>
      </c>
      <c r="AM1234" s="22">
        <f t="shared" si="589"/>
        <v>6</v>
      </c>
      <c r="AN1234" s="104">
        <f t="shared" si="583"/>
        <v>0.31944444444444448</v>
      </c>
      <c r="AO1234" s="104">
        <f t="shared" si="584"/>
        <v>0.52777777777777779</v>
      </c>
      <c r="AP1234" s="22" t="str" cm="1">
        <f t="array" ref="AP1234">IF(W1234="","",IF(SUMPRODUCT((W1234=$W$7:$W$2042)*(AH1234=$AH$7:$AH$2042)*(AN1234=$AN$7:$AN$2042)*(AO1234=$AO$7:$AO$2042)*(ROW($W$7:$W$2042)&lt;&gt;ROW(W1234))*((R1234=0)*($R$7:$R$2042&gt;0)+(R1234&gt;0)*($R$7:$R$2042=0)))&gt;0,"SALONES UNIDOS",IF(SUMPRODUCT((W1234=$W$7:$W$2042)*(AH1234=$AH$7:$AH$2042)*((AN1234&lt;$AO$7:$AO$2042)*(AO1234&gt;$AN$7:$AN$2042))*(ROW($W$7:$W$2042)&lt;&gt;ROW(W1234)))&gt;0,"Cruzado","Sin cruce")))</f>
        <v>Sin cruce</v>
      </c>
      <c r="AQ1234" s="104">
        <f>AN1234</f>
        <v>0.31944444444444448</v>
      </c>
      <c r="AR1234" s="104">
        <f>AO1234</f>
        <v>0.52777777777777779</v>
      </c>
      <c r="AS1234" s="22"/>
      <c r="AT1234" s="22"/>
      <c r="AU1234" s="361" t="str" cm="1">
        <f t="array" ref="AU1234">IF(AB1234="","",IF(SUMPRODUCT((AB1234=$AB$989:$AB$1558)*(AH1234=$AH$989:$AH$1558)*(AQ1234=$AQ$989:$AQ$1558)*(AR1234=$AR$989:$AR$1558)*(ROW($AB$989:$AB$1558)&lt;&gt;ROW(AB1234))*((R1234=0)*($R$989:$R$1558&gt;0)+(R1234&gt;0)*($R$989:$R$1558=0)))&gt;0,"SALONES UNIDOS",IF(SUMPRODUCT((AB1234=$AB$989:$AB$1558)*(AH1234=$AH$989:$AH$1558)*((AQ1234&lt;$AR$989:$AR$1558)*(AR1234&gt;$AQ$989:$AQ$1558))*(ROW($AB$989:$AB$1558)&lt;&gt;ROW(AB1234)))&gt;0,"Cruzado","Sin cruce")))</f>
        <v>Sin cruce</v>
      </c>
      <c r="AV1234" s="361" t="str" cm="1">
        <f t="array" ref="AV1234">IF(AD1234="","",IF(SUMPRODUCT((AD1234=$AD$989:$AD$1558)*(AH1234=$AH$989:$AH$1558)*(AS1234=$AS$989:$AS$1558)*(AT1234=$AT$989:$AT$1558)*(ROW($AD$989:$AD$1558)&lt;&gt;ROW(AD1234))*((R1234=0)*($R$989:$R$1558&gt;0)+(R1234&gt;0)*($R$989:$R$1558=0)))&gt;0,"SALONES UNIDOS",IF(SUMPRODUCT((AD1234=$AD$989:$AD$1558)*(AH1234=$AH$989:$AH$1558)*((AS1234&lt;$AT$989:$AT$1558)*(AT1234&gt;$AS$989:$AS$1558))*(ROW($AD$989:$AD$1558)&lt;&gt;ROW(AD1234)))&gt;0,"Cruzado","Sin cruce")))</f>
        <v/>
      </c>
      <c r="AW1234" s="104" t="str">
        <f t="shared" si="590"/>
        <v>EN7PRINCIPALB</v>
      </c>
      <c r="AX1234" s="104" t="str" cm="1">
        <f t="array" ref="AX1234">IF(AW1234="","",IF(SUMPRODUCT((AW1234=$AW$7:$AW$2042)*(AH1234=$AH$7:$AH$2042)*(AN1234=$AN$7:$AN$2042)*(AO1234=$AO$7:$AO$2042)*(ROW($AW$7:$AW$2042)&lt;&gt;ROW(AW1234))*((R1234=0)*($R$7:$R$2042&gt;0)+(R1234&gt;0)*($R$7:$R$2042=0)))&gt;0,"SALONES UNIDOS",IF(SUMPRODUCT((AW1234=$AW$7:$AW$2042)*(AH1234=$AH$7:$AH$2042)*((AN1234&lt;$AO$7:$AO$2042)*(AO1234&gt;$AN$7:$AN$2042))*(ROW($AW$7:$AW$2042)&lt;&gt;ROW(AW1234)))&gt;0,"Cruzado","Sin cruce")))</f>
        <v>Sin cruce</v>
      </c>
    </row>
    <row r="1235" spans="2:50" ht="19.8" hidden="1" customHeight="1" x14ac:dyDescent="0.25">
      <c r="B1235" s="494" t="s">
        <v>314</v>
      </c>
      <c r="C1235" s="369" t="s">
        <v>968</v>
      </c>
      <c r="D1235" s="369">
        <v>20261</v>
      </c>
      <c r="E1235" s="373" t="s">
        <v>280</v>
      </c>
      <c r="F1235" s="370" t="s">
        <v>291</v>
      </c>
      <c r="G1235" s="373" t="s">
        <v>285</v>
      </c>
      <c r="H1235" s="373">
        <v>7</v>
      </c>
      <c r="I1235" s="373" t="s">
        <v>281</v>
      </c>
      <c r="J1235" s="373" t="s">
        <v>281</v>
      </c>
      <c r="K1235" s="194" t="s">
        <v>638</v>
      </c>
      <c r="L1235" s="364" t="s">
        <v>639</v>
      </c>
      <c r="M1235" s="364" t="s">
        <v>324</v>
      </c>
      <c r="N1235" s="364" t="s">
        <v>318</v>
      </c>
      <c r="O1235" s="373" t="s">
        <v>321</v>
      </c>
      <c r="P1235" s="364">
        <v>3</v>
      </c>
      <c r="Q1235" s="364">
        <v>0</v>
      </c>
      <c r="R1235" s="369">
        <v>3</v>
      </c>
      <c r="S1235" s="364">
        <v>3</v>
      </c>
      <c r="T1235" s="8"/>
      <c r="U1235" s="374">
        <v>40</v>
      </c>
      <c r="V1235" s="370">
        <v>40689619</v>
      </c>
      <c r="W1235" s="373" t="s">
        <v>79</v>
      </c>
      <c r="X1235" s="364" t="s">
        <v>321</v>
      </c>
      <c r="Y1235" s="364" t="s">
        <v>578</v>
      </c>
      <c r="Z1235" s="364"/>
      <c r="AA1235" s="364"/>
      <c r="AB1235" s="370"/>
      <c r="AC1235" s="364"/>
      <c r="AD1235" s="369"/>
      <c r="AE1235" s="370"/>
      <c r="AF1235" s="370"/>
      <c r="AG1235" s="364" t="s">
        <v>559</v>
      </c>
      <c r="AH1235" s="364">
        <v>2</v>
      </c>
      <c r="AI1235" s="364">
        <v>21</v>
      </c>
      <c r="AJ1235" s="364">
        <v>0</v>
      </c>
      <c r="AK1235" s="364">
        <v>23</v>
      </c>
      <c r="AL1235" s="364">
        <v>30</v>
      </c>
      <c r="AM1235" s="22">
        <f t="shared" si="589"/>
        <v>3</v>
      </c>
      <c r="AN1235" s="104">
        <f t="shared" si="583"/>
        <v>0.875</v>
      </c>
      <c r="AO1235" s="104">
        <f t="shared" si="584"/>
        <v>0.97916666666666674</v>
      </c>
      <c r="AP1235" s="22" t="str" cm="1">
        <f t="array" ref="AP1235">IF(W1235="","",IF(SUMPRODUCT((W1235=$W$7:$W$2042)*(AH1235=$AH$7:$AH$2042)*(AN1235=$AN$7:$AN$2042)*(AO1235=$AO$7:$AO$2042)*(ROW($W$7:$W$2042)&lt;&gt;ROW(W1235))*((R1235=0)*($R$7:$R$2042&gt;0)+(R1235&gt;0)*($R$7:$R$2042=0)))&gt;0,"SALONES UNIDOS",IF(SUMPRODUCT((W1235=$W$7:$W$2042)*(AH1235=$AH$7:$AH$2042)*((AN1235&lt;$AO$7:$AO$2042)*(AO1235&gt;$AN$7:$AN$2042))*(ROW($W$7:$W$2042)&lt;&gt;ROW(W1235)))&gt;0,"Cruzado","Sin cruce")))</f>
        <v>Sin cruce</v>
      </c>
      <c r="AQ1235" s="104"/>
      <c r="AR1235" s="104"/>
      <c r="AS1235" s="22"/>
      <c r="AT1235" s="22"/>
      <c r="AU1235" s="361" t="str" cm="1">
        <f t="array" ref="AU1235">IF(AB1235="","",IF(SUMPRODUCT((AB1235=$AB$989:$AB$1558)*(AH1235=$AH$989:$AH$1558)*(AQ1235=$AQ$989:$AQ$1558)*(AR1235=$AR$989:$AR$1558)*(ROW($AB$989:$AB$1558)&lt;&gt;ROW(AB1235))*((R1235=0)*($R$989:$R$1558&gt;0)+(R1235&gt;0)*($R$989:$R$1558=0)))&gt;0,"SALONES UNIDOS",IF(SUMPRODUCT((AB1235=$AB$989:$AB$1558)*(AH1235=$AH$989:$AH$1558)*((AQ1235&lt;$AR$989:$AR$1558)*(AR1235&gt;$AQ$989:$AQ$1558))*(ROW($AB$989:$AB$1558)&lt;&gt;ROW(AB1235)))&gt;0,"Cruzado","Sin cruce")))</f>
        <v/>
      </c>
      <c r="AV1235" s="361" t="str" cm="1">
        <f t="array" ref="AV1235">IF(AD1235="","",IF(SUMPRODUCT((AD1235=$AD$989:$AD$1558)*(AH1235=$AH$989:$AH$1558)*(AS1235=$AS$989:$AS$1558)*(AT1235=$AT$989:$AT$1558)*(ROW($AD$989:$AD$1558)&lt;&gt;ROW(AD1235))*((R1235=0)*($R$989:$R$1558&gt;0)+(R1235&gt;0)*($R$989:$R$1558=0)))&gt;0,"SALONES UNIDOS",IF(SUMPRODUCT((AD1235=$AD$989:$AD$1558)*(AH1235=$AH$989:$AH$1558)*((AS1235&lt;$AT$989:$AT$1558)*(AT1235&gt;$AS$989:$AS$1558))*(ROW($AD$989:$AD$1558)&lt;&gt;ROW(AD1235)))&gt;0,"Cruzado","Sin cruce")))</f>
        <v/>
      </c>
      <c r="AW1235" s="104" t="str">
        <f t="shared" si="590"/>
        <v>EN7PRINCIPALB</v>
      </c>
      <c r="AX1235" s="104" t="str" cm="1">
        <f t="array" ref="AX1235">IF(AW1235="","",IF(SUMPRODUCT((AW1235=$AW$7:$AW$2042)*(AH1235=$AH$7:$AH$2042)*(AN1235=$AN$7:$AN$2042)*(AO1235=$AO$7:$AO$2042)*(ROW($AW$7:$AW$2042)&lt;&gt;ROW(AW1235))*((R1235=0)*($R$7:$R$2042&gt;0)+(R1235&gt;0)*($R$7:$R$2042=0)))&gt;0,"SALONES UNIDOS",IF(SUMPRODUCT((AW1235=$AW$7:$AW$2042)*(AH1235=$AH$7:$AH$2042)*((AN1235&lt;$AO$7:$AO$2042)*(AO1235&gt;$AN$7:$AN$2042))*(ROW($AW$7:$AW$2042)&lt;&gt;ROW(AW1235)))&gt;0,"Cruzado","Sin cruce")))</f>
        <v>Sin cruce</v>
      </c>
    </row>
    <row r="1236" spans="2:50" ht="19.8" hidden="1" customHeight="1" x14ac:dyDescent="0.25">
      <c r="B1236" s="494" t="s">
        <v>314</v>
      </c>
      <c r="C1236" s="369" t="s">
        <v>968</v>
      </c>
      <c r="D1236" s="369">
        <v>20261</v>
      </c>
      <c r="E1236" s="373" t="s">
        <v>280</v>
      </c>
      <c r="F1236" s="370" t="s">
        <v>291</v>
      </c>
      <c r="G1236" s="373" t="s">
        <v>285</v>
      </c>
      <c r="H1236" s="373">
        <v>7</v>
      </c>
      <c r="I1236" s="373" t="s">
        <v>281</v>
      </c>
      <c r="J1236" s="373" t="s">
        <v>281</v>
      </c>
      <c r="K1236" s="194" t="s">
        <v>640</v>
      </c>
      <c r="L1236" s="364" t="s">
        <v>641</v>
      </c>
      <c r="M1236" s="364" t="s">
        <v>317</v>
      </c>
      <c r="N1236" s="364" t="s">
        <v>318</v>
      </c>
      <c r="O1236" s="373" t="s">
        <v>315</v>
      </c>
      <c r="P1236" s="364">
        <v>2</v>
      </c>
      <c r="Q1236" s="364">
        <v>0</v>
      </c>
      <c r="R1236" s="369">
        <v>2</v>
      </c>
      <c r="S1236" s="364">
        <v>2</v>
      </c>
      <c r="T1236" s="8"/>
      <c r="U1236" s="374">
        <v>35</v>
      </c>
      <c r="V1236" s="370">
        <v>46604461</v>
      </c>
      <c r="W1236" s="373" t="s">
        <v>158</v>
      </c>
      <c r="X1236" s="364" t="s">
        <v>315</v>
      </c>
      <c r="Y1236" s="364" t="s">
        <v>556</v>
      </c>
      <c r="Z1236" s="364"/>
      <c r="AA1236" s="364"/>
      <c r="AB1236" s="364" t="s">
        <v>851</v>
      </c>
      <c r="AC1236" s="364"/>
      <c r="AD1236" s="369"/>
      <c r="AE1236" s="370"/>
      <c r="AF1236" s="370"/>
      <c r="AG1236" s="370" t="s">
        <v>559</v>
      </c>
      <c r="AH1236" s="364">
        <v>5</v>
      </c>
      <c r="AI1236" s="364">
        <v>15</v>
      </c>
      <c r="AJ1236" s="364">
        <v>10</v>
      </c>
      <c r="AK1236" s="364">
        <v>16</v>
      </c>
      <c r="AL1236" s="364">
        <v>50</v>
      </c>
      <c r="AM1236" s="22">
        <f t="shared" si="589"/>
        <v>2</v>
      </c>
      <c r="AN1236" s="104">
        <f t="shared" si="583"/>
        <v>0.63194444444444442</v>
      </c>
      <c r="AO1236" s="104">
        <f t="shared" si="584"/>
        <v>0.70138888888888884</v>
      </c>
      <c r="AP1236" s="22" t="str" cm="1">
        <f t="array" ref="AP1236">IF(W1236="","",IF(SUMPRODUCT((W1236=$W$7:$W$2042)*(AH1236=$AH$7:$AH$2042)*(AN1236=$AN$7:$AN$2042)*(AO1236=$AO$7:$AO$2042)*(ROW($W$7:$W$2042)&lt;&gt;ROW(W1236))*((R1236=0)*($R$7:$R$2042&gt;0)+(R1236&gt;0)*($R$7:$R$2042=0)))&gt;0,"SALONES UNIDOS",IF(SUMPRODUCT((W1236=$W$7:$W$2042)*(AH1236=$AH$7:$AH$2042)*((AN1236&lt;$AO$7:$AO$2042)*(AO1236&gt;$AN$7:$AN$2042))*(ROW($W$7:$W$2042)&lt;&gt;ROW(W1236)))&gt;0,"Cruzado","Sin cruce")))</f>
        <v>Sin cruce</v>
      </c>
      <c r="AQ1236" s="104">
        <f>AN1236</f>
        <v>0.63194444444444442</v>
      </c>
      <c r="AR1236" s="104">
        <f>AO1236</f>
        <v>0.70138888888888884</v>
      </c>
      <c r="AS1236" s="22"/>
      <c r="AT1236" s="22"/>
      <c r="AU1236" s="361" t="str" cm="1">
        <f t="array" ref="AU1236">IF(AB1236="","",IF(SUMPRODUCT((AB1236=$AB$989:$AB$1558)*(AH1236=$AH$989:$AH$1558)*(AQ1236=$AQ$989:$AQ$1558)*(AR1236=$AR$989:$AR$1558)*(ROW($AB$989:$AB$1558)&lt;&gt;ROW(AB1236))*((R1236=0)*($R$989:$R$1558&gt;0)+(R1236&gt;0)*($R$989:$R$1558=0)))&gt;0,"SALONES UNIDOS",IF(SUMPRODUCT((AB1236=$AB$989:$AB$1558)*(AH1236=$AH$989:$AH$1558)*((AQ1236&lt;$AR$989:$AR$1558)*(AR1236&gt;$AQ$989:$AQ$1558))*(ROW($AB$989:$AB$1558)&lt;&gt;ROW(AB1236)))&gt;0,"Cruzado","Sin cruce")))</f>
        <v>Sin cruce</v>
      </c>
      <c r="AV1236" s="361" t="str" cm="1">
        <f t="array" ref="AV1236">IF(AD1236="","",IF(SUMPRODUCT((AD1236=$AD$989:$AD$1558)*(AH1236=$AH$989:$AH$1558)*(AS1236=$AS$989:$AS$1558)*(AT1236=$AT$989:$AT$1558)*(ROW($AD$989:$AD$1558)&lt;&gt;ROW(AD1236))*((R1236=0)*($R$989:$R$1558&gt;0)+(R1236&gt;0)*($R$989:$R$1558=0)))&gt;0,"SALONES UNIDOS",IF(SUMPRODUCT((AD1236=$AD$989:$AD$1558)*(AH1236=$AH$989:$AH$1558)*((AS1236&lt;$AT$989:$AT$1558)*(AT1236&gt;$AS$989:$AS$1558))*(ROW($AD$989:$AD$1558)&lt;&gt;ROW(AD1236)))&gt;0,"Cruzado","Sin cruce")))</f>
        <v/>
      </c>
      <c r="AW1236" s="104" t="str">
        <f t="shared" si="590"/>
        <v>EN7PRINCIPALB</v>
      </c>
      <c r="AX1236" s="104" t="str" cm="1">
        <f t="array" ref="AX1236">IF(AW1236="","",IF(SUMPRODUCT((AW1236=$AW$7:$AW$2042)*(AH1236=$AH$7:$AH$2042)*(AN1236=$AN$7:$AN$2042)*(AO1236=$AO$7:$AO$2042)*(ROW($AW$7:$AW$2042)&lt;&gt;ROW(AW1236))*((R1236=0)*($R$7:$R$2042&gt;0)+(R1236&gt;0)*($R$7:$R$2042=0)))&gt;0,"SALONES UNIDOS",IF(SUMPRODUCT((AW1236=$AW$7:$AW$2042)*(AH1236=$AH$7:$AH$2042)*((AN1236&lt;$AO$7:$AO$2042)*(AO1236&gt;$AN$7:$AN$2042))*(ROW($AW$7:$AW$2042)&lt;&gt;ROW(AW1236)))&gt;0,"Cruzado","Sin cruce")))</f>
        <v>Sin cruce</v>
      </c>
    </row>
    <row r="1237" spans="2:50" ht="19.8" hidden="1" customHeight="1" x14ac:dyDescent="0.25">
      <c r="B1237" s="494" t="s">
        <v>314</v>
      </c>
      <c r="C1237" s="369" t="s">
        <v>968</v>
      </c>
      <c r="D1237" s="369">
        <v>20261</v>
      </c>
      <c r="E1237" s="373" t="s">
        <v>280</v>
      </c>
      <c r="F1237" s="370" t="s">
        <v>291</v>
      </c>
      <c r="G1237" s="373" t="s">
        <v>285</v>
      </c>
      <c r="H1237" s="373">
        <v>7</v>
      </c>
      <c r="I1237" s="373" t="s">
        <v>281</v>
      </c>
      <c r="J1237" s="373" t="s">
        <v>281</v>
      </c>
      <c r="K1237" s="194" t="s">
        <v>322</v>
      </c>
      <c r="L1237" s="364" t="s">
        <v>323</v>
      </c>
      <c r="M1237" s="364" t="s">
        <v>324</v>
      </c>
      <c r="N1237" s="364" t="s">
        <v>318</v>
      </c>
      <c r="O1237" s="373" t="s">
        <v>321</v>
      </c>
      <c r="P1237" s="364">
        <v>3</v>
      </c>
      <c r="Q1237" s="364">
        <v>2</v>
      </c>
      <c r="R1237" s="369">
        <v>5</v>
      </c>
      <c r="S1237" s="364">
        <v>4</v>
      </c>
      <c r="T1237" s="8"/>
      <c r="U1237" s="374">
        <v>20</v>
      </c>
      <c r="V1237" s="370">
        <v>41898208</v>
      </c>
      <c r="W1237" s="373" t="s">
        <v>517</v>
      </c>
      <c r="X1237" s="364" t="s">
        <v>321</v>
      </c>
      <c r="Y1237" s="364" t="s">
        <v>578</v>
      </c>
      <c r="Z1237" s="364"/>
      <c r="AA1237" s="364"/>
      <c r="AB1237" s="370"/>
      <c r="AC1237" s="364"/>
      <c r="AD1237" s="369"/>
      <c r="AE1237" s="370"/>
      <c r="AF1237" s="370"/>
      <c r="AG1237" s="364" t="s">
        <v>319</v>
      </c>
      <c r="AH1237" s="364">
        <v>4</v>
      </c>
      <c r="AI1237" s="364">
        <v>19</v>
      </c>
      <c r="AJ1237" s="364">
        <v>20</v>
      </c>
      <c r="AK1237" s="364">
        <v>23</v>
      </c>
      <c r="AL1237" s="364">
        <v>30</v>
      </c>
      <c r="AM1237" s="22">
        <f t="shared" si="589"/>
        <v>5</v>
      </c>
      <c r="AN1237" s="104">
        <f t="shared" si="583"/>
        <v>0.80555555555555547</v>
      </c>
      <c r="AO1237" s="104">
        <f t="shared" si="584"/>
        <v>0.97916666666666674</v>
      </c>
      <c r="AP1237" s="22" t="str" cm="1">
        <f t="array" ref="AP1237">IF(W1237="","",IF(SUMPRODUCT((W1237=$W$7:$W$2042)*(AH1237=$AH$7:$AH$2042)*(AN1237=$AN$7:$AN$2042)*(AO1237=$AO$7:$AO$2042)*(ROW($W$7:$W$2042)&lt;&gt;ROW(W1237))*((R1237=0)*($R$7:$R$2042&gt;0)+(R1237&gt;0)*($R$7:$R$2042=0)))&gt;0,"SALONES UNIDOS",IF(SUMPRODUCT((W1237=$W$7:$W$2042)*(AH1237=$AH$7:$AH$2042)*((AN1237&lt;$AO$7:$AO$2042)*(AO1237&gt;$AN$7:$AN$2042))*(ROW($W$7:$W$2042)&lt;&gt;ROW(W1237)))&gt;0,"Cruzado","Sin cruce")))</f>
        <v>Sin cruce</v>
      </c>
      <c r="AQ1237" s="104"/>
      <c r="AR1237" s="104"/>
      <c r="AS1237" s="22"/>
      <c r="AT1237" s="22"/>
      <c r="AU1237" s="361" t="str" cm="1">
        <f t="array" ref="AU1237">IF(AB1237="","",IF(SUMPRODUCT((AB1237=$AB$989:$AB$1558)*(AH1237=$AH$989:$AH$1558)*(AQ1237=$AQ$989:$AQ$1558)*(AR1237=$AR$989:$AR$1558)*(ROW($AB$989:$AB$1558)&lt;&gt;ROW(AB1237))*((R1237=0)*($R$989:$R$1558&gt;0)+(R1237&gt;0)*($R$989:$R$1558=0)))&gt;0,"SALONES UNIDOS",IF(SUMPRODUCT((AB1237=$AB$989:$AB$1558)*(AH1237=$AH$989:$AH$1558)*((AQ1237&lt;$AR$989:$AR$1558)*(AR1237&gt;$AQ$989:$AQ$1558))*(ROW($AB$989:$AB$1558)&lt;&gt;ROW(AB1237)))&gt;0,"Cruzado","Sin cruce")))</f>
        <v/>
      </c>
      <c r="AV1237" s="361" t="str" cm="1">
        <f t="array" ref="AV1237">IF(AD1237="","",IF(SUMPRODUCT((AD1237=$AD$989:$AD$1558)*(AH1237=$AH$989:$AH$1558)*(AS1237=$AS$989:$AS$1558)*(AT1237=$AT$989:$AT$1558)*(ROW($AD$989:$AD$1558)&lt;&gt;ROW(AD1237))*((R1237=0)*($R$989:$R$1558&gt;0)+(R1237&gt;0)*($R$989:$R$1558=0)))&gt;0,"SALONES UNIDOS",IF(SUMPRODUCT((AD1237=$AD$989:$AD$1558)*(AH1237=$AH$989:$AH$1558)*((AS1237&lt;$AT$989:$AT$1558)*(AT1237&gt;$AS$989:$AS$1558))*(ROW($AD$989:$AD$1558)&lt;&gt;ROW(AD1237)))&gt;0,"Cruzado","Sin cruce")))</f>
        <v/>
      </c>
      <c r="AW1237" s="104" t="str">
        <f t="shared" si="590"/>
        <v>EN7PRINCIPALB</v>
      </c>
      <c r="AX1237" s="104" t="str" cm="1">
        <f t="array" ref="AX1237">IF(AW1237="","",IF(SUMPRODUCT((AW1237=$AW$7:$AW$2042)*(AH1237=$AH$7:$AH$2042)*(AN1237=$AN$7:$AN$2042)*(AO1237=$AO$7:$AO$2042)*(ROW($AW$7:$AW$2042)&lt;&gt;ROW(AW1237))*((R1237=0)*($R$7:$R$2042&gt;0)+(R1237&gt;0)*($R$7:$R$2042=0)))&gt;0,"SALONES UNIDOS",IF(SUMPRODUCT((AW1237=$AW$7:$AW$2042)*(AH1237=$AH$7:$AH$2042)*((AN1237&lt;$AO$7:$AO$2042)*(AO1237&gt;$AN$7:$AN$2042))*(ROW($AW$7:$AW$2042)&lt;&gt;ROW(AW1237)))&gt;0,"Cruzado","Sin cruce")))</f>
        <v>Sin cruce</v>
      </c>
    </row>
    <row r="1238" spans="2:50" ht="19.8" hidden="1" customHeight="1" x14ac:dyDescent="0.25">
      <c r="B1238" s="494" t="s">
        <v>314</v>
      </c>
      <c r="C1238" s="369" t="s">
        <v>968</v>
      </c>
      <c r="D1238" s="369">
        <v>20261</v>
      </c>
      <c r="E1238" s="373" t="s">
        <v>280</v>
      </c>
      <c r="F1238" s="370" t="s">
        <v>291</v>
      </c>
      <c r="G1238" s="373" t="s">
        <v>285</v>
      </c>
      <c r="H1238" s="373">
        <v>7</v>
      </c>
      <c r="I1238" s="373" t="s">
        <v>283</v>
      </c>
      <c r="J1238" s="373" t="s">
        <v>283</v>
      </c>
      <c r="K1238" s="194" t="s">
        <v>630</v>
      </c>
      <c r="L1238" s="364" t="s">
        <v>631</v>
      </c>
      <c r="M1238" s="364" t="s">
        <v>317</v>
      </c>
      <c r="N1238" s="364" t="s">
        <v>621</v>
      </c>
      <c r="O1238" s="373" t="s">
        <v>321</v>
      </c>
      <c r="P1238" s="364">
        <v>2</v>
      </c>
      <c r="Q1238" s="364">
        <v>0</v>
      </c>
      <c r="R1238" s="369">
        <v>2</v>
      </c>
      <c r="S1238" s="364">
        <v>2</v>
      </c>
      <c r="T1238" s="8"/>
      <c r="U1238" s="374">
        <v>40</v>
      </c>
      <c r="V1238" s="370">
        <v>18135807</v>
      </c>
      <c r="W1238" s="373" t="s">
        <v>227</v>
      </c>
      <c r="X1238" s="364" t="s">
        <v>321</v>
      </c>
      <c r="Y1238" s="364" t="s">
        <v>556</v>
      </c>
      <c r="Z1238" s="364"/>
      <c r="AA1238" s="364"/>
      <c r="AB1238" s="370"/>
      <c r="AC1238" s="364"/>
      <c r="AD1238" s="369"/>
      <c r="AE1238" s="370"/>
      <c r="AF1238" s="370"/>
      <c r="AG1238" s="364" t="s">
        <v>559</v>
      </c>
      <c r="AH1238" s="364">
        <v>5</v>
      </c>
      <c r="AI1238" s="364">
        <v>17</v>
      </c>
      <c r="AJ1238" s="364">
        <v>40</v>
      </c>
      <c r="AK1238" s="364">
        <v>19</v>
      </c>
      <c r="AL1238" s="364">
        <v>20</v>
      </c>
      <c r="AM1238" s="22">
        <f t="shared" si="589"/>
        <v>2</v>
      </c>
      <c r="AN1238" s="104">
        <f t="shared" si="583"/>
        <v>0.73611111111111116</v>
      </c>
      <c r="AO1238" s="104">
        <f t="shared" si="584"/>
        <v>0.80555555555555547</v>
      </c>
      <c r="AP1238" s="22" t="str" cm="1">
        <f t="array" ref="AP1238">IF(W1238="","",IF(SUMPRODUCT((W1238=$W$7:$W$2042)*(AH1238=$AH$7:$AH$2042)*(AN1238=$AN$7:$AN$2042)*(AO1238=$AO$7:$AO$2042)*(ROW($W$7:$W$2042)&lt;&gt;ROW(W1238))*((R1238=0)*($R$7:$R$2042&gt;0)+(R1238&gt;0)*($R$7:$R$2042=0)))&gt;0,"SALONES UNIDOS",IF(SUMPRODUCT((W1238=$W$7:$W$2042)*(AH1238=$AH$7:$AH$2042)*((AN1238&lt;$AO$7:$AO$2042)*(AO1238&gt;$AN$7:$AN$2042))*(ROW($W$7:$W$2042)&lt;&gt;ROW(W1238)))&gt;0,"Cruzado","Sin cruce")))</f>
        <v>Sin cruce</v>
      </c>
      <c r="AQ1238" s="104"/>
      <c r="AR1238" s="104"/>
      <c r="AS1238" s="22"/>
      <c r="AT1238" s="22"/>
      <c r="AU1238" s="361" t="str" cm="1">
        <f t="array" ref="AU1238">IF(AB1238="","",IF(SUMPRODUCT((AB1238=$AB$989:$AB$1558)*(AH1238=$AH$989:$AH$1558)*(AQ1238=$AQ$989:$AQ$1558)*(AR1238=$AR$989:$AR$1558)*(ROW($AB$989:$AB$1558)&lt;&gt;ROW(AB1238))*((R1238=0)*($R$989:$R$1558&gt;0)+(R1238&gt;0)*($R$989:$R$1558=0)))&gt;0,"SALONES UNIDOS",IF(SUMPRODUCT((AB1238=$AB$989:$AB$1558)*(AH1238=$AH$989:$AH$1558)*((AQ1238&lt;$AR$989:$AR$1558)*(AR1238&gt;$AQ$989:$AQ$1558))*(ROW($AB$989:$AB$1558)&lt;&gt;ROW(AB1238)))&gt;0,"Cruzado","Sin cruce")))</f>
        <v/>
      </c>
      <c r="AV1238" s="361" t="str" cm="1">
        <f t="array" ref="AV1238">IF(AD1238="","",IF(SUMPRODUCT((AD1238=$AD$989:$AD$1558)*(AH1238=$AH$989:$AH$1558)*(AS1238=$AS$989:$AS$1558)*(AT1238=$AT$989:$AT$1558)*(ROW($AD$989:$AD$1558)&lt;&gt;ROW(AD1238))*((R1238=0)*($R$989:$R$1558&gt;0)+(R1238&gt;0)*($R$989:$R$1558=0)))&gt;0,"SALONES UNIDOS",IF(SUMPRODUCT((AD1238=$AD$989:$AD$1558)*(AH1238=$AH$989:$AH$1558)*((AS1238&lt;$AT$989:$AT$1558)*(AT1238&gt;$AS$989:$AS$1558))*(ROW($AD$989:$AD$1558)&lt;&gt;ROW(AD1238)))&gt;0,"Cruzado","Sin cruce")))</f>
        <v/>
      </c>
      <c r="AW1238" s="104" t="str">
        <f t="shared" si="590"/>
        <v>EN7PRINCIPALC</v>
      </c>
      <c r="AX1238" s="104" t="str" cm="1">
        <f t="array" ref="AX1238">IF(AW1238="","",IF(SUMPRODUCT((AW1238=$AW$7:$AW$2042)*(AH1238=$AH$7:$AH$2042)*(AN1238=$AN$7:$AN$2042)*(AO1238=$AO$7:$AO$2042)*(ROW($AW$7:$AW$2042)&lt;&gt;ROW(AW1238))*((R1238=0)*($R$7:$R$2042&gt;0)+(R1238&gt;0)*($R$7:$R$2042=0)))&gt;0,"SALONES UNIDOS",IF(SUMPRODUCT((AW1238=$AW$7:$AW$2042)*(AH1238=$AH$7:$AH$2042)*((AN1238&lt;$AO$7:$AO$2042)*(AO1238&gt;$AN$7:$AN$2042))*(ROW($AW$7:$AW$2042)&lt;&gt;ROW(AW1238)))&gt;0,"Cruzado","Sin cruce")))</f>
        <v>Sin cruce</v>
      </c>
    </row>
    <row r="1239" spans="2:50" ht="19.8" hidden="1" customHeight="1" x14ac:dyDescent="0.25">
      <c r="B1239" s="494" t="s">
        <v>314</v>
      </c>
      <c r="C1239" s="369" t="s">
        <v>968</v>
      </c>
      <c r="D1239" s="369">
        <v>20261</v>
      </c>
      <c r="E1239" s="373" t="s">
        <v>280</v>
      </c>
      <c r="F1239" s="370" t="s">
        <v>291</v>
      </c>
      <c r="G1239" s="373" t="s">
        <v>285</v>
      </c>
      <c r="H1239" s="373">
        <v>7</v>
      </c>
      <c r="I1239" s="373" t="s">
        <v>283</v>
      </c>
      <c r="J1239" s="373" t="s">
        <v>283</v>
      </c>
      <c r="K1239" s="194" t="s">
        <v>632</v>
      </c>
      <c r="L1239" s="364" t="s">
        <v>643</v>
      </c>
      <c r="M1239" s="364" t="s">
        <v>317</v>
      </c>
      <c r="N1239" s="364" t="s">
        <v>318</v>
      </c>
      <c r="O1239" s="373" t="s">
        <v>315</v>
      </c>
      <c r="P1239" s="364">
        <v>3</v>
      </c>
      <c r="Q1239" s="364">
        <v>4</v>
      </c>
      <c r="R1239" s="369">
        <v>7</v>
      </c>
      <c r="S1239" s="364">
        <v>5</v>
      </c>
      <c r="T1239" s="8"/>
      <c r="U1239" s="374">
        <v>35</v>
      </c>
      <c r="V1239" s="370">
        <v>21867757</v>
      </c>
      <c r="W1239" s="373" t="s">
        <v>151</v>
      </c>
      <c r="X1239" s="364" t="s">
        <v>315</v>
      </c>
      <c r="Y1239" s="364" t="s">
        <v>578</v>
      </c>
      <c r="Z1239" s="364"/>
      <c r="AA1239" s="364"/>
      <c r="AB1239" s="364" t="s">
        <v>847</v>
      </c>
      <c r="AC1239" s="364"/>
      <c r="AD1239" s="369"/>
      <c r="AE1239" s="370"/>
      <c r="AF1239" s="370"/>
      <c r="AG1239" s="370" t="s">
        <v>319</v>
      </c>
      <c r="AH1239" s="364">
        <v>3</v>
      </c>
      <c r="AI1239" s="364">
        <v>14</v>
      </c>
      <c r="AJ1239" s="364">
        <v>20</v>
      </c>
      <c r="AK1239" s="364">
        <v>20</v>
      </c>
      <c r="AL1239" s="364">
        <v>10</v>
      </c>
      <c r="AM1239" s="22">
        <f t="shared" si="589"/>
        <v>7</v>
      </c>
      <c r="AN1239" s="104">
        <f t="shared" si="583"/>
        <v>0.59722222222222221</v>
      </c>
      <c r="AO1239" s="104">
        <f t="shared" si="584"/>
        <v>0.84027777777777779</v>
      </c>
      <c r="AP1239" s="22" t="str" cm="1">
        <f t="array" ref="AP1239">IF(W1239="","",IF(SUMPRODUCT((W1239=$W$7:$W$2042)*(AH1239=$AH$7:$AH$2042)*(AN1239=$AN$7:$AN$2042)*(AO1239=$AO$7:$AO$2042)*(ROW($W$7:$W$2042)&lt;&gt;ROW(W1239))*((R1239=0)*($R$7:$R$2042&gt;0)+(R1239&gt;0)*($R$7:$R$2042=0)))&gt;0,"SALONES UNIDOS",IF(SUMPRODUCT((W1239=$W$7:$W$2042)*(AH1239=$AH$7:$AH$2042)*((AN1239&lt;$AO$7:$AO$2042)*(AO1239&gt;$AN$7:$AN$2042))*(ROW($W$7:$W$2042)&lt;&gt;ROW(W1239)))&gt;0,"Cruzado","Sin cruce")))</f>
        <v>Sin cruce</v>
      </c>
      <c r="AQ1239" s="104">
        <f t="shared" ref="AQ1239:AQ1240" si="599">AN1239</f>
        <v>0.59722222222222221</v>
      </c>
      <c r="AR1239" s="104">
        <f t="shared" ref="AR1239:AR1240" si="600">AO1239</f>
        <v>0.84027777777777779</v>
      </c>
      <c r="AS1239" s="22"/>
      <c r="AT1239" s="22"/>
      <c r="AU1239" s="361" t="str" cm="1">
        <f t="array" ref="AU1239">IF(AB1239="","",IF(SUMPRODUCT((AB1239=$AB$989:$AB$1558)*(AH1239=$AH$989:$AH$1558)*(AQ1239=$AQ$989:$AQ$1558)*(AR1239=$AR$989:$AR$1558)*(ROW($AB$989:$AB$1558)&lt;&gt;ROW(AB1239))*((R1239=0)*($R$989:$R$1558&gt;0)+(R1239&gt;0)*($R$989:$R$1558=0)))&gt;0,"SALONES UNIDOS",IF(SUMPRODUCT((AB1239=$AB$989:$AB$1558)*(AH1239=$AH$989:$AH$1558)*((AQ1239&lt;$AR$989:$AR$1558)*(AR1239&gt;$AQ$989:$AQ$1558))*(ROW($AB$989:$AB$1558)&lt;&gt;ROW(AB1239)))&gt;0,"Cruzado","Sin cruce")))</f>
        <v>Sin cruce</v>
      </c>
      <c r="AV1239" s="361" t="str" cm="1">
        <f t="array" ref="AV1239">IF(AD1239="","",IF(SUMPRODUCT((AD1239=$AD$989:$AD$1558)*(AH1239=$AH$989:$AH$1558)*(AS1239=$AS$989:$AS$1558)*(AT1239=$AT$989:$AT$1558)*(ROW($AD$989:$AD$1558)&lt;&gt;ROW(AD1239))*((R1239=0)*($R$989:$R$1558&gt;0)+(R1239&gt;0)*($R$989:$R$1558=0)))&gt;0,"SALONES UNIDOS",IF(SUMPRODUCT((AD1239=$AD$989:$AD$1558)*(AH1239=$AH$989:$AH$1558)*((AS1239&lt;$AT$989:$AT$1558)*(AT1239&gt;$AS$989:$AS$1558))*(ROW($AD$989:$AD$1558)&lt;&gt;ROW(AD1239)))&gt;0,"Cruzado","Sin cruce")))</f>
        <v/>
      </c>
      <c r="AW1239" s="104" t="str">
        <f t="shared" si="590"/>
        <v>EN7PRINCIPALC</v>
      </c>
      <c r="AX1239" s="104" t="str" cm="1">
        <f t="array" ref="AX1239">IF(AW1239="","",IF(SUMPRODUCT((AW1239=$AW$7:$AW$2042)*(AH1239=$AH$7:$AH$2042)*(AN1239=$AN$7:$AN$2042)*(AO1239=$AO$7:$AO$2042)*(ROW($AW$7:$AW$2042)&lt;&gt;ROW(AW1239))*((R1239=0)*($R$7:$R$2042&gt;0)+(R1239&gt;0)*($R$7:$R$2042=0)))&gt;0,"SALONES UNIDOS",IF(SUMPRODUCT((AW1239=$AW$7:$AW$2042)*(AH1239=$AH$7:$AH$2042)*((AN1239&lt;$AO$7:$AO$2042)*(AO1239&gt;$AN$7:$AN$2042))*(ROW($AW$7:$AW$2042)&lt;&gt;ROW(AW1239)))&gt;0,"Cruzado","Sin cruce")))</f>
        <v>Sin cruce</v>
      </c>
    </row>
    <row r="1240" spans="2:50" ht="19.8" hidden="1" customHeight="1" x14ac:dyDescent="0.25">
      <c r="B1240" s="494" t="s">
        <v>314</v>
      </c>
      <c r="C1240" s="369" t="s">
        <v>968</v>
      </c>
      <c r="D1240" s="369">
        <v>20261</v>
      </c>
      <c r="E1240" s="373" t="s">
        <v>280</v>
      </c>
      <c r="F1240" s="370" t="s">
        <v>291</v>
      </c>
      <c r="G1240" s="373" t="s">
        <v>285</v>
      </c>
      <c r="H1240" s="373">
        <v>7</v>
      </c>
      <c r="I1240" s="373" t="s">
        <v>283</v>
      </c>
      <c r="J1240" s="373" t="s">
        <v>283</v>
      </c>
      <c r="K1240" s="194" t="s">
        <v>635</v>
      </c>
      <c r="L1240" s="364" t="s">
        <v>636</v>
      </c>
      <c r="M1240" s="364" t="s">
        <v>317</v>
      </c>
      <c r="N1240" s="364" t="s">
        <v>318</v>
      </c>
      <c r="O1240" s="373" t="s">
        <v>315</v>
      </c>
      <c r="P1240" s="364">
        <v>2</v>
      </c>
      <c r="Q1240" s="364">
        <v>0</v>
      </c>
      <c r="R1240" s="369">
        <v>2</v>
      </c>
      <c r="S1240" s="364">
        <v>6</v>
      </c>
      <c r="T1240" s="8"/>
      <c r="U1240" s="374">
        <v>35</v>
      </c>
      <c r="V1240" s="370">
        <v>40572971</v>
      </c>
      <c r="W1240" s="373" t="s">
        <v>222</v>
      </c>
      <c r="X1240" s="364" t="s">
        <v>315</v>
      </c>
      <c r="Y1240" s="364" t="s">
        <v>556</v>
      </c>
      <c r="Z1240" s="364"/>
      <c r="AA1240" s="364"/>
      <c r="AB1240" s="364" t="s">
        <v>862</v>
      </c>
      <c r="AC1240" s="364"/>
      <c r="AD1240" s="369"/>
      <c r="AE1240" s="370"/>
      <c r="AF1240" s="370"/>
      <c r="AG1240" s="370" t="s">
        <v>559</v>
      </c>
      <c r="AH1240" s="364">
        <v>4</v>
      </c>
      <c r="AI1240" s="364">
        <v>8</v>
      </c>
      <c r="AJ1240" s="364">
        <v>30</v>
      </c>
      <c r="AK1240" s="364">
        <v>10</v>
      </c>
      <c r="AL1240" s="364">
        <v>10</v>
      </c>
      <c r="AM1240" s="22">
        <f t="shared" si="589"/>
        <v>2</v>
      </c>
      <c r="AN1240" s="104">
        <f t="shared" si="583"/>
        <v>0.35416666666666663</v>
      </c>
      <c r="AO1240" s="104">
        <f t="shared" si="584"/>
        <v>0.4236111111111111</v>
      </c>
      <c r="AP1240" s="22" t="str" cm="1">
        <f t="array" ref="AP1240">IF(W1240="","",IF(SUMPRODUCT((W1240=$W$7:$W$2042)*(AH1240=$AH$7:$AH$2042)*(AN1240=$AN$7:$AN$2042)*(AO1240=$AO$7:$AO$2042)*(ROW($W$7:$W$2042)&lt;&gt;ROW(W1240))*((R1240=0)*($R$7:$R$2042&gt;0)+(R1240&gt;0)*($R$7:$R$2042=0)))&gt;0,"SALONES UNIDOS",IF(SUMPRODUCT((W1240=$W$7:$W$2042)*(AH1240=$AH$7:$AH$2042)*((AN1240&lt;$AO$7:$AO$2042)*(AO1240&gt;$AN$7:$AN$2042))*(ROW($W$7:$W$2042)&lt;&gt;ROW(W1240)))&gt;0,"Cruzado","Sin cruce")))</f>
        <v>Sin cruce</v>
      </c>
      <c r="AQ1240" s="104">
        <f t="shared" si="599"/>
        <v>0.35416666666666663</v>
      </c>
      <c r="AR1240" s="104">
        <f t="shared" si="600"/>
        <v>0.4236111111111111</v>
      </c>
      <c r="AS1240" s="22"/>
      <c r="AT1240" s="22"/>
      <c r="AU1240" s="361" t="str" cm="1">
        <f t="array" ref="AU1240">IF(AB1240="","",IF(SUMPRODUCT((AB1240=$AB$989:$AB$1558)*(AH1240=$AH$989:$AH$1558)*(AQ1240=$AQ$989:$AQ$1558)*(AR1240=$AR$989:$AR$1558)*(ROW($AB$989:$AB$1558)&lt;&gt;ROW(AB1240))*((R1240=0)*($R$989:$R$1558&gt;0)+(R1240&gt;0)*($R$989:$R$1558=0)))&gt;0,"SALONES UNIDOS",IF(SUMPRODUCT((AB1240=$AB$989:$AB$1558)*(AH1240=$AH$989:$AH$1558)*((AQ1240&lt;$AR$989:$AR$1558)*(AR1240&gt;$AQ$989:$AQ$1558))*(ROW($AB$989:$AB$1558)&lt;&gt;ROW(AB1240)))&gt;0,"Cruzado","Sin cruce")))</f>
        <v>Sin cruce</v>
      </c>
      <c r="AV1240" s="361" t="str" cm="1">
        <f t="array" ref="AV1240">IF(AD1240="","",IF(SUMPRODUCT((AD1240=$AD$989:$AD$1558)*(AH1240=$AH$989:$AH$1558)*(AS1240=$AS$989:$AS$1558)*(AT1240=$AT$989:$AT$1558)*(ROW($AD$989:$AD$1558)&lt;&gt;ROW(AD1240))*((R1240=0)*($R$989:$R$1558&gt;0)+(R1240&gt;0)*($R$989:$R$1558=0)))&gt;0,"SALONES UNIDOS",IF(SUMPRODUCT((AD1240=$AD$989:$AD$1558)*(AH1240=$AH$989:$AH$1558)*((AS1240&lt;$AT$989:$AT$1558)*(AT1240&gt;$AS$989:$AS$1558))*(ROW($AD$989:$AD$1558)&lt;&gt;ROW(AD1240)))&gt;0,"Cruzado","Sin cruce")))</f>
        <v/>
      </c>
      <c r="AW1240" s="104" t="str">
        <f t="shared" si="590"/>
        <v>EN7PRINCIPALC</v>
      </c>
      <c r="AX1240" s="104" t="str" cm="1">
        <f t="array" ref="AX1240">IF(AW1240="","",IF(SUMPRODUCT((AW1240=$AW$7:$AW$2042)*(AH1240=$AH$7:$AH$2042)*(AN1240=$AN$7:$AN$2042)*(AO1240=$AO$7:$AO$2042)*(ROW($AW$7:$AW$2042)&lt;&gt;ROW(AW1240))*((R1240=0)*($R$7:$R$2042&gt;0)+(R1240&gt;0)*($R$7:$R$2042=0)))&gt;0,"SALONES UNIDOS",IF(SUMPRODUCT((AW1240=$AW$7:$AW$2042)*(AH1240=$AH$7:$AH$2042)*((AN1240&lt;$AO$7:$AO$2042)*(AO1240&gt;$AN$7:$AN$2042))*(ROW($AW$7:$AW$2042)&lt;&gt;ROW(AW1240)))&gt;0,"Cruzado","Sin cruce")))</f>
        <v>Sin cruce</v>
      </c>
    </row>
    <row r="1241" spans="2:50" ht="19.8" hidden="1" customHeight="1" x14ac:dyDescent="0.25">
      <c r="B1241" s="494" t="s">
        <v>314</v>
      </c>
      <c r="C1241" s="369" t="s">
        <v>968</v>
      </c>
      <c r="D1241" s="369">
        <v>20261</v>
      </c>
      <c r="E1241" s="373" t="s">
        <v>280</v>
      </c>
      <c r="F1241" s="370" t="s">
        <v>291</v>
      </c>
      <c r="G1241" s="373" t="s">
        <v>285</v>
      </c>
      <c r="H1241" s="373">
        <v>7</v>
      </c>
      <c r="I1241" s="373" t="s">
        <v>572</v>
      </c>
      <c r="J1241" s="373" t="s">
        <v>283</v>
      </c>
      <c r="K1241" s="194" t="s">
        <v>635</v>
      </c>
      <c r="L1241" s="364" t="s">
        <v>636</v>
      </c>
      <c r="M1241" s="364" t="s">
        <v>317</v>
      </c>
      <c r="N1241" s="364" t="s">
        <v>318</v>
      </c>
      <c r="O1241" s="373" t="s">
        <v>315</v>
      </c>
      <c r="P1241" s="364">
        <v>0</v>
      </c>
      <c r="Q1241" s="364">
        <v>2</v>
      </c>
      <c r="R1241" s="369">
        <v>2</v>
      </c>
      <c r="S1241" s="364">
        <v>6</v>
      </c>
      <c r="T1241" s="8"/>
      <c r="U1241" s="374">
        <v>17</v>
      </c>
      <c r="V1241" s="370">
        <v>40572971</v>
      </c>
      <c r="W1241" s="373" t="s">
        <v>222</v>
      </c>
      <c r="X1241" s="364" t="s">
        <v>315</v>
      </c>
      <c r="Y1241" s="364" t="s">
        <v>556</v>
      </c>
      <c r="Z1241" s="364"/>
      <c r="AA1241" s="364"/>
      <c r="AB1241" s="370"/>
      <c r="AC1241" s="364"/>
      <c r="AD1241" s="364" t="s">
        <v>861</v>
      </c>
      <c r="AE1241" s="370"/>
      <c r="AF1241" s="370"/>
      <c r="AG1241" s="370" t="s">
        <v>301</v>
      </c>
      <c r="AH1241" s="364">
        <v>4</v>
      </c>
      <c r="AI1241" s="364">
        <v>10</v>
      </c>
      <c r="AJ1241" s="364">
        <v>10</v>
      </c>
      <c r="AK1241" s="364">
        <v>11</v>
      </c>
      <c r="AL1241" s="364">
        <v>50</v>
      </c>
      <c r="AM1241" s="22">
        <f t="shared" si="589"/>
        <v>2</v>
      </c>
      <c r="AN1241" s="104">
        <f t="shared" si="583"/>
        <v>0.4236111111111111</v>
      </c>
      <c r="AO1241" s="104">
        <f t="shared" si="584"/>
        <v>0.49305555555555552</v>
      </c>
      <c r="AP1241" s="22" t="str" cm="1">
        <f t="array" ref="AP1241">IF(W1241="","",IF(SUMPRODUCT((W1241=$W$7:$W$2042)*(AH1241=$AH$7:$AH$2042)*(AN1241=$AN$7:$AN$2042)*(AO1241=$AO$7:$AO$2042)*(ROW($W$7:$W$2042)&lt;&gt;ROW(W1241))*((R1241=0)*($R$7:$R$2042&gt;0)+(R1241&gt;0)*($R$7:$R$2042=0)))&gt;0,"SALONES UNIDOS",IF(SUMPRODUCT((W1241=$W$7:$W$2042)*(AH1241=$AH$7:$AH$2042)*((AN1241&lt;$AO$7:$AO$2042)*(AO1241&gt;$AN$7:$AN$2042))*(ROW($W$7:$W$2042)&lt;&gt;ROW(W1241)))&gt;0,"Cruzado","Sin cruce")))</f>
        <v>Sin cruce</v>
      </c>
      <c r="AQ1241" s="22"/>
      <c r="AR1241" s="22"/>
      <c r="AS1241" s="104">
        <f t="shared" ref="AS1241:AS1242" si="601">AN1241</f>
        <v>0.4236111111111111</v>
      </c>
      <c r="AT1241" s="104">
        <f t="shared" ref="AT1241:AT1242" si="602">AO1241</f>
        <v>0.49305555555555552</v>
      </c>
      <c r="AU1241" s="361" t="str" cm="1">
        <f t="array" ref="AU1241">IF(AB1241="","",IF(SUMPRODUCT((AB1241=$AB$989:$AB$1558)*(AH1241=$AH$989:$AH$1558)*(AQ1241=$AQ$989:$AQ$1558)*(AR1241=$AR$989:$AR$1558)*(ROW($AB$989:$AB$1558)&lt;&gt;ROW(AB1241))*((R1241=0)*($R$989:$R$1558&gt;0)+(R1241&gt;0)*($R$989:$R$1558=0)))&gt;0,"SALONES UNIDOS",IF(SUMPRODUCT((AB1241=$AB$989:$AB$1558)*(AH1241=$AH$989:$AH$1558)*((AQ1241&lt;$AR$989:$AR$1558)*(AR1241&gt;$AQ$989:$AQ$1558))*(ROW($AB$989:$AB$1558)&lt;&gt;ROW(AB1241)))&gt;0,"Cruzado","Sin cruce")))</f>
        <v/>
      </c>
      <c r="AV1241" s="361" t="str" cm="1">
        <f t="array" ref="AV1241">IF(AD1241="","",IF(SUMPRODUCT((AD1241=$AD$989:$AD$1558)*(AH1241=$AH$989:$AH$1558)*(AS1241=$AS$989:$AS$1558)*(AT1241=$AT$989:$AT$1558)*(ROW($AD$989:$AD$1558)&lt;&gt;ROW(AD1241))*((R1241=0)*($R$989:$R$1558&gt;0)+(R1241&gt;0)*($R$989:$R$1558=0)))&gt;0,"SALONES UNIDOS",IF(SUMPRODUCT((AD1241=$AD$989:$AD$1558)*(AH1241=$AH$989:$AH$1558)*((AS1241&lt;$AT$989:$AT$1558)*(AT1241&gt;$AS$989:$AS$1558))*(ROW($AD$989:$AD$1558)&lt;&gt;ROW(AD1241)))&gt;0,"Cruzado","Sin cruce")))</f>
        <v>Sin cruce</v>
      </c>
      <c r="AW1241" s="104" t="str">
        <f t="shared" si="590"/>
        <v>EN7PRINCIPALC</v>
      </c>
      <c r="AX1241" s="104" t="str" cm="1">
        <f t="array" ref="AX1241">IF(AW1241="","",IF(SUMPRODUCT((AW1241=$AW$7:$AW$2042)*(AH1241=$AH$7:$AH$2042)*(AN1241=$AN$7:$AN$2042)*(AO1241=$AO$7:$AO$2042)*(ROW($AW$7:$AW$2042)&lt;&gt;ROW(AW1241))*((R1241=0)*($R$7:$R$2042&gt;0)+(R1241&gt;0)*($R$7:$R$2042=0)))&gt;0,"SALONES UNIDOS",IF(SUMPRODUCT((AW1241=$AW$7:$AW$2042)*(AH1241=$AH$7:$AH$2042)*((AN1241&lt;$AO$7:$AO$2042)*(AO1241&gt;$AN$7:$AN$2042))*(ROW($AW$7:$AW$2042)&lt;&gt;ROW(AW1241)))&gt;0,"Cruzado","Sin cruce")))</f>
        <v>Sin cruce</v>
      </c>
    </row>
    <row r="1242" spans="2:50" ht="19.8" hidden="1" customHeight="1" x14ac:dyDescent="0.25">
      <c r="B1242" s="494" t="s">
        <v>314</v>
      </c>
      <c r="C1242" s="369" t="s">
        <v>968</v>
      </c>
      <c r="D1242" s="369">
        <v>20261</v>
      </c>
      <c r="E1242" s="373" t="s">
        <v>280</v>
      </c>
      <c r="F1242" s="370" t="s">
        <v>291</v>
      </c>
      <c r="G1242" s="373" t="s">
        <v>285</v>
      </c>
      <c r="H1242" s="373">
        <v>7</v>
      </c>
      <c r="I1242" s="373" t="s">
        <v>573</v>
      </c>
      <c r="J1242" s="373" t="s">
        <v>283</v>
      </c>
      <c r="K1242" s="194" t="s">
        <v>635</v>
      </c>
      <c r="L1242" s="364" t="s">
        <v>636</v>
      </c>
      <c r="M1242" s="364" t="s">
        <v>317</v>
      </c>
      <c r="N1242" s="364" t="s">
        <v>318</v>
      </c>
      <c r="O1242" s="373" t="s">
        <v>315</v>
      </c>
      <c r="P1242" s="364">
        <v>0</v>
      </c>
      <c r="Q1242" s="364">
        <v>2</v>
      </c>
      <c r="R1242" s="369">
        <v>2</v>
      </c>
      <c r="S1242" s="364">
        <v>6</v>
      </c>
      <c r="T1242" s="8"/>
      <c r="U1242" s="374">
        <v>18</v>
      </c>
      <c r="V1242" s="370">
        <v>40572971</v>
      </c>
      <c r="W1242" s="373" t="s">
        <v>222</v>
      </c>
      <c r="X1242" s="364" t="s">
        <v>315</v>
      </c>
      <c r="Y1242" s="364" t="s">
        <v>556</v>
      </c>
      <c r="Z1242" s="364"/>
      <c r="AA1242" s="364"/>
      <c r="AB1242" s="370"/>
      <c r="AC1242" s="364"/>
      <c r="AD1242" s="364" t="s">
        <v>861</v>
      </c>
      <c r="AE1242" s="370"/>
      <c r="AF1242" s="370"/>
      <c r="AG1242" s="370" t="s">
        <v>301</v>
      </c>
      <c r="AH1242" s="364">
        <v>4</v>
      </c>
      <c r="AI1242" s="364">
        <v>11</v>
      </c>
      <c r="AJ1242" s="364">
        <v>50</v>
      </c>
      <c r="AK1242" s="364">
        <v>13</v>
      </c>
      <c r="AL1242" s="364">
        <v>30</v>
      </c>
      <c r="AM1242" s="22">
        <f t="shared" si="589"/>
        <v>2</v>
      </c>
      <c r="AN1242" s="104">
        <f t="shared" si="583"/>
        <v>0.49305555555555552</v>
      </c>
      <c r="AO1242" s="104">
        <f t="shared" si="584"/>
        <v>0.5625</v>
      </c>
      <c r="AP1242" s="22" t="str" cm="1">
        <f t="array" ref="AP1242">IF(W1242="","",IF(SUMPRODUCT((W1242=$W$7:$W$2042)*(AH1242=$AH$7:$AH$2042)*(AN1242=$AN$7:$AN$2042)*(AO1242=$AO$7:$AO$2042)*(ROW($W$7:$W$2042)&lt;&gt;ROW(W1242))*((R1242=0)*($R$7:$R$2042&gt;0)+(R1242&gt;0)*($R$7:$R$2042=0)))&gt;0,"SALONES UNIDOS",IF(SUMPRODUCT((W1242=$W$7:$W$2042)*(AH1242=$AH$7:$AH$2042)*((AN1242&lt;$AO$7:$AO$2042)*(AO1242&gt;$AN$7:$AN$2042))*(ROW($W$7:$W$2042)&lt;&gt;ROW(W1242)))&gt;0,"Cruzado","Sin cruce")))</f>
        <v>Sin cruce</v>
      </c>
      <c r="AQ1242" s="22"/>
      <c r="AR1242" s="22"/>
      <c r="AS1242" s="104">
        <f t="shared" si="601"/>
        <v>0.49305555555555552</v>
      </c>
      <c r="AT1242" s="104">
        <f t="shared" si="602"/>
        <v>0.5625</v>
      </c>
      <c r="AU1242" s="361" t="str" cm="1">
        <f t="array" ref="AU1242">IF(AB1242="","",IF(SUMPRODUCT((AB1242=$AB$989:$AB$1558)*(AH1242=$AH$989:$AH$1558)*(AQ1242=$AQ$989:$AQ$1558)*(AR1242=$AR$989:$AR$1558)*(ROW($AB$989:$AB$1558)&lt;&gt;ROW(AB1242))*((R1242=0)*($R$989:$R$1558&gt;0)+(R1242&gt;0)*($R$989:$R$1558=0)))&gt;0,"SALONES UNIDOS",IF(SUMPRODUCT((AB1242=$AB$989:$AB$1558)*(AH1242=$AH$989:$AH$1558)*((AQ1242&lt;$AR$989:$AR$1558)*(AR1242&gt;$AQ$989:$AQ$1558))*(ROW($AB$989:$AB$1558)&lt;&gt;ROW(AB1242)))&gt;0,"Cruzado","Sin cruce")))</f>
        <v/>
      </c>
      <c r="AV1242" s="361" t="str" cm="1">
        <f t="array" ref="AV1242">IF(AD1242="","",IF(SUMPRODUCT((AD1242=$AD$989:$AD$1558)*(AH1242=$AH$989:$AH$1558)*(AS1242=$AS$989:$AS$1558)*(AT1242=$AT$989:$AT$1558)*(ROW($AD$989:$AD$1558)&lt;&gt;ROW(AD1242))*((R1242=0)*($R$989:$R$1558&gt;0)+(R1242&gt;0)*($R$989:$R$1558=0)))&gt;0,"SALONES UNIDOS",IF(SUMPRODUCT((AD1242=$AD$989:$AD$1558)*(AH1242=$AH$989:$AH$1558)*((AS1242&lt;$AT$989:$AT$1558)*(AT1242&gt;$AS$989:$AS$1558))*(ROW($AD$989:$AD$1558)&lt;&gt;ROW(AD1242)))&gt;0,"Cruzado","Sin cruce")))</f>
        <v>Sin cruce</v>
      </c>
      <c r="AW1242" s="104" t="str">
        <f t="shared" si="590"/>
        <v>EN7PRINCIPALC</v>
      </c>
      <c r="AX1242" s="104" t="str" cm="1">
        <f t="array" ref="AX1242">IF(AW1242="","",IF(SUMPRODUCT((AW1242=$AW$7:$AW$2042)*(AH1242=$AH$7:$AH$2042)*(AN1242=$AN$7:$AN$2042)*(AO1242=$AO$7:$AO$2042)*(ROW($AW$7:$AW$2042)&lt;&gt;ROW(AW1242))*((R1242=0)*($R$7:$R$2042&gt;0)+(R1242&gt;0)*($R$7:$R$2042=0)))&gt;0,"SALONES UNIDOS",IF(SUMPRODUCT((AW1242=$AW$7:$AW$2042)*(AH1242=$AH$7:$AH$2042)*((AN1242&lt;$AO$7:$AO$2042)*(AO1242&gt;$AN$7:$AN$2042))*(ROW($AW$7:$AW$2042)&lt;&gt;ROW(AW1242)))&gt;0,"Cruzado","Sin cruce")))</f>
        <v>Sin cruce</v>
      </c>
    </row>
    <row r="1243" spans="2:50" ht="19.8" hidden="1" customHeight="1" x14ac:dyDescent="0.25">
      <c r="B1243" s="494" t="s">
        <v>314</v>
      </c>
      <c r="C1243" s="369" t="s">
        <v>968</v>
      </c>
      <c r="D1243" s="369">
        <v>20261</v>
      </c>
      <c r="E1243" s="373" t="s">
        <v>280</v>
      </c>
      <c r="F1243" s="370" t="s">
        <v>291</v>
      </c>
      <c r="G1243" s="373" t="s">
        <v>285</v>
      </c>
      <c r="H1243" s="373">
        <v>7</v>
      </c>
      <c r="I1243" s="373" t="s">
        <v>283</v>
      </c>
      <c r="J1243" s="373" t="s">
        <v>283</v>
      </c>
      <c r="K1243" s="194" t="s">
        <v>635</v>
      </c>
      <c r="L1243" s="364" t="s">
        <v>636</v>
      </c>
      <c r="M1243" s="364" t="s">
        <v>317</v>
      </c>
      <c r="N1243" s="364" t="s">
        <v>318</v>
      </c>
      <c r="O1243" s="373" t="s">
        <v>315</v>
      </c>
      <c r="P1243" s="364">
        <v>0</v>
      </c>
      <c r="Q1243" s="364">
        <v>6</v>
      </c>
      <c r="R1243" s="369">
        <v>6</v>
      </c>
      <c r="S1243" s="364">
        <v>6</v>
      </c>
      <c r="T1243" s="8"/>
      <c r="U1243" s="374">
        <v>35</v>
      </c>
      <c r="V1243" s="370">
        <v>40572971</v>
      </c>
      <c r="W1243" s="373" t="s">
        <v>222</v>
      </c>
      <c r="X1243" s="364" t="s">
        <v>315</v>
      </c>
      <c r="Y1243" s="364" t="s">
        <v>556</v>
      </c>
      <c r="Z1243" s="364"/>
      <c r="AA1243" s="364"/>
      <c r="AB1243" s="364" t="s">
        <v>847</v>
      </c>
      <c r="AC1243" s="364"/>
      <c r="AD1243" s="369"/>
      <c r="AE1243" s="370"/>
      <c r="AF1243" s="370"/>
      <c r="AG1243" s="370" t="s">
        <v>301</v>
      </c>
      <c r="AH1243" s="364">
        <v>4</v>
      </c>
      <c r="AI1243" s="364">
        <v>14</v>
      </c>
      <c r="AJ1243" s="364">
        <v>20</v>
      </c>
      <c r="AK1243" s="364">
        <v>19</v>
      </c>
      <c r="AL1243" s="364">
        <v>20</v>
      </c>
      <c r="AM1243" s="22">
        <f t="shared" si="589"/>
        <v>6</v>
      </c>
      <c r="AN1243" s="104">
        <f t="shared" si="583"/>
        <v>0.59722222222222221</v>
      </c>
      <c r="AO1243" s="104">
        <f t="shared" si="584"/>
        <v>0.80555555555555547</v>
      </c>
      <c r="AP1243" s="22" t="str" cm="1">
        <f t="array" ref="AP1243">IF(W1243="","",IF(SUMPRODUCT((W1243=$W$7:$W$2042)*(AH1243=$AH$7:$AH$2042)*(AN1243=$AN$7:$AN$2042)*(AO1243=$AO$7:$AO$2042)*(ROW($W$7:$W$2042)&lt;&gt;ROW(W1243))*((R1243=0)*($R$7:$R$2042&gt;0)+(R1243&gt;0)*($R$7:$R$2042=0)))&gt;0,"SALONES UNIDOS",IF(SUMPRODUCT((W1243=$W$7:$W$2042)*(AH1243=$AH$7:$AH$2042)*((AN1243&lt;$AO$7:$AO$2042)*(AO1243&gt;$AN$7:$AN$2042))*(ROW($W$7:$W$2042)&lt;&gt;ROW(W1243)))&gt;0,"Cruzado","Sin cruce")))</f>
        <v>Sin cruce</v>
      </c>
      <c r="AQ1243" s="104">
        <f>AN1243</f>
        <v>0.59722222222222221</v>
      </c>
      <c r="AR1243" s="104">
        <f>AO1243</f>
        <v>0.80555555555555547</v>
      </c>
      <c r="AS1243" s="22"/>
      <c r="AT1243" s="22"/>
      <c r="AU1243" s="361" t="str" cm="1">
        <f t="array" ref="AU1243">IF(AB1243="","",IF(SUMPRODUCT((AB1243=$AB$989:$AB$1558)*(AH1243=$AH$989:$AH$1558)*(AQ1243=$AQ$989:$AQ$1558)*(AR1243=$AR$989:$AR$1558)*(ROW($AB$989:$AB$1558)&lt;&gt;ROW(AB1243))*((R1243=0)*($R$989:$R$1558&gt;0)+(R1243&gt;0)*($R$989:$R$1558=0)))&gt;0,"SALONES UNIDOS",IF(SUMPRODUCT((AB1243=$AB$989:$AB$1558)*(AH1243=$AH$989:$AH$1558)*((AQ1243&lt;$AR$989:$AR$1558)*(AR1243&gt;$AQ$989:$AQ$1558))*(ROW($AB$989:$AB$1558)&lt;&gt;ROW(AB1243)))&gt;0,"Cruzado","Sin cruce")))</f>
        <v>Sin cruce</v>
      </c>
      <c r="AV1243" s="361" t="str" cm="1">
        <f t="array" ref="AV1243">IF(AD1243="","",IF(SUMPRODUCT((AD1243=$AD$989:$AD$1558)*(AH1243=$AH$989:$AH$1558)*(AS1243=$AS$989:$AS$1558)*(AT1243=$AT$989:$AT$1558)*(ROW($AD$989:$AD$1558)&lt;&gt;ROW(AD1243))*((R1243=0)*($R$989:$R$1558&gt;0)+(R1243&gt;0)*($R$989:$R$1558=0)))&gt;0,"SALONES UNIDOS",IF(SUMPRODUCT((AD1243=$AD$989:$AD$1558)*(AH1243=$AH$989:$AH$1558)*((AS1243&lt;$AT$989:$AT$1558)*(AT1243&gt;$AS$989:$AS$1558))*(ROW($AD$989:$AD$1558)&lt;&gt;ROW(AD1243)))&gt;0,"Cruzado","Sin cruce")))</f>
        <v/>
      </c>
      <c r="AW1243" s="104" t="str">
        <f t="shared" si="590"/>
        <v>EN7PRINCIPALC</v>
      </c>
      <c r="AX1243" s="104" t="str" cm="1">
        <f t="array" ref="AX1243">IF(AW1243="","",IF(SUMPRODUCT((AW1243=$AW$7:$AW$2042)*(AH1243=$AH$7:$AH$2042)*(AN1243=$AN$7:$AN$2042)*(AO1243=$AO$7:$AO$2042)*(ROW($AW$7:$AW$2042)&lt;&gt;ROW(AW1243))*((R1243=0)*($R$7:$R$2042&gt;0)+(R1243&gt;0)*($R$7:$R$2042=0)))&gt;0,"SALONES UNIDOS",IF(SUMPRODUCT((AW1243=$AW$7:$AW$2042)*(AH1243=$AH$7:$AH$2042)*((AN1243&lt;$AO$7:$AO$2042)*(AO1243&gt;$AN$7:$AN$2042))*(ROW($AW$7:$AW$2042)&lt;&gt;ROW(AW1243)))&gt;0,"Cruzado","Sin cruce")))</f>
        <v>Sin cruce</v>
      </c>
    </row>
    <row r="1244" spans="2:50" ht="19.8" hidden="1" customHeight="1" x14ac:dyDescent="0.25">
      <c r="B1244" s="494" t="s">
        <v>314</v>
      </c>
      <c r="C1244" s="369" t="s">
        <v>968</v>
      </c>
      <c r="D1244" s="369">
        <v>20261</v>
      </c>
      <c r="E1244" s="373" t="s">
        <v>280</v>
      </c>
      <c r="F1244" s="370" t="s">
        <v>291</v>
      </c>
      <c r="G1244" s="373" t="s">
        <v>285</v>
      </c>
      <c r="H1244" s="373">
        <v>7</v>
      </c>
      <c r="I1244" s="373" t="s">
        <v>283</v>
      </c>
      <c r="J1244" s="373" t="s">
        <v>283</v>
      </c>
      <c r="K1244" s="194" t="s">
        <v>638</v>
      </c>
      <c r="L1244" s="364" t="s">
        <v>639</v>
      </c>
      <c r="M1244" s="364" t="s">
        <v>324</v>
      </c>
      <c r="N1244" s="364" t="s">
        <v>318</v>
      </c>
      <c r="O1244" s="373" t="s">
        <v>321</v>
      </c>
      <c r="P1244" s="364">
        <v>3</v>
      </c>
      <c r="Q1244" s="364">
        <v>0</v>
      </c>
      <c r="R1244" s="369">
        <v>3</v>
      </c>
      <c r="S1244" s="364">
        <v>3</v>
      </c>
      <c r="T1244" s="8"/>
      <c r="U1244" s="374">
        <v>40</v>
      </c>
      <c r="V1244" s="370">
        <v>45820772</v>
      </c>
      <c r="W1244" s="373" t="s">
        <v>206</v>
      </c>
      <c r="X1244" s="364" t="s">
        <v>321</v>
      </c>
      <c r="Y1244" s="364" t="s">
        <v>556</v>
      </c>
      <c r="Z1244" s="364"/>
      <c r="AA1244" s="364"/>
      <c r="AB1244" s="370"/>
      <c r="AC1244" s="364"/>
      <c r="AD1244" s="369"/>
      <c r="AE1244" s="370"/>
      <c r="AF1244" s="370"/>
      <c r="AG1244" s="364" t="s">
        <v>559</v>
      </c>
      <c r="AH1244" s="364">
        <v>1</v>
      </c>
      <c r="AI1244" s="364">
        <v>9</v>
      </c>
      <c r="AJ1244" s="364">
        <v>20</v>
      </c>
      <c r="AK1244" s="364">
        <v>11</v>
      </c>
      <c r="AL1244" s="364">
        <v>50</v>
      </c>
      <c r="AM1244" s="22">
        <f t="shared" si="589"/>
        <v>3</v>
      </c>
      <c r="AN1244" s="104">
        <f t="shared" si="583"/>
        <v>0.3888888888888889</v>
      </c>
      <c r="AO1244" s="104">
        <f t="shared" si="584"/>
        <v>0.49305555555555552</v>
      </c>
      <c r="AP1244" s="22" t="str" cm="1">
        <f t="array" ref="AP1244">IF(W1244="","",IF(SUMPRODUCT((W1244=$W$7:$W$2042)*(AH1244=$AH$7:$AH$2042)*(AN1244=$AN$7:$AN$2042)*(AO1244=$AO$7:$AO$2042)*(ROW($W$7:$W$2042)&lt;&gt;ROW(W1244))*((R1244=0)*($R$7:$R$2042&gt;0)+(R1244&gt;0)*($R$7:$R$2042=0)))&gt;0,"SALONES UNIDOS",IF(SUMPRODUCT((W1244=$W$7:$W$2042)*(AH1244=$AH$7:$AH$2042)*((AN1244&lt;$AO$7:$AO$2042)*(AO1244&gt;$AN$7:$AN$2042))*(ROW($W$7:$W$2042)&lt;&gt;ROW(W1244)))&gt;0,"Cruzado","Sin cruce")))</f>
        <v>Sin cruce</v>
      </c>
      <c r="AQ1244" s="104"/>
      <c r="AR1244" s="104"/>
      <c r="AS1244" s="22"/>
      <c r="AT1244" s="22"/>
      <c r="AU1244" s="361" t="str" cm="1">
        <f t="array" ref="AU1244">IF(AB1244="","",IF(SUMPRODUCT((AB1244=$AB$989:$AB$1558)*(AH1244=$AH$989:$AH$1558)*(AQ1244=$AQ$989:$AQ$1558)*(AR1244=$AR$989:$AR$1558)*(ROW($AB$989:$AB$1558)&lt;&gt;ROW(AB1244))*((R1244=0)*($R$989:$R$1558&gt;0)+(R1244&gt;0)*($R$989:$R$1558=0)))&gt;0,"SALONES UNIDOS",IF(SUMPRODUCT((AB1244=$AB$989:$AB$1558)*(AH1244=$AH$989:$AH$1558)*((AQ1244&lt;$AR$989:$AR$1558)*(AR1244&gt;$AQ$989:$AQ$1558))*(ROW($AB$989:$AB$1558)&lt;&gt;ROW(AB1244)))&gt;0,"Cruzado","Sin cruce")))</f>
        <v/>
      </c>
      <c r="AV1244" s="361" t="str" cm="1">
        <f t="array" ref="AV1244">IF(AD1244="","",IF(SUMPRODUCT((AD1244=$AD$989:$AD$1558)*(AH1244=$AH$989:$AH$1558)*(AS1244=$AS$989:$AS$1558)*(AT1244=$AT$989:$AT$1558)*(ROW($AD$989:$AD$1558)&lt;&gt;ROW(AD1244))*((R1244=0)*($R$989:$R$1558&gt;0)+(R1244&gt;0)*($R$989:$R$1558=0)))&gt;0,"SALONES UNIDOS",IF(SUMPRODUCT((AD1244=$AD$989:$AD$1558)*(AH1244=$AH$989:$AH$1558)*((AS1244&lt;$AT$989:$AT$1558)*(AT1244&gt;$AS$989:$AS$1558))*(ROW($AD$989:$AD$1558)&lt;&gt;ROW(AD1244)))&gt;0,"Cruzado","Sin cruce")))</f>
        <v/>
      </c>
      <c r="AW1244" s="104" t="str">
        <f t="shared" si="590"/>
        <v>EN7PRINCIPALC</v>
      </c>
      <c r="AX1244" s="104" t="str" cm="1">
        <f t="array" ref="AX1244">IF(AW1244="","",IF(SUMPRODUCT((AW1244=$AW$7:$AW$2042)*(AH1244=$AH$7:$AH$2042)*(AN1244=$AN$7:$AN$2042)*(AO1244=$AO$7:$AO$2042)*(ROW($AW$7:$AW$2042)&lt;&gt;ROW(AW1244))*((R1244=0)*($R$7:$R$2042&gt;0)+(R1244&gt;0)*($R$7:$R$2042=0)))&gt;0,"SALONES UNIDOS",IF(SUMPRODUCT((AW1244=$AW$7:$AW$2042)*(AH1244=$AH$7:$AH$2042)*((AN1244&lt;$AO$7:$AO$2042)*(AO1244&gt;$AN$7:$AN$2042))*(ROW($AW$7:$AW$2042)&lt;&gt;ROW(AW1244)))&gt;0,"Cruzado","Sin cruce")))</f>
        <v>Sin cruce</v>
      </c>
    </row>
    <row r="1245" spans="2:50" ht="19.8" hidden="1" customHeight="1" x14ac:dyDescent="0.25">
      <c r="B1245" s="494" t="s">
        <v>314</v>
      </c>
      <c r="C1245" s="369" t="s">
        <v>968</v>
      </c>
      <c r="D1245" s="369">
        <v>20261</v>
      </c>
      <c r="E1245" s="373" t="s">
        <v>280</v>
      </c>
      <c r="F1245" s="370" t="s">
        <v>291</v>
      </c>
      <c r="G1245" s="373" t="s">
        <v>285</v>
      </c>
      <c r="H1245" s="373">
        <v>7</v>
      </c>
      <c r="I1245" s="373" t="s">
        <v>283</v>
      </c>
      <c r="J1245" s="373" t="s">
        <v>283</v>
      </c>
      <c r="K1245" s="194" t="s">
        <v>640</v>
      </c>
      <c r="L1245" s="364" t="s">
        <v>641</v>
      </c>
      <c r="M1245" s="364" t="s">
        <v>317</v>
      </c>
      <c r="N1245" s="364" t="s">
        <v>318</v>
      </c>
      <c r="O1245" s="373" t="s">
        <v>315</v>
      </c>
      <c r="P1245" s="364">
        <v>2</v>
      </c>
      <c r="Q1245" s="364">
        <v>0</v>
      </c>
      <c r="R1245" s="369">
        <v>2</v>
      </c>
      <c r="S1245" s="364">
        <v>2</v>
      </c>
      <c r="T1245" s="8"/>
      <c r="U1245" s="374">
        <v>35</v>
      </c>
      <c r="V1245" s="370">
        <v>21867757</v>
      </c>
      <c r="W1245" s="373" t="s">
        <v>151</v>
      </c>
      <c r="X1245" s="364" t="s">
        <v>315</v>
      </c>
      <c r="Y1245" s="364" t="s">
        <v>578</v>
      </c>
      <c r="Z1245" s="364"/>
      <c r="AA1245" s="364"/>
      <c r="AB1245" s="364" t="s">
        <v>847</v>
      </c>
      <c r="AC1245" s="364"/>
      <c r="AD1245" s="369"/>
      <c r="AE1245" s="370"/>
      <c r="AF1245" s="370"/>
      <c r="AG1245" s="370" t="s">
        <v>559</v>
      </c>
      <c r="AH1245" s="364">
        <v>2</v>
      </c>
      <c r="AI1245" s="364">
        <v>20</v>
      </c>
      <c r="AJ1245" s="364">
        <v>10</v>
      </c>
      <c r="AK1245" s="364">
        <v>21</v>
      </c>
      <c r="AL1245" s="364">
        <v>50</v>
      </c>
      <c r="AM1245" s="22">
        <f t="shared" si="589"/>
        <v>2</v>
      </c>
      <c r="AN1245" s="104">
        <f t="shared" si="583"/>
        <v>0.84027777777777779</v>
      </c>
      <c r="AO1245" s="104">
        <f t="shared" si="584"/>
        <v>0.90972222222222221</v>
      </c>
      <c r="AP1245" s="22" t="str" cm="1">
        <f t="array" ref="AP1245">IF(W1245="","",IF(SUMPRODUCT((W1245=$W$7:$W$2042)*(AH1245=$AH$7:$AH$2042)*(AN1245=$AN$7:$AN$2042)*(AO1245=$AO$7:$AO$2042)*(ROW($W$7:$W$2042)&lt;&gt;ROW(W1245))*((R1245=0)*($R$7:$R$2042&gt;0)+(R1245&gt;0)*($R$7:$R$2042=0)))&gt;0,"SALONES UNIDOS",IF(SUMPRODUCT((W1245=$W$7:$W$2042)*(AH1245=$AH$7:$AH$2042)*((AN1245&lt;$AO$7:$AO$2042)*(AO1245&gt;$AN$7:$AN$2042))*(ROW($W$7:$W$2042)&lt;&gt;ROW(W1245)))&gt;0,"Cruzado","Sin cruce")))</f>
        <v>Sin cruce</v>
      </c>
      <c r="AQ1245" s="104">
        <f>AN1245</f>
        <v>0.84027777777777779</v>
      </c>
      <c r="AR1245" s="104">
        <f>AO1245</f>
        <v>0.90972222222222221</v>
      </c>
      <c r="AS1245" s="22"/>
      <c r="AT1245" s="22"/>
      <c r="AU1245" s="361" t="str" cm="1">
        <f t="array" ref="AU1245">IF(AB1245="","",IF(SUMPRODUCT((AB1245=$AB$989:$AB$1558)*(AH1245=$AH$989:$AH$1558)*(AQ1245=$AQ$989:$AQ$1558)*(AR1245=$AR$989:$AR$1558)*(ROW($AB$989:$AB$1558)&lt;&gt;ROW(AB1245))*((R1245=0)*($R$989:$R$1558&gt;0)+(R1245&gt;0)*($R$989:$R$1558=0)))&gt;0,"SALONES UNIDOS",IF(SUMPRODUCT((AB1245=$AB$989:$AB$1558)*(AH1245=$AH$989:$AH$1558)*((AQ1245&lt;$AR$989:$AR$1558)*(AR1245&gt;$AQ$989:$AQ$1558))*(ROW($AB$989:$AB$1558)&lt;&gt;ROW(AB1245)))&gt;0,"Cruzado","Sin cruce")))</f>
        <v>Sin cruce</v>
      </c>
      <c r="AV1245" s="361" t="str" cm="1">
        <f t="array" ref="AV1245">IF(AD1245="","",IF(SUMPRODUCT((AD1245=$AD$989:$AD$1558)*(AH1245=$AH$989:$AH$1558)*(AS1245=$AS$989:$AS$1558)*(AT1245=$AT$989:$AT$1558)*(ROW($AD$989:$AD$1558)&lt;&gt;ROW(AD1245))*((R1245=0)*($R$989:$R$1558&gt;0)+(R1245&gt;0)*($R$989:$R$1558=0)))&gt;0,"SALONES UNIDOS",IF(SUMPRODUCT((AD1245=$AD$989:$AD$1558)*(AH1245=$AH$989:$AH$1558)*((AS1245&lt;$AT$989:$AT$1558)*(AT1245&gt;$AS$989:$AS$1558))*(ROW($AD$989:$AD$1558)&lt;&gt;ROW(AD1245)))&gt;0,"Cruzado","Sin cruce")))</f>
        <v/>
      </c>
      <c r="AW1245" s="104" t="str">
        <f t="shared" si="590"/>
        <v>EN7PRINCIPALC</v>
      </c>
      <c r="AX1245" s="104" t="str" cm="1">
        <f t="array" ref="AX1245">IF(AW1245="","",IF(SUMPRODUCT((AW1245=$AW$7:$AW$2042)*(AH1245=$AH$7:$AH$2042)*(AN1245=$AN$7:$AN$2042)*(AO1245=$AO$7:$AO$2042)*(ROW($AW$7:$AW$2042)&lt;&gt;ROW(AW1245))*((R1245=0)*($R$7:$R$2042&gt;0)+(R1245&gt;0)*($R$7:$R$2042=0)))&gt;0,"SALONES UNIDOS",IF(SUMPRODUCT((AW1245=$AW$7:$AW$2042)*(AH1245=$AH$7:$AH$2042)*((AN1245&lt;$AO$7:$AO$2042)*(AO1245&gt;$AN$7:$AN$2042))*(ROW($AW$7:$AW$2042)&lt;&gt;ROW(AW1245)))&gt;0,"Cruzado","Sin cruce")))</f>
        <v>Sin cruce</v>
      </c>
    </row>
    <row r="1246" spans="2:50" ht="19.8" hidden="1" customHeight="1" x14ac:dyDescent="0.25">
      <c r="B1246" s="494" t="s">
        <v>314</v>
      </c>
      <c r="C1246" s="369" t="s">
        <v>968</v>
      </c>
      <c r="D1246" s="369">
        <v>20261</v>
      </c>
      <c r="E1246" s="373" t="s">
        <v>280</v>
      </c>
      <c r="F1246" s="370" t="s">
        <v>291</v>
      </c>
      <c r="G1246" s="373" t="s">
        <v>285</v>
      </c>
      <c r="H1246" s="373">
        <v>7</v>
      </c>
      <c r="I1246" s="373" t="s">
        <v>283</v>
      </c>
      <c r="J1246" s="373" t="s">
        <v>283</v>
      </c>
      <c r="K1246" s="194" t="s">
        <v>322</v>
      </c>
      <c r="L1246" s="364" t="s">
        <v>323</v>
      </c>
      <c r="M1246" s="364" t="s">
        <v>324</v>
      </c>
      <c r="N1246" s="364" t="s">
        <v>318</v>
      </c>
      <c r="O1246" s="373" t="s">
        <v>321</v>
      </c>
      <c r="P1246" s="364">
        <v>3</v>
      </c>
      <c r="Q1246" s="364">
        <v>2</v>
      </c>
      <c r="R1246" s="369">
        <v>5</v>
      </c>
      <c r="S1246" s="364">
        <v>4</v>
      </c>
      <c r="T1246" s="8"/>
      <c r="U1246" s="374">
        <v>20</v>
      </c>
      <c r="V1246" s="370">
        <v>41898208</v>
      </c>
      <c r="W1246" s="373" t="s">
        <v>517</v>
      </c>
      <c r="X1246" s="364" t="s">
        <v>321</v>
      </c>
      <c r="Y1246" s="364" t="s">
        <v>578</v>
      </c>
      <c r="Z1246" s="364"/>
      <c r="AA1246" s="364"/>
      <c r="AB1246" s="370"/>
      <c r="AC1246" s="364"/>
      <c r="AD1246" s="369"/>
      <c r="AE1246" s="370"/>
      <c r="AF1246" s="370"/>
      <c r="AG1246" s="364" t="s">
        <v>319</v>
      </c>
      <c r="AH1246" s="364">
        <v>5</v>
      </c>
      <c r="AI1246" s="364">
        <v>19</v>
      </c>
      <c r="AJ1246" s="364">
        <v>20</v>
      </c>
      <c r="AK1246" s="364">
        <v>23</v>
      </c>
      <c r="AL1246" s="364">
        <v>30</v>
      </c>
      <c r="AM1246" s="22">
        <f t="shared" si="589"/>
        <v>5</v>
      </c>
      <c r="AN1246" s="104">
        <f t="shared" si="583"/>
        <v>0.80555555555555547</v>
      </c>
      <c r="AO1246" s="104">
        <f t="shared" si="584"/>
        <v>0.97916666666666674</v>
      </c>
      <c r="AP1246" s="22" t="str" cm="1">
        <f t="array" ref="AP1246">IF(W1246="","",IF(SUMPRODUCT((W1246=$W$7:$W$2042)*(AH1246=$AH$7:$AH$2042)*(AN1246=$AN$7:$AN$2042)*(AO1246=$AO$7:$AO$2042)*(ROW($W$7:$W$2042)&lt;&gt;ROW(W1246))*((R1246=0)*($R$7:$R$2042&gt;0)+(R1246&gt;0)*($R$7:$R$2042=0)))&gt;0,"SALONES UNIDOS",IF(SUMPRODUCT((W1246=$W$7:$W$2042)*(AH1246=$AH$7:$AH$2042)*((AN1246&lt;$AO$7:$AO$2042)*(AO1246&gt;$AN$7:$AN$2042))*(ROW($W$7:$W$2042)&lt;&gt;ROW(W1246)))&gt;0,"Cruzado","Sin cruce")))</f>
        <v>Sin cruce</v>
      </c>
      <c r="AQ1246" s="104"/>
      <c r="AR1246" s="104"/>
      <c r="AS1246" s="22"/>
      <c r="AT1246" s="22"/>
      <c r="AU1246" s="361" t="str" cm="1">
        <f t="array" ref="AU1246">IF(AB1246="","",IF(SUMPRODUCT((AB1246=$AB$989:$AB$1558)*(AH1246=$AH$989:$AH$1558)*(AQ1246=$AQ$989:$AQ$1558)*(AR1246=$AR$989:$AR$1558)*(ROW($AB$989:$AB$1558)&lt;&gt;ROW(AB1246))*((R1246=0)*($R$989:$R$1558&gt;0)+(R1246&gt;0)*($R$989:$R$1558=0)))&gt;0,"SALONES UNIDOS",IF(SUMPRODUCT((AB1246=$AB$989:$AB$1558)*(AH1246=$AH$989:$AH$1558)*((AQ1246&lt;$AR$989:$AR$1558)*(AR1246&gt;$AQ$989:$AQ$1558))*(ROW($AB$989:$AB$1558)&lt;&gt;ROW(AB1246)))&gt;0,"Cruzado","Sin cruce")))</f>
        <v/>
      </c>
      <c r="AV1246" s="361" t="str" cm="1">
        <f t="array" ref="AV1246">IF(AD1246="","",IF(SUMPRODUCT((AD1246=$AD$989:$AD$1558)*(AH1246=$AH$989:$AH$1558)*(AS1246=$AS$989:$AS$1558)*(AT1246=$AT$989:$AT$1558)*(ROW($AD$989:$AD$1558)&lt;&gt;ROW(AD1246))*((R1246=0)*($R$989:$R$1558&gt;0)+(R1246&gt;0)*($R$989:$R$1558=0)))&gt;0,"SALONES UNIDOS",IF(SUMPRODUCT((AD1246=$AD$989:$AD$1558)*(AH1246=$AH$989:$AH$1558)*((AS1246&lt;$AT$989:$AT$1558)*(AT1246&gt;$AS$989:$AS$1558))*(ROW($AD$989:$AD$1558)&lt;&gt;ROW(AD1246)))&gt;0,"Cruzado","Sin cruce")))</f>
        <v/>
      </c>
      <c r="AW1246" s="104" t="str">
        <f t="shared" si="590"/>
        <v>EN7PRINCIPALC</v>
      </c>
      <c r="AX1246" s="104" t="str" cm="1">
        <f t="array" ref="AX1246">IF(AW1246="","",IF(SUMPRODUCT((AW1246=$AW$7:$AW$2042)*(AH1246=$AH$7:$AH$2042)*(AN1246=$AN$7:$AN$2042)*(AO1246=$AO$7:$AO$2042)*(ROW($AW$7:$AW$2042)&lt;&gt;ROW(AW1246))*((R1246=0)*($R$7:$R$2042&gt;0)+(R1246&gt;0)*($R$7:$R$2042=0)))&gt;0,"SALONES UNIDOS",IF(SUMPRODUCT((AW1246=$AW$7:$AW$2042)*(AH1246=$AH$7:$AH$2042)*((AN1246&lt;$AO$7:$AO$2042)*(AO1246&gt;$AN$7:$AN$2042))*(ROW($AW$7:$AW$2042)&lt;&gt;ROW(AW1246)))&gt;0,"Cruzado","Sin cruce")))</f>
        <v>Sin cruce</v>
      </c>
    </row>
    <row r="1247" spans="2:50" ht="19.8" hidden="1" customHeight="1" x14ac:dyDescent="0.25">
      <c r="B1247" s="494" t="s">
        <v>314</v>
      </c>
      <c r="C1247" s="369" t="s">
        <v>968</v>
      </c>
      <c r="D1247" s="369">
        <v>20261</v>
      </c>
      <c r="E1247" s="373" t="s">
        <v>280</v>
      </c>
      <c r="F1247" s="370" t="s">
        <v>291</v>
      </c>
      <c r="G1247" s="373" t="s">
        <v>285</v>
      </c>
      <c r="H1247" s="373">
        <v>7</v>
      </c>
      <c r="I1247" s="373" t="s">
        <v>286</v>
      </c>
      <c r="J1247" s="373" t="s">
        <v>286</v>
      </c>
      <c r="K1247" s="194" t="s">
        <v>630</v>
      </c>
      <c r="L1247" s="364" t="s">
        <v>631</v>
      </c>
      <c r="M1247" s="364" t="s">
        <v>317</v>
      </c>
      <c r="N1247" s="364" t="s">
        <v>621</v>
      </c>
      <c r="O1247" s="373" t="s">
        <v>321</v>
      </c>
      <c r="P1247" s="364">
        <v>2</v>
      </c>
      <c r="Q1247" s="364">
        <v>0</v>
      </c>
      <c r="R1247" s="369">
        <v>2</v>
      </c>
      <c r="S1247" s="364">
        <v>2</v>
      </c>
      <c r="T1247" s="8"/>
      <c r="U1247" s="374">
        <v>50</v>
      </c>
      <c r="V1247" s="370">
        <v>18135807</v>
      </c>
      <c r="W1247" s="373" t="s">
        <v>227</v>
      </c>
      <c r="X1247" s="364" t="s">
        <v>321</v>
      </c>
      <c r="Y1247" s="364" t="s">
        <v>578</v>
      </c>
      <c r="Z1247" s="364"/>
      <c r="AA1247" s="364"/>
      <c r="AB1247" s="370"/>
      <c r="AC1247" s="364"/>
      <c r="AD1247" s="369"/>
      <c r="AE1247" s="370"/>
      <c r="AF1247" s="370"/>
      <c r="AG1247" s="364" t="s">
        <v>559</v>
      </c>
      <c r="AH1247" s="364">
        <v>5</v>
      </c>
      <c r="AI1247" s="364">
        <v>19</v>
      </c>
      <c r="AJ1247" s="364">
        <v>20</v>
      </c>
      <c r="AK1247" s="364">
        <v>21</v>
      </c>
      <c r="AL1247" s="364">
        <v>0</v>
      </c>
      <c r="AM1247" s="22">
        <f t="shared" si="589"/>
        <v>2</v>
      </c>
      <c r="AN1247" s="104">
        <f t="shared" si="583"/>
        <v>0.80555555555555547</v>
      </c>
      <c r="AO1247" s="104">
        <f t="shared" si="584"/>
        <v>0.875</v>
      </c>
      <c r="AP1247" s="22" t="str" cm="1">
        <f t="array" ref="AP1247">IF(W1247="","",IF(SUMPRODUCT((W1247=$W$7:$W$2042)*(AH1247=$AH$7:$AH$2042)*(AN1247=$AN$7:$AN$2042)*(AO1247=$AO$7:$AO$2042)*(ROW($W$7:$W$2042)&lt;&gt;ROW(W1247))*((R1247=0)*($R$7:$R$2042&gt;0)+(R1247&gt;0)*($R$7:$R$2042=0)))&gt;0,"SALONES UNIDOS",IF(SUMPRODUCT((W1247=$W$7:$W$2042)*(AH1247=$AH$7:$AH$2042)*((AN1247&lt;$AO$7:$AO$2042)*(AO1247&gt;$AN$7:$AN$2042))*(ROW($W$7:$W$2042)&lt;&gt;ROW(W1247)))&gt;0,"Cruzado","Sin cruce")))</f>
        <v>Sin cruce</v>
      </c>
      <c r="AQ1247" s="104"/>
      <c r="AR1247" s="104"/>
      <c r="AS1247" s="22"/>
      <c r="AT1247" s="22"/>
      <c r="AU1247" s="361" t="str" cm="1">
        <f t="array" ref="AU1247">IF(AB1247="","",IF(SUMPRODUCT((AB1247=$AB$989:$AB$1558)*(AH1247=$AH$989:$AH$1558)*(AQ1247=$AQ$989:$AQ$1558)*(AR1247=$AR$989:$AR$1558)*(ROW($AB$989:$AB$1558)&lt;&gt;ROW(AB1247))*((R1247=0)*($R$989:$R$1558&gt;0)+(R1247&gt;0)*($R$989:$R$1558=0)))&gt;0,"SALONES UNIDOS",IF(SUMPRODUCT((AB1247=$AB$989:$AB$1558)*(AH1247=$AH$989:$AH$1558)*((AQ1247&lt;$AR$989:$AR$1558)*(AR1247&gt;$AQ$989:$AQ$1558))*(ROW($AB$989:$AB$1558)&lt;&gt;ROW(AB1247)))&gt;0,"Cruzado","Sin cruce")))</f>
        <v/>
      </c>
      <c r="AV1247" s="361" t="str" cm="1">
        <f t="array" ref="AV1247">IF(AD1247="","",IF(SUMPRODUCT((AD1247=$AD$989:$AD$1558)*(AH1247=$AH$989:$AH$1558)*(AS1247=$AS$989:$AS$1558)*(AT1247=$AT$989:$AT$1558)*(ROW($AD$989:$AD$1558)&lt;&gt;ROW(AD1247))*((R1247=0)*($R$989:$R$1558&gt;0)+(R1247&gt;0)*($R$989:$R$1558=0)))&gt;0,"SALONES UNIDOS",IF(SUMPRODUCT((AD1247=$AD$989:$AD$1558)*(AH1247=$AH$989:$AH$1558)*((AS1247&lt;$AT$989:$AT$1558)*(AT1247&gt;$AS$989:$AS$1558))*(ROW($AD$989:$AD$1558)&lt;&gt;ROW(AD1247)))&gt;0,"Cruzado","Sin cruce")))</f>
        <v/>
      </c>
      <c r="AW1247" s="104" t="str">
        <f t="shared" si="590"/>
        <v>EN7PRINCIPALD</v>
      </c>
      <c r="AX1247" s="104" t="str" cm="1">
        <f t="array" ref="AX1247">IF(AW1247="","",IF(SUMPRODUCT((AW1247=$AW$7:$AW$2042)*(AH1247=$AH$7:$AH$2042)*(AN1247=$AN$7:$AN$2042)*(AO1247=$AO$7:$AO$2042)*(ROW($AW$7:$AW$2042)&lt;&gt;ROW(AW1247))*((R1247=0)*($R$7:$R$2042&gt;0)+(R1247&gt;0)*($R$7:$R$2042=0)))&gt;0,"SALONES UNIDOS",IF(SUMPRODUCT((AW1247=$AW$7:$AW$2042)*(AH1247=$AH$7:$AH$2042)*((AN1247&lt;$AO$7:$AO$2042)*(AO1247&gt;$AN$7:$AN$2042))*(ROW($AW$7:$AW$2042)&lt;&gt;ROW(AW1247)))&gt;0,"Cruzado","Sin cruce")))</f>
        <v>Sin cruce</v>
      </c>
    </row>
    <row r="1248" spans="2:50" ht="19.8" hidden="1" customHeight="1" x14ac:dyDescent="0.25">
      <c r="B1248" s="494" t="s">
        <v>314</v>
      </c>
      <c r="C1248" s="369" t="s">
        <v>968</v>
      </c>
      <c r="D1248" s="369">
        <v>20261</v>
      </c>
      <c r="E1248" s="373" t="s">
        <v>280</v>
      </c>
      <c r="F1248" s="370" t="s">
        <v>291</v>
      </c>
      <c r="G1248" s="373" t="s">
        <v>285</v>
      </c>
      <c r="H1248" s="373">
        <v>7</v>
      </c>
      <c r="I1248" s="373" t="s">
        <v>286</v>
      </c>
      <c r="J1248" s="373" t="s">
        <v>286</v>
      </c>
      <c r="K1248" s="194" t="s">
        <v>632</v>
      </c>
      <c r="L1248" s="364" t="s">
        <v>643</v>
      </c>
      <c r="M1248" s="364" t="s">
        <v>317</v>
      </c>
      <c r="N1248" s="364" t="s">
        <v>318</v>
      </c>
      <c r="O1248" s="373" t="s">
        <v>315</v>
      </c>
      <c r="P1248" s="364">
        <v>3</v>
      </c>
      <c r="Q1248" s="364">
        <v>4</v>
      </c>
      <c r="R1248" s="369">
        <v>7</v>
      </c>
      <c r="S1248" s="364">
        <v>5</v>
      </c>
      <c r="T1248" s="8"/>
      <c r="U1248" s="374">
        <v>50</v>
      </c>
      <c r="V1248" s="370">
        <v>21868076</v>
      </c>
      <c r="W1248" s="373" t="s">
        <v>142</v>
      </c>
      <c r="X1248" s="364" t="s">
        <v>321</v>
      </c>
      <c r="Y1248" s="364" t="s">
        <v>556</v>
      </c>
      <c r="Z1248" s="364"/>
      <c r="AA1248" s="364"/>
      <c r="AB1248" s="370"/>
      <c r="AC1248" s="364"/>
      <c r="AD1248" s="369"/>
      <c r="AE1248" s="370"/>
      <c r="AF1248" s="370"/>
      <c r="AG1248" s="364" t="s">
        <v>319</v>
      </c>
      <c r="AH1248" s="364">
        <v>4</v>
      </c>
      <c r="AI1248" s="364">
        <v>14</v>
      </c>
      <c r="AJ1248" s="364">
        <v>20</v>
      </c>
      <c r="AK1248" s="364">
        <v>20</v>
      </c>
      <c r="AL1248" s="364">
        <v>10</v>
      </c>
      <c r="AM1248" s="22">
        <f t="shared" si="589"/>
        <v>7</v>
      </c>
      <c r="AN1248" s="104">
        <f t="shared" si="583"/>
        <v>0.59722222222222221</v>
      </c>
      <c r="AO1248" s="104">
        <f t="shared" si="584"/>
        <v>0.84027777777777779</v>
      </c>
      <c r="AP1248" s="22" t="str" cm="1">
        <f t="array" ref="AP1248">IF(W1248="","",IF(SUMPRODUCT((W1248=$W$7:$W$2042)*(AH1248=$AH$7:$AH$2042)*(AN1248=$AN$7:$AN$2042)*(AO1248=$AO$7:$AO$2042)*(ROW($W$7:$W$2042)&lt;&gt;ROW(W1248))*((R1248=0)*($R$7:$R$2042&gt;0)+(R1248&gt;0)*($R$7:$R$2042=0)))&gt;0,"SALONES UNIDOS",IF(SUMPRODUCT((W1248=$W$7:$W$2042)*(AH1248=$AH$7:$AH$2042)*((AN1248&lt;$AO$7:$AO$2042)*(AO1248&gt;$AN$7:$AN$2042))*(ROW($W$7:$W$2042)&lt;&gt;ROW(W1248)))&gt;0,"Cruzado","Sin cruce")))</f>
        <v>Sin cruce</v>
      </c>
      <c r="AQ1248" s="104"/>
      <c r="AR1248" s="104"/>
      <c r="AS1248" s="22"/>
      <c r="AT1248" s="22"/>
      <c r="AU1248" s="361" t="str" cm="1">
        <f t="array" ref="AU1248">IF(AB1248="","",IF(SUMPRODUCT((AB1248=$AB$989:$AB$1558)*(AH1248=$AH$989:$AH$1558)*(AQ1248=$AQ$989:$AQ$1558)*(AR1248=$AR$989:$AR$1558)*(ROW($AB$989:$AB$1558)&lt;&gt;ROW(AB1248))*((R1248=0)*($R$989:$R$1558&gt;0)+(R1248&gt;0)*($R$989:$R$1558=0)))&gt;0,"SALONES UNIDOS",IF(SUMPRODUCT((AB1248=$AB$989:$AB$1558)*(AH1248=$AH$989:$AH$1558)*((AQ1248&lt;$AR$989:$AR$1558)*(AR1248&gt;$AQ$989:$AQ$1558))*(ROW($AB$989:$AB$1558)&lt;&gt;ROW(AB1248)))&gt;0,"Cruzado","Sin cruce")))</f>
        <v/>
      </c>
      <c r="AV1248" s="361" t="str" cm="1">
        <f t="array" ref="AV1248">IF(AD1248="","",IF(SUMPRODUCT((AD1248=$AD$989:$AD$1558)*(AH1248=$AH$989:$AH$1558)*(AS1248=$AS$989:$AS$1558)*(AT1248=$AT$989:$AT$1558)*(ROW($AD$989:$AD$1558)&lt;&gt;ROW(AD1248))*((R1248=0)*($R$989:$R$1558&gt;0)+(R1248&gt;0)*($R$989:$R$1558=0)))&gt;0,"SALONES UNIDOS",IF(SUMPRODUCT((AD1248=$AD$989:$AD$1558)*(AH1248=$AH$989:$AH$1558)*((AS1248&lt;$AT$989:$AT$1558)*(AT1248&gt;$AS$989:$AS$1558))*(ROW($AD$989:$AD$1558)&lt;&gt;ROW(AD1248)))&gt;0,"Cruzado","Sin cruce")))</f>
        <v/>
      </c>
      <c r="AW1248" s="104" t="str">
        <f t="shared" si="590"/>
        <v>EN7PRINCIPALD</v>
      </c>
      <c r="AX1248" s="104" t="str" cm="1">
        <f t="array" ref="AX1248">IF(AW1248="","",IF(SUMPRODUCT((AW1248=$AW$7:$AW$2042)*(AH1248=$AH$7:$AH$2042)*(AN1248=$AN$7:$AN$2042)*(AO1248=$AO$7:$AO$2042)*(ROW($AW$7:$AW$2042)&lt;&gt;ROW(AW1248))*((R1248=0)*($R$7:$R$2042&gt;0)+(R1248&gt;0)*($R$7:$R$2042=0)))&gt;0,"SALONES UNIDOS",IF(SUMPRODUCT((AW1248=$AW$7:$AW$2042)*(AH1248=$AH$7:$AH$2042)*((AN1248&lt;$AO$7:$AO$2042)*(AO1248&gt;$AN$7:$AN$2042))*(ROW($AW$7:$AW$2042)&lt;&gt;ROW(AW1248)))&gt;0,"Cruzado","Sin cruce")))</f>
        <v>Sin cruce</v>
      </c>
    </row>
    <row r="1249" spans="2:50" ht="19.8" hidden="1" customHeight="1" x14ac:dyDescent="0.25">
      <c r="B1249" s="494" t="s">
        <v>314</v>
      </c>
      <c r="C1249" s="369" t="s">
        <v>968</v>
      </c>
      <c r="D1249" s="369">
        <v>20261</v>
      </c>
      <c r="E1249" s="373" t="s">
        <v>280</v>
      </c>
      <c r="F1249" s="370" t="s">
        <v>291</v>
      </c>
      <c r="G1249" s="373" t="s">
        <v>285</v>
      </c>
      <c r="H1249" s="373">
        <v>7</v>
      </c>
      <c r="I1249" s="373" t="s">
        <v>286</v>
      </c>
      <c r="J1249" s="373" t="s">
        <v>286</v>
      </c>
      <c r="K1249" s="194" t="s">
        <v>635</v>
      </c>
      <c r="L1249" s="364" t="s">
        <v>636</v>
      </c>
      <c r="M1249" s="364" t="s">
        <v>317</v>
      </c>
      <c r="N1249" s="364" t="s">
        <v>318</v>
      </c>
      <c r="O1249" s="373" t="s">
        <v>315</v>
      </c>
      <c r="P1249" s="364">
        <v>2</v>
      </c>
      <c r="Q1249" s="364">
        <v>8</v>
      </c>
      <c r="R1249" s="369">
        <v>10</v>
      </c>
      <c r="S1249" s="364">
        <v>6</v>
      </c>
      <c r="T1249" s="8"/>
      <c r="U1249" s="374">
        <v>50</v>
      </c>
      <c r="V1249" s="370">
        <v>40572971</v>
      </c>
      <c r="W1249" s="373" t="s">
        <v>222</v>
      </c>
      <c r="X1249" s="364" t="s">
        <v>321</v>
      </c>
      <c r="Y1249" s="364" t="s">
        <v>556</v>
      </c>
      <c r="Z1249" s="364"/>
      <c r="AA1249" s="364"/>
      <c r="AB1249" s="370"/>
      <c r="AC1249" s="364"/>
      <c r="AD1249" s="369"/>
      <c r="AE1249" s="370"/>
      <c r="AF1249" s="370"/>
      <c r="AG1249" s="364" t="s">
        <v>319</v>
      </c>
      <c r="AH1249" s="364">
        <v>5</v>
      </c>
      <c r="AI1249" s="364">
        <v>8</v>
      </c>
      <c r="AJ1249" s="364">
        <v>30</v>
      </c>
      <c r="AK1249" s="364">
        <v>16</v>
      </c>
      <c r="AL1249" s="364">
        <v>50</v>
      </c>
      <c r="AM1249" s="22">
        <f t="shared" si="589"/>
        <v>10</v>
      </c>
      <c r="AN1249" s="104">
        <f t="shared" si="583"/>
        <v>0.35416666666666663</v>
      </c>
      <c r="AO1249" s="104">
        <f t="shared" si="584"/>
        <v>0.70138888888888884</v>
      </c>
      <c r="AP1249" s="22" t="str" cm="1">
        <f t="array" ref="AP1249">IF(W1249="","",IF(SUMPRODUCT((W1249=$W$7:$W$2042)*(AH1249=$AH$7:$AH$2042)*(AN1249=$AN$7:$AN$2042)*(AO1249=$AO$7:$AO$2042)*(ROW($W$7:$W$2042)&lt;&gt;ROW(W1249))*((R1249=0)*($R$7:$R$2042&gt;0)+(R1249&gt;0)*($R$7:$R$2042=0)))&gt;0,"SALONES UNIDOS",IF(SUMPRODUCT((W1249=$W$7:$W$2042)*(AH1249=$AH$7:$AH$2042)*((AN1249&lt;$AO$7:$AO$2042)*(AO1249&gt;$AN$7:$AN$2042))*(ROW($W$7:$W$2042)&lt;&gt;ROW(W1249)))&gt;0,"Cruzado","Sin cruce")))</f>
        <v>Sin cruce</v>
      </c>
      <c r="AQ1249" s="104"/>
      <c r="AR1249" s="104"/>
      <c r="AS1249" s="22"/>
      <c r="AT1249" s="22"/>
      <c r="AU1249" s="361" t="str" cm="1">
        <f t="array" ref="AU1249">IF(AB1249="","",IF(SUMPRODUCT((AB1249=$AB$989:$AB$1558)*(AH1249=$AH$989:$AH$1558)*(AQ1249=$AQ$989:$AQ$1558)*(AR1249=$AR$989:$AR$1558)*(ROW($AB$989:$AB$1558)&lt;&gt;ROW(AB1249))*((R1249=0)*($R$989:$R$1558&gt;0)+(R1249&gt;0)*($R$989:$R$1558=0)))&gt;0,"SALONES UNIDOS",IF(SUMPRODUCT((AB1249=$AB$989:$AB$1558)*(AH1249=$AH$989:$AH$1558)*((AQ1249&lt;$AR$989:$AR$1558)*(AR1249&gt;$AQ$989:$AQ$1558))*(ROW($AB$989:$AB$1558)&lt;&gt;ROW(AB1249)))&gt;0,"Cruzado","Sin cruce")))</f>
        <v/>
      </c>
      <c r="AV1249" s="361" t="str" cm="1">
        <f t="array" ref="AV1249">IF(AD1249="","",IF(SUMPRODUCT((AD1249=$AD$989:$AD$1558)*(AH1249=$AH$989:$AH$1558)*(AS1249=$AS$989:$AS$1558)*(AT1249=$AT$989:$AT$1558)*(ROW($AD$989:$AD$1558)&lt;&gt;ROW(AD1249))*((R1249=0)*($R$989:$R$1558&gt;0)+(R1249&gt;0)*($R$989:$R$1558=0)))&gt;0,"SALONES UNIDOS",IF(SUMPRODUCT((AD1249=$AD$989:$AD$1558)*(AH1249=$AH$989:$AH$1558)*((AS1249&lt;$AT$989:$AT$1558)*(AT1249&gt;$AS$989:$AS$1558))*(ROW($AD$989:$AD$1558)&lt;&gt;ROW(AD1249)))&gt;0,"Cruzado","Sin cruce")))</f>
        <v/>
      </c>
      <c r="AW1249" s="104" t="str">
        <f t="shared" si="590"/>
        <v>EN7PRINCIPALD</v>
      </c>
      <c r="AX1249" s="104" t="str" cm="1">
        <f t="array" ref="AX1249">IF(AW1249="","",IF(SUMPRODUCT((AW1249=$AW$7:$AW$2042)*(AH1249=$AH$7:$AH$2042)*(AN1249=$AN$7:$AN$2042)*(AO1249=$AO$7:$AO$2042)*(ROW($AW$7:$AW$2042)&lt;&gt;ROW(AW1249))*((R1249=0)*($R$7:$R$2042&gt;0)+(R1249&gt;0)*($R$7:$R$2042=0)))&gt;0,"SALONES UNIDOS",IF(SUMPRODUCT((AW1249=$AW$7:$AW$2042)*(AH1249=$AH$7:$AH$2042)*((AN1249&lt;$AO$7:$AO$2042)*(AO1249&gt;$AN$7:$AN$2042))*(ROW($AW$7:$AW$2042)&lt;&gt;ROW(AW1249)))&gt;0,"Cruzado","Sin cruce")))</f>
        <v>Sin cruce</v>
      </c>
    </row>
    <row r="1250" spans="2:50" ht="19.8" hidden="1" customHeight="1" x14ac:dyDescent="0.25">
      <c r="B1250" s="494" t="s">
        <v>314</v>
      </c>
      <c r="C1250" s="369" t="s">
        <v>968</v>
      </c>
      <c r="D1250" s="369">
        <v>20261</v>
      </c>
      <c r="E1250" s="373" t="s">
        <v>280</v>
      </c>
      <c r="F1250" s="370" t="s">
        <v>291</v>
      </c>
      <c r="G1250" s="373" t="s">
        <v>285</v>
      </c>
      <c r="H1250" s="373">
        <v>7</v>
      </c>
      <c r="I1250" s="373" t="s">
        <v>286</v>
      </c>
      <c r="J1250" s="373" t="s">
        <v>286</v>
      </c>
      <c r="K1250" s="194" t="s">
        <v>638</v>
      </c>
      <c r="L1250" s="364" t="s">
        <v>639</v>
      </c>
      <c r="M1250" s="364" t="s">
        <v>324</v>
      </c>
      <c r="N1250" s="364" t="s">
        <v>318</v>
      </c>
      <c r="O1250" s="373" t="s">
        <v>321</v>
      </c>
      <c r="P1250" s="364">
        <v>3</v>
      </c>
      <c r="Q1250" s="364">
        <v>0</v>
      </c>
      <c r="R1250" s="369">
        <v>3</v>
      </c>
      <c r="S1250" s="364">
        <v>3</v>
      </c>
      <c r="T1250" s="8"/>
      <c r="U1250" s="374">
        <v>50</v>
      </c>
      <c r="V1250" s="370">
        <v>45820772</v>
      </c>
      <c r="W1250" s="373" t="s">
        <v>206</v>
      </c>
      <c r="X1250" s="364" t="s">
        <v>321</v>
      </c>
      <c r="Y1250" s="364" t="s">
        <v>556</v>
      </c>
      <c r="Z1250" s="364"/>
      <c r="AA1250" s="364"/>
      <c r="AB1250" s="370"/>
      <c r="AC1250" s="364"/>
      <c r="AD1250" s="369"/>
      <c r="AE1250" s="370"/>
      <c r="AF1250" s="370"/>
      <c r="AG1250" s="364" t="s">
        <v>559</v>
      </c>
      <c r="AH1250" s="364">
        <v>2</v>
      </c>
      <c r="AI1250" s="364">
        <v>16</v>
      </c>
      <c r="AJ1250" s="364">
        <v>0</v>
      </c>
      <c r="AK1250" s="364">
        <v>18</v>
      </c>
      <c r="AL1250" s="364">
        <v>30</v>
      </c>
      <c r="AM1250" s="22">
        <f t="shared" si="589"/>
        <v>3</v>
      </c>
      <c r="AN1250" s="104">
        <f t="shared" si="583"/>
        <v>0.66666666666666663</v>
      </c>
      <c r="AO1250" s="104">
        <f t="shared" si="584"/>
        <v>0.77083333333333337</v>
      </c>
      <c r="AP1250" s="22" t="str" cm="1">
        <f t="array" ref="AP1250">IF(W1250="","",IF(SUMPRODUCT((W1250=$W$7:$W$2042)*(AH1250=$AH$7:$AH$2042)*(AN1250=$AN$7:$AN$2042)*(AO1250=$AO$7:$AO$2042)*(ROW($W$7:$W$2042)&lt;&gt;ROW(W1250))*((R1250=0)*($R$7:$R$2042&gt;0)+(R1250&gt;0)*($R$7:$R$2042=0)))&gt;0,"SALONES UNIDOS",IF(SUMPRODUCT((W1250=$W$7:$W$2042)*(AH1250=$AH$7:$AH$2042)*((AN1250&lt;$AO$7:$AO$2042)*(AO1250&gt;$AN$7:$AN$2042))*(ROW($W$7:$W$2042)&lt;&gt;ROW(W1250)))&gt;0,"Cruzado","Sin cruce")))</f>
        <v>Sin cruce</v>
      </c>
      <c r="AQ1250" s="104"/>
      <c r="AR1250" s="104"/>
      <c r="AS1250" s="22"/>
      <c r="AT1250" s="22"/>
      <c r="AU1250" s="361" t="str" cm="1">
        <f t="array" ref="AU1250">IF(AB1250="","",IF(SUMPRODUCT((AB1250=$AB$989:$AB$1558)*(AH1250=$AH$989:$AH$1558)*(AQ1250=$AQ$989:$AQ$1558)*(AR1250=$AR$989:$AR$1558)*(ROW($AB$989:$AB$1558)&lt;&gt;ROW(AB1250))*((R1250=0)*($R$989:$R$1558&gt;0)+(R1250&gt;0)*($R$989:$R$1558=0)))&gt;0,"SALONES UNIDOS",IF(SUMPRODUCT((AB1250=$AB$989:$AB$1558)*(AH1250=$AH$989:$AH$1558)*((AQ1250&lt;$AR$989:$AR$1558)*(AR1250&gt;$AQ$989:$AQ$1558))*(ROW($AB$989:$AB$1558)&lt;&gt;ROW(AB1250)))&gt;0,"Cruzado","Sin cruce")))</f>
        <v/>
      </c>
      <c r="AV1250" s="361" t="str" cm="1">
        <f t="array" ref="AV1250">IF(AD1250="","",IF(SUMPRODUCT((AD1250=$AD$989:$AD$1558)*(AH1250=$AH$989:$AH$1558)*(AS1250=$AS$989:$AS$1558)*(AT1250=$AT$989:$AT$1558)*(ROW($AD$989:$AD$1558)&lt;&gt;ROW(AD1250))*((R1250=0)*($R$989:$R$1558&gt;0)+(R1250&gt;0)*($R$989:$R$1558=0)))&gt;0,"SALONES UNIDOS",IF(SUMPRODUCT((AD1250=$AD$989:$AD$1558)*(AH1250=$AH$989:$AH$1558)*((AS1250&lt;$AT$989:$AT$1558)*(AT1250&gt;$AS$989:$AS$1558))*(ROW($AD$989:$AD$1558)&lt;&gt;ROW(AD1250)))&gt;0,"Cruzado","Sin cruce")))</f>
        <v/>
      </c>
      <c r="AW1250" s="104" t="str">
        <f t="shared" si="590"/>
        <v>EN7PRINCIPALD</v>
      </c>
      <c r="AX1250" s="104" t="str" cm="1">
        <f t="array" ref="AX1250">IF(AW1250="","",IF(SUMPRODUCT((AW1250=$AW$7:$AW$2042)*(AH1250=$AH$7:$AH$2042)*(AN1250=$AN$7:$AN$2042)*(AO1250=$AO$7:$AO$2042)*(ROW($AW$7:$AW$2042)&lt;&gt;ROW(AW1250))*((R1250=0)*($R$7:$R$2042&gt;0)+(R1250&gt;0)*($R$7:$R$2042=0)))&gt;0,"SALONES UNIDOS",IF(SUMPRODUCT((AW1250=$AW$7:$AW$2042)*(AH1250=$AH$7:$AH$2042)*((AN1250&lt;$AO$7:$AO$2042)*(AO1250&gt;$AN$7:$AN$2042))*(ROW($AW$7:$AW$2042)&lt;&gt;ROW(AW1250)))&gt;0,"Cruzado","Sin cruce")))</f>
        <v>Sin cruce</v>
      </c>
    </row>
    <row r="1251" spans="2:50" ht="19.8" hidden="1" customHeight="1" x14ac:dyDescent="0.25">
      <c r="B1251" s="494" t="s">
        <v>314</v>
      </c>
      <c r="C1251" s="369" t="s">
        <v>968</v>
      </c>
      <c r="D1251" s="369">
        <v>20261</v>
      </c>
      <c r="E1251" s="373" t="s">
        <v>280</v>
      </c>
      <c r="F1251" s="370" t="s">
        <v>291</v>
      </c>
      <c r="G1251" s="373" t="s">
        <v>285</v>
      </c>
      <c r="H1251" s="373">
        <v>7</v>
      </c>
      <c r="I1251" s="373" t="s">
        <v>286</v>
      </c>
      <c r="J1251" s="373" t="s">
        <v>286</v>
      </c>
      <c r="K1251" s="194" t="s">
        <v>640</v>
      </c>
      <c r="L1251" s="364" t="s">
        <v>641</v>
      </c>
      <c r="M1251" s="364" t="s">
        <v>317</v>
      </c>
      <c r="N1251" s="364" t="s">
        <v>318</v>
      </c>
      <c r="O1251" s="373" t="s">
        <v>315</v>
      </c>
      <c r="P1251" s="364">
        <v>2</v>
      </c>
      <c r="Q1251" s="364">
        <v>0</v>
      </c>
      <c r="R1251" s="369">
        <v>2</v>
      </c>
      <c r="S1251" s="364">
        <v>2</v>
      </c>
      <c r="T1251" s="8"/>
      <c r="U1251" s="374">
        <v>50</v>
      </c>
      <c r="V1251" s="370">
        <v>44481285</v>
      </c>
      <c r="W1251" s="373" t="s">
        <v>140</v>
      </c>
      <c r="X1251" s="364" t="s">
        <v>321</v>
      </c>
      <c r="Y1251" s="364" t="s">
        <v>556</v>
      </c>
      <c r="Z1251" s="364"/>
      <c r="AA1251" s="364"/>
      <c r="AB1251" s="370"/>
      <c r="AC1251" s="364"/>
      <c r="AD1251" s="369"/>
      <c r="AE1251" s="370"/>
      <c r="AF1251" s="370"/>
      <c r="AG1251" s="364" t="s">
        <v>559</v>
      </c>
      <c r="AH1251" s="364">
        <v>3</v>
      </c>
      <c r="AI1251" s="364">
        <v>16</v>
      </c>
      <c r="AJ1251" s="364">
        <v>50</v>
      </c>
      <c r="AK1251" s="364">
        <v>18</v>
      </c>
      <c r="AL1251" s="364">
        <v>30</v>
      </c>
      <c r="AM1251" s="22">
        <f t="shared" si="589"/>
        <v>2</v>
      </c>
      <c r="AN1251" s="104">
        <f t="shared" si="583"/>
        <v>0.70138888888888884</v>
      </c>
      <c r="AO1251" s="104">
        <f t="shared" si="584"/>
        <v>0.77083333333333337</v>
      </c>
      <c r="AP1251" s="22" t="str" cm="1">
        <f t="array" ref="AP1251">IF(W1251="","",IF(SUMPRODUCT((W1251=$W$7:$W$2042)*(AH1251=$AH$7:$AH$2042)*(AN1251=$AN$7:$AN$2042)*(AO1251=$AO$7:$AO$2042)*(ROW($W$7:$W$2042)&lt;&gt;ROW(W1251))*((R1251=0)*($R$7:$R$2042&gt;0)+(R1251&gt;0)*($R$7:$R$2042=0)))&gt;0,"SALONES UNIDOS",IF(SUMPRODUCT((W1251=$W$7:$W$2042)*(AH1251=$AH$7:$AH$2042)*((AN1251&lt;$AO$7:$AO$2042)*(AO1251&gt;$AN$7:$AN$2042))*(ROW($W$7:$W$2042)&lt;&gt;ROW(W1251)))&gt;0,"Cruzado","Sin cruce")))</f>
        <v>Sin cruce</v>
      </c>
      <c r="AQ1251" s="104"/>
      <c r="AR1251" s="104"/>
      <c r="AS1251" s="22"/>
      <c r="AT1251" s="22"/>
      <c r="AU1251" s="361" t="str" cm="1">
        <f t="array" ref="AU1251">IF(AB1251="","",IF(SUMPRODUCT((AB1251=$AB$989:$AB$1558)*(AH1251=$AH$989:$AH$1558)*(AQ1251=$AQ$989:$AQ$1558)*(AR1251=$AR$989:$AR$1558)*(ROW($AB$989:$AB$1558)&lt;&gt;ROW(AB1251))*((R1251=0)*($R$989:$R$1558&gt;0)+(R1251&gt;0)*($R$989:$R$1558=0)))&gt;0,"SALONES UNIDOS",IF(SUMPRODUCT((AB1251=$AB$989:$AB$1558)*(AH1251=$AH$989:$AH$1558)*((AQ1251&lt;$AR$989:$AR$1558)*(AR1251&gt;$AQ$989:$AQ$1558))*(ROW($AB$989:$AB$1558)&lt;&gt;ROW(AB1251)))&gt;0,"Cruzado","Sin cruce")))</f>
        <v/>
      </c>
      <c r="AV1251" s="361" t="str" cm="1">
        <f t="array" ref="AV1251">IF(AD1251="","",IF(SUMPRODUCT((AD1251=$AD$989:$AD$1558)*(AH1251=$AH$989:$AH$1558)*(AS1251=$AS$989:$AS$1558)*(AT1251=$AT$989:$AT$1558)*(ROW($AD$989:$AD$1558)&lt;&gt;ROW(AD1251))*((R1251=0)*($R$989:$R$1558&gt;0)+(R1251&gt;0)*($R$989:$R$1558=0)))&gt;0,"SALONES UNIDOS",IF(SUMPRODUCT((AD1251=$AD$989:$AD$1558)*(AH1251=$AH$989:$AH$1558)*((AS1251&lt;$AT$989:$AT$1558)*(AT1251&gt;$AS$989:$AS$1558))*(ROW($AD$989:$AD$1558)&lt;&gt;ROW(AD1251)))&gt;0,"Cruzado","Sin cruce")))</f>
        <v/>
      </c>
      <c r="AW1251" s="104" t="str">
        <f t="shared" si="590"/>
        <v>EN7PRINCIPALD</v>
      </c>
      <c r="AX1251" s="104" t="str" cm="1">
        <f t="array" ref="AX1251">IF(AW1251="","",IF(SUMPRODUCT((AW1251=$AW$7:$AW$2042)*(AH1251=$AH$7:$AH$2042)*(AN1251=$AN$7:$AN$2042)*(AO1251=$AO$7:$AO$2042)*(ROW($AW$7:$AW$2042)&lt;&gt;ROW(AW1251))*((R1251=0)*($R$7:$R$2042&gt;0)+(R1251&gt;0)*($R$7:$R$2042=0)))&gt;0,"SALONES UNIDOS",IF(SUMPRODUCT((AW1251=$AW$7:$AW$2042)*(AH1251=$AH$7:$AH$2042)*((AN1251&lt;$AO$7:$AO$2042)*(AO1251&gt;$AN$7:$AN$2042))*(ROW($AW$7:$AW$2042)&lt;&gt;ROW(AW1251)))&gt;0,"Cruzado","Sin cruce")))</f>
        <v>Sin cruce</v>
      </c>
    </row>
    <row r="1252" spans="2:50" ht="19.8" hidden="1" customHeight="1" x14ac:dyDescent="0.25">
      <c r="B1252" s="494" t="s">
        <v>314</v>
      </c>
      <c r="C1252" s="369" t="s">
        <v>968</v>
      </c>
      <c r="D1252" s="369">
        <v>20261</v>
      </c>
      <c r="E1252" s="373" t="s">
        <v>280</v>
      </c>
      <c r="F1252" s="370" t="s">
        <v>291</v>
      </c>
      <c r="G1252" s="373" t="s">
        <v>285</v>
      </c>
      <c r="H1252" s="373">
        <v>7</v>
      </c>
      <c r="I1252" s="373" t="s">
        <v>286</v>
      </c>
      <c r="J1252" s="373" t="s">
        <v>286</v>
      </c>
      <c r="K1252" s="194" t="s">
        <v>322</v>
      </c>
      <c r="L1252" s="364" t="s">
        <v>323</v>
      </c>
      <c r="M1252" s="364" t="s">
        <v>324</v>
      </c>
      <c r="N1252" s="364" t="s">
        <v>318</v>
      </c>
      <c r="O1252" s="373" t="s">
        <v>321</v>
      </c>
      <c r="P1252" s="364">
        <v>3</v>
      </c>
      <c r="Q1252" s="364">
        <v>2</v>
      </c>
      <c r="R1252" s="369">
        <v>5</v>
      </c>
      <c r="S1252" s="364">
        <v>4</v>
      </c>
      <c r="T1252" s="8"/>
      <c r="U1252" s="374">
        <v>20</v>
      </c>
      <c r="V1252" s="370">
        <v>9575456</v>
      </c>
      <c r="W1252" s="373" t="s">
        <v>191</v>
      </c>
      <c r="X1252" s="364" t="s">
        <v>321</v>
      </c>
      <c r="Y1252" s="364" t="s">
        <v>578</v>
      </c>
      <c r="Z1252" s="364"/>
      <c r="AA1252" s="364"/>
      <c r="AB1252" s="370"/>
      <c r="AC1252" s="364"/>
      <c r="AD1252" s="369"/>
      <c r="AE1252" s="370"/>
      <c r="AF1252" s="370"/>
      <c r="AG1252" s="364" t="s">
        <v>319</v>
      </c>
      <c r="AH1252" s="364">
        <v>1</v>
      </c>
      <c r="AI1252" s="364">
        <v>18</v>
      </c>
      <c r="AJ1252" s="364">
        <v>30</v>
      </c>
      <c r="AK1252" s="364">
        <v>22</v>
      </c>
      <c r="AL1252" s="364">
        <v>40</v>
      </c>
      <c r="AM1252" s="22">
        <f t="shared" si="589"/>
        <v>5</v>
      </c>
      <c r="AN1252" s="104">
        <f t="shared" si="583"/>
        <v>0.77083333333333337</v>
      </c>
      <c r="AO1252" s="104">
        <f t="shared" si="584"/>
        <v>0.94444444444444442</v>
      </c>
      <c r="AP1252" s="22" t="str" cm="1">
        <f t="array" ref="AP1252">IF(W1252="","",IF(SUMPRODUCT((W1252=$W$7:$W$2042)*(AH1252=$AH$7:$AH$2042)*(AN1252=$AN$7:$AN$2042)*(AO1252=$AO$7:$AO$2042)*(ROW($W$7:$W$2042)&lt;&gt;ROW(W1252))*((R1252=0)*($R$7:$R$2042&gt;0)+(R1252&gt;0)*($R$7:$R$2042=0)))&gt;0,"SALONES UNIDOS",IF(SUMPRODUCT((W1252=$W$7:$W$2042)*(AH1252=$AH$7:$AH$2042)*((AN1252&lt;$AO$7:$AO$2042)*(AO1252&gt;$AN$7:$AN$2042))*(ROW($W$7:$W$2042)&lt;&gt;ROW(W1252)))&gt;0,"Cruzado","Sin cruce")))</f>
        <v>Sin cruce</v>
      </c>
      <c r="AQ1252" s="104"/>
      <c r="AR1252" s="104"/>
      <c r="AS1252" s="22"/>
      <c r="AT1252" s="22"/>
      <c r="AU1252" s="361" t="str" cm="1">
        <f t="array" ref="AU1252">IF(AB1252="","",IF(SUMPRODUCT((AB1252=$AB$989:$AB$1558)*(AH1252=$AH$989:$AH$1558)*(AQ1252=$AQ$989:$AQ$1558)*(AR1252=$AR$989:$AR$1558)*(ROW($AB$989:$AB$1558)&lt;&gt;ROW(AB1252))*((R1252=0)*($R$989:$R$1558&gt;0)+(R1252&gt;0)*($R$989:$R$1558=0)))&gt;0,"SALONES UNIDOS",IF(SUMPRODUCT((AB1252=$AB$989:$AB$1558)*(AH1252=$AH$989:$AH$1558)*((AQ1252&lt;$AR$989:$AR$1558)*(AR1252&gt;$AQ$989:$AQ$1558))*(ROW($AB$989:$AB$1558)&lt;&gt;ROW(AB1252)))&gt;0,"Cruzado","Sin cruce")))</f>
        <v/>
      </c>
      <c r="AV1252" s="361" t="str" cm="1">
        <f t="array" ref="AV1252">IF(AD1252="","",IF(SUMPRODUCT((AD1252=$AD$989:$AD$1558)*(AH1252=$AH$989:$AH$1558)*(AS1252=$AS$989:$AS$1558)*(AT1252=$AT$989:$AT$1558)*(ROW($AD$989:$AD$1558)&lt;&gt;ROW(AD1252))*((R1252=0)*($R$989:$R$1558&gt;0)+(R1252&gt;0)*($R$989:$R$1558=0)))&gt;0,"SALONES UNIDOS",IF(SUMPRODUCT((AD1252=$AD$989:$AD$1558)*(AH1252=$AH$989:$AH$1558)*((AS1252&lt;$AT$989:$AT$1558)*(AT1252&gt;$AS$989:$AS$1558))*(ROW($AD$989:$AD$1558)&lt;&gt;ROW(AD1252)))&gt;0,"Cruzado","Sin cruce")))</f>
        <v/>
      </c>
      <c r="AW1252" s="104" t="str">
        <f t="shared" si="590"/>
        <v>EN7PRINCIPALD</v>
      </c>
      <c r="AX1252" s="104" t="str" cm="1">
        <f t="array" ref="AX1252">IF(AW1252="","",IF(SUMPRODUCT((AW1252=$AW$7:$AW$2042)*(AH1252=$AH$7:$AH$2042)*(AN1252=$AN$7:$AN$2042)*(AO1252=$AO$7:$AO$2042)*(ROW($AW$7:$AW$2042)&lt;&gt;ROW(AW1252))*((R1252=0)*($R$7:$R$2042&gt;0)+(R1252&gt;0)*($R$7:$R$2042=0)))&gt;0,"SALONES UNIDOS",IF(SUMPRODUCT((AW1252=$AW$7:$AW$2042)*(AH1252=$AH$7:$AH$2042)*((AN1252&lt;$AO$7:$AO$2042)*(AO1252&gt;$AN$7:$AN$2042))*(ROW($AW$7:$AW$2042)&lt;&gt;ROW(AW1252)))&gt;0,"Cruzado","Sin cruce")))</f>
        <v>Sin cruce</v>
      </c>
    </row>
    <row r="1253" spans="2:50" ht="19.8" hidden="1" customHeight="1" x14ac:dyDescent="0.25">
      <c r="B1253" s="494" t="s">
        <v>314</v>
      </c>
      <c r="C1253" s="369" t="s">
        <v>968</v>
      </c>
      <c r="D1253" s="369">
        <v>20261</v>
      </c>
      <c r="E1253" s="373" t="s">
        <v>280</v>
      </c>
      <c r="F1253" s="370" t="s">
        <v>291</v>
      </c>
      <c r="G1253" s="373" t="s">
        <v>285</v>
      </c>
      <c r="H1253" s="373">
        <v>7</v>
      </c>
      <c r="I1253" s="373" t="s">
        <v>290</v>
      </c>
      <c r="J1253" s="373" t="s">
        <v>290</v>
      </c>
      <c r="K1253" s="194" t="s">
        <v>630</v>
      </c>
      <c r="L1253" s="364" t="s">
        <v>631</v>
      </c>
      <c r="M1253" s="364" t="s">
        <v>317</v>
      </c>
      <c r="N1253" s="364" t="s">
        <v>621</v>
      </c>
      <c r="O1253" s="373" t="s">
        <v>321</v>
      </c>
      <c r="P1253" s="364">
        <v>2</v>
      </c>
      <c r="Q1253" s="364">
        <v>0</v>
      </c>
      <c r="R1253" s="369">
        <v>2</v>
      </c>
      <c r="S1253" s="364">
        <v>2</v>
      </c>
      <c r="T1253" s="8"/>
      <c r="U1253" s="374">
        <v>50</v>
      </c>
      <c r="V1253" s="370">
        <v>18135807</v>
      </c>
      <c r="W1253" s="373" t="s">
        <v>227</v>
      </c>
      <c r="X1253" s="364" t="s">
        <v>321</v>
      </c>
      <c r="Y1253" s="364" t="s">
        <v>556</v>
      </c>
      <c r="Z1253" s="364"/>
      <c r="AA1253" s="364"/>
      <c r="AB1253" s="370"/>
      <c r="AC1253" s="364"/>
      <c r="AD1253" s="369"/>
      <c r="AE1253" s="370"/>
      <c r="AF1253" s="370"/>
      <c r="AG1253" s="364" t="s">
        <v>559</v>
      </c>
      <c r="AH1253" s="364">
        <v>4</v>
      </c>
      <c r="AI1253" s="364">
        <v>17</v>
      </c>
      <c r="AJ1253" s="364">
        <v>40</v>
      </c>
      <c r="AK1253" s="364">
        <v>19</v>
      </c>
      <c r="AL1253" s="364">
        <v>20</v>
      </c>
      <c r="AM1253" s="22">
        <f t="shared" si="589"/>
        <v>2</v>
      </c>
      <c r="AN1253" s="104">
        <f t="shared" si="583"/>
        <v>0.73611111111111116</v>
      </c>
      <c r="AO1253" s="104">
        <f t="shared" si="584"/>
        <v>0.80555555555555547</v>
      </c>
      <c r="AP1253" s="22" t="str" cm="1">
        <f t="array" ref="AP1253">IF(W1253="","",IF(SUMPRODUCT((W1253=$W$7:$W$2042)*(AH1253=$AH$7:$AH$2042)*(AN1253=$AN$7:$AN$2042)*(AO1253=$AO$7:$AO$2042)*(ROW($W$7:$W$2042)&lt;&gt;ROW(W1253))*((R1253=0)*($R$7:$R$2042&gt;0)+(R1253&gt;0)*($R$7:$R$2042=0)))&gt;0,"SALONES UNIDOS",IF(SUMPRODUCT((W1253=$W$7:$W$2042)*(AH1253=$AH$7:$AH$2042)*((AN1253&lt;$AO$7:$AO$2042)*(AO1253&gt;$AN$7:$AN$2042))*(ROW($W$7:$W$2042)&lt;&gt;ROW(W1253)))&gt;0,"Cruzado","Sin cruce")))</f>
        <v>Sin cruce</v>
      </c>
      <c r="AQ1253" s="104"/>
      <c r="AR1253" s="104"/>
      <c r="AS1253" s="22"/>
      <c r="AT1253" s="22"/>
      <c r="AU1253" s="361" t="str" cm="1">
        <f t="array" ref="AU1253">IF(AB1253="","",IF(SUMPRODUCT((AB1253=$AB$989:$AB$1558)*(AH1253=$AH$989:$AH$1558)*(AQ1253=$AQ$989:$AQ$1558)*(AR1253=$AR$989:$AR$1558)*(ROW($AB$989:$AB$1558)&lt;&gt;ROW(AB1253))*((R1253=0)*($R$989:$R$1558&gt;0)+(R1253&gt;0)*($R$989:$R$1558=0)))&gt;0,"SALONES UNIDOS",IF(SUMPRODUCT((AB1253=$AB$989:$AB$1558)*(AH1253=$AH$989:$AH$1558)*((AQ1253&lt;$AR$989:$AR$1558)*(AR1253&gt;$AQ$989:$AQ$1558))*(ROW($AB$989:$AB$1558)&lt;&gt;ROW(AB1253)))&gt;0,"Cruzado","Sin cruce")))</f>
        <v/>
      </c>
      <c r="AV1253" s="361" t="str" cm="1">
        <f t="array" ref="AV1253">IF(AD1253="","",IF(SUMPRODUCT((AD1253=$AD$989:$AD$1558)*(AH1253=$AH$989:$AH$1558)*(AS1253=$AS$989:$AS$1558)*(AT1253=$AT$989:$AT$1558)*(ROW($AD$989:$AD$1558)&lt;&gt;ROW(AD1253))*((R1253=0)*($R$989:$R$1558&gt;0)+(R1253&gt;0)*($R$989:$R$1558=0)))&gt;0,"SALONES UNIDOS",IF(SUMPRODUCT((AD1253=$AD$989:$AD$1558)*(AH1253=$AH$989:$AH$1558)*((AS1253&lt;$AT$989:$AT$1558)*(AT1253&gt;$AS$989:$AS$1558))*(ROW($AD$989:$AD$1558)&lt;&gt;ROW(AD1253)))&gt;0,"Cruzado","Sin cruce")))</f>
        <v/>
      </c>
      <c r="AW1253" s="104" t="str">
        <f t="shared" si="590"/>
        <v>EN7PRINCIPALE</v>
      </c>
      <c r="AX1253" s="104" t="str" cm="1">
        <f t="array" ref="AX1253">IF(AW1253="","",IF(SUMPRODUCT((AW1253=$AW$7:$AW$2042)*(AH1253=$AH$7:$AH$2042)*(AN1253=$AN$7:$AN$2042)*(AO1253=$AO$7:$AO$2042)*(ROW($AW$7:$AW$2042)&lt;&gt;ROW(AW1253))*((R1253=0)*($R$7:$R$2042&gt;0)+(R1253&gt;0)*($R$7:$R$2042=0)))&gt;0,"SALONES UNIDOS",IF(SUMPRODUCT((AW1253=$AW$7:$AW$2042)*(AH1253=$AH$7:$AH$2042)*((AN1253&lt;$AO$7:$AO$2042)*(AO1253&gt;$AN$7:$AN$2042))*(ROW($AW$7:$AW$2042)&lt;&gt;ROW(AW1253)))&gt;0,"Cruzado","Sin cruce")))</f>
        <v>Sin cruce</v>
      </c>
    </row>
    <row r="1254" spans="2:50" ht="19.8" hidden="1" customHeight="1" x14ac:dyDescent="0.25">
      <c r="B1254" s="494" t="s">
        <v>314</v>
      </c>
      <c r="C1254" s="369" t="s">
        <v>968</v>
      </c>
      <c r="D1254" s="369">
        <v>20261</v>
      </c>
      <c r="E1254" s="373" t="s">
        <v>280</v>
      </c>
      <c r="F1254" s="370" t="s">
        <v>291</v>
      </c>
      <c r="G1254" s="373" t="s">
        <v>285</v>
      </c>
      <c r="H1254" s="373">
        <v>7</v>
      </c>
      <c r="I1254" s="373" t="s">
        <v>290</v>
      </c>
      <c r="J1254" s="373" t="s">
        <v>290</v>
      </c>
      <c r="K1254" s="194" t="s">
        <v>632</v>
      </c>
      <c r="L1254" s="364" t="s">
        <v>643</v>
      </c>
      <c r="M1254" s="364" t="s">
        <v>317</v>
      </c>
      <c r="N1254" s="364" t="s">
        <v>318</v>
      </c>
      <c r="O1254" s="373" t="s">
        <v>315</v>
      </c>
      <c r="P1254" s="364">
        <v>3</v>
      </c>
      <c r="Q1254" s="364">
        <v>4</v>
      </c>
      <c r="R1254" s="369">
        <v>7</v>
      </c>
      <c r="S1254" s="364">
        <v>5</v>
      </c>
      <c r="T1254" s="8"/>
      <c r="U1254" s="374">
        <v>50</v>
      </c>
      <c r="V1254" s="370">
        <v>21427721</v>
      </c>
      <c r="W1254" s="373" t="s">
        <v>18</v>
      </c>
      <c r="X1254" s="364" t="s">
        <v>321</v>
      </c>
      <c r="Y1254" s="364" t="s">
        <v>556</v>
      </c>
      <c r="Z1254" s="364"/>
      <c r="AA1254" s="364"/>
      <c r="AB1254" s="370"/>
      <c r="AC1254" s="364"/>
      <c r="AD1254" s="369"/>
      <c r="AE1254" s="370"/>
      <c r="AF1254" s="370"/>
      <c r="AG1254" s="364" t="s">
        <v>319</v>
      </c>
      <c r="AH1254" s="364">
        <v>1</v>
      </c>
      <c r="AI1254" s="364">
        <v>7</v>
      </c>
      <c r="AJ1254" s="364">
        <v>40</v>
      </c>
      <c r="AK1254" s="364">
        <v>13</v>
      </c>
      <c r="AL1254" s="364">
        <v>30</v>
      </c>
      <c r="AM1254" s="22">
        <f t="shared" si="589"/>
        <v>7</v>
      </c>
      <c r="AN1254" s="104">
        <f t="shared" si="583"/>
        <v>0.31944444444444448</v>
      </c>
      <c r="AO1254" s="104">
        <f t="shared" si="584"/>
        <v>0.5625</v>
      </c>
      <c r="AP1254" s="22" t="str" cm="1">
        <f t="array" ref="AP1254">IF(W1254="","",IF(SUMPRODUCT((W1254=$W$7:$W$2042)*(AH1254=$AH$7:$AH$2042)*(AN1254=$AN$7:$AN$2042)*(AO1254=$AO$7:$AO$2042)*(ROW($W$7:$W$2042)&lt;&gt;ROW(W1254))*((R1254=0)*($R$7:$R$2042&gt;0)+(R1254&gt;0)*($R$7:$R$2042=0)))&gt;0,"SALONES UNIDOS",IF(SUMPRODUCT((W1254=$W$7:$W$2042)*(AH1254=$AH$7:$AH$2042)*((AN1254&lt;$AO$7:$AO$2042)*(AO1254&gt;$AN$7:$AN$2042))*(ROW($W$7:$W$2042)&lt;&gt;ROW(W1254)))&gt;0,"Cruzado","Sin cruce")))</f>
        <v>Sin cruce</v>
      </c>
      <c r="AQ1254" s="104"/>
      <c r="AR1254" s="104"/>
      <c r="AS1254" s="22"/>
      <c r="AT1254" s="22"/>
      <c r="AU1254" s="361" t="str" cm="1">
        <f t="array" ref="AU1254">IF(AB1254="","",IF(SUMPRODUCT((AB1254=$AB$989:$AB$1558)*(AH1254=$AH$989:$AH$1558)*(AQ1254=$AQ$989:$AQ$1558)*(AR1254=$AR$989:$AR$1558)*(ROW($AB$989:$AB$1558)&lt;&gt;ROW(AB1254))*((R1254=0)*($R$989:$R$1558&gt;0)+(R1254&gt;0)*($R$989:$R$1558=0)))&gt;0,"SALONES UNIDOS",IF(SUMPRODUCT((AB1254=$AB$989:$AB$1558)*(AH1254=$AH$989:$AH$1558)*((AQ1254&lt;$AR$989:$AR$1558)*(AR1254&gt;$AQ$989:$AQ$1558))*(ROW($AB$989:$AB$1558)&lt;&gt;ROW(AB1254)))&gt;0,"Cruzado","Sin cruce")))</f>
        <v/>
      </c>
      <c r="AV1254" s="361" t="str" cm="1">
        <f t="array" ref="AV1254">IF(AD1254="","",IF(SUMPRODUCT((AD1254=$AD$989:$AD$1558)*(AH1254=$AH$989:$AH$1558)*(AS1254=$AS$989:$AS$1558)*(AT1254=$AT$989:$AT$1558)*(ROW($AD$989:$AD$1558)&lt;&gt;ROW(AD1254))*((R1254=0)*($R$989:$R$1558&gt;0)+(R1254&gt;0)*($R$989:$R$1558=0)))&gt;0,"SALONES UNIDOS",IF(SUMPRODUCT((AD1254=$AD$989:$AD$1558)*(AH1254=$AH$989:$AH$1558)*((AS1254&lt;$AT$989:$AT$1558)*(AT1254&gt;$AS$989:$AS$1558))*(ROW($AD$989:$AD$1558)&lt;&gt;ROW(AD1254)))&gt;0,"Cruzado","Sin cruce")))</f>
        <v/>
      </c>
      <c r="AW1254" s="104" t="str">
        <f t="shared" si="590"/>
        <v>EN7PRINCIPALE</v>
      </c>
      <c r="AX1254" s="104" t="str" cm="1">
        <f t="array" ref="AX1254">IF(AW1254="","",IF(SUMPRODUCT((AW1254=$AW$7:$AW$2042)*(AH1254=$AH$7:$AH$2042)*(AN1254=$AN$7:$AN$2042)*(AO1254=$AO$7:$AO$2042)*(ROW($AW$7:$AW$2042)&lt;&gt;ROW(AW1254))*((R1254=0)*($R$7:$R$2042&gt;0)+(R1254&gt;0)*($R$7:$R$2042=0)))&gt;0,"SALONES UNIDOS",IF(SUMPRODUCT((AW1254=$AW$7:$AW$2042)*(AH1254=$AH$7:$AH$2042)*((AN1254&lt;$AO$7:$AO$2042)*(AO1254&gt;$AN$7:$AN$2042))*(ROW($AW$7:$AW$2042)&lt;&gt;ROW(AW1254)))&gt;0,"Cruzado","Sin cruce")))</f>
        <v>Sin cruce</v>
      </c>
    </row>
    <row r="1255" spans="2:50" ht="19.8" hidden="1" customHeight="1" x14ac:dyDescent="0.25">
      <c r="B1255" s="494" t="s">
        <v>314</v>
      </c>
      <c r="C1255" s="369" t="s">
        <v>968</v>
      </c>
      <c r="D1255" s="369">
        <v>20261</v>
      </c>
      <c r="E1255" s="373" t="s">
        <v>280</v>
      </c>
      <c r="F1255" s="370" t="s">
        <v>291</v>
      </c>
      <c r="G1255" s="373" t="s">
        <v>285</v>
      </c>
      <c r="H1255" s="373">
        <v>7</v>
      </c>
      <c r="I1255" s="373" t="s">
        <v>290</v>
      </c>
      <c r="J1255" s="373" t="s">
        <v>290</v>
      </c>
      <c r="K1255" s="194" t="s">
        <v>635</v>
      </c>
      <c r="L1255" s="364" t="s">
        <v>636</v>
      </c>
      <c r="M1255" s="364" t="s">
        <v>317</v>
      </c>
      <c r="N1255" s="364" t="s">
        <v>318</v>
      </c>
      <c r="O1255" s="373" t="s">
        <v>315</v>
      </c>
      <c r="P1255" s="364">
        <v>2</v>
      </c>
      <c r="Q1255" s="364">
        <v>8</v>
      </c>
      <c r="R1255" s="369">
        <v>10</v>
      </c>
      <c r="S1255" s="364">
        <v>6</v>
      </c>
      <c r="T1255" s="8"/>
      <c r="U1255" s="374">
        <v>50</v>
      </c>
      <c r="V1255" s="370">
        <v>40572971</v>
      </c>
      <c r="W1255" s="373" t="s">
        <v>222</v>
      </c>
      <c r="X1255" s="364" t="s">
        <v>321</v>
      </c>
      <c r="Y1255" s="364" t="s">
        <v>556</v>
      </c>
      <c r="Z1255" s="364"/>
      <c r="AA1255" s="364"/>
      <c r="AB1255" s="370"/>
      <c r="AC1255" s="364"/>
      <c r="AD1255" s="369"/>
      <c r="AE1255" s="370"/>
      <c r="AF1255" s="370"/>
      <c r="AG1255" s="364" t="s">
        <v>319</v>
      </c>
      <c r="AH1255" s="364">
        <v>2</v>
      </c>
      <c r="AI1255" s="364">
        <v>8</v>
      </c>
      <c r="AJ1255" s="364">
        <v>30</v>
      </c>
      <c r="AK1255" s="364">
        <v>16</v>
      </c>
      <c r="AL1255" s="364">
        <v>50</v>
      </c>
      <c r="AM1255" s="22">
        <f t="shared" si="589"/>
        <v>10</v>
      </c>
      <c r="AN1255" s="104">
        <f t="shared" si="583"/>
        <v>0.35416666666666663</v>
      </c>
      <c r="AO1255" s="104">
        <f t="shared" si="584"/>
        <v>0.70138888888888884</v>
      </c>
      <c r="AP1255" s="22" t="str" cm="1">
        <f t="array" ref="AP1255">IF(W1255="","",IF(SUMPRODUCT((W1255=$W$7:$W$2042)*(AH1255=$AH$7:$AH$2042)*(AN1255=$AN$7:$AN$2042)*(AO1255=$AO$7:$AO$2042)*(ROW($W$7:$W$2042)&lt;&gt;ROW(W1255))*((R1255=0)*($R$7:$R$2042&gt;0)+(R1255&gt;0)*($R$7:$R$2042=0)))&gt;0,"SALONES UNIDOS",IF(SUMPRODUCT((W1255=$W$7:$W$2042)*(AH1255=$AH$7:$AH$2042)*((AN1255&lt;$AO$7:$AO$2042)*(AO1255&gt;$AN$7:$AN$2042))*(ROW($W$7:$W$2042)&lt;&gt;ROW(W1255)))&gt;0,"Cruzado","Sin cruce")))</f>
        <v>Sin cruce</v>
      </c>
      <c r="AQ1255" s="104"/>
      <c r="AR1255" s="104"/>
      <c r="AS1255" s="22"/>
      <c r="AT1255" s="22"/>
      <c r="AU1255" s="361" t="str" cm="1">
        <f t="array" ref="AU1255">IF(AB1255="","",IF(SUMPRODUCT((AB1255=$AB$989:$AB$1558)*(AH1255=$AH$989:$AH$1558)*(AQ1255=$AQ$989:$AQ$1558)*(AR1255=$AR$989:$AR$1558)*(ROW($AB$989:$AB$1558)&lt;&gt;ROW(AB1255))*((R1255=0)*($R$989:$R$1558&gt;0)+(R1255&gt;0)*($R$989:$R$1558=0)))&gt;0,"SALONES UNIDOS",IF(SUMPRODUCT((AB1255=$AB$989:$AB$1558)*(AH1255=$AH$989:$AH$1558)*((AQ1255&lt;$AR$989:$AR$1558)*(AR1255&gt;$AQ$989:$AQ$1558))*(ROW($AB$989:$AB$1558)&lt;&gt;ROW(AB1255)))&gt;0,"Cruzado","Sin cruce")))</f>
        <v/>
      </c>
      <c r="AV1255" s="361" t="str" cm="1">
        <f t="array" ref="AV1255">IF(AD1255="","",IF(SUMPRODUCT((AD1255=$AD$989:$AD$1558)*(AH1255=$AH$989:$AH$1558)*(AS1255=$AS$989:$AS$1558)*(AT1255=$AT$989:$AT$1558)*(ROW($AD$989:$AD$1558)&lt;&gt;ROW(AD1255))*((R1255=0)*($R$989:$R$1558&gt;0)+(R1255&gt;0)*($R$989:$R$1558=0)))&gt;0,"SALONES UNIDOS",IF(SUMPRODUCT((AD1255=$AD$989:$AD$1558)*(AH1255=$AH$989:$AH$1558)*((AS1255&lt;$AT$989:$AT$1558)*(AT1255&gt;$AS$989:$AS$1558))*(ROW($AD$989:$AD$1558)&lt;&gt;ROW(AD1255)))&gt;0,"Cruzado","Sin cruce")))</f>
        <v/>
      </c>
      <c r="AW1255" s="104" t="str">
        <f t="shared" si="590"/>
        <v>EN7PRINCIPALE</v>
      </c>
      <c r="AX1255" s="104" t="str" cm="1">
        <f t="array" ref="AX1255">IF(AW1255="","",IF(SUMPRODUCT((AW1255=$AW$7:$AW$2042)*(AH1255=$AH$7:$AH$2042)*(AN1255=$AN$7:$AN$2042)*(AO1255=$AO$7:$AO$2042)*(ROW($AW$7:$AW$2042)&lt;&gt;ROW(AW1255))*((R1255=0)*($R$7:$R$2042&gt;0)+(R1255&gt;0)*($R$7:$R$2042=0)))&gt;0,"SALONES UNIDOS",IF(SUMPRODUCT((AW1255=$AW$7:$AW$2042)*(AH1255=$AH$7:$AH$2042)*((AN1255&lt;$AO$7:$AO$2042)*(AO1255&gt;$AN$7:$AN$2042))*(ROW($AW$7:$AW$2042)&lt;&gt;ROW(AW1255)))&gt;0,"Cruzado","Sin cruce")))</f>
        <v>Sin cruce</v>
      </c>
    </row>
    <row r="1256" spans="2:50" ht="19.8" hidden="1" customHeight="1" x14ac:dyDescent="0.25">
      <c r="B1256" s="494" t="s">
        <v>314</v>
      </c>
      <c r="C1256" s="369" t="s">
        <v>968</v>
      </c>
      <c r="D1256" s="369">
        <v>20261</v>
      </c>
      <c r="E1256" s="373" t="s">
        <v>280</v>
      </c>
      <c r="F1256" s="370" t="s">
        <v>291</v>
      </c>
      <c r="G1256" s="373" t="s">
        <v>285</v>
      </c>
      <c r="H1256" s="373">
        <v>7</v>
      </c>
      <c r="I1256" s="373" t="s">
        <v>290</v>
      </c>
      <c r="J1256" s="373" t="s">
        <v>290</v>
      </c>
      <c r="K1256" s="194" t="s">
        <v>638</v>
      </c>
      <c r="L1256" s="364" t="s">
        <v>639</v>
      </c>
      <c r="M1256" s="364" t="s">
        <v>324</v>
      </c>
      <c r="N1256" s="364" t="s">
        <v>318</v>
      </c>
      <c r="O1256" s="373" t="s">
        <v>321</v>
      </c>
      <c r="P1256" s="364">
        <v>3</v>
      </c>
      <c r="Q1256" s="364">
        <v>0</v>
      </c>
      <c r="R1256" s="369">
        <v>3</v>
      </c>
      <c r="S1256" s="364">
        <v>3</v>
      </c>
      <c r="T1256" s="8"/>
      <c r="U1256" s="374">
        <v>50</v>
      </c>
      <c r="V1256" s="370">
        <v>45820772</v>
      </c>
      <c r="W1256" s="373" t="s">
        <v>206</v>
      </c>
      <c r="X1256" s="364" t="s">
        <v>321</v>
      </c>
      <c r="Y1256" s="364" t="s">
        <v>578</v>
      </c>
      <c r="Z1256" s="364"/>
      <c r="AA1256" s="364"/>
      <c r="AB1256" s="370"/>
      <c r="AC1256" s="364"/>
      <c r="AD1256" s="369"/>
      <c r="AE1256" s="370"/>
      <c r="AF1256" s="370"/>
      <c r="AG1256" s="364" t="s">
        <v>559</v>
      </c>
      <c r="AH1256" s="364">
        <v>2</v>
      </c>
      <c r="AI1256" s="364">
        <v>18</v>
      </c>
      <c r="AJ1256" s="364">
        <v>30</v>
      </c>
      <c r="AK1256" s="364">
        <v>21</v>
      </c>
      <c r="AL1256" s="364">
        <v>0</v>
      </c>
      <c r="AM1256" s="22">
        <f t="shared" si="589"/>
        <v>3</v>
      </c>
      <c r="AN1256" s="104">
        <f t="shared" si="583"/>
        <v>0.77083333333333337</v>
      </c>
      <c r="AO1256" s="104">
        <f t="shared" si="584"/>
        <v>0.875</v>
      </c>
      <c r="AP1256" s="22" t="str" cm="1">
        <f t="array" ref="AP1256">IF(W1256="","",IF(SUMPRODUCT((W1256=$W$7:$W$2042)*(AH1256=$AH$7:$AH$2042)*(AN1256=$AN$7:$AN$2042)*(AO1256=$AO$7:$AO$2042)*(ROW($W$7:$W$2042)&lt;&gt;ROW(W1256))*((R1256=0)*($R$7:$R$2042&gt;0)+(R1256&gt;0)*($R$7:$R$2042=0)))&gt;0,"SALONES UNIDOS",IF(SUMPRODUCT((W1256=$W$7:$W$2042)*(AH1256=$AH$7:$AH$2042)*((AN1256&lt;$AO$7:$AO$2042)*(AO1256&gt;$AN$7:$AN$2042))*(ROW($W$7:$W$2042)&lt;&gt;ROW(W1256)))&gt;0,"Cruzado","Sin cruce")))</f>
        <v>Sin cruce</v>
      </c>
      <c r="AQ1256" s="104"/>
      <c r="AR1256" s="104"/>
      <c r="AS1256" s="22"/>
      <c r="AT1256" s="22"/>
      <c r="AU1256" s="361" t="str" cm="1">
        <f t="array" ref="AU1256">IF(AB1256="","",IF(SUMPRODUCT((AB1256=$AB$989:$AB$1558)*(AH1256=$AH$989:$AH$1558)*(AQ1256=$AQ$989:$AQ$1558)*(AR1256=$AR$989:$AR$1558)*(ROW($AB$989:$AB$1558)&lt;&gt;ROW(AB1256))*((R1256=0)*($R$989:$R$1558&gt;0)+(R1256&gt;0)*($R$989:$R$1558=0)))&gt;0,"SALONES UNIDOS",IF(SUMPRODUCT((AB1256=$AB$989:$AB$1558)*(AH1256=$AH$989:$AH$1558)*((AQ1256&lt;$AR$989:$AR$1558)*(AR1256&gt;$AQ$989:$AQ$1558))*(ROW($AB$989:$AB$1558)&lt;&gt;ROW(AB1256)))&gt;0,"Cruzado","Sin cruce")))</f>
        <v/>
      </c>
      <c r="AV1256" s="361" t="str" cm="1">
        <f t="array" ref="AV1256">IF(AD1256="","",IF(SUMPRODUCT((AD1256=$AD$989:$AD$1558)*(AH1256=$AH$989:$AH$1558)*(AS1256=$AS$989:$AS$1558)*(AT1256=$AT$989:$AT$1558)*(ROW($AD$989:$AD$1558)&lt;&gt;ROW(AD1256))*((R1256=0)*($R$989:$R$1558&gt;0)+(R1256&gt;0)*($R$989:$R$1558=0)))&gt;0,"SALONES UNIDOS",IF(SUMPRODUCT((AD1256=$AD$989:$AD$1558)*(AH1256=$AH$989:$AH$1558)*((AS1256&lt;$AT$989:$AT$1558)*(AT1256&gt;$AS$989:$AS$1558))*(ROW($AD$989:$AD$1558)&lt;&gt;ROW(AD1256)))&gt;0,"Cruzado","Sin cruce")))</f>
        <v/>
      </c>
      <c r="AW1256" s="104" t="str">
        <f t="shared" si="590"/>
        <v>EN7PRINCIPALE</v>
      </c>
      <c r="AX1256" s="104" t="str" cm="1">
        <f t="array" ref="AX1256">IF(AW1256="","",IF(SUMPRODUCT((AW1256=$AW$7:$AW$2042)*(AH1256=$AH$7:$AH$2042)*(AN1256=$AN$7:$AN$2042)*(AO1256=$AO$7:$AO$2042)*(ROW($AW$7:$AW$2042)&lt;&gt;ROW(AW1256))*((R1256=0)*($R$7:$R$2042&gt;0)+(R1256&gt;0)*($R$7:$R$2042=0)))&gt;0,"SALONES UNIDOS",IF(SUMPRODUCT((AW1256=$AW$7:$AW$2042)*(AH1256=$AH$7:$AH$2042)*((AN1256&lt;$AO$7:$AO$2042)*(AO1256&gt;$AN$7:$AN$2042))*(ROW($AW$7:$AW$2042)&lt;&gt;ROW(AW1256)))&gt;0,"Cruzado","Sin cruce")))</f>
        <v>Sin cruce</v>
      </c>
    </row>
    <row r="1257" spans="2:50" ht="19.8" hidden="1" customHeight="1" x14ac:dyDescent="0.25">
      <c r="B1257" s="494" t="s">
        <v>314</v>
      </c>
      <c r="C1257" s="369" t="s">
        <v>968</v>
      </c>
      <c r="D1257" s="369">
        <v>20261</v>
      </c>
      <c r="E1257" s="373" t="s">
        <v>280</v>
      </c>
      <c r="F1257" s="370" t="s">
        <v>291</v>
      </c>
      <c r="G1257" s="373" t="s">
        <v>285</v>
      </c>
      <c r="H1257" s="373">
        <v>7</v>
      </c>
      <c r="I1257" s="373" t="s">
        <v>290</v>
      </c>
      <c r="J1257" s="373" t="s">
        <v>290</v>
      </c>
      <c r="K1257" s="194" t="s">
        <v>640</v>
      </c>
      <c r="L1257" s="364" t="s">
        <v>641</v>
      </c>
      <c r="M1257" s="364" t="s">
        <v>317</v>
      </c>
      <c r="N1257" s="364" t="s">
        <v>318</v>
      </c>
      <c r="O1257" s="373" t="s">
        <v>315</v>
      </c>
      <c r="P1257" s="364">
        <v>2</v>
      </c>
      <c r="Q1257" s="364">
        <v>0</v>
      </c>
      <c r="R1257" s="369">
        <v>2</v>
      </c>
      <c r="S1257" s="364">
        <v>2</v>
      </c>
      <c r="T1257" s="8"/>
      <c r="U1257" s="374">
        <v>50</v>
      </c>
      <c r="V1257" s="370">
        <v>44481285</v>
      </c>
      <c r="W1257" s="373" t="s">
        <v>140</v>
      </c>
      <c r="X1257" s="364" t="s">
        <v>321</v>
      </c>
      <c r="Y1257" s="364" t="s">
        <v>556</v>
      </c>
      <c r="Z1257" s="364"/>
      <c r="AA1257" s="364"/>
      <c r="AB1257" s="370"/>
      <c r="AC1257" s="364"/>
      <c r="AD1257" s="369"/>
      <c r="AE1257" s="370"/>
      <c r="AF1257" s="370"/>
      <c r="AG1257" s="364" t="s">
        <v>559</v>
      </c>
      <c r="AH1257" s="364">
        <v>3</v>
      </c>
      <c r="AI1257" s="364">
        <v>21</v>
      </c>
      <c r="AJ1257" s="364">
        <v>0</v>
      </c>
      <c r="AK1257" s="364">
        <v>22</v>
      </c>
      <c r="AL1257" s="364">
        <v>40</v>
      </c>
      <c r="AM1257" s="22">
        <f t="shared" si="589"/>
        <v>2</v>
      </c>
      <c r="AN1257" s="104">
        <f t="shared" si="583"/>
        <v>0.875</v>
      </c>
      <c r="AO1257" s="104">
        <f t="shared" si="584"/>
        <v>0.94444444444444442</v>
      </c>
      <c r="AP1257" s="22" t="str" cm="1">
        <f t="array" ref="AP1257">IF(W1257="","",IF(SUMPRODUCT((W1257=$W$7:$W$2042)*(AH1257=$AH$7:$AH$2042)*(AN1257=$AN$7:$AN$2042)*(AO1257=$AO$7:$AO$2042)*(ROW($W$7:$W$2042)&lt;&gt;ROW(W1257))*((R1257=0)*($R$7:$R$2042&gt;0)+(R1257&gt;0)*($R$7:$R$2042=0)))&gt;0,"SALONES UNIDOS",IF(SUMPRODUCT((W1257=$W$7:$W$2042)*(AH1257=$AH$7:$AH$2042)*((AN1257&lt;$AO$7:$AO$2042)*(AO1257&gt;$AN$7:$AN$2042))*(ROW($W$7:$W$2042)&lt;&gt;ROW(W1257)))&gt;0,"Cruzado","Sin cruce")))</f>
        <v>Sin cruce</v>
      </c>
      <c r="AQ1257" s="104"/>
      <c r="AR1257" s="104"/>
      <c r="AS1257" s="22"/>
      <c r="AT1257" s="22"/>
      <c r="AU1257" s="361" t="str" cm="1">
        <f t="array" ref="AU1257">IF(AB1257="","",IF(SUMPRODUCT((AB1257=$AB$989:$AB$1558)*(AH1257=$AH$989:$AH$1558)*(AQ1257=$AQ$989:$AQ$1558)*(AR1257=$AR$989:$AR$1558)*(ROW($AB$989:$AB$1558)&lt;&gt;ROW(AB1257))*((R1257=0)*($R$989:$R$1558&gt;0)+(R1257&gt;0)*($R$989:$R$1558=0)))&gt;0,"SALONES UNIDOS",IF(SUMPRODUCT((AB1257=$AB$989:$AB$1558)*(AH1257=$AH$989:$AH$1558)*((AQ1257&lt;$AR$989:$AR$1558)*(AR1257&gt;$AQ$989:$AQ$1558))*(ROW($AB$989:$AB$1558)&lt;&gt;ROW(AB1257)))&gt;0,"Cruzado","Sin cruce")))</f>
        <v/>
      </c>
      <c r="AV1257" s="361" t="str" cm="1">
        <f t="array" ref="AV1257">IF(AD1257="","",IF(SUMPRODUCT((AD1257=$AD$989:$AD$1558)*(AH1257=$AH$989:$AH$1558)*(AS1257=$AS$989:$AS$1558)*(AT1257=$AT$989:$AT$1558)*(ROW($AD$989:$AD$1558)&lt;&gt;ROW(AD1257))*((R1257=0)*($R$989:$R$1558&gt;0)+(R1257&gt;0)*($R$989:$R$1558=0)))&gt;0,"SALONES UNIDOS",IF(SUMPRODUCT((AD1257=$AD$989:$AD$1558)*(AH1257=$AH$989:$AH$1558)*((AS1257&lt;$AT$989:$AT$1558)*(AT1257&gt;$AS$989:$AS$1558))*(ROW($AD$989:$AD$1558)&lt;&gt;ROW(AD1257)))&gt;0,"Cruzado","Sin cruce")))</f>
        <v/>
      </c>
      <c r="AW1257" s="104" t="str">
        <f t="shared" si="590"/>
        <v>EN7PRINCIPALE</v>
      </c>
      <c r="AX1257" s="104" t="str" cm="1">
        <f t="array" ref="AX1257">IF(AW1257="","",IF(SUMPRODUCT((AW1257=$AW$7:$AW$2042)*(AH1257=$AH$7:$AH$2042)*(AN1257=$AN$7:$AN$2042)*(AO1257=$AO$7:$AO$2042)*(ROW($AW$7:$AW$2042)&lt;&gt;ROW(AW1257))*((R1257=0)*($R$7:$R$2042&gt;0)+(R1257&gt;0)*($R$7:$R$2042=0)))&gt;0,"SALONES UNIDOS",IF(SUMPRODUCT((AW1257=$AW$7:$AW$2042)*(AH1257=$AH$7:$AH$2042)*((AN1257&lt;$AO$7:$AO$2042)*(AO1257&gt;$AN$7:$AN$2042))*(ROW($AW$7:$AW$2042)&lt;&gt;ROW(AW1257)))&gt;0,"Cruzado","Sin cruce")))</f>
        <v>Sin cruce</v>
      </c>
    </row>
    <row r="1258" spans="2:50" ht="19.8" hidden="1" customHeight="1" x14ac:dyDescent="0.25">
      <c r="B1258" s="494" t="s">
        <v>314</v>
      </c>
      <c r="C1258" s="369" t="s">
        <v>968</v>
      </c>
      <c r="D1258" s="369">
        <v>20261</v>
      </c>
      <c r="E1258" s="373" t="s">
        <v>280</v>
      </c>
      <c r="F1258" s="370" t="s">
        <v>291</v>
      </c>
      <c r="G1258" s="373" t="s">
        <v>285</v>
      </c>
      <c r="H1258" s="373">
        <v>7</v>
      </c>
      <c r="I1258" s="373" t="s">
        <v>290</v>
      </c>
      <c r="J1258" s="373" t="s">
        <v>290</v>
      </c>
      <c r="K1258" s="194" t="s">
        <v>322</v>
      </c>
      <c r="L1258" s="364" t="s">
        <v>323</v>
      </c>
      <c r="M1258" s="364" t="s">
        <v>324</v>
      </c>
      <c r="N1258" s="364" t="s">
        <v>318</v>
      </c>
      <c r="O1258" s="373" t="s">
        <v>321</v>
      </c>
      <c r="P1258" s="364">
        <v>3</v>
      </c>
      <c r="Q1258" s="364">
        <v>2</v>
      </c>
      <c r="R1258" s="369">
        <v>5</v>
      </c>
      <c r="S1258" s="364">
        <v>4</v>
      </c>
      <c r="T1258" s="8"/>
      <c r="U1258" s="374">
        <v>20</v>
      </c>
      <c r="V1258" s="370">
        <v>20048536</v>
      </c>
      <c r="W1258" s="373" t="s">
        <v>216</v>
      </c>
      <c r="X1258" s="364" t="s">
        <v>321</v>
      </c>
      <c r="Y1258" s="364" t="s">
        <v>578</v>
      </c>
      <c r="Z1258" s="364"/>
      <c r="AA1258" s="364"/>
      <c r="AB1258" s="370"/>
      <c r="AC1258" s="364"/>
      <c r="AD1258" s="369"/>
      <c r="AE1258" s="370"/>
      <c r="AF1258" s="370"/>
      <c r="AG1258" s="364" t="s">
        <v>319</v>
      </c>
      <c r="AH1258" s="364">
        <v>1</v>
      </c>
      <c r="AI1258" s="364">
        <v>19</v>
      </c>
      <c r="AJ1258" s="364">
        <v>20</v>
      </c>
      <c r="AK1258" s="364">
        <v>23</v>
      </c>
      <c r="AL1258" s="364">
        <v>30</v>
      </c>
      <c r="AM1258" s="22">
        <f t="shared" si="589"/>
        <v>5</v>
      </c>
      <c r="AN1258" s="104">
        <f t="shared" si="583"/>
        <v>0.80555555555555547</v>
      </c>
      <c r="AO1258" s="104">
        <f t="shared" si="584"/>
        <v>0.97916666666666674</v>
      </c>
      <c r="AP1258" s="22" t="str" cm="1">
        <f t="array" ref="AP1258">IF(W1258="","",IF(SUMPRODUCT((W1258=$W$7:$W$2042)*(AH1258=$AH$7:$AH$2042)*(AN1258=$AN$7:$AN$2042)*(AO1258=$AO$7:$AO$2042)*(ROW($W$7:$W$2042)&lt;&gt;ROW(W1258))*((R1258=0)*($R$7:$R$2042&gt;0)+(R1258&gt;0)*($R$7:$R$2042=0)))&gt;0,"SALONES UNIDOS",IF(SUMPRODUCT((W1258=$W$7:$W$2042)*(AH1258=$AH$7:$AH$2042)*((AN1258&lt;$AO$7:$AO$2042)*(AO1258&gt;$AN$7:$AN$2042))*(ROW($W$7:$W$2042)&lt;&gt;ROW(W1258)))&gt;0,"Cruzado","Sin cruce")))</f>
        <v>Sin cruce</v>
      </c>
      <c r="AQ1258" s="104"/>
      <c r="AR1258" s="104"/>
      <c r="AS1258" s="22"/>
      <c r="AT1258" s="22"/>
      <c r="AU1258" s="361" t="str" cm="1">
        <f t="array" ref="AU1258">IF(AB1258="","",IF(SUMPRODUCT((AB1258=$AB$989:$AB$1558)*(AH1258=$AH$989:$AH$1558)*(AQ1258=$AQ$989:$AQ$1558)*(AR1258=$AR$989:$AR$1558)*(ROW($AB$989:$AB$1558)&lt;&gt;ROW(AB1258))*((R1258=0)*($R$989:$R$1558&gt;0)+(R1258&gt;0)*($R$989:$R$1558=0)))&gt;0,"SALONES UNIDOS",IF(SUMPRODUCT((AB1258=$AB$989:$AB$1558)*(AH1258=$AH$989:$AH$1558)*((AQ1258&lt;$AR$989:$AR$1558)*(AR1258&gt;$AQ$989:$AQ$1558))*(ROW($AB$989:$AB$1558)&lt;&gt;ROW(AB1258)))&gt;0,"Cruzado","Sin cruce")))</f>
        <v/>
      </c>
      <c r="AV1258" s="361" t="str" cm="1">
        <f t="array" ref="AV1258">IF(AD1258="","",IF(SUMPRODUCT((AD1258=$AD$989:$AD$1558)*(AH1258=$AH$989:$AH$1558)*(AS1258=$AS$989:$AS$1558)*(AT1258=$AT$989:$AT$1558)*(ROW($AD$989:$AD$1558)&lt;&gt;ROW(AD1258))*((R1258=0)*($R$989:$R$1558&gt;0)+(R1258&gt;0)*($R$989:$R$1558=0)))&gt;0,"SALONES UNIDOS",IF(SUMPRODUCT((AD1258=$AD$989:$AD$1558)*(AH1258=$AH$989:$AH$1558)*((AS1258&lt;$AT$989:$AT$1558)*(AT1258&gt;$AS$989:$AS$1558))*(ROW($AD$989:$AD$1558)&lt;&gt;ROW(AD1258)))&gt;0,"Cruzado","Sin cruce")))</f>
        <v/>
      </c>
      <c r="AW1258" s="104" t="str">
        <f t="shared" si="590"/>
        <v>EN7PRINCIPALE</v>
      </c>
      <c r="AX1258" s="104" t="str" cm="1">
        <f t="array" ref="AX1258">IF(AW1258="","",IF(SUMPRODUCT((AW1258=$AW$7:$AW$2042)*(AH1258=$AH$7:$AH$2042)*(AN1258=$AN$7:$AN$2042)*(AO1258=$AO$7:$AO$2042)*(ROW($AW$7:$AW$2042)&lt;&gt;ROW(AW1258))*((R1258=0)*($R$7:$R$2042&gt;0)+(R1258&gt;0)*($R$7:$R$2042=0)))&gt;0,"SALONES UNIDOS",IF(SUMPRODUCT((AW1258=$AW$7:$AW$2042)*(AH1258=$AH$7:$AH$2042)*((AN1258&lt;$AO$7:$AO$2042)*(AO1258&gt;$AN$7:$AN$2042))*(ROW($AW$7:$AW$2042)&lt;&gt;ROW(AW1258)))&gt;0,"Cruzado","Sin cruce")))</f>
        <v>Sin cruce</v>
      </c>
    </row>
    <row r="1259" spans="2:50" ht="19.8" hidden="1" customHeight="1" x14ac:dyDescent="0.25">
      <c r="B1259" s="494" t="s">
        <v>314</v>
      </c>
      <c r="C1259" s="369" t="s">
        <v>968</v>
      </c>
      <c r="D1259" s="369">
        <v>20261</v>
      </c>
      <c r="E1259" s="373" t="s">
        <v>280</v>
      </c>
      <c r="F1259" s="370" t="s">
        <v>291</v>
      </c>
      <c r="G1259" s="373" t="s">
        <v>285</v>
      </c>
      <c r="H1259" s="373">
        <v>7</v>
      </c>
      <c r="I1259" s="373" t="s">
        <v>293</v>
      </c>
      <c r="J1259" s="373" t="s">
        <v>293</v>
      </c>
      <c r="K1259" s="194" t="s">
        <v>322</v>
      </c>
      <c r="L1259" s="364" t="s">
        <v>323</v>
      </c>
      <c r="M1259" s="364" t="s">
        <v>324</v>
      </c>
      <c r="N1259" s="364" t="s">
        <v>318</v>
      </c>
      <c r="O1259" s="373" t="s">
        <v>321</v>
      </c>
      <c r="P1259" s="364">
        <v>3</v>
      </c>
      <c r="Q1259" s="364">
        <v>2</v>
      </c>
      <c r="R1259" s="369">
        <v>5</v>
      </c>
      <c r="S1259" s="364">
        <v>4</v>
      </c>
      <c r="T1259" s="8"/>
      <c r="U1259" s="374">
        <v>20</v>
      </c>
      <c r="V1259" s="370">
        <v>9575456</v>
      </c>
      <c r="W1259" s="373" t="s">
        <v>191</v>
      </c>
      <c r="X1259" s="364" t="s">
        <v>321</v>
      </c>
      <c r="Y1259" s="364" t="s">
        <v>578</v>
      </c>
      <c r="Z1259" s="364"/>
      <c r="AA1259" s="364"/>
      <c r="AB1259" s="370"/>
      <c r="AC1259" s="364"/>
      <c r="AD1259" s="369"/>
      <c r="AE1259" s="370"/>
      <c r="AF1259" s="370"/>
      <c r="AG1259" s="364" t="s">
        <v>319</v>
      </c>
      <c r="AH1259" s="364">
        <v>2</v>
      </c>
      <c r="AI1259" s="364">
        <v>18</v>
      </c>
      <c r="AJ1259" s="364">
        <v>30</v>
      </c>
      <c r="AK1259" s="364">
        <v>22</v>
      </c>
      <c r="AL1259" s="364">
        <v>40</v>
      </c>
      <c r="AM1259" s="22">
        <f t="shared" si="589"/>
        <v>5</v>
      </c>
      <c r="AN1259" s="104">
        <f t="shared" si="583"/>
        <v>0.77083333333333337</v>
      </c>
      <c r="AO1259" s="104">
        <f t="shared" si="584"/>
        <v>0.94444444444444442</v>
      </c>
      <c r="AP1259" s="22" t="str" cm="1">
        <f t="array" ref="AP1259">IF(W1259="","",IF(SUMPRODUCT((W1259=$W$7:$W$2042)*(AH1259=$AH$7:$AH$2042)*(AN1259=$AN$7:$AN$2042)*(AO1259=$AO$7:$AO$2042)*(ROW($W$7:$W$2042)&lt;&gt;ROW(W1259))*((R1259=0)*($R$7:$R$2042&gt;0)+(R1259&gt;0)*($R$7:$R$2042=0)))&gt;0,"SALONES UNIDOS",IF(SUMPRODUCT((W1259=$W$7:$W$2042)*(AH1259=$AH$7:$AH$2042)*((AN1259&lt;$AO$7:$AO$2042)*(AO1259&gt;$AN$7:$AN$2042))*(ROW($W$7:$W$2042)&lt;&gt;ROW(W1259)))&gt;0,"Cruzado","Sin cruce")))</f>
        <v>Sin cruce</v>
      </c>
      <c r="AQ1259" s="104"/>
      <c r="AR1259" s="104"/>
      <c r="AS1259" s="22"/>
      <c r="AT1259" s="22"/>
      <c r="AU1259" s="361" t="str" cm="1">
        <f t="array" ref="AU1259">IF(AB1259="","",IF(SUMPRODUCT((AB1259=$AB$989:$AB$1558)*(AH1259=$AH$989:$AH$1558)*(AQ1259=$AQ$989:$AQ$1558)*(AR1259=$AR$989:$AR$1558)*(ROW($AB$989:$AB$1558)&lt;&gt;ROW(AB1259))*((R1259=0)*($R$989:$R$1558&gt;0)+(R1259&gt;0)*($R$989:$R$1558=0)))&gt;0,"SALONES UNIDOS",IF(SUMPRODUCT((AB1259=$AB$989:$AB$1558)*(AH1259=$AH$989:$AH$1558)*((AQ1259&lt;$AR$989:$AR$1558)*(AR1259&gt;$AQ$989:$AQ$1558))*(ROW($AB$989:$AB$1558)&lt;&gt;ROW(AB1259)))&gt;0,"Cruzado","Sin cruce")))</f>
        <v/>
      </c>
      <c r="AV1259" s="361" t="str" cm="1">
        <f t="array" ref="AV1259">IF(AD1259="","",IF(SUMPRODUCT((AD1259=$AD$989:$AD$1558)*(AH1259=$AH$989:$AH$1558)*(AS1259=$AS$989:$AS$1558)*(AT1259=$AT$989:$AT$1558)*(ROW($AD$989:$AD$1558)&lt;&gt;ROW(AD1259))*((R1259=0)*($R$989:$R$1558&gt;0)+(R1259&gt;0)*($R$989:$R$1558=0)))&gt;0,"SALONES UNIDOS",IF(SUMPRODUCT((AD1259=$AD$989:$AD$1558)*(AH1259=$AH$989:$AH$1558)*((AS1259&lt;$AT$989:$AT$1558)*(AT1259&gt;$AS$989:$AS$1558))*(ROW($AD$989:$AD$1558)&lt;&gt;ROW(AD1259)))&gt;0,"Cruzado","Sin cruce")))</f>
        <v/>
      </c>
      <c r="AW1259" s="104" t="str">
        <f t="shared" si="590"/>
        <v>EN7PRINCIPALF</v>
      </c>
      <c r="AX1259" s="104" t="str" cm="1">
        <f t="array" ref="AX1259">IF(AW1259="","",IF(SUMPRODUCT((AW1259=$AW$7:$AW$2042)*(AH1259=$AH$7:$AH$2042)*(AN1259=$AN$7:$AN$2042)*(AO1259=$AO$7:$AO$2042)*(ROW($AW$7:$AW$2042)&lt;&gt;ROW(AW1259))*((R1259=0)*($R$7:$R$2042&gt;0)+(R1259&gt;0)*($R$7:$R$2042=0)))&gt;0,"SALONES UNIDOS",IF(SUMPRODUCT((AW1259=$AW$7:$AW$2042)*(AH1259=$AH$7:$AH$2042)*((AN1259&lt;$AO$7:$AO$2042)*(AO1259&gt;$AN$7:$AN$2042))*(ROW($AW$7:$AW$2042)&lt;&gt;ROW(AW1259)))&gt;0,"Cruzado","Sin cruce")))</f>
        <v>Sin cruce</v>
      </c>
    </row>
    <row r="1260" spans="2:50" ht="19.8" hidden="1" customHeight="1" x14ac:dyDescent="0.25">
      <c r="B1260" s="494" t="s">
        <v>314</v>
      </c>
      <c r="C1260" s="369" t="s">
        <v>968</v>
      </c>
      <c r="D1260" s="369">
        <v>20261</v>
      </c>
      <c r="E1260" s="373" t="s">
        <v>280</v>
      </c>
      <c r="F1260" s="370" t="s">
        <v>291</v>
      </c>
      <c r="G1260" s="373" t="s">
        <v>285</v>
      </c>
      <c r="H1260" s="373">
        <v>7</v>
      </c>
      <c r="I1260" s="373" t="s">
        <v>294</v>
      </c>
      <c r="J1260" s="373" t="s">
        <v>294</v>
      </c>
      <c r="K1260" s="194" t="s">
        <v>322</v>
      </c>
      <c r="L1260" s="364" t="s">
        <v>323</v>
      </c>
      <c r="M1260" s="364" t="s">
        <v>324</v>
      </c>
      <c r="N1260" s="364" t="s">
        <v>318</v>
      </c>
      <c r="O1260" s="373" t="s">
        <v>321</v>
      </c>
      <c r="P1260" s="364">
        <v>3</v>
      </c>
      <c r="Q1260" s="364">
        <v>2</v>
      </c>
      <c r="R1260" s="369">
        <v>5</v>
      </c>
      <c r="S1260" s="364">
        <v>4</v>
      </c>
      <c r="T1260" s="8"/>
      <c r="U1260" s="374">
        <v>20</v>
      </c>
      <c r="V1260" s="370">
        <v>9575456</v>
      </c>
      <c r="W1260" s="373" t="s">
        <v>191</v>
      </c>
      <c r="X1260" s="364" t="s">
        <v>321</v>
      </c>
      <c r="Y1260" s="364" t="s">
        <v>578</v>
      </c>
      <c r="Z1260" s="364"/>
      <c r="AA1260" s="364"/>
      <c r="AB1260" s="370"/>
      <c r="AC1260" s="364"/>
      <c r="AD1260" s="369"/>
      <c r="AE1260" s="370"/>
      <c r="AF1260" s="370"/>
      <c r="AG1260" s="364" t="s">
        <v>319</v>
      </c>
      <c r="AH1260" s="364">
        <v>3</v>
      </c>
      <c r="AI1260" s="364">
        <v>18</v>
      </c>
      <c r="AJ1260" s="364">
        <v>30</v>
      </c>
      <c r="AK1260" s="364">
        <v>22</v>
      </c>
      <c r="AL1260" s="364">
        <v>40</v>
      </c>
      <c r="AM1260" s="22">
        <f t="shared" si="589"/>
        <v>5</v>
      </c>
      <c r="AN1260" s="104">
        <f t="shared" si="583"/>
        <v>0.77083333333333337</v>
      </c>
      <c r="AO1260" s="104">
        <f t="shared" si="584"/>
        <v>0.94444444444444442</v>
      </c>
      <c r="AP1260" s="22" t="str" cm="1">
        <f t="array" ref="AP1260">IF(W1260="","",IF(SUMPRODUCT((W1260=$W$7:$W$2042)*(AH1260=$AH$7:$AH$2042)*(AN1260=$AN$7:$AN$2042)*(AO1260=$AO$7:$AO$2042)*(ROW($W$7:$W$2042)&lt;&gt;ROW(W1260))*((R1260=0)*($R$7:$R$2042&gt;0)+(R1260&gt;0)*($R$7:$R$2042=0)))&gt;0,"SALONES UNIDOS",IF(SUMPRODUCT((W1260=$W$7:$W$2042)*(AH1260=$AH$7:$AH$2042)*((AN1260&lt;$AO$7:$AO$2042)*(AO1260&gt;$AN$7:$AN$2042))*(ROW($W$7:$W$2042)&lt;&gt;ROW(W1260)))&gt;0,"Cruzado","Sin cruce")))</f>
        <v>Sin cruce</v>
      </c>
      <c r="AQ1260" s="104"/>
      <c r="AR1260" s="104"/>
      <c r="AS1260" s="22"/>
      <c r="AT1260" s="22"/>
      <c r="AU1260" s="361" t="str" cm="1">
        <f t="array" ref="AU1260">IF(AB1260="","",IF(SUMPRODUCT((AB1260=$AB$989:$AB$1558)*(AH1260=$AH$989:$AH$1558)*(AQ1260=$AQ$989:$AQ$1558)*(AR1260=$AR$989:$AR$1558)*(ROW($AB$989:$AB$1558)&lt;&gt;ROW(AB1260))*((R1260=0)*($R$989:$R$1558&gt;0)+(R1260&gt;0)*($R$989:$R$1558=0)))&gt;0,"SALONES UNIDOS",IF(SUMPRODUCT((AB1260=$AB$989:$AB$1558)*(AH1260=$AH$989:$AH$1558)*((AQ1260&lt;$AR$989:$AR$1558)*(AR1260&gt;$AQ$989:$AQ$1558))*(ROW($AB$989:$AB$1558)&lt;&gt;ROW(AB1260)))&gt;0,"Cruzado","Sin cruce")))</f>
        <v/>
      </c>
      <c r="AV1260" s="361" t="str" cm="1">
        <f t="array" ref="AV1260">IF(AD1260="","",IF(SUMPRODUCT((AD1260=$AD$989:$AD$1558)*(AH1260=$AH$989:$AH$1558)*(AS1260=$AS$989:$AS$1558)*(AT1260=$AT$989:$AT$1558)*(ROW($AD$989:$AD$1558)&lt;&gt;ROW(AD1260))*((R1260=0)*($R$989:$R$1558&gt;0)+(R1260&gt;0)*($R$989:$R$1558=0)))&gt;0,"SALONES UNIDOS",IF(SUMPRODUCT((AD1260=$AD$989:$AD$1558)*(AH1260=$AH$989:$AH$1558)*((AS1260&lt;$AT$989:$AT$1558)*(AT1260&gt;$AS$989:$AS$1558))*(ROW($AD$989:$AD$1558)&lt;&gt;ROW(AD1260)))&gt;0,"Cruzado","Sin cruce")))</f>
        <v/>
      </c>
      <c r="AW1260" s="104" t="str">
        <f t="shared" si="590"/>
        <v>EN7PRINCIPALG</v>
      </c>
      <c r="AX1260" s="104" t="str" cm="1">
        <f t="array" ref="AX1260">IF(AW1260="","",IF(SUMPRODUCT((AW1260=$AW$7:$AW$2042)*(AH1260=$AH$7:$AH$2042)*(AN1260=$AN$7:$AN$2042)*(AO1260=$AO$7:$AO$2042)*(ROW($AW$7:$AW$2042)&lt;&gt;ROW(AW1260))*((R1260=0)*($R$7:$R$2042&gt;0)+(R1260&gt;0)*($R$7:$R$2042=0)))&gt;0,"SALONES UNIDOS",IF(SUMPRODUCT((AW1260=$AW$7:$AW$2042)*(AH1260=$AH$7:$AH$2042)*((AN1260&lt;$AO$7:$AO$2042)*(AO1260&gt;$AN$7:$AN$2042))*(ROW($AW$7:$AW$2042)&lt;&gt;ROW(AW1260)))&gt;0,"Cruzado","Sin cruce")))</f>
        <v>Sin cruce</v>
      </c>
    </row>
    <row r="1261" spans="2:50" ht="19.8" hidden="1" customHeight="1" x14ac:dyDescent="0.25">
      <c r="B1261" s="494" t="s">
        <v>314</v>
      </c>
      <c r="C1261" s="369" t="s">
        <v>968</v>
      </c>
      <c r="D1261" s="369">
        <v>20261</v>
      </c>
      <c r="E1261" s="373" t="s">
        <v>280</v>
      </c>
      <c r="F1261" s="370" t="s">
        <v>291</v>
      </c>
      <c r="G1261" s="373" t="s">
        <v>285</v>
      </c>
      <c r="H1261" s="373">
        <v>7</v>
      </c>
      <c r="I1261" s="373" t="s">
        <v>300</v>
      </c>
      <c r="J1261" s="373" t="s">
        <v>300</v>
      </c>
      <c r="K1261" s="194" t="s">
        <v>322</v>
      </c>
      <c r="L1261" s="364" t="s">
        <v>323</v>
      </c>
      <c r="M1261" s="364" t="s">
        <v>324</v>
      </c>
      <c r="N1261" s="364" t="s">
        <v>318</v>
      </c>
      <c r="O1261" s="373" t="s">
        <v>321</v>
      </c>
      <c r="P1261" s="364">
        <v>3</v>
      </c>
      <c r="Q1261" s="364">
        <v>2</v>
      </c>
      <c r="R1261" s="369">
        <v>5</v>
      </c>
      <c r="S1261" s="364">
        <v>4</v>
      </c>
      <c r="T1261" s="8"/>
      <c r="U1261" s="374">
        <v>20</v>
      </c>
      <c r="V1261" s="370">
        <v>20048536</v>
      </c>
      <c r="W1261" s="373" t="s">
        <v>216</v>
      </c>
      <c r="X1261" s="364" t="s">
        <v>321</v>
      </c>
      <c r="Y1261" s="364" t="s">
        <v>578</v>
      </c>
      <c r="Z1261" s="364"/>
      <c r="AA1261" s="364"/>
      <c r="AB1261" s="370"/>
      <c r="AC1261" s="364"/>
      <c r="AD1261" s="369"/>
      <c r="AE1261" s="370"/>
      <c r="AF1261" s="370"/>
      <c r="AG1261" s="364" t="s">
        <v>319</v>
      </c>
      <c r="AH1261" s="364">
        <v>2</v>
      </c>
      <c r="AI1261" s="364">
        <v>19</v>
      </c>
      <c r="AJ1261" s="364">
        <v>20</v>
      </c>
      <c r="AK1261" s="364">
        <v>23</v>
      </c>
      <c r="AL1261" s="364">
        <v>30</v>
      </c>
      <c r="AM1261" s="22">
        <f t="shared" si="589"/>
        <v>5</v>
      </c>
      <c r="AN1261" s="104">
        <f t="shared" si="583"/>
        <v>0.80555555555555547</v>
      </c>
      <c r="AO1261" s="104">
        <f t="shared" si="584"/>
        <v>0.97916666666666674</v>
      </c>
      <c r="AP1261" s="22" t="str" cm="1">
        <f t="array" ref="AP1261">IF(W1261="","",IF(SUMPRODUCT((W1261=$W$7:$W$2042)*(AH1261=$AH$7:$AH$2042)*(AN1261=$AN$7:$AN$2042)*(AO1261=$AO$7:$AO$2042)*(ROW($W$7:$W$2042)&lt;&gt;ROW(W1261))*((R1261=0)*($R$7:$R$2042&gt;0)+(R1261&gt;0)*($R$7:$R$2042=0)))&gt;0,"SALONES UNIDOS",IF(SUMPRODUCT((W1261=$W$7:$W$2042)*(AH1261=$AH$7:$AH$2042)*((AN1261&lt;$AO$7:$AO$2042)*(AO1261&gt;$AN$7:$AN$2042))*(ROW($W$7:$W$2042)&lt;&gt;ROW(W1261)))&gt;0,"Cruzado","Sin cruce")))</f>
        <v>Sin cruce</v>
      </c>
      <c r="AQ1261" s="104"/>
      <c r="AR1261" s="104"/>
      <c r="AS1261" s="22"/>
      <c r="AT1261" s="22"/>
      <c r="AU1261" s="361" t="str" cm="1">
        <f t="array" ref="AU1261">IF(AB1261="","",IF(SUMPRODUCT((AB1261=$AB$989:$AB$1558)*(AH1261=$AH$989:$AH$1558)*(AQ1261=$AQ$989:$AQ$1558)*(AR1261=$AR$989:$AR$1558)*(ROW($AB$989:$AB$1558)&lt;&gt;ROW(AB1261))*((R1261=0)*($R$989:$R$1558&gt;0)+(R1261&gt;0)*($R$989:$R$1558=0)))&gt;0,"SALONES UNIDOS",IF(SUMPRODUCT((AB1261=$AB$989:$AB$1558)*(AH1261=$AH$989:$AH$1558)*((AQ1261&lt;$AR$989:$AR$1558)*(AR1261&gt;$AQ$989:$AQ$1558))*(ROW($AB$989:$AB$1558)&lt;&gt;ROW(AB1261)))&gt;0,"Cruzado","Sin cruce")))</f>
        <v/>
      </c>
      <c r="AV1261" s="361" t="str" cm="1">
        <f t="array" ref="AV1261">IF(AD1261="","",IF(SUMPRODUCT((AD1261=$AD$989:$AD$1558)*(AH1261=$AH$989:$AH$1558)*(AS1261=$AS$989:$AS$1558)*(AT1261=$AT$989:$AT$1558)*(ROW($AD$989:$AD$1558)&lt;&gt;ROW(AD1261))*((R1261=0)*($R$989:$R$1558&gt;0)+(R1261&gt;0)*($R$989:$R$1558=0)))&gt;0,"SALONES UNIDOS",IF(SUMPRODUCT((AD1261=$AD$989:$AD$1558)*(AH1261=$AH$989:$AH$1558)*((AS1261&lt;$AT$989:$AT$1558)*(AT1261&gt;$AS$989:$AS$1558))*(ROW($AD$989:$AD$1558)&lt;&gt;ROW(AD1261)))&gt;0,"Cruzado","Sin cruce")))</f>
        <v/>
      </c>
      <c r="AW1261" s="104" t="str">
        <f t="shared" si="590"/>
        <v>EN7PRINCIPALH</v>
      </c>
      <c r="AX1261" s="104" t="str" cm="1">
        <f t="array" ref="AX1261">IF(AW1261="","",IF(SUMPRODUCT((AW1261=$AW$7:$AW$2042)*(AH1261=$AH$7:$AH$2042)*(AN1261=$AN$7:$AN$2042)*(AO1261=$AO$7:$AO$2042)*(ROW($AW$7:$AW$2042)&lt;&gt;ROW(AW1261))*((R1261=0)*($R$7:$R$2042&gt;0)+(R1261&gt;0)*($R$7:$R$2042=0)))&gt;0,"SALONES UNIDOS",IF(SUMPRODUCT((AW1261=$AW$7:$AW$2042)*(AH1261=$AH$7:$AH$2042)*((AN1261&lt;$AO$7:$AO$2042)*(AO1261&gt;$AN$7:$AN$2042))*(ROW($AW$7:$AW$2042)&lt;&gt;ROW(AW1261)))&gt;0,"Cruzado","Sin cruce")))</f>
        <v>Sin cruce</v>
      </c>
    </row>
    <row r="1262" spans="2:50" ht="19.8" hidden="1" customHeight="1" x14ac:dyDescent="0.25">
      <c r="B1262" s="494" t="s">
        <v>314</v>
      </c>
      <c r="C1262" s="369" t="s">
        <v>968</v>
      </c>
      <c r="D1262" s="369">
        <v>20261</v>
      </c>
      <c r="E1262" s="373" t="s">
        <v>280</v>
      </c>
      <c r="F1262" s="370" t="s">
        <v>291</v>
      </c>
      <c r="G1262" s="373" t="s">
        <v>285</v>
      </c>
      <c r="H1262" s="373">
        <v>7</v>
      </c>
      <c r="I1262" s="373" t="s">
        <v>277</v>
      </c>
      <c r="J1262" s="373" t="s">
        <v>277</v>
      </c>
      <c r="K1262" s="194" t="s">
        <v>322</v>
      </c>
      <c r="L1262" s="364" t="s">
        <v>323</v>
      </c>
      <c r="M1262" s="364" t="s">
        <v>324</v>
      </c>
      <c r="N1262" s="364" t="s">
        <v>318</v>
      </c>
      <c r="O1262" s="373" t="s">
        <v>321</v>
      </c>
      <c r="P1262" s="364">
        <v>3</v>
      </c>
      <c r="Q1262" s="364">
        <v>2</v>
      </c>
      <c r="R1262" s="369">
        <v>5</v>
      </c>
      <c r="S1262" s="364">
        <v>4</v>
      </c>
      <c r="T1262" s="8"/>
      <c r="U1262" s="374">
        <v>20</v>
      </c>
      <c r="V1262" s="370">
        <v>21404829</v>
      </c>
      <c r="W1262" s="373" t="s">
        <v>156</v>
      </c>
      <c r="X1262" s="364" t="s">
        <v>321</v>
      </c>
      <c r="Y1262" s="364" t="s">
        <v>556</v>
      </c>
      <c r="Z1262" s="364"/>
      <c r="AA1262" s="364"/>
      <c r="AB1262" s="370"/>
      <c r="AC1262" s="364"/>
      <c r="AD1262" s="369"/>
      <c r="AE1262" s="370"/>
      <c r="AF1262" s="370"/>
      <c r="AG1262" s="364" t="s">
        <v>319</v>
      </c>
      <c r="AH1262" s="364">
        <v>4</v>
      </c>
      <c r="AI1262" s="364">
        <v>17</v>
      </c>
      <c r="AJ1262" s="364">
        <v>40</v>
      </c>
      <c r="AK1262" s="364">
        <v>21</v>
      </c>
      <c r="AL1262" s="364">
        <v>50</v>
      </c>
      <c r="AM1262" s="22">
        <f t="shared" si="589"/>
        <v>5</v>
      </c>
      <c r="AN1262" s="104">
        <f t="shared" si="583"/>
        <v>0.73611111111111116</v>
      </c>
      <c r="AO1262" s="104">
        <f t="shared" si="584"/>
        <v>0.90972222222222221</v>
      </c>
      <c r="AP1262" s="22" t="str" cm="1">
        <f t="array" ref="AP1262">IF(W1262="","",IF(SUMPRODUCT((W1262=$W$7:$W$2042)*(AH1262=$AH$7:$AH$2042)*(AN1262=$AN$7:$AN$2042)*(AO1262=$AO$7:$AO$2042)*(ROW($W$7:$W$2042)&lt;&gt;ROW(W1262))*((R1262=0)*($R$7:$R$2042&gt;0)+(R1262&gt;0)*($R$7:$R$2042=0)))&gt;0,"SALONES UNIDOS",IF(SUMPRODUCT((W1262=$W$7:$W$2042)*(AH1262=$AH$7:$AH$2042)*((AN1262&lt;$AO$7:$AO$2042)*(AO1262&gt;$AN$7:$AN$2042))*(ROW($W$7:$W$2042)&lt;&gt;ROW(W1262)))&gt;0,"Cruzado","Sin cruce")))</f>
        <v>Sin cruce</v>
      </c>
      <c r="AQ1262" s="104"/>
      <c r="AR1262" s="104"/>
      <c r="AS1262" s="22"/>
      <c r="AT1262" s="22"/>
      <c r="AU1262" s="361" t="str" cm="1">
        <f t="array" ref="AU1262">IF(AB1262="","",IF(SUMPRODUCT((AB1262=$AB$989:$AB$1558)*(AH1262=$AH$989:$AH$1558)*(AQ1262=$AQ$989:$AQ$1558)*(AR1262=$AR$989:$AR$1558)*(ROW($AB$989:$AB$1558)&lt;&gt;ROW(AB1262))*((R1262=0)*($R$989:$R$1558&gt;0)+(R1262&gt;0)*($R$989:$R$1558=0)))&gt;0,"SALONES UNIDOS",IF(SUMPRODUCT((AB1262=$AB$989:$AB$1558)*(AH1262=$AH$989:$AH$1558)*((AQ1262&lt;$AR$989:$AR$1558)*(AR1262&gt;$AQ$989:$AQ$1558))*(ROW($AB$989:$AB$1558)&lt;&gt;ROW(AB1262)))&gt;0,"Cruzado","Sin cruce")))</f>
        <v/>
      </c>
      <c r="AV1262" s="361" t="str" cm="1">
        <f t="array" ref="AV1262">IF(AD1262="","",IF(SUMPRODUCT((AD1262=$AD$989:$AD$1558)*(AH1262=$AH$989:$AH$1558)*(AS1262=$AS$989:$AS$1558)*(AT1262=$AT$989:$AT$1558)*(ROW($AD$989:$AD$1558)&lt;&gt;ROW(AD1262))*((R1262=0)*($R$989:$R$1558&gt;0)+(R1262&gt;0)*($R$989:$R$1558=0)))&gt;0,"SALONES UNIDOS",IF(SUMPRODUCT((AD1262=$AD$989:$AD$1558)*(AH1262=$AH$989:$AH$1558)*((AS1262&lt;$AT$989:$AT$1558)*(AT1262&gt;$AS$989:$AS$1558))*(ROW($AD$989:$AD$1558)&lt;&gt;ROW(AD1262)))&gt;0,"Cruzado","Sin cruce")))</f>
        <v/>
      </c>
      <c r="AW1262" s="104" t="str">
        <f t="shared" si="590"/>
        <v>EN7PRINCIPALI</v>
      </c>
      <c r="AX1262" s="104" t="str" cm="1">
        <f t="array" ref="AX1262">IF(AW1262="","",IF(SUMPRODUCT((AW1262=$AW$7:$AW$2042)*(AH1262=$AH$7:$AH$2042)*(AN1262=$AN$7:$AN$2042)*(AO1262=$AO$7:$AO$2042)*(ROW($AW$7:$AW$2042)&lt;&gt;ROW(AW1262))*((R1262=0)*($R$7:$R$2042&gt;0)+(R1262&gt;0)*($R$7:$R$2042=0)))&gt;0,"SALONES UNIDOS",IF(SUMPRODUCT((AW1262=$AW$7:$AW$2042)*(AH1262=$AH$7:$AH$2042)*((AN1262&lt;$AO$7:$AO$2042)*(AO1262&gt;$AN$7:$AN$2042))*(ROW($AW$7:$AW$2042)&lt;&gt;ROW(AW1262)))&gt;0,"Cruzado","Sin cruce")))</f>
        <v>Sin cruce</v>
      </c>
    </row>
    <row r="1263" spans="2:50" ht="19.8" hidden="1" customHeight="1" x14ac:dyDescent="0.25">
      <c r="B1263" s="494" t="s">
        <v>314</v>
      </c>
      <c r="C1263" s="369" t="s">
        <v>968</v>
      </c>
      <c r="D1263" s="369">
        <v>20261</v>
      </c>
      <c r="E1263" s="373" t="s">
        <v>280</v>
      </c>
      <c r="F1263" s="370" t="s">
        <v>291</v>
      </c>
      <c r="G1263" s="373" t="s">
        <v>285</v>
      </c>
      <c r="H1263" s="373">
        <v>7</v>
      </c>
      <c r="I1263" s="373" t="s">
        <v>325</v>
      </c>
      <c r="J1263" s="373" t="s">
        <v>325</v>
      </c>
      <c r="K1263" s="194" t="s">
        <v>322</v>
      </c>
      <c r="L1263" s="364" t="s">
        <v>323</v>
      </c>
      <c r="M1263" s="364" t="s">
        <v>324</v>
      </c>
      <c r="N1263" s="364" t="s">
        <v>318</v>
      </c>
      <c r="O1263" s="373" t="s">
        <v>321</v>
      </c>
      <c r="P1263" s="364">
        <v>3</v>
      </c>
      <c r="Q1263" s="364">
        <v>2</v>
      </c>
      <c r="R1263" s="369">
        <v>5</v>
      </c>
      <c r="S1263" s="364">
        <v>4</v>
      </c>
      <c r="T1263" s="8"/>
      <c r="U1263" s="374">
        <v>15</v>
      </c>
      <c r="V1263" s="370">
        <v>21404829</v>
      </c>
      <c r="W1263" s="373" t="s">
        <v>156</v>
      </c>
      <c r="X1263" s="364" t="s">
        <v>321</v>
      </c>
      <c r="Y1263" s="364" t="s">
        <v>556</v>
      </c>
      <c r="Z1263" s="364"/>
      <c r="AA1263" s="364"/>
      <c r="AB1263" s="370"/>
      <c r="AC1263" s="364"/>
      <c r="AD1263" s="369"/>
      <c r="AE1263" s="370"/>
      <c r="AF1263" s="370"/>
      <c r="AG1263" s="364" t="s">
        <v>319</v>
      </c>
      <c r="AH1263" s="364">
        <v>5</v>
      </c>
      <c r="AI1263" s="364">
        <v>17</v>
      </c>
      <c r="AJ1263" s="364">
        <v>40</v>
      </c>
      <c r="AK1263" s="364">
        <v>21</v>
      </c>
      <c r="AL1263" s="364">
        <v>50</v>
      </c>
      <c r="AM1263" s="22">
        <f t="shared" si="589"/>
        <v>5</v>
      </c>
      <c r="AN1263" s="104">
        <f t="shared" si="583"/>
        <v>0.73611111111111116</v>
      </c>
      <c r="AO1263" s="104">
        <f t="shared" si="584"/>
        <v>0.90972222222222221</v>
      </c>
      <c r="AP1263" s="22" t="str" cm="1">
        <f t="array" ref="AP1263">IF(W1263="","",IF(SUMPRODUCT((W1263=$W$7:$W$2042)*(AH1263=$AH$7:$AH$2042)*(AN1263=$AN$7:$AN$2042)*(AO1263=$AO$7:$AO$2042)*(ROW($W$7:$W$2042)&lt;&gt;ROW(W1263))*((R1263=0)*($R$7:$R$2042&gt;0)+(R1263&gt;0)*($R$7:$R$2042=0)))&gt;0,"SALONES UNIDOS",IF(SUMPRODUCT((W1263=$W$7:$W$2042)*(AH1263=$AH$7:$AH$2042)*((AN1263&lt;$AO$7:$AO$2042)*(AO1263&gt;$AN$7:$AN$2042))*(ROW($W$7:$W$2042)&lt;&gt;ROW(W1263)))&gt;0,"Cruzado","Sin cruce")))</f>
        <v>Sin cruce</v>
      </c>
      <c r="AQ1263" s="104"/>
      <c r="AR1263" s="104"/>
      <c r="AS1263" s="22"/>
      <c r="AT1263" s="22"/>
      <c r="AU1263" s="361" t="str" cm="1">
        <f t="array" ref="AU1263">IF(AB1263="","",IF(SUMPRODUCT((AB1263=$AB$989:$AB$1558)*(AH1263=$AH$989:$AH$1558)*(AQ1263=$AQ$989:$AQ$1558)*(AR1263=$AR$989:$AR$1558)*(ROW($AB$989:$AB$1558)&lt;&gt;ROW(AB1263))*((R1263=0)*($R$989:$R$1558&gt;0)+(R1263&gt;0)*($R$989:$R$1558=0)))&gt;0,"SALONES UNIDOS",IF(SUMPRODUCT((AB1263=$AB$989:$AB$1558)*(AH1263=$AH$989:$AH$1558)*((AQ1263&lt;$AR$989:$AR$1558)*(AR1263&gt;$AQ$989:$AQ$1558))*(ROW($AB$989:$AB$1558)&lt;&gt;ROW(AB1263)))&gt;0,"Cruzado","Sin cruce")))</f>
        <v/>
      </c>
      <c r="AV1263" s="361" t="str" cm="1">
        <f t="array" ref="AV1263">IF(AD1263="","",IF(SUMPRODUCT((AD1263=$AD$989:$AD$1558)*(AH1263=$AH$989:$AH$1558)*(AS1263=$AS$989:$AS$1558)*(AT1263=$AT$989:$AT$1558)*(ROW($AD$989:$AD$1558)&lt;&gt;ROW(AD1263))*((R1263=0)*($R$989:$R$1558&gt;0)+(R1263&gt;0)*($R$989:$R$1558=0)))&gt;0,"SALONES UNIDOS",IF(SUMPRODUCT((AD1263=$AD$989:$AD$1558)*(AH1263=$AH$989:$AH$1558)*((AS1263&lt;$AT$989:$AT$1558)*(AT1263&gt;$AS$989:$AS$1558))*(ROW($AD$989:$AD$1558)&lt;&gt;ROW(AD1263)))&gt;0,"Cruzado","Sin cruce")))</f>
        <v/>
      </c>
      <c r="AW1263" s="104" t="str">
        <f t="shared" si="590"/>
        <v>EN7PRINCIPALJ</v>
      </c>
      <c r="AX1263" s="104" t="str" cm="1">
        <f t="array" ref="AX1263">IF(AW1263="","",IF(SUMPRODUCT((AW1263=$AW$7:$AW$2042)*(AH1263=$AH$7:$AH$2042)*(AN1263=$AN$7:$AN$2042)*(AO1263=$AO$7:$AO$2042)*(ROW($AW$7:$AW$2042)&lt;&gt;ROW(AW1263))*((R1263=0)*($R$7:$R$2042&gt;0)+(R1263&gt;0)*($R$7:$R$2042=0)))&gt;0,"SALONES UNIDOS",IF(SUMPRODUCT((AW1263=$AW$7:$AW$2042)*(AH1263=$AH$7:$AH$2042)*((AN1263&lt;$AO$7:$AO$2042)*(AO1263&gt;$AN$7:$AN$2042))*(ROW($AW$7:$AW$2042)&lt;&gt;ROW(AW1263)))&gt;0,"Cruzado","Sin cruce")))</f>
        <v>Sin cruce</v>
      </c>
    </row>
    <row r="1264" spans="2:50" ht="19.8" hidden="1" customHeight="1" x14ac:dyDescent="0.25">
      <c r="B1264" s="494" t="s">
        <v>314</v>
      </c>
      <c r="C1264" s="369" t="s">
        <v>968</v>
      </c>
      <c r="D1264" s="369">
        <v>20261</v>
      </c>
      <c r="E1264" s="373" t="s">
        <v>280</v>
      </c>
      <c r="F1264" s="370" t="s">
        <v>291</v>
      </c>
      <c r="G1264" s="373" t="s">
        <v>285</v>
      </c>
      <c r="H1264" s="373">
        <v>7</v>
      </c>
      <c r="I1264" s="373" t="s">
        <v>863</v>
      </c>
      <c r="J1264" s="373" t="s">
        <v>863</v>
      </c>
      <c r="K1264" s="194" t="s">
        <v>322</v>
      </c>
      <c r="L1264" s="364" t="s">
        <v>323</v>
      </c>
      <c r="M1264" s="364" t="s">
        <v>324</v>
      </c>
      <c r="N1264" s="364" t="s">
        <v>318</v>
      </c>
      <c r="O1264" s="373" t="s">
        <v>321</v>
      </c>
      <c r="P1264" s="364">
        <v>3</v>
      </c>
      <c r="Q1264" s="364">
        <v>2</v>
      </c>
      <c r="R1264" s="369">
        <v>5</v>
      </c>
      <c r="S1264" s="364">
        <v>4</v>
      </c>
      <c r="T1264" s="8"/>
      <c r="U1264" s="374">
        <v>15</v>
      </c>
      <c r="V1264" s="370">
        <v>10860253</v>
      </c>
      <c r="W1264" s="373" t="s">
        <v>182</v>
      </c>
      <c r="X1264" s="364" t="s">
        <v>321</v>
      </c>
      <c r="Y1264" s="364" t="s">
        <v>578</v>
      </c>
      <c r="Z1264" s="364"/>
      <c r="AA1264" s="364"/>
      <c r="AB1264" s="370"/>
      <c r="AC1264" s="364"/>
      <c r="AD1264" s="369"/>
      <c r="AE1264" s="370"/>
      <c r="AF1264" s="370"/>
      <c r="AG1264" s="364" t="s">
        <v>319</v>
      </c>
      <c r="AH1264" s="364">
        <v>5</v>
      </c>
      <c r="AI1264" s="364">
        <v>18</v>
      </c>
      <c r="AJ1264" s="364">
        <v>30</v>
      </c>
      <c r="AK1264" s="364">
        <v>22</v>
      </c>
      <c r="AL1264" s="364">
        <v>40</v>
      </c>
      <c r="AM1264" s="22">
        <f t="shared" si="589"/>
        <v>5</v>
      </c>
      <c r="AN1264" s="104">
        <f t="shared" si="583"/>
        <v>0.77083333333333337</v>
      </c>
      <c r="AO1264" s="104">
        <f t="shared" si="584"/>
        <v>0.94444444444444442</v>
      </c>
      <c r="AP1264" s="22" t="str" cm="1">
        <f t="array" ref="AP1264">IF(W1264="","",IF(SUMPRODUCT((W1264=$W$7:$W$2042)*(AH1264=$AH$7:$AH$2042)*(AN1264=$AN$7:$AN$2042)*(AO1264=$AO$7:$AO$2042)*(ROW($W$7:$W$2042)&lt;&gt;ROW(W1264))*((R1264=0)*($R$7:$R$2042&gt;0)+(R1264&gt;0)*($R$7:$R$2042=0)))&gt;0,"SALONES UNIDOS",IF(SUMPRODUCT((W1264=$W$7:$W$2042)*(AH1264=$AH$7:$AH$2042)*((AN1264&lt;$AO$7:$AO$2042)*(AO1264&gt;$AN$7:$AN$2042))*(ROW($W$7:$W$2042)&lt;&gt;ROW(W1264)))&gt;0,"Cruzado","Sin cruce")))</f>
        <v>Sin cruce</v>
      </c>
      <c r="AQ1264" s="104"/>
      <c r="AR1264" s="104"/>
      <c r="AS1264" s="22"/>
      <c r="AT1264" s="22"/>
      <c r="AU1264" s="361" t="str" cm="1">
        <f t="array" ref="AU1264">IF(AB1264="","",IF(SUMPRODUCT((AB1264=$AB$989:$AB$1558)*(AH1264=$AH$989:$AH$1558)*(AQ1264=$AQ$989:$AQ$1558)*(AR1264=$AR$989:$AR$1558)*(ROW($AB$989:$AB$1558)&lt;&gt;ROW(AB1264))*((R1264=0)*($R$989:$R$1558&gt;0)+(R1264&gt;0)*($R$989:$R$1558=0)))&gt;0,"SALONES UNIDOS",IF(SUMPRODUCT((AB1264=$AB$989:$AB$1558)*(AH1264=$AH$989:$AH$1558)*((AQ1264&lt;$AR$989:$AR$1558)*(AR1264&gt;$AQ$989:$AQ$1558))*(ROW($AB$989:$AB$1558)&lt;&gt;ROW(AB1264)))&gt;0,"Cruzado","Sin cruce")))</f>
        <v/>
      </c>
      <c r="AV1264" s="361" t="str" cm="1">
        <f t="array" ref="AV1264">IF(AD1264="","",IF(SUMPRODUCT((AD1264=$AD$989:$AD$1558)*(AH1264=$AH$989:$AH$1558)*(AS1264=$AS$989:$AS$1558)*(AT1264=$AT$989:$AT$1558)*(ROW($AD$989:$AD$1558)&lt;&gt;ROW(AD1264))*((R1264=0)*($R$989:$R$1558&gt;0)+(R1264&gt;0)*($R$989:$R$1558=0)))&gt;0,"SALONES UNIDOS",IF(SUMPRODUCT((AD1264=$AD$989:$AD$1558)*(AH1264=$AH$989:$AH$1558)*((AS1264&lt;$AT$989:$AT$1558)*(AT1264&gt;$AS$989:$AS$1558))*(ROW($AD$989:$AD$1558)&lt;&gt;ROW(AD1264)))&gt;0,"Cruzado","Sin cruce")))</f>
        <v/>
      </c>
      <c r="AW1264" s="104" t="str">
        <f t="shared" si="590"/>
        <v>EN7PRINCIPALK</v>
      </c>
      <c r="AX1264" s="104" t="str" cm="1">
        <f t="array" ref="AX1264">IF(AW1264="","",IF(SUMPRODUCT((AW1264=$AW$7:$AW$2042)*(AH1264=$AH$7:$AH$2042)*(AN1264=$AN$7:$AN$2042)*(AO1264=$AO$7:$AO$2042)*(ROW($AW$7:$AW$2042)&lt;&gt;ROW(AW1264))*((R1264=0)*($R$7:$R$2042&gt;0)+(R1264&gt;0)*($R$7:$R$2042=0)))&gt;0,"SALONES UNIDOS",IF(SUMPRODUCT((AW1264=$AW$7:$AW$2042)*(AH1264=$AH$7:$AH$2042)*((AN1264&lt;$AO$7:$AO$2042)*(AO1264&gt;$AN$7:$AN$2042))*(ROW($AW$7:$AW$2042)&lt;&gt;ROW(AW1264)))&gt;0,"Cruzado","Sin cruce")))</f>
        <v>Sin cruce</v>
      </c>
    </row>
    <row r="1265" spans="2:50" ht="19.8" hidden="1" customHeight="1" x14ac:dyDescent="0.25">
      <c r="B1265" s="494" t="s">
        <v>314</v>
      </c>
      <c r="C1265" s="364" t="s">
        <v>284</v>
      </c>
      <c r="D1265" s="364">
        <v>202011</v>
      </c>
      <c r="E1265" s="373" t="s">
        <v>280</v>
      </c>
      <c r="F1265" s="370" t="s">
        <v>291</v>
      </c>
      <c r="G1265" s="373" t="s">
        <v>285</v>
      </c>
      <c r="H1265" s="373">
        <v>8</v>
      </c>
      <c r="I1265" s="373" t="s">
        <v>278</v>
      </c>
      <c r="J1265" s="373" t="s">
        <v>278</v>
      </c>
      <c r="K1265" s="194" t="s">
        <v>644</v>
      </c>
      <c r="L1265" s="364" t="s">
        <v>645</v>
      </c>
      <c r="M1265" s="364" t="s">
        <v>349</v>
      </c>
      <c r="N1265" s="364" t="s">
        <v>621</v>
      </c>
      <c r="O1265" s="373" t="s">
        <v>321</v>
      </c>
      <c r="P1265" s="364">
        <v>2</v>
      </c>
      <c r="Q1265" s="364">
        <v>0</v>
      </c>
      <c r="R1265" s="369">
        <v>2</v>
      </c>
      <c r="S1265" s="364">
        <v>2</v>
      </c>
      <c r="T1265" s="8"/>
      <c r="U1265" s="374">
        <v>50</v>
      </c>
      <c r="V1265" s="370">
        <v>41622614</v>
      </c>
      <c r="W1265" s="373" t="s">
        <v>235</v>
      </c>
      <c r="X1265" s="364" t="s">
        <v>321</v>
      </c>
      <c r="Y1265" s="364" t="s">
        <v>556</v>
      </c>
      <c r="Z1265" s="364"/>
      <c r="AA1265" s="364"/>
      <c r="AB1265" s="370"/>
      <c r="AC1265" s="364"/>
      <c r="AD1265" s="369"/>
      <c r="AE1265" s="370"/>
      <c r="AF1265" s="370"/>
      <c r="AG1265" s="364" t="s">
        <v>559</v>
      </c>
      <c r="AH1265" s="364">
        <v>6</v>
      </c>
      <c r="AI1265" s="364">
        <v>21</v>
      </c>
      <c r="AJ1265" s="364">
        <v>50</v>
      </c>
      <c r="AK1265" s="364">
        <v>23</v>
      </c>
      <c r="AL1265" s="364">
        <v>30</v>
      </c>
      <c r="AM1265" s="22">
        <f t="shared" si="589"/>
        <v>2</v>
      </c>
      <c r="AN1265" s="104">
        <f t="shared" si="583"/>
        <v>0.90972222222222221</v>
      </c>
      <c r="AO1265" s="104">
        <f t="shared" si="584"/>
        <v>0.97916666666666674</v>
      </c>
      <c r="AP1265" s="22" t="str" cm="1">
        <f t="array" ref="AP1265">IF(W1265="","",IF(SUMPRODUCT((W1265=$W$7:$W$2042)*(AH1265=$AH$7:$AH$2042)*(AN1265=$AN$7:$AN$2042)*(AO1265=$AO$7:$AO$2042)*(ROW($W$7:$W$2042)&lt;&gt;ROW(W1265))*((R1265=0)*($R$7:$R$2042&gt;0)+(R1265&gt;0)*($R$7:$R$2042=0)))&gt;0,"SALONES UNIDOS",IF(SUMPRODUCT((W1265=$W$7:$W$2042)*(AH1265=$AH$7:$AH$2042)*((AN1265&lt;$AO$7:$AO$2042)*(AO1265&gt;$AN$7:$AN$2042))*(ROW($W$7:$W$2042)&lt;&gt;ROW(W1265)))&gt;0,"Cruzado","Sin cruce")))</f>
        <v>Sin cruce</v>
      </c>
      <c r="AQ1265" s="104"/>
      <c r="AR1265" s="104"/>
      <c r="AS1265" s="22"/>
      <c r="AT1265" s="22"/>
      <c r="AU1265" s="361" t="str" cm="1">
        <f t="array" ref="AU1265">IF(AB1265="","",IF(SUMPRODUCT((AB1265=$AB$989:$AB$1558)*(AH1265=$AH$989:$AH$1558)*(AQ1265=$AQ$989:$AQ$1558)*(AR1265=$AR$989:$AR$1558)*(ROW($AB$989:$AB$1558)&lt;&gt;ROW(AB1265))*((R1265=0)*($R$989:$R$1558&gt;0)+(R1265&gt;0)*($R$989:$R$1558=0)))&gt;0,"SALONES UNIDOS",IF(SUMPRODUCT((AB1265=$AB$989:$AB$1558)*(AH1265=$AH$989:$AH$1558)*((AQ1265&lt;$AR$989:$AR$1558)*(AR1265&gt;$AQ$989:$AQ$1558))*(ROW($AB$989:$AB$1558)&lt;&gt;ROW(AB1265)))&gt;0,"Cruzado","Sin cruce")))</f>
        <v/>
      </c>
      <c r="AV1265" s="361" t="str" cm="1">
        <f t="array" ref="AV1265">IF(AD1265="","",IF(SUMPRODUCT((AD1265=$AD$989:$AD$1558)*(AH1265=$AH$989:$AH$1558)*(AS1265=$AS$989:$AS$1558)*(AT1265=$AT$989:$AT$1558)*(ROW($AD$989:$AD$1558)&lt;&gt;ROW(AD1265))*((R1265=0)*($R$989:$R$1558&gt;0)+(R1265&gt;0)*($R$989:$R$1558=0)))&gt;0,"SALONES UNIDOS",IF(SUMPRODUCT((AD1265=$AD$989:$AD$1558)*(AH1265=$AH$989:$AH$1558)*((AS1265&lt;$AT$989:$AT$1558)*(AT1265&gt;$AS$989:$AS$1558))*(ROW($AD$989:$AD$1558)&lt;&gt;ROW(AD1265)))&gt;0,"Cruzado","Sin cruce")))</f>
        <v/>
      </c>
      <c r="AW1265" s="104" t="str">
        <f t="shared" si="590"/>
        <v>EN8PRINCIPALA</v>
      </c>
      <c r="AX1265" s="104" t="str" cm="1">
        <f t="array" ref="AX1265">IF(AW1265="","",IF(SUMPRODUCT((AW1265=$AW$7:$AW$2042)*(AH1265=$AH$7:$AH$2042)*(AN1265=$AN$7:$AN$2042)*(AO1265=$AO$7:$AO$2042)*(ROW($AW$7:$AW$2042)&lt;&gt;ROW(AW1265))*((R1265=0)*($R$7:$R$2042&gt;0)+(R1265&gt;0)*($R$7:$R$2042=0)))&gt;0,"SALONES UNIDOS",IF(SUMPRODUCT((AW1265=$AW$7:$AW$2042)*(AH1265=$AH$7:$AH$2042)*((AN1265&lt;$AO$7:$AO$2042)*(AO1265&gt;$AN$7:$AN$2042))*(ROW($AW$7:$AW$2042)&lt;&gt;ROW(AW1265)))&gt;0,"Cruzado","Sin cruce")))</f>
        <v>Sin cruce</v>
      </c>
    </row>
    <row r="1266" spans="2:50" ht="19.8" hidden="1" customHeight="1" x14ac:dyDescent="0.25">
      <c r="B1266" s="494" t="s">
        <v>314</v>
      </c>
      <c r="C1266" s="364" t="s">
        <v>284</v>
      </c>
      <c r="D1266" s="364">
        <v>202011</v>
      </c>
      <c r="E1266" s="373" t="s">
        <v>280</v>
      </c>
      <c r="F1266" s="370" t="s">
        <v>291</v>
      </c>
      <c r="G1266" s="373" t="s">
        <v>285</v>
      </c>
      <c r="H1266" s="373">
        <v>8</v>
      </c>
      <c r="I1266" s="373" t="s">
        <v>278</v>
      </c>
      <c r="J1266" s="373" t="s">
        <v>278</v>
      </c>
      <c r="K1266" s="194" t="s">
        <v>646</v>
      </c>
      <c r="L1266" s="364" t="s">
        <v>633</v>
      </c>
      <c r="M1266" s="364" t="s">
        <v>349</v>
      </c>
      <c r="N1266" s="364" t="s">
        <v>318</v>
      </c>
      <c r="O1266" s="373" t="s">
        <v>315</v>
      </c>
      <c r="P1266" s="364">
        <v>2</v>
      </c>
      <c r="Q1266" s="364">
        <v>2</v>
      </c>
      <c r="R1266" s="369">
        <v>4</v>
      </c>
      <c r="S1266" s="364">
        <v>3</v>
      </c>
      <c r="T1266" s="8"/>
      <c r="U1266" s="374">
        <v>35</v>
      </c>
      <c r="V1266" s="491">
        <v>21867757</v>
      </c>
      <c r="W1266" s="491" t="s">
        <v>151</v>
      </c>
      <c r="X1266" s="364" t="s">
        <v>315</v>
      </c>
      <c r="Y1266" s="364" t="s">
        <v>556</v>
      </c>
      <c r="Z1266" s="364"/>
      <c r="AA1266" s="364"/>
      <c r="AB1266" s="483" t="s">
        <v>836</v>
      </c>
      <c r="AC1266" s="364"/>
      <c r="AD1266" s="369"/>
      <c r="AE1266" s="370"/>
      <c r="AF1266" s="370"/>
      <c r="AG1266" s="370" t="s">
        <v>319</v>
      </c>
      <c r="AH1266" s="364">
        <v>1</v>
      </c>
      <c r="AI1266" s="364">
        <v>18</v>
      </c>
      <c r="AJ1266" s="364">
        <v>30</v>
      </c>
      <c r="AK1266" s="364">
        <v>21</v>
      </c>
      <c r="AL1266" s="364">
        <v>50</v>
      </c>
      <c r="AM1266" s="22">
        <f t="shared" si="589"/>
        <v>4</v>
      </c>
      <c r="AN1266" s="104">
        <f t="shared" si="583"/>
        <v>0.77083333333333337</v>
      </c>
      <c r="AO1266" s="104">
        <f t="shared" si="584"/>
        <v>0.90972222222222221</v>
      </c>
      <c r="AP1266" s="22" t="str" cm="1">
        <f t="array" ref="AP1266">IF(W1266="","",IF(SUMPRODUCT((W1266=$W$7:$W$2042)*(AH1266=$AH$7:$AH$2042)*(AN1266=$AN$7:$AN$2042)*(AO1266=$AO$7:$AO$2042)*(ROW($W$7:$W$2042)&lt;&gt;ROW(W1266))*((R1266=0)*($R$7:$R$2042&gt;0)+(R1266&gt;0)*($R$7:$R$2042=0)))&gt;0,"SALONES UNIDOS",IF(SUMPRODUCT((W1266=$W$7:$W$2042)*(AH1266=$AH$7:$AH$2042)*((AN1266&lt;$AO$7:$AO$2042)*(AO1266&gt;$AN$7:$AN$2042))*(ROW($W$7:$W$2042)&lt;&gt;ROW(W1266)))&gt;0,"Cruzado","Sin cruce")))</f>
        <v>Sin cruce</v>
      </c>
      <c r="AQ1266" s="104">
        <f>AN1266</f>
        <v>0.77083333333333337</v>
      </c>
      <c r="AR1266" s="104">
        <f>AO1266</f>
        <v>0.90972222222222221</v>
      </c>
      <c r="AS1266" s="22"/>
      <c r="AT1266" s="22"/>
      <c r="AU1266" s="361" t="str" cm="1">
        <f t="array" ref="AU1266">IF(AB1266="","",IF(SUMPRODUCT((AB1266=$AB$989:$AB$1558)*(AH1266=$AH$989:$AH$1558)*(AQ1266=$AQ$989:$AQ$1558)*(AR1266=$AR$989:$AR$1558)*(ROW($AB$989:$AB$1558)&lt;&gt;ROW(AB1266))*((R1266=0)*($R$989:$R$1558&gt;0)+(R1266&gt;0)*($R$989:$R$1558=0)))&gt;0,"SALONES UNIDOS",IF(SUMPRODUCT((AB1266=$AB$989:$AB$1558)*(AH1266=$AH$989:$AH$1558)*((AQ1266&lt;$AR$989:$AR$1558)*(AR1266&gt;$AQ$989:$AQ$1558))*(ROW($AB$989:$AB$1558)&lt;&gt;ROW(AB1266)))&gt;0,"Cruzado","Sin cruce")))</f>
        <v>Sin cruce</v>
      </c>
      <c r="AV1266" s="361" t="str" cm="1">
        <f t="array" ref="AV1266">IF(AD1266="","",IF(SUMPRODUCT((AD1266=$AD$989:$AD$1558)*(AH1266=$AH$989:$AH$1558)*(AS1266=$AS$989:$AS$1558)*(AT1266=$AT$989:$AT$1558)*(ROW($AD$989:$AD$1558)&lt;&gt;ROW(AD1266))*((R1266=0)*($R$989:$R$1558&gt;0)+(R1266&gt;0)*($R$989:$R$1558=0)))&gt;0,"SALONES UNIDOS",IF(SUMPRODUCT((AD1266=$AD$989:$AD$1558)*(AH1266=$AH$989:$AH$1558)*((AS1266&lt;$AT$989:$AT$1558)*(AT1266&gt;$AS$989:$AS$1558))*(ROW($AD$989:$AD$1558)&lt;&gt;ROW(AD1266)))&gt;0,"Cruzado","Sin cruce")))</f>
        <v/>
      </c>
      <c r="AW1266" s="104" t="str">
        <f t="shared" si="590"/>
        <v>EN8PRINCIPALA</v>
      </c>
      <c r="AX1266" s="104" t="str" cm="1">
        <f t="array" ref="AX1266">IF(AW1266="","",IF(SUMPRODUCT((AW1266=$AW$7:$AW$2042)*(AH1266=$AH$7:$AH$2042)*(AN1266=$AN$7:$AN$2042)*(AO1266=$AO$7:$AO$2042)*(ROW($AW$7:$AW$2042)&lt;&gt;ROW(AW1266))*((R1266=0)*($R$7:$R$2042&gt;0)+(R1266&gt;0)*($R$7:$R$2042=0)))&gt;0,"SALONES UNIDOS",IF(SUMPRODUCT((AW1266=$AW$7:$AW$2042)*(AH1266=$AH$7:$AH$2042)*((AN1266&lt;$AO$7:$AO$2042)*(AO1266&gt;$AN$7:$AN$2042))*(ROW($AW$7:$AW$2042)&lt;&gt;ROW(AW1266)))&gt;0,"Cruzado","Sin cruce")))</f>
        <v>Sin cruce</v>
      </c>
    </row>
    <row r="1267" spans="2:50" ht="19.8" hidden="1" customHeight="1" x14ac:dyDescent="0.25">
      <c r="B1267" s="494" t="s">
        <v>314</v>
      </c>
      <c r="C1267" s="364" t="s">
        <v>284</v>
      </c>
      <c r="D1267" s="364">
        <v>202011</v>
      </c>
      <c r="E1267" s="373" t="s">
        <v>280</v>
      </c>
      <c r="F1267" s="370" t="s">
        <v>291</v>
      </c>
      <c r="G1267" s="373" t="s">
        <v>285</v>
      </c>
      <c r="H1267" s="373">
        <v>8</v>
      </c>
      <c r="I1267" s="373" t="s">
        <v>278</v>
      </c>
      <c r="J1267" s="373" t="s">
        <v>278</v>
      </c>
      <c r="K1267" s="194" t="s">
        <v>647</v>
      </c>
      <c r="L1267" s="364" t="s">
        <v>648</v>
      </c>
      <c r="M1267" s="364" t="s">
        <v>324</v>
      </c>
      <c r="N1267" s="364" t="s">
        <v>318</v>
      </c>
      <c r="O1267" s="373" t="s">
        <v>321</v>
      </c>
      <c r="P1267" s="364">
        <v>3</v>
      </c>
      <c r="Q1267" s="364">
        <v>0</v>
      </c>
      <c r="R1267" s="369">
        <v>3</v>
      </c>
      <c r="S1267" s="364">
        <v>3</v>
      </c>
      <c r="T1267" s="8"/>
      <c r="U1267" s="374">
        <v>50</v>
      </c>
      <c r="V1267" s="370">
        <v>40689619</v>
      </c>
      <c r="W1267" s="373" t="s">
        <v>79</v>
      </c>
      <c r="X1267" s="364" t="s">
        <v>321</v>
      </c>
      <c r="Y1267" s="364" t="s">
        <v>578</v>
      </c>
      <c r="Z1267" s="364"/>
      <c r="AA1267" s="364"/>
      <c r="AB1267" s="370"/>
      <c r="AC1267" s="364"/>
      <c r="AD1267" s="369"/>
      <c r="AE1267" s="370"/>
      <c r="AF1267" s="370"/>
      <c r="AG1267" s="364" t="s">
        <v>559</v>
      </c>
      <c r="AH1267" s="364">
        <v>5</v>
      </c>
      <c r="AI1267" s="364">
        <v>20</v>
      </c>
      <c r="AJ1267" s="364">
        <v>10</v>
      </c>
      <c r="AK1267" s="364">
        <v>22</v>
      </c>
      <c r="AL1267" s="364">
        <v>40</v>
      </c>
      <c r="AM1267" s="22">
        <f t="shared" si="589"/>
        <v>3</v>
      </c>
      <c r="AN1267" s="104">
        <f t="shared" si="583"/>
        <v>0.84027777777777779</v>
      </c>
      <c r="AO1267" s="104">
        <f t="shared" si="584"/>
        <v>0.94444444444444442</v>
      </c>
      <c r="AP1267" s="22" t="str" cm="1">
        <f t="array" ref="AP1267">IF(W1267="","",IF(SUMPRODUCT((W1267=$W$7:$W$2042)*(AH1267=$AH$7:$AH$2042)*(AN1267=$AN$7:$AN$2042)*(AO1267=$AO$7:$AO$2042)*(ROW($W$7:$W$2042)&lt;&gt;ROW(W1267))*((R1267=0)*($R$7:$R$2042&gt;0)+(R1267&gt;0)*($R$7:$R$2042=0)))&gt;0,"SALONES UNIDOS",IF(SUMPRODUCT((W1267=$W$7:$W$2042)*(AH1267=$AH$7:$AH$2042)*((AN1267&lt;$AO$7:$AO$2042)*(AO1267&gt;$AN$7:$AN$2042))*(ROW($W$7:$W$2042)&lt;&gt;ROW(W1267)))&gt;0,"Cruzado","Sin cruce")))</f>
        <v>Sin cruce</v>
      </c>
      <c r="AQ1267" s="104"/>
      <c r="AR1267" s="104"/>
      <c r="AS1267" s="22"/>
      <c r="AT1267" s="22"/>
      <c r="AU1267" s="361" t="str" cm="1">
        <f t="array" ref="AU1267">IF(AB1267="","",IF(SUMPRODUCT((AB1267=$AB$989:$AB$1558)*(AH1267=$AH$989:$AH$1558)*(AQ1267=$AQ$989:$AQ$1558)*(AR1267=$AR$989:$AR$1558)*(ROW($AB$989:$AB$1558)&lt;&gt;ROW(AB1267))*((R1267=0)*($R$989:$R$1558&gt;0)+(R1267&gt;0)*($R$989:$R$1558=0)))&gt;0,"SALONES UNIDOS",IF(SUMPRODUCT((AB1267=$AB$989:$AB$1558)*(AH1267=$AH$989:$AH$1558)*((AQ1267&lt;$AR$989:$AR$1558)*(AR1267&gt;$AQ$989:$AQ$1558))*(ROW($AB$989:$AB$1558)&lt;&gt;ROW(AB1267)))&gt;0,"Cruzado","Sin cruce")))</f>
        <v/>
      </c>
      <c r="AV1267" s="361" t="str" cm="1">
        <f t="array" ref="AV1267">IF(AD1267="","",IF(SUMPRODUCT((AD1267=$AD$989:$AD$1558)*(AH1267=$AH$989:$AH$1558)*(AS1267=$AS$989:$AS$1558)*(AT1267=$AT$989:$AT$1558)*(ROW($AD$989:$AD$1558)&lt;&gt;ROW(AD1267))*((R1267=0)*($R$989:$R$1558&gt;0)+(R1267&gt;0)*($R$989:$R$1558=0)))&gt;0,"SALONES UNIDOS",IF(SUMPRODUCT((AD1267=$AD$989:$AD$1558)*(AH1267=$AH$989:$AH$1558)*((AS1267&lt;$AT$989:$AT$1558)*(AT1267&gt;$AS$989:$AS$1558))*(ROW($AD$989:$AD$1558)&lt;&gt;ROW(AD1267)))&gt;0,"Cruzado","Sin cruce")))</f>
        <v/>
      </c>
      <c r="AW1267" s="104" t="str">
        <f t="shared" si="590"/>
        <v>EN8PRINCIPALA</v>
      </c>
      <c r="AX1267" s="104" t="str" cm="1">
        <f t="array" ref="AX1267">IF(AW1267="","",IF(SUMPRODUCT((AW1267=$AW$7:$AW$2042)*(AH1267=$AH$7:$AH$2042)*(AN1267=$AN$7:$AN$2042)*(AO1267=$AO$7:$AO$2042)*(ROW($AW$7:$AW$2042)&lt;&gt;ROW(AW1267))*((R1267=0)*($R$7:$R$2042&gt;0)+(R1267&gt;0)*($R$7:$R$2042=0)))&gt;0,"SALONES UNIDOS",IF(SUMPRODUCT((AW1267=$AW$7:$AW$2042)*(AH1267=$AH$7:$AH$2042)*((AN1267&lt;$AO$7:$AO$2042)*(AO1267&gt;$AN$7:$AN$2042))*(ROW($AW$7:$AW$2042)&lt;&gt;ROW(AW1267)))&gt;0,"Cruzado","Sin cruce")))</f>
        <v>Sin cruce</v>
      </c>
    </row>
    <row r="1268" spans="2:50" ht="19.8" hidden="1" customHeight="1" x14ac:dyDescent="0.25">
      <c r="B1268" s="494" t="s">
        <v>314</v>
      </c>
      <c r="C1268" s="364" t="s">
        <v>284</v>
      </c>
      <c r="D1268" s="364">
        <v>202011</v>
      </c>
      <c r="E1268" s="373" t="s">
        <v>280</v>
      </c>
      <c r="F1268" s="370" t="s">
        <v>291</v>
      </c>
      <c r="G1268" s="373" t="s">
        <v>285</v>
      </c>
      <c r="H1268" s="373">
        <v>8</v>
      </c>
      <c r="I1268" s="373" t="s">
        <v>278</v>
      </c>
      <c r="J1268" s="373" t="s">
        <v>278</v>
      </c>
      <c r="K1268" s="194" t="s">
        <v>649</v>
      </c>
      <c r="L1268" s="364" t="s">
        <v>650</v>
      </c>
      <c r="M1268" s="364" t="s">
        <v>349</v>
      </c>
      <c r="N1268" s="364" t="s">
        <v>318</v>
      </c>
      <c r="O1268" s="373" t="s">
        <v>315</v>
      </c>
      <c r="P1268" s="364">
        <v>0</v>
      </c>
      <c r="Q1268" s="364">
        <v>20</v>
      </c>
      <c r="R1268" s="369">
        <v>20</v>
      </c>
      <c r="S1268" s="364">
        <v>10</v>
      </c>
      <c r="T1268" s="8"/>
      <c r="U1268" s="374">
        <v>130</v>
      </c>
      <c r="V1268" s="370"/>
      <c r="W1268" s="373"/>
      <c r="X1268" s="364" t="s">
        <v>315</v>
      </c>
      <c r="Y1268" s="364"/>
      <c r="Z1268" s="364"/>
      <c r="AA1268" s="364"/>
      <c r="AB1268" s="370"/>
      <c r="AC1268" s="364"/>
      <c r="AD1268" s="369"/>
      <c r="AE1268" s="370"/>
      <c r="AF1268" s="370"/>
      <c r="AG1268" s="364" t="s">
        <v>301</v>
      </c>
      <c r="AH1268" s="364"/>
      <c r="AI1268" s="364"/>
      <c r="AJ1268" s="364"/>
      <c r="AK1268" s="364"/>
      <c r="AL1268" s="364"/>
      <c r="AM1268" s="22">
        <f t="shared" si="589"/>
        <v>20</v>
      </c>
      <c r="AN1268" s="104">
        <f t="shared" si="583"/>
        <v>0</v>
      </c>
      <c r="AO1268" s="104">
        <f t="shared" si="584"/>
        <v>0</v>
      </c>
      <c r="AP1268" s="22" t="str" cm="1">
        <f t="array" ref="AP1268">IF(W1268="","",IF(SUMPRODUCT((W1268=$W$7:$W$2042)*(AH1268=$AH$7:$AH$2042)*(AN1268=$AN$7:$AN$2042)*(AO1268=$AO$7:$AO$2042)*(ROW($W$7:$W$2042)&lt;&gt;ROW(W1268))*((R1268=0)*($R$7:$R$2042&gt;0)+(R1268&gt;0)*($R$7:$R$2042=0)))&gt;0,"SALONES UNIDOS",IF(SUMPRODUCT((W1268=$W$7:$W$2042)*(AH1268=$AH$7:$AH$2042)*((AN1268&lt;$AO$7:$AO$2042)*(AO1268&gt;$AN$7:$AN$2042))*(ROW($W$7:$W$2042)&lt;&gt;ROW(W1268)))&gt;0,"Cruzado","Sin cruce")))</f>
        <v/>
      </c>
      <c r="AQ1268" s="104"/>
      <c r="AR1268" s="104"/>
      <c r="AS1268" s="22"/>
      <c r="AT1268" s="22"/>
      <c r="AU1268" s="361" t="str" cm="1">
        <f t="array" ref="AU1268">IF(AB1268="","",IF(SUMPRODUCT((AB1268=$AB$989:$AB$1558)*(AH1268=$AH$989:$AH$1558)*(AQ1268=$AQ$989:$AQ$1558)*(AR1268=$AR$989:$AR$1558)*(ROW($AB$989:$AB$1558)&lt;&gt;ROW(AB1268))*((R1268=0)*($R$989:$R$1558&gt;0)+(R1268&gt;0)*($R$989:$R$1558=0)))&gt;0,"SALONES UNIDOS",IF(SUMPRODUCT((AB1268=$AB$989:$AB$1558)*(AH1268=$AH$989:$AH$1558)*((AQ1268&lt;$AR$989:$AR$1558)*(AR1268&gt;$AQ$989:$AQ$1558))*(ROW($AB$989:$AB$1558)&lt;&gt;ROW(AB1268)))&gt;0,"Cruzado","Sin cruce")))</f>
        <v/>
      </c>
      <c r="AV1268" s="361" t="str" cm="1">
        <f t="array" ref="AV1268">IF(AD1268="","",IF(SUMPRODUCT((AD1268=$AD$989:$AD$1558)*(AH1268=$AH$989:$AH$1558)*(AS1268=$AS$989:$AS$1558)*(AT1268=$AT$989:$AT$1558)*(ROW($AD$989:$AD$1558)&lt;&gt;ROW(AD1268))*((R1268=0)*($R$989:$R$1558&gt;0)+(R1268&gt;0)*($R$989:$R$1558=0)))&gt;0,"SALONES UNIDOS",IF(SUMPRODUCT((AD1268=$AD$989:$AD$1558)*(AH1268=$AH$989:$AH$1558)*((AS1268&lt;$AT$989:$AT$1558)*(AT1268&gt;$AS$989:$AS$1558))*(ROW($AD$989:$AD$1558)&lt;&gt;ROW(AD1268)))&gt;0,"Cruzado","Sin cruce")))</f>
        <v/>
      </c>
      <c r="AW1268" s="104" t="str">
        <f t="shared" si="590"/>
        <v>EN8PRINCIPALA</v>
      </c>
      <c r="AX1268" s="104" t="str" cm="1">
        <f t="array" ref="AX1268">IF(AW1268="","",IF(SUMPRODUCT((AW1268=$AW$7:$AW$2042)*(AH1268=$AH$7:$AH$2042)*(AN1268=$AN$7:$AN$2042)*(AO1268=$AO$7:$AO$2042)*(ROW($AW$7:$AW$2042)&lt;&gt;ROW(AW1268))*((R1268=0)*($R$7:$R$2042&gt;0)+(R1268&gt;0)*($R$7:$R$2042=0)))&gt;0,"SALONES UNIDOS",IF(SUMPRODUCT((AW1268=$AW$7:$AW$2042)*(AH1268=$AH$7:$AH$2042)*((AN1268&lt;$AO$7:$AO$2042)*(AO1268&gt;$AN$7:$AN$2042))*(ROW($AW$7:$AW$2042)&lt;&gt;ROW(AW1268)))&gt;0,"Cruzado","Sin cruce")))</f>
        <v>Sin cruce</v>
      </c>
    </row>
    <row r="1269" spans="2:50" ht="19.8" hidden="1" customHeight="1" x14ac:dyDescent="0.25">
      <c r="B1269" s="494" t="s">
        <v>314</v>
      </c>
      <c r="C1269" s="364" t="s">
        <v>284</v>
      </c>
      <c r="D1269" s="364">
        <v>202011</v>
      </c>
      <c r="E1269" s="373" t="s">
        <v>280</v>
      </c>
      <c r="F1269" s="370" t="s">
        <v>291</v>
      </c>
      <c r="G1269" s="373" t="s">
        <v>285</v>
      </c>
      <c r="H1269" s="373">
        <v>8</v>
      </c>
      <c r="I1269" s="373" t="s">
        <v>278</v>
      </c>
      <c r="J1269" s="373" t="s">
        <v>278</v>
      </c>
      <c r="K1269" s="194" t="s">
        <v>326</v>
      </c>
      <c r="L1269" s="364" t="s">
        <v>327</v>
      </c>
      <c r="M1269" s="364" t="s">
        <v>324</v>
      </c>
      <c r="N1269" s="364" t="s">
        <v>318</v>
      </c>
      <c r="O1269" s="373" t="s">
        <v>321</v>
      </c>
      <c r="P1269" s="364">
        <v>3</v>
      </c>
      <c r="Q1269" s="364">
        <v>2</v>
      </c>
      <c r="R1269" s="369">
        <v>5</v>
      </c>
      <c r="S1269" s="364">
        <v>4</v>
      </c>
      <c r="T1269" s="8"/>
      <c r="U1269" s="374">
        <v>20</v>
      </c>
      <c r="V1269" s="370">
        <v>9575456</v>
      </c>
      <c r="W1269" s="373" t="s">
        <v>191</v>
      </c>
      <c r="X1269" s="364" t="s">
        <v>321</v>
      </c>
      <c r="Y1269" s="364" t="s">
        <v>556</v>
      </c>
      <c r="Z1269" s="364"/>
      <c r="AA1269" s="364"/>
      <c r="AB1269" s="370"/>
      <c r="AC1269" s="364"/>
      <c r="AD1269" s="369"/>
      <c r="AE1269" s="370"/>
      <c r="AF1269" s="370"/>
      <c r="AG1269" s="364" t="s">
        <v>319</v>
      </c>
      <c r="AH1269" s="364">
        <v>7</v>
      </c>
      <c r="AI1269" s="364">
        <v>13</v>
      </c>
      <c r="AJ1269" s="364">
        <v>30</v>
      </c>
      <c r="AK1269" s="364">
        <v>17</v>
      </c>
      <c r="AL1269" s="364">
        <v>40</v>
      </c>
      <c r="AM1269" s="22">
        <f t="shared" si="589"/>
        <v>5</v>
      </c>
      <c r="AN1269" s="104">
        <f t="shared" si="583"/>
        <v>0.5625</v>
      </c>
      <c r="AO1269" s="104">
        <f t="shared" si="584"/>
        <v>0.73611111111111116</v>
      </c>
      <c r="AP1269" s="22" t="str" cm="1">
        <f t="array" ref="AP1269">IF(W1269="","",IF(SUMPRODUCT((W1269=$W$7:$W$2042)*(AH1269=$AH$7:$AH$2042)*(AN1269=$AN$7:$AN$2042)*(AO1269=$AO$7:$AO$2042)*(ROW($W$7:$W$2042)&lt;&gt;ROW(W1269))*((R1269=0)*($R$7:$R$2042&gt;0)+(R1269&gt;0)*($R$7:$R$2042=0)))&gt;0,"SALONES UNIDOS",IF(SUMPRODUCT((W1269=$W$7:$W$2042)*(AH1269=$AH$7:$AH$2042)*((AN1269&lt;$AO$7:$AO$2042)*(AO1269&gt;$AN$7:$AN$2042))*(ROW($W$7:$W$2042)&lt;&gt;ROW(W1269)))&gt;0,"Cruzado","Sin cruce")))</f>
        <v>Sin cruce</v>
      </c>
      <c r="AQ1269" s="104"/>
      <c r="AR1269" s="104"/>
      <c r="AS1269" s="22"/>
      <c r="AT1269" s="22"/>
      <c r="AU1269" s="361" t="str" cm="1">
        <f t="array" ref="AU1269">IF(AB1269="","",IF(SUMPRODUCT((AB1269=$AB$989:$AB$1558)*(AH1269=$AH$989:$AH$1558)*(AQ1269=$AQ$989:$AQ$1558)*(AR1269=$AR$989:$AR$1558)*(ROW($AB$989:$AB$1558)&lt;&gt;ROW(AB1269))*((R1269=0)*($R$989:$R$1558&gt;0)+(R1269&gt;0)*($R$989:$R$1558=0)))&gt;0,"SALONES UNIDOS",IF(SUMPRODUCT((AB1269=$AB$989:$AB$1558)*(AH1269=$AH$989:$AH$1558)*((AQ1269&lt;$AR$989:$AR$1558)*(AR1269&gt;$AQ$989:$AQ$1558))*(ROW($AB$989:$AB$1558)&lt;&gt;ROW(AB1269)))&gt;0,"Cruzado","Sin cruce")))</f>
        <v/>
      </c>
      <c r="AV1269" s="361" t="str" cm="1">
        <f t="array" ref="AV1269">IF(AD1269="","",IF(SUMPRODUCT((AD1269=$AD$989:$AD$1558)*(AH1269=$AH$989:$AH$1558)*(AS1269=$AS$989:$AS$1558)*(AT1269=$AT$989:$AT$1558)*(ROW($AD$989:$AD$1558)&lt;&gt;ROW(AD1269))*((R1269=0)*($R$989:$R$1558&gt;0)+(R1269&gt;0)*($R$989:$R$1558=0)))&gt;0,"SALONES UNIDOS",IF(SUMPRODUCT((AD1269=$AD$989:$AD$1558)*(AH1269=$AH$989:$AH$1558)*((AS1269&lt;$AT$989:$AT$1558)*(AT1269&gt;$AS$989:$AS$1558))*(ROW($AD$989:$AD$1558)&lt;&gt;ROW(AD1269)))&gt;0,"Cruzado","Sin cruce")))</f>
        <v/>
      </c>
      <c r="AW1269" s="104" t="str">
        <f t="shared" si="590"/>
        <v>EN8PRINCIPALA</v>
      </c>
      <c r="AX1269" s="104" t="str" cm="1">
        <f t="array" ref="AX1269">IF(AW1269="","",IF(SUMPRODUCT((AW1269=$AW$7:$AW$2042)*(AH1269=$AH$7:$AH$2042)*(AN1269=$AN$7:$AN$2042)*(AO1269=$AO$7:$AO$2042)*(ROW($AW$7:$AW$2042)&lt;&gt;ROW(AW1269))*((R1269=0)*($R$7:$R$2042&gt;0)+(R1269&gt;0)*($R$7:$R$2042=0)))&gt;0,"SALONES UNIDOS",IF(SUMPRODUCT((AW1269=$AW$7:$AW$2042)*(AH1269=$AH$7:$AH$2042)*((AN1269&lt;$AO$7:$AO$2042)*(AO1269&gt;$AN$7:$AN$2042))*(ROW($AW$7:$AW$2042)&lt;&gt;ROW(AW1269)))&gt;0,"Cruzado","Sin cruce")))</f>
        <v>Sin cruce</v>
      </c>
    </row>
    <row r="1270" spans="2:50" ht="19.8" hidden="1" customHeight="1" x14ac:dyDescent="0.25">
      <c r="B1270" s="494" t="s">
        <v>314</v>
      </c>
      <c r="C1270" s="364" t="s">
        <v>284</v>
      </c>
      <c r="D1270" s="364">
        <v>202011</v>
      </c>
      <c r="E1270" s="373" t="s">
        <v>280</v>
      </c>
      <c r="F1270" s="370" t="s">
        <v>291</v>
      </c>
      <c r="G1270" s="373" t="s">
        <v>285</v>
      </c>
      <c r="H1270" s="373">
        <v>8</v>
      </c>
      <c r="I1270" s="373" t="s">
        <v>281</v>
      </c>
      <c r="J1270" s="373" t="s">
        <v>281</v>
      </c>
      <c r="K1270" s="194" t="s">
        <v>644</v>
      </c>
      <c r="L1270" s="364" t="s">
        <v>645</v>
      </c>
      <c r="M1270" s="364" t="s">
        <v>349</v>
      </c>
      <c r="N1270" s="364" t="s">
        <v>621</v>
      </c>
      <c r="O1270" s="373" t="s">
        <v>321</v>
      </c>
      <c r="P1270" s="364">
        <v>2</v>
      </c>
      <c r="Q1270" s="364">
        <v>0</v>
      </c>
      <c r="R1270" s="369">
        <v>2</v>
      </c>
      <c r="S1270" s="364">
        <v>2</v>
      </c>
      <c r="T1270" s="8"/>
      <c r="U1270" s="374">
        <v>50</v>
      </c>
      <c r="V1270" s="370">
        <v>72887149</v>
      </c>
      <c r="W1270" s="373" t="s">
        <v>246</v>
      </c>
      <c r="X1270" s="364" t="s">
        <v>321</v>
      </c>
      <c r="Y1270" s="364" t="s">
        <v>578</v>
      </c>
      <c r="Z1270" s="364"/>
      <c r="AA1270" s="364"/>
      <c r="AB1270" s="370"/>
      <c r="AC1270" s="364"/>
      <c r="AD1270" s="369"/>
      <c r="AE1270" s="370"/>
      <c r="AF1270" s="370"/>
      <c r="AG1270" s="364" t="s">
        <v>559</v>
      </c>
      <c r="AH1270" s="364">
        <v>2</v>
      </c>
      <c r="AI1270" s="364">
        <v>20</v>
      </c>
      <c r="AJ1270" s="364">
        <v>10</v>
      </c>
      <c r="AK1270" s="364">
        <v>21</v>
      </c>
      <c r="AL1270" s="364">
        <v>50</v>
      </c>
      <c r="AM1270" s="22">
        <f t="shared" si="589"/>
        <v>2</v>
      </c>
      <c r="AN1270" s="104">
        <f t="shared" ref="AN1270:AN1333" si="603">AI1270/24+AJ1270/1440</f>
        <v>0.84027777777777779</v>
      </c>
      <c r="AO1270" s="104">
        <f t="shared" ref="AO1270:AO1333" si="604">AK1270/24+AL1270/1440</f>
        <v>0.90972222222222221</v>
      </c>
      <c r="AP1270" s="22" t="str" cm="1">
        <f t="array" ref="AP1270">IF(W1270="","",IF(SUMPRODUCT((W1270=$W$7:$W$2042)*(AH1270=$AH$7:$AH$2042)*(AN1270=$AN$7:$AN$2042)*(AO1270=$AO$7:$AO$2042)*(ROW($W$7:$W$2042)&lt;&gt;ROW(W1270))*((R1270=0)*($R$7:$R$2042&gt;0)+(R1270&gt;0)*($R$7:$R$2042=0)))&gt;0,"SALONES UNIDOS",IF(SUMPRODUCT((W1270=$W$7:$W$2042)*(AH1270=$AH$7:$AH$2042)*((AN1270&lt;$AO$7:$AO$2042)*(AO1270&gt;$AN$7:$AN$2042))*(ROW($W$7:$W$2042)&lt;&gt;ROW(W1270)))&gt;0,"Cruzado","Sin cruce")))</f>
        <v>Sin cruce</v>
      </c>
      <c r="AQ1270" s="104"/>
      <c r="AR1270" s="104"/>
      <c r="AS1270" s="22"/>
      <c r="AT1270" s="22"/>
      <c r="AU1270" s="361" t="str" cm="1">
        <f t="array" ref="AU1270">IF(AB1270="","",IF(SUMPRODUCT((AB1270=$AB$989:$AB$1558)*(AH1270=$AH$989:$AH$1558)*(AQ1270=$AQ$989:$AQ$1558)*(AR1270=$AR$989:$AR$1558)*(ROW($AB$989:$AB$1558)&lt;&gt;ROW(AB1270))*((R1270=0)*($R$989:$R$1558&gt;0)+(R1270&gt;0)*($R$989:$R$1558=0)))&gt;0,"SALONES UNIDOS",IF(SUMPRODUCT((AB1270=$AB$989:$AB$1558)*(AH1270=$AH$989:$AH$1558)*((AQ1270&lt;$AR$989:$AR$1558)*(AR1270&gt;$AQ$989:$AQ$1558))*(ROW($AB$989:$AB$1558)&lt;&gt;ROW(AB1270)))&gt;0,"Cruzado","Sin cruce")))</f>
        <v/>
      </c>
      <c r="AV1270" s="361" t="str" cm="1">
        <f t="array" ref="AV1270">IF(AD1270="","",IF(SUMPRODUCT((AD1270=$AD$989:$AD$1558)*(AH1270=$AH$989:$AH$1558)*(AS1270=$AS$989:$AS$1558)*(AT1270=$AT$989:$AT$1558)*(ROW($AD$989:$AD$1558)&lt;&gt;ROW(AD1270))*((R1270=0)*($R$989:$R$1558&gt;0)+(R1270&gt;0)*($R$989:$R$1558=0)))&gt;0,"SALONES UNIDOS",IF(SUMPRODUCT((AD1270=$AD$989:$AD$1558)*(AH1270=$AH$989:$AH$1558)*((AS1270&lt;$AT$989:$AT$1558)*(AT1270&gt;$AS$989:$AS$1558))*(ROW($AD$989:$AD$1558)&lt;&gt;ROW(AD1270)))&gt;0,"Cruzado","Sin cruce")))</f>
        <v/>
      </c>
      <c r="AW1270" s="104" t="str">
        <f t="shared" si="590"/>
        <v>EN8PRINCIPALB</v>
      </c>
      <c r="AX1270" s="104" t="str" cm="1">
        <f t="array" ref="AX1270">IF(AW1270="","",IF(SUMPRODUCT((AW1270=$AW$7:$AW$2042)*(AH1270=$AH$7:$AH$2042)*(AN1270=$AN$7:$AN$2042)*(AO1270=$AO$7:$AO$2042)*(ROW($AW$7:$AW$2042)&lt;&gt;ROW(AW1270))*((R1270=0)*($R$7:$R$2042&gt;0)+(R1270&gt;0)*($R$7:$R$2042=0)))&gt;0,"SALONES UNIDOS",IF(SUMPRODUCT((AW1270=$AW$7:$AW$2042)*(AH1270=$AH$7:$AH$2042)*((AN1270&lt;$AO$7:$AO$2042)*(AO1270&gt;$AN$7:$AN$2042))*(ROW($AW$7:$AW$2042)&lt;&gt;ROW(AW1270)))&gt;0,"Cruzado","Sin cruce")))</f>
        <v>Sin cruce</v>
      </c>
    </row>
    <row r="1271" spans="2:50" ht="19.8" hidden="1" customHeight="1" x14ac:dyDescent="0.25">
      <c r="B1271" s="494" t="s">
        <v>314</v>
      </c>
      <c r="C1271" s="364" t="s">
        <v>284</v>
      </c>
      <c r="D1271" s="364">
        <v>202011</v>
      </c>
      <c r="E1271" s="373" t="s">
        <v>280</v>
      </c>
      <c r="F1271" s="370" t="s">
        <v>291</v>
      </c>
      <c r="G1271" s="373" t="s">
        <v>285</v>
      </c>
      <c r="H1271" s="373">
        <v>8</v>
      </c>
      <c r="I1271" s="373" t="s">
        <v>281</v>
      </c>
      <c r="J1271" s="373" t="s">
        <v>281</v>
      </c>
      <c r="K1271" s="194" t="s">
        <v>646</v>
      </c>
      <c r="L1271" s="364" t="s">
        <v>633</v>
      </c>
      <c r="M1271" s="364" t="s">
        <v>349</v>
      </c>
      <c r="N1271" s="364" t="s">
        <v>318</v>
      </c>
      <c r="O1271" s="373" t="s">
        <v>315</v>
      </c>
      <c r="P1271" s="364">
        <v>2</v>
      </c>
      <c r="Q1271" s="364">
        <v>2</v>
      </c>
      <c r="R1271" s="369">
        <v>4</v>
      </c>
      <c r="S1271" s="364">
        <v>3</v>
      </c>
      <c r="T1271" s="8"/>
      <c r="U1271" s="374">
        <v>35</v>
      </c>
      <c r="V1271" s="370">
        <v>21867757</v>
      </c>
      <c r="W1271" s="373" t="s">
        <v>151</v>
      </c>
      <c r="X1271" s="364" t="s">
        <v>315</v>
      </c>
      <c r="Y1271" s="364" t="s">
        <v>556</v>
      </c>
      <c r="Z1271" s="364"/>
      <c r="AA1271" s="364"/>
      <c r="AB1271" s="364" t="s">
        <v>857</v>
      </c>
      <c r="AC1271" s="364"/>
      <c r="AD1271" s="369"/>
      <c r="AE1271" s="370"/>
      <c r="AF1271" s="370"/>
      <c r="AG1271" s="370" t="s">
        <v>319</v>
      </c>
      <c r="AH1271" s="364">
        <v>1</v>
      </c>
      <c r="AI1271" s="364">
        <v>14</v>
      </c>
      <c r="AJ1271" s="364">
        <v>20</v>
      </c>
      <c r="AK1271" s="364">
        <v>17</v>
      </c>
      <c r="AL1271" s="364">
        <v>40</v>
      </c>
      <c r="AM1271" s="22">
        <f t="shared" si="589"/>
        <v>4</v>
      </c>
      <c r="AN1271" s="104">
        <f t="shared" si="603"/>
        <v>0.59722222222222221</v>
      </c>
      <c r="AO1271" s="104">
        <f t="shared" si="604"/>
        <v>0.73611111111111116</v>
      </c>
      <c r="AP1271" s="22" t="str" cm="1">
        <f t="array" ref="AP1271">IF(W1271="","",IF(SUMPRODUCT((W1271=$W$7:$W$2042)*(AH1271=$AH$7:$AH$2042)*(AN1271=$AN$7:$AN$2042)*(AO1271=$AO$7:$AO$2042)*(ROW($W$7:$W$2042)&lt;&gt;ROW(W1271))*((R1271=0)*($R$7:$R$2042&gt;0)+(R1271&gt;0)*($R$7:$R$2042=0)))&gt;0,"SALONES UNIDOS",IF(SUMPRODUCT((W1271=$W$7:$W$2042)*(AH1271=$AH$7:$AH$2042)*((AN1271&lt;$AO$7:$AO$2042)*(AO1271&gt;$AN$7:$AN$2042))*(ROW($W$7:$W$2042)&lt;&gt;ROW(W1271)))&gt;0,"Cruzado","Sin cruce")))</f>
        <v>Sin cruce</v>
      </c>
      <c r="AQ1271" s="104">
        <f>AN1271</f>
        <v>0.59722222222222221</v>
      </c>
      <c r="AR1271" s="104">
        <f>AO1271</f>
        <v>0.73611111111111116</v>
      </c>
      <c r="AS1271" s="22"/>
      <c r="AT1271" s="22"/>
      <c r="AU1271" s="361" t="str" cm="1">
        <f t="array" ref="AU1271">IF(AB1271="","",IF(SUMPRODUCT((AB1271=$AB$989:$AB$1558)*(AH1271=$AH$989:$AH$1558)*(AQ1271=$AQ$989:$AQ$1558)*(AR1271=$AR$989:$AR$1558)*(ROW($AB$989:$AB$1558)&lt;&gt;ROW(AB1271))*((R1271=0)*($R$989:$R$1558&gt;0)+(R1271&gt;0)*($R$989:$R$1558=0)))&gt;0,"SALONES UNIDOS",IF(SUMPRODUCT((AB1271=$AB$989:$AB$1558)*(AH1271=$AH$989:$AH$1558)*((AQ1271&lt;$AR$989:$AR$1558)*(AR1271&gt;$AQ$989:$AQ$1558))*(ROW($AB$989:$AB$1558)&lt;&gt;ROW(AB1271)))&gt;0,"Cruzado","Sin cruce")))</f>
        <v>Sin cruce</v>
      </c>
      <c r="AV1271" s="361" t="str" cm="1">
        <f t="array" ref="AV1271">IF(AD1271="","",IF(SUMPRODUCT((AD1271=$AD$989:$AD$1558)*(AH1271=$AH$989:$AH$1558)*(AS1271=$AS$989:$AS$1558)*(AT1271=$AT$989:$AT$1558)*(ROW($AD$989:$AD$1558)&lt;&gt;ROW(AD1271))*((R1271=0)*($R$989:$R$1558&gt;0)+(R1271&gt;0)*($R$989:$R$1558=0)))&gt;0,"SALONES UNIDOS",IF(SUMPRODUCT((AD1271=$AD$989:$AD$1558)*(AH1271=$AH$989:$AH$1558)*((AS1271&lt;$AT$989:$AT$1558)*(AT1271&gt;$AS$989:$AS$1558))*(ROW($AD$989:$AD$1558)&lt;&gt;ROW(AD1271)))&gt;0,"Cruzado","Sin cruce")))</f>
        <v/>
      </c>
      <c r="AW1271" s="104" t="str">
        <f t="shared" si="590"/>
        <v>EN8PRINCIPALB</v>
      </c>
      <c r="AX1271" s="104" t="str" cm="1">
        <f t="array" ref="AX1271">IF(AW1271="","",IF(SUMPRODUCT((AW1271=$AW$7:$AW$2042)*(AH1271=$AH$7:$AH$2042)*(AN1271=$AN$7:$AN$2042)*(AO1271=$AO$7:$AO$2042)*(ROW($AW$7:$AW$2042)&lt;&gt;ROW(AW1271))*((R1271=0)*($R$7:$R$2042&gt;0)+(R1271&gt;0)*($R$7:$R$2042=0)))&gt;0,"SALONES UNIDOS",IF(SUMPRODUCT((AW1271=$AW$7:$AW$2042)*(AH1271=$AH$7:$AH$2042)*((AN1271&lt;$AO$7:$AO$2042)*(AO1271&gt;$AN$7:$AN$2042))*(ROW($AW$7:$AW$2042)&lt;&gt;ROW(AW1271)))&gt;0,"Cruzado","Sin cruce")))</f>
        <v>Sin cruce</v>
      </c>
    </row>
    <row r="1272" spans="2:50" ht="19.8" hidden="1" customHeight="1" x14ac:dyDescent="0.25">
      <c r="B1272" s="494" t="s">
        <v>314</v>
      </c>
      <c r="C1272" s="364" t="s">
        <v>284</v>
      </c>
      <c r="D1272" s="364">
        <v>202011</v>
      </c>
      <c r="E1272" s="373" t="s">
        <v>280</v>
      </c>
      <c r="F1272" s="370" t="s">
        <v>291</v>
      </c>
      <c r="G1272" s="373" t="s">
        <v>285</v>
      </c>
      <c r="H1272" s="373">
        <v>8</v>
      </c>
      <c r="I1272" s="373" t="s">
        <v>281</v>
      </c>
      <c r="J1272" s="373" t="s">
        <v>281</v>
      </c>
      <c r="K1272" s="194" t="s">
        <v>647</v>
      </c>
      <c r="L1272" s="364" t="s">
        <v>648</v>
      </c>
      <c r="M1272" s="364" t="s">
        <v>324</v>
      </c>
      <c r="N1272" s="364" t="s">
        <v>318</v>
      </c>
      <c r="O1272" s="373" t="s">
        <v>321</v>
      </c>
      <c r="P1272" s="364">
        <v>3</v>
      </c>
      <c r="Q1272" s="364">
        <v>0</v>
      </c>
      <c r="R1272" s="369">
        <v>3</v>
      </c>
      <c r="S1272" s="364">
        <v>3</v>
      </c>
      <c r="T1272" s="8"/>
      <c r="U1272" s="374">
        <v>50</v>
      </c>
      <c r="V1272" s="370">
        <v>45820772</v>
      </c>
      <c r="W1272" s="373" t="s">
        <v>206</v>
      </c>
      <c r="X1272" s="364" t="s">
        <v>321</v>
      </c>
      <c r="Y1272" s="364" t="s">
        <v>578</v>
      </c>
      <c r="Z1272" s="364"/>
      <c r="AA1272" s="364"/>
      <c r="AB1272" s="370"/>
      <c r="AC1272" s="364"/>
      <c r="AD1272" s="369"/>
      <c r="AE1272" s="370"/>
      <c r="AF1272" s="370"/>
      <c r="AG1272" s="364" t="s">
        <v>559</v>
      </c>
      <c r="AH1272" s="364">
        <v>1</v>
      </c>
      <c r="AI1272" s="364">
        <v>18</v>
      </c>
      <c r="AJ1272" s="364">
        <v>30</v>
      </c>
      <c r="AK1272" s="364">
        <v>21</v>
      </c>
      <c r="AL1272" s="364">
        <v>0</v>
      </c>
      <c r="AM1272" s="22">
        <f t="shared" si="589"/>
        <v>3</v>
      </c>
      <c r="AN1272" s="104">
        <f t="shared" si="603"/>
        <v>0.77083333333333337</v>
      </c>
      <c r="AO1272" s="104">
        <f t="shared" si="604"/>
        <v>0.875</v>
      </c>
      <c r="AP1272" s="22" t="str" cm="1">
        <f t="array" ref="AP1272">IF(W1272="","",IF(SUMPRODUCT((W1272=$W$7:$W$2042)*(AH1272=$AH$7:$AH$2042)*(AN1272=$AN$7:$AN$2042)*(AO1272=$AO$7:$AO$2042)*(ROW($W$7:$W$2042)&lt;&gt;ROW(W1272))*((R1272=0)*($R$7:$R$2042&gt;0)+(R1272&gt;0)*($R$7:$R$2042=0)))&gt;0,"SALONES UNIDOS",IF(SUMPRODUCT((W1272=$W$7:$W$2042)*(AH1272=$AH$7:$AH$2042)*((AN1272&lt;$AO$7:$AO$2042)*(AO1272&gt;$AN$7:$AN$2042))*(ROW($W$7:$W$2042)&lt;&gt;ROW(W1272)))&gt;0,"Cruzado","Sin cruce")))</f>
        <v>Sin cruce</v>
      </c>
      <c r="AQ1272" s="104"/>
      <c r="AR1272" s="104"/>
      <c r="AS1272" s="22"/>
      <c r="AT1272" s="22"/>
      <c r="AU1272" s="361" t="str" cm="1">
        <f t="array" ref="AU1272">IF(AB1272="","",IF(SUMPRODUCT((AB1272=$AB$989:$AB$1558)*(AH1272=$AH$989:$AH$1558)*(AQ1272=$AQ$989:$AQ$1558)*(AR1272=$AR$989:$AR$1558)*(ROW($AB$989:$AB$1558)&lt;&gt;ROW(AB1272))*((R1272=0)*($R$989:$R$1558&gt;0)+(R1272&gt;0)*($R$989:$R$1558=0)))&gt;0,"SALONES UNIDOS",IF(SUMPRODUCT((AB1272=$AB$989:$AB$1558)*(AH1272=$AH$989:$AH$1558)*((AQ1272&lt;$AR$989:$AR$1558)*(AR1272&gt;$AQ$989:$AQ$1558))*(ROW($AB$989:$AB$1558)&lt;&gt;ROW(AB1272)))&gt;0,"Cruzado","Sin cruce")))</f>
        <v/>
      </c>
      <c r="AV1272" s="361" t="str" cm="1">
        <f t="array" ref="AV1272">IF(AD1272="","",IF(SUMPRODUCT((AD1272=$AD$989:$AD$1558)*(AH1272=$AH$989:$AH$1558)*(AS1272=$AS$989:$AS$1558)*(AT1272=$AT$989:$AT$1558)*(ROW($AD$989:$AD$1558)&lt;&gt;ROW(AD1272))*((R1272=0)*($R$989:$R$1558&gt;0)+(R1272&gt;0)*($R$989:$R$1558=0)))&gt;0,"SALONES UNIDOS",IF(SUMPRODUCT((AD1272=$AD$989:$AD$1558)*(AH1272=$AH$989:$AH$1558)*((AS1272&lt;$AT$989:$AT$1558)*(AT1272&gt;$AS$989:$AS$1558))*(ROW($AD$989:$AD$1558)&lt;&gt;ROW(AD1272)))&gt;0,"Cruzado","Sin cruce")))</f>
        <v/>
      </c>
      <c r="AW1272" s="104" t="str">
        <f t="shared" si="590"/>
        <v>EN8PRINCIPALB</v>
      </c>
      <c r="AX1272" s="104" t="str" cm="1">
        <f t="array" ref="AX1272">IF(AW1272="","",IF(SUMPRODUCT((AW1272=$AW$7:$AW$2042)*(AH1272=$AH$7:$AH$2042)*(AN1272=$AN$7:$AN$2042)*(AO1272=$AO$7:$AO$2042)*(ROW($AW$7:$AW$2042)&lt;&gt;ROW(AW1272))*((R1272=0)*($R$7:$R$2042&gt;0)+(R1272&gt;0)*($R$7:$R$2042=0)))&gt;0,"SALONES UNIDOS",IF(SUMPRODUCT((AW1272=$AW$7:$AW$2042)*(AH1272=$AH$7:$AH$2042)*((AN1272&lt;$AO$7:$AO$2042)*(AO1272&gt;$AN$7:$AN$2042))*(ROW($AW$7:$AW$2042)&lt;&gt;ROW(AW1272)))&gt;0,"Cruzado","Sin cruce")))</f>
        <v>Sin cruce</v>
      </c>
    </row>
    <row r="1273" spans="2:50" ht="19.8" hidden="1" customHeight="1" x14ac:dyDescent="0.25">
      <c r="B1273" s="494" t="s">
        <v>314</v>
      </c>
      <c r="C1273" s="364" t="s">
        <v>284</v>
      </c>
      <c r="D1273" s="364">
        <v>202011</v>
      </c>
      <c r="E1273" s="373" t="s">
        <v>280</v>
      </c>
      <c r="F1273" s="370" t="s">
        <v>291</v>
      </c>
      <c r="G1273" s="373" t="s">
        <v>285</v>
      </c>
      <c r="H1273" s="373">
        <v>8</v>
      </c>
      <c r="I1273" s="373" t="s">
        <v>281</v>
      </c>
      <c r="J1273" s="373" t="s">
        <v>281</v>
      </c>
      <c r="K1273" s="194" t="s">
        <v>326</v>
      </c>
      <c r="L1273" s="364" t="s">
        <v>327</v>
      </c>
      <c r="M1273" s="364" t="s">
        <v>324</v>
      </c>
      <c r="N1273" s="364" t="s">
        <v>318</v>
      </c>
      <c r="O1273" s="373" t="s">
        <v>321</v>
      </c>
      <c r="P1273" s="364">
        <v>3</v>
      </c>
      <c r="Q1273" s="364">
        <v>2</v>
      </c>
      <c r="R1273" s="369">
        <v>5</v>
      </c>
      <c r="S1273" s="364">
        <v>4</v>
      </c>
      <c r="T1273" s="8"/>
      <c r="U1273" s="374">
        <v>20</v>
      </c>
      <c r="V1273" s="370">
        <v>9575456</v>
      </c>
      <c r="W1273" s="373" t="s">
        <v>191</v>
      </c>
      <c r="X1273" s="364" t="s">
        <v>321</v>
      </c>
      <c r="Y1273" s="364" t="s">
        <v>578</v>
      </c>
      <c r="Z1273" s="364"/>
      <c r="AA1273" s="364"/>
      <c r="AB1273" s="370"/>
      <c r="AC1273" s="364"/>
      <c r="AD1273" s="369"/>
      <c r="AE1273" s="370"/>
      <c r="AF1273" s="370"/>
      <c r="AG1273" s="364" t="s">
        <v>319</v>
      </c>
      <c r="AH1273" s="364">
        <v>7</v>
      </c>
      <c r="AI1273" s="364">
        <v>18</v>
      </c>
      <c r="AJ1273" s="364">
        <v>30</v>
      </c>
      <c r="AK1273" s="364">
        <v>22</v>
      </c>
      <c r="AL1273" s="364">
        <v>40</v>
      </c>
      <c r="AM1273" s="22">
        <f t="shared" si="589"/>
        <v>5</v>
      </c>
      <c r="AN1273" s="104">
        <f t="shared" si="603"/>
        <v>0.77083333333333337</v>
      </c>
      <c r="AO1273" s="104">
        <f t="shared" si="604"/>
        <v>0.94444444444444442</v>
      </c>
      <c r="AP1273" s="22" t="str" cm="1">
        <f t="array" ref="AP1273">IF(W1273="","",IF(SUMPRODUCT((W1273=$W$7:$W$2042)*(AH1273=$AH$7:$AH$2042)*(AN1273=$AN$7:$AN$2042)*(AO1273=$AO$7:$AO$2042)*(ROW($W$7:$W$2042)&lt;&gt;ROW(W1273))*((R1273=0)*($R$7:$R$2042&gt;0)+(R1273&gt;0)*($R$7:$R$2042=0)))&gt;0,"SALONES UNIDOS",IF(SUMPRODUCT((W1273=$W$7:$W$2042)*(AH1273=$AH$7:$AH$2042)*((AN1273&lt;$AO$7:$AO$2042)*(AO1273&gt;$AN$7:$AN$2042))*(ROW($W$7:$W$2042)&lt;&gt;ROW(W1273)))&gt;0,"Cruzado","Sin cruce")))</f>
        <v>Sin cruce</v>
      </c>
      <c r="AQ1273" s="104"/>
      <c r="AR1273" s="104"/>
      <c r="AS1273" s="22"/>
      <c r="AT1273" s="22"/>
      <c r="AU1273" s="361" t="str" cm="1">
        <f t="array" ref="AU1273">IF(AB1273="","",IF(SUMPRODUCT((AB1273=$AB$989:$AB$1558)*(AH1273=$AH$989:$AH$1558)*(AQ1273=$AQ$989:$AQ$1558)*(AR1273=$AR$989:$AR$1558)*(ROW($AB$989:$AB$1558)&lt;&gt;ROW(AB1273))*((R1273=0)*($R$989:$R$1558&gt;0)+(R1273&gt;0)*($R$989:$R$1558=0)))&gt;0,"SALONES UNIDOS",IF(SUMPRODUCT((AB1273=$AB$989:$AB$1558)*(AH1273=$AH$989:$AH$1558)*((AQ1273&lt;$AR$989:$AR$1558)*(AR1273&gt;$AQ$989:$AQ$1558))*(ROW($AB$989:$AB$1558)&lt;&gt;ROW(AB1273)))&gt;0,"Cruzado","Sin cruce")))</f>
        <v/>
      </c>
      <c r="AV1273" s="361" t="str" cm="1">
        <f t="array" ref="AV1273">IF(AD1273="","",IF(SUMPRODUCT((AD1273=$AD$989:$AD$1558)*(AH1273=$AH$989:$AH$1558)*(AS1273=$AS$989:$AS$1558)*(AT1273=$AT$989:$AT$1558)*(ROW($AD$989:$AD$1558)&lt;&gt;ROW(AD1273))*((R1273=0)*($R$989:$R$1558&gt;0)+(R1273&gt;0)*($R$989:$R$1558=0)))&gt;0,"SALONES UNIDOS",IF(SUMPRODUCT((AD1273=$AD$989:$AD$1558)*(AH1273=$AH$989:$AH$1558)*((AS1273&lt;$AT$989:$AT$1558)*(AT1273&gt;$AS$989:$AS$1558))*(ROW($AD$989:$AD$1558)&lt;&gt;ROW(AD1273)))&gt;0,"Cruzado","Sin cruce")))</f>
        <v/>
      </c>
      <c r="AW1273" s="104" t="str">
        <f t="shared" si="590"/>
        <v>EN8PRINCIPALB</v>
      </c>
      <c r="AX1273" s="104" t="str" cm="1">
        <f t="array" ref="AX1273">IF(AW1273="","",IF(SUMPRODUCT((AW1273=$AW$7:$AW$2042)*(AH1273=$AH$7:$AH$2042)*(AN1273=$AN$7:$AN$2042)*(AO1273=$AO$7:$AO$2042)*(ROW($AW$7:$AW$2042)&lt;&gt;ROW(AW1273))*((R1273=0)*($R$7:$R$2042&gt;0)+(R1273&gt;0)*($R$7:$R$2042=0)))&gt;0,"SALONES UNIDOS",IF(SUMPRODUCT((AW1273=$AW$7:$AW$2042)*(AH1273=$AH$7:$AH$2042)*((AN1273&lt;$AO$7:$AO$2042)*(AO1273&gt;$AN$7:$AN$2042))*(ROW($AW$7:$AW$2042)&lt;&gt;ROW(AW1273)))&gt;0,"Cruzado","Sin cruce")))</f>
        <v>Sin cruce</v>
      </c>
    </row>
    <row r="1274" spans="2:50" ht="19.8" hidden="1" customHeight="1" x14ac:dyDescent="0.25">
      <c r="B1274" s="494" t="s">
        <v>314</v>
      </c>
      <c r="C1274" s="364" t="s">
        <v>284</v>
      </c>
      <c r="D1274" s="364">
        <v>202011</v>
      </c>
      <c r="E1274" s="373" t="s">
        <v>280</v>
      </c>
      <c r="F1274" s="370" t="s">
        <v>291</v>
      </c>
      <c r="G1274" s="373" t="s">
        <v>285</v>
      </c>
      <c r="H1274" s="373">
        <v>8</v>
      </c>
      <c r="I1274" s="373" t="s">
        <v>283</v>
      </c>
      <c r="J1274" s="373" t="s">
        <v>283</v>
      </c>
      <c r="K1274" s="194" t="s">
        <v>644</v>
      </c>
      <c r="L1274" s="364" t="s">
        <v>645</v>
      </c>
      <c r="M1274" s="364" t="s">
        <v>349</v>
      </c>
      <c r="N1274" s="364" t="s">
        <v>621</v>
      </c>
      <c r="O1274" s="373" t="s">
        <v>321</v>
      </c>
      <c r="P1274" s="364">
        <v>2</v>
      </c>
      <c r="Q1274" s="364">
        <v>0</v>
      </c>
      <c r="R1274" s="369">
        <v>2</v>
      </c>
      <c r="S1274" s="364">
        <v>2</v>
      </c>
      <c r="T1274" s="8"/>
      <c r="U1274" s="374">
        <v>50</v>
      </c>
      <c r="V1274" s="370">
        <v>72887149</v>
      </c>
      <c r="W1274" s="373" t="s">
        <v>246</v>
      </c>
      <c r="X1274" s="364" t="s">
        <v>321</v>
      </c>
      <c r="Y1274" s="364" t="s">
        <v>556</v>
      </c>
      <c r="Z1274" s="364"/>
      <c r="AA1274" s="364"/>
      <c r="AB1274" s="370"/>
      <c r="AC1274" s="364"/>
      <c r="AD1274" s="369"/>
      <c r="AE1274" s="370"/>
      <c r="AF1274" s="370"/>
      <c r="AG1274" s="364" t="s">
        <v>559</v>
      </c>
      <c r="AH1274" s="364">
        <v>4</v>
      </c>
      <c r="AI1274" s="364">
        <v>15</v>
      </c>
      <c r="AJ1274" s="364">
        <v>10</v>
      </c>
      <c r="AK1274" s="364">
        <v>16</v>
      </c>
      <c r="AL1274" s="364">
        <v>50</v>
      </c>
      <c r="AM1274" s="22">
        <f t="shared" si="589"/>
        <v>2</v>
      </c>
      <c r="AN1274" s="104">
        <f t="shared" si="603"/>
        <v>0.63194444444444442</v>
      </c>
      <c r="AO1274" s="104">
        <f t="shared" si="604"/>
        <v>0.70138888888888884</v>
      </c>
      <c r="AP1274" s="22" t="str" cm="1">
        <f t="array" ref="AP1274">IF(W1274="","",IF(SUMPRODUCT((W1274=$W$7:$W$2042)*(AH1274=$AH$7:$AH$2042)*(AN1274=$AN$7:$AN$2042)*(AO1274=$AO$7:$AO$2042)*(ROW($W$7:$W$2042)&lt;&gt;ROW(W1274))*((R1274=0)*($R$7:$R$2042&gt;0)+(R1274&gt;0)*($R$7:$R$2042=0)))&gt;0,"SALONES UNIDOS",IF(SUMPRODUCT((W1274=$W$7:$W$2042)*(AH1274=$AH$7:$AH$2042)*((AN1274&lt;$AO$7:$AO$2042)*(AO1274&gt;$AN$7:$AN$2042))*(ROW($W$7:$W$2042)&lt;&gt;ROW(W1274)))&gt;0,"Cruzado","Sin cruce")))</f>
        <v>Sin cruce</v>
      </c>
      <c r="AQ1274" s="104"/>
      <c r="AR1274" s="104"/>
      <c r="AS1274" s="22"/>
      <c r="AT1274" s="22"/>
      <c r="AU1274" s="361" t="str" cm="1">
        <f t="array" ref="AU1274">IF(AB1274="","",IF(SUMPRODUCT((AB1274=$AB$989:$AB$1558)*(AH1274=$AH$989:$AH$1558)*(AQ1274=$AQ$989:$AQ$1558)*(AR1274=$AR$989:$AR$1558)*(ROW($AB$989:$AB$1558)&lt;&gt;ROW(AB1274))*((R1274=0)*($R$989:$R$1558&gt;0)+(R1274&gt;0)*($R$989:$R$1558=0)))&gt;0,"SALONES UNIDOS",IF(SUMPRODUCT((AB1274=$AB$989:$AB$1558)*(AH1274=$AH$989:$AH$1558)*((AQ1274&lt;$AR$989:$AR$1558)*(AR1274&gt;$AQ$989:$AQ$1558))*(ROW($AB$989:$AB$1558)&lt;&gt;ROW(AB1274)))&gt;0,"Cruzado","Sin cruce")))</f>
        <v/>
      </c>
      <c r="AV1274" s="361" t="str" cm="1">
        <f t="array" ref="AV1274">IF(AD1274="","",IF(SUMPRODUCT((AD1274=$AD$989:$AD$1558)*(AH1274=$AH$989:$AH$1558)*(AS1274=$AS$989:$AS$1558)*(AT1274=$AT$989:$AT$1558)*(ROW($AD$989:$AD$1558)&lt;&gt;ROW(AD1274))*((R1274=0)*($R$989:$R$1558&gt;0)+(R1274&gt;0)*($R$989:$R$1558=0)))&gt;0,"SALONES UNIDOS",IF(SUMPRODUCT((AD1274=$AD$989:$AD$1558)*(AH1274=$AH$989:$AH$1558)*((AS1274&lt;$AT$989:$AT$1558)*(AT1274&gt;$AS$989:$AS$1558))*(ROW($AD$989:$AD$1558)&lt;&gt;ROW(AD1274)))&gt;0,"Cruzado","Sin cruce")))</f>
        <v/>
      </c>
      <c r="AW1274" s="104" t="str">
        <f t="shared" si="590"/>
        <v>EN8PRINCIPALC</v>
      </c>
      <c r="AX1274" s="104" t="str" cm="1">
        <f t="array" ref="AX1274">IF(AW1274="","",IF(SUMPRODUCT((AW1274=$AW$7:$AW$2042)*(AH1274=$AH$7:$AH$2042)*(AN1274=$AN$7:$AN$2042)*(AO1274=$AO$7:$AO$2042)*(ROW($AW$7:$AW$2042)&lt;&gt;ROW(AW1274))*((R1274=0)*($R$7:$R$2042&gt;0)+(R1274&gt;0)*($R$7:$R$2042=0)))&gt;0,"SALONES UNIDOS",IF(SUMPRODUCT((AW1274=$AW$7:$AW$2042)*(AH1274=$AH$7:$AH$2042)*((AN1274&lt;$AO$7:$AO$2042)*(AO1274&gt;$AN$7:$AN$2042))*(ROW($AW$7:$AW$2042)&lt;&gt;ROW(AW1274)))&gt;0,"Cruzado","Sin cruce")))</f>
        <v>Sin cruce</v>
      </c>
    </row>
    <row r="1275" spans="2:50" ht="19.8" hidden="1" customHeight="1" x14ac:dyDescent="0.25">
      <c r="B1275" s="494" t="s">
        <v>314</v>
      </c>
      <c r="C1275" s="364" t="s">
        <v>284</v>
      </c>
      <c r="D1275" s="364">
        <v>202011</v>
      </c>
      <c r="E1275" s="373" t="s">
        <v>280</v>
      </c>
      <c r="F1275" s="370" t="s">
        <v>291</v>
      </c>
      <c r="G1275" s="373" t="s">
        <v>285</v>
      </c>
      <c r="H1275" s="373">
        <v>8</v>
      </c>
      <c r="I1275" s="373" t="s">
        <v>283</v>
      </c>
      <c r="J1275" s="373" t="s">
        <v>283</v>
      </c>
      <c r="K1275" s="194" t="s">
        <v>646</v>
      </c>
      <c r="L1275" s="364" t="s">
        <v>633</v>
      </c>
      <c r="M1275" s="364" t="s">
        <v>349</v>
      </c>
      <c r="N1275" s="364" t="s">
        <v>318</v>
      </c>
      <c r="O1275" s="373" t="s">
        <v>321</v>
      </c>
      <c r="P1275" s="364">
        <v>2</v>
      </c>
      <c r="Q1275" s="364">
        <v>2</v>
      </c>
      <c r="R1275" s="369">
        <v>4</v>
      </c>
      <c r="S1275" s="364">
        <v>3</v>
      </c>
      <c r="T1275" s="8"/>
      <c r="U1275" s="374">
        <v>50</v>
      </c>
      <c r="V1275" s="370">
        <v>21417302</v>
      </c>
      <c r="W1275" s="373" t="s">
        <v>164</v>
      </c>
      <c r="X1275" s="364" t="s">
        <v>321</v>
      </c>
      <c r="Y1275" s="364" t="s">
        <v>556</v>
      </c>
      <c r="Z1275" s="364"/>
      <c r="AA1275" s="364"/>
      <c r="AB1275" s="370"/>
      <c r="AC1275" s="364"/>
      <c r="AD1275" s="369"/>
      <c r="AE1275" s="370"/>
      <c r="AF1275" s="370"/>
      <c r="AG1275" s="364" t="s">
        <v>319</v>
      </c>
      <c r="AH1275" s="364">
        <v>3</v>
      </c>
      <c r="AI1275" s="364">
        <v>15</v>
      </c>
      <c r="AJ1275" s="364">
        <v>10</v>
      </c>
      <c r="AK1275" s="364">
        <v>18</v>
      </c>
      <c r="AL1275" s="364">
        <v>30</v>
      </c>
      <c r="AM1275" s="22">
        <f t="shared" ref="AM1275:AM1338" si="605">IF(AI1275="",R1275,ROUND(((((AK1275/24)+(AL1275/1440))-((AI1275/24)+(AJ1275/1440)))*1440/50),5))</f>
        <v>4</v>
      </c>
      <c r="AN1275" s="104">
        <f t="shared" si="603"/>
        <v>0.63194444444444442</v>
      </c>
      <c r="AO1275" s="104">
        <f t="shared" si="604"/>
        <v>0.77083333333333337</v>
      </c>
      <c r="AP1275" s="22" t="str" cm="1">
        <f t="array" ref="AP1275">IF(W1275="","",IF(SUMPRODUCT((W1275=$W$7:$W$2042)*(AH1275=$AH$7:$AH$2042)*(AN1275=$AN$7:$AN$2042)*(AO1275=$AO$7:$AO$2042)*(ROW($W$7:$W$2042)&lt;&gt;ROW(W1275))*((R1275=0)*($R$7:$R$2042&gt;0)+(R1275&gt;0)*($R$7:$R$2042=0)))&gt;0,"SALONES UNIDOS",IF(SUMPRODUCT((W1275=$W$7:$W$2042)*(AH1275=$AH$7:$AH$2042)*((AN1275&lt;$AO$7:$AO$2042)*(AO1275&gt;$AN$7:$AN$2042))*(ROW($W$7:$W$2042)&lt;&gt;ROW(W1275)))&gt;0,"Cruzado","Sin cruce")))</f>
        <v>Sin cruce</v>
      </c>
      <c r="AQ1275" s="104"/>
      <c r="AR1275" s="104"/>
      <c r="AS1275" s="22"/>
      <c r="AT1275" s="22"/>
      <c r="AU1275" s="361" t="str" cm="1">
        <f t="array" ref="AU1275">IF(AB1275="","",IF(SUMPRODUCT((AB1275=$AB$989:$AB$1558)*(AH1275=$AH$989:$AH$1558)*(AQ1275=$AQ$989:$AQ$1558)*(AR1275=$AR$989:$AR$1558)*(ROW($AB$989:$AB$1558)&lt;&gt;ROW(AB1275))*((R1275=0)*($R$989:$R$1558&gt;0)+(R1275&gt;0)*($R$989:$R$1558=0)))&gt;0,"SALONES UNIDOS",IF(SUMPRODUCT((AB1275=$AB$989:$AB$1558)*(AH1275=$AH$989:$AH$1558)*((AQ1275&lt;$AR$989:$AR$1558)*(AR1275&gt;$AQ$989:$AQ$1558))*(ROW($AB$989:$AB$1558)&lt;&gt;ROW(AB1275)))&gt;0,"Cruzado","Sin cruce")))</f>
        <v/>
      </c>
      <c r="AV1275" s="361" t="str" cm="1">
        <f t="array" ref="AV1275">IF(AD1275="","",IF(SUMPRODUCT((AD1275=$AD$989:$AD$1558)*(AH1275=$AH$989:$AH$1558)*(AS1275=$AS$989:$AS$1558)*(AT1275=$AT$989:$AT$1558)*(ROW($AD$989:$AD$1558)&lt;&gt;ROW(AD1275))*((R1275=0)*($R$989:$R$1558&gt;0)+(R1275&gt;0)*($R$989:$R$1558=0)))&gt;0,"SALONES UNIDOS",IF(SUMPRODUCT((AD1275=$AD$989:$AD$1558)*(AH1275=$AH$989:$AH$1558)*((AS1275&lt;$AT$989:$AT$1558)*(AT1275&gt;$AS$989:$AS$1558))*(ROW($AD$989:$AD$1558)&lt;&gt;ROW(AD1275)))&gt;0,"Cruzado","Sin cruce")))</f>
        <v/>
      </c>
      <c r="AW1275" s="104" t="str">
        <f t="shared" ref="AW1275:AW1338" si="606">TRIM(CONCATENATE(G1275,H1275,E1275,J1275))</f>
        <v>EN8PRINCIPALC</v>
      </c>
      <c r="AX1275" s="104" t="str" cm="1">
        <f t="array" ref="AX1275">IF(AW1275="","",IF(SUMPRODUCT((AW1275=$AW$7:$AW$2042)*(AH1275=$AH$7:$AH$2042)*(AN1275=$AN$7:$AN$2042)*(AO1275=$AO$7:$AO$2042)*(ROW($AW$7:$AW$2042)&lt;&gt;ROW(AW1275))*((R1275=0)*($R$7:$R$2042&gt;0)+(R1275&gt;0)*($R$7:$R$2042=0)))&gt;0,"SALONES UNIDOS",IF(SUMPRODUCT((AW1275=$AW$7:$AW$2042)*(AH1275=$AH$7:$AH$2042)*((AN1275&lt;$AO$7:$AO$2042)*(AO1275&gt;$AN$7:$AN$2042))*(ROW($AW$7:$AW$2042)&lt;&gt;ROW(AW1275)))&gt;0,"Cruzado","Sin cruce")))</f>
        <v>Sin cruce</v>
      </c>
    </row>
    <row r="1276" spans="2:50" ht="19.8" hidden="1" customHeight="1" x14ac:dyDescent="0.25">
      <c r="B1276" s="494" t="s">
        <v>314</v>
      </c>
      <c r="C1276" s="364" t="s">
        <v>284</v>
      </c>
      <c r="D1276" s="364">
        <v>202011</v>
      </c>
      <c r="E1276" s="373" t="s">
        <v>280</v>
      </c>
      <c r="F1276" s="370" t="s">
        <v>291</v>
      </c>
      <c r="G1276" s="373" t="s">
        <v>285</v>
      </c>
      <c r="H1276" s="373">
        <v>8</v>
      </c>
      <c r="I1276" s="373" t="s">
        <v>283</v>
      </c>
      <c r="J1276" s="373" t="s">
        <v>283</v>
      </c>
      <c r="K1276" s="194" t="s">
        <v>647</v>
      </c>
      <c r="L1276" s="364" t="s">
        <v>648</v>
      </c>
      <c r="M1276" s="364" t="s">
        <v>324</v>
      </c>
      <c r="N1276" s="364" t="s">
        <v>318</v>
      </c>
      <c r="O1276" s="373" t="s">
        <v>321</v>
      </c>
      <c r="P1276" s="364">
        <v>3</v>
      </c>
      <c r="Q1276" s="364">
        <v>0</v>
      </c>
      <c r="R1276" s="369">
        <v>3</v>
      </c>
      <c r="S1276" s="364">
        <v>3</v>
      </c>
      <c r="T1276" s="8"/>
      <c r="U1276" s="374">
        <v>50</v>
      </c>
      <c r="V1276" s="370">
        <v>40689619</v>
      </c>
      <c r="W1276" s="373" t="s">
        <v>79</v>
      </c>
      <c r="X1276" s="364" t="s">
        <v>321</v>
      </c>
      <c r="Y1276" s="364" t="s">
        <v>578</v>
      </c>
      <c r="Z1276" s="364"/>
      <c r="AA1276" s="364"/>
      <c r="AB1276" s="370"/>
      <c r="AC1276" s="364"/>
      <c r="AD1276" s="369"/>
      <c r="AE1276" s="370"/>
      <c r="AF1276" s="370"/>
      <c r="AG1276" s="364" t="s">
        <v>559</v>
      </c>
      <c r="AH1276" s="364">
        <v>4</v>
      </c>
      <c r="AI1276" s="364">
        <v>20</v>
      </c>
      <c r="AJ1276" s="364">
        <v>10</v>
      </c>
      <c r="AK1276" s="364">
        <v>22</v>
      </c>
      <c r="AL1276" s="364">
        <v>40</v>
      </c>
      <c r="AM1276" s="22">
        <f t="shared" si="605"/>
        <v>3</v>
      </c>
      <c r="AN1276" s="104">
        <f t="shared" si="603"/>
        <v>0.84027777777777779</v>
      </c>
      <c r="AO1276" s="104">
        <f t="shared" si="604"/>
        <v>0.94444444444444442</v>
      </c>
      <c r="AP1276" s="22" t="str" cm="1">
        <f t="array" ref="AP1276">IF(W1276="","",IF(SUMPRODUCT((W1276=$W$7:$W$2042)*(AH1276=$AH$7:$AH$2042)*(AN1276=$AN$7:$AN$2042)*(AO1276=$AO$7:$AO$2042)*(ROW($W$7:$W$2042)&lt;&gt;ROW(W1276))*((R1276=0)*($R$7:$R$2042&gt;0)+(R1276&gt;0)*($R$7:$R$2042=0)))&gt;0,"SALONES UNIDOS",IF(SUMPRODUCT((W1276=$W$7:$W$2042)*(AH1276=$AH$7:$AH$2042)*((AN1276&lt;$AO$7:$AO$2042)*(AO1276&gt;$AN$7:$AN$2042))*(ROW($W$7:$W$2042)&lt;&gt;ROW(W1276)))&gt;0,"Cruzado","Sin cruce")))</f>
        <v>Sin cruce</v>
      </c>
      <c r="AQ1276" s="104"/>
      <c r="AR1276" s="104"/>
      <c r="AS1276" s="22"/>
      <c r="AT1276" s="22"/>
      <c r="AU1276" s="361" t="str" cm="1">
        <f t="array" ref="AU1276">IF(AB1276="","",IF(SUMPRODUCT((AB1276=$AB$989:$AB$1558)*(AH1276=$AH$989:$AH$1558)*(AQ1276=$AQ$989:$AQ$1558)*(AR1276=$AR$989:$AR$1558)*(ROW($AB$989:$AB$1558)&lt;&gt;ROW(AB1276))*((R1276=0)*($R$989:$R$1558&gt;0)+(R1276&gt;0)*($R$989:$R$1558=0)))&gt;0,"SALONES UNIDOS",IF(SUMPRODUCT((AB1276=$AB$989:$AB$1558)*(AH1276=$AH$989:$AH$1558)*((AQ1276&lt;$AR$989:$AR$1558)*(AR1276&gt;$AQ$989:$AQ$1558))*(ROW($AB$989:$AB$1558)&lt;&gt;ROW(AB1276)))&gt;0,"Cruzado","Sin cruce")))</f>
        <v/>
      </c>
      <c r="AV1276" s="361" t="str" cm="1">
        <f t="array" ref="AV1276">IF(AD1276="","",IF(SUMPRODUCT((AD1276=$AD$989:$AD$1558)*(AH1276=$AH$989:$AH$1558)*(AS1276=$AS$989:$AS$1558)*(AT1276=$AT$989:$AT$1558)*(ROW($AD$989:$AD$1558)&lt;&gt;ROW(AD1276))*((R1276=0)*($R$989:$R$1558&gt;0)+(R1276&gt;0)*($R$989:$R$1558=0)))&gt;0,"SALONES UNIDOS",IF(SUMPRODUCT((AD1276=$AD$989:$AD$1558)*(AH1276=$AH$989:$AH$1558)*((AS1276&lt;$AT$989:$AT$1558)*(AT1276&gt;$AS$989:$AS$1558))*(ROW($AD$989:$AD$1558)&lt;&gt;ROW(AD1276)))&gt;0,"Cruzado","Sin cruce")))</f>
        <v/>
      </c>
      <c r="AW1276" s="104" t="str">
        <f t="shared" si="606"/>
        <v>EN8PRINCIPALC</v>
      </c>
      <c r="AX1276" s="104" t="str" cm="1">
        <f t="array" ref="AX1276">IF(AW1276="","",IF(SUMPRODUCT((AW1276=$AW$7:$AW$2042)*(AH1276=$AH$7:$AH$2042)*(AN1276=$AN$7:$AN$2042)*(AO1276=$AO$7:$AO$2042)*(ROW($AW$7:$AW$2042)&lt;&gt;ROW(AW1276))*((R1276=0)*($R$7:$R$2042&gt;0)+(R1276&gt;0)*($R$7:$R$2042=0)))&gt;0,"SALONES UNIDOS",IF(SUMPRODUCT((AW1276=$AW$7:$AW$2042)*(AH1276=$AH$7:$AH$2042)*((AN1276&lt;$AO$7:$AO$2042)*(AO1276&gt;$AN$7:$AN$2042))*(ROW($AW$7:$AW$2042)&lt;&gt;ROW(AW1276)))&gt;0,"Cruzado","Sin cruce")))</f>
        <v>Sin cruce</v>
      </c>
    </row>
    <row r="1277" spans="2:50" ht="19.8" hidden="1" customHeight="1" x14ac:dyDescent="0.25">
      <c r="B1277" s="494" t="s">
        <v>314</v>
      </c>
      <c r="C1277" s="364" t="s">
        <v>284</v>
      </c>
      <c r="D1277" s="364">
        <v>202011</v>
      </c>
      <c r="E1277" s="373" t="s">
        <v>280</v>
      </c>
      <c r="F1277" s="370" t="s">
        <v>291</v>
      </c>
      <c r="G1277" s="373" t="s">
        <v>285</v>
      </c>
      <c r="H1277" s="373">
        <v>8</v>
      </c>
      <c r="I1277" s="373" t="s">
        <v>283</v>
      </c>
      <c r="J1277" s="373" t="s">
        <v>283</v>
      </c>
      <c r="K1277" s="194" t="s">
        <v>326</v>
      </c>
      <c r="L1277" s="364" t="s">
        <v>327</v>
      </c>
      <c r="M1277" s="364" t="s">
        <v>324</v>
      </c>
      <c r="N1277" s="364" t="s">
        <v>318</v>
      </c>
      <c r="O1277" s="373" t="s">
        <v>321</v>
      </c>
      <c r="P1277" s="364">
        <v>3</v>
      </c>
      <c r="Q1277" s="364">
        <v>2</v>
      </c>
      <c r="R1277" s="369">
        <v>5</v>
      </c>
      <c r="S1277" s="364">
        <v>4</v>
      </c>
      <c r="T1277" s="8"/>
      <c r="U1277" s="374">
        <v>20</v>
      </c>
      <c r="V1277" s="370">
        <v>9575456</v>
      </c>
      <c r="W1277" s="373" t="s">
        <v>191</v>
      </c>
      <c r="X1277" s="364" t="s">
        <v>321</v>
      </c>
      <c r="Y1277" s="364" t="s">
        <v>578</v>
      </c>
      <c r="Z1277" s="364"/>
      <c r="AA1277" s="364"/>
      <c r="AB1277" s="370"/>
      <c r="AC1277" s="364"/>
      <c r="AD1277" s="369"/>
      <c r="AE1277" s="370"/>
      <c r="AF1277" s="370"/>
      <c r="AG1277" s="364" t="s">
        <v>319</v>
      </c>
      <c r="AH1277" s="364">
        <v>6</v>
      </c>
      <c r="AI1277" s="364">
        <v>18</v>
      </c>
      <c r="AJ1277" s="364">
        <v>30</v>
      </c>
      <c r="AK1277" s="364">
        <v>22</v>
      </c>
      <c r="AL1277" s="364">
        <v>40</v>
      </c>
      <c r="AM1277" s="22">
        <f t="shared" si="605"/>
        <v>5</v>
      </c>
      <c r="AN1277" s="104">
        <f t="shared" si="603"/>
        <v>0.77083333333333337</v>
      </c>
      <c r="AO1277" s="104">
        <f t="shared" si="604"/>
        <v>0.94444444444444442</v>
      </c>
      <c r="AP1277" s="22" t="str" cm="1">
        <f t="array" ref="AP1277">IF(W1277="","",IF(SUMPRODUCT((W1277=$W$7:$W$2042)*(AH1277=$AH$7:$AH$2042)*(AN1277=$AN$7:$AN$2042)*(AO1277=$AO$7:$AO$2042)*(ROW($W$7:$W$2042)&lt;&gt;ROW(W1277))*((R1277=0)*($R$7:$R$2042&gt;0)+(R1277&gt;0)*($R$7:$R$2042=0)))&gt;0,"SALONES UNIDOS",IF(SUMPRODUCT((W1277=$W$7:$W$2042)*(AH1277=$AH$7:$AH$2042)*((AN1277&lt;$AO$7:$AO$2042)*(AO1277&gt;$AN$7:$AN$2042))*(ROW($W$7:$W$2042)&lt;&gt;ROW(W1277)))&gt;0,"Cruzado","Sin cruce")))</f>
        <v>Sin cruce</v>
      </c>
      <c r="AQ1277" s="104"/>
      <c r="AR1277" s="104"/>
      <c r="AS1277" s="22"/>
      <c r="AT1277" s="22"/>
      <c r="AU1277" s="361" t="str" cm="1">
        <f t="array" ref="AU1277">IF(AB1277="","",IF(SUMPRODUCT((AB1277=$AB$989:$AB$1558)*(AH1277=$AH$989:$AH$1558)*(AQ1277=$AQ$989:$AQ$1558)*(AR1277=$AR$989:$AR$1558)*(ROW($AB$989:$AB$1558)&lt;&gt;ROW(AB1277))*((R1277=0)*($R$989:$R$1558&gt;0)+(R1277&gt;0)*($R$989:$R$1558=0)))&gt;0,"SALONES UNIDOS",IF(SUMPRODUCT((AB1277=$AB$989:$AB$1558)*(AH1277=$AH$989:$AH$1558)*((AQ1277&lt;$AR$989:$AR$1558)*(AR1277&gt;$AQ$989:$AQ$1558))*(ROW($AB$989:$AB$1558)&lt;&gt;ROW(AB1277)))&gt;0,"Cruzado","Sin cruce")))</f>
        <v/>
      </c>
      <c r="AV1277" s="361" t="str" cm="1">
        <f t="array" ref="AV1277">IF(AD1277="","",IF(SUMPRODUCT((AD1277=$AD$989:$AD$1558)*(AH1277=$AH$989:$AH$1558)*(AS1277=$AS$989:$AS$1558)*(AT1277=$AT$989:$AT$1558)*(ROW($AD$989:$AD$1558)&lt;&gt;ROW(AD1277))*((R1277=0)*($R$989:$R$1558&gt;0)+(R1277&gt;0)*($R$989:$R$1558=0)))&gt;0,"SALONES UNIDOS",IF(SUMPRODUCT((AD1277=$AD$989:$AD$1558)*(AH1277=$AH$989:$AH$1558)*((AS1277&lt;$AT$989:$AT$1558)*(AT1277&gt;$AS$989:$AS$1558))*(ROW($AD$989:$AD$1558)&lt;&gt;ROW(AD1277)))&gt;0,"Cruzado","Sin cruce")))</f>
        <v/>
      </c>
      <c r="AW1277" s="104" t="str">
        <f t="shared" si="606"/>
        <v>EN8PRINCIPALC</v>
      </c>
      <c r="AX1277" s="104" t="str" cm="1">
        <f t="array" ref="AX1277">IF(AW1277="","",IF(SUMPRODUCT((AW1277=$AW$7:$AW$2042)*(AH1277=$AH$7:$AH$2042)*(AN1277=$AN$7:$AN$2042)*(AO1277=$AO$7:$AO$2042)*(ROW($AW$7:$AW$2042)&lt;&gt;ROW(AW1277))*((R1277=0)*($R$7:$R$2042&gt;0)+(R1277&gt;0)*($R$7:$R$2042=0)))&gt;0,"SALONES UNIDOS",IF(SUMPRODUCT((AW1277=$AW$7:$AW$2042)*(AH1277=$AH$7:$AH$2042)*((AN1277&lt;$AO$7:$AO$2042)*(AO1277&gt;$AN$7:$AN$2042))*(ROW($AW$7:$AW$2042)&lt;&gt;ROW(AW1277)))&gt;0,"Cruzado","Sin cruce")))</f>
        <v>Sin cruce</v>
      </c>
    </row>
    <row r="1278" spans="2:50" ht="19.8" hidden="1" customHeight="1" x14ac:dyDescent="0.25">
      <c r="B1278" s="494" t="s">
        <v>314</v>
      </c>
      <c r="C1278" s="364" t="s">
        <v>284</v>
      </c>
      <c r="D1278" s="364">
        <v>202011</v>
      </c>
      <c r="E1278" s="373" t="s">
        <v>280</v>
      </c>
      <c r="F1278" s="370" t="s">
        <v>291</v>
      </c>
      <c r="G1278" s="373" t="s">
        <v>285</v>
      </c>
      <c r="H1278" s="373">
        <v>8</v>
      </c>
      <c r="I1278" s="373" t="s">
        <v>286</v>
      </c>
      <c r="J1278" s="373" t="s">
        <v>286</v>
      </c>
      <c r="K1278" s="194" t="s">
        <v>326</v>
      </c>
      <c r="L1278" s="364" t="s">
        <v>327</v>
      </c>
      <c r="M1278" s="364" t="s">
        <v>324</v>
      </c>
      <c r="N1278" s="364" t="s">
        <v>318</v>
      </c>
      <c r="O1278" s="373" t="s">
        <v>321</v>
      </c>
      <c r="P1278" s="364">
        <v>3</v>
      </c>
      <c r="Q1278" s="364">
        <v>2</v>
      </c>
      <c r="R1278" s="369">
        <v>5</v>
      </c>
      <c r="S1278" s="364">
        <v>4</v>
      </c>
      <c r="T1278" s="8"/>
      <c r="U1278" s="374">
        <v>20</v>
      </c>
      <c r="V1278" s="370">
        <v>19327263</v>
      </c>
      <c r="W1278" s="373" t="s">
        <v>1046</v>
      </c>
      <c r="X1278" s="364" t="s">
        <v>321</v>
      </c>
      <c r="Y1278" s="364" t="s">
        <v>578</v>
      </c>
      <c r="Z1278" s="364"/>
      <c r="AA1278" s="364"/>
      <c r="AB1278" s="370"/>
      <c r="AC1278" s="364"/>
      <c r="AD1278" s="369"/>
      <c r="AE1278" s="370"/>
      <c r="AF1278" s="370"/>
      <c r="AG1278" s="364" t="s">
        <v>319</v>
      </c>
      <c r="AH1278" s="364">
        <v>3</v>
      </c>
      <c r="AI1278" s="364">
        <v>18</v>
      </c>
      <c r="AJ1278" s="364">
        <v>30</v>
      </c>
      <c r="AK1278" s="364">
        <v>22</v>
      </c>
      <c r="AL1278" s="364">
        <v>40</v>
      </c>
      <c r="AM1278" s="22">
        <f t="shared" si="605"/>
        <v>5</v>
      </c>
      <c r="AN1278" s="104">
        <f t="shared" si="603"/>
        <v>0.77083333333333337</v>
      </c>
      <c r="AO1278" s="104">
        <f t="shared" si="604"/>
        <v>0.94444444444444442</v>
      </c>
      <c r="AP1278" s="22" t="str" cm="1">
        <f t="array" ref="AP1278">IF(W1278="","",IF(SUMPRODUCT((W1278=$W$7:$W$2042)*(AH1278=$AH$7:$AH$2042)*(AN1278=$AN$7:$AN$2042)*(AO1278=$AO$7:$AO$2042)*(ROW($W$7:$W$2042)&lt;&gt;ROW(W1278))*((R1278=0)*($R$7:$R$2042&gt;0)+(R1278&gt;0)*($R$7:$R$2042=0)))&gt;0,"SALONES UNIDOS",IF(SUMPRODUCT((W1278=$W$7:$W$2042)*(AH1278=$AH$7:$AH$2042)*((AN1278&lt;$AO$7:$AO$2042)*(AO1278&gt;$AN$7:$AN$2042))*(ROW($W$7:$W$2042)&lt;&gt;ROW(W1278)))&gt;0,"Cruzado","Sin cruce")))</f>
        <v>Sin cruce</v>
      </c>
      <c r="AQ1278" s="104"/>
      <c r="AR1278" s="104"/>
      <c r="AS1278" s="22"/>
      <c r="AT1278" s="22"/>
      <c r="AU1278" s="361" t="str" cm="1">
        <f t="array" ref="AU1278">IF(AB1278="","",IF(SUMPRODUCT((AB1278=$AB$989:$AB$1558)*(AH1278=$AH$989:$AH$1558)*(AQ1278=$AQ$989:$AQ$1558)*(AR1278=$AR$989:$AR$1558)*(ROW($AB$989:$AB$1558)&lt;&gt;ROW(AB1278))*((R1278=0)*($R$989:$R$1558&gt;0)+(R1278&gt;0)*($R$989:$R$1558=0)))&gt;0,"SALONES UNIDOS",IF(SUMPRODUCT((AB1278=$AB$989:$AB$1558)*(AH1278=$AH$989:$AH$1558)*((AQ1278&lt;$AR$989:$AR$1558)*(AR1278&gt;$AQ$989:$AQ$1558))*(ROW($AB$989:$AB$1558)&lt;&gt;ROW(AB1278)))&gt;0,"Cruzado","Sin cruce")))</f>
        <v/>
      </c>
      <c r="AV1278" s="361" t="str" cm="1">
        <f t="array" ref="AV1278">IF(AD1278="","",IF(SUMPRODUCT((AD1278=$AD$989:$AD$1558)*(AH1278=$AH$989:$AH$1558)*(AS1278=$AS$989:$AS$1558)*(AT1278=$AT$989:$AT$1558)*(ROW($AD$989:$AD$1558)&lt;&gt;ROW(AD1278))*((R1278=0)*($R$989:$R$1558&gt;0)+(R1278&gt;0)*($R$989:$R$1558=0)))&gt;0,"SALONES UNIDOS",IF(SUMPRODUCT((AD1278=$AD$989:$AD$1558)*(AH1278=$AH$989:$AH$1558)*((AS1278&lt;$AT$989:$AT$1558)*(AT1278&gt;$AS$989:$AS$1558))*(ROW($AD$989:$AD$1558)&lt;&gt;ROW(AD1278)))&gt;0,"Cruzado","Sin cruce")))</f>
        <v/>
      </c>
      <c r="AW1278" s="104" t="str">
        <f t="shared" si="606"/>
        <v>EN8PRINCIPALD</v>
      </c>
      <c r="AX1278" s="104" t="str" cm="1">
        <f t="array" ref="AX1278">IF(AW1278="","",IF(SUMPRODUCT((AW1278=$AW$7:$AW$2042)*(AH1278=$AH$7:$AH$2042)*(AN1278=$AN$7:$AN$2042)*(AO1278=$AO$7:$AO$2042)*(ROW($AW$7:$AW$2042)&lt;&gt;ROW(AW1278))*((R1278=0)*($R$7:$R$2042&gt;0)+(R1278&gt;0)*($R$7:$R$2042=0)))&gt;0,"SALONES UNIDOS",IF(SUMPRODUCT((AW1278=$AW$7:$AW$2042)*(AH1278=$AH$7:$AH$2042)*((AN1278&lt;$AO$7:$AO$2042)*(AO1278&gt;$AN$7:$AN$2042))*(ROW($AW$7:$AW$2042)&lt;&gt;ROW(AW1278)))&gt;0,"Cruzado","Sin cruce")))</f>
        <v>Sin cruce</v>
      </c>
    </row>
    <row r="1279" spans="2:50" ht="19.8" hidden="1" customHeight="1" x14ac:dyDescent="0.25">
      <c r="B1279" s="494" t="s">
        <v>314</v>
      </c>
      <c r="C1279" s="364" t="s">
        <v>284</v>
      </c>
      <c r="D1279" s="364">
        <v>202011</v>
      </c>
      <c r="E1279" s="373" t="s">
        <v>280</v>
      </c>
      <c r="F1279" s="370" t="s">
        <v>291</v>
      </c>
      <c r="G1279" s="373" t="s">
        <v>285</v>
      </c>
      <c r="H1279" s="373">
        <v>8</v>
      </c>
      <c r="I1279" s="373" t="s">
        <v>290</v>
      </c>
      <c r="J1279" s="373" t="s">
        <v>290</v>
      </c>
      <c r="K1279" s="194" t="s">
        <v>326</v>
      </c>
      <c r="L1279" s="364" t="s">
        <v>327</v>
      </c>
      <c r="M1279" s="364" t="s">
        <v>324</v>
      </c>
      <c r="N1279" s="364" t="s">
        <v>318</v>
      </c>
      <c r="O1279" s="373" t="s">
        <v>321</v>
      </c>
      <c r="P1279" s="364">
        <v>3</v>
      </c>
      <c r="Q1279" s="364">
        <v>2</v>
      </c>
      <c r="R1279" s="369">
        <v>5</v>
      </c>
      <c r="S1279" s="364">
        <v>4</v>
      </c>
      <c r="T1279" s="8"/>
      <c r="U1279" s="374">
        <v>20</v>
      </c>
      <c r="V1279" s="370">
        <v>19327263</v>
      </c>
      <c r="W1279" s="373" t="s">
        <v>1046</v>
      </c>
      <c r="X1279" s="364" t="s">
        <v>321</v>
      </c>
      <c r="Y1279" s="364" t="s">
        <v>578</v>
      </c>
      <c r="Z1279" s="364"/>
      <c r="AA1279" s="364"/>
      <c r="AB1279" s="370"/>
      <c r="AC1279" s="364"/>
      <c r="AD1279" s="369"/>
      <c r="AE1279" s="370"/>
      <c r="AF1279" s="370"/>
      <c r="AG1279" s="364" t="s">
        <v>319</v>
      </c>
      <c r="AH1279" s="364">
        <v>4</v>
      </c>
      <c r="AI1279" s="364">
        <v>18</v>
      </c>
      <c r="AJ1279" s="364">
        <v>30</v>
      </c>
      <c r="AK1279" s="364">
        <v>22</v>
      </c>
      <c r="AL1279" s="364">
        <v>40</v>
      </c>
      <c r="AM1279" s="22">
        <f t="shared" si="605"/>
        <v>5</v>
      </c>
      <c r="AN1279" s="104">
        <f t="shared" si="603"/>
        <v>0.77083333333333337</v>
      </c>
      <c r="AO1279" s="104">
        <f t="shared" si="604"/>
        <v>0.94444444444444442</v>
      </c>
      <c r="AP1279" s="22" t="str" cm="1">
        <f t="array" ref="AP1279">IF(W1279="","",IF(SUMPRODUCT((W1279=$W$7:$W$2042)*(AH1279=$AH$7:$AH$2042)*(AN1279=$AN$7:$AN$2042)*(AO1279=$AO$7:$AO$2042)*(ROW($W$7:$W$2042)&lt;&gt;ROW(W1279))*((R1279=0)*($R$7:$R$2042&gt;0)+(R1279&gt;0)*($R$7:$R$2042=0)))&gt;0,"SALONES UNIDOS",IF(SUMPRODUCT((W1279=$W$7:$W$2042)*(AH1279=$AH$7:$AH$2042)*((AN1279&lt;$AO$7:$AO$2042)*(AO1279&gt;$AN$7:$AN$2042))*(ROW($W$7:$W$2042)&lt;&gt;ROW(W1279)))&gt;0,"Cruzado","Sin cruce")))</f>
        <v>Sin cruce</v>
      </c>
      <c r="AQ1279" s="104"/>
      <c r="AR1279" s="104"/>
      <c r="AS1279" s="22"/>
      <c r="AT1279" s="22"/>
      <c r="AU1279" s="361" t="str" cm="1">
        <f t="array" ref="AU1279">IF(AB1279="","",IF(SUMPRODUCT((AB1279=$AB$989:$AB$1558)*(AH1279=$AH$989:$AH$1558)*(AQ1279=$AQ$989:$AQ$1558)*(AR1279=$AR$989:$AR$1558)*(ROW($AB$989:$AB$1558)&lt;&gt;ROW(AB1279))*((R1279=0)*($R$989:$R$1558&gt;0)+(R1279&gt;0)*($R$989:$R$1558=0)))&gt;0,"SALONES UNIDOS",IF(SUMPRODUCT((AB1279=$AB$989:$AB$1558)*(AH1279=$AH$989:$AH$1558)*((AQ1279&lt;$AR$989:$AR$1558)*(AR1279&gt;$AQ$989:$AQ$1558))*(ROW($AB$989:$AB$1558)&lt;&gt;ROW(AB1279)))&gt;0,"Cruzado","Sin cruce")))</f>
        <v/>
      </c>
      <c r="AV1279" s="361" t="str" cm="1">
        <f t="array" ref="AV1279">IF(AD1279="","",IF(SUMPRODUCT((AD1279=$AD$989:$AD$1558)*(AH1279=$AH$989:$AH$1558)*(AS1279=$AS$989:$AS$1558)*(AT1279=$AT$989:$AT$1558)*(ROW($AD$989:$AD$1558)&lt;&gt;ROW(AD1279))*((R1279=0)*($R$989:$R$1558&gt;0)+(R1279&gt;0)*($R$989:$R$1558=0)))&gt;0,"SALONES UNIDOS",IF(SUMPRODUCT((AD1279=$AD$989:$AD$1558)*(AH1279=$AH$989:$AH$1558)*((AS1279&lt;$AT$989:$AT$1558)*(AT1279&gt;$AS$989:$AS$1558))*(ROW($AD$989:$AD$1558)&lt;&gt;ROW(AD1279)))&gt;0,"Cruzado","Sin cruce")))</f>
        <v/>
      </c>
      <c r="AW1279" s="104" t="str">
        <f t="shared" si="606"/>
        <v>EN8PRINCIPALE</v>
      </c>
      <c r="AX1279" s="104" t="str" cm="1">
        <f t="array" ref="AX1279">IF(AW1279="","",IF(SUMPRODUCT((AW1279=$AW$7:$AW$2042)*(AH1279=$AH$7:$AH$2042)*(AN1279=$AN$7:$AN$2042)*(AO1279=$AO$7:$AO$2042)*(ROW($AW$7:$AW$2042)&lt;&gt;ROW(AW1279))*((R1279=0)*($R$7:$R$2042&gt;0)+(R1279&gt;0)*($R$7:$R$2042=0)))&gt;0,"SALONES UNIDOS",IF(SUMPRODUCT((AW1279=$AW$7:$AW$2042)*(AH1279=$AH$7:$AH$2042)*((AN1279&lt;$AO$7:$AO$2042)*(AO1279&gt;$AN$7:$AN$2042))*(ROW($AW$7:$AW$2042)&lt;&gt;ROW(AW1279)))&gt;0,"Cruzado","Sin cruce")))</f>
        <v>Sin cruce</v>
      </c>
    </row>
    <row r="1280" spans="2:50" ht="19.8" hidden="1" customHeight="1" x14ac:dyDescent="0.25">
      <c r="B1280" s="494" t="s">
        <v>314</v>
      </c>
      <c r="C1280" s="364" t="s">
        <v>284</v>
      </c>
      <c r="D1280" s="364">
        <v>202011</v>
      </c>
      <c r="E1280" s="373" t="s">
        <v>280</v>
      </c>
      <c r="F1280" s="370" t="s">
        <v>291</v>
      </c>
      <c r="G1280" s="373" t="s">
        <v>285</v>
      </c>
      <c r="H1280" s="373">
        <v>8</v>
      </c>
      <c r="I1280" s="373" t="s">
        <v>293</v>
      </c>
      <c r="J1280" s="373" t="s">
        <v>293</v>
      </c>
      <c r="K1280" s="194" t="s">
        <v>326</v>
      </c>
      <c r="L1280" s="364" t="s">
        <v>327</v>
      </c>
      <c r="M1280" s="364" t="s">
        <v>324</v>
      </c>
      <c r="N1280" s="364" t="s">
        <v>318</v>
      </c>
      <c r="O1280" s="373" t="s">
        <v>321</v>
      </c>
      <c r="P1280" s="364">
        <v>3</v>
      </c>
      <c r="Q1280" s="364">
        <v>2</v>
      </c>
      <c r="R1280" s="369">
        <v>5</v>
      </c>
      <c r="S1280" s="364">
        <v>4</v>
      </c>
      <c r="T1280" s="8"/>
      <c r="U1280" s="374">
        <v>15</v>
      </c>
      <c r="V1280" s="370">
        <v>21404829</v>
      </c>
      <c r="W1280" s="373" t="s">
        <v>156</v>
      </c>
      <c r="X1280" s="364" t="s">
        <v>321</v>
      </c>
      <c r="Y1280" s="364" t="s">
        <v>556</v>
      </c>
      <c r="Z1280" s="364"/>
      <c r="AA1280" s="364"/>
      <c r="AB1280" s="370"/>
      <c r="AC1280" s="364"/>
      <c r="AD1280" s="369"/>
      <c r="AE1280" s="370"/>
      <c r="AF1280" s="370"/>
      <c r="AG1280" s="364" t="s">
        <v>319</v>
      </c>
      <c r="AH1280" s="364">
        <v>1</v>
      </c>
      <c r="AI1280" s="364">
        <v>7</v>
      </c>
      <c r="AJ1280" s="364">
        <v>40</v>
      </c>
      <c r="AK1280" s="364">
        <v>11</v>
      </c>
      <c r="AL1280" s="364">
        <v>50</v>
      </c>
      <c r="AM1280" s="22">
        <f t="shared" si="605"/>
        <v>5</v>
      </c>
      <c r="AN1280" s="104">
        <f t="shared" si="603"/>
        <v>0.31944444444444448</v>
      </c>
      <c r="AO1280" s="104">
        <f t="shared" si="604"/>
        <v>0.49305555555555552</v>
      </c>
      <c r="AP1280" s="22" t="str" cm="1">
        <f t="array" ref="AP1280">IF(W1280="","",IF(SUMPRODUCT((W1280=$W$7:$W$2042)*(AH1280=$AH$7:$AH$2042)*(AN1280=$AN$7:$AN$2042)*(AO1280=$AO$7:$AO$2042)*(ROW($W$7:$W$2042)&lt;&gt;ROW(W1280))*((R1280=0)*($R$7:$R$2042&gt;0)+(R1280&gt;0)*($R$7:$R$2042=0)))&gt;0,"SALONES UNIDOS",IF(SUMPRODUCT((W1280=$W$7:$W$2042)*(AH1280=$AH$7:$AH$2042)*((AN1280&lt;$AO$7:$AO$2042)*(AO1280&gt;$AN$7:$AN$2042))*(ROW($W$7:$W$2042)&lt;&gt;ROW(W1280)))&gt;0,"Cruzado","Sin cruce")))</f>
        <v>Sin cruce</v>
      </c>
      <c r="AQ1280" s="104"/>
      <c r="AR1280" s="104"/>
      <c r="AS1280" s="22"/>
      <c r="AT1280" s="22"/>
      <c r="AU1280" s="361" t="str" cm="1">
        <f t="array" ref="AU1280">IF(AB1280="","",IF(SUMPRODUCT((AB1280=$AB$989:$AB$1558)*(AH1280=$AH$989:$AH$1558)*(AQ1280=$AQ$989:$AQ$1558)*(AR1280=$AR$989:$AR$1558)*(ROW($AB$989:$AB$1558)&lt;&gt;ROW(AB1280))*((R1280=0)*($R$989:$R$1558&gt;0)+(R1280&gt;0)*($R$989:$R$1558=0)))&gt;0,"SALONES UNIDOS",IF(SUMPRODUCT((AB1280=$AB$989:$AB$1558)*(AH1280=$AH$989:$AH$1558)*((AQ1280&lt;$AR$989:$AR$1558)*(AR1280&gt;$AQ$989:$AQ$1558))*(ROW($AB$989:$AB$1558)&lt;&gt;ROW(AB1280)))&gt;0,"Cruzado","Sin cruce")))</f>
        <v/>
      </c>
      <c r="AV1280" s="361" t="str" cm="1">
        <f t="array" ref="AV1280">IF(AD1280="","",IF(SUMPRODUCT((AD1280=$AD$989:$AD$1558)*(AH1280=$AH$989:$AH$1558)*(AS1280=$AS$989:$AS$1558)*(AT1280=$AT$989:$AT$1558)*(ROW($AD$989:$AD$1558)&lt;&gt;ROW(AD1280))*((R1280=0)*($R$989:$R$1558&gt;0)+(R1280&gt;0)*($R$989:$R$1558=0)))&gt;0,"SALONES UNIDOS",IF(SUMPRODUCT((AD1280=$AD$989:$AD$1558)*(AH1280=$AH$989:$AH$1558)*((AS1280&lt;$AT$989:$AT$1558)*(AT1280&gt;$AS$989:$AS$1558))*(ROW($AD$989:$AD$1558)&lt;&gt;ROW(AD1280)))&gt;0,"Cruzado","Sin cruce")))</f>
        <v/>
      </c>
      <c r="AW1280" s="104" t="str">
        <f t="shared" si="606"/>
        <v>EN8PRINCIPALF</v>
      </c>
      <c r="AX1280" s="104" t="str" cm="1">
        <f t="array" ref="AX1280">IF(AW1280="","",IF(SUMPRODUCT((AW1280=$AW$7:$AW$2042)*(AH1280=$AH$7:$AH$2042)*(AN1280=$AN$7:$AN$2042)*(AO1280=$AO$7:$AO$2042)*(ROW($AW$7:$AW$2042)&lt;&gt;ROW(AW1280))*((R1280=0)*($R$7:$R$2042&gt;0)+(R1280&gt;0)*($R$7:$R$2042=0)))&gt;0,"SALONES UNIDOS",IF(SUMPRODUCT((AW1280=$AW$7:$AW$2042)*(AH1280=$AH$7:$AH$2042)*((AN1280&lt;$AO$7:$AO$2042)*(AO1280&gt;$AN$7:$AN$2042))*(ROW($AW$7:$AW$2042)&lt;&gt;ROW(AW1280)))&gt;0,"Cruzado","Sin cruce")))</f>
        <v>Sin cruce</v>
      </c>
    </row>
    <row r="1281" spans="2:50" ht="19.8" hidden="1" customHeight="1" x14ac:dyDescent="0.25">
      <c r="B1281" s="494" t="s">
        <v>314</v>
      </c>
      <c r="C1281" s="364" t="s">
        <v>284</v>
      </c>
      <c r="D1281" s="364">
        <v>202011</v>
      </c>
      <c r="E1281" s="373" t="s">
        <v>280</v>
      </c>
      <c r="F1281" s="370" t="s">
        <v>291</v>
      </c>
      <c r="G1281" s="373" t="s">
        <v>285</v>
      </c>
      <c r="H1281" s="373">
        <v>8</v>
      </c>
      <c r="I1281" s="373" t="s">
        <v>294</v>
      </c>
      <c r="J1281" s="373" t="s">
        <v>294</v>
      </c>
      <c r="K1281" s="194" t="s">
        <v>326</v>
      </c>
      <c r="L1281" s="364" t="s">
        <v>327</v>
      </c>
      <c r="M1281" s="364" t="s">
        <v>324</v>
      </c>
      <c r="N1281" s="364" t="s">
        <v>318</v>
      </c>
      <c r="O1281" s="373" t="s">
        <v>321</v>
      </c>
      <c r="P1281" s="364">
        <v>3</v>
      </c>
      <c r="Q1281" s="364">
        <v>2</v>
      </c>
      <c r="R1281" s="369">
        <v>5</v>
      </c>
      <c r="S1281" s="364">
        <v>4</v>
      </c>
      <c r="T1281" s="8"/>
      <c r="U1281" s="374">
        <v>15</v>
      </c>
      <c r="V1281" s="370">
        <v>21404829</v>
      </c>
      <c r="W1281" s="373" t="s">
        <v>156</v>
      </c>
      <c r="X1281" s="364" t="s">
        <v>321</v>
      </c>
      <c r="Y1281" s="364" t="s">
        <v>556</v>
      </c>
      <c r="Z1281" s="364"/>
      <c r="AA1281" s="364"/>
      <c r="AB1281" s="370"/>
      <c r="AC1281" s="364"/>
      <c r="AD1281" s="369"/>
      <c r="AE1281" s="370"/>
      <c r="AF1281" s="370"/>
      <c r="AG1281" s="364" t="s">
        <v>319</v>
      </c>
      <c r="AH1281" s="364">
        <v>5</v>
      </c>
      <c r="AI1281" s="364">
        <v>7</v>
      </c>
      <c r="AJ1281" s="364">
        <v>40</v>
      </c>
      <c r="AK1281" s="364">
        <v>11</v>
      </c>
      <c r="AL1281" s="364">
        <v>50</v>
      </c>
      <c r="AM1281" s="22">
        <f t="shared" si="605"/>
        <v>5</v>
      </c>
      <c r="AN1281" s="104">
        <f t="shared" si="603"/>
        <v>0.31944444444444448</v>
      </c>
      <c r="AO1281" s="104">
        <f t="shared" si="604"/>
        <v>0.49305555555555552</v>
      </c>
      <c r="AP1281" s="22" t="str" cm="1">
        <f t="array" ref="AP1281">IF(W1281="","",IF(SUMPRODUCT((W1281=$W$7:$W$2042)*(AH1281=$AH$7:$AH$2042)*(AN1281=$AN$7:$AN$2042)*(AO1281=$AO$7:$AO$2042)*(ROW($W$7:$W$2042)&lt;&gt;ROW(W1281))*((R1281=0)*($R$7:$R$2042&gt;0)+(R1281&gt;0)*($R$7:$R$2042=0)))&gt;0,"SALONES UNIDOS",IF(SUMPRODUCT((W1281=$W$7:$W$2042)*(AH1281=$AH$7:$AH$2042)*((AN1281&lt;$AO$7:$AO$2042)*(AO1281&gt;$AN$7:$AN$2042))*(ROW($W$7:$W$2042)&lt;&gt;ROW(W1281)))&gt;0,"Cruzado","Sin cruce")))</f>
        <v>Sin cruce</v>
      </c>
      <c r="AQ1281" s="104"/>
      <c r="AR1281" s="104"/>
      <c r="AS1281" s="22"/>
      <c r="AT1281" s="22"/>
      <c r="AU1281" s="361" t="str" cm="1">
        <f t="array" ref="AU1281">IF(AB1281="","",IF(SUMPRODUCT((AB1281=$AB$989:$AB$1558)*(AH1281=$AH$989:$AH$1558)*(AQ1281=$AQ$989:$AQ$1558)*(AR1281=$AR$989:$AR$1558)*(ROW($AB$989:$AB$1558)&lt;&gt;ROW(AB1281))*((R1281=0)*($R$989:$R$1558&gt;0)+(R1281&gt;0)*($R$989:$R$1558=0)))&gt;0,"SALONES UNIDOS",IF(SUMPRODUCT((AB1281=$AB$989:$AB$1558)*(AH1281=$AH$989:$AH$1558)*((AQ1281&lt;$AR$989:$AR$1558)*(AR1281&gt;$AQ$989:$AQ$1558))*(ROW($AB$989:$AB$1558)&lt;&gt;ROW(AB1281)))&gt;0,"Cruzado","Sin cruce")))</f>
        <v/>
      </c>
      <c r="AV1281" s="361" t="str" cm="1">
        <f t="array" ref="AV1281">IF(AD1281="","",IF(SUMPRODUCT((AD1281=$AD$989:$AD$1558)*(AH1281=$AH$989:$AH$1558)*(AS1281=$AS$989:$AS$1558)*(AT1281=$AT$989:$AT$1558)*(ROW($AD$989:$AD$1558)&lt;&gt;ROW(AD1281))*((R1281=0)*($R$989:$R$1558&gt;0)+(R1281&gt;0)*($R$989:$R$1558=0)))&gt;0,"SALONES UNIDOS",IF(SUMPRODUCT((AD1281=$AD$989:$AD$1558)*(AH1281=$AH$989:$AH$1558)*((AS1281&lt;$AT$989:$AT$1558)*(AT1281&gt;$AS$989:$AS$1558))*(ROW($AD$989:$AD$1558)&lt;&gt;ROW(AD1281)))&gt;0,"Cruzado","Sin cruce")))</f>
        <v/>
      </c>
      <c r="AW1281" s="104" t="str">
        <f t="shared" si="606"/>
        <v>EN8PRINCIPALG</v>
      </c>
      <c r="AX1281" s="104" t="str" cm="1">
        <f t="array" ref="AX1281">IF(AW1281="","",IF(SUMPRODUCT((AW1281=$AW$7:$AW$2042)*(AH1281=$AH$7:$AH$2042)*(AN1281=$AN$7:$AN$2042)*(AO1281=$AO$7:$AO$2042)*(ROW($AW$7:$AW$2042)&lt;&gt;ROW(AW1281))*((R1281=0)*($R$7:$R$2042&gt;0)+(R1281&gt;0)*($R$7:$R$2042=0)))&gt;0,"SALONES UNIDOS",IF(SUMPRODUCT((AW1281=$AW$7:$AW$2042)*(AH1281=$AH$7:$AH$2042)*((AN1281&lt;$AO$7:$AO$2042)*(AO1281&gt;$AN$7:$AN$2042))*(ROW($AW$7:$AW$2042)&lt;&gt;ROW(AW1281)))&gt;0,"Cruzado","Sin cruce")))</f>
        <v>Sin cruce</v>
      </c>
    </row>
    <row r="1282" spans="2:50" ht="19.8" hidden="1" customHeight="1" x14ac:dyDescent="0.25">
      <c r="B1282" s="494" t="s">
        <v>314</v>
      </c>
      <c r="C1282" s="364" t="s">
        <v>284</v>
      </c>
      <c r="D1282" s="364">
        <v>202011</v>
      </c>
      <c r="E1282" s="373" t="s">
        <v>280</v>
      </c>
      <c r="F1282" s="370" t="s">
        <v>291</v>
      </c>
      <c r="G1282" s="373" t="s">
        <v>285</v>
      </c>
      <c r="H1282" s="373">
        <v>9</v>
      </c>
      <c r="I1282" s="373" t="s">
        <v>278</v>
      </c>
      <c r="J1282" s="373" t="s">
        <v>278</v>
      </c>
      <c r="K1282" s="194" t="s">
        <v>652</v>
      </c>
      <c r="L1282" s="364" t="s">
        <v>653</v>
      </c>
      <c r="M1282" s="364" t="s">
        <v>349</v>
      </c>
      <c r="N1282" s="364" t="s">
        <v>318</v>
      </c>
      <c r="O1282" s="373" t="s">
        <v>315</v>
      </c>
      <c r="P1282" s="364">
        <v>0</v>
      </c>
      <c r="Q1282" s="364">
        <v>30</v>
      </c>
      <c r="R1282" s="369">
        <v>30</v>
      </c>
      <c r="S1282" s="364">
        <v>15</v>
      </c>
      <c r="T1282" s="8"/>
      <c r="U1282" s="374">
        <v>140</v>
      </c>
      <c r="V1282" s="370"/>
      <c r="W1282" s="373"/>
      <c r="X1282" s="364" t="s">
        <v>315</v>
      </c>
      <c r="Y1282" s="364"/>
      <c r="Z1282" s="364"/>
      <c r="AA1282" s="364"/>
      <c r="AB1282" s="370"/>
      <c r="AC1282" s="364"/>
      <c r="AD1282" s="369"/>
      <c r="AE1282" s="370"/>
      <c r="AF1282" s="370"/>
      <c r="AG1282" s="364" t="s">
        <v>301</v>
      </c>
      <c r="AH1282" s="364"/>
      <c r="AI1282" s="364"/>
      <c r="AJ1282" s="364"/>
      <c r="AK1282" s="364"/>
      <c r="AL1282" s="364"/>
      <c r="AM1282" s="22">
        <f t="shared" si="605"/>
        <v>30</v>
      </c>
      <c r="AN1282" s="104">
        <f t="shared" si="603"/>
        <v>0</v>
      </c>
      <c r="AO1282" s="104">
        <f t="shared" si="604"/>
        <v>0</v>
      </c>
      <c r="AP1282" s="22" t="str" cm="1">
        <f t="array" ref="AP1282">IF(W1282="","",IF(SUMPRODUCT((W1282=$W$7:$W$2042)*(AH1282=$AH$7:$AH$2042)*(AN1282=$AN$7:$AN$2042)*(AO1282=$AO$7:$AO$2042)*(ROW($W$7:$W$2042)&lt;&gt;ROW(W1282))*((R1282=0)*($R$7:$R$2042&gt;0)+(R1282&gt;0)*($R$7:$R$2042=0)))&gt;0,"SALONES UNIDOS",IF(SUMPRODUCT((W1282=$W$7:$W$2042)*(AH1282=$AH$7:$AH$2042)*((AN1282&lt;$AO$7:$AO$2042)*(AO1282&gt;$AN$7:$AN$2042))*(ROW($W$7:$W$2042)&lt;&gt;ROW(W1282)))&gt;0,"Cruzado","Sin cruce")))</f>
        <v/>
      </c>
      <c r="AQ1282" s="104"/>
      <c r="AR1282" s="104"/>
      <c r="AS1282" s="22"/>
      <c r="AT1282" s="22"/>
      <c r="AU1282" s="361" t="str" cm="1">
        <f t="array" ref="AU1282">IF(AB1282="","",IF(SUMPRODUCT((AB1282=$AB$989:$AB$1558)*(AH1282=$AH$989:$AH$1558)*(AQ1282=$AQ$989:$AQ$1558)*(AR1282=$AR$989:$AR$1558)*(ROW($AB$989:$AB$1558)&lt;&gt;ROW(AB1282))*((R1282=0)*($R$989:$R$1558&gt;0)+(R1282&gt;0)*($R$989:$R$1558=0)))&gt;0,"SALONES UNIDOS",IF(SUMPRODUCT((AB1282=$AB$989:$AB$1558)*(AH1282=$AH$989:$AH$1558)*((AQ1282&lt;$AR$989:$AR$1558)*(AR1282&gt;$AQ$989:$AQ$1558))*(ROW($AB$989:$AB$1558)&lt;&gt;ROW(AB1282)))&gt;0,"Cruzado","Sin cruce")))</f>
        <v/>
      </c>
      <c r="AV1282" s="361" t="str" cm="1">
        <f t="array" ref="AV1282">IF(AD1282="","",IF(SUMPRODUCT((AD1282=$AD$989:$AD$1558)*(AH1282=$AH$989:$AH$1558)*(AS1282=$AS$989:$AS$1558)*(AT1282=$AT$989:$AT$1558)*(ROW($AD$989:$AD$1558)&lt;&gt;ROW(AD1282))*((R1282=0)*($R$989:$R$1558&gt;0)+(R1282&gt;0)*($R$989:$R$1558=0)))&gt;0,"SALONES UNIDOS",IF(SUMPRODUCT((AD1282=$AD$989:$AD$1558)*(AH1282=$AH$989:$AH$1558)*((AS1282&lt;$AT$989:$AT$1558)*(AT1282&gt;$AS$989:$AS$1558))*(ROW($AD$989:$AD$1558)&lt;&gt;ROW(AD1282)))&gt;0,"Cruzado","Sin cruce")))</f>
        <v/>
      </c>
      <c r="AW1282" s="104" t="str">
        <f t="shared" si="606"/>
        <v>EN9PRINCIPALA</v>
      </c>
      <c r="AX1282" s="104" t="str" cm="1">
        <f t="array" ref="AX1282">IF(AW1282="","",IF(SUMPRODUCT((AW1282=$AW$7:$AW$2042)*(AH1282=$AH$7:$AH$2042)*(AN1282=$AN$7:$AN$2042)*(AO1282=$AO$7:$AO$2042)*(ROW($AW$7:$AW$2042)&lt;&gt;ROW(AW1282))*((R1282=0)*($R$7:$R$2042&gt;0)+(R1282&gt;0)*($R$7:$R$2042=0)))&gt;0,"SALONES UNIDOS",IF(SUMPRODUCT((AW1282=$AW$7:$AW$2042)*(AH1282=$AH$7:$AH$2042)*((AN1282&lt;$AO$7:$AO$2042)*(AO1282&gt;$AN$7:$AN$2042))*(ROW($AW$7:$AW$2042)&lt;&gt;ROW(AW1282)))&gt;0,"Cruzado","Sin cruce")))</f>
        <v>Sin cruce</v>
      </c>
    </row>
    <row r="1283" spans="2:50" ht="19.8" hidden="1" customHeight="1" x14ac:dyDescent="0.25">
      <c r="B1283" s="494" t="s">
        <v>314</v>
      </c>
      <c r="C1283" s="364" t="s">
        <v>284</v>
      </c>
      <c r="D1283" s="364">
        <v>202011</v>
      </c>
      <c r="E1283" s="439" t="s">
        <v>280</v>
      </c>
      <c r="F1283" s="370" t="s">
        <v>291</v>
      </c>
      <c r="G1283" s="373" t="s">
        <v>285</v>
      </c>
      <c r="H1283" s="373">
        <v>9</v>
      </c>
      <c r="I1283" s="373" t="s">
        <v>278</v>
      </c>
      <c r="J1283" s="373" t="s">
        <v>278</v>
      </c>
      <c r="K1283" s="194" t="s">
        <v>654</v>
      </c>
      <c r="L1283" s="364" t="s">
        <v>655</v>
      </c>
      <c r="M1283" s="364" t="s">
        <v>324</v>
      </c>
      <c r="N1283" s="364" t="s">
        <v>318</v>
      </c>
      <c r="O1283" s="373" t="s">
        <v>321</v>
      </c>
      <c r="P1283" s="364">
        <v>4</v>
      </c>
      <c r="Q1283" s="364">
        <v>4</v>
      </c>
      <c r="R1283" s="369">
        <v>8</v>
      </c>
      <c r="S1283" s="364">
        <v>6</v>
      </c>
      <c r="T1283" s="8"/>
      <c r="U1283" s="374">
        <v>20</v>
      </c>
      <c r="V1283" s="491">
        <v>71221525</v>
      </c>
      <c r="W1283" s="491" t="s">
        <v>1042</v>
      </c>
      <c r="X1283" s="364" t="s">
        <v>321</v>
      </c>
      <c r="Y1283" s="364" t="s">
        <v>556</v>
      </c>
      <c r="Z1283" s="364"/>
      <c r="AA1283" s="364"/>
      <c r="AB1283" s="370"/>
      <c r="AC1283" s="364"/>
      <c r="AD1283" s="369"/>
      <c r="AE1283" s="370"/>
      <c r="AF1283" s="370"/>
      <c r="AG1283" s="364" t="s">
        <v>319</v>
      </c>
      <c r="AH1283" s="364">
        <v>6</v>
      </c>
      <c r="AI1283" s="364">
        <v>16</v>
      </c>
      <c r="AJ1283" s="364">
        <v>50</v>
      </c>
      <c r="AK1283" s="364">
        <v>23</v>
      </c>
      <c r="AL1283" s="364">
        <v>30</v>
      </c>
      <c r="AM1283" s="22">
        <f t="shared" si="605"/>
        <v>8</v>
      </c>
      <c r="AN1283" s="104">
        <f t="shared" si="603"/>
        <v>0.70138888888888884</v>
      </c>
      <c r="AO1283" s="104">
        <f t="shared" si="604"/>
        <v>0.97916666666666674</v>
      </c>
      <c r="AP1283" s="22" t="str" cm="1">
        <f t="array" ref="AP1283">IF(W1283="","",IF(SUMPRODUCT((W1283=$W$7:$W$2042)*(AH1283=$AH$7:$AH$2042)*(AN1283=$AN$7:$AN$2042)*(AO1283=$AO$7:$AO$2042)*(ROW($W$7:$W$2042)&lt;&gt;ROW(W1283))*((R1283=0)*($R$7:$R$2042&gt;0)+(R1283&gt;0)*($R$7:$R$2042=0)))&gt;0,"SALONES UNIDOS",IF(SUMPRODUCT((W1283=$W$7:$W$2042)*(AH1283=$AH$7:$AH$2042)*((AN1283&lt;$AO$7:$AO$2042)*(AO1283&gt;$AN$7:$AN$2042))*(ROW($W$7:$W$2042)&lt;&gt;ROW(W1283)))&gt;0,"Cruzado","Sin cruce")))</f>
        <v>Sin cruce</v>
      </c>
      <c r="AQ1283" s="104"/>
      <c r="AR1283" s="104"/>
      <c r="AS1283" s="22"/>
      <c r="AT1283" s="22"/>
      <c r="AU1283" s="361" t="str" cm="1">
        <f t="array" ref="AU1283">IF(AB1283="","",IF(SUMPRODUCT((AB1283=$AB$989:$AB$1558)*(AH1283=$AH$989:$AH$1558)*(AQ1283=$AQ$989:$AQ$1558)*(AR1283=$AR$989:$AR$1558)*(ROW($AB$989:$AB$1558)&lt;&gt;ROW(AB1283))*((R1283=0)*($R$989:$R$1558&gt;0)+(R1283&gt;0)*($R$989:$R$1558=0)))&gt;0,"SALONES UNIDOS",IF(SUMPRODUCT((AB1283=$AB$989:$AB$1558)*(AH1283=$AH$989:$AH$1558)*((AQ1283&lt;$AR$989:$AR$1558)*(AR1283&gt;$AQ$989:$AQ$1558))*(ROW($AB$989:$AB$1558)&lt;&gt;ROW(AB1283)))&gt;0,"Cruzado","Sin cruce")))</f>
        <v/>
      </c>
      <c r="AV1283" s="361" t="str" cm="1">
        <f t="array" ref="AV1283">IF(AD1283="","",IF(SUMPRODUCT((AD1283=$AD$989:$AD$1558)*(AH1283=$AH$989:$AH$1558)*(AS1283=$AS$989:$AS$1558)*(AT1283=$AT$989:$AT$1558)*(ROW($AD$989:$AD$1558)&lt;&gt;ROW(AD1283))*((R1283=0)*($R$989:$R$1558&gt;0)+(R1283&gt;0)*($R$989:$R$1558=0)))&gt;0,"SALONES UNIDOS",IF(SUMPRODUCT((AD1283=$AD$989:$AD$1558)*(AH1283=$AH$989:$AH$1558)*((AS1283&lt;$AT$989:$AT$1558)*(AT1283&gt;$AS$989:$AS$1558))*(ROW($AD$989:$AD$1558)&lt;&gt;ROW(AD1283)))&gt;0,"Cruzado","Sin cruce")))</f>
        <v/>
      </c>
      <c r="AW1283" s="104" t="str">
        <f t="shared" si="606"/>
        <v>EN9PRINCIPALA</v>
      </c>
      <c r="AX1283" s="104" t="str" cm="1">
        <f t="array" ref="AX1283">IF(AW1283="","",IF(SUMPRODUCT((AW1283=$AW$7:$AW$2042)*(AH1283=$AH$7:$AH$2042)*(AN1283=$AN$7:$AN$2042)*(AO1283=$AO$7:$AO$2042)*(ROW($AW$7:$AW$2042)&lt;&gt;ROW(AW1283))*((R1283=0)*($R$7:$R$2042&gt;0)+(R1283&gt;0)*($R$7:$R$2042=0)))&gt;0,"SALONES UNIDOS",IF(SUMPRODUCT((AW1283=$AW$7:$AW$2042)*(AH1283=$AH$7:$AH$2042)*((AN1283&lt;$AO$7:$AO$2042)*(AO1283&gt;$AN$7:$AN$2042))*(ROW($AW$7:$AW$2042)&lt;&gt;ROW(AW1283)))&gt;0,"Cruzado","Sin cruce")))</f>
        <v>Sin cruce</v>
      </c>
    </row>
    <row r="1284" spans="2:50" ht="19.8" hidden="1" customHeight="1" x14ac:dyDescent="0.25">
      <c r="B1284" s="494" t="s">
        <v>314</v>
      </c>
      <c r="C1284" s="364" t="s">
        <v>284</v>
      </c>
      <c r="D1284" s="364">
        <v>202011</v>
      </c>
      <c r="E1284" s="439" t="s">
        <v>280</v>
      </c>
      <c r="F1284" s="370" t="s">
        <v>291</v>
      </c>
      <c r="G1284" s="373" t="s">
        <v>285</v>
      </c>
      <c r="H1284" s="373">
        <v>9</v>
      </c>
      <c r="I1284" s="373" t="s">
        <v>281</v>
      </c>
      <c r="J1284" s="373" t="s">
        <v>281</v>
      </c>
      <c r="K1284" s="194" t="s">
        <v>654</v>
      </c>
      <c r="L1284" s="364" t="s">
        <v>655</v>
      </c>
      <c r="M1284" s="364" t="s">
        <v>324</v>
      </c>
      <c r="N1284" s="364" t="s">
        <v>318</v>
      </c>
      <c r="O1284" s="373" t="s">
        <v>321</v>
      </c>
      <c r="P1284" s="364">
        <v>4</v>
      </c>
      <c r="Q1284" s="364">
        <v>4</v>
      </c>
      <c r="R1284" s="369">
        <v>8</v>
      </c>
      <c r="S1284" s="364">
        <v>6</v>
      </c>
      <c r="T1284" s="8"/>
      <c r="U1284" s="374">
        <v>20</v>
      </c>
      <c r="V1284" s="491">
        <v>71221525</v>
      </c>
      <c r="W1284" s="491" t="s">
        <v>1042</v>
      </c>
      <c r="X1284" s="364" t="s">
        <v>321</v>
      </c>
      <c r="Y1284" s="364" t="s">
        <v>556</v>
      </c>
      <c r="Z1284" s="364"/>
      <c r="AA1284" s="364"/>
      <c r="AB1284" s="370"/>
      <c r="AC1284" s="364"/>
      <c r="AD1284" s="369"/>
      <c r="AE1284" s="370"/>
      <c r="AF1284" s="370"/>
      <c r="AG1284" s="364" t="s">
        <v>319</v>
      </c>
      <c r="AH1284" s="364">
        <v>5</v>
      </c>
      <c r="AI1284" s="364">
        <v>16</v>
      </c>
      <c r="AJ1284" s="364">
        <v>50</v>
      </c>
      <c r="AK1284" s="364">
        <v>23</v>
      </c>
      <c r="AL1284" s="364">
        <v>30</v>
      </c>
      <c r="AM1284" s="22">
        <f t="shared" si="605"/>
        <v>8</v>
      </c>
      <c r="AN1284" s="104">
        <f t="shared" si="603"/>
        <v>0.70138888888888884</v>
      </c>
      <c r="AO1284" s="104">
        <f t="shared" si="604"/>
        <v>0.97916666666666674</v>
      </c>
      <c r="AP1284" s="22" t="str" cm="1">
        <f t="array" ref="AP1284">IF(W1284="","",IF(SUMPRODUCT((W1284=$W$7:$W$2042)*(AH1284=$AH$7:$AH$2042)*(AN1284=$AN$7:$AN$2042)*(AO1284=$AO$7:$AO$2042)*(ROW($W$7:$W$2042)&lt;&gt;ROW(W1284))*((R1284=0)*($R$7:$R$2042&gt;0)+(R1284&gt;0)*($R$7:$R$2042=0)))&gt;0,"SALONES UNIDOS",IF(SUMPRODUCT((W1284=$W$7:$W$2042)*(AH1284=$AH$7:$AH$2042)*((AN1284&lt;$AO$7:$AO$2042)*(AO1284&gt;$AN$7:$AN$2042))*(ROW($W$7:$W$2042)&lt;&gt;ROW(W1284)))&gt;0,"Cruzado","Sin cruce")))</f>
        <v>Sin cruce</v>
      </c>
      <c r="AQ1284" s="104"/>
      <c r="AR1284" s="104"/>
      <c r="AS1284" s="22"/>
      <c r="AT1284" s="22"/>
      <c r="AU1284" s="361" t="str" cm="1">
        <f t="array" ref="AU1284">IF(AB1284="","",IF(SUMPRODUCT((AB1284=$AB$989:$AB$1558)*(AH1284=$AH$989:$AH$1558)*(AQ1284=$AQ$989:$AQ$1558)*(AR1284=$AR$989:$AR$1558)*(ROW($AB$989:$AB$1558)&lt;&gt;ROW(AB1284))*((R1284=0)*($R$989:$R$1558&gt;0)+(R1284&gt;0)*($R$989:$R$1558=0)))&gt;0,"SALONES UNIDOS",IF(SUMPRODUCT((AB1284=$AB$989:$AB$1558)*(AH1284=$AH$989:$AH$1558)*((AQ1284&lt;$AR$989:$AR$1558)*(AR1284&gt;$AQ$989:$AQ$1558))*(ROW($AB$989:$AB$1558)&lt;&gt;ROW(AB1284)))&gt;0,"Cruzado","Sin cruce")))</f>
        <v/>
      </c>
      <c r="AV1284" s="361" t="str" cm="1">
        <f t="array" ref="AV1284">IF(AD1284="","",IF(SUMPRODUCT((AD1284=$AD$989:$AD$1558)*(AH1284=$AH$989:$AH$1558)*(AS1284=$AS$989:$AS$1558)*(AT1284=$AT$989:$AT$1558)*(ROW($AD$989:$AD$1558)&lt;&gt;ROW(AD1284))*((R1284=0)*($R$989:$R$1558&gt;0)+(R1284&gt;0)*($R$989:$R$1558=0)))&gt;0,"SALONES UNIDOS",IF(SUMPRODUCT((AD1284=$AD$989:$AD$1558)*(AH1284=$AH$989:$AH$1558)*((AS1284&lt;$AT$989:$AT$1558)*(AT1284&gt;$AS$989:$AS$1558))*(ROW($AD$989:$AD$1558)&lt;&gt;ROW(AD1284)))&gt;0,"Cruzado","Sin cruce")))</f>
        <v/>
      </c>
      <c r="AW1284" s="104" t="str">
        <f t="shared" si="606"/>
        <v>EN9PRINCIPALB</v>
      </c>
      <c r="AX1284" s="104" t="str" cm="1">
        <f t="array" ref="AX1284">IF(AW1284="","",IF(SUMPRODUCT((AW1284=$AW$7:$AW$2042)*(AH1284=$AH$7:$AH$2042)*(AN1284=$AN$7:$AN$2042)*(AO1284=$AO$7:$AO$2042)*(ROW($AW$7:$AW$2042)&lt;&gt;ROW(AW1284))*((R1284=0)*($R$7:$R$2042&gt;0)+(R1284&gt;0)*($R$7:$R$2042=0)))&gt;0,"SALONES UNIDOS",IF(SUMPRODUCT((AW1284=$AW$7:$AW$2042)*(AH1284=$AH$7:$AH$2042)*((AN1284&lt;$AO$7:$AO$2042)*(AO1284&gt;$AN$7:$AN$2042))*(ROW($AW$7:$AW$2042)&lt;&gt;ROW(AW1284)))&gt;0,"Cruzado","Sin cruce")))</f>
        <v>Sin cruce</v>
      </c>
    </row>
    <row r="1285" spans="2:50" ht="19.8" hidden="1" customHeight="1" x14ac:dyDescent="0.25">
      <c r="B1285" s="494" t="s">
        <v>314</v>
      </c>
      <c r="C1285" s="364" t="s">
        <v>284</v>
      </c>
      <c r="D1285" s="364">
        <v>202011</v>
      </c>
      <c r="E1285" s="439" t="s">
        <v>280</v>
      </c>
      <c r="F1285" s="370" t="s">
        <v>291</v>
      </c>
      <c r="G1285" s="373" t="s">
        <v>285</v>
      </c>
      <c r="H1285" s="373">
        <v>9</v>
      </c>
      <c r="I1285" s="373" t="s">
        <v>283</v>
      </c>
      <c r="J1285" s="373" t="s">
        <v>283</v>
      </c>
      <c r="K1285" s="194" t="s">
        <v>654</v>
      </c>
      <c r="L1285" s="364" t="s">
        <v>655</v>
      </c>
      <c r="M1285" s="364" t="s">
        <v>324</v>
      </c>
      <c r="N1285" s="364" t="s">
        <v>318</v>
      </c>
      <c r="O1285" s="373" t="s">
        <v>321</v>
      </c>
      <c r="P1285" s="364">
        <v>4</v>
      </c>
      <c r="Q1285" s="364">
        <v>4</v>
      </c>
      <c r="R1285" s="369">
        <v>8</v>
      </c>
      <c r="S1285" s="364">
        <v>6</v>
      </c>
      <c r="T1285" s="8"/>
      <c r="U1285" s="374">
        <v>20</v>
      </c>
      <c r="V1285" s="370">
        <v>72254013</v>
      </c>
      <c r="W1285" s="373" t="s">
        <v>86</v>
      </c>
      <c r="X1285" s="364" t="s">
        <v>321</v>
      </c>
      <c r="Y1285" s="364" t="s">
        <v>578</v>
      </c>
      <c r="Z1285" s="364"/>
      <c r="AA1285" s="364"/>
      <c r="AB1285" s="370"/>
      <c r="AC1285" s="364"/>
      <c r="AD1285" s="369"/>
      <c r="AE1285" s="370"/>
      <c r="AF1285" s="370"/>
      <c r="AG1285" s="364" t="s">
        <v>319</v>
      </c>
      <c r="AH1285" s="364">
        <v>3</v>
      </c>
      <c r="AI1285" s="364">
        <v>16</v>
      </c>
      <c r="AJ1285" s="364">
        <v>50</v>
      </c>
      <c r="AK1285" s="364">
        <v>23</v>
      </c>
      <c r="AL1285" s="364">
        <v>30</v>
      </c>
      <c r="AM1285" s="22">
        <f t="shared" si="605"/>
        <v>8</v>
      </c>
      <c r="AN1285" s="104">
        <f t="shared" si="603"/>
        <v>0.70138888888888884</v>
      </c>
      <c r="AO1285" s="104">
        <f t="shared" si="604"/>
        <v>0.97916666666666674</v>
      </c>
      <c r="AP1285" s="22" t="str" cm="1">
        <f t="array" ref="AP1285">IF(W1285="","",IF(SUMPRODUCT((W1285=$W$7:$W$2042)*(AH1285=$AH$7:$AH$2042)*(AN1285=$AN$7:$AN$2042)*(AO1285=$AO$7:$AO$2042)*(ROW($W$7:$W$2042)&lt;&gt;ROW(W1285))*((R1285=0)*($R$7:$R$2042&gt;0)+(R1285&gt;0)*($R$7:$R$2042=0)))&gt;0,"SALONES UNIDOS",IF(SUMPRODUCT((W1285=$W$7:$W$2042)*(AH1285=$AH$7:$AH$2042)*((AN1285&lt;$AO$7:$AO$2042)*(AO1285&gt;$AN$7:$AN$2042))*(ROW($W$7:$W$2042)&lt;&gt;ROW(W1285)))&gt;0,"Cruzado","Sin cruce")))</f>
        <v>Sin cruce</v>
      </c>
      <c r="AQ1285" s="104"/>
      <c r="AR1285" s="104"/>
      <c r="AS1285" s="22"/>
      <c r="AT1285" s="22"/>
      <c r="AU1285" s="361" t="str" cm="1">
        <f t="array" ref="AU1285">IF(AB1285="","",IF(SUMPRODUCT((AB1285=$AB$989:$AB$1558)*(AH1285=$AH$989:$AH$1558)*(AQ1285=$AQ$989:$AQ$1558)*(AR1285=$AR$989:$AR$1558)*(ROW($AB$989:$AB$1558)&lt;&gt;ROW(AB1285))*((R1285=0)*($R$989:$R$1558&gt;0)+(R1285&gt;0)*($R$989:$R$1558=0)))&gt;0,"SALONES UNIDOS",IF(SUMPRODUCT((AB1285=$AB$989:$AB$1558)*(AH1285=$AH$989:$AH$1558)*((AQ1285&lt;$AR$989:$AR$1558)*(AR1285&gt;$AQ$989:$AQ$1558))*(ROW($AB$989:$AB$1558)&lt;&gt;ROW(AB1285)))&gt;0,"Cruzado","Sin cruce")))</f>
        <v/>
      </c>
      <c r="AV1285" s="361" t="str" cm="1">
        <f t="array" ref="AV1285">IF(AD1285="","",IF(SUMPRODUCT((AD1285=$AD$989:$AD$1558)*(AH1285=$AH$989:$AH$1558)*(AS1285=$AS$989:$AS$1558)*(AT1285=$AT$989:$AT$1558)*(ROW($AD$989:$AD$1558)&lt;&gt;ROW(AD1285))*((R1285=0)*($R$989:$R$1558&gt;0)+(R1285&gt;0)*($R$989:$R$1558=0)))&gt;0,"SALONES UNIDOS",IF(SUMPRODUCT((AD1285=$AD$989:$AD$1558)*(AH1285=$AH$989:$AH$1558)*((AS1285&lt;$AT$989:$AT$1558)*(AT1285&gt;$AS$989:$AS$1558))*(ROW($AD$989:$AD$1558)&lt;&gt;ROW(AD1285)))&gt;0,"Cruzado","Sin cruce")))</f>
        <v/>
      </c>
      <c r="AW1285" s="104" t="str">
        <f t="shared" si="606"/>
        <v>EN9PRINCIPALC</v>
      </c>
      <c r="AX1285" s="104" t="str" cm="1">
        <f t="array" ref="AX1285">IF(AW1285="","",IF(SUMPRODUCT((AW1285=$AW$7:$AW$2042)*(AH1285=$AH$7:$AH$2042)*(AN1285=$AN$7:$AN$2042)*(AO1285=$AO$7:$AO$2042)*(ROW($AW$7:$AW$2042)&lt;&gt;ROW(AW1285))*((R1285=0)*($R$7:$R$2042&gt;0)+(R1285&gt;0)*($R$7:$R$2042=0)))&gt;0,"SALONES UNIDOS",IF(SUMPRODUCT((AW1285=$AW$7:$AW$2042)*(AH1285=$AH$7:$AH$2042)*((AN1285&lt;$AO$7:$AO$2042)*(AO1285&gt;$AN$7:$AN$2042))*(ROW($AW$7:$AW$2042)&lt;&gt;ROW(AW1285)))&gt;0,"Cruzado","Sin cruce")))</f>
        <v>Sin cruce</v>
      </c>
    </row>
    <row r="1286" spans="2:50" ht="19.8" hidden="1" customHeight="1" x14ac:dyDescent="0.25">
      <c r="B1286" s="494" t="s">
        <v>314</v>
      </c>
      <c r="C1286" s="364" t="s">
        <v>284</v>
      </c>
      <c r="D1286" s="364">
        <v>202011</v>
      </c>
      <c r="E1286" s="439" t="s">
        <v>280</v>
      </c>
      <c r="F1286" s="370" t="s">
        <v>291</v>
      </c>
      <c r="G1286" s="373" t="s">
        <v>285</v>
      </c>
      <c r="H1286" s="373">
        <v>9</v>
      </c>
      <c r="I1286" s="373" t="s">
        <v>286</v>
      </c>
      <c r="J1286" s="373" t="s">
        <v>286</v>
      </c>
      <c r="K1286" s="194" t="s">
        <v>654</v>
      </c>
      <c r="L1286" s="364" t="s">
        <v>655</v>
      </c>
      <c r="M1286" s="364" t="s">
        <v>324</v>
      </c>
      <c r="N1286" s="364" t="s">
        <v>318</v>
      </c>
      <c r="O1286" s="373" t="s">
        <v>321</v>
      </c>
      <c r="P1286" s="364">
        <v>4</v>
      </c>
      <c r="Q1286" s="364">
        <v>4</v>
      </c>
      <c r="R1286" s="369">
        <v>8</v>
      </c>
      <c r="S1286" s="364">
        <v>6</v>
      </c>
      <c r="T1286" s="8"/>
      <c r="U1286" s="374">
        <v>20</v>
      </c>
      <c r="V1286" s="370">
        <v>72254013</v>
      </c>
      <c r="W1286" s="373" t="s">
        <v>86</v>
      </c>
      <c r="X1286" s="364" t="s">
        <v>321</v>
      </c>
      <c r="Y1286" s="364" t="s">
        <v>578</v>
      </c>
      <c r="Z1286" s="364"/>
      <c r="AA1286" s="364"/>
      <c r="AB1286" s="370"/>
      <c r="AC1286" s="364"/>
      <c r="AD1286" s="369"/>
      <c r="AE1286" s="370"/>
      <c r="AF1286" s="370"/>
      <c r="AG1286" s="364" t="s">
        <v>319</v>
      </c>
      <c r="AH1286" s="364">
        <v>4</v>
      </c>
      <c r="AI1286" s="364">
        <v>16</v>
      </c>
      <c r="AJ1286" s="364">
        <v>50</v>
      </c>
      <c r="AK1286" s="364">
        <v>23</v>
      </c>
      <c r="AL1286" s="364">
        <v>30</v>
      </c>
      <c r="AM1286" s="22">
        <f t="shared" si="605"/>
        <v>8</v>
      </c>
      <c r="AN1286" s="104">
        <f t="shared" si="603"/>
        <v>0.70138888888888884</v>
      </c>
      <c r="AO1286" s="104">
        <f t="shared" si="604"/>
        <v>0.97916666666666674</v>
      </c>
      <c r="AP1286" s="22" t="str" cm="1">
        <f t="array" ref="AP1286">IF(W1286="","",IF(SUMPRODUCT((W1286=$W$7:$W$2042)*(AH1286=$AH$7:$AH$2042)*(AN1286=$AN$7:$AN$2042)*(AO1286=$AO$7:$AO$2042)*(ROW($W$7:$W$2042)&lt;&gt;ROW(W1286))*((R1286=0)*($R$7:$R$2042&gt;0)+(R1286&gt;0)*($R$7:$R$2042=0)))&gt;0,"SALONES UNIDOS",IF(SUMPRODUCT((W1286=$W$7:$W$2042)*(AH1286=$AH$7:$AH$2042)*((AN1286&lt;$AO$7:$AO$2042)*(AO1286&gt;$AN$7:$AN$2042))*(ROW($W$7:$W$2042)&lt;&gt;ROW(W1286)))&gt;0,"Cruzado","Sin cruce")))</f>
        <v>Sin cruce</v>
      </c>
      <c r="AQ1286" s="104"/>
      <c r="AR1286" s="104"/>
      <c r="AS1286" s="22"/>
      <c r="AT1286" s="22"/>
      <c r="AU1286" s="361" t="str" cm="1">
        <f t="array" ref="AU1286">IF(AB1286="","",IF(SUMPRODUCT((AB1286=$AB$989:$AB$1558)*(AH1286=$AH$989:$AH$1558)*(AQ1286=$AQ$989:$AQ$1558)*(AR1286=$AR$989:$AR$1558)*(ROW($AB$989:$AB$1558)&lt;&gt;ROW(AB1286))*((R1286=0)*($R$989:$R$1558&gt;0)+(R1286&gt;0)*($R$989:$R$1558=0)))&gt;0,"SALONES UNIDOS",IF(SUMPRODUCT((AB1286=$AB$989:$AB$1558)*(AH1286=$AH$989:$AH$1558)*((AQ1286&lt;$AR$989:$AR$1558)*(AR1286&gt;$AQ$989:$AQ$1558))*(ROW($AB$989:$AB$1558)&lt;&gt;ROW(AB1286)))&gt;0,"Cruzado","Sin cruce")))</f>
        <v/>
      </c>
      <c r="AV1286" s="361" t="str" cm="1">
        <f t="array" ref="AV1286">IF(AD1286="","",IF(SUMPRODUCT((AD1286=$AD$989:$AD$1558)*(AH1286=$AH$989:$AH$1558)*(AS1286=$AS$989:$AS$1558)*(AT1286=$AT$989:$AT$1558)*(ROW($AD$989:$AD$1558)&lt;&gt;ROW(AD1286))*((R1286=0)*($R$989:$R$1558&gt;0)+(R1286&gt;0)*($R$989:$R$1558=0)))&gt;0,"SALONES UNIDOS",IF(SUMPRODUCT((AD1286=$AD$989:$AD$1558)*(AH1286=$AH$989:$AH$1558)*((AS1286&lt;$AT$989:$AT$1558)*(AT1286&gt;$AS$989:$AS$1558))*(ROW($AD$989:$AD$1558)&lt;&gt;ROW(AD1286)))&gt;0,"Cruzado","Sin cruce")))</f>
        <v/>
      </c>
      <c r="AW1286" s="104" t="str">
        <f t="shared" si="606"/>
        <v>EN9PRINCIPALD</v>
      </c>
      <c r="AX1286" s="104" t="str" cm="1">
        <f t="array" ref="AX1286">IF(AW1286="","",IF(SUMPRODUCT((AW1286=$AW$7:$AW$2042)*(AH1286=$AH$7:$AH$2042)*(AN1286=$AN$7:$AN$2042)*(AO1286=$AO$7:$AO$2042)*(ROW($AW$7:$AW$2042)&lt;&gt;ROW(AW1286))*((R1286=0)*($R$7:$R$2042&gt;0)+(R1286&gt;0)*($R$7:$R$2042=0)))&gt;0,"SALONES UNIDOS",IF(SUMPRODUCT((AW1286=$AW$7:$AW$2042)*(AH1286=$AH$7:$AH$2042)*((AN1286&lt;$AO$7:$AO$2042)*(AO1286&gt;$AN$7:$AN$2042))*(ROW($AW$7:$AW$2042)&lt;&gt;ROW(AW1286)))&gt;0,"Cruzado","Sin cruce")))</f>
        <v>Sin cruce</v>
      </c>
    </row>
    <row r="1287" spans="2:50" ht="19.8" hidden="1" customHeight="1" x14ac:dyDescent="0.25">
      <c r="B1287" s="494" t="s">
        <v>314</v>
      </c>
      <c r="C1287" s="364" t="s">
        <v>284</v>
      </c>
      <c r="D1287" s="364">
        <v>202011</v>
      </c>
      <c r="E1287" s="439" t="s">
        <v>280</v>
      </c>
      <c r="F1287" s="370" t="s">
        <v>291</v>
      </c>
      <c r="G1287" s="373" t="s">
        <v>285</v>
      </c>
      <c r="H1287" s="373">
        <v>9</v>
      </c>
      <c r="I1287" s="373" t="s">
        <v>290</v>
      </c>
      <c r="J1287" s="373" t="s">
        <v>290</v>
      </c>
      <c r="K1287" s="194" t="s">
        <v>654</v>
      </c>
      <c r="L1287" s="364" t="s">
        <v>655</v>
      </c>
      <c r="M1287" s="364" t="s">
        <v>324</v>
      </c>
      <c r="N1287" s="364" t="s">
        <v>318</v>
      </c>
      <c r="O1287" s="373" t="s">
        <v>321</v>
      </c>
      <c r="P1287" s="364">
        <v>4</v>
      </c>
      <c r="Q1287" s="364">
        <v>4</v>
      </c>
      <c r="R1287" s="369">
        <v>8</v>
      </c>
      <c r="S1287" s="364">
        <v>6</v>
      </c>
      <c r="T1287" s="8"/>
      <c r="U1287" s="374">
        <v>20</v>
      </c>
      <c r="V1287" s="370">
        <v>41282651</v>
      </c>
      <c r="W1287" s="373" t="s">
        <v>264</v>
      </c>
      <c r="X1287" s="364" t="s">
        <v>321</v>
      </c>
      <c r="Y1287" s="364" t="s">
        <v>556</v>
      </c>
      <c r="Z1287" s="364"/>
      <c r="AA1287" s="364"/>
      <c r="AB1287" s="370"/>
      <c r="AC1287" s="364"/>
      <c r="AD1287" s="369"/>
      <c r="AE1287" s="370"/>
      <c r="AF1287" s="370"/>
      <c r="AG1287" s="364" t="s">
        <v>319</v>
      </c>
      <c r="AH1287" s="364">
        <v>2</v>
      </c>
      <c r="AI1287" s="364">
        <v>16</v>
      </c>
      <c r="AJ1287" s="364">
        <v>0</v>
      </c>
      <c r="AK1287" s="364">
        <v>22</v>
      </c>
      <c r="AL1287" s="364">
        <v>40</v>
      </c>
      <c r="AM1287" s="22">
        <f t="shared" si="605"/>
        <v>8</v>
      </c>
      <c r="AN1287" s="104">
        <f t="shared" si="603"/>
        <v>0.66666666666666663</v>
      </c>
      <c r="AO1287" s="104">
        <f t="shared" si="604"/>
        <v>0.94444444444444442</v>
      </c>
      <c r="AP1287" s="22" t="str" cm="1">
        <f t="array" ref="AP1287">IF(W1287="","",IF(SUMPRODUCT((W1287=$W$7:$W$2042)*(AH1287=$AH$7:$AH$2042)*(AN1287=$AN$7:$AN$2042)*(AO1287=$AO$7:$AO$2042)*(ROW($W$7:$W$2042)&lt;&gt;ROW(W1287))*((R1287=0)*($R$7:$R$2042&gt;0)+(R1287&gt;0)*($R$7:$R$2042=0)))&gt;0,"SALONES UNIDOS",IF(SUMPRODUCT((W1287=$W$7:$W$2042)*(AH1287=$AH$7:$AH$2042)*((AN1287&lt;$AO$7:$AO$2042)*(AO1287&gt;$AN$7:$AN$2042))*(ROW($W$7:$W$2042)&lt;&gt;ROW(W1287)))&gt;0,"Cruzado","Sin cruce")))</f>
        <v>Sin cruce</v>
      </c>
      <c r="AQ1287" s="104"/>
      <c r="AR1287" s="104"/>
      <c r="AS1287" s="22"/>
      <c r="AT1287" s="22"/>
      <c r="AU1287" s="361" t="str" cm="1">
        <f t="array" ref="AU1287">IF(AB1287="","",IF(SUMPRODUCT((AB1287=$AB$989:$AB$1558)*(AH1287=$AH$989:$AH$1558)*(AQ1287=$AQ$989:$AQ$1558)*(AR1287=$AR$989:$AR$1558)*(ROW($AB$989:$AB$1558)&lt;&gt;ROW(AB1287))*((R1287=0)*($R$989:$R$1558&gt;0)+(R1287&gt;0)*($R$989:$R$1558=0)))&gt;0,"SALONES UNIDOS",IF(SUMPRODUCT((AB1287=$AB$989:$AB$1558)*(AH1287=$AH$989:$AH$1558)*((AQ1287&lt;$AR$989:$AR$1558)*(AR1287&gt;$AQ$989:$AQ$1558))*(ROW($AB$989:$AB$1558)&lt;&gt;ROW(AB1287)))&gt;0,"Cruzado","Sin cruce")))</f>
        <v/>
      </c>
      <c r="AV1287" s="361" t="str" cm="1">
        <f t="array" ref="AV1287">IF(AD1287="","",IF(SUMPRODUCT((AD1287=$AD$989:$AD$1558)*(AH1287=$AH$989:$AH$1558)*(AS1287=$AS$989:$AS$1558)*(AT1287=$AT$989:$AT$1558)*(ROW($AD$989:$AD$1558)&lt;&gt;ROW(AD1287))*((R1287=0)*($R$989:$R$1558&gt;0)+(R1287&gt;0)*($R$989:$R$1558=0)))&gt;0,"SALONES UNIDOS",IF(SUMPRODUCT((AD1287=$AD$989:$AD$1558)*(AH1287=$AH$989:$AH$1558)*((AS1287&lt;$AT$989:$AT$1558)*(AT1287&gt;$AS$989:$AS$1558))*(ROW($AD$989:$AD$1558)&lt;&gt;ROW(AD1287)))&gt;0,"Cruzado","Sin cruce")))</f>
        <v/>
      </c>
      <c r="AW1287" s="104" t="str">
        <f t="shared" si="606"/>
        <v>EN9PRINCIPALE</v>
      </c>
      <c r="AX1287" s="104" t="str" cm="1">
        <f t="array" ref="AX1287">IF(AW1287="","",IF(SUMPRODUCT((AW1287=$AW$7:$AW$2042)*(AH1287=$AH$7:$AH$2042)*(AN1287=$AN$7:$AN$2042)*(AO1287=$AO$7:$AO$2042)*(ROW($AW$7:$AW$2042)&lt;&gt;ROW(AW1287))*((R1287=0)*($R$7:$R$2042&gt;0)+(R1287&gt;0)*($R$7:$R$2042=0)))&gt;0,"SALONES UNIDOS",IF(SUMPRODUCT((AW1287=$AW$7:$AW$2042)*(AH1287=$AH$7:$AH$2042)*((AN1287&lt;$AO$7:$AO$2042)*(AO1287&gt;$AN$7:$AN$2042))*(ROW($AW$7:$AW$2042)&lt;&gt;ROW(AW1287)))&gt;0,"Cruzado","Sin cruce")))</f>
        <v>Sin cruce</v>
      </c>
    </row>
    <row r="1288" spans="2:50" ht="19.8" hidden="1" customHeight="1" x14ac:dyDescent="0.25">
      <c r="B1288" s="494" t="s">
        <v>314</v>
      </c>
      <c r="C1288" s="364" t="s">
        <v>284</v>
      </c>
      <c r="D1288" s="364">
        <v>202011</v>
      </c>
      <c r="E1288" s="439" t="s">
        <v>280</v>
      </c>
      <c r="F1288" s="370" t="s">
        <v>291</v>
      </c>
      <c r="G1288" s="373" t="s">
        <v>285</v>
      </c>
      <c r="H1288" s="373">
        <v>9</v>
      </c>
      <c r="I1288" s="373" t="s">
        <v>293</v>
      </c>
      <c r="J1288" s="373" t="s">
        <v>293</v>
      </c>
      <c r="K1288" s="194" t="s">
        <v>654</v>
      </c>
      <c r="L1288" s="364" t="s">
        <v>655</v>
      </c>
      <c r="M1288" s="364" t="s">
        <v>324</v>
      </c>
      <c r="N1288" s="364" t="s">
        <v>318</v>
      </c>
      <c r="O1288" s="373" t="s">
        <v>321</v>
      </c>
      <c r="P1288" s="364">
        <v>4</v>
      </c>
      <c r="Q1288" s="364">
        <v>4</v>
      </c>
      <c r="R1288" s="369">
        <v>8</v>
      </c>
      <c r="S1288" s="364">
        <v>6</v>
      </c>
      <c r="T1288" s="8"/>
      <c r="U1288" s="374">
        <v>20</v>
      </c>
      <c r="V1288" s="370">
        <v>45549528</v>
      </c>
      <c r="W1288" s="373" t="s">
        <v>4</v>
      </c>
      <c r="X1288" s="364" t="s">
        <v>321</v>
      </c>
      <c r="Y1288" s="364" t="s">
        <v>556</v>
      </c>
      <c r="Z1288" s="364"/>
      <c r="AA1288" s="364"/>
      <c r="AB1288" s="370"/>
      <c r="AC1288" s="364"/>
      <c r="AD1288" s="369"/>
      <c r="AE1288" s="370"/>
      <c r="AF1288" s="370"/>
      <c r="AG1288" s="364" t="s">
        <v>319</v>
      </c>
      <c r="AH1288" s="364">
        <v>2</v>
      </c>
      <c r="AI1288" s="364">
        <v>16</v>
      </c>
      <c r="AJ1288" s="364">
        <v>50</v>
      </c>
      <c r="AK1288" s="364">
        <v>23</v>
      </c>
      <c r="AL1288" s="364">
        <v>30</v>
      </c>
      <c r="AM1288" s="22">
        <f t="shared" si="605"/>
        <v>8</v>
      </c>
      <c r="AN1288" s="104">
        <f t="shared" si="603"/>
        <v>0.70138888888888884</v>
      </c>
      <c r="AO1288" s="104">
        <f t="shared" si="604"/>
        <v>0.97916666666666674</v>
      </c>
      <c r="AP1288" s="22" t="str" cm="1">
        <f t="array" ref="AP1288">IF(W1288="","",IF(SUMPRODUCT((W1288=$W$7:$W$2042)*(AH1288=$AH$7:$AH$2042)*(AN1288=$AN$7:$AN$2042)*(AO1288=$AO$7:$AO$2042)*(ROW($W$7:$W$2042)&lt;&gt;ROW(W1288))*((R1288=0)*($R$7:$R$2042&gt;0)+(R1288&gt;0)*($R$7:$R$2042=0)))&gt;0,"SALONES UNIDOS",IF(SUMPRODUCT((W1288=$W$7:$W$2042)*(AH1288=$AH$7:$AH$2042)*((AN1288&lt;$AO$7:$AO$2042)*(AO1288&gt;$AN$7:$AN$2042))*(ROW($W$7:$W$2042)&lt;&gt;ROW(W1288)))&gt;0,"Cruzado","Sin cruce")))</f>
        <v>Sin cruce</v>
      </c>
      <c r="AQ1288" s="104"/>
      <c r="AR1288" s="104"/>
      <c r="AS1288" s="22"/>
      <c r="AT1288" s="22"/>
      <c r="AU1288" s="361" t="str" cm="1">
        <f t="array" ref="AU1288">IF(AB1288="","",IF(SUMPRODUCT((AB1288=$AB$989:$AB$1558)*(AH1288=$AH$989:$AH$1558)*(AQ1288=$AQ$989:$AQ$1558)*(AR1288=$AR$989:$AR$1558)*(ROW($AB$989:$AB$1558)&lt;&gt;ROW(AB1288))*((R1288=0)*($R$989:$R$1558&gt;0)+(R1288&gt;0)*($R$989:$R$1558=0)))&gt;0,"SALONES UNIDOS",IF(SUMPRODUCT((AB1288=$AB$989:$AB$1558)*(AH1288=$AH$989:$AH$1558)*((AQ1288&lt;$AR$989:$AR$1558)*(AR1288&gt;$AQ$989:$AQ$1558))*(ROW($AB$989:$AB$1558)&lt;&gt;ROW(AB1288)))&gt;0,"Cruzado","Sin cruce")))</f>
        <v/>
      </c>
      <c r="AV1288" s="361" t="str" cm="1">
        <f t="array" ref="AV1288">IF(AD1288="","",IF(SUMPRODUCT((AD1288=$AD$989:$AD$1558)*(AH1288=$AH$989:$AH$1558)*(AS1288=$AS$989:$AS$1558)*(AT1288=$AT$989:$AT$1558)*(ROW($AD$989:$AD$1558)&lt;&gt;ROW(AD1288))*((R1288=0)*($R$989:$R$1558&gt;0)+(R1288&gt;0)*($R$989:$R$1558=0)))&gt;0,"SALONES UNIDOS",IF(SUMPRODUCT((AD1288=$AD$989:$AD$1558)*(AH1288=$AH$989:$AH$1558)*((AS1288&lt;$AT$989:$AT$1558)*(AT1288&gt;$AS$989:$AS$1558))*(ROW($AD$989:$AD$1558)&lt;&gt;ROW(AD1288)))&gt;0,"Cruzado","Sin cruce")))</f>
        <v/>
      </c>
      <c r="AW1288" s="104" t="str">
        <f t="shared" si="606"/>
        <v>EN9PRINCIPALF</v>
      </c>
      <c r="AX1288" s="104" t="str" cm="1">
        <f t="array" ref="AX1288">IF(AW1288="","",IF(SUMPRODUCT((AW1288=$AW$7:$AW$2042)*(AH1288=$AH$7:$AH$2042)*(AN1288=$AN$7:$AN$2042)*(AO1288=$AO$7:$AO$2042)*(ROW($AW$7:$AW$2042)&lt;&gt;ROW(AW1288))*((R1288=0)*($R$7:$R$2042&gt;0)+(R1288&gt;0)*($R$7:$R$2042=0)))&gt;0,"SALONES UNIDOS",IF(SUMPRODUCT((AW1288=$AW$7:$AW$2042)*(AH1288=$AH$7:$AH$2042)*((AN1288&lt;$AO$7:$AO$2042)*(AO1288&gt;$AN$7:$AN$2042))*(ROW($AW$7:$AW$2042)&lt;&gt;ROW(AW1288)))&gt;0,"Cruzado","Sin cruce")))</f>
        <v>Sin cruce</v>
      </c>
    </row>
    <row r="1289" spans="2:50" ht="19.8" hidden="1" customHeight="1" x14ac:dyDescent="0.25">
      <c r="B1289" s="494" t="s">
        <v>314</v>
      </c>
      <c r="C1289" s="364" t="s">
        <v>284</v>
      </c>
      <c r="D1289" s="364">
        <v>202011</v>
      </c>
      <c r="E1289" s="439" t="s">
        <v>280</v>
      </c>
      <c r="F1289" s="370" t="s">
        <v>291</v>
      </c>
      <c r="G1289" s="373" t="s">
        <v>285</v>
      </c>
      <c r="H1289" s="373">
        <v>9</v>
      </c>
      <c r="I1289" s="373" t="s">
        <v>294</v>
      </c>
      <c r="J1289" s="373" t="s">
        <v>294</v>
      </c>
      <c r="K1289" s="194" t="s">
        <v>654</v>
      </c>
      <c r="L1289" s="364" t="s">
        <v>655</v>
      </c>
      <c r="M1289" s="364" t="s">
        <v>324</v>
      </c>
      <c r="N1289" s="364" t="s">
        <v>318</v>
      </c>
      <c r="O1289" s="373" t="s">
        <v>321</v>
      </c>
      <c r="P1289" s="364">
        <v>4</v>
      </c>
      <c r="Q1289" s="364">
        <v>4</v>
      </c>
      <c r="R1289" s="369">
        <v>8</v>
      </c>
      <c r="S1289" s="364">
        <v>6</v>
      </c>
      <c r="T1289" s="8"/>
      <c r="U1289" s="374">
        <v>20</v>
      </c>
      <c r="V1289" s="370">
        <v>41282651</v>
      </c>
      <c r="W1289" s="373" t="s">
        <v>264</v>
      </c>
      <c r="X1289" s="364" t="s">
        <v>321</v>
      </c>
      <c r="Y1289" s="364" t="s">
        <v>556</v>
      </c>
      <c r="Z1289" s="364"/>
      <c r="AA1289" s="364"/>
      <c r="AB1289" s="370"/>
      <c r="AC1289" s="364"/>
      <c r="AD1289" s="369"/>
      <c r="AE1289" s="370"/>
      <c r="AF1289" s="370"/>
      <c r="AG1289" s="364" t="s">
        <v>319</v>
      </c>
      <c r="AH1289" s="364">
        <v>5</v>
      </c>
      <c r="AI1289" s="364">
        <v>16</v>
      </c>
      <c r="AJ1289" s="364">
        <v>0</v>
      </c>
      <c r="AK1289" s="364">
        <v>22</v>
      </c>
      <c r="AL1289" s="364">
        <v>40</v>
      </c>
      <c r="AM1289" s="22">
        <f t="shared" si="605"/>
        <v>8</v>
      </c>
      <c r="AN1289" s="104">
        <f t="shared" si="603"/>
        <v>0.66666666666666663</v>
      </c>
      <c r="AO1289" s="104">
        <f t="shared" si="604"/>
        <v>0.94444444444444442</v>
      </c>
      <c r="AP1289" s="22" t="str" cm="1">
        <f t="array" ref="AP1289">IF(W1289="","",IF(SUMPRODUCT((W1289=$W$7:$W$2042)*(AH1289=$AH$7:$AH$2042)*(AN1289=$AN$7:$AN$2042)*(AO1289=$AO$7:$AO$2042)*(ROW($W$7:$W$2042)&lt;&gt;ROW(W1289))*((R1289=0)*($R$7:$R$2042&gt;0)+(R1289&gt;0)*($R$7:$R$2042=0)))&gt;0,"SALONES UNIDOS",IF(SUMPRODUCT((W1289=$W$7:$W$2042)*(AH1289=$AH$7:$AH$2042)*((AN1289&lt;$AO$7:$AO$2042)*(AO1289&gt;$AN$7:$AN$2042))*(ROW($W$7:$W$2042)&lt;&gt;ROW(W1289)))&gt;0,"Cruzado","Sin cruce")))</f>
        <v>Sin cruce</v>
      </c>
      <c r="AQ1289" s="104"/>
      <c r="AR1289" s="104"/>
      <c r="AS1289" s="22"/>
      <c r="AT1289" s="22"/>
      <c r="AU1289" s="361" t="str" cm="1">
        <f t="array" ref="AU1289">IF(AB1289="","",IF(SUMPRODUCT((AB1289=$AB$989:$AB$1558)*(AH1289=$AH$989:$AH$1558)*(AQ1289=$AQ$989:$AQ$1558)*(AR1289=$AR$989:$AR$1558)*(ROW($AB$989:$AB$1558)&lt;&gt;ROW(AB1289))*((R1289=0)*($R$989:$R$1558&gt;0)+(R1289&gt;0)*($R$989:$R$1558=0)))&gt;0,"SALONES UNIDOS",IF(SUMPRODUCT((AB1289=$AB$989:$AB$1558)*(AH1289=$AH$989:$AH$1558)*((AQ1289&lt;$AR$989:$AR$1558)*(AR1289&gt;$AQ$989:$AQ$1558))*(ROW($AB$989:$AB$1558)&lt;&gt;ROW(AB1289)))&gt;0,"Cruzado","Sin cruce")))</f>
        <v/>
      </c>
      <c r="AV1289" s="361" t="str" cm="1">
        <f t="array" ref="AV1289">IF(AD1289="","",IF(SUMPRODUCT((AD1289=$AD$989:$AD$1558)*(AH1289=$AH$989:$AH$1558)*(AS1289=$AS$989:$AS$1558)*(AT1289=$AT$989:$AT$1558)*(ROW($AD$989:$AD$1558)&lt;&gt;ROW(AD1289))*((R1289=0)*($R$989:$R$1558&gt;0)+(R1289&gt;0)*($R$989:$R$1558=0)))&gt;0,"SALONES UNIDOS",IF(SUMPRODUCT((AD1289=$AD$989:$AD$1558)*(AH1289=$AH$989:$AH$1558)*((AS1289&lt;$AT$989:$AT$1558)*(AT1289&gt;$AS$989:$AS$1558))*(ROW($AD$989:$AD$1558)&lt;&gt;ROW(AD1289)))&gt;0,"Cruzado","Sin cruce")))</f>
        <v/>
      </c>
      <c r="AW1289" s="104" t="str">
        <f t="shared" si="606"/>
        <v>EN9PRINCIPALG</v>
      </c>
      <c r="AX1289" s="104" t="str" cm="1">
        <f t="array" ref="AX1289">IF(AW1289="","",IF(SUMPRODUCT((AW1289=$AW$7:$AW$2042)*(AH1289=$AH$7:$AH$2042)*(AN1289=$AN$7:$AN$2042)*(AO1289=$AO$7:$AO$2042)*(ROW($AW$7:$AW$2042)&lt;&gt;ROW(AW1289))*((R1289=0)*($R$7:$R$2042&gt;0)+(R1289&gt;0)*($R$7:$R$2042=0)))&gt;0,"SALONES UNIDOS",IF(SUMPRODUCT((AW1289=$AW$7:$AW$2042)*(AH1289=$AH$7:$AH$2042)*((AN1289&lt;$AO$7:$AO$2042)*(AO1289&gt;$AN$7:$AN$2042))*(ROW($AW$7:$AW$2042)&lt;&gt;ROW(AW1289)))&gt;0,"Cruzado","Sin cruce")))</f>
        <v>Sin cruce</v>
      </c>
    </row>
    <row r="1290" spans="2:50" ht="19.8" hidden="1" customHeight="1" x14ac:dyDescent="0.25">
      <c r="B1290" s="494" t="s">
        <v>314</v>
      </c>
      <c r="C1290" s="364" t="s">
        <v>284</v>
      </c>
      <c r="D1290" s="364">
        <v>202011</v>
      </c>
      <c r="E1290" s="373" t="s">
        <v>280</v>
      </c>
      <c r="F1290" s="370" t="s">
        <v>291</v>
      </c>
      <c r="G1290" s="373" t="s">
        <v>285</v>
      </c>
      <c r="H1290" s="373">
        <v>10</v>
      </c>
      <c r="I1290" s="373" t="s">
        <v>278</v>
      </c>
      <c r="J1290" s="373" t="s">
        <v>278</v>
      </c>
      <c r="K1290" s="194" t="s">
        <v>656</v>
      </c>
      <c r="L1290" s="364" t="s">
        <v>657</v>
      </c>
      <c r="M1290" s="364" t="s">
        <v>349</v>
      </c>
      <c r="N1290" s="364" t="s">
        <v>318</v>
      </c>
      <c r="O1290" s="373" t="s">
        <v>315</v>
      </c>
      <c r="P1290" s="364">
        <v>0</v>
      </c>
      <c r="Q1290" s="364">
        <v>30</v>
      </c>
      <c r="R1290" s="369">
        <v>30</v>
      </c>
      <c r="S1290" s="364">
        <v>15</v>
      </c>
      <c r="T1290" s="8"/>
      <c r="U1290" s="374">
        <v>110</v>
      </c>
      <c r="V1290" s="370"/>
      <c r="W1290" s="373"/>
      <c r="X1290" s="364" t="s">
        <v>315</v>
      </c>
      <c r="Y1290" s="364"/>
      <c r="Z1290" s="364"/>
      <c r="AA1290" s="364"/>
      <c r="AB1290" s="370"/>
      <c r="AC1290" s="364"/>
      <c r="AD1290" s="369"/>
      <c r="AE1290" s="370"/>
      <c r="AF1290" s="370"/>
      <c r="AG1290" s="364" t="s">
        <v>301</v>
      </c>
      <c r="AH1290" s="364"/>
      <c r="AI1290" s="364"/>
      <c r="AJ1290" s="364"/>
      <c r="AK1290" s="364"/>
      <c r="AL1290" s="364"/>
      <c r="AM1290" s="22">
        <f t="shared" si="605"/>
        <v>30</v>
      </c>
      <c r="AN1290" s="104">
        <f t="shared" si="603"/>
        <v>0</v>
      </c>
      <c r="AO1290" s="104">
        <f t="shared" si="604"/>
        <v>0</v>
      </c>
      <c r="AP1290" s="22" t="str" cm="1">
        <f t="array" ref="AP1290">IF(W1290="","",IF(SUMPRODUCT((W1290=$W$7:$W$2042)*(AH1290=$AH$7:$AH$2042)*(AN1290=$AN$7:$AN$2042)*(AO1290=$AO$7:$AO$2042)*(ROW($W$7:$W$2042)&lt;&gt;ROW(W1290))*((R1290=0)*($R$7:$R$2042&gt;0)+(R1290&gt;0)*($R$7:$R$2042=0)))&gt;0,"SALONES UNIDOS",IF(SUMPRODUCT((W1290=$W$7:$W$2042)*(AH1290=$AH$7:$AH$2042)*((AN1290&lt;$AO$7:$AO$2042)*(AO1290&gt;$AN$7:$AN$2042))*(ROW($W$7:$W$2042)&lt;&gt;ROW(W1290)))&gt;0,"Cruzado","Sin cruce")))</f>
        <v/>
      </c>
      <c r="AQ1290" s="104"/>
      <c r="AR1290" s="104"/>
      <c r="AS1290" s="22"/>
      <c r="AT1290" s="22"/>
      <c r="AU1290" s="361" t="str" cm="1">
        <f t="array" ref="AU1290">IF(AB1290="","",IF(SUMPRODUCT((AB1290=$AB$989:$AB$1558)*(AH1290=$AH$989:$AH$1558)*(AQ1290=$AQ$989:$AQ$1558)*(AR1290=$AR$989:$AR$1558)*(ROW($AB$989:$AB$1558)&lt;&gt;ROW(AB1290))*((R1290=0)*($R$989:$R$1558&gt;0)+(R1290&gt;0)*($R$989:$R$1558=0)))&gt;0,"SALONES UNIDOS",IF(SUMPRODUCT((AB1290=$AB$989:$AB$1558)*(AH1290=$AH$989:$AH$1558)*((AQ1290&lt;$AR$989:$AR$1558)*(AR1290&gt;$AQ$989:$AQ$1558))*(ROW($AB$989:$AB$1558)&lt;&gt;ROW(AB1290)))&gt;0,"Cruzado","Sin cruce")))</f>
        <v/>
      </c>
      <c r="AV1290" s="361" t="str" cm="1">
        <f t="array" ref="AV1290">IF(AD1290="","",IF(SUMPRODUCT((AD1290=$AD$989:$AD$1558)*(AH1290=$AH$989:$AH$1558)*(AS1290=$AS$989:$AS$1558)*(AT1290=$AT$989:$AT$1558)*(ROW($AD$989:$AD$1558)&lt;&gt;ROW(AD1290))*((R1290=0)*($R$989:$R$1558&gt;0)+(R1290&gt;0)*($R$989:$R$1558=0)))&gt;0,"SALONES UNIDOS",IF(SUMPRODUCT((AD1290=$AD$989:$AD$1558)*(AH1290=$AH$989:$AH$1558)*((AS1290&lt;$AT$989:$AT$1558)*(AT1290&gt;$AS$989:$AS$1558))*(ROW($AD$989:$AD$1558)&lt;&gt;ROW(AD1290)))&gt;0,"Cruzado","Sin cruce")))</f>
        <v/>
      </c>
      <c r="AW1290" s="104" t="str">
        <f t="shared" si="606"/>
        <v>EN10PRINCIPALA</v>
      </c>
      <c r="AX1290" s="104" t="str" cm="1">
        <f t="array" ref="AX1290">IF(AW1290="","",IF(SUMPRODUCT((AW1290=$AW$7:$AW$2042)*(AH1290=$AH$7:$AH$2042)*(AN1290=$AN$7:$AN$2042)*(AO1290=$AO$7:$AO$2042)*(ROW($AW$7:$AW$2042)&lt;&gt;ROW(AW1290))*((R1290=0)*($R$7:$R$2042&gt;0)+(R1290&gt;0)*($R$7:$R$2042=0)))&gt;0,"SALONES UNIDOS",IF(SUMPRODUCT((AW1290=$AW$7:$AW$2042)*(AH1290=$AH$7:$AH$2042)*((AN1290&lt;$AO$7:$AO$2042)*(AO1290&gt;$AN$7:$AN$2042))*(ROW($AW$7:$AW$2042)&lt;&gt;ROW(AW1290)))&gt;0,"Cruzado","Sin cruce")))</f>
        <v>Sin cruce</v>
      </c>
    </row>
    <row r="1291" spans="2:50" ht="19.8" hidden="1" customHeight="1" x14ac:dyDescent="0.25">
      <c r="B1291" s="494" t="s">
        <v>314</v>
      </c>
      <c r="C1291" s="364" t="s">
        <v>284</v>
      </c>
      <c r="D1291" s="364">
        <v>202011</v>
      </c>
      <c r="E1291" s="373" t="s">
        <v>280</v>
      </c>
      <c r="F1291" s="370" t="s">
        <v>291</v>
      </c>
      <c r="G1291" s="373" t="s">
        <v>285</v>
      </c>
      <c r="H1291" s="373">
        <v>10</v>
      </c>
      <c r="I1291" s="373" t="s">
        <v>278</v>
      </c>
      <c r="J1291" s="373" t="s">
        <v>278</v>
      </c>
      <c r="K1291" s="194" t="s">
        <v>658</v>
      </c>
      <c r="L1291" s="364" t="s">
        <v>659</v>
      </c>
      <c r="M1291" s="364" t="s">
        <v>324</v>
      </c>
      <c r="N1291" s="364" t="s">
        <v>318</v>
      </c>
      <c r="O1291" s="373" t="s">
        <v>321</v>
      </c>
      <c r="P1291" s="364">
        <v>4</v>
      </c>
      <c r="Q1291" s="364">
        <v>4</v>
      </c>
      <c r="R1291" s="369">
        <v>8</v>
      </c>
      <c r="S1291" s="364">
        <v>6</v>
      </c>
      <c r="T1291" s="8"/>
      <c r="U1291" s="374">
        <v>20</v>
      </c>
      <c r="V1291" s="370">
        <v>45549528</v>
      </c>
      <c r="W1291" s="373" t="s">
        <v>4</v>
      </c>
      <c r="X1291" s="364" t="s">
        <v>321</v>
      </c>
      <c r="Y1291" s="364" t="s">
        <v>556</v>
      </c>
      <c r="Z1291" s="364"/>
      <c r="AA1291" s="364"/>
      <c r="AB1291" s="370"/>
      <c r="AC1291" s="364"/>
      <c r="AD1291" s="369"/>
      <c r="AE1291" s="370"/>
      <c r="AF1291" s="370"/>
      <c r="AG1291" s="364" t="s">
        <v>319</v>
      </c>
      <c r="AH1291" s="364">
        <v>3</v>
      </c>
      <c r="AI1291" s="364">
        <v>16</v>
      </c>
      <c r="AJ1291" s="364">
        <v>50</v>
      </c>
      <c r="AK1291" s="364">
        <v>23</v>
      </c>
      <c r="AL1291" s="364">
        <v>30</v>
      </c>
      <c r="AM1291" s="22">
        <f t="shared" si="605"/>
        <v>8</v>
      </c>
      <c r="AN1291" s="104">
        <f t="shared" si="603"/>
        <v>0.70138888888888884</v>
      </c>
      <c r="AO1291" s="104">
        <f t="shared" si="604"/>
        <v>0.97916666666666674</v>
      </c>
      <c r="AP1291" s="22" t="str" cm="1">
        <f t="array" ref="AP1291">IF(W1291="","",IF(SUMPRODUCT((W1291=$W$7:$W$2042)*(AH1291=$AH$7:$AH$2042)*(AN1291=$AN$7:$AN$2042)*(AO1291=$AO$7:$AO$2042)*(ROW($W$7:$W$2042)&lt;&gt;ROW(W1291))*((R1291=0)*($R$7:$R$2042&gt;0)+(R1291&gt;0)*($R$7:$R$2042=0)))&gt;0,"SALONES UNIDOS",IF(SUMPRODUCT((W1291=$W$7:$W$2042)*(AH1291=$AH$7:$AH$2042)*((AN1291&lt;$AO$7:$AO$2042)*(AO1291&gt;$AN$7:$AN$2042))*(ROW($W$7:$W$2042)&lt;&gt;ROW(W1291)))&gt;0,"Cruzado","Sin cruce")))</f>
        <v>Sin cruce</v>
      </c>
      <c r="AQ1291" s="104"/>
      <c r="AR1291" s="104"/>
      <c r="AS1291" s="22"/>
      <c r="AT1291" s="22"/>
      <c r="AU1291" s="361" t="str" cm="1">
        <f t="array" ref="AU1291">IF(AB1291="","",IF(SUMPRODUCT((AB1291=$AB$989:$AB$1558)*(AH1291=$AH$989:$AH$1558)*(AQ1291=$AQ$989:$AQ$1558)*(AR1291=$AR$989:$AR$1558)*(ROW($AB$989:$AB$1558)&lt;&gt;ROW(AB1291))*((R1291=0)*($R$989:$R$1558&gt;0)+(R1291&gt;0)*($R$989:$R$1558=0)))&gt;0,"SALONES UNIDOS",IF(SUMPRODUCT((AB1291=$AB$989:$AB$1558)*(AH1291=$AH$989:$AH$1558)*((AQ1291&lt;$AR$989:$AR$1558)*(AR1291&gt;$AQ$989:$AQ$1558))*(ROW($AB$989:$AB$1558)&lt;&gt;ROW(AB1291)))&gt;0,"Cruzado","Sin cruce")))</f>
        <v/>
      </c>
      <c r="AV1291" s="361" t="str" cm="1">
        <f t="array" ref="AV1291">IF(AD1291="","",IF(SUMPRODUCT((AD1291=$AD$989:$AD$1558)*(AH1291=$AH$989:$AH$1558)*(AS1291=$AS$989:$AS$1558)*(AT1291=$AT$989:$AT$1558)*(ROW($AD$989:$AD$1558)&lt;&gt;ROW(AD1291))*((R1291=0)*($R$989:$R$1558&gt;0)+(R1291&gt;0)*($R$989:$R$1558=0)))&gt;0,"SALONES UNIDOS",IF(SUMPRODUCT((AD1291=$AD$989:$AD$1558)*(AH1291=$AH$989:$AH$1558)*((AS1291&lt;$AT$989:$AT$1558)*(AT1291&gt;$AS$989:$AS$1558))*(ROW($AD$989:$AD$1558)&lt;&gt;ROW(AD1291)))&gt;0,"Cruzado","Sin cruce")))</f>
        <v/>
      </c>
      <c r="AW1291" s="104" t="str">
        <f t="shared" si="606"/>
        <v>EN10PRINCIPALA</v>
      </c>
      <c r="AX1291" s="104" t="str" cm="1">
        <f t="array" ref="AX1291">IF(AW1291="","",IF(SUMPRODUCT((AW1291=$AW$7:$AW$2042)*(AH1291=$AH$7:$AH$2042)*(AN1291=$AN$7:$AN$2042)*(AO1291=$AO$7:$AO$2042)*(ROW($AW$7:$AW$2042)&lt;&gt;ROW(AW1291))*((R1291=0)*($R$7:$R$2042&gt;0)+(R1291&gt;0)*($R$7:$R$2042=0)))&gt;0,"SALONES UNIDOS",IF(SUMPRODUCT((AW1291=$AW$7:$AW$2042)*(AH1291=$AH$7:$AH$2042)*((AN1291&lt;$AO$7:$AO$2042)*(AO1291&gt;$AN$7:$AN$2042))*(ROW($AW$7:$AW$2042)&lt;&gt;ROW(AW1291)))&gt;0,"Cruzado","Sin cruce")))</f>
        <v>Sin cruce</v>
      </c>
    </row>
    <row r="1292" spans="2:50" ht="19.8" hidden="1" customHeight="1" x14ac:dyDescent="0.25">
      <c r="B1292" s="494" t="s">
        <v>314</v>
      </c>
      <c r="C1292" s="364" t="s">
        <v>284</v>
      </c>
      <c r="D1292" s="364">
        <v>202011</v>
      </c>
      <c r="E1292" s="373" t="s">
        <v>280</v>
      </c>
      <c r="F1292" s="370" t="s">
        <v>291</v>
      </c>
      <c r="G1292" s="373" t="s">
        <v>285</v>
      </c>
      <c r="H1292" s="373">
        <v>10</v>
      </c>
      <c r="I1292" s="373" t="s">
        <v>281</v>
      </c>
      <c r="J1292" s="373" t="s">
        <v>281</v>
      </c>
      <c r="K1292" s="194" t="s">
        <v>658</v>
      </c>
      <c r="L1292" s="364" t="s">
        <v>659</v>
      </c>
      <c r="M1292" s="364" t="s">
        <v>324</v>
      </c>
      <c r="N1292" s="364" t="s">
        <v>318</v>
      </c>
      <c r="O1292" s="373" t="s">
        <v>321</v>
      </c>
      <c r="P1292" s="364">
        <v>4</v>
      </c>
      <c r="Q1292" s="364">
        <v>4</v>
      </c>
      <c r="R1292" s="369">
        <v>8</v>
      </c>
      <c r="S1292" s="364">
        <v>6</v>
      </c>
      <c r="T1292" s="8"/>
      <c r="U1292" s="374">
        <v>20</v>
      </c>
      <c r="V1292" s="370">
        <v>45549528</v>
      </c>
      <c r="W1292" s="373" t="s">
        <v>4</v>
      </c>
      <c r="X1292" s="364" t="s">
        <v>321</v>
      </c>
      <c r="Y1292" s="364" t="s">
        <v>556</v>
      </c>
      <c r="Z1292" s="364"/>
      <c r="AA1292" s="364"/>
      <c r="AB1292" s="370"/>
      <c r="AC1292" s="364"/>
      <c r="AD1292" s="369"/>
      <c r="AE1292" s="370"/>
      <c r="AF1292" s="370"/>
      <c r="AG1292" s="364" t="s">
        <v>319</v>
      </c>
      <c r="AH1292" s="364">
        <v>4</v>
      </c>
      <c r="AI1292" s="364">
        <v>16</v>
      </c>
      <c r="AJ1292" s="364">
        <v>50</v>
      </c>
      <c r="AK1292" s="364">
        <v>23</v>
      </c>
      <c r="AL1292" s="364">
        <v>30</v>
      </c>
      <c r="AM1292" s="22">
        <f t="shared" si="605"/>
        <v>8</v>
      </c>
      <c r="AN1292" s="104">
        <f t="shared" si="603"/>
        <v>0.70138888888888884</v>
      </c>
      <c r="AO1292" s="104">
        <f t="shared" si="604"/>
        <v>0.97916666666666674</v>
      </c>
      <c r="AP1292" s="22" t="str" cm="1">
        <f t="array" ref="AP1292">IF(W1292="","",IF(SUMPRODUCT((W1292=$W$7:$W$2042)*(AH1292=$AH$7:$AH$2042)*(AN1292=$AN$7:$AN$2042)*(AO1292=$AO$7:$AO$2042)*(ROW($W$7:$W$2042)&lt;&gt;ROW(W1292))*((R1292=0)*($R$7:$R$2042&gt;0)+(R1292&gt;0)*($R$7:$R$2042=0)))&gt;0,"SALONES UNIDOS",IF(SUMPRODUCT((W1292=$W$7:$W$2042)*(AH1292=$AH$7:$AH$2042)*((AN1292&lt;$AO$7:$AO$2042)*(AO1292&gt;$AN$7:$AN$2042))*(ROW($W$7:$W$2042)&lt;&gt;ROW(W1292)))&gt;0,"Cruzado","Sin cruce")))</f>
        <v>Sin cruce</v>
      </c>
      <c r="AQ1292" s="104"/>
      <c r="AR1292" s="104"/>
      <c r="AS1292" s="22"/>
      <c r="AT1292" s="22"/>
      <c r="AU1292" s="361" t="str" cm="1">
        <f t="array" ref="AU1292">IF(AB1292="","",IF(SUMPRODUCT((AB1292=$AB$989:$AB$1558)*(AH1292=$AH$989:$AH$1558)*(AQ1292=$AQ$989:$AQ$1558)*(AR1292=$AR$989:$AR$1558)*(ROW($AB$989:$AB$1558)&lt;&gt;ROW(AB1292))*((R1292=0)*($R$989:$R$1558&gt;0)+(R1292&gt;0)*($R$989:$R$1558=0)))&gt;0,"SALONES UNIDOS",IF(SUMPRODUCT((AB1292=$AB$989:$AB$1558)*(AH1292=$AH$989:$AH$1558)*((AQ1292&lt;$AR$989:$AR$1558)*(AR1292&gt;$AQ$989:$AQ$1558))*(ROW($AB$989:$AB$1558)&lt;&gt;ROW(AB1292)))&gt;0,"Cruzado","Sin cruce")))</f>
        <v/>
      </c>
      <c r="AV1292" s="361" t="str" cm="1">
        <f t="array" ref="AV1292">IF(AD1292="","",IF(SUMPRODUCT((AD1292=$AD$989:$AD$1558)*(AH1292=$AH$989:$AH$1558)*(AS1292=$AS$989:$AS$1558)*(AT1292=$AT$989:$AT$1558)*(ROW($AD$989:$AD$1558)&lt;&gt;ROW(AD1292))*((R1292=0)*($R$989:$R$1558&gt;0)+(R1292&gt;0)*($R$989:$R$1558=0)))&gt;0,"SALONES UNIDOS",IF(SUMPRODUCT((AD1292=$AD$989:$AD$1558)*(AH1292=$AH$989:$AH$1558)*((AS1292&lt;$AT$989:$AT$1558)*(AT1292&gt;$AS$989:$AS$1558))*(ROW($AD$989:$AD$1558)&lt;&gt;ROW(AD1292)))&gt;0,"Cruzado","Sin cruce")))</f>
        <v/>
      </c>
      <c r="AW1292" s="104" t="str">
        <f t="shared" si="606"/>
        <v>EN10PRINCIPALB</v>
      </c>
      <c r="AX1292" s="104" t="str" cm="1">
        <f t="array" ref="AX1292">IF(AW1292="","",IF(SUMPRODUCT((AW1292=$AW$7:$AW$2042)*(AH1292=$AH$7:$AH$2042)*(AN1292=$AN$7:$AN$2042)*(AO1292=$AO$7:$AO$2042)*(ROW($AW$7:$AW$2042)&lt;&gt;ROW(AW1292))*((R1292=0)*($R$7:$R$2042&gt;0)+(R1292&gt;0)*($R$7:$R$2042=0)))&gt;0,"SALONES UNIDOS",IF(SUMPRODUCT((AW1292=$AW$7:$AW$2042)*(AH1292=$AH$7:$AH$2042)*((AN1292&lt;$AO$7:$AO$2042)*(AO1292&gt;$AN$7:$AN$2042))*(ROW($AW$7:$AW$2042)&lt;&gt;ROW(AW1292)))&gt;0,"Cruzado","Sin cruce")))</f>
        <v>Sin cruce</v>
      </c>
    </row>
    <row r="1293" spans="2:50" ht="19.8" hidden="1" customHeight="1" x14ac:dyDescent="0.25">
      <c r="B1293" s="494" t="s">
        <v>314</v>
      </c>
      <c r="C1293" s="364" t="s">
        <v>284</v>
      </c>
      <c r="D1293" s="364">
        <v>202011</v>
      </c>
      <c r="E1293" s="373" t="s">
        <v>280</v>
      </c>
      <c r="F1293" s="370" t="s">
        <v>291</v>
      </c>
      <c r="G1293" s="373" t="s">
        <v>285</v>
      </c>
      <c r="H1293" s="373">
        <v>10</v>
      </c>
      <c r="I1293" s="373" t="s">
        <v>283</v>
      </c>
      <c r="J1293" s="373" t="s">
        <v>283</v>
      </c>
      <c r="K1293" s="194" t="s">
        <v>658</v>
      </c>
      <c r="L1293" s="364" t="s">
        <v>659</v>
      </c>
      <c r="M1293" s="364" t="s">
        <v>324</v>
      </c>
      <c r="N1293" s="364" t="s">
        <v>318</v>
      </c>
      <c r="O1293" s="373" t="s">
        <v>321</v>
      </c>
      <c r="P1293" s="364">
        <v>4</v>
      </c>
      <c r="Q1293" s="364">
        <v>4</v>
      </c>
      <c r="R1293" s="369">
        <v>8</v>
      </c>
      <c r="S1293" s="364">
        <v>6</v>
      </c>
      <c r="T1293" s="8"/>
      <c r="U1293" s="374">
        <v>20</v>
      </c>
      <c r="V1293" s="370">
        <v>45549528</v>
      </c>
      <c r="W1293" s="373" t="s">
        <v>4</v>
      </c>
      <c r="X1293" s="364" t="s">
        <v>321</v>
      </c>
      <c r="Y1293" s="364" t="s">
        <v>556</v>
      </c>
      <c r="Z1293" s="364"/>
      <c r="AA1293" s="364"/>
      <c r="AB1293" s="370"/>
      <c r="AC1293" s="364"/>
      <c r="AD1293" s="369"/>
      <c r="AE1293" s="370"/>
      <c r="AF1293" s="370"/>
      <c r="AG1293" s="364" t="s">
        <v>319</v>
      </c>
      <c r="AH1293" s="364">
        <v>5</v>
      </c>
      <c r="AI1293" s="364">
        <v>16</v>
      </c>
      <c r="AJ1293" s="364">
        <v>50</v>
      </c>
      <c r="AK1293" s="364">
        <v>23</v>
      </c>
      <c r="AL1293" s="364">
        <v>30</v>
      </c>
      <c r="AM1293" s="22">
        <f t="shared" si="605"/>
        <v>8</v>
      </c>
      <c r="AN1293" s="104">
        <f t="shared" si="603"/>
        <v>0.70138888888888884</v>
      </c>
      <c r="AO1293" s="104">
        <f t="shared" si="604"/>
        <v>0.97916666666666674</v>
      </c>
      <c r="AP1293" s="22" t="str" cm="1">
        <f t="array" ref="AP1293">IF(W1293="","",IF(SUMPRODUCT((W1293=$W$7:$W$2042)*(AH1293=$AH$7:$AH$2042)*(AN1293=$AN$7:$AN$2042)*(AO1293=$AO$7:$AO$2042)*(ROW($W$7:$W$2042)&lt;&gt;ROW(W1293))*((R1293=0)*($R$7:$R$2042&gt;0)+(R1293&gt;0)*($R$7:$R$2042=0)))&gt;0,"SALONES UNIDOS",IF(SUMPRODUCT((W1293=$W$7:$W$2042)*(AH1293=$AH$7:$AH$2042)*((AN1293&lt;$AO$7:$AO$2042)*(AO1293&gt;$AN$7:$AN$2042))*(ROW($W$7:$W$2042)&lt;&gt;ROW(W1293)))&gt;0,"Cruzado","Sin cruce")))</f>
        <v>Sin cruce</v>
      </c>
      <c r="AQ1293" s="104"/>
      <c r="AR1293" s="104"/>
      <c r="AS1293" s="22"/>
      <c r="AT1293" s="22"/>
      <c r="AU1293" s="361" t="str" cm="1">
        <f t="array" ref="AU1293">IF(AB1293="","",IF(SUMPRODUCT((AB1293=$AB$989:$AB$1558)*(AH1293=$AH$989:$AH$1558)*(AQ1293=$AQ$989:$AQ$1558)*(AR1293=$AR$989:$AR$1558)*(ROW($AB$989:$AB$1558)&lt;&gt;ROW(AB1293))*((R1293=0)*($R$989:$R$1558&gt;0)+(R1293&gt;0)*($R$989:$R$1558=0)))&gt;0,"SALONES UNIDOS",IF(SUMPRODUCT((AB1293=$AB$989:$AB$1558)*(AH1293=$AH$989:$AH$1558)*((AQ1293&lt;$AR$989:$AR$1558)*(AR1293&gt;$AQ$989:$AQ$1558))*(ROW($AB$989:$AB$1558)&lt;&gt;ROW(AB1293)))&gt;0,"Cruzado","Sin cruce")))</f>
        <v/>
      </c>
      <c r="AV1293" s="361" t="str" cm="1">
        <f t="array" ref="AV1293">IF(AD1293="","",IF(SUMPRODUCT((AD1293=$AD$989:$AD$1558)*(AH1293=$AH$989:$AH$1558)*(AS1293=$AS$989:$AS$1558)*(AT1293=$AT$989:$AT$1558)*(ROW($AD$989:$AD$1558)&lt;&gt;ROW(AD1293))*((R1293=0)*($R$989:$R$1558&gt;0)+(R1293&gt;0)*($R$989:$R$1558=0)))&gt;0,"SALONES UNIDOS",IF(SUMPRODUCT((AD1293=$AD$989:$AD$1558)*(AH1293=$AH$989:$AH$1558)*((AS1293&lt;$AT$989:$AT$1558)*(AT1293&gt;$AS$989:$AS$1558))*(ROW($AD$989:$AD$1558)&lt;&gt;ROW(AD1293)))&gt;0,"Cruzado","Sin cruce")))</f>
        <v/>
      </c>
      <c r="AW1293" s="104" t="str">
        <f t="shared" si="606"/>
        <v>EN10PRINCIPALC</v>
      </c>
      <c r="AX1293" s="104" t="str" cm="1">
        <f t="array" ref="AX1293">IF(AW1293="","",IF(SUMPRODUCT((AW1293=$AW$7:$AW$2042)*(AH1293=$AH$7:$AH$2042)*(AN1293=$AN$7:$AN$2042)*(AO1293=$AO$7:$AO$2042)*(ROW($AW$7:$AW$2042)&lt;&gt;ROW(AW1293))*((R1293=0)*($R$7:$R$2042&gt;0)+(R1293&gt;0)*($R$7:$R$2042=0)))&gt;0,"SALONES UNIDOS",IF(SUMPRODUCT((AW1293=$AW$7:$AW$2042)*(AH1293=$AH$7:$AH$2042)*((AN1293&lt;$AO$7:$AO$2042)*(AO1293&gt;$AN$7:$AN$2042))*(ROW($AW$7:$AW$2042)&lt;&gt;ROW(AW1293)))&gt;0,"Cruzado","Sin cruce")))</f>
        <v>Sin cruce</v>
      </c>
    </row>
    <row r="1294" spans="2:50" ht="19.8" hidden="1" customHeight="1" x14ac:dyDescent="0.25">
      <c r="B1294" s="494" t="s">
        <v>314</v>
      </c>
      <c r="C1294" s="364" t="s">
        <v>284</v>
      </c>
      <c r="D1294" s="364">
        <v>202011</v>
      </c>
      <c r="E1294" s="373" t="s">
        <v>280</v>
      </c>
      <c r="F1294" s="370" t="s">
        <v>291</v>
      </c>
      <c r="G1294" s="373" t="s">
        <v>285</v>
      </c>
      <c r="H1294" s="373">
        <v>10</v>
      </c>
      <c r="I1294" s="373" t="s">
        <v>286</v>
      </c>
      <c r="J1294" s="373" t="s">
        <v>286</v>
      </c>
      <c r="K1294" s="194" t="s">
        <v>658</v>
      </c>
      <c r="L1294" s="364" t="s">
        <v>659</v>
      </c>
      <c r="M1294" s="364" t="s">
        <v>324</v>
      </c>
      <c r="N1294" s="364" t="s">
        <v>318</v>
      </c>
      <c r="O1294" s="373" t="s">
        <v>321</v>
      </c>
      <c r="P1294" s="364">
        <v>4</v>
      </c>
      <c r="Q1294" s="364">
        <v>4</v>
      </c>
      <c r="R1294" s="369">
        <v>8</v>
      </c>
      <c r="S1294" s="364">
        <v>6</v>
      </c>
      <c r="T1294" s="8"/>
      <c r="U1294" s="374">
        <v>20</v>
      </c>
      <c r="V1294" s="370">
        <v>72254013</v>
      </c>
      <c r="W1294" s="373" t="s">
        <v>86</v>
      </c>
      <c r="X1294" s="364" t="s">
        <v>321</v>
      </c>
      <c r="Y1294" s="364" t="s">
        <v>578</v>
      </c>
      <c r="Z1294" s="364"/>
      <c r="AA1294" s="364"/>
      <c r="AB1294" s="370"/>
      <c r="AC1294" s="364"/>
      <c r="AD1294" s="369"/>
      <c r="AE1294" s="370"/>
      <c r="AF1294" s="370"/>
      <c r="AG1294" s="364" t="s">
        <v>319</v>
      </c>
      <c r="AH1294" s="364">
        <v>1</v>
      </c>
      <c r="AI1294" s="364">
        <v>16</v>
      </c>
      <c r="AJ1294" s="364">
        <v>50</v>
      </c>
      <c r="AK1294" s="364">
        <v>23</v>
      </c>
      <c r="AL1294" s="364">
        <v>30</v>
      </c>
      <c r="AM1294" s="22">
        <f t="shared" si="605"/>
        <v>8</v>
      </c>
      <c r="AN1294" s="104">
        <f t="shared" si="603"/>
        <v>0.70138888888888884</v>
      </c>
      <c r="AO1294" s="104">
        <f t="shared" si="604"/>
        <v>0.97916666666666674</v>
      </c>
      <c r="AP1294" s="22" t="str" cm="1">
        <f t="array" ref="AP1294">IF(W1294="","",IF(SUMPRODUCT((W1294=$W$7:$W$2042)*(AH1294=$AH$7:$AH$2042)*(AN1294=$AN$7:$AN$2042)*(AO1294=$AO$7:$AO$2042)*(ROW($W$7:$W$2042)&lt;&gt;ROW(W1294))*((R1294=0)*($R$7:$R$2042&gt;0)+(R1294&gt;0)*($R$7:$R$2042=0)))&gt;0,"SALONES UNIDOS",IF(SUMPRODUCT((W1294=$W$7:$W$2042)*(AH1294=$AH$7:$AH$2042)*((AN1294&lt;$AO$7:$AO$2042)*(AO1294&gt;$AN$7:$AN$2042))*(ROW($W$7:$W$2042)&lt;&gt;ROW(W1294)))&gt;0,"Cruzado","Sin cruce")))</f>
        <v>Sin cruce</v>
      </c>
      <c r="AQ1294" s="104"/>
      <c r="AR1294" s="104"/>
      <c r="AS1294" s="22"/>
      <c r="AT1294" s="22"/>
      <c r="AU1294" s="361" t="str" cm="1">
        <f t="array" ref="AU1294">IF(AB1294="","",IF(SUMPRODUCT((AB1294=$AB$989:$AB$1558)*(AH1294=$AH$989:$AH$1558)*(AQ1294=$AQ$989:$AQ$1558)*(AR1294=$AR$989:$AR$1558)*(ROW($AB$989:$AB$1558)&lt;&gt;ROW(AB1294))*((R1294=0)*($R$989:$R$1558&gt;0)+(R1294&gt;0)*($R$989:$R$1558=0)))&gt;0,"SALONES UNIDOS",IF(SUMPRODUCT((AB1294=$AB$989:$AB$1558)*(AH1294=$AH$989:$AH$1558)*((AQ1294&lt;$AR$989:$AR$1558)*(AR1294&gt;$AQ$989:$AQ$1558))*(ROW($AB$989:$AB$1558)&lt;&gt;ROW(AB1294)))&gt;0,"Cruzado","Sin cruce")))</f>
        <v/>
      </c>
      <c r="AV1294" s="361" t="str" cm="1">
        <f t="array" ref="AV1294">IF(AD1294="","",IF(SUMPRODUCT((AD1294=$AD$989:$AD$1558)*(AH1294=$AH$989:$AH$1558)*(AS1294=$AS$989:$AS$1558)*(AT1294=$AT$989:$AT$1558)*(ROW($AD$989:$AD$1558)&lt;&gt;ROW(AD1294))*((R1294=0)*($R$989:$R$1558&gt;0)+(R1294&gt;0)*($R$989:$R$1558=0)))&gt;0,"SALONES UNIDOS",IF(SUMPRODUCT((AD1294=$AD$989:$AD$1558)*(AH1294=$AH$989:$AH$1558)*((AS1294&lt;$AT$989:$AT$1558)*(AT1294&gt;$AS$989:$AS$1558))*(ROW($AD$989:$AD$1558)&lt;&gt;ROW(AD1294)))&gt;0,"Cruzado","Sin cruce")))</f>
        <v/>
      </c>
      <c r="AW1294" s="104" t="str">
        <f t="shared" si="606"/>
        <v>EN10PRINCIPALD</v>
      </c>
      <c r="AX1294" s="104" t="str" cm="1">
        <f t="array" ref="AX1294">IF(AW1294="","",IF(SUMPRODUCT((AW1294=$AW$7:$AW$2042)*(AH1294=$AH$7:$AH$2042)*(AN1294=$AN$7:$AN$2042)*(AO1294=$AO$7:$AO$2042)*(ROW($AW$7:$AW$2042)&lt;&gt;ROW(AW1294))*((R1294=0)*($R$7:$R$2042&gt;0)+(R1294&gt;0)*($R$7:$R$2042=0)))&gt;0,"SALONES UNIDOS",IF(SUMPRODUCT((AW1294=$AW$7:$AW$2042)*(AH1294=$AH$7:$AH$2042)*((AN1294&lt;$AO$7:$AO$2042)*(AO1294&gt;$AN$7:$AN$2042))*(ROW($AW$7:$AW$2042)&lt;&gt;ROW(AW1294)))&gt;0,"Cruzado","Sin cruce")))</f>
        <v>Sin cruce</v>
      </c>
    </row>
    <row r="1295" spans="2:50" ht="19.8" hidden="1" customHeight="1" x14ac:dyDescent="0.25">
      <c r="B1295" s="494" t="s">
        <v>314</v>
      </c>
      <c r="C1295" s="364" t="s">
        <v>284</v>
      </c>
      <c r="D1295" s="364">
        <v>202011</v>
      </c>
      <c r="E1295" s="373" t="s">
        <v>280</v>
      </c>
      <c r="F1295" s="370" t="s">
        <v>291</v>
      </c>
      <c r="G1295" s="373" t="s">
        <v>285</v>
      </c>
      <c r="H1295" s="373">
        <v>10</v>
      </c>
      <c r="I1295" s="373" t="s">
        <v>290</v>
      </c>
      <c r="J1295" s="373" t="s">
        <v>290</v>
      </c>
      <c r="K1295" s="194" t="s">
        <v>658</v>
      </c>
      <c r="L1295" s="364" t="s">
        <v>659</v>
      </c>
      <c r="M1295" s="364" t="s">
        <v>324</v>
      </c>
      <c r="N1295" s="364" t="s">
        <v>318</v>
      </c>
      <c r="O1295" s="373" t="s">
        <v>321</v>
      </c>
      <c r="P1295" s="364">
        <v>4</v>
      </c>
      <c r="Q1295" s="364">
        <v>4</v>
      </c>
      <c r="R1295" s="369">
        <v>8</v>
      </c>
      <c r="S1295" s="364">
        <v>6</v>
      </c>
      <c r="T1295" s="8"/>
      <c r="U1295" s="374">
        <v>15</v>
      </c>
      <c r="V1295" s="370">
        <v>72254013</v>
      </c>
      <c r="W1295" s="373" t="s">
        <v>86</v>
      </c>
      <c r="X1295" s="364" t="s">
        <v>321</v>
      </c>
      <c r="Y1295" s="364" t="s">
        <v>578</v>
      </c>
      <c r="Z1295" s="364"/>
      <c r="AA1295" s="364"/>
      <c r="AB1295" s="370"/>
      <c r="AC1295" s="364"/>
      <c r="AD1295" s="369"/>
      <c r="AE1295" s="370"/>
      <c r="AF1295" s="370"/>
      <c r="AG1295" s="364" t="s">
        <v>319</v>
      </c>
      <c r="AH1295" s="364">
        <v>2</v>
      </c>
      <c r="AI1295" s="364">
        <v>16</v>
      </c>
      <c r="AJ1295" s="364">
        <v>50</v>
      </c>
      <c r="AK1295" s="364">
        <v>23</v>
      </c>
      <c r="AL1295" s="364">
        <v>30</v>
      </c>
      <c r="AM1295" s="22">
        <f t="shared" si="605"/>
        <v>8</v>
      </c>
      <c r="AN1295" s="104">
        <f t="shared" si="603"/>
        <v>0.70138888888888884</v>
      </c>
      <c r="AO1295" s="104">
        <f t="shared" si="604"/>
        <v>0.97916666666666674</v>
      </c>
      <c r="AP1295" s="22" t="str" cm="1">
        <f t="array" ref="AP1295">IF(W1295="","",IF(SUMPRODUCT((W1295=$W$7:$W$2042)*(AH1295=$AH$7:$AH$2042)*(AN1295=$AN$7:$AN$2042)*(AO1295=$AO$7:$AO$2042)*(ROW($W$7:$W$2042)&lt;&gt;ROW(W1295))*((R1295=0)*($R$7:$R$2042&gt;0)+(R1295&gt;0)*($R$7:$R$2042=0)))&gt;0,"SALONES UNIDOS",IF(SUMPRODUCT((W1295=$W$7:$W$2042)*(AH1295=$AH$7:$AH$2042)*((AN1295&lt;$AO$7:$AO$2042)*(AO1295&gt;$AN$7:$AN$2042))*(ROW($W$7:$W$2042)&lt;&gt;ROW(W1295)))&gt;0,"Cruzado","Sin cruce")))</f>
        <v>Sin cruce</v>
      </c>
      <c r="AQ1295" s="104"/>
      <c r="AR1295" s="104"/>
      <c r="AS1295" s="22"/>
      <c r="AT1295" s="22"/>
      <c r="AU1295" s="361" t="str" cm="1">
        <f t="array" ref="AU1295">IF(AB1295="","",IF(SUMPRODUCT((AB1295=$AB$989:$AB$1558)*(AH1295=$AH$989:$AH$1558)*(AQ1295=$AQ$989:$AQ$1558)*(AR1295=$AR$989:$AR$1558)*(ROW($AB$989:$AB$1558)&lt;&gt;ROW(AB1295))*((R1295=0)*($R$989:$R$1558&gt;0)+(R1295&gt;0)*($R$989:$R$1558=0)))&gt;0,"SALONES UNIDOS",IF(SUMPRODUCT((AB1295=$AB$989:$AB$1558)*(AH1295=$AH$989:$AH$1558)*((AQ1295&lt;$AR$989:$AR$1558)*(AR1295&gt;$AQ$989:$AQ$1558))*(ROW($AB$989:$AB$1558)&lt;&gt;ROW(AB1295)))&gt;0,"Cruzado","Sin cruce")))</f>
        <v/>
      </c>
      <c r="AV1295" s="361" t="str" cm="1">
        <f t="array" ref="AV1295">IF(AD1295="","",IF(SUMPRODUCT((AD1295=$AD$989:$AD$1558)*(AH1295=$AH$989:$AH$1558)*(AS1295=$AS$989:$AS$1558)*(AT1295=$AT$989:$AT$1558)*(ROW($AD$989:$AD$1558)&lt;&gt;ROW(AD1295))*((R1295=0)*($R$989:$R$1558&gt;0)+(R1295&gt;0)*($R$989:$R$1558=0)))&gt;0,"SALONES UNIDOS",IF(SUMPRODUCT((AD1295=$AD$989:$AD$1558)*(AH1295=$AH$989:$AH$1558)*((AS1295&lt;$AT$989:$AT$1558)*(AT1295&gt;$AS$989:$AS$1558))*(ROW($AD$989:$AD$1558)&lt;&gt;ROW(AD1295)))&gt;0,"Cruzado","Sin cruce")))</f>
        <v/>
      </c>
      <c r="AW1295" s="104" t="str">
        <f t="shared" si="606"/>
        <v>EN10PRINCIPALE</v>
      </c>
      <c r="AX1295" s="104" t="str" cm="1">
        <f t="array" ref="AX1295">IF(AW1295="","",IF(SUMPRODUCT((AW1295=$AW$7:$AW$2042)*(AH1295=$AH$7:$AH$2042)*(AN1295=$AN$7:$AN$2042)*(AO1295=$AO$7:$AO$2042)*(ROW($AW$7:$AW$2042)&lt;&gt;ROW(AW1295))*((R1295=0)*($R$7:$R$2042&gt;0)+(R1295&gt;0)*($R$7:$R$2042=0)))&gt;0,"SALONES UNIDOS",IF(SUMPRODUCT((AW1295=$AW$7:$AW$2042)*(AH1295=$AH$7:$AH$2042)*((AN1295&lt;$AO$7:$AO$2042)*(AO1295&gt;$AN$7:$AN$2042))*(ROW($AW$7:$AW$2042)&lt;&gt;ROW(AW1295)))&gt;0,"Cruzado","Sin cruce")))</f>
        <v>Sin cruce</v>
      </c>
    </row>
    <row r="1296" spans="2:50" ht="19.8" hidden="1" customHeight="1" x14ac:dyDescent="0.25">
      <c r="B1296" s="494" t="s">
        <v>314</v>
      </c>
      <c r="C1296" s="364" t="s">
        <v>284</v>
      </c>
      <c r="D1296" s="364">
        <v>202011</v>
      </c>
      <c r="E1296" s="373" t="s">
        <v>280</v>
      </c>
      <c r="F1296" s="370" t="s">
        <v>291</v>
      </c>
      <c r="G1296" s="373" t="s">
        <v>285</v>
      </c>
      <c r="H1296" s="373">
        <v>10</v>
      </c>
      <c r="I1296" s="373" t="s">
        <v>287</v>
      </c>
      <c r="J1296" s="373" t="s">
        <v>287</v>
      </c>
      <c r="K1296" s="194" t="s">
        <v>658</v>
      </c>
      <c r="L1296" s="364" t="s">
        <v>659</v>
      </c>
      <c r="M1296" s="364" t="s">
        <v>324</v>
      </c>
      <c r="N1296" s="364" t="s">
        <v>318</v>
      </c>
      <c r="O1296" s="373" t="s">
        <v>321</v>
      </c>
      <c r="P1296" s="364">
        <v>4</v>
      </c>
      <c r="Q1296" s="364">
        <v>4</v>
      </c>
      <c r="R1296" s="369">
        <v>8</v>
      </c>
      <c r="S1296" s="364">
        <v>6</v>
      </c>
      <c r="T1296" s="8"/>
      <c r="U1296" s="374">
        <v>15</v>
      </c>
      <c r="V1296" s="370">
        <v>72254013</v>
      </c>
      <c r="W1296" s="373" t="s">
        <v>86</v>
      </c>
      <c r="X1296" s="364" t="s">
        <v>321</v>
      </c>
      <c r="Y1296" s="364" t="s">
        <v>578</v>
      </c>
      <c r="Z1296" s="364"/>
      <c r="AA1296" s="364"/>
      <c r="AB1296" s="370"/>
      <c r="AC1296" s="364"/>
      <c r="AD1296" s="369"/>
      <c r="AE1296" s="370"/>
      <c r="AF1296" s="370"/>
      <c r="AG1296" s="364" t="s">
        <v>319</v>
      </c>
      <c r="AH1296" s="364">
        <v>5</v>
      </c>
      <c r="AI1296" s="364">
        <v>16</v>
      </c>
      <c r="AJ1296" s="364">
        <v>50</v>
      </c>
      <c r="AK1296" s="364">
        <v>23</v>
      </c>
      <c r="AL1296" s="364">
        <v>30</v>
      </c>
      <c r="AM1296" s="22">
        <f t="shared" si="605"/>
        <v>8</v>
      </c>
      <c r="AN1296" s="104">
        <f t="shared" si="603"/>
        <v>0.70138888888888884</v>
      </c>
      <c r="AO1296" s="104">
        <f t="shared" si="604"/>
        <v>0.97916666666666674</v>
      </c>
      <c r="AP1296" s="22" t="str" cm="1">
        <f t="array" ref="AP1296">IF(W1296="","",IF(SUMPRODUCT((W1296=$W$7:$W$2042)*(AH1296=$AH$7:$AH$2042)*(AN1296=$AN$7:$AN$2042)*(AO1296=$AO$7:$AO$2042)*(ROW($W$7:$W$2042)&lt;&gt;ROW(W1296))*((R1296=0)*($R$7:$R$2042&gt;0)+(R1296&gt;0)*($R$7:$R$2042=0)))&gt;0,"SALONES UNIDOS",IF(SUMPRODUCT((W1296=$W$7:$W$2042)*(AH1296=$AH$7:$AH$2042)*((AN1296&lt;$AO$7:$AO$2042)*(AO1296&gt;$AN$7:$AN$2042))*(ROW($W$7:$W$2042)&lt;&gt;ROW(W1296)))&gt;0,"Cruzado","Sin cruce")))</f>
        <v>Sin cruce</v>
      </c>
      <c r="AQ1296" s="104"/>
      <c r="AR1296" s="104"/>
      <c r="AS1296" s="22"/>
      <c r="AT1296" s="22"/>
      <c r="AU1296" s="361" t="str" cm="1">
        <f t="array" ref="AU1296">IF(AB1296="","",IF(SUMPRODUCT((AB1296=$AB$989:$AB$1558)*(AH1296=$AH$989:$AH$1558)*(AQ1296=$AQ$989:$AQ$1558)*(AR1296=$AR$989:$AR$1558)*(ROW($AB$989:$AB$1558)&lt;&gt;ROW(AB1296))*((R1296=0)*($R$989:$R$1558&gt;0)+(R1296&gt;0)*($R$989:$R$1558=0)))&gt;0,"SALONES UNIDOS",IF(SUMPRODUCT((AB1296=$AB$989:$AB$1558)*(AH1296=$AH$989:$AH$1558)*((AQ1296&lt;$AR$989:$AR$1558)*(AR1296&gt;$AQ$989:$AQ$1558))*(ROW($AB$989:$AB$1558)&lt;&gt;ROW(AB1296)))&gt;0,"Cruzado","Sin cruce")))</f>
        <v/>
      </c>
      <c r="AV1296" s="361" t="str" cm="1">
        <f t="array" ref="AV1296">IF(AD1296="","",IF(SUMPRODUCT((AD1296=$AD$989:$AD$1558)*(AH1296=$AH$989:$AH$1558)*(AS1296=$AS$989:$AS$1558)*(AT1296=$AT$989:$AT$1558)*(ROW($AD$989:$AD$1558)&lt;&gt;ROW(AD1296))*((R1296=0)*($R$989:$R$1558&gt;0)+(R1296&gt;0)*($R$989:$R$1558=0)))&gt;0,"SALONES UNIDOS",IF(SUMPRODUCT((AD1296=$AD$989:$AD$1558)*(AH1296=$AH$989:$AH$1558)*((AS1296&lt;$AT$989:$AT$1558)*(AT1296&gt;$AS$989:$AS$1558))*(ROW($AD$989:$AD$1558)&lt;&gt;ROW(AD1296)))&gt;0,"Cruzado","Sin cruce")))</f>
        <v/>
      </c>
      <c r="AW1296" s="104" t="str">
        <f t="shared" si="606"/>
        <v>EN10PRINCIPALX</v>
      </c>
      <c r="AX1296" s="104" t="str" cm="1">
        <f t="array" ref="AX1296">IF(AW1296="","",IF(SUMPRODUCT((AW1296=$AW$7:$AW$2042)*(AH1296=$AH$7:$AH$2042)*(AN1296=$AN$7:$AN$2042)*(AO1296=$AO$7:$AO$2042)*(ROW($AW$7:$AW$2042)&lt;&gt;ROW(AW1296))*((R1296=0)*($R$7:$R$2042&gt;0)+(R1296&gt;0)*($R$7:$R$2042=0)))&gt;0,"SALONES UNIDOS",IF(SUMPRODUCT((AW1296=$AW$7:$AW$2042)*(AH1296=$AH$7:$AH$2042)*((AN1296&lt;$AO$7:$AO$2042)*(AO1296&gt;$AN$7:$AN$2042))*(ROW($AW$7:$AW$2042)&lt;&gt;ROW(AW1296)))&gt;0,"Cruzado","Sin cruce")))</f>
        <v>Sin cruce</v>
      </c>
    </row>
    <row r="1297" spans="2:50" ht="19.8" hidden="1" customHeight="1" x14ac:dyDescent="0.25">
      <c r="B1297" s="494" t="s">
        <v>314</v>
      </c>
      <c r="C1297" s="369" t="s">
        <v>970</v>
      </c>
      <c r="D1297" s="369">
        <v>20261</v>
      </c>
      <c r="E1297" s="373" t="s">
        <v>280</v>
      </c>
      <c r="F1297" s="370" t="s">
        <v>291</v>
      </c>
      <c r="G1297" s="373" t="s">
        <v>295</v>
      </c>
      <c r="H1297" s="373">
        <v>2</v>
      </c>
      <c r="I1297" s="373" t="s">
        <v>278</v>
      </c>
      <c r="J1297" s="373" t="s">
        <v>278</v>
      </c>
      <c r="K1297" s="194" t="s">
        <v>671</v>
      </c>
      <c r="L1297" s="364" t="s">
        <v>672</v>
      </c>
      <c r="M1297" s="364" t="s">
        <v>362</v>
      </c>
      <c r="N1297" s="364" t="s">
        <v>318</v>
      </c>
      <c r="O1297" s="373" t="s">
        <v>315</v>
      </c>
      <c r="P1297" s="364">
        <v>4</v>
      </c>
      <c r="Q1297" s="364">
        <v>0</v>
      </c>
      <c r="R1297" s="369">
        <v>4</v>
      </c>
      <c r="S1297" s="364">
        <v>4</v>
      </c>
      <c r="T1297" s="8"/>
      <c r="U1297" s="374">
        <v>38</v>
      </c>
      <c r="V1297" s="370">
        <v>22275169</v>
      </c>
      <c r="W1297" s="373" t="s">
        <v>266</v>
      </c>
      <c r="X1297" s="364" t="s">
        <v>315</v>
      </c>
      <c r="Y1297" s="364"/>
      <c r="Z1297" s="364"/>
      <c r="AA1297" s="364"/>
      <c r="AB1297" s="364" t="s">
        <v>864</v>
      </c>
      <c r="AC1297" s="364"/>
      <c r="AD1297" s="369"/>
      <c r="AE1297" s="370"/>
      <c r="AF1297" s="370"/>
      <c r="AG1297" s="370" t="s">
        <v>559</v>
      </c>
      <c r="AH1297" s="364">
        <v>2</v>
      </c>
      <c r="AI1297" s="364">
        <v>14</v>
      </c>
      <c r="AJ1297" s="364">
        <v>20</v>
      </c>
      <c r="AK1297" s="364">
        <v>17</v>
      </c>
      <c r="AL1297" s="364">
        <v>40</v>
      </c>
      <c r="AM1297" s="22">
        <f t="shared" si="605"/>
        <v>4</v>
      </c>
      <c r="AN1297" s="104">
        <f t="shared" si="603"/>
        <v>0.59722222222222221</v>
      </c>
      <c r="AO1297" s="104">
        <f t="shared" si="604"/>
        <v>0.73611111111111116</v>
      </c>
      <c r="AP1297" s="22" t="str" cm="1">
        <f t="array" ref="AP1297">IF(W1297="","",IF(SUMPRODUCT((W1297=$W$7:$W$2042)*(AH1297=$AH$7:$AH$2042)*(AN1297=$AN$7:$AN$2042)*(AO1297=$AO$7:$AO$2042)*(ROW($W$7:$W$2042)&lt;&gt;ROW(W1297))*((R1297=0)*($R$7:$R$2042&gt;0)+(R1297&gt;0)*($R$7:$R$2042=0)))&gt;0,"SALONES UNIDOS",IF(SUMPRODUCT((W1297=$W$7:$W$2042)*(AH1297=$AH$7:$AH$2042)*((AN1297&lt;$AO$7:$AO$2042)*(AO1297&gt;$AN$7:$AN$2042))*(ROW($W$7:$W$2042)&lt;&gt;ROW(W1297)))&gt;0,"Cruzado","Sin cruce")))</f>
        <v>Sin cruce</v>
      </c>
      <c r="AQ1297" s="104">
        <f t="shared" ref="AQ1297:AR1298" si="607">AN1297</f>
        <v>0.59722222222222221</v>
      </c>
      <c r="AR1297" s="104">
        <f t="shared" si="607"/>
        <v>0.73611111111111116</v>
      </c>
      <c r="AS1297" s="22"/>
      <c r="AT1297" s="22"/>
      <c r="AU1297" s="361" t="str" cm="1">
        <f t="array" ref="AU1297">IF(AB1297="","",IF(SUMPRODUCT((AB1297=$AB$989:$AB$1558)*(AH1297=$AH$989:$AH$1558)*(AQ1297=$AQ$989:$AQ$1558)*(AR1297=$AR$989:$AR$1558)*(ROW($AB$989:$AB$1558)&lt;&gt;ROW(AB1297))*((R1297=0)*($R$989:$R$1558&gt;0)+(R1297&gt;0)*($R$989:$R$1558=0)))&gt;0,"SALONES UNIDOS",IF(SUMPRODUCT((AB1297=$AB$989:$AB$1558)*(AH1297=$AH$989:$AH$1558)*((AQ1297&lt;$AR$989:$AR$1558)*(AR1297&gt;$AQ$989:$AQ$1558))*(ROW($AB$989:$AB$1558)&lt;&gt;ROW(AB1297)))&gt;0,"Cruzado","Sin cruce")))</f>
        <v>Sin cruce</v>
      </c>
      <c r="AV1297" s="361" t="str" cm="1">
        <f t="array" ref="AV1297">IF(AD1297="","",IF(SUMPRODUCT((AD1297=$AD$989:$AD$1558)*(AH1297=$AH$989:$AH$1558)*(AS1297=$AS$989:$AS$1558)*(AT1297=$AT$989:$AT$1558)*(ROW($AD$989:$AD$1558)&lt;&gt;ROW(AD1297))*((R1297=0)*($R$989:$R$1558&gt;0)+(R1297&gt;0)*($R$989:$R$1558=0)))&gt;0,"SALONES UNIDOS",IF(SUMPRODUCT((AD1297=$AD$989:$AD$1558)*(AH1297=$AH$989:$AH$1558)*((AS1297&lt;$AT$989:$AT$1558)*(AT1297&gt;$AS$989:$AS$1558))*(ROW($AD$989:$AD$1558)&lt;&gt;ROW(AD1297)))&gt;0,"Cruzado","Sin cruce")))</f>
        <v/>
      </c>
      <c r="AW1297" s="104" t="str">
        <f t="shared" si="606"/>
        <v>OB2PRINCIPALA</v>
      </c>
      <c r="AX1297" s="104" t="str" cm="1">
        <f t="array" ref="AX1297">IF(AW1297="","",IF(SUMPRODUCT((AW1297=$AW$7:$AW$2042)*(AH1297=$AH$7:$AH$2042)*(AN1297=$AN$7:$AN$2042)*(AO1297=$AO$7:$AO$2042)*(ROW($AW$7:$AW$2042)&lt;&gt;ROW(AW1297))*((R1297=0)*($R$7:$R$2042&gt;0)+(R1297&gt;0)*($R$7:$R$2042=0)))&gt;0,"SALONES UNIDOS",IF(SUMPRODUCT((AW1297=$AW$7:$AW$2042)*(AH1297=$AH$7:$AH$2042)*((AN1297&lt;$AO$7:$AO$2042)*(AO1297&gt;$AN$7:$AN$2042))*(ROW($AW$7:$AW$2042)&lt;&gt;ROW(AW1297)))&gt;0,"Cruzado","Sin cruce")))</f>
        <v>Sin cruce</v>
      </c>
    </row>
    <row r="1298" spans="2:50" ht="19.8" hidden="1" customHeight="1" x14ac:dyDescent="0.25">
      <c r="B1298" s="494" t="s">
        <v>314</v>
      </c>
      <c r="C1298" s="369" t="s">
        <v>970</v>
      </c>
      <c r="D1298" s="369">
        <v>20261</v>
      </c>
      <c r="E1298" s="373" t="s">
        <v>280</v>
      </c>
      <c r="F1298" s="370" t="s">
        <v>291</v>
      </c>
      <c r="G1298" s="373" t="s">
        <v>295</v>
      </c>
      <c r="H1298" s="373">
        <v>2</v>
      </c>
      <c r="I1298" s="373" t="s">
        <v>278</v>
      </c>
      <c r="J1298" s="373" t="s">
        <v>278</v>
      </c>
      <c r="K1298" s="194" t="s">
        <v>673</v>
      </c>
      <c r="L1298" s="364" t="s">
        <v>674</v>
      </c>
      <c r="M1298" s="364" t="s">
        <v>324</v>
      </c>
      <c r="N1298" s="364" t="s">
        <v>318</v>
      </c>
      <c r="O1298" s="373" t="s">
        <v>315</v>
      </c>
      <c r="P1298" s="364">
        <v>3</v>
      </c>
      <c r="Q1298" s="364">
        <v>0</v>
      </c>
      <c r="R1298" s="369">
        <v>3</v>
      </c>
      <c r="S1298" s="364">
        <v>4</v>
      </c>
      <c r="T1298" s="8"/>
      <c r="U1298" s="374">
        <v>38</v>
      </c>
      <c r="V1298" s="370">
        <v>22096438</v>
      </c>
      <c r="W1298" s="373" t="s">
        <v>218</v>
      </c>
      <c r="X1298" s="364" t="s">
        <v>315</v>
      </c>
      <c r="Y1298" s="364"/>
      <c r="Z1298" s="364"/>
      <c r="AA1298" s="364"/>
      <c r="AB1298" s="364" t="s">
        <v>864</v>
      </c>
      <c r="AC1298" s="364"/>
      <c r="AD1298" s="369"/>
      <c r="AE1298" s="370"/>
      <c r="AF1298" s="370"/>
      <c r="AG1298" s="370" t="s">
        <v>559</v>
      </c>
      <c r="AH1298" s="364">
        <v>2</v>
      </c>
      <c r="AI1298" s="364">
        <v>7</v>
      </c>
      <c r="AJ1298" s="364">
        <v>40</v>
      </c>
      <c r="AK1298" s="364">
        <v>10</v>
      </c>
      <c r="AL1298" s="364">
        <v>10</v>
      </c>
      <c r="AM1298" s="22">
        <f t="shared" si="605"/>
        <v>3</v>
      </c>
      <c r="AN1298" s="104">
        <f t="shared" si="603"/>
        <v>0.31944444444444448</v>
      </c>
      <c r="AO1298" s="104">
        <f t="shared" si="604"/>
        <v>0.4236111111111111</v>
      </c>
      <c r="AP1298" s="22" t="str" cm="1">
        <f t="array" ref="AP1298">IF(W1298="","",IF(SUMPRODUCT((W1298=$W$7:$W$2042)*(AH1298=$AH$7:$AH$2042)*(AN1298=$AN$7:$AN$2042)*(AO1298=$AO$7:$AO$2042)*(ROW($W$7:$W$2042)&lt;&gt;ROW(W1298))*((R1298=0)*($R$7:$R$2042&gt;0)+(R1298&gt;0)*($R$7:$R$2042=0)))&gt;0,"SALONES UNIDOS",IF(SUMPRODUCT((W1298=$W$7:$W$2042)*(AH1298=$AH$7:$AH$2042)*((AN1298&lt;$AO$7:$AO$2042)*(AO1298&gt;$AN$7:$AN$2042))*(ROW($W$7:$W$2042)&lt;&gt;ROW(W1298)))&gt;0,"Cruzado","Sin cruce")))</f>
        <v>Sin cruce</v>
      </c>
      <c r="AQ1298" s="104">
        <f t="shared" si="607"/>
        <v>0.31944444444444448</v>
      </c>
      <c r="AR1298" s="104">
        <f t="shared" si="607"/>
        <v>0.4236111111111111</v>
      </c>
      <c r="AS1298" s="22"/>
      <c r="AT1298" s="22"/>
      <c r="AU1298" s="361" t="str" cm="1">
        <f t="array" ref="AU1298">IF(AB1298="","",IF(SUMPRODUCT((AB1298=$AB$989:$AB$1558)*(AH1298=$AH$989:$AH$1558)*(AQ1298=$AQ$989:$AQ$1558)*(AR1298=$AR$989:$AR$1558)*(ROW($AB$989:$AB$1558)&lt;&gt;ROW(AB1298))*((R1298=0)*($R$989:$R$1558&gt;0)+(R1298&gt;0)*($R$989:$R$1558=0)))&gt;0,"SALONES UNIDOS",IF(SUMPRODUCT((AB1298=$AB$989:$AB$1558)*(AH1298=$AH$989:$AH$1558)*((AQ1298&lt;$AR$989:$AR$1558)*(AR1298&gt;$AQ$989:$AQ$1558))*(ROW($AB$989:$AB$1558)&lt;&gt;ROW(AB1298)))&gt;0,"Cruzado","Sin cruce")))</f>
        <v>Sin cruce</v>
      </c>
      <c r="AV1298" s="361" t="str" cm="1">
        <f t="array" ref="AV1298">IF(AD1298="","",IF(SUMPRODUCT((AD1298=$AD$989:$AD$1558)*(AH1298=$AH$989:$AH$1558)*(AS1298=$AS$989:$AS$1558)*(AT1298=$AT$989:$AT$1558)*(ROW($AD$989:$AD$1558)&lt;&gt;ROW(AD1298))*((R1298=0)*($R$989:$R$1558&gt;0)+(R1298&gt;0)*($R$989:$R$1558=0)))&gt;0,"SALONES UNIDOS",IF(SUMPRODUCT((AD1298=$AD$989:$AD$1558)*(AH1298=$AH$989:$AH$1558)*((AS1298&lt;$AT$989:$AT$1558)*(AT1298&gt;$AS$989:$AS$1558))*(ROW($AD$989:$AD$1558)&lt;&gt;ROW(AD1298)))&gt;0,"Cruzado","Sin cruce")))</f>
        <v/>
      </c>
      <c r="AW1298" s="104" t="str">
        <f t="shared" si="606"/>
        <v>OB2PRINCIPALA</v>
      </c>
      <c r="AX1298" s="104" t="str" cm="1">
        <f t="array" ref="AX1298">IF(AW1298="","",IF(SUMPRODUCT((AW1298=$AW$7:$AW$2042)*(AH1298=$AH$7:$AH$2042)*(AN1298=$AN$7:$AN$2042)*(AO1298=$AO$7:$AO$2042)*(ROW($AW$7:$AW$2042)&lt;&gt;ROW(AW1298))*((R1298=0)*($R$7:$R$2042&gt;0)+(R1298&gt;0)*($R$7:$R$2042=0)))&gt;0,"SALONES UNIDOS",IF(SUMPRODUCT((AW1298=$AW$7:$AW$2042)*(AH1298=$AH$7:$AH$2042)*((AN1298&lt;$AO$7:$AO$2042)*(AO1298&gt;$AN$7:$AN$2042))*(ROW($AW$7:$AW$2042)&lt;&gt;ROW(AW1298)))&gt;0,"Cruzado","Sin cruce")))</f>
        <v>Sin cruce</v>
      </c>
    </row>
    <row r="1299" spans="2:50" ht="19.8" hidden="1" customHeight="1" x14ac:dyDescent="0.25">
      <c r="B1299" s="494" t="s">
        <v>314</v>
      </c>
      <c r="C1299" s="369" t="s">
        <v>970</v>
      </c>
      <c r="D1299" s="369">
        <v>20261</v>
      </c>
      <c r="E1299" s="373" t="s">
        <v>280</v>
      </c>
      <c r="F1299" s="370" t="s">
        <v>291</v>
      </c>
      <c r="G1299" s="373" t="s">
        <v>295</v>
      </c>
      <c r="H1299" s="373">
        <v>2</v>
      </c>
      <c r="I1299" s="373" t="s">
        <v>552</v>
      </c>
      <c r="J1299" s="373" t="s">
        <v>278</v>
      </c>
      <c r="K1299" s="194" t="s">
        <v>673</v>
      </c>
      <c r="L1299" s="364" t="s">
        <v>674</v>
      </c>
      <c r="M1299" s="364" t="s">
        <v>324</v>
      </c>
      <c r="N1299" s="364" t="s">
        <v>318</v>
      </c>
      <c r="O1299" s="373" t="s">
        <v>315</v>
      </c>
      <c r="P1299" s="364">
        <v>0</v>
      </c>
      <c r="Q1299" s="364">
        <v>2</v>
      </c>
      <c r="R1299" s="369">
        <v>2</v>
      </c>
      <c r="S1299" s="364">
        <v>4</v>
      </c>
      <c r="T1299" s="8"/>
      <c r="U1299" s="374">
        <v>38</v>
      </c>
      <c r="V1299" s="370">
        <v>22096438</v>
      </c>
      <c r="W1299" s="373" t="s">
        <v>218</v>
      </c>
      <c r="X1299" s="364" t="s">
        <v>315</v>
      </c>
      <c r="Y1299" s="364"/>
      <c r="Z1299" s="364"/>
      <c r="AA1299" s="364"/>
      <c r="AB1299" s="370"/>
      <c r="AC1299" s="364"/>
      <c r="AD1299" s="364" t="s">
        <v>840</v>
      </c>
      <c r="AE1299" s="370"/>
      <c r="AF1299" s="370"/>
      <c r="AG1299" s="370" t="s">
        <v>301</v>
      </c>
      <c r="AH1299" s="364">
        <v>2</v>
      </c>
      <c r="AI1299" s="364">
        <v>10</v>
      </c>
      <c r="AJ1299" s="364">
        <v>10</v>
      </c>
      <c r="AK1299" s="364">
        <v>11</v>
      </c>
      <c r="AL1299" s="364">
        <v>50</v>
      </c>
      <c r="AM1299" s="22">
        <f t="shared" si="605"/>
        <v>2</v>
      </c>
      <c r="AN1299" s="104">
        <f t="shared" si="603"/>
        <v>0.4236111111111111</v>
      </c>
      <c r="AO1299" s="104">
        <f t="shared" si="604"/>
        <v>0.49305555555555552</v>
      </c>
      <c r="AP1299" s="22" t="str" cm="1">
        <f t="array" ref="AP1299">IF(W1299="","",IF(SUMPRODUCT((W1299=$W$7:$W$2042)*(AH1299=$AH$7:$AH$2042)*(AN1299=$AN$7:$AN$2042)*(AO1299=$AO$7:$AO$2042)*(ROW($W$7:$W$2042)&lt;&gt;ROW(W1299))*((R1299=0)*($R$7:$R$2042&gt;0)+(R1299&gt;0)*($R$7:$R$2042=0)))&gt;0,"SALONES UNIDOS",IF(SUMPRODUCT((W1299=$W$7:$W$2042)*(AH1299=$AH$7:$AH$2042)*((AN1299&lt;$AO$7:$AO$2042)*(AO1299&gt;$AN$7:$AN$2042))*(ROW($W$7:$W$2042)&lt;&gt;ROW(W1299)))&gt;0,"Cruzado","Sin cruce")))</f>
        <v>Sin cruce</v>
      </c>
      <c r="AQ1299" s="22"/>
      <c r="AR1299" s="22"/>
      <c r="AS1299" s="104">
        <f t="shared" ref="AS1299:AS1300" si="608">AN1299</f>
        <v>0.4236111111111111</v>
      </c>
      <c r="AT1299" s="104">
        <f t="shared" ref="AT1299:AT1300" si="609">AO1299</f>
        <v>0.49305555555555552</v>
      </c>
      <c r="AU1299" s="361" t="str" cm="1">
        <f t="array" ref="AU1299">IF(AB1299="","",IF(SUMPRODUCT((AB1299=$AB$989:$AB$1558)*(AH1299=$AH$989:$AH$1558)*(AQ1299=$AQ$989:$AQ$1558)*(AR1299=$AR$989:$AR$1558)*(ROW($AB$989:$AB$1558)&lt;&gt;ROW(AB1299))*((R1299=0)*($R$989:$R$1558&gt;0)+(R1299&gt;0)*($R$989:$R$1558=0)))&gt;0,"SALONES UNIDOS",IF(SUMPRODUCT((AB1299=$AB$989:$AB$1558)*(AH1299=$AH$989:$AH$1558)*((AQ1299&lt;$AR$989:$AR$1558)*(AR1299&gt;$AQ$989:$AQ$1558))*(ROW($AB$989:$AB$1558)&lt;&gt;ROW(AB1299)))&gt;0,"Cruzado","Sin cruce")))</f>
        <v/>
      </c>
      <c r="AV1299" s="361" t="str" cm="1">
        <f t="array" ref="AV1299">IF(AD1299="","",IF(SUMPRODUCT((AD1299=$AD$989:$AD$1558)*(AH1299=$AH$989:$AH$1558)*(AS1299=$AS$989:$AS$1558)*(AT1299=$AT$989:$AT$1558)*(ROW($AD$989:$AD$1558)&lt;&gt;ROW(AD1299))*((R1299=0)*($R$989:$R$1558&gt;0)+(R1299&gt;0)*($R$989:$R$1558=0)))&gt;0,"SALONES UNIDOS",IF(SUMPRODUCT((AD1299=$AD$989:$AD$1558)*(AH1299=$AH$989:$AH$1558)*((AS1299&lt;$AT$989:$AT$1558)*(AT1299&gt;$AS$989:$AS$1558))*(ROW($AD$989:$AD$1558)&lt;&gt;ROW(AD1299)))&gt;0,"Cruzado","Sin cruce")))</f>
        <v>Sin cruce</v>
      </c>
      <c r="AW1299" s="104" t="str">
        <f t="shared" si="606"/>
        <v>OB2PRINCIPALA</v>
      </c>
      <c r="AX1299" s="104" t="str" cm="1">
        <f t="array" ref="AX1299">IF(AW1299="","",IF(SUMPRODUCT((AW1299=$AW$7:$AW$2042)*(AH1299=$AH$7:$AH$2042)*(AN1299=$AN$7:$AN$2042)*(AO1299=$AO$7:$AO$2042)*(ROW($AW$7:$AW$2042)&lt;&gt;ROW(AW1299))*((R1299=0)*($R$7:$R$2042&gt;0)+(R1299&gt;0)*($R$7:$R$2042=0)))&gt;0,"SALONES UNIDOS",IF(SUMPRODUCT((AW1299=$AW$7:$AW$2042)*(AH1299=$AH$7:$AH$2042)*((AN1299&lt;$AO$7:$AO$2042)*(AO1299&gt;$AN$7:$AN$2042))*(ROW($AW$7:$AW$2042)&lt;&gt;ROW(AW1299)))&gt;0,"Cruzado","Sin cruce")))</f>
        <v>Sin cruce</v>
      </c>
    </row>
    <row r="1300" spans="2:50" ht="19.8" hidden="1" customHeight="1" x14ac:dyDescent="0.25">
      <c r="B1300" s="494" t="s">
        <v>314</v>
      </c>
      <c r="C1300" s="369" t="s">
        <v>970</v>
      </c>
      <c r="D1300" s="369">
        <v>20261</v>
      </c>
      <c r="E1300" s="373" t="s">
        <v>280</v>
      </c>
      <c r="F1300" s="370" t="s">
        <v>291</v>
      </c>
      <c r="G1300" s="373" t="s">
        <v>295</v>
      </c>
      <c r="H1300" s="373">
        <v>2</v>
      </c>
      <c r="I1300" s="373" t="s">
        <v>560</v>
      </c>
      <c r="J1300" s="373" t="s">
        <v>278</v>
      </c>
      <c r="K1300" s="194" t="s">
        <v>673</v>
      </c>
      <c r="L1300" s="364" t="s">
        <v>674</v>
      </c>
      <c r="M1300" s="364" t="s">
        <v>324</v>
      </c>
      <c r="N1300" s="364" t="s">
        <v>318</v>
      </c>
      <c r="O1300" s="373" t="s">
        <v>315</v>
      </c>
      <c r="P1300" s="364">
        <v>0</v>
      </c>
      <c r="Q1300" s="364">
        <v>2</v>
      </c>
      <c r="R1300" s="369">
        <v>2</v>
      </c>
      <c r="S1300" s="364">
        <v>4</v>
      </c>
      <c r="T1300" s="8"/>
      <c r="U1300" s="374">
        <v>38</v>
      </c>
      <c r="V1300" s="370">
        <v>22096438</v>
      </c>
      <c r="W1300" s="373" t="s">
        <v>218</v>
      </c>
      <c r="X1300" s="364" t="s">
        <v>315</v>
      </c>
      <c r="Y1300" s="364"/>
      <c r="Z1300" s="364"/>
      <c r="AA1300" s="364"/>
      <c r="AB1300" s="370"/>
      <c r="AC1300" s="364"/>
      <c r="AD1300" s="364" t="s">
        <v>840</v>
      </c>
      <c r="AE1300" s="370"/>
      <c r="AF1300" s="370"/>
      <c r="AG1300" s="370" t="s">
        <v>301</v>
      </c>
      <c r="AH1300" s="364">
        <v>2</v>
      </c>
      <c r="AI1300" s="364">
        <v>11</v>
      </c>
      <c r="AJ1300" s="364">
        <v>50</v>
      </c>
      <c r="AK1300" s="364">
        <v>13</v>
      </c>
      <c r="AL1300" s="364">
        <v>30</v>
      </c>
      <c r="AM1300" s="22">
        <f t="shared" si="605"/>
        <v>2</v>
      </c>
      <c r="AN1300" s="104">
        <f t="shared" si="603"/>
        <v>0.49305555555555552</v>
      </c>
      <c r="AO1300" s="104">
        <f t="shared" si="604"/>
        <v>0.5625</v>
      </c>
      <c r="AP1300" s="22" t="str" cm="1">
        <f t="array" ref="AP1300">IF(W1300="","",IF(SUMPRODUCT((W1300=$W$7:$W$2042)*(AH1300=$AH$7:$AH$2042)*(AN1300=$AN$7:$AN$2042)*(AO1300=$AO$7:$AO$2042)*(ROW($W$7:$W$2042)&lt;&gt;ROW(W1300))*((R1300=0)*($R$7:$R$2042&gt;0)+(R1300&gt;0)*($R$7:$R$2042=0)))&gt;0,"SALONES UNIDOS",IF(SUMPRODUCT((W1300=$W$7:$W$2042)*(AH1300=$AH$7:$AH$2042)*((AN1300&lt;$AO$7:$AO$2042)*(AO1300&gt;$AN$7:$AN$2042))*(ROW($W$7:$W$2042)&lt;&gt;ROW(W1300)))&gt;0,"Cruzado","Sin cruce")))</f>
        <v>Sin cruce</v>
      </c>
      <c r="AQ1300" s="22"/>
      <c r="AR1300" s="22"/>
      <c r="AS1300" s="104">
        <f t="shared" si="608"/>
        <v>0.49305555555555552</v>
      </c>
      <c r="AT1300" s="104">
        <f t="shared" si="609"/>
        <v>0.5625</v>
      </c>
      <c r="AU1300" s="361" t="str" cm="1">
        <f t="array" ref="AU1300">IF(AB1300="","",IF(SUMPRODUCT((AB1300=$AB$989:$AB$1558)*(AH1300=$AH$989:$AH$1558)*(AQ1300=$AQ$989:$AQ$1558)*(AR1300=$AR$989:$AR$1558)*(ROW($AB$989:$AB$1558)&lt;&gt;ROW(AB1300))*((R1300=0)*($R$989:$R$1558&gt;0)+(R1300&gt;0)*($R$989:$R$1558=0)))&gt;0,"SALONES UNIDOS",IF(SUMPRODUCT((AB1300=$AB$989:$AB$1558)*(AH1300=$AH$989:$AH$1558)*((AQ1300&lt;$AR$989:$AR$1558)*(AR1300&gt;$AQ$989:$AQ$1558))*(ROW($AB$989:$AB$1558)&lt;&gt;ROW(AB1300)))&gt;0,"Cruzado","Sin cruce")))</f>
        <v/>
      </c>
      <c r="AV1300" s="361" t="str" cm="1">
        <f t="array" ref="AV1300">IF(AD1300="","",IF(SUMPRODUCT((AD1300=$AD$989:$AD$1558)*(AH1300=$AH$989:$AH$1558)*(AS1300=$AS$989:$AS$1558)*(AT1300=$AT$989:$AT$1558)*(ROW($AD$989:$AD$1558)&lt;&gt;ROW(AD1300))*((R1300=0)*($R$989:$R$1558&gt;0)+(R1300&gt;0)*($R$989:$R$1558=0)))&gt;0,"SALONES UNIDOS",IF(SUMPRODUCT((AD1300=$AD$989:$AD$1558)*(AH1300=$AH$989:$AH$1558)*((AS1300&lt;$AT$989:$AT$1558)*(AT1300&gt;$AS$989:$AS$1558))*(ROW($AD$989:$AD$1558)&lt;&gt;ROW(AD1300)))&gt;0,"Cruzado","Sin cruce")))</f>
        <v>Sin cruce</v>
      </c>
      <c r="AW1300" s="104" t="str">
        <f t="shared" si="606"/>
        <v>OB2PRINCIPALA</v>
      </c>
      <c r="AX1300" s="104" t="str" cm="1">
        <f t="array" ref="AX1300">IF(AW1300="","",IF(SUMPRODUCT((AW1300=$AW$7:$AW$2042)*(AH1300=$AH$7:$AH$2042)*(AN1300=$AN$7:$AN$2042)*(AO1300=$AO$7:$AO$2042)*(ROW($AW$7:$AW$2042)&lt;&gt;ROW(AW1300))*((R1300=0)*($R$7:$R$2042&gt;0)+(R1300&gt;0)*($R$7:$R$2042=0)))&gt;0,"SALONES UNIDOS",IF(SUMPRODUCT((AW1300=$AW$7:$AW$2042)*(AH1300=$AH$7:$AH$2042)*((AN1300&lt;$AO$7:$AO$2042)*(AO1300&gt;$AN$7:$AN$2042))*(ROW($AW$7:$AW$2042)&lt;&gt;ROW(AW1300)))&gt;0,"Cruzado","Sin cruce")))</f>
        <v>Sin cruce</v>
      </c>
    </row>
    <row r="1301" spans="2:50" ht="19.8" hidden="1" customHeight="1" x14ac:dyDescent="0.25">
      <c r="B1301" s="494" t="s">
        <v>314</v>
      </c>
      <c r="C1301" s="369" t="s">
        <v>970</v>
      </c>
      <c r="D1301" s="369">
        <v>20261</v>
      </c>
      <c r="E1301" s="373" t="s">
        <v>280</v>
      </c>
      <c r="F1301" s="370" t="s">
        <v>291</v>
      </c>
      <c r="G1301" s="373" t="s">
        <v>295</v>
      </c>
      <c r="H1301" s="373">
        <v>2</v>
      </c>
      <c r="I1301" s="373" t="s">
        <v>278</v>
      </c>
      <c r="J1301" s="373" t="s">
        <v>278</v>
      </c>
      <c r="K1301" s="194" t="s">
        <v>675</v>
      </c>
      <c r="L1301" s="364" t="s">
        <v>404</v>
      </c>
      <c r="M1301" s="364" t="s">
        <v>362</v>
      </c>
      <c r="N1301" s="364" t="s">
        <v>318</v>
      </c>
      <c r="O1301" s="373" t="s">
        <v>315</v>
      </c>
      <c r="P1301" s="364">
        <v>2</v>
      </c>
      <c r="Q1301" s="364">
        <v>2</v>
      </c>
      <c r="R1301" s="369">
        <v>4</v>
      </c>
      <c r="S1301" s="364">
        <v>3</v>
      </c>
      <c r="T1301" s="8"/>
      <c r="U1301" s="374">
        <v>38</v>
      </c>
      <c r="V1301" s="370">
        <v>41335984</v>
      </c>
      <c r="W1301" s="373" t="s">
        <v>520</v>
      </c>
      <c r="X1301" s="364" t="s">
        <v>315</v>
      </c>
      <c r="Y1301" s="364"/>
      <c r="Z1301" s="364"/>
      <c r="AA1301" s="364"/>
      <c r="AB1301" s="364" t="s">
        <v>864</v>
      </c>
      <c r="AC1301" s="364"/>
      <c r="AD1301" s="369"/>
      <c r="AE1301" s="370"/>
      <c r="AF1301" s="370"/>
      <c r="AG1301" s="370" t="s">
        <v>319</v>
      </c>
      <c r="AH1301" s="364">
        <v>4</v>
      </c>
      <c r="AI1301" s="364">
        <v>9</v>
      </c>
      <c r="AJ1301" s="364">
        <v>20</v>
      </c>
      <c r="AK1301" s="364">
        <v>12</v>
      </c>
      <c r="AL1301" s="364">
        <v>40</v>
      </c>
      <c r="AM1301" s="22">
        <f t="shared" si="605"/>
        <v>4</v>
      </c>
      <c r="AN1301" s="104">
        <f t="shared" si="603"/>
        <v>0.3888888888888889</v>
      </c>
      <c r="AO1301" s="104">
        <f t="shared" si="604"/>
        <v>0.52777777777777779</v>
      </c>
      <c r="AP1301" s="22" t="str" cm="1">
        <f t="array" ref="AP1301">IF(W1301="","",IF(SUMPRODUCT((W1301=$W$7:$W$2042)*(AH1301=$AH$7:$AH$2042)*(AN1301=$AN$7:$AN$2042)*(AO1301=$AO$7:$AO$2042)*(ROW($W$7:$W$2042)&lt;&gt;ROW(W1301))*((R1301=0)*($R$7:$R$2042&gt;0)+(R1301&gt;0)*($R$7:$R$2042=0)))&gt;0,"SALONES UNIDOS",IF(SUMPRODUCT((W1301=$W$7:$W$2042)*(AH1301=$AH$7:$AH$2042)*((AN1301&lt;$AO$7:$AO$2042)*(AO1301&gt;$AN$7:$AN$2042))*(ROW($W$7:$W$2042)&lt;&gt;ROW(W1301)))&gt;0,"Cruzado","Sin cruce")))</f>
        <v>Sin cruce</v>
      </c>
      <c r="AQ1301" s="104">
        <f t="shared" ref="AQ1301:AQ1303" si="610">AN1301</f>
        <v>0.3888888888888889</v>
      </c>
      <c r="AR1301" s="104">
        <f t="shared" ref="AR1301:AR1303" si="611">AO1301</f>
        <v>0.52777777777777779</v>
      </c>
      <c r="AS1301" s="22"/>
      <c r="AT1301" s="22"/>
      <c r="AU1301" s="361" t="str" cm="1">
        <f t="array" ref="AU1301">IF(AB1301="","",IF(SUMPRODUCT((AB1301=$AB$989:$AB$1558)*(AH1301=$AH$989:$AH$1558)*(AQ1301=$AQ$989:$AQ$1558)*(AR1301=$AR$989:$AR$1558)*(ROW($AB$989:$AB$1558)&lt;&gt;ROW(AB1301))*((R1301=0)*($R$989:$R$1558&gt;0)+(R1301&gt;0)*($R$989:$R$1558=0)))&gt;0,"SALONES UNIDOS",IF(SUMPRODUCT((AB1301=$AB$989:$AB$1558)*(AH1301=$AH$989:$AH$1558)*((AQ1301&lt;$AR$989:$AR$1558)*(AR1301&gt;$AQ$989:$AQ$1558))*(ROW($AB$989:$AB$1558)&lt;&gt;ROW(AB1301)))&gt;0,"Cruzado","Sin cruce")))</f>
        <v>Sin cruce</v>
      </c>
      <c r="AV1301" s="361" t="str" cm="1">
        <f t="array" ref="AV1301">IF(AD1301="","",IF(SUMPRODUCT((AD1301=$AD$989:$AD$1558)*(AH1301=$AH$989:$AH$1558)*(AS1301=$AS$989:$AS$1558)*(AT1301=$AT$989:$AT$1558)*(ROW($AD$989:$AD$1558)&lt;&gt;ROW(AD1301))*((R1301=0)*($R$989:$R$1558&gt;0)+(R1301&gt;0)*($R$989:$R$1558=0)))&gt;0,"SALONES UNIDOS",IF(SUMPRODUCT((AD1301=$AD$989:$AD$1558)*(AH1301=$AH$989:$AH$1558)*((AS1301&lt;$AT$989:$AT$1558)*(AT1301&gt;$AS$989:$AS$1558))*(ROW($AD$989:$AD$1558)&lt;&gt;ROW(AD1301)))&gt;0,"Cruzado","Sin cruce")))</f>
        <v/>
      </c>
      <c r="AW1301" s="104" t="str">
        <f t="shared" si="606"/>
        <v>OB2PRINCIPALA</v>
      </c>
      <c r="AX1301" s="104" t="str" cm="1">
        <f t="array" ref="AX1301">IF(AW1301="","",IF(SUMPRODUCT((AW1301=$AW$7:$AW$2042)*(AH1301=$AH$7:$AH$2042)*(AN1301=$AN$7:$AN$2042)*(AO1301=$AO$7:$AO$2042)*(ROW($AW$7:$AW$2042)&lt;&gt;ROW(AW1301))*((R1301=0)*($R$7:$R$2042&gt;0)+(R1301&gt;0)*($R$7:$R$2042=0)))&gt;0,"SALONES UNIDOS",IF(SUMPRODUCT((AW1301=$AW$7:$AW$2042)*(AH1301=$AH$7:$AH$2042)*((AN1301&lt;$AO$7:$AO$2042)*(AO1301&gt;$AN$7:$AN$2042))*(ROW($AW$7:$AW$2042)&lt;&gt;ROW(AW1301)))&gt;0,"Cruzado","Sin cruce")))</f>
        <v>Sin cruce</v>
      </c>
    </row>
    <row r="1302" spans="2:50" ht="19.8" hidden="1" customHeight="1" x14ac:dyDescent="0.25">
      <c r="B1302" s="494" t="s">
        <v>314</v>
      </c>
      <c r="C1302" s="369" t="s">
        <v>970</v>
      </c>
      <c r="D1302" s="369">
        <v>20261</v>
      </c>
      <c r="E1302" s="373" t="s">
        <v>280</v>
      </c>
      <c r="F1302" s="370" t="s">
        <v>291</v>
      </c>
      <c r="G1302" s="373" t="s">
        <v>295</v>
      </c>
      <c r="H1302" s="373">
        <v>2</v>
      </c>
      <c r="I1302" s="373" t="s">
        <v>278</v>
      </c>
      <c r="J1302" s="373" t="s">
        <v>278</v>
      </c>
      <c r="K1302" s="194" t="s">
        <v>676</v>
      </c>
      <c r="L1302" s="364" t="s">
        <v>677</v>
      </c>
      <c r="M1302" s="364" t="s">
        <v>362</v>
      </c>
      <c r="N1302" s="364" t="s">
        <v>318</v>
      </c>
      <c r="O1302" s="373" t="s">
        <v>315</v>
      </c>
      <c r="P1302" s="364">
        <v>3</v>
      </c>
      <c r="Q1302" s="364">
        <v>2</v>
      </c>
      <c r="R1302" s="369">
        <v>5</v>
      </c>
      <c r="S1302" s="364">
        <v>4</v>
      </c>
      <c r="T1302" s="8"/>
      <c r="U1302" s="374">
        <v>38</v>
      </c>
      <c r="V1302" s="370">
        <v>40385643</v>
      </c>
      <c r="W1302" s="373" t="s">
        <v>19</v>
      </c>
      <c r="X1302" s="364" t="s">
        <v>315</v>
      </c>
      <c r="Y1302" s="364"/>
      <c r="Z1302" s="364"/>
      <c r="AA1302" s="364"/>
      <c r="AB1302" s="364" t="s">
        <v>864</v>
      </c>
      <c r="AC1302" s="364"/>
      <c r="AD1302" s="369"/>
      <c r="AE1302" s="370"/>
      <c r="AF1302" s="370"/>
      <c r="AG1302" s="370" t="s">
        <v>319</v>
      </c>
      <c r="AH1302" s="364">
        <v>3</v>
      </c>
      <c r="AI1302" s="364">
        <v>12</v>
      </c>
      <c r="AJ1302" s="364">
        <v>40</v>
      </c>
      <c r="AK1302" s="364">
        <v>16</v>
      </c>
      <c r="AL1302" s="364">
        <v>50</v>
      </c>
      <c r="AM1302" s="22">
        <f t="shared" si="605"/>
        <v>5</v>
      </c>
      <c r="AN1302" s="104">
        <f t="shared" si="603"/>
        <v>0.52777777777777779</v>
      </c>
      <c r="AO1302" s="104">
        <f t="shared" si="604"/>
        <v>0.70138888888888884</v>
      </c>
      <c r="AP1302" s="22" t="str" cm="1">
        <f t="array" ref="AP1302">IF(W1302="","",IF(SUMPRODUCT((W1302=$W$7:$W$2042)*(AH1302=$AH$7:$AH$2042)*(AN1302=$AN$7:$AN$2042)*(AO1302=$AO$7:$AO$2042)*(ROW($W$7:$W$2042)&lt;&gt;ROW(W1302))*((R1302=0)*($R$7:$R$2042&gt;0)+(R1302&gt;0)*($R$7:$R$2042=0)))&gt;0,"SALONES UNIDOS",IF(SUMPRODUCT((W1302=$W$7:$W$2042)*(AH1302=$AH$7:$AH$2042)*((AN1302&lt;$AO$7:$AO$2042)*(AO1302&gt;$AN$7:$AN$2042))*(ROW($W$7:$W$2042)&lt;&gt;ROW(W1302)))&gt;0,"Cruzado","Sin cruce")))</f>
        <v>Sin cruce</v>
      </c>
      <c r="AQ1302" s="104">
        <f t="shared" si="610"/>
        <v>0.52777777777777779</v>
      </c>
      <c r="AR1302" s="104">
        <f t="shared" si="611"/>
        <v>0.70138888888888884</v>
      </c>
      <c r="AS1302" s="22"/>
      <c r="AT1302" s="22"/>
      <c r="AU1302" s="361" t="str" cm="1">
        <f t="array" ref="AU1302">IF(AB1302="","",IF(SUMPRODUCT((AB1302=$AB$989:$AB$1558)*(AH1302=$AH$989:$AH$1558)*(AQ1302=$AQ$989:$AQ$1558)*(AR1302=$AR$989:$AR$1558)*(ROW($AB$989:$AB$1558)&lt;&gt;ROW(AB1302))*((R1302=0)*($R$989:$R$1558&gt;0)+(R1302&gt;0)*($R$989:$R$1558=0)))&gt;0,"SALONES UNIDOS",IF(SUMPRODUCT((AB1302=$AB$989:$AB$1558)*(AH1302=$AH$989:$AH$1558)*((AQ1302&lt;$AR$989:$AR$1558)*(AR1302&gt;$AQ$989:$AQ$1558))*(ROW($AB$989:$AB$1558)&lt;&gt;ROW(AB1302)))&gt;0,"Cruzado","Sin cruce")))</f>
        <v>Sin cruce</v>
      </c>
      <c r="AV1302" s="361" t="str" cm="1">
        <f t="array" ref="AV1302">IF(AD1302="","",IF(SUMPRODUCT((AD1302=$AD$989:$AD$1558)*(AH1302=$AH$989:$AH$1558)*(AS1302=$AS$989:$AS$1558)*(AT1302=$AT$989:$AT$1558)*(ROW($AD$989:$AD$1558)&lt;&gt;ROW(AD1302))*((R1302=0)*($R$989:$R$1558&gt;0)+(R1302&gt;0)*($R$989:$R$1558=0)))&gt;0,"SALONES UNIDOS",IF(SUMPRODUCT((AD1302=$AD$989:$AD$1558)*(AH1302=$AH$989:$AH$1558)*((AS1302&lt;$AT$989:$AT$1558)*(AT1302&gt;$AS$989:$AS$1558))*(ROW($AD$989:$AD$1558)&lt;&gt;ROW(AD1302)))&gt;0,"Cruzado","Sin cruce")))</f>
        <v/>
      </c>
      <c r="AW1302" s="104" t="str">
        <f t="shared" si="606"/>
        <v>OB2PRINCIPALA</v>
      </c>
      <c r="AX1302" s="104" t="str" cm="1">
        <f t="array" ref="AX1302">IF(AW1302="","",IF(SUMPRODUCT((AW1302=$AW$7:$AW$2042)*(AH1302=$AH$7:$AH$2042)*(AN1302=$AN$7:$AN$2042)*(AO1302=$AO$7:$AO$2042)*(ROW($AW$7:$AW$2042)&lt;&gt;ROW(AW1302))*((R1302=0)*($R$7:$R$2042&gt;0)+(R1302&gt;0)*($R$7:$R$2042=0)))&gt;0,"SALONES UNIDOS",IF(SUMPRODUCT((AW1302=$AW$7:$AW$2042)*(AH1302=$AH$7:$AH$2042)*((AN1302&lt;$AO$7:$AO$2042)*(AO1302&gt;$AN$7:$AN$2042))*(ROW($AW$7:$AW$2042)&lt;&gt;ROW(AW1302)))&gt;0,"Cruzado","Sin cruce")))</f>
        <v>Sin cruce</v>
      </c>
    </row>
    <row r="1303" spans="2:50" ht="19.8" hidden="1" customHeight="1" x14ac:dyDescent="0.25">
      <c r="B1303" s="494" t="s">
        <v>314</v>
      </c>
      <c r="C1303" s="369" t="s">
        <v>970</v>
      </c>
      <c r="D1303" s="369">
        <v>20261</v>
      </c>
      <c r="E1303" s="373" t="s">
        <v>280</v>
      </c>
      <c r="F1303" s="370" t="s">
        <v>291</v>
      </c>
      <c r="G1303" s="373" t="s">
        <v>295</v>
      </c>
      <c r="H1303" s="373">
        <v>2</v>
      </c>
      <c r="I1303" s="373" t="s">
        <v>278</v>
      </c>
      <c r="J1303" s="373" t="s">
        <v>278</v>
      </c>
      <c r="K1303" s="194" t="s">
        <v>678</v>
      </c>
      <c r="L1303" s="364" t="s">
        <v>679</v>
      </c>
      <c r="M1303" s="364" t="s">
        <v>362</v>
      </c>
      <c r="N1303" s="364" t="s">
        <v>318</v>
      </c>
      <c r="O1303" s="373" t="s">
        <v>315</v>
      </c>
      <c r="P1303" s="364">
        <v>4</v>
      </c>
      <c r="Q1303" s="364">
        <v>0</v>
      </c>
      <c r="R1303" s="369">
        <v>4</v>
      </c>
      <c r="S1303" s="364">
        <v>4</v>
      </c>
      <c r="T1303" s="8"/>
      <c r="U1303" s="374">
        <v>38</v>
      </c>
      <c r="V1303" s="370">
        <v>8822479</v>
      </c>
      <c r="W1303" s="373" t="s">
        <v>25</v>
      </c>
      <c r="X1303" s="364" t="s">
        <v>315</v>
      </c>
      <c r="Y1303" s="364"/>
      <c r="Z1303" s="364"/>
      <c r="AA1303" s="364"/>
      <c r="AB1303" s="364" t="s">
        <v>864</v>
      </c>
      <c r="AC1303" s="364"/>
      <c r="AD1303" s="369"/>
      <c r="AE1303" s="370"/>
      <c r="AF1303" s="370"/>
      <c r="AG1303" s="370" t="s">
        <v>559</v>
      </c>
      <c r="AH1303" s="364">
        <v>1</v>
      </c>
      <c r="AI1303" s="364">
        <v>9</v>
      </c>
      <c r="AJ1303" s="364">
        <v>20</v>
      </c>
      <c r="AK1303" s="364">
        <v>12</v>
      </c>
      <c r="AL1303" s="364">
        <v>40</v>
      </c>
      <c r="AM1303" s="22">
        <f t="shared" si="605"/>
        <v>4</v>
      </c>
      <c r="AN1303" s="104">
        <f t="shared" si="603"/>
        <v>0.3888888888888889</v>
      </c>
      <c r="AO1303" s="104">
        <f t="shared" si="604"/>
        <v>0.52777777777777779</v>
      </c>
      <c r="AP1303" s="22" t="str" cm="1">
        <f t="array" ref="AP1303">IF(W1303="","",IF(SUMPRODUCT((W1303=$W$7:$W$2042)*(AH1303=$AH$7:$AH$2042)*(AN1303=$AN$7:$AN$2042)*(AO1303=$AO$7:$AO$2042)*(ROW($W$7:$W$2042)&lt;&gt;ROW(W1303))*((R1303=0)*($R$7:$R$2042&gt;0)+(R1303&gt;0)*($R$7:$R$2042=0)))&gt;0,"SALONES UNIDOS",IF(SUMPRODUCT((W1303=$W$7:$W$2042)*(AH1303=$AH$7:$AH$2042)*((AN1303&lt;$AO$7:$AO$2042)*(AO1303&gt;$AN$7:$AN$2042))*(ROW($W$7:$W$2042)&lt;&gt;ROW(W1303)))&gt;0,"Cruzado","Sin cruce")))</f>
        <v>Sin cruce</v>
      </c>
      <c r="AQ1303" s="104">
        <f t="shared" si="610"/>
        <v>0.3888888888888889</v>
      </c>
      <c r="AR1303" s="104">
        <f t="shared" si="611"/>
        <v>0.52777777777777779</v>
      </c>
      <c r="AS1303" s="22"/>
      <c r="AT1303" s="22"/>
      <c r="AU1303" s="361" t="str" cm="1">
        <f t="array" ref="AU1303">IF(AB1303="","",IF(SUMPRODUCT((AB1303=$AB$989:$AB$1558)*(AH1303=$AH$989:$AH$1558)*(AQ1303=$AQ$989:$AQ$1558)*(AR1303=$AR$989:$AR$1558)*(ROW($AB$989:$AB$1558)&lt;&gt;ROW(AB1303))*((R1303=0)*($R$989:$R$1558&gt;0)+(R1303&gt;0)*($R$989:$R$1558=0)))&gt;0,"SALONES UNIDOS",IF(SUMPRODUCT((AB1303=$AB$989:$AB$1558)*(AH1303=$AH$989:$AH$1558)*((AQ1303&lt;$AR$989:$AR$1558)*(AR1303&gt;$AQ$989:$AQ$1558))*(ROW($AB$989:$AB$1558)&lt;&gt;ROW(AB1303)))&gt;0,"Cruzado","Sin cruce")))</f>
        <v>Sin cruce</v>
      </c>
      <c r="AV1303" s="361" t="str" cm="1">
        <f t="array" ref="AV1303">IF(AD1303="","",IF(SUMPRODUCT((AD1303=$AD$989:$AD$1558)*(AH1303=$AH$989:$AH$1558)*(AS1303=$AS$989:$AS$1558)*(AT1303=$AT$989:$AT$1558)*(ROW($AD$989:$AD$1558)&lt;&gt;ROW(AD1303))*((R1303=0)*($R$989:$R$1558&gt;0)+(R1303&gt;0)*($R$989:$R$1558=0)))&gt;0,"SALONES UNIDOS",IF(SUMPRODUCT((AD1303=$AD$989:$AD$1558)*(AH1303=$AH$989:$AH$1558)*((AS1303&lt;$AT$989:$AT$1558)*(AT1303&gt;$AS$989:$AS$1558))*(ROW($AD$989:$AD$1558)&lt;&gt;ROW(AD1303)))&gt;0,"Cruzado","Sin cruce")))</f>
        <v/>
      </c>
      <c r="AW1303" s="104" t="str">
        <f t="shared" si="606"/>
        <v>OB2PRINCIPALA</v>
      </c>
      <c r="AX1303" s="104" t="str" cm="1">
        <f t="array" ref="AX1303">IF(AW1303="","",IF(SUMPRODUCT((AW1303=$AW$7:$AW$2042)*(AH1303=$AH$7:$AH$2042)*(AN1303=$AN$7:$AN$2042)*(AO1303=$AO$7:$AO$2042)*(ROW($AW$7:$AW$2042)&lt;&gt;ROW(AW1303))*((R1303=0)*($R$7:$R$2042&gt;0)+(R1303&gt;0)*($R$7:$R$2042=0)))&gt;0,"SALONES UNIDOS",IF(SUMPRODUCT((AW1303=$AW$7:$AW$2042)*(AH1303=$AH$7:$AH$2042)*((AN1303&lt;$AO$7:$AO$2042)*(AO1303&gt;$AN$7:$AN$2042))*(ROW($AW$7:$AW$2042)&lt;&gt;ROW(AW1303)))&gt;0,"Cruzado","Sin cruce")))</f>
        <v>Sin cruce</v>
      </c>
    </row>
    <row r="1304" spans="2:50" ht="19.8" hidden="1" customHeight="1" x14ac:dyDescent="0.25">
      <c r="B1304" s="494" t="s">
        <v>314</v>
      </c>
      <c r="C1304" s="369" t="s">
        <v>970</v>
      </c>
      <c r="D1304" s="369">
        <v>20261</v>
      </c>
      <c r="E1304" s="373" t="s">
        <v>280</v>
      </c>
      <c r="F1304" s="370" t="s">
        <v>291</v>
      </c>
      <c r="G1304" s="373" t="s">
        <v>295</v>
      </c>
      <c r="H1304" s="373">
        <v>2</v>
      </c>
      <c r="I1304" s="373" t="s">
        <v>278</v>
      </c>
      <c r="J1304" s="373" t="s">
        <v>278</v>
      </c>
      <c r="K1304" s="194" t="s">
        <v>680</v>
      </c>
      <c r="L1304" s="364" t="s">
        <v>681</v>
      </c>
      <c r="M1304" s="364" t="s">
        <v>362</v>
      </c>
      <c r="N1304" s="364" t="s">
        <v>318</v>
      </c>
      <c r="O1304" s="370" t="s">
        <v>321</v>
      </c>
      <c r="P1304" s="364">
        <v>4</v>
      </c>
      <c r="Q1304" s="364">
        <v>0</v>
      </c>
      <c r="R1304" s="369">
        <v>4</v>
      </c>
      <c r="S1304" s="364">
        <v>4</v>
      </c>
      <c r="T1304" s="8"/>
      <c r="U1304" s="374">
        <v>38</v>
      </c>
      <c r="V1304" s="370">
        <v>21882544</v>
      </c>
      <c r="W1304" s="373" t="s">
        <v>184</v>
      </c>
      <c r="X1304" s="372" t="s">
        <v>321</v>
      </c>
      <c r="Y1304" s="364"/>
      <c r="Z1304" s="364"/>
      <c r="AA1304" s="364"/>
      <c r="AB1304" s="370"/>
      <c r="AC1304" s="370"/>
      <c r="AD1304" s="369"/>
      <c r="AE1304" s="370"/>
      <c r="AF1304" s="370"/>
      <c r="AG1304" s="370" t="s">
        <v>559</v>
      </c>
      <c r="AH1304" s="364">
        <v>5</v>
      </c>
      <c r="AI1304" s="364">
        <v>15</v>
      </c>
      <c r="AJ1304" s="364">
        <v>10</v>
      </c>
      <c r="AK1304" s="364">
        <v>18</v>
      </c>
      <c r="AL1304" s="364">
        <v>30</v>
      </c>
      <c r="AM1304" s="22">
        <f t="shared" si="605"/>
        <v>4</v>
      </c>
      <c r="AN1304" s="104">
        <f t="shared" si="603"/>
        <v>0.63194444444444442</v>
      </c>
      <c r="AO1304" s="104">
        <f t="shared" si="604"/>
        <v>0.77083333333333337</v>
      </c>
      <c r="AP1304" s="22" t="str" cm="1">
        <f t="array" ref="AP1304">IF(W1304="","",IF(SUMPRODUCT((W1304=$W$7:$W$2042)*(AH1304=$AH$7:$AH$2042)*(AN1304=$AN$7:$AN$2042)*(AO1304=$AO$7:$AO$2042)*(ROW($W$7:$W$2042)&lt;&gt;ROW(W1304))*((R1304=0)*($R$7:$R$2042&gt;0)+(R1304&gt;0)*($R$7:$R$2042=0)))&gt;0,"SALONES UNIDOS",IF(SUMPRODUCT((W1304=$W$7:$W$2042)*(AH1304=$AH$7:$AH$2042)*((AN1304&lt;$AO$7:$AO$2042)*(AO1304&gt;$AN$7:$AN$2042))*(ROW($W$7:$W$2042)&lt;&gt;ROW(W1304)))&gt;0,"Cruzado","Sin cruce")))</f>
        <v>Sin cruce</v>
      </c>
      <c r="AQ1304" s="104"/>
      <c r="AR1304" s="104"/>
      <c r="AS1304" s="22"/>
      <c r="AT1304" s="22"/>
      <c r="AU1304" s="361" t="str" cm="1">
        <f t="array" ref="AU1304">IF(AB1304="","",IF(SUMPRODUCT((AB1304=$AB$989:$AB$1558)*(AH1304=$AH$989:$AH$1558)*(AQ1304=$AQ$989:$AQ$1558)*(AR1304=$AR$989:$AR$1558)*(ROW($AB$989:$AB$1558)&lt;&gt;ROW(AB1304))*((R1304=0)*($R$989:$R$1558&gt;0)+(R1304&gt;0)*($R$989:$R$1558=0)))&gt;0,"SALONES UNIDOS",IF(SUMPRODUCT((AB1304=$AB$989:$AB$1558)*(AH1304=$AH$989:$AH$1558)*((AQ1304&lt;$AR$989:$AR$1558)*(AR1304&gt;$AQ$989:$AQ$1558))*(ROW($AB$989:$AB$1558)&lt;&gt;ROW(AB1304)))&gt;0,"Cruzado","Sin cruce")))</f>
        <v/>
      </c>
      <c r="AV1304" s="361" t="str" cm="1">
        <f t="array" ref="AV1304">IF(AD1304="","",IF(SUMPRODUCT((AD1304=$AD$989:$AD$1558)*(AH1304=$AH$989:$AH$1558)*(AS1304=$AS$989:$AS$1558)*(AT1304=$AT$989:$AT$1558)*(ROW($AD$989:$AD$1558)&lt;&gt;ROW(AD1304))*((R1304=0)*($R$989:$R$1558&gt;0)+(R1304&gt;0)*($R$989:$R$1558=0)))&gt;0,"SALONES UNIDOS",IF(SUMPRODUCT((AD1304=$AD$989:$AD$1558)*(AH1304=$AH$989:$AH$1558)*((AS1304&lt;$AT$989:$AT$1558)*(AT1304&gt;$AS$989:$AS$1558))*(ROW($AD$989:$AD$1558)&lt;&gt;ROW(AD1304)))&gt;0,"Cruzado","Sin cruce")))</f>
        <v/>
      </c>
      <c r="AW1304" s="104" t="str">
        <f t="shared" si="606"/>
        <v>OB2PRINCIPALA</v>
      </c>
      <c r="AX1304" s="104" t="str" cm="1">
        <f t="array" ref="AX1304">IF(AW1304="","",IF(SUMPRODUCT((AW1304=$AW$7:$AW$2042)*(AH1304=$AH$7:$AH$2042)*(AN1304=$AN$7:$AN$2042)*(AO1304=$AO$7:$AO$2042)*(ROW($AW$7:$AW$2042)&lt;&gt;ROW(AW1304))*((R1304=0)*($R$7:$R$2042&gt;0)+(R1304&gt;0)*($R$7:$R$2042=0)))&gt;0,"SALONES UNIDOS",IF(SUMPRODUCT((AW1304=$AW$7:$AW$2042)*(AH1304=$AH$7:$AH$2042)*((AN1304&lt;$AO$7:$AO$2042)*(AO1304&gt;$AN$7:$AN$2042))*(ROW($AW$7:$AW$2042)&lt;&gt;ROW(AW1304)))&gt;0,"Cruzado","Sin cruce")))</f>
        <v>Sin cruce</v>
      </c>
    </row>
    <row r="1305" spans="2:50" ht="19.8" hidden="1" customHeight="1" x14ac:dyDescent="0.25">
      <c r="B1305" s="494" t="s">
        <v>314</v>
      </c>
      <c r="C1305" s="369" t="s">
        <v>970</v>
      </c>
      <c r="D1305" s="369">
        <v>20261</v>
      </c>
      <c r="E1305" s="439" t="s">
        <v>280</v>
      </c>
      <c r="F1305" s="370" t="s">
        <v>291</v>
      </c>
      <c r="G1305" s="373" t="s">
        <v>295</v>
      </c>
      <c r="H1305" s="373">
        <v>3</v>
      </c>
      <c r="I1305" s="373" t="s">
        <v>278</v>
      </c>
      <c r="J1305" s="373" t="s">
        <v>278</v>
      </c>
      <c r="K1305" s="194" t="s">
        <v>682</v>
      </c>
      <c r="L1305" s="364" t="s">
        <v>354</v>
      </c>
      <c r="M1305" s="364" t="s">
        <v>324</v>
      </c>
      <c r="N1305" s="364" t="s">
        <v>318</v>
      </c>
      <c r="O1305" s="373" t="s">
        <v>315</v>
      </c>
      <c r="P1305" s="364">
        <v>2</v>
      </c>
      <c r="Q1305" s="364">
        <v>4</v>
      </c>
      <c r="R1305" s="369">
        <v>6</v>
      </c>
      <c r="S1305" s="364">
        <v>4</v>
      </c>
      <c r="T1305" s="8"/>
      <c r="U1305" s="374">
        <v>40</v>
      </c>
      <c r="V1305" s="370">
        <v>21536202</v>
      </c>
      <c r="W1305" s="373" t="s">
        <v>22</v>
      </c>
      <c r="X1305" s="364" t="s">
        <v>315</v>
      </c>
      <c r="Y1305" s="364" t="s">
        <v>683</v>
      </c>
      <c r="Z1305" s="364"/>
      <c r="AA1305" s="364"/>
      <c r="AB1305" s="364" t="s">
        <v>838</v>
      </c>
      <c r="AC1305" s="364"/>
      <c r="AD1305" s="369"/>
      <c r="AE1305" s="370"/>
      <c r="AF1305" s="370"/>
      <c r="AG1305" s="370" t="s">
        <v>319</v>
      </c>
      <c r="AH1305" s="364">
        <v>4</v>
      </c>
      <c r="AI1305" s="364">
        <v>7</v>
      </c>
      <c r="AJ1305" s="364">
        <v>40</v>
      </c>
      <c r="AK1305" s="364">
        <v>12</v>
      </c>
      <c r="AL1305" s="364">
        <v>40</v>
      </c>
      <c r="AM1305" s="22">
        <f t="shared" si="605"/>
        <v>6</v>
      </c>
      <c r="AN1305" s="104">
        <f t="shared" si="603"/>
        <v>0.31944444444444448</v>
      </c>
      <c r="AO1305" s="104">
        <f t="shared" si="604"/>
        <v>0.52777777777777779</v>
      </c>
      <c r="AP1305" s="22" t="str" cm="1">
        <f t="array" ref="AP1305">IF(W1305="","",IF(SUMPRODUCT((W1305=$W$7:$W$2042)*(AH1305=$AH$7:$AH$2042)*(AN1305=$AN$7:$AN$2042)*(AO1305=$AO$7:$AO$2042)*(ROW($W$7:$W$2042)&lt;&gt;ROW(W1305))*((R1305=0)*($R$7:$R$2042&gt;0)+(R1305&gt;0)*($R$7:$R$2042=0)))&gt;0,"SALONES UNIDOS",IF(SUMPRODUCT((W1305=$W$7:$W$2042)*(AH1305=$AH$7:$AH$2042)*((AN1305&lt;$AO$7:$AO$2042)*(AO1305&gt;$AN$7:$AN$2042))*(ROW($W$7:$W$2042)&lt;&gt;ROW(W1305)))&gt;0,"Cruzado","Sin cruce")))</f>
        <v>Sin cruce</v>
      </c>
      <c r="AQ1305" s="104">
        <f>AN1305</f>
        <v>0.31944444444444448</v>
      </c>
      <c r="AR1305" s="104">
        <f>AO1305</f>
        <v>0.52777777777777779</v>
      </c>
      <c r="AS1305" s="22"/>
      <c r="AT1305" s="22"/>
      <c r="AU1305" s="361" t="str" cm="1">
        <f t="array" ref="AU1305">IF(AB1305="","",IF(SUMPRODUCT((AB1305=$AB$989:$AB$1558)*(AH1305=$AH$989:$AH$1558)*(AQ1305=$AQ$989:$AQ$1558)*(AR1305=$AR$989:$AR$1558)*(ROW($AB$989:$AB$1558)&lt;&gt;ROW(AB1305))*((R1305=0)*($R$989:$R$1558&gt;0)+(R1305&gt;0)*($R$989:$R$1558=0)))&gt;0,"SALONES UNIDOS",IF(SUMPRODUCT((AB1305=$AB$989:$AB$1558)*(AH1305=$AH$989:$AH$1558)*((AQ1305&lt;$AR$989:$AR$1558)*(AR1305&gt;$AQ$989:$AQ$1558))*(ROW($AB$989:$AB$1558)&lt;&gt;ROW(AB1305)))&gt;0,"Cruzado","Sin cruce")))</f>
        <v>Sin cruce</v>
      </c>
      <c r="AV1305" s="361" t="str" cm="1">
        <f t="array" ref="AV1305">IF(AD1305="","",IF(SUMPRODUCT((AD1305=$AD$989:$AD$1558)*(AH1305=$AH$989:$AH$1558)*(AS1305=$AS$989:$AS$1558)*(AT1305=$AT$989:$AT$1558)*(ROW($AD$989:$AD$1558)&lt;&gt;ROW(AD1305))*((R1305=0)*($R$989:$R$1558&gt;0)+(R1305&gt;0)*($R$989:$R$1558=0)))&gt;0,"SALONES UNIDOS",IF(SUMPRODUCT((AD1305=$AD$989:$AD$1558)*(AH1305=$AH$989:$AH$1558)*((AS1305&lt;$AT$989:$AT$1558)*(AT1305&gt;$AS$989:$AS$1558))*(ROW($AD$989:$AD$1558)&lt;&gt;ROW(AD1305)))&gt;0,"Cruzado","Sin cruce")))</f>
        <v/>
      </c>
      <c r="AW1305" s="104" t="str">
        <f t="shared" si="606"/>
        <v>OB3PRINCIPALA</v>
      </c>
      <c r="AX1305" s="104" t="str" cm="1">
        <f t="array" ref="AX1305">IF(AW1305="","",IF(SUMPRODUCT((AW1305=$AW$7:$AW$2042)*(AH1305=$AH$7:$AH$2042)*(AN1305=$AN$7:$AN$2042)*(AO1305=$AO$7:$AO$2042)*(ROW($AW$7:$AW$2042)&lt;&gt;ROW(AW1305))*((R1305=0)*($R$7:$R$2042&gt;0)+(R1305&gt;0)*($R$7:$R$2042=0)))&gt;0,"SALONES UNIDOS",IF(SUMPRODUCT((AW1305=$AW$7:$AW$2042)*(AH1305=$AH$7:$AH$2042)*((AN1305&lt;$AO$7:$AO$2042)*(AO1305&gt;$AN$7:$AN$2042))*(ROW($AW$7:$AW$2042)&lt;&gt;ROW(AW1305)))&gt;0,"Cruzado","Sin cruce")))</f>
        <v>Sin cruce</v>
      </c>
    </row>
    <row r="1306" spans="2:50" ht="19.8" hidden="1" customHeight="1" x14ac:dyDescent="0.25">
      <c r="B1306" s="494" t="s">
        <v>314</v>
      </c>
      <c r="C1306" s="369" t="s">
        <v>970</v>
      </c>
      <c r="D1306" s="369">
        <v>20261</v>
      </c>
      <c r="E1306" s="373" t="s">
        <v>280</v>
      </c>
      <c r="F1306" s="370" t="s">
        <v>291</v>
      </c>
      <c r="G1306" s="373" t="s">
        <v>295</v>
      </c>
      <c r="H1306" s="373">
        <v>3</v>
      </c>
      <c r="I1306" s="373" t="s">
        <v>278</v>
      </c>
      <c r="J1306" s="373" t="s">
        <v>278</v>
      </c>
      <c r="K1306" s="194" t="s">
        <v>685</v>
      </c>
      <c r="L1306" s="364" t="s">
        <v>594</v>
      </c>
      <c r="M1306" s="364" t="s">
        <v>324</v>
      </c>
      <c r="N1306" s="364" t="s">
        <v>318</v>
      </c>
      <c r="O1306" s="373" t="s">
        <v>321</v>
      </c>
      <c r="P1306" s="364">
        <v>3</v>
      </c>
      <c r="Q1306" s="364">
        <v>0</v>
      </c>
      <c r="R1306" s="369">
        <v>3</v>
      </c>
      <c r="S1306" s="364">
        <v>3</v>
      </c>
      <c r="T1306" s="8"/>
      <c r="U1306" s="374">
        <v>50</v>
      </c>
      <c r="V1306" s="370">
        <v>70539299</v>
      </c>
      <c r="W1306" s="373" t="s">
        <v>73</v>
      </c>
      <c r="X1306" s="364" t="s">
        <v>321</v>
      </c>
      <c r="Y1306" s="364" t="s">
        <v>686</v>
      </c>
      <c r="Z1306" s="364"/>
      <c r="AA1306" s="364"/>
      <c r="AB1306" s="370"/>
      <c r="AC1306" s="364"/>
      <c r="AD1306" s="369"/>
      <c r="AE1306" s="370"/>
      <c r="AF1306" s="370"/>
      <c r="AG1306" s="364" t="s">
        <v>559</v>
      </c>
      <c r="AH1306" s="364">
        <v>3</v>
      </c>
      <c r="AI1306" s="364">
        <v>16</v>
      </c>
      <c r="AJ1306" s="364">
        <v>0</v>
      </c>
      <c r="AK1306" s="364">
        <v>18</v>
      </c>
      <c r="AL1306" s="364">
        <v>30</v>
      </c>
      <c r="AM1306" s="22">
        <f t="shared" si="605"/>
        <v>3</v>
      </c>
      <c r="AN1306" s="104">
        <f t="shared" si="603"/>
        <v>0.66666666666666663</v>
      </c>
      <c r="AO1306" s="104">
        <f t="shared" si="604"/>
        <v>0.77083333333333337</v>
      </c>
      <c r="AP1306" s="22" t="str" cm="1">
        <f t="array" ref="AP1306">IF(W1306="","",IF(SUMPRODUCT((W1306=$W$7:$W$2042)*(AH1306=$AH$7:$AH$2042)*(AN1306=$AN$7:$AN$2042)*(AO1306=$AO$7:$AO$2042)*(ROW($W$7:$W$2042)&lt;&gt;ROW(W1306))*((R1306=0)*($R$7:$R$2042&gt;0)+(R1306&gt;0)*($R$7:$R$2042=0)))&gt;0,"SALONES UNIDOS",IF(SUMPRODUCT((W1306=$W$7:$W$2042)*(AH1306=$AH$7:$AH$2042)*((AN1306&lt;$AO$7:$AO$2042)*(AO1306&gt;$AN$7:$AN$2042))*(ROW($W$7:$W$2042)&lt;&gt;ROW(W1306)))&gt;0,"Cruzado","Sin cruce")))</f>
        <v>Sin cruce</v>
      </c>
      <c r="AQ1306" s="104"/>
      <c r="AR1306" s="104"/>
      <c r="AS1306" s="22"/>
      <c r="AT1306" s="22"/>
      <c r="AU1306" s="361" t="str" cm="1">
        <f t="array" ref="AU1306">IF(AB1306="","",IF(SUMPRODUCT((AB1306=$AB$989:$AB$1558)*(AH1306=$AH$989:$AH$1558)*(AQ1306=$AQ$989:$AQ$1558)*(AR1306=$AR$989:$AR$1558)*(ROW($AB$989:$AB$1558)&lt;&gt;ROW(AB1306))*((R1306=0)*($R$989:$R$1558&gt;0)+(R1306&gt;0)*($R$989:$R$1558=0)))&gt;0,"SALONES UNIDOS",IF(SUMPRODUCT((AB1306=$AB$989:$AB$1558)*(AH1306=$AH$989:$AH$1558)*((AQ1306&lt;$AR$989:$AR$1558)*(AR1306&gt;$AQ$989:$AQ$1558))*(ROW($AB$989:$AB$1558)&lt;&gt;ROW(AB1306)))&gt;0,"Cruzado","Sin cruce")))</f>
        <v/>
      </c>
      <c r="AV1306" s="361" t="str" cm="1">
        <f t="array" ref="AV1306">IF(AD1306="","",IF(SUMPRODUCT((AD1306=$AD$989:$AD$1558)*(AH1306=$AH$989:$AH$1558)*(AS1306=$AS$989:$AS$1558)*(AT1306=$AT$989:$AT$1558)*(ROW($AD$989:$AD$1558)&lt;&gt;ROW(AD1306))*((R1306=0)*($R$989:$R$1558&gt;0)+(R1306&gt;0)*($R$989:$R$1558=0)))&gt;0,"SALONES UNIDOS",IF(SUMPRODUCT((AD1306=$AD$989:$AD$1558)*(AH1306=$AH$989:$AH$1558)*((AS1306&lt;$AT$989:$AT$1558)*(AT1306&gt;$AS$989:$AS$1558))*(ROW($AD$989:$AD$1558)&lt;&gt;ROW(AD1306)))&gt;0,"Cruzado","Sin cruce")))</f>
        <v/>
      </c>
      <c r="AW1306" s="104" t="str">
        <f t="shared" si="606"/>
        <v>OB3PRINCIPALA</v>
      </c>
      <c r="AX1306" s="104" t="str" cm="1">
        <f t="array" ref="AX1306">IF(AW1306="","",IF(SUMPRODUCT((AW1306=$AW$7:$AW$2042)*(AH1306=$AH$7:$AH$2042)*(AN1306=$AN$7:$AN$2042)*(AO1306=$AO$7:$AO$2042)*(ROW($AW$7:$AW$2042)&lt;&gt;ROW(AW1306))*((R1306=0)*($R$7:$R$2042&gt;0)+(R1306&gt;0)*($R$7:$R$2042=0)))&gt;0,"SALONES UNIDOS",IF(SUMPRODUCT((AW1306=$AW$7:$AW$2042)*(AH1306=$AH$7:$AH$2042)*((AN1306&lt;$AO$7:$AO$2042)*(AO1306&gt;$AN$7:$AN$2042))*(ROW($AW$7:$AW$2042)&lt;&gt;ROW(AW1306)))&gt;0,"Cruzado","Sin cruce")))</f>
        <v>Sin cruce</v>
      </c>
    </row>
    <row r="1307" spans="2:50" ht="19.8" hidden="1" customHeight="1" x14ac:dyDescent="0.25">
      <c r="B1307" s="494" t="s">
        <v>314</v>
      </c>
      <c r="C1307" s="369" t="s">
        <v>970</v>
      </c>
      <c r="D1307" s="369">
        <v>20261</v>
      </c>
      <c r="E1307" s="373" t="s">
        <v>280</v>
      </c>
      <c r="F1307" s="370" t="s">
        <v>291</v>
      </c>
      <c r="G1307" s="373" t="s">
        <v>295</v>
      </c>
      <c r="H1307" s="373">
        <v>3</v>
      </c>
      <c r="I1307" s="373" t="s">
        <v>278</v>
      </c>
      <c r="J1307" s="373" t="s">
        <v>278</v>
      </c>
      <c r="K1307" s="194" t="s">
        <v>374</v>
      </c>
      <c r="L1307" s="364" t="s">
        <v>375</v>
      </c>
      <c r="M1307" s="364" t="s">
        <v>349</v>
      </c>
      <c r="N1307" s="364" t="s">
        <v>318</v>
      </c>
      <c r="O1307" s="373" t="s">
        <v>315</v>
      </c>
      <c r="P1307" s="364">
        <v>2</v>
      </c>
      <c r="Q1307" s="364">
        <v>0</v>
      </c>
      <c r="R1307" s="369">
        <v>2</v>
      </c>
      <c r="S1307" s="364">
        <v>3</v>
      </c>
      <c r="T1307" s="8"/>
      <c r="U1307" s="374">
        <v>40</v>
      </c>
      <c r="V1307" s="370">
        <v>45560291</v>
      </c>
      <c r="W1307" s="373" t="s">
        <v>242</v>
      </c>
      <c r="X1307" s="364" t="s">
        <v>315</v>
      </c>
      <c r="Y1307" s="364" t="s">
        <v>683</v>
      </c>
      <c r="Z1307" s="364"/>
      <c r="AA1307" s="364"/>
      <c r="AB1307" s="364" t="s">
        <v>837</v>
      </c>
      <c r="AC1307" s="364"/>
      <c r="AD1307" s="369"/>
      <c r="AE1307" s="370"/>
      <c r="AF1307" s="370"/>
      <c r="AG1307" s="370" t="s">
        <v>559</v>
      </c>
      <c r="AH1307" s="364">
        <v>5</v>
      </c>
      <c r="AI1307" s="364">
        <v>7</v>
      </c>
      <c r="AJ1307" s="364">
        <v>40</v>
      </c>
      <c r="AK1307" s="364">
        <v>9</v>
      </c>
      <c r="AL1307" s="364">
        <v>20</v>
      </c>
      <c r="AM1307" s="22">
        <f t="shared" si="605"/>
        <v>2</v>
      </c>
      <c r="AN1307" s="104">
        <f t="shared" si="603"/>
        <v>0.31944444444444448</v>
      </c>
      <c r="AO1307" s="104">
        <f t="shared" si="604"/>
        <v>0.3888888888888889</v>
      </c>
      <c r="AP1307" s="22" t="str" cm="1">
        <f t="array" ref="AP1307">IF(W1307="","",IF(SUMPRODUCT((W1307=$W$7:$W$2042)*(AH1307=$AH$7:$AH$2042)*(AN1307=$AN$7:$AN$2042)*(AO1307=$AO$7:$AO$2042)*(ROW($W$7:$W$2042)&lt;&gt;ROW(W1307))*((R1307=0)*($R$7:$R$2042&gt;0)+(R1307&gt;0)*($R$7:$R$2042=0)))&gt;0,"SALONES UNIDOS",IF(SUMPRODUCT((W1307=$W$7:$W$2042)*(AH1307=$AH$7:$AH$2042)*((AN1307&lt;$AO$7:$AO$2042)*(AO1307&gt;$AN$7:$AN$2042))*(ROW($W$7:$W$2042)&lt;&gt;ROW(W1307)))&gt;0,"Cruzado","Sin cruce")))</f>
        <v>Sin cruce</v>
      </c>
      <c r="AQ1307" s="104">
        <f>AN1307</f>
        <v>0.31944444444444448</v>
      </c>
      <c r="AR1307" s="104">
        <f>AO1307</f>
        <v>0.3888888888888889</v>
      </c>
      <c r="AS1307" s="22"/>
      <c r="AT1307" s="22"/>
      <c r="AU1307" s="361" t="str" cm="1">
        <f t="array" ref="AU1307">IF(AB1307="","",IF(SUMPRODUCT((AB1307=$AB$989:$AB$1558)*(AH1307=$AH$989:$AH$1558)*(AQ1307=$AQ$989:$AQ$1558)*(AR1307=$AR$989:$AR$1558)*(ROW($AB$989:$AB$1558)&lt;&gt;ROW(AB1307))*((R1307=0)*($R$989:$R$1558&gt;0)+(R1307&gt;0)*($R$989:$R$1558=0)))&gt;0,"SALONES UNIDOS",IF(SUMPRODUCT((AB1307=$AB$989:$AB$1558)*(AH1307=$AH$989:$AH$1558)*((AQ1307&lt;$AR$989:$AR$1558)*(AR1307&gt;$AQ$989:$AQ$1558))*(ROW($AB$989:$AB$1558)&lt;&gt;ROW(AB1307)))&gt;0,"Cruzado","Sin cruce")))</f>
        <v>Sin cruce</v>
      </c>
      <c r="AV1307" s="361" t="str" cm="1">
        <f t="array" ref="AV1307">IF(AD1307="","",IF(SUMPRODUCT((AD1307=$AD$989:$AD$1558)*(AH1307=$AH$989:$AH$1558)*(AS1307=$AS$989:$AS$1558)*(AT1307=$AT$989:$AT$1558)*(ROW($AD$989:$AD$1558)&lt;&gt;ROW(AD1307))*((R1307=0)*($R$989:$R$1558&gt;0)+(R1307&gt;0)*($R$989:$R$1558=0)))&gt;0,"SALONES UNIDOS",IF(SUMPRODUCT((AD1307=$AD$989:$AD$1558)*(AH1307=$AH$989:$AH$1558)*((AS1307&lt;$AT$989:$AT$1558)*(AT1307&gt;$AS$989:$AS$1558))*(ROW($AD$989:$AD$1558)&lt;&gt;ROW(AD1307)))&gt;0,"Cruzado","Sin cruce")))</f>
        <v/>
      </c>
      <c r="AW1307" s="104" t="str">
        <f t="shared" si="606"/>
        <v>OB3PRINCIPALA</v>
      </c>
      <c r="AX1307" s="104" t="str" cm="1">
        <f t="array" ref="AX1307">IF(AW1307="","",IF(SUMPRODUCT((AW1307=$AW$7:$AW$2042)*(AH1307=$AH$7:$AH$2042)*(AN1307=$AN$7:$AN$2042)*(AO1307=$AO$7:$AO$2042)*(ROW($AW$7:$AW$2042)&lt;&gt;ROW(AW1307))*((R1307=0)*($R$7:$R$2042&gt;0)+(R1307&gt;0)*($R$7:$R$2042=0)))&gt;0,"SALONES UNIDOS",IF(SUMPRODUCT((AW1307=$AW$7:$AW$2042)*(AH1307=$AH$7:$AH$2042)*((AN1307&lt;$AO$7:$AO$2042)*(AO1307&gt;$AN$7:$AN$2042))*(ROW($AW$7:$AW$2042)&lt;&gt;ROW(AW1307)))&gt;0,"Cruzado","Sin cruce")))</f>
        <v>Sin cruce</v>
      </c>
    </row>
    <row r="1308" spans="2:50" ht="19.8" hidden="1" customHeight="1" x14ac:dyDescent="0.25">
      <c r="B1308" s="494" t="s">
        <v>314</v>
      </c>
      <c r="C1308" s="369" t="s">
        <v>970</v>
      </c>
      <c r="D1308" s="369">
        <v>20261</v>
      </c>
      <c r="E1308" s="373" t="s">
        <v>280</v>
      </c>
      <c r="F1308" s="370" t="s">
        <v>291</v>
      </c>
      <c r="G1308" s="373" t="s">
        <v>295</v>
      </c>
      <c r="H1308" s="373">
        <v>3</v>
      </c>
      <c r="I1308" s="373" t="s">
        <v>552</v>
      </c>
      <c r="J1308" s="373" t="s">
        <v>278</v>
      </c>
      <c r="K1308" s="194" t="s">
        <v>374</v>
      </c>
      <c r="L1308" s="364" t="s">
        <v>375</v>
      </c>
      <c r="M1308" s="364" t="s">
        <v>349</v>
      </c>
      <c r="N1308" s="364" t="s">
        <v>318</v>
      </c>
      <c r="O1308" s="373" t="s">
        <v>315</v>
      </c>
      <c r="P1308" s="364">
        <v>0</v>
      </c>
      <c r="Q1308" s="364">
        <v>2</v>
      </c>
      <c r="R1308" s="369">
        <v>2</v>
      </c>
      <c r="S1308" s="364">
        <v>3</v>
      </c>
      <c r="T1308" s="8"/>
      <c r="U1308" s="374">
        <v>20</v>
      </c>
      <c r="V1308" s="370">
        <v>45560291</v>
      </c>
      <c r="W1308" s="373" t="s">
        <v>242</v>
      </c>
      <c r="X1308" s="364" t="s">
        <v>315</v>
      </c>
      <c r="Y1308" s="364" t="s">
        <v>683</v>
      </c>
      <c r="Z1308" s="364"/>
      <c r="AA1308" s="364"/>
      <c r="AB1308" s="370"/>
      <c r="AC1308" s="364"/>
      <c r="AD1308" s="364" t="s">
        <v>845</v>
      </c>
      <c r="AE1308" s="370"/>
      <c r="AF1308" s="370"/>
      <c r="AG1308" s="370" t="s">
        <v>301</v>
      </c>
      <c r="AH1308" s="364">
        <v>5</v>
      </c>
      <c r="AI1308" s="364">
        <v>9</v>
      </c>
      <c r="AJ1308" s="364">
        <v>20</v>
      </c>
      <c r="AK1308" s="364">
        <v>11</v>
      </c>
      <c r="AL1308" s="364">
        <v>0</v>
      </c>
      <c r="AM1308" s="22">
        <f t="shared" si="605"/>
        <v>2</v>
      </c>
      <c r="AN1308" s="104">
        <f t="shared" si="603"/>
        <v>0.3888888888888889</v>
      </c>
      <c r="AO1308" s="104">
        <f t="shared" si="604"/>
        <v>0.45833333333333331</v>
      </c>
      <c r="AP1308" s="22" t="str" cm="1">
        <f t="array" ref="AP1308">IF(W1308="","",IF(SUMPRODUCT((W1308=$W$7:$W$2042)*(AH1308=$AH$7:$AH$2042)*(AN1308=$AN$7:$AN$2042)*(AO1308=$AO$7:$AO$2042)*(ROW($W$7:$W$2042)&lt;&gt;ROW(W1308))*((R1308=0)*($R$7:$R$2042&gt;0)+(R1308&gt;0)*($R$7:$R$2042=0)))&gt;0,"SALONES UNIDOS",IF(SUMPRODUCT((W1308=$W$7:$W$2042)*(AH1308=$AH$7:$AH$2042)*((AN1308&lt;$AO$7:$AO$2042)*(AO1308&gt;$AN$7:$AN$2042))*(ROW($W$7:$W$2042)&lt;&gt;ROW(W1308)))&gt;0,"Cruzado","Sin cruce")))</f>
        <v>Sin cruce</v>
      </c>
      <c r="AQ1308" s="22"/>
      <c r="AR1308" s="22"/>
      <c r="AS1308" s="104">
        <f t="shared" ref="AS1308:AS1311" si="612">AN1308</f>
        <v>0.3888888888888889</v>
      </c>
      <c r="AT1308" s="104">
        <f t="shared" ref="AT1308:AT1311" si="613">AO1308</f>
        <v>0.45833333333333331</v>
      </c>
      <c r="AU1308" s="361" t="str" cm="1">
        <f t="array" ref="AU1308">IF(AB1308="","",IF(SUMPRODUCT((AB1308=$AB$989:$AB$1558)*(AH1308=$AH$989:$AH$1558)*(AQ1308=$AQ$989:$AQ$1558)*(AR1308=$AR$989:$AR$1558)*(ROW($AB$989:$AB$1558)&lt;&gt;ROW(AB1308))*((R1308=0)*($R$989:$R$1558&gt;0)+(R1308&gt;0)*($R$989:$R$1558=0)))&gt;0,"SALONES UNIDOS",IF(SUMPRODUCT((AB1308=$AB$989:$AB$1558)*(AH1308=$AH$989:$AH$1558)*((AQ1308&lt;$AR$989:$AR$1558)*(AR1308&gt;$AQ$989:$AQ$1558))*(ROW($AB$989:$AB$1558)&lt;&gt;ROW(AB1308)))&gt;0,"Cruzado","Sin cruce")))</f>
        <v/>
      </c>
      <c r="AV1308" s="361" t="str" cm="1">
        <f t="array" ref="AV1308">IF(AD1308="","",IF(SUMPRODUCT((AD1308=$AD$989:$AD$1558)*(AH1308=$AH$989:$AH$1558)*(AS1308=$AS$989:$AS$1558)*(AT1308=$AT$989:$AT$1558)*(ROW($AD$989:$AD$1558)&lt;&gt;ROW(AD1308))*((R1308=0)*($R$989:$R$1558&gt;0)+(R1308&gt;0)*($R$989:$R$1558=0)))&gt;0,"SALONES UNIDOS",IF(SUMPRODUCT((AD1308=$AD$989:$AD$1558)*(AH1308=$AH$989:$AH$1558)*((AS1308&lt;$AT$989:$AT$1558)*(AT1308&gt;$AS$989:$AS$1558))*(ROW($AD$989:$AD$1558)&lt;&gt;ROW(AD1308)))&gt;0,"Cruzado","Sin cruce")))</f>
        <v>Sin cruce</v>
      </c>
      <c r="AW1308" s="104" t="str">
        <f t="shared" si="606"/>
        <v>OB3PRINCIPALA</v>
      </c>
      <c r="AX1308" s="104" t="str" cm="1">
        <f t="array" ref="AX1308">IF(AW1308="","",IF(SUMPRODUCT((AW1308=$AW$7:$AW$2042)*(AH1308=$AH$7:$AH$2042)*(AN1308=$AN$7:$AN$2042)*(AO1308=$AO$7:$AO$2042)*(ROW($AW$7:$AW$2042)&lt;&gt;ROW(AW1308))*((R1308=0)*($R$7:$R$2042&gt;0)+(R1308&gt;0)*($R$7:$R$2042=0)))&gt;0,"SALONES UNIDOS",IF(SUMPRODUCT((AW1308=$AW$7:$AW$2042)*(AH1308=$AH$7:$AH$2042)*((AN1308&lt;$AO$7:$AO$2042)*(AO1308&gt;$AN$7:$AN$2042))*(ROW($AW$7:$AW$2042)&lt;&gt;ROW(AW1308)))&gt;0,"Cruzado","Sin cruce")))</f>
        <v>Sin cruce</v>
      </c>
    </row>
    <row r="1309" spans="2:50" ht="19.8" hidden="1" customHeight="1" x14ac:dyDescent="0.25">
      <c r="B1309" s="494" t="s">
        <v>314</v>
      </c>
      <c r="C1309" s="369" t="s">
        <v>970</v>
      </c>
      <c r="D1309" s="369">
        <v>20261</v>
      </c>
      <c r="E1309" s="373" t="s">
        <v>280</v>
      </c>
      <c r="F1309" s="370" t="s">
        <v>291</v>
      </c>
      <c r="G1309" s="373" t="s">
        <v>295</v>
      </c>
      <c r="H1309" s="373">
        <v>3</v>
      </c>
      <c r="I1309" s="373" t="s">
        <v>560</v>
      </c>
      <c r="J1309" s="373" t="s">
        <v>278</v>
      </c>
      <c r="K1309" s="194" t="s">
        <v>374</v>
      </c>
      <c r="L1309" s="364" t="s">
        <v>375</v>
      </c>
      <c r="M1309" s="364" t="s">
        <v>349</v>
      </c>
      <c r="N1309" s="364" t="s">
        <v>318</v>
      </c>
      <c r="O1309" s="373" t="s">
        <v>315</v>
      </c>
      <c r="P1309" s="364">
        <v>0</v>
      </c>
      <c r="Q1309" s="364">
        <v>2</v>
      </c>
      <c r="R1309" s="369">
        <v>2</v>
      </c>
      <c r="S1309" s="364">
        <v>3</v>
      </c>
      <c r="T1309" s="8"/>
      <c r="U1309" s="374">
        <v>20</v>
      </c>
      <c r="V1309" s="370">
        <v>45560291</v>
      </c>
      <c r="W1309" s="373" t="s">
        <v>242</v>
      </c>
      <c r="X1309" s="364" t="s">
        <v>315</v>
      </c>
      <c r="Y1309" s="364" t="s">
        <v>683</v>
      </c>
      <c r="Z1309" s="364"/>
      <c r="AA1309" s="364"/>
      <c r="AB1309" s="370"/>
      <c r="AC1309" s="364"/>
      <c r="AD1309" s="364" t="s">
        <v>845</v>
      </c>
      <c r="AE1309" s="370"/>
      <c r="AF1309" s="370"/>
      <c r="AG1309" s="370" t="s">
        <v>301</v>
      </c>
      <c r="AH1309" s="364">
        <v>5</v>
      </c>
      <c r="AI1309" s="364">
        <v>11</v>
      </c>
      <c r="AJ1309" s="364">
        <v>0</v>
      </c>
      <c r="AK1309" s="364">
        <v>12</v>
      </c>
      <c r="AL1309" s="364">
        <v>40</v>
      </c>
      <c r="AM1309" s="22">
        <f t="shared" si="605"/>
        <v>2</v>
      </c>
      <c r="AN1309" s="104">
        <f t="shared" si="603"/>
        <v>0.45833333333333331</v>
      </c>
      <c r="AO1309" s="104">
        <f t="shared" si="604"/>
        <v>0.52777777777777779</v>
      </c>
      <c r="AP1309" s="22" t="str" cm="1">
        <f t="array" ref="AP1309">IF(W1309="","",IF(SUMPRODUCT((W1309=$W$7:$W$2042)*(AH1309=$AH$7:$AH$2042)*(AN1309=$AN$7:$AN$2042)*(AO1309=$AO$7:$AO$2042)*(ROW($W$7:$W$2042)&lt;&gt;ROW(W1309))*((R1309=0)*($R$7:$R$2042&gt;0)+(R1309&gt;0)*($R$7:$R$2042=0)))&gt;0,"SALONES UNIDOS",IF(SUMPRODUCT((W1309=$W$7:$W$2042)*(AH1309=$AH$7:$AH$2042)*((AN1309&lt;$AO$7:$AO$2042)*(AO1309&gt;$AN$7:$AN$2042))*(ROW($W$7:$W$2042)&lt;&gt;ROW(W1309)))&gt;0,"Cruzado","Sin cruce")))</f>
        <v>Sin cruce</v>
      </c>
      <c r="AQ1309" s="22"/>
      <c r="AR1309" s="22"/>
      <c r="AS1309" s="104">
        <f t="shared" si="612"/>
        <v>0.45833333333333331</v>
      </c>
      <c r="AT1309" s="104">
        <f t="shared" si="613"/>
        <v>0.52777777777777779</v>
      </c>
      <c r="AU1309" s="361" t="str" cm="1">
        <f t="array" ref="AU1309">IF(AB1309="","",IF(SUMPRODUCT((AB1309=$AB$989:$AB$1558)*(AH1309=$AH$989:$AH$1558)*(AQ1309=$AQ$989:$AQ$1558)*(AR1309=$AR$989:$AR$1558)*(ROW($AB$989:$AB$1558)&lt;&gt;ROW(AB1309))*((R1309=0)*($R$989:$R$1558&gt;0)+(R1309&gt;0)*($R$989:$R$1558=0)))&gt;0,"SALONES UNIDOS",IF(SUMPRODUCT((AB1309=$AB$989:$AB$1558)*(AH1309=$AH$989:$AH$1558)*((AQ1309&lt;$AR$989:$AR$1558)*(AR1309&gt;$AQ$989:$AQ$1558))*(ROW($AB$989:$AB$1558)&lt;&gt;ROW(AB1309)))&gt;0,"Cruzado","Sin cruce")))</f>
        <v/>
      </c>
      <c r="AV1309" s="361" t="str" cm="1">
        <f t="array" ref="AV1309">IF(AD1309="","",IF(SUMPRODUCT((AD1309=$AD$989:$AD$1558)*(AH1309=$AH$989:$AH$1558)*(AS1309=$AS$989:$AS$1558)*(AT1309=$AT$989:$AT$1558)*(ROW($AD$989:$AD$1558)&lt;&gt;ROW(AD1309))*((R1309=0)*($R$989:$R$1558&gt;0)+(R1309&gt;0)*($R$989:$R$1558=0)))&gt;0,"SALONES UNIDOS",IF(SUMPRODUCT((AD1309=$AD$989:$AD$1558)*(AH1309=$AH$989:$AH$1558)*((AS1309&lt;$AT$989:$AT$1558)*(AT1309&gt;$AS$989:$AS$1558))*(ROW($AD$989:$AD$1558)&lt;&gt;ROW(AD1309)))&gt;0,"Cruzado","Sin cruce")))</f>
        <v>Sin cruce</v>
      </c>
      <c r="AW1309" s="104" t="str">
        <f t="shared" si="606"/>
        <v>OB3PRINCIPALA</v>
      </c>
      <c r="AX1309" s="104" t="str" cm="1">
        <f t="array" ref="AX1309">IF(AW1309="","",IF(SUMPRODUCT((AW1309=$AW$7:$AW$2042)*(AH1309=$AH$7:$AH$2042)*(AN1309=$AN$7:$AN$2042)*(AO1309=$AO$7:$AO$2042)*(ROW($AW$7:$AW$2042)&lt;&gt;ROW(AW1309))*((R1309=0)*($R$7:$R$2042&gt;0)+(R1309&gt;0)*($R$7:$R$2042=0)))&gt;0,"SALONES UNIDOS",IF(SUMPRODUCT((AW1309=$AW$7:$AW$2042)*(AH1309=$AH$7:$AH$2042)*((AN1309&lt;$AO$7:$AO$2042)*(AO1309&gt;$AN$7:$AN$2042))*(ROW($AW$7:$AW$2042)&lt;&gt;ROW(AW1309)))&gt;0,"Cruzado","Sin cruce")))</f>
        <v>Sin cruce</v>
      </c>
    </row>
    <row r="1310" spans="2:50" ht="19.8" hidden="1" customHeight="1" x14ac:dyDescent="0.25">
      <c r="B1310" s="494" t="s">
        <v>314</v>
      </c>
      <c r="C1310" s="369" t="s">
        <v>970</v>
      </c>
      <c r="D1310" s="369">
        <v>20261</v>
      </c>
      <c r="E1310" s="373" t="s">
        <v>280</v>
      </c>
      <c r="F1310" s="370" t="s">
        <v>291</v>
      </c>
      <c r="G1310" s="373" t="s">
        <v>295</v>
      </c>
      <c r="H1310" s="373">
        <v>3</v>
      </c>
      <c r="I1310" s="373" t="s">
        <v>552</v>
      </c>
      <c r="J1310" s="373" t="s">
        <v>278</v>
      </c>
      <c r="K1310" s="194" t="s">
        <v>376</v>
      </c>
      <c r="L1310" s="364" t="s">
        <v>377</v>
      </c>
      <c r="M1310" s="364" t="s">
        <v>324</v>
      </c>
      <c r="N1310" s="364" t="s">
        <v>318</v>
      </c>
      <c r="O1310" s="373" t="s">
        <v>315</v>
      </c>
      <c r="P1310" s="364">
        <v>0</v>
      </c>
      <c r="Q1310" s="364">
        <v>2</v>
      </c>
      <c r="R1310" s="369">
        <v>2</v>
      </c>
      <c r="S1310" s="364">
        <v>3</v>
      </c>
      <c r="T1310" s="8"/>
      <c r="U1310" s="374">
        <v>20</v>
      </c>
      <c r="V1310" s="370">
        <v>42069977</v>
      </c>
      <c r="W1310" s="373" t="s">
        <v>850</v>
      </c>
      <c r="X1310" s="364" t="s">
        <v>315</v>
      </c>
      <c r="Y1310" s="364" t="s">
        <v>683</v>
      </c>
      <c r="Z1310" s="364"/>
      <c r="AA1310" s="364"/>
      <c r="AB1310" s="370"/>
      <c r="AC1310" s="364"/>
      <c r="AD1310" s="364" t="s">
        <v>835</v>
      </c>
      <c r="AE1310" s="370"/>
      <c r="AF1310" s="370"/>
      <c r="AG1310" s="370" t="s">
        <v>301</v>
      </c>
      <c r="AH1310" s="364">
        <v>1</v>
      </c>
      <c r="AI1310" s="364">
        <v>9</v>
      </c>
      <c r="AJ1310" s="364">
        <v>20</v>
      </c>
      <c r="AK1310" s="364">
        <v>11</v>
      </c>
      <c r="AL1310" s="364">
        <v>0</v>
      </c>
      <c r="AM1310" s="22">
        <f t="shared" si="605"/>
        <v>2</v>
      </c>
      <c r="AN1310" s="104">
        <f t="shared" si="603"/>
        <v>0.3888888888888889</v>
      </c>
      <c r="AO1310" s="104">
        <f t="shared" si="604"/>
        <v>0.45833333333333331</v>
      </c>
      <c r="AP1310" s="22" t="str" cm="1">
        <f t="array" ref="AP1310">IF(W1310="","",IF(SUMPRODUCT((W1310=$W$7:$W$2042)*(AH1310=$AH$7:$AH$2042)*(AN1310=$AN$7:$AN$2042)*(AO1310=$AO$7:$AO$2042)*(ROW($W$7:$W$2042)&lt;&gt;ROW(W1310))*((R1310=0)*($R$7:$R$2042&gt;0)+(R1310&gt;0)*($R$7:$R$2042=0)))&gt;0,"SALONES UNIDOS",IF(SUMPRODUCT((W1310=$W$7:$W$2042)*(AH1310=$AH$7:$AH$2042)*((AN1310&lt;$AO$7:$AO$2042)*(AO1310&gt;$AN$7:$AN$2042))*(ROW($W$7:$W$2042)&lt;&gt;ROW(W1310)))&gt;0,"Cruzado","Sin cruce")))</f>
        <v>Sin cruce</v>
      </c>
      <c r="AQ1310" s="22"/>
      <c r="AR1310" s="22"/>
      <c r="AS1310" s="104">
        <f t="shared" si="612"/>
        <v>0.3888888888888889</v>
      </c>
      <c r="AT1310" s="104">
        <f t="shared" si="613"/>
        <v>0.45833333333333331</v>
      </c>
      <c r="AU1310" s="361" t="str" cm="1">
        <f t="array" ref="AU1310">IF(AB1310="","",IF(SUMPRODUCT((AB1310=$AB$989:$AB$1558)*(AH1310=$AH$989:$AH$1558)*(AQ1310=$AQ$989:$AQ$1558)*(AR1310=$AR$989:$AR$1558)*(ROW($AB$989:$AB$1558)&lt;&gt;ROW(AB1310))*((R1310=0)*($R$989:$R$1558&gt;0)+(R1310&gt;0)*($R$989:$R$1558=0)))&gt;0,"SALONES UNIDOS",IF(SUMPRODUCT((AB1310=$AB$989:$AB$1558)*(AH1310=$AH$989:$AH$1558)*((AQ1310&lt;$AR$989:$AR$1558)*(AR1310&gt;$AQ$989:$AQ$1558))*(ROW($AB$989:$AB$1558)&lt;&gt;ROW(AB1310)))&gt;0,"Cruzado","Sin cruce")))</f>
        <v/>
      </c>
      <c r="AV1310" s="361" t="str" cm="1">
        <f t="array" ref="AV1310">IF(AD1310="","",IF(SUMPRODUCT((AD1310=$AD$989:$AD$1558)*(AH1310=$AH$989:$AH$1558)*(AS1310=$AS$989:$AS$1558)*(AT1310=$AT$989:$AT$1558)*(ROW($AD$989:$AD$1558)&lt;&gt;ROW(AD1310))*((R1310=0)*($R$989:$R$1558&gt;0)+(R1310&gt;0)*($R$989:$R$1558=0)))&gt;0,"SALONES UNIDOS",IF(SUMPRODUCT((AD1310=$AD$989:$AD$1558)*(AH1310=$AH$989:$AH$1558)*((AS1310&lt;$AT$989:$AT$1558)*(AT1310&gt;$AS$989:$AS$1558))*(ROW($AD$989:$AD$1558)&lt;&gt;ROW(AD1310)))&gt;0,"Cruzado","Sin cruce")))</f>
        <v>Sin cruce</v>
      </c>
      <c r="AW1310" s="104" t="str">
        <f t="shared" si="606"/>
        <v>OB3PRINCIPALA</v>
      </c>
      <c r="AX1310" s="104" t="str" cm="1">
        <f t="array" ref="AX1310">IF(AW1310="","",IF(SUMPRODUCT((AW1310=$AW$7:$AW$2042)*(AH1310=$AH$7:$AH$2042)*(AN1310=$AN$7:$AN$2042)*(AO1310=$AO$7:$AO$2042)*(ROW($AW$7:$AW$2042)&lt;&gt;ROW(AW1310))*((R1310=0)*($R$7:$R$2042&gt;0)+(R1310&gt;0)*($R$7:$R$2042=0)))&gt;0,"SALONES UNIDOS",IF(SUMPRODUCT((AW1310=$AW$7:$AW$2042)*(AH1310=$AH$7:$AH$2042)*((AN1310&lt;$AO$7:$AO$2042)*(AO1310&gt;$AN$7:$AN$2042))*(ROW($AW$7:$AW$2042)&lt;&gt;ROW(AW1310)))&gt;0,"Cruzado","Sin cruce")))</f>
        <v>Sin cruce</v>
      </c>
    </row>
    <row r="1311" spans="2:50" ht="19.8" hidden="1" customHeight="1" x14ac:dyDescent="0.25">
      <c r="B1311" s="494" t="s">
        <v>314</v>
      </c>
      <c r="C1311" s="369" t="s">
        <v>970</v>
      </c>
      <c r="D1311" s="369">
        <v>20261</v>
      </c>
      <c r="E1311" s="373" t="s">
        <v>280</v>
      </c>
      <c r="F1311" s="370" t="s">
        <v>291</v>
      </c>
      <c r="G1311" s="373" t="s">
        <v>295</v>
      </c>
      <c r="H1311" s="373">
        <v>3</v>
      </c>
      <c r="I1311" s="373" t="s">
        <v>560</v>
      </c>
      <c r="J1311" s="373" t="s">
        <v>278</v>
      </c>
      <c r="K1311" s="194" t="s">
        <v>376</v>
      </c>
      <c r="L1311" s="364" t="s">
        <v>377</v>
      </c>
      <c r="M1311" s="364" t="s">
        <v>324</v>
      </c>
      <c r="N1311" s="364" t="s">
        <v>318</v>
      </c>
      <c r="O1311" s="373" t="s">
        <v>315</v>
      </c>
      <c r="P1311" s="364">
        <v>0</v>
      </c>
      <c r="Q1311" s="364">
        <v>2</v>
      </c>
      <c r="R1311" s="369">
        <v>2</v>
      </c>
      <c r="S1311" s="364">
        <v>3</v>
      </c>
      <c r="T1311" s="8"/>
      <c r="U1311" s="374">
        <v>20</v>
      </c>
      <c r="V1311" s="370">
        <v>42069977</v>
      </c>
      <c r="W1311" s="373" t="s">
        <v>850</v>
      </c>
      <c r="X1311" s="364" t="s">
        <v>315</v>
      </c>
      <c r="Y1311" s="364" t="s">
        <v>683</v>
      </c>
      <c r="Z1311" s="364"/>
      <c r="AA1311" s="364"/>
      <c r="AB1311" s="370"/>
      <c r="AC1311" s="364"/>
      <c r="AD1311" s="364" t="s">
        <v>835</v>
      </c>
      <c r="AE1311" s="370"/>
      <c r="AF1311" s="370"/>
      <c r="AG1311" s="370" t="s">
        <v>301</v>
      </c>
      <c r="AH1311" s="364">
        <v>1</v>
      </c>
      <c r="AI1311" s="364">
        <v>11</v>
      </c>
      <c r="AJ1311" s="364">
        <v>0</v>
      </c>
      <c r="AK1311" s="364">
        <v>12</v>
      </c>
      <c r="AL1311" s="364">
        <v>40</v>
      </c>
      <c r="AM1311" s="22">
        <f t="shared" si="605"/>
        <v>2</v>
      </c>
      <c r="AN1311" s="104">
        <f t="shared" si="603"/>
        <v>0.45833333333333331</v>
      </c>
      <c r="AO1311" s="104">
        <f t="shared" si="604"/>
        <v>0.52777777777777779</v>
      </c>
      <c r="AP1311" s="22" t="str" cm="1">
        <f t="array" ref="AP1311">IF(W1311="","",IF(SUMPRODUCT((W1311=$W$7:$W$2042)*(AH1311=$AH$7:$AH$2042)*(AN1311=$AN$7:$AN$2042)*(AO1311=$AO$7:$AO$2042)*(ROW($W$7:$W$2042)&lt;&gt;ROW(W1311))*((R1311=0)*($R$7:$R$2042&gt;0)+(R1311&gt;0)*($R$7:$R$2042=0)))&gt;0,"SALONES UNIDOS",IF(SUMPRODUCT((W1311=$W$7:$W$2042)*(AH1311=$AH$7:$AH$2042)*((AN1311&lt;$AO$7:$AO$2042)*(AO1311&gt;$AN$7:$AN$2042))*(ROW($W$7:$W$2042)&lt;&gt;ROW(W1311)))&gt;0,"Cruzado","Sin cruce")))</f>
        <v>Sin cruce</v>
      </c>
      <c r="AQ1311" s="22"/>
      <c r="AR1311" s="22"/>
      <c r="AS1311" s="104">
        <f t="shared" si="612"/>
        <v>0.45833333333333331</v>
      </c>
      <c r="AT1311" s="104">
        <f t="shared" si="613"/>
        <v>0.52777777777777779</v>
      </c>
      <c r="AU1311" s="361" t="str" cm="1">
        <f t="array" ref="AU1311">IF(AB1311="","",IF(SUMPRODUCT((AB1311=$AB$989:$AB$1558)*(AH1311=$AH$989:$AH$1558)*(AQ1311=$AQ$989:$AQ$1558)*(AR1311=$AR$989:$AR$1558)*(ROW($AB$989:$AB$1558)&lt;&gt;ROW(AB1311))*((R1311=0)*($R$989:$R$1558&gt;0)+(R1311&gt;0)*($R$989:$R$1558=0)))&gt;0,"SALONES UNIDOS",IF(SUMPRODUCT((AB1311=$AB$989:$AB$1558)*(AH1311=$AH$989:$AH$1558)*((AQ1311&lt;$AR$989:$AR$1558)*(AR1311&gt;$AQ$989:$AQ$1558))*(ROW($AB$989:$AB$1558)&lt;&gt;ROW(AB1311)))&gt;0,"Cruzado","Sin cruce")))</f>
        <v/>
      </c>
      <c r="AV1311" s="361" t="str" cm="1">
        <f t="array" ref="AV1311">IF(AD1311="","",IF(SUMPRODUCT((AD1311=$AD$989:$AD$1558)*(AH1311=$AH$989:$AH$1558)*(AS1311=$AS$989:$AS$1558)*(AT1311=$AT$989:$AT$1558)*(ROW($AD$989:$AD$1558)&lt;&gt;ROW(AD1311))*((R1311=0)*($R$989:$R$1558&gt;0)+(R1311&gt;0)*($R$989:$R$1558=0)))&gt;0,"SALONES UNIDOS",IF(SUMPRODUCT((AD1311=$AD$989:$AD$1558)*(AH1311=$AH$989:$AH$1558)*((AS1311&lt;$AT$989:$AT$1558)*(AT1311&gt;$AS$989:$AS$1558))*(ROW($AD$989:$AD$1558)&lt;&gt;ROW(AD1311)))&gt;0,"Cruzado","Sin cruce")))</f>
        <v>Sin cruce</v>
      </c>
      <c r="AW1311" s="104" t="str">
        <f t="shared" si="606"/>
        <v>OB3PRINCIPALA</v>
      </c>
      <c r="AX1311" s="104" t="str" cm="1">
        <f t="array" ref="AX1311">IF(AW1311="","",IF(SUMPRODUCT((AW1311=$AW$7:$AW$2042)*(AH1311=$AH$7:$AH$2042)*(AN1311=$AN$7:$AN$2042)*(AO1311=$AO$7:$AO$2042)*(ROW($AW$7:$AW$2042)&lt;&gt;ROW(AW1311))*((R1311=0)*($R$7:$R$2042&gt;0)+(R1311&gt;0)*($R$7:$R$2042=0)))&gt;0,"SALONES UNIDOS",IF(SUMPRODUCT((AW1311=$AW$7:$AW$2042)*(AH1311=$AH$7:$AH$2042)*((AN1311&lt;$AO$7:$AO$2042)*(AO1311&gt;$AN$7:$AN$2042))*(ROW($AW$7:$AW$2042)&lt;&gt;ROW(AW1311)))&gt;0,"Cruzado","Sin cruce")))</f>
        <v>Sin cruce</v>
      </c>
    </row>
    <row r="1312" spans="2:50" ht="19.8" hidden="1" customHeight="1" x14ac:dyDescent="0.25">
      <c r="B1312" s="494" t="s">
        <v>314</v>
      </c>
      <c r="C1312" s="369" t="s">
        <v>970</v>
      </c>
      <c r="D1312" s="369">
        <v>20261</v>
      </c>
      <c r="E1312" s="373" t="s">
        <v>280</v>
      </c>
      <c r="F1312" s="370" t="s">
        <v>291</v>
      </c>
      <c r="G1312" s="373" t="s">
        <v>295</v>
      </c>
      <c r="H1312" s="373">
        <v>3</v>
      </c>
      <c r="I1312" s="373" t="s">
        <v>278</v>
      </c>
      <c r="J1312" s="373" t="s">
        <v>278</v>
      </c>
      <c r="K1312" s="194" t="s">
        <v>376</v>
      </c>
      <c r="L1312" s="364" t="s">
        <v>377</v>
      </c>
      <c r="M1312" s="364" t="s">
        <v>324</v>
      </c>
      <c r="N1312" s="364" t="s">
        <v>318</v>
      </c>
      <c r="O1312" s="373" t="s">
        <v>315</v>
      </c>
      <c r="P1312" s="364">
        <v>2</v>
      </c>
      <c r="Q1312" s="364">
        <v>0</v>
      </c>
      <c r="R1312" s="369">
        <v>2</v>
      </c>
      <c r="S1312" s="364">
        <v>3</v>
      </c>
      <c r="T1312" s="8"/>
      <c r="U1312" s="374">
        <v>40</v>
      </c>
      <c r="V1312" s="370">
        <v>42069977</v>
      </c>
      <c r="W1312" s="373" t="s">
        <v>850</v>
      </c>
      <c r="X1312" s="364" t="s">
        <v>315</v>
      </c>
      <c r="Y1312" s="364" t="s">
        <v>683</v>
      </c>
      <c r="Z1312" s="364"/>
      <c r="AA1312" s="364"/>
      <c r="AB1312" s="364" t="s">
        <v>704</v>
      </c>
      <c r="AC1312" s="364"/>
      <c r="AD1312" s="369"/>
      <c r="AE1312" s="370"/>
      <c r="AF1312" s="370"/>
      <c r="AG1312" s="370" t="s">
        <v>559</v>
      </c>
      <c r="AH1312" s="364">
        <v>1</v>
      </c>
      <c r="AI1312" s="364">
        <v>7</v>
      </c>
      <c r="AJ1312" s="364">
        <v>40</v>
      </c>
      <c r="AK1312" s="364">
        <v>9</v>
      </c>
      <c r="AL1312" s="364">
        <v>20</v>
      </c>
      <c r="AM1312" s="22">
        <f t="shared" si="605"/>
        <v>2</v>
      </c>
      <c r="AN1312" s="104">
        <f t="shared" si="603"/>
        <v>0.31944444444444448</v>
      </c>
      <c r="AO1312" s="104">
        <f t="shared" si="604"/>
        <v>0.3888888888888889</v>
      </c>
      <c r="AP1312" s="22" t="str" cm="1">
        <f t="array" ref="AP1312">IF(W1312="","",IF(SUMPRODUCT((W1312=$W$7:$W$2042)*(AH1312=$AH$7:$AH$2042)*(AN1312=$AN$7:$AN$2042)*(AO1312=$AO$7:$AO$2042)*(ROW($W$7:$W$2042)&lt;&gt;ROW(W1312))*((R1312=0)*($R$7:$R$2042&gt;0)+(R1312&gt;0)*($R$7:$R$2042=0)))&gt;0,"SALONES UNIDOS",IF(SUMPRODUCT((W1312=$W$7:$W$2042)*(AH1312=$AH$7:$AH$2042)*((AN1312&lt;$AO$7:$AO$2042)*(AO1312&gt;$AN$7:$AN$2042))*(ROW($W$7:$W$2042)&lt;&gt;ROW(W1312)))&gt;0,"Cruzado","Sin cruce")))</f>
        <v>Sin cruce</v>
      </c>
      <c r="AQ1312" s="104">
        <f t="shared" ref="AQ1312:AQ1313" si="614">AN1312</f>
        <v>0.31944444444444448</v>
      </c>
      <c r="AR1312" s="104">
        <f t="shared" ref="AR1312:AR1313" si="615">AO1312</f>
        <v>0.3888888888888889</v>
      </c>
      <c r="AS1312" s="22"/>
      <c r="AT1312" s="22"/>
      <c r="AU1312" s="361" t="str" cm="1">
        <f t="array" ref="AU1312">IF(AB1312="","",IF(SUMPRODUCT((AB1312=$AB$989:$AB$1558)*(AH1312=$AH$989:$AH$1558)*(AQ1312=$AQ$989:$AQ$1558)*(AR1312=$AR$989:$AR$1558)*(ROW($AB$989:$AB$1558)&lt;&gt;ROW(AB1312))*((R1312=0)*($R$989:$R$1558&gt;0)+(R1312&gt;0)*($R$989:$R$1558=0)))&gt;0,"SALONES UNIDOS",IF(SUMPRODUCT((AB1312=$AB$989:$AB$1558)*(AH1312=$AH$989:$AH$1558)*((AQ1312&lt;$AR$989:$AR$1558)*(AR1312&gt;$AQ$989:$AQ$1558))*(ROW($AB$989:$AB$1558)&lt;&gt;ROW(AB1312)))&gt;0,"Cruzado","Sin cruce")))</f>
        <v>Sin cruce</v>
      </c>
      <c r="AV1312" s="361" t="str" cm="1">
        <f t="array" ref="AV1312">IF(AD1312="","",IF(SUMPRODUCT((AD1312=$AD$989:$AD$1558)*(AH1312=$AH$989:$AH$1558)*(AS1312=$AS$989:$AS$1558)*(AT1312=$AT$989:$AT$1558)*(ROW($AD$989:$AD$1558)&lt;&gt;ROW(AD1312))*((R1312=0)*($R$989:$R$1558&gt;0)+(R1312&gt;0)*($R$989:$R$1558=0)))&gt;0,"SALONES UNIDOS",IF(SUMPRODUCT((AD1312=$AD$989:$AD$1558)*(AH1312=$AH$989:$AH$1558)*((AS1312&lt;$AT$989:$AT$1558)*(AT1312&gt;$AS$989:$AS$1558))*(ROW($AD$989:$AD$1558)&lt;&gt;ROW(AD1312)))&gt;0,"Cruzado","Sin cruce")))</f>
        <v/>
      </c>
      <c r="AW1312" s="104" t="str">
        <f t="shared" si="606"/>
        <v>OB3PRINCIPALA</v>
      </c>
      <c r="AX1312" s="104" t="str" cm="1">
        <f t="array" ref="AX1312">IF(AW1312="","",IF(SUMPRODUCT((AW1312=$AW$7:$AW$2042)*(AH1312=$AH$7:$AH$2042)*(AN1312=$AN$7:$AN$2042)*(AO1312=$AO$7:$AO$2042)*(ROW($AW$7:$AW$2042)&lt;&gt;ROW(AW1312))*((R1312=0)*($R$7:$R$2042&gt;0)+(R1312&gt;0)*($R$7:$R$2042=0)))&gt;0,"SALONES UNIDOS",IF(SUMPRODUCT((AW1312=$AW$7:$AW$2042)*(AH1312=$AH$7:$AH$2042)*((AN1312&lt;$AO$7:$AO$2042)*(AO1312&gt;$AN$7:$AN$2042))*(ROW($AW$7:$AW$2042)&lt;&gt;ROW(AW1312)))&gt;0,"Cruzado","Sin cruce")))</f>
        <v>Sin cruce</v>
      </c>
    </row>
    <row r="1313" spans="2:50" ht="19.8" hidden="1" customHeight="1" x14ac:dyDescent="0.25">
      <c r="B1313" s="494" t="s">
        <v>314</v>
      </c>
      <c r="C1313" s="369" t="s">
        <v>970</v>
      </c>
      <c r="D1313" s="369">
        <v>20261</v>
      </c>
      <c r="E1313" s="373" t="s">
        <v>280</v>
      </c>
      <c r="F1313" s="370" t="s">
        <v>291</v>
      </c>
      <c r="G1313" s="373" t="s">
        <v>295</v>
      </c>
      <c r="H1313" s="373">
        <v>3</v>
      </c>
      <c r="I1313" s="373" t="s">
        <v>278</v>
      </c>
      <c r="J1313" s="373" t="s">
        <v>278</v>
      </c>
      <c r="K1313" s="194" t="s">
        <v>372</v>
      </c>
      <c r="L1313" s="364" t="s">
        <v>373</v>
      </c>
      <c r="M1313" s="364" t="s">
        <v>349</v>
      </c>
      <c r="N1313" s="364" t="s">
        <v>318</v>
      </c>
      <c r="O1313" s="373" t="s">
        <v>315</v>
      </c>
      <c r="P1313" s="364">
        <v>3</v>
      </c>
      <c r="Q1313" s="364">
        <v>0</v>
      </c>
      <c r="R1313" s="369">
        <v>3</v>
      </c>
      <c r="S1313" s="364">
        <v>4</v>
      </c>
      <c r="T1313" s="8"/>
      <c r="U1313" s="374">
        <v>40</v>
      </c>
      <c r="V1313" s="370">
        <v>40930821</v>
      </c>
      <c r="W1313" s="373" t="s">
        <v>180</v>
      </c>
      <c r="X1313" s="364" t="s">
        <v>315</v>
      </c>
      <c r="Y1313" s="364" t="s">
        <v>683</v>
      </c>
      <c r="Z1313" s="364"/>
      <c r="AA1313" s="364"/>
      <c r="AB1313" s="364" t="s">
        <v>837</v>
      </c>
      <c r="AC1313" s="364"/>
      <c r="AD1313" s="369"/>
      <c r="AE1313" s="370"/>
      <c r="AF1313" s="370"/>
      <c r="AG1313" s="370" t="s">
        <v>559</v>
      </c>
      <c r="AH1313" s="364">
        <v>3</v>
      </c>
      <c r="AI1313" s="364">
        <v>8</v>
      </c>
      <c r="AJ1313" s="364">
        <v>30</v>
      </c>
      <c r="AK1313" s="364">
        <v>11</v>
      </c>
      <c r="AL1313" s="364">
        <v>0</v>
      </c>
      <c r="AM1313" s="22">
        <f t="shared" si="605"/>
        <v>3</v>
      </c>
      <c r="AN1313" s="104">
        <f t="shared" si="603"/>
        <v>0.35416666666666663</v>
      </c>
      <c r="AO1313" s="104">
        <f t="shared" si="604"/>
        <v>0.45833333333333331</v>
      </c>
      <c r="AP1313" s="22" t="str" cm="1">
        <f t="array" ref="AP1313">IF(W1313="","",IF(SUMPRODUCT((W1313=$W$7:$W$2042)*(AH1313=$AH$7:$AH$2042)*(AN1313=$AN$7:$AN$2042)*(AO1313=$AO$7:$AO$2042)*(ROW($W$7:$W$2042)&lt;&gt;ROW(W1313))*((R1313=0)*($R$7:$R$2042&gt;0)+(R1313&gt;0)*($R$7:$R$2042=0)))&gt;0,"SALONES UNIDOS",IF(SUMPRODUCT((W1313=$W$7:$W$2042)*(AH1313=$AH$7:$AH$2042)*((AN1313&lt;$AO$7:$AO$2042)*(AO1313&gt;$AN$7:$AN$2042))*(ROW($W$7:$W$2042)&lt;&gt;ROW(W1313)))&gt;0,"Cruzado","Sin cruce")))</f>
        <v>Sin cruce</v>
      </c>
      <c r="AQ1313" s="104">
        <f t="shared" si="614"/>
        <v>0.35416666666666663</v>
      </c>
      <c r="AR1313" s="104">
        <f t="shared" si="615"/>
        <v>0.45833333333333331</v>
      </c>
      <c r="AS1313" s="22"/>
      <c r="AT1313" s="22"/>
      <c r="AU1313" s="361" t="str" cm="1">
        <f t="array" ref="AU1313">IF(AB1313="","",IF(SUMPRODUCT((AB1313=$AB$989:$AB$1558)*(AH1313=$AH$989:$AH$1558)*(AQ1313=$AQ$989:$AQ$1558)*(AR1313=$AR$989:$AR$1558)*(ROW($AB$989:$AB$1558)&lt;&gt;ROW(AB1313))*((R1313=0)*($R$989:$R$1558&gt;0)+(R1313&gt;0)*($R$989:$R$1558=0)))&gt;0,"SALONES UNIDOS",IF(SUMPRODUCT((AB1313=$AB$989:$AB$1558)*(AH1313=$AH$989:$AH$1558)*((AQ1313&lt;$AR$989:$AR$1558)*(AR1313&gt;$AQ$989:$AQ$1558))*(ROW($AB$989:$AB$1558)&lt;&gt;ROW(AB1313)))&gt;0,"Cruzado","Sin cruce")))</f>
        <v>Sin cruce</v>
      </c>
      <c r="AV1313" s="361" t="str" cm="1">
        <f t="array" ref="AV1313">IF(AD1313="","",IF(SUMPRODUCT((AD1313=$AD$989:$AD$1558)*(AH1313=$AH$989:$AH$1558)*(AS1313=$AS$989:$AS$1558)*(AT1313=$AT$989:$AT$1558)*(ROW($AD$989:$AD$1558)&lt;&gt;ROW(AD1313))*((R1313=0)*($R$989:$R$1558&gt;0)+(R1313&gt;0)*($R$989:$R$1558=0)))&gt;0,"SALONES UNIDOS",IF(SUMPRODUCT((AD1313=$AD$989:$AD$1558)*(AH1313=$AH$989:$AH$1558)*((AS1313&lt;$AT$989:$AT$1558)*(AT1313&gt;$AS$989:$AS$1558))*(ROW($AD$989:$AD$1558)&lt;&gt;ROW(AD1313)))&gt;0,"Cruzado","Sin cruce")))</f>
        <v/>
      </c>
      <c r="AW1313" s="104" t="str">
        <f t="shared" si="606"/>
        <v>OB3PRINCIPALA</v>
      </c>
      <c r="AX1313" s="104" t="str" cm="1">
        <f t="array" ref="AX1313">IF(AW1313="","",IF(SUMPRODUCT((AW1313=$AW$7:$AW$2042)*(AH1313=$AH$7:$AH$2042)*(AN1313=$AN$7:$AN$2042)*(AO1313=$AO$7:$AO$2042)*(ROW($AW$7:$AW$2042)&lt;&gt;ROW(AW1313))*((R1313=0)*($R$7:$R$2042&gt;0)+(R1313&gt;0)*($R$7:$R$2042=0)))&gt;0,"SALONES UNIDOS",IF(SUMPRODUCT((AW1313=$AW$7:$AW$2042)*(AH1313=$AH$7:$AH$2042)*((AN1313&lt;$AO$7:$AO$2042)*(AO1313&gt;$AN$7:$AN$2042))*(ROW($AW$7:$AW$2042)&lt;&gt;ROW(AW1313)))&gt;0,"Cruzado","Sin cruce")))</f>
        <v>Sin cruce</v>
      </c>
    </row>
    <row r="1314" spans="2:50" ht="19.8" hidden="1" customHeight="1" x14ac:dyDescent="0.25">
      <c r="B1314" s="494" t="s">
        <v>314</v>
      </c>
      <c r="C1314" s="369" t="s">
        <v>970</v>
      </c>
      <c r="D1314" s="369">
        <v>20261</v>
      </c>
      <c r="E1314" s="373" t="s">
        <v>280</v>
      </c>
      <c r="F1314" s="370" t="s">
        <v>291</v>
      </c>
      <c r="G1314" s="373" t="s">
        <v>295</v>
      </c>
      <c r="H1314" s="373">
        <v>3</v>
      </c>
      <c r="I1314" s="373" t="s">
        <v>552</v>
      </c>
      <c r="J1314" s="373" t="s">
        <v>278</v>
      </c>
      <c r="K1314" s="194" t="s">
        <v>372</v>
      </c>
      <c r="L1314" s="364" t="s">
        <v>373</v>
      </c>
      <c r="M1314" s="364" t="s">
        <v>349</v>
      </c>
      <c r="N1314" s="364" t="s">
        <v>318</v>
      </c>
      <c r="O1314" s="373" t="s">
        <v>315</v>
      </c>
      <c r="P1314" s="364">
        <v>0</v>
      </c>
      <c r="Q1314" s="364">
        <v>2</v>
      </c>
      <c r="R1314" s="369">
        <v>2</v>
      </c>
      <c r="S1314" s="364">
        <v>4</v>
      </c>
      <c r="T1314" s="8"/>
      <c r="U1314" s="374">
        <v>20</v>
      </c>
      <c r="V1314" s="370">
        <v>40930821</v>
      </c>
      <c r="W1314" s="373" t="s">
        <v>180</v>
      </c>
      <c r="X1314" s="364" t="s">
        <v>315</v>
      </c>
      <c r="Y1314" s="364" t="s">
        <v>683</v>
      </c>
      <c r="Z1314" s="364"/>
      <c r="AA1314" s="364"/>
      <c r="AB1314" s="370"/>
      <c r="AC1314" s="364"/>
      <c r="AD1314" s="364" t="s">
        <v>853</v>
      </c>
      <c r="AE1314" s="370"/>
      <c r="AF1314" s="370"/>
      <c r="AG1314" s="370" t="s">
        <v>301</v>
      </c>
      <c r="AH1314" s="364">
        <v>3</v>
      </c>
      <c r="AI1314" s="364">
        <v>11</v>
      </c>
      <c r="AJ1314" s="364">
        <v>0</v>
      </c>
      <c r="AK1314" s="364">
        <v>12</v>
      </c>
      <c r="AL1314" s="364">
        <v>40</v>
      </c>
      <c r="AM1314" s="22">
        <f t="shared" si="605"/>
        <v>2</v>
      </c>
      <c r="AN1314" s="104">
        <f t="shared" si="603"/>
        <v>0.45833333333333331</v>
      </c>
      <c r="AO1314" s="104">
        <f t="shared" si="604"/>
        <v>0.52777777777777779</v>
      </c>
      <c r="AP1314" s="22" t="str" cm="1">
        <f t="array" ref="AP1314">IF(W1314="","",IF(SUMPRODUCT((W1314=$W$7:$W$2042)*(AH1314=$AH$7:$AH$2042)*(AN1314=$AN$7:$AN$2042)*(AO1314=$AO$7:$AO$2042)*(ROW($W$7:$W$2042)&lt;&gt;ROW(W1314))*((R1314=0)*($R$7:$R$2042&gt;0)+(R1314&gt;0)*($R$7:$R$2042=0)))&gt;0,"SALONES UNIDOS",IF(SUMPRODUCT((W1314=$W$7:$W$2042)*(AH1314=$AH$7:$AH$2042)*((AN1314&lt;$AO$7:$AO$2042)*(AO1314&gt;$AN$7:$AN$2042))*(ROW($W$7:$W$2042)&lt;&gt;ROW(W1314)))&gt;0,"Cruzado","Sin cruce")))</f>
        <v>Sin cruce</v>
      </c>
      <c r="AQ1314" s="22"/>
      <c r="AR1314" s="22"/>
      <c r="AS1314" s="104">
        <f t="shared" ref="AS1314:AS1315" si="616">AN1314</f>
        <v>0.45833333333333331</v>
      </c>
      <c r="AT1314" s="104">
        <f t="shared" ref="AT1314:AT1315" si="617">AO1314</f>
        <v>0.52777777777777779</v>
      </c>
      <c r="AU1314" s="361" t="str" cm="1">
        <f t="array" ref="AU1314">IF(AB1314="","",IF(SUMPRODUCT((AB1314=$AB$989:$AB$1558)*(AH1314=$AH$989:$AH$1558)*(AQ1314=$AQ$989:$AQ$1558)*(AR1314=$AR$989:$AR$1558)*(ROW($AB$989:$AB$1558)&lt;&gt;ROW(AB1314))*((R1314=0)*($R$989:$R$1558&gt;0)+(R1314&gt;0)*($R$989:$R$1558=0)))&gt;0,"SALONES UNIDOS",IF(SUMPRODUCT((AB1314=$AB$989:$AB$1558)*(AH1314=$AH$989:$AH$1558)*((AQ1314&lt;$AR$989:$AR$1558)*(AR1314&gt;$AQ$989:$AQ$1558))*(ROW($AB$989:$AB$1558)&lt;&gt;ROW(AB1314)))&gt;0,"Cruzado","Sin cruce")))</f>
        <v/>
      </c>
      <c r="AV1314" s="361" t="str" cm="1">
        <f t="array" ref="AV1314">IF(AD1314="","",IF(SUMPRODUCT((AD1314=$AD$989:$AD$1558)*(AH1314=$AH$989:$AH$1558)*(AS1314=$AS$989:$AS$1558)*(AT1314=$AT$989:$AT$1558)*(ROW($AD$989:$AD$1558)&lt;&gt;ROW(AD1314))*((R1314=0)*($R$989:$R$1558&gt;0)+(R1314&gt;0)*($R$989:$R$1558=0)))&gt;0,"SALONES UNIDOS",IF(SUMPRODUCT((AD1314=$AD$989:$AD$1558)*(AH1314=$AH$989:$AH$1558)*((AS1314&lt;$AT$989:$AT$1558)*(AT1314&gt;$AS$989:$AS$1558))*(ROW($AD$989:$AD$1558)&lt;&gt;ROW(AD1314)))&gt;0,"Cruzado","Sin cruce")))</f>
        <v>Sin cruce</v>
      </c>
      <c r="AW1314" s="104" t="str">
        <f t="shared" si="606"/>
        <v>OB3PRINCIPALA</v>
      </c>
      <c r="AX1314" s="104" t="str" cm="1">
        <f t="array" ref="AX1314">IF(AW1314="","",IF(SUMPRODUCT((AW1314=$AW$7:$AW$2042)*(AH1314=$AH$7:$AH$2042)*(AN1314=$AN$7:$AN$2042)*(AO1314=$AO$7:$AO$2042)*(ROW($AW$7:$AW$2042)&lt;&gt;ROW(AW1314))*((R1314=0)*($R$7:$R$2042&gt;0)+(R1314&gt;0)*($R$7:$R$2042=0)))&gt;0,"SALONES UNIDOS",IF(SUMPRODUCT((AW1314=$AW$7:$AW$2042)*(AH1314=$AH$7:$AH$2042)*((AN1314&lt;$AO$7:$AO$2042)*(AO1314&gt;$AN$7:$AN$2042))*(ROW($AW$7:$AW$2042)&lt;&gt;ROW(AW1314)))&gt;0,"Cruzado","Sin cruce")))</f>
        <v>Sin cruce</v>
      </c>
    </row>
    <row r="1315" spans="2:50" ht="19.8" hidden="1" customHeight="1" x14ac:dyDescent="0.25">
      <c r="B1315" s="494" t="s">
        <v>314</v>
      </c>
      <c r="C1315" s="369" t="s">
        <v>970</v>
      </c>
      <c r="D1315" s="369">
        <v>20261</v>
      </c>
      <c r="E1315" s="373" t="s">
        <v>280</v>
      </c>
      <c r="F1315" s="370" t="s">
        <v>291</v>
      </c>
      <c r="G1315" s="373" t="s">
        <v>295</v>
      </c>
      <c r="H1315" s="373">
        <v>3</v>
      </c>
      <c r="I1315" s="373" t="s">
        <v>560</v>
      </c>
      <c r="J1315" s="373" t="s">
        <v>278</v>
      </c>
      <c r="K1315" s="194" t="s">
        <v>372</v>
      </c>
      <c r="L1315" s="364" t="s">
        <v>373</v>
      </c>
      <c r="M1315" s="364" t="s">
        <v>349</v>
      </c>
      <c r="N1315" s="364" t="s">
        <v>318</v>
      </c>
      <c r="O1315" s="373" t="s">
        <v>315</v>
      </c>
      <c r="P1315" s="364">
        <v>0</v>
      </c>
      <c r="Q1315" s="364">
        <v>2</v>
      </c>
      <c r="R1315" s="369">
        <v>2</v>
      </c>
      <c r="S1315" s="364">
        <v>4</v>
      </c>
      <c r="T1315" s="8"/>
      <c r="U1315" s="374">
        <v>20</v>
      </c>
      <c r="V1315" s="370">
        <v>40930821</v>
      </c>
      <c r="W1315" s="373" t="s">
        <v>180</v>
      </c>
      <c r="X1315" s="364" t="s">
        <v>315</v>
      </c>
      <c r="Y1315" s="364" t="s">
        <v>683</v>
      </c>
      <c r="Z1315" s="364"/>
      <c r="AA1315" s="364"/>
      <c r="AB1315" s="370"/>
      <c r="AC1315" s="364"/>
      <c r="AD1315" s="364" t="s">
        <v>853</v>
      </c>
      <c r="AE1315" s="370"/>
      <c r="AF1315" s="370"/>
      <c r="AG1315" s="370" t="s">
        <v>301</v>
      </c>
      <c r="AH1315" s="364">
        <v>3</v>
      </c>
      <c r="AI1315" s="364">
        <v>12</v>
      </c>
      <c r="AJ1315" s="364">
        <v>40</v>
      </c>
      <c r="AK1315" s="364">
        <v>14</v>
      </c>
      <c r="AL1315" s="364">
        <v>20</v>
      </c>
      <c r="AM1315" s="22">
        <f t="shared" si="605"/>
        <v>2</v>
      </c>
      <c r="AN1315" s="104">
        <f t="shared" si="603"/>
        <v>0.52777777777777779</v>
      </c>
      <c r="AO1315" s="104">
        <f t="shared" si="604"/>
        <v>0.59722222222222221</v>
      </c>
      <c r="AP1315" s="22" t="str" cm="1">
        <f t="array" ref="AP1315">IF(W1315="","",IF(SUMPRODUCT((W1315=$W$7:$W$2042)*(AH1315=$AH$7:$AH$2042)*(AN1315=$AN$7:$AN$2042)*(AO1315=$AO$7:$AO$2042)*(ROW($W$7:$W$2042)&lt;&gt;ROW(W1315))*((R1315=0)*($R$7:$R$2042&gt;0)+(R1315&gt;0)*($R$7:$R$2042=0)))&gt;0,"SALONES UNIDOS",IF(SUMPRODUCT((W1315=$W$7:$W$2042)*(AH1315=$AH$7:$AH$2042)*((AN1315&lt;$AO$7:$AO$2042)*(AO1315&gt;$AN$7:$AN$2042))*(ROW($W$7:$W$2042)&lt;&gt;ROW(W1315)))&gt;0,"Cruzado","Sin cruce")))</f>
        <v>Sin cruce</v>
      </c>
      <c r="AQ1315" s="22"/>
      <c r="AR1315" s="22"/>
      <c r="AS1315" s="104">
        <f t="shared" si="616"/>
        <v>0.52777777777777779</v>
      </c>
      <c r="AT1315" s="104">
        <f t="shared" si="617"/>
        <v>0.59722222222222221</v>
      </c>
      <c r="AU1315" s="361" t="str" cm="1">
        <f t="array" ref="AU1315">IF(AB1315="","",IF(SUMPRODUCT((AB1315=$AB$989:$AB$1558)*(AH1315=$AH$989:$AH$1558)*(AQ1315=$AQ$989:$AQ$1558)*(AR1315=$AR$989:$AR$1558)*(ROW($AB$989:$AB$1558)&lt;&gt;ROW(AB1315))*((R1315=0)*($R$989:$R$1558&gt;0)+(R1315&gt;0)*($R$989:$R$1558=0)))&gt;0,"SALONES UNIDOS",IF(SUMPRODUCT((AB1315=$AB$989:$AB$1558)*(AH1315=$AH$989:$AH$1558)*((AQ1315&lt;$AR$989:$AR$1558)*(AR1315&gt;$AQ$989:$AQ$1558))*(ROW($AB$989:$AB$1558)&lt;&gt;ROW(AB1315)))&gt;0,"Cruzado","Sin cruce")))</f>
        <v/>
      </c>
      <c r="AV1315" s="361" t="str" cm="1">
        <f t="array" ref="AV1315">IF(AD1315="","",IF(SUMPRODUCT((AD1315=$AD$989:$AD$1558)*(AH1315=$AH$989:$AH$1558)*(AS1315=$AS$989:$AS$1558)*(AT1315=$AT$989:$AT$1558)*(ROW($AD$989:$AD$1558)&lt;&gt;ROW(AD1315))*((R1315=0)*($R$989:$R$1558&gt;0)+(R1315&gt;0)*($R$989:$R$1558=0)))&gt;0,"SALONES UNIDOS",IF(SUMPRODUCT((AD1315=$AD$989:$AD$1558)*(AH1315=$AH$989:$AH$1558)*((AS1315&lt;$AT$989:$AT$1558)*(AT1315&gt;$AS$989:$AS$1558))*(ROW($AD$989:$AD$1558)&lt;&gt;ROW(AD1315)))&gt;0,"Cruzado","Sin cruce")))</f>
        <v>Sin cruce</v>
      </c>
      <c r="AW1315" s="104" t="str">
        <f t="shared" si="606"/>
        <v>OB3PRINCIPALA</v>
      </c>
      <c r="AX1315" s="104" t="str" cm="1">
        <f t="array" ref="AX1315">IF(AW1315="","",IF(SUMPRODUCT((AW1315=$AW$7:$AW$2042)*(AH1315=$AH$7:$AH$2042)*(AN1315=$AN$7:$AN$2042)*(AO1315=$AO$7:$AO$2042)*(ROW($AW$7:$AW$2042)&lt;&gt;ROW(AW1315))*((R1315=0)*($R$7:$R$2042&gt;0)+(R1315&gt;0)*($R$7:$R$2042=0)))&gt;0,"SALONES UNIDOS",IF(SUMPRODUCT((AW1315=$AW$7:$AW$2042)*(AH1315=$AH$7:$AH$2042)*((AN1315&lt;$AO$7:$AO$2042)*(AO1315&gt;$AN$7:$AN$2042))*(ROW($AW$7:$AW$2042)&lt;&gt;ROW(AW1315)))&gt;0,"Cruzado","Sin cruce")))</f>
        <v>Sin cruce</v>
      </c>
    </row>
    <row r="1316" spans="2:50" ht="19.8" hidden="1" customHeight="1" x14ac:dyDescent="0.25">
      <c r="B1316" s="494" t="s">
        <v>314</v>
      </c>
      <c r="C1316" s="369" t="s">
        <v>970</v>
      </c>
      <c r="D1316" s="369">
        <v>20261</v>
      </c>
      <c r="E1316" s="373" t="s">
        <v>280</v>
      </c>
      <c r="F1316" s="370" t="s">
        <v>291</v>
      </c>
      <c r="G1316" s="373" t="s">
        <v>295</v>
      </c>
      <c r="H1316" s="373">
        <v>3</v>
      </c>
      <c r="I1316" s="373" t="s">
        <v>278</v>
      </c>
      <c r="J1316" s="373" t="s">
        <v>278</v>
      </c>
      <c r="K1316" s="194" t="s">
        <v>688</v>
      </c>
      <c r="L1316" s="364" t="s">
        <v>689</v>
      </c>
      <c r="M1316" s="364" t="s">
        <v>349</v>
      </c>
      <c r="N1316" s="364" t="s">
        <v>318</v>
      </c>
      <c r="O1316" s="373" t="s">
        <v>315</v>
      </c>
      <c r="P1316" s="364">
        <v>2</v>
      </c>
      <c r="Q1316" s="364">
        <v>0</v>
      </c>
      <c r="R1316" s="369">
        <v>2</v>
      </c>
      <c r="S1316" s="364">
        <v>3</v>
      </c>
      <c r="T1316" s="8"/>
      <c r="U1316" s="374">
        <v>40</v>
      </c>
      <c r="V1316" s="370">
        <v>21463142</v>
      </c>
      <c r="W1316" s="373" t="s">
        <v>52</v>
      </c>
      <c r="X1316" s="364" t="s">
        <v>315</v>
      </c>
      <c r="Y1316" s="364" t="s">
        <v>683</v>
      </c>
      <c r="Z1316" s="364"/>
      <c r="AA1316" s="364"/>
      <c r="AB1316" s="364" t="s">
        <v>837</v>
      </c>
      <c r="AC1316" s="364"/>
      <c r="AD1316" s="369"/>
      <c r="AE1316" s="370"/>
      <c r="AF1316" s="370"/>
      <c r="AG1316" s="370" t="s">
        <v>559</v>
      </c>
      <c r="AH1316" s="364">
        <v>2</v>
      </c>
      <c r="AI1316" s="364">
        <v>9</v>
      </c>
      <c r="AJ1316" s="364">
        <v>20</v>
      </c>
      <c r="AK1316" s="364">
        <v>11</v>
      </c>
      <c r="AL1316" s="364">
        <v>0</v>
      </c>
      <c r="AM1316" s="22">
        <f t="shared" si="605"/>
        <v>2</v>
      </c>
      <c r="AN1316" s="104">
        <f t="shared" si="603"/>
        <v>0.3888888888888889</v>
      </c>
      <c r="AO1316" s="104">
        <f t="shared" si="604"/>
        <v>0.45833333333333331</v>
      </c>
      <c r="AP1316" s="22" t="str" cm="1">
        <f t="array" ref="AP1316">IF(W1316="","",IF(SUMPRODUCT((W1316=$W$7:$W$2042)*(AH1316=$AH$7:$AH$2042)*(AN1316=$AN$7:$AN$2042)*(AO1316=$AO$7:$AO$2042)*(ROW($W$7:$W$2042)&lt;&gt;ROW(W1316))*((R1316=0)*($R$7:$R$2042&gt;0)+(R1316&gt;0)*($R$7:$R$2042=0)))&gt;0,"SALONES UNIDOS",IF(SUMPRODUCT((W1316=$W$7:$W$2042)*(AH1316=$AH$7:$AH$2042)*((AN1316&lt;$AO$7:$AO$2042)*(AO1316&gt;$AN$7:$AN$2042))*(ROW($W$7:$W$2042)&lt;&gt;ROW(W1316)))&gt;0,"Cruzado","Sin cruce")))</f>
        <v>Sin cruce</v>
      </c>
      <c r="AQ1316" s="104">
        <f>AN1316</f>
        <v>0.3888888888888889</v>
      </c>
      <c r="AR1316" s="104">
        <f>AO1316</f>
        <v>0.45833333333333331</v>
      </c>
      <c r="AS1316" s="22"/>
      <c r="AT1316" s="22"/>
      <c r="AU1316" s="361" t="str" cm="1">
        <f t="array" ref="AU1316">IF(AB1316="","",IF(SUMPRODUCT((AB1316=$AB$989:$AB$1558)*(AH1316=$AH$989:$AH$1558)*(AQ1316=$AQ$989:$AQ$1558)*(AR1316=$AR$989:$AR$1558)*(ROW($AB$989:$AB$1558)&lt;&gt;ROW(AB1316))*((R1316=0)*($R$989:$R$1558&gt;0)+(R1316&gt;0)*($R$989:$R$1558=0)))&gt;0,"SALONES UNIDOS",IF(SUMPRODUCT((AB1316=$AB$989:$AB$1558)*(AH1316=$AH$989:$AH$1558)*((AQ1316&lt;$AR$989:$AR$1558)*(AR1316&gt;$AQ$989:$AQ$1558))*(ROW($AB$989:$AB$1558)&lt;&gt;ROW(AB1316)))&gt;0,"Cruzado","Sin cruce")))</f>
        <v>Sin cruce</v>
      </c>
      <c r="AV1316" s="361" t="str" cm="1">
        <f t="array" ref="AV1316">IF(AD1316="","",IF(SUMPRODUCT((AD1316=$AD$989:$AD$1558)*(AH1316=$AH$989:$AH$1558)*(AS1316=$AS$989:$AS$1558)*(AT1316=$AT$989:$AT$1558)*(ROW($AD$989:$AD$1558)&lt;&gt;ROW(AD1316))*((R1316=0)*($R$989:$R$1558&gt;0)+(R1316&gt;0)*($R$989:$R$1558=0)))&gt;0,"SALONES UNIDOS",IF(SUMPRODUCT((AD1316=$AD$989:$AD$1558)*(AH1316=$AH$989:$AH$1558)*((AS1316&lt;$AT$989:$AT$1558)*(AT1316&gt;$AS$989:$AS$1558))*(ROW($AD$989:$AD$1558)&lt;&gt;ROW(AD1316)))&gt;0,"Cruzado","Sin cruce")))</f>
        <v/>
      </c>
      <c r="AW1316" s="104" t="str">
        <f t="shared" si="606"/>
        <v>OB3PRINCIPALA</v>
      </c>
      <c r="AX1316" s="104" t="str" cm="1">
        <f t="array" ref="AX1316">IF(AW1316="","",IF(SUMPRODUCT((AW1316=$AW$7:$AW$2042)*(AH1316=$AH$7:$AH$2042)*(AN1316=$AN$7:$AN$2042)*(AO1316=$AO$7:$AO$2042)*(ROW($AW$7:$AW$2042)&lt;&gt;ROW(AW1316))*((R1316=0)*($R$7:$R$2042&gt;0)+(R1316&gt;0)*($R$7:$R$2042=0)))&gt;0,"SALONES UNIDOS",IF(SUMPRODUCT((AW1316=$AW$7:$AW$2042)*(AH1316=$AH$7:$AH$2042)*((AN1316&lt;$AO$7:$AO$2042)*(AO1316&gt;$AN$7:$AN$2042))*(ROW($AW$7:$AW$2042)&lt;&gt;ROW(AW1316)))&gt;0,"Cruzado","Sin cruce")))</f>
        <v>Sin cruce</v>
      </c>
    </row>
    <row r="1317" spans="2:50" ht="19.8" hidden="1" customHeight="1" x14ac:dyDescent="0.25">
      <c r="B1317" s="494" t="s">
        <v>314</v>
      </c>
      <c r="C1317" s="369" t="s">
        <v>970</v>
      </c>
      <c r="D1317" s="369">
        <v>20261</v>
      </c>
      <c r="E1317" s="373" t="s">
        <v>280</v>
      </c>
      <c r="F1317" s="370" t="s">
        <v>291</v>
      </c>
      <c r="G1317" s="373" t="s">
        <v>295</v>
      </c>
      <c r="H1317" s="373">
        <v>3</v>
      </c>
      <c r="I1317" s="373" t="s">
        <v>552</v>
      </c>
      <c r="J1317" s="373" t="s">
        <v>278</v>
      </c>
      <c r="K1317" s="194" t="s">
        <v>688</v>
      </c>
      <c r="L1317" s="364" t="s">
        <v>689</v>
      </c>
      <c r="M1317" s="364" t="s">
        <v>349</v>
      </c>
      <c r="N1317" s="364" t="s">
        <v>318</v>
      </c>
      <c r="O1317" s="373" t="s">
        <v>315</v>
      </c>
      <c r="P1317" s="364">
        <v>0</v>
      </c>
      <c r="Q1317" s="364">
        <v>2</v>
      </c>
      <c r="R1317" s="369">
        <v>2</v>
      </c>
      <c r="S1317" s="364">
        <v>3</v>
      </c>
      <c r="T1317" s="8"/>
      <c r="U1317" s="374">
        <v>20</v>
      </c>
      <c r="V1317" s="370">
        <v>21463142</v>
      </c>
      <c r="W1317" s="373" t="s">
        <v>52</v>
      </c>
      <c r="X1317" s="364" t="s">
        <v>315</v>
      </c>
      <c r="Y1317" s="364" t="s">
        <v>683</v>
      </c>
      <c r="Z1317" s="364"/>
      <c r="AA1317" s="364"/>
      <c r="AB1317" s="370"/>
      <c r="AC1317" s="364"/>
      <c r="AD1317" s="364" t="s">
        <v>835</v>
      </c>
      <c r="AE1317" s="370"/>
      <c r="AF1317" s="370"/>
      <c r="AG1317" s="370" t="s">
        <v>301</v>
      </c>
      <c r="AH1317" s="364">
        <v>2</v>
      </c>
      <c r="AI1317" s="364">
        <v>11</v>
      </c>
      <c r="AJ1317" s="364">
        <v>0</v>
      </c>
      <c r="AK1317" s="364">
        <v>12</v>
      </c>
      <c r="AL1317" s="364">
        <v>40</v>
      </c>
      <c r="AM1317" s="22">
        <f t="shared" si="605"/>
        <v>2</v>
      </c>
      <c r="AN1317" s="104">
        <f t="shared" si="603"/>
        <v>0.45833333333333331</v>
      </c>
      <c r="AO1317" s="104">
        <f t="shared" si="604"/>
        <v>0.52777777777777779</v>
      </c>
      <c r="AP1317" s="22" t="str" cm="1">
        <f t="array" ref="AP1317">IF(W1317="","",IF(SUMPRODUCT((W1317=$W$7:$W$2042)*(AH1317=$AH$7:$AH$2042)*(AN1317=$AN$7:$AN$2042)*(AO1317=$AO$7:$AO$2042)*(ROW($W$7:$W$2042)&lt;&gt;ROW(W1317))*((R1317=0)*($R$7:$R$2042&gt;0)+(R1317&gt;0)*($R$7:$R$2042=0)))&gt;0,"SALONES UNIDOS",IF(SUMPRODUCT((W1317=$W$7:$W$2042)*(AH1317=$AH$7:$AH$2042)*((AN1317&lt;$AO$7:$AO$2042)*(AO1317&gt;$AN$7:$AN$2042))*(ROW($W$7:$W$2042)&lt;&gt;ROW(W1317)))&gt;0,"Cruzado","Sin cruce")))</f>
        <v>Sin cruce</v>
      </c>
      <c r="AQ1317" s="22"/>
      <c r="AR1317" s="22"/>
      <c r="AS1317" s="104">
        <f t="shared" ref="AS1317:AS1318" si="618">AN1317</f>
        <v>0.45833333333333331</v>
      </c>
      <c r="AT1317" s="104">
        <f t="shared" ref="AT1317:AT1318" si="619">AO1317</f>
        <v>0.52777777777777779</v>
      </c>
      <c r="AU1317" s="361" t="str" cm="1">
        <f t="array" ref="AU1317">IF(AB1317="","",IF(SUMPRODUCT((AB1317=$AB$989:$AB$1558)*(AH1317=$AH$989:$AH$1558)*(AQ1317=$AQ$989:$AQ$1558)*(AR1317=$AR$989:$AR$1558)*(ROW($AB$989:$AB$1558)&lt;&gt;ROW(AB1317))*((R1317=0)*($R$989:$R$1558&gt;0)+(R1317&gt;0)*($R$989:$R$1558=0)))&gt;0,"SALONES UNIDOS",IF(SUMPRODUCT((AB1317=$AB$989:$AB$1558)*(AH1317=$AH$989:$AH$1558)*((AQ1317&lt;$AR$989:$AR$1558)*(AR1317&gt;$AQ$989:$AQ$1558))*(ROW($AB$989:$AB$1558)&lt;&gt;ROW(AB1317)))&gt;0,"Cruzado","Sin cruce")))</f>
        <v/>
      </c>
      <c r="AV1317" s="361" t="str" cm="1">
        <f t="array" ref="AV1317">IF(AD1317="","",IF(SUMPRODUCT((AD1317=$AD$989:$AD$1558)*(AH1317=$AH$989:$AH$1558)*(AS1317=$AS$989:$AS$1558)*(AT1317=$AT$989:$AT$1558)*(ROW($AD$989:$AD$1558)&lt;&gt;ROW(AD1317))*((R1317=0)*($R$989:$R$1558&gt;0)+(R1317&gt;0)*($R$989:$R$1558=0)))&gt;0,"SALONES UNIDOS",IF(SUMPRODUCT((AD1317=$AD$989:$AD$1558)*(AH1317=$AH$989:$AH$1558)*((AS1317&lt;$AT$989:$AT$1558)*(AT1317&gt;$AS$989:$AS$1558))*(ROW($AD$989:$AD$1558)&lt;&gt;ROW(AD1317)))&gt;0,"Cruzado","Sin cruce")))</f>
        <v>Sin cruce</v>
      </c>
      <c r="AW1317" s="104" t="str">
        <f t="shared" si="606"/>
        <v>OB3PRINCIPALA</v>
      </c>
      <c r="AX1317" s="104" t="str" cm="1">
        <f t="array" ref="AX1317">IF(AW1317="","",IF(SUMPRODUCT((AW1317=$AW$7:$AW$2042)*(AH1317=$AH$7:$AH$2042)*(AN1317=$AN$7:$AN$2042)*(AO1317=$AO$7:$AO$2042)*(ROW($AW$7:$AW$2042)&lt;&gt;ROW(AW1317))*((R1317=0)*($R$7:$R$2042&gt;0)+(R1317&gt;0)*($R$7:$R$2042=0)))&gt;0,"SALONES UNIDOS",IF(SUMPRODUCT((AW1317=$AW$7:$AW$2042)*(AH1317=$AH$7:$AH$2042)*((AN1317&lt;$AO$7:$AO$2042)*(AO1317&gt;$AN$7:$AN$2042))*(ROW($AW$7:$AW$2042)&lt;&gt;ROW(AW1317)))&gt;0,"Cruzado","Sin cruce")))</f>
        <v>Sin cruce</v>
      </c>
    </row>
    <row r="1318" spans="2:50" ht="19.8" hidden="1" customHeight="1" x14ac:dyDescent="0.25">
      <c r="B1318" s="494" t="s">
        <v>314</v>
      </c>
      <c r="C1318" s="369" t="s">
        <v>970</v>
      </c>
      <c r="D1318" s="369">
        <v>20261</v>
      </c>
      <c r="E1318" s="373" t="s">
        <v>280</v>
      </c>
      <c r="F1318" s="370" t="s">
        <v>291</v>
      </c>
      <c r="G1318" s="373" t="s">
        <v>295</v>
      </c>
      <c r="H1318" s="373">
        <v>3</v>
      </c>
      <c r="I1318" s="373" t="s">
        <v>560</v>
      </c>
      <c r="J1318" s="373" t="s">
        <v>278</v>
      </c>
      <c r="K1318" s="194" t="s">
        <v>688</v>
      </c>
      <c r="L1318" s="364" t="s">
        <v>689</v>
      </c>
      <c r="M1318" s="364" t="s">
        <v>349</v>
      </c>
      <c r="N1318" s="364" t="s">
        <v>318</v>
      </c>
      <c r="O1318" s="373" t="s">
        <v>315</v>
      </c>
      <c r="P1318" s="364">
        <v>0</v>
      </c>
      <c r="Q1318" s="364">
        <v>2</v>
      </c>
      <c r="R1318" s="369">
        <v>2</v>
      </c>
      <c r="S1318" s="364">
        <v>3</v>
      </c>
      <c r="T1318" s="8"/>
      <c r="U1318" s="374">
        <v>20</v>
      </c>
      <c r="V1318" s="370">
        <v>21463142</v>
      </c>
      <c r="W1318" s="373" t="s">
        <v>52</v>
      </c>
      <c r="X1318" s="364" t="s">
        <v>315</v>
      </c>
      <c r="Y1318" s="364" t="s">
        <v>683</v>
      </c>
      <c r="Z1318" s="364"/>
      <c r="AA1318" s="364"/>
      <c r="AB1318" s="370"/>
      <c r="AC1318" s="364"/>
      <c r="AD1318" s="364" t="s">
        <v>835</v>
      </c>
      <c r="AE1318" s="370"/>
      <c r="AF1318" s="370"/>
      <c r="AG1318" s="370" t="s">
        <v>301</v>
      </c>
      <c r="AH1318" s="364">
        <v>2</v>
      </c>
      <c r="AI1318" s="364">
        <v>12</v>
      </c>
      <c r="AJ1318" s="364">
        <v>40</v>
      </c>
      <c r="AK1318" s="364">
        <v>14</v>
      </c>
      <c r="AL1318" s="364">
        <v>20</v>
      </c>
      <c r="AM1318" s="22">
        <f t="shared" si="605"/>
        <v>2</v>
      </c>
      <c r="AN1318" s="104">
        <f t="shared" si="603"/>
        <v>0.52777777777777779</v>
      </c>
      <c r="AO1318" s="104">
        <f t="shared" si="604"/>
        <v>0.59722222222222221</v>
      </c>
      <c r="AP1318" s="22" t="str" cm="1">
        <f t="array" ref="AP1318">IF(W1318="","",IF(SUMPRODUCT((W1318=$W$7:$W$2042)*(AH1318=$AH$7:$AH$2042)*(AN1318=$AN$7:$AN$2042)*(AO1318=$AO$7:$AO$2042)*(ROW($W$7:$W$2042)&lt;&gt;ROW(W1318))*((R1318=0)*($R$7:$R$2042&gt;0)+(R1318&gt;0)*($R$7:$R$2042=0)))&gt;0,"SALONES UNIDOS",IF(SUMPRODUCT((W1318=$W$7:$W$2042)*(AH1318=$AH$7:$AH$2042)*((AN1318&lt;$AO$7:$AO$2042)*(AO1318&gt;$AN$7:$AN$2042))*(ROW($W$7:$W$2042)&lt;&gt;ROW(W1318)))&gt;0,"Cruzado","Sin cruce")))</f>
        <v>Sin cruce</v>
      </c>
      <c r="AQ1318" s="22"/>
      <c r="AR1318" s="22"/>
      <c r="AS1318" s="104">
        <f t="shared" si="618"/>
        <v>0.52777777777777779</v>
      </c>
      <c r="AT1318" s="104">
        <f t="shared" si="619"/>
        <v>0.59722222222222221</v>
      </c>
      <c r="AU1318" s="361" t="str" cm="1">
        <f t="array" ref="AU1318">IF(AB1318="","",IF(SUMPRODUCT((AB1318=$AB$989:$AB$1558)*(AH1318=$AH$989:$AH$1558)*(AQ1318=$AQ$989:$AQ$1558)*(AR1318=$AR$989:$AR$1558)*(ROW($AB$989:$AB$1558)&lt;&gt;ROW(AB1318))*((R1318=0)*($R$989:$R$1558&gt;0)+(R1318&gt;0)*($R$989:$R$1558=0)))&gt;0,"SALONES UNIDOS",IF(SUMPRODUCT((AB1318=$AB$989:$AB$1558)*(AH1318=$AH$989:$AH$1558)*((AQ1318&lt;$AR$989:$AR$1558)*(AR1318&gt;$AQ$989:$AQ$1558))*(ROW($AB$989:$AB$1558)&lt;&gt;ROW(AB1318)))&gt;0,"Cruzado","Sin cruce")))</f>
        <v/>
      </c>
      <c r="AV1318" s="361" t="str" cm="1">
        <f t="array" ref="AV1318">IF(AD1318="","",IF(SUMPRODUCT((AD1318=$AD$989:$AD$1558)*(AH1318=$AH$989:$AH$1558)*(AS1318=$AS$989:$AS$1558)*(AT1318=$AT$989:$AT$1558)*(ROW($AD$989:$AD$1558)&lt;&gt;ROW(AD1318))*((R1318=0)*($R$989:$R$1558&gt;0)+(R1318&gt;0)*($R$989:$R$1558=0)))&gt;0,"SALONES UNIDOS",IF(SUMPRODUCT((AD1318=$AD$989:$AD$1558)*(AH1318=$AH$989:$AH$1558)*((AS1318&lt;$AT$989:$AT$1558)*(AT1318&gt;$AS$989:$AS$1558))*(ROW($AD$989:$AD$1558)&lt;&gt;ROW(AD1318)))&gt;0,"Cruzado","Sin cruce")))</f>
        <v>Sin cruce</v>
      </c>
      <c r="AW1318" s="104" t="str">
        <f t="shared" si="606"/>
        <v>OB3PRINCIPALA</v>
      </c>
      <c r="AX1318" s="104" t="str" cm="1">
        <f t="array" ref="AX1318">IF(AW1318="","",IF(SUMPRODUCT((AW1318=$AW$7:$AW$2042)*(AH1318=$AH$7:$AH$2042)*(AN1318=$AN$7:$AN$2042)*(AO1318=$AO$7:$AO$2042)*(ROW($AW$7:$AW$2042)&lt;&gt;ROW(AW1318))*((R1318=0)*($R$7:$R$2042&gt;0)+(R1318&gt;0)*($R$7:$R$2042=0)))&gt;0,"SALONES UNIDOS",IF(SUMPRODUCT((AW1318=$AW$7:$AW$2042)*(AH1318=$AH$7:$AH$2042)*((AN1318&lt;$AO$7:$AO$2042)*(AO1318&gt;$AN$7:$AN$2042))*(ROW($AW$7:$AW$2042)&lt;&gt;ROW(AW1318)))&gt;0,"Cruzado","Sin cruce")))</f>
        <v>Sin cruce</v>
      </c>
    </row>
    <row r="1319" spans="2:50" ht="19.8" hidden="1" customHeight="1" x14ac:dyDescent="0.25">
      <c r="B1319" s="494" t="s">
        <v>314</v>
      </c>
      <c r="C1319" s="369" t="s">
        <v>970</v>
      </c>
      <c r="D1319" s="369">
        <v>20261</v>
      </c>
      <c r="E1319" s="439" t="s">
        <v>280</v>
      </c>
      <c r="F1319" s="370" t="s">
        <v>291</v>
      </c>
      <c r="G1319" s="373" t="s">
        <v>295</v>
      </c>
      <c r="H1319" s="373">
        <v>3</v>
      </c>
      <c r="I1319" s="373" t="s">
        <v>281</v>
      </c>
      <c r="J1319" s="373" t="s">
        <v>281</v>
      </c>
      <c r="K1319" s="194" t="s">
        <v>682</v>
      </c>
      <c r="L1319" s="364" t="s">
        <v>354</v>
      </c>
      <c r="M1319" s="364" t="s">
        <v>324</v>
      </c>
      <c r="N1319" s="364" t="s">
        <v>318</v>
      </c>
      <c r="O1319" s="373" t="s">
        <v>315</v>
      </c>
      <c r="P1319" s="364">
        <v>2</v>
      </c>
      <c r="Q1319" s="364">
        <v>4</v>
      </c>
      <c r="R1319" s="369">
        <v>6</v>
      </c>
      <c r="S1319" s="364">
        <v>4</v>
      </c>
      <c r="T1319" s="8"/>
      <c r="U1319" s="374">
        <v>30</v>
      </c>
      <c r="V1319" s="370">
        <v>21536202</v>
      </c>
      <c r="W1319" s="373" t="s">
        <v>22</v>
      </c>
      <c r="X1319" s="364" t="s">
        <v>315</v>
      </c>
      <c r="Y1319" s="364" t="s">
        <v>686</v>
      </c>
      <c r="Z1319" s="364"/>
      <c r="AA1319" s="364"/>
      <c r="AB1319" s="364" t="s">
        <v>865</v>
      </c>
      <c r="AC1319" s="364"/>
      <c r="AD1319" s="369"/>
      <c r="AE1319" s="370"/>
      <c r="AF1319" s="370"/>
      <c r="AG1319" s="370" t="s">
        <v>319</v>
      </c>
      <c r="AH1319" s="364">
        <v>4</v>
      </c>
      <c r="AI1319" s="364">
        <v>15</v>
      </c>
      <c r="AJ1319" s="364">
        <v>10</v>
      </c>
      <c r="AK1319" s="364">
        <v>20</v>
      </c>
      <c r="AL1319" s="364">
        <v>10</v>
      </c>
      <c r="AM1319" s="22">
        <f t="shared" si="605"/>
        <v>6</v>
      </c>
      <c r="AN1319" s="104">
        <f t="shared" si="603"/>
        <v>0.63194444444444442</v>
      </c>
      <c r="AO1319" s="104">
        <f t="shared" si="604"/>
        <v>0.84027777777777779</v>
      </c>
      <c r="AP1319" s="22" t="str" cm="1">
        <f t="array" ref="AP1319">IF(W1319="","",IF(SUMPRODUCT((W1319=$W$7:$W$2042)*(AH1319=$AH$7:$AH$2042)*(AN1319=$AN$7:$AN$2042)*(AO1319=$AO$7:$AO$2042)*(ROW($W$7:$W$2042)&lt;&gt;ROW(W1319))*((R1319=0)*($R$7:$R$2042&gt;0)+(R1319&gt;0)*($R$7:$R$2042=0)))&gt;0,"SALONES UNIDOS",IF(SUMPRODUCT((W1319=$W$7:$W$2042)*(AH1319=$AH$7:$AH$2042)*((AN1319&lt;$AO$7:$AO$2042)*(AO1319&gt;$AN$7:$AN$2042))*(ROW($W$7:$W$2042)&lt;&gt;ROW(W1319)))&gt;0,"Cruzado","Sin cruce")))</f>
        <v>Sin cruce</v>
      </c>
      <c r="AQ1319" s="104">
        <f>AN1319</f>
        <v>0.63194444444444442</v>
      </c>
      <c r="AR1319" s="104">
        <f>AO1319</f>
        <v>0.84027777777777779</v>
      </c>
      <c r="AS1319" s="22"/>
      <c r="AT1319" s="22"/>
      <c r="AU1319" s="361" t="str" cm="1">
        <f t="array" ref="AU1319">IF(AB1319="","",IF(SUMPRODUCT((AB1319=$AB$989:$AB$1558)*(AH1319=$AH$989:$AH$1558)*(AQ1319=$AQ$989:$AQ$1558)*(AR1319=$AR$989:$AR$1558)*(ROW($AB$989:$AB$1558)&lt;&gt;ROW(AB1319))*((R1319=0)*($R$989:$R$1558&gt;0)+(R1319&gt;0)*($R$989:$R$1558=0)))&gt;0,"SALONES UNIDOS",IF(SUMPRODUCT((AB1319=$AB$989:$AB$1558)*(AH1319=$AH$989:$AH$1558)*((AQ1319&lt;$AR$989:$AR$1558)*(AR1319&gt;$AQ$989:$AQ$1558))*(ROW($AB$989:$AB$1558)&lt;&gt;ROW(AB1319)))&gt;0,"Cruzado","Sin cruce")))</f>
        <v>Sin cruce</v>
      </c>
      <c r="AV1319" s="361" t="str" cm="1">
        <f t="array" ref="AV1319">IF(AD1319="","",IF(SUMPRODUCT((AD1319=$AD$989:$AD$1558)*(AH1319=$AH$989:$AH$1558)*(AS1319=$AS$989:$AS$1558)*(AT1319=$AT$989:$AT$1558)*(ROW($AD$989:$AD$1558)&lt;&gt;ROW(AD1319))*((R1319=0)*($R$989:$R$1558&gt;0)+(R1319&gt;0)*($R$989:$R$1558=0)))&gt;0,"SALONES UNIDOS",IF(SUMPRODUCT((AD1319=$AD$989:$AD$1558)*(AH1319=$AH$989:$AH$1558)*((AS1319&lt;$AT$989:$AT$1558)*(AT1319&gt;$AS$989:$AS$1558))*(ROW($AD$989:$AD$1558)&lt;&gt;ROW(AD1319)))&gt;0,"Cruzado","Sin cruce")))</f>
        <v/>
      </c>
      <c r="AW1319" s="104" t="str">
        <f t="shared" si="606"/>
        <v>OB3PRINCIPALB</v>
      </c>
      <c r="AX1319" s="104" t="str" cm="1">
        <f t="array" ref="AX1319">IF(AW1319="","",IF(SUMPRODUCT((AW1319=$AW$7:$AW$2042)*(AH1319=$AH$7:$AH$2042)*(AN1319=$AN$7:$AN$2042)*(AO1319=$AO$7:$AO$2042)*(ROW($AW$7:$AW$2042)&lt;&gt;ROW(AW1319))*((R1319=0)*($R$7:$R$2042&gt;0)+(R1319&gt;0)*($R$7:$R$2042=0)))&gt;0,"SALONES UNIDOS",IF(SUMPRODUCT((AW1319=$AW$7:$AW$2042)*(AH1319=$AH$7:$AH$2042)*((AN1319&lt;$AO$7:$AO$2042)*(AO1319&gt;$AN$7:$AN$2042))*(ROW($AW$7:$AW$2042)&lt;&gt;ROW(AW1319)))&gt;0,"Cruzado","Sin cruce")))</f>
        <v>Sin cruce</v>
      </c>
    </row>
    <row r="1320" spans="2:50" ht="19.8" hidden="1" customHeight="1" x14ac:dyDescent="0.25">
      <c r="B1320" s="494" t="s">
        <v>314</v>
      </c>
      <c r="C1320" s="369" t="s">
        <v>970</v>
      </c>
      <c r="D1320" s="369">
        <v>20261</v>
      </c>
      <c r="E1320" s="373" t="s">
        <v>280</v>
      </c>
      <c r="F1320" s="370" t="s">
        <v>291</v>
      </c>
      <c r="G1320" s="373" t="s">
        <v>295</v>
      </c>
      <c r="H1320" s="373">
        <v>3</v>
      </c>
      <c r="I1320" s="373" t="s">
        <v>281</v>
      </c>
      <c r="J1320" s="373" t="s">
        <v>281</v>
      </c>
      <c r="K1320" s="194" t="s">
        <v>685</v>
      </c>
      <c r="L1320" s="364" t="s">
        <v>594</v>
      </c>
      <c r="M1320" s="364" t="s">
        <v>324</v>
      </c>
      <c r="N1320" s="364" t="s">
        <v>318</v>
      </c>
      <c r="O1320" s="373" t="s">
        <v>321</v>
      </c>
      <c r="P1320" s="364">
        <v>3</v>
      </c>
      <c r="Q1320" s="364">
        <v>0</v>
      </c>
      <c r="R1320" s="369">
        <v>3</v>
      </c>
      <c r="S1320" s="364">
        <v>3</v>
      </c>
      <c r="T1320" s="8"/>
      <c r="U1320" s="374">
        <v>30</v>
      </c>
      <c r="V1320" s="370">
        <v>75928709</v>
      </c>
      <c r="W1320" s="373" t="s">
        <v>183</v>
      </c>
      <c r="X1320" s="364" t="s">
        <v>321</v>
      </c>
      <c r="Y1320" s="364" t="s">
        <v>686</v>
      </c>
      <c r="Z1320" s="364"/>
      <c r="AA1320" s="364"/>
      <c r="AB1320" s="370"/>
      <c r="AC1320" s="364"/>
      <c r="AD1320" s="369"/>
      <c r="AE1320" s="370"/>
      <c r="AF1320" s="370"/>
      <c r="AG1320" s="364" t="s">
        <v>559</v>
      </c>
      <c r="AH1320" s="364">
        <v>6</v>
      </c>
      <c r="AI1320" s="364">
        <v>14</v>
      </c>
      <c r="AJ1320" s="364">
        <v>20</v>
      </c>
      <c r="AK1320" s="364">
        <v>16</v>
      </c>
      <c r="AL1320" s="364">
        <v>50</v>
      </c>
      <c r="AM1320" s="22">
        <f t="shared" si="605"/>
        <v>3</v>
      </c>
      <c r="AN1320" s="104">
        <f t="shared" si="603"/>
        <v>0.59722222222222221</v>
      </c>
      <c r="AO1320" s="104">
        <f t="shared" si="604"/>
        <v>0.70138888888888884</v>
      </c>
      <c r="AP1320" s="22" t="str" cm="1">
        <f t="array" ref="AP1320">IF(W1320="","",IF(SUMPRODUCT((W1320=$W$7:$W$2042)*(AH1320=$AH$7:$AH$2042)*(AN1320=$AN$7:$AN$2042)*(AO1320=$AO$7:$AO$2042)*(ROW($W$7:$W$2042)&lt;&gt;ROW(W1320))*((R1320=0)*($R$7:$R$2042&gt;0)+(R1320&gt;0)*($R$7:$R$2042=0)))&gt;0,"SALONES UNIDOS",IF(SUMPRODUCT((W1320=$W$7:$W$2042)*(AH1320=$AH$7:$AH$2042)*((AN1320&lt;$AO$7:$AO$2042)*(AO1320&gt;$AN$7:$AN$2042))*(ROW($W$7:$W$2042)&lt;&gt;ROW(W1320)))&gt;0,"Cruzado","Sin cruce")))</f>
        <v>Sin cruce</v>
      </c>
      <c r="AQ1320" s="104"/>
      <c r="AR1320" s="104"/>
      <c r="AS1320" s="22"/>
      <c r="AT1320" s="22"/>
      <c r="AU1320" s="361" t="str" cm="1">
        <f t="array" ref="AU1320">IF(AB1320="","",IF(SUMPRODUCT((AB1320=$AB$989:$AB$1558)*(AH1320=$AH$989:$AH$1558)*(AQ1320=$AQ$989:$AQ$1558)*(AR1320=$AR$989:$AR$1558)*(ROW($AB$989:$AB$1558)&lt;&gt;ROW(AB1320))*((R1320=0)*($R$989:$R$1558&gt;0)+(R1320&gt;0)*($R$989:$R$1558=0)))&gt;0,"SALONES UNIDOS",IF(SUMPRODUCT((AB1320=$AB$989:$AB$1558)*(AH1320=$AH$989:$AH$1558)*((AQ1320&lt;$AR$989:$AR$1558)*(AR1320&gt;$AQ$989:$AQ$1558))*(ROW($AB$989:$AB$1558)&lt;&gt;ROW(AB1320)))&gt;0,"Cruzado","Sin cruce")))</f>
        <v/>
      </c>
      <c r="AV1320" s="361" t="str" cm="1">
        <f t="array" ref="AV1320">IF(AD1320="","",IF(SUMPRODUCT((AD1320=$AD$989:$AD$1558)*(AH1320=$AH$989:$AH$1558)*(AS1320=$AS$989:$AS$1558)*(AT1320=$AT$989:$AT$1558)*(ROW($AD$989:$AD$1558)&lt;&gt;ROW(AD1320))*((R1320=0)*($R$989:$R$1558&gt;0)+(R1320&gt;0)*($R$989:$R$1558=0)))&gt;0,"SALONES UNIDOS",IF(SUMPRODUCT((AD1320=$AD$989:$AD$1558)*(AH1320=$AH$989:$AH$1558)*((AS1320&lt;$AT$989:$AT$1558)*(AT1320&gt;$AS$989:$AS$1558))*(ROW($AD$989:$AD$1558)&lt;&gt;ROW(AD1320)))&gt;0,"Cruzado","Sin cruce")))</f>
        <v/>
      </c>
      <c r="AW1320" s="104" t="str">
        <f t="shared" si="606"/>
        <v>OB3PRINCIPALB</v>
      </c>
      <c r="AX1320" s="104" t="str" cm="1">
        <f t="array" ref="AX1320">IF(AW1320="","",IF(SUMPRODUCT((AW1320=$AW$7:$AW$2042)*(AH1320=$AH$7:$AH$2042)*(AN1320=$AN$7:$AN$2042)*(AO1320=$AO$7:$AO$2042)*(ROW($AW$7:$AW$2042)&lt;&gt;ROW(AW1320))*((R1320=0)*($R$7:$R$2042&gt;0)+(R1320&gt;0)*($R$7:$R$2042=0)))&gt;0,"SALONES UNIDOS",IF(SUMPRODUCT((AW1320=$AW$7:$AW$2042)*(AH1320=$AH$7:$AH$2042)*((AN1320&lt;$AO$7:$AO$2042)*(AO1320&gt;$AN$7:$AN$2042))*(ROW($AW$7:$AW$2042)&lt;&gt;ROW(AW1320)))&gt;0,"Cruzado","Sin cruce")))</f>
        <v>Sin cruce</v>
      </c>
    </row>
    <row r="1321" spans="2:50" ht="19.8" hidden="1" customHeight="1" x14ac:dyDescent="0.25">
      <c r="B1321" s="494" t="s">
        <v>314</v>
      </c>
      <c r="C1321" s="369" t="s">
        <v>970</v>
      </c>
      <c r="D1321" s="369">
        <v>20261</v>
      </c>
      <c r="E1321" s="373" t="s">
        <v>280</v>
      </c>
      <c r="F1321" s="370" t="s">
        <v>291</v>
      </c>
      <c r="G1321" s="373" t="s">
        <v>295</v>
      </c>
      <c r="H1321" s="373">
        <v>3</v>
      </c>
      <c r="I1321" s="436" t="s">
        <v>412</v>
      </c>
      <c r="J1321" s="373" t="s">
        <v>281</v>
      </c>
      <c r="K1321" s="194" t="s">
        <v>374</v>
      </c>
      <c r="L1321" s="364" t="s">
        <v>375</v>
      </c>
      <c r="M1321" s="364" t="s">
        <v>349</v>
      </c>
      <c r="N1321" s="364" t="s">
        <v>318</v>
      </c>
      <c r="O1321" s="373" t="s">
        <v>315</v>
      </c>
      <c r="P1321" s="437">
        <v>0</v>
      </c>
      <c r="Q1321" s="437">
        <v>2</v>
      </c>
      <c r="R1321" s="364">
        <v>2</v>
      </c>
      <c r="S1321" s="364">
        <v>3</v>
      </c>
      <c r="T1321" s="8"/>
      <c r="U1321" s="431">
        <v>15</v>
      </c>
      <c r="V1321" s="370">
        <v>21836179</v>
      </c>
      <c r="W1321" s="373" t="s">
        <v>24</v>
      </c>
      <c r="X1321" s="364" t="s">
        <v>315</v>
      </c>
      <c r="Y1321" s="364" t="s">
        <v>683</v>
      </c>
      <c r="Z1321" s="364"/>
      <c r="AA1321" s="364"/>
      <c r="AB1321" s="370"/>
      <c r="AC1321" s="364"/>
      <c r="AD1321" s="364" t="s">
        <v>849</v>
      </c>
      <c r="AE1321" s="370"/>
      <c r="AF1321" s="370"/>
      <c r="AG1321" s="370" t="s">
        <v>301</v>
      </c>
      <c r="AH1321" s="364">
        <v>6</v>
      </c>
      <c r="AI1321" s="364">
        <v>9</v>
      </c>
      <c r="AJ1321" s="364">
        <v>20</v>
      </c>
      <c r="AK1321" s="364">
        <v>11</v>
      </c>
      <c r="AL1321" s="364">
        <v>0</v>
      </c>
      <c r="AM1321" s="22">
        <f t="shared" si="605"/>
        <v>2</v>
      </c>
      <c r="AN1321" s="104">
        <f t="shared" si="603"/>
        <v>0.3888888888888889</v>
      </c>
      <c r="AO1321" s="104">
        <f t="shared" si="604"/>
        <v>0.45833333333333331</v>
      </c>
      <c r="AP1321" s="22" t="str" cm="1">
        <f t="array" ref="AP1321">IF(W1321="","",IF(SUMPRODUCT((W1321=$W$7:$W$2042)*(AH1321=$AH$7:$AH$2042)*(AN1321=$AN$7:$AN$2042)*(AO1321=$AO$7:$AO$2042)*(ROW($W$7:$W$2042)&lt;&gt;ROW(W1321))*((R1321=0)*($R$7:$R$2042&gt;0)+(R1321&gt;0)*($R$7:$R$2042=0)))&gt;0,"SALONES UNIDOS",IF(SUMPRODUCT((W1321=$W$7:$W$2042)*(AH1321=$AH$7:$AH$2042)*((AN1321&lt;$AO$7:$AO$2042)*(AO1321&gt;$AN$7:$AN$2042))*(ROW($W$7:$W$2042)&lt;&gt;ROW(W1321)))&gt;0,"Cruzado","Sin cruce")))</f>
        <v>Sin cruce</v>
      </c>
      <c r="AQ1321" s="22"/>
      <c r="AR1321" s="22"/>
      <c r="AS1321" s="104">
        <f t="shared" ref="AS1321:AS1322" si="620">AN1321</f>
        <v>0.3888888888888889</v>
      </c>
      <c r="AT1321" s="104">
        <f t="shared" ref="AT1321:AT1322" si="621">AO1321</f>
        <v>0.45833333333333331</v>
      </c>
      <c r="AU1321" s="361" t="str" cm="1">
        <f t="array" ref="AU1321">IF(AB1321="","",IF(SUMPRODUCT((AB1321=$AB$989:$AB$1558)*(AH1321=$AH$989:$AH$1558)*(AQ1321=$AQ$989:$AQ$1558)*(AR1321=$AR$989:$AR$1558)*(ROW($AB$989:$AB$1558)&lt;&gt;ROW(AB1321))*((R1321=0)*($R$989:$R$1558&gt;0)+(R1321&gt;0)*($R$989:$R$1558=0)))&gt;0,"SALONES UNIDOS",IF(SUMPRODUCT((AB1321=$AB$989:$AB$1558)*(AH1321=$AH$989:$AH$1558)*((AQ1321&lt;$AR$989:$AR$1558)*(AR1321&gt;$AQ$989:$AQ$1558))*(ROW($AB$989:$AB$1558)&lt;&gt;ROW(AB1321)))&gt;0,"Cruzado","Sin cruce")))</f>
        <v/>
      </c>
      <c r="AV1321" s="361" t="str" cm="1">
        <f t="array" ref="AV1321">IF(AD1321="","",IF(SUMPRODUCT((AD1321=$AD$989:$AD$1558)*(AH1321=$AH$989:$AH$1558)*(AS1321=$AS$989:$AS$1558)*(AT1321=$AT$989:$AT$1558)*(ROW($AD$989:$AD$1558)&lt;&gt;ROW(AD1321))*((R1321=0)*($R$989:$R$1558&gt;0)+(R1321&gt;0)*($R$989:$R$1558=0)))&gt;0,"SALONES UNIDOS",IF(SUMPRODUCT((AD1321=$AD$989:$AD$1558)*(AH1321=$AH$989:$AH$1558)*((AS1321&lt;$AT$989:$AT$1558)*(AT1321&gt;$AS$989:$AS$1558))*(ROW($AD$989:$AD$1558)&lt;&gt;ROW(AD1321)))&gt;0,"Cruzado","Sin cruce")))</f>
        <v>Sin cruce</v>
      </c>
      <c r="AW1321" s="104" t="str">
        <f t="shared" si="606"/>
        <v>OB3PRINCIPALB</v>
      </c>
      <c r="AX1321" s="104" t="str" cm="1">
        <f t="array" ref="AX1321">IF(AW1321="","",IF(SUMPRODUCT((AW1321=$AW$7:$AW$2042)*(AH1321=$AH$7:$AH$2042)*(AN1321=$AN$7:$AN$2042)*(AO1321=$AO$7:$AO$2042)*(ROW($AW$7:$AW$2042)&lt;&gt;ROW(AW1321))*((R1321=0)*($R$7:$R$2042&gt;0)+(R1321&gt;0)*($R$7:$R$2042=0)))&gt;0,"SALONES UNIDOS",IF(SUMPRODUCT((AW1321=$AW$7:$AW$2042)*(AH1321=$AH$7:$AH$2042)*((AN1321&lt;$AO$7:$AO$2042)*(AO1321&gt;$AN$7:$AN$2042))*(ROW($AW$7:$AW$2042)&lt;&gt;ROW(AW1321)))&gt;0,"Cruzado","Sin cruce")))</f>
        <v>Sin cruce</v>
      </c>
    </row>
    <row r="1322" spans="2:50" ht="19.8" hidden="1" customHeight="1" x14ac:dyDescent="0.25">
      <c r="B1322" s="494" t="s">
        <v>314</v>
      </c>
      <c r="C1322" s="369" t="s">
        <v>970</v>
      </c>
      <c r="D1322" s="369">
        <v>20261</v>
      </c>
      <c r="E1322" s="373" t="s">
        <v>280</v>
      </c>
      <c r="F1322" s="370" t="s">
        <v>291</v>
      </c>
      <c r="G1322" s="373" t="s">
        <v>295</v>
      </c>
      <c r="H1322" s="373">
        <v>3</v>
      </c>
      <c r="I1322" s="436" t="s">
        <v>571</v>
      </c>
      <c r="J1322" s="373" t="s">
        <v>281</v>
      </c>
      <c r="K1322" s="194" t="s">
        <v>374</v>
      </c>
      <c r="L1322" s="364" t="s">
        <v>375</v>
      </c>
      <c r="M1322" s="364" t="s">
        <v>349</v>
      </c>
      <c r="N1322" s="364" t="s">
        <v>318</v>
      </c>
      <c r="O1322" s="373" t="s">
        <v>315</v>
      </c>
      <c r="P1322" s="364">
        <v>0</v>
      </c>
      <c r="Q1322" s="364">
        <v>2</v>
      </c>
      <c r="R1322" s="364">
        <v>2</v>
      </c>
      <c r="S1322" s="364">
        <v>3</v>
      </c>
      <c r="T1322" s="8"/>
      <c r="U1322" s="371">
        <v>15</v>
      </c>
      <c r="V1322" s="370">
        <v>21836179</v>
      </c>
      <c r="W1322" s="373" t="s">
        <v>24</v>
      </c>
      <c r="X1322" s="364" t="s">
        <v>315</v>
      </c>
      <c r="Y1322" s="364" t="s">
        <v>683</v>
      </c>
      <c r="Z1322" s="364"/>
      <c r="AA1322" s="364"/>
      <c r="AB1322" s="370"/>
      <c r="AC1322" s="364"/>
      <c r="AD1322" s="364" t="s">
        <v>849</v>
      </c>
      <c r="AE1322" s="370"/>
      <c r="AF1322" s="370"/>
      <c r="AG1322" s="370" t="s">
        <v>301</v>
      </c>
      <c r="AH1322" s="364">
        <v>6</v>
      </c>
      <c r="AI1322" s="364">
        <v>11</v>
      </c>
      <c r="AJ1322" s="364">
        <v>0</v>
      </c>
      <c r="AK1322" s="364">
        <v>12</v>
      </c>
      <c r="AL1322" s="364">
        <v>40</v>
      </c>
      <c r="AM1322" s="22">
        <f t="shared" si="605"/>
        <v>2</v>
      </c>
      <c r="AN1322" s="104">
        <f t="shared" si="603"/>
        <v>0.45833333333333331</v>
      </c>
      <c r="AO1322" s="104">
        <f t="shared" si="604"/>
        <v>0.52777777777777779</v>
      </c>
      <c r="AP1322" s="22" t="str" cm="1">
        <f t="array" ref="AP1322">IF(W1322="","",IF(SUMPRODUCT((W1322=$W$7:$W$2042)*(AH1322=$AH$7:$AH$2042)*(AN1322=$AN$7:$AN$2042)*(AO1322=$AO$7:$AO$2042)*(ROW($W$7:$W$2042)&lt;&gt;ROW(W1322))*((R1322=0)*($R$7:$R$2042&gt;0)+(R1322&gt;0)*($R$7:$R$2042=0)))&gt;0,"SALONES UNIDOS",IF(SUMPRODUCT((W1322=$W$7:$W$2042)*(AH1322=$AH$7:$AH$2042)*((AN1322&lt;$AO$7:$AO$2042)*(AO1322&gt;$AN$7:$AN$2042))*(ROW($W$7:$W$2042)&lt;&gt;ROW(W1322)))&gt;0,"Cruzado","Sin cruce")))</f>
        <v>Sin cruce</v>
      </c>
      <c r="AQ1322" s="22"/>
      <c r="AR1322" s="22"/>
      <c r="AS1322" s="104">
        <f t="shared" si="620"/>
        <v>0.45833333333333331</v>
      </c>
      <c r="AT1322" s="104">
        <f t="shared" si="621"/>
        <v>0.52777777777777779</v>
      </c>
      <c r="AU1322" s="361" t="str" cm="1">
        <f t="array" ref="AU1322">IF(AB1322="","",IF(SUMPRODUCT((AB1322=$AB$989:$AB$1558)*(AH1322=$AH$989:$AH$1558)*(AQ1322=$AQ$989:$AQ$1558)*(AR1322=$AR$989:$AR$1558)*(ROW($AB$989:$AB$1558)&lt;&gt;ROW(AB1322))*((R1322=0)*($R$989:$R$1558&gt;0)+(R1322&gt;0)*($R$989:$R$1558=0)))&gt;0,"SALONES UNIDOS",IF(SUMPRODUCT((AB1322=$AB$989:$AB$1558)*(AH1322=$AH$989:$AH$1558)*((AQ1322&lt;$AR$989:$AR$1558)*(AR1322&gt;$AQ$989:$AQ$1558))*(ROW($AB$989:$AB$1558)&lt;&gt;ROW(AB1322)))&gt;0,"Cruzado","Sin cruce")))</f>
        <v/>
      </c>
      <c r="AV1322" s="361" t="str" cm="1">
        <f t="array" ref="AV1322">IF(AD1322="","",IF(SUMPRODUCT((AD1322=$AD$989:$AD$1558)*(AH1322=$AH$989:$AH$1558)*(AS1322=$AS$989:$AS$1558)*(AT1322=$AT$989:$AT$1558)*(ROW($AD$989:$AD$1558)&lt;&gt;ROW(AD1322))*((R1322=0)*($R$989:$R$1558&gt;0)+(R1322&gt;0)*($R$989:$R$1558=0)))&gt;0,"SALONES UNIDOS",IF(SUMPRODUCT((AD1322=$AD$989:$AD$1558)*(AH1322=$AH$989:$AH$1558)*((AS1322&lt;$AT$989:$AT$1558)*(AT1322&gt;$AS$989:$AS$1558))*(ROW($AD$989:$AD$1558)&lt;&gt;ROW(AD1322)))&gt;0,"Cruzado","Sin cruce")))</f>
        <v>Sin cruce</v>
      </c>
      <c r="AW1322" s="104" t="str">
        <f t="shared" si="606"/>
        <v>OB3PRINCIPALB</v>
      </c>
      <c r="AX1322" s="104" t="str" cm="1">
        <f t="array" ref="AX1322">IF(AW1322="","",IF(SUMPRODUCT((AW1322=$AW$7:$AW$2042)*(AH1322=$AH$7:$AH$2042)*(AN1322=$AN$7:$AN$2042)*(AO1322=$AO$7:$AO$2042)*(ROW($AW$7:$AW$2042)&lt;&gt;ROW(AW1322))*((R1322=0)*($R$7:$R$2042&gt;0)+(R1322&gt;0)*($R$7:$R$2042=0)))&gt;0,"SALONES UNIDOS",IF(SUMPRODUCT((AW1322=$AW$7:$AW$2042)*(AH1322=$AH$7:$AH$2042)*((AN1322&lt;$AO$7:$AO$2042)*(AO1322&gt;$AN$7:$AN$2042))*(ROW($AW$7:$AW$2042)&lt;&gt;ROW(AW1322)))&gt;0,"Cruzado","Sin cruce")))</f>
        <v>Sin cruce</v>
      </c>
    </row>
    <row r="1323" spans="2:50" ht="19.8" hidden="1" customHeight="1" x14ac:dyDescent="0.25">
      <c r="B1323" s="494" t="s">
        <v>314</v>
      </c>
      <c r="C1323" s="369" t="s">
        <v>970</v>
      </c>
      <c r="D1323" s="369">
        <v>20261</v>
      </c>
      <c r="E1323" s="373" t="s">
        <v>280</v>
      </c>
      <c r="F1323" s="370" t="s">
        <v>291</v>
      </c>
      <c r="G1323" s="373" t="s">
        <v>295</v>
      </c>
      <c r="H1323" s="373">
        <v>3</v>
      </c>
      <c r="I1323" s="436" t="s">
        <v>281</v>
      </c>
      <c r="J1323" s="373" t="s">
        <v>281</v>
      </c>
      <c r="K1323" s="194" t="s">
        <v>374</v>
      </c>
      <c r="L1323" s="364" t="s">
        <v>375</v>
      </c>
      <c r="M1323" s="364" t="s">
        <v>349</v>
      </c>
      <c r="N1323" s="364" t="s">
        <v>318</v>
      </c>
      <c r="O1323" s="373" t="s">
        <v>315</v>
      </c>
      <c r="P1323" s="437">
        <v>2</v>
      </c>
      <c r="Q1323" s="437">
        <v>0</v>
      </c>
      <c r="R1323" s="364">
        <v>2</v>
      </c>
      <c r="S1323" s="364">
        <v>3</v>
      </c>
      <c r="T1323" s="8"/>
      <c r="U1323" s="431">
        <v>30</v>
      </c>
      <c r="V1323" s="370">
        <v>21836179</v>
      </c>
      <c r="W1323" s="373" t="s">
        <v>24</v>
      </c>
      <c r="X1323" s="364" t="s">
        <v>315</v>
      </c>
      <c r="Y1323" s="364" t="s">
        <v>683</v>
      </c>
      <c r="Z1323" s="364"/>
      <c r="AA1323" s="364"/>
      <c r="AB1323" s="364" t="s">
        <v>865</v>
      </c>
      <c r="AC1323" s="364"/>
      <c r="AD1323" s="369"/>
      <c r="AE1323" s="370"/>
      <c r="AF1323" s="370"/>
      <c r="AG1323" s="370" t="s">
        <v>559</v>
      </c>
      <c r="AH1323" s="364">
        <v>6</v>
      </c>
      <c r="AI1323" s="364">
        <v>7</v>
      </c>
      <c r="AJ1323" s="364">
        <v>40</v>
      </c>
      <c r="AK1323" s="364">
        <v>9</v>
      </c>
      <c r="AL1323" s="364">
        <v>20</v>
      </c>
      <c r="AM1323" s="22">
        <f t="shared" si="605"/>
        <v>2</v>
      </c>
      <c r="AN1323" s="104">
        <f t="shared" si="603"/>
        <v>0.31944444444444448</v>
      </c>
      <c r="AO1323" s="104">
        <f t="shared" si="604"/>
        <v>0.3888888888888889</v>
      </c>
      <c r="AP1323" s="22" t="str" cm="1">
        <f t="array" ref="AP1323">IF(W1323="","",IF(SUMPRODUCT((W1323=$W$7:$W$2042)*(AH1323=$AH$7:$AH$2042)*(AN1323=$AN$7:$AN$2042)*(AO1323=$AO$7:$AO$2042)*(ROW($W$7:$W$2042)&lt;&gt;ROW(W1323))*((R1323=0)*($R$7:$R$2042&gt;0)+(R1323&gt;0)*($R$7:$R$2042=0)))&gt;0,"SALONES UNIDOS",IF(SUMPRODUCT((W1323=$W$7:$W$2042)*(AH1323=$AH$7:$AH$2042)*((AN1323&lt;$AO$7:$AO$2042)*(AO1323&gt;$AN$7:$AN$2042))*(ROW($W$7:$W$2042)&lt;&gt;ROW(W1323)))&gt;0,"Cruzado","Sin cruce")))</f>
        <v>Sin cruce</v>
      </c>
      <c r="AQ1323" s="104">
        <f>AN1323</f>
        <v>0.31944444444444448</v>
      </c>
      <c r="AR1323" s="104">
        <f>AO1323</f>
        <v>0.3888888888888889</v>
      </c>
      <c r="AS1323" s="22"/>
      <c r="AT1323" s="22"/>
      <c r="AU1323" s="361" t="str" cm="1">
        <f t="array" ref="AU1323">IF(AB1323="","",IF(SUMPRODUCT((AB1323=$AB$989:$AB$1558)*(AH1323=$AH$989:$AH$1558)*(AQ1323=$AQ$989:$AQ$1558)*(AR1323=$AR$989:$AR$1558)*(ROW($AB$989:$AB$1558)&lt;&gt;ROW(AB1323))*((R1323=0)*($R$989:$R$1558&gt;0)+(R1323&gt;0)*($R$989:$R$1558=0)))&gt;0,"SALONES UNIDOS",IF(SUMPRODUCT((AB1323=$AB$989:$AB$1558)*(AH1323=$AH$989:$AH$1558)*((AQ1323&lt;$AR$989:$AR$1558)*(AR1323&gt;$AQ$989:$AQ$1558))*(ROW($AB$989:$AB$1558)&lt;&gt;ROW(AB1323)))&gt;0,"Cruzado","Sin cruce")))</f>
        <v>Sin cruce</v>
      </c>
      <c r="AV1323" s="361" t="str" cm="1">
        <f t="array" ref="AV1323">IF(AD1323="","",IF(SUMPRODUCT((AD1323=$AD$989:$AD$1558)*(AH1323=$AH$989:$AH$1558)*(AS1323=$AS$989:$AS$1558)*(AT1323=$AT$989:$AT$1558)*(ROW($AD$989:$AD$1558)&lt;&gt;ROW(AD1323))*((R1323=0)*($R$989:$R$1558&gt;0)+(R1323&gt;0)*($R$989:$R$1558=0)))&gt;0,"SALONES UNIDOS",IF(SUMPRODUCT((AD1323=$AD$989:$AD$1558)*(AH1323=$AH$989:$AH$1558)*((AS1323&lt;$AT$989:$AT$1558)*(AT1323&gt;$AS$989:$AS$1558))*(ROW($AD$989:$AD$1558)&lt;&gt;ROW(AD1323)))&gt;0,"Cruzado","Sin cruce")))</f>
        <v/>
      </c>
      <c r="AW1323" s="104" t="str">
        <f t="shared" si="606"/>
        <v>OB3PRINCIPALB</v>
      </c>
      <c r="AX1323" s="104" t="str" cm="1">
        <f t="array" ref="AX1323">IF(AW1323="","",IF(SUMPRODUCT((AW1323=$AW$7:$AW$2042)*(AH1323=$AH$7:$AH$2042)*(AN1323=$AN$7:$AN$2042)*(AO1323=$AO$7:$AO$2042)*(ROW($AW$7:$AW$2042)&lt;&gt;ROW(AW1323))*((R1323=0)*($R$7:$R$2042&gt;0)+(R1323&gt;0)*($R$7:$R$2042=0)))&gt;0,"SALONES UNIDOS",IF(SUMPRODUCT((AW1323=$AW$7:$AW$2042)*(AH1323=$AH$7:$AH$2042)*((AN1323&lt;$AO$7:$AO$2042)*(AO1323&gt;$AN$7:$AN$2042))*(ROW($AW$7:$AW$2042)&lt;&gt;ROW(AW1323)))&gt;0,"Cruzado","Sin cruce")))</f>
        <v>Sin cruce</v>
      </c>
    </row>
    <row r="1324" spans="2:50" ht="19.8" hidden="1" customHeight="1" x14ac:dyDescent="0.25">
      <c r="B1324" s="494" t="s">
        <v>314</v>
      </c>
      <c r="C1324" s="369" t="s">
        <v>970</v>
      </c>
      <c r="D1324" s="369">
        <v>20261</v>
      </c>
      <c r="E1324" s="373" t="s">
        <v>280</v>
      </c>
      <c r="F1324" s="370" t="s">
        <v>291</v>
      </c>
      <c r="G1324" s="373" t="s">
        <v>295</v>
      </c>
      <c r="H1324" s="373">
        <v>3</v>
      </c>
      <c r="I1324" s="373" t="s">
        <v>412</v>
      </c>
      <c r="J1324" s="373" t="s">
        <v>281</v>
      </c>
      <c r="K1324" s="194" t="s">
        <v>376</v>
      </c>
      <c r="L1324" s="364" t="s">
        <v>377</v>
      </c>
      <c r="M1324" s="364" t="s">
        <v>324</v>
      </c>
      <c r="N1324" s="364" t="s">
        <v>318</v>
      </c>
      <c r="O1324" s="373" t="s">
        <v>315</v>
      </c>
      <c r="P1324" s="364">
        <v>0</v>
      </c>
      <c r="Q1324" s="364">
        <v>2</v>
      </c>
      <c r="R1324" s="369">
        <v>2</v>
      </c>
      <c r="S1324" s="364">
        <v>3</v>
      </c>
      <c r="T1324" s="8"/>
      <c r="U1324" s="371">
        <v>15</v>
      </c>
      <c r="V1324" s="370">
        <v>42069977</v>
      </c>
      <c r="W1324" s="373" t="s">
        <v>850</v>
      </c>
      <c r="X1324" s="364" t="s">
        <v>315</v>
      </c>
      <c r="Y1324" s="364" t="s">
        <v>686</v>
      </c>
      <c r="Z1324" s="364"/>
      <c r="AA1324" s="364"/>
      <c r="AB1324" s="370"/>
      <c r="AC1324" s="364"/>
      <c r="AD1324" s="364" t="s">
        <v>835</v>
      </c>
      <c r="AE1324" s="370"/>
      <c r="AF1324" s="370"/>
      <c r="AG1324" s="370" t="s">
        <v>301</v>
      </c>
      <c r="AH1324" s="364">
        <v>4</v>
      </c>
      <c r="AI1324" s="364">
        <v>9</v>
      </c>
      <c r="AJ1324" s="364">
        <v>20</v>
      </c>
      <c r="AK1324" s="364">
        <v>11</v>
      </c>
      <c r="AL1324" s="364">
        <v>0</v>
      </c>
      <c r="AM1324" s="22">
        <f t="shared" si="605"/>
        <v>2</v>
      </c>
      <c r="AN1324" s="104">
        <f t="shared" si="603"/>
        <v>0.3888888888888889</v>
      </c>
      <c r="AO1324" s="104">
        <f t="shared" si="604"/>
        <v>0.45833333333333331</v>
      </c>
      <c r="AP1324" s="22" t="str" cm="1">
        <f t="array" ref="AP1324">IF(W1324="","",IF(SUMPRODUCT((W1324=$W$7:$W$2042)*(AH1324=$AH$7:$AH$2042)*(AN1324=$AN$7:$AN$2042)*(AO1324=$AO$7:$AO$2042)*(ROW($W$7:$W$2042)&lt;&gt;ROW(W1324))*((R1324=0)*($R$7:$R$2042&gt;0)+(R1324&gt;0)*($R$7:$R$2042=0)))&gt;0,"SALONES UNIDOS",IF(SUMPRODUCT((W1324=$W$7:$W$2042)*(AH1324=$AH$7:$AH$2042)*((AN1324&lt;$AO$7:$AO$2042)*(AO1324&gt;$AN$7:$AN$2042))*(ROW($W$7:$W$2042)&lt;&gt;ROW(W1324)))&gt;0,"Cruzado","Sin cruce")))</f>
        <v>Sin cruce</v>
      </c>
      <c r="AQ1324" s="22"/>
      <c r="AR1324" s="22"/>
      <c r="AS1324" s="104">
        <f t="shared" ref="AS1324:AS1325" si="622">AN1324</f>
        <v>0.3888888888888889</v>
      </c>
      <c r="AT1324" s="104">
        <f t="shared" ref="AT1324:AT1325" si="623">AO1324</f>
        <v>0.45833333333333331</v>
      </c>
      <c r="AU1324" s="361" t="str" cm="1">
        <f t="array" ref="AU1324">IF(AB1324="","",IF(SUMPRODUCT((AB1324=$AB$989:$AB$1558)*(AH1324=$AH$989:$AH$1558)*(AQ1324=$AQ$989:$AQ$1558)*(AR1324=$AR$989:$AR$1558)*(ROW($AB$989:$AB$1558)&lt;&gt;ROW(AB1324))*((R1324=0)*($R$989:$R$1558&gt;0)+(R1324&gt;0)*($R$989:$R$1558=0)))&gt;0,"SALONES UNIDOS",IF(SUMPRODUCT((AB1324=$AB$989:$AB$1558)*(AH1324=$AH$989:$AH$1558)*((AQ1324&lt;$AR$989:$AR$1558)*(AR1324&gt;$AQ$989:$AQ$1558))*(ROW($AB$989:$AB$1558)&lt;&gt;ROW(AB1324)))&gt;0,"Cruzado","Sin cruce")))</f>
        <v/>
      </c>
      <c r="AV1324" s="361" t="str" cm="1">
        <f t="array" ref="AV1324">IF(AD1324="","",IF(SUMPRODUCT((AD1324=$AD$989:$AD$1558)*(AH1324=$AH$989:$AH$1558)*(AS1324=$AS$989:$AS$1558)*(AT1324=$AT$989:$AT$1558)*(ROW($AD$989:$AD$1558)&lt;&gt;ROW(AD1324))*((R1324=0)*($R$989:$R$1558&gt;0)+(R1324&gt;0)*($R$989:$R$1558=0)))&gt;0,"SALONES UNIDOS",IF(SUMPRODUCT((AD1324=$AD$989:$AD$1558)*(AH1324=$AH$989:$AH$1558)*((AS1324&lt;$AT$989:$AT$1558)*(AT1324&gt;$AS$989:$AS$1558))*(ROW($AD$989:$AD$1558)&lt;&gt;ROW(AD1324)))&gt;0,"Cruzado","Sin cruce")))</f>
        <v>Sin cruce</v>
      </c>
      <c r="AW1324" s="104" t="str">
        <f t="shared" si="606"/>
        <v>OB3PRINCIPALB</v>
      </c>
      <c r="AX1324" s="104" t="str" cm="1">
        <f t="array" ref="AX1324">IF(AW1324="","",IF(SUMPRODUCT((AW1324=$AW$7:$AW$2042)*(AH1324=$AH$7:$AH$2042)*(AN1324=$AN$7:$AN$2042)*(AO1324=$AO$7:$AO$2042)*(ROW($AW$7:$AW$2042)&lt;&gt;ROW(AW1324))*((R1324=0)*($R$7:$R$2042&gt;0)+(R1324&gt;0)*($R$7:$R$2042=0)))&gt;0,"SALONES UNIDOS",IF(SUMPRODUCT((AW1324=$AW$7:$AW$2042)*(AH1324=$AH$7:$AH$2042)*((AN1324&lt;$AO$7:$AO$2042)*(AO1324&gt;$AN$7:$AN$2042))*(ROW($AW$7:$AW$2042)&lt;&gt;ROW(AW1324)))&gt;0,"Cruzado","Sin cruce")))</f>
        <v>Sin cruce</v>
      </c>
    </row>
    <row r="1325" spans="2:50" ht="19.8" hidden="1" customHeight="1" x14ac:dyDescent="0.25">
      <c r="B1325" s="494" t="s">
        <v>314</v>
      </c>
      <c r="C1325" s="369" t="s">
        <v>970</v>
      </c>
      <c r="D1325" s="369">
        <v>20261</v>
      </c>
      <c r="E1325" s="373" t="s">
        <v>280</v>
      </c>
      <c r="F1325" s="370" t="s">
        <v>291</v>
      </c>
      <c r="G1325" s="373" t="s">
        <v>295</v>
      </c>
      <c r="H1325" s="373">
        <v>3</v>
      </c>
      <c r="I1325" s="373" t="s">
        <v>571</v>
      </c>
      <c r="J1325" s="373" t="s">
        <v>281</v>
      </c>
      <c r="K1325" s="194" t="s">
        <v>376</v>
      </c>
      <c r="L1325" s="364" t="s">
        <v>377</v>
      </c>
      <c r="M1325" s="364" t="s">
        <v>324</v>
      </c>
      <c r="N1325" s="364" t="s">
        <v>318</v>
      </c>
      <c r="O1325" s="373" t="s">
        <v>315</v>
      </c>
      <c r="P1325" s="364">
        <v>0</v>
      </c>
      <c r="Q1325" s="364">
        <v>2</v>
      </c>
      <c r="R1325" s="369">
        <v>2</v>
      </c>
      <c r="S1325" s="364">
        <v>3</v>
      </c>
      <c r="T1325" s="8"/>
      <c r="U1325" s="371">
        <v>15</v>
      </c>
      <c r="V1325" s="370">
        <v>42069977</v>
      </c>
      <c r="W1325" s="373" t="s">
        <v>850</v>
      </c>
      <c r="X1325" s="364" t="s">
        <v>315</v>
      </c>
      <c r="Y1325" s="364" t="s">
        <v>686</v>
      </c>
      <c r="Z1325" s="364"/>
      <c r="AA1325" s="364"/>
      <c r="AB1325" s="370"/>
      <c r="AC1325" s="364"/>
      <c r="AD1325" s="364" t="s">
        <v>835</v>
      </c>
      <c r="AE1325" s="370"/>
      <c r="AF1325" s="370"/>
      <c r="AG1325" s="370" t="s">
        <v>301</v>
      </c>
      <c r="AH1325" s="364">
        <v>4</v>
      </c>
      <c r="AI1325" s="364">
        <v>11</v>
      </c>
      <c r="AJ1325" s="364">
        <v>0</v>
      </c>
      <c r="AK1325" s="364">
        <v>12</v>
      </c>
      <c r="AL1325" s="364">
        <v>40</v>
      </c>
      <c r="AM1325" s="22">
        <f t="shared" si="605"/>
        <v>2</v>
      </c>
      <c r="AN1325" s="104">
        <f t="shared" si="603"/>
        <v>0.45833333333333331</v>
      </c>
      <c r="AO1325" s="104">
        <f t="shared" si="604"/>
        <v>0.52777777777777779</v>
      </c>
      <c r="AP1325" s="22" t="str" cm="1">
        <f t="array" ref="AP1325">IF(W1325="","",IF(SUMPRODUCT((W1325=$W$7:$W$2042)*(AH1325=$AH$7:$AH$2042)*(AN1325=$AN$7:$AN$2042)*(AO1325=$AO$7:$AO$2042)*(ROW($W$7:$W$2042)&lt;&gt;ROW(W1325))*((R1325=0)*($R$7:$R$2042&gt;0)+(R1325&gt;0)*($R$7:$R$2042=0)))&gt;0,"SALONES UNIDOS",IF(SUMPRODUCT((W1325=$W$7:$W$2042)*(AH1325=$AH$7:$AH$2042)*((AN1325&lt;$AO$7:$AO$2042)*(AO1325&gt;$AN$7:$AN$2042))*(ROW($W$7:$W$2042)&lt;&gt;ROW(W1325)))&gt;0,"Cruzado","Sin cruce")))</f>
        <v>Sin cruce</v>
      </c>
      <c r="AQ1325" s="22"/>
      <c r="AR1325" s="22"/>
      <c r="AS1325" s="104">
        <f t="shared" si="622"/>
        <v>0.45833333333333331</v>
      </c>
      <c r="AT1325" s="104">
        <f t="shared" si="623"/>
        <v>0.52777777777777779</v>
      </c>
      <c r="AU1325" s="361" t="str" cm="1">
        <f t="array" ref="AU1325">IF(AB1325="","",IF(SUMPRODUCT((AB1325=$AB$989:$AB$1558)*(AH1325=$AH$989:$AH$1558)*(AQ1325=$AQ$989:$AQ$1558)*(AR1325=$AR$989:$AR$1558)*(ROW($AB$989:$AB$1558)&lt;&gt;ROW(AB1325))*((R1325=0)*($R$989:$R$1558&gt;0)+(R1325&gt;0)*($R$989:$R$1558=0)))&gt;0,"SALONES UNIDOS",IF(SUMPRODUCT((AB1325=$AB$989:$AB$1558)*(AH1325=$AH$989:$AH$1558)*((AQ1325&lt;$AR$989:$AR$1558)*(AR1325&gt;$AQ$989:$AQ$1558))*(ROW($AB$989:$AB$1558)&lt;&gt;ROW(AB1325)))&gt;0,"Cruzado","Sin cruce")))</f>
        <v/>
      </c>
      <c r="AV1325" s="361" t="str" cm="1">
        <f t="array" ref="AV1325">IF(AD1325="","",IF(SUMPRODUCT((AD1325=$AD$989:$AD$1558)*(AH1325=$AH$989:$AH$1558)*(AS1325=$AS$989:$AS$1558)*(AT1325=$AT$989:$AT$1558)*(ROW($AD$989:$AD$1558)&lt;&gt;ROW(AD1325))*((R1325=0)*($R$989:$R$1558&gt;0)+(R1325&gt;0)*($R$989:$R$1558=0)))&gt;0,"SALONES UNIDOS",IF(SUMPRODUCT((AD1325=$AD$989:$AD$1558)*(AH1325=$AH$989:$AH$1558)*((AS1325&lt;$AT$989:$AT$1558)*(AT1325&gt;$AS$989:$AS$1558))*(ROW($AD$989:$AD$1558)&lt;&gt;ROW(AD1325)))&gt;0,"Cruzado","Sin cruce")))</f>
        <v>Sin cruce</v>
      </c>
      <c r="AW1325" s="104" t="str">
        <f t="shared" si="606"/>
        <v>OB3PRINCIPALB</v>
      </c>
      <c r="AX1325" s="104" t="str" cm="1">
        <f t="array" ref="AX1325">IF(AW1325="","",IF(SUMPRODUCT((AW1325=$AW$7:$AW$2042)*(AH1325=$AH$7:$AH$2042)*(AN1325=$AN$7:$AN$2042)*(AO1325=$AO$7:$AO$2042)*(ROW($AW$7:$AW$2042)&lt;&gt;ROW(AW1325))*((R1325=0)*($R$7:$R$2042&gt;0)+(R1325&gt;0)*($R$7:$R$2042=0)))&gt;0,"SALONES UNIDOS",IF(SUMPRODUCT((AW1325=$AW$7:$AW$2042)*(AH1325=$AH$7:$AH$2042)*((AN1325&lt;$AO$7:$AO$2042)*(AO1325&gt;$AN$7:$AN$2042))*(ROW($AW$7:$AW$2042)&lt;&gt;ROW(AW1325)))&gt;0,"Cruzado","Sin cruce")))</f>
        <v>Sin cruce</v>
      </c>
    </row>
    <row r="1326" spans="2:50" ht="19.8" hidden="1" customHeight="1" x14ac:dyDescent="0.25">
      <c r="B1326" s="494" t="s">
        <v>314</v>
      </c>
      <c r="C1326" s="369" t="s">
        <v>970</v>
      </c>
      <c r="D1326" s="369">
        <v>20261</v>
      </c>
      <c r="E1326" s="373" t="s">
        <v>280</v>
      </c>
      <c r="F1326" s="370" t="s">
        <v>291</v>
      </c>
      <c r="G1326" s="373" t="s">
        <v>295</v>
      </c>
      <c r="H1326" s="373">
        <v>3</v>
      </c>
      <c r="I1326" s="373" t="s">
        <v>281</v>
      </c>
      <c r="J1326" s="373" t="s">
        <v>281</v>
      </c>
      <c r="K1326" s="194" t="s">
        <v>376</v>
      </c>
      <c r="L1326" s="364" t="s">
        <v>377</v>
      </c>
      <c r="M1326" s="364" t="s">
        <v>324</v>
      </c>
      <c r="N1326" s="364" t="s">
        <v>318</v>
      </c>
      <c r="O1326" s="373" t="s">
        <v>315</v>
      </c>
      <c r="P1326" s="364">
        <v>2</v>
      </c>
      <c r="Q1326" s="364">
        <v>0</v>
      </c>
      <c r="R1326" s="369">
        <v>2</v>
      </c>
      <c r="S1326" s="364">
        <v>3</v>
      </c>
      <c r="T1326" s="8"/>
      <c r="U1326" s="371">
        <v>30</v>
      </c>
      <c r="V1326" s="370">
        <v>42069977</v>
      </c>
      <c r="W1326" s="373" t="s">
        <v>850</v>
      </c>
      <c r="X1326" s="364" t="s">
        <v>315</v>
      </c>
      <c r="Y1326" s="364" t="s">
        <v>686</v>
      </c>
      <c r="Z1326" s="364"/>
      <c r="AA1326" s="364"/>
      <c r="AB1326" s="364" t="s">
        <v>865</v>
      </c>
      <c r="AC1326" s="364"/>
      <c r="AD1326" s="369"/>
      <c r="AE1326" s="370"/>
      <c r="AF1326" s="370"/>
      <c r="AG1326" s="370" t="s">
        <v>559</v>
      </c>
      <c r="AH1326" s="364">
        <v>4</v>
      </c>
      <c r="AI1326" s="364">
        <v>7</v>
      </c>
      <c r="AJ1326" s="364">
        <v>40</v>
      </c>
      <c r="AK1326" s="364">
        <v>9</v>
      </c>
      <c r="AL1326" s="364">
        <v>20</v>
      </c>
      <c r="AM1326" s="22">
        <f t="shared" si="605"/>
        <v>2</v>
      </c>
      <c r="AN1326" s="104">
        <f t="shared" si="603"/>
        <v>0.31944444444444448</v>
      </c>
      <c r="AO1326" s="104">
        <f t="shared" si="604"/>
        <v>0.3888888888888889</v>
      </c>
      <c r="AP1326" s="22" t="str" cm="1">
        <f t="array" ref="AP1326">IF(W1326="","",IF(SUMPRODUCT((W1326=$W$7:$W$2042)*(AH1326=$AH$7:$AH$2042)*(AN1326=$AN$7:$AN$2042)*(AO1326=$AO$7:$AO$2042)*(ROW($W$7:$W$2042)&lt;&gt;ROW(W1326))*((R1326=0)*($R$7:$R$2042&gt;0)+(R1326&gt;0)*($R$7:$R$2042=0)))&gt;0,"SALONES UNIDOS",IF(SUMPRODUCT((W1326=$W$7:$W$2042)*(AH1326=$AH$7:$AH$2042)*((AN1326&lt;$AO$7:$AO$2042)*(AO1326&gt;$AN$7:$AN$2042))*(ROW($W$7:$W$2042)&lt;&gt;ROW(W1326)))&gt;0,"Cruzado","Sin cruce")))</f>
        <v>Sin cruce</v>
      </c>
      <c r="AQ1326" s="104">
        <f t="shared" ref="AQ1326:AQ1327" si="624">AN1326</f>
        <v>0.31944444444444448</v>
      </c>
      <c r="AR1326" s="104">
        <f t="shared" ref="AR1326:AR1327" si="625">AO1326</f>
        <v>0.3888888888888889</v>
      </c>
      <c r="AS1326" s="22"/>
      <c r="AT1326" s="22"/>
      <c r="AU1326" s="361" t="str" cm="1">
        <f t="array" ref="AU1326">IF(AB1326="","",IF(SUMPRODUCT((AB1326=$AB$989:$AB$1558)*(AH1326=$AH$989:$AH$1558)*(AQ1326=$AQ$989:$AQ$1558)*(AR1326=$AR$989:$AR$1558)*(ROW($AB$989:$AB$1558)&lt;&gt;ROW(AB1326))*((R1326=0)*($R$989:$R$1558&gt;0)+(R1326&gt;0)*($R$989:$R$1558=0)))&gt;0,"SALONES UNIDOS",IF(SUMPRODUCT((AB1326=$AB$989:$AB$1558)*(AH1326=$AH$989:$AH$1558)*((AQ1326&lt;$AR$989:$AR$1558)*(AR1326&gt;$AQ$989:$AQ$1558))*(ROW($AB$989:$AB$1558)&lt;&gt;ROW(AB1326)))&gt;0,"Cruzado","Sin cruce")))</f>
        <v>Sin cruce</v>
      </c>
      <c r="AV1326" s="361" t="str" cm="1">
        <f t="array" ref="AV1326">IF(AD1326="","",IF(SUMPRODUCT((AD1326=$AD$989:$AD$1558)*(AH1326=$AH$989:$AH$1558)*(AS1326=$AS$989:$AS$1558)*(AT1326=$AT$989:$AT$1558)*(ROW($AD$989:$AD$1558)&lt;&gt;ROW(AD1326))*((R1326=0)*($R$989:$R$1558&gt;0)+(R1326&gt;0)*($R$989:$R$1558=0)))&gt;0,"SALONES UNIDOS",IF(SUMPRODUCT((AD1326=$AD$989:$AD$1558)*(AH1326=$AH$989:$AH$1558)*((AS1326&lt;$AT$989:$AT$1558)*(AT1326&gt;$AS$989:$AS$1558))*(ROW($AD$989:$AD$1558)&lt;&gt;ROW(AD1326)))&gt;0,"Cruzado","Sin cruce")))</f>
        <v/>
      </c>
      <c r="AW1326" s="104" t="str">
        <f t="shared" si="606"/>
        <v>OB3PRINCIPALB</v>
      </c>
      <c r="AX1326" s="104" t="str" cm="1">
        <f t="array" ref="AX1326">IF(AW1326="","",IF(SUMPRODUCT((AW1326=$AW$7:$AW$2042)*(AH1326=$AH$7:$AH$2042)*(AN1326=$AN$7:$AN$2042)*(AO1326=$AO$7:$AO$2042)*(ROW($AW$7:$AW$2042)&lt;&gt;ROW(AW1326))*((R1326=0)*($R$7:$R$2042&gt;0)+(R1326&gt;0)*($R$7:$R$2042=0)))&gt;0,"SALONES UNIDOS",IF(SUMPRODUCT((AW1326=$AW$7:$AW$2042)*(AH1326=$AH$7:$AH$2042)*((AN1326&lt;$AO$7:$AO$2042)*(AO1326&gt;$AN$7:$AN$2042))*(ROW($AW$7:$AW$2042)&lt;&gt;ROW(AW1326)))&gt;0,"Cruzado","Sin cruce")))</f>
        <v>Sin cruce</v>
      </c>
    </row>
    <row r="1327" spans="2:50" ht="19.8" hidden="1" customHeight="1" x14ac:dyDescent="0.25">
      <c r="B1327" s="494" t="s">
        <v>314</v>
      </c>
      <c r="C1327" s="369" t="s">
        <v>970</v>
      </c>
      <c r="D1327" s="369">
        <v>20261</v>
      </c>
      <c r="E1327" s="373" t="s">
        <v>280</v>
      </c>
      <c r="F1327" s="370" t="s">
        <v>291</v>
      </c>
      <c r="G1327" s="373" t="s">
        <v>295</v>
      </c>
      <c r="H1327" s="373">
        <v>3</v>
      </c>
      <c r="I1327" s="373" t="s">
        <v>281</v>
      </c>
      <c r="J1327" s="373" t="s">
        <v>281</v>
      </c>
      <c r="K1327" s="194" t="s">
        <v>372</v>
      </c>
      <c r="L1327" s="364" t="s">
        <v>373</v>
      </c>
      <c r="M1327" s="364" t="s">
        <v>349</v>
      </c>
      <c r="N1327" s="364" t="s">
        <v>318</v>
      </c>
      <c r="O1327" s="373" t="s">
        <v>315</v>
      </c>
      <c r="P1327" s="364">
        <v>3</v>
      </c>
      <c r="Q1327" s="364">
        <v>0</v>
      </c>
      <c r="R1327" s="369">
        <v>3</v>
      </c>
      <c r="S1327" s="364">
        <v>4</v>
      </c>
      <c r="T1327" s="8"/>
      <c r="U1327" s="374">
        <v>30</v>
      </c>
      <c r="V1327" s="370">
        <v>40930821</v>
      </c>
      <c r="W1327" s="373" t="s">
        <v>180</v>
      </c>
      <c r="X1327" s="364" t="s">
        <v>315</v>
      </c>
      <c r="Y1327" s="364" t="s">
        <v>686</v>
      </c>
      <c r="Z1327" s="364"/>
      <c r="AA1327" s="364"/>
      <c r="AB1327" s="364" t="s">
        <v>865</v>
      </c>
      <c r="AC1327" s="364"/>
      <c r="AD1327" s="369"/>
      <c r="AE1327" s="370"/>
      <c r="AF1327" s="370"/>
      <c r="AG1327" s="370" t="s">
        <v>559</v>
      </c>
      <c r="AH1327" s="364">
        <v>3</v>
      </c>
      <c r="AI1327" s="364">
        <v>15</v>
      </c>
      <c r="AJ1327" s="364">
        <v>10</v>
      </c>
      <c r="AK1327" s="364">
        <v>17</v>
      </c>
      <c r="AL1327" s="364">
        <v>40</v>
      </c>
      <c r="AM1327" s="22">
        <f t="shared" si="605"/>
        <v>3</v>
      </c>
      <c r="AN1327" s="104">
        <f t="shared" si="603"/>
        <v>0.63194444444444442</v>
      </c>
      <c r="AO1327" s="104">
        <f t="shared" si="604"/>
        <v>0.73611111111111116</v>
      </c>
      <c r="AP1327" s="22" t="str" cm="1">
        <f t="array" ref="AP1327">IF(W1327="","",IF(SUMPRODUCT((W1327=$W$7:$W$2042)*(AH1327=$AH$7:$AH$2042)*(AN1327=$AN$7:$AN$2042)*(AO1327=$AO$7:$AO$2042)*(ROW($W$7:$W$2042)&lt;&gt;ROW(W1327))*((R1327=0)*($R$7:$R$2042&gt;0)+(R1327&gt;0)*($R$7:$R$2042=0)))&gt;0,"SALONES UNIDOS",IF(SUMPRODUCT((W1327=$W$7:$W$2042)*(AH1327=$AH$7:$AH$2042)*((AN1327&lt;$AO$7:$AO$2042)*(AO1327&gt;$AN$7:$AN$2042))*(ROW($W$7:$W$2042)&lt;&gt;ROW(W1327)))&gt;0,"Cruzado","Sin cruce")))</f>
        <v>Sin cruce</v>
      </c>
      <c r="AQ1327" s="104">
        <f t="shared" si="624"/>
        <v>0.63194444444444442</v>
      </c>
      <c r="AR1327" s="104">
        <f t="shared" si="625"/>
        <v>0.73611111111111116</v>
      </c>
      <c r="AS1327" s="22"/>
      <c r="AT1327" s="22"/>
      <c r="AU1327" s="361" t="str" cm="1">
        <f t="array" ref="AU1327">IF(AB1327="","",IF(SUMPRODUCT((AB1327=$AB$989:$AB$1558)*(AH1327=$AH$989:$AH$1558)*(AQ1327=$AQ$989:$AQ$1558)*(AR1327=$AR$989:$AR$1558)*(ROW($AB$989:$AB$1558)&lt;&gt;ROW(AB1327))*((R1327=0)*($R$989:$R$1558&gt;0)+(R1327&gt;0)*($R$989:$R$1558=0)))&gt;0,"SALONES UNIDOS",IF(SUMPRODUCT((AB1327=$AB$989:$AB$1558)*(AH1327=$AH$989:$AH$1558)*((AQ1327&lt;$AR$989:$AR$1558)*(AR1327&gt;$AQ$989:$AQ$1558))*(ROW($AB$989:$AB$1558)&lt;&gt;ROW(AB1327)))&gt;0,"Cruzado","Sin cruce")))</f>
        <v>Sin cruce</v>
      </c>
      <c r="AV1327" s="361" t="str" cm="1">
        <f t="array" ref="AV1327">IF(AD1327="","",IF(SUMPRODUCT((AD1327=$AD$989:$AD$1558)*(AH1327=$AH$989:$AH$1558)*(AS1327=$AS$989:$AS$1558)*(AT1327=$AT$989:$AT$1558)*(ROW($AD$989:$AD$1558)&lt;&gt;ROW(AD1327))*((R1327=0)*($R$989:$R$1558&gt;0)+(R1327&gt;0)*($R$989:$R$1558=0)))&gt;0,"SALONES UNIDOS",IF(SUMPRODUCT((AD1327=$AD$989:$AD$1558)*(AH1327=$AH$989:$AH$1558)*((AS1327&lt;$AT$989:$AT$1558)*(AT1327&gt;$AS$989:$AS$1558))*(ROW($AD$989:$AD$1558)&lt;&gt;ROW(AD1327)))&gt;0,"Cruzado","Sin cruce")))</f>
        <v/>
      </c>
      <c r="AW1327" s="104" t="str">
        <f t="shared" si="606"/>
        <v>OB3PRINCIPALB</v>
      </c>
      <c r="AX1327" s="104" t="str" cm="1">
        <f t="array" ref="AX1327">IF(AW1327="","",IF(SUMPRODUCT((AW1327=$AW$7:$AW$2042)*(AH1327=$AH$7:$AH$2042)*(AN1327=$AN$7:$AN$2042)*(AO1327=$AO$7:$AO$2042)*(ROW($AW$7:$AW$2042)&lt;&gt;ROW(AW1327))*((R1327=0)*($R$7:$R$2042&gt;0)+(R1327&gt;0)*($R$7:$R$2042=0)))&gt;0,"SALONES UNIDOS",IF(SUMPRODUCT((AW1327=$AW$7:$AW$2042)*(AH1327=$AH$7:$AH$2042)*((AN1327&lt;$AO$7:$AO$2042)*(AO1327&gt;$AN$7:$AN$2042))*(ROW($AW$7:$AW$2042)&lt;&gt;ROW(AW1327)))&gt;0,"Cruzado","Sin cruce")))</f>
        <v>Sin cruce</v>
      </c>
    </row>
    <row r="1328" spans="2:50" ht="19.8" hidden="1" customHeight="1" x14ac:dyDescent="0.25">
      <c r="B1328" s="494" t="s">
        <v>314</v>
      </c>
      <c r="C1328" s="369" t="s">
        <v>970</v>
      </c>
      <c r="D1328" s="369">
        <v>20261</v>
      </c>
      <c r="E1328" s="373" t="s">
        <v>280</v>
      </c>
      <c r="F1328" s="370" t="s">
        <v>291</v>
      </c>
      <c r="G1328" s="373" t="s">
        <v>295</v>
      </c>
      <c r="H1328" s="373">
        <v>3</v>
      </c>
      <c r="I1328" s="373" t="s">
        <v>412</v>
      </c>
      <c r="J1328" s="373" t="s">
        <v>281</v>
      </c>
      <c r="K1328" s="194" t="s">
        <v>372</v>
      </c>
      <c r="L1328" s="364" t="s">
        <v>373</v>
      </c>
      <c r="M1328" s="364" t="s">
        <v>349</v>
      </c>
      <c r="N1328" s="364" t="s">
        <v>318</v>
      </c>
      <c r="O1328" s="373" t="s">
        <v>315</v>
      </c>
      <c r="P1328" s="364">
        <v>0</v>
      </c>
      <c r="Q1328" s="364">
        <v>2</v>
      </c>
      <c r="R1328" s="369">
        <v>2</v>
      </c>
      <c r="S1328" s="364">
        <v>4</v>
      </c>
      <c r="T1328" s="8"/>
      <c r="U1328" s="374">
        <v>15</v>
      </c>
      <c r="V1328" s="370">
        <v>40930821</v>
      </c>
      <c r="W1328" s="373" t="s">
        <v>180</v>
      </c>
      <c r="X1328" s="364" t="s">
        <v>315</v>
      </c>
      <c r="Y1328" s="364" t="s">
        <v>686</v>
      </c>
      <c r="Z1328" s="364"/>
      <c r="AA1328" s="364"/>
      <c r="AB1328" s="370"/>
      <c r="AC1328" s="364"/>
      <c r="AD1328" s="364" t="s">
        <v>853</v>
      </c>
      <c r="AE1328" s="370"/>
      <c r="AF1328" s="370"/>
      <c r="AG1328" s="370" t="s">
        <v>301</v>
      </c>
      <c r="AH1328" s="364">
        <v>3</v>
      </c>
      <c r="AI1328" s="364">
        <v>17</v>
      </c>
      <c r="AJ1328" s="364">
        <v>40</v>
      </c>
      <c r="AK1328" s="364">
        <v>19</v>
      </c>
      <c r="AL1328" s="364">
        <v>20</v>
      </c>
      <c r="AM1328" s="22">
        <f t="shared" si="605"/>
        <v>2</v>
      </c>
      <c r="AN1328" s="104">
        <f t="shared" si="603"/>
        <v>0.73611111111111116</v>
      </c>
      <c r="AO1328" s="104">
        <f t="shared" si="604"/>
        <v>0.80555555555555547</v>
      </c>
      <c r="AP1328" s="22" t="str" cm="1">
        <f t="array" ref="AP1328">IF(W1328="","",IF(SUMPRODUCT((W1328=$W$7:$W$2042)*(AH1328=$AH$7:$AH$2042)*(AN1328=$AN$7:$AN$2042)*(AO1328=$AO$7:$AO$2042)*(ROW($W$7:$W$2042)&lt;&gt;ROW(W1328))*((R1328=0)*($R$7:$R$2042&gt;0)+(R1328&gt;0)*($R$7:$R$2042=0)))&gt;0,"SALONES UNIDOS",IF(SUMPRODUCT((W1328=$W$7:$W$2042)*(AH1328=$AH$7:$AH$2042)*((AN1328&lt;$AO$7:$AO$2042)*(AO1328&gt;$AN$7:$AN$2042))*(ROW($W$7:$W$2042)&lt;&gt;ROW(W1328)))&gt;0,"Cruzado","Sin cruce")))</f>
        <v>Sin cruce</v>
      </c>
      <c r="AQ1328" s="22"/>
      <c r="AR1328" s="22"/>
      <c r="AS1328" s="104">
        <f t="shared" ref="AS1328:AS1329" si="626">AN1328</f>
        <v>0.73611111111111116</v>
      </c>
      <c r="AT1328" s="104">
        <f t="shared" ref="AT1328:AT1329" si="627">AO1328</f>
        <v>0.80555555555555547</v>
      </c>
      <c r="AU1328" s="361" t="str" cm="1">
        <f t="array" ref="AU1328">IF(AB1328="","",IF(SUMPRODUCT((AB1328=$AB$989:$AB$1558)*(AH1328=$AH$989:$AH$1558)*(AQ1328=$AQ$989:$AQ$1558)*(AR1328=$AR$989:$AR$1558)*(ROW($AB$989:$AB$1558)&lt;&gt;ROW(AB1328))*((R1328=0)*($R$989:$R$1558&gt;0)+(R1328&gt;0)*($R$989:$R$1558=0)))&gt;0,"SALONES UNIDOS",IF(SUMPRODUCT((AB1328=$AB$989:$AB$1558)*(AH1328=$AH$989:$AH$1558)*((AQ1328&lt;$AR$989:$AR$1558)*(AR1328&gt;$AQ$989:$AQ$1558))*(ROW($AB$989:$AB$1558)&lt;&gt;ROW(AB1328)))&gt;0,"Cruzado","Sin cruce")))</f>
        <v/>
      </c>
      <c r="AV1328" s="361" t="str" cm="1">
        <f t="array" ref="AV1328">IF(AD1328="","",IF(SUMPRODUCT((AD1328=$AD$989:$AD$1558)*(AH1328=$AH$989:$AH$1558)*(AS1328=$AS$989:$AS$1558)*(AT1328=$AT$989:$AT$1558)*(ROW($AD$989:$AD$1558)&lt;&gt;ROW(AD1328))*((R1328=0)*($R$989:$R$1558&gt;0)+(R1328&gt;0)*($R$989:$R$1558=0)))&gt;0,"SALONES UNIDOS",IF(SUMPRODUCT((AD1328=$AD$989:$AD$1558)*(AH1328=$AH$989:$AH$1558)*((AS1328&lt;$AT$989:$AT$1558)*(AT1328&gt;$AS$989:$AS$1558))*(ROW($AD$989:$AD$1558)&lt;&gt;ROW(AD1328)))&gt;0,"Cruzado","Sin cruce")))</f>
        <v>Sin cruce</v>
      </c>
      <c r="AW1328" s="104" t="str">
        <f t="shared" si="606"/>
        <v>OB3PRINCIPALB</v>
      </c>
      <c r="AX1328" s="104" t="str" cm="1">
        <f t="array" ref="AX1328">IF(AW1328="","",IF(SUMPRODUCT((AW1328=$AW$7:$AW$2042)*(AH1328=$AH$7:$AH$2042)*(AN1328=$AN$7:$AN$2042)*(AO1328=$AO$7:$AO$2042)*(ROW($AW$7:$AW$2042)&lt;&gt;ROW(AW1328))*((R1328=0)*($R$7:$R$2042&gt;0)+(R1328&gt;0)*($R$7:$R$2042=0)))&gt;0,"SALONES UNIDOS",IF(SUMPRODUCT((AW1328=$AW$7:$AW$2042)*(AH1328=$AH$7:$AH$2042)*((AN1328&lt;$AO$7:$AO$2042)*(AO1328&gt;$AN$7:$AN$2042))*(ROW($AW$7:$AW$2042)&lt;&gt;ROW(AW1328)))&gt;0,"Cruzado","Sin cruce")))</f>
        <v>Sin cruce</v>
      </c>
    </row>
    <row r="1329" spans="2:50" ht="19.8" hidden="1" customHeight="1" x14ac:dyDescent="0.25">
      <c r="B1329" s="494" t="s">
        <v>314</v>
      </c>
      <c r="C1329" s="369" t="s">
        <v>970</v>
      </c>
      <c r="D1329" s="369">
        <v>20261</v>
      </c>
      <c r="E1329" s="373" t="s">
        <v>280</v>
      </c>
      <c r="F1329" s="370" t="s">
        <v>291</v>
      </c>
      <c r="G1329" s="373" t="s">
        <v>295</v>
      </c>
      <c r="H1329" s="373">
        <v>3</v>
      </c>
      <c r="I1329" s="373" t="s">
        <v>571</v>
      </c>
      <c r="J1329" s="373" t="s">
        <v>281</v>
      </c>
      <c r="K1329" s="194" t="s">
        <v>372</v>
      </c>
      <c r="L1329" s="364" t="s">
        <v>373</v>
      </c>
      <c r="M1329" s="364" t="s">
        <v>349</v>
      </c>
      <c r="N1329" s="364" t="s">
        <v>318</v>
      </c>
      <c r="O1329" s="373" t="s">
        <v>315</v>
      </c>
      <c r="P1329" s="364">
        <v>0</v>
      </c>
      <c r="Q1329" s="364">
        <v>2</v>
      </c>
      <c r="R1329" s="369">
        <v>2</v>
      </c>
      <c r="S1329" s="364">
        <v>4</v>
      </c>
      <c r="T1329" s="8"/>
      <c r="U1329" s="374">
        <v>15</v>
      </c>
      <c r="V1329" s="370">
        <v>40930821</v>
      </c>
      <c r="W1329" s="373" t="s">
        <v>180</v>
      </c>
      <c r="X1329" s="364" t="s">
        <v>315</v>
      </c>
      <c r="Y1329" s="364" t="s">
        <v>686</v>
      </c>
      <c r="Z1329" s="364"/>
      <c r="AA1329" s="364"/>
      <c r="AB1329" s="370"/>
      <c r="AC1329" s="364"/>
      <c r="AD1329" s="364" t="s">
        <v>853</v>
      </c>
      <c r="AE1329" s="370"/>
      <c r="AF1329" s="370"/>
      <c r="AG1329" s="370" t="s">
        <v>301</v>
      </c>
      <c r="AH1329" s="364">
        <v>3</v>
      </c>
      <c r="AI1329" s="364">
        <v>19</v>
      </c>
      <c r="AJ1329" s="364">
        <v>20</v>
      </c>
      <c r="AK1329" s="364">
        <v>21</v>
      </c>
      <c r="AL1329" s="364">
        <v>0</v>
      </c>
      <c r="AM1329" s="22">
        <f t="shared" si="605"/>
        <v>2</v>
      </c>
      <c r="AN1329" s="104">
        <f t="shared" si="603"/>
        <v>0.80555555555555547</v>
      </c>
      <c r="AO1329" s="104">
        <f t="shared" si="604"/>
        <v>0.875</v>
      </c>
      <c r="AP1329" s="22" t="str" cm="1">
        <f t="array" ref="AP1329">IF(W1329="","",IF(SUMPRODUCT((W1329=$W$7:$W$2042)*(AH1329=$AH$7:$AH$2042)*(AN1329=$AN$7:$AN$2042)*(AO1329=$AO$7:$AO$2042)*(ROW($W$7:$W$2042)&lt;&gt;ROW(W1329))*((R1329=0)*($R$7:$R$2042&gt;0)+(R1329&gt;0)*($R$7:$R$2042=0)))&gt;0,"SALONES UNIDOS",IF(SUMPRODUCT((W1329=$W$7:$W$2042)*(AH1329=$AH$7:$AH$2042)*((AN1329&lt;$AO$7:$AO$2042)*(AO1329&gt;$AN$7:$AN$2042))*(ROW($W$7:$W$2042)&lt;&gt;ROW(W1329)))&gt;0,"Cruzado","Sin cruce")))</f>
        <v>Sin cruce</v>
      </c>
      <c r="AQ1329" s="22"/>
      <c r="AR1329" s="22"/>
      <c r="AS1329" s="104">
        <f t="shared" si="626"/>
        <v>0.80555555555555547</v>
      </c>
      <c r="AT1329" s="104">
        <f t="shared" si="627"/>
        <v>0.875</v>
      </c>
      <c r="AU1329" s="361" t="str" cm="1">
        <f t="array" ref="AU1329">IF(AB1329="","",IF(SUMPRODUCT((AB1329=$AB$989:$AB$1558)*(AH1329=$AH$989:$AH$1558)*(AQ1329=$AQ$989:$AQ$1558)*(AR1329=$AR$989:$AR$1558)*(ROW($AB$989:$AB$1558)&lt;&gt;ROW(AB1329))*((R1329=0)*($R$989:$R$1558&gt;0)+(R1329&gt;0)*($R$989:$R$1558=0)))&gt;0,"SALONES UNIDOS",IF(SUMPRODUCT((AB1329=$AB$989:$AB$1558)*(AH1329=$AH$989:$AH$1558)*((AQ1329&lt;$AR$989:$AR$1558)*(AR1329&gt;$AQ$989:$AQ$1558))*(ROW($AB$989:$AB$1558)&lt;&gt;ROW(AB1329)))&gt;0,"Cruzado","Sin cruce")))</f>
        <v/>
      </c>
      <c r="AV1329" s="361" t="str" cm="1">
        <f t="array" ref="AV1329">IF(AD1329="","",IF(SUMPRODUCT((AD1329=$AD$989:$AD$1558)*(AH1329=$AH$989:$AH$1558)*(AS1329=$AS$989:$AS$1558)*(AT1329=$AT$989:$AT$1558)*(ROW($AD$989:$AD$1558)&lt;&gt;ROW(AD1329))*((R1329=0)*($R$989:$R$1558&gt;0)+(R1329&gt;0)*($R$989:$R$1558=0)))&gt;0,"SALONES UNIDOS",IF(SUMPRODUCT((AD1329=$AD$989:$AD$1558)*(AH1329=$AH$989:$AH$1558)*((AS1329&lt;$AT$989:$AT$1558)*(AT1329&gt;$AS$989:$AS$1558))*(ROW($AD$989:$AD$1558)&lt;&gt;ROW(AD1329)))&gt;0,"Cruzado","Sin cruce")))</f>
        <v>Sin cruce</v>
      </c>
      <c r="AW1329" s="104" t="str">
        <f t="shared" si="606"/>
        <v>OB3PRINCIPALB</v>
      </c>
      <c r="AX1329" s="104" t="str" cm="1">
        <f t="array" ref="AX1329">IF(AW1329="","",IF(SUMPRODUCT((AW1329=$AW$7:$AW$2042)*(AH1329=$AH$7:$AH$2042)*(AN1329=$AN$7:$AN$2042)*(AO1329=$AO$7:$AO$2042)*(ROW($AW$7:$AW$2042)&lt;&gt;ROW(AW1329))*((R1329=0)*($R$7:$R$2042&gt;0)+(R1329&gt;0)*($R$7:$R$2042=0)))&gt;0,"SALONES UNIDOS",IF(SUMPRODUCT((AW1329=$AW$7:$AW$2042)*(AH1329=$AH$7:$AH$2042)*((AN1329&lt;$AO$7:$AO$2042)*(AO1329&gt;$AN$7:$AN$2042))*(ROW($AW$7:$AW$2042)&lt;&gt;ROW(AW1329)))&gt;0,"Cruzado","Sin cruce")))</f>
        <v>Sin cruce</v>
      </c>
    </row>
    <row r="1330" spans="2:50" ht="19.8" hidden="1" customHeight="1" x14ac:dyDescent="0.25">
      <c r="B1330" s="494" t="s">
        <v>314</v>
      </c>
      <c r="C1330" s="369" t="s">
        <v>970</v>
      </c>
      <c r="D1330" s="369">
        <v>20261</v>
      </c>
      <c r="E1330" s="373" t="s">
        <v>280</v>
      </c>
      <c r="F1330" s="370" t="s">
        <v>291</v>
      </c>
      <c r="G1330" s="373" t="s">
        <v>295</v>
      </c>
      <c r="H1330" s="373">
        <v>3</v>
      </c>
      <c r="I1330" s="373" t="s">
        <v>281</v>
      </c>
      <c r="J1330" s="373" t="s">
        <v>281</v>
      </c>
      <c r="K1330" s="194" t="s">
        <v>688</v>
      </c>
      <c r="L1330" s="364" t="s">
        <v>689</v>
      </c>
      <c r="M1330" s="364" t="s">
        <v>349</v>
      </c>
      <c r="N1330" s="364" t="s">
        <v>318</v>
      </c>
      <c r="O1330" s="373" t="s">
        <v>315</v>
      </c>
      <c r="P1330" s="364">
        <v>2</v>
      </c>
      <c r="Q1330" s="364">
        <v>0</v>
      </c>
      <c r="R1330" s="369">
        <v>2</v>
      </c>
      <c r="S1330" s="364">
        <v>3</v>
      </c>
      <c r="T1330" s="8"/>
      <c r="U1330" s="374">
        <v>30</v>
      </c>
      <c r="V1330" s="370">
        <v>21463142</v>
      </c>
      <c r="W1330" s="373" t="s">
        <v>52</v>
      </c>
      <c r="X1330" s="364" t="s">
        <v>315</v>
      </c>
      <c r="Y1330" s="364" t="s">
        <v>686</v>
      </c>
      <c r="Z1330" s="364"/>
      <c r="AA1330" s="364"/>
      <c r="AB1330" s="364" t="s">
        <v>865</v>
      </c>
      <c r="AC1330" s="364"/>
      <c r="AD1330" s="369"/>
      <c r="AE1330" s="370"/>
      <c r="AF1330" s="370"/>
      <c r="AG1330" s="370" t="s">
        <v>559</v>
      </c>
      <c r="AH1330" s="364">
        <v>2</v>
      </c>
      <c r="AI1330" s="364">
        <v>15</v>
      </c>
      <c r="AJ1330" s="364">
        <v>10</v>
      </c>
      <c r="AK1330" s="364">
        <v>16</v>
      </c>
      <c r="AL1330" s="364">
        <v>50</v>
      </c>
      <c r="AM1330" s="22">
        <f t="shared" si="605"/>
        <v>2</v>
      </c>
      <c r="AN1330" s="104">
        <f t="shared" si="603"/>
        <v>0.63194444444444442</v>
      </c>
      <c r="AO1330" s="104">
        <f t="shared" si="604"/>
        <v>0.70138888888888884</v>
      </c>
      <c r="AP1330" s="22" t="str" cm="1">
        <f t="array" ref="AP1330">IF(W1330="","",IF(SUMPRODUCT((W1330=$W$7:$W$2042)*(AH1330=$AH$7:$AH$2042)*(AN1330=$AN$7:$AN$2042)*(AO1330=$AO$7:$AO$2042)*(ROW($W$7:$W$2042)&lt;&gt;ROW(W1330))*((R1330=0)*($R$7:$R$2042&gt;0)+(R1330&gt;0)*($R$7:$R$2042=0)))&gt;0,"SALONES UNIDOS",IF(SUMPRODUCT((W1330=$W$7:$W$2042)*(AH1330=$AH$7:$AH$2042)*((AN1330&lt;$AO$7:$AO$2042)*(AO1330&gt;$AN$7:$AN$2042))*(ROW($W$7:$W$2042)&lt;&gt;ROW(W1330)))&gt;0,"Cruzado","Sin cruce")))</f>
        <v>Sin cruce</v>
      </c>
      <c r="AQ1330" s="104">
        <f>AN1330</f>
        <v>0.63194444444444442</v>
      </c>
      <c r="AR1330" s="104">
        <f>AO1330</f>
        <v>0.70138888888888884</v>
      </c>
      <c r="AS1330" s="22"/>
      <c r="AT1330" s="22"/>
      <c r="AU1330" s="361" t="str" cm="1">
        <f t="array" ref="AU1330">IF(AB1330="","",IF(SUMPRODUCT((AB1330=$AB$989:$AB$1558)*(AH1330=$AH$989:$AH$1558)*(AQ1330=$AQ$989:$AQ$1558)*(AR1330=$AR$989:$AR$1558)*(ROW($AB$989:$AB$1558)&lt;&gt;ROW(AB1330))*((R1330=0)*($R$989:$R$1558&gt;0)+(R1330&gt;0)*($R$989:$R$1558=0)))&gt;0,"SALONES UNIDOS",IF(SUMPRODUCT((AB1330=$AB$989:$AB$1558)*(AH1330=$AH$989:$AH$1558)*((AQ1330&lt;$AR$989:$AR$1558)*(AR1330&gt;$AQ$989:$AQ$1558))*(ROW($AB$989:$AB$1558)&lt;&gt;ROW(AB1330)))&gt;0,"Cruzado","Sin cruce")))</f>
        <v>Sin cruce</v>
      </c>
      <c r="AV1330" s="361" t="str" cm="1">
        <f t="array" ref="AV1330">IF(AD1330="","",IF(SUMPRODUCT((AD1330=$AD$989:$AD$1558)*(AH1330=$AH$989:$AH$1558)*(AS1330=$AS$989:$AS$1558)*(AT1330=$AT$989:$AT$1558)*(ROW($AD$989:$AD$1558)&lt;&gt;ROW(AD1330))*((R1330=0)*($R$989:$R$1558&gt;0)+(R1330&gt;0)*($R$989:$R$1558=0)))&gt;0,"SALONES UNIDOS",IF(SUMPRODUCT((AD1330=$AD$989:$AD$1558)*(AH1330=$AH$989:$AH$1558)*((AS1330&lt;$AT$989:$AT$1558)*(AT1330&gt;$AS$989:$AS$1558))*(ROW($AD$989:$AD$1558)&lt;&gt;ROW(AD1330)))&gt;0,"Cruzado","Sin cruce")))</f>
        <v/>
      </c>
      <c r="AW1330" s="104" t="str">
        <f t="shared" si="606"/>
        <v>OB3PRINCIPALB</v>
      </c>
      <c r="AX1330" s="104" t="str" cm="1">
        <f t="array" ref="AX1330">IF(AW1330="","",IF(SUMPRODUCT((AW1330=$AW$7:$AW$2042)*(AH1330=$AH$7:$AH$2042)*(AN1330=$AN$7:$AN$2042)*(AO1330=$AO$7:$AO$2042)*(ROW($AW$7:$AW$2042)&lt;&gt;ROW(AW1330))*((R1330=0)*($R$7:$R$2042&gt;0)+(R1330&gt;0)*($R$7:$R$2042=0)))&gt;0,"SALONES UNIDOS",IF(SUMPRODUCT((AW1330=$AW$7:$AW$2042)*(AH1330=$AH$7:$AH$2042)*((AN1330&lt;$AO$7:$AO$2042)*(AO1330&gt;$AN$7:$AN$2042))*(ROW($AW$7:$AW$2042)&lt;&gt;ROW(AW1330)))&gt;0,"Cruzado","Sin cruce")))</f>
        <v>Sin cruce</v>
      </c>
    </row>
    <row r="1331" spans="2:50" ht="19.8" hidden="1" customHeight="1" x14ac:dyDescent="0.25">
      <c r="B1331" s="494" t="s">
        <v>314</v>
      </c>
      <c r="C1331" s="369" t="s">
        <v>970</v>
      </c>
      <c r="D1331" s="369">
        <v>20261</v>
      </c>
      <c r="E1331" s="373" t="s">
        <v>280</v>
      </c>
      <c r="F1331" s="370" t="s">
        <v>291</v>
      </c>
      <c r="G1331" s="373" t="s">
        <v>295</v>
      </c>
      <c r="H1331" s="373">
        <v>3</v>
      </c>
      <c r="I1331" s="373" t="s">
        <v>412</v>
      </c>
      <c r="J1331" s="373" t="s">
        <v>281</v>
      </c>
      <c r="K1331" s="194" t="s">
        <v>688</v>
      </c>
      <c r="L1331" s="364" t="s">
        <v>689</v>
      </c>
      <c r="M1331" s="364" t="s">
        <v>349</v>
      </c>
      <c r="N1331" s="364" t="s">
        <v>318</v>
      </c>
      <c r="O1331" s="373" t="s">
        <v>315</v>
      </c>
      <c r="P1331" s="364">
        <v>0</v>
      </c>
      <c r="Q1331" s="364">
        <v>2</v>
      </c>
      <c r="R1331" s="369">
        <v>2</v>
      </c>
      <c r="S1331" s="364">
        <v>3</v>
      </c>
      <c r="T1331" s="8"/>
      <c r="U1331" s="374">
        <v>15</v>
      </c>
      <c r="V1331" s="370">
        <v>21463142</v>
      </c>
      <c r="W1331" s="373" t="s">
        <v>52</v>
      </c>
      <c r="X1331" s="364" t="s">
        <v>315</v>
      </c>
      <c r="Y1331" s="364" t="s">
        <v>686</v>
      </c>
      <c r="Z1331" s="364"/>
      <c r="AA1331" s="364"/>
      <c r="AB1331" s="370"/>
      <c r="AC1331" s="364"/>
      <c r="AD1331" s="364" t="s">
        <v>835</v>
      </c>
      <c r="AE1331" s="370"/>
      <c r="AF1331" s="370"/>
      <c r="AG1331" s="370" t="s">
        <v>301</v>
      </c>
      <c r="AH1331" s="364">
        <v>2</v>
      </c>
      <c r="AI1331" s="364">
        <v>16</v>
      </c>
      <c r="AJ1331" s="364">
        <v>50</v>
      </c>
      <c r="AK1331" s="364">
        <v>18</v>
      </c>
      <c r="AL1331" s="364">
        <v>30</v>
      </c>
      <c r="AM1331" s="22">
        <f t="shared" si="605"/>
        <v>2</v>
      </c>
      <c r="AN1331" s="104">
        <f t="shared" si="603"/>
        <v>0.70138888888888884</v>
      </c>
      <c r="AO1331" s="104">
        <f t="shared" si="604"/>
        <v>0.77083333333333337</v>
      </c>
      <c r="AP1331" s="22" t="str" cm="1">
        <f t="array" ref="AP1331">IF(W1331="","",IF(SUMPRODUCT((W1331=$W$7:$W$2042)*(AH1331=$AH$7:$AH$2042)*(AN1331=$AN$7:$AN$2042)*(AO1331=$AO$7:$AO$2042)*(ROW($W$7:$W$2042)&lt;&gt;ROW(W1331))*((R1331=0)*($R$7:$R$2042&gt;0)+(R1331&gt;0)*($R$7:$R$2042=0)))&gt;0,"SALONES UNIDOS",IF(SUMPRODUCT((W1331=$W$7:$W$2042)*(AH1331=$AH$7:$AH$2042)*((AN1331&lt;$AO$7:$AO$2042)*(AO1331&gt;$AN$7:$AN$2042))*(ROW($W$7:$W$2042)&lt;&gt;ROW(W1331)))&gt;0,"Cruzado","Sin cruce")))</f>
        <v>Sin cruce</v>
      </c>
      <c r="AQ1331" s="22"/>
      <c r="AR1331" s="22"/>
      <c r="AS1331" s="104">
        <f t="shared" ref="AS1331:AS1332" si="628">AN1331</f>
        <v>0.70138888888888884</v>
      </c>
      <c r="AT1331" s="104">
        <f t="shared" ref="AT1331:AT1332" si="629">AO1331</f>
        <v>0.77083333333333337</v>
      </c>
      <c r="AU1331" s="361" t="str" cm="1">
        <f t="array" ref="AU1331">IF(AB1331="","",IF(SUMPRODUCT((AB1331=$AB$989:$AB$1558)*(AH1331=$AH$989:$AH$1558)*(AQ1331=$AQ$989:$AQ$1558)*(AR1331=$AR$989:$AR$1558)*(ROW($AB$989:$AB$1558)&lt;&gt;ROW(AB1331))*((R1331=0)*($R$989:$R$1558&gt;0)+(R1331&gt;0)*($R$989:$R$1558=0)))&gt;0,"SALONES UNIDOS",IF(SUMPRODUCT((AB1331=$AB$989:$AB$1558)*(AH1331=$AH$989:$AH$1558)*((AQ1331&lt;$AR$989:$AR$1558)*(AR1331&gt;$AQ$989:$AQ$1558))*(ROW($AB$989:$AB$1558)&lt;&gt;ROW(AB1331)))&gt;0,"Cruzado","Sin cruce")))</f>
        <v/>
      </c>
      <c r="AV1331" s="361" t="str" cm="1">
        <f t="array" ref="AV1331">IF(AD1331="","",IF(SUMPRODUCT((AD1331=$AD$989:$AD$1558)*(AH1331=$AH$989:$AH$1558)*(AS1331=$AS$989:$AS$1558)*(AT1331=$AT$989:$AT$1558)*(ROW($AD$989:$AD$1558)&lt;&gt;ROW(AD1331))*((R1331=0)*($R$989:$R$1558&gt;0)+(R1331&gt;0)*($R$989:$R$1558=0)))&gt;0,"SALONES UNIDOS",IF(SUMPRODUCT((AD1331=$AD$989:$AD$1558)*(AH1331=$AH$989:$AH$1558)*((AS1331&lt;$AT$989:$AT$1558)*(AT1331&gt;$AS$989:$AS$1558))*(ROW($AD$989:$AD$1558)&lt;&gt;ROW(AD1331)))&gt;0,"Cruzado","Sin cruce")))</f>
        <v>Sin cruce</v>
      </c>
      <c r="AW1331" s="104" t="str">
        <f t="shared" si="606"/>
        <v>OB3PRINCIPALB</v>
      </c>
      <c r="AX1331" s="104" t="str" cm="1">
        <f t="array" ref="AX1331">IF(AW1331="","",IF(SUMPRODUCT((AW1331=$AW$7:$AW$2042)*(AH1331=$AH$7:$AH$2042)*(AN1331=$AN$7:$AN$2042)*(AO1331=$AO$7:$AO$2042)*(ROW($AW$7:$AW$2042)&lt;&gt;ROW(AW1331))*((R1331=0)*($R$7:$R$2042&gt;0)+(R1331&gt;0)*($R$7:$R$2042=0)))&gt;0,"SALONES UNIDOS",IF(SUMPRODUCT((AW1331=$AW$7:$AW$2042)*(AH1331=$AH$7:$AH$2042)*((AN1331&lt;$AO$7:$AO$2042)*(AO1331&gt;$AN$7:$AN$2042))*(ROW($AW$7:$AW$2042)&lt;&gt;ROW(AW1331)))&gt;0,"Cruzado","Sin cruce")))</f>
        <v>Sin cruce</v>
      </c>
    </row>
    <row r="1332" spans="2:50" ht="19.8" hidden="1" customHeight="1" x14ac:dyDescent="0.25">
      <c r="B1332" s="494" t="s">
        <v>314</v>
      </c>
      <c r="C1332" s="369" t="s">
        <v>970</v>
      </c>
      <c r="D1332" s="369">
        <v>20261</v>
      </c>
      <c r="E1332" s="373" t="s">
        <v>280</v>
      </c>
      <c r="F1332" s="370" t="s">
        <v>291</v>
      </c>
      <c r="G1332" s="373" t="s">
        <v>295</v>
      </c>
      <c r="H1332" s="373">
        <v>3</v>
      </c>
      <c r="I1332" s="373" t="s">
        <v>571</v>
      </c>
      <c r="J1332" s="373" t="s">
        <v>281</v>
      </c>
      <c r="K1332" s="194" t="s">
        <v>688</v>
      </c>
      <c r="L1332" s="364" t="s">
        <v>689</v>
      </c>
      <c r="M1332" s="364" t="s">
        <v>349</v>
      </c>
      <c r="N1332" s="364" t="s">
        <v>318</v>
      </c>
      <c r="O1332" s="373" t="s">
        <v>315</v>
      </c>
      <c r="P1332" s="364">
        <v>0</v>
      </c>
      <c r="Q1332" s="364">
        <v>2</v>
      </c>
      <c r="R1332" s="369">
        <v>2</v>
      </c>
      <c r="S1332" s="364">
        <v>3</v>
      </c>
      <c r="T1332" s="8"/>
      <c r="U1332" s="374">
        <v>15</v>
      </c>
      <c r="V1332" s="370">
        <v>21463142</v>
      </c>
      <c r="W1332" s="373" t="s">
        <v>52</v>
      </c>
      <c r="X1332" s="364" t="s">
        <v>315</v>
      </c>
      <c r="Y1332" s="364" t="s">
        <v>686</v>
      </c>
      <c r="Z1332" s="364"/>
      <c r="AA1332" s="364"/>
      <c r="AB1332" s="370"/>
      <c r="AC1332" s="364"/>
      <c r="AD1332" s="364" t="s">
        <v>835</v>
      </c>
      <c r="AE1332" s="370"/>
      <c r="AF1332" s="370"/>
      <c r="AG1332" s="370" t="s">
        <v>301</v>
      </c>
      <c r="AH1332" s="364">
        <v>2</v>
      </c>
      <c r="AI1332" s="364">
        <v>18</v>
      </c>
      <c r="AJ1332" s="364">
        <v>30</v>
      </c>
      <c r="AK1332" s="364">
        <v>20</v>
      </c>
      <c r="AL1332" s="364">
        <v>10</v>
      </c>
      <c r="AM1332" s="22">
        <f t="shared" si="605"/>
        <v>2</v>
      </c>
      <c r="AN1332" s="104">
        <f t="shared" si="603"/>
        <v>0.77083333333333337</v>
      </c>
      <c r="AO1332" s="104">
        <f t="shared" si="604"/>
        <v>0.84027777777777779</v>
      </c>
      <c r="AP1332" s="22" t="str" cm="1">
        <f t="array" ref="AP1332">IF(W1332="","",IF(SUMPRODUCT((W1332=$W$7:$W$2042)*(AH1332=$AH$7:$AH$2042)*(AN1332=$AN$7:$AN$2042)*(AO1332=$AO$7:$AO$2042)*(ROW($W$7:$W$2042)&lt;&gt;ROW(W1332))*((R1332=0)*($R$7:$R$2042&gt;0)+(R1332&gt;0)*($R$7:$R$2042=0)))&gt;0,"SALONES UNIDOS",IF(SUMPRODUCT((W1332=$W$7:$W$2042)*(AH1332=$AH$7:$AH$2042)*((AN1332&lt;$AO$7:$AO$2042)*(AO1332&gt;$AN$7:$AN$2042))*(ROW($W$7:$W$2042)&lt;&gt;ROW(W1332)))&gt;0,"Cruzado","Sin cruce")))</f>
        <v>Sin cruce</v>
      </c>
      <c r="AQ1332" s="22"/>
      <c r="AR1332" s="22"/>
      <c r="AS1332" s="104">
        <f t="shared" si="628"/>
        <v>0.77083333333333337</v>
      </c>
      <c r="AT1332" s="104">
        <f t="shared" si="629"/>
        <v>0.84027777777777779</v>
      </c>
      <c r="AU1332" s="361" t="str" cm="1">
        <f t="array" ref="AU1332">IF(AB1332="","",IF(SUMPRODUCT((AB1332=$AB$989:$AB$1558)*(AH1332=$AH$989:$AH$1558)*(AQ1332=$AQ$989:$AQ$1558)*(AR1332=$AR$989:$AR$1558)*(ROW($AB$989:$AB$1558)&lt;&gt;ROW(AB1332))*((R1332=0)*($R$989:$R$1558&gt;0)+(R1332&gt;0)*($R$989:$R$1558=0)))&gt;0,"SALONES UNIDOS",IF(SUMPRODUCT((AB1332=$AB$989:$AB$1558)*(AH1332=$AH$989:$AH$1558)*((AQ1332&lt;$AR$989:$AR$1558)*(AR1332&gt;$AQ$989:$AQ$1558))*(ROW($AB$989:$AB$1558)&lt;&gt;ROW(AB1332)))&gt;0,"Cruzado","Sin cruce")))</f>
        <v/>
      </c>
      <c r="AV1332" s="361" t="str" cm="1">
        <f t="array" ref="AV1332">IF(AD1332="","",IF(SUMPRODUCT((AD1332=$AD$989:$AD$1558)*(AH1332=$AH$989:$AH$1558)*(AS1332=$AS$989:$AS$1558)*(AT1332=$AT$989:$AT$1558)*(ROW($AD$989:$AD$1558)&lt;&gt;ROW(AD1332))*((R1332=0)*($R$989:$R$1558&gt;0)+(R1332&gt;0)*($R$989:$R$1558=0)))&gt;0,"SALONES UNIDOS",IF(SUMPRODUCT((AD1332=$AD$989:$AD$1558)*(AH1332=$AH$989:$AH$1558)*((AS1332&lt;$AT$989:$AT$1558)*(AT1332&gt;$AS$989:$AS$1558))*(ROW($AD$989:$AD$1558)&lt;&gt;ROW(AD1332)))&gt;0,"Cruzado","Sin cruce")))</f>
        <v>Sin cruce</v>
      </c>
      <c r="AW1332" s="104" t="str">
        <f t="shared" si="606"/>
        <v>OB3PRINCIPALB</v>
      </c>
      <c r="AX1332" s="104" t="str" cm="1">
        <f t="array" ref="AX1332">IF(AW1332="","",IF(SUMPRODUCT((AW1332=$AW$7:$AW$2042)*(AH1332=$AH$7:$AH$2042)*(AN1332=$AN$7:$AN$2042)*(AO1332=$AO$7:$AO$2042)*(ROW($AW$7:$AW$2042)&lt;&gt;ROW(AW1332))*((R1332=0)*($R$7:$R$2042&gt;0)+(R1332&gt;0)*($R$7:$R$2042=0)))&gt;0,"SALONES UNIDOS",IF(SUMPRODUCT((AW1332=$AW$7:$AW$2042)*(AH1332=$AH$7:$AH$2042)*((AN1332&lt;$AO$7:$AO$2042)*(AO1332&gt;$AN$7:$AN$2042))*(ROW($AW$7:$AW$2042)&lt;&gt;ROW(AW1332)))&gt;0,"Cruzado","Sin cruce")))</f>
        <v>Sin cruce</v>
      </c>
    </row>
    <row r="1333" spans="2:50" ht="19.8" hidden="1" customHeight="1" x14ac:dyDescent="0.25">
      <c r="B1333" s="494" t="s">
        <v>314</v>
      </c>
      <c r="C1333" s="369" t="s">
        <v>970</v>
      </c>
      <c r="D1333" s="369">
        <v>20261</v>
      </c>
      <c r="E1333" s="373" t="s">
        <v>280</v>
      </c>
      <c r="F1333" s="370" t="s">
        <v>291</v>
      </c>
      <c r="G1333" s="373" t="s">
        <v>295</v>
      </c>
      <c r="H1333" s="373">
        <v>3</v>
      </c>
      <c r="I1333" s="373" t="s">
        <v>283</v>
      </c>
      <c r="J1333" s="373" t="s">
        <v>283</v>
      </c>
      <c r="K1333" s="194" t="s">
        <v>682</v>
      </c>
      <c r="L1333" s="364" t="s">
        <v>354</v>
      </c>
      <c r="M1333" s="364" t="s">
        <v>324</v>
      </c>
      <c r="N1333" s="364" t="s">
        <v>318</v>
      </c>
      <c r="O1333" s="373" t="s">
        <v>315</v>
      </c>
      <c r="P1333" s="364">
        <v>2</v>
      </c>
      <c r="Q1333" s="364">
        <v>4</v>
      </c>
      <c r="R1333" s="369">
        <v>6</v>
      </c>
      <c r="S1333" s="364">
        <v>4</v>
      </c>
      <c r="T1333" s="8"/>
      <c r="U1333" s="374">
        <v>30</v>
      </c>
      <c r="V1333" s="370">
        <v>41134475</v>
      </c>
      <c r="W1333" s="373" t="s">
        <v>84</v>
      </c>
      <c r="X1333" s="364" t="s">
        <v>315</v>
      </c>
      <c r="Y1333" s="364" t="s">
        <v>683</v>
      </c>
      <c r="Z1333" s="364"/>
      <c r="AA1333" s="364"/>
      <c r="AB1333" s="364" t="s">
        <v>855</v>
      </c>
      <c r="AC1333" s="364"/>
      <c r="AD1333" s="369"/>
      <c r="AE1333" s="370"/>
      <c r="AF1333" s="370"/>
      <c r="AG1333" s="370" t="s">
        <v>319</v>
      </c>
      <c r="AH1333" s="364">
        <v>7</v>
      </c>
      <c r="AI1333" s="364">
        <v>8</v>
      </c>
      <c r="AJ1333" s="364">
        <v>30</v>
      </c>
      <c r="AK1333" s="364">
        <v>13</v>
      </c>
      <c r="AL1333" s="364">
        <v>30</v>
      </c>
      <c r="AM1333" s="22">
        <f t="shared" si="605"/>
        <v>6</v>
      </c>
      <c r="AN1333" s="104">
        <f t="shared" si="603"/>
        <v>0.35416666666666663</v>
      </c>
      <c r="AO1333" s="104">
        <f t="shared" si="604"/>
        <v>0.5625</v>
      </c>
      <c r="AP1333" s="22" t="str" cm="1">
        <f t="array" ref="AP1333">IF(W1333="","",IF(SUMPRODUCT((W1333=$W$7:$W$2042)*(AH1333=$AH$7:$AH$2042)*(AN1333=$AN$7:$AN$2042)*(AO1333=$AO$7:$AO$2042)*(ROW($W$7:$W$2042)&lt;&gt;ROW(W1333))*((R1333=0)*($R$7:$R$2042&gt;0)+(R1333&gt;0)*($R$7:$R$2042=0)))&gt;0,"SALONES UNIDOS",IF(SUMPRODUCT((W1333=$W$7:$W$2042)*(AH1333=$AH$7:$AH$2042)*((AN1333&lt;$AO$7:$AO$2042)*(AO1333&gt;$AN$7:$AN$2042))*(ROW($W$7:$W$2042)&lt;&gt;ROW(W1333)))&gt;0,"Cruzado","Sin cruce")))</f>
        <v>Sin cruce</v>
      </c>
      <c r="AQ1333" s="104">
        <f>AN1333</f>
        <v>0.35416666666666663</v>
      </c>
      <c r="AR1333" s="104">
        <f>AO1333</f>
        <v>0.5625</v>
      </c>
      <c r="AS1333" s="22"/>
      <c r="AT1333" s="22"/>
      <c r="AU1333" s="361" t="str" cm="1">
        <f t="array" ref="AU1333">IF(AB1333="","",IF(SUMPRODUCT((AB1333=$AB$989:$AB$1558)*(AH1333=$AH$989:$AH$1558)*(AQ1333=$AQ$989:$AQ$1558)*(AR1333=$AR$989:$AR$1558)*(ROW($AB$989:$AB$1558)&lt;&gt;ROW(AB1333))*((R1333=0)*($R$989:$R$1558&gt;0)+(R1333&gt;0)*($R$989:$R$1558=0)))&gt;0,"SALONES UNIDOS",IF(SUMPRODUCT((AB1333=$AB$989:$AB$1558)*(AH1333=$AH$989:$AH$1558)*((AQ1333&lt;$AR$989:$AR$1558)*(AR1333&gt;$AQ$989:$AQ$1558))*(ROW($AB$989:$AB$1558)&lt;&gt;ROW(AB1333)))&gt;0,"Cruzado","Sin cruce")))</f>
        <v>Sin cruce</v>
      </c>
      <c r="AV1333" s="361" t="str" cm="1">
        <f t="array" ref="AV1333">IF(AD1333="","",IF(SUMPRODUCT((AD1333=$AD$989:$AD$1558)*(AH1333=$AH$989:$AH$1558)*(AS1333=$AS$989:$AS$1558)*(AT1333=$AT$989:$AT$1558)*(ROW($AD$989:$AD$1558)&lt;&gt;ROW(AD1333))*((R1333=0)*($R$989:$R$1558&gt;0)+(R1333&gt;0)*($R$989:$R$1558=0)))&gt;0,"SALONES UNIDOS",IF(SUMPRODUCT((AD1333=$AD$989:$AD$1558)*(AH1333=$AH$989:$AH$1558)*((AS1333&lt;$AT$989:$AT$1558)*(AT1333&gt;$AS$989:$AS$1558))*(ROW($AD$989:$AD$1558)&lt;&gt;ROW(AD1333)))&gt;0,"Cruzado","Sin cruce")))</f>
        <v/>
      </c>
      <c r="AW1333" s="104" t="str">
        <f t="shared" si="606"/>
        <v>OB3PRINCIPALC</v>
      </c>
      <c r="AX1333" s="104" t="str" cm="1">
        <f t="array" ref="AX1333">IF(AW1333="","",IF(SUMPRODUCT((AW1333=$AW$7:$AW$2042)*(AH1333=$AH$7:$AH$2042)*(AN1333=$AN$7:$AN$2042)*(AO1333=$AO$7:$AO$2042)*(ROW($AW$7:$AW$2042)&lt;&gt;ROW(AW1333))*((R1333=0)*($R$7:$R$2042&gt;0)+(R1333&gt;0)*($R$7:$R$2042=0)))&gt;0,"SALONES UNIDOS",IF(SUMPRODUCT((AW1333=$AW$7:$AW$2042)*(AH1333=$AH$7:$AH$2042)*((AN1333&lt;$AO$7:$AO$2042)*(AO1333&gt;$AN$7:$AN$2042))*(ROW($AW$7:$AW$2042)&lt;&gt;ROW(AW1333)))&gt;0,"Cruzado","Sin cruce")))</f>
        <v>Sin cruce</v>
      </c>
    </row>
    <row r="1334" spans="2:50" ht="19.8" hidden="1" customHeight="1" x14ac:dyDescent="0.25">
      <c r="B1334" s="494" t="s">
        <v>314</v>
      </c>
      <c r="C1334" s="369" t="s">
        <v>970</v>
      </c>
      <c r="D1334" s="369">
        <v>20261</v>
      </c>
      <c r="E1334" s="373" t="s">
        <v>280</v>
      </c>
      <c r="F1334" s="370" t="s">
        <v>291</v>
      </c>
      <c r="G1334" s="373" t="s">
        <v>295</v>
      </c>
      <c r="H1334" s="373">
        <v>3</v>
      </c>
      <c r="I1334" s="373" t="s">
        <v>283</v>
      </c>
      <c r="J1334" s="373" t="s">
        <v>283</v>
      </c>
      <c r="K1334" s="194" t="s">
        <v>685</v>
      </c>
      <c r="L1334" s="364" t="s">
        <v>594</v>
      </c>
      <c r="M1334" s="364" t="s">
        <v>324</v>
      </c>
      <c r="N1334" s="364" t="s">
        <v>318</v>
      </c>
      <c r="O1334" s="373" t="s">
        <v>321</v>
      </c>
      <c r="P1334" s="364">
        <v>3</v>
      </c>
      <c r="Q1334" s="364">
        <v>0</v>
      </c>
      <c r="R1334" s="369">
        <v>3</v>
      </c>
      <c r="S1334" s="364">
        <v>3</v>
      </c>
      <c r="T1334" s="8"/>
      <c r="U1334" s="374">
        <v>30</v>
      </c>
      <c r="V1334" s="370">
        <v>21882986</v>
      </c>
      <c r="W1334" s="373" t="s">
        <v>169</v>
      </c>
      <c r="X1334" s="364" t="s">
        <v>399</v>
      </c>
      <c r="Y1334" s="364" t="s">
        <v>686</v>
      </c>
      <c r="Z1334" s="364"/>
      <c r="AA1334" s="364"/>
      <c r="AB1334" s="370"/>
      <c r="AC1334" s="364"/>
      <c r="AD1334" s="369"/>
      <c r="AE1334" s="370"/>
      <c r="AF1334" s="370"/>
      <c r="AG1334" s="364" t="s">
        <v>559</v>
      </c>
      <c r="AH1334" s="364">
        <v>6</v>
      </c>
      <c r="AI1334" s="364">
        <v>13</v>
      </c>
      <c r="AJ1334" s="364">
        <v>30</v>
      </c>
      <c r="AK1334" s="364">
        <v>16</v>
      </c>
      <c r="AL1334" s="364">
        <v>0</v>
      </c>
      <c r="AM1334" s="22">
        <f t="shared" si="605"/>
        <v>3</v>
      </c>
      <c r="AN1334" s="104">
        <f t="shared" ref="AN1334:AN1397" si="630">AI1334/24+AJ1334/1440</f>
        <v>0.5625</v>
      </c>
      <c r="AO1334" s="104">
        <f t="shared" ref="AO1334:AO1397" si="631">AK1334/24+AL1334/1440</f>
        <v>0.66666666666666663</v>
      </c>
      <c r="AP1334" s="22" t="str" cm="1">
        <f t="array" ref="AP1334">IF(W1334="","",IF(SUMPRODUCT((W1334=$W$7:$W$2042)*(AH1334=$AH$7:$AH$2042)*(AN1334=$AN$7:$AN$2042)*(AO1334=$AO$7:$AO$2042)*(ROW($W$7:$W$2042)&lt;&gt;ROW(W1334))*((R1334=0)*($R$7:$R$2042&gt;0)+(R1334&gt;0)*($R$7:$R$2042=0)))&gt;0,"SALONES UNIDOS",IF(SUMPRODUCT((W1334=$W$7:$W$2042)*(AH1334=$AH$7:$AH$2042)*((AN1334&lt;$AO$7:$AO$2042)*(AO1334&gt;$AN$7:$AN$2042))*(ROW($W$7:$W$2042)&lt;&gt;ROW(W1334)))&gt;0,"Cruzado","Sin cruce")))</f>
        <v>Sin cruce</v>
      </c>
      <c r="AQ1334" s="104"/>
      <c r="AR1334" s="104"/>
      <c r="AS1334" s="22"/>
      <c r="AT1334" s="22"/>
      <c r="AU1334" s="361" t="str" cm="1">
        <f t="array" ref="AU1334">IF(AB1334="","",IF(SUMPRODUCT((AB1334=$AB$989:$AB$1558)*(AH1334=$AH$989:$AH$1558)*(AQ1334=$AQ$989:$AQ$1558)*(AR1334=$AR$989:$AR$1558)*(ROW($AB$989:$AB$1558)&lt;&gt;ROW(AB1334))*((R1334=0)*($R$989:$R$1558&gt;0)+(R1334&gt;0)*($R$989:$R$1558=0)))&gt;0,"SALONES UNIDOS",IF(SUMPRODUCT((AB1334=$AB$989:$AB$1558)*(AH1334=$AH$989:$AH$1558)*((AQ1334&lt;$AR$989:$AR$1558)*(AR1334&gt;$AQ$989:$AQ$1558))*(ROW($AB$989:$AB$1558)&lt;&gt;ROW(AB1334)))&gt;0,"Cruzado","Sin cruce")))</f>
        <v/>
      </c>
      <c r="AV1334" s="361" t="str" cm="1">
        <f t="array" ref="AV1334">IF(AD1334="","",IF(SUMPRODUCT((AD1334=$AD$989:$AD$1558)*(AH1334=$AH$989:$AH$1558)*(AS1334=$AS$989:$AS$1558)*(AT1334=$AT$989:$AT$1558)*(ROW($AD$989:$AD$1558)&lt;&gt;ROW(AD1334))*((R1334=0)*($R$989:$R$1558&gt;0)+(R1334&gt;0)*($R$989:$R$1558=0)))&gt;0,"SALONES UNIDOS",IF(SUMPRODUCT((AD1334=$AD$989:$AD$1558)*(AH1334=$AH$989:$AH$1558)*((AS1334&lt;$AT$989:$AT$1558)*(AT1334&gt;$AS$989:$AS$1558))*(ROW($AD$989:$AD$1558)&lt;&gt;ROW(AD1334)))&gt;0,"Cruzado","Sin cruce")))</f>
        <v/>
      </c>
      <c r="AW1334" s="104" t="str">
        <f t="shared" si="606"/>
        <v>OB3PRINCIPALC</v>
      </c>
      <c r="AX1334" s="104" t="str" cm="1">
        <f t="array" ref="AX1334">IF(AW1334="","",IF(SUMPRODUCT((AW1334=$AW$7:$AW$2042)*(AH1334=$AH$7:$AH$2042)*(AN1334=$AN$7:$AN$2042)*(AO1334=$AO$7:$AO$2042)*(ROW($AW$7:$AW$2042)&lt;&gt;ROW(AW1334))*((R1334=0)*($R$7:$R$2042&gt;0)+(R1334&gt;0)*($R$7:$R$2042=0)))&gt;0,"SALONES UNIDOS",IF(SUMPRODUCT((AW1334=$AW$7:$AW$2042)*(AH1334=$AH$7:$AH$2042)*((AN1334&lt;$AO$7:$AO$2042)*(AO1334&gt;$AN$7:$AN$2042))*(ROW($AW$7:$AW$2042)&lt;&gt;ROW(AW1334)))&gt;0,"Cruzado","Sin cruce")))</f>
        <v>Sin cruce</v>
      </c>
    </row>
    <row r="1335" spans="2:50" ht="19.8" hidden="1" customHeight="1" x14ac:dyDescent="0.25">
      <c r="B1335" s="494" t="s">
        <v>314</v>
      </c>
      <c r="C1335" s="369" t="s">
        <v>970</v>
      </c>
      <c r="D1335" s="369">
        <v>20261</v>
      </c>
      <c r="E1335" s="373" t="s">
        <v>280</v>
      </c>
      <c r="F1335" s="370" t="s">
        <v>291</v>
      </c>
      <c r="G1335" s="373" t="s">
        <v>295</v>
      </c>
      <c r="H1335" s="373">
        <v>3</v>
      </c>
      <c r="I1335" s="373" t="s">
        <v>283</v>
      </c>
      <c r="J1335" s="373" t="s">
        <v>283</v>
      </c>
      <c r="K1335" s="194" t="s">
        <v>374</v>
      </c>
      <c r="L1335" s="364" t="s">
        <v>375</v>
      </c>
      <c r="M1335" s="364" t="s">
        <v>349</v>
      </c>
      <c r="N1335" s="364" t="s">
        <v>318</v>
      </c>
      <c r="O1335" s="373" t="s">
        <v>315</v>
      </c>
      <c r="P1335" s="364">
        <v>2</v>
      </c>
      <c r="Q1335" s="364">
        <v>0</v>
      </c>
      <c r="R1335" s="369">
        <v>2</v>
      </c>
      <c r="S1335" s="364">
        <v>3</v>
      </c>
      <c r="T1335" s="8"/>
      <c r="U1335" s="374">
        <v>30</v>
      </c>
      <c r="V1335" s="370">
        <v>21836179</v>
      </c>
      <c r="W1335" s="373" t="s">
        <v>24</v>
      </c>
      <c r="X1335" s="364" t="s">
        <v>315</v>
      </c>
      <c r="Y1335" s="364" t="s">
        <v>686</v>
      </c>
      <c r="Z1335" s="364"/>
      <c r="AA1335" s="364"/>
      <c r="AB1335" s="364" t="s">
        <v>844</v>
      </c>
      <c r="AC1335" s="364"/>
      <c r="AD1335" s="369"/>
      <c r="AE1335" s="370"/>
      <c r="AF1335" s="370"/>
      <c r="AG1335" s="370" t="s">
        <v>559</v>
      </c>
      <c r="AH1335" s="364">
        <v>4</v>
      </c>
      <c r="AI1335" s="364">
        <v>15</v>
      </c>
      <c r="AJ1335" s="364">
        <v>10</v>
      </c>
      <c r="AK1335" s="364">
        <v>16</v>
      </c>
      <c r="AL1335" s="364">
        <v>50</v>
      </c>
      <c r="AM1335" s="22">
        <f t="shared" si="605"/>
        <v>2</v>
      </c>
      <c r="AN1335" s="104">
        <f t="shared" si="630"/>
        <v>0.63194444444444442</v>
      </c>
      <c r="AO1335" s="104">
        <f t="shared" si="631"/>
        <v>0.70138888888888884</v>
      </c>
      <c r="AP1335" s="22" t="str" cm="1">
        <f t="array" ref="AP1335">IF(W1335="","",IF(SUMPRODUCT((W1335=$W$7:$W$2042)*(AH1335=$AH$7:$AH$2042)*(AN1335=$AN$7:$AN$2042)*(AO1335=$AO$7:$AO$2042)*(ROW($W$7:$W$2042)&lt;&gt;ROW(W1335))*((R1335=0)*($R$7:$R$2042&gt;0)+(R1335&gt;0)*($R$7:$R$2042=0)))&gt;0,"SALONES UNIDOS",IF(SUMPRODUCT((W1335=$W$7:$W$2042)*(AH1335=$AH$7:$AH$2042)*((AN1335&lt;$AO$7:$AO$2042)*(AO1335&gt;$AN$7:$AN$2042))*(ROW($W$7:$W$2042)&lt;&gt;ROW(W1335)))&gt;0,"Cruzado","Sin cruce")))</f>
        <v>Sin cruce</v>
      </c>
      <c r="AQ1335" s="104">
        <f>AN1335</f>
        <v>0.63194444444444442</v>
      </c>
      <c r="AR1335" s="104">
        <f>AO1335</f>
        <v>0.70138888888888884</v>
      </c>
      <c r="AS1335" s="22"/>
      <c r="AT1335" s="22"/>
      <c r="AU1335" s="361" t="str" cm="1">
        <f t="array" ref="AU1335">IF(AB1335="","",IF(SUMPRODUCT((AB1335=$AB$989:$AB$1558)*(AH1335=$AH$989:$AH$1558)*(AQ1335=$AQ$989:$AQ$1558)*(AR1335=$AR$989:$AR$1558)*(ROW($AB$989:$AB$1558)&lt;&gt;ROW(AB1335))*((R1335=0)*($R$989:$R$1558&gt;0)+(R1335&gt;0)*($R$989:$R$1558=0)))&gt;0,"SALONES UNIDOS",IF(SUMPRODUCT((AB1335=$AB$989:$AB$1558)*(AH1335=$AH$989:$AH$1558)*((AQ1335&lt;$AR$989:$AR$1558)*(AR1335&gt;$AQ$989:$AQ$1558))*(ROW($AB$989:$AB$1558)&lt;&gt;ROW(AB1335)))&gt;0,"Cruzado","Sin cruce")))</f>
        <v>Sin cruce</v>
      </c>
      <c r="AV1335" s="361" t="str" cm="1">
        <f t="array" ref="AV1335">IF(AD1335="","",IF(SUMPRODUCT((AD1335=$AD$989:$AD$1558)*(AH1335=$AH$989:$AH$1558)*(AS1335=$AS$989:$AS$1558)*(AT1335=$AT$989:$AT$1558)*(ROW($AD$989:$AD$1558)&lt;&gt;ROW(AD1335))*((R1335=0)*($R$989:$R$1558&gt;0)+(R1335&gt;0)*($R$989:$R$1558=0)))&gt;0,"SALONES UNIDOS",IF(SUMPRODUCT((AD1335=$AD$989:$AD$1558)*(AH1335=$AH$989:$AH$1558)*((AS1335&lt;$AT$989:$AT$1558)*(AT1335&gt;$AS$989:$AS$1558))*(ROW($AD$989:$AD$1558)&lt;&gt;ROW(AD1335)))&gt;0,"Cruzado","Sin cruce")))</f>
        <v/>
      </c>
      <c r="AW1335" s="104" t="str">
        <f t="shared" si="606"/>
        <v>OB3PRINCIPALC</v>
      </c>
      <c r="AX1335" s="104" t="str" cm="1">
        <f t="array" ref="AX1335">IF(AW1335="","",IF(SUMPRODUCT((AW1335=$AW$7:$AW$2042)*(AH1335=$AH$7:$AH$2042)*(AN1335=$AN$7:$AN$2042)*(AO1335=$AO$7:$AO$2042)*(ROW($AW$7:$AW$2042)&lt;&gt;ROW(AW1335))*((R1335=0)*($R$7:$R$2042&gt;0)+(R1335&gt;0)*($R$7:$R$2042=0)))&gt;0,"SALONES UNIDOS",IF(SUMPRODUCT((AW1335=$AW$7:$AW$2042)*(AH1335=$AH$7:$AH$2042)*((AN1335&lt;$AO$7:$AO$2042)*(AO1335&gt;$AN$7:$AN$2042))*(ROW($AW$7:$AW$2042)&lt;&gt;ROW(AW1335)))&gt;0,"Cruzado","Sin cruce")))</f>
        <v>Sin cruce</v>
      </c>
    </row>
    <row r="1336" spans="2:50" ht="19.8" hidden="1" customHeight="1" x14ac:dyDescent="0.25">
      <c r="B1336" s="494" t="s">
        <v>314</v>
      </c>
      <c r="C1336" s="369" t="s">
        <v>970</v>
      </c>
      <c r="D1336" s="369">
        <v>20261</v>
      </c>
      <c r="E1336" s="373" t="s">
        <v>280</v>
      </c>
      <c r="F1336" s="370" t="s">
        <v>291</v>
      </c>
      <c r="G1336" s="373" t="s">
        <v>295</v>
      </c>
      <c r="H1336" s="373">
        <v>3</v>
      </c>
      <c r="I1336" s="373" t="s">
        <v>572</v>
      </c>
      <c r="J1336" s="373" t="s">
        <v>283</v>
      </c>
      <c r="K1336" s="194" t="s">
        <v>374</v>
      </c>
      <c r="L1336" s="364" t="s">
        <v>375</v>
      </c>
      <c r="M1336" s="364" t="s">
        <v>349</v>
      </c>
      <c r="N1336" s="364" t="s">
        <v>318</v>
      </c>
      <c r="O1336" s="373" t="s">
        <v>315</v>
      </c>
      <c r="P1336" s="364">
        <v>0</v>
      </c>
      <c r="Q1336" s="364">
        <v>2</v>
      </c>
      <c r="R1336" s="369">
        <v>2</v>
      </c>
      <c r="S1336" s="364">
        <v>3</v>
      </c>
      <c r="T1336" s="8"/>
      <c r="U1336" s="374">
        <v>15</v>
      </c>
      <c r="V1336" s="370">
        <v>21836179</v>
      </c>
      <c r="W1336" s="373" t="s">
        <v>24</v>
      </c>
      <c r="X1336" s="364" t="s">
        <v>315</v>
      </c>
      <c r="Y1336" s="364" t="s">
        <v>686</v>
      </c>
      <c r="Z1336" s="364"/>
      <c r="AA1336" s="364"/>
      <c r="AB1336" s="370"/>
      <c r="AC1336" s="364"/>
      <c r="AD1336" s="364" t="s">
        <v>845</v>
      </c>
      <c r="AE1336" s="370"/>
      <c r="AF1336" s="370"/>
      <c r="AG1336" s="370" t="s">
        <v>301</v>
      </c>
      <c r="AH1336" s="364">
        <v>4</v>
      </c>
      <c r="AI1336" s="364">
        <v>16</v>
      </c>
      <c r="AJ1336" s="364">
        <v>50</v>
      </c>
      <c r="AK1336" s="364">
        <v>18</v>
      </c>
      <c r="AL1336" s="364">
        <v>30</v>
      </c>
      <c r="AM1336" s="22">
        <f t="shared" si="605"/>
        <v>2</v>
      </c>
      <c r="AN1336" s="104">
        <f t="shared" si="630"/>
        <v>0.70138888888888884</v>
      </c>
      <c r="AO1336" s="104">
        <f t="shared" si="631"/>
        <v>0.77083333333333337</v>
      </c>
      <c r="AP1336" s="22" t="str" cm="1">
        <f t="array" ref="AP1336">IF(W1336="","",IF(SUMPRODUCT((W1336=$W$7:$W$2042)*(AH1336=$AH$7:$AH$2042)*(AN1336=$AN$7:$AN$2042)*(AO1336=$AO$7:$AO$2042)*(ROW($W$7:$W$2042)&lt;&gt;ROW(W1336))*((R1336=0)*($R$7:$R$2042&gt;0)+(R1336&gt;0)*($R$7:$R$2042=0)))&gt;0,"SALONES UNIDOS",IF(SUMPRODUCT((W1336=$W$7:$W$2042)*(AH1336=$AH$7:$AH$2042)*((AN1336&lt;$AO$7:$AO$2042)*(AO1336&gt;$AN$7:$AN$2042))*(ROW($W$7:$W$2042)&lt;&gt;ROW(W1336)))&gt;0,"Cruzado","Sin cruce")))</f>
        <v>Sin cruce</v>
      </c>
      <c r="AQ1336" s="22"/>
      <c r="AR1336" s="22"/>
      <c r="AS1336" s="104">
        <f t="shared" ref="AS1336:AS1337" si="632">AN1336</f>
        <v>0.70138888888888884</v>
      </c>
      <c r="AT1336" s="104">
        <f t="shared" ref="AT1336:AT1337" si="633">AO1336</f>
        <v>0.77083333333333337</v>
      </c>
      <c r="AU1336" s="361" t="str" cm="1">
        <f t="array" ref="AU1336">IF(AB1336="","",IF(SUMPRODUCT((AB1336=$AB$989:$AB$1558)*(AH1336=$AH$989:$AH$1558)*(AQ1336=$AQ$989:$AQ$1558)*(AR1336=$AR$989:$AR$1558)*(ROW($AB$989:$AB$1558)&lt;&gt;ROW(AB1336))*((R1336=0)*($R$989:$R$1558&gt;0)+(R1336&gt;0)*($R$989:$R$1558=0)))&gt;0,"SALONES UNIDOS",IF(SUMPRODUCT((AB1336=$AB$989:$AB$1558)*(AH1336=$AH$989:$AH$1558)*((AQ1336&lt;$AR$989:$AR$1558)*(AR1336&gt;$AQ$989:$AQ$1558))*(ROW($AB$989:$AB$1558)&lt;&gt;ROW(AB1336)))&gt;0,"Cruzado","Sin cruce")))</f>
        <v/>
      </c>
      <c r="AV1336" s="361" t="str" cm="1">
        <f t="array" ref="AV1336">IF(AD1336="","",IF(SUMPRODUCT((AD1336=$AD$989:$AD$1558)*(AH1336=$AH$989:$AH$1558)*(AS1336=$AS$989:$AS$1558)*(AT1336=$AT$989:$AT$1558)*(ROW($AD$989:$AD$1558)&lt;&gt;ROW(AD1336))*((R1336=0)*($R$989:$R$1558&gt;0)+(R1336&gt;0)*($R$989:$R$1558=0)))&gt;0,"SALONES UNIDOS",IF(SUMPRODUCT((AD1336=$AD$989:$AD$1558)*(AH1336=$AH$989:$AH$1558)*((AS1336&lt;$AT$989:$AT$1558)*(AT1336&gt;$AS$989:$AS$1558))*(ROW($AD$989:$AD$1558)&lt;&gt;ROW(AD1336)))&gt;0,"Cruzado","Sin cruce")))</f>
        <v>Sin cruce</v>
      </c>
      <c r="AW1336" s="104" t="str">
        <f t="shared" si="606"/>
        <v>OB3PRINCIPALC</v>
      </c>
      <c r="AX1336" s="104" t="str" cm="1">
        <f t="array" ref="AX1336">IF(AW1336="","",IF(SUMPRODUCT((AW1336=$AW$7:$AW$2042)*(AH1336=$AH$7:$AH$2042)*(AN1336=$AN$7:$AN$2042)*(AO1336=$AO$7:$AO$2042)*(ROW($AW$7:$AW$2042)&lt;&gt;ROW(AW1336))*((R1336=0)*($R$7:$R$2042&gt;0)+(R1336&gt;0)*($R$7:$R$2042=0)))&gt;0,"SALONES UNIDOS",IF(SUMPRODUCT((AW1336=$AW$7:$AW$2042)*(AH1336=$AH$7:$AH$2042)*((AN1336&lt;$AO$7:$AO$2042)*(AO1336&gt;$AN$7:$AN$2042))*(ROW($AW$7:$AW$2042)&lt;&gt;ROW(AW1336)))&gt;0,"Cruzado","Sin cruce")))</f>
        <v>Sin cruce</v>
      </c>
    </row>
    <row r="1337" spans="2:50" ht="19.8" hidden="1" customHeight="1" x14ac:dyDescent="0.25">
      <c r="B1337" s="494" t="s">
        <v>314</v>
      </c>
      <c r="C1337" s="369" t="s">
        <v>970</v>
      </c>
      <c r="D1337" s="369">
        <v>20261</v>
      </c>
      <c r="E1337" s="373" t="s">
        <v>280</v>
      </c>
      <c r="F1337" s="370" t="s">
        <v>291</v>
      </c>
      <c r="G1337" s="373" t="s">
        <v>295</v>
      </c>
      <c r="H1337" s="373">
        <v>3</v>
      </c>
      <c r="I1337" s="373" t="s">
        <v>573</v>
      </c>
      <c r="J1337" s="373" t="s">
        <v>283</v>
      </c>
      <c r="K1337" s="194" t="s">
        <v>374</v>
      </c>
      <c r="L1337" s="364" t="s">
        <v>375</v>
      </c>
      <c r="M1337" s="364" t="s">
        <v>349</v>
      </c>
      <c r="N1337" s="364" t="s">
        <v>318</v>
      </c>
      <c r="O1337" s="373" t="s">
        <v>315</v>
      </c>
      <c r="P1337" s="364">
        <v>0</v>
      </c>
      <c r="Q1337" s="364">
        <v>2</v>
      </c>
      <c r="R1337" s="369">
        <v>2</v>
      </c>
      <c r="S1337" s="364">
        <v>3</v>
      </c>
      <c r="T1337" s="8"/>
      <c r="U1337" s="374">
        <v>15</v>
      </c>
      <c r="V1337" s="370">
        <v>21836179</v>
      </c>
      <c r="W1337" s="373" t="s">
        <v>24</v>
      </c>
      <c r="X1337" s="364" t="s">
        <v>315</v>
      </c>
      <c r="Y1337" s="364" t="s">
        <v>686</v>
      </c>
      <c r="Z1337" s="364"/>
      <c r="AA1337" s="364"/>
      <c r="AB1337" s="370"/>
      <c r="AC1337" s="364"/>
      <c r="AD1337" s="364" t="s">
        <v>845</v>
      </c>
      <c r="AE1337" s="370"/>
      <c r="AF1337" s="370"/>
      <c r="AG1337" s="370" t="s">
        <v>301</v>
      </c>
      <c r="AH1337" s="364">
        <v>4</v>
      </c>
      <c r="AI1337" s="364">
        <v>18</v>
      </c>
      <c r="AJ1337" s="364">
        <v>30</v>
      </c>
      <c r="AK1337" s="364">
        <v>20</v>
      </c>
      <c r="AL1337" s="364">
        <v>10</v>
      </c>
      <c r="AM1337" s="22">
        <f t="shared" si="605"/>
        <v>2</v>
      </c>
      <c r="AN1337" s="104">
        <f t="shared" si="630"/>
        <v>0.77083333333333337</v>
      </c>
      <c r="AO1337" s="104">
        <f t="shared" si="631"/>
        <v>0.84027777777777779</v>
      </c>
      <c r="AP1337" s="22" t="str" cm="1">
        <f t="array" ref="AP1337">IF(W1337="","",IF(SUMPRODUCT((W1337=$W$7:$W$2042)*(AH1337=$AH$7:$AH$2042)*(AN1337=$AN$7:$AN$2042)*(AO1337=$AO$7:$AO$2042)*(ROW($W$7:$W$2042)&lt;&gt;ROW(W1337))*((R1337=0)*($R$7:$R$2042&gt;0)+(R1337&gt;0)*($R$7:$R$2042=0)))&gt;0,"SALONES UNIDOS",IF(SUMPRODUCT((W1337=$W$7:$W$2042)*(AH1337=$AH$7:$AH$2042)*((AN1337&lt;$AO$7:$AO$2042)*(AO1337&gt;$AN$7:$AN$2042))*(ROW($W$7:$W$2042)&lt;&gt;ROW(W1337)))&gt;0,"Cruzado","Sin cruce")))</f>
        <v>Sin cruce</v>
      </c>
      <c r="AQ1337" s="22"/>
      <c r="AR1337" s="22"/>
      <c r="AS1337" s="104">
        <f t="shared" si="632"/>
        <v>0.77083333333333337</v>
      </c>
      <c r="AT1337" s="104">
        <f t="shared" si="633"/>
        <v>0.84027777777777779</v>
      </c>
      <c r="AU1337" s="361" t="str" cm="1">
        <f t="array" ref="AU1337">IF(AB1337="","",IF(SUMPRODUCT((AB1337=$AB$989:$AB$1558)*(AH1337=$AH$989:$AH$1558)*(AQ1337=$AQ$989:$AQ$1558)*(AR1337=$AR$989:$AR$1558)*(ROW($AB$989:$AB$1558)&lt;&gt;ROW(AB1337))*((R1337=0)*($R$989:$R$1558&gt;0)+(R1337&gt;0)*($R$989:$R$1558=0)))&gt;0,"SALONES UNIDOS",IF(SUMPRODUCT((AB1337=$AB$989:$AB$1558)*(AH1337=$AH$989:$AH$1558)*((AQ1337&lt;$AR$989:$AR$1558)*(AR1337&gt;$AQ$989:$AQ$1558))*(ROW($AB$989:$AB$1558)&lt;&gt;ROW(AB1337)))&gt;0,"Cruzado","Sin cruce")))</f>
        <v/>
      </c>
      <c r="AV1337" s="361" t="str" cm="1">
        <f t="array" ref="AV1337">IF(AD1337="","",IF(SUMPRODUCT((AD1337=$AD$989:$AD$1558)*(AH1337=$AH$989:$AH$1558)*(AS1337=$AS$989:$AS$1558)*(AT1337=$AT$989:$AT$1558)*(ROW($AD$989:$AD$1558)&lt;&gt;ROW(AD1337))*((R1337=0)*($R$989:$R$1558&gt;0)+(R1337&gt;0)*($R$989:$R$1558=0)))&gt;0,"SALONES UNIDOS",IF(SUMPRODUCT((AD1337=$AD$989:$AD$1558)*(AH1337=$AH$989:$AH$1558)*((AS1337&lt;$AT$989:$AT$1558)*(AT1337&gt;$AS$989:$AS$1558))*(ROW($AD$989:$AD$1558)&lt;&gt;ROW(AD1337)))&gt;0,"Cruzado","Sin cruce")))</f>
        <v>Sin cruce</v>
      </c>
      <c r="AW1337" s="104" t="str">
        <f t="shared" si="606"/>
        <v>OB3PRINCIPALC</v>
      </c>
      <c r="AX1337" s="104" t="str" cm="1">
        <f t="array" ref="AX1337">IF(AW1337="","",IF(SUMPRODUCT((AW1337=$AW$7:$AW$2042)*(AH1337=$AH$7:$AH$2042)*(AN1337=$AN$7:$AN$2042)*(AO1337=$AO$7:$AO$2042)*(ROW($AW$7:$AW$2042)&lt;&gt;ROW(AW1337))*((R1337=0)*($R$7:$R$2042&gt;0)+(R1337&gt;0)*($R$7:$R$2042=0)))&gt;0,"SALONES UNIDOS",IF(SUMPRODUCT((AW1337=$AW$7:$AW$2042)*(AH1337=$AH$7:$AH$2042)*((AN1337&lt;$AO$7:$AO$2042)*(AO1337&gt;$AN$7:$AN$2042))*(ROW($AW$7:$AW$2042)&lt;&gt;ROW(AW1337)))&gt;0,"Cruzado","Sin cruce")))</f>
        <v>Sin cruce</v>
      </c>
    </row>
    <row r="1338" spans="2:50" ht="19.8" hidden="1" customHeight="1" x14ac:dyDescent="0.25">
      <c r="B1338" s="494" t="s">
        <v>314</v>
      </c>
      <c r="C1338" s="369" t="s">
        <v>970</v>
      </c>
      <c r="D1338" s="369">
        <v>20261</v>
      </c>
      <c r="E1338" s="373" t="s">
        <v>280</v>
      </c>
      <c r="F1338" s="370" t="s">
        <v>291</v>
      </c>
      <c r="G1338" s="373" t="s">
        <v>295</v>
      </c>
      <c r="H1338" s="373">
        <v>3</v>
      </c>
      <c r="I1338" s="373" t="s">
        <v>283</v>
      </c>
      <c r="J1338" s="373" t="s">
        <v>283</v>
      </c>
      <c r="K1338" s="194" t="s">
        <v>376</v>
      </c>
      <c r="L1338" s="364" t="s">
        <v>377</v>
      </c>
      <c r="M1338" s="364" t="s">
        <v>324</v>
      </c>
      <c r="N1338" s="364" t="s">
        <v>318</v>
      </c>
      <c r="O1338" s="373" t="s">
        <v>315</v>
      </c>
      <c r="P1338" s="364">
        <v>2</v>
      </c>
      <c r="Q1338" s="364">
        <v>0</v>
      </c>
      <c r="R1338" s="369">
        <v>2</v>
      </c>
      <c r="S1338" s="364">
        <v>3</v>
      </c>
      <c r="T1338" s="8"/>
      <c r="U1338" s="374">
        <v>30</v>
      </c>
      <c r="V1338" s="370">
        <v>42069977</v>
      </c>
      <c r="W1338" s="373" t="s">
        <v>850</v>
      </c>
      <c r="X1338" s="364" t="s">
        <v>315</v>
      </c>
      <c r="Y1338" s="364" t="s">
        <v>576</v>
      </c>
      <c r="Z1338" s="364"/>
      <c r="AA1338" s="364"/>
      <c r="AB1338" s="364" t="s">
        <v>854</v>
      </c>
      <c r="AC1338" s="364"/>
      <c r="AD1338" s="369"/>
      <c r="AE1338" s="370"/>
      <c r="AF1338" s="370"/>
      <c r="AG1338" s="370" t="s">
        <v>559</v>
      </c>
      <c r="AH1338" s="364">
        <v>1</v>
      </c>
      <c r="AI1338" s="430">
        <v>13</v>
      </c>
      <c r="AJ1338" s="430">
        <v>30</v>
      </c>
      <c r="AK1338" s="430">
        <v>15</v>
      </c>
      <c r="AL1338" s="430">
        <v>10</v>
      </c>
      <c r="AM1338" s="22">
        <f t="shared" si="605"/>
        <v>2</v>
      </c>
      <c r="AN1338" s="104">
        <f t="shared" si="630"/>
        <v>0.5625</v>
      </c>
      <c r="AO1338" s="104">
        <f t="shared" si="631"/>
        <v>0.63194444444444442</v>
      </c>
      <c r="AP1338" s="22" t="str" cm="1">
        <f t="array" ref="AP1338">IF(W1338="","",IF(SUMPRODUCT((W1338=$W$7:$W$2042)*(AH1338=$AH$7:$AH$2042)*(AN1338=$AN$7:$AN$2042)*(AO1338=$AO$7:$AO$2042)*(ROW($W$7:$W$2042)&lt;&gt;ROW(W1338))*((R1338=0)*($R$7:$R$2042&gt;0)+(R1338&gt;0)*($R$7:$R$2042=0)))&gt;0,"SALONES UNIDOS",IF(SUMPRODUCT((W1338=$W$7:$W$2042)*(AH1338=$AH$7:$AH$2042)*((AN1338&lt;$AO$7:$AO$2042)*(AO1338&gt;$AN$7:$AN$2042))*(ROW($W$7:$W$2042)&lt;&gt;ROW(W1338)))&gt;0,"Cruzado","Sin cruce")))</f>
        <v>Sin cruce</v>
      </c>
      <c r="AQ1338" s="104">
        <f>AN1338</f>
        <v>0.5625</v>
      </c>
      <c r="AR1338" s="104">
        <f>AO1338</f>
        <v>0.63194444444444442</v>
      </c>
      <c r="AS1338" s="22"/>
      <c r="AT1338" s="22"/>
      <c r="AU1338" s="361" t="str" cm="1">
        <f t="array" ref="AU1338">IF(AB1338="","",IF(SUMPRODUCT((AB1338=$AB$989:$AB$1558)*(AH1338=$AH$989:$AH$1558)*(AQ1338=$AQ$989:$AQ$1558)*(AR1338=$AR$989:$AR$1558)*(ROW($AB$989:$AB$1558)&lt;&gt;ROW(AB1338))*((R1338=0)*($R$989:$R$1558&gt;0)+(R1338&gt;0)*($R$989:$R$1558=0)))&gt;0,"SALONES UNIDOS",IF(SUMPRODUCT((AB1338=$AB$989:$AB$1558)*(AH1338=$AH$989:$AH$1558)*((AQ1338&lt;$AR$989:$AR$1558)*(AR1338&gt;$AQ$989:$AQ$1558))*(ROW($AB$989:$AB$1558)&lt;&gt;ROW(AB1338)))&gt;0,"Cruzado","Sin cruce")))</f>
        <v>Sin cruce</v>
      </c>
      <c r="AV1338" s="361" t="str" cm="1">
        <f t="array" ref="AV1338">IF(AD1338="","",IF(SUMPRODUCT((AD1338=$AD$989:$AD$1558)*(AH1338=$AH$989:$AH$1558)*(AS1338=$AS$989:$AS$1558)*(AT1338=$AT$989:$AT$1558)*(ROW($AD$989:$AD$1558)&lt;&gt;ROW(AD1338))*((R1338=0)*($R$989:$R$1558&gt;0)+(R1338&gt;0)*($R$989:$R$1558=0)))&gt;0,"SALONES UNIDOS",IF(SUMPRODUCT((AD1338=$AD$989:$AD$1558)*(AH1338=$AH$989:$AH$1558)*((AS1338&lt;$AT$989:$AT$1558)*(AT1338&gt;$AS$989:$AS$1558))*(ROW($AD$989:$AD$1558)&lt;&gt;ROW(AD1338)))&gt;0,"Cruzado","Sin cruce")))</f>
        <v/>
      </c>
      <c r="AW1338" s="104" t="str">
        <f t="shared" si="606"/>
        <v>OB3PRINCIPALC</v>
      </c>
      <c r="AX1338" s="104" t="str" cm="1">
        <f t="array" ref="AX1338">IF(AW1338="","",IF(SUMPRODUCT((AW1338=$AW$7:$AW$2042)*(AH1338=$AH$7:$AH$2042)*(AN1338=$AN$7:$AN$2042)*(AO1338=$AO$7:$AO$2042)*(ROW($AW$7:$AW$2042)&lt;&gt;ROW(AW1338))*((R1338=0)*($R$7:$R$2042&gt;0)+(R1338&gt;0)*($R$7:$R$2042=0)))&gt;0,"SALONES UNIDOS",IF(SUMPRODUCT((AW1338=$AW$7:$AW$2042)*(AH1338=$AH$7:$AH$2042)*((AN1338&lt;$AO$7:$AO$2042)*(AO1338&gt;$AN$7:$AN$2042))*(ROW($AW$7:$AW$2042)&lt;&gt;ROW(AW1338)))&gt;0,"Cruzado","Sin cruce")))</f>
        <v>Sin cruce</v>
      </c>
    </row>
    <row r="1339" spans="2:50" ht="19.8" hidden="1" customHeight="1" x14ac:dyDescent="0.25">
      <c r="B1339" s="494" t="s">
        <v>314</v>
      </c>
      <c r="C1339" s="369" t="s">
        <v>970</v>
      </c>
      <c r="D1339" s="369">
        <v>20261</v>
      </c>
      <c r="E1339" s="373" t="s">
        <v>280</v>
      </c>
      <c r="F1339" s="370" t="s">
        <v>291</v>
      </c>
      <c r="G1339" s="373" t="s">
        <v>295</v>
      </c>
      <c r="H1339" s="373">
        <v>3</v>
      </c>
      <c r="I1339" s="373" t="s">
        <v>572</v>
      </c>
      <c r="J1339" s="373" t="s">
        <v>283</v>
      </c>
      <c r="K1339" s="194" t="s">
        <v>376</v>
      </c>
      <c r="L1339" s="364" t="s">
        <v>377</v>
      </c>
      <c r="M1339" s="364" t="s">
        <v>324</v>
      </c>
      <c r="N1339" s="364" t="s">
        <v>318</v>
      </c>
      <c r="O1339" s="373" t="s">
        <v>315</v>
      </c>
      <c r="P1339" s="364">
        <v>0</v>
      </c>
      <c r="Q1339" s="364">
        <v>2</v>
      </c>
      <c r="R1339" s="369">
        <v>2</v>
      </c>
      <c r="S1339" s="364">
        <v>3</v>
      </c>
      <c r="T1339" s="8"/>
      <c r="U1339" s="374">
        <v>15</v>
      </c>
      <c r="V1339" s="370">
        <v>42069977</v>
      </c>
      <c r="W1339" s="373" t="s">
        <v>850</v>
      </c>
      <c r="X1339" s="364" t="s">
        <v>315</v>
      </c>
      <c r="Y1339" s="364" t="s">
        <v>576</v>
      </c>
      <c r="Z1339" s="364"/>
      <c r="AA1339" s="364"/>
      <c r="AB1339" s="370"/>
      <c r="AC1339" s="364"/>
      <c r="AD1339" s="364" t="s">
        <v>835</v>
      </c>
      <c r="AE1339" s="370"/>
      <c r="AF1339" s="370"/>
      <c r="AG1339" s="370" t="s">
        <v>301</v>
      </c>
      <c r="AH1339" s="364">
        <v>1</v>
      </c>
      <c r="AI1339" s="430">
        <v>15</v>
      </c>
      <c r="AJ1339" s="430">
        <v>10</v>
      </c>
      <c r="AK1339" s="430">
        <v>16</v>
      </c>
      <c r="AL1339" s="430">
        <v>50</v>
      </c>
      <c r="AM1339" s="22">
        <f t="shared" ref="AM1339:AM1402" si="634">IF(AI1339="",R1339,ROUND(((((AK1339/24)+(AL1339/1440))-((AI1339/24)+(AJ1339/1440)))*1440/50),5))</f>
        <v>2</v>
      </c>
      <c r="AN1339" s="104">
        <f t="shared" si="630"/>
        <v>0.63194444444444442</v>
      </c>
      <c r="AO1339" s="104">
        <f t="shared" si="631"/>
        <v>0.70138888888888884</v>
      </c>
      <c r="AP1339" s="22" t="str" cm="1">
        <f t="array" ref="AP1339">IF(W1339="","",IF(SUMPRODUCT((W1339=$W$7:$W$2042)*(AH1339=$AH$7:$AH$2042)*(AN1339=$AN$7:$AN$2042)*(AO1339=$AO$7:$AO$2042)*(ROW($W$7:$W$2042)&lt;&gt;ROW(W1339))*((R1339=0)*($R$7:$R$2042&gt;0)+(R1339&gt;0)*($R$7:$R$2042=0)))&gt;0,"SALONES UNIDOS",IF(SUMPRODUCT((W1339=$W$7:$W$2042)*(AH1339=$AH$7:$AH$2042)*((AN1339&lt;$AO$7:$AO$2042)*(AO1339&gt;$AN$7:$AN$2042))*(ROW($W$7:$W$2042)&lt;&gt;ROW(W1339)))&gt;0,"Cruzado","Sin cruce")))</f>
        <v>Sin cruce</v>
      </c>
      <c r="AQ1339" s="22"/>
      <c r="AR1339" s="22"/>
      <c r="AS1339" s="104">
        <f t="shared" ref="AS1339:AS1340" si="635">AN1339</f>
        <v>0.63194444444444442</v>
      </c>
      <c r="AT1339" s="104">
        <f t="shared" ref="AT1339:AT1340" si="636">AO1339</f>
        <v>0.70138888888888884</v>
      </c>
      <c r="AU1339" s="361" t="str" cm="1">
        <f t="array" ref="AU1339">IF(AB1339="","",IF(SUMPRODUCT((AB1339=$AB$989:$AB$1558)*(AH1339=$AH$989:$AH$1558)*(AQ1339=$AQ$989:$AQ$1558)*(AR1339=$AR$989:$AR$1558)*(ROW($AB$989:$AB$1558)&lt;&gt;ROW(AB1339))*((R1339=0)*($R$989:$R$1558&gt;0)+(R1339&gt;0)*($R$989:$R$1558=0)))&gt;0,"SALONES UNIDOS",IF(SUMPRODUCT((AB1339=$AB$989:$AB$1558)*(AH1339=$AH$989:$AH$1558)*((AQ1339&lt;$AR$989:$AR$1558)*(AR1339&gt;$AQ$989:$AQ$1558))*(ROW($AB$989:$AB$1558)&lt;&gt;ROW(AB1339)))&gt;0,"Cruzado","Sin cruce")))</f>
        <v/>
      </c>
      <c r="AV1339" s="361" t="str" cm="1">
        <f t="array" ref="AV1339">IF(AD1339="","",IF(SUMPRODUCT((AD1339=$AD$989:$AD$1558)*(AH1339=$AH$989:$AH$1558)*(AS1339=$AS$989:$AS$1558)*(AT1339=$AT$989:$AT$1558)*(ROW($AD$989:$AD$1558)&lt;&gt;ROW(AD1339))*((R1339=0)*($R$989:$R$1558&gt;0)+(R1339&gt;0)*($R$989:$R$1558=0)))&gt;0,"SALONES UNIDOS",IF(SUMPRODUCT((AD1339=$AD$989:$AD$1558)*(AH1339=$AH$989:$AH$1558)*((AS1339&lt;$AT$989:$AT$1558)*(AT1339&gt;$AS$989:$AS$1558))*(ROW($AD$989:$AD$1558)&lt;&gt;ROW(AD1339)))&gt;0,"Cruzado","Sin cruce")))</f>
        <v>Sin cruce</v>
      </c>
      <c r="AW1339" s="104" t="str">
        <f t="shared" ref="AW1339:AW1402" si="637">TRIM(CONCATENATE(G1339,H1339,E1339,J1339))</f>
        <v>OB3PRINCIPALC</v>
      </c>
      <c r="AX1339" s="104" t="str" cm="1">
        <f t="array" ref="AX1339">IF(AW1339="","",IF(SUMPRODUCT((AW1339=$AW$7:$AW$2042)*(AH1339=$AH$7:$AH$2042)*(AN1339=$AN$7:$AN$2042)*(AO1339=$AO$7:$AO$2042)*(ROW($AW$7:$AW$2042)&lt;&gt;ROW(AW1339))*((R1339=0)*($R$7:$R$2042&gt;0)+(R1339&gt;0)*($R$7:$R$2042=0)))&gt;0,"SALONES UNIDOS",IF(SUMPRODUCT((AW1339=$AW$7:$AW$2042)*(AH1339=$AH$7:$AH$2042)*((AN1339&lt;$AO$7:$AO$2042)*(AO1339&gt;$AN$7:$AN$2042))*(ROW($AW$7:$AW$2042)&lt;&gt;ROW(AW1339)))&gt;0,"Cruzado","Sin cruce")))</f>
        <v>Sin cruce</v>
      </c>
    </row>
    <row r="1340" spans="2:50" ht="19.8" hidden="1" customHeight="1" x14ac:dyDescent="0.25">
      <c r="B1340" s="494" t="s">
        <v>314</v>
      </c>
      <c r="C1340" s="369" t="s">
        <v>970</v>
      </c>
      <c r="D1340" s="369">
        <v>20261</v>
      </c>
      <c r="E1340" s="373" t="s">
        <v>280</v>
      </c>
      <c r="F1340" s="370" t="s">
        <v>291</v>
      </c>
      <c r="G1340" s="373" t="s">
        <v>295</v>
      </c>
      <c r="H1340" s="373">
        <v>3</v>
      </c>
      <c r="I1340" s="373" t="s">
        <v>573</v>
      </c>
      <c r="J1340" s="373" t="s">
        <v>283</v>
      </c>
      <c r="K1340" s="194" t="s">
        <v>376</v>
      </c>
      <c r="L1340" s="364" t="s">
        <v>377</v>
      </c>
      <c r="M1340" s="364" t="s">
        <v>324</v>
      </c>
      <c r="N1340" s="364" t="s">
        <v>318</v>
      </c>
      <c r="O1340" s="373" t="s">
        <v>315</v>
      </c>
      <c r="P1340" s="364">
        <v>0</v>
      </c>
      <c r="Q1340" s="364">
        <v>2</v>
      </c>
      <c r="R1340" s="369">
        <v>2</v>
      </c>
      <c r="S1340" s="364">
        <v>3</v>
      </c>
      <c r="T1340" s="8"/>
      <c r="U1340" s="374">
        <v>15</v>
      </c>
      <c r="V1340" s="370">
        <v>42069977</v>
      </c>
      <c r="W1340" s="373" t="s">
        <v>850</v>
      </c>
      <c r="X1340" s="364" t="s">
        <v>315</v>
      </c>
      <c r="Y1340" s="364" t="s">
        <v>576</v>
      </c>
      <c r="Z1340" s="364"/>
      <c r="AA1340" s="364"/>
      <c r="AB1340" s="370"/>
      <c r="AC1340" s="364"/>
      <c r="AD1340" s="364" t="s">
        <v>835</v>
      </c>
      <c r="AE1340" s="370"/>
      <c r="AF1340" s="370"/>
      <c r="AG1340" s="370" t="s">
        <v>301</v>
      </c>
      <c r="AH1340" s="364">
        <v>1</v>
      </c>
      <c r="AI1340" s="430">
        <v>16</v>
      </c>
      <c r="AJ1340" s="430">
        <v>50</v>
      </c>
      <c r="AK1340" s="430">
        <v>18</v>
      </c>
      <c r="AL1340" s="430">
        <v>30</v>
      </c>
      <c r="AM1340" s="22">
        <f t="shared" si="634"/>
        <v>2</v>
      </c>
      <c r="AN1340" s="104">
        <f t="shared" si="630"/>
        <v>0.70138888888888884</v>
      </c>
      <c r="AO1340" s="104">
        <f t="shared" si="631"/>
        <v>0.77083333333333337</v>
      </c>
      <c r="AP1340" s="22" t="str" cm="1">
        <f t="array" ref="AP1340">IF(W1340="","",IF(SUMPRODUCT((W1340=$W$7:$W$2042)*(AH1340=$AH$7:$AH$2042)*(AN1340=$AN$7:$AN$2042)*(AO1340=$AO$7:$AO$2042)*(ROW($W$7:$W$2042)&lt;&gt;ROW(W1340))*((R1340=0)*($R$7:$R$2042&gt;0)+(R1340&gt;0)*($R$7:$R$2042=0)))&gt;0,"SALONES UNIDOS",IF(SUMPRODUCT((W1340=$W$7:$W$2042)*(AH1340=$AH$7:$AH$2042)*((AN1340&lt;$AO$7:$AO$2042)*(AO1340&gt;$AN$7:$AN$2042))*(ROW($W$7:$W$2042)&lt;&gt;ROW(W1340)))&gt;0,"Cruzado","Sin cruce")))</f>
        <v>Sin cruce</v>
      </c>
      <c r="AQ1340" s="22"/>
      <c r="AR1340" s="22"/>
      <c r="AS1340" s="104">
        <f t="shared" si="635"/>
        <v>0.70138888888888884</v>
      </c>
      <c r="AT1340" s="104">
        <f t="shared" si="636"/>
        <v>0.77083333333333337</v>
      </c>
      <c r="AU1340" s="361" t="str" cm="1">
        <f t="array" ref="AU1340">IF(AB1340="","",IF(SUMPRODUCT((AB1340=$AB$989:$AB$1558)*(AH1340=$AH$989:$AH$1558)*(AQ1340=$AQ$989:$AQ$1558)*(AR1340=$AR$989:$AR$1558)*(ROW($AB$989:$AB$1558)&lt;&gt;ROW(AB1340))*((R1340=0)*($R$989:$R$1558&gt;0)+(R1340&gt;0)*($R$989:$R$1558=0)))&gt;0,"SALONES UNIDOS",IF(SUMPRODUCT((AB1340=$AB$989:$AB$1558)*(AH1340=$AH$989:$AH$1558)*((AQ1340&lt;$AR$989:$AR$1558)*(AR1340&gt;$AQ$989:$AQ$1558))*(ROW($AB$989:$AB$1558)&lt;&gt;ROW(AB1340)))&gt;0,"Cruzado","Sin cruce")))</f>
        <v/>
      </c>
      <c r="AV1340" s="361" t="str" cm="1">
        <f t="array" ref="AV1340">IF(AD1340="","",IF(SUMPRODUCT((AD1340=$AD$989:$AD$1558)*(AH1340=$AH$989:$AH$1558)*(AS1340=$AS$989:$AS$1558)*(AT1340=$AT$989:$AT$1558)*(ROW($AD$989:$AD$1558)&lt;&gt;ROW(AD1340))*((R1340=0)*($R$989:$R$1558&gt;0)+(R1340&gt;0)*($R$989:$R$1558=0)))&gt;0,"SALONES UNIDOS",IF(SUMPRODUCT((AD1340=$AD$989:$AD$1558)*(AH1340=$AH$989:$AH$1558)*((AS1340&lt;$AT$989:$AT$1558)*(AT1340&gt;$AS$989:$AS$1558))*(ROW($AD$989:$AD$1558)&lt;&gt;ROW(AD1340)))&gt;0,"Cruzado","Sin cruce")))</f>
        <v>Sin cruce</v>
      </c>
      <c r="AW1340" s="104" t="str">
        <f t="shared" si="637"/>
        <v>OB3PRINCIPALC</v>
      </c>
      <c r="AX1340" s="104" t="str" cm="1">
        <f t="array" ref="AX1340">IF(AW1340="","",IF(SUMPRODUCT((AW1340=$AW$7:$AW$2042)*(AH1340=$AH$7:$AH$2042)*(AN1340=$AN$7:$AN$2042)*(AO1340=$AO$7:$AO$2042)*(ROW($AW$7:$AW$2042)&lt;&gt;ROW(AW1340))*((R1340=0)*($R$7:$R$2042&gt;0)+(R1340&gt;0)*($R$7:$R$2042=0)))&gt;0,"SALONES UNIDOS",IF(SUMPRODUCT((AW1340=$AW$7:$AW$2042)*(AH1340=$AH$7:$AH$2042)*((AN1340&lt;$AO$7:$AO$2042)*(AO1340&gt;$AN$7:$AN$2042))*(ROW($AW$7:$AW$2042)&lt;&gt;ROW(AW1340)))&gt;0,"Cruzado","Sin cruce")))</f>
        <v>Sin cruce</v>
      </c>
    </row>
    <row r="1341" spans="2:50" ht="19.8" hidden="1" customHeight="1" x14ac:dyDescent="0.25">
      <c r="B1341" s="494" t="s">
        <v>314</v>
      </c>
      <c r="C1341" s="369" t="s">
        <v>970</v>
      </c>
      <c r="D1341" s="369">
        <v>20261</v>
      </c>
      <c r="E1341" s="373" t="s">
        <v>280</v>
      </c>
      <c r="F1341" s="370" t="s">
        <v>291</v>
      </c>
      <c r="G1341" s="373" t="s">
        <v>295</v>
      </c>
      <c r="H1341" s="373">
        <v>3</v>
      </c>
      <c r="I1341" s="373" t="s">
        <v>283</v>
      </c>
      <c r="J1341" s="373" t="s">
        <v>283</v>
      </c>
      <c r="K1341" s="194" t="s">
        <v>372</v>
      </c>
      <c r="L1341" s="364" t="s">
        <v>373</v>
      </c>
      <c r="M1341" s="364" t="s">
        <v>349</v>
      </c>
      <c r="N1341" s="364" t="s">
        <v>318</v>
      </c>
      <c r="O1341" s="373" t="s">
        <v>315</v>
      </c>
      <c r="P1341" s="364">
        <v>3</v>
      </c>
      <c r="Q1341" s="364">
        <v>0</v>
      </c>
      <c r="R1341" s="369">
        <v>3</v>
      </c>
      <c r="S1341" s="364">
        <v>4</v>
      </c>
      <c r="T1341" s="8"/>
      <c r="U1341" s="374">
        <v>30</v>
      </c>
      <c r="V1341" s="370">
        <v>21882986</v>
      </c>
      <c r="W1341" s="373" t="s">
        <v>169</v>
      </c>
      <c r="X1341" s="364" t="s">
        <v>315</v>
      </c>
      <c r="Y1341" s="364" t="s">
        <v>683</v>
      </c>
      <c r="Z1341" s="364"/>
      <c r="AA1341" s="364"/>
      <c r="AB1341" s="364" t="s">
        <v>860</v>
      </c>
      <c r="AC1341" s="364"/>
      <c r="AD1341" s="369"/>
      <c r="AE1341" s="370"/>
      <c r="AF1341" s="370"/>
      <c r="AG1341" s="370" t="s">
        <v>559</v>
      </c>
      <c r="AH1341" s="364">
        <v>4</v>
      </c>
      <c r="AI1341" s="364">
        <v>7</v>
      </c>
      <c r="AJ1341" s="364">
        <v>40</v>
      </c>
      <c r="AK1341" s="364">
        <v>10</v>
      </c>
      <c r="AL1341" s="364">
        <v>10</v>
      </c>
      <c r="AM1341" s="22">
        <f t="shared" si="634"/>
        <v>3</v>
      </c>
      <c r="AN1341" s="104">
        <f t="shared" si="630"/>
        <v>0.31944444444444448</v>
      </c>
      <c r="AO1341" s="104">
        <f t="shared" si="631"/>
        <v>0.4236111111111111</v>
      </c>
      <c r="AP1341" s="22" t="str" cm="1">
        <f t="array" ref="AP1341">IF(W1341="","",IF(SUMPRODUCT((W1341=$W$7:$W$2042)*(AH1341=$AH$7:$AH$2042)*(AN1341=$AN$7:$AN$2042)*(AO1341=$AO$7:$AO$2042)*(ROW($W$7:$W$2042)&lt;&gt;ROW(W1341))*((R1341=0)*($R$7:$R$2042&gt;0)+(R1341&gt;0)*($R$7:$R$2042=0)))&gt;0,"SALONES UNIDOS",IF(SUMPRODUCT((W1341=$W$7:$W$2042)*(AH1341=$AH$7:$AH$2042)*((AN1341&lt;$AO$7:$AO$2042)*(AO1341&gt;$AN$7:$AN$2042))*(ROW($W$7:$W$2042)&lt;&gt;ROW(W1341)))&gt;0,"Cruzado","Sin cruce")))</f>
        <v>Sin cruce</v>
      </c>
      <c r="AQ1341" s="104">
        <f>AN1341</f>
        <v>0.31944444444444448</v>
      </c>
      <c r="AR1341" s="104">
        <f>AO1341</f>
        <v>0.4236111111111111</v>
      </c>
      <c r="AS1341" s="22"/>
      <c r="AT1341" s="22"/>
      <c r="AU1341" s="361" t="str" cm="1">
        <f t="array" ref="AU1341">IF(AB1341="","",IF(SUMPRODUCT((AB1341=$AB$989:$AB$1558)*(AH1341=$AH$989:$AH$1558)*(AQ1341=$AQ$989:$AQ$1558)*(AR1341=$AR$989:$AR$1558)*(ROW($AB$989:$AB$1558)&lt;&gt;ROW(AB1341))*((R1341=0)*($R$989:$R$1558&gt;0)+(R1341&gt;0)*($R$989:$R$1558=0)))&gt;0,"SALONES UNIDOS",IF(SUMPRODUCT((AB1341=$AB$989:$AB$1558)*(AH1341=$AH$989:$AH$1558)*((AQ1341&lt;$AR$989:$AR$1558)*(AR1341&gt;$AQ$989:$AQ$1558))*(ROW($AB$989:$AB$1558)&lt;&gt;ROW(AB1341)))&gt;0,"Cruzado","Sin cruce")))</f>
        <v>Sin cruce</v>
      </c>
      <c r="AV1341" s="361" t="str" cm="1">
        <f t="array" ref="AV1341">IF(AD1341="","",IF(SUMPRODUCT((AD1341=$AD$989:$AD$1558)*(AH1341=$AH$989:$AH$1558)*(AS1341=$AS$989:$AS$1558)*(AT1341=$AT$989:$AT$1558)*(ROW($AD$989:$AD$1558)&lt;&gt;ROW(AD1341))*((R1341=0)*($R$989:$R$1558&gt;0)+(R1341&gt;0)*($R$989:$R$1558=0)))&gt;0,"SALONES UNIDOS",IF(SUMPRODUCT((AD1341=$AD$989:$AD$1558)*(AH1341=$AH$989:$AH$1558)*((AS1341&lt;$AT$989:$AT$1558)*(AT1341&gt;$AS$989:$AS$1558))*(ROW($AD$989:$AD$1558)&lt;&gt;ROW(AD1341)))&gt;0,"Cruzado","Sin cruce")))</f>
        <v/>
      </c>
      <c r="AW1341" s="104" t="str">
        <f t="shared" si="637"/>
        <v>OB3PRINCIPALC</v>
      </c>
      <c r="AX1341" s="104" t="str" cm="1">
        <f t="array" ref="AX1341">IF(AW1341="","",IF(SUMPRODUCT((AW1341=$AW$7:$AW$2042)*(AH1341=$AH$7:$AH$2042)*(AN1341=$AN$7:$AN$2042)*(AO1341=$AO$7:$AO$2042)*(ROW($AW$7:$AW$2042)&lt;&gt;ROW(AW1341))*((R1341=0)*($R$7:$R$2042&gt;0)+(R1341&gt;0)*($R$7:$R$2042=0)))&gt;0,"SALONES UNIDOS",IF(SUMPRODUCT((AW1341=$AW$7:$AW$2042)*(AH1341=$AH$7:$AH$2042)*((AN1341&lt;$AO$7:$AO$2042)*(AO1341&gt;$AN$7:$AN$2042))*(ROW($AW$7:$AW$2042)&lt;&gt;ROW(AW1341)))&gt;0,"Cruzado","Sin cruce")))</f>
        <v>Sin cruce</v>
      </c>
    </row>
    <row r="1342" spans="2:50" ht="19.8" hidden="1" customHeight="1" x14ac:dyDescent="0.25">
      <c r="B1342" s="494" t="s">
        <v>314</v>
      </c>
      <c r="C1342" s="369" t="s">
        <v>970</v>
      </c>
      <c r="D1342" s="369">
        <v>20261</v>
      </c>
      <c r="E1342" s="373" t="s">
        <v>280</v>
      </c>
      <c r="F1342" s="370" t="s">
        <v>291</v>
      </c>
      <c r="G1342" s="373" t="s">
        <v>295</v>
      </c>
      <c r="H1342" s="373">
        <v>3</v>
      </c>
      <c r="I1342" s="373" t="s">
        <v>572</v>
      </c>
      <c r="J1342" s="373" t="s">
        <v>283</v>
      </c>
      <c r="K1342" s="194" t="s">
        <v>372</v>
      </c>
      <c r="L1342" s="364" t="s">
        <v>373</v>
      </c>
      <c r="M1342" s="364" t="s">
        <v>349</v>
      </c>
      <c r="N1342" s="364" t="s">
        <v>318</v>
      </c>
      <c r="O1342" s="373" t="s">
        <v>315</v>
      </c>
      <c r="P1342" s="364">
        <v>0</v>
      </c>
      <c r="Q1342" s="364">
        <v>2</v>
      </c>
      <c r="R1342" s="369">
        <v>2</v>
      </c>
      <c r="S1342" s="364">
        <v>4</v>
      </c>
      <c r="T1342" s="8"/>
      <c r="U1342" s="374">
        <v>15</v>
      </c>
      <c r="V1342" s="370">
        <v>21882986</v>
      </c>
      <c r="W1342" s="373" t="s">
        <v>169</v>
      </c>
      <c r="X1342" s="364" t="s">
        <v>315</v>
      </c>
      <c r="Y1342" s="364" t="s">
        <v>683</v>
      </c>
      <c r="Z1342" s="364"/>
      <c r="AA1342" s="364"/>
      <c r="AB1342" s="370"/>
      <c r="AC1342" s="364"/>
      <c r="AD1342" s="364" t="s">
        <v>853</v>
      </c>
      <c r="AE1342" s="370"/>
      <c r="AF1342" s="370"/>
      <c r="AG1342" s="370" t="s">
        <v>301</v>
      </c>
      <c r="AH1342" s="364">
        <v>4</v>
      </c>
      <c r="AI1342" s="364">
        <v>10</v>
      </c>
      <c r="AJ1342" s="364">
        <v>10</v>
      </c>
      <c r="AK1342" s="364">
        <v>11</v>
      </c>
      <c r="AL1342" s="364">
        <v>50</v>
      </c>
      <c r="AM1342" s="22">
        <f t="shared" si="634"/>
        <v>2</v>
      </c>
      <c r="AN1342" s="104">
        <f t="shared" si="630"/>
        <v>0.4236111111111111</v>
      </c>
      <c r="AO1342" s="104">
        <f t="shared" si="631"/>
        <v>0.49305555555555552</v>
      </c>
      <c r="AP1342" s="22" t="str" cm="1">
        <f t="array" ref="AP1342">IF(W1342="","",IF(SUMPRODUCT((W1342=$W$7:$W$2042)*(AH1342=$AH$7:$AH$2042)*(AN1342=$AN$7:$AN$2042)*(AO1342=$AO$7:$AO$2042)*(ROW($W$7:$W$2042)&lt;&gt;ROW(W1342))*((R1342=0)*($R$7:$R$2042&gt;0)+(R1342&gt;0)*($R$7:$R$2042=0)))&gt;0,"SALONES UNIDOS",IF(SUMPRODUCT((W1342=$W$7:$W$2042)*(AH1342=$AH$7:$AH$2042)*((AN1342&lt;$AO$7:$AO$2042)*(AO1342&gt;$AN$7:$AN$2042))*(ROW($W$7:$W$2042)&lt;&gt;ROW(W1342)))&gt;0,"Cruzado","Sin cruce")))</f>
        <v>Sin cruce</v>
      </c>
      <c r="AQ1342" s="22"/>
      <c r="AR1342" s="22"/>
      <c r="AS1342" s="104">
        <f t="shared" ref="AS1342:AS1343" si="638">AN1342</f>
        <v>0.4236111111111111</v>
      </c>
      <c r="AT1342" s="104">
        <f t="shared" ref="AT1342:AT1343" si="639">AO1342</f>
        <v>0.49305555555555552</v>
      </c>
      <c r="AU1342" s="361" t="str" cm="1">
        <f t="array" ref="AU1342">IF(AB1342="","",IF(SUMPRODUCT((AB1342=$AB$989:$AB$1558)*(AH1342=$AH$989:$AH$1558)*(AQ1342=$AQ$989:$AQ$1558)*(AR1342=$AR$989:$AR$1558)*(ROW($AB$989:$AB$1558)&lt;&gt;ROW(AB1342))*((R1342=0)*($R$989:$R$1558&gt;0)+(R1342&gt;0)*($R$989:$R$1558=0)))&gt;0,"SALONES UNIDOS",IF(SUMPRODUCT((AB1342=$AB$989:$AB$1558)*(AH1342=$AH$989:$AH$1558)*((AQ1342&lt;$AR$989:$AR$1558)*(AR1342&gt;$AQ$989:$AQ$1558))*(ROW($AB$989:$AB$1558)&lt;&gt;ROW(AB1342)))&gt;0,"Cruzado","Sin cruce")))</f>
        <v/>
      </c>
      <c r="AV1342" s="361" t="str" cm="1">
        <f t="array" ref="AV1342">IF(AD1342="","",IF(SUMPRODUCT((AD1342=$AD$989:$AD$1558)*(AH1342=$AH$989:$AH$1558)*(AS1342=$AS$989:$AS$1558)*(AT1342=$AT$989:$AT$1558)*(ROW($AD$989:$AD$1558)&lt;&gt;ROW(AD1342))*((R1342=0)*($R$989:$R$1558&gt;0)+(R1342&gt;0)*($R$989:$R$1558=0)))&gt;0,"SALONES UNIDOS",IF(SUMPRODUCT((AD1342=$AD$989:$AD$1558)*(AH1342=$AH$989:$AH$1558)*((AS1342&lt;$AT$989:$AT$1558)*(AT1342&gt;$AS$989:$AS$1558))*(ROW($AD$989:$AD$1558)&lt;&gt;ROW(AD1342)))&gt;0,"Cruzado","Sin cruce")))</f>
        <v>Sin cruce</v>
      </c>
      <c r="AW1342" s="104" t="str">
        <f t="shared" si="637"/>
        <v>OB3PRINCIPALC</v>
      </c>
      <c r="AX1342" s="104" t="str" cm="1">
        <f t="array" ref="AX1342">IF(AW1342="","",IF(SUMPRODUCT((AW1342=$AW$7:$AW$2042)*(AH1342=$AH$7:$AH$2042)*(AN1342=$AN$7:$AN$2042)*(AO1342=$AO$7:$AO$2042)*(ROW($AW$7:$AW$2042)&lt;&gt;ROW(AW1342))*((R1342=0)*($R$7:$R$2042&gt;0)+(R1342&gt;0)*($R$7:$R$2042=0)))&gt;0,"SALONES UNIDOS",IF(SUMPRODUCT((AW1342=$AW$7:$AW$2042)*(AH1342=$AH$7:$AH$2042)*((AN1342&lt;$AO$7:$AO$2042)*(AO1342&gt;$AN$7:$AN$2042))*(ROW($AW$7:$AW$2042)&lt;&gt;ROW(AW1342)))&gt;0,"Cruzado","Sin cruce")))</f>
        <v>Sin cruce</v>
      </c>
    </row>
    <row r="1343" spans="2:50" ht="19.8" hidden="1" customHeight="1" x14ac:dyDescent="0.25">
      <c r="B1343" s="494" t="s">
        <v>314</v>
      </c>
      <c r="C1343" s="369" t="s">
        <v>970</v>
      </c>
      <c r="D1343" s="369">
        <v>20261</v>
      </c>
      <c r="E1343" s="373" t="s">
        <v>280</v>
      </c>
      <c r="F1343" s="370" t="s">
        <v>291</v>
      </c>
      <c r="G1343" s="373" t="s">
        <v>295</v>
      </c>
      <c r="H1343" s="373">
        <v>3</v>
      </c>
      <c r="I1343" s="373" t="s">
        <v>573</v>
      </c>
      <c r="J1343" s="373" t="s">
        <v>283</v>
      </c>
      <c r="K1343" s="194" t="s">
        <v>372</v>
      </c>
      <c r="L1343" s="364" t="s">
        <v>373</v>
      </c>
      <c r="M1343" s="364" t="s">
        <v>349</v>
      </c>
      <c r="N1343" s="364" t="s">
        <v>318</v>
      </c>
      <c r="O1343" s="373" t="s">
        <v>315</v>
      </c>
      <c r="P1343" s="364">
        <v>0</v>
      </c>
      <c r="Q1343" s="364">
        <v>2</v>
      </c>
      <c r="R1343" s="369">
        <v>2</v>
      </c>
      <c r="S1343" s="364">
        <v>4</v>
      </c>
      <c r="T1343" s="8"/>
      <c r="U1343" s="374">
        <v>15</v>
      </c>
      <c r="V1343" s="370">
        <v>21882986</v>
      </c>
      <c r="W1343" s="373" t="s">
        <v>169</v>
      </c>
      <c r="X1343" s="364" t="s">
        <v>315</v>
      </c>
      <c r="Y1343" s="364" t="s">
        <v>683</v>
      </c>
      <c r="Z1343" s="364"/>
      <c r="AA1343" s="364"/>
      <c r="AB1343" s="370"/>
      <c r="AC1343" s="364"/>
      <c r="AD1343" s="364" t="s">
        <v>853</v>
      </c>
      <c r="AE1343" s="370"/>
      <c r="AF1343" s="370"/>
      <c r="AG1343" s="370" t="s">
        <v>301</v>
      </c>
      <c r="AH1343" s="364">
        <v>4</v>
      </c>
      <c r="AI1343" s="364">
        <v>11</v>
      </c>
      <c r="AJ1343" s="364">
        <v>50</v>
      </c>
      <c r="AK1343" s="364">
        <v>13</v>
      </c>
      <c r="AL1343" s="364">
        <v>30</v>
      </c>
      <c r="AM1343" s="22">
        <f t="shared" si="634"/>
        <v>2</v>
      </c>
      <c r="AN1343" s="104">
        <f t="shared" si="630"/>
        <v>0.49305555555555552</v>
      </c>
      <c r="AO1343" s="104">
        <f t="shared" si="631"/>
        <v>0.5625</v>
      </c>
      <c r="AP1343" s="22" t="str" cm="1">
        <f t="array" ref="AP1343">IF(W1343="","",IF(SUMPRODUCT((W1343=$W$7:$W$2042)*(AH1343=$AH$7:$AH$2042)*(AN1343=$AN$7:$AN$2042)*(AO1343=$AO$7:$AO$2042)*(ROW($W$7:$W$2042)&lt;&gt;ROW(W1343))*((R1343=0)*($R$7:$R$2042&gt;0)+(R1343&gt;0)*($R$7:$R$2042=0)))&gt;0,"SALONES UNIDOS",IF(SUMPRODUCT((W1343=$W$7:$W$2042)*(AH1343=$AH$7:$AH$2042)*((AN1343&lt;$AO$7:$AO$2042)*(AO1343&gt;$AN$7:$AN$2042))*(ROW($W$7:$W$2042)&lt;&gt;ROW(W1343)))&gt;0,"Cruzado","Sin cruce")))</f>
        <v>Sin cruce</v>
      </c>
      <c r="AQ1343" s="22"/>
      <c r="AR1343" s="22"/>
      <c r="AS1343" s="104">
        <f t="shared" si="638"/>
        <v>0.49305555555555552</v>
      </c>
      <c r="AT1343" s="104">
        <f t="shared" si="639"/>
        <v>0.5625</v>
      </c>
      <c r="AU1343" s="361" t="str" cm="1">
        <f t="array" ref="AU1343">IF(AB1343="","",IF(SUMPRODUCT((AB1343=$AB$989:$AB$1558)*(AH1343=$AH$989:$AH$1558)*(AQ1343=$AQ$989:$AQ$1558)*(AR1343=$AR$989:$AR$1558)*(ROW($AB$989:$AB$1558)&lt;&gt;ROW(AB1343))*((R1343=0)*($R$989:$R$1558&gt;0)+(R1343&gt;0)*($R$989:$R$1558=0)))&gt;0,"SALONES UNIDOS",IF(SUMPRODUCT((AB1343=$AB$989:$AB$1558)*(AH1343=$AH$989:$AH$1558)*((AQ1343&lt;$AR$989:$AR$1558)*(AR1343&gt;$AQ$989:$AQ$1558))*(ROW($AB$989:$AB$1558)&lt;&gt;ROW(AB1343)))&gt;0,"Cruzado","Sin cruce")))</f>
        <v/>
      </c>
      <c r="AV1343" s="361" t="str" cm="1">
        <f t="array" ref="AV1343">IF(AD1343="","",IF(SUMPRODUCT((AD1343=$AD$989:$AD$1558)*(AH1343=$AH$989:$AH$1558)*(AS1343=$AS$989:$AS$1558)*(AT1343=$AT$989:$AT$1558)*(ROW($AD$989:$AD$1558)&lt;&gt;ROW(AD1343))*((R1343=0)*($R$989:$R$1558&gt;0)+(R1343&gt;0)*($R$989:$R$1558=0)))&gt;0,"SALONES UNIDOS",IF(SUMPRODUCT((AD1343=$AD$989:$AD$1558)*(AH1343=$AH$989:$AH$1558)*((AS1343&lt;$AT$989:$AT$1558)*(AT1343&gt;$AS$989:$AS$1558))*(ROW($AD$989:$AD$1558)&lt;&gt;ROW(AD1343)))&gt;0,"Cruzado","Sin cruce")))</f>
        <v>Sin cruce</v>
      </c>
      <c r="AW1343" s="104" t="str">
        <f t="shared" si="637"/>
        <v>OB3PRINCIPALC</v>
      </c>
      <c r="AX1343" s="104" t="str" cm="1">
        <f t="array" ref="AX1343">IF(AW1343="","",IF(SUMPRODUCT((AW1343=$AW$7:$AW$2042)*(AH1343=$AH$7:$AH$2042)*(AN1343=$AN$7:$AN$2042)*(AO1343=$AO$7:$AO$2042)*(ROW($AW$7:$AW$2042)&lt;&gt;ROW(AW1343))*((R1343=0)*($R$7:$R$2042&gt;0)+(R1343&gt;0)*($R$7:$R$2042=0)))&gt;0,"SALONES UNIDOS",IF(SUMPRODUCT((AW1343=$AW$7:$AW$2042)*(AH1343=$AH$7:$AH$2042)*((AN1343&lt;$AO$7:$AO$2042)*(AO1343&gt;$AN$7:$AN$2042))*(ROW($AW$7:$AW$2042)&lt;&gt;ROW(AW1343)))&gt;0,"Cruzado","Sin cruce")))</f>
        <v>Sin cruce</v>
      </c>
    </row>
    <row r="1344" spans="2:50" ht="19.8" hidden="1" customHeight="1" x14ac:dyDescent="0.25">
      <c r="B1344" s="494" t="s">
        <v>314</v>
      </c>
      <c r="C1344" s="369" t="s">
        <v>970</v>
      </c>
      <c r="D1344" s="369">
        <v>20261</v>
      </c>
      <c r="E1344" s="373" t="s">
        <v>280</v>
      </c>
      <c r="F1344" s="370" t="s">
        <v>291</v>
      </c>
      <c r="G1344" s="373" t="s">
        <v>295</v>
      </c>
      <c r="H1344" s="373">
        <v>3</v>
      </c>
      <c r="I1344" s="373" t="s">
        <v>283</v>
      </c>
      <c r="J1344" s="373" t="s">
        <v>283</v>
      </c>
      <c r="K1344" s="194" t="s">
        <v>688</v>
      </c>
      <c r="L1344" s="364" t="s">
        <v>689</v>
      </c>
      <c r="M1344" s="364" t="s">
        <v>349</v>
      </c>
      <c r="N1344" s="364" t="s">
        <v>318</v>
      </c>
      <c r="O1344" s="373" t="s">
        <v>315</v>
      </c>
      <c r="P1344" s="364">
        <v>2</v>
      </c>
      <c r="Q1344" s="364">
        <v>0</v>
      </c>
      <c r="R1344" s="369">
        <v>2</v>
      </c>
      <c r="S1344" s="364">
        <v>3</v>
      </c>
      <c r="T1344" s="8"/>
      <c r="U1344" s="374">
        <v>30</v>
      </c>
      <c r="V1344" s="370">
        <v>21463142</v>
      </c>
      <c r="W1344" s="373" t="s">
        <v>52</v>
      </c>
      <c r="X1344" s="364" t="s">
        <v>315</v>
      </c>
      <c r="Y1344" s="364" t="s">
        <v>683</v>
      </c>
      <c r="Z1344" s="364"/>
      <c r="AA1344" s="364"/>
      <c r="AB1344" s="364" t="s">
        <v>860</v>
      </c>
      <c r="AC1344" s="364"/>
      <c r="AD1344" s="369"/>
      <c r="AE1344" s="370"/>
      <c r="AF1344" s="370"/>
      <c r="AG1344" s="370" t="s">
        <v>559</v>
      </c>
      <c r="AH1344" s="364">
        <v>5</v>
      </c>
      <c r="AI1344" s="364">
        <v>9</v>
      </c>
      <c r="AJ1344" s="364">
        <v>20</v>
      </c>
      <c r="AK1344" s="364">
        <v>11</v>
      </c>
      <c r="AL1344" s="364">
        <v>0</v>
      </c>
      <c r="AM1344" s="22">
        <f t="shared" si="634"/>
        <v>2</v>
      </c>
      <c r="AN1344" s="104">
        <f t="shared" si="630"/>
        <v>0.3888888888888889</v>
      </c>
      <c r="AO1344" s="104">
        <f t="shared" si="631"/>
        <v>0.45833333333333331</v>
      </c>
      <c r="AP1344" s="22" t="str" cm="1">
        <f t="array" ref="AP1344">IF(W1344="","",IF(SUMPRODUCT((W1344=$W$7:$W$2042)*(AH1344=$AH$7:$AH$2042)*(AN1344=$AN$7:$AN$2042)*(AO1344=$AO$7:$AO$2042)*(ROW($W$7:$W$2042)&lt;&gt;ROW(W1344))*((R1344=0)*($R$7:$R$2042&gt;0)+(R1344&gt;0)*($R$7:$R$2042=0)))&gt;0,"SALONES UNIDOS",IF(SUMPRODUCT((W1344=$W$7:$W$2042)*(AH1344=$AH$7:$AH$2042)*((AN1344&lt;$AO$7:$AO$2042)*(AO1344&gt;$AN$7:$AN$2042))*(ROW($W$7:$W$2042)&lt;&gt;ROW(W1344)))&gt;0,"Cruzado","Sin cruce")))</f>
        <v>Sin cruce</v>
      </c>
      <c r="AQ1344" s="104">
        <f>AN1344</f>
        <v>0.3888888888888889</v>
      </c>
      <c r="AR1344" s="104">
        <f>AO1344</f>
        <v>0.45833333333333331</v>
      </c>
      <c r="AS1344" s="22"/>
      <c r="AT1344" s="22"/>
      <c r="AU1344" s="361" t="str" cm="1">
        <f t="array" ref="AU1344">IF(AB1344="","",IF(SUMPRODUCT((AB1344=$AB$989:$AB$1558)*(AH1344=$AH$989:$AH$1558)*(AQ1344=$AQ$989:$AQ$1558)*(AR1344=$AR$989:$AR$1558)*(ROW($AB$989:$AB$1558)&lt;&gt;ROW(AB1344))*((R1344=0)*($R$989:$R$1558&gt;0)+(R1344&gt;0)*($R$989:$R$1558=0)))&gt;0,"SALONES UNIDOS",IF(SUMPRODUCT((AB1344=$AB$989:$AB$1558)*(AH1344=$AH$989:$AH$1558)*((AQ1344&lt;$AR$989:$AR$1558)*(AR1344&gt;$AQ$989:$AQ$1558))*(ROW($AB$989:$AB$1558)&lt;&gt;ROW(AB1344)))&gt;0,"Cruzado","Sin cruce")))</f>
        <v>Sin cruce</v>
      </c>
      <c r="AV1344" s="361" t="str" cm="1">
        <f t="array" ref="AV1344">IF(AD1344="","",IF(SUMPRODUCT((AD1344=$AD$989:$AD$1558)*(AH1344=$AH$989:$AH$1558)*(AS1344=$AS$989:$AS$1558)*(AT1344=$AT$989:$AT$1558)*(ROW($AD$989:$AD$1558)&lt;&gt;ROW(AD1344))*((R1344=0)*($R$989:$R$1558&gt;0)+(R1344&gt;0)*($R$989:$R$1558=0)))&gt;0,"SALONES UNIDOS",IF(SUMPRODUCT((AD1344=$AD$989:$AD$1558)*(AH1344=$AH$989:$AH$1558)*((AS1344&lt;$AT$989:$AT$1558)*(AT1344&gt;$AS$989:$AS$1558))*(ROW($AD$989:$AD$1558)&lt;&gt;ROW(AD1344)))&gt;0,"Cruzado","Sin cruce")))</f>
        <v/>
      </c>
      <c r="AW1344" s="104" t="str">
        <f t="shared" si="637"/>
        <v>OB3PRINCIPALC</v>
      </c>
      <c r="AX1344" s="104" t="str" cm="1">
        <f t="array" ref="AX1344">IF(AW1344="","",IF(SUMPRODUCT((AW1344=$AW$7:$AW$2042)*(AH1344=$AH$7:$AH$2042)*(AN1344=$AN$7:$AN$2042)*(AO1344=$AO$7:$AO$2042)*(ROW($AW$7:$AW$2042)&lt;&gt;ROW(AW1344))*((R1344=0)*($R$7:$R$2042&gt;0)+(R1344&gt;0)*($R$7:$R$2042=0)))&gt;0,"SALONES UNIDOS",IF(SUMPRODUCT((AW1344=$AW$7:$AW$2042)*(AH1344=$AH$7:$AH$2042)*((AN1344&lt;$AO$7:$AO$2042)*(AO1344&gt;$AN$7:$AN$2042))*(ROW($AW$7:$AW$2042)&lt;&gt;ROW(AW1344)))&gt;0,"Cruzado","Sin cruce")))</f>
        <v>Sin cruce</v>
      </c>
    </row>
    <row r="1345" spans="2:50" ht="19.8" hidden="1" customHeight="1" x14ac:dyDescent="0.25">
      <c r="B1345" s="494" t="s">
        <v>314</v>
      </c>
      <c r="C1345" s="369" t="s">
        <v>970</v>
      </c>
      <c r="D1345" s="369">
        <v>20261</v>
      </c>
      <c r="E1345" s="373" t="s">
        <v>280</v>
      </c>
      <c r="F1345" s="370" t="s">
        <v>291</v>
      </c>
      <c r="G1345" s="373" t="s">
        <v>295</v>
      </c>
      <c r="H1345" s="373">
        <v>3</v>
      </c>
      <c r="I1345" s="373" t="s">
        <v>572</v>
      </c>
      <c r="J1345" s="373" t="s">
        <v>283</v>
      </c>
      <c r="K1345" s="194" t="s">
        <v>688</v>
      </c>
      <c r="L1345" s="364" t="s">
        <v>689</v>
      </c>
      <c r="M1345" s="364" t="s">
        <v>349</v>
      </c>
      <c r="N1345" s="364" t="s">
        <v>318</v>
      </c>
      <c r="O1345" s="373" t="s">
        <v>315</v>
      </c>
      <c r="P1345" s="364">
        <v>0</v>
      </c>
      <c r="Q1345" s="364">
        <v>2</v>
      </c>
      <c r="R1345" s="369">
        <v>2</v>
      </c>
      <c r="S1345" s="364">
        <v>3</v>
      </c>
      <c r="T1345" s="8"/>
      <c r="U1345" s="374">
        <v>15</v>
      </c>
      <c r="V1345" s="370">
        <v>21463142</v>
      </c>
      <c r="W1345" s="373" t="s">
        <v>52</v>
      </c>
      <c r="X1345" s="364" t="s">
        <v>315</v>
      </c>
      <c r="Y1345" s="364" t="s">
        <v>683</v>
      </c>
      <c r="Z1345" s="364"/>
      <c r="AA1345" s="364"/>
      <c r="AB1345" s="370"/>
      <c r="AC1345" s="364"/>
      <c r="AD1345" s="364" t="s">
        <v>835</v>
      </c>
      <c r="AE1345" s="370"/>
      <c r="AF1345" s="370"/>
      <c r="AG1345" s="370" t="s">
        <v>301</v>
      </c>
      <c r="AH1345" s="364">
        <v>5</v>
      </c>
      <c r="AI1345" s="364">
        <v>11</v>
      </c>
      <c r="AJ1345" s="364">
        <v>0</v>
      </c>
      <c r="AK1345" s="364">
        <v>12</v>
      </c>
      <c r="AL1345" s="364">
        <v>40</v>
      </c>
      <c r="AM1345" s="22">
        <f t="shared" si="634"/>
        <v>2</v>
      </c>
      <c r="AN1345" s="104">
        <f t="shared" si="630"/>
        <v>0.45833333333333331</v>
      </c>
      <c r="AO1345" s="104">
        <f t="shared" si="631"/>
        <v>0.52777777777777779</v>
      </c>
      <c r="AP1345" s="22" t="str" cm="1">
        <f t="array" ref="AP1345">IF(W1345="","",IF(SUMPRODUCT((W1345=$W$7:$W$2042)*(AH1345=$AH$7:$AH$2042)*(AN1345=$AN$7:$AN$2042)*(AO1345=$AO$7:$AO$2042)*(ROW($W$7:$W$2042)&lt;&gt;ROW(W1345))*((R1345=0)*($R$7:$R$2042&gt;0)+(R1345&gt;0)*($R$7:$R$2042=0)))&gt;0,"SALONES UNIDOS",IF(SUMPRODUCT((W1345=$W$7:$W$2042)*(AH1345=$AH$7:$AH$2042)*((AN1345&lt;$AO$7:$AO$2042)*(AO1345&gt;$AN$7:$AN$2042))*(ROW($W$7:$W$2042)&lt;&gt;ROW(W1345)))&gt;0,"Cruzado","Sin cruce")))</f>
        <v>Sin cruce</v>
      </c>
      <c r="AQ1345" s="22"/>
      <c r="AR1345" s="22"/>
      <c r="AS1345" s="104">
        <f t="shared" ref="AS1345:AS1346" si="640">AN1345</f>
        <v>0.45833333333333331</v>
      </c>
      <c r="AT1345" s="104">
        <f t="shared" ref="AT1345:AT1346" si="641">AO1345</f>
        <v>0.52777777777777779</v>
      </c>
      <c r="AU1345" s="361" t="str" cm="1">
        <f t="array" ref="AU1345">IF(AB1345="","",IF(SUMPRODUCT((AB1345=$AB$989:$AB$1558)*(AH1345=$AH$989:$AH$1558)*(AQ1345=$AQ$989:$AQ$1558)*(AR1345=$AR$989:$AR$1558)*(ROW($AB$989:$AB$1558)&lt;&gt;ROW(AB1345))*((R1345=0)*($R$989:$R$1558&gt;0)+(R1345&gt;0)*($R$989:$R$1558=0)))&gt;0,"SALONES UNIDOS",IF(SUMPRODUCT((AB1345=$AB$989:$AB$1558)*(AH1345=$AH$989:$AH$1558)*((AQ1345&lt;$AR$989:$AR$1558)*(AR1345&gt;$AQ$989:$AQ$1558))*(ROW($AB$989:$AB$1558)&lt;&gt;ROW(AB1345)))&gt;0,"Cruzado","Sin cruce")))</f>
        <v/>
      </c>
      <c r="AV1345" s="361" t="str" cm="1">
        <f t="array" ref="AV1345">IF(AD1345="","",IF(SUMPRODUCT((AD1345=$AD$989:$AD$1558)*(AH1345=$AH$989:$AH$1558)*(AS1345=$AS$989:$AS$1558)*(AT1345=$AT$989:$AT$1558)*(ROW($AD$989:$AD$1558)&lt;&gt;ROW(AD1345))*((R1345=0)*($R$989:$R$1558&gt;0)+(R1345&gt;0)*($R$989:$R$1558=0)))&gt;0,"SALONES UNIDOS",IF(SUMPRODUCT((AD1345=$AD$989:$AD$1558)*(AH1345=$AH$989:$AH$1558)*((AS1345&lt;$AT$989:$AT$1558)*(AT1345&gt;$AS$989:$AS$1558))*(ROW($AD$989:$AD$1558)&lt;&gt;ROW(AD1345)))&gt;0,"Cruzado","Sin cruce")))</f>
        <v>Sin cruce</v>
      </c>
      <c r="AW1345" s="104" t="str">
        <f t="shared" si="637"/>
        <v>OB3PRINCIPALC</v>
      </c>
      <c r="AX1345" s="104" t="str" cm="1">
        <f t="array" ref="AX1345">IF(AW1345="","",IF(SUMPRODUCT((AW1345=$AW$7:$AW$2042)*(AH1345=$AH$7:$AH$2042)*(AN1345=$AN$7:$AN$2042)*(AO1345=$AO$7:$AO$2042)*(ROW($AW$7:$AW$2042)&lt;&gt;ROW(AW1345))*((R1345=0)*($R$7:$R$2042&gt;0)+(R1345&gt;0)*($R$7:$R$2042=0)))&gt;0,"SALONES UNIDOS",IF(SUMPRODUCT((AW1345=$AW$7:$AW$2042)*(AH1345=$AH$7:$AH$2042)*((AN1345&lt;$AO$7:$AO$2042)*(AO1345&gt;$AN$7:$AN$2042))*(ROW($AW$7:$AW$2042)&lt;&gt;ROW(AW1345)))&gt;0,"Cruzado","Sin cruce")))</f>
        <v>Sin cruce</v>
      </c>
    </row>
    <row r="1346" spans="2:50" ht="19.8" hidden="1" customHeight="1" x14ac:dyDescent="0.25">
      <c r="B1346" s="494" t="s">
        <v>314</v>
      </c>
      <c r="C1346" s="369" t="s">
        <v>970</v>
      </c>
      <c r="D1346" s="369">
        <v>20261</v>
      </c>
      <c r="E1346" s="373" t="s">
        <v>280</v>
      </c>
      <c r="F1346" s="370" t="s">
        <v>291</v>
      </c>
      <c r="G1346" s="373" t="s">
        <v>295</v>
      </c>
      <c r="H1346" s="373">
        <v>3</v>
      </c>
      <c r="I1346" s="373" t="s">
        <v>573</v>
      </c>
      <c r="J1346" s="373" t="s">
        <v>283</v>
      </c>
      <c r="K1346" s="194" t="s">
        <v>688</v>
      </c>
      <c r="L1346" s="364" t="s">
        <v>689</v>
      </c>
      <c r="M1346" s="364" t="s">
        <v>349</v>
      </c>
      <c r="N1346" s="364" t="s">
        <v>318</v>
      </c>
      <c r="O1346" s="373" t="s">
        <v>315</v>
      </c>
      <c r="P1346" s="364">
        <v>0</v>
      </c>
      <c r="Q1346" s="364">
        <v>2</v>
      </c>
      <c r="R1346" s="369">
        <v>2</v>
      </c>
      <c r="S1346" s="364">
        <v>3</v>
      </c>
      <c r="T1346" s="8"/>
      <c r="U1346" s="374">
        <v>15</v>
      </c>
      <c r="V1346" s="370">
        <v>21463142</v>
      </c>
      <c r="W1346" s="373" t="s">
        <v>52</v>
      </c>
      <c r="X1346" s="364" t="s">
        <v>315</v>
      </c>
      <c r="Y1346" s="364" t="s">
        <v>683</v>
      </c>
      <c r="Z1346" s="364"/>
      <c r="AA1346" s="364"/>
      <c r="AB1346" s="370"/>
      <c r="AC1346" s="364"/>
      <c r="AD1346" s="364" t="s">
        <v>835</v>
      </c>
      <c r="AE1346" s="370"/>
      <c r="AF1346" s="370"/>
      <c r="AG1346" s="370" t="s">
        <v>301</v>
      </c>
      <c r="AH1346" s="364">
        <v>5</v>
      </c>
      <c r="AI1346" s="364">
        <v>12</v>
      </c>
      <c r="AJ1346" s="364">
        <v>40</v>
      </c>
      <c r="AK1346" s="364">
        <v>14</v>
      </c>
      <c r="AL1346" s="364">
        <v>20</v>
      </c>
      <c r="AM1346" s="22">
        <f t="shared" si="634"/>
        <v>2</v>
      </c>
      <c r="AN1346" s="104">
        <f t="shared" si="630"/>
        <v>0.52777777777777779</v>
      </c>
      <c r="AO1346" s="104">
        <f t="shared" si="631"/>
        <v>0.59722222222222221</v>
      </c>
      <c r="AP1346" s="22" t="str" cm="1">
        <f t="array" ref="AP1346">IF(W1346="","",IF(SUMPRODUCT((W1346=$W$7:$W$2042)*(AH1346=$AH$7:$AH$2042)*(AN1346=$AN$7:$AN$2042)*(AO1346=$AO$7:$AO$2042)*(ROW($W$7:$W$2042)&lt;&gt;ROW(W1346))*((R1346=0)*($R$7:$R$2042&gt;0)+(R1346&gt;0)*($R$7:$R$2042=0)))&gt;0,"SALONES UNIDOS",IF(SUMPRODUCT((W1346=$W$7:$W$2042)*(AH1346=$AH$7:$AH$2042)*((AN1346&lt;$AO$7:$AO$2042)*(AO1346&gt;$AN$7:$AN$2042))*(ROW($W$7:$W$2042)&lt;&gt;ROW(W1346)))&gt;0,"Cruzado","Sin cruce")))</f>
        <v>Sin cruce</v>
      </c>
      <c r="AQ1346" s="22"/>
      <c r="AR1346" s="22"/>
      <c r="AS1346" s="104">
        <f t="shared" si="640"/>
        <v>0.52777777777777779</v>
      </c>
      <c r="AT1346" s="104">
        <f t="shared" si="641"/>
        <v>0.59722222222222221</v>
      </c>
      <c r="AU1346" s="361" t="str" cm="1">
        <f t="array" ref="AU1346">IF(AB1346="","",IF(SUMPRODUCT((AB1346=$AB$989:$AB$1558)*(AH1346=$AH$989:$AH$1558)*(AQ1346=$AQ$989:$AQ$1558)*(AR1346=$AR$989:$AR$1558)*(ROW($AB$989:$AB$1558)&lt;&gt;ROW(AB1346))*((R1346=0)*($R$989:$R$1558&gt;0)+(R1346&gt;0)*($R$989:$R$1558=0)))&gt;0,"SALONES UNIDOS",IF(SUMPRODUCT((AB1346=$AB$989:$AB$1558)*(AH1346=$AH$989:$AH$1558)*((AQ1346&lt;$AR$989:$AR$1558)*(AR1346&gt;$AQ$989:$AQ$1558))*(ROW($AB$989:$AB$1558)&lt;&gt;ROW(AB1346)))&gt;0,"Cruzado","Sin cruce")))</f>
        <v/>
      </c>
      <c r="AV1346" s="361" t="str" cm="1">
        <f t="array" ref="AV1346">IF(AD1346="","",IF(SUMPRODUCT((AD1346=$AD$989:$AD$1558)*(AH1346=$AH$989:$AH$1558)*(AS1346=$AS$989:$AS$1558)*(AT1346=$AT$989:$AT$1558)*(ROW($AD$989:$AD$1558)&lt;&gt;ROW(AD1346))*((R1346=0)*($R$989:$R$1558&gt;0)+(R1346&gt;0)*($R$989:$R$1558=0)))&gt;0,"SALONES UNIDOS",IF(SUMPRODUCT((AD1346=$AD$989:$AD$1558)*(AH1346=$AH$989:$AH$1558)*((AS1346&lt;$AT$989:$AT$1558)*(AT1346&gt;$AS$989:$AS$1558))*(ROW($AD$989:$AD$1558)&lt;&gt;ROW(AD1346)))&gt;0,"Cruzado","Sin cruce")))</f>
        <v>Sin cruce</v>
      </c>
      <c r="AW1346" s="104" t="str">
        <f t="shared" si="637"/>
        <v>OB3PRINCIPALC</v>
      </c>
      <c r="AX1346" s="104" t="str" cm="1">
        <f t="array" ref="AX1346">IF(AW1346="","",IF(SUMPRODUCT((AW1346=$AW$7:$AW$2042)*(AH1346=$AH$7:$AH$2042)*(AN1346=$AN$7:$AN$2042)*(AO1346=$AO$7:$AO$2042)*(ROW($AW$7:$AW$2042)&lt;&gt;ROW(AW1346))*((R1346=0)*($R$7:$R$2042&gt;0)+(R1346&gt;0)*($R$7:$R$2042=0)))&gt;0,"SALONES UNIDOS",IF(SUMPRODUCT((AW1346=$AW$7:$AW$2042)*(AH1346=$AH$7:$AH$2042)*((AN1346&lt;$AO$7:$AO$2042)*(AO1346&gt;$AN$7:$AN$2042))*(ROW($AW$7:$AW$2042)&lt;&gt;ROW(AW1346)))&gt;0,"Cruzado","Sin cruce")))</f>
        <v>Sin cruce</v>
      </c>
    </row>
    <row r="1347" spans="2:50" ht="19.8" hidden="1" customHeight="1" x14ac:dyDescent="0.25">
      <c r="B1347" s="494" t="s">
        <v>314</v>
      </c>
      <c r="C1347" s="369" t="s">
        <v>970</v>
      </c>
      <c r="D1347" s="369">
        <v>20261</v>
      </c>
      <c r="E1347" s="373" t="s">
        <v>280</v>
      </c>
      <c r="F1347" s="370" t="s">
        <v>291</v>
      </c>
      <c r="G1347" s="373" t="s">
        <v>295</v>
      </c>
      <c r="H1347" s="373">
        <v>3</v>
      </c>
      <c r="I1347" s="373" t="s">
        <v>286</v>
      </c>
      <c r="J1347" s="373" t="s">
        <v>286</v>
      </c>
      <c r="K1347" s="194" t="s">
        <v>682</v>
      </c>
      <c r="L1347" s="364" t="s">
        <v>354</v>
      </c>
      <c r="M1347" s="364" t="s">
        <v>324</v>
      </c>
      <c r="N1347" s="364" t="s">
        <v>318</v>
      </c>
      <c r="O1347" s="373" t="s">
        <v>315</v>
      </c>
      <c r="P1347" s="364">
        <v>2</v>
      </c>
      <c r="Q1347" s="364">
        <v>4</v>
      </c>
      <c r="R1347" s="369">
        <v>6</v>
      </c>
      <c r="S1347" s="364">
        <v>4</v>
      </c>
      <c r="T1347" s="8"/>
      <c r="U1347" s="374">
        <v>31</v>
      </c>
      <c r="V1347" s="370">
        <v>41134475</v>
      </c>
      <c r="W1347" s="373" t="s">
        <v>84</v>
      </c>
      <c r="X1347" s="364" t="s">
        <v>315</v>
      </c>
      <c r="Y1347" s="364" t="s">
        <v>686</v>
      </c>
      <c r="Z1347" s="364"/>
      <c r="AA1347" s="364"/>
      <c r="AB1347" s="364" t="s">
        <v>844</v>
      </c>
      <c r="AC1347" s="364"/>
      <c r="AD1347" s="369"/>
      <c r="AE1347" s="370"/>
      <c r="AF1347" s="370"/>
      <c r="AG1347" s="370" t="s">
        <v>319</v>
      </c>
      <c r="AH1347" s="364">
        <v>7</v>
      </c>
      <c r="AI1347" s="364">
        <v>14</v>
      </c>
      <c r="AJ1347" s="364">
        <v>20</v>
      </c>
      <c r="AK1347" s="364">
        <v>19</v>
      </c>
      <c r="AL1347" s="364">
        <v>20</v>
      </c>
      <c r="AM1347" s="22">
        <f t="shared" si="634"/>
        <v>6</v>
      </c>
      <c r="AN1347" s="104">
        <f t="shared" si="630"/>
        <v>0.59722222222222221</v>
      </c>
      <c r="AO1347" s="104">
        <f t="shared" si="631"/>
        <v>0.80555555555555547</v>
      </c>
      <c r="AP1347" s="22" t="str" cm="1">
        <f t="array" ref="AP1347">IF(W1347="","",IF(SUMPRODUCT((W1347=$W$7:$W$2042)*(AH1347=$AH$7:$AH$2042)*(AN1347=$AN$7:$AN$2042)*(AO1347=$AO$7:$AO$2042)*(ROW($W$7:$W$2042)&lt;&gt;ROW(W1347))*((R1347=0)*($R$7:$R$2042&gt;0)+(R1347&gt;0)*($R$7:$R$2042=0)))&gt;0,"SALONES UNIDOS",IF(SUMPRODUCT((W1347=$W$7:$W$2042)*(AH1347=$AH$7:$AH$2042)*((AN1347&lt;$AO$7:$AO$2042)*(AO1347&gt;$AN$7:$AN$2042))*(ROW($W$7:$W$2042)&lt;&gt;ROW(W1347)))&gt;0,"Cruzado","Sin cruce")))</f>
        <v>Sin cruce</v>
      </c>
      <c r="AQ1347" s="104">
        <f>AN1347</f>
        <v>0.59722222222222221</v>
      </c>
      <c r="AR1347" s="104">
        <f>AO1347</f>
        <v>0.80555555555555547</v>
      </c>
      <c r="AS1347" s="22"/>
      <c r="AT1347" s="22"/>
      <c r="AU1347" s="361" t="str" cm="1">
        <f t="array" ref="AU1347">IF(AB1347="","",IF(SUMPRODUCT((AB1347=$AB$989:$AB$1558)*(AH1347=$AH$989:$AH$1558)*(AQ1347=$AQ$989:$AQ$1558)*(AR1347=$AR$989:$AR$1558)*(ROW($AB$989:$AB$1558)&lt;&gt;ROW(AB1347))*((R1347=0)*($R$989:$R$1558&gt;0)+(R1347&gt;0)*($R$989:$R$1558=0)))&gt;0,"SALONES UNIDOS",IF(SUMPRODUCT((AB1347=$AB$989:$AB$1558)*(AH1347=$AH$989:$AH$1558)*((AQ1347&lt;$AR$989:$AR$1558)*(AR1347&gt;$AQ$989:$AQ$1558))*(ROW($AB$989:$AB$1558)&lt;&gt;ROW(AB1347)))&gt;0,"Cruzado","Sin cruce")))</f>
        <v>Sin cruce</v>
      </c>
      <c r="AV1347" s="361" t="str" cm="1">
        <f t="array" ref="AV1347">IF(AD1347="","",IF(SUMPRODUCT((AD1347=$AD$989:$AD$1558)*(AH1347=$AH$989:$AH$1558)*(AS1347=$AS$989:$AS$1558)*(AT1347=$AT$989:$AT$1558)*(ROW($AD$989:$AD$1558)&lt;&gt;ROW(AD1347))*((R1347=0)*($R$989:$R$1558&gt;0)+(R1347&gt;0)*($R$989:$R$1558=0)))&gt;0,"SALONES UNIDOS",IF(SUMPRODUCT((AD1347=$AD$989:$AD$1558)*(AH1347=$AH$989:$AH$1558)*((AS1347&lt;$AT$989:$AT$1558)*(AT1347&gt;$AS$989:$AS$1558))*(ROW($AD$989:$AD$1558)&lt;&gt;ROW(AD1347)))&gt;0,"Cruzado","Sin cruce")))</f>
        <v/>
      </c>
      <c r="AW1347" s="104" t="str">
        <f t="shared" si="637"/>
        <v>OB3PRINCIPALD</v>
      </c>
      <c r="AX1347" s="104" t="str" cm="1">
        <f t="array" ref="AX1347">IF(AW1347="","",IF(SUMPRODUCT((AW1347=$AW$7:$AW$2042)*(AH1347=$AH$7:$AH$2042)*(AN1347=$AN$7:$AN$2042)*(AO1347=$AO$7:$AO$2042)*(ROW($AW$7:$AW$2042)&lt;&gt;ROW(AW1347))*((R1347=0)*($R$7:$R$2042&gt;0)+(R1347&gt;0)*($R$7:$R$2042=0)))&gt;0,"SALONES UNIDOS",IF(SUMPRODUCT((AW1347=$AW$7:$AW$2042)*(AH1347=$AH$7:$AH$2042)*((AN1347&lt;$AO$7:$AO$2042)*(AO1347&gt;$AN$7:$AN$2042))*(ROW($AW$7:$AW$2042)&lt;&gt;ROW(AW1347)))&gt;0,"Cruzado","Sin cruce")))</f>
        <v>Sin cruce</v>
      </c>
    </row>
    <row r="1348" spans="2:50" ht="19.8" hidden="1" customHeight="1" x14ac:dyDescent="0.25">
      <c r="B1348" s="494" t="s">
        <v>314</v>
      </c>
      <c r="C1348" s="369" t="s">
        <v>970</v>
      </c>
      <c r="D1348" s="369">
        <v>20261</v>
      </c>
      <c r="E1348" s="373" t="s">
        <v>280</v>
      </c>
      <c r="F1348" s="370" t="s">
        <v>291</v>
      </c>
      <c r="G1348" s="373" t="s">
        <v>295</v>
      </c>
      <c r="H1348" s="373">
        <v>3</v>
      </c>
      <c r="I1348" s="373" t="s">
        <v>286</v>
      </c>
      <c r="J1348" s="373" t="s">
        <v>286</v>
      </c>
      <c r="K1348" s="194" t="s">
        <v>685</v>
      </c>
      <c r="L1348" s="364" t="s">
        <v>594</v>
      </c>
      <c r="M1348" s="364" t="s">
        <v>324</v>
      </c>
      <c r="N1348" s="364" t="s">
        <v>318</v>
      </c>
      <c r="O1348" s="373" t="s">
        <v>321</v>
      </c>
      <c r="P1348" s="364">
        <v>3</v>
      </c>
      <c r="Q1348" s="364">
        <v>0</v>
      </c>
      <c r="R1348" s="369">
        <v>3</v>
      </c>
      <c r="S1348" s="364">
        <v>3</v>
      </c>
      <c r="T1348" s="8"/>
      <c r="U1348" s="374">
        <v>31</v>
      </c>
      <c r="V1348" s="370">
        <v>70539299</v>
      </c>
      <c r="W1348" s="373" t="s">
        <v>73</v>
      </c>
      <c r="X1348" s="364" t="s">
        <v>321</v>
      </c>
      <c r="Y1348" s="364" t="s">
        <v>686</v>
      </c>
      <c r="Z1348" s="364"/>
      <c r="AA1348" s="364"/>
      <c r="AB1348" s="370"/>
      <c r="AC1348" s="364"/>
      <c r="AD1348" s="369"/>
      <c r="AE1348" s="370"/>
      <c r="AF1348" s="370"/>
      <c r="AG1348" s="364" t="s">
        <v>559</v>
      </c>
      <c r="AH1348" s="364">
        <v>3</v>
      </c>
      <c r="AI1348" s="364">
        <v>19</v>
      </c>
      <c r="AJ1348" s="364">
        <v>20</v>
      </c>
      <c r="AK1348" s="364">
        <v>21</v>
      </c>
      <c r="AL1348" s="364">
        <v>50</v>
      </c>
      <c r="AM1348" s="22">
        <f t="shared" si="634"/>
        <v>3</v>
      </c>
      <c r="AN1348" s="104">
        <f t="shared" si="630"/>
        <v>0.80555555555555547</v>
      </c>
      <c r="AO1348" s="104">
        <f t="shared" si="631"/>
        <v>0.90972222222222221</v>
      </c>
      <c r="AP1348" s="22" t="str" cm="1">
        <f t="array" ref="AP1348">IF(W1348="","",IF(SUMPRODUCT((W1348=$W$7:$W$2042)*(AH1348=$AH$7:$AH$2042)*(AN1348=$AN$7:$AN$2042)*(AO1348=$AO$7:$AO$2042)*(ROW($W$7:$W$2042)&lt;&gt;ROW(W1348))*((R1348=0)*($R$7:$R$2042&gt;0)+(R1348&gt;0)*($R$7:$R$2042=0)))&gt;0,"SALONES UNIDOS",IF(SUMPRODUCT((W1348=$W$7:$W$2042)*(AH1348=$AH$7:$AH$2042)*((AN1348&lt;$AO$7:$AO$2042)*(AO1348&gt;$AN$7:$AN$2042))*(ROW($W$7:$W$2042)&lt;&gt;ROW(W1348)))&gt;0,"Cruzado","Sin cruce")))</f>
        <v>Sin cruce</v>
      </c>
      <c r="AQ1348" s="104"/>
      <c r="AR1348" s="104"/>
      <c r="AS1348" s="22"/>
      <c r="AT1348" s="22"/>
      <c r="AU1348" s="361" t="str" cm="1">
        <f t="array" ref="AU1348">IF(AB1348="","",IF(SUMPRODUCT((AB1348=$AB$989:$AB$1558)*(AH1348=$AH$989:$AH$1558)*(AQ1348=$AQ$989:$AQ$1558)*(AR1348=$AR$989:$AR$1558)*(ROW($AB$989:$AB$1558)&lt;&gt;ROW(AB1348))*((R1348=0)*($R$989:$R$1558&gt;0)+(R1348&gt;0)*($R$989:$R$1558=0)))&gt;0,"SALONES UNIDOS",IF(SUMPRODUCT((AB1348=$AB$989:$AB$1558)*(AH1348=$AH$989:$AH$1558)*((AQ1348&lt;$AR$989:$AR$1558)*(AR1348&gt;$AQ$989:$AQ$1558))*(ROW($AB$989:$AB$1558)&lt;&gt;ROW(AB1348)))&gt;0,"Cruzado","Sin cruce")))</f>
        <v/>
      </c>
      <c r="AV1348" s="361" t="str" cm="1">
        <f t="array" ref="AV1348">IF(AD1348="","",IF(SUMPRODUCT((AD1348=$AD$989:$AD$1558)*(AH1348=$AH$989:$AH$1558)*(AS1348=$AS$989:$AS$1558)*(AT1348=$AT$989:$AT$1558)*(ROW($AD$989:$AD$1558)&lt;&gt;ROW(AD1348))*((R1348=0)*($R$989:$R$1558&gt;0)+(R1348&gt;0)*($R$989:$R$1558=0)))&gt;0,"SALONES UNIDOS",IF(SUMPRODUCT((AD1348=$AD$989:$AD$1558)*(AH1348=$AH$989:$AH$1558)*((AS1348&lt;$AT$989:$AT$1558)*(AT1348&gt;$AS$989:$AS$1558))*(ROW($AD$989:$AD$1558)&lt;&gt;ROW(AD1348)))&gt;0,"Cruzado","Sin cruce")))</f>
        <v/>
      </c>
      <c r="AW1348" s="104" t="str">
        <f t="shared" si="637"/>
        <v>OB3PRINCIPALD</v>
      </c>
      <c r="AX1348" s="104" t="str" cm="1">
        <f t="array" ref="AX1348">IF(AW1348="","",IF(SUMPRODUCT((AW1348=$AW$7:$AW$2042)*(AH1348=$AH$7:$AH$2042)*(AN1348=$AN$7:$AN$2042)*(AO1348=$AO$7:$AO$2042)*(ROW($AW$7:$AW$2042)&lt;&gt;ROW(AW1348))*((R1348=0)*($R$7:$R$2042&gt;0)+(R1348&gt;0)*($R$7:$R$2042=0)))&gt;0,"SALONES UNIDOS",IF(SUMPRODUCT((AW1348=$AW$7:$AW$2042)*(AH1348=$AH$7:$AH$2042)*((AN1348&lt;$AO$7:$AO$2042)*(AO1348&gt;$AN$7:$AN$2042))*(ROW($AW$7:$AW$2042)&lt;&gt;ROW(AW1348)))&gt;0,"Cruzado","Sin cruce")))</f>
        <v>Sin cruce</v>
      </c>
    </row>
    <row r="1349" spans="2:50" ht="19.8" hidden="1" customHeight="1" x14ac:dyDescent="0.25">
      <c r="B1349" s="494" t="s">
        <v>314</v>
      </c>
      <c r="C1349" s="369" t="s">
        <v>970</v>
      </c>
      <c r="D1349" s="369">
        <v>20261</v>
      </c>
      <c r="E1349" s="373" t="s">
        <v>280</v>
      </c>
      <c r="F1349" s="370" t="s">
        <v>291</v>
      </c>
      <c r="G1349" s="373" t="s">
        <v>295</v>
      </c>
      <c r="H1349" s="373">
        <v>3</v>
      </c>
      <c r="I1349" s="373" t="s">
        <v>286</v>
      </c>
      <c r="J1349" s="373" t="s">
        <v>286</v>
      </c>
      <c r="K1349" s="194" t="s">
        <v>374</v>
      </c>
      <c r="L1349" s="364" t="s">
        <v>375</v>
      </c>
      <c r="M1349" s="364" t="s">
        <v>349</v>
      </c>
      <c r="N1349" s="364" t="s">
        <v>318</v>
      </c>
      <c r="O1349" s="373" t="s">
        <v>315</v>
      </c>
      <c r="P1349" s="364">
        <v>2</v>
      </c>
      <c r="Q1349" s="364">
        <v>0</v>
      </c>
      <c r="R1349" s="369">
        <v>2</v>
      </c>
      <c r="S1349" s="364">
        <v>3</v>
      </c>
      <c r="T1349" s="8"/>
      <c r="U1349" s="374">
        <v>31</v>
      </c>
      <c r="V1349" s="370">
        <v>45560291</v>
      </c>
      <c r="W1349" s="373" t="s">
        <v>242</v>
      </c>
      <c r="X1349" s="364" t="s">
        <v>315</v>
      </c>
      <c r="Y1349" s="364"/>
      <c r="Z1349" s="364"/>
      <c r="AA1349" s="364"/>
      <c r="AB1349" s="364" t="s">
        <v>847</v>
      </c>
      <c r="AC1349" s="364"/>
      <c r="AD1349" s="369"/>
      <c r="AE1349" s="370"/>
      <c r="AF1349" s="370"/>
      <c r="AG1349" s="370" t="s">
        <v>559</v>
      </c>
      <c r="AH1349" s="364">
        <v>4</v>
      </c>
      <c r="AI1349" s="364">
        <v>11</v>
      </c>
      <c r="AJ1349" s="364">
        <v>0</v>
      </c>
      <c r="AK1349" s="364">
        <v>12</v>
      </c>
      <c r="AL1349" s="364">
        <v>40</v>
      </c>
      <c r="AM1349" s="22">
        <f t="shared" si="634"/>
        <v>2</v>
      </c>
      <c r="AN1349" s="104">
        <f t="shared" si="630"/>
        <v>0.45833333333333331</v>
      </c>
      <c r="AO1349" s="104">
        <f t="shared" si="631"/>
        <v>0.52777777777777779</v>
      </c>
      <c r="AP1349" s="22" t="str" cm="1">
        <f t="array" ref="AP1349">IF(W1349="","",IF(SUMPRODUCT((W1349=$W$7:$W$2042)*(AH1349=$AH$7:$AH$2042)*(AN1349=$AN$7:$AN$2042)*(AO1349=$AO$7:$AO$2042)*(ROW($W$7:$W$2042)&lt;&gt;ROW(W1349))*((R1349=0)*($R$7:$R$2042&gt;0)+(R1349&gt;0)*($R$7:$R$2042=0)))&gt;0,"SALONES UNIDOS",IF(SUMPRODUCT((W1349=$W$7:$W$2042)*(AH1349=$AH$7:$AH$2042)*((AN1349&lt;$AO$7:$AO$2042)*(AO1349&gt;$AN$7:$AN$2042))*(ROW($W$7:$W$2042)&lt;&gt;ROW(W1349)))&gt;0,"Cruzado","Sin cruce")))</f>
        <v>Sin cruce</v>
      </c>
      <c r="AQ1349" s="104">
        <f>AN1349</f>
        <v>0.45833333333333331</v>
      </c>
      <c r="AR1349" s="104">
        <f>AO1349</f>
        <v>0.52777777777777779</v>
      </c>
      <c r="AS1349" s="22"/>
      <c r="AT1349" s="22"/>
      <c r="AU1349" s="361" t="str" cm="1">
        <f t="array" ref="AU1349">IF(AB1349="","",IF(SUMPRODUCT((AB1349=$AB$989:$AB$1558)*(AH1349=$AH$989:$AH$1558)*(AQ1349=$AQ$989:$AQ$1558)*(AR1349=$AR$989:$AR$1558)*(ROW($AB$989:$AB$1558)&lt;&gt;ROW(AB1349))*((R1349=0)*($R$989:$R$1558&gt;0)+(R1349&gt;0)*($R$989:$R$1558=0)))&gt;0,"SALONES UNIDOS",IF(SUMPRODUCT((AB1349=$AB$989:$AB$1558)*(AH1349=$AH$989:$AH$1558)*((AQ1349&lt;$AR$989:$AR$1558)*(AR1349&gt;$AQ$989:$AQ$1558))*(ROW($AB$989:$AB$1558)&lt;&gt;ROW(AB1349)))&gt;0,"Cruzado","Sin cruce")))</f>
        <v>Sin cruce</v>
      </c>
      <c r="AV1349" s="361" t="str" cm="1">
        <f t="array" ref="AV1349">IF(AD1349="","",IF(SUMPRODUCT((AD1349=$AD$989:$AD$1558)*(AH1349=$AH$989:$AH$1558)*(AS1349=$AS$989:$AS$1558)*(AT1349=$AT$989:$AT$1558)*(ROW($AD$989:$AD$1558)&lt;&gt;ROW(AD1349))*((R1349=0)*($R$989:$R$1558&gt;0)+(R1349&gt;0)*($R$989:$R$1558=0)))&gt;0,"SALONES UNIDOS",IF(SUMPRODUCT((AD1349=$AD$989:$AD$1558)*(AH1349=$AH$989:$AH$1558)*((AS1349&lt;$AT$989:$AT$1558)*(AT1349&gt;$AS$989:$AS$1558))*(ROW($AD$989:$AD$1558)&lt;&gt;ROW(AD1349)))&gt;0,"Cruzado","Sin cruce")))</f>
        <v/>
      </c>
      <c r="AW1349" s="104" t="str">
        <f t="shared" si="637"/>
        <v>OB3PRINCIPALD</v>
      </c>
      <c r="AX1349" s="104" t="str" cm="1">
        <f t="array" ref="AX1349">IF(AW1349="","",IF(SUMPRODUCT((AW1349=$AW$7:$AW$2042)*(AH1349=$AH$7:$AH$2042)*(AN1349=$AN$7:$AN$2042)*(AO1349=$AO$7:$AO$2042)*(ROW($AW$7:$AW$2042)&lt;&gt;ROW(AW1349))*((R1349=0)*($R$7:$R$2042&gt;0)+(R1349&gt;0)*($R$7:$R$2042=0)))&gt;0,"SALONES UNIDOS",IF(SUMPRODUCT((AW1349=$AW$7:$AW$2042)*(AH1349=$AH$7:$AH$2042)*((AN1349&lt;$AO$7:$AO$2042)*(AO1349&gt;$AN$7:$AN$2042))*(ROW($AW$7:$AW$2042)&lt;&gt;ROW(AW1349)))&gt;0,"Cruzado","Sin cruce")))</f>
        <v>Sin cruce</v>
      </c>
    </row>
    <row r="1350" spans="2:50" ht="19.8" hidden="1" customHeight="1" x14ac:dyDescent="0.25">
      <c r="B1350" s="494" t="s">
        <v>314</v>
      </c>
      <c r="C1350" s="369" t="s">
        <v>970</v>
      </c>
      <c r="D1350" s="369">
        <v>20261</v>
      </c>
      <c r="E1350" s="373" t="s">
        <v>280</v>
      </c>
      <c r="F1350" s="370" t="s">
        <v>291</v>
      </c>
      <c r="G1350" s="373" t="s">
        <v>295</v>
      </c>
      <c r="H1350" s="373">
        <v>3</v>
      </c>
      <c r="I1350" s="373" t="s">
        <v>575</v>
      </c>
      <c r="J1350" s="373" t="s">
        <v>286</v>
      </c>
      <c r="K1350" s="194" t="s">
        <v>374</v>
      </c>
      <c r="L1350" s="364" t="s">
        <v>375</v>
      </c>
      <c r="M1350" s="364" t="s">
        <v>349</v>
      </c>
      <c r="N1350" s="364" t="s">
        <v>318</v>
      </c>
      <c r="O1350" s="373" t="s">
        <v>315</v>
      </c>
      <c r="P1350" s="364">
        <v>0</v>
      </c>
      <c r="Q1350" s="364">
        <v>2</v>
      </c>
      <c r="R1350" s="369">
        <v>2</v>
      </c>
      <c r="S1350" s="364">
        <v>3</v>
      </c>
      <c r="T1350" s="8"/>
      <c r="U1350" s="374">
        <v>16</v>
      </c>
      <c r="V1350" s="370">
        <v>45560291</v>
      </c>
      <c r="W1350" s="373" t="s">
        <v>242</v>
      </c>
      <c r="X1350" s="364" t="s">
        <v>315</v>
      </c>
      <c r="Y1350" s="364"/>
      <c r="Z1350" s="364"/>
      <c r="AA1350" s="364"/>
      <c r="AB1350" s="370"/>
      <c r="AC1350" s="364"/>
      <c r="AD1350" s="364" t="s">
        <v>845</v>
      </c>
      <c r="AE1350" s="370"/>
      <c r="AF1350" s="370"/>
      <c r="AG1350" s="370" t="s">
        <v>301</v>
      </c>
      <c r="AH1350" s="364">
        <v>4</v>
      </c>
      <c r="AI1350" s="364">
        <v>7</v>
      </c>
      <c r="AJ1350" s="364">
        <v>40</v>
      </c>
      <c r="AK1350" s="364">
        <v>9</v>
      </c>
      <c r="AL1350" s="364">
        <v>20</v>
      </c>
      <c r="AM1350" s="22">
        <f t="shared" si="634"/>
        <v>2</v>
      </c>
      <c r="AN1350" s="104">
        <f t="shared" si="630"/>
        <v>0.31944444444444448</v>
      </c>
      <c r="AO1350" s="104">
        <f t="shared" si="631"/>
        <v>0.3888888888888889</v>
      </c>
      <c r="AP1350" s="22" t="str" cm="1">
        <f t="array" ref="AP1350">IF(W1350="","",IF(SUMPRODUCT((W1350=$W$7:$W$2042)*(AH1350=$AH$7:$AH$2042)*(AN1350=$AN$7:$AN$2042)*(AO1350=$AO$7:$AO$2042)*(ROW($W$7:$W$2042)&lt;&gt;ROW(W1350))*((R1350=0)*($R$7:$R$2042&gt;0)+(R1350&gt;0)*($R$7:$R$2042=0)))&gt;0,"SALONES UNIDOS",IF(SUMPRODUCT((W1350=$W$7:$W$2042)*(AH1350=$AH$7:$AH$2042)*((AN1350&lt;$AO$7:$AO$2042)*(AO1350&gt;$AN$7:$AN$2042))*(ROW($W$7:$W$2042)&lt;&gt;ROW(W1350)))&gt;0,"Cruzado","Sin cruce")))</f>
        <v>Sin cruce</v>
      </c>
      <c r="AQ1350" s="22"/>
      <c r="AR1350" s="22"/>
      <c r="AS1350" s="104">
        <f t="shared" ref="AS1350:AS1351" si="642">AN1350</f>
        <v>0.31944444444444448</v>
      </c>
      <c r="AT1350" s="104">
        <f t="shared" ref="AT1350:AT1351" si="643">AO1350</f>
        <v>0.3888888888888889</v>
      </c>
      <c r="AU1350" s="361" t="str" cm="1">
        <f t="array" ref="AU1350">IF(AB1350="","",IF(SUMPRODUCT((AB1350=$AB$989:$AB$1558)*(AH1350=$AH$989:$AH$1558)*(AQ1350=$AQ$989:$AQ$1558)*(AR1350=$AR$989:$AR$1558)*(ROW($AB$989:$AB$1558)&lt;&gt;ROW(AB1350))*((R1350=0)*($R$989:$R$1558&gt;0)+(R1350&gt;0)*($R$989:$R$1558=0)))&gt;0,"SALONES UNIDOS",IF(SUMPRODUCT((AB1350=$AB$989:$AB$1558)*(AH1350=$AH$989:$AH$1558)*((AQ1350&lt;$AR$989:$AR$1558)*(AR1350&gt;$AQ$989:$AQ$1558))*(ROW($AB$989:$AB$1558)&lt;&gt;ROW(AB1350)))&gt;0,"Cruzado","Sin cruce")))</f>
        <v/>
      </c>
      <c r="AV1350" s="361" t="str" cm="1">
        <f t="array" ref="AV1350">IF(AD1350="","",IF(SUMPRODUCT((AD1350=$AD$989:$AD$1558)*(AH1350=$AH$989:$AH$1558)*(AS1350=$AS$989:$AS$1558)*(AT1350=$AT$989:$AT$1558)*(ROW($AD$989:$AD$1558)&lt;&gt;ROW(AD1350))*((R1350=0)*($R$989:$R$1558&gt;0)+(R1350&gt;0)*($R$989:$R$1558=0)))&gt;0,"SALONES UNIDOS",IF(SUMPRODUCT((AD1350=$AD$989:$AD$1558)*(AH1350=$AH$989:$AH$1558)*((AS1350&lt;$AT$989:$AT$1558)*(AT1350&gt;$AS$989:$AS$1558))*(ROW($AD$989:$AD$1558)&lt;&gt;ROW(AD1350)))&gt;0,"Cruzado","Sin cruce")))</f>
        <v>Sin cruce</v>
      </c>
      <c r="AW1350" s="104" t="str">
        <f t="shared" si="637"/>
        <v>OB3PRINCIPALD</v>
      </c>
      <c r="AX1350" s="104" t="str" cm="1">
        <f t="array" ref="AX1350">IF(AW1350="","",IF(SUMPRODUCT((AW1350=$AW$7:$AW$2042)*(AH1350=$AH$7:$AH$2042)*(AN1350=$AN$7:$AN$2042)*(AO1350=$AO$7:$AO$2042)*(ROW($AW$7:$AW$2042)&lt;&gt;ROW(AW1350))*((R1350=0)*($R$7:$R$2042&gt;0)+(R1350&gt;0)*($R$7:$R$2042=0)))&gt;0,"SALONES UNIDOS",IF(SUMPRODUCT((AW1350=$AW$7:$AW$2042)*(AH1350=$AH$7:$AH$2042)*((AN1350&lt;$AO$7:$AO$2042)*(AO1350&gt;$AN$7:$AN$2042))*(ROW($AW$7:$AW$2042)&lt;&gt;ROW(AW1350)))&gt;0,"Cruzado","Sin cruce")))</f>
        <v>Sin cruce</v>
      </c>
    </row>
    <row r="1351" spans="2:50" ht="19.8" hidden="1" customHeight="1" x14ac:dyDescent="0.25">
      <c r="B1351" s="494" t="s">
        <v>314</v>
      </c>
      <c r="C1351" s="369" t="s">
        <v>970</v>
      </c>
      <c r="D1351" s="369">
        <v>20261</v>
      </c>
      <c r="E1351" s="373" t="s">
        <v>280</v>
      </c>
      <c r="F1351" s="370" t="s">
        <v>291</v>
      </c>
      <c r="G1351" s="373" t="s">
        <v>295</v>
      </c>
      <c r="H1351" s="373">
        <v>3</v>
      </c>
      <c r="I1351" s="373" t="s">
        <v>577</v>
      </c>
      <c r="J1351" s="373" t="s">
        <v>286</v>
      </c>
      <c r="K1351" s="194" t="s">
        <v>374</v>
      </c>
      <c r="L1351" s="364" t="s">
        <v>375</v>
      </c>
      <c r="M1351" s="364" t="s">
        <v>349</v>
      </c>
      <c r="N1351" s="364" t="s">
        <v>318</v>
      </c>
      <c r="O1351" s="373" t="s">
        <v>315</v>
      </c>
      <c r="P1351" s="364">
        <v>0</v>
      </c>
      <c r="Q1351" s="364">
        <v>2</v>
      </c>
      <c r="R1351" s="369">
        <v>2</v>
      </c>
      <c r="S1351" s="364">
        <v>3</v>
      </c>
      <c r="T1351" s="8"/>
      <c r="U1351" s="374">
        <v>15</v>
      </c>
      <c r="V1351" s="370">
        <v>45560291</v>
      </c>
      <c r="W1351" s="373" t="s">
        <v>242</v>
      </c>
      <c r="X1351" s="364" t="s">
        <v>315</v>
      </c>
      <c r="Y1351" s="364"/>
      <c r="Z1351" s="364"/>
      <c r="AA1351" s="364"/>
      <c r="AB1351" s="370"/>
      <c r="AC1351" s="364"/>
      <c r="AD1351" s="364" t="s">
        <v>845</v>
      </c>
      <c r="AE1351" s="370"/>
      <c r="AF1351" s="370"/>
      <c r="AG1351" s="370" t="s">
        <v>301</v>
      </c>
      <c r="AH1351" s="364">
        <v>4</v>
      </c>
      <c r="AI1351" s="364">
        <v>9</v>
      </c>
      <c r="AJ1351" s="364">
        <v>20</v>
      </c>
      <c r="AK1351" s="364">
        <v>11</v>
      </c>
      <c r="AL1351" s="364">
        <v>0</v>
      </c>
      <c r="AM1351" s="22">
        <f t="shared" si="634"/>
        <v>2</v>
      </c>
      <c r="AN1351" s="104">
        <f t="shared" si="630"/>
        <v>0.3888888888888889</v>
      </c>
      <c r="AO1351" s="104">
        <f t="shared" si="631"/>
        <v>0.45833333333333331</v>
      </c>
      <c r="AP1351" s="22" t="str" cm="1">
        <f t="array" ref="AP1351">IF(W1351="","",IF(SUMPRODUCT((W1351=$W$7:$W$2042)*(AH1351=$AH$7:$AH$2042)*(AN1351=$AN$7:$AN$2042)*(AO1351=$AO$7:$AO$2042)*(ROW($W$7:$W$2042)&lt;&gt;ROW(W1351))*((R1351=0)*($R$7:$R$2042&gt;0)+(R1351&gt;0)*($R$7:$R$2042=0)))&gt;0,"SALONES UNIDOS",IF(SUMPRODUCT((W1351=$W$7:$W$2042)*(AH1351=$AH$7:$AH$2042)*((AN1351&lt;$AO$7:$AO$2042)*(AO1351&gt;$AN$7:$AN$2042))*(ROW($W$7:$W$2042)&lt;&gt;ROW(W1351)))&gt;0,"Cruzado","Sin cruce")))</f>
        <v>Sin cruce</v>
      </c>
      <c r="AQ1351" s="22"/>
      <c r="AR1351" s="22"/>
      <c r="AS1351" s="104">
        <f t="shared" si="642"/>
        <v>0.3888888888888889</v>
      </c>
      <c r="AT1351" s="104">
        <f t="shared" si="643"/>
        <v>0.45833333333333331</v>
      </c>
      <c r="AU1351" s="361" t="str" cm="1">
        <f t="array" ref="AU1351">IF(AB1351="","",IF(SUMPRODUCT((AB1351=$AB$989:$AB$1558)*(AH1351=$AH$989:$AH$1558)*(AQ1351=$AQ$989:$AQ$1558)*(AR1351=$AR$989:$AR$1558)*(ROW($AB$989:$AB$1558)&lt;&gt;ROW(AB1351))*((R1351=0)*($R$989:$R$1558&gt;0)+(R1351&gt;0)*($R$989:$R$1558=0)))&gt;0,"SALONES UNIDOS",IF(SUMPRODUCT((AB1351=$AB$989:$AB$1558)*(AH1351=$AH$989:$AH$1558)*((AQ1351&lt;$AR$989:$AR$1558)*(AR1351&gt;$AQ$989:$AQ$1558))*(ROW($AB$989:$AB$1558)&lt;&gt;ROW(AB1351)))&gt;0,"Cruzado","Sin cruce")))</f>
        <v/>
      </c>
      <c r="AV1351" s="361" t="str" cm="1">
        <f t="array" ref="AV1351">IF(AD1351="","",IF(SUMPRODUCT((AD1351=$AD$989:$AD$1558)*(AH1351=$AH$989:$AH$1558)*(AS1351=$AS$989:$AS$1558)*(AT1351=$AT$989:$AT$1558)*(ROW($AD$989:$AD$1558)&lt;&gt;ROW(AD1351))*((R1351=0)*($R$989:$R$1558&gt;0)+(R1351&gt;0)*($R$989:$R$1558=0)))&gt;0,"SALONES UNIDOS",IF(SUMPRODUCT((AD1351=$AD$989:$AD$1558)*(AH1351=$AH$989:$AH$1558)*((AS1351&lt;$AT$989:$AT$1558)*(AT1351&gt;$AS$989:$AS$1558))*(ROW($AD$989:$AD$1558)&lt;&gt;ROW(AD1351)))&gt;0,"Cruzado","Sin cruce")))</f>
        <v>Sin cruce</v>
      </c>
      <c r="AW1351" s="104" t="str">
        <f t="shared" si="637"/>
        <v>OB3PRINCIPALD</v>
      </c>
      <c r="AX1351" s="104" t="str" cm="1">
        <f t="array" ref="AX1351">IF(AW1351="","",IF(SUMPRODUCT((AW1351=$AW$7:$AW$2042)*(AH1351=$AH$7:$AH$2042)*(AN1351=$AN$7:$AN$2042)*(AO1351=$AO$7:$AO$2042)*(ROW($AW$7:$AW$2042)&lt;&gt;ROW(AW1351))*((R1351=0)*($R$7:$R$2042&gt;0)+(R1351&gt;0)*($R$7:$R$2042=0)))&gt;0,"SALONES UNIDOS",IF(SUMPRODUCT((AW1351=$AW$7:$AW$2042)*(AH1351=$AH$7:$AH$2042)*((AN1351&lt;$AO$7:$AO$2042)*(AO1351&gt;$AN$7:$AN$2042))*(ROW($AW$7:$AW$2042)&lt;&gt;ROW(AW1351)))&gt;0,"Cruzado","Sin cruce")))</f>
        <v>Sin cruce</v>
      </c>
    </row>
    <row r="1352" spans="2:50" ht="19.8" hidden="1" customHeight="1" x14ac:dyDescent="0.25">
      <c r="B1352" s="494" t="s">
        <v>314</v>
      </c>
      <c r="C1352" s="369" t="s">
        <v>970</v>
      </c>
      <c r="D1352" s="369">
        <v>20261</v>
      </c>
      <c r="E1352" s="373" t="s">
        <v>280</v>
      </c>
      <c r="F1352" s="370" t="s">
        <v>291</v>
      </c>
      <c r="G1352" s="373" t="s">
        <v>295</v>
      </c>
      <c r="H1352" s="373">
        <v>3</v>
      </c>
      <c r="I1352" s="373" t="s">
        <v>286</v>
      </c>
      <c r="J1352" s="373" t="s">
        <v>286</v>
      </c>
      <c r="K1352" s="194" t="s">
        <v>376</v>
      </c>
      <c r="L1352" s="457" t="s">
        <v>377</v>
      </c>
      <c r="M1352" s="364" t="s">
        <v>324</v>
      </c>
      <c r="N1352" s="364" t="s">
        <v>318</v>
      </c>
      <c r="O1352" s="373" t="s">
        <v>315</v>
      </c>
      <c r="P1352" s="364">
        <v>2</v>
      </c>
      <c r="Q1352" s="364">
        <v>0</v>
      </c>
      <c r="R1352" s="369">
        <v>2</v>
      </c>
      <c r="S1352" s="364">
        <v>3</v>
      </c>
      <c r="T1352" s="8"/>
      <c r="U1352" s="374">
        <v>31</v>
      </c>
      <c r="V1352" s="370">
        <v>43920995</v>
      </c>
      <c r="W1352" s="373" t="s">
        <v>221</v>
      </c>
      <c r="X1352" s="364" t="s">
        <v>315</v>
      </c>
      <c r="Y1352" s="364"/>
      <c r="Z1352" s="364"/>
      <c r="AA1352" s="364"/>
      <c r="AB1352" s="364" t="s">
        <v>844</v>
      </c>
      <c r="AC1352" s="364"/>
      <c r="AD1352" s="369"/>
      <c r="AE1352" s="370"/>
      <c r="AF1352" s="370"/>
      <c r="AG1352" s="364" t="s">
        <v>559</v>
      </c>
      <c r="AH1352" s="364">
        <v>6</v>
      </c>
      <c r="AI1352" s="364">
        <v>12</v>
      </c>
      <c r="AJ1352" s="364">
        <v>40</v>
      </c>
      <c r="AK1352" s="364">
        <v>14</v>
      </c>
      <c r="AL1352" s="364">
        <v>20</v>
      </c>
      <c r="AM1352" s="22">
        <f t="shared" si="634"/>
        <v>2</v>
      </c>
      <c r="AN1352" s="104">
        <f t="shared" si="630"/>
        <v>0.52777777777777779</v>
      </c>
      <c r="AO1352" s="104">
        <f t="shared" si="631"/>
        <v>0.59722222222222221</v>
      </c>
      <c r="AP1352" s="22" t="str" cm="1">
        <f t="array" ref="AP1352">IF(W1352="","",IF(SUMPRODUCT((W1352=$W$7:$W$2042)*(AH1352=$AH$7:$AH$2042)*(AN1352=$AN$7:$AN$2042)*(AO1352=$AO$7:$AO$2042)*(ROW($W$7:$W$2042)&lt;&gt;ROW(W1352))*((R1352=0)*($R$7:$R$2042&gt;0)+(R1352&gt;0)*($R$7:$R$2042=0)))&gt;0,"SALONES UNIDOS",IF(SUMPRODUCT((W1352=$W$7:$W$2042)*(AH1352=$AH$7:$AH$2042)*((AN1352&lt;$AO$7:$AO$2042)*(AO1352&gt;$AN$7:$AN$2042))*(ROW($W$7:$W$2042)&lt;&gt;ROW(W1352)))&gt;0,"Cruzado","Sin cruce")))</f>
        <v>Sin cruce</v>
      </c>
      <c r="AQ1352" s="104">
        <f>AN1352</f>
        <v>0.52777777777777779</v>
      </c>
      <c r="AR1352" s="104">
        <f>AO1352</f>
        <v>0.59722222222222221</v>
      </c>
      <c r="AS1352" s="22"/>
      <c r="AT1352" s="22"/>
      <c r="AU1352" s="361" t="str" cm="1">
        <f t="array" ref="AU1352">IF(AB1352="","",IF(SUMPRODUCT((AB1352=$AB$989:$AB$1558)*(AH1352=$AH$989:$AH$1558)*(AQ1352=$AQ$989:$AQ$1558)*(AR1352=$AR$989:$AR$1558)*(ROW($AB$989:$AB$1558)&lt;&gt;ROW(AB1352))*((R1352=0)*($R$989:$R$1558&gt;0)+(R1352&gt;0)*($R$989:$R$1558=0)))&gt;0,"SALONES UNIDOS",IF(SUMPRODUCT((AB1352=$AB$989:$AB$1558)*(AH1352=$AH$989:$AH$1558)*((AQ1352&lt;$AR$989:$AR$1558)*(AR1352&gt;$AQ$989:$AQ$1558))*(ROW($AB$989:$AB$1558)&lt;&gt;ROW(AB1352)))&gt;0,"Cruzado","Sin cruce")))</f>
        <v>Sin cruce</v>
      </c>
      <c r="AV1352" s="361" t="str" cm="1">
        <f t="array" ref="AV1352">IF(AD1352="","",IF(SUMPRODUCT((AD1352=$AD$989:$AD$1558)*(AH1352=$AH$989:$AH$1558)*(AS1352=$AS$989:$AS$1558)*(AT1352=$AT$989:$AT$1558)*(ROW($AD$989:$AD$1558)&lt;&gt;ROW(AD1352))*((R1352=0)*($R$989:$R$1558&gt;0)+(R1352&gt;0)*($R$989:$R$1558=0)))&gt;0,"SALONES UNIDOS",IF(SUMPRODUCT((AD1352=$AD$989:$AD$1558)*(AH1352=$AH$989:$AH$1558)*((AS1352&lt;$AT$989:$AT$1558)*(AT1352&gt;$AS$989:$AS$1558))*(ROW($AD$989:$AD$1558)&lt;&gt;ROW(AD1352)))&gt;0,"Cruzado","Sin cruce")))</f>
        <v/>
      </c>
      <c r="AW1352" s="104" t="str">
        <f t="shared" si="637"/>
        <v>OB3PRINCIPALD</v>
      </c>
      <c r="AX1352" s="104" t="str" cm="1">
        <f t="array" ref="AX1352">IF(AW1352="","",IF(SUMPRODUCT((AW1352=$AW$7:$AW$2042)*(AH1352=$AH$7:$AH$2042)*(AN1352=$AN$7:$AN$2042)*(AO1352=$AO$7:$AO$2042)*(ROW($AW$7:$AW$2042)&lt;&gt;ROW(AW1352))*((R1352=0)*($R$7:$R$2042&gt;0)+(R1352&gt;0)*($R$7:$R$2042=0)))&gt;0,"SALONES UNIDOS",IF(SUMPRODUCT((AW1352=$AW$7:$AW$2042)*(AH1352=$AH$7:$AH$2042)*((AN1352&lt;$AO$7:$AO$2042)*(AO1352&gt;$AN$7:$AN$2042))*(ROW($AW$7:$AW$2042)&lt;&gt;ROW(AW1352)))&gt;0,"Cruzado","Sin cruce")))</f>
        <v>Sin cruce</v>
      </c>
    </row>
    <row r="1353" spans="2:50" ht="19.8" hidden="1" customHeight="1" x14ac:dyDescent="0.25">
      <c r="B1353" s="494" t="s">
        <v>314</v>
      </c>
      <c r="C1353" s="369" t="s">
        <v>970</v>
      </c>
      <c r="D1353" s="369">
        <v>20261</v>
      </c>
      <c r="E1353" s="373" t="s">
        <v>280</v>
      </c>
      <c r="F1353" s="370" t="s">
        <v>291</v>
      </c>
      <c r="G1353" s="373" t="s">
        <v>295</v>
      </c>
      <c r="H1353" s="373">
        <v>3</v>
      </c>
      <c r="I1353" s="373" t="s">
        <v>575</v>
      </c>
      <c r="J1353" s="373" t="s">
        <v>286</v>
      </c>
      <c r="K1353" s="194" t="s">
        <v>376</v>
      </c>
      <c r="L1353" s="457" t="s">
        <v>377</v>
      </c>
      <c r="M1353" s="364" t="s">
        <v>324</v>
      </c>
      <c r="N1353" s="364" t="s">
        <v>318</v>
      </c>
      <c r="O1353" s="373" t="s">
        <v>315</v>
      </c>
      <c r="P1353" s="364">
        <v>0</v>
      </c>
      <c r="Q1353" s="364">
        <v>2</v>
      </c>
      <c r="R1353" s="369">
        <v>2</v>
      </c>
      <c r="S1353" s="364">
        <v>3</v>
      </c>
      <c r="T1353" s="8"/>
      <c r="U1353" s="374">
        <v>31</v>
      </c>
      <c r="V1353" s="370">
        <v>43920995</v>
      </c>
      <c r="W1353" s="373" t="s">
        <v>221</v>
      </c>
      <c r="X1353" s="364" t="s">
        <v>315</v>
      </c>
      <c r="Y1353" s="364"/>
      <c r="Z1353" s="364"/>
      <c r="AA1353" s="364"/>
      <c r="AB1353" s="370"/>
      <c r="AC1353" s="364"/>
      <c r="AD1353" s="369" t="s">
        <v>835</v>
      </c>
      <c r="AE1353" s="370"/>
      <c r="AF1353" s="370"/>
      <c r="AG1353" s="364" t="s">
        <v>301</v>
      </c>
      <c r="AH1353" s="364">
        <v>6</v>
      </c>
      <c r="AI1353" s="364">
        <v>14</v>
      </c>
      <c r="AJ1353" s="364">
        <v>20</v>
      </c>
      <c r="AK1353" s="364">
        <v>16</v>
      </c>
      <c r="AL1353" s="364">
        <v>0</v>
      </c>
      <c r="AM1353" s="22">
        <f t="shared" si="634"/>
        <v>2</v>
      </c>
      <c r="AN1353" s="104">
        <f t="shared" si="630"/>
        <v>0.59722222222222221</v>
      </c>
      <c r="AO1353" s="104">
        <f t="shared" si="631"/>
        <v>0.66666666666666663</v>
      </c>
      <c r="AP1353" s="22" t="str" cm="1">
        <f t="array" ref="AP1353">IF(W1353="","",IF(SUMPRODUCT((W1353=$W$7:$W$2042)*(AH1353=$AH$7:$AH$2042)*(AN1353=$AN$7:$AN$2042)*(AO1353=$AO$7:$AO$2042)*(ROW($W$7:$W$2042)&lt;&gt;ROW(W1353))*((R1353=0)*($R$7:$R$2042&gt;0)+(R1353&gt;0)*($R$7:$R$2042=0)))&gt;0,"SALONES UNIDOS",IF(SUMPRODUCT((W1353=$W$7:$W$2042)*(AH1353=$AH$7:$AH$2042)*((AN1353&lt;$AO$7:$AO$2042)*(AO1353&gt;$AN$7:$AN$2042))*(ROW($W$7:$W$2042)&lt;&gt;ROW(W1353)))&gt;0,"Cruzado","Sin cruce")))</f>
        <v>Sin cruce</v>
      </c>
      <c r="AQ1353" s="22"/>
      <c r="AR1353" s="22"/>
      <c r="AS1353" s="104">
        <f t="shared" ref="AS1353:AS1354" si="644">AN1353</f>
        <v>0.59722222222222221</v>
      </c>
      <c r="AT1353" s="104">
        <f t="shared" ref="AT1353:AT1354" si="645">AO1353</f>
        <v>0.66666666666666663</v>
      </c>
      <c r="AU1353" s="361" t="str" cm="1">
        <f t="array" ref="AU1353">IF(AB1353="","",IF(SUMPRODUCT((AB1353=$AB$989:$AB$1558)*(AH1353=$AH$989:$AH$1558)*(AQ1353=$AQ$989:$AQ$1558)*(AR1353=$AR$989:$AR$1558)*(ROW($AB$989:$AB$1558)&lt;&gt;ROW(AB1353))*((R1353=0)*($R$989:$R$1558&gt;0)+(R1353&gt;0)*($R$989:$R$1558=0)))&gt;0,"SALONES UNIDOS",IF(SUMPRODUCT((AB1353=$AB$989:$AB$1558)*(AH1353=$AH$989:$AH$1558)*((AQ1353&lt;$AR$989:$AR$1558)*(AR1353&gt;$AQ$989:$AQ$1558))*(ROW($AB$989:$AB$1558)&lt;&gt;ROW(AB1353)))&gt;0,"Cruzado","Sin cruce")))</f>
        <v/>
      </c>
      <c r="AV1353" s="361" t="str" cm="1">
        <f t="array" ref="AV1353">IF(AD1353="","",IF(SUMPRODUCT((AD1353=$AD$989:$AD$1558)*(AH1353=$AH$989:$AH$1558)*(AS1353=$AS$989:$AS$1558)*(AT1353=$AT$989:$AT$1558)*(ROW($AD$989:$AD$1558)&lt;&gt;ROW(AD1353))*((R1353=0)*($R$989:$R$1558&gt;0)+(R1353&gt;0)*($R$989:$R$1558=0)))&gt;0,"SALONES UNIDOS",IF(SUMPRODUCT((AD1353=$AD$989:$AD$1558)*(AH1353=$AH$989:$AH$1558)*((AS1353&lt;$AT$989:$AT$1558)*(AT1353&gt;$AS$989:$AS$1558))*(ROW($AD$989:$AD$1558)&lt;&gt;ROW(AD1353)))&gt;0,"Cruzado","Sin cruce")))</f>
        <v>Sin cruce</v>
      </c>
      <c r="AW1353" s="104" t="str">
        <f t="shared" si="637"/>
        <v>OB3PRINCIPALD</v>
      </c>
      <c r="AX1353" s="104" t="str" cm="1">
        <f t="array" ref="AX1353">IF(AW1353="","",IF(SUMPRODUCT((AW1353=$AW$7:$AW$2042)*(AH1353=$AH$7:$AH$2042)*(AN1353=$AN$7:$AN$2042)*(AO1353=$AO$7:$AO$2042)*(ROW($AW$7:$AW$2042)&lt;&gt;ROW(AW1353))*((R1353=0)*($R$7:$R$2042&gt;0)+(R1353&gt;0)*($R$7:$R$2042=0)))&gt;0,"SALONES UNIDOS",IF(SUMPRODUCT((AW1353=$AW$7:$AW$2042)*(AH1353=$AH$7:$AH$2042)*((AN1353&lt;$AO$7:$AO$2042)*(AO1353&gt;$AN$7:$AN$2042))*(ROW($AW$7:$AW$2042)&lt;&gt;ROW(AW1353)))&gt;0,"Cruzado","Sin cruce")))</f>
        <v>Sin cruce</v>
      </c>
    </row>
    <row r="1354" spans="2:50" ht="19.8" hidden="1" customHeight="1" x14ac:dyDescent="0.25">
      <c r="B1354" s="494" t="s">
        <v>314</v>
      </c>
      <c r="C1354" s="369" t="s">
        <v>970</v>
      </c>
      <c r="D1354" s="369">
        <v>20261</v>
      </c>
      <c r="E1354" s="373" t="s">
        <v>280</v>
      </c>
      <c r="F1354" s="370" t="s">
        <v>291</v>
      </c>
      <c r="G1354" s="373" t="s">
        <v>295</v>
      </c>
      <c r="H1354" s="373">
        <v>3</v>
      </c>
      <c r="I1354" s="373" t="s">
        <v>577</v>
      </c>
      <c r="J1354" s="373" t="s">
        <v>286</v>
      </c>
      <c r="K1354" s="194" t="s">
        <v>376</v>
      </c>
      <c r="L1354" s="457" t="s">
        <v>377</v>
      </c>
      <c r="M1354" s="364" t="s">
        <v>324</v>
      </c>
      <c r="N1354" s="364" t="s">
        <v>318</v>
      </c>
      <c r="O1354" s="373" t="s">
        <v>315</v>
      </c>
      <c r="P1354" s="364">
        <v>0</v>
      </c>
      <c r="Q1354" s="364">
        <v>2</v>
      </c>
      <c r="R1354" s="369">
        <v>2</v>
      </c>
      <c r="S1354" s="364">
        <v>3</v>
      </c>
      <c r="T1354" s="8"/>
      <c r="U1354" s="374">
        <v>31</v>
      </c>
      <c r="V1354" s="370">
        <v>43920995</v>
      </c>
      <c r="W1354" s="373" t="s">
        <v>221</v>
      </c>
      <c r="X1354" s="364" t="s">
        <v>315</v>
      </c>
      <c r="Y1354" s="364"/>
      <c r="Z1354" s="364"/>
      <c r="AA1354" s="364"/>
      <c r="AB1354" s="370"/>
      <c r="AC1354" s="364"/>
      <c r="AD1354" s="369" t="s">
        <v>835</v>
      </c>
      <c r="AE1354" s="370"/>
      <c r="AF1354" s="370"/>
      <c r="AG1354" s="364" t="s">
        <v>301</v>
      </c>
      <c r="AH1354" s="364">
        <v>6</v>
      </c>
      <c r="AI1354" s="364">
        <v>16</v>
      </c>
      <c r="AJ1354" s="364">
        <v>0</v>
      </c>
      <c r="AK1354" s="364">
        <v>17</v>
      </c>
      <c r="AL1354" s="364">
        <v>40</v>
      </c>
      <c r="AM1354" s="22">
        <f t="shared" si="634"/>
        <v>2</v>
      </c>
      <c r="AN1354" s="104">
        <f t="shared" si="630"/>
        <v>0.66666666666666663</v>
      </c>
      <c r="AO1354" s="104">
        <f t="shared" si="631"/>
        <v>0.73611111111111116</v>
      </c>
      <c r="AP1354" s="22" t="str" cm="1">
        <f t="array" ref="AP1354">IF(W1354="","",IF(SUMPRODUCT((W1354=$W$7:$W$2042)*(AH1354=$AH$7:$AH$2042)*(AN1354=$AN$7:$AN$2042)*(AO1354=$AO$7:$AO$2042)*(ROW($W$7:$W$2042)&lt;&gt;ROW(W1354))*((R1354=0)*($R$7:$R$2042&gt;0)+(R1354&gt;0)*($R$7:$R$2042=0)))&gt;0,"SALONES UNIDOS",IF(SUMPRODUCT((W1354=$W$7:$W$2042)*(AH1354=$AH$7:$AH$2042)*((AN1354&lt;$AO$7:$AO$2042)*(AO1354&gt;$AN$7:$AN$2042))*(ROW($W$7:$W$2042)&lt;&gt;ROW(W1354)))&gt;0,"Cruzado","Sin cruce")))</f>
        <v>Sin cruce</v>
      </c>
      <c r="AQ1354" s="22"/>
      <c r="AR1354" s="22"/>
      <c r="AS1354" s="104">
        <f t="shared" si="644"/>
        <v>0.66666666666666663</v>
      </c>
      <c r="AT1354" s="104">
        <f t="shared" si="645"/>
        <v>0.73611111111111116</v>
      </c>
      <c r="AU1354" s="361" t="str" cm="1">
        <f t="array" ref="AU1354">IF(AB1354="","",IF(SUMPRODUCT((AB1354=$AB$989:$AB$1558)*(AH1354=$AH$989:$AH$1558)*(AQ1354=$AQ$989:$AQ$1558)*(AR1354=$AR$989:$AR$1558)*(ROW($AB$989:$AB$1558)&lt;&gt;ROW(AB1354))*((R1354=0)*($R$989:$R$1558&gt;0)+(R1354&gt;0)*($R$989:$R$1558=0)))&gt;0,"SALONES UNIDOS",IF(SUMPRODUCT((AB1354=$AB$989:$AB$1558)*(AH1354=$AH$989:$AH$1558)*((AQ1354&lt;$AR$989:$AR$1558)*(AR1354&gt;$AQ$989:$AQ$1558))*(ROW($AB$989:$AB$1558)&lt;&gt;ROW(AB1354)))&gt;0,"Cruzado","Sin cruce")))</f>
        <v/>
      </c>
      <c r="AV1354" s="361" t="str" cm="1">
        <f t="array" ref="AV1354">IF(AD1354="","",IF(SUMPRODUCT((AD1354=$AD$989:$AD$1558)*(AH1354=$AH$989:$AH$1558)*(AS1354=$AS$989:$AS$1558)*(AT1354=$AT$989:$AT$1558)*(ROW($AD$989:$AD$1558)&lt;&gt;ROW(AD1354))*((R1354=0)*($R$989:$R$1558&gt;0)+(R1354&gt;0)*($R$989:$R$1558=0)))&gt;0,"SALONES UNIDOS",IF(SUMPRODUCT((AD1354=$AD$989:$AD$1558)*(AH1354=$AH$989:$AH$1558)*((AS1354&lt;$AT$989:$AT$1558)*(AT1354&gt;$AS$989:$AS$1558))*(ROW($AD$989:$AD$1558)&lt;&gt;ROW(AD1354)))&gt;0,"Cruzado","Sin cruce")))</f>
        <v>Sin cruce</v>
      </c>
      <c r="AW1354" s="104" t="str">
        <f t="shared" si="637"/>
        <v>OB3PRINCIPALD</v>
      </c>
      <c r="AX1354" s="104" t="str" cm="1">
        <f t="array" ref="AX1354">IF(AW1354="","",IF(SUMPRODUCT((AW1354=$AW$7:$AW$2042)*(AH1354=$AH$7:$AH$2042)*(AN1354=$AN$7:$AN$2042)*(AO1354=$AO$7:$AO$2042)*(ROW($AW$7:$AW$2042)&lt;&gt;ROW(AW1354))*((R1354=0)*($R$7:$R$2042&gt;0)+(R1354&gt;0)*($R$7:$R$2042=0)))&gt;0,"SALONES UNIDOS",IF(SUMPRODUCT((AW1354=$AW$7:$AW$2042)*(AH1354=$AH$7:$AH$2042)*((AN1354&lt;$AO$7:$AO$2042)*(AO1354&gt;$AN$7:$AN$2042))*(ROW($AW$7:$AW$2042)&lt;&gt;ROW(AW1354)))&gt;0,"Cruzado","Sin cruce")))</f>
        <v>Sin cruce</v>
      </c>
    </row>
    <row r="1355" spans="2:50" ht="19.8" hidden="1" customHeight="1" x14ac:dyDescent="0.25">
      <c r="B1355" s="494" t="s">
        <v>314</v>
      </c>
      <c r="C1355" s="369" t="s">
        <v>970</v>
      </c>
      <c r="D1355" s="369">
        <v>20261</v>
      </c>
      <c r="E1355" s="373" t="s">
        <v>280</v>
      </c>
      <c r="F1355" s="370" t="s">
        <v>291</v>
      </c>
      <c r="G1355" s="373" t="s">
        <v>295</v>
      </c>
      <c r="H1355" s="373">
        <v>3</v>
      </c>
      <c r="I1355" s="373" t="s">
        <v>286</v>
      </c>
      <c r="J1355" s="373" t="s">
        <v>286</v>
      </c>
      <c r="K1355" s="194" t="s">
        <v>372</v>
      </c>
      <c r="L1355" s="364" t="s">
        <v>373</v>
      </c>
      <c r="M1355" s="364" t="s">
        <v>349</v>
      </c>
      <c r="N1355" s="364" t="s">
        <v>318</v>
      </c>
      <c r="O1355" s="373" t="s">
        <v>315</v>
      </c>
      <c r="P1355" s="364">
        <v>3</v>
      </c>
      <c r="Q1355" s="364">
        <v>0</v>
      </c>
      <c r="R1355" s="369">
        <v>3</v>
      </c>
      <c r="S1355" s="364">
        <v>4</v>
      </c>
      <c r="T1355" s="8"/>
      <c r="U1355" s="374">
        <v>31</v>
      </c>
      <c r="V1355" s="370">
        <v>40930821</v>
      </c>
      <c r="W1355" s="373" t="s">
        <v>180</v>
      </c>
      <c r="X1355" s="364" t="s">
        <v>315</v>
      </c>
      <c r="Y1355" s="364"/>
      <c r="Z1355" s="364"/>
      <c r="AA1355" s="364"/>
      <c r="AB1355" s="364" t="s">
        <v>855</v>
      </c>
      <c r="AC1355" s="364"/>
      <c r="AD1355" s="369"/>
      <c r="AE1355" s="370"/>
      <c r="AF1355" s="370"/>
      <c r="AG1355" s="364" t="s">
        <v>559</v>
      </c>
      <c r="AH1355" s="364">
        <v>1</v>
      </c>
      <c r="AI1355" s="364">
        <v>15</v>
      </c>
      <c r="AJ1355" s="364">
        <v>10</v>
      </c>
      <c r="AK1355" s="364">
        <v>17</v>
      </c>
      <c r="AL1355" s="364">
        <v>40</v>
      </c>
      <c r="AM1355" s="22">
        <f t="shared" si="634"/>
        <v>3</v>
      </c>
      <c r="AN1355" s="104">
        <f t="shared" si="630"/>
        <v>0.63194444444444442</v>
      </c>
      <c r="AO1355" s="104">
        <f t="shared" si="631"/>
        <v>0.73611111111111116</v>
      </c>
      <c r="AP1355" s="22" t="str" cm="1">
        <f t="array" ref="AP1355">IF(W1355="","",IF(SUMPRODUCT((W1355=$W$7:$W$2042)*(AH1355=$AH$7:$AH$2042)*(AN1355=$AN$7:$AN$2042)*(AO1355=$AO$7:$AO$2042)*(ROW($W$7:$W$2042)&lt;&gt;ROW(W1355))*((R1355=0)*($R$7:$R$2042&gt;0)+(R1355&gt;0)*($R$7:$R$2042=0)))&gt;0,"SALONES UNIDOS",IF(SUMPRODUCT((W1355=$W$7:$W$2042)*(AH1355=$AH$7:$AH$2042)*((AN1355&lt;$AO$7:$AO$2042)*(AO1355&gt;$AN$7:$AN$2042))*(ROW($W$7:$W$2042)&lt;&gt;ROW(W1355)))&gt;0,"Cruzado","Sin cruce")))</f>
        <v>Sin cruce</v>
      </c>
      <c r="AQ1355" s="104">
        <f>AN1355</f>
        <v>0.63194444444444442</v>
      </c>
      <c r="AR1355" s="104">
        <f>AO1355</f>
        <v>0.73611111111111116</v>
      </c>
      <c r="AS1355" s="22"/>
      <c r="AT1355" s="22"/>
      <c r="AU1355" s="361" t="str" cm="1">
        <f t="array" ref="AU1355">IF(AB1355="","",IF(SUMPRODUCT((AB1355=$AB$989:$AB$1558)*(AH1355=$AH$989:$AH$1558)*(AQ1355=$AQ$989:$AQ$1558)*(AR1355=$AR$989:$AR$1558)*(ROW($AB$989:$AB$1558)&lt;&gt;ROW(AB1355))*((R1355=0)*($R$989:$R$1558&gt;0)+(R1355&gt;0)*($R$989:$R$1558=0)))&gt;0,"SALONES UNIDOS",IF(SUMPRODUCT((AB1355=$AB$989:$AB$1558)*(AH1355=$AH$989:$AH$1558)*((AQ1355&lt;$AR$989:$AR$1558)*(AR1355&gt;$AQ$989:$AQ$1558))*(ROW($AB$989:$AB$1558)&lt;&gt;ROW(AB1355)))&gt;0,"Cruzado","Sin cruce")))</f>
        <v>Sin cruce</v>
      </c>
      <c r="AV1355" s="361" t="str" cm="1">
        <f t="array" ref="AV1355">IF(AD1355="","",IF(SUMPRODUCT((AD1355=$AD$989:$AD$1558)*(AH1355=$AH$989:$AH$1558)*(AS1355=$AS$989:$AS$1558)*(AT1355=$AT$989:$AT$1558)*(ROW($AD$989:$AD$1558)&lt;&gt;ROW(AD1355))*((R1355=0)*($R$989:$R$1558&gt;0)+(R1355&gt;0)*($R$989:$R$1558=0)))&gt;0,"SALONES UNIDOS",IF(SUMPRODUCT((AD1355=$AD$989:$AD$1558)*(AH1355=$AH$989:$AH$1558)*((AS1355&lt;$AT$989:$AT$1558)*(AT1355&gt;$AS$989:$AS$1558))*(ROW($AD$989:$AD$1558)&lt;&gt;ROW(AD1355)))&gt;0,"Cruzado","Sin cruce")))</f>
        <v/>
      </c>
      <c r="AW1355" s="104" t="str">
        <f t="shared" si="637"/>
        <v>OB3PRINCIPALD</v>
      </c>
      <c r="AX1355" s="104" t="str" cm="1">
        <f t="array" ref="AX1355">IF(AW1355="","",IF(SUMPRODUCT((AW1355=$AW$7:$AW$2042)*(AH1355=$AH$7:$AH$2042)*(AN1355=$AN$7:$AN$2042)*(AO1355=$AO$7:$AO$2042)*(ROW($AW$7:$AW$2042)&lt;&gt;ROW(AW1355))*((R1355=0)*($R$7:$R$2042&gt;0)+(R1355&gt;0)*($R$7:$R$2042=0)))&gt;0,"SALONES UNIDOS",IF(SUMPRODUCT((AW1355=$AW$7:$AW$2042)*(AH1355=$AH$7:$AH$2042)*((AN1355&lt;$AO$7:$AO$2042)*(AO1355&gt;$AN$7:$AN$2042))*(ROW($AW$7:$AW$2042)&lt;&gt;ROW(AW1355)))&gt;0,"Cruzado","Sin cruce")))</f>
        <v>Sin cruce</v>
      </c>
    </row>
    <row r="1356" spans="2:50" ht="19.8" hidden="1" customHeight="1" x14ac:dyDescent="0.25">
      <c r="B1356" s="494" t="s">
        <v>314</v>
      </c>
      <c r="C1356" s="369" t="s">
        <v>970</v>
      </c>
      <c r="D1356" s="369">
        <v>20261</v>
      </c>
      <c r="E1356" s="373" t="s">
        <v>280</v>
      </c>
      <c r="F1356" s="370" t="s">
        <v>291</v>
      </c>
      <c r="G1356" s="373" t="s">
        <v>295</v>
      </c>
      <c r="H1356" s="373">
        <v>3</v>
      </c>
      <c r="I1356" s="373" t="s">
        <v>575</v>
      </c>
      <c r="J1356" s="373" t="s">
        <v>286</v>
      </c>
      <c r="K1356" s="194" t="s">
        <v>372</v>
      </c>
      <c r="L1356" s="364" t="s">
        <v>373</v>
      </c>
      <c r="M1356" s="364" t="s">
        <v>349</v>
      </c>
      <c r="N1356" s="364" t="s">
        <v>318</v>
      </c>
      <c r="O1356" s="373" t="s">
        <v>315</v>
      </c>
      <c r="P1356" s="364">
        <v>0</v>
      </c>
      <c r="Q1356" s="364">
        <v>2</v>
      </c>
      <c r="R1356" s="369">
        <v>2</v>
      </c>
      <c r="S1356" s="364">
        <v>4</v>
      </c>
      <c r="T1356" s="8"/>
      <c r="U1356" s="374">
        <v>16</v>
      </c>
      <c r="V1356" s="370">
        <v>40930821</v>
      </c>
      <c r="W1356" s="373" t="s">
        <v>180</v>
      </c>
      <c r="X1356" s="364" t="s">
        <v>315</v>
      </c>
      <c r="Y1356" s="364"/>
      <c r="Z1356" s="364"/>
      <c r="AA1356" s="364"/>
      <c r="AB1356" s="370"/>
      <c r="AC1356" s="364"/>
      <c r="AD1356" s="364" t="s">
        <v>853</v>
      </c>
      <c r="AE1356" s="370"/>
      <c r="AF1356" s="370"/>
      <c r="AG1356" s="364" t="s">
        <v>301</v>
      </c>
      <c r="AH1356" s="364">
        <v>1</v>
      </c>
      <c r="AI1356" s="364">
        <v>17</v>
      </c>
      <c r="AJ1356" s="364">
        <v>40</v>
      </c>
      <c r="AK1356" s="364">
        <v>19</v>
      </c>
      <c r="AL1356" s="364">
        <v>20</v>
      </c>
      <c r="AM1356" s="22">
        <f t="shared" si="634"/>
        <v>2</v>
      </c>
      <c r="AN1356" s="104">
        <f t="shared" si="630"/>
        <v>0.73611111111111116</v>
      </c>
      <c r="AO1356" s="104">
        <f t="shared" si="631"/>
        <v>0.80555555555555547</v>
      </c>
      <c r="AP1356" s="22" t="str" cm="1">
        <f t="array" ref="AP1356">IF(W1356="","",IF(SUMPRODUCT((W1356=$W$7:$W$2042)*(AH1356=$AH$7:$AH$2042)*(AN1356=$AN$7:$AN$2042)*(AO1356=$AO$7:$AO$2042)*(ROW($W$7:$W$2042)&lt;&gt;ROW(W1356))*((R1356=0)*($R$7:$R$2042&gt;0)+(R1356&gt;0)*($R$7:$R$2042=0)))&gt;0,"SALONES UNIDOS",IF(SUMPRODUCT((W1356=$W$7:$W$2042)*(AH1356=$AH$7:$AH$2042)*((AN1356&lt;$AO$7:$AO$2042)*(AO1356&gt;$AN$7:$AN$2042))*(ROW($W$7:$W$2042)&lt;&gt;ROW(W1356)))&gt;0,"Cruzado","Sin cruce")))</f>
        <v>Sin cruce</v>
      </c>
      <c r="AQ1356" s="22"/>
      <c r="AR1356" s="22"/>
      <c r="AS1356" s="104">
        <f t="shared" ref="AS1356:AS1357" si="646">AN1356</f>
        <v>0.73611111111111116</v>
      </c>
      <c r="AT1356" s="104">
        <f t="shared" ref="AT1356:AT1357" si="647">AO1356</f>
        <v>0.80555555555555547</v>
      </c>
      <c r="AU1356" s="361" t="str" cm="1">
        <f t="array" ref="AU1356">IF(AB1356="","",IF(SUMPRODUCT((AB1356=$AB$989:$AB$1558)*(AH1356=$AH$989:$AH$1558)*(AQ1356=$AQ$989:$AQ$1558)*(AR1356=$AR$989:$AR$1558)*(ROW($AB$989:$AB$1558)&lt;&gt;ROW(AB1356))*((R1356=0)*($R$989:$R$1558&gt;0)+(R1356&gt;0)*($R$989:$R$1558=0)))&gt;0,"SALONES UNIDOS",IF(SUMPRODUCT((AB1356=$AB$989:$AB$1558)*(AH1356=$AH$989:$AH$1558)*((AQ1356&lt;$AR$989:$AR$1558)*(AR1356&gt;$AQ$989:$AQ$1558))*(ROW($AB$989:$AB$1558)&lt;&gt;ROW(AB1356)))&gt;0,"Cruzado","Sin cruce")))</f>
        <v/>
      </c>
      <c r="AV1356" s="361" t="str" cm="1">
        <f t="array" ref="AV1356">IF(AD1356="","",IF(SUMPRODUCT((AD1356=$AD$989:$AD$1558)*(AH1356=$AH$989:$AH$1558)*(AS1356=$AS$989:$AS$1558)*(AT1356=$AT$989:$AT$1558)*(ROW($AD$989:$AD$1558)&lt;&gt;ROW(AD1356))*((R1356=0)*($R$989:$R$1558&gt;0)+(R1356&gt;0)*($R$989:$R$1558=0)))&gt;0,"SALONES UNIDOS",IF(SUMPRODUCT((AD1356=$AD$989:$AD$1558)*(AH1356=$AH$989:$AH$1558)*((AS1356&lt;$AT$989:$AT$1558)*(AT1356&gt;$AS$989:$AS$1558))*(ROW($AD$989:$AD$1558)&lt;&gt;ROW(AD1356)))&gt;0,"Cruzado","Sin cruce")))</f>
        <v>Sin cruce</v>
      </c>
      <c r="AW1356" s="104" t="str">
        <f t="shared" si="637"/>
        <v>OB3PRINCIPALD</v>
      </c>
      <c r="AX1356" s="104" t="str" cm="1">
        <f t="array" ref="AX1356">IF(AW1356="","",IF(SUMPRODUCT((AW1356=$AW$7:$AW$2042)*(AH1356=$AH$7:$AH$2042)*(AN1356=$AN$7:$AN$2042)*(AO1356=$AO$7:$AO$2042)*(ROW($AW$7:$AW$2042)&lt;&gt;ROW(AW1356))*((R1356=0)*($R$7:$R$2042&gt;0)+(R1356&gt;0)*($R$7:$R$2042=0)))&gt;0,"SALONES UNIDOS",IF(SUMPRODUCT((AW1356=$AW$7:$AW$2042)*(AH1356=$AH$7:$AH$2042)*((AN1356&lt;$AO$7:$AO$2042)*(AO1356&gt;$AN$7:$AN$2042))*(ROW($AW$7:$AW$2042)&lt;&gt;ROW(AW1356)))&gt;0,"Cruzado","Sin cruce")))</f>
        <v>Sin cruce</v>
      </c>
    </row>
    <row r="1357" spans="2:50" ht="19.8" hidden="1" customHeight="1" x14ac:dyDescent="0.25">
      <c r="B1357" s="494" t="s">
        <v>314</v>
      </c>
      <c r="C1357" s="369" t="s">
        <v>970</v>
      </c>
      <c r="D1357" s="369">
        <v>20261</v>
      </c>
      <c r="E1357" s="373" t="s">
        <v>280</v>
      </c>
      <c r="F1357" s="370" t="s">
        <v>291</v>
      </c>
      <c r="G1357" s="373" t="s">
        <v>295</v>
      </c>
      <c r="H1357" s="373">
        <v>3</v>
      </c>
      <c r="I1357" s="373" t="s">
        <v>577</v>
      </c>
      <c r="J1357" s="373" t="s">
        <v>286</v>
      </c>
      <c r="K1357" s="194" t="s">
        <v>372</v>
      </c>
      <c r="L1357" s="364" t="s">
        <v>373</v>
      </c>
      <c r="M1357" s="364" t="s">
        <v>349</v>
      </c>
      <c r="N1357" s="364" t="s">
        <v>318</v>
      </c>
      <c r="O1357" s="373" t="s">
        <v>315</v>
      </c>
      <c r="P1357" s="364">
        <v>0</v>
      </c>
      <c r="Q1357" s="364">
        <v>2</v>
      </c>
      <c r="R1357" s="369">
        <v>2</v>
      </c>
      <c r="S1357" s="364">
        <v>4</v>
      </c>
      <c r="T1357" s="8"/>
      <c r="U1357" s="374">
        <v>15</v>
      </c>
      <c r="V1357" s="370">
        <v>40930821</v>
      </c>
      <c r="W1357" s="373" t="s">
        <v>180</v>
      </c>
      <c r="X1357" s="364" t="s">
        <v>315</v>
      </c>
      <c r="Y1357" s="364"/>
      <c r="Z1357" s="364"/>
      <c r="AA1357" s="364"/>
      <c r="AB1357" s="370"/>
      <c r="AC1357" s="364"/>
      <c r="AD1357" s="364" t="s">
        <v>853</v>
      </c>
      <c r="AE1357" s="370"/>
      <c r="AF1357" s="370"/>
      <c r="AG1357" s="364" t="s">
        <v>301</v>
      </c>
      <c r="AH1357" s="364">
        <v>1</v>
      </c>
      <c r="AI1357" s="364">
        <v>19</v>
      </c>
      <c r="AJ1357" s="364">
        <v>20</v>
      </c>
      <c r="AK1357" s="364">
        <v>21</v>
      </c>
      <c r="AL1357" s="364">
        <v>0</v>
      </c>
      <c r="AM1357" s="22">
        <f t="shared" si="634"/>
        <v>2</v>
      </c>
      <c r="AN1357" s="104">
        <f t="shared" si="630"/>
        <v>0.80555555555555547</v>
      </c>
      <c r="AO1357" s="104">
        <f t="shared" si="631"/>
        <v>0.875</v>
      </c>
      <c r="AP1357" s="22" t="str" cm="1">
        <f t="array" ref="AP1357">IF(W1357="","",IF(SUMPRODUCT((W1357=$W$7:$W$2042)*(AH1357=$AH$7:$AH$2042)*(AN1357=$AN$7:$AN$2042)*(AO1357=$AO$7:$AO$2042)*(ROW($W$7:$W$2042)&lt;&gt;ROW(W1357))*((R1357=0)*($R$7:$R$2042&gt;0)+(R1357&gt;0)*($R$7:$R$2042=0)))&gt;0,"SALONES UNIDOS",IF(SUMPRODUCT((W1357=$W$7:$W$2042)*(AH1357=$AH$7:$AH$2042)*((AN1357&lt;$AO$7:$AO$2042)*(AO1357&gt;$AN$7:$AN$2042))*(ROW($W$7:$W$2042)&lt;&gt;ROW(W1357)))&gt;0,"Cruzado","Sin cruce")))</f>
        <v>Sin cruce</v>
      </c>
      <c r="AQ1357" s="22"/>
      <c r="AR1357" s="22"/>
      <c r="AS1357" s="104">
        <f t="shared" si="646"/>
        <v>0.80555555555555547</v>
      </c>
      <c r="AT1357" s="104">
        <f t="shared" si="647"/>
        <v>0.875</v>
      </c>
      <c r="AU1357" s="361" t="str" cm="1">
        <f t="array" ref="AU1357">IF(AB1357="","",IF(SUMPRODUCT((AB1357=$AB$989:$AB$1558)*(AH1357=$AH$989:$AH$1558)*(AQ1357=$AQ$989:$AQ$1558)*(AR1357=$AR$989:$AR$1558)*(ROW($AB$989:$AB$1558)&lt;&gt;ROW(AB1357))*((R1357=0)*($R$989:$R$1558&gt;0)+(R1357&gt;0)*($R$989:$R$1558=0)))&gt;0,"SALONES UNIDOS",IF(SUMPRODUCT((AB1357=$AB$989:$AB$1558)*(AH1357=$AH$989:$AH$1558)*((AQ1357&lt;$AR$989:$AR$1558)*(AR1357&gt;$AQ$989:$AQ$1558))*(ROW($AB$989:$AB$1558)&lt;&gt;ROW(AB1357)))&gt;0,"Cruzado","Sin cruce")))</f>
        <v/>
      </c>
      <c r="AV1357" s="361" t="str" cm="1">
        <f t="array" ref="AV1357">IF(AD1357="","",IF(SUMPRODUCT((AD1357=$AD$989:$AD$1558)*(AH1357=$AH$989:$AH$1558)*(AS1357=$AS$989:$AS$1558)*(AT1357=$AT$989:$AT$1558)*(ROW($AD$989:$AD$1558)&lt;&gt;ROW(AD1357))*((R1357=0)*($R$989:$R$1558&gt;0)+(R1357&gt;0)*($R$989:$R$1558=0)))&gt;0,"SALONES UNIDOS",IF(SUMPRODUCT((AD1357=$AD$989:$AD$1558)*(AH1357=$AH$989:$AH$1558)*((AS1357&lt;$AT$989:$AT$1558)*(AT1357&gt;$AS$989:$AS$1558))*(ROW($AD$989:$AD$1558)&lt;&gt;ROW(AD1357)))&gt;0,"Cruzado","Sin cruce")))</f>
        <v>Sin cruce</v>
      </c>
      <c r="AW1357" s="104" t="str">
        <f t="shared" si="637"/>
        <v>OB3PRINCIPALD</v>
      </c>
      <c r="AX1357" s="104" t="str" cm="1">
        <f t="array" ref="AX1357">IF(AW1357="","",IF(SUMPRODUCT((AW1357=$AW$7:$AW$2042)*(AH1357=$AH$7:$AH$2042)*(AN1357=$AN$7:$AN$2042)*(AO1357=$AO$7:$AO$2042)*(ROW($AW$7:$AW$2042)&lt;&gt;ROW(AW1357))*((R1357=0)*($R$7:$R$2042&gt;0)+(R1357&gt;0)*($R$7:$R$2042=0)))&gt;0,"SALONES UNIDOS",IF(SUMPRODUCT((AW1357=$AW$7:$AW$2042)*(AH1357=$AH$7:$AH$2042)*((AN1357&lt;$AO$7:$AO$2042)*(AO1357&gt;$AN$7:$AN$2042))*(ROW($AW$7:$AW$2042)&lt;&gt;ROW(AW1357)))&gt;0,"Cruzado","Sin cruce")))</f>
        <v>Sin cruce</v>
      </c>
    </row>
    <row r="1358" spans="2:50" ht="19.8" hidden="1" customHeight="1" x14ac:dyDescent="0.25">
      <c r="B1358" s="494" t="s">
        <v>314</v>
      </c>
      <c r="C1358" s="369" t="s">
        <v>970</v>
      </c>
      <c r="D1358" s="369">
        <v>20261</v>
      </c>
      <c r="E1358" s="373" t="s">
        <v>280</v>
      </c>
      <c r="F1358" s="370" t="s">
        <v>291</v>
      </c>
      <c r="G1358" s="373" t="s">
        <v>295</v>
      </c>
      <c r="H1358" s="373">
        <v>3</v>
      </c>
      <c r="I1358" s="373" t="s">
        <v>286</v>
      </c>
      <c r="J1358" s="373" t="s">
        <v>286</v>
      </c>
      <c r="K1358" s="194" t="s">
        <v>688</v>
      </c>
      <c r="L1358" s="364" t="s">
        <v>689</v>
      </c>
      <c r="M1358" s="364" t="s">
        <v>349</v>
      </c>
      <c r="N1358" s="364" t="s">
        <v>318</v>
      </c>
      <c r="O1358" s="373" t="s">
        <v>315</v>
      </c>
      <c r="P1358" s="364">
        <v>2</v>
      </c>
      <c r="Q1358" s="364">
        <v>0</v>
      </c>
      <c r="R1358" s="369">
        <v>2</v>
      </c>
      <c r="S1358" s="364">
        <v>3</v>
      </c>
      <c r="T1358" s="8"/>
      <c r="U1358" s="374">
        <v>31</v>
      </c>
      <c r="V1358" s="370">
        <v>21463142</v>
      </c>
      <c r="W1358" s="373" t="s">
        <v>52</v>
      </c>
      <c r="X1358" s="364" t="s">
        <v>315</v>
      </c>
      <c r="Y1358" s="364" t="s">
        <v>686</v>
      </c>
      <c r="Z1358" s="364"/>
      <c r="AA1358" s="364"/>
      <c r="AB1358" s="364" t="s">
        <v>844</v>
      </c>
      <c r="AC1358" s="364"/>
      <c r="AD1358" s="369"/>
      <c r="AE1358" s="370"/>
      <c r="AF1358" s="370"/>
      <c r="AG1358" s="370" t="s">
        <v>559</v>
      </c>
      <c r="AH1358" s="364">
        <v>5</v>
      </c>
      <c r="AI1358" s="364">
        <v>15</v>
      </c>
      <c r="AJ1358" s="364">
        <v>10</v>
      </c>
      <c r="AK1358" s="364">
        <v>16</v>
      </c>
      <c r="AL1358" s="364">
        <v>50</v>
      </c>
      <c r="AM1358" s="22">
        <f t="shared" si="634"/>
        <v>2</v>
      </c>
      <c r="AN1358" s="104">
        <f t="shared" si="630"/>
        <v>0.63194444444444442</v>
      </c>
      <c r="AO1358" s="104">
        <f t="shared" si="631"/>
        <v>0.70138888888888884</v>
      </c>
      <c r="AP1358" s="22" t="str" cm="1">
        <f t="array" ref="AP1358">IF(W1358="","",IF(SUMPRODUCT((W1358=$W$7:$W$2042)*(AH1358=$AH$7:$AH$2042)*(AN1358=$AN$7:$AN$2042)*(AO1358=$AO$7:$AO$2042)*(ROW($W$7:$W$2042)&lt;&gt;ROW(W1358))*((R1358=0)*($R$7:$R$2042&gt;0)+(R1358&gt;0)*($R$7:$R$2042=0)))&gt;0,"SALONES UNIDOS",IF(SUMPRODUCT((W1358=$W$7:$W$2042)*(AH1358=$AH$7:$AH$2042)*((AN1358&lt;$AO$7:$AO$2042)*(AO1358&gt;$AN$7:$AN$2042))*(ROW($W$7:$W$2042)&lt;&gt;ROW(W1358)))&gt;0,"Cruzado","Sin cruce")))</f>
        <v>Sin cruce</v>
      </c>
      <c r="AQ1358" s="104">
        <f>AN1358</f>
        <v>0.63194444444444442</v>
      </c>
      <c r="AR1358" s="104">
        <f>AO1358</f>
        <v>0.70138888888888884</v>
      </c>
      <c r="AS1358" s="22"/>
      <c r="AT1358" s="22"/>
      <c r="AU1358" s="361" t="str" cm="1">
        <f t="array" ref="AU1358">IF(AB1358="","",IF(SUMPRODUCT((AB1358=$AB$989:$AB$1558)*(AH1358=$AH$989:$AH$1558)*(AQ1358=$AQ$989:$AQ$1558)*(AR1358=$AR$989:$AR$1558)*(ROW($AB$989:$AB$1558)&lt;&gt;ROW(AB1358))*((R1358=0)*($R$989:$R$1558&gt;0)+(R1358&gt;0)*($R$989:$R$1558=0)))&gt;0,"SALONES UNIDOS",IF(SUMPRODUCT((AB1358=$AB$989:$AB$1558)*(AH1358=$AH$989:$AH$1558)*((AQ1358&lt;$AR$989:$AR$1558)*(AR1358&gt;$AQ$989:$AQ$1558))*(ROW($AB$989:$AB$1558)&lt;&gt;ROW(AB1358)))&gt;0,"Cruzado","Sin cruce")))</f>
        <v>Sin cruce</v>
      </c>
      <c r="AV1358" s="361" t="str" cm="1">
        <f t="array" ref="AV1358">IF(AD1358="","",IF(SUMPRODUCT((AD1358=$AD$989:$AD$1558)*(AH1358=$AH$989:$AH$1558)*(AS1358=$AS$989:$AS$1558)*(AT1358=$AT$989:$AT$1558)*(ROW($AD$989:$AD$1558)&lt;&gt;ROW(AD1358))*((R1358=0)*($R$989:$R$1558&gt;0)+(R1358&gt;0)*($R$989:$R$1558=0)))&gt;0,"SALONES UNIDOS",IF(SUMPRODUCT((AD1358=$AD$989:$AD$1558)*(AH1358=$AH$989:$AH$1558)*((AS1358&lt;$AT$989:$AT$1558)*(AT1358&gt;$AS$989:$AS$1558))*(ROW($AD$989:$AD$1558)&lt;&gt;ROW(AD1358)))&gt;0,"Cruzado","Sin cruce")))</f>
        <v/>
      </c>
      <c r="AW1358" s="104" t="str">
        <f t="shared" si="637"/>
        <v>OB3PRINCIPALD</v>
      </c>
      <c r="AX1358" s="104" t="str" cm="1">
        <f t="array" ref="AX1358">IF(AW1358="","",IF(SUMPRODUCT((AW1358=$AW$7:$AW$2042)*(AH1358=$AH$7:$AH$2042)*(AN1358=$AN$7:$AN$2042)*(AO1358=$AO$7:$AO$2042)*(ROW($AW$7:$AW$2042)&lt;&gt;ROW(AW1358))*((R1358=0)*($R$7:$R$2042&gt;0)+(R1358&gt;0)*($R$7:$R$2042=0)))&gt;0,"SALONES UNIDOS",IF(SUMPRODUCT((AW1358=$AW$7:$AW$2042)*(AH1358=$AH$7:$AH$2042)*((AN1358&lt;$AO$7:$AO$2042)*(AO1358&gt;$AN$7:$AN$2042))*(ROW($AW$7:$AW$2042)&lt;&gt;ROW(AW1358)))&gt;0,"Cruzado","Sin cruce")))</f>
        <v>Sin cruce</v>
      </c>
    </row>
    <row r="1359" spans="2:50" ht="19.8" hidden="1" customHeight="1" x14ac:dyDescent="0.25">
      <c r="B1359" s="494" t="s">
        <v>314</v>
      </c>
      <c r="C1359" s="369" t="s">
        <v>970</v>
      </c>
      <c r="D1359" s="369">
        <v>20261</v>
      </c>
      <c r="E1359" s="373" t="s">
        <v>280</v>
      </c>
      <c r="F1359" s="370" t="s">
        <v>291</v>
      </c>
      <c r="G1359" s="373" t="s">
        <v>295</v>
      </c>
      <c r="H1359" s="373">
        <v>3</v>
      </c>
      <c r="I1359" s="373" t="s">
        <v>575</v>
      </c>
      <c r="J1359" s="373" t="s">
        <v>286</v>
      </c>
      <c r="K1359" s="194" t="s">
        <v>688</v>
      </c>
      <c r="L1359" s="364" t="s">
        <v>689</v>
      </c>
      <c r="M1359" s="364" t="s">
        <v>349</v>
      </c>
      <c r="N1359" s="364" t="s">
        <v>318</v>
      </c>
      <c r="O1359" s="373" t="s">
        <v>315</v>
      </c>
      <c r="P1359" s="364">
        <v>0</v>
      </c>
      <c r="Q1359" s="364">
        <v>2</v>
      </c>
      <c r="R1359" s="369">
        <v>2</v>
      </c>
      <c r="S1359" s="364">
        <v>3</v>
      </c>
      <c r="T1359" s="8"/>
      <c r="U1359" s="374">
        <v>16</v>
      </c>
      <c r="V1359" s="370">
        <v>21463142</v>
      </c>
      <c r="W1359" s="373" t="s">
        <v>52</v>
      </c>
      <c r="X1359" s="364" t="s">
        <v>315</v>
      </c>
      <c r="Y1359" s="364" t="s">
        <v>686</v>
      </c>
      <c r="Z1359" s="364"/>
      <c r="AA1359" s="364"/>
      <c r="AB1359" s="370"/>
      <c r="AC1359" s="364"/>
      <c r="AD1359" s="364" t="s">
        <v>835</v>
      </c>
      <c r="AE1359" s="370"/>
      <c r="AF1359" s="370"/>
      <c r="AG1359" s="370" t="s">
        <v>301</v>
      </c>
      <c r="AH1359" s="364">
        <v>5</v>
      </c>
      <c r="AI1359" s="364">
        <v>16</v>
      </c>
      <c r="AJ1359" s="364">
        <v>50</v>
      </c>
      <c r="AK1359" s="364">
        <v>18</v>
      </c>
      <c r="AL1359" s="364">
        <v>30</v>
      </c>
      <c r="AM1359" s="22">
        <f t="shared" si="634"/>
        <v>2</v>
      </c>
      <c r="AN1359" s="104">
        <f t="shared" si="630"/>
        <v>0.70138888888888884</v>
      </c>
      <c r="AO1359" s="104">
        <f t="shared" si="631"/>
        <v>0.77083333333333337</v>
      </c>
      <c r="AP1359" s="22" t="str" cm="1">
        <f t="array" ref="AP1359">IF(W1359="","",IF(SUMPRODUCT((W1359=$W$7:$W$2042)*(AH1359=$AH$7:$AH$2042)*(AN1359=$AN$7:$AN$2042)*(AO1359=$AO$7:$AO$2042)*(ROW($W$7:$W$2042)&lt;&gt;ROW(W1359))*((R1359=0)*($R$7:$R$2042&gt;0)+(R1359&gt;0)*($R$7:$R$2042=0)))&gt;0,"SALONES UNIDOS",IF(SUMPRODUCT((W1359=$W$7:$W$2042)*(AH1359=$AH$7:$AH$2042)*((AN1359&lt;$AO$7:$AO$2042)*(AO1359&gt;$AN$7:$AN$2042))*(ROW($W$7:$W$2042)&lt;&gt;ROW(W1359)))&gt;0,"Cruzado","Sin cruce")))</f>
        <v>Sin cruce</v>
      </c>
      <c r="AQ1359" s="22"/>
      <c r="AR1359" s="22"/>
      <c r="AS1359" s="104">
        <f t="shared" ref="AS1359:AS1360" si="648">AN1359</f>
        <v>0.70138888888888884</v>
      </c>
      <c r="AT1359" s="104">
        <f t="shared" ref="AT1359:AT1360" si="649">AO1359</f>
        <v>0.77083333333333337</v>
      </c>
      <c r="AU1359" s="361" t="str" cm="1">
        <f t="array" ref="AU1359">IF(AB1359="","",IF(SUMPRODUCT((AB1359=$AB$989:$AB$1558)*(AH1359=$AH$989:$AH$1558)*(AQ1359=$AQ$989:$AQ$1558)*(AR1359=$AR$989:$AR$1558)*(ROW($AB$989:$AB$1558)&lt;&gt;ROW(AB1359))*((R1359=0)*($R$989:$R$1558&gt;0)+(R1359&gt;0)*($R$989:$R$1558=0)))&gt;0,"SALONES UNIDOS",IF(SUMPRODUCT((AB1359=$AB$989:$AB$1558)*(AH1359=$AH$989:$AH$1558)*((AQ1359&lt;$AR$989:$AR$1558)*(AR1359&gt;$AQ$989:$AQ$1558))*(ROW($AB$989:$AB$1558)&lt;&gt;ROW(AB1359)))&gt;0,"Cruzado","Sin cruce")))</f>
        <v/>
      </c>
      <c r="AV1359" s="361" t="str" cm="1">
        <f t="array" ref="AV1359">IF(AD1359="","",IF(SUMPRODUCT((AD1359=$AD$989:$AD$1558)*(AH1359=$AH$989:$AH$1558)*(AS1359=$AS$989:$AS$1558)*(AT1359=$AT$989:$AT$1558)*(ROW($AD$989:$AD$1558)&lt;&gt;ROW(AD1359))*((R1359=0)*($R$989:$R$1558&gt;0)+(R1359&gt;0)*($R$989:$R$1558=0)))&gt;0,"SALONES UNIDOS",IF(SUMPRODUCT((AD1359=$AD$989:$AD$1558)*(AH1359=$AH$989:$AH$1558)*((AS1359&lt;$AT$989:$AT$1558)*(AT1359&gt;$AS$989:$AS$1558))*(ROW($AD$989:$AD$1558)&lt;&gt;ROW(AD1359)))&gt;0,"Cruzado","Sin cruce")))</f>
        <v>Sin cruce</v>
      </c>
      <c r="AW1359" s="104" t="str">
        <f t="shared" si="637"/>
        <v>OB3PRINCIPALD</v>
      </c>
      <c r="AX1359" s="104" t="str" cm="1">
        <f t="array" ref="AX1359">IF(AW1359="","",IF(SUMPRODUCT((AW1359=$AW$7:$AW$2042)*(AH1359=$AH$7:$AH$2042)*(AN1359=$AN$7:$AN$2042)*(AO1359=$AO$7:$AO$2042)*(ROW($AW$7:$AW$2042)&lt;&gt;ROW(AW1359))*((R1359=0)*($R$7:$R$2042&gt;0)+(R1359&gt;0)*($R$7:$R$2042=0)))&gt;0,"SALONES UNIDOS",IF(SUMPRODUCT((AW1359=$AW$7:$AW$2042)*(AH1359=$AH$7:$AH$2042)*((AN1359&lt;$AO$7:$AO$2042)*(AO1359&gt;$AN$7:$AN$2042))*(ROW($AW$7:$AW$2042)&lt;&gt;ROW(AW1359)))&gt;0,"Cruzado","Sin cruce")))</f>
        <v>Sin cruce</v>
      </c>
    </row>
    <row r="1360" spans="2:50" ht="19.8" hidden="1" customHeight="1" x14ac:dyDescent="0.25">
      <c r="B1360" s="494" t="s">
        <v>314</v>
      </c>
      <c r="C1360" s="369" t="s">
        <v>970</v>
      </c>
      <c r="D1360" s="369">
        <v>20261</v>
      </c>
      <c r="E1360" s="373" t="s">
        <v>280</v>
      </c>
      <c r="F1360" s="370" t="s">
        <v>291</v>
      </c>
      <c r="G1360" s="373" t="s">
        <v>295</v>
      </c>
      <c r="H1360" s="373">
        <v>3</v>
      </c>
      <c r="I1360" s="373" t="s">
        <v>577</v>
      </c>
      <c r="J1360" s="373" t="s">
        <v>286</v>
      </c>
      <c r="K1360" s="194" t="s">
        <v>688</v>
      </c>
      <c r="L1360" s="364" t="s">
        <v>689</v>
      </c>
      <c r="M1360" s="364" t="s">
        <v>349</v>
      </c>
      <c r="N1360" s="364" t="s">
        <v>318</v>
      </c>
      <c r="O1360" s="373" t="s">
        <v>315</v>
      </c>
      <c r="P1360" s="364">
        <v>0</v>
      </c>
      <c r="Q1360" s="364">
        <v>2</v>
      </c>
      <c r="R1360" s="369">
        <v>2</v>
      </c>
      <c r="S1360" s="364">
        <v>3</v>
      </c>
      <c r="T1360" s="8"/>
      <c r="U1360" s="374">
        <v>15</v>
      </c>
      <c r="V1360" s="370">
        <v>21463142</v>
      </c>
      <c r="W1360" s="373" t="s">
        <v>52</v>
      </c>
      <c r="X1360" s="364" t="s">
        <v>315</v>
      </c>
      <c r="Y1360" s="364" t="s">
        <v>686</v>
      </c>
      <c r="Z1360" s="364"/>
      <c r="AA1360" s="364"/>
      <c r="AB1360" s="370"/>
      <c r="AC1360" s="364"/>
      <c r="AD1360" s="364" t="s">
        <v>835</v>
      </c>
      <c r="AE1360" s="370"/>
      <c r="AF1360" s="370"/>
      <c r="AG1360" s="370" t="s">
        <v>301</v>
      </c>
      <c r="AH1360" s="364">
        <v>5</v>
      </c>
      <c r="AI1360" s="364">
        <v>18</v>
      </c>
      <c r="AJ1360" s="364">
        <v>30</v>
      </c>
      <c r="AK1360" s="364">
        <v>20</v>
      </c>
      <c r="AL1360" s="364">
        <v>10</v>
      </c>
      <c r="AM1360" s="22">
        <f t="shared" si="634"/>
        <v>2</v>
      </c>
      <c r="AN1360" s="104">
        <f t="shared" si="630"/>
        <v>0.77083333333333337</v>
      </c>
      <c r="AO1360" s="104">
        <f t="shared" si="631"/>
        <v>0.84027777777777779</v>
      </c>
      <c r="AP1360" s="22" t="str" cm="1">
        <f t="array" ref="AP1360">IF(W1360="","",IF(SUMPRODUCT((W1360=$W$7:$W$2042)*(AH1360=$AH$7:$AH$2042)*(AN1360=$AN$7:$AN$2042)*(AO1360=$AO$7:$AO$2042)*(ROW($W$7:$W$2042)&lt;&gt;ROW(W1360))*((R1360=0)*($R$7:$R$2042&gt;0)+(R1360&gt;0)*($R$7:$R$2042=0)))&gt;0,"SALONES UNIDOS",IF(SUMPRODUCT((W1360=$W$7:$W$2042)*(AH1360=$AH$7:$AH$2042)*((AN1360&lt;$AO$7:$AO$2042)*(AO1360&gt;$AN$7:$AN$2042))*(ROW($W$7:$W$2042)&lt;&gt;ROW(W1360)))&gt;0,"Cruzado","Sin cruce")))</f>
        <v>Sin cruce</v>
      </c>
      <c r="AQ1360" s="22"/>
      <c r="AR1360" s="22"/>
      <c r="AS1360" s="104">
        <f t="shared" si="648"/>
        <v>0.77083333333333337</v>
      </c>
      <c r="AT1360" s="104">
        <f t="shared" si="649"/>
        <v>0.84027777777777779</v>
      </c>
      <c r="AU1360" s="361" t="str" cm="1">
        <f t="array" ref="AU1360">IF(AB1360="","",IF(SUMPRODUCT((AB1360=$AB$989:$AB$1558)*(AH1360=$AH$989:$AH$1558)*(AQ1360=$AQ$989:$AQ$1558)*(AR1360=$AR$989:$AR$1558)*(ROW($AB$989:$AB$1558)&lt;&gt;ROW(AB1360))*((R1360=0)*($R$989:$R$1558&gt;0)+(R1360&gt;0)*($R$989:$R$1558=0)))&gt;0,"SALONES UNIDOS",IF(SUMPRODUCT((AB1360=$AB$989:$AB$1558)*(AH1360=$AH$989:$AH$1558)*((AQ1360&lt;$AR$989:$AR$1558)*(AR1360&gt;$AQ$989:$AQ$1558))*(ROW($AB$989:$AB$1558)&lt;&gt;ROW(AB1360)))&gt;0,"Cruzado","Sin cruce")))</f>
        <v/>
      </c>
      <c r="AV1360" s="361" t="str" cm="1">
        <f t="array" ref="AV1360">IF(AD1360="","",IF(SUMPRODUCT((AD1360=$AD$989:$AD$1558)*(AH1360=$AH$989:$AH$1558)*(AS1360=$AS$989:$AS$1558)*(AT1360=$AT$989:$AT$1558)*(ROW($AD$989:$AD$1558)&lt;&gt;ROW(AD1360))*((R1360=0)*($R$989:$R$1558&gt;0)+(R1360&gt;0)*($R$989:$R$1558=0)))&gt;0,"SALONES UNIDOS",IF(SUMPRODUCT((AD1360=$AD$989:$AD$1558)*(AH1360=$AH$989:$AH$1558)*((AS1360&lt;$AT$989:$AT$1558)*(AT1360&gt;$AS$989:$AS$1558))*(ROW($AD$989:$AD$1558)&lt;&gt;ROW(AD1360)))&gt;0,"Cruzado","Sin cruce")))</f>
        <v>Sin cruce</v>
      </c>
      <c r="AW1360" s="104" t="str">
        <f t="shared" si="637"/>
        <v>OB3PRINCIPALD</v>
      </c>
      <c r="AX1360" s="104" t="str" cm="1">
        <f t="array" ref="AX1360">IF(AW1360="","",IF(SUMPRODUCT((AW1360=$AW$7:$AW$2042)*(AH1360=$AH$7:$AH$2042)*(AN1360=$AN$7:$AN$2042)*(AO1360=$AO$7:$AO$2042)*(ROW($AW$7:$AW$2042)&lt;&gt;ROW(AW1360))*((R1360=0)*($R$7:$R$2042&gt;0)+(R1360&gt;0)*($R$7:$R$2042=0)))&gt;0,"SALONES UNIDOS",IF(SUMPRODUCT((AW1360=$AW$7:$AW$2042)*(AH1360=$AH$7:$AH$2042)*((AN1360&lt;$AO$7:$AO$2042)*(AO1360&gt;$AN$7:$AN$2042))*(ROW($AW$7:$AW$2042)&lt;&gt;ROW(AW1360)))&gt;0,"Cruzado","Sin cruce")))</f>
        <v>Sin cruce</v>
      </c>
    </row>
    <row r="1361" spans="2:50" ht="19.8" hidden="1" customHeight="1" x14ac:dyDescent="0.25">
      <c r="B1361" s="494" t="s">
        <v>314</v>
      </c>
      <c r="C1361" s="369" t="s">
        <v>970</v>
      </c>
      <c r="D1361" s="369">
        <v>20261</v>
      </c>
      <c r="E1361" s="373" t="s">
        <v>280</v>
      </c>
      <c r="F1361" s="370" t="s">
        <v>291</v>
      </c>
      <c r="G1361" s="373" t="s">
        <v>295</v>
      </c>
      <c r="H1361" s="373">
        <v>4</v>
      </c>
      <c r="I1361" s="373" t="s">
        <v>278</v>
      </c>
      <c r="J1361" s="373" t="s">
        <v>278</v>
      </c>
      <c r="K1361" s="194" t="s">
        <v>392</v>
      </c>
      <c r="L1361" s="364" t="s">
        <v>393</v>
      </c>
      <c r="M1361" s="364" t="s">
        <v>324</v>
      </c>
      <c r="N1361" s="364" t="s">
        <v>318</v>
      </c>
      <c r="O1361" s="373" t="s">
        <v>315</v>
      </c>
      <c r="P1361" s="364">
        <v>2</v>
      </c>
      <c r="Q1361" s="364">
        <v>4</v>
      </c>
      <c r="R1361" s="369">
        <v>6</v>
      </c>
      <c r="S1361" s="364">
        <v>4</v>
      </c>
      <c r="T1361" s="8"/>
      <c r="U1361" s="374">
        <v>25</v>
      </c>
      <c r="V1361" s="370">
        <v>21861164</v>
      </c>
      <c r="W1361" s="373" t="s">
        <v>495</v>
      </c>
      <c r="X1361" s="364" t="s">
        <v>315</v>
      </c>
      <c r="Y1361" s="364"/>
      <c r="Z1361" s="364"/>
      <c r="AA1361" s="364"/>
      <c r="AB1361" s="364" t="s">
        <v>859</v>
      </c>
      <c r="AC1361" s="364"/>
      <c r="AD1361" s="369"/>
      <c r="AE1361" s="370"/>
      <c r="AF1361" s="370"/>
      <c r="AG1361" s="370" t="s">
        <v>319</v>
      </c>
      <c r="AH1361" s="364">
        <v>6</v>
      </c>
      <c r="AI1361" s="364">
        <v>15</v>
      </c>
      <c r="AJ1361" s="364">
        <v>10</v>
      </c>
      <c r="AK1361" s="364">
        <v>20</v>
      </c>
      <c r="AL1361" s="364">
        <v>10</v>
      </c>
      <c r="AM1361" s="22">
        <f t="shared" si="634"/>
        <v>6</v>
      </c>
      <c r="AN1361" s="104">
        <f t="shared" si="630"/>
        <v>0.63194444444444442</v>
      </c>
      <c r="AO1361" s="104">
        <f t="shared" si="631"/>
        <v>0.84027777777777779</v>
      </c>
      <c r="AP1361" s="22" t="str" cm="1">
        <f t="array" ref="AP1361">IF(W1361="","",IF(SUMPRODUCT((W1361=$W$7:$W$2042)*(AH1361=$AH$7:$AH$2042)*(AN1361=$AN$7:$AN$2042)*(AO1361=$AO$7:$AO$2042)*(ROW($W$7:$W$2042)&lt;&gt;ROW(W1361))*((R1361=0)*($R$7:$R$2042&gt;0)+(R1361&gt;0)*($R$7:$R$2042=0)))&gt;0,"SALONES UNIDOS",IF(SUMPRODUCT((W1361=$W$7:$W$2042)*(AH1361=$AH$7:$AH$2042)*((AN1361&lt;$AO$7:$AO$2042)*(AO1361&gt;$AN$7:$AN$2042))*(ROW($W$7:$W$2042)&lt;&gt;ROW(W1361)))&gt;0,"Cruzado","Sin cruce")))</f>
        <v>Sin cruce</v>
      </c>
      <c r="AQ1361" s="104">
        <f>AN1361</f>
        <v>0.63194444444444442</v>
      </c>
      <c r="AR1361" s="104">
        <f>AO1361</f>
        <v>0.84027777777777779</v>
      </c>
      <c r="AS1361" s="22"/>
      <c r="AT1361" s="22"/>
      <c r="AU1361" s="361" t="str" cm="1">
        <f t="array" ref="AU1361">IF(AB1361="","",IF(SUMPRODUCT((AB1361=$AB$989:$AB$1558)*(AH1361=$AH$989:$AH$1558)*(AQ1361=$AQ$989:$AQ$1558)*(AR1361=$AR$989:$AR$1558)*(ROW($AB$989:$AB$1558)&lt;&gt;ROW(AB1361))*((R1361=0)*($R$989:$R$1558&gt;0)+(R1361&gt;0)*($R$989:$R$1558=0)))&gt;0,"SALONES UNIDOS",IF(SUMPRODUCT((AB1361=$AB$989:$AB$1558)*(AH1361=$AH$989:$AH$1558)*((AQ1361&lt;$AR$989:$AR$1558)*(AR1361&gt;$AQ$989:$AQ$1558))*(ROW($AB$989:$AB$1558)&lt;&gt;ROW(AB1361)))&gt;0,"Cruzado","Sin cruce")))</f>
        <v>Sin cruce</v>
      </c>
      <c r="AV1361" s="361" t="str" cm="1">
        <f t="array" ref="AV1361">IF(AD1361="","",IF(SUMPRODUCT((AD1361=$AD$989:$AD$1558)*(AH1361=$AH$989:$AH$1558)*(AS1361=$AS$989:$AS$1558)*(AT1361=$AT$989:$AT$1558)*(ROW($AD$989:$AD$1558)&lt;&gt;ROW(AD1361))*((R1361=0)*($R$989:$R$1558&gt;0)+(R1361&gt;0)*($R$989:$R$1558=0)))&gt;0,"SALONES UNIDOS",IF(SUMPRODUCT((AD1361=$AD$989:$AD$1558)*(AH1361=$AH$989:$AH$1558)*((AS1361&lt;$AT$989:$AT$1558)*(AT1361&gt;$AS$989:$AS$1558))*(ROW($AD$989:$AD$1558)&lt;&gt;ROW(AD1361)))&gt;0,"Cruzado","Sin cruce")))</f>
        <v/>
      </c>
      <c r="AW1361" s="104" t="str">
        <f t="shared" si="637"/>
        <v>OB4PRINCIPALA</v>
      </c>
      <c r="AX1361" s="104" t="str" cm="1">
        <f t="array" ref="AX1361">IF(AW1361="","",IF(SUMPRODUCT((AW1361=$AW$7:$AW$2042)*(AH1361=$AH$7:$AH$2042)*(AN1361=$AN$7:$AN$2042)*(AO1361=$AO$7:$AO$2042)*(ROW($AW$7:$AW$2042)&lt;&gt;ROW(AW1361))*((R1361=0)*($R$7:$R$2042&gt;0)+(R1361&gt;0)*($R$7:$R$2042=0)))&gt;0,"SALONES UNIDOS",IF(SUMPRODUCT((AW1361=$AW$7:$AW$2042)*(AH1361=$AH$7:$AH$2042)*((AN1361&lt;$AO$7:$AO$2042)*(AO1361&gt;$AN$7:$AN$2042))*(ROW($AW$7:$AW$2042)&lt;&gt;ROW(AW1361)))&gt;0,"Cruzado","Sin cruce")))</f>
        <v>Sin cruce</v>
      </c>
    </row>
    <row r="1362" spans="2:50" ht="19.8" hidden="1" customHeight="1" x14ac:dyDescent="0.25">
      <c r="B1362" s="494" t="s">
        <v>314</v>
      </c>
      <c r="C1362" s="369" t="s">
        <v>970</v>
      </c>
      <c r="D1362" s="369">
        <v>20261</v>
      </c>
      <c r="E1362" s="373" t="s">
        <v>280</v>
      </c>
      <c r="F1362" s="370" t="s">
        <v>291</v>
      </c>
      <c r="G1362" s="373" t="s">
        <v>295</v>
      </c>
      <c r="H1362" s="373">
        <v>4</v>
      </c>
      <c r="I1362" s="373" t="s">
        <v>278</v>
      </c>
      <c r="J1362" s="373" t="s">
        <v>278</v>
      </c>
      <c r="K1362" s="194" t="s">
        <v>691</v>
      </c>
      <c r="L1362" s="364" t="s">
        <v>692</v>
      </c>
      <c r="M1362" s="364" t="s">
        <v>693</v>
      </c>
      <c r="N1362" s="364" t="s">
        <v>318</v>
      </c>
      <c r="O1362" s="370" t="s">
        <v>321</v>
      </c>
      <c r="P1362" s="364">
        <v>3</v>
      </c>
      <c r="Q1362" s="364">
        <v>2</v>
      </c>
      <c r="R1362" s="369">
        <v>5</v>
      </c>
      <c r="S1362" s="364">
        <v>4</v>
      </c>
      <c r="T1362" s="8"/>
      <c r="U1362" s="374">
        <v>25</v>
      </c>
      <c r="V1362" s="370">
        <v>9916820</v>
      </c>
      <c r="W1362" s="373" t="s">
        <v>141</v>
      </c>
      <c r="X1362" s="372" t="s">
        <v>321</v>
      </c>
      <c r="Y1362" s="364" t="s">
        <v>683</v>
      </c>
      <c r="Z1362" s="364"/>
      <c r="AA1362" s="364"/>
      <c r="AB1362" s="370"/>
      <c r="AC1362" s="370"/>
      <c r="AD1362" s="369"/>
      <c r="AE1362" s="370"/>
      <c r="AF1362" s="370"/>
      <c r="AG1362" s="370" t="s">
        <v>319</v>
      </c>
      <c r="AH1362" s="364">
        <v>2</v>
      </c>
      <c r="AI1362" s="364">
        <v>8</v>
      </c>
      <c r="AJ1362" s="364">
        <v>30</v>
      </c>
      <c r="AK1362" s="364">
        <v>12</v>
      </c>
      <c r="AL1362" s="364">
        <v>40</v>
      </c>
      <c r="AM1362" s="22">
        <f t="shared" si="634"/>
        <v>5</v>
      </c>
      <c r="AN1362" s="104">
        <f t="shared" si="630"/>
        <v>0.35416666666666663</v>
      </c>
      <c r="AO1362" s="104">
        <f t="shared" si="631"/>
        <v>0.52777777777777779</v>
      </c>
      <c r="AP1362" s="22" t="str" cm="1">
        <f t="array" ref="AP1362">IF(W1362="","",IF(SUMPRODUCT((W1362=$W$7:$W$2042)*(AH1362=$AH$7:$AH$2042)*(AN1362=$AN$7:$AN$2042)*(AO1362=$AO$7:$AO$2042)*(ROW($W$7:$W$2042)&lt;&gt;ROW(W1362))*((R1362=0)*($R$7:$R$2042&gt;0)+(R1362&gt;0)*($R$7:$R$2042=0)))&gt;0,"SALONES UNIDOS",IF(SUMPRODUCT((W1362=$W$7:$W$2042)*(AH1362=$AH$7:$AH$2042)*((AN1362&lt;$AO$7:$AO$2042)*(AO1362&gt;$AN$7:$AN$2042))*(ROW($W$7:$W$2042)&lt;&gt;ROW(W1362)))&gt;0,"Cruzado","Sin cruce")))</f>
        <v>Sin cruce</v>
      </c>
      <c r="AQ1362" s="104"/>
      <c r="AR1362" s="104"/>
      <c r="AS1362" s="22"/>
      <c r="AT1362" s="22"/>
      <c r="AU1362" s="361" t="str" cm="1">
        <f t="array" ref="AU1362">IF(AB1362="","",IF(SUMPRODUCT((AB1362=$AB$989:$AB$1558)*(AH1362=$AH$989:$AH$1558)*(AQ1362=$AQ$989:$AQ$1558)*(AR1362=$AR$989:$AR$1558)*(ROW($AB$989:$AB$1558)&lt;&gt;ROW(AB1362))*((R1362=0)*($R$989:$R$1558&gt;0)+(R1362&gt;0)*($R$989:$R$1558=0)))&gt;0,"SALONES UNIDOS",IF(SUMPRODUCT((AB1362=$AB$989:$AB$1558)*(AH1362=$AH$989:$AH$1558)*((AQ1362&lt;$AR$989:$AR$1558)*(AR1362&gt;$AQ$989:$AQ$1558))*(ROW($AB$989:$AB$1558)&lt;&gt;ROW(AB1362)))&gt;0,"Cruzado","Sin cruce")))</f>
        <v/>
      </c>
      <c r="AV1362" s="361" t="str" cm="1">
        <f t="array" ref="AV1362">IF(AD1362="","",IF(SUMPRODUCT((AD1362=$AD$989:$AD$1558)*(AH1362=$AH$989:$AH$1558)*(AS1362=$AS$989:$AS$1558)*(AT1362=$AT$989:$AT$1558)*(ROW($AD$989:$AD$1558)&lt;&gt;ROW(AD1362))*((R1362=0)*($R$989:$R$1558&gt;0)+(R1362&gt;0)*($R$989:$R$1558=0)))&gt;0,"SALONES UNIDOS",IF(SUMPRODUCT((AD1362=$AD$989:$AD$1558)*(AH1362=$AH$989:$AH$1558)*((AS1362&lt;$AT$989:$AT$1558)*(AT1362&gt;$AS$989:$AS$1558))*(ROW($AD$989:$AD$1558)&lt;&gt;ROW(AD1362)))&gt;0,"Cruzado","Sin cruce")))</f>
        <v/>
      </c>
      <c r="AW1362" s="104" t="str">
        <f t="shared" si="637"/>
        <v>OB4PRINCIPALA</v>
      </c>
      <c r="AX1362" s="104" t="str" cm="1">
        <f t="array" ref="AX1362">IF(AW1362="","",IF(SUMPRODUCT((AW1362=$AW$7:$AW$2042)*(AH1362=$AH$7:$AH$2042)*(AN1362=$AN$7:$AN$2042)*(AO1362=$AO$7:$AO$2042)*(ROW($AW$7:$AW$2042)&lt;&gt;ROW(AW1362))*((R1362=0)*($R$7:$R$2042&gt;0)+(R1362&gt;0)*($R$7:$R$2042=0)))&gt;0,"SALONES UNIDOS",IF(SUMPRODUCT((AW1362=$AW$7:$AW$2042)*(AH1362=$AH$7:$AH$2042)*((AN1362&lt;$AO$7:$AO$2042)*(AO1362&gt;$AN$7:$AN$2042))*(ROW($AW$7:$AW$2042)&lt;&gt;ROW(AW1362)))&gt;0,"Cruzado","Sin cruce")))</f>
        <v>Sin cruce</v>
      </c>
    </row>
    <row r="1363" spans="2:50" ht="19.8" hidden="1" customHeight="1" x14ac:dyDescent="0.25">
      <c r="B1363" s="494" t="s">
        <v>314</v>
      </c>
      <c r="C1363" s="369" t="s">
        <v>970</v>
      </c>
      <c r="D1363" s="369">
        <v>20261</v>
      </c>
      <c r="E1363" s="373" t="s">
        <v>280</v>
      </c>
      <c r="F1363" s="370" t="s">
        <v>291</v>
      </c>
      <c r="G1363" s="373" t="s">
        <v>295</v>
      </c>
      <c r="H1363" s="373">
        <v>4</v>
      </c>
      <c r="I1363" s="373" t="s">
        <v>278</v>
      </c>
      <c r="J1363" s="373" t="s">
        <v>278</v>
      </c>
      <c r="K1363" s="194" t="s">
        <v>378</v>
      </c>
      <c r="L1363" s="457" t="s">
        <v>379</v>
      </c>
      <c r="M1363" s="364" t="s">
        <v>324</v>
      </c>
      <c r="N1363" s="364" t="s">
        <v>318</v>
      </c>
      <c r="O1363" s="373" t="s">
        <v>315</v>
      </c>
      <c r="P1363" s="364">
        <v>2</v>
      </c>
      <c r="Q1363" s="364">
        <v>0</v>
      </c>
      <c r="R1363" s="369">
        <v>2</v>
      </c>
      <c r="S1363" s="364">
        <v>3</v>
      </c>
      <c r="T1363" s="8"/>
      <c r="U1363" s="374">
        <v>25</v>
      </c>
      <c r="V1363" s="370">
        <v>21799101</v>
      </c>
      <c r="W1363" s="373" t="s">
        <v>195</v>
      </c>
      <c r="X1363" s="364" t="s">
        <v>315</v>
      </c>
      <c r="Y1363" s="364"/>
      <c r="Z1363" s="364"/>
      <c r="AA1363" s="364"/>
      <c r="AB1363" s="364" t="s">
        <v>844</v>
      </c>
      <c r="AC1363" s="364"/>
      <c r="AD1363" s="369"/>
      <c r="AE1363" s="370"/>
      <c r="AF1363" s="370"/>
      <c r="AG1363" s="364" t="s">
        <v>559</v>
      </c>
      <c r="AH1363" s="364">
        <v>5</v>
      </c>
      <c r="AI1363" s="364">
        <v>11</v>
      </c>
      <c r="AJ1363" s="364">
        <v>0</v>
      </c>
      <c r="AK1363" s="364">
        <v>12</v>
      </c>
      <c r="AL1363" s="364">
        <v>40</v>
      </c>
      <c r="AM1363" s="22">
        <f t="shared" si="634"/>
        <v>2</v>
      </c>
      <c r="AN1363" s="104">
        <f t="shared" si="630"/>
        <v>0.45833333333333331</v>
      </c>
      <c r="AO1363" s="104">
        <f t="shared" si="631"/>
        <v>0.52777777777777779</v>
      </c>
      <c r="AP1363" s="22" t="str" cm="1">
        <f t="array" ref="AP1363">IF(W1363="","",IF(SUMPRODUCT((W1363=$W$7:$W$2042)*(AH1363=$AH$7:$AH$2042)*(AN1363=$AN$7:$AN$2042)*(AO1363=$AO$7:$AO$2042)*(ROW($W$7:$W$2042)&lt;&gt;ROW(W1363))*((R1363=0)*($R$7:$R$2042&gt;0)+(R1363&gt;0)*($R$7:$R$2042=0)))&gt;0,"SALONES UNIDOS",IF(SUMPRODUCT((W1363=$W$7:$W$2042)*(AH1363=$AH$7:$AH$2042)*((AN1363&lt;$AO$7:$AO$2042)*(AO1363&gt;$AN$7:$AN$2042))*(ROW($W$7:$W$2042)&lt;&gt;ROW(W1363)))&gt;0,"Cruzado","Sin cruce")))</f>
        <v>Sin cruce</v>
      </c>
      <c r="AQ1363" s="104">
        <f>AN1363</f>
        <v>0.45833333333333331</v>
      </c>
      <c r="AR1363" s="104">
        <f>AO1363</f>
        <v>0.52777777777777779</v>
      </c>
      <c r="AS1363" s="22"/>
      <c r="AT1363" s="22"/>
      <c r="AU1363" s="361" t="str" cm="1">
        <f t="array" ref="AU1363">IF(AB1363="","",IF(SUMPRODUCT((AB1363=$AB$989:$AB$1558)*(AH1363=$AH$989:$AH$1558)*(AQ1363=$AQ$989:$AQ$1558)*(AR1363=$AR$989:$AR$1558)*(ROW($AB$989:$AB$1558)&lt;&gt;ROW(AB1363))*((R1363=0)*($R$989:$R$1558&gt;0)+(R1363&gt;0)*($R$989:$R$1558=0)))&gt;0,"SALONES UNIDOS",IF(SUMPRODUCT((AB1363=$AB$989:$AB$1558)*(AH1363=$AH$989:$AH$1558)*((AQ1363&lt;$AR$989:$AR$1558)*(AR1363&gt;$AQ$989:$AQ$1558))*(ROW($AB$989:$AB$1558)&lt;&gt;ROW(AB1363)))&gt;0,"Cruzado","Sin cruce")))</f>
        <v>Sin cruce</v>
      </c>
      <c r="AV1363" s="361" t="str" cm="1">
        <f t="array" ref="AV1363">IF(AD1363="","",IF(SUMPRODUCT((AD1363=$AD$989:$AD$1558)*(AH1363=$AH$989:$AH$1558)*(AS1363=$AS$989:$AS$1558)*(AT1363=$AT$989:$AT$1558)*(ROW($AD$989:$AD$1558)&lt;&gt;ROW(AD1363))*((R1363=0)*($R$989:$R$1558&gt;0)+(R1363&gt;0)*($R$989:$R$1558=0)))&gt;0,"SALONES UNIDOS",IF(SUMPRODUCT((AD1363=$AD$989:$AD$1558)*(AH1363=$AH$989:$AH$1558)*((AS1363&lt;$AT$989:$AT$1558)*(AT1363&gt;$AS$989:$AS$1558))*(ROW($AD$989:$AD$1558)&lt;&gt;ROW(AD1363)))&gt;0,"Cruzado","Sin cruce")))</f>
        <v/>
      </c>
      <c r="AW1363" s="104" t="str">
        <f t="shared" si="637"/>
        <v>OB4PRINCIPALA</v>
      </c>
      <c r="AX1363" s="104" t="str" cm="1">
        <f t="array" ref="AX1363">IF(AW1363="","",IF(SUMPRODUCT((AW1363=$AW$7:$AW$2042)*(AH1363=$AH$7:$AH$2042)*(AN1363=$AN$7:$AN$2042)*(AO1363=$AO$7:$AO$2042)*(ROW($AW$7:$AW$2042)&lt;&gt;ROW(AW1363))*((R1363=0)*($R$7:$R$2042&gt;0)+(R1363&gt;0)*($R$7:$R$2042=0)))&gt;0,"SALONES UNIDOS",IF(SUMPRODUCT((AW1363=$AW$7:$AW$2042)*(AH1363=$AH$7:$AH$2042)*((AN1363&lt;$AO$7:$AO$2042)*(AO1363&gt;$AN$7:$AN$2042))*(ROW($AW$7:$AW$2042)&lt;&gt;ROW(AW1363)))&gt;0,"Cruzado","Sin cruce")))</f>
        <v>Sin cruce</v>
      </c>
    </row>
    <row r="1364" spans="2:50" ht="19.8" hidden="1" customHeight="1" x14ac:dyDescent="0.25">
      <c r="B1364" s="494" t="s">
        <v>314</v>
      </c>
      <c r="C1364" s="369" t="s">
        <v>970</v>
      </c>
      <c r="D1364" s="369">
        <v>20261</v>
      </c>
      <c r="E1364" s="373" t="s">
        <v>280</v>
      </c>
      <c r="F1364" s="370" t="s">
        <v>291</v>
      </c>
      <c r="G1364" s="373" t="s">
        <v>295</v>
      </c>
      <c r="H1364" s="373">
        <v>4</v>
      </c>
      <c r="I1364" s="373" t="s">
        <v>552</v>
      </c>
      <c r="J1364" s="373" t="s">
        <v>278</v>
      </c>
      <c r="K1364" s="194" t="s">
        <v>378</v>
      </c>
      <c r="L1364" s="457" t="s">
        <v>379</v>
      </c>
      <c r="M1364" s="364" t="s">
        <v>324</v>
      </c>
      <c r="N1364" s="364" t="s">
        <v>318</v>
      </c>
      <c r="O1364" s="373" t="s">
        <v>315</v>
      </c>
      <c r="P1364" s="364">
        <v>0</v>
      </c>
      <c r="Q1364" s="364">
        <v>2</v>
      </c>
      <c r="R1364" s="369">
        <v>2</v>
      </c>
      <c r="S1364" s="364">
        <v>3</v>
      </c>
      <c r="T1364" s="8"/>
      <c r="U1364" s="374">
        <v>13</v>
      </c>
      <c r="V1364" s="370">
        <v>21799101</v>
      </c>
      <c r="W1364" s="373" t="s">
        <v>195</v>
      </c>
      <c r="X1364" s="364" t="s">
        <v>315</v>
      </c>
      <c r="Y1364" s="364"/>
      <c r="Z1364" s="364"/>
      <c r="AA1364" s="364"/>
      <c r="AB1364" s="370"/>
      <c r="AC1364" s="364"/>
      <c r="AD1364" s="369" t="s">
        <v>835</v>
      </c>
      <c r="AE1364" s="370"/>
      <c r="AF1364" s="370"/>
      <c r="AG1364" s="364" t="s">
        <v>301</v>
      </c>
      <c r="AH1364" s="364">
        <v>5</v>
      </c>
      <c r="AI1364" s="364">
        <v>7</v>
      </c>
      <c r="AJ1364" s="364">
        <v>40</v>
      </c>
      <c r="AK1364" s="364">
        <v>9</v>
      </c>
      <c r="AL1364" s="364">
        <v>20</v>
      </c>
      <c r="AM1364" s="22">
        <f t="shared" si="634"/>
        <v>2</v>
      </c>
      <c r="AN1364" s="104">
        <f t="shared" si="630"/>
        <v>0.31944444444444448</v>
      </c>
      <c r="AO1364" s="104">
        <f t="shared" si="631"/>
        <v>0.3888888888888889</v>
      </c>
      <c r="AP1364" s="22" t="str" cm="1">
        <f t="array" ref="AP1364">IF(W1364="","",IF(SUMPRODUCT((W1364=$W$7:$W$2042)*(AH1364=$AH$7:$AH$2042)*(AN1364=$AN$7:$AN$2042)*(AO1364=$AO$7:$AO$2042)*(ROW($W$7:$W$2042)&lt;&gt;ROW(W1364))*((R1364=0)*($R$7:$R$2042&gt;0)+(R1364&gt;0)*($R$7:$R$2042=0)))&gt;0,"SALONES UNIDOS",IF(SUMPRODUCT((W1364=$W$7:$W$2042)*(AH1364=$AH$7:$AH$2042)*((AN1364&lt;$AO$7:$AO$2042)*(AO1364&gt;$AN$7:$AN$2042))*(ROW($W$7:$W$2042)&lt;&gt;ROW(W1364)))&gt;0,"Cruzado","Sin cruce")))</f>
        <v>Sin cruce</v>
      </c>
      <c r="AQ1364" s="22"/>
      <c r="AR1364" s="22"/>
      <c r="AS1364" s="104">
        <f t="shared" ref="AS1364:AS1365" si="650">AN1364</f>
        <v>0.31944444444444448</v>
      </c>
      <c r="AT1364" s="104">
        <f t="shared" ref="AT1364:AT1365" si="651">AO1364</f>
        <v>0.3888888888888889</v>
      </c>
      <c r="AU1364" s="361" t="str" cm="1">
        <f t="array" ref="AU1364">IF(AB1364="","",IF(SUMPRODUCT((AB1364=$AB$989:$AB$1558)*(AH1364=$AH$989:$AH$1558)*(AQ1364=$AQ$989:$AQ$1558)*(AR1364=$AR$989:$AR$1558)*(ROW($AB$989:$AB$1558)&lt;&gt;ROW(AB1364))*((R1364=0)*($R$989:$R$1558&gt;0)+(R1364&gt;0)*($R$989:$R$1558=0)))&gt;0,"SALONES UNIDOS",IF(SUMPRODUCT((AB1364=$AB$989:$AB$1558)*(AH1364=$AH$989:$AH$1558)*((AQ1364&lt;$AR$989:$AR$1558)*(AR1364&gt;$AQ$989:$AQ$1558))*(ROW($AB$989:$AB$1558)&lt;&gt;ROW(AB1364)))&gt;0,"Cruzado","Sin cruce")))</f>
        <v/>
      </c>
      <c r="AV1364" s="361" t="str" cm="1">
        <f t="array" ref="AV1364">IF(AD1364="","",IF(SUMPRODUCT((AD1364=$AD$989:$AD$1558)*(AH1364=$AH$989:$AH$1558)*(AS1364=$AS$989:$AS$1558)*(AT1364=$AT$989:$AT$1558)*(ROW($AD$989:$AD$1558)&lt;&gt;ROW(AD1364))*((R1364=0)*($R$989:$R$1558&gt;0)+(R1364&gt;0)*($R$989:$R$1558=0)))&gt;0,"SALONES UNIDOS",IF(SUMPRODUCT((AD1364=$AD$989:$AD$1558)*(AH1364=$AH$989:$AH$1558)*((AS1364&lt;$AT$989:$AT$1558)*(AT1364&gt;$AS$989:$AS$1558))*(ROW($AD$989:$AD$1558)&lt;&gt;ROW(AD1364)))&gt;0,"Cruzado","Sin cruce")))</f>
        <v>Sin cruce</v>
      </c>
      <c r="AW1364" s="104" t="str">
        <f t="shared" si="637"/>
        <v>OB4PRINCIPALA</v>
      </c>
      <c r="AX1364" s="104" t="str" cm="1">
        <f t="array" ref="AX1364">IF(AW1364="","",IF(SUMPRODUCT((AW1364=$AW$7:$AW$2042)*(AH1364=$AH$7:$AH$2042)*(AN1364=$AN$7:$AN$2042)*(AO1364=$AO$7:$AO$2042)*(ROW($AW$7:$AW$2042)&lt;&gt;ROW(AW1364))*((R1364=0)*($R$7:$R$2042&gt;0)+(R1364&gt;0)*($R$7:$R$2042=0)))&gt;0,"SALONES UNIDOS",IF(SUMPRODUCT((AW1364=$AW$7:$AW$2042)*(AH1364=$AH$7:$AH$2042)*((AN1364&lt;$AO$7:$AO$2042)*(AO1364&gt;$AN$7:$AN$2042))*(ROW($AW$7:$AW$2042)&lt;&gt;ROW(AW1364)))&gt;0,"Cruzado","Sin cruce")))</f>
        <v>Sin cruce</v>
      </c>
    </row>
    <row r="1365" spans="2:50" ht="19.8" hidden="1" customHeight="1" x14ac:dyDescent="0.25">
      <c r="B1365" s="494" t="s">
        <v>314</v>
      </c>
      <c r="C1365" s="369" t="s">
        <v>970</v>
      </c>
      <c r="D1365" s="369">
        <v>20261</v>
      </c>
      <c r="E1365" s="373" t="s">
        <v>280</v>
      </c>
      <c r="F1365" s="370" t="s">
        <v>291</v>
      </c>
      <c r="G1365" s="373" t="s">
        <v>295</v>
      </c>
      <c r="H1365" s="373">
        <v>4</v>
      </c>
      <c r="I1365" s="373" t="s">
        <v>560</v>
      </c>
      <c r="J1365" s="373" t="s">
        <v>278</v>
      </c>
      <c r="K1365" s="194" t="s">
        <v>378</v>
      </c>
      <c r="L1365" s="457" t="s">
        <v>379</v>
      </c>
      <c r="M1365" s="364" t="s">
        <v>324</v>
      </c>
      <c r="N1365" s="364" t="s">
        <v>318</v>
      </c>
      <c r="O1365" s="373" t="s">
        <v>315</v>
      </c>
      <c r="P1365" s="364">
        <v>0</v>
      </c>
      <c r="Q1365" s="364">
        <v>2</v>
      </c>
      <c r="R1365" s="369">
        <v>2</v>
      </c>
      <c r="S1365" s="364">
        <v>3</v>
      </c>
      <c r="T1365" s="8"/>
      <c r="U1365" s="374">
        <v>12</v>
      </c>
      <c r="V1365" s="370">
        <v>21799101</v>
      </c>
      <c r="W1365" s="373" t="s">
        <v>195</v>
      </c>
      <c r="X1365" s="364" t="s">
        <v>315</v>
      </c>
      <c r="Y1365" s="364"/>
      <c r="Z1365" s="364"/>
      <c r="AA1365" s="364"/>
      <c r="AB1365" s="370"/>
      <c r="AC1365" s="364"/>
      <c r="AD1365" s="369" t="s">
        <v>835</v>
      </c>
      <c r="AE1365" s="370"/>
      <c r="AF1365" s="370"/>
      <c r="AG1365" s="364" t="s">
        <v>301</v>
      </c>
      <c r="AH1365" s="364">
        <v>5</v>
      </c>
      <c r="AI1365" s="364">
        <v>9</v>
      </c>
      <c r="AJ1365" s="364">
        <v>20</v>
      </c>
      <c r="AK1365" s="364">
        <v>11</v>
      </c>
      <c r="AL1365" s="364">
        <v>0</v>
      </c>
      <c r="AM1365" s="22">
        <f t="shared" si="634"/>
        <v>2</v>
      </c>
      <c r="AN1365" s="104">
        <f t="shared" si="630"/>
        <v>0.3888888888888889</v>
      </c>
      <c r="AO1365" s="104">
        <f t="shared" si="631"/>
        <v>0.45833333333333331</v>
      </c>
      <c r="AP1365" s="22" t="str" cm="1">
        <f t="array" ref="AP1365">IF(W1365="","",IF(SUMPRODUCT((W1365=$W$7:$W$2042)*(AH1365=$AH$7:$AH$2042)*(AN1365=$AN$7:$AN$2042)*(AO1365=$AO$7:$AO$2042)*(ROW($W$7:$W$2042)&lt;&gt;ROW(W1365))*((R1365=0)*($R$7:$R$2042&gt;0)+(R1365&gt;0)*($R$7:$R$2042=0)))&gt;0,"SALONES UNIDOS",IF(SUMPRODUCT((W1365=$W$7:$W$2042)*(AH1365=$AH$7:$AH$2042)*((AN1365&lt;$AO$7:$AO$2042)*(AO1365&gt;$AN$7:$AN$2042))*(ROW($W$7:$W$2042)&lt;&gt;ROW(W1365)))&gt;0,"Cruzado","Sin cruce")))</f>
        <v>Sin cruce</v>
      </c>
      <c r="AQ1365" s="22"/>
      <c r="AR1365" s="22"/>
      <c r="AS1365" s="104">
        <f t="shared" si="650"/>
        <v>0.3888888888888889</v>
      </c>
      <c r="AT1365" s="104">
        <f t="shared" si="651"/>
        <v>0.45833333333333331</v>
      </c>
      <c r="AU1365" s="361" t="str" cm="1">
        <f t="array" ref="AU1365">IF(AB1365="","",IF(SUMPRODUCT((AB1365=$AB$989:$AB$1558)*(AH1365=$AH$989:$AH$1558)*(AQ1365=$AQ$989:$AQ$1558)*(AR1365=$AR$989:$AR$1558)*(ROW($AB$989:$AB$1558)&lt;&gt;ROW(AB1365))*((R1365=0)*($R$989:$R$1558&gt;0)+(R1365&gt;0)*($R$989:$R$1558=0)))&gt;0,"SALONES UNIDOS",IF(SUMPRODUCT((AB1365=$AB$989:$AB$1558)*(AH1365=$AH$989:$AH$1558)*((AQ1365&lt;$AR$989:$AR$1558)*(AR1365&gt;$AQ$989:$AQ$1558))*(ROW($AB$989:$AB$1558)&lt;&gt;ROW(AB1365)))&gt;0,"Cruzado","Sin cruce")))</f>
        <v/>
      </c>
      <c r="AV1365" s="361" t="str" cm="1">
        <f t="array" ref="AV1365">IF(AD1365="","",IF(SUMPRODUCT((AD1365=$AD$989:$AD$1558)*(AH1365=$AH$989:$AH$1558)*(AS1365=$AS$989:$AS$1558)*(AT1365=$AT$989:$AT$1558)*(ROW($AD$989:$AD$1558)&lt;&gt;ROW(AD1365))*((R1365=0)*($R$989:$R$1558&gt;0)+(R1365&gt;0)*($R$989:$R$1558=0)))&gt;0,"SALONES UNIDOS",IF(SUMPRODUCT((AD1365=$AD$989:$AD$1558)*(AH1365=$AH$989:$AH$1558)*((AS1365&lt;$AT$989:$AT$1558)*(AT1365&gt;$AS$989:$AS$1558))*(ROW($AD$989:$AD$1558)&lt;&gt;ROW(AD1365)))&gt;0,"Cruzado","Sin cruce")))</f>
        <v>Sin cruce</v>
      </c>
      <c r="AW1365" s="104" t="str">
        <f t="shared" si="637"/>
        <v>OB4PRINCIPALA</v>
      </c>
      <c r="AX1365" s="104" t="str" cm="1">
        <f t="array" ref="AX1365">IF(AW1365="","",IF(SUMPRODUCT((AW1365=$AW$7:$AW$2042)*(AH1365=$AH$7:$AH$2042)*(AN1365=$AN$7:$AN$2042)*(AO1365=$AO$7:$AO$2042)*(ROW($AW$7:$AW$2042)&lt;&gt;ROW(AW1365))*((R1365=0)*($R$7:$R$2042&gt;0)+(R1365&gt;0)*($R$7:$R$2042=0)))&gt;0,"SALONES UNIDOS",IF(SUMPRODUCT((AW1365=$AW$7:$AW$2042)*(AH1365=$AH$7:$AH$2042)*((AN1365&lt;$AO$7:$AO$2042)*(AO1365&gt;$AN$7:$AN$2042))*(ROW($AW$7:$AW$2042)&lt;&gt;ROW(AW1365)))&gt;0,"Cruzado","Sin cruce")))</f>
        <v>Sin cruce</v>
      </c>
    </row>
    <row r="1366" spans="2:50" ht="19.8" hidden="1" customHeight="1" x14ac:dyDescent="0.25">
      <c r="B1366" s="494" t="s">
        <v>314</v>
      </c>
      <c r="C1366" s="369" t="s">
        <v>970</v>
      </c>
      <c r="D1366" s="369">
        <v>20261</v>
      </c>
      <c r="E1366" s="373" t="s">
        <v>280</v>
      </c>
      <c r="F1366" s="370" t="s">
        <v>291</v>
      </c>
      <c r="G1366" s="373" t="s">
        <v>295</v>
      </c>
      <c r="H1366" s="373">
        <v>4</v>
      </c>
      <c r="I1366" s="373" t="s">
        <v>278</v>
      </c>
      <c r="J1366" s="373" t="s">
        <v>278</v>
      </c>
      <c r="K1366" s="194" t="s">
        <v>694</v>
      </c>
      <c r="L1366" s="364" t="s">
        <v>695</v>
      </c>
      <c r="M1366" s="364" t="s">
        <v>324</v>
      </c>
      <c r="N1366" s="364" t="s">
        <v>318</v>
      </c>
      <c r="O1366" s="373" t="s">
        <v>315</v>
      </c>
      <c r="P1366" s="364">
        <v>2</v>
      </c>
      <c r="Q1366" s="364">
        <v>0</v>
      </c>
      <c r="R1366" s="369">
        <v>2</v>
      </c>
      <c r="S1366" s="364">
        <v>3</v>
      </c>
      <c r="T1366" s="8"/>
      <c r="U1366" s="374">
        <v>25</v>
      </c>
      <c r="V1366" s="370">
        <v>10526690</v>
      </c>
      <c r="W1366" s="373" t="s">
        <v>211</v>
      </c>
      <c r="X1366" s="364" t="s">
        <v>315</v>
      </c>
      <c r="Y1366" s="364" t="s">
        <v>683</v>
      </c>
      <c r="Z1366" s="364"/>
      <c r="AA1366" s="364"/>
      <c r="AB1366" s="364" t="s">
        <v>844</v>
      </c>
      <c r="AC1366" s="364"/>
      <c r="AD1366" s="369"/>
      <c r="AE1366" s="370"/>
      <c r="AF1366" s="370"/>
      <c r="AG1366" s="370" t="s">
        <v>559</v>
      </c>
      <c r="AH1366" s="364">
        <v>6</v>
      </c>
      <c r="AI1366" s="364">
        <v>8</v>
      </c>
      <c r="AJ1366" s="364">
        <v>30</v>
      </c>
      <c r="AK1366" s="364">
        <v>10</v>
      </c>
      <c r="AL1366" s="364">
        <v>10</v>
      </c>
      <c r="AM1366" s="22">
        <f t="shared" si="634"/>
        <v>2</v>
      </c>
      <c r="AN1366" s="104">
        <f t="shared" si="630"/>
        <v>0.35416666666666663</v>
      </c>
      <c r="AO1366" s="104">
        <f t="shared" si="631"/>
        <v>0.4236111111111111</v>
      </c>
      <c r="AP1366" s="22" t="str" cm="1">
        <f t="array" ref="AP1366">IF(W1366="","",IF(SUMPRODUCT((W1366=$W$7:$W$2042)*(AH1366=$AH$7:$AH$2042)*(AN1366=$AN$7:$AN$2042)*(AO1366=$AO$7:$AO$2042)*(ROW($W$7:$W$2042)&lt;&gt;ROW(W1366))*((R1366=0)*($R$7:$R$2042&gt;0)+(R1366&gt;0)*($R$7:$R$2042=0)))&gt;0,"SALONES UNIDOS",IF(SUMPRODUCT((W1366=$W$7:$W$2042)*(AH1366=$AH$7:$AH$2042)*((AN1366&lt;$AO$7:$AO$2042)*(AO1366&gt;$AN$7:$AN$2042))*(ROW($W$7:$W$2042)&lt;&gt;ROW(W1366)))&gt;0,"Cruzado","Sin cruce")))</f>
        <v>Sin cruce</v>
      </c>
      <c r="AQ1366" s="104">
        <f>AN1366</f>
        <v>0.35416666666666663</v>
      </c>
      <c r="AR1366" s="104">
        <f>AO1366</f>
        <v>0.4236111111111111</v>
      </c>
      <c r="AS1366" s="22"/>
      <c r="AT1366" s="22"/>
      <c r="AU1366" s="361" t="str" cm="1">
        <f t="array" ref="AU1366">IF(AB1366="","",IF(SUMPRODUCT((AB1366=$AB$989:$AB$1558)*(AH1366=$AH$989:$AH$1558)*(AQ1366=$AQ$989:$AQ$1558)*(AR1366=$AR$989:$AR$1558)*(ROW($AB$989:$AB$1558)&lt;&gt;ROW(AB1366))*((R1366=0)*($R$989:$R$1558&gt;0)+(R1366&gt;0)*($R$989:$R$1558=0)))&gt;0,"SALONES UNIDOS",IF(SUMPRODUCT((AB1366=$AB$989:$AB$1558)*(AH1366=$AH$989:$AH$1558)*((AQ1366&lt;$AR$989:$AR$1558)*(AR1366&gt;$AQ$989:$AQ$1558))*(ROW($AB$989:$AB$1558)&lt;&gt;ROW(AB1366)))&gt;0,"Cruzado","Sin cruce")))</f>
        <v>Sin cruce</v>
      </c>
      <c r="AV1366" s="361" t="str" cm="1">
        <f t="array" ref="AV1366">IF(AD1366="","",IF(SUMPRODUCT((AD1366=$AD$989:$AD$1558)*(AH1366=$AH$989:$AH$1558)*(AS1366=$AS$989:$AS$1558)*(AT1366=$AT$989:$AT$1558)*(ROW($AD$989:$AD$1558)&lt;&gt;ROW(AD1366))*((R1366=0)*($R$989:$R$1558&gt;0)+(R1366&gt;0)*($R$989:$R$1558=0)))&gt;0,"SALONES UNIDOS",IF(SUMPRODUCT((AD1366=$AD$989:$AD$1558)*(AH1366=$AH$989:$AH$1558)*((AS1366&lt;$AT$989:$AT$1558)*(AT1366&gt;$AS$989:$AS$1558))*(ROW($AD$989:$AD$1558)&lt;&gt;ROW(AD1366)))&gt;0,"Cruzado","Sin cruce")))</f>
        <v/>
      </c>
      <c r="AW1366" s="104" t="str">
        <f t="shared" si="637"/>
        <v>OB4PRINCIPALA</v>
      </c>
      <c r="AX1366" s="104" t="str" cm="1">
        <f t="array" ref="AX1366">IF(AW1366="","",IF(SUMPRODUCT((AW1366=$AW$7:$AW$2042)*(AH1366=$AH$7:$AH$2042)*(AN1366=$AN$7:$AN$2042)*(AO1366=$AO$7:$AO$2042)*(ROW($AW$7:$AW$2042)&lt;&gt;ROW(AW1366))*((R1366=0)*($R$7:$R$2042&gt;0)+(R1366&gt;0)*($R$7:$R$2042=0)))&gt;0,"SALONES UNIDOS",IF(SUMPRODUCT((AW1366=$AW$7:$AW$2042)*(AH1366=$AH$7:$AH$2042)*((AN1366&lt;$AO$7:$AO$2042)*(AO1366&gt;$AN$7:$AN$2042))*(ROW($AW$7:$AW$2042)&lt;&gt;ROW(AW1366)))&gt;0,"Cruzado","Sin cruce")))</f>
        <v>Sin cruce</v>
      </c>
    </row>
    <row r="1367" spans="2:50" ht="19.8" hidden="1" customHeight="1" x14ac:dyDescent="0.25">
      <c r="B1367" s="494" t="s">
        <v>314</v>
      </c>
      <c r="C1367" s="369" t="s">
        <v>970</v>
      </c>
      <c r="D1367" s="369">
        <v>20261</v>
      </c>
      <c r="E1367" s="373" t="s">
        <v>280</v>
      </c>
      <c r="F1367" s="370" t="s">
        <v>291</v>
      </c>
      <c r="G1367" s="373" t="s">
        <v>295</v>
      </c>
      <c r="H1367" s="373">
        <v>4</v>
      </c>
      <c r="I1367" s="373" t="s">
        <v>552</v>
      </c>
      <c r="J1367" s="373" t="s">
        <v>278</v>
      </c>
      <c r="K1367" s="194" t="s">
        <v>694</v>
      </c>
      <c r="L1367" s="364" t="s">
        <v>695</v>
      </c>
      <c r="M1367" s="364" t="s">
        <v>324</v>
      </c>
      <c r="N1367" s="364" t="s">
        <v>318</v>
      </c>
      <c r="O1367" s="373" t="s">
        <v>315</v>
      </c>
      <c r="P1367" s="364">
        <v>0</v>
      </c>
      <c r="Q1367" s="364">
        <v>2</v>
      </c>
      <c r="R1367" s="369">
        <v>2</v>
      </c>
      <c r="S1367" s="364">
        <v>3</v>
      </c>
      <c r="T1367" s="8"/>
      <c r="U1367" s="374">
        <v>13</v>
      </c>
      <c r="V1367" s="370">
        <v>10526690</v>
      </c>
      <c r="W1367" s="373" t="s">
        <v>211</v>
      </c>
      <c r="X1367" s="364" t="s">
        <v>315</v>
      </c>
      <c r="Y1367" s="364" t="s">
        <v>683</v>
      </c>
      <c r="Z1367" s="364"/>
      <c r="AA1367" s="364"/>
      <c r="AB1367" s="370"/>
      <c r="AC1367" s="364"/>
      <c r="AD1367" s="364" t="s">
        <v>846</v>
      </c>
      <c r="AE1367" s="370"/>
      <c r="AF1367" s="370"/>
      <c r="AG1367" s="370" t="s">
        <v>301</v>
      </c>
      <c r="AH1367" s="364">
        <v>6</v>
      </c>
      <c r="AI1367" s="364">
        <v>10</v>
      </c>
      <c r="AJ1367" s="364">
        <v>10</v>
      </c>
      <c r="AK1367" s="364">
        <v>11</v>
      </c>
      <c r="AL1367" s="364">
        <v>50</v>
      </c>
      <c r="AM1367" s="22">
        <f t="shared" si="634"/>
        <v>2</v>
      </c>
      <c r="AN1367" s="104">
        <f t="shared" si="630"/>
        <v>0.4236111111111111</v>
      </c>
      <c r="AO1367" s="104">
        <f t="shared" si="631"/>
        <v>0.49305555555555552</v>
      </c>
      <c r="AP1367" s="22" t="str" cm="1">
        <f t="array" ref="AP1367">IF(W1367="","",IF(SUMPRODUCT((W1367=$W$7:$W$2042)*(AH1367=$AH$7:$AH$2042)*(AN1367=$AN$7:$AN$2042)*(AO1367=$AO$7:$AO$2042)*(ROW($W$7:$W$2042)&lt;&gt;ROW(W1367))*((R1367=0)*($R$7:$R$2042&gt;0)+(R1367&gt;0)*($R$7:$R$2042=0)))&gt;0,"SALONES UNIDOS",IF(SUMPRODUCT((W1367=$W$7:$W$2042)*(AH1367=$AH$7:$AH$2042)*((AN1367&lt;$AO$7:$AO$2042)*(AO1367&gt;$AN$7:$AN$2042))*(ROW($W$7:$W$2042)&lt;&gt;ROW(W1367)))&gt;0,"Cruzado","Sin cruce")))</f>
        <v>Sin cruce</v>
      </c>
      <c r="AQ1367" s="22"/>
      <c r="AR1367" s="22"/>
      <c r="AS1367" s="104">
        <f t="shared" ref="AS1367:AS1368" si="652">AN1367</f>
        <v>0.4236111111111111</v>
      </c>
      <c r="AT1367" s="104">
        <f t="shared" ref="AT1367:AT1368" si="653">AO1367</f>
        <v>0.49305555555555552</v>
      </c>
      <c r="AU1367" s="361" t="str" cm="1">
        <f t="array" ref="AU1367">IF(AB1367="","",IF(SUMPRODUCT((AB1367=$AB$989:$AB$1558)*(AH1367=$AH$989:$AH$1558)*(AQ1367=$AQ$989:$AQ$1558)*(AR1367=$AR$989:$AR$1558)*(ROW($AB$989:$AB$1558)&lt;&gt;ROW(AB1367))*((R1367=0)*($R$989:$R$1558&gt;0)+(R1367&gt;0)*($R$989:$R$1558=0)))&gt;0,"SALONES UNIDOS",IF(SUMPRODUCT((AB1367=$AB$989:$AB$1558)*(AH1367=$AH$989:$AH$1558)*((AQ1367&lt;$AR$989:$AR$1558)*(AR1367&gt;$AQ$989:$AQ$1558))*(ROW($AB$989:$AB$1558)&lt;&gt;ROW(AB1367)))&gt;0,"Cruzado","Sin cruce")))</f>
        <v/>
      </c>
      <c r="AV1367" s="361" t="str" cm="1">
        <f t="array" ref="AV1367">IF(AD1367="","",IF(SUMPRODUCT((AD1367=$AD$989:$AD$1558)*(AH1367=$AH$989:$AH$1558)*(AS1367=$AS$989:$AS$1558)*(AT1367=$AT$989:$AT$1558)*(ROW($AD$989:$AD$1558)&lt;&gt;ROW(AD1367))*((R1367=0)*($R$989:$R$1558&gt;0)+(R1367&gt;0)*($R$989:$R$1558=0)))&gt;0,"SALONES UNIDOS",IF(SUMPRODUCT((AD1367=$AD$989:$AD$1558)*(AH1367=$AH$989:$AH$1558)*((AS1367&lt;$AT$989:$AT$1558)*(AT1367&gt;$AS$989:$AS$1558))*(ROW($AD$989:$AD$1558)&lt;&gt;ROW(AD1367)))&gt;0,"Cruzado","Sin cruce")))</f>
        <v>Sin cruce</v>
      </c>
      <c r="AW1367" s="104" t="str">
        <f t="shared" si="637"/>
        <v>OB4PRINCIPALA</v>
      </c>
      <c r="AX1367" s="104" t="str" cm="1">
        <f t="array" ref="AX1367">IF(AW1367="","",IF(SUMPRODUCT((AW1367=$AW$7:$AW$2042)*(AH1367=$AH$7:$AH$2042)*(AN1367=$AN$7:$AN$2042)*(AO1367=$AO$7:$AO$2042)*(ROW($AW$7:$AW$2042)&lt;&gt;ROW(AW1367))*((R1367=0)*($R$7:$R$2042&gt;0)+(R1367&gt;0)*($R$7:$R$2042=0)))&gt;0,"SALONES UNIDOS",IF(SUMPRODUCT((AW1367=$AW$7:$AW$2042)*(AH1367=$AH$7:$AH$2042)*((AN1367&lt;$AO$7:$AO$2042)*(AO1367&gt;$AN$7:$AN$2042))*(ROW($AW$7:$AW$2042)&lt;&gt;ROW(AW1367)))&gt;0,"Cruzado","Sin cruce")))</f>
        <v>Sin cruce</v>
      </c>
    </row>
    <row r="1368" spans="2:50" ht="19.8" hidden="1" customHeight="1" x14ac:dyDescent="0.25">
      <c r="B1368" s="494" t="s">
        <v>314</v>
      </c>
      <c r="C1368" s="369" t="s">
        <v>970</v>
      </c>
      <c r="D1368" s="369">
        <v>20261</v>
      </c>
      <c r="E1368" s="373" t="s">
        <v>280</v>
      </c>
      <c r="F1368" s="370" t="s">
        <v>291</v>
      </c>
      <c r="G1368" s="373" t="s">
        <v>295</v>
      </c>
      <c r="H1368" s="373">
        <v>4</v>
      </c>
      <c r="I1368" s="373" t="s">
        <v>560</v>
      </c>
      <c r="J1368" s="373" t="s">
        <v>278</v>
      </c>
      <c r="K1368" s="194" t="s">
        <v>694</v>
      </c>
      <c r="L1368" s="364" t="s">
        <v>695</v>
      </c>
      <c r="M1368" s="364" t="s">
        <v>324</v>
      </c>
      <c r="N1368" s="364" t="s">
        <v>318</v>
      </c>
      <c r="O1368" s="373" t="s">
        <v>315</v>
      </c>
      <c r="P1368" s="364">
        <v>0</v>
      </c>
      <c r="Q1368" s="364">
        <v>2</v>
      </c>
      <c r="R1368" s="369">
        <v>2</v>
      </c>
      <c r="S1368" s="364">
        <v>3</v>
      </c>
      <c r="T1368" s="8"/>
      <c r="U1368" s="374">
        <v>12</v>
      </c>
      <c r="V1368" s="370">
        <v>10526690</v>
      </c>
      <c r="W1368" s="373" t="s">
        <v>211</v>
      </c>
      <c r="X1368" s="364" t="s">
        <v>315</v>
      </c>
      <c r="Y1368" s="364" t="s">
        <v>683</v>
      </c>
      <c r="Z1368" s="364"/>
      <c r="AA1368" s="364"/>
      <c r="AB1368" s="370"/>
      <c r="AC1368" s="364"/>
      <c r="AD1368" s="364" t="s">
        <v>846</v>
      </c>
      <c r="AE1368" s="370"/>
      <c r="AF1368" s="370"/>
      <c r="AG1368" s="370" t="s">
        <v>301</v>
      </c>
      <c r="AH1368" s="364">
        <v>6</v>
      </c>
      <c r="AI1368" s="364">
        <v>11</v>
      </c>
      <c r="AJ1368" s="364">
        <v>50</v>
      </c>
      <c r="AK1368" s="364">
        <v>13</v>
      </c>
      <c r="AL1368" s="364">
        <v>30</v>
      </c>
      <c r="AM1368" s="22">
        <f t="shared" si="634"/>
        <v>2</v>
      </c>
      <c r="AN1368" s="104">
        <f t="shared" si="630"/>
        <v>0.49305555555555552</v>
      </c>
      <c r="AO1368" s="104">
        <f t="shared" si="631"/>
        <v>0.5625</v>
      </c>
      <c r="AP1368" s="22" t="str" cm="1">
        <f t="array" ref="AP1368">IF(W1368="","",IF(SUMPRODUCT((W1368=$W$7:$W$2042)*(AH1368=$AH$7:$AH$2042)*(AN1368=$AN$7:$AN$2042)*(AO1368=$AO$7:$AO$2042)*(ROW($W$7:$W$2042)&lt;&gt;ROW(W1368))*((R1368=0)*($R$7:$R$2042&gt;0)+(R1368&gt;0)*($R$7:$R$2042=0)))&gt;0,"SALONES UNIDOS",IF(SUMPRODUCT((W1368=$W$7:$W$2042)*(AH1368=$AH$7:$AH$2042)*((AN1368&lt;$AO$7:$AO$2042)*(AO1368&gt;$AN$7:$AN$2042))*(ROW($W$7:$W$2042)&lt;&gt;ROW(W1368)))&gt;0,"Cruzado","Sin cruce")))</f>
        <v>Sin cruce</v>
      </c>
      <c r="AQ1368" s="22"/>
      <c r="AR1368" s="22"/>
      <c r="AS1368" s="104">
        <f t="shared" si="652"/>
        <v>0.49305555555555552</v>
      </c>
      <c r="AT1368" s="104">
        <f t="shared" si="653"/>
        <v>0.5625</v>
      </c>
      <c r="AU1368" s="361" t="str" cm="1">
        <f t="array" ref="AU1368">IF(AB1368="","",IF(SUMPRODUCT((AB1368=$AB$989:$AB$1558)*(AH1368=$AH$989:$AH$1558)*(AQ1368=$AQ$989:$AQ$1558)*(AR1368=$AR$989:$AR$1558)*(ROW($AB$989:$AB$1558)&lt;&gt;ROW(AB1368))*((R1368=0)*($R$989:$R$1558&gt;0)+(R1368&gt;0)*($R$989:$R$1558=0)))&gt;0,"SALONES UNIDOS",IF(SUMPRODUCT((AB1368=$AB$989:$AB$1558)*(AH1368=$AH$989:$AH$1558)*((AQ1368&lt;$AR$989:$AR$1558)*(AR1368&gt;$AQ$989:$AQ$1558))*(ROW($AB$989:$AB$1558)&lt;&gt;ROW(AB1368)))&gt;0,"Cruzado","Sin cruce")))</f>
        <v/>
      </c>
      <c r="AV1368" s="361" t="str" cm="1">
        <f t="array" ref="AV1368">IF(AD1368="","",IF(SUMPRODUCT((AD1368=$AD$989:$AD$1558)*(AH1368=$AH$989:$AH$1558)*(AS1368=$AS$989:$AS$1558)*(AT1368=$AT$989:$AT$1558)*(ROW($AD$989:$AD$1558)&lt;&gt;ROW(AD1368))*((R1368=0)*($R$989:$R$1558&gt;0)+(R1368&gt;0)*($R$989:$R$1558=0)))&gt;0,"SALONES UNIDOS",IF(SUMPRODUCT((AD1368=$AD$989:$AD$1558)*(AH1368=$AH$989:$AH$1558)*((AS1368&lt;$AT$989:$AT$1558)*(AT1368&gt;$AS$989:$AS$1558))*(ROW($AD$989:$AD$1558)&lt;&gt;ROW(AD1368)))&gt;0,"Cruzado","Sin cruce")))</f>
        <v>Sin cruce</v>
      </c>
      <c r="AW1368" s="104" t="str">
        <f t="shared" si="637"/>
        <v>OB4PRINCIPALA</v>
      </c>
      <c r="AX1368" s="104" t="str" cm="1">
        <f t="array" ref="AX1368">IF(AW1368="","",IF(SUMPRODUCT((AW1368=$AW$7:$AW$2042)*(AH1368=$AH$7:$AH$2042)*(AN1368=$AN$7:$AN$2042)*(AO1368=$AO$7:$AO$2042)*(ROW($AW$7:$AW$2042)&lt;&gt;ROW(AW1368))*((R1368=0)*($R$7:$R$2042&gt;0)+(R1368&gt;0)*($R$7:$R$2042=0)))&gt;0,"SALONES UNIDOS",IF(SUMPRODUCT((AW1368=$AW$7:$AW$2042)*(AH1368=$AH$7:$AH$2042)*((AN1368&lt;$AO$7:$AO$2042)*(AO1368&gt;$AN$7:$AN$2042))*(ROW($AW$7:$AW$2042)&lt;&gt;ROW(AW1368)))&gt;0,"Cruzado","Sin cruce")))</f>
        <v>Sin cruce</v>
      </c>
    </row>
    <row r="1369" spans="2:50" ht="19.8" hidden="1" customHeight="1" x14ac:dyDescent="0.25">
      <c r="B1369" s="494" t="s">
        <v>314</v>
      </c>
      <c r="C1369" s="369" t="s">
        <v>970</v>
      </c>
      <c r="D1369" s="369">
        <v>20261</v>
      </c>
      <c r="E1369" s="373" t="s">
        <v>280</v>
      </c>
      <c r="F1369" s="370" t="s">
        <v>291</v>
      </c>
      <c r="G1369" s="373" t="s">
        <v>295</v>
      </c>
      <c r="H1369" s="373">
        <v>4</v>
      </c>
      <c r="I1369" s="373" t="s">
        <v>278</v>
      </c>
      <c r="J1369" s="373" t="s">
        <v>278</v>
      </c>
      <c r="K1369" s="194" t="s">
        <v>380</v>
      </c>
      <c r="L1369" s="364" t="s">
        <v>381</v>
      </c>
      <c r="M1369" s="364" t="s">
        <v>349</v>
      </c>
      <c r="N1369" s="364" t="s">
        <v>318</v>
      </c>
      <c r="O1369" s="373" t="s">
        <v>315</v>
      </c>
      <c r="P1369" s="364">
        <v>2</v>
      </c>
      <c r="Q1369" s="364">
        <v>0</v>
      </c>
      <c r="R1369" s="369">
        <v>2</v>
      </c>
      <c r="S1369" s="364">
        <v>3</v>
      </c>
      <c r="T1369" s="8"/>
      <c r="U1369" s="374">
        <v>25</v>
      </c>
      <c r="V1369" s="370">
        <v>40930821</v>
      </c>
      <c r="W1369" s="373" t="s">
        <v>180</v>
      </c>
      <c r="X1369" s="364" t="s">
        <v>315</v>
      </c>
      <c r="Y1369" s="364"/>
      <c r="Z1369" s="364"/>
      <c r="AA1369" s="364"/>
      <c r="AB1369" s="364" t="s">
        <v>842</v>
      </c>
      <c r="AC1369" s="364"/>
      <c r="AD1369" s="369"/>
      <c r="AE1369" s="370"/>
      <c r="AF1369" s="370"/>
      <c r="AG1369" s="364" t="s">
        <v>559</v>
      </c>
      <c r="AH1369" s="364">
        <v>5</v>
      </c>
      <c r="AI1369" s="364">
        <v>16</v>
      </c>
      <c r="AJ1369" s="364">
        <v>0</v>
      </c>
      <c r="AK1369" s="364">
        <v>17</v>
      </c>
      <c r="AL1369" s="364">
        <v>40</v>
      </c>
      <c r="AM1369" s="22">
        <f t="shared" si="634"/>
        <v>2</v>
      </c>
      <c r="AN1369" s="104">
        <f t="shared" si="630"/>
        <v>0.66666666666666663</v>
      </c>
      <c r="AO1369" s="104">
        <f t="shared" si="631"/>
        <v>0.73611111111111116</v>
      </c>
      <c r="AP1369" s="22" t="str" cm="1">
        <f t="array" ref="AP1369">IF(W1369="","",IF(SUMPRODUCT((W1369=$W$7:$W$2042)*(AH1369=$AH$7:$AH$2042)*(AN1369=$AN$7:$AN$2042)*(AO1369=$AO$7:$AO$2042)*(ROW($W$7:$W$2042)&lt;&gt;ROW(W1369))*((R1369=0)*($R$7:$R$2042&gt;0)+(R1369&gt;0)*($R$7:$R$2042=0)))&gt;0,"SALONES UNIDOS",IF(SUMPRODUCT((W1369=$W$7:$W$2042)*(AH1369=$AH$7:$AH$2042)*((AN1369&lt;$AO$7:$AO$2042)*(AO1369&gt;$AN$7:$AN$2042))*(ROW($W$7:$W$2042)&lt;&gt;ROW(W1369)))&gt;0,"Cruzado","Sin cruce")))</f>
        <v>Sin cruce</v>
      </c>
      <c r="AQ1369" s="104">
        <f>AN1369</f>
        <v>0.66666666666666663</v>
      </c>
      <c r="AR1369" s="104">
        <f>AO1369</f>
        <v>0.73611111111111116</v>
      </c>
      <c r="AS1369" s="22"/>
      <c r="AT1369" s="22"/>
      <c r="AU1369" s="361" t="str" cm="1">
        <f t="array" ref="AU1369">IF(AB1369="","",IF(SUMPRODUCT((AB1369=$AB$989:$AB$1558)*(AH1369=$AH$989:$AH$1558)*(AQ1369=$AQ$989:$AQ$1558)*(AR1369=$AR$989:$AR$1558)*(ROW($AB$989:$AB$1558)&lt;&gt;ROW(AB1369))*((R1369=0)*($R$989:$R$1558&gt;0)+(R1369&gt;0)*($R$989:$R$1558=0)))&gt;0,"SALONES UNIDOS",IF(SUMPRODUCT((AB1369=$AB$989:$AB$1558)*(AH1369=$AH$989:$AH$1558)*((AQ1369&lt;$AR$989:$AR$1558)*(AR1369&gt;$AQ$989:$AQ$1558))*(ROW($AB$989:$AB$1558)&lt;&gt;ROW(AB1369)))&gt;0,"Cruzado","Sin cruce")))</f>
        <v>Sin cruce</v>
      </c>
      <c r="AV1369" s="361" t="str" cm="1">
        <f t="array" ref="AV1369">IF(AD1369="","",IF(SUMPRODUCT((AD1369=$AD$989:$AD$1558)*(AH1369=$AH$989:$AH$1558)*(AS1369=$AS$989:$AS$1558)*(AT1369=$AT$989:$AT$1558)*(ROW($AD$989:$AD$1558)&lt;&gt;ROW(AD1369))*((R1369=0)*($R$989:$R$1558&gt;0)+(R1369&gt;0)*($R$989:$R$1558=0)))&gt;0,"SALONES UNIDOS",IF(SUMPRODUCT((AD1369=$AD$989:$AD$1558)*(AH1369=$AH$989:$AH$1558)*((AS1369&lt;$AT$989:$AT$1558)*(AT1369&gt;$AS$989:$AS$1558))*(ROW($AD$989:$AD$1558)&lt;&gt;ROW(AD1369)))&gt;0,"Cruzado","Sin cruce")))</f>
        <v/>
      </c>
      <c r="AW1369" s="104" t="str">
        <f t="shared" si="637"/>
        <v>OB4PRINCIPALA</v>
      </c>
      <c r="AX1369" s="104" t="str" cm="1">
        <f t="array" ref="AX1369">IF(AW1369="","",IF(SUMPRODUCT((AW1369=$AW$7:$AW$2042)*(AH1369=$AH$7:$AH$2042)*(AN1369=$AN$7:$AN$2042)*(AO1369=$AO$7:$AO$2042)*(ROW($AW$7:$AW$2042)&lt;&gt;ROW(AW1369))*((R1369=0)*($R$7:$R$2042&gt;0)+(R1369&gt;0)*($R$7:$R$2042=0)))&gt;0,"SALONES UNIDOS",IF(SUMPRODUCT((AW1369=$AW$7:$AW$2042)*(AH1369=$AH$7:$AH$2042)*((AN1369&lt;$AO$7:$AO$2042)*(AO1369&gt;$AN$7:$AN$2042))*(ROW($AW$7:$AW$2042)&lt;&gt;ROW(AW1369)))&gt;0,"Cruzado","Sin cruce")))</f>
        <v>Sin cruce</v>
      </c>
    </row>
    <row r="1370" spans="2:50" ht="19.8" hidden="1" customHeight="1" x14ac:dyDescent="0.25">
      <c r="B1370" s="494" t="s">
        <v>314</v>
      </c>
      <c r="C1370" s="369" t="s">
        <v>970</v>
      </c>
      <c r="D1370" s="369">
        <v>20261</v>
      </c>
      <c r="E1370" s="373" t="s">
        <v>280</v>
      </c>
      <c r="F1370" s="370" t="s">
        <v>291</v>
      </c>
      <c r="G1370" s="373" t="s">
        <v>295</v>
      </c>
      <c r="H1370" s="373">
        <v>4</v>
      </c>
      <c r="I1370" s="373" t="s">
        <v>552</v>
      </c>
      <c r="J1370" s="373" t="s">
        <v>278</v>
      </c>
      <c r="K1370" s="194" t="s">
        <v>380</v>
      </c>
      <c r="L1370" s="364" t="s">
        <v>381</v>
      </c>
      <c r="M1370" s="364" t="s">
        <v>349</v>
      </c>
      <c r="N1370" s="364" t="s">
        <v>318</v>
      </c>
      <c r="O1370" s="373" t="s">
        <v>315</v>
      </c>
      <c r="P1370" s="364">
        <v>0</v>
      </c>
      <c r="Q1370" s="364">
        <v>2</v>
      </c>
      <c r="R1370" s="369">
        <v>2</v>
      </c>
      <c r="S1370" s="364">
        <v>3</v>
      </c>
      <c r="T1370" s="8"/>
      <c r="U1370" s="374">
        <v>13</v>
      </c>
      <c r="V1370" s="370">
        <v>40930821</v>
      </c>
      <c r="W1370" s="373" t="s">
        <v>180</v>
      </c>
      <c r="X1370" s="364" t="s">
        <v>315</v>
      </c>
      <c r="Y1370" s="364"/>
      <c r="Z1370" s="364"/>
      <c r="AA1370" s="364"/>
      <c r="AB1370" s="370"/>
      <c r="AC1370" s="364"/>
      <c r="AD1370" s="369" t="s">
        <v>866</v>
      </c>
      <c r="AE1370" s="370"/>
      <c r="AF1370" s="370"/>
      <c r="AG1370" s="364" t="s">
        <v>301</v>
      </c>
      <c r="AH1370" s="364">
        <v>5</v>
      </c>
      <c r="AI1370" s="364">
        <v>17</v>
      </c>
      <c r="AJ1370" s="364">
        <v>40</v>
      </c>
      <c r="AK1370" s="364">
        <v>19</v>
      </c>
      <c r="AL1370" s="364">
        <v>20</v>
      </c>
      <c r="AM1370" s="22">
        <f t="shared" si="634"/>
        <v>2</v>
      </c>
      <c r="AN1370" s="104">
        <f t="shared" si="630"/>
        <v>0.73611111111111116</v>
      </c>
      <c r="AO1370" s="104">
        <f t="shared" si="631"/>
        <v>0.80555555555555547</v>
      </c>
      <c r="AP1370" s="22" t="str" cm="1">
        <f t="array" ref="AP1370">IF(W1370="","",IF(SUMPRODUCT((W1370=$W$7:$W$2042)*(AH1370=$AH$7:$AH$2042)*(AN1370=$AN$7:$AN$2042)*(AO1370=$AO$7:$AO$2042)*(ROW($W$7:$W$2042)&lt;&gt;ROW(W1370))*((R1370=0)*($R$7:$R$2042&gt;0)+(R1370&gt;0)*($R$7:$R$2042=0)))&gt;0,"SALONES UNIDOS",IF(SUMPRODUCT((W1370=$W$7:$W$2042)*(AH1370=$AH$7:$AH$2042)*((AN1370&lt;$AO$7:$AO$2042)*(AO1370&gt;$AN$7:$AN$2042))*(ROW($W$7:$W$2042)&lt;&gt;ROW(W1370)))&gt;0,"Cruzado","Sin cruce")))</f>
        <v>Sin cruce</v>
      </c>
      <c r="AQ1370" s="22"/>
      <c r="AR1370" s="22"/>
      <c r="AS1370" s="104">
        <f t="shared" ref="AS1370:AS1371" si="654">AN1370</f>
        <v>0.73611111111111116</v>
      </c>
      <c r="AT1370" s="104">
        <f t="shared" ref="AT1370:AT1371" si="655">AO1370</f>
        <v>0.80555555555555547</v>
      </c>
      <c r="AU1370" s="361" t="str" cm="1">
        <f t="array" ref="AU1370">IF(AB1370="","",IF(SUMPRODUCT((AB1370=$AB$989:$AB$1558)*(AH1370=$AH$989:$AH$1558)*(AQ1370=$AQ$989:$AQ$1558)*(AR1370=$AR$989:$AR$1558)*(ROW($AB$989:$AB$1558)&lt;&gt;ROW(AB1370))*((R1370=0)*($R$989:$R$1558&gt;0)+(R1370&gt;0)*($R$989:$R$1558=0)))&gt;0,"SALONES UNIDOS",IF(SUMPRODUCT((AB1370=$AB$989:$AB$1558)*(AH1370=$AH$989:$AH$1558)*((AQ1370&lt;$AR$989:$AR$1558)*(AR1370&gt;$AQ$989:$AQ$1558))*(ROW($AB$989:$AB$1558)&lt;&gt;ROW(AB1370)))&gt;0,"Cruzado","Sin cruce")))</f>
        <v/>
      </c>
      <c r="AV1370" s="361" t="str" cm="1">
        <f t="array" ref="AV1370">IF(AD1370="","",IF(SUMPRODUCT((AD1370=$AD$989:$AD$1558)*(AH1370=$AH$989:$AH$1558)*(AS1370=$AS$989:$AS$1558)*(AT1370=$AT$989:$AT$1558)*(ROW($AD$989:$AD$1558)&lt;&gt;ROW(AD1370))*((R1370=0)*($R$989:$R$1558&gt;0)+(R1370&gt;0)*($R$989:$R$1558=0)))&gt;0,"SALONES UNIDOS",IF(SUMPRODUCT((AD1370=$AD$989:$AD$1558)*(AH1370=$AH$989:$AH$1558)*((AS1370&lt;$AT$989:$AT$1558)*(AT1370&gt;$AS$989:$AS$1558))*(ROW($AD$989:$AD$1558)&lt;&gt;ROW(AD1370)))&gt;0,"Cruzado","Sin cruce")))</f>
        <v>Sin cruce</v>
      </c>
      <c r="AW1370" s="104" t="str">
        <f t="shared" si="637"/>
        <v>OB4PRINCIPALA</v>
      </c>
      <c r="AX1370" s="104" t="str" cm="1">
        <f t="array" ref="AX1370">IF(AW1370="","",IF(SUMPRODUCT((AW1370=$AW$7:$AW$2042)*(AH1370=$AH$7:$AH$2042)*(AN1370=$AN$7:$AN$2042)*(AO1370=$AO$7:$AO$2042)*(ROW($AW$7:$AW$2042)&lt;&gt;ROW(AW1370))*((R1370=0)*($R$7:$R$2042&gt;0)+(R1370&gt;0)*($R$7:$R$2042=0)))&gt;0,"SALONES UNIDOS",IF(SUMPRODUCT((AW1370=$AW$7:$AW$2042)*(AH1370=$AH$7:$AH$2042)*((AN1370&lt;$AO$7:$AO$2042)*(AO1370&gt;$AN$7:$AN$2042))*(ROW($AW$7:$AW$2042)&lt;&gt;ROW(AW1370)))&gt;0,"Cruzado","Sin cruce")))</f>
        <v>Sin cruce</v>
      </c>
    </row>
    <row r="1371" spans="2:50" ht="19.8" hidden="1" customHeight="1" x14ac:dyDescent="0.25">
      <c r="B1371" s="494" t="s">
        <v>314</v>
      </c>
      <c r="C1371" s="369" t="s">
        <v>970</v>
      </c>
      <c r="D1371" s="369">
        <v>20261</v>
      </c>
      <c r="E1371" s="373" t="s">
        <v>280</v>
      </c>
      <c r="F1371" s="370" t="s">
        <v>291</v>
      </c>
      <c r="G1371" s="373" t="s">
        <v>295</v>
      </c>
      <c r="H1371" s="373">
        <v>4</v>
      </c>
      <c r="I1371" s="373" t="s">
        <v>560</v>
      </c>
      <c r="J1371" s="373" t="s">
        <v>278</v>
      </c>
      <c r="K1371" s="194" t="s">
        <v>380</v>
      </c>
      <c r="L1371" s="364" t="s">
        <v>381</v>
      </c>
      <c r="M1371" s="364" t="s">
        <v>349</v>
      </c>
      <c r="N1371" s="364" t="s">
        <v>318</v>
      </c>
      <c r="O1371" s="373" t="s">
        <v>315</v>
      </c>
      <c r="P1371" s="364">
        <v>0</v>
      </c>
      <c r="Q1371" s="364">
        <v>2</v>
      </c>
      <c r="R1371" s="369">
        <v>2</v>
      </c>
      <c r="S1371" s="364">
        <v>3</v>
      </c>
      <c r="T1371" s="8"/>
      <c r="U1371" s="374">
        <v>12</v>
      </c>
      <c r="V1371" s="370">
        <v>40930821</v>
      </c>
      <c r="W1371" s="373" t="s">
        <v>180</v>
      </c>
      <c r="X1371" s="364" t="s">
        <v>315</v>
      </c>
      <c r="Y1371" s="364"/>
      <c r="Z1371" s="364"/>
      <c r="AA1371" s="364"/>
      <c r="AB1371" s="370"/>
      <c r="AC1371" s="364"/>
      <c r="AD1371" s="369" t="s">
        <v>866</v>
      </c>
      <c r="AE1371" s="370"/>
      <c r="AF1371" s="370"/>
      <c r="AG1371" s="364" t="s">
        <v>301</v>
      </c>
      <c r="AH1371" s="364">
        <v>5</v>
      </c>
      <c r="AI1371" s="364">
        <v>19</v>
      </c>
      <c r="AJ1371" s="364">
        <v>20</v>
      </c>
      <c r="AK1371" s="364">
        <v>21</v>
      </c>
      <c r="AL1371" s="364">
        <v>0</v>
      </c>
      <c r="AM1371" s="22">
        <f t="shared" si="634"/>
        <v>2</v>
      </c>
      <c r="AN1371" s="104">
        <f t="shared" si="630"/>
        <v>0.80555555555555547</v>
      </c>
      <c r="AO1371" s="104">
        <f t="shared" si="631"/>
        <v>0.875</v>
      </c>
      <c r="AP1371" s="22" t="str" cm="1">
        <f t="array" ref="AP1371">IF(W1371="","",IF(SUMPRODUCT((W1371=$W$7:$W$2042)*(AH1371=$AH$7:$AH$2042)*(AN1371=$AN$7:$AN$2042)*(AO1371=$AO$7:$AO$2042)*(ROW($W$7:$W$2042)&lt;&gt;ROW(W1371))*((R1371=0)*($R$7:$R$2042&gt;0)+(R1371&gt;0)*($R$7:$R$2042=0)))&gt;0,"SALONES UNIDOS",IF(SUMPRODUCT((W1371=$W$7:$W$2042)*(AH1371=$AH$7:$AH$2042)*((AN1371&lt;$AO$7:$AO$2042)*(AO1371&gt;$AN$7:$AN$2042))*(ROW($W$7:$W$2042)&lt;&gt;ROW(W1371)))&gt;0,"Cruzado","Sin cruce")))</f>
        <v>Sin cruce</v>
      </c>
      <c r="AQ1371" s="22"/>
      <c r="AR1371" s="22"/>
      <c r="AS1371" s="104">
        <f t="shared" si="654"/>
        <v>0.80555555555555547</v>
      </c>
      <c r="AT1371" s="104">
        <f t="shared" si="655"/>
        <v>0.875</v>
      </c>
      <c r="AU1371" s="361" t="str" cm="1">
        <f t="array" ref="AU1371">IF(AB1371="","",IF(SUMPRODUCT((AB1371=$AB$989:$AB$1558)*(AH1371=$AH$989:$AH$1558)*(AQ1371=$AQ$989:$AQ$1558)*(AR1371=$AR$989:$AR$1558)*(ROW($AB$989:$AB$1558)&lt;&gt;ROW(AB1371))*((R1371=0)*($R$989:$R$1558&gt;0)+(R1371&gt;0)*($R$989:$R$1558=0)))&gt;0,"SALONES UNIDOS",IF(SUMPRODUCT((AB1371=$AB$989:$AB$1558)*(AH1371=$AH$989:$AH$1558)*((AQ1371&lt;$AR$989:$AR$1558)*(AR1371&gt;$AQ$989:$AQ$1558))*(ROW($AB$989:$AB$1558)&lt;&gt;ROW(AB1371)))&gt;0,"Cruzado","Sin cruce")))</f>
        <v/>
      </c>
      <c r="AV1371" s="361" t="str" cm="1">
        <f t="array" ref="AV1371">IF(AD1371="","",IF(SUMPRODUCT((AD1371=$AD$989:$AD$1558)*(AH1371=$AH$989:$AH$1558)*(AS1371=$AS$989:$AS$1558)*(AT1371=$AT$989:$AT$1558)*(ROW($AD$989:$AD$1558)&lt;&gt;ROW(AD1371))*((R1371=0)*($R$989:$R$1558&gt;0)+(R1371&gt;0)*($R$989:$R$1558=0)))&gt;0,"SALONES UNIDOS",IF(SUMPRODUCT((AD1371=$AD$989:$AD$1558)*(AH1371=$AH$989:$AH$1558)*((AS1371&lt;$AT$989:$AT$1558)*(AT1371&gt;$AS$989:$AS$1558))*(ROW($AD$989:$AD$1558)&lt;&gt;ROW(AD1371)))&gt;0,"Cruzado","Sin cruce")))</f>
        <v>Sin cruce</v>
      </c>
      <c r="AW1371" s="104" t="str">
        <f t="shared" si="637"/>
        <v>OB4PRINCIPALA</v>
      </c>
      <c r="AX1371" s="104" t="str" cm="1">
        <f t="array" ref="AX1371">IF(AW1371="","",IF(SUMPRODUCT((AW1371=$AW$7:$AW$2042)*(AH1371=$AH$7:$AH$2042)*(AN1371=$AN$7:$AN$2042)*(AO1371=$AO$7:$AO$2042)*(ROW($AW$7:$AW$2042)&lt;&gt;ROW(AW1371))*((R1371=0)*($R$7:$R$2042&gt;0)+(R1371&gt;0)*($R$7:$R$2042=0)))&gt;0,"SALONES UNIDOS",IF(SUMPRODUCT((AW1371=$AW$7:$AW$2042)*(AH1371=$AH$7:$AH$2042)*((AN1371&lt;$AO$7:$AO$2042)*(AO1371&gt;$AN$7:$AN$2042))*(ROW($AW$7:$AW$2042)&lt;&gt;ROW(AW1371)))&gt;0,"Cruzado","Sin cruce")))</f>
        <v>Sin cruce</v>
      </c>
    </row>
    <row r="1372" spans="2:50" ht="19.8" hidden="1" customHeight="1" x14ac:dyDescent="0.25">
      <c r="B1372" s="494" t="s">
        <v>314</v>
      </c>
      <c r="C1372" s="369" t="s">
        <v>970</v>
      </c>
      <c r="D1372" s="369">
        <v>20261</v>
      </c>
      <c r="E1372" s="373" t="s">
        <v>280</v>
      </c>
      <c r="F1372" s="370" t="s">
        <v>291</v>
      </c>
      <c r="G1372" s="373" t="s">
        <v>295</v>
      </c>
      <c r="H1372" s="373">
        <v>4</v>
      </c>
      <c r="I1372" s="373" t="s">
        <v>278</v>
      </c>
      <c r="J1372" s="373" t="s">
        <v>278</v>
      </c>
      <c r="K1372" s="194" t="s">
        <v>696</v>
      </c>
      <c r="L1372" s="364" t="s">
        <v>697</v>
      </c>
      <c r="M1372" s="364" t="s">
        <v>324</v>
      </c>
      <c r="N1372" s="364" t="s">
        <v>318</v>
      </c>
      <c r="O1372" s="373" t="s">
        <v>315</v>
      </c>
      <c r="P1372" s="364">
        <v>2</v>
      </c>
      <c r="Q1372" s="364">
        <v>0</v>
      </c>
      <c r="R1372" s="369">
        <v>2</v>
      </c>
      <c r="S1372" s="364">
        <v>4</v>
      </c>
      <c r="T1372" s="8"/>
      <c r="U1372" s="374">
        <v>25</v>
      </c>
      <c r="V1372" s="370">
        <v>42508963</v>
      </c>
      <c r="W1372" s="373" t="s">
        <v>13</v>
      </c>
      <c r="X1372" s="364" t="s">
        <v>315</v>
      </c>
      <c r="Y1372" s="364" t="s">
        <v>683</v>
      </c>
      <c r="Z1372" s="364"/>
      <c r="AA1372" s="364"/>
      <c r="AB1372" s="364" t="s">
        <v>842</v>
      </c>
      <c r="AC1372" s="364"/>
      <c r="AD1372" s="369"/>
      <c r="AE1372" s="370"/>
      <c r="AF1372" s="370"/>
      <c r="AG1372" s="370" t="s">
        <v>559</v>
      </c>
      <c r="AH1372" s="364">
        <v>4</v>
      </c>
      <c r="AI1372" s="364">
        <v>7</v>
      </c>
      <c r="AJ1372" s="364">
        <v>40</v>
      </c>
      <c r="AK1372" s="364">
        <v>9</v>
      </c>
      <c r="AL1372" s="364">
        <v>20</v>
      </c>
      <c r="AM1372" s="22">
        <f t="shared" si="634"/>
        <v>2</v>
      </c>
      <c r="AN1372" s="104">
        <f t="shared" si="630"/>
        <v>0.31944444444444448</v>
      </c>
      <c r="AO1372" s="104">
        <f t="shared" si="631"/>
        <v>0.3888888888888889</v>
      </c>
      <c r="AP1372" s="22" t="str" cm="1">
        <f t="array" ref="AP1372">IF(W1372="","",IF(SUMPRODUCT((W1372=$W$7:$W$2042)*(AH1372=$AH$7:$AH$2042)*(AN1372=$AN$7:$AN$2042)*(AO1372=$AO$7:$AO$2042)*(ROW($W$7:$W$2042)&lt;&gt;ROW(W1372))*((R1372=0)*($R$7:$R$2042&gt;0)+(R1372&gt;0)*($R$7:$R$2042=0)))&gt;0,"SALONES UNIDOS",IF(SUMPRODUCT((W1372=$W$7:$W$2042)*(AH1372=$AH$7:$AH$2042)*((AN1372&lt;$AO$7:$AO$2042)*(AO1372&gt;$AN$7:$AN$2042))*(ROW($W$7:$W$2042)&lt;&gt;ROW(W1372)))&gt;0,"Cruzado","Sin cruce")))</f>
        <v>Sin cruce</v>
      </c>
      <c r="AQ1372" s="104">
        <f>AN1372</f>
        <v>0.31944444444444448</v>
      </c>
      <c r="AR1372" s="104">
        <f>AO1372</f>
        <v>0.3888888888888889</v>
      </c>
      <c r="AS1372" s="22"/>
      <c r="AT1372" s="22"/>
      <c r="AU1372" s="361" t="str" cm="1">
        <f t="array" ref="AU1372">IF(AB1372="","",IF(SUMPRODUCT((AB1372=$AB$989:$AB$1558)*(AH1372=$AH$989:$AH$1558)*(AQ1372=$AQ$989:$AQ$1558)*(AR1372=$AR$989:$AR$1558)*(ROW($AB$989:$AB$1558)&lt;&gt;ROW(AB1372))*((R1372=0)*($R$989:$R$1558&gt;0)+(R1372&gt;0)*($R$989:$R$1558=0)))&gt;0,"SALONES UNIDOS",IF(SUMPRODUCT((AB1372=$AB$989:$AB$1558)*(AH1372=$AH$989:$AH$1558)*((AQ1372&lt;$AR$989:$AR$1558)*(AR1372&gt;$AQ$989:$AQ$1558))*(ROW($AB$989:$AB$1558)&lt;&gt;ROW(AB1372)))&gt;0,"Cruzado","Sin cruce")))</f>
        <v>Sin cruce</v>
      </c>
      <c r="AV1372" s="361" t="str" cm="1">
        <f t="array" ref="AV1372">IF(AD1372="","",IF(SUMPRODUCT((AD1372=$AD$989:$AD$1558)*(AH1372=$AH$989:$AH$1558)*(AS1372=$AS$989:$AS$1558)*(AT1372=$AT$989:$AT$1558)*(ROW($AD$989:$AD$1558)&lt;&gt;ROW(AD1372))*((R1372=0)*($R$989:$R$1558&gt;0)+(R1372&gt;0)*($R$989:$R$1558=0)))&gt;0,"SALONES UNIDOS",IF(SUMPRODUCT((AD1372=$AD$989:$AD$1558)*(AH1372=$AH$989:$AH$1558)*((AS1372&lt;$AT$989:$AT$1558)*(AT1372&gt;$AS$989:$AS$1558))*(ROW($AD$989:$AD$1558)&lt;&gt;ROW(AD1372)))&gt;0,"Cruzado","Sin cruce")))</f>
        <v/>
      </c>
      <c r="AW1372" s="104" t="str">
        <f t="shared" si="637"/>
        <v>OB4PRINCIPALA</v>
      </c>
      <c r="AX1372" s="104" t="str" cm="1">
        <f t="array" ref="AX1372">IF(AW1372="","",IF(SUMPRODUCT((AW1372=$AW$7:$AW$2042)*(AH1372=$AH$7:$AH$2042)*(AN1372=$AN$7:$AN$2042)*(AO1372=$AO$7:$AO$2042)*(ROW($AW$7:$AW$2042)&lt;&gt;ROW(AW1372))*((R1372=0)*($R$7:$R$2042&gt;0)+(R1372&gt;0)*($R$7:$R$2042=0)))&gt;0,"SALONES UNIDOS",IF(SUMPRODUCT((AW1372=$AW$7:$AW$2042)*(AH1372=$AH$7:$AH$2042)*((AN1372&lt;$AO$7:$AO$2042)*(AO1372&gt;$AN$7:$AN$2042))*(ROW($AW$7:$AW$2042)&lt;&gt;ROW(AW1372)))&gt;0,"Cruzado","Sin cruce")))</f>
        <v>Sin cruce</v>
      </c>
    </row>
    <row r="1373" spans="2:50" ht="19.8" hidden="1" customHeight="1" x14ac:dyDescent="0.25">
      <c r="B1373" s="494" t="s">
        <v>314</v>
      </c>
      <c r="C1373" s="369" t="s">
        <v>970</v>
      </c>
      <c r="D1373" s="369">
        <v>20261</v>
      </c>
      <c r="E1373" s="373" t="s">
        <v>280</v>
      </c>
      <c r="F1373" s="370" t="s">
        <v>291</v>
      </c>
      <c r="G1373" s="373" t="s">
        <v>295</v>
      </c>
      <c r="H1373" s="373">
        <v>4</v>
      </c>
      <c r="I1373" s="373" t="s">
        <v>552</v>
      </c>
      <c r="J1373" s="373" t="s">
        <v>278</v>
      </c>
      <c r="K1373" s="194" t="s">
        <v>696</v>
      </c>
      <c r="L1373" s="364" t="s">
        <v>697</v>
      </c>
      <c r="M1373" s="364" t="s">
        <v>324</v>
      </c>
      <c r="N1373" s="364" t="s">
        <v>318</v>
      </c>
      <c r="O1373" s="373" t="s">
        <v>315</v>
      </c>
      <c r="P1373" s="364">
        <v>0</v>
      </c>
      <c r="Q1373" s="364">
        <v>4</v>
      </c>
      <c r="R1373" s="369">
        <v>4</v>
      </c>
      <c r="S1373" s="364">
        <v>4</v>
      </c>
      <c r="T1373" s="8"/>
      <c r="U1373" s="374">
        <v>13</v>
      </c>
      <c r="V1373" s="370">
        <v>42508963</v>
      </c>
      <c r="W1373" s="373" t="s">
        <v>13</v>
      </c>
      <c r="X1373" s="364" t="s">
        <v>315</v>
      </c>
      <c r="Y1373" s="364" t="s">
        <v>683</v>
      </c>
      <c r="Z1373" s="364"/>
      <c r="AA1373" s="364"/>
      <c r="AB1373" s="370"/>
      <c r="AC1373" s="364"/>
      <c r="AD1373" s="364" t="s">
        <v>866</v>
      </c>
      <c r="AE1373" s="370"/>
      <c r="AF1373" s="370"/>
      <c r="AG1373" s="370" t="s">
        <v>301</v>
      </c>
      <c r="AH1373" s="364">
        <v>4</v>
      </c>
      <c r="AI1373" s="364">
        <v>9</v>
      </c>
      <c r="AJ1373" s="364">
        <v>20</v>
      </c>
      <c r="AK1373" s="364">
        <v>12</v>
      </c>
      <c r="AL1373" s="364">
        <v>40</v>
      </c>
      <c r="AM1373" s="22">
        <f t="shared" si="634"/>
        <v>4</v>
      </c>
      <c r="AN1373" s="104">
        <f t="shared" si="630"/>
        <v>0.3888888888888889</v>
      </c>
      <c r="AO1373" s="104">
        <f t="shared" si="631"/>
        <v>0.52777777777777779</v>
      </c>
      <c r="AP1373" s="22" t="str" cm="1">
        <f t="array" ref="AP1373">IF(W1373="","",IF(SUMPRODUCT((W1373=$W$7:$W$2042)*(AH1373=$AH$7:$AH$2042)*(AN1373=$AN$7:$AN$2042)*(AO1373=$AO$7:$AO$2042)*(ROW($W$7:$W$2042)&lt;&gt;ROW(W1373))*((R1373=0)*($R$7:$R$2042&gt;0)+(R1373&gt;0)*($R$7:$R$2042=0)))&gt;0,"SALONES UNIDOS",IF(SUMPRODUCT((W1373=$W$7:$W$2042)*(AH1373=$AH$7:$AH$2042)*((AN1373&lt;$AO$7:$AO$2042)*(AO1373&gt;$AN$7:$AN$2042))*(ROW($W$7:$W$2042)&lt;&gt;ROW(W1373)))&gt;0,"Cruzado","Sin cruce")))</f>
        <v>Sin cruce</v>
      </c>
      <c r="AQ1373" s="22"/>
      <c r="AR1373" s="22"/>
      <c r="AS1373" s="104">
        <f t="shared" ref="AS1373:AS1374" si="656">AN1373</f>
        <v>0.3888888888888889</v>
      </c>
      <c r="AT1373" s="104">
        <f t="shared" ref="AT1373:AT1374" si="657">AO1373</f>
        <v>0.52777777777777779</v>
      </c>
      <c r="AU1373" s="361" t="str" cm="1">
        <f t="array" ref="AU1373">IF(AB1373="","",IF(SUMPRODUCT((AB1373=$AB$989:$AB$1558)*(AH1373=$AH$989:$AH$1558)*(AQ1373=$AQ$989:$AQ$1558)*(AR1373=$AR$989:$AR$1558)*(ROW($AB$989:$AB$1558)&lt;&gt;ROW(AB1373))*((R1373=0)*($R$989:$R$1558&gt;0)+(R1373&gt;0)*($R$989:$R$1558=0)))&gt;0,"SALONES UNIDOS",IF(SUMPRODUCT((AB1373=$AB$989:$AB$1558)*(AH1373=$AH$989:$AH$1558)*((AQ1373&lt;$AR$989:$AR$1558)*(AR1373&gt;$AQ$989:$AQ$1558))*(ROW($AB$989:$AB$1558)&lt;&gt;ROW(AB1373)))&gt;0,"Cruzado","Sin cruce")))</f>
        <v/>
      </c>
      <c r="AV1373" s="361" t="str" cm="1">
        <f t="array" ref="AV1373">IF(AD1373="","",IF(SUMPRODUCT((AD1373=$AD$989:$AD$1558)*(AH1373=$AH$989:$AH$1558)*(AS1373=$AS$989:$AS$1558)*(AT1373=$AT$989:$AT$1558)*(ROW($AD$989:$AD$1558)&lt;&gt;ROW(AD1373))*((R1373=0)*($R$989:$R$1558&gt;0)+(R1373&gt;0)*($R$989:$R$1558=0)))&gt;0,"SALONES UNIDOS",IF(SUMPRODUCT((AD1373=$AD$989:$AD$1558)*(AH1373=$AH$989:$AH$1558)*((AS1373&lt;$AT$989:$AT$1558)*(AT1373&gt;$AS$989:$AS$1558))*(ROW($AD$989:$AD$1558)&lt;&gt;ROW(AD1373)))&gt;0,"Cruzado","Sin cruce")))</f>
        <v>Sin cruce</v>
      </c>
      <c r="AW1373" s="104" t="str">
        <f t="shared" si="637"/>
        <v>OB4PRINCIPALA</v>
      </c>
      <c r="AX1373" s="104" t="str" cm="1">
        <f t="array" ref="AX1373">IF(AW1373="","",IF(SUMPRODUCT((AW1373=$AW$7:$AW$2042)*(AH1373=$AH$7:$AH$2042)*(AN1373=$AN$7:$AN$2042)*(AO1373=$AO$7:$AO$2042)*(ROW($AW$7:$AW$2042)&lt;&gt;ROW(AW1373))*((R1373=0)*($R$7:$R$2042&gt;0)+(R1373&gt;0)*($R$7:$R$2042=0)))&gt;0,"SALONES UNIDOS",IF(SUMPRODUCT((AW1373=$AW$7:$AW$2042)*(AH1373=$AH$7:$AH$2042)*((AN1373&lt;$AO$7:$AO$2042)*(AO1373&gt;$AN$7:$AN$2042))*(ROW($AW$7:$AW$2042)&lt;&gt;ROW(AW1373)))&gt;0,"Cruzado","Sin cruce")))</f>
        <v>Sin cruce</v>
      </c>
    </row>
    <row r="1374" spans="2:50" ht="19.8" hidden="1" customHeight="1" x14ac:dyDescent="0.25">
      <c r="B1374" s="494" t="s">
        <v>314</v>
      </c>
      <c r="C1374" s="369" t="s">
        <v>970</v>
      </c>
      <c r="D1374" s="369">
        <v>20261</v>
      </c>
      <c r="E1374" s="373" t="s">
        <v>280</v>
      </c>
      <c r="F1374" s="370" t="s">
        <v>291</v>
      </c>
      <c r="G1374" s="373" t="s">
        <v>295</v>
      </c>
      <c r="H1374" s="373">
        <v>4</v>
      </c>
      <c r="I1374" s="373" t="s">
        <v>560</v>
      </c>
      <c r="J1374" s="373" t="s">
        <v>278</v>
      </c>
      <c r="K1374" s="194" t="s">
        <v>696</v>
      </c>
      <c r="L1374" s="364" t="s">
        <v>697</v>
      </c>
      <c r="M1374" s="364" t="s">
        <v>324</v>
      </c>
      <c r="N1374" s="364" t="s">
        <v>318</v>
      </c>
      <c r="O1374" s="373" t="s">
        <v>315</v>
      </c>
      <c r="P1374" s="364">
        <v>0</v>
      </c>
      <c r="Q1374" s="364">
        <v>4</v>
      </c>
      <c r="R1374" s="369">
        <v>4</v>
      </c>
      <c r="S1374" s="364">
        <v>4</v>
      </c>
      <c r="T1374" s="8"/>
      <c r="U1374" s="374">
        <v>12</v>
      </c>
      <c r="V1374" s="370">
        <v>42508963</v>
      </c>
      <c r="W1374" s="373" t="s">
        <v>13</v>
      </c>
      <c r="X1374" s="364" t="s">
        <v>315</v>
      </c>
      <c r="Y1374" s="364" t="s">
        <v>686</v>
      </c>
      <c r="Z1374" s="364"/>
      <c r="AA1374" s="364"/>
      <c r="AB1374" s="370"/>
      <c r="AC1374" s="364"/>
      <c r="AD1374" s="364" t="s">
        <v>866</v>
      </c>
      <c r="AE1374" s="370"/>
      <c r="AF1374" s="370"/>
      <c r="AG1374" s="370" t="s">
        <v>301</v>
      </c>
      <c r="AH1374" s="364">
        <v>4</v>
      </c>
      <c r="AI1374" s="364">
        <v>14</v>
      </c>
      <c r="AJ1374" s="364">
        <v>20</v>
      </c>
      <c r="AK1374" s="364">
        <v>17</v>
      </c>
      <c r="AL1374" s="364">
        <v>40</v>
      </c>
      <c r="AM1374" s="22">
        <f t="shared" si="634"/>
        <v>4</v>
      </c>
      <c r="AN1374" s="104">
        <f t="shared" si="630"/>
        <v>0.59722222222222221</v>
      </c>
      <c r="AO1374" s="104">
        <f t="shared" si="631"/>
        <v>0.73611111111111116</v>
      </c>
      <c r="AP1374" s="22" t="str" cm="1">
        <f t="array" ref="AP1374">IF(W1374="","",IF(SUMPRODUCT((W1374=$W$7:$W$2042)*(AH1374=$AH$7:$AH$2042)*(AN1374=$AN$7:$AN$2042)*(AO1374=$AO$7:$AO$2042)*(ROW($W$7:$W$2042)&lt;&gt;ROW(W1374))*((R1374=0)*($R$7:$R$2042&gt;0)+(R1374&gt;0)*($R$7:$R$2042=0)))&gt;0,"SALONES UNIDOS",IF(SUMPRODUCT((W1374=$W$7:$W$2042)*(AH1374=$AH$7:$AH$2042)*((AN1374&lt;$AO$7:$AO$2042)*(AO1374&gt;$AN$7:$AN$2042))*(ROW($W$7:$W$2042)&lt;&gt;ROW(W1374)))&gt;0,"Cruzado","Sin cruce")))</f>
        <v>Sin cruce</v>
      </c>
      <c r="AQ1374" s="22"/>
      <c r="AR1374" s="22"/>
      <c r="AS1374" s="104">
        <f t="shared" si="656"/>
        <v>0.59722222222222221</v>
      </c>
      <c r="AT1374" s="104">
        <f t="shared" si="657"/>
        <v>0.73611111111111116</v>
      </c>
      <c r="AU1374" s="361" t="str" cm="1">
        <f t="array" ref="AU1374">IF(AB1374="","",IF(SUMPRODUCT((AB1374=$AB$989:$AB$1558)*(AH1374=$AH$989:$AH$1558)*(AQ1374=$AQ$989:$AQ$1558)*(AR1374=$AR$989:$AR$1558)*(ROW($AB$989:$AB$1558)&lt;&gt;ROW(AB1374))*((R1374=0)*($R$989:$R$1558&gt;0)+(R1374&gt;0)*($R$989:$R$1558=0)))&gt;0,"SALONES UNIDOS",IF(SUMPRODUCT((AB1374=$AB$989:$AB$1558)*(AH1374=$AH$989:$AH$1558)*((AQ1374&lt;$AR$989:$AR$1558)*(AR1374&gt;$AQ$989:$AQ$1558))*(ROW($AB$989:$AB$1558)&lt;&gt;ROW(AB1374)))&gt;0,"Cruzado","Sin cruce")))</f>
        <v/>
      </c>
      <c r="AV1374" s="361" t="str" cm="1">
        <f t="array" ref="AV1374">IF(AD1374="","",IF(SUMPRODUCT((AD1374=$AD$989:$AD$1558)*(AH1374=$AH$989:$AH$1558)*(AS1374=$AS$989:$AS$1558)*(AT1374=$AT$989:$AT$1558)*(ROW($AD$989:$AD$1558)&lt;&gt;ROW(AD1374))*((R1374=0)*($R$989:$R$1558&gt;0)+(R1374&gt;0)*($R$989:$R$1558=0)))&gt;0,"SALONES UNIDOS",IF(SUMPRODUCT((AD1374=$AD$989:$AD$1558)*(AH1374=$AH$989:$AH$1558)*((AS1374&lt;$AT$989:$AT$1558)*(AT1374&gt;$AS$989:$AS$1558))*(ROW($AD$989:$AD$1558)&lt;&gt;ROW(AD1374)))&gt;0,"Cruzado","Sin cruce")))</f>
        <v>Sin cruce</v>
      </c>
      <c r="AW1374" s="104" t="str">
        <f t="shared" si="637"/>
        <v>OB4PRINCIPALA</v>
      </c>
      <c r="AX1374" s="104" t="str" cm="1">
        <f t="array" ref="AX1374">IF(AW1374="","",IF(SUMPRODUCT((AW1374=$AW$7:$AW$2042)*(AH1374=$AH$7:$AH$2042)*(AN1374=$AN$7:$AN$2042)*(AO1374=$AO$7:$AO$2042)*(ROW($AW$7:$AW$2042)&lt;&gt;ROW(AW1374))*((R1374=0)*($R$7:$R$2042&gt;0)+(R1374&gt;0)*($R$7:$R$2042=0)))&gt;0,"SALONES UNIDOS",IF(SUMPRODUCT((AW1374=$AW$7:$AW$2042)*(AH1374=$AH$7:$AH$2042)*((AN1374&lt;$AO$7:$AO$2042)*(AO1374&gt;$AN$7:$AN$2042))*(ROW($AW$7:$AW$2042)&lt;&gt;ROW(AW1374)))&gt;0,"Cruzado","Sin cruce")))</f>
        <v>Sin cruce</v>
      </c>
    </row>
    <row r="1375" spans="2:50" ht="19.8" hidden="1" customHeight="1" x14ac:dyDescent="0.25">
      <c r="B1375" s="494" t="s">
        <v>314</v>
      </c>
      <c r="C1375" s="369" t="s">
        <v>970</v>
      </c>
      <c r="D1375" s="369">
        <v>20261</v>
      </c>
      <c r="E1375" s="373" t="s">
        <v>280</v>
      </c>
      <c r="F1375" s="370" t="s">
        <v>291</v>
      </c>
      <c r="G1375" s="373" t="s">
        <v>295</v>
      </c>
      <c r="H1375" s="373">
        <v>5</v>
      </c>
      <c r="I1375" s="373" t="s">
        <v>278</v>
      </c>
      <c r="J1375" s="373" t="s">
        <v>278</v>
      </c>
      <c r="K1375" s="194" t="s">
        <v>698</v>
      </c>
      <c r="L1375" s="364" t="s">
        <v>699</v>
      </c>
      <c r="M1375" s="364" t="s">
        <v>324</v>
      </c>
      <c r="N1375" s="364" t="s">
        <v>318</v>
      </c>
      <c r="O1375" s="373" t="s">
        <v>315</v>
      </c>
      <c r="P1375" s="364">
        <v>2</v>
      </c>
      <c r="Q1375" s="364">
        <v>4</v>
      </c>
      <c r="R1375" s="369">
        <v>6</v>
      </c>
      <c r="S1375" s="364">
        <v>4</v>
      </c>
      <c r="T1375" s="8"/>
      <c r="U1375" s="374">
        <v>35</v>
      </c>
      <c r="V1375" s="370">
        <v>75928709</v>
      </c>
      <c r="W1375" s="373" t="s">
        <v>183</v>
      </c>
      <c r="X1375" s="364" t="s">
        <v>315</v>
      </c>
      <c r="Y1375" s="364" t="s">
        <v>683</v>
      </c>
      <c r="Z1375" s="364"/>
      <c r="AA1375" s="364"/>
      <c r="AB1375" s="364" t="s">
        <v>859</v>
      </c>
      <c r="AC1375" s="364"/>
      <c r="AD1375" s="369"/>
      <c r="AE1375" s="370"/>
      <c r="AF1375" s="370"/>
      <c r="AG1375" s="370" t="s">
        <v>319</v>
      </c>
      <c r="AH1375" s="364">
        <v>3</v>
      </c>
      <c r="AI1375" s="364">
        <v>7</v>
      </c>
      <c r="AJ1375" s="364">
        <v>40</v>
      </c>
      <c r="AK1375" s="364">
        <v>12</v>
      </c>
      <c r="AL1375" s="364">
        <v>40</v>
      </c>
      <c r="AM1375" s="22">
        <f t="shared" si="634"/>
        <v>6</v>
      </c>
      <c r="AN1375" s="104">
        <f t="shared" si="630"/>
        <v>0.31944444444444448</v>
      </c>
      <c r="AO1375" s="104">
        <f t="shared" si="631"/>
        <v>0.52777777777777779</v>
      </c>
      <c r="AP1375" s="22" t="str" cm="1">
        <f t="array" ref="AP1375">IF(W1375="","",IF(SUMPRODUCT((W1375=$W$7:$W$2042)*(AH1375=$AH$7:$AH$2042)*(AN1375=$AN$7:$AN$2042)*(AO1375=$AO$7:$AO$2042)*(ROW($W$7:$W$2042)&lt;&gt;ROW(W1375))*((R1375=0)*($R$7:$R$2042&gt;0)+(R1375&gt;0)*($R$7:$R$2042=0)))&gt;0,"SALONES UNIDOS",IF(SUMPRODUCT((W1375=$W$7:$W$2042)*(AH1375=$AH$7:$AH$2042)*((AN1375&lt;$AO$7:$AO$2042)*(AO1375&gt;$AN$7:$AN$2042))*(ROW($W$7:$W$2042)&lt;&gt;ROW(W1375)))&gt;0,"Cruzado","Sin cruce")))</f>
        <v>Sin cruce</v>
      </c>
      <c r="AQ1375" s="104">
        <f t="shared" ref="AQ1375:AQ1378" si="658">AN1375</f>
        <v>0.31944444444444448</v>
      </c>
      <c r="AR1375" s="104">
        <f t="shared" ref="AR1375:AR1378" si="659">AO1375</f>
        <v>0.52777777777777779</v>
      </c>
      <c r="AS1375" s="22"/>
      <c r="AT1375" s="22"/>
      <c r="AU1375" s="361" t="str" cm="1">
        <f t="array" ref="AU1375">IF(AB1375="","",IF(SUMPRODUCT((AB1375=$AB$989:$AB$1558)*(AH1375=$AH$989:$AH$1558)*(AQ1375=$AQ$989:$AQ$1558)*(AR1375=$AR$989:$AR$1558)*(ROW($AB$989:$AB$1558)&lt;&gt;ROW(AB1375))*((R1375=0)*($R$989:$R$1558&gt;0)+(R1375&gt;0)*($R$989:$R$1558=0)))&gt;0,"SALONES UNIDOS",IF(SUMPRODUCT((AB1375=$AB$989:$AB$1558)*(AH1375=$AH$989:$AH$1558)*((AQ1375&lt;$AR$989:$AR$1558)*(AR1375&gt;$AQ$989:$AQ$1558))*(ROW($AB$989:$AB$1558)&lt;&gt;ROW(AB1375)))&gt;0,"Cruzado","Sin cruce")))</f>
        <v>Sin cruce</v>
      </c>
      <c r="AV1375" s="361" t="str" cm="1">
        <f t="array" ref="AV1375">IF(AD1375="","",IF(SUMPRODUCT((AD1375=$AD$989:$AD$1558)*(AH1375=$AH$989:$AH$1558)*(AS1375=$AS$989:$AS$1558)*(AT1375=$AT$989:$AT$1558)*(ROW($AD$989:$AD$1558)&lt;&gt;ROW(AD1375))*((R1375=0)*($R$989:$R$1558&gt;0)+(R1375&gt;0)*($R$989:$R$1558=0)))&gt;0,"SALONES UNIDOS",IF(SUMPRODUCT((AD1375=$AD$989:$AD$1558)*(AH1375=$AH$989:$AH$1558)*((AS1375&lt;$AT$989:$AT$1558)*(AT1375&gt;$AS$989:$AS$1558))*(ROW($AD$989:$AD$1558)&lt;&gt;ROW(AD1375)))&gt;0,"Cruzado","Sin cruce")))</f>
        <v/>
      </c>
      <c r="AW1375" s="104" t="str">
        <f t="shared" si="637"/>
        <v>OB5PRINCIPALA</v>
      </c>
      <c r="AX1375" s="104" t="str" cm="1">
        <f t="array" ref="AX1375">IF(AW1375="","",IF(SUMPRODUCT((AW1375=$AW$7:$AW$2042)*(AH1375=$AH$7:$AH$2042)*(AN1375=$AN$7:$AN$2042)*(AO1375=$AO$7:$AO$2042)*(ROW($AW$7:$AW$2042)&lt;&gt;ROW(AW1375))*((R1375=0)*($R$7:$R$2042&gt;0)+(R1375&gt;0)*($R$7:$R$2042=0)))&gt;0,"SALONES UNIDOS",IF(SUMPRODUCT((AW1375=$AW$7:$AW$2042)*(AH1375=$AH$7:$AH$2042)*((AN1375&lt;$AO$7:$AO$2042)*(AO1375&gt;$AN$7:$AN$2042))*(ROW($AW$7:$AW$2042)&lt;&gt;ROW(AW1375)))&gt;0,"Cruzado","Sin cruce")))</f>
        <v>Sin cruce</v>
      </c>
    </row>
    <row r="1376" spans="2:50" ht="19.8" hidden="1" customHeight="1" x14ac:dyDescent="0.25">
      <c r="B1376" s="494" t="s">
        <v>314</v>
      </c>
      <c r="C1376" s="369" t="s">
        <v>970</v>
      </c>
      <c r="D1376" s="369">
        <v>20261</v>
      </c>
      <c r="E1376" s="373" t="s">
        <v>280</v>
      </c>
      <c r="F1376" s="370" t="s">
        <v>291</v>
      </c>
      <c r="G1376" s="373" t="s">
        <v>295</v>
      </c>
      <c r="H1376" s="373">
        <v>5</v>
      </c>
      <c r="I1376" s="373" t="s">
        <v>278</v>
      </c>
      <c r="J1376" s="373" t="s">
        <v>278</v>
      </c>
      <c r="K1376" s="194" t="s">
        <v>700</v>
      </c>
      <c r="L1376" s="364" t="s">
        <v>701</v>
      </c>
      <c r="M1376" s="364" t="s">
        <v>349</v>
      </c>
      <c r="N1376" s="364" t="s">
        <v>318</v>
      </c>
      <c r="O1376" s="373" t="s">
        <v>321</v>
      </c>
      <c r="P1376" s="364">
        <v>4</v>
      </c>
      <c r="Q1376" s="364">
        <v>0</v>
      </c>
      <c r="R1376" s="369">
        <v>4</v>
      </c>
      <c r="S1376" s="364">
        <v>4</v>
      </c>
      <c r="T1376" s="8"/>
      <c r="U1376" s="374">
        <v>35</v>
      </c>
      <c r="V1376" s="370">
        <v>21882986</v>
      </c>
      <c r="W1376" s="373" t="s">
        <v>169</v>
      </c>
      <c r="X1376" s="364" t="s">
        <v>315</v>
      </c>
      <c r="Y1376" s="364" t="s">
        <v>686</v>
      </c>
      <c r="Z1376" s="364"/>
      <c r="AA1376" s="364"/>
      <c r="AB1376" s="364" t="s">
        <v>722</v>
      </c>
      <c r="AC1376" s="364"/>
      <c r="AD1376" s="369"/>
      <c r="AE1376" s="370"/>
      <c r="AF1376" s="370"/>
      <c r="AG1376" s="370" t="s">
        <v>559</v>
      </c>
      <c r="AH1376" s="364">
        <v>4</v>
      </c>
      <c r="AI1376" s="364">
        <v>14</v>
      </c>
      <c r="AJ1376" s="364">
        <v>20</v>
      </c>
      <c r="AK1376" s="364">
        <v>17</v>
      </c>
      <c r="AL1376" s="364">
        <v>40</v>
      </c>
      <c r="AM1376" s="22">
        <f t="shared" si="634"/>
        <v>4</v>
      </c>
      <c r="AN1376" s="104">
        <f t="shared" si="630"/>
        <v>0.59722222222222221</v>
      </c>
      <c r="AO1376" s="104">
        <f t="shared" si="631"/>
        <v>0.73611111111111116</v>
      </c>
      <c r="AP1376" s="22" t="str" cm="1">
        <f t="array" ref="AP1376">IF(W1376="","",IF(SUMPRODUCT((W1376=$W$7:$W$2042)*(AH1376=$AH$7:$AH$2042)*(AN1376=$AN$7:$AN$2042)*(AO1376=$AO$7:$AO$2042)*(ROW($W$7:$W$2042)&lt;&gt;ROW(W1376))*((R1376=0)*($R$7:$R$2042&gt;0)+(R1376&gt;0)*($R$7:$R$2042=0)))&gt;0,"SALONES UNIDOS",IF(SUMPRODUCT((W1376=$W$7:$W$2042)*(AH1376=$AH$7:$AH$2042)*((AN1376&lt;$AO$7:$AO$2042)*(AO1376&gt;$AN$7:$AN$2042))*(ROW($W$7:$W$2042)&lt;&gt;ROW(W1376)))&gt;0,"Cruzado","Sin cruce")))</f>
        <v>Sin cruce</v>
      </c>
      <c r="AQ1376" s="104">
        <f t="shared" si="658"/>
        <v>0.59722222222222221</v>
      </c>
      <c r="AR1376" s="104">
        <f t="shared" si="659"/>
        <v>0.73611111111111116</v>
      </c>
      <c r="AS1376" s="22"/>
      <c r="AT1376" s="22"/>
      <c r="AU1376" s="361" t="str" cm="1">
        <f t="array" ref="AU1376">IF(AB1376="","",IF(SUMPRODUCT((AB1376=$AB$989:$AB$1558)*(AH1376=$AH$989:$AH$1558)*(AQ1376=$AQ$989:$AQ$1558)*(AR1376=$AR$989:$AR$1558)*(ROW($AB$989:$AB$1558)&lt;&gt;ROW(AB1376))*((R1376=0)*($R$989:$R$1558&gt;0)+(R1376&gt;0)*($R$989:$R$1558=0)))&gt;0,"SALONES UNIDOS",IF(SUMPRODUCT((AB1376=$AB$989:$AB$1558)*(AH1376=$AH$989:$AH$1558)*((AQ1376&lt;$AR$989:$AR$1558)*(AR1376&gt;$AQ$989:$AQ$1558))*(ROW($AB$989:$AB$1558)&lt;&gt;ROW(AB1376)))&gt;0,"Cruzado","Sin cruce")))</f>
        <v>Sin cruce</v>
      </c>
      <c r="AV1376" s="361" t="str" cm="1">
        <f t="array" ref="AV1376">IF(AD1376="","",IF(SUMPRODUCT((AD1376=$AD$989:$AD$1558)*(AH1376=$AH$989:$AH$1558)*(AS1376=$AS$989:$AS$1558)*(AT1376=$AT$989:$AT$1558)*(ROW($AD$989:$AD$1558)&lt;&gt;ROW(AD1376))*((R1376=0)*($R$989:$R$1558&gt;0)+(R1376&gt;0)*($R$989:$R$1558=0)))&gt;0,"SALONES UNIDOS",IF(SUMPRODUCT((AD1376=$AD$989:$AD$1558)*(AH1376=$AH$989:$AH$1558)*((AS1376&lt;$AT$989:$AT$1558)*(AT1376&gt;$AS$989:$AS$1558))*(ROW($AD$989:$AD$1558)&lt;&gt;ROW(AD1376)))&gt;0,"Cruzado","Sin cruce")))</f>
        <v/>
      </c>
      <c r="AW1376" s="104" t="str">
        <f t="shared" si="637"/>
        <v>OB5PRINCIPALA</v>
      </c>
      <c r="AX1376" s="104" t="str" cm="1">
        <f t="array" ref="AX1376">IF(AW1376="","",IF(SUMPRODUCT((AW1376=$AW$7:$AW$2042)*(AH1376=$AH$7:$AH$2042)*(AN1376=$AN$7:$AN$2042)*(AO1376=$AO$7:$AO$2042)*(ROW($AW$7:$AW$2042)&lt;&gt;ROW(AW1376))*((R1376=0)*($R$7:$R$2042&gt;0)+(R1376&gt;0)*($R$7:$R$2042=0)))&gt;0,"SALONES UNIDOS",IF(SUMPRODUCT((AW1376=$AW$7:$AW$2042)*(AH1376=$AH$7:$AH$2042)*((AN1376&lt;$AO$7:$AO$2042)*(AO1376&gt;$AN$7:$AN$2042))*(ROW($AW$7:$AW$2042)&lt;&gt;ROW(AW1376)))&gt;0,"Cruzado","Sin cruce")))</f>
        <v>Sin cruce</v>
      </c>
    </row>
    <row r="1377" spans="2:50" ht="19.8" hidden="1" customHeight="1" x14ac:dyDescent="0.25">
      <c r="B1377" s="494" t="s">
        <v>314</v>
      </c>
      <c r="C1377" s="369" t="s">
        <v>970</v>
      </c>
      <c r="D1377" s="369">
        <v>20261</v>
      </c>
      <c r="E1377" s="373" t="s">
        <v>280</v>
      </c>
      <c r="F1377" s="370" t="s">
        <v>291</v>
      </c>
      <c r="G1377" s="373" t="s">
        <v>295</v>
      </c>
      <c r="H1377" s="373">
        <v>5</v>
      </c>
      <c r="I1377" s="373" t="s">
        <v>278</v>
      </c>
      <c r="J1377" s="373" t="s">
        <v>278</v>
      </c>
      <c r="K1377" s="194" t="s">
        <v>382</v>
      </c>
      <c r="L1377" s="364" t="s">
        <v>383</v>
      </c>
      <c r="M1377" s="364" t="s">
        <v>349</v>
      </c>
      <c r="N1377" s="364" t="s">
        <v>318</v>
      </c>
      <c r="O1377" s="373" t="s">
        <v>315</v>
      </c>
      <c r="P1377" s="364">
        <v>2</v>
      </c>
      <c r="Q1377" s="364">
        <v>2</v>
      </c>
      <c r="R1377" s="369">
        <v>4</v>
      </c>
      <c r="S1377" s="364">
        <v>3</v>
      </c>
      <c r="T1377" s="8"/>
      <c r="U1377" s="374">
        <v>35</v>
      </c>
      <c r="V1377" s="370">
        <v>21535273</v>
      </c>
      <c r="W1377" s="373" t="s">
        <v>959</v>
      </c>
      <c r="X1377" s="364" t="s">
        <v>315</v>
      </c>
      <c r="Y1377" s="364"/>
      <c r="Z1377" s="364"/>
      <c r="AA1377" s="364"/>
      <c r="AB1377" s="364" t="s">
        <v>722</v>
      </c>
      <c r="AC1377" s="364"/>
      <c r="AD1377" s="369"/>
      <c r="AE1377" s="370"/>
      <c r="AF1377" s="370"/>
      <c r="AG1377" s="370" t="s">
        <v>319</v>
      </c>
      <c r="AH1377" s="364">
        <v>6</v>
      </c>
      <c r="AI1377" s="364">
        <v>8</v>
      </c>
      <c r="AJ1377" s="364">
        <v>30</v>
      </c>
      <c r="AK1377" s="364">
        <v>11</v>
      </c>
      <c r="AL1377" s="364">
        <v>50</v>
      </c>
      <c r="AM1377" s="22">
        <f t="shared" si="634"/>
        <v>4</v>
      </c>
      <c r="AN1377" s="104">
        <f t="shared" si="630"/>
        <v>0.35416666666666663</v>
      </c>
      <c r="AO1377" s="104">
        <f t="shared" si="631"/>
        <v>0.49305555555555552</v>
      </c>
      <c r="AP1377" s="22" t="str" cm="1">
        <f t="array" ref="AP1377">IF(W1377="","",IF(SUMPRODUCT((W1377=$W$7:$W$2042)*(AH1377=$AH$7:$AH$2042)*(AN1377=$AN$7:$AN$2042)*(AO1377=$AO$7:$AO$2042)*(ROW($W$7:$W$2042)&lt;&gt;ROW(W1377))*((R1377=0)*($R$7:$R$2042&gt;0)+(R1377&gt;0)*($R$7:$R$2042=0)))&gt;0,"SALONES UNIDOS",IF(SUMPRODUCT((W1377=$W$7:$W$2042)*(AH1377=$AH$7:$AH$2042)*((AN1377&lt;$AO$7:$AO$2042)*(AO1377&gt;$AN$7:$AN$2042))*(ROW($W$7:$W$2042)&lt;&gt;ROW(W1377)))&gt;0,"Cruzado","Sin cruce")))</f>
        <v>Sin cruce</v>
      </c>
      <c r="AQ1377" s="104">
        <f t="shared" si="658"/>
        <v>0.35416666666666663</v>
      </c>
      <c r="AR1377" s="104">
        <f t="shared" si="659"/>
        <v>0.49305555555555552</v>
      </c>
      <c r="AS1377" s="22"/>
      <c r="AT1377" s="22"/>
      <c r="AU1377" s="361" t="str" cm="1">
        <f t="array" ref="AU1377">IF(AB1377="","",IF(SUMPRODUCT((AB1377=$AB$989:$AB$1558)*(AH1377=$AH$989:$AH$1558)*(AQ1377=$AQ$989:$AQ$1558)*(AR1377=$AR$989:$AR$1558)*(ROW($AB$989:$AB$1558)&lt;&gt;ROW(AB1377))*((R1377=0)*($R$989:$R$1558&gt;0)+(R1377&gt;0)*($R$989:$R$1558=0)))&gt;0,"SALONES UNIDOS",IF(SUMPRODUCT((AB1377=$AB$989:$AB$1558)*(AH1377=$AH$989:$AH$1558)*((AQ1377&lt;$AR$989:$AR$1558)*(AR1377&gt;$AQ$989:$AQ$1558))*(ROW($AB$989:$AB$1558)&lt;&gt;ROW(AB1377)))&gt;0,"Cruzado","Sin cruce")))</f>
        <v>Sin cruce</v>
      </c>
      <c r="AV1377" s="361" t="str" cm="1">
        <f t="array" ref="AV1377">IF(AD1377="","",IF(SUMPRODUCT((AD1377=$AD$989:$AD$1558)*(AH1377=$AH$989:$AH$1558)*(AS1377=$AS$989:$AS$1558)*(AT1377=$AT$989:$AT$1558)*(ROW($AD$989:$AD$1558)&lt;&gt;ROW(AD1377))*((R1377=0)*($R$989:$R$1558&gt;0)+(R1377&gt;0)*($R$989:$R$1558=0)))&gt;0,"SALONES UNIDOS",IF(SUMPRODUCT((AD1377=$AD$989:$AD$1558)*(AH1377=$AH$989:$AH$1558)*((AS1377&lt;$AT$989:$AT$1558)*(AT1377&gt;$AS$989:$AS$1558))*(ROW($AD$989:$AD$1558)&lt;&gt;ROW(AD1377)))&gt;0,"Cruzado","Sin cruce")))</f>
        <v/>
      </c>
      <c r="AW1377" s="104" t="str">
        <f t="shared" si="637"/>
        <v>OB5PRINCIPALA</v>
      </c>
      <c r="AX1377" s="104" t="str" cm="1">
        <f t="array" ref="AX1377">IF(AW1377="","",IF(SUMPRODUCT((AW1377=$AW$7:$AW$2042)*(AH1377=$AH$7:$AH$2042)*(AN1377=$AN$7:$AN$2042)*(AO1377=$AO$7:$AO$2042)*(ROW($AW$7:$AW$2042)&lt;&gt;ROW(AW1377))*((R1377=0)*($R$7:$R$2042&gt;0)+(R1377&gt;0)*($R$7:$R$2042=0)))&gt;0,"SALONES UNIDOS",IF(SUMPRODUCT((AW1377=$AW$7:$AW$2042)*(AH1377=$AH$7:$AH$2042)*((AN1377&lt;$AO$7:$AO$2042)*(AO1377&gt;$AN$7:$AN$2042))*(ROW($AW$7:$AW$2042)&lt;&gt;ROW(AW1377)))&gt;0,"Cruzado","Sin cruce")))</f>
        <v>Sin cruce</v>
      </c>
    </row>
    <row r="1378" spans="2:50" ht="19.8" hidden="1" customHeight="1" x14ac:dyDescent="0.25">
      <c r="B1378" s="494" t="s">
        <v>314</v>
      </c>
      <c r="C1378" s="369" t="s">
        <v>970</v>
      </c>
      <c r="D1378" s="369">
        <v>20261</v>
      </c>
      <c r="E1378" s="373" t="s">
        <v>280</v>
      </c>
      <c r="F1378" s="370" t="s">
        <v>291</v>
      </c>
      <c r="G1378" s="373" t="s">
        <v>295</v>
      </c>
      <c r="H1378" s="373">
        <v>5</v>
      </c>
      <c r="I1378" s="373" t="s">
        <v>278</v>
      </c>
      <c r="J1378" s="373" t="s">
        <v>278</v>
      </c>
      <c r="K1378" s="194" t="s">
        <v>386</v>
      </c>
      <c r="L1378" s="364" t="s">
        <v>387</v>
      </c>
      <c r="M1378" s="364" t="s">
        <v>349</v>
      </c>
      <c r="N1378" s="364" t="s">
        <v>318</v>
      </c>
      <c r="O1378" s="373" t="s">
        <v>315</v>
      </c>
      <c r="P1378" s="364">
        <v>2</v>
      </c>
      <c r="Q1378" s="364">
        <v>0</v>
      </c>
      <c r="R1378" s="369">
        <v>2</v>
      </c>
      <c r="S1378" s="364">
        <v>6</v>
      </c>
      <c r="T1378" s="8"/>
      <c r="U1378" s="374">
        <v>35</v>
      </c>
      <c r="V1378" s="370">
        <v>41485219</v>
      </c>
      <c r="W1378" s="373" t="s">
        <v>57</v>
      </c>
      <c r="X1378" s="364" t="s">
        <v>315</v>
      </c>
      <c r="Y1378" s="364"/>
      <c r="Z1378" s="364"/>
      <c r="AA1378" s="364"/>
      <c r="AB1378" s="364" t="s">
        <v>722</v>
      </c>
      <c r="AC1378" s="364"/>
      <c r="AD1378" s="369"/>
      <c r="AE1378" s="370"/>
      <c r="AF1378" s="370"/>
      <c r="AG1378" s="370" t="s">
        <v>559</v>
      </c>
      <c r="AH1378" s="364">
        <v>2</v>
      </c>
      <c r="AI1378" s="364">
        <v>7</v>
      </c>
      <c r="AJ1378" s="364">
        <v>40</v>
      </c>
      <c r="AK1378" s="364">
        <v>9</v>
      </c>
      <c r="AL1378" s="364">
        <v>20</v>
      </c>
      <c r="AM1378" s="22">
        <f t="shared" si="634"/>
        <v>2</v>
      </c>
      <c r="AN1378" s="104">
        <f t="shared" si="630"/>
        <v>0.31944444444444448</v>
      </c>
      <c r="AO1378" s="104">
        <f t="shared" si="631"/>
        <v>0.3888888888888889</v>
      </c>
      <c r="AP1378" s="22" t="str" cm="1">
        <f t="array" ref="AP1378">IF(W1378="","",IF(SUMPRODUCT((W1378=$W$7:$W$2042)*(AH1378=$AH$7:$AH$2042)*(AN1378=$AN$7:$AN$2042)*(AO1378=$AO$7:$AO$2042)*(ROW($W$7:$W$2042)&lt;&gt;ROW(W1378))*((R1378=0)*($R$7:$R$2042&gt;0)+(R1378&gt;0)*($R$7:$R$2042=0)))&gt;0,"SALONES UNIDOS",IF(SUMPRODUCT((W1378=$W$7:$W$2042)*(AH1378=$AH$7:$AH$2042)*((AN1378&lt;$AO$7:$AO$2042)*(AO1378&gt;$AN$7:$AN$2042))*(ROW($W$7:$W$2042)&lt;&gt;ROW(W1378)))&gt;0,"Cruzado","Sin cruce")))</f>
        <v>Sin cruce</v>
      </c>
      <c r="AQ1378" s="104">
        <f t="shared" si="658"/>
        <v>0.31944444444444448</v>
      </c>
      <c r="AR1378" s="104">
        <f t="shared" si="659"/>
        <v>0.3888888888888889</v>
      </c>
      <c r="AS1378" s="22"/>
      <c r="AT1378" s="22"/>
      <c r="AU1378" s="361" t="str" cm="1">
        <f t="array" ref="AU1378">IF(AB1378="","",IF(SUMPRODUCT((AB1378=$AB$989:$AB$1558)*(AH1378=$AH$989:$AH$1558)*(AQ1378=$AQ$989:$AQ$1558)*(AR1378=$AR$989:$AR$1558)*(ROW($AB$989:$AB$1558)&lt;&gt;ROW(AB1378))*((R1378=0)*($R$989:$R$1558&gt;0)+(R1378&gt;0)*($R$989:$R$1558=0)))&gt;0,"SALONES UNIDOS",IF(SUMPRODUCT((AB1378=$AB$989:$AB$1558)*(AH1378=$AH$989:$AH$1558)*((AQ1378&lt;$AR$989:$AR$1558)*(AR1378&gt;$AQ$989:$AQ$1558))*(ROW($AB$989:$AB$1558)&lt;&gt;ROW(AB1378)))&gt;0,"Cruzado","Sin cruce")))</f>
        <v>Sin cruce</v>
      </c>
      <c r="AV1378" s="361" t="str" cm="1">
        <f t="array" ref="AV1378">IF(AD1378="","",IF(SUMPRODUCT((AD1378=$AD$989:$AD$1558)*(AH1378=$AH$989:$AH$1558)*(AS1378=$AS$989:$AS$1558)*(AT1378=$AT$989:$AT$1558)*(ROW($AD$989:$AD$1558)&lt;&gt;ROW(AD1378))*((R1378=0)*($R$989:$R$1558&gt;0)+(R1378&gt;0)*($R$989:$R$1558=0)))&gt;0,"SALONES UNIDOS",IF(SUMPRODUCT((AD1378=$AD$989:$AD$1558)*(AH1378=$AH$989:$AH$1558)*((AS1378&lt;$AT$989:$AT$1558)*(AT1378&gt;$AS$989:$AS$1558))*(ROW($AD$989:$AD$1558)&lt;&gt;ROW(AD1378)))&gt;0,"Cruzado","Sin cruce")))</f>
        <v/>
      </c>
      <c r="AW1378" s="104" t="str">
        <f t="shared" si="637"/>
        <v>OB5PRINCIPALA</v>
      </c>
      <c r="AX1378" s="104" t="str" cm="1">
        <f t="array" ref="AX1378">IF(AW1378="","",IF(SUMPRODUCT((AW1378=$AW$7:$AW$2042)*(AH1378=$AH$7:$AH$2042)*(AN1378=$AN$7:$AN$2042)*(AO1378=$AO$7:$AO$2042)*(ROW($AW$7:$AW$2042)&lt;&gt;ROW(AW1378))*((R1378=0)*($R$7:$R$2042&gt;0)+(R1378&gt;0)*($R$7:$R$2042=0)))&gt;0,"SALONES UNIDOS",IF(SUMPRODUCT((AW1378=$AW$7:$AW$2042)*(AH1378=$AH$7:$AH$2042)*((AN1378&lt;$AO$7:$AO$2042)*(AO1378&gt;$AN$7:$AN$2042))*(ROW($AW$7:$AW$2042)&lt;&gt;ROW(AW1378)))&gt;0,"Cruzado","Sin cruce")))</f>
        <v>Sin cruce</v>
      </c>
    </row>
    <row r="1379" spans="2:50" ht="19.8" hidden="1" customHeight="1" x14ac:dyDescent="0.25">
      <c r="B1379" s="494" t="s">
        <v>314</v>
      </c>
      <c r="C1379" s="369" t="s">
        <v>970</v>
      </c>
      <c r="D1379" s="369">
        <v>20261</v>
      </c>
      <c r="E1379" s="373" t="s">
        <v>280</v>
      </c>
      <c r="F1379" s="370" t="s">
        <v>291</v>
      </c>
      <c r="G1379" s="373" t="s">
        <v>295</v>
      </c>
      <c r="H1379" s="373">
        <v>5</v>
      </c>
      <c r="I1379" s="373" t="s">
        <v>552</v>
      </c>
      <c r="J1379" s="373" t="s">
        <v>278</v>
      </c>
      <c r="K1379" s="194" t="s">
        <v>386</v>
      </c>
      <c r="L1379" s="364" t="s">
        <v>387</v>
      </c>
      <c r="M1379" s="364" t="s">
        <v>349</v>
      </c>
      <c r="N1379" s="364" t="s">
        <v>318</v>
      </c>
      <c r="O1379" s="373" t="s">
        <v>315</v>
      </c>
      <c r="P1379" s="364">
        <v>0</v>
      </c>
      <c r="Q1379" s="364">
        <v>2</v>
      </c>
      <c r="R1379" s="369">
        <v>2</v>
      </c>
      <c r="S1379" s="364">
        <v>6</v>
      </c>
      <c r="T1379" s="8"/>
      <c r="U1379" s="374">
        <v>18</v>
      </c>
      <c r="V1379" s="370">
        <v>41485219</v>
      </c>
      <c r="W1379" s="373" t="s">
        <v>57</v>
      </c>
      <c r="X1379" s="364" t="s">
        <v>315</v>
      </c>
      <c r="Y1379" s="364"/>
      <c r="Z1379" s="364"/>
      <c r="AA1379" s="364"/>
      <c r="AB1379" s="370"/>
      <c r="AC1379" s="364"/>
      <c r="AD1379" s="364" t="s">
        <v>866</v>
      </c>
      <c r="AE1379" s="370"/>
      <c r="AF1379" s="370"/>
      <c r="AG1379" s="370" t="s">
        <v>301</v>
      </c>
      <c r="AH1379" s="364">
        <v>2</v>
      </c>
      <c r="AI1379" s="364">
        <v>9</v>
      </c>
      <c r="AJ1379" s="364">
        <v>20</v>
      </c>
      <c r="AK1379" s="364">
        <v>11</v>
      </c>
      <c r="AL1379" s="364">
        <v>0</v>
      </c>
      <c r="AM1379" s="22">
        <f t="shared" si="634"/>
        <v>2</v>
      </c>
      <c r="AN1379" s="104">
        <f t="shared" si="630"/>
        <v>0.3888888888888889</v>
      </c>
      <c r="AO1379" s="104">
        <f t="shared" si="631"/>
        <v>0.45833333333333331</v>
      </c>
      <c r="AP1379" s="22" t="str" cm="1">
        <f t="array" ref="AP1379">IF(W1379="","",IF(SUMPRODUCT((W1379=$W$7:$W$2042)*(AH1379=$AH$7:$AH$2042)*(AN1379=$AN$7:$AN$2042)*(AO1379=$AO$7:$AO$2042)*(ROW($W$7:$W$2042)&lt;&gt;ROW(W1379))*((R1379=0)*($R$7:$R$2042&gt;0)+(R1379&gt;0)*($R$7:$R$2042=0)))&gt;0,"SALONES UNIDOS",IF(SUMPRODUCT((W1379=$W$7:$W$2042)*(AH1379=$AH$7:$AH$2042)*((AN1379&lt;$AO$7:$AO$2042)*(AO1379&gt;$AN$7:$AN$2042))*(ROW($W$7:$W$2042)&lt;&gt;ROW(W1379)))&gt;0,"Cruzado","Sin cruce")))</f>
        <v>Sin cruce</v>
      </c>
      <c r="AQ1379" s="22"/>
      <c r="AR1379" s="22"/>
      <c r="AS1379" s="104">
        <f t="shared" ref="AS1379:AS1380" si="660">AN1379</f>
        <v>0.3888888888888889</v>
      </c>
      <c r="AT1379" s="104">
        <f t="shared" ref="AT1379:AT1380" si="661">AO1379</f>
        <v>0.45833333333333331</v>
      </c>
      <c r="AU1379" s="361" t="str" cm="1">
        <f t="array" ref="AU1379">IF(AB1379="","",IF(SUMPRODUCT((AB1379=$AB$989:$AB$1558)*(AH1379=$AH$989:$AH$1558)*(AQ1379=$AQ$989:$AQ$1558)*(AR1379=$AR$989:$AR$1558)*(ROW($AB$989:$AB$1558)&lt;&gt;ROW(AB1379))*((R1379=0)*($R$989:$R$1558&gt;0)+(R1379&gt;0)*($R$989:$R$1558=0)))&gt;0,"SALONES UNIDOS",IF(SUMPRODUCT((AB1379=$AB$989:$AB$1558)*(AH1379=$AH$989:$AH$1558)*((AQ1379&lt;$AR$989:$AR$1558)*(AR1379&gt;$AQ$989:$AQ$1558))*(ROW($AB$989:$AB$1558)&lt;&gt;ROW(AB1379)))&gt;0,"Cruzado","Sin cruce")))</f>
        <v/>
      </c>
      <c r="AV1379" s="361" t="str" cm="1">
        <f t="array" ref="AV1379">IF(AD1379="","",IF(SUMPRODUCT((AD1379=$AD$989:$AD$1558)*(AH1379=$AH$989:$AH$1558)*(AS1379=$AS$989:$AS$1558)*(AT1379=$AT$989:$AT$1558)*(ROW($AD$989:$AD$1558)&lt;&gt;ROW(AD1379))*((R1379=0)*($R$989:$R$1558&gt;0)+(R1379&gt;0)*($R$989:$R$1558=0)))&gt;0,"SALONES UNIDOS",IF(SUMPRODUCT((AD1379=$AD$989:$AD$1558)*(AH1379=$AH$989:$AH$1558)*((AS1379&lt;$AT$989:$AT$1558)*(AT1379&gt;$AS$989:$AS$1558))*(ROW($AD$989:$AD$1558)&lt;&gt;ROW(AD1379)))&gt;0,"Cruzado","Sin cruce")))</f>
        <v>Sin cruce</v>
      </c>
      <c r="AW1379" s="104" t="str">
        <f t="shared" si="637"/>
        <v>OB5PRINCIPALA</v>
      </c>
      <c r="AX1379" s="104" t="str" cm="1">
        <f t="array" ref="AX1379">IF(AW1379="","",IF(SUMPRODUCT((AW1379=$AW$7:$AW$2042)*(AH1379=$AH$7:$AH$2042)*(AN1379=$AN$7:$AN$2042)*(AO1379=$AO$7:$AO$2042)*(ROW($AW$7:$AW$2042)&lt;&gt;ROW(AW1379))*((R1379=0)*($R$7:$R$2042&gt;0)+(R1379&gt;0)*($R$7:$R$2042=0)))&gt;0,"SALONES UNIDOS",IF(SUMPRODUCT((AW1379=$AW$7:$AW$2042)*(AH1379=$AH$7:$AH$2042)*((AN1379&lt;$AO$7:$AO$2042)*(AO1379&gt;$AN$7:$AN$2042))*(ROW($AW$7:$AW$2042)&lt;&gt;ROW(AW1379)))&gt;0,"Cruzado","Sin cruce")))</f>
        <v>Sin cruce</v>
      </c>
    </row>
    <row r="1380" spans="2:50" ht="19.8" hidden="1" customHeight="1" x14ac:dyDescent="0.25">
      <c r="B1380" s="494" t="s">
        <v>314</v>
      </c>
      <c r="C1380" s="369" t="s">
        <v>970</v>
      </c>
      <c r="D1380" s="369">
        <v>20261</v>
      </c>
      <c r="E1380" s="373" t="s">
        <v>280</v>
      </c>
      <c r="F1380" s="370" t="s">
        <v>291</v>
      </c>
      <c r="G1380" s="373" t="s">
        <v>295</v>
      </c>
      <c r="H1380" s="373">
        <v>5</v>
      </c>
      <c r="I1380" s="373" t="s">
        <v>560</v>
      </c>
      <c r="J1380" s="373" t="s">
        <v>278</v>
      </c>
      <c r="K1380" s="194" t="s">
        <v>386</v>
      </c>
      <c r="L1380" s="364" t="s">
        <v>387</v>
      </c>
      <c r="M1380" s="364" t="s">
        <v>349</v>
      </c>
      <c r="N1380" s="364" t="s">
        <v>318</v>
      </c>
      <c r="O1380" s="373" t="s">
        <v>315</v>
      </c>
      <c r="P1380" s="364">
        <v>0</v>
      </c>
      <c r="Q1380" s="364">
        <v>2</v>
      </c>
      <c r="R1380" s="369">
        <v>2</v>
      </c>
      <c r="S1380" s="364">
        <v>6</v>
      </c>
      <c r="T1380" s="8"/>
      <c r="U1380" s="374">
        <v>17</v>
      </c>
      <c r="V1380" s="370">
        <v>41485219</v>
      </c>
      <c r="W1380" s="373" t="s">
        <v>57</v>
      </c>
      <c r="X1380" s="364" t="s">
        <v>315</v>
      </c>
      <c r="Y1380" s="364"/>
      <c r="Z1380" s="364"/>
      <c r="AA1380" s="364"/>
      <c r="AB1380" s="370"/>
      <c r="AC1380" s="364"/>
      <c r="AD1380" s="364" t="s">
        <v>866</v>
      </c>
      <c r="AE1380" s="370"/>
      <c r="AF1380" s="370"/>
      <c r="AG1380" s="370" t="s">
        <v>301</v>
      </c>
      <c r="AH1380" s="364">
        <v>2</v>
      </c>
      <c r="AI1380" s="364">
        <v>11</v>
      </c>
      <c r="AJ1380" s="364">
        <v>0</v>
      </c>
      <c r="AK1380" s="364">
        <v>12</v>
      </c>
      <c r="AL1380" s="364">
        <v>40</v>
      </c>
      <c r="AM1380" s="22">
        <f t="shared" si="634"/>
        <v>2</v>
      </c>
      <c r="AN1380" s="104">
        <f t="shared" si="630"/>
        <v>0.45833333333333331</v>
      </c>
      <c r="AO1380" s="104">
        <f t="shared" si="631"/>
        <v>0.52777777777777779</v>
      </c>
      <c r="AP1380" s="22" t="str" cm="1">
        <f t="array" ref="AP1380">IF(W1380="","",IF(SUMPRODUCT((W1380=$W$7:$W$2042)*(AH1380=$AH$7:$AH$2042)*(AN1380=$AN$7:$AN$2042)*(AO1380=$AO$7:$AO$2042)*(ROW($W$7:$W$2042)&lt;&gt;ROW(W1380))*((R1380=0)*($R$7:$R$2042&gt;0)+(R1380&gt;0)*($R$7:$R$2042=0)))&gt;0,"SALONES UNIDOS",IF(SUMPRODUCT((W1380=$W$7:$W$2042)*(AH1380=$AH$7:$AH$2042)*((AN1380&lt;$AO$7:$AO$2042)*(AO1380&gt;$AN$7:$AN$2042))*(ROW($W$7:$W$2042)&lt;&gt;ROW(W1380)))&gt;0,"Cruzado","Sin cruce")))</f>
        <v>Sin cruce</v>
      </c>
      <c r="AQ1380" s="22"/>
      <c r="AR1380" s="22"/>
      <c r="AS1380" s="104">
        <f t="shared" si="660"/>
        <v>0.45833333333333331</v>
      </c>
      <c r="AT1380" s="104">
        <f t="shared" si="661"/>
        <v>0.52777777777777779</v>
      </c>
      <c r="AU1380" s="361" t="str" cm="1">
        <f t="array" ref="AU1380">IF(AB1380="","",IF(SUMPRODUCT((AB1380=$AB$989:$AB$1558)*(AH1380=$AH$989:$AH$1558)*(AQ1380=$AQ$989:$AQ$1558)*(AR1380=$AR$989:$AR$1558)*(ROW($AB$989:$AB$1558)&lt;&gt;ROW(AB1380))*((R1380=0)*($R$989:$R$1558&gt;0)+(R1380&gt;0)*($R$989:$R$1558=0)))&gt;0,"SALONES UNIDOS",IF(SUMPRODUCT((AB1380=$AB$989:$AB$1558)*(AH1380=$AH$989:$AH$1558)*((AQ1380&lt;$AR$989:$AR$1558)*(AR1380&gt;$AQ$989:$AQ$1558))*(ROW($AB$989:$AB$1558)&lt;&gt;ROW(AB1380)))&gt;0,"Cruzado","Sin cruce")))</f>
        <v/>
      </c>
      <c r="AV1380" s="361" t="str" cm="1">
        <f t="array" ref="AV1380">IF(AD1380="","",IF(SUMPRODUCT((AD1380=$AD$989:$AD$1558)*(AH1380=$AH$989:$AH$1558)*(AS1380=$AS$989:$AS$1558)*(AT1380=$AT$989:$AT$1558)*(ROW($AD$989:$AD$1558)&lt;&gt;ROW(AD1380))*((R1380=0)*($R$989:$R$1558&gt;0)+(R1380&gt;0)*($R$989:$R$1558=0)))&gt;0,"SALONES UNIDOS",IF(SUMPRODUCT((AD1380=$AD$989:$AD$1558)*(AH1380=$AH$989:$AH$1558)*((AS1380&lt;$AT$989:$AT$1558)*(AT1380&gt;$AS$989:$AS$1558))*(ROW($AD$989:$AD$1558)&lt;&gt;ROW(AD1380)))&gt;0,"Cruzado","Sin cruce")))</f>
        <v>Sin cruce</v>
      </c>
      <c r="AW1380" s="104" t="str">
        <f t="shared" si="637"/>
        <v>OB5PRINCIPALA</v>
      </c>
      <c r="AX1380" s="104" t="str" cm="1">
        <f t="array" ref="AX1380">IF(AW1380="","",IF(SUMPRODUCT((AW1380=$AW$7:$AW$2042)*(AH1380=$AH$7:$AH$2042)*(AN1380=$AN$7:$AN$2042)*(AO1380=$AO$7:$AO$2042)*(ROW($AW$7:$AW$2042)&lt;&gt;ROW(AW1380))*((R1380=0)*($R$7:$R$2042&gt;0)+(R1380&gt;0)*($R$7:$R$2042=0)))&gt;0,"SALONES UNIDOS",IF(SUMPRODUCT((AW1380=$AW$7:$AW$2042)*(AH1380=$AH$7:$AH$2042)*((AN1380&lt;$AO$7:$AO$2042)*(AO1380&gt;$AN$7:$AN$2042))*(ROW($AW$7:$AW$2042)&lt;&gt;ROW(AW1380)))&gt;0,"Cruzado","Sin cruce")))</f>
        <v>Sin cruce</v>
      </c>
    </row>
    <row r="1381" spans="2:50" ht="19.8" hidden="1" customHeight="1" x14ac:dyDescent="0.25">
      <c r="B1381" s="494" t="s">
        <v>314</v>
      </c>
      <c r="C1381" s="369" t="s">
        <v>970</v>
      </c>
      <c r="D1381" s="369">
        <v>20261</v>
      </c>
      <c r="E1381" s="373" t="s">
        <v>280</v>
      </c>
      <c r="F1381" s="370" t="s">
        <v>291</v>
      </c>
      <c r="G1381" s="373" t="s">
        <v>295</v>
      </c>
      <c r="H1381" s="373">
        <v>5</v>
      </c>
      <c r="I1381" s="373" t="s">
        <v>278</v>
      </c>
      <c r="J1381" s="373" t="s">
        <v>278</v>
      </c>
      <c r="K1381" s="194" t="s">
        <v>386</v>
      </c>
      <c r="L1381" s="364" t="s">
        <v>387</v>
      </c>
      <c r="M1381" s="364" t="s">
        <v>349</v>
      </c>
      <c r="N1381" s="364" t="s">
        <v>318</v>
      </c>
      <c r="O1381" s="373" t="s">
        <v>315</v>
      </c>
      <c r="P1381" s="364">
        <v>0</v>
      </c>
      <c r="Q1381" s="364">
        <v>6</v>
      </c>
      <c r="R1381" s="369">
        <v>6</v>
      </c>
      <c r="S1381" s="364">
        <v>6</v>
      </c>
      <c r="T1381" s="8"/>
      <c r="U1381" s="374">
        <v>35</v>
      </c>
      <c r="V1381" s="370">
        <v>41485219</v>
      </c>
      <c r="W1381" s="373" t="s">
        <v>57</v>
      </c>
      <c r="X1381" s="364" t="s">
        <v>315</v>
      </c>
      <c r="Y1381" s="364"/>
      <c r="Z1381" s="364"/>
      <c r="AA1381" s="364"/>
      <c r="AB1381" s="364" t="s">
        <v>722</v>
      </c>
      <c r="AC1381" s="364"/>
      <c r="AD1381" s="369"/>
      <c r="AE1381" s="370"/>
      <c r="AF1381" s="370"/>
      <c r="AG1381" s="370" t="s">
        <v>301</v>
      </c>
      <c r="AH1381" s="364">
        <v>2</v>
      </c>
      <c r="AI1381" s="364">
        <v>13</v>
      </c>
      <c r="AJ1381" s="364">
        <v>30</v>
      </c>
      <c r="AK1381" s="364">
        <v>18</v>
      </c>
      <c r="AL1381" s="364">
        <v>30</v>
      </c>
      <c r="AM1381" s="22">
        <f t="shared" si="634"/>
        <v>6</v>
      </c>
      <c r="AN1381" s="104">
        <f t="shared" si="630"/>
        <v>0.5625</v>
      </c>
      <c r="AO1381" s="104">
        <f t="shared" si="631"/>
        <v>0.77083333333333337</v>
      </c>
      <c r="AP1381" s="22" t="str" cm="1">
        <f t="array" ref="AP1381">IF(W1381="","",IF(SUMPRODUCT((W1381=$W$7:$W$2042)*(AH1381=$AH$7:$AH$2042)*(AN1381=$AN$7:$AN$2042)*(AO1381=$AO$7:$AO$2042)*(ROW($W$7:$W$2042)&lt;&gt;ROW(W1381))*((R1381=0)*($R$7:$R$2042&gt;0)+(R1381&gt;0)*($R$7:$R$2042=0)))&gt;0,"SALONES UNIDOS",IF(SUMPRODUCT((W1381=$W$7:$W$2042)*(AH1381=$AH$7:$AH$2042)*((AN1381&lt;$AO$7:$AO$2042)*(AO1381&gt;$AN$7:$AN$2042))*(ROW($W$7:$W$2042)&lt;&gt;ROW(W1381)))&gt;0,"Cruzado","Sin cruce")))</f>
        <v>Sin cruce</v>
      </c>
      <c r="AQ1381" s="104">
        <f t="shared" ref="AQ1381:AR1382" si="662">AN1381</f>
        <v>0.5625</v>
      </c>
      <c r="AR1381" s="104">
        <f t="shared" si="662"/>
        <v>0.77083333333333337</v>
      </c>
      <c r="AS1381" s="22"/>
      <c r="AT1381" s="22"/>
      <c r="AU1381" s="361" t="str" cm="1">
        <f t="array" ref="AU1381">IF(AB1381="","",IF(SUMPRODUCT((AB1381=$AB$989:$AB$1558)*(AH1381=$AH$989:$AH$1558)*(AQ1381=$AQ$989:$AQ$1558)*(AR1381=$AR$989:$AR$1558)*(ROW($AB$989:$AB$1558)&lt;&gt;ROW(AB1381))*((R1381=0)*($R$989:$R$1558&gt;0)+(R1381&gt;0)*($R$989:$R$1558=0)))&gt;0,"SALONES UNIDOS",IF(SUMPRODUCT((AB1381=$AB$989:$AB$1558)*(AH1381=$AH$989:$AH$1558)*((AQ1381&lt;$AR$989:$AR$1558)*(AR1381&gt;$AQ$989:$AQ$1558))*(ROW($AB$989:$AB$1558)&lt;&gt;ROW(AB1381)))&gt;0,"Cruzado","Sin cruce")))</f>
        <v>Sin cruce</v>
      </c>
      <c r="AV1381" s="361" t="str" cm="1">
        <f t="array" ref="AV1381">IF(AD1381="","",IF(SUMPRODUCT((AD1381=$AD$989:$AD$1558)*(AH1381=$AH$989:$AH$1558)*(AS1381=$AS$989:$AS$1558)*(AT1381=$AT$989:$AT$1558)*(ROW($AD$989:$AD$1558)&lt;&gt;ROW(AD1381))*((R1381=0)*($R$989:$R$1558&gt;0)+(R1381&gt;0)*($R$989:$R$1558=0)))&gt;0,"SALONES UNIDOS",IF(SUMPRODUCT((AD1381=$AD$989:$AD$1558)*(AH1381=$AH$989:$AH$1558)*((AS1381&lt;$AT$989:$AT$1558)*(AT1381&gt;$AS$989:$AS$1558))*(ROW($AD$989:$AD$1558)&lt;&gt;ROW(AD1381)))&gt;0,"Cruzado","Sin cruce")))</f>
        <v/>
      </c>
      <c r="AW1381" s="104" t="str">
        <f t="shared" si="637"/>
        <v>OB5PRINCIPALA</v>
      </c>
      <c r="AX1381" s="104" t="str" cm="1">
        <f t="array" ref="AX1381">IF(AW1381="","",IF(SUMPRODUCT((AW1381=$AW$7:$AW$2042)*(AH1381=$AH$7:$AH$2042)*(AN1381=$AN$7:$AN$2042)*(AO1381=$AO$7:$AO$2042)*(ROW($AW$7:$AW$2042)&lt;&gt;ROW(AW1381))*((R1381=0)*($R$7:$R$2042&gt;0)+(R1381&gt;0)*($R$7:$R$2042=0)))&gt;0,"SALONES UNIDOS",IF(SUMPRODUCT((AW1381=$AW$7:$AW$2042)*(AH1381=$AH$7:$AH$2042)*((AN1381&lt;$AO$7:$AO$2042)*(AO1381&gt;$AN$7:$AN$2042))*(ROW($AW$7:$AW$2042)&lt;&gt;ROW(AW1381)))&gt;0,"Cruzado","Sin cruce")))</f>
        <v>Sin cruce</v>
      </c>
    </row>
    <row r="1382" spans="2:50" ht="19.8" hidden="1" customHeight="1" x14ac:dyDescent="0.25">
      <c r="B1382" s="494" t="s">
        <v>314</v>
      </c>
      <c r="C1382" s="369" t="s">
        <v>970</v>
      </c>
      <c r="D1382" s="369">
        <v>20261</v>
      </c>
      <c r="E1382" s="373" t="s">
        <v>280</v>
      </c>
      <c r="F1382" s="370" t="s">
        <v>291</v>
      </c>
      <c r="G1382" s="373" t="s">
        <v>295</v>
      </c>
      <c r="H1382" s="373">
        <v>5</v>
      </c>
      <c r="I1382" s="373" t="s">
        <v>278</v>
      </c>
      <c r="J1382" s="373" t="s">
        <v>278</v>
      </c>
      <c r="K1382" s="194" t="s">
        <v>384</v>
      </c>
      <c r="L1382" s="364" t="s">
        <v>385</v>
      </c>
      <c r="M1382" s="364" t="s">
        <v>349</v>
      </c>
      <c r="N1382" s="364" t="s">
        <v>318</v>
      </c>
      <c r="O1382" s="373" t="s">
        <v>315</v>
      </c>
      <c r="P1382" s="364">
        <v>2</v>
      </c>
      <c r="Q1382" s="364">
        <v>0</v>
      </c>
      <c r="R1382" s="369">
        <v>2</v>
      </c>
      <c r="S1382" s="364">
        <v>3</v>
      </c>
      <c r="T1382" s="8"/>
      <c r="U1382" s="374">
        <v>35</v>
      </c>
      <c r="V1382" s="370">
        <v>21862809</v>
      </c>
      <c r="W1382" s="373" t="s">
        <v>508</v>
      </c>
      <c r="X1382" s="364" t="s">
        <v>315</v>
      </c>
      <c r="Y1382" s="364"/>
      <c r="Z1382" s="364"/>
      <c r="AA1382" s="364"/>
      <c r="AB1382" s="364" t="s">
        <v>722</v>
      </c>
      <c r="AC1382" s="364"/>
      <c r="AD1382" s="369"/>
      <c r="AE1382" s="370"/>
      <c r="AF1382" s="370"/>
      <c r="AG1382" s="370" t="s">
        <v>559</v>
      </c>
      <c r="AH1382" s="364">
        <v>5</v>
      </c>
      <c r="AI1382" s="364">
        <v>8</v>
      </c>
      <c r="AJ1382" s="364">
        <v>30</v>
      </c>
      <c r="AK1382" s="364">
        <v>10</v>
      </c>
      <c r="AL1382" s="364">
        <v>10</v>
      </c>
      <c r="AM1382" s="22">
        <f t="shared" si="634"/>
        <v>2</v>
      </c>
      <c r="AN1382" s="104">
        <f t="shared" si="630"/>
        <v>0.35416666666666663</v>
      </c>
      <c r="AO1382" s="104">
        <f t="shared" si="631"/>
        <v>0.4236111111111111</v>
      </c>
      <c r="AP1382" s="22" t="str" cm="1">
        <f t="array" ref="AP1382">IF(W1382="","",IF(SUMPRODUCT((W1382=$W$7:$W$2042)*(AH1382=$AH$7:$AH$2042)*(AN1382=$AN$7:$AN$2042)*(AO1382=$AO$7:$AO$2042)*(ROW($W$7:$W$2042)&lt;&gt;ROW(W1382))*((R1382=0)*($R$7:$R$2042&gt;0)+(R1382&gt;0)*($R$7:$R$2042=0)))&gt;0,"SALONES UNIDOS",IF(SUMPRODUCT((W1382=$W$7:$W$2042)*(AH1382=$AH$7:$AH$2042)*((AN1382&lt;$AO$7:$AO$2042)*(AO1382&gt;$AN$7:$AN$2042))*(ROW($W$7:$W$2042)&lt;&gt;ROW(W1382)))&gt;0,"Cruzado","Sin cruce")))</f>
        <v>Sin cruce</v>
      </c>
      <c r="AQ1382" s="104">
        <f t="shared" si="662"/>
        <v>0.35416666666666663</v>
      </c>
      <c r="AR1382" s="104">
        <f t="shared" si="662"/>
        <v>0.4236111111111111</v>
      </c>
      <c r="AS1382" s="22"/>
      <c r="AT1382" s="22"/>
      <c r="AU1382" s="361" t="str" cm="1">
        <f t="array" ref="AU1382">IF(AB1382="","",IF(SUMPRODUCT((AB1382=$AB$989:$AB$1558)*(AH1382=$AH$989:$AH$1558)*(AQ1382=$AQ$989:$AQ$1558)*(AR1382=$AR$989:$AR$1558)*(ROW($AB$989:$AB$1558)&lt;&gt;ROW(AB1382))*((R1382=0)*($R$989:$R$1558&gt;0)+(R1382&gt;0)*($R$989:$R$1558=0)))&gt;0,"SALONES UNIDOS",IF(SUMPRODUCT((AB1382=$AB$989:$AB$1558)*(AH1382=$AH$989:$AH$1558)*((AQ1382&lt;$AR$989:$AR$1558)*(AR1382&gt;$AQ$989:$AQ$1558))*(ROW($AB$989:$AB$1558)&lt;&gt;ROW(AB1382)))&gt;0,"Cruzado","Sin cruce")))</f>
        <v>Sin cruce</v>
      </c>
      <c r="AV1382" s="361" t="str" cm="1">
        <f t="array" ref="AV1382">IF(AD1382="","",IF(SUMPRODUCT((AD1382=$AD$989:$AD$1558)*(AH1382=$AH$989:$AH$1558)*(AS1382=$AS$989:$AS$1558)*(AT1382=$AT$989:$AT$1558)*(ROW($AD$989:$AD$1558)&lt;&gt;ROW(AD1382))*((R1382=0)*($R$989:$R$1558&gt;0)+(R1382&gt;0)*($R$989:$R$1558=0)))&gt;0,"SALONES UNIDOS",IF(SUMPRODUCT((AD1382=$AD$989:$AD$1558)*(AH1382=$AH$989:$AH$1558)*((AS1382&lt;$AT$989:$AT$1558)*(AT1382&gt;$AS$989:$AS$1558))*(ROW($AD$989:$AD$1558)&lt;&gt;ROW(AD1382)))&gt;0,"Cruzado","Sin cruce")))</f>
        <v/>
      </c>
      <c r="AW1382" s="104" t="str">
        <f t="shared" si="637"/>
        <v>OB5PRINCIPALA</v>
      </c>
      <c r="AX1382" s="104" t="str" cm="1">
        <f t="array" ref="AX1382">IF(AW1382="","",IF(SUMPRODUCT((AW1382=$AW$7:$AW$2042)*(AH1382=$AH$7:$AH$2042)*(AN1382=$AN$7:$AN$2042)*(AO1382=$AO$7:$AO$2042)*(ROW($AW$7:$AW$2042)&lt;&gt;ROW(AW1382))*((R1382=0)*($R$7:$R$2042&gt;0)+(R1382&gt;0)*($R$7:$R$2042=0)))&gt;0,"SALONES UNIDOS",IF(SUMPRODUCT((AW1382=$AW$7:$AW$2042)*(AH1382=$AH$7:$AH$2042)*((AN1382&lt;$AO$7:$AO$2042)*(AO1382&gt;$AN$7:$AN$2042))*(ROW($AW$7:$AW$2042)&lt;&gt;ROW(AW1382)))&gt;0,"Cruzado","Sin cruce")))</f>
        <v>Sin cruce</v>
      </c>
    </row>
    <row r="1383" spans="2:50" ht="19.8" hidden="1" customHeight="1" x14ac:dyDescent="0.25">
      <c r="B1383" s="494" t="s">
        <v>314</v>
      </c>
      <c r="C1383" s="369" t="s">
        <v>970</v>
      </c>
      <c r="D1383" s="369">
        <v>20261</v>
      </c>
      <c r="E1383" s="373" t="s">
        <v>280</v>
      </c>
      <c r="F1383" s="370" t="s">
        <v>291</v>
      </c>
      <c r="G1383" s="373" t="s">
        <v>295</v>
      </c>
      <c r="H1383" s="373">
        <v>5</v>
      </c>
      <c r="I1383" s="373" t="s">
        <v>552</v>
      </c>
      <c r="J1383" s="373" t="s">
        <v>278</v>
      </c>
      <c r="K1383" s="194" t="s">
        <v>384</v>
      </c>
      <c r="L1383" s="364" t="s">
        <v>385</v>
      </c>
      <c r="M1383" s="364" t="s">
        <v>349</v>
      </c>
      <c r="N1383" s="364" t="s">
        <v>318</v>
      </c>
      <c r="O1383" s="373" t="s">
        <v>315</v>
      </c>
      <c r="P1383" s="364">
        <v>0</v>
      </c>
      <c r="Q1383" s="364">
        <v>2</v>
      </c>
      <c r="R1383" s="369">
        <v>2</v>
      </c>
      <c r="S1383" s="364">
        <v>3</v>
      </c>
      <c r="T1383" s="8"/>
      <c r="U1383" s="374">
        <v>18</v>
      </c>
      <c r="V1383" s="370">
        <v>21862809</v>
      </c>
      <c r="W1383" s="373" t="s">
        <v>508</v>
      </c>
      <c r="X1383" s="364" t="s">
        <v>315</v>
      </c>
      <c r="Y1383" s="364"/>
      <c r="Z1383" s="364"/>
      <c r="AA1383" s="364"/>
      <c r="AB1383" s="370"/>
      <c r="AC1383" s="364"/>
      <c r="AD1383" s="364" t="s">
        <v>866</v>
      </c>
      <c r="AE1383" s="370"/>
      <c r="AF1383" s="370"/>
      <c r="AG1383" s="370" t="s">
        <v>301</v>
      </c>
      <c r="AH1383" s="364">
        <v>3</v>
      </c>
      <c r="AI1383" s="364">
        <v>14</v>
      </c>
      <c r="AJ1383" s="364">
        <v>20</v>
      </c>
      <c r="AK1383" s="364">
        <v>16</v>
      </c>
      <c r="AL1383" s="364">
        <v>0</v>
      </c>
      <c r="AM1383" s="22">
        <f t="shared" si="634"/>
        <v>2</v>
      </c>
      <c r="AN1383" s="104">
        <f t="shared" si="630"/>
        <v>0.59722222222222221</v>
      </c>
      <c r="AO1383" s="104">
        <f t="shared" si="631"/>
        <v>0.66666666666666663</v>
      </c>
      <c r="AP1383" s="22" t="str" cm="1">
        <f t="array" ref="AP1383">IF(W1383="","",IF(SUMPRODUCT((W1383=$W$7:$W$2042)*(AH1383=$AH$7:$AH$2042)*(AN1383=$AN$7:$AN$2042)*(AO1383=$AO$7:$AO$2042)*(ROW($W$7:$W$2042)&lt;&gt;ROW(W1383))*((R1383=0)*($R$7:$R$2042&gt;0)+(R1383&gt;0)*($R$7:$R$2042=0)))&gt;0,"SALONES UNIDOS",IF(SUMPRODUCT((W1383=$W$7:$W$2042)*(AH1383=$AH$7:$AH$2042)*((AN1383&lt;$AO$7:$AO$2042)*(AO1383&gt;$AN$7:$AN$2042))*(ROW($W$7:$W$2042)&lt;&gt;ROW(W1383)))&gt;0,"Cruzado","Sin cruce")))</f>
        <v>Sin cruce</v>
      </c>
      <c r="AQ1383" s="22"/>
      <c r="AR1383" s="22"/>
      <c r="AS1383" s="104">
        <f t="shared" ref="AS1383:AS1384" si="663">AN1383</f>
        <v>0.59722222222222221</v>
      </c>
      <c r="AT1383" s="104">
        <f t="shared" ref="AT1383:AT1384" si="664">AO1383</f>
        <v>0.66666666666666663</v>
      </c>
      <c r="AU1383" s="361" t="str" cm="1">
        <f t="array" ref="AU1383">IF(AB1383="","",IF(SUMPRODUCT((AB1383=$AB$989:$AB$1558)*(AH1383=$AH$989:$AH$1558)*(AQ1383=$AQ$989:$AQ$1558)*(AR1383=$AR$989:$AR$1558)*(ROW($AB$989:$AB$1558)&lt;&gt;ROW(AB1383))*((R1383=0)*($R$989:$R$1558&gt;0)+(R1383&gt;0)*($R$989:$R$1558=0)))&gt;0,"SALONES UNIDOS",IF(SUMPRODUCT((AB1383=$AB$989:$AB$1558)*(AH1383=$AH$989:$AH$1558)*((AQ1383&lt;$AR$989:$AR$1558)*(AR1383&gt;$AQ$989:$AQ$1558))*(ROW($AB$989:$AB$1558)&lt;&gt;ROW(AB1383)))&gt;0,"Cruzado","Sin cruce")))</f>
        <v/>
      </c>
      <c r="AV1383" s="361" t="str" cm="1">
        <f t="array" ref="AV1383">IF(AD1383="","",IF(SUMPRODUCT((AD1383=$AD$989:$AD$1558)*(AH1383=$AH$989:$AH$1558)*(AS1383=$AS$989:$AS$1558)*(AT1383=$AT$989:$AT$1558)*(ROW($AD$989:$AD$1558)&lt;&gt;ROW(AD1383))*((R1383=0)*($R$989:$R$1558&gt;0)+(R1383&gt;0)*($R$989:$R$1558=0)))&gt;0,"SALONES UNIDOS",IF(SUMPRODUCT((AD1383=$AD$989:$AD$1558)*(AH1383=$AH$989:$AH$1558)*((AS1383&lt;$AT$989:$AT$1558)*(AT1383&gt;$AS$989:$AS$1558))*(ROW($AD$989:$AD$1558)&lt;&gt;ROW(AD1383)))&gt;0,"Cruzado","Sin cruce")))</f>
        <v>Sin cruce</v>
      </c>
      <c r="AW1383" s="104" t="str">
        <f t="shared" si="637"/>
        <v>OB5PRINCIPALA</v>
      </c>
      <c r="AX1383" s="104" t="str" cm="1">
        <f t="array" ref="AX1383">IF(AW1383="","",IF(SUMPRODUCT((AW1383=$AW$7:$AW$2042)*(AH1383=$AH$7:$AH$2042)*(AN1383=$AN$7:$AN$2042)*(AO1383=$AO$7:$AO$2042)*(ROW($AW$7:$AW$2042)&lt;&gt;ROW(AW1383))*((R1383=0)*($R$7:$R$2042&gt;0)+(R1383&gt;0)*($R$7:$R$2042=0)))&gt;0,"SALONES UNIDOS",IF(SUMPRODUCT((AW1383=$AW$7:$AW$2042)*(AH1383=$AH$7:$AH$2042)*((AN1383&lt;$AO$7:$AO$2042)*(AO1383&gt;$AN$7:$AN$2042))*(ROW($AW$7:$AW$2042)&lt;&gt;ROW(AW1383)))&gt;0,"Cruzado","Sin cruce")))</f>
        <v>Sin cruce</v>
      </c>
    </row>
    <row r="1384" spans="2:50" ht="19.8" hidden="1" customHeight="1" x14ac:dyDescent="0.25">
      <c r="B1384" s="494" t="s">
        <v>314</v>
      </c>
      <c r="C1384" s="369" t="s">
        <v>970</v>
      </c>
      <c r="D1384" s="369">
        <v>20261</v>
      </c>
      <c r="E1384" s="373" t="s">
        <v>280</v>
      </c>
      <c r="F1384" s="370" t="s">
        <v>291</v>
      </c>
      <c r="G1384" s="373" t="s">
        <v>295</v>
      </c>
      <c r="H1384" s="373">
        <v>5</v>
      </c>
      <c r="I1384" s="373" t="s">
        <v>560</v>
      </c>
      <c r="J1384" s="373" t="s">
        <v>278</v>
      </c>
      <c r="K1384" s="194" t="s">
        <v>384</v>
      </c>
      <c r="L1384" s="364" t="s">
        <v>385</v>
      </c>
      <c r="M1384" s="364" t="s">
        <v>349</v>
      </c>
      <c r="N1384" s="364" t="s">
        <v>318</v>
      </c>
      <c r="O1384" s="373" t="s">
        <v>315</v>
      </c>
      <c r="P1384" s="364">
        <v>0</v>
      </c>
      <c r="Q1384" s="364">
        <v>2</v>
      </c>
      <c r="R1384" s="369">
        <v>2</v>
      </c>
      <c r="S1384" s="364">
        <v>3</v>
      </c>
      <c r="T1384" s="8"/>
      <c r="U1384" s="374">
        <v>17</v>
      </c>
      <c r="V1384" s="370">
        <v>21862809</v>
      </c>
      <c r="W1384" s="373" t="s">
        <v>508</v>
      </c>
      <c r="X1384" s="364" t="s">
        <v>315</v>
      </c>
      <c r="Y1384" s="364"/>
      <c r="Z1384" s="364"/>
      <c r="AA1384" s="364"/>
      <c r="AB1384" s="370"/>
      <c r="AC1384" s="364"/>
      <c r="AD1384" s="364" t="s">
        <v>866</v>
      </c>
      <c r="AE1384" s="370"/>
      <c r="AF1384" s="370"/>
      <c r="AG1384" s="370" t="s">
        <v>301</v>
      </c>
      <c r="AH1384" s="364">
        <v>3</v>
      </c>
      <c r="AI1384" s="364">
        <v>16</v>
      </c>
      <c r="AJ1384" s="364">
        <v>0</v>
      </c>
      <c r="AK1384" s="364">
        <v>17</v>
      </c>
      <c r="AL1384" s="364">
        <v>40</v>
      </c>
      <c r="AM1384" s="22">
        <f t="shared" si="634"/>
        <v>2</v>
      </c>
      <c r="AN1384" s="104">
        <f t="shared" si="630"/>
        <v>0.66666666666666663</v>
      </c>
      <c r="AO1384" s="104">
        <f t="shared" si="631"/>
        <v>0.73611111111111116</v>
      </c>
      <c r="AP1384" s="22" t="str" cm="1">
        <f t="array" ref="AP1384">IF(W1384="","",IF(SUMPRODUCT((W1384=$W$7:$W$2042)*(AH1384=$AH$7:$AH$2042)*(AN1384=$AN$7:$AN$2042)*(AO1384=$AO$7:$AO$2042)*(ROW($W$7:$W$2042)&lt;&gt;ROW(W1384))*((R1384=0)*($R$7:$R$2042&gt;0)+(R1384&gt;0)*($R$7:$R$2042=0)))&gt;0,"SALONES UNIDOS",IF(SUMPRODUCT((W1384=$W$7:$W$2042)*(AH1384=$AH$7:$AH$2042)*((AN1384&lt;$AO$7:$AO$2042)*(AO1384&gt;$AN$7:$AN$2042))*(ROW($W$7:$W$2042)&lt;&gt;ROW(W1384)))&gt;0,"Cruzado","Sin cruce")))</f>
        <v>Sin cruce</v>
      </c>
      <c r="AQ1384" s="22"/>
      <c r="AR1384" s="22"/>
      <c r="AS1384" s="104">
        <f t="shared" si="663"/>
        <v>0.66666666666666663</v>
      </c>
      <c r="AT1384" s="104">
        <f t="shared" si="664"/>
        <v>0.73611111111111116</v>
      </c>
      <c r="AU1384" s="361" t="str" cm="1">
        <f t="array" ref="AU1384">IF(AB1384="","",IF(SUMPRODUCT((AB1384=$AB$989:$AB$1558)*(AH1384=$AH$989:$AH$1558)*(AQ1384=$AQ$989:$AQ$1558)*(AR1384=$AR$989:$AR$1558)*(ROW($AB$989:$AB$1558)&lt;&gt;ROW(AB1384))*((R1384=0)*($R$989:$R$1558&gt;0)+(R1384&gt;0)*($R$989:$R$1558=0)))&gt;0,"SALONES UNIDOS",IF(SUMPRODUCT((AB1384=$AB$989:$AB$1558)*(AH1384=$AH$989:$AH$1558)*((AQ1384&lt;$AR$989:$AR$1558)*(AR1384&gt;$AQ$989:$AQ$1558))*(ROW($AB$989:$AB$1558)&lt;&gt;ROW(AB1384)))&gt;0,"Cruzado","Sin cruce")))</f>
        <v/>
      </c>
      <c r="AV1384" s="361" t="str" cm="1">
        <f t="array" ref="AV1384">IF(AD1384="","",IF(SUMPRODUCT((AD1384=$AD$989:$AD$1558)*(AH1384=$AH$989:$AH$1558)*(AS1384=$AS$989:$AS$1558)*(AT1384=$AT$989:$AT$1558)*(ROW($AD$989:$AD$1558)&lt;&gt;ROW(AD1384))*((R1384=0)*($R$989:$R$1558&gt;0)+(R1384&gt;0)*($R$989:$R$1558=0)))&gt;0,"SALONES UNIDOS",IF(SUMPRODUCT((AD1384=$AD$989:$AD$1558)*(AH1384=$AH$989:$AH$1558)*((AS1384&lt;$AT$989:$AT$1558)*(AT1384&gt;$AS$989:$AS$1558))*(ROW($AD$989:$AD$1558)&lt;&gt;ROW(AD1384)))&gt;0,"Cruzado","Sin cruce")))</f>
        <v>Sin cruce</v>
      </c>
      <c r="AW1384" s="104" t="str">
        <f t="shared" si="637"/>
        <v>OB5PRINCIPALA</v>
      </c>
      <c r="AX1384" s="104" t="str" cm="1">
        <f t="array" ref="AX1384">IF(AW1384="","",IF(SUMPRODUCT((AW1384=$AW$7:$AW$2042)*(AH1384=$AH$7:$AH$2042)*(AN1384=$AN$7:$AN$2042)*(AO1384=$AO$7:$AO$2042)*(ROW($AW$7:$AW$2042)&lt;&gt;ROW(AW1384))*((R1384=0)*($R$7:$R$2042&gt;0)+(R1384&gt;0)*($R$7:$R$2042=0)))&gt;0,"SALONES UNIDOS",IF(SUMPRODUCT((AW1384=$AW$7:$AW$2042)*(AH1384=$AH$7:$AH$2042)*((AN1384&lt;$AO$7:$AO$2042)*(AO1384&gt;$AN$7:$AN$2042))*(ROW($AW$7:$AW$2042)&lt;&gt;ROW(AW1384)))&gt;0,"Cruzado","Sin cruce")))</f>
        <v>Sin cruce</v>
      </c>
    </row>
    <row r="1385" spans="2:50" ht="19.8" hidden="1" customHeight="1" x14ac:dyDescent="0.25">
      <c r="B1385" s="494" t="s">
        <v>314</v>
      </c>
      <c r="C1385" s="369" t="s">
        <v>970</v>
      </c>
      <c r="D1385" s="369">
        <v>20261</v>
      </c>
      <c r="E1385" s="373" t="s">
        <v>280</v>
      </c>
      <c r="F1385" s="370" t="s">
        <v>291</v>
      </c>
      <c r="G1385" s="373" t="s">
        <v>295</v>
      </c>
      <c r="H1385" s="373">
        <v>5</v>
      </c>
      <c r="I1385" s="373" t="s">
        <v>278</v>
      </c>
      <c r="J1385" s="373" t="s">
        <v>278</v>
      </c>
      <c r="K1385" s="194" t="s">
        <v>703</v>
      </c>
      <c r="L1385" s="364" t="s">
        <v>617</v>
      </c>
      <c r="M1385" s="364" t="s">
        <v>349</v>
      </c>
      <c r="N1385" s="364" t="s">
        <v>318</v>
      </c>
      <c r="O1385" s="373" t="s">
        <v>315</v>
      </c>
      <c r="P1385" s="364">
        <v>3</v>
      </c>
      <c r="Q1385" s="364">
        <v>0</v>
      </c>
      <c r="R1385" s="369">
        <v>3</v>
      </c>
      <c r="S1385" s="364">
        <v>4</v>
      </c>
      <c r="T1385" s="8"/>
      <c r="U1385" s="374">
        <v>35</v>
      </c>
      <c r="V1385" s="370">
        <v>9916820</v>
      </c>
      <c r="W1385" s="373" t="s">
        <v>141</v>
      </c>
      <c r="X1385" s="364" t="s">
        <v>315</v>
      </c>
      <c r="Y1385" s="364" t="s">
        <v>686</v>
      </c>
      <c r="Z1385" s="364"/>
      <c r="AA1385" s="364"/>
      <c r="AB1385" s="364" t="s">
        <v>859</v>
      </c>
      <c r="AC1385" s="364"/>
      <c r="AD1385" s="369"/>
      <c r="AE1385" s="370"/>
      <c r="AF1385" s="370"/>
      <c r="AG1385" s="370" t="s">
        <v>559</v>
      </c>
      <c r="AH1385" s="364">
        <v>4</v>
      </c>
      <c r="AI1385" s="364">
        <v>8</v>
      </c>
      <c r="AJ1385" s="364">
        <v>30</v>
      </c>
      <c r="AK1385" s="364">
        <v>11</v>
      </c>
      <c r="AL1385" s="364">
        <v>0</v>
      </c>
      <c r="AM1385" s="22">
        <f t="shared" si="634"/>
        <v>3</v>
      </c>
      <c r="AN1385" s="104">
        <f t="shared" si="630"/>
        <v>0.35416666666666663</v>
      </c>
      <c r="AO1385" s="104">
        <f t="shared" si="631"/>
        <v>0.45833333333333331</v>
      </c>
      <c r="AP1385" s="22" t="str" cm="1">
        <f t="array" ref="AP1385">IF(W1385="","",IF(SUMPRODUCT((W1385=$W$7:$W$2042)*(AH1385=$AH$7:$AH$2042)*(AN1385=$AN$7:$AN$2042)*(AO1385=$AO$7:$AO$2042)*(ROW($W$7:$W$2042)&lt;&gt;ROW(W1385))*((R1385=0)*($R$7:$R$2042&gt;0)+(R1385&gt;0)*($R$7:$R$2042=0)))&gt;0,"SALONES UNIDOS",IF(SUMPRODUCT((W1385=$W$7:$W$2042)*(AH1385=$AH$7:$AH$2042)*((AN1385&lt;$AO$7:$AO$2042)*(AO1385&gt;$AN$7:$AN$2042))*(ROW($W$7:$W$2042)&lt;&gt;ROW(W1385)))&gt;0,"Cruzado","Sin cruce")))</f>
        <v>Sin cruce</v>
      </c>
      <c r="AQ1385" s="104">
        <f>AN1385</f>
        <v>0.35416666666666663</v>
      </c>
      <c r="AR1385" s="104">
        <f>AO1385</f>
        <v>0.45833333333333331</v>
      </c>
      <c r="AS1385" s="22"/>
      <c r="AT1385" s="22"/>
      <c r="AU1385" s="361" t="str" cm="1">
        <f t="array" ref="AU1385">IF(AB1385="","",IF(SUMPRODUCT((AB1385=$AB$989:$AB$1558)*(AH1385=$AH$989:$AH$1558)*(AQ1385=$AQ$989:$AQ$1558)*(AR1385=$AR$989:$AR$1558)*(ROW($AB$989:$AB$1558)&lt;&gt;ROW(AB1385))*((R1385=0)*($R$989:$R$1558&gt;0)+(R1385&gt;0)*($R$989:$R$1558=0)))&gt;0,"SALONES UNIDOS",IF(SUMPRODUCT((AB1385=$AB$989:$AB$1558)*(AH1385=$AH$989:$AH$1558)*((AQ1385&lt;$AR$989:$AR$1558)*(AR1385&gt;$AQ$989:$AQ$1558))*(ROW($AB$989:$AB$1558)&lt;&gt;ROW(AB1385)))&gt;0,"Cruzado","Sin cruce")))</f>
        <v>Sin cruce</v>
      </c>
      <c r="AV1385" s="361" t="str" cm="1">
        <f t="array" ref="AV1385">IF(AD1385="","",IF(SUMPRODUCT((AD1385=$AD$989:$AD$1558)*(AH1385=$AH$989:$AH$1558)*(AS1385=$AS$989:$AS$1558)*(AT1385=$AT$989:$AT$1558)*(ROW($AD$989:$AD$1558)&lt;&gt;ROW(AD1385))*((R1385=0)*($R$989:$R$1558&gt;0)+(R1385&gt;0)*($R$989:$R$1558=0)))&gt;0,"SALONES UNIDOS",IF(SUMPRODUCT((AD1385=$AD$989:$AD$1558)*(AH1385=$AH$989:$AH$1558)*((AS1385&lt;$AT$989:$AT$1558)*(AT1385&gt;$AS$989:$AS$1558))*(ROW($AD$989:$AD$1558)&lt;&gt;ROW(AD1385)))&gt;0,"Cruzado","Sin cruce")))</f>
        <v/>
      </c>
      <c r="AW1385" s="104" t="str">
        <f t="shared" si="637"/>
        <v>OB5PRINCIPALA</v>
      </c>
      <c r="AX1385" s="104" t="str" cm="1">
        <f t="array" ref="AX1385">IF(AW1385="","",IF(SUMPRODUCT((AW1385=$AW$7:$AW$2042)*(AH1385=$AH$7:$AH$2042)*(AN1385=$AN$7:$AN$2042)*(AO1385=$AO$7:$AO$2042)*(ROW($AW$7:$AW$2042)&lt;&gt;ROW(AW1385))*((R1385=0)*($R$7:$R$2042&gt;0)+(R1385&gt;0)*($R$7:$R$2042=0)))&gt;0,"SALONES UNIDOS",IF(SUMPRODUCT((AW1385=$AW$7:$AW$2042)*(AH1385=$AH$7:$AH$2042)*((AN1385&lt;$AO$7:$AO$2042)*(AO1385&gt;$AN$7:$AN$2042))*(ROW($AW$7:$AW$2042)&lt;&gt;ROW(AW1385)))&gt;0,"Cruzado","Sin cruce")))</f>
        <v>Sin cruce</v>
      </c>
    </row>
    <row r="1386" spans="2:50" ht="19.8" hidden="1" customHeight="1" x14ac:dyDescent="0.25">
      <c r="B1386" s="494" t="s">
        <v>314</v>
      </c>
      <c r="C1386" s="369" t="s">
        <v>970</v>
      </c>
      <c r="D1386" s="369">
        <v>20261</v>
      </c>
      <c r="E1386" s="373" t="s">
        <v>280</v>
      </c>
      <c r="F1386" s="370" t="s">
        <v>291</v>
      </c>
      <c r="G1386" s="373" t="s">
        <v>295</v>
      </c>
      <c r="H1386" s="373">
        <v>5</v>
      </c>
      <c r="I1386" s="373" t="s">
        <v>552</v>
      </c>
      <c r="J1386" s="373" t="s">
        <v>278</v>
      </c>
      <c r="K1386" s="194" t="s">
        <v>703</v>
      </c>
      <c r="L1386" s="364" t="s">
        <v>617</v>
      </c>
      <c r="M1386" s="364" t="s">
        <v>349</v>
      </c>
      <c r="N1386" s="364" t="s">
        <v>318</v>
      </c>
      <c r="O1386" s="373" t="s">
        <v>315</v>
      </c>
      <c r="P1386" s="364">
        <v>0</v>
      </c>
      <c r="Q1386" s="364">
        <v>2</v>
      </c>
      <c r="R1386" s="369">
        <v>2</v>
      </c>
      <c r="S1386" s="364">
        <v>4</v>
      </c>
      <c r="T1386" s="8"/>
      <c r="U1386" s="374">
        <v>18</v>
      </c>
      <c r="V1386" s="370">
        <v>9916820</v>
      </c>
      <c r="W1386" s="373" t="s">
        <v>141</v>
      </c>
      <c r="X1386" s="364" t="s">
        <v>315</v>
      </c>
      <c r="Y1386" s="364" t="s">
        <v>686</v>
      </c>
      <c r="Z1386" s="364"/>
      <c r="AA1386" s="364"/>
      <c r="AB1386" s="370"/>
      <c r="AC1386" s="364"/>
      <c r="AD1386" s="364" t="s">
        <v>845</v>
      </c>
      <c r="AE1386" s="370"/>
      <c r="AF1386" s="370"/>
      <c r="AG1386" s="370" t="s">
        <v>301</v>
      </c>
      <c r="AH1386" s="364">
        <v>4</v>
      </c>
      <c r="AI1386" s="364">
        <v>11</v>
      </c>
      <c r="AJ1386" s="364">
        <v>0</v>
      </c>
      <c r="AK1386" s="364">
        <v>12</v>
      </c>
      <c r="AL1386" s="364">
        <v>40</v>
      </c>
      <c r="AM1386" s="22">
        <f t="shared" si="634"/>
        <v>2</v>
      </c>
      <c r="AN1386" s="104">
        <f t="shared" si="630"/>
        <v>0.45833333333333331</v>
      </c>
      <c r="AO1386" s="104">
        <f t="shared" si="631"/>
        <v>0.52777777777777779</v>
      </c>
      <c r="AP1386" s="22" t="str" cm="1">
        <f t="array" ref="AP1386">IF(W1386="","",IF(SUMPRODUCT((W1386=$W$7:$W$2042)*(AH1386=$AH$7:$AH$2042)*(AN1386=$AN$7:$AN$2042)*(AO1386=$AO$7:$AO$2042)*(ROW($W$7:$W$2042)&lt;&gt;ROW(W1386))*((R1386=0)*($R$7:$R$2042&gt;0)+(R1386&gt;0)*($R$7:$R$2042=0)))&gt;0,"SALONES UNIDOS",IF(SUMPRODUCT((W1386=$W$7:$W$2042)*(AH1386=$AH$7:$AH$2042)*((AN1386&lt;$AO$7:$AO$2042)*(AO1386&gt;$AN$7:$AN$2042))*(ROW($W$7:$W$2042)&lt;&gt;ROW(W1386)))&gt;0,"Cruzado","Sin cruce")))</f>
        <v>Sin cruce</v>
      </c>
      <c r="AQ1386" s="22"/>
      <c r="AR1386" s="22"/>
      <c r="AS1386" s="104">
        <f t="shared" ref="AS1386:AS1387" si="665">AN1386</f>
        <v>0.45833333333333331</v>
      </c>
      <c r="AT1386" s="104">
        <f t="shared" ref="AT1386:AT1387" si="666">AO1386</f>
        <v>0.52777777777777779</v>
      </c>
      <c r="AU1386" s="361" t="str" cm="1">
        <f t="array" ref="AU1386">IF(AB1386="","",IF(SUMPRODUCT((AB1386=$AB$989:$AB$1558)*(AH1386=$AH$989:$AH$1558)*(AQ1386=$AQ$989:$AQ$1558)*(AR1386=$AR$989:$AR$1558)*(ROW($AB$989:$AB$1558)&lt;&gt;ROW(AB1386))*((R1386=0)*($R$989:$R$1558&gt;0)+(R1386&gt;0)*($R$989:$R$1558=0)))&gt;0,"SALONES UNIDOS",IF(SUMPRODUCT((AB1386=$AB$989:$AB$1558)*(AH1386=$AH$989:$AH$1558)*((AQ1386&lt;$AR$989:$AR$1558)*(AR1386&gt;$AQ$989:$AQ$1558))*(ROW($AB$989:$AB$1558)&lt;&gt;ROW(AB1386)))&gt;0,"Cruzado","Sin cruce")))</f>
        <v/>
      </c>
      <c r="AV1386" s="361" t="str" cm="1">
        <f t="array" ref="AV1386">IF(AD1386="","",IF(SUMPRODUCT((AD1386=$AD$989:$AD$1558)*(AH1386=$AH$989:$AH$1558)*(AS1386=$AS$989:$AS$1558)*(AT1386=$AT$989:$AT$1558)*(ROW($AD$989:$AD$1558)&lt;&gt;ROW(AD1386))*((R1386=0)*($R$989:$R$1558&gt;0)+(R1386&gt;0)*($R$989:$R$1558=0)))&gt;0,"SALONES UNIDOS",IF(SUMPRODUCT((AD1386=$AD$989:$AD$1558)*(AH1386=$AH$989:$AH$1558)*((AS1386&lt;$AT$989:$AT$1558)*(AT1386&gt;$AS$989:$AS$1558))*(ROW($AD$989:$AD$1558)&lt;&gt;ROW(AD1386)))&gt;0,"Cruzado","Sin cruce")))</f>
        <v>Sin cruce</v>
      </c>
      <c r="AW1386" s="104" t="str">
        <f t="shared" si="637"/>
        <v>OB5PRINCIPALA</v>
      </c>
      <c r="AX1386" s="104" t="str" cm="1">
        <f t="array" ref="AX1386">IF(AW1386="","",IF(SUMPRODUCT((AW1386=$AW$7:$AW$2042)*(AH1386=$AH$7:$AH$2042)*(AN1386=$AN$7:$AN$2042)*(AO1386=$AO$7:$AO$2042)*(ROW($AW$7:$AW$2042)&lt;&gt;ROW(AW1386))*((R1386=0)*($R$7:$R$2042&gt;0)+(R1386&gt;0)*($R$7:$R$2042=0)))&gt;0,"SALONES UNIDOS",IF(SUMPRODUCT((AW1386=$AW$7:$AW$2042)*(AH1386=$AH$7:$AH$2042)*((AN1386&lt;$AO$7:$AO$2042)*(AO1386&gt;$AN$7:$AN$2042))*(ROW($AW$7:$AW$2042)&lt;&gt;ROW(AW1386)))&gt;0,"Cruzado","Sin cruce")))</f>
        <v>Sin cruce</v>
      </c>
    </row>
    <row r="1387" spans="2:50" ht="19.8" hidden="1" customHeight="1" x14ac:dyDescent="0.25">
      <c r="B1387" s="494" t="s">
        <v>314</v>
      </c>
      <c r="C1387" s="369" t="s">
        <v>970</v>
      </c>
      <c r="D1387" s="369">
        <v>20261</v>
      </c>
      <c r="E1387" s="373" t="s">
        <v>280</v>
      </c>
      <c r="F1387" s="370" t="s">
        <v>291</v>
      </c>
      <c r="G1387" s="373" t="s">
        <v>295</v>
      </c>
      <c r="H1387" s="373">
        <v>5</v>
      </c>
      <c r="I1387" s="373" t="s">
        <v>560</v>
      </c>
      <c r="J1387" s="373" t="s">
        <v>278</v>
      </c>
      <c r="K1387" s="194" t="s">
        <v>703</v>
      </c>
      <c r="L1387" s="364" t="s">
        <v>617</v>
      </c>
      <c r="M1387" s="364" t="s">
        <v>349</v>
      </c>
      <c r="N1387" s="364" t="s">
        <v>318</v>
      </c>
      <c r="O1387" s="373" t="s">
        <v>315</v>
      </c>
      <c r="P1387" s="364">
        <v>0</v>
      </c>
      <c r="Q1387" s="364">
        <v>2</v>
      </c>
      <c r="R1387" s="369">
        <v>2</v>
      </c>
      <c r="S1387" s="364">
        <v>4</v>
      </c>
      <c r="T1387" s="8"/>
      <c r="U1387" s="374">
        <v>17</v>
      </c>
      <c r="V1387" s="370">
        <v>9916820</v>
      </c>
      <c r="W1387" s="373" t="s">
        <v>141</v>
      </c>
      <c r="X1387" s="364" t="s">
        <v>315</v>
      </c>
      <c r="Y1387" s="364" t="s">
        <v>686</v>
      </c>
      <c r="Z1387" s="364"/>
      <c r="AA1387" s="364"/>
      <c r="AB1387" s="370"/>
      <c r="AC1387" s="364"/>
      <c r="AD1387" s="364" t="s">
        <v>845</v>
      </c>
      <c r="AE1387" s="370"/>
      <c r="AF1387" s="370"/>
      <c r="AG1387" s="370" t="s">
        <v>301</v>
      </c>
      <c r="AH1387" s="364">
        <v>4</v>
      </c>
      <c r="AI1387" s="364">
        <v>12</v>
      </c>
      <c r="AJ1387" s="364">
        <v>40</v>
      </c>
      <c r="AK1387" s="364">
        <v>14</v>
      </c>
      <c r="AL1387" s="364">
        <v>20</v>
      </c>
      <c r="AM1387" s="22">
        <f t="shared" si="634"/>
        <v>2</v>
      </c>
      <c r="AN1387" s="104">
        <f t="shared" si="630"/>
        <v>0.52777777777777779</v>
      </c>
      <c r="AO1387" s="104">
        <f t="shared" si="631"/>
        <v>0.59722222222222221</v>
      </c>
      <c r="AP1387" s="22" t="str" cm="1">
        <f t="array" ref="AP1387">IF(W1387="","",IF(SUMPRODUCT((W1387=$W$7:$W$2042)*(AH1387=$AH$7:$AH$2042)*(AN1387=$AN$7:$AN$2042)*(AO1387=$AO$7:$AO$2042)*(ROW($W$7:$W$2042)&lt;&gt;ROW(W1387))*((R1387=0)*($R$7:$R$2042&gt;0)+(R1387&gt;0)*($R$7:$R$2042=0)))&gt;0,"SALONES UNIDOS",IF(SUMPRODUCT((W1387=$W$7:$W$2042)*(AH1387=$AH$7:$AH$2042)*((AN1387&lt;$AO$7:$AO$2042)*(AO1387&gt;$AN$7:$AN$2042))*(ROW($W$7:$W$2042)&lt;&gt;ROW(W1387)))&gt;0,"Cruzado","Sin cruce")))</f>
        <v>Sin cruce</v>
      </c>
      <c r="AQ1387" s="22"/>
      <c r="AR1387" s="22"/>
      <c r="AS1387" s="104">
        <f t="shared" si="665"/>
        <v>0.52777777777777779</v>
      </c>
      <c r="AT1387" s="104">
        <f t="shared" si="666"/>
        <v>0.59722222222222221</v>
      </c>
      <c r="AU1387" s="361" t="str" cm="1">
        <f t="array" ref="AU1387">IF(AB1387="","",IF(SUMPRODUCT((AB1387=$AB$989:$AB$1558)*(AH1387=$AH$989:$AH$1558)*(AQ1387=$AQ$989:$AQ$1558)*(AR1387=$AR$989:$AR$1558)*(ROW($AB$989:$AB$1558)&lt;&gt;ROW(AB1387))*((R1387=0)*($R$989:$R$1558&gt;0)+(R1387&gt;0)*($R$989:$R$1558=0)))&gt;0,"SALONES UNIDOS",IF(SUMPRODUCT((AB1387=$AB$989:$AB$1558)*(AH1387=$AH$989:$AH$1558)*((AQ1387&lt;$AR$989:$AR$1558)*(AR1387&gt;$AQ$989:$AQ$1558))*(ROW($AB$989:$AB$1558)&lt;&gt;ROW(AB1387)))&gt;0,"Cruzado","Sin cruce")))</f>
        <v/>
      </c>
      <c r="AV1387" s="361" t="str" cm="1">
        <f t="array" ref="AV1387">IF(AD1387="","",IF(SUMPRODUCT((AD1387=$AD$989:$AD$1558)*(AH1387=$AH$989:$AH$1558)*(AS1387=$AS$989:$AS$1558)*(AT1387=$AT$989:$AT$1558)*(ROW($AD$989:$AD$1558)&lt;&gt;ROW(AD1387))*((R1387=0)*($R$989:$R$1558&gt;0)+(R1387&gt;0)*($R$989:$R$1558=0)))&gt;0,"SALONES UNIDOS",IF(SUMPRODUCT((AD1387=$AD$989:$AD$1558)*(AH1387=$AH$989:$AH$1558)*((AS1387&lt;$AT$989:$AT$1558)*(AT1387&gt;$AS$989:$AS$1558))*(ROW($AD$989:$AD$1558)&lt;&gt;ROW(AD1387)))&gt;0,"Cruzado","Sin cruce")))</f>
        <v>Sin cruce</v>
      </c>
      <c r="AW1387" s="104" t="str">
        <f t="shared" si="637"/>
        <v>OB5PRINCIPALA</v>
      </c>
      <c r="AX1387" s="104" t="str" cm="1">
        <f t="array" ref="AX1387">IF(AW1387="","",IF(SUMPRODUCT((AW1387=$AW$7:$AW$2042)*(AH1387=$AH$7:$AH$2042)*(AN1387=$AN$7:$AN$2042)*(AO1387=$AO$7:$AO$2042)*(ROW($AW$7:$AW$2042)&lt;&gt;ROW(AW1387))*((R1387=0)*($R$7:$R$2042&gt;0)+(R1387&gt;0)*($R$7:$R$2042=0)))&gt;0,"SALONES UNIDOS",IF(SUMPRODUCT((AW1387=$AW$7:$AW$2042)*(AH1387=$AH$7:$AH$2042)*((AN1387&lt;$AO$7:$AO$2042)*(AO1387&gt;$AN$7:$AN$2042))*(ROW($AW$7:$AW$2042)&lt;&gt;ROW(AW1387)))&gt;0,"Cruzado","Sin cruce")))</f>
        <v>Sin cruce</v>
      </c>
    </row>
    <row r="1388" spans="2:50" ht="19.8" hidden="1" customHeight="1" x14ac:dyDescent="0.25">
      <c r="B1388" s="494" t="s">
        <v>314</v>
      </c>
      <c r="C1388" s="369" t="s">
        <v>970</v>
      </c>
      <c r="D1388" s="369">
        <v>20261</v>
      </c>
      <c r="E1388" s="373" t="s">
        <v>280</v>
      </c>
      <c r="F1388" s="370" t="s">
        <v>291</v>
      </c>
      <c r="G1388" s="373" t="s">
        <v>295</v>
      </c>
      <c r="H1388" s="373">
        <v>5</v>
      </c>
      <c r="I1388" s="373" t="s">
        <v>281</v>
      </c>
      <c r="J1388" s="373" t="s">
        <v>281</v>
      </c>
      <c r="K1388" s="194" t="s">
        <v>698</v>
      </c>
      <c r="L1388" s="364" t="s">
        <v>699</v>
      </c>
      <c r="M1388" s="364" t="s">
        <v>324</v>
      </c>
      <c r="N1388" s="364" t="s">
        <v>318</v>
      </c>
      <c r="O1388" s="373" t="s">
        <v>315</v>
      </c>
      <c r="P1388" s="364">
        <v>2</v>
      </c>
      <c r="Q1388" s="364">
        <v>4</v>
      </c>
      <c r="R1388" s="369">
        <v>6</v>
      </c>
      <c r="S1388" s="364">
        <v>4</v>
      </c>
      <c r="T1388" s="8"/>
      <c r="U1388" s="374">
        <v>35</v>
      </c>
      <c r="V1388" s="370">
        <v>70431834</v>
      </c>
      <c r="W1388" s="373" t="s">
        <v>32</v>
      </c>
      <c r="X1388" s="364" t="s">
        <v>315</v>
      </c>
      <c r="Y1388" s="364" t="s">
        <v>686</v>
      </c>
      <c r="Z1388" s="364"/>
      <c r="AA1388" s="364"/>
      <c r="AB1388" s="364" t="s">
        <v>859</v>
      </c>
      <c r="AC1388" s="364"/>
      <c r="AD1388" s="369"/>
      <c r="AE1388" s="370"/>
      <c r="AF1388" s="370"/>
      <c r="AG1388" s="370" t="s">
        <v>319</v>
      </c>
      <c r="AH1388" s="364">
        <v>2</v>
      </c>
      <c r="AI1388" s="364">
        <v>7</v>
      </c>
      <c r="AJ1388" s="364">
        <v>40</v>
      </c>
      <c r="AK1388" s="364">
        <v>12</v>
      </c>
      <c r="AL1388" s="364">
        <v>40</v>
      </c>
      <c r="AM1388" s="22">
        <f t="shared" si="634"/>
        <v>6</v>
      </c>
      <c r="AN1388" s="104">
        <f t="shared" si="630"/>
        <v>0.31944444444444448</v>
      </c>
      <c r="AO1388" s="104">
        <f t="shared" si="631"/>
        <v>0.52777777777777779</v>
      </c>
      <c r="AP1388" s="22" t="str" cm="1">
        <f t="array" ref="AP1388">IF(W1388="","",IF(SUMPRODUCT((W1388=$W$7:$W$2042)*(AH1388=$AH$7:$AH$2042)*(AN1388=$AN$7:$AN$2042)*(AO1388=$AO$7:$AO$2042)*(ROW($W$7:$W$2042)&lt;&gt;ROW(W1388))*((R1388=0)*($R$7:$R$2042&gt;0)+(R1388&gt;0)*($R$7:$R$2042=0)))&gt;0,"SALONES UNIDOS",IF(SUMPRODUCT((W1388=$W$7:$W$2042)*(AH1388=$AH$7:$AH$2042)*((AN1388&lt;$AO$7:$AO$2042)*(AO1388&gt;$AN$7:$AN$2042))*(ROW($W$7:$W$2042)&lt;&gt;ROW(W1388)))&gt;0,"Cruzado","Sin cruce")))</f>
        <v>Sin cruce</v>
      </c>
      <c r="AQ1388" s="104">
        <f t="shared" ref="AQ1388:AQ1391" si="667">AN1388</f>
        <v>0.31944444444444448</v>
      </c>
      <c r="AR1388" s="104">
        <f t="shared" ref="AR1388:AR1391" si="668">AO1388</f>
        <v>0.52777777777777779</v>
      </c>
      <c r="AS1388" s="22"/>
      <c r="AT1388" s="22"/>
      <c r="AU1388" s="361" t="str" cm="1">
        <f t="array" ref="AU1388">IF(AB1388="","",IF(SUMPRODUCT((AB1388=$AB$989:$AB$1558)*(AH1388=$AH$989:$AH$1558)*(AQ1388=$AQ$989:$AQ$1558)*(AR1388=$AR$989:$AR$1558)*(ROW($AB$989:$AB$1558)&lt;&gt;ROW(AB1388))*((R1388=0)*($R$989:$R$1558&gt;0)+(R1388&gt;0)*($R$989:$R$1558=0)))&gt;0,"SALONES UNIDOS",IF(SUMPRODUCT((AB1388=$AB$989:$AB$1558)*(AH1388=$AH$989:$AH$1558)*((AQ1388&lt;$AR$989:$AR$1558)*(AR1388&gt;$AQ$989:$AQ$1558))*(ROW($AB$989:$AB$1558)&lt;&gt;ROW(AB1388)))&gt;0,"Cruzado","Sin cruce")))</f>
        <v>Sin cruce</v>
      </c>
      <c r="AV1388" s="361" t="str" cm="1">
        <f t="array" ref="AV1388">IF(AD1388="","",IF(SUMPRODUCT((AD1388=$AD$989:$AD$1558)*(AH1388=$AH$989:$AH$1558)*(AS1388=$AS$989:$AS$1558)*(AT1388=$AT$989:$AT$1558)*(ROW($AD$989:$AD$1558)&lt;&gt;ROW(AD1388))*((R1388=0)*($R$989:$R$1558&gt;0)+(R1388&gt;0)*($R$989:$R$1558=0)))&gt;0,"SALONES UNIDOS",IF(SUMPRODUCT((AD1388=$AD$989:$AD$1558)*(AH1388=$AH$989:$AH$1558)*((AS1388&lt;$AT$989:$AT$1558)*(AT1388&gt;$AS$989:$AS$1558))*(ROW($AD$989:$AD$1558)&lt;&gt;ROW(AD1388)))&gt;0,"Cruzado","Sin cruce")))</f>
        <v/>
      </c>
      <c r="AW1388" s="104" t="str">
        <f t="shared" si="637"/>
        <v>OB5PRINCIPALB</v>
      </c>
      <c r="AX1388" s="104" t="str" cm="1">
        <f t="array" ref="AX1388">IF(AW1388="","",IF(SUMPRODUCT((AW1388=$AW$7:$AW$2042)*(AH1388=$AH$7:$AH$2042)*(AN1388=$AN$7:$AN$2042)*(AO1388=$AO$7:$AO$2042)*(ROW($AW$7:$AW$2042)&lt;&gt;ROW(AW1388))*((R1388=0)*($R$7:$R$2042&gt;0)+(R1388&gt;0)*($R$7:$R$2042=0)))&gt;0,"SALONES UNIDOS",IF(SUMPRODUCT((AW1388=$AW$7:$AW$2042)*(AH1388=$AH$7:$AH$2042)*((AN1388&lt;$AO$7:$AO$2042)*(AO1388&gt;$AN$7:$AN$2042))*(ROW($AW$7:$AW$2042)&lt;&gt;ROW(AW1388)))&gt;0,"Cruzado","Sin cruce")))</f>
        <v>Sin cruce</v>
      </c>
    </row>
    <row r="1389" spans="2:50" ht="19.8" hidden="1" customHeight="1" x14ac:dyDescent="0.25">
      <c r="B1389" s="494" t="s">
        <v>314</v>
      </c>
      <c r="C1389" s="369" t="s">
        <v>970</v>
      </c>
      <c r="D1389" s="369">
        <v>20261</v>
      </c>
      <c r="E1389" s="373" t="s">
        <v>280</v>
      </c>
      <c r="F1389" s="370" t="s">
        <v>291</v>
      </c>
      <c r="G1389" s="373" t="s">
        <v>295</v>
      </c>
      <c r="H1389" s="373">
        <v>5</v>
      </c>
      <c r="I1389" s="373" t="s">
        <v>281</v>
      </c>
      <c r="J1389" s="373" t="s">
        <v>281</v>
      </c>
      <c r="K1389" s="194" t="s">
        <v>700</v>
      </c>
      <c r="L1389" s="364" t="s">
        <v>701</v>
      </c>
      <c r="M1389" s="364" t="s">
        <v>349</v>
      </c>
      <c r="N1389" s="364" t="s">
        <v>318</v>
      </c>
      <c r="O1389" s="373" t="s">
        <v>321</v>
      </c>
      <c r="P1389" s="364">
        <v>4</v>
      </c>
      <c r="Q1389" s="364">
        <v>0</v>
      </c>
      <c r="R1389" s="369">
        <v>4</v>
      </c>
      <c r="S1389" s="364">
        <v>4</v>
      </c>
      <c r="T1389" s="8"/>
      <c r="U1389" s="374">
        <v>35</v>
      </c>
      <c r="V1389" s="370">
        <v>21882986</v>
      </c>
      <c r="W1389" s="373" t="s">
        <v>169</v>
      </c>
      <c r="X1389" s="364" t="s">
        <v>315</v>
      </c>
      <c r="Y1389" s="364" t="s">
        <v>686</v>
      </c>
      <c r="Z1389" s="364"/>
      <c r="AA1389" s="364"/>
      <c r="AB1389" s="364" t="s">
        <v>864</v>
      </c>
      <c r="AC1389" s="364"/>
      <c r="AD1389" s="369"/>
      <c r="AE1389" s="370"/>
      <c r="AF1389" s="370"/>
      <c r="AG1389" s="370" t="s">
        <v>559</v>
      </c>
      <c r="AH1389" s="364">
        <v>4</v>
      </c>
      <c r="AI1389" s="364">
        <v>18</v>
      </c>
      <c r="AJ1389" s="364">
        <v>30</v>
      </c>
      <c r="AK1389" s="364">
        <v>21</v>
      </c>
      <c r="AL1389" s="364">
        <v>50</v>
      </c>
      <c r="AM1389" s="22">
        <f t="shared" si="634"/>
        <v>4</v>
      </c>
      <c r="AN1389" s="104">
        <f t="shared" si="630"/>
        <v>0.77083333333333337</v>
      </c>
      <c r="AO1389" s="104">
        <f t="shared" si="631"/>
        <v>0.90972222222222221</v>
      </c>
      <c r="AP1389" s="22" t="str" cm="1">
        <f t="array" ref="AP1389">IF(W1389="","",IF(SUMPRODUCT((W1389=$W$7:$W$2042)*(AH1389=$AH$7:$AH$2042)*(AN1389=$AN$7:$AN$2042)*(AO1389=$AO$7:$AO$2042)*(ROW($W$7:$W$2042)&lt;&gt;ROW(W1389))*((R1389=0)*($R$7:$R$2042&gt;0)+(R1389&gt;0)*($R$7:$R$2042=0)))&gt;0,"SALONES UNIDOS",IF(SUMPRODUCT((W1389=$W$7:$W$2042)*(AH1389=$AH$7:$AH$2042)*((AN1389&lt;$AO$7:$AO$2042)*(AO1389&gt;$AN$7:$AN$2042))*(ROW($W$7:$W$2042)&lt;&gt;ROW(W1389)))&gt;0,"Cruzado","Sin cruce")))</f>
        <v>Sin cruce</v>
      </c>
      <c r="AQ1389" s="104">
        <f t="shared" si="667"/>
        <v>0.77083333333333337</v>
      </c>
      <c r="AR1389" s="104">
        <f t="shared" si="668"/>
        <v>0.90972222222222221</v>
      </c>
      <c r="AS1389" s="22"/>
      <c r="AT1389" s="22"/>
      <c r="AU1389" s="361" t="str" cm="1">
        <f t="array" ref="AU1389">IF(AB1389="","",IF(SUMPRODUCT((AB1389=$AB$989:$AB$1558)*(AH1389=$AH$989:$AH$1558)*(AQ1389=$AQ$989:$AQ$1558)*(AR1389=$AR$989:$AR$1558)*(ROW($AB$989:$AB$1558)&lt;&gt;ROW(AB1389))*((R1389=0)*($R$989:$R$1558&gt;0)+(R1389&gt;0)*($R$989:$R$1558=0)))&gt;0,"SALONES UNIDOS",IF(SUMPRODUCT((AB1389=$AB$989:$AB$1558)*(AH1389=$AH$989:$AH$1558)*((AQ1389&lt;$AR$989:$AR$1558)*(AR1389&gt;$AQ$989:$AQ$1558))*(ROW($AB$989:$AB$1558)&lt;&gt;ROW(AB1389)))&gt;0,"Cruzado","Sin cruce")))</f>
        <v>Sin cruce</v>
      </c>
      <c r="AV1389" s="361" t="str" cm="1">
        <f t="array" ref="AV1389">IF(AD1389="","",IF(SUMPRODUCT((AD1389=$AD$989:$AD$1558)*(AH1389=$AH$989:$AH$1558)*(AS1389=$AS$989:$AS$1558)*(AT1389=$AT$989:$AT$1558)*(ROW($AD$989:$AD$1558)&lt;&gt;ROW(AD1389))*((R1389=0)*($R$989:$R$1558&gt;0)+(R1389&gt;0)*($R$989:$R$1558=0)))&gt;0,"SALONES UNIDOS",IF(SUMPRODUCT((AD1389=$AD$989:$AD$1558)*(AH1389=$AH$989:$AH$1558)*((AS1389&lt;$AT$989:$AT$1558)*(AT1389&gt;$AS$989:$AS$1558))*(ROW($AD$989:$AD$1558)&lt;&gt;ROW(AD1389)))&gt;0,"Cruzado","Sin cruce")))</f>
        <v/>
      </c>
      <c r="AW1389" s="104" t="str">
        <f t="shared" si="637"/>
        <v>OB5PRINCIPALB</v>
      </c>
      <c r="AX1389" s="104" t="str" cm="1">
        <f t="array" ref="AX1389">IF(AW1389="","",IF(SUMPRODUCT((AW1389=$AW$7:$AW$2042)*(AH1389=$AH$7:$AH$2042)*(AN1389=$AN$7:$AN$2042)*(AO1389=$AO$7:$AO$2042)*(ROW($AW$7:$AW$2042)&lt;&gt;ROW(AW1389))*((R1389=0)*($R$7:$R$2042&gt;0)+(R1389&gt;0)*($R$7:$R$2042=0)))&gt;0,"SALONES UNIDOS",IF(SUMPRODUCT((AW1389=$AW$7:$AW$2042)*(AH1389=$AH$7:$AH$2042)*((AN1389&lt;$AO$7:$AO$2042)*(AO1389&gt;$AN$7:$AN$2042))*(ROW($AW$7:$AW$2042)&lt;&gt;ROW(AW1389)))&gt;0,"Cruzado","Sin cruce")))</f>
        <v>Sin cruce</v>
      </c>
    </row>
    <row r="1390" spans="2:50" ht="19.8" hidden="1" customHeight="1" x14ac:dyDescent="0.25">
      <c r="B1390" s="494" t="s">
        <v>314</v>
      </c>
      <c r="C1390" s="369" t="s">
        <v>970</v>
      </c>
      <c r="D1390" s="369">
        <v>20261</v>
      </c>
      <c r="E1390" s="373" t="s">
        <v>280</v>
      </c>
      <c r="F1390" s="370" t="s">
        <v>291</v>
      </c>
      <c r="G1390" s="373" t="s">
        <v>295</v>
      </c>
      <c r="H1390" s="373">
        <v>5</v>
      </c>
      <c r="I1390" s="373" t="s">
        <v>281</v>
      </c>
      <c r="J1390" s="373" t="s">
        <v>281</v>
      </c>
      <c r="K1390" s="194" t="s">
        <v>382</v>
      </c>
      <c r="L1390" s="364" t="s">
        <v>383</v>
      </c>
      <c r="M1390" s="364" t="s">
        <v>349</v>
      </c>
      <c r="N1390" s="364" t="s">
        <v>318</v>
      </c>
      <c r="O1390" s="373" t="s">
        <v>315</v>
      </c>
      <c r="P1390" s="364">
        <v>2</v>
      </c>
      <c r="Q1390" s="364">
        <v>2</v>
      </c>
      <c r="R1390" s="369">
        <v>4</v>
      </c>
      <c r="S1390" s="364">
        <v>3</v>
      </c>
      <c r="T1390" s="8"/>
      <c r="U1390" s="374">
        <v>35</v>
      </c>
      <c r="V1390" s="370">
        <v>21535273</v>
      </c>
      <c r="W1390" s="373" t="s">
        <v>959</v>
      </c>
      <c r="X1390" s="364" t="s">
        <v>315</v>
      </c>
      <c r="Y1390" s="364"/>
      <c r="Z1390" s="364"/>
      <c r="AA1390" s="364"/>
      <c r="AB1390" s="364" t="s">
        <v>864</v>
      </c>
      <c r="AC1390" s="364"/>
      <c r="AD1390" s="369"/>
      <c r="AE1390" s="370"/>
      <c r="AF1390" s="370"/>
      <c r="AG1390" s="370" t="s">
        <v>319</v>
      </c>
      <c r="AH1390" s="364">
        <v>6</v>
      </c>
      <c r="AI1390" s="364">
        <v>11</v>
      </c>
      <c r="AJ1390" s="364">
        <v>50</v>
      </c>
      <c r="AK1390" s="364">
        <v>15</v>
      </c>
      <c r="AL1390" s="364">
        <v>10</v>
      </c>
      <c r="AM1390" s="22">
        <f t="shared" si="634"/>
        <v>4</v>
      </c>
      <c r="AN1390" s="104">
        <f t="shared" si="630"/>
        <v>0.49305555555555552</v>
      </c>
      <c r="AO1390" s="104">
        <f t="shared" si="631"/>
        <v>0.63194444444444442</v>
      </c>
      <c r="AP1390" s="22" t="str" cm="1">
        <f t="array" ref="AP1390">IF(W1390="","",IF(SUMPRODUCT((W1390=$W$7:$W$2042)*(AH1390=$AH$7:$AH$2042)*(AN1390=$AN$7:$AN$2042)*(AO1390=$AO$7:$AO$2042)*(ROW($W$7:$W$2042)&lt;&gt;ROW(W1390))*((R1390=0)*($R$7:$R$2042&gt;0)+(R1390&gt;0)*($R$7:$R$2042=0)))&gt;0,"SALONES UNIDOS",IF(SUMPRODUCT((W1390=$W$7:$W$2042)*(AH1390=$AH$7:$AH$2042)*((AN1390&lt;$AO$7:$AO$2042)*(AO1390&gt;$AN$7:$AN$2042))*(ROW($W$7:$W$2042)&lt;&gt;ROW(W1390)))&gt;0,"Cruzado","Sin cruce")))</f>
        <v>Sin cruce</v>
      </c>
      <c r="AQ1390" s="104">
        <f t="shared" si="667"/>
        <v>0.49305555555555552</v>
      </c>
      <c r="AR1390" s="104">
        <f t="shared" si="668"/>
        <v>0.63194444444444442</v>
      </c>
      <c r="AS1390" s="22"/>
      <c r="AT1390" s="22"/>
      <c r="AU1390" s="361" t="str" cm="1">
        <f t="array" ref="AU1390">IF(AB1390="","",IF(SUMPRODUCT((AB1390=$AB$989:$AB$1558)*(AH1390=$AH$989:$AH$1558)*(AQ1390=$AQ$989:$AQ$1558)*(AR1390=$AR$989:$AR$1558)*(ROW($AB$989:$AB$1558)&lt;&gt;ROW(AB1390))*((R1390=0)*($R$989:$R$1558&gt;0)+(R1390&gt;0)*($R$989:$R$1558=0)))&gt;0,"SALONES UNIDOS",IF(SUMPRODUCT((AB1390=$AB$989:$AB$1558)*(AH1390=$AH$989:$AH$1558)*((AQ1390&lt;$AR$989:$AR$1558)*(AR1390&gt;$AQ$989:$AQ$1558))*(ROW($AB$989:$AB$1558)&lt;&gt;ROW(AB1390)))&gt;0,"Cruzado","Sin cruce")))</f>
        <v>Sin cruce</v>
      </c>
      <c r="AV1390" s="361" t="str" cm="1">
        <f t="array" ref="AV1390">IF(AD1390="","",IF(SUMPRODUCT((AD1390=$AD$989:$AD$1558)*(AH1390=$AH$989:$AH$1558)*(AS1390=$AS$989:$AS$1558)*(AT1390=$AT$989:$AT$1558)*(ROW($AD$989:$AD$1558)&lt;&gt;ROW(AD1390))*((R1390=0)*($R$989:$R$1558&gt;0)+(R1390&gt;0)*($R$989:$R$1558=0)))&gt;0,"SALONES UNIDOS",IF(SUMPRODUCT((AD1390=$AD$989:$AD$1558)*(AH1390=$AH$989:$AH$1558)*((AS1390&lt;$AT$989:$AT$1558)*(AT1390&gt;$AS$989:$AS$1558))*(ROW($AD$989:$AD$1558)&lt;&gt;ROW(AD1390)))&gt;0,"Cruzado","Sin cruce")))</f>
        <v/>
      </c>
      <c r="AW1390" s="104" t="str">
        <f t="shared" si="637"/>
        <v>OB5PRINCIPALB</v>
      </c>
      <c r="AX1390" s="104" t="str" cm="1">
        <f t="array" ref="AX1390">IF(AW1390="","",IF(SUMPRODUCT((AW1390=$AW$7:$AW$2042)*(AH1390=$AH$7:$AH$2042)*(AN1390=$AN$7:$AN$2042)*(AO1390=$AO$7:$AO$2042)*(ROW($AW$7:$AW$2042)&lt;&gt;ROW(AW1390))*((R1390=0)*($R$7:$R$2042&gt;0)+(R1390&gt;0)*($R$7:$R$2042=0)))&gt;0,"SALONES UNIDOS",IF(SUMPRODUCT((AW1390=$AW$7:$AW$2042)*(AH1390=$AH$7:$AH$2042)*((AN1390&lt;$AO$7:$AO$2042)*(AO1390&gt;$AN$7:$AN$2042))*(ROW($AW$7:$AW$2042)&lt;&gt;ROW(AW1390)))&gt;0,"Cruzado","Sin cruce")))</f>
        <v>Sin cruce</v>
      </c>
    </row>
    <row r="1391" spans="2:50" ht="19.8" hidden="1" customHeight="1" x14ac:dyDescent="0.25">
      <c r="B1391" s="494" t="s">
        <v>314</v>
      </c>
      <c r="C1391" s="369" t="s">
        <v>970</v>
      </c>
      <c r="D1391" s="369">
        <v>20261</v>
      </c>
      <c r="E1391" s="373" t="s">
        <v>280</v>
      </c>
      <c r="F1391" s="370" t="s">
        <v>291</v>
      </c>
      <c r="G1391" s="373" t="s">
        <v>295</v>
      </c>
      <c r="H1391" s="373">
        <v>5</v>
      </c>
      <c r="I1391" s="373" t="s">
        <v>281</v>
      </c>
      <c r="J1391" s="373" t="s">
        <v>281</v>
      </c>
      <c r="K1391" s="194" t="s">
        <v>386</v>
      </c>
      <c r="L1391" s="364" t="s">
        <v>387</v>
      </c>
      <c r="M1391" s="364" t="s">
        <v>349</v>
      </c>
      <c r="N1391" s="364" t="s">
        <v>318</v>
      </c>
      <c r="O1391" s="373" t="s">
        <v>315</v>
      </c>
      <c r="P1391" s="364">
        <v>2</v>
      </c>
      <c r="Q1391" s="364">
        <v>0</v>
      </c>
      <c r="R1391" s="369">
        <v>2</v>
      </c>
      <c r="S1391" s="364">
        <v>6</v>
      </c>
      <c r="T1391" s="8"/>
      <c r="U1391" s="374">
        <v>35</v>
      </c>
      <c r="V1391" s="370">
        <v>6919367</v>
      </c>
      <c r="W1391" s="373" t="s">
        <v>94</v>
      </c>
      <c r="X1391" s="364" t="s">
        <v>315</v>
      </c>
      <c r="Y1391" s="364" t="s">
        <v>683</v>
      </c>
      <c r="Z1391" s="364"/>
      <c r="AA1391" s="364"/>
      <c r="AB1391" s="364" t="s">
        <v>859</v>
      </c>
      <c r="AC1391" s="364"/>
      <c r="AD1391" s="369"/>
      <c r="AE1391" s="370"/>
      <c r="AF1391" s="370"/>
      <c r="AG1391" s="370" t="s">
        <v>559</v>
      </c>
      <c r="AH1391" s="364">
        <v>5</v>
      </c>
      <c r="AI1391" s="364">
        <v>8</v>
      </c>
      <c r="AJ1391" s="364">
        <v>30</v>
      </c>
      <c r="AK1391" s="364">
        <v>10</v>
      </c>
      <c r="AL1391" s="364">
        <v>10</v>
      </c>
      <c r="AM1391" s="22">
        <f t="shared" si="634"/>
        <v>2</v>
      </c>
      <c r="AN1391" s="104">
        <f t="shared" si="630"/>
        <v>0.35416666666666663</v>
      </c>
      <c r="AO1391" s="104">
        <f t="shared" si="631"/>
        <v>0.4236111111111111</v>
      </c>
      <c r="AP1391" s="22" t="str" cm="1">
        <f t="array" ref="AP1391">IF(W1391="","",IF(SUMPRODUCT((W1391=$W$7:$W$2042)*(AH1391=$AH$7:$AH$2042)*(AN1391=$AN$7:$AN$2042)*(AO1391=$AO$7:$AO$2042)*(ROW($W$7:$W$2042)&lt;&gt;ROW(W1391))*((R1391=0)*($R$7:$R$2042&gt;0)+(R1391&gt;0)*($R$7:$R$2042=0)))&gt;0,"SALONES UNIDOS",IF(SUMPRODUCT((W1391=$W$7:$W$2042)*(AH1391=$AH$7:$AH$2042)*((AN1391&lt;$AO$7:$AO$2042)*(AO1391&gt;$AN$7:$AN$2042))*(ROW($W$7:$W$2042)&lt;&gt;ROW(W1391)))&gt;0,"Cruzado","Sin cruce")))</f>
        <v>Sin cruce</v>
      </c>
      <c r="AQ1391" s="104">
        <f t="shared" si="667"/>
        <v>0.35416666666666663</v>
      </c>
      <c r="AR1391" s="104">
        <f t="shared" si="668"/>
        <v>0.4236111111111111</v>
      </c>
      <c r="AS1391" s="22"/>
      <c r="AT1391" s="22"/>
      <c r="AU1391" s="361" t="str" cm="1">
        <f t="array" ref="AU1391">IF(AB1391="","",IF(SUMPRODUCT((AB1391=$AB$989:$AB$1558)*(AH1391=$AH$989:$AH$1558)*(AQ1391=$AQ$989:$AQ$1558)*(AR1391=$AR$989:$AR$1558)*(ROW($AB$989:$AB$1558)&lt;&gt;ROW(AB1391))*((R1391=0)*($R$989:$R$1558&gt;0)+(R1391&gt;0)*($R$989:$R$1558=0)))&gt;0,"SALONES UNIDOS",IF(SUMPRODUCT((AB1391=$AB$989:$AB$1558)*(AH1391=$AH$989:$AH$1558)*((AQ1391&lt;$AR$989:$AR$1558)*(AR1391&gt;$AQ$989:$AQ$1558))*(ROW($AB$989:$AB$1558)&lt;&gt;ROW(AB1391)))&gt;0,"Cruzado","Sin cruce")))</f>
        <v>Sin cruce</v>
      </c>
      <c r="AV1391" s="361" t="str" cm="1">
        <f t="array" ref="AV1391">IF(AD1391="","",IF(SUMPRODUCT((AD1391=$AD$989:$AD$1558)*(AH1391=$AH$989:$AH$1558)*(AS1391=$AS$989:$AS$1558)*(AT1391=$AT$989:$AT$1558)*(ROW($AD$989:$AD$1558)&lt;&gt;ROW(AD1391))*((R1391=0)*($R$989:$R$1558&gt;0)+(R1391&gt;0)*($R$989:$R$1558=0)))&gt;0,"SALONES UNIDOS",IF(SUMPRODUCT((AD1391=$AD$989:$AD$1558)*(AH1391=$AH$989:$AH$1558)*((AS1391&lt;$AT$989:$AT$1558)*(AT1391&gt;$AS$989:$AS$1558))*(ROW($AD$989:$AD$1558)&lt;&gt;ROW(AD1391)))&gt;0,"Cruzado","Sin cruce")))</f>
        <v/>
      </c>
      <c r="AW1391" s="104" t="str">
        <f t="shared" si="637"/>
        <v>OB5PRINCIPALB</v>
      </c>
      <c r="AX1391" s="104" t="str" cm="1">
        <f t="array" ref="AX1391">IF(AW1391="","",IF(SUMPRODUCT((AW1391=$AW$7:$AW$2042)*(AH1391=$AH$7:$AH$2042)*(AN1391=$AN$7:$AN$2042)*(AO1391=$AO$7:$AO$2042)*(ROW($AW$7:$AW$2042)&lt;&gt;ROW(AW1391))*((R1391=0)*($R$7:$R$2042&gt;0)+(R1391&gt;0)*($R$7:$R$2042=0)))&gt;0,"SALONES UNIDOS",IF(SUMPRODUCT((AW1391=$AW$7:$AW$2042)*(AH1391=$AH$7:$AH$2042)*((AN1391&lt;$AO$7:$AO$2042)*(AO1391&gt;$AN$7:$AN$2042))*(ROW($AW$7:$AW$2042)&lt;&gt;ROW(AW1391)))&gt;0,"Cruzado","Sin cruce")))</f>
        <v>Sin cruce</v>
      </c>
    </row>
    <row r="1392" spans="2:50" ht="19.8" hidden="1" customHeight="1" x14ac:dyDescent="0.25">
      <c r="B1392" s="494" t="s">
        <v>314</v>
      </c>
      <c r="C1392" s="369" t="s">
        <v>970</v>
      </c>
      <c r="D1392" s="369">
        <v>20261</v>
      </c>
      <c r="E1392" s="373" t="s">
        <v>280</v>
      </c>
      <c r="F1392" s="370" t="s">
        <v>291</v>
      </c>
      <c r="G1392" s="373" t="s">
        <v>295</v>
      </c>
      <c r="H1392" s="373">
        <v>5</v>
      </c>
      <c r="I1392" s="373" t="s">
        <v>412</v>
      </c>
      <c r="J1392" s="373" t="s">
        <v>281</v>
      </c>
      <c r="K1392" s="194" t="s">
        <v>386</v>
      </c>
      <c r="L1392" s="364" t="s">
        <v>387</v>
      </c>
      <c r="M1392" s="364" t="s">
        <v>349</v>
      </c>
      <c r="N1392" s="364" t="s">
        <v>318</v>
      </c>
      <c r="O1392" s="373" t="s">
        <v>315</v>
      </c>
      <c r="P1392" s="364">
        <v>0</v>
      </c>
      <c r="Q1392" s="364">
        <v>2</v>
      </c>
      <c r="R1392" s="369">
        <v>2</v>
      </c>
      <c r="S1392" s="364">
        <v>6</v>
      </c>
      <c r="T1392" s="8"/>
      <c r="U1392" s="374">
        <v>18</v>
      </c>
      <c r="V1392" s="370">
        <v>6919367</v>
      </c>
      <c r="W1392" s="373" t="s">
        <v>94</v>
      </c>
      <c r="X1392" s="364" t="s">
        <v>315</v>
      </c>
      <c r="Y1392" s="364" t="s">
        <v>683</v>
      </c>
      <c r="Z1392" s="364"/>
      <c r="AA1392" s="364"/>
      <c r="AB1392" s="370"/>
      <c r="AC1392" s="364"/>
      <c r="AD1392" s="364" t="s">
        <v>866</v>
      </c>
      <c r="AE1392" s="370"/>
      <c r="AF1392" s="370"/>
      <c r="AG1392" s="370" t="s">
        <v>301</v>
      </c>
      <c r="AH1392" s="364">
        <v>5</v>
      </c>
      <c r="AI1392" s="364">
        <v>10</v>
      </c>
      <c r="AJ1392" s="364">
        <v>10</v>
      </c>
      <c r="AK1392" s="364">
        <v>11</v>
      </c>
      <c r="AL1392" s="364">
        <v>50</v>
      </c>
      <c r="AM1392" s="22">
        <f t="shared" si="634"/>
        <v>2</v>
      </c>
      <c r="AN1392" s="104">
        <f t="shared" si="630"/>
        <v>0.4236111111111111</v>
      </c>
      <c r="AO1392" s="104">
        <f t="shared" si="631"/>
        <v>0.49305555555555552</v>
      </c>
      <c r="AP1392" s="22" t="str" cm="1">
        <f t="array" ref="AP1392">IF(W1392="","",IF(SUMPRODUCT((W1392=$W$7:$W$2042)*(AH1392=$AH$7:$AH$2042)*(AN1392=$AN$7:$AN$2042)*(AO1392=$AO$7:$AO$2042)*(ROW($W$7:$W$2042)&lt;&gt;ROW(W1392))*((R1392=0)*($R$7:$R$2042&gt;0)+(R1392&gt;0)*($R$7:$R$2042=0)))&gt;0,"SALONES UNIDOS",IF(SUMPRODUCT((W1392=$W$7:$W$2042)*(AH1392=$AH$7:$AH$2042)*((AN1392&lt;$AO$7:$AO$2042)*(AO1392&gt;$AN$7:$AN$2042))*(ROW($W$7:$W$2042)&lt;&gt;ROW(W1392)))&gt;0,"Cruzado","Sin cruce")))</f>
        <v>Sin cruce</v>
      </c>
      <c r="AQ1392" s="22"/>
      <c r="AR1392" s="22"/>
      <c r="AS1392" s="104">
        <f t="shared" ref="AS1392:AS1393" si="669">AN1392</f>
        <v>0.4236111111111111</v>
      </c>
      <c r="AT1392" s="104">
        <f t="shared" ref="AT1392:AT1393" si="670">AO1392</f>
        <v>0.49305555555555552</v>
      </c>
      <c r="AU1392" s="361" t="str" cm="1">
        <f t="array" ref="AU1392">IF(AB1392="","",IF(SUMPRODUCT((AB1392=$AB$989:$AB$1558)*(AH1392=$AH$989:$AH$1558)*(AQ1392=$AQ$989:$AQ$1558)*(AR1392=$AR$989:$AR$1558)*(ROW($AB$989:$AB$1558)&lt;&gt;ROW(AB1392))*((R1392=0)*($R$989:$R$1558&gt;0)+(R1392&gt;0)*($R$989:$R$1558=0)))&gt;0,"SALONES UNIDOS",IF(SUMPRODUCT((AB1392=$AB$989:$AB$1558)*(AH1392=$AH$989:$AH$1558)*((AQ1392&lt;$AR$989:$AR$1558)*(AR1392&gt;$AQ$989:$AQ$1558))*(ROW($AB$989:$AB$1558)&lt;&gt;ROW(AB1392)))&gt;0,"Cruzado","Sin cruce")))</f>
        <v/>
      </c>
      <c r="AV1392" s="361" t="str" cm="1">
        <f t="array" ref="AV1392">IF(AD1392="","",IF(SUMPRODUCT((AD1392=$AD$989:$AD$1558)*(AH1392=$AH$989:$AH$1558)*(AS1392=$AS$989:$AS$1558)*(AT1392=$AT$989:$AT$1558)*(ROW($AD$989:$AD$1558)&lt;&gt;ROW(AD1392))*((R1392=0)*($R$989:$R$1558&gt;0)+(R1392&gt;0)*($R$989:$R$1558=0)))&gt;0,"SALONES UNIDOS",IF(SUMPRODUCT((AD1392=$AD$989:$AD$1558)*(AH1392=$AH$989:$AH$1558)*((AS1392&lt;$AT$989:$AT$1558)*(AT1392&gt;$AS$989:$AS$1558))*(ROW($AD$989:$AD$1558)&lt;&gt;ROW(AD1392)))&gt;0,"Cruzado","Sin cruce")))</f>
        <v>Sin cruce</v>
      </c>
      <c r="AW1392" s="104" t="str">
        <f t="shared" si="637"/>
        <v>OB5PRINCIPALB</v>
      </c>
      <c r="AX1392" s="104" t="str" cm="1">
        <f t="array" ref="AX1392">IF(AW1392="","",IF(SUMPRODUCT((AW1392=$AW$7:$AW$2042)*(AH1392=$AH$7:$AH$2042)*(AN1392=$AN$7:$AN$2042)*(AO1392=$AO$7:$AO$2042)*(ROW($AW$7:$AW$2042)&lt;&gt;ROW(AW1392))*((R1392=0)*($R$7:$R$2042&gt;0)+(R1392&gt;0)*($R$7:$R$2042=0)))&gt;0,"SALONES UNIDOS",IF(SUMPRODUCT((AW1392=$AW$7:$AW$2042)*(AH1392=$AH$7:$AH$2042)*((AN1392&lt;$AO$7:$AO$2042)*(AO1392&gt;$AN$7:$AN$2042))*(ROW($AW$7:$AW$2042)&lt;&gt;ROW(AW1392)))&gt;0,"Cruzado","Sin cruce")))</f>
        <v>Sin cruce</v>
      </c>
    </row>
    <row r="1393" spans="2:50" ht="19.8" hidden="1" customHeight="1" x14ac:dyDescent="0.25">
      <c r="B1393" s="494" t="s">
        <v>314</v>
      </c>
      <c r="C1393" s="369" t="s">
        <v>970</v>
      </c>
      <c r="D1393" s="369">
        <v>20261</v>
      </c>
      <c r="E1393" s="373" t="s">
        <v>280</v>
      </c>
      <c r="F1393" s="370" t="s">
        <v>291</v>
      </c>
      <c r="G1393" s="373" t="s">
        <v>295</v>
      </c>
      <c r="H1393" s="373">
        <v>5</v>
      </c>
      <c r="I1393" s="373" t="s">
        <v>571</v>
      </c>
      <c r="J1393" s="373" t="s">
        <v>281</v>
      </c>
      <c r="K1393" s="194" t="s">
        <v>386</v>
      </c>
      <c r="L1393" s="364" t="s">
        <v>387</v>
      </c>
      <c r="M1393" s="364" t="s">
        <v>349</v>
      </c>
      <c r="N1393" s="364" t="s">
        <v>318</v>
      </c>
      <c r="O1393" s="373" t="s">
        <v>315</v>
      </c>
      <c r="P1393" s="364">
        <v>0</v>
      </c>
      <c r="Q1393" s="364">
        <v>2</v>
      </c>
      <c r="R1393" s="369">
        <v>2</v>
      </c>
      <c r="S1393" s="364">
        <v>6</v>
      </c>
      <c r="T1393" s="8"/>
      <c r="U1393" s="374">
        <v>17</v>
      </c>
      <c r="V1393" s="370">
        <v>6919367</v>
      </c>
      <c r="W1393" s="373" t="s">
        <v>94</v>
      </c>
      <c r="X1393" s="364" t="s">
        <v>315</v>
      </c>
      <c r="Y1393" s="364" t="s">
        <v>683</v>
      </c>
      <c r="Z1393" s="364"/>
      <c r="AA1393" s="364"/>
      <c r="AB1393" s="370"/>
      <c r="AC1393" s="364"/>
      <c r="AD1393" s="364" t="s">
        <v>866</v>
      </c>
      <c r="AE1393" s="370"/>
      <c r="AF1393" s="370"/>
      <c r="AG1393" s="370" t="s">
        <v>301</v>
      </c>
      <c r="AH1393" s="364">
        <v>5</v>
      </c>
      <c r="AI1393" s="364">
        <v>11</v>
      </c>
      <c r="AJ1393" s="364">
        <v>50</v>
      </c>
      <c r="AK1393" s="364">
        <v>13</v>
      </c>
      <c r="AL1393" s="364">
        <v>30</v>
      </c>
      <c r="AM1393" s="22">
        <f t="shared" si="634"/>
        <v>2</v>
      </c>
      <c r="AN1393" s="104">
        <f t="shared" si="630"/>
        <v>0.49305555555555552</v>
      </c>
      <c r="AO1393" s="104">
        <f t="shared" si="631"/>
        <v>0.5625</v>
      </c>
      <c r="AP1393" s="22" t="str" cm="1">
        <f t="array" ref="AP1393">IF(W1393="","",IF(SUMPRODUCT((W1393=$W$7:$W$2042)*(AH1393=$AH$7:$AH$2042)*(AN1393=$AN$7:$AN$2042)*(AO1393=$AO$7:$AO$2042)*(ROW($W$7:$W$2042)&lt;&gt;ROW(W1393))*((R1393=0)*($R$7:$R$2042&gt;0)+(R1393&gt;0)*($R$7:$R$2042=0)))&gt;0,"SALONES UNIDOS",IF(SUMPRODUCT((W1393=$W$7:$W$2042)*(AH1393=$AH$7:$AH$2042)*((AN1393&lt;$AO$7:$AO$2042)*(AO1393&gt;$AN$7:$AN$2042))*(ROW($W$7:$W$2042)&lt;&gt;ROW(W1393)))&gt;0,"Cruzado","Sin cruce")))</f>
        <v>Sin cruce</v>
      </c>
      <c r="AQ1393" s="22"/>
      <c r="AR1393" s="22"/>
      <c r="AS1393" s="104">
        <f t="shared" si="669"/>
        <v>0.49305555555555552</v>
      </c>
      <c r="AT1393" s="104">
        <f t="shared" si="670"/>
        <v>0.5625</v>
      </c>
      <c r="AU1393" s="361" t="str" cm="1">
        <f t="array" ref="AU1393">IF(AB1393="","",IF(SUMPRODUCT((AB1393=$AB$989:$AB$1558)*(AH1393=$AH$989:$AH$1558)*(AQ1393=$AQ$989:$AQ$1558)*(AR1393=$AR$989:$AR$1558)*(ROW($AB$989:$AB$1558)&lt;&gt;ROW(AB1393))*((R1393=0)*($R$989:$R$1558&gt;0)+(R1393&gt;0)*($R$989:$R$1558=0)))&gt;0,"SALONES UNIDOS",IF(SUMPRODUCT((AB1393=$AB$989:$AB$1558)*(AH1393=$AH$989:$AH$1558)*((AQ1393&lt;$AR$989:$AR$1558)*(AR1393&gt;$AQ$989:$AQ$1558))*(ROW($AB$989:$AB$1558)&lt;&gt;ROW(AB1393)))&gt;0,"Cruzado","Sin cruce")))</f>
        <v/>
      </c>
      <c r="AV1393" s="361" t="str" cm="1">
        <f t="array" ref="AV1393">IF(AD1393="","",IF(SUMPRODUCT((AD1393=$AD$989:$AD$1558)*(AH1393=$AH$989:$AH$1558)*(AS1393=$AS$989:$AS$1558)*(AT1393=$AT$989:$AT$1558)*(ROW($AD$989:$AD$1558)&lt;&gt;ROW(AD1393))*((R1393=0)*($R$989:$R$1558&gt;0)+(R1393&gt;0)*($R$989:$R$1558=0)))&gt;0,"SALONES UNIDOS",IF(SUMPRODUCT((AD1393=$AD$989:$AD$1558)*(AH1393=$AH$989:$AH$1558)*((AS1393&lt;$AT$989:$AT$1558)*(AT1393&gt;$AS$989:$AS$1558))*(ROW($AD$989:$AD$1558)&lt;&gt;ROW(AD1393)))&gt;0,"Cruzado","Sin cruce")))</f>
        <v>Sin cruce</v>
      </c>
      <c r="AW1393" s="104" t="str">
        <f t="shared" si="637"/>
        <v>OB5PRINCIPALB</v>
      </c>
      <c r="AX1393" s="104" t="str" cm="1">
        <f t="array" ref="AX1393">IF(AW1393="","",IF(SUMPRODUCT((AW1393=$AW$7:$AW$2042)*(AH1393=$AH$7:$AH$2042)*(AN1393=$AN$7:$AN$2042)*(AO1393=$AO$7:$AO$2042)*(ROW($AW$7:$AW$2042)&lt;&gt;ROW(AW1393))*((R1393=0)*($R$7:$R$2042&gt;0)+(R1393&gt;0)*($R$7:$R$2042=0)))&gt;0,"SALONES UNIDOS",IF(SUMPRODUCT((AW1393=$AW$7:$AW$2042)*(AH1393=$AH$7:$AH$2042)*((AN1393&lt;$AO$7:$AO$2042)*(AO1393&gt;$AN$7:$AN$2042))*(ROW($AW$7:$AW$2042)&lt;&gt;ROW(AW1393)))&gt;0,"Cruzado","Sin cruce")))</f>
        <v>Sin cruce</v>
      </c>
    </row>
    <row r="1394" spans="2:50" ht="19.8" hidden="1" customHeight="1" x14ac:dyDescent="0.25">
      <c r="B1394" s="494" t="s">
        <v>314</v>
      </c>
      <c r="C1394" s="369" t="s">
        <v>970</v>
      </c>
      <c r="D1394" s="369">
        <v>20261</v>
      </c>
      <c r="E1394" s="373" t="s">
        <v>280</v>
      </c>
      <c r="F1394" s="370" t="s">
        <v>291</v>
      </c>
      <c r="G1394" s="373" t="s">
        <v>295</v>
      </c>
      <c r="H1394" s="373">
        <v>5</v>
      </c>
      <c r="I1394" s="373" t="s">
        <v>281</v>
      </c>
      <c r="J1394" s="373" t="s">
        <v>281</v>
      </c>
      <c r="K1394" s="194" t="s">
        <v>386</v>
      </c>
      <c r="L1394" s="364" t="s">
        <v>387</v>
      </c>
      <c r="M1394" s="364" t="s">
        <v>349</v>
      </c>
      <c r="N1394" s="364" t="s">
        <v>318</v>
      </c>
      <c r="O1394" s="373" t="s">
        <v>315</v>
      </c>
      <c r="P1394" s="364">
        <v>0</v>
      </c>
      <c r="Q1394" s="364">
        <v>6</v>
      </c>
      <c r="R1394" s="369">
        <v>6</v>
      </c>
      <c r="S1394" s="364">
        <v>6</v>
      </c>
      <c r="T1394" s="8"/>
      <c r="U1394" s="374">
        <v>35</v>
      </c>
      <c r="V1394" s="370">
        <v>6919367</v>
      </c>
      <c r="W1394" s="373" t="s">
        <v>94</v>
      </c>
      <c r="X1394" s="364" t="s">
        <v>315</v>
      </c>
      <c r="Y1394" s="364" t="s">
        <v>683</v>
      </c>
      <c r="Z1394" s="364"/>
      <c r="AA1394" s="364"/>
      <c r="AB1394" s="364" t="s">
        <v>859</v>
      </c>
      <c r="AC1394" s="364"/>
      <c r="AD1394" s="369"/>
      <c r="AE1394" s="370"/>
      <c r="AF1394" s="370"/>
      <c r="AG1394" s="370" t="s">
        <v>301</v>
      </c>
      <c r="AH1394" s="364">
        <v>1</v>
      </c>
      <c r="AI1394" s="364">
        <v>8</v>
      </c>
      <c r="AJ1394" s="364">
        <v>30</v>
      </c>
      <c r="AK1394" s="364">
        <v>13</v>
      </c>
      <c r="AL1394" s="364">
        <v>30</v>
      </c>
      <c r="AM1394" s="22">
        <f t="shared" si="634"/>
        <v>6</v>
      </c>
      <c r="AN1394" s="104">
        <f t="shared" si="630"/>
        <v>0.35416666666666663</v>
      </c>
      <c r="AO1394" s="104">
        <f t="shared" si="631"/>
        <v>0.5625</v>
      </c>
      <c r="AP1394" s="22" t="str" cm="1">
        <f t="array" ref="AP1394">IF(W1394="","",IF(SUMPRODUCT((W1394=$W$7:$W$2042)*(AH1394=$AH$7:$AH$2042)*(AN1394=$AN$7:$AN$2042)*(AO1394=$AO$7:$AO$2042)*(ROW($W$7:$W$2042)&lt;&gt;ROW(W1394))*((R1394=0)*($R$7:$R$2042&gt;0)+(R1394&gt;0)*($R$7:$R$2042=0)))&gt;0,"SALONES UNIDOS",IF(SUMPRODUCT((W1394=$W$7:$W$2042)*(AH1394=$AH$7:$AH$2042)*((AN1394&lt;$AO$7:$AO$2042)*(AO1394&gt;$AN$7:$AN$2042))*(ROW($W$7:$W$2042)&lt;&gt;ROW(W1394)))&gt;0,"Cruzado","Sin cruce")))</f>
        <v>Sin cruce</v>
      </c>
      <c r="AQ1394" s="104">
        <f t="shared" ref="AQ1394:AQ1395" si="671">AN1394</f>
        <v>0.35416666666666663</v>
      </c>
      <c r="AR1394" s="104">
        <f t="shared" ref="AR1394:AR1395" si="672">AO1394</f>
        <v>0.5625</v>
      </c>
      <c r="AS1394" s="22"/>
      <c r="AT1394" s="22"/>
      <c r="AU1394" s="361" t="str" cm="1">
        <f t="array" ref="AU1394">IF(AB1394="","",IF(SUMPRODUCT((AB1394=$AB$989:$AB$1558)*(AH1394=$AH$989:$AH$1558)*(AQ1394=$AQ$989:$AQ$1558)*(AR1394=$AR$989:$AR$1558)*(ROW($AB$989:$AB$1558)&lt;&gt;ROW(AB1394))*((R1394=0)*($R$989:$R$1558&gt;0)+(R1394&gt;0)*($R$989:$R$1558=0)))&gt;0,"SALONES UNIDOS",IF(SUMPRODUCT((AB1394=$AB$989:$AB$1558)*(AH1394=$AH$989:$AH$1558)*((AQ1394&lt;$AR$989:$AR$1558)*(AR1394&gt;$AQ$989:$AQ$1558))*(ROW($AB$989:$AB$1558)&lt;&gt;ROW(AB1394)))&gt;0,"Cruzado","Sin cruce")))</f>
        <v>Sin cruce</v>
      </c>
      <c r="AV1394" s="361" t="str" cm="1">
        <f t="array" ref="AV1394">IF(AD1394="","",IF(SUMPRODUCT((AD1394=$AD$989:$AD$1558)*(AH1394=$AH$989:$AH$1558)*(AS1394=$AS$989:$AS$1558)*(AT1394=$AT$989:$AT$1558)*(ROW($AD$989:$AD$1558)&lt;&gt;ROW(AD1394))*((R1394=0)*($R$989:$R$1558&gt;0)+(R1394&gt;0)*($R$989:$R$1558=0)))&gt;0,"SALONES UNIDOS",IF(SUMPRODUCT((AD1394=$AD$989:$AD$1558)*(AH1394=$AH$989:$AH$1558)*((AS1394&lt;$AT$989:$AT$1558)*(AT1394&gt;$AS$989:$AS$1558))*(ROW($AD$989:$AD$1558)&lt;&gt;ROW(AD1394)))&gt;0,"Cruzado","Sin cruce")))</f>
        <v/>
      </c>
      <c r="AW1394" s="104" t="str">
        <f t="shared" si="637"/>
        <v>OB5PRINCIPALB</v>
      </c>
      <c r="AX1394" s="104" t="str" cm="1">
        <f t="array" ref="AX1394">IF(AW1394="","",IF(SUMPRODUCT((AW1394=$AW$7:$AW$2042)*(AH1394=$AH$7:$AH$2042)*(AN1394=$AN$7:$AN$2042)*(AO1394=$AO$7:$AO$2042)*(ROW($AW$7:$AW$2042)&lt;&gt;ROW(AW1394))*((R1394=0)*($R$7:$R$2042&gt;0)+(R1394&gt;0)*($R$7:$R$2042=0)))&gt;0,"SALONES UNIDOS",IF(SUMPRODUCT((AW1394=$AW$7:$AW$2042)*(AH1394=$AH$7:$AH$2042)*((AN1394&lt;$AO$7:$AO$2042)*(AO1394&gt;$AN$7:$AN$2042))*(ROW($AW$7:$AW$2042)&lt;&gt;ROW(AW1394)))&gt;0,"Cruzado","Sin cruce")))</f>
        <v>Sin cruce</v>
      </c>
    </row>
    <row r="1395" spans="2:50" ht="19.8" hidden="1" customHeight="1" x14ac:dyDescent="0.25">
      <c r="B1395" s="494" t="s">
        <v>314</v>
      </c>
      <c r="C1395" s="369" t="s">
        <v>970</v>
      </c>
      <c r="D1395" s="369">
        <v>20261</v>
      </c>
      <c r="E1395" s="373" t="s">
        <v>280</v>
      </c>
      <c r="F1395" s="370" t="s">
        <v>291</v>
      </c>
      <c r="G1395" s="373" t="s">
        <v>295</v>
      </c>
      <c r="H1395" s="373">
        <v>5</v>
      </c>
      <c r="I1395" s="373" t="s">
        <v>281</v>
      </c>
      <c r="J1395" s="373" t="s">
        <v>281</v>
      </c>
      <c r="K1395" s="194" t="s">
        <v>384</v>
      </c>
      <c r="L1395" s="364" t="s">
        <v>385</v>
      </c>
      <c r="M1395" s="364" t="s">
        <v>349</v>
      </c>
      <c r="N1395" s="364" t="s">
        <v>318</v>
      </c>
      <c r="O1395" s="373" t="s">
        <v>315</v>
      </c>
      <c r="P1395" s="364">
        <v>2</v>
      </c>
      <c r="Q1395" s="364">
        <v>0</v>
      </c>
      <c r="R1395" s="369">
        <v>2</v>
      </c>
      <c r="S1395" s="364">
        <v>3</v>
      </c>
      <c r="T1395" s="8"/>
      <c r="U1395" s="374">
        <v>35</v>
      </c>
      <c r="V1395" s="370">
        <v>40930821</v>
      </c>
      <c r="W1395" s="373" t="s">
        <v>180</v>
      </c>
      <c r="X1395" s="364" t="s">
        <v>315</v>
      </c>
      <c r="Y1395" s="364"/>
      <c r="Z1395" s="364"/>
      <c r="AA1395" s="364"/>
      <c r="AB1395" s="370" t="s">
        <v>864</v>
      </c>
      <c r="AC1395" s="364"/>
      <c r="AD1395" s="369"/>
      <c r="AE1395" s="370"/>
      <c r="AF1395" s="370"/>
      <c r="AG1395" s="364" t="s">
        <v>559</v>
      </c>
      <c r="AH1395" s="364">
        <v>4</v>
      </c>
      <c r="AI1395" s="364">
        <v>7</v>
      </c>
      <c r="AJ1395" s="364">
        <v>40</v>
      </c>
      <c r="AK1395" s="364">
        <v>9</v>
      </c>
      <c r="AL1395" s="364">
        <v>20</v>
      </c>
      <c r="AM1395" s="22">
        <f t="shared" si="634"/>
        <v>2</v>
      </c>
      <c r="AN1395" s="104">
        <f t="shared" si="630"/>
        <v>0.31944444444444448</v>
      </c>
      <c r="AO1395" s="104">
        <f t="shared" si="631"/>
        <v>0.3888888888888889</v>
      </c>
      <c r="AP1395" s="22" t="str" cm="1">
        <f t="array" ref="AP1395">IF(W1395="","",IF(SUMPRODUCT((W1395=$W$7:$W$2042)*(AH1395=$AH$7:$AH$2042)*(AN1395=$AN$7:$AN$2042)*(AO1395=$AO$7:$AO$2042)*(ROW($W$7:$W$2042)&lt;&gt;ROW(W1395))*((R1395=0)*($R$7:$R$2042&gt;0)+(R1395&gt;0)*($R$7:$R$2042=0)))&gt;0,"SALONES UNIDOS",IF(SUMPRODUCT((W1395=$W$7:$W$2042)*(AH1395=$AH$7:$AH$2042)*((AN1395&lt;$AO$7:$AO$2042)*(AO1395&gt;$AN$7:$AN$2042))*(ROW($W$7:$W$2042)&lt;&gt;ROW(W1395)))&gt;0,"Cruzado","Sin cruce")))</f>
        <v>Sin cruce</v>
      </c>
      <c r="AQ1395" s="104">
        <f t="shared" si="671"/>
        <v>0.31944444444444448</v>
      </c>
      <c r="AR1395" s="104">
        <f t="shared" si="672"/>
        <v>0.3888888888888889</v>
      </c>
      <c r="AS1395" s="22"/>
      <c r="AT1395" s="22"/>
      <c r="AU1395" s="361" t="str" cm="1">
        <f t="array" ref="AU1395">IF(AB1395="","",IF(SUMPRODUCT((AB1395=$AB$989:$AB$1558)*(AH1395=$AH$989:$AH$1558)*(AQ1395=$AQ$989:$AQ$1558)*(AR1395=$AR$989:$AR$1558)*(ROW($AB$989:$AB$1558)&lt;&gt;ROW(AB1395))*((R1395=0)*($R$989:$R$1558&gt;0)+(R1395&gt;0)*($R$989:$R$1558=0)))&gt;0,"SALONES UNIDOS",IF(SUMPRODUCT((AB1395=$AB$989:$AB$1558)*(AH1395=$AH$989:$AH$1558)*((AQ1395&lt;$AR$989:$AR$1558)*(AR1395&gt;$AQ$989:$AQ$1558))*(ROW($AB$989:$AB$1558)&lt;&gt;ROW(AB1395)))&gt;0,"Cruzado","Sin cruce")))</f>
        <v>Sin cruce</v>
      </c>
      <c r="AV1395" s="361" t="str" cm="1">
        <f t="array" ref="AV1395">IF(AD1395="","",IF(SUMPRODUCT((AD1395=$AD$989:$AD$1558)*(AH1395=$AH$989:$AH$1558)*(AS1395=$AS$989:$AS$1558)*(AT1395=$AT$989:$AT$1558)*(ROW($AD$989:$AD$1558)&lt;&gt;ROW(AD1395))*((R1395=0)*($R$989:$R$1558&gt;0)+(R1395&gt;0)*($R$989:$R$1558=0)))&gt;0,"SALONES UNIDOS",IF(SUMPRODUCT((AD1395=$AD$989:$AD$1558)*(AH1395=$AH$989:$AH$1558)*((AS1395&lt;$AT$989:$AT$1558)*(AT1395&gt;$AS$989:$AS$1558))*(ROW($AD$989:$AD$1558)&lt;&gt;ROW(AD1395)))&gt;0,"Cruzado","Sin cruce")))</f>
        <v/>
      </c>
      <c r="AW1395" s="104" t="str">
        <f t="shared" si="637"/>
        <v>OB5PRINCIPALB</v>
      </c>
      <c r="AX1395" s="104" t="str" cm="1">
        <f t="array" ref="AX1395">IF(AW1395="","",IF(SUMPRODUCT((AW1395=$AW$7:$AW$2042)*(AH1395=$AH$7:$AH$2042)*(AN1395=$AN$7:$AN$2042)*(AO1395=$AO$7:$AO$2042)*(ROW($AW$7:$AW$2042)&lt;&gt;ROW(AW1395))*((R1395=0)*($R$7:$R$2042&gt;0)+(R1395&gt;0)*($R$7:$R$2042=0)))&gt;0,"SALONES UNIDOS",IF(SUMPRODUCT((AW1395=$AW$7:$AW$2042)*(AH1395=$AH$7:$AH$2042)*((AN1395&lt;$AO$7:$AO$2042)*(AO1395&gt;$AN$7:$AN$2042))*(ROW($AW$7:$AW$2042)&lt;&gt;ROW(AW1395)))&gt;0,"Cruzado","Sin cruce")))</f>
        <v>Sin cruce</v>
      </c>
    </row>
    <row r="1396" spans="2:50" ht="19.8" hidden="1" customHeight="1" x14ac:dyDescent="0.25">
      <c r="B1396" s="494" t="s">
        <v>314</v>
      </c>
      <c r="C1396" s="369" t="s">
        <v>970</v>
      </c>
      <c r="D1396" s="369">
        <v>20261</v>
      </c>
      <c r="E1396" s="373" t="s">
        <v>280</v>
      </c>
      <c r="F1396" s="370" t="s">
        <v>291</v>
      </c>
      <c r="G1396" s="373" t="s">
        <v>295</v>
      </c>
      <c r="H1396" s="373">
        <v>5</v>
      </c>
      <c r="I1396" s="373" t="s">
        <v>412</v>
      </c>
      <c r="J1396" s="373" t="s">
        <v>281</v>
      </c>
      <c r="K1396" s="194" t="s">
        <v>384</v>
      </c>
      <c r="L1396" s="364" t="s">
        <v>385</v>
      </c>
      <c r="M1396" s="364" t="s">
        <v>349</v>
      </c>
      <c r="N1396" s="364" t="s">
        <v>318</v>
      </c>
      <c r="O1396" s="373" t="s">
        <v>315</v>
      </c>
      <c r="P1396" s="364">
        <v>0</v>
      </c>
      <c r="Q1396" s="364">
        <v>2</v>
      </c>
      <c r="R1396" s="369">
        <v>2</v>
      </c>
      <c r="S1396" s="364">
        <v>3</v>
      </c>
      <c r="T1396" s="8"/>
      <c r="U1396" s="374">
        <v>18</v>
      </c>
      <c r="V1396" s="370">
        <v>40930821</v>
      </c>
      <c r="W1396" s="373" t="s">
        <v>180</v>
      </c>
      <c r="X1396" s="364" t="s">
        <v>315</v>
      </c>
      <c r="Y1396" s="364"/>
      <c r="Z1396" s="364"/>
      <c r="AA1396" s="364"/>
      <c r="AB1396" s="370"/>
      <c r="AC1396" s="364"/>
      <c r="AD1396" s="369" t="s">
        <v>856</v>
      </c>
      <c r="AE1396" s="370"/>
      <c r="AF1396" s="370"/>
      <c r="AG1396" s="364" t="s">
        <v>301</v>
      </c>
      <c r="AH1396" s="364">
        <v>4</v>
      </c>
      <c r="AI1396" s="364">
        <v>9</v>
      </c>
      <c r="AJ1396" s="364">
        <v>20</v>
      </c>
      <c r="AK1396" s="364">
        <v>11</v>
      </c>
      <c r="AL1396" s="364">
        <v>0</v>
      </c>
      <c r="AM1396" s="22">
        <f t="shared" si="634"/>
        <v>2</v>
      </c>
      <c r="AN1396" s="104">
        <f t="shared" si="630"/>
        <v>0.3888888888888889</v>
      </c>
      <c r="AO1396" s="104">
        <f t="shared" si="631"/>
        <v>0.45833333333333331</v>
      </c>
      <c r="AP1396" s="22" t="str" cm="1">
        <f t="array" ref="AP1396">IF(W1396="","",IF(SUMPRODUCT((W1396=$W$7:$W$2042)*(AH1396=$AH$7:$AH$2042)*(AN1396=$AN$7:$AN$2042)*(AO1396=$AO$7:$AO$2042)*(ROW($W$7:$W$2042)&lt;&gt;ROW(W1396))*((R1396=0)*($R$7:$R$2042&gt;0)+(R1396&gt;0)*($R$7:$R$2042=0)))&gt;0,"SALONES UNIDOS",IF(SUMPRODUCT((W1396=$W$7:$W$2042)*(AH1396=$AH$7:$AH$2042)*((AN1396&lt;$AO$7:$AO$2042)*(AO1396&gt;$AN$7:$AN$2042))*(ROW($W$7:$W$2042)&lt;&gt;ROW(W1396)))&gt;0,"Cruzado","Sin cruce")))</f>
        <v>Sin cruce</v>
      </c>
      <c r="AQ1396" s="22"/>
      <c r="AR1396" s="22"/>
      <c r="AS1396" s="104">
        <f t="shared" ref="AS1396:AS1397" si="673">AN1396</f>
        <v>0.3888888888888889</v>
      </c>
      <c r="AT1396" s="104">
        <f t="shared" ref="AT1396:AT1397" si="674">AO1396</f>
        <v>0.45833333333333331</v>
      </c>
      <c r="AU1396" s="361" t="str" cm="1">
        <f t="array" ref="AU1396">IF(AB1396="","",IF(SUMPRODUCT((AB1396=$AB$989:$AB$1558)*(AH1396=$AH$989:$AH$1558)*(AQ1396=$AQ$989:$AQ$1558)*(AR1396=$AR$989:$AR$1558)*(ROW($AB$989:$AB$1558)&lt;&gt;ROW(AB1396))*((R1396=0)*($R$989:$R$1558&gt;0)+(R1396&gt;0)*($R$989:$R$1558=0)))&gt;0,"SALONES UNIDOS",IF(SUMPRODUCT((AB1396=$AB$989:$AB$1558)*(AH1396=$AH$989:$AH$1558)*((AQ1396&lt;$AR$989:$AR$1558)*(AR1396&gt;$AQ$989:$AQ$1558))*(ROW($AB$989:$AB$1558)&lt;&gt;ROW(AB1396)))&gt;0,"Cruzado","Sin cruce")))</f>
        <v/>
      </c>
      <c r="AV1396" s="361" t="str" cm="1">
        <f t="array" ref="AV1396">IF(AD1396="","",IF(SUMPRODUCT((AD1396=$AD$989:$AD$1558)*(AH1396=$AH$989:$AH$1558)*(AS1396=$AS$989:$AS$1558)*(AT1396=$AT$989:$AT$1558)*(ROW($AD$989:$AD$1558)&lt;&gt;ROW(AD1396))*((R1396=0)*($R$989:$R$1558&gt;0)+(R1396&gt;0)*($R$989:$R$1558=0)))&gt;0,"SALONES UNIDOS",IF(SUMPRODUCT((AD1396=$AD$989:$AD$1558)*(AH1396=$AH$989:$AH$1558)*((AS1396&lt;$AT$989:$AT$1558)*(AT1396&gt;$AS$989:$AS$1558))*(ROW($AD$989:$AD$1558)&lt;&gt;ROW(AD1396)))&gt;0,"Cruzado","Sin cruce")))</f>
        <v>Sin cruce</v>
      </c>
      <c r="AW1396" s="104" t="str">
        <f t="shared" si="637"/>
        <v>OB5PRINCIPALB</v>
      </c>
      <c r="AX1396" s="104" t="str" cm="1">
        <f t="array" ref="AX1396">IF(AW1396="","",IF(SUMPRODUCT((AW1396=$AW$7:$AW$2042)*(AH1396=$AH$7:$AH$2042)*(AN1396=$AN$7:$AN$2042)*(AO1396=$AO$7:$AO$2042)*(ROW($AW$7:$AW$2042)&lt;&gt;ROW(AW1396))*((R1396=0)*($R$7:$R$2042&gt;0)+(R1396&gt;0)*($R$7:$R$2042=0)))&gt;0,"SALONES UNIDOS",IF(SUMPRODUCT((AW1396=$AW$7:$AW$2042)*(AH1396=$AH$7:$AH$2042)*((AN1396&lt;$AO$7:$AO$2042)*(AO1396&gt;$AN$7:$AN$2042))*(ROW($AW$7:$AW$2042)&lt;&gt;ROW(AW1396)))&gt;0,"Cruzado","Sin cruce")))</f>
        <v>Sin cruce</v>
      </c>
    </row>
    <row r="1397" spans="2:50" ht="19.8" hidden="1" customHeight="1" x14ac:dyDescent="0.25">
      <c r="B1397" s="494" t="s">
        <v>314</v>
      </c>
      <c r="C1397" s="369" t="s">
        <v>970</v>
      </c>
      <c r="D1397" s="369">
        <v>20261</v>
      </c>
      <c r="E1397" s="373" t="s">
        <v>280</v>
      </c>
      <c r="F1397" s="370" t="s">
        <v>291</v>
      </c>
      <c r="G1397" s="373" t="s">
        <v>295</v>
      </c>
      <c r="H1397" s="373">
        <v>5</v>
      </c>
      <c r="I1397" s="373" t="s">
        <v>571</v>
      </c>
      <c r="J1397" s="373" t="s">
        <v>281</v>
      </c>
      <c r="K1397" s="194" t="s">
        <v>384</v>
      </c>
      <c r="L1397" s="364" t="s">
        <v>385</v>
      </c>
      <c r="M1397" s="364" t="s">
        <v>349</v>
      </c>
      <c r="N1397" s="364" t="s">
        <v>318</v>
      </c>
      <c r="O1397" s="373" t="s">
        <v>315</v>
      </c>
      <c r="P1397" s="364">
        <v>0</v>
      </c>
      <c r="Q1397" s="364">
        <v>2</v>
      </c>
      <c r="R1397" s="369">
        <v>2</v>
      </c>
      <c r="S1397" s="364">
        <v>3</v>
      </c>
      <c r="T1397" s="8"/>
      <c r="U1397" s="374">
        <v>17</v>
      </c>
      <c r="V1397" s="370">
        <v>40930821</v>
      </c>
      <c r="W1397" s="373" t="s">
        <v>180</v>
      </c>
      <c r="X1397" s="364" t="s">
        <v>315</v>
      </c>
      <c r="Y1397" s="364"/>
      <c r="Z1397" s="364"/>
      <c r="AA1397" s="364"/>
      <c r="AB1397" s="370"/>
      <c r="AC1397" s="364"/>
      <c r="AD1397" s="369" t="s">
        <v>856</v>
      </c>
      <c r="AE1397" s="370"/>
      <c r="AF1397" s="370"/>
      <c r="AG1397" s="364" t="s">
        <v>301</v>
      </c>
      <c r="AH1397" s="364">
        <v>4</v>
      </c>
      <c r="AI1397" s="364">
        <v>11</v>
      </c>
      <c r="AJ1397" s="364">
        <v>0</v>
      </c>
      <c r="AK1397" s="364">
        <v>12</v>
      </c>
      <c r="AL1397" s="364">
        <v>40</v>
      </c>
      <c r="AM1397" s="22">
        <f t="shared" si="634"/>
        <v>2</v>
      </c>
      <c r="AN1397" s="104">
        <f t="shared" si="630"/>
        <v>0.45833333333333331</v>
      </c>
      <c r="AO1397" s="104">
        <f t="shared" si="631"/>
        <v>0.52777777777777779</v>
      </c>
      <c r="AP1397" s="22" t="str" cm="1">
        <f t="array" ref="AP1397">IF(W1397="","",IF(SUMPRODUCT((W1397=$W$7:$W$2042)*(AH1397=$AH$7:$AH$2042)*(AN1397=$AN$7:$AN$2042)*(AO1397=$AO$7:$AO$2042)*(ROW($W$7:$W$2042)&lt;&gt;ROW(W1397))*((R1397=0)*($R$7:$R$2042&gt;0)+(R1397&gt;0)*($R$7:$R$2042=0)))&gt;0,"SALONES UNIDOS",IF(SUMPRODUCT((W1397=$W$7:$W$2042)*(AH1397=$AH$7:$AH$2042)*((AN1397&lt;$AO$7:$AO$2042)*(AO1397&gt;$AN$7:$AN$2042))*(ROW($W$7:$W$2042)&lt;&gt;ROW(W1397)))&gt;0,"Cruzado","Sin cruce")))</f>
        <v>Sin cruce</v>
      </c>
      <c r="AQ1397" s="22"/>
      <c r="AR1397" s="22"/>
      <c r="AS1397" s="104">
        <f t="shared" si="673"/>
        <v>0.45833333333333331</v>
      </c>
      <c r="AT1397" s="104">
        <f t="shared" si="674"/>
        <v>0.52777777777777779</v>
      </c>
      <c r="AU1397" s="361" t="str" cm="1">
        <f t="array" ref="AU1397">IF(AB1397="","",IF(SUMPRODUCT((AB1397=$AB$989:$AB$1558)*(AH1397=$AH$989:$AH$1558)*(AQ1397=$AQ$989:$AQ$1558)*(AR1397=$AR$989:$AR$1558)*(ROW($AB$989:$AB$1558)&lt;&gt;ROW(AB1397))*((R1397=0)*($R$989:$R$1558&gt;0)+(R1397&gt;0)*($R$989:$R$1558=0)))&gt;0,"SALONES UNIDOS",IF(SUMPRODUCT((AB1397=$AB$989:$AB$1558)*(AH1397=$AH$989:$AH$1558)*((AQ1397&lt;$AR$989:$AR$1558)*(AR1397&gt;$AQ$989:$AQ$1558))*(ROW($AB$989:$AB$1558)&lt;&gt;ROW(AB1397)))&gt;0,"Cruzado","Sin cruce")))</f>
        <v/>
      </c>
      <c r="AV1397" s="361" t="str" cm="1">
        <f t="array" ref="AV1397">IF(AD1397="","",IF(SUMPRODUCT((AD1397=$AD$989:$AD$1558)*(AH1397=$AH$989:$AH$1558)*(AS1397=$AS$989:$AS$1558)*(AT1397=$AT$989:$AT$1558)*(ROW($AD$989:$AD$1558)&lt;&gt;ROW(AD1397))*((R1397=0)*($R$989:$R$1558&gt;0)+(R1397&gt;0)*($R$989:$R$1558=0)))&gt;0,"SALONES UNIDOS",IF(SUMPRODUCT((AD1397=$AD$989:$AD$1558)*(AH1397=$AH$989:$AH$1558)*((AS1397&lt;$AT$989:$AT$1558)*(AT1397&gt;$AS$989:$AS$1558))*(ROW($AD$989:$AD$1558)&lt;&gt;ROW(AD1397)))&gt;0,"Cruzado","Sin cruce")))</f>
        <v>Sin cruce</v>
      </c>
      <c r="AW1397" s="104" t="str">
        <f t="shared" si="637"/>
        <v>OB5PRINCIPALB</v>
      </c>
      <c r="AX1397" s="104" t="str" cm="1">
        <f t="array" ref="AX1397">IF(AW1397="","",IF(SUMPRODUCT((AW1397=$AW$7:$AW$2042)*(AH1397=$AH$7:$AH$2042)*(AN1397=$AN$7:$AN$2042)*(AO1397=$AO$7:$AO$2042)*(ROW($AW$7:$AW$2042)&lt;&gt;ROW(AW1397))*((R1397=0)*($R$7:$R$2042&gt;0)+(R1397&gt;0)*($R$7:$R$2042=0)))&gt;0,"SALONES UNIDOS",IF(SUMPRODUCT((AW1397=$AW$7:$AW$2042)*(AH1397=$AH$7:$AH$2042)*((AN1397&lt;$AO$7:$AO$2042)*(AO1397&gt;$AN$7:$AN$2042))*(ROW($AW$7:$AW$2042)&lt;&gt;ROW(AW1397)))&gt;0,"Cruzado","Sin cruce")))</f>
        <v>Sin cruce</v>
      </c>
    </row>
    <row r="1398" spans="2:50" ht="19.8" hidden="1" customHeight="1" x14ac:dyDescent="0.25">
      <c r="B1398" s="494" t="s">
        <v>314</v>
      </c>
      <c r="C1398" s="369" t="s">
        <v>970</v>
      </c>
      <c r="D1398" s="369">
        <v>20261</v>
      </c>
      <c r="E1398" s="373" t="s">
        <v>280</v>
      </c>
      <c r="F1398" s="370" t="s">
        <v>291</v>
      </c>
      <c r="G1398" s="373" t="s">
        <v>295</v>
      </c>
      <c r="H1398" s="373">
        <v>5</v>
      </c>
      <c r="I1398" s="373" t="s">
        <v>281</v>
      </c>
      <c r="J1398" s="373" t="s">
        <v>281</v>
      </c>
      <c r="K1398" s="194" t="s">
        <v>703</v>
      </c>
      <c r="L1398" s="364" t="s">
        <v>617</v>
      </c>
      <c r="M1398" s="364" t="s">
        <v>349</v>
      </c>
      <c r="N1398" s="364" t="s">
        <v>318</v>
      </c>
      <c r="O1398" s="373" t="s">
        <v>315</v>
      </c>
      <c r="P1398" s="364">
        <v>3</v>
      </c>
      <c r="Q1398" s="364">
        <v>0</v>
      </c>
      <c r="R1398" s="369">
        <v>3</v>
      </c>
      <c r="S1398" s="364">
        <v>4</v>
      </c>
      <c r="T1398" s="8"/>
      <c r="U1398" s="374">
        <v>35</v>
      </c>
      <c r="V1398" s="370">
        <v>9916820</v>
      </c>
      <c r="W1398" s="373" t="s">
        <v>141</v>
      </c>
      <c r="X1398" s="364" t="s">
        <v>315</v>
      </c>
      <c r="Y1398" s="364" t="s">
        <v>686</v>
      </c>
      <c r="Z1398" s="364"/>
      <c r="AA1398" s="364"/>
      <c r="AB1398" s="364" t="s">
        <v>859</v>
      </c>
      <c r="AC1398" s="364"/>
      <c r="AD1398" s="369"/>
      <c r="AE1398" s="370"/>
      <c r="AF1398" s="370"/>
      <c r="AG1398" s="370" t="s">
        <v>559</v>
      </c>
      <c r="AH1398" s="364">
        <v>1</v>
      </c>
      <c r="AI1398" s="364">
        <v>14</v>
      </c>
      <c r="AJ1398" s="364">
        <v>20</v>
      </c>
      <c r="AK1398" s="364">
        <v>16</v>
      </c>
      <c r="AL1398" s="364">
        <v>50</v>
      </c>
      <c r="AM1398" s="22">
        <f t="shared" si="634"/>
        <v>3</v>
      </c>
      <c r="AN1398" s="104">
        <f t="shared" ref="AN1398:AN1461" si="675">AI1398/24+AJ1398/1440</f>
        <v>0.59722222222222221</v>
      </c>
      <c r="AO1398" s="104">
        <f t="shared" ref="AO1398:AO1461" si="676">AK1398/24+AL1398/1440</f>
        <v>0.70138888888888884</v>
      </c>
      <c r="AP1398" s="22" t="str" cm="1">
        <f t="array" ref="AP1398">IF(W1398="","",IF(SUMPRODUCT((W1398=$W$7:$W$2042)*(AH1398=$AH$7:$AH$2042)*(AN1398=$AN$7:$AN$2042)*(AO1398=$AO$7:$AO$2042)*(ROW($W$7:$W$2042)&lt;&gt;ROW(W1398))*((R1398=0)*($R$7:$R$2042&gt;0)+(R1398&gt;0)*($R$7:$R$2042=0)))&gt;0,"SALONES UNIDOS",IF(SUMPRODUCT((W1398=$W$7:$W$2042)*(AH1398=$AH$7:$AH$2042)*((AN1398&lt;$AO$7:$AO$2042)*(AO1398&gt;$AN$7:$AN$2042))*(ROW($W$7:$W$2042)&lt;&gt;ROW(W1398)))&gt;0,"Cruzado","Sin cruce")))</f>
        <v>Sin cruce</v>
      </c>
      <c r="AQ1398" s="104">
        <f>AN1398</f>
        <v>0.59722222222222221</v>
      </c>
      <c r="AR1398" s="104">
        <f>AO1398</f>
        <v>0.70138888888888884</v>
      </c>
      <c r="AS1398" s="22"/>
      <c r="AT1398" s="22"/>
      <c r="AU1398" s="361" t="str" cm="1">
        <f t="array" ref="AU1398">IF(AB1398="","",IF(SUMPRODUCT((AB1398=$AB$989:$AB$1558)*(AH1398=$AH$989:$AH$1558)*(AQ1398=$AQ$989:$AQ$1558)*(AR1398=$AR$989:$AR$1558)*(ROW($AB$989:$AB$1558)&lt;&gt;ROW(AB1398))*((R1398=0)*($R$989:$R$1558&gt;0)+(R1398&gt;0)*($R$989:$R$1558=0)))&gt;0,"SALONES UNIDOS",IF(SUMPRODUCT((AB1398=$AB$989:$AB$1558)*(AH1398=$AH$989:$AH$1558)*((AQ1398&lt;$AR$989:$AR$1558)*(AR1398&gt;$AQ$989:$AQ$1558))*(ROW($AB$989:$AB$1558)&lt;&gt;ROW(AB1398)))&gt;0,"Cruzado","Sin cruce")))</f>
        <v>Sin cruce</v>
      </c>
      <c r="AV1398" s="361" t="str" cm="1">
        <f t="array" ref="AV1398">IF(AD1398="","",IF(SUMPRODUCT((AD1398=$AD$989:$AD$1558)*(AH1398=$AH$989:$AH$1558)*(AS1398=$AS$989:$AS$1558)*(AT1398=$AT$989:$AT$1558)*(ROW($AD$989:$AD$1558)&lt;&gt;ROW(AD1398))*((R1398=0)*($R$989:$R$1558&gt;0)+(R1398&gt;0)*($R$989:$R$1558=0)))&gt;0,"SALONES UNIDOS",IF(SUMPRODUCT((AD1398=$AD$989:$AD$1558)*(AH1398=$AH$989:$AH$1558)*((AS1398&lt;$AT$989:$AT$1558)*(AT1398&gt;$AS$989:$AS$1558))*(ROW($AD$989:$AD$1558)&lt;&gt;ROW(AD1398)))&gt;0,"Cruzado","Sin cruce")))</f>
        <v/>
      </c>
      <c r="AW1398" s="104" t="str">
        <f t="shared" si="637"/>
        <v>OB5PRINCIPALB</v>
      </c>
      <c r="AX1398" s="104" t="str" cm="1">
        <f t="array" ref="AX1398">IF(AW1398="","",IF(SUMPRODUCT((AW1398=$AW$7:$AW$2042)*(AH1398=$AH$7:$AH$2042)*(AN1398=$AN$7:$AN$2042)*(AO1398=$AO$7:$AO$2042)*(ROW($AW$7:$AW$2042)&lt;&gt;ROW(AW1398))*((R1398=0)*($R$7:$R$2042&gt;0)+(R1398&gt;0)*($R$7:$R$2042=0)))&gt;0,"SALONES UNIDOS",IF(SUMPRODUCT((AW1398=$AW$7:$AW$2042)*(AH1398=$AH$7:$AH$2042)*((AN1398&lt;$AO$7:$AO$2042)*(AO1398&gt;$AN$7:$AN$2042))*(ROW($AW$7:$AW$2042)&lt;&gt;ROW(AW1398)))&gt;0,"Cruzado","Sin cruce")))</f>
        <v>Sin cruce</v>
      </c>
    </row>
    <row r="1399" spans="2:50" ht="19.8" hidden="1" customHeight="1" x14ac:dyDescent="0.25">
      <c r="B1399" s="494" t="s">
        <v>314</v>
      </c>
      <c r="C1399" s="369" t="s">
        <v>970</v>
      </c>
      <c r="D1399" s="369">
        <v>20261</v>
      </c>
      <c r="E1399" s="373" t="s">
        <v>280</v>
      </c>
      <c r="F1399" s="370" t="s">
        <v>291</v>
      </c>
      <c r="G1399" s="373" t="s">
        <v>295</v>
      </c>
      <c r="H1399" s="373">
        <v>5</v>
      </c>
      <c r="I1399" s="373" t="s">
        <v>412</v>
      </c>
      <c r="J1399" s="373" t="s">
        <v>281</v>
      </c>
      <c r="K1399" s="194" t="s">
        <v>703</v>
      </c>
      <c r="L1399" s="364" t="s">
        <v>617</v>
      </c>
      <c r="M1399" s="364" t="s">
        <v>349</v>
      </c>
      <c r="N1399" s="364" t="s">
        <v>318</v>
      </c>
      <c r="O1399" s="373" t="s">
        <v>315</v>
      </c>
      <c r="P1399" s="364">
        <v>0</v>
      </c>
      <c r="Q1399" s="364">
        <v>2</v>
      </c>
      <c r="R1399" s="369">
        <v>2</v>
      </c>
      <c r="S1399" s="364">
        <v>4</v>
      </c>
      <c r="T1399" s="8"/>
      <c r="U1399" s="374">
        <v>18</v>
      </c>
      <c r="V1399" s="370">
        <v>9916820</v>
      </c>
      <c r="W1399" s="373" t="s">
        <v>141</v>
      </c>
      <c r="X1399" s="364" t="s">
        <v>315</v>
      </c>
      <c r="Y1399" s="364" t="s">
        <v>686</v>
      </c>
      <c r="Z1399" s="364"/>
      <c r="AA1399" s="364"/>
      <c r="AB1399" s="370"/>
      <c r="AC1399" s="364"/>
      <c r="AD1399" s="364" t="s">
        <v>845</v>
      </c>
      <c r="AE1399" s="370"/>
      <c r="AF1399" s="370"/>
      <c r="AG1399" s="370" t="s">
        <v>301</v>
      </c>
      <c r="AH1399" s="364">
        <v>1</v>
      </c>
      <c r="AI1399" s="364">
        <v>16</v>
      </c>
      <c r="AJ1399" s="364">
        <v>50</v>
      </c>
      <c r="AK1399" s="364">
        <v>18</v>
      </c>
      <c r="AL1399" s="364">
        <v>30</v>
      </c>
      <c r="AM1399" s="22">
        <f t="shared" si="634"/>
        <v>2</v>
      </c>
      <c r="AN1399" s="104">
        <f t="shared" si="675"/>
        <v>0.70138888888888884</v>
      </c>
      <c r="AO1399" s="104">
        <f t="shared" si="676"/>
        <v>0.77083333333333337</v>
      </c>
      <c r="AP1399" s="22" t="str" cm="1">
        <f t="array" ref="AP1399">IF(W1399="","",IF(SUMPRODUCT((W1399=$W$7:$W$2042)*(AH1399=$AH$7:$AH$2042)*(AN1399=$AN$7:$AN$2042)*(AO1399=$AO$7:$AO$2042)*(ROW($W$7:$W$2042)&lt;&gt;ROW(W1399))*((R1399=0)*($R$7:$R$2042&gt;0)+(R1399&gt;0)*($R$7:$R$2042=0)))&gt;0,"SALONES UNIDOS",IF(SUMPRODUCT((W1399=$W$7:$W$2042)*(AH1399=$AH$7:$AH$2042)*((AN1399&lt;$AO$7:$AO$2042)*(AO1399&gt;$AN$7:$AN$2042))*(ROW($W$7:$W$2042)&lt;&gt;ROW(W1399)))&gt;0,"Cruzado","Sin cruce")))</f>
        <v>Sin cruce</v>
      </c>
      <c r="AQ1399" s="22"/>
      <c r="AR1399" s="22"/>
      <c r="AS1399" s="104">
        <f t="shared" ref="AS1399:AS1400" si="677">AN1399</f>
        <v>0.70138888888888884</v>
      </c>
      <c r="AT1399" s="104">
        <f t="shared" ref="AT1399:AT1400" si="678">AO1399</f>
        <v>0.77083333333333337</v>
      </c>
      <c r="AU1399" s="361" t="str" cm="1">
        <f t="array" ref="AU1399">IF(AB1399="","",IF(SUMPRODUCT((AB1399=$AB$989:$AB$1558)*(AH1399=$AH$989:$AH$1558)*(AQ1399=$AQ$989:$AQ$1558)*(AR1399=$AR$989:$AR$1558)*(ROW($AB$989:$AB$1558)&lt;&gt;ROW(AB1399))*((R1399=0)*($R$989:$R$1558&gt;0)+(R1399&gt;0)*($R$989:$R$1558=0)))&gt;0,"SALONES UNIDOS",IF(SUMPRODUCT((AB1399=$AB$989:$AB$1558)*(AH1399=$AH$989:$AH$1558)*((AQ1399&lt;$AR$989:$AR$1558)*(AR1399&gt;$AQ$989:$AQ$1558))*(ROW($AB$989:$AB$1558)&lt;&gt;ROW(AB1399)))&gt;0,"Cruzado","Sin cruce")))</f>
        <v/>
      </c>
      <c r="AV1399" s="361" t="str" cm="1">
        <f t="array" ref="AV1399">IF(AD1399="","",IF(SUMPRODUCT((AD1399=$AD$989:$AD$1558)*(AH1399=$AH$989:$AH$1558)*(AS1399=$AS$989:$AS$1558)*(AT1399=$AT$989:$AT$1558)*(ROW($AD$989:$AD$1558)&lt;&gt;ROW(AD1399))*((R1399=0)*($R$989:$R$1558&gt;0)+(R1399&gt;0)*($R$989:$R$1558=0)))&gt;0,"SALONES UNIDOS",IF(SUMPRODUCT((AD1399=$AD$989:$AD$1558)*(AH1399=$AH$989:$AH$1558)*((AS1399&lt;$AT$989:$AT$1558)*(AT1399&gt;$AS$989:$AS$1558))*(ROW($AD$989:$AD$1558)&lt;&gt;ROW(AD1399)))&gt;0,"Cruzado","Sin cruce")))</f>
        <v>Sin cruce</v>
      </c>
      <c r="AW1399" s="104" t="str">
        <f t="shared" si="637"/>
        <v>OB5PRINCIPALB</v>
      </c>
      <c r="AX1399" s="104" t="str" cm="1">
        <f t="array" ref="AX1399">IF(AW1399="","",IF(SUMPRODUCT((AW1399=$AW$7:$AW$2042)*(AH1399=$AH$7:$AH$2042)*(AN1399=$AN$7:$AN$2042)*(AO1399=$AO$7:$AO$2042)*(ROW($AW$7:$AW$2042)&lt;&gt;ROW(AW1399))*((R1399=0)*($R$7:$R$2042&gt;0)+(R1399&gt;0)*($R$7:$R$2042=0)))&gt;0,"SALONES UNIDOS",IF(SUMPRODUCT((AW1399=$AW$7:$AW$2042)*(AH1399=$AH$7:$AH$2042)*((AN1399&lt;$AO$7:$AO$2042)*(AO1399&gt;$AN$7:$AN$2042))*(ROW($AW$7:$AW$2042)&lt;&gt;ROW(AW1399)))&gt;0,"Cruzado","Sin cruce")))</f>
        <v>Sin cruce</v>
      </c>
    </row>
    <row r="1400" spans="2:50" ht="19.8" hidden="1" customHeight="1" x14ac:dyDescent="0.25">
      <c r="B1400" s="494" t="s">
        <v>314</v>
      </c>
      <c r="C1400" s="369" t="s">
        <v>970</v>
      </c>
      <c r="D1400" s="369">
        <v>20261</v>
      </c>
      <c r="E1400" s="373" t="s">
        <v>280</v>
      </c>
      <c r="F1400" s="370" t="s">
        <v>291</v>
      </c>
      <c r="G1400" s="373" t="s">
        <v>295</v>
      </c>
      <c r="H1400" s="373">
        <v>5</v>
      </c>
      <c r="I1400" s="373" t="s">
        <v>571</v>
      </c>
      <c r="J1400" s="373" t="s">
        <v>281</v>
      </c>
      <c r="K1400" s="194" t="s">
        <v>703</v>
      </c>
      <c r="L1400" s="364" t="s">
        <v>617</v>
      </c>
      <c r="M1400" s="364" t="s">
        <v>349</v>
      </c>
      <c r="N1400" s="364" t="s">
        <v>318</v>
      </c>
      <c r="O1400" s="373" t="s">
        <v>315</v>
      </c>
      <c r="P1400" s="364">
        <v>0</v>
      </c>
      <c r="Q1400" s="364">
        <v>2</v>
      </c>
      <c r="R1400" s="369">
        <v>2</v>
      </c>
      <c r="S1400" s="364">
        <v>4</v>
      </c>
      <c r="T1400" s="8"/>
      <c r="U1400" s="374">
        <v>17</v>
      </c>
      <c r="V1400" s="370">
        <v>9916820</v>
      </c>
      <c r="W1400" s="373" t="s">
        <v>141</v>
      </c>
      <c r="X1400" s="364" t="s">
        <v>315</v>
      </c>
      <c r="Y1400" s="364" t="s">
        <v>686</v>
      </c>
      <c r="Z1400" s="364"/>
      <c r="AA1400" s="364"/>
      <c r="AB1400" s="370"/>
      <c r="AC1400" s="364"/>
      <c r="AD1400" s="364" t="s">
        <v>845</v>
      </c>
      <c r="AE1400" s="370"/>
      <c r="AF1400" s="370"/>
      <c r="AG1400" s="370" t="s">
        <v>301</v>
      </c>
      <c r="AH1400" s="364">
        <v>1</v>
      </c>
      <c r="AI1400" s="364">
        <v>18</v>
      </c>
      <c r="AJ1400" s="364">
        <v>30</v>
      </c>
      <c r="AK1400" s="364">
        <v>20</v>
      </c>
      <c r="AL1400" s="364">
        <v>10</v>
      </c>
      <c r="AM1400" s="22">
        <f t="shared" si="634"/>
        <v>2</v>
      </c>
      <c r="AN1400" s="104">
        <f t="shared" si="675"/>
        <v>0.77083333333333337</v>
      </c>
      <c r="AO1400" s="104">
        <f t="shared" si="676"/>
        <v>0.84027777777777779</v>
      </c>
      <c r="AP1400" s="22" t="str" cm="1">
        <f t="array" ref="AP1400">IF(W1400="","",IF(SUMPRODUCT((W1400=$W$7:$W$2042)*(AH1400=$AH$7:$AH$2042)*(AN1400=$AN$7:$AN$2042)*(AO1400=$AO$7:$AO$2042)*(ROW($W$7:$W$2042)&lt;&gt;ROW(W1400))*((R1400=0)*($R$7:$R$2042&gt;0)+(R1400&gt;0)*($R$7:$R$2042=0)))&gt;0,"SALONES UNIDOS",IF(SUMPRODUCT((W1400=$W$7:$W$2042)*(AH1400=$AH$7:$AH$2042)*((AN1400&lt;$AO$7:$AO$2042)*(AO1400&gt;$AN$7:$AN$2042))*(ROW($W$7:$W$2042)&lt;&gt;ROW(W1400)))&gt;0,"Cruzado","Sin cruce")))</f>
        <v>Sin cruce</v>
      </c>
      <c r="AQ1400" s="22"/>
      <c r="AR1400" s="22"/>
      <c r="AS1400" s="104">
        <f t="shared" si="677"/>
        <v>0.77083333333333337</v>
      </c>
      <c r="AT1400" s="104">
        <f t="shared" si="678"/>
        <v>0.84027777777777779</v>
      </c>
      <c r="AU1400" s="361" t="str" cm="1">
        <f t="array" ref="AU1400">IF(AB1400="","",IF(SUMPRODUCT((AB1400=$AB$989:$AB$1558)*(AH1400=$AH$989:$AH$1558)*(AQ1400=$AQ$989:$AQ$1558)*(AR1400=$AR$989:$AR$1558)*(ROW($AB$989:$AB$1558)&lt;&gt;ROW(AB1400))*((R1400=0)*($R$989:$R$1558&gt;0)+(R1400&gt;0)*($R$989:$R$1558=0)))&gt;0,"SALONES UNIDOS",IF(SUMPRODUCT((AB1400=$AB$989:$AB$1558)*(AH1400=$AH$989:$AH$1558)*((AQ1400&lt;$AR$989:$AR$1558)*(AR1400&gt;$AQ$989:$AQ$1558))*(ROW($AB$989:$AB$1558)&lt;&gt;ROW(AB1400)))&gt;0,"Cruzado","Sin cruce")))</f>
        <v/>
      </c>
      <c r="AV1400" s="361" t="str" cm="1">
        <f t="array" ref="AV1400">IF(AD1400="","",IF(SUMPRODUCT((AD1400=$AD$989:$AD$1558)*(AH1400=$AH$989:$AH$1558)*(AS1400=$AS$989:$AS$1558)*(AT1400=$AT$989:$AT$1558)*(ROW($AD$989:$AD$1558)&lt;&gt;ROW(AD1400))*((R1400=0)*($R$989:$R$1558&gt;0)+(R1400&gt;0)*($R$989:$R$1558=0)))&gt;0,"SALONES UNIDOS",IF(SUMPRODUCT((AD1400=$AD$989:$AD$1558)*(AH1400=$AH$989:$AH$1558)*((AS1400&lt;$AT$989:$AT$1558)*(AT1400&gt;$AS$989:$AS$1558))*(ROW($AD$989:$AD$1558)&lt;&gt;ROW(AD1400)))&gt;0,"Cruzado","Sin cruce")))</f>
        <v>Sin cruce</v>
      </c>
      <c r="AW1400" s="104" t="str">
        <f t="shared" si="637"/>
        <v>OB5PRINCIPALB</v>
      </c>
      <c r="AX1400" s="104" t="str" cm="1">
        <f t="array" ref="AX1400">IF(AW1400="","",IF(SUMPRODUCT((AW1400=$AW$7:$AW$2042)*(AH1400=$AH$7:$AH$2042)*(AN1400=$AN$7:$AN$2042)*(AO1400=$AO$7:$AO$2042)*(ROW($AW$7:$AW$2042)&lt;&gt;ROW(AW1400))*((R1400=0)*($R$7:$R$2042&gt;0)+(R1400&gt;0)*($R$7:$R$2042=0)))&gt;0,"SALONES UNIDOS",IF(SUMPRODUCT((AW1400=$AW$7:$AW$2042)*(AH1400=$AH$7:$AH$2042)*((AN1400&lt;$AO$7:$AO$2042)*(AO1400&gt;$AN$7:$AN$2042))*(ROW($AW$7:$AW$2042)&lt;&gt;ROW(AW1400)))&gt;0,"Cruzado","Sin cruce")))</f>
        <v>Sin cruce</v>
      </c>
    </row>
    <row r="1401" spans="2:50" ht="19.8" hidden="1" customHeight="1" x14ac:dyDescent="0.25">
      <c r="B1401" s="494" t="s">
        <v>314</v>
      </c>
      <c r="C1401" s="369" t="s">
        <v>970</v>
      </c>
      <c r="D1401" s="369">
        <v>20261</v>
      </c>
      <c r="E1401" s="373" t="s">
        <v>280</v>
      </c>
      <c r="F1401" s="370" t="s">
        <v>291</v>
      </c>
      <c r="G1401" s="373" t="s">
        <v>295</v>
      </c>
      <c r="H1401" s="373">
        <v>6</v>
      </c>
      <c r="I1401" s="373" t="s">
        <v>278</v>
      </c>
      <c r="J1401" s="373" t="s">
        <v>278</v>
      </c>
      <c r="K1401" s="194" t="s">
        <v>705</v>
      </c>
      <c r="L1401" s="364" t="s">
        <v>706</v>
      </c>
      <c r="M1401" s="364" t="s">
        <v>324</v>
      </c>
      <c r="N1401" s="364" t="s">
        <v>318</v>
      </c>
      <c r="O1401" s="370" t="s">
        <v>321</v>
      </c>
      <c r="P1401" s="364">
        <v>2</v>
      </c>
      <c r="Q1401" s="364">
        <v>0</v>
      </c>
      <c r="R1401" s="369">
        <v>2</v>
      </c>
      <c r="S1401" s="364">
        <v>3</v>
      </c>
      <c r="T1401" s="8"/>
      <c r="U1401" s="374">
        <v>30</v>
      </c>
      <c r="V1401" s="370">
        <v>45560291</v>
      </c>
      <c r="W1401" s="373" t="s">
        <v>242</v>
      </c>
      <c r="X1401" s="372" t="s">
        <v>321</v>
      </c>
      <c r="Y1401" s="364" t="s">
        <v>683</v>
      </c>
      <c r="Z1401" s="364"/>
      <c r="AA1401" s="364"/>
      <c r="AB1401" s="370"/>
      <c r="AC1401" s="370"/>
      <c r="AD1401" s="369"/>
      <c r="AE1401" s="370"/>
      <c r="AF1401" s="370"/>
      <c r="AG1401" s="370" t="s">
        <v>559</v>
      </c>
      <c r="AH1401" s="364">
        <v>6</v>
      </c>
      <c r="AI1401" s="364">
        <v>7</v>
      </c>
      <c r="AJ1401" s="364">
        <v>40</v>
      </c>
      <c r="AK1401" s="364">
        <v>9</v>
      </c>
      <c r="AL1401" s="364">
        <v>20</v>
      </c>
      <c r="AM1401" s="22">
        <f t="shared" si="634"/>
        <v>2</v>
      </c>
      <c r="AN1401" s="104">
        <f t="shared" si="675"/>
        <v>0.31944444444444448</v>
      </c>
      <c r="AO1401" s="104">
        <f t="shared" si="676"/>
        <v>0.3888888888888889</v>
      </c>
      <c r="AP1401" s="22" t="str" cm="1">
        <f t="array" ref="AP1401">IF(W1401="","",IF(SUMPRODUCT((W1401=$W$7:$W$2042)*(AH1401=$AH$7:$AH$2042)*(AN1401=$AN$7:$AN$2042)*(AO1401=$AO$7:$AO$2042)*(ROW($W$7:$W$2042)&lt;&gt;ROW(W1401))*((R1401=0)*($R$7:$R$2042&gt;0)+(R1401&gt;0)*($R$7:$R$2042=0)))&gt;0,"SALONES UNIDOS",IF(SUMPRODUCT((W1401=$W$7:$W$2042)*(AH1401=$AH$7:$AH$2042)*((AN1401&lt;$AO$7:$AO$2042)*(AO1401&gt;$AN$7:$AN$2042))*(ROW($W$7:$W$2042)&lt;&gt;ROW(W1401)))&gt;0,"Cruzado","Sin cruce")))</f>
        <v>Sin cruce</v>
      </c>
      <c r="AQ1401" s="104"/>
      <c r="AR1401" s="104"/>
      <c r="AS1401" s="22"/>
      <c r="AT1401" s="22"/>
      <c r="AU1401" s="361" t="str" cm="1">
        <f t="array" ref="AU1401">IF(AB1401="","",IF(SUMPRODUCT((AB1401=$AB$989:$AB$1558)*(AH1401=$AH$989:$AH$1558)*(AQ1401=$AQ$989:$AQ$1558)*(AR1401=$AR$989:$AR$1558)*(ROW($AB$989:$AB$1558)&lt;&gt;ROW(AB1401))*((R1401=0)*($R$989:$R$1558&gt;0)+(R1401&gt;0)*($R$989:$R$1558=0)))&gt;0,"SALONES UNIDOS",IF(SUMPRODUCT((AB1401=$AB$989:$AB$1558)*(AH1401=$AH$989:$AH$1558)*((AQ1401&lt;$AR$989:$AR$1558)*(AR1401&gt;$AQ$989:$AQ$1558))*(ROW($AB$989:$AB$1558)&lt;&gt;ROW(AB1401)))&gt;0,"Cruzado","Sin cruce")))</f>
        <v/>
      </c>
      <c r="AV1401" s="361" t="str" cm="1">
        <f t="array" ref="AV1401">IF(AD1401="","",IF(SUMPRODUCT((AD1401=$AD$989:$AD$1558)*(AH1401=$AH$989:$AH$1558)*(AS1401=$AS$989:$AS$1558)*(AT1401=$AT$989:$AT$1558)*(ROW($AD$989:$AD$1558)&lt;&gt;ROW(AD1401))*((R1401=0)*($R$989:$R$1558&gt;0)+(R1401&gt;0)*($R$989:$R$1558=0)))&gt;0,"SALONES UNIDOS",IF(SUMPRODUCT((AD1401=$AD$989:$AD$1558)*(AH1401=$AH$989:$AH$1558)*((AS1401&lt;$AT$989:$AT$1558)*(AT1401&gt;$AS$989:$AS$1558))*(ROW($AD$989:$AD$1558)&lt;&gt;ROW(AD1401)))&gt;0,"Cruzado","Sin cruce")))</f>
        <v/>
      </c>
      <c r="AW1401" s="104" t="str">
        <f t="shared" si="637"/>
        <v>OB6PRINCIPALA</v>
      </c>
      <c r="AX1401" s="104" t="str" cm="1">
        <f t="array" ref="AX1401">IF(AW1401="","",IF(SUMPRODUCT((AW1401=$AW$7:$AW$2042)*(AH1401=$AH$7:$AH$2042)*(AN1401=$AN$7:$AN$2042)*(AO1401=$AO$7:$AO$2042)*(ROW($AW$7:$AW$2042)&lt;&gt;ROW(AW1401))*((R1401=0)*($R$7:$R$2042&gt;0)+(R1401&gt;0)*($R$7:$R$2042=0)))&gt;0,"SALONES UNIDOS",IF(SUMPRODUCT((AW1401=$AW$7:$AW$2042)*(AH1401=$AH$7:$AH$2042)*((AN1401&lt;$AO$7:$AO$2042)*(AO1401&gt;$AN$7:$AN$2042))*(ROW($AW$7:$AW$2042)&lt;&gt;ROW(AW1401)))&gt;0,"Cruzado","Sin cruce")))</f>
        <v>Sin cruce</v>
      </c>
    </row>
    <row r="1402" spans="2:50" ht="19.8" hidden="1" customHeight="1" x14ac:dyDescent="0.25">
      <c r="B1402" s="494" t="s">
        <v>314</v>
      </c>
      <c r="C1402" s="369" t="s">
        <v>970</v>
      </c>
      <c r="D1402" s="369">
        <v>20261</v>
      </c>
      <c r="E1402" s="373" t="s">
        <v>280</v>
      </c>
      <c r="F1402" s="370" t="s">
        <v>291</v>
      </c>
      <c r="G1402" s="373" t="s">
        <v>295</v>
      </c>
      <c r="H1402" s="373">
        <v>6</v>
      </c>
      <c r="I1402" s="373" t="s">
        <v>552</v>
      </c>
      <c r="J1402" s="373" t="s">
        <v>278</v>
      </c>
      <c r="K1402" s="194" t="s">
        <v>705</v>
      </c>
      <c r="L1402" s="364" t="s">
        <v>706</v>
      </c>
      <c r="M1402" s="364" t="s">
        <v>324</v>
      </c>
      <c r="N1402" s="364" t="s">
        <v>318</v>
      </c>
      <c r="O1402" s="370" t="s">
        <v>321</v>
      </c>
      <c r="P1402" s="364">
        <v>0</v>
      </c>
      <c r="Q1402" s="364">
        <v>2</v>
      </c>
      <c r="R1402" s="369">
        <v>2</v>
      </c>
      <c r="S1402" s="364">
        <v>3</v>
      </c>
      <c r="T1402" s="8"/>
      <c r="U1402" s="374">
        <v>15</v>
      </c>
      <c r="V1402" s="370">
        <v>45560291</v>
      </c>
      <c r="W1402" s="373" t="s">
        <v>242</v>
      </c>
      <c r="X1402" s="372" t="s">
        <v>321</v>
      </c>
      <c r="Y1402" s="364" t="s">
        <v>683</v>
      </c>
      <c r="Z1402" s="364"/>
      <c r="AA1402" s="364"/>
      <c r="AB1402" s="370"/>
      <c r="AC1402" s="370"/>
      <c r="AD1402" s="369"/>
      <c r="AE1402" s="370"/>
      <c r="AF1402" s="370"/>
      <c r="AG1402" s="370" t="s">
        <v>301</v>
      </c>
      <c r="AH1402" s="364">
        <v>6</v>
      </c>
      <c r="AI1402" s="364">
        <v>9</v>
      </c>
      <c r="AJ1402" s="364">
        <v>20</v>
      </c>
      <c r="AK1402" s="364">
        <v>11</v>
      </c>
      <c r="AL1402" s="364">
        <v>0</v>
      </c>
      <c r="AM1402" s="22">
        <f t="shared" si="634"/>
        <v>2</v>
      </c>
      <c r="AN1402" s="104">
        <f t="shared" si="675"/>
        <v>0.3888888888888889</v>
      </c>
      <c r="AO1402" s="104">
        <f t="shared" si="676"/>
        <v>0.45833333333333331</v>
      </c>
      <c r="AP1402" s="22" t="str" cm="1">
        <f t="array" ref="AP1402">IF(W1402="","",IF(SUMPRODUCT((W1402=$W$7:$W$2042)*(AH1402=$AH$7:$AH$2042)*(AN1402=$AN$7:$AN$2042)*(AO1402=$AO$7:$AO$2042)*(ROW($W$7:$W$2042)&lt;&gt;ROW(W1402))*((R1402=0)*($R$7:$R$2042&gt;0)+(R1402&gt;0)*($R$7:$R$2042=0)))&gt;0,"SALONES UNIDOS",IF(SUMPRODUCT((W1402=$W$7:$W$2042)*(AH1402=$AH$7:$AH$2042)*((AN1402&lt;$AO$7:$AO$2042)*(AO1402&gt;$AN$7:$AN$2042))*(ROW($W$7:$W$2042)&lt;&gt;ROW(W1402)))&gt;0,"Cruzado","Sin cruce")))</f>
        <v>Sin cruce</v>
      </c>
      <c r="AQ1402" s="104"/>
      <c r="AR1402" s="104"/>
      <c r="AS1402" s="22"/>
      <c r="AT1402" s="22"/>
      <c r="AU1402" s="361" t="str" cm="1">
        <f t="array" ref="AU1402">IF(AB1402="","",IF(SUMPRODUCT((AB1402=$AB$989:$AB$1558)*(AH1402=$AH$989:$AH$1558)*(AQ1402=$AQ$989:$AQ$1558)*(AR1402=$AR$989:$AR$1558)*(ROW($AB$989:$AB$1558)&lt;&gt;ROW(AB1402))*((R1402=0)*($R$989:$R$1558&gt;0)+(R1402&gt;0)*($R$989:$R$1558=0)))&gt;0,"SALONES UNIDOS",IF(SUMPRODUCT((AB1402=$AB$989:$AB$1558)*(AH1402=$AH$989:$AH$1558)*((AQ1402&lt;$AR$989:$AR$1558)*(AR1402&gt;$AQ$989:$AQ$1558))*(ROW($AB$989:$AB$1558)&lt;&gt;ROW(AB1402)))&gt;0,"Cruzado","Sin cruce")))</f>
        <v/>
      </c>
      <c r="AV1402" s="361" t="str" cm="1">
        <f t="array" ref="AV1402">IF(AD1402="","",IF(SUMPRODUCT((AD1402=$AD$989:$AD$1558)*(AH1402=$AH$989:$AH$1558)*(AS1402=$AS$989:$AS$1558)*(AT1402=$AT$989:$AT$1558)*(ROW($AD$989:$AD$1558)&lt;&gt;ROW(AD1402))*((R1402=0)*($R$989:$R$1558&gt;0)+(R1402&gt;0)*($R$989:$R$1558=0)))&gt;0,"SALONES UNIDOS",IF(SUMPRODUCT((AD1402=$AD$989:$AD$1558)*(AH1402=$AH$989:$AH$1558)*((AS1402&lt;$AT$989:$AT$1558)*(AT1402&gt;$AS$989:$AS$1558))*(ROW($AD$989:$AD$1558)&lt;&gt;ROW(AD1402)))&gt;0,"Cruzado","Sin cruce")))</f>
        <v/>
      </c>
      <c r="AW1402" s="104" t="str">
        <f t="shared" si="637"/>
        <v>OB6PRINCIPALA</v>
      </c>
      <c r="AX1402" s="104" t="str" cm="1">
        <f t="array" ref="AX1402">IF(AW1402="","",IF(SUMPRODUCT((AW1402=$AW$7:$AW$2042)*(AH1402=$AH$7:$AH$2042)*(AN1402=$AN$7:$AN$2042)*(AO1402=$AO$7:$AO$2042)*(ROW($AW$7:$AW$2042)&lt;&gt;ROW(AW1402))*((R1402=0)*($R$7:$R$2042&gt;0)+(R1402&gt;0)*($R$7:$R$2042=0)))&gt;0,"SALONES UNIDOS",IF(SUMPRODUCT((AW1402=$AW$7:$AW$2042)*(AH1402=$AH$7:$AH$2042)*((AN1402&lt;$AO$7:$AO$2042)*(AO1402&gt;$AN$7:$AN$2042))*(ROW($AW$7:$AW$2042)&lt;&gt;ROW(AW1402)))&gt;0,"Cruzado","Sin cruce")))</f>
        <v>Sin cruce</v>
      </c>
    </row>
    <row r="1403" spans="2:50" ht="19.8" hidden="1" customHeight="1" x14ac:dyDescent="0.25">
      <c r="B1403" s="494" t="s">
        <v>314</v>
      </c>
      <c r="C1403" s="369" t="s">
        <v>970</v>
      </c>
      <c r="D1403" s="369">
        <v>20261</v>
      </c>
      <c r="E1403" s="373" t="s">
        <v>280</v>
      </c>
      <c r="F1403" s="370" t="s">
        <v>291</v>
      </c>
      <c r="G1403" s="373" t="s">
        <v>295</v>
      </c>
      <c r="H1403" s="373">
        <v>6</v>
      </c>
      <c r="I1403" s="373" t="s">
        <v>560</v>
      </c>
      <c r="J1403" s="373" t="s">
        <v>278</v>
      </c>
      <c r="K1403" s="194" t="s">
        <v>705</v>
      </c>
      <c r="L1403" s="364" t="s">
        <v>706</v>
      </c>
      <c r="M1403" s="364" t="s">
        <v>324</v>
      </c>
      <c r="N1403" s="364" t="s">
        <v>318</v>
      </c>
      <c r="O1403" s="370" t="s">
        <v>321</v>
      </c>
      <c r="P1403" s="364">
        <v>0</v>
      </c>
      <c r="Q1403" s="364">
        <v>2</v>
      </c>
      <c r="R1403" s="369">
        <v>2</v>
      </c>
      <c r="S1403" s="364">
        <v>3</v>
      </c>
      <c r="T1403" s="8"/>
      <c r="U1403" s="374">
        <v>15</v>
      </c>
      <c r="V1403" s="370">
        <v>45560291</v>
      </c>
      <c r="W1403" s="373" t="s">
        <v>242</v>
      </c>
      <c r="X1403" s="372" t="s">
        <v>321</v>
      </c>
      <c r="Y1403" s="364" t="s">
        <v>683</v>
      </c>
      <c r="Z1403" s="364"/>
      <c r="AA1403" s="364"/>
      <c r="AB1403" s="370"/>
      <c r="AC1403" s="370"/>
      <c r="AD1403" s="369"/>
      <c r="AE1403" s="370"/>
      <c r="AF1403" s="370"/>
      <c r="AG1403" s="370" t="s">
        <v>301</v>
      </c>
      <c r="AH1403" s="364">
        <v>6</v>
      </c>
      <c r="AI1403" s="364">
        <v>11</v>
      </c>
      <c r="AJ1403" s="364">
        <v>0</v>
      </c>
      <c r="AK1403" s="364">
        <v>12</v>
      </c>
      <c r="AL1403" s="364">
        <v>40</v>
      </c>
      <c r="AM1403" s="22">
        <f t="shared" ref="AM1403:AM1466" si="679">IF(AI1403="",R1403,ROUND(((((AK1403/24)+(AL1403/1440))-((AI1403/24)+(AJ1403/1440)))*1440/50),5))</f>
        <v>2</v>
      </c>
      <c r="AN1403" s="104">
        <f t="shared" si="675"/>
        <v>0.45833333333333331</v>
      </c>
      <c r="AO1403" s="104">
        <f t="shared" si="676"/>
        <v>0.52777777777777779</v>
      </c>
      <c r="AP1403" s="22" t="str" cm="1">
        <f t="array" ref="AP1403">IF(W1403="","",IF(SUMPRODUCT((W1403=$W$7:$W$2042)*(AH1403=$AH$7:$AH$2042)*(AN1403=$AN$7:$AN$2042)*(AO1403=$AO$7:$AO$2042)*(ROW($W$7:$W$2042)&lt;&gt;ROW(W1403))*((R1403=0)*($R$7:$R$2042&gt;0)+(R1403&gt;0)*($R$7:$R$2042=0)))&gt;0,"SALONES UNIDOS",IF(SUMPRODUCT((W1403=$W$7:$W$2042)*(AH1403=$AH$7:$AH$2042)*((AN1403&lt;$AO$7:$AO$2042)*(AO1403&gt;$AN$7:$AN$2042))*(ROW($W$7:$W$2042)&lt;&gt;ROW(W1403)))&gt;0,"Cruzado","Sin cruce")))</f>
        <v>Sin cruce</v>
      </c>
      <c r="AQ1403" s="104"/>
      <c r="AR1403" s="104"/>
      <c r="AS1403" s="22"/>
      <c r="AT1403" s="22"/>
      <c r="AU1403" s="361" t="str" cm="1">
        <f t="array" ref="AU1403">IF(AB1403="","",IF(SUMPRODUCT((AB1403=$AB$989:$AB$1558)*(AH1403=$AH$989:$AH$1558)*(AQ1403=$AQ$989:$AQ$1558)*(AR1403=$AR$989:$AR$1558)*(ROW($AB$989:$AB$1558)&lt;&gt;ROW(AB1403))*((R1403=0)*($R$989:$R$1558&gt;0)+(R1403&gt;0)*($R$989:$R$1558=0)))&gt;0,"SALONES UNIDOS",IF(SUMPRODUCT((AB1403=$AB$989:$AB$1558)*(AH1403=$AH$989:$AH$1558)*((AQ1403&lt;$AR$989:$AR$1558)*(AR1403&gt;$AQ$989:$AQ$1558))*(ROW($AB$989:$AB$1558)&lt;&gt;ROW(AB1403)))&gt;0,"Cruzado","Sin cruce")))</f>
        <v/>
      </c>
      <c r="AV1403" s="361" t="str" cm="1">
        <f t="array" ref="AV1403">IF(AD1403="","",IF(SUMPRODUCT((AD1403=$AD$989:$AD$1558)*(AH1403=$AH$989:$AH$1558)*(AS1403=$AS$989:$AS$1558)*(AT1403=$AT$989:$AT$1558)*(ROW($AD$989:$AD$1558)&lt;&gt;ROW(AD1403))*((R1403=0)*($R$989:$R$1558&gt;0)+(R1403&gt;0)*($R$989:$R$1558=0)))&gt;0,"SALONES UNIDOS",IF(SUMPRODUCT((AD1403=$AD$989:$AD$1558)*(AH1403=$AH$989:$AH$1558)*((AS1403&lt;$AT$989:$AT$1558)*(AT1403&gt;$AS$989:$AS$1558))*(ROW($AD$989:$AD$1558)&lt;&gt;ROW(AD1403)))&gt;0,"Cruzado","Sin cruce")))</f>
        <v/>
      </c>
      <c r="AW1403" s="104" t="str">
        <f t="shared" ref="AW1403:AW1466" si="680">TRIM(CONCATENATE(G1403,H1403,E1403,J1403))</f>
        <v>OB6PRINCIPALA</v>
      </c>
      <c r="AX1403" s="104" t="str" cm="1">
        <f t="array" ref="AX1403">IF(AW1403="","",IF(SUMPRODUCT((AW1403=$AW$7:$AW$2042)*(AH1403=$AH$7:$AH$2042)*(AN1403=$AN$7:$AN$2042)*(AO1403=$AO$7:$AO$2042)*(ROW($AW$7:$AW$2042)&lt;&gt;ROW(AW1403))*((R1403=0)*($R$7:$R$2042&gt;0)+(R1403&gt;0)*($R$7:$R$2042=0)))&gt;0,"SALONES UNIDOS",IF(SUMPRODUCT((AW1403=$AW$7:$AW$2042)*(AH1403=$AH$7:$AH$2042)*((AN1403&lt;$AO$7:$AO$2042)*(AO1403&gt;$AN$7:$AN$2042))*(ROW($AW$7:$AW$2042)&lt;&gt;ROW(AW1403)))&gt;0,"Cruzado","Sin cruce")))</f>
        <v>Sin cruce</v>
      </c>
    </row>
    <row r="1404" spans="2:50" ht="19.8" hidden="1" customHeight="1" x14ac:dyDescent="0.25">
      <c r="B1404" s="494" t="s">
        <v>314</v>
      </c>
      <c r="C1404" s="369" t="s">
        <v>970</v>
      </c>
      <c r="D1404" s="369">
        <v>20261</v>
      </c>
      <c r="E1404" s="373" t="s">
        <v>280</v>
      </c>
      <c r="F1404" s="370" t="s">
        <v>291</v>
      </c>
      <c r="G1404" s="373" t="s">
        <v>295</v>
      </c>
      <c r="H1404" s="373">
        <v>6</v>
      </c>
      <c r="I1404" s="373" t="s">
        <v>278</v>
      </c>
      <c r="J1404" s="373" t="s">
        <v>278</v>
      </c>
      <c r="K1404" s="194" t="s">
        <v>707</v>
      </c>
      <c r="L1404" s="364" t="s">
        <v>708</v>
      </c>
      <c r="M1404" s="364" t="s">
        <v>349</v>
      </c>
      <c r="N1404" s="364" t="s">
        <v>318</v>
      </c>
      <c r="O1404" s="370" t="s">
        <v>321</v>
      </c>
      <c r="P1404" s="364">
        <v>4</v>
      </c>
      <c r="Q1404" s="364">
        <v>0</v>
      </c>
      <c r="R1404" s="369">
        <v>4</v>
      </c>
      <c r="S1404" s="364">
        <v>4</v>
      </c>
      <c r="T1404" s="8"/>
      <c r="U1404" s="374">
        <v>30</v>
      </c>
      <c r="V1404" s="370">
        <v>75928709</v>
      </c>
      <c r="W1404" s="373" t="s">
        <v>183</v>
      </c>
      <c r="X1404" s="372" t="s">
        <v>321</v>
      </c>
      <c r="Y1404" s="364" t="s">
        <v>686</v>
      </c>
      <c r="Z1404" s="364"/>
      <c r="AA1404" s="364"/>
      <c r="AB1404" s="370"/>
      <c r="AC1404" s="370"/>
      <c r="AD1404" s="369"/>
      <c r="AE1404" s="370"/>
      <c r="AF1404" s="370"/>
      <c r="AG1404" s="370" t="s">
        <v>559</v>
      </c>
      <c r="AH1404" s="364">
        <v>7</v>
      </c>
      <c r="AI1404" s="364">
        <v>15</v>
      </c>
      <c r="AJ1404" s="364">
        <v>10</v>
      </c>
      <c r="AK1404" s="364">
        <v>18</v>
      </c>
      <c r="AL1404" s="364">
        <v>30</v>
      </c>
      <c r="AM1404" s="22">
        <f t="shared" si="679"/>
        <v>4</v>
      </c>
      <c r="AN1404" s="104">
        <f t="shared" si="675"/>
        <v>0.63194444444444442</v>
      </c>
      <c r="AO1404" s="104">
        <f t="shared" si="676"/>
        <v>0.77083333333333337</v>
      </c>
      <c r="AP1404" s="22" t="str" cm="1">
        <f t="array" ref="AP1404">IF(W1404="","",IF(SUMPRODUCT((W1404=$W$7:$W$2042)*(AH1404=$AH$7:$AH$2042)*(AN1404=$AN$7:$AN$2042)*(AO1404=$AO$7:$AO$2042)*(ROW($W$7:$W$2042)&lt;&gt;ROW(W1404))*((R1404=0)*($R$7:$R$2042&gt;0)+(R1404&gt;0)*($R$7:$R$2042=0)))&gt;0,"SALONES UNIDOS",IF(SUMPRODUCT((W1404=$W$7:$W$2042)*(AH1404=$AH$7:$AH$2042)*((AN1404&lt;$AO$7:$AO$2042)*(AO1404&gt;$AN$7:$AN$2042))*(ROW($W$7:$W$2042)&lt;&gt;ROW(W1404)))&gt;0,"Cruzado","Sin cruce")))</f>
        <v>Sin cruce</v>
      </c>
      <c r="AQ1404" s="104"/>
      <c r="AR1404" s="104"/>
      <c r="AS1404" s="22"/>
      <c r="AT1404" s="22"/>
      <c r="AU1404" s="361" t="str" cm="1">
        <f t="array" ref="AU1404">IF(AB1404="","",IF(SUMPRODUCT((AB1404=$AB$989:$AB$1558)*(AH1404=$AH$989:$AH$1558)*(AQ1404=$AQ$989:$AQ$1558)*(AR1404=$AR$989:$AR$1558)*(ROW($AB$989:$AB$1558)&lt;&gt;ROW(AB1404))*((R1404=0)*($R$989:$R$1558&gt;0)+(R1404&gt;0)*($R$989:$R$1558=0)))&gt;0,"SALONES UNIDOS",IF(SUMPRODUCT((AB1404=$AB$989:$AB$1558)*(AH1404=$AH$989:$AH$1558)*((AQ1404&lt;$AR$989:$AR$1558)*(AR1404&gt;$AQ$989:$AQ$1558))*(ROW($AB$989:$AB$1558)&lt;&gt;ROW(AB1404)))&gt;0,"Cruzado","Sin cruce")))</f>
        <v/>
      </c>
      <c r="AV1404" s="361" t="str" cm="1">
        <f t="array" ref="AV1404">IF(AD1404="","",IF(SUMPRODUCT((AD1404=$AD$989:$AD$1558)*(AH1404=$AH$989:$AH$1558)*(AS1404=$AS$989:$AS$1558)*(AT1404=$AT$989:$AT$1558)*(ROW($AD$989:$AD$1558)&lt;&gt;ROW(AD1404))*((R1404=0)*($R$989:$R$1558&gt;0)+(R1404&gt;0)*($R$989:$R$1558=0)))&gt;0,"SALONES UNIDOS",IF(SUMPRODUCT((AD1404=$AD$989:$AD$1558)*(AH1404=$AH$989:$AH$1558)*((AS1404&lt;$AT$989:$AT$1558)*(AT1404&gt;$AS$989:$AS$1558))*(ROW($AD$989:$AD$1558)&lt;&gt;ROW(AD1404)))&gt;0,"Cruzado","Sin cruce")))</f>
        <v/>
      </c>
      <c r="AW1404" s="104" t="str">
        <f t="shared" si="680"/>
        <v>OB6PRINCIPALA</v>
      </c>
      <c r="AX1404" s="104" t="str" cm="1">
        <f t="array" ref="AX1404">IF(AW1404="","",IF(SUMPRODUCT((AW1404=$AW$7:$AW$2042)*(AH1404=$AH$7:$AH$2042)*(AN1404=$AN$7:$AN$2042)*(AO1404=$AO$7:$AO$2042)*(ROW($AW$7:$AW$2042)&lt;&gt;ROW(AW1404))*((R1404=0)*($R$7:$R$2042&gt;0)+(R1404&gt;0)*($R$7:$R$2042=0)))&gt;0,"SALONES UNIDOS",IF(SUMPRODUCT((AW1404=$AW$7:$AW$2042)*(AH1404=$AH$7:$AH$2042)*((AN1404&lt;$AO$7:$AO$2042)*(AO1404&gt;$AN$7:$AN$2042))*(ROW($AW$7:$AW$2042)&lt;&gt;ROW(AW1404)))&gt;0,"Cruzado","Sin cruce")))</f>
        <v>Sin cruce</v>
      </c>
    </row>
    <row r="1405" spans="2:50" ht="19.8" hidden="1" customHeight="1" x14ac:dyDescent="0.25">
      <c r="B1405" s="494" t="s">
        <v>314</v>
      </c>
      <c r="C1405" s="369" t="s">
        <v>970</v>
      </c>
      <c r="D1405" s="369">
        <v>20261</v>
      </c>
      <c r="E1405" s="373" t="s">
        <v>280</v>
      </c>
      <c r="F1405" s="370" t="s">
        <v>291</v>
      </c>
      <c r="G1405" s="373" t="s">
        <v>295</v>
      </c>
      <c r="H1405" s="373">
        <v>6</v>
      </c>
      <c r="I1405" s="373" t="s">
        <v>278</v>
      </c>
      <c r="J1405" s="373" t="s">
        <v>278</v>
      </c>
      <c r="K1405" s="194" t="s">
        <v>388</v>
      </c>
      <c r="L1405" s="364" t="s">
        <v>389</v>
      </c>
      <c r="M1405" s="364" t="s">
        <v>349</v>
      </c>
      <c r="N1405" s="364" t="s">
        <v>318</v>
      </c>
      <c r="O1405" s="373" t="s">
        <v>315</v>
      </c>
      <c r="P1405" s="364">
        <v>2</v>
      </c>
      <c r="Q1405" s="364">
        <v>0</v>
      </c>
      <c r="R1405" s="369">
        <v>2</v>
      </c>
      <c r="S1405" s="364">
        <v>3</v>
      </c>
      <c r="T1405" s="8"/>
      <c r="U1405" s="374">
        <v>30</v>
      </c>
      <c r="V1405" s="370">
        <v>41923789</v>
      </c>
      <c r="W1405" s="373" t="s">
        <v>1120</v>
      </c>
      <c r="X1405" s="364" t="s">
        <v>315</v>
      </c>
      <c r="Y1405" s="364"/>
      <c r="Z1405" s="364"/>
      <c r="AA1405" s="364"/>
      <c r="AB1405" s="364" t="s">
        <v>847</v>
      </c>
      <c r="AC1405" s="364"/>
      <c r="AD1405" s="369"/>
      <c r="AE1405" s="370"/>
      <c r="AF1405" s="370"/>
      <c r="AG1405" s="370" t="s">
        <v>559</v>
      </c>
      <c r="AH1405" s="364">
        <v>2</v>
      </c>
      <c r="AI1405" s="364">
        <v>14</v>
      </c>
      <c r="AJ1405" s="364">
        <v>20</v>
      </c>
      <c r="AK1405" s="364">
        <v>16</v>
      </c>
      <c r="AL1405" s="364">
        <v>0</v>
      </c>
      <c r="AM1405" s="22">
        <f t="shared" si="679"/>
        <v>2</v>
      </c>
      <c r="AN1405" s="104">
        <f t="shared" si="675"/>
        <v>0.59722222222222221</v>
      </c>
      <c r="AO1405" s="104">
        <f t="shared" si="676"/>
        <v>0.66666666666666663</v>
      </c>
      <c r="AP1405" s="22" t="str" cm="1">
        <f t="array" ref="AP1405">IF(W1405="","",IF(SUMPRODUCT((W1405=$W$7:$W$2042)*(AH1405=$AH$7:$AH$2042)*(AN1405=$AN$7:$AN$2042)*(AO1405=$AO$7:$AO$2042)*(ROW($W$7:$W$2042)&lt;&gt;ROW(W1405))*((R1405=0)*($R$7:$R$2042&gt;0)+(R1405&gt;0)*($R$7:$R$2042=0)))&gt;0,"SALONES UNIDOS",IF(SUMPRODUCT((W1405=$W$7:$W$2042)*(AH1405=$AH$7:$AH$2042)*((AN1405&lt;$AO$7:$AO$2042)*(AO1405&gt;$AN$7:$AN$2042))*(ROW($W$7:$W$2042)&lt;&gt;ROW(W1405)))&gt;0,"Cruzado","Sin cruce")))</f>
        <v>Sin cruce</v>
      </c>
      <c r="AQ1405" s="104">
        <f>AN1405</f>
        <v>0.59722222222222221</v>
      </c>
      <c r="AR1405" s="104">
        <f>AO1405</f>
        <v>0.66666666666666663</v>
      </c>
      <c r="AS1405" s="22"/>
      <c r="AT1405" s="22"/>
      <c r="AU1405" s="361" t="str" cm="1">
        <f t="array" ref="AU1405">IF(AB1405="","",IF(SUMPRODUCT((AB1405=$AB$989:$AB$1558)*(AH1405=$AH$989:$AH$1558)*(AQ1405=$AQ$989:$AQ$1558)*(AR1405=$AR$989:$AR$1558)*(ROW($AB$989:$AB$1558)&lt;&gt;ROW(AB1405))*((R1405=0)*($R$989:$R$1558&gt;0)+(R1405&gt;0)*($R$989:$R$1558=0)))&gt;0,"SALONES UNIDOS",IF(SUMPRODUCT((AB1405=$AB$989:$AB$1558)*(AH1405=$AH$989:$AH$1558)*((AQ1405&lt;$AR$989:$AR$1558)*(AR1405&gt;$AQ$989:$AQ$1558))*(ROW($AB$989:$AB$1558)&lt;&gt;ROW(AB1405)))&gt;0,"Cruzado","Sin cruce")))</f>
        <v>Sin cruce</v>
      </c>
      <c r="AV1405" s="361" t="str" cm="1">
        <f t="array" ref="AV1405">IF(AD1405="","",IF(SUMPRODUCT((AD1405=$AD$989:$AD$1558)*(AH1405=$AH$989:$AH$1558)*(AS1405=$AS$989:$AS$1558)*(AT1405=$AT$989:$AT$1558)*(ROW($AD$989:$AD$1558)&lt;&gt;ROW(AD1405))*((R1405=0)*($R$989:$R$1558&gt;0)+(R1405&gt;0)*($R$989:$R$1558=0)))&gt;0,"SALONES UNIDOS",IF(SUMPRODUCT((AD1405=$AD$989:$AD$1558)*(AH1405=$AH$989:$AH$1558)*((AS1405&lt;$AT$989:$AT$1558)*(AT1405&gt;$AS$989:$AS$1558))*(ROW($AD$989:$AD$1558)&lt;&gt;ROW(AD1405)))&gt;0,"Cruzado","Sin cruce")))</f>
        <v/>
      </c>
      <c r="AW1405" s="104" t="str">
        <f t="shared" si="680"/>
        <v>OB6PRINCIPALA</v>
      </c>
      <c r="AX1405" s="104" t="str" cm="1">
        <f t="array" ref="AX1405">IF(AW1405="","",IF(SUMPRODUCT((AW1405=$AW$7:$AW$2042)*(AH1405=$AH$7:$AH$2042)*(AN1405=$AN$7:$AN$2042)*(AO1405=$AO$7:$AO$2042)*(ROW($AW$7:$AW$2042)&lt;&gt;ROW(AW1405))*((R1405=0)*($R$7:$R$2042&gt;0)+(R1405&gt;0)*($R$7:$R$2042=0)))&gt;0,"SALONES UNIDOS",IF(SUMPRODUCT((AW1405=$AW$7:$AW$2042)*(AH1405=$AH$7:$AH$2042)*((AN1405&lt;$AO$7:$AO$2042)*(AO1405&gt;$AN$7:$AN$2042))*(ROW($AW$7:$AW$2042)&lt;&gt;ROW(AW1405)))&gt;0,"Cruzado","Sin cruce")))</f>
        <v>Sin cruce</v>
      </c>
    </row>
    <row r="1406" spans="2:50" ht="19.8" hidden="1" customHeight="1" x14ac:dyDescent="0.25">
      <c r="B1406" s="494" t="s">
        <v>314</v>
      </c>
      <c r="C1406" s="369" t="s">
        <v>970</v>
      </c>
      <c r="D1406" s="369">
        <v>20261</v>
      </c>
      <c r="E1406" s="373" t="s">
        <v>280</v>
      </c>
      <c r="F1406" s="370" t="s">
        <v>291</v>
      </c>
      <c r="G1406" s="373" t="s">
        <v>295</v>
      </c>
      <c r="H1406" s="373">
        <v>6</v>
      </c>
      <c r="I1406" s="373" t="s">
        <v>552</v>
      </c>
      <c r="J1406" s="373" t="s">
        <v>278</v>
      </c>
      <c r="K1406" s="194" t="s">
        <v>388</v>
      </c>
      <c r="L1406" s="364" t="s">
        <v>389</v>
      </c>
      <c r="M1406" s="364" t="s">
        <v>349</v>
      </c>
      <c r="N1406" s="364" t="s">
        <v>318</v>
      </c>
      <c r="O1406" s="373" t="s">
        <v>315</v>
      </c>
      <c r="P1406" s="364">
        <v>0</v>
      </c>
      <c r="Q1406" s="364">
        <v>2</v>
      </c>
      <c r="R1406" s="369">
        <v>2</v>
      </c>
      <c r="S1406" s="364">
        <v>3</v>
      </c>
      <c r="T1406" s="8"/>
      <c r="U1406" s="374">
        <v>15</v>
      </c>
      <c r="V1406" s="370">
        <v>41923789</v>
      </c>
      <c r="W1406" s="373" t="s">
        <v>1120</v>
      </c>
      <c r="X1406" s="364" t="s">
        <v>315</v>
      </c>
      <c r="Y1406" s="364"/>
      <c r="Z1406" s="364"/>
      <c r="AA1406" s="364"/>
      <c r="AB1406" s="370"/>
      <c r="AC1406" s="364"/>
      <c r="AD1406" s="364" t="s">
        <v>866</v>
      </c>
      <c r="AE1406" s="370"/>
      <c r="AF1406" s="370"/>
      <c r="AG1406" s="370" t="s">
        <v>301</v>
      </c>
      <c r="AH1406" s="364">
        <v>2</v>
      </c>
      <c r="AI1406" s="364">
        <v>16</v>
      </c>
      <c r="AJ1406" s="364">
        <v>0</v>
      </c>
      <c r="AK1406" s="364">
        <v>17</v>
      </c>
      <c r="AL1406" s="364">
        <v>40</v>
      </c>
      <c r="AM1406" s="22">
        <f t="shared" si="679"/>
        <v>2</v>
      </c>
      <c r="AN1406" s="104">
        <f t="shared" si="675"/>
        <v>0.66666666666666663</v>
      </c>
      <c r="AO1406" s="104">
        <f t="shared" si="676"/>
        <v>0.73611111111111116</v>
      </c>
      <c r="AP1406" s="22" t="str" cm="1">
        <f t="array" ref="AP1406">IF(W1406="","",IF(SUMPRODUCT((W1406=$W$7:$W$2042)*(AH1406=$AH$7:$AH$2042)*(AN1406=$AN$7:$AN$2042)*(AO1406=$AO$7:$AO$2042)*(ROW($W$7:$W$2042)&lt;&gt;ROW(W1406))*((R1406=0)*($R$7:$R$2042&gt;0)+(R1406&gt;0)*($R$7:$R$2042=0)))&gt;0,"SALONES UNIDOS",IF(SUMPRODUCT((W1406=$W$7:$W$2042)*(AH1406=$AH$7:$AH$2042)*((AN1406&lt;$AO$7:$AO$2042)*(AO1406&gt;$AN$7:$AN$2042))*(ROW($W$7:$W$2042)&lt;&gt;ROW(W1406)))&gt;0,"Cruzado","Sin cruce")))</f>
        <v>Sin cruce</v>
      </c>
      <c r="AQ1406" s="22"/>
      <c r="AR1406" s="22"/>
      <c r="AS1406" s="104">
        <f t="shared" ref="AS1406:AS1407" si="681">AN1406</f>
        <v>0.66666666666666663</v>
      </c>
      <c r="AT1406" s="104">
        <f t="shared" ref="AT1406:AT1407" si="682">AO1406</f>
        <v>0.73611111111111116</v>
      </c>
      <c r="AU1406" s="361" t="str" cm="1">
        <f t="array" ref="AU1406">IF(AB1406="","",IF(SUMPRODUCT((AB1406=$AB$989:$AB$1558)*(AH1406=$AH$989:$AH$1558)*(AQ1406=$AQ$989:$AQ$1558)*(AR1406=$AR$989:$AR$1558)*(ROW($AB$989:$AB$1558)&lt;&gt;ROW(AB1406))*((R1406=0)*($R$989:$R$1558&gt;0)+(R1406&gt;0)*($R$989:$R$1558=0)))&gt;0,"SALONES UNIDOS",IF(SUMPRODUCT((AB1406=$AB$989:$AB$1558)*(AH1406=$AH$989:$AH$1558)*((AQ1406&lt;$AR$989:$AR$1558)*(AR1406&gt;$AQ$989:$AQ$1558))*(ROW($AB$989:$AB$1558)&lt;&gt;ROW(AB1406)))&gt;0,"Cruzado","Sin cruce")))</f>
        <v/>
      </c>
      <c r="AV1406" s="361" t="str" cm="1">
        <f t="array" ref="AV1406">IF(AD1406="","",IF(SUMPRODUCT((AD1406=$AD$989:$AD$1558)*(AH1406=$AH$989:$AH$1558)*(AS1406=$AS$989:$AS$1558)*(AT1406=$AT$989:$AT$1558)*(ROW($AD$989:$AD$1558)&lt;&gt;ROW(AD1406))*((R1406=0)*($R$989:$R$1558&gt;0)+(R1406&gt;0)*($R$989:$R$1558=0)))&gt;0,"SALONES UNIDOS",IF(SUMPRODUCT((AD1406=$AD$989:$AD$1558)*(AH1406=$AH$989:$AH$1558)*((AS1406&lt;$AT$989:$AT$1558)*(AT1406&gt;$AS$989:$AS$1558))*(ROW($AD$989:$AD$1558)&lt;&gt;ROW(AD1406)))&gt;0,"Cruzado","Sin cruce")))</f>
        <v>Sin cruce</v>
      </c>
      <c r="AW1406" s="104" t="str">
        <f t="shared" si="680"/>
        <v>OB6PRINCIPALA</v>
      </c>
      <c r="AX1406" s="104" t="str" cm="1">
        <f t="array" ref="AX1406">IF(AW1406="","",IF(SUMPRODUCT((AW1406=$AW$7:$AW$2042)*(AH1406=$AH$7:$AH$2042)*(AN1406=$AN$7:$AN$2042)*(AO1406=$AO$7:$AO$2042)*(ROW($AW$7:$AW$2042)&lt;&gt;ROW(AW1406))*((R1406=0)*($R$7:$R$2042&gt;0)+(R1406&gt;0)*($R$7:$R$2042=0)))&gt;0,"SALONES UNIDOS",IF(SUMPRODUCT((AW1406=$AW$7:$AW$2042)*(AH1406=$AH$7:$AH$2042)*((AN1406&lt;$AO$7:$AO$2042)*(AO1406&gt;$AN$7:$AN$2042))*(ROW($AW$7:$AW$2042)&lt;&gt;ROW(AW1406)))&gt;0,"Cruzado","Sin cruce")))</f>
        <v>Sin cruce</v>
      </c>
    </row>
    <row r="1407" spans="2:50" ht="19.8" hidden="1" customHeight="1" x14ac:dyDescent="0.25">
      <c r="B1407" s="494" t="s">
        <v>314</v>
      </c>
      <c r="C1407" s="369" t="s">
        <v>970</v>
      </c>
      <c r="D1407" s="369">
        <v>20261</v>
      </c>
      <c r="E1407" s="373" t="s">
        <v>280</v>
      </c>
      <c r="F1407" s="370" t="s">
        <v>291</v>
      </c>
      <c r="G1407" s="373" t="s">
        <v>295</v>
      </c>
      <c r="H1407" s="373">
        <v>6</v>
      </c>
      <c r="I1407" s="373" t="s">
        <v>560</v>
      </c>
      <c r="J1407" s="373" t="s">
        <v>278</v>
      </c>
      <c r="K1407" s="194" t="s">
        <v>388</v>
      </c>
      <c r="L1407" s="364" t="s">
        <v>389</v>
      </c>
      <c r="M1407" s="364" t="s">
        <v>349</v>
      </c>
      <c r="N1407" s="364" t="s">
        <v>318</v>
      </c>
      <c r="O1407" s="373" t="s">
        <v>315</v>
      </c>
      <c r="P1407" s="364">
        <v>0</v>
      </c>
      <c r="Q1407" s="364">
        <v>2</v>
      </c>
      <c r="R1407" s="369">
        <v>2</v>
      </c>
      <c r="S1407" s="364">
        <v>3</v>
      </c>
      <c r="T1407" s="8"/>
      <c r="U1407" s="374">
        <v>15</v>
      </c>
      <c r="V1407" s="370">
        <v>41923789</v>
      </c>
      <c r="W1407" s="373" t="s">
        <v>1120</v>
      </c>
      <c r="X1407" s="364" t="s">
        <v>315</v>
      </c>
      <c r="Y1407" s="364"/>
      <c r="Z1407" s="364"/>
      <c r="AA1407" s="364"/>
      <c r="AB1407" s="370"/>
      <c r="AC1407" s="364"/>
      <c r="AD1407" s="364" t="s">
        <v>866</v>
      </c>
      <c r="AE1407" s="370"/>
      <c r="AF1407" s="370"/>
      <c r="AG1407" s="370" t="s">
        <v>301</v>
      </c>
      <c r="AH1407" s="364">
        <v>2</v>
      </c>
      <c r="AI1407" s="364">
        <v>17</v>
      </c>
      <c r="AJ1407" s="364">
        <v>40</v>
      </c>
      <c r="AK1407" s="364">
        <v>19</v>
      </c>
      <c r="AL1407" s="364">
        <v>20</v>
      </c>
      <c r="AM1407" s="22">
        <f t="shared" si="679"/>
        <v>2</v>
      </c>
      <c r="AN1407" s="104">
        <f t="shared" si="675"/>
        <v>0.73611111111111116</v>
      </c>
      <c r="AO1407" s="104">
        <f t="shared" si="676"/>
        <v>0.80555555555555547</v>
      </c>
      <c r="AP1407" s="22" t="str" cm="1">
        <f t="array" ref="AP1407">IF(W1407="","",IF(SUMPRODUCT((W1407=$W$7:$W$2042)*(AH1407=$AH$7:$AH$2042)*(AN1407=$AN$7:$AN$2042)*(AO1407=$AO$7:$AO$2042)*(ROW($W$7:$W$2042)&lt;&gt;ROW(W1407))*((R1407=0)*($R$7:$R$2042&gt;0)+(R1407&gt;0)*($R$7:$R$2042=0)))&gt;0,"SALONES UNIDOS",IF(SUMPRODUCT((W1407=$W$7:$W$2042)*(AH1407=$AH$7:$AH$2042)*((AN1407&lt;$AO$7:$AO$2042)*(AO1407&gt;$AN$7:$AN$2042))*(ROW($W$7:$W$2042)&lt;&gt;ROW(W1407)))&gt;0,"Cruzado","Sin cruce")))</f>
        <v>Sin cruce</v>
      </c>
      <c r="AQ1407" s="22"/>
      <c r="AR1407" s="22"/>
      <c r="AS1407" s="104">
        <f t="shared" si="681"/>
        <v>0.73611111111111116</v>
      </c>
      <c r="AT1407" s="104">
        <f t="shared" si="682"/>
        <v>0.80555555555555547</v>
      </c>
      <c r="AU1407" s="361" t="str" cm="1">
        <f t="array" ref="AU1407">IF(AB1407="","",IF(SUMPRODUCT((AB1407=$AB$989:$AB$1558)*(AH1407=$AH$989:$AH$1558)*(AQ1407=$AQ$989:$AQ$1558)*(AR1407=$AR$989:$AR$1558)*(ROW($AB$989:$AB$1558)&lt;&gt;ROW(AB1407))*((R1407=0)*($R$989:$R$1558&gt;0)+(R1407&gt;0)*($R$989:$R$1558=0)))&gt;0,"SALONES UNIDOS",IF(SUMPRODUCT((AB1407=$AB$989:$AB$1558)*(AH1407=$AH$989:$AH$1558)*((AQ1407&lt;$AR$989:$AR$1558)*(AR1407&gt;$AQ$989:$AQ$1558))*(ROW($AB$989:$AB$1558)&lt;&gt;ROW(AB1407)))&gt;0,"Cruzado","Sin cruce")))</f>
        <v/>
      </c>
      <c r="AV1407" s="361" t="str" cm="1">
        <f t="array" ref="AV1407">IF(AD1407="","",IF(SUMPRODUCT((AD1407=$AD$989:$AD$1558)*(AH1407=$AH$989:$AH$1558)*(AS1407=$AS$989:$AS$1558)*(AT1407=$AT$989:$AT$1558)*(ROW($AD$989:$AD$1558)&lt;&gt;ROW(AD1407))*((R1407=0)*($R$989:$R$1558&gt;0)+(R1407&gt;0)*($R$989:$R$1558=0)))&gt;0,"SALONES UNIDOS",IF(SUMPRODUCT((AD1407=$AD$989:$AD$1558)*(AH1407=$AH$989:$AH$1558)*((AS1407&lt;$AT$989:$AT$1558)*(AT1407&gt;$AS$989:$AS$1558))*(ROW($AD$989:$AD$1558)&lt;&gt;ROW(AD1407)))&gt;0,"Cruzado","Sin cruce")))</f>
        <v>Sin cruce</v>
      </c>
      <c r="AW1407" s="104" t="str">
        <f t="shared" si="680"/>
        <v>OB6PRINCIPALA</v>
      </c>
      <c r="AX1407" s="104" t="str" cm="1">
        <f t="array" ref="AX1407">IF(AW1407="","",IF(SUMPRODUCT((AW1407=$AW$7:$AW$2042)*(AH1407=$AH$7:$AH$2042)*(AN1407=$AN$7:$AN$2042)*(AO1407=$AO$7:$AO$2042)*(ROW($AW$7:$AW$2042)&lt;&gt;ROW(AW1407))*((R1407=0)*($R$7:$R$2042&gt;0)+(R1407&gt;0)*($R$7:$R$2042=0)))&gt;0,"SALONES UNIDOS",IF(SUMPRODUCT((AW1407=$AW$7:$AW$2042)*(AH1407=$AH$7:$AH$2042)*((AN1407&lt;$AO$7:$AO$2042)*(AO1407&gt;$AN$7:$AN$2042))*(ROW($AW$7:$AW$2042)&lt;&gt;ROW(AW1407)))&gt;0,"Cruzado","Sin cruce")))</f>
        <v>Sin cruce</v>
      </c>
    </row>
    <row r="1408" spans="2:50" ht="19.8" hidden="1" customHeight="1" x14ac:dyDescent="0.25">
      <c r="B1408" s="494" t="s">
        <v>314</v>
      </c>
      <c r="C1408" s="369" t="s">
        <v>970</v>
      </c>
      <c r="D1408" s="369">
        <v>20261</v>
      </c>
      <c r="E1408" s="373" t="s">
        <v>280</v>
      </c>
      <c r="F1408" s="370" t="s">
        <v>291</v>
      </c>
      <c r="G1408" s="373" t="s">
        <v>295</v>
      </c>
      <c r="H1408" s="373">
        <v>6</v>
      </c>
      <c r="I1408" s="373" t="s">
        <v>278</v>
      </c>
      <c r="J1408" s="373" t="s">
        <v>278</v>
      </c>
      <c r="K1408" s="194" t="s">
        <v>709</v>
      </c>
      <c r="L1408" s="364" t="s">
        <v>710</v>
      </c>
      <c r="M1408" s="364" t="s">
        <v>349</v>
      </c>
      <c r="N1408" s="364" t="s">
        <v>318</v>
      </c>
      <c r="O1408" s="373" t="s">
        <v>315</v>
      </c>
      <c r="P1408" s="364">
        <v>2</v>
      </c>
      <c r="Q1408" s="364">
        <v>4</v>
      </c>
      <c r="R1408" s="369">
        <v>6</v>
      </c>
      <c r="S1408" s="364">
        <v>4</v>
      </c>
      <c r="T1408" s="8"/>
      <c r="U1408" s="374">
        <v>30</v>
      </c>
      <c r="V1408" s="370">
        <v>42508963</v>
      </c>
      <c r="W1408" s="373" t="s">
        <v>13</v>
      </c>
      <c r="X1408" s="364" t="s">
        <v>315</v>
      </c>
      <c r="Y1408" s="364" t="s">
        <v>683</v>
      </c>
      <c r="Z1408" s="364"/>
      <c r="AA1408" s="364"/>
      <c r="AB1408" s="364" t="s">
        <v>867</v>
      </c>
      <c r="AC1408" s="364"/>
      <c r="AD1408" s="369"/>
      <c r="AE1408" s="370"/>
      <c r="AF1408" s="370"/>
      <c r="AG1408" s="370" t="s">
        <v>319</v>
      </c>
      <c r="AH1408" s="364">
        <v>2</v>
      </c>
      <c r="AI1408" s="364">
        <v>7</v>
      </c>
      <c r="AJ1408" s="364">
        <v>40</v>
      </c>
      <c r="AK1408" s="364">
        <v>12</v>
      </c>
      <c r="AL1408" s="364">
        <v>40</v>
      </c>
      <c r="AM1408" s="22">
        <f t="shared" si="679"/>
        <v>6</v>
      </c>
      <c r="AN1408" s="104">
        <f t="shared" si="675"/>
        <v>0.31944444444444448</v>
      </c>
      <c r="AO1408" s="104">
        <f t="shared" si="676"/>
        <v>0.52777777777777779</v>
      </c>
      <c r="AP1408" s="22" t="str" cm="1">
        <f t="array" ref="AP1408">IF(W1408="","",IF(SUMPRODUCT((W1408=$W$7:$W$2042)*(AH1408=$AH$7:$AH$2042)*(AN1408=$AN$7:$AN$2042)*(AO1408=$AO$7:$AO$2042)*(ROW($W$7:$W$2042)&lt;&gt;ROW(W1408))*((R1408=0)*($R$7:$R$2042&gt;0)+(R1408&gt;0)*($R$7:$R$2042=0)))&gt;0,"SALONES UNIDOS",IF(SUMPRODUCT((W1408=$W$7:$W$2042)*(AH1408=$AH$7:$AH$2042)*((AN1408&lt;$AO$7:$AO$2042)*(AO1408&gt;$AN$7:$AN$2042))*(ROW($W$7:$W$2042)&lt;&gt;ROW(W1408)))&gt;0,"Cruzado","Sin cruce")))</f>
        <v>Sin cruce</v>
      </c>
      <c r="AQ1408" s="104">
        <f t="shared" ref="AQ1408:AQ1409" si="683">AN1408</f>
        <v>0.31944444444444448</v>
      </c>
      <c r="AR1408" s="104">
        <f t="shared" ref="AR1408:AR1409" si="684">AO1408</f>
        <v>0.52777777777777779</v>
      </c>
      <c r="AS1408" s="22"/>
      <c r="AT1408" s="22"/>
      <c r="AU1408" s="361" t="str" cm="1">
        <f t="array" ref="AU1408">IF(AB1408="","",IF(SUMPRODUCT((AB1408=$AB$989:$AB$1558)*(AH1408=$AH$989:$AH$1558)*(AQ1408=$AQ$989:$AQ$1558)*(AR1408=$AR$989:$AR$1558)*(ROW($AB$989:$AB$1558)&lt;&gt;ROW(AB1408))*((R1408=0)*($R$989:$R$1558&gt;0)+(R1408&gt;0)*($R$989:$R$1558=0)))&gt;0,"SALONES UNIDOS",IF(SUMPRODUCT((AB1408=$AB$989:$AB$1558)*(AH1408=$AH$989:$AH$1558)*((AQ1408&lt;$AR$989:$AR$1558)*(AR1408&gt;$AQ$989:$AQ$1558))*(ROW($AB$989:$AB$1558)&lt;&gt;ROW(AB1408)))&gt;0,"Cruzado","Sin cruce")))</f>
        <v>Sin cruce</v>
      </c>
      <c r="AV1408" s="361" t="str" cm="1">
        <f t="array" ref="AV1408">IF(AD1408="","",IF(SUMPRODUCT((AD1408=$AD$989:$AD$1558)*(AH1408=$AH$989:$AH$1558)*(AS1408=$AS$989:$AS$1558)*(AT1408=$AT$989:$AT$1558)*(ROW($AD$989:$AD$1558)&lt;&gt;ROW(AD1408))*((R1408=0)*($R$989:$R$1558&gt;0)+(R1408&gt;0)*($R$989:$R$1558=0)))&gt;0,"SALONES UNIDOS",IF(SUMPRODUCT((AD1408=$AD$989:$AD$1558)*(AH1408=$AH$989:$AH$1558)*((AS1408&lt;$AT$989:$AT$1558)*(AT1408&gt;$AS$989:$AS$1558))*(ROW($AD$989:$AD$1558)&lt;&gt;ROW(AD1408)))&gt;0,"Cruzado","Sin cruce")))</f>
        <v/>
      </c>
      <c r="AW1408" s="104" t="str">
        <f t="shared" si="680"/>
        <v>OB6PRINCIPALA</v>
      </c>
      <c r="AX1408" s="104" t="str" cm="1">
        <f t="array" ref="AX1408">IF(AW1408="","",IF(SUMPRODUCT((AW1408=$AW$7:$AW$2042)*(AH1408=$AH$7:$AH$2042)*(AN1408=$AN$7:$AN$2042)*(AO1408=$AO$7:$AO$2042)*(ROW($AW$7:$AW$2042)&lt;&gt;ROW(AW1408))*((R1408=0)*($R$7:$R$2042&gt;0)+(R1408&gt;0)*($R$7:$R$2042=0)))&gt;0,"SALONES UNIDOS",IF(SUMPRODUCT((AW1408=$AW$7:$AW$2042)*(AH1408=$AH$7:$AH$2042)*((AN1408&lt;$AO$7:$AO$2042)*(AO1408&gt;$AN$7:$AN$2042))*(ROW($AW$7:$AW$2042)&lt;&gt;ROW(AW1408)))&gt;0,"Cruzado","Sin cruce")))</f>
        <v>Sin cruce</v>
      </c>
    </row>
    <row r="1409" spans="2:50" ht="19.8" hidden="1" customHeight="1" x14ac:dyDescent="0.25">
      <c r="B1409" s="494" t="s">
        <v>314</v>
      </c>
      <c r="C1409" s="369" t="s">
        <v>970</v>
      </c>
      <c r="D1409" s="369">
        <v>20261</v>
      </c>
      <c r="E1409" s="373" t="s">
        <v>280</v>
      </c>
      <c r="F1409" s="370" t="s">
        <v>291</v>
      </c>
      <c r="G1409" s="373" t="s">
        <v>295</v>
      </c>
      <c r="H1409" s="373">
        <v>6</v>
      </c>
      <c r="I1409" s="373" t="s">
        <v>278</v>
      </c>
      <c r="J1409" s="373" t="s">
        <v>278</v>
      </c>
      <c r="K1409" s="194" t="s">
        <v>711</v>
      </c>
      <c r="L1409" s="364" t="s">
        <v>712</v>
      </c>
      <c r="M1409" s="364" t="s">
        <v>349</v>
      </c>
      <c r="N1409" s="364" t="s">
        <v>318</v>
      </c>
      <c r="O1409" s="373" t="s">
        <v>315</v>
      </c>
      <c r="P1409" s="364">
        <v>2</v>
      </c>
      <c r="Q1409" s="364">
        <v>0</v>
      </c>
      <c r="R1409" s="369">
        <v>2</v>
      </c>
      <c r="S1409" s="364">
        <v>6</v>
      </c>
      <c r="T1409" s="8"/>
      <c r="U1409" s="374">
        <v>30</v>
      </c>
      <c r="V1409" s="370">
        <v>21871069</v>
      </c>
      <c r="W1409" s="373" t="s">
        <v>519</v>
      </c>
      <c r="X1409" s="364" t="s">
        <v>315</v>
      </c>
      <c r="Y1409" s="364" t="s">
        <v>686</v>
      </c>
      <c r="Z1409" s="364"/>
      <c r="AA1409" s="364"/>
      <c r="AB1409" s="364" t="s">
        <v>843</v>
      </c>
      <c r="AC1409" s="364"/>
      <c r="AD1409" s="369"/>
      <c r="AE1409" s="370"/>
      <c r="AF1409" s="370"/>
      <c r="AG1409" s="370" t="s">
        <v>559</v>
      </c>
      <c r="AH1409" s="364">
        <v>1</v>
      </c>
      <c r="AI1409" s="364">
        <v>7</v>
      </c>
      <c r="AJ1409" s="364">
        <v>40</v>
      </c>
      <c r="AK1409" s="364">
        <v>9</v>
      </c>
      <c r="AL1409" s="364">
        <v>20</v>
      </c>
      <c r="AM1409" s="22">
        <f t="shared" si="679"/>
        <v>2</v>
      </c>
      <c r="AN1409" s="104">
        <f t="shared" si="675"/>
        <v>0.31944444444444448</v>
      </c>
      <c r="AO1409" s="104">
        <f t="shared" si="676"/>
        <v>0.3888888888888889</v>
      </c>
      <c r="AP1409" s="22" t="str" cm="1">
        <f t="array" ref="AP1409">IF(W1409="","",IF(SUMPRODUCT((W1409=$W$7:$W$2042)*(AH1409=$AH$7:$AH$2042)*(AN1409=$AN$7:$AN$2042)*(AO1409=$AO$7:$AO$2042)*(ROW($W$7:$W$2042)&lt;&gt;ROW(W1409))*((R1409=0)*($R$7:$R$2042&gt;0)+(R1409&gt;0)*($R$7:$R$2042=0)))&gt;0,"SALONES UNIDOS",IF(SUMPRODUCT((W1409=$W$7:$W$2042)*(AH1409=$AH$7:$AH$2042)*((AN1409&lt;$AO$7:$AO$2042)*(AO1409&gt;$AN$7:$AN$2042))*(ROW($W$7:$W$2042)&lt;&gt;ROW(W1409)))&gt;0,"Cruzado","Sin cruce")))</f>
        <v>Sin cruce</v>
      </c>
      <c r="AQ1409" s="104">
        <f t="shared" si="683"/>
        <v>0.31944444444444448</v>
      </c>
      <c r="AR1409" s="104">
        <f t="shared" si="684"/>
        <v>0.3888888888888889</v>
      </c>
      <c r="AS1409" s="22"/>
      <c r="AT1409" s="22"/>
      <c r="AU1409" s="361" t="str" cm="1">
        <f t="array" ref="AU1409">IF(AB1409="","",IF(SUMPRODUCT((AB1409=$AB$989:$AB$1558)*(AH1409=$AH$989:$AH$1558)*(AQ1409=$AQ$989:$AQ$1558)*(AR1409=$AR$989:$AR$1558)*(ROW($AB$989:$AB$1558)&lt;&gt;ROW(AB1409))*((R1409=0)*($R$989:$R$1558&gt;0)+(R1409&gt;0)*($R$989:$R$1558=0)))&gt;0,"SALONES UNIDOS",IF(SUMPRODUCT((AB1409=$AB$989:$AB$1558)*(AH1409=$AH$989:$AH$1558)*((AQ1409&lt;$AR$989:$AR$1558)*(AR1409&gt;$AQ$989:$AQ$1558))*(ROW($AB$989:$AB$1558)&lt;&gt;ROW(AB1409)))&gt;0,"Cruzado","Sin cruce")))</f>
        <v>Sin cruce</v>
      </c>
      <c r="AV1409" s="361" t="str" cm="1">
        <f t="array" ref="AV1409">IF(AD1409="","",IF(SUMPRODUCT((AD1409=$AD$989:$AD$1558)*(AH1409=$AH$989:$AH$1558)*(AS1409=$AS$989:$AS$1558)*(AT1409=$AT$989:$AT$1558)*(ROW($AD$989:$AD$1558)&lt;&gt;ROW(AD1409))*((R1409=0)*($R$989:$R$1558&gt;0)+(R1409&gt;0)*($R$989:$R$1558=0)))&gt;0,"SALONES UNIDOS",IF(SUMPRODUCT((AD1409=$AD$989:$AD$1558)*(AH1409=$AH$989:$AH$1558)*((AS1409&lt;$AT$989:$AT$1558)*(AT1409&gt;$AS$989:$AS$1558))*(ROW($AD$989:$AD$1558)&lt;&gt;ROW(AD1409)))&gt;0,"Cruzado","Sin cruce")))</f>
        <v/>
      </c>
      <c r="AW1409" s="104" t="str">
        <f t="shared" si="680"/>
        <v>OB6PRINCIPALA</v>
      </c>
      <c r="AX1409" s="104" t="str" cm="1">
        <f t="array" ref="AX1409">IF(AW1409="","",IF(SUMPRODUCT((AW1409=$AW$7:$AW$2042)*(AH1409=$AH$7:$AH$2042)*(AN1409=$AN$7:$AN$2042)*(AO1409=$AO$7:$AO$2042)*(ROW($AW$7:$AW$2042)&lt;&gt;ROW(AW1409))*((R1409=0)*($R$7:$R$2042&gt;0)+(R1409&gt;0)*($R$7:$R$2042=0)))&gt;0,"SALONES UNIDOS",IF(SUMPRODUCT((AW1409=$AW$7:$AW$2042)*(AH1409=$AH$7:$AH$2042)*((AN1409&lt;$AO$7:$AO$2042)*(AO1409&gt;$AN$7:$AN$2042))*(ROW($AW$7:$AW$2042)&lt;&gt;ROW(AW1409)))&gt;0,"Cruzado","Sin cruce")))</f>
        <v>Sin cruce</v>
      </c>
    </row>
    <row r="1410" spans="2:50" ht="19.8" hidden="1" customHeight="1" x14ac:dyDescent="0.25">
      <c r="B1410" s="494" t="s">
        <v>314</v>
      </c>
      <c r="C1410" s="369" t="s">
        <v>970</v>
      </c>
      <c r="D1410" s="369">
        <v>20261</v>
      </c>
      <c r="E1410" s="373" t="s">
        <v>280</v>
      </c>
      <c r="F1410" s="370" t="s">
        <v>291</v>
      </c>
      <c r="G1410" s="373" t="s">
        <v>295</v>
      </c>
      <c r="H1410" s="373">
        <v>6</v>
      </c>
      <c r="I1410" s="373" t="s">
        <v>552</v>
      </c>
      <c r="J1410" s="373" t="s">
        <v>278</v>
      </c>
      <c r="K1410" s="194" t="s">
        <v>711</v>
      </c>
      <c r="L1410" s="364" t="s">
        <v>712</v>
      </c>
      <c r="M1410" s="364" t="s">
        <v>349</v>
      </c>
      <c r="N1410" s="364" t="s">
        <v>318</v>
      </c>
      <c r="O1410" s="373" t="s">
        <v>315</v>
      </c>
      <c r="P1410" s="364">
        <v>0</v>
      </c>
      <c r="Q1410" s="364">
        <v>2</v>
      </c>
      <c r="R1410" s="369">
        <v>2</v>
      </c>
      <c r="S1410" s="364">
        <v>6</v>
      </c>
      <c r="T1410" s="8"/>
      <c r="U1410" s="374">
        <v>15</v>
      </c>
      <c r="V1410" s="370">
        <v>21871069</v>
      </c>
      <c r="W1410" s="373" t="s">
        <v>519</v>
      </c>
      <c r="X1410" s="364" t="s">
        <v>315</v>
      </c>
      <c r="Y1410" s="364" t="s">
        <v>686</v>
      </c>
      <c r="Z1410" s="364"/>
      <c r="AA1410" s="364"/>
      <c r="AB1410" s="370"/>
      <c r="AC1410" s="364"/>
      <c r="AD1410" s="364" t="s">
        <v>866</v>
      </c>
      <c r="AE1410" s="370"/>
      <c r="AF1410" s="370"/>
      <c r="AG1410" s="370" t="s">
        <v>301</v>
      </c>
      <c r="AH1410" s="364">
        <v>1</v>
      </c>
      <c r="AI1410" s="364">
        <v>9</v>
      </c>
      <c r="AJ1410" s="364">
        <v>20</v>
      </c>
      <c r="AK1410" s="364">
        <v>11</v>
      </c>
      <c r="AL1410" s="364">
        <v>0</v>
      </c>
      <c r="AM1410" s="22">
        <f t="shared" si="679"/>
        <v>2</v>
      </c>
      <c r="AN1410" s="104">
        <f t="shared" si="675"/>
        <v>0.3888888888888889</v>
      </c>
      <c r="AO1410" s="104">
        <f t="shared" si="676"/>
        <v>0.45833333333333331</v>
      </c>
      <c r="AP1410" s="22" t="str" cm="1">
        <f t="array" ref="AP1410">IF(W1410="","",IF(SUMPRODUCT((W1410=$W$7:$W$2042)*(AH1410=$AH$7:$AH$2042)*(AN1410=$AN$7:$AN$2042)*(AO1410=$AO$7:$AO$2042)*(ROW($W$7:$W$2042)&lt;&gt;ROW(W1410))*((R1410=0)*($R$7:$R$2042&gt;0)+(R1410&gt;0)*($R$7:$R$2042=0)))&gt;0,"SALONES UNIDOS",IF(SUMPRODUCT((W1410=$W$7:$W$2042)*(AH1410=$AH$7:$AH$2042)*((AN1410&lt;$AO$7:$AO$2042)*(AO1410&gt;$AN$7:$AN$2042))*(ROW($W$7:$W$2042)&lt;&gt;ROW(W1410)))&gt;0,"Cruzado","Sin cruce")))</f>
        <v>Sin cruce</v>
      </c>
      <c r="AQ1410" s="22"/>
      <c r="AR1410" s="22"/>
      <c r="AS1410" s="104">
        <f t="shared" ref="AS1410:AS1411" si="685">AN1410</f>
        <v>0.3888888888888889</v>
      </c>
      <c r="AT1410" s="104">
        <f t="shared" ref="AT1410:AT1411" si="686">AO1410</f>
        <v>0.45833333333333331</v>
      </c>
      <c r="AU1410" s="361" t="str" cm="1">
        <f t="array" ref="AU1410">IF(AB1410="","",IF(SUMPRODUCT((AB1410=$AB$989:$AB$1558)*(AH1410=$AH$989:$AH$1558)*(AQ1410=$AQ$989:$AQ$1558)*(AR1410=$AR$989:$AR$1558)*(ROW($AB$989:$AB$1558)&lt;&gt;ROW(AB1410))*((R1410=0)*($R$989:$R$1558&gt;0)+(R1410&gt;0)*($R$989:$R$1558=0)))&gt;0,"SALONES UNIDOS",IF(SUMPRODUCT((AB1410=$AB$989:$AB$1558)*(AH1410=$AH$989:$AH$1558)*((AQ1410&lt;$AR$989:$AR$1558)*(AR1410&gt;$AQ$989:$AQ$1558))*(ROW($AB$989:$AB$1558)&lt;&gt;ROW(AB1410)))&gt;0,"Cruzado","Sin cruce")))</f>
        <v/>
      </c>
      <c r="AV1410" s="361" t="str" cm="1">
        <f t="array" ref="AV1410">IF(AD1410="","",IF(SUMPRODUCT((AD1410=$AD$989:$AD$1558)*(AH1410=$AH$989:$AH$1558)*(AS1410=$AS$989:$AS$1558)*(AT1410=$AT$989:$AT$1558)*(ROW($AD$989:$AD$1558)&lt;&gt;ROW(AD1410))*((R1410=0)*($R$989:$R$1558&gt;0)+(R1410&gt;0)*($R$989:$R$1558=0)))&gt;0,"SALONES UNIDOS",IF(SUMPRODUCT((AD1410=$AD$989:$AD$1558)*(AH1410=$AH$989:$AH$1558)*((AS1410&lt;$AT$989:$AT$1558)*(AT1410&gt;$AS$989:$AS$1558))*(ROW($AD$989:$AD$1558)&lt;&gt;ROW(AD1410)))&gt;0,"Cruzado","Sin cruce")))</f>
        <v>Sin cruce</v>
      </c>
      <c r="AW1410" s="104" t="str">
        <f t="shared" si="680"/>
        <v>OB6PRINCIPALA</v>
      </c>
      <c r="AX1410" s="104" t="str" cm="1">
        <f t="array" ref="AX1410">IF(AW1410="","",IF(SUMPRODUCT((AW1410=$AW$7:$AW$2042)*(AH1410=$AH$7:$AH$2042)*(AN1410=$AN$7:$AN$2042)*(AO1410=$AO$7:$AO$2042)*(ROW($AW$7:$AW$2042)&lt;&gt;ROW(AW1410))*((R1410=0)*($R$7:$R$2042&gt;0)+(R1410&gt;0)*($R$7:$R$2042=0)))&gt;0,"SALONES UNIDOS",IF(SUMPRODUCT((AW1410=$AW$7:$AW$2042)*(AH1410=$AH$7:$AH$2042)*((AN1410&lt;$AO$7:$AO$2042)*(AO1410&gt;$AN$7:$AN$2042))*(ROW($AW$7:$AW$2042)&lt;&gt;ROW(AW1410)))&gt;0,"Cruzado","Sin cruce")))</f>
        <v>Sin cruce</v>
      </c>
    </row>
    <row r="1411" spans="2:50" ht="19.8" hidden="1" customHeight="1" x14ac:dyDescent="0.25">
      <c r="B1411" s="494" t="s">
        <v>314</v>
      </c>
      <c r="C1411" s="369" t="s">
        <v>970</v>
      </c>
      <c r="D1411" s="369">
        <v>20261</v>
      </c>
      <c r="E1411" s="373" t="s">
        <v>280</v>
      </c>
      <c r="F1411" s="370" t="s">
        <v>291</v>
      </c>
      <c r="G1411" s="373" t="s">
        <v>295</v>
      </c>
      <c r="H1411" s="373">
        <v>6</v>
      </c>
      <c r="I1411" s="373" t="s">
        <v>560</v>
      </c>
      <c r="J1411" s="373" t="s">
        <v>278</v>
      </c>
      <c r="K1411" s="194" t="s">
        <v>711</v>
      </c>
      <c r="L1411" s="364" t="s">
        <v>712</v>
      </c>
      <c r="M1411" s="364" t="s">
        <v>349</v>
      </c>
      <c r="N1411" s="364" t="s">
        <v>318</v>
      </c>
      <c r="O1411" s="373" t="s">
        <v>315</v>
      </c>
      <c r="P1411" s="364">
        <v>0</v>
      </c>
      <c r="Q1411" s="364">
        <v>2</v>
      </c>
      <c r="R1411" s="369">
        <v>2</v>
      </c>
      <c r="S1411" s="364">
        <v>6</v>
      </c>
      <c r="T1411" s="8"/>
      <c r="U1411" s="374">
        <v>15</v>
      </c>
      <c r="V1411" s="370">
        <v>21871069</v>
      </c>
      <c r="W1411" s="373" t="s">
        <v>519</v>
      </c>
      <c r="X1411" s="364" t="s">
        <v>315</v>
      </c>
      <c r="Y1411" s="364" t="s">
        <v>686</v>
      </c>
      <c r="Z1411" s="364"/>
      <c r="AA1411" s="364"/>
      <c r="AB1411" s="370"/>
      <c r="AC1411" s="364"/>
      <c r="AD1411" s="364" t="s">
        <v>866</v>
      </c>
      <c r="AE1411" s="370"/>
      <c r="AF1411" s="370"/>
      <c r="AG1411" s="370" t="s">
        <v>301</v>
      </c>
      <c r="AH1411" s="364">
        <v>1</v>
      </c>
      <c r="AI1411" s="364">
        <v>11</v>
      </c>
      <c r="AJ1411" s="364">
        <v>0</v>
      </c>
      <c r="AK1411" s="364">
        <v>12</v>
      </c>
      <c r="AL1411" s="364">
        <v>40</v>
      </c>
      <c r="AM1411" s="22">
        <f t="shared" si="679"/>
        <v>2</v>
      </c>
      <c r="AN1411" s="104">
        <f t="shared" si="675"/>
        <v>0.45833333333333331</v>
      </c>
      <c r="AO1411" s="104">
        <f t="shared" si="676"/>
        <v>0.52777777777777779</v>
      </c>
      <c r="AP1411" s="22" t="str" cm="1">
        <f t="array" ref="AP1411">IF(W1411="","",IF(SUMPRODUCT((W1411=$W$7:$W$2042)*(AH1411=$AH$7:$AH$2042)*(AN1411=$AN$7:$AN$2042)*(AO1411=$AO$7:$AO$2042)*(ROW($W$7:$W$2042)&lt;&gt;ROW(W1411))*((R1411=0)*($R$7:$R$2042&gt;0)+(R1411&gt;0)*($R$7:$R$2042=0)))&gt;0,"SALONES UNIDOS",IF(SUMPRODUCT((W1411=$W$7:$W$2042)*(AH1411=$AH$7:$AH$2042)*((AN1411&lt;$AO$7:$AO$2042)*(AO1411&gt;$AN$7:$AN$2042))*(ROW($W$7:$W$2042)&lt;&gt;ROW(W1411)))&gt;0,"Cruzado","Sin cruce")))</f>
        <v>Sin cruce</v>
      </c>
      <c r="AQ1411" s="22"/>
      <c r="AR1411" s="22"/>
      <c r="AS1411" s="104">
        <f t="shared" si="685"/>
        <v>0.45833333333333331</v>
      </c>
      <c r="AT1411" s="104">
        <f t="shared" si="686"/>
        <v>0.52777777777777779</v>
      </c>
      <c r="AU1411" s="361" t="str" cm="1">
        <f t="array" ref="AU1411">IF(AB1411="","",IF(SUMPRODUCT((AB1411=$AB$989:$AB$1558)*(AH1411=$AH$989:$AH$1558)*(AQ1411=$AQ$989:$AQ$1558)*(AR1411=$AR$989:$AR$1558)*(ROW($AB$989:$AB$1558)&lt;&gt;ROW(AB1411))*((R1411=0)*($R$989:$R$1558&gt;0)+(R1411&gt;0)*($R$989:$R$1558=0)))&gt;0,"SALONES UNIDOS",IF(SUMPRODUCT((AB1411=$AB$989:$AB$1558)*(AH1411=$AH$989:$AH$1558)*((AQ1411&lt;$AR$989:$AR$1558)*(AR1411&gt;$AQ$989:$AQ$1558))*(ROW($AB$989:$AB$1558)&lt;&gt;ROW(AB1411)))&gt;0,"Cruzado","Sin cruce")))</f>
        <v/>
      </c>
      <c r="AV1411" s="361" t="str" cm="1">
        <f t="array" ref="AV1411">IF(AD1411="","",IF(SUMPRODUCT((AD1411=$AD$989:$AD$1558)*(AH1411=$AH$989:$AH$1558)*(AS1411=$AS$989:$AS$1558)*(AT1411=$AT$989:$AT$1558)*(ROW($AD$989:$AD$1558)&lt;&gt;ROW(AD1411))*((R1411=0)*($R$989:$R$1558&gt;0)+(R1411&gt;0)*($R$989:$R$1558=0)))&gt;0,"SALONES UNIDOS",IF(SUMPRODUCT((AD1411=$AD$989:$AD$1558)*(AH1411=$AH$989:$AH$1558)*((AS1411&lt;$AT$989:$AT$1558)*(AT1411&gt;$AS$989:$AS$1558))*(ROW($AD$989:$AD$1558)&lt;&gt;ROW(AD1411)))&gt;0,"Cruzado","Sin cruce")))</f>
        <v>Sin cruce</v>
      </c>
      <c r="AW1411" s="104" t="str">
        <f t="shared" si="680"/>
        <v>OB6PRINCIPALA</v>
      </c>
      <c r="AX1411" s="104" t="str" cm="1">
        <f t="array" ref="AX1411">IF(AW1411="","",IF(SUMPRODUCT((AW1411=$AW$7:$AW$2042)*(AH1411=$AH$7:$AH$2042)*(AN1411=$AN$7:$AN$2042)*(AO1411=$AO$7:$AO$2042)*(ROW($AW$7:$AW$2042)&lt;&gt;ROW(AW1411))*((R1411=0)*($R$7:$R$2042&gt;0)+(R1411&gt;0)*($R$7:$R$2042=0)))&gt;0,"SALONES UNIDOS",IF(SUMPRODUCT((AW1411=$AW$7:$AW$2042)*(AH1411=$AH$7:$AH$2042)*((AN1411&lt;$AO$7:$AO$2042)*(AO1411&gt;$AN$7:$AN$2042))*(ROW($AW$7:$AW$2042)&lt;&gt;ROW(AW1411)))&gt;0,"Cruzado","Sin cruce")))</f>
        <v>Sin cruce</v>
      </c>
    </row>
    <row r="1412" spans="2:50" ht="19.8" hidden="1" customHeight="1" x14ac:dyDescent="0.25">
      <c r="B1412" s="494" t="s">
        <v>314</v>
      </c>
      <c r="C1412" s="369" t="s">
        <v>970</v>
      </c>
      <c r="D1412" s="369">
        <v>20261</v>
      </c>
      <c r="E1412" s="373" t="s">
        <v>280</v>
      </c>
      <c r="F1412" s="370" t="s">
        <v>291</v>
      </c>
      <c r="G1412" s="373" t="s">
        <v>295</v>
      </c>
      <c r="H1412" s="373">
        <v>6</v>
      </c>
      <c r="I1412" s="373" t="s">
        <v>278</v>
      </c>
      <c r="J1412" s="373" t="s">
        <v>278</v>
      </c>
      <c r="K1412" s="194" t="s">
        <v>711</v>
      </c>
      <c r="L1412" s="364" t="s">
        <v>712</v>
      </c>
      <c r="M1412" s="364" t="s">
        <v>349</v>
      </c>
      <c r="N1412" s="364" t="s">
        <v>318</v>
      </c>
      <c r="O1412" s="373" t="s">
        <v>315</v>
      </c>
      <c r="P1412" s="364">
        <v>0</v>
      </c>
      <c r="Q1412" s="364">
        <v>6</v>
      </c>
      <c r="R1412" s="369">
        <v>6</v>
      </c>
      <c r="S1412" s="364">
        <v>6</v>
      </c>
      <c r="T1412" s="8"/>
      <c r="U1412" s="374">
        <v>30</v>
      </c>
      <c r="V1412" s="370">
        <v>21871069</v>
      </c>
      <c r="W1412" s="373" t="s">
        <v>519</v>
      </c>
      <c r="X1412" s="364" t="s">
        <v>315</v>
      </c>
      <c r="Y1412" s="364" t="s">
        <v>686</v>
      </c>
      <c r="Z1412" s="364"/>
      <c r="AA1412" s="364"/>
      <c r="AB1412" s="364" t="s">
        <v>843</v>
      </c>
      <c r="AC1412" s="364"/>
      <c r="AD1412" s="369"/>
      <c r="AE1412" s="370"/>
      <c r="AF1412" s="370"/>
      <c r="AG1412" s="370" t="s">
        <v>301</v>
      </c>
      <c r="AH1412" s="364">
        <v>1</v>
      </c>
      <c r="AI1412" s="364">
        <v>13</v>
      </c>
      <c r="AJ1412" s="364">
        <v>30</v>
      </c>
      <c r="AK1412" s="364">
        <v>18</v>
      </c>
      <c r="AL1412" s="364">
        <v>30</v>
      </c>
      <c r="AM1412" s="22">
        <f t="shared" si="679"/>
        <v>6</v>
      </c>
      <c r="AN1412" s="104">
        <f t="shared" si="675"/>
        <v>0.5625</v>
      </c>
      <c r="AO1412" s="104">
        <f t="shared" si="676"/>
        <v>0.77083333333333337</v>
      </c>
      <c r="AP1412" s="22" t="str" cm="1">
        <f t="array" ref="AP1412">IF(W1412="","",IF(SUMPRODUCT((W1412=$W$7:$W$2042)*(AH1412=$AH$7:$AH$2042)*(AN1412=$AN$7:$AN$2042)*(AO1412=$AO$7:$AO$2042)*(ROW($W$7:$W$2042)&lt;&gt;ROW(W1412))*((R1412=0)*($R$7:$R$2042&gt;0)+(R1412&gt;0)*($R$7:$R$2042=0)))&gt;0,"SALONES UNIDOS",IF(SUMPRODUCT((W1412=$W$7:$W$2042)*(AH1412=$AH$7:$AH$2042)*((AN1412&lt;$AO$7:$AO$2042)*(AO1412&gt;$AN$7:$AN$2042))*(ROW($W$7:$W$2042)&lt;&gt;ROW(W1412)))&gt;0,"Cruzado","Sin cruce")))</f>
        <v>Sin cruce</v>
      </c>
      <c r="AQ1412" s="104">
        <f t="shared" ref="AQ1412:AQ1413" si="687">AN1412</f>
        <v>0.5625</v>
      </c>
      <c r="AR1412" s="104">
        <f t="shared" ref="AR1412:AR1413" si="688">AO1412</f>
        <v>0.77083333333333337</v>
      </c>
      <c r="AS1412" s="22"/>
      <c r="AT1412" s="22"/>
      <c r="AU1412" s="361" t="str" cm="1">
        <f t="array" ref="AU1412">IF(AB1412="","",IF(SUMPRODUCT((AB1412=$AB$989:$AB$1558)*(AH1412=$AH$989:$AH$1558)*(AQ1412=$AQ$989:$AQ$1558)*(AR1412=$AR$989:$AR$1558)*(ROW($AB$989:$AB$1558)&lt;&gt;ROW(AB1412))*((R1412=0)*($R$989:$R$1558&gt;0)+(R1412&gt;0)*($R$989:$R$1558=0)))&gt;0,"SALONES UNIDOS",IF(SUMPRODUCT((AB1412=$AB$989:$AB$1558)*(AH1412=$AH$989:$AH$1558)*((AQ1412&lt;$AR$989:$AR$1558)*(AR1412&gt;$AQ$989:$AQ$1558))*(ROW($AB$989:$AB$1558)&lt;&gt;ROW(AB1412)))&gt;0,"Cruzado","Sin cruce")))</f>
        <v>Sin cruce</v>
      </c>
      <c r="AV1412" s="361" t="str" cm="1">
        <f t="array" ref="AV1412">IF(AD1412="","",IF(SUMPRODUCT((AD1412=$AD$989:$AD$1558)*(AH1412=$AH$989:$AH$1558)*(AS1412=$AS$989:$AS$1558)*(AT1412=$AT$989:$AT$1558)*(ROW($AD$989:$AD$1558)&lt;&gt;ROW(AD1412))*((R1412=0)*($R$989:$R$1558&gt;0)+(R1412&gt;0)*($R$989:$R$1558=0)))&gt;0,"SALONES UNIDOS",IF(SUMPRODUCT((AD1412=$AD$989:$AD$1558)*(AH1412=$AH$989:$AH$1558)*((AS1412&lt;$AT$989:$AT$1558)*(AT1412&gt;$AS$989:$AS$1558))*(ROW($AD$989:$AD$1558)&lt;&gt;ROW(AD1412)))&gt;0,"Cruzado","Sin cruce")))</f>
        <v/>
      </c>
      <c r="AW1412" s="104" t="str">
        <f t="shared" si="680"/>
        <v>OB6PRINCIPALA</v>
      </c>
      <c r="AX1412" s="104" t="str" cm="1">
        <f t="array" ref="AX1412">IF(AW1412="","",IF(SUMPRODUCT((AW1412=$AW$7:$AW$2042)*(AH1412=$AH$7:$AH$2042)*(AN1412=$AN$7:$AN$2042)*(AO1412=$AO$7:$AO$2042)*(ROW($AW$7:$AW$2042)&lt;&gt;ROW(AW1412))*((R1412=0)*($R$7:$R$2042&gt;0)+(R1412&gt;0)*($R$7:$R$2042=0)))&gt;0,"SALONES UNIDOS",IF(SUMPRODUCT((AW1412=$AW$7:$AW$2042)*(AH1412=$AH$7:$AH$2042)*((AN1412&lt;$AO$7:$AO$2042)*(AO1412&gt;$AN$7:$AN$2042))*(ROW($AW$7:$AW$2042)&lt;&gt;ROW(AW1412)))&gt;0,"Cruzado","Sin cruce")))</f>
        <v>Sin cruce</v>
      </c>
    </row>
    <row r="1413" spans="2:50" ht="19.8" hidden="1" customHeight="1" x14ac:dyDescent="0.25">
      <c r="B1413" s="494" t="s">
        <v>314</v>
      </c>
      <c r="C1413" s="369" t="s">
        <v>970</v>
      </c>
      <c r="D1413" s="369">
        <v>20261</v>
      </c>
      <c r="E1413" s="373" t="s">
        <v>280</v>
      </c>
      <c r="F1413" s="370" t="s">
        <v>291</v>
      </c>
      <c r="G1413" s="373" t="s">
        <v>295</v>
      </c>
      <c r="H1413" s="373">
        <v>6</v>
      </c>
      <c r="I1413" s="373" t="s">
        <v>278</v>
      </c>
      <c r="J1413" s="373" t="s">
        <v>278</v>
      </c>
      <c r="K1413" s="194" t="s">
        <v>713</v>
      </c>
      <c r="L1413" s="364" t="s">
        <v>714</v>
      </c>
      <c r="M1413" s="364" t="s">
        <v>349</v>
      </c>
      <c r="N1413" s="364" t="s">
        <v>318</v>
      </c>
      <c r="O1413" s="373" t="s">
        <v>315</v>
      </c>
      <c r="P1413" s="364">
        <v>3</v>
      </c>
      <c r="Q1413" s="364">
        <v>0</v>
      </c>
      <c r="R1413" s="369">
        <v>3</v>
      </c>
      <c r="S1413" s="364">
        <v>4</v>
      </c>
      <c r="T1413" s="8"/>
      <c r="U1413" s="374">
        <v>30</v>
      </c>
      <c r="V1413" s="370">
        <v>9916820</v>
      </c>
      <c r="W1413" s="373" t="s">
        <v>141</v>
      </c>
      <c r="X1413" s="364" t="s">
        <v>315</v>
      </c>
      <c r="Y1413" s="364" t="s">
        <v>683</v>
      </c>
      <c r="Z1413" s="364"/>
      <c r="AA1413" s="364"/>
      <c r="AB1413" s="364" t="s">
        <v>841</v>
      </c>
      <c r="AC1413" s="364"/>
      <c r="AD1413" s="369"/>
      <c r="AE1413" s="370"/>
      <c r="AF1413" s="370"/>
      <c r="AG1413" s="370" t="s">
        <v>559</v>
      </c>
      <c r="AH1413" s="364">
        <v>4</v>
      </c>
      <c r="AI1413" s="364">
        <v>15</v>
      </c>
      <c r="AJ1413" s="364">
        <v>10</v>
      </c>
      <c r="AK1413" s="364">
        <v>17</v>
      </c>
      <c r="AL1413" s="364">
        <v>40</v>
      </c>
      <c r="AM1413" s="22">
        <f t="shared" si="679"/>
        <v>3</v>
      </c>
      <c r="AN1413" s="104">
        <f t="shared" si="675"/>
        <v>0.63194444444444442</v>
      </c>
      <c r="AO1413" s="104">
        <f t="shared" si="676"/>
        <v>0.73611111111111116</v>
      </c>
      <c r="AP1413" s="22" t="str" cm="1">
        <f t="array" ref="AP1413">IF(W1413="","",IF(SUMPRODUCT((W1413=$W$7:$W$2042)*(AH1413=$AH$7:$AH$2042)*(AN1413=$AN$7:$AN$2042)*(AO1413=$AO$7:$AO$2042)*(ROW($W$7:$W$2042)&lt;&gt;ROW(W1413))*((R1413=0)*($R$7:$R$2042&gt;0)+(R1413&gt;0)*($R$7:$R$2042=0)))&gt;0,"SALONES UNIDOS",IF(SUMPRODUCT((W1413=$W$7:$W$2042)*(AH1413=$AH$7:$AH$2042)*((AN1413&lt;$AO$7:$AO$2042)*(AO1413&gt;$AN$7:$AN$2042))*(ROW($W$7:$W$2042)&lt;&gt;ROW(W1413)))&gt;0,"Cruzado","Sin cruce")))</f>
        <v>Sin cruce</v>
      </c>
      <c r="AQ1413" s="104">
        <f t="shared" si="687"/>
        <v>0.63194444444444442</v>
      </c>
      <c r="AR1413" s="104">
        <f t="shared" si="688"/>
        <v>0.73611111111111116</v>
      </c>
      <c r="AS1413" s="22"/>
      <c r="AT1413" s="22"/>
      <c r="AU1413" s="361" t="str" cm="1">
        <f t="array" ref="AU1413">IF(AB1413="","",IF(SUMPRODUCT((AB1413=$AB$989:$AB$1558)*(AH1413=$AH$989:$AH$1558)*(AQ1413=$AQ$989:$AQ$1558)*(AR1413=$AR$989:$AR$1558)*(ROW($AB$989:$AB$1558)&lt;&gt;ROW(AB1413))*((R1413=0)*($R$989:$R$1558&gt;0)+(R1413&gt;0)*($R$989:$R$1558=0)))&gt;0,"SALONES UNIDOS",IF(SUMPRODUCT((AB1413=$AB$989:$AB$1558)*(AH1413=$AH$989:$AH$1558)*((AQ1413&lt;$AR$989:$AR$1558)*(AR1413&gt;$AQ$989:$AQ$1558))*(ROW($AB$989:$AB$1558)&lt;&gt;ROW(AB1413)))&gt;0,"Cruzado","Sin cruce")))</f>
        <v>Sin cruce</v>
      </c>
      <c r="AV1413" s="361" t="str" cm="1">
        <f t="array" ref="AV1413">IF(AD1413="","",IF(SUMPRODUCT((AD1413=$AD$989:$AD$1558)*(AH1413=$AH$989:$AH$1558)*(AS1413=$AS$989:$AS$1558)*(AT1413=$AT$989:$AT$1558)*(ROW($AD$989:$AD$1558)&lt;&gt;ROW(AD1413))*((R1413=0)*($R$989:$R$1558&gt;0)+(R1413&gt;0)*($R$989:$R$1558=0)))&gt;0,"SALONES UNIDOS",IF(SUMPRODUCT((AD1413=$AD$989:$AD$1558)*(AH1413=$AH$989:$AH$1558)*((AS1413&lt;$AT$989:$AT$1558)*(AT1413&gt;$AS$989:$AS$1558))*(ROW($AD$989:$AD$1558)&lt;&gt;ROW(AD1413)))&gt;0,"Cruzado","Sin cruce")))</f>
        <v/>
      </c>
      <c r="AW1413" s="104" t="str">
        <f t="shared" si="680"/>
        <v>OB6PRINCIPALA</v>
      </c>
      <c r="AX1413" s="104" t="str" cm="1">
        <f t="array" ref="AX1413">IF(AW1413="","",IF(SUMPRODUCT((AW1413=$AW$7:$AW$2042)*(AH1413=$AH$7:$AH$2042)*(AN1413=$AN$7:$AN$2042)*(AO1413=$AO$7:$AO$2042)*(ROW($AW$7:$AW$2042)&lt;&gt;ROW(AW1413))*((R1413=0)*($R$7:$R$2042&gt;0)+(R1413&gt;0)*($R$7:$R$2042=0)))&gt;0,"SALONES UNIDOS",IF(SUMPRODUCT((AW1413=$AW$7:$AW$2042)*(AH1413=$AH$7:$AH$2042)*((AN1413&lt;$AO$7:$AO$2042)*(AO1413&gt;$AN$7:$AN$2042))*(ROW($AW$7:$AW$2042)&lt;&gt;ROW(AW1413)))&gt;0,"Cruzado","Sin cruce")))</f>
        <v>Sin cruce</v>
      </c>
    </row>
    <row r="1414" spans="2:50" ht="19.8" hidden="1" customHeight="1" x14ac:dyDescent="0.25">
      <c r="B1414" s="494" t="s">
        <v>314</v>
      </c>
      <c r="C1414" s="369" t="s">
        <v>970</v>
      </c>
      <c r="D1414" s="369">
        <v>20261</v>
      </c>
      <c r="E1414" s="373" t="s">
        <v>280</v>
      </c>
      <c r="F1414" s="370" t="s">
        <v>291</v>
      </c>
      <c r="G1414" s="373" t="s">
        <v>295</v>
      </c>
      <c r="H1414" s="373">
        <v>6</v>
      </c>
      <c r="I1414" s="373" t="s">
        <v>552</v>
      </c>
      <c r="J1414" s="373" t="s">
        <v>278</v>
      </c>
      <c r="K1414" s="194" t="s">
        <v>713</v>
      </c>
      <c r="L1414" s="364" t="s">
        <v>714</v>
      </c>
      <c r="M1414" s="364" t="s">
        <v>349</v>
      </c>
      <c r="N1414" s="364" t="s">
        <v>318</v>
      </c>
      <c r="O1414" s="373" t="s">
        <v>315</v>
      </c>
      <c r="P1414" s="364">
        <v>0</v>
      </c>
      <c r="Q1414" s="364">
        <v>2</v>
      </c>
      <c r="R1414" s="369">
        <v>2</v>
      </c>
      <c r="S1414" s="364">
        <v>4</v>
      </c>
      <c r="T1414" s="8"/>
      <c r="U1414" s="374">
        <v>15</v>
      </c>
      <c r="V1414" s="370">
        <v>9916820</v>
      </c>
      <c r="W1414" s="373" t="s">
        <v>141</v>
      </c>
      <c r="X1414" s="364" t="s">
        <v>315</v>
      </c>
      <c r="Y1414" s="364" t="s">
        <v>683</v>
      </c>
      <c r="Z1414" s="364"/>
      <c r="AA1414" s="364"/>
      <c r="AB1414" s="370"/>
      <c r="AC1414" s="364"/>
      <c r="AD1414" s="364" t="s">
        <v>715</v>
      </c>
      <c r="AE1414" s="370"/>
      <c r="AF1414" s="370"/>
      <c r="AG1414" s="370" t="s">
        <v>301</v>
      </c>
      <c r="AH1414" s="364">
        <v>4</v>
      </c>
      <c r="AI1414" s="364">
        <v>17</v>
      </c>
      <c r="AJ1414" s="364">
        <v>40</v>
      </c>
      <c r="AK1414" s="364">
        <v>19</v>
      </c>
      <c r="AL1414" s="364">
        <v>20</v>
      </c>
      <c r="AM1414" s="22">
        <f t="shared" si="679"/>
        <v>2</v>
      </c>
      <c r="AN1414" s="104">
        <f t="shared" si="675"/>
        <v>0.73611111111111116</v>
      </c>
      <c r="AO1414" s="104">
        <f t="shared" si="676"/>
        <v>0.80555555555555547</v>
      </c>
      <c r="AP1414" s="22" t="str" cm="1">
        <f t="array" ref="AP1414">IF(W1414="","",IF(SUMPRODUCT((W1414=$W$7:$W$2042)*(AH1414=$AH$7:$AH$2042)*(AN1414=$AN$7:$AN$2042)*(AO1414=$AO$7:$AO$2042)*(ROW($W$7:$W$2042)&lt;&gt;ROW(W1414))*((R1414=0)*($R$7:$R$2042&gt;0)+(R1414&gt;0)*($R$7:$R$2042=0)))&gt;0,"SALONES UNIDOS",IF(SUMPRODUCT((W1414=$W$7:$W$2042)*(AH1414=$AH$7:$AH$2042)*((AN1414&lt;$AO$7:$AO$2042)*(AO1414&gt;$AN$7:$AN$2042))*(ROW($W$7:$W$2042)&lt;&gt;ROW(W1414)))&gt;0,"Cruzado","Sin cruce")))</f>
        <v>Sin cruce</v>
      </c>
      <c r="AQ1414" s="22"/>
      <c r="AR1414" s="22"/>
      <c r="AS1414" s="104">
        <f t="shared" ref="AS1414:AS1415" si="689">AN1414</f>
        <v>0.73611111111111116</v>
      </c>
      <c r="AT1414" s="104">
        <f t="shared" ref="AT1414:AT1415" si="690">AO1414</f>
        <v>0.80555555555555547</v>
      </c>
      <c r="AU1414" s="361" t="str" cm="1">
        <f t="array" ref="AU1414">IF(AB1414="","",IF(SUMPRODUCT((AB1414=$AB$989:$AB$1558)*(AH1414=$AH$989:$AH$1558)*(AQ1414=$AQ$989:$AQ$1558)*(AR1414=$AR$989:$AR$1558)*(ROW($AB$989:$AB$1558)&lt;&gt;ROW(AB1414))*((R1414=0)*($R$989:$R$1558&gt;0)+(R1414&gt;0)*($R$989:$R$1558=0)))&gt;0,"SALONES UNIDOS",IF(SUMPRODUCT((AB1414=$AB$989:$AB$1558)*(AH1414=$AH$989:$AH$1558)*((AQ1414&lt;$AR$989:$AR$1558)*(AR1414&gt;$AQ$989:$AQ$1558))*(ROW($AB$989:$AB$1558)&lt;&gt;ROW(AB1414)))&gt;0,"Cruzado","Sin cruce")))</f>
        <v/>
      </c>
      <c r="AV1414" s="361" t="str" cm="1">
        <f t="array" ref="AV1414">IF(AD1414="","",IF(SUMPRODUCT((AD1414=$AD$989:$AD$1558)*(AH1414=$AH$989:$AH$1558)*(AS1414=$AS$989:$AS$1558)*(AT1414=$AT$989:$AT$1558)*(ROW($AD$989:$AD$1558)&lt;&gt;ROW(AD1414))*((R1414=0)*($R$989:$R$1558&gt;0)+(R1414&gt;0)*($R$989:$R$1558=0)))&gt;0,"SALONES UNIDOS",IF(SUMPRODUCT((AD1414=$AD$989:$AD$1558)*(AH1414=$AH$989:$AH$1558)*((AS1414&lt;$AT$989:$AT$1558)*(AT1414&gt;$AS$989:$AS$1558))*(ROW($AD$989:$AD$1558)&lt;&gt;ROW(AD1414)))&gt;0,"Cruzado","Sin cruce")))</f>
        <v>Sin cruce</v>
      </c>
      <c r="AW1414" s="104" t="str">
        <f t="shared" si="680"/>
        <v>OB6PRINCIPALA</v>
      </c>
      <c r="AX1414" s="104" t="str" cm="1">
        <f t="array" ref="AX1414">IF(AW1414="","",IF(SUMPRODUCT((AW1414=$AW$7:$AW$2042)*(AH1414=$AH$7:$AH$2042)*(AN1414=$AN$7:$AN$2042)*(AO1414=$AO$7:$AO$2042)*(ROW($AW$7:$AW$2042)&lt;&gt;ROW(AW1414))*((R1414=0)*($R$7:$R$2042&gt;0)+(R1414&gt;0)*($R$7:$R$2042=0)))&gt;0,"SALONES UNIDOS",IF(SUMPRODUCT((AW1414=$AW$7:$AW$2042)*(AH1414=$AH$7:$AH$2042)*((AN1414&lt;$AO$7:$AO$2042)*(AO1414&gt;$AN$7:$AN$2042))*(ROW($AW$7:$AW$2042)&lt;&gt;ROW(AW1414)))&gt;0,"Cruzado","Sin cruce")))</f>
        <v>Sin cruce</v>
      </c>
    </row>
    <row r="1415" spans="2:50" ht="19.8" hidden="1" customHeight="1" x14ac:dyDescent="0.25">
      <c r="B1415" s="494" t="s">
        <v>314</v>
      </c>
      <c r="C1415" s="369" t="s">
        <v>970</v>
      </c>
      <c r="D1415" s="369">
        <v>20261</v>
      </c>
      <c r="E1415" s="373" t="s">
        <v>280</v>
      </c>
      <c r="F1415" s="370" t="s">
        <v>291</v>
      </c>
      <c r="G1415" s="373" t="s">
        <v>295</v>
      </c>
      <c r="H1415" s="373">
        <v>6</v>
      </c>
      <c r="I1415" s="373" t="s">
        <v>560</v>
      </c>
      <c r="J1415" s="373" t="s">
        <v>278</v>
      </c>
      <c r="K1415" s="194" t="s">
        <v>713</v>
      </c>
      <c r="L1415" s="364" t="s">
        <v>714</v>
      </c>
      <c r="M1415" s="364" t="s">
        <v>349</v>
      </c>
      <c r="N1415" s="364" t="s">
        <v>318</v>
      </c>
      <c r="O1415" s="373" t="s">
        <v>315</v>
      </c>
      <c r="P1415" s="364">
        <v>0</v>
      </c>
      <c r="Q1415" s="364">
        <v>2</v>
      </c>
      <c r="R1415" s="369">
        <v>2</v>
      </c>
      <c r="S1415" s="364">
        <v>4</v>
      </c>
      <c r="T1415" s="8"/>
      <c r="U1415" s="374">
        <v>15</v>
      </c>
      <c r="V1415" s="370">
        <v>9916820</v>
      </c>
      <c r="W1415" s="373" t="s">
        <v>141</v>
      </c>
      <c r="X1415" s="364" t="s">
        <v>315</v>
      </c>
      <c r="Y1415" s="364" t="s">
        <v>683</v>
      </c>
      <c r="Z1415" s="364"/>
      <c r="AA1415" s="364"/>
      <c r="AB1415" s="370"/>
      <c r="AC1415" s="364"/>
      <c r="AD1415" s="364" t="s">
        <v>715</v>
      </c>
      <c r="AE1415" s="370"/>
      <c r="AF1415" s="370"/>
      <c r="AG1415" s="370" t="s">
        <v>301</v>
      </c>
      <c r="AH1415" s="364">
        <v>4</v>
      </c>
      <c r="AI1415" s="364">
        <v>19</v>
      </c>
      <c r="AJ1415" s="364">
        <v>20</v>
      </c>
      <c r="AK1415" s="364">
        <v>21</v>
      </c>
      <c r="AL1415" s="364">
        <v>0</v>
      </c>
      <c r="AM1415" s="22">
        <f t="shared" si="679"/>
        <v>2</v>
      </c>
      <c r="AN1415" s="104">
        <f t="shared" si="675"/>
        <v>0.80555555555555547</v>
      </c>
      <c r="AO1415" s="104">
        <f t="shared" si="676"/>
        <v>0.875</v>
      </c>
      <c r="AP1415" s="22" t="str" cm="1">
        <f t="array" ref="AP1415">IF(W1415="","",IF(SUMPRODUCT((W1415=$W$7:$W$2042)*(AH1415=$AH$7:$AH$2042)*(AN1415=$AN$7:$AN$2042)*(AO1415=$AO$7:$AO$2042)*(ROW($W$7:$W$2042)&lt;&gt;ROW(W1415))*((R1415=0)*($R$7:$R$2042&gt;0)+(R1415&gt;0)*($R$7:$R$2042=0)))&gt;0,"SALONES UNIDOS",IF(SUMPRODUCT((W1415=$W$7:$W$2042)*(AH1415=$AH$7:$AH$2042)*((AN1415&lt;$AO$7:$AO$2042)*(AO1415&gt;$AN$7:$AN$2042))*(ROW($W$7:$W$2042)&lt;&gt;ROW(W1415)))&gt;0,"Cruzado","Sin cruce")))</f>
        <v>Sin cruce</v>
      </c>
      <c r="AQ1415" s="22"/>
      <c r="AR1415" s="22"/>
      <c r="AS1415" s="104">
        <f t="shared" si="689"/>
        <v>0.80555555555555547</v>
      </c>
      <c r="AT1415" s="104">
        <f t="shared" si="690"/>
        <v>0.875</v>
      </c>
      <c r="AU1415" s="361" t="str" cm="1">
        <f t="array" ref="AU1415">IF(AB1415="","",IF(SUMPRODUCT((AB1415=$AB$989:$AB$1558)*(AH1415=$AH$989:$AH$1558)*(AQ1415=$AQ$989:$AQ$1558)*(AR1415=$AR$989:$AR$1558)*(ROW($AB$989:$AB$1558)&lt;&gt;ROW(AB1415))*((R1415=0)*($R$989:$R$1558&gt;0)+(R1415&gt;0)*($R$989:$R$1558=0)))&gt;0,"SALONES UNIDOS",IF(SUMPRODUCT((AB1415=$AB$989:$AB$1558)*(AH1415=$AH$989:$AH$1558)*((AQ1415&lt;$AR$989:$AR$1558)*(AR1415&gt;$AQ$989:$AQ$1558))*(ROW($AB$989:$AB$1558)&lt;&gt;ROW(AB1415)))&gt;0,"Cruzado","Sin cruce")))</f>
        <v/>
      </c>
      <c r="AV1415" s="361" t="str" cm="1">
        <f t="array" ref="AV1415">IF(AD1415="","",IF(SUMPRODUCT((AD1415=$AD$989:$AD$1558)*(AH1415=$AH$989:$AH$1558)*(AS1415=$AS$989:$AS$1558)*(AT1415=$AT$989:$AT$1558)*(ROW($AD$989:$AD$1558)&lt;&gt;ROW(AD1415))*((R1415=0)*($R$989:$R$1558&gt;0)+(R1415&gt;0)*($R$989:$R$1558=0)))&gt;0,"SALONES UNIDOS",IF(SUMPRODUCT((AD1415=$AD$989:$AD$1558)*(AH1415=$AH$989:$AH$1558)*((AS1415&lt;$AT$989:$AT$1558)*(AT1415&gt;$AS$989:$AS$1558))*(ROW($AD$989:$AD$1558)&lt;&gt;ROW(AD1415)))&gt;0,"Cruzado","Sin cruce")))</f>
        <v>Sin cruce</v>
      </c>
      <c r="AW1415" s="104" t="str">
        <f t="shared" si="680"/>
        <v>OB6PRINCIPALA</v>
      </c>
      <c r="AX1415" s="104" t="str" cm="1">
        <f t="array" ref="AX1415">IF(AW1415="","",IF(SUMPRODUCT((AW1415=$AW$7:$AW$2042)*(AH1415=$AH$7:$AH$2042)*(AN1415=$AN$7:$AN$2042)*(AO1415=$AO$7:$AO$2042)*(ROW($AW$7:$AW$2042)&lt;&gt;ROW(AW1415))*((R1415=0)*($R$7:$R$2042&gt;0)+(R1415&gt;0)*($R$7:$R$2042=0)))&gt;0,"SALONES UNIDOS",IF(SUMPRODUCT((AW1415=$AW$7:$AW$2042)*(AH1415=$AH$7:$AH$2042)*((AN1415&lt;$AO$7:$AO$2042)*(AO1415&gt;$AN$7:$AN$2042))*(ROW($AW$7:$AW$2042)&lt;&gt;ROW(AW1415)))&gt;0,"Cruzado","Sin cruce")))</f>
        <v>Sin cruce</v>
      </c>
    </row>
    <row r="1416" spans="2:50" ht="19.8" hidden="1" customHeight="1" x14ac:dyDescent="0.25">
      <c r="B1416" s="494" t="s">
        <v>314</v>
      </c>
      <c r="C1416" s="369" t="s">
        <v>970</v>
      </c>
      <c r="D1416" s="369">
        <v>20261</v>
      </c>
      <c r="E1416" s="373" t="s">
        <v>280</v>
      </c>
      <c r="F1416" s="370" t="s">
        <v>291</v>
      </c>
      <c r="G1416" s="373" t="s">
        <v>295</v>
      </c>
      <c r="H1416" s="373">
        <v>7</v>
      </c>
      <c r="I1416" s="373" t="s">
        <v>278</v>
      </c>
      <c r="J1416" s="373" t="s">
        <v>278</v>
      </c>
      <c r="K1416" s="194" t="s">
        <v>406</v>
      </c>
      <c r="L1416" s="364" t="s">
        <v>407</v>
      </c>
      <c r="M1416" s="364" t="s">
        <v>349</v>
      </c>
      <c r="N1416" s="364" t="s">
        <v>318</v>
      </c>
      <c r="O1416" s="373" t="s">
        <v>315</v>
      </c>
      <c r="P1416" s="364">
        <v>2</v>
      </c>
      <c r="Q1416" s="364">
        <v>0</v>
      </c>
      <c r="R1416" s="369">
        <v>2</v>
      </c>
      <c r="S1416" s="364">
        <v>3</v>
      </c>
      <c r="T1416" s="8"/>
      <c r="U1416" s="374">
        <v>25</v>
      </c>
      <c r="V1416" s="370">
        <v>41628245</v>
      </c>
      <c r="W1416" s="373" t="s">
        <v>215</v>
      </c>
      <c r="X1416" s="364" t="s">
        <v>315</v>
      </c>
      <c r="Y1416" s="364" t="s">
        <v>683</v>
      </c>
      <c r="Z1416" s="364"/>
      <c r="AA1416" s="364"/>
      <c r="AB1416" s="364" t="s">
        <v>842</v>
      </c>
      <c r="AC1416" s="364"/>
      <c r="AD1416" s="369"/>
      <c r="AE1416" s="370"/>
      <c r="AF1416" s="370"/>
      <c r="AG1416" s="370" t="s">
        <v>559</v>
      </c>
      <c r="AH1416" s="364">
        <v>3</v>
      </c>
      <c r="AI1416" s="364">
        <v>15</v>
      </c>
      <c r="AJ1416" s="364">
        <v>10</v>
      </c>
      <c r="AK1416" s="364">
        <v>16</v>
      </c>
      <c r="AL1416" s="364">
        <v>50</v>
      </c>
      <c r="AM1416" s="22">
        <f t="shared" si="679"/>
        <v>2</v>
      </c>
      <c r="AN1416" s="104">
        <f t="shared" si="675"/>
        <v>0.63194444444444442</v>
      </c>
      <c r="AO1416" s="104">
        <f t="shared" si="676"/>
        <v>0.70138888888888884</v>
      </c>
      <c r="AP1416" s="22" t="str" cm="1">
        <f t="array" ref="AP1416">IF(W1416="","",IF(SUMPRODUCT((W1416=$W$7:$W$2042)*(AH1416=$AH$7:$AH$2042)*(AN1416=$AN$7:$AN$2042)*(AO1416=$AO$7:$AO$2042)*(ROW($W$7:$W$2042)&lt;&gt;ROW(W1416))*((R1416=0)*($R$7:$R$2042&gt;0)+(R1416&gt;0)*($R$7:$R$2042=0)))&gt;0,"SALONES UNIDOS",IF(SUMPRODUCT((W1416=$W$7:$W$2042)*(AH1416=$AH$7:$AH$2042)*((AN1416&lt;$AO$7:$AO$2042)*(AO1416&gt;$AN$7:$AN$2042))*(ROW($W$7:$W$2042)&lt;&gt;ROW(W1416)))&gt;0,"Cruzado","Sin cruce")))</f>
        <v>Sin cruce</v>
      </c>
      <c r="AQ1416" s="104">
        <f>AN1416</f>
        <v>0.63194444444444442</v>
      </c>
      <c r="AR1416" s="104">
        <f>AO1416</f>
        <v>0.70138888888888884</v>
      </c>
      <c r="AS1416" s="22"/>
      <c r="AT1416" s="22"/>
      <c r="AU1416" s="361" t="str" cm="1">
        <f t="array" ref="AU1416">IF(AB1416="","",IF(SUMPRODUCT((AB1416=$AB$989:$AB$1558)*(AH1416=$AH$989:$AH$1558)*(AQ1416=$AQ$989:$AQ$1558)*(AR1416=$AR$989:$AR$1558)*(ROW($AB$989:$AB$1558)&lt;&gt;ROW(AB1416))*((R1416=0)*($R$989:$R$1558&gt;0)+(R1416&gt;0)*($R$989:$R$1558=0)))&gt;0,"SALONES UNIDOS",IF(SUMPRODUCT((AB1416=$AB$989:$AB$1558)*(AH1416=$AH$989:$AH$1558)*((AQ1416&lt;$AR$989:$AR$1558)*(AR1416&gt;$AQ$989:$AQ$1558))*(ROW($AB$989:$AB$1558)&lt;&gt;ROW(AB1416)))&gt;0,"Cruzado","Sin cruce")))</f>
        <v>Sin cruce</v>
      </c>
      <c r="AV1416" s="361" t="str" cm="1">
        <f t="array" ref="AV1416">IF(AD1416="","",IF(SUMPRODUCT((AD1416=$AD$989:$AD$1558)*(AH1416=$AH$989:$AH$1558)*(AS1416=$AS$989:$AS$1558)*(AT1416=$AT$989:$AT$1558)*(ROW($AD$989:$AD$1558)&lt;&gt;ROW(AD1416))*((R1416=0)*($R$989:$R$1558&gt;0)+(R1416&gt;0)*($R$989:$R$1558=0)))&gt;0,"SALONES UNIDOS",IF(SUMPRODUCT((AD1416=$AD$989:$AD$1558)*(AH1416=$AH$989:$AH$1558)*((AS1416&lt;$AT$989:$AT$1558)*(AT1416&gt;$AS$989:$AS$1558))*(ROW($AD$989:$AD$1558)&lt;&gt;ROW(AD1416)))&gt;0,"Cruzado","Sin cruce")))</f>
        <v/>
      </c>
      <c r="AW1416" s="104" t="str">
        <f t="shared" si="680"/>
        <v>OB7PRINCIPALA</v>
      </c>
      <c r="AX1416" s="104" t="str" cm="1">
        <f t="array" ref="AX1416">IF(AW1416="","",IF(SUMPRODUCT((AW1416=$AW$7:$AW$2042)*(AH1416=$AH$7:$AH$2042)*(AN1416=$AN$7:$AN$2042)*(AO1416=$AO$7:$AO$2042)*(ROW($AW$7:$AW$2042)&lt;&gt;ROW(AW1416))*((R1416=0)*($R$7:$R$2042&gt;0)+(R1416&gt;0)*($R$7:$R$2042=0)))&gt;0,"SALONES UNIDOS",IF(SUMPRODUCT((AW1416=$AW$7:$AW$2042)*(AH1416=$AH$7:$AH$2042)*((AN1416&lt;$AO$7:$AO$2042)*(AO1416&gt;$AN$7:$AN$2042))*(ROW($AW$7:$AW$2042)&lt;&gt;ROW(AW1416)))&gt;0,"Cruzado","Sin cruce")))</f>
        <v>Sin cruce</v>
      </c>
    </row>
    <row r="1417" spans="2:50" ht="19.8" hidden="1" customHeight="1" x14ac:dyDescent="0.25">
      <c r="B1417" s="494" t="s">
        <v>314</v>
      </c>
      <c r="C1417" s="369" t="s">
        <v>970</v>
      </c>
      <c r="D1417" s="369">
        <v>20261</v>
      </c>
      <c r="E1417" s="373" t="s">
        <v>280</v>
      </c>
      <c r="F1417" s="370" t="s">
        <v>291</v>
      </c>
      <c r="G1417" s="373" t="s">
        <v>295</v>
      </c>
      <c r="H1417" s="373">
        <v>7</v>
      </c>
      <c r="I1417" s="373" t="s">
        <v>552</v>
      </c>
      <c r="J1417" s="373" t="s">
        <v>278</v>
      </c>
      <c r="K1417" s="194" t="s">
        <v>406</v>
      </c>
      <c r="L1417" s="364" t="s">
        <v>407</v>
      </c>
      <c r="M1417" s="364" t="s">
        <v>349</v>
      </c>
      <c r="N1417" s="364" t="s">
        <v>318</v>
      </c>
      <c r="O1417" s="373" t="s">
        <v>315</v>
      </c>
      <c r="P1417" s="364">
        <v>0</v>
      </c>
      <c r="Q1417" s="364">
        <v>2</v>
      </c>
      <c r="R1417" s="369">
        <v>2</v>
      </c>
      <c r="S1417" s="364">
        <v>3</v>
      </c>
      <c r="T1417" s="8"/>
      <c r="U1417" s="374">
        <v>13</v>
      </c>
      <c r="V1417" s="370">
        <v>41628245</v>
      </c>
      <c r="W1417" s="373" t="s">
        <v>215</v>
      </c>
      <c r="X1417" s="364" t="s">
        <v>315</v>
      </c>
      <c r="Y1417" s="364" t="s">
        <v>683</v>
      </c>
      <c r="Z1417" s="364"/>
      <c r="AA1417" s="364"/>
      <c r="AB1417" s="370"/>
      <c r="AC1417" s="364"/>
      <c r="AD1417" s="364" t="s">
        <v>840</v>
      </c>
      <c r="AE1417" s="370"/>
      <c r="AF1417" s="370"/>
      <c r="AG1417" s="370" t="s">
        <v>301</v>
      </c>
      <c r="AH1417" s="364">
        <v>5</v>
      </c>
      <c r="AI1417" s="364">
        <v>16</v>
      </c>
      <c r="AJ1417" s="364">
        <v>50</v>
      </c>
      <c r="AK1417" s="364">
        <v>18</v>
      </c>
      <c r="AL1417" s="364">
        <v>30</v>
      </c>
      <c r="AM1417" s="22">
        <f t="shared" si="679"/>
        <v>2</v>
      </c>
      <c r="AN1417" s="104">
        <f t="shared" si="675"/>
        <v>0.70138888888888884</v>
      </c>
      <c r="AO1417" s="104">
        <f t="shared" si="676"/>
        <v>0.77083333333333337</v>
      </c>
      <c r="AP1417" s="22" t="str" cm="1">
        <f t="array" ref="AP1417">IF(W1417="","",IF(SUMPRODUCT((W1417=$W$7:$W$2042)*(AH1417=$AH$7:$AH$2042)*(AN1417=$AN$7:$AN$2042)*(AO1417=$AO$7:$AO$2042)*(ROW($W$7:$W$2042)&lt;&gt;ROW(W1417))*((R1417=0)*($R$7:$R$2042&gt;0)+(R1417&gt;0)*($R$7:$R$2042=0)))&gt;0,"SALONES UNIDOS",IF(SUMPRODUCT((W1417=$W$7:$W$2042)*(AH1417=$AH$7:$AH$2042)*((AN1417&lt;$AO$7:$AO$2042)*(AO1417&gt;$AN$7:$AN$2042))*(ROW($W$7:$W$2042)&lt;&gt;ROW(W1417)))&gt;0,"Cruzado","Sin cruce")))</f>
        <v>Sin cruce</v>
      </c>
      <c r="AQ1417" s="22"/>
      <c r="AR1417" s="22"/>
      <c r="AS1417" s="104">
        <f t="shared" ref="AS1417:AS1418" si="691">AN1417</f>
        <v>0.70138888888888884</v>
      </c>
      <c r="AT1417" s="104">
        <f t="shared" ref="AT1417:AT1418" si="692">AO1417</f>
        <v>0.77083333333333337</v>
      </c>
      <c r="AU1417" s="361" t="str" cm="1">
        <f t="array" ref="AU1417">IF(AB1417="","",IF(SUMPRODUCT((AB1417=$AB$989:$AB$1558)*(AH1417=$AH$989:$AH$1558)*(AQ1417=$AQ$989:$AQ$1558)*(AR1417=$AR$989:$AR$1558)*(ROW($AB$989:$AB$1558)&lt;&gt;ROW(AB1417))*((R1417=0)*($R$989:$R$1558&gt;0)+(R1417&gt;0)*($R$989:$R$1558=0)))&gt;0,"SALONES UNIDOS",IF(SUMPRODUCT((AB1417=$AB$989:$AB$1558)*(AH1417=$AH$989:$AH$1558)*((AQ1417&lt;$AR$989:$AR$1558)*(AR1417&gt;$AQ$989:$AQ$1558))*(ROW($AB$989:$AB$1558)&lt;&gt;ROW(AB1417)))&gt;0,"Cruzado","Sin cruce")))</f>
        <v/>
      </c>
      <c r="AV1417" s="361" t="str" cm="1">
        <f t="array" ref="AV1417">IF(AD1417="","",IF(SUMPRODUCT((AD1417=$AD$989:$AD$1558)*(AH1417=$AH$989:$AH$1558)*(AS1417=$AS$989:$AS$1558)*(AT1417=$AT$989:$AT$1558)*(ROW($AD$989:$AD$1558)&lt;&gt;ROW(AD1417))*((R1417=0)*($R$989:$R$1558&gt;0)+(R1417&gt;0)*($R$989:$R$1558=0)))&gt;0,"SALONES UNIDOS",IF(SUMPRODUCT((AD1417=$AD$989:$AD$1558)*(AH1417=$AH$989:$AH$1558)*((AS1417&lt;$AT$989:$AT$1558)*(AT1417&gt;$AS$989:$AS$1558))*(ROW($AD$989:$AD$1558)&lt;&gt;ROW(AD1417)))&gt;0,"Cruzado","Sin cruce")))</f>
        <v>Sin cruce</v>
      </c>
      <c r="AW1417" s="104" t="str">
        <f t="shared" si="680"/>
        <v>OB7PRINCIPALA</v>
      </c>
      <c r="AX1417" s="104" t="str" cm="1">
        <f t="array" ref="AX1417">IF(AW1417="","",IF(SUMPRODUCT((AW1417=$AW$7:$AW$2042)*(AH1417=$AH$7:$AH$2042)*(AN1417=$AN$7:$AN$2042)*(AO1417=$AO$7:$AO$2042)*(ROW($AW$7:$AW$2042)&lt;&gt;ROW(AW1417))*((R1417=0)*($R$7:$R$2042&gt;0)+(R1417&gt;0)*($R$7:$R$2042=0)))&gt;0,"SALONES UNIDOS",IF(SUMPRODUCT((AW1417=$AW$7:$AW$2042)*(AH1417=$AH$7:$AH$2042)*((AN1417&lt;$AO$7:$AO$2042)*(AO1417&gt;$AN$7:$AN$2042))*(ROW($AW$7:$AW$2042)&lt;&gt;ROW(AW1417)))&gt;0,"Cruzado","Sin cruce")))</f>
        <v>Sin cruce</v>
      </c>
    </row>
    <row r="1418" spans="2:50" ht="19.8" hidden="1" customHeight="1" x14ac:dyDescent="0.25">
      <c r="B1418" s="494" t="s">
        <v>314</v>
      </c>
      <c r="C1418" s="369" t="s">
        <v>970</v>
      </c>
      <c r="D1418" s="369">
        <v>20261</v>
      </c>
      <c r="E1418" s="373" t="s">
        <v>280</v>
      </c>
      <c r="F1418" s="370" t="s">
        <v>291</v>
      </c>
      <c r="G1418" s="373" t="s">
        <v>295</v>
      </c>
      <c r="H1418" s="373">
        <v>7</v>
      </c>
      <c r="I1418" s="373" t="s">
        <v>560</v>
      </c>
      <c r="J1418" s="373" t="s">
        <v>278</v>
      </c>
      <c r="K1418" s="194" t="s">
        <v>406</v>
      </c>
      <c r="L1418" s="364" t="s">
        <v>407</v>
      </c>
      <c r="M1418" s="364" t="s">
        <v>349</v>
      </c>
      <c r="N1418" s="364" t="s">
        <v>318</v>
      </c>
      <c r="O1418" s="373" t="s">
        <v>315</v>
      </c>
      <c r="P1418" s="364">
        <v>0</v>
      </c>
      <c r="Q1418" s="364">
        <v>2</v>
      </c>
      <c r="R1418" s="369">
        <v>2</v>
      </c>
      <c r="S1418" s="364">
        <v>3</v>
      </c>
      <c r="T1418" s="8"/>
      <c r="U1418" s="374">
        <v>12</v>
      </c>
      <c r="V1418" s="370">
        <v>41628245</v>
      </c>
      <c r="W1418" s="373" t="s">
        <v>215</v>
      </c>
      <c r="X1418" s="364" t="s">
        <v>315</v>
      </c>
      <c r="Y1418" s="364" t="s">
        <v>683</v>
      </c>
      <c r="Z1418" s="364"/>
      <c r="AA1418" s="364"/>
      <c r="AB1418" s="370"/>
      <c r="AC1418" s="364"/>
      <c r="AD1418" s="364" t="s">
        <v>840</v>
      </c>
      <c r="AE1418" s="370"/>
      <c r="AF1418" s="370"/>
      <c r="AG1418" s="370" t="s">
        <v>301</v>
      </c>
      <c r="AH1418" s="364">
        <v>5</v>
      </c>
      <c r="AI1418" s="364">
        <v>18</v>
      </c>
      <c r="AJ1418" s="364">
        <v>30</v>
      </c>
      <c r="AK1418" s="364">
        <v>20</v>
      </c>
      <c r="AL1418" s="364">
        <v>10</v>
      </c>
      <c r="AM1418" s="22">
        <f t="shared" si="679"/>
        <v>2</v>
      </c>
      <c r="AN1418" s="104">
        <f t="shared" si="675"/>
        <v>0.77083333333333337</v>
      </c>
      <c r="AO1418" s="104">
        <f t="shared" si="676"/>
        <v>0.84027777777777779</v>
      </c>
      <c r="AP1418" s="22" t="str" cm="1">
        <f t="array" ref="AP1418">IF(W1418="","",IF(SUMPRODUCT((W1418=$W$7:$W$2042)*(AH1418=$AH$7:$AH$2042)*(AN1418=$AN$7:$AN$2042)*(AO1418=$AO$7:$AO$2042)*(ROW($W$7:$W$2042)&lt;&gt;ROW(W1418))*((R1418=0)*($R$7:$R$2042&gt;0)+(R1418&gt;0)*($R$7:$R$2042=0)))&gt;0,"SALONES UNIDOS",IF(SUMPRODUCT((W1418=$W$7:$W$2042)*(AH1418=$AH$7:$AH$2042)*((AN1418&lt;$AO$7:$AO$2042)*(AO1418&gt;$AN$7:$AN$2042))*(ROW($W$7:$W$2042)&lt;&gt;ROW(W1418)))&gt;0,"Cruzado","Sin cruce")))</f>
        <v>Sin cruce</v>
      </c>
      <c r="AQ1418" s="22"/>
      <c r="AR1418" s="22"/>
      <c r="AS1418" s="104">
        <f t="shared" si="691"/>
        <v>0.77083333333333337</v>
      </c>
      <c r="AT1418" s="104">
        <f t="shared" si="692"/>
        <v>0.84027777777777779</v>
      </c>
      <c r="AU1418" s="361" t="str" cm="1">
        <f t="array" ref="AU1418">IF(AB1418="","",IF(SUMPRODUCT((AB1418=$AB$989:$AB$1558)*(AH1418=$AH$989:$AH$1558)*(AQ1418=$AQ$989:$AQ$1558)*(AR1418=$AR$989:$AR$1558)*(ROW($AB$989:$AB$1558)&lt;&gt;ROW(AB1418))*((R1418=0)*($R$989:$R$1558&gt;0)+(R1418&gt;0)*($R$989:$R$1558=0)))&gt;0,"SALONES UNIDOS",IF(SUMPRODUCT((AB1418=$AB$989:$AB$1558)*(AH1418=$AH$989:$AH$1558)*((AQ1418&lt;$AR$989:$AR$1558)*(AR1418&gt;$AQ$989:$AQ$1558))*(ROW($AB$989:$AB$1558)&lt;&gt;ROW(AB1418)))&gt;0,"Cruzado","Sin cruce")))</f>
        <v/>
      </c>
      <c r="AV1418" s="361" t="str" cm="1">
        <f t="array" ref="AV1418">IF(AD1418="","",IF(SUMPRODUCT((AD1418=$AD$989:$AD$1558)*(AH1418=$AH$989:$AH$1558)*(AS1418=$AS$989:$AS$1558)*(AT1418=$AT$989:$AT$1558)*(ROW($AD$989:$AD$1558)&lt;&gt;ROW(AD1418))*((R1418=0)*($R$989:$R$1558&gt;0)+(R1418&gt;0)*($R$989:$R$1558=0)))&gt;0,"SALONES UNIDOS",IF(SUMPRODUCT((AD1418=$AD$989:$AD$1558)*(AH1418=$AH$989:$AH$1558)*((AS1418&lt;$AT$989:$AT$1558)*(AT1418&gt;$AS$989:$AS$1558))*(ROW($AD$989:$AD$1558)&lt;&gt;ROW(AD1418)))&gt;0,"Cruzado","Sin cruce")))</f>
        <v>Sin cruce</v>
      </c>
      <c r="AW1418" s="104" t="str">
        <f t="shared" si="680"/>
        <v>OB7PRINCIPALA</v>
      </c>
      <c r="AX1418" s="104" t="str" cm="1">
        <f t="array" ref="AX1418">IF(AW1418="","",IF(SUMPRODUCT((AW1418=$AW$7:$AW$2042)*(AH1418=$AH$7:$AH$2042)*(AN1418=$AN$7:$AN$2042)*(AO1418=$AO$7:$AO$2042)*(ROW($AW$7:$AW$2042)&lt;&gt;ROW(AW1418))*((R1418=0)*($R$7:$R$2042&gt;0)+(R1418&gt;0)*($R$7:$R$2042=0)))&gt;0,"SALONES UNIDOS",IF(SUMPRODUCT((AW1418=$AW$7:$AW$2042)*(AH1418=$AH$7:$AH$2042)*((AN1418&lt;$AO$7:$AO$2042)*(AO1418&gt;$AN$7:$AN$2042))*(ROW($AW$7:$AW$2042)&lt;&gt;ROW(AW1418)))&gt;0,"Cruzado","Sin cruce")))</f>
        <v>Sin cruce</v>
      </c>
    </row>
    <row r="1419" spans="2:50" ht="19.8" hidden="1" customHeight="1" x14ac:dyDescent="0.25">
      <c r="B1419" s="494" t="s">
        <v>314</v>
      </c>
      <c r="C1419" s="369" t="s">
        <v>970</v>
      </c>
      <c r="D1419" s="369">
        <v>20261</v>
      </c>
      <c r="E1419" s="373" t="s">
        <v>280</v>
      </c>
      <c r="F1419" s="370" t="s">
        <v>291</v>
      </c>
      <c r="G1419" s="373" t="s">
        <v>295</v>
      </c>
      <c r="H1419" s="373">
        <v>7</v>
      </c>
      <c r="I1419" s="373" t="s">
        <v>278</v>
      </c>
      <c r="J1419" s="373" t="s">
        <v>278</v>
      </c>
      <c r="K1419" s="194" t="s">
        <v>716</v>
      </c>
      <c r="L1419" s="364" t="s">
        <v>717</v>
      </c>
      <c r="M1419" s="364" t="s">
        <v>349</v>
      </c>
      <c r="N1419" s="364" t="s">
        <v>621</v>
      </c>
      <c r="O1419" s="373" t="s">
        <v>321</v>
      </c>
      <c r="P1419" s="364">
        <v>2</v>
      </c>
      <c r="Q1419" s="364">
        <v>2</v>
      </c>
      <c r="R1419" s="369">
        <v>4</v>
      </c>
      <c r="S1419" s="364">
        <v>3</v>
      </c>
      <c r="T1419" s="8"/>
      <c r="U1419" s="374">
        <v>50</v>
      </c>
      <c r="V1419" s="370">
        <v>21534238</v>
      </c>
      <c r="W1419" s="373" t="s">
        <v>223</v>
      </c>
      <c r="X1419" s="364" t="s">
        <v>321</v>
      </c>
      <c r="Y1419" s="364" t="s">
        <v>686</v>
      </c>
      <c r="Z1419" s="364"/>
      <c r="AA1419" s="364"/>
      <c r="AB1419" s="370"/>
      <c r="AC1419" s="364"/>
      <c r="AD1419" s="369"/>
      <c r="AE1419" s="370"/>
      <c r="AF1419" s="370"/>
      <c r="AG1419" s="364" t="s">
        <v>319</v>
      </c>
      <c r="AH1419" s="364">
        <v>3</v>
      </c>
      <c r="AI1419" s="364">
        <v>17</v>
      </c>
      <c r="AJ1419" s="364">
        <v>40</v>
      </c>
      <c r="AK1419" s="364">
        <v>21</v>
      </c>
      <c r="AL1419" s="364">
        <v>0</v>
      </c>
      <c r="AM1419" s="22">
        <f t="shared" si="679"/>
        <v>4</v>
      </c>
      <c r="AN1419" s="104">
        <f t="shared" si="675"/>
        <v>0.73611111111111116</v>
      </c>
      <c r="AO1419" s="104">
        <f t="shared" si="676"/>
        <v>0.875</v>
      </c>
      <c r="AP1419" s="22" t="str" cm="1">
        <f t="array" ref="AP1419">IF(W1419="","",IF(SUMPRODUCT((W1419=$W$7:$W$2042)*(AH1419=$AH$7:$AH$2042)*(AN1419=$AN$7:$AN$2042)*(AO1419=$AO$7:$AO$2042)*(ROW($W$7:$W$2042)&lt;&gt;ROW(W1419))*((R1419=0)*($R$7:$R$2042&gt;0)+(R1419&gt;0)*($R$7:$R$2042=0)))&gt;0,"SALONES UNIDOS",IF(SUMPRODUCT((W1419=$W$7:$W$2042)*(AH1419=$AH$7:$AH$2042)*((AN1419&lt;$AO$7:$AO$2042)*(AO1419&gt;$AN$7:$AN$2042))*(ROW($W$7:$W$2042)&lt;&gt;ROW(W1419)))&gt;0,"Cruzado","Sin cruce")))</f>
        <v>Sin cruce</v>
      </c>
      <c r="AQ1419" s="104"/>
      <c r="AR1419" s="104"/>
      <c r="AS1419" s="22"/>
      <c r="AT1419" s="22"/>
      <c r="AU1419" s="361" t="str" cm="1">
        <f t="array" ref="AU1419">IF(AB1419="","",IF(SUMPRODUCT((AB1419=$AB$989:$AB$1558)*(AH1419=$AH$989:$AH$1558)*(AQ1419=$AQ$989:$AQ$1558)*(AR1419=$AR$989:$AR$1558)*(ROW($AB$989:$AB$1558)&lt;&gt;ROW(AB1419))*((R1419=0)*($R$989:$R$1558&gt;0)+(R1419&gt;0)*($R$989:$R$1558=0)))&gt;0,"SALONES UNIDOS",IF(SUMPRODUCT((AB1419=$AB$989:$AB$1558)*(AH1419=$AH$989:$AH$1558)*((AQ1419&lt;$AR$989:$AR$1558)*(AR1419&gt;$AQ$989:$AQ$1558))*(ROW($AB$989:$AB$1558)&lt;&gt;ROW(AB1419)))&gt;0,"Cruzado","Sin cruce")))</f>
        <v/>
      </c>
      <c r="AV1419" s="361" t="str" cm="1">
        <f t="array" ref="AV1419">IF(AD1419="","",IF(SUMPRODUCT((AD1419=$AD$989:$AD$1558)*(AH1419=$AH$989:$AH$1558)*(AS1419=$AS$989:$AS$1558)*(AT1419=$AT$989:$AT$1558)*(ROW($AD$989:$AD$1558)&lt;&gt;ROW(AD1419))*((R1419=0)*($R$989:$R$1558&gt;0)+(R1419&gt;0)*($R$989:$R$1558=0)))&gt;0,"SALONES UNIDOS",IF(SUMPRODUCT((AD1419=$AD$989:$AD$1558)*(AH1419=$AH$989:$AH$1558)*((AS1419&lt;$AT$989:$AT$1558)*(AT1419&gt;$AS$989:$AS$1558))*(ROW($AD$989:$AD$1558)&lt;&gt;ROW(AD1419)))&gt;0,"Cruzado","Sin cruce")))</f>
        <v/>
      </c>
      <c r="AW1419" s="104" t="str">
        <f t="shared" si="680"/>
        <v>OB7PRINCIPALA</v>
      </c>
      <c r="AX1419" s="104" t="str" cm="1">
        <f t="array" ref="AX1419">IF(AW1419="","",IF(SUMPRODUCT((AW1419=$AW$7:$AW$2042)*(AH1419=$AH$7:$AH$2042)*(AN1419=$AN$7:$AN$2042)*(AO1419=$AO$7:$AO$2042)*(ROW($AW$7:$AW$2042)&lt;&gt;ROW(AW1419))*((R1419=0)*($R$7:$R$2042&gt;0)+(R1419&gt;0)*($R$7:$R$2042=0)))&gt;0,"SALONES UNIDOS",IF(SUMPRODUCT((AW1419=$AW$7:$AW$2042)*(AH1419=$AH$7:$AH$2042)*((AN1419&lt;$AO$7:$AO$2042)*(AO1419&gt;$AN$7:$AN$2042))*(ROW($AW$7:$AW$2042)&lt;&gt;ROW(AW1419)))&gt;0,"Cruzado","Sin cruce")))</f>
        <v>Sin cruce</v>
      </c>
    </row>
    <row r="1420" spans="2:50" ht="19.8" hidden="1" customHeight="1" x14ac:dyDescent="0.25">
      <c r="B1420" s="494" t="s">
        <v>314</v>
      </c>
      <c r="C1420" s="369" t="s">
        <v>970</v>
      </c>
      <c r="D1420" s="369">
        <v>20261</v>
      </c>
      <c r="E1420" s="373" t="s">
        <v>280</v>
      </c>
      <c r="F1420" s="370" t="s">
        <v>291</v>
      </c>
      <c r="G1420" s="373" t="s">
        <v>295</v>
      </c>
      <c r="H1420" s="373">
        <v>7</v>
      </c>
      <c r="I1420" s="373" t="s">
        <v>278</v>
      </c>
      <c r="J1420" s="373" t="s">
        <v>278</v>
      </c>
      <c r="K1420" s="194" t="s">
        <v>718</v>
      </c>
      <c r="L1420" s="364" t="s">
        <v>719</v>
      </c>
      <c r="M1420" s="364" t="s">
        <v>324</v>
      </c>
      <c r="N1420" s="364" t="s">
        <v>318</v>
      </c>
      <c r="O1420" s="373" t="s">
        <v>321</v>
      </c>
      <c r="P1420" s="364">
        <v>2</v>
      </c>
      <c r="Q1420" s="364">
        <v>2</v>
      </c>
      <c r="R1420" s="369">
        <v>4</v>
      </c>
      <c r="S1420" s="364">
        <v>3</v>
      </c>
      <c r="T1420" s="8"/>
      <c r="U1420" s="374">
        <v>50</v>
      </c>
      <c r="V1420" s="370">
        <v>45820772</v>
      </c>
      <c r="W1420" s="373" t="s">
        <v>206</v>
      </c>
      <c r="X1420" s="364" t="s">
        <v>321</v>
      </c>
      <c r="Y1420" s="364" t="s">
        <v>683</v>
      </c>
      <c r="Z1420" s="364"/>
      <c r="AA1420" s="364"/>
      <c r="AB1420" s="370"/>
      <c r="AC1420" s="364"/>
      <c r="AD1420" s="369"/>
      <c r="AE1420" s="370"/>
      <c r="AF1420" s="370"/>
      <c r="AG1420" s="364" t="s">
        <v>319</v>
      </c>
      <c r="AH1420" s="364">
        <v>6</v>
      </c>
      <c r="AI1420" s="364">
        <v>9</v>
      </c>
      <c r="AJ1420" s="364">
        <v>20</v>
      </c>
      <c r="AK1420" s="364">
        <v>12</v>
      </c>
      <c r="AL1420" s="364">
        <v>40</v>
      </c>
      <c r="AM1420" s="22">
        <f t="shared" si="679"/>
        <v>4</v>
      </c>
      <c r="AN1420" s="104">
        <f t="shared" si="675"/>
        <v>0.3888888888888889</v>
      </c>
      <c r="AO1420" s="104">
        <f t="shared" si="676"/>
        <v>0.52777777777777779</v>
      </c>
      <c r="AP1420" s="22" t="str" cm="1">
        <f t="array" ref="AP1420">IF(W1420="","",IF(SUMPRODUCT((W1420=$W$7:$W$2042)*(AH1420=$AH$7:$AH$2042)*(AN1420=$AN$7:$AN$2042)*(AO1420=$AO$7:$AO$2042)*(ROW($W$7:$W$2042)&lt;&gt;ROW(W1420))*((R1420=0)*($R$7:$R$2042&gt;0)+(R1420&gt;0)*($R$7:$R$2042=0)))&gt;0,"SALONES UNIDOS",IF(SUMPRODUCT((W1420=$W$7:$W$2042)*(AH1420=$AH$7:$AH$2042)*((AN1420&lt;$AO$7:$AO$2042)*(AO1420&gt;$AN$7:$AN$2042))*(ROW($W$7:$W$2042)&lt;&gt;ROW(W1420)))&gt;0,"Cruzado","Sin cruce")))</f>
        <v>Sin cruce</v>
      </c>
      <c r="AQ1420" s="104"/>
      <c r="AR1420" s="104"/>
      <c r="AS1420" s="22"/>
      <c r="AT1420" s="22"/>
      <c r="AU1420" s="361" t="str" cm="1">
        <f t="array" ref="AU1420">IF(AB1420="","",IF(SUMPRODUCT((AB1420=$AB$989:$AB$1558)*(AH1420=$AH$989:$AH$1558)*(AQ1420=$AQ$989:$AQ$1558)*(AR1420=$AR$989:$AR$1558)*(ROW($AB$989:$AB$1558)&lt;&gt;ROW(AB1420))*((R1420=0)*($R$989:$R$1558&gt;0)+(R1420&gt;0)*($R$989:$R$1558=0)))&gt;0,"SALONES UNIDOS",IF(SUMPRODUCT((AB1420=$AB$989:$AB$1558)*(AH1420=$AH$989:$AH$1558)*((AQ1420&lt;$AR$989:$AR$1558)*(AR1420&gt;$AQ$989:$AQ$1558))*(ROW($AB$989:$AB$1558)&lt;&gt;ROW(AB1420)))&gt;0,"Cruzado","Sin cruce")))</f>
        <v/>
      </c>
      <c r="AV1420" s="361" t="str" cm="1">
        <f t="array" ref="AV1420">IF(AD1420="","",IF(SUMPRODUCT((AD1420=$AD$989:$AD$1558)*(AH1420=$AH$989:$AH$1558)*(AS1420=$AS$989:$AS$1558)*(AT1420=$AT$989:$AT$1558)*(ROW($AD$989:$AD$1558)&lt;&gt;ROW(AD1420))*((R1420=0)*($R$989:$R$1558&gt;0)+(R1420&gt;0)*($R$989:$R$1558=0)))&gt;0,"SALONES UNIDOS",IF(SUMPRODUCT((AD1420=$AD$989:$AD$1558)*(AH1420=$AH$989:$AH$1558)*((AS1420&lt;$AT$989:$AT$1558)*(AT1420&gt;$AS$989:$AS$1558))*(ROW($AD$989:$AD$1558)&lt;&gt;ROW(AD1420)))&gt;0,"Cruzado","Sin cruce")))</f>
        <v/>
      </c>
      <c r="AW1420" s="104" t="str">
        <f t="shared" si="680"/>
        <v>OB7PRINCIPALA</v>
      </c>
      <c r="AX1420" s="104" t="str" cm="1">
        <f t="array" ref="AX1420">IF(AW1420="","",IF(SUMPRODUCT((AW1420=$AW$7:$AW$2042)*(AH1420=$AH$7:$AH$2042)*(AN1420=$AN$7:$AN$2042)*(AO1420=$AO$7:$AO$2042)*(ROW($AW$7:$AW$2042)&lt;&gt;ROW(AW1420))*((R1420=0)*($R$7:$R$2042&gt;0)+(R1420&gt;0)*($R$7:$R$2042=0)))&gt;0,"SALONES UNIDOS",IF(SUMPRODUCT((AW1420=$AW$7:$AW$2042)*(AH1420=$AH$7:$AH$2042)*((AN1420&lt;$AO$7:$AO$2042)*(AO1420&gt;$AN$7:$AN$2042))*(ROW($AW$7:$AW$2042)&lt;&gt;ROW(AW1420)))&gt;0,"Cruzado","Sin cruce")))</f>
        <v>Sin cruce</v>
      </c>
    </row>
    <row r="1421" spans="2:50" ht="19.8" hidden="1" customHeight="1" x14ac:dyDescent="0.25">
      <c r="B1421" s="494" t="s">
        <v>314</v>
      </c>
      <c r="C1421" s="369" t="s">
        <v>970</v>
      </c>
      <c r="D1421" s="369">
        <v>20261</v>
      </c>
      <c r="E1421" s="373" t="s">
        <v>280</v>
      </c>
      <c r="F1421" s="370" t="s">
        <v>291</v>
      </c>
      <c r="G1421" s="373" t="s">
        <v>295</v>
      </c>
      <c r="H1421" s="373">
        <v>7</v>
      </c>
      <c r="I1421" s="373" t="s">
        <v>278</v>
      </c>
      <c r="J1421" s="373" t="s">
        <v>278</v>
      </c>
      <c r="K1421" s="194" t="s">
        <v>390</v>
      </c>
      <c r="L1421" s="364" t="s">
        <v>391</v>
      </c>
      <c r="M1421" s="364" t="s">
        <v>349</v>
      </c>
      <c r="N1421" s="364" t="s">
        <v>318</v>
      </c>
      <c r="O1421" s="373" t="s">
        <v>315</v>
      </c>
      <c r="P1421" s="364">
        <v>2</v>
      </c>
      <c r="Q1421" s="364">
        <v>0</v>
      </c>
      <c r="R1421" s="369">
        <v>2</v>
      </c>
      <c r="S1421" s="364">
        <v>3</v>
      </c>
      <c r="T1421" s="8"/>
      <c r="U1421" s="374">
        <v>25</v>
      </c>
      <c r="V1421" s="370">
        <v>40112788</v>
      </c>
      <c r="W1421" s="373" t="s">
        <v>1108</v>
      </c>
      <c r="X1421" s="364" t="s">
        <v>315</v>
      </c>
      <c r="Y1421" s="364"/>
      <c r="Z1421" s="364"/>
      <c r="AA1421" s="364"/>
      <c r="AB1421" s="364" t="s">
        <v>842</v>
      </c>
      <c r="AC1421" s="364"/>
      <c r="AD1421" s="369"/>
      <c r="AE1421" s="370"/>
      <c r="AF1421" s="370"/>
      <c r="AG1421" s="364" t="s">
        <v>559</v>
      </c>
      <c r="AH1421" s="364">
        <v>1</v>
      </c>
      <c r="AI1421" s="364">
        <v>7</v>
      </c>
      <c r="AJ1421" s="364">
        <v>40</v>
      </c>
      <c r="AK1421" s="364">
        <v>9</v>
      </c>
      <c r="AL1421" s="364">
        <v>20</v>
      </c>
      <c r="AM1421" s="22">
        <f t="shared" si="679"/>
        <v>2</v>
      </c>
      <c r="AN1421" s="104">
        <f t="shared" si="675"/>
        <v>0.31944444444444448</v>
      </c>
      <c r="AO1421" s="104">
        <f t="shared" si="676"/>
        <v>0.3888888888888889</v>
      </c>
      <c r="AP1421" s="22" t="str" cm="1">
        <f t="array" ref="AP1421">IF(W1421="","",IF(SUMPRODUCT((W1421=$W$7:$W$2042)*(AH1421=$AH$7:$AH$2042)*(AN1421=$AN$7:$AN$2042)*(AO1421=$AO$7:$AO$2042)*(ROW($W$7:$W$2042)&lt;&gt;ROW(W1421))*((R1421=0)*($R$7:$R$2042&gt;0)+(R1421&gt;0)*($R$7:$R$2042=0)))&gt;0,"SALONES UNIDOS",IF(SUMPRODUCT((W1421=$W$7:$W$2042)*(AH1421=$AH$7:$AH$2042)*((AN1421&lt;$AO$7:$AO$2042)*(AO1421&gt;$AN$7:$AN$2042))*(ROW($W$7:$W$2042)&lt;&gt;ROW(W1421)))&gt;0,"Cruzado","Sin cruce")))</f>
        <v>Sin cruce</v>
      </c>
      <c r="AQ1421" s="104">
        <f>AN1421</f>
        <v>0.31944444444444448</v>
      </c>
      <c r="AR1421" s="104">
        <f>AO1421</f>
        <v>0.3888888888888889</v>
      </c>
      <c r="AS1421" s="22"/>
      <c r="AT1421" s="22"/>
      <c r="AU1421" s="361" t="str" cm="1">
        <f t="array" ref="AU1421">IF(AB1421="","",IF(SUMPRODUCT((AB1421=$AB$989:$AB$1558)*(AH1421=$AH$989:$AH$1558)*(AQ1421=$AQ$989:$AQ$1558)*(AR1421=$AR$989:$AR$1558)*(ROW($AB$989:$AB$1558)&lt;&gt;ROW(AB1421))*((R1421=0)*($R$989:$R$1558&gt;0)+(R1421&gt;0)*($R$989:$R$1558=0)))&gt;0,"SALONES UNIDOS",IF(SUMPRODUCT((AB1421=$AB$989:$AB$1558)*(AH1421=$AH$989:$AH$1558)*((AQ1421&lt;$AR$989:$AR$1558)*(AR1421&gt;$AQ$989:$AQ$1558))*(ROW($AB$989:$AB$1558)&lt;&gt;ROW(AB1421)))&gt;0,"Cruzado","Sin cruce")))</f>
        <v>Sin cruce</v>
      </c>
      <c r="AV1421" s="361" t="str" cm="1">
        <f t="array" ref="AV1421">IF(AD1421="","",IF(SUMPRODUCT((AD1421=$AD$989:$AD$1558)*(AH1421=$AH$989:$AH$1558)*(AS1421=$AS$989:$AS$1558)*(AT1421=$AT$989:$AT$1558)*(ROW($AD$989:$AD$1558)&lt;&gt;ROW(AD1421))*((R1421=0)*($R$989:$R$1558&gt;0)+(R1421&gt;0)*($R$989:$R$1558=0)))&gt;0,"SALONES UNIDOS",IF(SUMPRODUCT((AD1421=$AD$989:$AD$1558)*(AH1421=$AH$989:$AH$1558)*((AS1421&lt;$AT$989:$AT$1558)*(AT1421&gt;$AS$989:$AS$1558))*(ROW($AD$989:$AD$1558)&lt;&gt;ROW(AD1421)))&gt;0,"Cruzado","Sin cruce")))</f>
        <v/>
      </c>
      <c r="AW1421" s="104" t="str">
        <f t="shared" si="680"/>
        <v>OB7PRINCIPALA</v>
      </c>
      <c r="AX1421" s="104" t="str" cm="1">
        <f t="array" ref="AX1421">IF(AW1421="","",IF(SUMPRODUCT((AW1421=$AW$7:$AW$2042)*(AH1421=$AH$7:$AH$2042)*(AN1421=$AN$7:$AN$2042)*(AO1421=$AO$7:$AO$2042)*(ROW($AW$7:$AW$2042)&lt;&gt;ROW(AW1421))*((R1421=0)*($R$7:$R$2042&gt;0)+(R1421&gt;0)*($R$7:$R$2042=0)))&gt;0,"SALONES UNIDOS",IF(SUMPRODUCT((AW1421=$AW$7:$AW$2042)*(AH1421=$AH$7:$AH$2042)*((AN1421&lt;$AO$7:$AO$2042)*(AO1421&gt;$AN$7:$AN$2042))*(ROW($AW$7:$AW$2042)&lt;&gt;ROW(AW1421)))&gt;0,"Cruzado","Sin cruce")))</f>
        <v>Sin cruce</v>
      </c>
    </row>
    <row r="1422" spans="2:50" ht="19.8" hidden="1" customHeight="1" x14ac:dyDescent="0.25">
      <c r="B1422" s="494" t="s">
        <v>314</v>
      </c>
      <c r="C1422" s="369" t="s">
        <v>970</v>
      </c>
      <c r="D1422" s="369">
        <v>20261</v>
      </c>
      <c r="E1422" s="373" t="s">
        <v>280</v>
      </c>
      <c r="F1422" s="370" t="s">
        <v>291</v>
      </c>
      <c r="G1422" s="373" t="s">
        <v>295</v>
      </c>
      <c r="H1422" s="373">
        <v>7</v>
      </c>
      <c r="I1422" s="373" t="s">
        <v>552</v>
      </c>
      <c r="J1422" s="373" t="s">
        <v>278</v>
      </c>
      <c r="K1422" s="194" t="s">
        <v>390</v>
      </c>
      <c r="L1422" s="364" t="s">
        <v>391</v>
      </c>
      <c r="M1422" s="364" t="s">
        <v>349</v>
      </c>
      <c r="N1422" s="364" t="s">
        <v>318</v>
      </c>
      <c r="O1422" s="373" t="s">
        <v>315</v>
      </c>
      <c r="P1422" s="364">
        <v>0</v>
      </c>
      <c r="Q1422" s="364">
        <v>2</v>
      </c>
      <c r="R1422" s="369">
        <v>2</v>
      </c>
      <c r="S1422" s="364">
        <v>3</v>
      </c>
      <c r="T1422" s="8"/>
      <c r="U1422" s="374">
        <v>13</v>
      </c>
      <c r="V1422" s="370">
        <v>40112788</v>
      </c>
      <c r="W1422" s="373" t="s">
        <v>1108</v>
      </c>
      <c r="X1422" s="364" t="s">
        <v>315</v>
      </c>
      <c r="Y1422" s="364"/>
      <c r="Z1422" s="364"/>
      <c r="AA1422" s="364"/>
      <c r="AB1422" s="370"/>
      <c r="AC1422" s="364"/>
      <c r="AD1422" s="369" t="s">
        <v>861</v>
      </c>
      <c r="AE1422" s="370"/>
      <c r="AF1422" s="370"/>
      <c r="AG1422" s="364" t="s">
        <v>301</v>
      </c>
      <c r="AH1422" s="364">
        <v>1</v>
      </c>
      <c r="AI1422" s="364">
        <v>9</v>
      </c>
      <c r="AJ1422" s="364">
        <v>20</v>
      </c>
      <c r="AK1422" s="364">
        <v>11</v>
      </c>
      <c r="AL1422" s="364">
        <v>0</v>
      </c>
      <c r="AM1422" s="22">
        <f t="shared" si="679"/>
        <v>2</v>
      </c>
      <c r="AN1422" s="104">
        <f t="shared" si="675"/>
        <v>0.3888888888888889</v>
      </c>
      <c r="AO1422" s="104">
        <f t="shared" si="676"/>
        <v>0.45833333333333331</v>
      </c>
      <c r="AP1422" s="22" t="str" cm="1">
        <f t="array" ref="AP1422">IF(W1422="","",IF(SUMPRODUCT((W1422=$W$7:$W$2042)*(AH1422=$AH$7:$AH$2042)*(AN1422=$AN$7:$AN$2042)*(AO1422=$AO$7:$AO$2042)*(ROW($W$7:$W$2042)&lt;&gt;ROW(W1422))*((R1422=0)*($R$7:$R$2042&gt;0)+(R1422&gt;0)*($R$7:$R$2042=0)))&gt;0,"SALONES UNIDOS",IF(SUMPRODUCT((W1422=$W$7:$W$2042)*(AH1422=$AH$7:$AH$2042)*((AN1422&lt;$AO$7:$AO$2042)*(AO1422&gt;$AN$7:$AN$2042))*(ROW($W$7:$W$2042)&lt;&gt;ROW(W1422)))&gt;0,"Cruzado","Sin cruce")))</f>
        <v>Sin cruce</v>
      </c>
      <c r="AQ1422" s="22"/>
      <c r="AR1422" s="22"/>
      <c r="AS1422" s="104">
        <f t="shared" ref="AS1422:AS1423" si="693">AN1422</f>
        <v>0.3888888888888889</v>
      </c>
      <c r="AT1422" s="104">
        <f t="shared" ref="AT1422:AT1423" si="694">AO1422</f>
        <v>0.45833333333333331</v>
      </c>
      <c r="AU1422" s="361" t="str" cm="1">
        <f t="array" ref="AU1422">IF(AB1422="","",IF(SUMPRODUCT((AB1422=$AB$989:$AB$1558)*(AH1422=$AH$989:$AH$1558)*(AQ1422=$AQ$989:$AQ$1558)*(AR1422=$AR$989:$AR$1558)*(ROW($AB$989:$AB$1558)&lt;&gt;ROW(AB1422))*((R1422=0)*($R$989:$R$1558&gt;0)+(R1422&gt;0)*($R$989:$R$1558=0)))&gt;0,"SALONES UNIDOS",IF(SUMPRODUCT((AB1422=$AB$989:$AB$1558)*(AH1422=$AH$989:$AH$1558)*((AQ1422&lt;$AR$989:$AR$1558)*(AR1422&gt;$AQ$989:$AQ$1558))*(ROW($AB$989:$AB$1558)&lt;&gt;ROW(AB1422)))&gt;0,"Cruzado","Sin cruce")))</f>
        <v/>
      </c>
      <c r="AV1422" s="361" t="str" cm="1">
        <f t="array" ref="AV1422">IF(AD1422="","",IF(SUMPRODUCT((AD1422=$AD$989:$AD$1558)*(AH1422=$AH$989:$AH$1558)*(AS1422=$AS$989:$AS$1558)*(AT1422=$AT$989:$AT$1558)*(ROW($AD$989:$AD$1558)&lt;&gt;ROW(AD1422))*((R1422=0)*($R$989:$R$1558&gt;0)+(R1422&gt;0)*($R$989:$R$1558=0)))&gt;0,"SALONES UNIDOS",IF(SUMPRODUCT((AD1422=$AD$989:$AD$1558)*(AH1422=$AH$989:$AH$1558)*((AS1422&lt;$AT$989:$AT$1558)*(AT1422&gt;$AS$989:$AS$1558))*(ROW($AD$989:$AD$1558)&lt;&gt;ROW(AD1422)))&gt;0,"Cruzado","Sin cruce")))</f>
        <v>Sin cruce</v>
      </c>
      <c r="AW1422" s="104" t="str">
        <f t="shared" si="680"/>
        <v>OB7PRINCIPALA</v>
      </c>
      <c r="AX1422" s="104" t="str" cm="1">
        <f t="array" ref="AX1422">IF(AW1422="","",IF(SUMPRODUCT((AW1422=$AW$7:$AW$2042)*(AH1422=$AH$7:$AH$2042)*(AN1422=$AN$7:$AN$2042)*(AO1422=$AO$7:$AO$2042)*(ROW($AW$7:$AW$2042)&lt;&gt;ROW(AW1422))*((R1422=0)*($R$7:$R$2042&gt;0)+(R1422&gt;0)*($R$7:$R$2042=0)))&gt;0,"SALONES UNIDOS",IF(SUMPRODUCT((AW1422=$AW$7:$AW$2042)*(AH1422=$AH$7:$AH$2042)*((AN1422&lt;$AO$7:$AO$2042)*(AO1422&gt;$AN$7:$AN$2042))*(ROW($AW$7:$AW$2042)&lt;&gt;ROW(AW1422)))&gt;0,"Cruzado","Sin cruce")))</f>
        <v>Sin cruce</v>
      </c>
    </row>
    <row r="1423" spans="2:50" ht="19.8" hidden="1" customHeight="1" x14ac:dyDescent="0.25">
      <c r="B1423" s="494" t="s">
        <v>314</v>
      </c>
      <c r="C1423" s="369" t="s">
        <v>970</v>
      </c>
      <c r="D1423" s="369">
        <v>20261</v>
      </c>
      <c r="E1423" s="373" t="s">
        <v>280</v>
      </c>
      <c r="F1423" s="370" t="s">
        <v>291</v>
      </c>
      <c r="G1423" s="373" t="s">
        <v>295</v>
      </c>
      <c r="H1423" s="373">
        <v>7</v>
      </c>
      <c r="I1423" s="373" t="s">
        <v>560</v>
      </c>
      <c r="J1423" s="373" t="s">
        <v>278</v>
      </c>
      <c r="K1423" s="194" t="s">
        <v>390</v>
      </c>
      <c r="L1423" s="364" t="s">
        <v>391</v>
      </c>
      <c r="M1423" s="364" t="s">
        <v>349</v>
      </c>
      <c r="N1423" s="364" t="s">
        <v>318</v>
      </c>
      <c r="O1423" s="373" t="s">
        <v>315</v>
      </c>
      <c r="P1423" s="364">
        <v>0</v>
      </c>
      <c r="Q1423" s="364">
        <v>2</v>
      </c>
      <c r="R1423" s="369">
        <v>2</v>
      </c>
      <c r="S1423" s="364">
        <v>3</v>
      </c>
      <c r="T1423" s="8"/>
      <c r="U1423" s="374">
        <v>12</v>
      </c>
      <c r="V1423" s="370">
        <v>40112788</v>
      </c>
      <c r="W1423" s="373" t="s">
        <v>1108</v>
      </c>
      <c r="X1423" s="364" t="s">
        <v>315</v>
      </c>
      <c r="Y1423" s="364"/>
      <c r="Z1423" s="364"/>
      <c r="AA1423" s="364"/>
      <c r="AB1423" s="370"/>
      <c r="AC1423" s="364"/>
      <c r="AD1423" s="369" t="s">
        <v>861</v>
      </c>
      <c r="AE1423" s="370"/>
      <c r="AF1423" s="370"/>
      <c r="AG1423" s="364" t="s">
        <v>301</v>
      </c>
      <c r="AH1423" s="364">
        <v>1</v>
      </c>
      <c r="AI1423" s="364">
        <v>11</v>
      </c>
      <c r="AJ1423" s="364">
        <v>0</v>
      </c>
      <c r="AK1423" s="364">
        <v>12</v>
      </c>
      <c r="AL1423" s="364">
        <v>40</v>
      </c>
      <c r="AM1423" s="22">
        <f t="shared" si="679"/>
        <v>2</v>
      </c>
      <c r="AN1423" s="104">
        <f t="shared" si="675"/>
        <v>0.45833333333333331</v>
      </c>
      <c r="AO1423" s="104">
        <f t="shared" si="676"/>
        <v>0.52777777777777779</v>
      </c>
      <c r="AP1423" s="22" t="str" cm="1">
        <f t="array" ref="AP1423">IF(W1423="","",IF(SUMPRODUCT((W1423=$W$7:$W$2042)*(AH1423=$AH$7:$AH$2042)*(AN1423=$AN$7:$AN$2042)*(AO1423=$AO$7:$AO$2042)*(ROW($W$7:$W$2042)&lt;&gt;ROW(W1423))*((R1423=0)*($R$7:$R$2042&gt;0)+(R1423&gt;0)*($R$7:$R$2042=0)))&gt;0,"SALONES UNIDOS",IF(SUMPRODUCT((W1423=$W$7:$W$2042)*(AH1423=$AH$7:$AH$2042)*((AN1423&lt;$AO$7:$AO$2042)*(AO1423&gt;$AN$7:$AN$2042))*(ROW($W$7:$W$2042)&lt;&gt;ROW(W1423)))&gt;0,"Cruzado","Sin cruce")))</f>
        <v>Sin cruce</v>
      </c>
      <c r="AQ1423" s="22"/>
      <c r="AR1423" s="22"/>
      <c r="AS1423" s="104">
        <f t="shared" si="693"/>
        <v>0.45833333333333331</v>
      </c>
      <c r="AT1423" s="104">
        <f t="shared" si="694"/>
        <v>0.52777777777777779</v>
      </c>
      <c r="AU1423" s="361" t="str" cm="1">
        <f t="array" ref="AU1423">IF(AB1423="","",IF(SUMPRODUCT((AB1423=$AB$989:$AB$1558)*(AH1423=$AH$989:$AH$1558)*(AQ1423=$AQ$989:$AQ$1558)*(AR1423=$AR$989:$AR$1558)*(ROW($AB$989:$AB$1558)&lt;&gt;ROW(AB1423))*((R1423=0)*($R$989:$R$1558&gt;0)+(R1423&gt;0)*($R$989:$R$1558=0)))&gt;0,"SALONES UNIDOS",IF(SUMPRODUCT((AB1423=$AB$989:$AB$1558)*(AH1423=$AH$989:$AH$1558)*((AQ1423&lt;$AR$989:$AR$1558)*(AR1423&gt;$AQ$989:$AQ$1558))*(ROW($AB$989:$AB$1558)&lt;&gt;ROW(AB1423)))&gt;0,"Cruzado","Sin cruce")))</f>
        <v/>
      </c>
      <c r="AV1423" s="361" t="str" cm="1">
        <f t="array" ref="AV1423">IF(AD1423="","",IF(SUMPRODUCT((AD1423=$AD$989:$AD$1558)*(AH1423=$AH$989:$AH$1558)*(AS1423=$AS$989:$AS$1558)*(AT1423=$AT$989:$AT$1558)*(ROW($AD$989:$AD$1558)&lt;&gt;ROW(AD1423))*((R1423=0)*($R$989:$R$1558&gt;0)+(R1423&gt;0)*($R$989:$R$1558=0)))&gt;0,"SALONES UNIDOS",IF(SUMPRODUCT((AD1423=$AD$989:$AD$1558)*(AH1423=$AH$989:$AH$1558)*((AS1423&lt;$AT$989:$AT$1558)*(AT1423&gt;$AS$989:$AS$1558))*(ROW($AD$989:$AD$1558)&lt;&gt;ROW(AD1423)))&gt;0,"Cruzado","Sin cruce")))</f>
        <v>Sin cruce</v>
      </c>
      <c r="AW1423" s="104" t="str">
        <f t="shared" si="680"/>
        <v>OB7PRINCIPALA</v>
      </c>
      <c r="AX1423" s="104" t="str" cm="1">
        <f t="array" ref="AX1423">IF(AW1423="","",IF(SUMPRODUCT((AW1423=$AW$7:$AW$2042)*(AH1423=$AH$7:$AH$2042)*(AN1423=$AN$7:$AN$2042)*(AO1423=$AO$7:$AO$2042)*(ROW($AW$7:$AW$2042)&lt;&gt;ROW(AW1423))*((R1423=0)*($R$7:$R$2042&gt;0)+(R1423&gt;0)*($R$7:$R$2042=0)))&gt;0,"SALONES UNIDOS",IF(SUMPRODUCT((AW1423=$AW$7:$AW$2042)*(AH1423=$AH$7:$AH$2042)*((AN1423&lt;$AO$7:$AO$2042)*(AO1423&gt;$AN$7:$AN$2042))*(ROW($AW$7:$AW$2042)&lt;&gt;ROW(AW1423)))&gt;0,"Cruzado","Sin cruce")))</f>
        <v>Sin cruce</v>
      </c>
    </row>
    <row r="1424" spans="2:50" ht="19.8" hidden="1" customHeight="1" x14ac:dyDescent="0.25">
      <c r="B1424" s="494" t="s">
        <v>314</v>
      </c>
      <c r="C1424" s="369" t="s">
        <v>970</v>
      </c>
      <c r="D1424" s="369">
        <v>20261</v>
      </c>
      <c r="E1424" s="373" t="s">
        <v>280</v>
      </c>
      <c r="F1424" s="370" t="s">
        <v>291</v>
      </c>
      <c r="G1424" s="373" t="s">
        <v>295</v>
      </c>
      <c r="H1424" s="373">
        <v>7</v>
      </c>
      <c r="I1424" s="373" t="s">
        <v>278</v>
      </c>
      <c r="J1424" s="373" t="s">
        <v>278</v>
      </c>
      <c r="K1424" s="194" t="s">
        <v>408</v>
      </c>
      <c r="L1424" s="364" t="s">
        <v>409</v>
      </c>
      <c r="M1424" s="364" t="s">
        <v>349</v>
      </c>
      <c r="N1424" s="364" t="s">
        <v>318</v>
      </c>
      <c r="O1424" s="373" t="s">
        <v>315</v>
      </c>
      <c r="P1424" s="364">
        <v>2</v>
      </c>
      <c r="Q1424" s="364">
        <v>0</v>
      </c>
      <c r="R1424" s="369">
        <v>2</v>
      </c>
      <c r="S1424" s="364">
        <v>6</v>
      </c>
      <c r="T1424" s="8"/>
      <c r="U1424" s="374">
        <v>25</v>
      </c>
      <c r="V1424" s="370">
        <v>6919367</v>
      </c>
      <c r="W1424" s="373" t="s">
        <v>94</v>
      </c>
      <c r="X1424" s="364" t="s">
        <v>315</v>
      </c>
      <c r="Y1424" s="364" t="s">
        <v>683</v>
      </c>
      <c r="Z1424" s="364"/>
      <c r="AA1424" s="364"/>
      <c r="AB1424" s="364" t="s">
        <v>842</v>
      </c>
      <c r="AC1424" s="364"/>
      <c r="AD1424" s="369"/>
      <c r="AE1424" s="370"/>
      <c r="AF1424" s="370"/>
      <c r="AG1424" s="370" t="s">
        <v>559</v>
      </c>
      <c r="AH1424" s="364">
        <v>3</v>
      </c>
      <c r="AI1424" s="364">
        <v>8</v>
      </c>
      <c r="AJ1424" s="364">
        <v>30</v>
      </c>
      <c r="AK1424" s="364">
        <v>10</v>
      </c>
      <c r="AL1424" s="364">
        <v>10</v>
      </c>
      <c r="AM1424" s="22">
        <f t="shared" si="679"/>
        <v>2</v>
      </c>
      <c r="AN1424" s="104">
        <f t="shared" si="675"/>
        <v>0.35416666666666663</v>
      </c>
      <c r="AO1424" s="104">
        <f t="shared" si="676"/>
        <v>0.4236111111111111</v>
      </c>
      <c r="AP1424" s="22" t="str" cm="1">
        <f t="array" ref="AP1424">IF(W1424="","",IF(SUMPRODUCT((W1424=$W$7:$W$2042)*(AH1424=$AH$7:$AH$2042)*(AN1424=$AN$7:$AN$2042)*(AO1424=$AO$7:$AO$2042)*(ROW($W$7:$W$2042)&lt;&gt;ROW(W1424))*((R1424=0)*($R$7:$R$2042&gt;0)+(R1424&gt;0)*($R$7:$R$2042=0)))&gt;0,"SALONES UNIDOS",IF(SUMPRODUCT((W1424=$W$7:$W$2042)*(AH1424=$AH$7:$AH$2042)*((AN1424&lt;$AO$7:$AO$2042)*(AO1424&gt;$AN$7:$AN$2042))*(ROW($W$7:$W$2042)&lt;&gt;ROW(W1424)))&gt;0,"Cruzado","Sin cruce")))</f>
        <v>Sin cruce</v>
      </c>
      <c r="AQ1424" s="104">
        <f>AN1424</f>
        <v>0.35416666666666663</v>
      </c>
      <c r="AR1424" s="104">
        <f>AO1424</f>
        <v>0.4236111111111111</v>
      </c>
      <c r="AS1424" s="22"/>
      <c r="AT1424" s="22"/>
      <c r="AU1424" s="361" t="str" cm="1">
        <f t="array" ref="AU1424">IF(AB1424="","",IF(SUMPRODUCT((AB1424=$AB$989:$AB$1558)*(AH1424=$AH$989:$AH$1558)*(AQ1424=$AQ$989:$AQ$1558)*(AR1424=$AR$989:$AR$1558)*(ROW($AB$989:$AB$1558)&lt;&gt;ROW(AB1424))*((R1424=0)*($R$989:$R$1558&gt;0)+(R1424&gt;0)*($R$989:$R$1558=0)))&gt;0,"SALONES UNIDOS",IF(SUMPRODUCT((AB1424=$AB$989:$AB$1558)*(AH1424=$AH$989:$AH$1558)*((AQ1424&lt;$AR$989:$AR$1558)*(AR1424&gt;$AQ$989:$AQ$1558))*(ROW($AB$989:$AB$1558)&lt;&gt;ROW(AB1424)))&gt;0,"Cruzado","Sin cruce")))</f>
        <v>Sin cruce</v>
      </c>
      <c r="AV1424" s="361" t="str" cm="1">
        <f t="array" ref="AV1424">IF(AD1424="","",IF(SUMPRODUCT((AD1424=$AD$989:$AD$1558)*(AH1424=$AH$989:$AH$1558)*(AS1424=$AS$989:$AS$1558)*(AT1424=$AT$989:$AT$1558)*(ROW($AD$989:$AD$1558)&lt;&gt;ROW(AD1424))*((R1424=0)*($R$989:$R$1558&gt;0)+(R1424&gt;0)*($R$989:$R$1558=0)))&gt;0,"SALONES UNIDOS",IF(SUMPRODUCT((AD1424=$AD$989:$AD$1558)*(AH1424=$AH$989:$AH$1558)*((AS1424&lt;$AT$989:$AT$1558)*(AT1424&gt;$AS$989:$AS$1558))*(ROW($AD$989:$AD$1558)&lt;&gt;ROW(AD1424)))&gt;0,"Cruzado","Sin cruce")))</f>
        <v/>
      </c>
      <c r="AW1424" s="104" t="str">
        <f t="shared" si="680"/>
        <v>OB7PRINCIPALA</v>
      </c>
      <c r="AX1424" s="104" t="str" cm="1">
        <f t="array" ref="AX1424">IF(AW1424="","",IF(SUMPRODUCT((AW1424=$AW$7:$AW$2042)*(AH1424=$AH$7:$AH$2042)*(AN1424=$AN$7:$AN$2042)*(AO1424=$AO$7:$AO$2042)*(ROW($AW$7:$AW$2042)&lt;&gt;ROW(AW1424))*((R1424=0)*($R$7:$R$2042&gt;0)+(R1424&gt;0)*($R$7:$R$2042=0)))&gt;0,"SALONES UNIDOS",IF(SUMPRODUCT((AW1424=$AW$7:$AW$2042)*(AH1424=$AH$7:$AH$2042)*((AN1424&lt;$AO$7:$AO$2042)*(AO1424&gt;$AN$7:$AN$2042))*(ROW($AW$7:$AW$2042)&lt;&gt;ROW(AW1424)))&gt;0,"Cruzado","Sin cruce")))</f>
        <v>Sin cruce</v>
      </c>
    </row>
    <row r="1425" spans="2:50" ht="19.8" hidden="1" customHeight="1" x14ac:dyDescent="0.25">
      <c r="B1425" s="494" t="s">
        <v>314</v>
      </c>
      <c r="C1425" s="369" t="s">
        <v>970</v>
      </c>
      <c r="D1425" s="369">
        <v>20261</v>
      </c>
      <c r="E1425" s="373" t="s">
        <v>280</v>
      </c>
      <c r="F1425" s="370" t="s">
        <v>291</v>
      </c>
      <c r="G1425" s="373" t="s">
        <v>295</v>
      </c>
      <c r="H1425" s="373">
        <v>7</v>
      </c>
      <c r="I1425" s="373" t="s">
        <v>552</v>
      </c>
      <c r="J1425" s="373" t="s">
        <v>278</v>
      </c>
      <c r="K1425" s="194" t="s">
        <v>408</v>
      </c>
      <c r="L1425" s="364" t="s">
        <v>409</v>
      </c>
      <c r="M1425" s="364" t="s">
        <v>349</v>
      </c>
      <c r="N1425" s="364" t="s">
        <v>318</v>
      </c>
      <c r="O1425" s="373" t="s">
        <v>315</v>
      </c>
      <c r="P1425" s="364">
        <v>0</v>
      </c>
      <c r="Q1425" s="364">
        <v>2</v>
      </c>
      <c r="R1425" s="369">
        <v>2</v>
      </c>
      <c r="S1425" s="364">
        <v>6</v>
      </c>
      <c r="T1425" s="8"/>
      <c r="U1425" s="374">
        <v>13</v>
      </c>
      <c r="V1425" s="370">
        <v>6919367</v>
      </c>
      <c r="W1425" s="373" t="s">
        <v>94</v>
      </c>
      <c r="X1425" s="364" t="s">
        <v>315</v>
      </c>
      <c r="Y1425" s="364" t="s">
        <v>683</v>
      </c>
      <c r="Z1425" s="364"/>
      <c r="AA1425" s="364"/>
      <c r="AB1425" s="370"/>
      <c r="AC1425" s="364"/>
      <c r="AD1425" s="364" t="s">
        <v>866</v>
      </c>
      <c r="AE1425" s="370"/>
      <c r="AF1425" s="370"/>
      <c r="AG1425" s="370" t="s">
        <v>301</v>
      </c>
      <c r="AH1425" s="364">
        <v>3</v>
      </c>
      <c r="AI1425" s="364">
        <v>10</v>
      </c>
      <c r="AJ1425" s="364">
        <v>10</v>
      </c>
      <c r="AK1425" s="364">
        <v>11</v>
      </c>
      <c r="AL1425" s="364">
        <v>50</v>
      </c>
      <c r="AM1425" s="22">
        <f t="shared" si="679"/>
        <v>2</v>
      </c>
      <c r="AN1425" s="104">
        <f t="shared" si="675"/>
        <v>0.4236111111111111</v>
      </c>
      <c r="AO1425" s="104">
        <f t="shared" si="676"/>
        <v>0.49305555555555552</v>
      </c>
      <c r="AP1425" s="22" t="str" cm="1">
        <f t="array" ref="AP1425">IF(W1425="","",IF(SUMPRODUCT((W1425=$W$7:$W$2042)*(AH1425=$AH$7:$AH$2042)*(AN1425=$AN$7:$AN$2042)*(AO1425=$AO$7:$AO$2042)*(ROW($W$7:$W$2042)&lt;&gt;ROW(W1425))*((R1425=0)*($R$7:$R$2042&gt;0)+(R1425&gt;0)*($R$7:$R$2042=0)))&gt;0,"SALONES UNIDOS",IF(SUMPRODUCT((W1425=$W$7:$W$2042)*(AH1425=$AH$7:$AH$2042)*((AN1425&lt;$AO$7:$AO$2042)*(AO1425&gt;$AN$7:$AN$2042))*(ROW($W$7:$W$2042)&lt;&gt;ROW(W1425)))&gt;0,"Cruzado","Sin cruce")))</f>
        <v>Sin cruce</v>
      </c>
      <c r="AQ1425" s="22"/>
      <c r="AR1425" s="22"/>
      <c r="AS1425" s="104">
        <f t="shared" ref="AS1425:AS1426" si="695">AN1425</f>
        <v>0.4236111111111111</v>
      </c>
      <c r="AT1425" s="104">
        <f t="shared" ref="AT1425:AT1426" si="696">AO1425</f>
        <v>0.49305555555555552</v>
      </c>
      <c r="AU1425" s="361" t="str" cm="1">
        <f t="array" ref="AU1425">IF(AB1425="","",IF(SUMPRODUCT((AB1425=$AB$989:$AB$1558)*(AH1425=$AH$989:$AH$1558)*(AQ1425=$AQ$989:$AQ$1558)*(AR1425=$AR$989:$AR$1558)*(ROW($AB$989:$AB$1558)&lt;&gt;ROW(AB1425))*((R1425=0)*($R$989:$R$1558&gt;0)+(R1425&gt;0)*($R$989:$R$1558=0)))&gt;0,"SALONES UNIDOS",IF(SUMPRODUCT((AB1425=$AB$989:$AB$1558)*(AH1425=$AH$989:$AH$1558)*((AQ1425&lt;$AR$989:$AR$1558)*(AR1425&gt;$AQ$989:$AQ$1558))*(ROW($AB$989:$AB$1558)&lt;&gt;ROW(AB1425)))&gt;0,"Cruzado","Sin cruce")))</f>
        <v/>
      </c>
      <c r="AV1425" s="361" t="str" cm="1">
        <f t="array" ref="AV1425">IF(AD1425="","",IF(SUMPRODUCT((AD1425=$AD$989:$AD$1558)*(AH1425=$AH$989:$AH$1558)*(AS1425=$AS$989:$AS$1558)*(AT1425=$AT$989:$AT$1558)*(ROW($AD$989:$AD$1558)&lt;&gt;ROW(AD1425))*((R1425=0)*($R$989:$R$1558&gt;0)+(R1425&gt;0)*($R$989:$R$1558=0)))&gt;0,"SALONES UNIDOS",IF(SUMPRODUCT((AD1425=$AD$989:$AD$1558)*(AH1425=$AH$989:$AH$1558)*((AS1425&lt;$AT$989:$AT$1558)*(AT1425&gt;$AS$989:$AS$1558))*(ROW($AD$989:$AD$1558)&lt;&gt;ROW(AD1425)))&gt;0,"Cruzado","Sin cruce")))</f>
        <v>Sin cruce</v>
      </c>
      <c r="AW1425" s="104" t="str">
        <f t="shared" si="680"/>
        <v>OB7PRINCIPALA</v>
      </c>
      <c r="AX1425" s="104" t="str" cm="1">
        <f t="array" ref="AX1425">IF(AW1425="","",IF(SUMPRODUCT((AW1425=$AW$7:$AW$2042)*(AH1425=$AH$7:$AH$2042)*(AN1425=$AN$7:$AN$2042)*(AO1425=$AO$7:$AO$2042)*(ROW($AW$7:$AW$2042)&lt;&gt;ROW(AW1425))*((R1425=0)*($R$7:$R$2042&gt;0)+(R1425&gt;0)*($R$7:$R$2042=0)))&gt;0,"SALONES UNIDOS",IF(SUMPRODUCT((AW1425=$AW$7:$AW$2042)*(AH1425=$AH$7:$AH$2042)*((AN1425&lt;$AO$7:$AO$2042)*(AO1425&gt;$AN$7:$AN$2042))*(ROW($AW$7:$AW$2042)&lt;&gt;ROW(AW1425)))&gt;0,"Cruzado","Sin cruce")))</f>
        <v>Sin cruce</v>
      </c>
    </row>
    <row r="1426" spans="2:50" ht="19.8" hidden="1" customHeight="1" x14ac:dyDescent="0.25">
      <c r="B1426" s="494" t="s">
        <v>314</v>
      </c>
      <c r="C1426" s="369" t="s">
        <v>970</v>
      </c>
      <c r="D1426" s="369">
        <v>20261</v>
      </c>
      <c r="E1426" s="373" t="s">
        <v>280</v>
      </c>
      <c r="F1426" s="370" t="s">
        <v>291</v>
      </c>
      <c r="G1426" s="373" t="s">
        <v>295</v>
      </c>
      <c r="H1426" s="373">
        <v>7</v>
      </c>
      <c r="I1426" s="373" t="s">
        <v>560</v>
      </c>
      <c r="J1426" s="373" t="s">
        <v>278</v>
      </c>
      <c r="K1426" s="194" t="s">
        <v>408</v>
      </c>
      <c r="L1426" s="364" t="s">
        <v>409</v>
      </c>
      <c r="M1426" s="364" t="s">
        <v>349</v>
      </c>
      <c r="N1426" s="364" t="s">
        <v>318</v>
      </c>
      <c r="O1426" s="373" t="s">
        <v>315</v>
      </c>
      <c r="P1426" s="364">
        <v>0</v>
      </c>
      <c r="Q1426" s="364">
        <v>2</v>
      </c>
      <c r="R1426" s="369">
        <v>2</v>
      </c>
      <c r="S1426" s="364">
        <v>6</v>
      </c>
      <c r="T1426" s="8"/>
      <c r="U1426" s="374">
        <v>12</v>
      </c>
      <c r="V1426" s="370">
        <v>6919367</v>
      </c>
      <c r="W1426" s="373" t="s">
        <v>94</v>
      </c>
      <c r="X1426" s="364" t="s">
        <v>315</v>
      </c>
      <c r="Y1426" s="364" t="s">
        <v>683</v>
      </c>
      <c r="Z1426" s="364"/>
      <c r="AA1426" s="364"/>
      <c r="AB1426" s="370"/>
      <c r="AC1426" s="364"/>
      <c r="AD1426" s="364" t="s">
        <v>866</v>
      </c>
      <c r="AE1426" s="370"/>
      <c r="AF1426" s="370"/>
      <c r="AG1426" s="370" t="s">
        <v>301</v>
      </c>
      <c r="AH1426" s="364">
        <v>3</v>
      </c>
      <c r="AI1426" s="364">
        <v>11</v>
      </c>
      <c r="AJ1426" s="364">
        <v>50</v>
      </c>
      <c r="AK1426" s="364">
        <v>13</v>
      </c>
      <c r="AL1426" s="364">
        <v>30</v>
      </c>
      <c r="AM1426" s="22">
        <f t="shared" si="679"/>
        <v>2</v>
      </c>
      <c r="AN1426" s="104">
        <f t="shared" si="675"/>
        <v>0.49305555555555552</v>
      </c>
      <c r="AO1426" s="104">
        <f t="shared" si="676"/>
        <v>0.5625</v>
      </c>
      <c r="AP1426" s="22" t="str" cm="1">
        <f t="array" ref="AP1426">IF(W1426="","",IF(SUMPRODUCT((W1426=$W$7:$W$2042)*(AH1426=$AH$7:$AH$2042)*(AN1426=$AN$7:$AN$2042)*(AO1426=$AO$7:$AO$2042)*(ROW($W$7:$W$2042)&lt;&gt;ROW(W1426))*((R1426=0)*($R$7:$R$2042&gt;0)+(R1426&gt;0)*($R$7:$R$2042=0)))&gt;0,"SALONES UNIDOS",IF(SUMPRODUCT((W1426=$W$7:$W$2042)*(AH1426=$AH$7:$AH$2042)*((AN1426&lt;$AO$7:$AO$2042)*(AO1426&gt;$AN$7:$AN$2042))*(ROW($W$7:$W$2042)&lt;&gt;ROW(W1426)))&gt;0,"Cruzado","Sin cruce")))</f>
        <v>Sin cruce</v>
      </c>
      <c r="AQ1426" s="22"/>
      <c r="AR1426" s="22"/>
      <c r="AS1426" s="104">
        <f t="shared" si="695"/>
        <v>0.49305555555555552</v>
      </c>
      <c r="AT1426" s="104">
        <f t="shared" si="696"/>
        <v>0.5625</v>
      </c>
      <c r="AU1426" s="361" t="str" cm="1">
        <f t="array" ref="AU1426">IF(AB1426="","",IF(SUMPRODUCT((AB1426=$AB$989:$AB$1558)*(AH1426=$AH$989:$AH$1558)*(AQ1426=$AQ$989:$AQ$1558)*(AR1426=$AR$989:$AR$1558)*(ROW($AB$989:$AB$1558)&lt;&gt;ROW(AB1426))*((R1426=0)*($R$989:$R$1558&gt;0)+(R1426&gt;0)*($R$989:$R$1558=0)))&gt;0,"SALONES UNIDOS",IF(SUMPRODUCT((AB1426=$AB$989:$AB$1558)*(AH1426=$AH$989:$AH$1558)*((AQ1426&lt;$AR$989:$AR$1558)*(AR1426&gt;$AQ$989:$AQ$1558))*(ROW($AB$989:$AB$1558)&lt;&gt;ROW(AB1426)))&gt;0,"Cruzado","Sin cruce")))</f>
        <v/>
      </c>
      <c r="AV1426" s="361" t="str" cm="1">
        <f t="array" ref="AV1426">IF(AD1426="","",IF(SUMPRODUCT((AD1426=$AD$989:$AD$1558)*(AH1426=$AH$989:$AH$1558)*(AS1426=$AS$989:$AS$1558)*(AT1426=$AT$989:$AT$1558)*(ROW($AD$989:$AD$1558)&lt;&gt;ROW(AD1426))*((R1426=0)*($R$989:$R$1558&gt;0)+(R1426&gt;0)*($R$989:$R$1558=0)))&gt;0,"SALONES UNIDOS",IF(SUMPRODUCT((AD1426=$AD$989:$AD$1558)*(AH1426=$AH$989:$AH$1558)*((AS1426&lt;$AT$989:$AT$1558)*(AT1426&gt;$AS$989:$AS$1558))*(ROW($AD$989:$AD$1558)&lt;&gt;ROW(AD1426)))&gt;0,"Cruzado","Sin cruce")))</f>
        <v>Sin cruce</v>
      </c>
      <c r="AW1426" s="104" t="str">
        <f t="shared" si="680"/>
        <v>OB7PRINCIPALA</v>
      </c>
      <c r="AX1426" s="104" t="str" cm="1">
        <f t="array" ref="AX1426">IF(AW1426="","",IF(SUMPRODUCT((AW1426=$AW$7:$AW$2042)*(AH1426=$AH$7:$AH$2042)*(AN1426=$AN$7:$AN$2042)*(AO1426=$AO$7:$AO$2042)*(ROW($AW$7:$AW$2042)&lt;&gt;ROW(AW1426))*((R1426=0)*($R$7:$R$2042&gt;0)+(R1426&gt;0)*($R$7:$R$2042=0)))&gt;0,"SALONES UNIDOS",IF(SUMPRODUCT((AW1426=$AW$7:$AW$2042)*(AH1426=$AH$7:$AH$2042)*((AN1426&lt;$AO$7:$AO$2042)*(AO1426&gt;$AN$7:$AN$2042))*(ROW($AW$7:$AW$2042)&lt;&gt;ROW(AW1426)))&gt;0,"Cruzado","Sin cruce")))</f>
        <v>Sin cruce</v>
      </c>
    </row>
    <row r="1427" spans="2:50" ht="19.8" hidden="1" customHeight="1" x14ac:dyDescent="0.25">
      <c r="B1427" s="494" t="s">
        <v>314</v>
      </c>
      <c r="C1427" s="369" t="s">
        <v>970</v>
      </c>
      <c r="D1427" s="369">
        <v>20261</v>
      </c>
      <c r="E1427" s="373" t="s">
        <v>280</v>
      </c>
      <c r="F1427" s="370" t="s">
        <v>291</v>
      </c>
      <c r="G1427" s="373" t="s">
        <v>295</v>
      </c>
      <c r="H1427" s="373">
        <v>7</v>
      </c>
      <c r="I1427" s="373" t="s">
        <v>278</v>
      </c>
      <c r="J1427" s="373" t="s">
        <v>278</v>
      </c>
      <c r="K1427" s="194" t="s">
        <v>408</v>
      </c>
      <c r="L1427" s="364" t="s">
        <v>409</v>
      </c>
      <c r="M1427" s="364" t="s">
        <v>349</v>
      </c>
      <c r="N1427" s="364" t="s">
        <v>318</v>
      </c>
      <c r="O1427" s="373" t="s">
        <v>315</v>
      </c>
      <c r="P1427" s="364">
        <v>0</v>
      </c>
      <c r="Q1427" s="364">
        <v>6</v>
      </c>
      <c r="R1427" s="369">
        <v>6</v>
      </c>
      <c r="S1427" s="364">
        <v>6</v>
      </c>
      <c r="T1427" s="8"/>
      <c r="U1427" s="374">
        <v>25</v>
      </c>
      <c r="V1427" s="370">
        <v>6919367</v>
      </c>
      <c r="W1427" s="373" t="s">
        <v>94</v>
      </c>
      <c r="X1427" s="364" t="s">
        <v>315</v>
      </c>
      <c r="Y1427" s="364" t="s">
        <v>686</v>
      </c>
      <c r="Z1427" s="364"/>
      <c r="AA1427" s="364"/>
      <c r="AB1427" s="364" t="s">
        <v>842</v>
      </c>
      <c r="AC1427" s="364"/>
      <c r="AD1427" s="369"/>
      <c r="AE1427" s="370"/>
      <c r="AF1427" s="370"/>
      <c r="AG1427" s="370" t="s">
        <v>301</v>
      </c>
      <c r="AH1427" s="364">
        <v>1</v>
      </c>
      <c r="AI1427" s="364">
        <v>14</v>
      </c>
      <c r="AJ1427" s="364">
        <v>20</v>
      </c>
      <c r="AK1427" s="364">
        <v>19</v>
      </c>
      <c r="AL1427" s="364">
        <v>20</v>
      </c>
      <c r="AM1427" s="22">
        <f t="shared" si="679"/>
        <v>6</v>
      </c>
      <c r="AN1427" s="104">
        <f t="shared" si="675"/>
        <v>0.59722222222222221</v>
      </c>
      <c r="AO1427" s="104">
        <f t="shared" si="676"/>
        <v>0.80555555555555547</v>
      </c>
      <c r="AP1427" s="22" t="str" cm="1">
        <f t="array" ref="AP1427">IF(W1427="","",IF(SUMPRODUCT((W1427=$W$7:$W$2042)*(AH1427=$AH$7:$AH$2042)*(AN1427=$AN$7:$AN$2042)*(AO1427=$AO$7:$AO$2042)*(ROW($W$7:$W$2042)&lt;&gt;ROW(W1427))*((R1427=0)*($R$7:$R$2042&gt;0)+(R1427&gt;0)*($R$7:$R$2042=0)))&gt;0,"SALONES UNIDOS",IF(SUMPRODUCT((W1427=$W$7:$W$2042)*(AH1427=$AH$7:$AH$2042)*((AN1427&lt;$AO$7:$AO$2042)*(AO1427&gt;$AN$7:$AN$2042))*(ROW($W$7:$W$2042)&lt;&gt;ROW(W1427)))&gt;0,"Cruzado","Sin cruce")))</f>
        <v>Sin cruce</v>
      </c>
      <c r="AQ1427" s="104">
        <f>AN1427</f>
        <v>0.59722222222222221</v>
      </c>
      <c r="AR1427" s="104">
        <f>AO1427</f>
        <v>0.80555555555555547</v>
      </c>
      <c r="AS1427" s="22"/>
      <c r="AT1427" s="22"/>
      <c r="AU1427" s="361" t="str" cm="1">
        <f t="array" ref="AU1427">IF(AB1427="","",IF(SUMPRODUCT((AB1427=$AB$989:$AB$1558)*(AH1427=$AH$989:$AH$1558)*(AQ1427=$AQ$989:$AQ$1558)*(AR1427=$AR$989:$AR$1558)*(ROW($AB$989:$AB$1558)&lt;&gt;ROW(AB1427))*((R1427=0)*($R$989:$R$1558&gt;0)+(R1427&gt;0)*($R$989:$R$1558=0)))&gt;0,"SALONES UNIDOS",IF(SUMPRODUCT((AB1427=$AB$989:$AB$1558)*(AH1427=$AH$989:$AH$1558)*((AQ1427&lt;$AR$989:$AR$1558)*(AR1427&gt;$AQ$989:$AQ$1558))*(ROW($AB$989:$AB$1558)&lt;&gt;ROW(AB1427)))&gt;0,"Cruzado","Sin cruce")))</f>
        <v>Sin cruce</v>
      </c>
      <c r="AV1427" s="361" t="str" cm="1">
        <f t="array" ref="AV1427">IF(AD1427="","",IF(SUMPRODUCT((AD1427=$AD$989:$AD$1558)*(AH1427=$AH$989:$AH$1558)*(AS1427=$AS$989:$AS$1558)*(AT1427=$AT$989:$AT$1558)*(ROW($AD$989:$AD$1558)&lt;&gt;ROW(AD1427))*((R1427=0)*($R$989:$R$1558&gt;0)+(R1427&gt;0)*($R$989:$R$1558=0)))&gt;0,"SALONES UNIDOS",IF(SUMPRODUCT((AD1427=$AD$989:$AD$1558)*(AH1427=$AH$989:$AH$1558)*((AS1427&lt;$AT$989:$AT$1558)*(AT1427&gt;$AS$989:$AS$1558))*(ROW($AD$989:$AD$1558)&lt;&gt;ROW(AD1427)))&gt;0,"Cruzado","Sin cruce")))</f>
        <v/>
      </c>
      <c r="AW1427" s="104" t="str">
        <f t="shared" si="680"/>
        <v>OB7PRINCIPALA</v>
      </c>
      <c r="AX1427" s="104" t="str" cm="1">
        <f t="array" ref="AX1427">IF(AW1427="","",IF(SUMPRODUCT((AW1427=$AW$7:$AW$2042)*(AH1427=$AH$7:$AH$2042)*(AN1427=$AN$7:$AN$2042)*(AO1427=$AO$7:$AO$2042)*(ROW($AW$7:$AW$2042)&lt;&gt;ROW(AW1427))*((R1427=0)*($R$7:$R$2042&gt;0)+(R1427&gt;0)*($R$7:$R$2042=0)))&gt;0,"SALONES UNIDOS",IF(SUMPRODUCT((AW1427=$AW$7:$AW$2042)*(AH1427=$AH$7:$AH$2042)*((AN1427&lt;$AO$7:$AO$2042)*(AO1427&gt;$AN$7:$AN$2042))*(ROW($AW$7:$AW$2042)&lt;&gt;ROW(AW1427)))&gt;0,"Cruzado","Sin cruce")))</f>
        <v>Sin cruce</v>
      </c>
    </row>
    <row r="1428" spans="2:50" ht="19.8" hidden="1" customHeight="1" x14ac:dyDescent="0.25">
      <c r="B1428" s="494" t="s">
        <v>314</v>
      </c>
      <c r="C1428" s="369" t="s">
        <v>970</v>
      </c>
      <c r="D1428" s="369">
        <v>20261</v>
      </c>
      <c r="E1428" s="373" t="s">
        <v>280</v>
      </c>
      <c r="F1428" s="370" t="s">
        <v>291</v>
      </c>
      <c r="G1428" s="373" t="s">
        <v>295</v>
      </c>
      <c r="H1428" s="373">
        <v>7</v>
      </c>
      <c r="I1428" s="373" t="s">
        <v>278</v>
      </c>
      <c r="J1428" s="373" t="s">
        <v>278</v>
      </c>
      <c r="K1428" s="194" t="s">
        <v>720</v>
      </c>
      <c r="L1428" s="364" t="s">
        <v>993</v>
      </c>
      <c r="M1428" s="364" t="s">
        <v>324</v>
      </c>
      <c r="N1428" s="364" t="s">
        <v>318</v>
      </c>
      <c r="O1428" s="373" t="s">
        <v>321</v>
      </c>
      <c r="P1428" s="364">
        <v>3</v>
      </c>
      <c r="Q1428" s="364">
        <v>2</v>
      </c>
      <c r="R1428" s="369">
        <v>5</v>
      </c>
      <c r="S1428" s="364">
        <v>4</v>
      </c>
      <c r="T1428" s="8"/>
      <c r="U1428" s="374">
        <v>23</v>
      </c>
      <c r="V1428" s="491">
        <v>71221525</v>
      </c>
      <c r="W1428" s="491" t="s">
        <v>1042</v>
      </c>
      <c r="X1428" s="364" t="s">
        <v>321</v>
      </c>
      <c r="Y1428" s="364" t="s">
        <v>576</v>
      </c>
      <c r="Z1428" s="364"/>
      <c r="AA1428" s="364"/>
      <c r="AB1428" s="370"/>
      <c r="AC1428" s="364"/>
      <c r="AD1428" s="369"/>
      <c r="AE1428" s="370"/>
      <c r="AF1428" s="370"/>
      <c r="AG1428" s="364" t="s">
        <v>319</v>
      </c>
      <c r="AH1428" s="364">
        <v>4</v>
      </c>
      <c r="AI1428" s="364">
        <v>12</v>
      </c>
      <c r="AJ1428" s="364">
        <v>40</v>
      </c>
      <c r="AK1428" s="364">
        <v>16</v>
      </c>
      <c r="AL1428" s="364">
        <v>50</v>
      </c>
      <c r="AM1428" s="22">
        <f t="shared" si="679"/>
        <v>5</v>
      </c>
      <c r="AN1428" s="104">
        <f t="shared" si="675"/>
        <v>0.52777777777777779</v>
      </c>
      <c r="AO1428" s="104">
        <f t="shared" si="676"/>
        <v>0.70138888888888884</v>
      </c>
      <c r="AP1428" s="22" t="str" cm="1">
        <f t="array" ref="AP1428">IF(W1428="","",IF(SUMPRODUCT((W1428=$W$7:$W$2042)*(AH1428=$AH$7:$AH$2042)*(AN1428=$AN$7:$AN$2042)*(AO1428=$AO$7:$AO$2042)*(ROW($W$7:$W$2042)&lt;&gt;ROW(W1428))*((R1428=0)*($R$7:$R$2042&gt;0)+(R1428&gt;0)*($R$7:$R$2042=0)))&gt;0,"SALONES UNIDOS",IF(SUMPRODUCT((W1428=$W$7:$W$2042)*(AH1428=$AH$7:$AH$2042)*((AN1428&lt;$AO$7:$AO$2042)*(AO1428&gt;$AN$7:$AN$2042))*(ROW($W$7:$W$2042)&lt;&gt;ROW(W1428)))&gt;0,"Cruzado","Sin cruce")))</f>
        <v>Sin cruce</v>
      </c>
      <c r="AQ1428" s="104"/>
      <c r="AR1428" s="104"/>
      <c r="AS1428" s="22"/>
      <c r="AT1428" s="22"/>
      <c r="AU1428" s="361" t="str" cm="1">
        <f t="array" ref="AU1428">IF(AB1428="","",IF(SUMPRODUCT((AB1428=$AB$989:$AB$1558)*(AH1428=$AH$989:$AH$1558)*(AQ1428=$AQ$989:$AQ$1558)*(AR1428=$AR$989:$AR$1558)*(ROW($AB$989:$AB$1558)&lt;&gt;ROW(AB1428))*((R1428=0)*($R$989:$R$1558&gt;0)+(R1428&gt;0)*($R$989:$R$1558=0)))&gt;0,"SALONES UNIDOS",IF(SUMPRODUCT((AB1428=$AB$989:$AB$1558)*(AH1428=$AH$989:$AH$1558)*((AQ1428&lt;$AR$989:$AR$1558)*(AR1428&gt;$AQ$989:$AQ$1558))*(ROW($AB$989:$AB$1558)&lt;&gt;ROW(AB1428)))&gt;0,"Cruzado","Sin cruce")))</f>
        <v/>
      </c>
      <c r="AV1428" s="361" t="str" cm="1">
        <f t="array" ref="AV1428">IF(AD1428="","",IF(SUMPRODUCT((AD1428=$AD$989:$AD$1558)*(AH1428=$AH$989:$AH$1558)*(AS1428=$AS$989:$AS$1558)*(AT1428=$AT$989:$AT$1558)*(ROW($AD$989:$AD$1558)&lt;&gt;ROW(AD1428))*((R1428=0)*($R$989:$R$1558&gt;0)+(R1428&gt;0)*($R$989:$R$1558=0)))&gt;0,"SALONES UNIDOS",IF(SUMPRODUCT((AD1428=$AD$989:$AD$1558)*(AH1428=$AH$989:$AH$1558)*((AS1428&lt;$AT$989:$AT$1558)*(AT1428&gt;$AS$989:$AS$1558))*(ROW($AD$989:$AD$1558)&lt;&gt;ROW(AD1428)))&gt;0,"Cruzado","Sin cruce")))</f>
        <v/>
      </c>
      <c r="AW1428" s="104" t="str">
        <f t="shared" si="680"/>
        <v>OB7PRINCIPALA</v>
      </c>
      <c r="AX1428" s="104" t="str" cm="1">
        <f t="array" ref="AX1428">IF(AW1428="","",IF(SUMPRODUCT((AW1428=$AW$7:$AW$2042)*(AH1428=$AH$7:$AH$2042)*(AN1428=$AN$7:$AN$2042)*(AO1428=$AO$7:$AO$2042)*(ROW($AW$7:$AW$2042)&lt;&gt;ROW(AW1428))*((R1428=0)*($R$7:$R$2042&gt;0)+(R1428&gt;0)*($R$7:$R$2042=0)))&gt;0,"SALONES UNIDOS",IF(SUMPRODUCT((AW1428=$AW$7:$AW$2042)*(AH1428=$AH$7:$AH$2042)*((AN1428&lt;$AO$7:$AO$2042)*(AO1428&gt;$AN$7:$AN$2042))*(ROW($AW$7:$AW$2042)&lt;&gt;ROW(AW1428)))&gt;0,"Cruzado","Sin cruce")))</f>
        <v>Sin cruce</v>
      </c>
    </row>
    <row r="1429" spans="2:50" ht="19.8" hidden="1" customHeight="1" x14ac:dyDescent="0.25">
      <c r="B1429" s="494" t="s">
        <v>314</v>
      </c>
      <c r="C1429" s="369" t="s">
        <v>970</v>
      </c>
      <c r="D1429" s="369">
        <v>20261</v>
      </c>
      <c r="E1429" s="373" t="s">
        <v>280</v>
      </c>
      <c r="F1429" s="370" t="s">
        <v>291</v>
      </c>
      <c r="G1429" s="373" t="s">
        <v>295</v>
      </c>
      <c r="H1429" s="373">
        <v>7</v>
      </c>
      <c r="I1429" s="373" t="s">
        <v>281</v>
      </c>
      <c r="J1429" s="373" t="s">
        <v>281</v>
      </c>
      <c r="K1429" s="194" t="s">
        <v>406</v>
      </c>
      <c r="L1429" s="364" t="s">
        <v>407</v>
      </c>
      <c r="M1429" s="364" t="s">
        <v>349</v>
      </c>
      <c r="N1429" s="364" t="s">
        <v>318</v>
      </c>
      <c r="O1429" s="373" t="s">
        <v>315</v>
      </c>
      <c r="P1429" s="364">
        <v>2</v>
      </c>
      <c r="Q1429" s="364">
        <v>0</v>
      </c>
      <c r="R1429" s="369">
        <v>2</v>
      </c>
      <c r="S1429" s="364">
        <v>3</v>
      </c>
      <c r="T1429" s="8"/>
      <c r="U1429" s="374">
        <v>25</v>
      </c>
      <c r="V1429" s="370">
        <v>21862809</v>
      </c>
      <c r="W1429" s="373" t="s">
        <v>508</v>
      </c>
      <c r="X1429" s="364" t="s">
        <v>315</v>
      </c>
      <c r="Y1429" s="364"/>
      <c r="Z1429" s="364"/>
      <c r="AA1429" s="364"/>
      <c r="AB1429" s="364" t="s">
        <v>844</v>
      </c>
      <c r="AC1429" s="364"/>
      <c r="AD1429" s="369"/>
      <c r="AE1429" s="370"/>
      <c r="AF1429" s="370"/>
      <c r="AG1429" s="370" t="s">
        <v>559</v>
      </c>
      <c r="AH1429" s="364">
        <v>3</v>
      </c>
      <c r="AI1429" s="364">
        <v>8</v>
      </c>
      <c r="AJ1429" s="364">
        <v>30</v>
      </c>
      <c r="AK1429" s="364">
        <v>10</v>
      </c>
      <c r="AL1429" s="364">
        <v>10</v>
      </c>
      <c r="AM1429" s="22">
        <f t="shared" si="679"/>
        <v>2</v>
      </c>
      <c r="AN1429" s="104">
        <f t="shared" si="675"/>
        <v>0.35416666666666663</v>
      </c>
      <c r="AO1429" s="104">
        <f t="shared" si="676"/>
        <v>0.4236111111111111</v>
      </c>
      <c r="AP1429" s="22" t="str" cm="1">
        <f t="array" ref="AP1429">IF(W1429="","",IF(SUMPRODUCT((W1429=$W$7:$W$2042)*(AH1429=$AH$7:$AH$2042)*(AN1429=$AN$7:$AN$2042)*(AO1429=$AO$7:$AO$2042)*(ROW($W$7:$W$2042)&lt;&gt;ROW(W1429))*((R1429=0)*($R$7:$R$2042&gt;0)+(R1429&gt;0)*($R$7:$R$2042=0)))&gt;0,"SALONES UNIDOS",IF(SUMPRODUCT((W1429=$W$7:$W$2042)*(AH1429=$AH$7:$AH$2042)*((AN1429&lt;$AO$7:$AO$2042)*(AO1429&gt;$AN$7:$AN$2042))*(ROW($W$7:$W$2042)&lt;&gt;ROW(W1429)))&gt;0,"Cruzado","Sin cruce")))</f>
        <v>Sin cruce</v>
      </c>
      <c r="AQ1429" s="104">
        <f>AN1429</f>
        <v>0.35416666666666663</v>
      </c>
      <c r="AR1429" s="104">
        <f>AO1429</f>
        <v>0.4236111111111111</v>
      </c>
      <c r="AS1429" s="22"/>
      <c r="AT1429" s="22"/>
      <c r="AU1429" s="361" t="str" cm="1">
        <f t="array" ref="AU1429">IF(AB1429="","",IF(SUMPRODUCT((AB1429=$AB$989:$AB$1558)*(AH1429=$AH$989:$AH$1558)*(AQ1429=$AQ$989:$AQ$1558)*(AR1429=$AR$989:$AR$1558)*(ROW($AB$989:$AB$1558)&lt;&gt;ROW(AB1429))*((R1429=0)*($R$989:$R$1558&gt;0)+(R1429&gt;0)*($R$989:$R$1558=0)))&gt;0,"SALONES UNIDOS",IF(SUMPRODUCT((AB1429=$AB$989:$AB$1558)*(AH1429=$AH$989:$AH$1558)*((AQ1429&lt;$AR$989:$AR$1558)*(AR1429&gt;$AQ$989:$AQ$1558))*(ROW($AB$989:$AB$1558)&lt;&gt;ROW(AB1429)))&gt;0,"Cruzado","Sin cruce")))</f>
        <v>Sin cruce</v>
      </c>
      <c r="AV1429" s="361" t="str" cm="1">
        <f t="array" ref="AV1429">IF(AD1429="","",IF(SUMPRODUCT((AD1429=$AD$989:$AD$1558)*(AH1429=$AH$989:$AH$1558)*(AS1429=$AS$989:$AS$1558)*(AT1429=$AT$989:$AT$1558)*(ROW($AD$989:$AD$1558)&lt;&gt;ROW(AD1429))*((R1429=0)*($R$989:$R$1558&gt;0)+(R1429&gt;0)*($R$989:$R$1558=0)))&gt;0,"SALONES UNIDOS",IF(SUMPRODUCT((AD1429=$AD$989:$AD$1558)*(AH1429=$AH$989:$AH$1558)*((AS1429&lt;$AT$989:$AT$1558)*(AT1429&gt;$AS$989:$AS$1558))*(ROW($AD$989:$AD$1558)&lt;&gt;ROW(AD1429)))&gt;0,"Cruzado","Sin cruce")))</f>
        <v/>
      </c>
      <c r="AW1429" s="104" t="str">
        <f t="shared" si="680"/>
        <v>OB7PRINCIPALB</v>
      </c>
      <c r="AX1429" s="104" t="str" cm="1">
        <f t="array" ref="AX1429">IF(AW1429="","",IF(SUMPRODUCT((AW1429=$AW$7:$AW$2042)*(AH1429=$AH$7:$AH$2042)*(AN1429=$AN$7:$AN$2042)*(AO1429=$AO$7:$AO$2042)*(ROW($AW$7:$AW$2042)&lt;&gt;ROW(AW1429))*((R1429=0)*($R$7:$R$2042&gt;0)+(R1429&gt;0)*($R$7:$R$2042=0)))&gt;0,"SALONES UNIDOS",IF(SUMPRODUCT((AW1429=$AW$7:$AW$2042)*(AH1429=$AH$7:$AH$2042)*((AN1429&lt;$AO$7:$AO$2042)*(AO1429&gt;$AN$7:$AN$2042))*(ROW($AW$7:$AW$2042)&lt;&gt;ROW(AW1429)))&gt;0,"Cruzado","Sin cruce")))</f>
        <v>Sin cruce</v>
      </c>
    </row>
    <row r="1430" spans="2:50" ht="19.8" hidden="1" customHeight="1" x14ac:dyDescent="0.25">
      <c r="B1430" s="494" t="s">
        <v>314</v>
      </c>
      <c r="C1430" s="369" t="s">
        <v>970</v>
      </c>
      <c r="D1430" s="369">
        <v>20261</v>
      </c>
      <c r="E1430" s="373" t="s">
        <v>280</v>
      </c>
      <c r="F1430" s="370" t="s">
        <v>291</v>
      </c>
      <c r="G1430" s="373" t="s">
        <v>295</v>
      </c>
      <c r="H1430" s="373">
        <v>7</v>
      </c>
      <c r="I1430" s="373" t="s">
        <v>412</v>
      </c>
      <c r="J1430" s="373" t="s">
        <v>281</v>
      </c>
      <c r="K1430" s="194" t="s">
        <v>406</v>
      </c>
      <c r="L1430" s="364" t="s">
        <v>407</v>
      </c>
      <c r="M1430" s="364" t="s">
        <v>349</v>
      </c>
      <c r="N1430" s="364" t="s">
        <v>318</v>
      </c>
      <c r="O1430" s="373" t="s">
        <v>315</v>
      </c>
      <c r="P1430" s="364">
        <v>0</v>
      </c>
      <c r="Q1430" s="364">
        <v>2</v>
      </c>
      <c r="R1430" s="369">
        <v>2</v>
      </c>
      <c r="S1430" s="364">
        <v>3</v>
      </c>
      <c r="T1430" s="8"/>
      <c r="U1430" s="374">
        <v>13</v>
      </c>
      <c r="V1430" s="370">
        <v>21862809</v>
      </c>
      <c r="W1430" s="373" t="s">
        <v>508</v>
      </c>
      <c r="X1430" s="364" t="s">
        <v>315</v>
      </c>
      <c r="Y1430" s="364"/>
      <c r="Z1430" s="364"/>
      <c r="AA1430" s="364"/>
      <c r="AB1430" s="370"/>
      <c r="AC1430" s="364"/>
      <c r="AD1430" s="364" t="s">
        <v>840</v>
      </c>
      <c r="AE1430" s="370"/>
      <c r="AF1430" s="370"/>
      <c r="AG1430" s="370" t="s">
        <v>301</v>
      </c>
      <c r="AH1430" s="364">
        <v>3</v>
      </c>
      <c r="AI1430" s="364">
        <v>10</v>
      </c>
      <c r="AJ1430" s="364">
        <v>10</v>
      </c>
      <c r="AK1430" s="364">
        <v>11</v>
      </c>
      <c r="AL1430" s="364">
        <v>50</v>
      </c>
      <c r="AM1430" s="22">
        <f t="shared" si="679"/>
        <v>2</v>
      </c>
      <c r="AN1430" s="104">
        <f t="shared" si="675"/>
        <v>0.4236111111111111</v>
      </c>
      <c r="AO1430" s="104">
        <f t="shared" si="676"/>
        <v>0.49305555555555552</v>
      </c>
      <c r="AP1430" s="22" t="str" cm="1">
        <f t="array" ref="AP1430">IF(W1430="","",IF(SUMPRODUCT((W1430=$W$7:$W$2042)*(AH1430=$AH$7:$AH$2042)*(AN1430=$AN$7:$AN$2042)*(AO1430=$AO$7:$AO$2042)*(ROW($W$7:$W$2042)&lt;&gt;ROW(W1430))*((R1430=0)*($R$7:$R$2042&gt;0)+(R1430&gt;0)*($R$7:$R$2042=0)))&gt;0,"SALONES UNIDOS",IF(SUMPRODUCT((W1430=$W$7:$W$2042)*(AH1430=$AH$7:$AH$2042)*((AN1430&lt;$AO$7:$AO$2042)*(AO1430&gt;$AN$7:$AN$2042))*(ROW($W$7:$W$2042)&lt;&gt;ROW(W1430)))&gt;0,"Cruzado","Sin cruce")))</f>
        <v>Sin cruce</v>
      </c>
      <c r="AQ1430" s="22"/>
      <c r="AR1430" s="22"/>
      <c r="AS1430" s="104">
        <f t="shared" ref="AS1430:AS1431" si="697">AN1430</f>
        <v>0.4236111111111111</v>
      </c>
      <c r="AT1430" s="104">
        <f t="shared" ref="AT1430:AT1431" si="698">AO1430</f>
        <v>0.49305555555555552</v>
      </c>
      <c r="AU1430" s="361" t="str" cm="1">
        <f t="array" ref="AU1430">IF(AB1430="","",IF(SUMPRODUCT((AB1430=$AB$989:$AB$1558)*(AH1430=$AH$989:$AH$1558)*(AQ1430=$AQ$989:$AQ$1558)*(AR1430=$AR$989:$AR$1558)*(ROW($AB$989:$AB$1558)&lt;&gt;ROW(AB1430))*((R1430=0)*($R$989:$R$1558&gt;0)+(R1430&gt;0)*($R$989:$R$1558=0)))&gt;0,"SALONES UNIDOS",IF(SUMPRODUCT((AB1430=$AB$989:$AB$1558)*(AH1430=$AH$989:$AH$1558)*((AQ1430&lt;$AR$989:$AR$1558)*(AR1430&gt;$AQ$989:$AQ$1558))*(ROW($AB$989:$AB$1558)&lt;&gt;ROW(AB1430)))&gt;0,"Cruzado","Sin cruce")))</f>
        <v/>
      </c>
      <c r="AV1430" s="361" t="str" cm="1">
        <f t="array" ref="AV1430">IF(AD1430="","",IF(SUMPRODUCT((AD1430=$AD$989:$AD$1558)*(AH1430=$AH$989:$AH$1558)*(AS1430=$AS$989:$AS$1558)*(AT1430=$AT$989:$AT$1558)*(ROW($AD$989:$AD$1558)&lt;&gt;ROW(AD1430))*((R1430=0)*($R$989:$R$1558&gt;0)+(R1430&gt;0)*($R$989:$R$1558=0)))&gt;0,"SALONES UNIDOS",IF(SUMPRODUCT((AD1430=$AD$989:$AD$1558)*(AH1430=$AH$989:$AH$1558)*((AS1430&lt;$AT$989:$AT$1558)*(AT1430&gt;$AS$989:$AS$1558))*(ROW($AD$989:$AD$1558)&lt;&gt;ROW(AD1430)))&gt;0,"Cruzado","Sin cruce")))</f>
        <v>Sin cruce</v>
      </c>
      <c r="AW1430" s="104" t="str">
        <f t="shared" si="680"/>
        <v>OB7PRINCIPALB</v>
      </c>
      <c r="AX1430" s="104" t="str" cm="1">
        <f t="array" ref="AX1430">IF(AW1430="","",IF(SUMPRODUCT((AW1430=$AW$7:$AW$2042)*(AH1430=$AH$7:$AH$2042)*(AN1430=$AN$7:$AN$2042)*(AO1430=$AO$7:$AO$2042)*(ROW($AW$7:$AW$2042)&lt;&gt;ROW(AW1430))*((R1430=0)*($R$7:$R$2042&gt;0)+(R1430&gt;0)*($R$7:$R$2042=0)))&gt;0,"SALONES UNIDOS",IF(SUMPRODUCT((AW1430=$AW$7:$AW$2042)*(AH1430=$AH$7:$AH$2042)*((AN1430&lt;$AO$7:$AO$2042)*(AO1430&gt;$AN$7:$AN$2042))*(ROW($AW$7:$AW$2042)&lt;&gt;ROW(AW1430)))&gt;0,"Cruzado","Sin cruce")))</f>
        <v>Sin cruce</v>
      </c>
    </row>
    <row r="1431" spans="2:50" ht="19.8" hidden="1" customHeight="1" x14ac:dyDescent="0.25">
      <c r="B1431" s="494" t="s">
        <v>314</v>
      </c>
      <c r="C1431" s="369" t="s">
        <v>970</v>
      </c>
      <c r="D1431" s="369">
        <v>20261</v>
      </c>
      <c r="E1431" s="373" t="s">
        <v>280</v>
      </c>
      <c r="F1431" s="370" t="s">
        <v>291</v>
      </c>
      <c r="G1431" s="373" t="s">
        <v>295</v>
      </c>
      <c r="H1431" s="373">
        <v>7</v>
      </c>
      <c r="I1431" s="373" t="s">
        <v>571</v>
      </c>
      <c r="J1431" s="373" t="s">
        <v>281</v>
      </c>
      <c r="K1431" s="194" t="s">
        <v>406</v>
      </c>
      <c r="L1431" s="364" t="s">
        <v>407</v>
      </c>
      <c r="M1431" s="364" t="s">
        <v>349</v>
      </c>
      <c r="N1431" s="364" t="s">
        <v>318</v>
      </c>
      <c r="O1431" s="373" t="s">
        <v>315</v>
      </c>
      <c r="P1431" s="364">
        <v>0</v>
      </c>
      <c r="Q1431" s="364">
        <v>2</v>
      </c>
      <c r="R1431" s="369">
        <v>2</v>
      </c>
      <c r="S1431" s="364">
        <v>3</v>
      </c>
      <c r="T1431" s="8"/>
      <c r="U1431" s="374">
        <v>12</v>
      </c>
      <c r="V1431" s="370">
        <v>21862809</v>
      </c>
      <c r="W1431" s="373" t="s">
        <v>508</v>
      </c>
      <c r="X1431" s="364" t="s">
        <v>315</v>
      </c>
      <c r="Y1431" s="364"/>
      <c r="Z1431" s="364"/>
      <c r="AA1431" s="364"/>
      <c r="AB1431" s="370"/>
      <c r="AC1431" s="364"/>
      <c r="AD1431" s="364" t="s">
        <v>840</v>
      </c>
      <c r="AE1431" s="370"/>
      <c r="AF1431" s="370"/>
      <c r="AG1431" s="370" t="s">
        <v>301</v>
      </c>
      <c r="AH1431" s="364">
        <v>3</v>
      </c>
      <c r="AI1431" s="364">
        <v>11</v>
      </c>
      <c r="AJ1431" s="364">
        <v>50</v>
      </c>
      <c r="AK1431" s="364">
        <v>13</v>
      </c>
      <c r="AL1431" s="364">
        <v>30</v>
      </c>
      <c r="AM1431" s="22">
        <f t="shared" si="679"/>
        <v>2</v>
      </c>
      <c r="AN1431" s="104">
        <f t="shared" si="675"/>
        <v>0.49305555555555552</v>
      </c>
      <c r="AO1431" s="104">
        <f t="shared" si="676"/>
        <v>0.5625</v>
      </c>
      <c r="AP1431" s="22" t="str" cm="1">
        <f t="array" ref="AP1431">IF(W1431="","",IF(SUMPRODUCT((W1431=$W$7:$W$2042)*(AH1431=$AH$7:$AH$2042)*(AN1431=$AN$7:$AN$2042)*(AO1431=$AO$7:$AO$2042)*(ROW($W$7:$W$2042)&lt;&gt;ROW(W1431))*((R1431=0)*($R$7:$R$2042&gt;0)+(R1431&gt;0)*($R$7:$R$2042=0)))&gt;0,"SALONES UNIDOS",IF(SUMPRODUCT((W1431=$W$7:$W$2042)*(AH1431=$AH$7:$AH$2042)*((AN1431&lt;$AO$7:$AO$2042)*(AO1431&gt;$AN$7:$AN$2042))*(ROW($W$7:$W$2042)&lt;&gt;ROW(W1431)))&gt;0,"Cruzado","Sin cruce")))</f>
        <v>Sin cruce</v>
      </c>
      <c r="AQ1431" s="22"/>
      <c r="AR1431" s="22"/>
      <c r="AS1431" s="104">
        <f t="shared" si="697"/>
        <v>0.49305555555555552</v>
      </c>
      <c r="AT1431" s="104">
        <f t="shared" si="698"/>
        <v>0.5625</v>
      </c>
      <c r="AU1431" s="361" t="str" cm="1">
        <f t="array" ref="AU1431">IF(AB1431="","",IF(SUMPRODUCT((AB1431=$AB$989:$AB$1558)*(AH1431=$AH$989:$AH$1558)*(AQ1431=$AQ$989:$AQ$1558)*(AR1431=$AR$989:$AR$1558)*(ROW($AB$989:$AB$1558)&lt;&gt;ROW(AB1431))*((R1431=0)*($R$989:$R$1558&gt;0)+(R1431&gt;0)*($R$989:$R$1558=0)))&gt;0,"SALONES UNIDOS",IF(SUMPRODUCT((AB1431=$AB$989:$AB$1558)*(AH1431=$AH$989:$AH$1558)*((AQ1431&lt;$AR$989:$AR$1558)*(AR1431&gt;$AQ$989:$AQ$1558))*(ROW($AB$989:$AB$1558)&lt;&gt;ROW(AB1431)))&gt;0,"Cruzado","Sin cruce")))</f>
        <v/>
      </c>
      <c r="AV1431" s="361" t="str" cm="1">
        <f t="array" ref="AV1431">IF(AD1431="","",IF(SUMPRODUCT((AD1431=$AD$989:$AD$1558)*(AH1431=$AH$989:$AH$1558)*(AS1431=$AS$989:$AS$1558)*(AT1431=$AT$989:$AT$1558)*(ROW($AD$989:$AD$1558)&lt;&gt;ROW(AD1431))*((R1431=0)*($R$989:$R$1558&gt;0)+(R1431&gt;0)*($R$989:$R$1558=0)))&gt;0,"SALONES UNIDOS",IF(SUMPRODUCT((AD1431=$AD$989:$AD$1558)*(AH1431=$AH$989:$AH$1558)*((AS1431&lt;$AT$989:$AT$1558)*(AT1431&gt;$AS$989:$AS$1558))*(ROW($AD$989:$AD$1558)&lt;&gt;ROW(AD1431)))&gt;0,"Cruzado","Sin cruce")))</f>
        <v>Sin cruce</v>
      </c>
      <c r="AW1431" s="104" t="str">
        <f t="shared" si="680"/>
        <v>OB7PRINCIPALB</v>
      </c>
      <c r="AX1431" s="104" t="str" cm="1">
        <f t="array" ref="AX1431">IF(AW1431="","",IF(SUMPRODUCT((AW1431=$AW$7:$AW$2042)*(AH1431=$AH$7:$AH$2042)*(AN1431=$AN$7:$AN$2042)*(AO1431=$AO$7:$AO$2042)*(ROW($AW$7:$AW$2042)&lt;&gt;ROW(AW1431))*((R1431=0)*($R$7:$R$2042&gt;0)+(R1431&gt;0)*($R$7:$R$2042=0)))&gt;0,"SALONES UNIDOS",IF(SUMPRODUCT((AW1431=$AW$7:$AW$2042)*(AH1431=$AH$7:$AH$2042)*((AN1431&lt;$AO$7:$AO$2042)*(AO1431&gt;$AN$7:$AN$2042))*(ROW($AW$7:$AW$2042)&lt;&gt;ROW(AW1431)))&gt;0,"Cruzado","Sin cruce")))</f>
        <v>Sin cruce</v>
      </c>
    </row>
    <row r="1432" spans="2:50" ht="19.8" hidden="1" customHeight="1" x14ac:dyDescent="0.25">
      <c r="B1432" s="494" t="s">
        <v>314</v>
      </c>
      <c r="C1432" s="369" t="s">
        <v>970</v>
      </c>
      <c r="D1432" s="369">
        <v>20261</v>
      </c>
      <c r="E1432" s="373" t="s">
        <v>280</v>
      </c>
      <c r="F1432" s="370" t="s">
        <v>291</v>
      </c>
      <c r="G1432" s="373" t="s">
        <v>295</v>
      </c>
      <c r="H1432" s="373">
        <v>7</v>
      </c>
      <c r="I1432" s="373" t="s">
        <v>281</v>
      </c>
      <c r="J1432" s="373" t="s">
        <v>281</v>
      </c>
      <c r="K1432" s="194" t="s">
        <v>390</v>
      </c>
      <c r="L1432" s="364" t="s">
        <v>391</v>
      </c>
      <c r="M1432" s="364" t="s">
        <v>349</v>
      </c>
      <c r="N1432" s="364" t="s">
        <v>318</v>
      </c>
      <c r="O1432" s="373" t="s">
        <v>315</v>
      </c>
      <c r="P1432" s="364">
        <v>2</v>
      </c>
      <c r="Q1432" s="364">
        <v>0</v>
      </c>
      <c r="R1432" s="369">
        <v>2</v>
      </c>
      <c r="S1432" s="364">
        <v>3</v>
      </c>
      <c r="T1432" s="8"/>
      <c r="U1432" s="374">
        <v>25</v>
      </c>
      <c r="V1432" s="370">
        <v>40112788</v>
      </c>
      <c r="W1432" s="373" t="s">
        <v>1108</v>
      </c>
      <c r="X1432" s="364" t="s">
        <v>315</v>
      </c>
      <c r="Y1432" s="364"/>
      <c r="Z1432" s="364"/>
      <c r="AA1432" s="364"/>
      <c r="AB1432" s="364" t="s">
        <v>847</v>
      </c>
      <c r="AC1432" s="364"/>
      <c r="AD1432" s="369"/>
      <c r="AE1432" s="370"/>
      <c r="AF1432" s="370"/>
      <c r="AG1432" s="364" t="s">
        <v>559</v>
      </c>
      <c r="AH1432" s="364">
        <v>1</v>
      </c>
      <c r="AI1432" s="364">
        <v>13</v>
      </c>
      <c r="AJ1432" s="364">
        <v>30</v>
      </c>
      <c r="AK1432" s="364">
        <v>15</v>
      </c>
      <c r="AL1432" s="364">
        <v>10</v>
      </c>
      <c r="AM1432" s="22">
        <f t="shared" si="679"/>
        <v>2</v>
      </c>
      <c r="AN1432" s="104">
        <f t="shared" si="675"/>
        <v>0.5625</v>
      </c>
      <c r="AO1432" s="104">
        <f t="shared" si="676"/>
        <v>0.63194444444444442</v>
      </c>
      <c r="AP1432" s="22" t="str" cm="1">
        <f t="array" ref="AP1432">IF(W1432="","",IF(SUMPRODUCT((W1432=$W$7:$W$2042)*(AH1432=$AH$7:$AH$2042)*(AN1432=$AN$7:$AN$2042)*(AO1432=$AO$7:$AO$2042)*(ROW($W$7:$W$2042)&lt;&gt;ROW(W1432))*((R1432=0)*($R$7:$R$2042&gt;0)+(R1432&gt;0)*($R$7:$R$2042=0)))&gt;0,"SALONES UNIDOS",IF(SUMPRODUCT((W1432=$W$7:$W$2042)*(AH1432=$AH$7:$AH$2042)*((AN1432&lt;$AO$7:$AO$2042)*(AO1432&gt;$AN$7:$AN$2042))*(ROW($W$7:$W$2042)&lt;&gt;ROW(W1432)))&gt;0,"Cruzado","Sin cruce")))</f>
        <v>Sin cruce</v>
      </c>
      <c r="AQ1432" s="104">
        <f>AN1432</f>
        <v>0.5625</v>
      </c>
      <c r="AR1432" s="104">
        <f>AO1432</f>
        <v>0.63194444444444442</v>
      </c>
      <c r="AS1432" s="22"/>
      <c r="AT1432" s="22"/>
      <c r="AU1432" s="361" t="str" cm="1">
        <f t="array" ref="AU1432">IF(AB1432="","",IF(SUMPRODUCT((AB1432=$AB$989:$AB$1558)*(AH1432=$AH$989:$AH$1558)*(AQ1432=$AQ$989:$AQ$1558)*(AR1432=$AR$989:$AR$1558)*(ROW($AB$989:$AB$1558)&lt;&gt;ROW(AB1432))*((R1432=0)*($R$989:$R$1558&gt;0)+(R1432&gt;0)*($R$989:$R$1558=0)))&gt;0,"SALONES UNIDOS",IF(SUMPRODUCT((AB1432=$AB$989:$AB$1558)*(AH1432=$AH$989:$AH$1558)*((AQ1432&lt;$AR$989:$AR$1558)*(AR1432&gt;$AQ$989:$AQ$1558))*(ROW($AB$989:$AB$1558)&lt;&gt;ROW(AB1432)))&gt;0,"Cruzado","Sin cruce")))</f>
        <v>Sin cruce</v>
      </c>
      <c r="AV1432" s="361" t="str" cm="1">
        <f t="array" ref="AV1432">IF(AD1432="","",IF(SUMPRODUCT((AD1432=$AD$989:$AD$1558)*(AH1432=$AH$989:$AH$1558)*(AS1432=$AS$989:$AS$1558)*(AT1432=$AT$989:$AT$1558)*(ROW($AD$989:$AD$1558)&lt;&gt;ROW(AD1432))*((R1432=0)*($R$989:$R$1558&gt;0)+(R1432&gt;0)*($R$989:$R$1558=0)))&gt;0,"SALONES UNIDOS",IF(SUMPRODUCT((AD1432=$AD$989:$AD$1558)*(AH1432=$AH$989:$AH$1558)*((AS1432&lt;$AT$989:$AT$1558)*(AT1432&gt;$AS$989:$AS$1558))*(ROW($AD$989:$AD$1558)&lt;&gt;ROW(AD1432)))&gt;0,"Cruzado","Sin cruce")))</f>
        <v/>
      </c>
      <c r="AW1432" s="104" t="str">
        <f t="shared" si="680"/>
        <v>OB7PRINCIPALB</v>
      </c>
      <c r="AX1432" s="104" t="str" cm="1">
        <f t="array" ref="AX1432">IF(AW1432="","",IF(SUMPRODUCT((AW1432=$AW$7:$AW$2042)*(AH1432=$AH$7:$AH$2042)*(AN1432=$AN$7:$AN$2042)*(AO1432=$AO$7:$AO$2042)*(ROW($AW$7:$AW$2042)&lt;&gt;ROW(AW1432))*((R1432=0)*($R$7:$R$2042&gt;0)+(R1432&gt;0)*($R$7:$R$2042=0)))&gt;0,"SALONES UNIDOS",IF(SUMPRODUCT((AW1432=$AW$7:$AW$2042)*(AH1432=$AH$7:$AH$2042)*((AN1432&lt;$AO$7:$AO$2042)*(AO1432&gt;$AN$7:$AN$2042))*(ROW($AW$7:$AW$2042)&lt;&gt;ROW(AW1432)))&gt;0,"Cruzado","Sin cruce")))</f>
        <v>Sin cruce</v>
      </c>
    </row>
    <row r="1433" spans="2:50" ht="19.8" hidden="1" customHeight="1" x14ac:dyDescent="0.25">
      <c r="B1433" s="494" t="s">
        <v>314</v>
      </c>
      <c r="C1433" s="369" t="s">
        <v>970</v>
      </c>
      <c r="D1433" s="369">
        <v>20261</v>
      </c>
      <c r="E1433" s="373" t="s">
        <v>280</v>
      </c>
      <c r="F1433" s="370" t="s">
        <v>291</v>
      </c>
      <c r="G1433" s="373" t="s">
        <v>295</v>
      </c>
      <c r="H1433" s="373">
        <v>7</v>
      </c>
      <c r="I1433" s="373" t="s">
        <v>412</v>
      </c>
      <c r="J1433" s="373" t="s">
        <v>281</v>
      </c>
      <c r="K1433" s="194" t="s">
        <v>390</v>
      </c>
      <c r="L1433" s="364" t="s">
        <v>391</v>
      </c>
      <c r="M1433" s="364" t="s">
        <v>349</v>
      </c>
      <c r="N1433" s="364" t="s">
        <v>318</v>
      </c>
      <c r="O1433" s="373" t="s">
        <v>315</v>
      </c>
      <c r="P1433" s="364">
        <v>0</v>
      </c>
      <c r="Q1433" s="364">
        <v>2</v>
      </c>
      <c r="R1433" s="369">
        <v>2</v>
      </c>
      <c r="S1433" s="364">
        <v>3</v>
      </c>
      <c r="T1433" s="8"/>
      <c r="U1433" s="374">
        <v>13</v>
      </c>
      <c r="V1433" s="370">
        <v>40112788</v>
      </c>
      <c r="W1433" s="373" t="s">
        <v>1108</v>
      </c>
      <c r="X1433" s="364" t="s">
        <v>315</v>
      </c>
      <c r="Y1433" s="364"/>
      <c r="Z1433" s="364"/>
      <c r="AA1433" s="364"/>
      <c r="AB1433" s="370"/>
      <c r="AC1433" s="364"/>
      <c r="AD1433" s="364" t="s">
        <v>866</v>
      </c>
      <c r="AE1433" s="370"/>
      <c r="AF1433" s="370"/>
      <c r="AG1433" s="364" t="s">
        <v>301</v>
      </c>
      <c r="AH1433" s="364">
        <v>1</v>
      </c>
      <c r="AI1433" s="364">
        <v>15</v>
      </c>
      <c r="AJ1433" s="364">
        <v>10</v>
      </c>
      <c r="AK1433" s="364">
        <v>16</v>
      </c>
      <c r="AL1433" s="364">
        <v>50</v>
      </c>
      <c r="AM1433" s="22">
        <f t="shared" si="679"/>
        <v>2</v>
      </c>
      <c r="AN1433" s="104">
        <f t="shared" si="675"/>
        <v>0.63194444444444442</v>
      </c>
      <c r="AO1433" s="104">
        <f t="shared" si="676"/>
        <v>0.70138888888888884</v>
      </c>
      <c r="AP1433" s="22" t="str" cm="1">
        <f t="array" ref="AP1433">IF(W1433="","",IF(SUMPRODUCT((W1433=$W$7:$W$2042)*(AH1433=$AH$7:$AH$2042)*(AN1433=$AN$7:$AN$2042)*(AO1433=$AO$7:$AO$2042)*(ROW($W$7:$W$2042)&lt;&gt;ROW(W1433))*((R1433=0)*($R$7:$R$2042&gt;0)+(R1433&gt;0)*($R$7:$R$2042=0)))&gt;0,"SALONES UNIDOS",IF(SUMPRODUCT((W1433=$W$7:$W$2042)*(AH1433=$AH$7:$AH$2042)*((AN1433&lt;$AO$7:$AO$2042)*(AO1433&gt;$AN$7:$AN$2042))*(ROW($W$7:$W$2042)&lt;&gt;ROW(W1433)))&gt;0,"Cruzado","Sin cruce")))</f>
        <v>Sin cruce</v>
      </c>
      <c r="AQ1433" s="22"/>
      <c r="AR1433" s="22"/>
      <c r="AS1433" s="104">
        <f t="shared" ref="AS1433:AS1436" si="699">AN1433</f>
        <v>0.63194444444444442</v>
      </c>
      <c r="AT1433" s="104">
        <f t="shared" ref="AT1433:AT1436" si="700">AO1433</f>
        <v>0.70138888888888884</v>
      </c>
      <c r="AU1433" s="361" t="str" cm="1">
        <f t="array" ref="AU1433">IF(AB1433="","",IF(SUMPRODUCT((AB1433=$AB$989:$AB$1558)*(AH1433=$AH$989:$AH$1558)*(AQ1433=$AQ$989:$AQ$1558)*(AR1433=$AR$989:$AR$1558)*(ROW($AB$989:$AB$1558)&lt;&gt;ROW(AB1433))*((R1433=0)*($R$989:$R$1558&gt;0)+(R1433&gt;0)*($R$989:$R$1558=0)))&gt;0,"SALONES UNIDOS",IF(SUMPRODUCT((AB1433=$AB$989:$AB$1558)*(AH1433=$AH$989:$AH$1558)*((AQ1433&lt;$AR$989:$AR$1558)*(AR1433&gt;$AQ$989:$AQ$1558))*(ROW($AB$989:$AB$1558)&lt;&gt;ROW(AB1433)))&gt;0,"Cruzado","Sin cruce")))</f>
        <v/>
      </c>
      <c r="AV1433" s="361" t="str" cm="1">
        <f t="array" ref="AV1433">IF(AD1433="","",IF(SUMPRODUCT((AD1433=$AD$989:$AD$1558)*(AH1433=$AH$989:$AH$1558)*(AS1433=$AS$989:$AS$1558)*(AT1433=$AT$989:$AT$1558)*(ROW($AD$989:$AD$1558)&lt;&gt;ROW(AD1433))*((R1433=0)*($R$989:$R$1558&gt;0)+(R1433&gt;0)*($R$989:$R$1558=0)))&gt;0,"SALONES UNIDOS",IF(SUMPRODUCT((AD1433=$AD$989:$AD$1558)*(AH1433=$AH$989:$AH$1558)*((AS1433&lt;$AT$989:$AT$1558)*(AT1433&gt;$AS$989:$AS$1558))*(ROW($AD$989:$AD$1558)&lt;&gt;ROW(AD1433)))&gt;0,"Cruzado","Sin cruce")))</f>
        <v>Sin cruce</v>
      </c>
      <c r="AW1433" s="104" t="str">
        <f t="shared" si="680"/>
        <v>OB7PRINCIPALB</v>
      </c>
      <c r="AX1433" s="104" t="str" cm="1">
        <f t="array" ref="AX1433">IF(AW1433="","",IF(SUMPRODUCT((AW1433=$AW$7:$AW$2042)*(AH1433=$AH$7:$AH$2042)*(AN1433=$AN$7:$AN$2042)*(AO1433=$AO$7:$AO$2042)*(ROW($AW$7:$AW$2042)&lt;&gt;ROW(AW1433))*((R1433=0)*($R$7:$R$2042&gt;0)+(R1433&gt;0)*($R$7:$R$2042=0)))&gt;0,"SALONES UNIDOS",IF(SUMPRODUCT((AW1433=$AW$7:$AW$2042)*(AH1433=$AH$7:$AH$2042)*((AN1433&lt;$AO$7:$AO$2042)*(AO1433&gt;$AN$7:$AN$2042))*(ROW($AW$7:$AW$2042)&lt;&gt;ROW(AW1433)))&gt;0,"Cruzado","Sin cruce")))</f>
        <v>Sin cruce</v>
      </c>
    </row>
    <row r="1434" spans="2:50" ht="19.8" hidden="1" customHeight="1" x14ac:dyDescent="0.25">
      <c r="B1434" s="494" t="s">
        <v>314</v>
      </c>
      <c r="C1434" s="369" t="s">
        <v>970</v>
      </c>
      <c r="D1434" s="369">
        <v>20261</v>
      </c>
      <c r="E1434" s="373" t="s">
        <v>280</v>
      </c>
      <c r="F1434" s="370" t="s">
        <v>291</v>
      </c>
      <c r="G1434" s="373" t="s">
        <v>295</v>
      </c>
      <c r="H1434" s="373">
        <v>7</v>
      </c>
      <c r="I1434" s="373" t="s">
        <v>571</v>
      </c>
      <c r="J1434" s="373" t="s">
        <v>281</v>
      </c>
      <c r="K1434" s="194" t="s">
        <v>390</v>
      </c>
      <c r="L1434" s="364" t="s">
        <v>391</v>
      </c>
      <c r="M1434" s="364" t="s">
        <v>349</v>
      </c>
      <c r="N1434" s="364" t="s">
        <v>318</v>
      </c>
      <c r="O1434" s="373" t="s">
        <v>315</v>
      </c>
      <c r="P1434" s="364">
        <v>0</v>
      </c>
      <c r="Q1434" s="364">
        <v>2</v>
      </c>
      <c r="R1434" s="369">
        <v>2</v>
      </c>
      <c r="S1434" s="364">
        <v>3</v>
      </c>
      <c r="T1434" s="8"/>
      <c r="U1434" s="374">
        <v>12</v>
      </c>
      <c r="V1434" s="370">
        <v>40112788</v>
      </c>
      <c r="W1434" s="373" t="s">
        <v>1108</v>
      </c>
      <c r="X1434" s="364" t="s">
        <v>315</v>
      </c>
      <c r="Y1434" s="364"/>
      <c r="Z1434" s="364"/>
      <c r="AA1434" s="364"/>
      <c r="AB1434" s="370"/>
      <c r="AC1434" s="364"/>
      <c r="AD1434" s="364" t="s">
        <v>866</v>
      </c>
      <c r="AE1434" s="370"/>
      <c r="AF1434" s="370"/>
      <c r="AG1434" s="364" t="s">
        <v>301</v>
      </c>
      <c r="AH1434" s="364">
        <v>1</v>
      </c>
      <c r="AI1434" s="364">
        <v>16</v>
      </c>
      <c r="AJ1434" s="364">
        <v>50</v>
      </c>
      <c r="AK1434" s="364">
        <v>18</v>
      </c>
      <c r="AL1434" s="364">
        <v>30</v>
      </c>
      <c r="AM1434" s="22">
        <f t="shared" si="679"/>
        <v>2</v>
      </c>
      <c r="AN1434" s="104">
        <f t="shared" si="675"/>
        <v>0.70138888888888884</v>
      </c>
      <c r="AO1434" s="104">
        <f t="shared" si="676"/>
        <v>0.77083333333333337</v>
      </c>
      <c r="AP1434" s="22" t="str" cm="1">
        <f t="array" ref="AP1434">IF(W1434="","",IF(SUMPRODUCT((W1434=$W$7:$W$2042)*(AH1434=$AH$7:$AH$2042)*(AN1434=$AN$7:$AN$2042)*(AO1434=$AO$7:$AO$2042)*(ROW($W$7:$W$2042)&lt;&gt;ROW(W1434))*((R1434=0)*($R$7:$R$2042&gt;0)+(R1434&gt;0)*($R$7:$R$2042=0)))&gt;0,"SALONES UNIDOS",IF(SUMPRODUCT((W1434=$W$7:$W$2042)*(AH1434=$AH$7:$AH$2042)*((AN1434&lt;$AO$7:$AO$2042)*(AO1434&gt;$AN$7:$AN$2042))*(ROW($W$7:$W$2042)&lt;&gt;ROW(W1434)))&gt;0,"Cruzado","Sin cruce")))</f>
        <v>Sin cruce</v>
      </c>
      <c r="AQ1434" s="22"/>
      <c r="AR1434" s="22"/>
      <c r="AS1434" s="104">
        <f t="shared" si="699"/>
        <v>0.70138888888888884</v>
      </c>
      <c r="AT1434" s="104">
        <f t="shared" si="700"/>
        <v>0.77083333333333337</v>
      </c>
      <c r="AU1434" s="361" t="str" cm="1">
        <f t="array" ref="AU1434">IF(AB1434="","",IF(SUMPRODUCT((AB1434=$AB$989:$AB$1558)*(AH1434=$AH$989:$AH$1558)*(AQ1434=$AQ$989:$AQ$1558)*(AR1434=$AR$989:$AR$1558)*(ROW($AB$989:$AB$1558)&lt;&gt;ROW(AB1434))*((R1434=0)*($R$989:$R$1558&gt;0)+(R1434&gt;0)*($R$989:$R$1558=0)))&gt;0,"SALONES UNIDOS",IF(SUMPRODUCT((AB1434=$AB$989:$AB$1558)*(AH1434=$AH$989:$AH$1558)*((AQ1434&lt;$AR$989:$AR$1558)*(AR1434&gt;$AQ$989:$AQ$1558))*(ROW($AB$989:$AB$1558)&lt;&gt;ROW(AB1434)))&gt;0,"Cruzado","Sin cruce")))</f>
        <v/>
      </c>
      <c r="AV1434" s="361" t="str" cm="1">
        <f t="array" ref="AV1434">IF(AD1434="","",IF(SUMPRODUCT((AD1434=$AD$989:$AD$1558)*(AH1434=$AH$989:$AH$1558)*(AS1434=$AS$989:$AS$1558)*(AT1434=$AT$989:$AT$1558)*(ROW($AD$989:$AD$1558)&lt;&gt;ROW(AD1434))*((R1434=0)*($R$989:$R$1558&gt;0)+(R1434&gt;0)*($R$989:$R$1558=0)))&gt;0,"SALONES UNIDOS",IF(SUMPRODUCT((AD1434=$AD$989:$AD$1558)*(AH1434=$AH$989:$AH$1558)*((AS1434&lt;$AT$989:$AT$1558)*(AT1434&gt;$AS$989:$AS$1558))*(ROW($AD$989:$AD$1558)&lt;&gt;ROW(AD1434)))&gt;0,"Cruzado","Sin cruce")))</f>
        <v>Sin cruce</v>
      </c>
      <c r="AW1434" s="104" t="str">
        <f t="shared" si="680"/>
        <v>OB7PRINCIPALB</v>
      </c>
      <c r="AX1434" s="104" t="str" cm="1">
        <f t="array" ref="AX1434">IF(AW1434="","",IF(SUMPRODUCT((AW1434=$AW$7:$AW$2042)*(AH1434=$AH$7:$AH$2042)*(AN1434=$AN$7:$AN$2042)*(AO1434=$AO$7:$AO$2042)*(ROW($AW$7:$AW$2042)&lt;&gt;ROW(AW1434))*((R1434=0)*($R$7:$R$2042&gt;0)+(R1434&gt;0)*($R$7:$R$2042=0)))&gt;0,"SALONES UNIDOS",IF(SUMPRODUCT((AW1434=$AW$7:$AW$2042)*(AH1434=$AH$7:$AH$2042)*((AN1434&lt;$AO$7:$AO$2042)*(AO1434&gt;$AN$7:$AN$2042))*(ROW($AW$7:$AW$2042)&lt;&gt;ROW(AW1434)))&gt;0,"Cruzado","Sin cruce")))</f>
        <v>Sin cruce</v>
      </c>
    </row>
    <row r="1435" spans="2:50" ht="19.8" hidden="1" customHeight="1" x14ac:dyDescent="0.25">
      <c r="B1435" s="494" t="s">
        <v>314</v>
      </c>
      <c r="C1435" s="369" t="s">
        <v>970</v>
      </c>
      <c r="D1435" s="369">
        <v>20261</v>
      </c>
      <c r="E1435" s="373" t="s">
        <v>280</v>
      </c>
      <c r="F1435" s="370" t="s">
        <v>291</v>
      </c>
      <c r="G1435" s="373" t="s">
        <v>295</v>
      </c>
      <c r="H1435" s="373">
        <v>7</v>
      </c>
      <c r="I1435" s="373" t="s">
        <v>412</v>
      </c>
      <c r="J1435" s="373" t="s">
        <v>281</v>
      </c>
      <c r="K1435" s="194" t="s">
        <v>408</v>
      </c>
      <c r="L1435" s="364" t="s">
        <v>409</v>
      </c>
      <c r="M1435" s="364" t="s">
        <v>349</v>
      </c>
      <c r="N1435" s="364" t="s">
        <v>318</v>
      </c>
      <c r="O1435" s="373" t="s">
        <v>315</v>
      </c>
      <c r="P1435" s="364">
        <v>0</v>
      </c>
      <c r="Q1435" s="364">
        <v>2</v>
      </c>
      <c r="R1435" s="369">
        <v>2</v>
      </c>
      <c r="S1435" s="364">
        <v>6</v>
      </c>
      <c r="T1435" s="8"/>
      <c r="U1435" s="374">
        <v>13</v>
      </c>
      <c r="V1435" s="370">
        <v>6919367</v>
      </c>
      <c r="W1435" s="373" t="s">
        <v>94</v>
      </c>
      <c r="X1435" s="364" t="s">
        <v>315</v>
      </c>
      <c r="Y1435" s="364"/>
      <c r="Z1435" s="364"/>
      <c r="AA1435" s="364"/>
      <c r="AB1435" s="370"/>
      <c r="AC1435" s="364"/>
      <c r="AD1435" s="364" t="s">
        <v>866</v>
      </c>
      <c r="AE1435" s="370"/>
      <c r="AF1435" s="370"/>
      <c r="AG1435" s="370" t="s">
        <v>301</v>
      </c>
      <c r="AH1435" s="364">
        <v>5</v>
      </c>
      <c r="AI1435" s="364">
        <v>14</v>
      </c>
      <c r="AJ1435" s="364">
        <v>20</v>
      </c>
      <c r="AK1435" s="364">
        <v>16</v>
      </c>
      <c r="AL1435" s="364">
        <v>0</v>
      </c>
      <c r="AM1435" s="22">
        <f t="shared" si="679"/>
        <v>2</v>
      </c>
      <c r="AN1435" s="104">
        <f t="shared" si="675"/>
        <v>0.59722222222222221</v>
      </c>
      <c r="AO1435" s="104">
        <f t="shared" si="676"/>
        <v>0.66666666666666663</v>
      </c>
      <c r="AP1435" s="22" t="str" cm="1">
        <f t="array" ref="AP1435">IF(W1435="","",IF(SUMPRODUCT((W1435=$W$7:$W$2042)*(AH1435=$AH$7:$AH$2042)*(AN1435=$AN$7:$AN$2042)*(AO1435=$AO$7:$AO$2042)*(ROW($W$7:$W$2042)&lt;&gt;ROW(W1435))*((R1435=0)*($R$7:$R$2042&gt;0)+(R1435&gt;0)*($R$7:$R$2042=0)))&gt;0,"SALONES UNIDOS",IF(SUMPRODUCT((W1435=$W$7:$W$2042)*(AH1435=$AH$7:$AH$2042)*((AN1435&lt;$AO$7:$AO$2042)*(AO1435&gt;$AN$7:$AN$2042))*(ROW($W$7:$W$2042)&lt;&gt;ROW(W1435)))&gt;0,"Cruzado","Sin cruce")))</f>
        <v>Sin cruce</v>
      </c>
      <c r="AQ1435" s="22"/>
      <c r="AR1435" s="22"/>
      <c r="AS1435" s="104">
        <f t="shared" si="699"/>
        <v>0.59722222222222221</v>
      </c>
      <c r="AT1435" s="104">
        <f t="shared" si="700"/>
        <v>0.66666666666666663</v>
      </c>
      <c r="AU1435" s="361" t="str" cm="1">
        <f t="array" ref="AU1435">IF(AB1435="","",IF(SUMPRODUCT((AB1435=$AB$989:$AB$1558)*(AH1435=$AH$989:$AH$1558)*(AQ1435=$AQ$989:$AQ$1558)*(AR1435=$AR$989:$AR$1558)*(ROW($AB$989:$AB$1558)&lt;&gt;ROW(AB1435))*((R1435=0)*($R$989:$R$1558&gt;0)+(R1435&gt;0)*($R$989:$R$1558=0)))&gt;0,"SALONES UNIDOS",IF(SUMPRODUCT((AB1435=$AB$989:$AB$1558)*(AH1435=$AH$989:$AH$1558)*((AQ1435&lt;$AR$989:$AR$1558)*(AR1435&gt;$AQ$989:$AQ$1558))*(ROW($AB$989:$AB$1558)&lt;&gt;ROW(AB1435)))&gt;0,"Cruzado","Sin cruce")))</f>
        <v/>
      </c>
      <c r="AV1435" s="361" t="str" cm="1">
        <f t="array" ref="AV1435">IF(AD1435="","",IF(SUMPRODUCT((AD1435=$AD$989:$AD$1558)*(AH1435=$AH$989:$AH$1558)*(AS1435=$AS$989:$AS$1558)*(AT1435=$AT$989:$AT$1558)*(ROW($AD$989:$AD$1558)&lt;&gt;ROW(AD1435))*((R1435=0)*($R$989:$R$1558&gt;0)+(R1435&gt;0)*($R$989:$R$1558=0)))&gt;0,"SALONES UNIDOS",IF(SUMPRODUCT((AD1435=$AD$989:$AD$1558)*(AH1435=$AH$989:$AH$1558)*((AS1435&lt;$AT$989:$AT$1558)*(AT1435&gt;$AS$989:$AS$1558))*(ROW($AD$989:$AD$1558)&lt;&gt;ROW(AD1435)))&gt;0,"Cruzado","Sin cruce")))</f>
        <v>Sin cruce</v>
      </c>
      <c r="AW1435" s="104" t="str">
        <f t="shared" si="680"/>
        <v>OB7PRINCIPALB</v>
      </c>
      <c r="AX1435" s="104" t="str" cm="1">
        <f t="array" ref="AX1435">IF(AW1435="","",IF(SUMPRODUCT((AW1435=$AW$7:$AW$2042)*(AH1435=$AH$7:$AH$2042)*(AN1435=$AN$7:$AN$2042)*(AO1435=$AO$7:$AO$2042)*(ROW($AW$7:$AW$2042)&lt;&gt;ROW(AW1435))*((R1435=0)*($R$7:$R$2042&gt;0)+(R1435&gt;0)*($R$7:$R$2042=0)))&gt;0,"SALONES UNIDOS",IF(SUMPRODUCT((AW1435=$AW$7:$AW$2042)*(AH1435=$AH$7:$AH$2042)*((AN1435&lt;$AO$7:$AO$2042)*(AO1435&gt;$AN$7:$AN$2042))*(ROW($AW$7:$AW$2042)&lt;&gt;ROW(AW1435)))&gt;0,"Cruzado","Sin cruce")))</f>
        <v>Sin cruce</v>
      </c>
    </row>
    <row r="1436" spans="2:50" ht="19.8" hidden="1" customHeight="1" x14ac:dyDescent="0.25">
      <c r="B1436" s="494" t="s">
        <v>314</v>
      </c>
      <c r="C1436" s="369" t="s">
        <v>970</v>
      </c>
      <c r="D1436" s="369">
        <v>20261</v>
      </c>
      <c r="E1436" s="373" t="s">
        <v>280</v>
      </c>
      <c r="F1436" s="370" t="s">
        <v>291</v>
      </c>
      <c r="G1436" s="373" t="s">
        <v>295</v>
      </c>
      <c r="H1436" s="373">
        <v>7</v>
      </c>
      <c r="I1436" s="373" t="s">
        <v>571</v>
      </c>
      <c r="J1436" s="373" t="s">
        <v>281</v>
      </c>
      <c r="K1436" s="194" t="s">
        <v>408</v>
      </c>
      <c r="L1436" s="364" t="s">
        <v>409</v>
      </c>
      <c r="M1436" s="364" t="s">
        <v>349</v>
      </c>
      <c r="N1436" s="364" t="s">
        <v>318</v>
      </c>
      <c r="O1436" s="373" t="s">
        <v>315</v>
      </c>
      <c r="P1436" s="364">
        <v>0</v>
      </c>
      <c r="Q1436" s="364">
        <v>2</v>
      </c>
      <c r="R1436" s="369">
        <v>2</v>
      </c>
      <c r="S1436" s="364">
        <v>6</v>
      </c>
      <c r="T1436" s="8"/>
      <c r="U1436" s="374">
        <v>12</v>
      </c>
      <c r="V1436" s="370">
        <v>6919367</v>
      </c>
      <c r="W1436" s="373" t="s">
        <v>94</v>
      </c>
      <c r="X1436" s="364" t="s">
        <v>315</v>
      </c>
      <c r="Y1436" s="364"/>
      <c r="Z1436" s="364"/>
      <c r="AA1436" s="364"/>
      <c r="AB1436" s="370"/>
      <c r="AC1436" s="364"/>
      <c r="AD1436" s="364" t="s">
        <v>866</v>
      </c>
      <c r="AE1436" s="370"/>
      <c r="AF1436" s="370"/>
      <c r="AG1436" s="370" t="s">
        <v>301</v>
      </c>
      <c r="AH1436" s="364">
        <v>5</v>
      </c>
      <c r="AI1436" s="364">
        <v>16</v>
      </c>
      <c r="AJ1436" s="364">
        <v>0</v>
      </c>
      <c r="AK1436" s="364">
        <v>17</v>
      </c>
      <c r="AL1436" s="364">
        <v>40</v>
      </c>
      <c r="AM1436" s="22">
        <f t="shared" si="679"/>
        <v>2</v>
      </c>
      <c r="AN1436" s="104">
        <f t="shared" si="675"/>
        <v>0.66666666666666663</v>
      </c>
      <c r="AO1436" s="104">
        <f t="shared" si="676"/>
        <v>0.73611111111111116</v>
      </c>
      <c r="AP1436" s="22" t="str" cm="1">
        <f t="array" ref="AP1436">IF(W1436="","",IF(SUMPRODUCT((W1436=$W$7:$W$2042)*(AH1436=$AH$7:$AH$2042)*(AN1436=$AN$7:$AN$2042)*(AO1436=$AO$7:$AO$2042)*(ROW($W$7:$W$2042)&lt;&gt;ROW(W1436))*((R1436=0)*($R$7:$R$2042&gt;0)+(R1436&gt;0)*($R$7:$R$2042=0)))&gt;0,"SALONES UNIDOS",IF(SUMPRODUCT((W1436=$W$7:$W$2042)*(AH1436=$AH$7:$AH$2042)*((AN1436&lt;$AO$7:$AO$2042)*(AO1436&gt;$AN$7:$AN$2042))*(ROW($W$7:$W$2042)&lt;&gt;ROW(W1436)))&gt;0,"Cruzado","Sin cruce")))</f>
        <v>Sin cruce</v>
      </c>
      <c r="AQ1436" s="22"/>
      <c r="AR1436" s="22"/>
      <c r="AS1436" s="104">
        <f t="shared" si="699"/>
        <v>0.66666666666666663</v>
      </c>
      <c r="AT1436" s="104">
        <f t="shared" si="700"/>
        <v>0.73611111111111116</v>
      </c>
      <c r="AU1436" s="361" t="str" cm="1">
        <f t="array" ref="AU1436">IF(AB1436="","",IF(SUMPRODUCT((AB1436=$AB$989:$AB$1558)*(AH1436=$AH$989:$AH$1558)*(AQ1436=$AQ$989:$AQ$1558)*(AR1436=$AR$989:$AR$1558)*(ROW($AB$989:$AB$1558)&lt;&gt;ROW(AB1436))*((R1436=0)*($R$989:$R$1558&gt;0)+(R1436&gt;0)*($R$989:$R$1558=0)))&gt;0,"SALONES UNIDOS",IF(SUMPRODUCT((AB1436=$AB$989:$AB$1558)*(AH1436=$AH$989:$AH$1558)*((AQ1436&lt;$AR$989:$AR$1558)*(AR1436&gt;$AQ$989:$AQ$1558))*(ROW($AB$989:$AB$1558)&lt;&gt;ROW(AB1436)))&gt;0,"Cruzado","Sin cruce")))</f>
        <v/>
      </c>
      <c r="AV1436" s="361" t="str" cm="1">
        <f t="array" ref="AV1436">IF(AD1436="","",IF(SUMPRODUCT((AD1436=$AD$989:$AD$1558)*(AH1436=$AH$989:$AH$1558)*(AS1436=$AS$989:$AS$1558)*(AT1436=$AT$989:$AT$1558)*(ROW($AD$989:$AD$1558)&lt;&gt;ROW(AD1436))*((R1436=0)*($R$989:$R$1558&gt;0)+(R1436&gt;0)*($R$989:$R$1558=0)))&gt;0,"SALONES UNIDOS",IF(SUMPRODUCT((AD1436=$AD$989:$AD$1558)*(AH1436=$AH$989:$AH$1558)*((AS1436&lt;$AT$989:$AT$1558)*(AT1436&gt;$AS$989:$AS$1558))*(ROW($AD$989:$AD$1558)&lt;&gt;ROW(AD1436)))&gt;0,"Cruzado","Sin cruce")))</f>
        <v>Sin cruce</v>
      </c>
      <c r="AW1436" s="104" t="str">
        <f t="shared" si="680"/>
        <v>OB7PRINCIPALB</v>
      </c>
      <c r="AX1436" s="104" t="str" cm="1">
        <f t="array" ref="AX1436">IF(AW1436="","",IF(SUMPRODUCT((AW1436=$AW$7:$AW$2042)*(AH1436=$AH$7:$AH$2042)*(AN1436=$AN$7:$AN$2042)*(AO1436=$AO$7:$AO$2042)*(ROW($AW$7:$AW$2042)&lt;&gt;ROW(AW1436))*((R1436=0)*($R$7:$R$2042&gt;0)+(R1436&gt;0)*($R$7:$R$2042=0)))&gt;0,"SALONES UNIDOS",IF(SUMPRODUCT((AW1436=$AW$7:$AW$2042)*(AH1436=$AH$7:$AH$2042)*((AN1436&lt;$AO$7:$AO$2042)*(AO1436&gt;$AN$7:$AN$2042))*(ROW($AW$7:$AW$2042)&lt;&gt;ROW(AW1436)))&gt;0,"Cruzado","Sin cruce")))</f>
        <v>Sin cruce</v>
      </c>
    </row>
    <row r="1437" spans="2:50" ht="19.8" hidden="1" customHeight="1" x14ac:dyDescent="0.25">
      <c r="B1437" s="494" t="s">
        <v>314</v>
      </c>
      <c r="C1437" s="369" t="s">
        <v>970</v>
      </c>
      <c r="D1437" s="369">
        <v>20261</v>
      </c>
      <c r="E1437" s="373" t="s">
        <v>280</v>
      </c>
      <c r="F1437" s="370" t="s">
        <v>291</v>
      </c>
      <c r="G1437" s="373" t="s">
        <v>295</v>
      </c>
      <c r="H1437" s="373">
        <v>7</v>
      </c>
      <c r="I1437" s="373" t="s">
        <v>281</v>
      </c>
      <c r="J1437" s="373" t="s">
        <v>281</v>
      </c>
      <c r="K1437" s="194" t="s">
        <v>408</v>
      </c>
      <c r="L1437" s="364" t="s">
        <v>409</v>
      </c>
      <c r="M1437" s="364" t="s">
        <v>349</v>
      </c>
      <c r="N1437" s="364" t="s">
        <v>318</v>
      </c>
      <c r="O1437" s="373" t="s">
        <v>315</v>
      </c>
      <c r="P1437" s="364">
        <v>2</v>
      </c>
      <c r="Q1437" s="364">
        <v>0</v>
      </c>
      <c r="R1437" s="369">
        <v>2</v>
      </c>
      <c r="S1437" s="364">
        <v>6</v>
      </c>
      <c r="T1437" s="8"/>
      <c r="U1437" s="374">
        <v>25</v>
      </c>
      <c r="V1437" s="370">
        <v>6919367</v>
      </c>
      <c r="W1437" s="373" t="s">
        <v>94</v>
      </c>
      <c r="X1437" s="364" t="s">
        <v>315</v>
      </c>
      <c r="Y1437" s="364"/>
      <c r="Z1437" s="364"/>
      <c r="AA1437" s="364"/>
      <c r="AB1437" s="364" t="s">
        <v>847</v>
      </c>
      <c r="AC1437" s="364"/>
      <c r="AD1437" s="369"/>
      <c r="AE1437" s="370"/>
      <c r="AF1437" s="370"/>
      <c r="AG1437" s="370" t="s">
        <v>559</v>
      </c>
      <c r="AH1437" s="364">
        <v>5</v>
      </c>
      <c r="AI1437" s="364">
        <v>17</v>
      </c>
      <c r="AJ1437" s="364">
        <v>40</v>
      </c>
      <c r="AK1437" s="364">
        <v>19</v>
      </c>
      <c r="AL1437" s="364">
        <v>20</v>
      </c>
      <c r="AM1437" s="22">
        <f t="shared" si="679"/>
        <v>2</v>
      </c>
      <c r="AN1437" s="104">
        <f t="shared" si="675"/>
        <v>0.73611111111111116</v>
      </c>
      <c r="AO1437" s="104">
        <f t="shared" si="676"/>
        <v>0.80555555555555547</v>
      </c>
      <c r="AP1437" s="22" t="str" cm="1">
        <f t="array" ref="AP1437">IF(W1437="","",IF(SUMPRODUCT((W1437=$W$7:$W$2042)*(AH1437=$AH$7:$AH$2042)*(AN1437=$AN$7:$AN$2042)*(AO1437=$AO$7:$AO$2042)*(ROW($W$7:$W$2042)&lt;&gt;ROW(W1437))*((R1437=0)*($R$7:$R$2042&gt;0)+(R1437&gt;0)*($R$7:$R$2042=0)))&gt;0,"SALONES UNIDOS",IF(SUMPRODUCT((W1437=$W$7:$W$2042)*(AH1437=$AH$7:$AH$2042)*((AN1437&lt;$AO$7:$AO$2042)*(AO1437&gt;$AN$7:$AN$2042))*(ROW($W$7:$W$2042)&lt;&gt;ROW(W1437)))&gt;0,"Cruzado","Sin cruce")))</f>
        <v>Sin cruce</v>
      </c>
      <c r="AQ1437" s="104">
        <f t="shared" ref="AQ1437:AR1438" si="701">AN1437</f>
        <v>0.73611111111111116</v>
      </c>
      <c r="AR1437" s="104">
        <f t="shared" si="701"/>
        <v>0.80555555555555547</v>
      </c>
      <c r="AS1437" s="22"/>
      <c r="AT1437" s="22"/>
      <c r="AU1437" s="361" t="str" cm="1">
        <f t="array" ref="AU1437">IF(AB1437="","",IF(SUMPRODUCT((AB1437=$AB$989:$AB$1558)*(AH1437=$AH$989:$AH$1558)*(AQ1437=$AQ$989:$AQ$1558)*(AR1437=$AR$989:$AR$1558)*(ROW($AB$989:$AB$1558)&lt;&gt;ROW(AB1437))*((R1437=0)*($R$989:$R$1558&gt;0)+(R1437&gt;0)*($R$989:$R$1558=0)))&gt;0,"SALONES UNIDOS",IF(SUMPRODUCT((AB1437=$AB$989:$AB$1558)*(AH1437=$AH$989:$AH$1558)*((AQ1437&lt;$AR$989:$AR$1558)*(AR1437&gt;$AQ$989:$AQ$1558))*(ROW($AB$989:$AB$1558)&lt;&gt;ROW(AB1437)))&gt;0,"Cruzado","Sin cruce")))</f>
        <v>Sin cruce</v>
      </c>
      <c r="AV1437" s="361" t="str" cm="1">
        <f t="array" ref="AV1437">IF(AD1437="","",IF(SUMPRODUCT((AD1437=$AD$989:$AD$1558)*(AH1437=$AH$989:$AH$1558)*(AS1437=$AS$989:$AS$1558)*(AT1437=$AT$989:$AT$1558)*(ROW($AD$989:$AD$1558)&lt;&gt;ROW(AD1437))*((R1437=0)*($R$989:$R$1558&gt;0)+(R1437&gt;0)*($R$989:$R$1558=0)))&gt;0,"SALONES UNIDOS",IF(SUMPRODUCT((AD1437=$AD$989:$AD$1558)*(AH1437=$AH$989:$AH$1558)*((AS1437&lt;$AT$989:$AT$1558)*(AT1437&gt;$AS$989:$AS$1558))*(ROW($AD$989:$AD$1558)&lt;&gt;ROW(AD1437)))&gt;0,"Cruzado","Sin cruce")))</f>
        <v/>
      </c>
      <c r="AW1437" s="104" t="str">
        <f t="shared" si="680"/>
        <v>OB7PRINCIPALB</v>
      </c>
      <c r="AX1437" s="104" t="str" cm="1">
        <f t="array" ref="AX1437">IF(AW1437="","",IF(SUMPRODUCT((AW1437=$AW$7:$AW$2042)*(AH1437=$AH$7:$AH$2042)*(AN1437=$AN$7:$AN$2042)*(AO1437=$AO$7:$AO$2042)*(ROW($AW$7:$AW$2042)&lt;&gt;ROW(AW1437))*((R1437=0)*($R$7:$R$2042&gt;0)+(R1437&gt;0)*($R$7:$R$2042=0)))&gt;0,"SALONES UNIDOS",IF(SUMPRODUCT((AW1437=$AW$7:$AW$2042)*(AH1437=$AH$7:$AH$2042)*((AN1437&lt;$AO$7:$AO$2042)*(AO1437&gt;$AN$7:$AN$2042))*(ROW($AW$7:$AW$2042)&lt;&gt;ROW(AW1437)))&gt;0,"Cruzado","Sin cruce")))</f>
        <v>Sin cruce</v>
      </c>
    </row>
    <row r="1438" spans="2:50" ht="19.8" hidden="1" customHeight="1" x14ac:dyDescent="0.25">
      <c r="B1438" s="494" t="s">
        <v>314</v>
      </c>
      <c r="C1438" s="369" t="s">
        <v>970</v>
      </c>
      <c r="D1438" s="369">
        <v>20261</v>
      </c>
      <c r="E1438" s="373" t="s">
        <v>280</v>
      </c>
      <c r="F1438" s="370" t="s">
        <v>291</v>
      </c>
      <c r="G1438" s="373" t="s">
        <v>295</v>
      </c>
      <c r="H1438" s="373">
        <v>7</v>
      </c>
      <c r="I1438" s="373" t="s">
        <v>281</v>
      </c>
      <c r="J1438" s="373" t="s">
        <v>281</v>
      </c>
      <c r="K1438" s="194" t="s">
        <v>408</v>
      </c>
      <c r="L1438" s="364" t="s">
        <v>409</v>
      </c>
      <c r="M1438" s="364" t="s">
        <v>349</v>
      </c>
      <c r="N1438" s="364" t="s">
        <v>318</v>
      </c>
      <c r="O1438" s="373" t="s">
        <v>315</v>
      </c>
      <c r="P1438" s="364">
        <v>0</v>
      </c>
      <c r="Q1438" s="364">
        <v>6</v>
      </c>
      <c r="R1438" s="369">
        <v>6</v>
      </c>
      <c r="S1438" s="364">
        <v>6</v>
      </c>
      <c r="T1438" s="8"/>
      <c r="U1438" s="374">
        <v>25</v>
      </c>
      <c r="V1438" s="370">
        <v>6919367</v>
      </c>
      <c r="W1438" s="373" t="s">
        <v>94</v>
      </c>
      <c r="X1438" s="364" t="s">
        <v>315</v>
      </c>
      <c r="Y1438" s="364"/>
      <c r="Z1438" s="364"/>
      <c r="AA1438" s="364"/>
      <c r="AB1438" s="364" t="s">
        <v>842</v>
      </c>
      <c r="AC1438" s="364"/>
      <c r="AD1438" s="369"/>
      <c r="AE1438" s="370"/>
      <c r="AF1438" s="370"/>
      <c r="AG1438" s="370" t="s">
        <v>301</v>
      </c>
      <c r="AH1438" s="364">
        <v>6</v>
      </c>
      <c r="AI1438" s="364">
        <v>13</v>
      </c>
      <c r="AJ1438" s="364">
        <v>30</v>
      </c>
      <c r="AK1438" s="364">
        <v>18</v>
      </c>
      <c r="AL1438" s="364">
        <v>30</v>
      </c>
      <c r="AM1438" s="22">
        <f t="shared" si="679"/>
        <v>6</v>
      </c>
      <c r="AN1438" s="104">
        <f t="shared" si="675"/>
        <v>0.5625</v>
      </c>
      <c r="AO1438" s="104">
        <f t="shared" si="676"/>
        <v>0.77083333333333337</v>
      </c>
      <c r="AP1438" s="22" t="str" cm="1">
        <f t="array" ref="AP1438">IF(W1438="","",IF(SUMPRODUCT((W1438=$W$7:$W$2042)*(AH1438=$AH$7:$AH$2042)*(AN1438=$AN$7:$AN$2042)*(AO1438=$AO$7:$AO$2042)*(ROW($W$7:$W$2042)&lt;&gt;ROW(W1438))*((R1438=0)*($R$7:$R$2042&gt;0)+(R1438&gt;0)*($R$7:$R$2042=0)))&gt;0,"SALONES UNIDOS",IF(SUMPRODUCT((W1438=$W$7:$W$2042)*(AH1438=$AH$7:$AH$2042)*((AN1438&lt;$AO$7:$AO$2042)*(AO1438&gt;$AN$7:$AN$2042))*(ROW($W$7:$W$2042)&lt;&gt;ROW(W1438)))&gt;0,"Cruzado","Sin cruce")))</f>
        <v>Sin cruce</v>
      </c>
      <c r="AQ1438" s="104">
        <f t="shared" si="701"/>
        <v>0.5625</v>
      </c>
      <c r="AR1438" s="104">
        <f t="shared" si="701"/>
        <v>0.77083333333333337</v>
      </c>
      <c r="AS1438" s="22"/>
      <c r="AT1438" s="22"/>
      <c r="AU1438" s="361" t="str" cm="1">
        <f t="array" ref="AU1438">IF(AB1438="","",IF(SUMPRODUCT((AB1438=$AB$989:$AB$1558)*(AH1438=$AH$989:$AH$1558)*(AQ1438=$AQ$989:$AQ$1558)*(AR1438=$AR$989:$AR$1558)*(ROW($AB$989:$AB$1558)&lt;&gt;ROW(AB1438))*((R1438=0)*($R$989:$R$1558&gt;0)+(R1438&gt;0)*($R$989:$R$1558=0)))&gt;0,"SALONES UNIDOS",IF(SUMPRODUCT((AB1438=$AB$989:$AB$1558)*(AH1438=$AH$989:$AH$1558)*((AQ1438&lt;$AR$989:$AR$1558)*(AR1438&gt;$AQ$989:$AQ$1558))*(ROW($AB$989:$AB$1558)&lt;&gt;ROW(AB1438)))&gt;0,"Cruzado","Sin cruce")))</f>
        <v>Sin cruce</v>
      </c>
      <c r="AV1438" s="361" t="str" cm="1">
        <f t="array" ref="AV1438">IF(AD1438="","",IF(SUMPRODUCT((AD1438=$AD$989:$AD$1558)*(AH1438=$AH$989:$AH$1558)*(AS1438=$AS$989:$AS$1558)*(AT1438=$AT$989:$AT$1558)*(ROW($AD$989:$AD$1558)&lt;&gt;ROW(AD1438))*((R1438=0)*($R$989:$R$1558&gt;0)+(R1438&gt;0)*($R$989:$R$1558=0)))&gt;0,"SALONES UNIDOS",IF(SUMPRODUCT((AD1438=$AD$989:$AD$1558)*(AH1438=$AH$989:$AH$1558)*((AS1438&lt;$AT$989:$AT$1558)*(AT1438&gt;$AS$989:$AS$1558))*(ROW($AD$989:$AD$1558)&lt;&gt;ROW(AD1438)))&gt;0,"Cruzado","Sin cruce")))</f>
        <v/>
      </c>
      <c r="AW1438" s="104" t="str">
        <f t="shared" si="680"/>
        <v>OB7PRINCIPALB</v>
      </c>
      <c r="AX1438" s="104" t="str" cm="1">
        <f t="array" ref="AX1438">IF(AW1438="","",IF(SUMPRODUCT((AW1438=$AW$7:$AW$2042)*(AH1438=$AH$7:$AH$2042)*(AN1438=$AN$7:$AN$2042)*(AO1438=$AO$7:$AO$2042)*(ROW($AW$7:$AW$2042)&lt;&gt;ROW(AW1438))*((R1438=0)*($R$7:$R$2042&gt;0)+(R1438&gt;0)*($R$7:$R$2042=0)))&gt;0,"SALONES UNIDOS",IF(SUMPRODUCT((AW1438=$AW$7:$AW$2042)*(AH1438=$AH$7:$AH$2042)*((AN1438&lt;$AO$7:$AO$2042)*(AO1438&gt;$AN$7:$AN$2042))*(ROW($AW$7:$AW$2042)&lt;&gt;ROW(AW1438)))&gt;0,"Cruzado","Sin cruce")))</f>
        <v>Sin cruce</v>
      </c>
    </row>
    <row r="1439" spans="2:50" ht="19.8" hidden="1" customHeight="1" x14ac:dyDescent="0.25">
      <c r="B1439" s="494" t="s">
        <v>314</v>
      </c>
      <c r="C1439" s="369" t="s">
        <v>970</v>
      </c>
      <c r="D1439" s="369">
        <v>20261</v>
      </c>
      <c r="E1439" s="373" t="s">
        <v>280</v>
      </c>
      <c r="F1439" s="370" t="s">
        <v>291</v>
      </c>
      <c r="G1439" s="373" t="s">
        <v>295</v>
      </c>
      <c r="H1439" s="373">
        <v>7</v>
      </c>
      <c r="I1439" s="373" t="s">
        <v>281</v>
      </c>
      <c r="J1439" s="373" t="s">
        <v>281</v>
      </c>
      <c r="K1439" s="194" t="s">
        <v>720</v>
      </c>
      <c r="L1439" s="364" t="s">
        <v>993</v>
      </c>
      <c r="M1439" s="364" t="s">
        <v>324</v>
      </c>
      <c r="N1439" s="364" t="s">
        <v>318</v>
      </c>
      <c r="O1439" s="373" t="s">
        <v>321</v>
      </c>
      <c r="P1439" s="364">
        <v>3</v>
      </c>
      <c r="Q1439" s="364">
        <v>2</v>
      </c>
      <c r="R1439" s="369">
        <v>5</v>
      </c>
      <c r="S1439" s="364">
        <v>4</v>
      </c>
      <c r="T1439" s="8"/>
      <c r="U1439" s="374">
        <v>18</v>
      </c>
      <c r="V1439" s="491">
        <v>71221525</v>
      </c>
      <c r="W1439" s="491" t="s">
        <v>1042</v>
      </c>
      <c r="X1439" s="364" t="s">
        <v>399</v>
      </c>
      <c r="Y1439" s="364"/>
      <c r="Z1439" s="364"/>
      <c r="AA1439" s="364"/>
      <c r="AB1439" s="370"/>
      <c r="AC1439" s="364"/>
      <c r="AD1439" s="369"/>
      <c r="AE1439" s="370"/>
      <c r="AF1439" s="370"/>
      <c r="AG1439" s="364" t="s">
        <v>319</v>
      </c>
      <c r="AH1439" s="364">
        <v>2</v>
      </c>
      <c r="AI1439" s="364">
        <v>12</v>
      </c>
      <c r="AJ1439" s="364">
        <v>40</v>
      </c>
      <c r="AK1439" s="364">
        <v>16</v>
      </c>
      <c r="AL1439" s="364">
        <v>50</v>
      </c>
      <c r="AM1439" s="22">
        <f t="shared" si="679"/>
        <v>5</v>
      </c>
      <c r="AN1439" s="104">
        <f t="shared" si="675"/>
        <v>0.52777777777777779</v>
      </c>
      <c r="AO1439" s="104">
        <f t="shared" si="676"/>
        <v>0.70138888888888884</v>
      </c>
      <c r="AP1439" s="22" t="str" cm="1">
        <f t="array" ref="AP1439">IF(W1439="","",IF(SUMPRODUCT((W1439=$W$7:$W$2042)*(AH1439=$AH$7:$AH$2042)*(AN1439=$AN$7:$AN$2042)*(AO1439=$AO$7:$AO$2042)*(ROW($W$7:$W$2042)&lt;&gt;ROW(W1439))*((R1439=0)*($R$7:$R$2042&gt;0)+(R1439&gt;0)*($R$7:$R$2042=0)))&gt;0,"SALONES UNIDOS",IF(SUMPRODUCT((W1439=$W$7:$W$2042)*(AH1439=$AH$7:$AH$2042)*((AN1439&lt;$AO$7:$AO$2042)*(AO1439&gt;$AN$7:$AN$2042))*(ROW($W$7:$W$2042)&lt;&gt;ROW(W1439)))&gt;0,"Cruzado","Sin cruce")))</f>
        <v>Sin cruce</v>
      </c>
      <c r="AQ1439" s="104"/>
      <c r="AR1439" s="104"/>
      <c r="AS1439" s="22"/>
      <c r="AT1439" s="22"/>
      <c r="AU1439" s="361" t="str" cm="1">
        <f t="array" ref="AU1439">IF(AB1439="","",IF(SUMPRODUCT((AB1439=$AB$989:$AB$1558)*(AH1439=$AH$989:$AH$1558)*(AQ1439=$AQ$989:$AQ$1558)*(AR1439=$AR$989:$AR$1558)*(ROW($AB$989:$AB$1558)&lt;&gt;ROW(AB1439))*((R1439=0)*($R$989:$R$1558&gt;0)+(R1439&gt;0)*($R$989:$R$1558=0)))&gt;0,"SALONES UNIDOS",IF(SUMPRODUCT((AB1439=$AB$989:$AB$1558)*(AH1439=$AH$989:$AH$1558)*((AQ1439&lt;$AR$989:$AR$1558)*(AR1439&gt;$AQ$989:$AQ$1558))*(ROW($AB$989:$AB$1558)&lt;&gt;ROW(AB1439)))&gt;0,"Cruzado","Sin cruce")))</f>
        <v/>
      </c>
      <c r="AV1439" s="361" t="str" cm="1">
        <f t="array" ref="AV1439">IF(AD1439="","",IF(SUMPRODUCT((AD1439=$AD$989:$AD$1558)*(AH1439=$AH$989:$AH$1558)*(AS1439=$AS$989:$AS$1558)*(AT1439=$AT$989:$AT$1558)*(ROW($AD$989:$AD$1558)&lt;&gt;ROW(AD1439))*((R1439=0)*($R$989:$R$1558&gt;0)+(R1439&gt;0)*($R$989:$R$1558=0)))&gt;0,"SALONES UNIDOS",IF(SUMPRODUCT((AD1439=$AD$989:$AD$1558)*(AH1439=$AH$989:$AH$1558)*((AS1439&lt;$AT$989:$AT$1558)*(AT1439&gt;$AS$989:$AS$1558))*(ROW($AD$989:$AD$1558)&lt;&gt;ROW(AD1439)))&gt;0,"Cruzado","Sin cruce")))</f>
        <v/>
      </c>
      <c r="AW1439" s="104" t="str">
        <f t="shared" si="680"/>
        <v>OB7PRINCIPALB</v>
      </c>
      <c r="AX1439" s="104" t="str" cm="1">
        <f t="array" ref="AX1439">IF(AW1439="","",IF(SUMPRODUCT((AW1439=$AW$7:$AW$2042)*(AH1439=$AH$7:$AH$2042)*(AN1439=$AN$7:$AN$2042)*(AO1439=$AO$7:$AO$2042)*(ROW($AW$7:$AW$2042)&lt;&gt;ROW(AW1439))*((R1439=0)*($R$7:$R$2042&gt;0)+(R1439&gt;0)*($R$7:$R$2042=0)))&gt;0,"SALONES UNIDOS",IF(SUMPRODUCT((AW1439=$AW$7:$AW$2042)*(AH1439=$AH$7:$AH$2042)*((AN1439&lt;$AO$7:$AO$2042)*(AO1439&gt;$AN$7:$AN$2042))*(ROW($AW$7:$AW$2042)&lt;&gt;ROW(AW1439)))&gt;0,"Cruzado","Sin cruce")))</f>
        <v>Sin cruce</v>
      </c>
    </row>
    <row r="1440" spans="2:50" ht="19.8" hidden="1" customHeight="1" x14ac:dyDescent="0.25">
      <c r="B1440" s="494" t="s">
        <v>314</v>
      </c>
      <c r="C1440" s="369" t="s">
        <v>971</v>
      </c>
      <c r="D1440" s="369">
        <v>20261</v>
      </c>
      <c r="E1440" s="373" t="s">
        <v>280</v>
      </c>
      <c r="F1440" s="370" t="s">
        <v>291</v>
      </c>
      <c r="G1440" s="373" t="s">
        <v>296</v>
      </c>
      <c r="H1440" s="373">
        <v>1</v>
      </c>
      <c r="I1440" s="373" t="s">
        <v>283</v>
      </c>
      <c r="J1440" s="373" t="s">
        <v>283</v>
      </c>
      <c r="K1440" s="194" t="s">
        <v>734</v>
      </c>
      <c r="L1440" s="364" t="s">
        <v>377</v>
      </c>
      <c r="M1440" s="364" t="s">
        <v>346</v>
      </c>
      <c r="N1440" s="364" t="s">
        <v>339</v>
      </c>
      <c r="O1440" s="373" t="s">
        <v>315</v>
      </c>
      <c r="P1440" s="364">
        <v>2</v>
      </c>
      <c r="Q1440" s="364">
        <v>0</v>
      </c>
      <c r="R1440" s="369">
        <v>2</v>
      </c>
      <c r="S1440" s="364">
        <v>3</v>
      </c>
      <c r="T1440" s="8"/>
      <c r="U1440" s="374">
        <v>25</v>
      </c>
      <c r="V1440" s="370">
        <v>22291445</v>
      </c>
      <c r="W1440" s="373" t="s">
        <v>187</v>
      </c>
      <c r="X1440" s="364" t="s">
        <v>315</v>
      </c>
      <c r="Y1440" s="364"/>
      <c r="Z1440" s="364"/>
      <c r="AA1440" s="364"/>
      <c r="AB1440" s="364" t="s">
        <v>837</v>
      </c>
      <c r="AC1440" s="364"/>
      <c r="AD1440" s="369"/>
      <c r="AE1440" s="370"/>
      <c r="AF1440" s="370"/>
      <c r="AG1440" s="370" t="s">
        <v>559</v>
      </c>
      <c r="AH1440" s="364">
        <v>5</v>
      </c>
      <c r="AI1440" s="364">
        <v>18</v>
      </c>
      <c r="AJ1440" s="364">
        <v>30</v>
      </c>
      <c r="AK1440" s="364">
        <v>20</v>
      </c>
      <c r="AL1440" s="364">
        <v>10</v>
      </c>
      <c r="AM1440" s="22">
        <f t="shared" si="679"/>
        <v>2</v>
      </c>
      <c r="AN1440" s="104">
        <f t="shared" si="675"/>
        <v>0.77083333333333337</v>
      </c>
      <c r="AO1440" s="104">
        <f t="shared" si="676"/>
        <v>0.84027777777777779</v>
      </c>
      <c r="AP1440" s="22" t="str" cm="1">
        <f t="array" ref="AP1440">IF(W1440="","",IF(SUMPRODUCT((W1440=$W$7:$W$2042)*(AH1440=$AH$7:$AH$2042)*(AN1440=$AN$7:$AN$2042)*(AO1440=$AO$7:$AO$2042)*(ROW($W$7:$W$2042)&lt;&gt;ROW(W1440))*((R1440=0)*($R$7:$R$2042&gt;0)+(R1440&gt;0)*($R$7:$R$2042=0)))&gt;0,"SALONES UNIDOS",IF(SUMPRODUCT((W1440=$W$7:$W$2042)*(AH1440=$AH$7:$AH$2042)*((AN1440&lt;$AO$7:$AO$2042)*(AO1440&gt;$AN$7:$AN$2042))*(ROW($W$7:$W$2042)&lt;&gt;ROW(W1440)))&gt;0,"Cruzado","Sin cruce")))</f>
        <v>Sin cruce</v>
      </c>
      <c r="AQ1440" s="104">
        <f>AN1440</f>
        <v>0.77083333333333337</v>
      </c>
      <c r="AR1440" s="104">
        <f>AO1440</f>
        <v>0.84027777777777779</v>
      </c>
      <c r="AS1440" s="22"/>
      <c r="AT1440" s="22"/>
      <c r="AU1440" s="361" t="str" cm="1">
        <f t="array" ref="AU1440">IF(AB1440="","",IF(SUMPRODUCT((AB1440=$AB$989:$AB$1558)*(AH1440=$AH$989:$AH$1558)*(AQ1440=$AQ$989:$AQ$1558)*(AR1440=$AR$989:$AR$1558)*(ROW($AB$989:$AB$1558)&lt;&gt;ROW(AB1440))*((R1440=0)*($R$989:$R$1558&gt;0)+(R1440&gt;0)*($R$989:$R$1558=0)))&gt;0,"SALONES UNIDOS",IF(SUMPRODUCT((AB1440=$AB$989:$AB$1558)*(AH1440=$AH$989:$AH$1558)*((AQ1440&lt;$AR$989:$AR$1558)*(AR1440&gt;$AQ$989:$AQ$1558))*(ROW($AB$989:$AB$1558)&lt;&gt;ROW(AB1440)))&gt;0,"Cruzado","Sin cruce")))</f>
        <v>Sin cruce</v>
      </c>
      <c r="AV1440" s="361" t="str" cm="1">
        <f t="array" ref="AV1440">IF(AD1440="","",IF(SUMPRODUCT((AD1440=$AD$989:$AD$1558)*(AH1440=$AH$989:$AH$1558)*(AS1440=$AS$989:$AS$1558)*(AT1440=$AT$989:$AT$1558)*(ROW($AD$989:$AD$1558)&lt;&gt;ROW(AD1440))*((R1440=0)*($R$989:$R$1558&gt;0)+(R1440&gt;0)*($R$989:$R$1558=0)))&gt;0,"SALONES UNIDOS",IF(SUMPRODUCT((AD1440=$AD$989:$AD$1558)*(AH1440=$AH$989:$AH$1558)*((AS1440&lt;$AT$989:$AT$1558)*(AT1440&gt;$AS$989:$AS$1558))*(ROW($AD$989:$AD$1558)&lt;&gt;ROW(AD1440)))&gt;0,"Cruzado","Sin cruce")))</f>
        <v/>
      </c>
      <c r="AW1440" s="104" t="str">
        <f t="shared" si="680"/>
        <v>PS1PRINCIPALC</v>
      </c>
      <c r="AX1440" s="104" t="str" cm="1">
        <f t="array" ref="AX1440">IF(AW1440="","",IF(SUMPRODUCT((AW1440=$AW$7:$AW$2042)*(AH1440=$AH$7:$AH$2042)*(AN1440=$AN$7:$AN$2042)*(AO1440=$AO$7:$AO$2042)*(ROW($AW$7:$AW$2042)&lt;&gt;ROW(AW1440))*((R1440=0)*($R$7:$R$2042&gt;0)+(R1440&gt;0)*($R$7:$R$2042=0)))&gt;0,"SALONES UNIDOS",IF(SUMPRODUCT((AW1440=$AW$7:$AW$2042)*(AH1440=$AH$7:$AH$2042)*((AN1440&lt;$AO$7:$AO$2042)*(AO1440&gt;$AN$7:$AN$2042))*(ROW($AW$7:$AW$2042)&lt;&gt;ROW(AW1440)))&gt;0,"Cruzado","Sin cruce")))</f>
        <v>Sin cruce</v>
      </c>
    </row>
    <row r="1441" spans="2:50" ht="19.8" hidden="1" customHeight="1" x14ac:dyDescent="0.25">
      <c r="B1441" s="494" t="s">
        <v>314</v>
      </c>
      <c r="C1441" s="369" t="s">
        <v>971</v>
      </c>
      <c r="D1441" s="369">
        <v>20261</v>
      </c>
      <c r="E1441" s="373" t="s">
        <v>280</v>
      </c>
      <c r="F1441" s="370" t="s">
        <v>291</v>
      </c>
      <c r="G1441" s="373" t="s">
        <v>296</v>
      </c>
      <c r="H1441" s="373">
        <v>1</v>
      </c>
      <c r="I1441" s="373" t="s">
        <v>283</v>
      </c>
      <c r="J1441" s="373" t="s">
        <v>283</v>
      </c>
      <c r="K1441" s="194" t="s">
        <v>734</v>
      </c>
      <c r="L1441" s="364" t="s">
        <v>377</v>
      </c>
      <c r="M1441" s="364" t="s">
        <v>346</v>
      </c>
      <c r="N1441" s="364" t="s">
        <v>339</v>
      </c>
      <c r="O1441" s="373" t="s">
        <v>315</v>
      </c>
      <c r="P1441" s="364">
        <v>0</v>
      </c>
      <c r="Q1441" s="364">
        <v>2</v>
      </c>
      <c r="R1441" s="369">
        <v>2</v>
      </c>
      <c r="S1441" s="364">
        <v>3</v>
      </c>
      <c r="T1441" s="8"/>
      <c r="U1441" s="374">
        <v>25</v>
      </c>
      <c r="V1441" s="370">
        <v>22291445</v>
      </c>
      <c r="W1441" s="373" t="s">
        <v>187</v>
      </c>
      <c r="X1441" s="364" t="s">
        <v>315</v>
      </c>
      <c r="Y1441" s="364"/>
      <c r="Z1441" s="364"/>
      <c r="AA1441" s="364"/>
      <c r="AB1441" s="370"/>
      <c r="AC1441" s="364"/>
      <c r="AD1441" s="364" t="s">
        <v>835</v>
      </c>
      <c r="AE1441" s="370"/>
      <c r="AF1441" s="370"/>
      <c r="AG1441" s="370" t="s">
        <v>301</v>
      </c>
      <c r="AH1441" s="364">
        <v>5</v>
      </c>
      <c r="AI1441" s="364">
        <v>20</v>
      </c>
      <c r="AJ1441" s="364">
        <v>10</v>
      </c>
      <c r="AK1441" s="364">
        <v>21</v>
      </c>
      <c r="AL1441" s="364">
        <v>50</v>
      </c>
      <c r="AM1441" s="22">
        <f t="shared" si="679"/>
        <v>2</v>
      </c>
      <c r="AN1441" s="104">
        <f t="shared" si="675"/>
        <v>0.84027777777777779</v>
      </c>
      <c r="AO1441" s="104">
        <f t="shared" si="676"/>
        <v>0.90972222222222221</v>
      </c>
      <c r="AP1441" s="22" t="str" cm="1">
        <f t="array" ref="AP1441">IF(W1441="","",IF(SUMPRODUCT((W1441=$W$7:$W$2042)*(AH1441=$AH$7:$AH$2042)*(AN1441=$AN$7:$AN$2042)*(AO1441=$AO$7:$AO$2042)*(ROW($W$7:$W$2042)&lt;&gt;ROW(W1441))*((R1441=0)*($R$7:$R$2042&gt;0)+(R1441&gt;0)*($R$7:$R$2042=0)))&gt;0,"SALONES UNIDOS",IF(SUMPRODUCT((W1441=$W$7:$W$2042)*(AH1441=$AH$7:$AH$2042)*((AN1441&lt;$AO$7:$AO$2042)*(AO1441&gt;$AN$7:$AN$2042))*(ROW($W$7:$W$2042)&lt;&gt;ROW(W1441)))&gt;0,"Cruzado","Sin cruce")))</f>
        <v>Sin cruce</v>
      </c>
      <c r="AQ1441" s="22"/>
      <c r="AR1441" s="22"/>
      <c r="AS1441" s="104">
        <f>AN1441</f>
        <v>0.84027777777777779</v>
      </c>
      <c r="AT1441" s="104">
        <f>AO1441</f>
        <v>0.90972222222222221</v>
      </c>
      <c r="AU1441" s="361" t="str" cm="1">
        <f t="array" ref="AU1441">IF(AB1441="","",IF(SUMPRODUCT((AB1441=$AB$989:$AB$1558)*(AH1441=$AH$989:$AH$1558)*(AQ1441=$AQ$989:$AQ$1558)*(AR1441=$AR$989:$AR$1558)*(ROW($AB$989:$AB$1558)&lt;&gt;ROW(AB1441))*((R1441=0)*($R$989:$R$1558&gt;0)+(R1441&gt;0)*($R$989:$R$1558=0)))&gt;0,"SALONES UNIDOS",IF(SUMPRODUCT((AB1441=$AB$989:$AB$1558)*(AH1441=$AH$989:$AH$1558)*((AQ1441&lt;$AR$989:$AR$1558)*(AR1441&gt;$AQ$989:$AQ$1558))*(ROW($AB$989:$AB$1558)&lt;&gt;ROW(AB1441)))&gt;0,"Cruzado","Sin cruce")))</f>
        <v/>
      </c>
      <c r="AV1441" s="361" t="str" cm="1">
        <f t="array" ref="AV1441">IF(AD1441="","",IF(SUMPRODUCT((AD1441=$AD$989:$AD$1558)*(AH1441=$AH$989:$AH$1558)*(AS1441=$AS$989:$AS$1558)*(AT1441=$AT$989:$AT$1558)*(ROW($AD$989:$AD$1558)&lt;&gt;ROW(AD1441))*((R1441=0)*($R$989:$R$1558&gt;0)+(R1441&gt;0)*($R$989:$R$1558=0)))&gt;0,"SALONES UNIDOS",IF(SUMPRODUCT((AD1441=$AD$989:$AD$1558)*(AH1441=$AH$989:$AH$1558)*((AS1441&lt;$AT$989:$AT$1558)*(AT1441&gt;$AS$989:$AS$1558))*(ROW($AD$989:$AD$1558)&lt;&gt;ROW(AD1441)))&gt;0,"Cruzado","Sin cruce")))</f>
        <v>Sin cruce</v>
      </c>
      <c r="AW1441" s="104" t="str">
        <f t="shared" si="680"/>
        <v>PS1PRINCIPALC</v>
      </c>
      <c r="AX1441" s="104" t="str" cm="1">
        <f t="array" ref="AX1441">IF(AW1441="","",IF(SUMPRODUCT((AW1441=$AW$7:$AW$2042)*(AH1441=$AH$7:$AH$2042)*(AN1441=$AN$7:$AN$2042)*(AO1441=$AO$7:$AO$2042)*(ROW($AW$7:$AW$2042)&lt;&gt;ROW(AW1441))*((R1441=0)*($R$7:$R$2042&gt;0)+(R1441&gt;0)*($R$7:$R$2042=0)))&gt;0,"SALONES UNIDOS",IF(SUMPRODUCT((AW1441=$AW$7:$AW$2042)*(AH1441=$AH$7:$AH$2042)*((AN1441&lt;$AO$7:$AO$2042)*(AO1441&gt;$AN$7:$AN$2042))*(ROW($AW$7:$AW$2042)&lt;&gt;ROW(AW1441)))&gt;0,"Cruzado","Sin cruce")))</f>
        <v>Sin cruce</v>
      </c>
    </row>
    <row r="1442" spans="2:50" ht="19.8" hidden="1" customHeight="1" x14ac:dyDescent="0.25">
      <c r="B1442" s="494" t="s">
        <v>314</v>
      </c>
      <c r="C1442" s="369" t="s">
        <v>971</v>
      </c>
      <c r="D1442" s="369">
        <v>20261</v>
      </c>
      <c r="E1442" s="373" t="s">
        <v>280</v>
      </c>
      <c r="F1442" s="370" t="s">
        <v>291</v>
      </c>
      <c r="G1442" s="373" t="s">
        <v>296</v>
      </c>
      <c r="H1442" s="373">
        <v>1</v>
      </c>
      <c r="I1442" s="373" t="s">
        <v>283</v>
      </c>
      <c r="J1442" s="373" t="s">
        <v>283</v>
      </c>
      <c r="K1442" s="194" t="s">
        <v>735</v>
      </c>
      <c r="L1442" s="364" t="s">
        <v>562</v>
      </c>
      <c r="M1442" s="364" t="s">
        <v>362</v>
      </c>
      <c r="N1442" s="364" t="s">
        <v>339</v>
      </c>
      <c r="O1442" s="373" t="s">
        <v>315</v>
      </c>
      <c r="P1442" s="364">
        <v>2</v>
      </c>
      <c r="Q1442" s="364">
        <v>2</v>
      </c>
      <c r="R1442" s="369">
        <v>4</v>
      </c>
      <c r="S1442" s="364">
        <v>3</v>
      </c>
      <c r="T1442" s="8"/>
      <c r="U1442" s="374">
        <v>25</v>
      </c>
      <c r="V1442" s="370">
        <v>25431048</v>
      </c>
      <c r="W1442" s="373" t="s">
        <v>131</v>
      </c>
      <c r="X1442" s="364" t="s">
        <v>315</v>
      </c>
      <c r="Y1442" s="364"/>
      <c r="Z1442" s="364"/>
      <c r="AA1442" s="364"/>
      <c r="AB1442" s="364" t="s">
        <v>837</v>
      </c>
      <c r="AC1442" s="364"/>
      <c r="AD1442" s="369"/>
      <c r="AE1442" s="370"/>
      <c r="AF1442" s="370"/>
      <c r="AG1442" s="370" t="s">
        <v>319</v>
      </c>
      <c r="AH1442" s="364">
        <v>2</v>
      </c>
      <c r="AI1442" s="364">
        <v>19</v>
      </c>
      <c r="AJ1442" s="364">
        <v>20</v>
      </c>
      <c r="AK1442" s="364">
        <v>22</v>
      </c>
      <c r="AL1442" s="364">
        <v>40</v>
      </c>
      <c r="AM1442" s="22">
        <f t="shared" si="679"/>
        <v>4</v>
      </c>
      <c r="AN1442" s="104">
        <f t="shared" si="675"/>
        <v>0.80555555555555547</v>
      </c>
      <c r="AO1442" s="104">
        <f t="shared" si="676"/>
        <v>0.94444444444444442</v>
      </c>
      <c r="AP1442" s="22" t="str" cm="1">
        <f t="array" ref="AP1442">IF(W1442="","",IF(SUMPRODUCT((W1442=$W$7:$W$2042)*(AH1442=$AH$7:$AH$2042)*(AN1442=$AN$7:$AN$2042)*(AO1442=$AO$7:$AO$2042)*(ROW($W$7:$W$2042)&lt;&gt;ROW(W1442))*((R1442=0)*($R$7:$R$2042&gt;0)+(R1442&gt;0)*($R$7:$R$2042=0)))&gt;0,"SALONES UNIDOS",IF(SUMPRODUCT((W1442=$W$7:$W$2042)*(AH1442=$AH$7:$AH$2042)*((AN1442&lt;$AO$7:$AO$2042)*(AO1442&gt;$AN$7:$AN$2042))*(ROW($W$7:$W$2042)&lt;&gt;ROW(W1442)))&gt;0,"Cruzado","Sin cruce")))</f>
        <v>Sin cruce</v>
      </c>
      <c r="AQ1442" s="104">
        <f t="shared" ref="AQ1442:AR1448" si="702">AN1442</f>
        <v>0.80555555555555547</v>
      </c>
      <c r="AR1442" s="104">
        <f t="shared" si="702"/>
        <v>0.94444444444444442</v>
      </c>
      <c r="AS1442" s="22"/>
      <c r="AT1442" s="22"/>
      <c r="AU1442" s="361" t="str" cm="1">
        <f t="array" ref="AU1442">IF(AB1442="","",IF(SUMPRODUCT((AB1442=$AB$989:$AB$1558)*(AH1442=$AH$989:$AH$1558)*(AQ1442=$AQ$989:$AQ$1558)*(AR1442=$AR$989:$AR$1558)*(ROW($AB$989:$AB$1558)&lt;&gt;ROW(AB1442))*((R1442=0)*($R$989:$R$1558&gt;0)+(R1442&gt;0)*($R$989:$R$1558=0)))&gt;0,"SALONES UNIDOS",IF(SUMPRODUCT((AB1442=$AB$989:$AB$1558)*(AH1442=$AH$989:$AH$1558)*((AQ1442&lt;$AR$989:$AR$1558)*(AR1442&gt;$AQ$989:$AQ$1558))*(ROW($AB$989:$AB$1558)&lt;&gt;ROW(AB1442)))&gt;0,"Cruzado","Sin cruce")))</f>
        <v>Sin cruce</v>
      </c>
      <c r="AV1442" s="361" t="str" cm="1">
        <f t="array" ref="AV1442">IF(AD1442="","",IF(SUMPRODUCT((AD1442=$AD$989:$AD$1558)*(AH1442=$AH$989:$AH$1558)*(AS1442=$AS$989:$AS$1558)*(AT1442=$AT$989:$AT$1558)*(ROW($AD$989:$AD$1558)&lt;&gt;ROW(AD1442))*((R1442=0)*($R$989:$R$1558&gt;0)+(R1442&gt;0)*($R$989:$R$1558=0)))&gt;0,"SALONES UNIDOS",IF(SUMPRODUCT((AD1442=$AD$989:$AD$1558)*(AH1442=$AH$989:$AH$1558)*((AS1442&lt;$AT$989:$AT$1558)*(AT1442&gt;$AS$989:$AS$1558))*(ROW($AD$989:$AD$1558)&lt;&gt;ROW(AD1442)))&gt;0,"Cruzado","Sin cruce")))</f>
        <v/>
      </c>
      <c r="AW1442" s="104" t="str">
        <f t="shared" si="680"/>
        <v>PS1PRINCIPALC</v>
      </c>
      <c r="AX1442" s="104" t="str" cm="1">
        <f t="array" ref="AX1442">IF(AW1442="","",IF(SUMPRODUCT((AW1442=$AW$7:$AW$2042)*(AH1442=$AH$7:$AH$2042)*(AN1442=$AN$7:$AN$2042)*(AO1442=$AO$7:$AO$2042)*(ROW($AW$7:$AW$2042)&lt;&gt;ROW(AW1442))*((R1442=0)*($R$7:$R$2042&gt;0)+(R1442&gt;0)*($R$7:$R$2042=0)))&gt;0,"SALONES UNIDOS",IF(SUMPRODUCT((AW1442=$AW$7:$AW$2042)*(AH1442=$AH$7:$AH$2042)*((AN1442&lt;$AO$7:$AO$2042)*(AO1442&gt;$AN$7:$AN$2042))*(ROW($AW$7:$AW$2042)&lt;&gt;ROW(AW1442)))&gt;0,"Cruzado","Sin cruce")))</f>
        <v>Sin cruce</v>
      </c>
    </row>
    <row r="1443" spans="2:50" ht="19.8" hidden="1" customHeight="1" x14ac:dyDescent="0.25">
      <c r="B1443" s="494" t="s">
        <v>314</v>
      </c>
      <c r="C1443" s="369" t="s">
        <v>971</v>
      </c>
      <c r="D1443" s="369">
        <v>20261</v>
      </c>
      <c r="E1443" s="373" t="s">
        <v>280</v>
      </c>
      <c r="F1443" s="370" t="s">
        <v>291</v>
      </c>
      <c r="G1443" s="373" t="s">
        <v>296</v>
      </c>
      <c r="H1443" s="373">
        <v>1</v>
      </c>
      <c r="I1443" s="373" t="s">
        <v>283</v>
      </c>
      <c r="J1443" s="373" t="s">
        <v>283</v>
      </c>
      <c r="K1443" s="194" t="s">
        <v>736</v>
      </c>
      <c r="L1443" s="364" t="s">
        <v>740</v>
      </c>
      <c r="M1443" s="364" t="s">
        <v>346</v>
      </c>
      <c r="N1443" s="364" t="s">
        <v>339</v>
      </c>
      <c r="O1443" s="373" t="s">
        <v>315</v>
      </c>
      <c r="P1443" s="364">
        <v>2</v>
      </c>
      <c r="Q1443" s="364">
        <v>2</v>
      </c>
      <c r="R1443" s="369">
        <v>4</v>
      </c>
      <c r="S1443" s="364">
        <v>3</v>
      </c>
      <c r="T1443" s="8"/>
      <c r="U1443" s="374">
        <v>25</v>
      </c>
      <c r="V1443" s="370">
        <v>70674579</v>
      </c>
      <c r="W1443" s="373" t="s">
        <v>512</v>
      </c>
      <c r="X1443" s="364" t="s">
        <v>315</v>
      </c>
      <c r="Y1443" s="364"/>
      <c r="Z1443" s="364"/>
      <c r="AA1443" s="364"/>
      <c r="AB1443" s="364" t="s">
        <v>837</v>
      </c>
      <c r="AC1443" s="364"/>
      <c r="AD1443" s="369"/>
      <c r="AE1443" s="370"/>
      <c r="AF1443" s="370"/>
      <c r="AG1443" s="370" t="s">
        <v>319</v>
      </c>
      <c r="AH1443" s="364">
        <v>6</v>
      </c>
      <c r="AI1443" s="364">
        <v>18</v>
      </c>
      <c r="AJ1443" s="364">
        <v>30</v>
      </c>
      <c r="AK1443" s="364">
        <v>21</v>
      </c>
      <c r="AL1443" s="364">
        <v>50</v>
      </c>
      <c r="AM1443" s="22">
        <f t="shared" si="679"/>
        <v>4</v>
      </c>
      <c r="AN1443" s="104">
        <f t="shared" si="675"/>
        <v>0.77083333333333337</v>
      </c>
      <c r="AO1443" s="104">
        <f t="shared" si="676"/>
        <v>0.90972222222222221</v>
      </c>
      <c r="AP1443" s="22" t="str" cm="1">
        <f t="array" ref="AP1443">IF(W1443="","",IF(SUMPRODUCT((W1443=$W$7:$W$2042)*(AH1443=$AH$7:$AH$2042)*(AN1443=$AN$7:$AN$2042)*(AO1443=$AO$7:$AO$2042)*(ROW($W$7:$W$2042)&lt;&gt;ROW(W1443))*((R1443=0)*($R$7:$R$2042&gt;0)+(R1443&gt;0)*($R$7:$R$2042=0)))&gt;0,"SALONES UNIDOS",IF(SUMPRODUCT((W1443=$W$7:$W$2042)*(AH1443=$AH$7:$AH$2042)*((AN1443&lt;$AO$7:$AO$2042)*(AO1443&gt;$AN$7:$AN$2042))*(ROW($W$7:$W$2042)&lt;&gt;ROW(W1443)))&gt;0,"Cruzado","Sin cruce")))</f>
        <v>Sin cruce</v>
      </c>
      <c r="AQ1443" s="104">
        <f t="shared" si="702"/>
        <v>0.77083333333333337</v>
      </c>
      <c r="AR1443" s="104">
        <f t="shared" si="702"/>
        <v>0.90972222222222221</v>
      </c>
      <c r="AS1443" s="22"/>
      <c r="AT1443" s="22"/>
      <c r="AU1443" s="361" t="str" cm="1">
        <f t="array" ref="AU1443">IF(AB1443="","",IF(SUMPRODUCT((AB1443=$AB$989:$AB$1558)*(AH1443=$AH$989:$AH$1558)*(AQ1443=$AQ$989:$AQ$1558)*(AR1443=$AR$989:$AR$1558)*(ROW($AB$989:$AB$1558)&lt;&gt;ROW(AB1443))*((R1443=0)*($R$989:$R$1558&gt;0)+(R1443&gt;0)*($R$989:$R$1558=0)))&gt;0,"SALONES UNIDOS",IF(SUMPRODUCT((AB1443=$AB$989:$AB$1558)*(AH1443=$AH$989:$AH$1558)*((AQ1443&lt;$AR$989:$AR$1558)*(AR1443&gt;$AQ$989:$AQ$1558))*(ROW($AB$989:$AB$1558)&lt;&gt;ROW(AB1443)))&gt;0,"Cruzado","Sin cruce")))</f>
        <v>Sin cruce</v>
      </c>
      <c r="AV1443" s="361" t="str" cm="1">
        <f t="array" ref="AV1443">IF(AD1443="","",IF(SUMPRODUCT((AD1443=$AD$989:$AD$1558)*(AH1443=$AH$989:$AH$1558)*(AS1443=$AS$989:$AS$1558)*(AT1443=$AT$989:$AT$1558)*(ROW($AD$989:$AD$1558)&lt;&gt;ROW(AD1443))*((R1443=0)*($R$989:$R$1558&gt;0)+(R1443&gt;0)*($R$989:$R$1558=0)))&gt;0,"SALONES UNIDOS",IF(SUMPRODUCT((AD1443=$AD$989:$AD$1558)*(AH1443=$AH$989:$AH$1558)*((AS1443&lt;$AT$989:$AT$1558)*(AT1443&gt;$AS$989:$AS$1558))*(ROW($AD$989:$AD$1558)&lt;&gt;ROW(AD1443)))&gt;0,"Cruzado","Sin cruce")))</f>
        <v/>
      </c>
      <c r="AW1443" s="104" t="str">
        <f t="shared" si="680"/>
        <v>PS1PRINCIPALC</v>
      </c>
      <c r="AX1443" s="104" t="str" cm="1">
        <f t="array" ref="AX1443">IF(AW1443="","",IF(SUMPRODUCT((AW1443=$AW$7:$AW$2042)*(AH1443=$AH$7:$AH$2042)*(AN1443=$AN$7:$AN$2042)*(AO1443=$AO$7:$AO$2042)*(ROW($AW$7:$AW$2042)&lt;&gt;ROW(AW1443))*((R1443=0)*($R$7:$R$2042&gt;0)+(R1443&gt;0)*($R$7:$R$2042=0)))&gt;0,"SALONES UNIDOS",IF(SUMPRODUCT((AW1443=$AW$7:$AW$2042)*(AH1443=$AH$7:$AH$2042)*((AN1443&lt;$AO$7:$AO$2042)*(AO1443&gt;$AN$7:$AN$2042))*(ROW($AW$7:$AW$2042)&lt;&gt;ROW(AW1443)))&gt;0,"Cruzado","Sin cruce")))</f>
        <v>Sin cruce</v>
      </c>
    </row>
    <row r="1444" spans="2:50" ht="19.8" hidden="1" customHeight="1" x14ac:dyDescent="0.25">
      <c r="B1444" s="494" t="s">
        <v>314</v>
      </c>
      <c r="C1444" s="369" t="s">
        <v>971</v>
      </c>
      <c r="D1444" s="369">
        <v>20261</v>
      </c>
      <c r="E1444" s="373" t="s">
        <v>280</v>
      </c>
      <c r="F1444" s="370" t="s">
        <v>291</v>
      </c>
      <c r="G1444" s="373" t="s">
        <v>296</v>
      </c>
      <c r="H1444" s="373">
        <v>1</v>
      </c>
      <c r="I1444" s="373" t="s">
        <v>283</v>
      </c>
      <c r="J1444" s="373" t="s">
        <v>283</v>
      </c>
      <c r="K1444" s="194" t="s">
        <v>737</v>
      </c>
      <c r="L1444" s="364" t="s">
        <v>667</v>
      </c>
      <c r="M1444" s="364" t="s">
        <v>362</v>
      </c>
      <c r="N1444" s="364" t="s">
        <v>339</v>
      </c>
      <c r="O1444" s="373" t="s">
        <v>315</v>
      </c>
      <c r="P1444" s="364">
        <v>3</v>
      </c>
      <c r="Q1444" s="364">
        <v>2</v>
      </c>
      <c r="R1444" s="369">
        <v>5</v>
      </c>
      <c r="S1444" s="364">
        <v>4</v>
      </c>
      <c r="T1444" s="8"/>
      <c r="U1444" s="374">
        <v>25</v>
      </c>
      <c r="V1444" s="370">
        <v>21870533</v>
      </c>
      <c r="W1444" s="373" t="s">
        <v>247</v>
      </c>
      <c r="X1444" s="364" t="s">
        <v>315</v>
      </c>
      <c r="Y1444" s="364"/>
      <c r="Z1444" s="364"/>
      <c r="AA1444" s="364"/>
      <c r="AB1444" s="364" t="s">
        <v>837</v>
      </c>
      <c r="AC1444" s="364"/>
      <c r="AD1444" s="369"/>
      <c r="AE1444" s="370"/>
      <c r="AF1444" s="370"/>
      <c r="AG1444" s="370" t="s">
        <v>319</v>
      </c>
      <c r="AH1444" s="364">
        <v>3</v>
      </c>
      <c r="AI1444" s="364">
        <v>19</v>
      </c>
      <c r="AJ1444" s="364">
        <v>20</v>
      </c>
      <c r="AK1444" s="364">
        <v>23</v>
      </c>
      <c r="AL1444" s="364">
        <v>30</v>
      </c>
      <c r="AM1444" s="22">
        <f t="shared" si="679"/>
        <v>5</v>
      </c>
      <c r="AN1444" s="104">
        <f t="shared" si="675"/>
        <v>0.80555555555555547</v>
      </c>
      <c r="AO1444" s="104">
        <f t="shared" si="676"/>
        <v>0.97916666666666674</v>
      </c>
      <c r="AP1444" s="22" t="str" cm="1">
        <f t="array" ref="AP1444">IF(W1444="","",IF(SUMPRODUCT((W1444=$W$7:$W$2042)*(AH1444=$AH$7:$AH$2042)*(AN1444=$AN$7:$AN$2042)*(AO1444=$AO$7:$AO$2042)*(ROW($W$7:$W$2042)&lt;&gt;ROW(W1444))*((R1444=0)*($R$7:$R$2042&gt;0)+(R1444&gt;0)*($R$7:$R$2042=0)))&gt;0,"SALONES UNIDOS",IF(SUMPRODUCT((W1444=$W$7:$W$2042)*(AH1444=$AH$7:$AH$2042)*((AN1444&lt;$AO$7:$AO$2042)*(AO1444&gt;$AN$7:$AN$2042))*(ROW($W$7:$W$2042)&lt;&gt;ROW(W1444)))&gt;0,"Cruzado","Sin cruce")))</f>
        <v>Sin cruce</v>
      </c>
      <c r="AQ1444" s="104">
        <f t="shared" si="702"/>
        <v>0.80555555555555547</v>
      </c>
      <c r="AR1444" s="104">
        <f t="shared" si="702"/>
        <v>0.97916666666666674</v>
      </c>
      <c r="AS1444" s="22"/>
      <c r="AT1444" s="22"/>
      <c r="AU1444" s="361" t="str" cm="1">
        <f t="array" ref="AU1444">IF(AB1444="","",IF(SUMPRODUCT((AB1444=$AB$989:$AB$1558)*(AH1444=$AH$989:$AH$1558)*(AQ1444=$AQ$989:$AQ$1558)*(AR1444=$AR$989:$AR$1558)*(ROW($AB$989:$AB$1558)&lt;&gt;ROW(AB1444))*((R1444=0)*($R$989:$R$1558&gt;0)+(R1444&gt;0)*($R$989:$R$1558=0)))&gt;0,"SALONES UNIDOS",IF(SUMPRODUCT((AB1444=$AB$989:$AB$1558)*(AH1444=$AH$989:$AH$1558)*((AQ1444&lt;$AR$989:$AR$1558)*(AR1444&gt;$AQ$989:$AQ$1558))*(ROW($AB$989:$AB$1558)&lt;&gt;ROW(AB1444)))&gt;0,"Cruzado","Sin cruce")))</f>
        <v>Sin cruce</v>
      </c>
      <c r="AV1444" s="361" t="str" cm="1">
        <f t="array" ref="AV1444">IF(AD1444="","",IF(SUMPRODUCT((AD1444=$AD$989:$AD$1558)*(AH1444=$AH$989:$AH$1558)*(AS1444=$AS$989:$AS$1558)*(AT1444=$AT$989:$AT$1558)*(ROW($AD$989:$AD$1558)&lt;&gt;ROW(AD1444))*((R1444=0)*($R$989:$R$1558&gt;0)+(R1444&gt;0)*($R$989:$R$1558=0)))&gt;0,"SALONES UNIDOS",IF(SUMPRODUCT((AD1444=$AD$989:$AD$1558)*(AH1444=$AH$989:$AH$1558)*((AS1444&lt;$AT$989:$AT$1558)*(AT1444&gt;$AS$989:$AS$1558))*(ROW($AD$989:$AD$1558)&lt;&gt;ROW(AD1444)))&gt;0,"Cruzado","Sin cruce")))</f>
        <v/>
      </c>
      <c r="AW1444" s="104" t="str">
        <f t="shared" si="680"/>
        <v>PS1PRINCIPALC</v>
      </c>
      <c r="AX1444" s="104" t="str" cm="1">
        <f t="array" ref="AX1444">IF(AW1444="","",IF(SUMPRODUCT((AW1444=$AW$7:$AW$2042)*(AH1444=$AH$7:$AH$2042)*(AN1444=$AN$7:$AN$2042)*(AO1444=$AO$7:$AO$2042)*(ROW($AW$7:$AW$2042)&lt;&gt;ROW(AW1444))*((R1444=0)*($R$7:$R$2042&gt;0)+(R1444&gt;0)*($R$7:$R$2042=0)))&gt;0,"SALONES UNIDOS",IF(SUMPRODUCT((AW1444=$AW$7:$AW$2042)*(AH1444=$AH$7:$AH$2042)*((AN1444&lt;$AO$7:$AO$2042)*(AO1444&gt;$AN$7:$AN$2042))*(ROW($AW$7:$AW$2042)&lt;&gt;ROW(AW1444)))&gt;0,"Cruzado","Sin cruce")))</f>
        <v>Sin cruce</v>
      </c>
    </row>
    <row r="1445" spans="2:50" ht="19.8" hidden="1" customHeight="1" x14ac:dyDescent="0.25">
      <c r="B1445" s="494" t="s">
        <v>314</v>
      </c>
      <c r="C1445" s="369" t="s">
        <v>971</v>
      </c>
      <c r="D1445" s="369">
        <v>20261</v>
      </c>
      <c r="E1445" s="373" t="s">
        <v>280</v>
      </c>
      <c r="F1445" s="370" t="s">
        <v>291</v>
      </c>
      <c r="G1445" s="373" t="s">
        <v>296</v>
      </c>
      <c r="H1445" s="373">
        <v>1</v>
      </c>
      <c r="I1445" s="373" t="s">
        <v>283</v>
      </c>
      <c r="J1445" s="373" t="s">
        <v>283</v>
      </c>
      <c r="K1445" s="194" t="s">
        <v>738</v>
      </c>
      <c r="L1445" s="364" t="s">
        <v>567</v>
      </c>
      <c r="M1445" s="364" t="s">
        <v>362</v>
      </c>
      <c r="N1445" s="364" t="s">
        <v>339</v>
      </c>
      <c r="O1445" s="373" t="s">
        <v>315</v>
      </c>
      <c r="P1445" s="364">
        <v>3</v>
      </c>
      <c r="Q1445" s="364">
        <v>2</v>
      </c>
      <c r="R1445" s="369">
        <v>5</v>
      </c>
      <c r="S1445" s="364">
        <v>4</v>
      </c>
      <c r="T1445" s="8"/>
      <c r="U1445" s="374">
        <v>25</v>
      </c>
      <c r="V1445" s="370">
        <v>21882544</v>
      </c>
      <c r="W1445" s="373" t="s">
        <v>184</v>
      </c>
      <c r="X1445" s="364" t="s">
        <v>315</v>
      </c>
      <c r="Y1445" s="364"/>
      <c r="Z1445" s="364"/>
      <c r="AA1445" s="364"/>
      <c r="AB1445" s="364" t="s">
        <v>837</v>
      </c>
      <c r="AC1445" s="364"/>
      <c r="AD1445" s="369"/>
      <c r="AE1445" s="370"/>
      <c r="AF1445" s="370"/>
      <c r="AG1445" s="370" t="s">
        <v>319</v>
      </c>
      <c r="AH1445" s="364">
        <v>4</v>
      </c>
      <c r="AI1445" s="364">
        <v>19</v>
      </c>
      <c r="AJ1445" s="364">
        <v>20</v>
      </c>
      <c r="AK1445" s="364">
        <v>23</v>
      </c>
      <c r="AL1445" s="364">
        <v>30</v>
      </c>
      <c r="AM1445" s="22">
        <f t="shared" si="679"/>
        <v>5</v>
      </c>
      <c r="AN1445" s="104">
        <f t="shared" si="675"/>
        <v>0.80555555555555547</v>
      </c>
      <c r="AO1445" s="104">
        <f t="shared" si="676"/>
        <v>0.97916666666666674</v>
      </c>
      <c r="AP1445" s="22" t="str" cm="1">
        <f t="array" ref="AP1445">IF(W1445="","",IF(SUMPRODUCT((W1445=$W$7:$W$2042)*(AH1445=$AH$7:$AH$2042)*(AN1445=$AN$7:$AN$2042)*(AO1445=$AO$7:$AO$2042)*(ROW($W$7:$W$2042)&lt;&gt;ROW(W1445))*((R1445=0)*($R$7:$R$2042&gt;0)+(R1445&gt;0)*($R$7:$R$2042=0)))&gt;0,"SALONES UNIDOS",IF(SUMPRODUCT((W1445=$W$7:$W$2042)*(AH1445=$AH$7:$AH$2042)*((AN1445&lt;$AO$7:$AO$2042)*(AO1445&gt;$AN$7:$AN$2042))*(ROW($W$7:$W$2042)&lt;&gt;ROW(W1445)))&gt;0,"Cruzado","Sin cruce")))</f>
        <v>Sin cruce</v>
      </c>
      <c r="AQ1445" s="104">
        <f t="shared" si="702"/>
        <v>0.80555555555555547</v>
      </c>
      <c r="AR1445" s="104">
        <f t="shared" si="702"/>
        <v>0.97916666666666674</v>
      </c>
      <c r="AS1445" s="22"/>
      <c r="AT1445" s="22"/>
      <c r="AU1445" s="361" t="str" cm="1">
        <f t="array" ref="AU1445">IF(AB1445="","",IF(SUMPRODUCT((AB1445=$AB$989:$AB$1558)*(AH1445=$AH$989:$AH$1558)*(AQ1445=$AQ$989:$AQ$1558)*(AR1445=$AR$989:$AR$1558)*(ROW($AB$989:$AB$1558)&lt;&gt;ROW(AB1445))*((R1445=0)*($R$989:$R$1558&gt;0)+(R1445&gt;0)*($R$989:$R$1558=0)))&gt;0,"SALONES UNIDOS",IF(SUMPRODUCT((AB1445=$AB$989:$AB$1558)*(AH1445=$AH$989:$AH$1558)*((AQ1445&lt;$AR$989:$AR$1558)*(AR1445&gt;$AQ$989:$AQ$1558))*(ROW($AB$989:$AB$1558)&lt;&gt;ROW(AB1445)))&gt;0,"Cruzado","Sin cruce")))</f>
        <v>Sin cruce</v>
      </c>
      <c r="AV1445" s="361" t="str" cm="1">
        <f t="array" ref="AV1445">IF(AD1445="","",IF(SUMPRODUCT((AD1445=$AD$989:$AD$1558)*(AH1445=$AH$989:$AH$1558)*(AS1445=$AS$989:$AS$1558)*(AT1445=$AT$989:$AT$1558)*(ROW($AD$989:$AD$1558)&lt;&gt;ROW(AD1445))*((R1445=0)*($R$989:$R$1558&gt;0)+(R1445&gt;0)*($R$989:$R$1558=0)))&gt;0,"SALONES UNIDOS",IF(SUMPRODUCT((AD1445=$AD$989:$AD$1558)*(AH1445=$AH$989:$AH$1558)*((AS1445&lt;$AT$989:$AT$1558)*(AT1445&gt;$AS$989:$AS$1558))*(ROW($AD$989:$AD$1558)&lt;&gt;ROW(AD1445)))&gt;0,"Cruzado","Sin cruce")))</f>
        <v/>
      </c>
      <c r="AW1445" s="104" t="str">
        <f t="shared" si="680"/>
        <v>PS1PRINCIPALC</v>
      </c>
      <c r="AX1445" s="104" t="str" cm="1">
        <f t="array" ref="AX1445">IF(AW1445="","",IF(SUMPRODUCT((AW1445=$AW$7:$AW$2042)*(AH1445=$AH$7:$AH$2042)*(AN1445=$AN$7:$AN$2042)*(AO1445=$AO$7:$AO$2042)*(ROW($AW$7:$AW$2042)&lt;&gt;ROW(AW1445))*((R1445=0)*($R$7:$R$2042&gt;0)+(R1445&gt;0)*($R$7:$R$2042=0)))&gt;0,"SALONES UNIDOS",IF(SUMPRODUCT((AW1445=$AW$7:$AW$2042)*(AH1445=$AH$7:$AH$2042)*((AN1445&lt;$AO$7:$AO$2042)*(AO1445&gt;$AN$7:$AN$2042))*(ROW($AW$7:$AW$2042)&lt;&gt;ROW(AW1445)))&gt;0,"Cruzado","Sin cruce")))</f>
        <v>Sin cruce</v>
      </c>
    </row>
    <row r="1446" spans="2:50" ht="19.8" hidden="1" customHeight="1" x14ac:dyDescent="0.25">
      <c r="B1446" s="494" t="s">
        <v>314</v>
      </c>
      <c r="C1446" s="369" t="s">
        <v>971</v>
      </c>
      <c r="D1446" s="369">
        <v>20261</v>
      </c>
      <c r="E1446" s="373" t="s">
        <v>280</v>
      </c>
      <c r="F1446" s="370" t="s">
        <v>291</v>
      </c>
      <c r="G1446" s="373" t="s">
        <v>296</v>
      </c>
      <c r="H1446" s="373">
        <v>1</v>
      </c>
      <c r="I1446" s="373" t="s">
        <v>283</v>
      </c>
      <c r="J1446" s="373" t="s">
        <v>283</v>
      </c>
      <c r="K1446" s="194" t="s">
        <v>739</v>
      </c>
      <c r="L1446" s="364" t="s">
        <v>569</v>
      </c>
      <c r="M1446" s="364" t="s">
        <v>362</v>
      </c>
      <c r="N1446" s="364" t="s">
        <v>339</v>
      </c>
      <c r="O1446" s="373" t="s">
        <v>315</v>
      </c>
      <c r="P1446" s="364">
        <v>3</v>
      </c>
      <c r="Q1446" s="364">
        <v>2</v>
      </c>
      <c r="R1446" s="369">
        <v>5</v>
      </c>
      <c r="S1446" s="364">
        <v>4</v>
      </c>
      <c r="T1446" s="8"/>
      <c r="U1446" s="374">
        <v>25</v>
      </c>
      <c r="V1446" s="370">
        <v>21859822</v>
      </c>
      <c r="W1446" s="373" t="s">
        <v>499</v>
      </c>
      <c r="X1446" s="364" t="s">
        <v>315</v>
      </c>
      <c r="Y1446" s="364"/>
      <c r="Z1446" s="364"/>
      <c r="AA1446" s="364"/>
      <c r="AB1446" s="364" t="s">
        <v>837</v>
      </c>
      <c r="AC1446" s="364"/>
      <c r="AD1446" s="369"/>
      <c r="AE1446" s="370"/>
      <c r="AF1446" s="370"/>
      <c r="AG1446" s="370" t="s">
        <v>319</v>
      </c>
      <c r="AH1446" s="364">
        <v>1</v>
      </c>
      <c r="AI1446" s="364">
        <v>18</v>
      </c>
      <c r="AJ1446" s="364">
        <v>30</v>
      </c>
      <c r="AK1446" s="364">
        <v>22</v>
      </c>
      <c r="AL1446" s="364">
        <v>40</v>
      </c>
      <c r="AM1446" s="22">
        <f t="shared" si="679"/>
        <v>5</v>
      </c>
      <c r="AN1446" s="104">
        <f t="shared" si="675"/>
        <v>0.77083333333333337</v>
      </c>
      <c r="AO1446" s="104">
        <f t="shared" si="676"/>
        <v>0.94444444444444442</v>
      </c>
      <c r="AP1446" s="22" t="str" cm="1">
        <f t="array" ref="AP1446">IF(W1446="","",IF(SUMPRODUCT((W1446=$W$7:$W$2042)*(AH1446=$AH$7:$AH$2042)*(AN1446=$AN$7:$AN$2042)*(AO1446=$AO$7:$AO$2042)*(ROW($W$7:$W$2042)&lt;&gt;ROW(W1446))*((R1446=0)*($R$7:$R$2042&gt;0)+(R1446&gt;0)*($R$7:$R$2042=0)))&gt;0,"SALONES UNIDOS",IF(SUMPRODUCT((W1446=$W$7:$W$2042)*(AH1446=$AH$7:$AH$2042)*((AN1446&lt;$AO$7:$AO$2042)*(AO1446&gt;$AN$7:$AN$2042))*(ROW($W$7:$W$2042)&lt;&gt;ROW(W1446)))&gt;0,"Cruzado","Sin cruce")))</f>
        <v>Sin cruce</v>
      </c>
      <c r="AQ1446" s="104">
        <f t="shared" si="702"/>
        <v>0.77083333333333337</v>
      </c>
      <c r="AR1446" s="104">
        <f t="shared" si="702"/>
        <v>0.94444444444444442</v>
      </c>
      <c r="AS1446" s="22"/>
      <c r="AT1446" s="22"/>
      <c r="AU1446" s="361" t="str" cm="1">
        <f t="array" ref="AU1446">IF(AB1446="","",IF(SUMPRODUCT((AB1446=$AB$989:$AB$1558)*(AH1446=$AH$989:$AH$1558)*(AQ1446=$AQ$989:$AQ$1558)*(AR1446=$AR$989:$AR$1558)*(ROW($AB$989:$AB$1558)&lt;&gt;ROW(AB1446))*((R1446=0)*($R$989:$R$1558&gt;0)+(R1446&gt;0)*($R$989:$R$1558=0)))&gt;0,"SALONES UNIDOS",IF(SUMPRODUCT((AB1446=$AB$989:$AB$1558)*(AH1446=$AH$989:$AH$1558)*((AQ1446&lt;$AR$989:$AR$1558)*(AR1446&gt;$AQ$989:$AQ$1558))*(ROW($AB$989:$AB$1558)&lt;&gt;ROW(AB1446)))&gt;0,"Cruzado","Sin cruce")))</f>
        <v>Sin cruce</v>
      </c>
      <c r="AV1446" s="361" t="str" cm="1">
        <f t="array" ref="AV1446">IF(AD1446="","",IF(SUMPRODUCT((AD1446=$AD$989:$AD$1558)*(AH1446=$AH$989:$AH$1558)*(AS1446=$AS$989:$AS$1558)*(AT1446=$AT$989:$AT$1558)*(ROW($AD$989:$AD$1558)&lt;&gt;ROW(AD1446))*((R1446=0)*($R$989:$R$1558&gt;0)+(R1446&gt;0)*($R$989:$R$1558=0)))&gt;0,"SALONES UNIDOS",IF(SUMPRODUCT((AD1446=$AD$989:$AD$1558)*(AH1446=$AH$989:$AH$1558)*((AS1446&lt;$AT$989:$AT$1558)*(AT1446&gt;$AS$989:$AS$1558))*(ROW($AD$989:$AD$1558)&lt;&gt;ROW(AD1446)))&gt;0,"Cruzado","Sin cruce")))</f>
        <v/>
      </c>
      <c r="AW1446" s="104" t="str">
        <f t="shared" si="680"/>
        <v>PS1PRINCIPALC</v>
      </c>
      <c r="AX1446" s="104" t="str" cm="1">
        <f t="array" ref="AX1446">IF(AW1446="","",IF(SUMPRODUCT((AW1446=$AW$7:$AW$2042)*(AH1446=$AH$7:$AH$2042)*(AN1446=$AN$7:$AN$2042)*(AO1446=$AO$7:$AO$2042)*(ROW($AW$7:$AW$2042)&lt;&gt;ROW(AW1446))*((R1446=0)*($R$7:$R$2042&gt;0)+(R1446&gt;0)*($R$7:$R$2042=0)))&gt;0,"SALONES UNIDOS",IF(SUMPRODUCT((AW1446=$AW$7:$AW$2042)*(AH1446=$AH$7:$AH$2042)*((AN1446&lt;$AO$7:$AO$2042)*(AO1446&gt;$AN$7:$AN$2042))*(ROW($AW$7:$AW$2042)&lt;&gt;ROW(AW1446)))&gt;0,"Cruzado","Sin cruce")))</f>
        <v>Sin cruce</v>
      </c>
    </row>
    <row r="1447" spans="2:50" ht="19.8" hidden="1" customHeight="1" x14ac:dyDescent="0.25">
      <c r="B1447" s="494" t="s">
        <v>314</v>
      </c>
      <c r="C1447" s="369" t="s">
        <v>971</v>
      </c>
      <c r="D1447" s="369">
        <v>20261</v>
      </c>
      <c r="E1447" s="373" t="s">
        <v>280</v>
      </c>
      <c r="F1447" s="370" t="s">
        <v>291</v>
      </c>
      <c r="G1447" s="373" t="s">
        <v>296</v>
      </c>
      <c r="H1447" s="373">
        <v>2</v>
      </c>
      <c r="I1447" s="373" t="s">
        <v>278</v>
      </c>
      <c r="J1447" s="373" t="s">
        <v>278</v>
      </c>
      <c r="K1447" s="194" t="s">
        <v>741</v>
      </c>
      <c r="L1447" s="369" t="s">
        <v>798</v>
      </c>
      <c r="M1447" s="364" t="s">
        <v>362</v>
      </c>
      <c r="N1447" s="364" t="s">
        <v>339</v>
      </c>
      <c r="O1447" s="373" t="s">
        <v>315</v>
      </c>
      <c r="P1447" s="364">
        <v>2</v>
      </c>
      <c r="Q1447" s="364">
        <v>2</v>
      </c>
      <c r="R1447" s="369">
        <v>4</v>
      </c>
      <c r="S1447" s="364">
        <v>3</v>
      </c>
      <c r="T1447" s="8"/>
      <c r="U1447" s="374">
        <v>21</v>
      </c>
      <c r="V1447" s="370">
        <v>22275169</v>
      </c>
      <c r="W1447" s="373" t="s">
        <v>266</v>
      </c>
      <c r="X1447" s="364" t="s">
        <v>315</v>
      </c>
      <c r="Y1447" s="364"/>
      <c r="Z1447" s="364"/>
      <c r="AA1447" s="364"/>
      <c r="AB1447" s="364" t="s">
        <v>844</v>
      </c>
      <c r="AC1447" s="364"/>
      <c r="AD1447" s="369"/>
      <c r="AE1447" s="370"/>
      <c r="AF1447" s="370"/>
      <c r="AG1447" s="370" t="s">
        <v>319</v>
      </c>
      <c r="AH1447" s="364">
        <v>5</v>
      </c>
      <c r="AI1447" s="364">
        <v>7</v>
      </c>
      <c r="AJ1447" s="364">
        <v>40</v>
      </c>
      <c r="AK1447" s="364">
        <v>11</v>
      </c>
      <c r="AL1447" s="364">
        <v>0</v>
      </c>
      <c r="AM1447" s="22">
        <f t="shared" si="679"/>
        <v>4</v>
      </c>
      <c r="AN1447" s="104">
        <f t="shared" si="675"/>
        <v>0.31944444444444448</v>
      </c>
      <c r="AO1447" s="104">
        <f t="shared" si="676"/>
        <v>0.45833333333333331</v>
      </c>
      <c r="AP1447" s="22" t="str" cm="1">
        <f t="array" ref="AP1447">IF(W1447="","",IF(SUMPRODUCT((W1447=$W$7:$W$2042)*(AH1447=$AH$7:$AH$2042)*(AN1447=$AN$7:$AN$2042)*(AO1447=$AO$7:$AO$2042)*(ROW($W$7:$W$2042)&lt;&gt;ROW(W1447))*((R1447=0)*($R$7:$R$2042&gt;0)+(R1447&gt;0)*($R$7:$R$2042=0)))&gt;0,"SALONES UNIDOS",IF(SUMPRODUCT((W1447=$W$7:$W$2042)*(AH1447=$AH$7:$AH$2042)*((AN1447&lt;$AO$7:$AO$2042)*(AO1447&gt;$AN$7:$AN$2042))*(ROW($W$7:$W$2042)&lt;&gt;ROW(W1447)))&gt;0,"Cruzado","Sin cruce")))</f>
        <v>Sin cruce</v>
      </c>
      <c r="AQ1447" s="104">
        <f t="shared" si="702"/>
        <v>0.31944444444444448</v>
      </c>
      <c r="AR1447" s="104">
        <f t="shared" si="702"/>
        <v>0.45833333333333331</v>
      </c>
      <c r="AS1447" s="22"/>
      <c r="AT1447" s="22"/>
      <c r="AU1447" s="361" t="str" cm="1">
        <f t="array" ref="AU1447">IF(AB1447="","",IF(SUMPRODUCT((AB1447=$AB$989:$AB$1558)*(AH1447=$AH$989:$AH$1558)*(AQ1447=$AQ$989:$AQ$1558)*(AR1447=$AR$989:$AR$1558)*(ROW($AB$989:$AB$1558)&lt;&gt;ROW(AB1447))*((R1447=0)*($R$989:$R$1558&gt;0)+(R1447&gt;0)*($R$989:$R$1558=0)))&gt;0,"SALONES UNIDOS",IF(SUMPRODUCT((AB1447=$AB$989:$AB$1558)*(AH1447=$AH$989:$AH$1558)*((AQ1447&lt;$AR$989:$AR$1558)*(AR1447&gt;$AQ$989:$AQ$1558))*(ROW($AB$989:$AB$1558)&lt;&gt;ROW(AB1447)))&gt;0,"Cruzado","Sin cruce")))</f>
        <v>Sin cruce</v>
      </c>
      <c r="AV1447" s="361" t="str" cm="1">
        <f t="array" ref="AV1447">IF(AD1447="","",IF(SUMPRODUCT((AD1447=$AD$989:$AD$1558)*(AH1447=$AH$989:$AH$1558)*(AS1447=$AS$989:$AS$1558)*(AT1447=$AT$989:$AT$1558)*(ROW($AD$989:$AD$1558)&lt;&gt;ROW(AD1447))*((R1447=0)*($R$989:$R$1558&gt;0)+(R1447&gt;0)*($R$989:$R$1558=0)))&gt;0,"SALONES UNIDOS",IF(SUMPRODUCT((AD1447=$AD$989:$AD$1558)*(AH1447=$AH$989:$AH$1558)*((AS1447&lt;$AT$989:$AT$1558)*(AT1447&gt;$AS$989:$AS$1558))*(ROW($AD$989:$AD$1558)&lt;&gt;ROW(AD1447)))&gt;0,"Cruzado","Sin cruce")))</f>
        <v/>
      </c>
      <c r="AW1447" s="104" t="str">
        <f t="shared" si="680"/>
        <v>PS2PRINCIPALA</v>
      </c>
      <c r="AX1447" s="104" t="str" cm="1">
        <f t="array" ref="AX1447">IF(AW1447="","",IF(SUMPRODUCT((AW1447=$AW$7:$AW$2042)*(AH1447=$AH$7:$AH$2042)*(AN1447=$AN$7:$AN$2042)*(AO1447=$AO$7:$AO$2042)*(ROW($AW$7:$AW$2042)&lt;&gt;ROW(AW1447))*((R1447=0)*($R$7:$R$2042&gt;0)+(R1447&gt;0)*($R$7:$R$2042=0)))&gt;0,"SALONES UNIDOS",IF(SUMPRODUCT((AW1447=$AW$7:$AW$2042)*(AH1447=$AH$7:$AH$2042)*((AN1447&lt;$AO$7:$AO$2042)*(AO1447&gt;$AN$7:$AN$2042))*(ROW($AW$7:$AW$2042)&lt;&gt;ROW(AW1447)))&gt;0,"Cruzado","Sin cruce")))</f>
        <v>Sin cruce</v>
      </c>
    </row>
    <row r="1448" spans="2:50" ht="19.8" hidden="1" customHeight="1" x14ac:dyDescent="0.25">
      <c r="B1448" s="494" t="s">
        <v>314</v>
      </c>
      <c r="C1448" s="369" t="s">
        <v>971</v>
      </c>
      <c r="D1448" s="369">
        <v>20261</v>
      </c>
      <c r="E1448" s="373" t="s">
        <v>280</v>
      </c>
      <c r="F1448" s="370" t="s">
        <v>291</v>
      </c>
      <c r="G1448" s="373" t="s">
        <v>296</v>
      </c>
      <c r="H1448" s="373">
        <v>2</v>
      </c>
      <c r="I1448" s="373" t="s">
        <v>278</v>
      </c>
      <c r="J1448" s="373" t="s">
        <v>278</v>
      </c>
      <c r="K1448" s="194" t="s">
        <v>742</v>
      </c>
      <c r="L1448" s="369" t="s">
        <v>674</v>
      </c>
      <c r="M1448" s="364" t="s">
        <v>346</v>
      </c>
      <c r="N1448" s="364" t="s">
        <v>339</v>
      </c>
      <c r="O1448" s="373" t="s">
        <v>315</v>
      </c>
      <c r="P1448" s="364">
        <v>3</v>
      </c>
      <c r="Q1448" s="364">
        <v>0</v>
      </c>
      <c r="R1448" s="369">
        <v>3</v>
      </c>
      <c r="S1448" s="364">
        <v>4</v>
      </c>
      <c r="T1448" s="8"/>
      <c r="U1448" s="374">
        <v>21</v>
      </c>
      <c r="V1448" s="370">
        <v>21882745</v>
      </c>
      <c r="W1448" s="373" t="s">
        <v>207</v>
      </c>
      <c r="X1448" s="364" t="s">
        <v>315</v>
      </c>
      <c r="Y1448" s="364"/>
      <c r="Z1448" s="364"/>
      <c r="AA1448" s="364"/>
      <c r="AB1448" s="364" t="s">
        <v>844</v>
      </c>
      <c r="AC1448" s="364"/>
      <c r="AD1448" s="369"/>
      <c r="AE1448" s="370"/>
      <c r="AF1448" s="370"/>
      <c r="AG1448" s="370" t="s">
        <v>559</v>
      </c>
      <c r="AH1448" s="364">
        <v>6</v>
      </c>
      <c r="AI1448" s="364">
        <v>10</v>
      </c>
      <c r="AJ1448" s="364">
        <v>10</v>
      </c>
      <c r="AK1448" s="364">
        <v>12</v>
      </c>
      <c r="AL1448" s="364">
        <v>40</v>
      </c>
      <c r="AM1448" s="22">
        <f t="shared" si="679"/>
        <v>3</v>
      </c>
      <c r="AN1448" s="104">
        <f t="shared" si="675"/>
        <v>0.4236111111111111</v>
      </c>
      <c r="AO1448" s="104">
        <f t="shared" si="676"/>
        <v>0.52777777777777779</v>
      </c>
      <c r="AP1448" s="22" t="str" cm="1">
        <f t="array" ref="AP1448">IF(W1448="","",IF(SUMPRODUCT((W1448=$W$7:$W$2042)*(AH1448=$AH$7:$AH$2042)*(AN1448=$AN$7:$AN$2042)*(AO1448=$AO$7:$AO$2042)*(ROW($W$7:$W$2042)&lt;&gt;ROW(W1448))*((R1448=0)*($R$7:$R$2042&gt;0)+(R1448&gt;0)*($R$7:$R$2042=0)))&gt;0,"SALONES UNIDOS",IF(SUMPRODUCT((W1448=$W$7:$W$2042)*(AH1448=$AH$7:$AH$2042)*((AN1448&lt;$AO$7:$AO$2042)*(AO1448&gt;$AN$7:$AN$2042))*(ROW($W$7:$W$2042)&lt;&gt;ROW(W1448)))&gt;0,"Cruzado","Sin cruce")))</f>
        <v>Sin cruce</v>
      </c>
      <c r="AQ1448" s="104">
        <f t="shared" si="702"/>
        <v>0.4236111111111111</v>
      </c>
      <c r="AR1448" s="104">
        <f t="shared" si="702"/>
        <v>0.52777777777777779</v>
      </c>
      <c r="AS1448" s="22"/>
      <c r="AT1448" s="22"/>
      <c r="AU1448" s="361" t="str" cm="1">
        <f t="array" ref="AU1448">IF(AB1448="","",IF(SUMPRODUCT((AB1448=$AB$989:$AB$1558)*(AH1448=$AH$989:$AH$1558)*(AQ1448=$AQ$989:$AQ$1558)*(AR1448=$AR$989:$AR$1558)*(ROW($AB$989:$AB$1558)&lt;&gt;ROW(AB1448))*((R1448=0)*($R$989:$R$1558&gt;0)+(R1448&gt;0)*($R$989:$R$1558=0)))&gt;0,"SALONES UNIDOS",IF(SUMPRODUCT((AB1448=$AB$989:$AB$1558)*(AH1448=$AH$989:$AH$1558)*((AQ1448&lt;$AR$989:$AR$1558)*(AR1448&gt;$AQ$989:$AQ$1558))*(ROW($AB$989:$AB$1558)&lt;&gt;ROW(AB1448)))&gt;0,"Cruzado","Sin cruce")))</f>
        <v>Sin cruce</v>
      </c>
      <c r="AV1448" s="361" t="str" cm="1">
        <f t="array" ref="AV1448">IF(AD1448="","",IF(SUMPRODUCT((AD1448=$AD$989:$AD$1558)*(AH1448=$AH$989:$AH$1558)*(AS1448=$AS$989:$AS$1558)*(AT1448=$AT$989:$AT$1558)*(ROW($AD$989:$AD$1558)&lt;&gt;ROW(AD1448))*((R1448=0)*($R$989:$R$1558&gt;0)+(R1448&gt;0)*($R$989:$R$1558=0)))&gt;0,"SALONES UNIDOS",IF(SUMPRODUCT((AD1448=$AD$989:$AD$1558)*(AH1448=$AH$989:$AH$1558)*((AS1448&lt;$AT$989:$AT$1558)*(AT1448&gt;$AS$989:$AS$1558))*(ROW($AD$989:$AD$1558)&lt;&gt;ROW(AD1448)))&gt;0,"Cruzado","Sin cruce")))</f>
        <v/>
      </c>
      <c r="AW1448" s="104" t="str">
        <f t="shared" si="680"/>
        <v>PS2PRINCIPALA</v>
      </c>
      <c r="AX1448" s="104" t="str" cm="1">
        <f t="array" ref="AX1448">IF(AW1448="","",IF(SUMPRODUCT((AW1448=$AW$7:$AW$2042)*(AH1448=$AH$7:$AH$2042)*(AN1448=$AN$7:$AN$2042)*(AO1448=$AO$7:$AO$2042)*(ROW($AW$7:$AW$2042)&lt;&gt;ROW(AW1448))*((R1448=0)*($R$7:$R$2042&gt;0)+(R1448&gt;0)*($R$7:$R$2042=0)))&gt;0,"SALONES UNIDOS",IF(SUMPRODUCT((AW1448=$AW$7:$AW$2042)*(AH1448=$AH$7:$AH$2042)*((AN1448&lt;$AO$7:$AO$2042)*(AO1448&gt;$AN$7:$AN$2042))*(ROW($AW$7:$AW$2042)&lt;&gt;ROW(AW1448)))&gt;0,"Cruzado","Sin cruce")))</f>
        <v>Sin cruce</v>
      </c>
    </row>
    <row r="1449" spans="2:50" ht="19.8" hidden="1" customHeight="1" x14ac:dyDescent="0.25">
      <c r="B1449" s="494" t="s">
        <v>314</v>
      </c>
      <c r="C1449" s="369" t="s">
        <v>971</v>
      </c>
      <c r="D1449" s="369">
        <v>20261</v>
      </c>
      <c r="E1449" s="373" t="s">
        <v>280</v>
      </c>
      <c r="F1449" s="370" t="s">
        <v>291</v>
      </c>
      <c r="G1449" s="373" t="s">
        <v>296</v>
      </c>
      <c r="H1449" s="373">
        <v>2</v>
      </c>
      <c r="I1449" s="373" t="s">
        <v>278</v>
      </c>
      <c r="J1449" s="373" t="s">
        <v>278</v>
      </c>
      <c r="K1449" s="194" t="s">
        <v>742</v>
      </c>
      <c r="L1449" s="369" t="s">
        <v>674</v>
      </c>
      <c r="M1449" s="364" t="s">
        <v>346</v>
      </c>
      <c r="N1449" s="364" t="s">
        <v>339</v>
      </c>
      <c r="O1449" s="373" t="s">
        <v>315</v>
      </c>
      <c r="P1449" s="364">
        <v>0</v>
      </c>
      <c r="Q1449" s="364">
        <v>2</v>
      </c>
      <c r="R1449" s="369">
        <v>2</v>
      </c>
      <c r="S1449" s="364">
        <v>4</v>
      </c>
      <c r="T1449" s="8"/>
      <c r="U1449" s="374">
        <v>21</v>
      </c>
      <c r="V1449" s="370">
        <v>21882745</v>
      </c>
      <c r="W1449" s="373" t="s">
        <v>207</v>
      </c>
      <c r="X1449" s="364" t="s">
        <v>315</v>
      </c>
      <c r="Y1449" s="364"/>
      <c r="Z1449" s="364"/>
      <c r="AA1449" s="364"/>
      <c r="AB1449" s="370"/>
      <c r="AC1449" s="364"/>
      <c r="AD1449" s="364" t="s">
        <v>840</v>
      </c>
      <c r="AE1449" s="370"/>
      <c r="AF1449" s="370"/>
      <c r="AG1449" s="370" t="s">
        <v>301</v>
      </c>
      <c r="AH1449" s="364">
        <v>6</v>
      </c>
      <c r="AI1449" s="364">
        <v>8</v>
      </c>
      <c r="AJ1449" s="364">
        <v>30</v>
      </c>
      <c r="AK1449" s="364">
        <v>10</v>
      </c>
      <c r="AL1449" s="364">
        <v>10</v>
      </c>
      <c r="AM1449" s="22">
        <f t="shared" si="679"/>
        <v>2</v>
      </c>
      <c r="AN1449" s="104">
        <f t="shared" si="675"/>
        <v>0.35416666666666663</v>
      </c>
      <c r="AO1449" s="104">
        <f t="shared" si="676"/>
        <v>0.4236111111111111</v>
      </c>
      <c r="AP1449" s="22" t="str" cm="1">
        <f t="array" ref="AP1449">IF(W1449="","",IF(SUMPRODUCT((W1449=$W$7:$W$2042)*(AH1449=$AH$7:$AH$2042)*(AN1449=$AN$7:$AN$2042)*(AO1449=$AO$7:$AO$2042)*(ROW($W$7:$W$2042)&lt;&gt;ROW(W1449))*((R1449=0)*($R$7:$R$2042&gt;0)+(R1449&gt;0)*($R$7:$R$2042=0)))&gt;0,"SALONES UNIDOS",IF(SUMPRODUCT((W1449=$W$7:$W$2042)*(AH1449=$AH$7:$AH$2042)*((AN1449&lt;$AO$7:$AO$2042)*(AO1449&gt;$AN$7:$AN$2042))*(ROW($W$7:$W$2042)&lt;&gt;ROW(W1449)))&gt;0,"Cruzado","Sin cruce")))</f>
        <v>Sin cruce</v>
      </c>
      <c r="AQ1449" s="22"/>
      <c r="AR1449" s="22"/>
      <c r="AS1449" s="104">
        <f>AN1449</f>
        <v>0.35416666666666663</v>
      </c>
      <c r="AT1449" s="104">
        <f>AO1449</f>
        <v>0.4236111111111111</v>
      </c>
      <c r="AU1449" s="361" t="str" cm="1">
        <f t="array" ref="AU1449">IF(AB1449="","",IF(SUMPRODUCT((AB1449=$AB$989:$AB$1558)*(AH1449=$AH$989:$AH$1558)*(AQ1449=$AQ$989:$AQ$1558)*(AR1449=$AR$989:$AR$1558)*(ROW($AB$989:$AB$1558)&lt;&gt;ROW(AB1449))*((R1449=0)*($R$989:$R$1558&gt;0)+(R1449&gt;0)*($R$989:$R$1558=0)))&gt;0,"SALONES UNIDOS",IF(SUMPRODUCT((AB1449=$AB$989:$AB$1558)*(AH1449=$AH$989:$AH$1558)*((AQ1449&lt;$AR$989:$AR$1558)*(AR1449&gt;$AQ$989:$AQ$1558))*(ROW($AB$989:$AB$1558)&lt;&gt;ROW(AB1449)))&gt;0,"Cruzado","Sin cruce")))</f>
        <v/>
      </c>
      <c r="AV1449" s="361" t="str" cm="1">
        <f t="array" ref="AV1449">IF(AD1449="","",IF(SUMPRODUCT((AD1449=$AD$989:$AD$1558)*(AH1449=$AH$989:$AH$1558)*(AS1449=$AS$989:$AS$1558)*(AT1449=$AT$989:$AT$1558)*(ROW($AD$989:$AD$1558)&lt;&gt;ROW(AD1449))*((R1449=0)*($R$989:$R$1558&gt;0)+(R1449&gt;0)*($R$989:$R$1558=0)))&gt;0,"SALONES UNIDOS",IF(SUMPRODUCT((AD1449=$AD$989:$AD$1558)*(AH1449=$AH$989:$AH$1558)*((AS1449&lt;$AT$989:$AT$1558)*(AT1449&gt;$AS$989:$AS$1558))*(ROW($AD$989:$AD$1558)&lt;&gt;ROW(AD1449)))&gt;0,"Cruzado","Sin cruce")))</f>
        <v>Sin cruce</v>
      </c>
      <c r="AW1449" s="104" t="str">
        <f t="shared" si="680"/>
        <v>PS2PRINCIPALA</v>
      </c>
      <c r="AX1449" s="104" t="str" cm="1">
        <f t="array" ref="AX1449">IF(AW1449="","",IF(SUMPRODUCT((AW1449=$AW$7:$AW$2042)*(AH1449=$AH$7:$AH$2042)*(AN1449=$AN$7:$AN$2042)*(AO1449=$AO$7:$AO$2042)*(ROW($AW$7:$AW$2042)&lt;&gt;ROW(AW1449))*((R1449=0)*($R$7:$R$2042&gt;0)+(R1449&gt;0)*($R$7:$R$2042=0)))&gt;0,"SALONES UNIDOS",IF(SUMPRODUCT((AW1449=$AW$7:$AW$2042)*(AH1449=$AH$7:$AH$2042)*((AN1449&lt;$AO$7:$AO$2042)*(AO1449&gt;$AN$7:$AN$2042))*(ROW($AW$7:$AW$2042)&lt;&gt;ROW(AW1449)))&gt;0,"Cruzado","Sin cruce")))</f>
        <v>Sin cruce</v>
      </c>
    </row>
    <row r="1450" spans="2:50" ht="19.8" hidden="1" customHeight="1" x14ac:dyDescent="0.25">
      <c r="B1450" s="494" t="s">
        <v>314</v>
      </c>
      <c r="C1450" s="369" t="s">
        <v>971</v>
      </c>
      <c r="D1450" s="369">
        <v>20261</v>
      </c>
      <c r="E1450" s="373" t="s">
        <v>280</v>
      </c>
      <c r="F1450" s="370" t="s">
        <v>291</v>
      </c>
      <c r="G1450" s="373" t="s">
        <v>296</v>
      </c>
      <c r="H1450" s="373">
        <v>2</v>
      </c>
      <c r="I1450" s="373" t="s">
        <v>278</v>
      </c>
      <c r="J1450" s="373" t="s">
        <v>278</v>
      </c>
      <c r="K1450" s="194" t="s">
        <v>744</v>
      </c>
      <c r="L1450" s="364" t="s">
        <v>404</v>
      </c>
      <c r="M1450" s="364" t="s">
        <v>362</v>
      </c>
      <c r="N1450" s="364" t="s">
        <v>339</v>
      </c>
      <c r="O1450" s="373" t="s">
        <v>315</v>
      </c>
      <c r="P1450" s="364">
        <v>2</v>
      </c>
      <c r="Q1450" s="364">
        <v>2</v>
      </c>
      <c r="R1450" s="369">
        <v>4</v>
      </c>
      <c r="S1450" s="364">
        <v>3</v>
      </c>
      <c r="T1450" s="8"/>
      <c r="U1450" s="374">
        <v>21</v>
      </c>
      <c r="V1450" s="370">
        <v>40804375</v>
      </c>
      <c r="W1450" s="373" t="s">
        <v>155</v>
      </c>
      <c r="X1450" s="364" t="s">
        <v>315</v>
      </c>
      <c r="Y1450" s="364"/>
      <c r="Z1450" s="364"/>
      <c r="AA1450" s="364"/>
      <c r="AB1450" s="364" t="s">
        <v>844</v>
      </c>
      <c r="AC1450" s="364"/>
      <c r="AD1450" s="369"/>
      <c r="AE1450" s="370"/>
      <c r="AF1450" s="370"/>
      <c r="AG1450" s="370" t="s">
        <v>319</v>
      </c>
      <c r="AH1450" s="364">
        <v>3</v>
      </c>
      <c r="AI1450" s="364">
        <v>12</v>
      </c>
      <c r="AJ1450" s="364">
        <v>40</v>
      </c>
      <c r="AK1450" s="364">
        <v>16</v>
      </c>
      <c r="AL1450" s="364">
        <v>0</v>
      </c>
      <c r="AM1450" s="22">
        <f t="shared" si="679"/>
        <v>4</v>
      </c>
      <c r="AN1450" s="104">
        <f t="shared" si="675"/>
        <v>0.52777777777777779</v>
      </c>
      <c r="AO1450" s="104">
        <f t="shared" si="676"/>
        <v>0.66666666666666663</v>
      </c>
      <c r="AP1450" s="22" t="str" cm="1">
        <f t="array" ref="AP1450">IF(W1450="","",IF(SUMPRODUCT((W1450=$W$7:$W$2042)*(AH1450=$AH$7:$AH$2042)*(AN1450=$AN$7:$AN$2042)*(AO1450=$AO$7:$AO$2042)*(ROW($W$7:$W$2042)&lt;&gt;ROW(W1450))*((R1450=0)*($R$7:$R$2042&gt;0)+(R1450&gt;0)*($R$7:$R$2042=0)))&gt;0,"SALONES UNIDOS",IF(SUMPRODUCT((W1450=$W$7:$W$2042)*(AH1450=$AH$7:$AH$2042)*((AN1450&lt;$AO$7:$AO$2042)*(AO1450&gt;$AN$7:$AN$2042))*(ROW($W$7:$W$2042)&lt;&gt;ROW(W1450)))&gt;0,"Cruzado","Sin cruce")))</f>
        <v>Sin cruce</v>
      </c>
      <c r="AQ1450" s="104">
        <f t="shared" ref="AQ1450:AR1455" si="703">AN1450</f>
        <v>0.52777777777777779</v>
      </c>
      <c r="AR1450" s="104">
        <f t="shared" si="703"/>
        <v>0.66666666666666663</v>
      </c>
      <c r="AS1450" s="22"/>
      <c r="AT1450" s="22"/>
      <c r="AU1450" s="361" t="str" cm="1">
        <f t="array" ref="AU1450">IF(AB1450="","",IF(SUMPRODUCT((AB1450=$AB$989:$AB$1558)*(AH1450=$AH$989:$AH$1558)*(AQ1450=$AQ$989:$AQ$1558)*(AR1450=$AR$989:$AR$1558)*(ROW($AB$989:$AB$1558)&lt;&gt;ROW(AB1450))*((R1450=0)*($R$989:$R$1558&gt;0)+(R1450&gt;0)*($R$989:$R$1558=0)))&gt;0,"SALONES UNIDOS",IF(SUMPRODUCT((AB1450=$AB$989:$AB$1558)*(AH1450=$AH$989:$AH$1558)*((AQ1450&lt;$AR$989:$AR$1558)*(AR1450&gt;$AQ$989:$AQ$1558))*(ROW($AB$989:$AB$1558)&lt;&gt;ROW(AB1450)))&gt;0,"Cruzado","Sin cruce")))</f>
        <v>Sin cruce</v>
      </c>
      <c r="AV1450" s="361" t="str" cm="1">
        <f t="array" ref="AV1450">IF(AD1450="","",IF(SUMPRODUCT((AD1450=$AD$989:$AD$1558)*(AH1450=$AH$989:$AH$1558)*(AS1450=$AS$989:$AS$1558)*(AT1450=$AT$989:$AT$1558)*(ROW($AD$989:$AD$1558)&lt;&gt;ROW(AD1450))*((R1450=0)*($R$989:$R$1558&gt;0)+(R1450&gt;0)*($R$989:$R$1558=0)))&gt;0,"SALONES UNIDOS",IF(SUMPRODUCT((AD1450=$AD$989:$AD$1558)*(AH1450=$AH$989:$AH$1558)*((AS1450&lt;$AT$989:$AT$1558)*(AT1450&gt;$AS$989:$AS$1558))*(ROW($AD$989:$AD$1558)&lt;&gt;ROW(AD1450)))&gt;0,"Cruzado","Sin cruce")))</f>
        <v/>
      </c>
      <c r="AW1450" s="104" t="str">
        <f t="shared" si="680"/>
        <v>PS2PRINCIPALA</v>
      </c>
      <c r="AX1450" s="104" t="str" cm="1">
        <f t="array" ref="AX1450">IF(AW1450="","",IF(SUMPRODUCT((AW1450=$AW$7:$AW$2042)*(AH1450=$AH$7:$AH$2042)*(AN1450=$AN$7:$AN$2042)*(AO1450=$AO$7:$AO$2042)*(ROW($AW$7:$AW$2042)&lt;&gt;ROW(AW1450))*((R1450=0)*($R$7:$R$2042&gt;0)+(R1450&gt;0)*($R$7:$R$2042=0)))&gt;0,"SALONES UNIDOS",IF(SUMPRODUCT((AW1450=$AW$7:$AW$2042)*(AH1450=$AH$7:$AH$2042)*((AN1450&lt;$AO$7:$AO$2042)*(AO1450&gt;$AN$7:$AN$2042))*(ROW($AW$7:$AW$2042)&lt;&gt;ROW(AW1450)))&gt;0,"Cruzado","Sin cruce")))</f>
        <v>Sin cruce</v>
      </c>
    </row>
    <row r="1451" spans="2:50" ht="19.8" hidden="1" customHeight="1" x14ac:dyDescent="0.25">
      <c r="B1451" s="494" t="s">
        <v>314</v>
      </c>
      <c r="C1451" s="369" t="s">
        <v>971</v>
      </c>
      <c r="D1451" s="369">
        <v>20261</v>
      </c>
      <c r="E1451" s="373" t="s">
        <v>280</v>
      </c>
      <c r="F1451" s="370" t="s">
        <v>291</v>
      </c>
      <c r="G1451" s="373" t="s">
        <v>296</v>
      </c>
      <c r="H1451" s="373">
        <v>2</v>
      </c>
      <c r="I1451" s="373" t="s">
        <v>278</v>
      </c>
      <c r="J1451" s="373" t="s">
        <v>278</v>
      </c>
      <c r="K1451" s="194" t="s">
        <v>745</v>
      </c>
      <c r="L1451" s="364" t="s">
        <v>677</v>
      </c>
      <c r="M1451" s="364" t="s">
        <v>362</v>
      </c>
      <c r="N1451" s="364" t="s">
        <v>339</v>
      </c>
      <c r="O1451" s="373" t="s">
        <v>315</v>
      </c>
      <c r="P1451" s="364">
        <v>3</v>
      </c>
      <c r="Q1451" s="364">
        <v>2</v>
      </c>
      <c r="R1451" s="369">
        <v>5</v>
      </c>
      <c r="S1451" s="364">
        <v>4</v>
      </c>
      <c r="T1451" s="8"/>
      <c r="U1451" s="374">
        <v>21</v>
      </c>
      <c r="V1451" s="370">
        <v>21881309</v>
      </c>
      <c r="W1451" s="373" t="s">
        <v>138</v>
      </c>
      <c r="X1451" s="364" t="s">
        <v>315</v>
      </c>
      <c r="Y1451" s="364"/>
      <c r="Z1451" s="364"/>
      <c r="AA1451" s="364"/>
      <c r="AB1451" s="364" t="s">
        <v>844</v>
      </c>
      <c r="AC1451" s="364"/>
      <c r="AD1451" s="369"/>
      <c r="AE1451" s="370"/>
      <c r="AF1451" s="370"/>
      <c r="AG1451" s="370" t="s">
        <v>319</v>
      </c>
      <c r="AH1451" s="364">
        <v>4</v>
      </c>
      <c r="AI1451" s="364">
        <v>7</v>
      </c>
      <c r="AJ1451" s="364">
        <v>40</v>
      </c>
      <c r="AK1451" s="364">
        <v>11</v>
      </c>
      <c r="AL1451" s="364">
        <v>50</v>
      </c>
      <c r="AM1451" s="22">
        <f t="shared" si="679"/>
        <v>5</v>
      </c>
      <c r="AN1451" s="104">
        <f t="shared" si="675"/>
        <v>0.31944444444444448</v>
      </c>
      <c r="AO1451" s="104">
        <f t="shared" si="676"/>
        <v>0.49305555555555552</v>
      </c>
      <c r="AP1451" s="22" t="str" cm="1">
        <f t="array" ref="AP1451">IF(W1451="","",IF(SUMPRODUCT((W1451=$W$7:$W$2042)*(AH1451=$AH$7:$AH$2042)*(AN1451=$AN$7:$AN$2042)*(AO1451=$AO$7:$AO$2042)*(ROW($W$7:$W$2042)&lt;&gt;ROW(W1451))*((R1451=0)*($R$7:$R$2042&gt;0)+(R1451&gt;0)*($R$7:$R$2042=0)))&gt;0,"SALONES UNIDOS",IF(SUMPRODUCT((W1451=$W$7:$W$2042)*(AH1451=$AH$7:$AH$2042)*((AN1451&lt;$AO$7:$AO$2042)*(AO1451&gt;$AN$7:$AN$2042))*(ROW($W$7:$W$2042)&lt;&gt;ROW(W1451)))&gt;0,"Cruzado","Sin cruce")))</f>
        <v>Sin cruce</v>
      </c>
      <c r="AQ1451" s="104">
        <f t="shared" si="703"/>
        <v>0.31944444444444448</v>
      </c>
      <c r="AR1451" s="104">
        <f t="shared" si="703"/>
        <v>0.49305555555555552</v>
      </c>
      <c r="AS1451" s="22"/>
      <c r="AT1451" s="22"/>
      <c r="AU1451" s="361" t="str" cm="1">
        <f t="array" ref="AU1451">IF(AB1451="","",IF(SUMPRODUCT((AB1451=$AB$989:$AB$1558)*(AH1451=$AH$989:$AH$1558)*(AQ1451=$AQ$989:$AQ$1558)*(AR1451=$AR$989:$AR$1558)*(ROW($AB$989:$AB$1558)&lt;&gt;ROW(AB1451))*((R1451=0)*($R$989:$R$1558&gt;0)+(R1451&gt;0)*($R$989:$R$1558=0)))&gt;0,"SALONES UNIDOS",IF(SUMPRODUCT((AB1451=$AB$989:$AB$1558)*(AH1451=$AH$989:$AH$1558)*((AQ1451&lt;$AR$989:$AR$1558)*(AR1451&gt;$AQ$989:$AQ$1558))*(ROW($AB$989:$AB$1558)&lt;&gt;ROW(AB1451)))&gt;0,"Cruzado","Sin cruce")))</f>
        <v>Sin cruce</v>
      </c>
      <c r="AV1451" s="361" t="str" cm="1">
        <f t="array" ref="AV1451">IF(AD1451="","",IF(SUMPRODUCT((AD1451=$AD$989:$AD$1558)*(AH1451=$AH$989:$AH$1558)*(AS1451=$AS$989:$AS$1558)*(AT1451=$AT$989:$AT$1558)*(ROW($AD$989:$AD$1558)&lt;&gt;ROW(AD1451))*((R1451=0)*($R$989:$R$1558&gt;0)+(R1451&gt;0)*($R$989:$R$1558=0)))&gt;0,"SALONES UNIDOS",IF(SUMPRODUCT((AD1451=$AD$989:$AD$1558)*(AH1451=$AH$989:$AH$1558)*((AS1451&lt;$AT$989:$AT$1558)*(AT1451&gt;$AS$989:$AS$1558))*(ROW($AD$989:$AD$1558)&lt;&gt;ROW(AD1451)))&gt;0,"Cruzado","Sin cruce")))</f>
        <v/>
      </c>
      <c r="AW1451" s="104" t="str">
        <f t="shared" si="680"/>
        <v>PS2PRINCIPALA</v>
      </c>
      <c r="AX1451" s="104" t="str" cm="1">
        <f t="array" ref="AX1451">IF(AW1451="","",IF(SUMPRODUCT((AW1451=$AW$7:$AW$2042)*(AH1451=$AH$7:$AH$2042)*(AN1451=$AN$7:$AN$2042)*(AO1451=$AO$7:$AO$2042)*(ROW($AW$7:$AW$2042)&lt;&gt;ROW(AW1451))*((R1451=0)*($R$7:$R$2042&gt;0)+(R1451&gt;0)*($R$7:$R$2042=0)))&gt;0,"SALONES UNIDOS",IF(SUMPRODUCT((AW1451=$AW$7:$AW$2042)*(AH1451=$AH$7:$AH$2042)*((AN1451&lt;$AO$7:$AO$2042)*(AO1451&gt;$AN$7:$AN$2042))*(ROW($AW$7:$AW$2042)&lt;&gt;ROW(AW1451)))&gt;0,"Cruzado","Sin cruce")))</f>
        <v>Sin cruce</v>
      </c>
    </row>
    <row r="1452" spans="2:50" ht="19.8" hidden="1" customHeight="1" x14ac:dyDescent="0.25">
      <c r="B1452" s="494" t="s">
        <v>314</v>
      </c>
      <c r="C1452" s="369" t="s">
        <v>971</v>
      </c>
      <c r="D1452" s="369">
        <v>20261</v>
      </c>
      <c r="E1452" s="373" t="s">
        <v>280</v>
      </c>
      <c r="F1452" s="370" t="s">
        <v>291</v>
      </c>
      <c r="G1452" s="373" t="s">
        <v>296</v>
      </c>
      <c r="H1452" s="373">
        <v>2</v>
      </c>
      <c r="I1452" s="373" t="s">
        <v>278</v>
      </c>
      <c r="J1452" s="373" t="s">
        <v>278</v>
      </c>
      <c r="K1452" s="194" t="s">
        <v>747</v>
      </c>
      <c r="L1452" s="364" t="s">
        <v>679</v>
      </c>
      <c r="M1452" s="364" t="s">
        <v>362</v>
      </c>
      <c r="N1452" s="364" t="s">
        <v>339</v>
      </c>
      <c r="O1452" s="373" t="s">
        <v>315</v>
      </c>
      <c r="P1452" s="364">
        <v>3</v>
      </c>
      <c r="Q1452" s="364">
        <v>2</v>
      </c>
      <c r="R1452" s="369">
        <v>5</v>
      </c>
      <c r="S1452" s="364">
        <v>4</v>
      </c>
      <c r="T1452" s="8"/>
      <c r="U1452" s="374">
        <v>21</v>
      </c>
      <c r="V1452" s="370">
        <v>8822479</v>
      </c>
      <c r="W1452" s="373" t="s">
        <v>25</v>
      </c>
      <c r="X1452" s="364" t="s">
        <v>315</v>
      </c>
      <c r="Y1452" s="364"/>
      <c r="Z1452" s="364"/>
      <c r="AA1452" s="364"/>
      <c r="AB1452" s="364" t="s">
        <v>844</v>
      </c>
      <c r="AC1452" s="364"/>
      <c r="AD1452" s="369"/>
      <c r="AE1452" s="370"/>
      <c r="AF1452" s="370"/>
      <c r="AG1452" s="370" t="s">
        <v>319</v>
      </c>
      <c r="AH1452" s="364">
        <v>1</v>
      </c>
      <c r="AI1452" s="364">
        <v>13</v>
      </c>
      <c r="AJ1452" s="364">
        <v>30</v>
      </c>
      <c r="AK1452" s="364">
        <v>17</v>
      </c>
      <c r="AL1452" s="364">
        <v>40</v>
      </c>
      <c r="AM1452" s="22">
        <f t="shared" si="679"/>
        <v>5</v>
      </c>
      <c r="AN1452" s="104">
        <f t="shared" si="675"/>
        <v>0.5625</v>
      </c>
      <c r="AO1452" s="104">
        <f t="shared" si="676"/>
        <v>0.73611111111111116</v>
      </c>
      <c r="AP1452" s="22" t="str" cm="1">
        <f t="array" ref="AP1452">IF(W1452="","",IF(SUMPRODUCT((W1452=$W$7:$W$2042)*(AH1452=$AH$7:$AH$2042)*(AN1452=$AN$7:$AN$2042)*(AO1452=$AO$7:$AO$2042)*(ROW($W$7:$W$2042)&lt;&gt;ROW(W1452))*((R1452=0)*($R$7:$R$2042&gt;0)+(R1452&gt;0)*($R$7:$R$2042=0)))&gt;0,"SALONES UNIDOS",IF(SUMPRODUCT((W1452=$W$7:$W$2042)*(AH1452=$AH$7:$AH$2042)*((AN1452&lt;$AO$7:$AO$2042)*(AO1452&gt;$AN$7:$AN$2042))*(ROW($W$7:$W$2042)&lt;&gt;ROW(W1452)))&gt;0,"Cruzado","Sin cruce")))</f>
        <v>Sin cruce</v>
      </c>
      <c r="AQ1452" s="104">
        <f t="shared" si="703"/>
        <v>0.5625</v>
      </c>
      <c r="AR1452" s="104">
        <f t="shared" si="703"/>
        <v>0.73611111111111116</v>
      </c>
      <c r="AS1452" s="22"/>
      <c r="AT1452" s="22"/>
      <c r="AU1452" s="361" t="str" cm="1">
        <f t="array" ref="AU1452">IF(AB1452="","",IF(SUMPRODUCT((AB1452=$AB$989:$AB$1558)*(AH1452=$AH$989:$AH$1558)*(AQ1452=$AQ$989:$AQ$1558)*(AR1452=$AR$989:$AR$1558)*(ROW($AB$989:$AB$1558)&lt;&gt;ROW(AB1452))*((R1452=0)*($R$989:$R$1558&gt;0)+(R1452&gt;0)*($R$989:$R$1558=0)))&gt;0,"SALONES UNIDOS",IF(SUMPRODUCT((AB1452=$AB$989:$AB$1558)*(AH1452=$AH$989:$AH$1558)*((AQ1452&lt;$AR$989:$AR$1558)*(AR1452&gt;$AQ$989:$AQ$1558))*(ROW($AB$989:$AB$1558)&lt;&gt;ROW(AB1452)))&gt;0,"Cruzado","Sin cruce")))</f>
        <v>Sin cruce</v>
      </c>
      <c r="AV1452" s="361" t="str" cm="1">
        <f t="array" ref="AV1452">IF(AD1452="","",IF(SUMPRODUCT((AD1452=$AD$989:$AD$1558)*(AH1452=$AH$989:$AH$1558)*(AS1452=$AS$989:$AS$1558)*(AT1452=$AT$989:$AT$1558)*(ROW($AD$989:$AD$1558)&lt;&gt;ROW(AD1452))*((R1452=0)*($R$989:$R$1558&gt;0)+(R1452&gt;0)*($R$989:$R$1558=0)))&gt;0,"SALONES UNIDOS",IF(SUMPRODUCT((AD1452=$AD$989:$AD$1558)*(AH1452=$AH$989:$AH$1558)*((AS1452&lt;$AT$989:$AT$1558)*(AT1452&gt;$AS$989:$AS$1558))*(ROW($AD$989:$AD$1558)&lt;&gt;ROW(AD1452)))&gt;0,"Cruzado","Sin cruce")))</f>
        <v/>
      </c>
      <c r="AW1452" s="104" t="str">
        <f t="shared" si="680"/>
        <v>PS2PRINCIPALA</v>
      </c>
      <c r="AX1452" s="104" t="str" cm="1">
        <f t="array" ref="AX1452">IF(AW1452="","",IF(SUMPRODUCT((AW1452=$AW$7:$AW$2042)*(AH1452=$AH$7:$AH$2042)*(AN1452=$AN$7:$AN$2042)*(AO1452=$AO$7:$AO$2042)*(ROW($AW$7:$AW$2042)&lt;&gt;ROW(AW1452))*((R1452=0)*($R$7:$R$2042&gt;0)+(R1452&gt;0)*($R$7:$R$2042=0)))&gt;0,"SALONES UNIDOS",IF(SUMPRODUCT((AW1452=$AW$7:$AW$2042)*(AH1452=$AH$7:$AH$2042)*((AN1452&lt;$AO$7:$AO$2042)*(AO1452&gt;$AN$7:$AN$2042))*(ROW($AW$7:$AW$2042)&lt;&gt;ROW(AW1452)))&gt;0,"Cruzado","Sin cruce")))</f>
        <v>Sin cruce</v>
      </c>
    </row>
    <row r="1453" spans="2:50" ht="19.8" hidden="1" customHeight="1" x14ac:dyDescent="0.25">
      <c r="B1453" s="494" t="s">
        <v>314</v>
      </c>
      <c r="C1453" s="369" t="s">
        <v>971</v>
      </c>
      <c r="D1453" s="369">
        <v>20261</v>
      </c>
      <c r="E1453" s="373" t="s">
        <v>280</v>
      </c>
      <c r="F1453" s="370" t="s">
        <v>291</v>
      </c>
      <c r="G1453" s="373" t="s">
        <v>296</v>
      </c>
      <c r="H1453" s="373">
        <v>2</v>
      </c>
      <c r="I1453" s="373" t="s">
        <v>278</v>
      </c>
      <c r="J1453" s="373" t="s">
        <v>278</v>
      </c>
      <c r="K1453" s="194" t="s">
        <v>748</v>
      </c>
      <c r="L1453" s="364" t="s">
        <v>681</v>
      </c>
      <c r="M1453" s="364" t="s">
        <v>362</v>
      </c>
      <c r="N1453" s="364" t="s">
        <v>339</v>
      </c>
      <c r="O1453" s="373" t="s">
        <v>321</v>
      </c>
      <c r="P1453" s="364">
        <v>2</v>
      </c>
      <c r="Q1453" s="364">
        <v>2</v>
      </c>
      <c r="R1453" s="369">
        <v>4</v>
      </c>
      <c r="S1453" s="364">
        <v>3</v>
      </c>
      <c r="T1453" s="8"/>
      <c r="U1453" s="374">
        <v>21</v>
      </c>
      <c r="V1453" s="370">
        <v>21882544</v>
      </c>
      <c r="W1453" s="373" t="s">
        <v>184</v>
      </c>
      <c r="X1453" s="364" t="s">
        <v>315</v>
      </c>
      <c r="Y1453" s="364"/>
      <c r="Z1453" s="364"/>
      <c r="AA1453" s="364"/>
      <c r="AB1453" s="364" t="s">
        <v>844</v>
      </c>
      <c r="AC1453" s="364"/>
      <c r="AD1453" s="369"/>
      <c r="AE1453" s="370"/>
      <c r="AF1453" s="370"/>
      <c r="AG1453" s="370" t="s">
        <v>319</v>
      </c>
      <c r="AH1453" s="364">
        <v>2</v>
      </c>
      <c r="AI1453" s="364">
        <v>15</v>
      </c>
      <c r="AJ1453" s="364">
        <v>10</v>
      </c>
      <c r="AK1453" s="364">
        <v>18</v>
      </c>
      <c r="AL1453" s="364">
        <v>30</v>
      </c>
      <c r="AM1453" s="22">
        <f t="shared" si="679"/>
        <v>4</v>
      </c>
      <c r="AN1453" s="104">
        <f t="shared" si="675"/>
        <v>0.63194444444444442</v>
      </c>
      <c r="AO1453" s="104">
        <f t="shared" si="676"/>
        <v>0.77083333333333337</v>
      </c>
      <c r="AP1453" s="22" t="str" cm="1">
        <f t="array" ref="AP1453">IF(W1453="","",IF(SUMPRODUCT((W1453=$W$7:$W$2042)*(AH1453=$AH$7:$AH$2042)*(AN1453=$AN$7:$AN$2042)*(AO1453=$AO$7:$AO$2042)*(ROW($W$7:$W$2042)&lt;&gt;ROW(W1453))*((R1453=0)*($R$7:$R$2042&gt;0)+(R1453&gt;0)*($R$7:$R$2042=0)))&gt;0,"SALONES UNIDOS",IF(SUMPRODUCT((W1453=$W$7:$W$2042)*(AH1453=$AH$7:$AH$2042)*((AN1453&lt;$AO$7:$AO$2042)*(AO1453&gt;$AN$7:$AN$2042))*(ROW($W$7:$W$2042)&lt;&gt;ROW(W1453)))&gt;0,"Cruzado","Sin cruce")))</f>
        <v>Sin cruce</v>
      </c>
      <c r="AQ1453" s="104">
        <f t="shared" si="703"/>
        <v>0.63194444444444442</v>
      </c>
      <c r="AR1453" s="104">
        <f t="shared" si="703"/>
        <v>0.77083333333333337</v>
      </c>
      <c r="AS1453" s="22"/>
      <c r="AT1453" s="22"/>
      <c r="AU1453" s="361" t="str" cm="1">
        <f t="array" ref="AU1453">IF(AB1453="","",IF(SUMPRODUCT((AB1453=$AB$989:$AB$1558)*(AH1453=$AH$989:$AH$1558)*(AQ1453=$AQ$989:$AQ$1558)*(AR1453=$AR$989:$AR$1558)*(ROW($AB$989:$AB$1558)&lt;&gt;ROW(AB1453))*((R1453=0)*($R$989:$R$1558&gt;0)+(R1453&gt;0)*($R$989:$R$1558=0)))&gt;0,"SALONES UNIDOS",IF(SUMPRODUCT((AB1453=$AB$989:$AB$1558)*(AH1453=$AH$989:$AH$1558)*((AQ1453&lt;$AR$989:$AR$1558)*(AR1453&gt;$AQ$989:$AQ$1558))*(ROW($AB$989:$AB$1558)&lt;&gt;ROW(AB1453)))&gt;0,"Cruzado","Sin cruce")))</f>
        <v>Sin cruce</v>
      </c>
      <c r="AV1453" s="361" t="str" cm="1">
        <f t="array" ref="AV1453">IF(AD1453="","",IF(SUMPRODUCT((AD1453=$AD$989:$AD$1558)*(AH1453=$AH$989:$AH$1558)*(AS1453=$AS$989:$AS$1558)*(AT1453=$AT$989:$AT$1558)*(ROW($AD$989:$AD$1558)&lt;&gt;ROW(AD1453))*((R1453=0)*($R$989:$R$1558&gt;0)+(R1453&gt;0)*($R$989:$R$1558=0)))&gt;0,"SALONES UNIDOS",IF(SUMPRODUCT((AD1453=$AD$989:$AD$1558)*(AH1453=$AH$989:$AH$1558)*((AS1453&lt;$AT$989:$AT$1558)*(AT1453&gt;$AS$989:$AS$1558))*(ROW($AD$989:$AD$1558)&lt;&gt;ROW(AD1453)))&gt;0,"Cruzado","Sin cruce")))</f>
        <v/>
      </c>
      <c r="AW1453" s="104" t="str">
        <f t="shared" si="680"/>
        <v>PS2PRINCIPALA</v>
      </c>
      <c r="AX1453" s="104" t="str" cm="1">
        <f t="array" ref="AX1453">IF(AW1453="","",IF(SUMPRODUCT((AW1453=$AW$7:$AW$2042)*(AH1453=$AH$7:$AH$2042)*(AN1453=$AN$7:$AN$2042)*(AO1453=$AO$7:$AO$2042)*(ROW($AW$7:$AW$2042)&lt;&gt;ROW(AW1453))*((R1453=0)*($R$7:$R$2042&gt;0)+(R1453&gt;0)*($R$7:$R$2042=0)))&gt;0,"SALONES UNIDOS",IF(SUMPRODUCT((AW1453=$AW$7:$AW$2042)*(AH1453=$AH$7:$AH$2042)*((AN1453&lt;$AO$7:$AO$2042)*(AO1453&gt;$AN$7:$AN$2042))*(ROW($AW$7:$AW$2042)&lt;&gt;ROW(AW1453)))&gt;0,"Cruzado","Sin cruce")))</f>
        <v>Sin cruce</v>
      </c>
    </row>
    <row r="1454" spans="2:50" ht="19.8" hidden="1" customHeight="1" x14ac:dyDescent="0.25">
      <c r="B1454" s="494" t="s">
        <v>314</v>
      </c>
      <c r="C1454" s="369" t="s">
        <v>971</v>
      </c>
      <c r="D1454" s="369">
        <v>20261</v>
      </c>
      <c r="E1454" s="373" t="s">
        <v>280</v>
      </c>
      <c r="F1454" s="370" t="s">
        <v>291</v>
      </c>
      <c r="G1454" s="373" t="s">
        <v>296</v>
      </c>
      <c r="H1454" s="373">
        <v>2</v>
      </c>
      <c r="I1454" s="373" t="s">
        <v>281</v>
      </c>
      <c r="J1454" s="373" t="s">
        <v>281</v>
      </c>
      <c r="K1454" s="194" t="s">
        <v>741</v>
      </c>
      <c r="L1454" s="369" t="s">
        <v>798</v>
      </c>
      <c r="M1454" s="364" t="s">
        <v>362</v>
      </c>
      <c r="N1454" s="364" t="s">
        <v>339</v>
      </c>
      <c r="O1454" s="373" t="s">
        <v>315</v>
      </c>
      <c r="P1454" s="364">
        <v>2</v>
      </c>
      <c r="Q1454" s="364">
        <v>2</v>
      </c>
      <c r="R1454" s="369">
        <v>4</v>
      </c>
      <c r="S1454" s="364">
        <v>3</v>
      </c>
      <c r="T1454" s="8"/>
      <c r="U1454" s="374">
        <v>24</v>
      </c>
      <c r="V1454" s="370">
        <v>22275169</v>
      </c>
      <c r="W1454" s="373" t="s">
        <v>266</v>
      </c>
      <c r="X1454" s="364" t="s">
        <v>315</v>
      </c>
      <c r="Y1454" s="364"/>
      <c r="Z1454" s="364"/>
      <c r="AA1454" s="364"/>
      <c r="AB1454" s="364" t="s">
        <v>844</v>
      </c>
      <c r="AC1454" s="364"/>
      <c r="AD1454" s="369"/>
      <c r="AE1454" s="370"/>
      <c r="AF1454" s="370"/>
      <c r="AG1454" s="370" t="s">
        <v>319</v>
      </c>
      <c r="AH1454" s="364">
        <v>3</v>
      </c>
      <c r="AI1454" s="364">
        <v>20</v>
      </c>
      <c r="AJ1454" s="364">
        <v>10</v>
      </c>
      <c r="AK1454" s="364">
        <v>23</v>
      </c>
      <c r="AL1454" s="364">
        <v>30</v>
      </c>
      <c r="AM1454" s="22">
        <f t="shared" si="679"/>
        <v>4</v>
      </c>
      <c r="AN1454" s="104">
        <f t="shared" si="675"/>
        <v>0.84027777777777779</v>
      </c>
      <c r="AO1454" s="104">
        <f t="shared" si="676"/>
        <v>0.97916666666666674</v>
      </c>
      <c r="AP1454" s="22" t="str" cm="1">
        <f t="array" ref="AP1454">IF(W1454="","",IF(SUMPRODUCT((W1454=$W$7:$W$2042)*(AH1454=$AH$7:$AH$2042)*(AN1454=$AN$7:$AN$2042)*(AO1454=$AO$7:$AO$2042)*(ROW($W$7:$W$2042)&lt;&gt;ROW(W1454))*((R1454=0)*($R$7:$R$2042&gt;0)+(R1454&gt;0)*($R$7:$R$2042=0)))&gt;0,"SALONES UNIDOS",IF(SUMPRODUCT((W1454=$W$7:$W$2042)*(AH1454=$AH$7:$AH$2042)*((AN1454&lt;$AO$7:$AO$2042)*(AO1454&gt;$AN$7:$AN$2042))*(ROW($W$7:$W$2042)&lt;&gt;ROW(W1454)))&gt;0,"Cruzado","Sin cruce")))</f>
        <v>Sin cruce</v>
      </c>
      <c r="AQ1454" s="104">
        <f t="shared" si="703"/>
        <v>0.84027777777777779</v>
      </c>
      <c r="AR1454" s="104">
        <f t="shared" si="703"/>
        <v>0.97916666666666674</v>
      </c>
      <c r="AS1454" s="22"/>
      <c r="AT1454" s="22"/>
      <c r="AU1454" s="361" t="str" cm="1">
        <f t="array" ref="AU1454">IF(AB1454="","",IF(SUMPRODUCT((AB1454=$AB$989:$AB$1558)*(AH1454=$AH$989:$AH$1558)*(AQ1454=$AQ$989:$AQ$1558)*(AR1454=$AR$989:$AR$1558)*(ROW($AB$989:$AB$1558)&lt;&gt;ROW(AB1454))*((R1454=0)*($R$989:$R$1558&gt;0)+(R1454&gt;0)*($R$989:$R$1558=0)))&gt;0,"SALONES UNIDOS",IF(SUMPRODUCT((AB1454=$AB$989:$AB$1558)*(AH1454=$AH$989:$AH$1558)*((AQ1454&lt;$AR$989:$AR$1558)*(AR1454&gt;$AQ$989:$AQ$1558))*(ROW($AB$989:$AB$1558)&lt;&gt;ROW(AB1454)))&gt;0,"Cruzado","Sin cruce")))</f>
        <v>Sin cruce</v>
      </c>
      <c r="AV1454" s="361" t="str" cm="1">
        <f t="array" ref="AV1454">IF(AD1454="","",IF(SUMPRODUCT((AD1454=$AD$989:$AD$1558)*(AH1454=$AH$989:$AH$1558)*(AS1454=$AS$989:$AS$1558)*(AT1454=$AT$989:$AT$1558)*(ROW($AD$989:$AD$1558)&lt;&gt;ROW(AD1454))*((R1454=0)*($R$989:$R$1558&gt;0)+(R1454&gt;0)*($R$989:$R$1558=0)))&gt;0,"SALONES UNIDOS",IF(SUMPRODUCT((AD1454=$AD$989:$AD$1558)*(AH1454=$AH$989:$AH$1558)*((AS1454&lt;$AT$989:$AT$1558)*(AT1454&gt;$AS$989:$AS$1558))*(ROW($AD$989:$AD$1558)&lt;&gt;ROW(AD1454)))&gt;0,"Cruzado","Sin cruce")))</f>
        <v/>
      </c>
      <c r="AW1454" s="104" t="str">
        <f t="shared" si="680"/>
        <v>PS2PRINCIPALB</v>
      </c>
      <c r="AX1454" s="104" t="str" cm="1">
        <f t="array" ref="AX1454">IF(AW1454="","",IF(SUMPRODUCT((AW1454=$AW$7:$AW$2042)*(AH1454=$AH$7:$AH$2042)*(AN1454=$AN$7:$AN$2042)*(AO1454=$AO$7:$AO$2042)*(ROW($AW$7:$AW$2042)&lt;&gt;ROW(AW1454))*((R1454=0)*($R$7:$R$2042&gt;0)+(R1454&gt;0)*($R$7:$R$2042=0)))&gt;0,"SALONES UNIDOS",IF(SUMPRODUCT((AW1454=$AW$7:$AW$2042)*(AH1454=$AH$7:$AH$2042)*((AN1454&lt;$AO$7:$AO$2042)*(AO1454&gt;$AN$7:$AN$2042))*(ROW($AW$7:$AW$2042)&lt;&gt;ROW(AW1454)))&gt;0,"Cruzado","Sin cruce")))</f>
        <v>Sin cruce</v>
      </c>
    </row>
    <row r="1455" spans="2:50" ht="19.8" hidden="1" customHeight="1" x14ac:dyDescent="0.25">
      <c r="B1455" s="494" t="s">
        <v>314</v>
      </c>
      <c r="C1455" s="369" t="s">
        <v>971</v>
      </c>
      <c r="D1455" s="369">
        <v>20261</v>
      </c>
      <c r="E1455" s="373" t="s">
        <v>280</v>
      </c>
      <c r="F1455" s="370" t="s">
        <v>291</v>
      </c>
      <c r="G1455" s="373" t="s">
        <v>296</v>
      </c>
      <c r="H1455" s="373">
        <v>2</v>
      </c>
      <c r="I1455" s="373" t="s">
        <v>281</v>
      </c>
      <c r="J1455" s="373" t="s">
        <v>281</v>
      </c>
      <c r="K1455" s="194" t="s">
        <v>742</v>
      </c>
      <c r="L1455" s="369" t="s">
        <v>674</v>
      </c>
      <c r="M1455" s="364" t="s">
        <v>346</v>
      </c>
      <c r="N1455" s="364" t="s">
        <v>339</v>
      </c>
      <c r="O1455" s="373" t="s">
        <v>315</v>
      </c>
      <c r="P1455" s="364">
        <v>3</v>
      </c>
      <c r="Q1455" s="364">
        <v>0</v>
      </c>
      <c r="R1455" s="369">
        <v>3</v>
      </c>
      <c r="S1455" s="364">
        <v>4</v>
      </c>
      <c r="T1455" s="8"/>
      <c r="U1455" s="374">
        <v>24</v>
      </c>
      <c r="V1455" s="370">
        <v>21882745</v>
      </c>
      <c r="W1455" s="373" t="s">
        <v>207</v>
      </c>
      <c r="X1455" s="364" t="s">
        <v>315</v>
      </c>
      <c r="Y1455" s="364"/>
      <c r="Z1455" s="364"/>
      <c r="AA1455" s="364"/>
      <c r="AB1455" s="364" t="s">
        <v>844</v>
      </c>
      <c r="AC1455" s="364"/>
      <c r="AD1455" s="369"/>
      <c r="AE1455" s="370"/>
      <c r="AF1455" s="370"/>
      <c r="AG1455" s="370" t="s">
        <v>559</v>
      </c>
      <c r="AH1455" s="364">
        <v>4</v>
      </c>
      <c r="AI1455" s="364">
        <v>17</v>
      </c>
      <c r="AJ1455" s="364">
        <v>40</v>
      </c>
      <c r="AK1455" s="364">
        <v>20</v>
      </c>
      <c r="AL1455" s="364">
        <v>10</v>
      </c>
      <c r="AM1455" s="22">
        <f t="shared" si="679"/>
        <v>3</v>
      </c>
      <c r="AN1455" s="104">
        <f t="shared" si="675"/>
        <v>0.73611111111111116</v>
      </c>
      <c r="AO1455" s="104">
        <f t="shared" si="676"/>
        <v>0.84027777777777779</v>
      </c>
      <c r="AP1455" s="22" t="str" cm="1">
        <f t="array" ref="AP1455">IF(W1455="","",IF(SUMPRODUCT((W1455=$W$7:$W$2042)*(AH1455=$AH$7:$AH$2042)*(AN1455=$AN$7:$AN$2042)*(AO1455=$AO$7:$AO$2042)*(ROW($W$7:$W$2042)&lt;&gt;ROW(W1455))*((R1455=0)*($R$7:$R$2042&gt;0)+(R1455&gt;0)*($R$7:$R$2042=0)))&gt;0,"SALONES UNIDOS",IF(SUMPRODUCT((W1455=$W$7:$W$2042)*(AH1455=$AH$7:$AH$2042)*((AN1455&lt;$AO$7:$AO$2042)*(AO1455&gt;$AN$7:$AN$2042))*(ROW($W$7:$W$2042)&lt;&gt;ROW(W1455)))&gt;0,"Cruzado","Sin cruce")))</f>
        <v>Sin cruce</v>
      </c>
      <c r="AQ1455" s="104">
        <f t="shared" si="703"/>
        <v>0.73611111111111116</v>
      </c>
      <c r="AR1455" s="104">
        <f t="shared" si="703"/>
        <v>0.84027777777777779</v>
      </c>
      <c r="AS1455" s="22"/>
      <c r="AT1455" s="22"/>
      <c r="AU1455" s="361" t="str" cm="1">
        <f t="array" ref="AU1455">IF(AB1455="","",IF(SUMPRODUCT((AB1455=$AB$989:$AB$1558)*(AH1455=$AH$989:$AH$1558)*(AQ1455=$AQ$989:$AQ$1558)*(AR1455=$AR$989:$AR$1558)*(ROW($AB$989:$AB$1558)&lt;&gt;ROW(AB1455))*((R1455=0)*($R$989:$R$1558&gt;0)+(R1455&gt;0)*($R$989:$R$1558=0)))&gt;0,"SALONES UNIDOS",IF(SUMPRODUCT((AB1455=$AB$989:$AB$1558)*(AH1455=$AH$989:$AH$1558)*((AQ1455&lt;$AR$989:$AR$1558)*(AR1455&gt;$AQ$989:$AQ$1558))*(ROW($AB$989:$AB$1558)&lt;&gt;ROW(AB1455)))&gt;0,"Cruzado","Sin cruce")))</f>
        <v>Sin cruce</v>
      </c>
      <c r="AV1455" s="361" t="str" cm="1">
        <f t="array" ref="AV1455">IF(AD1455="","",IF(SUMPRODUCT((AD1455=$AD$989:$AD$1558)*(AH1455=$AH$989:$AH$1558)*(AS1455=$AS$989:$AS$1558)*(AT1455=$AT$989:$AT$1558)*(ROW($AD$989:$AD$1558)&lt;&gt;ROW(AD1455))*((R1455=0)*($R$989:$R$1558&gt;0)+(R1455&gt;0)*($R$989:$R$1558=0)))&gt;0,"SALONES UNIDOS",IF(SUMPRODUCT((AD1455=$AD$989:$AD$1558)*(AH1455=$AH$989:$AH$1558)*((AS1455&lt;$AT$989:$AT$1558)*(AT1455&gt;$AS$989:$AS$1558))*(ROW($AD$989:$AD$1558)&lt;&gt;ROW(AD1455)))&gt;0,"Cruzado","Sin cruce")))</f>
        <v/>
      </c>
      <c r="AW1455" s="104" t="str">
        <f t="shared" si="680"/>
        <v>PS2PRINCIPALB</v>
      </c>
      <c r="AX1455" s="104" t="str" cm="1">
        <f t="array" ref="AX1455">IF(AW1455="","",IF(SUMPRODUCT((AW1455=$AW$7:$AW$2042)*(AH1455=$AH$7:$AH$2042)*(AN1455=$AN$7:$AN$2042)*(AO1455=$AO$7:$AO$2042)*(ROW($AW$7:$AW$2042)&lt;&gt;ROW(AW1455))*((R1455=0)*($R$7:$R$2042&gt;0)+(R1455&gt;0)*($R$7:$R$2042=0)))&gt;0,"SALONES UNIDOS",IF(SUMPRODUCT((AW1455=$AW$7:$AW$2042)*(AH1455=$AH$7:$AH$2042)*((AN1455&lt;$AO$7:$AO$2042)*(AO1455&gt;$AN$7:$AN$2042))*(ROW($AW$7:$AW$2042)&lt;&gt;ROW(AW1455)))&gt;0,"Cruzado","Sin cruce")))</f>
        <v>Sin cruce</v>
      </c>
    </row>
    <row r="1456" spans="2:50" ht="19.8" hidden="1" customHeight="1" x14ac:dyDescent="0.25">
      <c r="B1456" s="494" t="s">
        <v>314</v>
      </c>
      <c r="C1456" s="369" t="s">
        <v>971</v>
      </c>
      <c r="D1456" s="369">
        <v>20261</v>
      </c>
      <c r="E1456" s="373" t="s">
        <v>280</v>
      </c>
      <c r="F1456" s="370" t="s">
        <v>291</v>
      </c>
      <c r="G1456" s="373" t="s">
        <v>296</v>
      </c>
      <c r="H1456" s="373">
        <v>2</v>
      </c>
      <c r="I1456" s="373" t="s">
        <v>412</v>
      </c>
      <c r="J1456" s="373" t="s">
        <v>281</v>
      </c>
      <c r="K1456" s="194" t="s">
        <v>742</v>
      </c>
      <c r="L1456" s="369" t="s">
        <v>674</v>
      </c>
      <c r="M1456" s="364" t="s">
        <v>346</v>
      </c>
      <c r="N1456" s="364" t="s">
        <v>339</v>
      </c>
      <c r="O1456" s="373" t="s">
        <v>315</v>
      </c>
      <c r="P1456" s="364">
        <v>0</v>
      </c>
      <c r="Q1456" s="364">
        <v>2</v>
      </c>
      <c r="R1456" s="369">
        <v>2</v>
      </c>
      <c r="S1456" s="364">
        <v>4</v>
      </c>
      <c r="T1456" s="8"/>
      <c r="U1456" s="374">
        <v>24</v>
      </c>
      <c r="V1456" s="370">
        <v>21882745</v>
      </c>
      <c r="W1456" s="373" t="s">
        <v>207</v>
      </c>
      <c r="X1456" s="364" t="s">
        <v>315</v>
      </c>
      <c r="Y1456" s="364"/>
      <c r="Z1456" s="364"/>
      <c r="AA1456" s="364"/>
      <c r="AB1456" s="370"/>
      <c r="AC1456" s="364"/>
      <c r="AD1456" s="364" t="s">
        <v>840</v>
      </c>
      <c r="AE1456" s="370"/>
      <c r="AF1456" s="370"/>
      <c r="AG1456" s="370" t="s">
        <v>301</v>
      </c>
      <c r="AH1456" s="364">
        <v>4</v>
      </c>
      <c r="AI1456" s="364">
        <v>20</v>
      </c>
      <c r="AJ1456" s="364">
        <v>10</v>
      </c>
      <c r="AK1456" s="364">
        <v>21</v>
      </c>
      <c r="AL1456" s="364">
        <v>50</v>
      </c>
      <c r="AM1456" s="22">
        <f t="shared" si="679"/>
        <v>2</v>
      </c>
      <c r="AN1456" s="104">
        <f t="shared" si="675"/>
        <v>0.84027777777777779</v>
      </c>
      <c r="AO1456" s="104">
        <f t="shared" si="676"/>
        <v>0.90972222222222221</v>
      </c>
      <c r="AP1456" s="22" t="str" cm="1">
        <f t="array" ref="AP1456">IF(W1456="","",IF(SUMPRODUCT((W1456=$W$7:$W$2042)*(AH1456=$AH$7:$AH$2042)*(AN1456=$AN$7:$AN$2042)*(AO1456=$AO$7:$AO$2042)*(ROW($W$7:$W$2042)&lt;&gt;ROW(W1456))*((R1456=0)*($R$7:$R$2042&gt;0)+(R1456&gt;0)*($R$7:$R$2042=0)))&gt;0,"SALONES UNIDOS",IF(SUMPRODUCT((W1456=$W$7:$W$2042)*(AH1456=$AH$7:$AH$2042)*((AN1456&lt;$AO$7:$AO$2042)*(AO1456&gt;$AN$7:$AN$2042))*(ROW($W$7:$W$2042)&lt;&gt;ROW(W1456)))&gt;0,"Cruzado","Sin cruce")))</f>
        <v>Sin cruce</v>
      </c>
      <c r="AQ1456" s="22"/>
      <c r="AR1456" s="22"/>
      <c r="AS1456" s="104">
        <f t="shared" ref="AS1456:AS1457" si="704">AN1456</f>
        <v>0.84027777777777779</v>
      </c>
      <c r="AT1456" s="104">
        <f t="shared" ref="AT1456:AT1457" si="705">AO1456</f>
        <v>0.90972222222222221</v>
      </c>
      <c r="AU1456" s="361" t="str" cm="1">
        <f t="array" ref="AU1456">IF(AB1456="","",IF(SUMPRODUCT((AB1456=$AB$989:$AB$1558)*(AH1456=$AH$989:$AH$1558)*(AQ1456=$AQ$989:$AQ$1558)*(AR1456=$AR$989:$AR$1558)*(ROW($AB$989:$AB$1558)&lt;&gt;ROW(AB1456))*((R1456=0)*($R$989:$R$1558&gt;0)+(R1456&gt;0)*($R$989:$R$1558=0)))&gt;0,"SALONES UNIDOS",IF(SUMPRODUCT((AB1456=$AB$989:$AB$1558)*(AH1456=$AH$989:$AH$1558)*((AQ1456&lt;$AR$989:$AR$1558)*(AR1456&gt;$AQ$989:$AQ$1558))*(ROW($AB$989:$AB$1558)&lt;&gt;ROW(AB1456)))&gt;0,"Cruzado","Sin cruce")))</f>
        <v/>
      </c>
      <c r="AV1456" s="361" t="str" cm="1">
        <f t="array" ref="AV1456">IF(AD1456="","",IF(SUMPRODUCT((AD1456=$AD$989:$AD$1558)*(AH1456=$AH$989:$AH$1558)*(AS1456=$AS$989:$AS$1558)*(AT1456=$AT$989:$AT$1558)*(ROW($AD$989:$AD$1558)&lt;&gt;ROW(AD1456))*((R1456=0)*($R$989:$R$1558&gt;0)+(R1456&gt;0)*($R$989:$R$1558=0)))&gt;0,"SALONES UNIDOS",IF(SUMPRODUCT((AD1456=$AD$989:$AD$1558)*(AH1456=$AH$989:$AH$1558)*((AS1456&lt;$AT$989:$AT$1558)*(AT1456&gt;$AS$989:$AS$1558))*(ROW($AD$989:$AD$1558)&lt;&gt;ROW(AD1456)))&gt;0,"Cruzado","Sin cruce")))</f>
        <v>Sin cruce</v>
      </c>
      <c r="AW1456" s="104" t="str">
        <f t="shared" si="680"/>
        <v>PS2PRINCIPALB</v>
      </c>
      <c r="AX1456" s="104" t="str" cm="1">
        <f t="array" ref="AX1456">IF(AW1456="","",IF(SUMPRODUCT((AW1456=$AW$7:$AW$2042)*(AH1456=$AH$7:$AH$2042)*(AN1456=$AN$7:$AN$2042)*(AO1456=$AO$7:$AO$2042)*(ROW($AW$7:$AW$2042)&lt;&gt;ROW(AW1456))*((R1456=0)*($R$7:$R$2042&gt;0)+(R1456&gt;0)*($R$7:$R$2042=0)))&gt;0,"SALONES UNIDOS",IF(SUMPRODUCT((AW1456=$AW$7:$AW$2042)*(AH1456=$AH$7:$AH$2042)*((AN1456&lt;$AO$7:$AO$2042)*(AO1456&gt;$AN$7:$AN$2042))*(ROW($AW$7:$AW$2042)&lt;&gt;ROW(AW1456)))&gt;0,"Cruzado","Sin cruce")))</f>
        <v>Sin cruce</v>
      </c>
    </row>
    <row r="1457" spans="2:50" ht="19.8" hidden="1" customHeight="1" x14ac:dyDescent="0.25">
      <c r="B1457" s="494" t="s">
        <v>314</v>
      </c>
      <c r="C1457" s="369" t="s">
        <v>971</v>
      </c>
      <c r="D1457" s="369">
        <v>20261</v>
      </c>
      <c r="E1457" s="373" t="s">
        <v>280</v>
      </c>
      <c r="F1457" s="370" t="s">
        <v>291</v>
      </c>
      <c r="G1457" s="373" t="s">
        <v>296</v>
      </c>
      <c r="H1457" s="373">
        <v>2</v>
      </c>
      <c r="I1457" s="373" t="s">
        <v>571</v>
      </c>
      <c r="J1457" s="373" t="s">
        <v>281</v>
      </c>
      <c r="K1457" s="194" t="s">
        <v>742</v>
      </c>
      <c r="L1457" s="369" t="s">
        <v>674</v>
      </c>
      <c r="M1457" s="364" t="s">
        <v>346</v>
      </c>
      <c r="N1457" s="364" t="s">
        <v>339</v>
      </c>
      <c r="O1457" s="373" t="s">
        <v>315</v>
      </c>
      <c r="P1457" s="364">
        <v>0</v>
      </c>
      <c r="Q1457" s="364">
        <v>2</v>
      </c>
      <c r="R1457" s="369">
        <v>2</v>
      </c>
      <c r="S1457" s="364">
        <v>4</v>
      </c>
      <c r="T1457" s="8"/>
      <c r="U1457" s="374">
        <v>24</v>
      </c>
      <c r="V1457" s="370">
        <v>21882745</v>
      </c>
      <c r="W1457" s="373" t="s">
        <v>207</v>
      </c>
      <c r="X1457" s="364" t="s">
        <v>315</v>
      </c>
      <c r="Y1457" s="364"/>
      <c r="Z1457" s="364"/>
      <c r="AA1457" s="364"/>
      <c r="AB1457" s="370"/>
      <c r="AC1457" s="364"/>
      <c r="AD1457" s="364" t="s">
        <v>840</v>
      </c>
      <c r="AE1457" s="370"/>
      <c r="AF1457" s="370"/>
      <c r="AG1457" s="370" t="s">
        <v>301</v>
      </c>
      <c r="AH1457" s="364">
        <v>4</v>
      </c>
      <c r="AI1457" s="364">
        <v>21</v>
      </c>
      <c r="AJ1457" s="364">
        <v>50</v>
      </c>
      <c r="AK1457" s="364">
        <v>23</v>
      </c>
      <c r="AL1457" s="364">
        <v>30</v>
      </c>
      <c r="AM1457" s="22">
        <f t="shared" si="679"/>
        <v>2</v>
      </c>
      <c r="AN1457" s="104">
        <f t="shared" si="675"/>
        <v>0.90972222222222221</v>
      </c>
      <c r="AO1457" s="104">
        <f t="shared" si="676"/>
        <v>0.97916666666666674</v>
      </c>
      <c r="AP1457" s="22" t="str" cm="1">
        <f t="array" ref="AP1457">IF(W1457="","",IF(SUMPRODUCT((W1457=$W$7:$W$2042)*(AH1457=$AH$7:$AH$2042)*(AN1457=$AN$7:$AN$2042)*(AO1457=$AO$7:$AO$2042)*(ROW($W$7:$W$2042)&lt;&gt;ROW(W1457))*((R1457=0)*($R$7:$R$2042&gt;0)+(R1457&gt;0)*($R$7:$R$2042=0)))&gt;0,"SALONES UNIDOS",IF(SUMPRODUCT((W1457=$W$7:$W$2042)*(AH1457=$AH$7:$AH$2042)*((AN1457&lt;$AO$7:$AO$2042)*(AO1457&gt;$AN$7:$AN$2042))*(ROW($W$7:$W$2042)&lt;&gt;ROW(W1457)))&gt;0,"Cruzado","Sin cruce")))</f>
        <v>Sin cruce</v>
      </c>
      <c r="AQ1457" s="22"/>
      <c r="AR1457" s="22"/>
      <c r="AS1457" s="104">
        <f t="shared" si="704"/>
        <v>0.90972222222222221</v>
      </c>
      <c r="AT1457" s="104">
        <f t="shared" si="705"/>
        <v>0.97916666666666674</v>
      </c>
      <c r="AU1457" s="361" t="str" cm="1">
        <f t="array" ref="AU1457">IF(AB1457="","",IF(SUMPRODUCT((AB1457=$AB$989:$AB$1558)*(AH1457=$AH$989:$AH$1558)*(AQ1457=$AQ$989:$AQ$1558)*(AR1457=$AR$989:$AR$1558)*(ROW($AB$989:$AB$1558)&lt;&gt;ROW(AB1457))*((R1457=0)*($R$989:$R$1558&gt;0)+(R1457&gt;0)*($R$989:$R$1558=0)))&gt;0,"SALONES UNIDOS",IF(SUMPRODUCT((AB1457=$AB$989:$AB$1558)*(AH1457=$AH$989:$AH$1558)*((AQ1457&lt;$AR$989:$AR$1558)*(AR1457&gt;$AQ$989:$AQ$1558))*(ROW($AB$989:$AB$1558)&lt;&gt;ROW(AB1457)))&gt;0,"Cruzado","Sin cruce")))</f>
        <v/>
      </c>
      <c r="AV1457" s="361" t="str" cm="1">
        <f t="array" ref="AV1457">IF(AD1457="","",IF(SUMPRODUCT((AD1457=$AD$989:$AD$1558)*(AH1457=$AH$989:$AH$1558)*(AS1457=$AS$989:$AS$1558)*(AT1457=$AT$989:$AT$1558)*(ROW($AD$989:$AD$1558)&lt;&gt;ROW(AD1457))*((R1457=0)*($R$989:$R$1558&gt;0)+(R1457&gt;0)*($R$989:$R$1558=0)))&gt;0,"SALONES UNIDOS",IF(SUMPRODUCT((AD1457=$AD$989:$AD$1558)*(AH1457=$AH$989:$AH$1558)*((AS1457&lt;$AT$989:$AT$1558)*(AT1457&gt;$AS$989:$AS$1558))*(ROW($AD$989:$AD$1558)&lt;&gt;ROW(AD1457)))&gt;0,"Cruzado","Sin cruce")))</f>
        <v>Sin cruce</v>
      </c>
      <c r="AW1457" s="104" t="str">
        <f t="shared" si="680"/>
        <v>PS2PRINCIPALB</v>
      </c>
      <c r="AX1457" s="104" t="str" cm="1">
        <f t="array" ref="AX1457">IF(AW1457="","",IF(SUMPRODUCT((AW1457=$AW$7:$AW$2042)*(AH1457=$AH$7:$AH$2042)*(AN1457=$AN$7:$AN$2042)*(AO1457=$AO$7:$AO$2042)*(ROW($AW$7:$AW$2042)&lt;&gt;ROW(AW1457))*((R1457=0)*($R$7:$R$2042&gt;0)+(R1457&gt;0)*($R$7:$R$2042=0)))&gt;0,"SALONES UNIDOS",IF(SUMPRODUCT((AW1457=$AW$7:$AW$2042)*(AH1457=$AH$7:$AH$2042)*((AN1457&lt;$AO$7:$AO$2042)*(AO1457&gt;$AN$7:$AN$2042))*(ROW($AW$7:$AW$2042)&lt;&gt;ROW(AW1457)))&gt;0,"Cruzado","Sin cruce")))</f>
        <v>Sin cruce</v>
      </c>
    </row>
    <row r="1458" spans="2:50" ht="19.8" hidden="1" customHeight="1" x14ac:dyDescent="0.25">
      <c r="B1458" s="494" t="s">
        <v>314</v>
      </c>
      <c r="C1458" s="369" t="s">
        <v>971</v>
      </c>
      <c r="D1458" s="369">
        <v>20261</v>
      </c>
      <c r="E1458" s="373" t="s">
        <v>280</v>
      </c>
      <c r="F1458" s="370" t="s">
        <v>291</v>
      </c>
      <c r="G1458" s="373" t="s">
        <v>296</v>
      </c>
      <c r="H1458" s="373">
        <v>2</v>
      </c>
      <c r="I1458" s="373" t="s">
        <v>281</v>
      </c>
      <c r="J1458" s="373" t="s">
        <v>281</v>
      </c>
      <c r="K1458" s="194" t="s">
        <v>744</v>
      </c>
      <c r="L1458" s="364" t="s">
        <v>404</v>
      </c>
      <c r="M1458" s="364" t="s">
        <v>362</v>
      </c>
      <c r="N1458" s="364" t="s">
        <v>339</v>
      </c>
      <c r="O1458" s="373" t="s">
        <v>315</v>
      </c>
      <c r="P1458" s="364">
        <v>2</v>
      </c>
      <c r="Q1458" s="364">
        <v>2</v>
      </c>
      <c r="R1458" s="369">
        <v>4</v>
      </c>
      <c r="S1458" s="364">
        <v>3</v>
      </c>
      <c r="T1458" s="8"/>
      <c r="U1458" s="374">
        <v>24</v>
      </c>
      <c r="V1458" s="370">
        <v>40804375</v>
      </c>
      <c r="W1458" s="373" t="s">
        <v>155</v>
      </c>
      <c r="X1458" s="364" t="s">
        <v>315</v>
      </c>
      <c r="Y1458" s="364"/>
      <c r="Z1458" s="364"/>
      <c r="AA1458" s="364"/>
      <c r="AB1458" s="364" t="s">
        <v>844</v>
      </c>
      <c r="AC1458" s="364"/>
      <c r="AD1458" s="369"/>
      <c r="AE1458" s="370"/>
      <c r="AF1458" s="370"/>
      <c r="AG1458" s="370" t="s">
        <v>319</v>
      </c>
      <c r="AH1458" s="364">
        <v>1</v>
      </c>
      <c r="AI1458" s="364">
        <v>18</v>
      </c>
      <c r="AJ1458" s="364">
        <v>30</v>
      </c>
      <c r="AK1458" s="364">
        <v>21</v>
      </c>
      <c r="AL1458" s="364">
        <v>50</v>
      </c>
      <c r="AM1458" s="22">
        <f t="shared" si="679"/>
        <v>4</v>
      </c>
      <c r="AN1458" s="104">
        <f t="shared" si="675"/>
        <v>0.77083333333333337</v>
      </c>
      <c r="AO1458" s="104">
        <f t="shared" si="676"/>
        <v>0.90972222222222221</v>
      </c>
      <c r="AP1458" s="22" t="str" cm="1">
        <f t="array" ref="AP1458">IF(W1458="","",IF(SUMPRODUCT((W1458=$W$7:$W$2042)*(AH1458=$AH$7:$AH$2042)*(AN1458=$AN$7:$AN$2042)*(AO1458=$AO$7:$AO$2042)*(ROW($W$7:$W$2042)&lt;&gt;ROW(W1458))*((R1458=0)*($R$7:$R$2042&gt;0)+(R1458&gt;0)*($R$7:$R$2042=0)))&gt;0,"SALONES UNIDOS",IF(SUMPRODUCT((W1458=$W$7:$W$2042)*(AH1458=$AH$7:$AH$2042)*((AN1458&lt;$AO$7:$AO$2042)*(AO1458&gt;$AN$7:$AN$2042))*(ROW($W$7:$W$2042)&lt;&gt;ROW(W1458)))&gt;0,"Cruzado","Sin cruce")))</f>
        <v>Sin cruce</v>
      </c>
      <c r="AQ1458" s="104">
        <f t="shared" ref="AQ1458:AQ1462" si="706">AN1458</f>
        <v>0.77083333333333337</v>
      </c>
      <c r="AR1458" s="104">
        <f t="shared" ref="AR1458:AR1462" si="707">AO1458</f>
        <v>0.90972222222222221</v>
      </c>
      <c r="AS1458" s="22"/>
      <c r="AT1458" s="22"/>
      <c r="AU1458" s="361" t="str" cm="1">
        <f t="array" ref="AU1458">IF(AB1458="","",IF(SUMPRODUCT((AB1458=$AB$989:$AB$1558)*(AH1458=$AH$989:$AH$1558)*(AQ1458=$AQ$989:$AQ$1558)*(AR1458=$AR$989:$AR$1558)*(ROW($AB$989:$AB$1558)&lt;&gt;ROW(AB1458))*((R1458=0)*($R$989:$R$1558&gt;0)+(R1458&gt;0)*($R$989:$R$1558=0)))&gt;0,"SALONES UNIDOS",IF(SUMPRODUCT((AB1458=$AB$989:$AB$1558)*(AH1458=$AH$989:$AH$1558)*((AQ1458&lt;$AR$989:$AR$1558)*(AR1458&gt;$AQ$989:$AQ$1558))*(ROW($AB$989:$AB$1558)&lt;&gt;ROW(AB1458)))&gt;0,"Cruzado","Sin cruce")))</f>
        <v>Sin cruce</v>
      </c>
      <c r="AV1458" s="361" t="str" cm="1">
        <f t="array" ref="AV1458">IF(AD1458="","",IF(SUMPRODUCT((AD1458=$AD$989:$AD$1558)*(AH1458=$AH$989:$AH$1558)*(AS1458=$AS$989:$AS$1558)*(AT1458=$AT$989:$AT$1558)*(ROW($AD$989:$AD$1558)&lt;&gt;ROW(AD1458))*((R1458=0)*($R$989:$R$1558&gt;0)+(R1458&gt;0)*($R$989:$R$1558=0)))&gt;0,"SALONES UNIDOS",IF(SUMPRODUCT((AD1458=$AD$989:$AD$1558)*(AH1458=$AH$989:$AH$1558)*((AS1458&lt;$AT$989:$AT$1558)*(AT1458&gt;$AS$989:$AS$1558))*(ROW($AD$989:$AD$1558)&lt;&gt;ROW(AD1458)))&gt;0,"Cruzado","Sin cruce")))</f>
        <v/>
      </c>
      <c r="AW1458" s="104" t="str">
        <f t="shared" si="680"/>
        <v>PS2PRINCIPALB</v>
      </c>
      <c r="AX1458" s="104" t="str" cm="1">
        <f t="array" ref="AX1458">IF(AW1458="","",IF(SUMPRODUCT((AW1458=$AW$7:$AW$2042)*(AH1458=$AH$7:$AH$2042)*(AN1458=$AN$7:$AN$2042)*(AO1458=$AO$7:$AO$2042)*(ROW($AW$7:$AW$2042)&lt;&gt;ROW(AW1458))*((R1458=0)*($R$7:$R$2042&gt;0)+(R1458&gt;0)*($R$7:$R$2042=0)))&gt;0,"SALONES UNIDOS",IF(SUMPRODUCT((AW1458=$AW$7:$AW$2042)*(AH1458=$AH$7:$AH$2042)*((AN1458&lt;$AO$7:$AO$2042)*(AO1458&gt;$AN$7:$AN$2042))*(ROW($AW$7:$AW$2042)&lt;&gt;ROW(AW1458)))&gt;0,"Cruzado","Sin cruce")))</f>
        <v>Sin cruce</v>
      </c>
    </row>
    <row r="1459" spans="2:50" ht="19.8" hidden="1" customHeight="1" x14ac:dyDescent="0.25">
      <c r="B1459" s="494" t="s">
        <v>314</v>
      </c>
      <c r="C1459" s="369" t="s">
        <v>971</v>
      </c>
      <c r="D1459" s="369">
        <v>20261</v>
      </c>
      <c r="E1459" s="373" t="s">
        <v>280</v>
      </c>
      <c r="F1459" s="370" t="s">
        <v>291</v>
      </c>
      <c r="G1459" s="373" t="s">
        <v>296</v>
      </c>
      <c r="H1459" s="373">
        <v>2</v>
      </c>
      <c r="I1459" s="373" t="s">
        <v>281</v>
      </c>
      <c r="J1459" s="373" t="s">
        <v>281</v>
      </c>
      <c r="K1459" s="194" t="s">
        <v>745</v>
      </c>
      <c r="L1459" s="364" t="s">
        <v>677</v>
      </c>
      <c r="M1459" s="364" t="s">
        <v>362</v>
      </c>
      <c r="N1459" s="364" t="s">
        <v>339</v>
      </c>
      <c r="O1459" s="373" t="s">
        <v>315</v>
      </c>
      <c r="P1459" s="364">
        <v>3</v>
      </c>
      <c r="Q1459" s="364">
        <v>2</v>
      </c>
      <c r="R1459" s="369">
        <v>5</v>
      </c>
      <c r="S1459" s="364">
        <v>4</v>
      </c>
      <c r="T1459" s="8"/>
      <c r="U1459" s="374">
        <v>24</v>
      </c>
      <c r="V1459" s="370">
        <v>21870533</v>
      </c>
      <c r="W1459" s="373" t="s">
        <v>247</v>
      </c>
      <c r="X1459" s="364" t="s">
        <v>315</v>
      </c>
      <c r="Y1459" s="364"/>
      <c r="Z1459" s="364"/>
      <c r="AA1459" s="364"/>
      <c r="AB1459" s="364" t="s">
        <v>844</v>
      </c>
      <c r="AC1459" s="364"/>
      <c r="AD1459" s="369"/>
      <c r="AE1459" s="370"/>
      <c r="AF1459" s="370"/>
      <c r="AG1459" s="370" t="s">
        <v>319</v>
      </c>
      <c r="AH1459" s="364">
        <v>2</v>
      </c>
      <c r="AI1459" s="364">
        <v>18</v>
      </c>
      <c r="AJ1459" s="364">
        <v>30</v>
      </c>
      <c r="AK1459" s="364">
        <v>22</v>
      </c>
      <c r="AL1459" s="364">
        <v>40</v>
      </c>
      <c r="AM1459" s="22">
        <f t="shared" si="679"/>
        <v>5</v>
      </c>
      <c r="AN1459" s="104">
        <f t="shared" si="675"/>
        <v>0.77083333333333337</v>
      </c>
      <c r="AO1459" s="104">
        <f t="shared" si="676"/>
        <v>0.94444444444444442</v>
      </c>
      <c r="AP1459" s="22" t="str" cm="1">
        <f t="array" ref="AP1459">IF(W1459="","",IF(SUMPRODUCT((W1459=$W$7:$W$2042)*(AH1459=$AH$7:$AH$2042)*(AN1459=$AN$7:$AN$2042)*(AO1459=$AO$7:$AO$2042)*(ROW($W$7:$W$2042)&lt;&gt;ROW(W1459))*((R1459=0)*($R$7:$R$2042&gt;0)+(R1459&gt;0)*($R$7:$R$2042=0)))&gt;0,"SALONES UNIDOS",IF(SUMPRODUCT((W1459=$W$7:$W$2042)*(AH1459=$AH$7:$AH$2042)*((AN1459&lt;$AO$7:$AO$2042)*(AO1459&gt;$AN$7:$AN$2042))*(ROW($W$7:$W$2042)&lt;&gt;ROW(W1459)))&gt;0,"Cruzado","Sin cruce")))</f>
        <v>Sin cruce</v>
      </c>
      <c r="AQ1459" s="104">
        <f t="shared" si="706"/>
        <v>0.77083333333333337</v>
      </c>
      <c r="AR1459" s="104">
        <f t="shared" si="707"/>
        <v>0.94444444444444442</v>
      </c>
      <c r="AS1459" s="22"/>
      <c r="AT1459" s="22"/>
      <c r="AU1459" s="361" t="str" cm="1">
        <f t="array" ref="AU1459">IF(AB1459="","",IF(SUMPRODUCT((AB1459=$AB$989:$AB$1558)*(AH1459=$AH$989:$AH$1558)*(AQ1459=$AQ$989:$AQ$1558)*(AR1459=$AR$989:$AR$1558)*(ROW($AB$989:$AB$1558)&lt;&gt;ROW(AB1459))*((R1459=0)*($R$989:$R$1558&gt;0)+(R1459&gt;0)*($R$989:$R$1558=0)))&gt;0,"SALONES UNIDOS",IF(SUMPRODUCT((AB1459=$AB$989:$AB$1558)*(AH1459=$AH$989:$AH$1558)*((AQ1459&lt;$AR$989:$AR$1558)*(AR1459&gt;$AQ$989:$AQ$1558))*(ROW($AB$989:$AB$1558)&lt;&gt;ROW(AB1459)))&gt;0,"Cruzado","Sin cruce")))</f>
        <v>Sin cruce</v>
      </c>
      <c r="AV1459" s="361" t="str" cm="1">
        <f t="array" ref="AV1459">IF(AD1459="","",IF(SUMPRODUCT((AD1459=$AD$989:$AD$1558)*(AH1459=$AH$989:$AH$1558)*(AS1459=$AS$989:$AS$1558)*(AT1459=$AT$989:$AT$1558)*(ROW($AD$989:$AD$1558)&lt;&gt;ROW(AD1459))*((R1459=0)*($R$989:$R$1558&gt;0)+(R1459&gt;0)*($R$989:$R$1558=0)))&gt;0,"SALONES UNIDOS",IF(SUMPRODUCT((AD1459=$AD$989:$AD$1558)*(AH1459=$AH$989:$AH$1558)*((AS1459&lt;$AT$989:$AT$1558)*(AT1459&gt;$AS$989:$AS$1558))*(ROW($AD$989:$AD$1558)&lt;&gt;ROW(AD1459)))&gt;0,"Cruzado","Sin cruce")))</f>
        <v/>
      </c>
      <c r="AW1459" s="104" t="str">
        <f t="shared" si="680"/>
        <v>PS2PRINCIPALB</v>
      </c>
      <c r="AX1459" s="104" t="str" cm="1">
        <f t="array" ref="AX1459">IF(AW1459="","",IF(SUMPRODUCT((AW1459=$AW$7:$AW$2042)*(AH1459=$AH$7:$AH$2042)*(AN1459=$AN$7:$AN$2042)*(AO1459=$AO$7:$AO$2042)*(ROW($AW$7:$AW$2042)&lt;&gt;ROW(AW1459))*((R1459=0)*($R$7:$R$2042&gt;0)+(R1459&gt;0)*($R$7:$R$2042=0)))&gt;0,"SALONES UNIDOS",IF(SUMPRODUCT((AW1459=$AW$7:$AW$2042)*(AH1459=$AH$7:$AH$2042)*((AN1459&lt;$AO$7:$AO$2042)*(AO1459&gt;$AN$7:$AN$2042))*(ROW($AW$7:$AW$2042)&lt;&gt;ROW(AW1459)))&gt;0,"Cruzado","Sin cruce")))</f>
        <v>Sin cruce</v>
      </c>
    </row>
    <row r="1460" spans="2:50" ht="19.8" hidden="1" customHeight="1" x14ac:dyDescent="0.25">
      <c r="B1460" s="494" t="s">
        <v>314</v>
      </c>
      <c r="C1460" s="369" t="s">
        <v>971</v>
      </c>
      <c r="D1460" s="369">
        <v>20261</v>
      </c>
      <c r="E1460" s="373" t="s">
        <v>280</v>
      </c>
      <c r="F1460" s="370" t="s">
        <v>291</v>
      </c>
      <c r="G1460" s="373" t="s">
        <v>296</v>
      </c>
      <c r="H1460" s="373">
        <v>2</v>
      </c>
      <c r="I1460" s="373" t="s">
        <v>281</v>
      </c>
      <c r="J1460" s="373" t="s">
        <v>281</v>
      </c>
      <c r="K1460" s="194" t="s">
        <v>747</v>
      </c>
      <c r="L1460" s="364" t="s">
        <v>679</v>
      </c>
      <c r="M1460" s="364" t="s">
        <v>362</v>
      </c>
      <c r="N1460" s="364" t="s">
        <v>339</v>
      </c>
      <c r="O1460" s="373" t="s">
        <v>315</v>
      </c>
      <c r="P1460" s="364">
        <v>3</v>
      </c>
      <c r="Q1460" s="364">
        <v>2</v>
      </c>
      <c r="R1460" s="369">
        <v>5</v>
      </c>
      <c r="S1460" s="364">
        <v>4</v>
      </c>
      <c r="T1460" s="8"/>
      <c r="U1460" s="374">
        <v>24</v>
      </c>
      <c r="V1460" s="370">
        <v>22096438</v>
      </c>
      <c r="W1460" s="373" t="s">
        <v>218</v>
      </c>
      <c r="X1460" s="364" t="s">
        <v>315</v>
      </c>
      <c r="Y1460" s="364"/>
      <c r="Z1460" s="364"/>
      <c r="AA1460" s="364"/>
      <c r="AB1460" s="364" t="s">
        <v>844</v>
      </c>
      <c r="AC1460" s="364"/>
      <c r="AD1460" s="369"/>
      <c r="AE1460" s="370"/>
      <c r="AF1460" s="370"/>
      <c r="AG1460" s="370" t="s">
        <v>319</v>
      </c>
      <c r="AH1460" s="364">
        <v>6</v>
      </c>
      <c r="AI1460" s="364">
        <v>18</v>
      </c>
      <c r="AJ1460" s="364">
        <v>30</v>
      </c>
      <c r="AK1460" s="364">
        <v>22</v>
      </c>
      <c r="AL1460" s="364">
        <v>40</v>
      </c>
      <c r="AM1460" s="22">
        <f t="shared" si="679"/>
        <v>5</v>
      </c>
      <c r="AN1460" s="104">
        <f t="shared" si="675"/>
        <v>0.77083333333333337</v>
      </c>
      <c r="AO1460" s="104">
        <f t="shared" si="676"/>
        <v>0.94444444444444442</v>
      </c>
      <c r="AP1460" s="22" t="str" cm="1">
        <f t="array" ref="AP1460">IF(W1460="","",IF(SUMPRODUCT((W1460=$W$7:$W$2042)*(AH1460=$AH$7:$AH$2042)*(AN1460=$AN$7:$AN$2042)*(AO1460=$AO$7:$AO$2042)*(ROW($W$7:$W$2042)&lt;&gt;ROW(W1460))*((R1460=0)*($R$7:$R$2042&gt;0)+(R1460&gt;0)*($R$7:$R$2042=0)))&gt;0,"SALONES UNIDOS",IF(SUMPRODUCT((W1460=$W$7:$W$2042)*(AH1460=$AH$7:$AH$2042)*((AN1460&lt;$AO$7:$AO$2042)*(AO1460&gt;$AN$7:$AN$2042))*(ROW($W$7:$W$2042)&lt;&gt;ROW(W1460)))&gt;0,"Cruzado","Sin cruce")))</f>
        <v>Sin cruce</v>
      </c>
      <c r="AQ1460" s="104">
        <f t="shared" si="706"/>
        <v>0.77083333333333337</v>
      </c>
      <c r="AR1460" s="104">
        <f t="shared" si="707"/>
        <v>0.94444444444444442</v>
      </c>
      <c r="AS1460" s="22"/>
      <c r="AT1460" s="22"/>
      <c r="AU1460" s="361" t="str" cm="1">
        <f t="array" ref="AU1460">IF(AB1460="","",IF(SUMPRODUCT((AB1460=$AB$989:$AB$1558)*(AH1460=$AH$989:$AH$1558)*(AQ1460=$AQ$989:$AQ$1558)*(AR1460=$AR$989:$AR$1558)*(ROW($AB$989:$AB$1558)&lt;&gt;ROW(AB1460))*((R1460=0)*($R$989:$R$1558&gt;0)+(R1460&gt;0)*($R$989:$R$1558=0)))&gt;0,"SALONES UNIDOS",IF(SUMPRODUCT((AB1460=$AB$989:$AB$1558)*(AH1460=$AH$989:$AH$1558)*((AQ1460&lt;$AR$989:$AR$1558)*(AR1460&gt;$AQ$989:$AQ$1558))*(ROW($AB$989:$AB$1558)&lt;&gt;ROW(AB1460)))&gt;0,"Cruzado","Sin cruce")))</f>
        <v>Sin cruce</v>
      </c>
      <c r="AV1460" s="361" t="str" cm="1">
        <f t="array" ref="AV1460">IF(AD1460="","",IF(SUMPRODUCT((AD1460=$AD$989:$AD$1558)*(AH1460=$AH$989:$AH$1558)*(AS1460=$AS$989:$AS$1558)*(AT1460=$AT$989:$AT$1558)*(ROW($AD$989:$AD$1558)&lt;&gt;ROW(AD1460))*((R1460=0)*($R$989:$R$1558&gt;0)+(R1460&gt;0)*($R$989:$R$1558=0)))&gt;0,"SALONES UNIDOS",IF(SUMPRODUCT((AD1460=$AD$989:$AD$1558)*(AH1460=$AH$989:$AH$1558)*((AS1460&lt;$AT$989:$AT$1558)*(AT1460&gt;$AS$989:$AS$1558))*(ROW($AD$989:$AD$1558)&lt;&gt;ROW(AD1460)))&gt;0,"Cruzado","Sin cruce")))</f>
        <v/>
      </c>
      <c r="AW1460" s="104" t="str">
        <f t="shared" si="680"/>
        <v>PS2PRINCIPALB</v>
      </c>
      <c r="AX1460" s="104" t="str" cm="1">
        <f t="array" ref="AX1460">IF(AW1460="","",IF(SUMPRODUCT((AW1460=$AW$7:$AW$2042)*(AH1460=$AH$7:$AH$2042)*(AN1460=$AN$7:$AN$2042)*(AO1460=$AO$7:$AO$2042)*(ROW($AW$7:$AW$2042)&lt;&gt;ROW(AW1460))*((R1460=0)*($R$7:$R$2042&gt;0)+(R1460&gt;0)*($R$7:$R$2042=0)))&gt;0,"SALONES UNIDOS",IF(SUMPRODUCT((AW1460=$AW$7:$AW$2042)*(AH1460=$AH$7:$AH$2042)*((AN1460&lt;$AO$7:$AO$2042)*(AO1460&gt;$AN$7:$AN$2042))*(ROW($AW$7:$AW$2042)&lt;&gt;ROW(AW1460)))&gt;0,"Cruzado","Sin cruce")))</f>
        <v>Sin cruce</v>
      </c>
    </row>
    <row r="1461" spans="2:50" ht="19.8" hidden="1" customHeight="1" x14ac:dyDescent="0.25">
      <c r="B1461" s="494" t="s">
        <v>314</v>
      </c>
      <c r="C1461" s="369" t="s">
        <v>971</v>
      </c>
      <c r="D1461" s="369">
        <v>20261</v>
      </c>
      <c r="E1461" s="373" t="s">
        <v>280</v>
      </c>
      <c r="F1461" s="370" t="s">
        <v>291</v>
      </c>
      <c r="G1461" s="373" t="s">
        <v>296</v>
      </c>
      <c r="H1461" s="373">
        <v>2</v>
      </c>
      <c r="I1461" s="373" t="s">
        <v>281</v>
      </c>
      <c r="J1461" s="373" t="s">
        <v>281</v>
      </c>
      <c r="K1461" s="194" t="s">
        <v>748</v>
      </c>
      <c r="L1461" s="364" t="s">
        <v>681</v>
      </c>
      <c r="M1461" s="364" t="s">
        <v>362</v>
      </c>
      <c r="N1461" s="364" t="s">
        <v>339</v>
      </c>
      <c r="O1461" s="373" t="s">
        <v>321</v>
      </c>
      <c r="P1461" s="364">
        <v>2</v>
      </c>
      <c r="Q1461" s="364">
        <v>2</v>
      </c>
      <c r="R1461" s="369">
        <v>4</v>
      </c>
      <c r="S1461" s="364">
        <v>3</v>
      </c>
      <c r="T1461" s="8"/>
      <c r="U1461" s="374">
        <v>24</v>
      </c>
      <c r="V1461" s="491">
        <v>41845224</v>
      </c>
      <c r="W1461" s="491" t="s">
        <v>1172</v>
      </c>
      <c r="X1461" s="364" t="s">
        <v>315</v>
      </c>
      <c r="Y1461" s="364"/>
      <c r="Z1461" s="364"/>
      <c r="AA1461" s="364"/>
      <c r="AB1461" s="364" t="s">
        <v>844</v>
      </c>
      <c r="AC1461" s="364"/>
      <c r="AD1461" s="369"/>
      <c r="AE1461" s="370"/>
      <c r="AF1461" s="370"/>
      <c r="AG1461" s="370" t="s">
        <v>319</v>
      </c>
      <c r="AH1461" s="364">
        <v>5</v>
      </c>
      <c r="AI1461" s="364">
        <v>20</v>
      </c>
      <c r="AJ1461" s="364">
        <v>10</v>
      </c>
      <c r="AK1461" s="364">
        <v>23</v>
      </c>
      <c r="AL1461" s="364">
        <v>30</v>
      </c>
      <c r="AM1461" s="22">
        <f t="shared" si="679"/>
        <v>4</v>
      </c>
      <c r="AN1461" s="104">
        <f t="shared" si="675"/>
        <v>0.84027777777777779</v>
      </c>
      <c r="AO1461" s="104">
        <f t="shared" si="676"/>
        <v>0.97916666666666674</v>
      </c>
      <c r="AP1461" s="22" t="str" cm="1">
        <f t="array" ref="AP1461">IF(W1461="","",IF(SUMPRODUCT((W1461=$W$7:$W$2042)*(AH1461=$AH$7:$AH$2042)*(AN1461=$AN$7:$AN$2042)*(AO1461=$AO$7:$AO$2042)*(ROW($W$7:$W$2042)&lt;&gt;ROW(W1461))*((R1461=0)*($R$7:$R$2042&gt;0)+(R1461&gt;0)*($R$7:$R$2042=0)))&gt;0,"SALONES UNIDOS",IF(SUMPRODUCT((W1461=$W$7:$W$2042)*(AH1461=$AH$7:$AH$2042)*((AN1461&lt;$AO$7:$AO$2042)*(AO1461&gt;$AN$7:$AN$2042))*(ROW($W$7:$W$2042)&lt;&gt;ROW(W1461)))&gt;0,"Cruzado","Sin cruce")))</f>
        <v>Sin cruce</v>
      </c>
      <c r="AQ1461" s="104">
        <f t="shared" si="706"/>
        <v>0.84027777777777779</v>
      </c>
      <c r="AR1461" s="104">
        <f t="shared" si="707"/>
        <v>0.97916666666666674</v>
      </c>
      <c r="AS1461" s="22"/>
      <c r="AT1461" s="22"/>
      <c r="AU1461" s="361" t="str" cm="1">
        <f t="array" ref="AU1461">IF(AB1461="","",IF(SUMPRODUCT((AB1461=$AB$989:$AB$1558)*(AH1461=$AH$989:$AH$1558)*(AQ1461=$AQ$989:$AQ$1558)*(AR1461=$AR$989:$AR$1558)*(ROW($AB$989:$AB$1558)&lt;&gt;ROW(AB1461))*((R1461=0)*($R$989:$R$1558&gt;0)+(R1461&gt;0)*($R$989:$R$1558=0)))&gt;0,"SALONES UNIDOS",IF(SUMPRODUCT((AB1461=$AB$989:$AB$1558)*(AH1461=$AH$989:$AH$1558)*((AQ1461&lt;$AR$989:$AR$1558)*(AR1461&gt;$AQ$989:$AQ$1558))*(ROW($AB$989:$AB$1558)&lt;&gt;ROW(AB1461)))&gt;0,"Cruzado","Sin cruce")))</f>
        <v>Sin cruce</v>
      </c>
      <c r="AV1461" s="361" t="str" cm="1">
        <f t="array" ref="AV1461">IF(AD1461="","",IF(SUMPRODUCT((AD1461=$AD$989:$AD$1558)*(AH1461=$AH$989:$AH$1558)*(AS1461=$AS$989:$AS$1558)*(AT1461=$AT$989:$AT$1558)*(ROW($AD$989:$AD$1558)&lt;&gt;ROW(AD1461))*((R1461=0)*($R$989:$R$1558&gt;0)+(R1461&gt;0)*($R$989:$R$1558=0)))&gt;0,"SALONES UNIDOS",IF(SUMPRODUCT((AD1461=$AD$989:$AD$1558)*(AH1461=$AH$989:$AH$1558)*((AS1461&lt;$AT$989:$AT$1558)*(AT1461&gt;$AS$989:$AS$1558))*(ROW($AD$989:$AD$1558)&lt;&gt;ROW(AD1461)))&gt;0,"Cruzado","Sin cruce")))</f>
        <v/>
      </c>
      <c r="AW1461" s="104" t="str">
        <f t="shared" si="680"/>
        <v>PS2PRINCIPALB</v>
      </c>
      <c r="AX1461" s="104" t="str" cm="1">
        <f t="array" ref="AX1461">IF(AW1461="","",IF(SUMPRODUCT((AW1461=$AW$7:$AW$2042)*(AH1461=$AH$7:$AH$2042)*(AN1461=$AN$7:$AN$2042)*(AO1461=$AO$7:$AO$2042)*(ROW($AW$7:$AW$2042)&lt;&gt;ROW(AW1461))*((R1461=0)*($R$7:$R$2042&gt;0)+(R1461&gt;0)*($R$7:$R$2042=0)))&gt;0,"SALONES UNIDOS",IF(SUMPRODUCT((AW1461=$AW$7:$AW$2042)*(AH1461=$AH$7:$AH$2042)*((AN1461&lt;$AO$7:$AO$2042)*(AO1461&gt;$AN$7:$AN$2042))*(ROW($AW$7:$AW$2042)&lt;&gt;ROW(AW1461)))&gt;0,"Cruzado","Sin cruce")))</f>
        <v>Sin cruce</v>
      </c>
    </row>
    <row r="1462" spans="2:50" ht="19.8" hidden="1" customHeight="1" x14ac:dyDescent="0.25">
      <c r="B1462" s="494" t="s">
        <v>314</v>
      </c>
      <c r="C1462" s="369" t="s">
        <v>971</v>
      </c>
      <c r="D1462" s="369">
        <v>20261</v>
      </c>
      <c r="E1462" s="373" t="s">
        <v>280</v>
      </c>
      <c r="F1462" s="370" t="s">
        <v>291</v>
      </c>
      <c r="G1462" s="373" t="s">
        <v>296</v>
      </c>
      <c r="H1462" s="373">
        <v>3</v>
      </c>
      <c r="I1462" s="373" t="s">
        <v>278</v>
      </c>
      <c r="J1462" s="373" t="s">
        <v>278</v>
      </c>
      <c r="K1462" s="194" t="s">
        <v>371</v>
      </c>
      <c r="L1462" s="364" t="s">
        <v>1021</v>
      </c>
      <c r="M1462" s="364" t="s">
        <v>346</v>
      </c>
      <c r="N1462" s="364" t="s">
        <v>339</v>
      </c>
      <c r="O1462" s="373" t="s">
        <v>315</v>
      </c>
      <c r="P1462" s="364">
        <v>1</v>
      </c>
      <c r="Q1462" s="364">
        <v>4</v>
      </c>
      <c r="R1462" s="369">
        <v>5</v>
      </c>
      <c r="S1462" s="364">
        <v>3</v>
      </c>
      <c r="T1462" s="8"/>
      <c r="U1462" s="374">
        <v>35</v>
      </c>
      <c r="V1462" s="491">
        <v>21863060</v>
      </c>
      <c r="W1462" s="491" t="s">
        <v>1044</v>
      </c>
      <c r="X1462" s="364" t="s">
        <v>315</v>
      </c>
      <c r="Y1462" s="364"/>
      <c r="Z1462" s="364"/>
      <c r="AA1462" s="364"/>
      <c r="AB1462" s="364" t="s">
        <v>851</v>
      </c>
      <c r="AC1462" s="364"/>
      <c r="AD1462" s="369"/>
      <c r="AE1462" s="370"/>
      <c r="AF1462" s="370"/>
      <c r="AG1462" s="370" t="s">
        <v>319</v>
      </c>
      <c r="AH1462" s="364">
        <v>6</v>
      </c>
      <c r="AI1462" s="364">
        <v>9</v>
      </c>
      <c r="AJ1462" s="364">
        <v>20</v>
      </c>
      <c r="AK1462" s="364">
        <v>13</v>
      </c>
      <c r="AL1462" s="364">
        <v>30</v>
      </c>
      <c r="AM1462" s="22">
        <f t="shared" si="679"/>
        <v>5</v>
      </c>
      <c r="AN1462" s="104">
        <f t="shared" ref="AN1462:AN1525" si="708">AI1462/24+AJ1462/1440</f>
        <v>0.3888888888888889</v>
      </c>
      <c r="AO1462" s="104">
        <f t="shared" ref="AO1462:AO1525" si="709">AK1462/24+AL1462/1440</f>
        <v>0.5625</v>
      </c>
      <c r="AP1462" s="22" t="str" cm="1">
        <f t="array" ref="AP1462">IF(W1462="","",IF(SUMPRODUCT((W1462=$W$7:$W$2042)*(AH1462=$AH$7:$AH$2042)*(AN1462=$AN$7:$AN$2042)*(AO1462=$AO$7:$AO$2042)*(ROW($W$7:$W$2042)&lt;&gt;ROW(W1462))*((R1462=0)*($R$7:$R$2042&gt;0)+(R1462&gt;0)*($R$7:$R$2042=0)))&gt;0,"SALONES UNIDOS",IF(SUMPRODUCT((W1462=$W$7:$W$2042)*(AH1462=$AH$7:$AH$2042)*((AN1462&lt;$AO$7:$AO$2042)*(AO1462&gt;$AN$7:$AN$2042))*(ROW($W$7:$W$2042)&lt;&gt;ROW(W1462)))&gt;0,"Cruzado","Sin cruce")))</f>
        <v>Sin cruce</v>
      </c>
      <c r="AQ1462" s="104">
        <f t="shared" si="706"/>
        <v>0.3888888888888889</v>
      </c>
      <c r="AR1462" s="104">
        <f t="shared" si="707"/>
        <v>0.5625</v>
      </c>
      <c r="AS1462" s="22"/>
      <c r="AT1462" s="22"/>
      <c r="AU1462" s="361" t="str" cm="1">
        <f t="array" ref="AU1462">IF(AB1462="","",IF(SUMPRODUCT((AB1462=$AB$989:$AB$1558)*(AH1462=$AH$989:$AH$1558)*(AQ1462=$AQ$989:$AQ$1558)*(AR1462=$AR$989:$AR$1558)*(ROW($AB$989:$AB$1558)&lt;&gt;ROW(AB1462))*((R1462=0)*($R$989:$R$1558&gt;0)+(R1462&gt;0)*($R$989:$R$1558=0)))&gt;0,"SALONES UNIDOS",IF(SUMPRODUCT((AB1462=$AB$989:$AB$1558)*(AH1462=$AH$989:$AH$1558)*((AQ1462&lt;$AR$989:$AR$1558)*(AR1462&gt;$AQ$989:$AQ$1558))*(ROW($AB$989:$AB$1558)&lt;&gt;ROW(AB1462)))&gt;0,"Cruzado","Sin cruce")))</f>
        <v>Sin cruce</v>
      </c>
      <c r="AV1462" s="361" t="str" cm="1">
        <f t="array" ref="AV1462">IF(AD1462="","",IF(SUMPRODUCT((AD1462=$AD$989:$AD$1558)*(AH1462=$AH$989:$AH$1558)*(AS1462=$AS$989:$AS$1558)*(AT1462=$AT$989:$AT$1558)*(ROW($AD$989:$AD$1558)&lt;&gt;ROW(AD1462))*((R1462=0)*($R$989:$R$1558&gt;0)+(R1462&gt;0)*($R$989:$R$1558=0)))&gt;0,"SALONES UNIDOS",IF(SUMPRODUCT((AD1462=$AD$989:$AD$1558)*(AH1462=$AH$989:$AH$1558)*((AS1462&lt;$AT$989:$AT$1558)*(AT1462&gt;$AS$989:$AS$1558))*(ROW($AD$989:$AD$1558)&lt;&gt;ROW(AD1462)))&gt;0,"Cruzado","Sin cruce")))</f>
        <v/>
      </c>
      <c r="AW1462" s="104" t="str">
        <f t="shared" si="680"/>
        <v>PS3PRINCIPALA</v>
      </c>
      <c r="AX1462" s="104" t="str" cm="1">
        <f t="array" ref="AX1462">IF(AW1462="","",IF(SUMPRODUCT((AW1462=$AW$7:$AW$2042)*(AH1462=$AH$7:$AH$2042)*(AN1462=$AN$7:$AN$2042)*(AO1462=$AO$7:$AO$2042)*(ROW($AW$7:$AW$2042)&lt;&gt;ROW(AW1462))*((R1462=0)*($R$7:$R$2042&gt;0)+(R1462&gt;0)*($R$7:$R$2042=0)))&gt;0,"SALONES UNIDOS",IF(SUMPRODUCT((AW1462=$AW$7:$AW$2042)*(AH1462=$AH$7:$AH$2042)*((AN1462&lt;$AO$7:$AO$2042)*(AO1462&gt;$AN$7:$AN$2042))*(ROW($AW$7:$AW$2042)&lt;&gt;ROW(AW1462)))&gt;0,"Cruzado","Sin cruce")))</f>
        <v>Sin cruce</v>
      </c>
    </row>
    <row r="1463" spans="2:50" ht="19.8" hidden="1" customHeight="1" x14ac:dyDescent="0.25">
      <c r="B1463" s="494" t="s">
        <v>314</v>
      </c>
      <c r="C1463" s="369" t="s">
        <v>971</v>
      </c>
      <c r="D1463" s="369">
        <v>20261</v>
      </c>
      <c r="E1463" s="373" t="s">
        <v>280</v>
      </c>
      <c r="F1463" s="370" t="s">
        <v>291</v>
      </c>
      <c r="G1463" s="373" t="s">
        <v>296</v>
      </c>
      <c r="H1463" s="373">
        <v>3</v>
      </c>
      <c r="I1463" s="373" t="s">
        <v>278</v>
      </c>
      <c r="J1463" s="373" t="s">
        <v>278</v>
      </c>
      <c r="K1463" s="194" t="s">
        <v>369</v>
      </c>
      <c r="L1463" s="364" t="s">
        <v>594</v>
      </c>
      <c r="M1463" s="364" t="s">
        <v>346</v>
      </c>
      <c r="N1463" s="364" t="s">
        <v>339</v>
      </c>
      <c r="O1463" s="373" t="s">
        <v>321</v>
      </c>
      <c r="P1463" s="364">
        <v>3</v>
      </c>
      <c r="Q1463" s="364">
        <v>2</v>
      </c>
      <c r="R1463" s="369">
        <v>5</v>
      </c>
      <c r="S1463" s="364">
        <v>4</v>
      </c>
      <c r="T1463" s="8"/>
      <c r="U1463" s="374">
        <v>35</v>
      </c>
      <c r="V1463" s="370">
        <v>21547326</v>
      </c>
      <c r="W1463" s="373" t="s">
        <v>77</v>
      </c>
      <c r="X1463" s="364" t="s">
        <v>321</v>
      </c>
      <c r="Y1463" s="364" t="s">
        <v>556</v>
      </c>
      <c r="Z1463" s="364"/>
      <c r="AA1463" s="364"/>
      <c r="AB1463" s="370"/>
      <c r="AC1463" s="364"/>
      <c r="AD1463" s="369"/>
      <c r="AE1463" s="370"/>
      <c r="AF1463" s="370"/>
      <c r="AG1463" s="364" t="s">
        <v>319</v>
      </c>
      <c r="AH1463" s="364">
        <v>5</v>
      </c>
      <c r="AI1463" s="364">
        <v>16</v>
      </c>
      <c r="AJ1463" s="364">
        <v>50</v>
      </c>
      <c r="AK1463" s="364">
        <v>21</v>
      </c>
      <c r="AL1463" s="364">
        <v>0</v>
      </c>
      <c r="AM1463" s="22">
        <f t="shared" si="679"/>
        <v>5</v>
      </c>
      <c r="AN1463" s="104">
        <f t="shared" si="708"/>
        <v>0.70138888888888884</v>
      </c>
      <c r="AO1463" s="104">
        <f t="shared" si="709"/>
        <v>0.875</v>
      </c>
      <c r="AP1463" s="22" t="str" cm="1">
        <f t="array" ref="AP1463">IF(W1463="","",IF(SUMPRODUCT((W1463=$W$7:$W$2042)*(AH1463=$AH$7:$AH$2042)*(AN1463=$AN$7:$AN$2042)*(AO1463=$AO$7:$AO$2042)*(ROW($W$7:$W$2042)&lt;&gt;ROW(W1463))*((R1463=0)*($R$7:$R$2042&gt;0)+(R1463&gt;0)*($R$7:$R$2042=0)))&gt;0,"SALONES UNIDOS",IF(SUMPRODUCT((W1463=$W$7:$W$2042)*(AH1463=$AH$7:$AH$2042)*((AN1463&lt;$AO$7:$AO$2042)*(AO1463&gt;$AN$7:$AN$2042))*(ROW($W$7:$W$2042)&lt;&gt;ROW(W1463)))&gt;0,"Cruzado","Sin cruce")))</f>
        <v>Sin cruce</v>
      </c>
      <c r="AQ1463" s="104"/>
      <c r="AR1463" s="104"/>
      <c r="AS1463" s="22"/>
      <c r="AT1463" s="22"/>
      <c r="AU1463" s="361" t="str" cm="1">
        <f t="array" ref="AU1463">IF(AB1463="","",IF(SUMPRODUCT((AB1463=$AB$989:$AB$1558)*(AH1463=$AH$989:$AH$1558)*(AQ1463=$AQ$989:$AQ$1558)*(AR1463=$AR$989:$AR$1558)*(ROW($AB$989:$AB$1558)&lt;&gt;ROW(AB1463))*((R1463=0)*($R$989:$R$1558&gt;0)+(R1463&gt;0)*($R$989:$R$1558=0)))&gt;0,"SALONES UNIDOS",IF(SUMPRODUCT((AB1463=$AB$989:$AB$1558)*(AH1463=$AH$989:$AH$1558)*((AQ1463&lt;$AR$989:$AR$1558)*(AR1463&gt;$AQ$989:$AQ$1558))*(ROW($AB$989:$AB$1558)&lt;&gt;ROW(AB1463)))&gt;0,"Cruzado","Sin cruce")))</f>
        <v/>
      </c>
      <c r="AV1463" s="361" t="str" cm="1">
        <f t="array" ref="AV1463">IF(AD1463="","",IF(SUMPRODUCT((AD1463=$AD$989:$AD$1558)*(AH1463=$AH$989:$AH$1558)*(AS1463=$AS$989:$AS$1558)*(AT1463=$AT$989:$AT$1558)*(ROW($AD$989:$AD$1558)&lt;&gt;ROW(AD1463))*((R1463=0)*($R$989:$R$1558&gt;0)+(R1463&gt;0)*($R$989:$R$1558=0)))&gt;0,"SALONES UNIDOS",IF(SUMPRODUCT((AD1463=$AD$989:$AD$1558)*(AH1463=$AH$989:$AH$1558)*((AS1463&lt;$AT$989:$AT$1558)*(AT1463&gt;$AS$989:$AS$1558))*(ROW($AD$989:$AD$1558)&lt;&gt;ROW(AD1463)))&gt;0,"Cruzado","Sin cruce")))</f>
        <v/>
      </c>
      <c r="AW1463" s="104" t="str">
        <f t="shared" si="680"/>
        <v>PS3PRINCIPALA</v>
      </c>
      <c r="AX1463" s="104" t="str" cm="1">
        <f t="array" ref="AX1463">IF(AW1463="","",IF(SUMPRODUCT((AW1463=$AW$7:$AW$2042)*(AH1463=$AH$7:$AH$2042)*(AN1463=$AN$7:$AN$2042)*(AO1463=$AO$7:$AO$2042)*(ROW($AW$7:$AW$2042)&lt;&gt;ROW(AW1463))*((R1463=0)*($R$7:$R$2042&gt;0)+(R1463&gt;0)*($R$7:$R$2042=0)))&gt;0,"SALONES UNIDOS",IF(SUMPRODUCT((AW1463=$AW$7:$AW$2042)*(AH1463=$AH$7:$AH$2042)*((AN1463&lt;$AO$7:$AO$2042)*(AO1463&gt;$AN$7:$AN$2042))*(ROW($AW$7:$AW$2042)&lt;&gt;ROW(AW1463)))&gt;0,"Cruzado","Sin cruce")))</f>
        <v>Sin cruce</v>
      </c>
    </row>
    <row r="1464" spans="2:50" ht="19.8" hidden="1" customHeight="1" x14ac:dyDescent="0.25">
      <c r="B1464" s="494" t="s">
        <v>314</v>
      </c>
      <c r="C1464" s="369" t="s">
        <v>971</v>
      </c>
      <c r="D1464" s="369">
        <v>20261</v>
      </c>
      <c r="E1464" s="373" t="s">
        <v>280</v>
      </c>
      <c r="F1464" s="370" t="s">
        <v>291</v>
      </c>
      <c r="G1464" s="373" t="s">
        <v>296</v>
      </c>
      <c r="H1464" s="373">
        <v>3</v>
      </c>
      <c r="I1464" s="373" t="s">
        <v>278</v>
      </c>
      <c r="J1464" s="373" t="s">
        <v>278</v>
      </c>
      <c r="K1464" s="194" t="s">
        <v>368</v>
      </c>
      <c r="L1464" s="364" t="s">
        <v>361</v>
      </c>
      <c r="M1464" s="364" t="s">
        <v>362</v>
      </c>
      <c r="N1464" s="364" t="s">
        <v>339</v>
      </c>
      <c r="O1464" s="373" t="s">
        <v>321</v>
      </c>
      <c r="P1464" s="364">
        <v>2</v>
      </c>
      <c r="Q1464" s="364">
        <v>2</v>
      </c>
      <c r="R1464" s="369">
        <v>4</v>
      </c>
      <c r="S1464" s="364">
        <v>3</v>
      </c>
      <c r="T1464" s="8"/>
      <c r="U1464" s="374">
        <v>35</v>
      </c>
      <c r="V1464" s="370">
        <v>15421738</v>
      </c>
      <c r="W1464" s="373" t="s">
        <v>150</v>
      </c>
      <c r="X1464" s="364" t="s">
        <v>321</v>
      </c>
      <c r="Y1464" s="364" t="s">
        <v>556</v>
      </c>
      <c r="Z1464" s="364"/>
      <c r="AA1464" s="364"/>
      <c r="AB1464" s="370"/>
      <c r="AC1464" s="364"/>
      <c r="AD1464" s="369"/>
      <c r="AE1464" s="370"/>
      <c r="AF1464" s="370"/>
      <c r="AG1464" s="370" t="s">
        <v>319</v>
      </c>
      <c r="AH1464" s="364">
        <v>3</v>
      </c>
      <c r="AI1464" s="364">
        <v>7</v>
      </c>
      <c r="AJ1464" s="364">
        <v>40</v>
      </c>
      <c r="AK1464" s="364">
        <v>11</v>
      </c>
      <c r="AL1464" s="364">
        <v>0</v>
      </c>
      <c r="AM1464" s="22">
        <f t="shared" si="679"/>
        <v>4</v>
      </c>
      <c r="AN1464" s="104">
        <f t="shared" si="708"/>
        <v>0.31944444444444448</v>
      </c>
      <c r="AO1464" s="104">
        <f t="shared" si="709"/>
        <v>0.45833333333333331</v>
      </c>
      <c r="AP1464" s="22" t="str" cm="1">
        <f t="array" ref="AP1464">IF(W1464="","",IF(SUMPRODUCT((W1464=$W$7:$W$2042)*(AH1464=$AH$7:$AH$2042)*(AN1464=$AN$7:$AN$2042)*(AO1464=$AO$7:$AO$2042)*(ROW($W$7:$W$2042)&lt;&gt;ROW(W1464))*((R1464=0)*($R$7:$R$2042&gt;0)+(R1464&gt;0)*($R$7:$R$2042=0)))&gt;0,"SALONES UNIDOS",IF(SUMPRODUCT((W1464=$W$7:$W$2042)*(AH1464=$AH$7:$AH$2042)*((AN1464&lt;$AO$7:$AO$2042)*(AO1464&gt;$AN$7:$AN$2042))*(ROW($W$7:$W$2042)&lt;&gt;ROW(W1464)))&gt;0,"Cruzado","Sin cruce")))</f>
        <v>Sin cruce</v>
      </c>
      <c r="AQ1464" s="104"/>
      <c r="AR1464" s="104"/>
      <c r="AS1464" s="22"/>
      <c r="AT1464" s="22"/>
      <c r="AU1464" s="361" t="str" cm="1">
        <f t="array" ref="AU1464">IF(AB1464="","",IF(SUMPRODUCT((AB1464=$AB$989:$AB$1558)*(AH1464=$AH$989:$AH$1558)*(AQ1464=$AQ$989:$AQ$1558)*(AR1464=$AR$989:$AR$1558)*(ROW($AB$989:$AB$1558)&lt;&gt;ROW(AB1464))*((R1464=0)*($R$989:$R$1558&gt;0)+(R1464&gt;0)*($R$989:$R$1558=0)))&gt;0,"SALONES UNIDOS",IF(SUMPRODUCT((AB1464=$AB$989:$AB$1558)*(AH1464=$AH$989:$AH$1558)*((AQ1464&lt;$AR$989:$AR$1558)*(AR1464&gt;$AQ$989:$AQ$1558))*(ROW($AB$989:$AB$1558)&lt;&gt;ROW(AB1464)))&gt;0,"Cruzado","Sin cruce")))</f>
        <v/>
      </c>
      <c r="AV1464" s="361" t="str" cm="1">
        <f t="array" ref="AV1464">IF(AD1464="","",IF(SUMPRODUCT((AD1464=$AD$989:$AD$1558)*(AH1464=$AH$989:$AH$1558)*(AS1464=$AS$989:$AS$1558)*(AT1464=$AT$989:$AT$1558)*(ROW($AD$989:$AD$1558)&lt;&gt;ROW(AD1464))*((R1464=0)*($R$989:$R$1558&gt;0)+(R1464&gt;0)*($R$989:$R$1558=0)))&gt;0,"SALONES UNIDOS",IF(SUMPRODUCT((AD1464=$AD$989:$AD$1558)*(AH1464=$AH$989:$AH$1558)*((AS1464&lt;$AT$989:$AT$1558)*(AT1464&gt;$AS$989:$AS$1558))*(ROW($AD$989:$AD$1558)&lt;&gt;ROW(AD1464)))&gt;0,"Cruzado","Sin cruce")))</f>
        <v/>
      </c>
      <c r="AW1464" s="104" t="str">
        <f t="shared" si="680"/>
        <v>PS3PRINCIPALA</v>
      </c>
      <c r="AX1464" s="104" t="str" cm="1">
        <f t="array" ref="AX1464">IF(AW1464="","",IF(SUMPRODUCT((AW1464=$AW$7:$AW$2042)*(AH1464=$AH$7:$AH$2042)*(AN1464=$AN$7:$AN$2042)*(AO1464=$AO$7:$AO$2042)*(ROW($AW$7:$AW$2042)&lt;&gt;ROW(AW1464))*((R1464=0)*($R$7:$R$2042&gt;0)+(R1464&gt;0)*($R$7:$R$2042=0)))&gt;0,"SALONES UNIDOS",IF(SUMPRODUCT((AW1464=$AW$7:$AW$2042)*(AH1464=$AH$7:$AH$2042)*((AN1464&lt;$AO$7:$AO$2042)*(AO1464&gt;$AN$7:$AN$2042))*(ROW($AW$7:$AW$2042)&lt;&gt;ROW(AW1464)))&gt;0,"Cruzado","Sin cruce")))</f>
        <v>Sin cruce</v>
      </c>
    </row>
    <row r="1465" spans="2:50" ht="19.8" hidden="1" customHeight="1" x14ac:dyDescent="0.25">
      <c r="B1465" s="494" t="s">
        <v>314</v>
      </c>
      <c r="C1465" s="369" t="s">
        <v>971</v>
      </c>
      <c r="D1465" s="369">
        <v>20261</v>
      </c>
      <c r="E1465" s="373" t="s">
        <v>280</v>
      </c>
      <c r="F1465" s="370" t="s">
        <v>291</v>
      </c>
      <c r="G1465" s="373" t="s">
        <v>296</v>
      </c>
      <c r="H1465" s="373">
        <v>3</v>
      </c>
      <c r="I1465" s="373" t="s">
        <v>278</v>
      </c>
      <c r="J1465" s="373" t="s">
        <v>278</v>
      </c>
      <c r="K1465" s="194" t="s">
        <v>367</v>
      </c>
      <c r="L1465" s="364" t="s">
        <v>832</v>
      </c>
      <c r="M1465" s="364" t="s">
        <v>346</v>
      </c>
      <c r="N1465" s="364" t="s">
        <v>339</v>
      </c>
      <c r="O1465" s="373" t="s">
        <v>315</v>
      </c>
      <c r="P1465" s="364">
        <v>2</v>
      </c>
      <c r="Q1465" s="364">
        <v>0</v>
      </c>
      <c r="R1465" s="369">
        <v>2</v>
      </c>
      <c r="S1465" s="364">
        <v>3</v>
      </c>
      <c r="T1465" s="8"/>
      <c r="U1465" s="374">
        <v>35</v>
      </c>
      <c r="V1465" s="370">
        <v>21836179</v>
      </c>
      <c r="W1465" s="373" t="s">
        <v>24</v>
      </c>
      <c r="X1465" s="364" t="s">
        <v>315</v>
      </c>
      <c r="Y1465" s="364" t="s">
        <v>556</v>
      </c>
      <c r="Z1465" s="364"/>
      <c r="AA1465" s="364"/>
      <c r="AB1465" s="364" t="s">
        <v>847</v>
      </c>
      <c r="AC1465" s="364"/>
      <c r="AD1465" s="369"/>
      <c r="AE1465" s="370"/>
      <c r="AF1465" s="370"/>
      <c r="AG1465" s="370" t="s">
        <v>559</v>
      </c>
      <c r="AH1465" s="364">
        <v>5</v>
      </c>
      <c r="AI1465" s="364">
        <v>7</v>
      </c>
      <c r="AJ1465" s="364">
        <v>40</v>
      </c>
      <c r="AK1465" s="364">
        <v>9</v>
      </c>
      <c r="AL1465" s="364">
        <v>20</v>
      </c>
      <c r="AM1465" s="22">
        <f t="shared" si="679"/>
        <v>2</v>
      </c>
      <c r="AN1465" s="104">
        <f t="shared" si="708"/>
        <v>0.31944444444444448</v>
      </c>
      <c r="AO1465" s="104">
        <f t="shared" si="709"/>
        <v>0.3888888888888889</v>
      </c>
      <c r="AP1465" s="22" t="str" cm="1">
        <f t="array" ref="AP1465">IF(W1465="","",IF(SUMPRODUCT((W1465=$W$7:$W$2042)*(AH1465=$AH$7:$AH$2042)*(AN1465=$AN$7:$AN$2042)*(AO1465=$AO$7:$AO$2042)*(ROW($W$7:$W$2042)&lt;&gt;ROW(W1465))*((R1465=0)*($R$7:$R$2042&gt;0)+(R1465&gt;0)*($R$7:$R$2042=0)))&gt;0,"SALONES UNIDOS",IF(SUMPRODUCT((W1465=$W$7:$W$2042)*(AH1465=$AH$7:$AH$2042)*((AN1465&lt;$AO$7:$AO$2042)*(AO1465&gt;$AN$7:$AN$2042))*(ROW($W$7:$W$2042)&lt;&gt;ROW(W1465)))&gt;0,"Cruzado","Sin cruce")))</f>
        <v>Sin cruce</v>
      </c>
      <c r="AQ1465" s="104">
        <f>AN1465</f>
        <v>0.31944444444444448</v>
      </c>
      <c r="AR1465" s="104">
        <f>AO1465</f>
        <v>0.3888888888888889</v>
      </c>
      <c r="AS1465" s="22"/>
      <c r="AT1465" s="22"/>
      <c r="AU1465" s="361" t="str" cm="1">
        <f t="array" ref="AU1465">IF(AB1465="","",IF(SUMPRODUCT((AB1465=$AB$989:$AB$1558)*(AH1465=$AH$989:$AH$1558)*(AQ1465=$AQ$989:$AQ$1558)*(AR1465=$AR$989:$AR$1558)*(ROW($AB$989:$AB$1558)&lt;&gt;ROW(AB1465))*((R1465=0)*($R$989:$R$1558&gt;0)+(R1465&gt;0)*($R$989:$R$1558=0)))&gt;0,"SALONES UNIDOS",IF(SUMPRODUCT((AB1465=$AB$989:$AB$1558)*(AH1465=$AH$989:$AH$1558)*((AQ1465&lt;$AR$989:$AR$1558)*(AR1465&gt;$AQ$989:$AQ$1558))*(ROW($AB$989:$AB$1558)&lt;&gt;ROW(AB1465)))&gt;0,"Cruzado","Sin cruce")))</f>
        <v>Sin cruce</v>
      </c>
      <c r="AV1465" s="361" t="str" cm="1">
        <f t="array" ref="AV1465">IF(AD1465="","",IF(SUMPRODUCT((AD1465=$AD$989:$AD$1558)*(AH1465=$AH$989:$AH$1558)*(AS1465=$AS$989:$AS$1558)*(AT1465=$AT$989:$AT$1558)*(ROW($AD$989:$AD$1558)&lt;&gt;ROW(AD1465))*((R1465=0)*($R$989:$R$1558&gt;0)+(R1465&gt;0)*($R$989:$R$1558=0)))&gt;0,"SALONES UNIDOS",IF(SUMPRODUCT((AD1465=$AD$989:$AD$1558)*(AH1465=$AH$989:$AH$1558)*((AS1465&lt;$AT$989:$AT$1558)*(AT1465&gt;$AS$989:$AS$1558))*(ROW($AD$989:$AD$1558)&lt;&gt;ROW(AD1465)))&gt;0,"Cruzado","Sin cruce")))</f>
        <v/>
      </c>
      <c r="AW1465" s="104" t="str">
        <f t="shared" si="680"/>
        <v>PS3PRINCIPALA</v>
      </c>
      <c r="AX1465" s="104" t="str" cm="1">
        <f t="array" ref="AX1465">IF(AW1465="","",IF(SUMPRODUCT((AW1465=$AW$7:$AW$2042)*(AH1465=$AH$7:$AH$2042)*(AN1465=$AN$7:$AN$2042)*(AO1465=$AO$7:$AO$2042)*(ROW($AW$7:$AW$2042)&lt;&gt;ROW(AW1465))*((R1465=0)*($R$7:$R$2042&gt;0)+(R1465&gt;0)*($R$7:$R$2042=0)))&gt;0,"SALONES UNIDOS",IF(SUMPRODUCT((AW1465=$AW$7:$AW$2042)*(AH1465=$AH$7:$AH$2042)*((AN1465&lt;$AO$7:$AO$2042)*(AO1465&gt;$AN$7:$AN$2042))*(ROW($AW$7:$AW$2042)&lt;&gt;ROW(AW1465)))&gt;0,"Cruzado","Sin cruce")))</f>
        <v>Sin cruce</v>
      </c>
    </row>
    <row r="1466" spans="2:50" ht="19.8" hidden="1" customHeight="1" x14ac:dyDescent="0.25">
      <c r="B1466" s="494" t="s">
        <v>314</v>
      </c>
      <c r="C1466" s="369" t="s">
        <v>971</v>
      </c>
      <c r="D1466" s="369">
        <v>20261</v>
      </c>
      <c r="E1466" s="373" t="s">
        <v>280</v>
      </c>
      <c r="F1466" s="370" t="s">
        <v>291</v>
      </c>
      <c r="G1466" s="373" t="s">
        <v>296</v>
      </c>
      <c r="H1466" s="373">
        <v>3</v>
      </c>
      <c r="I1466" s="373" t="s">
        <v>552</v>
      </c>
      <c r="J1466" s="373" t="s">
        <v>278</v>
      </c>
      <c r="K1466" s="194" t="s">
        <v>367</v>
      </c>
      <c r="L1466" s="364" t="s">
        <v>832</v>
      </c>
      <c r="M1466" s="364" t="s">
        <v>346</v>
      </c>
      <c r="N1466" s="364" t="s">
        <v>339</v>
      </c>
      <c r="O1466" s="373" t="s">
        <v>315</v>
      </c>
      <c r="P1466" s="364">
        <v>0</v>
      </c>
      <c r="Q1466" s="364">
        <v>2</v>
      </c>
      <c r="R1466" s="369">
        <v>2</v>
      </c>
      <c r="S1466" s="364">
        <v>3</v>
      </c>
      <c r="T1466" s="8"/>
      <c r="U1466" s="374">
        <v>19</v>
      </c>
      <c r="V1466" s="370">
        <v>21836179</v>
      </c>
      <c r="W1466" s="373" t="s">
        <v>24</v>
      </c>
      <c r="X1466" s="364" t="s">
        <v>315</v>
      </c>
      <c r="Y1466" s="364" t="s">
        <v>556</v>
      </c>
      <c r="Z1466" s="364"/>
      <c r="AA1466" s="364"/>
      <c r="AB1466" s="370"/>
      <c r="AC1466" s="364"/>
      <c r="AD1466" s="364" t="s">
        <v>849</v>
      </c>
      <c r="AE1466" s="370"/>
      <c r="AF1466" s="370"/>
      <c r="AG1466" s="370" t="s">
        <v>301</v>
      </c>
      <c r="AH1466" s="364">
        <v>5</v>
      </c>
      <c r="AI1466" s="364">
        <v>9</v>
      </c>
      <c r="AJ1466" s="364">
        <v>20</v>
      </c>
      <c r="AK1466" s="364">
        <v>11</v>
      </c>
      <c r="AL1466" s="364">
        <v>0</v>
      </c>
      <c r="AM1466" s="22">
        <f t="shared" si="679"/>
        <v>2</v>
      </c>
      <c r="AN1466" s="104">
        <f t="shared" si="708"/>
        <v>0.3888888888888889</v>
      </c>
      <c r="AO1466" s="104">
        <f t="shared" si="709"/>
        <v>0.45833333333333331</v>
      </c>
      <c r="AP1466" s="22" t="str" cm="1">
        <f t="array" ref="AP1466">IF(W1466="","",IF(SUMPRODUCT((W1466=$W$7:$W$2042)*(AH1466=$AH$7:$AH$2042)*(AN1466=$AN$7:$AN$2042)*(AO1466=$AO$7:$AO$2042)*(ROW($W$7:$W$2042)&lt;&gt;ROW(W1466))*((R1466=0)*($R$7:$R$2042&gt;0)+(R1466&gt;0)*($R$7:$R$2042=0)))&gt;0,"SALONES UNIDOS",IF(SUMPRODUCT((W1466=$W$7:$W$2042)*(AH1466=$AH$7:$AH$2042)*((AN1466&lt;$AO$7:$AO$2042)*(AO1466&gt;$AN$7:$AN$2042))*(ROW($W$7:$W$2042)&lt;&gt;ROW(W1466)))&gt;0,"Cruzado","Sin cruce")))</f>
        <v>Sin cruce</v>
      </c>
      <c r="AQ1466" s="22"/>
      <c r="AR1466" s="22"/>
      <c r="AS1466" s="104">
        <f t="shared" ref="AS1466:AS1467" si="710">AN1466</f>
        <v>0.3888888888888889</v>
      </c>
      <c r="AT1466" s="104">
        <f t="shared" ref="AT1466:AT1467" si="711">AO1466</f>
        <v>0.45833333333333331</v>
      </c>
      <c r="AU1466" s="361" t="str" cm="1">
        <f t="array" ref="AU1466">IF(AB1466="","",IF(SUMPRODUCT((AB1466=$AB$989:$AB$1558)*(AH1466=$AH$989:$AH$1558)*(AQ1466=$AQ$989:$AQ$1558)*(AR1466=$AR$989:$AR$1558)*(ROW($AB$989:$AB$1558)&lt;&gt;ROW(AB1466))*((R1466=0)*($R$989:$R$1558&gt;0)+(R1466&gt;0)*($R$989:$R$1558=0)))&gt;0,"SALONES UNIDOS",IF(SUMPRODUCT((AB1466=$AB$989:$AB$1558)*(AH1466=$AH$989:$AH$1558)*((AQ1466&lt;$AR$989:$AR$1558)*(AR1466&gt;$AQ$989:$AQ$1558))*(ROW($AB$989:$AB$1558)&lt;&gt;ROW(AB1466)))&gt;0,"Cruzado","Sin cruce")))</f>
        <v/>
      </c>
      <c r="AV1466" s="361" t="str" cm="1">
        <f t="array" ref="AV1466">IF(AD1466="","",IF(SUMPRODUCT((AD1466=$AD$989:$AD$1558)*(AH1466=$AH$989:$AH$1558)*(AS1466=$AS$989:$AS$1558)*(AT1466=$AT$989:$AT$1558)*(ROW($AD$989:$AD$1558)&lt;&gt;ROW(AD1466))*((R1466=0)*($R$989:$R$1558&gt;0)+(R1466&gt;0)*($R$989:$R$1558=0)))&gt;0,"SALONES UNIDOS",IF(SUMPRODUCT((AD1466=$AD$989:$AD$1558)*(AH1466=$AH$989:$AH$1558)*((AS1466&lt;$AT$989:$AT$1558)*(AT1466&gt;$AS$989:$AS$1558))*(ROW($AD$989:$AD$1558)&lt;&gt;ROW(AD1466)))&gt;0,"Cruzado","Sin cruce")))</f>
        <v>Sin cruce</v>
      </c>
      <c r="AW1466" s="104" t="str">
        <f t="shared" si="680"/>
        <v>PS3PRINCIPALA</v>
      </c>
      <c r="AX1466" s="104" t="str" cm="1">
        <f t="array" ref="AX1466">IF(AW1466="","",IF(SUMPRODUCT((AW1466=$AW$7:$AW$2042)*(AH1466=$AH$7:$AH$2042)*(AN1466=$AN$7:$AN$2042)*(AO1466=$AO$7:$AO$2042)*(ROW($AW$7:$AW$2042)&lt;&gt;ROW(AW1466))*((R1466=0)*($R$7:$R$2042&gt;0)+(R1466&gt;0)*($R$7:$R$2042=0)))&gt;0,"SALONES UNIDOS",IF(SUMPRODUCT((AW1466=$AW$7:$AW$2042)*(AH1466=$AH$7:$AH$2042)*((AN1466&lt;$AO$7:$AO$2042)*(AO1466&gt;$AN$7:$AN$2042))*(ROW($AW$7:$AW$2042)&lt;&gt;ROW(AW1466)))&gt;0,"Cruzado","Sin cruce")))</f>
        <v>Sin cruce</v>
      </c>
    </row>
    <row r="1467" spans="2:50" ht="19.8" hidden="1" customHeight="1" x14ac:dyDescent="0.25">
      <c r="B1467" s="494" t="s">
        <v>314</v>
      </c>
      <c r="C1467" s="369" t="s">
        <v>971</v>
      </c>
      <c r="D1467" s="369">
        <v>20261</v>
      </c>
      <c r="E1467" s="373" t="s">
        <v>280</v>
      </c>
      <c r="F1467" s="370" t="s">
        <v>291</v>
      </c>
      <c r="G1467" s="373" t="s">
        <v>296</v>
      </c>
      <c r="H1467" s="373">
        <v>3</v>
      </c>
      <c r="I1467" s="373" t="s">
        <v>560</v>
      </c>
      <c r="J1467" s="373" t="s">
        <v>278</v>
      </c>
      <c r="K1467" s="194" t="s">
        <v>367</v>
      </c>
      <c r="L1467" s="364" t="s">
        <v>832</v>
      </c>
      <c r="M1467" s="364" t="s">
        <v>346</v>
      </c>
      <c r="N1467" s="364" t="s">
        <v>339</v>
      </c>
      <c r="O1467" s="373" t="s">
        <v>315</v>
      </c>
      <c r="P1467" s="364">
        <v>0</v>
      </c>
      <c r="Q1467" s="364">
        <v>2</v>
      </c>
      <c r="R1467" s="369">
        <v>2</v>
      </c>
      <c r="S1467" s="364">
        <v>3</v>
      </c>
      <c r="T1467" s="8"/>
      <c r="U1467" s="374">
        <v>19</v>
      </c>
      <c r="V1467" s="370">
        <v>21836179</v>
      </c>
      <c r="W1467" s="373" t="s">
        <v>24</v>
      </c>
      <c r="X1467" s="364" t="s">
        <v>315</v>
      </c>
      <c r="Y1467" s="364" t="s">
        <v>556</v>
      </c>
      <c r="Z1467" s="364"/>
      <c r="AA1467" s="364"/>
      <c r="AB1467" s="370"/>
      <c r="AC1467" s="364"/>
      <c r="AD1467" s="364" t="s">
        <v>849</v>
      </c>
      <c r="AE1467" s="370"/>
      <c r="AF1467" s="370"/>
      <c r="AG1467" s="370" t="s">
        <v>301</v>
      </c>
      <c r="AH1467" s="364">
        <v>5</v>
      </c>
      <c r="AI1467" s="364">
        <v>11</v>
      </c>
      <c r="AJ1467" s="364">
        <v>0</v>
      </c>
      <c r="AK1467" s="364">
        <v>12</v>
      </c>
      <c r="AL1467" s="364">
        <v>40</v>
      </c>
      <c r="AM1467" s="22">
        <f t="shared" ref="AM1467:AM1530" si="712">IF(AI1467="",R1467,ROUND(((((AK1467/24)+(AL1467/1440))-((AI1467/24)+(AJ1467/1440)))*1440/50),5))</f>
        <v>2</v>
      </c>
      <c r="AN1467" s="104">
        <f t="shared" si="708"/>
        <v>0.45833333333333331</v>
      </c>
      <c r="AO1467" s="104">
        <f t="shared" si="709"/>
        <v>0.52777777777777779</v>
      </c>
      <c r="AP1467" s="22" t="str" cm="1">
        <f t="array" ref="AP1467">IF(W1467="","",IF(SUMPRODUCT((W1467=$W$7:$W$2042)*(AH1467=$AH$7:$AH$2042)*(AN1467=$AN$7:$AN$2042)*(AO1467=$AO$7:$AO$2042)*(ROW($W$7:$W$2042)&lt;&gt;ROW(W1467))*((R1467=0)*($R$7:$R$2042&gt;0)+(R1467&gt;0)*($R$7:$R$2042=0)))&gt;0,"SALONES UNIDOS",IF(SUMPRODUCT((W1467=$W$7:$W$2042)*(AH1467=$AH$7:$AH$2042)*((AN1467&lt;$AO$7:$AO$2042)*(AO1467&gt;$AN$7:$AN$2042))*(ROW($W$7:$W$2042)&lt;&gt;ROW(W1467)))&gt;0,"Cruzado","Sin cruce")))</f>
        <v>Sin cruce</v>
      </c>
      <c r="AQ1467" s="22"/>
      <c r="AR1467" s="22"/>
      <c r="AS1467" s="104">
        <f t="shared" si="710"/>
        <v>0.45833333333333331</v>
      </c>
      <c r="AT1467" s="104">
        <f t="shared" si="711"/>
        <v>0.52777777777777779</v>
      </c>
      <c r="AU1467" s="361" t="str" cm="1">
        <f t="array" ref="AU1467">IF(AB1467="","",IF(SUMPRODUCT((AB1467=$AB$989:$AB$1558)*(AH1467=$AH$989:$AH$1558)*(AQ1467=$AQ$989:$AQ$1558)*(AR1467=$AR$989:$AR$1558)*(ROW($AB$989:$AB$1558)&lt;&gt;ROW(AB1467))*((R1467=0)*($R$989:$R$1558&gt;0)+(R1467&gt;0)*($R$989:$R$1558=0)))&gt;0,"SALONES UNIDOS",IF(SUMPRODUCT((AB1467=$AB$989:$AB$1558)*(AH1467=$AH$989:$AH$1558)*((AQ1467&lt;$AR$989:$AR$1558)*(AR1467&gt;$AQ$989:$AQ$1558))*(ROW($AB$989:$AB$1558)&lt;&gt;ROW(AB1467)))&gt;0,"Cruzado","Sin cruce")))</f>
        <v/>
      </c>
      <c r="AV1467" s="361" t="str" cm="1">
        <f t="array" ref="AV1467">IF(AD1467="","",IF(SUMPRODUCT((AD1467=$AD$989:$AD$1558)*(AH1467=$AH$989:$AH$1558)*(AS1467=$AS$989:$AS$1558)*(AT1467=$AT$989:$AT$1558)*(ROW($AD$989:$AD$1558)&lt;&gt;ROW(AD1467))*((R1467=0)*($R$989:$R$1558&gt;0)+(R1467&gt;0)*($R$989:$R$1558=0)))&gt;0,"SALONES UNIDOS",IF(SUMPRODUCT((AD1467=$AD$989:$AD$1558)*(AH1467=$AH$989:$AH$1558)*((AS1467&lt;$AT$989:$AT$1558)*(AT1467&gt;$AS$989:$AS$1558))*(ROW($AD$989:$AD$1558)&lt;&gt;ROW(AD1467)))&gt;0,"Cruzado","Sin cruce")))</f>
        <v>Sin cruce</v>
      </c>
      <c r="AW1467" s="104" t="str">
        <f t="shared" ref="AW1467:AW1530" si="713">TRIM(CONCATENATE(G1467,H1467,E1467,J1467))</f>
        <v>PS3PRINCIPALA</v>
      </c>
      <c r="AX1467" s="104" t="str" cm="1">
        <f t="array" ref="AX1467">IF(AW1467="","",IF(SUMPRODUCT((AW1467=$AW$7:$AW$2042)*(AH1467=$AH$7:$AH$2042)*(AN1467=$AN$7:$AN$2042)*(AO1467=$AO$7:$AO$2042)*(ROW($AW$7:$AW$2042)&lt;&gt;ROW(AW1467))*((R1467=0)*($R$7:$R$2042&gt;0)+(R1467&gt;0)*($R$7:$R$2042=0)))&gt;0,"SALONES UNIDOS",IF(SUMPRODUCT((AW1467=$AW$7:$AW$2042)*(AH1467=$AH$7:$AH$2042)*((AN1467&lt;$AO$7:$AO$2042)*(AO1467&gt;$AN$7:$AN$2042))*(ROW($AW$7:$AW$2042)&lt;&gt;ROW(AW1467)))&gt;0,"Cruzado","Sin cruce")))</f>
        <v>Sin cruce</v>
      </c>
    </row>
    <row r="1468" spans="2:50" ht="19.8" hidden="1" customHeight="1" x14ac:dyDescent="0.25">
      <c r="B1468" s="494" t="s">
        <v>314</v>
      </c>
      <c r="C1468" s="369" t="s">
        <v>971</v>
      </c>
      <c r="D1468" s="369">
        <v>20261</v>
      </c>
      <c r="E1468" s="373" t="s">
        <v>280</v>
      </c>
      <c r="F1468" s="370" t="s">
        <v>291</v>
      </c>
      <c r="G1468" s="373" t="s">
        <v>296</v>
      </c>
      <c r="H1468" s="373">
        <v>3</v>
      </c>
      <c r="I1468" s="373" t="s">
        <v>278</v>
      </c>
      <c r="J1468" s="373" t="s">
        <v>278</v>
      </c>
      <c r="K1468" s="194" t="s">
        <v>337</v>
      </c>
      <c r="L1468" s="364" t="s">
        <v>338</v>
      </c>
      <c r="M1468" s="364" t="s">
        <v>317</v>
      </c>
      <c r="N1468" s="364" t="s">
        <v>339</v>
      </c>
      <c r="O1468" s="373" t="s">
        <v>315</v>
      </c>
      <c r="P1468" s="364">
        <v>2</v>
      </c>
      <c r="Q1468" s="364">
        <v>2</v>
      </c>
      <c r="R1468" s="369">
        <v>4</v>
      </c>
      <c r="S1468" s="364">
        <v>3</v>
      </c>
      <c r="T1468" s="8"/>
      <c r="U1468" s="374">
        <v>35</v>
      </c>
      <c r="V1468" s="370">
        <v>45228337</v>
      </c>
      <c r="W1468" s="373" t="s">
        <v>6</v>
      </c>
      <c r="X1468" s="364" t="s">
        <v>315</v>
      </c>
      <c r="Y1468" s="364" t="s">
        <v>556</v>
      </c>
      <c r="Z1468" s="364"/>
      <c r="AA1468" s="364"/>
      <c r="AB1468" s="364" t="s">
        <v>847</v>
      </c>
      <c r="AC1468" s="364"/>
      <c r="AD1468" s="369"/>
      <c r="AE1468" s="370"/>
      <c r="AF1468" s="370"/>
      <c r="AG1468" s="370" t="s">
        <v>319</v>
      </c>
      <c r="AH1468" s="364">
        <v>2</v>
      </c>
      <c r="AI1468" s="364">
        <v>11</v>
      </c>
      <c r="AJ1468" s="364">
        <v>0</v>
      </c>
      <c r="AK1468" s="364">
        <v>14</v>
      </c>
      <c r="AL1468" s="364">
        <v>20</v>
      </c>
      <c r="AM1468" s="22">
        <f t="shared" si="712"/>
        <v>4</v>
      </c>
      <c r="AN1468" s="104">
        <f t="shared" si="708"/>
        <v>0.45833333333333331</v>
      </c>
      <c r="AO1468" s="104">
        <f t="shared" si="709"/>
        <v>0.59722222222222221</v>
      </c>
      <c r="AP1468" s="22" t="str" cm="1">
        <f t="array" ref="AP1468">IF(W1468="","",IF(SUMPRODUCT((W1468=$W$7:$W$2042)*(AH1468=$AH$7:$AH$2042)*(AN1468=$AN$7:$AN$2042)*(AO1468=$AO$7:$AO$2042)*(ROW($W$7:$W$2042)&lt;&gt;ROW(W1468))*((R1468=0)*($R$7:$R$2042&gt;0)+(R1468&gt;0)*($R$7:$R$2042=0)))&gt;0,"SALONES UNIDOS",IF(SUMPRODUCT((W1468=$W$7:$W$2042)*(AH1468=$AH$7:$AH$2042)*((AN1468&lt;$AO$7:$AO$2042)*(AO1468&gt;$AN$7:$AN$2042))*(ROW($W$7:$W$2042)&lt;&gt;ROW(W1468)))&gt;0,"Cruzado","Sin cruce")))</f>
        <v>Sin cruce</v>
      </c>
      <c r="AQ1468" s="104">
        <f t="shared" ref="AQ1468:AQ1482" si="714">AN1468</f>
        <v>0.45833333333333331</v>
      </c>
      <c r="AR1468" s="104">
        <f t="shared" ref="AR1468:AR1482" si="715">AO1468</f>
        <v>0.59722222222222221</v>
      </c>
      <c r="AS1468" s="22"/>
      <c r="AT1468" s="22"/>
      <c r="AU1468" s="361" t="str" cm="1">
        <f t="array" ref="AU1468">IF(AB1468="","",IF(SUMPRODUCT((AB1468=$AB$989:$AB$1558)*(AH1468=$AH$989:$AH$1558)*(AQ1468=$AQ$989:$AQ$1558)*(AR1468=$AR$989:$AR$1558)*(ROW($AB$989:$AB$1558)&lt;&gt;ROW(AB1468))*((R1468=0)*($R$989:$R$1558&gt;0)+(R1468&gt;0)*($R$989:$R$1558=0)))&gt;0,"SALONES UNIDOS",IF(SUMPRODUCT((AB1468=$AB$989:$AB$1558)*(AH1468=$AH$989:$AH$1558)*((AQ1468&lt;$AR$989:$AR$1558)*(AR1468&gt;$AQ$989:$AQ$1558))*(ROW($AB$989:$AB$1558)&lt;&gt;ROW(AB1468)))&gt;0,"Cruzado","Sin cruce")))</f>
        <v>Sin cruce</v>
      </c>
      <c r="AV1468" s="361" t="str" cm="1">
        <f t="array" ref="AV1468">IF(AD1468="","",IF(SUMPRODUCT((AD1468=$AD$989:$AD$1558)*(AH1468=$AH$989:$AH$1558)*(AS1468=$AS$989:$AS$1558)*(AT1468=$AT$989:$AT$1558)*(ROW($AD$989:$AD$1558)&lt;&gt;ROW(AD1468))*((R1468=0)*($R$989:$R$1558&gt;0)+(R1468&gt;0)*($R$989:$R$1558=0)))&gt;0,"SALONES UNIDOS",IF(SUMPRODUCT((AD1468=$AD$989:$AD$1558)*(AH1468=$AH$989:$AH$1558)*((AS1468&lt;$AT$989:$AT$1558)*(AT1468&gt;$AS$989:$AS$1558))*(ROW($AD$989:$AD$1558)&lt;&gt;ROW(AD1468)))&gt;0,"Cruzado","Sin cruce")))</f>
        <v/>
      </c>
      <c r="AW1468" s="104" t="str">
        <f t="shared" si="713"/>
        <v>PS3PRINCIPALA</v>
      </c>
      <c r="AX1468" s="104" t="str" cm="1">
        <f t="array" ref="AX1468">IF(AW1468="","",IF(SUMPRODUCT((AW1468=$AW$7:$AW$2042)*(AH1468=$AH$7:$AH$2042)*(AN1468=$AN$7:$AN$2042)*(AO1468=$AO$7:$AO$2042)*(ROW($AW$7:$AW$2042)&lt;&gt;ROW(AW1468))*((R1468=0)*($R$7:$R$2042&gt;0)+(R1468&gt;0)*($R$7:$R$2042=0)))&gt;0,"SALONES UNIDOS",IF(SUMPRODUCT((AW1468=$AW$7:$AW$2042)*(AH1468=$AH$7:$AH$2042)*((AN1468&lt;$AO$7:$AO$2042)*(AO1468&gt;$AN$7:$AN$2042))*(ROW($AW$7:$AW$2042)&lt;&gt;ROW(AW1468)))&gt;0,"Cruzado","Sin cruce")))</f>
        <v>Sin cruce</v>
      </c>
    </row>
    <row r="1469" spans="2:50" ht="19.8" hidden="1" customHeight="1" x14ac:dyDescent="0.25">
      <c r="B1469" s="494" t="s">
        <v>314</v>
      </c>
      <c r="C1469" s="369" t="s">
        <v>971</v>
      </c>
      <c r="D1469" s="369">
        <v>20261</v>
      </c>
      <c r="E1469" s="373" t="s">
        <v>280</v>
      </c>
      <c r="F1469" s="370" t="s">
        <v>291</v>
      </c>
      <c r="G1469" s="373" t="s">
        <v>296</v>
      </c>
      <c r="H1469" s="373">
        <v>3</v>
      </c>
      <c r="I1469" s="373" t="s">
        <v>278</v>
      </c>
      <c r="J1469" s="373" t="s">
        <v>278</v>
      </c>
      <c r="K1469" s="194" t="s">
        <v>370</v>
      </c>
      <c r="L1469" s="364" t="s">
        <v>868</v>
      </c>
      <c r="M1469" s="364" t="s">
        <v>346</v>
      </c>
      <c r="N1469" s="364" t="s">
        <v>339</v>
      </c>
      <c r="O1469" s="373" t="s">
        <v>315</v>
      </c>
      <c r="P1469" s="364">
        <v>3</v>
      </c>
      <c r="Q1469" s="364">
        <v>2</v>
      </c>
      <c r="R1469" s="369">
        <v>5</v>
      </c>
      <c r="S1469" s="364">
        <v>4</v>
      </c>
      <c r="T1469" s="8"/>
      <c r="U1469" s="374">
        <v>35</v>
      </c>
      <c r="V1469" s="370">
        <v>40509747</v>
      </c>
      <c r="W1469" s="373" t="s">
        <v>81</v>
      </c>
      <c r="X1469" s="364" t="s">
        <v>315</v>
      </c>
      <c r="Y1469" s="364" t="s">
        <v>556</v>
      </c>
      <c r="Z1469" s="364"/>
      <c r="AA1469" s="364"/>
      <c r="AB1469" s="364" t="s">
        <v>851</v>
      </c>
      <c r="AC1469" s="364"/>
      <c r="AD1469" s="369"/>
      <c r="AE1469" s="370"/>
      <c r="AF1469" s="370"/>
      <c r="AG1469" s="370" t="s">
        <v>319</v>
      </c>
      <c r="AH1469" s="364">
        <v>4</v>
      </c>
      <c r="AI1469" s="364">
        <v>14</v>
      </c>
      <c r="AJ1469" s="364">
        <v>20</v>
      </c>
      <c r="AK1469" s="364">
        <v>18</v>
      </c>
      <c r="AL1469" s="364">
        <v>30</v>
      </c>
      <c r="AM1469" s="22">
        <f t="shared" si="712"/>
        <v>5</v>
      </c>
      <c r="AN1469" s="104">
        <f t="shared" si="708"/>
        <v>0.59722222222222221</v>
      </c>
      <c r="AO1469" s="104">
        <f t="shared" si="709"/>
        <v>0.77083333333333337</v>
      </c>
      <c r="AP1469" s="22" t="str" cm="1">
        <f t="array" ref="AP1469">IF(W1469="","",IF(SUMPRODUCT((W1469=$W$7:$W$2042)*(AH1469=$AH$7:$AH$2042)*(AN1469=$AN$7:$AN$2042)*(AO1469=$AO$7:$AO$2042)*(ROW($W$7:$W$2042)&lt;&gt;ROW(W1469))*((R1469=0)*($R$7:$R$2042&gt;0)+(R1469&gt;0)*($R$7:$R$2042=0)))&gt;0,"SALONES UNIDOS",IF(SUMPRODUCT((W1469=$W$7:$W$2042)*(AH1469=$AH$7:$AH$2042)*((AN1469&lt;$AO$7:$AO$2042)*(AO1469&gt;$AN$7:$AN$2042))*(ROW($W$7:$W$2042)&lt;&gt;ROW(W1469)))&gt;0,"Cruzado","Sin cruce")))</f>
        <v>Sin cruce</v>
      </c>
      <c r="AQ1469" s="104">
        <f t="shared" si="714"/>
        <v>0.59722222222222221</v>
      </c>
      <c r="AR1469" s="104">
        <f t="shared" si="715"/>
        <v>0.77083333333333337</v>
      </c>
      <c r="AS1469" s="22"/>
      <c r="AT1469" s="22"/>
      <c r="AU1469" s="361" t="str" cm="1">
        <f t="array" ref="AU1469">IF(AB1469="","",IF(SUMPRODUCT((AB1469=$AB$989:$AB$1558)*(AH1469=$AH$989:$AH$1558)*(AQ1469=$AQ$989:$AQ$1558)*(AR1469=$AR$989:$AR$1558)*(ROW($AB$989:$AB$1558)&lt;&gt;ROW(AB1469))*((R1469=0)*($R$989:$R$1558&gt;0)+(R1469&gt;0)*($R$989:$R$1558=0)))&gt;0,"SALONES UNIDOS",IF(SUMPRODUCT((AB1469=$AB$989:$AB$1558)*(AH1469=$AH$989:$AH$1558)*((AQ1469&lt;$AR$989:$AR$1558)*(AR1469&gt;$AQ$989:$AQ$1558))*(ROW($AB$989:$AB$1558)&lt;&gt;ROW(AB1469)))&gt;0,"Cruzado","Sin cruce")))</f>
        <v>Sin cruce</v>
      </c>
      <c r="AV1469" s="361" t="str" cm="1">
        <f t="array" ref="AV1469">IF(AD1469="","",IF(SUMPRODUCT((AD1469=$AD$989:$AD$1558)*(AH1469=$AH$989:$AH$1558)*(AS1469=$AS$989:$AS$1558)*(AT1469=$AT$989:$AT$1558)*(ROW($AD$989:$AD$1558)&lt;&gt;ROW(AD1469))*((R1469=0)*($R$989:$R$1558&gt;0)+(R1469&gt;0)*($R$989:$R$1558=0)))&gt;0,"SALONES UNIDOS",IF(SUMPRODUCT((AD1469=$AD$989:$AD$1558)*(AH1469=$AH$989:$AH$1558)*((AS1469&lt;$AT$989:$AT$1558)*(AT1469&gt;$AS$989:$AS$1558))*(ROW($AD$989:$AD$1558)&lt;&gt;ROW(AD1469)))&gt;0,"Cruzado","Sin cruce")))</f>
        <v/>
      </c>
      <c r="AW1469" s="104" t="str">
        <f t="shared" si="713"/>
        <v>PS3PRINCIPALA</v>
      </c>
      <c r="AX1469" s="104" t="str" cm="1">
        <f t="array" ref="AX1469">IF(AW1469="","",IF(SUMPRODUCT((AW1469=$AW$7:$AW$2042)*(AH1469=$AH$7:$AH$2042)*(AN1469=$AN$7:$AN$2042)*(AO1469=$AO$7:$AO$2042)*(ROW($AW$7:$AW$2042)&lt;&gt;ROW(AW1469))*((R1469=0)*($R$7:$R$2042&gt;0)+(R1469&gt;0)*($R$7:$R$2042=0)))&gt;0,"SALONES UNIDOS",IF(SUMPRODUCT((AW1469=$AW$7:$AW$2042)*(AH1469=$AH$7:$AH$2042)*((AN1469&lt;$AO$7:$AO$2042)*(AO1469&gt;$AN$7:$AN$2042))*(ROW($AW$7:$AW$2042)&lt;&gt;ROW(AW1469)))&gt;0,"Cruzado","Sin cruce")))</f>
        <v>Sin cruce</v>
      </c>
    </row>
    <row r="1470" spans="2:50" ht="19.8" hidden="1" customHeight="1" x14ac:dyDescent="0.25">
      <c r="B1470" s="494" t="s">
        <v>314</v>
      </c>
      <c r="C1470" s="369" t="s">
        <v>971</v>
      </c>
      <c r="D1470" s="369">
        <v>20261</v>
      </c>
      <c r="E1470" s="373" t="s">
        <v>280</v>
      </c>
      <c r="F1470" s="370" t="s">
        <v>291</v>
      </c>
      <c r="G1470" s="373" t="s">
        <v>296</v>
      </c>
      <c r="H1470" s="373">
        <v>3</v>
      </c>
      <c r="I1470" s="373" t="s">
        <v>281</v>
      </c>
      <c r="J1470" s="373" t="s">
        <v>281</v>
      </c>
      <c r="K1470" s="194" t="s">
        <v>371</v>
      </c>
      <c r="L1470" s="364" t="s">
        <v>1021</v>
      </c>
      <c r="M1470" s="364" t="s">
        <v>346</v>
      </c>
      <c r="N1470" s="364" t="s">
        <v>339</v>
      </c>
      <c r="O1470" s="373" t="s">
        <v>315</v>
      </c>
      <c r="P1470" s="364">
        <v>1</v>
      </c>
      <c r="Q1470" s="364">
        <v>4</v>
      </c>
      <c r="R1470" s="369">
        <v>5</v>
      </c>
      <c r="S1470" s="364">
        <v>3</v>
      </c>
      <c r="T1470" s="8"/>
      <c r="U1470" s="374">
        <v>35</v>
      </c>
      <c r="V1470" s="370">
        <v>46406209</v>
      </c>
      <c r="W1470" s="373" t="s">
        <v>185</v>
      </c>
      <c r="X1470" s="364" t="s">
        <v>315</v>
      </c>
      <c r="Y1470" s="364" t="s">
        <v>556</v>
      </c>
      <c r="Z1470" s="364"/>
      <c r="AA1470" s="364"/>
      <c r="AB1470" s="364" t="s">
        <v>847</v>
      </c>
      <c r="AC1470" s="364"/>
      <c r="AD1470" s="369"/>
      <c r="AE1470" s="370"/>
      <c r="AF1470" s="370"/>
      <c r="AG1470" s="370" t="s">
        <v>319</v>
      </c>
      <c r="AH1470" s="364">
        <v>1</v>
      </c>
      <c r="AI1470" s="364">
        <v>7</v>
      </c>
      <c r="AJ1470" s="364">
        <v>40</v>
      </c>
      <c r="AK1470" s="364">
        <v>11</v>
      </c>
      <c r="AL1470" s="364">
        <v>50</v>
      </c>
      <c r="AM1470" s="22">
        <f t="shared" si="712"/>
        <v>5</v>
      </c>
      <c r="AN1470" s="104">
        <f t="shared" si="708"/>
        <v>0.31944444444444448</v>
      </c>
      <c r="AO1470" s="104">
        <f t="shared" si="709"/>
        <v>0.49305555555555552</v>
      </c>
      <c r="AP1470" s="22" t="str" cm="1">
        <f t="array" ref="AP1470">IF(W1470="","",IF(SUMPRODUCT((W1470=$W$7:$W$2042)*(AH1470=$AH$7:$AH$2042)*(AN1470=$AN$7:$AN$2042)*(AO1470=$AO$7:$AO$2042)*(ROW($W$7:$W$2042)&lt;&gt;ROW(W1470))*((R1470=0)*($R$7:$R$2042&gt;0)+(R1470&gt;0)*($R$7:$R$2042=0)))&gt;0,"SALONES UNIDOS",IF(SUMPRODUCT((W1470=$W$7:$W$2042)*(AH1470=$AH$7:$AH$2042)*((AN1470&lt;$AO$7:$AO$2042)*(AO1470&gt;$AN$7:$AN$2042))*(ROW($W$7:$W$2042)&lt;&gt;ROW(W1470)))&gt;0,"Cruzado","Sin cruce")))</f>
        <v>Sin cruce</v>
      </c>
      <c r="AQ1470" s="104">
        <f t="shared" si="714"/>
        <v>0.31944444444444448</v>
      </c>
      <c r="AR1470" s="104">
        <f t="shared" si="715"/>
        <v>0.49305555555555552</v>
      </c>
      <c r="AS1470" s="22"/>
      <c r="AT1470" s="22"/>
      <c r="AU1470" s="361" t="str" cm="1">
        <f t="array" ref="AU1470">IF(AB1470="","",IF(SUMPRODUCT((AB1470=$AB$989:$AB$1558)*(AH1470=$AH$989:$AH$1558)*(AQ1470=$AQ$989:$AQ$1558)*(AR1470=$AR$989:$AR$1558)*(ROW($AB$989:$AB$1558)&lt;&gt;ROW(AB1470))*((R1470=0)*($R$989:$R$1558&gt;0)+(R1470&gt;0)*($R$989:$R$1558=0)))&gt;0,"SALONES UNIDOS",IF(SUMPRODUCT((AB1470=$AB$989:$AB$1558)*(AH1470=$AH$989:$AH$1558)*((AQ1470&lt;$AR$989:$AR$1558)*(AR1470&gt;$AQ$989:$AQ$1558))*(ROW($AB$989:$AB$1558)&lt;&gt;ROW(AB1470)))&gt;0,"Cruzado","Sin cruce")))</f>
        <v>Sin cruce</v>
      </c>
      <c r="AV1470" s="361" t="str" cm="1">
        <f t="array" ref="AV1470">IF(AD1470="","",IF(SUMPRODUCT((AD1470=$AD$989:$AD$1558)*(AH1470=$AH$989:$AH$1558)*(AS1470=$AS$989:$AS$1558)*(AT1470=$AT$989:$AT$1558)*(ROW($AD$989:$AD$1558)&lt;&gt;ROW(AD1470))*((R1470=0)*($R$989:$R$1558&gt;0)+(R1470&gt;0)*($R$989:$R$1558=0)))&gt;0,"SALONES UNIDOS",IF(SUMPRODUCT((AD1470=$AD$989:$AD$1558)*(AH1470=$AH$989:$AH$1558)*((AS1470&lt;$AT$989:$AT$1558)*(AT1470&gt;$AS$989:$AS$1558))*(ROW($AD$989:$AD$1558)&lt;&gt;ROW(AD1470)))&gt;0,"Cruzado","Sin cruce")))</f>
        <v/>
      </c>
      <c r="AW1470" s="104" t="str">
        <f t="shared" si="713"/>
        <v>PS3PRINCIPALB</v>
      </c>
      <c r="AX1470" s="104" t="str" cm="1">
        <f t="array" ref="AX1470">IF(AW1470="","",IF(SUMPRODUCT((AW1470=$AW$7:$AW$2042)*(AH1470=$AH$7:$AH$2042)*(AN1470=$AN$7:$AN$2042)*(AO1470=$AO$7:$AO$2042)*(ROW($AW$7:$AW$2042)&lt;&gt;ROW(AW1470))*((R1470=0)*($R$7:$R$2042&gt;0)+(R1470&gt;0)*($R$7:$R$2042=0)))&gt;0,"SALONES UNIDOS",IF(SUMPRODUCT((AW1470=$AW$7:$AW$2042)*(AH1470=$AH$7:$AH$2042)*((AN1470&lt;$AO$7:$AO$2042)*(AO1470&gt;$AN$7:$AN$2042))*(ROW($AW$7:$AW$2042)&lt;&gt;ROW(AW1470)))&gt;0,"Cruzado","Sin cruce")))</f>
        <v>Sin cruce</v>
      </c>
    </row>
    <row r="1471" spans="2:50" ht="19.8" hidden="1" customHeight="1" x14ac:dyDescent="0.25">
      <c r="B1471" s="494" t="s">
        <v>314</v>
      </c>
      <c r="C1471" s="369" t="s">
        <v>971</v>
      </c>
      <c r="D1471" s="369">
        <v>20261</v>
      </c>
      <c r="E1471" s="373" t="s">
        <v>280</v>
      </c>
      <c r="F1471" s="370" t="s">
        <v>291</v>
      </c>
      <c r="G1471" s="373" t="s">
        <v>296</v>
      </c>
      <c r="H1471" s="373">
        <v>3</v>
      </c>
      <c r="I1471" s="373" t="s">
        <v>281</v>
      </c>
      <c r="J1471" s="373" t="s">
        <v>281</v>
      </c>
      <c r="K1471" s="194" t="s">
        <v>369</v>
      </c>
      <c r="L1471" s="364" t="s">
        <v>594</v>
      </c>
      <c r="M1471" s="364" t="s">
        <v>346</v>
      </c>
      <c r="N1471" s="364" t="s">
        <v>339</v>
      </c>
      <c r="O1471" s="373" t="s">
        <v>321</v>
      </c>
      <c r="P1471" s="364">
        <v>3</v>
      </c>
      <c r="Q1471" s="364">
        <v>2</v>
      </c>
      <c r="R1471" s="369">
        <v>5</v>
      </c>
      <c r="S1471" s="364">
        <v>4</v>
      </c>
      <c r="T1471" s="8"/>
      <c r="U1471" s="374">
        <v>35</v>
      </c>
      <c r="V1471" s="370">
        <v>45629797</v>
      </c>
      <c r="W1471" s="373" t="s">
        <v>167</v>
      </c>
      <c r="X1471" s="364" t="s">
        <v>321</v>
      </c>
      <c r="Y1471" s="364" t="s">
        <v>556</v>
      </c>
      <c r="Z1471" s="364"/>
      <c r="AA1471" s="364"/>
      <c r="AB1471" s="370"/>
      <c r="AC1471" s="364"/>
      <c r="AD1471" s="369"/>
      <c r="AE1471" s="370"/>
      <c r="AF1471" s="370"/>
      <c r="AG1471" s="364" t="s">
        <v>319</v>
      </c>
      <c r="AH1471" s="364">
        <v>3</v>
      </c>
      <c r="AI1471" s="364">
        <v>15</v>
      </c>
      <c r="AJ1471" s="364">
        <v>10</v>
      </c>
      <c r="AK1471" s="364">
        <v>19</v>
      </c>
      <c r="AL1471" s="364">
        <v>20</v>
      </c>
      <c r="AM1471" s="22">
        <f t="shared" si="712"/>
        <v>5</v>
      </c>
      <c r="AN1471" s="104">
        <f t="shared" si="708"/>
        <v>0.63194444444444442</v>
      </c>
      <c r="AO1471" s="104">
        <f t="shared" si="709"/>
        <v>0.80555555555555547</v>
      </c>
      <c r="AP1471" s="22" t="str" cm="1">
        <f t="array" ref="AP1471">IF(W1471="","",IF(SUMPRODUCT((W1471=$W$7:$W$2042)*(AH1471=$AH$7:$AH$2042)*(AN1471=$AN$7:$AN$2042)*(AO1471=$AO$7:$AO$2042)*(ROW($W$7:$W$2042)&lt;&gt;ROW(W1471))*((R1471=0)*($R$7:$R$2042&gt;0)+(R1471&gt;0)*($R$7:$R$2042=0)))&gt;0,"SALONES UNIDOS",IF(SUMPRODUCT((W1471=$W$7:$W$2042)*(AH1471=$AH$7:$AH$2042)*((AN1471&lt;$AO$7:$AO$2042)*(AO1471&gt;$AN$7:$AN$2042))*(ROW($W$7:$W$2042)&lt;&gt;ROW(W1471)))&gt;0,"Cruzado","Sin cruce")))</f>
        <v>Sin cruce</v>
      </c>
      <c r="AQ1471" s="104"/>
      <c r="AR1471" s="104"/>
      <c r="AS1471" s="22"/>
      <c r="AT1471" s="22"/>
      <c r="AU1471" s="361" t="str" cm="1">
        <f t="array" ref="AU1471">IF(AB1471="","",IF(SUMPRODUCT((AB1471=$AB$989:$AB$1558)*(AH1471=$AH$989:$AH$1558)*(AQ1471=$AQ$989:$AQ$1558)*(AR1471=$AR$989:$AR$1558)*(ROW($AB$989:$AB$1558)&lt;&gt;ROW(AB1471))*((R1471=0)*($R$989:$R$1558&gt;0)+(R1471&gt;0)*($R$989:$R$1558=0)))&gt;0,"SALONES UNIDOS",IF(SUMPRODUCT((AB1471=$AB$989:$AB$1558)*(AH1471=$AH$989:$AH$1558)*((AQ1471&lt;$AR$989:$AR$1558)*(AR1471&gt;$AQ$989:$AQ$1558))*(ROW($AB$989:$AB$1558)&lt;&gt;ROW(AB1471)))&gt;0,"Cruzado","Sin cruce")))</f>
        <v/>
      </c>
      <c r="AV1471" s="361" t="str" cm="1">
        <f t="array" ref="AV1471">IF(AD1471="","",IF(SUMPRODUCT((AD1471=$AD$989:$AD$1558)*(AH1471=$AH$989:$AH$1558)*(AS1471=$AS$989:$AS$1558)*(AT1471=$AT$989:$AT$1558)*(ROW($AD$989:$AD$1558)&lt;&gt;ROW(AD1471))*((R1471=0)*($R$989:$R$1558&gt;0)+(R1471&gt;0)*($R$989:$R$1558=0)))&gt;0,"SALONES UNIDOS",IF(SUMPRODUCT((AD1471=$AD$989:$AD$1558)*(AH1471=$AH$989:$AH$1558)*((AS1471&lt;$AT$989:$AT$1558)*(AT1471&gt;$AS$989:$AS$1558))*(ROW($AD$989:$AD$1558)&lt;&gt;ROW(AD1471)))&gt;0,"Cruzado","Sin cruce")))</f>
        <v/>
      </c>
      <c r="AW1471" s="104" t="str">
        <f t="shared" si="713"/>
        <v>PS3PRINCIPALB</v>
      </c>
      <c r="AX1471" s="104" t="str" cm="1">
        <f t="array" ref="AX1471">IF(AW1471="","",IF(SUMPRODUCT((AW1471=$AW$7:$AW$2042)*(AH1471=$AH$7:$AH$2042)*(AN1471=$AN$7:$AN$2042)*(AO1471=$AO$7:$AO$2042)*(ROW($AW$7:$AW$2042)&lt;&gt;ROW(AW1471))*((R1471=0)*($R$7:$R$2042&gt;0)+(R1471&gt;0)*($R$7:$R$2042=0)))&gt;0,"SALONES UNIDOS",IF(SUMPRODUCT((AW1471=$AW$7:$AW$2042)*(AH1471=$AH$7:$AH$2042)*((AN1471&lt;$AO$7:$AO$2042)*(AO1471&gt;$AN$7:$AN$2042))*(ROW($AW$7:$AW$2042)&lt;&gt;ROW(AW1471)))&gt;0,"Cruzado","Sin cruce")))</f>
        <v>Sin cruce</v>
      </c>
    </row>
    <row r="1472" spans="2:50" ht="19.8" hidden="1" customHeight="1" x14ac:dyDescent="0.25">
      <c r="B1472" s="494" t="s">
        <v>314</v>
      </c>
      <c r="C1472" s="369" t="s">
        <v>971</v>
      </c>
      <c r="D1472" s="369">
        <v>20261</v>
      </c>
      <c r="E1472" s="373" t="s">
        <v>280</v>
      </c>
      <c r="F1472" s="370" t="s">
        <v>291</v>
      </c>
      <c r="G1472" s="373" t="s">
        <v>296</v>
      </c>
      <c r="H1472" s="373">
        <v>3</v>
      </c>
      <c r="I1472" s="373" t="s">
        <v>281</v>
      </c>
      <c r="J1472" s="373" t="s">
        <v>281</v>
      </c>
      <c r="K1472" s="194" t="s">
        <v>368</v>
      </c>
      <c r="L1472" s="364" t="s">
        <v>361</v>
      </c>
      <c r="M1472" s="364" t="s">
        <v>362</v>
      </c>
      <c r="N1472" s="364" t="s">
        <v>339</v>
      </c>
      <c r="O1472" s="373" t="s">
        <v>321</v>
      </c>
      <c r="P1472" s="364">
        <v>2</v>
      </c>
      <c r="Q1472" s="364">
        <v>2</v>
      </c>
      <c r="R1472" s="369">
        <v>4</v>
      </c>
      <c r="S1472" s="364">
        <v>3</v>
      </c>
      <c r="T1472" s="8"/>
      <c r="U1472" s="374">
        <v>35</v>
      </c>
      <c r="V1472" s="370">
        <v>15421738</v>
      </c>
      <c r="W1472" s="373" t="s">
        <v>150</v>
      </c>
      <c r="X1472" s="364" t="s">
        <v>321</v>
      </c>
      <c r="Y1472" s="364" t="s">
        <v>556</v>
      </c>
      <c r="Z1472" s="364"/>
      <c r="AA1472" s="364"/>
      <c r="AB1472" s="370"/>
      <c r="AC1472" s="364"/>
      <c r="AD1472" s="369"/>
      <c r="AE1472" s="370"/>
      <c r="AF1472" s="370"/>
      <c r="AG1472" s="370" t="s">
        <v>319</v>
      </c>
      <c r="AH1472" s="364">
        <v>6</v>
      </c>
      <c r="AI1472" s="364">
        <v>7</v>
      </c>
      <c r="AJ1472" s="364">
        <v>40</v>
      </c>
      <c r="AK1472" s="364">
        <v>11</v>
      </c>
      <c r="AL1472" s="364">
        <v>0</v>
      </c>
      <c r="AM1472" s="22">
        <f t="shared" si="712"/>
        <v>4</v>
      </c>
      <c r="AN1472" s="104">
        <f t="shared" si="708"/>
        <v>0.31944444444444448</v>
      </c>
      <c r="AO1472" s="104">
        <f t="shared" si="709"/>
        <v>0.45833333333333331</v>
      </c>
      <c r="AP1472" s="22" t="str" cm="1">
        <f t="array" ref="AP1472">IF(W1472="","",IF(SUMPRODUCT((W1472=$W$7:$W$2042)*(AH1472=$AH$7:$AH$2042)*(AN1472=$AN$7:$AN$2042)*(AO1472=$AO$7:$AO$2042)*(ROW($W$7:$W$2042)&lt;&gt;ROW(W1472))*((R1472=0)*($R$7:$R$2042&gt;0)+(R1472&gt;0)*($R$7:$R$2042=0)))&gt;0,"SALONES UNIDOS",IF(SUMPRODUCT((W1472=$W$7:$W$2042)*(AH1472=$AH$7:$AH$2042)*((AN1472&lt;$AO$7:$AO$2042)*(AO1472&gt;$AN$7:$AN$2042))*(ROW($W$7:$W$2042)&lt;&gt;ROW(W1472)))&gt;0,"Cruzado","Sin cruce")))</f>
        <v>Sin cruce</v>
      </c>
      <c r="AQ1472" s="104"/>
      <c r="AR1472" s="104"/>
      <c r="AS1472" s="22"/>
      <c r="AT1472" s="22"/>
      <c r="AU1472" s="361" t="str" cm="1">
        <f t="array" ref="AU1472">IF(AB1472="","",IF(SUMPRODUCT((AB1472=$AB$989:$AB$1558)*(AH1472=$AH$989:$AH$1558)*(AQ1472=$AQ$989:$AQ$1558)*(AR1472=$AR$989:$AR$1558)*(ROW($AB$989:$AB$1558)&lt;&gt;ROW(AB1472))*((R1472=0)*($R$989:$R$1558&gt;0)+(R1472&gt;0)*($R$989:$R$1558=0)))&gt;0,"SALONES UNIDOS",IF(SUMPRODUCT((AB1472=$AB$989:$AB$1558)*(AH1472=$AH$989:$AH$1558)*((AQ1472&lt;$AR$989:$AR$1558)*(AR1472&gt;$AQ$989:$AQ$1558))*(ROW($AB$989:$AB$1558)&lt;&gt;ROW(AB1472)))&gt;0,"Cruzado","Sin cruce")))</f>
        <v/>
      </c>
      <c r="AV1472" s="361" t="str" cm="1">
        <f t="array" ref="AV1472">IF(AD1472="","",IF(SUMPRODUCT((AD1472=$AD$989:$AD$1558)*(AH1472=$AH$989:$AH$1558)*(AS1472=$AS$989:$AS$1558)*(AT1472=$AT$989:$AT$1558)*(ROW($AD$989:$AD$1558)&lt;&gt;ROW(AD1472))*((R1472=0)*($R$989:$R$1558&gt;0)+(R1472&gt;0)*($R$989:$R$1558=0)))&gt;0,"SALONES UNIDOS",IF(SUMPRODUCT((AD1472=$AD$989:$AD$1558)*(AH1472=$AH$989:$AH$1558)*((AS1472&lt;$AT$989:$AT$1558)*(AT1472&gt;$AS$989:$AS$1558))*(ROW($AD$989:$AD$1558)&lt;&gt;ROW(AD1472)))&gt;0,"Cruzado","Sin cruce")))</f>
        <v/>
      </c>
      <c r="AW1472" s="104" t="str">
        <f t="shared" si="713"/>
        <v>PS3PRINCIPALB</v>
      </c>
      <c r="AX1472" s="104" t="str" cm="1">
        <f t="array" ref="AX1472">IF(AW1472="","",IF(SUMPRODUCT((AW1472=$AW$7:$AW$2042)*(AH1472=$AH$7:$AH$2042)*(AN1472=$AN$7:$AN$2042)*(AO1472=$AO$7:$AO$2042)*(ROW($AW$7:$AW$2042)&lt;&gt;ROW(AW1472))*((R1472=0)*($R$7:$R$2042&gt;0)+(R1472&gt;0)*($R$7:$R$2042=0)))&gt;0,"SALONES UNIDOS",IF(SUMPRODUCT((AW1472=$AW$7:$AW$2042)*(AH1472=$AH$7:$AH$2042)*((AN1472&lt;$AO$7:$AO$2042)*(AO1472&gt;$AN$7:$AN$2042))*(ROW($AW$7:$AW$2042)&lt;&gt;ROW(AW1472)))&gt;0,"Cruzado","Sin cruce")))</f>
        <v>Sin cruce</v>
      </c>
    </row>
    <row r="1473" spans="2:50" ht="19.8" hidden="1" customHeight="1" x14ac:dyDescent="0.25">
      <c r="B1473" s="494" t="s">
        <v>314</v>
      </c>
      <c r="C1473" s="369" t="s">
        <v>971</v>
      </c>
      <c r="D1473" s="369">
        <v>20261</v>
      </c>
      <c r="E1473" s="373" t="s">
        <v>280</v>
      </c>
      <c r="F1473" s="370" t="s">
        <v>291</v>
      </c>
      <c r="G1473" s="373" t="s">
        <v>296</v>
      </c>
      <c r="H1473" s="373">
        <v>3</v>
      </c>
      <c r="I1473" s="373" t="s">
        <v>281</v>
      </c>
      <c r="J1473" s="373" t="s">
        <v>281</v>
      </c>
      <c r="K1473" s="194" t="s">
        <v>367</v>
      </c>
      <c r="L1473" s="364" t="s">
        <v>832</v>
      </c>
      <c r="M1473" s="364" t="s">
        <v>346</v>
      </c>
      <c r="N1473" s="364" t="s">
        <v>339</v>
      </c>
      <c r="O1473" s="373" t="s">
        <v>315</v>
      </c>
      <c r="P1473" s="364">
        <v>2</v>
      </c>
      <c r="Q1473" s="364">
        <v>0</v>
      </c>
      <c r="R1473" s="369">
        <v>2</v>
      </c>
      <c r="S1473" s="364">
        <v>3</v>
      </c>
      <c r="T1473" s="8"/>
      <c r="U1473" s="374">
        <v>35</v>
      </c>
      <c r="V1473" s="370">
        <v>21836179</v>
      </c>
      <c r="W1473" s="373" t="s">
        <v>24</v>
      </c>
      <c r="X1473" s="364" t="s">
        <v>315</v>
      </c>
      <c r="Y1473" s="364" t="s">
        <v>556</v>
      </c>
      <c r="Z1473" s="364"/>
      <c r="AA1473" s="364"/>
      <c r="AB1473" s="364" t="s">
        <v>847</v>
      </c>
      <c r="AC1473" s="364"/>
      <c r="AD1473" s="369"/>
      <c r="AE1473" s="370"/>
      <c r="AF1473" s="370"/>
      <c r="AG1473" s="370" t="s">
        <v>559</v>
      </c>
      <c r="AH1473" s="364">
        <v>5</v>
      </c>
      <c r="AI1473" s="364">
        <v>15</v>
      </c>
      <c r="AJ1473" s="364">
        <v>10</v>
      </c>
      <c r="AK1473" s="364">
        <v>16</v>
      </c>
      <c r="AL1473" s="364">
        <v>50</v>
      </c>
      <c r="AM1473" s="22">
        <f t="shared" si="712"/>
        <v>2</v>
      </c>
      <c r="AN1473" s="104">
        <f t="shared" si="708"/>
        <v>0.63194444444444442</v>
      </c>
      <c r="AO1473" s="104">
        <f t="shared" si="709"/>
        <v>0.70138888888888884</v>
      </c>
      <c r="AP1473" s="22" t="str" cm="1">
        <f t="array" ref="AP1473">IF(W1473="","",IF(SUMPRODUCT((W1473=$W$7:$W$2042)*(AH1473=$AH$7:$AH$2042)*(AN1473=$AN$7:$AN$2042)*(AO1473=$AO$7:$AO$2042)*(ROW($W$7:$W$2042)&lt;&gt;ROW(W1473))*((R1473=0)*($R$7:$R$2042&gt;0)+(R1473&gt;0)*($R$7:$R$2042=0)))&gt;0,"SALONES UNIDOS",IF(SUMPRODUCT((W1473=$W$7:$W$2042)*(AH1473=$AH$7:$AH$2042)*((AN1473&lt;$AO$7:$AO$2042)*(AO1473&gt;$AN$7:$AN$2042))*(ROW($W$7:$W$2042)&lt;&gt;ROW(W1473)))&gt;0,"Cruzado","Sin cruce")))</f>
        <v>Sin cruce</v>
      </c>
      <c r="AQ1473" s="104">
        <f>AN1473</f>
        <v>0.63194444444444442</v>
      </c>
      <c r="AR1473" s="104">
        <f>AO1473</f>
        <v>0.70138888888888884</v>
      </c>
      <c r="AS1473" s="22"/>
      <c r="AT1473" s="22"/>
      <c r="AU1473" s="361" t="str" cm="1">
        <f t="array" ref="AU1473">IF(AB1473="","",IF(SUMPRODUCT((AB1473=$AB$989:$AB$1558)*(AH1473=$AH$989:$AH$1558)*(AQ1473=$AQ$989:$AQ$1558)*(AR1473=$AR$989:$AR$1558)*(ROW($AB$989:$AB$1558)&lt;&gt;ROW(AB1473))*((R1473=0)*($R$989:$R$1558&gt;0)+(R1473&gt;0)*($R$989:$R$1558=0)))&gt;0,"SALONES UNIDOS",IF(SUMPRODUCT((AB1473=$AB$989:$AB$1558)*(AH1473=$AH$989:$AH$1558)*((AQ1473&lt;$AR$989:$AR$1558)*(AR1473&gt;$AQ$989:$AQ$1558))*(ROW($AB$989:$AB$1558)&lt;&gt;ROW(AB1473)))&gt;0,"Cruzado","Sin cruce")))</f>
        <v>Sin cruce</v>
      </c>
      <c r="AV1473" s="361" t="str" cm="1">
        <f t="array" ref="AV1473">IF(AD1473="","",IF(SUMPRODUCT((AD1473=$AD$989:$AD$1558)*(AH1473=$AH$989:$AH$1558)*(AS1473=$AS$989:$AS$1558)*(AT1473=$AT$989:$AT$1558)*(ROW($AD$989:$AD$1558)&lt;&gt;ROW(AD1473))*((R1473=0)*($R$989:$R$1558&gt;0)+(R1473&gt;0)*($R$989:$R$1558=0)))&gt;0,"SALONES UNIDOS",IF(SUMPRODUCT((AD1473=$AD$989:$AD$1558)*(AH1473=$AH$989:$AH$1558)*((AS1473&lt;$AT$989:$AT$1558)*(AT1473&gt;$AS$989:$AS$1558))*(ROW($AD$989:$AD$1558)&lt;&gt;ROW(AD1473)))&gt;0,"Cruzado","Sin cruce")))</f>
        <v/>
      </c>
      <c r="AW1473" s="104" t="str">
        <f t="shared" si="713"/>
        <v>PS3PRINCIPALB</v>
      </c>
      <c r="AX1473" s="104" t="str" cm="1">
        <f t="array" ref="AX1473">IF(AW1473="","",IF(SUMPRODUCT((AW1473=$AW$7:$AW$2042)*(AH1473=$AH$7:$AH$2042)*(AN1473=$AN$7:$AN$2042)*(AO1473=$AO$7:$AO$2042)*(ROW($AW$7:$AW$2042)&lt;&gt;ROW(AW1473))*((R1473=0)*($R$7:$R$2042&gt;0)+(R1473&gt;0)*($R$7:$R$2042=0)))&gt;0,"SALONES UNIDOS",IF(SUMPRODUCT((AW1473=$AW$7:$AW$2042)*(AH1473=$AH$7:$AH$2042)*((AN1473&lt;$AO$7:$AO$2042)*(AO1473&gt;$AN$7:$AN$2042))*(ROW($AW$7:$AW$2042)&lt;&gt;ROW(AW1473)))&gt;0,"Cruzado","Sin cruce")))</f>
        <v>Sin cruce</v>
      </c>
    </row>
    <row r="1474" spans="2:50" ht="19.8" hidden="1" customHeight="1" x14ac:dyDescent="0.25">
      <c r="B1474" s="494" t="s">
        <v>314</v>
      </c>
      <c r="C1474" s="369" t="s">
        <v>971</v>
      </c>
      <c r="D1474" s="369">
        <v>20261</v>
      </c>
      <c r="E1474" s="373" t="s">
        <v>280</v>
      </c>
      <c r="F1474" s="370" t="s">
        <v>291</v>
      </c>
      <c r="G1474" s="373" t="s">
        <v>296</v>
      </c>
      <c r="H1474" s="373">
        <v>3</v>
      </c>
      <c r="I1474" s="373" t="s">
        <v>412</v>
      </c>
      <c r="J1474" s="373" t="s">
        <v>281</v>
      </c>
      <c r="K1474" s="194" t="s">
        <v>367</v>
      </c>
      <c r="L1474" s="364" t="s">
        <v>832</v>
      </c>
      <c r="M1474" s="364" t="s">
        <v>346</v>
      </c>
      <c r="N1474" s="364" t="s">
        <v>339</v>
      </c>
      <c r="O1474" s="373" t="s">
        <v>315</v>
      </c>
      <c r="P1474" s="364">
        <v>0</v>
      </c>
      <c r="Q1474" s="364">
        <v>2</v>
      </c>
      <c r="R1474" s="369">
        <v>2</v>
      </c>
      <c r="S1474" s="364">
        <v>3</v>
      </c>
      <c r="T1474" s="8"/>
      <c r="U1474" s="374">
        <v>19</v>
      </c>
      <c r="V1474" s="370">
        <v>21836179</v>
      </c>
      <c r="W1474" s="373" t="s">
        <v>24</v>
      </c>
      <c r="X1474" s="364" t="s">
        <v>315</v>
      </c>
      <c r="Y1474" s="364" t="s">
        <v>556</v>
      </c>
      <c r="Z1474" s="364"/>
      <c r="AA1474" s="364"/>
      <c r="AB1474" s="370"/>
      <c r="AC1474" s="364"/>
      <c r="AD1474" s="364" t="s">
        <v>849</v>
      </c>
      <c r="AE1474" s="370"/>
      <c r="AF1474" s="370"/>
      <c r="AG1474" s="370" t="s">
        <v>301</v>
      </c>
      <c r="AH1474" s="364">
        <v>5</v>
      </c>
      <c r="AI1474" s="364">
        <v>16</v>
      </c>
      <c r="AJ1474" s="364">
        <v>50</v>
      </c>
      <c r="AK1474" s="364">
        <v>18</v>
      </c>
      <c r="AL1474" s="364">
        <v>30</v>
      </c>
      <c r="AM1474" s="22">
        <f t="shared" si="712"/>
        <v>2</v>
      </c>
      <c r="AN1474" s="104">
        <f t="shared" si="708"/>
        <v>0.70138888888888884</v>
      </c>
      <c r="AO1474" s="104">
        <f t="shared" si="709"/>
        <v>0.77083333333333337</v>
      </c>
      <c r="AP1474" s="22" t="str" cm="1">
        <f t="array" ref="AP1474">IF(W1474="","",IF(SUMPRODUCT((W1474=$W$7:$W$2042)*(AH1474=$AH$7:$AH$2042)*(AN1474=$AN$7:$AN$2042)*(AO1474=$AO$7:$AO$2042)*(ROW($W$7:$W$2042)&lt;&gt;ROW(W1474))*((R1474=0)*($R$7:$R$2042&gt;0)+(R1474&gt;0)*($R$7:$R$2042=0)))&gt;0,"SALONES UNIDOS",IF(SUMPRODUCT((W1474=$W$7:$W$2042)*(AH1474=$AH$7:$AH$2042)*((AN1474&lt;$AO$7:$AO$2042)*(AO1474&gt;$AN$7:$AN$2042))*(ROW($W$7:$W$2042)&lt;&gt;ROW(W1474)))&gt;0,"Cruzado","Sin cruce")))</f>
        <v>Sin cruce</v>
      </c>
      <c r="AQ1474" s="22"/>
      <c r="AR1474" s="22"/>
      <c r="AS1474" s="104">
        <f t="shared" ref="AS1474:AS1475" si="716">AN1474</f>
        <v>0.70138888888888884</v>
      </c>
      <c r="AT1474" s="104">
        <f t="shared" ref="AT1474:AT1475" si="717">AO1474</f>
        <v>0.77083333333333337</v>
      </c>
      <c r="AU1474" s="361" t="str" cm="1">
        <f t="array" ref="AU1474">IF(AB1474="","",IF(SUMPRODUCT((AB1474=$AB$989:$AB$1558)*(AH1474=$AH$989:$AH$1558)*(AQ1474=$AQ$989:$AQ$1558)*(AR1474=$AR$989:$AR$1558)*(ROW($AB$989:$AB$1558)&lt;&gt;ROW(AB1474))*((R1474=0)*($R$989:$R$1558&gt;0)+(R1474&gt;0)*($R$989:$R$1558=0)))&gt;0,"SALONES UNIDOS",IF(SUMPRODUCT((AB1474=$AB$989:$AB$1558)*(AH1474=$AH$989:$AH$1558)*((AQ1474&lt;$AR$989:$AR$1558)*(AR1474&gt;$AQ$989:$AQ$1558))*(ROW($AB$989:$AB$1558)&lt;&gt;ROW(AB1474)))&gt;0,"Cruzado","Sin cruce")))</f>
        <v/>
      </c>
      <c r="AV1474" s="361" t="str" cm="1">
        <f t="array" ref="AV1474">IF(AD1474="","",IF(SUMPRODUCT((AD1474=$AD$989:$AD$1558)*(AH1474=$AH$989:$AH$1558)*(AS1474=$AS$989:$AS$1558)*(AT1474=$AT$989:$AT$1558)*(ROW($AD$989:$AD$1558)&lt;&gt;ROW(AD1474))*((R1474=0)*($R$989:$R$1558&gt;0)+(R1474&gt;0)*($R$989:$R$1558=0)))&gt;0,"SALONES UNIDOS",IF(SUMPRODUCT((AD1474=$AD$989:$AD$1558)*(AH1474=$AH$989:$AH$1558)*((AS1474&lt;$AT$989:$AT$1558)*(AT1474&gt;$AS$989:$AS$1558))*(ROW($AD$989:$AD$1558)&lt;&gt;ROW(AD1474)))&gt;0,"Cruzado","Sin cruce")))</f>
        <v>Sin cruce</v>
      </c>
      <c r="AW1474" s="104" t="str">
        <f t="shared" si="713"/>
        <v>PS3PRINCIPALB</v>
      </c>
      <c r="AX1474" s="104" t="str" cm="1">
        <f t="array" ref="AX1474">IF(AW1474="","",IF(SUMPRODUCT((AW1474=$AW$7:$AW$2042)*(AH1474=$AH$7:$AH$2042)*(AN1474=$AN$7:$AN$2042)*(AO1474=$AO$7:$AO$2042)*(ROW($AW$7:$AW$2042)&lt;&gt;ROW(AW1474))*((R1474=0)*($R$7:$R$2042&gt;0)+(R1474&gt;0)*($R$7:$R$2042=0)))&gt;0,"SALONES UNIDOS",IF(SUMPRODUCT((AW1474=$AW$7:$AW$2042)*(AH1474=$AH$7:$AH$2042)*((AN1474&lt;$AO$7:$AO$2042)*(AO1474&gt;$AN$7:$AN$2042))*(ROW($AW$7:$AW$2042)&lt;&gt;ROW(AW1474)))&gt;0,"Cruzado","Sin cruce")))</f>
        <v>Sin cruce</v>
      </c>
    </row>
    <row r="1475" spans="2:50" ht="19.8" hidden="1" customHeight="1" x14ac:dyDescent="0.25">
      <c r="B1475" s="494" t="s">
        <v>314</v>
      </c>
      <c r="C1475" s="369" t="s">
        <v>971</v>
      </c>
      <c r="D1475" s="369">
        <v>20261</v>
      </c>
      <c r="E1475" s="373" t="s">
        <v>280</v>
      </c>
      <c r="F1475" s="370" t="s">
        <v>291</v>
      </c>
      <c r="G1475" s="373" t="s">
        <v>296</v>
      </c>
      <c r="H1475" s="373">
        <v>3</v>
      </c>
      <c r="I1475" s="373" t="s">
        <v>571</v>
      </c>
      <c r="J1475" s="373" t="s">
        <v>281</v>
      </c>
      <c r="K1475" s="194" t="s">
        <v>367</v>
      </c>
      <c r="L1475" s="364" t="s">
        <v>832</v>
      </c>
      <c r="M1475" s="364" t="s">
        <v>346</v>
      </c>
      <c r="N1475" s="364" t="s">
        <v>339</v>
      </c>
      <c r="O1475" s="373" t="s">
        <v>315</v>
      </c>
      <c r="P1475" s="364">
        <v>0</v>
      </c>
      <c r="Q1475" s="364">
        <v>2</v>
      </c>
      <c r="R1475" s="369">
        <v>2</v>
      </c>
      <c r="S1475" s="364">
        <v>3</v>
      </c>
      <c r="T1475" s="8"/>
      <c r="U1475" s="374">
        <v>19</v>
      </c>
      <c r="V1475" s="370">
        <v>21836179</v>
      </c>
      <c r="W1475" s="373" t="s">
        <v>24</v>
      </c>
      <c r="X1475" s="364" t="s">
        <v>315</v>
      </c>
      <c r="Y1475" s="364" t="s">
        <v>556</v>
      </c>
      <c r="Z1475" s="364"/>
      <c r="AA1475" s="364"/>
      <c r="AB1475" s="370"/>
      <c r="AC1475" s="364"/>
      <c r="AD1475" s="364" t="s">
        <v>849</v>
      </c>
      <c r="AE1475" s="370"/>
      <c r="AF1475" s="370"/>
      <c r="AG1475" s="370" t="s">
        <v>301</v>
      </c>
      <c r="AH1475" s="364">
        <v>5</v>
      </c>
      <c r="AI1475" s="364">
        <v>18</v>
      </c>
      <c r="AJ1475" s="364">
        <v>30</v>
      </c>
      <c r="AK1475" s="364">
        <v>20</v>
      </c>
      <c r="AL1475" s="364">
        <v>10</v>
      </c>
      <c r="AM1475" s="22">
        <f t="shared" si="712"/>
        <v>2</v>
      </c>
      <c r="AN1475" s="104">
        <f t="shared" si="708"/>
        <v>0.77083333333333337</v>
      </c>
      <c r="AO1475" s="104">
        <f t="shared" si="709"/>
        <v>0.84027777777777779</v>
      </c>
      <c r="AP1475" s="22" t="str" cm="1">
        <f t="array" ref="AP1475">IF(W1475="","",IF(SUMPRODUCT((W1475=$W$7:$W$2042)*(AH1475=$AH$7:$AH$2042)*(AN1475=$AN$7:$AN$2042)*(AO1475=$AO$7:$AO$2042)*(ROW($W$7:$W$2042)&lt;&gt;ROW(W1475))*((R1475=0)*($R$7:$R$2042&gt;0)+(R1475&gt;0)*($R$7:$R$2042=0)))&gt;0,"SALONES UNIDOS",IF(SUMPRODUCT((W1475=$W$7:$W$2042)*(AH1475=$AH$7:$AH$2042)*((AN1475&lt;$AO$7:$AO$2042)*(AO1475&gt;$AN$7:$AN$2042))*(ROW($W$7:$W$2042)&lt;&gt;ROW(W1475)))&gt;0,"Cruzado","Sin cruce")))</f>
        <v>Sin cruce</v>
      </c>
      <c r="AQ1475" s="22"/>
      <c r="AR1475" s="22"/>
      <c r="AS1475" s="104">
        <f t="shared" si="716"/>
        <v>0.77083333333333337</v>
      </c>
      <c r="AT1475" s="104">
        <f t="shared" si="717"/>
        <v>0.84027777777777779</v>
      </c>
      <c r="AU1475" s="361" t="str" cm="1">
        <f t="array" ref="AU1475">IF(AB1475="","",IF(SUMPRODUCT((AB1475=$AB$989:$AB$1558)*(AH1475=$AH$989:$AH$1558)*(AQ1475=$AQ$989:$AQ$1558)*(AR1475=$AR$989:$AR$1558)*(ROW($AB$989:$AB$1558)&lt;&gt;ROW(AB1475))*((R1475=0)*($R$989:$R$1558&gt;0)+(R1475&gt;0)*($R$989:$R$1558=0)))&gt;0,"SALONES UNIDOS",IF(SUMPRODUCT((AB1475=$AB$989:$AB$1558)*(AH1475=$AH$989:$AH$1558)*((AQ1475&lt;$AR$989:$AR$1558)*(AR1475&gt;$AQ$989:$AQ$1558))*(ROW($AB$989:$AB$1558)&lt;&gt;ROW(AB1475)))&gt;0,"Cruzado","Sin cruce")))</f>
        <v/>
      </c>
      <c r="AV1475" s="361" t="str" cm="1">
        <f t="array" ref="AV1475">IF(AD1475="","",IF(SUMPRODUCT((AD1475=$AD$989:$AD$1558)*(AH1475=$AH$989:$AH$1558)*(AS1475=$AS$989:$AS$1558)*(AT1475=$AT$989:$AT$1558)*(ROW($AD$989:$AD$1558)&lt;&gt;ROW(AD1475))*((R1475=0)*($R$989:$R$1558&gt;0)+(R1475&gt;0)*($R$989:$R$1558=0)))&gt;0,"SALONES UNIDOS",IF(SUMPRODUCT((AD1475=$AD$989:$AD$1558)*(AH1475=$AH$989:$AH$1558)*((AS1475&lt;$AT$989:$AT$1558)*(AT1475&gt;$AS$989:$AS$1558))*(ROW($AD$989:$AD$1558)&lt;&gt;ROW(AD1475)))&gt;0,"Cruzado","Sin cruce")))</f>
        <v>Sin cruce</v>
      </c>
      <c r="AW1475" s="104" t="str">
        <f t="shared" si="713"/>
        <v>PS3PRINCIPALB</v>
      </c>
      <c r="AX1475" s="104" t="str" cm="1">
        <f t="array" ref="AX1475">IF(AW1475="","",IF(SUMPRODUCT((AW1475=$AW$7:$AW$2042)*(AH1475=$AH$7:$AH$2042)*(AN1475=$AN$7:$AN$2042)*(AO1475=$AO$7:$AO$2042)*(ROW($AW$7:$AW$2042)&lt;&gt;ROW(AW1475))*((R1475=0)*($R$7:$R$2042&gt;0)+(R1475&gt;0)*($R$7:$R$2042=0)))&gt;0,"SALONES UNIDOS",IF(SUMPRODUCT((AW1475=$AW$7:$AW$2042)*(AH1475=$AH$7:$AH$2042)*((AN1475&lt;$AO$7:$AO$2042)*(AO1475&gt;$AN$7:$AN$2042))*(ROW($AW$7:$AW$2042)&lt;&gt;ROW(AW1475)))&gt;0,"Cruzado","Sin cruce")))</f>
        <v>Sin cruce</v>
      </c>
    </row>
    <row r="1476" spans="2:50" ht="19.8" hidden="1" customHeight="1" x14ac:dyDescent="0.25">
      <c r="B1476" s="494" t="s">
        <v>314</v>
      </c>
      <c r="C1476" s="369" t="s">
        <v>971</v>
      </c>
      <c r="D1476" s="369">
        <v>20261</v>
      </c>
      <c r="E1476" s="373" t="s">
        <v>280</v>
      </c>
      <c r="F1476" s="370" t="s">
        <v>291</v>
      </c>
      <c r="G1476" s="373" t="s">
        <v>296</v>
      </c>
      <c r="H1476" s="373">
        <v>3</v>
      </c>
      <c r="I1476" s="373" t="s">
        <v>281</v>
      </c>
      <c r="J1476" s="373" t="s">
        <v>281</v>
      </c>
      <c r="K1476" s="194" t="s">
        <v>337</v>
      </c>
      <c r="L1476" s="364" t="s">
        <v>338</v>
      </c>
      <c r="M1476" s="364" t="s">
        <v>317</v>
      </c>
      <c r="N1476" s="364" t="s">
        <v>339</v>
      </c>
      <c r="O1476" s="373" t="s">
        <v>315</v>
      </c>
      <c r="P1476" s="364">
        <v>2</v>
      </c>
      <c r="Q1476" s="364">
        <v>2</v>
      </c>
      <c r="R1476" s="369">
        <v>4</v>
      </c>
      <c r="S1476" s="364">
        <v>3</v>
      </c>
      <c r="T1476" s="8"/>
      <c r="U1476" s="374">
        <v>35</v>
      </c>
      <c r="V1476" s="370">
        <v>45228337</v>
      </c>
      <c r="W1476" s="373" t="s">
        <v>6</v>
      </c>
      <c r="X1476" s="364" t="s">
        <v>315</v>
      </c>
      <c r="Y1476" s="364" t="s">
        <v>556</v>
      </c>
      <c r="Z1476" s="364"/>
      <c r="AA1476" s="364"/>
      <c r="AB1476" s="364" t="s">
        <v>847</v>
      </c>
      <c r="AC1476" s="364"/>
      <c r="AD1476" s="369"/>
      <c r="AE1476" s="370"/>
      <c r="AF1476" s="370"/>
      <c r="AG1476" s="370" t="s">
        <v>319</v>
      </c>
      <c r="AH1476" s="364">
        <v>2</v>
      </c>
      <c r="AI1476" s="364">
        <v>7</v>
      </c>
      <c r="AJ1476" s="364">
        <v>40</v>
      </c>
      <c r="AK1476" s="364">
        <v>11</v>
      </c>
      <c r="AL1476" s="364">
        <v>0</v>
      </c>
      <c r="AM1476" s="22">
        <f t="shared" si="712"/>
        <v>4</v>
      </c>
      <c r="AN1476" s="104">
        <f t="shared" si="708"/>
        <v>0.31944444444444448</v>
      </c>
      <c r="AO1476" s="104">
        <f t="shared" si="709"/>
        <v>0.45833333333333331</v>
      </c>
      <c r="AP1476" s="22" t="str" cm="1">
        <f t="array" ref="AP1476">IF(W1476="","",IF(SUMPRODUCT((W1476=$W$7:$W$2042)*(AH1476=$AH$7:$AH$2042)*(AN1476=$AN$7:$AN$2042)*(AO1476=$AO$7:$AO$2042)*(ROW($W$7:$W$2042)&lt;&gt;ROW(W1476))*((R1476=0)*($R$7:$R$2042&gt;0)+(R1476&gt;0)*($R$7:$R$2042=0)))&gt;0,"SALONES UNIDOS",IF(SUMPRODUCT((W1476=$W$7:$W$2042)*(AH1476=$AH$7:$AH$2042)*((AN1476&lt;$AO$7:$AO$2042)*(AO1476&gt;$AN$7:$AN$2042))*(ROW($W$7:$W$2042)&lt;&gt;ROW(W1476)))&gt;0,"Cruzado","Sin cruce")))</f>
        <v>Sin cruce</v>
      </c>
      <c r="AQ1476" s="104">
        <f t="shared" si="714"/>
        <v>0.31944444444444448</v>
      </c>
      <c r="AR1476" s="104">
        <f t="shared" si="715"/>
        <v>0.45833333333333331</v>
      </c>
      <c r="AS1476" s="22"/>
      <c r="AT1476" s="22"/>
      <c r="AU1476" s="361" t="str" cm="1">
        <f t="array" ref="AU1476">IF(AB1476="","",IF(SUMPRODUCT((AB1476=$AB$989:$AB$1558)*(AH1476=$AH$989:$AH$1558)*(AQ1476=$AQ$989:$AQ$1558)*(AR1476=$AR$989:$AR$1558)*(ROW($AB$989:$AB$1558)&lt;&gt;ROW(AB1476))*((R1476=0)*($R$989:$R$1558&gt;0)+(R1476&gt;0)*($R$989:$R$1558=0)))&gt;0,"SALONES UNIDOS",IF(SUMPRODUCT((AB1476=$AB$989:$AB$1558)*(AH1476=$AH$989:$AH$1558)*((AQ1476&lt;$AR$989:$AR$1558)*(AR1476&gt;$AQ$989:$AQ$1558))*(ROW($AB$989:$AB$1558)&lt;&gt;ROW(AB1476)))&gt;0,"Cruzado","Sin cruce")))</f>
        <v>Sin cruce</v>
      </c>
      <c r="AV1476" s="361" t="str" cm="1">
        <f t="array" ref="AV1476">IF(AD1476="","",IF(SUMPRODUCT((AD1476=$AD$989:$AD$1558)*(AH1476=$AH$989:$AH$1558)*(AS1476=$AS$989:$AS$1558)*(AT1476=$AT$989:$AT$1558)*(ROW($AD$989:$AD$1558)&lt;&gt;ROW(AD1476))*((R1476=0)*($R$989:$R$1558&gt;0)+(R1476&gt;0)*($R$989:$R$1558=0)))&gt;0,"SALONES UNIDOS",IF(SUMPRODUCT((AD1476=$AD$989:$AD$1558)*(AH1476=$AH$989:$AH$1558)*((AS1476&lt;$AT$989:$AT$1558)*(AT1476&gt;$AS$989:$AS$1558))*(ROW($AD$989:$AD$1558)&lt;&gt;ROW(AD1476)))&gt;0,"Cruzado","Sin cruce")))</f>
        <v/>
      </c>
      <c r="AW1476" s="104" t="str">
        <f t="shared" si="713"/>
        <v>PS3PRINCIPALB</v>
      </c>
      <c r="AX1476" s="104" t="str" cm="1">
        <f t="array" ref="AX1476">IF(AW1476="","",IF(SUMPRODUCT((AW1476=$AW$7:$AW$2042)*(AH1476=$AH$7:$AH$2042)*(AN1476=$AN$7:$AN$2042)*(AO1476=$AO$7:$AO$2042)*(ROW($AW$7:$AW$2042)&lt;&gt;ROW(AW1476))*((R1476=0)*($R$7:$R$2042&gt;0)+(R1476&gt;0)*($R$7:$R$2042=0)))&gt;0,"SALONES UNIDOS",IF(SUMPRODUCT((AW1476=$AW$7:$AW$2042)*(AH1476=$AH$7:$AH$2042)*((AN1476&lt;$AO$7:$AO$2042)*(AO1476&gt;$AN$7:$AN$2042))*(ROW($AW$7:$AW$2042)&lt;&gt;ROW(AW1476)))&gt;0,"Cruzado","Sin cruce")))</f>
        <v>Sin cruce</v>
      </c>
    </row>
    <row r="1477" spans="2:50" ht="19.8" hidden="1" customHeight="1" x14ac:dyDescent="0.25">
      <c r="B1477" s="494" t="s">
        <v>314</v>
      </c>
      <c r="C1477" s="369" t="s">
        <v>971</v>
      </c>
      <c r="D1477" s="369">
        <v>20261</v>
      </c>
      <c r="E1477" s="373" t="s">
        <v>280</v>
      </c>
      <c r="F1477" s="370" t="s">
        <v>291</v>
      </c>
      <c r="G1477" s="373" t="s">
        <v>296</v>
      </c>
      <c r="H1477" s="373">
        <v>3</v>
      </c>
      <c r="I1477" s="373" t="s">
        <v>281</v>
      </c>
      <c r="J1477" s="373" t="s">
        <v>281</v>
      </c>
      <c r="K1477" s="194" t="s">
        <v>370</v>
      </c>
      <c r="L1477" s="364" t="s">
        <v>868</v>
      </c>
      <c r="M1477" s="364" t="s">
        <v>346</v>
      </c>
      <c r="N1477" s="364" t="s">
        <v>339</v>
      </c>
      <c r="O1477" s="373" t="s">
        <v>315</v>
      </c>
      <c r="P1477" s="364">
        <v>3</v>
      </c>
      <c r="Q1477" s="364">
        <v>2</v>
      </c>
      <c r="R1477" s="369">
        <v>5</v>
      </c>
      <c r="S1477" s="364">
        <v>4</v>
      </c>
      <c r="T1477" s="8"/>
      <c r="U1477" s="374">
        <v>35</v>
      </c>
      <c r="V1477" s="370">
        <v>40509747</v>
      </c>
      <c r="W1477" s="373" t="s">
        <v>81</v>
      </c>
      <c r="X1477" s="364" t="s">
        <v>315</v>
      </c>
      <c r="Y1477" s="364" t="s">
        <v>556</v>
      </c>
      <c r="Z1477" s="364"/>
      <c r="AA1477" s="364"/>
      <c r="AB1477" s="364" t="s">
        <v>851</v>
      </c>
      <c r="AC1477" s="364"/>
      <c r="AD1477" s="369"/>
      <c r="AE1477" s="370"/>
      <c r="AF1477" s="370"/>
      <c r="AG1477" s="370" t="s">
        <v>319</v>
      </c>
      <c r="AH1477" s="364">
        <v>3</v>
      </c>
      <c r="AI1477" s="364">
        <v>8</v>
      </c>
      <c r="AJ1477" s="364">
        <v>30</v>
      </c>
      <c r="AK1477" s="364">
        <v>12</v>
      </c>
      <c r="AL1477" s="364">
        <v>40</v>
      </c>
      <c r="AM1477" s="22">
        <f t="shared" si="712"/>
        <v>5</v>
      </c>
      <c r="AN1477" s="104">
        <f t="shared" si="708"/>
        <v>0.35416666666666663</v>
      </c>
      <c r="AO1477" s="104">
        <f t="shared" si="709"/>
        <v>0.52777777777777779</v>
      </c>
      <c r="AP1477" s="22" t="str" cm="1">
        <f t="array" ref="AP1477">IF(W1477="","",IF(SUMPRODUCT((W1477=$W$7:$W$2042)*(AH1477=$AH$7:$AH$2042)*(AN1477=$AN$7:$AN$2042)*(AO1477=$AO$7:$AO$2042)*(ROW($W$7:$W$2042)&lt;&gt;ROW(W1477))*((R1477=0)*($R$7:$R$2042&gt;0)+(R1477&gt;0)*($R$7:$R$2042=0)))&gt;0,"SALONES UNIDOS",IF(SUMPRODUCT((W1477=$W$7:$W$2042)*(AH1477=$AH$7:$AH$2042)*((AN1477&lt;$AO$7:$AO$2042)*(AO1477&gt;$AN$7:$AN$2042))*(ROW($W$7:$W$2042)&lt;&gt;ROW(W1477)))&gt;0,"Cruzado","Sin cruce")))</f>
        <v>Sin cruce</v>
      </c>
      <c r="AQ1477" s="104">
        <f t="shared" si="714"/>
        <v>0.35416666666666663</v>
      </c>
      <c r="AR1477" s="104">
        <f t="shared" si="715"/>
        <v>0.52777777777777779</v>
      </c>
      <c r="AS1477" s="22"/>
      <c r="AT1477" s="22"/>
      <c r="AU1477" s="361" t="str" cm="1">
        <f t="array" ref="AU1477">IF(AB1477="","",IF(SUMPRODUCT((AB1477=$AB$989:$AB$1558)*(AH1477=$AH$989:$AH$1558)*(AQ1477=$AQ$989:$AQ$1558)*(AR1477=$AR$989:$AR$1558)*(ROW($AB$989:$AB$1558)&lt;&gt;ROW(AB1477))*((R1477=0)*($R$989:$R$1558&gt;0)+(R1477&gt;0)*($R$989:$R$1558=0)))&gt;0,"SALONES UNIDOS",IF(SUMPRODUCT((AB1477=$AB$989:$AB$1558)*(AH1477=$AH$989:$AH$1558)*((AQ1477&lt;$AR$989:$AR$1558)*(AR1477&gt;$AQ$989:$AQ$1558))*(ROW($AB$989:$AB$1558)&lt;&gt;ROW(AB1477)))&gt;0,"Cruzado","Sin cruce")))</f>
        <v>Sin cruce</v>
      </c>
      <c r="AV1477" s="361" t="str" cm="1">
        <f t="array" ref="AV1477">IF(AD1477="","",IF(SUMPRODUCT((AD1477=$AD$989:$AD$1558)*(AH1477=$AH$989:$AH$1558)*(AS1477=$AS$989:$AS$1558)*(AT1477=$AT$989:$AT$1558)*(ROW($AD$989:$AD$1558)&lt;&gt;ROW(AD1477))*((R1477=0)*($R$989:$R$1558&gt;0)+(R1477&gt;0)*($R$989:$R$1558=0)))&gt;0,"SALONES UNIDOS",IF(SUMPRODUCT((AD1477=$AD$989:$AD$1558)*(AH1477=$AH$989:$AH$1558)*((AS1477&lt;$AT$989:$AT$1558)*(AT1477&gt;$AS$989:$AS$1558))*(ROW($AD$989:$AD$1558)&lt;&gt;ROW(AD1477)))&gt;0,"Cruzado","Sin cruce")))</f>
        <v/>
      </c>
      <c r="AW1477" s="104" t="str">
        <f t="shared" si="713"/>
        <v>PS3PRINCIPALB</v>
      </c>
      <c r="AX1477" s="104" t="str" cm="1">
        <f t="array" ref="AX1477">IF(AW1477="","",IF(SUMPRODUCT((AW1477=$AW$7:$AW$2042)*(AH1477=$AH$7:$AH$2042)*(AN1477=$AN$7:$AN$2042)*(AO1477=$AO$7:$AO$2042)*(ROW($AW$7:$AW$2042)&lt;&gt;ROW(AW1477))*((R1477=0)*($R$7:$R$2042&gt;0)+(R1477&gt;0)*($R$7:$R$2042=0)))&gt;0,"SALONES UNIDOS",IF(SUMPRODUCT((AW1477=$AW$7:$AW$2042)*(AH1477=$AH$7:$AH$2042)*((AN1477&lt;$AO$7:$AO$2042)*(AO1477&gt;$AN$7:$AN$2042))*(ROW($AW$7:$AW$2042)&lt;&gt;ROW(AW1477)))&gt;0,"Cruzado","Sin cruce")))</f>
        <v>Sin cruce</v>
      </c>
    </row>
    <row r="1478" spans="2:50" ht="19.8" hidden="1" customHeight="1" x14ac:dyDescent="0.25">
      <c r="B1478" s="494" t="s">
        <v>314</v>
      </c>
      <c r="C1478" s="369" t="s">
        <v>971</v>
      </c>
      <c r="D1478" s="369">
        <v>20261</v>
      </c>
      <c r="E1478" s="373" t="s">
        <v>280</v>
      </c>
      <c r="F1478" s="370" t="s">
        <v>291</v>
      </c>
      <c r="G1478" s="373" t="s">
        <v>296</v>
      </c>
      <c r="H1478" s="373">
        <v>4</v>
      </c>
      <c r="I1478" s="373" t="s">
        <v>278</v>
      </c>
      <c r="J1478" s="373" t="s">
        <v>278</v>
      </c>
      <c r="K1478" s="194" t="s">
        <v>750</v>
      </c>
      <c r="L1478" s="364" t="s">
        <v>1022</v>
      </c>
      <c r="M1478" s="364" t="s">
        <v>346</v>
      </c>
      <c r="N1478" s="364" t="s">
        <v>339</v>
      </c>
      <c r="O1478" s="373" t="s">
        <v>315</v>
      </c>
      <c r="P1478" s="364">
        <v>1</v>
      </c>
      <c r="Q1478" s="364">
        <v>4</v>
      </c>
      <c r="R1478" s="369">
        <v>5</v>
      </c>
      <c r="S1478" s="364">
        <v>3</v>
      </c>
      <c r="T1478" s="8"/>
      <c r="U1478" s="374">
        <v>25</v>
      </c>
      <c r="V1478" s="370">
        <v>21453025</v>
      </c>
      <c r="W1478" s="373" t="s">
        <v>42</v>
      </c>
      <c r="X1478" s="364" t="s">
        <v>315</v>
      </c>
      <c r="Y1478" s="364" t="s">
        <v>556</v>
      </c>
      <c r="Z1478" s="364"/>
      <c r="AA1478" s="364"/>
      <c r="AB1478" s="364" t="s">
        <v>842</v>
      </c>
      <c r="AC1478" s="364"/>
      <c r="AD1478" s="369"/>
      <c r="AE1478" s="370"/>
      <c r="AF1478" s="370"/>
      <c r="AG1478" s="370" t="s">
        <v>319</v>
      </c>
      <c r="AH1478" s="364">
        <v>2</v>
      </c>
      <c r="AI1478" s="364">
        <v>10</v>
      </c>
      <c r="AJ1478" s="364">
        <v>10</v>
      </c>
      <c r="AK1478" s="364">
        <v>14</v>
      </c>
      <c r="AL1478" s="364">
        <v>20</v>
      </c>
      <c r="AM1478" s="22">
        <f t="shared" si="712"/>
        <v>5</v>
      </c>
      <c r="AN1478" s="104">
        <f t="shared" si="708"/>
        <v>0.4236111111111111</v>
      </c>
      <c r="AO1478" s="104">
        <f t="shared" si="709"/>
        <v>0.59722222222222221</v>
      </c>
      <c r="AP1478" s="22" t="str" cm="1">
        <f t="array" ref="AP1478">IF(W1478="","",IF(SUMPRODUCT((W1478=$W$7:$W$2042)*(AH1478=$AH$7:$AH$2042)*(AN1478=$AN$7:$AN$2042)*(AO1478=$AO$7:$AO$2042)*(ROW($W$7:$W$2042)&lt;&gt;ROW(W1478))*((R1478=0)*($R$7:$R$2042&gt;0)+(R1478&gt;0)*($R$7:$R$2042=0)))&gt;0,"SALONES UNIDOS",IF(SUMPRODUCT((W1478=$W$7:$W$2042)*(AH1478=$AH$7:$AH$2042)*((AN1478&lt;$AO$7:$AO$2042)*(AO1478&gt;$AN$7:$AN$2042))*(ROW($W$7:$W$2042)&lt;&gt;ROW(W1478)))&gt;0,"Cruzado","Sin cruce")))</f>
        <v>Sin cruce</v>
      </c>
      <c r="AQ1478" s="104">
        <f t="shared" si="714"/>
        <v>0.4236111111111111</v>
      </c>
      <c r="AR1478" s="104">
        <f t="shared" si="715"/>
        <v>0.59722222222222221</v>
      </c>
      <c r="AS1478" s="22"/>
      <c r="AT1478" s="22"/>
      <c r="AU1478" s="361" t="str" cm="1">
        <f t="array" ref="AU1478">IF(AB1478="","",IF(SUMPRODUCT((AB1478=$AB$989:$AB$1558)*(AH1478=$AH$989:$AH$1558)*(AQ1478=$AQ$989:$AQ$1558)*(AR1478=$AR$989:$AR$1558)*(ROW($AB$989:$AB$1558)&lt;&gt;ROW(AB1478))*((R1478=0)*($R$989:$R$1558&gt;0)+(R1478&gt;0)*($R$989:$R$1558=0)))&gt;0,"SALONES UNIDOS",IF(SUMPRODUCT((AB1478=$AB$989:$AB$1558)*(AH1478=$AH$989:$AH$1558)*((AQ1478&lt;$AR$989:$AR$1558)*(AR1478&gt;$AQ$989:$AQ$1558))*(ROW($AB$989:$AB$1558)&lt;&gt;ROW(AB1478)))&gt;0,"Cruzado","Sin cruce")))</f>
        <v>Sin cruce</v>
      </c>
      <c r="AV1478" s="361" t="str" cm="1">
        <f t="array" ref="AV1478">IF(AD1478="","",IF(SUMPRODUCT((AD1478=$AD$989:$AD$1558)*(AH1478=$AH$989:$AH$1558)*(AS1478=$AS$989:$AS$1558)*(AT1478=$AT$989:$AT$1558)*(ROW($AD$989:$AD$1558)&lt;&gt;ROW(AD1478))*((R1478=0)*($R$989:$R$1558&gt;0)+(R1478&gt;0)*($R$989:$R$1558=0)))&gt;0,"SALONES UNIDOS",IF(SUMPRODUCT((AD1478=$AD$989:$AD$1558)*(AH1478=$AH$989:$AH$1558)*((AS1478&lt;$AT$989:$AT$1558)*(AT1478&gt;$AS$989:$AS$1558))*(ROW($AD$989:$AD$1558)&lt;&gt;ROW(AD1478)))&gt;0,"Cruzado","Sin cruce")))</f>
        <v/>
      </c>
      <c r="AW1478" s="104" t="str">
        <f t="shared" si="713"/>
        <v>PS4PRINCIPALA</v>
      </c>
      <c r="AX1478" s="104" t="str" cm="1">
        <f t="array" ref="AX1478">IF(AW1478="","",IF(SUMPRODUCT((AW1478=$AW$7:$AW$2042)*(AH1478=$AH$7:$AH$2042)*(AN1478=$AN$7:$AN$2042)*(AO1478=$AO$7:$AO$2042)*(ROW($AW$7:$AW$2042)&lt;&gt;ROW(AW1478))*((R1478=0)*($R$7:$R$2042&gt;0)+(R1478&gt;0)*($R$7:$R$2042=0)))&gt;0,"SALONES UNIDOS",IF(SUMPRODUCT((AW1478=$AW$7:$AW$2042)*(AH1478=$AH$7:$AH$2042)*((AN1478&lt;$AO$7:$AO$2042)*(AO1478&gt;$AN$7:$AN$2042))*(ROW($AW$7:$AW$2042)&lt;&gt;ROW(AW1478)))&gt;0,"Cruzado","Sin cruce")))</f>
        <v>Sin cruce</v>
      </c>
    </row>
    <row r="1479" spans="2:50" ht="19.8" hidden="1" customHeight="1" x14ac:dyDescent="0.25">
      <c r="B1479" s="494" t="s">
        <v>314</v>
      </c>
      <c r="C1479" s="369" t="s">
        <v>971</v>
      </c>
      <c r="D1479" s="369">
        <v>20261</v>
      </c>
      <c r="E1479" s="373" t="s">
        <v>280</v>
      </c>
      <c r="F1479" s="370" t="s">
        <v>291</v>
      </c>
      <c r="G1479" s="373" t="s">
        <v>296</v>
      </c>
      <c r="H1479" s="373">
        <v>4</v>
      </c>
      <c r="I1479" s="373" t="s">
        <v>278</v>
      </c>
      <c r="J1479" s="373" t="s">
        <v>278</v>
      </c>
      <c r="K1479" s="194" t="s">
        <v>342</v>
      </c>
      <c r="L1479" s="364" t="s">
        <v>1023</v>
      </c>
      <c r="M1479" s="364" t="s">
        <v>317</v>
      </c>
      <c r="N1479" s="364" t="s">
        <v>339</v>
      </c>
      <c r="O1479" s="373" t="s">
        <v>315</v>
      </c>
      <c r="P1479" s="364">
        <v>2</v>
      </c>
      <c r="Q1479" s="364">
        <v>2</v>
      </c>
      <c r="R1479" s="369">
        <v>4</v>
      </c>
      <c r="S1479" s="364">
        <v>3</v>
      </c>
      <c r="T1479" s="8"/>
      <c r="U1479" s="374">
        <v>25</v>
      </c>
      <c r="V1479" s="370">
        <v>21788742</v>
      </c>
      <c r="W1479" s="373" t="s">
        <v>250</v>
      </c>
      <c r="X1479" s="364" t="s">
        <v>315</v>
      </c>
      <c r="Y1479" s="364" t="s">
        <v>556</v>
      </c>
      <c r="Z1479" s="364"/>
      <c r="AA1479" s="364"/>
      <c r="AB1479" s="364" t="s">
        <v>842</v>
      </c>
      <c r="AC1479" s="364"/>
      <c r="AD1479" s="369"/>
      <c r="AE1479" s="370"/>
      <c r="AF1479" s="370"/>
      <c r="AG1479" s="370" t="s">
        <v>319</v>
      </c>
      <c r="AH1479" s="364">
        <v>6</v>
      </c>
      <c r="AI1479" s="364">
        <v>9</v>
      </c>
      <c r="AJ1479" s="364">
        <v>20</v>
      </c>
      <c r="AK1479" s="364">
        <v>12</v>
      </c>
      <c r="AL1479" s="364">
        <v>40</v>
      </c>
      <c r="AM1479" s="22">
        <f t="shared" si="712"/>
        <v>4</v>
      </c>
      <c r="AN1479" s="104">
        <f t="shared" si="708"/>
        <v>0.3888888888888889</v>
      </c>
      <c r="AO1479" s="104">
        <f t="shared" si="709"/>
        <v>0.52777777777777779</v>
      </c>
      <c r="AP1479" s="22" t="str" cm="1">
        <f t="array" ref="AP1479">IF(W1479="","",IF(SUMPRODUCT((W1479=$W$7:$W$2042)*(AH1479=$AH$7:$AH$2042)*(AN1479=$AN$7:$AN$2042)*(AO1479=$AO$7:$AO$2042)*(ROW($W$7:$W$2042)&lt;&gt;ROW(W1479))*((R1479=0)*($R$7:$R$2042&gt;0)+(R1479&gt;0)*($R$7:$R$2042=0)))&gt;0,"SALONES UNIDOS",IF(SUMPRODUCT((W1479=$W$7:$W$2042)*(AH1479=$AH$7:$AH$2042)*((AN1479&lt;$AO$7:$AO$2042)*(AO1479&gt;$AN$7:$AN$2042))*(ROW($W$7:$W$2042)&lt;&gt;ROW(W1479)))&gt;0,"Cruzado","Sin cruce")))</f>
        <v>Sin cruce</v>
      </c>
      <c r="AQ1479" s="104">
        <f t="shared" si="714"/>
        <v>0.3888888888888889</v>
      </c>
      <c r="AR1479" s="104">
        <f t="shared" si="715"/>
        <v>0.52777777777777779</v>
      </c>
      <c r="AS1479" s="22"/>
      <c r="AT1479" s="22"/>
      <c r="AU1479" s="361" t="str" cm="1">
        <f t="array" ref="AU1479">IF(AB1479="","",IF(SUMPRODUCT((AB1479=$AB$989:$AB$1558)*(AH1479=$AH$989:$AH$1558)*(AQ1479=$AQ$989:$AQ$1558)*(AR1479=$AR$989:$AR$1558)*(ROW($AB$989:$AB$1558)&lt;&gt;ROW(AB1479))*((R1479=0)*($R$989:$R$1558&gt;0)+(R1479&gt;0)*($R$989:$R$1558=0)))&gt;0,"SALONES UNIDOS",IF(SUMPRODUCT((AB1479=$AB$989:$AB$1558)*(AH1479=$AH$989:$AH$1558)*((AQ1479&lt;$AR$989:$AR$1558)*(AR1479&gt;$AQ$989:$AQ$1558))*(ROW($AB$989:$AB$1558)&lt;&gt;ROW(AB1479)))&gt;0,"Cruzado","Sin cruce")))</f>
        <v>Sin cruce</v>
      </c>
      <c r="AV1479" s="361" t="str" cm="1">
        <f t="array" ref="AV1479">IF(AD1479="","",IF(SUMPRODUCT((AD1479=$AD$989:$AD$1558)*(AH1479=$AH$989:$AH$1558)*(AS1479=$AS$989:$AS$1558)*(AT1479=$AT$989:$AT$1558)*(ROW($AD$989:$AD$1558)&lt;&gt;ROW(AD1479))*((R1479=0)*($R$989:$R$1558&gt;0)+(R1479&gt;0)*($R$989:$R$1558=0)))&gt;0,"SALONES UNIDOS",IF(SUMPRODUCT((AD1479=$AD$989:$AD$1558)*(AH1479=$AH$989:$AH$1558)*((AS1479&lt;$AT$989:$AT$1558)*(AT1479&gt;$AS$989:$AS$1558))*(ROW($AD$989:$AD$1558)&lt;&gt;ROW(AD1479)))&gt;0,"Cruzado","Sin cruce")))</f>
        <v/>
      </c>
      <c r="AW1479" s="104" t="str">
        <f t="shared" si="713"/>
        <v>PS4PRINCIPALA</v>
      </c>
      <c r="AX1479" s="104" t="str" cm="1">
        <f t="array" ref="AX1479">IF(AW1479="","",IF(SUMPRODUCT((AW1479=$AW$7:$AW$2042)*(AH1479=$AH$7:$AH$2042)*(AN1479=$AN$7:$AN$2042)*(AO1479=$AO$7:$AO$2042)*(ROW($AW$7:$AW$2042)&lt;&gt;ROW(AW1479))*((R1479=0)*($R$7:$R$2042&gt;0)+(R1479&gt;0)*($R$7:$R$2042=0)))&gt;0,"SALONES UNIDOS",IF(SUMPRODUCT((AW1479=$AW$7:$AW$2042)*(AH1479=$AH$7:$AH$2042)*((AN1479&lt;$AO$7:$AO$2042)*(AO1479&gt;$AN$7:$AN$2042))*(ROW($AW$7:$AW$2042)&lt;&gt;ROW(AW1479)))&gt;0,"Cruzado","Sin cruce")))</f>
        <v>Sin cruce</v>
      </c>
    </row>
    <row r="1480" spans="2:50" ht="19.8" hidden="1" customHeight="1" x14ac:dyDescent="0.25">
      <c r="B1480" s="494" t="s">
        <v>314</v>
      </c>
      <c r="C1480" s="369" t="s">
        <v>971</v>
      </c>
      <c r="D1480" s="369">
        <v>20261</v>
      </c>
      <c r="E1480" s="373" t="s">
        <v>280</v>
      </c>
      <c r="F1480" s="370" t="s">
        <v>291</v>
      </c>
      <c r="G1480" s="373" t="s">
        <v>296</v>
      </c>
      <c r="H1480" s="373">
        <v>4</v>
      </c>
      <c r="I1480" s="373" t="s">
        <v>278</v>
      </c>
      <c r="J1480" s="373" t="s">
        <v>278</v>
      </c>
      <c r="K1480" s="194" t="s">
        <v>340</v>
      </c>
      <c r="L1480" s="364" t="s">
        <v>1024</v>
      </c>
      <c r="M1480" s="364" t="s">
        <v>317</v>
      </c>
      <c r="N1480" s="364" t="s">
        <v>339</v>
      </c>
      <c r="O1480" s="373" t="s">
        <v>315</v>
      </c>
      <c r="P1480" s="364">
        <v>2</v>
      </c>
      <c r="Q1480" s="364">
        <v>0</v>
      </c>
      <c r="R1480" s="369">
        <v>2</v>
      </c>
      <c r="S1480" s="364">
        <v>3</v>
      </c>
      <c r="T1480" s="8"/>
      <c r="U1480" s="374">
        <v>25</v>
      </c>
      <c r="V1480" s="491">
        <v>45469052</v>
      </c>
      <c r="W1480" s="491" t="s">
        <v>139</v>
      </c>
      <c r="X1480" s="364" t="s">
        <v>315</v>
      </c>
      <c r="Y1480" s="364" t="s">
        <v>576</v>
      </c>
      <c r="Z1480" s="364"/>
      <c r="AA1480" s="364"/>
      <c r="AB1480" s="364" t="s">
        <v>842</v>
      </c>
      <c r="AC1480" s="364"/>
      <c r="AD1480" s="369"/>
      <c r="AE1480" s="370"/>
      <c r="AF1480" s="370"/>
      <c r="AG1480" s="370" t="s">
        <v>559</v>
      </c>
      <c r="AH1480" s="364">
        <v>3</v>
      </c>
      <c r="AI1480" s="364">
        <v>18</v>
      </c>
      <c r="AJ1480" s="364">
        <v>30</v>
      </c>
      <c r="AK1480" s="364">
        <v>20</v>
      </c>
      <c r="AL1480" s="364">
        <v>10</v>
      </c>
      <c r="AM1480" s="22">
        <f t="shared" si="712"/>
        <v>2</v>
      </c>
      <c r="AN1480" s="104">
        <f t="shared" si="708"/>
        <v>0.77083333333333337</v>
      </c>
      <c r="AO1480" s="104">
        <f t="shared" si="709"/>
        <v>0.84027777777777779</v>
      </c>
      <c r="AP1480" s="22" t="str" cm="1">
        <f t="array" ref="AP1480">IF(W1480="","",IF(SUMPRODUCT((W1480=$W$7:$W$2042)*(AH1480=$AH$7:$AH$2042)*(AN1480=$AN$7:$AN$2042)*(AO1480=$AO$7:$AO$2042)*(ROW($W$7:$W$2042)&lt;&gt;ROW(W1480))*((R1480=0)*($R$7:$R$2042&gt;0)+(R1480&gt;0)*($R$7:$R$2042=0)))&gt;0,"SALONES UNIDOS",IF(SUMPRODUCT((W1480=$W$7:$W$2042)*(AH1480=$AH$7:$AH$2042)*((AN1480&lt;$AO$7:$AO$2042)*(AO1480&gt;$AN$7:$AN$2042))*(ROW($W$7:$W$2042)&lt;&gt;ROW(W1480)))&gt;0,"Cruzado","Sin cruce")))</f>
        <v>Sin cruce</v>
      </c>
      <c r="AQ1480" s="104">
        <f t="shared" si="714"/>
        <v>0.77083333333333337</v>
      </c>
      <c r="AR1480" s="104">
        <f t="shared" si="715"/>
        <v>0.84027777777777779</v>
      </c>
      <c r="AS1480" s="22"/>
      <c r="AT1480" s="22"/>
      <c r="AU1480" s="361" t="str" cm="1">
        <f t="array" ref="AU1480">IF(AB1480="","",IF(SUMPRODUCT((AB1480=$AB$989:$AB$1558)*(AH1480=$AH$989:$AH$1558)*(AQ1480=$AQ$989:$AQ$1558)*(AR1480=$AR$989:$AR$1558)*(ROW($AB$989:$AB$1558)&lt;&gt;ROW(AB1480))*((R1480=0)*($R$989:$R$1558&gt;0)+(R1480&gt;0)*($R$989:$R$1558=0)))&gt;0,"SALONES UNIDOS",IF(SUMPRODUCT((AB1480=$AB$989:$AB$1558)*(AH1480=$AH$989:$AH$1558)*((AQ1480&lt;$AR$989:$AR$1558)*(AR1480&gt;$AQ$989:$AQ$1558))*(ROW($AB$989:$AB$1558)&lt;&gt;ROW(AB1480)))&gt;0,"Cruzado","Sin cruce")))</f>
        <v>Sin cruce</v>
      </c>
      <c r="AV1480" s="361" t="str" cm="1">
        <f t="array" ref="AV1480">IF(AD1480="","",IF(SUMPRODUCT((AD1480=$AD$989:$AD$1558)*(AH1480=$AH$989:$AH$1558)*(AS1480=$AS$989:$AS$1558)*(AT1480=$AT$989:$AT$1558)*(ROW($AD$989:$AD$1558)&lt;&gt;ROW(AD1480))*((R1480=0)*($R$989:$R$1558&gt;0)+(R1480&gt;0)*($R$989:$R$1558=0)))&gt;0,"SALONES UNIDOS",IF(SUMPRODUCT((AD1480=$AD$989:$AD$1558)*(AH1480=$AH$989:$AH$1558)*((AS1480&lt;$AT$989:$AT$1558)*(AT1480&gt;$AS$989:$AS$1558))*(ROW($AD$989:$AD$1558)&lt;&gt;ROW(AD1480)))&gt;0,"Cruzado","Sin cruce")))</f>
        <v/>
      </c>
      <c r="AW1480" s="104" t="str">
        <f t="shared" si="713"/>
        <v>PS4PRINCIPALA</v>
      </c>
      <c r="AX1480" s="104" t="str" cm="1">
        <f t="array" ref="AX1480">IF(AW1480="","",IF(SUMPRODUCT((AW1480=$AW$7:$AW$2042)*(AH1480=$AH$7:$AH$2042)*(AN1480=$AN$7:$AN$2042)*(AO1480=$AO$7:$AO$2042)*(ROW($AW$7:$AW$2042)&lt;&gt;ROW(AW1480))*((R1480=0)*($R$7:$R$2042&gt;0)+(R1480&gt;0)*($R$7:$R$2042=0)))&gt;0,"SALONES UNIDOS",IF(SUMPRODUCT((AW1480=$AW$7:$AW$2042)*(AH1480=$AH$7:$AH$2042)*((AN1480&lt;$AO$7:$AO$2042)*(AO1480&gt;$AN$7:$AN$2042))*(ROW($AW$7:$AW$2042)&lt;&gt;ROW(AW1480)))&gt;0,"Cruzado","Sin cruce")))</f>
        <v>Sin cruce</v>
      </c>
    </row>
    <row r="1481" spans="2:50" ht="19.8" hidden="1" customHeight="1" x14ac:dyDescent="0.25">
      <c r="B1481" s="494" t="s">
        <v>314</v>
      </c>
      <c r="C1481" s="369" t="s">
        <v>971</v>
      </c>
      <c r="D1481" s="369">
        <v>20261</v>
      </c>
      <c r="E1481" s="373" t="s">
        <v>280</v>
      </c>
      <c r="F1481" s="370" t="s">
        <v>291</v>
      </c>
      <c r="G1481" s="373" t="s">
        <v>296</v>
      </c>
      <c r="H1481" s="373">
        <v>4</v>
      </c>
      <c r="I1481" s="373" t="s">
        <v>278</v>
      </c>
      <c r="J1481" s="373" t="s">
        <v>278</v>
      </c>
      <c r="K1481" s="194" t="s">
        <v>340</v>
      </c>
      <c r="L1481" s="364" t="s">
        <v>1024</v>
      </c>
      <c r="M1481" s="364" t="s">
        <v>317</v>
      </c>
      <c r="N1481" s="364" t="s">
        <v>339</v>
      </c>
      <c r="O1481" s="373" t="s">
        <v>315</v>
      </c>
      <c r="P1481" s="364">
        <v>0</v>
      </c>
      <c r="Q1481" s="364">
        <v>2</v>
      </c>
      <c r="R1481" s="369">
        <v>2</v>
      </c>
      <c r="S1481" s="364">
        <v>3</v>
      </c>
      <c r="T1481" s="8"/>
      <c r="U1481" s="374">
        <v>25</v>
      </c>
      <c r="V1481" s="491">
        <v>45469052</v>
      </c>
      <c r="W1481" s="491" t="s">
        <v>139</v>
      </c>
      <c r="X1481" s="364" t="s">
        <v>315</v>
      </c>
      <c r="Y1481" s="364" t="s">
        <v>576</v>
      </c>
      <c r="Z1481" s="364"/>
      <c r="AA1481" s="364"/>
      <c r="AB1481" s="364" t="s">
        <v>842</v>
      </c>
      <c r="AC1481" s="364"/>
      <c r="AD1481" s="369"/>
      <c r="AE1481" s="370"/>
      <c r="AF1481" s="370"/>
      <c r="AG1481" s="370" t="s">
        <v>301</v>
      </c>
      <c r="AH1481" s="364">
        <v>3</v>
      </c>
      <c r="AI1481" s="364">
        <v>20</v>
      </c>
      <c r="AJ1481" s="364">
        <v>10</v>
      </c>
      <c r="AK1481" s="364">
        <v>21</v>
      </c>
      <c r="AL1481" s="364">
        <v>50</v>
      </c>
      <c r="AM1481" s="22">
        <f t="shared" si="712"/>
        <v>2</v>
      </c>
      <c r="AN1481" s="104">
        <f t="shared" si="708"/>
        <v>0.84027777777777779</v>
      </c>
      <c r="AO1481" s="104">
        <f t="shared" si="709"/>
        <v>0.90972222222222221</v>
      </c>
      <c r="AP1481" s="22" t="str" cm="1">
        <f t="array" ref="AP1481">IF(W1481="","",IF(SUMPRODUCT((W1481=$W$7:$W$2042)*(AH1481=$AH$7:$AH$2042)*(AN1481=$AN$7:$AN$2042)*(AO1481=$AO$7:$AO$2042)*(ROW($W$7:$W$2042)&lt;&gt;ROW(W1481))*((R1481=0)*($R$7:$R$2042&gt;0)+(R1481&gt;0)*($R$7:$R$2042=0)))&gt;0,"SALONES UNIDOS",IF(SUMPRODUCT((W1481=$W$7:$W$2042)*(AH1481=$AH$7:$AH$2042)*((AN1481&lt;$AO$7:$AO$2042)*(AO1481&gt;$AN$7:$AN$2042))*(ROW($W$7:$W$2042)&lt;&gt;ROW(W1481)))&gt;0,"Cruzado","Sin cruce")))</f>
        <v>Sin cruce</v>
      </c>
      <c r="AQ1481" s="104">
        <f t="shared" si="714"/>
        <v>0.84027777777777779</v>
      </c>
      <c r="AR1481" s="104">
        <f t="shared" si="715"/>
        <v>0.90972222222222221</v>
      </c>
      <c r="AS1481" s="22"/>
      <c r="AT1481" s="22"/>
      <c r="AU1481" s="361" t="str" cm="1">
        <f t="array" ref="AU1481">IF(AB1481="","",IF(SUMPRODUCT((AB1481=$AB$989:$AB$1558)*(AH1481=$AH$989:$AH$1558)*(AQ1481=$AQ$989:$AQ$1558)*(AR1481=$AR$989:$AR$1558)*(ROW($AB$989:$AB$1558)&lt;&gt;ROW(AB1481))*((R1481=0)*($R$989:$R$1558&gt;0)+(R1481&gt;0)*($R$989:$R$1558=0)))&gt;0,"SALONES UNIDOS",IF(SUMPRODUCT((AB1481=$AB$989:$AB$1558)*(AH1481=$AH$989:$AH$1558)*((AQ1481&lt;$AR$989:$AR$1558)*(AR1481&gt;$AQ$989:$AQ$1558))*(ROW($AB$989:$AB$1558)&lt;&gt;ROW(AB1481)))&gt;0,"Cruzado","Sin cruce")))</f>
        <v>Sin cruce</v>
      </c>
      <c r="AV1481" s="361" t="str" cm="1">
        <f t="array" ref="AV1481">IF(AD1481="","",IF(SUMPRODUCT((AD1481=$AD$989:$AD$1558)*(AH1481=$AH$989:$AH$1558)*(AS1481=$AS$989:$AS$1558)*(AT1481=$AT$989:$AT$1558)*(ROW($AD$989:$AD$1558)&lt;&gt;ROW(AD1481))*((R1481=0)*($R$989:$R$1558&gt;0)+(R1481&gt;0)*($R$989:$R$1558=0)))&gt;0,"SALONES UNIDOS",IF(SUMPRODUCT((AD1481=$AD$989:$AD$1558)*(AH1481=$AH$989:$AH$1558)*((AS1481&lt;$AT$989:$AT$1558)*(AT1481&gt;$AS$989:$AS$1558))*(ROW($AD$989:$AD$1558)&lt;&gt;ROW(AD1481)))&gt;0,"Cruzado","Sin cruce")))</f>
        <v/>
      </c>
      <c r="AW1481" s="104" t="str">
        <f t="shared" si="713"/>
        <v>PS4PRINCIPALA</v>
      </c>
      <c r="AX1481" s="104" t="str" cm="1">
        <f t="array" ref="AX1481">IF(AW1481="","",IF(SUMPRODUCT((AW1481=$AW$7:$AW$2042)*(AH1481=$AH$7:$AH$2042)*(AN1481=$AN$7:$AN$2042)*(AO1481=$AO$7:$AO$2042)*(ROW($AW$7:$AW$2042)&lt;&gt;ROW(AW1481))*((R1481=0)*($R$7:$R$2042&gt;0)+(R1481&gt;0)*($R$7:$R$2042=0)))&gt;0,"SALONES UNIDOS",IF(SUMPRODUCT((AW1481=$AW$7:$AW$2042)*(AH1481=$AH$7:$AH$2042)*((AN1481&lt;$AO$7:$AO$2042)*(AO1481&gt;$AN$7:$AN$2042))*(ROW($AW$7:$AW$2042)&lt;&gt;ROW(AW1481)))&gt;0,"Cruzado","Sin cruce")))</f>
        <v>Sin cruce</v>
      </c>
    </row>
    <row r="1482" spans="2:50" ht="19.8" hidden="1" customHeight="1" x14ac:dyDescent="0.25">
      <c r="B1482" s="494" t="s">
        <v>314</v>
      </c>
      <c r="C1482" s="369" t="s">
        <v>971</v>
      </c>
      <c r="D1482" s="369">
        <v>20261</v>
      </c>
      <c r="E1482" s="373" t="s">
        <v>280</v>
      </c>
      <c r="F1482" s="370" t="s">
        <v>291</v>
      </c>
      <c r="G1482" s="373" t="s">
        <v>296</v>
      </c>
      <c r="H1482" s="373">
        <v>4</v>
      </c>
      <c r="I1482" s="373" t="s">
        <v>278</v>
      </c>
      <c r="J1482" s="373" t="s">
        <v>278</v>
      </c>
      <c r="K1482" s="194" t="s">
        <v>751</v>
      </c>
      <c r="L1482" s="364" t="s">
        <v>1025</v>
      </c>
      <c r="M1482" s="364" t="s">
        <v>317</v>
      </c>
      <c r="N1482" s="364" t="s">
        <v>339</v>
      </c>
      <c r="O1482" s="373" t="s">
        <v>315</v>
      </c>
      <c r="P1482" s="364">
        <v>3</v>
      </c>
      <c r="Q1482" s="364">
        <v>2</v>
      </c>
      <c r="R1482" s="369">
        <v>5</v>
      </c>
      <c r="S1482" s="364">
        <v>4</v>
      </c>
      <c r="T1482" s="8"/>
      <c r="U1482" s="374">
        <v>25</v>
      </c>
      <c r="V1482" s="370">
        <v>45469052</v>
      </c>
      <c r="W1482" s="373" t="s">
        <v>139</v>
      </c>
      <c r="X1482" s="364" t="s">
        <v>315</v>
      </c>
      <c r="Y1482" s="364" t="s">
        <v>556</v>
      </c>
      <c r="Z1482" s="364"/>
      <c r="AA1482" s="364"/>
      <c r="AB1482" s="364" t="s">
        <v>842</v>
      </c>
      <c r="AC1482" s="364"/>
      <c r="AD1482" s="369"/>
      <c r="AE1482" s="370"/>
      <c r="AF1482" s="370"/>
      <c r="AG1482" s="370" t="s">
        <v>319</v>
      </c>
      <c r="AH1482" s="364">
        <v>2</v>
      </c>
      <c r="AI1482" s="364">
        <v>15</v>
      </c>
      <c r="AJ1482" s="364">
        <v>10</v>
      </c>
      <c r="AK1482" s="364">
        <v>19</v>
      </c>
      <c r="AL1482" s="364">
        <v>20</v>
      </c>
      <c r="AM1482" s="22">
        <f t="shared" si="712"/>
        <v>5</v>
      </c>
      <c r="AN1482" s="104">
        <f t="shared" si="708"/>
        <v>0.63194444444444442</v>
      </c>
      <c r="AO1482" s="104">
        <f t="shared" si="709"/>
        <v>0.80555555555555547</v>
      </c>
      <c r="AP1482" s="22" t="str" cm="1">
        <f t="array" ref="AP1482">IF(W1482="","",IF(SUMPRODUCT((W1482=$W$7:$W$2042)*(AH1482=$AH$7:$AH$2042)*(AN1482=$AN$7:$AN$2042)*(AO1482=$AO$7:$AO$2042)*(ROW($W$7:$W$2042)&lt;&gt;ROW(W1482))*((R1482=0)*($R$7:$R$2042&gt;0)+(R1482&gt;0)*($R$7:$R$2042=0)))&gt;0,"SALONES UNIDOS",IF(SUMPRODUCT((W1482=$W$7:$W$2042)*(AH1482=$AH$7:$AH$2042)*((AN1482&lt;$AO$7:$AO$2042)*(AO1482&gt;$AN$7:$AN$2042))*(ROW($W$7:$W$2042)&lt;&gt;ROW(W1482)))&gt;0,"Cruzado","Sin cruce")))</f>
        <v>Sin cruce</v>
      </c>
      <c r="AQ1482" s="104">
        <f t="shared" si="714"/>
        <v>0.63194444444444442</v>
      </c>
      <c r="AR1482" s="104">
        <f t="shared" si="715"/>
        <v>0.80555555555555547</v>
      </c>
      <c r="AS1482" s="22"/>
      <c r="AT1482" s="22"/>
      <c r="AU1482" s="361" t="str" cm="1">
        <f t="array" ref="AU1482">IF(AB1482="","",IF(SUMPRODUCT((AB1482=$AB$989:$AB$1558)*(AH1482=$AH$989:$AH$1558)*(AQ1482=$AQ$989:$AQ$1558)*(AR1482=$AR$989:$AR$1558)*(ROW($AB$989:$AB$1558)&lt;&gt;ROW(AB1482))*((R1482=0)*($R$989:$R$1558&gt;0)+(R1482&gt;0)*($R$989:$R$1558=0)))&gt;0,"SALONES UNIDOS",IF(SUMPRODUCT((AB1482=$AB$989:$AB$1558)*(AH1482=$AH$989:$AH$1558)*((AQ1482&lt;$AR$989:$AR$1558)*(AR1482&gt;$AQ$989:$AQ$1558))*(ROW($AB$989:$AB$1558)&lt;&gt;ROW(AB1482)))&gt;0,"Cruzado","Sin cruce")))</f>
        <v>Sin cruce</v>
      </c>
      <c r="AV1482" s="361" t="str" cm="1">
        <f t="array" ref="AV1482">IF(AD1482="","",IF(SUMPRODUCT((AD1482=$AD$989:$AD$1558)*(AH1482=$AH$989:$AH$1558)*(AS1482=$AS$989:$AS$1558)*(AT1482=$AT$989:$AT$1558)*(ROW($AD$989:$AD$1558)&lt;&gt;ROW(AD1482))*((R1482=0)*($R$989:$R$1558&gt;0)+(R1482&gt;0)*($R$989:$R$1558=0)))&gt;0,"SALONES UNIDOS",IF(SUMPRODUCT((AD1482=$AD$989:$AD$1558)*(AH1482=$AH$989:$AH$1558)*((AS1482&lt;$AT$989:$AT$1558)*(AT1482&gt;$AS$989:$AS$1558))*(ROW($AD$989:$AD$1558)&lt;&gt;ROW(AD1482)))&gt;0,"Cruzado","Sin cruce")))</f>
        <v/>
      </c>
      <c r="AW1482" s="104" t="str">
        <f t="shared" si="713"/>
        <v>PS4PRINCIPALA</v>
      </c>
      <c r="AX1482" s="104" t="str" cm="1">
        <f t="array" ref="AX1482">IF(AW1482="","",IF(SUMPRODUCT((AW1482=$AW$7:$AW$2042)*(AH1482=$AH$7:$AH$2042)*(AN1482=$AN$7:$AN$2042)*(AO1482=$AO$7:$AO$2042)*(ROW($AW$7:$AW$2042)&lt;&gt;ROW(AW1482))*((R1482=0)*($R$7:$R$2042&gt;0)+(R1482&gt;0)*($R$7:$R$2042=0)))&gt;0,"SALONES UNIDOS",IF(SUMPRODUCT((AW1482=$AW$7:$AW$2042)*(AH1482=$AH$7:$AH$2042)*((AN1482&lt;$AO$7:$AO$2042)*(AO1482&gt;$AN$7:$AN$2042))*(ROW($AW$7:$AW$2042)&lt;&gt;ROW(AW1482)))&gt;0,"Cruzado","Sin cruce")))</f>
        <v>Sin cruce</v>
      </c>
    </row>
    <row r="1483" spans="2:50" ht="19.8" hidden="1" customHeight="1" x14ac:dyDescent="0.25">
      <c r="B1483" s="494" t="s">
        <v>314</v>
      </c>
      <c r="C1483" s="369" t="s">
        <v>971</v>
      </c>
      <c r="D1483" s="369">
        <v>20261</v>
      </c>
      <c r="E1483" s="373" t="s">
        <v>280</v>
      </c>
      <c r="F1483" s="370" t="s">
        <v>291</v>
      </c>
      <c r="G1483" s="373" t="s">
        <v>296</v>
      </c>
      <c r="H1483" s="373">
        <v>4</v>
      </c>
      <c r="I1483" s="373" t="s">
        <v>278</v>
      </c>
      <c r="J1483" s="373" t="s">
        <v>278</v>
      </c>
      <c r="K1483" s="194" t="s">
        <v>752</v>
      </c>
      <c r="L1483" s="364" t="s">
        <v>1026</v>
      </c>
      <c r="M1483" s="364" t="s">
        <v>317</v>
      </c>
      <c r="N1483" s="364" t="s">
        <v>339</v>
      </c>
      <c r="O1483" s="373" t="s">
        <v>321</v>
      </c>
      <c r="P1483" s="364">
        <v>3</v>
      </c>
      <c r="Q1483" s="364">
        <v>2</v>
      </c>
      <c r="R1483" s="369">
        <v>5</v>
      </c>
      <c r="S1483" s="364">
        <v>4</v>
      </c>
      <c r="T1483" s="8"/>
      <c r="U1483" s="374">
        <v>25</v>
      </c>
      <c r="V1483" s="370">
        <v>21815710</v>
      </c>
      <c r="W1483" s="373" t="s">
        <v>129</v>
      </c>
      <c r="X1483" s="364" t="s">
        <v>321</v>
      </c>
      <c r="Y1483" s="364" t="s">
        <v>556</v>
      </c>
      <c r="Z1483" s="364"/>
      <c r="AA1483" s="364"/>
      <c r="AB1483" s="370"/>
      <c r="AC1483" s="364"/>
      <c r="AD1483" s="369"/>
      <c r="AE1483" s="370"/>
      <c r="AF1483" s="370"/>
      <c r="AG1483" s="370" t="s">
        <v>319</v>
      </c>
      <c r="AH1483" s="364">
        <v>5</v>
      </c>
      <c r="AI1483" s="364">
        <v>7</v>
      </c>
      <c r="AJ1483" s="364">
        <v>40</v>
      </c>
      <c r="AK1483" s="364">
        <v>11</v>
      </c>
      <c r="AL1483" s="364">
        <v>50</v>
      </c>
      <c r="AM1483" s="22">
        <f t="shared" si="712"/>
        <v>5</v>
      </c>
      <c r="AN1483" s="104">
        <f t="shared" si="708"/>
        <v>0.31944444444444448</v>
      </c>
      <c r="AO1483" s="104">
        <f t="shared" si="709"/>
        <v>0.49305555555555552</v>
      </c>
      <c r="AP1483" s="22" t="str" cm="1">
        <f t="array" ref="AP1483">IF(W1483="","",IF(SUMPRODUCT((W1483=$W$7:$W$2042)*(AH1483=$AH$7:$AH$2042)*(AN1483=$AN$7:$AN$2042)*(AO1483=$AO$7:$AO$2042)*(ROW($W$7:$W$2042)&lt;&gt;ROW(W1483))*((R1483=0)*($R$7:$R$2042&gt;0)+(R1483&gt;0)*($R$7:$R$2042=0)))&gt;0,"SALONES UNIDOS",IF(SUMPRODUCT((W1483=$W$7:$W$2042)*(AH1483=$AH$7:$AH$2042)*((AN1483&lt;$AO$7:$AO$2042)*(AO1483&gt;$AN$7:$AN$2042))*(ROW($W$7:$W$2042)&lt;&gt;ROW(W1483)))&gt;0,"Cruzado","Sin cruce")))</f>
        <v>Sin cruce</v>
      </c>
      <c r="AQ1483" s="104"/>
      <c r="AR1483" s="104"/>
      <c r="AS1483" s="22"/>
      <c r="AT1483" s="22"/>
      <c r="AU1483" s="361" t="str" cm="1">
        <f t="array" ref="AU1483">IF(AB1483="","",IF(SUMPRODUCT((AB1483=$AB$989:$AB$1558)*(AH1483=$AH$989:$AH$1558)*(AQ1483=$AQ$989:$AQ$1558)*(AR1483=$AR$989:$AR$1558)*(ROW($AB$989:$AB$1558)&lt;&gt;ROW(AB1483))*((R1483=0)*($R$989:$R$1558&gt;0)+(R1483&gt;0)*($R$989:$R$1558=0)))&gt;0,"SALONES UNIDOS",IF(SUMPRODUCT((AB1483=$AB$989:$AB$1558)*(AH1483=$AH$989:$AH$1558)*((AQ1483&lt;$AR$989:$AR$1558)*(AR1483&gt;$AQ$989:$AQ$1558))*(ROW($AB$989:$AB$1558)&lt;&gt;ROW(AB1483)))&gt;0,"Cruzado","Sin cruce")))</f>
        <v/>
      </c>
      <c r="AV1483" s="361" t="str" cm="1">
        <f t="array" ref="AV1483">IF(AD1483="","",IF(SUMPRODUCT((AD1483=$AD$989:$AD$1558)*(AH1483=$AH$989:$AH$1558)*(AS1483=$AS$989:$AS$1558)*(AT1483=$AT$989:$AT$1558)*(ROW($AD$989:$AD$1558)&lt;&gt;ROW(AD1483))*((R1483=0)*($R$989:$R$1558&gt;0)+(R1483&gt;0)*($R$989:$R$1558=0)))&gt;0,"SALONES UNIDOS",IF(SUMPRODUCT((AD1483=$AD$989:$AD$1558)*(AH1483=$AH$989:$AH$1558)*((AS1483&lt;$AT$989:$AT$1558)*(AT1483&gt;$AS$989:$AS$1558))*(ROW($AD$989:$AD$1558)&lt;&gt;ROW(AD1483)))&gt;0,"Cruzado","Sin cruce")))</f>
        <v/>
      </c>
      <c r="AW1483" s="104" t="str">
        <f t="shared" si="713"/>
        <v>PS4PRINCIPALA</v>
      </c>
      <c r="AX1483" s="104" t="str" cm="1">
        <f t="array" ref="AX1483">IF(AW1483="","",IF(SUMPRODUCT((AW1483=$AW$7:$AW$2042)*(AH1483=$AH$7:$AH$2042)*(AN1483=$AN$7:$AN$2042)*(AO1483=$AO$7:$AO$2042)*(ROW($AW$7:$AW$2042)&lt;&gt;ROW(AW1483))*((R1483=0)*($R$7:$R$2042&gt;0)+(R1483&gt;0)*($R$7:$R$2042=0)))&gt;0,"SALONES UNIDOS",IF(SUMPRODUCT((AW1483=$AW$7:$AW$2042)*(AH1483=$AH$7:$AH$2042)*((AN1483&lt;$AO$7:$AO$2042)*(AO1483&gt;$AN$7:$AN$2042))*(ROW($AW$7:$AW$2042)&lt;&gt;ROW(AW1483)))&gt;0,"Cruzado","Sin cruce")))</f>
        <v>Sin cruce</v>
      </c>
    </row>
    <row r="1484" spans="2:50" ht="19.8" hidden="1" customHeight="1" x14ac:dyDescent="0.25">
      <c r="B1484" s="494" t="s">
        <v>314</v>
      </c>
      <c r="C1484" s="369" t="s">
        <v>971</v>
      </c>
      <c r="D1484" s="369">
        <v>20261</v>
      </c>
      <c r="E1484" s="373" t="s">
        <v>280</v>
      </c>
      <c r="F1484" s="370" t="s">
        <v>291</v>
      </c>
      <c r="G1484" s="373" t="s">
        <v>296</v>
      </c>
      <c r="H1484" s="373">
        <v>4</v>
      </c>
      <c r="I1484" s="373" t="s">
        <v>278</v>
      </c>
      <c r="J1484" s="373" t="s">
        <v>278</v>
      </c>
      <c r="K1484" s="194" t="s">
        <v>753</v>
      </c>
      <c r="L1484" s="364" t="s">
        <v>1027</v>
      </c>
      <c r="M1484" s="364" t="s">
        <v>317</v>
      </c>
      <c r="N1484" s="364" t="s">
        <v>339</v>
      </c>
      <c r="O1484" s="373" t="s">
        <v>315</v>
      </c>
      <c r="P1484" s="364">
        <v>2</v>
      </c>
      <c r="Q1484" s="364">
        <v>0</v>
      </c>
      <c r="R1484" s="369">
        <v>2</v>
      </c>
      <c r="S1484" s="364">
        <v>3</v>
      </c>
      <c r="T1484" s="8"/>
      <c r="U1484" s="374">
        <v>30</v>
      </c>
      <c r="V1484" s="370">
        <v>40509747</v>
      </c>
      <c r="W1484" s="373" t="s">
        <v>81</v>
      </c>
      <c r="X1484" s="364" t="s">
        <v>315</v>
      </c>
      <c r="Y1484" s="364" t="s">
        <v>556</v>
      </c>
      <c r="Z1484" s="364"/>
      <c r="AA1484" s="364"/>
      <c r="AB1484" s="364" t="s">
        <v>841</v>
      </c>
      <c r="AC1484" s="364"/>
      <c r="AD1484" s="369"/>
      <c r="AE1484" s="370"/>
      <c r="AF1484" s="370"/>
      <c r="AG1484" s="370" t="s">
        <v>559</v>
      </c>
      <c r="AH1484" s="364">
        <v>4</v>
      </c>
      <c r="AI1484" s="364">
        <v>8</v>
      </c>
      <c r="AJ1484" s="364">
        <v>30</v>
      </c>
      <c r="AK1484" s="364">
        <v>10</v>
      </c>
      <c r="AL1484" s="364">
        <v>10</v>
      </c>
      <c r="AM1484" s="22">
        <f t="shared" si="712"/>
        <v>2</v>
      </c>
      <c r="AN1484" s="104">
        <f t="shared" si="708"/>
        <v>0.35416666666666663</v>
      </c>
      <c r="AO1484" s="104">
        <f t="shared" si="709"/>
        <v>0.4236111111111111</v>
      </c>
      <c r="AP1484" s="22" t="str" cm="1">
        <f t="array" ref="AP1484">IF(W1484="","",IF(SUMPRODUCT((W1484=$W$7:$W$2042)*(AH1484=$AH$7:$AH$2042)*(AN1484=$AN$7:$AN$2042)*(AO1484=$AO$7:$AO$2042)*(ROW($W$7:$W$2042)&lt;&gt;ROW(W1484))*((R1484=0)*($R$7:$R$2042&gt;0)+(R1484&gt;0)*($R$7:$R$2042=0)))&gt;0,"SALONES UNIDOS",IF(SUMPRODUCT((W1484=$W$7:$W$2042)*(AH1484=$AH$7:$AH$2042)*((AN1484&lt;$AO$7:$AO$2042)*(AO1484&gt;$AN$7:$AN$2042))*(ROW($W$7:$W$2042)&lt;&gt;ROW(W1484)))&gt;0,"Cruzado","Sin cruce")))</f>
        <v>Sin cruce</v>
      </c>
      <c r="AQ1484" s="104">
        <f>AN1484</f>
        <v>0.35416666666666663</v>
      </c>
      <c r="AR1484" s="104">
        <f>AO1484</f>
        <v>0.4236111111111111</v>
      </c>
      <c r="AS1484" s="22"/>
      <c r="AT1484" s="22"/>
      <c r="AU1484" s="361" t="str" cm="1">
        <f t="array" ref="AU1484">IF(AB1484="","",IF(SUMPRODUCT((AB1484=$AB$989:$AB$1558)*(AH1484=$AH$989:$AH$1558)*(AQ1484=$AQ$989:$AQ$1558)*(AR1484=$AR$989:$AR$1558)*(ROW($AB$989:$AB$1558)&lt;&gt;ROW(AB1484))*((R1484=0)*($R$989:$R$1558&gt;0)+(R1484&gt;0)*($R$989:$R$1558=0)))&gt;0,"SALONES UNIDOS",IF(SUMPRODUCT((AB1484=$AB$989:$AB$1558)*(AH1484=$AH$989:$AH$1558)*((AQ1484&lt;$AR$989:$AR$1558)*(AR1484&gt;$AQ$989:$AQ$1558))*(ROW($AB$989:$AB$1558)&lt;&gt;ROW(AB1484)))&gt;0,"Cruzado","Sin cruce")))</f>
        <v>Sin cruce</v>
      </c>
      <c r="AV1484" s="361" t="str" cm="1">
        <f t="array" ref="AV1484">IF(AD1484="","",IF(SUMPRODUCT((AD1484=$AD$989:$AD$1558)*(AH1484=$AH$989:$AH$1558)*(AS1484=$AS$989:$AS$1558)*(AT1484=$AT$989:$AT$1558)*(ROW($AD$989:$AD$1558)&lt;&gt;ROW(AD1484))*((R1484=0)*($R$989:$R$1558&gt;0)+(R1484&gt;0)*($R$989:$R$1558=0)))&gt;0,"SALONES UNIDOS",IF(SUMPRODUCT((AD1484=$AD$989:$AD$1558)*(AH1484=$AH$989:$AH$1558)*((AS1484&lt;$AT$989:$AT$1558)*(AT1484&gt;$AS$989:$AS$1558))*(ROW($AD$989:$AD$1558)&lt;&gt;ROW(AD1484)))&gt;0,"Cruzado","Sin cruce")))</f>
        <v/>
      </c>
      <c r="AW1484" s="104" t="str">
        <f t="shared" si="713"/>
        <v>PS4PRINCIPALA</v>
      </c>
      <c r="AX1484" s="104" t="str" cm="1">
        <f t="array" ref="AX1484">IF(AW1484="","",IF(SUMPRODUCT((AW1484=$AW$7:$AW$2042)*(AH1484=$AH$7:$AH$2042)*(AN1484=$AN$7:$AN$2042)*(AO1484=$AO$7:$AO$2042)*(ROW($AW$7:$AW$2042)&lt;&gt;ROW(AW1484))*((R1484=0)*($R$7:$R$2042&gt;0)+(R1484&gt;0)*($R$7:$R$2042=0)))&gt;0,"SALONES UNIDOS",IF(SUMPRODUCT((AW1484=$AW$7:$AW$2042)*(AH1484=$AH$7:$AH$2042)*((AN1484&lt;$AO$7:$AO$2042)*(AO1484&gt;$AN$7:$AN$2042))*(ROW($AW$7:$AW$2042)&lt;&gt;ROW(AW1484)))&gt;0,"Cruzado","Sin cruce")))</f>
        <v>Sin cruce</v>
      </c>
    </row>
    <row r="1485" spans="2:50" ht="19.8" hidden="1" customHeight="1" x14ac:dyDescent="0.25">
      <c r="B1485" s="494" t="s">
        <v>314</v>
      </c>
      <c r="C1485" s="369" t="s">
        <v>971</v>
      </c>
      <c r="D1485" s="369">
        <v>20261</v>
      </c>
      <c r="E1485" s="373" t="s">
        <v>280</v>
      </c>
      <c r="F1485" s="370" t="s">
        <v>291</v>
      </c>
      <c r="G1485" s="373" t="s">
        <v>296</v>
      </c>
      <c r="H1485" s="373">
        <v>4</v>
      </c>
      <c r="I1485" s="373" t="s">
        <v>552</v>
      </c>
      <c r="J1485" s="373" t="s">
        <v>278</v>
      </c>
      <c r="K1485" s="194" t="s">
        <v>753</v>
      </c>
      <c r="L1485" s="364" t="s">
        <v>1027</v>
      </c>
      <c r="M1485" s="364" t="s">
        <v>317</v>
      </c>
      <c r="N1485" s="364" t="s">
        <v>339</v>
      </c>
      <c r="O1485" s="373" t="s">
        <v>315</v>
      </c>
      <c r="P1485" s="364">
        <v>0</v>
      </c>
      <c r="Q1485" s="364">
        <v>2</v>
      </c>
      <c r="R1485" s="369">
        <v>2</v>
      </c>
      <c r="S1485" s="364">
        <v>3</v>
      </c>
      <c r="T1485" s="8"/>
      <c r="U1485" s="374">
        <v>15</v>
      </c>
      <c r="V1485" s="370">
        <v>40509747</v>
      </c>
      <c r="W1485" s="373" t="s">
        <v>81</v>
      </c>
      <c r="X1485" s="364" t="s">
        <v>315</v>
      </c>
      <c r="Y1485" s="364" t="s">
        <v>556</v>
      </c>
      <c r="Z1485" s="364"/>
      <c r="AA1485" s="364"/>
      <c r="AB1485" s="370"/>
      <c r="AC1485" s="364"/>
      <c r="AD1485" s="364" t="s">
        <v>849</v>
      </c>
      <c r="AE1485" s="370"/>
      <c r="AF1485" s="370"/>
      <c r="AG1485" s="370" t="s">
        <v>301</v>
      </c>
      <c r="AH1485" s="364">
        <v>4</v>
      </c>
      <c r="AI1485" s="364">
        <v>10</v>
      </c>
      <c r="AJ1485" s="364">
        <v>10</v>
      </c>
      <c r="AK1485" s="364">
        <v>11</v>
      </c>
      <c r="AL1485" s="364">
        <v>50</v>
      </c>
      <c r="AM1485" s="22">
        <f t="shared" si="712"/>
        <v>2</v>
      </c>
      <c r="AN1485" s="104">
        <f t="shared" si="708"/>
        <v>0.4236111111111111</v>
      </c>
      <c r="AO1485" s="104">
        <f t="shared" si="709"/>
        <v>0.49305555555555552</v>
      </c>
      <c r="AP1485" s="22" t="str" cm="1">
        <f t="array" ref="AP1485">IF(W1485="","",IF(SUMPRODUCT((W1485=$W$7:$W$2042)*(AH1485=$AH$7:$AH$2042)*(AN1485=$AN$7:$AN$2042)*(AO1485=$AO$7:$AO$2042)*(ROW($W$7:$W$2042)&lt;&gt;ROW(W1485))*((R1485=0)*($R$7:$R$2042&gt;0)+(R1485&gt;0)*($R$7:$R$2042=0)))&gt;0,"SALONES UNIDOS",IF(SUMPRODUCT((W1485=$W$7:$W$2042)*(AH1485=$AH$7:$AH$2042)*((AN1485&lt;$AO$7:$AO$2042)*(AO1485&gt;$AN$7:$AN$2042))*(ROW($W$7:$W$2042)&lt;&gt;ROW(W1485)))&gt;0,"Cruzado","Sin cruce")))</f>
        <v>Sin cruce</v>
      </c>
      <c r="AQ1485" s="22"/>
      <c r="AR1485" s="22"/>
      <c r="AS1485" s="104">
        <f t="shared" ref="AS1485:AS1486" si="718">AN1485</f>
        <v>0.4236111111111111</v>
      </c>
      <c r="AT1485" s="104">
        <f t="shared" ref="AT1485:AT1486" si="719">AO1485</f>
        <v>0.49305555555555552</v>
      </c>
      <c r="AU1485" s="361" t="str" cm="1">
        <f t="array" ref="AU1485">IF(AB1485="","",IF(SUMPRODUCT((AB1485=$AB$989:$AB$1558)*(AH1485=$AH$989:$AH$1558)*(AQ1485=$AQ$989:$AQ$1558)*(AR1485=$AR$989:$AR$1558)*(ROW($AB$989:$AB$1558)&lt;&gt;ROW(AB1485))*((R1485=0)*($R$989:$R$1558&gt;0)+(R1485&gt;0)*($R$989:$R$1558=0)))&gt;0,"SALONES UNIDOS",IF(SUMPRODUCT((AB1485=$AB$989:$AB$1558)*(AH1485=$AH$989:$AH$1558)*((AQ1485&lt;$AR$989:$AR$1558)*(AR1485&gt;$AQ$989:$AQ$1558))*(ROW($AB$989:$AB$1558)&lt;&gt;ROW(AB1485)))&gt;0,"Cruzado","Sin cruce")))</f>
        <v/>
      </c>
      <c r="AV1485" s="361" t="str" cm="1">
        <f t="array" ref="AV1485">IF(AD1485="","",IF(SUMPRODUCT((AD1485=$AD$989:$AD$1558)*(AH1485=$AH$989:$AH$1558)*(AS1485=$AS$989:$AS$1558)*(AT1485=$AT$989:$AT$1558)*(ROW($AD$989:$AD$1558)&lt;&gt;ROW(AD1485))*((R1485=0)*($R$989:$R$1558&gt;0)+(R1485&gt;0)*($R$989:$R$1558=0)))&gt;0,"SALONES UNIDOS",IF(SUMPRODUCT((AD1485=$AD$989:$AD$1558)*(AH1485=$AH$989:$AH$1558)*((AS1485&lt;$AT$989:$AT$1558)*(AT1485&gt;$AS$989:$AS$1558))*(ROW($AD$989:$AD$1558)&lt;&gt;ROW(AD1485)))&gt;0,"Cruzado","Sin cruce")))</f>
        <v>Sin cruce</v>
      </c>
      <c r="AW1485" s="104" t="str">
        <f t="shared" si="713"/>
        <v>PS4PRINCIPALA</v>
      </c>
      <c r="AX1485" s="104" t="str" cm="1">
        <f t="array" ref="AX1485">IF(AW1485="","",IF(SUMPRODUCT((AW1485=$AW$7:$AW$2042)*(AH1485=$AH$7:$AH$2042)*(AN1485=$AN$7:$AN$2042)*(AO1485=$AO$7:$AO$2042)*(ROW($AW$7:$AW$2042)&lt;&gt;ROW(AW1485))*((R1485=0)*($R$7:$R$2042&gt;0)+(R1485&gt;0)*($R$7:$R$2042=0)))&gt;0,"SALONES UNIDOS",IF(SUMPRODUCT((AW1485=$AW$7:$AW$2042)*(AH1485=$AH$7:$AH$2042)*((AN1485&lt;$AO$7:$AO$2042)*(AO1485&gt;$AN$7:$AN$2042))*(ROW($AW$7:$AW$2042)&lt;&gt;ROW(AW1485)))&gt;0,"Cruzado","Sin cruce")))</f>
        <v>Sin cruce</v>
      </c>
    </row>
    <row r="1486" spans="2:50" ht="19.8" hidden="1" customHeight="1" x14ac:dyDescent="0.25">
      <c r="B1486" s="494" t="s">
        <v>314</v>
      </c>
      <c r="C1486" s="369" t="s">
        <v>971</v>
      </c>
      <c r="D1486" s="369">
        <v>20261</v>
      </c>
      <c r="E1486" s="373" t="s">
        <v>280</v>
      </c>
      <c r="F1486" s="370" t="s">
        <v>291</v>
      </c>
      <c r="G1486" s="373" t="s">
        <v>296</v>
      </c>
      <c r="H1486" s="373">
        <v>4</v>
      </c>
      <c r="I1486" s="373" t="s">
        <v>560</v>
      </c>
      <c r="J1486" s="373" t="s">
        <v>278</v>
      </c>
      <c r="K1486" s="194" t="s">
        <v>753</v>
      </c>
      <c r="L1486" s="364" t="s">
        <v>1027</v>
      </c>
      <c r="M1486" s="364" t="s">
        <v>317</v>
      </c>
      <c r="N1486" s="364" t="s">
        <v>339</v>
      </c>
      <c r="O1486" s="373" t="s">
        <v>315</v>
      </c>
      <c r="P1486" s="364">
        <v>0</v>
      </c>
      <c r="Q1486" s="364">
        <v>2</v>
      </c>
      <c r="R1486" s="369">
        <v>2</v>
      </c>
      <c r="S1486" s="364">
        <v>3</v>
      </c>
      <c r="T1486" s="8"/>
      <c r="U1486" s="374">
        <v>15</v>
      </c>
      <c r="V1486" s="370">
        <v>40509747</v>
      </c>
      <c r="W1486" s="373" t="s">
        <v>81</v>
      </c>
      <c r="X1486" s="364" t="s">
        <v>315</v>
      </c>
      <c r="Y1486" s="364" t="s">
        <v>556</v>
      </c>
      <c r="Z1486" s="364"/>
      <c r="AA1486" s="364"/>
      <c r="AB1486" s="370"/>
      <c r="AC1486" s="364"/>
      <c r="AD1486" s="364" t="s">
        <v>849</v>
      </c>
      <c r="AE1486" s="370"/>
      <c r="AF1486" s="370"/>
      <c r="AG1486" s="370" t="s">
        <v>301</v>
      </c>
      <c r="AH1486" s="364">
        <v>4</v>
      </c>
      <c r="AI1486" s="364">
        <v>11</v>
      </c>
      <c r="AJ1486" s="364">
        <v>50</v>
      </c>
      <c r="AK1486" s="364">
        <v>13</v>
      </c>
      <c r="AL1486" s="364">
        <v>30</v>
      </c>
      <c r="AM1486" s="22">
        <f t="shared" si="712"/>
        <v>2</v>
      </c>
      <c r="AN1486" s="104">
        <f t="shared" si="708"/>
        <v>0.49305555555555552</v>
      </c>
      <c r="AO1486" s="104">
        <f t="shared" si="709"/>
        <v>0.5625</v>
      </c>
      <c r="AP1486" s="22" t="str" cm="1">
        <f t="array" ref="AP1486">IF(W1486="","",IF(SUMPRODUCT((W1486=$W$7:$W$2042)*(AH1486=$AH$7:$AH$2042)*(AN1486=$AN$7:$AN$2042)*(AO1486=$AO$7:$AO$2042)*(ROW($W$7:$W$2042)&lt;&gt;ROW(W1486))*((R1486=0)*($R$7:$R$2042&gt;0)+(R1486&gt;0)*($R$7:$R$2042=0)))&gt;0,"SALONES UNIDOS",IF(SUMPRODUCT((W1486=$W$7:$W$2042)*(AH1486=$AH$7:$AH$2042)*((AN1486&lt;$AO$7:$AO$2042)*(AO1486&gt;$AN$7:$AN$2042))*(ROW($W$7:$W$2042)&lt;&gt;ROW(W1486)))&gt;0,"Cruzado","Sin cruce")))</f>
        <v>Sin cruce</v>
      </c>
      <c r="AQ1486" s="22"/>
      <c r="AR1486" s="22"/>
      <c r="AS1486" s="104">
        <f t="shared" si="718"/>
        <v>0.49305555555555552</v>
      </c>
      <c r="AT1486" s="104">
        <f t="shared" si="719"/>
        <v>0.5625</v>
      </c>
      <c r="AU1486" s="361" t="str" cm="1">
        <f t="array" ref="AU1486">IF(AB1486="","",IF(SUMPRODUCT((AB1486=$AB$989:$AB$1558)*(AH1486=$AH$989:$AH$1558)*(AQ1486=$AQ$989:$AQ$1558)*(AR1486=$AR$989:$AR$1558)*(ROW($AB$989:$AB$1558)&lt;&gt;ROW(AB1486))*((R1486=0)*($R$989:$R$1558&gt;0)+(R1486&gt;0)*($R$989:$R$1558=0)))&gt;0,"SALONES UNIDOS",IF(SUMPRODUCT((AB1486=$AB$989:$AB$1558)*(AH1486=$AH$989:$AH$1558)*((AQ1486&lt;$AR$989:$AR$1558)*(AR1486&gt;$AQ$989:$AQ$1558))*(ROW($AB$989:$AB$1558)&lt;&gt;ROW(AB1486)))&gt;0,"Cruzado","Sin cruce")))</f>
        <v/>
      </c>
      <c r="AV1486" s="361" t="str" cm="1">
        <f t="array" ref="AV1486">IF(AD1486="","",IF(SUMPRODUCT((AD1486=$AD$989:$AD$1558)*(AH1486=$AH$989:$AH$1558)*(AS1486=$AS$989:$AS$1558)*(AT1486=$AT$989:$AT$1558)*(ROW($AD$989:$AD$1558)&lt;&gt;ROW(AD1486))*((R1486=0)*($R$989:$R$1558&gt;0)+(R1486&gt;0)*($R$989:$R$1558=0)))&gt;0,"SALONES UNIDOS",IF(SUMPRODUCT((AD1486=$AD$989:$AD$1558)*(AH1486=$AH$989:$AH$1558)*((AS1486&lt;$AT$989:$AT$1558)*(AT1486&gt;$AS$989:$AS$1558))*(ROW($AD$989:$AD$1558)&lt;&gt;ROW(AD1486)))&gt;0,"Cruzado","Sin cruce")))</f>
        <v>Sin cruce</v>
      </c>
      <c r="AW1486" s="104" t="str">
        <f t="shared" si="713"/>
        <v>PS4PRINCIPALA</v>
      </c>
      <c r="AX1486" s="104" t="str" cm="1">
        <f t="array" ref="AX1486">IF(AW1486="","",IF(SUMPRODUCT((AW1486=$AW$7:$AW$2042)*(AH1486=$AH$7:$AH$2042)*(AN1486=$AN$7:$AN$2042)*(AO1486=$AO$7:$AO$2042)*(ROW($AW$7:$AW$2042)&lt;&gt;ROW(AW1486))*((R1486=0)*($R$7:$R$2042&gt;0)+(R1486&gt;0)*($R$7:$R$2042=0)))&gt;0,"SALONES UNIDOS",IF(SUMPRODUCT((AW1486=$AW$7:$AW$2042)*(AH1486=$AH$7:$AH$2042)*((AN1486&lt;$AO$7:$AO$2042)*(AO1486&gt;$AN$7:$AN$2042))*(ROW($AW$7:$AW$2042)&lt;&gt;ROW(AW1486)))&gt;0,"Cruzado","Sin cruce")))</f>
        <v>Sin cruce</v>
      </c>
    </row>
    <row r="1487" spans="2:50" ht="19.8" hidden="1" customHeight="1" x14ac:dyDescent="0.25">
      <c r="B1487" s="494" t="s">
        <v>314</v>
      </c>
      <c r="C1487" s="369" t="s">
        <v>971</v>
      </c>
      <c r="D1487" s="369">
        <v>20261</v>
      </c>
      <c r="E1487" s="373" t="s">
        <v>280</v>
      </c>
      <c r="F1487" s="370" t="s">
        <v>291</v>
      </c>
      <c r="G1487" s="373" t="s">
        <v>296</v>
      </c>
      <c r="H1487" s="373">
        <v>5</v>
      </c>
      <c r="I1487" s="373" t="s">
        <v>278</v>
      </c>
      <c r="J1487" s="373" t="s">
        <v>278</v>
      </c>
      <c r="K1487" s="194" t="s">
        <v>754</v>
      </c>
      <c r="L1487" s="364" t="s">
        <v>755</v>
      </c>
      <c r="M1487" s="364" t="s">
        <v>346</v>
      </c>
      <c r="N1487" s="364" t="s">
        <v>339</v>
      </c>
      <c r="O1487" s="373" t="s">
        <v>315</v>
      </c>
      <c r="P1487" s="364">
        <v>1</v>
      </c>
      <c r="Q1487" s="364">
        <v>4</v>
      </c>
      <c r="R1487" s="369">
        <v>5</v>
      </c>
      <c r="S1487" s="364">
        <v>3</v>
      </c>
      <c r="T1487" s="8"/>
      <c r="U1487" s="374">
        <v>30</v>
      </c>
      <c r="V1487" s="370">
        <v>21815710</v>
      </c>
      <c r="W1487" s="373" t="s">
        <v>129</v>
      </c>
      <c r="X1487" s="364" t="s">
        <v>315</v>
      </c>
      <c r="Y1487" s="364" t="s">
        <v>556</v>
      </c>
      <c r="Z1487" s="364"/>
      <c r="AA1487" s="364"/>
      <c r="AB1487" s="364" t="s">
        <v>867</v>
      </c>
      <c r="AC1487" s="364"/>
      <c r="AD1487" s="369"/>
      <c r="AE1487" s="370"/>
      <c r="AF1487" s="370"/>
      <c r="AG1487" s="370" t="s">
        <v>319</v>
      </c>
      <c r="AH1487" s="364">
        <v>1</v>
      </c>
      <c r="AI1487" s="364">
        <v>7</v>
      </c>
      <c r="AJ1487" s="364">
        <v>40</v>
      </c>
      <c r="AK1487" s="364">
        <v>11</v>
      </c>
      <c r="AL1487" s="364">
        <v>50</v>
      </c>
      <c r="AM1487" s="22">
        <f t="shared" si="712"/>
        <v>5</v>
      </c>
      <c r="AN1487" s="104">
        <f t="shared" si="708"/>
        <v>0.31944444444444448</v>
      </c>
      <c r="AO1487" s="104">
        <f t="shared" si="709"/>
        <v>0.49305555555555552</v>
      </c>
      <c r="AP1487" s="22" t="str" cm="1">
        <f t="array" ref="AP1487">IF(W1487="","",IF(SUMPRODUCT((W1487=$W$7:$W$2042)*(AH1487=$AH$7:$AH$2042)*(AN1487=$AN$7:$AN$2042)*(AO1487=$AO$7:$AO$2042)*(ROW($W$7:$W$2042)&lt;&gt;ROW(W1487))*((R1487=0)*($R$7:$R$2042&gt;0)+(R1487&gt;0)*($R$7:$R$2042=0)))&gt;0,"SALONES UNIDOS",IF(SUMPRODUCT((W1487=$W$7:$W$2042)*(AH1487=$AH$7:$AH$2042)*((AN1487&lt;$AO$7:$AO$2042)*(AO1487&gt;$AN$7:$AN$2042))*(ROW($W$7:$W$2042)&lt;&gt;ROW(W1487)))&gt;0,"Cruzado","Sin cruce")))</f>
        <v>Sin cruce</v>
      </c>
      <c r="AQ1487" s="104">
        <f t="shared" ref="AQ1487:AQ1489" si="720">AN1487</f>
        <v>0.31944444444444448</v>
      </c>
      <c r="AR1487" s="104">
        <f t="shared" ref="AR1487:AR1489" si="721">AO1487</f>
        <v>0.49305555555555552</v>
      </c>
      <c r="AS1487" s="22"/>
      <c r="AT1487" s="22"/>
      <c r="AU1487" s="361" t="str" cm="1">
        <f t="array" ref="AU1487">IF(AB1487="","",IF(SUMPRODUCT((AB1487=$AB$989:$AB$1558)*(AH1487=$AH$989:$AH$1558)*(AQ1487=$AQ$989:$AQ$1558)*(AR1487=$AR$989:$AR$1558)*(ROW($AB$989:$AB$1558)&lt;&gt;ROW(AB1487))*((R1487=0)*($R$989:$R$1558&gt;0)+(R1487&gt;0)*($R$989:$R$1558=0)))&gt;0,"SALONES UNIDOS",IF(SUMPRODUCT((AB1487=$AB$989:$AB$1558)*(AH1487=$AH$989:$AH$1558)*((AQ1487&lt;$AR$989:$AR$1558)*(AR1487&gt;$AQ$989:$AQ$1558))*(ROW($AB$989:$AB$1558)&lt;&gt;ROW(AB1487)))&gt;0,"Cruzado","Sin cruce")))</f>
        <v>Sin cruce</v>
      </c>
      <c r="AV1487" s="361" t="str" cm="1">
        <f t="array" ref="AV1487">IF(AD1487="","",IF(SUMPRODUCT((AD1487=$AD$989:$AD$1558)*(AH1487=$AH$989:$AH$1558)*(AS1487=$AS$989:$AS$1558)*(AT1487=$AT$989:$AT$1558)*(ROW($AD$989:$AD$1558)&lt;&gt;ROW(AD1487))*((R1487=0)*($R$989:$R$1558&gt;0)+(R1487&gt;0)*($R$989:$R$1558=0)))&gt;0,"SALONES UNIDOS",IF(SUMPRODUCT((AD1487=$AD$989:$AD$1558)*(AH1487=$AH$989:$AH$1558)*((AS1487&lt;$AT$989:$AT$1558)*(AT1487&gt;$AS$989:$AS$1558))*(ROW($AD$989:$AD$1558)&lt;&gt;ROW(AD1487)))&gt;0,"Cruzado","Sin cruce")))</f>
        <v/>
      </c>
      <c r="AW1487" s="104" t="str">
        <f t="shared" si="713"/>
        <v>PS5PRINCIPALA</v>
      </c>
      <c r="AX1487" s="104" t="str" cm="1">
        <f t="array" ref="AX1487">IF(AW1487="","",IF(SUMPRODUCT((AW1487=$AW$7:$AW$2042)*(AH1487=$AH$7:$AH$2042)*(AN1487=$AN$7:$AN$2042)*(AO1487=$AO$7:$AO$2042)*(ROW($AW$7:$AW$2042)&lt;&gt;ROW(AW1487))*((R1487=0)*($R$7:$R$2042&gt;0)+(R1487&gt;0)*($R$7:$R$2042=0)))&gt;0,"SALONES UNIDOS",IF(SUMPRODUCT((AW1487=$AW$7:$AW$2042)*(AH1487=$AH$7:$AH$2042)*((AN1487&lt;$AO$7:$AO$2042)*(AO1487&gt;$AN$7:$AN$2042))*(ROW($AW$7:$AW$2042)&lt;&gt;ROW(AW1487)))&gt;0,"Cruzado","Sin cruce")))</f>
        <v>Sin cruce</v>
      </c>
    </row>
    <row r="1488" spans="2:50" ht="19.8" hidden="1" customHeight="1" x14ac:dyDescent="0.25">
      <c r="B1488" s="494" t="s">
        <v>314</v>
      </c>
      <c r="C1488" s="369" t="s">
        <v>971</v>
      </c>
      <c r="D1488" s="369">
        <v>20261</v>
      </c>
      <c r="E1488" s="373" t="s">
        <v>280</v>
      </c>
      <c r="F1488" s="370" t="s">
        <v>291</v>
      </c>
      <c r="G1488" s="373" t="s">
        <v>296</v>
      </c>
      <c r="H1488" s="373">
        <v>5</v>
      </c>
      <c r="I1488" s="373" t="s">
        <v>278</v>
      </c>
      <c r="J1488" s="373" t="s">
        <v>278</v>
      </c>
      <c r="K1488" s="194" t="s">
        <v>343</v>
      </c>
      <c r="L1488" s="364" t="s">
        <v>756</v>
      </c>
      <c r="M1488" s="364" t="s">
        <v>317</v>
      </c>
      <c r="N1488" s="364" t="s">
        <v>339</v>
      </c>
      <c r="O1488" s="373" t="s">
        <v>315</v>
      </c>
      <c r="P1488" s="364">
        <v>3</v>
      </c>
      <c r="Q1488" s="364">
        <v>2</v>
      </c>
      <c r="R1488" s="369">
        <v>5</v>
      </c>
      <c r="S1488" s="364">
        <v>4</v>
      </c>
      <c r="T1488" s="8"/>
      <c r="U1488" s="374">
        <v>30</v>
      </c>
      <c r="V1488" s="370">
        <v>70107322</v>
      </c>
      <c r="W1488" s="373" t="s">
        <v>210</v>
      </c>
      <c r="X1488" s="364" t="s">
        <v>315</v>
      </c>
      <c r="Y1488" s="364" t="s">
        <v>556</v>
      </c>
      <c r="Z1488" s="364"/>
      <c r="AA1488" s="364"/>
      <c r="AB1488" s="364" t="s">
        <v>867</v>
      </c>
      <c r="AC1488" s="364"/>
      <c r="AD1488" s="369"/>
      <c r="AE1488" s="370"/>
      <c r="AF1488" s="370"/>
      <c r="AG1488" s="370" t="s">
        <v>319</v>
      </c>
      <c r="AH1488" s="364">
        <v>4</v>
      </c>
      <c r="AI1488" s="364">
        <v>14</v>
      </c>
      <c r="AJ1488" s="364">
        <v>20</v>
      </c>
      <c r="AK1488" s="364">
        <v>18</v>
      </c>
      <c r="AL1488" s="364">
        <v>30</v>
      </c>
      <c r="AM1488" s="22">
        <f t="shared" si="712"/>
        <v>5</v>
      </c>
      <c r="AN1488" s="104">
        <f t="shared" si="708"/>
        <v>0.59722222222222221</v>
      </c>
      <c r="AO1488" s="104">
        <f t="shared" si="709"/>
        <v>0.77083333333333337</v>
      </c>
      <c r="AP1488" s="22" t="str" cm="1">
        <f t="array" ref="AP1488">IF(W1488="","",IF(SUMPRODUCT((W1488=$W$7:$W$2042)*(AH1488=$AH$7:$AH$2042)*(AN1488=$AN$7:$AN$2042)*(AO1488=$AO$7:$AO$2042)*(ROW($W$7:$W$2042)&lt;&gt;ROW(W1488))*((R1488=0)*($R$7:$R$2042&gt;0)+(R1488&gt;0)*($R$7:$R$2042=0)))&gt;0,"SALONES UNIDOS",IF(SUMPRODUCT((W1488=$W$7:$W$2042)*(AH1488=$AH$7:$AH$2042)*((AN1488&lt;$AO$7:$AO$2042)*(AO1488&gt;$AN$7:$AN$2042))*(ROW($W$7:$W$2042)&lt;&gt;ROW(W1488)))&gt;0,"Cruzado","Sin cruce")))</f>
        <v>Sin cruce</v>
      </c>
      <c r="AQ1488" s="104">
        <f t="shared" si="720"/>
        <v>0.59722222222222221</v>
      </c>
      <c r="AR1488" s="104">
        <f t="shared" si="721"/>
        <v>0.77083333333333337</v>
      </c>
      <c r="AS1488" s="22"/>
      <c r="AT1488" s="22"/>
      <c r="AU1488" s="361" t="str" cm="1">
        <f t="array" ref="AU1488">IF(AB1488="","",IF(SUMPRODUCT((AB1488=$AB$989:$AB$1558)*(AH1488=$AH$989:$AH$1558)*(AQ1488=$AQ$989:$AQ$1558)*(AR1488=$AR$989:$AR$1558)*(ROW($AB$989:$AB$1558)&lt;&gt;ROW(AB1488))*((R1488=0)*($R$989:$R$1558&gt;0)+(R1488&gt;0)*($R$989:$R$1558=0)))&gt;0,"SALONES UNIDOS",IF(SUMPRODUCT((AB1488=$AB$989:$AB$1558)*(AH1488=$AH$989:$AH$1558)*((AQ1488&lt;$AR$989:$AR$1558)*(AR1488&gt;$AQ$989:$AQ$1558))*(ROW($AB$989:$AB$1558)&lt;&gt;ROW(AB1488)))&gt;0,"Cruzado","Sin cruce")))</f>
        <v>Sin cruce</v>
      </c>
      <c r="AV1488" s="361" t="str" cm="1">
        <f t="array" ref="AV1488">IF(AD1488="","",IF(SUMPRODUCT((AD1488=$AD$989:$AD$1558)*(AH1488=$AH$989:$AH$1558)*(AS1488=$AS$989:$AS$1558)*(AT1488=$AT$989:$AT$1558)*(ROW($AD$989:$AD$1558)&lt;&gt;ROW(AD1488))*((R1488=0)*($R$989:$R$1558&gt;0)+(R1488&gt;0)*($R$989:$R$1558=0)))&gt;0,"SALONES UNIDOS",IF(SUMPRODUCT((AD1488=$AD$989:$AD$1558)*(AH1488=$AH$989:$AH$1558)*((AS1488&lt;$AT$989:$AT$1558)*(AT1488&gt;$AS$989:$AS$1558))*(ROW($AD$989:$AD$1558)&lt;&gt;ROW(AD1488)))&gt;0,"Cruzado","Sin cruce")))</f>
        <v/>
      </c>
      <c r="AW1488" s="104" t="str">
        <f t="shared" si="713"/>
        <v>PS5PRINCIPALA</v>
      </c>
      <c r="AX1488" s="104" t="str" cm="1">
        <f t="array" ref="AX1488">IF(AW1488="","",IF(SUMPRODUCT((AW1488=$AW$7:$AW$2042)*(AH1488=$AH$7:$AH$2042)*(AN1488=$AN$7:$AN$2042)*(AO1488=$AO$7:$AO$2042)*(ROW($AW$7:$AW$2042)&lt;&gt;ROW(AW1488))*((R1488=0)*($R$7:$R$2042&gt;0)+(R1488&gt;0)*($R$7:$R$2042=0)))&gt;0,"SALONES UNIDOS",IF(SUMPRODUCT((AW1488=$AW$7:$AW$2042)*(AH1488=$AH$7:$AH$2042)*((AN1488&lt;$AO$7:$AO$2042)*(AO1488&gt;$AN$7:$AN$2042))*(ROW($AW$7:$AW$2042)&lt;&gt;ROW(AW1488)))&gt;0,"Cruzado","Sin cruce")))</f>
        <v>Sin cruce</v>
      </c>
    </row>
    <row r="1489" spans="2:50" ht="19.8" hidden="1" customHeight="1" x14ac:dyDescent="0.25">
      <c r="B1489" s="494" t="s">
        <v>314</v>
      </c>
      <c r="C1489" s="369" t="s">
        <v>971</v>
      </c>
      <c r="D1489" s="369">
        <v>20261</v>
      </c>
      <c r="E1489" s="373" t="s">
        <v>280</v>
      </c>
      <c r="F1489" s="370" t="s">
        <v>291</v>
      </c>
      <c r="G1489" s="373" t="s">
        <v>296</v>
      </c>
      <c r="H1489" s="373">
        <v>5</v>
      </c>
      <c r="I1489" s="373" t="s">
        <v>278</v>
      </c>
      <c r="J1489" s="373" t="s">
        <v>278</v>
      </c>
      <c r="K1489" s="194" t="s">
        <v>757</v>
      </c>
      <c r="L1489" s="364" t="s">
        <v>1028</v>
      </c>
      <c r="M1489" s="364" t="s">
        <v>317</v>
      </c>
      <c r="N1489" s="364" t="s">
        <v>339</v>
      </c>
      <c r="O1489" s="373" t="s">
        <v>315</v>
      </c>
      <c r="P1489" s="364">
        <v>2</v>
      </c>
      <c r="Q1489" s="364">
        <v>0</v>
      </c>
      <c r="R1489" s="369">
        <v>2</v>
      </c>
      <c r="S1489" s="364">
        <v>3</v>
      </c>
      <c r="T1489" s="8"/>
      <c r="U1489" s="374">
        <v>30</v>
      </c>
      <c r="V1489" s="370">
        <v>70107322</v>
      </c>
      <c r="W1489" s="373" t="s">
        <v>210</v>
      </c>
      <c r="X1489" s="364" t="s">
        <v>315</v>
      </c>
      <c r="Y1489" s="364" t="s">
        <v>556</v>
      </c>
      <c r="Z1489" s="364"/>
      <c r="AA1489" s="364"/>
      <c r="AB1489" s="364" t="s">
        <v>867</v>
      </c>
      <c r="AC1489" s="364"/>
      <c r="AD1489" s="369"/>
      <c r="AE1489" s="370"/>
      <c r="AF1489" s="370"/>
      <c r="AG1489" s="370" t="s">
        <v>559</v>
      </c>
      <c r="AH1489" s="364">
        <v>4</v>
      </c>
      <c r="AI1489" s="364">
        <v>8</v>
      </c>
      <c r="AJ1489" s="364">
        <v>30</v>
      </c>
      <c r="AK1489" s="364">
        <v>10</v>
      </c>
      <c r="AL1489" s="364">
        <v>10</v>
      </c>
      <c r="AM1489" s="22">
        <f t="shared" si="712"/>
        <v>2</v>
      </c>
      <c r="AN1489" s="104">
        <f t="shared" si="708"/>
        <v>0.35416666666666663</v>
      </c>
      <c r="AO1489" s="104">
        <f t="shared" si="709"/>
        <v>0.4236111111111111</v>
      </c>
      <c r="AP1489" s="22" t="str" cm="1">
        <f t="array" ref="AP1489">IF(W1489="","",IF(SUMPRODUCT((W1489=$W$7:$W$2042)*(AH1489=$AH$7:$AH$2042)*(AN1489=$AN$7:$AN$2042)*(AO1489=$AO$7:$AO$2042)*(ROW($W$7:$W$2042)&lt;&gt;ROW(W1489))*((R1489=0)*($R$7:$R$2042&gt;0)+(R1489&gt;0)*($R$7:$R$2042=0)))&gt;0,"SALONES UNIDOS",IF(SUMPRODUCT((W1489=$W$7:$W$2042)*(AH1489=$AH$7:$AH$2042)*((AN1489&lt;$AO$7:$AO$2042)*(AO1489&gt;$AN$7:$AN$2042))*(ROW($W$7:$W$2042)&lt;&gt;ROW(W1489)))&gt;0,"Cruzado","Sin cruce")))</f>
        <v>Sin cruce</v>
      </c>
      <c r="AQ1489" s="104">
        <f t="shared" si="720"/>
        <v>0.35416666666666663</v>
      </c>
      <c r="AR1489" s="104">
        <f t="shared" si="721"/>
        <v>0.4236111111111111</v>
      </c>
      <c r="AS1489" s="22"/>
      <c r="AT1489" s="22"/>
      <c r="AU1489" s="361" t="str" cm="1">
        <f t="array" ref="AU1489">IF(AB1489="","",IF(SUMPRODUCT((AB1489=$AB$989:$AB$1558)*(AH1489=$AH$989:$AH$1558)*(AQ1489=$AQ$989:$AQ$1558)*(AR1489=$AR$989:$AR$1558)*(ROW($AB$989:$AB$1558)&lt;&gt;ROW(AB1489))*((R1489=0)*($R$989:$R$1558&gt;0)+(R1489&gt;0)*($R$989:$R$1558=0)))&gt;0,"SALONES UNIDOS",IF(SUMPRODUCT((AB1489=$AB$989:$AB$1558)*(AH1489=$AH$989:$AH$1558)*((AQ1489&lt;$AR$989:$AR$1558)*(AR1489&gt;$AQ$989:$AQ$1558))*(ROW($AB$989:$AB$1558)&lt;&gt;ROW(AB1489)))&gt;0,"Cruzado","Sin cruce")))</f>
        <v>Sin cruce</v>
      </c>
      <c r="AV1489" s="361" t="str" cm="1">
        <f t="array" ref="AV1489">IF(AD1489="","",IF(SUMPRODUCT((AD1489=$AD$989:$AD$1558)*(AH1489=$AH$989:$AH$1558)*(AS1489=$AS$989:$AS$1558)*(AT1489=$AT$989:$AT$1558)*(ROW($AD$989:$AD$1558)&lt;&gt;ROW(AD1489))*((R1489=0)*($R$989:$R$1558&gt;0)+(R1489&gt;0)*($R$989:$R$1558=0)))&gt;0,"SALONES UNIDOS",IF(SUMPRODUCT((AD1489=$AD$989:$AD$1558)*(AH1489=$AH$989:$AH$1558)*((AS1489&lt;$AT$989:$AT$1558)*(AT1489&gt;$AS$989:$AS$1558))*(ROW($AD$989:$AD$1558)&lt;&gt;ROW(AD1489)))&gt;0,"Cruzado","Sin cruce")))</f>
        <v/>
      </c>
      <c r="AW1489" s="104" t="str">
        <f t="shared" si="713"/>
        <v>PS5PRINCIPALA</v>
      </c>
      <c r="AX1489" s="104" t="str" cm="1">
        <f t="array" ref="AX1489">IF(AW1489="","",IF(SUMPRODUCT((AW1489=$AW$7:$AW$2042)*(AH1489=$AH$7:$AH$2042)*(AN1489=$AN$7:$AN$2042)*(AO1489=$AO$7:$AO$2042)*(ROW($AW$7:$AW$2042)&lt;&gt;ROW(AW1489))*((R1489=0)*($R$7:$R$2042&gt;0)+(R1489&gt;0)*($R$7:$R$2042=0)))&gt;0,"SALONES UNIDOS",IF(SUMPRODUCT((AW1489=$AW$7:$AW$2042)*(AH1489=$AH$7:$AH$2042)*((AN1489&lt;$AO$7:$AO$2042)*(AO1489&gt;$AN$7:$AN$2042))*(ROW($AW$7:$AW$2042)&lt;&gt;ROW(AW1489)))&gt;0,"Cruzado","Sin cruce")))</f>
        <v>Sin cruce</v>
      </c>
    </row>
    <row r="1490" spans="2:50" ht="19.8" hidden="1" customHeight="1" x14ac:dyDescent="0.25">
      <c r="B1490" s="494" t="s">
        <v>314</v>
      </c>
      <c r="C1490" s="369" t="s">
        <v>971</v>
      </c>
      <c r="D1490" s="369">
        <v>20261</v>
      </c>
      <c r="E1490" s="373" t="s">
        <v>280</v>
      </c>
      <c r="F1490" s="370" t="s">
        <v>291</v>
      </c>
      <c r="G1490" s="373" t="s">
        <v>296</v>
      </c>
      <c r="H1490" s="373">
        <v>5</v>
      </c>
      <c r="I1490" s="373" t="s">
        <v>552</v>
      </c>
      <c r="J1490" s="373" t="s">
        <v>278</v>
      </c>
      <c r="K1490" s="194" t="s">
        <v>757</v>
      </c>
      <c r="L1490" s="364" t="s">
        <v>1028</v>
      </c>
      <c r="M1490" s="364" t="s">
        <v>317</v>
      </c>
      <c r="N1490" s="364" t="s">
        <v>339</v>
      </c>
      <c r="O1490" s="373" t="s">
        <v>315</v>
      </c>
      <c r="P1490" s="364">
        <v>0</v>
      </c>
      <c r="Q1490" s="364">
        <v>2</v>
      </c>
      <c r="R1490" s="369">
        <v>2</v>
      </c>
      <c r="S1490" s="364">
        <v>3</v>
      </c>
      <c r="T1490" s="8"/>
      <c r="U1490" s="374">
        <v>15</v>
      </c>
      <c r="V1490" s="370">
        <v>70107322</v>
      </c>
      <c r="W1490" s="373" t="s">
        <v>210</v>
      </c>
      <c r="X1490" s="364" t="s">
        <v>315</v>
      </c>
      <c r="Y1490" s="364" t="s">
        <v>556</v>
      </c>
      <c r="Z1490" s="364"/>
      <c r="AA1490" s="364"/>
      <c r="AB1490" s="370"/>
      <c r="AC1490" s="364"/>
      <c r="AD1490" s="364" t="s">
        <v>758</v>
      </c>
      <c r="AE1490" s="370"/>
      <c r="AF1490" s="370"/>
      <c r="AG1490" s="370" t="s">
        <v>301</v>
      </c>
      <c r="AH1490" s="364">
        <v>4</v>
      </c>
      <c r="AI1490" s="364">
        <v>10</v>
      </c>
      <c r="AJ1490" s="364">
        <v>10</v>
      </c>
      <c r="AK1490" s="364">
        <v>11</v>
      </c>
      <c r="AL1490" s="364">
        <v>50</v>
      </c>
      <c r="AM1490" s="22">
        <f t="shared" si="712"/>
        <v>2</v>
      </c>
      <c r="AN1490" s="104">
        <f t="shared" si="708"/>
        <v>0.4236111111111111</v>
      </c>
      <c r="AO1490" s="104">
        <f t="shared" si="709"/>
        <v>0.49305555555555552</v>
      </c>
      <c r="AP1490" s="22" t="str" cm="1">
        <f t="array" ref="AP1490">IF(W1490="","",IF(SUMPRODUCT((W1490=$W$7:$W$2042)*(AH1490=$AH$7:$AH$2042)*(AN1490=$AN$7:$AN$2042)*(AO1490=$AO$7:$AO$2042)*(ROW($W$7:$W$2042)&lt;&gt;ROW(W1490))*((R1490=0)*($R$7:$R$2042&gt;0)+(R1490&gt;0)*($R$7:$R$2042=0)))&gt;0,"SALONES UNIDOS",IF(SUMPRODUCT((W1490=$W$7:$W$2042)*(AH1490=$AH$7:$AH$2042)*((AN1490&lt;$AO$7:$AO$2042)*(AO1490&gt;$AN$7:$AN$2042))*(ROW($W$7:$W$2042)&lt;&gt;ROW(W1490)))&gt;0,"Cruzado","Sin cruce")))</f>
        <v>Sin cruce</v>
      </c>
      <c r="AQ1490" s="22"/>
      <c r="AR1490" s="22"/>
      <c r="AS1490" s="104">
        <f t="shared" ref="AS1490:AS1491" si="722">AN1490</f>
        <v>0.4236111111111111</v>
      </c>
      <c r="AT1490" s="104">
        <f t="shared" ref="AT1490:AT1491" si="723">AO1490</f>
        <v>0.49305555555555552</v>
      </c>
      <c r="AU1490" s="361" t="str" cm="1">
        <f t="array" ref="AU1490">IF(AB1490="","",IF(SUMPRODUCT((AB1490=$AB$989:$AB$1558)*(AH1490=$AH$989:$AH$1558)*(AQ1490=$AQ$989:$AQ$1558)*(AR1490=$AR$989:$AR$1558)*(ROW($AB$989:$AB$1558)&lt;&gt;ROW(AB1490))*((R1490=0)*($R$989:$R$1558&gt;0)+(R1490&gt;0)*($R$989:$R$1558=0)))&gt;0,"SALONES UNIDOS",IF(SUMPRODUCT((AB1490=$AB$989:$AB$1558)*(AH1490=$AH$989:$AH$1558)*((AQ1490&lt;$AR$989:$AR$1558)*(AR1490&gt;$AQ$989:$AQ$1558))*(ROW($AB$989:$AB$1558)&lt;&gt;ROW(AB1490)))&gt;0,"Cruzado","Sin cruce")))</f>
        <v/>
      </c>
      <c r="AV1490" s="361" t="str" cm="1">
        <f t="array" ref="AV1490">IF(AD1490="","",IF(SUMPRODUCT((AD1490=$AD$989:$AD$1558)*(AH1490=$AH$989:$AH$1558)*(AS1490=$AS$989:$AS$1558)*(AT1490=$AT$989:$AT$1558)*(ROW($AD$989:$AD$1558)&lt;&gt;ROW(AD1490))*((R1490=0)*($R$989:$R$1558&gt;0)+(R1490&gt;0)*($R$989:$R$1558=0)))&gt;0,"SALONES UNIDOS",IF(SUMPRODUCT((AD1490=$AD$989:$AD$1558)*(AH1490=$AH$989:$AH$1558)*((AS1490&lt;$AT$989:$AT$1558)*(AT1490&gt;$AS$989:$AS$1558))*(ROW($AD$989:$AD$1558)&lt;&gt;ROW(AD1490)))&gt;0,"Cruzado","Sin cruce")))</f>
        <v>Sin cruce</v>
      </c>
      <c r="AW1490" s="104" t="str">
        <f t="shared" si="713"/>
        <v>PS5PRINCIPALA</v>
      </c>
      <c r="AX1490" s="104" t="str" cm="1">
        <f t="array" ref="AX1490">IF(AW1490="","",IF(SUMPRODUCT((AW1490=$AW$7:$AW$2042)*(AH1490=$AH$7:$AH$2042)*(AN1490=$AN$7:$AN$2042)*(AO1490=$AO$7:$AO$2042)*(ROW($AW$7:$AW$2042)&lt;&gt;ROW(AW1490))*((R1490=0)*($R$7:$R$2042&gt;0)+(R1490&gt;0)*($R$7:$R$2042=0)))&gt;0,"SALONES UNIDOS",IF(SUMPRODUCT((AW1490=$AW$7:$AW$2042)*(AH1490=$AH$7:$AH$2042)*((AN1490&lt;$AO$7:$AO$2042)*(AO1490&gt;$AN$7:$AN$2042))*(ROW($AW$7:$AW$2042)&lt;&gt;ROW(AW1490)))&gt;0,"Cruzado","Sin cruce")))</f>
        <v>Sin cruce</v>
      </c>
    </row>
    <row r="1491" spans="2:50" ht="19.8" hidden="1" customHeight="1" x14ac:dyDescent="0.25">
      <c r="B1491" s="494" t="s">
        <v>314</v>
      </c>
      <c r="C1491" s="369" t="s">
        <v>971</v>
      </c>
      <c r="D1491" s="369">
        <v>20261</v>
      </c>
      <c r="E1491" s="373" t="s">
        <v>280</v>
      </c>
      <c r="F1491" s="370" t="s">
        <v>291</v>
      </c>
      <c r="G1491" s="373" t="s">
        <v>296</v>
      </c>
      <c r="H1491" s="373">
        <v>5</v>
      </c>
      <c r="I1491" s="373" t="s">
        <v>560</v>
      </c>
      <c r="J1491" s="373" t="s">
        <v>278</v>
      </c>
      <c r="K1491" s="194" t="s">
        <v>757</v>
      </c>
      <c r="L1491" s="364" t="s">
        <v>1028</v>
      </c>
      <c r="M1491" s="364" t="s">
        <v>317</v>
      </c>
      <c r="N1491" s="364" t="s">
        <v>339</v>
      </c>
      <c r="O1491" s="373" t="s">
        <v>315</v>
      </c>
      <c r="P1491" s="364">
        <v>0</v>
      </c>
      <c r="Q1491" s="364">
        <v>2</v>
      </c>
      <c r="R1491" s="369">
        <v>2</v>
      </c>
      <c r="S1491" s="364">
        <v>3</v>
      </c>
      <c r="T1491" s="8"/>
      <c r="U1491" s="374">
        <v>15</v>
      </c>
      <c r="V1491" s="370">
        <v>70107322</v>
      </c>
      <c r="W1491" s="373" t="s">
        <v>210</v>
      </c>
      <c r="X1491" s="364" t="s">
        <v>315</v>
      </c>
      <c r="Y1491" s="364" t="s">
        <v>556</v>
      </c>
      <c r="Z1491" s="364"/>
      <c r="AA1491" s="364"/>
      <c r="AB1491" s="370"/>
      <c r="AC1491" s="364"/>
      <c r="AD1491" s="364" t="s">
        <v>758</v>
      </c>
      <c r="AE1491" s="370"/>
      <c r="AF1491" s="370"/>
      <c r="AG1491" s="370" t="s">
        <v>301</v>
      </c>
      <c r="AH1491" s="364">
        <v>4</v>
      </c>
      <c r="AI1491" s="364">
        <v>11</v>
      </c>
      <c r="AJ1491" s="364">
        <v>50</v>
      </c>
      <c r="AK1491" s="364">
        <v>13</v>
      </c>
      <c r="AL1491" s="364">
        <v>30</v>
      </c>
      <c r="AM1491" s="22">
        <f t="shared" si="712"/>
        <v>2</v>
      </c>
      <c r="AN1491" s="104">
        <f t="shared" si="708"/>
        <v>0.49305555555555552</v>
      </c>
      <c r="AO1491" s="104">
        <f t="shared" si="709"/>
        <v>0.5625</v>
      </c>
      <c r="AP1491" s="22" t="str" cm="1">
        <f t="array" ref="AP1491">IF(W1491="","",IF(SUMPRODUCT((W1491=$W$7:$W$2042)*(AH1491=$AH$7:$AH$2042)*(AN1491=$AN$7:$AN$2042)*(AO1491=$AO$7:$AO$2042)*(ROW($W$7:$W$2042)&lt;&gt;ROW(W1491))*((R1491=0)*($R$7:$R$2042&gt;0)+(R1491&gt;0)*($R$7:$R$2042=0)))&gt;0,"SALONES UNIDOS",IF(SUMPRODUCT((W1491=$W$7:$W$2042)*(AH1491=$AH$7:$AH$2042)*((AN1491&lt;$AO$7:$AO$2042)*(AO1491&gt;$AN$7:$AN$2042))*(ROW($W$7:$W$2042)&lt;&gt;ROW(W1491)))&gt;0,"Cruzado","Sin cruce")))</f>
        <v>Sin cruce</v>
      </c>
      <c r="AQ1491" s="22"/>
      <c r="AR1491" s="22"/>
      <c r="AS1491" s="104">
        <f t="shared" si="722"/>
        <v>0.49305555555555552</v>
      </c>
      <c r="AT1491" s="104">
        <f t="shared" si="723"/>
        <v>0.5625</v>
      </c>
      <c r="AU1491" s="361" t="str" cm="1">
        <f t="array" ref="AU1491">IF(AB1491="","",IF(SUMPRODUCT((AB1491=$AB$989:$AB$1558)*(AH1491=$AH$989:$AH$1558)*(AQ1491=$AQ$989:$AQ$1558)*(AR1491=$AR$989:$AR$1558)*(ROW($AB$989:$AB$1558)&lt;&gt;ROW(AB1491))*((R1491=0)*($R$989:$R$1558&gt;0)+(R1491&gt;0)*($R$989:$R$1558=0)))&gt;0,"SALONES UNIDOS",IF(SUMPRODUCT((AB1491=$AB$989:$AB$1558)*(AH1491=$AH$989:$AH$1558)*((AQ1491&lt;$AR$989:$AR$1558)*(AR1491&gt;$AQ$989:$AQ$1558))*(ROW($AB$989:$AB$1558)&lt;&gt;ROW(AB1491)))&gt;0,"Cruzado","Sin cruce")))</f>
        <v/>
      </c>
      <c r="AV1491" s="361" t="str" cm="1">
        <f t="array" ref="AV1491">IF(AD1491="","",IF(SUMPRODUCT((AD1491=$AD$989:$AD$1558)*(AH1491=$AH$989:$AH$1558)*(AS1491=$AS$989:$AS$1558)*(AT1491=$AT$989:$AT$1558)*(ROW($AD$989:$AD$1558)&lt;&gt;ROW(AD1491))*((R1491=0)*($R$989:$R$1558&gt;0)+(R1491&gt;0)*($R$989:$R$1558=0)))&gt;0,"SALONES UNIDOS",IF(SUMPRODUCT((AD1491=$AD$989:$AD$1558)*(AH1491=$AH$989:$AH$1558)*((AS1491&lt;$AT$989:$AT$1558)*(AT1491&gt;$AS$989:$AS$1558))*(ROW($AD$989:$AD$1558)&lt;&gt;ROW(AD1491)))&gt;0,"Cruzado","Sin cruce")))</f>
        <v>Sin cruce</v>
      </c>
      <c r="AW1491" s="104" t="str">
        <f t="shared" si="713"/>
        <v>PS5PRINCIPALA</v>
      </c>
      <c r="AX1491" s="104" t="str" cm="1">
        <f t="array" ref="AX1491">IF(AW1491="","",IF(SUMPRODUCT((AW1491=$AW$7:$AW$2042)*(AH1491=$AH$7:$AH$2042)*(AN1491=$AN$7:$AN$2042)*(AO1491=$AO$7:$AO$2042)*(ROW($AW$7:$AW$2042)&lt;&gt;ROW(AW1491))*((R1491=0)*($R$7:$R$2042&gt;0)+(R1491&gt;0)*($R$7:$R$2042=0)))&gt;0,"SALONES UNIDOS",IF(SUMPRODUCT((AW1491=$AW$7:$AW$2042)*(AH1491=$AH$7:$AH$2042)*((AN1491&lt;$AO$7:$AO$2042)*(AO1491&gt;$AN$7:$AN$2042))*(ROW($AW$7:$AW$2042)&lt;&gt;ROW(AW1491)))&gt;0,"Cruzado","Sin cruce")))</f>
        <v>Sin cruce</v>
      </c>
    </row>
    <row r="1492" spans="2:50" ht="19.8" hidden="1" customHeight="1" x14ac:dyDescent="0.25">
      <c r="B1492" s="494" t="s">
        <v>314</v>
      </c>
      <c r="C1492" s="369" t="s">
        <v>971</v>
      </c>
      <c r="D1492" s="369">
        <v>20261</v>
      </c>
      <c r="E1492" s="373" t="s">
        <v>280</v>
      </c>
      <c r="F1492" s="370" t="s">
        <v>291</v>
      </c>
      <c r="G1492" s="373" t="s">
        <v>296</v>
      </c>
      <c r="H1492" s="373">
        <v>5</v>
      </c>
      <c r="I1492" s="373" t="s">
        <v>278</v>
      </c>
      <c r="J1492" s="373" t="s">
        <v>278</v>
      </c>
      <c r="K1492" s="194" t="s">
        <v>759</v>
      </c>
      <c r="L1492" s="364" t="s">
        <v>1029</v>
      </c>
      <c r="M1492" s="364" t="s">
        <v>346</v>
      </c>
      <c r="N1492" s="364" t="s">
        <v>339</v>
      </c>
      <c r="O1492" s="373" t="s">
        <v>315</v>
      </c>
      <c r="P1492" s="364">
        <v>3</v>
      </c>
      <c r="Q1492" s="364">
        <v>0</v>
      </c>
      <c r="R1492" s="369">
        <v>3</v>
      </c>
      <c r="S1492" s="364">
        <v>4</v>
      </c>
      <c r="T1492" s="8"/>
      <c r="U1492" s="374">
        <v>30</v>
      </c>
      <c r="V1492" s="370">
        <v>40139812</v>
      </c>
      <c r="W1492" s="373" t="s">
        <v>27</v>
      </c>
      <c r="X1492" s="364" t="s">
        <v>315</v>
      </c>
      <c r="Y1492" s="364" t="s">
        <v>556</v>
      </c>
      <c r="Z1492" s="364"/>
      <c r="AA1492" s="364"/>
      <c r="AB1492" s="364" t="s">
        <v>867</v>
      </c>
      <c r="AC1492" s="364"/>
      <c r="AD1492" s="369"/>
      <c r="AE1492" s="370"/>
      <c r="AF1492" s="370"/>
      <c r="AG1492" s="370" t="s">
        <v>559</v>
      </c>
      <c r="AH1492" s="364">
        <v>2</v>
      </c>
      <c r="AI1492" s="364">
        <v>14</v>
      </c>
      <c r="AJ1492" s="364">
        <v>20</v>
      </c>
      <c r="AK1492" s="364">
        <v>16</v>
      </c>
      <c r="AL1492" s="364">
        <v>50</v>
      </c>
      <c r="AM1492" s="22">
        <f t="shared" si="712"/>
        <v>3</v>
      </c>
      <c r="AN1492" s="104">
        <f t="shared" si="708"/>
        <v>0.59722222222222221</v>
      </c>
      <c r="AO1492" s="104">
        <f t="shared" si="709"/>
        <v>0.70138888888888884</v>
      </c>
      <c r="AP1492" s="22" t="str" cm="1">
        <f t="array" ref="AP1492">IF(W1492="","",IF(SUMPRODUCT((W1492=$W$7:$W$2042)*(AH1492=$AH$7:$AH$2042)*(AN1492=$AN$7:$AN$2042)*(AO1492=$AO$7:$AO$2042)*(ROW($W$7:$W$2042)&lt;&gt;ROW(W1492))*((R1492=0)*($R$7:$R$2042&gt;0)+(R1492&gt;0)*($R$7:$R$2042=0)))&gt;0,"SALONES UNIDOS",IF(SUMPRODUCT((W1492=$W$7:$W$2042)*(AH1492=$AH$7:$AH$2042)*((AN1492&lt;$AO$7:$AO$2042)*(AO1492&gt;$AN$7:$AN$2042))*(ROW($W$7:$W$2042)&lt;&gt;ROW(W1492)))&gt;0,"Cruzado","Sin cruce")))</f>
        <v>Sin cruce</v>
      </c>
      <c r="AQ1492" s="104">
        <f>AN1492</f>
        <v>0.59722222222222221</v>
      </c>
      <c r="AR1492" s="104">
        <f>AO1492</f>
        <v>0.70138888888888884</v>
      </c>
      <c r="AS1492" s="22"/>
      <c r="AT1492" s="22"/>
      <c r="AU1492" s="361" t="str" cm="1">
        <f t="array" ref="AU1492">IF(AB1492="","",IF(SUMPRODUCT((AB1492=$AB$989:$AB$1558)*(AH1492=$AH$989:$AH$1558)*(AQ1492=$AQ$989:$AQ$1558)*(AR1492=$AR$989:$AR$1558)*(ROW($AB$989:$AB$1558)&lt;&gt;ROW(AB1492))*((R1492=0)*($R$989:$R$1558&gt;0)+(R1492&gt;0)*($R$989:$R$1558=0)))&gt;0,"SALONES UNIDOS",IF(SUMPRODUCT((AB1492=$AB$989:$AB$1558)*(AH1492=$AH$989:$AH$1558)*((AQ1492&lt;$AR$989:$AR$1558)*(AR1492&gt;$AQ$989:$AQ$1558))*(ROW($AB$989:$AB$1558)&lt;&gt;ROW(AB1492)))&gt;0,"Cruzado","Sin cruce")))</f>
        <v>Sin cruce</v>
      </c>
      <c r="AV1492" s="361" t="str" cm="1">
        <f t="array" ref="AV1492">IF(AD1492="","",IF(SUMPRODUCT((AD1492=$AD$989:$AD$1558)*(AH1492=$AH$989:$AH$1558)*(AS1492=$AS$989:$AS$1558)*(AT1492=$AT$989:$AT$1558)*(ROW($AD$989:$AD$1558)&lt;&gt;ROW(AD1492))*((R1492=0)*($R$989:$R$1558&gt;0)+(R1492&gt;0)*($R$989:$R$1558=0)))&gt;0,"SALONES UNIDOS",IF(SUMPRODUCT((AD1492=$AD$989:$AD$1558)*(AH1492=$AH$989:$AH$1558)*((AS1492&lt;$AT$989:$AT$1558)*(AT1492&gt;$AS$989:$AS$1558))*(ROW($AD$989:$AD$1558)&lt;&gt;ROW(AD1492)))&gt;0,"Cruzado","Sin cruce")))</f>
        <v/>
      </c>
      <c r="AW1492" s="104" t="str">
        <f t="shared" si="713"/>
        <v>PS5PRINCIPALA</v>
      </c>
      <c r="AX1492" s="104" t="str" cm="1">
        <f t="array" ref="AX1492">IF(AW1492="","",IF(SUMPRODUCT((AW1492=$AW$7:$AW$2042)*(AH1492=$AH$7:$AH$2042)*(AN1492=$AN$7:$AN$2042)*(AO1492=$AO$7:$AO$2042)*(ROW($AW$7:$AW$2042)&lt;&gt;ROW(AW1492))*((R1492=0)*($R$7:$R$2042&gt;0)+(R1492&gt;0)*($R$7:$R$2042=0)))&gt;0,"SALONES UNIDOS",IF(SUMPRODUCT((AW1492=$AW$7:$AW$2042)*(AH1492=$AH$7:$AH$2042)*((AN1492&lt;$AO$7:$AO$2042)*(AO1492&gt;$AN$7:$AN$2042))*(ROW($AW$7:$AW$2042)&lt;&gt;ROW(AW1492)))&gt;0,"Cruzado","Sin cruce")))</f>
        <v>Sin cruce</v>
      </c>
    </row>
    <row r="1493" spans="2:50" ht="19.8" hidden="1" customHeight="1" x14ac:dyDescent="0.25">
      <c r="B1493" s="494" t="s">
        <v>314</v>
      </c>
      <c r="C1493" s="369" t="s">
        <v>971</v>
      </c>
      <c r="D1493" s="369">
        <v>20261</v>
      </c>
      <c r="E1493" s="373" t="s">
        <v>280</v>
      </c>
      <c r="F1493" s="370" t="s">
        <v>291</v>
      </c>
      <c r="G1493" s="373" t="s">
        <v>296</v>
      </c>
      <c r="H1493" s="373">
        <v>5</v>
      </c>
      <c r="I1493" s="373" t="s">
        <v>552</v>
      </c>
      <c r="J1493" s="373" t="s">
        <v>278</v>
      </c>
      <c r="K1493" s="194" t="s">
        <v>759</v>
      </c>
      <c r="L1493" s="364" t="s">
        <v>1029</v>
      </c>
      <c r="M1493" s="364" t="s">
        <v>346</v>
      </c>
      <c r="N1493" s="364" t="s">
        <v>339</v>
      </c>
      <c r="O1493" s="373" t="s">
        <v>315</v>
      </c>
      <c r="P1493" s="364">
        <v>0</v>
      </c>
      <c r="Q1493" s="364">
        <v>2</v>
      </c>
      <c r="R1493" s="369">
        <v>2</v>
      </c>
      <c r="S1493" s="364">
        <v>4</v>
      </c>
      <c r="T1493" s="8"/>
      <c r="U1493" s="374">
        <v>15</v>
      </c>
      <c r="V1493" s="370">
        <v>40139812</v>
      </c>
      <c r="W1493" s="373" t="s">
        <v>27</v>
      </c>
      <c r="X1493" s="364" t="s">
        <v>315</v>
      </c>
      <c r="Y1493" s="364" t="s">
        <v>556</v>
      </c>
      <c r="Z1493" s="364"/>
      <c r="AA1493" s="364"/>
      <c r="AB1493" s="370"/>
      <c r="AC1493" s="364"/>
      <c r="AD1493" s="364" t="s">
        <v>849</v>
      </c>
      <c r="AE1493" s="370"/>
      <c r="AF1493" s="370"/>
      <c r="AG1493" s="370" t="s">
        <v>301</v>
      </c>
      <c r="AH1493" s="364">
        <v>2</v>
      </c>
      <c r="AI1493" s="364">
        <v>16</v>
      </c>
      <c r="AJ1493" s="364">
        <v>50</v>
      </c>
      <c r="AK1493" s="364">
        <v>18</v>
      </c>
      <c r="AL1493" s="364">
        <v>30</v>
      </c>
      <c r="AM1493" s="22">
        <f t="shared" si="712"/>
        <v>2</v>
      </c>
      <c r="AN1493" s="104">
        <f t="shared" si="708"/>
        <v>0.70138888888888884</v>
      </c>
      <c r="AO1493" s="104">
        <f t="shared" si="709"/>
        <v>0.77083333333333337</v>
      </c>
      <c r="AP1493" s="22" t="str" cm="1">
        <f t="array" ref="AP1493">IF(W1493="","",IF(SUMPRODUCT((W1493=$W$7:$W$2042)*(AH1493=$AH$7:$AH$2042)*(AN1493=$AN$7:$AN$2042)*(AO1493=$AO$7:$AO$2042)*(ROW($W$7:$W$2042)&lt;&gt;ROW(W1493))*((R1493=0)*($R$7:$R$2042&gt;0)+(R1493&gt;0)*($R$7:$R$2042=0)))&gt;0,"SALONES UNIDOS",IF(SUMPRODUCT((W1493=$W$7:$W$2042)*(AH1493=$AH$7:$AH$2042)*((AN1493&lt;$AO$7:$AO$2042)*(AO1493&gt;$AN$7:$AN$2042))*(ROW($W$7:$W$2042)&lt;&gt;ROW(W1493)))&gt;0,"Cruzado","Sin cruce")))</f>
        <v>Sin cruce</v>
      </c>
      <c r="AQ1493" s="22"/>
      <c r="AR1493" s="22"/>
      <c r="AS1493" s="104">
        <f t="shared" ref="AS1493:AS1494" si="724">AN1493</f>
        <v>0.70138888888888884</v>
      </c>
      <c r="AT1493" s="104">
        <f t="shared" ref="AT1493:AT1494" si="725">AO1493</f>
        <v>0.77083333333333337</v>
      </c>
      <c r="AU1493" s="361" t="str" cm="1">
        <f t="array" ref="AU1493">IF(AB1493="","",IF(SUMPRODUCT((AB1493=$AB$989:$AB$1558)*(AH1493=$AH$989:$AH$1558)*(AQ1493=$AQ$989:$AQ$1558)*(AR1493=$AR$989:$AR$1558)*(ROW($AB$989:$AB$1558)&lt;&gt;ROW(AB1493))*((R1493=0)*($R$989:$R$1558&gt;0)+(R1493&gt;0)*($R$989:$R$1558=0)))&gt;0,"SALONES UNIDOS",IF(SUMPRODUCT((AB1493=$AB$989:$AB$1558)*(AH1493=$AH$989:$AH$1558)*((AQ1493&lt;$AR$989:$AR$1558)*(AR1493&gt;$AQ$989:$AQ$1558))*(ROW($AB$989:$AB$1558)&lt;&gt;ROW(AB1493)))&gt;0,"Cruzado","Sin cruce")))</f>
        <v/>
      </c>
      <c r="AV1493" s="361" t="str" cm="1">
        <f t="array" ref="AV1493">IF(AD1493="","",IF(SUMPRODUCT((AD1493=$AD$989:$AD$1558)*(AH1493=$AH$989:$AH$1558)*(AS1493=$AS$989:$AS$1558)*(AT1493=$AT$989:$AT$1558)*(ROW($AD$989:$AD$1558)&lt;&gt;ROW(AD1493))*((R1493=0)*($R$989:$R$1558&gt;0)+(R1493&gt;0)*($R$989:$R$1558=0)))&gt;0,"SALONES UNIDOS",IF(SUMPRODUCT((AD1493=$AD$989:$AD$1558)*(AH1493=$AH$989:$AH$1558)*((AS1493&lt;$AT$989:$AT$1558)*(AT1493&gt;$AS$989:$AS$1558))*(ROW($AD$989:$AD$1558)&lt;&gt;ROW(AD1493)))&gt;0,"Cruzado","Sin cruce")))</f>
        <v>Sin cruce</v>
      </c>
      <c r="AW1493" s="104" t="str">
        <f t="shared" si="713"/>
        <v>PS5PRINCIPALA</v>
      </c>
      <c r="AX1493" s="104" t="str" cm="1">
        <f t="array" ref="AX1493">IF(AW1493="","",IF(SUMPRODUCT((AW1493=$AW$7:$AW$2042)*(AH1493=$AH$7:$AH$2042)*(AN1493=$AN$7:$AN$2042)*(AO1493=$AO$7:$AO$2042)*(ROW($AW$7:$AW$2042)&lt;&gt;ROW(AW1493))*((R1493=0)*($R$7:$R$2042&gt;0)+(R1493&gt;0)*($R$7:$R$2042=0)))&gt;0,"SALONES UNIDOS",IF(SUMPRODUCT((AW1493=$AW$7:$AW$2042)*(AH1493=$AH$7:$AH$2042)*((AN1493&lt;$AO$7:$AO$2042)*(AO1493&gt;$AN$7:$AN$2042))*(ROW($AW$7:$AW$2042)&lt;&gt;ROW(AW1493)))&gt;0,"Cruzado","Sin cruce")))</f>
        <v>Sin cruce</v>
      </c>
    </row>
    <row r="1494" spans="2:50" ht="19.8" hidden="1" customHeight="1" x14ac:dyDescent="0.25">
      <c r="B1494" s="494" t="s">
        <v>314</v>
      </c>
      <c r="C1494" s="369" t="s">
        <v>971</v>
      </c>
      <c r="D1494" s="369">
        <v>20261</v>
      </c>
      <c r="E1494" s="373" t="s">
        <v>280</v>
      </c>
      <c r="F1494" s="370" t="s">
        <v>291</v>
      </c>
      <c r="G1494" s="373" t="s">
        <v>296</v>
      </c>
      <c r="H1494" s="373">
        <v>5</v>
      </c>
      <c r="I1494" s="373" t="s">
        <v>560</v>
      </c>
      <c r="J1494" s="373" t="s">
        <v>278</v>
      </c>
      <c r="K1494" s="194" t="s">
        <v>759</v>
      </c>
      <c r="L1494" s="364" t="s">
        <v>1029</v>
      </c>
      <c r="M1494" s="364" t="s">
        <v>346</v>
      </c>
      <c r="N1494" s="364" t="s">
        <v>339</v>
      </c>
      <c r="O1494" s="373" t="s">
        <v>315</v>
      </c>
      <c r="P1494" s="364">
        <v>0</v>
      </c>
      <c r="Q1494" s="364">
        <v>2</v>
      </c>
      <c r="R1494" s="369">
        <v>2</v>
      </c>
      <c r="S1494" s="364">
        <v>4</v>
      </c>
      <c r="T1494" s="8"/>
      <c r="U1494" s="374">
        <v>15</v>
      </c>
      <c r="V1494" s="370">
        <v>40139812</v>
      </c>
      <c r="W1494" s="373" t="s">
        <v>27</v>
      </c>
      <c r="X1494" s="364" t="s">
        <v>315</v>
      </c>
      <c r="Y1494" s="364" t="s">
        <v>556</v>
      </c>
      <c r="Z1494" s="364"/>
      <c r="AA1494" s="364"/>
      <c r="AB1494" s="370"/>
      <c r="AC1494" s="364"/>
      <c r="AD1494" s="364" t="s">
        <v>849</v>
      </c>
      <c r="AE1494" s="370"/>
      <c r="AF1494" s="370"/>
      <c r="AG1494" s="370" t="s">
        <v>301</v>
      </c>
      <c r="AH1494" s="364">
        <v>2</v>
      </c>
      <c r="AI1494" s="364">
        <v>18</v>
      </c>
      <c r="AJ1494" s="364">
        <v>30</v>
      </c>
      <c r="AK1494" s="364">
        <v>20</v>
      </c>
      <c r="AL1494" s="364">
        <v>10</v>
      </c>
      <c r="AM1494" s="22">
        <f t="shared" si="712"/>
        <v>2</v>
      </c>
      <c r="AN1494" s="104">
        <f t="shared" si="708"/>
        <v>0.77083333333333337</v>
      </c>
      <c r="AO1494" s="104">
        <f t="shared" si="709"/>
        <v>0.84027777777777779</v>
      </c>
      <c r="AP1494" s="22" t="str" cm="1">
        <f t="array" ref="AP1494">IF(W1494="","",IF(SUMPRODUCT((W1494=$W$7:$W$2042)*(AH1494=$AH$7:$AH$2042)*(AN1494=$AN$7:$AN$2042)*(AO1494=$AO$7:$AO$2042)*(ROW($W$7:$W$2042)&lt;&gt;ROW(W1494))*((R1494=0)*($R$7:$R$2042&gt;0)+(R1494&gt;0)*($R$7:$R$2042=0)))&gt;0,"SALONES UNIDOS",IF(SUMPRODUCT((W1494=$W$7:$W$2042)*(AH1494=$AH$7:$AH$2042)*((AN1494&lt;$AO$7:$AO$2042)*(AO1494&gt;$AN$7:$AN$2042))*(ROW($W$7:$W$2042)&lt;&gt;ROW(W1494)))&gt;0,"Cruzado","Sin cruce")))</f>
        <v>Sin cruce</v>
      </c>
      <c r="AQ1494" s="22"/>
      <c r="AR1494" s="22"/>
      <c r="AS1494" s="104">
        <f t="shared" si="724"/>
        <v>0.77083333333333337</v>
      </c>
      <c r="AT1494" s="104">
        <f t="shared" si="725"/>
        <v>0.84027777777777779</v>
      </c>
      <c r="AU1494" s="361" t="str" cm="1">
        <f t="array" ref="AU1494">IF(AB1494="","",IF(SUMPRODUCT((AB1494=$AB$989:$AB$1558)*(AH1494=$AH$989:$AH$1558)*(AQ1494=$AQ$989:$AQ$1558)*(AR1494=$AR$989:$AR$1558)*(ROW($AB$989:$AB$1558)&lt;&gt;ROW(AB1494))*((R1494=0)*($R$989:$R$1558&gt;0)+(R1494&gt;0)*($R$989:$R$1558=0)))&gt;0,"SALONES UNIDOS",IF(SUMPRODUCT((AB1494=$AB$989:$AB$1558)*(AH1494=$AH$989:$AH$1558)*((AQ1494&lt;$AR$989:$AR$1558)*(AR1494&gt;$AQ$989:$AQ$1558))*(ROW($AB$989:$AB$1558)&lt;&gt;ROW(AB1494)))&gt;0,"Cruzado","Sin cruce")))</f>
        <v/>
      </c>
      <c r="AV1494" s="361" t="str" cm="1">
        <f t="array" ref="AV1494">IF(AD1494="","",IF(SUMPRODUCT((AD1494=$AD$989:$AD$1558)*(AH1494=$AH$989:$AH$1558)*(AS1494=$AS$989:$AS$1558)*(AT1494=$AT$989:$AT$1558)*(ROW($AD$989:$AD$1558)&lt;&gt;ROW(AD1494))*((R1494=0)*($R$989:$R$1558&gt;0)+(R1494&gt;0)*($R$989:$R$1558=0)))&gt;0,"SALONES UNIDOS",IF(SUMPRODUCT((AD1494=$AD$989:$AD$1558)*(AH1494=$AH$989:$AH$1558)*((AS1494&lt;$AT$989:$AT$1558)*(AT1494&gt;$AS$989:$AS$1558))*(ROW($AD$989:$AD$1558)&lt;&gt;ROW(AD1494)))&gt;0,"Cruzado","Sin cruce")))</f>
        <v>Sin cruce</v>
      </c>
      <c r="AW1494" s="104" t="str">
        <f t="shared" si="713"/>
        <v>PS5PRINCIPALA</v>
      </c>
      <c r="AX1494" s="104" t="str" cm="1">
        <f t="array" ref="AX1494">IF(AW1494="","",IF(SUMPRODUCT((AW1494=$AW$7:$AW$2042)*(AH1494=$AH$7:$AH$2042)*(AN1494=$AN$7:$AN$2042)*(AO1494=$AO$7:$AO$2042)*(ROW($AW$7:$AW$2042)&lt;&gt;ROW(AW1494))*((R1494=0)*($R$7:$R$2042&gt;0)+(R1494&gt;0)*($R$7:$R$2042=0)))&gt;0,"SALONES UNIDOS",IF(SUMPRODUCT((AW1494=$AW$7:$AW$2042)*(AH1494=$AH$7:$AH$2042)*((AN1494&lt;$AO$7:$AO$2042)*(AO1494&gt;$AN$7:$AN$2042))*(ROW($AW$7:$AW$2042)&lt;&gt;ROW(AW1494)))&gt;0,"Cruzado","Sin cruce")))</f>
        <v>Sin cruce</v>
      </c>
    </row>
    <row r="1495" spans="2:50" ht="19.8" hidden="1" customHeight="1" x14ac:dyDescent="0.25">
      <c r="B1495" s="494" t="s">
        <v>314</v>
      </c>
      <c r="C1495" s="369" t="s">
        <v>971</v>
      </c>
      <c r="D1495" s="369">
        <v>20261</v>
      </c>
      <c r="E1495" s="373" t="s">
        <v>280</v>
      </c>
      <c r="F1495" s="370" t="s">
        <v>291</v>
      </c>
      <c r="G1495" s="373" t="s">
        <v>296</v>
      </c>
      <c r="H1495" s="373">
        <v>5</v>
      </c>
      <c r="I1495" s="373" t="s">
        <v>278</v>
      </c>
      <c r="J1495" s="373" t="s">
        <v>278</v>
      </c>
      <c r="K1495" s="194" t="s">
        <v>760</v>
      </c>
      <c r="L1495" s="364" t="s">
        <v>1030</v>
      </c>
      <c r="M1495" s="364" t="s">
        <v>317</v>
      </c>
      <c r="N1495" s="364" t="s">
        <v>339</v>
      </c>
      <c r="O1495" s="373" t="s">
        <v>321</v>
      </c>
      <c r="P1495" s="364">
        <v>2</v>
      </c>
      <c r="Q1495" s="364">
        <v>2</v>
      </c>
      <c r="R1495" s="369">
        <v>4</v>
      </c>
      <c r="S1495" s="364">
        <v>3</v>
      </c>
      <c r="T1495" s="8"/>
      <c r="U1495" s="374">
        <v>30</v>
      </c>
      <c r="V1495" s="370">
        <v>21788742</v>
      </c>
      <c r="W1495" s="373" t="s">
        <v>250</v>
      </c>
      <c r="X1495" s="364" t="s">
        <v>321</v>
      </c>
      <c r="Y1495" s="364" t="s">
        <v>556</v>
      </c>
      <c r="Z1495" s="364"/>
      <c r="AA1495" s="364"/>
      <c r="AB1495" s="370"/>
      <c r="AC1495" s="364"/>
      <c r="AD1495" s="369"/>
      <c r="AE1495" s="370"/>
      <c r="AF1495" s="370"/>
      <c r="AG1495" s="370" t="s">
        <v>319</v>
      </c>
      <c r="AH1495" s="364">
        <v>5</v>
      </c>
      <c r="AI1495" s="364">
        <v>8</v>
      </c>
      <c r="AJ1495" s="364">
        <v>30</v>
      </c>
      <c r="AK1495" s="364">
        <v>11</v>
      </c>
      <c r="AL1495" s="364">
        <v>50</v>
      </c>
      <c r="AM1495" s="22">
        <f t="shared" si="712"/>
        <v>4</v>
      </c>
      <c r="AN1495" s="104">
        <f t="shared" si="708"/>
        <v>0.35416666666666663</v>
      </c>
      <c r="AO1495" s="104">
        <f t="shared" si="709"/>
        <v>0.49305555555555552</v>
      </c>
      <c r="AP1495" s="22" t="str" cm="1">
        <f t="array" ref="AP1495">IF(W1495="","",IF(SUMPRODUCT((W1495=$W$7:$W$2042)*(AH1495=$AH$7:$AH$2042)*(AN1495=$AN$7:$AN$2042)*(AO1495=$AO$7:$AO$2042)*(ROW($W$7:$W$2042)&lt;&gt;ROW(W1495))*((R1495=0)*($R$7:$R$2042&gt;0)+(R1495&gt;0)*($R$7:$R$2042=0)))&gt;0,"SALONES UNIDOS",IF(SUMPRODUCT((W1495=$W$7:$W$2042)*(AH1495=$AH$7:$AH$2042)*((AN1495&lt;$AO$7:$AO$2042)*(AO1495&gt;$AN$7:$AN$2042))*(ROW($W$7:$W$2042)&lt;&gt;ROW(W1495)))&gt;0,"Cruzado","Sin cruce")))</f>
        <v>Sin cruce</v>
      </c>
      <c r="AQ1495" s="104"/>
      <c r="AR1495" s="104"/>
      <c r="AS1495" s="22"/>
      <c r="AT1495" s="22"/>
      <c r="AU1495" s="361" t="str" cm="1">
        <f t="array" ref="AU1495">IF(AB1495="","",IF(SUMPRODUCT((AB1495=$AB$989:$AB$1558)*(AH1495=$AH$989:$AH$1558)*(AQ1495=$AQ$989:$AQ$1558)*(AR1495=$AR$989:$AR$1558)*(ROW($AB$989:$AB$1558)&lt;&gt;ROW(AB1495))*((R1495=0)*($R$989:$R$1558&gt;0)+(R1495&gt;0)*($R$989:$R$1558=0)))&gt;0,"SALONES UNIDOS",IF(SUMPRODUCT((AB1495=$AB$989:$AB$1558)*(AH1495=$AH$989:$AH$1558)*((AQ1495&lt;$AR$989:$AR$1558)*(AR1495&gt;$AQ$989:$AQ$1558))*(ROW($AB$989:$AB$1558)&lt;&gt;ROW(AB1495)))&gt;0,"Cruzado","Sin cruce")))</f>
        <v/>
      </c>
      <c r="AV1495" s="361" t="str" cm="1">
        <f t="array" ref="AV1495">IF(AD1495="","",IF(SUMPRODUCT((AD1495=$AD$989:$AD$1558)*(AH1495=$AH$989:$AH$1558)*(AS1495=$AS$989:$AS$1558)*(AT1495=$AT$989:$AT$1558)*(ROW($AD$989:$AD$1558)&lt;&gt;ROW(AD1495))*((R1495=0)*($R$989:$R$1558&gt;0)+(R1495&gt;0)*($R$989:$R$1558=0)))&gt;0,"SALONES UNIDOS",IF(SUMPRODUCT((AD1495=$AD$989:$AD$1558)*(AH1495=$AH$989:$AH$1558)*((AS1495&lt;$AT$989:$AT$1558)*(AT1495&gt;$AS$989:$AS$1558))*(ROW($AD$989:$AD$1558)&lt;&gt;ROW(AD1495)))&gt;0,"Cruzado","Sin cruce")))</f>
        <v/>
      </c>
      <c r="AW1495" s="104" t="str">
        <f t="shared" si="713"/>
        <v>PS5PRINCIPALA</v>
      </c>
      <c r="AX1495" s="104" t="str" cm="1">
        <f t="array" ref="AX1495">IF(AW1495="","",IF(SUMPRODUCT((AW1495=$AW$7:$AW$2042)*(AH1495=$AH$7:$AH$2042)*(AN1495=$AN$7:$AN$2042)*(AO1495=$AO$7:$AO$2042)*(ROW($AW$7:$AW$2042)&lt;&gt;ROW(AW1495))*((R1495=0)*($R$7:$R$2042&gt;0)+(R1495&gt;0)*($R$7:$R$2042=0)))&gt;0,"SALONES UNIDOS",IF(SUMPRODUCT((AW1495=$AW$7:$AW$2042)*(AH1495=$AH$7:$AH$2042)*((AN1495&lt;$AO$7:$AO$2042)*(AO1495&gt;$AN$7:$AN$2042))*(ROW($AW$7:$AW$2042)&lt;&gt;ROW(AW1495)))&gt;0,"Cruzado","Sin cruce")))</f>
        <v>Sin cruce</v>
      </c>
    </row>
    <row r="1496" spans="2:50" ht="19.8" hidden="1" customHeight="1" x14ac:dyDescent="0.25">
      <c r="B1496" s="494" t="s">
        <v>314</v>
      </c>
      <c r="C1496" s="369" t="s">
        <v>971</v>
      </c>
      <c r="D1496" s="369">
        <v>20261</v>
      </c>
      <c r="E1496" s="373" t="s">
        <v>280</v>
      </c>
      <c r="F1496" s="370" t="s">
        <v>291</v>
      </c>
      <c r="G1496" s="373" t="s">
        <v>296</v>
      </c>
      <c r="H1496" s="373">
        <v>5</v>
      </c>
      <c r="I1496" s="373" t="s">
        <v>278</v>
      </c>
      <c r="J1496" s="373" t="s">
        <v>278</v>
      </c>
      <c r="K1496" s="194" t="s">
        <v>761</v>
      </c>
      <c r="L1496" s="364" t="s">
        <v>1031</v>
      </c>
      <c r="M1496" s="364" t="s">
        <v>317</v>
      </c>
      <c r="N1496" s="364" t="s">
        <v>339</v>
      </c>
      <c r="O1496" s="373" t="s">
        <v>315</v>
      </c>
      <c r="P1496" s="364">
        <v>2</v>
      </c>
      <c r="Q1496" s="364">
        <v>2</v>
      </c>
      <c r="R1496" s="369">
        <v>4</v>
      </c>
      <c r="S1496" s="364">
        <v>3</v>
      </c>
      <c r="T1496" s="8"/>
      <c r="U1496" s="374">
        <v>30</v>
      </c>
      <c r="V1496" s="370">
        <v>21863060</v>
      </c>
      <c r="W1496" s="373" t="s">
        <v>1044</v>
      </c>
      <c r="X1496" s="364" t="s">
        <v>315</v>
      </c>
      <c r="Y1496" s="364" t="s">
        <v>869</v>
      </c>
      <c r="Z1496" s="364"/>
      <c r="AA1496" s="364"/>
      <c r="AB1496" s="364" t="s">
        <v>867</v>
      </c>
      <c r="AC1496" s="364"/>
      <c r="AD1496" s="369"/>
      <c r="AE1496" s="370"/>
      <c r="AF1496" s="370"/>
      <c r="AG1496" s="370" t="s">
        <v>319</v>
      </c>
      <c r="AH1496" s="364">
        <v>5</v>
      </c>
      <c r="AI1496" s="364">
        <v>15</v>
      </c>
      <c r="AJ1496" s="364">
        <v>10</v>
      </c>
      <c r="AK1496" s="364">
        <v>18</v>
      </c>
      <c r="AL1496" s="364">
        <v>30</v>
      </c>
      <c r="AM1496" s="22">
        <f t="shared" si="712"/>
        <v>4</v>
      </c>
      <c r="AN1496" s="104">
        <f t="shared" si="708"/>
        <v>0.63194444444444442</v>
      </c>
      <c r="AO1496" s="104">
        <f t="shared" si="709"/>
        <v>0.77083333333333337</v>
      </c>
      <c r="AP1496" s="22" t="str" cm="1">
        <f t="array" ref="AP1496">IF(W1496="","",IF(SUMPRODUCT((W1496=$W$7:$W$2042)*(AH1496=$AH$7:$AH$2042)*(AN1496=$AN$7:$AN$2042)*(AO1496=$AO$7:$AO$2042)*(ROW($W$7:$W$2042)&lt;&gt;ROW(W1496))*((R1496=0)*($R$7:$R$2042&gt;0)+(R1496&gt;0)*($R$7:$R$2042=0)))&gt;0,"SALONES UNIDOS",IF(SUMPRODUCT((W1496=$W$7:$W$2042)*(AH1496=$AH$7:$AH$2042)*((AN1496&lt;$AO$7:$AO$2042)*(AO1496&gt;$AN$7:$AN$2042))*(ROW($W$7:$W$2042)&lt;&gt;ROW(W1496)))&gt;0,"Cruzado","Sin cruce")))</f>
        <v>Sin cruce</v>
      </c>
      <c r="AQ1496" s="104">
        <f t="shared" ref="AQ1496:AQ1499" si="726">AN1496</f>
        <v>0.63194444444444442</v>
      </c>
      <c r="AR1496" s="104">
        <f t="shared" ref="AR1496:AR1499" si="727">AO1496</f>
        <v>0.77083333333333337</v>
      </c>
      <c r="AS1496" s="22"/>
      <c r="AT1496" s="22"/>
      <c r="AU1496" s="361" t="str" cm="1">
        <f t="array" ref="AU1496">IF(AB1496="","",IF(SUMPRODUCT((AB1496=$AB$989:$AB$1558)*(AH1496=$AH$989:$AH$1558)*(AQ1496=$AQ$989:$AQ$1558)*(AR1496=$AR$989:$AR$1558)*(ROW($AB$989:$AB$1558)&lt;&gt;ROW(AB1496))*((R1496=0)*($R$989:$R$1558&gt;0)+(R1496&gt;0)*($R$989:$R$1558=0)))&gt;0,"SALONES UNIDOS",IF(SUMPRODUCT((AB1496=$AB$989:$AB$1558)*(AH1496=$AH$989:$AH$1558)*((AQ1496&lt;$AR$989:$AR$1558)*(AR1496&gt;$AQ$989:$AQ$1558))*(ROW($AB$989:$AB$1558)&lt;&gt;ROW(AB1496)))&gt;0,"Cruzado","Sin cruce")))</f>
        <v>Sin cruce</v>
      </c>
      <c r="AV1496" s="361" t="str" cm="1">
        <f t="array" ref="AV1496">IF(AD1496="","",IF(SUMPRODUCT((AD1496=$AD$989:$AD$1558)*(AH1496=$AH$989:$AH$1558)*(AS1496=$AS$989:$AS$1558)*(AT1496=$AT$989:$AT$1558)*(ROW($AD$989:$AD$1558)&lt;&gt;ROW(AD1496))*((R1496=0)*($R$989:$R$1558&gt;0)+(R1496&gt;0)*($R$989:$R$1558=0)))&gt;0,"SALONES UNIDOS",IF(SUMPRODUCT((AD1496=$AD$989:$AD$1558)*(AH1496=$AH$989:$AH$1558)*((AS1496&lt;$AT$989:$AT$1558)*(AT1496&gt;$AS$989:$AS$1558))*(ROW($AD$989:$AD$1558)&lt;&gt;ROW(AD1496)))&gt;0,"Cruzado","Sin cruce")))</f>
        <v/>
      </c>
      <c r="AW1496" s="104" t="str">
        <f t="shared" si="713"/>
        <v>PS5PRINCIPALA</v>
      </c>
      <c r="AX1496" s="104" t="str" cm="1">
        <f t="array" ref="AX1496">IF(AW1496="","",IF(SUMPRODUCT((AW1496=$AW$7:$AW$2042)*(AH1496=$AH$7:$AH$2042)*(AN1496=$AN$7:$AN$2042)*(AO1496=$AO$7:$AO$2042)*(ROW($AW$7:$AW$2042)&lt;&gt;ROW(AW1496))*((R1496=0)*($R$7:$R$2042&gt;0)+(R1496&gt;0)*($R$7:$R$2042=0)))&gt;0,"SALONES UNIDOS",IF(SUMPRODUCT((AW1496=$AW$7:$AW$2042)*(AH1496=$AH$7:$AH$2042)*((AN1496&lt;$AO$7:$AO$2042)*(AO1496&gt;$AN$7:$AN$2042))*(ROW($AW$7:$AW$2042)&lt;&gt;ROW(AW1496)))&gt;0,"Cruzado","Sin cruce")))</f>
        <v>Sin cruce</v>
      </c>
    </row>
    <row r="1497" spans="2:50" ht="19.8" hidden="1" customHeight="1" x14ac:dyDescent="0.25">
      <c r="B1497" s="494" t="s">
        <v>314</v>
      </c>
      <c r="C1497" s="369" t="s">
        <v>971</v>
      </c>
      <c r="D1497" s="369">
        <v>20261</v>
      </c>
      <c r="E1497" s="373" t="s">
        <v>280</v>
      </c>
      <c r="F1497" s="370" t="s">
        <v>291</v>
      </c>
      <c r="G1497" s="373" t="s">
        <v>296</v>
      </c>
      <c r="H1497" s="373">
        <v>5</v>
      </c>
      <c r="I1497" s="373" t="s">
        <v>281</v>
      </c>
      <c r="J1497" s="373" t="s">
        <v>281</v>
      </c>
      <c r="K1497" s="194" t="s">
        <v>754</v>
      </c>
      <c r="L1497" s="364" t="s">
        <v>755</v>
      </c>
      <c r="M1497" s="364" t="s">
        <v>346</v>
      </c>
      <c r="N1497" s="364" t="s">
        <v>339</v>
      </c>
      <c r="O1497" s="373" t="s">
        <v>315</v>
      </c>
      <c r="P1497" s="364">
        <v>1</v>
      </c>
      <c r="Q1497" s="364">
        <v>4</v>
      </c>
      <c r="R1497" s="369">
        <v>5</v>
      </c>
      <c r="S1497" s="364">
        <v>3</v>
      </c>
      <c r="T1497" s="8"/>
      <c r="U1497" s="374">
        <v>30</v>
      </c>
      <c r="V1497" s="370">
        <v>21815710</v>
      </c>
      <c r="W1497" s="373" t="s">
        <v>129</v>
      </c>
      <c r="X1497" s="364" t="s">
        <v>315</v>
      </c>
      <c r="Y1497" s="364" t="s">
        <v>556</v>
      </c>
      <c r="Z1497" s="364"/>
      <c r="AA1497" s="364"/>
      <c r="AB1497" s="364" t="s">
        <v>865</v>
      </c>
      <c r="AC1497" s="364"/>
      <c r="AD1497" s="369"/>
      <c r="AE1497" s="370"/>
      <c r="AF1497" s="370"/>
      <c r="AG1497" s="370" t="s">
        <v>319</v>
      </c>
      <c r="AH1497" s="364">
        <v>1</v>
      </c>
      <c r="AI1497" s="364">
        <v>16</v>
      </c>
      <c r="AJ1497" s="364">
        <v>0</v>
      </c>
      <c r="AK1497" s="364">
        <v>20</v>
      </c>
      <c r="AL1497" s="364">
        <v>10</v>
      </c>
      <c r="AM1497" s="22">
        <f t="shared" si="712"/>
        <v>5</v>
      </c>
      <c r="AN1497" s="104">
        <f t="shared" si="708"/>
        <v>0.66666666666666663</v>
      </c>
      <c r="AO1497" s="104">
        <f t="shared" si="709"/>
        <v>0.84027777777777779</v>
      </c>
      <c r="AP1497" s="22" t="str" cm="1">
        <f t="array" ref="AP1497">IF(W1497="","",IF(SUMPRODUCT((W1497=$W$7:$W$2042)*(AH1497=$AH$7:$AH$2042)*(AN1497=$AN$7:$AN$2042)*(AO1497=$AO$7:$AO$2042)*(ROW($W$7:$W$2042)&lt;&gt;ROW(W1497))*((R1497=0)*($R$7:$R$2042&gt;0)+(R1497&gt;0)*($R$7:$R$2042=0)))&gt;0,"SALONES UNIDOS",IF(SUMPRODUCT((W1497=$W$7:$W$2042)*(AH1497=$AH$7:$AH$2042)*((AN1497&lt;$AO$7:$AO$2042)*(AO1497&gt;$AN$7:$AN$2042))*(ROW($W$7:$W$2042)&lt;&gt;ROW(W1497)))&gt;0,"Cruzado","Sin cruce")))</f>
        <v>Sin cruce</v>
      </c>
      <c r="AQ1497" s="104">
        <f t="shared" si="726"/>
        <v>0.66666666666666663</v>
      </c>
      <c r="AR1497" s="104">
        <f t="shared" si="727"/>
        <v>0.84027777777777779</v>
      </c>
      <c r="AS1497" s="22"/>
      <c r="AT1497" s="22"/>
      <c r="AU1497" s="361" t="str" cm="1">
        <f t="array" ref="AU1497">IF(AB1497="","",IF(SUMPRODUCT((AB1497=$AB$989:$AB$1558)*(AH1497=$AH$989:$AH$1558)*(AQ1497=$AQ$989:$AQ$1558)*(AR1497=$AR$989:$AR$1558)*(ROW($AB$989:$AB$1558)&lt;&gt;ROW(AB1497))*((R1497=0)*($R$989:$R$1558&gt;0)+(R1497&gt;0)*($R$989:$R$1558=0)))&gt;0,"SALONES UNIDOS",IF(SUMPRODUCT((AB1497=$AB$989:$AB$1558)*(AH1497=$AH$989:$AH$1558)*((AQ1497&lt;$AR$989:$AR$1558)*(AR1497&gt;$AQ$989:$AQ$1558))*(ROW($AB$989:$AB$1558)&lt;&gt;ROW(AB1497)))&gt;0,"Cruzado","Sin cruce")))</f>
        <v>Sin cruce</v>
      </c>
      <c r="AV1497" s="361" t="str" cm="1">
        <f t="array" ref="AV1497">IF(AD1497="","",IF(SUMPRODUCT((AD1497=$AD$989:$AD$1558)*(AH1497=$AH$989:$AH$1558)*(AS1497=$AS$989:$AS$1558)*(AT1497=$AT$989:$AT$1558)*(ROW($AD$989:$AD$1558)&lt;&gt;ROW(AD1497))*((R1497=0)*($R$989:$R$1558&gt;0)+(R1497&gt;0)*($R$989:$R$1558=0)))&gt;0,"SALONES UNIDOS",IF(SUMPRODUCT((AD1497=$AD$989:$AD$1558)*(AH1497=$AH$989:$AH$1558)*((AS1497&lt;$AT$989:$AT$1558)*(AT1497&gt;$AS$989:$AS$1558))*(ROW($AD$989:$AD$1558)&lt;&gt;ROW(AD1497)))&gt;0,"Cruzado","Sin cruce")))</f>
        <v/>
      </c>
      <c r="AW1497" s="104" t="str">
        <f t="shared" si="713"/>
        <v>PS5PRINCIPALB</v>
      </c>
      <c r="AX1497" s="104" t="str" cm="1">
        <f t="array" ref="AX1497">IF(AW1497="","",IF(SUMPRODUCT((AW1497=$AW$7:$AW$2042)*(AH1497=$AH$7:$AH$2042)*(AN1497=$AN$7:$AN$2042)*(AO1497=$AO$7:$AO$2042)*(ROW($AW$7:$AW$2042)&lt;&gt;ROW(AW1497))*((R1497=0)*($R$7:$R$2042&gt;0)+(R1497&gt;0)*($R$7:$R$2042=0)))&gt;0,"SALONES UNIDOS",IF(SUMPRODUCT((AW1497=$AW$7:$AW$2042)*(AH1497=$AH$7:$AH$2042)*((AN1497&lt;$AO$7:$AO$2042)*(AO1497&gt;$AN$7:$AN$2042))*(ROW($AW$7:$AW$2042)&lt;&gt;ROW(AW1497)))&gt;0,"Cruzado","Sin cruce")))</f>
        <v>Sin cruce</v>
      </c>
    </row>
    <row r="1498" spans="2:50" ht="19.8" hidden="1" customHeight="1" x14ac:dyDescent="0.25">
      <c r="B1498" s="494" t="s">
        <v>314</v>
      </c>
      <c r="C1498" s="369" t="s">
        <v>971</v>
      </c>
      <c r="D1498" s="369">
        <v>20261</v>
      </c>
      <c r="E1498" s="373" t="s">
        <v>280</v>
      </c>
      <c r="F1498" s="370" t="s">
        <v>291</v>
      </c>
      <c r="G1498" s="373" t="s">
        <v>296</v>
      </c>
      <c r="H1498" s="373">
        <v>5</v>
      </c>
      <c r="I1498" s="373" t="s">
        <v>281</v>
      </c>
      <c r="J1498" s="373" t="s">
        <v>281</v>
      </c>
      <c r="K1498" s="194" t="s">
        <v>343</v>
      </c>
      <c r="L1498" s="364" t="s">
        <v>756</v>
      </c>
      <c r="M1498" s="364" t="s">
        <v>317</v>
      </c>
      <c r="N1498" s="364" t="s">
        <v>339</v>
      </c>
      <c r="O1498" s="373" t="s">
        <v>315</v>
      </c>
      <c r="P1498" s="364">
        <v>3</v>
      </c>
      <c r="Q1498" s="364">
        <v>2</v>
      </c>
      <c r="R1498" s="369">
        <v>5</v>
      </c>
      <c r="S1498" s="364">
        <v>4</v>
      </c>
      <c r="T1498" s="8"/>
      <c r="U1498" s="374">
        <v>30</v>
      </c>
      <c r="V1498" s="370">
        <v>21815710</v>
      </c>
      <c r="W1498" s="373" t="s">
        <v>129</v>
      </c>
      <c r="X1498" s="364" t="s">
        <v>315</v>
      </c>
      <c r="Y1498" s="364" t="s">
        <v>556</v>
      </c>
      <c r="Z1498" s="364"/>
      <c r="AA1498" s="364"/>
      <c r="AB1498" s="364" t="s">
        <v>865</v>
      </c>
      <c r="AC1498" s="364"/>
      <c r="AD1498" s="369"/>
      <c r="AE1498" s="370"/>
      <c r="AF1498" s="370"/>
      <c r="AG1498" s="370" t="s">
        <v>319</v>
      </c>
      <c r="AH1498" s="364">
        <v>2</v>
      </c>
      <c r="AI1498" s="364">
        <v>17</v>
      </c>
      <c r="AJ1498" s="364">
        <v>40</v>
      </c>
      <c r="AK1498" s="364">
        <v>21</v>
      </c>
      <c r="AL1498" s="364">
        <v>50</v>
      </c>
      <c r="AM1498" s="22">
        <f t="shared" si="712"/>
        <v>5</v>
      </c>
      <c r="AN1498" s="104">
        <f t="shared" si="708"/>
        <v>0.73611111111111116</v>
      </c>
      <c r="AO1498" s="104">
        <f t="shared" si="709"/>
        <v>0.90972222222222221</v>
      </c>
      <c r="AP1498" s="22" t="str" cm="1">
        <f t="array" ref="AP1498">IF(W1498="","",IF(SUMPRODUCT((W1498=$W$7:$W$2042)*(AH1498=$AH$7:$AH$2042)*(AN1498=$AN$7:$AN$2042)*(AO1498=$AO$7:$AO$2042)*(ROW($W$7:$W$2042)&lt;&gt;ROW(W1498))*((R1498=0)*($R$7:$R$2042&gt;0)+(R1498&gt;0)*($R$7:$R$2042=0)))&gt;0,"SALONES UNIDOS",IF(SUMPRODUCT((W1498=$W$7:$W$2042)*(AH1498=$AH$7:$AH$2042)*((AN1498&lt;$AO$7:$AO$2042)*(AO1498&gt;$AN$7:$AN$2042))*(ROW($W$7:$W$2042)&lt;&gt;ROW(W1498)))&gt;0,"Cruzado","Sin cruce")))</f>
        <v>Sin cruce</v>
      </c>
      <c r="AQ1498" s="104">
        <f t="shared" si="726"/>
        <v>0.73611111111111116</v>
      </c>
      <c r="AR1498" s="104">
        <f t="shared" si="727"/>
        <v>0.90972222222222221</v>
      </c>
      <c r="AS1498" s="22"/>
      <c r="AT1498" s="22"/>
      <c r="AU1498" s="361" t="str" cm="1">
        <f t="array" ref="AU1498">IF(AB1498="","",IF(SUMPRODUCT((AB1498=$AB$989:$AB$1558)*(AH1498=$AH$989:$AH$1558)*(AQ1498=$AQ$989:$AQ$1558)*(AR1498=$AR$989:$AR$1558)*(ROW($AB$989:$AB$1558)&lt;&gt;ROW(AB1498))*((R1498=0)*($R$989:$R$1558&gt;0)+(R1498&gt;0)*($R$989:$R$1558=0)))&gt;0,"SALONES UNIDOS",IF(SUMPRODUCT((AB1498=$AB$989:$AB$1558)*(AH1498=$AH$989:$AH$1558)*((AQ1498&lt;$AR$989:$AR$1558)*(AR1498&gt;$AQ$989:$AQ$1558))*(ROW($AB$989:$AB$1558)&lt;&gt;ROW(AB1498)))&gt;0,"Cruzado","Sin cruce")))</f>
        <v>Sin cruce</v>
      </c>
      <c r="AV1498" s="361" t="str" cm="1">
        <f t="array" ref="AV1498">IF(AD1498="","",IF(SUMPRODUCT((AD1498=$AD$989:$AD$1558)*(AH1498=$AH$989:$AH$1558)*(AS1498=$AS$989:$AS$1558)*(AT1498=$AT$989:$AT$1558)*(ROW($AD$989:$AD$1558)&lt;&gt;ROW(AD1498))*((R1498=0)*($R$989:$R$1558&gt;0)+(R1498&gt;0)*($R$989:$R$1558=0)))&gt;0,"SALONES UNIDOS",IF(SUMPRODUCT((AD1498=$AD$989:$AD$1558)*(AH1498=$AH$989:$AH$1558)*((AS1498&lt;$AT$989:$AT$1558)*(AT1498&gt;$AS$989:$AS$1558))*(ROW($AD$989:$AD$1558)&lt;&gt;ROW(AD1498)))&gt;0,"Cruzado","Sin cruce")))</f>
        <v/>
      </c>
      <c r="AW1498" s="104" t="str">
        <f t="shared" si="713"/>
        <v>PS5PRINCIPALB</v>
      </c>
      <c r="AX1498" s="104" t="str" cm="1">
        <f t="array" ref="AX1498">IF(AW1498="","",IF(SUMPRODUCT((AW1498=$AW$7:$AW$2042)*(AH1498=$AH$7:$AH$2042)*(AN1498=$AN$7:$AN$2042)*(AO1498=$AO$7:$AO$2042)*(ROW($AW$7:$AW$2042)&lt;&gt;ROW(AW1498))*((R1498=0)*($R$7:$R$2042&gt;0)+(R1498&gt;0)*($R$7:$R$2042=0)))&gt;0,"SALONES UNIDOS",IF(SUMPRODUCT((AW1498=$AW$7:$AW$2042)*(AH1498=$AH$7:$AH$2042)*((AN1498&lt;$AO$7:$AO$2042)*(AO1498&gt;$AN$7:$AN$2042))*(ROW($AW$7:$AW$2042)&lt;&gt;ROW(AW1498)))&gt;0,"Cruzado","Sin cruce")))</f>
        <v>Sin cruce</v>
      </c>
    </row>
    <row r="1499" spans="2:50" ht="19.8" hidden="1" customHeight="1" x14ac:dyDescent="0.25">
      <c r="B1499" s="494" t="s">
        <v>314</v>
      </c>
      <c r="C1499" s="369" t="s">
        <v>971</v>
      </c>
      <c r="D1499" s="369">
        <v>20261</v>
      </c>
      <c r="E1499" s="373" t="s">
        <v>280</v>
      </c>
      <c r="F1499" s="370" t="s">
        <v>291</v>
      </c>
      <c r="G1499" s="373" t="s">
        <v>296</v>
      </c>
      <c r="H1499" s="373">
        <v>5</v>
      </c>
      <c r="I1499" s="373" t="s">
        <v>281</v>
      </c>
      <c r="J1499" s="373" t="s">
        <v>281</v>
      </c>
      <c r="K1499" s="194" t="s">
        <v>757</v>
      </c>
      <c r="L1499" s="364" t="s">
        <v>1028</v>
      </c>
      <c r="M1499" s="364" t="s">
        <v>317</v>
      </c>
      <c r="N1499" s="364" t="s">
        <v>339</v>
      </c>
      <c r="O1499" s="373" t="s">
        <v>315</v>
      </c>
      <c r="P1499" s="364">
        <v>2</v>
      </c>
      <c r="Q1499" s="364">
        <v>0</v>
      </c>
      <c r="R1499" s="369">
        <v>2</v>
      </c>
      <c r="S1499" s="364">
        <v>3</v>
      </c>
      <c r="T1499" s="8"/>
      <c r="U1499" s="374">
        <v>30</v>
      </c>
      <c r="V1499" s="370">
        <v>6276541</v>
      </c>
      <c r="W1499" s="373" t="s">
        <v>44</v>
      </c>
      <c r="X1499" s="364" t="s">
        <v>315</v>
      </c>
      <c r="Y1499" s="364" t="s">
        <v>556</v>
      </c>
      <c r="Z1499" s="364"/>
      <c r="AA1499" s="364"/>
      <c r="AB1499" s="364" t="s">
        <v>865</v>
      </c>
      <c r="AC1499" s="364"/>
      <c r="AD1499" s="369"/>
      <c r="AE1499" s="370"/>
      <c r="AF1499" s="370"/>
      <c r="AG1499" s="370" t="s">
        <v>559</v>
      </c>
      <c r="AH1499" s="364">
        <v>5</v>
      </c>
      <c r="AI1499" s="364">
        <v>8</v>
      </c>
      <c r="AJ1499" s="364">
        <v>30</v>
      </c>
      <c r="AK1499" s="364">
        <v>10</v>
      </c>
      <c r="AL1499" s="364">
        <v>10</v>
      </c>
      <c r="AM1499" s="22">
        <f t="shared" si="712"/>
        <v>2</v>
      </c>
      <c r="AN1499" s="104">
        <f t="shared" si="708"/>
        <v>0.35416666666666663</v>
      </c>
      <c r="AO1499" s="104">
        <f t="shared" si="709"/>
        <v>0.4236111111111111</v>
      </c>
      <c r="AP1499" s="22" t="str" cm="1">
        <f t="array" ref="AP1499">IF(W1499="","",IF(SUMPRODUCT((W1499=$W$7:$W$2042)*(AH1499=$AH$7:$AH$2042)*(AN1499=$AN$7:$AN$2042)*(AO1499=$AO$7:$AO$2042)*(ROW($W$7:$W$2042)&lt;&gt;ROW(W1499))*((R1499=0)*($R$7:$R$2042&gt;0)+(R1499&gt;0)*($R$7:$R$2042=0)))&gt;0,"SALONES UNIDOS",IF(SUMPRODUCT((W1499=$W$7:$W$2042)*(AH1499=$AH$7:$AH$2042)*((AN1499&lt;$AO$7:$AO$2042)*(AO1499&gt;$AN$7:$AN$2042))*(ROW($W$7:$W$2042)&lt;&gt;ROW(W1499)))&gt;0,"Cruzado","Sin cruce")))</f>
        <v>Sin cruce</v>
      </c>
      <c r="AQ1499" s="104">
        <f t="shared" si="726"/>
        <v>0.35416666666666663</v>
      </c>
      <c r="AR1499" s="104">
        <f t="shared" si="727"/>
        <v>0.4236111111111111</v>
      </c>
      <c r="AS1499" s="22"/>
      <c r="AT1499" s="22"/>
      <c r="AU1499" s="361" t="str" cm="1">
        <f t="array" ref="AU1499">IF(AB1499="","",IF(SUMPRODUCT((AB1499=$AB$989:$AB$1558)*(AH1499=$AH$989:$AH$1558)*(AQ1499=$AQ$989:$AQ$1558)*(AR1499=$AR$989:$AR$1558)*(ROW($AB$989:$AB$1558)&lt;&gt;ROW(AB1499))*((R1499=0)*($R$989:$R$1558&gt;0)+(R1499&gt;0)*($R$989:$R$1558=0)))&gt;0,"SALONES UNIDOS",IF(SUMPRODUCT((AB1499=$AB$989:$AB$1558)*(AH1499=$AH$989:$AH$1558)*((AQ1499&lt;$AR$989:$AR$1558)*(AR1499&gt;$AQ$989:$AQ$1558))*(ROW($AB$989:$AB$1558)&lt;&gt;ROW(AB1499)))&gt;0,"Cruzado","Sin cruce")))</f>
        <v>Sin cruce</v>
      </c>
      <c r="AV1499" s="361" t="str" cm="1">
        <f t="array" ref="AV1499">IF(AD1499="","",IF(SUMPRODUCT((AD1499=$AD$989:$AD$1558)*(AH1499=$AH$989:$AH$1558)*(AS1499=$AS$989:$AS$1558)*(AT1499=$AT$989:$AT$1558)*(ROW($AD$989:$AD$1558)&lt;&gt;ROW(AD1499))*((R1499=0)*($R$989:$R$1558&gt;0)+(R1499&gt;0)*($R$989:$R$1558=0)))&gt;0,"SALONES UNIDOS",IF(SUMPRODUCT((AD1499=$AD$989:$AD$1558)*(AH1499=$AH$989:$AH$1558)*((AS1499&lt;$AT$989:$AT$1558)*(AT1499&gt;$AS$989:$AS$1558))*(ROW($AD$989:$AD$1558)&lt;&gt;ROW(AD1499)))&gt;0,"Cruzado","Sin cruce")))</f>
        <v/>
      </c>
      <c r="AW1499" s="104" t="str">
        <f t="shared" si="713"/>
        <v>PS5PRINCIPALB</v>
      </c>
      <c r="AX1499" s="104" t="str" cm="1">
        <f t="array" ref="AX1499">IF(AW1499="","",IF(SUMPRODUCT((AW1499=$AW$7:$AW$2042)*(AH1499=$AH$7:$AH$2042)*(AN1499=$AN$7:$AN$2042)*(AO1499=$AO$7:$AO$2042)*(ROW($AW$7:$AW$2042)&lt;&gt;ROW(AW1499))*((R1499=0)*($R$7:$R$2042&gt;0)+(R1499&gt;0)*($R$7:$R$2042=0)))&gt;0,"SALONES UNIDOS",IF(SUMPRODUCT((AW1499=$AW$7:$AW$2042)*(AH1499=$AH$7:$AH$2042)*((AN1499&lt;$AO$7:$AO$2042)*(AO1499&gt;$AN$7:$AN$2042))*(ROW($AW$7:$AW$2042)&lt;&gt;ROW(AW1499)))&gt;0,"Cruzado","Sin cruce")))</f>
        <v>Sin cruce</v>
      </c>
    </row>
    <row r="1500" spans="2:50" ht="19.8" hidden="1" customHeight="1" x14ac:dyDescent="0.25">
      <c r="B1500" s="494" t="s">
        <v>314</v>
      </c>
      <c r="C1500" s="369" t="s">
        <v>971</v>
      </c>
      <c r="D1500" s="369">
        <v>20261</v>
      </c>
      <c r="E1500" s="373" t="s">
        <v>280</v>
      </c>
      <c r="F1500" s="370" t="s">
        <v>291</v>
      </c>
      <c r="G1500" s="373" t="s">
        <v>296</v>
      </c>
      <c r="H1500" s="373">
        <v>5</v>
      </c>
      <c r="I1500" s="373" t="s">
        <v>412</v>
      </c>
      <c r="J1500" s="373" t="s">
        <v>281</v>
      </c>
      <c r="K1500" s="194" t="s">
        <v>757</v>
      </c>
      <c r="L1500" s="364" t="s">
        <v>1028</v>
      </c>
      <c r="M1500" s="364" t="s">
        <v>317</v>
      </c>
      <c r="N1500" s="364" t="s">
        <v>339</v>
      </c>
      <c r="O1500" s="373" t="s">
        <v>315</v>
      </c>
      <c r="P1500" s="364">
        <v>0</v>
      </c>
      <c r="Q1500" s="364">
        <v>2</v>
      </c>
      <c r="R1500" s="369">
        <v>2</v>
      </c>
      <c r="S1500" s="364">
        <v>3</v>
      </c>
      <c r="T1500" s="8"/>
      <c r="U1500" s="374">
        <v>15</v>
      </c>
      <c r="V1500" s="370">
        <v>6276541</v>
      </c>
      <c r="W1500" s="373" t="s">
        <v>44</v>
      </c>
      <c r="X1500" s="364" t="s">
        <v>315</v>
      </c>
      <c r="Y1500" s="364" t="s">
        <v>556</v>
      </c>
      <c r="Z1500" s="364"/>
      <c r="AA1500" s="364"/>
      <c r="AB1500" s="370"/>
      <c r="AC1500" s="364"/>
      <c r="AD1500" s="364" t="s">
        <v>758</v>
      </c>
      <c r="AE1500" s="370"/>
      <c r="AF1500" s="370"/>
      <c r="AG1500" s="370" t="s">
        <v>301</v>
      </c>
      <c r="AH1500" s="364">
        <v>5</v>
      </c>
      <c r="AI1500" s="364">
        <v>10</v>
      </c>
      <c r="AJ1500" s="364">
        <v>10</v>
      </c>
      <c r="AK1500" s="364">
        <v>11</v>
      </c>
      <c r="AL1500" s="364">
        <v>50</v>
      </c>
      <c r="AM1500" s="22">
        <f t="shared" si="712"/>
        <v>2</v>
      </c>
      <c r="AN1500" s="104">
        <f t="shared" si="708"/>
        <v>0.4236111111111111</v>
      </c>
      <c r="AO1500" s="104">
        <f t="shared" si="709"/>
        <v>0.49305555555555552</v>
      </c>
      <c r="AP1500" s="22" t="str" cm="1">
        <f t="array" ref="AP1500">IF(W1500="","",IF(SUMPRODUCT((W1500=$W$7:$W$2042)*(AH1500=$AH$7:$AH$2042)*(AN1500=$AN$7:$AN$2042)*(AO1500=$AO$7:$AO$2042)*(ROW($W$7:$W$2042)&lt;&gt;ROW(W1500))*((R1500=0)*($R$7:$R$2042&gt;0)+(R1500&gt;0)*($R$7:$R$2042=0)))&gt;0,"SALONES UNIDOS",IF(SUMPRODUCT((W1500=$W$7:$W$2042)*(AH1500=$AH$7:$AH$2042)*((AN1500&lt;$AO$7:$AO$2042)*(AO1500&gt;$AN$7:$AN$2042))*(ROW($W$7:$W$2042)&lt;&gt;ROW(W1500)))&gt;0,"Cruzado","Sin cruce")))</f>
        <v>Sin cruce</v>
      </c>
      <c r="AQ1500" s="22"/>
      <c r="AR1500" s="22"/>
      <c r="AS1500" s="104">
        <f t="shared" ref="AS1500:AS1501" si="728">AN1500</f>
        <v>0.4236111111111111</v>
      </c>
      <c r="AT1500" s="104">
        <f t="shared" ref="AT1500:AT1501" si="729">AO1500</f>
        <v>0.49305555555555552</v>
      </c>
      <c r="AU1500" s="361" t="str" cm="1">
        <f t="array" ref="AU1500">IF(AB1500="","",IF(SUMPRODUCT((AB1500=$AB$989:$AB$1558)*(AH1500=$AH$989:$AH$1558)*(AQ1500=$AQ$989:$AQ$1558)*(AR1500=$AR$989:$AR$1558)*(ROW($AB$989:$AB$1558)&lt;&gt;ROW(AB1500))*((R1500=0)*($R$989:$R$1558&gt;0)+(R1500&gt;0)*($R$989:$R$1558=0)))&gt;0,"SALONES UNIDOS",IF(SUMPRODUCT((AB1500=$AB$989:$AB$1558)*(AH1500=$AH$989:$AH$1558)*((AQ1500&lt;$AR$989:$AR$1558)*(AR1500&gt;$AQ$989:$AQ$1558))*(ROW($AB$989:$AB$1558)&lt;&gt;ROW(AB1500)))&gt;0,"Cruzado","Sin cruce")))</f>
        <v/>
      </c>
      <c r="AV1500" s="361" t="str" cm="1">
        <f t="array" ref="AV1500">IF(AD1500="","",IF(SUMPRODUCT((AD1500=$AD$989:$AD$1558)*(AH1500=$AH$989:$AH$1558)*(AS1500=$AS$989:$AS$1558)*(AT1500=$AT$989:$AT$1558)*(ROW($AD$989:$AD$1558)&lt;&gt;ROW(AD1500))*((R1500=0)*($R$989:$R$1558&gt;0)+(R1500&gt;0)*($R$989:$R$1558=0)))&gt;0,"SALONES UNIDOS",IF(SUMPRODUCT((AD1500=$AD$989:$AD$1558)*(AH1500=$AH$989:$AH$1558)*((AS1500&lt;$AT$989:$AT$1558)*(AT1500&gt;$AS$989:$AS$1558))*(ROW($AD$989:$AD$1558)&lt;&gt;ROW(AD1500)))&gt;0,"Cruzado","Sin cruce")))</f>
        <v>Sin cruce</v>
      </c>
      <c r="AW1500" s="104" t="str">
        <f t="shared" si="713"/>
        <v>PS5PRINCIPALB</v>
      </c>
      <c r="AX1500" s="104" t="str" cm="1">
        <f t="array" ref="AX1500">IF(AW1500="","",IF(SUMPRODUCT((AW1500=$AW$7:$AW$2042)*(AH1500=$AH$7:$AH$2042)*(AN1500=$AN$7:$AN$2042)*(AO1500=$AO$7:$AO$2042)*(ROW($AW$7:$AW$2042)&lt;&gt;ROW(AW1500))*((R1500=0)*($R$7:$R$2042&gt;0)+(R1500&gt;0)*($R$7:$R$2042=0)))&gt;0,"SALONES UNIDOS",IF(SUMPRODUCT((AW1500=$AW$7:$AW$2042)*(AH1500=$AH$7:$AH$2042)*((AN1500&lt;$AO$7:$AO$2042)*(AO1500&gt;$AN$7:$AN$2042))*(ROW($AW$7:$AW$2042)&lt;&gt;ROW(AW1500)))&gt;0,"Cruzado","Sin cruce")))</f>
        <v>Sin cruce</v>
      </c>
    </row>
    <row r="1501" spans="2:50" ht="19.8" hidden="1" customHeight="1" x14ac:dyDescent="0.25">
      <c r="B1501" s="494" t="s">
        <v>314</v>
      </c>
      <c r="C1501" s="369" t="s">
        <v>971</v>
      </c>
      <c r="D1501" s="369">
        <v>20261</v>
      </c>
      <c r="E1501" s="373" t="s">
        <v>280</v>
      </c>
      <c r="F1501" s="370" t="s">
        <v>291</v>
      </c>
      <c r="G1501" s="373" t="s">
        <v>296</v>
      </c>
      <c r="H1501" s="373">
        <v>5</v>
      </c>
      <c r="I1501" s="373" t="s">
        <v>571</v>
      </c>
      <c r="J1501" s="373" t="s">
        <v>281</v>
      </c>
      <c r="K1501" s="194" t="s">
        <v>757</v>
      </c>
      <c r="L1501" s="364" t="s">
        <v>1028</v>
      </c>
      <c r="M1501" s="364" t="s">
        <v>317</v>
      </c>
      <c r="N1501" s="364" t="s">
        <v>339</v>
      </c>
      <c r="O1501" s="373" t="s">
        <v>315</v>
      </c>
      <c r="P1501" s="364">
        <v>0</v>
      </c>
      <c r="Q1501" s="364">
        <v>2</v>
      </c>
      <c r="R1501" s="369">
        <v>2</v>
      </c>
      <c r="S1501" s="364">
        <v>3</v>
      </c>
      <c r="T1501" s="8"/>
      <c r="U1501" s="374">
        <v>15</v>
      </c>
      <c r="V1501" s="370">
        <v>6276541</v>
      </c>
      <c r="W1501" s="373" t="s">
        <v>44</v>
      </c>
      <c r="X1501" s="364" t="s">
        <v>315</v>
      </c>
      <c r="Y1501" s="364" t="s">
        <v>556</v>
      </c>
      <c r="Z1501" s="364"/>
      <c r="AA1501" s="364"/>
      <c r="AB1501" s="370"/>
      <c r="AC1501" s="364"/>
      <c r="AD1501" s="364" t="s">
        <v>758</v>
      </c>
      <c r="AE1501" s="370"/>
      <c r="AF1501" s="370"/>
      <c r="AG1501" s="370" t="s">
        <v>301</v>
      </c>
      <c r="AH1501" s="364">
        <v>5</v>
      </c>
      <c r="AI1501" s="364">
        <v>11</v>
      </c>
      <c r="AJ1501" s="364">
        <v>50</v>
      </c>
      <c r="AK1501" s="364">
        <v>13</v>
      </c>
      <c r="AL1501" s="364">
        <v>30</v>
      </c>
      <c r="AM1501" s="22">
        <f t="shared" si="712"/>
        <v>2</v>
      </c>
      <c r="AN1501" s="104">
        <f t="shared" si="708"/>
        <v>0.49305555555555552</v>
      </c>
      <c r="AO1501" s="104">
        <f t="shared" si="709"/>
        <v>0.5625</v>
      </c>
      <c r="AP1501" s="22" t="str" cm="1">
        <f t="array" ref="AP1501">IF(W1501="","",IF(SUMPRODUCT((W1501=$W$7:$W$2042)*(AH1501=$AH$7:$AH$2042)*(AN1501=$AN$7:$AN$2042)*(AO1501=$AO$7:$AO$2042)*(ROW($W$7:$W$2042)&lt;&gt;ROW(W1501))*((R1501=0)*($R$7:$R$2042&gt;0)+(R1501&gt;0)*($R$7:$R$2042=0)))&gt;0,"SALONES UNIDOS",IF(SUMPRODUCT((W1501=$W$7:$W$2042)*(AH1501=$AH$7:$AH$2042)*((AN1501&lt;$AO$7:$AO$2042)*(AO1501&gt;$AN$7:$AN$2042))*(ROW($W$7:$W$2042)&lt;&gt;ROW(W1501)))&gt;0,"Cruzado","Sin cruce")))</f>
        <v>Sin cruce</v>
      </c>
      <c r="AQ1501" s="22"/>
      <c r="AR1501" s="22"/>
      <c r="AS1501" s="104">
        <f t="shared" si="728"/>
        <v>0.49305555555555552</v>
      </c>
      <c r="AT1501" s="104">
        <f t="shared" si="729"/>
        <v>0.5625</v>
      </c>
      <c r="AU1501" s="361" t="str" cm="1">
        <f t="array" ref="AU1501">IF(AB1501="","",IF(SUMPRODUCT((AB1501=$AB$989:$AB$1558)*(AH1501=$AH$989:$AH$1558)*(AQ1501=$AQ$989:$AQ$1558)*(AR1501=$AR$989:$AR$1558)*(ROW($AB$989:$AB$1558)&lt;&gt;ROW(AB1501))*((R1501=0)*($R$989:$R$1558&gt;0)+(R1501&gt;0)*($R$989:$R$1558=0)))&gt;0,"SALONES UNIDOS",IF(SUMPRODUCT((AB1501=$AB$989:$AB$1558)*(AH1501=$AH$989:$AH$1558)*((AQ1501&lt;$AR$989:$AR$1558)*(AR1501&gt;$AQ$989:$AQ$1558))*(ROW($AB$989:$AB$1558)&lt;&gt;ROW(AB1501)))&gt;0,"Cruzado","Sin cruce")))</f>
        <v/>
      </c>
      <c r="AV1501" s="361" t="str" cm="1">
        <f t="array" ref="AV1501">IF(AD1501="","",IF(SUMPRODUCT((AD1501=$AD$989:$AD$1558)*(AH1501=$AH$989:$AH$1558)*(AS1501=$AS$989:$AS$1558)*(AT1501=$AT$989:$AT$1558)*(ROW($AD$989:$AD$1558)&lt;&gt;ROW(AD1501))*((R1501=0)*($R$989:$R$1558&gt;0)+(R1501&gt;0)*($R$989:$R$1558=0)))&gt;0,"SALONES UNIDOS",IF(SUMPRODUCT((AD1501=$AD$989:$AD$1558)*(AH1501=$AH$989:$AH$1558)*((AS1501&lt;$AT$989:$AT$1558)*(AT1501&gt;$AS$989:$AS$1558))*(ROW($AD$989:$AD$1558)&lt;&gt;ROW(AD1501)))&gt;0,"Cruzado","Sin cruce")))</f>
        <v>Sin cruce</v>
      </c>
      <c r="AW1501" s="104" t="str">
        <f t="shared" si="713"/>
        <v>PS5PRINCIPALB</v>
      </c>
      <c r="AX1501" s="104" t="str" cm="1">
        <f t="array" ref="AX1501">IF(AW1501="","",IF(SUMPRODUCT((AW1501=$AW$7:$AW$2042)*(AH1501=$AH$7:$AH$2042)*(AN1501=$AN$7:$AN$2042)*(AO1501=$AO$7:$AO$2042)*(ROW($AW$7:$AW$2042)&lt;&gt;ROW(AW1501))*((R1501=0)*($R$7:$R$2042&gt;0)+(R1501&gt;0)*($R$7:$R$2042=0)))&gt;0,"SALONES UNIDOS",IF(SUMPRODUCT((AW1501=$AW$7:$AW$2042)*(AH1501=$AH$7:$AH$2042)*((AN1501&lt;$AO$7:$AO$2042)*(AO1501&gt;$AN$7:$AN$2042))*(ROW($AW$7:$AW$2042)&lt;&gt;ROW(AW1501)))&gt;0,"Cruzado","Sin cruce")))</f>
        <v>Sin cruce</v>
      </c>
    </row>
    <row r="1502" spans="2:50" ht="19.8" hidden="1" customHeight="1" x14ac:dyDescent="0.25">
      <c r="B1502" s="494" t="s">
        <v>314</v>
      </c>
      <c r="C1502" s="369" t="s">
        <v>971</v>
      </c>
      <c r="D1502" s="369">
        <v>20261</v>
      </c>
      <c r="E1502" s="373" t="s">
        <v>280</v>
      </c>
      <c r="F1502" s="370" t="s">
        <v>291</v>
      </c>
      <c r="G1502" s="373" t="s">
        <v>296</v>
      </c>
      <c r="H1502" s="373">
        <v>5</v>
      </c>
      <c r="I1502" s="373" t="s">
        <v>281</v>
      </c>
      <c r="J1502" s="373" t="s">
        <v>281</v>
      </c>
      <c r="K1502" s="194" t="s">
        <v>759</v>
      </c>
      <c r="L1502" s="364" t="s">
        <v>1029</v>
      </c>
      <c r="M1502" s="364" t="s">
        <v>346</v>
      </c>
      <c r="N1502" s="364" t="s">
        <v>339</v>
      </c>
      <c r="O1502" s="373" t="s">
        <v>315</v>
      </c>
      <c r="P1502" s="364">
        <v>3</v>
      </c>
      <c r="Q1502" s="364">
        <v>0</v>
      </c>
      <c r="R1502" s="369">
        <v>3</v>
      </c>
      <c r="S1502" s="364">
        <v>4</v>
      </c>
      <c r="T1502" s="8"/>
      <c r="U1502" s="374">
        <v>30</v>
      </c>
      <c r="V1502" s="370">
        <v>40139812</v>
      </c>
      <c r="W1502" s="373" t="s">
        <v>27</v>
      </c>
      <c r="X1502" s="364" t="s">
        <v>315</v>
      </c>
      <c r="Y1502" s="364" t="s">
        <v>556</v>
      </c>
      <c r="Z1502" s="364"/>
      <c r="AA1502" s="364"/>
      <c r="AB1502" s="364" t="s">
        <v>865</v>
      </c>
      <c r="AC1502" s="364"/>
      <c r="AD1502" s="369"/>
      <c r="AE1502" s="370"/>
      <c r="AF1502" s="370"/>
      <c r="AG1502" s="370" t="s">
        <v>559</v>
      </c>
      <c r="AH1502" s="364">
        <v>2</v>
      </c>
      <c r="AI1502" s="364">
        <v>7</v>
      </c>
      <c r="AJ1502" s="364">
        <v>40</v>
      </c>
      <c r="AK1502" s="364">
        <v>10</v>
      </c>
      <c r="AL1502" s="364">
        <v>10</v>
      </c>
      <c r="AM1502" s="22">
        <f t="shared" si="712"/>
        <v>3</v>
      </c>
      <c r="AN1502" s="104">
        <f t="shared" si="708"/>
        <v>0.31944444444444448</v>
      </c>
      <c r="AO1502" s="104">
        <f t="shared" si="709"/>
        <v>0.4236111111111111</v>
      </c>
      <c r="AP1502" s="22" t="str" cm="1">
        <f t="array" ref="AP1502">IF(W1502="","",IF(SUMPRODUCT((W1502=$W$7:$W$2042)*(AH1502=$AH$7:$AH$2042)*(AN1502=$AN$7:$AN$2042)*(AO1502=$AO$7:$AO$2042)*(ROW($W$7:$W$2042)&lt;&gt;ROW(W1502))*((R1502=0)*($R$7:$R$2042&gt;0)+(R1502&gt;0)*($R$7:$R$2042=0)))&gt;0,"SALONES UNIDOS",IF(SUMPRODUCT((W1502=$W$7:$W$2042)*(AH1502=$AH$7:$AH$2042)*((AN1502&lt;$AO$7:$AO$2042)*(AO1502&gt;$AN$7:$AN$2042))*(ROW($W$7:$W$2042)&lt;&gt;ROW(W1502)))&gt;0,"Cruzado","Sin cruce")))</f>
        <v>Sin cruce</v>
      </c>
      <c r="AQ1502" s="104">
        <f>AN1502</f>
        <v>0.31944444444444448</v>
      </c>
      <c r="AR1502" s="104">
        <f>AO1502</f>
        <v>0.4236111111111111</v>
      </c>
      <c r="AS1502" s="22"/>
      <c r="AT1502" s="22"/>
      <c r="AU1502" s="361" t="str" cm="1">
        <f t="array" ref="AU1502">IF(AB1502="","",IF(SUMPRODUCT((AB1502=$AB$989:$AB$1558)*(AH1502=$AH$989:$AH$1558)*(AQ1502=$AQ$989:$AQ$1558)*(AR1502=$AR$989:$AR$1558)*(ROW($AB$989:$AB$1558)&lt;&gt;ROW(AB1502))*((R1502=0)*($R$989:$R$1558&gt;0)+(R1502&gt;0)*($R$989:$R$1558=0)))&gt;0,"SALONES UNIDOS",IF(SUMPRODUCT((AB1502=$AB$989:$AB$1558)*(AH1502=$AH$989:$AH$1558)*((AQ1502&lt;$AR$989:$AR$1558)*(AR1502&gt;$AQ$989:$AQ$1558))*(ROW($AB$989:$AB$1558)&lt;&gt;ROW(AB1502)))&gt;0,"Cruzado","Sin cruce")))</f>
        <v>Sin cruce</v>
      </c>
      <c r="AV1502" s="361" t="str" cm="1">
        <f t="array" ref="AV1502">IF(AD1502="","",IF(SUMPRODUCT((AD1502=$AD$989:$AD$1558)*(AH1502=$AH$989:$AH$1558)*(AS1502=$AS$989:$AS$1558)*(AT1502=$AT$989:$AT$1558)*(ROW($AD$989:$AD$1558)&lt;&gt;ROW(AD1502))*((R1502=0)*($R$989:$R$1558&gt;0)+(R1502&gt;0)*($R$989:$R$1558=0)))&gt;0,"SALONES UNIDOS",IF(SUMPRODUCT((AD1502=$AD$989:$AD$1558)*(AH1502=$AH$989:$AH$1558)*((AS1502&lt;$AT$989:$AT$1558)*(AT1502&gt;$AS$989:$AS$1558))*(ROW($AD$989:$AD$1558)&lt;&gt;ROW(AD1502)))&gt;0,"Cruzado","Sin cruce")))</f>
        <v/>
      </c>
      <c r="AW1502" s="104" t="str">
        <f t="shared" si="713"/>
        <v>PS5PRINCIPALB</v>
      </c>
      <c r="AX1502" s="104" t="str" cm="1">
        <f t="array" ref="AX1502">IF(AW1502="","",IF(SUMPRODUCT((AW1502=$AW$7:$AW$2042)*(AH1502=$AH$7:$AH$2042)*(AN1502=$AN$7:$AN$2042)*(AO1502=$AO$7:$AO$2042)*(ROW($AW$7:$AW$2042)&lt;&gt;ROW(AW1502))*((R1502=0)*($R$7:$R$2042&gt;0)+(R1502&gt;0)*($R$7:$R$2042=0)))&gt;0,"SALONES UNIDOS",IF(SUMPRODUCT((AW1502=$AW$7:$AW$2042)*(AH1502=$AH$7:$AH$2042)*((AN1502&lt;$AO$7:$AO$2042)*(AO1502&gt;$AN$7:$AN$2042))*(ROW($AW$7:$AW$2042)&lt;&gt;ROW(AW1502)))&gt;0,"Cruzado","Sin cruce")))</f>
        <v>Sin cruce</v>
      </c>
    </row>
    <row r="1503" spans="2:50" ht="19.8" hidden="1" customHeight="1" x14ac:dyDescent="0.25">
      <c r="B1503" s="494" t="s">
        <v>314</v>
      </c>
      <c r="C1503" s="369" t="s">
        <v>971</v>
      </c>
      <c r="D1503" s="369">
        <v>20261</v>
      </c>
      <c r="E1503" s="373" t="s">
        <v>280</v>
      </c>
      <c r="F1503" s="370" t="s">
        <v>291</v>
      </c>
      <c r="G1503" s="373" t="s">
        <v>296</v>
      </c>
      <c r="H1503" s="373">
        <v>5</v>
      </c>
      <c r="I1503" s="373" t="s">
        <v>412</v>
      </c>
      <c r="J1503" s="373" t="s">
        <v>281</v>
      </c>
      <c r="K1503" s="194" t="s">
        <v>759</v>
      </c>
      <c r="L1503" s="364" t="s">
        <v>1029</v>
      </c>
      <c r="M1503" s="364" t="s">
        <v>346</v>
      </c>
      <c r="N1503" s="364" t="s">
        <v>339</v>
      </c>
      <c r="O1503" s="373" t="s">
        <v>315</v>
      </c>
      <c r="P1503" s="364">
        <v>0</v>
      </c>
      <c r="Q1503" s="364">
        <v>2</v>
      </c>
      <c r="R1503" s="369">
        <v>2</v>
      </c>
      <c r="S1503" s="364">
        <v>4</v>
      </c>
      <c r="T1503" s="8"/>
      <c r="U1503" s="374">
        <v>15</v>
      </c>
      <c r="V1503" s="370">
        <v>40139812</v>
      </c>
      <c r="W1503" s="373" t="s">
        <v>27</v>
      </c>
      <c r="X1503" s="364" t="s">
        <v>315</v>
      </c>
      <c r="Y1503" s="364" t="s">
        <v>556</v>
      </c>
      <c r="Z1503" s="364"/>
      <c r="AA1503" s="364"/>
      <c r="AB1503" s="370"/>
      <c r="AC1503" s="364"/>
      <c r="AD1503" s="364" t="s">
        <v>849</v>
      </c>
      <c r="AE1503" s="370"/>
      <c r="AF1503" s="370"/>
      <c r="AG1503" s="370" t="s">
        <v>301</v>
      </c>
      <c r="AH1503" s="364">
        <v>2</v>
      </c>
      <c r="AI1503" s="364">
        <v>10</v>
      </c>
      <c r="AJ1503" s="364">
        <v>10</v>
      </c>
      <c r="AK1503" s="364">
        <v>11</v>
      </c>
      <c r="AL1503" s="364">
        <v>50</v>
      </c>
      <c r="AM1503" s="22">
        <f t="shared" si="712"/>
        <v>2</v>
      </c>
      <c r="AN1503" s="104">
        <f t="shared" si="708"/>
        <v>0.4236111111111111</v>
      </c>
      <c r="AO1503" s="104">
        <f t="shared" si="709"/>
        <v>0.49305555555555552</v>
      </c>
      <c r="AP1503" s="22" t="str" cm="1">
        <f t="array" ref="AP1503">IF(W1503="","",IF(SUMPRODUCT((W1503=$W$7:$W$2042)*(AH1503=$AH$7:$AH$2042)*(AN1503=$AN$7:$AN$2042)*(AO1503=$AO$7:$AO$2042)*(ROW($W$7:$W$2042)&lt;&gt;ROW(W1503))*((R1503=0)*($R$7:$R$2042&gt;0)+(R1503&gt;0)*($R$7:$R$2042=0)))&gt;0,"SALONES UNIDOS",IF(SUMPRODUCT((W1503=$W$7:$W$2042)*(AH1503=$AH$7:$AH$2042)*((AN1503&lt;$AO$7:$AO$2042)*(AO1503&gt;$AN$7:$AN$2042))*(ROW($W$7:$W$2042)&lt;&gt;ROW(W1503)))&gt;0,"Cruzado","Sin cruce")))</f>
        <v>Sin cruce</v>
      </c>
      <c r="AQ1503" s="22"/>
      <c r="AR1503" s="22"/>
      <c r="AS1503" s="104">
        <f t="shared" ref="AS1503:AS1504" si="730">AN1503</f>
        <v>0.4236111111111111</v>
      </c>
      <c r="AT1503" s="104">
        <f t="shared" ref="AT1503:AT1504" si="731">AO1503</f>
        <v>0.49305555555555552</v>
      </c>
      <c r="AU1503" s="361" t="str" cm="1">
        <f t="array" ref="AU1503">IF(AB1503="","",IF(SUMPRODUCT((AB1503=$AB$989:$AB$1558)*(AH1503=$AH$989:$AH$1558)*(AQ1503=$AQ$989:$AQ$1558)*(AR1503=$AR$989:$AR$1558)*(ROW($AB$989:$AB$1558)&lt;&gt;ROW(AB1503))*((R1503=0)*($R$989:$R$1558&gt;0)+(R1503&gt;0)*($R$989:$R$1558=0)))&gt;0,"SALONES UNIDOS",IF(SUMPRODUCT((AB1503=$AB$989:$AB$1558)*(AH1503=$AH$989:$AH$1558)*((AQ1503&lt;$AR$989:$AR$1558)*(AR1503&gt;$AQ$989:$AQ$1558))*(ROW($AB$989:$AB$1558)&lt;&gt;ROW(AB1503)))&gt;0,"Cruzado","Sin cruce")))</f>
        <v/>
      </c>
      <c r="AV1503" s="361" t="str" cm="1">
        <f t="array" ref="AV1503">IF(AD1503="","",IF(SUMPRODUCT((AD1503=$AD$989:$AD$1558)*(AH1503=$AH$989:$AH$1558)*(AS1503=$AS$989:$AS$1558)*(AT1503=$AT$989:$AT$1558)*(ROW($AD$989:$AD$1558)&lt;&gt;ROW(AD1503))*((R1503=0)*($R$989:$R$1558&gt;0)+(R1503&gt;0)*($R$989:$R$1558=0)))&gt;0,"SALONES UNIDOS",IF(SUMPRODUCT((AD1503=$AD$989:$AD$1558)*(AH1503=$AH$989:$AH$1558)*((AS1503&lt;$AT$989:$AT$1558)*(AT1503&gt;$AS$989:$AS$1558))*(ROW($AD$989:$AD$1558)&lt;&gt;ROW(AD1503)))&gt;0,"Cruzado","Sin cruce")))</f>
        <v>Sin cruce</v>
      </c>
      <c r="AW1503" s="104" t="str">
        <f t="shared" si="713"/>
        <v>PS5PRINCIPALB</v>
      </c>
      <c r="AX1503" s="104" t="str" cm="1">
        <f t="array" ref="AX1503">IF(AW1503="","",IF(SUMPRODUCT((AW1503=$AW$7:$AW$2042)*(AH1503=$AH$7:$AH$2042)*(AN1503=$AN$7:$AN$2042)*(AO1503=$AO$7:$AO$2042)*(ROW($AW$7:$AW$2042)&lt;&gt;ROW(AW1503))*((R1503=0)*($R$7:$R$2042&gt;0)+(R1503&gt;0)*($R$7:$R$2042=0)))&gt;0,"SALONES UNIDOS",IF(SUMPRODUCT((AW1503=$AW$7:$AW$2042)*(AH1503=$AH$7:$AH$2042)*((AN1503&lt;$AO$7:$AO$2042)*(AO1503&gt;$AN$7:$AN$2042))*(ROW($AW$7:$AW$2042)&lt;&gt;ROW(AW1503)))&gt;0,"Cruzado","Sin cruce")))</f>
        <v>Sin cruce</v>
      </c>
    </row>
    <row r="1504" spans="2:50" ht="19.8" hidden="1" customHeight="1" x14ac:dyDescent="0.25">
      <c r="B1504" s="494" t="s">
        <v>314</v>
      </c>
      <c r="C1504" s="369" t="s">
        <v>971</v>
      </c>
      <c r="D1504" s="369">
        <v>20261</v>
      </c>
      <c r="E1504" s="373" t="s">
        <v>280</v>
      </c>
      <c r="F1504" s="370" t="s">
        <v>291</v>
      </c>
      <c r="G1504" s="373" t="s">
        <v>296</v>
      </c>
      <c r="H1504" s="373">
        <v>5</v>
      </c>
      <c r="I1504" s="373" t="s">
        <v>571</v>
      </c>
      <c r="J1504" s="373" t="s">
        <v>281</v>
      </c>
      <c r="K1504" s="194" t="s">
        <v>759</v>
      </c>
      <c r="L1504" s="364" t="s">
        <v>1029</v>
      </c>
      <c r="M1504" s="364" t="s">
        <v>346</v>
      </c>
      <c r="N1504" s="364" t="s">
        <v>339</v>
      </c>
      <c r="O1504" s="373" t="s">
        <v>315</v>
      </c>
      <c r="P1504" s="364">
        <v>0</v>
      </c>
      <c r="Q1504" s="364">
        <v>2</v>
      </c>
      <c r="R1504" s="369">
        <v>2</v>
      </c>
      <c r="S1504" s="364">
        <v>4</v>
      </c>
      <c r="T1504" s="8"/>
      <c r="U1504" s="374">
        <v>15</v>
      </c>
      <c r="V1504" s="370">
        <v>40139812</v>
      </c>
      <c r="W1504" s="373" t="s">
        <v>27</v>
      </c>
      <c r="X1504" s="364" t="s">
        <v>315</v>
      </c>
      <c r="Y1504" s="364" t="s">
        <v>556</v>
      </c>
      <c r="Z1504" s="364"/>
      <c r="AA1504" s="364"/>
      <c r="AB1504" s="370"/>
      <c r="AC1504" s="364"/>
      <c r="AD1504" s="364" t="s">
        <v>849</v>
      </c>
      <c r="AE1504" s="370"/>
      <c r="AF1504" s="370"/>
      <c r="AG1504" s="370" t="s">
        <v>301</v>
      </c>
      <c r="AH1504" s="364">
        <v>2</v>
      </c>
      <c r="AI1504" s="364">
        <v>11</v>
      </c>
      <c r="AJ1504" s="364">
        <v>50</v>
      </c>
      <c r="AK1504" s="364">
        <v>13</v>
      </c>
      <c r="AL1504" s="364">
        <v>30</v>
      </c>
      <c r="AM1504" s="22">
        <f t="shared" si="712"/>
        <v>2</v>
      </c>
      <c r="AN1504" s="104">
        <f t="shared" si="708"/>
        <v>0.49305555555555552</v>
      </c>
      <c r="AO1504" s="104">
        <f t="shared" si="709"/>
        <v>0.5625</v>
      </c>
      <c r="AP1504" s="22" t="str" cm="1">
        <f t="array" ref="AP1504">IF(W1504="","",IF(SUMPRODUCT((W1504=$W$7:$W$2042)*(AH1504=$AH$7:$AH$2042)*(AN1504=$AN$7:$AN$2042)*(AO1504=$AO$7:$AO$2042)*(ROW($W$7:$W$2042)&lt;&gt;ROW(W1504))*((R1504=0)*($R$7:$R$2042&gt;0)+(R1504&gt;0)*($R$7:$R$2042=0)))&gt;0,"SALONES UNIDOS",IF(SUMPRODUCT((W1504=$W$7:$W$2042)*(AH1504=$AH$7:$AH$2042)*((AN1504&lt;$AO$7:$AO$2042)*(AO1504&gt;$AN$7:$AN$2042))*(ROW($W$7:$W$2042)&lt;&gt;ROW(W1504)))&gt;0,"Cruzado","Sin cruce")))</f>
        <v>Sin cruce</v>
      </c>
      <c r="AQ1504" s="22"/>
      <c r="AR1504" s="22"/>
      <c r="AS1504" s="104">
        <f t="shared" si="730"/>
        <v>0.49305555555555552</v>
      </c>
      <c r="AT1504" s="104">
        <f t="shared" si="731"/>
        <v>0.5625</v>
      </c>
      <c r="AU1504" s="361" t="str" cm="1">
        <f t="array" ref="AU1504">IF(AB1504="","",IF(SUMPRODUCT((AB1504=$AB$989:$AB$1558)*(AH1504=$AH$989:$AH$1558)*(AQ1504=$AQ$989:$AQ$1558)*(AR1504=$AR$989:$AR$1558)*(ROW($AB$989:$AB$1558)&lt;&gt;ROW(AB1504))*((R1504=0)*($R$989:$R$1558&gt;0)+(R1504&gt;0)*($R$989:$R$1558=0)))&gt;0,"SALONES UNIDOS",IF(SUMPRODUCT((AB1504=$AB$989:$AB$1558)*(AH1504=$AH$989:$AH$1558)*((AQ1504&lt;$AR$989:$AR$1558)*(AR1504&gt;$AQ$989:$AQ$1558))*(ROW($AB$989:$AB$1558)&lt;&gt;ROW(AB1504)))&gt;0,"Cruzado","Sin cruce")))</f>
        <v/>
      </c>
      <c r="AV1504" s="361" t="str" cm="1">
        <f t="array" ref="AV1504">IF(AD1504="","",IF(SUMPRODUCT((AD1504=$AD$989:$AD$1558)*(AH1504=$AH$989:$AH$1558)*(AS1504=$AS$989:$AS$1558)*(AT1504=$AT$989:$AT$1558)*(ROW($AD$989:$AD$1558)&lt;&gt;ROW(AD1504))*((R1504=0)*($R$989:$R$1558&gt;0)+(R1504&gt;0)*($R$989:$R$1558=0)))&gt;0,"SALONES UNIDOS",IF(SUMPRODUCT((AD1504=$AD$989:$AD$1558)*(AH1504=$AH$989:$AH$1558)*((AS1504&lt;$AT$989:$AT$1558)*(AT1504&gt;$AS$989:$AS$1558))*(ROW($AD$989:$AD$1558)&lt;&gt;ROW(AD1504)))&gt;0,"Cruzado","Sin cruce")))</f>
        <v>Sin cruce</v>
      </c>
      <c r="AW1504" s="104" t="str">
        <f t="shared" si="713"/>
        <v>PS5PRINCIPALB</v>
      </c>
      <c r="AX1504" s="104" t="str" cm="1">
        <f t="array" ref="AX1504">IF(AW1504="","",IF(SUMPRODUCT((AW1504=$AW$7:$AW$2042)*(AH1504=$AH$7:$AH$2042)*(AN1504=$AN$7:$AN$2042)*(AO1504=$AO$7:$AO$2042)*(ROW($AW$7:$AW$2042)&lt;&gt;ROW(AW1504))*((R1504=0)*($R$7:$R$2042&gt;0)+(R1504&gt;0)*($R$7:$R$2042=0)))&gt;0,"SALONES UNIDOS",IF(SUMPRODUCT((AW1504=$AW$7:$AW$2042)*(AH1504=$AH$7:$AH$2042)*((AN1504&lt;$AO$7:$AO$2042)*(AO1504&gt;$AN$7:$AN$2042))*(ROW($AW$7:$AW$2042)&lt;&gt;ROW(AW1504)))&gt;0,"Cruzado","Sin cruce")))</f>
        <v>Sin cruce</v>
      </c>
    </row>
    <row r="1505" spans="2:50" ht="19.8" hidden="1" customHeight="1" x14ac:dyDescent="0.25">
      <c r="B1505" s="494" t="s">
        <v>314</v>
      </c>
      <c r="C1505" s="369" t="s">
        <v>971</v>
      </c>
      <c r="D1505" s="369">
        <v>20261</v>
      </c>
      <c r="E1505" s="373" t="s">
        <v>280</v>
      </c>
      <c r="F1505" s="370" t="s">
        <v>291</v>
      </c>
      <c r="G1505" s="373" t="s">
        <v>296</v>
      </c>
      <c r="H1505" s="373">
        <v>5</v>
      </c>
      <c r="I1505" s="373" t="s">
        <v>281</v>
      </c>
      <c r="J1505" s="373" t="s">
        <v>281</v>
      </c>
      <c r="K1505" s="194" t="s">
        <v>760</v>
      </c>
      <c r="L1505" s="364" t="s">
        <v>1030</v>
      </c>
      <c r="M1505" s="364" t="s">
        <v>317</v>
      </c>
      <c r="N1505" s="364" t="s">
        <v>339</v>
      </c>
      <c r="O1505" s="373" t="s">
        <v>321</v>
      </c>
      <c r="P1505" s="364">
        <v>2</v>
      </c>
      <c r="Q1505" s="364">
        <v>2</v>
      </c>
      <c r="R1505" s="369">
        <v>4</v>
      </c>
      <c r="S1505" s="364">
        <v>3</v>
      </c>
      <c r="T1505" s="8"/>
      <c r="U1505" s="374">
        <v>30</v>
      </c>
      <c r="V1505" s="370">
        <v>21788742</v>
      </c>
      <c r="W1505" s="373" t="s">
        <v>250</v>
      </c>
      <c r="X1505" s="364" t="s">
        <v>321</v>
      </c>
      <c r="Y1505" s="364" t="s">
        <v>556</v>
      </c>
      <c r="Z1505" s="364"/>
      <c r="AA1505" s="364"/>
      <c r="AB1505" s="370"/>
      <c r="AC1505" s="364"/>
      <c r="AD1505" s="369"/>
      <c r="AE1505" s="370"/>
      <c r="AF1505" s="370"/>
      <c r="AG1505" s="364" t="s">
        <v>319</v>
      </c>
      <c r="AH1505" s="364">
        <v>5</v>
      </c>
      <c r="AI1505" s="364">
        <v>14</v>
      </c>
      <c r="AJ1505" s="364">
        <v>20</v>
      </c>
      <c r="AK1505" s="364">
        <v>17</v>
      </c>
      <c r="AL1505" s="364">
        <v>40</v>
      </c>
      <c r="AM1505" s="22">
        <f t="shared" si="712"/>
        <v>4</v>
      </c>
      <c r="AN1505" s="104">
        <f t="shared" si="708"/>
        <v>0.59722222222222221</v>
      </c>
      <c r="AO1505" s="104">
        <f t="shared" si="709"/>
        <v>0.73611111111111116</v>
      </c>
      <c r="AP1505" s="22" t="str" cm="1">
        <f t="array" ref="AP1505">IF(W1505="","",IF(SUMPRODUCT((W1505=$W$7:$W$2042)*(AH1505=$AH$7:$AH$2042)*(AN1505=$AN$7:$AN$2042)*(AO1505=$AO$7:$AO$2042)*(ROW($W$7:$W$2042)&lt;&gt;ROW(W1505))*((R1505=0)*($R$7:$R$2042&gt;0)+(R1505&gt;0)*($R$7:$R$2042=0)))&gt;0,"SALONES UNIDOS",IF(SUMPRODUCT((W1505=$W$7:$W$2042)*(AH1505=$AH$7:$AH$2042)*((AN1505&lt;$AO$7:$AO$2042)*(AO1505&gt;$AN$7:$AN$2042))*(ROW($W$7:$W$2042)&lt;&gt;ROW(W1505)))&gt;0,"Cruzado","Sin cruce")))</f>
        <v>Sin cruce</v>
      </c>
      <c r="AQ1505" s="104"/>
      <c r="AR1505" s="104"/>
      <c r="AS1505" s="22"/>
      <c r="AT1505" s="22"/>
      <c r="AU1505" s="361" t="str" cm="1">
        <f t="array" ref="AU1505">IF(AB1505="","",IF(SUMPRODUCT((AB1505=$AB$989:$AB$1558)*(AH1505=$AH$989:$AH$1558)*(AQ1505=$AQ$989:$AQ$1558)*(AR1505=$AR$989:$AR$1558)*(ROW($AB$989:$AB$1558)&lt;&gt;ROW(AB1505))*((R1505=0)*($R$989:$R$1558&gt;0)+(R1505&gt;0)*($R$989:$R$1558=0)))&gt;0,"SALONES UNIDOS",IF(SUMPRODUCT((AB1505=$AB$989:$AB$1558)*(AH1505=$AH$989:$AH$1558)*((AQ1505&lt;$AR$989:$AR$1558)*(AR1505&gt;$AQ$989:$AQ$1558))*(ROW($AB$989:$AB$1558)&lt;&gt;ROW(AB1505)))&gt;0,"Cruzado","Sin cruce")))</f>
        <v/>
      </c>
      <c r="AV1505" s="361" t="str" cm="1">
        <f t="array" ref="AV1505">IF(AD1505="","",IF(SUMPRODUCT((AD1505=$AD$989:$AD$1558)*(AH1505=$AH$989:$AH$1558)*(AS1505=$AS$989:$AS$1558)*(AT1505=$AT$989:$AT$1558)*(ROW($AD$989:$AD$1558)&lt;&gt;ROW(AD1505))*((R1505=0)*($R$989:$R$1558&gt;0)+(R1505&gt;0)*($R$989:$R$1558=0)))&gt;0,"SALONES UNIDOS",IF(SUMPRODUCT((AD1505=$AD$989:$AD$1558)*(AH1505=$AH$989:$AH$1558)*((AS1505&lt;$AT$989:$AT$1558)*(AT1505&gt;$AS$989:$AS$1558))*(ROW($AD$989:$AD$1558)&lt;&gt;ROW(AD1505)))&gt;0,"Cruzado","Sin cruce")))</f>
        <v/>
      </c>
      <c r="AW1505" s="104" t="str">
        <f t="shared" si="713"/>
        <v>PS5PRINCIPALB</v>
      </c>
      <c r="AX1505" s="104" t="str" cm="1">
        <f t="array" ref="AX1505">IF(AW1505="","",IF(SUMPRODUCT((AW1505=$AW$7:$AW$2042)*(AH1505=$AH$7:$AH$2042)*(AN1505=$AN$7:$AN$2042)*(AO1505=$AO$7:$AO$2042)*(ROW($AW$7:$AW$2042)&lt;&gt;ROW(AW1505))*((R1505=0)*($R$7:$R$2042&gt;0)+(R1505&gt;0)*($R$7:$R$2042=0)))&gt;0,"SALONES UNIDOS",IF(SUMPRODUCT((AW1505=$AW$7:$AW$2042)*(AH1505=$AH$7:$AH$2042)*((AN1505&lt;$AO$7:$AO$2042)*(AO1505&gt;$AN$7:$AN$2042))*(ROW($AW$7:$AW$2042)&lt;&gt;ROW(AW1505)))&gt;0,"Cruzado","Sin cruce")))</f>
        <v>Sin cruce</v>
      </c>
    </row>
    <row r="1506" spans="2:50" ht="19.8" hidden="1" customHeight="1" x14ac:dyDescent="0.25">
      <c r="B1506" s="494" t="s">
        <v>314</v>
      </c>
      <c r="C1506" s="369" t="s">
        <v>971</v>
      </c>
      <c r="D1506" s="369">
        <v>20261</v>
      </c>
      <c r="E1506" s="373" t="s">
        <v>280</v>
      </c>
      <c r="F1506" s="370" t="s">
        <v>291</v>
      </c>
      <c r="G1506" s="373" t="s">
        <v>296</v>
      </c>
      <c r="H1506" s="373">
        <v>5</v>
      </c>
      <c r="I1506" s="373" t="s">
        <v>281</v>
      </c>
      <c r="J1506" s="373" t="s">
        <v>281</v>
      </c>
      <c r="K1506" s="194" t="s">
        <v>761</v>
      </c>
      <c r="L1506" s="364" t="s">
        <v>1031</v>
      </c>
      <c r="M1506" s="364" t="s">
        <v>317</v>
      </c>
      <c r="N1506" s="364" t="s">
        <v>339</v>
      </c>
      <c r="O1506" s="373" t="s">
        <v>315</v>
      </c>
      <c r="P1506" s="364">
        <v>2</v>
      </c>
      <c r="Q1506" s="364">
        <v>2</v>
      </c>
      <c r="R1506" s="369">
        <v>4</v>
      </c>
      <c r="S1506" s="364">
        <v>3</v>
      </c>
      <c r="T1506" s="8"/>
      <c r="U1506" s="374">
        <v>30</v>
      </c>
      <c r="V1506" s="370">
        <v>7703595</v>
      </c>
      <c r="W1506" s="373" t="s">
        <v>23</v>
      </c>
      <c r="X1506" s="364" t="s">
        <v>315</v>
      </c>
      <c r="Y1506" s="364" t="s">
        <v>556</v>
      </c>
      <c r="Z1506" s="364"/>
      <c r="AA1506" s="364"/>
      <c r="AB1506" s="364" t="s">
        <v>855</v>
      </c>
      <c r="AC1506" s="364"/>
      <c r="AD1506" s="369"/>
      <c r="AE1506" s="370"/>
      <c r="AF1506" s="370"/>
      <c r="AG1506" s="370" t="s">
        <v>319</v>
      </c>
      <c r="AH1506" s="364">
        <v>2</v>
      </c>
      <c r="AI1506" s="364">
        <v>14</v>
      </c>
      <c r="AJ1506" s="364">
        <v>20</v>
      </c>
      <c r="AK1506" s="364">
        <v>17</v>
      </c>
      <c r="AL1506" s="364">
        <v>40</v>
      </c>
      <c r="AM1506" s="22">
        <f t="shared" si="712"/>
        <v>4</v>
      </c>
      <c r="AN1506" s="104">
        <f t="shared" si="708"/>
        <v>0.59722222222222221</v>
      </c>
      <c r="AO1506" s="104">
        <f t="shared" si="709"/>
        <v>0.73611111111111116</v>
      </c>
      <c r="AP1506" s="22" t="str" cm="1">
        <f t="array" ref="AP1506">IF(W1506="","",IF(SUMPRODUCT((W1506=$W$7:$W$2042)*(AH1506=$AH$7:$AH$2042)*(AN1506=$AN$7:$AN$2042)*(AO1506=$AO$7:$AO$2042)*(ROW($W$7:$W$2042)&lt;&gt;ROW(W1506))*((R1506=0)*($R$7:$R$2042&gt;0)+(R1506&gt;0)*($R$7:$R$2042=0)))&gt;0,"SALONES UNIDOS",IF(SUMPRODUCT((W1506=$W$7:$W$2042)*(AH1506=$AH$7:$AH$2042)*((AN1506&lt;$AO$7:$AO$2042)*(AO1506&gt;$AN$7:$AN$2042))*(ROW($W$7:$W$2042)&lt;&gt;ROW(W1506)))&gt;0,"Cruzado","Sin cruce")))</f>
        <v>Sin cruce</v>
      </c>
      <c r="AQ1506" s="104">
        <f t="shared" ref="AQ1506:AR1507" si="732">AN1506</f>
        <v>0.59722222222222221</v>
      </c>
      <c r="AR1506" s="104">
        <f t="shared" si="732"/>
        <v>0.73611111111111116</v>
      </c>
      <c r="AS1506" s="22"/>
      <c r="AT1506" s="22"/>
      <c r="AU1506" s="361" t="str" cm="1">
        <f t="array" ref="AU1506">IF(AB1506="","",IF(SUMPRODUCT((AB1506=$AB$989:$AB$1558)*(AH1506=$AH$989:$AH$1558)*(AQ1506=$AQ$989:$AQ$1558)*(AR1506=$AR$989:$AR$1558)*(ROW($AB$989:$AB$1558)&lt;&gt;ROW(AB1506))*((R1506=0)*($R$989:$R$1558&gt;0)+(R1506&gt;0)*($R$989:$R$1558=0)))&gt;0,"SALONES UNIDOS",IF(SUMPRODUCT((AB1506=$AB$989:$AB$1558)*(AH1506=$AH$989:$AH$1558)*((AQ1506&lt;$AR$989:$AR$1558)*(AR1506&gt;$AQ$989:$AQ$1558))*(ROW($AB$989:$AB$1558)&lt;&gt;ROW(AB1506)))&gt;0,"Cruzado","Sin cruce")))</f>
        <v>Sin cruce</v>
      </c>
      <c r="AV1506" s="361" t="str" cm="1">
        <f t="array" ref="AV1506">IF(AD1506="","",IF(SUMPRODUCT((AD1506=$AD$989:$AD$1558)*(AH1506=$AH$989:$AH$1558)*(AS1506=$AS$989:$AS$1558)*(AT1506=$AT$989:$AT$1558)*(ROW($AD$989:$AD$1558)&lt;&gt;ROW(AD1506))*((R1506=0)*($R$989:$R$1558&gt;0)+(R1506&gt;0)*($R$989:$R$1558=0)))&gt;0,"SALONES UNIDOS",IF(SUMPRODUCT((AD1506=$AD$989:$AD$1558)*(AH1506=$AH$989:$AH$1558)*((AS1506&lt;$AT$989:$AT$1558)*(AT1506&gt;$AS$989:$AS$1558))*(ROW($AD$989:$AD$1558)&lt;&gt;ROW(AD1506)))&gt;0,"Cruzado","Sin cruce")))</f>
        <v/>
      </c>
      <c r="AW1506" s="104" t="str">
        <f t="shared" si="713"/>
        <v>PS5PRINCIPALB</v>
      </c>
      <c r="AX1506" s="104" t="str" cm="1">
        <f t="array" ref="AX1506">IF(AW1506="","",IF(SUMPRODUCT((AW1506=$AW$7:$AW$2042)*(AH1506=$AH$7:$AH$2042)*(AN1506=$AN$7:$AN$2042)*(AO1506=$AO$7:$AO$2042)*(ROW($AW$7:$AW$2042)&lt;&gt;ROW(AW1506))*((R1506=0)*($R$7:$R$2042&gt;0)+(R1506&gt;0)*($R$7:$R$2042=0)))&gt;0,"SALONES UNIDOS",IF(SUMPRODUCT((AW1506=$AW$7:$AW$2042)*(AH1506=$AH$7:$AH$2042)*((AN1506&lt;$AO$7:$AO$2042)*(AO1506&gt;$AN$7:$AN$2042))*(ROW($AW$7:$AW$2042)&lt;&gt;ROW(AW1506)))&gt;0,"Cruzado","Sin cruce")))</f>
        <v>Sin cruce</v>
      </c>
    </row>
    <row r="1507" spans="2:50" ht="19.8" hidden="1" customHeight="1" x14ac:dyDescent="0.25">
      <c r="B1507" s="494" t="s">
        <v>314</v>
      </c>
      <c r="C1507" s="369" t="s">
        <v>971</v>
      </c>
      <c r="D1507" s="369">
        <v>20261</v>
      </c>
      <c r="E1507" s="373" t="s">
        <v>280</v>
      </c>
      <c r="F1507" s="370" t="s">
        <v>291</v>
      </c>
      <c r="G1507" s="373" t="s">
        <v>296</v>
      </c>
      <c r="H1507" s="373">
        <v>6</v>
      </c>
      <c r="I1507" s="373" t="s">
        <v>278</v>
      </c>
      <c r="J1507" s="373" t="s">
        <v>278</v>
      </c>
      <c r="K1507" s="194" t="s">
        <v>762</v>
      </c>
      <c r="L1507" s="364" t="s">
        <v>1032</v>
      </c>
      <c r="M1507" s="364" t="s">
        <v>317</v>
      </c>
      <c r="N1507" s="364" t="s">
        <v>339</v>
      </c>
      <c r="O1507" s="373" t="s">
        <v>315</v>
      </c>
      <c r="P1507" s="364">
        <v>2</v>
      </c>
      <c r="Q1507" s="364">
        <v>0</v>
      </c>
      <c r="R1507" s="369">
        <v>2</v>
      </c>
      <c r="S1507" s="364">
        <v>3</v>
      </c>
      <c r="T1507" s="8"/>
      <c r="U1507" s="374">
        <v>25</v>
      </c>
      <c r="V1507" s="370">
        <v>21863060</v>
      </c>
      <c r="W1507" s="373" t="s">
        <v>1044</v>
      </c>
      <c r="X1507" s="364" t="s">
        <v>315</v>
      </c>
      <c r="Y1507" s="364"/>
      <c r="Z1507" s="364"/>
      <c r="AA1507" s="364"/>
      <c r="AB1507" s="364" t="s">
        <v>841</v>
      </c>
      <c r="AC1507" s="364"/>
      <c r="AD1507" s="369"/>
      <c r="AE1507" s="370"/>
      <c r="AF1507" s="370"/>
      <c r="AG1507" s="370" t="s">
        <v>559</v>
      </c>
      <c r="AH1507" s="364">
        <v>3</v>
      </c>
      <c r="AI1507" s="364">
        <v>15</v>
      </c>
      <c r="AJ1507" s="364">
        <v>10</v>
      </c>
      <c r="AK1507" s="364">
        <v>16</v>
      </c>
      <c r="AL1507" s="364">
        <v>50</v>
      </c>
      <c r="AM1507" s="22">
        <f t="shared" si="712"/>
        <v>2</v>
      </c>
      <c r="AN1507" s="104">
        <f t="shared" si="708"/>
        <v>0.63194444444444442</v>
      </c>
      <c r="AO1507" s="104">
        <f t="shared" si="709"/>
        <v>0.70138888888888884</v>
      </c>
      <c r="AP1507" s="22" t="str" cm="1">
        <f t="array" ref="AP1507">IF(W1507="","",IF(SUMPRODUCT((W1507=$W$7:$W$2042)*(AH1507=$AH$7:$AH$2042)*(AN1507=$AN$7:$AN$2042)*(AO1507=$AO$7:$AO$2042)*(ROW($W$7:$W$2042)&lt;&gt;ROW(W1507))*((R1507=0)*($R$7:$R$2042&gt;0)+(R1507&gt;0)*($R$7:$R$2042=0)))&gt;0,"SALONES UNIDOS",IF(SUMPRODUCT((W1507=$W$7:$W$2042)*(AH1507=$AH$7:$AH$2042)*((AN1507&lt;$AO$7:$AO$2042)*(AO1507&gt;$AN$7:$AN$2042))*(ROW($W$7:$W$2042)&lt;&gt;ROW(W1507)))&gt;0,"Cruzado","Sin cruce")))</f>
        <v>Sin cruce</v>
      </c>
      <c r="AQ1507" s="104">
        <f t="shared" si="732"/>
        <v>0.63194444444444442</v>
      </c>
      <c r="AR1507" s="104">
        <f t="shared" si="732"/>
        <v>0.70138888888888884</v>
      </c>
      <c r="AS1507" s="22"/>
      <c r="AT1507" s="22"/>
      <c r="AU1507" s="361" t="str" cm="1">
        <f t="array" ref="AU1507">IF(AB1507="","",IF(SUMPRODUCT((AB1507=$AB$989:$AB$1558)*(AH1507=$AH$989:$AH$1558)*(AQ1507=$AQ$989:$AQ$1558)*(AR1507=$AR$989:$AR$1558)*(ROW($AB$989:$AB$1558)&lt;&gt;ROW(AB1507))*((R1507=0)*($R$989:$R$1558&gt;0)+(R1507&gt;0)*($R$989:$R$1558=0)))&gt;0,"SALONES UNIDOS",IF(SUMPRODUCT((AB1507=$AB$989:$AB$1558)*(AH1507=$AH$989:$AH$1558)*((AQ1507&lt;$AR$989:$AR$1558)*(AR1507&gt;$AQ$989:$AQ$1558))*(ROW($AB$989:$AB$1558)&lt;&gt;ROW(AB1507)))&gt;0,"Cruzado","Sin cruce")))</f>
        <v>Sin cruce</v>
      </c>
      <c r="AV1507" s="361" t="str" cm="1">
        <f t="array" ref="AV1507">IF(AD1507="","",IF(SUMPRODUCT((AD1507=$AD$989:$AD$1558)*(AH1507=$AH$989:$AH$1558)*(AS1507=$AS$989:$AS$1558)*(AT1507=$AT$989:$AT$1558)*(ROW($AD$989:$AD$1558)&lt;&gt;ROW(AD1507))*((R1507=0)*($R$989:$R$1558&gt;0)+(R1507&gt;0)*($R$989:$R$1558=0)))&gt;0,"SALONES UNIDOS",IF(SUMPRODUCT((AD1507=$AD$989:$AD$1558)*(AH1507=$AH$989:$AH$1558)*((AS1507&lt;$AT$989:$AT$1558)*(AT1507&gt;$AS$989:$AS$1558))*(ROW($AD$989:$AD$1558)&lt;&gt;ROW(AD1507)))&gt;0,"Cruzado","Sin cruce")))</f>
        <v/>
      </c>
      <c r="AW1507" s="104" t="str">
        <f t="shared" si="713"/>
        <v>PS6PRINCIPALA</v>
      </c>
      <c r="AX1507" s="104" t="str" cm="1">
        <f t="array" ref="AX1507">IF(AW1507="","",IF(SUMPRODUCT((AW1507=$AW$7:$AW$2042)*(AH1507=$AH$7:$AH$2042)*(AN1507=$AN$7:$AN$2042)*(AO1507=$AO$7:$AO$2042)*(ROW($AW$7:$AW$2042)&lt;&gt;ROW(AW1507))*((R1507=0)*($R$7:$R$2042&gt;0)+(R1507&gt;0)*($R$7:$R$2042=0)))&gt;0,"SALONES UNIDOS",IF(SUMPRODUCT((AW1507=$AW$7:$AW$2042)*(AH1507=$AH$7:$AH$2042)*((AN1507&lt;$AO$7:$AO$2042)*(AO1507&gt;$AN$7:$AN$2042))*(ROW($AW$7:$AW$2042)&lt;&gt;ROW(AW1507)))&gt;0,"Cruzado","Sin cruce")))</f>
        <v>Sin cruce</v>
      </c>
    </row>
    <row r="1508" spans="2:50" ht="19.8" hidden="1" customHeight="1" x14ac:dyDescent="0.25">
      <c r="B1508" s="494" t="s">
        <v>314</v>
      </c>
      <c r="C1508" s="369" t="s">
        <v>971</v>
      </c>
      <c r="D1508" s="369">
        <v>20261</v>
      </c>
      <c r="E1508" s="373" t="s">
        <v>280</v>
      </c>
      <c r="F1508" s="370" t="s">
        <v>291</v>
      </c>
      <c r="G1508" s="373" t="s">
        <v>296</v>
      </c>
      <c r="H1508" s="373">
        <v>6</v>
      </c>
      <c r="I1508" s="373" t="s">
        <v>552</v>
      </c>
      <c r="J1508" s="373" t="s">
        <v>278</v>
      </c>
      <c r="K1508" s="194" t="s">
        <v>762</v>
      </c>
      <c r="L1508" s="364" t="s">
        <v>1032</v>
      </c>
      <c r="M1508" s="364" t="s">
        <v>317</v>
      </c>
      <c r="N1508" s="364" t="s">
        <v>339</v>
      </c>
      <c r="O1508" s="373" t="s">
        <v>315</v>
      </c>
      <c r="P1508" s="364">
        <v>0</v>
      </c>
      <c r="Q1508" s="364">
        <v>2</v>
      </c>
      <c r="R1508" s="369">
        <v>2</v>
      </c>
      <c r="S1508" s="364">
        <v>3</v>
      </c>
      <c r="T1508" s="8"/>
      <c r="U1508" s="374">
        <v>15</v>
      </c>
      <c r="V1508" s="370">
        <v>21863060</v>
      </c>
      <c r="W1508" s="373" t="s">
        <v>1044</v>
      </c>
      <c r="X1508" s="364" t="s">
        <v>315</v>
      </c>
      <c r="Y1508" s="364"/>
      <c r="Z1508" s="364"/>
      <c r="AA1508" s="364"/>
      <c r="AB1508" s="370"/>
      <c r="AC1508" s="364"/>
      <c r="AD1508" s="364" t="s">
        <v>849</v>
      </c>
      <c r="AE1508" s="370"/>
      <c r="AF1508" s="370"/>
      <c r="AG1508" s="370" t="s">
        <v>301</v>
      </c>
      <c r="AH1508" s="364">
        <v>3</v>
      </c>
      <c r="AI1508" s="364">
        <v>16</v>
      </c>
      <c r="AJ1508" s="364">
        <v>50</v>
      </c>
      <c r="AK1508" s="364">
        <v>18</v>
      </c>
      <c r="AL1508" s="364">
        <v>30</v>
      </c>
      <c r="AM1508" s="22">
        <f t="shared" si="712"/>
        <v>2</v>
      </c>
      <c r="AN1508" s="104">
        <f t="shared" si="708"/>
        <v>0.70138888888888884</v>
      </c>
      <c r="AO1508" s="104">
        <f t="shared" si="709"/>
        <v>0.77083333333333337</v>
      </c>
      <c r="AP1508" s="22" t="str" cm="1">
        <f t="array" ref="AP1508">IF(W1508="","",IF(SUMPRODUCT((W1508=$W$7:$W$2042)*(AH1508=$AH$7:$AH$2042)*(AN1508=$AN$7:$AN$2042)*(AO1508=$AO$7:$AO$2042)*(ROW($W$7:$W$2042)&lt;&gt;ROW(W1508))*((R1508=0)*($R$7:$R$2042&gt;0)+(R1508&gt;0)*($R$7:$R$2042=0)))&gt;0,"SALONES UNIDOS",IF(SUMPRODUCT((W1508=$W$7:$W$2042)*(AH1508=$AH$7:$AH$2042)*((AN1508&lt;$AO$7:$AO$2042)*(AO1508&gt;$AN$7:$AN$2042))*(ROW($W$7:$W$2042)&lt;&gt;ROW(W1508)))&gt;0,"Cruzado","Sin cruce")))</f>
        <v>Sin cruce</v>
      </c>
      <c r="AQ1508" s="22"/>
      <c r="AR1508" s="22"/>
      <c r="AS1508" s="104">
        <f t="shared" ref="AS1508:AS1509" si="733">AN1508</f>
        <v>0.70138888888888884</v>
      </c>
      <c r="AT1508" s="104">
        <f t="shared" ref="AT1508:AT1509" si="734">AO1508</f>
        <v>0.77083333333333337</v>
      </c>
      <c r="AU1508" s="361" t="str" cm="1">
        <f t="array" ref="AU1508">IF(AB1508="","",IF(SUMPRODUCT((AB1508=$AB$989:$AB$1558)*(AH1508=$AH$989:$AH$1558)*(AQ1508=$AQ$989:$AQ$1558)*(AR1508=$AR$989:$AR$1558)*(ROW($AB$989:$AB$1558)&lt;&gt;ROW(AB1508))*((R1508=0)*($R$989:$R$1558&gt;0)+(R1508&gt;0)*($R$989:$R$1558=0)))&gt;0,"SALONES UNIDOS",IF(SUMPRODUCT((AB1508=$AB$989:$AB$1558)*(AH1508=$AH$989:$AH$1558)*((AQ1508&lt;$AR$989:$AR$1558)*(AR1508&gt;$AQ$989:$AQ$1558))*(ROW($AB$989:$AB$1558)&lt;&gt;ROW(AB1508)))&gt;0,"Cruzado","Sin cruce")))</f>
        <v/>
      </c>
      <c r="AV1508" s="361" t="str" cm="1">
        <f t="array" ref="AV1508">IF(AD1508="","",IF(SUMPRODUCT((AD1508=$AD$989:$AD$1558)*(AH1508=$AH$989:$AH$1558)*(AS1508=$AS$989:$AS$1558)*(AT1508=$AT$989:$AT$1558)*(ROW($AD$989:$AD$1558)&lt;&gt;ROW(AD1508))*((R1508=0)*($R$989:$R$1558&gt;0)+(R1508&gt;0)*($R$989:$R$1558=0)))&gt;0,"SALONES UNIDOS",IF(SUMPRODUCT((AD1508=$AD$989:$AD$1558)*(AH1508=$AH$989:$AH$1558)*((AS1508&lt;$AT$989:$AT$1558)*(AT1508&gt;$AS$989:$AS$1558))*(ROW($AD$989:$AD$1558)&lt;&gt;ROW(AD1508)))&gt;0,"Cruzado","Sin cruce")))</f>
        <v>Sin cruce</v>
      </c>
      <c r="AW1508" s="104" t="str">
        <f t="shared" si="713"/>
        <v>PS6PRINCIPALA</v>
      </c>
      <c r="AX1508" s="104" t="str" cm="1">
        <f t="array" ref="AX1508">IF(AW1508="","",IF(SUMPRODUCT((AW1508=$AW$7:$AW$2042)*(AH1508=$AH$7:$AH$2042)*(AN1508=$AN$7:$AN$2042)*(AO1508=$AO$7:$AO$2042)*(ROW($AW$7:$AW$2042)&lt;&gt;ROW(AW1508))*((R1508=0)*($R$7:$R$2042&gt;0)+(R1508&gt;0)*($R$7:$R$2042=0)))&gt;0,"SALONES UNIDOS",IF(SUMPRODUCT((AW1508=$AW$7:$AW$2042)*(AH1508=$AH$7:$AH$2042)*((AN1508&lt;$AO$7:$AO$2042)*(AO1508&gt;$AN$7:$AN$2042))*(ROW($AW$7:$AW$2042)&lt;&gt;ROW(AW1508)))&gt;0,"Cruzado","Sin cruce")))</f>
        <v>Sin cruce</v>
      </c>
    </row>
    <row r="1509" spans="2:50" ht="19.8" hidden="1" customHeight="1" x14ac:dyDescent="0.25">
      <c r="B1509" s="494" t="s">
        <v>314</v>
      </c>
      <c r="C1509" s="369" t="s">
        <v>971</v>
      </c>
      <c r="D1509" s="369">
        <v>20261</v>
      </c>
      <c r="E1509" s="373" t="s">
        <v>280</v>
      </c>
      <c r="F1509" s="370" t="s">
        <v>291</v>
      </c>
      <c r="G1509" s="373" t="s">
        <v>296</v>
      </c>
      <c r="H1509" s="373">
        <v>6</v>
      </c>
      <c r="I1509" s="373" t="s">
        <v>560</v>
      </c>
      <c r="J1509" s="373" t="s">
        <v>278</v>
      </c>
      <c r="K1509" s="194" t="s">
        <v>762</v>
      </c>
      <c r="L1509" s="364" t="s">
        <v>1032</v>
      </c>
      <c r="M1509" s="364" t="s">
        <v>317</v>
      </c>
      <c r="N1509" s="364" t="s">
        <v>339</v>
      </c>
      <c r="O1509" s="373" t="s">
        <v>315</v>
      </c>
      <c r="P1509" s="364">
        <v>0</v>
      </c>
      <c r="Q1509" s="364">
        <v>2</v>
      </c>
      <c r="R1509" s="369">
        <v>2</v>
      </c>
      <c r="S1509" s="364">
        <v>3</v>
      </c>
      <c r="T1509" s="8"/>
      <c r="U1509" s="374">
        <v>15</v>
      </c>
      <c r="V1509" s="370">
        <v>21863060</v>
      </c>
      <c r="W1509" s="373" t="s">
        <v>1044</v>
      </c>
      <c r="X1509" s="364" t="s">
        <v>315</v>
      </c>
      <c r="Y1509" s="364"/>
      <c r="Z1509" s="364"/>
      <c r="AA1509" s="364"/>
      <c r="AB1509" s="370"/>
      <c r="AC1509" s="364"/>
      <c r="AD1509" s="364" t="s">
        <v>849</v>
      </c>
      <c r="AE1509" s="370"/>
      <c r="AF1509" s="370"/>
      <c r="AG1509" s="370" t="s">
        <v>301</v>
      </c>
      <c r="AH1509" s="364">
        <v>3</v>
      </c>
      <c r="AI1509" s="364">
        <v>18</v>
      </c>
      <c r="AJ1509" s="364">
        <v>30</v>
      </c>
      <c r="AK1509" s="364">
        <v>20</v>
      </c>
      <c r="AL1509" s="364">
        <v>10</v>
      </c>
      <c r="AM1509" s="22">
        <f t="shared" si="712"/>
        <v>2</v>
      </c>
      <c r="AN1509" s="104">
        <f t="shared" si="708"/>
        <v>0.77083333333333337</v>
      </c>
      <c r="AO1509" s="104">
        <f t="shared" si="709"/>
        <v>0.84027777777777779</v>
      </c>
      <c r="AP1509" s="22" t="str" cm="1">
        <f t="array" ref="AP1509">IF(W1509="","",IF(SUMPRODUCT((W1509=$W$7:$W$2042)*(AH1509=$AH$7:$AH$2042)*(AN1509=$AN$7:$AN$2042)*(AO1509=$AO$7:$AO$2042)*(ROW($W$7:$W$2042)&lt;&gt;ROW(W1509))*((R1509=0)*($R$7:$R$2042&gt;0)+(R1509&gt;0)*($R$7:$R$2042=0)))&gt;0,"SALONES UNIDOS",IF(SUMPRODUCT((W1509=$W$7:$W$2042)*(AH1509=$AH$7:$AH$2042)*((AN1509&lt;$AO$7:$AO$2042)*(AO1509&gt;$AN$7:$AN$2042))*(ROW($W$7:$W$2042)&lt;&gt;ROW(W1509)))&gt;0,"Cruzado","Sin cruce")))</f>
        <v>Sin cruce</v>
      </c>
      <c r="AQ1509" s="22"/>
      <c r="AR1509" s="22"/>
      <c r="AS1509" s="104">
        <f t="shared" si="733"/>
        <v>0.77083333333333337</v>
      </c>
      <c r="AT1509" s="104">
        <f t="shared" si="734"/>
        <v>0.84027777777777779</v>
      </c>
      <c r="AU1509" s="361" t="str" cm="1">
        <f t="array" ref="AU1509">IF(AB1509="","",IF(SUMPRODUCT((AB1509=$AB$989:$AB$1558)*(AH1509=$AH$989:$AH$1558)*(AQ1509=$AQ$989:$AQ$1558)*(AR1509=$AR$989:$AR$1558)*(ROW($AB$989:$AB$1558)&lt;&gt;ROW(AB1509))*((R1509=0)*($R$989:$R$1558&gt;0)+(R1509&gt;0)*($R$989:$R$1558=0)))&gt;0,"SALONES UNIDOS",IF(SUMPRODUCT((AB1509=$AB$989:$AB$1558)*(AH1509=$AH$989:$AH$1558)*((AQ1509&lt;$AR$989:$AR$1558)*(AR1509&gt;$AQ$989:$AQ$1558))*(ROW($AB$989:$AB$1558)&lt;&gt;ROW(AB1509)))&gt;0,"Cruzado","Sin cruce")))</f>
        <v/>
      </c>
      <c r="AV1509" s="361" t="str" cm="1">
        <f t="array" ref="AV1509">IF(AD1509="","",IF(SUMPRODUCT((AD1509=$AD$989:$AD$1558)*(AH1509=$AH$989:$AH$1558)*(AS1509=$AS$989:$AS$1558)*(AT1509=$AT$989:$AT$1558)*(ROW($AD$989:$AD$1558)&lt;&gt;ROW(AD1509))*((R1509=0)*($R$989:$R$1558&gt;0)+(R1509&gt;0)*($R$989:$R$1558=0)))&gt;0,"SALONES UNIDOS",IF(SUMPRODUCT((AD1509=$AD$989:$AD$1558)*(AH1509=$AH$989:$AH$1558)*((AS1509&lt;$AT$989:$AT$1558)*(AT1509&gt;$AS$989:$AS$1558))*(ROW($AD$989:$AD$1558)&lt;&gt;ROW(AD1509)))&gt;0,"Cruzado","Sin cruce")))</f>
        <v>Sin cruce</v>
      </c>
      <c r="AW1509" s="104" t="str">
        <f t="shared" si="713"/>
        <v>PS6PRINCIPALA</v>
      </c>
      <c r="AX1509" s="104" t="str" cm="1">
        <f t="array" ref="AX1509">IF(AW1509="","",IF(SUMPRODUCT((AW1509=$AW$7:$AW$2042)*(AH1509=$AH$7:$AH$2042)*(AN1509=$AN$7:$AN$2042)*(AO1509=$AO$7:$AO$2042)*(ROW($AW$7:$AW$2042)&lt;&gt;ROW(AW1509))*((R1509=0)*($R$7:$R$2042&gt;0)+(R1509&gt;0)*($R$7:$R$2042=0)))&gt;0,"SALONES UNIDOS",IF(SUMPRODUCT((AW1509=$AW$7:$AW$2042)*(AH1509=$AH$7:$AH$2042)*((AN1509&lt;$AO$7:$AO$2042)*(AO1509&gt;$AN$7:$AN$2042))*(ROW($AW$7:$AW$2042)&lt;&gt;ROW(AW1509)))&gt;0,"Cruzado","Sin cruce")))</f>
        <v>Sin cruce</v>
      </c>
    </row>
    <row r="1510" spans="2:50" ht="19.8" hidden="1" customHeight="1" x14ac:dyDescent="0.25">
      <c r="B1510" s="494" t="s">
        <v>314</v>
      </c>
      <c r="C1510" s="369" t="s">
        <v>971</v>
      </c>
      <c r="D1510" s="369">
        <v>20261</v>
      </c>
      <c r="E1510" s="373" t="s">
        <v>280</v>
      </c>
      <c r="F1510" s="370" t="s">
        <v>291</v>
      </c>
      <c r="G1510" s="373" t="s">
        <v>296</v>
      </c>
      <c r="H1510" s="373">
        <v>6</v>
      </c>
      <c r="I1510" s="373" t="s">
        <v>278</v>
      </c>
      <c r="J1510" s="373" t="s">
        <v>278</v>
      </c>
      <c r="K1510" s="194" t="s">
        <v>344</v>
      </c>
      <c r="L1510" s="364" t="s">
        <v>1033</v>
      </c>
      <c r="M1510" s="364" t="s">
        <v>317</v>
      </c>
      <c r="N1510" s="364" t="s">
        <v>339</v>
      </c>
      <c r="O1510" s="373" t="s">
        <v>315</v>
      </c>
      <c r="P1510" s="364">
        <v>2</v>
      </c>
      <c r="Q1510" s="364">
        <v>2</v>
      </c>
      <c r="R1510" s="369">
        <v>4</v>
      </c>
      <c r="S1510" s="364">
        <v>3</v>
      </c>
      <c r="T1510" s="8"/>
      <c r="U1510" s="374">
        <v>25</v>
      </c>
      <c r="V1510" s="370">
        <v>46406209</v>
      </c>
      <c r="W1510" s="373" t="s">
        <v>185</v>
      </c>
      <c r="X1510" s="364" t="s">
        <v>315</v>
      </c>
      <c r="Y1510" s="364" t="s">
        <v>556</v>
      </c>
      <c r="Z1510" s="364"/>
      <c r="AA1510" s="364"/>
      <c r="AB1510" s="364" t="s">
        <v>841</v>
      </c>
      <c r="AC1510" s="364"/>
      <c r="AD1510" s="369"/>
      <c r="AE1510" s="370"/>
      <c r="AF1510" s="370"/>
      <c r="AG1510" s="370" t="s">
        <v>319</v>
      </c>
      <c r="AH1510" s="364">
        <v>1</v>
      </c>
      <c r="AI1510" s="364">
        <v>15</v>
      </c>
      <c r="AJ1510" s="364">
        <v>10</v>
      </c>
      <c r="AK1510" s="364">
        <v>18</v>
      </c>
      <c r="AL1510" s="364">
        <v>30</v>
      </c>
      <c r="AM1510" s="22">
        <f t="shared" si="712"/>
        <v>4</v>
      </c>
      <c r="AN1510" s="104">
        <f t="shared" si="708"/>
        <v>0.63194444444444442</v>
      </c>
      <c r="AO1510" s="104">
        <f t="shared" si="709"/>
        <v>0.77083333333333337</v>
      </c>
      <c r="AP1510" s="22" t="str" cm="1">
        <f t="array" ref="AP1510">IF(W1510="","",IF(SUMPRODUCT((W1510=$W$7:$W$2042)*(AH1510=$AH$7:$AH$2042)*(AN1510=$AN$7:$AN$2042)*(AO1510=$AO$7:$AO$2042)*(ROW($W$7:$W$2042)&lt;&gt;ROW(W1510))*((R1510=0)*($R$7:$R$2042&gt;0)+(R1510&gt;0)*($R$7:$R$2042=0)))&gt;0,"SALONES UNIDOS",IF(SUMPRODUCT((W1510=$W$7:$W$2042)*(AH1510=$AH$7:$AH$2042)*((AN1510&lt;$AO$7:$AO$2042)*(AO1510&gt;$AN$7:$AN$2042))*(ROW($W$7:$W$2042)&lt;&gt;ROW(W1510)))&gt;0,"Cruzado","Sin cruce")))</f>
        <v>Sin cruce</v>
      </c>
      <c r="AQ1510" s="104">
        <f t="shared" ref="AQ1510:AR1515" si="735">AN1510</f>
        <v>0.63194444444444442</v>
      </c>
      <c r="AR1510" s="104">
        <f t="shared" si="735"/>
        <v>0.77083333333333337</v>
      </c>
      <c r="AS1510" s="22"/>
      <c r="AT1510" s="22"/>
      <c r="AU1510" s="361" t="str" cm="1">
        <f t="array" ref="AU1510">IF(AB1510="","",IF(SUMPRODUCT((AB1510=$AB$989:$AB$1558)*(AH1510=$AH$989:$AH$1558)*(AQ1510=$AQ$989:$AQ$1558)*(AR1510=$AR$989:$AR$1558)*(ROW($AB$989:$AB$1558)&lt;&gt;ROW(AB1510))*((R1510=0)*($R$989:$R$1558&gt;0)+(R1510&gt;0)*($R$989:$R$1558=0)))&gt;0,"SALONES UNIDOS",IF(SUMPRODUCT((AB1510=$AB$989:$AB$1558)*(AH1510=$AH$989:$AH$1558)*((AQ1510&lt;$AR$989:$AR$1558)*(AR1510&gt;$AQ$989:$AQ$1558))*(ROW($AB$989:$AB$1558)&lt;&gt;ROW(AB1510)))&gt;0,"Cruzado","Sin cruce")))</f>
        <v>Sin cruce</v>
      </c>
      <c r="AV1510" s="361" t="str" cm="1">
        <f t="array" ref="AV1510">IF(AD1510="","",IF(SUMPRODUCT((AD1510=$AD$989:$AD$1558)*(AH1510=$AH$989:$AH$1558)*(AS1510=$AS$989:$AS$1558)*(AT1510=$AT$989:$AT$1558)*(ROW($AD$989:$AD$1558)&lt;&gt;ROW(AD1510))*((R1510=0)*($R$989:$R$1558&gt;0)+(R1510&gt;0)*($R$989:$R$1558=0)))&gt;0,"SALONES UNIDOS",IF(SUMPRODUCT((AD1510=$AD$989:$AD$1558)*(AH1510=$AH$989:$AH$1558)*((AS1510&lt;$AT$989:$AT$1558)*(AT1510&gt;$AS$989:$AS$1558))*(ROW($AD$989:$AD$1558)&lt;&gt;ROW(AD1510)))&gt;0,"Cruzado","Sin cruce")))</f>
        <v/>
      </c>
      <c r="AW1510" s="104" t="str">
        <f t="shared" si="713"/>
        <v>PS6PRINCIPALA</v>
      </c>
      <c r="AX1510" s="104" t="str" cm="1">
        <f t="array" ref="AX1510">IF(AW1510="","",IF(SUMPRODUCT((AW1510=$AW$7:$AW$2042)*(AH1510=$AH$7:$AH$2042)*(AN1510=$AN$7:$AN$2042)*(AO1510=$AO$7:$AO$2042)*(ROW($AW$7:$AW$2042)&lt;&gt;ROW(AW1510))*((R1510=0)*($R$7:$R$2042&gt;0)+(R1510&gt;0)*($R$7:$R$2042=0)))&gt;0,"SALONES UNIDOS",IF(SUMPRODUCT((AW1510=$AW$7:$AW$2042)*(AH1510=$AH$7:$AH$2042)*((AN1510&lt;$AO$7:$AO$2042)*(AO1510&gt;$AN$7:$AN$2042))*(ROW($AW$7:$AW$2042)&lt;&gt;ROW(AW1510)))&gt;0,"Cruzado","Sin cruce")))</f>
        <v>Sin cruce</v>
      </c>
    </row>
    <row r="1511" spans="2:50" ht="19.8" hidden="1" customHeight="1" x14ac:dyDescent="0.25">
      <c r="B1511" s="494" t="s">
        <v>314</v>
      </c>
      <c r="C1511" s="369" t="s">
        <v>971</v>
      </c>
      <c r="D1511" s="369">
        <v>20261</v>
      </c>
      <c r="E1511" s="373" t="s">
        <v>280</v>
      </c>
      <c r="F1511" s="370" t="s">
        <v>291</v>
      </c>
      <c r="G1511" s="373" t="s">
        <v>296</v>
      </c>
      <c r="H1511" s="373">
        <v>6</v>
      </c>
      <c r="I1511" s="373" t="s">
        <v>278</v>
      </c>
      <c r="J1511" s="373" t="s">
        <v>278</v>
      </c>
      <c r="K1511" s="194" t="s">
        <v>763</v>
      </c>
      <c r="L1511" s="364" t="s">
        <v>1034</v>
      </c>
      <c r="M1511" s="364" t="s">
        <v>317</v>
      </c>
      <c r="N1511" s="364" t="s">
        <v>339</v>
      </c>
      <c r="O1511" s="373" t="s">
        <v>315</v>
      </c>
      <c r="P1511" s="364">
        <v>2</v>
      </c>
      <c r="Q1511" s="364">
        <v>2</v>
      </c>
      <c r="R1511" s="369">
        <v>4</v>
      </c>
      <c r="S1511" s="364">
        <v>3</v>
      </c>
      <c r="T1511" s="8"/>
      <c r="U1511" s="374">
        <v>25</v>
      </c>
      <c r="V1511" s="370">
        <v>45477699</v>
      </c>
      <c r="W1511" s="373" t="s">
        <v>173</v>
      </c>
      <c r="X1511" s="364" t="s">
        <v>315</v>
      </c>
      <c r="Y1511" s="364"/>
      <c r="Z1511" s="364"/>
      <c r="AA1511" s="364"/>
      <c r="AB1511" s="364" t="s">
        <v>841</v>
      </c>
      <c r="AC1511" s="364"/>
      <c r="AD1511" s="369"/>
      <c r="AE1511" s="370"/>
      <c r="AF1511" s="370"/>
      <c r="AG1511" s="370" t="s">
        <v>319</v>
      </c>
      <c r="AH1511" s="364">
        <v>5</v>
      </c>
      <c r="AI1511" s="364">
        <v>12</v>
      </c>
      <c r="AJ1511" s="364">
        <v>40</v>
      </c>
      <c r="AK1511" s="364">
        <v>16</v>
      </c>
      <c r="AL1511" s="364">
        <v>0</v>
      </c>
      <c r="AM1511" s="22">
        <f t="shared" si="712"/>
        <v>4</v>
      </c>
      <c r="AN1511" s="104">
        <f t="shared" si="708"/>
        <v>0.52777777777777779</v>
      </c>
      <c r="AO1511" s="104">
        <f t="shared" si="709"/>
        <v>0.66666666666666663</v>
      </c>
      <c r="AP1511" s="22" t="str" cm="1">
        <f t="array" ref="AP1511">IF(W1511="","",IF(SUMPRODUCT((W1511=$W$7:$W$2042)*(AH1511=$AH$7:$AH$2042)*(AN1511=$AN$7:$AN$2042)*(AO1511=$AO$7:$AO$2042)*(ROW($W$7:$W$2042)&lt;&gt;ROW(W1511))*((R1511=0)*($R$7:$R$2042&gt;0)+(R1511&gt;0)*($R$7:$R$2042=0)))&gt;0,"SALONES UNIDOS",IF(SUMPRODUCT((W1511=$W$7:$W$2042)*(AH1511=$AH$7:$AH$2042)*((AN1511&lt;$AO$7:$AO$2042)*(AO1511&gt;$AN$7:$AN$2042))*(ROW($W$7:$W$2042)&lt;&gt;ROW(W1511)))&gt;0,"Cruzado","Sin cruce")))</f>
        <v>Sin cruce</v>
      </c>
      <c r="AQ1511" s="104">
        <f t="shared" si="735"/>
        <v>0.52777777777777779</v>
      </c>
      <c r="AR1511" s="104">
        <f t="shared" si="735"/>
        <v>0.66666666666666663</v>
      </c>
      <c r="AS1511" s="22"/>
      <c r="AT1511" s="22"/>
      <c r="AU1511" s="361" t="str" cm="1">
        <f t="array" ref="AU1511">IF(AB1511="","",IF(SUMPRODUCT((AB1511=$AB$989:$AB$1558)*(AH1511=$AH$989:$AH$1558)*(AQ1511=$AQ$989:$AQ$1558)*(AR1511=$AR$989:$AR$1558)*(ROW($AB$989:$AB$1558)&lt;&gt;ROW(AB1511))*((R1511=0)*($R$989:$R$1558&gt;0)+(R1511&gt;0)*($R$989:$R$1558=0)))&gt;0,"SALONES UNIDOS",IF(SUMPRODUCT((AB1511=$AB$989:$AB$1558)*(AH1511=$AH$989:$AH$1558)*((AQ1511&lt;$AR$989:$AR$1558)*(AR1511&gt;$AQ$989:$AQ$1558))*(ROW($AB$989:$AB$1558)&lt;&gt;ROW(AB1511)))&gt;0,"Cruzado","Sin cruce")))</f>
        <v>Sin cruce</v>
      </c>
      <c r="AV1511" s="361" t="str" cm="1">
        <f t="array" ref="AV1511">IF(AD1511="","",IF(SUMPRODUCT((AD1511=$AD$989:$AD$1558)*(AH1511=$AH$989:$AH$1558)*(AS1511=$AS$989:$AS$1558)*(AT1511=$AT$989:$AT$1558)*(ROW($AD$989:$AD$1558)&lt;&gt;ROW(AD1511))*((R1511=0)*($R$989:$R$1558&gt;0)+(R1511&gt;0)*($R$989:$R$1558=0)))&gt;0,"SALONES UNIDOS",IF(SUMPRODUCT((AD1511=$AD$989:$AD$1558)*(AH1511=$AH$989:$AH$1558)*((AS1511&lt;$AT$989:$AT$1558)*(AT1511&gt;$AS$989:$AS$1558))*(ROW($AD$989:$AD$1558)&lt;&gt;ROW(AD1511)))&gt;0,"Cruzado","Sin cruce")))</f>
        <v/>
      </c>
      <c r="AW1511" s="104" t="str">
        <f t="shared" si="713"/>
        <v>PS6PRINCIPALA</v>
      </c>
      <c r="AX1511" s="104" t="str" cm="1">
        <f t="array" ref="AX1511">IF(AW1511="","",IF(SUMPRODUCT((AW1511=$AW$7:$AW$2042)*(AH1511=$AH$7:$AH$2042)*(AN1511=$AN$7:$AN$2042)*(AO1511=$AO$7:$AO$2042)*(ROW($AW$7:$AW$2042)&lt;&gt;ROW(AW1511))*((R1511=0)*($R$7:$R$2042&gt;0)+(R1511&gt;0)*($R$7:$R$2042=0)))&gt;0,"SALONES UNIDOS",IF(SUMPRODUCT((AW1511=$AW$7:$AW$2042)*(AH1511=$AH$7:$AH$2042)*((AN1511&lt;$AO$7:$AO$2042)*(AO1511&gt;$AN$7:$AN$2042))*(ROW($AW$7:$AW$2042)&lt;&gt;ROW(AW1511)))&gt;0,"Cruzado","Sin cruce")))</f>
        <v>Sin cruce</v>
      </c>
    </row>
    <row r="1512" spans="2:50" ht="19.8" hidden="1" customHeight="1" x14ac:dyDescent="0.25">
      <c r="B1512" s="494" t="s">
        <v>314</v>
      </c>
      <c r="C1512" s="369" t="s">
        <v>971</v>
      </c>
      <c r="D1512" s="369">
        <v>20261</v>
      </c>
      <c r="E1512" s="373" t="s">
        <v>280</v>
      </c>
      <c r="F1512" s="370" t="s">
        <v>291</v>
      </c>
      <c r="G1512" s="373" t="s">
        <v>296</v>
      </c>
      <c r="H1512" s="373">
        <v>6</v>
      </c>
      <c r="I1512" s="373" t="s">
        <v>278</v>
      </c>
      <c r="J1512" s="373" t="s">
        <v>278</v>
      </c>
      <c r="K1512" s="194" t="s">
        <v>764</v>
      </c>
      <c r="L1512" s="364" t="s">
        <v>1035</v>
      </c>
      <c r="M1512" s="364" t="s">
        <v>317</v>
      </c>
      <c r="N1512" s="364" t="s">
        <v>339</v>
      </c>
      <c r="O1512" s="373" t="s">
        <v>315</v>
      </c>
      <c r="P1512" s="364">
        <v>3</v>
      </c>
      <c r="Q1512" s="364">
        <v>2</v>
      </c>
      <c r="R1512" s="369">
        <v>5</v>
      </c>
      <c r="S1512" s="364">
        <v>4</v>
      </c>
      <c r="T1512" s="8"/>
      <c r="U1512" s="374">
        <v>25</v>
      </c>
      <c r="V1512" s="507"/>
      <c r="W1512" s="508" t="s">
        <v>287</v>
      </c>
      <c r="X1512" s="364" t="s">
        <v>315</v>
      </c>
      <c r="Y1512" s="364"/>
      <c r="Z1512" s="364"/>
      <c r="AA1512" s="364"/>
      <c r="AB1512" s="364" t="s">
        <v>841</v>
      </c>
      <c r="AC1512" s="364"/>
      <c r="AD1512" s="369"/>
      <c r="AE1512" s="370"/>
      <c r="AF1512" s="370"/>
      <c r="AG1512" s="370" t="s">
        <v>319</v>
      </c>
      <c r="AH1512" s="364">
        <v>2</v>
      </c>
      <c r="AI1512" s="364">
        <v>18</v>
      </c>
      <c r="AJ1512" s="364">
        <v>30</v>
      </c>
      <c r="AK1512" s="364">
        <v>22</v>
      </c>
      <c r="AL1512" s="364">
        <v>40</v>
      </c>
      <c r="AM1512" s="22">
        <f t="shared" si="712"/>
        <v>5</v>
      </c>
      <c r="AN1512" s="104">
        <f t="shared" si="708"/>
        <v>0.77083333333333337</v>
      </c>
      <c r="AO1512" s="104">
        <f t="shared" si="709"/>
        <v>0.94444444444444442</v>
      </c>
      <c r="AP1512" s="22" t="str" cm="1">
        <f t="array" ref="AP1512">IF(W1512="","",IF(SUMPRODUCT((W1512=$W$7:$W$2042)*(AH1512=$AH$7:$AH$2042)*(AN1512=$AN$7:$AN$2042)*(AO1512=$AO$7:$AO$2042)*(ROW($W$7:$W$2042)&lt;&gt;ROW(W1512))*((R1512=0)*($R$7:$R$2042&gt;0)+(R1512&gt;0)*($R$7:$R$2042=0)))&gt;0,"SALONES UNIDOS",IF(SUMPRODUCT((W1512=$W$7:$W$2042)*(AH1512=$AH$7:$AH$2042)*((AN1512&lt;$AO$7:$AO$2042)*(AO1512&gt;$AN$7:$AN$2042))*(ROW($W$7:$W$2042)&lt;&gt;ROW(W1512)))&gt;0,"Cruzado","Sin cruce")))</f>
        <v>Cruzado</v>
      </c>
      <c r="AQ1512" s="104">
        <f t="shared" si="735"/>
        <v>0.77083333333333337</v>
      </c>
      <c r="AR1512" s="104">
        <f t="shared" si="735"/>
        <v>0.94444444444444442</v>
      </c>
      <c r="AS1512" s="22"/>
      <c r="AT1512" s="22"/>
      <c r="AU1512" s="361" t="str" cm="1">
        <f t="array" ref="AU1512">IF(AB1512="","",IF(SUMPRODUCT((AB1512=$AB$989:$AB$1558)*(AH1512=$AH$989:$AH$1558)*(AQ1512=$AQ$989:$AQ$1558)*(AR1512=$AR$989:$AR$1558)*(ROW($AB$989:$AB$1558)&lt;&gt;ROW(AB1512))*((R1512=0)*($R$989:$R$1558&gt;0)+(R1512&gt;0)*($R$989:$R$1558=0)))&gt;0,"SALONES UNIDOS",IF(SUMPRODUCT((AB1512=$AB$989:$AB$1558)*(AH1512=$AH$989:$AH$1558)*((AQ1512&lt;$AR$989:$AR$1558)*(AR1512&gt;$AQ$989:$AQ$1558))*(ROW($AB$989:$AB$1558)&lt;&gt;ROW(AB1512)))&gt;0,"Cruzado","Sin cruce")))</f>
        <v>Sin cruce</v>
      </c>
      <c r="AV1512" s="361" t="str" cm="1">
        <f t="array" ref="AV1512">IF(AD1512="","",IF(SUMPRODUCT((AD1512=$AD$989:$AD$1558)*(AH1512=$AH$989:$AH$1558)*(AS1512=$AS$989:$AS$1558)*(AT1512=$AT$989:$AT$1558)*(ROW($AD$989:$AD$1558)&lt;&gt;ROW(AD1512))*((R1512=0)*($R$989:$R$1558&gt;0)+(R1512&gt;0)*($R$989:$R$1558=0)))&gt;0,"SALONES UNIDOS",IF(SUMPRODUCT((AD1512=$AD$989:$AD$1558)*(AH1512=$AH$989:$AH$1558)*((AS1512&lt;$AT$989:$AT$1558)*(AT1512&gt;$AS$989:$AS$1558))*(ROW($AD$989:$AD$1558)&lt;&gt;ROW(AD1512)))&gt;0,"Cruzado","Sin cruce")))</f>
        <v/>
      </c>
      <c r="AW1512" s="104" t="str">
        <f t="shared" si="713"/>
        <v>PS6PRINCIPALA</v>
      </c>
      <c r="AX1512" s="104" t="str" cm="1">
        <f t="array" ref="AX1512">IF(AW1512="","",IF(SUMPRODUCT((AW1512=$AW$7:$AW$2042)*(AH1512=$AH$7:$AH$2042)*(AN1512=$AN$7:$AN$2042)*(AO1512=$AO$7:$AO$2042)*(ROW($AW$7:$AW$2042)&lt;&gt;ROW(AW1512))*((R1512=0)*($R$7:$R$2042&gt;0)+(R1512&gt;0)*($R$7:$R$2042=0)))&gt;0,"SALONES UNIDOS",IF(SUMPRODUCT((AW1512=$AW$7:$AW$2042)*(AH1512=$AH$7:$AH$2042)*((AN1512&lt;$AO$7:$AO$2042)*(AO1512&gt;$AN$7:$AN$2042))*(ROW($AW$7:$AW$2042)&lt;&gt;ROW(AW1512)))&gt;0,"Cruzado","Sin cruce")))</f>
        <v>Sin cruce</v>
      </c>
    </row>
    <row r="1513" spans="2:50" ht="19.8" hidden="1" customHeight="1" x14ac:dyDescent="0.25">
      <c r="B1513" s="494" t="s">
        <v>314</v>
      </c>
      <c r="C1513" s="369" t="s">
        <v>971</v>
      </c>
      <c r="D1513" s="369">
        <v>20261</v>
      </c>
      <c r="E1513" s="373" t="s">
        <v>280</v>
      </c>
      <c r="F1513" s="370" t="s">
        <v>291</v>
      </c>
      <c r="G1513" s="373" t="s">
        <v>296</v>
      </c>
      <c r="H1513" s="373">
        <v>6</v>
      </c>
      <c r="I1513" s="373" t="s">
        <v>278</v>
      </c>
      <c r="J1513" s="373" t="s">
        <v>278</v>
      </c>
      <c r="K1513" s="194" t="s">
        <v>765</v>
      </c>
      <c r="L1513" s="364" t="s">
        <v>1036</v>
      </c>
      <c r="M1513" s="364" t="s">
        <v>317</v>
      </c>
      <c r="N1513" s="364" t="s">
        <v>339</v>
      </c>
      <c r="O1513" s="373" t="s">
        <v>321</v>
      </c>
      <c r="P1513" s="364">
        <v>3</v>
      </c>
      <c r="Q1513" s="364">
        <v>2</v>
      </c>
      <c r="R1513" s="369">
        <v>5</v>
      </c>
      <c r="S1513" s="364">
        <v>4</v>
      </c>
      <c r="T1513" s="8"/>
      <c r="U1513" s="374">
        <v>25</v>
      </c>
      <c r="V1513" s="370">
        <v>45477699</v>
      </c>
      <c r="W1513" s="373" t="s">
        <v>173</v>
      </c>
      <c r="X1513" s="364" t="s">
        <v>315</v>
      </c>
      <c r="Y1513" s="364"/>
      <c r="Z1513" s="364"/>
      <c r="AA1513" s="364"/>
      <c r="AB1513" s="364" t="s">
        <v>841</v>
      </c>
      <c r="AC1513" s="364"/>
      <c r="AD1513" s="369"/>
      <c r="AE1513" s="370"/>
      <c r="AF1513" s="370"/>
      <c r="AG1513" s="370" t="s">
        <v>319</v>
      </c>
      <c r="AH1513" s="364">
        <v>5</v>
      </c>
      <c r="AI1513" s="364">
        <v>16</v>
      </c>
      <c r="AJ1513" s="364">
        <v>50</v>
      </c>
      <c r="AK1513" s="364">
        <v>21</v>
      </c>
      <c r="AL1513" s="364">
        <v>0</v>
      </c>
      <c r="AM1513" s="22">
        <f t="shared" si="712"/>
        <v>5</v>
      </c>
      <c r="AN1513" s="104">
        <f t="shared" si="708"/>
        <v>0.70138888888888884</v>
      </c>
      <c r="AO1513" s="104">
        <f t="shared" si="709"/>
        <v>0.875</v>
      </c>
      <c r="AP1513" s="22" t="str" cm="1">
        <f t="array" ref="AP1513">IF(W1513="","",IF(SUMPRODUCT((W1513=$W$7:$W$2042)*(AH1513=$AH$7:$AH$2042)*(AN1513=$AN$7:$AN$2042)*(AO1513=$AO$7:$AO$2042)*(ROW($W$7:$W$2042)&lt;&gt;ROW(W1513))*((R1513=0)*($R$7:$R$2042&gt;0)+(R1513&gt;0)*($R$7:$R$2042=0)))&gt;0,"SALONES UNIDOS",IF(SUMPRODUCT((W1513=$W$7:$W$2042)*(AH1513=$AH$7:$AH$2042)*((AN1513&lt;$AO$7:$AO$2042)*(AO1513&gt;$AN$7:$AN$2042))*(ROW($W$7:$W$2042)&lt;&gt;ROW(W1513)))&gt;0,"Cruzado","Sin cruce")))</f>
        <v>Sin cruce</v>
      </c>
      <c r="AQ1513" s="104">
        <f t="shared" si="735"/>
        <v>0.70138888888888884</v>
      </c>
      <c r="AR1513" s="104">
        <f t="shared" si="735"/>
        <v>0.875</v>
      </c>
      <c r="AS1513" s="22"/>
      <c r="AT1513" s="22"/>
      <c r="AU1513" s="361" t="str" cm="1">
        <f t="array" ref="AU1513">IF(AB1513="","",IF(SUMPRODUCT((AB1513=$AB$989:$AB$1558)*(AH1513=$AH$989:$AH$1558)*(AQ1513=$AQ$989:$AQ$1558)*(AR1513=$AR$989:$AR$1558)*(ROW($AB$989:$AB$1558)&lt;&gt;ROW(AB1513))*((R1513=0)*($R$989:$R$1558&gt;0)+(R1513&gt;0)*($R$989:$R$1558=0)))&gt;0,"SALONES UNIDOS",IF(SUMPRODUCT((AB1513=$AB$989:$AB$1558)*(AH1513=$AH$989:$AH$1558)*((AQ1513&lt;$AR$989:$AR$1558)*(AR1513&gt;$AQ$989:$AQ$1558))*(ROW($AB$989:$AB$1558)&lt;&gt;ROW(AB1513)))&gt;0,"Cruzado","Sin cruce")))</f>
        <v>Sin cruce</v>
      </c>
      <c r="AV1513" s="361" t="str" cm="1">
        <f t="array" ref="AV1513">IF(AD1513="","",IF(SUMPRODUCT((AD1513=$AD$989:$AD$1558)*(AH1513=$AH$989:$AH$1558)*(AS1513=$AS$989:$AS$1558)*(AT1513=$AT$989:$AT$1558)*(ROW($AD$989:$AD$1558)&lt;&gt;ROW(AD1513))*((R1513=0)*($R$989:$R$1558&gt;0)+(R1513&gt;0)*($R$989:$R$1558=0)))&gt;0,"SALONES UNIDOS",IF(SUMPRODUCT((AD1513=$AD$989:$AD$1558)*(AH1513=$AH$989:$AH$1558)*((AS1513&lt;$AT$989:$AT$1558)*(AT1513&gt;$AS$989:$AS$1558))*(ROW($AD$989:$AD$1558)&lt;&gt;ROW(AD1513)))&gt;0,"Cruzado","Sin cruce")))</f>
        <v/>
      </c>
      <c r="AW1513" s="104" t="str">
        <f t="shared" si="713"/>
        <v>PS6PRINCIPALA</v>
      </c>
      <c r="AX1513" s="104" t="str" cm="1">
        <f t="array" ref="AX1513">IF(AW1513="","",IF(SUMPRODUCT((AW1513=$AW$7:$AW$2042)*(AH1513=$AH$7:$AH$2042)*(AN1513=$AN$7:$AN$2042)*(AO1513=$AO$7:$AO$2042)*(ROW($AW$7:$AW$2042)&lt;&gt;ROW(AW1513))*((R1513=0)*($R$7:$R$2042&gt;0)+(R1513&gt;0)*($R$7:$R$2042=0)))&gt;0,"SALONES UNIDOS",IF(SUMPRODUCT((AW1513=$AW$7:$AW$2042)*(AH1513=$AH$7:$AH$2042)*((AN1513&lt;$AO$7:$AO$2042)*(AO1513&gt;$AN$7:$AN$2042))*(ROW($AW$7:$AW$2042)&lt;&gt;ROW(AW1513)))&gt;0,"Cruzado","Sin cruce")))</f>
        <v>Sin cruce</v>
      </c>
    </row>
    <row r="1514" spans="2:50" ht="19.8" hidden="1" customHeight="1" x14ac:dyDescent="0.25">
      <c r="B1514" s="494" t="s">
        <v>314</v>
      </c>
      <c r="C1514" s="369" t="s">
        <v>971</v>
      </c>
      <c r="D1514" s="369">
        <v>20261</v>
      </c>
      <c r="E1514" s="373" t="s">
        <v>280</v>
      </c>
      <c r="F1514" s="370" t="s">
        <v>291</v>
      </c>
      <c r="G1514" s="373" t="s">
        <v>296</v>
      </c>
      <c r="H1514" s="373">
        <v>6</v>
      </c>
      <c r="I1514" s="373" t="s">
        <v>278</v>
      </c>
      <c r="J1514" s="373" t="s">
        <v>278</v>
      </c>
      <c r="K1514" s="194" t="s">
        <v>766</v>
      </c>
      <c r="L1514" s="364" t="s">
        <v>1037</v>
      </c>
      <c r="M1514" s="364" t="s">
        <v>317</v>
      </c>
      <c r="N1514" s="364" t="s">
        <v>339</v>
      </c>
      <c r="O1514" s="373" t="s">
        <v>315</v>
      </c>
      <c r="P1514" s="364">
        <v>2</v>
      </c>
      <c r="Q1514" s="364">
        <v>2</v>
      </c>
      <c r="R1514" s="369">
        <v>4</v>
      </c>
      <c r="S1514" s="364">
        <v>3</v>
      </c>
      <c r="T1514" s="8"/>
      <c r="U1514" s="374">
        <v>25</v>
      </c>
      <c r="V1514" s="370">
        <v>7703595</v>
      </c>
      <c r="W1514" s="373" t="s">
        <v>23</v>
      </c>
      <c r="X1514" s="364" t="s">
        <v>315</v>
      </c>
      <c r="Y1514" s="364"/>
      <c r="Z1514" s="364"/>
      <c r="AA1514" s="364"/>
      <c r="AB1514" s="364" t="s">
        <v>841</v>
      </c>
      <c r="AC1514" s="364"/>
      <c r="AD1514" s="369"/>
      <c r="AE1514" s="370"/>
      <c r="AF1514" s="370"/>
      <c r="AG1514" s="370" t="s">
        <v>319</v>
      </c>
      <c r="AH1514" s="364">
        <v>2</v>
      </c>
      <c r="AI1514" s="364">
        <v>9</v>
      </c>
      <c r="AJ1514" s="364">
        <v>20</v>
      </c>
      <c r="AK1514" s="364">
        <v>12</v>
      </c>
      <c r="AL1514" s="364">
        <v>40</v>
      </c>
      <c r="AM1514" s="22">
        <f t="shared" si="712"/>
        <v>4</v>
      </c>
      <c r="AN1514" s="104">
        <f t="shared" si="708"/>
        <v>0.3888888888888889</v>
      </c>
      <c r="AO1514" s="104">
        <f t="shared" si="709"/>
        <v>0.52777777777777779</v>
      </c>
      <c r="AP1514" s="22" t="str" cm="1">
        <f t="array" ref="AP1514">IF(W1514="","",IF(SUMPRODUCT((W1514=$W$7:$W$2042)*(AH1514=$AH$7:$AH$2042)*(AN1514=$AN$7:$AN$2042)*(AO1514=$AO$7:$AO$2042)*(ROW($W$7:$W$2042)&lt;&gt;ROW(W1514))*((R1514=0)*($R$7:$R$2042&gt;0)+(R1514&gt;0)*($R$7:$R$2042=0)))&gt;0,"SALONES UNIDOS",IF(SUMPRODUCT((W1514=$W$7:$W$2042)*(AH1514=$AH$7:$AH$2042)*((AN1514&lt;$AO$7:$AO$2042)*(AO1514&gt;$AN$7:$AN$2042))*(ROW($W$7:$W$2042)&lt;&gt;ROW(W1514)))&gt;0,"Cruzado","Sin cruce")))</f>
        <v>Sin cruce</v>
      </c>
      <c r="AQ1514" s="104">
        <f t="shared" si="735"/>
        <v>0.3888888888888889</v>
      </c>
      <c r="AR1514" s="104">
        <f t="shared" si="735"/>
        <v>0.52777777777777779</v>
      </c>
      <c r="AS1514" s="22"/>
      <c r="AT1514" s="22"/>
      <c r="AU1514" s="361" t="str" cm="1">
        <f t="array" ref="AU1514">IF(AB1514="","",IF(SUMPRODUCT((AB1514=$AB$989:$AB$1558)*(AH1514=$AH$989:$AH$1558)*(AQ1514=$AQ$989:$AQ$1558)*(AR1514=$AR$989:$AR$1558)*(ROW($AB$989:$AB$1558)&lt;&gt;ROW(AB1514))*((R1514=0)*($R$989:$R$1558&gt;0)+(R1514&gt;0)*($R$989:$R$1558=0)))&gt;0,"SALONES UNIDOS",IF(SUMPRODUCT((AB1514=$AB$989:$AB$1558)*(AH1514=$AH$989:$AH$1558)*((AQ1514&lt;$AR$989:$AR$1558)*(AR1514&gt;$AQ$989:$AQ$1558))*(ROW($AB$989:$AB$1558)&lt;&gt;ROW(AB1514)))&gt;0,"Cruzado","Sin cruce")))</f>
        <v>Sin cruce</v>
      </c>
      <c r="AV1514" s="361" t="str" cm="1">
        <f t="array" ref="AV1514">IF(AD1514="","",IF(SUMPRODUCT((AD1514=$AD$989:$AD$1558)*(AH1514=$AH$989:$AH$1558)*(AS1514=$AS$989:$AS$1558)*(AT1514=$AT$989:$AT$1558)*(ROW($AD$989:$AD$1558)&lt;&gt;ROW(AD1514))*((R1514=0)*($R$989:$R$1558&gt;0)+(R1514&gt;0)*($R$989:$R$1558=0)))&gt;0,"SALONES UNIDOS",IF(SUMPRODUCT((AD1514=$AD$989:$AD$1558)*(AH1514=$AH$989:$AH$1558)*((AS1514&lt;$AT$989:$AT$1558)*(AT1514&gt;$AS$989:$AS$1558))*(ROW($AD$989:$AD$1558)&lt;&gt;ROW(AD1514)))&gt;0,"Cruzado","Sin cruce")))</f>
        <v/>
      </c>
      <c r="AW1514" s="104" t="str">
        <f t="shared" si="713"/>
        <v>PS6PRINCIPALA</v>
      </c>
      <c r="AX1514" s="104" t="str" cm="1">
        <f t="array" ref="AX1514">IF(AW1514="","",IF(SUMPRODUCT((AW1514=$AW$7:$AW$2042)*(AH1514=$AH$7:$AH$2042)*(AN1514=$AN$7:$AN$2042)*(AO1514=$AO$7:$AO$2042)*(ROW($AW$7:$AW$2042)&lt;&gt;ROW(AW1514))*((R1514=0)*($R$7:$R$2042&gt;0)+(R1514&gt;0)*($R$7:$R$2042=0)))&gt;0,"SALONES UNIDOS",IF(SUMPRODUCT((AW1514=$AW$7:$AW$2042)*(AH1514=$AH$7:$AH$2042)*((AN1514&lt;$AO$7:$AO$2042)*(AO1514&gt;$AN$7:$AN$2042))*(ROW($AW$7:$AW$2042)&lt;&gt;ROW(AW1514)))&gt;0,"Cruzado","Sin cruce")))</f>
        <v>Sin cruce</v>
      </c>
    </row>
    <row r="1515" spans="2:50" ht="19.8" hidden="1" customHeight="1" x14ac:dyDescent="0.25">
      <c r="B1515" s="494" t="s">
        <v>314</v>
      </c>
      <c r="C1515" s="369" t="s">
        <v>971</v>
      </c>
      <c r="D1515" s="369">
        <v>20261</v>
      </c>
      <c r="E1515" s="373" t="s">
        <v>280</v>
      </c>
      <c r="F1515" s="370" t="s">
        <v>291</v>
      </c>
      <c r="G1515" s="373" t="s">
        <v>296</v>
      </c>
      <c r="H1515" s="373">
        <v>7</v>
      </c>
      <c r="I1515" s="373" t="s">
        <v>278</v>
      </c>
      <c r="J1515" s="373" t="s">
        <v>278</v>
      </c>
      <c r="K1515" s="194" t="s">
        <v>767</v>
      </c>
      <c r="L1515" s="364" t="s">
        <v>1038</v>
      </c>
      <c r="M1515" s="364" t="s">
        <v>317</v>
      </c>
      <c r="N1515" s="364" t="s">
        <v>339</v>
      </c>
      <c r="O1515" s="373" t="s">
        <v>315</v>
      </c>
      <c r="P1515" s="364">
        <v>3</v>
      </c>
      <c r="Q1515" s="364">
        <v>2</v>
      </c>
      <c r="R1515" s="369">
        <v>5</v>
      </c>
      <c r="S1515" s="364">
        <v>4</v>
      </c>
      <c r="T1515" s="8"/>
      <c r="U1515" s="374">
        <v>30</v>
      </c>
      <c r="V1515" s="370">
        <v>45228337</v>
      </c>
      <c r="W1515" s="373" t="s">
        <v>6</v>
      </c>
      <c r="X1515" s="364" t="s">
        <v>315</v>
      </c>
      <c r="Y1515" s="364" t="s">
        <v>556</v>
      </c>
      <c r="Z1515" s="364"/>
      <c r="AA1515" s="364"/>
      <c r="AB1515" s="364" t="s">
        <v>857</v>
      </c>
      <c r="AC1515" s="364"/>
      <c r="AD1515" s="369"/>
      <c r="AE1515" s="370"/>
      <c r="AF1515" s="370"/>
      <c r="AG1515" s="370" t="s">
        <v>319</v>
      </c>
      <c r="AH1515" s="364">
        <v>2</v>
      </c>
      <c r="AI1515" s="364">
        <v>16</v>
      </c>
      <c r="AJ1515" s="364">
        <v>0</v>
      </c>
      <c r="AK1515" s="364">
        <v>20</v>
      </c>
      <c r="AL1515" s="364">
        <v>10</v>
      </c>
      <c r="AM1515" s="22">
        <f t="shared" si="712"/>
        <v>5</v>
      </c>
      <c r="AN1515" s="104">
        <f t="shared" si="708"/>
        <v>0.66666666666666663</v>
      </c>
      <c r="AO1515" s="104">
        <f t="shared" si="709"/>
        <v>0.84027777777777779</v>
      </c>
      <c r="AP1515" s="22" t="str" cm="1">
        <f t="array" ref="AP1515">IF(W1515="","",IF(SUMPRODUCT((W1515=$W$7:$W$2042)*(AH1515=$AH$7:$AH$2042)*(AN1515=$AN$7:$AN$2042)*(AO1515=$AO$7:$AO$2042)*(ROW($W$7:$W$2042)&lt;&gt;ROW(W1515))*((R1515=0)*($R$7:$R$2042&gt;0)+(R1515&gt;0)*($R$7:$R$2042=0)))&gt;0,"SALONES UNIDOS",IF(SUMPRODUCT((W1515=$W$7:$W$2042)*(AH1515=$AH$7:$AH$2042)*((AN1515&lt;$AO$7:$AO$2042)*(AO1515&gt;$AN$7:$AN$2042))*(ROW($W$7:$W$2042)&lt;&gt;ROW(W1515)))&gt;0,"Cruzado","Sin cruce")))</f>
        <v>Sin cruce</v>
      </c>
      <c r="AQ1515" s="104">
        <f t="shared" si="735"/>
        <v>0.66666666666666663</v>
      </c>
      <c r="AR1515" s="104">
        <f t="shared" si="735"/>
        <v>0.84027777777777779</v>
      </c>
      <c r="AS1515" s="22"/>
      <c r="AT1515" s="22"/>
      <c r="AU1515" s="361" t="str" cm="1">
        <f t="array" ref="AU1515">IF(AB1515="","",IF(SUMPRODUCT((AB1515=$AB$989:$AB$1558)*(AH1515=$AH$989:$AH$1558)*(AQ1515=$AQ$989:$AQ$1558)*(AR1515=$AR$989:$AR$1558)*(ROW($AB$989:$AB$1558)&lt;&gt;ROW(AB1515))*((R1515=0)*($R$989:$R$1558&gt;0)+(R1515&gt;0)*($R$989:$R$1558=0)))&gt;0,"SALONES UNIDOS",IF(SUMPRODUCT((AB1515=$AB$989:$AB$1558)*(AH1515=$AH$989:$AH$1558)*((AQ1515&lt;$AR$989:$AR$1558)*(AR1515&gt;$AQ$989:$AQ$1558))*(ROW($AB$989:$AB$1558)&lt;&gt;ROW(AB1515)))&gt;0,"Cruzado","Sin cruce")))</f>
        <v>Sin cruce</v>
      </c>
      <c r="AV1515" s="361" t="str" cm="1">
        <f t="array" ref="AV1515">IF(AD1515="","",IF(SUMPRODUCT((AD1515=$AD$989:$AD$1558)*(AH1515=$AH$989:$AH$1558)*(AS1515=$AS$989:$AS$1558)*(AT1515=$AT$989:$AT$1558)*(ROW($AD$989:$AD$1558)&lt;&gt;ROW(AD1515))*((R1515=0)*($R$989:$R$1558&gt;0)+(R1515&gt;0)*($R$989:$R$1558=0)))&gt;0,"SALONES UNIDOS",IF(SUMPRODUCT((AD1515=$AD$989:$AD$1558)*(AH1515=$AH$989:$AH$1558)*((AS1515&lt;$AT$989:$AT$1558)*(AT1515&gt;$AS$989:$AS$1558))*(ROW($AD$989:$AD$1558)&lt;&gt;ROW(AD1515)))&gt;0,"Cruzado","Sin cruce")))</f>
        <v/>
      </c>
      <c r="AW1515" s="104" t="str">
        <f t="shared" si="713"/>
        <v>PS7PRINCIPALA</v>
      </c>
      <c r="AX1515" s="104" t="str" cm="1">
        <f t="array" ref="AX1515">IF(AW1515="","",IF(SUMPRODUCT((AW1515=$AW$7:$AW$2042)*(AH1515=$AH$7:$AH$2042)*(AN1515=$AN$7:$AN$2042)*(AO1515=$AO$7:$AO$2042)*(ROW($AW$7:$AW$2042)&lt;&gt;ROW(AW1515))*((R1515=0)*($R$7:$R$2042&gt;0)+(R1515&gt;0)*($R$7:$R$2042=0)))&gt;0,"SALONES UNIDOS",IF(SUMPRODUCT((AW1515=$AW$7:$AW$2042)*(AH1515=$AH$7:$AH$2042)*((AN1515&lt;$AO$7:$AO$2042)*(AO1515&gt;$AN$7:$AN$2042))*(ROW($AW$7:$AW$2042)&lt;&gt;ROW(AW1515)))&gt;0,"Cruzado","Sin cruce")))</f>
        <v>Sin cruce</v>
      </c>
    </row>
    <row r="1516" spans="2:50" ht="19.8" hidden="1" customHeight="1" x14ac:dyDescent="0.25">
      <c r="B1516" s="494" t="s">
        <v>314</v>
      </c>
      <c r="C1516" s="369" t="s">
        <v>971</v>
      </c>
      <c r="D1516" s="369">
        <v>20261</v>
      </c>
      <c r="E1516" s="373" t="s">
        <v>280</v>
      </c>
      <c r="F1516" s="370" t="s">
        <v>291</v>
      </c>
      <c r="G1516" s="373" t="s">
        <v>296</v>
      </c>
      <c r="H1516" s="373">
        <v>7</v>
      </c>
      <c r="I1516" s="373" t="s">
        <v>278</v>
      </c>
      <c r="J1516" s="373" t="s">
        <v>278</v>
      </c>
      <c r="K1516" s="194" t="s">
        <v>768</v>
      </c>
      <c r="L1516" s="364" t="s">
        <v>639</v>
      </c>
      <c r="M1516" s="364" t="s">
        <v>346</v>
      </c>
      <c r="N1516" s="364" t="s">
        <v>339</v>
      </c>
      <c r="O1516" s="373" t="s">
        <v>321</v>
      </c>
      <c r="P1516" s="364">
        <v>3</v>
      </c>
      <c r="Q1516" s="364">
        <v>0</v>
      </c>
      <c r="R1516" s="369">
        <v>3</v>
      </c>
      <c r="S1516" s="364">
        <v>3</v>
      </c>
      <c r="T1516" s="8"/>
      <c r="U1516" s="374">
        <v>35</v>
      </c>
      <c r="V1516" s="370">
        <v>40689619</v>
      </c>
      <c r="W1516" s="373" t="s">
        <v>79</v>
      </c>
      <c r="X1516" s="364" t="s">
        <v>321</v>
      </c>
      <c r="Y1516" s="364"/>
      <c r="Z1516" s="364"/>
      <c r="AA1516" s="364"/>
      <c r="AB1516" s="370"/>
      <c r="AC1516" s="364"/>
      <c r="AD1516" s="369"/>
      <c r="AE1516" s="370"/>
      <c r="AF1516" s="370"/>
      <c r="AG1516" s="364" t="s">
        <v>559</v>
      </c>
      <c r="AH1516" s="364">
        <v>5</v>
      </c>
      <c r="AI1516" s="364">
        <v>16</v>
      </c>
      <c r="AJ1516" s="364">
        <v>50</v>
      </c>
      <c r="AK1516" s="364">
        <v>19</v>
      </c>
      <c r="AL1516" s="364">
        <v>20</v>
      </c>
      <c r="AM1516" s="22">
        <f t="shared" si="712"/>
        <v>3</v>
      </c>
      <c r="AN1516" s="104">
        <f t="shared" si="708"/>
        <v>0.70138888888888884</v>
      </c>
      <c r="AO1516" s="104">
        <f t="shared" si="709"/>
        <v>0.80555555555555547</v>
      </c>
      <c r="AP1516" s="22" t="str" cm="1">
        <f t="array" ref="AP1516">IF(W1516="","",IF(SUMPRODUCT((W1516=$W$7:$W$2042)*(AH1516=$AH$7:$AH$2042)*(AN1516=$AN$7:$AN$2042)*(AO1516=$AO$7:$AO$2042)*(ROW($W$7:$W$2042)&lt;&gt;ROW(W1516))*((R1516=0)*($R$7:$R$2042&gt;0)+(R1516&gt;0)*($R$7:$R$2042=0)))&gt;0,"SALONES UNIDOS",IF(SUMPRODUCT((W1516=$W$7:$W$2042)*(AH1516=$AH$7:$AH$2042)*((AN1516&lt;$AO$7:$AO$2042)*(AO1516&gt;$AN$7:$AN$2042))*(ROW($W$7:$W$2042)&lt;&gt;ROW(W1516)))&gt;0,"Cruzado","Sin cruce")))</f>
        <v>Sin cruce</v>
      </c>
      <c r="AQ1516" s="104"/>
      <c r="AR1516" s="104"/>
      <c r="AS1516" s="22"/>
      <c r="AT1516" s="22"/>
      <c r="AU1516" s="361" t="str" cm="1">
        <f t="array" ref="AU1516">IF(AB1516="","",IF(SUMPRODUCT((AB1516=$AB$989:$AB$1558)*(AH1516=$AH$989:$AH$1558)*(AQ1516=$AQ$989:$AQ$1558)*(AR1516=$AR$989:$AR$1558)*(ROW($AB$989:$AB$1558)&lt;&gt;ROW(AB1516))*((R1516=0)*($R$989:$R$1558&gt;0)+(R1516&gt;0)*($R$989:$R$1558=0)))&gt;0,"SALONES UNIDOS",IF(SUMPRODUCT((AB1516=$AB$989:$AB$1558)*(AH1516=$AH$989:$AH$1558)*((AQ1516&lt;$AR$989:$AR$1558)*(AR1516&gt;$AQ$989:$AQ$1558))*(ROW($AB$989:$AB$1558)&lt;&gt;ROW(AB1516)))&gt;0,"Cruzado","Sin cruce")))</f>
        <v/>
      </c>
      <c r="AV1516" s="361" t="str" cm="1">
        <f t="array" ref="AV1516">IF(AD1516="","",IF(SUMPRODUCT((AD1516=$AD$989:$AD$1558)*(AH1516=$AH$989:$AH$1558)*(AS1516=$AS$989:$AS$1558)*(AT1516=$AT$989:$AT$1558)*(ROW($AD$989:$AD$1558)&lt;&gt;ROW(AD1516))*((R1516=0)*($R$989:$R$1558&gt;0)+(R1516&gt;0)*($R$989:$R$1558=0)))&gt;0,"SALONES UNIDOS",IF(SUMPRODUCT((AD1516=$AD$989:$AD$1558)*(AH1516=$AH$989:$AH$1558)*((AS1516&lt;$AT$989:$AT$1558)*(AT1516&gt;$AS$989:$AS$1558))*(ROW($AD$989:$AD$1558)&lt;&gt;ROW(AD1516)))&gt;0,"Cruzado","Sin cruce")))</f>
        <v/>
      </c>
      <c r="AW1516" s="104" t="str">
        <f t="shared" si="713"/>
        <v>PS7PRINCIPALA</v>
      </c>
      <c r="AX1516" s="104" t="str" cm="1">
        <f t="array" ref="AX1516">IF(AW1516="","",IF(SUMPRODUCT((AW1516=$AW$7:$AW$2042)*(AH1516=$AH$7:$AH$2042)*(AN1516=$AN$7:$AN$2042)*(AO1516=$AO$7:$AO$2042)*(ROW($AW$7:$AW$2042)&lt;&gt;ROW(AW1516))*((R1516=0)*($R$7:$R$2042&gt;0)+(R1516&gt;0)*($R$7:$R$2042=0)))&gt;0,"SALONES UNIDOS",IF(SUMPRODUCT((AW1516=$AW$7:$AW$2042)*(AH1516=$AH$7:$AH$2042)*((AN1516&lt;$AO$7:$AO$2042)*(AO1516&gt;$AN$7:$AN$2042))*(ROW($AW$7:$AW$2042)&lt;&gt;ROW(AW1516)))&gt;0,"Cruzado","Sin cruce")))</f>
        <v>Sin cruce</v>
      </c>
    </row>
    <row r="1517" spans="2:50" ht="19.8" hidden="1" customHeight="1" x14ac:dyDescent="0.25">
      <c r="B1517" s="494" t="s">
        <v>314</v>
      </c>
      <c r="C1517" s="369" t="s">
        <v>971</v>
      </c>
      <c r="D1517" s="369">
        <v>20261</v>
      </c>
      <c r="E1517" s="373" t="s">
        <v>280</v>
      </c>
      <c r="F1517" s="370" t="s">
        <v>291</v>
      </c>
      <c r="G1517" s="373" t="s">
        <v>296</v>
      </c>
      <c r="H1517" s="373">
        <v>7</v>
      </c>
      <c r="I1517" s="373" t="s">
        <v>278</v>
      </c>
      <c r="J1517" s="373" t="s">
        <v>278</v>
      </c>
      <c r="K1517" s="194" t="s">
        <v>769</v>
      </c>
      <c r="L1517" s="364" t="s">
        <v>1039</v>
      </c>
      <c r="M1517" s="364" t="s">
        <v>317</v>
      </c>
      <c r="N1517" s="364" t="s">
        <v>339</v>
      </c>
      <c r="O1517" s="373" t="s">
        <v>315</v>
      </c>
      <c r="P1517" s="364">
        <v>4</v>
      </c>
      <c r="Q1517" s="364">
        <v>0</v>
      </c>
      <c r="R1517" s="369">
        <v>4</v>
      </c>
      <c r="S1517" s="364">
        <v>4</v>
      </c>
      <c r="T1517" s="8"/>
      <c r="U1517" s="374">
        <v>30</v>
      </c>
      <c r="V1517" s="491">
        <v>21863060</v>
      </c>
      <c r="W1517" s="491" t="s">
        <v>1044</v>
      </c>
      <c r="X1517" s="364" t="s">
        <v>315</v>
      </c>
      <c r="Y1517" s="364" t="s">
        <v>556</v>
      </c>
      <c r="Z1517" s="364"/>
      <c r="AA1517" s="364"/>
      <c r="AB1517" s="364" t="s">
        <v>857</v>
      </c>
      <c r="AC1517" s="364"/>
      <c r="AD1517" s="369"/>
      <c r="AE1517" s="370"/>
      <c r="AF1517" s="370"/>
      <c r="AG1517" s="370" t="s">
        <v>559</v>
      </c>
      <c r="AH1517" s="364">
        <v>4</v>
      </c>
      <c r="AI1517" s="364">
        <v>16</v>
      </c>
      <c r="AJ1517" s="364">
        <v>0</v>
      </c>
      <c r="AK1517" s="364">
        <v>19</v>
      </c>
      <c r="AL1517" s="364">
        <v>20</v>
      </c>
      <c r="AM1517" s="22">
        <f t="shared" si="712"/>
        <v>4</v>
      </c>
      <c r="AN1517" s="104">
        <f t="shared" si="708"/>
        <v>0.66666666666666663</v>
      </c>
      <c r="AO1517" s="104">
        <f t="shared" si="709"/>
        <v>0.80555555555555547</v>
      </c>
      <c r="AP1517" s="22" t="str" cm="1">
        <f t="array" ref="AP1517">IF(W1517="","",IF(SUMPRODUCT((W1517=$W$7:$W$2042)*(AH1517=$AH$7:$AH$2042)*(AN1517=$AN$7:$AN$2042)*(AO1517=$AO$7:$AO$2042)*(ROW($W$7:$W$2042)&lt;&gt;ROW(W1517))*((R1517=0)*($R$7:$R$2042&gt;0)+(R1517&gt;0)*($R$7:$R$2042=0)))&gt;0,"SALONES UNIDOS",IF(SUMPRODUCT((W1517=$W$7:$W$2042)*(AH1517=$AH$7:$AH$2042)*((AN1517&lt;$AO$7:$AO$2042)*(AO1517&gt;$AN$7:$AN$2042))*(ROW($W$7:$W$2042)&lt;&gt;ROW(W1517)))&gt;0,"Cruzado","Sin cruce")))</f>
        <v>Sin cruce</v>
      </c>
      <c r="AQ1517" s="104">
        <f t="shared" ref="AQ1517:AR1519" si="736">AN1517</f>
        <v>0.66666666666666663</v>
      </c>
      <c r="AR1517" s="104">
        <f t="shared" si="736"/>
        <v>0.80555555555555547</v>
      </c>
      <c r="AS1517" s="22"/>
      <c r="AT1517" s="22"/>
      <c r="AU1517" s="361" t="str" cm="1">
        <f t="array" ref="AU1517">IF(AB1517="","",IF(SUMPRODUCT((AB1517=$AB$989:$AB$1558)*(AH1517=$AH$989:$AH$1558)*(AQ1517=$AQ$989:$AQ$1558)*(AR1517=$AR$989:$AR$1558)*(ROW($AB$989:$AB$1558)&lt;&gt;ROW(AB1517))*((R1517=0)*($R$989:$R$1558&gt;0)+(R1517&gt;0)*($R$989:$R$1558=0)))&gt;0,"SALONES UNIDOS",IF(SUMPRODUCT((AB1517=$AB$989:$AB$1558)*(AH1517=$AH$989:$AH$1558)*((AQ1517&lt;$AR$989:$AR$1558)*(AR1517&gt;$AQ$989:$AQ$1558))*(ROW($AB$989:$AB$1558)&lt;&gt;ROW(AB1517)))&gt;0,"Cruzado","Sin cruce")))</f>
        <v>Sin cruce</v>
      </c>
      <c r="AV1517" s="361" t="str" cm="1">
        <f t="array" ref="AV1517">IF(AD1517="","",IF(SUMPRODUCT((AD1517=$AD$989:$AD$1558)*(AH1517=$AH$989:$AH$1558)*(AS1517=$AS$989:$AS$1558)*(AT1517=$AT$989:$AT$1558)*(ROW($AD$989:$AD$1558)&lt;&gt;ROW(AD1517))*((R1517=0)*($R$989:$R$1558&gt;0)+(R1517&gt;0)*($R$989:$R$1558=0)))&gt;0,"SALONES UNIDOS",IF(SUMPRODUCT((AD1517=$AD$989:$AD$1558)*(AH1517=$AH$989:$AH$1558)*((AS1517&lt;$AT$989:$AT$1558)*(AT1517&gt;$AS$989:$AS$1558))*(ROW($AD$989:$AD$1558)&lt;&gt;ROW(AD1517)))&gt;0,"Cruzado","Sin cruce")))</f>
        <v/>
      </c>
      <c r="AW1517" s="104" t="str">
        <f t="shared" si="713"/>
        <v>PS7PRINCIPALA</v>
      </c>
      <c r="AX1517" s="104" t="str" cm="1">
        <f t="array" ref="AX1517">IF(AW1517="","",IF(SUMPRODUCT((AW1517=$AW$7:$AW$2042)*(AH1517=$AH$7:$AH$2042)*(AN1517=$AN$7:$AN$2042)*(AO1517=$AO$7:$AO$2042)*(ROW($AW$7:$AW$2042)&lt;&gt;ROW(AW1517))*((R1517=0)*($R$7:$R$2042&gt;0)+(R1517&gt;0)*($R$7:$R$2042=0)))&gt;0,"SALONES UNIDOS",IF(SUMPRODUCT((AW1517=$AW$7:$AW$2042)*(AH1517=$AH$7:$AH$2042)*((AN1517&lt;$AO$7:$AO$2042)*(AO1517&gt;$AN$7:$AN$2042))*(ROW($AW$7:$AW$2042)&lt;&gt;ROW(AW1517)))&gt;0,"Cruzado","Sin cruce")))</f>
        <v>Sin cruce</v>
      </c>
    </row>
    <row r="1518" spans="2:50" ht="19.8" hidden="1" customHeight="1" x14ac:dyDescent="0.25">
      <c r="B1518" s="494" t="s">
        <v>314</v>
      </c>
      <c r="C1518" s="369" t="s">
        <v>971</v>
      </c>
      <c r="D1518" s="369">
        <v>20261</v>
      </c>
      <c r="E1518" s="373" t="s">
        <v>280</v>
      </c>
      <c r="F1518" s="370" t="s">
        <v>291</v>
      </c>
      <c r="G1518" s="373" t="s">
        <v>296</v>
      </c>
      <c r="H1518" s="373">
        <v>7</v>
      </c>
      <c r="I1518" s="373" t="s">
        <v>278</v>
      </c>
      <c r="J1518" s="373" t="s">
        <v>278</v>
      </c>
      <c r="K1518" s="194" t="s">
        <v>347</v>
      </c>
      <c r="L1518" s="364" t="s">
        <v>1041</v>
      </c>
      <c r="M1518" s="364" t="s">
        <v>317</v>
      </c>
      <c r="N1518" s="364" t="s">
        <v>339</v>
      </c>
      <c r="O1518" s="373" t="s">
        <v>321</v>
      </c>
      <c r="P1518" s="364">
        <v>2</v>
      </c>
      <c r="Q1518" s="364">
        <v>2</v>
      </c>
      <c r="R1518" s="369">
        <v>4</v>
      </c>
      <c r="S1518" s="364">
        <v>3</v>
      </c>
      <c r="T1518" s="8"/>
      <c r="U1518" s="374">
        <v>30</v>
      </c>
      <c r="V1518" s="370">
        <v>21815710</v>
      </c>
      <c r="W1518" s="373" t="s">
        <v>129</v>
      </c>
      <c r="X1518" s="364" t="s">
        <v>315</v>
      </c>
      <c r="Y1518" s="364" t="s">
        <v>556</v>
      </c>
      <c r="Z1518" s="364"/>
      <c r="AA1518" s="364"/>
      <c r="AB1518" s="364" t="s">
        <v>855</v>
      </c>
      <c r="AC1518" s="364"/>
      <c r="AD1518" s="369"/>
      <c r="AE1518" s="370"/>
      <c r="AF1518" s="370"/>
      <c r="AG1518" s="370" t="s">
        <v>319</v>
      </c>
      <c r="AH1518" s="364">
        <v>3</v>
      </c>
      <c r="AI1518" s="364">
        <v>16</v>
      </c>
      <c r="AJ1518" s="364">
        <v>0</v>
      </c>
      <c r="AK1518" s="364">
        <v>19</v>
      </c>
      <c r="AL1518" s="364">
        <v>20</v>
      </c>
      <c r="AM1518" s="22">
        <f t="shared" si="712"/>
        <v>4</v>
      </c>
      <c r="AN1518" s="104">
        <f t="shared" si="708"/>
        <v>0.66666666666666663</v>
      </c>
      <c r="AO1518" s="104">
        <f t="shared" si="709"/>
        <v>0.80555555555555547</v>
      </c>
      <c r="AP1518" s="22" t="str" cm="1">
        <f t="array" ref="AP1518">IF(W1518="","",IF(SUMPRODUCT((W1518=$W$7:$W$2042)*(AH1518=$AH$7:$AH$2042)*(AN1518=$AN$7:$AN$2042)*(AO1518=$AO$7:$AO$2042)*(ROW($W$7:$W$2042)&lt;&gt;ROW(W1518))*((R1518=0)*($R$7:$R$2042&gt;0)+(R1518&gt;0)*($R$7:$R$2042=0)))&gt;0,"SALONES UNIDOS",IF(SUMPRODUCT((W1518=$W$7:$W$2042)*(AH1518=$AH$7:$AH$2042)*((AN1518&lt;$AO$7:$AO$2042)*(AO1518&gt;$AN$7:$AN$2042))*(ROW($W$7:$W$2042)&lt;&gt;ROW(W1518)))&gt;0,"Cruzado","Sin cruce")))</f>
        <v>Sin cruce</v>
      </c>
      <c r="AQ1518" s="104">
        <f t="shared" si="736"/>
        <v>0.66666666666666663</v>
      </c>
      <c r="AR1518" s="104">
        <f t="shared" si="736"/>
        <v>0.80555555555555547</v>
      </c>
      <c r="AS1518" s="22"/>
      <c r="AT1518" s="22"/>
      <c r="AU1518" s="361" t="str" cm="1">
        <f t="array" ref="AU1518">IF(AB1518="","",IF(SUMPRODUCT((AB1518=$AB$989:$AB$1558)*(AH1518=$AH$989:$AH$1558)*(AQ1518=$AQ$989:$AQ$1558)*(AR1518=$AR$989:$AR$1558)*(ROW($AB$989:$AB$1558)&lt;&gt;ROW(AB1518))*((R1518=0)*($R$989:$R$1558&gt;0)+(R1518&gt;0)*($R$989:$R$1558=0)))&gt;0,"SALONES UNIDOS",IF(SUMPRODUCT((AB1518=$AB$989:$AB$1558)*(AH1518=$AH$989:$AH$1558)*((AQ1518&lt;$AR$989:$AR$1558)*(AR1518&gt;$AQ$989:$AQ$1558))*(ROW($AB$989:$AB$1558)&lt;&gt;ROW(AB1518)))&gt;0,"Cruzado","Sin cruce")))</f>
        <v>Sin cruce</v>
      </c>
      <c r="AV1518" s="361" t="str" cm="1">
        <f t="array" ref="AV1518">IF(AD1518="","",IF(SUMPRODUCT((AD1518=$AD$989:$AD$1558)*(AH1518=$AH$989:$AH$1558)*(AS1518=$AS$989:$AS$1558)*(AT1518=$AT$989:$AT$1558)*(ROW($AD$989:$AD$1558)&lt;&gt;ROW(AD1518))*((R1518=0)*($R$989:$R$1558&gt;0)+(R1518&gt;0)*($R$989:$R$1558=0)))&gt;0,"SALONES UNIDOS",IF(SUMPRODUCT((AD1518=$AD$989:$AD$1558)*(AH1518=$AH$989:$AH$1558)*((AS1518&lt;$AT$989:$AT$1558)*(AT1518&gt;$AS$989:$AS$1558))*(ROW($AD$989:$AD$1558)&lt;&gt;ROW(AD1518)))&gt;0,"Cruzado","Sin cruce")))</f>
        <v/>
      </c>
      <c r="AW1518" s="104" t="str">
        <f t="shared" si="713"/>
        <v>PS7PRINCIPALA</v>
      </c>
      <c r="AX1518" s="104" t="str" cm="1">
        <f t="array" ref="AX1518">IF(AW1518="","",IF(SUMPRODUCT((AW1518=$AW$7:$AW$2042)*(AH1518=$AH$7:$AH$2042)*(AN1518=$AN$7:$AN$2042)*(AO1518=$AO$7:$AO$2042)*(ROW($AW$7:$AW$2042)&lt;&gt;ROW(AW1518))*((R1518=0)*($R$7:$R$2042&gt;0)+(R1518&gt;0)*($R$7:$R$2042=0)))&gt;0,"SALONES UNIDOS",IF(SUMPRODUCT((AW1518=$AW$7:$AW$2042)*(AH1518=$AH$7:$AH$2042)*((AN1518&lt;$AO$7:$AO$2042)*(AO1518&gt;$AN$7:$AN$2042))*(ROW($AW$7:$AW$2042)&lt;&gt;ROW(AW1518)))&gt;0,"Cruzado","Sin cruce")))</f>
        <v>Sin cruce</v>
      </c>
    </row>
    <row r="1519" spans="2:50" ht="19.8" hidden="1" customHeight="1" x14ac:dyDescent="0.25">
      <c r="B1519" s="494" t="s">
        <v>314</v>
      </c>
      <c r="C1519" s="369" t="s">
        <v>971</v>
      </c>
      <c r="D1519" s="369">
        <v>20261</v>
      </c>
      <c r="E1519" s="373" t="s">
        <v>280</v>
      </c>
      <c r="F1519" s="370" t="s">
        <v>291</v>
      </c>
      <c r="G1519" s="373" t="s">
        <v>296</v>
      </c>
      <c r="H1519" s="373">
        <v>7</v>
      </c>
      <c r="I1519" s="373" t="s">
        <v>278</v>
      </c>
      <c r="J1519" s="373" t="s">
        <v>278</v>
      </c>
      <c r="K1519" s="194" t="s">
        <v>770</v>
      </c>
      <c r="L1519" s="364" t="s">
        <v>1040</v>
      </c>
      <c r="M1519" s="364" t="s">
        <v>317</v>
      </c>
      <c r="N1519" s="364" t="s">
        <v>339</v>
      </c>
      <c r="O1519" s="373" t="s">
        <v>315</v>
      </c>
      <c r="P1519" s="364">
        <v>3</v>
      </c>
      <c r="Q1519" s="364">
        <v>2</v>
      </c>
      <c r="R1519" s="369">
        <v>5</v>
      </c>
      <c r="S1519" s="364">
        <v>4</v>
      </c>
      <c r="T1519" s="8"/>
      <c r="U1519" s="374">
        <v>30</v>
      </c>
      <c r="V1519" s="370">
        <v>45469052</v>
      </c>
      <c r="W1519" s="373" t="s">
        <v>139</v>
      </c>
      <c r="X1519" s="364" t="s">
        <v>315</v>
      </c>
      <c r="Y1519" s="364" t="s">
        <v>576</v>
      </c>
      <c r="Z1519" s="364"/>
      <c r="AA1519" s="364"/>
      <c r="AB1519" s="364" t="s">
        <v>855</v>
      </c>
      <c r="AC1519" s="364"/>
      <c r="AD1519" s="369"/>
      <c r="AE1519" s="370"/>
      <c r="AF1519" s="370"/>
      <c r="AG1519" s="370" t="s">
        <v>319</v>
      </c>
      <c r="AH1519" s="364">
        <v>1</v>
      </c>
      <c r="AI1519" s="364">
        <v>19</v>
      </c>
      <c r="AJ1519" s="364">
        <v>20</v>
      </c>
      <c r="AK1519" s="364">
        <v>23</v>
      </c>
      <c r="AL1519" s="364">
        <v>30</v>
      </c>
      <c r="AM1519" s="22">
        <f t="shared" si="712"/>
        <v>5</v>
      </c>
      <c r="AN1519" s="104">
        <f t="shared" si="708"/>
        <v>0.80555555555555547</v>
      </c>
      <c r="AO1519" s="104">
        <f t="shared" si="709"/>
        <v>0.97916666666666674</v>
      </c>
      <c r="AP1519" s="22" t="str" cm="1">
        <f t="array" ref="AP1519">IF(W1519="","",IF(SUMPRODUCT((W1519=$W$7:$W$2042)*(AH1519=$AH$7:$AH$2042)*(AN1519=$AN$7:$AN$2042)*(AO1519=$AO$7:$AO$2042)*(ROW($W$7:$W$2042)&lt;&gt;ROW(W1519))*((R1519=0)*($R$7:$R$2042&gt;0)+(R1519&gt;0)*($R$7:$R$2042=0)))&gt;0,"SALONES UNIDOS",IF(SUMPRODUCT((W1519=$W$7:$W$2042)*(AH1519=$AH$7:$AH$2042)*((AN1519&lt;$AO$7:$AO$2042)*(AO1519&gt;$AN$7:$AN$2042))*(ROW($W$7:$W$2042)&lt;&gt;ROW(W1519)))&gt;0,"Cruzado","Sin cruce")))</f>
        <v>Sin cruce</v>
      </c>
      <c r="AQ1519" s="104">
        <f t="shared" si="736"/>
        <v>0.80555555555555547</v>
      </c>
      <c r="AR1519" s="104">
        <f t="shared" si="736"/>
        <v>0.97916666666666674</v>
      </c>
      <c r="AS1519" s="22"/>
      <c r="AT1519" s="22"/>
      <c r="AU1519" s="361" t="str" cm="1">
        <f t="array" ref="AU1519">IF(AB1519="","",IF(SUMPRODUCT((AB1519=$AB$989:$AB$1558)*(AH1519=$AH$989:$AH$1558)*(AQ1519=$AQ$989:$AQ$1558)*(AR1519=$AR$989:$AR$1558)*(ROW($AB$989:$AB$1558)&lt;&gt;ROW(AB1519))*((R1519=0)*($R$989:$R$1558&gt;0)+(R1519&gt;0)*($R$989:$R$1558=0)))&gt;0,"SALONES UNIDOS",IF(SUMPRODUCT((AB1519=$AB$989:$AB$1558)*(AH1519=$AH$989:$AH$1558)*((AQ1519&lt;$AR$989:$AR$1558)*(AR1519&gt;$AQ$989:$AQ$1558))*(ROW($AB$989:$AB$1558)&lt;&gt;ROW(AB1519)))&gt;0,"Cruzado","Sin cruce")))</f>
        <v>Sin cruce</v>
      </c>
      <c r="AV1519" s="361" t="str" cm="1">
        <f t="array" ref="AV1519">IF(AD1519="","",IF(SUMPRODUCT((AD1519=$AD$989:$AD$1558)*(AH1519=$AH$989:$AH$1558)*(AS1519=$AS$989:$AS$1558)*(AT1519=$AT$989:$AT$1558)*(ROW($AD$989:$AD$1558)&lt;&gt;ROW(AD1519))*((R1519=0)*($R$989:$R$1558&gt;0)+(R1519&gt;0)*($R$989:$R$1558=0)))&gt;0,"SALONES UNIDOS",IF(SUMPRODUCT((AD1519=$AD$989:$AD$1558)*(AH1519=$AH$989:$AH$1558)*((AS1519&lt;$AT$989:$AT$1558)*(AT1519&gt;$AS$989:$AS$1558))*(ROW($AD$989:$AD$1558)&lt;&gt;ROW(AD1519)))&gt;0,"Cruzado","Sin cruce")))</f>
        <v/>
      </c>
      <c r="AW1519" s="104" t="str">
        <f t="shared" si="713"/>
        <v>PS7PRINCIPALA</v>
      </c>
      <c r="AX1519" s="104" t="str" cm="1">
        <f t="array" ref="AX1519">IF(AW1519="","",IF(SUMPRODUCT((AW1519=$AW$7:$AW$2042)*(AH1519=$AH$7:$AH$2042)*(AN1519=$AN$7:$AN$2042)*(AO1519=$AO$7:$AO$2042)*(ROW($AW$7:$AW$2042)&lt;&gt;ROW(AW1519))*((R1519=0)*($R$7:$R$2042&gt;0)+(R1519&gt;0)*($R$7:$R$2042=0)))&gt;0,"SALONES UNIDOS",IF(SUMPRODUCT((AW1519=$AW$7:$AW$2042)*(AH1519=$AH$7:$AH$2042)*((AN1519&lt;$AO$7:$AO$2042)*(AO1519&gt;$AN$7:$AN$2042))*(ROW($AW$7:$AW$2042)&lt;&gt;ROW(AW1519)))&gt;0,"Cruzado","Sin cruce")))</f>
        <v>Sin cruce</v>
      </c>
    </row>
    <row r="1520" spans="2:50" ht="19.8" hidden="1" customHeight="1" x14ac:dyDescent="0.25">
      <c r="B1520" s="494" t="s">
        <v>314</v>
      </c>
      <c r="C1520" s="369" t="s">
        <v>971</v>
      </c>
      <c r="D1520" s="369">
        <v>20261</v>
      </c>
      <c r="E1520" s="373" t="s">
        <v>280</v>
      </c>
      <c r="F1520" s="370" t="s">
        <v>291</v>
      </c>
      <c r="G1520" s="373" t="s">
        <v>296</v>
      </c>
      <c r="H1520" s="373">
        <v>7</v>
      </c>
      <c r="I1520" s="373" t="s">
        <v>278</v>
      </c>
      <c r="J1520" s="373" t="s">
        <v>278</v>
      </c>
      <c r="K1520" s="194" t="s">
        <v>345</v>
      </c>
      <c r="L1520" s="364" t="s">
        <v>993</v>
      </c>
      <c r="M1520" s="364" t="s">
        <v>346</v>
      </c>
      <c r="N1520" s="364" t="s">
        <v>339</v>
      </c>
      <c r="O1520" s="373" t="s">
        <v>321</v>
      </c>
      <c r="P1520" s="364">
        <v>3</v>
      </c>
      <c r="Q1520" s="364">
        <v>2</v>
      </c>
      <c r="R1520" s="369">
        <v>5</v>
      </c>
      <c r="S1520" s="364">
        <v>4</v>
      </c>
      <c r="T1520" s="8"/>
      <c r="U1520" s="374">
        <v>18</v>
      </c>
      <c r="V1520" s="507"/>
      <c r="W1520" s="508" t="s">
        <v>287</v>
      </c>
      <c r="X1520" s="364" t="s">
        <v>321</v>
      </c>
      <c r="Y1520" s="364"/>
      <c r="Z1520" s="364"/>
      <c r="AA1520" s="364"/>
      <c r="AB1520" s="370"/>
      <c r="AC1520" s="364"/>
      <c r="AD1520" s="369"/>
      <c r="AE1520" s="370"/>
      <c r="AF1520" s="370"/>
      <c r="AG1520" s="364" t="s">
        <v>319</v>
      </c>
      <c r="AH1520" s="364">
        <v>4</v>
      </c>
      <c r="AI1520" s="364">
        <v>19</v>
      </c>
      <c r="AJ1520" s="364">
        <v>20</v>
      </c>
      <c r="AK1520" s="364">
        <v>23</v>
      </c>
      <c r="AL1520" s="364">
        <v>30</v>
      </c>
      <c r="AM1520" s="22">
        <f t="shared" si="712"/>
        <v>5</v>
      </c>
      <c r="AN1520" s="104">
        <f t="shared" si="708"/>
        <v>0.80555555555555547</v>
      </c>
      <c r="AO1520" s="104">
        <f t="shared" si="709"/>
        <v>0.97916666666666674</v>
      </c>
      <c r="AP1520" s="22" t="str" cm="1">
        <f t="array" ref="AP1520">IF(W1520="","",IF(SUMPRODUCT((W1520=$W$7:$W$2042)*(AH1520=$AH$7:$AH$2042)*(AN1520=$AN$7:$AN$2042)*(AO1520=$AO$7:$AO$2042)*(ROW($W$7:$W$2042)&lt;&gt;ROW(W1520))*((R1520=0)*($R$7:$R$2042&gt;0)+(R1520&gt;0)*($R$7:$R$2042=0)))&gt;0,"SALONES UNIDOS",IF(SUMPRODUCT((W1520=$W$7:$W$2042)*(AH1520=$AH$7:$AH$2042)*((AN1520&lt;$AO$7:$AO$2042)*(AO1520&gt;$AN$7:$AN$2042))*(ROW($W$7:$W$2042)&lt;&gt;ROW(W1520)))&gt;0,"Cruzado","Sin cruce")))</f>
        <v>Sin cruce</v>
      </c>
      <c r="AQ1520" s="104"/>
      <c r="AR1520" s="104"/>
      <c r="AS1520" s="22"/>
      <c r="AT1520" s="22"/>
      <c r="AU1520" s="361" t="str" cm="1">
        <f t="array" ref="AU1520">IF(AB1520="","",IF(SUMPRODUCT((AB1520=$AB$989:$AB$1558)*(AH1520=$AH$989:$AH$1558)*(AQ1520=$AQ$989:$AQ$1558)*(AR1520=$AR$989:$AR$1558)*(ROW($AB$989:$AB$1558)&lt;&gt;ROW(AB1520))*((R1520=0)*($R$989:$R$1558&gt;0)+(R1520&gt;0)*($R$989:$R$1558=0)))&gt;0,"SALONES UNIDOS",IF(SUMPRODUCT((AB1520=$AB$989:$AB$1558)*(AH1520=$AH$989:$AH$1558)*((AQ1520&lt;$AR$989:$AR$1558)*(AR1520&gt;$AQ$989:$AQ$1558))*(ROW($AB$989:$AB$1558)&lt;&gt;ROW(AB1520)))&gt;0,"Cruzado","Sin cruce")))</f>
        <v/>
      </c>
      <c r="AV1520" s="361" t="str" cm="1">
        <f t="array" ref="AV1520">IF(AD1520="","",IF(SUMPRODUCT((AD1520=$AD$989:$AD$1558)*(AH1520=$AH$989:$AH$1558)*(AS1520=$AS$989:$AS$1558)*(AT1520=$AT$989:$AT$1558)*(ROW($AD$989:$AD$1558)&lt;&gt;ROW(AD1520))*((R1520=0)*($R$989:$R$1558&gt;0)+(R1520&gt;0)*($R$989:$R$1558=0)))&gt;0,"SALONES UNIDOS",IF(SUMPRODUCT((AD1520=$AD$989:$AD$1558)*(AH1520=$AH$989:$AH$1558)*((AS1520&lt;$AT$989:$AT$1558)*(AT1520&gt;$AS$989:$AS$1558))*(ROW($AD$989:$AD$1558)&lt;&gt;ROW(AD1520)))&gt;0,"Cruzado","Sin cruce")))</f>
        <v/>
      </c>
      <c r="AW1520" s="104" t="str">
        <f t="shared" si="713"/>
        <v>PS7PRINCIPALA</v>
      </c>
      <c r="AX1520" s="104" t="str" cm="1">
        <f t="array" ref="AX1520">IF(AW1520="","",IF(SUMPRODUCT((AW1520=$AW$7:$AW$2042)*(AH1520=$AH$7:$AH$2042)*(AN1520=$AN$7:$AN$2042)*(AO1520=$AO$7:$AO$2042)*(ROW($AW$7:$AW$2042)&lt;&gt;ROW(AW1520))*((R1520=0)*($R$7:$R$2042&gt;0)+(R1520&gt;0)*($R$7:$R$2042=0)))&gt;0,"SALONES UNIDOS",IF(SUMPRODUCT((AW1520=$AW$7:$AW$2042)*(AH1520=$AH$7:$AH$2042)*((AN1520&lt;$AO$7:$AO$2042)*(AO1520&gt;$AN$7:$AN$2042))*(ROW($AW$7:$AW$2042)&lt;&gt;ROW(AW1520)))&gt;0,"Cruzado","Sin cruce")))</f>
        <v>Sin cruce</v>
      </c>
    </row>
    <row r="1521" spans="2:50" ht="19.8" hidden="1" customHeight="1" x14ac:dyDescent="0.25">
      <c r="B1521" s="494" t="s">
        <v>314</v>
      </c>
      <c r="C1521" s="369" t="s">
        <v>971</v>
      </c>
      <c r="D1521" s="369">
        <v>20261</v>
      </c>
      <c r="E1521" s="373" t="s">
        <v>280</v>
      </c>
      <c r="F1521" s="370" t="s">
        <v>291</v>
      </c>
      <c r="G1521" s="373" t="s">
        <v>296</v>
      </c>
      <c r="H1521" s="373">
        <v>7</v>
      </c>
      <c r="I1521" s="373" t="s">
        <v>281</v>
      </c>
      <c r="J1521" s="373" t="s">
        <v>281</v>
      </c>
      <c r="K1521" s="194" t="s">
        <v>767</v>
      </c>
      <c r="L1521" s="364" t="s">
        <v>1038</v>
      </c>
      <c r="M1521" s="364" t="s">
        <v>317</v>
      </c>
      <c r="N1521" s="364" t="s">
        <v>339</v>
      </c>
      <c r="O1521" s="373" t="s">
        <v>315</v>
      </c>
      <c r="P1521" s="364">
        <v>3</v>
      </c>
      <c r="Q1521" s="364">
        <v>2</v>
      </c>
      <c r="R1521" s="369">
        <v>5</v>
      </c>
      <c r="S1521" s="364">
        <v>4</v>
      </c>
      <c r="T1521" s="8"/>
      <c r="U1521" s="374">
        <v>30</v>
      </c>
      <c r="V1521" s="370">
        <v>21815710</v>
      </c>
      <c r="W1521" s="458" t="s">
        <v>129</v>
      </c>
      <c r="X1521" s="364" t="s">
        <v>315</v>
      </c>
      <c r="Y1521" s="364" t="s">
        <v>556</v>
      </c>
      <c r="Z1521" s="364"/>
      <c r="AA1521" s="364"/>
      <c r="AB1521" s="364" t="s">
        <v>857</v>
      </c>
      <c r="AC1521" s="364"/>
      <c r="AD1521" s="369"/>
      <c r="AE1521" s="370"/>
      <c r="AF1521" s="370"/>
      <c r="AG1521" s="370" t="s">
        <v>319</v>
      </c>
      <c r="AH1521" s="364">
        <v>3</v>
      </c>
      <c r="AI1521" s="364">
        <v>19</v>
      </c>
      <c r="AJ1521" s="364">
        <v>20</v>
      </c>
      <c r="AK1521" s="364">
        <v>23</v>
      </c>
      <c r="AL1521" s="364">
        <v>30</v>
      </c>
      <c r="AM1521" s="22">
        <f t="shared" si="712"/>
        <v>5</v>
      </c>
      <c r="AN1521" s="104">
        <f t="shared" si="708"/>
        <v>0.80555555555555547</v>
      </c>
      <c r="AO1521" s="104">
        <f t="shared" si="709"/>
        <v>0.97916666666666674</v>
      </c>
      <c r="AP1521" s="22" t="str" cm="1">
        <f t="array" ref="AP1521">IF(W1521="","",IF(SUMPRODUCT((W1521=$W$7:$W$2042)*(AH1521=$AH$7:$AH$2042)*(AN1521=$AN$7:$AN$2042)*(AO1521=$AO$7:$AO$2042)*(ROW($W$7:$W$2042)&lt;&gt;ROW(W1521))*((R1521=0)*($R$7:$R$2042&gt;0)+(R1521&gt;0)*($R$7:$R$2042=0)))&gt;0,"SALONES UNIDOS",IF(SUMPRODUCT((W1521=$W$7:$W$2042)*(AH1521=$AH$7:$AH$2042)*((AN1521&lt;$AO$7:$AO$2042)*(AO1521&gt;$AN$7:$AN$2042))*(ROW($W$7:$W$2042)&lt;&gt;ROW(W1521)))&gt;0,"Cruzado","Sin cruce")))</f>
        <v>Sin cruce</v>
      </c>
      <c r="AQ1521" s="104">
        <f>AN1521</f>
        <v>0.80555555555555547</v>
      </c>
      <c r="AR1521" s="104">
        <f>AO1521</f>
        <v>0.97916666666666674</v>
      </c>
      <c r="AS1521" s="22"/>
      <c r="AT1521" s="22"/>
      <c r="AU1521" s="361" t="str" cm="1">
        <f t="array" ref="AU1521">IF(AB1521="","",IF(SUMPRODUCT((AB1521=$AB$989:$AB$1558)*(AH1521=$AH$989:$AH$1558)*(AQ1521=$AQ$989:$AQ$1558)*(AR1521=$AR$989:$AR$1558)*(ROW($AB$989:$AB$1558)&lt;&gt;ROW(AB1521))*((R1521=0)*($R$989:$R$1558&gt;0)+(R1521&gt;0)*($R$989:$R$1558=0)))&gt;0,"SALONES UNIDOS",IF(SUMPRODUCT((AB1521=$AB$989:$AB$1558)*(AH1521=$AH$989:$AH$1558)*((AQ1521&lt;$AR$989:$AR$1558)*(AR1521&gt;$AQ$989:$AQ$1558))*(ROW($AB$989:$AB$1558)&lt;&gt;ROW(AB1521)))&gt;0,"Cruzado","Sin cruce")))</f>
        <v>Sin cruce</v>
      </c>
      <c r="AV1521" s="361" t="str" cm="1">
        <f t="array" ref="AV1521">IF(AD1521="","",IF(SUMPRODUCT((AD1521=$AD$989:$AD$1558)*(AH1521=$AH$989:$AH$1558)*(AS1521=$AS$989:$AS$1558)*(AT1521=$AT$989:$AT$1558)*(ROW($AD$989:$AD$1558)&lt;&gt;ROW(AD1521))*((R1521=0)*($R$989:$R$1558&gt;0)+(R1521&gt;0)*($R$989:$R$1558=0)))&gt;0,"SALONES UNIDOS",IF(SUMPRODUCT((AD1521=$AD$989:$AD$1558)*(AH1521=$AH$989:$AH$1558)*((AS1521&lt;$AT$989:$AT$1558)*(AT1521&gt;$AS$989:$AS$1558))*(ROW($AD$989:$AD$1558)&lt;&gt;ROW(AD1521)))&gt;0,"Cruzado","Sin cruce")))</f>
        <v/>
      </c>
      <c r="AW1521" s="104" t="str">
        <f t="shared" si="713"/>
        <v>PS7PRINCIPALB</v>
      </c>
      <c r="AX1521" s="104" t="str" cm="1">
        <f t="array" ref="AX1521">IF(AW1521="","",IF(SUMPRODUCT((AW1521=$AW$7:$AW$2042)*(AH1521=$AH$7:$AH$2042)*(AN1521=$AN$7:$AN$2042)*(AO1521=$AO$7:$AO$2042)*(ROW($AW$7:$AW$2042)&lt;&gt;ROW(AW1521))*((R1521=0)*($R$7:$R$2042&gt;0)+(R1521&gt;0)*($R$7:$R$2042=0)))&gt;0,"SALONES UNIDOS",IF(SUMPRODUCT((AW1521=$AW$7:$AW$2042)*(AH1521=$AH$7:$AH$2042)*((AN1521&lt;$AO$7:$AO$2042)*(AO1521&gt;$AN$7:$AN$2042))*(ROW($AW$7:$AW$2042)&lt;&gt;ROW(AW1521)))&gt;0,"Cruzado","Sin cruce")))</f>
        <v>Sin cruce</v>
      </c>
    </row>
    <row r="1522" spans="2:50" ht="19.8" hidden="1" customHeight="1" x14ac:dyDescent="0.25">
      <c r="B1522" s="494" t="s">
        <v>314</v>
      </c>
      <c r="C1522" s="369" t="s">
        <v>971</v>
      </c>
      <c r="D1522" s="369">
        <v>20261</v>
      </c>
      <c r="E1522" s="373" t="s">
        <v>280</v>
      </c>
      <c r="F1522" s="370" t="s">
        <v>291</v>
      </c>
      <c r="G1522" s="373" t="s">
        <v>296</v>
      </c>
      <c r="H1522" s="373">
        <v>7</v>
      </c>
      <c r="I1522" s="373" t="s">
        <v>281</v>
      </c>
      <c r="J1522" s="373" t="s">
        <v>281</v>
      </c>
      <c r="K1522" s="194" t="s">
        <v>768</v>
      </c>
      <c r="L1522" s="364" t="s">
        <v>639</v>
      </c>
      <c r="M1522" s="364" t="s">
        <v>346</v>
      </c>
      <c r="N1522" s="364" t="s">
        <v>339</v>
      </c>
      <c r="O1522" s="373" t="s">
        <v>321</v>
      </c>
      <c r="P1522" s="364">
        <v>3</v>
      </c>
      <c r="Q1522" s="364">
        <v>0</v>
      </c>
      <c r="R1522" s="369">
        <v>3</v>
      </c>
      <c r="S1522" s="364">
        <v>3</v>
      </c>
      <c r="T1522" s="8"/>
      <c r="U1522" s="374">
        <v>35</v>
      </c>
      <c r="V1522" s="370">
        <v>21435456</v>
      </c>
      <c r="W1522" s="373" t="s">
        <v>126</v>
      </c>
      <c r="X1522" s="364" t="s">
        <v>321</v>
      </c>
      <c r="Y1522" s="364" t="s">
        <v>576</v>
      </c>
      <c r="Z1522" s="364"/>
      <c r="AA1522" s="364"/>
      <c r="AB1522" s="370"/>
      <c r="AC1522" s="364"/>
      <c r="AD1522" s="369"/>
      <c r="AE1522" s="370"/>
      <c r="AF1522" s="370"/>
      <c r="AG1522" s="364" t="s">
        <v>559</v>
      </c>
      <c r="AH1522" s="364">
        <v>6</v>
      </c>
      <c r="AI1522" s="364">
        <v>18</v>
      </c>
      <c r="AJ1522" s="364">
        <v>30</v>
      </c>
      <c r="AK1522" s="364">
        <v>21</v>
      </c>
      <c r="AL1522" s="364">
        <v>0</v>
      </c>
      <c r="AM1522" s="22">
        <f t="shared" si="712"/>
        <v>3</v>
      </c>
      <c r="AN1522" s="104">
        <f t="shared" si="708"/>
        <v>0.77083333333333337</v>
      </c>
      <c r="AO1522" s="104">
        <f t="shared" si="709"/>
        <v>0.875</v>
      </c>
      <c r="AP1522" s="22" t="str" cm="1">
        <f t="array" ref="AP1522">IF(W1522="","",IF(SUMPRODUCT((W1522=$W$7:$W$2042)*(AH1522=$AH$7:$AH$2042)*(AN1522=$AN$7:$AN$2042)*(AO1522=$AO$7:$AO$2042)*(ROW($W$7:$W$2042)&lt;&gt;ROW(W1522))*((R1522=0)*($R$7:$R$2042&gt;0)+(R1522&gt;0)*($R$7:$R$2042=0)))&gt;0,"SALONES UNIDOS",IF(SUMPRODUCT((W1522=$W$7:$W$2042)*(AH1522=$AH$7:$AH$2042)*((AN1522&lt;$AO$7:$AO$2042)*(AO1522&gt;$AN$7:$AN$2042))*(ROW($W$7:$W$2042)&lt;&gt;ROW(W1522)))&gt;0,"Cruzado","Sin cruce")))</f>
        <v>Sin cruce</v>
      </c>
      <c r="AQ1522" s="104"/>
      <c r="AR1522" s="104"/>
      <c r="AS1522" s="22"/>
      <c r="AT1522" s="22"/>
      <c r="AU1522" s="361" t="str" cm="1">
        <f t="array" ref="AU1522">IF(AB1522="","",IF(SUMPRODUCT((AB1522=$AB$989:$AB$1558)*(AH1522=$AH$989:$AH$1558)*(AQ1522=$AQ$989:$AQ$1558)*(AR1522=$AR$989:$AR$1558)*(ROW($AB$989:$AB$1558)&lt;&gt;ROW(AB1522))*((R1522=0)*($R$989:$R$1558&gt;0)+(R1522&gt;0)*($R$989:$R$1558=0)))&gt;0,"SALONES UNIDOS",IF(SUMPRODUCT((AB1522=$AB$989:$AB$1558)*(AH1522=$AH$989:$AH$1558)*((AQ1522&lt;$AR$989:$AR$1558)*(AR1522&gt;$AQ$989:$AQ$1558))*(ROW($AB$989:$AB$1558)&lt;&gt;ROW(AB1522)))&gt;0,"Cruzado","Sin cruce")))</f>
        <v/>
      </c>
      <c r="AV1522" s="361" t="str" cm="1">
        <f t="array" ref="AV1522">IF(AD1522="","",IF(SUMPRODUCT((AD1522=$AD$989:$AD$1558)*(AH1522=$AH$989:$AH$1558)*(AS1522=$AS$989:$AS$1558)*(AT1522=$AT$989:$AT$1558)*(ROW($AD$989:$AD$1558)&lt;&gt;ROW(AD1522))*((R1522=0)*($R$989:$R$1558&gt;0)+(R1522&gt;0)*($R$989:$R$1558=0)))&gt;0,"SALONES UNIDOS",IF(SUMPRODUCT((AD1522=$AD$989:$AD$1558)*(AH1522=$AH$989:$AH$1558)*((AS1522&lt;$AT$989:$AT$1558)*(AT1522&gt;$AS$989:$AS$1558))*(ROW($AD$989:$AD$1558)&lt;&gt;ROW(AD1522)))&gt;0,"Cruzado","Sin cruce")))</f>
        <v/>
      </c>
      <c r="AW1522" s="104" t="str">
        <f t="shared" si="713"/>
        <v>PS7PRINCIPALB</v>
      </c>
      <c r="AX1522" s="104" t="str" cm="1">
        <f t="array" ref="AX1522">IF(AW1522="","",IF(SUMPRODUCT((AW1522=$AW$7:$AW$2042)*(AH1522=$AH$7:$AH$2042)*(AN1522=$AN$7:$AN$2042)*(AO1522=$AO$7:$AO$2042)*(ROW($AW$7:$AW$2042)&lt;&gt;ROW(AW1522))*((R1522=0)*($R$7:$R$2042&gt;0)+(R1522&gt;0)*($R$7:$R$2042=0)))&gt;0,"SALONES UNIDOS",IF(SUMPRODUCT((AW1522=$AW$7:$AW$2042)*(AH1522=$AH$7:$AH$2042)*((AN1522&lt;$AO$7:$AO$2042)*(AO1522&gt;$AN$7:$AN$2042))*(ROW($AW$7:$AW$2042)&lt;&gt;ROW(AW1522)))&gt;0,"Cruzado","Sin cruce")))</f>
        <v>Sin cruce</v>
      </c>
    </row>
    <row r="1523" spans="2:50" ht="19.8" hidden="1" customHeight="1" x14ac:dyDescent="0.25">
      <c r="B1523" s="494" t="s">
        <v>314</v>
      </c>
      <c r="C1523" s="369" t="s">
        <v>971</v>
      </c>
      <c r="D1523" s="369">
        <v>20261</v>
      </c>
      <c r="E1523" s="373" t="s">
        <v>280</v>
      </c>
      <c r="F1523" s="370" t="s">
        <v>291</v>
      </c>
      <c r="G1523" s="373" t="s">
        <v>296</v>
      </c>
      <c r="H1523" s="373">
        <v>7</v>
      </c>
      <c r="I1523" s="373" t="s">
        <v>281</v>
      </c>
      <c r="J1523" s="373" t="s">
        <v>281</v>
      </c>
      <c r="K1523" s="194" t="s">
        <v>769</v>
      </c>
      <c r="L1523" s="364" t="s">
        <v>1039</v>
      </c>
      <c r="M1523" s="364" t="s">
        <v>317</v>
      </c>
      <c r="N1523" s="364" t="s">
        <v>339</v>
      </c>
      <c r="O1523" s="373" t="s">
        <v>315</v>
      </c>
      <c r="P1523" s="364">
        <v>4</v>
      </c>
      <c r="Q1523" s="364">
        <v>0</v>
      </c>
      <c r="R1523" s="369">
        <v>4</v>
      </c>
      <c r="S1523" s="364">
        <v>4</v>
      </c>
      <c r="T1523" s="8"/>
      <c r="U1523" s="374">
        <v>30</v>
      </c>
      <c r="V1523" s="370">
        <v>6276541</v>
      </c>
      <c r="W1523" s="373" t="s">
        <v>44</v>
      </c>
      <c r="X1523" s="364" t="s">
        <v>315</v>
      </c>
      <c r="Y1523" s="364" t="s">
        <v>556</v>
      </c>
      <c r="Z1523" s="364"/>
      <c r="AA1523" s="364"/>
      <c r="AB1523" s="364" t="s">
        <v>857</v>
      </c>
      <c r="AC1523" s="364"/>
      <c r="AD1523" s="369"/>
      <c r="AE1523" s="370"/>
      <c r="AF1523" s="370"/>
      <c r="AG1523" s="370" t="s">
        <v>559</v>
      </c>
      <c r="AH1523" s="364">
        <v>5</v>
      </c>
      <c r="AI1523" s="364">
        <v>14</v>
      </c>
      <c r="AJ1523" s="364">
        <v>20</v>
      </c>
      <c r="AK1523" s="364">
        <v>17</v>
      </c>
      <c r="AL1523" s="364">
        <v>40</v>
      </c>
      <c r="AM1523" s="22">
        <f t="shared" si="712"/>
        <v>4</v>
      </c>
      <c r="AN1523" s="104">
        <f t="shared" si="708"/>
        <v>0.59722222222222221</v>
      </c>
      <c r="AO1523" s="104">
        <f t="shared" si="709"/>
        <v>0.73611111111111116</v>
      </c>
      <c r="AP1523" s="22" t="str" cm="1">
        <f t="array" ref="AP1523">IF(W1523="","",IF(SUMPRODUCT((W1523=$W$7:$W$2042)*(AH1523=$AH$7:$AH$2042)*(AN1523=$AN$7:$AN$2042)*(AO1523=$AO$7:$AO$2042)*(ROW($W$7:$W$2042)&lt;&gt;ROW(W1523))*((R1523=0)*($R$7:$R$2042&gt;0)+(R1523&gt;0)*($R$7:$R$2042=0)))&gt;0,"SALONES UNIDOS",IF(SUMPRODUCT((W1523=$W$7:$W$2042)*(AH1523=$AH$7:$AH$2042)*((AN1523&lt;$AO$7:$AO$2042)*(AO1523&gt;$AN$7:$AN$2042))*(ROW($W$7:$W$2042)&lt;&gt;ROW(W1523)))&gt;0,"Cruzado","Sin cruce")))</f>
        <v>Sin cruce</v>
      </c>
      <c r="AQ1523" s="104">
        <f t="shared" ref="AQ1523:AQ1525" si="737">AN1523</f>
        <v>0.59722222222222221</v>
      </c>
      <c r="AR1523" s="104">
        <f t="shared" ref="AR1523:AR1525" si="738">AO1523</f>
        <v>0.73611111111111116</v>
      </c>
      <c r="AS1523" s="22"/>
      <c r="AT1523" s="22"/>
      <c r="AU1523" s="361" t="str" cm="1">
        <f t="array" ref="AU1523">IF(AB1523="","",IF(SUMPRODUCT((AB1523=$AB$989:$AB$1558)*(AH1523=$AH$989:$AH$1558)*(AQ1523=$AQ$989:$AQ$1558)*(AR1523=$AR$989:$AR$1558)*(ROW($AB$989:$AB$1558)&lt;&gt;ROW(AB1523))*((R1523=0)*($R$989:$R$1558&gt;0)+(R1523&gt;0)*($R$989:$R$1558=0)))&gt;0,"SALONES UNIDOS",IF(SUMPRODUCT((AB1523=$AB$989:$AB$1558)*(AH1523=$AH$989:$AH$1558)*((AQ1523&lt;$AR$989:$AR$1558)*(AR1523&gt;$AQ$989:$AQ$1558))*(ROW($AB$989:$AB$1558)&lt;&gt;ROW(AB1523)))&gt;0,"Cruzado","Sin cruce")))</f>
        <v>Sin cruce</v>
      </c>
      <c r="AV1523" s="361" t="str" cm="1">
        <f t="array" ref="AV1523">IF(AD1523="","",IF(SUMPRODUCT((AD1523=$AD$989:$AD$1558)*(AH1523=$AH$989:$AH$1558)*(AS1523=$AS$989:$AS$1558)*(AT1523=$AT$989:$AT$1558)*(ROW($AD$989:$AD$1558)&lt;&gt;ROW(AD1523))*((R1523=0)*($R$989:$R$1558&gt;0)+(R1523&gt;0)*($R$989:$R$1558=0)))&gt;0,"SALONES UNIDOS",IF(SUMPRODUCT((AD1523=$AD$989:$AD$1558)*(AH1523=$AH$989:$AH$1558)*((AS1523&lt;$AT$989:$AT$1558)*(AT1523&gt;$AS$989:$AS$1558))*(ROW($AD$989:$AD$1558)&lt;&gt;ROW(AD1523)))&gt;0,"Cruzado","Sin cruce")))</f>
        <v/>
      </c>
      <c r="AW1523" s="104" t="str">
        <f t="shared" si="713"/>
        <v>PS7PRINCIPALB</v>
      </c>
      <c r="AX1523" s="104" t="str" cm="1">
        <f t="array" ref="AX1523">IF(AW1523="","",IF(SUMPRODUCT((AW1523=$AW$7:$AW$2042)*(AH1523=$AH$7:$AH$2042)*(AN1523=$AN$7:$AN$2042)*(AO1523=$AO$7:$AO$2042)*(ROW($AW$7:$AW$2042)&lt;&gt;ROW(AW1523))*((R1523=0)*($R$7:$R$2042&gt;0)+(R1523&gt;0)*($R$7:$R$2042=0)))&gt;0,"SALONES UNIDOS",IF(SUMPRODUCT((AW1523=$AW$7:$AW$2042)*(AH1523=$AH$7:$AH$2042)*((AN1523&lt;$AO$7:$AO$2042)*(AO1523&gt;$AN$7:$AN$2042))*(ROW($AW$7:$AW$2042)&lt;&gt;ROW(AW1523)))&gt;0,"Cruzado","Sin cruce")))</f>
        <v>Sin cruce</v>
      </c>
    </row>
    <row r="1524" spans="2:50" ht="19.8" hidden="1" customHeight="1" x14ac:dyDescent="0.25">
      <c r="B1524" s="494" t="s">
        <v>314</v>
      </c>
      <c r="C1524" s="369" t="s">
        <v>971</v>
      </c>
      <c r="D1524" s="369">
        <v>20261</v>
      </c>
      <c r="E1524" s="373" t="s">
        <v>280</v>
      </c>
      <c r="F1524" s="370" t="s">
        <v>291</v>
      </c>
      <c r="G1524" s="373" t="s">
        <v>296</v>
      </c>
      <c r="H1524" s="373">
        <v>7</v>
      </c>
      <c r="I1524" s="373" t="s">
        <v>281</v>
      </c>
      <c r="J1524" s="373" t="s">
        <v>281</v>
      </c>
      <c r="K1524" s="194" t="s">
        <v>347</v>
      </c>
      <c r="L1524" s="364" t="s">
        <v>1041</v>
      </c>
      <c r="M1524" s="364" t="s">
        <v>317</v>
      </c>
      <c r="N1524" s="364" t="s">
        <v>339</v>
      </c>
      <c r="O1524" s="373" t="s">
        <v>321</v>
      </c>
      <c r="P1524" s="364">
        <v>2</v>
      </c>
      <c r="Q1524" s="364">
        <v>2</v>
      </c>
      <c r="R1524" s="369">
        <v>4</v>
      </c>
      <c r="S1524" s="364">
        <v>3</v>
      </c>
      <c r="T1524" s="8"/>
      <c r="U1524" s="374">
        <v>30</v>
      </c>
      <c r="V1524" s="370">
        <v>21815710</v>
      </c>
      <c r="W1524" s="373" t="s">
        <v>129</v>
      </c>
      <c r="X1524" s="364" t="s">
        <v>315</v>
      </c>
      <c r="Y1524" s="364" t="s">
        <v>556</v>
      </c>
      <c r="Z1524" s="364"/>
      <c r="AA1524" s="364"/>
      <c r="AB1524" s="364" t="s">
        <v>857</v>
      </c>
      <c r="AC1524" s="364"/>
      <c r="AD1524" s="369"/>
      <c r="AE1524" s="370"/>
      <c r="AF1524" s="370"/>
      <c r="AG1524" s="370" t="s">
        <v>319</v>
      </c>
      <c r="AH1524" s="364">
        <v>4</v>
      </c>
      <c r="AI1524" s="364">
        <v>7</v>
      </c>
      <c r="AJ1524" s="364">
        <v>40</v>
      </c>
      <c r="AK1524" s="364">
        <v>11</v>
      </c>
      <c r="AL1524" s="364">
        <v>0</v>
      </c>
      <c r="AM1524" s="22">
        <f t="shared" si="712"/>
        <v>4</v>
      </c>
      <c r="AN1524" s="104">
        <f t="shared" si="708"/>
        <v>0.31944444444444448</v>
      </c>
      <c r="AO1524" s="104">
        <f t="shared" si="709"/>
        <v>0.45833333333333331</v>
      </c>
      <c r="AP1524" s="22" t="str" cm="1">
        <f t="array" ref="AP1524">IF(W1524="","",IF(SUMPRODUCT((W1524=$W$7:$W$2042)*(AH1524=$AH$7:$AH$2042)*(AN1524=$AN$7:$AN$2042)*(AO1524=$AO$7:$AO$2042)*(ROW($W$7:$W$2042)&lt;&gt;ROW(W1524))*((R1524=0)*($R$7:$R$2042&gt;0)+(R1524&gt;0)*($R$7:$R$2042=0)))&gt;0,"SALONES UNIDOS",IF(SUMPRODUCT((W1524=$W$7:$W$2042)*(AH1524=$AH$7:$AH$2042)*((AN1524&lt;$AO$7:$AO$2042)*(AO1524&gt;$AN$7:$AN$2042))*(ROW($W$7:$W$2042)&lt;&gt;ROW(W1524)))&gt;0,"Cruzado","Sin cruce")))</f>
        <v>Sin cruce</v>
      </c>
      <c r="AQ1524" s="104">
        <f t="shared" si="737"/>
        <v>0.31944444444444448</v>
      </c>
      <c r="AR1524" s="104">
        <f t="shared" si="738"/>
        <v>0.45833333333333331</v>
      </c>
      <c r="AS1524" s="22"/>
      <c r="AT1524" s="22"/>
      <c r="AU1524" s="361" t="str" cm="1">
        <f t="array" ref="AU1524">IF(AB1524="","",IF(SUMPRODUCT((AB1524=$AB$989:$AB$1558)*(AH1524=$AH$989:$AH$1558)*(AQ1524=$AQ$989:$AQ$1558)*(AR1524=$AR$989:$AR$1558)*(ROW($AB$989:$AB$1558)&lt;&gt;ROW(AB1524))*((R1524=0)*($R$989:$R$1558&gt;0)+(R1524&gt;0)*($R$989:$R$1558=0)))&gt;0,"SALONES UNIDOS",IF(SUMPRODUCT((AB1524=$AB$989:$AB$1558)*(AH1524=$AH$989:$AH$1558)*((AQ1524&lt;$AR$989:$AR$1558)*(AR1524&gt;$AQ$989:$AQ$1558))*(ROW($AB$989:$AB$1558)&lt;&gt;ROW(AB1524)))&gt;0,"Cruzado","Sin cruce")))</f>
        <v>Sin cruce</v>
      </c>
      <c r="AV1524" s="361" t="str" cm="1">
        <f t="array" ref="AV1524">IF(AD1524="","",IF(SUMPRODUCT((AD1524=$AD$989:$AD$1558)*(AH1524=$AH$989:$AH$1558)*(AS1524=$AS$989:$AS$1558)*(AT1524=$AT$989:$AT$1558)*(ROW($AD$989:$AD$1558)&lt;&gt;ROW(AD1524))*((R1524=0)*($R$989:$R$1558&gt;0)+(R1524&gt;0)*($R$989:$R$1558=0)))&gt;0,"SALONES UNIDOS",IF(SUMPRODUCT((AD1524=$AD$989:$AD$1558)*(AH1524=$AH$989:$AH$1558)*((AS1524&lt;$AT$989:$AT$1558)*(AT1524&gt;$AS$989:$AS$1558))*(ROW($AD$989:$AD$1558)&lt;&gt;ROW(AD1524)))&gt;0,"Cruzado","Sin cruce")))</f>
        <v/>
      </c>
      <c r="AW1524" s="104" t="str">
        <f t="shared" si="713"/>
        <v>PS7PRINCIPALB</v>
      </c>
      <c r="AX1524" s="104" t="str" cm="1">
        <f t="array" ref="AX1524">IF(AW1524="","",IF(SUMPRODUCT((AW1524=$AW$7:$AW$2042)*(AH1524=$AH$7:$AH$2042)*(AN1524=$AN$7:$AN$2042)*(AO1524=$AO$7:$AO$2042)*(ROW($AW$7:$AW$2042)&lt;&gt;ROW(AW1524))*((R1524=0)*($R$7:$R$2042&gt;0)+(R1524&gt;0)*($R$7:$R$2042=0)))&gt;0,"SALONES UNIDOS",IF(SUMPRODUCT((AW1524=$AW$7:$AW$2042)*(AH1524=$AH$7:$AH$2042)*((AN1524&lt;$AO$7:$AO$2042)*(AO1524&gt;$AN$7:$AN$2042))*(ROW($AW$7:$AW$2042)&lt;&gt;ROW(AW1524)))&gt;0,"Cruzado","Sin cruce")))</f>
        <v>Sin cruce</v>
      </c>
    </row>
    <row r="1525" spans="2:50" ht="19.8" hidden="1" customHeight="1" x14ac:dyDescent="0.25">
      <c r="B1525" s="494" t="s">
        <v>314</v>
      </c>
      <c r="C1525" s="369" t="s">
        <v>971</v>
      </c>
      <c r="D1525" s="369">
        <v>20261</v>
      </c>
      <c r="E1525" s="373" t="s">
        <v>280</v>
      </c>
      <c r="F1525" s="370" t="s">
        <v>291</v>
      </c>
      <c r="G1525" s="373" t="s">
        <v>296</v>
      </c>
      <c r="H1525" s="373">
        <v>7</v>
      </c>
      <c r="I1525" s="373" t="s">
        <v>281</v>
      </c>
      <c r="J1525" s="373" t="s">
        <v>281</v>
      </c>
      <c r="K1525" s="194" t="s">
        <v>770</v>
      </c>
      <c r="L1525" s="364" t="s">
        <v>1040</v>
      </c>
      <c r="M1525" s="364" t="s">
        <v>317</v>
      </c>
      <c r="N1525" s="364" t="s">
        <v>339</v>
      </c>
      <c r="O1525" s="373" t="s">
        <v>315</v>
      </c>
      <c r="P1525" s="364">
        <v>3</v>
      </c>
      <c r="Q1525" s="364">
        <v>2</v>
      </c>
      <c r="R1525" s="369">
        <v>5</v>
      </c>
      <c r="S1525" s="364">
        <v>4</v>
      </c>
      <c r="T1525" s="8"/>
      <c r="U1525" s="374">
        <v>30</v>
      </c>
      <c r="V1525" s="491">
        <v>21863060</v>
      </c>
      <c r="W1525" s="491" t="s">
        <v>1044</v>
      </c>
      <c r="X1525" s="364" t="s">
        <v>315</v>
      </c>
      <c r="Y1525" s="364" t="s">
        <v>576</v>
      </c>
      <c r="Z1525" s="364"/>
      <c r="AA1525" s="364"/>
      <c r="AB1525" s="364" t="s">
        <v>851</v>
      </c>
      <c r="AC1525" s="364"/>
      <c r="AD1525" s="369"/>
      <c r="AE1525" s="370"/>
      <c r="AF1525" s="370"/>
      <c r="AG1525" s="370" t="s">
        <v>319</v>
      </c>
      <c r="AH1525" s="364">
        <v>2</v>
      </c>
      <c r="AI1525" s="364">
        <v>18</v>
      </c>
      <c r="AJ1525" s="364">
        <v>30</v>
      </c>
      <c r="AK1525" s="364">
        <v>22</v>
      </c>
      <c r="AL1525" s="364">
        <v>40</v>
      </c>
      <c r="AM1525" s="22">
        <f t="shared" si="712"/>
        <v>5</v>
      </c>
      <c r="AN1525" s="104">
        <f t="shared" si="708"/>
        <v>0.77083333333333337</v>
      </c>
      <c r="AO1525" s="104">
        <f t="shared" si="709"/>
        <v>0.94444444444444442</v>
      </c>
      <c r="AP1525" s="22" t="str" cm="1">
        <f t="array" ref="AP1525">IF(W1525="","",IF(SUMPRODUCT((W1525=$W$7:$W$2042)*(AH1525=$AH$7:$AH$2042)*(AN1525=$AN$7:$AN$2042)*(AO1525=$AO$7:$AO$2042)*(ROW($W$7:$W$2042)&lt;&gt;ROW(W1525))*((R1525=0)*($R$7:$R$2042&gt;0)+(R1525&gt;0)*($R$7:$R$2042=0)))&gt;0,"SALONES UNIDOS",IF(SUMPRODUCT((W1525=$W$7:$W$2042)*(AH1525=$AH$7:$AH$2042)*((AN1525&lt;$AO$7:$AO$2042)*(AO1525&gt;$AN$7:$AN$2042))*(ROW($W$7:$W$2042)&lt;&gt;ROW(W1525)))&gt;0,"Cruzado","Sin cruce")))</f>
        <v>Sin cruce</v>
      </c>
      <c r="AQ1525" s="104">
        <f t="shared" si="737"/>
        <v>0.77083333333333337</v>
      </c>
      <c r="AR1525" s="104">
        <f t="shared" si="738"/>
        <v>0.94444444444444442</v>
      </c>
      <c r="AS1525" s="22"/>
      <c r="AT1525" s="22"/>
      <c r="AU1525" s="361" t="str" cm="1">
        <f t="array" ref="AU1525">IF(AB1525="","",IF(SUMPRODUCT((AB1525=$AB$989:$AB$1558)*(AH1525=$AH$989:$AH$1558)*(AQ1525=$AQ$989:$AQ$1558)*(AR1525=$AR$989:$AR$1558)*(ROW($AB$989:$AB$1558)&lt;&gt;ROW(AB1525))*((R1525=0)*($R$989:$R$1558&gt;0)+(R1525&gt;0)*($R$989:$R$1558=0)))&gt;0,"SALONES UNIDOS",IF(SUMPRODUCT((AB1525=$AB$989:$AB$1558)*(AH1525=$AH$989:$AH$1558)*((AQ1525&lt;$AR$989:$AR$1558)*(AR1525&gt;$AQ$989:$AQ$1558))*(ROW($AB$989:$AB$1558)&lt;&gt;ROW(AB1525)))&gt;0,"Cruzado","Sin cruce")))</f>
        <v>Sin cruce</v>
      </c>
      <c r="AV1525" s="361" t="str" cm="1">
        <f t="array" ref="AV1525">IF(AD1525="","",IF(SUMPRODUCT((AD1525=$AD$989:$AD$1558)*(AH1525=$AH$989:$AH$1558)*(AS1525=$AS$989:$AS$1558)*(AT1525=$AT$989:$AT$1558)*(ROW($AD$989:$AD$1558)&lt;&gt;ROW(AD1525))*((R1525=0)*($R$989:$R$1558&gt;0)+(R1525&gt;0)*($R$989:$R$1558=0)))&gt;0,"SALONES UNIDOS",IF(SUMPRODUCT((AD1525=$AD$989:$AD$1558)*(AH1525=$AH$989:$AH$1558)*((AS1525&lt;$AT$989:$AT$1558)*(AT1525&gt;$AS$989:$AS$1558))*(ROW($AD$989:$AD$1558)&lt;&gt;ROW(AD1525)))&gt;0,"Cruzado","Sin cruce")))</f>
        <v/>
      </c>
      <c r="AW1525" s="104" t="str">
        <f t="shared" si="713"/>
        <v>PS7PRINCIPALB</v>
      </c>
      <c r="AX1525" s="104" t="str" cm="1">
        <f t="array" ref="AX1525">IF(AW1525="","",IF(SUMPRODUCT((AW1525=$AW$7:$AW$2042)*(AH1525=$AH$7:$AH$2042)*(AN1525=$AN$7:$AN$2042)*(AO1525=$AO$7:$AO$2042)*(ROW($AW$7:$AW$2042)&lt;&gt;ROW(AW1525))*((R1525=0)*($R$7:$R$2042&gt;0)+(R1525&gt;0)*($R$7:$R$2042=0)))&gt;0,"SALONES UNIDOS",IF(SUMPRODUCT((AW1525=$AW$7:$AW$2042)*(AH1525=$AH$7:$AH$2042)*((AN1525&lt;$AO$7:$AO$2042)*(AO1525&gt;$AN$7:$AN$2042))*(ROW($AW$7:$AW$2042)&lt;&gt;ROW(AW1525)))&gt;0,"Cruzado","Sin cruce")))</f>
        <v>Sin cruce</v>
      </c>
    </row>
    <row r="1526" spans="2:50" ht="19.8" hidden="1" customHeight="1" x14ac:dyDescent="0.25">
      <c r="B1526" s="494" t="s">
        <v>314</v>
      </c>
      <c r="C1526" s="369" t="s">
        <v>971</v>
      </c>
      <c r="D1526" s="369">
        <v>20261</v>
      </c>
      <c r="E1526" s="373" t="s">
        <v>280</v>
      </c>
      <c r="F1526" s="370" t="s">
        <v>291</v>
      </c>
      <c r="G1526" s="373" t="s">
        <v>296</v>
      </c>
      <c r="H1526" s="373">
        <v>7</v>
      </c>
      <c r="I1526" s="373" t="s">
        <v>281</v>
      </c>
      <c r="J1526" s="373" t="s">
        <v>281</v>
      </c>
      <c r="K1526" s="194" t="s">
        <v>345</v>
      </c>
      <c r="L1526" s="364" t="s">
        <v>993</v>
      </c>
      <c r="M1526" s="364" t="s">
        <v>346</v>
      </c>
      <c r="N1526" s="364" t="s">
        <v>339</v>
      </c>
      <c r="O1526" s="373" t="s">
        <v>321</v>
      </c>
      <c r="P1526" s="364">
        <v>3</v>
      </c>
      <c r="Q1526" s="364">
        <v>2</v>
      </c>
      <c r="R1526" s="369">
        <v>5</v>
      </c>
      <c r="S1526" s="364">
        <v>4</v>
      </c>
      <c r="T1526" s="8"/>
      <c r="U1526" s="374">
        <v>18</v>
      </c>
      <c r="V1526" s="370">
        <v>18140921</v>
      </c>
      <c r="W1526" s="373" t="s">
        <v>488</v>
      </c>
      <c r="X1526" s="364" t="s">
        <v>321</v>
      </c>
      <c r="Y1526" s="364"/>
      <c r="Z1526" s="364"/>
      <c r="AA1526" s="364"/>
      <c r="AB1526" s="370"/>
      <c r="AC1526" s="364"/>
      <c r="AD1526" s="369"/>
      <c r="AE1526" s="370"/>
      <c r="AF1526" s="370"/>
      <c r="AG1526" s="364" t="s">
        <v>319</v>
      </c>
      <c r="AH1526" s="364">
        <v>5</v>
      </c>
      <c r="AI1526" s="364">
        <v>18</v>
      </c>
      <c r="AJ1526" s="364">
        <v>30</v>
      </c>
      <c r="AK1526" s="364">
        <v>22</v>
      </c>
      <c r="AL1526" s="364">
        <v>40</v>
      </c>
      <c r="AM1526" s="22">
        <f t="shared" si="712"/>
        <v>5</v>
      </c>
      <c r="AN1526" s="104">
        <f t="shared" ref="AN1526:AN1589" si="739">AI1526/24+AJ1526/1440</f>
        <v>0.77083333333333337</v>
      </c>
      <c r="AO1526" s="104">
        <f t="shared" ref="AO1526:AO1589" si="740">AK1526/24+AL1526/1440</f>
        <v>0.94444444444444442</v>
      </c>
      <c r="AP1526" s="22" t="str" cm="1">
        <f t="array" ref="AP1526">IF(W1526="","",IF(SUMPRODUCT((W1526=$W$7:$W$2042)*(AH1526=$AH$7:$AH$2042)*(AN1526=$AN$7:$AN$2042)*(AO1526=$AO$7:$AO$2042)*(ROW($W$7:$W$2042)&lt;&gt;ROW(W1526))*((R1526=0)*($R$7:$R$2042&gt;0)+(R1526&gt;0)*($R$7:$R$2042=0)))&gt;0,"SALONES UNIDOS",IF(SUMPRODUCT((W1526=$W$7:$W$2042)*(AH1526=$AH$7:$AH$2042)*((AN1526&lt;$AO$7:$AO$2042)*(AO1526&gt;$AN$7:$AN$2042))*(ROW($W$7:$W$2042)&lt;&gt;ROW(W1526)))&gt;0,"Cruzado","Sin cruce")))</f>
        <v>Sin cruce</v>
      </c>
      <c r="AQ1526" s="104"/>
      <c r="AR1526" s="104"/>
      <c r="AS1526" s="22"/>
      <c r="AT1526" s="22"/>
      <c r="AU1526" s="361" t="str" cm="1">
        <f t="array" ref="AU1526">IF(AB1526="","",IF(SUMPRODUCT((AB1526=$AB$989:$AB$1558)*(AH1526=$AH$989:$AH$1558)*(AQ1526=$AQ$989:$AQ$1558)*(AR1526=$AR$989:$AR$1558)*(ROW($AB$989:$AB$1558)&lt;&gt;ROW(AB1526))*((R1526=0)*($R$989:$R$1558&gt;0)+(R1526&gt;0)*($R$989:$R$1558=0)))&gt;0,"SALONES UNIDOS",IF(SUMPRODUCT((AB1526=$AB$989:$AB$1558)*(AH1526=$AH$989:$AH$1558)*((AQ1526&lt;$AR$989:$AR$1558)*(AR1526&gt;$AQ$989:$AQ$1558))*(ROW($AB$989:$AB$1558)&lt;&gt;ROW(AB1526)))&gt;0,"Cruzado","Sin cruce")))</f>
        <v/>
      </c>
      <c r="AV1526" s="361" t="str" cm="1">
        <f t="array" ref="AV1526">IF(AD1526="","",IF(SUMPRODUCT((AD1526=$AD$989:$AD$1558)*(AH1526=$AH$989:$AH$1558)*(AS1526=$AS$989:$AS$1558)*(AT1526=$AT$989:$AT$1558)*(ROW($AD$989:$AD$1558)&lt;&gt;ROW(AD1526))*((R1526=0)*($R$989:$R$1558&gt;0)+(R1526&gt;0)*($R$989:$R$1558=0)))&gt;0,"SALONES UNIDOS",IF(SUMPRODUCT((AD1526=$AD$989:$AD$1558)*(AH1526=$AH$989:$AH$1558)*((AS1526&lt;$AT$989:$AT$1558)*(AT1526&gt;$AS$989:$AS$1558))*(ROW($AD$989:$AD$1558)&lt;&gt;ROW(AD1526)))&gt;0,"Cruzado","Sin cruce")))</f>
        <v/>
      </c>
      <c r="AW1526" s="104" t="str">
        <f t="shared" si="713"/>
        <v>PS7PRINCIPALB</v>
      </c>
      <c r="AX1526" s="104" t="str" cm="1">
        <f t="array" ref="AX1526">IF(AW1526="","",IF(SUMPRODUCT((AW1526=$AW$7:$AW$2042)*(AH1526=$AH$7:$AH$2042)*(AN1526=$AN$7:$AN$2042)*(AO1526=$AO$7:$AO$2042)*(ROW($AW$7:$AW$2042)&lt;&gt;ROW(AW1526))*((R1526=0)*($R$7:$R$2042&gt;0)+(R1526&gt;0)*($R$7:$R$2042=0)))&gt;0,"SALONES UNIDOS",IF(SUMPRODUCT((AW1526=$AW$7:$AW$2042)*(AH1526=$AH$7:$AH$2042)*((AN1526&lt;$AO$7:$AO$2042)*(AO1526&gt;$AN$7:$AN$2042))*(ROW($AW$7:$AW$2042)&lt;&gt;ROW(AW1526)))&gt;0,"Cruzado","Sin cruce")))</f>
        <v>Sin cruce</v>
      </c>
    </row>
    <row r="1527" spans="2:50" ht="19.8" hidden="1" customHeight="1" x14ac:dyDescent="0.25">
      <c r="B1527" s="494" t="s">
        <v>314</v>
      </c>
      <c r="C1527" s="369" t="s">
        <v>971</v>
      </c>
      <c r="D1527" s="369">
        <v>20261</v>
      </c>
      <c r="E1527" s="373" t="s">
        <v>280</v>
      </c>
      <c r="F1527" s="370" t="s">
        <v>291</v>
      </c>
      <c r="G1527" s="373" t="s">
        <v>296</v>
      </c>
      <c r="H1527" s="373">
        <v>7</v>
      </c>
      <c r="I1527" s="373" t="s">
        <v>283</v>
      </c>
      <c r="J1527" s="373" t="s">
        <v>283</v>
      </c>
      <c r="K1527" s="194" t="s">
        <v>345</v>
      </c>
      <c r="L1527" s="364" t="s">
        <v>993</v>
      </c>
      <c r="M1527" s="364" t="s">
        <v>346</v>
      </c>
      <c r="N1527" s="364" t="s">
        <v>339</v>
      </c>
      <c r="O1527" s="373" t="s">
        <v>321</v>
      </c>
      <c r="P1527" s="364">
        <v>3</v>
      </c>
      <c r="Q1527" s="364">
        <v>2</v>
      </c>
      <c r="R1527" s="369">
        <v>5</v>
      </c>
      <c r="S1527" s="364">
        <v>4</v>
      </c>
      <c r="T1527" s="8"/>
      <c r="U1527" s="374">
        <v>18</v>
      </c>
      <c r="V1527" s="370">
        <v>21851873</v>
      </c>
      <c r="W1527" s="373" t="s">
        <v>117</v>
      </c>
      <c r="X1527" s="364" t="s">
        <v>321</v>
      </c>
      <c r="Y1527" s="364" t="s">
        <v>576</v>
      </c>
      <c r="Z1527" s="364"/>
      <c r="AA1527" s="364"/>
      <c r="AB1527" s="370"/>
      <c r="AC1527" s="364"/>
      <c r="AD1527" s="369"/>
      <c r="AE1527" s="370"/>
      <c r="AF1527" s="370"/>
      <c r="AG1527" s="364" t="s">
        <v>319</v>
      </c>
      <c r="AH1527" s="364">
        <v>1</v>
      </c>
      <c r="AI1527" s="364">
        <v>19</v>
      </c>
      <c r="AJ1527" s="364">
        <v>20</v>
      </c>
      <c r="AK1527" s="364">
        <v>23</v>
      </c>
      <c r="AL1527" s="364">
        <v>30</v>
      </c>
      <c r="AM1527" s="22">
        <f t="shared" si="712"/>
        <v>5</v>
      </c>
      <c r="AN1527" s="104">
        <f t="shared" si="739"/>
        <v>0.80555555555555547</v>
      </c>
      <c r="AO1527" s="104">
        <f t="shared" si="740"/>
        <v>0.97916666666666674</v>
      </c>
      <c r="AP1527" s="22" t="str" cm="1">
        <f t="array" ref="AP1527">IF(W1527="","",IF(SUMPRODUCT((W1527=$W$7:$W$2042)*(AH1527=$AH$7:$AH$2042)*(AN1527=$AN$7:$AN$2042)*(AO1527=$AO$7:$AO$2042)*(ROW($W$7:$W$2042)&lt;&gt;ROW(W1527))*((R1527=0)*($R$7:$R$2042&gt;0)+(R1527&gt;0)*($R$7:$R$2042=0)))&gt;0,"SALONES UNIDOS",IF(SUMPRODUCT((W1527=$W$7:$W$2042)*(AH1527=$AH$7:$AH$2042)*((AN1527&lt;$AO$7:$AO$2042)*(AO1527&gt;$AN$7:$AN$2042))*(ROW($W$7:$W$2042)&lt;&gt;ROW(W1527)))&gt;0,"Cruzado","Sin cruce")))</f>
        <v>Sin cruce</v>
      </c>
      <c r="AQ1527" s="104"/>
      <c r="AR1527" s="104"/>
      <c r="AS1527" s="22"/>
      <c r="AT1527" s="22"/>
      <c r="AU1527" s="361" t="str" cm="1">
        <f t="array" ref="AU1527">IF(AB1527="","",IF(SUMPRODUCT((AB1527=$AB$989:$AB$1558)*(AH1527=$AH$989:$AH$1558)*(AQ1527=$AQ$989:$AQ$1558)*(AR1527=$AR$989:$AR$1558)*(ROW($AB$989:$AB$1558)&lt;&gt;ROW(AB1527))*((R1527=0)*($R$989:$R$1558&gt;0)+(R1527&gt;0)*($R$989:$R$1558=0)))&gt;0,"SALONES UNIDOS",IF(SUMPRODUCT((AB1527=$AB$989:$AB$1558)*(AH1527=$AH$989:$AH$1558)*((AQ1527&lt;$AR$989:$AR$1558)*(AR1527&gt;$AQ$989:$AQ$1558))*(ROW($AB$989:$AB$1558)&lt;&gt;ROW(AB1527)))&gt;0,"Cruzado","Sin cruce")))</f>
        <v/>
      </c>
      <c r="AV1527" s="361" t="str" cm="1">
        <f t="array" ref="AV1527">IF(AD1527="","",IF(SUMPRODUCT((AD1527=$AD$989:$AD$1558)*(AH1527=$AH$989:$AH$1558)*(AS1527=$AS$989:$AS$1558)*(AT1527=$AT$989:$AT$1558)*(ROW($AD$989:$AD$1558)&lt;&gt;ROW(AD1527))*((R1527=0)*($R$989:$R$1558&gt;0)+(R1527&gt;0)*($R$989:$R$1558=0)))&gt;0,"SALONES UNIDOS",IF(SUMPRODUCT((AD1527=$AD$989:$AD$1558)*(AH1527=$AH$989:$AH$1558)*((AS1527&lt;$AT$989:$AT$1558)*(AT1527&gt;$AS$989:$AS$1558))*(ROW($AD$989:$AD$1558)&lt;&gt;ROW(AD1527)))&gt;0,"Cruzado","Sin cruce")))</f>
        <v/>
      </c>
      <c r="AW1527" s="104" t="str">
        <f t="shared" si="713"/>
        <v>PS7PRINCIPALC</v>
      </c>
      <c r="AX1527" s="104" t="str" cm="1">
        <f t="array" ref="AX1527">IF(AW1527="","",IF(SUMPRODUCT((AW1527=$AW$7:$AW$2042)*(AH1527=$AH$7:$AH$2042)*(AN1527=$AN$7:$AN$2042)*(AO1527=$AO$7:$AO$2042)*(ROW($AW$7:$AW$2042)&lt;&gt;ROW(AW1527))*((R1527=0)*($R$7:$R$2042&gt;0)+(R1527&gt;0)*($R$7:$R$2042=0)))&gt;0,"SALONES UNIDOS",IF(SUMPRODUCT((AW1527=$AW$7:$AW$2042)*(AH1527=$AH$7:$AH$2042)*((AN1527&lt;$AO$7:$AO$2042)*(AO1527&gt;$AN$7:$AN$2042))*(ROW($AW$7:$AW$2042)&lt;&gt;ROW(AW1527)))&gt;0,"Cruzado","Sin cruce")))</f>
        <v>Sin cruce</v>
      </c>
    </row>
    <row r="1528" spans="2:50" ht="19.8" hidden="1" customHeight="1" x14ac:dyDescent="0.25">
      <c r="B1528" s="494" t="s">
        <v>314</v>
      </c>
      <c r="C1528" s="369" t="s">
        <v>971</v>
      </c>
      <c r="D1528" s="369">
        <v>20261</v>
      </c>
      <c r="E1528" s="373" t="s">
        <v>280</v>
      </c>
      <c r="F1528" s="370" t="s">
        <v>291</v>
      </c>
      <c r="G1528" s="373" t="s">
        <v>296</v>
      </c>
      <c r="H1528" s="373">
        <v>7</v>
      </c>
      <c r="I1528" s="373" t="s">
        <v>286</v>
      </c>
      <c r="J1528" s="373" t="s">
        <v>286</v>
      </c>
      <c r="K1528" s="194" t="s">
        <v>345</v>
      </c>
      <c r="L1528" s="364" t="s">
        <v>993</v>
      </c>
      <c r="M1528" s="364" t="s">
        <v>346</v>
      </c>
      <c r="N1528" s="364" t="s">
        <v>339</v>
      </c>
      <c r="O1528" s="373" t="s">
        <v>321</v>
      </c>
      <c r="P1528" s="364">
        <v>3</v>
      </c>
      <c r="Q1528" s="364">
        <v>2</v>
      </c>
      <c r="R1528" s="369">
        <v>5</v>
      </c>
      <c r="S1528" s="364">
        <v>4</v>
      </c>
      <c r="T1528" s="8"/>
      <c r="U1528" s="374">
        <v>18</v>
      </c>
      <c r="V1528" s="370">
        <v>21851873</v>
      </c>
      <c r="W1528" s="373" t="s">
        <v>117</v>
      </c>
      <c r="X1528" s="364" t="s">
        <v>321</v>
      </c>
      <c r="Y1528" s="364" t="s">
        <v>576</v>
      </c>
      <c r="Z1528" s="364"/>
      <c r="AA1528" s="364"/>
      <c r="AB1528" s="370"/>
      <c r="AC1528" s="364"/>
      <c r="AD1528" s="369"/>
      <c r="AE1528" s="370"/>
      <c r="AF1528" s="370"/>
      <c r="AG1528" s="364" t="s">
        <v>319</v>
      </c>
      <c r="AH1528" s="364">
        <v>4</v>
      </c>
      <c r="AI1528" s="364">
        <v>19</v>
      </c>
      <c r="AJ1528" s="364">
        <v>20</v>
      </c>
      <c r="AK1528" s="364">
        <v>23</v>
      </c>
      <c r="AL1528" s="364">
        <v>30</v>
      </c>
      <c r="AM1528" s="22">
        <f t="shared" si="712"/>
        <v>5</v>
      </c>
      <c r="AN1528" s="104">
        <f t="shared" si="739"/>
        <v>0.80555555555555547</v>
      </c>
      <c r="AO1528" s="104">
        <f t="shared" si="740"/>
        <v>0.97916666666666674</v>
      </c>
      <c r="AP1528" s="22" t="str" cm="1">
        <f t="array" ref="AP1528">IF(W1528="","",IF(SUMPRODUCT((W1528=$W$7:$W$2042)*(AH1528=$AH$7:$AH$2042)*(AN1528=$AN$7:$AN$2042)*(AO1528=$AO$7:$AO$2042)*(ROW($W$7:$W$2042)&lt;&gt;ROW(W1528))*((R1528=0)*($R$7:$R$2042&gt;0)+(R1528&gt;0)*($R$7:$R$2042=0)))&gt;0,"SALONES UNIDOS",IF(SUMPRODUCT((W1528=$W$7:$W$2042)*(AH1528=$AH$7:$AH$2042)*((AN1528&lt;$AO$7:$AO$2042)*(AO1528&gt;$AN$7:$AN$2042))*(ROW($W$7:$W$2042)&lt;&gt;ROW(W1528)))&gt;0,"Cruzado","Sin cruce")))</f>
        <v>Sin cruce</v>
      </c>
      <c r="AQ1528" s="104"/>
      <c r="AR1528" s="104"/>
      <c r="AS1528" s="22"/>
      <c r="AT1528" s="22"/>
      <c r="AU1528" s="361" t="str" cm="1">
        <f t="array" ref="AU1528">IF(AB1528="","",IF(SUMPRODUCT((AB1528=$AB$989:$AB$1558)*(AH1528=$AH$989:$AH$1558)*(AQ1528=$AQ$989:$AQ$1558)*(AR1528=$AR$989:$AR$1558)*(ROW($AB$989:$AB$1558)&lt;&gt;ROW(AB1528))*((R1528=0)*($R$989:$R$1558&gt;0)+(R1528&gt;0)*($R$989:$R$1558=0)))&gt;0,"SALONES UNIDOS",IF(SUMPRODUCT((AB1528=$AB$989:$AB$1558)*(AH1528=$AH$989:$AH$1558)*((AQ1528&lt;$AR$989:$AR$1558)*(AR1528&gt;$AQ$989:$AQ$1558))*(ROW($AB$989:$AB$1558)&lt;&gt;ROW(AB1528)))&gt;0,"Cruzado","Sin cruce")))</f>
        <v/>
      </c>
      <c r="AV1528" s="361" t="str" cm="1">
        <f t="array" ref="AV1528">IF(AD1528="","",IF(SUMPRODUCT((AD1528=$AD$989:$AD$1558)*(AH1528=$AH$989:$AH$1558)*(AS1528=$AS$989:$AS$1558)*(AT1528=$AT$989:$AT$1558)*(ROW($AD$989:$AD$1558)&lt;&gt;ROW(AD1528))*((R1528=0)*($R$989:$R$1558&gt;0)+(R1528&gt;0)*($R$989:$R$1558=0)))&gt;0,"SALONES UNIDOS",IF(SUMPRODUCT((AD1528=$AD$989:$AD$1558)*(AH1528=$AH$989:$AH$1558)*((AS1528&lt;$AT$989:$AT$1558)*(AT1528&gt;$AS$989:$AS$1558))*(ROW($AD$989:$AD$1558)&lt;&gt;ROW(AD1528)))&gt;0,"Cruzado","Sin cruce")))</f>
        <v/>
      </c>
      <c r="AW1528" s="104" t="str">
        <f t="shared" si="713"/>
        <v>PS7PRINCIPALD</v>
      </c>
      <c r="AX1528" s="104" t="str" cm="1">
        <f t="array" ref="AX1528">IF(AW1528="","",IF(SUMPRODUCT((AW1528=$AW$7:$AW$2042)*(AH1528=$AH$7:$AH$2042)*(AN1528=$AN$7:$AN$2042)*(AO1528=$AO$7:$AO$2042)*(ROW($AW$7:$AW$2042)&lt;&gt;ROW(AW1528))*((R1528=0)*($R$7:$R$2042&gt;0)+(R1528&gt;0)*($R$7:$R$2042=0)))&gt;0,"SALONES UNIDOS",IF(SUMPRODUCT((AW1528=$AW$7:$AW$2042)*(AH1528=$AH$7:$AH$2042)*((AN1528&lt;$AO$7:$AO$2042)*(AO1528&gt;$AN$7:$AN$2042))*(ROW($AW$7:$AW$2042)&lt;&gt;ROW(AW1528)))&gt;0,"Cruzado","Sin cruce")))</f>
        <v>Sin cruce</v>
      </c>
    </row>
    <row r="1529" spans="2:50" ht="19.8" hidden="1" customHeight="1" x14ac:dyDescent="0.25">
      <c r="B1529" s="494" t="s">
        <v>314</v>
      </c>
      <c r="C1529" s="364" t="s">
        <v>284</v>
      </c>
      <c r="D1529" s="364">
        <v>202011</v>
      </c>
      <c r="E1529" s="373" t="s">
        <v>280</v>
      </c>
      <c r="F1529" s="370" t="s">
        <v>291</v>
      </c>
      <c r="G1529" s="373" t="s">
        <v>296</v>
      </c>
      <c r="H1529" s="373">
        <v>8</v>
      </c>
      <c r="I1529" s="373" t="s">
        <v>278</v>
      </c>
      <c r="J1529" s="373" t="s">
        <v>278</v>
      </c>
      <c r="K1529" s="194" t="s">
        <v>350</v>
      </c>
      <c r="L1529" s="364" t="s">
        <v>351</v>
      </c>
      <c r="M1529" s="364" t="s">
        <v>349</v>
      </c>
      <c r="N1529" s="364" t="s">
        <v>318</v>
      </c>
      <c r="O1529" s="373" t="s">
        <v>315</v>
      </c>
      <c r="P1529" s="364">
        <v>3</v>
      </c>
      <c r="Q1529" s="364">
        <v>0</v>
      </c>
      <c r="R1529" s="369">
        <v>3</v>
      </c>
      <c r="S1529" s="364">
        <v>4</v>
      </c>
      <c r="T1529" s="8"/>
      <c r="U1529" s="374">
        <v>35</v>
      </c>
      <c r="V1529" s="370">
        <v>46406209</v>
      </c>
      <c r="W1529" s="373" t="s">
        <v>185</v>
      </c>
      <c r="X1529" s="364" t="s">
        <v>315</v>
      </c>
      <c r="Y1529" s="364"/>
      <c r="Z1529" s="364"/>
      <c r="AA1529" s="364"/>
      <c r="AB1529" s="364" t="s">
        <v>851</v>
      </c>
      <c r="AC1529" s="364"/>
      <c r="AD1529" s="369"/>
      <c r="AE1529" s="370"/>
      <c r="AF1529" s="370"/>
      <c r="AG1529" s="370" t="s">
        <v>559</v>
      </c>
      <c r="AH1529" s="364">
        <v>3</v>
      </c>
      <c r="AI1529" s="364">
        <v>17</v>
      </c>
      <c r="AJ1529" s="364">
        <v>40</v>
      </c>
      <c r="AK1529" s="364">
        <v>20</v>
      </c>
      <c r="AL1529" s="364">
        <v>10</v>
      </c>
      <c r="AM1529" s="22">
        <f t="shared" si="712"/>
        <v>3</v>
      </c>
      <c r="AN1529" s="104">
        <f t="shared" si="739"/>
        <v>0.73611111111111116</v>
      </c>
      <c r="AO1529" s="104">
        <f t="shared" si="740"/>
        <v>0.84027777777777779</v>
      </c>
      <c r="AP1529" s="22" t="str" cm="1">
        <f t="array" ref="AP1529">IF(W1529="","",IF(SUMPRODUCT((W1529=$W$7:$W$2042)*(AH1529=$AH$7:$AH$2042)*(AN1529=$AN$7:$AN$2042)*(AO1529=$AO$7:$AO$2042)*(ROW($W$7:$W$2042)&lt;&gt;ROW(W1529))*((R1529=0)*($R$7:$R$2042&gt;0)+(R1529&gt;0)*($R$7:$R$2042=0)))&gt;0,"SALONES UNIDOS",IF(SUMPRODUCT((W1529=$W$7:$W$2042)*(AH1529=$AH$7:$AH$2042)*((AN1529&lt;$AO$7:$AO$2042)*(AO1529&gt;$AN$7:$AN$2042))*(ROW($W$7:$W$2042)&lt;&gt;ROW(W1529)))&gt;0,"Cruzado","Sin cruce")))</f>
        <v>Sin cruce</v>
      </c>
      <c r="AQ1529" s="104">
        <f>AN1529</f>
        <v>0.73611111111111116</v>
      </c>
      <c r="AR1529" s="104">
        <f>AO1529</f>
        <v>0.84027777777777779</v>
      </c>
      <c r="AS1529" s="22"/>
      <c r="AT1529" s="22"/>
      <c r="AU1529" s="361" t="str" cm="1">
        <f t="array" ref="AU1529">IF(AB1529="","",IF(SUMPRODUCT((AB1529=$AB$989:$AB$1558)*(AH1529=$AH$989:$AH$1558)*(AQ1529=$AQ$989:$AQ$1558)*(AR1529=$AR$989:$AR$1558)*(ROW($AB$989:$AB$1558)&lt;&gt;ROW(AB1529))*((R1529=0)*($R$989:$R$1558&gt;0)+(R1529&gt;0)*($R$989:$R$1558=0)))&gt;0,"SALONES UNIDOS",IF(SUMPRODUCT((AB1529=$AB$989:$AB$1558)*(AH1529=$AH$989:$AH$1558)*((AQ1529&lt;$AR$989:$AR$1558)*(AR1529&gt;$AQ$989:$AQ$1558))*(ROW($AB$989:$AB$1558)&lt;&gt;ROW(AB1529)))&gt;0,"Cruzado","Sin cruce")))</f>
        <v>Sin cruce</v>
      </c>
      <c r="AV1529" s="361" t="str" cm="1">
        <f t="array" ref="AV1529">IF(AD1529="","",IF(SUMPRODUCT((AD1529=$AD$989:$AD$1558)*(AH1529=$AH$989:$AH$1558)*(AS1529=$AS$989:$AS$1558)*(AT1529=$AT$989:$AT$1558)*(ROW($AD$989:$AD$1558)&lt;&gt;ROW(AD1529))*((R1529=0)*($R$989:$R$1558&gt;0)+(R1529&gt;0)*($R$989:$R$1558=0)))&gt;0,"SALONES UNIDOS",IF(SUMPRODUCT((AD1529=$AD$989:$AD$1558)*(AH1529=$AH$989:$AH$1558)*((AS1529&lt;$AT$989:$AT$1558)*(AT1529&gt;$AS$989:$AS$1558))*(ROW($AD$989:$AD$1558)&lt;&gt;ROW(AD1529)))&gt;0,"Cruzado","Sin cruce")))</f>
        <v/>
      </c>
      <c r="AW1529" s="104" t="str">
        <f t="shared" si="713"/>
        <v>PS8PRINCIPALA</v>
      </c>
      <c r="AX1529" s="104" t="str" cm="1">
        <f t="array" ref="AX1529">IF(AW1529="","",IF(SUMPRODUCT((AW1529=$AW$7:$AW$2042)*(AH1529=$AH$7:$AH$2042)*(AN1529=$AN$7:$AN$2042)*(AO1529=$AO$7:$AO$2042)*(ROW($AW$7:$AW$2042)&lt;&gt;ROW(AW1529))*((R1529=0)*($R$7:$R$2042&gt;0)+(R1529&gt;0)*($R$7:$R$2042=0)))&gt;0,"SALONES UNIDOS",IF(SUMPRODUCT((AW1529=$AW$7:$AW$2042)*(AH1529=$AH$7:$AH$2042)*((AN1529&lt;$AO$7:$AO$2042)*(AO1529&gt;$AN$7:$AN$2042))*(ROW($AW$7:$AW$2042)&lt;&gt;ROW(AW1529)))&gt;0,"Cruzado","Sin cruce")))</f>
        <v>Sin cruce</v>
      </c>
    </row>
    <row r="1530" spans="2:50" ht="19.8" hidden="1" customHeight="1" x14ac:dyDescent="0.25">
      <c r="B1530" s="494" t="s">
        <v>314</v>
      </c>
      <c r="C1530" s="364" t="s">
        <v>284</v>
      </c>
      <c r="D1530" s="364">
        <v>202011</v>
      </c>
      <c r="E1530" s="373" t="s">
        <v>280</v>
      </c>
      <c r="F1530" s="370" t="s">
        <v>291</v>
      </c>
      <c r="G1530" s="373" t="s">
        <v>296</v>
      </c>
      <c r="H1530" s="373">
        <v>8</v>
      </c>
      <c r="I1530" s="373" t="s">
        <v>552</v>
      </c>
      <c r="J1530" s="373" t="s">
        <v>278</v>
      </c>
      <c r="K1530" s="194" t="s">
        <v>350</v>
      </c>
      <c r="L1530" s="364" t="s">
        <v>351</v>
      </c>
      <c r="M1530" s="364" t="s">
        <v>349</v>
      </c>
      <c r="N1530" s="364" t="s">
        <v>318</v>
      </c>
      <c r="O1530" s="373" t="s">
        <v>315</v>
      </c>
      <c r="P1530" s="364">
        <v>0</v>
      </c>
      <c r="Q1530" s="364">
        <v>2</v>
      </c>
      <c r="R1530" s="369">
        <v>2</v>
      </c>
      <c r="S1530" s="364">
        <v>4</v>
      </c>
      <c r="T1530" s="8"/>
      <c r="U1530" s="374">
        <v>19</v>
      </c>
      <c r="V1530" s="370">
        <v>46406209</v>
      </c>
      <c r="W1530" s="373" t="s">
        <v>185</v>
      </c>
      <c r="X1530" s="364" t="s">
        <v>315</v>
      </c>
      <c r="Y1530" s="364"/>
      <c r="Z1530" s="364"/>
      <c r="AA1530" s="364"/>
      <c r="AB1530" s="370"/>
      <c r="AC1530" s="364"/>
      <c r="AD1530" s="364" t="s">
        <v>870</v>
      </c>
      <c r="AE1530" s="370"/>
      <c r="AF1530" s="370"/>
      <c r="AG1530" s="370" t="s">
        <v>301</v>
      </c>
      <c r="AH1530" s="364">
        <v>3</v>
      </c>
      <c r="AI1530" s="364">
        <v>20</v>
      </c>
      <c r="AJ1530" s="364">
        <v>10</v>
      </c>
      <c r="AK1530" s="364">
        <v>21</v>
      </c>
      <c r="AL1530" s="364">
        <v>50</v>
      </c>
      <c r="AM1530" s="22">
        <f t="shared" si="712"/>
        <v>2</v>
      </c>
      <c r="AN1530" s="104">
        <f t="shared" si="739"/>
        <v>0.84027777777777779</v>
      </c>
      <c r="AO1530" s="104">
        <f t="shared" si="740"/>
        <v>0.90972222222222221</v>
      </c>
      <c r="AP1530" s="22" t="str" cm="1">
        <f t="array" ref="AP1530">IF(W1530="","",IF(SUMPRODUCT((W1530=$W$7:$W$2042)*(AH1530=$AH$7:$AH$2042)*(AN1530=$AN$7:$AN$2042)*(AO1530=$AO$7:$AO$2042)*(ROW($W$7:$W$2042)&lt;&gt;ROW(W1530))*((R1530=0)*($R$7:$R$2042&gt;0)+(R1530&gt;0)*($R$7:$R$2042=0)))&gt;0,"SALONES UNIDOS",IF(SUMPRODUCT((W1530=$W$7:$W$2042)*(AH1530=$AH$7:$AH$2042)*((AN1530&lt;$AO$7:$AO$2042)*(AO1530&gt;$AN$7:$AN$2042))*(ROW($W$7:$W$2042)&lt;&gt;ROW(W1530)))&gt;0,"Cruzado","Sin cruce")))</f>
        <v>Sin cruce</v>
      </c>
      <c r="AQ1530" s="22"/>
      <c r="AR1530" s="22"/>
      <c r="AS1530" s="104">
        <f t="shared" ref="AS1530:AS1531" si="741">AN1530</f>
        <v>0.84027777777777779</v>
      </c>
      <c r="AT1530" s="104">
        <f t="shared" ref="AT1530:AT1531" si="742">AO1530</f>
        <v>0.90972222222222221</v>
      </c>
      <c r="AU1530" s="361" t="str" cm="1">
        <f t="array" ref="AU1530">IF(AB1530="","",IF(SUMPRODUCT((AB1530=$AB$989:$AB$1558)*(AH1530=$AH$989:$AH$1558)*(AQ1530=$AQ$989:$AQ$1558)*(AR1530=$AR$989:$AR$1558)*(ROW($AB$989:$AB$1558)&lt;&gt;ROW(AB1530))*((R1530=0)*($R$989:$R$1558&gt;0)+(R1530&gt;0)*($R$989:$R$1558=0)))&gt;0,"SALONES UNIDOS",IF(SUMPRODUCT((AB1530=$AB$989:$AB$1558)*(AH1530=$AH$989:$AH$1558)*((AQ1530&lt;$AR$989:$AR$1558)*(AR1530&gt;$AQ$989:$AQ$1558))*(ROW($AB$989:$AB$1558)&lt;&gt;ROW(AB1530)))&gt;0,"Cruzado","Sin cruce")))</f>
        <v/>
      </c>
      <c r="AV1530" s="361" t="str" cm="1">
        <f t="array" ref="AV1530">IF(AD1530="","",IF(SUMPRODUCT((AD1530=$AD$989:$AD$1558)*(AH1530=$AH$989:$AH$1558)*(AS1530=$AS$989:$AS$1558)*(AT1530=$AT$989:$AT$1558)*(ROW($AD$989:$AD$1558)&lt;&gt;ROW(AD1530))*((R1530=0)*($R$989:$R$1558&gt;0)+(R1530&gt;0)*($R$989:$R$1558=0)))&gt;0,"SALONES UNIDOS",IF(SUMPRODUCT((AD1530=$AD$989:$AD$1558)*(AH1530=$AH$989:$AH$1558)*((AS1530&lt;$AT$989:$AT$1558)*(AT1530&gt;$AS$989:$AS$1558))*(ROW($AD$989:$AD$1558)&lt;&gt;ROW(AD1530)))&gt;0,"Cruzado","Sin cruce")))</f>
        <v>Sin cruce</v>
      </c>
      <c r="AW1530" s="104" t="str">
        <f t="shared" si="713"/>
        <v>PS8PRINCIPALA</v>
      </c>
      <c r="AX1530" s="104" t="str" cm="1">
        <f t="array" ref="AX1530">IF(AW1530="","",IF(SUMPRODUCT((AW1530=$AW$7:$AW$2042)*(AH1530=$AH$7:$AH$2042)*(AN1530=$AN$7:$AN$2042)*(AO1530=$AO$7:$AO$2042)*(ROW($AW$7:$AW$2042)&lt;&gt;ROW(AW1530))*((R1530=0)*($R$7:$R$2042&gt;0)+(R1530&gt;0)*($R$7:$R$2042=0)))&gt;0,"SALONES UNIDOS",IF(SUMPRODUCT((AW1530=$AW$7:$AW$2042)*(AH1530=$AH$7:$AH$2042)*((AN1530&lt;$AO$7:$AO$2042)*(AO1530&gt;$AN$7:$AN$2042))*(ROW($AW$7:$AW$2042)&lt;&gt;ROW(AW1530)))&gt;0,"Cruzado","Sin cruce")))</f>
        <v>Sin cruce</v>
      </c>
    </row>
    <row r="1531" spans="2:50" ht="19.8" hidden="1" customHeight="1" x14ac:dyDescent="0.25">
      <c r="B1531" s="494" t="s">
        <v>314</v>
      </c>
      <c r="C1531" s="364" t="s">
        <v>284</v>
      </c>
      <c r="D1531" s="364">
        <v>202011</v>
      </c>
      <c r="E1531" s="373" t="s">
        <v>280</v>
      </c>
      <c r="F1531" s="370" t="s">
        <v>291</v>
      </c>
      <c r="G1531" s="373" t="s">
        <v>296</v>
      </c>
      <c r="H1531" s="373">
        <v>8</v>
      </c>
      <c r="I1531" s="373" t="s">
        <v>560</v>
      </c>
      <c r="J1531" s="373" t="s">
        <v>278</v>
      </c>
      <c r="K1531" s="194" t="s">
        <v>350</v>
      </c>
      <c r="L1531" s="364" t="s">
        <v>351</v>
      </c>
      <c r="M1531" s="364" t="s">
        <v>349</v>
      </c>
      <c r="N1531" s="364" t="s">
        <v>318</v>
      </c>
      <c r="O1531" s="373" t="s">
        <v>315</v>
      </c>
      <c r="P1531" s="364">
        <v>0</v>
      </c>
      <c r="Q1531" s="364">
        <v>2</v>
      </c>
      <c r="R1531" s="369">
        <v>2</v>
      </c>
      <c r="S1531" s="364">
        <v>4</v>
      </c>
      <c r="T1531" s="8"/>
      <c r="U1531" s="374">
        <v>19</v>
      </c>
      <c r="V1531" s="370">
        <v>46406209</v>
      </c>
      <c r="W1531" s="373" t="s">
        <v>185</v>
      </c>
      <c r="X1531" s="364" t="s">
        <v>315</v>
      </c>
      <c r="Y1531" s="364"/>
      <c r="Z1531" s="364"/>
      <c r="AA1531" s="364"/>
      <c r="AB1531" s="370"/>
      <c r="AC1531" s="364"/>
      <c r="AD1531" s="364" t="s">
        <v>870</v>
      </c>
      <c r="AE1531" s="370"/>
      <c r="AF1531" s="370"/>
      <c r="AG1531" s="370" t="s">
        <v>301</v>
      </c>
      <c r="AH1531" s="364">
        <v>3</v>
      </c>
      <c r="AI1531" s="364">
        <v>21</v>
      </c>
      <c r="AJ1531" s="364">
        <v>50</v>
      </c>
      <c r="AK1531" s="364">
        <v>23</v>
      </c>
      <c r="AL1531" s="364">
        <v>30</v>
      </c>
      <c r="AM1531" s="22">
        <f t="shared" ref="AM1531:AM1594" si="743">IF(AI1531="",R1531,ROUND(((((AK1531/24)+(AL1531/1440))-((AI1531/24)+(AJ1531/1440)))*1440/50),5))</f>
        <v>2</v>
      </c>
      <c r="AN1531" s="104">
        <f t="shared" si="739"/>
        <v>0.90972222222222221</v>
      </c>
      <c r="AO1531" s="104">
        <f t="shared" si="740"/>
        <v>0.97916666666666674</v>
      </c>
      <c r="AP1531" s="22" t="str" cm="1">
        <f t="array" ref="AP1531">IF(W1531="","",IF(SUMPRODUCT((W1531=$W$7:$W$2042)*(AH1531=$AH$7:$AH$2042)*(AN1531=$AN$7:$AN$2042)*(AO1531=$AO$7:$AO$2042)*(ROW($W$7:$W$2042)&lt;&gt;ROW(W1531))*((R1531=0)*($R$7:$R$2042&gt;0)+(R1531&gt;0)*($R$7:$R$2042=0)))&gt;0,"SALONES UNIDOS",IF(SUMPRODUCT((W1531=$W$7:$W$2042)*(AH1531=$AH$7:$AH$2042)*((AN1531&lt;$AO$7:$AO$2042)*(AO1531&gt;$AN$7:$AN$2042))*(ROW($W$7:$W$2042)&lt;&gt;ROW(W1531)))&gt;0,"Cruzado","Sin cruce")))</f>
        <v>Sin cruce</v>
      </c>
      <c r="AQ1531" s="22"/>
      <c r="AR1531" s="22"/>
      <c r="AS1531" s="104">
        <f t="shared" si="741"/>
        <v>0.90972222222222221</v>
      </c>
      <c r="AT1531" s="104">
        <f t="shared" si="742"/>
        <v>0.97916666666666674</v>
      </c>
      <c r="AU1531" s="361" t="str" cm="1">
        <f t="array" ref="AU1531">IF(AB1531="","",IF(SUMPRODUCT((AB1531=$AB$989:$AB$1558)*(AH1531=$AH$989:$AH$1558)*(AQ1531=$AQ$989:$AQ$1558)*(AR1531=$AR$989:$AR$1558)*(ROW($AB$989:$AB$1558)&lt;&gt;ROW(AB1531))*((R1531=0)*($R$989:$R$1558&gt;0)+(R1531&gt;0)*($R$989:$R$1558=0)))&gt;0,"SALONES UNIDOS",IF(SUMPRODUCT((AB1531=$AB$989:$AB$1558)*(AH1531=$AH$989:$AH$1558)*((AQ1531&lt;$AR$989:$AR$1558)*(AR1531&gt;$AQ$989:$AQ$1558))*(ROW($AB$989:$AB$1558)&lt;&gt;ROW(AB1531)))&gt;0,"Cruzado","Sin cruce")))</f>
        <v/>
      </c>
      <c r="AV1531" s="361" t="str" cm="1">
        <f t="array" ref="AV1531">IF(AD1531="","",IF(SUMPRODUCT((AD1531=$AD$989:$AD$1558)*(AH1531=$AH$989:$AH$1558)*(AS1531=$AS$989:$AS$1558)*(AT1531=$AT$989:$AT$1558)*(ROW($AD$989:$AD$1558)&lt;&gt;ROW(AD1531))*((R1531=0)*($R$989:$R$1558&gt;0)+(R1531&gt;0)*($R$989:$R$1558=0)))&gt;0,"SALONES UNIDOS",IF(SUMPRODUCT((AD1531=$AD$989:$AD$1558)*(AH1531=$AH$989:$AH$1558)*((AS1531&lt;$AT$989:$AT$1558)*(AT1531&gt;$AS$989:$AS$1558))*(ROW($AD$989:$AD$1558)&lt;&gt;ROW(AD1531)))&gt;0,"Cruzado","Sin cruce")))</f>
        <v>Sin cruce</v>
      </c>
      <c r="AW1531" s="104" t="str">
        <f t="shared" ref="AW1531:AW1594" si="744">TRIM(CONCATENATE(G1531,H1531,E1531,J1531))</f>
        <v>PS8PRINCIPALA</v>
      </c>
      <c r="AX1531" s="104" t="str" cm="1">
        <f t="array" ref="AX1531">IF(AW1531="","",IF(SUMPRODUCT((AW1531=$AW$7:$AW$2042)*(AH1531=$AH$7:$AH$2042)*(AN1531=$AN$7:$AN$2042)*(AO1531=$AO$7:$AO$2042)*(ROW($AW$7:$AW$2042)&lt;&gt;ROW(AW1531))*((R1531=0)*($R$7:$R$2042&gt;0)+(R1531&gt;0)*($R$7:$R$2042=0)))&gt;0,"SALONES UNIDOS",IF(SUMPRODUCT((AW1531=$AW$7:$AW$2042)*(AH1531=$AH$7:$AH$2042)*((AN1531&lt;$AO$7:$AO$2042)*(AO1531&gt;$AN$7:$AN$2042))*(ROW($AW$7:$AW$2042)&lt;&gt;ROW(AW1531)))&gt;0,"Cruzado","Sin cruce")))</f>
        <v>Sin cruce</v>
      </c>
    </row>
    <row r="1532" spans="2:50" ht="19.8" hidden="1" customHeight="1" x14ac:dyDescent="0.25">
      <c r="B1532" s="494" t="s">
        <v>314</v>
      </c>
      <c r="C1532" s="364" t="s">
        <v>284</v>
      </c>
      <c r="D1532" s="364">
        <v>202011</v>
      </c>
      <c r="E1532" s="373" t="s">
        <v>280</v>
      </c>
      <c r="F1532" s="370" t="s">
        <v>291</v>
      </c>
      <c r="G1532" s="373" t="s">
        <v>296</v>
      </c>
      <c r="H1532" s="373">
        <v>8</v>
      </c>
      <c r="I1532" s="373" t="s">
        <v>278</v>
      </c>
      <c r="J1532" s="373" t="s">
        <v>278</v>
      </c>
      <c r="K1532" s="194" t="s">
        <v>771</v>
      </c>
      <c r="L1532" s="364" t="s">
        <v>648</v>
      </c>
      <c r="M1532" s="364" t="s">
        <v>324</v>
      </c>
      <c r="N1532" s="364" t="s">
        <v>318</v>
      </c>
      <c r="O1532" s="373" t="s">
        <v>321</v>
      </c>
      <c r="P1532" s="364">
        <v>3</v>
      </c>
      <c r="Q1532" s="364">
        <v>0</v>
      </c>
      <c r="R1532" s="369">
        <v>3</v>
      </c>
      <c r="S1532" s="364">
        <v>3</v>
      </c>
      <c r="T1532" s="8"/>
      <c r="U1532" s="374">
        <v>35</v>
      </c>
      <c r="V1532" s="370">
        <v>45820772</v>
      </c>
      <c r="W1532" s="373" t="s">
        <v>206</v>
      </c>
      <c r="X1532" s="364" t="s">
        <v>321</v>
      </c>
      <c r="Y1532" s="364"/>
      <c r="Z1532" s="364"/>
      <c r="AA1532" s="364"/>
      <c r="AB1532" s="370"/>
      <c r="AC1532" s="364"/>
      <c r="AD1532" s="369"/>
      <c r="AE1532" s="370"/>
      <c r="AF1532" s="370"/>
      <c r="AG1532" s="364" t="s">
        <v>559</v>
      </c>
      <c r="AH1532" s="364">
        <v>6</v>
      </c>
      <c r="AI1532" s="364">
        <v>12</v>
      </c>
      <c r="AJ1532" s="364">
        <v>40</v>
      </c>
      <c r="AK1532" s="364">
        <v>15</v>
      </c>
      <c r="AL1532" s="364">
        <v>10</v>
      </c>
      <c r="AM1532" s="22">
        <f t="shared" si="743"/>
        <v>3</v>
      </c>
      <c r="AN1532" s="104">
        <f t="shared" si="739"/>
        <v>0.52777777777777779</v>
      </c>
      <c r="AO1532" s="104">
        <f t="shared" si="740"/>
        <v>0.63194444444444442</v>
      </c>
      <c r="AP1532" s="22" t="str" cm="1">
        <f t="array" ref="AP1532">IF(W1532="","",IF(SUMPRODUCT((W1532=$W$7:$W$2042)*(AH1532=$AH$7:$AH$2042)*(AN1532=$AN$7:$AN$2042)*(AO1532=$AO$7:$AO$2042)*(ROW($W$7:$W$2042)&lt;&gt;ROW(W1532))*((R1532=0)*($R$7:$R$2042&gt;0)+(R1532&gt;0)*($R$7:$R$2042=0)))&gt;0,"SALONES UNIDOS",IF(SUMPRODUCT((W1532=$W$7:$W$2042)*(AH1532=$AH$7:$AH$2042)*((AN1532&lt;$AO$7:$AO$2042)*(AO1532&gt;$AN$7:$AN$2042))*(ROW($W$7:$W$2042)&lt;&gt;ROW(W1532)))&gt;0,"Cruzado","Sin cruce")))</f>
        <v>Sin cruce</v>
      </c>
      <c r="AQ1532" s="104"/>
      <c r="AR1532" s="104"/>
      <c r="AS1532" s="22"/>
      <c r="AT1532" s="22"/>
      <c r="AU1532" s="361" t="str" cm="1">
        <f t="array" ref="AU1532">IF(AB1532="","",IF(SUMPRODUCT((AB1532=$AB$989:$AB$1558)*(AH1532=$AH$989:$AH$1558)*(AQ1532=$AQ$989:$AQ$1558)*(AR1532=$AR$989:$AR$1558)*(ROW($AB$989:$AB$1558)&lt;&gt;ROW(AB1532))*((R1532=0)*($R$989:$R$1558&gt;0)+(R1532&gt;0)*($R$989:$R$1558=0)))&gt;0,"SALONES UNIDOS",IF(SUMPRODUCT((AB1532=$AB$989:$AB$1558)*(AH1532=$AH$989:$AH$1558)*((AQ1532&lt;$AR$989:$AR$1558)*(AR1532&gt;$AQ$989:$AQ$1558))*(ROW($AB$989:$AB$1558)&lt;&gt;ROW(AB1532)))&gt;0,"Cruzado","Sin cruce")))</f>
        <v/>
      </c>
      <c r="AV1532" s="361" t="str" cm="1">
        <f t="array" ref="AV1532">IF(AD1532="","",IF(SUMPRODUCT((AD1532=$AD$989:$AD$1558)*(AH1532=$AH$989:$AH$1558)*(AS1532=$AS$989:$AS$1558)*(AT1532=$AT$989:$AT$1558)*(ROW($AD$989:$AD$1558)&lt;&gt;ROW(AD1532))*((R1532=0)*($R$989:$R$1558&gt;0)+(R1532&gt;0)*($R$989:$R$1558=0)))&gt;0,"SALONES UNIDOS",IF(SUMPRODUCT((AD1532=$AD$989:$AD$1558)*(AH1532=$AH$989:$AH$1558)*((AS1532&lt;$AT$989:$AT$1558)*(AT1532&gt;$AS$989:$AS$1558))*(ROW($AD$989:$AD$1558)&lt;&gt;ROW(AD1532)))&gt;0,"Cruzado","Sin cruce")))</f>
        <v/>
      </c>
      <c r="AW1532" s="104" t="str">
        <f t="shared" si="744"/>
        <v>PS8PRINCIPALA</v>
      </c>
      <c r="AX1532" s="104" t="str" cm="1">
        <f t="array" ref="AX1532">IF(AW1532="","",IF(SUMPRODUCT((AW1532=$AW$7:$AW$2042)*(AH1532=$AH$7:$AH$2042)*(AN1532=$AN$7:$AN$2042)*(AO1532=$AO$7:$AO$2042)*(ROW($AW$7:$AW$2042)&lt;&gt;ROW(AW1532))*((R1532=0)*($R$7:$R$2042&gt;0)+(R1532&gt;0)*($R$7:$R$2042=0)))&gt;0,"SALONES UNIDOS",IF(SUMPRODUCT((AW1532=$AW$7:$AW$2042)*(AH1532=$AH$7:$AH$2042)*((AN1532&lt;$AO$7:$AO$2042)*(AO1532&gt;$AN$7:$AN$2042))*(ROW($AW$7:$AW$2042)&lt;&gt;ROW(AW1532)))&gt;0,"Cruzado","Sin cruce")))</f>
        <v>Sin cruce</v>
      </c>
    </row>
    <row r="1533" spans="2:50" ht="19.8" hidden="1" customHeight="1" x14ac:dyDescent="0.25">
      <c r="B1533" s="494" t="s">
        <v>314</v>
      </c>
      <c r="C1533" s="364" t="s">
        <v>284</v>
      </c>
      <c r="D1533" s="364">
        <v>202011</v>
      </c>
      <c r="E1533" s="373" t="s">
        <v>280</v>
      </c>
      <c r="F1533" s="370" t="s">
        <v>291</v>
      </c>
      <c r="G1533" s="373" t="s">
        <v>296</v>
      </c>
      <c r="H1533" s="373">
        <v>8</v>
      </c>
      <c r="I1533" s="373" t="s">
        <v>278</v>
      </c>
      <c r="J1533" s="373" t="s">
        <v>278</v>
      </c>
      <c r="K1533" s="194" t="s">
        <v>772</v>
      </c>
      <c r="L1533" s="364" t="s">
        <v>773</v>
      </c>
      <c r="M1533" s="364" t="s">
        <v>349</v>
      </c>
      <c r="N1533" s="364" t="s">
        <v>318</v>
      </c>
      <c r="O1533" s="373" t="s">
        <v>315</v>
      </c>
      <c r="P1533" s="364">
        <v>2</v>
      </c>
      <c r="Q1533" s="364">
        <v>0</v>
      </c>
      <c r="R1533" s="369">
        <v>2</v>
      </c>
      <c r="S1533" s="364">
        <v>3</v>
      </c>
      <c r="T1533" s="8"/>
      <c r="U1533" s="374">
        <v>35</v>
      </c>
      <c r="V1533" s="370">
        <v>21863060</v>
      </c>
      <c r="W1533" s="373" t="s">
        <v>1044</v>
      </c>
      <c r="X1533" s="364" t="s">
        <v>315</v>
      </c>
      <c r="Y1533" s="364"/>
      <c r="Z1533" s="364"/>
      <c r="AA1533" s="364"/>
      <c r="AB1533" s="364" t="s">
        <v>851</v>
      </c>
      <c r="AC1533" s="364"/>
      <c r="AD1533" s="369"/>
      <c r="AE1533" s="370"/>
      <c r="AF1533" s="370"/>
      <c r="AG1533" s="370" t="s">
        <v>559</v>
      </c>
      <c r="AH1533" s="364">
        <v>1</v>
      </c>
      <c r="AI1533" s="364">
        <v>15</v>
      </c>
      <c r="AJ1533" s="364">
        <v>10</v>
      </c>
      <c r="AK1533" s="364">
        <v>16</v>
      </c>
      <c r="AL1533" s="364">
        <v>50</v>
      </c>
      <c r="AM1533" s="22">
        <f t="shared" si="743"/>
        <v>2</v>
      </c>
      <c r="AN1533" s="104">
        <f t="shared" si="739"/>
        <v>0.63194444444444442</v>
      </c>
      <c r="AO1533" s="104">
        <f t="shared" si="740"/>
        <v>0.70138888888888884</v>
      </c>
      <c r="AP1533" s="22" t="str" cm="1">
        <f t="array" ref="AP1533">IF(W1533="","",IF(SUMPRODUCT((W1533=$W$7:$W$2042)*(AH1533=$AH$7:$AH$2042)*(AN1533=$AN$7:$AN$2042)*(AO1533=$AO$7:$AO$2042)*(ROW($W$7:$W$2042)&lt;&gt;ROW(W1533))*((R1533=0)*($R$7:$R$2042&gt;0)+(R1533&gt;0)*($R$7:$R$2042=0)))&gt;0,"SALONES UNIDOS",IF(SUMPRODUCT((W1533=$W$7:$W$2042)*(AH1533=$AH$7:$AH$2042)*((AN1533&lt;$AO$7:$AO$2042)*(AO1533&gt;$AN$7:$AN$2042))*(ROW($W$7:$W$2042)&lt;&gt;ROW(W1533)))&gt;0,"Cruzado","Sin cruce")))</f>
        <v>Sin cruce</v>
      </c>
      <c r="AQ1533" s="104">
        <f>AN1533</f>
        <v>0.63194444444444442</v>
      </c>
      <c r="AR1533" s="104">
        <f>AO1533</f>
        <v>0.70138888888888884</v>
      </c>
      <c r="AS1533" s="22"/>
      <c r="AT1533" s="22"/>
      <c r="AU1533" s="361" t="str" cm="1">
        <f t="array" ref="AU1533">IF(AB1533="","",IF(SUMPRODUCT((AB1533=$AB$989:$AB$1558)*(AH1533=$AH$989:$AH$1558)*(AQ1533=$AQ$989:$AQ$1558)*(AR1533=$AR$989:$AR$1558)*(ROW($AB$989:$AB$1558)&lt;&gt;ROW(AB1533))*((R1533=0)*($R$989:$R$1558&gt;0)+(R1533&gt;0)*($R$989:$R$1558=0)))&gt;0,"SALONES UNIDOS",IF(SUMPRODUCT((AB1533=$AB$989:$AB$1558)*(AH1533=$AH$989:$AH$1558)*((AQ1533&lt;$AR$989:$AR$1558)*(AR1533&gt;$AQ$989:$AQ$1558))*(ROW($AB$989:$AB$1558)&lt;&gt;ROW(AB1533)))&gt;0,"Cruzado","Sin cruce")))</f>
        <v>Sin cruce</v>
      </c>
      <c r="AV1533" s="361" t="str" cm="1">
        <f t="array" ref="AV1533">IF(AD1533="","",IF(SUMPRODUCT((AD1533=$AD$989:$AD$1558)*(AH1533=$AH$989:$AH$1558)*(AS1533=$AS$989:$AS$1558)*(AT1533=$AT$989:$AT$1558)*(ROW($AD$989:$AD$1558)&lt;&gt;ROW(AD1533))*((R1533=0)*($R$989:$R$1558&gt;0)+(R1533&gt;0)*($R$989:$R$1558=0)))&gt;0,"SALONES UNIDOS",IF(SUMPRODUCT((AD1533=$AD$989:$AD$1558)*(AH1533=$AH$989:$AH$1558)*((AS1533&lt;$AT$989:$AT$1558)*(AT1533&gt;$AS$989:$AS$1558))*(ROW($AD$989:$AD$1558)&lt;&gt;ROW(AD1533)))&gt;0,"Cruzado","Sin cruce")))</f>
        <v/>
      </c>
      <c r="AW1533" s="104" t="str">
        <f t="shared" si="744"/>
        <v>PS8PRINCIPALA</v>
      </c>
      <c r="AX1533" s="104" t="str" cm="1">
        <f t="array" ref="AX1533">IF(AW1533="","",IF(SUMPRODUCT((AW1533=$AW$7:$AW$2042)*(AH1533=$AH$7:$AH$2042)*(AN1533=$AN$7:$AN$2042)*(AO1533=$AO$7:$AO$2042)*(ROW($AW$7:$AW$2042)&lt;&gt;ROW(AW1533))*((R1533=0)*($R$7:$R$2042&gt;0)+(R1533&gt;0)*($R$7:$R$2042=0)))&gt;0,"SALONES UNIDOS",IF(SUMPRODUCT((AW1533=$AW$7:$AW$2042)*(AH1533=$AH$7:$AH$2042)*((AN1533&lt;$AO$7:$AO$2042)*(AO1533&gt;$AN$7:$AN$2042))*(ROW($AW$7:$AW$2042)&lt;&gt;ROW(AW1533)))&gt;0,"Cruzado","Sin cruce")))</f>
        <v>Sin cruce</v>
      </c>
    </row>
    <row r="1534" spans="2:50" ht="19.8" hidden="1" customHeight="1" x14ac:dyDescent="0.25">
      <c r="B1534" s="494" t="s">
        <v>314</v>
      </c>
      <c r="C1534" s="364" t="s">
        <v>284</v>
      </c>
      <c r="D1534" s="364">
        <v>202011</v>
      </c>
      <c r="E1534" s="373" t="s">
        <v>280</v>
      </c>
      <c r="F1534" s="370" t="s">
        <v>291</v>
      </c>
      <c r="G1534" s="373" t="s">
        <v>296</v>
      </c>
      <c r="H1534" s="373">
        <v>8</v>
      </c>
      <c r="I1534" s="373" t="s">
        <v>552</v>
      </c>
      <c r="J1534" s="373" t="s">
        <v>278</v>
      </c>
      <c r="K1534" s="194" t="s">
        <v>772</v>
      </c>
      <c r="L1534" s="364" t="s">
        <v>773</v>
      </c>
      <c r="M1534" s="364" t="s">
        <v>349</v>
      </c>
      <c r="N1534" s="364" t="s">
        <v>318</v>
      </c>
      <c r="O1534" s="373" t="s">
        <v>315</v>
      </c>
      <c r="P1534" s="364">
        <v>0</v>
      </c>
      <c r="Q1534" s="364">
        <v>2</v>
      </c>
      <c r="R1534" s="369">
        <v>2</v>
      </c>
      <c r="S1534" s="364">
        <v>3</v>
      </c>
      <c r="T1534" s="8"/>
      <c r="U1534" s="374">
        <v>18</v>
      </c>
      <c r="V1534" s="370">
        <v>21863060</v>
      </c>
      <c r="W1534" s="373" t="s">
        <v>1044</v>
      </c>
      <c r="X1534" s="364" t="s">
        <v>315</v>
      </c>
      <c r="Y1534" s="364"/>
      <c r="Z1534" s="364"/>
      <c r="AA1534" s="364"/>
      <c r="AB1534" s="370"/>
      <c r="AC1534" s="364"/>
      <c r="AD1534" s="364" t="s">
        <v>758</v>
      </c>
      <c r="AE1534" s="370"/>
      <c r="AF1534" s="370"/>
      <c r="AG1534" s="370" t="s">
        <v>301</v>
      </c>
      <c r="AH1534" s="364">
        <v>1</v>
      </c>
      <c r="AI1534" s="364">
        <v>16</v>
      </c>
      <c r="AJ1534" s="364">
        <v>50</v>
      </c>
      <c r="AK1534" s="364">
        <v>18</v>
      </c>
      <c r="AL1534" s="364">
        <v>30</v>
      </c>
      <c r="AM1534" s="22">
        <f t="shared" si="743"/>
        <v>2</v>
      </c>
      <c r="AN1534" s="104">
        <f t="shared" si="739"/>
        <v>0.70138888888888884</v>
      </c>
      <c r="AO1534" s="104">
        <f t="shared" si="740"/>
        <v>0.77083333333333337</v>
      </c>
      <c r="AP1534" s="22" t="str" cm="1">
        <f t="array" ref="AP1534">IF(W1534="","",IF(SUMPRODUCT((W1534=$W$7:$W$2042)*(AH1534=$AH$7:$AH$2042)*(AN1534=$AN$7:$AN$2042)*(AO1534=$AO$7:$AO$2042)*(ROW($W$7:$W$2042)&lt;&gt;ROW(W1534))*((R1534=0)*($R$7:$R$2042&gt;0)+(R1534&gt;0)*($R$7:$R$2042=0)))&gt;0,"SALONES UNIDOS",IF(SUMPRODUCT((W1534=$W$7:$W$2042)*(AH1534=$AH$7:$AH$2042)*((AN1534&lt;$AO$7:$AO$2042)*(AO1534&gt;$AN$7:$AN$2042))*(ROW($W$7:$W$2042)&lt;&gt;ROW(W1534)))&gt;0,"Cruzado","Sin cruce")))</f>
        <v>Sin cruce</v>
      </c>
      <c r="AQ1534" s="22"/>
      <c r="AR1534" s="22"/>
      <c r="AS1534" s="104">
        <f t="shared" ref="AS1534:AS1535" si="745">AN1534</f>
        <v>0.70138888888888884</v>
      </c>
      <c r="AT1534" s="104">
        <f t="shared" ref="AT1534:AT1535" si="746">AO1534</f>
        <v>0.77083333333333337</v>
      </c>
      <c r="AU1534" s="361" t="str" cm="1">
        <f t="array" ref="AU1534">IF(AB1534="","",IF(SUMPRODUCT((AB1534=$AB$989:$AB$1558)*(AH1534=$AH$989:$AH$1558)*(AQ1534=$AQ$989:$AQ$1558)*(AR1534=$AR$989:$AR$1558)*(ROW($AB$989:$AB$1558)&lt;&gt;ROW(AB1534))*((R1534=0)*($R$989:$R$1558&gt;0)+(R1534&gt;0)*($R$989:$R$1558=0)))&gt;0,"SALONES UNIDOS",IF(SUMPRODUCT((AB1534=$AB$989:$AB$1558)*(AH1534=$AH$989:$AH$1558)*((AQ1534&lt;$AR$989:$AR$1558)*(AR1534&gt;$AQ$989:$AQ$1558))*(ROW($AB$989:$AB$1558)&lt;&gt;ROW(AB1534)))&gt;0,"Cruzado","Sin cruce")))</f>
        <v/>
      </c>
      <c r="AV1534" s="361" t="str" cm="1">
        <f t="array" ref="AV1534">IF(AD1534="","",IF(SUMPRODUCT((AD1534=$AD$989:$AD$1558)*(AH1534=$AH$989:$AH$1558)*(AS1534=$AS$989:$AS$1558)*(AT1534=$AT$989:$AT$1558)*(ROW($AD$989:$AD$1558)&lt;&gt;ROW(AD1534))*((R1534=0)*($R$989:$R$1558&gt;0)+(R1534&gt;0)*($R$989:$R$1558=0)))&gt;0,"SALONES UNIDOS",IF(SUMPRODUCT((AD1534=$AD$989:$AD$1558)*(AH1534=$AH$989:$AH$1558)*((AS1534&lt;$AT$989:$AT$1558)*(AT1534&gt;$AS$989:$AS$1558))*(ROW($AD$989:$AD$1558)&lt;&gt;ROW(AD1534)))&gt;0,"Cruzado","Sin cruce")))</f>
        <v>Sin cruce</v>
      </c>
      <c r="AW1534" s="104" t="str">
        <f t="shared" si="744"/>
        <v>PS8PRINCIPALA</v>
      </c>
      <c r="AX1534" s="104" t="str" cm="1">
        <f t="array" ref="AX1534">IF(AW1534="","",IF(SUMPRODUCT((AW1534=$AW$7:$AW$2042)*(AH1534=$AH$7:$AH$2042)*(AN1534=$AN$7:$AN$2042)*(AO1534=$AO$7:$AO$2042)*(ROW($AW$7:$AW$2042)&lt;&gt;ROW(AW1534))*((R1534=0)*($R$7:$R$2042&gt;0)+(R1534&gt;0)*($R$7:$R$2042=0)))&gt;0,"SALONES UNIDOS",IF(SUMPRODUCT((AW1534=$AW$7:$AW$2042)*(AH1534=$AH$7:$AH$2042)*((AN1534&lt;$AO$7:$AO$2042)*(AO1534&gt;$AN$7:$AN$2042))*(ROW($AW$7:$AW$2042)&lt;&gt;ROW(AW1534)))&gt;0,"Cruzado","Sin cruce")))</f>
        <v>Sin cruce</v>
      </c>
    </row>
    <row r="1535" spans="2:50" ht="19.8" hidden="1" customHeight="1" x14ac:dyDescent="0.25">
      <c r="B1535" s="494" t="s">
        <v>314</v>
      </c>
      <c r="C1535" s="364" t="s">
        <v>284</v>
      </c>
      <c r="D1535" s="364">
        <v>202011</v>
      </c>
      <c r="E1535" s="373" t="s">
        <v>280</v>
      </c>
      <c r="F1535" s="370" t="s">
        <v>291</v>
      </c>
      <c r="G1535" s="373" t="s">
        <v>296</v>
      </c>
      <c r="H1535" s="373">
        <v>8</v>
      </c>
      <c r="I1535" s="373" t="s">
        <v>560</v>
      </c>
      <c r="J1535" s="373" t="s">
        <v>278</v>
      </c>
      <c r="K1535" s="194" t="s">
        <v>772</v>
      </c>
      <c r="L1535" s="364" t="s">
        <v>773</v>
      </c>
      <c r="M1535" s="364" t="s">
        <v>349</v>
      </c>
      <c r="N1535" s="364" t="s">
        <v>318</v>
      </c>
      <c r="O1535" s="373" t="s">
        <v>315</v>
      </c>
      <c r="P1535" s="364">
        <v>0</v>
      </c>
      <c r="Q1535" s="364">
        <v>2</v>
      </c>
      <c r="R1535" s="369">
        <v>2</v>
      </c>
      <c r="S1535" s="364">
        <v>3</v>
      </c>
      <c r="T1535" s="8"/>
      <c r="U1535" s="374">
        <v>18</v>
      </c>
      <c r="V1535" s="370">
        <v>21863060</v>
      </c>
      <c r="W1535" s="373" t="s">
        <v>1044</v>
      </c>
      <c r="X1535" s="364" t="s">
        <v>315</v>
      </c>
      <c r="Y1535" s="364"/>
      <c r="Z1535" s="364"/>
      <c r="AA1535" s="364"/>
      <c r="AB1535" s="370"/>
      <c r="AC1535" s="364"/>
      <c r="AD1535" s="364" t="s">
        <v>758</v>
      </c>
      <c r="AE1535" s="370"/>
      <c r="AF1535" s="370"/>
      <c r="AG1535" s="370" t="s">
        <v>301</v>
      </c>
      <c r="AH1535" s="364">
        <v>1</v>
      </c>
      <c r="AI1535" s="364">
        <v>18</v>
      </c>
      <c r="AJ1535" s="364">
        <v>30</v>
      </c>
      <c r="AK1535" s="364">
        <v>20</v>
      </c>
      <c r="AL1535" s="364">
        <v>10</v>
      </c>
      <c r="AM1535" s="22">
        <f t="shared" si="743"/>
        <v>2</v>
      </c>
      <c r="AN1535" s="104">
        <f t="shared" si="739"/>
        <v>0.77083333333333337</v>
      </c>
      <c r="AO1535" s="104">
        <f t="shared" si="740"/>
        <v>0.84027777777777779</v>
      </c>
      <c r="AP1535" s="22" t="str" cm="1">
        <f t="array" ref="AP1535">IF(W1535="","",IF(SUMPRODUCT((W1535=$W$7:$W$2042)*(AH1535=$AH$7:$AH$2042)*(AN1535=$AN$7:$AN$2042)*(AO1535=$AO$7:$AO$2042)*(ROW($W$7:$W$2042)&lt;&gt;ROW(W1535))*((R1535=0)*($R$7:$R$2042&gt;0)+(R1535&gt;0)*($R$7:$R$2042=0)))&gt;0,"SALONES UNIDOS",IF(SUMPRODUCT((W1535=$W$7:$W$2042)*(AH1535=$AH$7:$AH$2042)*((AN1535&lt;$AO$7:$AO$2042)*(AO1535&gt;$AN$7:$AN$2042))*(ROW($W$7:$W$2042)&lt;&gt;ROW(W1535)))&gt;0,"Cruzado","Sin cruce")))</f>
        <v>Sin cruce</v>
      </c>
      <c r="AQ1535" s="22"/>
      <c r="AR1535" s="22"/>
      <c r="AS1535" s="104">
        <f t="shared" si="745"/>
        <v>0.77083333333333337</v>
      </c>
      <c r="AT1535" s="104">
        <f t="shared" si="746"/>
        <v>0.84027777777777779</v>
      </c>
      <c r="AU1535" s="361" t="str" cm="1">
        <f t="array" ref="AU1535">IF(AB1535="","",IF(SUMPRODUCT((AB1535=$AB$989:$AB$1558)*(AH1535=$AH$989:$AH$1558)*(AQ1535=$AQ$989:$AQ$1558)*(AR1535=$AR$989:$AR$1558)*(ROW($AB$989:$AB$1558)&lt;&gt;ROW(AB1535))*((R1535=0)*($R$989:$R$1558&gt;0)+(R1535&gt;0)*($R$989:$R$1558=0)))&gt;0,"SALONES UNIDOS",IF(SUMPRODUCT((AB1535=$AB$989:$AB$1558)*(AH1535=$AH$989:$AH$1558)*((AQ1535&lt;$AR$989:$AR$1558)*(AR1535&gt;$AQ$989:$AQ$1558))*(ROW($AB$989:$AB$1558)&lt;&gt;ROW(AB1535)))&gt;0,"Cruzado","Sin cruce")))</f>
        <v/>
      </c>
      <c r="AV1535" s="361" t="str" cm="1">
        <f t="array" ref="AV1535">IF(AD1535="","",IF(SUMPRODUCT((AD1535=$AD$989:$AD$1558)*(AH1535=$AH$989:$AH$1558)*(AS1535=$AS$989:$AS$1558)*(AT1535=$AT$989:$AT$1558)*(ROW($AD$989:$AD$1558)&lt;&gt;ROW(AD1535))*((R1535=0)*($R$989:$R$1558&gt;0)+(R1535&gt;0)*($R$989:$R$1558=0)))&gt;0,"SALONES UNIDOS",IF(SUMPRODUCT((AD1535=$AD$989:$AD$1558)*(AH1535=$AH$989:$AH$1558)*((AS1535&lt;$AT$989:$AT$1558)*(AT1535&gt;$AS$989:$AS$1558))*(ROW($AD$989:$AD$1558)&lt;&gt;ROW(AD1535)))&gt;0,"Cruzado","Sin cruce")))</f>
        <v>Sin cruce</v>
      </c>
      <c r="AW1535" s="104" t="str">
        <f t="shared" si="744"/>
        <v>PS8PRINCIPALA</v>
      </c>
      <c r="AX1535" s="104" t="str" cm="1">
        <f t="array" ref="AX1535">IF(AW1535="","",IF(SUMPRODUCT((AW1535=$AW$7:$AW$2042)*(AH1535=$AH$7:$AH$2042)*(AN1535=$AN$7:$AN$2042)*(AO1535=$AO$7:$AO$2042)*(ROW($AW$7:$AW$2042)&lt;&gt;ROW(AW1535))*((R1535=0)*($R$7:$R$2042&gt;0)+(R1535&gt;0)*($R$7:$R$2042=0)))&gt;0,"SALONES UNIDOS",IF(SUMPRODUCT((AW1535=$AW$7:$AW$2042)*(AH1535=$AH$7:$AH$2042)*((AN1535&lt;$AO$7:$AO$2042)*(AO1535&gt;$AN$7:$AN$2042))*(ROW($AW$7:$AW$2042)&lt;&gt;ROW(AW1535)))&gt;0,"Cruzado","Sin cruce")))</f>
        <v>Sin cruce</v>
      </c>
    </row>
    <row r="1536" spans="2:50" ht="19.8" hidden="1" customHeight="1" x14ac:dyDescent="0.25">
      <c r="B1536" s="494" t="s">
        <v>314</v>
      </c>
      <c r="C1536" s="364" t="s">
        <v>284</v>
      </c>
      <c r="D1536" s="364">
        <v>202011</v>
      </c>
      <c r="E1536" s="373" t="s">
        <v>280</v>
      </c>
      <c r="F1536" s="370" t="s">
        <v>291</v>
      </c>
      <c r="G1536" s="373" t="s">
        <v>296</v>
      </c>
      <c r="H1536" s="373">
        <v>8</v>
      </c>
      <c r="I1536" s="373" t="s">
        <v>278</v>
      </c>
      <c r="J1536" s="373" t="s">
        <v>278</v>
      </c>
      <c r="K1536" s="194" t="s">
        <v>348</v>
      </c>
      <c r="L1536" s="364" t="s">
        <v>997</v>
      </c>
      <c r="M1536" s="364" t="s">
        <v>349</v>
      </c>
      <c r="N1536" s="364" t="s">
        <v>318</v>
      </c>
      <c r="O1536" s="373" t="s">
        <v>321</v>
      </c>
      <c r="P1536" s="364">
        <v>2</v>
      </c>
      <c r="Q1536" s="364">
        <v>2</v>
      </c>
      <c r="R1536" s="369">
        <v>4</v>
      </c>
      <c r="S1536" s="364">
        <v>3</v>
      </c>
      <c r="T1536" s="8"/>
      <c r="U1536" s="374">
        <v>35</v>
      </c>
      <c r="V1536" s="370">
        <v>15421738</v>
      </c>
      <c r="W1536" s="373" t="s">
        <v>150</v>
      </c>
      <c r="X1536" s="364" t="s">
        <v>315</v>
      </c>
      <c r="Y1536" s="364"/>
      <c r="Z1536" s="364"/>
      <c r="AA1536" s="364"/>
      <c r="AB1536" s="364" t="s">
        <v>857</v>
      </c>
      <c r="AC1536" s="364"/>
      <c r="AD1536" s="369"/>
      <c r="AE1536" s="370"/>
      <c r="AF1536" s="370"/>
      <c r="AG1536" s="370" t="s">
        <v>319</v>
      </c>
      <c r="AH1536" s="364">
        <v>3</v>
      </c>
      <c r="AI1536" s="364">
        <v>11</v>
      </c>
      <c r="AJ1536" s="364">
        <v>50</v>
      </c>
      <c r="AK1536" s="364">
        <v>15</v>
      </c>
      <c r="AL1536" s="364">
        <v>10</v>
      </c>
      <c r="AM1536" s="22">
        <f t="shared" si="743"/>
        <v>4</v>
      </c>
      <c r="AN1536" s="104">
        <f t="shared" si="739"/>
        <v>0.49305555555555552</v>
      </c>
      <c r="AO1536" s="104">
        <f t="shared" si="740"/>
        <v>0.63194444444444442</v>
      </c>
      <c r="AP1536" s="22" t="str" cm="1">
        <f t="array" ref="AP1536">IF(W1536="","",IF(SUMPRODUCT((W1536=$W$7:$W$2042)*(AH1536=$AH$7:$AH$2042)*(AN1536=$AN$7:$AN$2042)*(AO1536=$AO$7:$AO$2042)*(ROW($W$7:$W$2042)&lt;&gt;ROW(W1536))*((R1536=0)*($R$7:$R$2042&gt;0)+(R1536&gt;0)*($R$7:$R$2042=0)))&gt;0,"SALONES UNIDOS",IF(SUMPRODUCT((W1536=$W$7:$W$2042)*(AH1536=$AH$7:$AH$2042)*((AN1536&lt;$AO$7:$AO$2042)*(AO1536&gt;$AN$7:$AN$2042))*(ROW($W$7:$W$2042)&lt;&gt;ROW(W1536)))&gt;0,"Cruzado","Sin cruce")))</f>
        <v>Sin cruce</v>
      </c>
      <c r="AQ1536" s="104">
        <f t="shared" ref="AQ1536:AQ1537" si="747">AN1536</f>
        <v>0.49305555555555552</v>
      </c>
      <c r="AR1536" s="104">
        <f t="shared" ref="AR1536:AR1537" si="748">AO1536</f>
        <v>0.63194444444444442</v>
      </c>
      <c r="AS1536" s="22"/>
      <c r="AT1536" s="22"/>
      <c r="AU1536" s="361" t="str" cm="1">
        <f t="array" ref="AU1536">IF(AB1536="","",IF(SUMPRODUCT((AB1536=$AB$989:$AB$1558)*(AH1536=$AH$989:$AH$1558)*(AQ1536=$AQ$989:$AQ$1558)*(AR1536=$AR$989:$AR$1558)*(ROW($AB$989:$AB$1558)&lt;&gt;ROW(AB1536))*((R1536=0)*($R$989:$R$1558&gt;0)+(R1536&gt;0)*($R$989:$R$1558=0)))&gt;0,"SALONES UNIDOS",IF(SUMPRODUCT((AB1536=$AB$989:$AB$1558)*(AH1536=$AH$989:$AH$1558)*((AQ1536&lt;$AR$989:$AR$1558)*(AR1536&gt;$AQ$989:$AQ$1558))*(ROW($AB$989:$AB$1558)&lt;&gt;ROW(AB1536)))&gt;0,"Cruzado","Sin cruce")))</f>
        <v>Sin cruce</v>
      </c>
      <c r="AV1536" s="361" t="str" cm="1">
        <f t="array" ref="AV1536">IF(AD1536="","",IF(SUMPRODUCT((AD1536=$AD$989:$AD$1558)*(AH1536=$AH$989:$AH$1558)*(AS1536=$AS$989:$AS$1558)*(AT1536=$AT$989:$AT$1558)*(ROW($AD$989:$AD$1558)&lt;&gt;ROW(AD1536))*((R1536=0)*($R$989:$R$1558&gt;0)+(R1536&gt;0)*($R$989:$R$1558=0)))&gt;0,"SALONES UNIDOS",IF(SUMPRODUCT((AD1536=$AD$989:$AD$1558)*(AH1536=$AH$989:$AH$1558)*((AS1536&lt;$AT$989:$AT$1558)*(AT1536&gt;$AS$989:$AS$1558))*(ROW($AD$989:$AD$1558)&lt;&gt;ROW(AD1536)))&gt;0,"Cruzado","Sin cruce")))</f>
        <v/>
      </c>
      <c r="AW1536" s="104" t="str">
        <f t="shared" si="744"/>
        <v>PS8PRINCIPALA</v>
      </c>
      <c r="AX1536" s="104" t="str" cm="1">
        <f t="array" ref="AX1536">IF(AW1536="","",IF(SUMPRODUCT((AW1536=$AW$7:$AW$2042)*(AH1536=$AH$7:$AH$2042)*(AN1536=$AN$7:$AN$2042)*(AO1536=$AO$7:$AO$2042)*(ROW($AW$7:$AW$2042)&lt;&gt;ROW(AW1536))*((R1536=0)*($R$7:$R$2042&gt;0)+(R1536&gt;0)*($R$7:$R$2042=0)))&gt;0,"SALONES UNIDOS",IF(SUMPRODUCT((AW1536=$AW$7:$AW$2042)*(AH1536=$AH$7:$AH$2042)*((AN1536&lt;$AO$7:$AO$2042)*(AO1536&gt;$AN$7:$AN$2042))*(ROW($AW$7:$AW$2042)&lt;&gt;ROW(AW1536)))&gt;0,"Cruzado","Sin cruce")))</f>
        <v>Sin cruce</v>
      </c>
    </row>
    <row r="1537" spans="2:50" ht="19.8" hidden="1" customHeight="1" x14ac:dyDescent="0.25">
      <c r="B1537" s="494" t="s">
        <v>314</v>
      </c>
      <c r="C1537" s="364" t="s">
        <v>284</v>
      </c>
      <c r="D1537" s="364">
        <v>202011</v>
      </c>
      <c r="E1537" s="373" t="s">
        <v>280</v>
      </c>
      <c r="F1537" s="370" t="s">
        <v>291</v>
      </c>
      <c r="G1537" s="373" t="s">
        <v>296</v>
      </c>
      <c r="H1537" s="373">
        <v>8</v>
      </c>
      <c r="I1537" s="373" t="s">
        <v>278</v>
      </c>
      <c r="J1537" s="373" t="s">
        <v>278</v>
      </c>
      <c r="K1537" s="194" t="s">
        <v>774</v>
      </c>
      <c r="L1537" s="364" t="s">
        <v>998</v>
      </c>
      <c r="M1537" s="364" t="s">
        <v>349</v>
      </c>
      <c r="N1537" s="364" t="s">
        <v>318</v>
      </c>
      <c r="O1537" s="373" t="s">
        <v>315</v>
      </c>
      <c r="P1537" s="364">
        <v>2</v>
      </c>
      <c r="Q1537" s="364">
        <v>0</v>
      </c>
      <c r="R1537" s="369">
        <v>2</v>
      </c>
      <c r="S1537" s="364">
        <v>3</v>
      </c>
      <c r="T1537" s="8"/>
      <c r="U1537" s="374">
        <v>35</v>
      </c>
      <c r="V1537" s="370">
        <v>7703595</v>
      </c>
      <c r="W1537" s="373" t="s">
        <v>23</v>
      </c>
      <c r="X1537" s="364" t="s">
        <v>315</v>
      </c>
      <c r="Y1537" s="364"/>
      <c r="Z1537" s="364"/>
      <c r="AA1537" s="364"/>
      <c r="AB1537" s="364" t="s">
        <v>851</v>
      </c>
      <c r="AC1537" s="364"/>
      <c r="AD1537" s="369"/>
      <c r="AE1537" s="370"/>
      <c r="AF1537" s="370"/>
      <c r="AG1537" s="370" t="s">
        <v>559</v>
      </c>
      <c r="AH1537" s="364">
        <v>1</v>
      </c>
      <c r="AI1537" s="364">
        <v>9</v>
      </c>
      <c r="AJ1537" s="364">
        <v>20</v>
      </c>
      <c r="AK1537" s="364">
        <v>11</v>
      </c>
      <c r="AL1537" s="364">
        <v>0</v>
      </c>
      <c r="AM1537" s="22">
        <f t="shared" si="743"/>
        <v>2</v>
      </c>
      <c r="AN1537" s="104">
        <f t="shared" si="739"/>
        <v>0.3888888888888889</v>
      </c>
      <c r="AO1537" s="104">
        <f t="shared" si="740"/>
        <v>0.45833333333333331</v>
      </c>
      <c r="AP1537" s="22" t="str" cm="1">
        <f t="array" ref="AP1537">IF(W1537="","",IF(SUMPRODUCT((W1537=$W$7:$W$2042)*(AH1537=$AH$7:$AH$2042)*(AN1537=$AN$7:$AN$2042)*(AO1537=$AO$7:$AO$2042)*(ROW($W$7:$W$2042)&lt;&gt;ROW(W1537))*((R1537=0)*($R$7:$R$2042&gt;0)+(R1537&gt;0)*($R$7:$R$2042=0)))&gt;0,"SALONES UNIDOS",IF(SUMPRODUCT((W1537=$W$7:$W$2042)*(AH1537=$AH$7:$AH$2042)*((AN1537&lt;$AO$7:$AO$2042)*(AO1537&gt;$AN$7:$AN$2042))*(ROW($W$7:$W$2042)&lt;&gt;ROW(W1537)))&gt;0,"Cruzado","Sin cruce")))</f>
        <v>Sin cruce</v>
      </c>
      <c r="AQ1537" s="104">
        <f t="shared" si="747"/>
        <v>0.3888888888888889</v>
      </c>
      <c r="AR1537" s="104">
        <f t="shared" si="748"/>
        <v>0.45833333333333331</v>
      </c>
      <c r="AS1537" s="22"/>
      <c r="AT1537" s="22"/>
      <c r="AU1537" s="361" t="str" cm="1">
        <f t="array" ref="AU1537">IF(AB1537="","",IF(SUMPRODUCT((AB1537=$AB$989:$AB$1558)*(AH1537=$AH$989:$AH$1558)*(AQ1537=$AQ$989:$AQ$1558)*(AR1537=$AR$989:$AR$1558)*(ROW($AB$989:$AB$1558)&lt;&gt;ROW(AB1537))*((R1537=0)*($R$989:$R$1558&gt;0)+(R1537&gt;0)*($R$989:$R$1558=0)))&gt;0,"SALONES UNIDOS",IF(SUMPRODUCT((AB1537=$AB$989:$AB$1558)*(AH1537=$AH$989:$AH$1558)*((AQ1537&lt;$AR$989:$AR$1558)*(AR1537&gt;$AQ$989:$AQ$1558))*(ROW($AB$989:$AB$1558)&lt;&gt;ROW(AB1537)))&gt;0,"Cruzado","Sin cruce")))</f>
        <v>Sin cruce</v>
      </c>
      <c r="AV1537" s="361" t="str" cm="1">
        <f t="array" ref="AV1537">IF(AD1537="","",IF(SUMPRODUCT((AD1537=$AD$989:$AD$1558)*(AH1537=$AH$989:$AH$1558)*(AS1537=$AS$989:$AS$1558)*(AT1537=$AT$989:$AT$1558)*(ROW($AD$989:$AD$1558)&lt;&gt;ROW(AD1537))*((R1537=0)*($R$989:$R$1558&gt;0)+(R1537&gt;0)*($R$989:$R$1558=0)))&gt;0,"SALONES UNIDOS",IF(SUMPRODUCT((AD1537=$AD$989:$AD$1558)*(AH1537=$AH$989:$AH$1558)*((AS1537&lt;$AT$989:$AT$1558)*(AT1537&gt;$AS$989:$AS$1558))*(ROW($AD$989:$AD$1558)&lt;&gt;ROW(AD1537)))&gt;0,"Cruzado","Sin cruce")))</f>
        <v/>
      </c>
      <c r="AW1537" s="104" t="str">
        <f t="shared" si="744"/>
        <v>PS8PRINCIPALA</v>
      </c>
      <c r="AX1537" s="104" t="str" cm="1">
        <f t="array" ref="AX1537">IF(AW1537="","",IF(SUMPRODUCT((AW1537=$AW$7:$AW$2042)*(AH1537=$AH$7:$AH$2042)*(AN1537=$AN$7:$AN$2042)*(AO1537=$AO$7:$AO$2042)*(ROW($AW$7:$AW$2042)&lt;&gt;ROW(AW1537))*((R1537=0)*($R$7:$R$2042&gt;0)+(R1537&gt;0)*($R$7:$R$2042=0)))&gt;0,"SALONES UNIDOS",IF(SUMPRODUCT((AW1537=$AW$7:$AW$2042)*(AH1537=$AH$7:$AH$2042)*((AN1537&lt;$AO$7:$AO$2042)*(AO1537&gt;$AN$7:$AN$2042))*(ROW($AW$7:$AW$2042)&lt;&gt;ROW(AW1537)))&gt;0,"Cruzado","Sin cruce")))</f>
        <v>Sin cruce</v>
      </c>
    </row>
    <row r="1538" spans="2:50" ht="19.8" hidden="1" customHeight="1" x14ac:dyDescent="0.25">
      <c r="B1538" s="494" t="s">
        <v>314</v>
      </c>
      <c r="C1538" s="364" t="s">
        <v>284</v>
      </c>
      <c r="D1538" s="364">
        <v>202011</v>
      </c>
      <c r="E1538" s="373" t="s">
        <v>280</v>
      </c>
      <c r="F1538" s="370" t="s">
        <v>291</v>
      </c>
      <c r="G1538" s="373" t="s">
        <v>296</v>
      </c>
      <c r="H1538" s="373">
        <v>8</v>
      </c>
      <c r="I1538" s="373" t="s">
        <v>552</v>
      </c>
      <c r="J1538" s="373" t="s">
        <v>278</v>
      </c>
      <c r="K1538" s="194" t="s">
        <v>774</v>
      </c>
      <c r="L1538" s="364" t="s">
        <v>998</v>
      </c>
      <c r="M1538" s="364" t="s">
        <v>349</v>
      </c>
      <c r="N1538" s="364" t="s">
        <v>318</v>
      </c>
      <c r="O1538" s="373" t="s">
        <v>315</v>
      </c>
      <c r="P1538" s="364">
        <v>0</v>
      </c>
      <c r="Q1538" s="364">
        <v>2</v>
      </c>
      <c r="R1538" s="369">
        <v>2</v>
      </c>
      <c r="S1538" s="364">
        <v>3</v>
      </c>
      <c r="T1538" s="8"/>
      <c r="U1538" s="374">
        <v>19</v>
      </c>
      <c r="V1538" s="370">
        <v>7703595</v>
      </c>
      <c r="W1538" s="373" t="s">
        <v>23</v>
      </c>
      <c r="X1538" s="364" t="s">
        <v>315</v>
      </c>
      <c r="Y1538" s="364"/>
      <c r="Z1538" s="364"/>
      <c r="AA1538" s="364"/>
      <c r="AB1538" s="370"/>
      <c r="AC1538" s="364"/>
      <c r="AD1538" s="364" t="s">
        <v>758</v>
      </c>
      <c r="AE1538" s="370"/>
      <c r="AF1538" s="370"/>
      <c r="AG1538" s="370" t="s">
        <v>301</v>
      </c>
      <c r="AH1538" s="364">
        <v>1</v>
      </c>
      <c r="AI1538" s="364">
        <v>11</v>
      </c>
      <c r="AJ1538" s="364">
        <v>0</v>
      </c>
      <c r="AK1538" s="364">
        <v>12</v>
      </c>
      <c r="AL1538" s="364">
        <v>40</v>
      </c>
      <c r="AM1538" s="22">
        <f t="shared" si="743"/>
        <v>2</v>
      </c>
      <c r="AN1538" s="104">
        <f t="shared" si="739"/>
        <v>0.45833333333333331</v>
      </c>
      <c r="AO1538" s="104">
        <f t="shared" si="740"/>
        <v>0.52777777777777779</v>
      </c>
      <c r="AP1538" s="22" t="str" cm="1">
        <f t="array" ref="AP1538">IF(W1538="","",IF(SUMPRODUCT((W1538=$W$7:$W$2042)*(AH1538=$AH$7:$AH$2042)*(AN1538=$AN$7:$AN$2042)*(AO1538=$AO$7:$AO$2042)*(ROW($W$7:$W$2042)&lt;&gt;ROW(W1538))*((R1538=0)*($R$7:$R$2042&gt;0)+(R1538&gt;0)*($R$7:$R$2042=0)))&gt;0,"SALONES UNIDOS",IF(SUMPRODUCT((W1538=$W$7:$W$2042)*(AH1538=$AH$7:$AH$2042)*((AN1538&lt;$AO$7:$AO$2042)*(AO1538&gt;$AN$7:$AN$2042))*(ROW($W$7:$W$2042)&lt;&gt;ROW(W1538)))&gt;0,"Cruzado","Sin cruce")))</f>
        <v>Sin cruce</v>
      </c>
      <c r="AQ1538" s="22"/>
      <c r="AR1538" s="22"/>
      <c r="AS1538" s="104">
        <f t="shared" ref="AS1538:AS1539" si="749">AN1538</f>
        <v>0.45833333333333331</v>
      </c>
      <c r="AT1538" s="104">
        <f t="shared" ref="AT1538:AT1539" si="750">AO1538</f>
        <v>0.52777777777777779</v>
      </c>
      <c r="AU1538" s="361" t="str" cm="1">
        <f t="array" ref="AU1538">IF(AB1538="","",IF(SUMPRODUCT((AB1538=$AB$989:$AB$1558)*(AH1538=$AH$989:$AH$1558)*(AQ1538=$AQ$989:$AQ$1558)*(AR1538=$AR$989:$AR$1558)*(ROW($AB$989:$AB$1558)&lt;&gt;ROW(AB1538))*((R1538=0)*($R$989:$R$1558&gt;0)+(R1538&gt;0)*($R$989:$R$1558=0)))&gt;0,"SALONES UNIDOS",IF(SUMPRODUCT((AB1538=$AB$989:$AB$1558)*(AH1538=$AH$989:$AH$1558)*((AQ1538&lt;$AR$989:$AR$1558)*(AR1538&gt;$AQ$989:$AQ$1558))*(ROW($AB$989:$AB$1558)&lt;&gt;ROW(AB1538)))&gt;0,"Cruzado","Sin cruce")))</f>
        <v/>
      </c>
      <c r="AV1538" s="361" t="str" cm="1">
        <f t="array" ref="AV1538">IF(AD1538="","",IF(SUMPRODUCT((AD1538=$AD$989:$AD$1558)*(AH1538=$AH$989:$AH$1558)*(AS1538=$AS$989:$AS$1558)*(AT1538=$AT$989:$AT$1558)*(ROW($AD$989:$AD$1558)&lt;&gt;ROW(AD1538))*((R1538=0)*($R$989:$R$1558&gt;0)+(R1538&gt;0)*($R$989:$R$1558=0)))&gt;0,"SALONES UNIDOS",IF(SUMPRODUCT((AD1538=$AD$989:$AD$1558)*(AH1538=$AH$989:$AH$1558)*((AS1538&lt;$AT$989:$AT$1558)*(AT1538&gt;$AS$989:$AS$1558))*(ROW($AD$989:$AD$1558)&lt;&gt;ROW(AD1538)))&gt;0,"Cruzado","Sin cruce")))</f>
        <v>Sin cruce</v>
      </c>
      <c r="AW1538" s="104" t="str">
        <f t="shared" si="744"/>
        <v>PS8PRINCIPALA</v>
      </c>
      <c r="AX1538" s="104" t="str" cm="1">
        <f t="array" ref="AX1538">IF(AW1538="","",IF(SUMPRODUCT((AW1538=$AW$7:$AW$2042)*(AH1538=$AH$7:$AH$2042)*(AN1538=$AN$7:$AN$2042)*(AO1538=$AO$7:$AO$2042)*(ROW($AW$7:$AW$2042)&lt;&gt;ROW(AW1538))*((R1538=0)*($R$7:$R$2042&gt;0)+(R1538&gt;0)*($R$7:$R$2042=0)))&gt;0,"SALONES UNIDOS",IF(SUMPRODUCT((AW1538=$AW$7:$AW$2042)*(AH1538=$AH$7:$AH$2042)*((AN1538&lt;$AO$7:$AO$2042)*(AO1538&gt;$AN$7:$AN$2042))*(ROW($AW$7:$AW$2042)&lt;&gt;ROW(AW1538)))&gt;0,"Cruzado","Sin cruce")))</f>
        <v>Sin cruce</v>
      </c>
    </row>
    <row r="1539" spans="2:50" ht="19.8" hidden="1" customHeight="1" x14ac:dyDescent="0.25">
      <c r="B1539" s="494" t="s">
        <v>314</v>
      </c>
      <c r="C1539" s="364" t="s">
        <v>284</v>
      </c>
      <c r="D1539" s="364">
        <v>202011</v>
      </c>
      <c r="E1539" s="373" t="s">
        <v>280</v>
      </c>
      <c r="F1539" s="370" t="s">
        <v>291</v>
      </c>
      <c r="G1539" s="373" t="s">
        <v>296</v>
      </c>
      <c r="H1539" s="373">
        <v>8</v>
      </c>
      <c r="I1539" s="373" t="s">
        <v>560</v>
      </c>
      <c r="J1539" s="373" t="s">
        <v>278</v>
      </c>
      <c r="K1539" s="194" t="s">
        <v>774</v>
      </c>
      <c r="L1539" s="364" t="s">
        <v>998</v>
      </c>
      <c r="M1539" s="364" t="s">
        <v>349</v>
      </c>
      <c r="N1539" s="364" t="s">
        <v>318</v>
      </c>
      <c r="O1539" s="373" t="s">
        <v>315</v>
      </c>
      <c r="P1539" s="364">
        <v>0</v>
      </c>
      <c r="Q1539" s="364">
        <v>2</v>
      </c>
      <c r="R1539" s="369">
        <v>2</v>
      </c>
      <c r="S1539" s="364">
        <v>3</v>
      </c>
      <c r="T1539" s="8"/>
      <c r="U1539" s="374">
        <v>19</v>
      </c>
      <c r="V1539" s="370">
        <v>7703595</v>
      </c>
      <c r="W1539" s="373" t="s">
        <v>23</v>
      </c>
      <c r="X1539" s="364" t="s">
        <v>315</v>
      </c>
      <c r="Y1539" s="364"/>
      <c r="Z1539" s="364"/>
      <c r="AA1539" s="364"/>
      <c r="AB1539" s="370"/>
      <c r="AC1539" s="364"/>
      <c r="AD1539" s="364" t="s">
        <v>758</v>
      </c>
      <c r="AE1539" s="370"/>
      <c r="AF1539" s="370"/>
      <c r="AG1539" s="370" t="s">
        <v>301</v>
      </c>
      <c r="AH1539" s="364">
        <v>1</v>
      </c>
      <c r="AI1539" s="364">
        <v>12</v>
      </c>
      <c r="AJ1539" s="364">
        <v>40</v>
      </c>
      <c r="AK1539" s="364">
        <v>14</v>
      </c>
      <c r="AL1539" s="364">
        <v>20</v>
      </c>
      <c r="AM1539" s="22">
        <f t="shared" si="743"/>
        <v>2</v>
      </c>
      <c r="AN1539" s="104">
        <f t="shared" si="739"/>
        <v>0.52777777777777779</v>
      </c>
      <c r="AO1539" s="104">
        <f t="shared" si="740"/>
        <v>0.59722222222222221</v>
      </c>
      <c r="AP1539" s="22" t="str" cm="1">
        <f t="array" ref="AP1539">IF(W1539="","",IF(SUMPRODUCT((W1539=$W$7:$W$2042)*(AH1539=$AH$7:$AH$2042)*(AN1539=$AN$7:$AN$2042)*(AO1539=$AO$7:$AO$2042)*(ROW($W$7:$W$2042)&lt;&gt;ROW(W1539))*((R1539=0)*($R$7:$R$2042&gt;0)+(R1539&gt;0)*($R$7:$R$2042=0)))&gt;0,"SALONES UNIDOS",IF(SUMPRODUCT((W1539=$W$7:$W$2042)*(AH1539=$AH$7:$AH$2042)*((AN1539&lt;$AO$7:$AO$2042)*(AO1539&gt;$AN$7:$AN$2042))*(ROW($W$7:$W$2042)&lt;&gt;ROW(W1539)))&gt;0,"Cruzado","Sin cruce")))</f>
        <v>Sin cruce</v>
      </c>
      <c r="AQ1539" s="22"/>
      <c r="AR1539" s="22"/>
      <c r="AS1539" s="104">
        <f t="shared" si="749"/>
        <v>0.52777777777777779</v>
      </c>
      <c r="AT1539" s="104">
        <f t="shared" si="750"/>
        <v>0.59722222222222221</v>
      </c>
      <c r="AU1539" s="361" t="str" cm="1">
        <f t="array" ref="AU1539">IF(AB1539="","",IF(SUMPRODUCT((AB1539=$AB$989:$AB$1558)*(AH1539=$AH$989:$AH$1558)*(AQ1539=$AQ$989:$AQ$1558)*(AR1539=$AR$989:$AR$1558)*(ROW($AB$989:$AB$1558)&lt;&gt;ROW(AB1539))*((R1539=0)*($R$989:$R$1558&gt;0)+(R1539&gt;0)*($R$989:$R$1558=0)))&gt;0,"SALONES UNIDOS",IF(SUMPRODUCT((AB1539=$AB$989:$AB$1558)*(AH1539=$AH$989:$AH$1558)*((AQ1539&lt;$AR$989:$AR$1558)*(AR1539&gt;$AQ$989:$AQ$1558))*(ROW($AB$989:$AB$1558)&lt;&gt;ROW(AB1539)))&gt;0,"Cruzado","Sin cruce")))</f>
        <v/>
      </c>
      <c r="AV1539" s="361" t="str" cm="1">
        <f t="array" ref="AV1539">IF(AD1539="","",IF(SUMPRODUCT((AD1539=$AD$989:$AD$1558)*(AH1539=$AH$989:$AH$1558)*(AS1539=$AS$989:$AS$1558)*(AT1539=$AT$989:$AT$1558)*(ROW($AD$989:$AD$1558)&lt;&gt;ROW(AD1539))*((R1539=0)*($R$989:$R$1558&gt;0)+(R1539&gt;0)*($R$989:$R$1558=0)))&gt;0,"SALONES UNIDOS",IF(SUMPRODUCT((AD1539=$AD$989:$AD$1558)*(AH1539=$AH$989:$AH$1558)*((AS1539&lt;$AT$989:$AT$1558)*(AT1539&gt;$AS$989:$AS$1558))*(ROW($AD$989:$AD$1558)&lt;&gt;ROW(AD1539)))&gt;0,"Cruzado","Sin cruce")))</f>
        <v>Sin cruce</v>
      </c>
      <c r="AW1539" s="104" t="str">
        <f t="shared" si="744"/>
        <v>PS8PRINCIPALA</v>
      </c>
      <c r="AX1539" s="104" t="str" cm="1">
        <f t="array" ref="AX1539">IF(AW1539="","",IF(SUMPRODUCT((AW1539=$AW$7:$AW$2042)*(AH1539=$AH$7:$AH$2042)*(AN1539=$AN$7:$AN$2042)*(AO1539=$AO$7:$AO$2042)*(ROW($AW$7:$AW$2042)&lt;&gt;ROW(AW1539))*((R1539=0)*($R$7:$R$2042&gt;0)+(R1539&gt;0)*($R$7:$R$2042=0)))&gt;0,"SALONES UNIDOS",IF(SUMPRODUCT((AW1539=$AW$7:$AW$2042)*(AH1539=$AH$7:$AH$2042)*((AN1539&lt;$AO$7:$AO$2042)*(AO1539&gt;$AN$7:$AN$2042))*(ROW($AW$7:$AW$2042)&lt;&gt;ROW(AW1539)))&gt;0,"Cruzado","Sin cruce")))</f>
        <v>Sin cruce</v>
      </c>
    </row>
    <row r="1540" spans="2:50" ht="19.8" hidden="1" customHeight="1" x14ac:dyDescent="0.25">
      <c r="B1540" s="494" t="s">
        <v>314</v>
      </c>
      <c r="C1540" s="364" t="s">
        <v>284</v>
      </c>
      <c r="D1540" s="364">
        <v>202011</v>
      </c>
      <c r="E1540" s="373" t="s">
        <v>280</v>
      </c>
      <c r="F1540" s="370" t="s">
        <v>291</v>
      </c>
      <c r="G1540" s="373" t="s">
        <v>296</v>
      </c>
      <c r="H1540" s="373">
        <v>8</v>
      </c>
      <c r="I1540" s="373" t="s">
        <v>278</v>
      </c>
      <c r="J1540" s="373" t="s">
        <v>278</v>
      </c>
      <c r="K1540" s="194" t="s">
        <v>775</v>
      </c>
      <c r="L1540" s="364" t="s">
        <v>327</v>
      </c>
      <c r="M1540" s="364" t="s">
        <v>324</v>
      </c>
      <c r="N1540" s="364" t="s">
        <v>318</v>
      </c>
      <c r="O1540" s="373" t="s">
        <v>321</v>
      </c>
      <c r="P1540" s="364">
        <v>3</v>
      </c>
      <c r="Q1540" s="364">
        <v>2</v>
      </c>
      <c r="R1540" s="369">
        <v>5</v>
      </c>
      <c r="S1540" s="364">
        <v>4</v>
      </c>
      <c r="T1540" s="8"/>
      <c r="U1540" s="374">
        <v>15</v>
      </c>
      <c r="V1540" s="370">
        <v>22299955</v>
      </c>
      <c r="W1540" s="373" t="s">
        <v>14</v>
      </c>
      <c r="X1540" s="364" t="s">
        <v>321</v>
      </c>
      <c r="Y1540" s="364"/>
      <c r="Z1540" s="364"/>
      <c r="AA1540" s="364"/>
      <c r="AB1540" s="370"/>
      <c r="AC1540" s="364"/>
      <c r="AD1540" s="369"/>
      <c r="AE1540" s="370"/>
      <c r="AF1540" s="370"/>
      <c r="AG1540" s="364" t="s">
        <v>319</v>
      </c>
      <c r="AH1540" s="364">
        <v>5</v>
      </c>
      <c r="AI1540" s="364">
        <v>18</v>
      </c>
      <c r="AJ1540" s="364">
        <v>30</v>
      </c>
      <c r="AK1540" s="364">
        <v>22</v>
      </c>
      <c r="AL1540" s="364">
        <v>40</v>
      </c>
      <c r="AM1540" s="22">
        <f t="shared" si="743"/>
        <v>5</v>
      </c>
      <c r="AN1540" s="104">
        <f t="shared" si="739"/>
        <v>0.77083333333333337</v>
      </c>
      <c r="AO1540" s="104">
        <f t="shared" si="740"/>
        <v>0.94444444444444442</v>
      </c>
      <c r="AP1540" s="22" t="str" cm="1">
        <f t="array" ref="AP1540">IF(W1540="","",IF(SUMPRODUCT((W1540=$W$7:$W$2042)*(AH1540=$AH$7:$AH$2042)*(AN1540=$AN$7:$AN$2042)*(AO1540=$AO$7:$AO$2042)*(ROW($W$7:$W$2042)&lt;&gt;ROW(W1540))*((R1540=0)*($R$7:$R$2042&gt;0)+(R1540&gt;0)*($R$7:$R$2042=0)))&gt;0,"SALONES UNIDOS",IF(SUMPRODUCT((W1540=$W$7:$W$2042)*(AH1540=$AH$7:$AH$2042)*((AN1540&lt;$AO$7:$AO$2042)*(AO1540&gt;$AN$7:$AN$2042))*(ROW($W$7:$W$2042)&lt;&gt;ROW(W1540)))&gt;0,"Cruzado","Sin cruce")))</f>
        <v>Sin cruce</v>
      </c>
      <c r="AQ1540" s="104"/>
      <c r="AR1540" s="104"/>
      <c r="AS1540" s="22"/>
      <c r="AT1540" s="22"/>
      <c r="AU1540" s="361" t="str" cm="1">
        <f t="array" ref="AU1540">IF(AB1540="","",IF(SUMPRODUCT((AB1540=$AB$989:$AB$1558)*(AH1540=$AH$989:$AH$1558)*(AQ1540=$AQ$989:$AQ$1558)*(AR1540=$AR$989:$AR$1558)*(ROW($AB$989:$AB$1558)&lt;&gt;ROW(AB1540))*((R1540=0)*($R$989:$R$1558&gt;0)+(R1540&gt;0)*($R$989:$R$1558=0)))&gt;0,"SALONES UNIDOS",IF(SUMPRODUCT((AB1540=$AB$989:$AB$1558)*(AH1540=$AH$989:$AH$1558)*((AQ1540&lt;$AR$989:$AR$1558)*(AR1540&gt;$AQ$989:$AQ$1558))*(ROW($AB$989:$AB$1558)&lt;&gt;ROW(AB1540)))&gt;0,"Cruzado","Sin cruce")))</f>
        <v/>
      </c>
      <c r="AV1540" s="361" t="str" cm="1">
        <f t="array" ref="AV1540">IF(AD1540="","",IF(SUMPRODUCT((AD1540=$AD$989:$AD$1558)*(AH1540=$AH$989:$AH$1558)*(AS1540=$AS$989:$AS$1558)*(AT1540=$AT$989:$AT$1558)*(ROW($AD$989:$AD$1558)&lt;&gt;ROW(AD1540))*((R1540=0)*($R$989:$R$1558&gt;0)+(R1540&gt;0)*($R$989:$R$1558=0)))&gt;0,"SALONES UNIDOS",IF(SUMPRODUCT((AD1540=$AD$989:$AD$1558)*(AH1540=$AH$989:$AH$1558)*((AS1540&lt;$AT$989:$AT$1558)*(AT1540&gt;$AS$989:$AS$1558))*(ROW($AD$989:$AD$1558)&lt;&gt;ROW(AD1540)))&gt;0,"Cruzado","Sin cruce")))</f>
        <v/>
      </c>
      <c r="AW1540" s="104" t="str">
        <f t="shared" si="744"/>
        <v>PS8PRINCIPALA</v>
      </c>
      <c r="AX1540" s="104" t="str" cm="1">
        <f t="array" ref="AX1540">IF(AW1540="","",IF(SUMPRODUCT((AW1540=$AW$7:$AW$2042)*(AH1540=$AH$7:$AH$2042)*(AN1540=$AN$7:$AN$2042)*(AO1540=$AO$7:$AO$2042)*(ROW($AW$7:$AW$2042)&lt;&gt;ROW(AW1540))*((R1540=0)*($R$7:$R$2042&gt;0)+(R1540&gt;0)*($R$7:$R$2042=0)))&gt;0,"SALONES UNIDOS",IF(SUMPRODUCT((AW1540=$AW$7:$AW$2042)*(AH1540=$AH$7:$AH$2042)*((AN1540&lt;$AO$7:$AO$2042)*(AO1540&gt;$AN$7:$AN$2042))*(ROW($AW$7:$AW$2042)&lt;&gt;ROW(AW1540)))&gt;0,"Cruzado","Sin cruce")))</f>
        <v>Sin cruce</v>
      </c>
    </row>
    <row r="1541" spans="2:50" ht="19.8" hidden="1" customHeight="1" x14ac:dyDescent="0.25">
      <c r="B1541" s="494" t="s">
        <v>314</v>
      </c>
      <c r="C1541" s="364" t="s">
        <v>284</v>
      </c>
      <c r="D1541" s="364">
        <v>202011</v>
      </c>
      <c r="E1541" s="373" t="s">
        <v>280</v>
      </c>
      <c r="F1541" s="370" t="s">
        <v>291</v>
      </c>
      <c r="G1541" s="373" t="s">
        <v>296</v>
      </c>
      <c r="H1541" s="373">
        <v>8</v>
      </c>
      <c r="I1541" s="373" t="s">
        <v>281</v>
      </c>
      <c r="J1541" s="373" t="s">
        <v>281</v>
      </c>
      <c r="K1541" s="194" t="s">
        <v>775</v>
      </c>
      <c r="L1541" s="364" t="s">
        <v>327</v>
      </c>
      <c r="M1541" s="364" t="s">
        <v>324</v>
      </c>
      <c r="N1541" s="364" t="s">
        <v>318</v>
      </c>
      <c r="O1541" s="373" t="s">
        <v>321</v>
      </c>
      <c r="P1541" s="364">
        <v>3</v>
      </c>
      <c r="Q1541" s="364">
        <v>2</v>
      </c>
      <c r="R1541" s="369">
        <v>5</v>
      </c>
      <c r="S1541" s="364">
        <v>4</v>
      </c>
      <c r="T1541" s="8"/>
      <c r="U1541" s="374">
        <v>15</v>
      </c>
      <c r="V1541" s="370">
        <v>21461459</v>
      </c>
      <c r="W1541" s="373" t="s">
        <v>204</v>
      </c>
      <c r="X1541" s="364" t="s">
        <v>321</v>
      </c>
      <c r="Y1541" s="364"/>
      <c r="Z1541" s="364"/>
      <c r="AA1541" s="364"/>
      <c r="AB1541" s="370"/>
      <c r="AC1541" s="364"/>
      <c r="AD1541" s="369"/>
      <c r="AE1541" s="370"/>
      <c r="AF1541" s="370"/>
      <c r="AG1541" s="364" t="s">
        <v>319</v>
      </c>
      <c r="AH1541" s="364">
        <v>3</v>
      </c>
      <c r="AI1541" s="364">
        <v>19</v>
      </c>
      <c r="AJ1541" s="364">
        <v>20</v>
      </c>
      <c r="AK1541" s="364">
        <v>23</v>
      </c>
      <c r="AL1541" s="364">
        <v>30</v>
      </c>
      <c r="AM1541" s="22">
        <f t="shared" si="743"/>
        <v>5</v>
      </c>
      <c r="AN1541" s="104">
        <f t="shared" si="739"/>
        <v>0.80555555555555547</v>
      </c>
      <c r="AO1541" s="104">
        <f t="shared" si="740"/>
        <v>0.97916666666666674</v>
      </c>
      <c r="AP1541" s="22" t="str" cm="1">
        <f t="array" ref="AP1541">IF(W1541="","",IF(SUMPRODUCT((W1541=$W$7:$W$2042)*(AH1541=$AH$7:$AH$2042)*(AN1541=$AN$7:$AN$2042)*(AO1541=$AO$7:$AO$2042)*(ROW($W$7:$W$2042)&lt;&gt;ROW(W1541))*((R1541=0)*($R$7:$R$2042&gt;0)+(R1541&gt;0)*($R$7:$R$2042=0)))&gt;0,"SALONES UNIDOS",IF(SUMPRODUCT((W1541=$W$7:$W$2042)*(AH1541=$AH$7:$AH$2042)*((AN1541&lt;$AO$7:$AO$2042)*(AO1541&gt;$AN$7:$AN$2042))*(ROW($W$7:$W$2042)&lt;&gt;ROW(W1541)))&gt;0,"Cruzado","Sin cruce")))</f>
        <v>Sin cruce</v>
      </c>
      <c r="AQ1541" s="104"/>
      <c r="AR1541" s="104"/>
      <c r="AS1541" s="22"/>
      <c r="AT1541" s="22"/>
      <c r="AU1541" s="361" t="str" cm="1">
        <f t="array" ref="AU1541">IF(AB1541="","",IF(SUMPRODUCT((AB1541=$AB$989:$AB$1558)*(AH1541=$AH$989:$AH$1558)*(AQ1541=$AQ$989:$AQ$1558)*(AR1541=$AR$989:$AR$1558)*(ROW($AB$989:$AB$1558)&lt;&gt;ROW(AB1541))*((R1541=0)*($R$989:$R$1558&gt;0)+(R1541&gt;0)*($R$989:$R$1558=0)))&gt;0,"SALONES UNIDOS",IF(SUMPRODUCT((AB1541=$AB$989:$AB$1558)*(AH1541=$AH$989:$AH$1558)*((AQ1541&lt;$AR$989:$AR$1558)*(AR1541&gt;$AQ$989:$AQ$1558))*(ROW($AB$989:$AB$1558)&lt;&gt;ROW(AB1541)))&gt;0,"Cruzado","Sin cruce")))</f>
        <v/>
      </c>
      <c r="AV1541" s="361" t="str" cm="1">
        <f t="array" ref="AV1541">IF(AD1541="","",IF(SUMPRODUCT((AD1541=$AD$989:$AD$1558)*(AH1541=$AH$989:$AH$1558)*(AS1541=$AS$989:$AS$1558)*(AT1541=$AT$989:$AT$1558)*(ROW($AD$989:$AD$1558)&lt;&gt;ROW(AD1541))*((R1541=0)*($R$989:$R$1558&gt;0)+(R1541&gt;0)*($R$989:$R$1558=0)))&gt;0,"SALONES UNIDOS",IF(SUMPRODUCT((AD1541=$AD$989:$AD$1558)*(AH1541=$AH$989:$AH$1558)*((AS1541&lt;$AT$989:$AT$1558)*(AT1541&gt;$AS$989:$AS$1558))*(ROW($AD$989:$AD$1558)&lt;&gt;ROW(AD1541)))&gt;0,"Cruzado","Sin cruce")))</f>
        <v/>
      </c>
      <c r="AW1541" s="104" t="str">
        <f t="shared" si="744"/>
        <v>PS8PRINCIPALB</v>
      </c>
      <c r="AX1541" s="104" t="str" cm="1">
        <f t="array" ref="AX1541">IF(AW1541="","",IF(SUMPRODUCT((AW1541=$AW$7:$AW$2042)*(AH1541=$AH$7:$AH$2042)*(AN1541=$AN$7:$AN$2042)*(AO1541=$AO$7:$AO$2042)*(ROW($AW$7:$AW$2042)&lt;&gt;ROW(AW1541))*((R1541=0)*($R$7:$R$2042&gt;0)+(R1541&gt;0)*($R$7:$R$2042=0)))&gt;0,"SALONES UNIDOS",IF(SUMPRODUCT((AW1541=$AW$7:$AW$2042)*(AH1541=$AH$7:$AH$2042)*((AN1541&lt;$AO$7:$AO$2042)*(AO1541&gt;$AN$7:$AN$2042))*(ROW($AW$7:$AW$2042)&lt;&gt;ROW(AW1541)))&gt;0,"Cruzado","Sin cruce")))</f>
        <v>Sin cruce</v>
      </c>
    </row>
    <row r="1542" spans="2:50" ht="19.8" hidden="1" customHeight="1" x14ac:dyDescent="0.25">
      <c r="B1542" s="494" t="s">
        <v>314</v>
      </c>
      <c r="C1542" s="364" t="s">
        <v>284</v>
      </c>
      <c r="D1542" s="364">
        <v>202011</v>
      </c>
      <c r="E1542" s="373" t="s">
        <v>280</v>
      </c>
      <c r="F1542" s="370" t="s">
        <v>291</v>
      </c>
      <c r="G1542" s="373" t="s">
        <v>296</v>
      </c>
      <c r="H1542" s="373">
        <v>9</v>
      </c>
      <c r="I1542" s="373" t="s">
        <v>278</v>
      </c>
      <c r="J1542" s="373" t="s">
        <v>278</v>
      </c>
      <c r="K1542" s="194" t="s">
        <v>776</v>
      </c>
      <c r="L1542" s="364" t="s">
        <v>871</v>
      </c>
      <c r="M1542" s="364" t="s">
        <v>349</v>
      </c>
      <c r="N1542" s="364" t="s">
        <v>621</v>
      </c>
      <c r="O1542" s="373" t="s">
        <v>321</v>
      </c>
      <c r="P1542" s="364">
        <v>2</v>
      </c>
      <c r="Q1542" s="364">
        <v>2</v>
      </c>
      <c r="R1542" s="369">
        <v>4</v>
      </c>
      <c r="S1542" s="364">
        <v>3</v>
      </c>
      <c r="T1542" s="8"/>
      <c r="U1542" s="374">
        <v>35</v>
      </c>
      <c r="V1542" s="370">
        <v>6276541</v>
      </c>
      <c r="W1542" s="373" t="s">
        <v>44</v>
      </c>
      <c r="X1542" s="364" t="s">
        <v>321</v>
      </c>
      <c r="Y1542" s="364" t="s">
        <v>556</v>
      </c>
      <c r="Z1542" s="364"/>
      <c r="AA1542" s="364"/>
      <c r="AB1542" s="370"/>
      <c r="AC1542" s="364"/>
      <c r="AD1542" s="369"/>
      <c r="AE1542" s="370"/>
      <c r="AF1542" s="370"/>
      <c r="AG1542" s="364" t="s">
        <v>319</v>
      </c>
      <c r="AH1542" s="364">
        <v>5</v>
      </c>
      <c r="AI1542" s="364">
        <v>17</v>
      </c>
      <c r="AJ1542" s="364">
        <v>40</v>
      </c>
      <c r="AK1542" s="364">
        <v>21</v>
      </c>
      <c r="AL1542" s="364">
        <v>0</v>
      </c>
      <c r="AM1542" s="22">
        <f t="shared" si="743"/>
        <v>4</v>
      </c>
      <c r="AN1542" s="104">
        <f t="shared" si="739"/>
        <v>0.73611111111111116</v>
      </c>
      <c r="AO1542" s="104">
        <f t="shared" si="740"/>
        <v>0.875</v>
      </c>
      <c r="AP1542" s="22" t="str" cm="1">
        <f t="array" ref="AP1542">IF(W1542="","",IF(SUMPRODUCT((W1542=$W$7:$W$2042)*(AH1542=$AH$7:$AH$2042)*(AN1542=$AN$7:$AN$2042)*(AO1542=$AO$7:$AO$2042)*(ROW($W$7:$W$2042)&lt;&gt;ROW(W1542))*((R1542=0)*($R$7:$R$2042&gt;0)+(R1542&gt;0)*($R$7:$R$2042=0)))&gt;0,"SALONES UNIDOS",IF(SUMPRODUCT((W1542=$W$7:$W$2042)*(AH1542=$AH$7:$AH$2042)*((AN1542&lt;$AO$7:$AO$2042)*(AO1542&gt;$AN$7:$AN$2042))*(ROW($W$7:$W$2042)&lt;&gt;ROW(W1542)))&gt;0,"Cruzado","Sin cruce")))</f>
        <v>Sin cruce</v>
      </c>
      <c r="AQ1542" s="104"/>
      <c r="AR1542" s="104"/>
      <c r="AS1542" s="22"/>
      <c r="AT1542" s="22"/>
      <c r="AU1542" s="361" t="str" cm="1">
        <f t="array" ref="AU1542">IF(AB1542="","",IF(SUMPRODUCT((AB1542=$AB$989:$AB$1558)*(AH1542=$AH$989:$AH$1558)*(AQ1542=$AQ$989:$AQ$1558)*(AR1542=$AR$989:$AR$1558)*(ROW($AB$989:$AB$1558)&lt;&gt;ROW(AB1542))*((R1542=0)*($R$989:$R$1558&gt;0)+(R1542&gt;0)*($R$989:$R$1558=0)))&gt;0,"SALONES UNIDOS",IF(SUMPRODUCT((AB1542=$AB$989:$AB$1558)*(AH1542=$AH$989:$AH$1558)*((AQ1542&lt;$AR$989:$AR$1558)*(AR1542&gt;$AQ$989:$AQ$1558))*(ROW($AB$989:$AB$1558)&lt;&gt;ROW(AB1542)))&gt;0,"Cruzado","Sin cruce")))</f>
        <v/>
      </c>
      <c r="AV1542" s="361" t="str" cm="1">
        <f t="array" ref="AV1542">IF(AD1542="","",IF(SUMPRODUCT((AD1542=$AD$989:$AD$1558)*(AH1542=$AH$989:$AH$1558)*(AS1542=$AS$989:$AS$1558)*(AT1542=$AT$989:$AT$1558)*(ROW($AD$989:$AD$1558)&lt;&gt;ROW(AD1542))*((R1542=0)*($R$989:$R$1558&gt;0)+(R1542&gt;0)*($R$989:$R$1558=0)))&gt;0,"SALONES UNIDOS",IF(SUMPRODUCT((AD1542=$AD$989:$AD$1558)*(AH1542=$AH$989:$AH$1558)*((AS1542&lt;$AT$989:$AT$1558)*(AT1542&gt;$AS$989:$AS$1558))*(ROW($AD$989:$AD$1558)&lt;&gt;ROW(AD1542)))&gt;0,"Cruzado","Sin cruce")))</f>
        <v/>
      </c>
      <c r="AW1542" s="104" t="str">
        <f t="shared" si="744"/>
        <v>PS9PRINCIPALA</v>
      </c>
      <c r="AX1542" s="104" t="str" cm="1">
        <f t="array" ref="AX1542">IF(AW1542="","",IF(SUMPRODUCT((AW1542=$AW$7:$AW$2042)*(AH1542=$AH$7:$AH$2042)*(AN1542=$AN$7:$AN$2042)*(AO1542=$AO$7:$AO$2042)*(ROW($AW$7:$AW$2042)&lt;&gt;ROW(AW1542))*((R1542=0)*($R$7:$R$2042&gt;0)+(R1542&gt;0)*($R$7:$R$2042=0)))&gt;0,"SALONES UNIDOS",IF(SUMPRODUCT((AW1542=$AW$7:$AW$2042)*(AH1542=$AH$7:$AH$2042)*((AN1542&lt;$AO$7:$AO$2042)*(AO1542&gt;$AN$7:$AN$2042))*(ROW($AW$7:$AW$2042)&lt;&gt;ROW(AW1542)))&gt;0,"Cruzado","Sin cruce")))</f>
        <v>Sin cruce</v>
      </c>
    </row>
    <row r="1543" spans="2:50" ht="19.8" hidden="1" customHeight="1" x14ac:dyDescent="0.25">
      <c r="B1543" s="494" t="s">
        <v>314</v>
      </c>
      <c r="C1543" s="364" t="s">
        <v>284</v>
      </c>
      <c r="D1543" s="364">
        <v>202011</v>
      </c>
      <c r="E1543" s="373" t="s">
        <v>280</v>
      </c>
      <c r="F1543" s="370" t="s">
        <v>291</v>
      </c>
      <c r="G1543" s="373" t="s">
        <v>296</v>
      </c>
      <c r="H1543" s="373">
        <v>9</v>
      </c>
      <c r="I1543" s="373" t="s">
        <v>278</v>
      </c>
      <c r="J1543" s="373" t="s">
        <v>278</v>
      </c>
      <c r="K1543" s="194" t="s">
        <v>778</v>
      </c>
      <c r="L1543" s="364" t="s">
        <v>650</v>
      </c>
      <c r="M1543" s="364" t="s">
        <v>349</v>
      </c>
      <c r="N1543" s="364" t="s">
        <v>318</v>
      </c>
      <c r="O1543" s="373" t="s">
        <v>315</v>
      </c>
      <c r="P1543" s="364">
        <v>0</v>
      </c>
      <c r="Q1543" s="364">
        <v>30</v>
      </c>
      <c r="R1543" s="369">
        <v>30</v>
      </c>
      <c r="S1543" s="364">
        <v>15</v>
      </c>
      <c r="T1543" s="8"/>
      <c r="U1543" s="374">
        <v>70</v>
      </c>
      <c r="V1543" s="370"/>
      <c r="W1543" s="373"/>
      <c r="X1543" s="375" t="s">
        <v>315</v>
      </c>
      <c r="Y1543" s="364"/>
      <c r="Z1543" s="364"/>
      <c r="AA1543" s="364"/>
      <c r="AB1543" s="370"/>
      <c r="AC1543" s="364"/>
      <c r="AD1543" s="369"/>
      <c r="AE1543" s="370"/>
      <c r="AF1543" s="370"/>
      <c r="AG1543" s="364" t="s">
        <v>301</v>
      </c>
      <c r="AH1543" s="364"/>
      <c r="AI1543" s="364"/>
      <c r="AJ1543" s="364"/>
      <c r="AK1543" s="364"/>
      <c r="AL1543" s="364"/>
      <c r="AM1543" s="22">
        <f t="shared" si="743"/>
        <v>30</v>
      </c>
      <c r="AN1543" s="104">
        <f t="shared" si="739"/>
        <v>0</v>
      </c>
      <c r="AO1543" s="104">
        <f t="shared" si="740"/>
        <v>0</v>
      </c>
      <c r="AP1543" s="22" t="str" cm="1">
        <f t="array" ref="AP1543">IF(W1543="","",IF(SUMPRODUCT((W1543=$W$7:$W$2042)*(AH1543=$AH$7:$AH$2042)*(AN1543=$AN$7:$AN$2042)*(AO1543=$AO$7:$AO$2042)*(ROW($W$7:$W$2042)&lt;&gt;ROW(W1543))*((R1543=0)*($R$7:$R$2042&gt;0)+(R1543&gt;0)*($R$7:$R$2042=0)))&gt;0,"SALONES UNIDOS",IF(SUMPRODUCT((W1543=$W$7:$W$2042)*(AH1543=$AH$7:$AH$2042)*((AN1543&lt;$AO$7:$AO$2042)*(AO1543&gt;$AN$7:$AN$2042))*(ROW($W$7:$W$2042)&lt;&gt;ROW(W1543)))&gt;0,"Cruzado","Sin cruce")))</f>
        <v/>
      </c>
      <c r="AQ1543" s="104"/>
      <c r="AR1543" s="104"/>
      <c r="AS1543" s="22"/>
      <c r="AT1543" s="22"/>
      <c r="AU1543" s="361" t="str" cm="1">
        <f t="array" ref="AU1543">IF(AB1543="","",IF(SUMPRODUCT((AB1543=$AB$989:$AB$1558)*(AH1543=$AH$989:$AH$1558)*(AQ1543=$AQ$989:$AQ$1558)*(AR1543=$AR$989:$AR$1558)*(ROW($AB$989:$AB$1558)&lt;&gt;ROW(AB1543))*((R1543=0)*($R$989:$R$1558&gt;0)+(R1543&gt;0)*($R$989:$R$1558=0)))&gt;0,"SALONES UNIDOS",IF(SUMPRODUCT((AB1543=$AB$989:$AB$1558)*(AH1543=$AH$989:$AH$1558)*((AQ1543&lt;$AR$989:$AR$1558)*(AR1543&gt;$AQ$989:$AQ$1558))*(ROW($AB$989:$AB$1558)&lt;&gt;ROW(AB1543)))&gt;0,"Cruzado","Sin cruce")))</f>
        <v/>
      </c>
      <c r="AV1543" s="361" t="str" cm="1">
        <f t="array" ref="AV1543">IF(AD1543="","",IF(SUMPRODUCT((AD1543=$AD$989:$AD$1558)*(AH1543=$AH$989:$AH$1558)*(AS1543=$AS$989:$AS$1558)*(AT1543=$AT$989:$AT$1558)*(ROW($AD$989:$AD$1558)&lt;&gt;ROW(AD1543))*((R1543=0)*($R$989:$R$1558&gt;0)+(R1543&gt;0)*($R$989:$R$1558=0)))&gt;0,"SALONES UNIDOS",IF(SUMPRODUCT((AD1543=$AD$989:$AD$1558)*(AH1543=$AH$989:$AH$1558)*((AS1543&lt;$AT$989:$AT$1558)*(AT1543&gt;$AS$989:$AS$1558))*(ROW($AD$989:$AD$1558)&lt;&gt;ROW(AD1543)))&gt;0,"Cruzado","Sin cruce")))</f>
        <v/>
      </c>
      <c r="AW1543" s="104" t="str">
        <f t="shared" si="744"/>
        <v>PS9PRINCIPALA</v>
      </c>
      <c r="AX1543" s="104" t="str" cm="1">
        <f t="array" ref="AX1543">IF(AW1543="","",IF(SUMPRODUCT((AW1543=$AW$7:$AW$2042)*(AH1543=$AH$7:$AH$2042)*(AN1543=$AN$7:$AN$2042)*(AO1543=$AO$7:$AO$2042)*(ROW($AW$7:$AW$2042)&lt;&gt;ROW(AW1543))*((R1543=0)*($R$7:$R$2042&gt;0)+(R1543&gt;0)*($R$7:$R$2042=0)))&gt;0,"SALONES UNIDOS",IF(SUMPRODUCT((AW1543=$AW$7:$AW$2042)*(AH1543=$AH$7:$AH$2042)*((AN1543&lt;$AO$7:$AO$2042)*(AO1543&gt;$AN$7:$AN$2042))*(ROW($AW$7:$AW$2042)&lt;&gt;ROW(AW1543)))&gt;0,"Cruzado","Sin cruce")))</f>
        <v>Sin cruce</v>
      </c>
    </row>
    <row r="1544" spans="2:50" ht="19.8" hidden="1" customHeight="1" x14ac:dyDescent="0.25">
      <c r="B1544" s="494" t="s">
        <v>314</v>
      </c>
      <c r="C1544" s="364" t="s">
        <v>284</v>
      </c>
      <c r="D1544" s="364">
        <v>202011</v>
      </c>
      <c r="E1544" s="439" t="s">
        <v>280</v>
      </c>
      <c r="F1544" s="370" t="s">
        <v>291</v>
      </c>
      <c r="G1544" s="373" t="s">
        <v>296</v>
      </c>
      <c r="H1544" s="373">
        <v>9</v>
      </c>
      <c r="I1544" s="373" t="s">
        <v>278</v>
      </c>
      <c r="J1544" s="373" t="s">
        <v>278</v>
      </c>
      <c r="K1544" s="194" t="s">
        <v>394</v>
      </c>
      <c r="L1544" s="364" t="s">
        <v>395</v>
      </c>
      <c r="M1544" s="364" t="s">
        <v>324</v>
      </c>
      <c r="N1544" s="364" t="s">
        <v>318</v>
      </c>
      <c r="O1544" s="373" t="s">
        <v>321</v>
      </c>
      <c r="P1544" s="364">
        <v>0</v>
      </c>
      <c r="Q1544" s="364">
        <v>4</v>
      </c>
      <c r="R1544" s="369">
        <v>4</v>
      </c>
      <c r="S1544" s="364">
        <v>6</v>
      </c>
      <c r="T1544" s="8"/>
      <c r="U1544" s="374">
        <v>18</v>
      </c>
      <c r="V1544" s="370">
        <v>46536483</v>
      </c>
      <c r="W1544" s="373" t="s">
        <v>147</v>
      </c>
      <c r="X1544" s="364" t="s">
        <v>321</v>
      </c>
      <c r="Y1544" s="364"/>
      <c r="Z1544" s="364"/>
      <c r="AA1544" s="364"/>
      <c r="AB1544" s="370"/>
      <c r="AC1544" s="364"/>
      <c r="AD1544" s="369"/>
      <c r="AE1544" s="370"/>
      <c r="AF1544" s="370"/>
      <c r="AG1544" s="364" t="s">
        <v>301</v>
      </c>
      <c r="AH1544" s="364">
        <v>3</v>
      </c>
      <c r="AI1544" s="364">
        <v>16</v>
      </c>
      <c r="AJ1544" s="364">
        <v>0</v>
      </c>
      <c r="AK1544" s="364">
        <v>19</v>
      </c>
      <c r="AL1544" s="364">
        <v>20</v>
      </c>
      <c r="AM1544" s="22">
        <f t="shared" si="743"/>
        <v>4</v>
      </c>
      <c r="AN1544" s="104">
        <f t="shared" si="739"/>
        <v>0.66666666666666663</v>
      </c>
      <c r="AO1544" s="104">
        <f t="shared" si="740"/>
        <v>0.80555555555555547</v>
      </c>
      <c r="AP1544" s="22" t="str" cm="1">
        <f t="array" ref="AP1544">IF(W1544="","",IF(SUMPRODUCT((W1544=$W$7:$W$2042)*(AH1544=$AH$7:$AH$2042)*(AN1544=$AN$7:$AN$2042)*(AO1544=$AO$7:$AO$2042)*(ROW($W$7:$W$2042)&lt;&gt;ROW(W1544))*((R1544=0)*($R$7:$R$2042&gt;0)+(R1544&gt;0)*($R$7:$R$2042=0)))&gt;0,"SALONES UNIDOS",IF(SUMPRODUCT((W1544=$W$7:$W$2042)*(AH1544=$AH$7:$AH$2042)*((AN1544&lt;$AO$7:$AO$2042)*(AO1544&gt;$AN$7:$AN$2042))*(ROW($W$7:$W$2042)&lt;&gt;ROW(W1544)))&gt;0,"Cruzado","Sin cruce")))</f>
        <v>Sin cruce</v>
      </c>
      <c r="AQ1544" s="104"/>
      <c r="AR1544" s="104"/>
      <c r="AS1544" s="22"/>
      <c r="AT1544" s="22"/>
      <c r="AU1544" s="361" t="str" cm="1">
        <f t="array" ref="AU1544">IF(AB1544="","",IF(SUMPRODUCT((AB1544=$AB$989:$AB$1558)*(AH1544=$AH$989:$AH$1558)*(AQ1544=$AQ$989:$AQ$1558)*(AR1544=$AR$989:$AR$1558)*(ROW($AB$989:$AB$1558)&lt;&gt;ROW(AB1544))*((R1544=0)*($R$989:$R$1558&gt;0)+(R1544&gt;0)*($R$989:$R$1558=0)))&gt;0,"SALONES UNIDOS",IF(SUMPRODUCT((AB1544=$AB$989:$AB$1558)*(AH1544=$AH$989:$AH$1558)*((AQ1544&lt;$AR$989:$AR$1558)*(AR1544&gt;$AQ$989:$AQ$1558))*(ROW($AB$989:$AB$1558)&lt;&gt;ROW(AB1544)))&gt;0,"Cruzado","Sin cruce")))</f>
        <v/>
      </c>
      <c r="AV1544" s="361" t="str" cm="1">
        <f t="array" ref="AV1544">IF(AD1544="","",IF(SUMPRODUCT((AD1544=$AD$989:$AD$1558)*(AH1544=$AH$989:$AH$1558)*(AS1544=$AS$989:$AS$1558)*(AT1544=$AT$989:$AT$1558)*(ROW($AD$989:$AD$1558)&lt;&gt;ROW(AD1544))*((R1544=0)*($R$989:$R$1558&gt;0)+(R1544&gt;0)*($R$989:$R$1558=0)))&gt;0,"SALONES UNIDOS",IF(SUMPRODUCT((AD1544=$AD$989:$AD$1558)*(AH1544=$AH$989:$AH$1558)*((AS1544&lt;$AT$989:$AT$1558)*(AT1544&gt;$AS$989:$AS$1558))*(ROW($AD$989:$AD$1558)&lt;&gt;ROW(AD1544)))&gt;0,"Cruzado","Sin cruce")))</f>
        <v/>
      </c>
      <c r="AW1544" s="104" t="str">
        <f t="shared" si="744"/>
        <v>PS9PRINCIPALA</v>
      </c>
      <c r="AX1544" s="104" t="str" cm="1">
        <f t="array" ref="AX1544">IF(AW1544="","",IF(SUMPRODUCT((AW1544=$AW$7:$AW$2042)*(AH1544=$AH$7:$AH$2042)*(AN1544=$AN$7:$AN$2042)*(AO1544=$AO$7:$AO$2042)*(ROW($AW$7:$AW$2042)&lt;&gt;ROW(AW1544))*((R1544=0)*($R$7:$R$2042&gt;0)+(R1544&gt;0)*($R$7:$R$2042=0)))&gt;0,"SALONES UNIDOS",IF(SUMPRODUCT((AW1544=$AW$7:$AW$2042)*(AH1544=$AH$7:$AH$2042)*((AN1544&lt;$AO$7:$AO$2042)*(AO1544&gt;$AN$7:$AN$2042))*(ROW($AW$7:$AW$2042)&lt;&gt;ROW(AW1544)))&gt;0,"Cruzado","Sin cruce")))</f>
        <v>Sin cruce</v>
      </c>
    </row>
    <row r="1545" spans="2:50" ht="19.8" hidden="1" customHeight="1" x14ac:dyDescent="0.25">
      <c r="B1545" s="494" t="s">
        <v>314</v>
      </c>
      <c r="C1545" s="364" t="s">
        <v>284</v>
      </c>
      <c r="D1545" s="364">
        <v>202011</v>
      </c>
      <c r="E1545" s="439" t="s">
        <v>280</v>
      </c>
      <c r="F1545" s="370" t="s">
        <v>291</v>
      </c>
      <c r="G1545" s="373" t="s">
        <v>296</v>
      </c>
      <c r="H1545" s="373">
        <v>9</v>
      </c>
      <c r="I1545" s="373" t="s">
        <v>278</v>
      </c>
      <c r="J1545" s="373" t="s">
        <v>278</v>
      </c>
      <c r="K1545" s="194" t="s">
        <v>394</v>
      </c>
      <c r="L1545" s="364" t="s">
        <v>395</v>
      </c>
      <c r="M1545" s="364" t="s">
        <v>324</v>
      </c>
      <c r="N1545" s="364" t="s">
        <v>318</v>
      </c>
      <c r="O1545" s="373" t="s">
        <v>321</v>
      </c>
      <c r="P1545" s="364">
        <v>4</v>
      </c>
      <c r="Q1545" s="364">
        <v>0</v>
      </c>
      <c r="R1545" s="369">
        <v>4</v>
      </c>
      <c r="S1545" s="364">
        <v>6</v>
      </c>
      <c r="T1545" s="8"/>
      <c r="U1545" s="374">
        <v>18</v>
      </c>
      <c r="V1545" s="370">
        <v>46536483</v>
      </c>
      <c r="W1545" s="373" t="s">
        <v>147</v>
      </c>
      <c r="X1545" s="364" t="s">
        <v>321</v>
      </c>
      <c r="Y1545" s="364"/>
      <c r="Z1545" s="364"/>
      <c r="AA1545" s="364"/>
      <c r="AB1545" s="370"/>
      <c r="AC1545" s="364"/>
      <c r="AD1545" s="369"/>
      <c r="AE1545" s="370"/>
      <c r="AF1545" s="370"/>
      <c r="AG1545" s="364" t="s">
        <v>559</v>
      </c>
      <c r="AH1545" s="364">
        <v>1</v>
      </c>
      <c r="AI1545" s="364">
        <v>19</v>
      </c>
      <c r="AJ1545" s="364">
        <v>20</v>
      </c>
      <c r="AK1545" s="364">
        <v>22</v>
      </c>
      <c r="AL1545" s="364">
        <v>40</v>
      </c>
      <c r="AM1545" s="22">
        <f t="shared" si="743"/>
        <v>4</v>
      </c>
      <c r="AN1545" s="104">
        <f t="shared" si="739"/>
        <v>0.80555555555555547</v>
      </c>
      <c r="AO1545" s="104">
        <f t="shared" si="740"/>
        <v>0.94444444444444442</v>
      </c>
      <c r="AP1545" s="22" t="str" cm="1">
        <f t="array" ref="AP1545">IF(W1545="","",IF(SUMPRODUCT((W1545=$W$7:$W$2042)*(AH1545=$AH$7:$AH$2042)*(AN1545=$AN$7:$AN$2042)*(AO1545=$AO$7:$AO$2042)*(ROW($W$7:$W$2042)&lt;&gt;ROW(W1545))*((R1545=0)*($R$7:$R$2042&gt;0)+(R1545&gt;0)*($R$7:$R$2042=0)))&gt;0,"SALONES UNIDOS",IF(SUMPRODUCT((W1545=$W$7:$W$2042)*(AH1545=$AH$7:$AH$2042)*((AN1545&lt;$AO$7:$AO$2042)*(AO1545&gt;$AN$7:$AN$2042))*(ROW($W$7:$W$2042)&lt;&gt;ROW(W1545)))&gt;0,"Cruzado","Sin cruce")))</f>
        <v>Sin cruce</v>
      </c>
      <c r="AQ1545" s="104"/>
      <c r="AR1545" s="104"/>
      <c r="AS1545" s="22"/>
      <c r="AT1545" s="22"/>
      <c r="AU1545" s="361" t="str" cm="1">
        <f t="array" ref="AU1545">IF(AB1545="","",IF(SUMPRODUCT((AB1545=$AB$989:$AB$1558)*(AH1545=$AH$989:$AH$1558)*(AQ1545=$AQ$989:$AQ$1558)*(AR1545=$AR$989:$AR$1558)*(ROW($AB$989:$AB$1558)&lt;&gt;ROW(AB1545))*((R1545=0)*($R$989:$R$1558&gt;0)+(R1545&gt;0)*($R$989:$R$1558=0)))&gt;0,"SALONES UNIDOS",IF(SUMPRODUCT((AB1545=$AB$989:$AB$1558)*(AH1545=$AH$989:$AH$1558)*((AQ1545&lt;$AR$989:$AR$1558)*(AR1545&gt;$AQ$989:$AQ$1558))*(ROW($AB$989:$AB$1558)&lt;&gt;ROW(AB1545)))&gt;0,"Cruzado","Sin cruce")))</f>
        <v/>
      </c>
      <c r="AV1545" s="361" t="str" cm="1">
        <f t="array" ref="AV1545">IF(AD1545="","",IF(SUMPRODUCT((AD1545=$AD$989:$AD$1558)*(AH1545=$AH$989:$AH$1558)*(AS1545=$AS$989:$AS$1558)*(AT1545=$AT$989:$AT$1558)*(ROW($AD$989:$AD$1558)&lt;&gt;ROW(AD1545))*((R1545=0)*($R$989:$R$1558&gt;0)+(R1545&gt;0)*($R$989:$R$1558=0)))&gt;0,"SALONES UNIDOS",IF(SUMPRODUCT((AD1545=$AD$989:$AD$1558)*(AH1545=$AH$989:$AH$1558)*((AS1545&lt;$AT$989:$AT$1558)*(AT1545&gt;$AS$989:$AS$1558))*(ROW($AD$989:$AD$1558)&lt;&gt;ROW(AD1545)))&gt;0,"Cruzado","Sin cruce")))</f>
        <v/>
      </c>
      <c r="AW1545" s="104" t="str">
        <f t="shared" si="744"/>
        <v>PS9PRINCIPALA</v>
      </c>
      <c r="AX1545" s="104" t="str" cm="1">
        <f t="array" ref="AX1545">IF(AW1545="","",IF(SUMPRODUCT((AW1545=$AW$7:$AW$2042)*(AH1545=$AH$7:$AH$2042)*(AN1545=$AN$7:$AN$2042)*(AO1545=$AO$7:$AO$2042)*(ROW($AW$7:$AW$2042)&lt;&gt;ROW(AW1545))*((R1545=0)*($R$7:$R$2042&gt;0)+(R1545&gt;0)*($R$7:$R$2042=0)))&gt;0,"SALONES UNIDOS",IF(SUMPRODUCT((AW1545=$AW$7:$AW$2042)*(AH1545=$AH$7:$AH$2042)*((AN1545&lt;$AO$7:$AO$2042)*(AO1545&gt;$AN$7:$AN$2042))*(ROW($AW$7:$AW$2042)&lt;&gt;ROW(AW1545)))&gt;0,"Cruzado","Sin cruce")))</f>
        <v>Sin cruce</v>
      </c>
    </row>
    <row r="1546" spans="2:50" ht="19.8" hidden="1" customHeight="1" x14ac:dyDescent="0.25">
      <c r="B1546" s="494" t="s">
        <v>314</v>
      </c>
      <c r="C1546" s="364" t="s">
        <v>284</v>
      </c>
      <c r="D1546" s="364">
        <v>202011</v>
      </c>
      <c r="E1546" s="373" t="s">
        <v>280</v>
      </c>
      <c r="F1546" s="370" t="s">
        <v>291</v>
      </c>
      <c r="G1546" s="373" t="s">
        <v>296</v>
      </c>
      <c r="H1546" s="373">
        <v>9</v>
      </c>
      <c r="I1546" s="373" t="s">
        <v>281</v>
      </c>
      <c r="J1546" s="373" t="s">
        <v>281</v>
      </c>
      <c r="K1546" s="194" t="s">
        <v>776</v>
      </c>
      <c r="L1546" s="364" t="s">
        <v>872</v>
      </c>
      <c r="M1546" s="364" t="s">
        <v>349</v>
      </c>
      <c r="N1546" s="364" t="s">
        <v>621</v>
      </c>
      <c r="O1546" s="373" t="s">
        <v>321</v>
      </c>
      <c r="P1546" s="364">
        <v>2</v>
      </c>
      <c r="Q1546" s="364">
        <v>2</v>
      </c>
      <c r="R1546" s="369">
        <v>4</v>
      </c>
      <c r="S1546" s="364">
        <v>3</v>
      </c>
      <c r="T1546" s="8"/>
      <c r="U1546" s="374">
        <v>35</v>
      </c>
      <c r="V1546" s="370">
        <v>45201680</v>
      </c>
      <c r="W1546" s="373" t="s">
        <v>496</v>
      </c>
      <c r="X1546" s="364" t="s">
        <v>321</v>
      </c>
      <c r="Y1546" s="364" t="s">
        <v>576</v>
      </c>
      <c r="Z1546" s="364"/>
      <c r="AA1546" s="364"/>
      <c r="AB1546" s="370"/>
      <c r="AC1546" s="364"/>
      <c r="AD1546" s="369"/>
      <c r="AE1546" s="370"/>
      <c r="AF1546" s="370"/>
      <c r="AG1546" s="364" t="s">
        <v>319</v>
      </c>
      <c r="AH1546" s="364">
        <v>5</v>
      </c>
      <c r="AI1546" s="364">
        <v>19</v>
      </c>
      <c r="AJ1546" s="364">
        <v>20</v>
      </c>
      <c r="AK1546" s="364">
        <v>22</v>
      </c>
      <c r="AL1546" s="364">
        <v>40</v>
      </c>
      <c r="AM1546" s="22">
        <f t="shared" si="743"/>
        <v>4</v>
      </c>
      <c r="AN1546" s="104">
        <f t="shared" si="739"/>
        <v>0.80555555555555547</v>
      </c>
      <c r="AO1546" s="104">
        <f t="shared" si="740"/>
        <v>0.94444444444444442</v>
      </c>
      <c r="AP1546" s="22" t="str" cm="1">
        <f t="array" ref="AP1546">IF(W1546="","",IF(SUMPRODUCT((W1546=$W$7:$W$2042)*(AH1546=$AH$7:$AH$2042)*(AN1546=$AN$7:$AN$2042)*(AO1546=$AO$7:$AO$2042)*(ROW($W$7:$W$2042)&lt;&gt;ROW(W1546))*((R1546=0)*($R$7:$R$2042&gt;0)+(R1546&gt;0)*($R$7:$R$2042=0)))&gt;0,"SALONES UNIDOS",IF(SUMPRODUCT((W1546=$W$7:$W$2042)*(AH1546=$AH$7:$AH$2042)*((AN1546&lt;$AO$7:$AO$2042)*(AO1546&gt;$AN$7:$AN$2042))*(ROW($W$7:$W$2042)&lt;&gt;ROW(W1546)))&gt;0,"Cruzado","Sin cruce")))</f>
        <v>Sin cruce</v>
      </c>
      <c r="AQ1546" s="104"/>
      <c r="AR1546" s="104"/>
      <c r="AS1546" s="22"/>
      <c r="AT1546" s="22"/>
      <c r="AU1546" s="361" t="str" cm="1">
        <f t="array" ref="AU1546">IF(AB1546="","",IF(SUMPRODUCT((AB1546=$AB$989:$AB$1558)*(AH1546=$AH$989:$AH$1558)*(AQ1546=$AQ$989:$AQ$1558)*(AR1546=$AR$989:$AR$1558)*(ROW($AB$989:$AB$1558)&lt;&gt;ROW(AB1546))*((R1546=0)*($R$989:$R$1558&gt;0)+(R1546&gt;0)*($R$989:$R$1558=0)))&gt;0,"SALONES UNIDOS",IF(SUMPRODUCT((AB1546=$AB$989:$AB$1558)*(AH1546=$AH$989:$AH$1558)*((AQ1546&lt;$AR$989:$AR$1558)*(AR1546&gt;$AQ$989:$AQ$1558))*(ROW($AB$989:$AB$1558)&lt;&gt;ROW(AB1546)))&gt;0,"Cruzado","Sin cruce")))</f>
        <v/>
      </c>
      <c r="AV1546" s="361" t="str" cm="1">
        <f t="array" ref="AV1546">IF(AD1546="","",IF(SUMPRODUCT((AD1546=$AD$989:$AD$1558)*(AH1546=$AH$989:$AH$1558)*(AS1546=$AS$989:$AS$1558)*(AT1546=$AT$989:$AT$1558)*(ROW($AD$989:$AD$1558)&lt;&gt;ROW(AD1546))*((R1546=0)*($R$989:$R$1558&gt;0)+(R1546&gt;0)*($R$989:$R$1558=0)))&gt;0,"SALONES UNIDOS",IF(SUMPRODUCT((AD1546=$AD$989:$AD$1558)*(AH1546=$AH$989:$AH$1558)*((AS1546&lt;$AT$989:$AT$1558)*(AT1546&gt;$AS$989:$AS$1558))*(ROW($AD$989:$AD$1558)&lt;&gt;ROW(AD1546)))&gt;0,"Cruzado","Sin cruce")))</f>
        <v/>
      </c>
      <c r="AW1546" s="104" t="str">
        <f t="shared" si="744"/>
        <v>PS9PRINCIPALB</v>
      </c>
      <c r="AX1546" s="104" t="str" cm="1">
        <f t="array" ref="AX1546">IF(AW1546="","",IF(SUMPRODUCT((AW1546=$AW$7:$AW$2042)*(AH1546=$AH$7:$AH$2042)*(AN1546=$AN$7:$AN$2042)*(AO1546=$AO$7:$AO$2042)*(ROW($AW$7:$AW$2042)&lt;&gt;ROW(AW1546))*((R1546=0)*($R$7:$R$2042&gt;0)+(R1546&gt;0)*($R$7:$R$2042=0)))&gt;0,"SALONES UNIDOS",IF(SUMPRODUCT((AW1546=$AW$7:$AW$2042)*(AH1546=$AH$7:$AH$2042)*((AN1546&lt;$AO$7:$AO$2042)*(AO1546&gt;$AN$7:$AN$2042))*(ROW($AW$7:$AW$2042)&lt;&gt;ROW(AW1546)))&gt;0,"Cruzado","Sin cruce")))</f>
        <v>Sin cruce</v>
      </c>
    </row>
    <row r="1547" spans="2:50" ht="19.8" hidden="1" customHeight="1" x14ac:dyDescent="0.25">
      <c r="B1547" s="494" t="s">
        <v>314</v>
      </c>
      <c r="C1547" s="364" t="s">
        <v>284</v>
      </c>
      <c r="D1547" s="364">
        <v>202011</v>
      </c>
      <c r="E1547" s="439" t="s">
        <v>280</v>
      </c>
      <c r="F1547" s="370" t="s">
        <v>291</v>
      </c>
      <c r="G1547" s="373" t="s">
        <v>296</v>
      </c>
      <c r="H1547" s="373">
        <v>9</v>
      </c>
      <c r="I1547" s="373" t="s">
        <v>281</v>
      </c>
      <c r="J1547" s="373" t="s">
        <v>281</v>
      </c>
      <c r="K1547" s="194" t="s">
        <v>394</v>
      </c>
      <c r="L1547" s="364" t="s">
        <v>395</v>
      </c>
      <c r="M1547" s="364" t="s">
        <v>324</v>
      </c>
      <c r="N1547" s="364" t="s">
        <v>318</v>
      </c>
      <c r="O1547" s="373" t="s">
        <v>321</v>
      </c>
      <c r="P1547" s="364">
        <v>4</v>
      </c>
      <c r="Q1547" s="364">
        <v>0</v>
      </c>
      <c r="R1547" s="369">
        <v>4</v>
      </c>
      <c r="S1547" s="364">
        <v>6</v>
      </c>
      <c r="T1547" s="8"/>
      <c r="U1547" s="374">
        <v>18</v>
      </c>
      <c r="V1547" s="507"/>
      <c r="W1547" s="508" t="s">
        <v>287</v>
      </c>
      <c r="X1547" s="364" t="s">
        <v>321</v>
      </c>
      <c r="Y1547" s="364"/>
      <c r="Z1547" s="364"/>
      <c r="AA1547" s="364"/>
      <c r="AB1547" s="370"/>
      <c r="AC1547" s="364"/>
      <c r="AD1547" s="369"/>
      <c r="AE1547" s="370"/>
      <c r="AF1547" s="370"/>
      <c r="AG1547" s="364" t="s">
        <v>559</v>
      </c>
      <c r="AH1547" s="364">
        <v>1</v>
      </c>
      <c r="AI1547" s="364">
        <v>19</v>
      </c>
      <c r="AJ1547" s="364">
        <v>20</v>
      </c>
      <c r="AK1547" s="364">
        <v>22</v>
      </c>
      <c r="AL1547" s="364">
        <v>40</v>
      </c>
      <c r="AM1547" s="22">
        <f t="shared" si="743"/>
        <v>4</v>
      </c>
      <c r="AN1547" s="104">
        <f t="shared" si="739"/>
        <v>0.80555555555555547</v>
      </c>
      <c r="AO1547" s="104">
        <f t="shared" si="740"/>
        <v>0.94444444444444442</v>
      </c>
      <c r="AP1547" s="22" t="str" cm="1">
        <f t="array" ref="AP1547">IF(W1547="","",IF(SUMPRODUCT((W1547=$W$7:$W$2042)*(AH1547=$AH$7:$AH$2042)*(AN1547=$AN$7:$AN$2042)*(AO1547=$AO$7:$AO$2042)*(ROW($W$7:$W$2042)&lt;&gt;ROW(W1547))*((R1547=0)*($R$7:$R$2042&gt;0)+(R1547&gt;0)*($R$7:$R$2042=0)))&gt;0,"SALONES UNIDOS",IF(SUMPRODUCT((W1547=$W$7:$W$2042)*(AH1547=$AH$7:$AH$2042)*((AN1547&lt;$AO$7:$AO$2042)*(AO1547&gt;$AN$7:$AN$2042))*(ROW($W$7:$W$2042)&lt;&gt;ROW(W1547)))&gt;0,"Cruzado","Sin cruce")))</f>
        <v>Sin cruce</v>
      </c>
      <c r="AQ1547" s="104"/>
      <c r="AR1547" s="104"/>
      <c r="AS1547" s="22"/>
      <c r="AT1547" s="22"/>
      <c r="AU1547" s="361" t="str" cm="1">
        <f t="array" ref="AU1547">IF(AB1547="","",IF(SUMPRODUCT((AB1547=$AB$989:$AB$1558)*(AH1547=$AH$989:$AH$1558)*(AQ1547=$AQ$989:$AQ$1558)*(AR1547=$AR$989:$AR$1558)*(ROW($AB$989:$AB$1558)&lt;&gt;ROW(AB1547))*((R1547=0)*($R$989:$R$1558&gt;0)+(R1547&gt;0)*($R$989:$R$1558=0)))&gt;0,"SALONES UNIDOS",IF(SUMPRODUCT((AB1547=$AB$989:$AB$1558)*(AH1547=$AH$989:$AH$1558)*((AQ1547&lt;$AR$989:$AR$1558)*(AR1547&gt;$AQ$989:$AQ$1558))*(ROW($AB$989:$AB$1558)&lt;&gt;ROW(AB1547)))&gt;0,"Cruzado","Sin cruce")))</f>
        <v/>
      </c>
      <c r="AV1547" s="361" t="str" cm="1">
        <f t="array" ref="AV1547">IF(AD1547="","",IF(SUMPRODUCT((AD1547=$AD$989:$AD$1558)*(AH1547=$AH$989:$AH$1558)*(AS1547=$AS$989:$AS$1558)*(AT1547=$AT$989:$AT$1558)*(ROW($AD$989:$AD$1558)&lt;&gt;ROW(AD1547))*((R1547=0)*($R$989:$R$1558&gt;0)+(R1547&gt;0)*($R$989:$R$1558=0)))&gt;0,"SALONES UNIDOS",IF(SUMPRODUCT((AD1547=$AD$989:$AD$1558)*(AH1547=$AH$989:$AH$1558)*((AS1547&lt;$AT$989:$AT$1558)*(AT1547&gt;$AS$989:$AS$1558))*(ROW($AD$989:$AD$1558)&lt;&gt;ROW(AD1547)))&gt;0,"Cruzado","Sin cruce")))</f>
        <v/>
      </c>
      <c r="AW1547" s="104" t="str">
        <f t="shared" si="744"/>
        <v>PS9PRINCIPALB</v>
      </c>
      <c r="AX1547" s="104" t="str" cm="1">
        <f t="array" ref="AX1547">IF(AW1547="","",IF(SUMPRODUCT((AW1547=$AW$7:$AW$2042)*(AH1547=$AH$7:$AH$2042)*(AN1547=$AN$7:$AN$2042)*(AO1547=$AO$7:$AO$2042)*(ROW($AW$7:$AW$2042)&lt;&gt;ROW(AW1547))*((R1547=0)*($R$7:$R$2042&gt;0)+(R1547&gt;0)*($R$7:$R$2042=0)))&gt;0,"SALONES UNIDOS",IF(SUMPRODUCT((AW1547=$AW$7:$AW$2042)*(AH1547=$AH$7:$AH$2042)*((AN1547&lt;$AO$7:$AO$2042)*(AO1547&gt;$AN$7:$AN$2042))*(ROW($AW$7:$AW$2042)&lt;&gt;ROW(AW1547)))&gt;0,"Cruzado","Sin cruce")))</f>
        <v>Sin cruce</v>
      </c>
    </row>
    <row r="1548" spans="2:50" ht="19.8" hidden="1" customHeight="1" x14ac:dyDescent="0.25">
      <c r="B1548" s="494" t="s">
        <v>314</v>
      </c>
      <c r="C1548" s="364" t="s">
        <v>284</v>
      </c>
      <c r="D1548" s="364">
        <v>202011</v>
      </c>
      <c r="E1548" s="439" t="s">
        <v>280</v>
      </c>
      <c r="F1548" s="370" t="s">
        <v>291</v>
      </c>
      <c r="G1548" s="373" t="s">
        <v>296</v>
      </c>
      <c r="H1548" s="373">
        <v>9</v>
      </c>
      <c r="I1548" s="373" t="s">
        <v>281</v>
      </c>
      <c r="J1548" s="373" t="s">
        <v>281</v>
      </c>
      <c r="K1548" s="194" t="s">
        <v>394</v>
      </c>
      <c r="L1548" s="364" t="s">
        <v>395</v>
      </c>
      <c r="M1548" s="364" t="s">
        <v>324</v>
      </c>
      <c r="N1548" s="364" t="s">
        <v>318</v>
      </c>
      <c r="O1548" s="373" t="s">
        <v>321</v>
      </c>
      <c r="P1548" s="364">
        <v>0</v>
      </c>
      <c r="Q1548" s="364">
        <v>4</v>
      </c>
      <c r="R1548" s="369">
        <v>4</v>
      </c>
      <c r="S1548" s="364">
        <v>6</v>
      </c>
      <c r="T1548" s="8"/>
      <c r="U1548" s="374">
        <v>18</v>
      </c>
      <c r="V1548" s="507"/>
      <c r="W1548" s="508" t="s">
        <v>287</v>
      </c>
      <c r="X1548" s="364" t="s">
        <v>321</v>
      </c>
      <c r="Y1548" s="364"/>
      <c r="Z1548" s="364"/>
      <c r="AA1548" s="364"/>
      <c r="AB1548" s="370"/>
      <c r="AC1548" s="364"/>
      <c r="AD1548" s="369"/>
      <c r="AE1548" s="370"/>
      <c r="AF1548" s="370"/>
      <c r="AG1548" s="364" t="s">
        <v>301</v>
      </c>
      <c r="AH1548" s="364">
        <v>2</v>
      </c>
      <c r="AI1548" s="364">
        <v>19</v>
      </c>
      <c r="AJ1548" s="364">
        <v>20</v>
      </c>
      <c r="AK1548" s="364">
        <v>22</v>
      </c>
      <c r="AL1548" s="364">
        <v>40</v>
      </c>
      <c r="AM1548" s="22">
        <f t="shared" si="743"/>
        <v>4</v>
      </c>
      <c r="AN1548" s="104">
        <f t="shared" si="739"/>
        <v>0.80555555555555547</v>
      </c>
      <c r="AO1548" s="104">
        <f t="shared" si="740"/>
        <v>0.94444444444444442</v>
      </c>
      <c r="AP1548" s="22" t="str" cm="1">
        <f t="array" ref="AP1548">IF(W1548="","",IF(SUMPRODUCT((W1548=$W$7:$W$2042)*(AH1548=$AH$7:$AH$2042)*(AN1548=$AN$7:$AN$2042)*(AO1548=$AO$7:$AO$2042)*(ROW($W$7:$W$2042)&lt;&gt;ROW(W1548))*((R1548=0)*($R$7:$R$2042&gt;0)+(R1548&gt;0)*($R$7:$R$2042=0)))&gt;0,"SALONES UNIDOS",IF(SUMPRODUCT((W1548=$W$7:$W$2042)*(AH1548=$AH$7:$AH$2042)*((AN1548&lt;$AO$7:$AO$2042)*(AO1548&gt;$AN$7:$AN$2042))*(ROW($W$7:$W$2042)&lt;&gt;ROW(W1548)))&gt;0,"Cruzado","Sin cruce")))</f>
        <v>Cruzado</v>
      </c>
      <c r="AQ1548" s="104"/>
      <c r="AR1548" s="104"/>
      <c r="AS1548" s="22"/>
      <c r="AT1548" s="22"/>
      <c r="AU1548" s="361" t="str" cm="1">
        <f t="array" ref="AU1548">IF(AB1548="","",IF(SUMPRODUCT((AB1548=$AB$989:$AB$1558)*(AH1548=$AH$989:$AH$1558)*(AQ1548=$AQ$989:$AQ$1558)*(AR1548=$AR$989:$AR$1558)*(ROW($AB$989:$AB$1558)&lt;&gt;ROW(AB1548))*((R1548=0)*($R$989:$R$1558&gt;0)+(R1548&gt;0)*($R$989:$R$1558=0)))&gt;0,"SALONES UNIDOS",IF(SUMPRODUCT((AB1548=$AB$989:$AB$1558)*(AH1548=$AH$989:$AH$1558)*((AQ1548&lt;$AR$989:$AR$1558)*(AR1548&gt;$AQ$989:$AQ$1558))*(ROW($AB$989:$AB$1558)&lt;&gt;ROW(AB1548)))&gt;0,"Cruzado","Sin cruce")))</f>
        <v/>
      </c>
      <c r="AV1548" s="361" t="str" cm="1">
        <f t="array" ref="AV1548">IF(AD1548="","",IF(SUMPRODUCT((AD1548=$AD$989:$AD$1558)*(AH1548=$AH$989:$AH$1558)*(AS1548=$AS$989:$AS$1558)*(AT1548=$AT$989:$AT$1558)*(ROW($AD$989:$AD$1558)&lt;&gt;ROW(AD1548))*((R1548=0)*($R$989:$R$1558&gt;0)+(R1548&gt;0)*($R$989:$R$1558=0)))&gt;0,"SALONES UNIDOS",IF(SUMPRODUCT((AD1548=$AD$989:$AD$1558)*(AH1548=$AH$989:$AH$1558)*((AS1548&lt;$AT$989:$AT$1558)*(AT1548&gt;$AS$989:$AS$1558))*(ROW($AD$989:$AD$1558)&lt;&gt;ROW(AD1548)))&gt;0,"Cruzado","Sin cruce")))</f>
        <v/>
      </c>
      <c r="AW1548" s="104" t="str">
        <f t="shared" si="744"/>
        <v>PS9PRINCIPALB</v>
      </c>
      <c r="AX1548" s="104" t="str" cm="1">
        <f t="array" ref="AX1548">IF(AW1548="","",IF(SUMPRODUCT((AW1548=$AW$7:$AW$2042)*(AH1548=$AH$7:$AH$2042)*(AN1548=$AN$7:$AN$2042)*(AO1548=$AO$7:$AO$2042)*(ROW($AW$7:$AW$2042)&lt;&gt;ROW(AW1548))*((R1548=0)*($R$7:$R$2042&gt;0)+(R1548&gt;0)*($R$7:$R$2042=0)))&gt;0,"SALONES UNIDOS",IF(SUMPRODUCT((AW1548=$AW$7:$AW$2042)*(AH1548=$AH$7:$AH$2042)*((AN1548&lt;$AO$7:$AO$2042)*(AO1548&gt;$AN$7:$AN$2042))*(ROW($AW$7:$AW$2042)&lt;&gt;ROW(AW1548)))&gt;0,"Cruzado","Sin cruce")))</f>
        <v>Sin cruce</v>
      </c>
    </row>
    <row r="1549" spans="2:50" ht="19.8" hidden="1" customHeight="1" x14ac:dyDescent="0.25">
      <c r="B1549" s="494" t="s">
        <v>314</v>
      </c>
      <c r="C1549" s="364" t="s">
        <v>284</v>
      </c>
      <c r="D1549" s="364">
        <v>202011</v>
      </c>
      <c r="E1549" s="439" t="s">
        <v>280</v>
      </c>
      <c r="F1549" s="370" t="s">
        <v>291</v>
      </c>
      <c r="G1549" s="373" t="s">
        <v>296</v>
      </c>
      <c r="H1549" s="373">
        <v>9</v>
      </c>
      <c r="I1549" s="373" t="s">
        <v>283</v>
      </c>
      <c r="J1549" s="373" t="s">
        <v>283</v>
      </c>
      <c r="K1549" s="194" t="s">
        <v>394</v>
      </c>
      <c r="L1549" s="364" t="s">
        <v>395</v>
      </c>
      <c r="M1549" s="364" t="s">
        <v>324</v>
      </c>
      <c r="N1549" s="364" t="s">
        <v>318</v>
      </c>
      <c r="O1549" s="373" t="s">
        <v>321</v>
      </c>
      <c r="P1549" s="364">
        <v>4</v>
      </c>
      <c r="Q1549" s="364">
        <v>0</v>
      </c>
      <c r="R1549" s="369">
        <v>4</v>
      </c>
      <c r="S1549" s="364">
        <v>6</v>
      </c>
      <c r="T1549" s="8"/>
      <c r="U1549" s="374">
        <v>18</v>
      </c>
      <c r="V1549" s="370">
        <v>71221525</v>
      </c>
      <c r="W1549" s="373" t="s">
        <v>1042</v>
      </c>
      <c r="X1549" s="364" t="s">
        <v>321</v>
      </c>
      <c r="Y1549" s="364"/>
      <c r="Z1549" s="364"/>
      <c r="AA1549" s="364"/>
      <c r="AB1549" s="370"/>
      <c r="AC1549" s="364"/>
      <c r="AD1549" s="369"/>
      <c r="AE1549" s="370"/>
      <c r="AF1549" s="370"/>
      <c r="AG1549" s="364" t="s">
        <v>559</v>
      </c>
      <c r="AH1549" s="364">
        <v>3</v>
      </c>
      <c r="AI1549" s="364">
        <v>19</v>
      </c>
      <c r="AJ1549" s="364">
        <v>20</v>
      </c>
      <c r="AK1549" s="364">
        <v>22</v>
      </c>
      <c r="AL1549" s="364">
        <v>40</v>
      </c>
      <c r="AM1549" s="22">
        <f t="shared" ref="AM1549:AM1557" si="751">IF(AI1549="",R1549,ROUND(((((AK1549/24)+(AL1549/1440))-((AI1549/24)+(AJ1549/1440)))*1440/50),5))</f>
        <v>4</v>
      </c>
      <c r="AN1549" s="104">
        <f t="shared" ref="AN1549:AN1557" si="752">AI1549/24+AJ1549/1440</f>
        <v>0.80555555555555547</v>
      </c>
      <c r="AO1549" s="104">
        <f t="shared" ref="AO1549:AO1557" si="753">AK1549/24+AL1549/1440</f>
        <v>0.94444444444444442</v>
      </c>
      <c r="AP1549" s="22" t="str" cm="1">
        <f t="array" ref="AP1549">IF(W1549="","",IF(SUMPRODUCT((W1549=$W$7:$W$2042)*(AH1549=$AH$7:$AH$2042)*(AN1549=$AN$7:$AN$2042)*(AO1549=$AO$7:$AO$2042)*(ROW($W$7:$W$2042)&lt;&gt;ROW(W1549))*((R1549=0)*($R$7:$R$2042&gt;0)+(R1549&gt;0)*($R$7:$R$2042=0)))&gt;0,"SALONES UNIDOS",IF(SUMPRODUCT((W1549=$W$7:$W$2042)*(AH1549=$AH$7:$AH$2042)*((AN1549&lt;$AO$7:$AO$2042)*(AO1549&gt;$AN$7:$AN$2042))*(ROW($W$7:$W$2042)&lt;&gt;ROW(W1549)))&gt;0,"Cruzado","Sin cruce")))</f>
        <v>Sin cruce</v>
      </c>
      <c r="AQ1549" s="104"/>
      <c r="AR1549" s="104"/>
      <c r="AS1549" s="22"/>
      <c r="AT1549" s="22"/>
      <c r="AU1549" s="361" t="str" cm="1">
        <f t="array" ref="AU1549">IF(AB1549="","",IF(SUMPRODUCT((AB1549=$AB$989:$AB$1558)*(AH1549=$AH$989:$AH$1558)*(AQ1549=$AQ$989:$AQ$1558)*(AR1549=$AR$989:$AR$1558)*(ROW($AB$989:$AB$1558)&lt;&gt;ROW(AB1549))*((R1549=0)*($R$989:$R$1558&gt;0)+(R1549&gt;0)*($R$989:$R$1558=0)))&gt;0,"SALONES UNIDOS",IF(SUMPRODUCT((AB1549=$AB$989:$AB$1558)*(AH1549=$AH$989:$AH$1558)*((AQ1549&lt;$AR$989:$AR$1558)*(AR1549&gt;$AQ$989:$AQ$1558))*(ROW($AB$989:$AB$1558)&lt;&gt;ROW(AB1549)))&gt;0,"Cruzado","Sin cruce")))</f>
        <v/>
      </c>
      <c r="AV1549" s="361" t="str" cm="1">
        <f t="array" ref="AV1549">IF(AD1549="","",IF(SUMPRODUCT((AD1549=$AD$989:$AD$1558)*(AH1549=$AH$989:$AH$1558)*(AS1549=$AS$989:$AS$1558)*(AT1549=$AT$989:$AT$1558)*(ROW($AD$989:$AD$1558)&lt;&gt;ROW(AD1549))*((R1549=0)*($R$989:$R$1558&gt;0)+(R1549&gt;0)*($R$989:$R$1558=0)))&gt;0,"SALONES UNIDOS",IF(SUMPRODUCT((AD1549=$AD$989:$AD$1558)*(AH1549=$AH$989:$AH$1558)*((AS1549&lt;$AT$989:$AT$1558)*(AT1549&gt;$AS$989:$AS$1558))*(ROW($AD$989:$AD$1558)&lt;&gt;ROW(AD1549)))&gt;0,"Cruzado","Sin cruce")))</f>
        <v/>
      </c>
      <c r="AW1549" s="104" t="str">
        <f t="shared" ref="AW1549:AW1557" si="754">TRIM(CONCATENATE(G1549,H1549,E1549,J1549))</f>
        <v>PS9PRINCIPALC</v>
      </c>
      <c r="AX1549" s="104" t="str" cm="1">
        <f t="array" ref="AX1549">IF(AW1549="","",IF(SUMPRODUCT((AW1549=$AW$7:$AW$2042)*(AH1549=$AH$7:$AH$2042)*(AN1549=$AN$7:$AN$2042)*(AO1549=$AO$7:$AO$2042)*(ROW($AW$7:$AW$2042)&lt;&gt;ROW(AW1549))*((R1549=0)*($R$7:$R$2042&gt;0)+(R1549&gt;0)*($R$7:$R$2042=0)))&gt;0,"SALONES UNIDOS",IF(SUMPRODUCT((AW1549=$AW$7:$AW$2042)*(AH1549=$AH$7:$AH$2042)*((AN1549&lt;$AO$7:$AO$2042)*(AO1549&gt;$AN$7:$AN$2042))*(ROW($AW$7:$AW$2042)&lt;&gt;ROW(AW1549)))&gt;0,"Cruzado","Sin cruce")))</f>
        <v>Sin cruce</v>
      </c>
    </row>
    <row r="1550" spans="2:50" ht="19.8" hidden="1" customHeight="1" x14ac:dyDescent="0.25">
      <c r="B1550" s="494" t="s">
        <v>314</v>
      </c>
      <c r="C1550" s="364" t="s">
        <v>284</v>
      </c>
      <c r="D1550" s="364">
        <v>202011</v>
      </c>
      <c r="E1550" s="439" t="s">
        <v>280</v>
      </c>
      <c r="F1550" s="370" t="s">
        <v>291</v>
      </c>
      <c r="G1550" s="373" t="s">
        <v>296</v>
      </c>
      <c r="H1550" s="373">
        <v>9</v>
      </c>
      <c r="I1550" s="373" t="s">
        <v>283</v>
      </c>
      <c r="J1550" s="373" t="s">
        <v>283</v>
      </c>
      <c r="K1550" s="194" t="s">
        <v>394</v>
      </c>
      <c r="L1550" s="364" t="s">
        <v>395</v>
      </c>
      <c r="M1550" s="364" t="s">
        <v>324</v>
      </c>
      <c r="N1550" s="364" t="s">
        <v>318</v>
      </c>
      <c r="O1550" s="373" t="s">
        <v>321</v>
      </c>
      <c r="P1550" s="364">
        <v>0</v>
      </c>
      <c r="Q1550" s="364">
        <v>4</v>
      </c>
      <c r="R1550" s="369">
        <v>4</v>
      </c>
      <c r="S1550" s="364">
        <v>6</v>
      </c>
      <c r="T1550" s="8"/>
      <c r="U1550" s="374">
        <v>18</v>
      </c>
      <c r="V1550" s="370">
        <v>71221525</v>
      </c>
      <c r="W1550" s="373" t="s">
        <v>1042</v>
      </c>
      <c r="X1550" s="364" t="s">
        <v>321</v>
      </c>
      <c r="Y1550" s="364"/>
      <c r="Z1550" s="364"/>
      <c r="AA1550" s="364"/>
      <c r="AB1550" s="370"/>
      <c r="AC1550" s="364"/>
      <c r="AD1550" s="369"/>
      <c r="AE1550" s="370"/>
      <c r="AF1550" s="370"/>
      <c r="AG1550" s="364" t="s">
        <v>301</v>
      </c>
      <c r="AH1550" s="364">
        <v>4</v>
      </c>
      <c r="AI1550" s="364">
        <v>19</v>
      </c>
      <c r="AJ1550" s="364">
        <v>20</v>
      </c>
      <c r="AK1550" s="364">
        <v>22</v>
      </c>
      <c r="AL1550" s="364">
        <v>40</v>
      </c>
      <c r="AM1550" s="22">
        <f t="shared" si="751"/>
        <v>4</v>
      </c>
      <c r="AN1550" s="104">
        <f t="shared" si="752"/>
        <v>0.80555555555555547</v>
      </c>
      <c r="AO1550" s="104">
        <f t="shared" si="753"/>
        <v>0.94444444444444442</v>
      </c>
      <c r="AP1550" s="22" t="str" cm="1">
        <f t="array" ref="AP1550">IF(W1550="","",IF(SUMPRODUCT((W1550=$W$7:$W$2042)*(AH1550=$AH$7:$AH$2042)*(AN1550=$AN$7:$AN$2042)*(AO1550=$AO$7:$AO$2042)*(ROW($W$7:$W$2042)&lt;&gt;ROW(W1550))*((R1550=0)*($R$7:$R$2042&gt;0)+(R1550&gt;0)*($R$7:$R$2042=0)))&gt;0,"SALONES UNIDOS",IF(SUMPRODUCT((W1550=$W$7:$W$2042)*(AH1550=$AH$7:$AH$2042)*((AN1550&lt;$AO$7:$AO$2042)*(AO1550&gt;$AN$7:$AN$2042))*(ROW($W$7:$W$2042)&lt;&gt;ROW(W1550)))&gt;0,"Cruzado","Sin cruce")))</f>
        <v>Sin cruce</v>
      </c>
      <c r="AQ1550" s="104"/>
      <c r="AR1550" s="104"/>
      <c r="AS1550" s="22"/>
      <c r="AT1550" s="22"/>
      <c r="AU1550" s="361" t="str" cm="1">
        <f t="array" ref="AU1550">IF(AB1550="","",IF(SUMPRODUCT((AB1550=$AB$989:$AB$1558)*(AH1550=$AH$989:$AH$1558)*(AQ1550=$AQ$989:$AQ$1558)*(AR1550=$AR$989:$AR$1558)*(ROW($AB$989:$AB$1558)&lt;&gt;ROW(AB1550))*((R1550=0)*($R$989:$R$1558&gt;0)+(R1550&gt;0)*($R$989:$R$1558=0)))&gt;0,"SALONES UNIDOS",IF(SUMPRODUCT((AB1550=$AB$989:$AB$1558)*(AH1550=$AH$989:$AH$1558)*((AQ1550&lt;$AR$989:$AR$1558)*(AR1550&gt;$AQ$989:$AQ$1558))*(ROW($AB$989:$AB$1558)&lt;&gt;ROW(AB1550)))&gt;0,"Cruzado","Sin cruce")))</f>
        <v/>
      </c>
      <c r="AV1550" s="361" t="str" cm="1">
        <f t="array" ref="AV1550">IF(AD1550="","",IF(SUMPRODUCT((AD1550=$AD$989:$AD$1558)*(AH1550=$AH$989:$AH$1558)*(AS1550=$AS$989:$AS$1558)*(AT1550=$AT$989:$AT$1558)*(ROW($AD$989:$AD$1558)&lt;&gt;ROW(AD1550))*((R1550=0)*($R$989:$R$1558&gt;0)+(R1550&gt;0)*($R$989:$R$1558=0)))&gt;0,"SALONES UNIDOS",IF(SUMPRODUCT((AD1550=$AD$989:$AD$1558)*(AH1550=$AH$989:$AH$1558)*((AS1550&lt;$AT$989:$AT$1558)*(AT1550&gt;$AS$989:$AS$1558))*(ROW($AD$989:$AD$1558)&lt;&gt;ROW(AD1550)))&gt;0,"Cruzado","Sin cruce")))</f>
        <v/>
      </c>
      <c r="AW1550" s="104" t="str">
        <f t="shared" si="754"/>
        <v>PS9PRINCIPALC</v>
      </c>
      <c r="AX1550" s="104" t="str" cm="1">
        <f t="array" ref="AX1550">IF(AW1550="","",IF(SUMPRODUCT((AW1550=$AW$7:$AW$2042)*(AH1550=$AH$7:$AH$2042)*(AN1550=$AN$7:$AN$2042)*(AO1550=$AO$7:$AO$2042)*(ROW($AW$7:$AW$2042)&lt;&gt;ROW(AW1550))*((R1550=0)*($R$7:$R$2042&gt;0)+(R1550&gt;0)*($R$7:$R$2042=0)))&gt;0,"SALONES UNIDOS",IF(SUMPRODUCT((AW1550=$AW$7:$AW$2042)*(AH1550=$AH$7:$AH$2042)*((AN1550&lt;$AO$7:$AO$2042)*(AO1550&gt;$AN$7:$AN$2042))*(ROW($AW$7:$AW$2042)&lt;&gt;ROW(AW1550)))&gt;0,"Cruzado","Sin cruce")))</f>
        <v>Sin cruce</v>
      </c>
    </row>
    <row r="1551" spans="2:50" ht="19.8" hidden="1" customHeight="1" x14ac:dyDescent="0.25">
      <c r="B1551" s="494" t="s">
        <v>314</v>
      </c>
      <c r="C1551" s="364" t="s">
        <v>284</v>
      </c>
      <c r="D1551" s="364">
        <v>202011</v>
      </c>
      <c r="E1551" s="439" t="s">
        <v>280</v>
      </c>
      <c r="F1551" s="370" t="s">
        <v>291</v>
      </c>
      <c r="G1551" s="373" t="s">
        <v>296</v>
      </c>
      <c r="H1551" s="373">
        <v>9</v>
      </c>
      <c r="I1551" s="373" t="s">
        <v>286</v>
      </c>
      <c r="J1551" s="373" t="s">
        <v>286</v>
      </c>
      <c r="K1551" s="194" t="s">
        <v>394</v>
      </c>
      <c r="L1551" s="364" t="s">
        <v>395</v>
      </c>
      <c r="M1551" s="364" t="s">
        <v>324</v>
      </c>
      <c r="N1551" s="364" t="s">
        <v>318</v>
      </c>
      <c r="O1551" s="373" t="s">
        <v>321</v>
      </c>
      <c r="P1551" s="364">
        <v>0</v>
      </c>
      <c r="Q1551" s="364">
        <v>4</v>
      </c>
      <c r="R1551" s="369">
        <v>4</v>
      </c>
      <c r="S1551" s="364">
        <v>6</v>
      </c>
      <c r="T1551" s="8"/>
      <c r="U1551" s="374">
        <v>18</v>
      </c>
      <c r="V1551" s="370">
        <v>77350466</v>
      </c>
      <c r="W1551" s="373" t="s">
        <v>91</v>
      </c>
      <c r="X1551" s="364" t="s">
        <v>321</v>
      </c>
      <c r="Y1551" s="364"/>
      <c r="Z1551" s="364"/>
      <c r="AA1551" s="364"/>
      <c r="AB1551" s="370"/>
      <c r="AC1551" s="364"/>
      <c r="AD1551" s="369"/>
      <c r="AE1551" s="370"/>
      <c r="AF1551" s="370"/>
      <c r="AG1551" s="364" t="s">
        <v>301</v>
      </c>
      <c r="AH1551" s="364">
        <v>1</v>
      </c>
      <c r="AI1551" s="364">
        <v>19</v>
      </c>
      <c r="AJ1551" s="364">
        <v>20</v>
      </c>
      <c r="AK1551" s="364">
        <v>22</v>
      </c>
      <c r="AL1551" s="364">
        <v>40</v>
      </c>
      <c r="AM1551" s="22">
        <f t="shared" si="751"/>
        <v>4</v>
      </c>
      <c r="AN1551" s="104">
        <f t="shared" si="752"/>
        <v>0.80555555555555547</v>
      </c>
      <c r="AO1551" s="104">
        <f t="shared" si="753"/>
        <v>0.94444444444444442</v>
      </c>
      <c r="AP1551" s="22" t="str" cm="1">
        <f t="array" ref="AP1551">IF(W1551="","",IF(SUMPRODUCT((W1551=$W$7:$W$2042)*(AH1551=$AH$7:$AH$2042)*(AN1551=$AN$7:$AN$2042)*(AO1551=$AO$7:$AO$2042)*(ROW($W$7:$W$2042)&lt;&gt;ROW(W1551))*((R1551=0)*($R$7:$R$2042&gt;0)+(R1551&gt;0)*($R$7:$R$2042=0)))&gt;0,"SALONES UNIDOS",IF(SUMPRODUCT((W1551=$W$7:$W$2042)*(AH1551=$AH$7:$AH$2042)*((AN1551&lt;$AO$7:$AO$2042)*(AO1551&gt;$AN$7:$AN$2042))*(ROW($W$7:$W$2042)&lt;&gt;ROW(W1551)))&gt;0,"Cruzado","Sin cruce")))</f>
        <v>Sin cruce</v>
      </c>
      <c r="AQ1551" s="104"/>
      <c r="AR1551" s="104"/>
      <c r="AS1551" s="22"/>
      <c r="AT1551" s="22"/>
      <c r="AU1551" s="361" t="str" cm="1">
        <f t="array" ref="AU1551">IF(AB1551="","",IF(SUMPRODUCT((AB1551=$AB$989:$AB$1558)*(AH1551=$AH$989:$AH$1558)*(AQ1551=$AQ$989:$AQ$1558)*(AR1551=$AR$989:$AR$1558)*(ROW($AB$989:$AB$1558)&lt;&gt;ROW(AB1551))*((R1551=0)*($R$989:$R$1558&gt;0)+(R1551&gt;0)*($R$989:$R$1558=0)))&gt;0,"SALONES UNIDOS",IF(SUMPRODUCT((AB1551=$AB$989:$AB$1558)*(AH1551=$AH$989:$AH$1558)*((AQ1551&lt;$AR$989:$AR$1558)*(AR1551&gt;$AQ$989:$AQ$1558))*(ROW($AB$989:$AB$1558)&lt;&gt;ROW(AB1551)))&gt;0,"Cruzado","Sin cruce")))</f>
        <v/>
      </c>
      <c r="AV1551" s="361" t="str" cm="1">
        <f t="array" ref="AV1551">IF(AD1551="","",IF(SUMPRODUCT((AD1551=$AD$989:$AD$1558)*(AH1551=$AH$989:$AH$1558)*(AS1551=$AS$989:$AS$1558)*(AT1551=$AT$989:$AT$1558)*(ROW($AD$989:$AD$1558)&lt;&gt;ROW(AD1551))*((R1551=0)*($R$989:$R$1558&gt;0)+(R1551&gt;0)*($R$989:$R$1558=0)))&gt;0,"SALONES UNIDOS",IF(SUMPRODUCT((AD1551=$AD$989:$AD$1558)*(AH1551=$AH$989:$AH$1558)*((AS1551&lt;$AT$989:$AT$1558)*(AT1551&gt;$AS$989:$AS$1558))*(ROW($AD$989:$AD$1558)&lt;&gt;ROW(AD1551)))&gt;0,"Cruzado","Sin cruce")))</f>
        <v/>
      </c>
      <c r="AW1551" s="104" t="str">
        <f t="shared" si="754"/>
        <v>PS9PRINCIPALD</v>
      </c>
      <c r="AX1551" s="104" t="str" cm="1">
        <f t="array" ref="AX1551">IF(AW1551="","",IF(SUMPRODUCT((AW1551=$AW$7:$AW$2042)*(AH1551=$AH$7:$AH$2042)*(AN1551=$AN$7:$AN$2042)*(AO1551=$AO$7:$AO$2042)*(ROW($AW$7:$AW$2042)&lt;&gt;ROW(AW1551))*((R1551=0)*($R$7:$R$2042&gt;0)+(R1551&gt;0)*($R$7:$R$2042=0)))&gt;0,"SALONES UNIDOS",IF(SUMPRODUCT((AW1551=$AW$7:$AW$2042)*(AH1551=$AH$7:$AH$2042)*((AN1551&lt;$AO$7:$AO$2042)*(AO1551&gt;$AN$7:$AN$2042))*(ROW($AW$7:$AW$2042)&lt;&gt;ROW(AW1551)))&gt;0,"Cruzado","Sin cruce")))</f>
        <v>Sin cruce</v>
      </c>
    </row>
    <row r="1552" spans="2:50" ht="19.8" hidden="1" customHeight="1" x14ac:dyDescent="0.25">
      <c r="B1552" s="494" t="s">
        <v>314</v>
      </c>
      <c r="C1552" s="364" t="s">
        <v>284</v>
      </c>
      <c r="D1552" s="364">
        <v>202011</v>
      </c>
      <c r="E1552" s="439" t="s">
        <v>280</v>
      </c>
      <c r="F1552" s="370" t="s">
        <v>291</v>
      </c>
      <c r="G1552" s="373" t="s">
        <v>296</v>
      </c>
      <c r="H1552" s="373">
        <v>9</v>
      </c>
      <c r="I1552" s="373" t="s">
        <v>286</v>
      </c>
      <c r="J1552" s="373" t="s">
        <v>286</v>
      </c>
      <c r="K1552" s="194" t="s">
        <v>394</v>
      </c>
      <c r="L1552" s="364" t="s">
        <v>395</v>
      </c>
      <c r="M1552" s="364" t="s">
        <v>324</v>
      </c>
      <c r="N1552" s="364" t="s">
        <v>318</v>
      </c>
      <c r="O1552" s="373" t="s">
        <v>321</v>
      </c>
      <c r="P1552" s="364">
        <v>4</v>
      </c>
      <c r="Q1552" s="364">
        <v>0</v>
      </c>
      <c r="R1552" s="369">
        <v>4</v>
      </c>
      <c r="S1552" s="364">
        <v>6</v>
      </c>
      <c r="T1552" s="8"/>
      <c r="U1552" s="374">
        <v>18</v>
      </c>
      <c r="V1552" s="370">
        <v>77350466</v>
      </c>
      <c r="W1552" s="373" t="s">
        <v>91</v>
      </c>
      <c r="X1552" s="364" t="s">
        <v>321</v>
      </c>
      <c r="Y1552" s="364"/>
      <c r="Z1552" s="364"/>
      <c r="AA1552" s="364"/>
      <c r="AB1552" s="370"/>
      <c r="AC1552" s="364"/>
      <c r="AD1552" s="369"/>
      <c r="AE1552" s="370"/>
      <c r="AF1552" s="370"/>
      <c r="AG1552" s="364" t="s">
        <v>559</v>
      </c>
      <c r="AH1552" s="364">
        <v>2</v>
      </c>
      <c r="AI1552" s="364">
        <v>19</v>
      </c>
      <c r="AJ1552" s="364">
        <v>20</v>
      </c>
      <c r="AK1552" s="364">
        <v>22</v>
      </c>
      <c r="AL1552" s="364">
        <v>40</v>
      </c>
      <c r="AM1552" s="22">
        <f t="shared" si="751"/>
        <v>4</v>
      </c>
      <c r="AN1552" s="104">
        <f t="shared" si="752"/>
        <v>0.80555555555555547</v>
      </c>
      <c r="AO1552" s="104">
        <f t="shared" si="753"/>
        <v>0.94444444444444442</v>
      </c>
      <c r="AP1552" s="22" t="str" cm="1">
        <f t="array" ref="AP1552">IF(W1552="","",IF(SUMPRODUCT((W1552=$W$7:$W$2042)*(AH1552=$AH$7:$AH$2042)*(AN1552=$AN$7:$AN$2042)*(AO1552=$AO$7:$AO$2042)*(ROW($W$7:$W$2042)&lt;&gt;ROW(W1552))*((R1552=0)*($R$7:$R$2042&gt;0)+(R1552&gt;0)*($R$7:$R$2042=0)))&gt;0,"SALONES UNIDOS",IF(SUMPRODUCT((W1552=$W$7:$W$2042)*(AH1552=$AH$7:$AH$2042)*((AN1552&lt;$AO$7:$AO$2042)*(AO1552&gt;$AN$7:$AN$2042))*(ROW($W$7:$W$2042)&lt;&gt;ROW(W1552)))&gt;0,"Cruzado","Sin cruce")))</f>
        <v>Sin cruce</v>
      </c>
      <c r="AQ1552" s="104"/>
      <c r="AR1552" s="104"/>
      <c r="AS1552" s="22"/>
      <c r="AT1552" s="22"/>
      <c r="AU1552" s="361" t="str" cm="1">
        <f t="array" ref="AU1552">IF(AB1552="","",IF(SUMPRODUCT((AB1552=$AB$989:$AB$1558)*(AH1552=$AH$989:$AH$1558)*(AQ1552=$AQ$989:$AQ$1558)*(AR1552=$AR$989:$AR$1558)*(ROW($AB$989:$AB$1558)&lt;&gt;ROW(AB1552))*((R1552=0)*($R$989:$R$1558&gt;0)+(R1552&gt;0)*($R$989:$R$1558=0)))&gt;0,"SALONES UNIDOS",IF(SUMPRODUCT((AB1552=$AB$989:$AB$1558)*(AH1552=$AH$989:$AH$1558)*((AQ1552&lt;$AR$989:$AR$1558)*(AR1552&gt;$AQ$989:$AQ$1558))*(ROW($AB$989:$AB$1558)&lt;&gt;ROW(AB1552)))&gt;0,"Cruzado","Sin cruce")))</f>
        <v/>
      </c>
      <c r="AV1552" s="361" t="str" cm="1">
        <f t="array" ref="AV1552">IF(AD1552="","",IF(SUMPRODUCT((AD1552=$AD$989:$AD$1558)*(AH1552=$AH$989:$AH$1558)*(AS1552=$AS$989:$AS$1558)*(AT1552=$AT$989:$AT$1558)*(ROW($AD$989:$AD$1558)&lt;&gt;ROW(AD1552))*((R1552=0)*($R$989:$R$1558&gt;0)+(R1552&gt;0)*($R$989:$R$1558=0)))&gt;0,"SALONES UNIDOS",IF(SUMPRODUCT((AD1552=$AD$989:$AD$1558)*(AH1552=$AH$989:$AH$1558)*((AS1552&lt;$AT$989:$AT$1558)*(AT1552&gt;$AS$989:$AS$1558))*(ROW($AD$989:$AD$1558)&lt;&gt;ROW(AD1552)))&gt;0,"Cruzado","Sin cruce")))</f>
        <v/>
      </c>
      <c r="AW1552" s="104" t="str">
        <f t="shared" si="754"/>
        <v>PS9PRINCIPALD</v>
      </c>
      <c r="AX1552" s="104" t="str" cm="1">
        <f t="array" ref="AX1552">IF(AW1552="","",IF(SUMPRODUCT((AW1552=$AW$7:$AW$2042)*(AH1552=$AH$7:$AH$2042)*(AN1552=$AN$7:$AN$2042)*(AO1552=$AO$7:$AO$2042)*(ROW($AW$7:$AW$2042)&lt;&gt;ROW(AW1552))*((R1552=0)*($R$7:$R$2042&gt;0)+(R1552&gt;0)*($R$7:$R$2042=0)))&gt;0,"SALONES UNIDOS",IF(SUMPRODUCT((AW1552=$AW$7:$AW$2042)*(AH1552=$AH$7:$AH$2042)*((AN1552&lt;$AO$7:$AO$2042)*(AO1552&gt;$AN$7:$AN$2042))*(ROW($AW$7:$AW$2042)&lt;&gt;ROW(AW1552)))&gt;0,"Cruzado","Sin cruce")))</f>
        <v>Sin cruce</v>
      </c>
    </row>
    <row r="1553" spans="2:50" ht="19.8" hidden="1" customHeight="1" x14ac:dyDescent="0.25">
      <c r="B1553" s="494" t="s">
        <v>314</v>
      </c>
      <c r="C1553" s="364" t="s">
        <v>284</v>
      </c>
      <c r="D1553" s="364">
        <v>202011</v>
      </c>
      <c r="E1553" s="373" t="s">
        <v>280</v>
      </c>
      <c r="F1553" s="370" t="s">
        <v>291</v>
      </c>
      <c r="G1553" s="373" t="s">
        <v>296</v>
      </c>
      <c r="H1553" s="373">
        <v>10</v>
      </c>
      <c r="I1553" s="373" t="s">
        <v>278</v>
      </c>
      <c r="J1553" s="373" t="s">
        <v>278</v>
      </c>
      <c r="K1553" s="194" t="s">
        <v>779</v>
      </c>
      <c r="L1553" s="364" t="s">
        <v>780</v>
      </c>
      <c r="M1553" s="364" t="s">
        <v>349</v>
      </c>
      <c r="N1553" s="364" t="s">
        <v>621</v>
      </c>
      <c r="O1553" s="373" t="s">
        <v>321</v>
      </c>
      <c r="P1553" s="364">
        <v>2</v>
      </c>
      <c r="Q1553" s="364">
        <v>2</v>
      </c>
      <c r="R1553" s="369">
        <v>4</v>
      </c>
      <c r="S1553" s="364">
        <v>3</v>
      </c>
      <c r="T1553" s="8"/>
      <c r="U1553" s="374">
        <v>25</v>
      </c>
      <c r="V1553" s="491">
        <v>70097311</v>
      </c>
      <c r="W1553" s="491" t="s">
        <v>494</v>
      </c>
      <c r="X1553" s="364" t="s">
        <v>321</v>
      </c>
      <c r="Y1553" s="364"/>
      <c r="Z1553" s="364"/>
      <c r="AA1553" s="364"/>
      <c r="AB1553" s="370"/>
      <c r="AC1553" s="364"/>
      <c r="AD1553" s="369"/>
      <c r="AE1553" s="370"/>
      <c r="AF1553" s="370"/>
      <c r="AG1553" s="364" t="s">
        <v>319</v>
      </c>
      <c r="AH1553" s="364">
        <v>1</v>
      </c>
      <c r="AI1553" s="364">
        <v>18</v>
      </c>
      <c r="AJ1553" s="364">
        <v>30</v>
      </c>
      <c r="AK1553" s="364">
        <v>21</v>
      </c>
      <c r="AL1553" s="364">
        <v>50</v>
      </c>
      <c r="AM1553" s="22">
        <f t="shared" si="751"/>
        <v>4</v>
      </c>
      <c r="AN1553" s="104">
        <f t="shared" si="752"/>
        <v>0.77083333333333337</v>
      </c>
      <c r="AO1553" s="104">
        <f t="shared" si="753"/>
        <v>0.90972222222222221</v>
      </c>
      <c r="AP1553" s="22" t="str" cm="1">
        <f t="array" ref="AP1553">IF(W1553="","",IF(SUMPRODUCT((W1553=$W$7:$W$2042)*(AH1553=$AH$7:$AH$2042)*(AN1553=$AN$7:$AN$2042)*(AO1553=$AO$7:$AO$2042)*(ROW($W$7:$W$2042)&lt;&gt;ROW(W1553))*((R1553=0)*($R$7:$R$2042&gt;0)+(R1553&gt;0)*($R$7:$R$2042=0)))&gt;0,"SALONES UNIDOS",IF(SUMPRODUCT((W1553=$W$7:$W$2042)*(AH1553=$AH$7:$AH$2042)*((AN1553&lt;$AO$7:$AO$2042)*(AO1553&gt;$AN$7:$AN$2042))*(ROW($W$7:$W$2042)&lt;&gt;ROW(W1553)))&gt;0,"Cruzado","Sin cruce")))</f>
        <v>Sin cruce</v>
      </c>
      <c r="AQ1553" s="104"/>
      <c r="AR1553" s="104"/>
      <c r="AS1553" s="22"/>
      <c r="AT1553" s="22"/>
      <c r="AU1553" s="361" t="str" cm="1">
        <f t="array" ref="AU1553">IF(AB1553="","",IF(SUMPRODUCT((AB1553=$AB$989:$AB$1558)*(AH1553=$AH$989:$AH$1558)*(AQ1553=$AQ$989:$AQ$1558)*(AR1553=$AR$989:$AR$1558)*(ROW($AB$989:$AB$1558)&lt;&gt;ROW(AB1553))*((R1553=0)*($R$989:$R$1558&gt;0)+(R1553&gt;0)*($R$989:$R$1558=0)))&gt;0,"SALONES UNIDOS",IF(SUMPRODUCT((AB1553=$AB$989:$AB$1558)*(AH1553=$AH$989:$AH$1558)*((AQ1553&lt;$AR$989:$AR$1558)*(AR1553&gt;$AQ$989:$AQ$1558))*(ROW($AB$989:$AB$1558)&lt;&gt;ROW(AB1553)))&gt;0,"Cruzado","Sin cruce")))</f>
        <v/>
      </c>
      <c r="AV1553" s="361" t="str" cm="1">
        <f t="array" ref="AV1553">IF(AD1553="","",IF(SUMPRODUCT((AD1553=$AD$989:$AD$1558)*(AH1553=$AH$989:$AH$1558)*(AS1553=$AS$989:$AS$1558)*(AT1553=$AT$989:$AT$1558)*(ROW($AD$989:$AD$1558)&lt;&gt;ROW(AD1553))*((R1553=0)*($R$989:$R$1558&gt;0)+(R1553&gt;0)*($R$989:$R$1558=0)))&gt;0,"SALONES UNIDOS",IF(SUMPRODUCT((AD1553=$AD$989:$AD$1558)*(AH1553=$AH$989:$AH$1558)*((AS1553&lt;$AT$989:$AT$1558)*(AT1553&gt;$AS$989:$AS$1558))*(ROW($AD$989:$AD$1558)&lt;&gt;ROW(AD1553)))&gt;0,"Cruzado","Sin cruce")))</f>
        <v/>
      </c>
      <c r="AW1553" s="104" t="str">
        <f t="shared" si="754"/>
        <v>PS10PRINCIPALA</v>
      </c>
      <c r="AX1553" s="104" t="str" cm="1">
        <f t="array" ref="AX1553">IF(AW1553="","",IF(SUMPRODUCT((AW1553=$AW$7:$AW$2042)*(AH1553=$AH$7:$AH$2042)*(AN1553=$AN$7:$AN$2042)*(AO1553=$AO$7:$AO$2042)*(ROW($AW$7:$AW$2042)&lt;&gt;ROW(AW1553))*((R1553=0)*($R$7:$R$2042&gt;0)+(R1553&gt;0)*($R$7:$R$2042=0)))&gt;0,"SALONES UNIDOS",IF(SUMPRODUCT((AW1553=$AW$7:$AW$2042)*(AH1553=$AH$7:$AH$2042)*((AN1553&lt;$AO$7:$AO$2042)*(AO1553&gt;$AN$7:$AN$2042))*(ROW($AW$7:$AW$2042)&lt;&gt;ROW(AW1553)))&gt;0,"Cruzado","Sin cruce")))</f>
        <v>Sin cruce</v>
      </c>
    </row>
    <row r="1554" spans="2:50" ht="19.8" hidden="1" customHeight="1" x14ac:dyDescent="0.25">
      <c r="B1554" s="494" t="s">
        <v>314</v>
      </c>
      <c r="C1554" s="364" t="s">
        <v>284</v>
      </c>
      <c r="D1554" s="364">
        <v>202011</v>
      </c>
      <c r="E1554" s="373" t="s">
        <v>280</v>
      </c>
      <c r="F1554" s="370" t="s">
        <v>291</v>
      </c>
      <c r="G1554" s="373" t="s">
        <v>296</v>
      </c>
      <c r="H1554" s="373">
        <v>10</v>
      </c>
      <c r="I1554" s="373" t="s">
        <v>278</v>
      </c>
      <c r="J1554" s="373" t="s">
        <v>278</v>
      </c>
      <c r="K1554" s="194" t="s">
        <v>781</v>
      </c>
      <c r="L1554" s="364" t="s">
        <v>653</v>
      </c>
      <c r="M1554" s="364" t="s">
        <v>349</v>
      </c>
      <c r="N1554" s="364" t="s">
        <v>318</v>
      </c>
      <c r="O1554" s="373" t="s">
        <v>315</v>
      </c>
      <c r="P1554" s="364">
        <v>0</v>
      </c>
      <c r="Q1554" s="364">
        <v>30</v>
      </c>
      <c r="R1554" s="369">
        <v>30</v>
      </c>
      <c r="S1554" s="364">
        <v>15</v>
      </c>
      <c r="T1554" s="8"/>
      <c r="U1554" s="374">
        <v>40</v>
      </c>
      <c r="V1554" s="370"/>
      <c r="W1554" s="373"/>
      <c r="X1554" s="375" t="s">
        <v>315</v>
      </c>
      <c r="Y1554" s="364"/>
      <c r="Z1554" s="364"/>
      <c r="AA1554" s="364"/>
      <c r="AB1554" s="370"/>
      <c r="AC1554" s="364"/>
      <c r="AD1554" s="369"/>
      <c r="AE1554" s="370"/>
      <c r="AF1554" s="370"/>
      <c r="AG1554" s="364" t="s">
        <v>301</v>
      </c>
      <c r="AH1554" s="364"/>
      <c r="AI1554" s="364"/>
      <c r="AJ1554" s="364"/>
      <c r="AK1554" s="364"/>
      <c r="AL1554" s="364"/>
      <c r="AM1554" s="22">
        <f t="shared" si="751"/>
        <v>30</v>
      </c>
      <c r="AN1554" s="104">
        <f t="shared" si="752"/>
        <v>0</v>
      </c>
      <c r="AO1554" s="104">
        <f t="shared" si="753"/>
        <v>0</v>
      </c>
      <c r="AP1554" s="22" t="str" cm="1">
        <f t="array" ref="AP1554">IF(W1554="","",IF(SUMPRODUCT((W1554=$W$7:$W$2042)*(AH1554=$AH$7:$AH$2042)*(AN1554=$AN$7:$AN$2042)*(AO1554=$AO$7:$AO$2042)*(ROW($W$7:$W$2042)&lt;&gt;ROW(W1554))*((R1554=0)*($R$7:$R$2042&gt;0)+(R1554&gt;0)*($R$7:$R$2042=0)))&gt;0,"SALONES UNIDOS",IF(SUMPRODUCT((W1554=$W$7:$W$2042)*(AH1554=$AH$7:$AH$2042)*((AN1554&lt;$AO$7:$AO$2042)*(AO1554&gt;$AN$7:$AN$2042))*(ROW($W$7:$W$2042)&lt;&gt;ROW(W1554)))&gt;0,"Cruzado","Sin cruce")))</f>
        <v/>
      </c>
      <c r="AQ1554" s="104"/>
      <c r="AR1554" s="104"/>
      <c r="AS1554" s="22"/>
      <c r="AT1554" s="22"/>
      <c r="AU1554" s="361" t="str" cm="1">
        <f t="array" ref="AU1554">IF(AB1554="","",IF(SUMPRODUCT((AB1554=$AB$989:$AB$1558)*(AH1554=$AH$989:$AH$1558)*(AQ1554=$AQ$989:$AQ$1558)*(AR1554=$AR$989:$AR$1558)*(ROW($AB$989:$AB$1558)&lt;&gt;ROW(AB1554))*((R1554=0)*($R$989:$R$1558&gt;0)+(R1554&gt;0)*($R$989:$R$1558=0)))&gt;0,"SALONES UNIDOS",IF(SUMPRODUCT((AB1554=$AB$989:$AB$1558)*(AH1554=$AH$989:$AH$1558)*((AQ1554&lt;$AR$989:$AR$1558)*(AR1554&gt;$AQ$989:$AQ$1558))*(ROW($AB$989:$AB$1558)&lt;&gt;ROW(AB1554)))&gt;0,"Cruzado","Sin cruce")))</f>
        <v/>
      </c>
      <c r="AV1554" s="361" t="str" cm="1">
        <f t="array" ref="AV1554">IF(AD1554="","",IF(SUMPRODUCT((AD1554=$AD$989:$AD$1558)*(AH1554=$AH$989:$AH$1558)*(AS1554=$AS$989:$AS$1558)*(AT1554=$AT$989:$AT$1558)*(ROW($AD$989:$AD$1558)&lt;&gt;ROW(AD1554))*((R1554=0)*($R$989:$R$1558&gt;0)+(R1554&gt;0)*($R$989:$R$1558=0)))&gt;0,"SALONES UNIDOS",IF(SUMPRODUCT((AD1554=$AD$989:$AD$1558)*(AH1554=$AH$989:$AH$1558)*((AS1554&lt;$AT$989:$AT$1558)*(AT1554&gt;$AS$989:$AS$1558))*(ROW($AD$989:$AD$1558)&lt;&gt;ROW(AD1554)))&gt;0,"Cruzado","Sin cruce")))</f>
        <v/>
      </c>
      <c r="AW1554" s="104" t="str">
        <f t="shared" si="754"/>
        <v>PS10PRINCIPALA</v>
      </c>
      <c r="AX1554" s="104" t="str" cm="1">
        <f t="array" ref="AX1554">IF(AW1554="","",IF(SUMPRODUCT((AW1554=$AW$7:$AW$2042)*(AH1554=$AH$7:$AH$2042)*(AN1554=$AN$7:$AN$2042)*(AO1554=$AO$7:$AO$2042)*(ROW($AW$7:$AW$2042)&lt;&gt;ROW(AW1554))*((R1554=0)*($R$7:$R$2042&gt;0)+(R1554&gt;0)*($R$7:$R$2042=0)))&gt;0,"SALONES UNIDOS",IF(SUMPRODUCT((AW1554=$AW$7:$AW$2042)*(AH1554=$AH$7:$AH$2042)*((AN1554&lt;$AO$7:$AO$2042)*(AO1554&gt;$AN$7:$AN$2042))*(ROW($AW$7:$AW$2042)&lt;&gt;ROW(AW1554)))&gt;0,"Cruzado","Sin cruce")))</f>
        <v>Sin cruce</v>
      </c>
    </row>
    <row r="1555" spans="2:50" ht="19.8" hidden="1" customHeight="1" x14ac:dyDescent="0.25">
      <c r="B1555" s="494" t="s">
        <v>314</v>
      </c>
      <c r="C1555" s="364" t="s">
        <v>284</v>
      </c>
      <c r="D1555" s="364">
        <v>202011</v>
      </c>
      <c r="E1555" s="373" t="s">
        <v>280</v>
      </c>
      <c r="F1555" s="370" t="s">
        <v>291</v>
      </c>
      <c r="G1555" s="373" t="s">
        <v>296</v>
      </c>
      <c r="H1555" s="373">
        <v>10</v>
      </c>
      <c r="I1555" s="373" t="s">
        <v>278</v>
      </c>
      <c r="J1555" s="373" t="s">
        <v>278</v>
      </c>
      <c r="K1555" s="194" t="s">
        <v>782</v>
      </c>
      <c r="L1555" s="364" t="s">
        <v>999</v>
      </c>
      <c r="M1555" s="364" t="s">
        <v>324</v>
      </c>
      <c r="N1555" s="364" t="s">
        <v>318</v>
      </c>
      <c r="O1555" s="373" t="s">
        <v>321</v>
      </c>
      <c r="P1555" s="364">
        <v>4</v>
      </c>
      <c r="Q1555" s="364">
        <v>0</v>
      </c>
      <c r="R1555" s="369">
        <v>4</v>
      </c>
      <c r="S1555" s="364">
        <v>6</v>
      </c>
      <c r="T1555" s="8"/>
      <c r="U1555" s="374">
        <v>14</v>
      </c>
      <c r="V1555" s="370">
        <v>21851873</v>
      </c>
      <c r="W1555" s="373" t="s">
        <v>117</v>
      </c>
      <c r="X1555" s="364" t="s">
        <v>321</v>
      </c>
      <c r="Y1555" s="364"/>
      <c r="Z1555" s="364"/>
      <c r="AA1555" s="364"/>
      <c r="AB1555" s="370"/>
      <c r="AC1555" s="364"/>
      <c r="AD1555" s="369"/>
      <c r="AE1555" s="370"/>
      <c r="AF1555" s="370"/>
      <c r="AG1555" s="364" t="s">
        <v>559</v>
      </c>
      <c r="AH1555" s="364">
        <v>2</v>
      </c>
      <c r="AI1555" s="364">
        <v>20</v>
      </c>
      <c r="AJ1555" s="364">
        <v>10</v>
      </c>
      <c r="AK1555" s="364">
        <v>23</v>
      </c>
      <c r="AL1555" s="364">
        <v>30</v>
      </c>
      <c r="AM1555" s="22">
        <f t="shared" si="751"/>
        <v>4</v>
      </c>
      <c r="AN1555" s="104">
        <f t="shared" si="752"/>
        <v>0.84027777777777779</v>
      </c>
      <c r="AO1555" s="104">
        <f t="shared" si="753"/>
        <v>0.97916666666666674</v>
      </c>
      <c r="AP1555" s="22" t="str" cm="1">
        <f t="array" ref="AP1555">IF(W1555="","",IF(SUMPRODUCT((W1555=$W$7:$W$2042)*(AH1555=$AH$7:$AH$2042)*(AN1555=$AN$7:$AN$2042)*(AO1555=$AO$7:$AO$2042)*(ROW($W$7:$W$2042)&lt;&gt;ROW(W1555))*((R1555=0)*($R$7:$R$2042&gt;0)+(R1555&gt;0)*($R$7:$R$2042=0)))&gt;0,"SALONES UNIDOS",IF(SUMPRODUCT((W1555=$W$7:$W$2042)*(AH1555=$AH$7:$AH$2042)*((AN1555&lt;$AO$7:$AO$2042)*(AO1555&gt;$AN$7:$AN$2042))*(ROW($W$7:$W$2042)&lt;&gt;ROW(W1555)))&gt;0,"Cruzado","Sin cruce")))</f>
        <v>Sin cruce</v>
      </c>
      <c r="AQ1555" s="104"/>
      <c r="AR1555" s="104"/>
      <c r="AS1555" s="22"/>
      <c r="AT1555" s="22"/>
      <c r="AU1555" s="361" t="str" cm="1">
        <f t="array" ref="AU1555">IF(AB1555="","",IF(SUMPRODUCT((AB1555=$AB$989:$AB$1558)*(AH1555=$AH$989:$AH$1558)*(AQ1555=$AQ$989:$AQ$1558)*(AR1555=$AR$989:$AR$1558)*(ROW($AB$989:$AB$1558)&lt;&gt;ROW(AB1555))*((R1555=0)*($R$989:$R$1558&gt;0)+(R1555&gt;0)*($R$989:$R$1558=0)))&gt;0,"SALONES UNIDOS",IF(SUMPRODUCT((AB1555=$AB$989:$AB$1558)*(AH1555=$AH$989:$AH$1558)*((AQ1555&lt;$AR$989:$AR$1558)*(AR1555&gt;$AQ$989:$AQ$1558))*(ROW($AB$989:$AB$1558)&lt;&gt;ROW(AB1555)))&gt;0,"Cruzado","Sin cruce")))</f>
        <v/>
      </c>
      <c r="AV1555" s="361" t="str" cm="1">
        <f t="array" ref="AV1555">IF(AD1555="","",IF(SUMPRODUCT((AD1555=$AD$989:$AD$1558)*(AH1555=$AH$989:$AH$1558)*(AS1555=$AS$989:$AS$1558)*(AT1555=$AT$989:$AT$1558)*(ROW($AD$989:$AD$1558)&lt;&gt;ROW(AD1555))*((R1555=0)*($R$989:$R$1558&gt;0)+(R1555&gt;0)*($R$989:$R$1558=0)))&gt;0,"SALONES UNIDOS",IF(SUMPRODUCT((AD1555=$AD$989:$AD$1558)*(AH1555=$AH$989:$AH$1558)*((AS1555&lt;$AT$989:$AT$1558)*(AT1555&gt;$AS$989:$AS$1558))*(ROW($AD$989:$AD$1558)&lt;&gt;ROW(AD1555)))&gt;0,"Cruzado","Sin cruce")))</f>
        <v/>
      </c>
      <c r="AW1555" s="104" t="str">
        <f t="shared" si="754"/>
        <v>PS10PRINCIPALA</v>
      </c>
      <c r="AX1555" s="104" t="str" cm="1">
        <f t="array" ref="AX1555">IF(AW1555="","",IF(SUMPRODUCT((AW1555=$AW$7:$AW$2042)*(AH1555=$AH$7:$AH$2042)*(AN1555=$AN$7:$AN$2042)*(AO1555=$AO$7:$AO$2042)*(ROW($AW$7:$AW$2042)&lt;&gt;ROW(AW1555))*((R1555=0)*($R$7:$R$2042&gt;0)+(R1555&gt;0)*($R$7:$R$2042=0)))&gt;0,"SALONES UNIDOS",IF(SUMPRODUCT((AW1555=$AW$7:$AW$2042)*(AH1555=$AH$7:$AH$2042)*((AN1555&lt;$AO$7:$AO$2042)*(AO1555&gt;$AN$7:$AN$2042))*(ROW($AW$7:$AW$2042)&lt;&gt;ROW(AW1555)))&gt;0,"Cruzado","Sin cruce")))</f>
        <v>Sin cruce</v>
      </c>
    </row>
    <row r="1556" spans="2:50" ht="19.8" hidden="1" customHeight="1" x14ac:dyDescent="0.25">
      <c r="B1556" s="494" t="s">
        <v>314</v>
      </c>
      <c r="C1556" s="364" t="s">
        <v>284</v>
      </c>
      <c r="D1556" s="364">
        <v>202011</v>
      </c>
      <c r="E1556" s="373" t="s">
        <v>280</v>
      </c>
      <c r="F1556" s="370" t="s">
        <v>291</v>
      </c>
      <c r="G1556" s="373" t="s">
        <v>296</v>
      </c>
      <c r="H1556" s="373">
        <v>10</v>
      </c>
      <c r="I1556" s="373" t="s">
        <v>278</v>
      </c>
      <c r="J1556" s="373" t="s">
        <v>278</v>
      </c>
      <c r="K1556" s="194" t="s">
        <v>782</v>
      </c>
      <c r="L1556" s="364" t="s">
        <v>999</v>
      </c>
      <c r="M1556" s="364" t="s">
        <v>324</v>
      </c>
      <c r="N1556" s="364" t="s">
        <v>318</v>
      </c>
      <c r="O1556" s="373" t="s">
        <v>321</v>
      </c>
      <c r="P1556" s="364">
        <v>0</v>
      </c>
      <c r="Q1556" s="364">
        <v>4</v>
      </c>
      <c r="R1556" s="369">
        <v>4</v>
      </c>
      <c r="S1556" s="364">
        <v>6</v>
      </c>
      <c r="T1556" s="8"/>
      <c r="U1556" s="374">
        <v>14</v>
      </c>
      <c r="V1556" s="370">
        <v>21851873</v>
      </c>
      <c r="W1556" s="373" t="s">
        <v>117</v>
      </c>
      <c r="X1556" s="364" t="s">
        <v>321</v>
      </c>
      <c r="Y1556" s="364"/>
      <c r="Z1556" s="364"/>
      <c r="AA1556" s="364"/>
      <c r="AB1556" s="370"/>
      <c r="AC1556" s="364"/>
      <c r="AD1556" s="369"/>
      <c r="AE1556" s="370"/>
      <c r="AF1556" s="370"/>
      <c r="AG1556" s="364" t="s">
        <v>301</v>
      </c>
      <c r="AH1556" s="364">
        <v>3</v>
      </c>
      <c r="AI1556" s="364">
        <v>20</v>
      </c>
      <c r="AJ1556" s="364">
        <v>10</v>
      </c>
      <c r="AK1556" s="364">
        <v>23</v>
      </c>
      <c r="AL1556" s="364">
        <v>30</v>
      </c>
      <c r="AM1556" s="22">
        <f t="shared" si="751"/>
        <v>4</v>
      </c>
      <c r="AN1556" s="104">
        <f t="shared" si="752"/>
        <v>0.84027777777777779</v>
      </c>
      <c r="AO1556" s="104">
        <f t="shared" si="753"/>
        <v>0.97916666666666674</v>
      </c>
      <c r="AP1556" s="22" t="str" cm="1">
        <f t="array" ref="AP1556">IF(W1556="","",IF(SUMPRODUCT((W1556=$W$7:$W$2042)*(AH1556=$AH$7:$AH$2042)*(AN1556=$AN$7:$AN$2042)*(AO1556=$AO$7:$AO$2042)*(ROW($W$7:$W$2042)&lt;&gt;ROW(W1556))*((R1556=0)*($R$7:$R$2042&gt;0)+(R1556&gt;0)*($R$7:$R$2042=0)))&gt;0,"SALONES UNIDOS",IF(SUMPRODUCT((W1556=$W$7:$W$2042)*(AH1556=$AH$7:$AH$2042)*((AN1556&lt;$AO$7:$AO$2042)*(AO1556&gt;$AN$7:$AN$2042))*(ROW($W$7:$W$2042)&lt;&gt;ROW(W1556)))&gt;0,"Cruzado","Sin cruce")))</f>
        <v>Sin cruce</v>
      </c>
      <c r="AQ1556" s="104"/>
      <c r="AR1556" s="104"/>
      <c r="AS1556" s="22"/>
      <c r="AT1556" s="22"/>
      <c r="AU1556" s="361" t="str" cm="1">
        <f t="array" ref="AU1556">IF(AB1556="","",IF(SUMPRODUCT((AB1556=$AB$989:$AB$1558)*(AH1556=$AH$989:$AH$1558)*(AQ1556=$AQ$989:$AQ$1558)*(AR1556=$AR$989:$AR$1558)*(ROW($AB$989:$AB$1558)&lt;&gt;ROW(AB1556))*((R1556=0)*($R$989:$R$1558&gt;0)+(R1556&gt;0)*($R$989:$R$1558=0)))&gt;0,"SALONES UNIDOS",IF(SUMPRODUCT((AB1556=$AB$989:$AB$1558)*(AH1556=$AH$989:$AH$1558)*((AQ1556&lt;$AR$989:$AR$1558)*(AR1556&gt;$AQ$989:$AQ$1558))*(ROW($AB$989:$AB$1558)&lt;&gt;ROW(AB1556)))&gt;0,"Cruzado","Sin cruce")))</f>
        <v/>
      </c>
      <c r="AV1556" s="361" t="str" cm="1">
        <f t="array" ref="AV1556">IF(AD1556="","",IF(SUMPRODUCT((AD1556=$AD$989:$AD$1558)*(AH1556=$AH$989:$AH$1558)*(AS1556=$AS$989:$AS$1558)*(AT1556=$AT$989:$AT$1558)*(ROW($AD$989:$AD$1558)&lt;&gt;ROW(AD1556))*((R1556=0)*($R$989:$R$1558&gt;0)+(R1556&gt;0)*($R$989:$R$1558=0)))&gt;0,"SALONES UNIDOS",IF(SUMPRODUCT((AD1556=$AD$989:$AD$1558)*(AH1556=$AH$989:$AH$1558)*((AS1556&lt;$AT$989:$AT$1558)*(AT1556&gt;$AS$989:$AS$1558))*(ROW($AD$989:$AD$1558)&lt;&gt;ROW(AD1556)))&gt;0,"Cruzado","Sin cruce")))</f>
        <v/>
      </c>
      <c r="AW1556" s="104" t="str">
        <f t="shared" si="754"/>
        <v>PS10PRINCIPALA</v>
      </c>
      <c r="AX1556" s="104" t="str" cm="1">
        <f t="array" ref="AX1556">IF(AW1556="","",IF(SUMPRODUCT((AW1556=$AW$7:$AW$2042)*(AH1556=$AH$7:$AH$2042)*(AN1556=$AN$7:$AN$2042)*(AO1556=$AO$7:$AO$2042)*(ROW($AW$7:$AW$2042)&lt;&gt;ROW(AW1556))*((R1556=0)*($R$7:$R$2042&gt;0)+(R1556&gt;0)*($R$7:$R$2042=0)))&gt;0,"SALONES UNIDOS",IF(SUMPRODUCT((AW1556=$AW$7:$AW$2042)*(AH1556=$AH$7:$AH$2042)*((AN1556&lt;$AO$7:$AO$2042)*(AO1556&gt;$AN$7:$AN$2042))*(ROW($AW$7:$AW$2042)&lt;&gt;ROW(AW1556)))&gt;0,"Cruzado","Sin cruce")))</f>
        <v>Sin cruce</v>
      </c>
    </row>
    <row r="1557" spans="2:50" ht="19.8" hidden="1" customHeight="1" x14ac:dyDescent="0.25">
      <c r="B1557" s="494" t="s">
        <v>314</v>
      </c>
      <c r="C1557" s="364" t="s">
        <v>284</v>
      </c>
      <c r="D1557" s="364">
        <v>202011</v>
      </c>
      <c r="E1557" s="373" t="s">
        <v>280</v>
      </c>
      <c r="F1557" s="370" t="s">
        <v>291</v>
      </c>
      <c r="G1557" s="373" t="s">
        <v>296</v>
      </c>
      <c r="H1557" s="373">
        <v>10</v>
      </c>
      <c r="I1557" s="373" t="s">
        <v>281</v>
      </c>
      <c r="J1557" s="373" t="s">
        <v>281</v>
      </c>
      <c r="K1557" s="194" t="s">
        <v>782</v>
      </c>
      <c r="L1557" s="364" t="s">
        <v>999</v>
      </c>
      <c r="M1557" s="364" t="s">
        <v>324</v>
      </c>
      <c r="N1557" s="364" t="s">
        <v>318</v>
      </c>
      <c r="O1557" s="373" t="s">
        <v>321</v>
      </c>
      <c r="P1557" s="364">
        <v>4</v>
      </c>
      <c r="Q1557" s="364">
        <v>0</v>
      </c>
      <c r="R1557" s="369">
        <v>4</v>
      </c>
      <c r="S1557" s="364">
        <v>6</v>
      </c>
      <c r="T1557" s="8"/>
      <c r="U1557" s="374">
        <v>14</v>
      </c>
      <c r="V1557" s="370">
        <v>21887665</v>
      </c>
      <c r="W1557" s="373" t="s">
        <v>152</v>
      </c>
      <c r="X1557" s="364" t="s">
        <v>321</v>
      </c>
      <c r="Y1557" s="364"/>
      <c r="Z1557" s="364"/>
      <c r="AA1557" s="364"/>
      <c r="AB1557" s="370"/>
      <c r="AC1557" s="364"/>
      <c r="AD1557" s="369"/>
      <c r="AE1557" s="370"/>
      <c r="AF1557" s="370"/>
      <c r="AG1557" s="364" t="s">
        <v>559</v>
      </c>
      <c r="AH1557" s="364">
        <v>2</v>
      </c>
      <c r="AI1557" s="364">
        <v>20</v>
      </c>
      <c r="AJ1557" s="364">
        <v>10</v>
      </c>
      <c r="AK1557" s="364">
        <v>23</v>
      </c>
      <c r="AL1557" s="364">
        <v>30</v>
      </c>
      <c r="AM1557" s="22">
        <f t="shared" si="751"/>
        <v>4</v>
      </c>
      <c r="AN1557" s="104">
        <f t="shared" si="752"/>
        <v>0.84027777777777779</v>
      </c>
      <c r="AO1557" s="104">
        <f t="shared" si="753"/>
        <v>0.97916666666666674</v>
      </c>
      <c r="AP1557" s="22" t="str" cm="1">
        <f t="array" ref="AP1557">IF(W1557="","",IF(SUMPRODUCT((W1557=$W$7:$W$2042)*(AH1557=$AH$7:$AH$2042)*(AN1557=$AN$7:$AN$2042)*(AO1557=$AO$7:$AO$2042)*(ROW($W$7:$W$2042)&lt;&gt;ROW(W1557))*((R1557=0)*($R$7:$R$2042&gt;0)+(R1557&gt;0)*($R$7:$R$2042=0)))&gt;0,"SALONES UNIDOS",IF(SUMPRODUCT((W1557=$W$7:$W$2042)*(AH1557=$AH$7:$AH$2042)*((AN1557&lt;$AO$7:$AO$2042)*(AO1557&gt;$AN$7:$AN$2042))*(ROW($W$7:$W$2042)&lt;&gt;ROW(W1557)))&gt;0,"Cruzado","Sin cruce")))</f>
        <v>Sin cruce</v>
      </c>
      <c r="AQ1557" s="104"/>
      <c r="AR1557" s="104"/>
      <c r="AS1557" s="22"/>
      <c r="AT1557" s="22"/>
      <c r="AU1557" s="361" t="str" cm="1">
        <f t="array" ref="AU1557">IF(AB1557="","",IF(SUMPRODUCT((AB1557=$AB$989:$AB$1558)*(AH1557=$AH$989:$AH$1558)*(AQ1557=$AQ$989:$AQ$1558)*(AR1557=$AR$989:$AR$1558)*(ROW($AB$989:$AB$1558)&lt;&gt;ROW(AB1557))*((R1557=0)*($R$989:$R$1558&gt;0)+(R1557&gt;0)*($R$989:$R$1558=0)))&gt;0,"SALONES UNIDOS",IF(SUMPRODUCT((AB1557=$AB$989:$AB$1558)*(AH1557=$AH$989:$AH$1558)*((AQ1557&lt;$AR$989:$AR$1558)*(AR1557&gt;$AQ$989:$AQ$1558))*(ROW($AB$989:$AB$1558)&lt;&gt;ROW(AB1557)))&gt;0,"Cruzado","Sin cruce")))</f>
        <v/>
      </c>
      <c r="AV1557" s="361" t="str" cm="1">
        <f t="array" ref="AV1557">IF(AD1557="","",IF(SUMPRODUCT((AD1557=$AD$989:$AD$1558)*(AH1557=$AH$989:$AH$1558)*(AS1557=$AS$989:$AS$1558)*(AT1557=$AT$989:$AT$1558)*(ROW($AD$989:$AD$1558)&lt;&gt;ROW(AD1557))*((R1557=0)*($R$989:$R$1558&gt;0)+(R1557&gt;0)*($R$989:$R$1558=0)))&gt;0,"SALONES UNIDOS",IF(SUMPRODUCT((AD1557=$AD$989:$AD$1558)*(AH1557=$AH$989:$AH$1558)*((AS1557&lt;$AT$989:$AT$1558)*(AT1557&gt;$AS$989:$AS$1558))*(ROW($AD$989:$AD$1558)&lt;&gt;ROW(AD1557)))&gt;0,"Cruzado","Sin cruce")))</f>
        <v/>
      </c>
      <c r="AW1557" s="104" t="str">
        <f t="shared" si="754"/>
        <v>PS10PRINCIPALB</v>
      </c>
      <c r="AX1557" s="104" t="str" cm="1">
        <f t="array" ref="AX1557">IF(AW1557="","",IF(SUMPRODUCT((AW1557=$AW$7:$AW$2042)*(AH1557=$AH$7:$AH$2042)*(AN1557=$AN$7:$AN$2042)*(AO1557=$AO$7:$AO$2042)*(ROW($AW$7:$AW$2042)&lt;&gt;ROW(AW1557))*((R1557=0)*($R$7:$R$2042&gt;0)+(R1557&gt;0)*($R$7:$R$2042=0)))&gt;0,"SALONES UNIDOS",IF(SUMPRODUCT((AW1557=$AW$7:$AW$2042)*(AH1557=$AH$7:$AH$2042)*((AN1557&lt;$AO$7:$AO$2042)*(AO1557&gt;$AN$7:$AN$2042))*(ROW($AW$7:$AW$2042)&lt;&gt;ROW(AW1557)))&gt;0,"Cruzado","Sin cruce")))</f>
        <v>Sin cruce</v>
      </c>
    </row>
    <row r="1558" spans="2:50" ht="19.8" hidden="1" customHeight="1" x14ac:dyDescent="0.25">
      <c r="B1558" s="494" t="s">
        <v>314</v>
      </c>
      <c r="C1558" s="364" t="s">
        <v>284</v>
      </c>
      <c r="D1558" s="364">
        <v>202011</v>
      </c>
      <c r="E1558" s="373" t="s">
        <v>280</v>
      </c>
      <c r="F1558" s="370" t="s">
        <v>291</v>
      </c>
      <c r="G1558" s="373" t="s">
        <v>296</v>
      </c>
      <c r="H1558" s="373">
        <v>10</v>
      </c>
      <c r="I1558" s="373" t="s">
        <v>281</v>
      </c>
      <c r="J1558" s="373" t="s">
        <v>281</v>
      </c>
      <c r="K1558" s="194" t="s">
        <v>782</v>
      </c>
      <c r="L1558" s="364" t="s">
        <v>999</v>
      </c>
      <c r="M1558" s="364" t="s">
        <v>324</v>
      </c>
      <c r="N1558" s="364" t="s">
        <v>318</v>
      </c>
      <c r="O1558" s="373" t="s">
        <v>321</v>
      </c>
      <c r="P1558" s="364">
        <v>0</v>
      </c>
      <c r="Q1558" s="364">
        <v>4</v>
      </c>
      <c r="R1558" s="369">
        <v>4</v>
      </c>
      <c r="S1558" s="364">
        <v>6</v>
      </c>
      <c r="T1558" s="8"/>
      <c r="U1558" s="374">
        <v>14</v>
      </c>
      <c r="V1558" s="370">
        <v>21887665</v>
      </c>
      <c r="W1558" s="373" t="s">
        <v>152</v>
      </c>
      <c r="X1558" s="364" t="s">
        <v>321</v>
      </c>
      <c r="Y1558" s="364"/>
      <c r="Z1558" s="364"/>
      <c r="AA1558" s="364"/>
      <c r="AB1558" s="370"/>
      <c r="AC1558" s="364"/>
      <c r="AD1558" s="369"/>
      <c r="AE1558" s="370"/>
      <c r="AF1558" s="370"/>
      <c r="AG1558" s="364" t="s">
        <v>301</v>
      </c>
      <c r="AH1558" s="364">
        <v>3</v>
      </c>
      <c r="AI1558" s="364">
        <v>20</v>
      </c>
      <c r="AJ1558" s="364">
        <v>10</v>
      </c>
      <c r="AK1558" s="364">
        <v>23</v>
      </c>
      <c r="AL1558" s="364">
        <v>30</v>
      </c>
      <c r="AM1558" s="22">
        <f t="shared" si="743"/>
        <v>4</v>
      </c>
      <c r="AN1558" s="104">
        <f t="shared" si="739"/>
        <v>0.84027777777777779</v>
      </c>
      <c r="AO1558" s="104">
        <f t="shared" si="740"/>
        <v>0.97916666666666674</v>
      </c>
      <c r="AP1558" s="22" t="str" cm="1">
        <f t="array" ref="AP1558">IF(W1558="","",IF(SUMPRODUCT((W1558=$W$7:$W$2042)*(AH1558=$AH$7:$AH$2042)*(AN1558=$AN$7:$AN$2042)*(AO1558=$AO$7:$AO$2042)*(ROW($W$7:$W$2042)&lt;&gt;ROW(W1558))*((R1558=0)*($R$7:$R$2042&gt;0)+(R1558&gt;0)*($R$7:$R$2042=0)))&gt;0,"SALONES UNIDOS",IF(SUMPRODUCT((W1558=$W$7:$W$2042)*(AH1558=$AH$7:$AH$2042)*((AN1558&lt;$AO$7:$AO$2042)*(AO1558&gt;$AN$7:$AN$2042))*(ROW($W$7:$W$2042)&lt;&gt;ROW(W1558)))&gt;0,"Cruzado","Sin cruce")))</f>
        <v>Sin cruce</v>
      </c>
      <c r="AQ1558" s="104"/>
      <c r="AR1558" s="104"/>
      <c r="AS1558" s="22"/>
      <c r="AT1558" s="22"/>
      <c r="AU1558" s="361" t="str" cm="1">
        <f t="array" ref="AU1558">IF(AB1558="","",IF(SUMPRODUCT((AB1558=$AB$989:$AB$1558)*(AH1558=$AH$989:$AH$1558)*(AQ1558=$AQ$989:$AQ$1558)*(AR1558=$AR$989:$AR$1558)*(ROW($AB$989:$AB$1558)&lt;&gt;ROW(AB1558))*((R1558=0)*($R$989:$R$1558&gt;0)+(R1558&gt;0)*($R$989:$R$1558=0)))&gt;0,"SALONES UNIDOS",IF(SUMPRODUCT((AB1558=$AB$989:$AB$1558)*(AH1558=$AH$989:$AH$1558)*((AQ1558&lt;$AR$989:$AR$1558)*(AR1558&gt;$AQ$989:$AQ$1558))*(ROW($AB$989:$AB$1558)&lt;&gt;ROW(AB1558)))&gt;0,"Cruzado","Sin cruce")))</f>
        <v/>
      </c>
      <c r="AV1558" s="361" t="str" cm="1">
        <f t="array" ref="AV1558">IF(AD1558="","",IF(SUMPRODUCT((AD1558=$AD$989:$AD$1558)*(AH1558=$AH$989:$AH$1558)*(AS1558=$AS$989:$AS$1558)*(AT1558=$AT$989:$AT$1558)*(ROW($AD$989:$AD$1558)&lt;&gt;ROW(AD1558))*((R1558=0)*($R$989:$R$1558&gt;0)+(R1558&gt;0)*($R$989:$R$1558=0)))&gt;0,"SALONES UNIDOS",IF(SUMPRODUCT((AD1558=$AD$989:$AD$1558)*(AH1558=$AH$989:$AH$1558)*((AS1558&lt;$AT$989:$AT$1558)*(AT1558&gt;$AS$989:$AS$1558))*(ROW($AD$989:$AD$1558)&lt;&gt;ROW(AD1558)))&gt;0,"Cruzado","Sin cruce")))</f>
        <v/>
      </c>
      <c r="AW1558" s="104" t="str">
        <f t="shared" si="744"/>
        <v>PS10PRINCIPALB</v>
      </c>
      <c r="AX1558" s="104" t="str" cm="1">
        <f t="array" ref="AX1558">IF(AW1558="","",IF(SUMPRODUCT((AW1558=$AW$7:$AW$2042)*(AH1558=$AH$7:$AH$2042)*(AN1558=$AN$7:$AN$2042)*(AO1558=$AO$7:$AO$2042)*(ROW($AW$7:$AW$2042)&lt;&gt;ROW(AW1558))*((R1558=0)*($R$7:$R$2042&gt;0)+(R1558&gt;0)*($R$7:$R$2042=0)))&gt;0,"SALONES UNIDOS",IF(SUMPRODUCT((AW1558=$AW$7:$AW$2042)*(AH1558=$AH$7:$AH$2042)*((AN1558&lt;$AO$7:$AO$2042)*(AO1558&gt;$AN$7:$AN$2042))*(ROW($AW$7:$AW$2042)&lt;&gt;ROW(AW1558)))&gt;0,"Cruzado","Sin cruce")))</f>
        <v>Sin cruce</v>
      </c>
    </row>
    <row r="1559" spans="2:50" ht="19.8" hidden="1" customHeight="1" x14ac:dyDescent="0.25">
      <c r="B1559" s="494" t="s">
        <v>314</v>
      </c>
      <c r="C1559" s="364" t="s">
        <v>969</v>
      </c>
      <c r="D1559" s="364">
        <v>20261</v>
      </c>
      <c r="E1559" s="373" t="s">
        <v>302</v>
      </c>
      <c r="F1559" s="370" t="s">
        <v>291</v>
      </c>
      <c r="G1559" s="373" t="s">
        <v>292</v>
      </c>
      <c r="H1559" s="373">
        <v>1</v>
      </c>
      <c r="I1559" s="373" t="s">
        <v>278</v>
      </c>
      <c r="J1559" s="373" t="s">
        <v>278</v>
      </c>
      <c r="K1559" s="194" t="s">
        <v>787</v>
      </c>
      <c r="L1559" s="364" t="s">
        <v>377</v>
      </c>
      <c r="M1559" s="364" t="s">
        <v>324</v>
      </c>
      <c r="N1559" s="364" t="s">
        <v>318</v>
      </c>
      <c r="O1559" s="373" t="s">
        <v>315</v>
      </c>
      <c r="P1559" s="364">
        <v>2</v>
      </c>
      <c r="Q1559" s="364">
        <v>0</v>
      </c>
      <c r="R1559" s="369">
        <v>2</v>
      </c>
      <c r="S1559" s="364">
        <v>3</v>
      </c>
      <c r="T1559" s="8"/>
      <c r="U1559" s="374">
        <v>40</v>
      </c>
      <c r="V1559" s="370">
        <v>41347751</v>
      </c>
      <c r="W1559" s="373" t="s">
        <v>146</v>
      </c>
      <c r="X1559" s="364" t="s">
        <v>315</v>
      </c>
      <c r="Y1559" s="364"/>
      <c r="Z1559" s="364"/>
      <c r="AA1559" s="364"/>
      <c r="AB1559" s="364" t="s">
        <v>873</v>
      </c>
      <c r="AC1559" s="364"/>
      <c r="AD1559" s="369"/>
      <c r="AE1559" s="370"/>
      <c r="AF1559" s="370"/>
      <c r="AG1559" s="370" t="s">
        <v>559</v>
      </c>
      <c r="AH1559" s="364">
        <v>1</v>
      </c>
      <c r="AI1559" s="364">
        <v>8</v>
      </c>
      <c r="AJ1559" s="364">
        <v>30</v>
      </c>
      <c r="AK1559" s="364">
        <v>10</v>
      </c>
      <c r="AL1559" s="364">
        <v>10</v>
      </c>
      <c r="AM1559" s="22">
        <f t="shared" si="743"/>
        <v>2</v>
      </c>
      <c r="AN1559" s="104">
        <f t="shared" si="739"/>
        <v>0.35416666666666663</v>
      </c>
      <c r="AO1559" s="104">
        <f t="shared" si="740"/>
        <v>0.4236111111111111</v>
      </c>
      <c r="AP1559" s="22" t="str" cm="1">
        <f t="array" ref="AP1559">IF(W1559="","",IF(SUMPRODUCT((W1559=$W$7:$W$2042)*(AH1559=$AH$7:$AH$2042)*(AN1559=$AN$7:$AN$2042)*(AO1559=$AO$7:$AO$2042)*(ROW($W$7:$W$2042)&lt;&gt;ROW(W1559))*((R1559=0)*($R$7:$R$2042&gt;0)+(R1559&gt;0)*($R$7:$R$2042=0)))&gt;0,"SALONES UNIDOS",IF(SUMPRODUCT((W1559=$W$7:$W$2042)*(AH1559=$AH$7:$AH$2042)*((AN1559&lt;$AO$7:$AO$2042)*(AO1559&gt;$AN$7:$AN$2042))*(ROW($W$7:$W$2042)&lt;&gt;ROW(W1559)))&gt;0,"Cruzado","Sin cruce")))</f>
        <v>Sin cruce</v>
      </c>
      <c r="AQ1559" s="104">
        <f>AN1559</f>
        <v>0.35416666666666663</v>
      </c>
      <c r="AR1559" s="104">
        <f>AO1559</f>
        <v>0.4236111111111111</v>
      </c>
      <c r="AS1559" s="22"/>
      <c r="AT1559" s="22"/>
      <c r="AU1559" s="362" t="str" cm="1">
        <f t="array" ref="AU1559">IF(AB1559="","",IF(SUMPRODUCT((AB1559=$AB$1559:$AB$1936)*(AH1559=$AH$1559:$AH$1936)*(AQ1559=$AQ$1559:$AQ$1936)*(AR1559=$AR$1559:$AR$1936)*(ROW($AB$1559:$AB$1936)&lt;&gt;ROW(AB1559))*((R1559=0)*($R$1559:$R$1936&gt;0)+(R1559&gt;0)*($R$1559:$R$1936=0)))&gt;0,"SALONES UNIDOS",IF(SUMPRODUCT((AB1559=$AB$1559:$AB$1936)*(AH1559=$AH$1559:$AH$1936)*((AQ1559&lt;$AR$1559:$AR$1936)*(AR1559&gt;$AQ$1559:$AQ$1936))*(ROW($AB$1559:$AB$1936)&lt;&gt;ROW(AB1559)))&gt;0,"Cruzado","Sin cruce")))</f>
        <v>Sin cruce</v>
      </c>
      <c r="AV1559" s="362" t="str" cm="1">
        <f t="array" ref="AV1559">IF(AD1559="","",IF(SUMPRODUCT((AD1559=$AD$1559:$AD$1936)*(AH1559=$AH$1559:$AH$1936)*(AS1559=$AS$1559:$AS$1936)*(AT1559=$AT$1559:$AT$1936)*(ROW($AD$1559:$AD$1936)&lt;&gt;ROW(AD1559))*((R1559=0)*($R$1559:$R$1936&gt;0)+(R1559&gt;0)*($R$1559:$R$1936=0)))&gt;0,"SALONES UNIDOS",IF(SUMPRODUCT((AD1559=$AD$1559:$AD$1936)*(AH1559=$AH$1559:$AH$1936)*((AS1559&lt;$AT$1559:$AT$1936)*(AT1559&gt;$AS$1559:$AS$1936))*(ROW($AD$1559:$AD$1936)&lt;&gt;ROW(AD1559)))&gt;0,"Cruzado","Sin cruce")))</f>
        <v/>
      </c>
      <c r="AW1559" s="104" t="str">
        <f t="shared" si="744"/>
        <v>MH1SUNAMPEA</v>
      </c>
      <c r="AX1559" s="104" t="str" cm="1">
        <f t="array" ref="AX1559">IF(AW1559="","",IF(SUMPRODUCT((AW1559=$AW$7:$AW$2042)*(AH1559=$AH$7:$AH$2042)*(AN1559=$AN$7:$AN$2042)*(AO1559=$AO$7:$AO$2042)*(ROW($AW$7:$AW$2042)&lt;&gt;ROW(AW1559))*((R1559=0)*($R$7:$R$2042&gt;0)+(R1559&gt;0)*($R$7:$R$2042=0)))&gt;0,"SALONES UNIDOS",IF(SUMPRODUCT((AW1559=$AW$7:$AW$2042)*(AH1559=$AH$7:$AH$2042)*((AN1559&lt;$AO$7:$AO$2042)*(AO1559&gt;$AN$7:$AN$2042))*(ROW($AW$7:$AW$2042)&lt;&gt;ROW(AW1559)))&gt;0,"Cruzado","Sin cruce")))</f>
        <v>Sin cruce</v>
      </c>
    </row>
    <row r="1560" spans="2:50" ht="19.8" hidden="1" customHeight="1" x14ac:dyDescent="0.25">
      <c r="B1560" s="494" t="s">
        <v>314</v>
      </c>
      <c r="C1560" s="364" t="s">
        <v>969</v>
      </c>
      <c r="D1560" s="364">
        <v>20261</v>
      </c>
      <c r="E1560" s="373" t="s">
        <v>302</v>
      </c>
      <c r="F1560" s="370" t="s">
        <v>291</v>
      </c>
      <c r="G1560" s="373" t="s">
        <v>292</v>
      </c>
      <c r="H1560" s="373">
        <v>1</v>
      </c>
      <c r="I1560" s="373" t="s">
        <v>552</v>
      </c>
      <c r="J1560" s="373" t="s">
        <v>278</v>
      </c>
      <c r="K1560" s="194" t="s">
        <v>787</v>
      </c>
      <c r="L1560" s="364" t="s">
        <v>377</v>
      </c>
      <c r="M1560" s="364" t="s">
        <v>324</v>
      </c>
      <c r="N1560" s="364" t="s">
        <v>318</v>
      </c>
      <c r="O1560" s="373" t="s">
        <v>315</v>
      </c>
      <c r="P1560" s="364">
        <v>0</v>
      </c>
      <c r="Q1560" s="364">
        <v>2</v>
      </c>
      <c r="R1560" s="369">
        <v>2</v>
      </c>
      <c r="S1560" s="364">
        <v>3</v>
      </c>
      <c r="T1560" s="8"/>
      <c r="U1560" s="374">
        <v>20</v>
      </c>
      <c r="V1560" s="370">
        <v>41347751</v>
      </c>
      <c r="W1560" s="373" t="s">
        <v>146</v>
      </c>
      <c r="X1560" s="364" t="s">
        <v>315</v>
      </c>
      <c r="Y1560" s="364"/>
      <c r="Z1560" s="364"/>
      <c r="AA1560" s="364"/>
      <c r="AB1560" s="370"/>
      <c r="AC1560" s="364"/>
      <c r="AD1560" s="364" t="s">
        <v>874</v>
      </c>
      <c r="AE1560" s="370"/>
      <c r="AF1560" s="370"/>
      <c r="AG1560" s="370" t="s">
        <v>301</v>
      </c>
      <c r="AH1560" s="364">
        <v>1</v>
      </c>
      <c r="AI1560" s="364">
        <v>10</v>
      </c>
      <c r="AJ1560" s="364">
        <v>10</v>
      </c>
      <c r="AK1560" s="364">
        <v>11</v>
      </c>
      <c r="AL1560" s="364">
        <v>50</v>
      </c>
      <c r="AM1560" s="22">
        <f t="shared" si="743"/>
        <v>2</v>
      </c>
      <c r="AN1560" s="104">
        <f t="shared" si="739"/>
        <v>0.4236111111111111</v>
      </c>
      <c r="AO1560" s="104">
        <f t="shared" si="740"/>
        <v>0.49305555555555552</v>
      </c>
      <c r="AP1560" s="22" t="str" cm="1">
        <f t="array" ref="AP1560">IF(W1560="","",IF(SUMPRODUCT((W1560=$W$7:$W$2042)*(AH1560=$AH$7:$AH$2042)*(AN1560=$AN$7:$AN$2042)*(AO1560=$AO$7:$AO$2042)*(ROW($W$7:$W$2042)&lt;&gt;ROW(W1560))*((R1560=0)*($R$7:$R$2042&gt;0)+(R1560&gt;0)*($R$7:$R$2042=0)))&gt;0,"SALONES UNIDOS",IF(SUMPRODUCT((W1560=$W$7:$W$2042)*(AH1560=$AH$7:$AH$2042)*((AN1560&lt;$AO$7:$AO$2042)*(AO1560&gt;$AN$7:$AN$2042))*(ROW($W$7:$W$2042)&lt;&gt;ROW(W1560)))&gt;0,"Cruzado","Sin cruce")))</f>
        <v>Sin cruce</v>
      </c>
      <c r="AQ1560" s="22"/>
      <c r="AR1560" s="22"/>
      <c r="AS1560" s="104">
        <f t="shared" ref="AS1560:AS1561" si="755">AN1560</f>
        <v>0.4236111111111111</v>
      </c>
      <c r="AT1560" s="104">
        <f t="shared" ref="AT1560:AT1561" si="756">AO1560</f>
        <v>0.49305555555555552</v>
      </c>
      <c r="AU1560" s="362" t="str" cm="1">
        <f t="array" ref="AU1560">IF(AB1560="","",IF(SUMPRODUCT((AB1560=$AB$1559:$AB$1936)*(AH1560=$AH$1559:$AH$1936)*(AQ1560=$AQ$1559:$AQ$1936)*(AR1560=$AR$1559:$AR$1936)*(ROW($AB$1559:$AB$1936)&lt;&gt;ROW(AB1560))*((R1560=0)*($R$1559:$R$1936&gt;0)+(R1560&gt;0)*($R$1559:$R$1936=0)))&gt;0,"SALONES UNIDOS",IF(SUMPRODUCT((AB1560=$AB$1559:$AB$1936)*(AH1560=$AH$1559:$AH$1936)*((AQ1560&lt;$AR$1559:$AR$1936)*(AR1560&gt;$AQ$1559:$AQ$1936))*(ROW($AB$1559:$AB$1936)&lt;&gt;ROW(AB1560)))&gt;0,"Cruzado","Sin cruce")))</f>
        <v/>
      </c>
      <c r="AV1560" s="362" t="str" cm="1">
        <f t="array" ref="AV1560">IF(AD1560="","",IF(SUMPRODUCT((AD1560=$AD$1559:$AD$1936)*(AH1560=$AH$1559:$AH$1936)*(AS1560=$AS$1559:$AS$1936)*(AT1560=$AT$1559:$AT$1936)*(ROW($AD$1559:$AD$1936)&lt;&gt;ROW(AD1560))*((R1560=0)*($R$1559:$R$1936&gt;0)+(R1560&gt;0)*($R$1559:$R$1936=0)))&gt;0,"SALONES UNIDOS",IF(SUMPRODUCT((AD1560=$AD$1559:$AD$1936)*(AH1560=$AH$1559:$AH$1936)*((AS1560&lt;$AT$1559:$AT$1936)*(AT1560&gt;$AS$1559:$AS$1936))*(ROW($AD$1559:$AD$1936)&lt;&gt;ROW(AD1560)))&gt;0,"Cruzado","Sin cruce")))</f>
        <v>Sin cruce</v>
      </c>
      <c r="AW1560" s="104" t="str">
        <f t="shared" si="744"/>
        <v>MH1SUNAMPEA</v>
      </c>
      <c r="AX1560" s="104" t="str" cm="1">
        <f t="array" ref="AX1560">IF(AW1560="","",IF(SUMPRODUCT((AW1560=$AW$7:$AW$2042)*(AH1560=$AH$7:$AH$2042)*(AN1560=$AN$7:$AN$2042)*(AO1560=$AO$7:$AO$2042)*(ROW($AW$7:$AW$2042)&lt;&gt;ROW(AW1560))*((R1560=0)*($R$7:$R$2042&gt;0)+(R1560&gt;0)*($R$7:$R$2042=0)))&gt;0,"SALONES UNIDOS",IF(SUMPRODUCT((AW1560=$AW$7:$AW$2042)*(AH1560=$AH$7:$AH$2042)*((AN1560&lt;$AO$7:$AO$2042)*(AO1560&gt;$AN$7:$AN$2042))*(ROW($AW$7:$AW$2042)&lt;&gt;ROW(AW1560)))&gt;0,"Cruzado","Sin cruce")))</f>
        <v>Sin cruce</v>
      </c>
    </row>
    <row r="1561" spans="2:50" ht="19.8" hidden="1" customHeight="1" x14ac:dyDescent="0.25">
      <c r="B1561" s="494" t="s">
        <v>314</v>
      </c>
      <c r="C1561" s="364" t="s">
        <v>969</v>
      </c>
      <c r="D1561" s="364">
        <v>20261</v>
      </c>
      <c r="E1561" s="373" t="s">
        <v>302</v>
      </c>
      <c r="F1561" s="370" t="s">
        <v>291</v>
      </c>
      <c r="G1561" s="373" t="s">
        <v>292</v>
      </c>
      <c r="H1561" s="373">
        <v>1</v>
      </c>
      <c r="I1561" s="373" t="s">
        <v>560</v>
      </c>
      <c r="J1561" s="373" t="s">
        <v>278</v>
      </c>
      <c r="K1561" s="194" t="s">
        <v>787</v>
      </c>
      <c r="L1561" s="364" t="s">
        <v>377</v>
      </c>
      <c r="M1561" s="364" t="s">
        <v>324</v>
      </c>
      <c r="N1561" s="364" t="s">
        <v>318</v>
      </c>
      <c r="O1561" s="373" t="s">
        <v>315</v>
      </c>
      <c r="P1561" s="364">
        <v>0</v>
      </c>
      <c r="Q1561" s="364">
        <v>2</v>
      </c>
      <c r="R1561" s="369">
        <v>2</v>
      </c>
      <c r="S1561" s="364">
        <v>3</v>
      </c>
      <c r="T1561" s="8"/>
      <c r="U1561" s="374">
        <v>20</v>
      </c>
      <c r="V1561" s="370">
        <v>41347751</v>
      </c>
      <c r="W1561" s="373" t="s">
        <v>146</v>
      </c>
      <c r="X1561" s="364" t="s">
        <v>315</v>
      </c>
      <c r="Y1561" s="364"/>
      <c r="Z1561" s="364"/>
      <c r="AA1561" s="364"/>
      <c r="AB1561" s="370"/>
      <c r="AC1561" s="364"/>
      <c r="AD1561" s="364" t="s">
        <v>874</v>
      </c>
      <c r="AE1561" s="370"/>
      <c r="AF1561" s="370"/>
      <c r="AG1561" s="370" t="s">
        <v>301</v>
      </c>
      <c r="AH1561" s="364">
        <v>1</v>
      </c>
      <c r="AI1561" s="364">
        <v>11</v>
      </c>
      <c r="AJ1561" s="364">
        <v>50</v>
      </c>
      <c r="AK1561" s="364">
        <v>13</v>
      </c>
      <c r="AL1561" s="364">
        <v>30</v>
      </c>
      <c r="AM1561" s="22">
        <f t="shared" si="743"/>
        <v>2</v>
      </c>
      <c r="AN1561" s="104">
        <f t="shared" si="739"/>
        <v>0.49305555555555552</v>
      </c>
      <c r="AO1561" s="104">
        <f t="shared" si="740"/>
        <v>0.5625</v>
      </c>
      <c r="AP1561" s="22" t="str" cm="1">
        <f t="array" ref="AP1561">IF(W1561="","",IF(SUMPRODUCT((W1561=$W$7:$W$2042)*(AH1561=$AH$7:$AH$2042)*(AN1561=$AN$7:$AN$2042)*(AO1561=$AO$7:$AO$2042)*(ROW($W$7:$W$2042)&lt;&gt;ROW(W1561))*((R1561=0)*($R$7:$R$2042&gt;0)+(R1561&gt;0)*($R$7:$R$2042=0)))&gt;0,"SALONES UNIDOS",IF(SUMPRODUCT((W1561=$W$7:$W$2042)*(AH1561=$AH$7:$AH$2042)*((AN1561&lt;$AO$7:$AO$2042)*(AO1561&gt;$AN$7:$AN$2042))*(ROW($W$7:$W$2042)&lt;&gt;ROW(W1561)))&gt;0,"Cruzado","Sin cruce")))</f>
        <v>Sin cruce</v>
      </c>
      <c r="AQ1561" s="22"/>
      <c r="AR1561" s="22"/>
      <c r="AS1561" s="104">
        <f t="shared" si="755"/>
        <v>0.49305555555555552</v>
      </c>
      <c r="AT1561" s="104">
        <f t="shared" si="756"/>
        <v>0.5625</v>
      </c>
      <c r="AU1561" s="362" t="str" cm="1">
        <f t="array" ref="AU1561">IF(AB1561="","",IF(SUMPRODUCT((AB1561=$AB$1559:$AB$1936)*(AH1561=$AH$1559:$AH$1936)*(AQ1561=$AQ$1559:$AQ$1936)*(AR1561=$AR$1559:$AR$1936)*(ROW($AB$1559:$AB$1936)&lt;&gt;ROW(AB1561))*((R1561=0)*($R$1559:$R$1936&gt;0)+(R1561&gt;0)*($R$1559:$R$1936=0)))&gt;0,"SALONES UNIDOS",IF(SUMPRODUCT((AB1561=$AB$1559:$AB$1936)*(AH1561=$AH$1559:$AH$1936)*((AQ1561&lt;$AR$1559:$AR$1936)*(AR1561&gt;$AQ$1559:$AQ$1936))*(ROW($AB$1559:$AB$1936)&lt;&gt;ROW(AB1561)))&gt;0,"Cruzado","Sin cruce")))</f>
        <v/>
      </c>
      <c r="AV1561" s="362" t="str" cm="1">
        <f t="array" ref="AV1561">IF(AD1561="","",IF(SUMPRODUCT((AD1561=$AD$1559:$AD$1936)*(AH1561=$AH$1559:$AH$1936)*(AS1561=$AS$1559:$AS$1936)*(AT1561=$AT$1559:$AT$1936)*(ROW($AD$1559:$AD$1936)&lt;&gt;ROW(AD1561))*((R1561=0)*($R$1559:$R$1936&gt;0)+(R1561&gt;0)*($R$1559:$R$1936=0)))&gt;0,"SALONES UNIDOS",IF(SUMPRODUCT((AD1561=$AD$1559:$AD$1936)*(AH1561=$AH$1559:$AH$1936)*((AS1561&lt;$AT$1559:$AT$1936)*(AT1561&gt;$AS$1559:$AS$1936))*(ROW($AD$1559:$AD$1936)&lt;&gt;ROW(AD1561)))&gt;0,"Cruzado","Sin cruce")))</f>
        <v>Sin cruce</v>
      </c>
      <c r="AW1561" s="104" t="str">
        <f t="shared" si="744"/>
        <v>MH1SUNAMPEA</v>
      </c>
      <c r="AX1561" s="104" t="str" cm="1">
        <f t="array" ref="AX1561">IF(AW1561="","",IF(SUMPRODUCT((AW1561=$AW$7:$AW$2042)*(AH1561=$AH$7:$AH$2042)*(AN1561=$AN$7:$AN$2042)*(AO1561=$AO$7:$AO$2042)*(ROW($AW$7:$AW$2042)&lt;&gt;ROW(AW1561))*((R1561=0)*($R$7:$R$2042&gt;0)+(R1561&gt;0)*($R$7:$R$2042=0)))&gt;0,"SALONES UNIDOS",IF(SUMPRODUCT((AW1561=$AW$7:$AW$2042)*(AH1561=$AH$7:$AH$2042)*((AN1561&lt;$AO$7:$AO$2042)*(AO1561&gt;$AN$7:$AN$2042))*(ROW($AW$7:$AW$2042)&lt;&gt;ROW(AW1561)))&gt;0,"Cruzado","Sin cruce")))</f>
        <v>Sin cruce</v>
      </c>
    </row>
    <row r="1562" spans="2:50" ht="19.8" hidden="1" customHeight="1" x14ac:dyDescent="0.25">
      <c r="B1562" s="494" t="s">
        <v>314</v>
      </c>
      <c r="C1562" s="364" t="s">
        <v>969</v>
      </c>
      <c r="D1562" s="364">
        <v>20261</v>
      </c>
      <c r="E1562" s="373" t="s">
        <v>302</v>
      </c>
      <c r="F1562" s="370" t="s">
        <v>291</v>
      </c>
      <c r="G1562" s="373" t="s">
        <v>292</v>
      </c>
      <c r="H1562" s="373">
        <v>1</v>
      </c>
      <c r="I1562" s="373" t="s">
        <v>278</v>
      </c>
      <c r="J1562" s="373" t="s">
        <v>278</v>
      </c>
      <c r="K1562" s="194" t="s">
        <v>790</v>
      </c>
      <c r="L1562" s="364" t="s">
        <v>562</v>
      </c>
      <c r="M1562" s="364" t="s">
        <v>362</v>
      </c>
      <c r="N1562" s="364" t="s">
        <v>318</v>
      </c>
      <c r="O1562" s="373" t="s">
        <v>315</v>
      </c>
      <c r="P1562" s="364">
        <v>4</v>
      </c>
      <c r="Q1562" s="364">
        <v>0</v>
      </c>
      <c r="R1562" s="369">
        <v>4</v>
      </c>
      <c r="S1562" s="364">
        <v>4</v>
      </c>
      <c r="T1562" s="8"/>
      <c r="U1562" s="374">
        <v>40</v>
      </c>
      <c r="V1562" s="370">
        <v>40364065</v>
      </c>
      <c r="W1562" s="373" t="s">
        <v>5</v>
      </c>
      <c r="X1562" s="364" t="s">
        <v>315</v>
      </c>
      <c r="Y1562" s="364"/>
      <c r="Z1562" s="364"/>
      <c r="AA1562" s="364"/>
      <c r="AB1562" s="364" t="s">
        <v>873</v>
      </c>
      <c r="AC1562" s="364"/>
      <c r="AD1562" s="369"/>
      <c r="AE1562" s="370"/>
      <c r="AF1562" s="370"/>
      <c r="AG1562" s="370" t="s">
        <v>559</v>
      </c>
      <c r="AH1562" s="364">
        <v>3</v>
      </c>
      <c r="AI1562" s="364">
        <v>11</v>
      </c>
      <c r="AJ1562" s="364">
        <v>0</v>
      </c>
      <c r="AK1562" s="364">
        <v>14</v>
      </c>
      <c r="AL1562" s="364">
        <v>20</v>
      </c>
      <c r="AM1562" s="22">
        <f t="shared" si="743"/>
        <v>4</v>
      </c>
      <c r="AN1562" s="104">
        <f t="shared" si="739"/>
        <v>0.45833333333333331</v>
      </c>
      <c r="AO1562" s="104">
        <f t="shared" si="740"/>
        <v>0.59722222222222221</v>
      </c>
      <c r="AP1562" s="22" t="str" cm="1">
        <f t="array" ref="AP1562">IF(W1562="","",IF(SUMPRODUCT((W1562=$W$7:$W$2042)*(AH1562=$AH$7:$AH$2042)*(AN1562=$AN$7:$AN$2042)*(AO1562=$AO$7:$AO$2042)*(ROW($W$7:$W$2042)&lt;&gt;ROW(W1562))*((R1562=0)*($R$7:$R$2042&gt;0)+(R1562&gt;0)*($R$7:$R$2042=0)))&gt;0,"SALONES UNIDOS",IF(SUMPRODUCT((W1562=$W$7:$W$2042)*(AH1562=$AH$7:$AH$2042)*((AN1562&lt;$AO$7:$AO$2042)*(AO1562&gt;$AN$7:$AN$2042))*(ROW($W$7:$W$2042)&lt;&gt;ROW(W1562)))&gt;0,"Cruzado","Sin cruce")))</f>
        <v>Sin cruce</v>
      </c>
      <c r="AQ1562" s="104">
        <f t="shared" ref="AQ1562:AR1567" si="757">AN1562</f>
        <v>0.45833333333333331</v>
      </c>
      <c r="AR1562" s="104">
        <f t="shared" si="757"/>
        <v>0.59722222222222221</v>
      </c>
      <c r="AS1562" s="22"/>
      <c r="AT1562" s="22"/>
      <c r="AU1562" s="362" t="str" cm="1">
        <f t="array" ref="AU1562">IF(AB1562="","",IF(SUMPRODUCT((AB1562=$AB$1559:$AB$1936)*(AH1562=$AH$1559:$AH$1936)*(AQ1562=$AQ$1559:$AQ$1936)*(AR1562=$AR$1559:$AR$1936)*(ROW($AB$1559:$AB$1936)&lt;&gt;ROW(AB1562))*((R1562=0)*($R$1559:$R$1936&gt;0)+(R1562&gt;0)*($R$1559:$R$1936=0)))&gt;0,"SALONES UNIDOS",IF(SUMPRODUCT((AB1562=$AB$1559:$AB$1936)*(AH1562=$AH$1559:$AH$1936)*((AQ1562&lt;$AR$1559:$AR$1936)*(AR1562&gt;$AQ$1559:$AQ$1936))*(ROW($AB$1559:$AB$1936)&lt;&gt;ROW(AB1562)))&gt;0,"Cruzado","Sin cruce")))</f>
        <v>Sin cruce</v>
      </c>
      <c r="AV1562" s="362" t="str" cm="1">
        <f t="array" ref="AV1562">IF(AD1562="","",IF(SUMPRODUCT((AD1562=$AD$1559:$AD$1936)*(AH1562=$AH$1559:$AH$1936)*(AS1562=$AS$1559:$AS$1936)*(AT1562=$AT$1559:$AT$1936)*(ROW($AD$1559:$AD$1936)&lt;&gt;ROW(AD1562))*((R1562=0)*($R$1559:$R$1936&gt;0)+(R1562&gt;0)*($R$1559:$R$1936=0)))&gt;0,"SALONES UNIDOS",IF(SUMPRODUCT((AD1562=$AD$1559:$AD$1936)*(AH1562=$AH$1559:$AH$1936)*((AS1562&lt;$AT$1559:$AT$1936)*(AT1562&gt;$AS$1559:$AS$1936))*(ROW($AD$1559:$AD$1936)&lt;&gt;ROW(AD1562)))&gt;0,"Cruzado","Sin cruce")))</f>
        <v/>
      </c>
      <c r="AW1562" s="104" t="str">
        <f t="shared" si="744"/>
        <v>MH1SUNAMPEA</v>
      </c>
      <c r="AX1562" s="104" t="str" cm="1">
        <f t="array" ref="AX1562">IF(AW1562="","",IF(SUMPRODUCT((AW1562=$AW$7:$AW$2042)*(AH1562=$AH$7:$AH$2042)*(AN1562=$AN$7:$AN$2042)*(AO1562=$AO$7:$AO$2042)*(ROW($AW$7:$AW$2042)&lt;&gt;ROW(AW1562))*((R1562=0)*($R$7:$R$2042&gt;0)+(R1562&gt;0)*($R$7:$R$2042=0)))&gt;0,"SALONES UNIDOS",IF(SUMPRODUCT((AW1562=$AW$7:$AW$2042)*(AH1562=$AH$7:$AH$2042)*((AN1562&lt;$AO$7:$AO$2042)*(AO1562&gt;$AN$7:$AN$2042))*(ROW($AW$7:$AW$2042)&lt;&gt;ROW(AW1562)))&gt;0,"Cruzado","Sin cruce")))</f>
        <v>Sin cruce</v>
      </c>
    </row>
    <row r="1563" spans="2:50" ht="19.8" hidden="1" customHeight="1" x14ac:dyDescent="0.25">
      <c r="B1563" s="494" t="s">
        <v>314</v>
      </c>
      <c r="C1563" s="364" t="s">
        <v>969</v>
      </c>
      <c r="D1563" s="364">
        <v>20261</v>
      </c>
      <c r="E1563" s="373" t="s">
        <v>302</v>
      </c>
      <c r="F1563" s="370" t="s">
        <v>291</v>
      </c>
      <c r="G1563" s="373" t="s">
        <v>292</v>
      </c>
      <c r="H1563" s="373">
        <v>1</v>
      </c>
      <c r="I1563" s="373" t="s">
        <v>278</v>
      </c>
      <c r="J1563" s="373" t="s">
        <v>278</v>
      </c>
      <c r="K1563" s="194" t="s">
        <v>791</v>
      </c>
      <c r="L1563" s="364" t="s">
        <v>1012</v>
      </c>
      <c r="M1563" s="364" t="s">
        <v>324</v>
      </c>
      <c r="N1563" s="364" t="s">
        <v>318</v>
      </c>
      <c r="O1563" s="373" t="s">
        <v>315</v>
      </c>
      <c r="P1563" s="364">
        <v>2</v>
      </c>
      <c r="Q1563" s="364">
        <v>2</v>
      </c>
      <c r="R1563" s="369">
        <v>4</v>
      </c>
      <c r="S1563" s="364">
        <v>3</v>
      </c>
      <c r="T1563" s="8"/>
      <c r="U1563" s="374">
        <v>40</v>
      </c>
      <c r="V1563" s="370">
        <v>6160287</v>
      </c>
      <c r="W1563" s="373" t="s">
        <v>45</v>
      </c>
      <c r="X1563" s="364" t="s">
        <v>315</v>
      </c>
      <c r="Y1563" s="364"/>
      <c r="Z1563" s="364"/>
      <c r="AA1563" s="364"/>
      <c r="AB1563" s="364" t="s">
        <v>873</v>
      </c>
      <c r="AC1563" s="364"/>
      <c r="AD1563" s="369"/>
      <c r="AE1563" s="370"/>
      <c r="AF1563" s="370"/>
      <c r="AG1563" s="370" t="s">
        <v>319</v>
      </c>
      <c r="AH1563" s="364">
        <v>3</v>
      </c>
      <c r="AI1563" s="364">
        <v>7</v>
      </c>
      <c r="AJ1563" s="364">
        <v>40</v>
      </c>
      <c r="AK1563" s="364">
        <v>11</v>
      </c>
      <c r="AL1563" s="364">
        <v>0</v>
      </c>
      <c r="AM1563" s="22">
        <f t="shared" si="743"/>
        <v>4</v>
      </c>
      <c r="AN1563" s="104">
        <f t="shared" si="739"/>
        <v>0.31944444444444448</v>
      </c>
      <c r="AO1563" s="104">
        <f t="shared" si="740"/>
        <v>0.45833333333333331</v>
      </c>
      <c r="AP1563" s="22" t="str" cm="1">
        <f t="array" ref="AP1563">IF(W1563="","",IF(SUMPRODUCT((W1563=$W$7:$W$2042)*(AH1563=$AH$7:$AH$2042)*(AN1563=$AN$7:$AN$2042)*(AO1563=$AO$7:$AO$2042)*(ROW($W$7:$W$2042)&lt;&gt;ROW(W1563))*((R1563=0)*($R$7:$R$2042&gt;0)+(R1563&gt;0)*($R$7:$R$2042=0)))&gt;0,"SALONES UNIDOS",IF(SUMPRODUCT((W1563=$W$7:$W$2042)*(AH1563=$AH$7:$AH$2042)*((AN1563&lt;$AO$7:$AO$2042)*(AO1563&gt;$AN$7:$AN$2042))*(ROW($W$7:$W$2042)&lt;&gt;ROW(W1563)))&gt;0,"Cruzado","Sin cruce")))</f>
        <v>Sin cruce</v>
      </c>
      <c r="AQ1563" s="104">
        <f t="shared" si="757"/>
        <v>0.31944444444444448</v>
      </c>
      <c r="AR1563" s="104">
        <f t="shared" si="757"/>
        <v>0.45833333333333331</v>
      </c>
      <c r="AS1563" s="22"/>
      <c r="AT1563" s="22"/>
      <c r="AU1563" s="362" t="str" cm="1">
        <f t="array" ref="AU1563">IF(AB1563="","",IF(SUMPRODUCT((AB1563=$AB$1559:$AB$1936)*(AH1563=$AH$1559:$AH$1936)*(AQ1563=$AQ$1559:$AQ$1936)*(AR1563=$AR$1559:$AR$1936)*(ROW($AB$1559:$AB$1936)&lt;&gt;ROW(AB1563))*((R1563=0)*($R$1559:$R$1936&gt;0)+(R1563&gt;0)*($R$1559:$R$1936=0)))&gt;0,"SALONES UNIDOS",IF(SUMPRODUCT((AB1563=$AB$1559:$AB$1936)*(AH1563=$AH$1559:$AH$1936)*((AQ1563&lt;$AR$1559:$AR$1936)*(AR1563&gt;$AQ$1559:$AQ$1936))*(ROW($AB$1559:$AB$1936)&lt;&gt;ROW(AB1563)))&gt;0,"Cruzado","Sin cruce")))</f>
        <v>Sin cruce</v>
      </c>
      <c r="AV1563" s="362" t="str" cm="1">
        <f t="array" ref="AV1563">IF(AD1563="","",IF(SUMPRODUCT((AD1563=$AD$1559:$AD$1936)*(AH1563=$AH$1559:$AH$1936)*(AS1563=$AS$1559:$AS$1936)*(AT1563=$AT$1559:$AT$1936)*(ROW($AD$1559:$AD$1936)&lt;&gt;ROW(AD1563))*((R1563=0)*($R$1559:$R$1936&gt;0)+(R1563&gt;0)*($R$1559:$R$1936=0)))&gt;0,"SALONES UNIDOS",IF(SUMPRODUCT((AD1563=$AD$1559:$AD$1936)*(AH1563=$AH$1559:$AH$1936)*((AS1563&lt;$AT$1559:$AT$1936)*(AT1563&gt;$AS$1559:$AS$1936))*(ROW($AD$1559:$AD$1936)&lt;&gt;ROW(AD1563)))&gt;0,"Cruzado","Sin cruce")))</f>
        <v/>
      </c>
      <c r="AW1563" s="104" t="str">
        <f t="shared" si="744"/>
        <v>MH1SUNAMPEA</v>
      </c>
      <c r="AX1563" s="104" t="str" cm="1">
        <f t="array" ref="AX1563">IF(AW1563="","",IF(SUMPRODUCT((AW1563=$AW$7:$AW$2042)*(AH1563=$AH$7:$AH$2042)*(AN1563=$AN$7:$AN$2042)*(AO1563=$AO$7:$AO$2042)*(ROW($AW$7:$AW$2042)&lt;&gt;ROW(AW1563))*((R1563=0)*($R$7:$R$2042&gt;0)+(R1563&gt;0)*($R$7:$R$2042=0)))&gt;0,"SALONES UNIDOS",IF(SUMPRODUCT((AW1563=$AW$7:$AW$2042)*(AH1563=$AH$7:$AH$2042)*((AN1563&lt;$AO$7:$AO$2042)*(AO1563&gt;$AN$7:$AN$2042))*(ROW($AW$7:$AW$2042)&lt;&gt;ROW(AW1563)))&gt;0,"Cruzado","Sin cruce")))</f>
        <v>Sin cruce</v>
      </c>
    </row>
    <row r="1564" spans="2:50" ht="19.8" hidden="1" customHeight="1" x14ac:dyDescent="0.25">
      <c r="B1564" s="494" t="s">
        <v>314</v>
      </c>
      <c r="C1564" s="364" t="s">
        <v>969</v>
      </c>
      <c r="D1564" s="364">
        <v>20261</v>
      </c>
      <c r="E1564" s="373" t="s">
        <v>302</v>
      </c>
      <c r="F1564" s="370" t="s">
        <v>291</v>
      </c>
      <c r="G1564" s="373" t="s">
        <v>292</v>
      </c>
      <c r="H1564" s="373">
        <v>1</v>
      </c>
      <c r="I1564" s="373" t="s">
        <v>278</v>
      </c>
      <c r="J1564" s="373" t="s">
        <v>278</v>
      </c>
      <c r="K1564" s="194" t="s">
        <v>792</v>
      </c>
      <c r="L1564" s="364" t="s">
        <v>667</v>
      </c>
      <c r="M1564" s="364" t="s">
        <v>362</v>
      </c>
      <c r="N1564" s="364" t="s">
        <v>318</v>
      </c>
      <c r="O1564" s="373" t="s">
        <v>315</v>
      </c>
      <c r="P1564" s="364">
        <v>3</v>
      </c>
      <c r="Q1564" s="364">
        <v>2</v>
      </c>
      <c r="R1564" s="369">
        <v>5</v>
      </c>
      <c r="S1564" s="364">
        <v>4</v>
      </c>
      <c r="T1564" s="8"/>
      <c r="U1564" s="374">
        <v>40</v>
      </c>
      <c r="V1564" s="370">
        <v>21881309</v>
      </c>
      <c r="W1564" s="373" t="s">
        <v>138</v>
      </c>
      <c r="X1564" s="364" t="s">
        <v>315</v>
      </c>
      <c r="Y1564" s="364"/>
      <c r="Z1564" s="364"/>
      <c r="AA1564" s="364"/>
      <c r="AB1564" s="364" t="s">
        <v>873</v>
      </c>
      <c r="AC1564" s="364"/>
      <c r="AD1564" s="369"/>
      <c r="AE1564" s="370"/>
      <c r="AF1564" s="370"/>
      <c r="AG1564" s="370" t="s">
        <v>319</v>
      </c>
      <c r="AH1564" s="364">
        <v>5</v>
      </c>
      <c r="AI1564" s="364">
        <v>7</v>
      </c>
      <c r="AJ1564" s="364">
        <v>40</v>
      </c>
      <c r="AK1564" s="364">
        <v>11</v>
      </c>
      <c r="AL1564" s="364">
        <v>50</v>
      </c>
      <c r="AM1564" s="22">
        <f t="shared" si="743"/>
        <v>5</v>
      </c>
      <c r="AN1564" s="104">
        <f t="shared" si="739"/>
        <v>0.31944444444444448</v>
      </c>
      <c r="AO1564" s="104">
        <f t="shared" si="740"/>
        <v>0.49305555555555552</v>
      </c>
      <c r="AP1564" s="22" t="str" cm="1">
        <f t="array" ref="AP1564">IF(W1564="","",IF(SUMPRODUCT((W1564=$W$7:$W$2042)*(AH1564=$AH$7:$AH$2042)*(AN1564=$AN$7:$AN$2042)*(AO1564=$AO$7:$AO$2042)*(ROW($W$7:$W$2042)&lt;&gt;ROW(W1564))*((R1564=0)*($R$7:$R$2042&gt;0)+(R1564&gt;0)*($R$7:$R$2042=0)))&gt;0,"SALONES UNIDOS",IF(SUMPRODUCT((W1564=$W$7:$W$2042)*(AH1564=$AH$7:$AH$2042)*((AN1564&lt;$AO$7:$AO$2042)*(AO1564&gt;$AN$7:$AN$2042))*(ROW($W$7:$W$2042)&lt;&gt;ROW(W1564)))&gt;0,"Cruzado","Sin cruce")))</f>
        <v>Sin cruce</v>
      </c>
      <c r="AQ1564" s="104">
        <f t="shared" si="757"/>
        <v>0.31944444444444448</v>
      </c>
      <c r="AR1564" s="104">
        <f t="shared" si="757"/>
        <v>0.49305555555555552</v>
      </c>
      <c r="AS1564" s="22"/>
      <c r="AT1564" s="22"/>
      <c r="AU1564" s="362" t="str" cm="1">
        <f t="array" ref="AU1564">IF(AB1564="","",IF(SUMPRODUCT((AB1564=$AB$1559:$AB$1936)*(AH1564=$AH$1559:$AH$1936)*(AQ1564=$AQ$1559:$AQ$1936)*(AR1564=$AR$1559:$AR$1936)*(ROW($AB$1559:$AB$1936)&lt;&gt;ROW(AB1564))*((R1564=0)*($R$1559:$R$1936&gt;0)+(R1564&gt;0)*($R$1559:$R$1936=0)))&gt;0,"SALONES UNIDOS",IF(SUMPRODUCT((AB1564=$AB$1559:$AB$1936)*(AH1564=$AH$1559:$AH$1936)*((AQ1564&lt;$AR$1559:$AR$1936)*(AR1564&gt;$AQ$1559:$AQ$1936))*(ROW($AB$1559:$AB$1936)&lt;&gt;ROW(AB1564)))&gt;0,"Cruzado","Sin cruce")))</f>
        <v>Sin cruce</v>
      </c>
      <c r="AV1564" s="362" t="str" cm="1">
        <f t="array" ref="AV1564">IF(AD1564="","",IF(SUMPRODUCT((AD1564=$AD$1559:$AD$1936)*(AH1564=$AH$1559:$AH$1936)*(AS1564=$AS$1559:$AS$1936)*(AT1564=$AT$1559:$AT$1936)*(ROW($AD$1559:$AD$1936)&lt;&gt;ROW(AD1564))*((R1564=0)*($R$1559:$R$1936&gt;0)+(R1564&gt;0)*($R$1559:$R$1936=0)))&gt;0,"SALONES UNIDOS",IF(SUMPRODUCT((AD1564=$AD$1559:$AD$1936)*(AH1564=$AH$1559:$AH$1936)*((AS1564&lt;$AT$1559:$AT$1936)*(AT1564&gt;$AS$1559:$AS$1936))*(ROW($AD$1559:$AD$1936)&lt;&gt;ROW(AD1564)))&gt;0,"Cruzado","Sin cruce")))</f>
        <v/>
      </c>
      <c r="AW1564" s="104" t="str">
        <f t="shared" si="744"/>
        <v>MH1SUNAMPEA</v>
      </c>
      <c r="AX1564" s="104" t="str" cm="1">
        <f t="array" ref="AX1564">IF(AW1564="","",IF(SUMPRODUCT((AW1564=$AW$7:$AW$2042)*(AH1564=$AH$7:$AH$2042)*(AN1564=$AN$7:$AN$2042)*(AO1564=$AO$7:$AO$2042)*(ROW($AW$7:$AW$2042)&lt;&gt;ROW(AW1564))*((R1564=0)*($R$7:$R$2042&gt;0)+(R1564&gt;0)*($R$7:$R$2042=0)))&gt;0,"SALONES UNIDOS",IF(SUMPRODUCT((AW1564=$AW$7:$AW$2042)*(AH1564=$AH$7:$AH$2042)*((AN1564&lt;$AO$7:$AO$2042)*(AO1564&gt;$AN$7:$AN$2042))*(ROW($AW$7:$AW$2042)&lt;&gt;ROW(AW1564)))&gt;0,"Cruzado","Sin cruce")))</f>
        <v>Sin cruce</v>
      </c>
    </row>
    <row r="1565" spans="2:50" ht="19.8" hidden="1" customHeight="1" x14ac:dyDescent="0.25">
      <c r="B1565" s="494" t="s">
        <v>314</v>
      </c>
      <c r="C1565" s="364" t="s">
        <v>969</v>
      </c>
      <c r="D1565" s="364">
        <v>20261</v>
      </c>
      <c r="E1565" s="373" t="s">
        <v>302</v>
      </c>
      <c r="F1565" s="370" t="s">
        <v>291</v>
      </c>
      <c r="G1565" s="373" t="s">
        <v>292</v>
      </c>
      <c r="H1565" s="373">
        <v>1</v>
      </c>
      <c r="I1565" s="373" t="s">
        <v>278</v>
      </c>
      <c r="J1565" s="373" t="s">
        <v>278</v>
      </c>
      <c r="K1565" s="194" t="s">
        <v>793</v>
      </c>
      <c r="L1565" s="364" t="s">
        <v>567</v>
      </c>
      <c r="M1565" s="364" t="s">
        <v>362</v>
      </c>
      <c r="N1565" s="364" t="s">
        <v>318</v>
      </c>
      <c r="O1565" s="373" t="s">
        <v>315</v>
      </c>
      <c r="P1565" s="364">
        <v>4</v>
      </c>
      <c r="Q1565" s="364">
        <v>0</v>
      </c>
      <c r="R1565" s="369">
        <v>4</v>
      </c>
      <c r="S1565" s="364">
        <v>4</v>
      </c>
      <c r="T1565" s="8"/>
      <c r="U1565" s="374">
        <v>40</v>
      </c>
      <c r="V1565" s="370">
        <v>41641661</v>
      </c>
      <c r="W1565" s="373" t="s">
        <v>197</v>
      </c>
      <c r="X1565" s="364" t="s">
        <v>315</v>
      </c>
      <c r="Y1565" s="364"/>
      <c r="Z1565" s="364"/>
      <c r="AA1565" s="364"/>
      <c r="AB1565" s="364" t="s">
        <v>875</v>
      </c>
      <c r="AC1565" s="364"/>
      <c r="AD1565" s="369"/>
      <c r="AE1565" s="370"/>
      <c r="AF1565" s="370"/>
      <c r="AG1565" s="370" t="s">
        <v>559</v>
      </c>
      <c r="AH1565" s="364">
        <v>4</v>
      </c>
      <c r="AI1565" s="364">
        <v>7</v>
      </c>
      <c r="AJ1565" s="364">
        <v>40</v>
      </c>
      <c r="AK1565" s="364">
        <v>11</v>
      </c>
      <c r="AL1565" s="364">
        <v>0</v>
      </c>
      <c r="AM1565" s="22">
        <f t="shared" si="743"/>
        <v>4</v>
      </c>
      <c r="AN1565" s="104">
        <f t="shared" si="739"/>
        <v>0.31944444444444448</v>
      </c>
      <c r="AO1565" s="104">
        <f t="shared" si="740"/>
        <v>0.45833333333333331</v>
      </c>
      <c r="AP1565" s="22" t="str" cm="1">
        <f t="array" ref="AP1565">IF(W1565="","",IF(SUMPRODUCT((W1565=$W$7:$W$2042)*(AH1565=$AH$7:$AH$2042)*(AN1565=$AN$7:$AN$2042)*(AO1565=$AO$7:$AO$2042)*(ROW($W$7:$W$2042)&lt;&gt;ROW(W1565))*((R1565=0)*($R$7:$R$2042&gt;0)+(R1565&gt;0)*($R$7:$R$2042=0)))&gt;0,"SALONES UNIDOS",IF(SUMPRODUCT((W1565=$W$7:$W$2042)*(AH1565=$AH$7:$AH$2042)*((AN1565&lt;$AO$7:$AO$2042)*(AO1565&gt;$AN$7:$AN$2042))*(ROW($W$7:$W$2042)&lt;&gt;ROW(W1565)))&gt;0,"Cruzado","Sin cruce")))</f>
        <v>Sin cruce</v>
      </c>
      <c r="AQ1565" s="104">
        <f t="shared" si="757"/>
        <v>0.31944444444444448</v>
      </c>
      <c r="AR1565" s="104">
        <f t="shared" si="757"/>
        <v>0.45833333333333331</v>
      </c>
      <c r="AS1565" s="22"/>
      <c r="AT1565" s="22"/>
      <c r="AU1565" s="362" t="str" cm="1">
        <f t="array" ref="AU1565">IF(AB1565="","",IF(SUMPRODUCT((AB1565=$AB$1559:$AB$1936)*(AH1565=$AH$1559:$AH$1936)*(AQ1565=$AQ$1559:$AQ$1936)*(AR1565=$AR$1559:$AR$1936)*(ROW($AB$1559:$AB$1936)&lt;&gt;ROW(AB1565))*((R1565=0)*($R$1559:$R$1936&gt;0)+(R1565&gt;0)*($R$1559:$R$1936=0)))&gt;0,"SALONES UNIDOS",IF(SUMPRODUCT((AB1565=$AB$1559:$AB$1936)*(AH1565=$AH$1559:$AH$1936)*((AQ1565&lt;$AR$1559:$AR$1936)*(AR1565&gt;$AQ$1559:$AQ$1936))*(ROW($AB$1559:$AB$1936)&lt;&gt;ROW(AB1565)))&gt;0,"Cruzado","Sin cruce")))</f>
        <v>Sin cruce</v>
      </c>
      <c r="AV1565" s="362" t="str" cm="1">
        <f t="array" ref="AV1565">IF(AD1565="","",IF(SUMPRODUCT((AD1565=$AD$1559:$AD$1936)*(AH1565=$AH$1559:$AH$1936)*(AS1565=$AS$1559:$AS$1936)*(AT1565=$AT$1559:$AT$1936)*(ROW($AD$1559:$AD$1936)&lt;&gt;ROW(AD1565))*((R1565=0)*($R$1559:$R$1936&gt;0)+(R1565&gt;0)*($R$1559:$R$1936=0)))&gt;0,"SALONES UNIDOS",IF(SUMPRODUCT((AD1565=$AD$1559:$AD$1936)*(AH1565=$AH$1559:$AH$1936)*((AS1565&lt;$AT$1559:$AT$1936)*(AT1565&gt;$AS$1559:$AS$1936))*(ROW($AD$1559:$AD$1936)&lt;&gt;ROW(AD1565)))&gt;0,"Cruzado","Sin cruce")))</f>
        <v/>
      </c>
      <c r="AW1565" s="104" t="str">
        <f t="shared" si="744"/>
        <v>MH1SUNAMPEA</v>
      </c>
      <c r="AX1565" s="104" t="str" cm="1">
        <f t="array" ref="AX1565">IF(AW1565="","",IF(SUMPRODUCT((AW1565=$AW$7:$AW$2042)*(AH1565=$AH$7:$AH$2042)*(AN1565=$AN$7:$AN$2042)*(AO1565=$AO$7:$AO$2042)*(ROW($AW$7:$AW$2042)&lt;&gt;ROW(AW1565))*((R1565=0)*($R$7:$R$2042&gt;0)+(R1565&gt;0)*($R$7:$R$2042=0)))&gt;0,"SALONES UNIDOS",IF(SUMPRODUCT((AW1565=$AW$7:$AW$2042)*(AH1565=$AH$7:$AH$2042)*((AN1565&lt;$AO$7:$AO$2042)*(AO1565&gt;$AN$7:$AN$2042))*(ROW($AW$7:$AW$2042)&lt;&gt;ROW(AW1565)))&gt;0,"Cruzado","Sin cruce")))</f>
        <v>Sin cruce</v>
      </c>
    </row>
    <row r="1566" spans="2:50" ht="19.8" hidden="1" customHeight="1" x14ac:dyDescent="0.25">
      <c r="B1566" s="494" t="s">
        <v>314</v>
      </c>
      <c r="C1566" s="364" t="s">
        <v>969</v>
      </c>
      <c r="D1566" s="364">
        <v>20261</v>
      </c>
      <c r="E1566" s="373" t="s">
        <v>302</v>
      </c>
      <c r="F1566" s="370" t="s">
        <v>291</v>
      </c>
      <c r="G1566" s="373" t="s">
        <v>292</v>
      </c>
      <c r="H1566" s="373">
        <v>1</v>
      </c>
      <c r="I1566" s="373" t="s">
        <v>278</v>
      </c>
      <c r="J1566" s="373" t="s">
        <v>278</v>
      </c>
      <c r="K1566" s="194" t="s">
        <v>794</v>
      </c>
      <c r="L1566" s="364" t="s">
        <v>569</v>
      </c>
      <c r="M1566" s="364" t="s">
        <v>362</v>
      </c>
      <c r="N1566" s="364" t="s">
        <v>318</v>
      </c>
      <c r="O1566" s="373" t="s">
        <v>315</v>
      </c>
      <c r="P1566" s="364">
        <v>3</v>
      </c>
      <c r="Q1566" s="364">
        <v>2</v>
      </c>
      <c r="R1566" s="369">
        <v>5</v>
      </c>
      <c r="S1566" s="364">
        <v>4</v>
      </c>
      <c r="T1566" s="8"/>
      <c r="U1566" s="374">
        <v>40</v>
      </c>
      <c r="V1566" s="370">
        <v>41335984</v>
      </c>
      <c r="W1566" s="373" t="s">
        <v>520</v>
      </c>
      <c r="X1566" s="364" t="s">
        <v>315</v>
      </c>
      <c r="Y1566" s="364"/>
      <c r="Z1566" s="364"/>
      <c r="AA1566" s="364"/>
      <c r="AB1566" s="364" t="s">
        <v>875</v>
      </c>
      <c r="AC1566" s="364"/>
      <c r="AD1566" s="369"/>
      <c r="AE1566" s="370"/>
      <c r="AF1566" s="370"/>
      <c r="AG1566" s="370" t="s">
        <v>319</v>
      </c>
      <c r="AH1566" s="364">
        <v>5</v>
      </c>
      <c r="AI1566" s="364">
        <v>13</v>
      </c>
      <c r="AJ1566" s="364">
        <v>30</v>
      </c>
      <c r="AK1566" s="364">
        <v>17</v>
      </c>
      <c r="AL1566" s="364">
        <v>40</v>
      </c>
      <c r="AM1566" s="22">
        <f t="shared" si="743"/>
        <v>5</v>
      </c>
      <c r="AN1566" s="104">
        <f t="shared" si="739"/>
        <v>0.5625</v>
      </c>
      <c r="AO1566" s="104">
        <f t="shared" si="740"/>
        <v>0.73611111111111116</v>
      </c>
      <c r="AP1566" s="22" t="str" cm="1">
        <f t="array" ref="AP1566">IF(W1566="","",IF(SUMPRODUCT((W1566=$W$7:$W$2042)*(AH1566=$AH$7:$AH$2042)*(AN1566=$AN$7:$AN$2042)*(AO1566=$AO$7:$AO$2042)*(ROW($W$7:$W$2042)&lt;&gt;ROW(W1566))*((R1566=0)*($R$7:$R$2042&gt;0)+(R1566&gt;0)*($R$7:$R$2042=0)))&gt;0,"SALONES UNIDOS",IF(SUMPRODUCT((W1566=$W$7:$W$2042)*(AH1566=$AH$7:$AH$2042)*((AN1566&lt;$AO$7:$AO$2042)*(AO1566&gt;$AN$7:$AN$2042))*(ROW($W$7:$W$2042)&lt;&gt;ROW(W1566)))&gt;0,"Cruzado","Sin cruce")))</f>
        <v>Sin cruce</v>
      </c>
      <c r="AQ1566" s="104">
        <f t="shared" si="757"/>
        <v>0.5625</v>
      </c>
      <c r="AR1566" s="104">
        <f t="shared" si="757"/>
        <v>0.73611111111111116</v>
      </c>
      <c r="AS1566" s="22"/>
      <c r="AT1566" s="22"/>
      <c r="AU1566" s="362" t="str" cm="1">
        <f t="array" ref="AU1566">IF(AB1566="","",IF(SUMPRODUCT((AB1566=$AB$1559:$AB$1936)*(AH1566=$AH$1559:$AH$1936)*(AQ1566=$AQ$1559:$AQ$1936)*(AR1566=$AR$1559:$AR$1936)*(ROW($AB$1559:$AB$1936)&lt;&gt;ROW(AB1566))*((R1566=0)*($R$1559:$R$1936&gt;0)+(R1566&gt;0)*($R$1559:$R$1936=0)))&gt;0,"SALONES UNIDOS",IF(SUMPRODUCT((AB1566=$AB$1559:$AB$1936)*(AH1566=$AH$1559:$AH$1936)*((AQ1566&lt;$AR$1559:$AR$1936)*(AR1566&gt;$AQ$1559:$AQ$1936))*(ROW($AB$1559:$AB$1936)&lt;&gt;ROW(AB1566)))&gt;0,"Cruzado","Sin cruce")))</f>
        <v>Sin cruce</v>
      </c>
      <c r="AV1566" s="362" t="str" cm="1">
        <f t="array" ref="AV1566">IF(AD1566="","",IF(SUMPRODUCT((AD1566=$AD$1559:$AD$1936)*(AH1566=$AH$1559:$AH$1936)*(AS1566=$AS$1559:$AS$1936)*(AT1566=$AT$1559:$AT$1936)*(ROW($AD$1559:$AD$1936)&lt;&gt;ROW(AD1566))*((R1566=0)*($R$1559:$R$1936&gt;0)+(R1566&gt;0)*($R$1559:$R$1936=0)))&gt;0,"SALONES UNIDOS",IF(SUMPRODUCT((AD1566=$AD$1559:$AD$1936)*(AH1566=$AH$1559:$AH$1936)*((AS1566&lt;$AT$1559:$AT$1936)*(AT1566&gt;$AS$1559:$AS$1936))*(ROW($AD$1559:$AD$1936)&lt;&gt;ROW(AD1566)))&gt;0,"Cruzado","Sin cruce")))</f>
        <v/>
      </c>
      <c r="AW1566" s="104" t="str">
        <f t="shared" si="744"/>
        <v>MH1SUNAMPEA</v>
      </c>
      <c r="AX1566" s="104" t="str" cm="1">
        <f t="array" ref="AX1566">IF(AW1566="","",IF(SUMPRODUCT((AW1566=$AW$7:$AW$2042)*(AH1566=$AH$7:$AH$2042)*(AN1566=$AN$7:$AN$2042)*(AO1566=$AO$7:$AO$2042)*(ROW($AW$7:$AW$2042)&lt;&gt;ROW(AW1566))*((R1566=0)*($R$7:$R$2042&gt;0)+(R1566&gt;0)*($R$7:$R$2042=0)))&gt;0,"SALONES UNIDOS",IF(SUMPRODUCT((AW1566=$AW$7:$AW$2042)*(AH1566=$AH$7:$AH$2042)*((AN1566&lt;$AO$7:$AO$2042)*(AO1566&gt;$AN$7:$AN$2042))*(ROW($AW$7:$AW$2042)&lt;&gt;ROW(AW1566)))&gt;0,"Cruzado","Sin cruce")))</f>
        <v>Sin cruce</v>
      </c>
    </row>
    <row r="1567" spans="2:50" ht="19.8" hidden="1" customHeight="1" x14ac:dyDescent="0.25">
      <c r="B1567" s="494" t="s">
        <v>314</v>
      </c>
      <c r="C1567" s="364" t="s">
        <v>969</v>
      </c>
      <c r="D1567" s="364">
        <v>20261</v>
      </c>
      <c r="E1567" s="373" t="s">
        <v>302</v>
      </c>
      <c r="F1567" s="370" t="s">
        <v>291</v>
      </c>
      <c r="G1567" s="373" t="s">
        <v>292</v>
      </c>
      <c r="H1567" s="373">
        <v>1</v>
      </c>
      <c r="I1567" s="373" t="s">
        <v>281</v>
      </c>
      <c r="J1567" s="373" t="s">
        <v>281</v>
      </c>
      <c r="K1567" s="194" t="s">
        <v>787</v>
      </c>
      <c r="L1567" s="364" t="s">
        <v>377</v>
      </c>
      <c r="M1567" s="364" t="s">
        <v>324</v>
      </c>
      <c r="N1567" s="364" t="s">
        <v>318</v>
      </c>
      <c r="O1567" s="373" t="s">
        <v>315</v>
      </c>
      <c r="P1567" s="364">
        <v>2</v>
      </c>
      <c r="Q1567" s="364">
        <v>0</v>
      </c>
      <c r="R1567" s="369">
        <v>2</v>
      </c>
      <c r="S1567" s="364">
        <v>3</v>
      </c>
      <c r="T1567" s="8"/>
      <c r="U1567" s="374">
        <v>40</v>
      </c>
      <c r="V1567" s="491">
        <v>43920995</v>
      </c>
      <c r="W1567" s="491" t="s">
        <v>221</v>
      </c>
      <c r="X1567" s="364" t="s">
        <v>315</v>
      </c>
      <c r="Y1567" s="364"/>
      <c r="Z1567" s="364"/>
      <c r="AA1567" s="364"/>
      <c r="AB1567" s="364" t="s">
        <v>875</v>
      </c>
      <c r="AC1567" s="364"/>
      <c r="AD1567" s="369"/>
      <c r="AE1567" s="370"/>
      <c r="AF1567" s="370"/>
      <c r="AG1567" s="370" t="s">
        <v>559</v>
      </c>
      <c r="AH1567" s="503">
        <v>4</v>
      </c>
      <c r="AI1567" s="503">
        <v>11</v>
      </c>
      <c r="AJ1567" s="503">
        <v>0</v>
      </c>
      <c r="AK1567" s="503">
        <v>12</v>
      </c>
      <c r="AL1567" s="503">
        <v>40</v>
      </c>
      <c r="AM1567" s="22">
        <f t="shared" si="743"/>
        <v>2</v>
      </c>
      <c r="AN1567" s="104">
        <f t="shared" si="739"/>
        <v>0.45833333333333331</v>
      </c>
      <c r="AO1567" s="104">
        <f t="shared" si="740"/>
        <v>0.52777777777777779</v>
      </c>
      <c r="AP1567" s="22" t="str" cm="1">
        <f t="array" ref="AP1567">IF(W1567="","",IF(SUMPRODUCT((W1567=$W$7:$W$2042)*(AH1567=$AH$7:$AH$2042)*(AN1567=$AN$7:$AN$2042)*(AO1567=$AO$7:$AO$2042)*(ROW($W$7:$W$2042)&lt;&gt;ROW(W1567))*((R1567=0)*($R$7:$R$2042&gt;0)+(R1567&gt;0)*($R$7:$R$2042=0)))&gt;0,"SALONES UNIDOS",IF(SUMPRODUCT((W1567=$W$7:$W$2042)*(AH1567=$AH$7:$AH$2042)*((AN1567&lt;$AO$7:$AO$2042)*(AO1567&gt;$AN$7:$AN$2042))*(ROW($W$7:$W$2042)&lt;&gt;ROW(W1567)))&gt;0,"Cruzado","Sin cruce")))</f>
        <v>Sin cruce</v>
      </c>
      <c r="AQ1567" s="104">
        <f t="shared" si="757"/>
        <v>0.45833333333333331</v>
      </c>
      <c r="AR1567" s="104">
        <f t="shared" si="757"/>
        <v>0.52777777777777779</v>
      </c>
      <c r="AS1567" s="22"/>
      <c r="AT1567" s="22"/>
      <c r="AU1567" s="362" t="str" cm="1">
        <f t="array" ref="AU1567">IF(AB1567="","",IF(SUMPRODUCT((AB1567=$AB$1559:$AB$1936)*(AH1567=$AH$1559:$AH$1936)*(AQ1567=$AQ$1559:$AQ$1936)*(AR1567=$AR$1559:$AR$1936)*(ROW($AB$1559:$AB$1936)&lt;&gt;ROW(AB1567))*((R1567=0)*($R$1559:$R$1936&gt;0)+(R1567&gt;0)*($R$1559:$R$1936=0)))&gt;0,"SALONES UNIDOS",IF(SUMPRODUCT((AB1567=$AB$1559:$AB$1936)*(AH1567=$AH$1559:$AH$1936)*((AQ1567&lt;$AR$1559:$AR$1936)*(AR1567&gt;$AQ$1559:$AQ$1936))*(ROW($AB$1559:$AB$1936)&lt;&gt;ROW(AB1567)))&gt;0,"Cruzado","Sin cruce")))</f>
        <v>Sin cruce</v>
      </c>
      <c r="AV1567" s="362" t="str" cm="1">
        <f t="array" ref="AV1567">IF(AD1567="","",IF(SUMPRODUCT((AD1567=$AD$1559:$AD$1936)*(AH1567=$AH$1559:$AH$1936)*(AS1567=$AS$1559:$AS$1936)*(AT1567=$AT$1559:$AT$1936)*(ROW($AD$1559:$AD$1936)&lt;&gt;ROW(AD1567))*((R1567=0)*($R$1559:$R$1936&gt;0)+(R1567&gt;0)*($R$1559:$R$1936=0)))&gt;0,"SALONES UNIDOS",IF(SUMPRODUCT((AD1567=$AD$1559:$AD$1936)*(AH1567=$AH$1559:$AH$1936)*((AS1567&lt;$AT$1559:$AT$1936)*(AT1567&gt;$AS$1559:$AS$1936))*(ROW($AD$1559:$AD$1936)&lt;&gt;ROW(AD1567)))&gt;0,"Cruzado","Sin cruce")))</f>
        <v/>
      </c>
      <c r="AW1567" s="104" t="str">
        <f t="shared" si="744"/>
        <v>MH1SUNAMPEB</v>
      </c>
      <c r="AX1567" s="104" t="str" cm="1">
        <f t="array" ref="AX1567">IF(AW1567="","",IF(SUMPRODUCT((AW1567=$AW$7:$AW$2042)*(AH1567=$AH$7:$AH$2042)*(AN1567=$AN$7:$AN$2042)*(AO1567=$AO$7:$AO$2042)*(ROW($AW$7:$AW$2042)&lt;&gt;ROW(AW1567))*((R1567=0)*($R$7:$R$2042&gt;0)+(R1567&gt;0)*($R$7:$R$2042=0)))&gt;0,"SALONES UNIDOS",IF(SUMPRODUCT((AW1567=$AW$7:$AW$2042)*(AH1567=$AH$7:$AH$2042)*((AN1567&lt;$AO$7:$AO$2042)*(AO1567&gt;$AN$7:$AN$2042))*(ROW($AW$7:$AW$2042)&lt;&gt;ROW(AW1567)))&gt;0,"Cruzado","Sin cruce")))</f>
        <v>Sin cruce</v>
      </c>
    </row>
    <row r="1568" spans="2:50" ht="19.8" hidden="1" customHeight="1" x14ac:dyDescent="0.25">
      <c r="B1568" s="494" t="s">
        <v>314</v>
      </c>
      <c r="C1568" s="364" t="s">
        <v>969</v>
      </c>
      <c r="D1568" s="364">
        <v>20261</v>
      </c>
      <c r="E1568" s="373" t="s">
        <v>302</v>
      </c>
      <c r="F1568" s="370" t="s">
        <v>291</v>
      </c>
      <c r="G1568" s="373" t="s">
        <v>292</v>
      </c>
      <c r="H1568" s="373">
        <v>1</v>
      </c>
      <c r="I1568" s="373" t="s">
        <v>412</v>
      </c>
      <c r="J1568" s="373" t="s">
        <v>281</v>
      </c>
      <c r="K1568" s="194" t="s">
        <v>787</v>
      </c>
      <c r="L1568" s="364" t="s">
        <v>377</v>
      </c>
      <c r="M1568" s="364" t="s">
        <v>324</v>
      </c>
      <c r="N1568" s="364" t="s">
        <v>318</v>
      </c>
      <c r="O1568" s="373" t="s">
        <v>315</v>
      </c>
      <c r="P1568" s="364">
        <v>0</v>
      </c>
      <c r="Q1568" s="364">
        <v>2</v>
      </c>
      <c r="R1568" s="369">
        <v>2</v>
      </c>
      <c r="S1568" s="364">
        <v>3</v>
      </c>
      <c r="T1568" s="8"/>
      <c r="U1568" s="374">
        <v>20</v>
      </c>
      <c r="V1568" s="491">
        <v>43920995</v>
      </c>
      <c r="W1568" s="491" t="s">
        <v>221</v>
      </c>
      <c r="X1568" s="375" t="s">
        <v>315</v>
      </c>
      <c r="Y1568" s="364"/>
      <c r="Z1568" s="364"/>
      <c r="AA1568" s="364"/>
      <c r="AB1568" s="370"/>
      <c r="AC1568" s="364"/>
      <c r="AD1568" s="364" t="s">
        <v>835</v>
      </c>
      <c r="AE1568" s="370"/>
      <c r="AF1568" s="370"/>
      <c r="AG1568" s="370" t="s">
        <v>301</v>
      </c>
      <c r="AH1568" s="503">
        <v>4</v>
      </c>
      <c r="AI1568" s="503">
        <v>12</v>
      </c>
      <c r="AJ1568" s="503">
        <v>40</v>
      </c>
      <c r="AK1568" s="503">
        <v>14</v>
      </c>
      <c r="AL1568" s="503">
        <v>20</v>
      </c>
      <c r="AM1568" s="22">
        <f t="shared" si="743"/>
        <v>2</v>
      </c>
      <c r="AN1568" s="104">
        <f t="shared" si="739"/>
        <v>0.52777777777777779</v>
      </c>
      <c r="AO1568" s="104">
        <f t="shared" si="740"/>
        <v>0.59722222222222221</v>
      </c>
      <c r="AP1568" s="22" t="str" cm="1">
        <f t="array" ref="AP1568">IF(W1568="","",IF(SUMPRODUCT((W1568=$W$7:$W$2042)*(AH1568=$AH$7:$AH$2042)*(AN1568=$AN$7:$AN$2042)*(AO1568=$AO$7:$AO$2042)*(ROW($W$7:$W$2042)&lt;&gt;ROW(W1568))*((R1568=0)*($R$7:$R$2042&gt;0)+(R1568&gt;0)*($R$7:$R$2042=0)))&gt;0,"SALONES UNIDOS",IF(SUMPRODUCT((W1568=$W$7:$W$2042)*(AH1568=$AH$7:$AH$2042)*((AN1568&lt;$AO$7:$AO$2042)*(AO1568&gt;$AN$7:$AN$2042))*(ROW($W$7:$W$2042)&lt;&gt;ROW(W1568)))&gt;0,"Cruzado","Sin cruce")))</f>
        <v>Sin cruce</v>
      </c>
      <c r="AQ1568" s="22"/>
      <c r="AR1568" s="22"/>
      <c r="AS1568" s="104">
        <f t="shared" ref="AS1568:AS1569" si="758">AN1568</f>
        <v>0.52777777777777779</v>
      </c>
      <c r="AT1568" s="104">
        <f t="shared" ref="AT1568:AT1569" si="759">AO1568</f>
        <v>0.59722222222222221</v>
      </c>
      <c r="AU1568" s="362" t="str" cm="1">
        <f t="array" ref="AU1568">IF(AB1568="","",IF(SUMPRODUCT((AB1568=$AB$1559:$AB$1936)*(AH1568=$AH$1559:$AH$1936)*(AQ1568=$AQ$1559:$AQ$1936)*(AR1568=$AR$1559:$AR$1936)*(ROW($AB$1559:$AB$1936)&lt;&gt;ROW(AB1568))*((R1568=0)*($R$1559:$R$1936&gt;0)+(R1568&gt;0)*($R$1559:$R$1936=0)))&gt;0,"SALONES UNIDOS",IF(SUMPRODUCT((AB1568=$AB$1559:$AB$1936)*(AH1568=$AH$1559:$AH$1936)*((AQ1568&lt;$AR$1559:$AR$1936)*(AR1568&gt;$AQ$1559:$AQ$1936))*(ROW($AB$1559:$AB$1936)&lt;&gt;ROW(AB1568)))&gt;0,"Cruzado","Sin cruce")))</f>
        <v/>
      </c>
      <c r="AV1568" s="362" t="str" cm="1">
        <f t="array" ref="AV1568">IF(AD1568="","",IF(SUMPRODUCT((AD1568=$AD$1559:$AD$1936)*(AH1568=$AH$1559:$AH$1936)*(AS1568=$AS$1559:$AS$1936)*(AT1568=$AT$1559:$AT$1936)*(ROW($AD$1559:$AD$1936)&lt;&gt;ROW(AD1568))*((R1568=0)*($R$1559:$R$1936&gt;0)+(R1568&gt;0)*($R$1559:$R$1936=0)))&gt;0,"SALONES UNIDOS",IF(SUMPRODUCT((AD1568=$AD$1559:$AD$1936)*(AH1568=$AH$1559:$AH$1936)*((AS1568&lt;$AT$1559:$AT$1936)*(AT1568&gt;$AS$1559:$AS$1936))*(ROW($AD$1559:$AD$1936)&lt;&gt;ROW(AD1568)))&gt;0,"Cruzado","Sin cruce")))</f>
        <v>Sin cruce</v>
      </c>
      <c r="AW1568" s="104" t="str">
        <f t="shared" si="744"/>
        <v>MH1SUNAMPEB</v>
      </c>
      <c r="AX1568" s="104" t="str" cm="1">
        <f t="array" ref="AX1568">IF(AW1568="","",IF(SUMPRODUCT((AW1568=$AW$7:$AW$2042)*(AH1568=$AH$7:$AH$2042)*(AN1568=$AN$7:$AN$2042)*(AO1568=$AO$7:$AO$2042)*(ROW($AW$7:$AW$2042)&lt;&gt;ROW(AW1568))*((R1568=0)*($R$7:$R$2042&gt;0)+(R1568&gt;0)*($R$7:$R$2042=0)))&gt;0,"SALONES UNIDOS",IF(SUMPRODUCT((AW1568=$AW$7:$AW$2042)*(AH1568=$AH$7:$AH$2042)*((AN1568&lt;$AO$7:$AO$2042)*(AO1568&gt;$AN$7:$AN$2042))*(ROW($AW$7:$AW$2042)&lt;&gt;ROW(AW1568)))&gt;0,"Cruzado","Sin cruce")))</f>
        <v>Sin cruce</v>
      </c>
    </row>
    <row r="1569" spans="2:50" ht="19.8" hidden="1" customHeight="1" x14ac:dyDescent="0.25">
      <c r="B1569" s="494" t="s">
        <v>314</v>
      </c>
      <c r="C1569" s="364" t="s">
        <v>969</v>
      </c>
      <c r="D1569" s="364">
        <v>20261</v>
      </c>
      <c r="E1569" s="373" t="s">
        <v>302</v>
      </c>
      <c r="F1569" s="370" t="s">
        <v>291</v>
      </c>
      <c r="G1569" s="373" t="s">
        <v>292</v>
      </c>
      <c r="H1569" s="373">
        <v>1</v>
      </c>
      <c r="I1569" s="373" t="s">
        <v>571</v>
      </c>
      <c r="J1569" s="373" t="s">
        <v>281</v>
      </c>
      <c r="K1569" s="194" t="s">
        <v>787</v>
      </c>
      <c r="L1569" s="364" t="s">
        <v>377</v>
      </c>
      <c r="M1569" s="364" t="s">
        <v>324</v>
      </c>
      <c r="N1569" s="364" t="s">
        <v>318</v>
      </c>
      <c r="O1569" s="373" t="s">
        <v>315</v>
      </c>
      <c r="P1569" s="364">
        <v>0</v>
      </c>
      <c r="Q1569" s="364">
        <v>2</v>
      </c>
      <c r="R1569" s="369">
        <v>2</v>
      </c>
      <c r="S1569" s="364">
        <v>3</v>
      </c>
      <c r="T1569" s="8"/>
      <c r="U1569" s="374">
        <v>20</v>
      </c>
      <c r="V1569" s="491">
        <v>43920995</v>
      </c>
      <c r="W1569" s="491" t="s">
        <v>221</v>
      </c>
      <c r="X1569" s="375" t="s">
        <v>315</v>
      </c>
      <c r="Y1569" s="364"/>
      <c r="Z1569" s="364"/>
      <c r="AA1569" s="364"/>
      <c r="AB1569" s="370"/>
      <c r="AC1569" s="364"/>
      <c r="AD1569" s="364" t="s">
        <v>835</v>
      </c>
      <c r="AE1569" s="370"/>
      <c r="AF1569" s="370"/>
      <c r="AG1569" s="370" t="s">
        <v>301</v>
      </c>
      <c r="AH1569" s="503">
        <v>4</v>
      </c>
      <c r="AI1569" s="503">
        <v>14</v>
      </c>
      <c r="AJ1569" s="503">
        <v>20</v>
      </c>
      <c r="AK1569" s="503">
        <v>16</v>
      </c>
      <c r="AL1569" s="503">
        <v>0</v>
      </c>
      <c r="AM1569" s="22">
        <f t="shared" si="743"/>
        <v>2</v>
      </c>
      <c r="AN1569" s="104">
        <f t="shared" si="739"/>
        <v>0.59722222222222221</v>
      </c>
      <c r="AO1569" s="104">
        <f t="shared" si="740"/>
        <v>0.66666666666666663</v>
      </c>
      <c r="AP1569" s="22" t="str" cm="1">
        <f t="array" ref="AP1569">IF(W1569="","",IF(SUMPRODUCT((W1569=$W$7:$W$2042)*(AH1569=$AH$7:$AH$2042)*(AN1569=$AN$7:$AN$2042)*(AO1569=$AO$7:$AO$2042)*(ROW($W$7:$W$2042)&lt;&gt;ROW(W1569))*((R1569=0)*($R$7:$R$2042&gt;0)+(R1569&gt;0)*($R$7:$R$2042=0)))&gt;0,"SALONES UNIDOS",IF(SUMPRODUCT((W1569=$W$7:$W$2042)*(AH1569=$AH$7:$AH$2042)*((AN1569&lt;$AO$7:$AO$2042)*(AO1569&gt;$AN$7:$AN$2042))*(ROW($W$7:$W$2042)&lt;&gt;ROW(W1569)))&gt;0,"Cruzado","Sin cruce")))</f>
        <v>Sin cruce</v>
      </c>
      <c r="AQ1569" s="22"/>
      <c r="AR1569" s="22"/>
      <c r="AS1569" s="104">
        <f t="shared" si="758"/>
        <v>0.59722222222222221</v>
      </c>
      <c r="AT1569" s="104">
        <f t="shared" si="759"/>
        <v>0.66666666666666663</v>
      </c>
      <c r="AU1569" s="362" t="str" cm="1">
        <f t="array" ref="AU1569">IF(AB1569="","",IF(SUMPRODUCT((AB1569=$AB$1559:$AB$1936)*(AH1569=$AH$1559:$AH$1936)*(AQ1569=$AQ$1559:$AQ$1936)*(AR1569=$AR$1559:$AR$1936)*(ROW($AB$1559:$AB$1936)&lt;&gt;ROW(AB1569))*((R1569=0)*($R$1559:$R$1936&gt;0)+(R1569&gt;0)*($R$1559:$R$1936=0)))&gt;0,"SALONES UNIDOS",IF(SUMPRODUCT((AB1569=$AB$1559:$AB$1936)*(AH1569=$AH$1559:$AH$1936)*((AQ1569&lt;$AR$1559:$AR$1936)*(AR1569&gt;$AQ$1559:$AQ$1936))*(ROW($AB$1559:$AB$1936)&lt;&gt;ROW(AB1569)))&gt;0,"Cruzado","Sin cruce")))</f>
        <v/>
      </c>
      <c r="AV1569" s="362" t="str" cm="1">
        <f t="array" ref="AV1569">IF(AD1569="","",IF(SUMPRODUCT((AD1569=$AD$1559:$AD$1936)*(AH1569=$AH$1559:$AH$1936)*(AS1569=$AS$1559:$AS$1936)*(AT1569=$AT$1559:$AT$1936)*(ROW($AD$1559:$AD$1936)&lt;&gt;ROW(AD1569))*((R1569=0)*($R$1559:$R$1936&gt;0)+(R1569&gt;0)*($R$1559:$R$1936=0)))&gt;0,"SALONES UNIDOS",IF(SUMPRODUCT((AD1569=$AD$1559:$AD$1936)*(AH1569=$AH$1559:$AH$1936)*((AS1569&lt;$AT$1559:$AT$1936)*(AT1569&gt;$AS$1559:$AS$1936))*(ROW($AD$1559:$AD$1936)&lt;&gt;ROW(AD1569)))&gt;0,"Cruzado","Sin cruce")))</f>
        <v>Sin cruce</v>
      </c>
      <c r="AW1569" s="104" t="str">
        <f t="shared" si="744"/>
        <v>MH1SUNAMPEB</v>
      </c>
      <c r="AX1569" s="104" t="str" cm="1">
        <f t="array" ref="AX1569">IF(AW1569="","",IF(SUMPRODUCT((AW1569=$AW$7:$AW$2042)*(AH1569=$AH$7:$AH$2042)*(AN1569=$AN$7:$AN$2042)*(AO1569=$AO$7:$AO$2042)*(ROW($AW$7:$AW$2042)&lt;&gt;ROW(AW1569))*((R1569=0)*($R$7:$R$2042&gt;0)+(R1569&gt;0)*($R$7:$R$2042=0)))&gt;0,"SALONES UNIDOS",IF(SUMPRODUCT((AW1569=$AW$7:$AW$2042)*(AH1569=$AH$7:$AH$2042)*((AN1569&lt;$AO$7:$AO$2042)*(AO1569&gt;$AN$7:$AN$2042))*(ROW($AW$7:$AW$2042)&lt;&gt;ROW(AW1569)))&gt;0,"Cruzado","Sin cruce")))</f>
        <v>Sin cruce</v>
      </c>
    </row>
    <row r="1570" spans="2:50" ht="19.8" hidden="1" customHeight="1" x14ac:dyDescent="0.25">
      <c r="B1570" s="494" t="s">
        <v>314</v>
      </c>
      <c r="C1570" s="364" t="s">
        <v>969</v>
      </c>
      <c r="D1570" s="364">
        <v>20261</v>
      </c>
      <c r="E1570" s="373" t="s">
        <v>302</v>
      </c>
      <c r="F1570" s="370" t="s">
        <v>291</v>
      </c>
      <c r="G1570" s="373" t="s">
        <v>292</v>
      </c>
      <c r="H1570" s="373">
        <v>1</v>
      </c>
      <c r="I1570" s="373" t="s">
        <v>281</v>
      </c>
      <c r="J1570" s="373" t="s">
        <v>281</v>
      </c>
      <c r="K1570" s="194" t="s">
        <v>790</v>
      </c>
      <c r="L1570" s="364" t="s">
        <v>562</v>
      </c>
      <c r="M1570" s="364" t="s">
        <v>362</v>
      </c>
      <c r="N1570" s="364" t="s">
        <v>318</v>
      </c>
      <c r="O1570" s="373" t="s">
        <v>315</v>
      </c>
      <c r="P1570" s="364">
        <v>4</v>
      </c>
      <c r="Q1570" s="364">
        <v>0</v>
      </c>
      <c r="R1570" s="369">
        <v>4</v>
      </c>
      <c r="S1570" s="364">
        <v>4</v>
      </c>
      <c r="T1570" s="8"/>
      <c r="U1570" s="374">
        <v>40</v>
      </c>
      <c r="V1570" s="370">
        <v>40364065</v>
      </c>
      <c r="W1570" s="373" t="s">
        <v>5</v>
      </c>
      <c r="X1570" s="364" t="s">
        <v>315</v>
      </c>
      <c r="Y1570" s="364"/>
      <c r="Z1570" s="364"/>
      <c r="AA1570" s="364"/>
      <c r="AB1570" s="364" t="s">
        <v>875</v>
      </c>
      <c r="AC1570" s="364"/>
      <c r="AD1570" s="369"/>
      <c r="AE1570" s="370"/>
      <c r="AF1570" s="370"/>
      <c r="AG1570" s="370" t="s">
        <v>559</v>
      </c>
      <c r="AH1570" s="364">
        <v>3</v>
      </c>
      <c r="AI1570" s="364">
        <v>15</v>
      </c>
      <c r="AJ1570" s="364">
        <v>10</v>
      </c>
      <c r="AK1570" s="364">
        <v>18</v>
      </c>
      <c r="AL1570" s="364">
        <v>30</v>
      </c>
      <c r="AM1570" s="22">
        <f t="shared" si="743"/>
        <v>4</v>
      </c>
      <c r="AN1570" s="104">
        <f t="shared" si="739"/>
        <v>0.63194444444444442</v>
      </c>
      <c r="AO1570" s="104">
        <f t="shared" si="740"/>
        <v>0.77083333333333337</v>
      </c>
      <c r="AP1570" s="22" t="str" cm="1">
        <f t="array" ref="AP1570">IF(W1570="","",IF(SUMPRODUCT((W1570=$W$7:$W$2042)*(AH1570=$AH$7:$AH$2042)*(AN1570=$AN$7:$AN$2042)*(AO1570=$AO$7:$AO$2042)*(ROW($W$7:$W$2042)&lt;&gt;ROW(W1570))*((R1570=0)*($R$7:$R$2042&gt;0)+(R1570&gt;0)*($R$7:$R$2042=0)))&gt;0,"SALONES UNIDOS",IF(SUMPRODUCT((W1570=$W$7:$W$2042)*(AH1570=$AH$7:$AH$2042)*((AN1570&lt;$AO$7:$AO$2042)*(AO1570&gt;$AN$7:$AN$2042))*(ROW($W$7:$W$2042)&lt;&gt;ROW(W1570)))&gt;0,"Cruzado","Sin cruce")))</f>
        <v>Sin cruce</v>
      </c>
      <c r="AQ1570" s="104">
        <f t="shared" ref="AQ1570:AR1576" si="760">AN1570</f>
        <v>0.63194444444444442</v>
      </c>
      <c r="AR1570" s="104">
        <f t="shared" si="760"/>
        <v>0.77083333333333337</v>
      </c>
      <c r="AS1570" s="22"/>
      <c r="AT1570" s="22"/>
      <c r="AU1570" s="362" t="str" cm="1">
        <f t="array" ref="AU1570">IF(AB1570="","",IF(SUMPRODUCT((AB1570=$AB$1559:$AB$1936)*(AH1570=$AH$1559:$AH$1936)*(AQ1570=$AQ$1559:$AQ$1936)*(AR1570=$AR$1559:$AR$1936)*(ROW($AB$1559:$AB$1936)&lt;&gt;ROW(AB1570))*((R1570=0)*($R$1559:$R$1936&gt;0)+(R1570&gt;0)*($R$1559:$R$1936=0)))&gt;0,"SALONES UNIDOS",IF(SUMPRODUCT((AB1570=$AB$1559:$AB$1936)*(AH1570=$AH$1559:$AH$1936)*((AQ1570&lt;$AR$1559:$AR$1936)*(AR1570&gt;$AQ$1559:$AQ$1936))*(ROW($AB$1559:$AB$1936)&lt;&gt;ROW(AB1570)))&gt;0,"Cruzado","Sin cruce")))</f>
        <v>Sin cruce</v>
      </c>
      <c r="AV1570" s="362" t="str" cm="1">
        <f t="array" ref="AV1570">IF(AD1570="","",IF(SUMPRODUCT((AD1570=$AD$1559:$AD$1936)*(AH1570=$AH$1559:$AH$1936)*(AS1570=$AS$1559:$AS$1936)*(AT1570=$AT$1559:$AT$1936)*(ROW($AD$1559:$AD$1936)&lt;&gt;ROW(AD1570))*((R1570=0)*($R$1559:$R$1936&gt;0)+(R1570&gt;0)*($R$1559:$R$1936=0)))&gt;0,"SALONES UNIDOS",IF(SUMPRODUCT((AD1570=$AD$1559:$AD$1936)*(AH1570=$AH$1559:$AH$1936)*((AS1570&lt;$AT$1559:$AT$1936)*(AT1570&gt;$AS$1559:$AS$1936))*(ROW($AD$1559:$AD$1936)&lt;&gt;ROW(AD1570)))&gt;0,"Cruzado","Sin cruce")))</f>
        <v/>
      </c>
      <c r="AW1570" s="104" t="str">
        <f t="shared" si="744"/>
        <v>MH1SUNAMPEB</v>
      </c>
      <c r="AX1570" s="104" t="str" cm="1">
        <f t="array" ref="AX1570">IF(AW1570="","",IF(SUMPRODUCT((AW1570=$AW$7:$AW$2042)*(AH1570=$AH$7:$AH$2042)*(AN1570=$AN$7:$AN$2042)*(AO1570=$AO$7:$AO$2042)*(ROW($AW$7:$AW$2042)&lt;&gt;ROW(AW1570))*((R1570=0)*($R$7:$R$2042&gt;0)+(R1570&gt;0)*($R$7:$R$2042=0)))&gt;0,"SALONES UNIDOS",IF(SUMPRODUCT((AW1570=$AW$7:$AW$2042)*(AH1570=$AH$7:$AH$2042)*((AN1570&lt;$AO$7:$AO$2042)*(AO1570&gt;$AN$7:$AN$2042))*(ROW($AW$7:$AW$2042)&lt;&gt;ROW(AW1570)))&gt;0,"Cruzado","Sin cruce")))</f>
        <v>Sin cruce</v>
      </c>
    </row>
    <row r="1571" spans="2:50" ht="19.8" hidden="1" customHeight="1" x14ac:dyDescent="0.25">
      <c r="B1571" s="494" t="s">
        <v>314</v>
      </c>
      <c r="C1571" s="364" t="s">
        <v>969</v>
      </c>
      <c r="D1571" s="364">
        <v>20261</v>
      </c>
      <c r="E1571" s="373" t="s">
        <v>302</v>
      </c>
      <c r="F1571" s="370" t="s">
        <v>291</v>
      </c>
      <c r="G1571" s="373" t="s">
        <v>292</v>
      </c>
      <c r="H1571" s="373">
        <v>1</v>
      </c>
      <c r="I1571" s="373" t="s">
        <v>281</v>
      </c>
      <c r="J1571" s="373" t="s">
        <v>281</v>
      </c>
      <c r="K1571" s="194" t="s">
        <v>791</v>
      </c>
      <c r="L1571" s="364" t="s">
        <v>1012</v>
      </c>
      <c r="M1571" s="364" t="s">
        <v>324</v>
      </c>
      <c r="N1571" s="364" t="s">
        <v>318</v>
      </c>
      <c r="O1571" s="373" t="s">
        <v>315</v>
      </c>
      <c r="P1571" s="364">
        <v>2</v>
      </c>
      <c r="Q1571" s="364">
        <v>2</v>
      </c>
      <c r="R1571" s="369">
        <v>4</v>
      </c>
      <c r="S1571" s="364">
        <v>3</v>
      </c>
      <c r="T1571" s="8"/>
      <c r="U1571" s="374">
        <v>40</v>
      </c>
      <c r="V1571" s="370">
        <v>43041422</v>
      </c>
      <c r="W1571" s="373" t="s">
        <v>11</v>
      </c>
      <c r="X1571" s="364" t="s">
        <v>315</v>
      </c>
      <c r="Y1571" s="364"/>
      <c r="Z1571" s="364"/>
      <c r="AA1571" s="364"/>
      <c r="AB1571" s="364" t="s">
        <v>875</v>
      </c>
      <c r="AC1571" s="364"/>
      <c r="AD1571" s="369"/>
      <c r="AE1571" s="370"/>
      <c r="AF1571" s="370"/>
      <c r="AG1571" s="370" t="s">
        <v>319</v>
      </c>
      <c r="AH1571" s="364">
        <v>2</v>
      </c>
      <c r="AI1571" s="364">
        <v>16</v>
      </c>
      <c r="AJ1571" s="364">
        <v>50</v>
      </c>
      <c r="AK1571" s="364">
        <v>20</v>
      </c>
      <c r="AL1571" s="364">
        <v>10</v>
      </c>
      <c r="AM1571" s="22">
        <f t="shared" si="743"/>
        <v>4</v>
      </c>
      <c r="AN1571" s="104">
        <f t="shared" si="739"/>
        <v>0.70138888888888884</v>
      </c>
      <c r="AO1571" s="104">
        <f t="shared" si="740"/>
        <v>0.84027777777777779</v>
      </c>
      <c r="AP1571" s="22" t="str" cm="1">
        <f t="array" ref="AP1571">IF(W1571="","",IF(SUMPRODUCT((W1571=$W$7:$W$2042)*(AH1571=$AH$7:$AH$2042)*(AN1571=$AN$7:$AN$2042)*(AO1571=$AO$7:$AO$2042)*(ROW($W$7:$W$2042)&lt;&gt;ROW(W1571))*((R1571=0)*($R$7:$R$2042&gt;0)+(R1571&gt;0)*($R$7:$R$2042=0)))&gt;0,"SALONES UNIDOS",IF(SUMPRODUCT((W1571=$W$7:$W$2042)*(AH1571=$AH$7:$AH$2042)*((AN1571&lt;$AO$7:$AO$2042)*(AO1571&gt;$AN$7:$AN$2042))*(ROW($W$7:$W$2042)&lt;&gt;ROW(W1571)))&gt;0,"Cruzado","Sin cruce")))</f>
        <v>Sin cruce</v>
      </c>
      <c r="AQ1571" s="104">
        <f t="shared" si="760"/>
        <v>0.70138888888888884</v>
      </c>
      <c r="AR1571" s="104">
        <f t="shared" si="760"/>
        <v>0.84027777777777779</v>
      </c>
      <c r="AS1571" s="22"/>
      <c r="AT1571" s="22"/>
      <c r="AU1571" s="362" t="str" cm="1">
        <f t="array" ref="AU1571">IF(AB1571="","",IF(SUMPRODUCT((AB1571=$AB$1559:$AB$1936)*(AH1571=$AH$1559:$AH$1936)*(AQ1571=$AQ$1559:$AQ$1936)*(AR1571=$AR$1559:$AR$1936)*(ROW($AB$1559:$AB$1936)&lt;&gt;ROW(AB1571))*((R1571=0)*($R$1559:$R$1936&gt;0)+(R1571&gt;0)*($R$1559:$R$1936=0)))&gt;0,"SALONES UNIDOS",IF(SUMPRODUCT((AB1571=$AB$1559:$AB$1936)*(AH1571=$AH$1559:$AH$1936)*((AQ1571&lt;$AR$1559:$AR$1936)*(AR1571&gt;$AQ$1559:$AQ$1936))*(ROW($AB$1559:$AB$1936)&lt;&gt;ROW(AB1571)))&gt;0,"Cruzado","Sin cruce")))</f>
        <v>Sin cruce</v>
      </c>
      <c r="AV1571" s="362" t="str" cm="1">
        <f t="array" ref="AV1571">IF(AD1571="","",IF(SUMPRODUCT((AD1571=$AD$1559:$AD$1936)*(AH1571=$AH$1559:$AH$1936)*(AS1571=$AS$1559:$AS$1936)*(AT1571=$AT$1559:$AT$1936)*(ROW($AD$1559:$AD$1936)&lt;&gt;ROW(AD1571))*((R1571=0)*($R$1559:$R$1936&gt;0)+(R1571&gt;0)*($R$1559:$R$1936=0)))&gt;0,"SALONES UNIDOS",IF(SUMPRODUCT((AD1571=$AD$1559:$AD$1936)*(AH1571=$AH$1559:$AH$1936)*((AS1571&lt;$AT$1559:$AT$1936)*(AT1571&gt;$AS$1559:$AS$1936))*(ROW($AD$1559:$AD$1936)&lt;&gt;ROW(AD1571)))&gt;0,"Cruzado","Sin cruce")))</f>
        <v/>
      </c>
      <c r="AW1571" s="104" t="str">
        <f t="shared" si="744"/>
        <v>MH1SUNAMPEB</v>
      </c>
      <c r="AX1571" s="104" t="str" cm="1">
        <f t="array" ref="AX1571">IF(AW1571="","",IF(SUMPRODUCT((AW1571=$AW$7:$AW$2042)*(AH1571=$AH$7:$AH$2042)*(AN1571=$AN$7:$AN$2042)*(AO1571=$AO$7:$AO$2042)*(ROW($AW$7:$AW$2042)&lt;&gt;ROW(AW1571))*((R1571=0)*($R$7:$R$2042&gt;0)+(R1571&gt;0)*($R$7:$R$2042=0)))&gt;0,"SALONES UNIDOS",IF(SUMPRODUCT((AW1571=$AW$7:$AW$2042)*(AH1571=$AH$7:$AH$2042)*((AN1571&lt;$AO$7:$AO$2042)*(AO1571&gt;$AN$7:$AN$2042))*(ROW($AW$7:$AW$2042)&lt;&gt;ROW(AW1571)))&gt;0,"Cruzado","Sin cruce")))</f>
        <v>Sin cruce</v>
      </c>
    </row>
    <row r="1572" spans="2:50" ht="19.8" hidden="1" customHeight="1" x14ac:dyDescent="0.25">
      <c r="B1572" s="494" t="s">
        <v>314</v>
      </c>
      <c r="C1572" s="364" t="s">
        <v>969</v>
      </c>
      <c r="D1572" s="364">
        <v>20261</v>
      </c>
      <c r="E1572" s="373" t="s">
        <v>302</v>
      </c>
      <c r="F1572" s="370" t="s">
        <v>291</v>
      </c>
      <c r="G1572" s="373" t="s">
        <v>292</v>
      </c>
      <c r="H1572" s="373">
        <v>1</v>
      </c>
      <c r="I1572" s="373" t="s">
        <v>281</v>
      </c>
      <c r="J1572" s="373" t="s">
        <v>281</v>
      </c>
      <c r="K1572" s="194" t="s">
        <v>792</v>
      </c>
      <c r="L1572" s="364" t="s">
        <v>667</v>
      </c>
      <c r="M1572" s="364" t="s">
        <v>362</v>
      </c>
      <c r="N1572" s="364" t="s">
        <v>318</v>
      </c>
      <c r="O1572" s="373" t="s">
        <v>315</v>
      </c>
      <c r="P1572" s="364">
        <v>3</v>
      </c>
      <c r="Q1572" s="364">
        <v>2</v>
      </c>
      <c r="R1572" s="369">
        <v>5</v>
      </c>
      <c r="S1572" s="364">
        <v>4</v>
      </c>
      <c r="T1572" s="8"/>
      <c r="U1572" s="374">
        <v>40</v>
      </c>
      <c r="V1572" s="370">
        <v>21887837</v>
      </c>
      <c r="W1572" s="373" t="s">
        <v>170</v>
      </c>
      <c r="X1572" s="364" t="s">
        <v>315</v>
      </c>
      <c r="Y1572" s="364"/>
      <c r="Z1572" s="364"/>
      <c r="AA1572" s="364"/>
      <c r="AB1572" s="364" t="s">
        <v>875</v>
      </c>
      <c r="AC1572" s="364"/>
      <c r="AD1572" s="369"/>
      <c r="AE1572" s="370"/>
      <c r="AF1572" s="370"/>
      <c r="AG1572" s="370" t="s">
        <v>319</v>
      </c>
      <c r="AH1572" s="364">
        <v>1</v>
      </c>
      <c r="AI1572" s="364">
        <v>7</v>
      </c>
      <c r="AJ1572" s="364">
        <v>40</v>
      </c>
      <c r="AK1572" s="364">
        <v>11</v>
      </c>
      <c r="AL1572" s="364">
        <v>50</v>
      </c>
      <c r="AM1572" s="22">
        <f t="shared" si="743"/>
        <v>5</v>
      </c>
      <c r="AN1572" s="104">
        <f t="shared" si="739"/>
        <v>0.31944444444444448</v>
      </c>
      <c r="AO1572" s="104">
        <f t="shared" si="740"/>
        <v>0.49305555555555552</v>
      </c>
      <c r="AP1572" s="22" t="str" cm="1">
        <f t="array" ref="AP1572">IF(W1572="","",IF(SUMPRODUCT((W1572=$W$7:$W$2042)*(AH1572=$AH$7:$AH$2042)*(AN1572=$AN$7:$AN$2042)*(AO1572=$AO$7:$AO$2042)*(ROW($W$7:$W$2042)&lt;&gt;ROW(W1572))*((R1572=0)*($R$7:$R$2042&gt;0)+(R1572&gt;0)*($R$7:$R$2042=0)))&gt;0,"SALONES UNIDOS",IF(SUMPRODUCT((W1572=$W$7:$W$2042)*(AH1572=$AH$7:$AH$2042)*((AN1572&lt;$AO$7:$AO$2042)*(AO1572&gt;$AN$7:$AN$2042))*(ROW($W$7:$W$2042)&lt;&gt;ROW(W1572)))&gt;0,"Cruzado","Sin cruce")))</f>
        <v>Sin cruce</v>
      </c>
      <c r="AQ1572" s="104">
        <f t="shared" si="760"/>
        <v>0.31944444444444448</v>
      </c>
      <c r="AR1572" s="104">
        <f t="shared" si="760"/>
        <v>0.49305555555555552</v>
      </c>
      <c r="AS1572" s="22"/>
      <c r="AT1572" s="22"/>
      <c r="AU1572" s="362" t="str" cm="1">
        <f t="array" ref="AU1572">IF(AB1572="","",IF(SUMPRODUCT((AB1572=$AB$1559:$AB$1936)*(AH1572=$AH$1559:$AH$1936)*(AQ1572=$AQ$1559:$AQ$1936)*(AR1572=$AR$1559:$AR$1936)*(ROW($AB$1559:$AB$1936)&lt;&gt;ROW(AB1572))*((R1572=0)*($R$1559:$R$1936&gt;0)+(R1572&gt;0)*($R$1559:$R$1936=0)))&gt;0,"SALONES UNIDOS",IF(SUMPRODUCT((AB1572=$AB$1559:$AB$1936)*(AH1572=$AH$1559:$AH$1936)*((AQ1572&lt;$AR$1559:$AR$1936)*(AR1572&gt;$AQ$1559:$AQ$1936))*(ROW($AB$1559:$AB$1936)&lt;&gt;ROW(AB1572)))&gt;0,"Cruzado","Sin cruce")))</f>
        <v>Sin cruce</v>
      </c>
      <c r="AV1572" s="362" t="str" cm="1">
        <f t="array" ref="AV1572">IF(AD1572="","",IF(SUMPRODUCT((AD1572=$AD$1559:$AD$1936)*(AH1572=$AH$1559:$AH$1936)*(AS1572=$AS$1559:$AS$1936)*(AT1572=$AT$1559:$AT$1936)*(ROW($AD$1559:$AD$1936)&lt;&gt;ROW(AD1572))*((R1572=0)*($R$1559:$R$1936&gt;0)+(R1572&gt;0)*($R$1559:$R$1936=0)))&gt;0,"SALONES UNIDOS",IF(SUMPRODUCT((AD1572=$AD$1559:$AD$1936)*(AH1572=$AH$1559:$AH$1936)*((AS1572&lt;$AT$1559:$AT$1936)*(AT1572&gt;$AS$1559:$AS$1936))*(ROW($AD$1559:$AD$1936)&lt;&gt;ROW(AD1572)))&gt;0,"Cruzado","Sin cruce")))</f>
        <v/>
      </c>
      <c r="AW1572" s="104" t="str">
        <f t="shared" si="744"/>
        <v>MH1SUNAMPEB</v>
      </c>
      <c r="AX1572" s="104" t="str" cm="1">
        <f t="array" ref="AX1572">IF(AW1572="","",IF(SUMPRODUCT((AW1572=$AW$7:$AW$2042)*(AH1572=$AH$7:$AH$2042)*(AN1572=$AN$7:$AN$2042)*(AO1572=$AO$7:$AO$2042)*(ROW($AW$7:$AW$2042)&lt;&gt;ROW(AW1572))*((R1572=0)*($R$7:$R$2042&gt;0)+(R1572&gt;0)*($R$7:$R$2042=0)))&gt;0,"SALONES UNIDOS",IF(SUMPRODUCT((AW1572=$AW$7:$AW$2042)*(AH1572=$AH$7:$AH$2042)*((AN1572&lt;$AO$7:$AO$2042)*(AO1572&gt;$AN$7:$AN$2042))*(ROW($AW$7:$AW$2042)&lt;&gt;ROW(AW1572)))&gt;0,"Cruzado","Sin cruce")))</f>
        <v>Sin cruce</v>
      </c>
    </row>
    <row r="1573" spans="2:50" ht="19.8" hidden="1" customHeight="1" x14ac:dyDescent="0.25">
      <c r="B1573" s="494" t="s">
        <v>314</v>
      </c>
      <c r="C1573" s="364" t="s">
        <v>969</v>
      </c>
      <c r="D1573" s="364">
        <v>20261</v>
      </c>
      <c r="E1573" s="373" t="s">
        <v>302</v>
      </c>
      <c r="F1573" s="370" t="s">
        <v>291</v>
      </c>
      <c r="G1573" s="373" t="s">
        <v>292</v>
      </c>
      <c r="H1573" s="373">
        <v>1</v>
      </c>
      <c r="I1573" s="373" t="s">
        <v>281</v>
      </c>
      <c r="J1573" s="373" t="s">
        <v>281</v>
      </c>
      <c r="K1573" s="194" t="s">
        <v>793</v>
      </c>
      <c r="L1573" s="364" t="s">
        <v>567</v>
      </c>
      <c r="M1573" s="364" t="s">
        <v>362</v>
      </c>
      <c r="N1573" s="364" t="s">
        <v>318</v>
      </c>
      <c r="O1573" s="373" t="s">
        <v>315</v>
      </c>
      <c r="P1573" s="364">
        <v>4</v>
      </c>
      <c r="Q1573" s="364">
        <v>0</v>
      </c>
      <c r="R1573" s="369">
        <v>4</v>
      </c>
      <c r="S1573" s="364">
        <v>4</v>
      </c>
      <c r="T1573" s="8"/>
      <c r="U1573" s="374">
        <v>40</v>
      </c>
      <c r="V1573" s="370">
        <v>22275169</v>
      </c>
      <c r="W1573" s="373" t="s">
        <v>266</v>
      </c>
      <c r="X1573" s="364" t="s">
        <v>315</v>
      </c>
      <c r="Y1573" s="364"/>
      <c r="Z1573" s="364"/>
      <c r="AA1573" s="364"/>
      <c r="AB1573" s="364" t="s">
        <v>875</v>
      </c>
      <c r="AC1573" s="364"/>
      <c r="AD1573" s="369"/>
      <c r="AE1573" s="370"/>
      <c r="AF1573" s="370"/>
      <c r="AG1573" s="370" t="s">
        <v>559</v>
      </c>
      <c r="AH1573" s="364">
        <v>2</v>
      </c>
      <c r="AI1573" s="364">
        <v>7</v>
      </c>
      <c r="AJ1573" s="364">
        <v>40</v>
      </c>
      <c r="AK1573" s="364">
        <v>11</v>
      </c>
      <c r="AL1573" s="364">
        <v>0</v>
      </c>
      <c r="AM1573" s="22">
        <f t="shared" si="743"/>
        <v>4</v>
      </c>
      <c r="AN1573" s="104">
        <f t="shared" si="739"/>
        <v>0.31944444444444448</v>
      </c>
      <c r="AO1573" s="104">
        <f t="shared" si="740"/>
        <v>0.45833333333333331</v>
      </c>
      <c r="AP1573" s="22" t="str" cm="1">
        <f t="array" ref="AP1573">IF(W1573="","",IF(SUMPRODUCT((W1573=$W$7:$W$2042)*(AH1573=$AH$7:$AH$2042)*(AN1573=$AN$7:$AN$2042)*(AO1573=$AO$7:$AO$2042)*(ROW($W$7:$W$2042)&lt;&gt;ROW(W1573))*((R1573=0)*($R$7:$R$2042&gt;0)+(R1573&gt;0)*($R$7:$R$2042=0)))&gt;0,"SALONES UNIDOS",IF(SUMPRODUCT((W1573=$W$7:$W$2042)*(AH1573=$AH$7:$AH$2042)*((AN1573&lt;$AO$7:$AO$2042)*(AO1573&gt;$AN$7:$AN$2042))*(ROW($W$7:$W$2042)&lt;&gt;ROW(W1573)))&gt;0,"Cruzado","Sin cruce")))</f>
        <v>Sin cruce</v>
      </c>
      <c r="AQ1573" s="104">
        <f t="shared" si="760"/>
        <v>0.31944444444444448</v>
      </c>
      <c r="AR1573" s="104">
        <f t="shared" si="760"/>
        <v>0.45833333333333331</v>
      </c>
      <c r="AS1573" s="22"/>
      <c r="AT1573" s="22"/>
      <c r="AU1573" s="362" t="str" cm="1">
        <f t="array" ref="AU1573">IF(AB1573="","",IF(SUMPRODUCT((AB1573=$AB$1559:$AB$1936)*(AH1573=$AH$1559:$AH$1936)*(AQ1573=$AQ$1559:$AQ$1936)*(AR1573=$AR$1559:$AR$1936)*(ROW($AB$1559:$AB$1936)&lt;&gt;ROW(AB1573))*((R1573=0)*($R$1559:$R$1936&gt;0)+(R1573&gt;0)*($R$1559:$R$1936=0)))&gt;0,"SALONES UNIDOS",IF(SUMPRODUCT((AB1573=$AB$1559:$AB$1936)*(AH1573=$AH$1559:$AH$1936)*((AQ1573&lt;$AR$1559:$AR$1936)*(AR1573&gt;$AQ$1559:$AQ$1936))*(ROW($AB$1559:$AB$1936)&lt;&gt;ROW(AB1573)))&gt;0,"Cruzado","Sin cruce")))</f>
        <v>Sin cruce</v>
      </c>
      <c r="AV1573" s="362" t="str" cm="1">
        <f t="array" ref="AV1573">IF(AD1573="","",IF(SUMPRODUCT((AD1573=$AD$1559:$AD$1936)*(AH1573=$AH$1559:$AH$1936)*(AS1573=$AS$1559:$AS$1936)*(AT1573=$AT$1559:$AT$1936)*(ROW($AD$1559:$AD$1936)&lt;&gt;ROW(AD1573))*((R1573=0)*($R$1559:$R$1936&gt;0)+(R1573&gt;0)*($R$1559:$R$1936=0)))&gt;0,"SALONES UNIDOS",IF(SUMPRODUCT((AD1573=$AD$1559:$AD$1936)*(AH1573=$AH$1559:$AH$1936)*((AS1573&lt;$AT$1559:$AT$1936)*(AT1573&gt;$AS$1559:$AS$1936))*(ROW($AD$1559:$AD$1936)&lt;&gt;ROW(AD1573)))&gt;0,"Cruzado","Sin cruce")))</f>
        <v/>
      </c>
      <c r="AW1573" s="104" t="str">
        <f t="shared" si="744"/>
        <v>MH1SUNAMPEB</v>
      </c>
      <c r="AX1573" s="104" t="str" cm="1">
        <f t="array" ref="AX1573">IF(AW1573="","",IF(SUMPRODUCT((AW1573=$AW$7:$AW$2042)*(AH1573=$AH$7:$AH$2042)*(AN1573=$AN$7:$AN$2042)*(AO1573=$AO$7:$AO$2042)*(ROW($AW$7:$AW$2042)&lt;&gt;ROW(AW1573))*((R1573=0)*($R$7:$R$2042&gt;0)+(R1573&gt;0)*($R$7:$R$2042=0)))&gt;0,"SALONES UNIDOS",IF(SUMPRODUCT((AW1573=$AW$7:$AW$2042)*(AH1573=$AH$7:$AH$2042)*((AN1573&lt;$AO$7:$AO$2042)*(AO1573&gt;$AN$7:$AN$2042))*(ROW($AW$7:$AW$2042)&lt;&gt;ROW(AW1573)))&gt;0,"Cruzado","Sin cruce")))</f>
        <v>Sin cruce</v>
      </c>
    </row>
    <row r="1574" spans="2:50" ht="19.8" hidden="1" customHeight="1" x14ac:dyDescent="0.25">
      <c r="B1574" s="494" t="s">
        <v>314</v>
      </c>
      <c r="C1574" s="364" t="s">
        <v>969</v>
      </c>
      <c r="D1574" s="364">
        <v>20261</v>
      </c>
      <c r="E1574" s="373" t="s">
        <v>302</v>
      </c>
      <c r="F1574" s="370" t="s">
        <v>291</v>
      </c>
      <c r="G1574" s="373" t="s">
        <v>292</v>
      </c>
      <c r="H1574" s="373">
        <v>1</v>
      </c>
      <c r="I1574" s="373" t="s">
        <v>281</v>
      </c>
      <c r="J1574" s="373" t="s">
        <v>281</v>
      </c>
      <c r="K1574" s="194" t="s">
        <v>794</v>
      </c>
      <c r="L1574" s="364" t="s">
        <v>569</v>
      </c>
      <c r="M1574" s="364" t="s">
        <v>362</v>
      </c>
      <c r="N1574" s="364" t="s">
        <v>318</v>
      </c>
      <c r="O1574" s="373" t="s">
        <v>315</v>
      </c>
      <c r="P1574" s="364">
        <v>3</v>
      </c>
      <c r="Q1574" s="364">
        <v>2</v>
      </c>
      <c r="R1574" s="369">
        <v>5</v>
      </c>
      <c r="S1574" s="364">
        <v>4</v>
      </c>
      <c r="T1574" s="8"/>
      <c r="U1574" s="374">
        <v>40</v>
      </c>
      <c r="V1574" s="370">
        <v>41845220</v>
      </c>
      <c r="W1574" s="373" t="s">
        <v>56</v>
      </c>
      <c r="X1574" s="364" t="s">
        <v>315</v>
      </c>
      <c r="Y1574" s="364"/>
      <c r="Z1574" s="364"/>
      <c r="AA1574" s="364"/>
      <c r="AB1574" s="364" t="s">
        <v>875</v>
      </c>
      <c r="AC1574" s="364"/>
      <c r="AD1574" s="369"/>
      <c r="AE1574" s="370"/>
      <c r="AF1574" s="370"/>
      <c r="AG1574" s="370" t="s">
        <v>319</v>
      </c>
      <c r="AH1574" s="364">
        <v>3</v>
      </c>
      <c r="AI1574" s="364">
        <v>7</v>
      </c>
      <c r="AJ1574" s="364">
        <v>40</v>
      </c>
      <c r="AK1574" s="364">
        <v>11</v>
      </c>
      <c r="AL1574" s="364">
        <v>50</v>
      </c>
      <c r="AM1574" s="22">
        <f t="shared" si="743"/>
        <v>5</v>
      </c>
      <c r="AN1574" s="104">
        <f t="shared" si="739"/>
        <v>0.31944444444444448</v>
      </c>
      <c r="AO1574" s="104">
        <f t="shared" si="740"/>
        <v>0.49305555555555552</v>
      </c>
      <c r="AP1574" s="22" t="str" cm="1">
        <f t="array" ref="AP1574">IF(W1574="","",IF(SUMPRODUCT((W1574=$W$7:$W$2042)*(AH1574=$AH$7:$AH$2042)*(AN1574=$AN$7:$AN$2042)*(AO1574=$AO$7:$AO$2042)*(ROW($W$7:$W$2042)&lt;&gt;ROW(W1574))*((R1574=0)*($R$7:$R$2042&gt;0)+(R1574&gt;0)*($R$7:$R$2042=0)))&gt;0,"SALONES UNIDOS",IF(SUMPRODUCT((W1574=$W$7:$W$2042)*(AH1574=$AH$7:$AH$2042)*((AN1574&lt;$AO$7:$AO$2042)*(AO1574&gt;$AN$7:$AN$2042))*(ROW($W$7:$W$2042)&lt;&gt;ROW(W1574)))&gt;0,"Cruzado","Sin cruce")))</f>
        <v>Sin cruce</v>
      </c>
      <c r="AQ1574" s="104">
        <f t="shared" si="760"/>
        <v>0.31944444444444448</v>
      </c>
      <c r="AR1574" s="104">
        <f t="shared" si="760"/>
        <v>0.49305555555555552</v>
      </c>
      <c r="AS1574" s="22"/>
      <c r="AT1574" s="22"/>
      <c r="AU1574" s="362" t="str" cm="1">
        <f t="array" ref="AU1574">IF(AB1574="","",IF(SUMPRODUCT((AB1574=$AB$1559:$AB$1936)*(AH1574=$AH$1559:$AH$1936)*(AQ1574=$AQ$1559:$AQ$1936)*(AR1574=$AR$1559:$AR$1936)*(ROW($AB$1559:$AB$1936)&lt;&gt;ROW(AB1574))*((R1574=0)*($R$1559:$R$1936&gt;0)+(R1574&gt;0)*($R$1559:$R$1936=0)))&gt;0,"SALONES UNIDOS",IF(SUMPRODUCT((AB1574=$AB$1559:$AB$1936)*(AH1574=$AH$1559:$AH$1936)*((AQ1574&lt;$AR$1559:$AR$1936)*(AR1574&gt;$AQ$1559:$AQ$1936))*(ROW($AB$1559:$AB$1936)&lt;&gt;ROW(AB1574)))&gt;0,"Cruzado","Sin cruce")))</f>
        <v>Sin cruce</v>
      </c>
      <c r="AV1574" s="362" t="str" cm="1">
        <f t="array" ref="AV1574">IF(AD1574="","",IF(SUMPRODUCT((AD1574=$AD$1559:$AD$1936)*(AH1574=$AH$1559:$AH$1936)*(AS1574=$AS$1559:$AS$1936)*(AT1574=$AT$1559:$AT$1936)*(ROW($AD$1559:$AD$1936)&lt;&gt;ROW(AD1574))*((R1574=0)*($R$1559:$R$1936&gt;0)+(R1574&gt;0)*($R$1559:$R$1936=0)))&gt;0,"SALONES UNIDOS",IF(SUMPRODUCT((AD1574=$AD$1559:$AD$1936)*(AH1574=$AH$1559:$AH$1936)*((AS1574&lt;$AT$1559:$AT$1936)*(AT1574&gt;$AS$1559:$AS$1936))*(ROW($AD$1559:$AD$1936)&lt;&gt;ROW(AD1574)))&gt;0,"Cruzado","Sin cruce")))</f>
        <v/>
      </c>
      <c r="AW1574" s="104" t="str">
        <f t="shared" si="744"/>
        <v>MH1SUNAMPEB</v>
      </c>
      <c r="AX1574" s="104" t="str" cm="1">
        <f t="array" ref="AX1574">IF(AW1574="","",IF(SUMPRODUCT((AW1574=$AW$7:$AW$2042)*(AH1574=$AH$7:$AH$2042)*(AN1574=$AN$7:$AN$2042)*(AO1574=$AO$7:$AO$2042)*(ROW($AW$7:$AW$2042)&lt;&gt;ROW(AW1574))*((R1574=0)*($R$7:$R$2042&gt;0)+(R1574&gt;0)*($R$7:$R$2042=0)))&gt;0,"SALONES UNIDOS",IF(SUMPRODUCT((AW1574=$AW$7:$AW$2042)*(AH1574=$AH$7:$AH$2042)*((AN1574&lt;$AO$7:$AO$2042)*(AO1574&gt;$AN$7:$AN$2042))*(ROW($AW$7:$AW$2042)&lt;&gt;ROW(AW1574)))&gt;0,"Cruzado","Sin cruce")))</f>
        <v>Sin cruce</v>
      </c>
    </row>
    <row r="1575" spans="2:50" ht="19.8" hidden="1" customHeight="1" x14ac:dyDescent="0.25">
      <c r="B1575" s="494" t="s">
        <v>314</v>
      </c>
      <c r="C1575" s="364" t="s">
        <v>969</v>
      </c>
      <c r="D1575" s="364">
        <v>20261</v>
      </c>
      <c r="E1575" s="373" t="s">
        <v>302</v>
      </c>
      <c r="F1575" s="370" t="s">
        <v>291</v>
      </c>
      <c r="G1575" s="373" t="s">
        <v>292</v>
      </c>
      <c r="H1575" s="373">
        <v>2</v>
      </c>
      <c r="I1575" s="373" t="s">
        <v>278</v>
      </c>
      <c r="J1575" s="373" t="s">
        <v>278</v>
      </c>
      <c r="K1575" s="194" t="s">
        <v>797</v>
      </c>
      <c r="L1575" s="364" t="s">
        <v>798</v>
      </c>
      <c r="M1575" s="364" t="s">
        <v>362</v>
      </c>
      <c r="N1575" s="364" t="s">
        <v>318</v>
      </c>
      <c r="O1575" s="373" t="s">
        <v>315</v>
      </c>
      <c r="P1575" s="364">
        <v>2</v>
      </c>
      <c r="Q1575" s="364">
        <v>2</v>
      </c>
      <c r="R1575" s="369">
        <v>4</v>
      </c>
      <c r="S1575" s="364">
        <v>3</v>
      </c>
      <c r="T1575" s="8"/>
      <c r="U1575" s="374">
        <v>20</v>
      </c>
      <c r="V1575" s="370">
        <v>22275169</v>
      </c>
      <c r="W1575" s="373" t="s">
        <v>266</v>
      </c>
      <c r="X1575" s="364" t="s">
        <v>315</v>
      </c>
      <c r="Y1575" s="364"/>
      <c r="Z1575" s="364"/>
      <c r="AA1575" s="364"/>
      <c r="AB1575" s="364" t="s">
        <v>876</v>
      </c>
      <c r="AC1575" s="364"/>
      <c r="AD1575" s="369"/>
      <c r="AE1575" s="370"/>
      <c r="AF1575" s="370"/>
      <c r="AG1575" s="370" t="s">
        <v>319</v>
      </c>
      <c r="AH1575" s="364">
        <v>3</v>
      </c>
      <c r="AI1575" s="364">
        <v>12</v>
      </c>
      <c r="AJ1575" s="364">
        <v>40</v>
      </c>
      <c r="AK1575" s="364">
        <v>16</v>
      </c>
      <c r="AL1575" s="364">
        <v>0</v>
      </c>
      <c r="AM1575" s="22">
        <f t="shared" si="743"/>
        <v>4</v>
      </c>
      <c r="AN1575" s="104">
        <f t="shared" si="739"/>
        <v>0.52777777777777779</v>
      </c>
      <c r="AO1575" s="104">
        <f t="shared" si="740"/>
        <v>0.66666666666666663</v>
      </c>
      <c r="AP1575" s="22" t="str" cm="1">
        <f t="array" ref="AP1575">IF(W1575="","",IF(SUMPRODUCT((W1575=$W$7:$W$2042)*(AH1575=$AH$7:$AH$2042)*(AN1575=$AN$7:$AN$2042)*(AO1575=$AO$7:$AO$2042)*(ROW($W$7:$W$2042)&lt;&gt;ROW(W1575))*((R1575=0)*($R$7:$R$2042&gt;0)+(R1575&gt;0)*($R$7:$R$2042=0)))&gt;0,"SALONES UNIDOS",IF(SUMPRODUCT((W1575=$W$7:$W$2042)*(AH1575=$AH$7:$AH$2042)*((AN1575&lt;$AO$7:$AO$2042)*(AO1575&gt;$AN$7:$AN$2042))*(ROW($W$7:$W$2042)&lt;&gt;ROW(W1575)))&gt;0,"Cruzado","Sin cruce")))</f>
        <v>Sin cruce</v>
      </c>
      <c r="AQ1575" s="104">
        <f t="shared" si="760"/>
        <v>0.52777777777777779</v>
      </c>
      <c r="AR1575" s="104">
        <f t="shared" si="760"/>
        <v>0.66666666666666663</v>
      </c>
      <c r="AS1575" s="22"/>
      <c r="AT1575" s="22"/>
      <c r="AU1575" s="362" t="str" cm="1">
        <f t="array" ref="AU1575">IF(AB1575="","",IF(SUMPRODUCT((AB1575=$AB$1559:$AB$1936)*(AH1575=$AH$1559:$AH$1936)*(AQ1575=$AQ$1559:$AQ$1936)*(AR1575=$AR$1559:$AR$1936)*(ROW($AB$1559:$AB$1936)&lt;&gt;ROW(AB1575))*((R1575=0)*($R$1559:$R$1936&gt;0)+(R1575&gt;0)*($R$1559:$R$1936=0)))&gt;0,"SALONES UNIDOS",IF(SUMPRODUCT((AB1575=$AB$1559:$AB$1936)*(AH1575=$AH$1559:$AH$1936)*((AQ1575&lt;$AR$1559:$AR$1936)*(AR1575&gt;$AQ$1559:$AQ$1936))*(ROW($AB$1559:$AB$1936)&lt;&gt;ROW(AB1575)))&gt;0,"Cruzado","Sin cruce")))</f>
        <v>Sin cruce</v>
      </c>
      <c r="AV1575" s="362" t="str" cm="1">
        <f t="array" ref="AV1575">IF(AD1575="","",IF(SUMPRODUCT((AD1575=$AD$1559:$AD$1936)*(AH1575=$AH$1559:$AH$1936)*(AS1575=$AS$1559:$AS$1936)*(AT1575=$AT$1559:$AT$1936)*(ROW($AD$1559:$AD$1936)&lt;&gt;ROW(AD1575))*((R1575=0)*($R$1559:$R$1936&gt;0)+(R1575&gt;0)*($R$1559:$R$1936=0)))&gt;0,"SALONES UNIDOS",IF(SUMPRODUCT((AD1575=$AD$1559:$AD$1936)*(AH1575=$AH$1559:$AH$1936)*((AS1575&lt;$AT$1559:$AT$1936)*(AT1575&gt;$AS$1559:$AS$1936))*(ROW($AD$1559:$AD$1936)&lt;&gt;ROW(AD1575)))&gt;0,"Cruzado","Sin cruce")))</f>
        <v/>
      </c>
      <c r="AW1575" s="104" t="str">
        <f t="shared" si="744"/>
        <v>MH2SUNAMPEA</v>
      </c>
      <c r="AX1575" s="104" t="str" cm="1">
        <f t="array" ref="AX1575">IF(AW1575="","",IF(SUMPRODUCT((AW1575=$AW$7:$AW$2042)*(AH1575=$AH$7:$AH$2042)*(AN1575=$AN$7:$AN$2042)*(AO1575=$AO$7:$AO$2042)*(ROW($AW$7:$AW$2042)&lt;&gt;ROW(AW1575))*((R1575=0)*($R$7:$R$2042&gt;0)+(R1575&gt;0)*($R$7:$R$2042=0)))&gt;0,"SALONES UNIDOS",IF(SUMPRODUCT((AW1575=$AW$7:$AW$2042)*(AH1575=$AH$7:$AH$2042)*((AN1575&lt;$AO$7:$AO$2042)*(AO1575&gt;$AN$7:$AN$2042))*(ROW($AW$7:$AW$2042)&lt;&gt;ROW(AW1575)))&gt;0,"Cruzado","Sin cruce")))</f>
        <v>Sin cruce</v>
      </c>
    </row>
    <row r="1576" spans="2:50" ht="19.8" hidden="1" customHeight="1" x14ac:dyDescent="0.25">
      <c r="B1576" s="494" t="s">
        <v>314</v>
      </c>
      <c r="C1576" s="364" t="s">
        <v>969</v>
      </c>
      <c r="D1576" s="364">
        <v>20261</v>
      </c>
      <c r="E1576" s="373" t="s">
        <v>302</v>
      </c>
      <c r="F1576" s="370" t="s">
        <v>291</v>
      </c>
      <c r="G1576" s="373" t="s">
        <v>292</v>
      </c>
      <c r="H1576" s="373">
        <v>2</v>
      </c>
      <c r="I1576" s="373" t="s">
        <v>278</v>
      </c>
      <c r="J1576" s="373" t="s">
        <v>278</v>
      </c>
      <c r="K1576" s="194" t="s">
        <v>1006</v>
      </c>
      <c r="L1576" s="364" t="s">
        <v>411</v>
      </c>
      <c r="M1576" s="364" t="s">
        <v>324</v>
      </c>
      <c r="N1576" s="364" t="s">
        <v>318</v>
      </c>
      <c r="O1576" s="373" t="s">
        <v>315</v>
      </c>
      <c r="P1576" s="364">
        <v>4</v>
      </c>
      <c r="Q1576" s="364">
        <v>0</v>
      </c>
      <c r="R1576" s="369">
        <v>4</v>
      </c>
      <c r="S1576" s="364">
        <v>7</v>
      </c>
      <c r="T1576" s="8"/>
      <c r="U1576" s="374">
        <v>20</v>
      </c>
      <c r="V1576" s="370">
        <v>6160287</v>
      </c>
      <c r="W1576" s="373" t="s">
        <v>45</v>
      </c>
      <c r="X1576" s="364" t="s">
        <v>315</v>
      </c>
      <c r="Y1576" s="364"/>
      <c r="Z1576" s="364"/>
      <c r="AA1576" s="364"/>
      <c r="AB1576" s="364" t="s">
        <v>876</v>
      </c>
      <c r="AC1576" s="364"/>
      <c r="AD1576" s="369"/>
      <c r="AE1576" s="370"/>
      <c r="AF1576" s="370"/>
      <c r="AG1576" s="370" t="s">
        <v>559</v>
      </c>
      <c r="AH1576" s="364">
        <v>2</v>
      </c>
      <c r="AI1576" s="364">
        <v>7</v>
      </c>
      <c r="AJ1576" s="364">
        <v>40</v>
      </c>
      <c r="AK1576" s="364">
        <v>11</v>
      </c>
      <c r="AL1576" s="364">
        <v>0</v>
      </c>
      <c r="AM1576" s="22">
        <f t="shared" si="743"/>
        <v>4</v>
      </c>
      <c r="AN1576" s="104">
        <f t="shared" si="739"/>
        <v>0.31944444444444448</v>
      </c>
      <c r="AO1576" s="104">
        <f t="shared" si="740"/>
        <v>0.45833333333333331</v>
      </c>
      <c r="AP1576" s="22" t="str" cm="1">
        <f t="array" ref="AP1576">IF(W1576="","",IF(SUMPRODUCT((W1576=$W$7:$W$2042)*(AH1576=$AH$7:$AH$2042)*(AN1576=$AN$7:$AN$2042)*(AO1576=$AO$7:$AO$2042)*(ROW($W$7:$W$2042)&lt;&gt;ROW(W1576))*((R1576=0)*($R$7:$R$2042&gt;0)+(R1576&gt;0)*($R$7:$R$2042=0)))&gt;0,"SALONES UNIDOS",IF(SUMPRODUCT((W1576=$W$7:$W$2042)*(AH1576=$AH$7:$AH$2042)*((AN1576&lt;$AO$7:$AO$2042)*(AO1576&gt;$AN$7:$AN$2042))*(ROW($W$7:$W$2042)&lt;&gt;ROW(W1576)))&gt;0,"Cruzado","Sin cruce")))</f>
        <v>Sin cruce</v>
      </c>
      <c r="AQ1576" s="104">
        <f t="shared" si="760"/>
        <v>0.31944444444444448</v>
      </c>
      <c r="AR1576" s="104">
        <f t="shared" si="760"/>
        <v>0.45833333333333331</v>
      </c>
      <c r="AS1576" s="22"/>
      <c r="AT1576" s="22"/>
      <c r="AU1576" s="362" t="str" cm="1">
        <f t="array" ref="AU1576">IF(AB1576="","",IF(SUMPRODUCT((AB1576=$AB$1559:$AB$1936)*(AH1576=$AH$1559:$AH$1936)*(AQ1576=$AQ$1559:$AQ$1936)*(AR1576=$AR$1559:$AR$1936)*(ROW($AB$1559:$AB$1936)&lt;&gt;ROW(AB1576))*((R1576=0)*($R$1559:$R$1936&gt;0)+(R1576&gt;0)*($R$1559:$R$1936=0)))&gt;0,"SALONES UNIDOS",IF(SUMPRODUCT((AB1576=$AB$1559:$AB$1936)*(AH1576=$AH$1559:$AH$1936)*((AQ1576&lt;$AR$1559:$AR$1936)*(AR1576&gt;$AQ$1559:$AQ$1936))*(ROW($AB$1559:$AB$1936)&lt;&gt;ROW(AB1576)))&gt;0,"Cruzado","Sin cruce")))</f>
        <v>Sin cruce</v>
      </c>
      <c r="AV1576" s="362" t="str" cm="1">
        <f t="array" ref="AV1576">IF(AD1576="","",IF(SUMPRODUCT((AD1576=$AD$1559:$AD$1936)*(AH1576=$AH$1559:$AH$1936)*(AS1576=$AS$1559:$AS$1936)*(AT1576=$AT$1559:$AT$1936)*(ROW($AD$1559:$AD$1936)&lt;&gt;ROW(AD1576))*((R1576=0)*($R$1559:$R$1936&gt;0)+(R1576&gt;0)*($R$1559:$R$1936=0)))&gt;0,"SALONES UNIDOS",IF(SUMPRODUCT((AD1576=$AD$1559:$AD$1936)*(AH1576=$AH$1559:$AH$1936)*((AS1576&lt;$AT$1559:$AT$1936)*(AT1576&gt;$AS$1559:$AS$1936))*(ROW($AD$1559:$AD$1936)&lt;&gt;ROW(AD1576)))&gt;0,"Cruzado","Sin cruce")))</f>
        <v/>
      </c>
      <c r="AW1576" s="104" t="str">
        <f t="shared" si="744"/>
        <v>MH2SUNAMPEA</v>
      </c>
      <c r="AX1576" s="104" t="str" cm="1">
        <f t="array" ref="AX1576">IF(AW1576="","",IF(SUMPRODUCT((AW1576=$AW$7:$AW$2042)*(AH1576=$AH$7:$AH$2042)*(AN1576=$AN$7:$AN$2042)*(AO1576=$AO$7:$AO$2042)*(ROW($AW$7:$AW$2042)&lt;&gt;ROW(AW1576))*((R1576=0)*($R$7:$R$2042&gt;0)+(R1576&gt;0)*($R$7:$R$2042=0)))&gt;0,"SALONES UNIDOS",IF(SUMPRODUCT((AW1576=$AW$7:$AW$2042)*(AH1576=$AH$7:$AH$2042)*((AN1576&lt;$AO$7:$AO$2042)*(AO1576&gt;$AN$7:$AN$2042))*(ROW($AW$7:$AW$2042)&lt;&gt;ROW(AW1576)))&gt;0,"Cruzado","Sin cruce")))</f>
        <v>Sin cruce</v>
      </c>
    </row>
    <row r="1577" spans="2:50" ht="19.8" hidden="1" customHeight="1" x14ac:dyDescent="0.25">
      <c r="B1577" s="494" t="s">
        <v>314</v>
      </c>
      <c r="C1577" s="364" t="s">
        <v>969</v>
      </c>
      <c r="D1577" s="364">
        <v>20261</v>
      </c>
      <c r="E1577" s="373" t="s">
        <v>302</v>
      </c>
      <c r="F1577" s="370" t="s">
        <v>291</v>
      </c>
      <c r="G1577" s="373" t="s">
        <v>292</v>
      </c>
      <c r="H1577" s="373">
        <v>2</v>
      </c>
      <c r="I1577" s="373" t="s">
        <v>278</v>
      </c>
      <c r="J1577" s="373" t="s">
        <v>278</v>
      </c>
      <c r="K1577" s="194" t="s">
        <v>1006</v>
      </c>
      <c r="L1577" s="364" t="s">
        <v>411</v>
      </c>
      <c r="M1577" s="364" t="s">
        <v>324</v>
      </c>
      <c r="N1577" s="364" t="s">
        <v>318</v>
      </c>
      <c r="O1577" s="373" t="s">
        <v>315</v>
      </c>
      <c r="P1577" s="364">
        <v>0</v>
      </c>
      <c r="Q1577" s="364">
        <v>6</v>
      </c>
      <c r="R1577" s="369">
        <v>6</v>
      </c>
      <c r="S1577" s="364">
        <v>7</v>
      </c>
      <c r="T1577" s="8"/>
      <c r="U1577" s="374">
        <v>20</v>
      </c>
      <c r="V1577" s="370">
        <v>6160287</v>
      </c>
      <c r="W1577" s="373" t="s">
        <v>45</v>
      </c>
      <c r="X1577" s="364" t="s">
        <v>315</v>
      </c>
      <c r="Y1577" s="364"/>
      <c r="Z1577" s="364"/>
      <c r="AA1577" s="364"/>
      <c r="AB1577" s="370"/>
      <c r="AC1577" s="364"/>
      <c r="AD1577" s="364" t="s">
        <v>877</v>
      </c>
      <c r="AE1577" s="370"/>
      <c r="AF1577" s="370"/>
      <c r="AG1577" s="370" t="s">
        <v>301</v>
      </c>
      <c r="AH1577" s="364">
        <v>2</v>
      </c>
      <c r="AI1577" s="364">
        <v>11</v>
      </c>
      <c r="AJ1577" s="364">
        <v>0</v>
      </c>
      <c r="AK1577" s="364">
        <v>16</v>
      </c>
      <c r="AL1577" s="364">
        <v>0</v>
      </c>
      <c r="AM1577" s="22">
        <f t="shared" si="743"/>
        <v>6</v>
      </c>
      <c r="AN1577" s="104">
        <f t="shared" si="739"/>
        <v>0.45833333333333331</v>
      </c>
      <c r="AO1577" s="104">
        <f t="shared" si="740"/>
        <v>0.66666666666666663</v>
      </c>
      <c r="AP1577" s="22" t="str" cm="1">
        <f t="array" ref="AP1577">IF(W1577="","",IF(SUMPRODUCT((W1577=$W$7:$W$2042)*(AH1577=$AH$7:$AH$2042)*(AN1577=$AN$7:$AN$2042)*(AO1577=$AO$7:$AO$2042)*(ROW($W$7:$W$2042)&lt;&gt;ROW(W1577))*((R1577=0)*($R$7:$R$2042&gt;0)+(R1577&gt;0)*($R$7:$R$2042=0)))&gt;0,"SALONES UNIDOS",IF(SUMPRODUCT((W1577=$W$7:$W$2042)*(AH1577=$AH$7:$AH$2042)*((AN1577&lt;$AO$7:$AO$2042)*(AO1577&gt;$AN$7:$AN$2042))*(ROW($W$7:$W$2042)&lt;&gt;ROW(W1577)))&gt;0,"Cruzado","Sin cruce")))</f>
        <v>Sin cruce</v>
      </c>
      <c r="AQ1577" s="22"/>
      <c r="AR1577" s="22"/>
      <c r="AS1577" s="104">
        <f>AN1577</f>
        <v>0.45833333333333331</v>
      </c>
      <c r="AT1577" s="104">
        <f>AO1577</f>
        <v>0.66666666666666663</v>
      </c>
      <c r="AU1577" s="362" t="str" cm="1">
        <f t="array" ref="AU1577">IF(AB1577="","",IF(SUMPRODUCT((AB1577=$AB$1559:$AB$1936)*(AH1577=$AH$1559:$AH$1936)*(AQ1577=$AQ$1559:$AQ$1936)*(AR1577=$AR$1559:$AR$1936)*(ROW($AB$1559:$AB$1936)&lt;&gt;ROW(AB1577))*((R1577=0)*($R$1559:$R$1936&gt;0)+(R1577&gt;0)*($R$1559:$R$1936=0)))&gt;0,"SALONES UNIDOS",IF(SUMPRODUCT((AB1577=$AB$1559:$AB$1936)*(AH1577=$AH$1559:$AH$1936)*((AQ1577&lt;$AR$1559:$AR$1936)*(AR1577&gt;$AQ$1559:$AQ$1936))*(ROW($AB$1559:$AB$1936)&lt;&gt;ROW(AB1577)))&gt;0,"Cruzado","Sin cruce")))</f>
        <v/>
      </c>
      <c r="AV1577" s="362" t="str" cm="1">
        <f t="array" ref="AV1577">IF(AD1577="","",IF(SUMPRODUCT((AD1577=$AD$1559:$AD$1936)*(AH1577=$AH$1559:$AH$1936)*(AS1577=$AS$1559:$AS$1936)*(AT1577=$AT$1559:$AT$1936)*(ROW($AD$1559:$AD$1936)&lt;&gt;ROW(AD1577))*((R1577=0)*($R$1559:$R$1936&gt;0)+(R1577&gt;0)*($R$1559:$R$1936=0)))&gt;0,"SALONES UNIDOS",IF(SUMPRODUCT((AD1577=$AD$1559:$AD$1936)*(AH1577=$AH$1559:$AH$1936)*((AS1577&lt;$AT$1559:$AT$1936)*(AT1577&gt;$AS$1559:$AS$1936))*(ROW($AD$1559:$AD$1936)&lt;&gt;ROW(AD1577)))&gt;0,"Cruzado","Sin cruce")))</f>
        <v>Sin cruce</v>
      </c>
      <c r="AW1577" s="104" t="str">
        <f t="shared" si="744"/>
        <v>MH2SUNAMPEA</v>
      </c>
      <c r="AX1577" s="104" t="str" cm="1">
        <f t="array" ref="AX1577">IF(AW1577="","",IF(SUMPRODUCT((AW1577=$AW$7:$AW$2042)*(AH1577=$AH$7:$AH$2042)*(AN1577=$AN$7:$AN$2042)*(AO1577=$AO$7:$AO$2042)*(ROW($AW$7:$AW$2042)&lt;&gt;ROW(AW1577))*((R1577=0)*($R$7:$R$2042&gt;0)+(R1577&gt;0)*($R$7:$R$2042=0)))&gt;0,"SALONES UNIDOS",IF(SUMPRODUCT((AW1577=$AW$7:$AW$2042)*(AH1577=$AH$7:$AH$2042)*((AN1577&lt;$AO$7:$AO$2042)*(AO1577&gt;$AN$7:$AN$2042))*(ROW($AW$7:$AW$2042)&lt;&gt;ROW(AW1577)))&gt;0,"Cruzado","Sin cruce")))</f>
        <v>Sin cruce</v>
      </c>
    </row>
    <row r="1578" spans="2:50" ht="19.8" hidden="1" customHeight="1" x14ac:dyDescent="0.25">
      <c r="B1578" s="494" t="s">
        <v>314</v>
      </c>
      <c r="C1578" s="364" t="s">
        <v>969</v>
      </c>
      <c r="D1578" s="364">
        <v>20261</v>
      </c>
      <c r="E1578" s="373" t="s">
        <v>302</v>
      </c>
      <c r="F1578" s="370" t="s">
        <v>291</v>
      </c>
      <c r="G1578" s="373" t="s">
        <v>292</v>
      </c>
      <c r="H1578" s="373">
        <v>2</v>
      </c>
      <c r="I1578" s="373" t="s">
        <v>278</v>
      </c>
      <c r="J1578" s="373" t="s">
        <v>278</v>
      </c>
      <c r="K1578" s="194" t="s">
        <v>801</v>
      </c>
      <c r="L1578" s="364" t="s">
        <v>361</v>
      </c>
      <c r="M1578" s="364" t="s">
        <v>362</v>
      </c>
      <c r="N1578" s="364" t="s">
        <v>318</v>
      </c>
      <c r="O1578" s="373" t="s">
        <v>315</v>
      </c>
      <c r="P1578" s="364">
        <v>2</v>
      </c>
      <c r="Q1578" s="364">
        <v>2</v>
      </c>
      <c r="R1578" s="369">
        <v>4</v>
      </c>
      <c r="S1578" s="364">
        <v>3</v>
      </c>
      <c r="T1578" s="8"/>
      <c r="U1578" s="374">
        <v>20</v>
      </c>
      <c r="V1578" s="491">
        <v>22249219</v>
      </c>
      <c r="W1578" s="491" t="s">
        <v>1174</v>
      </c>
      <c r="X1578" s="364" t="s">
        <v>315</v>
      </c>
      <c r="Y1578" s="364"/>
      <c r="Z1578" s="364"/>
      <c r="AA1578" s="364"/>
      <c r="AB1578" s="364" t="s">
        <v>878</v>
      </c>
      <c r="AC1578" s="364"/>
      <c r="AD1578" s="369"/>
      <c r="AE1578" s="370"/>
      <c r="AF1578" s="370"/>
      <c r="AG1578" s="370" t="s">
        <v>319</v>
      </c>
      <c r="AH1578" s="364">
        <v>3</v>
      </c>
      <c r="AI1578" s="364">
        <v>16</v>
      </c>
      <c r="AJ1578" s="364">
        <v>50</v>
      </c>
      <c r="AK1578" s="364">
        <v>20</v>
      </c>
      <c r="AL1578" s="364">
        <v>10</v>
      </c>
      <c r="AM1578" s="22">
        <f t="shared" si="743"/>
        <v>4</v>
      </c>
      <c r="AN1578" s="104">
        <f t="shared" si="739"/>
        <v>0.70138888888888884</v>
      </c>
      <c r="AO1578" s="104">
        <f t="shared" si="740"/>
        <v>0.84027777777777779</v>
      </c>
      <c r="AP1578" s="22" t="str" cm="1">
        <f t="array" ref="AP1578">IF(W1578="","",IF(SUMPRODUCT((W1578=$W$7:$W$2042)*(AH1578=$AH$7:$AH$2042)*(AN1578=$AN$7:$AN$2042)*(AO1578=$AO$7:$AO$2042)*(ROW($W$7:$W$2042)&lt;&gt;ROW(W1578))*((R1578=0)*($R$7:$R$2042&gt;0)+(R1578&gt;0)*($R$7:$R$2042=0)))&gt;0,"SALONES UNIDOS",IF(SUMPRODUCT((W1578=$W$7:$W$2042)*(AH1578=$AH$7:$AH$2042)*((AN1578&lt;$AO$7:$AO$2042)*(AO1578&gt;$AN$7:$AN$2042))*(ROW($W$7:$W$2042)&lt;&gt;ROW(W1578)))&gt;0,"Cruzado","Sin cruce")))</f>
        <v>Sin cruce</v>
      </c>
      <c r="AQ1578" s="104">
        <f t="shared" ref="AQ1578:AQ1582" si="761">AN1578</f>
        <v>0.70138888888888884</v>
      </c>
      <c r="AR1578" s="104">
        <f t="shared" ref="AR1578:AR1582" si="762">AO1578</f>
        <v>0.84027777777777779</v>
      </c>
      <c r="AS1578" s="22"/>
      <c r="AT1578" s="22"/>
      <c r="AU1578" s="362" t="str" cm="1">
        <f t="array" ref="AU1578">IF(AB1578="","",IF(SUMPRODUCT((AB1578=$AB$1559:$AB$1936)*(AH1578=$AH$1559:$AH$1936)*(AQ1578=$AQ$1559:$AQ$1936)*(AR1578=$AR$1559:$AR$1936)*(ROW($AB$1559:$AB$1936)&lt;&gt;ROW(AB1578))*((R1578=0)*($R$1559:$R$1936&gt;0)+(R1578&gt;0)*($R$1559:$R$1936=0)))&gt;0,"SALONES UNIDOS",IF(SUMPRODUCT((AB1578=$AB$1559:$AB$1936)*(AH1578=$AH$1559:$AH$1936)*((AQ1578&lt;$AR$1559:$AR$1936)*(AR1578&gt;$AQ$1559:$AQ$1936))*(ROW($AB$1559:$AB$1936)&lt;&gt;ROW(AB1578)))&gt;0,"Cruzado","Sin cruce")))</f>
        <v>Sin cruce</v>
      </c>
      <c r="AV1578" s="362" t="str" cm="1">
        <f t="array" ref="AV1578">IF(AD1578="","",IF(SUMPRODUCT((AD1578=$AD$1559:$AD$1936)*(AH1578=$AH$1559:$AH$1936)*(AS1578=$AS$1559:$AS$1936)*(AT1578=$AT$1559:$AT$1936)*(ROW($AD$1559:$AD$1936)&lt;&gt;ROW(AD1578))*((R1578=0)*($R$1559:$R$1936&gt;0)+(R1578&gt;0)*($R$1559:$R$1936=0)))&gt;0,"SALONES UNIDOS",IF(SUMPRODUCT((AD1578=$AD$1559:$AD$1936)*(AH1578=$AH$1559:$AH$1936)*((AS1578&lt;$AT$1559:$AT$1936)*(AT1578&gt;$AS$1559:$AS$1936))*(ROW($AD$1559:$AD$1936)&lt;&gt;ROW(AD1578)))&gt;0,"Cruzado","Sin cruce")))</f>
        <v/>
      </c>
      <c r="AW1578" s="104" t="str">
        <f t="shared" si="744"/>
        <v>MH2SUNAMPEA</v>
      </c>
      <c r="AX1578" s="104" t="str" cm="1">
        <f t="array" ref="AX1578">IF(AW1578="","",IF(SUMPRODUCT((AW1578=$AW$7:$AW$2042)*(AH1578=$AH$7:$AH$2042)*(AN1578=$AN$7:$AN$2042)*(AO1578=$AO$7:$AO$2042)*(ROW($AW$7:$AW$2042)&lt;&gt;ROW(AW1578))*((R1578=0)*($R$7:$R$2042&gt;0)+(R1578&gt;0)*($R$7:$R$2042=0)))&gt;0,"SALONES UNIDOS",IF(SUMPRODUCT((AW1578=$AW$7:$AW$2042)*(AH1578=$AH$7:$AH$2042)*((AN1578&lt;$AO$7:$AO$2042)*(AO1578&gt;$AN$7:$AN$2042))*(ROW($AW$7:$AW$2042)&lt;&gt;ROW(AW1578)))&gt;0,"Cruzado","Sin cruce")))</f>
        <v>Sin cruce</v>
      </c>
    </row>
    <row r="1579" spans="2:50" ht="19.8" hidden="1" customHeight="1" x14ac:dyDescent="0.25">
      <c r="B1579" s="494" t="s">
        <v>314</v>
      </c>
      <c r="C1579" s="364" t="s">
        <v>969</v>
      </c>
      <c r="D1579" s="364">
        <v>20261</v>
      </c>
      <c r="E1579" s="373" t="s">
        <v>302</v>
      </c>
      <c r="F1579" s="370" t="s">
        <v>291</v>
      </c>
      <c r="G1579" s="373" t="s">
        <v>292</v>
      </c>
      <c r="H1579" s="373">
        <v>2</v>
      </c>
      <c r="I1579" s="373" t="s">
        <v>278</v>
      </c>
      <c r="J1579" s="373" t="s">
        <v>278</v>
      </c>
      <c r="K1579" s="194" t="s">
        <v>1007</v>
      </c>
      <c r="L1579" s="364" t="s">
        <v>677</v>
      </c>
      <c r="M1579" s="364" t="s">
        <v>362</v>
      </c>
      <c r="N1579" s="364" t="s">
        <v>318</v>
      </c>
      <c r="O1579" s="373" t="s">
        <v>315</v>
      </c>
      <c r="P1579" s="364">
        <v>3</v>
      </c>
      <c r="Q1579" s="364">
        <v>2</v>
      </c>
      <c r="R1579" s="369">
        <v>5</v>
      </c>
      <c r="S1579" s="364">
        <v>4</v>
      </c>
      <c r="T1579" s="8"/>
      <c r="U1579" s="374">
        <v>20</v>
      </c>
      <c r="V1579" s="370">
        <v>21887837</v>
      </c>
      <c r="W1579" s="373" t="s">
        <v>170</v>
      </c>
      <c r="X1579" s="364" t="s">
        <v>315</v>
      </c>
      <c r="Y1579" s="364"/>
      <c r="Z1579" s="364"/>
      <c r="AA1579" s="364"/>
      <c r="AB1579" s="364" t="s">
        <v>876</v>
      </c>
      <c r="AC1579" s="364"/>
      <c r="AD1579" s="369"/>
      <c r="AE1579" s="370"/>
      <c r="AF1579" s="370"/>
      <c r="AG1579" s="370" t="s">
        <v>319</v>
      </c>
      <c r="AH1579" s="364">
        <v>1</v>
      </c>
      <c r="AI1579" s="364">
        <v>11</v>
      </c>
      <c r="AJ1579" s="364">
        <v>50</v>
      </c>
      <c r="AK1579" s="364">
        <v>16</v>
      </c>
      <c r="AL1579" s="364">
        <v>0</v>
      </c>
      <c r="AM1579" s="22">
        <f t="shared" si="743"/>
        <v>5</v>
      </c>
      <c r="AN1579" s="104">
        <f t="shared" si="739"/>
        <v>0.49305555555555552</v>
      </c>
      <c r="AO1579" s="104">
        <f t="shared" si="740"/>
        <v>0.66666666666666663</v>
      </c>
      <c r="AP1579" s="22" t="str" cm="1">
        <f t="array" ref="AP1579">IF(W1579="","",IF(SUMPRODUCT((W1579=$W$7:$W$2042)*(AH1579=$AH$7:$AH$2042)*(AN1579=$AN$7:$AN$2042)*(AO1579=$AO$7:$AO$2042)*(ROW($W$7:$W$2042)&lt;&gt;ROW(W1579))*((R1579=0)*($R$7:$R$2042&gt;0)+(R1579&gt;0)*($R$7:$R$2042=0)))&gt;0,"SALONES UNIDOS",IF(SUMPRODUCT((W1579=$W$7:$W$2042)*(AH1579=$AH$7:$AH$2042)*((AN1579&lt;$AO$7:$AO$2042)*(AO1579&gt;$AN$7:$AN$2042))*(ROW($W$7:$W$2042)&lt;&gt;ROW(W1579)))&gt;0,"Cruzado","Sin cruce")))</f>
        <v>Sin cruce</v>
      </c>
      <c r="AQ1579" s="104">
        <f t="shared" si="761"/>
        <v>0.49305555555555552</v>
      </c>
      <c r="AR1579" s="104">
        <f t="shared" si="762"/>
        <v>0.66666666666666663</v>
      </c>
      <c r="AS1579" s="22"/>
      <c r="AT1579" s="22"/>
      <c r="AU1579" s="362" t="str" cm="1">
        <f t="array" ref="AU1579">IF(AB1579="","",IF(SUMPRODUCT((AB1579=$AB$1559:$AB$1936)*(AH1579=$AH$1559:$AH$1936)*(AQ1579=$AQ$1559:$AQ$1936)*(AR1579=$AR$1559:$AR$1936)*(ROW($AB$1559:$AB$1936)&lt;&gt;ROW(AB1579))*((R1579=0)*($R$1559:$R$1936&gt;0)+(R1579&gt;0)*($R$1559:$R$1936=0)))&gt;0,"SALONES UNIDOS",IF(SUMPRODUCT((AB1579=$AB$1559:$AB$1936)*(AH1579=$AH$1559:$AH$1936)*((AQ1579&lt;$AR$1559:$AR$1936)*(AR1579&gt;$AQ$1559:$AQ$1936))*(ROW($AB$1559:$AB$1936)&lt;&gt;ROW(AB1579)))&gt;0,"Cruzado","Sin cruce")))</f>
        <v>Sin cruce</v>
      </c>
      <c r="AV1579" s="362" t="str" cm="1">
        <f t="array" ref="AV1579">IF(AD1579="","",IF(SUMPRODUCT((AD1579=$AD$1559:$AD$1936)*(AH1579=$AH$1559:$AH$1936)*(AS1579=$AS$1559:$AS$1936)*(AT1579=$AT$1559:$AT$1936)*(ROW($AD$1559:$AD$1936)&lt;&gt;ROW(AD1579))*((R1579=0)*($R$1559:$R$1936&gt;0)+(R1579&gt;0)*($R$1559:$R$1936=0)))&gt;0,"SALONES UNIDOS",IF(SUMPRODUCT((AD1579=$AD$1559:$AD$1936)*(AH1579=$AH$1559:$AH$1936)*((AS1579&lt;$AT$1559:$AT$1936)*(AT1579&gt;$AS$1559:$AS$1936))*(ROW($AD$1559:$AD$1936)&lt;&gt;ROW(AD1579)))&gt;0,"Cruzado","Sin cruce")))</f>
        <v/>
      </c>
      <c r="AW1579" s="104" t="str">
        <f t="shared" si="744"/>
        <v>MH2SUNAMPEA</v>
      </c>
      <c r="AX1579" s="104" t="str" cm="1">
        <f t="array" ref="AX1579">IF(AW1579="","",IF(SUMPRODUCT((AW1579=$AW$7:$AW$2042)*(AH1579=$AH$7:$AH$2042)*(AN1579=$AN$7:$AN$2042)*(AO1579=$AO$7:$AO$2042)*(ROW($AW$7:$AW$2042)&lt;&gt;ROW(AW1579))*((R1579=0)*($R$7:$R$2042&gt;0)+(R1579&gt;0)*($R$7:$R$2042=0)))&gt;0,"SALONES UNIDOS",IF(SUMPRODUCT((AW1579=$AW$7:$AW$2042)*(AH1579=$AH$7:$AH$2042)*((AN1579&lt;$AO$7:$AO$2042)*(AO1579&gt;$AN$7:$AN$2042))*(ROW($AW$7:$AW$2042)&lt;&gt;ROW(AW1579)))&gt;0,"Cruzado","Sin cruce")))</f>
        <v>Sin cruce</v>
      </c>
    </row>
    <row r="1580" spans="2:50" ht="19.8" hidden="1" customHeight="1" x14ac:dyDescent="0.25">
      <c r="B1580" s="494" t="s">
        <v>314</v>
      </c>
      <c r="C1580" s="364" t="s">
        <v>969</v>
      </c>
      <c r="D1580" s="364">
        <v>20261</v>
      </c>
      <c r="E1580" s="373" t="s">
        <v>302</v>
      </c>
      <c r="F1580" s="370" t="s">
        <v>291</v>
      </c>
      <c r="G1580" s="373" t="s">
        <v>292</v>
      </c>
      <c r="H1580" s="373">
        <v>2</v>
      </c>
      <c r="I1580" s="373" t="s">
        <v>278</v>
      </c>
      <c r="J1580" s="373" t="s">
        <v>278</v>
      </c>
      <c r="K1580" s="194" t="s">
        <v>802</v>
      </c>
      <c r="L1580" s="364" t="s">
        <v>679</v>
      </c>
      <c r="M1580" s="364" t="s">
        <v>362</v>
      </c>
      <c r="N1580" s="364" t="s">
        <v>318</v>
      </c>
      <c r="O1580" s="373" t="s">
        <v>315</v>
      </c>
      <c r="P1580" s="364">
        <v>3</v>
      </c>
      <c r="Q1580" s="364">
        <v>2</v>
      </c>
      <c r="R1580" s="369">
        <v>5</v>
      </c>
      <c r="S1580" s="364">
        <v>4</v>
      </c>
      <c r="T1580" s="8"/>
      <c r="U1580" s="374">
        <v>20</v>
      </c>
      <c r="V1580" s="370">
        <v>8822479</v>
      </c>
      <c r="W1580" s="373" t="s">
        <v>25</v>
      </c>
      <c r="X1580" s="364" t="s">
        <v>315</v>
      </c>
      <c r="Y1580" s="364"/>
      <c r="Z1580" s="364"/>
      <c r="AA1580" s="364"/>
      <c r="AB1580" s="364" t="s">
        <v>876</v>
      </c>
      <c r="AC1580" s="364"/>
      <c r="AD1580" s="369"/>
      <c r="AE1580" s="370"/>
      <c r="AF1580" s="370"/>
      <c r="AG1580" s="370" t="s">
        <v>319</v>
      </c>
      <c r="AH1580" s="364">
        <v>3</v>
      </c>
      <c r="AI1580" s="364">
        <v>7</v>
      </c>
      <c r="AJ1580" s="364">
        <v>40</v>
      </c>
      <c r="AK1580" s="364">
        <v>11</v>
      </c>
      <c r="AL1580" s="364">
        <v>50</v>
      </c>
      <c r="AM1580" s="22">
        <f t="shared" si="743"/>
        <v>5</v>
      </c>
      <c r="AN1580" s="104">
        <f t="shared" si="739"/>
        <v>0.31944444444444448</v>
      </c>
      <c r="AO1580" s="104">
        <f t="shared" si="740"/>
        <v>0.49305555555555552</v>
      </c>
      <c r="AP1580" s="22" t="str" cm="1">
        <f t="array" ref="AP1580">IF(W1580="","",IF(SUMPRODUCT((W1580=$W$7:$W$2042)*(AH1580=$AH$7:$AH$2042)*(AN1580=$AN$7:$AN$2042)*(AO1580=$AO$7:$AO$2042)*(ROW($W$7:$W$2042)&lt;&gt;ROW(W1580))*((R1580=0)*($R$7:$R$2042&gt;0)+(R1580&gt;0)*($R$7:$R$2042=0)))&gt;0,"SALONES UNIDOS",IF(SUMPRODUCT((W1580=$W$7:$W$2042)*(AH1580=$AH$7:$AH$2042)*((AN1580&lt;$AO$7:$AO$2042)*(AO1580&gt;$AN$7:$AN$2042))*(ROW($W$7:$W$2042)&lt;&gt;ROW(W1580)))&gt;0,"Cruzado","Sin cruce")))</f>
        <v>Sin cruce</v>
      </c>
      <c r="AQ1580" s="104">
        <f t="shared" si="761"/>
        <v>0.31944444444444448</v>
      </c>
      <c r="AR1580" s="104">
        <f t="shared" si="762"/>
        <v>0.49305555555555552</v>
      </c>
      <c r="AS1580" s="22"/>
      <c r="AT1580" s="22"/>
      <c r="AU1580" s="362" t="str" cm="1">
        <f t="array" ref="AU1580">IF(AB1580="","",IF(SUMPRODUCT((AB1580=$AB$1559:$AB$1936)*(AH1580=$AH$1559:$AH$1936)*(AQ1580=$AQ$1559:$AQ$1936)*(AR1580=$AR$1559:$AR$1936)*(ROW($AB$1559:$AB$1936)&lt;&gt;ROW(AB1580))*((R1580=0)*($R$1559:$R$1936&gt;0)+(R1580&gt;0)*($R$1559:$R$1936=0)))&gt;0,"SALONES UNIDOS",IF(SUMPRODUCT((AB1580=$AB$1559:$AB$1936)*(AH1580=$AH$1559:$AH$1936)*((AQ1580&lt;$AR$1559:$AR$1936)*(AR1580&gt;$AQ$1559:$AQ$1936))*(ROW($AB$1559:$AB$1936)&lt;&gt;ROW(AB1580)))&gt;0,"Cruzado","Sin cruce")))</f>
        <v>Sin cruce</v>
      </c>
      <c r="AV1580" s="362" t="str" cm="1">
        <f t="array" ref="AV1580">IF(AD1580="","",IF(SUMPRODUCT((AD1580=$AD$1559:$AD$1936)*(AH1580=$AH$1559:$AH$1936)*(AS1580=$AS$1559:$AS$1936)*(AT1580=$AT$1559:$AT$1936)*(ROW($AD$1559:$AD$1936)&lt;&gt;ROW(AD1580))*((R1580=0)*($R$1559:$R$1936&gt;0)+(R1580&gt;0)*($R$1559:$R$1936=0)))&gt;0,"SALONES UNIDOS",IF(SUMPRODUCT((AD1580=$AD$1559:$AD$1936)*(AH1580=$AH$1559:$AH$1936)*((AS1580&lt;$AT$1559:$AT$1936)*(AT1580&gt;$AS$1559:$AS$1936))*(ROW($AD$1559:$AD$1936)&lt;&gt;ROW(AD1580)))&gt;0,"Cruzado","Sin cruce")))</f>
        <v/>
      </c>
      <c r="AW1580" s="104" t="str">
        <f t="shared" si="744"/>
        <v>MH2SUNAMPEA</v>
      </c>
      <c r="AX1580" s="104" t="str" cm="1">
        <f t="array" ref="AX1580">IF(AW1580="","",IF(SUMPRODUCT((AW1580=$AW$7:$AW$2042)*(AH1580=$AH$7:$AH$2042)*(AN1580=$AN$7:$AN$2042)*(AO1580=$AO$7:$AO$2042)*(ROW($AW$7:$AW$2042)&lt;&gt;ROW(AW1580))*((R1580=0)*($R$7:$R$2042&gt;0)+(R1580&gt;0)*($R$7:$R$2042=0)))&gt;0,"SALONES UNIDOS",IF(SUMPRODUCT((AW1580=$AW$7:$AW$2042)*(AH1580=$AH$7:$AH$2042)*((AN1580&lt;$AO$7:$AO$2042)*(AO1580&gt;$AN$7:$AN$2042))*(ROW($AW$7:$AW$2042)&lt;&gt;ROW(AW1580)))&gt;0,"Cruzado","Sin cruce")))</f>
        <v>Sin cruce</v>
      </c>
    </row>
    <row r="1581" spans="2:50" ht="19.8" hidden="1" customHeight="1" x14ac:dyDescent="0.25">
      <c r="B1581" s="494" t="s">
        <v>314</v>
      </c>
      <c r="C1581" s="364" t="s">
        <v>969</v>
      </c>
      <c r="D1581" s="364">
        <v>20261</v>
      </c>
      <c r="E1581" s="373" t="s">
        <v>302</v>
      </c>
      <c r="F1581" s="370" t="s">
        <v>291</v>
      </c>
      <c r="G1581" s="373" t="s">
        <v>292</v>
      </c>
      <c r="H1581" s="373">
        <v>2</v>
      </c>
      <c r="I1581" s="373" t="s">
        <v>278</v>
      </c>
      <c r="J1581" s="373" t="s">
        <v>278</v>
      </c>
      <c r="K1581" s="194" t="s">
        <v>803</v>
      </c>
      <c r="L1581" s="364" t="s">
        <v>681</v>
      </c>
      <c r="M1581" s="364" t="s">
        <v>362</v>
      </c>
      <c r="N1581" s="364" t="s">
        <v>318</v>
      </c>
      <c r="O1581" s="373" t="s">
        <v>315</v>
      </c>
      <c r="P1581" s="364">
        <v>2</v>
      </c>
      <c r="Q1581" s="364">
        <v>2</v>
      </c>
      <c r="R1581" s="369">
        <v>4</v>
      </c>
      <c r="S1581" s="364">
        <v>3</v>
      </c>
      <c r="T1581" s="8"/>
      <c r="U1581" s="374">
        <v>20</v>
      </c>
      <c r="V1581" s="491">
        <v>41845224</v>
      </c>
      <c r="W1581" s="491" t="s">
        <v>1172</v>
      </c>
      <c r="X1581" s="364" t="s">
        <v>315</v>
      </c>
      <c r="Y1581" s="364"/>
      <c r="Z1581" s="364"/>
      <c r="AA1581" s="364"/>
      <c r="AB1581" s="364" t="s">
        <v>876</v>
      </c>
      <c r="AC1581" s="364"/>
      <c r="AD1581" s="369"/>
      <c r="AE1581" s="370"/>
      <c r="AF1581" s="370"/>
      <c r="AG1581" s="370" t="s">
        <v>319</v>
      </c>
      <c r="AH1581" s="364">
        <v>5</v>
      </c>
      <c r="AI1581" s="364">
        <v>13</v>
      </c>
      <c r="AJ1581" s="364">
        <v>30</v>
      </c>
      <c r="AK1581" s="364">
        <v>16</v>
      </c>
      <c r="AL1581" s="364">
        <v>50</v>
      </c>
      <c r="AM1581" s="22">
        <f t="shared" si="743"/>
        <v>4</v>
      </c>
      <c r="AN1581" s="104">
        <f t="shared" si="739"/>
        <v>0.5625</v>
      </c>
      <c r="AO1581" s="104">
        <f t="shared" si="740"/>
        <v>0.70138888888888884</v>
      </c>
      <c r="AP1581" s="22" t="str" cm="1">
        <f t="array" ref="AP1581">IF(W1581="","",IF(SUMPRODUCT((W1581=$W$7:$W$2042)*(AH1581=$AH$7:$AH$2042)*(AN1581=$AN$7:$AN$2042)*(AO1581=$AO$7:$AO$2042)*(ROW($W$7:$W$2042)&lt;&gt;ROW(W1581))*((R1581=0)*($R$7:$R$2042&gt;0)+(R1581&gt;0)*($R$7:$R$2042=0)))&gt;0,"SALONES UNIDOS",IF(SUMPRODUCT((W1581=$W$7:$W$2042)*(AH1581=$AH$7:$AH$2042)*((AN1581&lt;$AO$7:$AO$2042)*(AO1581&gt;$AN$7:$AN$2042))*(ROW($W$7:$W$2042)&lt;&gt;ROW(W1581)))&gt;0,"Cruzado","Sin cruce")))</f>
        <v>Sin cruce</v>
      </c>
      <c r="AQ1581" s="104">
        <f t="shared" si="761"/>
        <v>0.5625</v>
      </c>
      <c r="AR1581" s="104">
        <f t="shared" si="762"/>
        <v>0.70138888888888884</v>
      </c>
      <c r="AS1581" s="22"/>
      <c r="AT1581" s="22"/>
      <c r="AU1581" s="362" t="str" cm="1">
        <f t="array" ref="AU1581">IF(AB1581="","",IF(SUMPRODUCT((AB1581=$AB$1559:$AB$1936)*(AH1581=$AH$1559:$AH$1936)*(AQ1581=$AQ$1559:$AQ$1936)*(AR1581=$AR$1559:$AR$1936)*(ROW($AB$1559:$AB$1936)&lt;&gt;ROW(AB1581))*((R1581=0)*($R$1559:$R$1936&gt;0)+(R1581&gt;0)*($R$1559:$R$1936=0)))&gt;0,"SALONES UNIDOS",IF(SUMPRODUCT((AB1581=$AB$1559:$AB$1936)*(AH1581=$AH$1559:$AH$1936)*((AQ1581&lt;$AR$1559:$AR$1936)*(AR1581&gt;$AQ$1559:$AQ$1936))*(ROW($AB$1559:$AB$1936)&lt;&gt;ROW(AB1581)))&gt;0,"Cruzado","Sin cruce")))</f>
        <v>Sin cruce</v>
      </c>
      <c r="AV1581" s="362" t="str" cm="1">
        <f t="array" ref="AV1581">IF(AD1581="","",IF(SUMPRODUCT((AD1581=$AD$1559:$AD$1936)*(AH1581=$AH$1559:$AH$1936)*(AS1581=$AS$1559:$AS$1936)*(AT1581=$AT$1559:$AT$1936)*(ROW($AD$1559:$AD$1936)&lt;&gt;ROW(AD1581))*((R1581=0)*($R$1559:$R$1936&gt;0)+(R1581&gt;0)*($R$1559:$R$1936=0)))&gt;0,"SALONES UNIDOS",IF(SUMPRODUCT((AD1581=$AD$1559:$AD$1936)*(AH1581=$AH$1559:$AH$1936)*((AS1581&lt;$AT$1559:$AT$1936)*(AT1581&gt;$AS$1559:$AS$1936))*(ROW($AD$1559:$AD$1936)&lt;&gt;ROW(AD1581)))&gt;0,"Cruzado","Sin cruce")))</f>
        <v/>
      </c>
      <c r="AW1581" s="104" t="str">
        <f t="shared" si="744"/>
        <v>MH2SUNAMPEA</v>
      </c>
      <c r="AX1581" s="104" t="str" cm="1">
        <f t="array" ref="AX1581">IF(AW1581="","",IF(SUMPRODUCT((AW1581=$AW$7:$AW$2042)*(AH1581=$AH$7:$AH$2042)*(AN1581=$AN$7:$AN$2042)*(AO1581=$AO$7:$AO$2042)*(ROW($AW$7:$AW$2042)&lt;&gt;ROW(AW1581))*((R1581=0)*($R$7:$R$2042&gt;0)+(R1581&gt;0)*($R$7:$R$2042=0)))&gt;0,"SALONES UNIDOS",IF(SUMPRODUCT((AW1581=$AW$7:$AW$2042)*(AH1581=$AH$7:$AH$2042)*((AN1581&lt;$AO$7:$AO$2042)*(AO1581&gt;$AN$7:$AN$2042))*(ROW($AW$7:$AW$2042)&lt;&gt;ROW(AW1581)))&gt;0,"Cruzado","Sin cruce")))</f>
        <v>Sin cruce</v>
      </c>
    </row>
    <row r="1582" spans="2:50" ht="19.8" hidden="1" customHeight="1" x14ac:dyDescent="0.25">
      <c r="B1582" s="494" t="s">
        <v>314</v>
      </c>
      <c r="C1582" s="364" t="s">
        <v>969</v>
      </c>
      <c r="D1582" s="364">
        <v>20261</v>
      </c>
      <c r="E1582" s="373" t="s">
        <v>302</v>
      </c>
      <c r="F1582" s="370" t="s">
        <v>291</v>
      </c>
      <c r="G1582" s="373" t="s">
        <v>292</v>
      </c>
      <c r="H1582" s="373">
        <v>3</v>
      </c>
      <c r="I1582" s="373" t="s">
        <v>278</v>
      </c>
      <c r="J1582" s="373" t="s">
        <v>278</v>
      </c>
      <c r="K1582" s="194" t="s">
        <v>401</v>
      </c>
      <c r="L1582" s="364" t="s">
        <v>402</v>
      </c>
      <c r="M1582" s="364" t="s">
        <v>324</v>
      </c>
      <c r="N1582" s="364" t="s">
        <v>318</v>
      </c>
      <c r="O1582" s="373" t="s">
        <v>315</v>
      </c>
      <c r="P1582" s="364">
        <v>2</v>
      </c>
      <c r="Q1582" s="364">
        <v>0</v>
      </c>
      <c r="R1582" s="369">
        <v>2</v>
      </c>
      <c r="S1582" s="364">
        <v>3</v>
      </c>
      <c r="T1582" s="8"/>
      <c r="U1582" s="374">
        <v>30</v>
      </c>
      <c r="V1582" s="370">
        <v>45234890</v>
      </c>
      <c r="W1582" s="373" t="s">
        <v>966</v>
      </c>
      <c r="X1582" s="364" t="s">
        <v>315</v>
      </c>
      <c r="Y1582" s="364"/>
      <c r="Z1582" s="364"/>
      <c r="AA1582" s="364"/>
      <c r="AB1582" s="364" t="s">
        <v>886</v>
      </c>
      <c r="AC1582" s="364"/>
      <c r="AD1582" s="369"/>
      <c r="AE1582" s="370"/>
      <c r="AF1582" s="370"/>
      <c r="AG1582" s="364" t="s">
        <v>559</v>
      </c>
      <c r="AH1582" s="364">
        <v>6</v>
      </c>
      <c r="AI1582" s="364">
        <v>16</v>
      </c>
      <c r="AJ1582" s="364">
        <v>0</v>
      </c>
      <c r="AK1582" s="364">
        <v>17</v>
      </c>
      <c r="AL1582" s="364">
        <v>40</v>
      </c>
      <c r="AM1582" s="22">
        <f t="shared" si="743"/>
        <v>2</v>
      </c>
      <c r="AN1582" s="104">
        <f t="shared" si="739"/>
        <v>0.66666666666666663</v>
      </c>
      <c r="AO1582" s="104">
        <f t="shared" si="740"/>
        <v>0.73611111111111116</v>
      </c>
      <c r="AP1582" s="22" t="str" cm="1">
        <f t="array" ref="AP1582">IF(W1582="","",IF(SUMPRODUCT((W1582=$W$7:$W$2042)*(AH1582=$AH$7:$AH$2042)*(AN1582=$AN$7:$AN$2042)*(AO1582=$AO$7:$AO$2042)*(ROW($W$7:$W$2042)&lt;&gt;ROW(W1582))*((R1582=0)*($R$7:$R$2042&gt;0)+(R1582&gt;0)*($R$7:$R$2042=0)))&gt;0,"SALONES UNIDOS",IF(SUMPRODUCT((W1582=$W$7:$W$2042)*(AH1582=$AH$7:$AH$2042)*((AN1582&lt;$AO$7:$AO$2042)*(AO1582&gt;$AN$7:$AN$2042))*(ROW($W$7:$W$2042)&lt;&gt;ROW(W1582)))&gt;0,"Cruzado","Sin cruce")))</f>
        <v>Sin cruce</v>
      </c>
      <c r="AQ1582" s="104">
        <f t="shared" si="761"/>
        <v>0.66666666666666663</v>
      </c>
      <c r="AR1582" s="104">
        <f t="shared" si="762"/>
        <v>0.73611111111111116</v>
      </c>
      <c r="AS1582" s="22"/>
      <c r="AT1582" s="22"/>
      <c r="AU1582" s="362" t="str" cm="1">
        <f t="array" ref="AU1582">IF(AB1582="","",IF(SUMPRODUCT((AB1582=$AB$1559:$AB$1936)*(AH1582=$AH$1559:$AH$1936)*(AQ1582=$AQ$1559:$AQ$1936)*(AR1582=$AR$1559:$AR$1936)*(ROW($AB$1559:$AB$1936)&lt;&gt;ROW(AB1582))*((R1582=0)*($R$1559:$R$1936&gt;0)+(R1582&gt;0)*($R$1559:$R$1936=0)))&gt;0,"SALONES UNIDOS",IF(SUMPRODUCT((AB1582=$AB$1559:$AB$1936)*(AH1582=$AH$1559:$AH$1936)*((AQ1582&lt;$AR$1559:$AR$1936)*(AR1582&gt;$AQ$1559:$AQ$1936))*(ROW($AB$1559:$AB$1936)&lt;&gt;ROW(AB1582)))&gt;0,"Cruzado","Sin cruce")))</f>
        <v>Sin cruce</v>
      </c>
      <c r="AV1582" s="362" t="str" cm="1">
        <f t="array" ref="AV1582">IF(AD1582="","",IF(SUMPRODUCT((AD1582=$AD$1559:$AD$1936)*(AH1582=$AH$1559:$AH$1936)*(AS1582=$AS$1559:$AS$1936)*(AT1582=$AT$1559:$AT$1936)*(ROW($AD$1559:$AD$1936)&lt;&gt;ROW(AD1582))*((R1582=0)*($R$1559:$R$1936&gt;0)+(R1582&gt;0)*($R$1559:$R$1936=0)))&gt;0,"SALONES UNIDOS",IF(SUMPRODUCT((AD1582=$AD$1559:$AD$1936)*(AH1582=$AH$1559:$AH$1936)*((AS1582&lt;$AT$1559:$AT$1936)*(AT1582&gt;$AS$1559:$AS$1936))*(ROW($AD$1559:$AD$1936)&lt;&gt;ROW(AD1582)))&gt;0,"Cruzado","Sin cruce")))</f>
        <v/>
      </c>
      <c r="AW1582" s="104" t="str">
        <f t="shared" si="744"/>
        <v>MH3SUNAMPEA</v>
      </c>
      <c r="AX1582" s="104" t="str" cm="1">
        <f t="array" ref="AX1582">IF(AW1582="","",IF(SUMPRODUCT((AW1582=$AW$7:$AW$2042)*(AH1582=$AH$7:$AH$2042)*(AN1582=$AN$7:$AN$2042)*(AO1582=$AO$7:$AO$2042)*(ROW($AW$7:$AW$2042)&lt;&gt;ROW(AW1582))*((R1582=0)*($R$7:$R$2042&gt;0)+(R1582&gt;0)*($R$7:$R$2042=0)))&gt;0,"SALONES UNIDOS",IF(SUMPRODUCT((AW1582=$AW$7:$AW$2042)*(AH1582=$AH$7:$AH$2042)*((AN1582&lt;$AO$7:$AO$2042)*(AO1582&gt;$AN$7:$AN$2042))*(ROW($AW$7:$AW$2042)&lt;&gt;ROW(AW1582)))&gt;0,"Cruzado","Sin cruce")))</f>
        <v>Sin cruce</v>
      </c>
    </row>
    <row r="1583" spans="2:50" ht="19.8" hidden="1" customHeight="1" x14ac:dyDescent="0.25">
      <c r="B1583" s="494" t="s">
        <v>314</v>
      </c>
      <c r="C1583" s="364" t="s">
        <v>969</v>
      </c>
      <c r="D1583" s="364">
        <v>20261</v>
      </c>
      <c r="E1583" s="373" t="s">
        <v>302</v>
      </c>
      <c r="F1583" s="370" t="s">
        <v>291</v>
      </c>
      <c r="G1583" s="373" t="s">
        <v>292</v>
      </c>
      <c r="H1583" s="373">
        <v>3</v>
      </c>
      <c r="I1583" s="373" t="s">
        <v>552</v>
      </c>
      <c r="J1583" s="373" t="s">
        <v>278</v>
      </c>
      <c r="K1583" s="194" t="s">
        <v>401</v>
      </c>
      <c r="L1583" s="364" t="s">
        <v>402</v>
      </c>
      <c r="M1583" s="364" t="s">
        <v>324</v>
      </c>
      <c r="N1583" s="364" t="s">
        <v>318</v>
      </c>
      <c r="O1583" s="373" t="s">
        <v>315</v>
      </c>
      <c r="P1583" s="364">
        <v>0</v>
      </c>
      <c r="Q1583" s="364">
        <v>2</v>
      </c>
      <c r="R1583" s="369">
        <v>2</v>
      </c>
      <c r="S1583" s="364">
        <v>3</v>
      </c>
      <c r="T1583" s="8"/>
      <c r="U1583" s="374">
        <v>15</v>
      </c>
      <c r="V1583" s="370">
        <v>45234890</v>
      </c>
      <c r="W1583" s="373" t="s">
        <v>966</v>
      </c>
      <c r="X1583" s="364" t="s">
        <v>315</v>
      </c>
      <c r="Y1583" s="364"/>
      <c r="Z1583" s="364"/>
      <c r="AA1583" s="364"/>
      <c r="AB1583" s="370"/>
      <c r="AC1583" s="364"/>
      <c r="AD1583" s="369" t="s">
        <v>967</v>
      </c>
      <c r="AE1583" s="370"/>
      <c r="AF1583" s="370"/>
      <c r="AG1583" s="364" t="s">
        <v>301</v>
      </c>
      <c r="AH1583" s="364">
        <v>6</v>
      </c>
      <c r="AI1583" s="364">
        <v>17</v>
      </c>
      <c r="AJ1583" s="364">
        <v>40</v>
      </c>
      <c r="AK1583" s="364">
        <v>19</v>
      </c>
      <c r="AL1583" s="364">
        <v>20</v>
      </c>
      <c r="AM1583" s="22">
        <f t="shared" si="743"/>
        <v>2</v>
      </c>
      <c r="AN1583" s="104">
        <f t="shared" si="739"/>
        <v>0.73611111111111116</v>
      </c>
      <c r="AO1583" s="104">
        <f t="shared" si="740"/>
        <v>0.80555555555555547</v>
      </c>
      <c r="AP1583" s="22" t="str" cm="1">
        <f t="array" ref="AP1583">IF(W1583="","",IF(SUMPRODUCT((W1583=$W$7:$W$2042)*(AH1583=$AH$7:$AH$2042)*(AN1583=$AN$7:$AN$2042)*(AO1583=$AO$7:$AO$2042)*(ROW($W$7:$W$2042)&lt;&gt;ROW(W1583))*((R1583=0)*($R$7:$R$2042&gt;0)+(R1583&gt;0)*($R$7:$R$2042=0)))&gt;0,"SALONES UNIDOS",IF(SUMPRODUCT((W1583=$W$7:$W$2042)*(AH1583=$AH$7:$AH$2042)*((AN1583&lt;$AO$7:$AO$2042)*(AO1583&gt;$AN$7:$AN$2042))*(ROW($W$7:$W$2042)&lt;&gt;ROW(W1583)))&gt;0,"Cruzado","Sin cruce")))</f>
        <v>Sin cruce</v>
      </c>
      <c r="AQ1583" s="22"/>
      <c r="AR1583" s="22"/>
      <c r="AS1583" s="104">
        <f t="shared" ref="AS1583:AS1584" si="763">AN1583</f>
        <v>0.73611111111111116</v>
      </c>
      <c r="AT1583" s="104">
        <f t="shared" ref="AT1583:AT1584" si="764">AO1583</f>
        <v>0.80555555555555547</v>
      </c>
      <c r="AU1583" s="362" t="str" cm="1">
        <f t="array" ref="AU1583">IF(AB1583="","",IF(SUMPRODUCT((AB1583=$AB$1559:$AB$1936)*(AH1583=$AH$1559:$AH$1936)*(AQ1583=$AQ$1559:$AQ$1936)*(AR1583=$AR$1559:$AR$1936)*(ROW($AB$1559:$AB$1936)&lt;&gt;ROW(AB1583))*((R1583=0)*($R$1559:$R$1936&gt;0)+(R1583&gt;0)*($R$1559:$R$1936=0)))&gt;0,"SALONES UNIDOS",IF(SUMPRODUCT((AB1583=$AB$1559:$AB$1936)*(AH1583=$AH$1559:$AH$1936)*((AQ1583&lt;$AR$1559:$AR$1936)*(AR1583&gt;$AQ$1559:$AQ$1936))*(ROW($AB$1559:$AB$1936)&lt;&gt;ROW(AB1583)))&gt;0,"Cruzado","Sin cruce")))</f>
        <v/>
      </c>
      <c r="AV1583" s="362" t="str" cm="1">
        <f t="array" ref="AV1583">IF(AD1583="","",IF(SUMPRODUCT((AD1583=$AD$1559:$AD$1936)*(AH1583=$AH$1559:$AH$1936)*(AS1583=$AS$1559:$AS$1936)*(AT1583=$AT$1559:$AT$1936)*(ROW($AD$1559:$AD$1936)&lt;&gt;ROW(AD1583))*((R1583=0)*($R$1559:$R$1936&gt;0)+(R1583&gt;0)*($R$1559:$R$1936=0)))&gt;0,"SALONES UNIDOS",IF(SUMPRODUCT((AD1583=$AD$1559:$AD$1936)*(AH1583=$AH$1559:$AH$1936)*((AS1583&lt;$AT$1559:$AT$1936)*(AT1583&gt;$AS$1559:$AS$1936))*(ROW($AD$1559:$AD$1936)&lt;&gt;ROW(AD1583)))&gt;0,"Cruzado","Sin cruce")))</f>
        <v>Sin cruce</v>
      </c>
      <c r="AW1583" s="104" t="str">
        <f t="shared" si="744"/>
        <v>MH3SUNAMPEA</v>
      </c>
      <c r="AX1583" s="104" t="str" cm="1">
        <f t="array" ref="AX1583">IF(AW1583="","",IF(SUMPRODUCT((AW1583=$AW$7:$AW$2042)*(AH1583=$AH$7:$AH$2042)*(AN1583=$AN$7:$AN$2042)*(AO1583=$AO$7:$AO$2042)*(ROW($AW$7:$AW$2042)&lt;&gt;ROW(AW1583))*((R1583=0)*($R$7:$R$2042&gt;0)+(R1583&gt;0)*($R$7:$R$2042=0)))&gt;0,"SALONES UNIDOS",IF(SUMPRODUCT((AW1583=$AW$7:$AW$2042)*(AH1583=$AH$7:$AH$2042)*((AN1583&lt;$AO$7:$AO$2042)*(AO1583&gt;$AN$7:$AN$2042))*(ROW($AW$7:$AW$2042)&lt;&gt;ROW(AW1583)))&gt;0,"Cruzado","Sin cruce")))</f>
        <v>Sin cruce</v>
      </c>
    </row>
    <row r="1584" spans="2:50" ht="19.8" hidden="1" customHeight="1" x14ac:dyDescent="0.25">
      <c r="B1584" s="494" t="s">
        <v>314</v>
      </c>
      <c r="C1584" s="364" t="s">
        <v>969</v>
      </c>
      <c r="D1584" s="364">
        <v>20261</v>
      </c>
      <c r="E1584" s="373" t="s">
        <v>302</v>
      </c>
      <c r="F1584" s="370" t="s">
        <v>291</v>
      </c>
      <c r="G1584" s="373" t="s">
        <v>292</v>
      </c>
      <c r="H1584" s="373">
        <v>3</v>
      </c>
      <c r="I1584" s="373" t="s">
        <v>560</v>
      </c>
      <c r="J1584" s="373" t="s">
        <v>278</v>
      </c>
      <c r="K1584" s="194" t="s">
        <v>401</v>
      </c>
      <c r="L1584" s="364" t="s">
        <v>402</v>
      </c>
      <c r="M1584" s="364" t="s">
        <v>324</v>
      </c>
      <c r="N1584" s="364" t="s">
        <v>318</v>
      </c>
      <c r="O1584" s="373" t="s">
        <v>315</v>
      </c>
      <c r="P1584" s="364">
        <v>0</v>
      </c>
      <c r="Q1584" s="364">
        <v>2</v>
      </c>
      <c r="R1584" s="369">
        <v>2</v>
      </c>
      <c r="S1584" s="364">
        <v>3</v>
      </c>
      <c r="T1584" s="8"/>
      <c r="U1584" s="374">
        <v>15</v>
      </c>
      <c r="V1584" s="370">
        <v>45234890</v>
      </c>
      <c r="W1584" s="373" t="s">
        <v>966</v>
      </c>
      <c r="X1584" s="364" t="s">
        <v>315</v>
      </c>
      <c r="Y1584" s="364"/>
      <c r="Z1584" s="364"/>
      <c r="AA1584" s="364"/>
      <c r="AB1584" s="370"/>
      <c r="AC1584" s="364"/>
      <c r="AD1584" s="369" t="s">
        <v>967</v>
      </c>
      <c r="AE1584" s="370"/>
      <c r="AF1584" s="370"/>
      <c r="AG1584" s="364" t="s">
        <v>301</v>
      </c>
      <c r="AH1584" s="364">
        <v>6</v>
      </c>
      <c r="AI1584" s="364">
        <v>19</v>
      </c>
      <c r="AJ1584" s="364">
        <v>20</v>
      </c>
      <c r="AK1584" s="364">
        <v>21</v>
      </c>
      <c r="AL1584" s="364">
        <v>0</v>
      </c>
      <c r="AM1584" s="22">
        <f t="shared" si="743"/>
        <v>2</v>
      </c>
      <c r="AN1584" s="104">
        <f t="shared" si="739"/>
        <v>0.80555555555555547</v>
      </c>
      <c r="AO1584" s="104">
        <f t="shared" si="740"/>
        <v>0.875</v>
      </c>
      <c r="AP1584" s="22" t="str" cm="1">
        <f t="array" ref="AP1584">IF(W1584="","",IF(SUMPRODUCT((W1584=$W$7:$W$2042)*(AH1584=$AH$7:$AH$2042)*(AN1584=$AN$7:$AN$2042)*(AO1584=$AO$7:$AO$2042)*(ROW($W$7:$W$2042)&lt;&gt;ROW(W1584))*((R1584=0)*($R$7:$R$2042&gt;0)+(R1584&gt;0)*($R$7:$R$2042=0)))&gt;0,"SALONES UNIDOS",IF(SUMPRODUCT((W1584=$W$7:$W$2042)*(AH1584=$AH$7:$AH$2042)*((AN1584&lt;$AO$7:$AO$2042)*(AO1584&gt;$AN$7:$AN$2042))*(ROW($W$7:$W$2042)&lt;&gt;ROW(W1584)))&gt;0,"Cruzado","Sin cruce")))</f>
        <v>Sin cruce</v>
      </c>
      <c r="AQ1584" s="22"/>
      <c r="AR1584" s="22"/>
      <c r="AS1584" s="104">
        <f t="shared" si="763"/>
        <v>0.80555555555555547</v>
      </c>
      <c r="AT1584" s="104">
        <f t="shared" si="764"/>
        <v>0.875</v>
      </c>
      <c r="AU1584" s="362" t="str" cm="1">
        <f t="array" ref="AU1584">IF(AB1584="","",IF(SUMPRODUCT((AB1584=$AB$1559:$AB$1936)*(AH1584=$AH$1559:$AH$1936)*(AQ1584=$AQ$1559:$AQ$1936)*(AR1584=$AR$1559:$AR$1936)*(ROW($AB$1559:$AB$1936)&lt;&gt;ROW(AB1584))*((R1584=0)*($R$1559:$R$1936&gt;0)+(R1584&gt;0)*($R$1559:$R$1936=0)))&gt;0,"SALONES UNIDOS",IF(SUMPRODUCT((AB1584=$AB$1559:$AB$1936)*(AH1584=$AH$1559:$AH$1936)*((AQ1584&lt;$AR$1559:$AR$1936)*(AR1584&gt;$AQ$1559:$AQ$1936))*(ROW($AB$1559:$AB$1936)&lt;&gt;ROW(AB1584)))&gt;0,"Cruzado","Sin cruce")))</f>
        <v/>
      </c>
      <c r="AV1584" s="362" t="str" cm="1">
        <f t="array" ref="AV1584">IF(AD1584="","",IF(SUMPRODUCT((AD1584=$AD$1559:$AD$1936)*(AH1584=$AH$1559:$AH$1936)*(AS1584=$AS$1559:$AS$1936)*(AT1584=$AT$1559:$AT$1936)*(ROW($AD$1559:$AD$1936)&lt;&gt;ROW(AD1584))*((R1584=0)*($R$1559:$R$1936&gt;0)+(R1584&gt;0)*($R$1559:$R$1936=0)))&gt;0,"SALONES UNIDOS",IF(SUMPRODUCT((AD1584=$AD$1559:$AD$1936)*(AH1584=$AH$1559:$AH$1936)*((AS1584&lt;$AT$1559:$AT$1936)*(AT1584&gt;$AS$1559:$AS$1936))*(ROW($AD$1559:$AD$1936)&lt;&gt;ROW(AD1584)))&gt;0,"Cruzado","Sin cruce")))</f>
        <v>Sin cruce</v>
      </c>
      <c r="AW1584" s="104" t="str">
        <f t="shared" si="744"/>
        <v>MH3SUNAMPEA</v>
      </c>
      <c r="AX1584" s="104" t="str" cm="1">
        <f t="array" ref="AX1584">IF(AW1584="","",IF(SUMPRODUCT((AW1584=$AW$7:$AW$2042)*(AH1584=$AH$7:$AH$2042)*(AN1584=$AN$7:$AN$2042)*(AO1584=$AO$7:$AO$2042)*(ROW($AW$7:$AW$2042)&lt;&gt;ROW(AW1584))*((R1584=0)*($R$7:$R$2042&gt;0)+(R1584&gt;0)*($R$7:$R$2042=0)))&gt;0,"SALONES UNIDOS",IF(SUMPRODUCT((AW1584=$AW$7:$AW$2042)*(AH1584=$AH$7:$AH$2042)*((AN1584&lt;$AO$7:$AO$2042)*(AO1584&gt;$AN$7:$AN$2042))*(ROW($AW$7:$AW$2042)&lt;&gt;ROW(AW1584)))&gt;0,"Cruzado","Sin cruce")))</f>
        <v>Sin cruce</v>
      </c>
    </row>
    <row r="1585" spans="2:50" ht="19.8" hidden="1" customHeight="1" x14ac:dyDescent="0.25">
      <c r="B1585" s="494" t="s">
        <v>314</v>
      </c>
      <c r="C1585" s="364" t="s">
        <v>969</v>
      </c>
      <c r="D1585" s="364">
        <v>20261</v>
      </c>
      <c r="E1585" s="373" t="s">
        <v>302</v>
      </c>
      <c r="F1585" s="370" t="s">
        <v>291</v>
      </c>
      <c r="G1585" s="373" t="s">
        <v>292</v>
      </c>
      <c r="H1585" s="373">
        <v>3</v>
      </c>
      <c r="I1585" s="373" t="s">
        <v>278</v>
      </c>
      <c r="J1585" s="373" t="s">
        <v>278</v>
      </c>
      <c r="K1585" s="194" t="s">
        <v>807</v>
      </c>
      <c r="L1585" s="364" t="s">
        <v>1000</v>
      </c>
      <c r="M1585" s="364" t="s">
        <v>324</v>
      </c>
      <c r="N1585" s="364" t="s">
        <v>318</v>
      </c>
      <c r="O1585" s="373" t="s">
        <v>315</v>
      </c>
      <c r="P1585" s="364">
        <v>2</v>
      </c>
      <c r="Q1585" s="364">
        <v>0</v>
      </c>
      <c r="R1585" s="369">
        <v>2</v>
      </c>
      <c r="S1585" s="364">
        <v>3</v>
      </c>
      <c r="T1585" s="8"/>
      <c r="U1585" s="374">
        <v>30</v>
      </c>
      <c r="V1585" s="370">
        <v>9381584</v>
      </c>
      <c r="W1585" s="373" t="s">
        <v>526</v>
      </c>
      <c r="X1585" s="364" t="s">
        <v>315</v>
      </c>
      <c r="Y1585" s="364" t="s">
        <v>686</v>
      </c>
      <c r="Z1585" s="364"/>
      <c r="AA1585" s="364"/>
      <c r="AB1585" s="364" t="s">
        <v>879</v>
      </c>
      <c r="AC1585" s="364"/>
      <c r="AD1585" s="369"/>
      <c r="AE1585" s="370"/>
      <c r="AF1585" s="370"/>
      <c r="AG1585" s="370" t="s">
        <v>559</v>
      </c>
      <c r="AH1585" s="364">
        <v>1</v>
      </c>
      <c r="AI1585" s="364">
        <v>15</v>
      </c>
      <c r="AJ1585" s="364">
        <v>10</v>
      </c>
      <c r="AK1585" s="364">
        <v>16</v>
      </c>
      <c r="AL1585" s="364">
        <v>50</v>
      </c>
      <c r="AM1585" s="22">
        <f t="shared" si="743"/>
        <v>2</v>
      </c>
      <c r="AN1585" s="104">
        <f t="shared" si="739"/>
        <v>0.63194444444444442</v>
      </c>
      <c r="AO1585" s="104">
        <f t="shared" si="740"/>
        <v>0.70138888888888884</v>
      </c>
      <c r="AP1585" s="22" t="str" cm="1">
        <f t="array" ref="AP1585">IF(W1585="","",IF(SUMPRODUCT((W1585=$W$7:$W$2042)*(AH1585=$AH$7:$AH$2042)*(AN1585=$AN$7:$AN$2042)*(AO1585=$AO$7:$AO$2042)*(ROW($W$7:$W$2042)&lt;&gt;ROW(W1585))*((R1585=0)*($R$7:$R$2042&gt;0)+(R1585&gt;0)*($R$7:$R$2042=0)))&gt;0,"SALONES UNIDOS",IF(SUMPRODUCT((W1585=$W$7:$W$2042)*(AH1585=$AH$7:$AH$2042)*((AN1585&lt;$AO$7:$AO$2042)*(AO1585&gt;$AN$7:$AN$2042))*(ROW($W$7:$W$2042)&lt;&gt;ROW(W1585)))&gt;0,"Cruzado","Sin cruce")))</f>
        <v>Sin cruce</v>
      </c>
      <c r="AQ1585" s="104">
        <f>AN1585</f>
        <v>0.63194444444444442</v>
      </c>
      <c r="AR1585" s="104">
        <f>AO1585</f>
        <v>0.70138888888888884</v>
      </c>
      <c r="AS1585" s="22"/>
      <c r="AT1585" s="22"/>
      <c r="AU1585" s="362" t="str" cm="1">
        <f t="array" ref="AU1585">IF(AB1585="","",IF(SUMPRODUCT((AB1585=$AB$1559:$AB$1936)*(AH1585=$AH$1559:$AH$1936)*(AQ1585=$AQ$1559:$AQ$1936)*(AR1585=$AR$1559:$AR$1936)*(ROW($AB$1559:$AB$1936)&lt;&gt;ROW(AB1585))*((R1585=0)*($R$1559:$R$1936&gt;0)+(R1585&gt;0)*($R$1559:$R$1936=0)))&gt;0,"SALONES UNIDOS",IF(SUMPRODUCT((AB1585=$AB$1559:$AB$1936)*(AH1585=$AH$1559:$AH$1936)*((AQ1585&lt;$AR$1559:$AR$1936)*(AR1585&gt;$AQ$1559:$AQ$1936))*(ROW($AB$1559:$AB$1936)&lt;&gt;ROW(AB1585)))&gt;0,"Cruzado","Sin cruce")))</f>
        <v>Sin cruce</v>
      </c>
      <c r="AV1585" s="362" t="str" cm="1">
        <f t="array" ref="AV1585">IF(AD1585="","",IF(SUMPRODUCT((AD1585=$AD$1559:$AD$1936)*(AH1585=$AH$1559:$AH$1936)*(AS1585=$AS$1559:$AS$1936)*(AT1585=$AT$1559:$AT$1936)*(ROW($AD$1559:$AD$1936)&lt;&gt;ROW(AD1585))*((R1585=0)*($R$1559:$R$1936&gt;0)+(R1585&gt;0)*($R$1559:$R$1936=0)))&gt;0,"SALONES UNIDOS",IF(SUMPRODUCT((AD1585=$AD$1559:$AD$1936)*(AH1585=$AH$1559:$AH$1936)*((AS1585&lt;$AT$1559:$AT$1936)*(AT1585&gt;$AS$1559:$AS$1936))*(ROW($AD$1559:$AD$1936)&lt;&gt;ROW(AD1585)))&gt;0,"Cruzado","Sin cruce")))</f>
        <v/>
      </c>
      <c r="AW1585" s="104" t="str">
        <f t="shared" si="744"/>
        <v>MH3SUNAMPEA</v>
      </c>
      <c r="AX1585" s="104" t="str" cm="1">
        <f t="array" ref="AX1585">IF(AW1585="","",IF(SUMPRODUCT((AW1585=$AW$7:$AW$2042)*(AH1585=$AH$7:$AH$2042)*(AN1585=$AN$7:$AN$2042)*(AO1585=$AO$7:$AO$2042)*(ROW($AW$7:$AW$2042)&lt;&gt;ROW(AW1585))*((R1585=0)*($R$7:$R$2042&gt;0)+(R1585&gt;0)*($R$7:$R$2042=0)))&gt;0,"SALONES UNIDOS",IF(SUMPRODUCT((AW1585=$AW$7:$AW$2042)*(AH1585=$AH$7:$AH$2042)*((AN1585&lt;$AO$7:$AO$2042)*(AO1585&gt;$AN$7:$AN$2042))*(ROW($AW$7:$AW$2042)&lt;&gt;ROW(AW1585)))&gt;0,"Cruzado","Sin cruce")))</f>
        <v>Sin cruce</v>
      </c>
    </row>
    <row r="1586" spans="2:50" ht="19.8" hidden="1" customHeight="1" x14ac:dyDescent="0.25">
      <c r="B1586" s="494" t="s">
        <v>314</v>
      </c>
      <c r="C1586" s="364" t="s">
        <v>969</v>
      </c>
      <c r="D1586" s="364">
        <v>20261</v>
      </c>
      <c r="E1586" s="373" t="s">
        <v>302</v>
      </c>
      <c r="F1586" s="370" t="s">
        <v>291</v>
      </c>
      <c r="G1586" s="373" t="s">
        <v>292</v>
      </c>
      <c r="H1586" s="373">
        <v>3</v>
      </c>
      <c r="I1586" s="373" t="s">
        <v>552</v>
      </c>
      <c r="J1586" s="373" t="s">
        <v>278</v>
      </c>
      <c r="K1586" s="194" t="s">
        <v>807</v>
      </c>
      <c r="L1586" s="364" t="s">
        <v>1000</v>
      </c>
      <c r="M1586" s="364" t="s">
        <v>324</v>
      </c>
      <c r="N1586" s="364" t="s">
        <v>318</v>
      </c>
      <c r="O1586" s="373" t="s">
        <v>315</v>
      </c>
      <c r="P1586" s="364">
        <v>0</v>
      </c>
      <c r="Q1586" s="364">
        <v>2</v>
      </c>
      <c r="R1586" s="369">
        <v>2</v>
      </c>
      <c r="S1586" s="364">
        <v>3</v>
      </c>
      <c r="T1586" s="8"/>
      <c r="U1586" s="374">
        <v>15</v>
      </c>
      <c r="V1586" s="370">
        <v>9381584</v>
      </c>
      <c r="W1586" s="373" t="s">
        <v>526</v>
      </c>
      <c r="X1586" s="364" t="s">
        <v>315</v>
      </c>
      <c r="Y1586" s="364" t="s">
        <v>686</v>
      </c>
      <c r="Z1586" s="364"/>
      <c r="AA1586" s="364"/>
      <c r="AB1586" s="370"/>
      <c r="AC1586" s="364"/>
      <c r="AD1586" s="364" t="s">
        <v>874</v>
      </c>
      <c r="AE1586" s="370"/>
      <c r="AF1586" s="370"/>
      <c r="AG1586" s="370" t="s">
        <v>301</v>
      </c>
      <c r="AH1586" s="364">
        <v>1</v>
      </c>
      <c r="AI1586" s="364">
        <v>16</v>
      </c>
      <c r="AJ1586" s="364">
        <v>50</v>
      </c>
      <c r="AK1586" s="364">
        <v>18</v>
      </c>
      <c r="AL1586" s="364">
        <v>30</v>
      </c>
      <c r="AM1586" s="22">
        <f t="shared" si="743"/>
        <v>2</v>
      </c>
      <c r="AN1586" s="104">
        <f t="shared" si="739"/>
        <v>0.70138888888888884</v>
      </c>
      <c r="AO1586" s="104">
        <f t="shared" si="740"/>
        <v>0.77083333333333337</v>
      </c>
      <c r="AP1586" s="22" t="str" cm="1">
        <f t="array" ref="AP1586">IF(W1586="","",IF(SUMPRODUCT((W1586=$W$7:$W$2042)*(AH1586=$AH$7:$AH$2042)*(AN1586=$AN$7:$AN$2042)*(AO1586=$AO$7:$AO$2042)*(ROW($W$7:$W$2042)&lt;&gt;ROW(W1586))*((R1586=0)*($R$7:$R$2042&gt;0)+(R1586&gt;0)*($R$7:$R$2042=0)))&gt;0,"SALONES UNIDOS",IF(SUMPRODUCT((W1586=$W$7:$W$2042)*(AH1586=$AH$7:$AH$2042)*((AN1586&lt;$AO$7:$AO$2042)*(AO1586&gt;$AN$7:$AN$2042))*(ROW($W$7:$W$2042)&lt;&gt;ROW(W1586)))&gt;0,"Cruzado","Sin cruce")))</f>
        <v>Sin cruce</v>
      </c>
      <c r="AQ1586" s="22"/>
      <c r="AR1586" s="22"/>
      <c r="AS1586" s="104">
        <f t="shared" ref="AS1586:AS1587" si="765">AN1586</f>
        <v>0.70138888888888884</v>
      </c>
      <c r="AT1586" s="104">
        <f t="shared" ref="AT1586:AT1587" si="766">AO1586</f>
        <v>0.77083333333333337</v>
      </c>
      <c r="AU1586" s="362" t="str" cm="1">
        <f t="array" ref="AU1586">IF(AB1586="","",IF(SUMPRODUCT((AB1586=$AB$1559:$AB$1936)*(AH1586=$AH$1559:$AH$1936)*(AQ1586=$AQ$1559:$AQ$1936)*(AR1586=$AR$1559:$AR$1936)*(ROW($AB$1559:$AB$1936)&lt;&gt;ROW(AB1586))*((R1586=0)*($R$1559:$R$1936&gt;0)+(R1586&gt;0)*($R$1559:$R$1936=0)))&gt;0,"SALONES UNIDOS",IF(SUMPRODUCT((AB1586=$AB$1559:$AB$1936)*(AH1586=$AH$1559:$AH$1936)*((AQ1586&lt;$AR$1559:$AR$1936)*(AR1586&gt;$AQ$1559:$AQ$1936))*(ROW($AB$1559:$AB$1936)&lt;&gt;ROW(AB1586)))&gt;0,"Cruzado","Sin cruce")))</f>
        <v/>
      </c>
      <c r="AV1586" s="362" t="str" cm="1">
        <f t="array" ref="AV1586">IF(AD1586="","",IF(SUMPRODUCT((AD1586=$AD$1559:$AD$1936)*(AH1586=$AH$1559:$AH$1936)*(AS1586=$AS$1559:$AS$1936)*(AT1586=$AT$1559:$AT$1936)*(ROW($AD$1559:$AD$1936)&lt;&gt;ROW(AD1586))*((R1586=0)*($R$1559:$R$1936&gt;0)+(R1586&gt;0)*($R$1559:$R$1936=0)))&gt;0,"SALONES UNIDOS",IF(SUMPRODUCT((AD1586=$AD$1559:$AD$1936)*(AH1586=$AH$1559:$AH$1936)*((AS1586&lt;$AT$1559:$AT$1936)*(AT1586&gt;$AS$1559:$AS$1936))*(ROW($AD$1559:$AD$1936)&lt;&gt;ROW(AD1586)))&gt;0,"Cruzado","Sin cruce")))</f>
        <v>Sin cruce</v>
      </c>
      <c r="AW1586" s="104" t="str">
        <f t="shared" si="744"/>
        <v>MH3SUNAMPEA</v>
      </c>
      <c r="AX1586" s="104" t="str" cm="1">
        <f t="array" ref="AX1586">IF(AW1586="","",IF(SUMPRODUCT((AW1586=$AW$7:$AW$2042)*(AH1586=$AH$7:$AH$2042)*(AN1586=$AN$7:$AN$2042)*(AO1586=$AO$7:$AO$2042)*(ROW($AW$7:$AW$2042)&lt;&gt;ROW(AW1586))*((R1586=0)*($R$7:$R$2042&gt;0)+(R1586&gt;0)*($R$7:$R$2042=0)))&gt;0,"SALONES UNIDOS",IF(SUMPRODUCT((AW1586=$AW$7:$AW$2042)*(AH1586=$AH$7:$AH$2042)*((AN1586&lt;$AO$7:$AO$2042)*(AO1586&gt;$AN$7:$AN$2042))*(ROW($AW$7:$AW$2042)&lt;&gt;ROW(AW1586)))&gt;0,"Cruzado","Sin cruce")))</f>
        <v>Sin cruce</v>
      </c>
    </row>
    <row r="1587" spans="2:50" ht="19.8" hidden="1" customHeight="1" x14ac:dyDescent="0.25">
      <c r="B1587" s="494" t="s">
        <v>314</v>
      </c>
      <c r="C1587" s="364" t="s">
        <v>969</v>
      </c>
      <c r="D1587" s="364">
        <v>20261</v>
      </c>
      <c r="E1587" s="373" t="s">
        <v>302</v>
      </c>
      <c r="F1587" s="370" t="s">
        <v>291</v>
      </c>
      <c r="G1587" s="373" t="s">
        <v>292</v>
      </c>
      <c r="H1587" s="373">
        <v>3</v>
      </c>
      <c r="I1587" s="373" t="s">
        <v>560</v>
      </c>
      <c r="J1587" s="373" t="s">
        <v>278</v>
      </c>
      <c r="K1587" s="194" t="s">
        <v>807</v>
      </c>
      <c r="L1587" s="364" t="s">
        <v>1000</v>
      </c>
      <c r="M1587" s="364" t="s">
        <v>324</v>
      </c>
      <c r="N1587" s="364" t="s">
        <v>318</v>
      </c>
      <c r="O1587" s="373" t="s">
        <v>315</v>
      </c>
      <c r="P1587" s="364">
        <v>0</v>
      </c>
      <c r="Q1587" s="364">
        <v>2</v>
      </c>
      <c r="R1587" s="369">
        <v>2</v>
      </c>
      <c r="S1587" s="364">
        <v>3</v>
      </c>
      <c r="T1587" s="8"/>
      <c r="U1587" s="374">
        <v>15</v>
      </c>
      <c r="V1587" s="370">
        <v>9381584</v>
      </c>
      <c r="W1587" s="373" t="s">
        <v>526</v>
      </c>
      <c r="X1587" s="364" t="s">
        <v>315</v>
      </c>
      <c r="Y1587" s="364" t="s">
        <v>880</v>
      </c>
      <c r="Z1587" s="364"/>
      <c r="AA1587" s="364"/>
      <c r="AB1587" s="370"/>
      <c r="AC1587" s="364"/>
      <c r="AD1587" s="364" t="s">
        <v>874</v>
      </c>
      <c r="AE1587" s="370"/>
      <c r="AF1587" s="370"/>
      <c r="AG1587" s="370" t="s">
        <v>301</v>
      </c>
      <c r="AH1587" s="364">
        <v>1</v>
      </c>
      <c r="AI1587" s="364">
        <v>18</v>
      </c>
      <c r="AJ1587" s="364">
        <v>30</v>
      </c>
      <c r="AK1587" s="364">
        <v>20</v>
      </c>
      <c r="AL1587" s="364">
        <v>10</v>
      </c>
      <c r="AM1587" s="22">
        <f t="shared" si="743"/>
        <v>2</v>
      </c>
      <c r="AN1587" s="104">
        <f t="shared" si="739"/>
        <v>0.77083333333333337</v>
      </c>
      <c r="AO1587" s="104">
        <f t="shared" si="740"/>
        <v>0.84027777777777779</v>
      </c>
      <c r="AP1587" s="22" t="str" cm="1">
        <f t="array" ref="AP1587">IF(W1587="","",IF(SUMPRODUCT((W1587=$W$7:$W$2042)*(AH1587=$AH$7:$AH$2042)*(AN1587=$AN$7:$AN$2042)*(AO1587=$AO$7:$AO$2042)*(ROW($W$7:$W$2042)&lt;&gt;ROW(W1587))*((R1587=0)*($R$7:$R$2042&gt;0)+(R1587&gt;0)*($R$7:$R$2042=0)))&gt;0,"SALONES UNIDOS",IF(SUMPRODUCT((W1587=$W$7:$W$2042)*(AH1587=$AH$7:$AH$2042)*((AN1587&lt;$AO$7:$AO$2042)*(AO1587&gt;$AN$7:$AN$2042))*(ROW($W$7:$W$2042)&lt;&gt;ROW(W1587)))&gt;0,"Cruzado","Sin cruce")))</f>
        <v>Sin cruce</v>
      </c>
      <c r="AQ1587" s="22"/>
      <c r="AR1587" s="22"/>
      <c r="AS1587" s="104">
        <f t="shared" si="765"/>
        <v>0.77083333333333337</v>
      </c>
      <c r="AT1587" s="104">
        <f t="shared" si="766"/>
        <v>0.84027777777777779</v>
      </c>
      <c r="AU1587" s="362" t="str" cm="1">
        <f t="array" ref="AU1587">IF(AB1587="","",IF(SUMPRODUCT((AB1587=$AB$1559:$AB$1936)*(AH1587=$AH$1559:$AH$1936)*(AQ1587=$AQ$1559:$AQ$1936)*(AR1587=$AR$1559:$AR$1936)*(ROW($AB$1559:$AB$1936)&lt;&gt;ROW(AB1587))*((R1587=0)*($R$1559:$R$1936&gt;0)+(R1587&gt;0)*($R$1559:$R$1936=0)))&gt;0,"SALONES UNIDOS",IF(SUMPRODUCT((AB1587=$AB$1559:$AB$1936)*(AH1587=$AH$1559:$AH$1936)*((AQ1587&lt;$AR$1559:$AR$1936)*(AR1587&gt;$AQ$1559:$AQ$1936))*(ROW($AB$1559:$AB$1936)&lt;&gt;ROW(AB1587)))&gt;0,"Cruzado","Sin cruce")))</f>
        <v/>
      </c>
      <c r="AV1587" s="362" t="str" cm="1">
        <f t="array" ref="AV1587">IF(AD1587="","",IF(SUMPRODUCT((AD1587=$AD$1559:$AD$1936)*(AH1587=$AH$1559:$AH$1936)*(AS1587=$AS$1559:$AS$1936)*(AT1587=$AT$1559:$AT$1936)*(ROW($AD$1559:$AD$1936)&lt;&gt;ROW(AD1587))*((R1587=0)*($R$1559:$R$1936&gt;0)+(R1587&gt;0)*($R$1559:$R$1936=0)))&gt;0,"SALONES UNIDOS",IF(SUMPRODUCT((AD1587=$AD$1559:$AD$1936)*(AH1587=$AH$1559:$AH$1936)*((AS1587&lt;$AT$1559:$AT$1936)*(AT1587&gt;$AS$1559:$AS$1936))*(ROW($AD$1559:$AD$1936)&lt;&gt;ROW(AD1587)))&gt;0,"Cruzado","Sin cruce")))</f>
        <v>Sin cruce</v>
      </c>
      <c r="AW1587" s="104" t="str">
        <f t="shared" si="744"/>
        <v>MH3SUNAMPEA</v>
      </c>
      <c r="AX1587" s="104" t="str" cm="1">
        <f t="array" ref="AX1587">IF(AW1587="","",IF(SUMPRODUCT((AW1587=$AW$7:$AW$2042)*(AH1587=$AH$7:$AH$2042)*(AN1587=$AN$7:$AN$2042)*(AO1587=$AO$7:$AO$2042)*(ROW($AW$7:$AW$2042)&lt;&gt;ROW(AW1587))*((R1587=0)*($R$7:$R$2042&gt;0)+(R1587&gt;0)*($R$7:$R$2042=0)))&gt;0,"SALONES UNIDOS",IF(SUMPRODUCT((AW1587=$AW$7:$AW$2042)*(AH1587=$AH$7:$AH$2042)*((AN1587&lt;$AO$7:$AO$2042)*(AO1587&gt;$AN$7:$AN$2042))*(ROW($AW$7:$AW$2042)&lt;&gt;ROW(AW1587)))&gt;0,"Cruzado","Sin cruce")))</f>
        <v>Sin cruce</v>
      </c>
    </row>
    <row r="1588" spans="2:50" ht="19.8" hidden="1" customHeight="1" x14ac:dyDescent="0.25">
      <c r="B1588" s="494" t="s">
        <v>314</v>
      </c>
      <c r="C1588" s="364" t="s">
        <v>969</v>
      </c>
      <c r="D1588" s="364">
        <v>20261</v>
      </c>
      <c r="E1588" s="373" t="s">
        <v>302</v>
      </c>
      <c r="F1588" s="370" t="s">
        <v>291</v>
      </c>
      <c r="G1588" s="373" t="s">
        <v>292</v>
      </c>
      <c r="H1588" s="373">
        <v>3</v>
      </c>
      <c r="I1588" s="373" t="s">
        <v>278</v>
      </c>
      <c r="J1588" s="373" t="s">
        <v>278</v>
      </c>
      <c r="K1588" s="194" t="s">
        <v>403</v>
      </c>
      <c r="L1588" s="364" t="s">
        <v>404</v>
      </c>
      <c r="M1588" s="364" t="s">
        <v>362</v>
      </c>
      <c r="N1588" s="364" t="s">
        <v>318</v>
      </c>
      <c r="O1588" s="373" t="s">
        <v>321</v>
      </c>
      <c r="P1588" s="364">
        <v>2</v>
      </c>
      <c r="Q1588" s="364">
        <v>2</v>
      </c>
      <c r="R1588" s="369">
        <v>4</v>
      </c>
      <c r="S1588" s="364">
        <v>3</v>
      </c>
      <c r="T1588" s="8"/>
      <c r="U1588" s="374">
        <v>30</v>
      </c>
      <c r="V1588" s="370">
        <v>47849946</v>
      </c>
      <c r="W1588" s="373" t="s">
        <v>454</v>
      </c>
      <c r="X1588" s="364" t="s">
        <v>399</v>
      </c>
      <c r="Y1588" s="364" t="s">
        <v>556</v>
      </c>
      <c r="Z1588" s="364"/>
      <c r="AA1588" s="364"/>
      <c r="AB1588" s="370"/>
      <c r="AC1588" s="364"/>
      <c r="AD1588" s="369"/>
      <c r="AE1588" s="370"/>
      <c r="AF1588" s="370"/>
      <c r="AG1588" s="364" t="s">
        <v>319</v>
      </c>
      <c r="AH1588" s="364">
        <v>3</v>
      </c>
      <c r="AI1588" s="364">
        <v>11</v>
      </c>
      <c r="AJ1588" s="364">
        <v>0</v>
      </c>
      <c r="AK1588" s="364">
        <v>14</v>
      </c>
      <c r="AL1588" s="364">
        <v>20</v>
      </c>
      <c r="AM1588" s="22">
        <f t="shared" si="743"/>
        <v>4</v>
      </c>
      <c r="AN1588" s="104">
        <f t="shared" si="739"/>
        <v>0.45833333333333331</v>
      </c>
      <c r="AO1588" s="104">
        <f t="shared" si="740"/>
        <v>0.59722222222222221</v>
      </c>
      <c r="AP1588" s="22" t="str" cm="1">
        <f t="array" ref="AP1588">IF(W1588="","",IF(SUMPRODUCT((W1588=$W$7:$W$2042)*(AH1588=$AH$7:$AH$2042)*(AN1588=$AN$7:$AN$2042)*(AO1588=$AO$7:$AO$2042)*(ROW($W$7:$W$2042)&lt;&gt;ROW(W1588))*((R1588=0)*($R$7:$R$2042&gt;0)+(R1588&gt;0)*($R$7:$R$2042=0)))&gt;0,"SALONES UNIDOS",IF(SUMPRODUCT((W1588=$W$7:$W$2042)*(AH1588=$AH$7:$AH$2042)*((AN1588&lt;$AO$7:$AO$2042)*(AO1588&gt;$AN$7:$AN$2042))*(ROW($W$7:$W$2042)&lt;&gt;ROW(W1588)))&gt;0,"Cruzado","Sin cruce")))</f>
        <v>Sin cruce</v>
      </c>
      <c r="AQ1588" s="104"/>
      <c r="AR1588" s="104"/>
      <c r="AS1588" s="22"/>
      <c r="AT1588" s="22"/>
      <c r="AU1588" s="362" t="str" cm="1">
        <f t="array" ref="AU1588">IF(AB1588="","",IF(SUMPRODUCT((AB1588=$AB$1559:$AB$1936)*(AH1588=$AH$1559:$AH$1936)*(AQ1588=$AQ$1559:$AQ$1936)*(AR1588=$AR$1559:$AR$1936)*(ROW($AB$1559:$AB$1936)&lt;&gt;ROW(AB1588))*((R1588=0)*($R$1559:$R$1936&gt;0)+(R1588&gt;0)*($R$1559:$R$1936=0)))&gt;0,"SALONES UNIDOS",IF(SUMPRODUCT((AB1588=$AB$1559:$AB$1936)*(AH1588=$AH$1559:$AH$1936)*((AQ1588&lt;$AR$1559:$AR$1936)*(AR1588&gt;$AQ$1559:$AQ$1936))*(ROW($AB$1559:$AB$1936)&lt;&gt;ROW(AB1588)))&gt;0,"Cruzado","Sin cruce")))</f>
        <v/>
      </c>
      <c r="AV1588" s="362" t="str" cm="1">
        <f t="array" ref="AV1588">IF(AD1588="","",IF(SUMPRODUCT((AD1588=$AD$1559:$AD$1936)*(AH1588=$AH$1559:$AH$1936)*(AS1588=$AS$1559:$AS$1936)*(AT1588=$AT$1559:$AT$1936)*(ROW($AD$1559:$AD$1936)&lt;&gt;ROW(AD1588))*((R1588=0)*($R$1559:$R$1936&gt;0)+(R1588&gt;0)*($R$1559:$R$1936=0)))&gt;0,"SALONES UNIDOS",IF(SUMPRODUCT((AD1588=$AD$1559:$AD$1936)*(AH1588=$AH$1559:$AH$1936)*((AS1588&lt;$AT$1559:$AT$1936)*(AT1588&gt;$AS$1559:$AS$1936))*(ROW($AD$1559:$AD$1936)&lt;&gt;ROW(AD1588)))&gt;0,"Cruzado","Sin cruce")))</f>
        <v/>
      </c>
      <c r="AW1588" s="104" t="str">
        <f t="shared" si="744"/>
        <v>MH3SUNAMPEA</v>
      </c>
      <c r="AX1588" s="104" t="str" cm="1">
        <f t="array" ref="AX1588">IF(AW1588="","",IF(SUMPRODUCT((AW1588=$AW$7:$AW$2042)*(AH1588=$AH$7:$AH$2042)*(AN1588=$AN$7:$AN$2042)*(AO1588=$AO$7:$AO$2042)*(ROW($AW$7:$AW$2042)&lt;&gt;ROW(AW1588))*((R1588=0)*($R$7:$R$2042&gt;0)+(R1588&gt;0)*($R$7:$R$2042=0)))&gt;0,"SALONES UNIDOS",IF(SUMPRODUCT((AW1588=$AW$7:$AW$2042)*(AH1588=$AH$7:$AH$2042)*((AN1588&lt;$AO$7:$AO$2042)*(AO1588&gt;$AN$7:$AN$2042))*(ROW($AW$7:$AW$2042)&lt;&gt;ROW(AW1588)))&gt;0,"Cruzado","Sin cruce")))</f>
        <v>Sin cruce</v>
      </c>
    </row>
    <row r="1589" spans="2:50" ht="19.8" hidden="1" customHeight="1" x14ac:dyDescent="0.25">
      <c r="B1589" s="494" t="s">
        <v>314</v>
      </c>
      <c r="C1589" s="364" t="s">
        <v>969</v>
      </c>
      <c r="D1589" s="364">
        <v>20261</v>
      </c>
      <c r="E1589" s="373" t="s">
        <v>302</v>
      </c>
      <c r="F1589" s="370" t="s">
        <v>291</v>
      </c>
      <c r="G1589" s="373" t="s">
        <v>292</v>
      </c>
      <c r="H1589" s="373">
        <v>3</v>
      </c>
      <c r="I1589" s="373" t="s">
        <v>278</v>
      </c>
      <c r="J1589" s="373" t="s">
        <v>278</v>
      </c>
      <c r="K1589" s="194" t="s">
        <v>808</v>
      </c>
      <c r="L1589" s="364" t="s">
        <v>1001</v>
      </c>
      <c r="M1589" s="364" t="s">
        <v>324</v>
      </c>
      <c r="N1589" s="364" t="s">
        <v>318</v>
      </c>
      <c r="O1589" s="373" t="s">
        <v>315</v>
      </c>
      <c r="P1589" s="364">
        <v>2</v>
      </c>
      <c r="Q1589" s="364">
        <v>2</v>
      </c>
      <c r="R1589" s="369">
        <v>4</v>
      </c>
      <c r="S1589" s="364">
        <v>3</v>
      </c>
      <c r="T1589" s="8"/>
      <c r="U1589" s="374">
        <v>30</v>
      </c>
      <c r="V1589" s="370">
        <v>45447624</v>
      </c>
      <c r="W1589" s="373" t="s">
        <v>240</v>
      </c>
      <c r="X1589" s="364" t="s">
        <v>315</v>
      </c>
      <c r="Y1589" s="364" t="s">
        <v>683</v>
      </c>
      <c r="Z1589" s="364"/>
      <c r="AA1589" s="364"/>
      <c r="AB1589" s="364" t="s">
        <v>879</v>
      </c>
      <c r="AC1589" s="364"/>
      <c r="AD1589" s="369"/>
      <c r="AE1589" s="370"/>
      <c r="AF1589" s="370"/>
      <c r="AG1589" s="370" t="s">
        <v>319</v>
      </c>
      <c r="AH1589" s="364">
        <v>4</v>
      </c>
      <c r="AI1589" s="364">
        <v>10</v>
      </c>
      <c r="AJ1589" s="364">
        <v>10</v>
      </c>
      <c r="AK1589" s="364">
        <v>13</v>
      </c>
      <c r="AL1589" s="364">
        <v>30</v>
      </c>
      <c r="AM1589" s="22">
        <f t="shared" si="743"/>
        <v>4</v>
      </c>
      <c r="AN1589" s="104">
        <f t="shared" si="739"/>
        <v>0.4236111111111111</v>
      </c>
      <c r="AO1589" s="104">
        <f t="shared" si="740"/>
        <v>0.5625</v>
      </c>
      <c r="AP1589" s="22" t="str" cm="1">
        <f t="array" ref="AP1589">IF(W1589="","",IF(SUMPRODUCT((W1589=$W$7:$W$2042)*(AH1589=$AH$7:$AH$2042)*(AN1589=$AN$7:$AN$2042)*(AO1589=$AO$7:$AO$2042)*(ROW($W$7:$W$2042)&lt;&gt;ROW(W1589))*((R1589=0)*($R$7:$R$2042&gt;0)+(R1589&gt;0)*($R$7:$R$2042=0)))&gt;0,"SALONES UNIDOS",IF(SUMPRODUCT((W1589=$W$7:$W$2042)*(AH1589=$AH$7:$AH$2042)*((AN1589&lt;$AO$7:$AO$2042)*(AO1589&gt;$AN$7:$AN$2042))*(ROW($W$7:$W$2042)&lt;&gt;ROW(W1589)))&gt;0,"Cruzado","Sin cruce")))</f>
        <v>Sin cruce</v>
      </c>
      <c r="AQ1589" s="104">
        <f t="shared" ref="AQ1589:AQ1590" si="767">AN1589</f>
        <v>0.4236111111111111</v>
      </c>
      <c r="AR1589" s="104">
        <f t="shared" ref="AR1589:AR1590" si="768">AO1589</f>
        <v>0.5625</v>
      </c>
      <c r="AS1589" s="22"/>
      <c r="AT1589" s="22"/>
      <c r="AU1589" s="362" t="str" cm="1">
        <f t="array" ref="AU1589">IF(AB1589="","",IF(SUMPRODUCT((AB1589=$AB$1559:$AB$1936)*(AH1589=$AH$1559:$AH$1936)*(AQ1589=$AQ$1559:$AQ$1936)*(AR1589=$AR$1559:$AR$1936)*(ROW($AB$1559:$AB$1936)&lt;&gt;ROW(AB1589))*((R1589=0)*($R$1559:$R$1936&gt;0)+(R1589&gt;0)*($R$1559:$R$1936=0)))&gt;0,"SALONES UNIDOS",IF(SUMPRODUCT((AB1589=$AB$1559:$AB$1936)*(AH1589=$AH$1559:$AH$1936)*((AQ1589&lt;$AR$1559:$AR$1936)*(AR1589&gt;$AQ$1559:$AQ$1936))*(ROW($AB$1559:$AB$1936)&lt;&gt;ROW(AB1589)))&gt;0,"Cruzado","Sin cruce")))</f>
        <v>Sin cruce</v>
      </c>
      <c r="AV1589" s="362" t="str" cm="1">
        <f t="array" ref="AV1589">IF(AD1589="","",IF(SUMPRODUCT((AD1589=$AD$1559:$AD$1936)*(AH1589=$AH$1559:$AH$1936)*(AS1589=$AS$1559:$AS$1936)*(AT1589=$AT$1559:$AT$1936)*(ROW($AD$1559:$AD$1936)&lt;&gt;ROW(AD1589))*((R1589=0)*($R$1559:$R$1936&gt;0)+(R1589&gt;0)*($R$1559:$R$1936=0)))&gt;0,"SALONES UNIDOS",IF(SUMPRODUCT((AD1589=$AD$1559:$AD$1936)*(AH1589=$AH$1559:$AH$1936)*((AS1589&lt;$AT$1559:$AT$1936)*(AT1589&gt;$AS$1559:$AS$1936))*(ROW($AD$1559:$AD$1936)&lt;&gt;ROW(AD1589)))&gt;0,"Cruzado","Sin cruce")))</f>
        <v/>
      </c>
      <c r="AW1589" s="104" t="str">
        <f t="shared" si="744"/>
        <v>MH3SUNAMPEA</v>
      </c>
      <c r="AX1589" s="104" t="str" cm="1">
        <f t="array" ref="AX1589">IF(AW1589="","",IF(SUMPRODUCT((AW1589=$AW$7:$AW$2042)*(AH1589=$AH$7:$AH$2042)*(AN1589=$AN$7:$AN$2042)*(AO1589=$AO$7:$AO$2042)*(ROW($AW$7:$AW$2042)&lt;&gt;ROW(AW1589))*((R1589=0)*($R$7:$R$2042&gt;0)+(R1589&gt;0)*($R$7:$R$2042=0)))&gt;0,"SALONES UNIDOS",IF(SUMPRODUCT((AW1589=$AW$7:$AW$2042)*(AH1589=$AH$7:$AH$2042)*((AN1589&lt;$AO$7:$AO$2042)*(AO1589&gt;$AN$7:$AN$2042))*(ROW($AW$7:$AW$2042)&lt;&gt;ROW(AW1589)))&gt;0,"Cruzado","Sin cruce")))</f>
        <v>Sin cruce</v>
      </c>
    </row>
    <row r="1590" spans="2:50" ht="19.8" hidden="1" customHeight="1" x14ac:dyDescent="0.25">
      <c r="B1590" s="494" t="s">
        <v>314</v>
      </c>
      <c r="C1590" s="364" t="s">
        <v>969</v>
      </c>
      <c r="D1590" s="364">
        <v>20261</v>
      </c>
      <c r="E1590" s="373" t="s">
        <v>302</v>
      </c>
      <c r="F1590" s="370" t="s">
        <v>291</v>
      </c>
      <c r="G1590" s="373" t="s">
        <v>292</v>
      </c>
      <c r="H1590" s="373">
        <v>3</v>
      </c>
      <c r="I1590" s="373" t="s">
        <v>278</v>
      </c>
      <c r="J1590" s="373" t="s">
        <v>278</v>
      </c>
      <c r="K1590" s="194" t="s">
        <v>809</v>
      </c>
      <c r="L1590" s="364" t="s">
        <v>1002</v>
      </c>
      <c r="M1590" s="364" t="s">
        <v>324</v>
      </c>
      <c r="N1590" s="364" t="s">
        <v>318</v>
      </c>
      <c r="O1590" s="373" t="s">
        <v>315</v>
      </c>
      <c r="P1590" s="364">
        <v>3</v>
      </c>
      <c r="Q1590" s="364">
        <v>0</v>
      </c>
      <c r="R1590" s="369">
        <v>3</v>
      </c>
      <c r="S1590" s="364">
        <v>5</v>
      </c>
      <c r="T1590" s="8"/>
      <c r="U1590" s="374">
        <v>30</v>
      </c>
      <c r="V1590" s="370">
        <v>70504650</v>
      </c>
      <c r="W1590" s="373" t="s">
        <v>61</v>
      </c>
      <c r="X1590" s="364" t="s">
        <v>315</v>
      </c>
      <c r="Y1590" s="364" t="s">
        <v>683</v>
      </c>
      <c r="Z1590" s="364"/>
      <c r="AA1590" s="364"/>
      <c r="AB1590" s="364" t="s">
        <v>879</v>
      </c>
      <c r="AC1590" s="364"/>
      <c r="AD1590" s="369"/>
      <c r="AE1590" s="370"/>
      <c r="AF1590" s="370"/>
      <c r="AG1590" s="370" t="s">
        <v>559</v>
      </c>
      <c r="AH1590" s="364">
        <v>1</v>
      </c>
      <c r="AI1590" s="364">
        <v>8</v>
      </c>
      <c r="AJ1590" s="364">
        <v>30</v>
      </c>
      <c r="AK1590" s="364">
        <v>11</v>
      </c>
      <c r="AL1590" s="364">
        <v>0</v>
      </c>
      <c r="AM1590" s="22">
        <f t="shared" si="743"/>
        <v>3</v>
      </c>
      <c r="AN1590" s="104">
        <f t="shared" ref="AN1590:AN1653" si="769">AI1590/24+AJ1590/1440</f>
        <v>0.35416666666666663</v>
      </c>
      <c r="AO1590" s="104">
        <f t="shared" ref="AO1590:AO1653" si="770">AK1590/24+AL1590/1440</f>
        <v>0.45833333333333331</v>
      </c>
      <c r="AP1590" s="22" t="str" cm="1">
        <f t="array" ref="AP1590">IF(W1590="","",IF(SUMPRODUCT((W1590=$W$7:$W$2042)*(AH1590=$AH$7:$AH$2042)*(AN1590=$AN$7:$AN$2042)*(AO1590=$AO$7:$AO$2042)*(ROW($W$7:$W$2042)&lt;&gt;ROW(W1590))*((R1590=0)*($R$7:$R$2042&gt;0)+(R1590&gt;0)*($R$7:$R$2042=0)))&gt;0,"SALONES UNIDOS",IF(SUMPRODUCT((W1590=$W$7:$W$2042)*(AH1590=$AH$7:$AH$2042)*((AN1590&lt;$AO$7:$AO$2042)*(AO1590&gt;$AN$7:$AN$2042))*(ROW($W$7:$W$2042)&lt;&gt;ROW(W1590)))&gt;0,"Cruzado","Sin cruce")))</f>
        <v>Sin cruce</v>
      </c>
      <c r="AQ1590" s="104">
        <f t="shared" si="767"/>
        <v>0.35416666666666663</v>
      </c>
      <c r="AR1590" s="104">
        <f t="shared" si="768"/>
        <v>0.45833333333333331</v>
      </c>
      <c r="AS1590" s="22"/>
      <c r="AT1590" s="22"/>
      <c r="AU1590" s="362" t="str" cm="1">
        <f t="array" ref="AU1590">IF(AB1590="","",IF(SUMPRODUCT((AB1590=$AB$1559:$AB$1936)*(AH1590=$AH$1559:$AH$1936)*(AQ1590=$AQ$1559:$AQ$1936)*(AR1590=$AR$1559:$AR$1936)*(ROW($AB$1559:$AB$1936)&lt;&gt;ROW(AB1590))*((R1590=0)*($R$1559:$R$1936&gt;0)+(R1590&gt;0)*($R$1559:$R$1936=0)))&gt;0,"SALONES UNIDOS",IF(SUMPRODUCT((AB1590=$AB$1559:$AB$1936)*(AH1590=$AH$1559:$AH$1936)*((AQ1590&lt;$AR$1559:$AR$1936)*(AR1590&gt;$AQ$1559:$AQ$1936))*(ROW($AB$1559:$AB$1936)&lt;&gt;ROW(AB1590)))&gt;0,"Cruzado","Sin cruce")))</f>
        <v>Sin cruce</v>
      </c>
      <c r="AV1590" s="362" t="str" cm="1">
        <f t="array" ref="AV1590">IF(AD1590="","",IF(SUMPRODUCT((AD1590=$AD$1559:$AD$1936)*(AH1590=$AH$1559:$AH$1936)*(AS1590=$AS$1559:$AS$1936)*(AT1590=$AT$1559:$AT$1936)*(ROW($AD$1559:$AD$1936)&lt;&gt;ROW(AD1590))*((R1590=0)*($R$1559:$R$1936&gt;0)+(R1590&gt;0)*($R$1559:$R$1936=0)))&gt;0,"SALONES UNIDOS",IF(SUMPRODUCT((AD1590=$AD$1559:$AD$1936)*(AH1590=$AH$1559:$AH$1936)*((AS1590&lt;$AT$1559:$AT$1936)*(AT1590&gt;$AS$1559:$AS$1936))*(ROW($AD$1559:$AD$1936)&lt;&gt;ROW(AD1590)))&gt;0,"Cruzado","Sin cruce")))</f>
        <v/>
      </c>
      <c r="AW1590" s="104" t="str">
        <f t="shared" si="744"/>
        <v>MH3SUNAMPEA</v>
      </c>
      <c r="AX1590" s="104" t="str" cm="1">
        <f t="array" ref="AX1590">IF(AW1590="","",IF(SUMPRODUCT((AW1590=$AW$7:$AW$2042)*(AH1590=$AH$7:$AH$2042)*(AN1590=$AN$7:$AN$2042)*(AO1590=$AO$7:$AO$2042)*(ROW($AW$7:$AW$2042)&lt;&gt;ROW(AW1590))*((R1590=0)*($R$7:$R$2042&gt;0)+(R1590&gt;0)*($R$7:$R$2042=0)))&gt;0,"SALONES UNIDOS",IF(SUMPRODUCT((AW1590=$AW$7:$AW$2042)*(AH1590=$AH$7:$AH$2042)*((AN1590&lt;$AO$7:$AO$2042)*(AO1590&gt;$AN$7:$AN$2042))*(ROW($AW$7:$AW$2042)&lt;&gt;ROW(AW1590)))&gt;0,"Cruzado","Sin cruce")))</f>
        <v>Sin cruce</v>
      </c>
    </row>
    <row r="1591" spans="2:50" ht="19.8" hidden="1" customHeight="1" x14ac:dyDescent="0.25">
      <c r="B1591" s="494" t="s">
        <v>314</v>
      </c>
      <c r="C1591" s="364" t="s">
        <v>969</v>
      </c>
      <c r="D1591" s="364">
        <v>20261</v>
      </c>
      <c r="E1591" s="373" t="s">
        <v>302</v>
      </c>
      <c r="F1591" s="370" t="s">
        <v>291</v>
      </c>
      <c r="G1591" s="373" t="s">
        <v>292</v>
      </c>
      <c r="H1591" s="373">
        <v>3</v>
      </c>
      <c r="I1591" s="373" t="s">
        <v>552</v>
      </c>
      <c r="J1591" s="373" t="s">
        <v>278</v>
      </c>
      <c r="K1591" s="194" t="s">
        <v>809</v>
      </c>
      <c r="L1591" s="364" t="s">
        <v>1002</v>
      </c>
      <c r="M1591" s="364" t="s">
        <v>324</v>
      </c>
      <c r="N1591" s="364" t="s">
        <v>318</v>
      </c>
      <c r="O1591" s="373" t="s">
        <v>315</v>
      </c>
      <c r="P1591" s="364">
        <v>0</v>
      </c>
      <c r="Q1591" s="364">
        <v>4</v>
      </c>
      <c r="R1591" s="369">
        <v>4</v>
      </c>
      <c r="S1591" s="364">
        <v>5</v>
      </c>
      <c r="T1591" s="8"/>
      <c r="U1591" s="374">
        <v>15</v>
      </c>
      <c r="V1591" s="370">
        <v>70504650</v>
      </c>
      <c r="W1591" s="373" t="s">
        <v>61</v>
      </c>
      <c r="X1591" s="364" t="s">
        <v>315</v>
      </c>
      <c r="Y1591" s="364" t="s">
        <v>683</v>
      </c>
      <c r="Z1591" s="364"/>
      <c r="AA1591" s="364"/>
      <c r="AB1591" s="370"/>
      <c r="AC1591" s="364"/>
      <c r="AD1591" s="364" t="s">
        <v>881</v>
      </c>
      <c r="AE1591" s="370"/>
      <c r="AF1591" s="370"/>
      <c r="AG1591" s="370" t="s">
        <v>301</v>
      </c>
      <c r="AH1591" s="364">
        <v>1</v>
      </c>
      <c r="AI1591" s="364">
        <v>11</v>
      </c>
      <c r="AJ1591" s="364">
        <v>0</v>
      </c>
      <c r="AK1591" s="364">
        <v>14</v>
      </c>
      <c r="AL1591" s="364">
        <v>20</v>
      </c>
      <c r="AM1591" s="22">
        <f t="shared" si="743"/>
        <v>4</v>
      </c>
      <c r="AN1591" s="104">
        <f t="shared" si="769"/>
        <v>0.45833333333333331</v>
      </c>
      <c r="AO1591" s="104">
        <f t="shared" si="770"/>
        <v>0.59722222222222221</v>
      </c>
      <c r="AP1591" s="22" t="str" cm="1">
        <f t="array" ref="AP1591">IF(W1591="","",IF(SUMPRODUCT((W1591=$W$7:$W$2042)*(AH1591=$AH$7:$AH$2042)*(AN1591=$AN$7:$AN$2042)*(AO1591=$AO$7:$AO$2042)*(ROW($W$7:$W$2042)&lt;&gt;ROW(W1591))*((R1591=0)*($R$7:$R$2042&gt;0)+(R1591&gt;0)*($R$7:$R$2042=0)))&gt;0,"SALONES UNIDOS",IF(SUMPRODUCT((W1591=$W$7:$W$2042)*(AH1591=$AH$7:$AH$2042)*((AN1591&lt;$AO$7:$AO$2042)*(AO1591&gt;$AN$7:$AN$2042))*(ROW($W$7:$W$2042)&lt;&gt;ROW(W1591)))&gt;0,"Cruzado","Sin cruce")))</f>
        <v>Sin cruce</v>
      </c>
      <c r="AQ1591" s="22"/>
      <c r="AR1591" s="22"/>
      <c r="AS1591" s="104">
        <f t="shared" ref="AS1591:AS1592" si="771">AN1591</f>
        <v>0.45833333333333331</v>
      </c>
      <c r="AT1591" s="104">
        <f t="shared" ref="AT1591:AT1592" si="772">AO1591</f>
        <v>0.59722222222222221</v>
      </c>
      <c r="AU1591" s="362" t="str" cm="1">
        <f t="array" ref="AU1591">IF(AB1591="","",IF(SUMPRODUCT((AB1591=$AB$1559:$AB$1936)*(AH1591=$AH$1559:$AH$1936)*(AQ1591=$AQ$1559:$AQ$1936)*(AR1591=$AR$1559:$AR$1936)*(ROW($AB$1559:$AB$1936)&lt;&gt;ROW(AB1591))*((R1591=0)*($R$1559:$R$1936&gt;0)+(R1591&gt;0)*($R$1559:$R$1936=0)))&gt;0,"SALONES UNIDOS",IF(SUMPRODUCT((AB1591=$AB$1559:$AB$1936)*(AH1591=$AH$1559:$AH$1936)*((AQ1591&lt;$AR$1559:$AR$1936)*(AR1591&gt;$AQ$1559:$AQ$1936))*(ROW($AB$1559:$AB$1936)&lt;&gt;ROW(AB1591)))&gt;0,"Cruzado","Sin cruce")))</f>
        <v/>
      </c>
      <c r="AV1591" s="362" t="str" cm="1">
        <f t="array" ref="AV1591">IF(AD1591="","",IF(SUMPRODUCT((AD1591=$AD$1559:$AD$1936)*(AH1591=$AH$1559:$AH$1936)*(AS1591=$AS$1559:$AS$1936)*(AT1591=$AT$1559:$AT$1936)*(ROW($AD$1559:$AD$1936)&lt;&gt;ROW(AD1591))*((R1591=0)*($R$1559:$R$1936&gt;0)+(R1591&gt;0)*($R$1559:$R$1936=0)))&gt;0,"SALONES UNIDOS",IF(SUMPRODUCT((AD1591=$AD$1559:$AD$1936)*(AH1591=$AH$1559:$AH$1936)*((AS1591&lt;$AT$1559:$AT$1936)*(AT1591&gt;$AS$1559:$AS$1936))*(ROW($AD$1559:$AD$1936)&lt;&gt;ROW(AD1591)))&gt;0,"Cruzado","Sin cruce")))</f>
        <v>Sin cruce</v>
      </c>
      <c r="AW1591" s="104" t="str">
        <f t="shared" si="744"/>
        <v>MH3SUNAMPEA</v>
      </c>
      <c r="AX1591" s="104" t="str" cm="1">
        <f t="array" ref="AX1591">IF(AW1591="","",IF(SUMPRODUCT((AW1591=$AW$7:$AW$2042)*(AH1591=$AH$7:$AH$2042)*(AN1591=$AN$7:$AN$2042)*(AO1591=$AO$7:$AO$2042)*(ROW($AW$7:$AW$2042)&lt;&gt;ROW(AW1591))*((R1591=0)*($R$7:$R$2042&gt;0)+(R1591&gt;0)*($R$7:$R$2042=0)))&gt;0,"SALONES UNIDOS",IF(SUMPRODUCT((AW1591=$AW$7:$AW$2042)*(AH1591=$AH$7:$AH$2042)*((AN1591&lt;$AO$7:$AO$2042)*(AO1591&gt;$AN$7:$AN$2042))*(ROW($AW$7:$AW$2042)&lt;&gt;ROW(AW1591)))&gt;0,"Cruzado","Sin cruce")))</f>
        <v>Sin cruce</v>
      </c>
    </row>
    <row r="1592" spans="2:50" ht="19.8" hidden="1" customHeight="1" x14ac:dyDescent="0.25">
      <c r="B1592" s="494" t="s">
        <v>314</v>
      </c>
      <c r="C1592" s="364" t="s">
        <v>969</v>
      </c>
      <c r="D1592" s="364">
        <v>20261</v>
      </c>
      <c r="E1592" s="373" t="s">
        <v>302</v>
      </c>
      <c r="F1592" s="370" t="s">
        <v>291</v>
      </c>
      <c r="G1592" s="373" t="s">
        <v>292</v>
      </c>
      <c r="H1592" s="373">
        <v>3</v>
      </c>
      <c r="I1592" s="373" t="s">
        <v>560</v>
      </c>
      <c r="J1592" s="373" t="s">
        <v>278</v>
      </c>
      <c r="K1592" s="194" t="s">
        <v>809</v>
      </c>
      <c r="L1592" s="364" t="s">
        <v>1002</v>
      </c>
      <c r="M1592" s="364" t="s">
        <v>324</v>
      </c>
      <c r="N1592" s="364" t="s">
        <v>318</v>
      </c>
      <c r="O1592" s="373" t="s">
        <v>315</v>
      </c>
      <c r="P1592" s="364">
        <v>0</v>
      </c>
      <c r="Q1592" s="364">
        <v>4</v>
      </c>
      <c r="R1592" s="369">
        <v>4</v>
      </c>
      <c r="S1592" s="364">
        <v>5</v>
      </c>
      <c r="T1592" s="8"/>
      <c r="U1592" s="374">
        <v>15</v>
      </c>
      <c r="V1592" s="370">
        <v>70504650</v>
      </c>
      <c r="W1592" s="373" t="s">
        <v>61</v>
      </c>
      <c r="X1592" s="364" t="s">
        <v>315</v>
      </c>
      <c r="Y1592" s="364" t="s">
        <v>556</v>
      </c>
      <c r="Z1592" s="364"/>
      <c r="AA1592" s="364"/>
      <c r="AB1592" s="370"/>
      <c r="AC1592" s="364"/>
      <c r="AD1592" s="364" t="s">
        <v>881</v>
      </c>
      <c r="AE1592" s="370"/>
      <c r="AF1592" s="370"/>
      <c r="AG1592" s="370" t="s">
        <v>301</v>
      </c>
      <c r="AH1592" s="364">
        <v>2</v>
      </c>
      <c r="AI1592" s="364">
        <v>15</v>
      </c>
      <c r="AJ1592" s="364">
        <v>10</v>
      </c>
      <c r="AK1592" s="364">
        <v>18</v>
      </c>
      <c r="AL1592" s="364">
        <v>30</v>
      </c>
      <c r="AM1592" s="22">
        <f t="shared" si="743"/>
        <v>4</v>
      </c>
      <c r="AN1592" s="104">
        <f t="shared" si="769"/>
        <v>0.63194444444444442</v>
      </c>
      <c r="AO1592" s="104">
        <f t="shared" si="770"/>
        <v>0.77083333333333337</v>
      </c>
      <c r="AP1592" s="22" t="str" cm="1">
        <f t="array" ref="AP1592">IF(W1592="","",IF(SUMPRODUCT((W1592=$W$7:$W$2042)*(AH1592=$AH$7:$AH$2042)*(AN1592=$AN$7:$AN$2042)*(AO1592=$AO$7:$AO$2042)*(ROW($W$7:$W$2042)&lt;&gt;ROW(W1592))*((R1592=0)*($R$7:$R$2042&gt;0)+(R1592&gt;0)*($R$7:$R$2042=0)))&gt;0,"SALONES UNIDOS",IF(SUMPRODUCT((W1592=$W$7:$W$2042)*(AH1592=$AH$7:$AH$2042)*((AN1592&lt;$AO$7:$AO$2042)*(AO1592&gt;$AN$7:$AN$2042))*(ROW($W$7:$W$2042)&lt;&gt;ROW(W1592)))&gt;0,"Cruzado","Sin cruce")))</f>
        <v>Sin cruce</v>
      </c>
      <c r="AQ1592" s="22"/>
      <c r="AR1592" s="22"/>
      <c r="AS1592" s="104">
        <f t="shared" si="771"/>
        <v>0.63194444444444442</v>
      </c>
      <c r="AT1592" s="104">
        <f t="shared" si="772"/>
        <v>0.77083333333333337</v>
      </c>
      <c r="AU1592" s="362" t="str" cm="1">
        <f t="array" ref="AU1592">IF(AB1592="","",IF(SUMPRODUCT((AB1592=$AB$1559:$AB$1936)*(AH1592=$AH$1559:$AH$1936)*(AQ1592=$AQ$1559:$AQ$1936)*(AR1592=$AR$1559:$AR$1936)*(ROW($AB$1559:$AB$1936)&lt;&gt;ROW(AB1592))*((R1592=0)*($R$1559:$R$1936&gt;0)+(R1592&gt;0)*($R$1559:$R$1936=0)))&gt;0,"SALONES UNIDOS",IF(SUMPRODUCT((AB1592=$AB$1559:$AB$1936)*(AH1592=$AH$1559:$AH$1936)*((AQ1592&lt;$AR$1559:$AR$1936)*(AR1592&gt;$AQ$1559:$AQ$1936))*(ROW($AB$1559:$AB$1936)&lt;&gt;ROW(AB1592)))&gt;0,"Cruzado","Sin cruce")))</f>
        <v/>
      </c>
      <c r="AV1592" s="362" t="str" cm="1">
        <f t="array" ref="AV1592">IF(AD1592="","",IF(SUMPRODUCT((AD1592=$AD$1559:$AD$1936)*(AH1592=$AH$1559:$AH$1936)*(AS1592=$AS$1559:$AS$1936)*(AT1592=$AT$1559:$AT$1936)*(ROW($AD$1559:$AD$1936)&lt;&gt;ROW(AD1592))*((R1592=0)*($R$1559:$R$1936&gt;0)+(R1592&gt;0)*($R$1559:$R$1936=0)))&gt;0,"SALONES UNIDOS",IF(SUMPRODUCT((AD1592=$AD$1559:$AD$1936)*(AH1592=$AH$1559:$AH$1936)*((AS1592&lt;$AT$1559:$AT$1936)*(AT1592&gt;$AS$1559:$AS$1936))*(ROW($AD$1559:$AD$1936)&lt;&gt;ROW(AD1592)))&gt;0,"Cruzado","Sin cruce")))</f>
        <v>Sin cruce</v>
      </c>
      <c r="AW1592" s="104" t="str">
        <f t="shared" si="744"/>
        <v>MH3SUNAMPEA</v>
      </c>
      <c r="AX1592" s="104" t="str" cm="1">
        <f t="array" ref="AX1592">IF(AW1592="","",IF(SUMPRODUCT((AW1592=$AW$7:$AW$2042)*(AH1592=$AH$7:$AH$2042)*(AN1592=$AN$7:$AN$2042)*(AO1592=$AO$7:$AO$2042)*(ROW($AW$7:$AW$2042)&lt;&gt;ROW(AW1592))*((R1592=0)*($R$7:$R$2042&gt;0)+(R1592&gt;0)*($R$7:$R$2042=0)))&gt;0,"SALONES UNIDOS",IF(SUMPRODUCT((AW1592=$AW$7:$AW$2042)*(AH1592=$AH$7:$AH$2042)*((AN1592&lt;$AO$7:$AO$2042)*(AO1592&gt;$AN$7:$AN$2042))*(ROW($AW$7:$AW$2042)&lt;&gt;ROW(AW1592)))&gt;0,"Cruzado","Sin cruce")))</f>
        <v>Sin cruce</v>
      </c>
    </row>
    <row r="1593" spans="2:50" ht="19.8" hidden="1" customHeight="1" x14ac:dyDescent="0.25">
      <c r="B1593" s="494" t="s">
        <v>314</v>
      </c>
      <c r="C1593" s="364" t="s">
        <v>969</v>
      </c>
      <c r="D1593" s="364">
        <v>20261</v>
      </c>
      <c r="E1593" s="373" t="s">
        <v>302</v>
      </c>
      <c r="F1593" s="370" t="s">
        <v>291</v>
      </c>
      <c r="G1593" s="373" t="s">
        <v>292</v>
      </c>
      <c r="H1593" s="373">
        <v>3</v>
      </c>
      <c r="I1593" s="373" t="s">
        <v>278</v>
      </c>
      <c r="J1593" s="373" t="s">
        <v>278</v>
      </c>
      <c r="K1593" s="194" t="s">
        <v>811</v>
      </c>
      <c r="L1593" s="364" t="s">
        <v>689</v>
      </c>
      <c r="M1593" s="364" t="s">
        <v>324</v>
      </c>
      <c r="N1593" s="364" t="s">
        <v>318</v>
      </c>
      <c r="O1593" s="373" t="s">
        <v>315</v>
      </c>
      <c r="P1593" s="364">
        <v>2</v>
      </c>
      <c r="Q1593" s="364">
        <v>0</v>
      </c>
      <c r="R1593" s="369">
        <v>2</v>
      </c>
      <c r="S1593" s="364">
        <v>4</v>
      </c>
      <c r="T1593" s="8"/>
      <c r="U1593" s="374">
        <v>30</v>
      </c>
      <c r="V1593" s="370">
        <v>21426247</v>
      </c>
      <c r="W1593" s="373" t="s">
        <v>65</v>
      </c>
      <c r="X1593" s="364" t="s">
        <v>315</v>
      </c>
      <c r="Y1593" s="364" t="s">
        <v>683</v>
      </c>
      <c r="Z1593" s="364"/>
      <c r="AA1593" s="364"/>
      <c r="AB1593" s="364" t="s">
        <v>879</v>
      </c>
      <c r="AC1593" s="364"/>
      <c r="AD1593" s="369"/>
      <c r="AE1593" s="370"/>
      <c r="AF1593" s="370"/>
      <c r="AG1593" s="370" t="s">
        <v>559</v>
      </c>
      <c r="AH1593" s="364">
        <v>3</v>
      </c>
      <c r="AI1593" s="364">
        <v>16</v>
      </c>
      <c r="AJ1593" s="364">
        <v>0</v>
      </c>
      <c r="AK1593" s="364">
        <v>17</v>
      </c>
      <c r="AL1593" s="364">
        <v>40</v>
      </c>
      <c r="AM1593" s="22">
        <f t="shared" si="743"/>
        <v>2</v>
      </c>
      <c r="AN1593" s="104">
        <f t="shared" si="769"/>
        <v>0.66666666666666663</v>
      </c>
      <c r="AO1593" s="104">
        <f t="shared" si="770"/>
        <v>0.73611111111111116</v>
      </c>
      <c r="AP1593" s="22" t="str" cm="1">
        <f t="array" ref="AP1593">IF(W1593="","",IF(SUMPRODUCT((W1593=$W$7:$W$2042)*(AH1593=$AH$7:$AH$2042)*(AN1593=$AN$7:$AN$2042)*(AO1593=$AO$7:$AO$2042)*(ROW($W$7:$W$2042)&lt;&gt;ROW(W1593))*((R1593=0)*($R$7:$R$2042&gt;0)+(R1593&gt;0)*($R$7:$R$2042=0)))&gt;0,"SALONES UNIDOS",IF(SUMPRODUCT((W1593=$W$7:$W$2042)*(AH1593=$AH$7:$AH$2042)*((AN1593&lt;$AO$7:$AO$2042)*(AO1593&gt;$AN$7:$AN$2042))*(ROW($W$7:$W$2042)&lt;&gt;ROW(W1593)))&gt;0,"Cruzado","Sin cruce")))</f>
        <v>Sin cruce</v>
      </c>
      <c r="AQ1593" s="104">
        <f>AN1593</f>
        <v>0.66666666666666663</v>
      </c>
      <c r="AR1593" s="104">
        <f>AO1593</f>
        <v>0.73611111111111116</v>
      </c>
      <c r="AS1593" s="22"/>
      <c r="AT1593" s="22"/>
      <c r="AU1593" s="362" t="str" cm="1">
        <f t="array" ref="AU1593">IF(AB1593="","",IF(SUMPRODUCT((AB1593=$AB$1559:$AB$1936)*(AH1593=$AH$1559:$AH$1936)*(AQ1593=$AQ$1559:$AQ$1936)*(AR1593=$AR$1559:$AR$1936)*(ROW($AB$1559:$AB$1936)&lt;&gt;ROW(AB1593))*((R1593=0)*($R$1559:$R$1936&gt;0)+(R1593&gt;0)*($R$1559:$R$1936=0)))&gt;0,"SALONES UNIDOS",IF(SUMPRODUCT((AB1593=$AB$1559:$AB$1936)*(AH1593=$AH$1559:$AH$1936)*((AQ1593&lt;$AR$1559:$AR$1936)*(AR1593&gt;$AQ$1559:$AQ$1936))*(ROW($AB$1559:$AB$1936)&lt;&gt;ROW(AB1593)))&gt;0,"Cruzado","Sin cruce")))</f>
        <v>Sin cruce</v>
      </c>
      <c r="AV1593" s="362" t="str" cm="1">
        <f t="array" ref="AV1593">IF(AD1593="","",IF(SUMPRODUCT((AD1593=$AD$1559:$AD$1936)*(AH1593=$AH$1559:$AH$1936)*(AS1593=$AS$1559:$AS$1936)*(AT1593=$AT$1559:$AT$1936)*(ROW($AD$1559:$AD$1936)&lt;&gt;ROW(AD1593))*((R1593=0)*($R$1559:$R$1936&gt;0)+(R1593&gt;0)*($R$1559:$R$1936=0)))&gt;0,"SALONES UNIDOS",IF(SUMPRODUCT((AD1593=$AD$1559:$AD$1936)*(AH1593=$AH$1559:$AH$1936)*((AS1593&lt;$AT$1559:$AT$1936)*(AT1593&gt;$AS$1559:$AS$1936))*(ROW($AD$1559:$AD$1936)&lt;&gt;ROW(AD1593)))&gt;0,"Cruzado","Sin cruce")))</f>
        <v/>
      </c>
      <c r="AW1593" s="104" t="str">
        <f t="shared" si="744"/>
        <v>MH3SUNAMPEA</v>
      </c>
      <c r="AX1593" s="104" t="str" cm="1">
        <f t="array" ref="AX1593">IF(AW1593="","",IF(SUMPRODUCT((AW1593=$AW$7:$AW$2042)*(AH1593=$AH$7:$AH$2042)*(AN1593=$AN$7:$AN$2042)*(AO1593=$AO$7:$AO$2042)*(ROW($AW$7:$AW$2042)&lt;&gt;ROW(AW1593))*((R1593=0)*($R$7:$R$2042&gt;0)+(R1593&gt;0)*($R$7:$R$2042=0)))&gt;0,"SALONES UNIDOS",IF(SUMPRODUCT((AW1593=$AW$7:$AW$2042)*(AH1593=$AH$7:$AH$2042)*((AN1593&lt;$AO$7:$AO$2042)*(AO1593&gt;$AN$7:$AN$2042))*(ROW($AW$7:$AW$2042)&lt;&gt;ROW(AW1593)))&gt;0,"Cruzado","Sin cruce")))</f>
        <v>Sin cruce</v>
      </c>
    </row>
    <row r="1594" spans="2:50" ht="19.8" hidden="1" customHeight="1" x14ac:dyDescent="0.25">
      <c r="B1594" s="494" t="s">
        <v>314</v>
      </c>
      <c r="C1594" s="364" t="s">
        <v>969</v>
      </c>
      <c r="D1594" s="364">
        <v>20261</v>
      </c>
      <c r="E1594" s="373" t="s">
        <v>302</v>
      </c>
      <c r="F1594" s="370" t="s">
        <v>291</v>
      </c>
      <c r="G1594" s="373" t="s">
        <v>292</v>
      </c>
      <c r="H1594" s="373">
        <v>3</v>
      </c>
      <c r="I1594" s="373" t="s">
        <v>552</v>
      </c>
      <c r="J1594" s="373" t="s">
        <v>278</v>
      </c>
      <c r="K1594" s="194" t="s">
        <v>811</v>
      </c>
      <c r="L1594" s="364" t="s">
        <v>689</v>
      </c>
      <c r="M1594" s="364" t="s">
        <v>324</v>
      </c>
      <c r="N1594" s="364" t="s">
        <v>318</v>
      </c>
      <c r="O1594" s="373" t="s">
        <v>315</v>
      </c>
      <c r="P1594" s="364">
        <v>0</v>
      </c>
      <c r="Q1594" s="364">
        <v>4</v>
      </c>
      <c r="R1594" s="369">
        <v>4</v>
      </c>
      <c r="S1594" s="364">
        <v>4</v>
      </c>
      <c r="T1594" s="8"/>
      <c r="U1594" s="374">
        <v>15</v>
      </c>
      <c r="V1594" s="370">
        <v>21426247</v>
      </c>
      <c r="W1594" s="373" t="s">
        <v>65</v>
      </c>
      <c r="X1594" s="364" t="s">
        <v>315</v>
      </c>
      <c r="Y1594" s="364" t="s">
        <v>683</v>
      </c>
      <c r="Z1594" s="364"/>
      <c r="AA1594" s="364"/>
      <c r="AB1594" s="370"/>
      <c r="AC1594" s="364"/>
      <c r="AD1594" s="364" t="s">
        <v>882</v>
      </c>
      <c r="AE1594" s="370"/>
      <c r="AF1594" s="370"/>
      <c r="AG1594" s="370" t="s">
        <v>301</v>
      </c>
      <c r="AH1594" s="364">
        <v>3</v>
      </c>
      <c r="AI1594" s="364">
        <v>17</v>
      </c>
      <c r="AJ1594" s="364">
        <v>40</v>
      </c>
      <c r="AK1594" s="364">
        <v>21</v>
      </c>
      <c r="AL1594" s="364">
        <v>0</v>
      </c>
      <c r="AM1594" s="22">
        <f t="shared" si="743"/>
        <v>4</v>
      </c>
      <c r="AN1594" s="104">
        <f t="shared" si="769"/>
        <v>0.73611111111111116</v>
      </c>
      <c r="AO1594" s="104">
        <f t="shared" si="770"/>
        <v>0.875</v>
      </c>
      <c r="AP1594" s="22" t="str" cm="1">
        <f t="array" ref="AP1594">IF(W1594="","",IF(SUMPRODUCT((W1594=$W$7:$W$2042)*(AH1594=$AH$7:$AH$2042)*(AN1594=$AN$7:$AN$2042)*(AO1594=$AO$7:$AO$2042)*(ROW($W$7:$W$2042)&lt;&gt;ROW(W1594))*((R1594=0)*($R$7:$R$2042&gt;0)+(R1594&gt;0)*($R$7:$R$2042=0)))&gt;0,"SALONES UNIDOS",IF(SUMPRODUCT((W1594=$W$7:$W$2042)*(AH1594=$AH$7:$AH$2042)*((AN1594&lt;$AO$7:$AO$2042)*(AO1594&gt;$AN$7:$AN$2042))*(ROW($W$7:$W$2042)&lt;&gt;ROW(W1594)))&gt;0,"Cruzado","Sin cruce")))</f>
        <v>Sin cruce</v>
      </c>
      <c r="AQ1594" s="22"/>
      <c r="AR1594" s="22"/>
      <c r="AS1594" s="104">
        <f t="shared" ref="AS1594:AS1597" si="773">AN1594</f>
        <v>0.73611111111111116</v>
      </c>
      <c r="AT1594" s="104">
        <f t="shared" ref="AT1594:AT1597" si="774">AO1594</f>
        <v>0.875</v>
      </c>
      <c r="AU1594" s="362" t="str" cm="1">
        <f t="array" ref="AU1594">IF(AB1594="","",IF(SUMPRODUCT((AB1594=$AB$1559:$AB$1936)*(AH1594=$AH$1559:$AH$1936)*(AQ1594=$AQ$1559:$AQ$1936)*(AR1594=$AR$1559:$AR$1936)*(ROW($AB$1559:$AB$1936)&lt;&gt;ROW(AB1594))*((R1594=0)*($R$1559:$R$1936&gt;0)+(R1594&gt;0)*($R$1559:$R$1936=0)))&gt;0,"SALONES UNIDOS",IF(SUMPRODUCT((AB1594=$AB$1559:$AB$1936)*(AH1594=$AH$1559:$AH$1936)*((AQ1594&lt;$AR$1559:$AR$1936)*(AR1594&gt;$AQ$1559:$AQ$1936))*(ROW($AB$1559:$AB$1936)&lt;&gt;ROW(AB1594)))&gt;0,"Cruzado","Sin cruce")))</f>
        <v/>
      </c>
      <c r="AV1594" s="362" t="str" cm="1">
        <f t="array" ref="AV1594">IF(AD1594="","",IF(SUMPRODUCT((AD1594=$AD$1559:$AD$1936)*(AH1594=$AH$1559:$AH$1936)*(AS1594=$AS$1559:$AS$1936)*(AT1594=$AT$1559:$AT$1936)*(ROW($AD$1559:$AD$1936)&lt;&gt;ROW(AD1594))*((R1594=0)*($R$1559:$R$1936&gt;0)+(R1594&gt;0)*($R$1559:$R$1936=0)))&gt;0,"SALONES UNIDOS",IF(SUMPRODUCT((AD1594=$AD$1559:$AD$1936)*(AH1594=$AH$1559:$AH$1936)*((AS1594&lt;$AT$1559:$AT$1936)*(AT1594&gt;$AS$1559:$AS$1936))*(ROW($AD$1559:$AD$1936)&lt;&gt;ROW(AD1594)))&gt;0,"Cruzado","Sin cruce")))</f>
        <v>Sin cruce</v>
      </c>
      <c r="AW1594" s="104" t="str">
        <f t="shared" si="744"/>
        <v>MH3SUNAMPEA</v>
      </c>
      <c r="AX1594" s="104" t="str" cm="1">
        <f t="array" ref="AX1594">IF(AW1594="","",IF(SUMPRODUCT((AW1594=$AW$7:$AW$2042)*(AH1594=$AH$7:$AH$2042)*(AN1594=$AN$7:$AN$2042)*(AO1594=$AO$7:$AO$2042)*(ROW($AW$7:$AW$2042)&lt;&gt;ROW(AW1594))*((R1594=0)*($R$7:$R$2042&gt;0)+(R1594&gt;0)*($R$7:$R$2042=0)))&gt;0,"SALONES UNIDOS",IF(SUMPRODUCT((AW1594=$AW$7:$AW$2042)*(AH1594=$AH$7:$AH$2042)*((AN1594&lt;$AO$7:$AO$2042)*(AO1594&gt;$AN$7:$AN$2042))*(ROW($AW$7:$AW$2042)&lt;&gt;ROW(AW1594)))&gt;0,"Cruzado","Sin cruce")))</f>
        <v>Sin cruce</v>
      </c>
    </row>
    <row r="1595" spans="2:50" ht="19.8" hidden="1" customHeight="1" x14ac:dyDescent="0.25">
      <c r="B1595" s="494" t="s">
        <v>314</v>
      </c>
      <c r="C1595" s="364" t="s">
        <v>969</v>
      </c>
      <c r="D1595" s="364">
        <v>20261</v>
      </c>
      <c r="E1595" s="373" t="s">
        <v>302</v>
      </c>
      <c r="F1595" s="370" t="s">
        <v>291</v>
      </c>
      <c r="G1595" s="373" t="s">
        <v>292</v>
      </c>
      <c r="H1595" s="373">
        <v>3</v>
      </c>
      <c r="I1595" s="373" t="s">
        <v>560</v>
      </c>
      <c r="J1595" s="373" t="s">
        <v>278</v>
      </c>
      <c r="K1595" s="194" t="s">
        <v>811</v>
      </c>
      <c r="L1595" s="364" t="s">
        <v>689</v>
      </c>
      <c r="M1595" s="364" t="s">
        <v>324</v>
      </c>
      <c r="N1595" s="364" t="s">
        <v>318</v>
      </c>
      <c r="O1595" s="373" t="s">
        <v>315</v>
      </c>
      <c r="P1595" s="364">
        <v>0</v>
      </c>
      <c r="Q1595" s="364">
        <v>4</v>
      </c>
      <c r="R1595" s="369">
        <v>4</v>
      </c>
      <c r="S1595" s="364">
        <v>4</v>
      </c>
      <c r="T1595" s="8"/>
      <c r="U1595" s="374">
        <v>15</v>
      </c>
      <c r="V1595" s="370">
        <v>21426247</v>
      </c>
      <c r="W1595" s="373" t="s">
        <v>65</v>
      </c>
      <c r="X1595" s="364" t="s">
        <v>315</v>
      </c>
      <c r="Y1595" s="364" t="s">
        <v>556</v>
      </c>
      <c r="Z1595" s="364"/>
      <c r="AA1595" s="364"/>
      <c r="AB1595" s="370"/>
      <c r="AC1595" s="364"/>
      <c r="AD1595" s="364" t="s">
        <v>882</v>
      </c>
      <c r="AE1595" s="370"/>
      <c r="AF1595" s="370"/>
      <c r="AG1595" s="370" t="s">
        <v>301</v>
      </c>
      <c r="AH1595" s="364">
        <v>5</v>
      </c>
      <c r="AI1595" s="364">
        <v>8</v>
      </c>
      <c r="AJ1595" s="364">
        <v>30</v>
      </c>
      <c r="AK1595" s="364">
        <v>11</v>
      </c>
      <c r="AL1595" s="364">
        <v>50</v>
      </c>
      <c r="AM1595" s="22">
        <f t="shared" ref="AM1595:AM1658" si="775">IF(AI1595="",R1595,ROUND(((((AK1595/24)+(AL1595/1440))-((AI1595/24)+(AJ1595/1440)))*1440/50),5))</f>
        <v>4</v>
      </c>
      <c r="AN1595" s="104">
        <f t="shared" si="769"/>
        <v>0.35416666666666663</v>
      </c>
      <c r="AO1595" s="104">
        <f t="shared" si="770"/>
        <v>0.49305555555555552</v>
      </c>
      <c r="AP1595" s="22" t="str" cm="1">
        <f t="array" ref="AP1595">IF(W1595="","",IF(SUMPRODUCT((W1595=$W$7:$W$2042)*(AH1595=$AH$7:$AH$2042)*(AN1595=$AN$7:$AN$2042)*(AO1595=$AO$7:$AO$2042)*(ROW($W$7:$W$2042)&lt;&gt;ROW(W1595))*((R1595=0)*($R$7:$R$2042&gt;0)+(R1595&gt;0)*($R$7:$R$2042=0)))&gt;0,"SALONES UNIDOS",IF(SUMPRODUCT((W1595=$W$7:$W$2042)*(AH1595=$AH$7:$AH$2042)*((AN1595&lt;$AO$7:$AO$2042)*(AO1595&gt;$AN$7:$AN$2042))*(ROW($W$7:$W$2042)&lt;&gt;ROW(W1595)))&gt;0,"Cruzado","Sin cruce")))</f>
        <v>Sin cruce</v>
      </c>
      <c r="AQ1595" s="22"/>
      <c r="AR1595" s="22"/>
      <c r="AS1595" s="104">
        <f t="shared" si="773"/>
        <v>0.35416666666666663</v>
      </c>
      <c r="AT1595" s="104">
        <f t="shared" si="774"/>
        <v>0.49305555555555552</v>
      </c>
      <c r="AU1595" s="362" t="str" cm="1">
        <f t="array" ref="AU1595">IF(AB1595="","",IF(SUMPRODUCT((AB1595=$AB$1559:$AB$1936)*(AH1595=$AH$1559:$AH$1936)*(AQ1595=$AQ$1559:$AQ$1936)*(AR1595=$AR$1559:$AR$1936)*(ROW($AB$1559:$AB$1936)&lt;&gt;ROW(AB1595))*((R1595=0)*($R$1559:$R$1936&gt;0)+(R1595&gt;0)*($R$1559:$R$1936=0)))&gt;0,"SALONES UNIDOS",IF(SUMPRODUCT((AB1595=$AB$1559:$AB$1936)*(AH1595=$AH$1559:$AH$1936)*((AQ1595&lt;$AR$1559:$AR$1936)*(AR1595&gt;$AQ$1559:$AQ$1936))*(ROW($AB$1559:$AB$1936)&lt;&gt;ROW(AB1595)))&gt;0,"Cruzado","Sin cruce")))</f>
        <v/>
      </c>
      <c r="AV1595" s="362" t="str" cm="1">
        <f t="array" ref="AV1595">IF(AD1595="","",IF(SUMPRODUCT((AD1595=$AD$1559:$AD$1936)*(AH1595=$AH$1559:$AH$1936)*(AS1595=$AS$1559:$AS$1936)*(AT1595=$AT$1559:$AT$1936)*(ROW($AD$1559:$AD$1936)&lt;&gt;ROW(AD1595))*((R1595=0)*($R$1559:$R$1936&gt;0)+(R1595&gt;0)*($R$1559:$R$1936=0)))&gt;0,"SALONES UNIDOS",IF(SUMPRODUCT((AD1595=$AD$1559:$AD$1936)*(AH1595=$AH$1559:$AH$1936)*((AS1595&lt;$AT$1559:$AT$1936)*(AT1595&gt;$AS$1559:$AS$1936))*(ROW($AD$1559:$AD$1936)&lt;&gt;ROW(AD1595)))&gt;0,"Cruzado","Sin cruce")))</f>
        <v>Sin cruce</v>
      </c>
      <c r="AW1595" s="104" t="str">
        <f t="shared" ref="AW1595:AW1658" si="776">TRIM(CONCATENATE(G1595,H1595,E1595,J1595))</f>
        <v>MH3SUNAMPEA</v>
      </c>
      <c r="AX1595" s="104" t="str" cm="1">
        <f t="array" ref="AX1595">IF(AW1595="","",IF(SUMPRODUCT((AW1595=$AW$7:$AW$2042)*(AH1595=$AH$7:$AH$2042)*(AN1595=$AN$7:$AN$2042)*(AO1595=$AO$7:$AO$2042)*(ROW($AW$7:$AW$2042)&lt;&gt;ROW(AW1595))*((R1595=0)*($R$7:$R$2042&gt;0)+(R1595&gt;0)*($R$7:$R$2042=0)))&gt;0,"SALONES UNIDOS",IF(SUMPRODUCT((AW1595=$AW$7:$AW$2042)*(AH1595=$AH$7:$AH$2042)*((AN1595&lt;$AO$7:$AO$2042)*(AO1595&gt;$AN$7:$AN$2042))*(ROW($AW$7:$AW$2042)&lt;&gt;ROW(AW1595)))&gt;0,"Cruzado","Sin cruce")))</f>
        <v>Sin cruce</v>
      </c>
    </row>
    <row r="1596" spans="2:50" ht="19.8" hidden="1" customHeight="1" x14ac:dyDescent="0.25">
      <c r="B1596" s="494" t="s">
        <v>314</v>
      </c>
      <c r="C1596" s="364" t="s">
        <v>969</v>
      </c>
      <c r="D1596" s="364">
        <v>20261</v>
      </c>
      <c r="E1596" s="373" t="s">
        <v>302</v>
      </c>
      <c r="F1596" s="370" t="s">
        <v>291</v>
      </c>
      <c r="G1596" s="373" t="s">
        <v>292</v>
      </c>
      <c r="H1596" s="373">
        <v>3</v>
      </c>
      <c r="I1596" s="436" t="s">
        <v>552</v>
      </c>
      <c r="J1596" s="373" t="s">
        <v>278</v>
      </c>
      <c r="K1596" s="194" t="s">
        <v>813</v>
      </c>
      <c r="L1596" s="364" t="s">
        <v>1003</v>
      </c>
      <c r="M1596" s="364" t="s">
        <v>324</v>
      </c>
      <c r="N1596" s="364" t="s">
        <v>318</v>
      </c>
      <c r="O1596" s="373" t="s">
        <v>315</v>
      </c>
      <c r="P1596" s="437">
        <v>0</v>
      </c>
      <c r="Q1596" s="437">
        <v>2</v>
      </c>
      <c r="R1596" s="369">
        <v>2</v>
      </c>
      <c r="S1596" s="364">
        <v>3</v>
      </c>
      <c r="T1596" s="8"/>
      <c r="U1596" s="438">
        <v>15</v>
      </c>
      <c r="V1596" s="370">
        <v>21799101</v>
      </c>
      <c r="W1596" s="373" t="s">
        <v>195</v>
      </c>
      <c r="X1596" s="364" t="s">
        <v>315</v>
      </c>
      <c r="Y1596" s="364" t="s">
        <v>683</v>
      </c>
      <c r="Z1596" s="364"/>
      <c r="AA1596" s="364"/>
      <c r="AB1596" s="370"/>
      <c r="AC1596" s="364"/>
      <c r="AD1596" s="364" t="s">
        <v>846</v>
      </c>
      <c r="AE1596" s="370"/>
      <c r="AF1596" s="370"/>
      <c r="AG1596" s="370" t="s">
        <v>301</v>
      </c>
      <c r="AH1596" s="364">
        <v>2</v>
      </c>
      <c r="AI1596" s="364">
        <v>10</v>
      </c>
      <c r="AJ1596" s="364">
        <v>10</v>
      </c>
      <c r="AK1596" s="364">
        <v>11</v>
      </c>
      <c r="AL1596" s="364">
        <v>50</v>
      </c>
      <c r="AM1596" s="22">
        <f t="shared" si="775"/>
        <v>2</v>
      </c>
      <c r="AN1596" s="104">
        <f t="shared" si="769"/>
        <v>0.4236111111111111</v>
      </c>
      <c r="AO1596" s="104">
        <f t="shared" si="770"/>
        <v>0.49305555555555552</v>
      </c>
      <c r="AP1596" s="22" t="str" cm="1">
        <f t="array" ref="AP1596">IF(W1596="","",IF(SUMPRODUCT((W1596=$W$7:$W$2042)*(AH1596=$AH$7:$AH$2042)*(AN1596=$AN$7:$AN$2042)*(AO1596=$AO$7:$AO$2042)*(ROW($W$7:$W$2042)&lt;&gt;ROW(W1596))*((R1596=0)*($R$7:$R$2042&gt;0)+(R1596&gt;0)*($R$7:$R$2042=0)))&gt;0,"SALONES UNIDOS",IF(SUMPRODUCT((W1596=$W$7:$W$2042)*(AH1596=$AH$7:$AH$2042)*((AN1596&lt;$AO$7:$AO$2042)*(AO1596&gt;$AN$7:$AN$2042))*(ROW($W$7:$W$2042)&lt;&gt;ROW(W1596)))&gt;0,"Cruzado","Sin cruce")))</f>
        <v>Sin cruce</v>
      </c>
      <c r="AQ1596" s="22"/>
      <c r="AR1596" s="22"/>
      <c r="AS1596" s="104">
        <f t="shared" si="773"/>
        <v>0.4236111111111111</v>
      </c>
      <c r="AT1596" s="104">
        <f t="shared" si="774"/>
        <v>0.49305555555555552</v>
      </c>
      <c r="AU1596" s="362" t="str" cm="1">
        <f t="array" ref="AU1596">IF(AB1596="","",IF(SUMPRODUCT((AB1596=$AB$1559:$AB$1936)*(AH1596=$AH$1559:$AH$1936)*(AQ1596=$AQ$1559:$AQ$1936)*(AR1596=$AR$1559:$AR$1936)*(ROW($AB$1559:$AB$1936)&lt;&gt;ROW(AB1596))*((R1596=0)*($R$1559:$R$1936&gt;0)+(R1596&gt;0)*($R$1559:$R$1936=0)))&gt;0,"SALONES UNIDOS",IF(SUMPRODUCT((AB1596=$AB$1559:$AB$1936)*(AH1596=$AH$1559:$AH$1936)*((AQ1596&lt;$AR$1559:$AR$1936)*(AR1596&gt;$AQ$1559:$AQ$1936))*(ROW($AB$1559:$AB$1936)&lt;&gt;ROW(AB1596)))&gt;0,"Cruzado","Sin cruce")))</f>
        <v/>
      </c>
      <c r="AV1596" s="362" t="str" cm="1">
        <f t="array" ref="AV1596">IF(AD1596="","",IF(SUMPRODUCT((AD1596=$AD$1559:$AD$1936)*(AH1596=$AH$1559:$AH$1936)*(AS1596=$AS$1559:$AS$1936)*(AT1596=$AT$1559:$AT$1936)*(ROW($AD$1559:$AD$1936)&lt;&gt;ROW(AD1596))*((R1596=0)*($R$1559:$R$1936&gt;0)+(R1596&gt;0)*($R$1559:$R$1936=0)))&gt;0,"SALONES UNIDOS",IF(SUMPRODUCT((AD1596=$AD$1559:$AD$1936)*(AH1596=$AH$1559:$AH$1936)*((AS1596&lt;$AT$1559:$AT$1936)*(AT1596&gt;$AS$1559:$AS$1936))*(ROW($AD$1559:$AD$1936)&lt;&gt;ROW(AD1596)))&gt;0,"Cruzado","Sin cruce")))</f>
        <v>Sin cruce</v>
      </c>
      <c r="AW1596" s="104" t="str">
        <f t="shared" si="776"/>
        <v>MH3SUNAMPEA</v>
      </c>
      <c r="AX1596" s="104" t="str" cm="1">
        <f t="array" ref="AX1596">IF(AW1596="","",IF(SUMPRODUCT((AW1596=$AW$7:$AW$2042)*(AH1596=$AH$7:$AH$2042)*(AN1596=$AN$7:$AN$2042)*(AO1596=$AO$7:$AO$2042)*(ROW($AW$7:$AW$2042)&lt;&gt;ROW(AW1596))*((R1596=0)*($R$7:$R$2042&gt;0)+(R1596&gt;0)*($R$7:$R$2042=0)))&gt;0,"SALONES UNIDOS",IF(SUMPRODUCT((AW1596=$AW$7:$AW$2042)*(AH1596=$AH$7:$AH$2042)*((AN1596&lt;$AO$7:$AO$2042)*(AO1596&gt;$AN$7:$AN$2042))*(ROW($AW$7:$AW$2042)&lt;&gt;ROW(AW1596)))&gt;0,"Cruzado","Sin cruce")))</f>
        <v>Sin cruce</v>
      </c>
    </row>
    <row r="1597" spans="2:50" ht="19.8" hidden="1" customHeight="1" x14ac:dyDescent="0.25">
      <c r="B1597" s="494" t="s">
        <v>314</v>
      </c>
      <c r="C1597" s="364" t="s">
        <v>969</v>
      </c>
      <c r="D1597" s="364">
        <v>20261</v>
      </c>
      <c r="E1597" s="373" t="s">
        <v>302</v>
      </c>
      <c r="F1597" s="370" t="s">
        <v>291</v>
      </c>
      <c r="G1597" s="373" t="s">
        <v>292</v>
      </c>
      <c r="H1597" s="373">
        <v>3</v>
      </c>
      <c r="I1597" s="436" t="s">
        <v>560</v>
      </c>
      <c r="J1597" s="373" t="s">
        <v>278</v>
      </c>
      <c r="K1597" s="194" t="s">
        <v>813</v>
      </c>
      <c r="L1597" s="364" t="s">
        <v>1003</v>
      </c>
      <c r="M1597" s="364" t="s">
        <v>324</v>
      </c>
      <c r="N1597" s="364" t="s">
        <v>318</v>
      </c>
      <c r="O1597" s="373" t="s">
        <v>315</v>
      </c>
      <c r="P1597" s="364">
        <v>0</v>
      </c>
      <c r="Q1597" s="364">
        <v>2</v>
      </c>
      <c r="R1597" s="369">
        <v>2</v>
      </c>
      <c r="S1597" s="364">
        <v>3</v>
      </c>
      <c r="T1597" s="8"/>
      <c r="U1597" s="374">
        <v>15</v>
      </c>
      <c r="V1597" s="370">
        <v>21799101</v>
      </c>
      <c r="W1597" s="373" t="s">
        <v>195</v>
      </c>
      <c r="X1597" s="364" t="s">
        <v>315</v>
      </c>
      <c r="Y1597" s="364" t="s">
        <v>683</v>
      </c>
      <c r="Z1597" s="364"/>
      <c r="AA1597" s="364"/>
      <c r="AB1597" s="370"/>
      <c r="AC1597" s="364"/>
      <c r="AD1597" s="364" t="s">
        <v>846</v>
      </c>
      <c r="AE1597" s="370"/>
      <c r="AF1597" s="370"/>
      <c r="AG1597" s="370" t="s">
        <v>301</v>
      </c>
      <c r="AH1597" s="364">
        <v>2</v>
      </c>
      <c r="AI1597" s="364">
        <v>11</v>
      </c>
      <c r="AJ1597" s="364">
        <v>50</v>
      </c>
      <c r="AK1597" s="364">
        <v>13</v>
      </c>
      <c r="AL1597" s="364">
        <v>30</v>
      </c>
      <c r="AM1597" s="22">
        <f t="shared" si="775"/>
        <v>2</v>
      </c>
      <c r="AN1597" s="104">
        <f t="shared" si="769"/>
        <v>0.49305555555555552</v>
      </c>
      <c r="AO1597" s="104">
        <f t="shared" si="770"/>
        <v>0.5625</v>
      </c>
      <c r="AP1597" s="22" t="str" cm="1">
        <f t="array" ref="AP1597">IF(W1597="","",IF(SUMPRODUCT((W1597=$W$7:$W$2042)*(AH1597=$AH$7:$AH$2042)*(AN1597=$AN$7:$AN$2042)*(AO1597=$AO$7:$AO$2042)*(ROW($W$7:$W$2042)&lt;&gt;ROW(W1597))*((R1597=0)*($R$7:$R$2042&gt;0)+(R1597&gt;0)*($R$7:$R$2042=0)))&gt;0,"SALONES UNIDOS",IF(SUMPRODUCT((W1597=$W$7:$W$2042)*(AH1597=$AH$7:$AH$2042)*((AN1597&lt;$AO$7:$AO$2042)*(AO1597&gt;$AN$7:$AN$2042))*(ROW($W$7:$W$2042)&lt;&gt;ROW(W1597)))&gt;0,"Cruzado","Sin cruce")))</f>
        <v>Sin cruce</v>
      </c>
      <c r="AQ1597" s="22"/>
      <c r="AR1597" s="22"/>
      <c r="AS1597" s="104">
        <f t="shared" si="773"/>
        <v>0.49305555555555552</v>
      </c>
      <c r="AT1597" s="104">
        <f t="shared" si="774"/>
        <v>0.5625</v>
      </c>
      <c r="AU1597" s="362" t="str" cm="1">
        <f t="array" ref="AU1597">IF(AB1597="","",IF(SUMPRODUCT((AB1597=$AB$1559:$AB$1936)*(AH1597=$AH$1559:$AH$1936)*(AQ1597=$AQ$1559:$AQ$1936)*(AR1597=$AR$1559:$AR$1936)*(ROW($AB$1559:$AB$1936)&lt;&gt;ROW(AB1597))*((R1597=0)*($R$1559:$R$1936&gt;0)+(R1597&gt;0)*($R$1559:$R$1936=0)))&gt;0,"SALONES UNIDOS",IF(SUMPRODUCT((AB1597=$AB$1559:$AB$1936)*(AH1597=$AH$1559:$AH$1936)*((AQ1597&lt;$AR$1559:$AR$1936)*(AR1597&gt;$AQ$1559:$AQ$1936))*(ROW($AB$1559:$AB$1936)&lt;&gt;ROW(AB1597)))&gt;0,"Cruzado","Sin cruce")))</f>
        <v/>
      </c>
      <c r="AV1597" s="362" t="str" cm="1">
        <f t="array" ref="AV1597">IF(AD1597="","",IF(SUMPRODUCT((AD1597=$AD$1559:$AD$1936)*(AH1597=$AH$1559:$AH$1936)*(AS1597=$AS$1559:$AS$1936)*(AT1597=$AT$1559:$AT$1936)*(ROW($AD$1559:$AD$1936)&lt;&gt;ROW(AD1597))*((R1597=0)*($R$1559:$R$1936&gt;0)+(R1597&gt;0)*($R$1559:$R$1936=0)))&gt;0,"SALONES UNIDOS",IF(SUMPRODUCT((AD1597=$AD$1559:$AD$1936)*(AH1597=$AH$1559:$AH$1936)*((AS1597&lt;$AT$1559:$AT$1936)*(AT1597&gt;$AS$1559:$AS$1936))*(ROW($AD$1559:$AD$1936)&lt;&gt;ROW(AD1597)))&gt;0,"Cruzado","Sin cruce")))</f>
        <v>Sin cruce</v>
      </c>
      <c r="AW1597" s="104" t="str">
        <f t="shared" si="776"/>
        <v>MH3SUNAMPEA</v>
      </c>
      <c r="AX1597" s="104" t="str" cm="1">
        <f t="array" ref="AX1597">IF(AW1597="","",IF(SUMPRODUCT((AW1597=$AW$7:$AW$2042)*(AH1597=$AH$7:$AH$2042)*(AN1597=$AN$7:$AN$2042)*(AO1597=$AO$7:$AO$2042)*(ROW($AW$7:$AW$2042)&lt;&gt;ROW(AW1597))*((R1597=0)*($R$7:$R$2042&gt;0)+(R1597&gt;0)*($R$7:$R$2042=0)))&gt;0,"SALONES UNIDOS",IF(SUMPRODUCT((AW1597=$AW$7:$AW$2042)*(AH1597=$AH$7:$AH$2042)*((AN1597&lt;$AO$7:$AO$2042)*(AO1597&gt;$AN$7:$AN$2042))*(ROW($AW$7:$AW$2042)&lt;&gt;ROW(AW1597)))&gt;0,"Cruzado","Sin cruce")))</f>
        <v>Sin cruce</v>
      </c>
    </row>
    <row r="1598" spans="2:50" ht="19.8" hidden="1" customHeight="1" x14ac:dyDescent="0.25">
      <c r="B1598" s="494" t="s">
        <v>314</v>
      </c>
      <c r="C1598" s="364" t="s">
        <v>969</v>
      </c>
      <c r="D1598" s="364">
        <v>20261</v>
      </c>
      <c r="E1598" s="373" t="s">
        <v>302</v>
      </c>
      <c r="F1598" s="370" t="s">
        <v>291</v>
      </c>
      <c r="G1598" s="373" t="s">
        <v>292</v>
      </c>
      <c r="H1598" s="373">
        <v>3</v>
      </c>
      <c r="I1598" s="436" t="s">
        <v>278</v>
      </c>
      <c r="J1598" s="373" t="s">
        <v>278</v>
      </c>
      <c r="K1598" s="194" t="s">
        <v>813</v>
      </c>
      <c r="L1598" s="364" t="s">
        <v>1003</v>
      </c>
      <c r="M1598" s="364" t="s">
        <v>324</v>
      </c>
      <c r="N1598" s="364" t="s">
        <v>318</v>
      </c>
      <c r="O1598" s="373" t="s">
        <v>315</v>
      </c>
      <c r="P1598" s="437">
        <v>2</v>
      </c>
      <c r="Q1598" s="437">
        <v>0</v>
      </c>
      <c r="R1598" s="369">
        <v>2</v>
      </c>
      <c r="S1598" s="364">
        <v>3</v>
      </c>
      <c r="T1598" s="8"/>
      <c r="U1598" s="438">
        <v>30</v>
      </c>
      <c r="V1598" s="370">
        <v>21799101</v>
      </c>
      <c r="W1598" s="373" t="s">
        <v>195</v>
      </c>
      <c r="X1598" s="364" t="s">
        <v>315</v>
      </c>
      <c r="Y1598" s="364" t="s">
        <v>683</v>
      </c>
      <c r="Z1598" s="364"/>
      <c r="AA1598" s="364"/>
      <c r="AB1598" s="364" t="s">
        <v>873</v>
      </c>
      <c r="AC1598" s="364"/>
      <c r="AD1598" s="369"/>
      <c r="AE1598" s="370"/>
      <c r="AF1598" s="370"/>
      <c r="AG1598" s="370" t="s">
        <v>559</v>
      </c>
      <c r="AH1598" s="364">
        <v>2</v>
      </c>
      <c r="AI1598" s="364">
        <v>8</v>
      </c>
      <c r="AJ1598" s="364">
        <v>30</v>
      </c>
      <c r="AK1598" s="364">
        <v>10</v>
      </c>
      <c r="AL1598" s="364">
        <v>10</v>
      </c>
      <c r="AM1598" s="22">
        <f t="shared" si="775"/>
        <v>2</v>
      </c>
      <c r="AN1598" s="104">
        <f t="shared" si="769"/>
        <v>0.35416666666666663</v>
      </c>
      <c r="AO1598" s="104">
        <f t="shared" si="770"/>
        <v>0.4236111111111111</v>
      </c>
      <c r="AP1598" s="22" t="str" cm="1">
        <f t="array" ref="AP1598">IF(W1598="","",IF(SUMPRODUCT((W1598=$W$7:$W$2042)*(AH1598=$AH$7:$AH$2042)*(AN1598=$AN$7:$AN$2042)*(AO1598=$AO$7:$AO$2042)*(ROW($W$7:$W$2042)&lt;&gt;ROW(W1598))*((R1598=0)*($R$7:$R$2042&gt;0)+(R1598&gt;0)*($R$7:$R$2042=0)))&gt;0,"SALONES UNIDOS",IF(SUMPRODUCT((W1598=$W$7:$W$2042)*(AH1598=$AH$7:$AH$2042)*((AN1598&lt;$AO$7:$AO$2042)*(AO1598&gt;$AN$7:$AN$2042))*(ROW($W$7:$W$2042)&lt;&gt;ROW(W1598)))&gt;0,"Cruzado","Sin cruce")))</f>
        <v>Sin cruce</v>
      </c>
      <c r="AQ1598" s="104">
        <f t="shared" ref="AQ1598:AQ1599" si="777">AN1598</f>
        <v>0.35416666666666663</v>
      </c>
      <c r="AR1598" s="104">
        <f t="shared" ref="AR1598:AR1599" si="778">AO1598</f>
        <v>0.4236111111111111</v>
      </c>
      <c r="AS1598" s="22"/>
      <c r="AT1598" s="22"/>
      <c r="AU1598" s="362" t="str" cm="1">
        <f t="array" ref="AU1598">IF(AB1598="","",IF(SUMPRODUCT((AB1598=$AB$1559:$AB$1936)*(AH1598=$AH$1559:$AH$1936)*(AQ1598=$AQ$1559:$AQ$1936)*(AR1598=$AR$1559:$AR$1936)*(ROW($AB$1559:$AB$1936)&lt;&gt;ROW(AB1598))*((R1598=0)*($R$1559:$R$1936&gt;0)+(R1598&gt;0)*($R$1559:$R$1936=0)))&gt;0,"SALONES UNIDOS",IF(SUMPRODUCT((AB1598=$AB$1559:$AB$1936)*(AH1598=$AH$1559:$AH$1936)*((AQ1598&lt;$AR$1559:$AR$1936)*(AR1598&gt;$AQ$1559:$AQ$1936))*(ROW($AB$1559:$AB$1936)&lt;&gt;ROW(AB1598)))&gt;0,"Cruzado","Sin cruce")))</f>
        <v>Sin cruce</v>
      </c>
      <c r="AV1598" s="362" t="str" cm="1">
        <f t="array" ref="AV1598">IF(AD1598="","",IF(SUMPRODUCT((AD1598=$AD$1559:$AD$1936)*(AH1598=$AH$1559:$AH$1936)*(AS1598=$AS$1559:$AS$1936)*(AT1598=$AT$1559:$AT$1936)*(ROW($AD$1559:$AD$1936)&lt;&gt;ROW(AD1598))*((R1598=0)*($R$1559:$R$1936&gt;0)+(R1598&gt;0)*($R$1559:$R$1936=0)))&gt;0,"SALONES UNIDOS",IF(SUMPRODUCT((AD1598=$AD$1559:$AD$1936)*(AH1598=$AH$1559:$AH$1936)*((AS1598&lt;$AT$1559:$AT$1936)*(AT1598&gt;$AS$1559:$AS$1936))*(ROW($AD$1559:$AD$1936)&lt;&gt;ROW(AD1598)))&gt;0,"Cruzado","Sin cruce")))</f>
        <v/>
      </c>
      <c r="AW1598" s="104" t="str">
        <f t="shared" si="776"/>
        <v>MH3SUNAMPEA</v>
      </c>
      <c r="AX1598" s="104" t="str" cm="1">
        <f t="array" ref="AX1598">IF(AW1598="","",IF(SUMPRODUCT((AW1598=$AW$7:$AW$2042)*(AH1598=$AH$7:$AH$2042)*(AN1598=$AN$7:$AN$2042)*(AO1598=$AO$7:$AO$2042)*(ROW($AW$7:$AW$2042)&lt;&gt;ROW(AW1598))*((R1598=0)*($R$7:$R$2042&gt;0)+(R1598&gt;0)*($R$7:$R$2042=0)))&gt;0,"SALONES UNIDOS",IF(SUMPRODUCT((AW1598=$AW$7:$AW$2042)*(AH1598=$AH$7:$AH$2042)*((AN1598&lt;$AO$7:$AO$2042)*(AO1598&gt;$AN$7:$AN$2042))*(ROW($AW$7:$AW$2042)&lt;&gt;ROW(AW1598)))&gt;0,"Cruzado","Sin cruce")))</f>
        <v>Sin cruce</v>
      </c>
    </row>
    <row r="1599" spans="2:50" ht="19.8" hidden="1" customHeight="1" x14ac:dyDescent="0.25">
      <c r="B1599" s="494" t="s">
        <v>314</v>
      </c>
      <c r="C1599" s="364" t="s">
        <v>969</v>
      </c>
      <c r="D1599" s="364">
        <v>20261</v>
      </c>
      <c r="E1599" s="373" t="s">
        <v>302</v>
      </c>
      <c r="F1599" s="370" t="s">
        <v>291</v>
      </c>
      <c r="G1599" s="373" t="s">
        <v>292</v>
      </c>
      <c r="H1599" s="373">
        <v>3</v>
      </c>
      <c r="I1599" s="373" t="s">
        <v>281</v>
      </c>
      <c r="J1599" s="373" t="s">
        <v>281</v>
      </c>
      <c r="K1599" s="194" t="s">
        <v>401</v>
      </c>
      <c r="L1599" s="364" t="s">
        <v>402</v>
      </c>
      <c r="M1599" s="364" t="s">
        <v>324</v>
      </c>
      <c r="N1599" s="364" t="s">
        <v>318</v>
      </c>
      <c r="O1599" s="373" t="s">
        <v>315</v>
      </c>
      <c r="P1599" s="364">
        <v>2</v>
      </c>
      <c r="Q1599" s="364">
        <v>0</v>
      </c>
      <c r="R1599" s="369">
        <v>2</v>
      </c>
      <c r="S1599" s="364">
        <v>3</v>
      </c>
      <c r="T1599" s="8"/>
      <c r="U1599" s="374">
        <v>20</v>
      </c>
      <c r="V1599" s="370">
        <v>45234890</v>
      </c>
      <c r="W1599" s="373" t="s">
        <v>966</v>
      </c>
      <c r="X1599" s="364" t="s">
        <v>315</v>
      </c>
      <c r="Y1599" s="364"/>
      <c r="Z1599" s="364"/>
      <c r="AA1599" s="364"/>
      <c r="AB1599" s="370" t="s">
        <v>879</v>
      </c>
      <c r="AC1599" s="364"/>
      <c r="AD1599" s="369"/>
      <c r="AE1599" s="370"/>
      <c r="AF1599" s="370"/>
      <c r="AG1599" s="364" t="s">
        <v>559</v>
      </c>
      <c r="AH1599" s="364">
        <v>6</v>
      </c>
      <c r="AI1599" s="364">
        <v>11</v>
      </c>
      <c r="AJ1599" s="364">
        <v>50</v>
      </c>
      <c r="AK1599" s="364">
        <v>13</v>
      </c>
      <c r="AL1599" s="364">
        <v>30</v>
      </c>
      <c r="AM1599" s="22">
        <f t="shared" si="775"/>
        <v>2</v>
      </c>
      <c r="AN1599" s="104">
        <f t="shared" si="769"/>
        <v>0.49305555555555552</v>
      </c>
      <c r="AO1599" s="104">
        <f t="shared" si="770"/>
        <v>0.5625</v>
      </c>
      <c r="AP1599" s="22" t="str" cm="1">
        <f t="array" ref="AP1599">IF(W1599="","",IF(SUMPRODUCT((W1599=$W$7:$W$2042)*(AH1599=$AH$7:$AH$2042)*(AN1599=$AN$7:$AN$2042)*(AO1599=$AO$7:$AO$2042)*(ROW($W$7:$W$2042)&lt;&gt;ROW(W1599))*((R1599=0)*($R$7:$R$2042&gt;0)+(R1599&gt;0)*($R$7:$R$2042=0)))&gt;0,"SALONES UNIDOS",IF(SUMPRODUCT((W1599=$W$7:$W$2042)*(AH1599=$AH$7:$AH$2042)*((AN1599&lt;$AO$7:$AO$2042)*(AO1599&gt;$AN$7:$AN$2042))*(ROW($W$7:$W$2042)&lt;&gt;ROW(W1599)))&gt;0,"Cruzado","Sin cruce")))</f>
        <v>Sin cruce</v>
      </c>
      <c r="AQ1599" s="104">
        <f t="shared" si="777"/>
        <v>0.49305555555555552</v>
      </c>
      <c r="AR1599" s="104">
        <f t="shared" si="778"/>
        <v>0.5625</v>
      </c>
      <c r="AS1599" s="22"/>
      <c r="AT1599" s="22"/>
      <c r="AU1599" s="362" t="str" cm="1">
        <f t="array" ref="AU1599">IF(AB1599="","",IF(SUMPRODUCT((AB1599=$AB$1559:$AB$1936)*(AH1599=$AH$1559:$AH$1936)*(AQ1599=$AQ$1559:$AQ$1936)*(AR1599=$AR$1559:$AR$1936)*(ROW($AB$1559:$AB$1936)&lt;&gt;ROW(AB1599))*((R1599=0)*($R$1559:$R$1936&gt;0)+(R1599&gt;0)*($R$1559:$R$1936=0)))&gt;0,"SALONES UNIDOS",IF(SUMPRODUCT((AB1599=$AB$1559:$AB$1936)*(AH1599=$AH$1559:$AH$1936)*((AQ1599&lt;$AR$1559:$AR$1936)*(AR1599&gt;$AQ$1559:$AQ$1936))*(ROW($AB$1559:$AB$1936)&lt;&gt;ROW(AB1599)))&gt;0,"Cruzado","Sin cruce")))</f>
        <v>Sin cruce</v>
      </c>
      <c r="AV1599" s="362" t="str" cm="1">
        <f t="array" ref="AV1599">IF(AD1599="","",IF(SUMPRODUCT((AD1599=$AD$1559:$AD$1936)*(AH1599=$AH$1559:$AH$1936)*(AS1599=$AS$1559:$AS$1936)*(AT1599=$AT$1559:$AT$1936)*(ROW($AD$1559:$AD$1936)&lt;&gt;ROW(AD1599))*((R1599=0)*($R$1559:$R$1936&gt;0)+(R1599&gt;0)*($R$1559:$R$1936=0)))&gt;0,"SALONES UNIDOS",IF(SUMPRODUCT((AD1599=$AD$1559:$AD$1936)*(AH1599=$AH$1559:$AH$1936)*((AS1599&lt;$AT$1559:$AT$1936)*(AT1599&gt;$AS$1559:$AS$1936))*(ROW($AD$1559:$AD$1936)&lt;&gt;ROW(AD1599)))&gt;0,"Cruzado","Sin cruce")))</f>
        <v/>
      </c>
      <c r="AW1599" s="104" t="str">
        <f t="shared" si="776"/>
        <v>MH3SUNAMPEB</v>
      </c>
      <c r="AX1599" s="104" t="str" cm="1">
        <f t="array" ref="AX1599">IF(AW1599="","",IF(SUMPRODUCT((AW1599=$AW$7:$AW$2042)*(AH1599=$AH$7:$AH$2042)*(AN1599=$AN$7:$AN$2042)*(AO1599=$AO$7:$AO$2042)*(ROW($AW$7:$AW$2042)&lt;&gt;ROW(AW1599))*((R1599=0)*($R$7:$R$2042&gt;0)+(R1599&gt;0)*($R$7:$R$2042=0)))&gt;0,"SALONES UNIDOS",IF(SUMPRODUCT((AW1599=$AW$7:$AW$2042)*(AH1599=$AH$7:$AH$2042)*((AN1599&lt;$AO$7:$AO$2042)*(AO1599&gt;$AN$7:$AN$2042))*(ROW($AW$7:$AW$2042)&lt;&gt;ROW(AW1599)))&gt;0,"Cruzado","Sin cruce")))</f>
        <v>Sin cruce</v>
      </c>
    </row>
    <row r="1600" spans="2:50" ht="19.8" hidden="1" customHeight="1" x14ac:dyDescent="0.25">
      <c r="B1600" s="494" t="s">
        <v>314</v>
      </c>
      <c r="C1600" s="364" t="s">
        <v>969</v>
      </c>
      <c r="D1600" s="364">
        <v>20261</v>
      </c>
      <c r="E1600" s="373" t="s">
        <v>302</v>
      </c>
      <c r="F1600" s="370" t="s">
        <v>291</v>
      </c>
      <c r="G1600" s="373" t="s">
        <v>292</v>
      </c>
      <c r="H1600" s="373">
        <v>3</v>
      </c>
      <c r="I1600" s="373" t="s">
        <v>412</v>
      </c>
      <c r="J1600" s="373" t="s">
        <v>281</v>
      </c>
      <c r="K1600" s="194" t="s">
        <v>401</v>
      </c>
      <c r="L1600" s="364" t="s">
        <v>402</v>
      </c>
      <c r="M1600" s="364" t="s">
        <v>324</v>
      </c>
      <c r="N1600" s="364" t="s">
        <v>318</v>
      </c>
      <c r="O1600" s="373" t="s">
        <v>315</v>
      </c>
      <c r="P1600" s="364">
        <v>0</v>
      </c>
      <c r="Q1600" s="364">
        <v>2</v>
      </c>
      <c r="R1600" s="369">
        <v>2</v>
      </c>
      <c r="S1600" s="364">
        <v>3</v>
      </c>
      <c r="T1600" s="8"/>
      <c r="U1600" s="374">
        <v>20</v>
      </c>
      <c r="V1600" s="370">
        <v>45234890</v>
      </c>
      <c r="W1600" s="373" t="s">
        <v>966</v>
      </c>
      <c r="X1600" s="364" t="s">
        <v>315</v>
      </c>
      <c r="Y1600" s="364"/>
      <c r="Z1600" s="364"/>
      <c r="AA1600" s="364"/>
      <c r="AB1600" s="370"/>
      <c r="AC1600" s="364"/>
      <c r="AD1600" s="369" t="s">
        <v>967</v>
      </c>
      <c r="AE1600" s="370"/>
      <c r="AF1600" s="370"/>
      <c r="AG1600" s="364" t="s">
        <v>301</v>
      </c>
      <c r="AH1600" s="364">
        <v>6</v>
      </c>
      <c r="AI1600" s="364">
        <v>13</v>
      </c>
      <c r="AJ1600" s="364">
        <v>30</v>
      </c>
      <c r="AK1600" s="364">
        <v>15</v>
      </c>
      <c r="AL1600" s="364">
        <v>10</v>
      </c>
      <c r="AM1600" s="22">
        <f t="shared" si="775"/>
        <v>2</v>
      </c>
      <c r="AN1600" s="104">
        <f t="shared" si="769"/>
        <v>0.5625</v>
      </c>
      <c r="AO1600" s="104">
        <f t="shared" si="770"/>
        <v>0.63194444444444442</v>
      </c>
      <c r="AP1600" s="22" t="str" cm="1">
        <f t="array" ref="AP1600">IF(W1600="","",IF(SUMPRODUCT((W1600=$W$7:$W$2042)*(AH1600=$AH$7:$AH$2042)*(AN1600=$AN$7:$AN$2042)*(AO1600=$AO$7:$AO$2042)*(ROW($W$7:$W$2042)&lt;&gt;ROW(W1600))*((R1600=0)*($R$7:$R$2042&gt;0)+(R1600&gt;0)*($R$7:$R$2042=0)))&gt;0,"SALONES UNIDOS",IF(SUMPRODUCT((W1600=$W$7:$W$2042)*(AH1600=$AH$7:$AH$2042)*((AN1600&lt;$AO$7:$AO$2042)*(AO1600&gt;$AN$7:$AN$2042))*(ROW($W$7:$W$2042)&lt;&gt;ROW(W1600)))&gt;0,"Cruzado","Sin cruce")))</f>
        <v>Sin cruce</v>
      </c>
      <c r="AQ1600" s="22"/>
      <c r="AR1600" s="22"/>
      <c r="AS1600" s="104">
        <f>AN1600</f>
        <v>0.5625</v>
      </c>
      <c r="AT1600" s="104">
        <f>AO1600</f>
        <v>0.63194444444444442</v>
      </c>
      <c r="AU1600" s="362" t="str" cm="1">
        <f t="array" ref="AU1600">IF(AB1600="","",IF(SUMPRODUCT((AB1600=$AB$1559:$AB$1936)*(AH1600=$AH$1559:$AH$1936)*(AQ1600=$AQ$1559:$AQ$1936)*(AR1600=$AR$1559:$AR$1936)*(ROW($AB$1559:$AB$1936)&lt;&gt;ROW(AB1600))*((R1600=0)*($R$1559:$R$1936&gt;0)+(R1600&gt;0)*($R$1559:$R$1936=0)))&gt;0,"SALONES UNIDOS",IF(SUMPRODUCT((AB1600=$AB$1559:$AB$1936)*(AH1600=$AH$1559:$AH$1936)*((AQ1600&lt;$AR$1559:$AR$1936)*(AR1600&gt;$AQ$1559:$AQ$1936))*(ROW($AB$1559:$AB$1936)&lt;&gt;ROW(AB1600)))&gt;0,"Cruzado","Sin cruce")))</f>
        <v/>
      </c>
      <c r="AV1600" s="362" t="str" cm="1">
        <f t="array" ref="AV1600">IF(AD1600="","",IF(SUMPRODUCT((AD1600=$AD$1559:$AD$1936)*(AH1600=$AH$1559:$AH$1936)*(AS1600=$AS$1559:$AS$1936)*(AT1600=$AT$1559:$AT$1936)*(ROW($AD$1559:$AD$1936)&lt;&gt;ROW(AD1600))*((R1600=0)*($R$1559:$R$1936&gt;0)+(R1600&gt;0)*($R$1559:$R$1936=0)))&gt;0,"SALONES UNIDOS",IF(SUMPRODUCT((AD1600=$AD$1559:$AD$1936)*(AH1600=$AH$1559:$AH$1936)*((AS1600&lt;$AT$1559:$AT$1936)*(AT1600&gt;$AS$1559:$AS$1936))*(ROW($AD$1559:$AD$1936)&lt;&gt;ROW(AD1600)))&gt;0,"Cruzado","Sin cruce")))</f>
        <v>Sin cruce</v>
      </c>
      <c r="AW1600" s="104" t="str">
        <f t="shared" si="776"/>
        <v>MH3SUNAMPEB</v>
      </c>
      <c r="AX1600" s="104" t="str" cm="1">
        <f t="array" ref="AX1600">IF(AW1600="","",IF(SUMPRODUCT((AW1600=$AW$7:$AW$2042)*(AH1600=$AH$7:$AH$2042)*(AN1600=$AN$7:$AN$2042)*(AO1600=$AO$7:$AO$2042)*(ROW($AW$7:$AW$2042)&lt;&gt;ROW(AW1600))*((R1600=0)*($R$7:$R$2042&gt;0)+(R1600&gt;0)*($R$7:$R$2042=0)))&gt;0,"SALONES UNIDOS",IF(SUMPRODUCT((AW1600=$AW$7:$AW$2042)*(AH1600=$AH$7:$AH$2042)*((AN1600&lt;$AO$7:$AO$2042)*(AO1600&gt;$AN$7:$AN$2042))*(ROW($AW$7:$AW$2042)&lt;&gt;ROW(AW1600)))&gt;0,"Cruzado","Sin cruce")))</f>
        <v>Sin cruce</v>
      </c>
    </row>
    <row r="1601" spans="2:50" ht="19.8" hidden="1" customHeight="1" x14ac:dyDescent="0.25">
      <c r="B1601" s="494" t="s">
        <v>314</v>
      </c>
      <c r="C1601" s="364" t="s">
        <v>969</v>
      </c>
      <c r="D1601" s="364">
        <v>20261</v>
      </c>
      <c r="E1601" s="373" t="s">
        <v>302</v>
      </c>
      <c r="F1601" s="370" t="s">
        <v>291</v>
      </c>
      <c r="G1601" s="373" t="s">
        <v>292</v>
      </c>
      <c r="H1601" s="373">
        <v>3</v>
      </c>
      <c r="I1601" s="373" t="s">
        <v>281</v>
      </c>
      <c r="J1601" s="373" t="s">
        <v>281</v>
      </c>
      <c r="K1601" s="194" t="s">
        <v>807</v>
      </c>
      <c r="L1601" s="364" t="s">
        <v>1000</v>
      </c>
      <c r="M1601" s="364" t="s">
        <v>324</v>
      </c>
      <c r="N1601" s="364" t="s">
        <v>318</v>
      </c>
      <c r="O1601" s="373" t="s">
        <v>315</v>
      </c>
      <c r="P1601" s="364">
        <v>2</v>
      </c>
      <c r="Q1601" s="364">
        <v>0</v>
      </c>
      <c r="R1601" s="369">
        <v>2</v>
      </c>
      <c r="S1601" s="364">
        <v>3</v>
      </c>
      <c r="T1601" s="8"/>
      <c r="U1601" s="374">
        <v>20</v>
      </c>
      <c r="V1601" s="370">
        <v>21797410</v>
      </c>
      <c r="W1601" s="373" t="s">
        <v>130</v>
      </c>
      <c r="X1601" s="364" t="s">
        <v>315</v>
      </c>
      <c r="Y1601" s="364" t="s">
        <v>686</v>
      </c>
      <c r="Z1601" s="364"/>
      <c r="AA1601" s="364"/>
      <c r="AB1601" s="364" t="s">
        <v>879</v>
      </c>
      <c r="AC1601" s="364"/>
      <c r="AD1601" s="369"/>
      <c r="AE1601" s="370"/>
      <c r="AF1601" s="370"/>
      <c r="AG1601" s="370" t="s">
        <v>559</v>
      </c>
      <c r="AH1601" s="364">
        <v>6</v>
      </c>
      <c r="AI1601" s="364">
        <v>16</v>
      </c>
      <c r="AJ1601" s="364">
        <v>0</v>
      </c>
      <c r="AK1601" s="364">
        <v>17</v>
      </c>
      <c r="AL1601" s="364">
        <v>40</v>
      </c>
      <c r="AM1601" s="22">
        <f t="shared" si="775"/>
        <v>2</v>
      </c>
      <c r="AN1601" s="104">
        <f t="shared" si="769"/>
        <v>0.66666666666666663</v>
      </c>
      <c r="AO1601" s="104">
        <f t="shared" si="770"/>
        <v>0.73611111111111116</v>
      </c>
      <c r="AP1601" s="22" t="str" cm="1">
        <f t="array" ref="AP1601">IF(W1601="","",IF(SUMPRODUCT((W1601=$W$7:$W$2042)*(AH1601=$AH$7:$AH$2042)*(AN1601=$AN$7:$AN$2042)*(AO1601=$AO$7:$AO$2042)*(ROW($W$7:$W$2042)&lt;&gt;ROW(W1601))*((R1601=0)*($R$7:$R$2042&gt;0)+(R1601&gt;0)*($R$7:$R$2042=0)))&gt;0,"SALONES UNIDOS",IF(SUMPRODUCT((W1601=$W$7:$W$2042)*(AH1601=$AH$7:$AH$2042)*((AN1601&lt;$AO$7:$AO$2042)*(AO1601&gt;$AN$7:$AN$2042))*(ROW($W$7:$W$2042)&lt;&gt;ROW(W1601)))&gt;0,"Cruzado","Sin cruce")))</f>
        <v>Sin cruce</v>
      </c>
      <c r="AQ1601" s="104">
        <f>AN1601</f>
        <v>0.66666666666666663</v>
      </c>
      <c r="AR1601" s="104">
        <f>AO1601</f>
        <v>0.73611111111111116</v>
      </c>
      <c r="AS1601" s="22"/>
      <c r="AT1601" s="22"/>
      <c r="AU1601" s="362" t="str" cm="1">
        <f t="array" ref="AU1601">IF(AB1601="","",IF(SUMPRODUCT((AB1601=$AB$1559:$AB$1936)*(AH1601=$AH$1559:$AH$1936)*(AQ1601=$AQ$1559:$AQ$1936)*(AR1601=$AR$1559:$AR$1936)*(ROW($AB$1559:$AB$1936)&lt;&gt;ROW(AB1601))*((R1601=0)*($R$1559:$R$1936&gt;0)+(R1601&gt;0)*($R$1559:$R$1936=0)))&gt;0,"SALONES UNIDOS",IF(SUMPRODUCT((AB1601=$AB$1559:$AB$1936)*(AH1601=$AH$1559:$AH$1936)*((AQ1601&lt;$AR$1559:$AR$1936)*(AR1601&gt;$AQ$1559:$AQ$1936))*(ROW($AB$1559:$AB$1936)&lt;&gt;ROW(AB1601)))&gt;0,"Cruzado","Sin cruce")))</f>
        <v>Sin cruce</v>
      </c>
      <c r="AV1601" s="362" t="str" cm="1">
        <f t="array" ref="AV1601">IF(AD1601="","",IF(SUMPRODUCT((AD1601=$AD$1559:$AD$1936)*(AH1601=$AH$1559:$AH$1936)*(AS1601=$AS$1559:$AS$1936)*(AT1601=$AT$1559:$AT$1936)*(ROW($AD$1559:$AD$1936)&lt;&gt;ROW(AD1601))*((R1601=0)*($R$1559:$R$1936&gt;0)+(R1601&gt;0)*($R$1559:$R$1936=0)))&gt;0,"SALONES UNIDOS",IF(SUMPRODUCT((AD1601=$AD$1559:$AD$1936)*(AH1601=$AH$1559:$AH$1936)*((AS1601&lt;$AT$1559:$AT$1936)*(AT1601&gt;$AS$1559:$AS$1936))*(ROW($AD$1559:$AD$1936)&lt;&gt;ROW(AD1601)))&gt;0,"Cruzado","Sin cruce")))</f>
        <v/>
      </c>
      <c r="AW1601" s="104" t="str">
        <f t="shared" si="776"/>
        <v>MH3SUNAMPEB</v>
      </c>
      <c r="AX1601" s="104" t="str" cm="1">
        <f t="array" ref="AX1601">IF(AW1601="","",IF(SUMPRODUCT((AW1601=$AW$7:$AW$2042)*(AH1601=$AH$7:$AH$2042)*(AN1601=$AN$7:$AN$2042)*(AO1601=$AO$7:$AO$2042)*(ROW($AW$7:$AW$2042)&lt;&gt;ROW(AW1601))*((R1601=0)*($R$7:$R$2042&gt;0)+(R1601&gt;0)*($R$7:$R$2042=0)))&gt;0,"SALONES UNIDOS",IF(SUMPRODUCT((AW1601=$AW$7:$AW$2042)*(AH1601=$AH$7:$AH$2042)*((AN1601&lt;$AO$7:$AO$2042)*(AO1601&gt;$AN$7:$AN$2042))*(ROW($AW$7:$AW$2042)&lt;&gt;ROW(AW1601)))&gt;0,"Cruzado","Sin cruce")))</f>
        <v>Sin cruce</v>
      </c>
    </row>
    <row r="1602" spans="2:50" ht="19.8" hidden="1" customHeight="1" x14ac:dyDescent="0.25">
      <c r="B1602" s="494" t="s">
        <v>314</v>
      </c>
      <c r="C1602" s="364" t="s">
        <v>969</v>
      </c>
      <c r="D1602" s="364">
        <v>20261</v>
      </c>
      <c r="E1602" s="373" t="s">
        <v>302</v>
      </c>
      <c r="F1602" s="370" t="s">
        <v>291</v>
      </c>
      <c r="G1602" s="373" t="s">
        <v>292</v>
      </c>
      <c r="H1602" s="373">
        <v>3</v>
      </c>
      <c r="I1602" s="373" t="s">
        <v>412</v>
      </c>
      <c r="J1602" s="373" t="s">
        <v>281</v>
      </c>
      <c r="K1602" s="194" t="s">
        <v>807</v>
      </c>
      <c r="L1602" s="364" t="s">
        <v>1000</v>
      </c>
      <c r="M1602" s="364" t="s">
        <v>324</v>
      </c>
      <c r="N1602" s="364" t="s">
        <v>318</v>
      </c>
      <c r="O1602" s="373" t="s">
        <v>315</v>
      </c>
      <c r="P1602" s="364">
        <v>0</v>
      </c>
      <c r="Q1602" s="364">
        <v>2</v>
      </c>
      <c r="R1602" s="369">
        <v>2</v>
      </c>
      <c r="S1602" s="364">
        <v>3</v>
      </c>
      <c r="T1602" s="8"/>
      <c r="U1602" s="374">
        <v>20</v>
      </c>
      <c r="V1602" s="370">
        <v>21797410</v>
      </c>
      <c r="W1602" s="373" t="s">
        <v>130</v>
      </c>
      <c r="X1602" s="364" t="s">
        <v>315</v>
      </c>
      <c r="Y1602" s="364" t="s">
        <v>686</v>
      </c>
      <c r="Z1602" s="364"/>
      <c r="AA1602" s="364"/>
      <c r="AB1602" s="370"/>
      <c r="AC1602" s="364"/>
      <c r="AD1602" s="364" t="s">
        <v>885</v>
      </c>
      <c r="AE1602" s="370"/>
      <c r="AF1602" s="370"/>
      <c r="AG1602" s="370" t="s">
        <v>301</v>
      </c>
      <c r="AH1602" s="364">
        <v>6</v>
      </c>
      <c r="AI1602" s="364">
        <v>17</v>
      </c>
      <c r="AJ1602" s="364">
        <v>40</v>
      </c>
      <c r="AK1602" s="364">
        <v>19</v>
      </c>
      <c r="AL1602" s="364">
        <v>20</v>
      </c>
      <c r="AM1602" s="22">
        <f t="shared" si="775"/>
        <v>2</v>
      </c>
      <c r="AN1602" s="104">
        <f t="shared" si="769"/>
        <v>0.73611111111111116</v>
      </c>
      <c r="AO1602" s="104">
        <f t="shared" si="770"/>
        <v>0.80555555555555547</v>
      </c>
      <c r="AP1602" s="22" t="str" cm="1">
        <f t="array" ref="AP1602">IF(W1602="","",IF(SUMPRODUCT((W1602=$W$7:$W$2042)*(AH1602=$AH$7:$AH$2042)*(AN1602=$AN$7:$AN$2042)*(AO1602=$AO$7:$AO$2042)*(ROW($W$7:$W$2042)&lt;&gt;ROW(W1602))*((R1602=0)*($R$7:$R$2042&gt;0)+(R1602&gt;0)*($R$7:$R$2042=0)))&gt;0,"SALONES UNIDOS",IF(SUMPRODUCT((W1602=$W$7:$W$2042)*(AH1602=$AH$7:$AH$2042)*((AN1602&lt;$AO$7:$AO$2042)*(AO1602&gt;$AN$7:$AN$2042))*(ROW($W$7:$W$2042)&lt;&gt;ROW(W1602)))&gt;0,"Cruzado","Sin cruce")))</f>
        <v>Sin cruce</v>
      </c>
      <c r="AQ1602" s="22"/>
      <c r="AR1602" s="22"/>
      <c r="AS1602" s="104">
        <f>AN1602</f>
        <v>0.73611111111111116</v>
      </c>
      <c r="AT1602" s="104">
        <f>AO1602</f>
        <v>0.80555555555555547</v>
      </c>
      <c r="AU1602" s="362" t="str" cm="1">
        <f t="array" ref="AU1602">IF(AB1602="","",IF(SUMPRODUCT((AB1602=$AB$1559:$AB$1936)*(AH1602=$AH$1559:$AH$1936)*(AQ1602=$AQ$1559:$AQ$1936)*(AR1602=$AR$1559:$AR$1936)*(ROW($AB$1559:$AB$1936)&lt;&gt;ROW(AB1602))*((R1602=0)*($R$1559:$R$1936&gt;0)+(R1602&gt;0)*($R$1559:$R$1936=0)))&gt;0,"SALONES UNIDOS",IF(SUMPRODUCT((AB1602=$AB$1559:$AB$1936)*(AH1602=$AH$1559:$AH$1936)*((AQ1602&lt;$AR$1559:$AR$1936)*(AR1602&gt;$AQ$1559:$AQ$1936))*(ROW($AB$1559:$AB$1936)&lt;&gt;ROW(AB1602)))&gt;0,"Cruzado","Sin cruce")))</f>
        <v/>
      </c>
      <c r="AV1602" s="362" t="str" cm="1">
        <f t="array" ref="AV1602">IF(AD1602="","",IF(SUMPRODUCT((AD1602=$AD$1559:$AD$1936)*(AH1602=$AH$1559:$AH$1936)*(AS1602=$AS$1559:$AS$1936)*(AT1602=$AT$1559:$AT$1936)*(ROW($AD$1559:$AD$1936)&lt;&gt;ROW(AD1602))*((R1602=0)*($R$1559:$R$1936&gt;0)+(R1602&gt;0)*($R$1559:$R$1936=0)))&gt;0,"SALONES UNIDOS",IF(SUMPRODUCT((AD1602=$AD$1559:$AD$1936)*(AH1602=$AH$1559:$AH$1936)*((AS1602&lt;$AT$1559:$AT$1936)*(AT1602&gt;$AS$1559:$AS$1936))*(ROW($AD$1559:$AD$1936)&lt;&gt;ROW(AD1602)))&gt;0,"Cruzado","Sin cruce")))</f>
        <v>Sin cruce</v>
      </c>
      <c r="AW1602" s="104" t="str">
        <f t="shared" si="776"/>
        <v>MH3SUNAMPEB</v>
      </c>
      <c r="AX1602" s="104" t="str" cm="1">
        <f t="array" ref="AX1602">IF(AW1602="","",IF(SUMPRODUCT((AW1602=$AW$7:$AW$2042)*(AH1602=$AH$7:$AH$2042)*(AN1602=$AN$7:$AN$2042)*(AO1602=$AO$7:$AO$2042)*(ROW($AW$7:$AW$2042)&lt;&gt;ROW(AW1602))*((R1602=0)*($R$7:$R$2042&gt;0)+(R1602&gt;0)*($R$7:$R$2042=0)))&gt;0,"SALONES UNIDOS",IF(SUMPRODUCT((AW1602=$AW$7:$AW$2042)*(AH1602=$AH$7:$AH$2042)*((AN1602&lt;$AO$7:$AO$2042)*(AO1602&gt;$AN$7:$AN$2042))*(ROW($AW$7:$AW$2042)&lt;&gt;ROW(AW1602)))&gt;0,"Cruzado","Sin cruce")))</f>
        <v>Sin cruce</v>
      </c>
    </row>
    <row r="1603" spans="2:50" ht="19.8" hidden="1" customHeight="1" x14ac:dyDescent="0.25">
      <c r="B1603" s="494" t="s">
        <v>314</v>
      </c>
      <c r="C1603" s="364" t="s">
        <v>969</v>
      </c>
      <c r="D1603" s="364">
        <v>20261</v>
      </c>
      <c r="E1603" s="373" t="s">
        <v>302</v>
      </c>
      <c r="F1603" s="370" t="s">
        <v>291</v>
      </c>
      <c r="G1603" s="373" t="s">
        <v>292</v>
      </c>
      <c r="H1603" s="373">
        <v>3</v>
      </c>
      <c r="I1603" s="373" t="s">
        <v>281</v>
      </c>
      <c r="J1603" s="373" t="s">
        <v>281</v>
      </c>
      <c r="K1603" s="194" t="s">
        <v>403</v>
      </c>
      <c r="L1603" s="364" t="s">
        <v>404</v>
      </c>
      <c r="M1603" s="364" t="s">
        <v>362</v>
      </c>
      <c r="N1603" s="364" t="s">
        <v>318</v>
      </c>
      <c r="O1603" s="373" t="s">
        <v>321</v>
      </c>
      <c r="P1603" s="364">
        <v>2</v>
      </c>
      <c r="Q1603" s="364">
        <v>2</v>
      </c>
      <c r="R1603" s="369">
        <v>4</v>
      </c>
      <c r="S1603" s="364">
        <v>3</v>
      </c>
      <c r="T1603" s="8"/>
      <c r="U1603" s="374">
        <v>20</v>
      </c>
      <c r="V1603" s="370">
        <v>47849946</v>
      </c>
      <c r="W1603" s="373" t="s">
        <v>454</v>
      </c>
      <c r="X1603" s="364" t="s">
        <v>399</v>
      </c>
      <c r="Y1603" s="364" t="s">
        <v>683</v>
      </c>
      <c r="Z1603" s="364"/>
      <c r="AA1603" s="364"/>
      <c r="AB1603" s="370"/>
      <c r="AC1603" s="364"/>
      <c r="AD1603" s="369"/>
      <c r="AE1603" s="370"/>
      <c r="AF1603" s="370"/>
      <c r="AG1603" s="364" t="s">
        <v>319</v>
      </c>
      <c r="AH1603" s="364">
        <v>3</v>
      </c>
      <c r="AI1603" s="364">
        <v>7</v>
      </c>
      <c r="AJ1603" s="364">
        <v>40</v>
      </c>
      <c r="AK1603" s="364">
        <v>11</v>
      </c>
      <c r="AL1603" s="364">
        <v>0</v>
      </c>
      <c r="AM1603" s="22">
        <f t="shared" si="775"/>
        <v>4</v>
      </c>
      <c r="AN1603" s="104">
        <f t="shared" si="769"/>
        <v>0.31944444444444448</v>
      </c>
      <c r="AO1603" s="104">
        <f t="shared" si="770"/>
        <v>0.45833333333333331</v>
      </c>
      <c r="AP1603" s="22" t="str" cm="1">
        <f t="array" ref="AP1603">IF(W1603="","",IF(SUMPRODUCT((W1603=$W$7:$W$2042)*(AH1603=$AH$7:$AH$2042)*(AN1603=$AN$7:$AN$2042)*(AO1603=$AO$7:$AO$2042)*(ROW($W$7:$W$2042)&lt;&gt;ROW(W1603))*((R1603=0)*($R$7:$R$2042&gt;0)+(R1603&gt;0)*($R$7:$R$2042=0)))&gt;0,"SALONES UNIDOS",IF(SUMPRODUCT((W1603=$W$7:$W$2042)*(AH1603=$AH$7:$AH$2042)*((AN1603&lt;$AO$7:$AO$2042)*(AO1603&gt;$AN$7:$AN$2042))*(ROW($W$7:$W$2042)&lt;&gt;ROW(W1603)))&gt;0,"Cruzado","Sin cruce")))</f>
        <v>Sin cruce</v>
      </c>
      <c r="AQ1603" s="104"/>
      <c r="AR1603" s="104"/>
      <c r="AS1603" s="22"/>
      <c r="AT1603" s="22"/>
      <c r="AU1603" s="362" t="str" cm="1">
        <f t="array" ref="AU1603">IF(AB1603="","",IF(SUMPRODUCT((AB1603=$AB$1559:$AB$1936)*(AH1603=$AH$1559:$AH$1936)*(AQ1603=$AQ$1559:$AQ$1936)*(AR1603=$AR$1559:$AR$1936)*(ROW($AB$1559:$AB$1936)&lt;&gt;ROW(AB1603))*((R1603=0)*($R$1559:$R$1936&gt;0)+(R1603&gt;0)*($R$1559:$R$1936=0)))&gt;0,"SALONES UNIDOS",IF(SUMPRODUCT((AB1603=$AB$1559:$AB$1936)*(AH1603=$AH$1559:$AH$1936)*((AQ1603&lt;$AR$1559:$AR$1936)*(AR1603&gt;$AQ$1559:$AQ$1936))*(ROW($AB$1559:$AB$1936)&lt;&gt;ROW(AB1603)))&gt;0,"Cruzado","Sin cruce")))</f>
        <v/>
      </c>
      <c r="AV1603" s="362" t="str" cm="1">
        <f t="array" ref="AV1603">IF(AD1603="","",IF(SUMPRODUCT((AD1603=$AD$1559:$AD$1936)*(AH1603=$AH$1559:$AH$1936)*(AS1603=$AS$1559:$AS$1936)*(AT1603=$AT$1559:$AT$1936)*(ROW($AD$1559:$AD$1936)&lt;&gt;ROW(AD1603))*((R1603=0)*($R$1559:$R$1936&gt;0)+(R1603&gt;0)*($R$1559:$R$1936=0)))&gt;0,"SALONES UNIDOS",IF(SUMPRODUCT((AD1603=$AD$1559:$AD$1936)*(AH1603=$AH$1559:$AH$1936)*((AS1603&lt;$AT$1559:$AT$1936)*(AT1603&gt;$AS$1559:$AS$1936))*(ROW($AD$1559:$AD$1936)&lt;&gt;ROW(AD1603)))&gt;0,"Cruzado","Sin cruce")))</f>
        <v/>
      </c>
      <c r="AW1603" s="104" t="str">
        <f t="shared" si="776"/>
        <v>MH3SUNAMPEB</v>
      </c>
      <c r="AX1603" s="104" t="str" cm="1">
        <f t="array" ref="AX1603">IF(AW1603="","",IF(SUMPRODUCT((AW1603=$AW$7:$AW$2042)*(AH1603=$AH$7:$AH$2042)*(AN1603=$AN$7:$AN$2042)*(AO1603=$AO$7:$AO$2042)*(ROW($AW$7:$AW$2042)&lt;&gt;ROW(AW1603))*((R1603=0)*($R$7:$R$2042&gt;0)+(R1603&gt;0)*($R$7:$R$2042=0)))&gt;0,"SALONES UNIDOS",IF(SUMPRODUCT((AW1603=$AW$7:$AW$2042)*(AH1603=$AH$7:$AH$2042)*((AN1603&lt;$AO$7:$AO$2042)*(AO1603&gt;$AN$7:$AN$2042))*(ROW($AW$7:$AW$2042)&lt;&gt;ROW(AW1603)))&gt;0,"Cruzado","Sin cruce")))</f>
        <v>Sin cruce</v>
      </c>
    </row>
    <row r="1604" spans="2:50" ht="19.8" hidden="1" customHeight="1" x14ac:dyDescent="0.25">
      <c r="B1604" s="494" t="s">
        <v>314</v>
      </c>
      <c r="C1604" s="364" t="s">
        <v>969</v>
      </c>
      <c r="D1604" s="364">
        <v>20261</v>
      </c>
      <c r="E1604" s="373" t="s">
        <v>302</v>
      </c>
      <c r="F1604" s="370" t="s">
        <v>291</v>
      </c>
      <c r="G1604" s="373" t="s">
        <v>292</v>
      </c>
      <c r="H1604" s="373">
        <v>3</v>
      </c>
      <c r="I1604" s="373" t="s">
        <v>281</v>
      </c>
      <c r="J1604" s="373" t="s">
        <v>281</v>
      </c>
      <c r="K1604" s="194" t="s">
        <v>808</v>
      </c>
      <c r="L1604" s="364" t="s">
        <v>1001</v>
      </c>
      <c r="M1604" s="364" t="s">
        <v>324</v>
      </c>
      <c r="N1604" s="364" t="s">
        <v>318</v>
      </c>
      <c r="O1604" s="373" t="s">
        <v>315</v>
      </c>
      <c r="P1604" s="364">
        <v>2</v>
      </c>
      <c r="Q1604" s="364">
        <v>2</v>
      </c>
      <c r="R1604" s="369">
        <v>4</v>
      </c>
      <c r="S1604" s="364">
        <v>3</v>
      </c>
      <c r="T1604" s="8"/>
      <c r="U1604" s="374">
        <v>20</v>
      </c>
      <c r="V1604" s="370">
        <v>45447624</v>
      </c>
      <c r="W1604" s="373" t="s">
        <v>240</v>
      </c>
      <c r="X1604" s="364" t="s">
        <v>315</v>
      </c>
      <c r="Y1604" s="364" t="s">
        <v>686</v>
      </c>
      <c r="Z1604" s="364"/>
      <c r="AA1604" s="364"/>
      <c r="AB1604" s="364" t="s">
        <v>879</v>
      </c>
      <c r="AC1604" s="364"/>
      <c r="AD1604" s="369"/>
      <c r="AE1604" s="370"/>
      <c r="AF1604" s="370"/>
      <c r="AG1604" s="370" t="s">
        <v>319</v>
      </c>
      <c r="AH1604" s="364">
        <v>4</v>
      </c>
      <c r="AI1604" s="364">
        <v>13</v>
      </c>
      <c r="AJ1604" s="364">
        <v>30</v>
      </c>
      <c r="AK1604" s="364">
        <v>16</v>
      </c>
      <c r="AL1604" s="364">
        <v>50</v>
      </c>
      <c r="AM1604" s="22">
        <f t="shared" si="775"/>
        <v>4</v>
      </c>
      <c r="AN1604" s="104">
        <f t="shared" si="769"/>
        <v>0.5625</v>
      </c>
      <c r="AO1604" s="104">
        <f t="shared" si="770"/>
        <v>0.70138888888888884</v>
      </c>
      <c r="AP1604" s="22" t="str" cm="1">
        <f t="array" ref="AP1604">IF(W1604="","",IF(SUMPRODUCT((W1604=$W$7:$W$2042)*(AH1604=$AH$7:$AH$2042)*(AN1604=$AN$7:$AN$2042)*(AO1604=$AO$7:$AO$2042)*(ROW($W$7:$W$2042)&lt;&gt;ROW(W1604))*((R1604=0)*($R$7:$R$2042&gt;0)+(R1604&gt;0)*($R$7:$R$2042=0)))&gt;0,"SALONES UNIDOS",IF(SUMPRODUCT((W1604=$W$7:$W$2042)*(AH1604=$AH$7:$AH$2042)*((AN1604&lt;$AO$7:$AO$2042)*(AO1604&gt;$AN$7:$AN$2042))*(ROW($W$7:$W$2042)&lt;&gt;ROW(W1604)))&gt;0,"Cruzado","Sin cruce")))</f>
        <v>Sin cruce</v>
      </c>
      <c r="AQ1604" s="104">
        <f t="shared" ref="AQ1604:AQ1605" si="779">AN1604</f>
        <v>0.5625</v>
      </c>
      <c r="AR1604" s="104">
        <f t="shared" ref="AR1604:AR1605" si="780">AO1604</f>
        <v>0.70138888888888884</v>
      </c>
      <c r="AS1604" s="22"/>
      <c r="AT1604" s="22"/>
      <c r="AU1604" s="362" t="str" cm="1">
        <f t="array" ref="AU1604">IF(AB1604="","",IF(SUMPRODUCT((AB1604=$AB$1559:$AB$1936)*(AH1604=$AH$1559:$AH$1936)*(AQ1604=$AQ$1559:$AQ$1936)*(AR1604=$AR$1559:$AR$1936)*(ROW($AB$1559:$AB$1936)&lt;&gt;ROW(AB1604))*((R1604=0)*($R$1559:$R$1936&gt;0)+(R1604&gt;0)*($R$1559:$R$1936=0)))&gt;0,"SALONES UNIDOS",IF(SUMPRODUCT((AB1604=$AB$1559:$AB$1936)*(AH1604=$AH$1559:$AH$1936)*((AQ1604&lt;$AR$1559:$AR$1936)*(AR1604&gt;$AQ$1559:$AQ$1936))*(ROW($AB$1559:$AB$1936)&lt;&gt;ROW(AB1604)))&gt;0,"Cruzado","Sin cruce")))</f>
        <v>Sin cruce</v>
      </c>
      <c r="AV1604" s="362" t="str" cm="1">
        <f t="array" ref="AV1604">IF(AD1604="","",IF(SUMPRODUCT((AD1604=$AD$1559:$AD$1936)*(AH1604=$AH$1559:$AH$1936)*(AS1604=$AS$1559:$AS$1936)*(AT1604=$AT$1559:$AT$1936)*(ROW($AD$1559:$AD$1936)&lt;&gt;ROW(AD1604))*((R1604=0)*($R$1559:$R$1936&gt;0)+(R1604&gt;0)*($R$1559:$R$1936=0)))&gt;0,"SALONES UNIDOS",IF(SUMPRODUCT((AD1604=$AD$1559:$AD$1936)*(AH1604=$AH$1559:$AH$1936)*((AS1604&lt;$AT$1559:$AT$1936)*(AT1604&gt;$AS$1559:$AS$1936))*(ROW($AD$1559:$AD$1936)&lt;&gt;ROW(AD1604)))&gt;0,"Cruzado","Sin cruce")))</f>
        <v/>
      </c>
      <c r="AW1604" s="104" t="str">
        <f t="shared" si="776"/>
        <v>MH3SUNAMPEB</v>
      </c>
      <c r="AX1604" s="104" t="str" cm="1">
        <f t="array" ref="AX1604">IF(AW1604="","",IF(SUMPRODUCT((AW1604=$AW$7:$AW$2042)*(AH1604=$AH$7:$AH$2042)*(AN1604=$AN$7:$AN$2042)*(AO1604=$AO$7:$AO$2042)*(ROW($AW$7:$AW$2042)&lt;&gt;ROW(AW1604))*((R1604=0)*($R$7:$R$2042&gt;0)+(R1604&gt;0)*($R$7:$R$2042=0)))&gt;0,"SALONES UNIDOS",IF(SUMPRODUCT((AW1604=$AW$7:$AW$2042)*(AH1604=$AH$7:$AH$2042)*((AN1604&lt;$AO$7:$AO$2042)*(AO1604&gt;$AN$7:$AN$2042))*(ROW($AW$7:$AW$2042)&lt;&gt;ROW(AW1604)))&gt;0,"Cruzado","Sin cruce")))</f>
        <v>Sin cruce</v>
      </c>
    </row>
    <row r="1605" spans="2:50" ht="19.8" hidden="1" customHeight="1" x14ac:dyDescent="0.25">
      <c r="B1605" s="494" t="s">
        <v>314</v>
      </c>
      <c r="C1605" s="364" t="s">
        <v>969</v>
      </c>
      <c r="D1605" s="364">
        <v>20261</v>
      </c>
      <c r="E1605" s="373" t="s">
        <v>302</v>
      </c>
      <c r="F1605" s="370" t="s">
        <v>291</v>
      </c>
      <c r="G1605" s="373" t="s">
        <v>292</v>
      </c>
      <c r="H1605" s="373">
        <v>3</v>
      </c>
      <c r="I1605" s="373" t="s">
        <v>281</v>
      </c>
      <c r="J1605" s="373" t="s">
        <v>281</v>
      </c>
      <c r="K1605" s="194" t="s">
        <v>809</v>
      </c>
      <c r="L1605" s="364" t="s">
        <v>1002</v>
      </c>
      <c r="M1605" s="364" t="s">
        <v>324</v>
      </c>
      <c r="N1605" s="364" t="s">
        <v>318</v>
      </c>
      <c r="O1605" s="373" t="s">
        <v>315</v>
      </c>
      <c r="P1605" s="364">
        <v>3</v>
      </c>
      <c r="Q1605" s="364">
        <v>0</v>
      </c>
      <c r="R1605" s="369">
        <v>3</v>
      </c>
      <c r="S1605" s="364">
        <v>5</v>
      </c>
      <c r="T1605" s="8"/>
      <c r="U1605" s="374">
        <v>20</v>
      </c>
      <c r="V1605" s="370">
        <v>70504650</v>
      </c>
      <c r="W1605" s="373" t="s">
        <v>61</v>
      </c>
      <c r="X1605" s="364" t="s">
        <v>315</v>
      </c>
      <c r="Y1605" s="364" t="s">
        <v>686</v>
      </c>
      <c r="Z1605" s="364"/>
      <c r="AA1605" s="364"/>
      <c r="AB1605" s="364" t="s">
        <v>879</v>
      </c>
      <c r="AC1605" s="364"/>
      <c r="AD1605" s="369"/>
      <c r="AE1605" s="370"/>
      <c r="AF1605" s="370"/>
      <c r="AG1605" s="370" t="s">
        <v>559</v>
      </c>
      <c r="AH1605" s="364">
        <v>5</v>
      </c>
      <c r="AI1605" s="364">
        <v>14</v>
      </c>
      <c r="AJ1605" s="364">
        <v>20</v>
      </c>
      <c r="AK1605" s="364">
        <v>16</v>
      </c>
      <c r="AL1605" s="364">
        <v>50</v>
      </c>
      <c r="AM1605" s="22">
        <f t="shared" si="775"/>
        <v>3</v>
      </c>
      <c r="AN1605" s="104">
        <f t="shared" si="769"/>
        <v>0.59722222222222221</v>
      </c>
      <c r="AO1605" s="104">
        <f t="shared" si="770"/>
        <v>0.70138888888888884</v>
      </c>
      <c r="AP1605" s="22" t="str" cm="1">
        <f t="array" ref="AP1605">IF(W1605="","",IF(SUMPRODUCT((W1605=$W$7:$W$2042)*(AH1605=$AH$7:$AH$2042)*(AN1605=$AN$7:$AN$2042)*(AO1605=$AO$7:$AO$2042)*(ROW($W$7:$W$2042)&lt;&gt;ROW(W1605))*((R1605=0)*($R$7:$R$2042&gt;0)+(R1605&gt;0)*($R$7:$R$2042=0)))&gt;0,"SALONES UNIDOS",IF(SUMPRODUCT((W1605=$W$7:$W$2042)*(AH1605=$AH$7:$AH$2042)*((AN1605&lt;$AO$7:$AO$2042)*(AO1605&gt;$AN$7:$AN$2042))*(ROW($W$7:$W$2042)&lt;&gt;ROW(W1605)))&gt;0,"Cruzado","Sin cruce")))</f>
        <v>Sin cruce</v>
      </c>
      <c r="AQ1605" s="104">
        <f t="shared" si="779"/>
        <v>0.59722222222222221</v>
      </c>
      <c r="AR1605" s="104">
        <f t="shared" si="780"/>
        <v>0.70138888888888884</v>
      </c>
      <c r="AS1605" s="22"/>
      <c r="AT1605" s="22"/>
      <c r="AU1605" s="362" t="str" cm="1">
        <f t="array" ref="AU1605">IF(AB1605="","",IF(SUMPRODUCT((AB1605=$AB$1559:$AB$1936)*(AH1605=$AH$1559:$AH$1936)*(AQ1605=$AQ$1559:$AQ$1936)*(AR1605=$AR$1559:$AR$1936)*(ROW($AB$1559:$AB$1936)&lt;&gt;ROW(AB1605))*((R1605=0)*($R$1559:$R$1936&gt;0)+(R1605&gt;0)*($R$1559:$R$1936=0)))&gt;0,"SALONES UNIDOS",IF(SUMPRODUCT((AB1605=$AB$1559:$AB$1936)*(AH1605=$AH$1559:$AH$1936)*((AQ1605&lt;$AR$1559:$AR$1936)*(AR1605&gt;$AQ$1559:$AQ$1936))*(ROW($AB$1559:$AB$1936)&lt;&gt;ROW(AB1605)))&gt;0,"Cruzado","Sin cruce")))</f>
        <v>Sin cruce</v>
      </c>
      <c r="AV1605" s="362" t="str" cm="1">
        <f t="array" ref="AV1605">IF(AD1605="","",IF(SUMPRODUCT((AD1605=$AD$1559:$AD$1936)*(AH1605=$AH$1559:$AH$1936)*(AS1605=$AS$1559:$AS$1936)*(AT1605=$AT$1559:$AT$1936)*(ROW($AD$1559:$AD$1936)&lt;&gt;ROW(AD1605))*((R1605=0)*($R$1559:$R$1936&gt;0)+(R1605&gt;0)*($R$1559:$R$1936=0)))&gt;0,"SALONES UNIDOS",IF(SUMPRODUCT((AD1605=$AD$1559:$AD$1936)*(AH1605=$AH$1559:$AH$1936)*((AS1605&lt;$AT$1559:$AT$1936)*(AT1605&gt;$AS$1559:$AS$1936))*(ROW($AD$1559:$AD$1936)&lt;&gt;ROW(AD1605)))&gt;0,"Cruzado","Sin cruce")))</f>
        <v/>
      </c>
      <c r="AW1605" s="104" t="str">
        <f t="shared" si="776"/>
        <v>MH3SUNAMPEB</v>
      </c>
      <c r="AX1605" s="104" t="str" cm="1">
        <f t="array" ref="AX1605">IF(AW1605="","",IF(SUMPRODUCT((AW1605=$AW$7:$AW$2042)*(AH1605=$AH$7:$AH$2042)*(AN1605=$AN$7:$AN$2042)*(AO1605=$AO$7:$AO$2042)*(ROW($AW$7:$AW$2042)&lt;&gt;ROW(AW1605))*((R1605=0)*($R$7:$R$2042&gt;0)+(R1605&gt;0)*($R$7:$R$2042=0)))&gt;0,"SALONES UNIDOS",IF(SUMPRODUCT((AW1605=$AW$7:$AW$2042)*(AH1605=$AH$7:$AH$2042)*((AN1605&lt;$AO$7:$AO$2042)*(AO1605&gt;$AN$7:$AN$2042))*(ROW($AW$7:$AW$2042)&lt;&gt;ROW(AW1605)))&gt;0,"Cruzado","Sin cruce")))</f>
        <v>Sin cruce</v>
      </c>
    </row>
    <row r="1606" spans="2:50" ht="19.8" hidden="1" customHeight="1" x14ac:dyDescent="0.25">
      <c r="B1606" s="494" t="s">
        <v>314</v>
      </c>
      <c r="C1606" s="364" t="s">
        <v>969</v>
      </c>
      <c r="D1606" s="364">
        <v>20261</v>
      </c>
      <c r="E1606" s="373" t="s">
        <v>302</v>
      </c>
      <c r="F1606" s="370" t="s">
        <v>291</v>
      </c>
      <c r="G1606" s="373" t="s">
        <v>292</v>
      </c>
      <c r="H1606" s="373">
        <v>3</v>
      </c>
      <c r="I1606" s="373" t="s">
        <v>412</v>
      </c>
      <c r="J1606" s="373" t="s">
        <v>281</v>
      </c>
      <c r="K1606" s="194" t="s">
        <v>809</v>
      </c>
      <c r="L1606" s="364" t="s">
        <v>1002</v>
      </c>
      <c r="M1606" s="364" t="s">
        <v>324</v>
      </c>
      <c r="N1606" s="364" t="s">
        <v>318</v>
      </c>
      <c r="O1606" s="373" t="s">
        <v>315</v>
      </c>
      <c r="P1606" s="364">
        <v>0</v>
      </c>
      <c r="Q1606" s="364">
        <v>4</v>
      </c>
      <c r="R1606" s="369">
        <v>4</v>
      </c>
      <c r="S1606" s="364">
        <v>5</v>
      </c>
      <c r="T1606" s="8"/>
      <c r="U1606" s="374">
        <v>20</v>
      </c>
      <c r="V1606" s="370">
        <v>70504650</v>
      </c>
      <c r="W1606" s="373" t="s">
        <v>61</v>
      </c>
      <c r="X1606" s="364" t="s">
        <v>315</v>
      </c>
      <c r="Y1606" s="364" t="s">
        <v>686</v>
      </c>
      <c r="Z1606" s="364"/>
      <c r="AA1606" s="364"/>
      <c r="AB1606" s="370"/>
      <c r="AC1606" s="364"/>
      <c r="AD1606" s="364" t="s">
        <v>881</v>
      </c>
      <c r="AE1606" s="370"/>
      <c r="AF1606" s="370"/>
      <c r="AG1606" s="370" t="s">
        <v>301</v>
      </c>
      <c r="AH1606" s="364">
        <v>5</v>
      </c>
      <c r="AI1606" s="364">
        <v>16</v>
      </c>
      <c r="AJ1606" s="364">
        <v>50</v>
      </c>
      <c r="AK1606" s="364">
        <v>20</v>
      </c>
      <c r="AL1606" s="364">
        <v>10</v>
      </c>
      <c r="AM1606" s="22">
        <f t="shared" si="775"/>
        <v>4</v>
      </c>
      <c r="AN1606" s="104">
        <f t="shared" si="769"/>
        <v>0.70138888888888884</v>
      </c>
      <c r="AO1606" s="104">
        <f t="shared" si="770"/>
        <v>0.84027777777777779</v>
      </c>
      <c r="AP1606" s="22" t="str" cm="1">
        <f t="array" ref="AP1606">IF(W1606="","",IF(SUMPRODUCT((W1606=$W$7:$W$2042)*(AH1606=$AH$7:$AH$2042)*(AN1606=$AN$7:$AN$2042)*(AO1606=$AO$7:$AO$2042)*(ROW($W$7:$W$2042)&lt;&gt;ROW(W1606))*((R1606=0)*($R$7:$R$2042&gt;0)+(R1606&gt;0)*($R$7:$R$2042=0)))&gt;0,"SALONES UNIDOS",IF(SUMPRODUCT((W1606=$W$7:$W$2042)*(AH1606=$AH$7:$AH$2042)*((AN1606&lt;$AO$7:$AO$2042)*(AO1606&gt;$AN$7:$AN$2042))*(ROW($W$7:$W$2042)&lt;&gt;ROW(W1606)))&gt;0,"Cruzado","Sin cruce")))</f>
        <v>Sin cruce</v>
      </c>
      <c r="AQ1606" s="22"/>
      <c r="AR1606" s="22"/>
      <c r="AS1606" s="104">
        <f>AN1606</f>
        <v>0.70138888888888884</v>
      </c>
      <c r="AT1606" s="104">
        <f>AO1606</f>
        <v>0.84027777777777779</v>
      </c>
      <c r="AU1606" s="362" t="str" cm="1">
        <f t="array" ref="AU1606">IF(AB1606="","",IF(SUMPRODUCT((AB1606=$AB$1559:$AB$1936)*(AH1606=$AH$1559:$AH$1936)*(AQ1606=$AQ$1559:$AQ$1936)*(AR1606=$AR$1559:$AR$1936)*(ROW($AB$1559:$AB$1936)&lt;&gt;ROW(AB1606))*((R1606=0)*($R$1559:$R$1936&gt;0)+(R1606&gt;0)*($R$1559:$R$1936=0)))&gt;0,"SALONES UNIDOS",IF(SUMPRODUCT((AB1606=$AB$1559:$AB$1936)*(AH1606=$AH$1559:$AH$1936)*((AQ1606&lt;$AR$1559:$AR$1936)*(AR1606&gt;$AQ$1559:$AQ$1936))*(ROW($AB$1559:$AB$1936)&lt;&gt;ROW(AB1606)))&gt;0,"Cruzado","Sin cruce")))</f>
        <v/>
      </c>
      <c r="AV1606" s="362" t="str" cm="1">
        <f t="array" ref="AV1606">IF(AD1606="","",IF(SUMPRODUCT((AD1606=$AD$1559:$AD$1936)*(AH1606=$AH$1559:$AH$1936)*(AS1606=$AS$1559:$AS$1936)*(AT1606=$AT$1559:$AT$1936)*(ROW($AD$1559:$AD$1936)&lt;&gt;ROW(AD1606))*((R1606=0)*($R$1559:$R$1936&gt;0)+(R1606&gt;0)*($R$1559:$R$1936=0)))&gt;0,"SALONES UNIDOS",IF(SUMPRODUCT((AD1606=$AD$1559:$AD$1936)*(AH1606=$AH$1559:$AH$1936)*((AS1606&lt;$AT$1559:$AT$1936)*(AT1606&gt;$AS$1559:$AS$1936))*(ROW($AD$1559:$AD$1936)&lt;&gt;ROW(AD1606)))&gt;0,"Cruzado","Sin cruce")))</f>
        <v>Sin cruce</v>
      </c>
      <c r="AW1606" s="104" t="str">
        <f t="shared" si="776"/>
        <v>MH3SUNAMPEB</v>
      </c>
      <c r="AX1606" s="104" t="str" cm="1">
        <f t="array" ref="AX1606">IF(AW1606="","",IF(SUMPRODUCT((AW1606=$AW$7:$AW$2042)*(AH1606=$AH$7:$AH$2042)*(AN1606=$AN$7:$AN$2042)*(AO1606=$AO$7:$AO$2042)*(ROW($AW$7:$AW$2042)&lt;&gt;ROW(AW1606))*((R1606=0)*($R$7:$R$2042&gt;0)+(R1606&gt;0)*($R$7:$R$2042=0)))&gt;0,"SALONES UNIDOS",IF(SUMPRODUCT((AW1606=$AW$7:$AW$2042)*(AH1606=$AH$7:$AH$2042)*((AN1606&lt;$AO$7:$AO$2042)*(AO1606&gt;$AN$7:$AN$2042))*(ROW($AW$7:$AW$2042)&lt;&gt;ROW(AW1606)))&gt;0,"Cruzado","Sin cruce")))</f>
        <v>Sin cruce</v>
      </c>
    </row>
    <row r="1607" spans="2:50" ht="19.8" hidden="1" customHeight="1" x14ac:dyDescent="0.25">
      <c r="B1607" s="494" t="s">
        <v>314</v>
      </c>
      <c r="C1607" s="364" t="s">
        <v>969</v>
      </c>
      <c r="D1607" s="364">
        <v>20261</v>
      </c>
      <c r="E1607" s="373" t="s">
        <v>302</v>
      </c>
      <c r="F1607" s="370" t="s">
        <v>291</v>
      </c>
      <c r="G1607" s="373" t="s">
        <v>292</v>
      </c>
      <c r="H1607" s="373">
        <v>3</v>
      </c>
      <c r="I1607" s="373" t="s">
        <v>281</v>
      </c>
      <c r="J1607" s="373" t="s">
        <v>281</v>
      </c>
      <c r="K1607" s="194" t="s">
        <v>811</v>
      </c>
      <c r="L1607" s="364" t="s">
        <v>689</v>
      </c>
      <c r="M1607" s="364" t="s">
        <v>324</v>
      </c>
      <c r="N1607" s="364" t="s">
        <v>318</v>
      </c>
      <c r="O1607" s="373" t="s">
        <v>315</v>
      </c>
      <c r="P1607" s="364">
        <v>2</v>
      </c>
      <c r="Q1607" s="364">
        <v>0</v>
      </c>
      <c r="R1607" s="369">
        <v>2</v>
      </c>
      <c r="S1607" s="364">
        <v>4</v>
      </c>
      <c r="T1607" s="8"/>
      <c r="U1607" s="374">
        <v>20</v>
      </c>
      <c r="V1607" s="370">
        <v>21426247</v>
      </c>
      <c r="W1607" s="373" t="s">
        <v>65</v>
      </c>
      <c r="X1607" s="364" t="s">
        <v>315</v>
      </c>
      <c r="Y1607" s="364" t="s">
        <v>686</v>
      </c>
      <c r="Z1607" s="364"/>
      <c r="AA1607" s="364"/>
      <c r="AB1607" s="364" t="s">
        <v>873</v>
      </c>
      <c r="AC1607" s="364"/>
      <c r="AD1607" s="369"/>
      <c r="AE1607" s="370"/>
      <c r="AF1607" s="370"/>
      <c r="AG1607" s="370" t="s">
        <v>559</v>
      </c>
      <c r="AH1607" s="364">
        <v>1</v>
      </c>
      <c r="AI1607" s="364">
        <v>11</v>
      </c>
      <c r="AJ1607" s="364">
        <v>0</v>
      </c>
      <c r="AK1607" s="364">
        <v>12</v>
      </c>
      <c r="AL1607" s="364">
        <v>40</v>
      </c>
      <c r="AM1607" s="22">
        <f t="shared" si="775"/>
        <v>2</v>
      </c>
      <c r="AN1607" s="104">
        <f t="shared" si="769"/>
        <v>0.45833333333333331</v>
      </c>
      <c r="AO1607" s="104">
        <f t="shared" si="770"/>
        <v>0.52777777777777779</v>
      </c>
      <c r="AP1607" s="22" t="str" cm="1">
        <f t="array" ref="AP1607">IF(W1607="","",IF(SUMPRODUCT((W1607=$W$7:$W$2042)*(AH1607=$AH$7:$AH$2042)*(AN1607=$AN$7:$AN$2042)*(AO1607=$AO$7:$AO$2042)*(ROW($W$7:$W$2042)&lt;&gt;ROW(W1607))*((R1607=0)*($R$7:$R$2042&gt;0)+(R1607&gt;0)*($R$7:$R$2042=0)))&gt;0,"SALONES UNIDOS",IF(SUMPRODUCT((W1607=$W$7:$W$2042)*(AH1607=$AH$7:$AH$2042)*((AN1607&lt;$AO$7:$AO$2042)*(AO1607&gt;$AN$7:$AN$2042))*(ROW($W$7:$W$2042)&lt;&gt;ROW(W1607)))&gt;0,"Cruzado","Sin cruce")))</f>
        <v>Sin cruce</v>
      </c>
      <c r="AQ1607" s="104">
        <f>AN1607</f>
        <v>0.45833333333333331</v>
      </c>
      <c r="AR1607" s="104">
        <f>AO1607</f>
        <v>0.52777777777777779</v>
      </c>
      <c r="AS1607" s="22"/>
      <c r="AT1607" s="22"/>
      <c r="AU1607" s="362" t="str" cm="1">
        <f t="array" ref="AU1607">IF(AB1607="","",IF(SUMPRODUCT((AB1607=$AB$1559:$AB$1936)*(AH1607=$AH$1559:$AH$1936)*(AQ1607=$AQ$1559:$AQ$1936)*(AR1607=$AR$1559:$AR$1936)*(ROW($AB$1559:$AB$1936)&lt;&gt;ROW(AB1607))*((R1607=0)*($R$1559:$R$1936&gt;0)+(R1607&gt;0)*($R$1559:$R$1936=0)))&gt;0,"SALONES UNIDOS",IF(SUMPRODUCT((AB1607=$AB$1559:$AB$1936)*(AH1607=$AH$1559:$AH$1936)*((AQ1607&lt;$AR$1559:$AR$1936)*(AR1607&gt;$AQ$1559:$AQ$1936))*(ROW($AB$1559:$AB$1936)&lt;&gt;ROW(AB1607)))&gt;0,"Cruzado","Sin cruce")))</f>
        <v>Sin cruce</v>
      </c>
      <c r="AV1607" s="362" t="str" cm="1">
        <f t="array" ref="AV1607">IF(AD1607="","",IF(SUMPRODUCT((AD1607=$AD$1559:$AD$1936)*(AH1607=$AH$1559:$AH$1936)*(AS1607=$AS$1559:$AS$1936)*(AT1607=$AT$1559:$AT$1936)*(ROW($AD$1559:$AD$1936)&lt;&gt;ROW(AD1607))*((R1607=0)*($R$1559:$R$1936&gt;0)+(R1607&gt;0)*($R$1559:$R$1936=0)))&gt;0,"SALONES UNIDOS",IF(SUMPRODUCT((AD1607=$AD$1559:$AD$1936)*(AH1607=$AH$1559:$AH$1936)*((AS1607&lt;$AT$1559:$AT$1936)*(AT1607&gt;$AS$1559:$AS$1936))*(ROW($AD$1559:$AD$1936)&lt;&gt;ROW(AD1607)))&gt;0,"Cruzado","Sin cruce")))</f>
        <v/>
      </c>
      <c r="AW1607" s="104" t="str">
        <f t="shared" si="776"/>
        <v>MH3SUNAMPEB</v>
      </c>
      <c r="AX1607" s="104" t="str" cm="1">
        <f t="array" ref="AX1607">IF(AW1607="","",IF(SUMPRODUCT((AW1607=$AW$7:$AW$2042)*(AH1607=$AH$7:$AH$2042)*(AN1607=$AN$7:$AN$2042)*(AO1607=$AO$7:$AO$2042)*(ROW($AW$7:$AW$2042)&lt;&gt;ROW(AW1607))*((R1607=0)*($R$7:$R$2042&gt;0)+(R1607&gt;0)*($R$7:$R$2042=0)))&gt;0,"SALONES UNIDOS",IF(SUMPRODUCT((AW1607=$AW$7:$AW$2042)*(AH1607=$AH$7:$AH$2042)*((AN1607&lt;$AO$7:$AO$2042)*(AO1607&gt;$AN$7:$AN$2042))*(ROW($AW$7:$AW$2042)&lt;&gt;ROW(AW1607)))&gt;0,"Cruzado","Sin cruce")))</f>
        <v>Sin cruce</v>
      </c>
    </row>
    <row r="1608" spans="2:50" ht="19.8" hidden="1" customHeight="1" x14ac:dyDescent="0.25">
      <c r="B1608" s="494" t="s">
        <v>314</v>
      </c>
      <c r="C1608" s="364" t="s">
        <v>969</v>
      </c>
      <c r="D1608" s="364">
        <v>20261</v>
      </c>
      <c r="E1608" s="373" t="s">
        <v>302</v>
      </c>
      <c r="F1608" s="370" t="s">
        <v>291</v>
      </c>
      <c r="G1608" s="373" t="s">
        <v>292</v>
      </c>
      <c r="H1608" s="373">
        <v>3</v>
      </c>
      <c r="I1608" s="373" t="s">
        <v>412</v>
      </c>
      <c r="J1608" s="373" t="s">
        <v>281</v>
      </c>
      <c r="K1608" s="194" t="s">
        <v>811</v>
      </c>
      <c r="L1608" s="364" t="s">
        <v>689</v>
      </c>
      <c r="M1608" s="364" t="s">
        <v>324</v>
      </c>
      <c r="N1608" s="364" t="s">
        <v>318</v>
      </c>
      <c r="O1608" s="373" t="s">
        <v>315</v>
      </c>
      <c r="P1608" s="364">
        <v>0</v>
      </c>
      <c r="Q1608" s="364">
        <v>4</v>
      </c>
      <c r="R1608" s="369">
        <v>4</v>
      </c>
      <c r="S1608" s="364">
        <v>4</v>
      </c>
      <c r="T1608" s="8"/>
      <c r="U1608" s="374">
        <v>20</v>
      </c>
      <c r="V1608" s="370">
        <v>21426247</v>
      </c>
      <c r="W1608" s="373" t="s">
        <v>65</v>
      </c>
      <c r="X1608" s="364" t="s">
        <v>315</v>
      </c>
      <c r="Y1608" s="364" t="s">
        <v>686</v>
      </c>
      <c r="Z1608" s="364"/>
      <c r="AA1608" s="364"/>
      <c r="AB1608" s="370"/>
      <c r="AC1608" s="364"/>
      <c r="AD1608" s="364" t="s">
        <v>882</v>
      </c>
      <c r="AE1608" s="370"/>
      <c r="AF1608" s="370"/>
      <c r="AG1608" s="370" t="s">
        <v>301</v>
      </c>
      <c r="AH1608" s="364">
        <v>1</v>
      </c>
      <c r="AI1608" s="364">
        <v>7</v>
      </c>
      <c r="AJ1608" s="364">
        <v>40</v>
      </c>
      <c r="AK1608" s="364">
        <v>11</v>
      </c>
      <c r="AL1608" s="364">
        <v>0</v>
      </c>
      <c r="AM1608" s="22">
        <f t="shared" si="775"/>
        <v>4</v>
      </c>
      <c r="AN1608" s="104">
        <f t="shared" si="769"/>
        <v>0.31944444444444448</v>
      </c>
      <c r="AO1608" s="104">
        <f t="shared" si="770"/>
        <v>0.45833333333333331</v>
      </c>
      <c r="AP1608" s="22" t="str" cm="1">
        <f t="array" ref="AP1608">IF(W1608="","",IF(SUMPRODUCT((W1608=$W$7:$W$2042)*(AH1608=$AH$7:$AH$2042)*(AN1608=$AN$7:$AN$2042)*(AO1608=$AO$7:$AO$2042)*(ROW($W$7:$W$2042)&lt;&gt;ROW(W1608))*((R1608=0)*($R$7:$R$2042&gt;0)+(R1608&gt;0)*($R$7:$R$2042=0)))&gt;0,"SALONES UNIDOS",IF(SUMPRODUCT((W1608=$W$7:$W$2042)*(AH1608=$AH$7:$AH$2042)*((AN1608&lt;$AO$7:$AO$2042)*(AO1608&gt;$AN$7:$AN$2042))*(ROW($W$7:$W$2042)&lt;&gt;ROW(W1608)))&gt;0,"Cruzado","Sin cruce")))</f>
        <v>Sin cruce</v>
      </c>
      <c r="AQ1608" s="22"/>
      <c r="AR1608" s="22"/>
      <c r="AS1608" s="104">
        <f>AN1608</f>
        <v>0.31944444444444448</v>
      </c>
      <c r="AT1608" s="104">
        <f>AO1608</f>
        <v>0.45833333333333331</v>
      </c>
      <c r="AU1608" s="362" t="str" cm="1">
        <f t="array" ref="AU1608">IF(AB1608="","",IF(SUMPRODUCT((AB1608=$AB$1559:$AB$1936)*(AH1608=$AH$1559:$AH$1936)*(AQ1608=$AQ$1559:$AQ$1936)*(AR1608=$AR$1559:$AR$1936)*(ROW($AB$1559:$AB$1936)&lt;&gt;ROW(AB1608))*((R1608=0)*($R$1559:$R$1936&gt;0)+(R1608&gt;0)*($R$1559:$R$1936=0)))&gt;0,"SALONES UNIDOS",IF(SUMPRODUCT((AB1608=$AB$1559:$AB$1936)*(AH1608=$AH$1559:$AH$1936)*((AQ1608&lt;$AR$1559:$AR$1936)*(AR1608&gt;$AQ$1559:$AQ$1936))*(ROW($AB$1559:$AB$1936)&lt;&gt;ROW(AB1608)))&gt;0,"Cruzado","Sin cruce")))</f>
        <v/>
      </c>
      <c r="AV1608" s="362" t="str" cm="1">
        <f t="array" ref="AV1608">IF(AD1608="","",IF(SUMPRODUCT((AD1608=$AD$1559:$AD$1936)*(AH1608=$AH$1559:$AH$1936)*(AS1608=$AS$1559:$AS$1936)*(AT1608=$AT$1559:$AT$1936)*(ROW($AD$1559:$AD$1936)&lt;&gt;ROW(AD1608))*((R1608=0)*($R$1559:$R$1936&gt;0)+(R1608&gt;0)*($R$1559:$R$1936=0)))&gt;0,"SALONES UNIDOS",IF(SUMPRODUCT((AD1608=$AD$1559:$AD$1936)*(AH1608=$AH$1559:$AH$1936)*((AS1608&lt;$AT$1559:$AT$1936)*(AT1608&gt;$AS$1559:$AS$1936))*(ROW($AD$1559:$AD$1936)&lt;&gt;ROW(AD1608)))&gt;0,"Cruzado","Sin cruce")))</f>
        <v>Sin cruce</v>
      </c>
      <c r="AW1608" s="104" t="str">
        <f t="shared" si="776"/>
        <v>MH3SUNAMPEB</v>
      </c>
      <c r="AX1608" s="104" t="str" cm="1">
        <f t="array" ref="AX1608">IF(AW1608="","",IF(SUMPRODUCT((AW1608=$AW$7:$AW$2042)*(AH1608=$AH$7:$AH$2042)*(AN1608=$AN$7:$AN$2042)*(AO1608=$AO$7:$AO$2042)*(ROW($AW$7:$AW$2042)&lt;&gt;ROW(AW1608))*((R1608=0)*($R$7:$R$2042&gt;0)+(R1608&gt;0)*($R$7:$R$2042=0)))&gt;0,"SALONES UNIDOS",IF(SUMPRODUCT((AW1608=$AW$7:$AW$2042)*(AH1608=$AH$7:$AH$2042)*((AN1608&lt;$AO$7:$AO$2042)*(AO1608&gt;$AN$7:$AN$2042))*(ROW($AW$7:$AW$2042)&lt;&gt;ROW(AW1608)))&gt;0,"Cruzado","Sin cruce")))</f>
        <v>Sin cruce</v>
      </c>
    </row>
    <row r="1609" spans="2:50" ht="19.8" hidden="1" customHeight="1" x14ac:dyDescent="0.25">
      <c r="B1609" s="494" t="s">
        <v>314</v>
      </c>
      <c r="C1609" s="364" t="s">
        <v>969</v>
      </c>
      <c r="D1609" s="364">
        <v>20261</v>
      </c>
      <c r="E1609" s="373" t="s">
        <v>302</v>
      </c>
      <c r="F1609" s="370" t="s">
        <v>291</v>
      </c>
      <c r="G1609" s="373" t="s">
        <v>292</v>
      </c>
      <c r="H1609" s="373">
        <v>3</v>
      </c>
      <c r="I1609" s="373" t="s">
        <v>281</v>
      </c>
      <c r="J1609" s="373" t="s">
        <v>281</v>
      </c>
      <c r="K1609" s="194" t="s">
        <v>813</v>
      </c>
      <c r="L1609" s="364" t="s">
        <v>1003</v>
      </c>
      <c r="M1609" s="364" t="s">
        <v>324</v>
      </c>
      <c r="N1609" s="364" t="s">
        <v>318</v>
      </c>
      <c r="O1609" s="373" t="s">
        <v>315</v>
      </c>
      <c r="P1609" s="364">
        <v>2</v>
      </c>
      <c r="Q1609" s="364">
        <v>0</v>
      </c>
      <c r="R1609" s="369">
        <v>2</v>
      </c>
      <c r="S1609" s="364">
        <v>3</v>
      </c>
      <c r="T1609" s="8"/>
      <c r="U1609" s="374">
        <v>20</v>
      </c>
      <c r="V1609" s="370">
        <v>21799101</v>
      </c>
      <c r="W1609" s="373" t="s">
        <v>195</v>
      </c>
      <c r="X1609" s="364" t="s">
        <v>315</v>
      </c>
      <c r="Y1609" s="364" t="s">
        <v>686</v>
      </c>
      <c r="Z1609" s="364"/>
      <c r="AA1609" s="364"/>
      <c r="AB1609" s="364" t="s">
        <v>879</v>
      </c>
      <c r="AC1609" s="364"/>
      <c r="AD1609" s="369"/>
      <c r="AE1609" s="370"/>
      <c r="AF1609" s="370"/>
      <c r="AG1609" s="370" t="s">
        <v>559</v>
      </c>
      <c r="AH1609" s="364">
        <v>2</v>
      </c>
      <c r="AI1609" s="364">
        <v>14</v>
      </c>
      <c r="AJ1609" s="364">
        <v>20</v>
      </c>
      <c r="AK1609" s="364">
        <v>16</v>
      </c>
      <c r="AL1609" s="364">
        <v>0</v>
      </c>
      <c r="AM1609" s="22">
        <f t="shared" si="775"/>
        <v>2</v>
      </c>
      <c r="AN1609" s="104">
        <f t="shared" si="769"/>
        <v>0.59722222222222221</v>
      </c>
      <c r="AO1609" s="104">
        <f t="shared" si="770"/>
        <v>0.66666666666666663</v>
      </c>
      <c r="AP1609" s="22" t="str" cm="1">
        <f t="array" ref="AP1609">IF(W1609="","",IF(SUMPRODUCT((W1609=$W$7:$W$2042)*(AH1609=$AH$7:$AH$2042)*(AN1609=$AN$7:$AN$2042)*(AO1609=$AO$7:$AO$2042)*(ROW($W$7:$W$2042)&lt;&gt;ROW(W1609))*((R1609=0)*($R$7:$R$2042&gt;0)+(R1609&gt;0)*($R$7:$R$2042=0)))&gt;0,"SALONES UNIDOS",IF(SUMPRODUCT((W1609=$W$7:$W$2042)*(AH1609=$AH$7:$AH$2042)*((AN1609&lt;$AO$7:$AO$2042)*(AO1609&gt;$AN$7:$AN$2042))*(ROW($W$7:$W$2042)&lt;&gt;ROW(W1609)))&gt;0,"Cruzado","Sin cruce")))</f>
        <v>Sin cruce</v>
      </c>
      <c r="AQ1609" s="104">
        <f>AN1609</f>
        <v>0.59722222222222221</v>
      </c>
      <c r="AR1609" s="104">
        <f>AO1609</f>
        <v>0.66666666666666663</v>
      </c>
      <c r="AS1609" s="22"/>
      <c r="AT1609" s="22"/>
      <c r="AU1609" s="362" t="str" cm="1">
        <f t="array" ref="AU1609">IF(AB1609="","",IF(SUMPRODUCT((AB1609=$AB$1559:$AB$1936)*(AH1609=$AH$1559:$AH$1936)*(AQ1609=$AQ$1559:$AQ$1936)*(AR1609=$AR$1559:$AR$1936)*(ROW($AB$1559:$AB$1936)&lt;&gt;ROW(AB1609))*((R1609=0)*($R$1559:$R$1936&gt;0)+(R1609&gt;0)*($R$1559:$R$1936=0)))&gt;0,"SALONES UNIDOS",IF(SUMPRODUCT((AB1609=$AB$1559:$AB$1936)*(AH1609=$AH$1559:$AH$1936)*((AQ1609&lt;$AR$1559:$AR$1936)*(AR1609&gt;$AQ$1559:$AQ$1936))*(ROW($AB$1559:$AB$1936)&lt;&gt;ROW(AB1609)))&gt;0,"Cruzado","Sin cruce")))</f>
        <v>Sin cruce</v>
      </c>
      <c r="AV1609" s="362" t="str" cm="1">
        <f t="array" ref="AV1609">IF(AD1609="","",IF(SUMPRODUCT((AD1609=$AD$1559:$AD$1936)*(AH1609=$AH$1559:$AH$1936)*(AS1609=$AS$1559:$AS$1936)*(AT1609=$AT$1559:$AT$1936)*(ROW($AD$1559:$AD$1936)&lt;&gt;ROW(AD1609))*((R1609=0)*($R$1559:$R$1936&gt;0)+(R1609&gt;0)*($R$1559:$R$1936=0)))&gt;0,"SALONES UNIDOS",IF(SUMPRODUCT((AD1609=$AD$1559:$AD$1936)*(AH1609=$AH$1559:$AH$1936)*((AS1609&lt;$AT$1559:$AT$1936)*(AT1609&gt;$AS$1559:$AS$1936))*(ROW($AD$1559:$AD$1936)&lt;&gt;ROW(AD1609)))&gt;0,"Cruzado","Sin cruce")))</f>
        <v/>
      </c>
      <c r="AW1609" s="104" t="str">
        <f t="shared" si="776"/>
        <v>MH3SUNAMPEB</v>
      </c>
      <c r="AX1609" s="104" t="str" cm="1">
        <f t="array" ref="AX1609">IF(AW1609="","",IF(SUMPRODUCT((AW1609=$AW$7:$AW$2042)*(AH1609=$AH$7:$AH$2042)*(AN1609=$AN$7:$AN$2042)*(AO1609=$AO$7:$AO$2042)*(ROW($AW$7:$AW$2042)&lt;&gt;ROW(AW1609))*((R1609=0)*($R$7:$R$2042&gt;0)+(R1609&gt;0)*($R$7:$R$2042=0)))&gt;0,"SALONES UNIDOS",IF(SUMPRODUCT((AW1609=$AW$7:$AW$2042)*(AH1609=$AH$7:$AH$2042)*((AN1609&lt;$AO$7:$AO$2042)*(AO1609&gt;$AN$7:$AN$2042))*(ROW($AW$7:$AW$2042)&lt;&gt;ROW(AW1609)))&gt;0,"Cruzado","Sin cruce")))</f>
        <v>Sin cruce</v>
      </c>
    </row>
    <row r="1610" spans="2:50" ht="19.8" hidden="1" customHeight="1" x14ac:dyDescent="0.25">
      <c r="B1610" s="494" t="s">
        <v>314</v>
      </c>
      <c r="C1610" s="364" t="s">
        <v>969</v>
      </c>
      <c r="D1610" s="364">
        <v>20261</v>
      </c>
      <c r="E1610" s="373" t="s">
        <v>302</v>
      </c>
      <c r="F1610" s="370" t="s">
        <v>291</v>
      </c>
      <c r="G1610" s="373" t="s">
        <v>292</v>
      </c>
      <c r="H1610" s="373">
        <v>3</v>
      </c>
      <c r="I1610" s="373" t="s">
        <v>412</v>
      </c>
      <c r="J1610" s="373" t="s">
        <v>281</v>
      </c>
      <c r="K1610" s="194" t="s">
        <v>813</v>
      </c>
      <c r="L1610" s="364" t="s">
        <v>1003</v>
      </c>
      <c r="M1610" s="364" t="s">
        <v>324</v>
      </c>
      <c r="N1610" s="364" t="s">
        <v>318</v>
      </c>
      <c r="O1610" s="373" t="s">
        <v>315</v>
      </c>
      <c r="P1610" s="364">
        <v>0</v>
      </c>
      <c r="Q1610" s="364">
        <v>2</v>
      </c>
      <c r="R1610" s="369">
        <v>2</v>
      </c>
      <c r="S1610" s="364">
        <v>3</v>
      </c>
      <c r="T1610" s="8"/>
      <c r="U1610" s="374">
        <v>20</v>
      </c>
      <c r="V1610" s="370">
        <v>21799101</v>
      </c>
      <c r="W1610" s="373" t="s">
        <v>195</v>
      </c>
      <c r="X1610" s="364" t="s">
        <v>315</v>
      </c>
      <c r="Y1610" s="364" t="s">
        <v>686</v>
      </c>
      <c r="Z1610" s="364"/>
      <c r="AA1610" s="364"/>
      <c r="AB1610" s="370"/>
      <c r="AC1610" s="364"/>
      <c r="AD1610" s="364" t="s">
        <v>846</v>
      </c>
      <c r="AE1610" s="370"/>
      <c r="AF1610" s="370"/>
      <c r="AG1610" s="370" t="s">
        <v>301</v>
      </c>
      <c r="AH1610" s="364">
        <v>2</v>
      </c>
      <c r="AI1610" s="364">
        <v>16</v>
      </c>
      <c r="AJ1610" s="364">
        <v>0</v>
      </c>
      <c r="AK1610" s="364">
        <v>17</v>
      </c>
      <c r="AL1610" s="364">
        <v>40</v>
      </c>
      <c r="AM1610" s="22">
        <f t="shared" si="775"/>
        <v>2</v>
      </c>
      <c r="AN1610" s="104">
        <f t="shared" si="769"/>
        <v>0.66666666666666663</v>
      </c>
      <c r="AO1610" s="104">
        <f t="shared" si="770"/>
        <v>0.73611111111111116</v>
      </c>
      <c r="AP1610" s="22" t="str" cm="1">
        <f t="array" ref="AP1610">IF(W1610="","",IF(SUMPRODUCT((W1610=$W$7:$W$2042)*(AH1610=$AH$7:$AH$2042)*(AN1610=$AN$7:$AN$2042)*(AO1610=$AO$7:$AO$2042)*(ROW($W$7:$W$2042)&lt;&gt;ROW(W1610))*((R1610=0)*($R$7:$R$2042&gt;0)+(R1610&gt;0)*($R$7:$R$2042=0)))&gt;0,"SALONES UNIDOS",IF(SUMPRODUCT((W1610=$W$7:$W$2042)*(AH1610=$AH$7:$AH$2042)*((AN1610&lt;$AO$7:$AO$2042)*(AO1610&gt;$AN$7:$AN$2042))*(ROW($W$7:$W$2042)&lt;&gt;ROW(W1610)))&gt;0,"Cruzado","Sin cruce")))</f>
        <v>Sin cruce</v>
      </c>
      <c r="AQ1610" s="22"/>
      <c r="AR1610" s="22"/>
      <c r="AS1610" s="104">
        <f>AN1610</f>
        <v>0.66666666666666663</v>
      </c>
      <c r="AT1610" s="104">
        <f>AO1610</f>
        <v>0.73611111111111116</v>
      </c>
      <c r="AU1610" s="362" t="str" cm="1">
        <f t="array" ref="AU1610">IF(AB1610="","",IF(SUMPRODUCT((AB1610=$AB$1559:$AB$1936)*(AH1610=$AH$1559:$AH$1936)*(AQ1610=$AQ$1559:$AQ$1936)*(AR1610=$AR$1559:$AR$1936)*(ROW($AB$1559:$AB$1936)&lt;&gt;ROW(AB1610))*((R1610=0)*($R$1559:$R$1936&gt;0)+(R1610&gt;0)*($R$1559:$R$1936=0)))&gt;0,"SALONES UNIDOS",IF(SUMPRODUCT((AB1610=$AB$1559:$AB$1936)*(AH1610=$AH$1559:$AH$1936)*((AQ1610&lt;$AR$1559:$AR$1936)*(AR1610&gt;$AQ$1559:$AQ$1936))*(ROW($AB$1559:$AB$1936)&lt;&gt;ROW(AB1610)))&gt;0,"Cruzado","Sin cruce")))</f>
        <v/>
      </c>
      <c r="AV1610" s="362" t="str" cm="1">
        <f t="array" ref="AV1610">IF(AD1610="","",IF(SUMPRODUCT((AD1610=$AD$1559:$AD$1936)*(AH1610=$AH$1559:$AH$1936)*(AS1610=$AS$1559:$AS$1936)*(AT1610=$AT$1559:$AT$1936)*(ROW($AD$1559:$AD$1936)&lt;&gt;ROW(AD1610))*((R1610=0)*($R$1559:$R$1936&gt;0)+(R1610&gt;0)*($R$1559:$R$1936=0)))&gt;0,"SALONES UNIDOS",IF(SUMPRODUCT((AD1610=$AD$1559:$AD$1936)*(AH1610=$AH$1559:$AH$1936)*((AS1610&lt;$AT$1559:$AT$1936)*(AT1610&gt;$AS$1559:$AS$1936))*(ROW($AD$1559:$AD$1936)&lt;&gt;ROW(AD1610)))&gt;0,"Cruzado","Sin cruce")))</f>
        <v>Sin cruce</v>
      </c>
      <c r="AW1610" s="104" t="str">
        <f t="shared" si="776"/>
        <v>MH3SUNAMPEB</v>
      </c>
      <c r="AX1610" s="104" t="str" cm="1">
        <f t="array" ref="AX1610">IF(AW1610="","",IF(SUMPRODUCT((AW1610=$AW$7:$AW$2042)*(AH1610=$AH$7:$AH$2042)*(AN1610=$AN$7:$AN$2042)*(AO1610=$AO$7:$AO$2042)*(ROW($AW$7:$AW$2042)&lt;&gt;ROW(AW1610))*((R1610=0)*($R$7:$R$2042&gt;0)+(R1610&gt;0)*($R$7:$R$2042=0)))&gt;0,"SALONES UNIDOS",IF(SUMPRODUCT((AW1610=$AW$7:$AW$2042)*(AH1610=$AH$7:$AH$2042)*((AN1610&lt;$AO$7:$AO$2042)*(AO1610&gt;$AN$7:$AN$2042))*(ROW($AW$7:$AW$2042)&lt;&gt;ROW(AW1610)))&gt;0,"Cruzado","Sin cruce")))</f>
        <v>Sin cruce</v>
      </c>
    </row>
    <row r="1611" spans="2:50" ht="19.8" hidden="1" customHeight="1" x14ac:dyDescent="0.25">
      <c r="B1611" s="494" t="s">
        <v>314</v>
      </c>
      <c r="C1611" s="364" t="s">
        <v>969</v>
      </c>
      <c r="D1611" s="364">
        <v>20261</v>
      </c>
      <c r="E1611" s="373" t="s">
        <v>302</v>
      </c>
      <c r="F1611" s="370" t="s">
        <v>291</v>
      </c>
      <c r="G1611" s="373" t="s">
        <v>292</v>
      </c>
      <c r="H1611" s="373">
        <v>4</v>
      </c>
      <c r="I1611" s="373" t="s">
        <v>278</v>
      </c>
      <c r="J1611" s="373" t="s">
        <v>278</v>
      </c>
      <c r="K1611" s="194" t="s">
        <v>817</v>
      </c>
      <c r="L1611" s="364" t="s">
        <v>818</v>
      </c>
      <c r="M1611" s="364" t="s">
        <v>324</v>
      </c>
      <c r="N1611" s="364" t="s">
        <v>318</v>
      </c>
      <c r="O1611" s="373" t="s">
        <v>321</v>
      </c>
      <c r="P1611" s="364">
        <v>2</v>
      </c>
      <c r="Q1611" s="364">
        <v>2</v>
      </c>
      <c r="R1611" s="369">
        <v>4</v>
      </c>
      <c r="S1611" s="364">
        <v>3</v>
      </c>
      <c r="T1611" s="8"/>
      <c r="U1611" s="374">
        <v>30</v>
      </c>
      <c r="V1611" s="370">
        <v>21453025</v>
      </c>
      <c r="W1611" s="373" t="s">
        <v>42</v>
      </c>
      <c r="X1611" s="364" t="s">
        <v>399</v>
      </c>
      <c r="Y1611" s="364" t="s">
        <v>683</v>
      </c>
      <c r="Z1611" s="364"/>
      <c r="AA1611" s="364"/>
      <c r="AB1611" s="370"/>
      <c r="AC1611" s="364"/>
      <c r="AD1611" s="369"/>
      <c r="AE1611" s="370"/>
      <c r="AF1611" s="370"/>
      <c r="AG1611" s="364" t="s">
        <v>319</v>
      </c>
      <c r="AH1611" s="364">
        <v>4</v>
      </c>
      <c r="AI1611" s="364">
        <v>8</v>
      </c>
      <c r="AJ1611" s="364">
        <v>30</v>
      </c>
      <c r="AK1611" s="364">
        <v>11</v>
      </c>
      <c r="AL1611" s="364">
        <v>50</v>
      </c>
      <c r="AM1611" s="22">
        <f t="shared" si="775"/>
        <v>4</v>
      </c>
      <c r="AN1611" s="104">
        <f t="shared" si="769"/>
        <v>0.35416666666666663</v>
      </c>
      <c r="AO1611" s="104">
        <f t="shared" si="770"/>
        <v>0.49305555555555552</v>
      </c>
      <c r="AP1611" s="22" t="str" cm="1">
        <f t="array" ref="AP1611">IF(W1611="","",IF(SUMPRODUCT((W1611=$W$7:$W$2042)*(AH1611=$AH$7:$AH$2042)*(AN1611=$AN$7:$AN$2042)*(AO1611=$AO$7:$AO$2042)*(ROW($W$7:$W$2042)&lt;&gt;ROW(W1611))*((R1611=0)*($R$7:$R$2042&gt;0)+(R1611&gt;0)*($R$7:$R$2042=0)))&gt;0,"SALONES UNIDOS",IF(SUMPRODUCT((W1611=$W$7:$W$2042)*(AH1611=$AH$7:$AH$2042)*((AN1611&lt;$AO$7:$AO$2042)*(AO1611&gt;$AN$7:$AN$2042))*(ROW($W$7:$W$2042)&lt;&gt;ROW(W1611)))&gt;0,"Cruzado","Sin cruce")))</f>
        <v>Sin cruce</v>
      </c>
      <c r="AQ1611" s="104"/>
      <c r="AR1611" s="104"/>
      <c r="AS1611" s="22"/>
      <c r="AT1611" s="22"/>
      <c r="AU1611" s="362" t="str" cm="1">
        <f t="array" ref="AU1611">IF(AB1611="","",IF(SUMPRODUCT((AB1611=$AB$1559:$AB$1936)*(AH1611=$AH$1559:$AH$1936)*(AQ1611=$AQ$1559:$AQ$1936)*(AR1611=$AR$1559:$AR$1936)*(ROW($AB$1559:$AB$1936)&lt;&gt;ROW(AB1611))*((R1611=0)*($R$1559:$R$1936&gt;0)+(R1611&gt;0)*($R$1559:$R$1936=0)))&gt;0,"SALONES UNIDOS",IF(SUMPRODUCT((AB1611=$AB$1559:$AB$1936)*(AH1611=$AH$1559:$AH$1936)*((AQ1611&lt;$AR$1559:$AR$1936)*(AR1611&gt;$AQ$1559:$AQ$1936))*(ROW($AB$1559:$AB$1936)&lt;&gt;ROW(AB1611)))&gt;0,"Cruzado","Sin cruce")))</f>
        <v/>
      </c>
      <c r="AV1611" s="362" t="str" cm="1">
        <f t="array" ref="AV1611">IF(AD1611="","",IF(SUMPRODUCT((AD1611=$AD$1559:$AD$1936)*(AH1611=$AH$1559:$AH$1936)*(AS1611=$AS$1559:$AS$1936)*(AT1611=$AT$1559:$AT$1936)*(ROW($AD$1559:$AD$1936)&lt;&gt;ROW(AD1611))*((R1611=0)*($R$1559:$R$1936&gt;0)+(R1611&gt;0)*($R$1559:$R$1936=0)))&gt;0,"SALONES UNIDOS",IF(SUMPRODUCT((AD1611=$AD$1559:$AD$1936)*(AH1611=$AH$1559:$AH$1936)*((AS1611&lt;$AT$1559:$AT$1936)*(AT1611&gt;$AS$1559:$AS$1936))*(ROW($AD$1559:$AD$1936)&lt;&gt;ROW(AD1611)))&gt;0,"Cruzado","Sin cruce")))</f>
        <v/>
      </c>
      <c r="AW1611" s="104" t="str">
        <f t="shared" si="776"/>
        <v>MH4SUNAMPEA</v>
      </c>
      <c r="AX1611" s="104" t="str" cm="1">
        <f t="array" ref="AX1611">IF(AW1611="","",IF(SUMPRODUCT((AW1611=$AW$7:$AW$2042)*(AH1611=$AH$7:$AH$2042)*(AN1611=$AN$7:$AN$2042)*(AO1611=$AO$7:$AO$2042)*(ROW($AW$7:$AW$2042)&lt;&gt;ROW(AW1611))*((R1611=0)*($R$7:$R$2042&gt;0)+(R1611&gt;0)*($R$7:$R$2042=0)))&gt;0,"SALONES UNIDOS",IF(SUMPRODUCT((AW1611=$AW$7:$AW$2042)*(AH1611=$AH$7:$AH$2042)*((AN1611&lt;$AO$7:$AO$2042)*(AO1611&gt;$AN$7:$AN$2042))*(ROW($AW$7:$AW$2042)&lt;&gt;ROW(AW1611)))&gt;0,"Cruzado","Sin cruce")))</f>
        <v>Sin cruce</v>
      </c>
    </row>
    <row r="1612" spans="2:50" ht="19.8" hidden="1" customHeight="1" x14ac:dyDescent="0.25">
      <c r="B1612" s="494" t="s">
        <v>314</v>
      </c>
      <c r="C1612" s="364" t="s">
        <v>969</v>
      </c>
      <c r="D1612" s="364">
        <v>20261</v>
      </c>
      <c r="E1612" s="373" t="s">
        <v>302</v>
      </c>
      <c r="F1612" s="370" t="s">
        <v>291</v>
      </c>
      <c r="G1612" s="373" t="s">
        <v>292</v>
      </c>
      <c r="H1612" s="373">
        <v>4</v>
      </c>
      <c r="I1612" s="373" t="s">
        <v>278</v>
      </c>
      <c r="J1612" s="373" t="s">
        <v>278</v>
      </c>
      <c r="K1612" s="194" t="s">
        <v>329</v>
      </c>
      <c r="L1612" s="364" t="s">
        <v>819</v>
      </c>
      <c r="M1612" s="364" t="s">
        <v>324</v>
      </c>
      <c r="N1612" s="364" t="s">
        <v>318</v>
      </c>
      <c r="O1612" s="373" t="s">
        <v>315</v>
      </c>
      <c r="P1612" s="364">
        <v>2</v>
      </c>
      <c r="Q1612" s="364">
        <v>0</v>
      </c>
      <c r="R1612" s="369">
        <v>2</v>
      </c>
      <c r="S1612" s="364">
        <v>3</v>
      </c>
      <c r="T1612" s="8"/>
      <c r="U1612" s="374">
        <v>30</v>
      </c>
      <c r="V1612" s="370">
        <v>21799101</v>
      </c>
      <c r="W1612" s="373" t="s">
        <v>195</v>
      </c>
      <c r="X1612" s="364" t="s">
        <v>315</v>
      </c>
      <c r="Y1612" s="364" t="s">
        <v>686</v>
      </c>
      <c r="Z1612" s="364"/>
      <c r="AA1612" s="364"/>
      <c r="AB1612" s="364" t="s">
        <v>570</v>
      </c>
      <c r="AC1612" s="364"/>
      <c r="AD1612" s="369"/>
      <c r="AE1612" s="370"/>
      <c r="AF1612" s="370"/>
      <c r="AG1612" s="370" t="s">
        <v>559</v>
      </c>
      <c r="AH1612" s="364">
        <v>4</v>
      </c>
      <c r="AI1612" s="364">
        <v>14</v>
      </c>
      <c r="AJ1612" s="364">
        <v>20</v>
      </c>
      <c r="AK1612" s="364">
        <v>16</v>
      </c>
      <c r="AL1612" s="364">
        <v>0</v>
      </c>
      <c r="AM1612" s="22">
        <f t="shared" si="775"/>
        <v>2</v>
      </c>
      <c r="AN1612" s="104">
        <f t="shared" si="769"/>
        <v>0.59722222222222221</v>
      </c>
      <c r="AO1612" s="104">
        <f t="shared" si="770"/>
        <v>0.66666666666666663</v>
      </c>
      <c r="AP1612" s="22" t="str" cm="1">
        <f t="array" ref="AP1612">IF(W1612="","",IF(SUMPRODUCT((W1612=$W$7:$W$2042)*(AH1612=$AH$7:$AH$2042)*(AN1612=$AN$7:$AN$2042)*(AO1612=$AO$7:$AO$2042)*(ROW($W$7:$W$2042)&lt;&gt;ROW(W1612))*((R1612=0)*($R$7:$R$2042&gt;0)+(R1612&gt;0)*($R$7:$R$2042=0)))&gt;0,"SALONES UNIDOS",IF(SUMPRODUCT((W1612=$W$7:$W$2042)*(AH1612=$AH$7:$AH$2042)*((AN1612&lt;$AO$7:$AO$2042)*(AO1612&gt;$AN$7:$AN$2042))*(ROW($W$7:$W$2042)&lt;&gt;ROW(W1612)))&gt;0,"Cruzado","Sin cruce")))</f>
        <v>Sin cruce</v>
      </c>
      <c r="AQ1612" s="104">
        <f>AN1612</f>
        <v>0.59722222222222221</v>
      </c>
      <c r="AR1612" s="104">
        <f>AO1612</f>
        <v>0.66666666666666663</v>
      </c>
      <c r="AS1612" s="22"/>
      <c r="AT1612" s="22"/>
      <c r="AU1612" s="362" t="str" cm="1">
        <f t="array" ref="AU1612">IF(AB1612="","",IF(SUMPRODUCT((AB1612=$AB$1559:$AB$1936)*(AH1612=$AH$1559:$AH$1936)*(AQ1612=$AQ$1559:$AQ$1936)*(AR1612=$AR$1559:$AR$1936)*(ROW($AB$1559:$AB$1936)&lt;&gt;ROW(AB1612))*((R1612=0)*($R$1559:$R$1936&gt;0)+(R1612&gt;0)*($R$1559:$R$1936=0)))&gt;0,"SALONES UNIDOS",IF(SUMPRODUCT((AB1612=$AB$1559:$AB$1936)*(AH1612=$AH$1559:$AH$1936)*((AQ1612&lt;$AR$1559:$AR$1936)*(AR1612&gt;$AQ$1559:$AQ$1936))*(ROW($AB$1559:$AB$1936)&lt;&gt;ROW(AB1612)))&gt;0,"Cruzado","Sin cruce")))</f>
        <v>Sin cruce</v>
      </c>
      <c r="AV1612" s="362" t="str" cm="1">
        <f t="array" ref="AV1612">IF(AD1612="","",IF(SUMPRODUCT((AD1612=$AD$1559:$AD$1936)*(AH1612=$AH$1559:$AH$1936)*(AS1612=$AS$1559:$AS$1936)*(AT1612=$AT$1559:$AT$1936)*(ROW($AD$1559:$AD$1936)&lt;&gt;ROW(AD1612))*((R1612=0)*($R$1559:$R$1936&gt;0)+(R1612&gt;0)*($R$1559:$R$1936=0)))&gt;0,"SALONES UNIDOS",IF(SUMPRODUCT((AD1612=$AD$1559:$AD$1936)*(AH1612=$AH$1559:$AH$1936)*((AS1612&lt;$AT$1559:$AT$1936)*(AT1612&gt;$AS$1559:$AS$1936))*(ROW($AD$1559:$AD$1936)&lt;&gt;ROW(AD1612)))&gt;0,"Cruzado","Sin cruce")))</f>
        <v/>
      </c>
      <c r="AW1612" s="104" t="str">
        <f t="shared" si="776"/>
        <v>MH4SUNAMPEA</v>
      </c>
      <c r="AX1612" s="104" t="str" cm="1">
        <f t="array" ref="AX1612">IF(AW1612="","",IF(SUMPRODUCT((AW1612=$AW$7:$AW$2042)*(AH1612=$AH$7:$AH$2042)*(AN1612=$AN$7:$AN$2042)*(AO1612=$AO$7:$AO$2042)*(ROW($AW$7:$AW$2042)&lt;&gt;ROW(AW1612))*((R1612=0)*($R$7:$R$2042&gt;0)+(R1612&gt;0)*($R$7:$R$2042=0)))&gt;0,"SALONES UNIDOS",IF(SUMPRODUCT((AW1612=$AW$7:$AW$2042)*(AH1612=$AH$7:$AH$2042)*((AN1612&lt;$AO$7:$AO$2042)*(AO1612&gt;$AN$7:$AN$2042))*(ROW($AW$7:$AW$2042)&lt;&gt;ROW(AW1612)))&gt;0,"Cruzado","Sin cruce")))</f>
        <v>Sin cruce</v>
      </c>
    </row>
    <row r="1613" spans="2:50" ht="19.8" hidden="1" customHeight="1" x14ac:dyDescent="0.25">
      <c r="B1613" s="494" t="s">
        <v>314</v>
      </c>
      <c r="C1613" s="364" t="s">
        <v>969</v>
      </c>
      <c r="D1613" s="364">
        <v>20261</v>
      </c>
      <c r="E1613" s="373" t="s">
        <v>302</v>
      </c>
      <c r="F1613" s="370" t="s">
        <v>291</v>
      </c>
      <c r="G1613" s="373" t="s">
        <v>292</v>
      </c>
      <c r="H1613" s="373">
        <v>4</v>
      </c>
      <c r="I1613" s="373" t="s">
        <v>552</v>
      </c>
      <c r="J1613" s="373" t="s">
        <v>278</v>
      </c>
      <c r="K1613" s="194" t="s">
        <v>329</v>
      </c>
      <c r="L1613" s="364" t="s">
        <v>819</v>
      </c>
      <c r="M1613" s="364" t="s">
        <v>324</v>
      </c>
      <c r="N1613" s="364" t="s">
        <v>318</v>
      </c>
      <c r="O1613" s="373" t="s">
        <v>315</v>
      </c>
      <c r="P1613" s="364">
        <v>0</v>
      </c>
      <c r="Q1613" s="364">
        <v>2</v>
      </c>
      <c r="R1613" s="369">
        <v>2</v>
      </c>
      <c r="S1613" s="364">
        <v>3</v>
      </c>
      <c r="T1613" s="8"/>
      <c r="U1613" s="374">
        <v>15</v>
      </c>
      <c r="V1613" s="370">
        <v>21799101</v>
      </c>
      <c r="W1613" s="373" t="s">
        <v>195</v>
      </c>
      <c r="X1613" s="364" t="s">
        <v>315</v>
      </c>
      <c r="Y1613" s="364" t="s">
        <v>686</v>
      </c>
      <c r="Z1613" s="364"/>
      <c r="AA1613" s="364"/>
      <c r="AB1613" s="370"/>
      <c r="AC1613" s="364"/>
      <c r="AD1613" s="364" t="s">
        <v>846</v>
      </c>
      <c r="AE1613" s="370"/>
      <c r="AF1613" s="370"/>
      <c r="AG1613" s="370" t="s">
        <v>301</v>
      </c>
      <c r="AH1613" s="364">
        <v>4</v>
      </c>
      <c r="AI1613" s="364">
        <v>16</v>
      </c>
      <c r="AJ1613" s="364">
        <v>0</v>
      </c>
      <c r="AK1613" s="364">
        <v>17</v>
      </c>
      <c r="AL1613" s="364">
        <v>40</v>
      </c>
      <c r="AM1613" s="22">
        <f t="shared" si="775"/>
        <v>2</v>
      </c>
      <c r="AN1613" s="104">
        <f t="shared" si="769"/>
        <v>0.66666666666666663</v>
      </c>
      <c r="AO1613" s="104">
        <f t="shared" si="770"/>
        <v>0.73611111111111116</v>
      </c>
      <c r="AP1613" s="22" t="str" cm="1">
        <f t="array" ref="AP1613">IF(W1613="","",IF(SUMPRODUCT((W1613=$W$7:$W$2042)*(AH1613=$AH$7:$AH$2042)*(AN1613=$AN$7:$AN$2042)*(AO1613=$AO$7:$AO$2042)*(ROW($W$7:$W$2042)&lt;&gt;ROW(W1613))*((R1613=0)*($R$7:$R$2042&gt;0)+(R1613&gt;0)*($R$7:$R$2042=0)))&gt;0,"SALONES UNIDOS",IF(SUMPRODUCT((W1613=$W$7:$W$2042)*(AH1613=$AH$7:$AH$2042)*((AN1613&lt;$AO$7:$AO$2042)*(AO1613&gt;$AN$7:$AN$2042))*(ROW($W$7:$W$2042)&lt;&gt;ROW(W1613)))&gt;0,"Cruzado","Sin cruce")))</f>
        <v>Sin cruce</v>
      </c>
      <c r="AQ1613" s="22"/>
      <c r="AR1613" s="22"/>
      <c r="AS1613" s="104">
        <f t="shared" ref="AS1613:AS1614" si="781">AN1613</f>
        <v>0.66666666666666663</v>
      </c>
      <c r="AT1613" s="104">
        <f t="shared" ref="AT1613:AT1614" si="782">AO1613</f>
        <v>0.73611111111111116</v>
      </c>
      <c r="AU1613" s="362" t="str" cm="1">
        <f t="array" ref="AU1613">IF(AB1613="","",IF(SUMPRODUCT((AB1613=$AB$1559:$AB$1936)*(AH1613=$AH$1559:$AH$1936)*(AQ1613=$AQ$1559:$AQ$1936)*(AR1613=$AR$1559:$AR$1936)*(ROW($AB$1559:$AB$1936)&lt;&gt;ROW(AB1613))*((R1613=0)*($R$1559:$R$1936&gt;0)+(R1613&gt;0)*($R$1559:$R$1936=0)))&gt;0,"SALONES UNIDOS",IF(SUMPRODUCT((AB1613=$AB$1559:$AB$1936)*(AH1613=$AH$1559:$AH$1936)*((AQ1613&lt;$AR$1559:$AR$1936)*(AR1613&gt;$AQ$1559:$AQ$1936))*(ROW($AB$1559:$AB$1936)&lt;&gt;ROW(AB1613)))&gt;0,"Cruzado","Sin cruce")))</f>
        <v/>
      </c>
      <c r="AV1613" s="362" t="str" cm="1">
        <f t="array" ref="AV1613">IF(AD1613="","",IF(SUMPRODUCT((AD1613=$AD$1559:$AD$1936)*(AH1613=$AH$1559:$AH$1936)*(AS1613=$AS$1559:$AS$1936)*(AT1613=$AT$1559:$AT$1936)*(ROW($AD$1559:$AD$1936)&lt;&gt;ROW(AD1613))*((R1613=0)*($R$1559:$R$1936&gt;0)+(R1613&gt;0)*($R$1559:$R$1936=0)))&gt;0,"SALONES UNIDOS",IF(SUMPRODUCT((AD1613=$AD$1559:$AD$1936)*(AH1613=$AH$1559:$AH$1936)*((AS1613&lt;$AT$1559:$AT$1936)*(AT1613&gt;$AS$1559:$AS$1936))*(ROW($AD$1559:$AD$1936)&lt;&gt;ROW(AD1613)))&gt;0,"Cruzado","Sin cruce")))</f>
        <v>Sin cruce</v>
      </c>
      <c r="AW1613" s="104" t="str">
        <f t="shared" si="776"/>
        <v>MH4SUNAMPEA</v>
      </c>
      <c r="AX1613" s="104" t="str" cm="1">
        <f t="array" ref="AX1613">IF(AW1613="","",IF(SUMPRODUCT((AW1613=$AW$7:$AW$2042)*(AH1613=$AH$7:$AH$2042)*(AN1613=$AN$7:$AN$2042)*(AO1613=$AO$7:$AO$2042)*(ROW($AW$7:$AW$2042)&lt;&gt;ROW(AW1613))*((R1613=0)*($R$7:$R$2042&gt;0)+(R1613&gt;0)*($R$7:$R$2042=0)))&gt;0,"SALONES UNIDOS",IF(SUMPRODUCT((AW1613=$AW$7:$AW$2042)*(AH1613=$AH$7:$AH$2042)*((AN1613&lt;$AO$7:$AO$2042)*(AO1613&gt;$AN$7:$AN$2042))*(ROW($AW$7:$AW$2042)&lt;&gt;ROW(AW1613)))&gt;0,"Cruzado","Sin cruce")))</f>
        <v>Sin cruce</v>
      </c>
    </row>
    <row r="1614" spans="2:50" ht="19.8" hidden="1" customHeight="1" x14ac:dyDescent="0.25">
      <c r="B1614" s="494" t="s">
        <v>314</v>
      </c>
      <c r="C1614" s="364" t="s">
        <v>969</v>
      </c>
      <c r="D1614" s="364">
        <v>20261</v>
      </c>
      <c r="E1614" s="373" t="s">
        <v>302</v>
      </c>
      <c r="F1614" s="370" t="s">
        <v>291</v>
      </c>
      <c r="G1614" s="373" t="s">
        <v>292</v>
      </c>
      <c r="H1614" s="373">
        <v>4</v>
      </c>
      <c r="I1614" s="373" t="s">
        <v>560</v>
      </c>
      <c r="J1614" s="373" t="s">
        <v>278</v>
      </c>
      <c r="K1614" s="194" t="s">
        <v>329</v>
      </c>
      <c r="L1614" s="364" t="s">
        <v>819</v>
      </c>
      <c r="M1614" s="364" t="s">
        <v>324</v>
      </c>
      <c r="N1614" s="364" t="s">
        <v>318</v>
      </c>
      <c r="O1614" s="373" t="s">
        <v>315</v>
      </c>
      <c r="P1614" s="364">
        <v>0</v>
      </c>
      <c r="Q1614" s="364">
        <v>2</v>
      </c>
      <c r="R1614" s="369">
        <v>2</v>
      </c>
      <c r="S1614" s="364">
        <v>3</v>
      </c>
      <c r="T1614" s="8"/>
      <c r="U1614" s="374">
        <v>15</v>
      </c>
      <c r="V1614" s="370">
        <v>21799101</v>
      </c>
      <c r="W1614" s="373" t="s">
        <v>195</v>
      </c>
      <c r="X1614" s="364" t="s">
        <v>315</v>
      </c>
      <c r="Y1614" s="364" t="s">
        <v>686</v>
      </c>
      <c r="Z1614" s="364"/>
      <c r="AA1614" s="364"/>
      <c r="AB1614" s="370"/>
      <c r="AC1614" s="364"/>
      <c r="AD1614" s="364" t="s">
        <v>846</v>
      </c>
      <c r="AE1614" s="370"/>
      <c r="AF1614" s="370"/>
      <c r="AG1614" s="370" t="s">
        <v>301</v>
      </c>
      <c r="AH1614" s="364">
        <v>4</v>
      </c>
      <c r="AI1614" s="364">
        <v>17</v>
      </c>
      <c r="AJ1614" s="364">
        <v>40</v>
      </c>
      <c r="AK1614" s="364">
        <v>19</v>
      </c>
      <c r="AL1614" s="364">
        <v>20</v>
      </c>
      <c r="AM1614" s="22">
        <f t="shared" si="775"/>
        <v>2</v>
      </c>
      <c r="AN1614" s="104">
        <f t="shared" si="769"/>
        <v>0.73611111111111116</v>
      </c>
      <c r="AO1614" s="104">
        <f t="shared" si="770"/>
        <v>0.80555555555555547</v>
      </c>
      <c r="AP1614" s="22" t="str" cm="1">
        <f t="array" ref="AP1614">IF(W1614="","",IF(SUMPRODUCT((W1614=$W$7:$W$2042)*(AH1614=$AH$7:$AH$2042)*(AN1614=$AN$7:$AN$2042)*(AO1614=$AO$7:$AO$2042)*(ROW($W$7:$W$2042)&lt;&gt;ROW(W1614))*((R1614=0)*($R$7:$R$2042&gt;0)+(R1614&gt;0)*($R$7:$R$2042=0)))&gt;0,"SALONES UNIDOS",IF(SUMPRODUCT((W1614=$W$7:$W$2042)*(AH1614=$AH$7:$AH$2042)*((AN1614&lt;$AO$7:$AO$2042)*(AO1614&gt;$AN$7:$AN$2042))*(ROW($W$7:$W$2042)&lt;&gt;ROW(W1614)))&gt;0,"Cruzado","Sin cruce")))</f>
        <v>Sin cruce</v>
      </c>
      <c r="AQ1614" s="22"/>
      <c r="AR1614" s="22"/>
      <c r="AS1614" s="104">
        <f t="shared" si="781"/>
        <v>0.73611111111111116</v>
      </c>
      <c r="AT1614" s="104">
        <f t="shared" si="782"/>
        <v>0.80555555555555547</v>
      </c>
      <c r="AU1614" s="362" t="str" cm="1">
        <f t="array" ref="AU1614">IF(AB1614="","",IF(SUMPRODUCT((AB1614=$AB$1559:$AB$1936)*(AH1614=$AH$1559:$AH$1936)*(AQ1614=$AQ$1559:$AQ$1936)*(AR1614=$AR$1559:$AR$1936)*(ROW($AB$1559:$AB$1936)&lt;&gt;ROW(AB1614))*((R1614=0)*($R$1559:$R$1936&gt;0)+(R1614&gt;0)*($R$1559:$R$1936=0)))&gt;0,"SALONES UNIDOS",IF(SUMPRODUCT((AB1614=$AB$1559:$AB$1936)*(AH1614=$AH$1559:$AH$1936)*((AQ1614&lt;$AR$1559:$AR$1936)*(AR1614&gt;$AQ$1559:$AQ$1936))*(ROW($AB$1559:$AB$1936)&lt;&gt;ROW(AB1614)))&gt;0,"Cruzado","Sin cruce")))</f>
        <v/>
      </c>
      <c r="AV1614" s="362" t="str" cm="1">
        <f t="array" ref="AV1614">IF(AD1614="","",IF(SUMPRODUCT((AD1614=$AD$1559:$AD$1936)*(AH1614=$AH$1559:$AH$1936)*(AS1614=$AS$1559:$AS$1936)*(AT1614=$AT$1559:$AT$1936)*(ROW($AD$1559:$AD$1936)&lt;&gt;ROW(AD1614))*((R1614=0)*($R$1559:$R$1936&gt;0)+(R1614&gt;0)*($R$1559:$R$1936=0)))&gt;0,"SALONES UNIDOS",IF(SUMPRODUCT((AD1614=$AD$1559:$AD$1936)*(AH1614=$AH$1559:$AH$1936)*((AS1614&lt;$AT$1559:$AT$1936)*(AT1614&gt;$AS$1559:$AS$1936))*(ROW($AD$1559:$AD$1936)&lt;&gt;ROW(AD1614)))&gt;0,"Cruzado","Sin cruce")))</f>
        <v>Sin cruce</v>
      </c>
      <c r="AW1614" s="104" t="str">
        <f t="shared" si="776"/>
        <v>MH4SUNAMPEA</v>
      </c>
      <c r="AX1614" s="104" t="str" cm="1">
        <f t="array" ref="AX1614">IF(AW1614="","",IF(SUMPRODUCT((AW1614=$AW$7:$AW$2042)*(AH1614=$AH$7:$AH$2042)*(AN1614=$AN$7:$AN$2042)*(AO1614=$AO$7:$AO$2042)*(ROW($AW$7:$AW$2042)&lt;&gt;ROW(AW1614))*((R1614=0)*($R$7:$R$2042&gt;0)+(R1614&gt;0)*($R$7:$R$2042=0)))&gt;0,"SALONES UNIDOS",IF(SUMPRODUCT((AW1614=$AW$7:$AW$2042)*(AH1614=$AH$7:$AH$2042)*((AN1614&lt;$AO$7:$AO$2042)*(AO1614&gt;$AN$7:$AN$2042))*(ROW($AW$7:$AW$2042)&lt;&gt;ROW(AW1614)))&gt;0,"Cruzado","Sin cruce")))</f>
        <v>Sin cruce</v>
      </c>
    </row>
    <row r="1615" spans="2:50" ht="19.8" hidden="1" customHeight="1" x14ac:dyDescent="0.25">
      <c r="B1615" s="494" t="s">
        <v>314</v>
      </c>
      <c r="C1615" s="364" t="s">
        <v>969</v>
      </c>
      <c r="D1615" s="364">
        <v>20261</v>
      </c>
      <c r="E1615" s="373" t="s">
        <v>302</v>
      </c>
      <c r="F1615" s="370" t="s">
        <v>291</v>
      </c>
      <c r="G1615" s="373" t="s">
        <v>292</v>
      </c>
      <c r="H1615" s="373">
        <v>4</v>
      </c>
      <c r="I1615" s="373" t="s">
        <v>278</v>
      </c>
      <c r="J1615" s="373" t="s">
        <v>278</v>
      </c>
      <c r="K1615" s="194" t="s">
        <v>335</v>
      </c>
      <c r="L1615" s="364" t="s">
        <v>820</v>
      </c>
      <c r="M1615" s="364" t="s">
        <v>324</v>
      </c>
      <c r="N1615" s="364" t="s">
        <v>318</v>
      </c>
      <c r="O1615" s="373" t="s">
        <v>321</v>
      </c>
      <c r="P1615" s="364">
        <v>2</v>
      </c>
      <c r="Q1615" s="364">
        <v>2</v>
      </c>
      <c r="R1615" s="369">
        <v>4</v>
      </c>
      <c r="S1615" s="364">
        <v>3</v>
      </c>
      <c r="T1615" s="8"/>
      <c r="U1615" s="374">
        <v>30</v>
      </c>
      <c r="V1615" s="370">
        <v>44467415</v>
      </c>
      <c r="W1615" s="373" t="s">
        <v>124</v>
      </c>
      <c r="X1615" s="364" t="s">
        <v>399</v>
      </c>
      <c r="Y1615" s="364" t="s">
        <v>683</v>
      </c>
      <c r="Z1615" s="364"/>
      <c r="AA1615" s="364"/>
      <c r="AB1615" s="370"/>
      <c r="AC1615" s="364"/>
      <c r="AD1615" s="369"/>
      <c r="AE1615" s="370"/>
      <c r="AF1615" s="370"/>
      <c r="AG1615" s="364" t="s">
        <v>319</v>
      </c>
      <c r="AH1615" s="364">
        <v>5</v>
      </c>
      <c r="AI1615" s="364">
        <v>8</v>
      </c>
      <c r="AJ1615" s="364">
        <v>30</v>
      </c>
      <c r="AK1615" s="364">
        <v>11</v>
      </c>
      <c r="AL1615" s="364">
        <v>50</v>
      </c>
      <c r="AM1615" s="22">
        <f t="shared" si="775"/>
        <v>4</v>
      </c>
      <c r="AN1615" s="104">
        <f t="shared" si="769"/>
        <v>0.35416666666666663</v>
      </c>
      <c r="AO1615" s="104">
        <f t="shared" si="770"/>
        <v>0.49305555555555552</v>
      </c>
      <c r="AP1615" s="22" t="str" cm="1">
        <f t="array" ref="AP1615">IF(W1615="","",IF(SUMPRODUCT((W1615=$W$7:$W$2042)*(AH1615=$AH$7:$AH$2042)*(AN1615=$AN$7:$AN$2042)*(AO1615=$AO$7:$AO$2042)*(ROW($W$7:$W$2042)&lt;&gt;ROW(W1615))*((R1615=0)*($R$7:$R$2042&gt;0)+(R1615&gt;0)*($R$7:$R$2042=0)))&gt;0,"SALONES UNIDOS",IF(SUMPRODUCT((W1615=$W$7:$W$2042)*(AH1615=$AH$7:$AH$2042)*((AN1615&lt;$AO$7:$AO$2042)*(AO1615&gt;$AN$7:$AN$2042))*(ROW($W$7:$W$2042)&lt;&gt;ROW(W1615)))&gt;0,"Cruzado","Sin cruce")))</f>
        <v>Sin cruce</v>
      </c>
      <c r="AQ1615" s="104"/>
      <c r="AR1615" s="104"/>
      <c r="AS1615" s="22"/>
      <c r="AT1615" s="22"/>
      <c r="AU1615" s="362" t="str" cm="1">
        <f t="array" ref="AU1615">IF(AB1615="","",IF(SUMPRODUCT((AB1615=$AB$1559:$AB$1936)*(AH1615=$AH$1559:$AH$1936)*(AQ1615=$AQ$1559:$AQ$1936)*(AR1615=$AR$1559:$AR$1936)*(ROW($AB$1559:$AB$1936)&lt;&gt;ROW(AB1615))*((R1615=0)*($R$1559:$R$1936&gt;0)+(R1615&gt;0)*($R$1559:$R$1936=0)))&gt;0,"SALONES UNIDOS",IF(SUMPRODUCT((AB1615=$AB$1559:$AB$1936)*(AH1615=$AH$1559:$AH$1936)*((AQ1615&lt;$AR$1559:$AR$1936)*(AR1615&gt;$AQ$1559:$AQ$1936))*(ROW($AB$1559:$AB$1936)&lt;&gt;ROW(AB1615)))&gt;0,"Cruzado","Sin cruce")))</f>
        <v/>
      </c>
      <c r="AV1615" s="362" t="str" cm="1">
        <f t="array" ref="AV1615">IF(AD1615="","",IF(SUMPRODUCT((AD1615=$AD$1559:$AD$1936)*(AH1615=$AH$1559:$AH$1936)*(AS1615=$AS$1559:$AS$1936)*(AT1615=$AT$1559:$AT$1936)*(ROW($AD$1559:$AD$1936)&lt;&gt;ROW(AD1615))*((R1615=0)*($R$1559:$R$1936&gt;0)+(R1615&gt;0)*($R$1559:$R$1936=0)))&gt;0,"SALONES UNIDOS",IF(SUMPRODUCT((AD1615=$AD$1559:$AD$1936)*(AH1615=$AH$1559:$AH$1936)*((AS1615&lt;$AT$1559:$AT$1936)*(AT1615&gt;$AS$1559:$AS$1936))*(ROW($AD$1559:$AD$1936)&lt;&gt;ROW(AD1615)))&gt;0,"Cruzado","Sin cruce")))</f>
        <v/>
      </c>
      <c r="AW1615" s="104" t="str">
        <f t="shared" si="776"/>
        <v>MH4SUNAMPEA</v>
      </c>
      <c r="AX1615" s="104" t="str" cm="1">
        <f t="array" ref="AX1615">IF(AW1615="","",IF(SUMPRODUCT((AW1615=$AW$7:$AW$2042)*(AH1615=$AH$7:$AH$2042)*(AN1615=$AN$7:$AN$2042)*(AO1615=$AO$7:$AO$2042)*(ROW($AW$7:$AW$2042)&lt;&gt;ROW(AW1615))*((R1615=0)*($R$7:$R$2042&gt;0)+(R1615&gt;0)*($R$7:$R$2042=0)))&gt;0,"SALONES UNIDOS",IF(SUMPRODUCT((AW1615=$AW$7:$AW$2042)*(AH1615=$AH$7:$AH$2042)*((AN1615&lt;$AO$7:$AO$2042)*(AO1615&gt;$AN$7:$AN$2042))*(ROW($AW$7:$AW$2042)&lt;&gt;ROW(AW1615)))&gt;0,"Cruzado","Sin cruce")))</f>
        <v>Sin cruce</v>
      </c>
    </row>
    <row r="1616" spans="2:50" ht="19.8" hidden="1" customHeight="1" x14ac:dyDescent="0.25">
      <c r="B1616" s="494" t="s">
        <v>314</v>
      </c>
      <c r="C1616" s="364" t="s">
        <v>969</v>
      </c>
      <c r="D1616" s="364">
        <v>20261</v>
      </c>
      <c r="E1616" s="373" t="s">
        <v>302</v>
      </c>
      <c r="F1616" s="370" t="s">
        <v>291</v>
      </c>
      <c r="G1616" s="373" t="s">
        <v>292</v>
      </c>
      <c r="H1616" s="373">
        <v>4</v>
      </c>
      <c r="I1616" s="373" t="s">
        <v>278</v>
      </c>
      <c r="J1616" s="373" t="s">
        <v>278</v>
      </c>
      <c r="K1616" s="194" t="s">
        <v>330</v>
      </c>
      <c r="L1616" s="364" t="s">
        <v>405</v>
      </c>
      <c r="M1616" s="364" t="s">
        <v>324</v>
      </c>
      <c r="N1616" s="364" t="s">
        <v>318</v>
      </c>
      <c r="O1616" s="373" t="s">
        <v>315</v>
      </c>
      <c r="P1616" s="364">
        <v>2</v>
      </c>
      <c r="Q1616" s="364">
        <v>0</v>
      </c>
      <c r="R1616" s="369">
        <v>2</v>
      </c>
      <c r="S1616" s="364">
        <v>4</v>
      </c>
      <c r="T1616" s="8"/>
      <c r="U1616" s="374">
        <v>30</v>
      </c>
      <c r="V1616" s="370">
        <v>73869304</v>
      </c>
      <c r="W1616" s="373" t="s">
        <v>884</v>
      </c>
      <c r="X1616" s="364" t="s">
        <v>315</v>
      </c>
      <c r="Y1616" s="364"/>
      <c r="Z1616" s="364"/>
      <c r="AA1616" s="364"/>
      <c r="AB1616" s="364" t="s">
        <v>570</v>
      </c>
      <c r="AC1616" s="364"/>
      <c r="AD1616" s="369"/>
      <c r="AE1616" s="370"/>
      <c r="AF1616" s="370"/>
      <c r="AG1616" s="364" t="s">
        <v>559</v>
      </c>
      <c r="AH1616" s="364">
        <v>2</v>
      </c>
      <c r="AI1616" s="364">
        <v>8</v>
      </c>
      <c r="AJ1616" s="364">
        <v>30</v>
      </c>
      <c r="AK1616" s="364">
        <v>10</v>
      </c>
      <c r="AL1616" s="364">
        <v>10</v>
      </c>
      <c r="AM1616" s="22">
        <f t="shared" si="775"/>
        <v>2</v>
      </c>
      <c r="AN1616" s="104">
        <f t="shared" si="769"/>
        <v>0.35416666666666663</v>
      </c>
      <c r="AO1616" s="104">
        <f t="shared" si="770"/>
        <v>0.4236111111111111</v>
      </c>
      <c r="AP1616" s="22" t="str" cm="1">
        <f t="array" ref="AP1616">IF(W1616="","",IF(SUMPRODUCT((W1616=$W$7:$W$2042)*(AH1616=$AH$7:$AH$2042)*(AN1616=$AN$7:$AN$2042)*(AO1616=$AO$7:$AO$2042)*(ROW($W$7:$W$2042)&lt;&gt;ROW(W1616))*((R1616=0)*($R$7:$R$2042&gt;0)+(R1616&gt;0)*($R$7:$R$2042=0)))&gt;0,"SALONES UNIDOS",IF(SUMPRODUCT((W1616=$W$7:$W$2042)*(AH1616=$AH$7:$AH$2042)*((AN1616&lt;$AO$7:$AO$2042)*(AO1616&gt;$AN$7:$AN$2042))*(ROW($W$7:$W$2042)&lt;&gt;ROW(W1616)))&gt;0,"Cruzado","Sin cruce")))</f>
        <v>Sin cruce</v>
      </c>
      <c r="AQ1616" s="104">
        <f>AN1616</f>
        <v>0.35416666666666663</v>
      </c>
      <c r="AR1616" s="104">
        <f>AO1616</f>
        <v>0.4236111111111111</v>
      </c>
      <c r="AS1616" s="22"/>
      <c r="AT1616" s="22"/>
      <c r="AU1616" s="362" t="str" cm="1">
        <f t="array" ref="AU1616">IF(AB1616="","",IF(SUMPRODUCT((AB1616=$AB$1559:$AB$1936)*(AH1616=$AH$1559:$AH$1936)*(AQ1616=$AQ$1559:$AQ$1936)*(AR1616=$AR$1559:$AR$1936)*(ROW($AB$1559:$AB$1936)&lt;&gt;ROW(AB1616))*((R1616=0)*($R$1559:$R$1936&gt;0)+(R1616&gt;0)*($R$1559:$R$1936=0)))&gt;0,"SALONES UNIDOS",IF(SUMPRODUCT((AB1616=$AB$1559:$AB$1936)*(AH1616=$AH$1559:$AH$1936)*((AQ1616&lt;$AR$1559:$AR$1936)*(AR1616&gt;$AQ$1559:$AQ$1936))*(ROW($AB$1559:$AB$1936)&lt;&gt;ROW(AB1616)))&gt;0,"Cruzado","Sin cruce")))</f>
        <v>Sin cruce</v>
      </c>
      <c r="AV1616" s="362" t="str" cm="1">
        <f t="array" ref="AV1616">IF(AD1616="","",IF(SUMPRODUCT((AD1616=$AD$1559:$AD$1936)*(AH1616=$AH$1559:$AH$1936)*(AS1616=$AS$1559:$AS$1936)*(AT1616=$AT$1559:$AT$1936)*(ROW($AD$1559:$AD$1936)&lt;&gt;ROW(AD1616))*((R1616=0)*($R$1559:$R$1936&gt;0)+(R1616&gt;0)*($R$1559:$R$1936=0)))&gt;0,"SALONES UNIDOS",IF(SUMPRODUCT((AD1616=$AD$1559:$AD$1936)*(AH1616=$AH$1559:$AH$1936)*((AS1616&lt;$AT$1559:$AT$1936)*(AT1616&gt;$AS$1559:$AS$1936))*(ROW($AD$1559:$AD$1936)&lt;&gt;ROW(AD1616)))&gt;0,"Cruzado","Sin cruce")))</f>
        <v/>
      </c>
      <c r="AW1616" s="104" t="str">
        <f t="shared" si="776"/>
        <v>MH4SUNAMPEA</v>
      </c>
      <c r="AX1616" s="104" t="str" cm="1">
        <f t="array" ref="AX1616">IF(AW1616="","",IF(SUMPRODUCT((AW1616=$AW$7:$AW$2042)*(AH1616=$AH$7:$AH$2042)*(AN1616=$AN$7:$AN$2042)*(AO1616=$AO$7:$AO$2042)*(ROW($AW$7:$AW$2042)&lt;&gt;ROW(AW1616))*((R1616=0)*($R$7:$R$2042&gt;0)+(R1616&gt;0)*($R$7:$R$2042=0)))&gt;0,"SALONES UNIDOS",IF(SUMPRODUCT((AW1616=$AW$7:$AW$2042)*(AH1616=$AH$7:$AH$2042)*((AN1616&lt;$AO$7:$AO$2042)*(AO1616&gt;$AN$7:$AN$2042))*(ROW($AW$7:$AW$2042)&lt;&gt;ROW(AW1616)))&gt;0,"Cruzado","Sin cruce")))</f>
        <v>Sin cruce</v>
      </c>
    </row>
    <row r="1617" spans="2:50" ht="19.8" hidden="1" customHeight="1" x14ac:dyDescent="0.25">
      <c r="B1617" s="494" t="s">
        <v>314</v>
      </c>
      <c r="C1617" s="364" t="s">
        <v>969</v>
      </c>
      <c r="D1617" s="364">
        <v>20261</v>
      </c>
      <c r="E1617" s="373" t="s">
        <v>302</v>
      </c>
      <c r="F1617" s="370" t="s">
        <v>291</v>
      </c>
      <c r="G1617" s="373" t="s">
        <v>292</v>
      </c>
      <c r="H1617" s="373">
        <v>4</v>
      </c>
      <c r="I1617" s="373" t="s">
        <v>552</v>
      </c>
      <c r="J1617" s="373" t="s">
        <v>278</v>
      </c>
      <c r="K1617" s="194" t="s">
        <v>330</v>
      </c>
      <c r="L1617" s="364" t="s">
        <v>405</v>
      </c>
      <c r="M1617" s="364" t="s">
        <v>324</v>
      </c>
      <c r="N1617" s="364" t="s">
        <v>318</v>
      </c>
      <c r="O1617" s="373" t="s">
        <v>315</v>
      </c>
      <c r="P1617" s="364">
        <v>0</v>
      </c>
      <c r="Q1617" s="364">
        <v>4</v>
      </c>
      <c r="R1617" s="369">
        <v>4</v>
      </c>
      <c r="S1617" s="364">
        <v>4</v>
      </c>
      <c r="T1617" s="8"/>
      <c r="U1617" s="374">
        <v>15</v>
      </c>
      <c r="V1617" s="370">
        <v>73869304</v>
      </c>
      <c r="W1617" s="373" t="s">
        <v>884</v>
      </c>
      <c r="X1617" s="364" t="s">
        <v>315</v>
      </c>
      <c r="Y1617" s="364"/>
      <c r="Z1617" s="364"/>
      <c r="AA1617" s="364"/>
      <c r="AB1617" s="370"/>
      <c r="AC1617" s="364"/>
      <c r="AD1617" s="364" t="s">
        <v>885</v>
      </c>
      <c r="AE1617" s="370"/>
      <c r="AF1617" s="370"/>
      <c r="AG1617" s="370" t="s">
        <v>301</v>
      </c>
      <c r="AH1617" s="364">
        <v>2</v>
      </c>
      <c r="AI1617" s="364">
        <v>10</v>
      </c>
      <c r="AJ1617" s="364">
        <v>10</v>
      </c>
      <c r="AK1617" s="364">
        <v>13</v>
      </c>
      <c r="AL1617" s="364">
        <v>30</v>
      </c>
      <c r="AM1617" s="22">
        <f t="shared" si="775"/>
        <v>4</v>
      </c>
      <c r="AN1617" s="104">
        <f t="shared" si="769"/>
        <v>0.4236111111111111</v>
      </c>
      <c r="AO1617" s="104">
        <f t="shared" si="770"/>
        <v>0.5625</v>
      </c>
      <c r="AP1617" s="22" t="str" cm="1">
        <f t="array" ref="AP1617">IF(W1617="","",IF(SUMPRODUCT((W1617=$W$7:$W$2042)*(AH1617=$AH$7:$AH$2042)*(AN1617=$AN$7:$AN$2042)*(AO1617=$AO$7:$AO$2042)*(ROW($W$7:$W$2042)&lt;&gt;ROW(W1617))*((R1617=0)*($R$7:$R$2042&gt;0)+(R1617&gt;0)*($R$7:$R$2042=0)))&gt;0,"SALONES UNIDOS",IF(SUMPRODUCT((W1617=$W$7:$W$2042)*(AH1617=$AH$7:$AH$2042)*((AN1617&lt;$AO$7:$AO$2042)*(AO1617&gt;$AN$7:$AN$2042))*(ROW($W$7:$W$2042)&lt;&gt;ROW(W1617)))&gt;0,"Cruzado","Sin cruce")))</f>
        <v>Sin cruce</v>
      </c>
      <c r="AQ1617" s="22"/>
      <c r="AR1617" s="22"/>
      <c r="AS1617" s="104">
        <f t="shared" ref="AS1617:AS1618" si="783">AN1617</f>
        <v>0.4236111111111111</v>
      </c>
      <c r="AT1617" s="104">
        <f t="shared" ref="AT1617:AT1618" si="784">AO1617</f>
        <v>0.5625</v>
      </c>
      <c r="AU1617" s="362" t="str" cm="1">
        <f t="array" ref="AU1617">IF(AB1617="","",IF(SUMPRODUCT((AB1617=$AB$1559:$AB$1936)*(AH1617=$AH$1559:$AH$1936)*(AQ1617=$AQ$1559:$AQ$1936)*(AR1617=$AR$1559:$AR$1936)*(ROW($AB$1559:$AB$1936)&lt;&gt;ROW(AB1617))*((R1617=0)*($R$1559:$R$1936&gt;0)+(R1617&gt;0)*($R$1559:$R$1936=0)))&gt;0,"SALONES UNIDOS",IF(SUMPRODUCT((AB1617=$AB$1559:$AB$1936)*(AH1617=$AH$1559:$AH$1936)*((AQ1617&lt;$AR$1559:$AR$1936)*(AR1617&gt;$AQ$1559:$AQ$1936))*(ROW($AB$1559:$AB$1936)&lt;&gt;ROW(AB1617)))&gt;0,"Cruzado","Sin cruce")))</f>
        <v/>
      </c>
      <c r="AV1617" s="362" t="str" cm="1">
        <f t="array" ref="AV1617">IF(AD1617="","",IF(SUMPRODUCT((AD1617=$AD$1559:$AD$1936)*(AH1617=$AH$1559:$AH$1936)*(AS1617=$AS$1559:$AS$1936)*(AT1617=$AT$1559:$AT$1936)*(ROW($AD$1559:$AD$1936)&lt;&gt;ROW(AD1617))*((R1617=0)*($R$1559:$R$1936&gt;0)+(R1617&gt;0)*($R$1559:$R$1936=0)))&gt;0,"SALONES UNIDOS",IF(SUMPRODUCT((AD1617=$AD$1559:$AD$1936)*(AH1617=$AH$1559:$AH$1936)*((AS1617&lt;$AT$1559:$AT$1936)*(AT1617&gt;$AS$1559:$AS$1936))*(ROW($AD$1559:$AD$1936)&lt;&gt;ROW(AD1617)))&gt;0,"Cruzado","Sin cruce")))</f>
        <v>Sin cruce</v>
      </c>
      <c r="AW1617" s="104" t="str">
        <f t="shared" si="776"/>
        <v>MH4SUNAMPEA</v>
      </c>
      <c r="AX1617" s="104" t="str" cm="1">
        <f t="array" ref="AX1617">IF(AW1617="","",IF(SUMPRODUCT((AW1617=$AW$7:$AW$2042)*(AH1617=$AH$7:$AH$2042)*(AN1617=$AN$7:$AN$2042)*(AO1617=$AO$7:$AO$2042)*(ROW($AW$7:$AW$2042)&lt;&gt;ROW(AW1617))*((R1617=0)*($R$7:$R$2042&gt;0)+(R1617&gt;0)*($R$7:$R$2042=0)))&gt;0,"SALONES UNIDOS",IF(SUMPRODUCT((AW1617=$AW$7:$AW$2042)*(AH1617=$AH$7:$AH$2042)*((AN1617&lt;$AO$7:$AO$2042)*(AO1617&gt;$AN$7:$AN$2042))*(ROW($AW$7:$AW$2042)&lt;&gt;ROW(AW1617)))&gt;0,"Cruzado","Sin cruce")))</f>
        <v>Sin cruce</v>
      </c>
    </row>
    <row r="1618" spans="2:50" ht="19.8" hidden="1" customHeight="1" x14ac:dyDescent="0.25">
      <c r="B1618" s="494" t="s">
        <v>314</v>
      </c>
      <c r="C1618" s="364" t="s">
        <v>969</v>
      </c>
      <c r="D1618" s="364">
        <v>20261</v>
      </c>
      <c r="E1618" s="373" t="s">
        <v>302</v>
      </c>
      <c r="F1618" s="370" t="s">
        <v>291</v>
      </c>
      <c r="G1618" s="373" t="s">
        <v>292</v>
      </c>
      <c r="H1618" s="373">
        <v>4</v>
      </c>
      <c r="I1618" s="373" t="s">
        <v>560</v>
      </c>
      <c r="J1618" s="373" t="s">
        <v>278</v>
      </c>
      <c r="K1618" s="194" t="s">
        <v>330</v>
      </c>
      <c r="L1618" s="364" t="s">
        <v>405</v>
      </c>
      <c r="M1618" s="364" t="s">
        <v>324</v>
      </c>
      <c r="N1618" s="364" t="s">
        <v>318</v>
      </c>
      <c r="O1618" s="373" t="s">
        <v>315</v>
      </c>
      <c r="P1618" s="364">
        <v>0</v>
      </c>
      <c r="Q1618" s="364">
        <v>4</v>
      </c>
      <c r="R1618" s="369">
        <v>4</v>
      </c>
      <c r="S1618" s="364">
        <v>4</v>
      </c>
      <c r="T1618" s="8"/>
      <c r="U1618" s="374">
        <v>15</v>
      </c>
      <c r="V1618" s="370">
        <v>73869304</v>
      </c>
      <c r="W1618" s="373" t="s">
        <v>884</v>
      </c>
      <c r="X1618" s="364" t="s">
        <v>315</v>
      </c>
      <c r="Y1618" s="364"/>
      <c r="Z1618" s="364"/>
      <c r="AA1618" s="364"/>
      <c r="AB1618" s="370"/>
      <c r="AC1618" s="364"/>
      <c r="AD1618" s="364" t="s">
        <v>885</v>
      </c>
      <c r="AE1618" s="370"/>
      <c r="AF1618" s="370"/>
      <c r="AG1618" s="370" t="s">
        <v>301</v>
      </c>
      <c r="AH1618" s="364">
        <v>2</v>
      </c>
      <c r="AI1618" s="364">
        <v>14</v>
      </c>
      <c r="AJ1618" s="364">
        <v>20</v>
      </c>
      <c r="AK1618" s="364">
        <v>17</v>
      </c>
      <c r="AL1618" s="364">
        <v>40</v>
      </c>
      <c r="AM1618" s="22">
        <f t="shared" si="775"/>
        <v>4</v>
      </c>
      <c r="AN1618" s="104">
        <f t="shared" si="769"/>
        <v>0.59722222222222221</v>
      </c>
      <c r="AO1618" s="104">
        <f t="shared" si="770"/>
        <v>0.73611111111111116</v>
      </c>
      <c r="AP1618" s="22" t="str" cm="1">
        <f t="array" ref="AP1618">IF(W1618="","",IF(SUMPRODUCT((W1618=$W$7:$W$2042)*(AH1618=$AH$7:$AH$2042)*(AN1618=$AN$7:$AN$2042)*(AO1618=$AO$7:$AO$2042)*(ROW($W$7:$W$2042)&lt;&gt;ROW(W1618))*((R1618=0)*($R$7:$R$2042&gt;0)+(R1618&gt;0)*($R$7:$R$2042=0)))&gt;0,"SALONES UNIDOS",IF(SUMPRODUCT((W1618=$W$7:$W$2042)*(AH1618=$AH$7:$AH$2042)*((AN1618&lt;$AO$7:$AO$2042)*(AO1618&gt;$AN$7:$AN$2042))*(ROW($W$7:$W$2042)&lt;&gt;ROW(W1618)))&gt;0,"Cruzado","Sin cruce")))</f>
        <v>Sin cruce</v>
      </c>
      <c r="AQ1618" s="22"/>
      <c r="AR1618" s="22"/>
      <c r="AS1618" s="104">
        <f t="shared" si="783"/>
        <v>0.59722222222222221</v>
      </c>
      <c r="AT1618" s="104">
        <f t="shared" si="784"/>
        <v>0.73611111111111116</v>
      </c>
      <c r="AU1618" s="362" t="str" cm="1">
        <f t="array" ref="AU1618">IF(AB1618="","",IF(SUMPRODUCT((AB1618=$AB$1559:$AB$1936)*(AH1618=$AH$1559:$AH$1936)*(AQ1618=$AQ$1559:$AQ$1936)*(AR1618=$AR$1559:$AR$1936)*(ROW($AB$1559:$AB$1936)&lt;&gt;ROW(AB1618))*((R1618=0)*($R$1559:$R$1936&gt;0)+(R1618&gt;0)*($R$1559:$R$1936=0)))&gt;0,"SALONES UNIDOS",IF(SUMPRODUCT((AB1618=$AB$1559:$AB$1936)*(AH1618=$AH$1559:$AH$1936)*((AQ1618&lt;$AR$1559:$AR$1936)*(AR1618&gt;$AQ$1559:$AQ$1936))*(ROW($AB$1559:$AB$1936)&lt;&gt;ROW(AB1618)))&gt;0,"Cruzado","Sin cruce")))</f>
        <v/>
      </c>
      <c r="AV1618" s="362" t="str" cm="1">
        <f t="array" ref="AV1618">IF(AD1618="","",IF(SUMPRODUCT((AD1618=$AD$1559:$AD$1936)*(AH1618=$AH$1559:$AH$1936)*(AS1618=$AS$1559:$AS$1936)*(AT1618=$AT$1559:$AT$1936)*(ROW($AD$1559:$AD$1936)&lt;&gt;ROW(AD1618))*((R1618=0)*($R$1559:$R$1936&gt;0)+(R1618&gt;0)*($R$1559:$R$1936=0)))&gt;0,"SALONES UNIDOS",IF(SUMPRODUCT((AD1618=$AD$1559:$AD$1936)*(AH1618=$AH$1559:$AH$1936)*((AS1618&lt;$AT$1559:$AT$1936)*(AT1618&gt;$AS$1559:$AS$1936))*(ROW($AD$1559:$AD$1936)&lt;&gt;ROW(AD1618)))&gt;0,"Cruzado","Sin cruce")))</f>
        <v>Sin cruce</v>
      </c>
      <c r="AW1618" s="104" t="str">
        <f t="shared" si="776"/>
        <v>MH4SUNAMPEA</v>
      </c>
      <c r="AX1618" s="104" t="str" cm="1">
        <f t="array" ref="AX1618">IF(AW1618="","",IF(SUMPRODUCT((AW1618=$AW$7:$AW$2042)*(AH1618=$AH$7:$AH$2042)*(AN1618=$AN$7:$AN$2042)*(AO1618=$AO$7:$AO$2042)*(ROW($AW$7:$AW$2042)&lt;&gt;ROW(AW1618))*((R1618=0)*($R$7:$R$2042&gt;0)+(R1618&gt;0)*($R$7:$R$2042=0)))&gt;0,"SALONES UNIDOS",IF(SUMPRODUCT((AW1618=$AW$7:$AW$2042)*(AH1618=$AH$7:$AH$2042)*((AN1618&lt;$AO$7:$AO$2042)*(AO1618&gt;$AN$7:$AN$2042))*(ROW($AW$7:$AW$2042)&lt;&gt;ROW(AW1618)))&gt;0,"Cruzado","Sin cruce")))</f>
        <v>Sin cruce</v>
      </c>
    </row>
    <row r="1619" spans="2:50" ht="19.8" hidden="1" customHeight="1" x14ac:dyDescent="0.25">
      <c r="B1619" s="494" t="s">
        <v>314</v>
      </c>
      <c r="C1619" s="364" t="s">
        <v>969</v>
      </c>
      <c r="D1619" s="364">
        <v>20261</v>
      </c>
      <c r="E1619" s="373" t="s">
        <v>302</v>
      </c>
      <c r="F1619" s="370" t="s">
        <v>291</v>
      </c>
      <c r="G1619" s="373" t="s">
        <v>292</v>
      </c>
      <c r="H1619" s="373">
        <v>4</v>
      </c>
      <c r="I1619" s="373" t="s">
        <v>278</v>
      </c>
      <c r="J1619" s="373" t="s">
        <v>278</v>
      </c>
      <c r="K1619" s="194" t="s">
        <v>332</v>
      </c>
      <c r="L1619" s="364" t="s">
        <v>822</v>
      </c>
      <c r="M1619" s="364" t="s">
        <v>324</v>
      </c>
      <c r="N1619" s="364" t="s">
        <v>318</v>
      </c>
      <c r="O1619" s="373" t="s">
        <v>315</v>
      </c>
      <c r="P1619" s="364">
        <v>3</v>
      </c>
      <c r="Q1619" s="364">
        <v>0</v>
      </c>
      <c r="R1619" s="369">
        <v>3</v>
      </c>
      <c r="S1619" s="364">
        <v>6</v>
      </c>
      <c r="T1619" s="8"/>
      <c r="U1619" s="374">
        <v>30</v>
      </c>
      <c r="V1619" s="370">
        <v>43036474</v>
      </c>
      <c r="W1619" s="373" t="s">
        <v>50</v>
      </c>
      <c r="X1619" s="364" t="s">
        <v>315</v>
      </c>
      <c r="Y1619" s="364"/>
      <c r="Z1619" s="364"/>
      <c r="AA1619" s="364"/>
      <c r="AB1619" s="364" t="s">
        <v>570</v>
      </c>
      <c r="AC1619" s="364"/>
      <c r="AD1619" s="369"/>
      <c r="AE1619" s="370"/>
      <c r="AF1619" s="370"/>
      <c r="AG1619" s="370" t="s">
        <v>559</v>
      </c>
      <c r="AH1619" s="364">
        <v>1</v>
      </c>
      <c r="AI1619" s="364">
        <v>8</v>
      </c>
      <c r="AJ1619" s="364">
        <v>30</v>
      </c>
      <c r="AK1619" s="364">
        <v>11</v>
      </c>
      <c r="AL1619" s="364">
        <v>0</v>
      </c>
      <c r="AM1619" s="22">
        <f t="shared" si="775"/>
        <v>3</v>
      </c>
      <c r="AN1619" s="104">
        <f t="shared" si="769"/>
        <v>0.35416666666666663</v>
      </c>
      <c r="AO1619" s="104">
        <f t="shared" si="770"/>
        <v>0.45833333333333331</v>
      </c>
      <c r="AP1619" s="22" t="str" cm="1">
        <f t="array" ref="AP1619">IF(W1619="","",IF(SUMPRODUCT((W1619=$W$7:$W$2042)*(AH1619=$AH$7:$AH$2042)*(AN1619=$AN$7:$AN$2042)*(AO1619=$AO$7:$AO$2042)*(ROW($W$7:$W$2042)&lt;&gt;ROW(W1619))*((R1619=0)*($R$7:$R$2042&gt;0)+(R1619&gt;0)*($R$7:$R$2042=0)))&gt;0,"SALONES UNIDOS",IF(SUMPRODUCT((W1619=$W$7:$W$2042)*(AH1619=$AH$7:$AH$2042)*((AN1619&lt;$AO$7:$AO$2042)*(AO1619&gt;$AN$7:$AN$2042))*(ROW($W$7:$W$2042)&lt;&gt;ROW(W1619)))&gt;0,"Cruzado","Sin cruce")))</f>
        <v>Sin cruce</v>
      </c>
      <c r="AQ1619" s="104">
        <f>AN1619</f>
        <v>0.35416666666666663</v>
      </c>
      <c r="AR1619" s="104">
        <f>AO1619</f>
        <v>0.45833333333333331</v>
      </c>
      <c r="AS1619" s="22"/>
      <c r="AT1619" s="22"/>
      <c r="AU1619" s="362" t="str" cm="1">
        <f t="array" ref="AU1619">IF(AB1619="","",IF(SUMPRODUCT((AB1619=$AB$1559:$AB$1936)*(AH1619=$AH$1559:$AH$1936)*(AQ1619=$AQ$1559:$AQ$1936)*(AR1619=$AR$1559:$AR$1936)*(ROW($AB$1559:$AB$1936)&lt;&gt;ROW(AB1619))*((R1619=0)*($R$1559:$R$1936&gt;0)+(R1619&gt;0)*($R$1559:$R$1936=0)))&gt;0,"SALONES UNIDOS",IF(SUMPRODUCT((AB1619=$AB$1559:$AB$1936)*(AH1619=$AH$1559:$AH$1936)*((AQ1619&lt;$AR$1559:$AR$1936)*(AR1619&gt;$AQ$1559:$AQ$1936))*(ROW($AB$1559:$AB$1936)&lt;&gt;ROW(AB1619)))&gt;0,"Cruzado","Sin cruce")))</f>
        <v>Sin cruce</v>
      </c>
      <c r="AV1619" s="362" t="str" cm="1">
        <f t="array" ref="AV1619">IF(AD1619="","",IF(SUMPRODUCT((AD1619=$AD$1559:$AD$1936)*(AH1619=$AH$1559:$AH$1936)*(AS1619=$AS$1559:$AS$1936)*(AT1619=$AT$1559:$AT$1936)*(ROW($AD$1559:$AD$1936)&lt;&gt;ROW(AD1619))*((R1619=0)*($R$1559:$R$1936&gt;0)+(R1619&gt;0)*($R$1559:$R$1936=0)))&gt;0,"SALONES UNIDOS",IF(SUMPRODUCT((AD1619=$AD$1559:$AD$1936)*(AH1619=$AH$1559:$AH$1936)*((AS1619&lt;$AT$1559:$AT$1936)*(AT1619&gt;$AS$1559:$AS$1936))*(ROW($AD$1559:$AD$1936)&lt;&gt;ROW(AD1619)))&gt;0,"Cruzado","Sin cruce")))</f>
        <v/>
      </c>
      <c r="AW1619" s="104" t="str">
        <f t="shared" si="776"/>
        <v>MH4SUNAMPEA</v>
      </c>
      <c r="AX1619" s="104" t="str" cm="1">
        <f t="array" ref="AX1619">IF(AW1619="","",IF(SUMPRODUCT((AW1619=$AW$7:$AW$2042)*(AH1619=$AH$7:$AH$2042)*(AN1619=$AN$7:$AN$2042)*(AO1619=$AO$7:$AO$2042)*(ROW($AW$7:$AW$2042)&lt;&gt;ROW(AW1619))*((R1619=0)*($R$7:$R$2042&gt;0)+(R1619&gt;0)*($R$7:$R$2042=0)))&gt;0,"SALONES UNIDOS",IF(SUMPRODUCT((AW1619=$AW$7:$AW$2042)*(AH1619=$AH$7:$AH$2042)*((AN1619&lt;$AO$7:$AO$2042)*(AO1619&gt;$AN$7:$AN$2042))*(ROW($AW$7:$AW$2042)&lt;&gt;ROW(AW1619)))&gt;0,"Cruzado","Sin cruce")))</f>
        <v>Sin cruce</v>
      </c>
    </row>
    <row r="1620" spans="2:50" ht="19.8" hidden="1" customHeight="1" x14ac:dyDescent="0.25">
      <c r="B1620" s="494" t="s">
        <v>314</v>
      </c>
      <c r="C1620" s="364" t="s">
        <v>969</v>
      </c>
      <c r="D1620" s="364">
        <v>20261</v>
      </c>
      <c r="E1620" s="373" t="s">
        <v>302</v>
      </c>
      <c r="F1620" s="370" t="s">
        <v>291</v>
      </c>
      <c r="G1620" s="373" t="s">
        <v>292</v>
      </c>
      <c r="H1620" s="373">
        <v>4</v>
      </c>
      <c r="I1620" s="373" t="s">
        <v>552</v>
      </c>
      <c r="J1620" s="373" t="s">
        <v>278</v>
      </c>
      <c r="K1620" s="194" t="s">
        <v>332</v>
      </c>
      <c r="L1620" s="364" t="s">
        <v>822</v>
      </c>
      <c r="M1620" s="364" t="s">
        <v>324</v>
      </c>
      <c r="N1620" s="364" t="s">
        <v>318</v>
      </c>
      <c r="O1620" s="373" t="s">
        <v>315</v>
      </c>
      <c r="P1620" s="364">
        <v>0</v>
      </c>
      <c r="Q1620" s="364">
        <v>6</v>
      </c>
      <c r="R1620" s="369">
        <v>6</v>
      </c>
      <c r="S1620" s="364">
        <v>6</v>
      </c>
      <c r="T1620" s="8"/>
      <c r="U1620" s="374">
        <v>15</v>
      </c>
      <c r="V1620" s="370">
        <v>43036474</v>
      </c>
      <c r="W1620" s="373" t="s">
        <v>50</v>
      </c>
      <c r="X1620" s="364" t="s">
        <v>315</v>
      </c>
      <c r="Y1620" s="364"/>
      <c r="Z1620" s="364"/>
      <c r="AA1620" s="364"/>
      <c r="AB1620" s="370"/>
      <c r="AC1620" s="364"/>
      <c r="AD1620" s="364" t="s">
        <v>882</v>
      </c>
      <c r="AE1620" s="370"/>
      <c r="AF1620" s="370"/>
      <c r="AG1620" s="370" t="s">
        <v>301</v>
      </c>
      <c r="AH1620" s="364">
        <v>1</v>
      </c>
      <c r="AI1620" s="364">
        <v>11</v>
      </c>
      <c r="AJ1620" s="364">
        <v>0</v>
      </c>
      <c r="AK1620" s="364">
        <v>16</v>
      </c>
      <c r="AL1620" s="364">
        <v>0</v>
      </c>
      <c r="AM1620" s="22">
        <f t="shared" si="775"/>
        <v>6</v>
      </c>
      <c r="AN1620" s="104">
        <f t="shared" si="769"/>
        <v>0.45833333333333331</v>
      </c>
      <c r="AO1620" s="104">
        <f t="shared" si="770"/>
        <v>0.66666666666666663</v>
      </c>
      <c r="AP1620" s="22" t="str" cm="1">
        <f t="array" ref="AP1620">IF(W1620="","",IF(SUMPRODUCT((W1620=$W$7:$W$2042)*(AH1620=$AH$7:$AH$2042)*(AN1620=$AN$7:$AN$2042)*(AO1620=$AO$7:$AO$2042)*(ROW($W$7:$W$2042)&lt;&gt;ROW(W1620))*((R1620=0)*($R$7:$R$2042&gt;0)+(R1620&gt;0)*($R$7:$R$2042=0)))&gt;0,"SALONES UNIDOS",IF(SUMPRODUCT((W1620=$W$7:$W$2042)*(AH1620=$AH$7:$AH$2042)*((AN1620&lt;$AO$7:$AO$2042)*(AO1620&gt;$AN$7:$AN$2042))*(ROW($W$7:$W$2042)&lt;&gt;ROW(W1620)))&gt;0,"Cruzado","Sin cruce")))</f>
        <v>Sin cruce</v>
      </c>
      <c r="AQ1620" s="22"/>
      <c r="AR1620" s="22"/>
      <c r="AS1620" s="104">
        <f t="shared" ref="AS1620:AS1621" si="785">AN1620</f>
        <v>0.45833333333333331</v>
      </c>
      <c r="AT1620" s="104">
        <f t="shared" ref="AT1620:AT1621" si="786">AO1620</f>
        <v>0.66666666666666663</v>
      </c>
      <c r="AU1620" s="362" t="str" cm="1">
        <f t="array" ref="AU1620">IF(AB1620="","",IF(SUMPRODUCT((AB1620=$AB$1559:$AB$1936)*(AH1620=$AH$1559:$AH$1936)*(AQ1620=$AQ$1559:$AQ$1936)*(AR1620=$AR$1559:$AR$1936)*(ROW($AB$1559:$AB$1936)&lt;&gt;ROW(AB1620))*((R1620=0)*($R$1559:$R$1936&gt;0)+(R1620&gt;0)*($R$1559:$R$1936=0)))&gt;0,"SALONES UNIDOS",IF(SUMPRODUCT((AB1620=$AB$1559:$AB$1936)*(AH1620=$AH$1559:$AH$1936)*((AQ1620&lt;$AR$1559:$AR$1936)*(AR1620&gt;$AQ$1559:$AQ$1936))*(ROW($AB$1559:$AB$1936)&lt;&gt;ROW(AB1620)))&gt;0,"Cruzado","Sin cruce")))</f>
        <v/>
      </c>
      <c r="AV1620" s="362" t="str" cm="1">
        <f t="array" ref="AV1620">IF(AD1620="","",IF(SUMPRODUCT((AD1620=$AD$1559:$AD$1936)*(AH1620=$AH$1559:$AH$1936)*(AS1620=$AS$1559:$AS$1936)*(AT1620=$AT$1559:$AT$1936)*(ROW($AD$1559:$AD$1936)&lt;&gt;ROW(AD1620))*((R1620=0)*($R$1559:$R$1936&gt;0)+(R1620&gt;0)*($R$1559:$R$1936=0)))&gt;0,"SALONES UNIDOS",IF(SUMPRODUCT((AD1620=$AD$1559:$AD$1936)*(AH1620=$AH$1559:$AH$1936)*((AS1620&lt;$AT$1559:$AT$1936)*(AT1620&gt;$AS$1559:$AS$1936))*(ROW($AD$1559:$AD$1936)&lt;&gt;ROW(AD1620)))&gt;0,"Cruzado","Sin cruce")))</f>
        <v>Sin cruce</v>
      </c>
      <c r="AW1620" s="104" t="str">
        <f t="shared" si="776"/>
        <v>MH4SUNAMPEA</v>
      </c>
      <c r="AX1620" s="104" t="str" cm="1">
        <f t="array" ref="AX1620">IF(AW1620="","",IF(SUMPRODUCT((AW1620=$AW$7:$AW$2042)*(AH1620=$AH$7:$AH$2042)*(AN1620=$AN$7:$AN$2042)*(AO1620=$AO$7:$AO$2042)*(ROW($AW$7:$AW$2042)&lt;&gt;ROW(AW1620))*((R1620=0)*($R$7:$R$2042&gt;0)+(R1620&gt;0)*($R$7:$R$2042=0)))&gt;0,"SALONES UNIDOS",IF(SUMPRODUCT((AW1620=$AW$7:$AW$2042)*(AH1620=$AH$7:$AH$2042)*((AN1620&lt;$AO$7:$AO$2042)*(AO1620&gt;$AN$7:$AN$2042))*(ROW($AW$7:$AW$2042)&lt;&gt;ROW(AW1620)))&gt;0,"Cruzado","Sin cruce")))</f>
        <v>Sin cruce</v>
      </c>
    </row>
    <row r="1621" spans="2:50" ht="19.8" hidden="1" customHeight="1" x14ac:dyDescent="0.25">
      <c r="B1621" s="494" t="s">
        <v>314</v>
      </c>
      <c r="C1621" s="364" t="s">
        <v>969</v>
      </c>
      <c r="D1621" s="364">
        <v>20261</v>
      </c>
      <c r="E1621" s="373" t="s">
        <v>302</v>
      </c>
      <c r="F1621" s="370" t="s">
        <v>291</v>
      </c>
      <c r="G1621" s="373" t="s">
        <v>292</v>
      </c>
      <c r="H1621" s="373">
        <v>4</v>
      </c>
      <c r="I1621" s="373" t="s">
        <v>560</v>
      </c>
      <c r="J1621" s="373" t="s">
        <v>278</v>
      </c>
      <c r="K1621" s="194" t="s">
        <v>332</v>
      </c>
      <c r="L1621" s="364" t="s">
        <v>822</v>
      </c>
      <c r="M1621" s="364" t="s">
        <v>324</v>
      </c>
      <c r="N1621" s="364" t="s">
        <v>318</v>
      </c>
      <c r="O1621" s="373" t="s">
        <v>315</v>
      </c>
      <c r="P1621" s="364">
        <v>0</v>
      </c>
      <c r="Q1621" s="364">
        <v>6</v>
      </c>
      <c r="R1621" s="369">
        <v>6</v>
      </c>
      <c r="S1621" s="364">
        <v>6</v>
      </c>
      <c r="T1621" s="8"/>
      <c r="U1621" s="374">
        <v>15</v>
      </c>
      <c r="V1621" s="370">
        <v>43036474</v>
      </c>
      <c r="W1621" s="373" t="s">
        <v>50</v>
      </c>
      <c r="X1621" s="364" t="s">
        <v>315</v>
      </c>
      <c r="Y1621" s="364"/>
      <c r="Z1621" s="364"/>
      <c r="AA1621" s="364"/>
      <c r="AB1621" s="370"/>
      <c r="AC1621" s="364"/>
      <c r="AD1621" s="364" t="s">
        <v>882</v>
      </c>
      <c r="AE1621" s="370"/>
      <c r="AF1621" s="370"/>
      <c r="AG1621" s="370" t="s">
        <v>301</v>
      </c>
      <c r="AH1621" s="364">
        <v>3</v>
      </c>
      <c r="AI1621" s="364">
        <v>8</v>
      </c>
      <c r="AJ1621" s="364">
        <v>30</v>
      </c>
      <c r="AK1621" s="364">
        <v>13</v>
      </c>
      <c r="AL1621" s="364">
        <v>30</v>
      </c>
      <c r="AM1621" s="22">
        <f t="shared" si="775"/>
        <v>6</v>
      </c>
      <c r="AN1621" s="104">
        <f t="shared" si="769"/>
        <v>0.35416666666666663</v>
      </c>
      <c r="AO1621" s="104">
        <f t="shared" si="770"/>
        <v>0.5625</v>
      </c>
      <c r="AP1621" s="22" t="str" cm="1">
        <f t="array" ref="AP1621">IF(W1621="","",IF(SUMPRODUCT((W1621=$W$7:$W$2042)*(AH1621=$AH$7:$AH$2042)*(AN1621=$AN$7:$AN$2042)*(AO1621=$AO$7:$AO$2042)*(ROW($W$7:$W$2042)&lt;&gt;ROW(W1621))*((R1621=0)*($R$7:$R$2042&gt;0)+(R1621&gt;0)*($R$7:$R$2042=0)))&gt;0,"SALONES UNIDOS",IF(SUMPRODUCT((W1621=$W$7:$W$2042)*(AH1621=$AH$7:$AH$2042)*((AN1621&lt;$AO$7:$AO$2042)*(AO1621&gt;$AN$7:$AN$2042))*(ROW($W$7:$W$2042)&lt;&gt;ROW(W1621)))&gt;0,"Cruzado","Sin cruce")))</f>
        <v>Sin cruce</v>
      </c>
      <c r="AQ1621" s="22"/>
      <c r="AR1621" s="22"/>
      <c r="AS1621" s="104">
        <f t="shared" si="785"/>
        <v>0.35416666666666663</v>
      </c>
      <c r="AT1621" s="104">
        <f t="shared" si="786"/>
        <v>0.5625</v>
      </c>
      <c r="AU1621" s="362" t="str" cm="1">
        <f t="array" ref="AU1621">IF(AB1621="","",IF(SUMPRODUCT((AB1621=$AB$1559:$AB$1936)*(AH1621=$AH$1559:$AH$1936)*(AQ1621=$AQ$1559:$AQ$1936)*(AR1621=$AR$1559:$AR$1936)*(ROW($AB$1559:$AB$1936)&lt;&gt;ROW(AB1621))*((R1621=0)*($R$1559:$R$1936&gt;0)+(R1621&gt;0)*($R$1559:$R$1936=0)))&gt;0,"SALONES UNIDOS",IF(SUMPRODUCT((AB1621=$AB$1559:$AB$1936)*(AH1621=$AH$1559:$AH$1936)*((AQ1621&lt;$AR$1559:$AR$1936)*(AR1621&gt;$AQ$1559:$AQ$1936))*(ROW($AB$1559:$AB$1936)&lt;&gt;ROW(AB1621)))&gt;0,"Cruzado","Sin cruce")))</f>
        <v/>
      </c>
      <c r="AV1621" s="362" t="str" cm="1">
        <f t="array" ref="AV1621">IF(AD1621="","",IF(SUMPRODUCT((AD1621=$AD$1559:$AD$1936)*(AH1621=$AH$1559:$AH$1936)*(AS1621=$AS$1559:$AS$1936)*(AT1621=$AT$1559:$AT$1936)*(ROW($AD$1559:$AD$1936)&lt;&gt;ROW(AD1621))*((R1621=0)*($R$1559:$R$1936&gt;0)+(R1621&gt;0)*($R$1559:$R$1936=0)))&gt;0,"SALONES UNIDOS",IF(SUMPRODUCT((AD1621=$AD$1559:$AD$1936)*(AH1621=$AH$1559:$AH$1936)*((AS1621&lt;$AT$1559:$AT$1936)*(AT1621&gt;$AS$1559:$AS$1936))*(ROW($AD$1559:$AD$1936)&lt;&gt;ROW(AD1621)))&gt;0,"Cruzado","Sin cruce")))</f>
        <v>Sin cruce</v>
      </c>
      <c r="AW1621" s="104" t="str">
        <f t="shared" si="776"/>
        <v>MH4SUNAMPEA</v>
      </c>
      <c r="AX1621" s="104" t="str" cm="1">
        <f t="array" ref="AX1621">IF(AW1621="","",IF(SUMPRODUCT((AW1621=$AW$7:$AW$2042)*(AH1621=$AH$7:$AH$2042)*(AN1621=$AN$7:$AN$2042)*(AO1621=$AO$7:$AO$2042)*(ROW($AW$7:$AW$2042)&lt;&gt;ROW(AW1621))*((R1621=0)*($R$7:$R$2042&gt;0)+(R1621&gt;0)*($R$7:$R$2042=0)))&gt;0,"SALONES UNIDOS",IF(SUMPRODUCT((AW1621=$AW$7:$AW$2042)*(AH1621=$AH$7:$AH$2042)*((AN1621&lt;$AO$7:$AO$2042)*(AO1621&gt;$AN$7:$AN$2042))*(ROW($AW$7:$AW$2042)&lt;&gt;ROW(AW1621)))&gt;0,"Cruzado","Sin cruce")))</f>
        <v>Sin cruce</v>
      </c>
    </row>
    <row r="1622" spans="2:50" ht="19.8" hidden="1" customHeight="1" x14ac:dyDescent="0.25">
      <c r="B1622" s="494" t="s">
        <v>314</v>
      </c>
      <c r="C1622" s="364" t="s">
        <v>969</v>
      </c>
      <c r="D1622" s="364">
        <v>20261</v>
      </c>
      <c r="E1622" s="373" t="s">
        <v>302</v>
      </c>
      <c r="F1622" s="370" t="s">
        <v>291</v>
      </c>
      <c r="G1622" s="373" t="s">
        <v>292</v>
      </c>
      <c r="H1622" s="373">
        <v>4</v>
      </c>
      <c r="I1622" s="373" t="s">
        <v>278</v>
      </c>
      <c r="J1622" s="373" t="s">
        <v>278</v>
      </c>
      <c r="K1622" s="194" t="s">
        <v>334</v>
      </c>
      <c r="L1622" s="364" t="s">
        <v>617</v>
      </c>
      <c r="M1622" s="364" t="s">
        <v>324</v>
      </c>
      <c r="N1622" s="364" t="s">
        <v>318</v>
      </c>
      <c r="O1622" s="373" t="s">
        <v>315</v>
      </c>
      <c r="P1622" s="364">
        <v>3</v>
      </c>
      <c r="Q1622" s="364">
        <v>0</v>
      </c>
      <c r="R1622" s="369">
        <v>3</v>
      </c>
      <c r="S1622" s="364">
        <v>4</v>
      </c>
      <c r="T1622" s="8"/>
      <c r="U1622" s="374">
        <v>30</v>
      </c>
      <c r="V1622" s="370">
        <v>43728005</v>
      </c>
      <c r="W1622" s="373" t="s">
        <v>252</v>
      </c>
      <c r="X1622" s="364" t="s">
        <v>315</v>
      </c>
      <c r="Y1622" s="364" t="s">
        <v>683</v>
      </c>
      <c r="Z1622" s="364"/>
      <c r="AA1622" s="364"/>
      <c r="AB1622" s="364" t="s">
        <v>570</v>
      </c>
      <c r="AC1622" s="364"/>
      <c r="AD1622" s="369"/>
      <c r="AE1622" s="370"/>
      <c r="AF1622" s="370"/>
      <c r="AG1622" s="370" t="s">
        <v>559</v>
      </c>
      <c r="AH1622" s="364">
        <v>6</v>
      </c>
      <c r="AI1622" s="364">
        <v>7</v>
      </c>
      <c r="AJ1622" s="364">
        <v>40</v>
      </c>
      <c r="AK1622" s="364">
        <v>10</v>
      </c>
      <c r="AL1622" s="364">
        <v>10</v>
      </c>
      <c r="AM1622" s="22">
        <f t="shared" si="775"/>
        <v>3</v>
      </c>
      <c r="AN1622" s="104">
        <f t="shared" si="769"/>
        <v>0.31944444444444448</v>
      </c>
      <c r="AO1622" s="104">
        <f t="shared" si="770"/>
        <v>0.4236111111111111</v>
      </c>
      <c r="AP1622" s="22" t="str" cm="1">
        <f t="array" ref="AP1622">IF(W1622="","",IF(SUMPRODUCT((W1622=$W$7:$W$2042)*(AH1622=$AH$7:$AH$2042)*(AN1622=$AN$7:$AN$2042)*(AO1622=$AO$7:$AO$2042)*(ROW($W$7:$W$2042)&lt;&gt;ROW(W1622))*((R1622=0)*($R$7:$R$2042&gt;0)+(R1622&gt;0)*($R$7:$R$2042=0)))&gt;0,"SALONES UNIDOS",IF(SUMPRODUCT((W1622=$W$7:$W$2042)*(AH1622=$AH$7:$AH$2042)*((AN1622&lt;$AO$7:$AO$2042)*(AO1622&gt;$AN$7:$AN$2042))*(ROW($W$7:$W$2042)&lt;&gt;ROW(W1622)))&gt;0,"Cruzado","Sin cruce")))</f>
        <v>Sin cruce</v>
      </c>
      <c r="AQ1622" s="104">
        <f>AN1622</f>
        <v>0.31944444444444448</v>
      </c>
      <c r="AR1622" s="104">
        <f>AO1622</f>
        <v>0.4236111111111111</v>
      </c>
      <c r="AS1622" s="22"/>
      <c r="AT1622" s="22"/>
      <c r="AU1622" s="362" t="str" cm="1">
        <f t="array" ref="AU1622">IF(AB1622="","",IF(SUMPRODUCT((AB1622=$AB$1559:$AB$1936)*(AH1622=$AH$1559:$AH$1936)*(AQ1622=$AQ$1559:$AQ$1936)*(AR1622=$AR$1559:$AR$1936)*(ROW($AB$1559:$AB$1936)&lt;&gt;ROW(AB1622))*((R1622=0)*($R$1559:$R$1936&gt;0)+(R1622&gt;0)*($R$1559:$R$1936=0)))&gt;0,"SALONES UNIDOS",IF(SUMPRODUCT((AB1622=$AB$1559:$AB$1936)*(AH1622=$AH$1559:$AH$1936)*((AQ1622&lt;$AR$1559:$AR$1936)*(AR1622&gt;$AQ$1559:$AQ$1936))*(ROW($AB$1559:$AB$1936)&lt;&gt;ROW(AB1622)))&gt;0,"Cruzado","Sin cruce")))</f>
        <v>Sin cruce</v>
      </c>
      <c r="AV1622" s="362" t="str" cm="1">
        <f t="array" ref="AV1622">IF(AD1622="","",IF(SUMPRODUCT((AD1622=$AD$1559:$AD$1936)*(AH1622=$AH$1559:$AH$1936)*(AS1622=$AS$1559:$AS$1936)*(AT1622=$AT$1559:$AT$1936)*(ROW($AD$1559:$AD$1936)&lt;&gt;ROW(AD1622))*((R1622=0)*($R$1559:$R$1936&gt;0)+(R1622&gt;0)*($R$1559:$R$1936=0)))&gt;0,"SALONES UNIDOS",IF(SUMPRODUCT((AD1622=$AD$1559:$AD$1936)*(AH1622=$AH$1559:$AH$1936)*((AS1622&lt;$AT$1559:$AT$1936)*(AT1622&gt;$AS$1559:$AS$1936))*(ROW($AD$1559:$AD$1936)&lt;&gt;ROW(AD1622)))&gt;0,"Cruzado","Sin cruce")))</f>
        <v/>
      </c>
      <c r="AW1622" s="104" t="str">
        <f t="shared" si="776"/>
        <v>MH4SUNAMPEA</v>
      </c>
      <c r="AX1622" s="104" t="str" cm="1">
        <f t="array" ref="AX1622">IF(AW1622="","",IF(SUMPRODUCT((AW1622=$AW$7:$AW$2042)*(AH1622=$AH$7:$AH$2042)*(AN1622=$AN$7:$AN$2042)*(AO1622=$AO$7:$AO$2042)*(ROW($AW$7:$AW$2042)&lt;&gt;ROW(AW1622))*((R1622=0)*($R$7:$R$2042&gt;0)+(R1622&gt;0)*($R$7:$R$2042=0)))&gt;0,"SALONES UNIDOS",IF(SUMPRODUCT((AW1622=$AW$7:$AW$2042)*(AH1622=$AH$7:$AH$2042)*((AN1622&lt;$AO$7:$AO$2042)*(AO1622&gt;$AN$7:$AN$2042))*(ROW($AW$7:$AW$2042)&lt;&gt;ROW(AW1622)))&gt;0,"Cruzado","Sin cruce")))</f>
        <v>Sin cruce</v>
      </c>
    </row>
    <row r="1623" spans="2:50" ht="19.8" hidden="1" customHeight="1" x14ac:dyDescent="0.25">
      <c r="B1623" s="494" t="s">
        <v>314</v>
      </c>
      <c r="C1623" s="364" t="s">
        <v>969</v>
      </c>
      <c r="D1623" s="364">
        <v>20261</v>
      </c>
      <c r="E1623" s="373" t="s">
        <v>302</v>
      </c>
      <c r="F1623" s="370" t="s">
        <v>291</v>
      </c>
      <c r="G1623" s="373" t="s">
        <v>292</v>
      </c>
      <c r="H1623" s="373">
        <v>4</v>
      </c>
      <c r="I1623" s="373" t="s">
        <v>552</v>
      </c>
      <c r="J1623" s="373" t="s">
        <v>278</v>
      </c>
      <c r="K1623" s="194" t="s">
        <v>334</v>
      </c>
      <c r="L1623" s="364" t="s">
        <v>617</v>
      </c>
      <c r="M1623" s="364" t="s">
        <v>324</v>
      </c>
      <c r="N1623" s="364" t="s">
        <v>318</v>
      </c>
      <c r="O1623" s="373" t="s">
        <v>315</v>
      </c>
      <c r="P1623" s="364">
        <v>0</v>
      </c>
      <c r="Q1623" s="364">
        <v>2</v>
      </c>
      <c r="R1623" s="369">
        <v>2</v>
      </c>
      <c r="S1623" s="364">
        <v>4</v>
      </c>
      <c r="T1623" s="8"/>
      <c r="U1623" s="374">
        <v>15</v>
      </c>
      <c r="V1623" s="370">
        <v>43728005</v>
      </c>
      <c r="W1623" s="373" t="s">
        <v>252</v>
      </c>
      <c r="X1623" s="364" t="s">
        <v>315</v>
      </c>
      <c r="Y1623" s="364" t="s">
        <v>683</v>
      </c>
      <c r="Z1623" s="364"/>
      <c r="AA1623" s="364"/>
      <c r="AB1623" s="370"/>
      <c r="AC1623" s="364"/>
      <c r="AD1623" s="364" t="s">
        <v>887</v>
      </c>
      <c r="AE1623" s="370"/>
      <c r="AF1623" s="370"/>
      <c r="AG1623" s="370" t="s">
        <v>301</v>
      </c>
      <c r="AH1623" s="364">
        <v>6</v>
      </c>
      <c r="AI1623" s="364">
        <v>10</v>
      </c>
      <c r="AJ1623" s="364">
        <v>10</v>
      </c>
      <c r="AK1623" s="364">
        <v>11</v>
      </c>
      <c r="AL1623" s="364">
        <v>50</v>
      </c>
      <c r="AM1623" s="22">
        <f t="shared" si="775"/>
        <v>2</v>
      </c>
      <c r="AN1623" s="104">
        <f t="shared" si="769"/>
        <v>0.4236111111111111</v>
      </c>
      <c r="AO1623" s="104">
        <f t="shared" si="770"/>
        <v>0.49305555555555552</v>
      </c>
      <c r="AP1623" s="22" t="str" cm="1">
        <f t="array" ref="AP1623">IF(W1623="","",IF(SUMPRODUCT((W1623=$W$7:$W$2042)*(AH1623=$AH$7:$AH$2042)*(AN1623=$AN$7:$AN$2042)*(AO1623=$AO$7:$AO$2042)*(ROW($W$7:$W$2042)&lt;&gt;ROW(W1623))*((R1623=0)*($R$7:$R$2042&gt;0)+(R1623&gt;0)*($R$7:$R$2042=0)))&gt;0,"SALONES UNIDOS",IF(SUMPRODUCT((W1623=$W$7:$W$2042)*(AH1623=$AH$7:$AH$2042)*((AN1623&lt;$AO$7:$AO$2042)*(AO1623&gt;$AN$7:$AN$2042))*(ROW($W$7:$W$2042)&lt;&gt;ROW(W1623)))&gt;0,"Cruzado","Sin cruce")))</f>
        <v>Sin cruce</v>
      </c>
      <c r="AQ1623" s="22"/>
      <c r="AR1623" s="22"/>
      <c r="AS1623" s="104">
        <f t="shared" ref="AS1623:AS1624" si="787">AN1623</f>
        <v>0.4236111111111111</v>
      </c>
      <c r="AT1623" s="104">
        <f t="shared" ref="AT1623:AT1624" si="788">AO1623</f>
        <v>0.49305555555555552</v>
      </c>
      <c r="AU1623" s="362" t="str" cm="1">
        <f t="array" ref="AU1623">IF(AB1623="","",IF(SUMPRODUCT((AB1623=$AB$1559:$AB$1936)*(AH1623=$AH$1559:$AH$1936)*(AQ1623=$AQ$1559:$AQ$1936)*(AR1623=$AR$1559:$AR$1936)*(ROW($AB$1559:$AB$1936)&lt;&gt;ROW(AB1623))*((R1623=0)*($R$1559:$R$1936&gt;0)+(R1623&gt;0)*($R$1559:$R$1936=0)))&gt;0,"SALONES UNIDOS",IF(SUMPRODUCT((AB1623=$AB$1559:$AB$1936)*(AH1623=$AH$1559:$AH$1936)*((AQ1623&lt;$AR$1559:$AR$1936)*(AR1623&gt;$AQ$1559:$AQ$1936))*(ROW($AB$1559:$AB$1936)&lt;&gt;ROW(AB1623)))&gt;0,"Cruzado","Sin cruce")))</f>
        <v/>
      </c>
      <c r="AV1623" s="362" t="str" cm="1">
        <f t="array" ref="AV1623">IF(AD1623="","",IF(SUMPRODUCT((AD1623=$AD$1559:$AD$1936)*(AH1623=$AH$1559:$AH$1936)*(AS1623=$AS$1559:$AS$1936)*(AT1623=$AT$1559:$AT$1936)*(ROW($AD$1559:$AD$1936)&lt;&gt;ROW(AD1623))*((R1623=0)*($R$1559:$R$1936&gt;0)+(R1623&gt;0)*($R$1559:$R$1936=0)))&gt;0,"SALONES UNIDOS",IF(SUMPRODUCT((AD1623=$AD$1559:$AD$1936)*(AH1623=$AH$1559:$AH$1936)*((AS1623&lt;$AT$1559:$AT$1936)*(AT1623&gt;$AS$1559:$AS$1936))*(ROW($AD$1559:$AD$1936)&lt;&gt;ROW(AD1623)))&gt;0,"Cruzado","Sin cruce")))</f>
        <v>Sin cruce</v>
      </c>
      <c r="AW1623" s="104" t="str">
        <f t="shared" si="776"/>
        <v>MH4SUNAMPEA</v>
      </c>
      <c r="AX1623" s="104" t="str" cm="1">
        <f t="array" ref="AX1623">IF(AW1623="","",IF(SUMPRODUCT((AW1623=$AW$7:$AW$2042)*(AH1623=$AH$7:$AH$2042)*(AN1623=$AN$7:$AN$2042)*(AO1623=$AO$7:$AO$2042)*(ROW($AW$7:$AW$2042)&lt;&gt;ROW(AW1623))*((R1623=0)*($R$7:$R$2042&gt;0)+(R1623&gt;0)*($R$7:$R$2042=0)))&gt;0,"SALONES UNIDOS",IF(SUMPRODUCT((AW1623=$AW$7:$AW$2042)*(AH1623=$AH$7:$AH$2042)*((AN1623&lt;$AO$7:$AO$2042)*(AO1623&gt;$AN$7:$AN$2042))*(ROW($AW$7:$AW$2042)&lt;&gt;ROW(AW1623)))&gt;0,"Cruzado","Sin cruce")))</f>
        <v>Sin cruce</v>
      </c>
    </row>
    <row r="1624" spans="2:50" ht="19.8" hidden="1" customHeight="1" x14ac:dyDescent="0.25">
      <c r="B1624" s="494" t="s">
        <v>314</v>
      </c>
      <c r="C1624" s="364" t="s">
        <v>969</v>
      </c>
      <c r="D1624" s="364">
        <v>20261</v>
      </c>
      <c r="E1624" s="373" t="s">
        <v>302</v>
      </c>
      <c r="F1624" s="370" t="s">
        <v>291</v>
      </c>
      <c r="G1624" s="373" t="s">
        <v>292</v>
      </c>
      <c r="H1624" s="373">
        <v>4</v>
      </c>
      <c r="I1624" s="373" t="s">
        <v>560</v>
      </c>
      <c r="J1624" s="373" t="s">
        <v>278</v>
      </c>
      <c r="K1624" s="194" t="s">
        <v>334</v>
      </c>
      <c r="L1624" s="364" t="s">
        <v>617</v>
      </c>
      <c r="M1624" s="364" t="s">
        <v>324</v>
      </c>
      <c r="N1624" s="364" t="s">
        <v>318</v>
      </c>
      <c r="O1624" s="373" t="s">
        <v>315</v>
      </c>
      <c r="P1624" s="364">
        <v>0</v>
      </c>
      <c r="Q1624" s="364">
        <v>2</v>
      </c>
      <c r="R1624" s="369">
        <v>2</v>
      </c>
      <c r="S1624" s="364">
        <v>4</v>
      </c>
      <c r="T1624" s="8"/>
      <c r="U1624" s="374">
        <v>15</v>
      </c>
      <c r="V1624" s="370">
        <v>43728005</v>
      </c>
      <c r="W1624" s="373" t="s">
        <v>252</v>
      </c>
      <c r="X1624" s="364" t="s">
        <v>315</v>
      </c>
      <c r="Y1624" s="364" t="s">
        <v>683</v>
      </c>
      <c r="Z1624" s="364"/>
      <c r="AA1624" s="364"/>
      <c r="AB1624" s="370"/>
      <c r="AC1624" s="364"/>
      <c r="AD1624" s="364" t="s">
        <v>887</v>
      </c>
      <c r="AE1624" s="370"/>
      <c r="AF1624" s="370"/>
      <c r="AG1624" s="370" t="s">
        <v>301</v>
      </c>
      <c r="AH1624" s="364">
        <v>6</v>
      </c>
      <c r="AI1624" s="364">
        <v>11</v>
      </c>
      <c r="AJ1624" s="364">
        <v>50</v>
      </c>
      <c r="AK1624" s="364">
        <v>13</v>
      </c>
      <c r="AL1624" s="364">
        <v>30</v>
      </c>
      <c r="AM1624" s="22">
        <f t="shared" si="775"/>
        <v>2</v>
      </c>
      <c r="AN1624" s="104">
        <f t="shared" si="769"/>
        <v>0.49305555555555552</v>
      </c>
      <c r="AO1624" s="104">
        <f t="shared" si="770"/>
        <v>0.5625</v>
      </c>
      <c r="AP1624" s="22" t="str" cm="1">
        <f t="array" ref="AP1624">IF(W1624="","",IF(SUMPRODUCT((W1624=$W$7:$W$2042)*(AH1624=$AH$7:$AH$2042)*(AN1624=$AN$7:$AN$2042)*(AO1624=$AO$7:$AO$2042)*(ROW($W$7:$W$2042)&lt;&gt;ROW(W1624))*((R1624=0)*($R$7:$R$2042&gt;0)+(R1624&gt;0)*($R$7:$R$2042=0)))&gt;0,"SALONES UNIDOS",IF(SUMPRODUCT((W1624=$W$7:$W$2042)*(AH1624=$AH$7:$AH$2042)*((AN1624&lt;$AO$7:$AO$2042)*(AO1624&gt;$AN$7:$AN$2042))*(ROW($W$7:$W$2042)&lt;&gt;ROW(W1624)))&gt;0,"Cruzado","Sin cruce")))</f>
        <v>Sin cruce</v>
      </c>
      <c r="AQ1624" s="22"/>
      <c r="AR1624" s="22"/>
      <c r="AS1624" s="104">
        <f t="shared" si="787"/>
        <v>0.49305555555555552</v>
      </c>
      <c r="AT1624" s="104">
        <f t="shared" si="788"/>
        <v>0.5625</v>
      </c>
      <c r="AU1624" s="362" t="str" cm="1">
        <f t="array" ref="AU1624">IF(AB1624="","",IF(SUMPRODUCT((AB1624=$AB$1559:$AB$1936)*(AH1624=$AH$1559:$AH$1936)*(AQ1624=$AQ$1559:$AQ$1936)*(AR1624=$AR$1559:$AR$1936)*(ROW($AB$1559:$AB$1936)&lt;&gt;ROW(AB1624))*((R1624=0)*($R$1559:$R$1936&gt;0)+(R1624&gt;0)*($R$1559:$R$1936=0)))&gt;0,"SALONES UNIDOS",IF(SUMPRODUCT((AB1624=$AB$1559:$AB$1936)*(AH1624=$AH$1559:$AH$1936)*((AQ1624&lt;$AR$1559:$AR$1936)*(AR1624&gt;$AQ$1559:$AQ$1936))*(ROW($AB$1559:$AB$1936)&lt;&gt;ROW(AB1624)))&gt;0,"Cruzado","Sin cruce")))</f>
        <v/>
      </c>
      <c r="AV1624" s="362" t="str" cm="1">
        <f t="array" ref="AV1624">IF(AD1624="","",IF(SUMPRODUCT((AD1624=$AD$1559:$AD$1936)*(AH1624=$AH$1559:$AH$1936)*(AS1624=$AS$1559:$AS$1936)*(AT1624=$AT$1559:$AT$1936)*(ROW($AD$1559:$AD$1936)&lt;&gt;ROW(AD1624))*((R1624=0)*($R$1559:$R$1936&gt;0)+(R1624&gt;0)*($R$1559:$R$1936=0)))&gt;0,"SALONES UNIDOS",IF(SUMPRODUCT((AD1624=$AD$1559:$AD$1936)*(AH1624=$AH$1559:$AH$1936)*((AS1624&lt;$AT$1559:$AT$1936)*(AT1624&gt;$AS$1559:$AS$1936))*(ROW($AD$1559:$AD$1936)&lt;&gt;ROW(AD1624)))&gt;0,"Cruzado","Sin cruce")))</f>
        <v>Sin cruce</v>
      </c>
      <c r="AW1624" s="104" t="str">
        <f t="shared" si="776"/>
        <v>MH4SUNAMPEA</v>
      </c>
      <c r="AX1624" s="104" t="str" cm="1">
        <f t="array" ref="AX1624">IF(AW1624="","",IF(SUMPRODUCT((AW1624=$AW$7:$AW$2042)*(AH1624=$AH$7:$AH$2042)*(AN1624=$AN$7:$AN$2042)*(AO1624=$AO$7:$AO$2042)*(ROW($AW$7:$AW$2042)&lt;&gt;ROW(AW1624))*((R1624=0)*($R$7:$R$2042&gt;0)+(R1624&gt;0)*($R$7:$R$2042=0)))&gt;0,"SALONES UNIDOS",IF(SUMPRODUCT((AW1624=$AW$7:$AW$2042)*(AH1624=$AH$7:$AH$2042)*((AN1624&lt;$AO$7:$AO$2042)*(AO1624&gt;$AN$7:$AN$2042))*(ROW($AW$7:$AW$2042)&lt;&gt;ROW(AW1624)))&gt;0,"Cruzado","Sin cruce")))</f>
        <v>Sin cruce</v>
      </c>
    </row>
    <row r="1625" spans="2:50" ht="19.8" hidden="1" customHeight="1" x14ac:dyDescent="0.25">
      <c r="B1625" s="494" t="s">
        <v>314</v>
      </c>
      <c r="C1625" s="364" t="s">
        <v>969</v>
      </c>
      <c r="D1625" s="364">
        <v>20261</v>
      </c>
      <c r="E1625" s="373" t="s">
        <v>302</v>
      </c>
      <c r="F1625" s="370" t="s">
        <v>291</v>
      </c>
      <c r="G1625" s="373" t="s">
        <v>292</v>
      </c>
      <c r="H1625" s="373">
        <v>5</v>
      </c>
      <c r="I1625" s="373" t="s">
        <v>278</v>
      </c>
      <c r="J1625" s="373" t="s">
        <v>278</v>
      </c>
      <c r="K1625" s="194" t="s">
        <v>1008</v>
      </c>
      <c r="L1625" s="364" t="s">
        <v>825</v>
      </c>
      <c r="M1625" s="364" t="s">
        <v>324</v>
      </c>
      <c r="N1625" s="364" t="s">
        <v>318</v>
      </c>
      <c r="O1625" s="373" t="s">
        <v>321</v>
      </c>
      <c r="P1625" s="364">
        <v>2</v>
      </c>
      <c r="Q1625" s="364">
        <v>2</v>
      </c>
      <c r="R1625" s="369">
        <v>4</v>
      </c>
      <c r="S1625" s="364">
        <v>3</v>
      </c>
      <c r="T1625" s="8"/>
      <c r="U1625" s="374">
        <v>40</v>
      </c>
      <c r="V1625" s="370">
        <v>21453025</v>
      </c>
      <c r="W1625" s="373" t="s">
        <v>42</v>
      </c>
      <c r="X1625" s="364" t="s">
        <v>399</v>
      </c>
      <c r="Y1625" s="364" t="s">
        <v>686</v>
      </c>
      <c r="Z1625" s="364"/>
      <c r="AA1625" s="364"/>
      <c r="AB1625" s="370"/>
      <c r="AC1625" s="364"/>
      <c r="AD1625" s="369"/>
      <c r="AE1625" s="370"/>
      <c r="AF1625" s="370"/>
      <c r="AG1625" s="364" t="s">
        <v>319</v>
      </c>
      <c r="AH1625" s="364">
        <v>1</v>
      </c>
      <c r="AI1625" s="364">
        <v>17</v>
      </c>
      <c r="AJ1625" s="364">
        <v>40</v>
      </c>
      <c r="AK1625" s="364">
        <v>21</v>
      </c>
      <c r="AL1625" s="364">
        <v>0</v>
      </c>
      <c r="AM1625" s="22">
        <f t="shared" si="775"/>
        <v>4</v>
      </c>
      <c r="AN1625" s="104">
        <f t="shared" si="769"/>
        <v>0.73611111111111116</v>
      </c>
      <c r="AO1625" s="104">
        <f t="shared" si="770"/>
        <v>0.875</v>
      </c>
      <c r="AP1625" s="22" t="str" cm="1">
        <f t="array" ref="AP1625">IF(W1625="","",IF(SUMPRODUCT((W1625=$W$7:$W$2042)*(AH1625=$AH$7:$AH$2042)*(AN1625=$AN$7:$AN$2042)*(AO1625=$AO$7:$AO$2042)*(ROW($W$7:$W$2042)&lt;&gt;ROW(W1625))*((R1625=0)*($R$7:$R$2042&gt;0)+(R1625&gt;0)*($R$7:$R$2042=0)))&gt;0,"SALONES UNIDOS",IF(SUMPRODUCT((W1625=$W$7:$W$2042)*(AH1625=$AH$7:$AH$2042)*((AN1625&lt;$AO$7:$AO$2042)*(AO1625&gt;$AN$7:$AN$2042))*(ROW($W$7:$W$2042)&lt;&gt;ROW(W1625)))&gt;0,"Cruzado","Sin cruce")))</f>
        <v>Sin cruce</v>
      </c>
      <c r="AQ1625" s="104"/>
      <c r="AR1625" s="104"/>
      <c r="AS1625" s="22"/>
      <c r="AT1625" s="22"/>
      <c r="AU1625" s="362" t="str" cm="1">
        <f t="array" ref="AU1625">IF(AB1625="","",IF(SUMPRODUCT((AB1625=$AB$1559:$AB$1936)*(AH1625=$AH$1559:$AH$1936)*(AQ1625=$AQ$1559:$AQ$1936)*(AR1625=$AR$1559:$AR$1936)*(ROW($AB$1559:$AB$1936)&lt;&gt;ROW(AB1625))*((R1625=0)*($R$1559:$R$1936&gt;0)+(R1625&gt;0)*($R$1559:$R$1936=0)))&gt;0,"SALONES UNIDOS",IF(SUMPRODUCT((AB1625=$AB$1559:$AB$1936)*(AH1625=$AH$1559:$AH$1936)*((AQ1625&lt;$AR$1559:$AR$1936)*(AR1625&gt;$AQ$1559:$AQ$1936))*(ROW($AB$1559:$AB$1936)&lt;&gt;ROW(AB1625)))&gt;0,"Cruzado","Sin cruce")))</f>
        <v/>
      </c>
      <c r="AV1625" s="362" t="str" cm="1">
        <f t="array" ref="AV1625">IF(AD1625="","",IF(SUMPRODUCT((AD1625=$AD$1559:$AD$1936)*(AH1625=$AH$1559:$AH$1936)*(AS1625=$AS$1559:$AS$1936)*(AT1625=$AT$1559:$AT$1936)*(ROW($AD$1559:$AD$1936)&lt;&gt;ROW(AD1625))*((R1625=0)*($R$1559:$R$1936&gt;0)+(R1625&gt;0)*($R$1559:$R$1936=0)))&gt;0,"SALONES UNIDOS",IF(SUMPRODUCT((AD1625=$AD$1559:$AD$1936)*(AH1625=$AH$1559:$AH$1936)*((AS1625&lt;$AT$1559:$AT$1936)*(AT1625&gt;$AS$1559:$AS$1936))*(ROW($AD$1559:$AD$1936)&lt;&gt;ROW(AD1625)))&gt;0,"Cruzado","Sin cruce")))</f>
        <v/>
      </c>
      <c r="AW1625" s="104" t="str">
        <f t="shared" si="776"/>
        <v>MH5SUNAMPEA</v>
      </c>
      <c r="AX1625" s="104" t="str" cm="1">
        <f t="array" ref="AX1625">IF(AW1625="","",IF(SUMPRODUCT((AW1625=$AW$7:$AW$2042)*(AH1625=$AH$7:$AH$2042)*(AN1625=$AN$7:$AN$2042)*(AO1625=$AO$7:$AO$2042)*(ROW($AW$7:$AW$2042)&lt;&gt;ROW(AW1625))*((R1625=0)*($R$7:$R$2042&gt;0)+(R1625&gt;0)*($R$7:$R$2042=0)))&gt;0,"SALONES UNIDOS",IF(SUMPRODUCT((AW1625=$AW$7:$AW$2042)*(AH1625=$AH$7:$AH$2042)*((AN1625&lt;$AO$7:$AO$2042)*(AO1625&gt;$AN$7:$AN$2042))*(ROW($AW$7:$AW$2042)&lt;&gt;ROW(AW1625)))&gt;0,"Cruzado","Sin cruce")))</f>
        <v>Sin cruce</v>
      </c>
    </row>
    <row r="1626" spans="2:50" ht="19.8" hidden="1" customHeight="1" x14ac:dyDescent="0.25">
      <c r="B1626" s="494" t="s">
        <v>314</v>
      </c>
      <c r="C1626" s="364" t="s">
        <v>969</v>
      </c>
      <c r="D1626" s="364">
        <v>20261</v>
      </c>
      <c r="E1626" s="373" t="s">
        <v>302</v>
      </c>
      <c r="F1626" s="370" t="s">
        <v>291</v>
      </c>
      <c r="G1626" s="373" t="s">
        <v>292</v>
      </c>
      <c r="H1626" s="373">
        <v>5</v>
      </c>
      <c r="I1626" s="373" t="s">
        <v>278</v>
      </c>
      <c r="J1626" s="373" t="s">
        <v>278</v>
      </c>
      <c r="K1626" s="194" t="s">
        <v>1009</v>
      </c>
      <c r="L1626" s="364" t="s">
        <v>1004</v>
      </c>
      <c r="M1626" s="364" t="s">
        <v>317</v>
      </c>
      <c r="N1626" s="364" t="s">
        <v>318</v>
      </c>
      <c r="O1626" s="373" t="s">
        <v>315</v>
      </c>
      <c r="P1626" s="364">
        <v>1</v>
      </c>
      <c r="Q1626" s="364">
        <v>0</v>
      </c>
      <c r="R1626" s="369">
        <v>1</v>
      </c>
      <c r="S1626" s="364">
        <v>3</v>
      </c>
      <c r="T1626" s="8"/>
      <c r="U1626" s="374">
        <v>40</v>
      </c>
      <c r="V1626" s="370">
        <v>43041422</v>
      </c>
      <c r="W1626" s="373" t="s">
        <v>11</v>
      </c>
      <c r="X1626" s="364" t="s">
        <v>315</v>
      </c>
      <c r="Y1626" s="364" t="s">
        <v>556</v>
      </c>
      <c r="Z1626" s="364"/>
      <c r="AA1626" s="364"/>
      <c r="AB1626" s="364" t="s">
        <v>876</v>
      </c>
      <c r="AC1626" s="364"/>
      <c r="AD1626" s="369"/>
      <c r="AE1626" s="370"/>
      <c r="AF1626" s="370"/>
      <c r="AG1626" s="370" t="s">
        <v>559</v>
      </c>
      <c r="AH1626" s="364">
        <v>5</v>
      </c>
      <c r="AI1626" s="364">
        <v>9</v>
      </c>
      <c r="AJ1626" s="364">
        <v>20</v>
      </c>
      <c r="AK1626" s="364">
        <v>10</v>
      </c>
      <c r="AL1626" s="364">
        <v>10</v>
      </c>
      <c r="AM1626" s="22">
        <f t="shared" si="775"/>
        <v>1</v>
      </c>
      <c r="AN1626" s="104">
        <f t="shared" si="769"/>
        <v>0.3888888888888889</v>
      </c>
      <c r="AO1626" s="104">
        <f t="shared" si="770"/>
        <v>0.4236111111111111</v>
      </c>
      <c r="AP1626" s="22" t="str" cm="1">
        <f t="array" ref="AP1626">IF(W1626="","",IF(SUMPRODUCT((W1626=$W$7:$W$2042)*(AH1626=$AH$7:$AH$2042)*(AN1626=$AN$7:$AN$2042)*(AO1626=$AO$7:$AO$2042)*(ROW($W$7:$W$2042)&lt;&gt;ROW(W1626))*((R1626=0)*($R$7:$R$2042&gt;0)+(R1626&gt;0)*($R$7:$R$2042=0)))&gt;0,"SALONES UNIDOS",IF(SUMPRODUCT((W1626=$W$7:$W$2042)*(AH1626=$AH$7:$AH$2042)*((AN1626&lt;$AO$7:$AO$2042)*(AO1626&gt;$AN$7:$AN$2042))*(ROW($W$7:$W$2042)&lt;&gt;ROW(W1626)))&gt;0,"Cruzado","Sin cruce")))</f>
        <v>Sin cruce</v>
      </c>
      <c r="AQ1626" s="104">
        <f>AN1626</f>
        <v>0.3888888888888889</v>
      </c>
      <c r="AR1626" s="104">
        <f>AO1626</f>
        <v>0.4236111111111111</v>
      </c>
      <c r="AS1626" s="22"/>
      <c r="AT1626" s="22"/>
      <c r="AU1626" s="362" t="str" cm="1">
        <f t="array" ref="AU1626">IF(AB1626="","",IF(SUMPRODUCT((AB1626=$AB$1559:$AB$1936)*(AH1626=$AH$1559:$AH$1936)*(AQ1626=$AQ$1559:$AQ$1936)*(AR1626=$AR$1559:$AR$1936)*(ROW($AB$1559:$AB$1936)&lt;&gt;ROW(AB1626))*((R1626=0)*($R$1559:$R$1936&gt;0)+(R1626&gt;0)*($R$1559:$R$1936=0)))&gt;0,"SALONES UNIDOS",IF(SUMPRODUCT((AB1626=$AB$1559:$AB$1936)*(AH1626=$AH$1559:$AH$1936)*((AQ1626&lt;$AR$1559:$AR$1936)*(AR1626&gt;$AQ$1559:$AQ$1936))*(ROW($AB$1559:$AB$1936)&lt;&gt;ROW(AB1626)))&gt;0,"Cruzado","Sin cruce")))</f>
        <v>Sin cruce</v>
      </c>
      <c r="AV1626" s="362" t="str" cm="1">
        <f t="array" ref="AV1626">IF(AD1626="","",IF(SUMPRODUCT((AD1626=$AD$1559:$AD$1936)*(AH1626=$AH$1559:$AH$1936)*(AS1626=$AS$1559:$AS$1936)*(AT1626=$AT$1559:$AT$1936)*(ROW($AD$1559:$AD$1936)&lt;&gt;ROW(AD1626))*((R1626=0)*($R$1559:$R$1936&gt;0)+(R1626&gt;0)*($R$1559:$R$1936=0)))&gt;0,"SALONES UNIDOS",IF(SUMPRODUCT((AD1626=$AD$1559:$AD$1936)*(AH1626=$AH$1559:$AH$1936)*((AS1626&lt;$AT$1559:$AT$1936)*(AT1626&gt;$AS$1559:$AS$1936))*(ROW($AD$1559:$AD$1936)&lt;&gt;ROW(AD1626)))&gt;0,"Cruzado","Sin cruce")))</f>
        <v/>
      </c>
      <c r="AW1626" s="104" t="str">
        <f t="shared" si="776"/>
        <v>MH5SUNAMPEA</v>
      </c>
      <c r="AX1626" s="104" t="str" cm="1">
        <f t="array" ref="AX1626">IF(AW1626="","",IF(SUMPRODUCT((AW1626=$AW$7:$AW$2042)*(AH1626=$AH$7:$AH$2042)*(AN1626=$AN$7:$AN$2042)*(AO1626=$AO$7:$AO$2042)*(ROW($AW$7:$AW$2042)&lt;&gt;ROW(AW1626))*((R1626=0)*($R$7:$R$2042&gt;0)+(R1626&gt;0)*($R$7:$R$2042=0)))&gt;0,"SALONES UNIDOS",IF(SUMPRODUCT((AW1626=$AW$7:$AW$2042)*(AH1626=$AH$7:$AH$2042)*((AN1626&lt;$AO$7:$AO$2042)*(AO1626&gt;$AN$7:$AN$2042))*(ROW($AW$7:$AW$2042)&lt;&gt;ROW(AW1626)))&gt;0,"Cruzado","Sin cruce")))</f>
        <v>Sin cruce</v>
      </c>
    </row>
    <row r="1627" spans="2:50" ht="19.8" hidden="1" customHeight="1" x14ac:dyDescent="0.25">
      <c r="B1627" s="494" t="s">
        <v>314</v>
      </c>
      <c r="C1627" s="364" t="s">
        <v>969</v>
      </c>
      <c r="D1627" s="364">
        <v>20261</v>
      </c>
      <c r="E1627" s="373" t="s">
        <v>302</v>
      </c>
      <c r="F1627" s="370" t="s">
        <v>291</v>
      </c>
      <c r="G1627" s="373" t="s">
        <v>292</v>
      </c>
      <c r="H1627" s="373">
        <v>5</v>
      </c>
      <c r="I1627" s="373" t="s">
        <v>552</v>
      </c>
      <c r="J1627" s="373" t="s">
        <v>278</v>
      </c>
      <c r="K1627" s="194" t="s">
        <v>1009</v>
      </c>
      <c r="L1627" s="364" t="s">
        <v>1004</v>
      </c>
      <c r="M1627" s="364" t="s">
        <v>317</v>
      </c>
      <c r="N1627" s="364" t="s">
        <v>318</v>
      </c>
      <c r="O1627" s="373" t="s">
        <v>315</v>
      </c>
      <c r="P1627" s="364">
        <v>0</v>
      </c>
      <c r="Q1627" s="364">
        <v>4</v>
      </c>
      <c r="R1627" s="369">
        <v>4</v>
      </c>
      <c r="S1627" s="364">
        <v>3</v>
      </c>
      <c r="T1627" s="8"/>
      <c r="U1627" s="374">
        <v>20</v>
      </c>
      <c r="V1627" s="370">
        <v>43041422</v>
      </c>
      <c r="W1627" s="373" t="s">
        <v>11</v>
      </c>
      <c r="X1627" s="364" t="s">
        <v>315</v>
      </c>
      <c r="Y1627" s="364" t="s">
        <v>556</v>
      </c>
      <c r="Z1627" s="364"/>
      <c r="AA1627" s="364"/>
      <c r="AB1627" s="370"/>
      <c r="AC1627" s="364"/>
      <c r="AD1627" s="364" t="s">
        <v>888</v>
      </c>
      <c r="AE1627" s="370"/>
      <c r="AF1627" s="370"/>
      <c r="AG1627" s="370" t="s">
        <v>301</v>
      </c>
      <c r="AH1627" s="364">
        <v>5</v>
      </c>
      <c r="AI1627" s="364">
        <v>10</v>
      </c>
      <c r="AJ1627" s="364">
        <v>10</v>
      </c>
      <c r="AK1627" s="364">
        <v>13</v>
      </c>
      <c r="AL1627" s="364">
        <v>30</v>
      </c>
      <c r="AM1627" s="22">
        <f t="shared" si="775"/>
        <v>4</v>
      </c>
      <c r="AN1627" s="104">
        <f t="shared" si="769"/>
        <v>0.4236111111111111</v>
      </c>
      <c r="AO1627" s="104">
        <f t="shared" si="770"/>
        <v>0.5625</v>
      </c>
      <c r="AP1627" s="22" t="str" cm="1">
        <f t="array" ref="AP1627">IF(W1627="","",IF(SUMPRODUCT((W1627=$W$7:$W$2042)*(AH1627=$AH$7:$AH$2042)*(AN1627=$AN$7:$AN$2042)*(AO1627=$AO$7:$AO$2042)*(ROW($W$7:$W$2042)&lt;&gt;ROW(W1627))*((R1627=0)*($R$7:$R$2042&gt;0)+(R1627&gt;0)*($R$7:$R$2042=0)))&gt;0,"SALONES UNIDOS",IF(SUMPRODUCT((W1627=$W$7:$W$2042)*(AH1627=$AH$7:$AH$2042)*((AN1627&lt;$AO$7:$AO$2042)*(AO1627&gt;$AN$7:$AN$2042))*(ROW($W$7:$W$2042)&lt;&gt;ROW(W1627)))&gt;0,"Cruzado","Sin cruce")))</f>
        <v>Sin cruce</v>
      </c>
      <c r="AQ1627" s="22"/>
      <c r="AR1627" s="22"/>
      <c r="AS1627" s="104">
        <f t="shared" ref="AS1627:AS1628" si="789">AN1627</f>
        <v>0.4236111111111111</v>
      </c>
      <c r="AT1627" s="104">
        <f t="shared" ref="AT1627:AT1628" si="790">AO1627</f>
        <v>0.5625</v>
      </c>
      <c r="AU1627" s="362" t="str" cm="1">
        <f t="array" ref="AU1627">IF(AB1627="","",IF(SUMPRODUCT((AB1627=$AB$1559:$AB$1936)*(AH1627=$AH$1559:$AH$1936)*(AQ1627=$AQ$1559:$AQ$1936)*(AR1627=$AR$1559:$AR$1936)*(ROW($AB$1559:$AB$1936)&lt;&gt;ROW(AB1627))*((R1627=0)*($R$1559:$R$1936&gt;0)+(R1627&gt;0)*($R$1559:$R$1936=0)))&gt;0,"SALONES UNIDOS",IF(SUMPRODUCT((AB1627=$AB$1559:$AB$1936)*(AH1627=$AH$1559:$AH$1936)*((AQ1627&lt;$AR$1559:$AR$1936)*(AR1627&gt;$AQ$1559:$AQ$1936))*(ROW($AB$1559:$AB$1936)&lt;&gt;ROW(AB1627)))&gt;0,"Cruzado","Sin cruce")))</f>
        <v/>
      </c>
      <c r="AV1627" s="362" t="str" cm="1">
        <f t="array" ref="AV1627">IF(AD1627="","",IF(SUMPRODUCT((AD1627=$AD$1559:$AD$1936)*(AH1627=$AH$1559:$AH$1936)*(AS1627=$AS$1559:$AS$1936)*(AT1627=$AT$1559:$AT$1936)*(ROW($AD$1559:$AD$1936)&lt;&gt;ROW(AD1627))*((R1627=0)*($R$1559:$R$1936&gt;0)+(R1627&gt;0)*($R$1559:$R$1936=0)))&gt;0,"SALONES UNIDOS",IF(SUMPRODUCT((AD1627=$AD$1559:$AD$1936)*(AH1627=$AH$1559:$AH$1936)*((AS1627&lt;$AT$1559:$AT$1936)*(AT1627&gt;$AS$1559:$AS$1936))*(ROW($AD$1559:$AD$1936)&lt;&gt;ROW(AD1627)))&gt;0,"Cruzado","Sin cruce")))</f>
        <v>Sin cruce</v>
      </c>
      <c r="AW1627" s="104" t="str">
        <f t="shared" si="776"/>
        <v>MH5SUNAMPEA</v>
      </c>
      <c r="AX1627" s="104" t="str" cm="1">
        <f t="array" ref="AX1627">IF(AW1627="","",IF(SUMPRODUCT((AW1627=$AW$7:$AW$2042)*(AH1627=$AH$7:$AH$2042)*(AN1627=$AN$7:$AN$2042)*(AO1627=$AO$7:$AO$2042)*(ROW($AW$7:$AW$2042)&lt;&gt;ROW(AW1627))*((R1627=0)*($R$7:$R$2042&gt;0)+(R1627&gt;0)*($R$7:$R$2042=0)))&gt;0,"SALONES UNIDOS",IF(SUMPRODUCT((AW1627=$AW$7:$AW$2042)*(AH1627=$AH$7:$AH$2042)*((AN1627&lt;$AO$7:$AO$2042)*(AO1627&gt;$AN$7:$AN$2042))*(ROW($AW$7:$AW$2042)&lt;&gt;ROW(AW1627)))&gt;0,"Cruzado","Sin cruce")))</f>
        <v>Sin cruce</v>
      </c>
    </row>
    <row r="1628" spans="2:50" ht="19.8" hidden="1" customHeight="1" x14ac:dyDescent="0.25">
      <c r="B1628" s="494" t="s">
        <v>314</v>
      </c>
      <c r="C1628" s="364" t="s">
        <v>969</v>
      </c>
      <c r="D1628" s="364">
        <v>20261</v>
      </c>
      <c r="E1628" s="373" t="s">
        <v>302</v>
      </c>
      <c r="F1628" s="370" t="s">
        <v>291</v>
      </c>
      <c r="G1628" s="373" t="s">
        <v>292</v>
      </c>
      <c r="H1628" s="373">
        <v>5</v>
      </c>
      <c r="I1628" s="373" t="s">
        <v>560</v>
      </c>
      <c r="J1628" s="373" t="s">
        <v>278</v>
      </c>
      <c r="K1628" s="194" t="s">
        <v>1009</v>
      </c>
      <c r="L1628" s="364" t="s">
        <v>1004</v>
      </c>
      <c r="M1628" s="364" t="s">
        <v>317</v>
      </c>
      <c r="N1628" s="364" t="s">
        <v>318</v>
      </c>
      <c r="O1628" s="373" t="s">
        <v>315</v>
      </c>
      <c r="P1628" s="364">
        <v>0</v>
      </c>
      <c r="Q1628" s="364">
        <v>4</v>
      </c>
      <c r="R1628" s="369">
        <v>4</v>
      </c>
      <c r="S1628" s="364">
        <v>3</v>
      </c>
      <c r="T1628" s="8"/>
      <c r="U1628" s="374">
        <v>20</v>
      </c>
      <c r="V1628" s="370">
        <v>43041422</v>
      </c>
      <c r="W1628" s="373" t="s">
        <v>11</v>
      </c>
      <c r="X1628" s="364" t="s">
        <v>315</v>
      </c>
      <c r="Y1628" s="364" t="s">
        <v>556</v>
      </c>
      <c r="Z1628" s="364"/>
      <c r="AA1628" s="364"/>
      <c r="AB1628" s="370"/>
      <c r="AC1628" s="364"/>
      <c r="AD1628" s="364" t="s">
        <v>888</v>
      </c>
      <c r="AE1628" s="370"/>
      <c r="AF1628" s="370"/>
      <c r="AG1628" s="370" t="s">
        <v>301</v>
      </c>
      <c r="AH1628" s="364">
        <v>5</v>
      </c>
      <c r="AI1628" s="364">
        <v>13</v>
      </c>
      <c r="AJ1628" s="364">
        <v>30</v>
      </c>
      <c r="AK1628" s="364">
        <v>16</v>
      </c>
      <c r="AL1628" s="364">
        <v>50</v>
      </c>
      <c r="AM1628" s="22">
        <f t="shared" si="775"/>
        <v>4</v>
      </c>
      <c r="AN1628" s="104">
        <f t="shared" si="769"/>
        <v>0.5625</v>
      </c>
      <c r="AO1628" s="104">
        <f t="shared" si="770"/>
        <v>0.70138888888888884</v>
      </c>
      <c r="AP1628" s="22" t="str" cm="1">
        <f t="array" ref="AP1628">IF(W1628="","",IF(SUMPRODUCT((W1628=$W$7:$W$2042)*(AH1628=$AH$7:$AH$2042)*(AN1628=$AN$7:$AN$2042)*(AO1628=$AO$7:$AO$2042)*(ROW($W$7:$W$2042)&lt;&gt;ROW(W1628))*((R1628=0)*($R$7:$R$2042&gt;0)+(R1628&gt;0)*($R$7:$R$2042=0)))&gt;0,"SALONES UNIDOS",IF(SUMPRODUCT((W1628=$W$7:$W$2042)*(AH1628=$AH$7:$AH$2042)*((AN1628&lt;$AO$7:$AO$2042)*(AO1628&gt;$AN$7:$AN$2042))*(ROW($W$7:$W$2042)&lt;&gt;ROW(W1628)))&gt;0,"Cruzado","Sin cruce")))</f>
        <v>Sin cruce</v>
      </c>
      <c r="AQ1628" s="22"/>
      <c r="AR1628" s="22"/>
      <c r="AS1628" s="104">
        <f t="shared" si="789"/>
        <v>0.5625</v>
      </c>
      <c r="AT1628" s="104">
        <f t="shared" si="790"/>
        <v>0.70138888888888884</v>
      </c>
      <c r="AU1628" s="362" t="str" cm="1">
        <f t="array" ref="AU1628">IF(AB1628="","",IF(SUMPRODUCT((AB1628=$AB$1559:$AB$1936)*(AH1628=$AH$1559:$AH$1936)*(AQ1628=$AQ$1559:$AQ$1936)*(AR1628=$AR$1559:$AR$1936)*(ROW($AB$1559:$AB$1936)&lt;&gt;ROW(AB1628))*((R1628=0)*($R$1559:$R$1936&gt;0)+(R1628&gt;0)*($R$1559:$R$1936=0)))&gt;0,"SALONES UNIDOS",IF(SUMPRODUCT((AB1628=$AB$1559:$AB$1936)*(AH1628=$AH$1559:$AH$1936)*((AQ1628&lt;$AR$1559:$AR$1936)*(AR1628&gt;$AQ$1559:$AQ$1936))*(ROW($AB$1559:$AB$1936)&lt;&gt;ROW(AB1628)))&gt;0,"Cruzado","Sin cruce")))</f>
        <v/>
      </c>
      <c r="AV1628" s="362" t="str" cm="1">
        <f t="array" ref="AV1628">IF(AD1628="","",IF(SUMPRODUCT((AD1628=$AD$1559:$AD$1936)*(AH1628=$AH$1559:$AH$1936)*(AS1628=$AS$1559:$AS$1936)*(AT1628=$AT$1559:$AT$1936)*(ROW($AD$1559:$AD$1936)&lt;&gt;ROW(AD1628))*((R1628=0)*($R$1559:$R$1936&gt;0)+(R1628&gt;0)*($R$1559:$R$1936=0)))&gt;0,"SALONES UNIDOS",IF(SUMPRODUCT((AD1628=$AD$1559:$AD$1936)*(AH1628=$AH$1559:$AH$1936)*((AS1628&lt;$AT$1559:$AT$1936)*(AT1628&gt;$AS$1559:$AS$1936))*(ROW($AD$1559:$AD$1936)&lt;&gt;ROW(AD1628)))&gt;0,"Cruzado","Sin cruce")))</f>
        <v>Sin cruce</v>
      </c>
      <c r="AW1628" s="104" t="str">
        <f t="shared" si="776"/>
        <v>MH5SUNAMPEA</v>
      </c>
      <c r="AX1628" s="104" t="str" cm="1">
        <f t="array" ref="AX1628">IF(AW1628="","",IF(SUMPRODUCT((AW1628=$AW$7:$AW$2042)*(AH1628=$AH$7:$AH$2042)*(AN1628=$AN$7:$AN$2042)*(AO1628=$AO$7:$AO$2042)*(ROW($AW$7:$AW$2042)&lt;&gt;ROW(AW1628))*((R1628=0)*($R$7:$R$2042&gt;0)+(R1628&gt;0)*($R$7:$R$2042=0)))&gt;0,"SALONES UNIDOS",IF(SUMPRODUCT((AW1628=$AW$7:$AW$2042)*(AH1628=$AH$7:$AH$2042)*((AN1628&lt;$AO$7:$AO$2042)*(AO1628&gt;$AN$7:$AN$2042))*(ROW($AW$7:$AW$2042)&lt;&gt;ROW(AW1628)))&gt;0,"Cruzado","Sin cruce")))</f>
        <v>Sin cruce</v>
      </c>
    </row>
    <row r="1629" spans="2:50" ht="19.8" hidden="1" customHeight="1" x14ac:dyDescent="0.25">
      <c r="B1629" s="494" t="s">
        <v>314</v>
      </c>
      <c r="C1629" s="364" t="s">
        <v>969</v>
      </c>
      <c r="D1629" s="364">
        <v>20261</v>
      </c>
      <c r="E1629" s="373" t="s">
        <v>302</v>
      </c>
      <c r="F1629" s="370" t="s">
        <v>291</v>
      </c>
      <c r="G1629" s="373" t="s">
        <v>292</v>
      </c>
      <c r="H1629" s="373">
        <v>5</v>
      </c>
      <c r="I1629" s="373" t="s">
        <v>278</v>
      </c>
      <c r="J1629" s="373" t="s">
        <v>278</v>
      </c>
      <c r="K1629" s="194" t="s">
        <v>1010</v>
      </c>
      <c r="L1629" s="364" t="s">
        <v>336</v>
      </c>
      <c r="M1629" s="364" t="s">
        <v>324</v>
      </c>
      <c r="N1629" s="364" t="s">
        <v>318</v>
      </c>
      <c r="O1629" s="373" t="s">
        <v>315</v>
      </c>
      <c r="P1629" s="364">
        <v>3</v>
      </c>
      <c r="Q1629" s="364">
        <v>0</v>
      </c>
      <c r="R1629" s="369">
        <v>3</v>
      </c>
      <c r="S1629" s="364">
        <v>5</v>
      </c>
      <c r="T1629" s="8"/>
      <c r="U1629" s="374">
        <v>40</v>
      </c>
      <c r="V1629" s="370">
        <v>43214430</v>
      </c>
      <c r="W1629" s="373" t="s">
        <v>236</v>
      </c>
      <c r="X1629" s="369" t="s">
        <v>315</v>
      </c>
      <c r="Y1629" s="364" t="s">
        <v>683</v>
      </c>
      <c r="Z1629" s="364"/>
      <c r="AA1629" s="364"/>
      <c r="AB1629" s="370" t="s">
        <v>886</v>
      </c>
      <c r="AC1629" s="370"/>
      <c r="AD1629" s="369"/>
      <c r="AE1629" s="370"/>
      <c r="AF1629" s="370"/>
      <c r="AG1629" s="370" t="s">
        <v>559</v>
      </c>
      <c r="AH1629" s="364">
        <v>4</v>
      </c>
      <c r="AI1629" s="364">
        <v>9</v>
      </c>
      <c r="AJ1629" s="364">
        <v>20</v>
      </c>
      <c r="AK1629" s="364">
        <v>11</v>
      </c>
      <c r="AL1629" s="364">
        <v>50</v>
      </c>
      <c r="AM1629" s="22">
        <f t="shared" si="775"/>
        <v>3</v>
      </c>
      <c r="AN1629" s="104">
        <f t="shared" si="769"/>
        <v>0.3888888888888889</v>
      </c>
      <c r="AO1629" s="104">
        <f t="shared" si="770"/>
        <v>0.49305555555555552</v>
      </c>
      <c r="AP1629" s="22" t="str" cm="1">
        <f t="array" ref="AP1629">IF(W1629="","",IF(SUMPRODUCT((W1629=$W$7:$W$2042)*(AH1629=$AH$7:$AH$2042)*(AN1629=$AN$7:$AN$2042)*(AO1629=$AO$7:$AO$2042)*(ROW($W$7:$W$2042)&lt;&gt;ROW(W1629))*((R1629=0)*($R$7:$R$2042&gt;0)+(R1629&gt;0)*($R$7:$R$2042=0)))&gt;0,"SALONES UNIDOS",IF(SUMPRODUCT((W1629=$W$7:$W$2042)*(AH1629=$AH$7:$AH$2042)*((AN1629&lt;$AO$7:$AO$2042)*(AO1629&gt;$AN$7:$AN$2042))*(ROW($W$7:$W$2042)&lt;&gt;ROW(W1629)))&gt;0,"Cruzado","Sin cruce")))</f>
        <v>Sin cruce</v>
      </c>
      <c r="AQ1629" s="104">
        <f>AN1629</f>
        <v>0.3888888888888889</v>
      </c>
      <c r="AR1629" s="104">
        <f>AO1629</f>
        <v>0.49305555555555552</v>
      </c>
      <c r="AS1629" s="22"/>
      <c r="AT1629" s="22"/>
      <c r="AU1629" s="362" t="str" cm="1">
        <f t="array" ref="AU1629">IF(AB1629="","",IF(SUMPRODUCT((AB1629=$AB$1559:$AB$1936)*(AH1629=$AH$1559:$AH$1936)*(AQ1629=$AQ$1559:$AQ$1936)*(AR1629=$AR$1559:$AR$1936)*(ROW($AB$1559:$AB$1936)&lt;&gt;ROW(AB1629))*((R1629=0)*($R$1559:$R$1936&gt;0)+(R1629&gt;0)*($R$1559:$R$1936=0)))&gt;0,"SALONES UNIDOS",IF(SUMPRODUCT((AB1629=$AB$1559:$AB$1936)*(AH1629=$AH$1559:$AH$1936)*((AQ1629&lt;$AR$1559:$AR$1936)*(AR1629&gt;$AQ$1559:$AQ$1936))*(ROW($AB$1559:$AB$1936)&lt;&gt;ROW(AB1629)))&gt;0,"Cruzado","Sin cruce")))</f>
        <v>Sin cruce</v>
      </c>
      <c r="AV1629" s="362" t="str" cm="1">
        <f t="array" ref="AV1629">IF(AD1629="","",IF(SUMPRODUCT((AD1629=$AD$1559:$AD$1936)*(AH1629=$AH$1559:$AH$1936)*(AS1629=$AS$1559:$AS$1936)*(AT1629=$AT$1559:$AT$1936)*(ROW($AD$1559:$AD$1936)&lt;&gt;ROW(AD1629))*((R1629=0)*($R$1559:$R$1936&gt;0)+(R1629&gt;0)*($R$1559:$R$1936=0)))&gt;0,"SALONES UNIDOS",IF(SUMPRODUCT((AD1629=$AD$1559:$AD$1936)*(AH1629=$AH$1559:$AH$1936)*((AS1629&lt;$AT$1559:$AT$1936)*(AT1629&gt;$AS$1559:$AS$1936))*(ROW($AD$1559:$AD$1936)&lt;&gt;ROW(AD1629)))&gt;0,"Cruzado","Sin cruce")))</f>
        <v/>
      </c>
      <c r="AW1629" s="104" t="str">
        <f t="shared" si="776"/>
        <v>MH5SUNAMPEA</v>
      </c>
      <c r="AX1629" s="104" t="str" cm="1">
        <f t="array" ref="AX1629">IF(AW1629="","",IF(SUMPRODUCT((AW1629=$AW$7:$AW$2042)*(AH1629=$AH$7:$AH$2042)*(AN1629=$AN$7:$AN$2042)*(AO1629=$AO$7:$AO$2042)*(ROW($AW$7:$AW$2042)&lt;&gt;ROW(AW1629))*((R1629=0)*($R$7:$R$2042&gt;0)+(R1629&gt;0)*($R$7:$R$2042=0)))&gt;0,"SALONES UNIDOS",IF(SUMPRODUCT((AW1629=$AW$7:$AW$2042)*(AH1629=$AH$7:$AH$2042)*((AN1629&lt;$AO$7:$AO$2042)*(AO1629&gt;$AN$7:$AN$2042))*(ROW($AW$7:$AW$2042)&lt;&gt;ROW(AW1629)))&gt;0,"Cruzado","Sin cruce")))</f>
        <v>Sin cruce</v>
      </c>
    </row>
    <row r="1630" spans="2:50" ht="19.8" hidden="1" customHeight="1" x14ac:dyDescent="0.25">
      <c r="B1630" s="494" t="s">
        <v>314</v>
      </c>
      <c r="C1630" s="364" t="s">
        <v>969</v>
      </c>
      <c r="D1630" s="364">
        <v>20261</v>
      </c>
      <c r="E1630" s="373" t="s">
        <v>302</v>
      </c>
      <c r="F1630" s="370" t="s">
        <v>291</v>
      </c>
      <c r="G1630" s="373" t="s">
        <v>292</v>
      </c>
      <c r="H1630" s="373">
        <v>5</v>
      </c>
      <c r="I1630" s="373" t="s">
        <v>552</v>
      </c>
      <c r="J1630" s="373" t="s">
        <v>278</v>
      </c>
      <c r="K1630" s="194" t="s">
        <v>1010</v>
      </c>
      <c r="L1630" s="364" t="s">
        <v>336</v>
      </c>
      <c r="M1630" s="364" t="s">
        <v>324</v>
      </c>
      <c r="N1630" s="364" t="s">
        <v>318</v>
      </c>
      <c r="O1630" s="373" t="s">
        <v>315</v>
      </c>
      <c r="P1630" s="364">
        <v>0</v>
      </c>
      <c r="Q1630" s="364">
        <v>4</v>
      </c>
      <c r="R1630" s="369">
        <v>4</v>
      </c>
      <c r="S1630" s="364">
        <v>5</v>
      </c>
      <c r="T1630" s="8"/>
      <c r="U1630" s="374">
        <v>20</v>
      </c>
      <c r="V1630" s="370">
        <v>43214430</v>
      </c>
      <c r="W1630" s="373" t="s">
        <v>236</v>
      </c>
      <c r="X1630" s="369" t="s">
        <v>315</v>
      </c>
      <c r="Y1630" s="364" t="s">
        <v>683</v>
      </c>
      <c r="Z1630" s="364"/>
      <c r="AA1630" s="364"/>
      <c r="AB1630" s="370"/>
      <c r="AC1630" s="370"/>
      <c r="AD1630" s="369" t="s">
        <v>881</v>
      </c>
      <c r="AE1630" s="370"/>
      <c r="AF1630" s="370"/>
      <c r="AG1630" s="370" t="s">
        <v>301</v>
      </c>
      <c r="AH1630" s="364">
        <v>4</v>
      </c>
      <c r="AI1630" s="364">
        <v>11</v>
      </c>
      <c r="AJ1630" s="364">
        <v>50</v>
      </c>
      <c r="AK1630" s="364">
        <v>15</v>
      </c>
      <c r="AL1630" s="364">
        <v>10</v>
      </c>
      <c r="AM1630" s="22">
        <f t="shared" si="775"/>
        <v>4</v>
      </c>
      <c r="AN1630" s="104">
        <f t="shared" si="769"/>
        <v>0.49305555555555552</v>
      </c>
      <c r="AO1630" s="104">
        <f t="shared" si="770"/>
        <v>0.63194444444444442</v>
      </c>
      <c r="AP1630" s="22" t="str" cm="1">
        <f t="array" ref="AP1630">IF(W1630="","",IF(SUMPRODUCT((W1630=$W$7:$W$2042)*(AH1630=$AH$7:$AH$2042)*(AN1630=$AN$7:$AN$2042)*(AO1630=$AO$7:$AO$2042)*(ROW($W$7:$W$2042)&lt;&gt;ROW(W1630))*((R1630=0)*($R$7:$R$2042&gt;0)+(R1630&gt;0)*($R$7:$R$2042=0)))&gt;0,"SALONES UNIDOS",IF(SUMPRODUCT((W1630=$W$7:$W$2042)*(AH1630=$AH$7:$AH$2042)*((AN1630&lt;$AO$7:$AO$2042)*(AO1630&gt;$AN$7:$AN$2042))*(ROW($W$7:$W$2042)&lt;&gt;ROW(W1630)))&gt;0,"Cruzado","Sin cruce")))</f>
        <v>Sin cruce</v>
      </c>
      <c r="AQ1630" s="22"/>
      <c r="AR1630" s="22"/>
      <c r="AS1630" s="104">
        <f t="shared" ref="AS1630:AS1631" si="791">AN1630</f>
        <v>0.49305555555555552</v>
      </c>
      <c r="AT1630" s="104">
        <f t="shared" ref="AT1630:AT1631" si="792">AO1630</f>
        <v>0.63194444444444442</v>
      </c>
      <c r="AU1630" s="362" t="str" cm="1">
        <f t="array" ref="AU1630">IF(AB1630="","",IF(SUMPRODUCT((AB1630=$AB$1559:$AB$1936)*(AH1630=$AH$1559:$AH$1936)*(AQ1630=$AQ$1559:$AQ$1936)*(AR1630=$AR$1559:$AR$1936)*(ROW($AB$1559:$AB$1936)&lt;&gt;ROW(AB1630))*((R1630=0)*($R$1559:$R$1936&gt;0)+(R1630&gt;0)*($R$1559:$R$1936=0)))&gt;0,"SALONES UNIDOS",IF(SUMPRODUCT((AB1630=$AB$1559:$AB$1936)*(AH1630=$AH$1559:$AH$1936)*((AQ1630&lt;$AR$1559:$AR$1936)*(AR1630&gt;$AQ$1559:$AQ$1936))*(ROW($AB$1559:$AB$1936)&lt;&gt;ROW(AB1630)))&gt;0,"Cruzado","Sin cruce")))</f>
        <v/>
      </c>
      <c r="AV1630" s="362" t="str" cm="1">
        <f t="array" ref="AV1630">IF(AD1630="","",IF(SUMPRODUCT((AD1630=$AD$1559:$AD$1936)*(AH1630=$AH$1559:$AH$1936)*(AS1630=$AS$1559:$AS$1936)*(AT1630=$AT$1559:$AT$1936)*(ROW($AD$1559:$AD$1936)&lt;&gt;ROW(AD1630))*((R1630=0)*($R$1559:$R$1936&gt;0)+(R1630&gt;0)*($R$1559:$R$1936=0)))&gt;0,"SALONES UNIDOS",IF(SUMPRODUCT((AD1630=$AD$1559:$AD$1936)*(AH1630=$AH$1559:$AH$1936)*((AS1630&lt;$AT$1559:$AT$1936)*(AT1630&gt;$AS$1559:$AS$1936))*(ROW($AD$1559:$AD$1936)&lt;&gt;ROW(AD1630)))&gt;0,"Cruzado","Sin cruce")))</f>
        <v>Sin cruce</v>
      </c>
      <c r="AW1630" s="104" t="str">
        <f t="shared" si="776"/>
        <v>MH5SUNAMPEA</v>
      </c>
      <c r="AX1630" s="104" t="str" cm="1">
        <f t="array" ref="AX1630">IF(AW1630="","",IF(SUMPRODUCT((AW1630=$AW$7:$AW$2042)*(AH1630=$AH$7:$AH$2042)*(AN1630=$AN$7:$AN$2042)*(AO1630=$AO$7:$AO$2042)*(ROW($AW$7:$AW$2042)&lt;&gt;ROW(AW1630))*((R1630=0)*($R$7:$R$2042&gt;0)+(R1630&gt;0)*($R$7:$R$2042=0)))&gt;0,"SALONES UNIDOS",IF(SUMPRODUCT((AW1630=$AW$7:$AW$2042)*(AH1630=$AH$7:$AH$2042)*((AN1630&lt;$AO$7:$AO$2042)*(AO1630&gt;$AN$7:$AN$2042))*(ROW($AW$7:$AW$2042)&lt;&gt;ROW(AW1630)))&gt;0,"Cruzado","Sin cruce")))</f>
        <v>Sin cruce</v>
      </c>
    </row>
    <row r="1631" spans="2:50" ht="19.8" hidden="1" customHeight="1" x14ac:dyDescent="0.25">
      <c r="B1631" s="494" t="s">
        <v>314</v>
      </c>
      <c r="C1631" s="364" t="s">
        <v>969</v>
      </c>
      <c r="D1631" s="364">
        <v>20261</v>
      </c>
      <c r="E1631" s="373" t="s">
        <v>302</v>
      </c>
      <c r="F1631" s="370" t="s">
        <v>291</v>
      </c>
      <c r="G1631" s="373" t="s">
        <v>292</v>
      </c>
      <c r="H1631" s="373">
        <v>5</v>
      </c>
      <c r="I1631" s="373" t="s">
        <v>560</v>
      </c>
      <c r="J1631" s="373" t="s">
        <v>278</v>
      </c>
      <c r="K1631" s="194" t="s">
        <v>1010</v>
      </c>
      <c r="L1631" s="364" t="s">
        <v>336</v>
      </c>
      <c r="M1631" s="364" t="s">
        <v>324</v>
      </c>
      <c r="N1631" s="364" t="s">
        <v>318</v>
      </c>
      <c r="O1631" s="373" t="s">
        <v>315</v>
      </c>
      <c r="P1631" s="364">
        <v>0</v>
      </c>
      <c r="Q1631" s="364">
        <v>4</v>
      </c>
      <c r="R1631" s="369">
        <v>4</v>
      </c>
      <c r="S1631" s="364">
        <v>5</v>
      </c>
      <c r="T1631" s="8"/>
      <c r="U1631" s="374">
        <v>20</v>
      </c>
      <c r="V1631" s="370">
        <v>43214430</v>
      </c>
      <c r="W1631" s="373" t="s">
        <v>236</v>
      </c>
      <c r="X1631" s="369" t="s">
        <v>315</v>
      </c>
      <c r="Y1631" s="364" t="s">
        <v>686</v>
      </c>
      <c r="Z1631" s="364"/>
      <c r="AA1631" s="364"/>
      <c r="AB1631" s="370"/>
      <c r="AC1631" s="370"/>
      <c r="AD1631" s="369" t="s">
        <v>881</v>
      </c>
      <c r="AE1631" s="370"/>
      <c r="AF1631" s="370"/>
      <c r="AG1631" s="370" t="s">
        <v>301</v>
      </c>
      <c r="AH1631" s="364">
        <v>4</v>
      </c>
      <c r="AI1631" s="364">
        <v>16</v>
      </c>
      <c r="AJ1631" s="364">
        <v>0</v>
      </c>
      <c r="AK1631" s="364">
        <v>19</v>
      </c>
      <c r="AL1631" s="364">
        <v>20</v>
      </c>
      <c r="AM1631" s="22">
        <f t="shared" si="775"/>
        <v>4</v>
      </c>
      <c r="AN1631" s="104">
        <f t="shared" si="769"/>
        <v>0.66666666666666663</v>
      </c>
      <c r="AO1631" s="104">
        <f t="shared" si="770"/>
        <v>0.80555555555555547</v>
      </c>
      <c r="AP1631" s="22" t="str" cm="1">
        <f t="array" ref="AP1631">IF(W1631="","",IF(SUMPRODUCT((W1631=$W$7:$W$2042)*(AH1631=$AH$7:$AH$2042)*(AN1631=$AN$7:$AN$2042)*(AO1631=$AO$7:$AO$2042)*(ROW($W$7:$W$2042)&lt;&gt;ROW(W1631))*((R1631=0)*($R$7:$R$2042&gt;0)+(R1631&gt;0)*($R$7:$R$2042=0)))&gt;0,"SALONES UNIDOS",IF(SUMPRODUCT((W1631=$W$7:$W$2042)*(AH1631=$AH$7:$AH$2042)*((AN1631&lt;$AO$7:$AO$2042)*(AO1631&gt;$AN$7:$AN$2042))*(ROW($W$7:$W$2042)&lt;&gt;ROW(W1631)))&gt;0,"Cruzado","Sin cruce")))</f>
        <v>Sin cruce</v>
      </c>
      <c r="AQ1631" s="22"/>
      <c r="AR1631" s="22"/>
      <c r="AS1631" s="104">
        <f t="shared" si="791"/>
        <v>0.66666666666666663</v>
      </c>
      <c r="AT1631" s="104">
        <f t="shared" si="792"/>
        <v>0.80555555555555547</v>
      </c>
      <c r="AU1631" s="362" t="str" cm="1">
        <f t="array" ref="AU1631">IF(AB1631="","",IF(SUMPRODUCT((AB1631=$AB$1559:$AB$1936)*(AH1631=$AH$1559:$AH$1936)*(AQ1631=$AQ$1559:$AQ$1936)*(AR1631=$AR$1559:$AR$1936)*(ROW($AB$1559:$AB$1936)&lt;&gt;ROW(AB1631))*((R1631=0)*($R$1559:$R$1936&gt;0)+(R1631&gt;0)*($R$1559:$R$1936=0)))&gt;0,"SALONES UNIDOS",IF(SUMPRODUCT((AB1631=$AB$1559:$AB$1936)*(AH1631=$AH$1559:$AH$1936)*((AQ1631&lt;$AR$1559:$AR$1936)*(AR1631&gt;$AQ$1559:$AQ$1936))*(ROW($AB$1559:$AB$1936)&lt;&gt;ROW(AB1631)))&gt;0,"Cruzado","Sin cruce")))</f>
        <v/>
      </c>
      <c r="AV1631" s="362" t="str" cm="1">
        <f t="array" ref="AV1631">IF(AD1631="","",IF(SUMPRODUCT((AD1631=$AD$1559:$AD$1936)*(AH1631=$AH$1559:$AH$1936)*(AS1631=$AS$1559:$AS$1936)*(AT1631=$AT$1559:$AT$1936)*(ROW($AD$1559:$AD$1936)&lt;&gt;ROW(AD1631))*((R1631=0)*($R$1559:$R$1936&gt;0)+(R1631&gt;0)*($R$1559:$R$1936=0)))&gt;0,"SALONES UNIDOS",IF(SUMPRODUCT((AD1631=$AD$1559:$AD$1936)*(AH1631=$AH$1559:$AH$1936)*((AS1631&lt;$AT$1559:$AT$1936)*(AT1631&gt;$AS$1559:$AS$1936))*(ROW($AD$1559:$AD$1936)&lt;&gt;ROW(AD1631)))&gt;0,"Cruzado","Sin cruce")))</f>
        <v>Sin cruce</v>
      </c>
      <c r="AW1631" s="104" t="str">
        <f t="shared" si="776"/>
        <v>MH5SUNAMPEA</v>
      </c>
      <c r="AX1631" s="104" t="str" cm="1">
        <f t="array" ref="AX1631">IF(AW1631="","",IF(SUMPRODUCT((AW1631=$AW$7:$AW$2042)*(AH1631=$AH$7:$AH$2042)*(AN1631=$AN$7:$AN$2042)*(AO1631=$AO$7:$AO$2042)*(ROW($AW$7:$AW$2042)&lt;&gt;ROW(AW1631))*((R1631=0)*($R$7:$R$2042&gt;0)+(R1631&gt;0)*($R$7:$R$2042=0)))&gt;0,"SALONES UNIDOS",IF(SUMPRODUCT((AW1631=$AW$7:$AW$2042)*(AH1631=$AH$7:$AH$2042)*((AN1631&lt;$AO$7:$AO$2042)*(AO1631&gt;$AN$7:$AN$2042))*(ROW($AW$7:$AW$2042)&lt;&gt;ROW(AW1631)))&gt;0,"Cruzado","Sin cruce")))</f>
        <v>Sin cruce</v>
      </c>
    </row>
    <row r="1632" spans="2:50" ht="19.8" hidden="1" customHeight="1" x14ac:dyDescent="0.25">
      <c r="B1632" s="494" t="s">
        <v>314</v>
      </c>
      <c r="C1632" s="364" t="s">
        <v>969</v>
      </c>
      <c r="D1632" s="364">
        <v>20261</v>
      </c>
      <c r="E1632" s="373" t="s">
        <v>302</v>
      </c>
      <c r="F1632" s="370" t="s">
        <v>291</v>
      </c>
      <c r="G1632" s="373" t="s">
        <v>292</v>
      </c>
      <c r="H1632" s="373">
        <v>5</v>
      </c>
      <c r="I1632" s="373" t="s">
        <v>278</v>
      </c>
      <c r="J1632" s="373" t="s">
        <v>278</v>
      </c>
      <c r="K1632" s="194" t="s">
        <v>1011</v>
      </c>
      <c r="L1632" s="364" t="s">
        <v>333</v>
      </c>
      <c r="M1632" s="364" t="s">
        <v>324</v>
      </c>
      <c r="N1632" s="364" t="s">
        <v>318</v>
      </c>
      <c r="O1632" s="373" t="s">
        <v>315</v>
      </c>
      <c r="P1632" s="364">
        <v>3</v>
      </c>
      <c r="Q1632" s="364">
        <v>0</v>
      </c>
      <c r="R1632" s="369">
        <v>3</v>
      </c>
      <c r="S1632" s="364">
        <v>6</v>
      </c>
      <c r="T1632" s="8"/>
      <c r="U1632" s="374">
        <v>40</v>
      </c>
      <c r="V1632" s="370">
        <v>23533131</v>
      </c>
      <c r="W1632" s="373" t="s">
        <v>889</v>
      </c>
      <c r="X1632" s="364" t="s">
        <v>315</v>
      </c>
      <c r="Y1632" s="364"/>
      <c r="Z1632" s="364"/>
      <c r="AA1632" s="364"/>
      <c r="AB1632" s="364" t="s">
        <v>886</v>
      </c>
      <c r="AC1632" s="364"/>
      <c r="AD1632" s="369"/>
      <c r="AE1632" s="370"/>
      <c r="AF1632" s="370"/>
      <c r="AG1632" s="364" t="s">
        <v>559</v>
      </c>
      <c r="AH1632" s="364">
        <v>2</v>
      </c>
      <c r="AI1632" s="364">
        <v>7</v>
      </c>
      <c r="AJ1632" s="364">
        <v>40</v>
      </c>
      <c r="AK1632" s="364">
        <v>10</v>
      </c>
      <c r="AL1632" s="364">
        <v>10</v>
      </c>
      <c r="AM1632" s="22">
        <f t="shared" si="775"/>
        <v>3</v>
      </c>
      <c r="AN1632" s="104">
        <f t="shared" si="769"/>
        <v>0.31944444444444448</v>
      </c>
      <c r="AO1632" s="104">
        <f t="shared" si="770"/>
        <v>0.4236111111111111</v>
      </c>
      <c r="AP1632" s="22" t="str" cm="1">
        <f t="array" ref="AP1632">IF(W1632="","",IF(SUMPRODUCT((W1632=$W$7:$W$2042)*(AH1632=$AH$7:$AH$2042)*(AN1632=$AN$7:$AN$2042)*(AO1632=$AO$7:$AO$2042)*(ROW($W$7:$W$2042)&lt;&gt;ROW(W1632))*((R1632=0)*($R$7:$R$2042&gt;0)+(R1632&gt;0)*($R$7:$R$2042=0)))&gt;0,"SALONES UNIDOS",IF(SUMPRODUCT((W1632=$W$7:$W$2042)*(AH1632=$AH$7:$AH$2042)*((AN1632&lt;$AO$7:$AO$2042)*(AO1632&gt;$AN$7:$AN$2042))*(ROW($W$7:$W$2042)&lt;&gt;ROW(W1632)))&gt;0,"Cruzado","Sin cruce")))</f>
        <v>Sin cruce</v>
      </c>
      <c r="AQ1632" s="104">
        <f>AN1632</f>
        <v>0.31944444444444448</v>
      </c>
      <c r="AR1632" s="104">
        <f>AO1632</f>
        <v>0.4236111111111111</v>
      </c>
      <c r="AS1632" s="22"/>
      <c r="AT1632" s="22"/>
      <c r="AU1632" s="362" t="str" cm="1">
        <f t="array" ref="AU1632">IF(AB1632="","",IF(SUMPRODUCT((AB1632=$AB$1559:$AB$1936)*(AH1632=$AH$1559:$AH$1936)*(AQ1632=$AQ$1559:$AQ$1936)*(AR1632=$AR$1559:$AR$1936)*(ROW($AB$1559:$AB$1936)&lt;&gt;ROW(AB1632))*((R1632=0)*($R$1559:$R$1936&gt;0)+(R1632&gt;0)*($R$1559:$R$1936=0)))&gt;0,"SALONES UNIDOS",IF(SUMPRODUCT((AB1632=$AB$1559:$AB$1936)*(AH1632=$AH$1559:$AH$1936)*((AQ1632&lt;$AR$1559:$AR$1936)*(AR1632&gt;$AQ$1559:$AQ$1936))*(ROW($AB$1559:$AB$1936)&lt;&gt;ROW(AB1632)))&gt;0,"Cruzado","Sin cruce")))</f>
        <v>Sin cruce</v>
      </c>
      <c r="AV1632" s="362" t="str" cm="1">
        <f t="array" ref="AV1632">IF(AD1632="","",IF(SUMPRODUCT((AD1632=$AD$1559:$AD$1936)*(AH1632=$AH$1559:$AH$1936)*(AS1632=$AS$1559:$AS$1936)*(AT1632=$AT$1559:$AT$1936)*(ROW($AD$1559:$AD$1936)&lt;&gt;ROW(AD1632))*((R1632=0)*($R$1559:$R$1936&gt;0)+(R1632&gt;0)*($R$1559:$R$1936=0)))&gt;0,"SALONES UNIDOS",IF(SUMPRODUCT((AD1632=$AD$1559:$AD$1936)*(AH1632=$AH$1559:$AH$1936)*((AS1632&lt;$AT$1559:$AT$1936)*(AT1632&gt;$AS$1559:$AS$1936))*(ROW($AD$1559:$AD$1936)&lt;&gt;ROW(AD1632)))&gt;0,"Cruzado","Sin cruce")))</f>
        <v/>
      </c>
      <c r="AW1632" s="104" t="str">
        <f t="shared" si="776"/>
        <v>MH5SUNAMPEA</v>
      </c>
      <c r="AX1632" s="104" t="str" cm="1">
        <f t="array" ref="AX1632">IF(AW1632="","",IF(SUMPRODUCT((AW1632=$AW$7:$AW$2042)*(AH1632=$AH$7:$AH$2042)*(AN1632=$AN$7:$AN$2042)*(AO1632=$AO$7:$AO$2042)*(ROW($AW$7:$AW$2042)&lt;&gt;ROW(AW1632))*((R1632=0)*($R$7:$R$2042&gt;0)+(R1632&gt;0)*($R$7:$R$2042=0)))&gt;0,"SALONES UNIDOS",IF(SUMPRODUCT((AW1632=$AW$7:$AW$2042)*(AH1632=$AH$7:$AH$2042)*((AN1632&lt;$AO$7:$AO$2042)*(AO1632&gt;$AN$7:$AN$2042))*(ROW($AW$7:$AW$2042)&lt;&gt;ROW(AW1632)))&gt;0,"Cruzado","Sin cruce")))</f>
        <v>Sin cruce</v>
      </c>
    </row>
    <row r="1633" spans="2:50" ht="19.8" hidden="1" customHeight="1" x14ac:dyDescent="0.25">
      <c r="B1633" s="494" t="s">
        <v>314</v>
      </c>
      <c r="C1633" s="364" t="s">
        <v>969</v>
      </c>
      <c r="D1633" s="364">
        <v>20261</v>
      </c>
      <c r="E1633" s="373" t="s">
        <v>302</v>
      </c>
      <c r="F1633" s="370" t="s">
        <v>291</v>
      </c>
      <c r="G1633" s="373" t="s">
        <v>292</v>
      </c>
      <c r="H1633" s="373">
        <v>5</v>
      </c>
      <c r="I1633" s="373" t="s">
        <v>552</v>
      </c>
      <c r="J1633" s="373" t="s">
        <v>278</v>
      </c>
      <c r="K1633" s="194" t="s">
        <v>1011</v>
      </c>
      <c r="L1633" s="364" t="s">
        <v>333</v>
      </c>
      <c r="M1633" s="364" t="s">
        <v>324</v>
      </c>
      <c r="N1633" s="364" t="s">
        <v>318</v>
      </c>
      <c r="O1633" s="373" t="s">
        <v>315</v>
      </c>
      <c r="P1633" s="364">
        <v>0</v>
      </c>
      <c r="Q1633" s="364">
        <v>6</v>
      </c>
      <c r="R1633" s="369">
        <v>6</v>
      </c>
      <c r="S1633" s="364">
        <v>6</v>
      </c>
      <c r="T1633" s="8"/>
      <c r="U1633" s="374">
        <v>20</v>
      </c>
      <c r="V1633" s="370">
        <v>23533131</v>
      </c>
      <c r="W1633" s="373" t="s">
        <v>889</v>
      </c>
      <c r="X1633" s="364" t="s">
        <v>315</v>
      </c>
      <c r="Y1633" s="364"/>
      <c r="Z1633" s="364"/>
      <c r="AA1633" s="364"/>
      <c r="AB1633" s="370"/>
      <c r="AC1633" s="364"/>
      <c r="AD1633" s="364" t="s">
        <v>881</v>
      </c>
      <c r="AE1633" s="370"/>
      <c r="AF1633" s="370"/>
      <c r="AG1633" s="370" t="s">
        <v>301</v>
      </c>
      <c r="AH1633" s="364">
        <v>2</v>
      </c>
      <c r="AI1633" s="364">
        <v>10</v>
      </c>
      <c r="AJ1633" s="364">
        <v>10</v>
      </c>
      <c r="AK1633" s="364">
        <v>15</v>
      </c>
      <c r="AL1633" s="364">
        <v>10</v>
      </c>
      <c r="AM1633" s="22">
        <f t="shared" si="775"/>
        <v>6</v>
      </c>
      <c r="AN1633" s="104">
        <f t="shared" si="769"/>
        <v>0.4236111111111111</v>
      </c>
      <c r="AO1633" s="104">
        <f t="shared" si="770"/>
        <v>0.63194444444444442</v>
      </c>
      <c r="AP1633" s="22" t="str" cm="1">
        <f t="array" ref="AP1633">IF(W1633="","",IF(SUMPRODUCT((W1633=$W$7:$W$2042)*(AH1633=$AH$7:$AH$2042)*(AN1633=$AN$7:$AN$2042)*(AO1633=$AO$7:$AO$2042)*(ROW($W$7:$W$2042)&lt;&gt;ROW(W1633))*((R1633=0)*($R$7:$R$2042&gt;0)+(R1633&gt;0)*($R$7:$R$2042=0)))&gt;0,"SALONES UNIDOS",IF(SUMPRODUCT((W1633=$W$7:$W$2042)*(AH1633=$AH$7:$AH$2042)*((AN1633&lt;$AO$7:$AO$2042)*(AO1633&gt;$AN$7:$AN$2042))*(ROW($W$7:$W$2042)&lt;&gt;ROW(W1633)))&gt;0,"Cruzado","Sin cruce")))</f>
        <v>Sin cruce</v>
      </c>
      <c r="AQ1633" s="22"/>
      <c r="AR1633" s="22"/>
      <c r="AS1633" s="104">
        <f t="shared" ref="AS1633:AS1634" si="793">AN1633</f>
        <v>0.4236111111111111</v>
      </c>
      <c r="AT1633" s="104">
        <f t="shared" ref="AT1633:AT1634" si="794">AO1633</f>
        <v>0.63194444444444442</v>
      </c>
      <c r="AU1633" s="362" t="str" cm="1">
        <f t="array" ref="AU1633">IF(AB1633="","",IF(SUMPRODUCT((AB1633=$AB$1559:$AB$1936)*(AH1633=$AH$1559:$AH$1936)*(AQ1633=$AQ$1559:$AQ$1936)*(AR1633=$AR$1559:$AR$1936)*(ROW($AB$1559:$AB$1936)&lt;&gt;ROW(AB1633))*((R1633=0)*($R$1559:$R$1936&gt;0)+(R1633&gt;0)*($R$1559:$R$1936=0)))&gt;0,"SALONES UNIDOS",IF(SUMPRODUCT((AB1633=$AB$1559:$AB$1936)*(AH1633=$AH$1559:$AH$1936)*((AQ1633&lt;$AR$1559:$AR$1936)*(AR1633&gt;$AQ$1559:$AQ$1936))*(ROW($AB$1559:$AB$1936)&lt;&gt;ROW(AB1633)))&gt;0,"Cruzado","Sin cruce")))</f>
        <v/>
      </c>
      <c r="AV1633" s="362" t="str" cm="1">
        <f t="array" ref="AV1633">IF(AD1633="","",IF(SUMPRODUCT((AD1633=$AD$1559:$AD$1936)*(AH1633=$AH$1559:$AH$1936)*(AS1633=$AS$1559:$AS$1936)*(AT1633=$AT$1559:$AT$1936)*(ROW($AD$1559:$AD$1936)&lt;&gt;ROW(AD1633))*((R1633=0)*($R$1559:$R$1936&gt;0)+(R1633&gt;0)*($R$1559:$R$1936=0)))&gt;0,"SALONES UNIDOS",IF(SUMPRODUCT((AD1633=$AD$1559:$AD$1936)*(AH1633=$AH$1559:$AH$1936)*((AS1633&lt;$AT$1559:$AT$1936)*(AT1633&gt;$AS$1559:$AS$1936))*(ROW($AD$1559:$AD$1936)&lt;&gt;ROW(AD1633)))&gt;0,"Cruzado","Sin cruce")))</f>
        <v>Sin cruce</v>
      </c>
      <c r="AW1633" s="104" t="str">
        <f t="shared" si="776"/>
        <v>MH5SUNAMPEA</v>
      </c>
      <c r="AX1633" s="104" t="str" cm="1">
        <f t="array" ref="AX1633">IF(AW1633="","",IF(SUMPRODUCT((AW1633=$AW$7:$AW$2042)*(AH1633=$AH$7:$AH$2042)*(AN1633=$AN$7:$AN$2042)*(AO1633=$AO$7:$AO$2042)*(ROW($AW$7:$AW$2042)&lt;&gt;ROW(AW1633))*((R1633=0)*($R$7:$R$2042&gt;0)+(R1633&gt;0)*($R$7:$R$2042=0)))&gt;0,"SALONES UNIDOS",IF(SUMPRODUCT((AW1633=$AW$7:$AW$2042)*(AH1633=$AH$7:$AH$2042)*((AN1633&lt;$AO$7:$AO$2042)*(AO1633&gt;$AN$7:$AN$2042))*(ROW($AW$7:$AW$2042)&lt;&gt;ROW(AW1633)))&gt;0,"Cruzado","Sin cruce")))</f>
        <v>Sin cruce</v>
      </c>
    </row>
    <row r="1634" spans="2:50" ht="19.8" hidden="1" customHeight="1" x14ac:dyDescent="0.25">
      <c r="B1634" s="494" t="s">
        <v>314</v>
      </c>
      <c r="C1634" s="364" t="s">
        <v>969</v>
      </c>
      <c r="D1634" s="364">
        <v>20261</v>
      </c>
      <c r="E1634" s="373" t="s">
        <v>302</v>
      </c>
      <c r="F1634" s="370" t="s">
        <v>291</v>
      </c>
      <c r="G1634" s="373" t="s">
        <v>292</v>
      </c>
      <c r="H1634" s="373">
        <v>5</v>
      </c>
      <c r="I1634" s="373" t="s">
        <v>560</v>
      </c>
      <c r="J1634" s="373" t="s">
        <v>278</v>
      </c>
      <c r="K1634" s="194" t="s">
        <v>1011</v>
      </c>
      <c r="L1634" s="364" t="s">
        <v>333</v>
      </c>
      <c r="M1634" s="364" t="s">
        <v>324</v>
      </c>
      <c r="N1634" s="364" t="s">
        <v>318</v>
      </c>
      <c r="O1634" s="373" t="s">
        <v>315</v>
      </c>
      <c r="P1634" s="364">
        <v>0</v>
      </c>
      <c r="Q1634" s="364">
        <v>6</v>
      </c>
      <c r="R1634" s="369">
        <v>6</v>
      </c>
      <c r="S1634" s="364">
        <v>6</v>
      </c>
      <c r="T1634" s="8"/>
      <c r="U1634" s="374">
        <v>20</v>
      </c>
      <c r="V1634" s="370">
        <v>23533131</v>
      </c>
      <c r="W1634" s="373" t="s">
        <v>889</v>
      </c>
      <c r="X1634" s="364" t="s">
        <v>315</v>
      </c>
      <c r="Y1634" s="364"/>
      <c r="Z1634" s="364"/>
      <c r="AA1634" s="364"/>
      <c r="AB1634" s="370"/>
      <c r="AC1634" s="364"/>
      <c r="AD1634" s="364" t="s">
        <v>881</v>
      </c>
      <c r="AE1634" s="370"/>
      <c r="AF1634" s="370"/>
      <c r="AG1634" s="370" t="s">
        <v>301</v>
      </c>
      <c r="AH1634" s="364">
        <v>3</v>
      </c>
      <c r="AI1634" s="364">
        <v>7</v>
      </c>
      <c r="AJ1634" s="364">
        <v>40</v>
      </c>
      <c r="AK1634" s="364">
        <v>12</v>
      </c>
      <c r="AL1634" s="364">
        <v>40</v>
      </c>
      <c r="AM1634" s="22">
        <f t="shared" si="775"/>
        <v>6</v>
      </c>
      <c r="AN1634" s="104">
        <f t="shared" si="769"/>
        <v>0.31944444444444448</v>
      </c>
      <c r="AO1634" s="104">
        <f t="shared" si="770"/>
        <v>0.52777777777777779</v>
      </c>
      <c r="AP1634" s="22" t="str" cm="1">
        <f t="array" ref="AP1634">IF(W1634="","",IF(SUMPRODUCT((W1634=$W$7:$W$2042)*(AH1634=$AH$7:$AH$2042)*(AN1634=$AN$7:$AN$2042)*(AO1634=$AO$7:$AO$2042)*(ROW($W$7:$W$2042)&lt;&gt;ROW(W1634))*((R1634=0)*($R$7:$R$2042&gt;0)+(R1634&gt;0)*($R$7:$R$2042=0)))&gt;0,"SALONES UNIDOS",IF(SUMPRODUCT((W1634=$W$7:$W$2042)*(AH1634=$AH$7:$AH$2042)*((AN1634&lt;$AO$7:$AO$2042)*(AO1634&gt;$AN$7:$AN$2042))*(ROW($W$7:$W$2042)&lt;&gt;ROW(W1634)))&gt;0,"Cruzado","Sin cruce")))</f>
        <v>Sin cruce</v>
      </c>
      <c r="AQ1634" s="22"/>
      <c r="AR1634" s="22"/>
      <c r="AS1634" s="104">
        <f t="shared" si="793"/>
        <v>0.31944444444444448</v>
      </c>
      <c r="AT1634" s="104">
        <f t="shared" si="794"/>
        <v>0.52777777777777779</v>
      </c>
      <c r="AU1634" s="362" t="str" cm="1">
        <f t="array" ref="AU1634">IF(AB1634="","",IF(SUMPRODUCT((AB1634=$AB$1559:$AB$1936)*(AH1634=$AH$1559:$AH$1936)*(AQ1634=$AQ$1559:$AQ$1936)*(AR1634=$AR$1559:$AR$1936)*(ROW($AB$1559:$AB$1936)&lt;&gt;ROW(AB1634))*((R1634=0)*($R$1559:$R$1936&gt;0)+(R1634&gt;0)*($R$1559:$R$1936=0)))&gt;0,"SALONES UNIDOS",IF(SUMPRODUCT((AB1634=$AB$1559:$AB$1936)*(AH1634=$AH$1559:$AH$1936)*((AQ1634&lt;$AR$1559:$AR$1936)*(AR1634&gt;$AQ$1559:$AQ$1936))*(ROW($AB$1559:$AB$1936)&lt;&gt;ROW(AB1634)))&gt;0,"Cruzado","Sin cruce")))</f>
        <v/>
      </c>
      <c r="AV1634" s="362" t="str" cm="1">
        <f t="array" ref="AV1634">IF(AD1634="","",IF(SUMPRODUCT((AD1634=$AD$1559:$AD$1936)*(AH1634=$AH$1559:$AH$1936)*(AS1634=$AS$1559:$AS$1936)*(AT1634=$AT$1559:$AT$1936)*(ROW($AD$1559:$AD$1936)&lt;&gt;ROW(AD1634))*((R1634=0)*($R$1559:$R$1936&gt;0)+(R1634&gt;0)*($R$1559:$R$1936=0)))&gt;0,"SALONES UNIDOS",IF(SUMPRODUCT((AD1634=$AD$1559:$AD$1936)*(AH1634=$AH$1559:$AH$1936)*((AS1634&lt;$AT$1559:$AT$1936)*(AT1634&gt;$AS$1559:$AS$1936))*(ROW($AD$1559:$AD$1936)&lt;&gt;ROW(AD1634)))&gt;0,"Cruzado","Sin cruce")))</f>
        <v>Sin cruce</v>
      </c>
      <c r="AW1634" s="104" t="str">
        <f t="shared" si="776"/>
        <v>MH5SUNAMPEA</v>
      </c>
      <c r="AX1634" s="104" t="str" cm="1">
        <f t="array" ref="AX1634">IF(AW1634="","",IF(SUMPRODUCT((AW1634=$AW$7:$AW$2042)*(AH1634=$AH$7:$AH$2042)*(AN1634=$AN$7:$AN$2042)*(AO1634=$AO$7:$AO$2042)*(ROW($AW$7:$AW$2042)&lt;&gt;ROW(AW1634))*((R1634=0)*($R$7:$R$2042&gt;0)+(R1634&gt;0)*($R$7:$R$2042=0)))&gt;0,"SALONES UNIDOS",IF(SUMPRODUCT((AW1634=$AW$7:$AW$2042)*(AH1634=$AH$7:$AH$2042)*((AN1634&lt;$AO$7:$AO$2042)*(AO1634&gt;$AN$7:$AN$2042))*(ROW($AW$7:$AW$2042)&lt;&gt;ROW(AW1634)))&gt;0,"Cruzado","Sin cruce")))</f>
        <v>Sin cruce</v>
      </c>
    </row>
    <row r="1635" spans="2:50" ht="19.8" hidden="1" customHeight="1" x14ac:dyDescent="0.25">
      <c r="B1635" s="494" t="s">
        <v>314</v>
      </c>
      <c r="C1635" s="364" t="s">
        <v>969</v>
      </c>
      <c r="D1635" s="364">
        <v>20261</v>
      </c>
      <c r="E1635" s="373" t="s">
        <v>302</v>
      </c>
      <c r="F1635" s="370" t="s">
        <v>291</v>
      </c>
      <c r="G1635" s="373" t="s">
        <v>292</v>
      </c>
      <c r="H1635" s="373">
        <v>5</v>
      </c>
      <c r="I1635" s="373" t="s">
        <v>278</v>
      </c>
      <c r="J1635" s="373" t="s">
        <v>278</v>
      </c>
      <c r="K1635" s="194" t="s">
        <v>1013</v>
      </c>
      <c r="L1635" s="364" t="s">
        <v>1005</v>
      </c>
      <c r="M1635" s="364" t="s">
        <v>317</v>
      </c>
      <c r="N1635" s="364" t="s">
        <v>318</v>
      </c>
      <c r="O1635" s="373" t="s">
        <v>315</v>
      </c>
      <c r="P1635" s="364">
        <v>1</v>
      </c>
      <c r="Q1635" s="364">
        <v>0</v>
      </c>
      <c r="R1635" s="369">
        <v>1</v>
      </c>
      <c r="S1635" s="364">
        <v>3</v>
      </c>
      <c r="T1635" s="8"/>
      <c r="U1635" s="374">
        <v>40</v>
      </c>
      <c r="V1635" s="370">
        <v>21861864</v>
      </c>
      <c r="W1635" s="373" t="s">
        <v>890</v>
      </c>
      <c r="X1635" s="364" t="s">
        <v>315</v>
      </c>
      <c r="Y1635" s="364"/>
      <c r="Z1635" s="364"/>
      <c r="AA1635" s="364"/>
      <c r="AB1635" s="364" t="s">
        <v>883</v>
      </c>
      <c r="AC1635" s="364"/>
      <c r="AD1635" s="369"/>
      <c r="AE1635" s="370"/>
      <c r="AF1635" s="370"/>
      <c r="AG1635" s="370" t="s">
        <v>559</v>
      </c>
      <c r="AH1635" s="364">
        <v>1</v>
      </c>
      <c r="AI1635" s="364">
        <v>7</v>
      </c>
      <c r="AJ1635" s="364">
        <v>40</v>
      </c>
      <c r="AK1635" s="364">
        <v>8</v>
      </c>
      <c r="AL1635" s="364">
        <v>30</v>
      </c>
      <c r="AM1635" s="22">
        <f t="shared" si="775"/>
        <v>1</v>
      </c>
      <c r="AN1635" s="104">
        <f t="shared" si="769"/>
        <v>0.31944444444444448</v>
      </c>
      <c r="AO1635" s="104">
        <f t="shared" si="770"/>
        <v>0.35416666666666663</v>
      </c>
      <c r="AP1635" s="22" t="str" cm="1">
        <f t="array" ref="AP1635">IF(W1635="","",IF(SUMPRODUCT((W1635=$W$7:$W$2042)*(AH1635=$AH$7:$AH$2042)*(AN1635=$AN$7:$AN$2042)*(AO1635=$AO$7:$AO$2042)*(ROW($W$7:$W$2042)&lt;&gt;ROW(W1635))*((R1635=0)*($R$7:$R$2042&gt;0)+(R1635&gt;0)*($R$7:$R$2042=0)))&gt;0,"SALONES UNIDOS",IF(SUMPRODUCT((W1635=$W$7:$W$2042)*(AH1635=$AH$7:$AH$2042)*((AN1635&lt;$AO$7:$AO$2042)*(AO1635&gt;$AN$7:$AN$2042))*(ROW($W$7:$W$2042)&lt;&gt;ROW(W1635)))&gt;0,"Cruzado","Sin cruce")))</f>
        <v>Sin cruce</v>
      </c>
      <c r="AQ1635" s="104">
        <f>AN1635</f>
        <v>0.31944444444444448</v>
      </c>
      <c r="AR1635" s="104">
        <f>AO1635</f>
        <v>0.35416666666666663</v>
      </c>
      <c r="AS1635" s="22"/>
      <c r="AT1635" s="22"/>
      <c r="AU1635" s="362" t="str" cm="1">
        <f t="array" ref="AU1635">IF(AB1635="","",IF(SUMPRODUCT((AB1635=$AB$1559:$AB$1936)*(AH1635=$AH$1559:$AH$1936)*(AQ1635=$AQ$1559:$AQ$1936)*(AR1635=$AR$1559:$AR$1936)*(ROW($AB$1559:$AB$1936)&lt;&gt;ROW(AB1635))*((R1635=0)*($R$1559:$R$1936&gt;0)+(R1635&gt;0)*($R$1559:$R$1936=0)))&gt;0,"SALONES UNIDOS",IF(SUMPRODUCT((AB1635=$AB$1559:$AB$1936)*(AH1635=$AH$1559:$AH$1936)*((AQ1635&lt;$AR$1559:$AR$1936)*(AR1635&gt;$AQ$1559:$AQ$1936))*(ROW($AB$1559:$AB$1936)&lt;&gt;ROW(AB1635)))&gt;0,"Cruzado","Sin cruce")))</f>
        <v>Sin cruce</v>
      </c>
      <c r="AV1635" s="362" t="str" cm="1">
        <f t="array" ref="AV1635">IF(AD1635="","",IF(SUMPRODUCT((AD1635=$AD$1559:$AD$1936)*(AH1635=$AH$1559:$AH$1936)*(AS1635=$AS$1559:$AS$1936)*(AT1635=$AT$1559:$AT$1936)*(ROW($AD$1559:$AD$1936)&lt;&gt;ROW(AD1635))*((R1635=0)*($R$1559:$R$1936&gt;0)+(R1635&gt;0)*($R$1559:$R$1936=0)))&gt;0,"SALONES UNIDOS",IF(SUMPRODUCT((AD1635=$AD$1559:$AD$1936)*(AH1635=$AH$1559:$AH$1936)*((AS1635&lt;$AT$1559:$AT$1936)*(AT1635&gt;$AS$1559:$AS$1936))*(ROW($AD$1559:$AD$1936)&lt;&gt;ROW(AD1635)))&gt;0,"Cruzado","Sin cruce")))</f>
        <v/>
      </c>
      <c r="AW1635" s="104" t="str">
        <f t="shared" si="776"/>
        <v>MH5SUNAMPEA</v>
      </c>
      <c r="AX1635" s="104" t="str" cm="1">
        <f t="array" ref="AX1635">IF(AW1635="","",IF(SUMPRODUCT((AW1635=$AW$7:$AW$2042)*(AH1635=$AH$7:$AH$2042)*(AN1635=$AN$7:$AN$2042)*(AO1635=$AO$7:$AO$2042)*(ROW($AW$7:$AW$2042)&lt;&gt;ROW(AW1635))*((R1635=0)*($R$7:$R$2042&gt;0)+(R1635&gt;0)*($R$7:$R$2042=0)))&gt;0,"SALONES UNIDOS",IF(SUMPRODUCT((AW1635=$AW$7:$AW$2042)*(AH1635=$AH$7:$AH$2042)*((AN1635&lt;$AO$7:$AO$2042)*(AO1635&gt;$AN$7:$AN$2042))*(ROW($AW$7:$AW$2042)&lt;&gt;ROW(AW1635)))&gt;0,"Cruzado","Sin cruce")))</f>
        <v>Sin cruce</v>
      </c>
    </row>
    <row r="1636" spans="2:50" ht="19.8" hidden="1" customHeight="1" x14ac:dyDescent="0.25">
      <c r="B1636" s="494" t="s">
        <v>314</v>
      </c>
      <c r="C1636" s="364" t="s">
        <v>969</v>
      </c>
      <c r="D1636" s="364">
        <v>20261</v>
      </c>
      <c r="E1636" s="373" t="s">
        <v>302</v>
      </c>
      <c r="F1636" s="370" t="s">
        <v>291</v>
      </c>
      <c r="G1636" s="373" t="s">
        <v>292</v>
      </c>
      <c r="H1636" s="373">
        <v>5</v>
      </c>
      <c r="I1636" s="373" t="s">
        <v>552</v>
      </c>
      <c r="J1636" s="373" t="s">
        <v>278</v>
      </c>
      <c r="K1636" s="194" t="s">
        <v>1013</v>
      </c>
      <c r="L1636" s="364" t="s">
        <v>1005</v>
      </c>
      <c r="M1636" s="364" t="s">
        <v>317</v>
      </c>
      <c r="N1636" s="364" t="s">
        <v>318</v>
      </c>
      <c r="O1636" s="373" t="s">
        <v>315</v>
      </c>
      <c r="P1636" s="364">
        <v>0</v>
      </c>
      <c r="Q1636" s="364">
        <v>4</v>
      </c>
      <c r="R1636" s="369">
        <v>4</v>
      </c>
      <c r="S1636" s="364">
        <v>3</v>
      </c>
      <c r="T1636" s="8"/>
      <c r="U1636" s="374">
        <v>20</v>
      </c>
      <c r="V1636" s="370">
        <v>21861864</v>
      </c>
      <c r="W1636" s="373" t="s">
        <v>890</v>
      </c>
      <c r="X1636" s="364" t="s">
        <v>315</v>
      </c>
      <c r="Y1636" s="364"/>
      <c r="Z1636" s="364"/>
      <c r="AA1636" s="364"/>
      <c r="AB1636" s="370"/>
      <c r="AC1636" s="364"/>
      <c r="AD1636" s="364" t="s">
        <v>888</v>
      </c>
      <c r="AE1636" s="370"/>
      <c r="AF1636" s="370"/>
      <c r="AG1636" s="370" t="s">
        <v>301</v>
      </c>
      <c r="AH1636" s="364">
        <v>1</v>
      </c>
      <c r="AI1636" s="364">
        <v>8</v>
      </c>
      <c r="AJ1636" s="364">
        <v>30</v>
      </c>
      <c r="AK1636" s="364">
        <v>11</v>
      </c>
      <c r="AL1636" s="364">
        <v>50</v>
      </c>
      <c r="AM1636" s="22">
        <f t="shared" si="775"/>
        <v>4</v>
      </c>
      <c r="AN1636" s="104">
        <f t="shared" si="769"/>
        <v>0.35416666666666663</v>
      </c>
      <c r="AO1636" s="104">
        <f t="shared" si="770"/>
        <v>0.49305555555555552</v>
      </c>
      <c r="AP1636" s="22" t="str" cm="1">
        <f t="array" ref="AP1636">IF(W1636="","",IF(SUMPRODUCT((W1636=$W$7:$W$2042)*(AH1636=$AH$7:$AH$2042)*(AN1636=$AN$7:$AN$2042)*(AO1636=$AO$7:$AO$2042)*(ROW($W$7:$W$2042)&lt;&gt;ROW(W1636))*((R1636=0)*($R$7:$R$2042&gt;0)+(R1636&gt;0)*($R$7:$R$2042=0)))&gt;0,"SALONES UNIDOS",IF(SUMPRODUCT((W1636=$W$7:$W$2042)*(AH1636=$AH$7:$AH$2042)*((AN1636&lt;$AO$7:$AO$2042)*(AO1636&gt;$AN$7:$AN$2042))*(ROW($W$7:$W$2042)&lt;&gt;ROW(W1636)))&gt;0,"Cruzado","Sin cruce")))</f>
        <v>Sin cruce</v>
      </c>
      <c r="AQ1636" s="22"/>
      <c r="AR1636" s="22"/>
      <c r="AS1636" s="104">
        <f t="shared" ref="AS1636:AS1637" si="795">AN1636</f>
        <v>0.35416666666666663</v>
      </c>
      <c r="AT1636" s="104">
        <f t="shared" ref="AT1636:AT1637" si="796">AO1636</f>
        <v>0.49305555555555552</v>
      </c>
      <c r="AU1636" s="362" t="str" cm="1">
        <f t="array" ref="AU1636">IF(AB1636="","",IF(SUMPRODUCT((AB1636=$AB$1559:$AB$1936)*(AH1636=$AH$1559:$AH$1936)*(AQ1636=$AQ$1559:$AQ$1936)*(AR1636=$AR$1559:$AR$1936)*(ROW($AB$1559:$AB$1936)&lt;&gt;ROW(AB1636))*((R1636=0)*($R$1559:$R$1936&gt;0)+(R1636&gt;0)*($R$1559:$R$1936=0)))&gt;0,"SALONES UNIDOS",IF(SUMPRODUCT((AB1636=$AB$1559:$AB$1936)*(AH1636=$AH$1559:$AH$1936)*((AQ1636&lt;$AR$1559:$AR$1936)*(AR1636&gt;$AQ$1559:$AQ$1936))*(ROW($AB$1559:$AB$1936)&lt;&gt;ROW(AB1636)))&gt;0,"Cruzado","Sin cruce")))</f>
        <v/>
      </c>
      <c r="AV1636" s="362" t="str" cm="1">
        <f t="array" ref="AV1636">IF(AD1636="","",IF(SUMPRODUCT((AD1636=$AD$1559:$AD$1936)*(AH1636=$AH$1559:$AH$1936)*(AS1636=$AS$1559:$AS$1936)*(AT1636=$AT$1559:$AT$1936)*(ROW($AD$1559:$AD$1936)&lt;&gt;ROW(AD1636))*((R1636=0)*($R$1559:$R$1936&gt;0)+(R1636&gt;0)*($R$1559:$R$1936=0)))&gt;0,"SALONES UNIDOS",IF(SUMPRODUCT((AD1636=$AD$1559:$AD$1936)*(AH1636=$AH$1559:$AH$1936)*((AS1636&lt;$AT$1559:$AT$1936)*(AT1636&gt;$AS$1559:$AS$1936))*(ROW($AD$1559:$AD$1936)&lt;&gt;ROW(AD1636)))&gt;0,"Cruzado","Sin cruce")))</f>
        <v>Sin cruce</v>
      </c>
      <c r="AW1636" s="104" t="str">
        <f t="shared" si="776"/>
        <v>MH5SUNAMPEA</v>
      </c>
      <c r="AX1636" s="104" t="str" cm="1">
        <f t="array" ref="AX1636">IF(AW1636="","",IF(SUMPRODUCT((AW1636=$AW$7:$AW$2042)*(AH1636=$AH$7:$AH$2042)*(AN1636=$AN$7:$AN$2042)*(AO1636=$AO$7:$AO$2042)*(ROW($AW$7:$AW$2042)&lt;&gt;ROW(AW1636))*((R1636=0)*($R$7:$R$2042&gt;0)+(R1636&gt;0)*($R$7:$R$2042=0)))&gt;0,"SALONES UNIDOS",IF(SUMPRODUCT((AW1636=$AW$7:$AW$2042)*(AH1636=$AH$7:$AH$2042)*((AN1636&lt;$AO$7:$AO$2042)*(AO1636&gt;$AN$7:$AN$2042))*(ROW($AW$7:$AW$2042)&lt;&gt;ROW(AW1636)))&gt;0,"Cruzado","Sin cruce")))</f>
        <v>Sin cruce</v>
      </c>
    </row>
    <row r="1637" spans="2:50" ht="19.8" hidden="1" customHeight="1" x14ac:dyDescent="0.25">
      <c r="B1637" s="494" t="s">
        <v>314</v>
      </c>
      <c r="C1637" s="364" t="s">
        <v>969</v>
      </c>
      <c r="D1637" s="364">
        <v>20261</v>
      </c>
      <c r="E1637" s="373" t="s">
        <v>302</v>
      </c>
      <c r="F1637" s="370" t="s">
        <v>291</v>
      </c>
      <c r="G1637" s="373" t="s">
        <v>292</v>
      </c>
      <c r="H1637" s="373">
        <v>5</v>
      </c>
      <c r="I1637" s="373" t="s">
        <v>560</v>
      </c>
      <c r="J1637" s="373" t="s">
        <v>278</v>
      </c>
      <c r="K1637" s="194" t="s">
        <v>1013</v>
      </c>
      <c r="L1637" s="364" t="s">
        <v>1005</v>
      </c>
      <c r="M1637" s="364" t="s">
        <v>317</v>
      </c>
      <c r="N1637" s="364" t="s">
        <v>318</v>
      </c>
      <c r="O1637" s="373" t="s">
        <v>315</v>
      </c>
      <c r="P1637" s="364">
        <v>0</v>
      </c>
      <c r="Q1637" s="364">
        <v>4</v>
      </c>
      <c r="R1637" s="369">
        <v>4</v>
      </c>
      <c r="S1637" s="364">
        <v>3</v>
      </c>
      <c r="T1637" s="8"/>
      <c r="U1637" s="374">
        <v>20</v>
      </c>
      <c r="V1637" s="370">
        <v>21861864</v>
      </c>
      <c r="W1637" s="373" t="s">
        <v>890</v>
      </c>
      <c r="X1637" s="364" t="s">
        <v>315</v>
      </c>
      <c r="Y1637" s="364"/>
      <c r="Z1637" s="364"/>
      <c r="AA1637" s="364"/>
      <c r="AB1637" s="370"/>
      <c r="AC1637" s="364"/>
      <c r="AD1637" s="364" t="s">
        <v>888</v>
      </c>
      <c r="AE1637" s="370"/>
      <c r="AF1637" s="370"/>
      <c r="AG1637" s="370" t="s">
        <v>301</v>
      </c>
      <c r="AH1637" s="364">
        <v>1</v>
      </c>
      <c r="AI1637" s="364">
        <v>11</v>
      </c>
      <c r="AJ1637" s="364">
        <v>50</v>
      </c>
      <c r="AK1637" s="364">
        <v>15</v>
      </c>
      <c r="AL1637" s="364">
        <v>10</v>
      </c>
      <c r="AM1637" s="22">
        <f t="shared" si="775"/>
        <v>4</v>
      </c>
      <c r="AN1637" s="104">
        <f t="shared" si="769"/>
        <v>0.49305555555555552</v>
      </c>
      <c r="AO1637" s="104">
        <f t="shared" si="770"/>
        <v>0.63194444444444442</v>
      </c>
      <c r="AP1637" s="22" t="str" cm="1">
        <f t="array" ref="AP1637">IF(W1637="","",IF(SUMPRODUCT((W1637=$W$7:$W$2042)*(AH1637=$AH$7:$AH$2042)*(AN1637=$AN$7:$AN$2042)*(AO1637=$AO$7:$AO$2042)*(ROW($W$7:$W$2042)&lt;&gt;ROW(W1637))*((R1637=0)*($R$7:$R$2042&gt;0)+(R1637&gt;0)*($R$7:$R$2042=0)))&gt;0,"SALONES UNIDOS",IF(SUMPRODUCT((W1637=$W$7:$W$2042)*(AH1637=$AH$7:$AH$2042)*((AN1637&lt;$AO$7:$AO$2042)*(AO1637&gt;$AN$7:$AN$2042))*(ROW($W$7:$W$2042)&lt;&gt;ROW(W1637)))&gt;0,"Cruzado","Sin cruce")))</f>
        <v>Sin cruce</v>
      </c>
      <c r="AQ1637" s="22"/>
      <c r="AR1637" s="22"/>
      <c r="AS1637" s="104">
        <f t="shared" si="795"/>
        <v>0.49305555555555552</v>
      </c>
      <c r="AT1637" s="104">
        <f t="shared" si="796"/>
        <v>0.63194444444444442</v>
      </c>
      <c r="AU1637" s="362" t="str" cm="1">
        <f t="array" ref="AU1637">IF(AB1637="","",IF(SUMPRODUCT((AB1637=$AB$1559:$AB$1936)*(AH1637=$AH$1559:$AH$1936)*(AQ1637=$AQ$1559:$AQ$1936)*(AR1637=$AR$1559:$AR$1936)*(ROW($AB$1559:$AB$1936)&lt;&gt;ROW(AB1637))*((R1637=0)*($R$1559:$R$1936&gt;0)+(R1637&gt;0)*($R$1559:$R$1936=0)))&gt;0,"SALONES UNIDOS",IF(SUMPRODUCT((AB1637=$AB$1559:$AB$1936)*(AH1637=$AH$1559:$AH$1936)*((AQ1637&lt;$AR$1559:$AR$1936)*(AR1637&gt;$AQ$1559:$AQ$1936))*(ROW($AB$1559:$AB$1936)&lt;&gt;ROW(AB1637)))&gt;0,"Cruzado","Sin cruce")))</f>
        <v/>
      </c>
      <c r="AV1637" s="362" t="str" cm="1">
        <f t="array" ref="AV1637">IF(AD1637="","",IF(SUMPRODUCT((AD1637=$AD$1559:$AD$1936)*(AH1637=$AH$1559:$AH$1936)*(AS1637=$AS$1559:$AS$1936)*(AT1637=$AT$1559:$AT$1936)*(ROW($AD$1559:$AD$1936)&lt;&gt;ROW(AD1637))*((R1637=0)*($R$1559:$R$1936&gt;0)+(R1637&gt;0)*($R$1559:$R$1936=0)))&gt;0,"SALONES UNIDOS",IF(SUMPRODUCT((AD1637=$AD$1559:$AD$1936)*(AH1637=$AH$1559:$AH$1936)*((AS1637&lt;$AT$1559:$AT$1936)*(AT1637&gt;$AS$1559:$AS$1936))*(ROW($AD$1559:$AD$1936)&lt;&gt;ROW(AD1637)))&gt;0,"Cruzado","Sin cruce")))</f>
        <v>Sin cruce</v>
      </c>
      <c r="AW1637" s="104" t="str">
        <f t="shared" si="776"/>
        <v>MH5SUNAMPEA</v>
      </c>
      <c r="AX1637" s="104" t="str" cm="1">
        <f t="array" ref="AX1637">IF(AW1637="","",IF(SUMPRODUCT((AW1637=$AW$7:$AW$2042)*(AH1637=$AH$7:$AH$2042)*(AN1637=$AN$7:$AN$2042)*(AO1637=$AO$7:$AO$2042)*(ROW($AW$7:$AW$2042)&lt;&gt;ROW(AW1637))*((R1637=0)*($R$7:$R$2042&gt;0)+(R1637&gt;0)*($R$7:$R$2042=0)))&gt;0,"SALONES UNIDOS",IF(SUMPRODUCT((AW1637=$AW$7:$AW$2042)*(AH1637=$AH$7:$AH$2042)*((AN1637&lt;$AO$7:$AO$2042)*(AO1637&gt;$AN$7:$AN$2042))*(ROW($AW$7:$AW$2042)&lt;&gt;ROW(AW1637)))&gt;0,"Cruzado","Sin cruce")))</f>
        <v>Sin cruce</v>
      </c>
    </row>
    <row r="1638" spans="2:50" ht="19.8" hidden="1" customHeight="1" x14ac:dyDescent="0.25">
      <c r="B1638" s="494" t="s">
        <v>314</v>
      </c>
      <c r="C1638" s="364" t="s">
        <v>969</v>
      </c>
      <c r="D1638" s="364">
        <v>20261</v>
      </c>
      <c r="E1638" s="373" t="s">
        <v>302</v>
      </c>
      <c r="F1638" s="370" t="s">
        <v>291</v>
      </c>
      <c r="G1638" s="373" t="s">
        <v>292</v>
      </c>
      <c r="H1638" s="373">
        <v>5</v>
      </c>
      <c r="I1638" s="373" t="s">
        <v>278</v>
      </c>
      <c r="J1638" s="373" t="s">
        <v>278</v>
      </c>
      <c r="K1638" s="194" t="s">
        <v>1014</v>
      </c>
      <c r="L1638" s="364" t="s">
        <v>331</v>
      </c>
      <c r="M1638" s="364" t="s">
        <v>317</v>
      </c>
      <c r="N1638" s="364" t="s">
        <v>318</v>
      </c>
      <c r="O1638" s="373" t="s">
        <v>315</v>
      </c>
      <c r="P1638" s="364">
        <v>1</v>
      </c>
      <c r="Q1638" s="364">
        <v>0</v>
      </c>
      <c r="R1638" s="369">
        <v>1</v>
      </c>
      <c r="S1638" s="364">
        <v>3</v>
      </c>
      <c r="T1638" s="8"/>
      <c r="U1638" s="374">
        <v>40</v>
      </c>
      <c r="V1638" s="370">
        <v>22190202</v>
      </c>
      <c r="W1638" s="373" t="s">
        <v>891</v>
      </c>
      <c r="X1638" s="364" t="s">
        <v>315</v>
      </c>
      <c r="Y1638" s="364"/>
      <c r="Z1638" s="364"/>
      <c r="AA1638" s="364"/>
      <c r="AB1638" s="364" t="s">
        <v>883</v>
      </c>
      <c r="AC1638" s="364"/>
      <c r="AD1638" s="369"/>
      <c r="AE1638" s="370"/>
      <c r="AF1638" s="370"/>
      <c r="AG1638" s="370" t="s">
        <v>559</v>
      </c>
      <c r="AH1638" s="364">
        <v>7</v>
      </c>
      <c r="AI1638" s="364">
        <v>7</v>
      </c>
      <c r="AJ1638" s="364">
        <v>40</v>
      </c>
      <c r="AK1638" s="364">
        <v>8</v>
      </c>
      <c r="AL1638" s="364">
        <v>30</v>
      </c>
      <c r="AM1638" s="22">
        <f t="shared" si="775"/>
        <v>1</v>
      </c>
      <c r="AN1638" s="104">
        <f t="shared" si="769"/>
        <v>0.31944444444444448</v>
      </c>
      <c r="AO1638" s="104">
        <f t="shared" si="770"/>
        <v>0.35416666666666663</v>
      </c>
      <c r="AP1638" s="22" t="str" cm="1">
        <f t="array" ref="AP1638">IF(W1638="","",IF(SUMPRODUCT((W1638=$W$7:$W$2042)*(AH1638=$AH$7:$AH$2042)*(AN1638=$AN$7:$AN$2042)*(AO1638=$AO$7:$AO$2042)*(ROW($W$7:$W$2042)&lt;&gt;ROW(W1638))*((R1638=0)*($R$7:$R$2042&gt;0)+(R1638&gt;0)*($R$7:$R$2042=0)))&gt;0,"SALONES UNIDOS",IF(SUMPRODUCT((W1638=$W$7:$W$2042)*(AH1638=$AH$7:$AH$2042)*((AN1638&lt;$AO$7:$AO$2042)*(AO1638&gt;$AN$7:$AN$2042))*(ROW($W$7:$W$2042)&lt;&gt;ROW(W1638)))&gt;0,"Cruzado","Sin cruce")))</f>
        <v>Sin cruce</v>
      </c>
      <c r="AQ1638" s="104">
        <f>AN1638</f>
        <v>0.31944444444444448</v>
      </c>
      <c r="AR1638" s="104">
        <f>AO1638</f>
        <v>0.35416666666666663</v>
      </c>
      <c r="AS1638" s="22"/>
      <c r="AT1638" s="22"/>
      <c r="AU1638" s="362" t="str" cm="1">
        <f t="array" ref="AU1638">IF(AB1638="","",IF(SUMPRODUCT((AB1638=$AB$1559:$AB$1936)*(AH1638=$AH$1559:$AH$1936)*(AQ1638=$AQ$1559:$AQ$1936)*(AR1638=$AR$1559:$AR$1936)*(ROW($AB$1559:$AB$1936)&lt;&gt;ROW(AB1638))*((R1638=0)*($R$1559:$R$1936&gt;0)+(R1638&gt;0)*($R$1559:$R$1936=0)))&gt;0,"SALONES UNIDOS",IF(SUMPRODUCT((AB1638=$AB$1559:$AB$1936)*(AH1638=$AH$1559:$AH$1936)*((AQ1638&lt;$AR$1559:$AR$1936)*(AR1638&gt;$AQ$1559:$AQ$1936))*(ROW($AB$1559:$AB$1936)&lt;&gt;ROW(AB1638)))&gt;0,"Cruzado","Sin cruce")))</f>
        <v>Sin cruce</v>
      </c>
      <c r="AV1638" s="362" t="str" cm="1">
        <f t="array" ref="AV1638">IF(AD1638="","",IF(SUMPRODUCT((AD1638=$AD$1559:$AD$1936)*(AH1638=$AH$1559:$AH$1936)*(AS1638=$AS$1559:$AS$1936)*(AT1638=$AT$1559:$AT$1936)*(ROW($AD$1559:$AD$1936)&lt;&gt;ROW(AD1638))*((R1638=0)*($R$1559:$R$1936&gt;0)+(R1638&gt;0)*($R$1559:$R$1936=0)))&gt;0,"SALONES UNIDOS",IF(SUMPRODUCT((AD1638=$AD$1559:$AD$1936)*(AH1638=$AH$1559:$AH$1936)*((AS1638&lt;$AT$1559:$AT$1936)*(AT1638&gt;$AS$1559:$AS$1936))*(ROW($AD$1559:$AD$1936)&lt;&gt;ROW(AD1638)))&gt;0,"Cruzado","Sin cruce")))</f>
        <v/>
      </c>
      <c r="AW1638" s="104" t="str">
        <f t="shared" si="776"/>
        <v>MH5SUNAMPEA</v>
      </c>
      <c r="AX1638" s="104" t="str" cm="1">
        <f t="array" ref="AX1638">IF(AW1638="","",IF(SUMPRODUCT((AW1638=$AW$7:$AW$2042)*(AH1638=$AH$7:$AH$2042)*(AN1638=$AN$7:$AN$2042)*(AO1638=$AO$7:$AO$2042)*(ROW($AW$7:$AW$2042)&lt;&gt;ROW(AW1638))*((R1638=0)*($R$7:$R$2042&gt;0)+(R1638&gt;0)*($R$7:$R$2042=0)))&gt;0,"SALONES UNIDOS",IF(SUMPRODUCT((AW1638=$AW$7:$AW$2042)*(AH1638=$AH$7:$AH$2042)*((AN1638&lt;$AO$7:$AO$2042)*(AO1638&gt;$AN$7:$AN$2042))*(ROW($AW$7:$AW$2042)&lt;&gt;ROW(AW1638)))&gt;0,"Cruzado","Sin cruce")))</f>
        <v>Sin cruce</v>
      </c>
    </row>
    <row r="1639" spans="2:50" ht="19.8" hidden="1" customHeight="1" x14ac:dyDescent="0.25">
      <c r="B1639" s="494" t="s">
        <v>314</v>
      </c>
      <c r="C1639" s="364" t="s">
        <v>969</v>
      </c>
      <c r="D1639" s="364">
        <v>20261</v>
      </c>
      <c r="E1639" s="373" t="s">
        <v>302</v>
      </c>
      <c r="F1639" s="370" t="s">
        <v>291</v>
      </c>
      <c r="G1639" s="373" t="s">
        <v>292</v>
      </c>
      <c r="H1639" s="373">
        <v>5</v>
      </c>
      <c r="I1639" s="373" t="s">
        <v>552</v>
      </c>
      <c r="J1639" s="373" t="s">
        <v>278</v>
      </c>
      <c r="K1639" s="194" t="s">
        <v>1014</v>
      </c>
      <c r="L1639" s="364" t="s">
        <v>331</v>
      </c>
      <c r="M1639" s="364" t="s">
        <v>317</v>
      </c>
      <c r="N1639" s="364" t="s">
        <v>318</v>
      </c>
      <c r="O1639" s="373" t="s">
        <v>315</v>
      </c>
      <c r="P1639" s="364">
        <v>0</v>
      </c>
      <c r="Q1639" s="364">
        <v>4</v>
      </c>
      <c r="R1639" s="369">
        <v>4</v>
      </c>
      <c r="S1639" s="364">
        <v>3</v>
      </c>
      <c r="T1639" s="8"/>
      <c r="U1639" s="374">
        <v>20</v>
      </c>
      <c r="V1639" s="370">
        <v>22190202</v>
      </c>
      <c r="W1639" s="373" t="s">
        <v>891</v>
      </c>
      <c r="X1639" s="364" t="s">
        <v>315</v>
      </c>
      <c r="Y1639" s="364"/>
      <c r="Z1639" s="364"/>
      <c r="AA1639" s="364"/>
      <c r="AB1639" s="370"/>
      <c r="AC1639" s="364"/>
      <c r="AD1639" s="364" t="s">
        <v>888</v>
      </c>
      <c r="AE1639" s="370"/>
      <c r="AF1639" s="370"/>
      <c r="AG1639" s="370" t="s">
        <v>301</v>
      </c>
      <c r="AH1639" s="364">
        <v>7</v>
      </c>
      <c r="AI1639" s="364">
        <v>8</v>
      </c>
      <c r="AJ1639" s="364">
        <v>30</v>
      </c>
      <c r="AK1639" s="364">
        <v>11</v>
      </c>
      <c r="AL1639" s="364">
        <v>50</v>
      </c>
      <c r="AM1639" s="22">
        <f t="shared" si="775"/>
        <v>4</v>
      </c>
      <c r="AN1639" s="104">
        <f t="shared" si="769"/>
        <v>0.35416666666666663</v>
      </c>
      <c r="AO1639" s="104">
        <f t="shared" si="770"/>
        <v>0.49305555555555552</v>
      </c>
      <c r="AP1639" s="22" t="str" cm="1">
        <f t="array" ref="AP1639">IF(W1639="","",IF(SUMPRODUCT((W1639=$W$7:$W$2042)*(AH1639=$AH$7:$AH$2042)*(AN1639=$AN$7:$AN$2042)*(AO1639=$AO$7:$AO$2042)*(ROW($W$7:$W$2042)&lt;&gt;ROW(W1639))*((R1639=0)*($R$7:$R$2042&gt;0)+(R1639&gt;0)*($R$7:$R$2042=0)))&gt;0,"SALONES UNIDOS",IF(SUMPRODUCT((W1639=$W$7:$W$2042)*(AH1639=$AH$7:$AH$2042)*((AN1639&lt;$AO$7:$AO$2042)*(AO1639&gt;$AN$7:$AN$2042))*(ROW($W$7:$W$2042)&lt;&gt;ROW(W1639)))&gt;0,"Cruzado","Sin cruce")))</f>
        <v>Sin cruce</v>
      </c>
      <c r="AQ1639" s="22"/>
      <c r="AR1639" s="22"/>
      <c r="AS1639" s="104">
        <f t="shared" ref="AS1639:AS1640" si="797">AN1639</f>
        <v>0.35416666666666663</v>
      </c>
      <c r="AT1639" s="104">
        <f t="shared" ref="AT1639:AT1640" si="798">AO1639</f>
        <v>0.49305555555555552</v>
      </c>
      <c r="AU1639" s="362" t="str" cm="1">
        <f t="array" ref="AU1639">IF(AB1639="","",IF(SUMPRODUCT((AB1639=$AB$1559:$AB$1936)*(AH1639=$AH$1559:$AH$1936)*(AQ1639=$AQ$1559:$AQ$1936)*(AR1639=$AR$1559:$AR$1936)*(ROW($AB$1559:$AB$1936)&lt;&gt;ROW(AB1639))*((R1639=0)*($R$1559:$R$1936&gt;0)+(R1639&gt;0)*($R$1559:$R$1936=0)))&gt;0,"SALONES UNIDOS",IF(SUMPRODUCT((AB1639=$AB$1559:$AB$1936)*(AH1639=$AH$1559:$AH$1936)*((AQ1639&lt;$AR$1559:$AR$1936)*(AR1639&gt;$AQ$1559:$AQ$1936))*(ROW($AB$1559:$AB$1936)&lt;&gt;ROW(AB1639)))&gt;0,"Cruzado","Sin cruce")))</f>
        <v/>
      </c>
      <c r="AV1639" s="362" t="str" cm="1">
        <f t="array" ref="AV1639">IF(AD1639="","",IF(SUMPRODUCT((AD1639=$AD$1559:$AD$1936)*(AH1639=$AH$1559:$AH$1936)*(AS1639=$AS$1559:$AS$1936)*(AT1639=$AT$1559:$AT$1936)*(ROW($AD$1559:$AD$1936)&lt;&gt;ROW(AD1639))*((R1639=0)*($R$1559:$R$1936&gt;0)+(R1639&gt;0)*($R$1559:$R$1936=0)))&gt;0,"SALONES UNIDOS",IF(SUMPRODUCT((AD1639=$AD$1559:$AD$1936)*(AH1639=$AH$1559:$AH$1936)*((AS1639&lt;$AT$1559:$AT$1936)*(AT1639&gt;$AS$1559:$AS$1936))*(ROW($AD$1559:$AD$1936)&lt;&gt;ROW(AD1639)))&gt;0,"Cruzado","Sin cruce")))</f>
        <v>Sin cruce</v>
      </c>
      <c r="AW1639" s="104" t="str">
        <f t="shared" si="776"/>
        <v>MH5SUNAMPEA</v>
      </c>
      <c r="AX1639" s="104" t="str" cm="1">
        <f t="array" ref="AX1639">IF(AW1639="","",IF(SUMPRODUCT((AW1639=$AW$7:$AW$2042)*(AH1639=$AH$7:$AH$2042)*(AN1639=$AN$7:$AN$2042)*(AO1639=$AO$7:$AO$2042)*(ROW($AW$7:$AW$2042)&lt;&gt;ROW(AW1639))*((R1639=0)*($R$7:$R$2042&gt;0)+(R1639&gt;0)*($R$7:$R$2042=0)))&gt;0,"SALONES UNIDOS",IF(SUMPRODUCT((AW1639=$AW$7:$AW$2042)*(AH1639=$AH$7:$AH$2042)*((AN1639&lt;$AO$7:$AO$2042)*(AO1639&gt;$AN$7:$AN$2042))*(ROW($AW$7:$AW$2042)&lt;&gt;ROW(AW1639)))&gt;0,"Cruzado","Sin cruce")))</f>
        <v>Sin cruce</v>
      </c>
    </row>
    <row r="1640" spans="2:50" ht="19.8" hidden="1" customHeight="1" x14ac:dyDescent="0.25">
      <c r="B1640" s="494" t="s">
        <v>314</v>
      </c>
      <c r="C1640" s="364" t="s">
        <v>969</v>
      </c>
      <c r="D1640" s="364">
        <v>20261</v>
      </c>
      <c r="E1640" s="373" t="s">
        <v>302</v>
      </c>
      <c r="F1640" s="370" t="s">
        <v>291</v>
      </c>
      <c r="G1640" s="373" t="s">
        <v>292</v>
      </c>
      <c r="H1640" s="373">
        <v>5</v>
      </c>
      <c r="I1640" s="373" t="s">
        <v>560</v>
      </c>
      <c r="J1640" s="373" t="s">
        <v>278</v>
      </c>
      <c r="K1640" s="194" t="s">
        <v>1014</v>
      </c>
      <c r="L1640" s="364" t="s">
        <v>331</v>
      </c>
      <c r="M1640" s="364" t="s">
        <v>317</v>
      </c>
      <c r="N1640" s="364" t="s">
        <v>318</v>
      </c>
      <c r="O1640" s="373" t="s">
        <v>315</v>
      </c>
      <c r="P1640" s="364">
        <v>0</v>
      </c>
      <c r="Q1640" s="364">
        <v>4</v>
      </c>
      <c r="R1640" s="369">
        <v>4</v>
      </c>
      <c r="S1640" s="364">
        <v>3</v>
      </c>
      <c r="T1640" s="8"/>
      <c r="U1640" s="374">
        <v>20</v>
      </c>
      <c r="V1640" s="370">
        <v>22190202</v>
      </c>
      <c r="W1640" s="373" t="s">
        <v>891</v>
      </c>
      <c r="X1640" s="364" t="s">
        <v>315</v>
      </c>
      <c r="Y1640" s="364"/>
      <c r="Z1640" s="364"/>
      <c r="AA1640" s="364"/>
      <c r="AB1640" s="370"/>
      <c r="AC1640" s="364"/>
      <c r="AD1640" s="364" t="s">
        <v>888</v>
      </c>
      <c r="AE1640" s="370"/>
      <c r="AF1640" s="370"/>
      <c r="AG1640" s="370" t="s">
        <v>301</v>
      </c>
      <c r="AH1640" s="364">
        <v>7</v>
      </c>
      <c r="AI1640" s="364">
        <v>11</v>
      </c>
      <c r="AJ1640" s="364">
        <v>50</v>
      </c>
      <c r="AK1640" s="364">
        <v>15</v>
      </c>
      <c r="AL1640" s="364">
        <v>10</v>
      </c>
      <c r="AM1640" s="22">
        <f t="shared" si="775"/>
        <v>4</v>
      </c>
      <c r="AN1640" s="104">
        <f t="shared" si="769"/>
        <v>0.49305555555555552</v>
      </c>
      <c r="AO1640" s="104">
        <f t="shared" si="770"/>
        <v>0.63194444444444442</v>
      </c>
      <c r="AP1640" s="22" t="str" cm="1">
        <f t="array" ref="AP1640">IF(W1640="","",IF(SUMPRODUCT((W1640=$W$7:$W$2042)*(AH1640=$AH$7:$AH$2042)*(AN1640=$AN$7:$AN$2042)*(AO1640=$AO$7:$AO$2042)*(ROW($W$7:$W$2042)&lt;&gt;ROW(W1640))*((R1640=0)*($R$7:$R$2042&gt;0)+(R1640&gt;0)*($R$7:$R$2042=0)))&gt;0,"SALONES UNIDOS",IF(SUMPRODUCT((W1640=$W$7:$W$2042)*(AH1640=$AH$7:$AH$2042)*((AN1640&lt;$AO$7:$AO$2042)*(AO1640&gt;$AN$7:$AN$2042))*(ROW($W$7:$W$2042)&lt;&gt;ROW(W1640)))&gt;0,"Cruzado","Sin cruce")))</f>
        <v>Sin cruce</v>
      </c>
      <c r="AQ1640" s="22"/>
      <c r="AR1640" s="22"/>
      <c r="AS1640" s="104">
        <f t="shared" si="797"/>
        <v>0.49305555555555552</v>
      </c>
      <c r="AT1640" s="104">
        <f t="shared" si="798"/>
        <v>0.63194444444444442</v>
      </c>
      <c r="AU1640" s="362" t="str" cm="1">
        <f t="array" ref="AU1640">IF(AB1640="","",IF(SUMPRODUCT((AB1640=$AB$1559:$AB$1936)*(AH1640=$AH$1559:$AH$1936)*(AQ1640=$AQ$1559:$AQ$1936)*(AR1640=$AR$1559:$AR$1936)*(ROW($AB$1559:$AB$1936)&lt;&gt;ROW(AB1640))*((R1640=0)*($R$1559:$R$1936&gt;0)+(R1640&gt;0)*($R$1559:$R$1936=0)))&gt;0,"SALONES UNIDOS",IF(SUMPRODUCT((AB1640=$AB$1559:$AB$1936)*(AH1640=$AH$1559:$AH$1936)*((AQ1640&lt;$AR$1559:$AR$1936)*(AR1640&gt;$AQ$1559:$AQ$1936))*(ROW($AB$1559:$AB$1936)&lt;&gt;ROW(AB1640)))&gt;0,"Cruzado","Sin cruce")))</f>
        <v/>
      </c>
      <c r="AV1640" s="362" t="str" cm="1">
        <f t="array" ref="AV1640">IF(AD1640="","",IF(SUMPRODUCT((AD1640=$AD$1559:$AD$1936)*(AH1640=$AH$1559:$AH$1936)*(AS1640=$AS$1559:$AS$1936)*(AT1640=$AT$1559:$AT$1936)*(ROW($AD$1559:$AD$1936)&lt;&gt;ROW(AD1640))*((R1640=0)*($R$1559:$R$1936&gt;0)+(R1640&gt;0)*($R$1559:$R$1936=0)))&gt;0,"SALONES UNIDOS",IF(SUMPRODUCT((AD1640=$AD$1559:$AD$1936)*(AH1640=$AH$1559:$AH$1936)*((AS1640&lt;$AT$1559:$AT$1936)*(AT1640&gt;$AS$1559:$AS$1936))*(ROW($AD$1559:$AD$1936)&lt;&gt;ROW(AD1640)))&gt;0,"Cruzado","Sin cruce")))</f>
        <v>Sin cruce</v>
      </c>
      <c r="AW1640" s="104" t="str">
        <f t="shared" si="776"/>
        <v>MH5SUNAMPEA</v>
      </c>
      <c r="AX1640" s="104" t="str" cm="1">
        <f t="array" ref="AX1640">IF(AW1640="","",IF(SUMPRODUCT((AW1640=$AW$7:$AW$2042)*(AH1640=$AH$7:$AH$2042)*(AN1640=$AN$7:$AN$2042)*(AO1640=$AO$7:$AO$2042)*(ROW($AW$7:$AW$2042)&lt;&gt;ROW(AW1640))*((R1640=0)*($R$7:$R$2042&gt;0)+(R1640&gt;0)*($R$7:$R$2042=0)))&gt;0,"SALONES UNIDOS",IF(SUMPRODUCT((AW1640=$AW$7:$AW$2042)*(AH1640=$AH$7:$AH$2042)*((AN1640&lt;$AO$7:$AO$2042)*(AO1640&gt;$AN$7:$AN$2042))*(ROW($AW$7:$AW$2042)&lt;&gt;ROW(AW1640)))&gt;0,"Cruzado","Sin cruce")))</f>
        <v>Sin cruce</v>
      </c>
    </row>
    <row r="1641" spans="2:50" ht="19.8" hidden="1" customHeight="1" x14ac:dyDescent="0.25">
      <c r="B1641" s="494" t="s">
        <v>314</v>
      </c>
      <c r="C1641" s="364" t="s">
        <v>969</v>
      </c>
      <c r="D1641" s="364">
        <v>20261</v>
      </c>
      <c r="E1641" s="373" t="s">
        <v>302</v>
      </c>
      <c r="F1641" s="370" t="s">
        <v>291</v>
      </c>
      <c r="G1641" s="373" t="s">
        <v>292</v>
      </c>
      <c r="H1641" s="373">
        <v>5</v>
      </c>
      <c r="I1641" s="373" t="s">
        <v>281</v>
      </c>
      <c r="J1641" s="373" t="s">
        <v>281</v>
      </c>
      <c r="K1641" s="194" t="s">
        <v>1008</v>
      </c>
      <c r="L1641" s="364" t="s">
        <v>825</v>
      </c>
      <c r="M1641" s="364" t="s">
        <v>324</v>
      </c>
      <c r="N1641" s="364" t="s">
        <v>318</v>
      </c>
      <c r="O1641" s="373" t="s">
        <v>321</v>
      </c>
      <c r="P1641" s="364">
        <v>2</v>
      </c>
      <c r="Q1641" s="364">
        <v>2</v>
      </c>
      <c r="R1641" s="369">
        <v>4</v>
      </c>
      <c r="S1641" s="364">
        <v>3</v>
      </c>
      <c r="T1641" s="8"/>
      <c r="U1641" s="374">
        <v>40</v>
      </c>
      <c r="V1641" s="370">
        <v>21453025</v>
      </c>
      <c r="W1641" s="373" t="s">
        <v>42</v>
      </c>
      <c r="X1641" s="364" t="s">
        <v>399</v>
      </c>
      <c r="Y1641" s="364" t="s">
        <v>576</v>
      </c>
      <c r="Z1641" s="364"/>
      <c r="AA1641" s="364"/>
      <c r="AB1641" s="370"/>
      <c r="AC1641" s="364"/>
      <c r="AD1641" s="369"/>
      <c r="AE1641" s="370"/>
      <c r="AF1641" s="370"/>
      <c r="AG1641" s="364" t="s">
        <v>319</v>
      </c>
      <c r="AH1641" s="364">
        <v>4</v>
      </c>
      <c r="AI1641" s="364">
        <v>18</v>
      </c>
      <c r="AJ1641" s="364">
        <v>30</v>
      </c>
      <c r="AK1641" s="364">
        <v>21</v>
      </c>
      <c r="AL1641" s="364">
        <v>50</v>
      </c>
      <c r="AM1641" s="22">
        <f t="shared" si="775"/>
        <v>4</v>
      </c>
      <c r="AN1641" s="104">
        <f t="shared" si="769"/>
        <v>0.77083333333333337</v>
      </c>
      <c r="AO1641" s="104">
        <f t="shared" si="770"/>
        <v>0.90972222222222221</v>
      </c>
      <c r="AP1641" s="22" t="str" cm="1">
        <f t="array" ref="AP1641">IF(W1641="","",IF(SUMPRODUCT((W1641=$W$7:$W$2042)*(AH1641=$AH$7:$AH$2042)*(AN1641=$AN$7:$AN$2042)*(AO1641=$AO$7:$AO$2042)*(ROW($W$7:$W$2042)&lt;&gt;ROW(W1641))*((R1641=0)*($R$7:$R$2042&gt;0)+(R1641&gt;0)*($R$7:$R$2042=0)))&gt;0,"SALONES UNIDOS",IF(SUMPRODUCT((W1641=$W$7:$W$2042)*(AH1641=$AH$7:$AH$2042)*((AN1641&lt;$AO$7:$AO$2042)*(AO1641&gt;$AN$7:$AN$2042))*(ROW($W$7:$W$2042)&lt;&gt;ROW(W1641)))&gt;0,"Cruzado","Sin cruce")))</f>
        <v>Sin cruce</v>
      </c>
      <c r="AQ1641" s="104"/>
      <c r="AR1641" s="104"/>
      <c r="AS1641" s="22"/>
      <c r="AT1641" s="22"/>
      <c r="AU1641" s="362" t="str" cm="1">
        <f t="array" ref="AU1641">IF(AB1641="","",IF(SUMPRODUCT((AB1641=$AB$1559:$AB$1936)*(AH1641=$AH$1559:$AH$1936)*(AQ1641=$AQ$1559:$AQ$1936)*(AR1641=$AR$1559:$AR$1936)*(ROW($AB$1559:$AB$1936)&lt;&gt;ROW(AB1641))*((R1641=0)*($R$1559:$R$1936&gt;0)+(R1641&gt;0)*($R$1559:$R$1936=0)))&gt;0,"SALONES UNIDOS",IF(SUMPRODUCT((AB1641=$AB$1559:$AB$1936)*(AH1641=$AH$1559:$AH$1936)*((AQ1641&lt;$AR$1559:$AR$1936)*(AR1641&gt;$AQ$1559:$AQ$1936))*(ROW($AB$1559:$AB$1936)&lt;&gt;ROW(AB1641)))&gt;0,"Cruzado","Sin cruce")))</f>
        <v/>
      </c>
      <c r="AV1641" s="362" t="str" cm="1">
        <f t="array" ref="AV1641">IF(AD1641="","",IF(SUMPRODUCT((AD1641=$AD$1559:$AD$1936)*(AH1641=$AH$1559:$AH$1936)*(AS1641=$AS$1559:$AS$1936)*(AT1641=$AT$1559:$AT$1936)*(ROW($AD$1559:$AD$1936)&lt;&gt;ROW(AD1641))*((R1641=0)*($R$1559:$R$1936&gt;0)+(R1641&gt;0)*($R$1559:$R$1936=0)))&gt;0,"SALONES UNIDOS",IF(SUMPRODUCT((AD1641=$AD$1559:$AD$1936)*(AH1641=$AH$1559:$AH$1936)*((AS1641&lt;$AT$1559:$AT$1936)*(AT1641&gt;$AS$1559:$AS$1936))*(ROW($AD$1559:$AD$1936)&lt;&gt;ROW(AD1641)))&gt;0,"Cruzado","Sin cruce")))</f>
        <v/>
      </c>
      <c r="AW1641" s="104" t="str">
        <f t="shared" si="776"/>
        <v>MH5SUNAMPEB</v>
      </c>
      <c r="AX1641" s="104" t="str" cm="1">
        <f t="array" ref="AX1641">IF(AW1641="","",IF(SUMPRODUCT((AW1641=$AW$7:$AW$2042)*(AH1641=$AH$7:$AH$2042)*(AN1641=$AN$7:$AN$2042)*(AO1641=$AO$7:$AO$2042)*(ROW($AW$7:$AW$2042)&lt;&gt;ROW(AW1641))*((R1641=0)*($R$7:$R$2042&gt;0)+(R1641&gt;0)*($R$7:$R$2042=0)))&gt;0,"SALONES UNIDOS",IF(SUMPRODUCT((AW1641=$AW$7:$AW$2042)*(AH1641=$AH$7:$AH$2042)*((AN1641&lt;$AO$7:$AO$2042)*(AO1641&gt;$AN$7:$AN$2042))*(ROW($AW$7:$AW$2042)&lt;&gt;ROW(AW1641)))&gt;0,"Cruzado","Sin cruce")))</f>
        <v>Sin cruce</v>
      </c>
    </row>
    <row r="1642" spans="2:50" ht="19.8" hidden="1" customHeight="1" x14ac:dyDescent="0.25">
      <c r="B1642" s="494" t="s">
        <v>314</v>
      </c>
      <c r="C1642" s="364" t="s">
        <v>969</v>
      </c>
      <c r="D1642" s="364">
        <v>20261</v>
      </c>
      <c r="E1642" s="373" t="s">
        <v>302</v>
      </c>
      <c r="F1642" s="370" t="s">
        <v>291</v>
      </c>
      <c r="G1642" s="373" t="s">
        <v>292</v>
      </c>
      <c r="H1642" s="373">
        <v>5</v>
      </c>
      <c r="I1642" s="373" t="s">
        <v>281</v>
      </c>
      <c r="J1642" s="373" t="s">
        <v>281</v>
      </c>
      <c r="K1642" s="194" t="s">
        <v>1009</v>
      </c>
      <c r="L1642" s="364" t="s">
        <v>1004</v>
      </c>
      <c r="M1642" s="364" t="s">
        <v>317</v>
      </c>
      <c r="N1642" s="364" t="s">
        <v>318</v>
      </c>
      <c r="O1642" s="373" t="s">
        <v>315</v>
      </c>
      <c r="P1642" s="364">
        <v>1</v>
      </c>
      <c r="Q1642" s="364">
        <v>0</v>
      </c>
      <c r="R1642" s="369">
        <v>1</v>
      </c>
      <c r="S1642" s="364">
        <v>3</v>
      </c>
      <c r="T1642" s="8"/>
      <c r="U1642" s="374">
        <v>40</v>
      </c>
      <c r="V1642" s="370">
        <v>43041422</v>
      </c>
      <c r="W1642" s="373" t="s">
        <v>11</v>
      </c>
      <c r="X1642" s="364" t="s">
        <v>315</v>
      </c>
      <c r="Y1642" s="364" t="s">
        <v>556</v>
      </c>
      <c r="Z1642" s="364"/>
      <c r="AA1642" s="364"/>
      <c r="AB1642" s="364" t="s">
        <v>879</v>
      </c>
      <c r="AC1642" s="364"/>
      <c r="AD1642" s="369"/>
      <c r="AE1642" s="370"/>
      <c r="AF1642" s="370"/>
      <c r="AG1642" s="370" t="s">
        <v>559</v>
      </c>
      <c r="AH1642" s="364">
        <v>2</v>
      </c>
      <c r="AI1642" s="364">
        <v>8</v>
      </c>
      <c r="AJ1642" s="364">
        <v>30</v>
      </c>
      <c r="AK1642" s="364">
        <v>9</v>
      </c>
      <c r="AL1642" s="364">
        <v>20</v>
      </c>
      <c r="AM1642" s="22">
        <f t="shared" si="775"/>
        <v>1</v>
      </c>
      <c r="AN1642" s="104">
        <f t="shared" si="769"/>
        <v>0.35416666666666663</v>
      </c>
      <c r="AO1642" s="104">
        <f t="shared" si="770"/>
        <v>0.3888888888888889</v>
      </c>
      <c r="AP1642" s="22" t="str" cm="1">
        <f t="array" ref="AP1642">IF(W1642="","",IF(SUMPRODUCT((W1642=$W$7:$W$2042)*(AH1642=$AH$7:$AH$2042)*(AN1642=$AN$7:$AN$2042)*(AO1642=$AO$7:$AO$2042)*(ROW($W$7:$W$2042)&lt;&gt;ROW(W1642))*((R1642=0)*($R$7:$R$2042&gt;0)+(R1642&gt;0)*($R$7:$R$2042=0)))&gt;0,"SALONES UNIDOS",IF(SUMPRODUCT((W1642=$W$7:$W$2042)*(AH1642=$AH$7:$AH$2042)*((AN1642&lt;$AO$7:$AO$2042)*(AO1642&gt;$AN$7:$AN$2042))*(ROW($W$7:$W$2042)&lt;&gt;ROW(W1642)))&gt;0,"Cruzado","Sin cruce")))</f>
        <v>Sin cruce</v>
      </c>
      <c r="AQ1642" s="104">
        <f>AN1642</f>
        <v>0.35416666666666663</v>
      </c>
      <c r="AR1642" s="104">
        <f>AO1642</f>
        <v>0.3888888888888889</v>
      </c>
      <c r="AS1642" s="22"/>
      <c r="AT1642" s="22"/>
      <c r="AU1642" s="362" t="str" cm="1">
        <f t="array" ref="AU1642">IF(AB1642="","",IF(SUMPRODUCT((AB1642=$AB$1559:$AB$1936)*(AH1642=$AH$1559:$AH$1936)*(AQ1642=$AQ$1559:$AQ$1936)*(AR1642=$AR$1559:$AR$1936)*(ROW($AB$1559:$AB$1936)&lt;&gt;ROW(AB1642))*((R1642=0)*($R$1559:$R$1936&gt;0)+(R1642&gt;0)*($R$1559:$R$1936=0)))&gt;0,"SALONES UNIDOS",IF(SUMPRODUCT((AB1642=$AB$1559:$AB$1936)*(AH1642=$AH$1559:$AH$1936)*((AQ1642&lt;$AR$1559:$AR$1936)*(AR1642&gt;$AQ$1559:$AQ$1936))*(ROW($AB$1559:$AB$1936)&lt;&gt;ROW(AB1642)))&gt;0,"Cruzado","Sin cruce")))</f>
        <v>Sin cruce</v>
      </c>
      <c r="AV1642" s="362" t="str" cm="1">
        <f t="array" ref="AV1642">IF(AD1642="","",IF(SUMPRODUCT((AD1642=$AD$1559:$AD$1936)*(AH1642=$AH$1559:$AH$1936)*(AS1642=$AS$1559:$AS$1936)*(AT1642=$AT$1559:$AT$1936)*(ROW($AD$1559:$AD$1936)&lt;&gt;ROW(AD1642))*((R1642=0)*($R$1559:$R$1936&gt;0)+(R1642&gt;0)*($R$1559:$R$1936=0)))&gt;0,"SALONES UNIDOS",IF(SUMPRODUCT((AD1642=$AD$1559:$AD$1936)*(AH1642=$AH$1559:$AH$1936)*((AS1642&lt;$AT$1559:$AT$1936)*(AT1642&gt;$AS$1559:$AS$1936))*(ROW($AD$1559:$AD$1936)&lt;&gt;ROW(AD1642)))&gt;0,"Cruzado","Sin cruce")))</f>
        <v/>
      </c>
      <c r="AW1642" s="104" t="str">
        <f t="shared" si="776"/>
        <v>MH5SUNAMPEB</v>
      </c>
      <c r="AX1642" s="104" t="str" cm="1">
        <f t="array" ref="AX1642">IF(AW1642="","",IF(SUMPRODUCT((AW1642=$AW$7:$AW$2042)*(AH1642=$AH$7:$AH$2042)*(AN1642=$AN$7:$AN$2042)*(AO1642=$AO$7:$AO$2042)*(ROW($AW$7:$AW$2042)&lt;&gt;ROW(AW1642))*((R1642=0)*($R$7:$R$2042&gt;0)+(R1642&gt;0)*($R$7:$R$2042=0)))&gt;0,"SALONES UNIDOS",IF(SUMPRODUCT((AW1642=$AW$7:$AW$2042)*(AH1642=$AH$7:$AH$2042)*((AN1642&lt;$AO$7:$AO$2042)*(AO1642&gt;$AN$7:$AN$2042))*(ROW($AW$7:$AW$2042)&lt;&gt;ROW(AW1642)))&gt;0,"Cruzado","Sin cruce")))</f>
        <v>Sin cruce</v>
      </c>
    </row>
    <row r="1643" spans="2:50" ht="19.8" hidden="1" customHeight="1" x14ac:dyDescent="0.25">
      <c r="B1643" s="494" t="s">
        <v>314</v>
      </c>
      <c r="C1643" s="364" t="s">
        <v>969</v>
      </c>
      <c r="D1643" s="364">
        <v>20261</v>
      </c>
      <c r="E1643" s="373" t="s">
        <v>302</v>
      </c>
      <c r="F1643" s="370" t="s">
        <v>291</v>
      </c>
      <c r="G1643" s="373" t="s">
        <v>292</v>
      </c>
      <c r="H1643" s="373">
        <v>5</v>
      </c>
      <c r="I1643" s="373" t="s">
        <v>412</v>
      </c>
      <c r="J1643" s="373" t="s">
        <v>281</v>
      </c>
      <c r="K1643" s="194" t="s">
        <v>1009</v>
      </c>
      <c r="L1643" s="364" t="s">
        <v>1004</v>
      </c>
      <c r="M1643" s="364" t="s">
        <v>317</v>
      </c>
      <c r="N1643" s="364" t="s">
        <v>318</v>
      </c>
      <c r="O1643" s="373" t="s">
        <v>315</v>
      </c>
      <c r="P1643" s="364">
        <v>0</v>
      </c>
      <c r="Q1643" s="364">
        <v>4</v>
      </c>
      <c r="R1643" s="369">
        <v>4</v>
      </c>
      <c r="S1643" s="364">
        <v>3</v>
      </c>
      <c r="T1643" s="8"/>
      <c r="U1643" s="374">
        <v>20</v>
      </c>
      <c r="V1643" s="370">
        <v>43041422</v>
      </c>
      <c r="W1643" s="373" t="s">
        <v>11</v>
      </c>
      <c r="X1643" s="364" t="s">
        <v>315</v>
      </c>
      <c r="Y1643" s="364" t="s">
        <v>556</v>
      </c>
      <c r="Z1643" s="364"/>
      <c r="AA1643" s="364"/>
      <c r="AB1643" s="370"/>
      <c r="AC1643" s="364"/>
      <c r="AD1643" s="364" t="s">
        <v>888</v>
      </c>
      <c r="AE1643" s="370"/>
      <c r="AF1643" s="370"/>
      <c r="AG1643" s="370" t="s">
        <v>301</v>
      </c>
      <c r="AH1643" s="364">
        <v>2</v>
      </c>
      <c r="AI1643" s="364">
        <v>9</v>
      </c>
      <c r="AJ1643" s="364">
        <v>20</v>
      </c>
      <c r="AK1643" s="364">
        <v>12</v>
      </c>
      <c r="AL1643" s="364">
        <v>40</v>
      </c>
      <c r="AM1643" s="22">
        <f t="shared" si="775"/>
        <v>4</v>
      </c>
      <c r="AN1643" s="104">
        <f t="shared" si="769"/>
        <v>0.3888888888888889</v>
      </c>
      <c r="AO1643" s="104">
        <f t="shared" si="770"/>
        <v>0.52777777777777779</v>
      </c>
      <c r="AP1643" s="22" t="str" cm="1">
        <f t="array" ref="AP1643">IF(W1643="","",IF(SUMPRODUCT((W1643=$W$7:$W$2042)*(AH1643=$AH$7:$AH$2042)*(AN1643=$AN$7:$AN$2042)*(AO1643=$AO$7:$AO$2042)*(ROW($W$7:$W$2042)&lt;&gt;ROW(W1643))*((R1643=0)*($R$7:$R$2042&gt;0)+(R1643&gt;0)*($R$7:$R$2042=0)))&gt;0,"SALONES UNIDOS",IF(SUMPRODUCT((W1643=$W$7:$W$2042)*(AH1643=$AH$7:$AH$2042)*((AN1643&lt;$AO$7:$AO$2042)*(AO1643&gt;$AN$7:$AN$2042))*(ROW($W$7:$W$2042)&lt;&gt;ROW(W1643)))&gt;0,"Cruzado","Sin cruce")))</f>
        <v>Sin cruce</v>
      </c>
      <c r="AQ1643" s="22"/>
      <c r="AR1643" s="22"/>
      <c r="AS1643" s="104">
        <f t="shared" ref="AS1643:AS1644" si="799">AN1643</f>
        <v>0.3888888888888889</v>
      </c>
      <c r="AT1643" s="104">
        <f t="shared" ref="AT1643:AT1644" si="800">AO1643</f>
        <v>0.52777777777777779</v>
      </c>
      <c r="AU1643" s="362" t="str" cm="1">
        <f t="array" ref="AU1643">IF(AB1643="","",IF(SUMPRODUCT((AB1643=$AB$1559:$AB$1936)*(AH1643=$AH$1559:$AH$1936)*(AQ1643=$AQ$1559:$AQ$1936)*(AR1643=$AR$1559:$AR$1936)*(ROW($AB$1559:$AB$1936)&lt;&gt;ROW(AB1643))*((R1643=0)*($R$1559:$R$1936&gt;0)+(R1643&gt;0)*($R$1559:$R$1936=0)))&gt;0,"SALONES UNIDOS",IF(SUMPRODUCT((AB1643=$AB$1559:$AB$1936)*(AH1643=$AH$1559:$AH$1936)*((AQ1643&lt;$AR$1559:$AR$1936)*(AR1643&gt;$AQ$1559:$AQ$1936))*(ROW($AB$1559:$AB$1936)&lt;&gt;ROW(AB1643)))&gt;0,"Cruzado","Sin cruce")))</f>
        <v/>
      </c>
      <c r="AV1643" s="362" t="str" cm="1">
        <f t="array" ref="AV1643">IF(AD1643="","",IF(SUMPRODUCT((AD1643=$AD$1559:$AD$1936)*(AH1643=$AH$1559:$AH$1936)*(AS1643=$AS$1559:$AS$1936)*(AT1643=$AT$1559:$AT$1936)*(ROW($AD$1559:$AD$1936)&lt;&gt;ROW(AD1643))*((R1643=0)*($R$1559:$R$1936&gt;0)+(R1643&gt;0)*($R$1559:$R$1936=0)))&gt;0,"SALONES UNIDOS",IF(SUMPRODUCT((AD1643=$AD$1559:$AD$1936)*(AH1643=$AH$1559:$AH$1936)*((AS1643&lt;$AT$1559:$AT$1936)*(AT1643&gt;$AS$1559:$AS$1936))*(ROW($AD$1559:$AD$1936)&lt;&gt;ROW(AD1643)))&gt;0,"Cruzado","Sin cruce")))</f>
        <v>Sin cruce</v>
      </c>
      <c r="AW1643" s="104" t="str">
        <f t="shared" si="776"/>
        <v>MH5SUNAMPEB</v>
      </c>
      <c r="AX1643" s="104" t="str" cm="1">
        <f t="array" ref="AX1643">IF(AW1643="","",IF(SUMPRODUCT((AW1643=$AW$7:$AW$2042)*(AH1643=$AH$7:$AH$2042)*(AN1643=$AN$7:$AN$2042)*(AO1643=$AO$7:$AO$2042)*(ROW($AW$7:$AW$2042)&lt;&gt;ROW(AW1643))*((R1643=0)*($R$7:$R$2042&gt;0)+(R1643&gt;0)*($R$7:$R$2042=0)))&gt;0,"SALONES UNIDOS",IF(SUMPRODUCT((AW1643=$AW$7:$AW$2042)*(AH1643=$AH$7:$AH$2042)*((AN1643&lt;$AO$7:$AO$2042)*(AO1643&gt;$AN$7:$AN$2042))*(ROW($AW$7:$AW$2042)&lt;&gt;ROW(AW1643)))&gt;0,"Cruzado","Sin cruce")))</f>
        <v>Sin cruce</v>
      </c>
    </row>
    <row r="1644" spans="2:50" ht="19.8" hidden="1" customHeight="1" x14ac:dyDescent="0.25">
      <c r="B1644" s="494" t="s">
        <v>314</v>
      </c>
      <c r="C1644" s="364" t="s">
        <v>969</v>
      </c>
      <c r="D1644" s="364">
        <v>20261</v>
      </c>
      <c r="E1644" s="373" t="s">
        <v>302</v>
      </c>
      <c r="F1644" s="370" t="s">
        <v>291</v>
      </c>
      <c r="G1644" s="373" t="s">
        <v>292</v>
      </c>
      <c r="H1644" s="373">
        <v>5</v>
      </c>
      <c r="I1644" s="373" t="s">
        <v>571</v>
      </c>
      <c r="J1644" s="373" t="s">
        <v>281</v>
      </c>
      <c r="K1644" s="194" t="s">
        <v>1009</v>
      </c>
      <c r="L1644" s="364" t="s">
        <v>1004</v>
      </c>
      <c r="M1644" s="364" t="s">
        <v>317</v>
      </c>
      <c r="N1644" s="364" t="s">
        <v>318</v>
      </c>
      <c r="O1644" s="373" t="s">
        <v>315</v>
      </c>
      <c r="P1644" s="364">
        <v>0</v>
      </c>
      <c r="Q1644" s="364">
        <v>4</v>
      </c>
      <c r="R1644" s="369">
        <v>4</v>
      </c>
      <c r="S1644" s="364">
        <v>3</v>
      </c>
      <c r="T1644" s="8"/>
      <c r="U1644" s="374">
        <v>20</v>
      </c>
      <c r="V1644" s="370">
        <v>43041422</v>
      </c>
      <c r="W1644" s="373" t="s">
        <v>11</v>
      </c>
      <c r="X1644" s="364" t="s">
        <v>315</v>
      </c>
      <c r="Y1644" s="364" t="s">
        <v>556</v>
      </c>
      <c r="Z1644" s="364"/>
      <c r="AA1644" s="364"/>
      <c r="AB1644" s="370"/>
      <c r="AC1644" s="364"/>
      <c r="AD1644" s="364" t="s">
        <v>888</v>
      </c>
      <c r="AE1644" s="370"/>
      <c r="AF1644" s="370"/>
      <c r="AG1644" s="370" t="s">
        <v>301</v>
      </c>
      <c r="AH1644" s="364">
        <v>2</v>
      </c>
      <c r="AI1644" s="364">
        <v>12</v>
      </c>
      <c r="AJ1644" s="364">
        <v>40</v>
      </c>
      <c r="AK1644" s="364">
        <v>16</v>
      </c>
      <c r="AL1644" s="364">
        <v>0</v>
      </c>
      <c r="AM1644" s="22">
        <f t="shared" si="775"/>
        <v>4</v>
      </c>
      <c r="AN1644" s="104">
        <f t="shared" si="769"/>
        <v>0.52777777777777779</v>
      </c>
      <c r="AO1644" s="104">
        <f t="shared" si="770"/>
        <v>0.66666666666666663</v>
      </c>
      <c r="AP1644" s="22" t="str" cm="1">
        <f t="array" ref="AP1644">IF(W1644="","",IF(SUMPRODUCT((W1644=$W$7:$W$2042)*(AH1644=$AH$7:$AH$2042)*(AN1644=$AN$7:$AN$2042)*(AO1644=$AO$7:$AO$2042)*(ROW($W$7:$W$2042)&lt;&gt;ROW(W1644))*((R1644=0)*($R$7:$R$2042&gt;0)+(R1644&gt;0)*($R$7:$R$2042=0)))&gt;0,"SALONES UNIDOS",IF(SUMPRODUCT((W1644=$W$7:$W$2042)*(AH1644=$AH$7:$AH$2042)*((AN1644&lt;$AO$7:$AO$2042)*(AO1644&gt;$AN$7:$AN$2042))*(ROW($W$7:$W$2042)&lt;&gt;ROW(W1644)))&gt;0,"Cruzado","Sin cruce")))</f>
        <v>Sin cruce</v>
      </c>
      <c r="AQ1644" s="22"/>
      <c r="AR1644" s="22"/>
      <c r="AS1644" s="104">
        <f t="shared" si="799"/>
        <v>0.52777777777777779</v>
      </c>
      <c r="AT1644" s="104">
        <f t="shared" si="800"/>
        <v>0.66666666666666663</v>
      </c>
      <c r="AU1644" s="362" t="str" cm="1">
        <f t="array" ref="AU1644">IF(AB1644="","",IF(SUMPRODUCT((AB1644=$AB$1559:$AB$1936)*(AH1644=$AH$1559:$AH$1936)*(AQ1644=$AQ$1559:$AQ$1936)*(AR1644=$AR$1559:$AR$1936)*(ROW($AB$1559:$AB$1936)&lt;&gt;ROW(AB1644))*((R1644=0)*($R$1559:$R$1936&gt;0)+(R1644&gt;0)*($R$1559:$R$1936=0)))&gt;0,"SALONES UNIDOS",IF(SUMPRODUCT((AB1644=$AB$1559:$AB$1936)*(AH1644=$AH$1559:$AH$1936)*((AQ1644&lt;$AR$1559:$AR$1936)*(AR1644&gt;$AQ$1559:$AQ$1936))*(ROW($AB$1559:$AB$1936)&lt;&gt;ROW(AB1644)))&gt;0,"Cruzado","Sin cruce")))</f>
        <v/>
      </c>
      <c r="AV1644" s="362" t="str" cm="1">
        <f t="array" ref="AV1644">IF(AD1644="","",IF(SUMPRODUCT((AD1644=$AD$1559:$AD$1936)*(AH1644=$AH$1559:$AH$1936)*(AS1644=$AS$1559:$AS$1936)*(AT1644=$AT$1559:$AT$1936)*(ROW($AD$1559:$AD$1936)&lt;&gt;ROW(AD1644))*((R1644=0)*($R$1559:$R$1936&gt;0)+(R1644&gt;0)*($R$1559:$R$1936=0)))&gt;0,"SALONES UNIDOS",IF(SUMPRODUCT((AD1644=$AD$1559:$AD$1936)*(AH1644=$AH$1559:$AH$1936)*((AS1644&lt;$AT$1559:$AT$1936)*(AT1644&gt;$AS$1559:$AS$1936))*(ROW($AD$1559:$AD$1936)&lt;&gt;ROW(AD1644)))&gt;0,"Cruzado","Sin cruce")))</f>
        <v>Sin cruce</v>
      </c>
      <c r="AW1644" s="104" t="str">
        <f t="shared" si="776"/>
        <v>MH5SUNAMPEB</v>
      </c>
      <c r="AX1644" s="104" t="str" cm="1">
        <f t="array" ref="AX1644">IF(AW1644="","",IF(SUMPRODUCT((AW1644=$AW$7:$AW$2042)*(AH1644=$AH$7:$AH$2042)*(AN1644=$AN$7:$AN$2042)*(AO1644=$AO$7:$AO$2042)*(ROW($AW$7:$AW$2042)&lt;&gt;ROW(AW1644))*((R1644=0)*($R$7:$R$2042&gt;0)+(R1644&gt;0)*($R$7:$R$2042=0)))&gt;0,"SALONES UNIDOS",IF(SUMPRODUCT((AW1644=$AW$7:$AW$2042)*(AH1644=$AH$7:$AH$2042)*((AN1644&lt;$AO$7:$AO$2042)*(AO1644&gt;$AN$7:$AN$2042))*(ROW($AW$7:$AW$2042)&lt;&gt;ROW(AW1644)))&gt;0,"Cruzado","Sin cruce")))</f>
        <v>Sin cruce</v>
      </c>
    </row>
    <row r="1645" spans="2:50" ht="19.8" hidden="1" customHeight="1" x14ac:dyDescent="0.25">
      <c r="B1645" s="494" t="s">
        <v>314</v>
      </c>
      <c r="C1645" s="364" t="s">
        <v>969</v>
      </c>
      <c r="D1645" s="364">
        <v>20261</v>
      </c>
      <c r="E1645" s="373" t="s">
        <v>302</v>
      </c>
      <c r="F1645" s="370" t="s">
        <v>291</v>
      </c>
      <c r="G1645" s="373" t="s">
        <v>292</v>
      </c>
      <c r="H1645" s="373">
        <v>5</v>
      </c>
      <c r="I1645" s="373" t="s">
        <v>281</v>
      </c>
      <c r="J1645" s="373" t="s">
        <v>281</v>
      </c>
      <c r="K1645" s="194" t="s">
        <v>1010</v>
      </c>
      <c r="L1645" s="364" t="s">
        <v>336</v>
      </c>
      <c r="M1645" s="364" t="s">
        <v>324</v>
      </c>
      <c r="N1645" s="364" t="s">
        <v>318</v>
      </c>
      <c r="O1645" s="373" t="s">
        <v>315</v>
      </c>
      <c r="P1645" s="364">
        <v>3</v>
      </c>
      <c r="Q1645" s="364">
        <v>0</v>
      </c>
      <c r="R1645" s="369">
        <v>3</v>
      </c>
      <c r="S1645" s="364">
        <v>5</v>
      </c>
      <c r="T1645" s="8"/>
      <c r="U1645" s="374">
        <v>40</v>
      </c>
      <c r="V1645" s="370">
        <v>21426247</v>
      </c>
      <c r="W1645" s="373" t="s">
        <v>65</v>
      </c>
      <c r="X1645" s="369" t="s">
        <v>315</v>
      </c>
      <c r="Y1645" s="364"/>
      <c r="Z1645" s="364"/>
      <c r="AA1645" s="364"/>
      <c r="AB1645" s="370" t="s">
        <v>886</v>
      </c>
      <c r="AC1645" s="370"/>
      <c r="AD1645" s="369"/>
      <c r="AE1645" s="370"/>
      <c r="AF1645" s="370"/>
      <c r="AG1645" s="364" t="s">
        <v>559</v>
      </c>
      <c r="AH1645" s="364">
        <v>3</v>
      </c>
      <c r="AI1645" s="364">
        <v>10</v>
      </c>
      <c r="AJ1645" s="364">
        <v>10</v>
      </c>
      <c r="AK1645" s="364">
        <v>12</v>
      </c>
      <c r="AL1645" s="364">
        <v>40</v>
      </c>
      <c r="AM1645" s="22">
        <f t="shared" si="775"/>
        <v>3</v>
      </c>
      <c r="AN1645" s="104">
        <f t="shared" si="769"/>
        <v>0.4236111111111111</v>
      </c>
      <c r="AO1645" s="104">
        <f t="shared" si="770"/>
        <v>0.52777777777777779</v>
      </c>
      <c r="AP1645" s="22" t="str" cm="1">
        <f t="array" ref="AP1645">IF(W1645="","",IF(SUMPRODUCT((W1645=$W$7:$W$2042)*(AH1645=$AH$7:$AH$2042)*(AN1645=$AN$7:$AN$2042)*(AO1645=$AO$7:$AO$2042)*(ROW($W$7:$W$2042)&lt;&gt;ROW(W1645))*((R1645=0)*($R$7:$R$2042&gt;0)+(R1645&gt;0)*($R$7:$R$2042=0)))&gt;0,"SALONES UNIDOS",IF(SUMPRODUCT((W1645=$W$7:$W$2042)*(AH1645=$AH$7:$AH$2042)*((AN1645&lt;$AO$7:$AO$2042)*(AO1645&gt;$AN$7:$AN$2042))*(ROW($W$7:$W$2042)&lt;&gt;ROW(W1645)))&gt;0,"Cruzado","Sin cruce")))</f>
        <v>Sin cruce</v>
      </c>
      <c r="AQ1645" s="104">
        <f>AN1645</f>
        <v>0.4236111111111111</v>
      </c>
      <c r="AR1645" s="104">
        <f>AO1645</f>
        <v>0.52777777777777779</v>
      </c>
      <c r="AS1645" s="22"/>
      <c r="AT1645" s="22"/>
      <c r="AU1645" s="362" t="str" cm="1">
        <f t="array" ref="AU1645">IF(AB1645="","",IF(SUMPRODUCT((AB1645=$AB$1559:$AB$1936)*(AH1645=$AH$1559:$AH$1936)*(AQ1645=$AQ$1559:$AQ$1936)*(AR1645=$AR$1559:$AR$1936)*(ROW($AB$1559:$AB$1936)&lt;&gt;ROW(AB1645))*((R1645=0)*($R$1559:$R$1936&gt;0)+(R1645&gt;0)*($R$1559:$R$1936=0)))&gt;0,"SALONES UNIDOS",IF(SUMPRODUCT((AB1645=$AB$1559:$AB$1936)*(AH1645=$AH$1559:$AH$1936)*((AQ1645&lt;$AR$1559:$AR$1936)*(AR1645&gt;$AQ$1559:$AQ$1936))*(ROW($AB$1559:$AB$1936)&lt;&gt;ROW(AB1645)))&gt;0,"Cruzado","Sin cruce")))</f>
        <v>Sin cruce</v>
      </c>
      <c r="AV1645" s="362" t="str" cm="1">
        <f t="array" ref="AV1645">IF(AD1645="","",IF(SUMPRODUCT((AD1645=$AD$1559:$AD$1936)*(AH1645=$AH$1559:$AH$1936)*(AS1645=$AS$1559:$AS$1936)*(AT1645=$AT$1559:$AT$1936)*(ROW($AD$1559:$AD$1936)&lt;&gt;ROW(AD1645))*((R1645=0)*($R$1559:$R$1936&gt;0)+(R1645&gt;0)*($R$1559:$R$1936=0)))&gt;0,"SALONES UNIDOS",IF(SUMPRODUCT((AD1645=$AD$1559:$AD$1936)*(AH1645=$AH$1559:$AH$1936)*((AS1645&lt;$AT$1559:$AT$1936)*(AT1645&gt;$AS$1559:$AS$1936))*(ROW($AD$1559:$AD$1936)&lt;&gt;ROW(AD1645)))&gt;0,"Cruzado","Sin cruce")))</f>
        <v/>
      </c>
      <c r="AW1645" s="104" t="str">
        <f t="shared" si="776"/>
        <v>MH5SUNAMPEB</v>
      </c>
      <c r="AX1645" s="104" t="str" cm="1">
        <f t="array" ref="AX1645">IF(AW1645="","",IF(SUMPRODUCT((AW1645=$AW$7:$AW$2042)*(AH1645=$AH$7:$AH$2042)*(AN1645=$AN$7:$AN$2042)*(AO1645=$AO$7:$AO$2042)*(ROW($AW$7:$AW$2042)&lt;&gt;ROW(AW1645))*((R1645=0)*($R$7:$R$2042&gt;0)+(R1645&gt;0)*($R$7:$R$2042=0)))&gt;0,"SALONES UNIDOS",IF(SUMPRODUCT((AW1645=$AW$7:$AW$2042)*(AH1645=$AH$7:$AH$2042)*((AN1645&lt;$AO$7:$AO$2042)*(AO1645&gt;$AN$7:$AN$2042))*(ROW($AW$7:$AW$2042)&lt;&gt;ROW(AW1645)))&gt;0,"Cruzado","Sin cruce")))</f>
        <v>Sin cruce</v>
      </c>
    </row>
    <row r="1646" spans="2:50" ht="19.8" hidden="1" customHeight="1" x14ac:dyDescent="0.25">
      <c r="B1646" s="494" t="s">
        <v>314</v>
      </c>
      <c r="C1646" s="364" t="s">
        <v>969</v>
      </c>
      <c r="D1646" s="364">
        <v>20261</v>
      </c>
      <c r="E1646" s="373" t="s">
        <v>302</v>
      </c>
      <c r="F1646" s="370" t="s">
        <v>291</v>
      </c>
      <c r="G1646" s="373" t="s">
        <v>292</v>
      </c>
      <c r="H1646" s="373">
        <v>5</v>
      </c>
      <c r="I1646" s="373" t="s">
        <v>412</v>
      </c>
      <c r="J1646" s="373" t="s">
        <v>281</v>
      </c>
      <c r="K1646" s="194" t="s">
        <v>1010</v>
      </c>
      <c r="L1646" s="364" t="s">
        <v>336</v>
      </c>
      <c r="M1646" s="364" t="s">
        <v>324</v>
      </c>
      <c r="N1646" s="364" t="s">
        <v>318</v>
      </c>
      <c r="O1646" s="373" t="s">
        <v>315</v>
      </c>
      <c r="P1646" s="364">
        <v>0</v>
      </c>
      <c r="Q1646" s="364">
        <v>4</v>
      </c>
      <c r="R1646" s="369">
        <v>4</v>
      </c>
      <c r="S1646" s="364">
        <v>5</v>
      </c>
      <c r="T1646" s="8"/>
      <c r="U1646" s="374">
        <v>20</v>
      </c>
      <c r="V1646" s="370">
        <v>21426247</v>
      </c>
      <c r="W1646" s="373" t="s">
        <v>65</v>
      </c>
      <c r="X1646" s="369" t="s">
        <v>315</v>
      </c>
      <c r="Y1646" s="364"/>
      <c r="Z1646" s="364"/>
      <c r="AA1646" s="364"/>
      <c r="AB1646" s="370"/>
      <c r="AC1646" s="370"/>
      <c r="AD1646" s="369" t="s">
        <v>881</v>
      </c>
      <c r="AE1646" s="370"/>
      <c r="AF1646" s="370"/>
      <c r="AG1646" s="364" t="s">
        <v>301</v>
      </c>
      <c r="AH1646" s="364">
        <v>3</v>
      </c>
      <c r="AI1646" s="364">
        <v>12</v>
      </c>
      <c r="AJ1646" s="364">
        <v>40</v>
      </c>
      <c r="AK1646" s="364">
        <v>16</v>
      </c>
      <c r="AL1646" s="364">
        <v>0</v>
      </c>
      <c r="AM1646" s="22">
        <f t="shared" si="775"/>
        <v>4</v>
      </c>
      <c r="AN1646" s="104">
        <f t="shared" si="769"/>
        <v>0.52777777777777779</v>
      </c>
      <c r="AO1646" s="104">
        <f t="shared" si="770"/>
        <v>0.66666666666666663</v>
      </c>
      <c r="AP1646" s="22" t="str" cm="1">
        <f t="array" ref="AP1646">IF(W1646="","",IF(SUMPRODUCT((W1646=$W$7:$W$2042)*(AH1646=$AH$7:$AH$2042)*(AN1646=$AN$7:$AN$2042)*(AO1646=$AO$7:$AO$2042)*(ROW($W$7:$W$2042)&lt;&gt;ROW(W1646))*((R1646=0)*($R$7:$R$2042&gt;0)+(R1646&gt;0)*($R$7:$R$2042=0)))&gt;0,"SALONES UNIDOS",IF(SUMPRODUCT((W1646=$W$7:$W$2042)*(AH1646=$AH$7:$AH$2042)*((AN1646&lt;$AO$7:$AO$2042)*(AO1646&gt;$AN$7:$AN$2042))*(ROW($W$7:$W$2042)&lt;&gt;ROW(W1646)))&gt;0,"Cruzado","Sin cruce")))</f>
        <v>Sin cruce</v>
      </c>
      <c r="AQ1646" s="22"/>
      <c r="AR1646" s="22"/>
      <c r="AS1646" s="104">
        <f t="shared" ref="AS1646:AS1647" si="801">AN1646</f>
        <v>0.52777777777777779</v>
      </c>
      <c r="AT1646" s="104">
        <f t="shared" ref="AT1646:AT1647" si="802">AO1646</f>
        <v>0.66666666666666663</v>
      </c>
      <c r="AU1646" s="362" t="str" cm="1">
        <f t="array" ref="AU1646">IF(AB1646="","",IF(SUMPRODUCT((AB1646=$AB$1559:$AB$1936)*(AH1646=$AH$1559:$AH$1936)*(AQ1646=$AQ$1559:$AQ$1936)*(AR1646=$AR$1559:$AR$1936)*(ROW($AB$1559:$AB$1936)&lt;&gt;ROW(AB1646))*((R1646=0)*($R$1559:$R$1936&gt;0)+(R1646&gt;0)*($R$1559:$R$1936=0)))&gt;0,"SALONES UNIDOS",IF(SUMPRODUCT((AB1646=$AB$1559:$AB$1936)*(AH1646=$AH$1559:$AH$1936)*((AQ1646&lt;$AR$1559:$AR$1936)*(AR1646&gt;$AQ$1559:$AQ$1936))*(ROW($AB$1559:$AB$1936)&lt;&gt;ROW(AB1646)))&gt;0,"Cruzado","Sin cruce")))</f>
        <v/>
      </c>
      <c r="AV1646" s="362" t="str" cm="1">
        <f t="array" ref="AV1646">IF(AD1646="","",IF(SUMPRODUCT((AD1646=$AD$1559:$AD$1936)*(AH1646=$AH$1559:$AH$1936)*(AS1646=$AS$1559:$AS$1936)*(AT1646=$AT$1559:$AT$1936)*(ROW($AD$1559:$AD$1936)&lt;&gt;ROW(AD1646))*((R1646=0)*($R$1559:$R$1936&gt;0)+(R1646&gt;0)*($R$1559:$R$1936=0)))&gt;0,"SALONES UNIDOS",IF(SUMPRODUCT((AD1646=$AD$1559:$AD$1936)*(AH1646=$AH$1559:$AH$1936)*((AS1646&lt;$AT$1559:$AT$1936)*(AT1646&gt;$AS$1559:$AS$1936))*(ROW($AD$1559:$AD$1936)&lt;&gt;ROW(AD1646)))&gt;0,"Cruzado","Sin cruce")))</f>
        <v>Sin cruce</v>
      </c>
      <c r="AW1646" s="104" t="str">
        <f t="shared" si="776"/>
        <v>MH5SUNAMPEB</v>
      </c>
      <c r="AX1646" s="104" t="str" cm="1">
        <f t="array" ref="AX1646">IF(AW1646="","",IF(SUMPRODUCT((AW1646=$AW$7:$AW$2042)*(AH1646=$AH$7:$AH$2042)*(AN1646=$AN$7:$AN$2042)*(AO1646=$AO$7:$AO$2042)*(ROW($AW$7:$AW$2042)&lt;&gt;ROW(AW1646))*((R1646=0)*($R$7:$R$2042&gt;0)+(R1646&gt;0)*($R$7:$R$2042=0)))&gt;0,"SALONES UNIDOS",IF(SUMPRODUCT((AW1646=$AW$7:$AW$2042)*(AH1646=$AH$7:$AH$2042)*((AN1646&lt;$AO$7:$AO$2042)*(AO1646&gt;$AN$7:$AN$2042))*(ROW($AW$7:$AW$2042)&lt;&gt;ROW(AW1646)))&gt;0,"Cruzado","Sin cruce")))</f>
        <v>Sin cruce</v>
      </c>
    </row>
    <row r="1647" spans="2:50" ht="19.8" hidden="1" customHeight="1" x14ac:dyDescent="0.25">
      <c r="B1647" s="494" t="s">
        <v>314</v>
      </c>
      <c r="C1647" s="364" t="s">
        <v>969</v>
      </c>
      <c r="D1647" s="364">
        <v>20261</v>
      </c>
      <c r="E1647" s="373" t="s">
        <v>302</v>
      </c>
      <c r="F1647" s="370" t="s">
        <v>291</v>
      </c>
      <c r="G1647" s="373" t="s">
        <v>292</v>
      </c>
      <c r="H1647" s="373">
        <v>5</v>
      </c>
      <c r="I1647" s="373" t="s">
        <v>571</v>
      </c>
      <c r="J1647" s="373" t="s">
        <v>281</v>
      </c>
      <c r="K1647" s="194" t="s">
        <v>1010</v>
      </c>
      <c r="L1647" s="364" t="s">
        <v>336</v>
      </c>
      <c r="M1647" s="364" t="s">
        <v>324</v>
      </c>
      <c r="N1647" s="364" t="s">
        <v>318</v>
      </c>
      <c r="O1647" s="373" t="s">
        <v>315</v>
      </c>
      <c r="P1647" s="364">
        <v>0</v>
      </c>
      <c r="Q1647" s="364">
        <v>4</v>
      </c>
      <c r="R1647" s="369">
        <v>4</v>
      </c>
      <c r="S1647" s="364">
        <v>5</v>
      </c>
      <c r="T1647" s="8"/>
      <c r="U1647" s="374">
        <v>20</v>
      </c>
      <c r="V1647" s="370">
        <v>21426247</v>
      </c>
      <c r="W1647" s="373" t="s">
        <v>65</v>
      </c>
      <c r="X1647" s="369" t="s">
        <v>315</v>
      </c>
      <c r="Y1647" s="364"/>
      <c r="Z1647" s="364"/>
      <c r="AA1647" s="364"/>
      <c r="AB1647" s="370"/>
      <c r="AC1647" s="370"/>
      <c r="AD1647" s="369" t="s">
        <v>881</v>
      </c>
      <c r="AE1647" s="370"/>
      <c r="AF1647" s="370"/>
      <c r="AG1647" s="364" t="s">
        <v>301</v>
      </c>
      <c r="AH1647" s="364">
        <v>5</v>
      </c>
      <c r="AI1647" s="364">
        <v>13</v>
      </c>
      <c r="AJ1647" s="364">
        <v>30</v>
      </c>
      <c r="AK1647" s="364">
        <v>16</v>
      </c>
      <c r="AL1647" s="364">
        <v>50</v>
      </c>
      <c r="AM1647" s="22">
        <f t="shared" si="775"/>
        <v>4</v>
      </c>
      <c r="AN1647" s="104">
        <f t="shared" si="769"/>
        <v>0.5625</v>
      </c>
      <c r="AO1647" s="104">
        <f t="shared" si="770"/>
        <v>0.70138888888888884</v>
      </c>
      <c r="AP1647" s="22" t="str" cm="1">
        <f t="array" ref="AP1647">IF(W1647="","",IF(SUMPRODUCT((W1647=$W$7:$W$2042)*(AH1647=$AH$7:$AH$2042)*(AN1647=$AN$7:$AN$2042)*(AO1647=$AO$7:$AO$2042)*(ROW($W$7:$W$2042)&lt;&gt;ROW(W1647))*((R1647=0)*($R$7:$R$2042&gt;0)+(R1647&gt;0)*($R$7:$R$2042=0)))&gt;0,"SALONES UNIDOS",IF(SUMPRODUCT((W1647=$W$7:$W$2042)*(AH1647=$AH$7:$AH$2042)*((AN1647&lt;$AO$7:$AO$2042)*(AO1647&gt;$AN$7:$AN$2042))*(ROW($W$7:$W$2042)&lt;&gt;ROW(W1647)))&gt;0,"Cruzado","Sin cruce")))</f>
        <v>Sin cruce</v>
      </c>
      <c r="AQ1647" s="22"/>
      <c r="AR1647" s="22"/>
      <c r="AS1647" s="104">
        <f t="shared" si="801"/>
        <v>0.5625</v>
      </c>
      <c r="AT1647" s="104">
        <f t="shared" si="802"/>
        <v>0.70138888888888884</v>
      </c>
      <c r="AU1647" s="362" t="str" cm="1">
        <f t="array" ref="AU1647">IF(AB1647="","",IF(SUMPRODUCT((AB1647=$AB$1559:$AB$1936)*(AH1647=$AH$1559:$AH$1936)*(AQ1647=$AQ$1559:$AQ$1936)*(AR1647=$AR$1559:$AR$1936)*(ROW($AB$1559:$AB$1936)&lt;&gt;ROW(AB1647))*((R1647=0)*($R$1559:$R$1936&gt;0)+(R1647&gt;0)*($R$1559:$R$1936=0)))&gt;0,"SALONES UNIDOS",IF(SUMPRODUCT((AB1647=$AB$1559:$AB$1936)*(AH1647=$AH$1559:$AH$1936)*((AQ1647&lt;$AR$1559:$AR$1936)*(AR1647&gt;$AQ$1559:$AQ$1936))*(ROW($AB$1559:$AB$1936)&lt;&gt;ROW(AB1647)))&gt;0,"Cruzado","Sin cruce")))</f>
        <v/>
      </c>
      <c r="AV1647" s="362" t="str" cm="1">
        <f t="array" ref="AV1647">IF(AD1647="","",IF(SUMPRODUCT((AD1647=$AD$1559:$AD$1936)*(AH1647=$AH$1559:$AH$1936)*(AS1647=$AS$1559:$AS$1936)*(AT1647=$AT$1559:$AT$1936)*(ROW($AD$1559:$AD$1936)&lt;&gt;ROW(AD1647))*((R1647=0)*($R$1559:$R$1936&gt;0)+(R1647&gt;0)*($R$1559:$R$1936=0)))&gt;0,"SALONES UNIDOS",IF(SUMPRODUCT((AD1647=$AD$1559:$AD$1936)*(AH1647=$AH$1559:$AH$1936)*((AS1647&lt;$AT$1559:$AT$1936)*(AT1647&gt;$AS$1559:$AS$1936))*(ROW($AD$1559:$AD$1936)&lt;&gt;ROW(AD1647)))&gt;0,"Cruzado","Sin cruce")))</f>
        <v>Sin cruce</v>
      </c>
      <c r="AW1647" s="104" t="str">
        <f t="shared" si="776"/>
        <v>MH5SUNAMPEB</v>
      </c>
      <c r="AX1647" s="104" t="str" cm="1">
        <f t="array" ref="AX1647">IF(AW1647="","",IF(SUMPRODUCT((AW1647=$AW$7:$AW$2042)*(AH1647=$AH$7:$AH$2042)*(AN1647=$AN$7:$AN$2042)*(AO1647=$AO$7:$AO$2042)*(ROW($AW$7:$AW$2042)&lt;&gt;ROW(AW1647))*((R1647=0)*($R$7:$R$2042&gt;0)+(R1647&gt;0)*($R$7:$R$2042=0)))&gt;0,"SALONES UNIDOS",IF(SUMPRODUCT((AW1647=$AW$7:$AW$2042)*(AH1647=$AH$7:$AH$2042)*((AN1647&lt;$AO$7:$AO$2042)*(AO1647&gt;$AN$7:$AN$2042))*(ROW($AW$7:$AW$2042)&lt;&gt;ROW(AW1647)))&gt;0,"Cruzado","Sin cruce")))</f>
        <v>Sin cruce</v>
      </c>
    </row>
    <row r="1648" spans="2:50" ht="19.8" hidden="1" customHeight="1" x14ac:dyDescent="0.25">
      <c r="B1648" s="494" t="s">
        <v>314</v>
      </c>
      <c r="C1648" s="364" t="s">
        <v>969</v>
      </c>
      <c r="D1648" s="364">
        <v>20261</v>
      </c>
      <c r="E1648" s="373" t="s">
        <v>302</v>
      </c>
      <c r="F1648" s="370" t="s">
        <v>291</v>
      </c>
      <c r="G1648" s="373" t="s">
        <v>292</v>
      </c>
      <c r="H1648" s="373">
        <v>5</v>
      </c>
      <c r="I1648" s="373" t="s">
        <v>281</v>
      </c>
      <c r="J1648" s="373" t="s">
        <v>281</v>
      </c>
      <c r="K1648" s="194" t="s">
        <v>1011</v>
      </c>
      <c r="L1648" s="364" t="s">
        <v>333</v>
      </c>
      <c r="M1648" s="364" t="s">
        <v>324</v>
      </c>
      <c r="N1648" s="364" t="s">
        <v>318</v>
      </c>
      <c r="O1648" s="373" t="s">
        <v>315</v>
      </c>
      <c r="P1648" s="364">
        <v>3</v>
      </c>
      <c r="Q1648" s="364">
        <v>0</v>
      </c>
      <c r="R1648" s="369">
        <v>3</v>
      </c>
      <c r="S1648" s="364">
        <v>6</v>
      </c>
      <c r="T1648" s="8"/>
      <c r="U1648" s="374">
        <v>40</v>
      </c>
      <c r="V1648" s="370">
        <v>22309591</v>
      </c>
      <c r="W1648" s="373" t="s">
        <v>53</v>
      </c>
      <c r="X1648" s="364" t="s">
        <v>315</v>
      </c>
      <c r="Y1648" s="364" t="s">
        <v>556</v>
      </c>
      <c r="Z1648" s="364"/>
      <c r="AA1648" s="364"/>
      <c r="AB1648" s="364" t="s">
        <v>879</v>
      </c>
      <c r="AC1648" s="364"/>
      <c r="AD1648" s="369"/>
      <c r="AE1648" s="370"/>
      <c r="AF1648" s="370"/>
      <c r="AG1648" s="370" t="s">
        <v>559</v>
      </c>
      <c r="AH1648" s="364">
        <v>1</v>
      </c>
      <c r="AI1648" s="364">
        <v>11</v>
      </c>
      <c r="AJ1648" s="364">
        <v>50</v>
      </c>
      <c r="AK1648" s="364">
        <v>14</v>
      </c>
      <c r="AL1648" s="364">
        <v>20</v>
      </c>
      <c r="AM1648" s="22">
        <f t="shared" si="775"/>
        <v>3</v>
      </c>
      <c r="AN1648" s="104">
        <f t="shared" si="769"/>
        <v>0.49305555555555552</v>
      </c>
      <c r="AO1648" s="104">
        <f t="shared" si="770"/>
        <v>0.59722222222222221</v>
      </c>
      <c r="AP1648" s="22" t="str" cm="1">
        <f t="array" ref="AP1648">IF(W1648="","",IF(SUMPRODUCT((W1648=$W$7:$W$2042)*(AH1648=$AH$7:$AH$2042)*(AN1648=$AN$7:$AN$2042)*(AO1648=$AO$7:$AO$2042)*(ROW($W$7:$W$2042)&lt;&gt;ROW(W1648))*((R1648=0)*($R$7:$R$2042&gt;0)+(R1648&gt;0)*($R$7:$R$2042=0)))&gt;0,"SALONES UNIDOS",IF(SUMPRODUCT((W1648=$W$7:$W$2042)*(AH1648=$AH$7:$AH$2042)*((AN1648&lt;$AO$7:$AO$2042)*(AO1648&gt;$AN$7:$AN$2042))*(ROW($W$7:$W$2042)&lt;&gt;ROW(W1648)))&gt;0,"Cruzado","Sin cruce")))</f>
        <v>Sin cruce</v>
      </c>
      <c r="AQ1648" s="104">
        <f>AN1648</f>
        <v>0.49305555555555552</v>
      </c>
      <c r="AR1648" s="104">
        <f>AO1648</f>
        <v>0.59722222222222221</v>
      </c>
      <c r="AS1648" s="22"/>
      <c r="AT1648" s="22"/>
      <c r="AU1648" s="362" t="str" cm="1">
        <f t="array" ref="AU1648">IF(AB1648="","",IF(SUMPRODUCT((AB1648=$AB$1559:$AB$1936)*(AH1648=$AH$1559:$AH$1936)*(AQ1648=$AQ$1559:$AQ$1936)*(AR1648=$AR$1559:$AR$1936)*(ROW($AB$1559:$AB$1936)&lt;&gt;ROW(AB1648))*((R1648=0)*($R$1559:$R$1936&gt;0)+(R1648&gt;0)*($R$1559:$R$1936=0)))&gt;0,"SALONES UNIDOS",IF(SUMPRODUCT((AB1648=$AB$1559:$AB$1936)*(AH1648=$AH$1559:$AH$1936)*((AQ1648&lt;$AR$1559:$AR$1936)*(AR1648&gt;$AQ$1559:$AQ$1936))*(ROW($AB$1559:$AB$1936)&lt;&gt;ROW(AB1648)))&gt;0,"Cruzado","Sin cruce")))</f>
        <v>Sin cruce</v>
      </c>
      <c r="AV1648" s="362" t="str" cm="1">
        <f t="array" ref="AV1648">IF(AD1648="","",IF(SUMPRODUCT((AD1648=$AD$1559:$AD$1936)*(AH1648=$AH$1559:$AH$1936)*(AS1648=$AS$1559:$AS$1936)*(AT1648=$AT$1559:$AT$1936)*(ROW($AD$1559:$AD$1936)&lt;&gt;ROW(AD1648))*((R1648=0)*($R$1559:$R$1936&gt;0)+(R1648&gt;0)*($R$1559:$R$1936=0)))&gt;0,"SALONES UNIDOS",IF(SUMPRODUCT((AD1648=$AD$1559:$AD$1936)*(AH1648=$AH$1559:$AH$1936)*((AS1648&lt;$AT$1559:$AT$1936)*(AT1648&gt;$AS$1559:$AS$1936))*(ROW($AD$1559:$AD$1936)&lt;&gt;ROW(AD1648)))&gt;0,"Cruzado","Sin cruce")))</f>
        <v/>
      </c>
      <c r="AW1648" s="104" t="str">
        <f t="shared" si="776"/>
        <v>MH5SUNAMPEB</v>
      </c>
      <c r="AX1648" s="104" t="str" cm="1">
        <f t="array" ref="AX1648">IF(AW1648="","",IF(SUMPRODUCT((AW1648=$AW$7:$AW$2042)*(AH1648=$AH$7:$AH$2042)*(AN1648=$AN$7:$AN$2042)*(AO1648=$AO$7:$AO$2042)*(ROW($AW$7:$AW$2042)&lt;&gt;ROW(AW1648))*((R1648=0)*($R$7:$R$2042&gt;0)+(R1648&gt;0)*($R$7:$R$2042=0)))&gt;0,"SALONES UNIDOS",IF(SUMPRODUCT((AW1648=$AW$7:$AW$2042)*(AH1648=$AH$7:$AH$2042)*((AN1648&lt;$AO$7:$AO$2042)*(AO1648&gt;$AN$7:$AN$2042))*(ROW($AW$7:$AW$2042)&lt;&gt;ROW(AW1648)))&gt;0,"Cruzado","Sin cruce")))</f>
        <v>Sin cruce</v>
      </c>
    </row>
    <row r="1649" spans="2:50" ht="19.8" hidden="1" customHeight="1" x14ac:dyDescent="0.25">
      <c r="B1649" s="494" t="s">
        <v>314</v>
      </c>
      <c r="C1649" s="364" t="s">
        <v>969</v>
      </c>
      <c r="D1649" s="364">
        <v>20261</v>
      </c>
      <c r="E1649" s="373" t="s">
        <v>302</v>
      </c>
      <c r="F1649" s="370" t="s">
        <v>291</v>
      </c>
      <c r="G1649" s="373" t="s">
        <v>292</v>
      </c>
      <c r="H1649" s="373">
        <v>5</v>
      </c>
      <c r="I1649" s="373" t="s">
        <v>412</v>
      </c>
      <c r="J1649" s="373" t="s">
        <v>281</v>
      </c>
      <c r="K1649" s="194" t="s">
        <v>1011</v>
      </c>
      <c r="L1649" s="364" t="s">
        <v>333</v>
      </c>
      <c r="M1649" s="364" t="s">
        <v>324</v>
      </c>
      <c r="N1649" s="364" t="s">
        <v>318</v>
      </c>
      <c r="O1649" s="373" t="s">
        <v>315</v>
      </c>
      <c r="P1649" s="364">
        <v>0</v>
      </c>
      <c r="Q1649" s="364">
        <v>6</v>
      </c>
      <c r="R1649" s="369">
        <v>6</v>
      </c>
      <c r="S1649" s="364">
        <v>6</v>
      </c>
      <c r="T1649" s="8"/>
      <c r="U1649" s="374">
        <v>20</v>
      </c>
      <c r="V1649" s="370">
        <v>22309591</v>
      </c>
      <c r="W1649" s="373" t="s">
        <v>53</v>
      </c>
      <c r="X1649" s="364" t="s">
        <v>315</v>
      </c>
      <c r="Y1649" s="364" t="s">
        <v>556</v>
      </c>
      <c r="Z1649" s="364"/>
      <c r="AA1649" s="364"/>
      <c r="AB1649" s="370"/>
      <c r="AC1649" s="364"/>
      <c r="AD1649" s="364" t="s">
        <v>881</v>
      </c>
      <c r="AE1649" s="370"/>
      <c r="AF1649" s="370"/>
      <c r="AG1649" s="370" t="s">
        <v>301</v>
      </c>
      <c r="AH1649" s="364">
        <v>1</v>
      </c>
      <c r="AI1649" s="364">
        <v>14</v>
      </c>
      <c r="AJ1649" s="364">
        <v>20</v>
      </c>
      <c r="AK1649" s="364">
        <v>19</v>
      </c>
      <c r="AL1649" s="364">
        <v>20</v>
      </c>
      <c r="AM1649" s="22">
        <f t="shared" si="775"/>
        <v>6</v>
      </c>
      <c r="AN1649" s="104">
        <f t="shared" si="769"/>
        <v>0.59722222222222221</v>
      </c>
      <c r="AO1649" s="104">
        <f t="shared" si="770"/>
        <v>0.80555555555555547</v>
      </c>
      <c r="AP1649" s="22" t="str" cm="1">
        <f t="array" ref="AP1649">IF(W1649="","",IF(SUMPRODUCT((W1649=$W$7:$W$2042)*(AH1649=$AH$7:$AH$2042)*(AN1649=$AN$7:$AN$2042)*(AO1649=$AO$7:$AO$2042)*(ROW($W$7:$W$2042)&lt;&gt;ROW(W1649))*((R1649=0)*($R$7:$R$2042&gt;0)+(R1649&gt;0)*($R$7:$R$2042=0)))&gt;0,"SALONES UNIDOS",IF(SUMPRODUCT((W1649=$W$7:$W$2042)*(AH1649=$AH$7:$AH$2042)*((AN1649&lt;$AO$7:$AO$2042)*(AO1649&gt;$AN$7:$AN$2042))*(ROW($W$7:$W$2042)&lt;&gt;ROW(W1649)))&gt;0,"Cruzado","Sin cruce")))</f>
        <v>Sin cruce</v>
      </c>
      <c r="AQ1649" s="22"/>
      <c r="AR1649" s="22"/>
      <c r="AS1649" s="104">
        <f t="shared" ref="AS1649:AS1650" si="803">AN1649</f>
        <v>0.59722222222222221</v>
      </c>
      <c r="AT1649" s="104">
        <f t="shared" ref="AT1649:AT1650" si="804">AO1649</f>
        <v>0.80555555555555547</v>
      </c>
      <c r="AU1649" s="362" t="str" cm="1">
        <f t="array" ref="AU1649">IF(AB1649="","",IF(SUMPRODUCT((AB1649=$AB$1559:$AB$1936)*(AH1649=$AH$1559:$AH$1936)*(AQ1649=$AQ$1559:$AQ$1936)*(AR1649=$AR$1559:$AR$1936)*(ROW($AB$1559:$AB$1936)&lt;&gt;ROW(AB1649))*((R1649=0)*($R$1559:$R$1936&gt;0)+(R1649&gt;0)*($R$1559:$R$1936=0)))&gt;0,"SALONES UNIDOS",IF(SUMPRODUCT((AB1649=$AB$1559:$AB$1936)*(AH1649=$AH$1559:$AH$1936)*((AQ1649&lt;$AR$1559:$AR$1936)*(AR1649&gt;$AQ$1559:$AQ$1936))*(ROW($AB$1559:$AB$1936)&lt;&gt;ROW(AB1649)))&gt;0,"Cruzado","Sin cruce")))</f>
        <v/>
      </c>
      <c r="AV1649" s="362" t="str" cm="1">
        <f t="array" ref="AV1649">IF(AD1649="","",IF(SUMPRODUCT((AD1649=$AD$1559:$AD$1936)*(AH1649=$AH$1559:$AH$1936)*(AS1649=$AS$1559:$AS$1936)*(AT1649=$AT$1559:$AT$1936)*(ROW($AD$1559:$AD$1936)&lt;&gt;ROW(AD1649))*((R1649=0)*($R$1559:$R$1936&gt;0)+(R1649&gt;0)*($R$1559:$R$1936=0)))&gt;0,"SALONES UNIDOS",IF(SUMPRODUCT((AD1649=$AD$1559:$AD$1936)*(AH1649=$AH$1559:$AH$1936)*((AS1649&lt;$AT$1559:$AT$1936)*(AT1649&gt;$AS$1559:$AS$1936))*(ROW($AD$1559:$AD$1936)&lt;&gt;ROW(AD1649)))&gt;0,"Cruzado","Sin cruce")))</f>
        <v>Sin cruce</v>
      </c>
      <c r="AW1649" s="104" t="str">
        <f t="shared" si="776"/>
        <v>MH5SUNAMPEB</v>
      </c>
      <c r="AX1649" s="104" t="str" cm="1">
        <f t="array" ref="AX1649">IF(AW1649="","",IF(SUMPRODUCT((AW1649=$AW$7:$AW$2042)*(AH1649=$AH$7:$AH$2042)*(AN1649=$AN$7:$AN$2042)*(AO1649=$AO$7:$AO$2042)*(ROW($AW$7:$AW$2042)&lt;&gt;ROW(AW1649))*((R1649=0)*($R$7:$R$2042&gt;0)+(R1649&gt;0)*($R$7:$R$2042=0)))&gt;0,"SALONES UNIDOS",IF(SUMPRODUCT((AW1649=$AW$7:$AW$2042)*(AH1649=$AH$7:$AH$2042)*((AN1649&lt;$AO$7:$AO$2042)*(AO1649&gt;$AN$7:$AN$2042))*(ROW($AW$7:$AW$2042)&lt;&gt;ROW(AW1649)))&gt;0,"Cruzado","Sin cruce")))</f>
        <v>Sin cruce</v>
      </c>
    </row>
    <row r="1650" spans="2:50" ht="19.8" hidden="1" customHeight="1" x14ac:dyDescent="0.25">
      <c r="B1650" s="494" t="s">
        <v>314</v>
      </c>
      <c r="C1650" s="364" t="s">
        <v>969</v>
      </c>
      <c r="D1650" s="364">
        <v>20261</v>
      </c>
      <c r="E1650" s="373" t="s">
        <v>302</v>
      </c>
      <c r="F1650" s="370" t="s">
        <v>291</v>
      </c>
      <c r="G1650" s="373" t="s">
        <v>292</v>
      </c>
      <c r="H1650" s="373">
        <v>5</v>
      </c>
      <c r="I1650" s="373" t="s">
        <v>571</v>
      </c>
      <c r="J1650" s="373" t="s">
        <v>281</v>
      </c>
      <c r="K1650" s="194" t="s">
        <v>1011</v>
      </c>
      <c r="L1650" s="364" t="s">
        <v>333</v>
      </c>
      <c r="M1650" s="364" t="s">
        <v>324</v>
      </c>
      <c r="N1650" s="364" t="s">
        <v>318</v>
      </c>
      <c r="O1650" s="373" t="s">
        <v>315</v>
      </c>
      <c r="P1650" s="364">
        <v>0</v>
      </c>
      <c r="Q1650" s="364">
        <v>6</v>
      </c>
      <c r="R1650" s="369">
        <v>6</v>
      </c>
      <c r="S1650" s="364">
        <v>6</v>
      </c>
      <c r="T1650" s="8"/>
      <c r="U1650" s="374">
        <v>20</v>
      </c>
      <c r="V1650" s="370">
        <v>22309591</v>
      </c>
      <c r="W1650" s="373" t="s">
        <v>53</v>
      </c>
      <c r="X1650" s="364" t="s">
        <v>315</v>
      </c>
      <c r="Y1650" s="364" t="s">
        <v>556</v>
      </c>
      <c r="Z1650" s="364"/>
      <c r="AA1650" s="364"/>
      <c r="AB1650" s="370"/>
      <c r="AC1650" s="364"/>
      <c r="AD1650" s="364" t="s">
        <v>881</v>
      </c>
      <c r="AE1650" s="370"/>
      <c r="AF1650" s="370"/>
      <c r="AG1650" s="370" t="s">
        <v>301</v>
      </c>
      <c r="AH1650" s="364">
        <v>5</v>
      </c>
      <c r="AI1650" s="364">
        <v>8</v>
      </c>
      <c r="AJ1650" s="364">
        <v>30</v>
      </c>
      <c r="AK1650" s="364">
        <v>13</v>
      </c>
      <c r="AL1650" s="364">
        <v>30</v>
      </c>
      <c r="AM1650" s="22">
        <f t="shared" si="775"/>
        <v>6</v>
      </c>
      <c r="AN1650" s="104">
        <f t="shared" si="769"/>
        <v>0.35416666666666663</v>
      </c>
      <c r="AO1650" s="104">
        <f t="shared" si="770"/>
        <v>0.5625</v>
      </c>
      <c r="AP1650" s="22" t="str" cm="1">
        <f t="array" ref="AP1650">IF(W1650="","",IF(SUMPRODUCT((W1650=$W$7:$W$2042)*(AH1650=$AH$7:$AH$2042)*(AN1650=$AN$7:$AN$2042)*(AO1650=$AO$7:$AO$2042)*(ROW($W$7:$W$2042)&lt;&gt;ROW(W1650))*((R1650=0)*($R$7:$R$2042&gt;0)+(R1650&gt;0)*($R$7:$R$2042=0)))&gt;0,"SALONES UNIDOS",IF(SUMPRODUCT((W1650=$W$7:$W$2042)*(AH1650=$AH$7:$AH$2042)*((AN1650&lt;$AO$7:$AO$2042)*(AO1650&gt;$AN$7:$AN$2042))*(ROW($W$7:$W$2042)&lt;&gt;ROW(W1650)))&gt;0,"Cruzado","Sin cruce")))</f>
        <v>Sin cruce</v>
      </c>
      <c r="AQ1650" s="22"/>
      <c r="AR1650" s="22"/>
      <c r="AS1650" s="104">
        <f t="shared" si="803"/>
        <v>0.35416666666666663</v>
      </c>
      <c r="AT1650" s="104">
        <f t="shared" si="804"/>
        <v>0.5625</v>
      </c>
      <c r="AU1650" s="362" t="str" cm="1">
        <f t="array" ref="AU1650">IF(AB1650="","",IF(SUMPRODUCT((AB1650=$AB$1559:$AB$1936)*(AH1650=$AH$1559:$AH$1936)*(AQ1650=$AQ$1559:$AQ$1936)*(AR1650=$AR$1559:$AR$1936)*(ROW($AB$1559:$AB$1936)&lt;&gt;ROW(AB1650))*((R1650=0)*($R$1559:$R$1936&gt;0)+(R1650&gt;0)*($R$1559:$R$1936=0)))&gt;0,"SALONES UNIDOS",IF(SUMPRODUCT((AB1650=$AB$1559:$AB$1936)*(AH1650=$AH$1559:$AH$1936)*((AQ1650&lt;$AR$1559:$AR$1936)*(AR1650&gt;$AQ$1559:$AQ$1936))*(ROW($AB$1559:$AB$1936)&lt;&gt;ROW(AB1650)))&gt;0,"Cruzado","Sin cruce")))</f>
        <v/>
      </c>
      <c r="AV1650" s="362" t="str" cm="1">
        <f t="array" ref="AV1650">IF(AD1650="","",IF(SUMPRODUCT((AD1650=$AD$1559:$AD$1936)*(AH1650=$AH$1559:$AH$1936)*(AS1650=$AS$1559:$AS$1936)*(AT1650=$AT$1559:$AT$1936)*(ROW($AD$1559:$AD$1936)&lt;&gt;ROW(AD1650))*((R1650=0)*($R$1559:$R$1936&gt;0)+(R1650&gt;0)*($R$1559:$R$1936=0)))&gt;0,"SALONES UNIDOS",IF(SUMPRODUCT((AD1650=$AD$1559:$AD$1936)*(AH1650=$AH$1559:$AH$1936)*((AS1650&lt;$AT$1559:$AT$1936)*(AT1650&gt;$AS$1559:$AS$1936))*(ROW($AD$1559:$AD$1936)&lt;&gt;ROW(AD1650)))&gt;0,"Cruzado","Sin cruce")))</f>
        <v>Sin cruce</v>
      </c>
      <c r="AW1650" s="104" t="str">
        <f t="shared" si="776"/>
        <v>MH5SUNAMPEB</v>
      </c>
      <c r="AX1650" s="104" t="str" cm="1">
        <f t="array" ref="AX1650">IF(AW1650="","",IF(SUMPRODUCT((AW1650=$AW$7:$AW$2042)*(AH1650=$AH$7:$AH$2042)*(AN1650=$AN$7:$AN$2042)*(AO1650=$AO$7:$AO$2042)*(ROW($AW$7:$AW$2042)&lt;&gt;ROW(AW1650))*((R1650=0)*($R$7:$R$2042&gt;0)+(R1650&gt;0)*($R$7:$R$2042=0)))&gt;0,"SALONES UNIDOS",IF(SUMPRODUCT((AW1650=$AW$7:$AW$2042)*(AH1650=$AH$7:$AH$2042)*((AN1650&lt;$AO$7:$AO$2042)*(AO1650&gt;$AN$7:$AN$2042))*(ROW($AW$7:$AW$2042)&lt;&gt;ROW(AW1650)))&gt;0,"Cruzado","Sin cruce")))</f>
        <v>Sin cruce</v>
      </c>
    </row>
    <row r="1651" spans="2:50" ht="19.8" hidden="1" customHeight="1" x14ac:dyDescent="0.25">
      <c r="B1651" s="494" t="s">
        <v>314</v>
      </c>
      <c r="C1651" s="364" t="s">
        <v>969</v>
      </c>
      <c r="D1651" s="364">
        <v>20261</v>
      </c>
      <c r="E1651" s="373" t="s">
        <v>302</v>
      </c>
      <c r="F1651" s="370" t="s">
        <v>291</v>
      </c>
      <c r="G1651" s="373" t="s">
        <v>292</v>
      </c>
      <c r="H1651" s="373">
        <v>5</v>
      </c>
      <c r="I1651" s="373" t="s">
        <v>281</v>
      </c>
      <c r="J1651" s="373" t="s">
        <v>281</v>
      </c>
      <c r="K1651" s="194" t="s">
        <v>1013</v>
      </c>
      <c r="L1651" s="364" t="s">
        <v>1005</v>
      </c>
      <c r="M1651" s="364" t="s">
        <v>317</v>
      </c>
      <c r="N1651" s="364" t="s">
        <v>318</v>
      </c>
      <c r="O1651" s="373" t="s">
        <v>315</v>
      </c>
      <c r="P1651" s="364">
        <v>1</v>
      </c>
      <c r="Q1651" s="364">
        <v>0</v>
      </c>
      <c r="R1651" s="369">
        <v>1</v>
      </c>
      <c r="S1651" s="364">
        <v>3</v>
      </c>
      <c r="T1651" s="8"/>
      <c r="U1651" s="374">
        <v>40</v>
      </c>
      <c r="V1651" s="370">
        <v>21861864</v>
      </c>
      <c r="W1651" s="373" t="s">
        <v>890</v>
      </c>
      <c r="X1651" s="364" t="s">
        <v>315</v>
      </c>
      <c r="Y1651" s="364"/>
      <c r="Z1651" s="364"/>
      <c r="AA1651" s="364"/>
      <c r="AB1651" s="364" t="s">
        <v>876</v>
      </c>
      <c r="AC1651" s="364"/>
      <c r="AD1651" s="369"/>
      <c r="AE1651" s="370"/>
      <c r="AF1651" s="370"/>
      <c r="AG1651" s="370" t="s">
        <v>559</v>
      </c>
      <c r="AH1651" s="364">
        <v>4</v>
      </c>
      <c r="AI1651" s="364">
        <v>8</v>
      </c>
      <c r="AJ1651" s="364">
        <v>30</v>
      </c>
      <c r="AK1651" s="364">
        <v>9</v>
      </c>
      <c r="AL1651" s="364">
        <v>20</v>
      </c>
      <c r="AM1651" s="22">
        <f t="shared" si="775"/>
        <v>1</v>
      </c>
      <c r="AN1651" s="104">
        <f t="shared" si="769"/>
        <v>0.35416666666666663</v>
      </c>
      <c r="AO1651" s="104">
        <f t="shared" si="770"/>
        <v>0.3888888888888889</v>
      </c>
      <c r="AP1651" s="22" t="str" cm="1">
        <f t="array" ref="AP1651">IF(W1651="","",IF(SUMPRODUCT((W1651=$W$7:$W$2042)*(AH1651=$AH$7:$AH$2042)*(AN1651=$AN$7:$AN$2042)*(AO1651=$AO$7:$AO$2042)*(ROW($W$7:$W$2042)&lt;&gt;ROW(W1651))*((R1651=0)*($R$7:$R$2042&gt;0)+(R1651&gt;0)*($R$7:$R$2042=0)))&gt;0,"SALONES UNIDOS",IF(SUMPRODUCT((W1651=$W$7:$W$2042)*(AH1651=$AH$7:$AH$2042)*((AN1651&lt;$AO$7:$AO$2042)*(AO1651&gt;$AN$7:$AN$2042))*(ROW($W$7:$W$2042)&lt;&gt;ROW(W1651)))&gt;0,"Cruzado","Sin cruce")))</f>
        <v>Sin cruce</v>
      </c>
      <c r="AQ1651" s="104">
        <f>AN1651</f>
        <v>0.35416666666666663</v>
      </c>
      <c r="AR1651" s="104">
        <f>AO1651</f>
        <v>0.3888888888888889</v>
      </c>
      <c r="AS1651" s="22"/>
      <c r="AT1651" s="22"/>
      <c r="AU1651" s="362" t="str" cm="1">
        <f t="array" ref="AU1651">IF(AB1651="","",IF(SUMPRODUCT((AB1651=$AB$1559:$AB$1936)*(AH1651=$AH$1559:$AH$1936)*(AQ1651=$AQ$1559:$AQ$1936)*(AR1651=$AR$1559:$AR$1936)*(ROW($AB$1559:$AB$1936)&lt;&gt;ROW(AB1651))*((R1651=0)*($R$1559:$R$1936&gt;0)+(R1651&gt;0)*($R$1559:$R$1936=0)))&gt;0,"SALONES UNIDOS",IF(SUMPRODUCT((AB1651=$AB$1559:$AB$1936)*(AH1651=$AH$1559:$AH$1936)*((AQ1651&lt;$AR$1559:$AR$1936)*(AR1651&gt;$AQ$1559:$AQ$1936))*(ROW($AB$1559:$AB$1936)&lt;&gt;ROW(AB1651)))&gt;0,"Cruzado","Sin cruce")))</f>
        <v>Sin cruce</v>
      </c>
      <c r="AV1651" s="362" t="str" cm="1">
        <f t="array" ref="AV1651">IF(AD1651="","",IF(SUMPRODUCT((AD1651=$AD$1559:$AD$1936)*(AH1651=$AH$1559:$AH$1936)*(AS1651=$AS$1559:$AS$1936)*(AT1651=$AT$1559:$AT$1936)*(ROW($AD$1559:$AD$1936)&lt;&gt;ROW(AD1651))*((R1651=0)*($R$1559:$R$1936&gt;0)+(R1651&gt;0)*($R$1559:$R$1936=0)))&gt;0,"SALONES UNIDOS",IF(SUMPRODUCT((AD1651=$AD$1559:$AD$1936)*(AH1651=$AH$1559:$AH$1936)*((AS1651&lt;$AT$1559:$AT$1936)*(AT1651&gt;$AS$1559:$AS$1936))*(ROW($AD$1559:$AD$1936)&lt;&gt;ROW(AD1651)))&gt;0,"Cruzado","Sin cruce")))</f>
        <v/>
      </c>
      <c r="AW1651" s="104" t="str">
        <f t="shared" si="776"/>
        <v>MH5SUNAMPEB</v>
      </c>
      <c r="AX1651" s="104" t="str" cm="1">
        <f t="array" ref="AX1651">IF(AW1651="","",IF(SUMPRODUCT((AW1651=$AW$7:$AW$2042)*(AH1651=$AH$7:$AH$2042)*(AN1651=$AN$7:$AN$2042)*(AO1651=$AO$7:$AO$2042)*(ROW($AW$7:$AW$2042)&lt;&gt;ROW(AW1651))*((R1651=0)*($R$7:$R$2042&gt;0)+(R1651&gt;0)*($R$7:$R$2042=0)))&gt;0,"SALONES UNIDOS",IF(SUMPRODUCT((AW1651=$AW$7:$AW$2042)*(AH1651=$AH$7:$AH$2042)*((AN1651&lt;$AO$7:$AO$2042)*(AO1651&gt;$AN$7:$AN$2042))*(ROW($AW$7:$AW$2042)&lt;&gt;ROW(AW1651)))&gt;0,"Cruzado","Sin cruce")))</f>
        <v>Sin cruce</v>
      </c>
    </row>
    <row r="1652" spans="2:50" ht="19.8" hidden="1" customHeight="1" x14ac:dyDescent="0.25">
      <c r="B1652" s="494" t="s">
        <v>314</v>
      </c>
      <c r="C1652" s="364" t="s">
        <v>969</v>
      </c>
      <c r="D1652" s="364">
        <v>20261</v>
      </c>
      <c r="E1652" s="373" t="s">
        <v>302</v>
      </c>
      <c r="F1652" s="370" t="s">
        <v>291</v>
      </c>
      <c r="G1652" s="373" t="s">
        <v>292</v>
      </c>
      <c r="H1652" s="373">
        <v>5</v>
      </c>
      <c r="I1652" s="373" t="s">
        <v>412</v>
      </c>
      <c r="J1652" s="373" t="s">
        <v>281</v>
      </c>
      <c r="K1652" s="194" t="s">
        <v>1013</v>
      </c>
      <c r="L1652" s="364" t="s">
        <v>1005</v>
      </c>
      <c r="M1652" s="364" t="s">
        <v>317</v>
      </c>
      <c r="N1652" s="364" t="s">
        <v>318</v>
      </c>
      <c r="O1652" s="373" t="s">
        <v>315</v>
      </c>
      <c r="P1652" s="364">
        <v>0</v>
      </c>
      <c r="Q1652" s="364">
        <v>4</v>
      </c>
      <c r="R1652" s="369">
        <v>4</v>
      </c>
      <c r="S1652" s="364">
        <v>3</v>
      </c>
      <c r="T1652" s="8"/>
      <c r="U1652" s="374">
        <v>20</v>
      </c>
      <c r="V1652" s="370">
        <v>21861864</v>
      </c>
      <c r="W1652" s="373" t="s">
        <v>890</v>
      </c>
      <c r="X1652" s="364" t="s">
        <v>315</v>
      </c>
      <c r="Y1652" s="364"/>
      <c r="Z1652" s="364"/>
      <c r="AA1652" s="364"/>
      <c r="AB1652" s="370"/>
      <c r="AC1652" s="364"/>
      <c r="AD1652" s="364" t="s">
        <v>888</v>
      </c>
      <c r="AE1652" s="370"/>
      <c r="AF1652" s="370"/>
      <c r="AG1652" s="370" t="s">
        <v>301</v>
      </c>
      <c r="AH1652" s="364">
        <v>4</v>
      </c>
      <c r="AI1652" s="364">
        <v>9</v>
      </c>
      <c r="AJ1652" s="364">
        <v>20</v>
      </c>
      <c r="AK1652" s="364">
        <v>12</v>
      </c>
      <c r="AL1652" s="364">
        <v>40</v>
      </c>
      <c r="AM1652" s="22">
        <f t="shared" si="775"/>
        <v>4</v>
      </c>
      <c r="AN1652" s="104">
        <f t="shared" si="769"/>
        <v>0.3888888888888889</v>
      </c>
      <c r="AO1652" s="104">
        <f t="shared" si="770"/>
        <v>0.52777777777777779</v>
      </c>
      <c r="AP1652" s="22" t="str" cm="1">
        <f t="array" ref="AP1652">IF(W1652="","",IF(SUMPRODUCT((W1652=$W$7:$W$2042)*(AH1652=$AH$7:$AH$2042)*(AN1652=$AN$7:$AN$2042)*(AO1652=$AO$7:$AO$2042)*(ROW($W$7:$W$2042)&lt;&gt;ROW(W1652))*((R1652=0)*($R$7:$R$2042&gt;0)+(R1652&gt;0)*($R$7:$R$2042=0)))&gt;0,"SALONES UNIDOS",IF(SUMPRODUCT((W1652=$W$7:$W$2042)*(AH1652=$AH$7:$AH$2042)*((AN1652&lt;$AO$7:$AO$2042)*(AO1652&gt;$AN$7:$AN$2042))*(ROW($W$7:$W$2042)&lt;&gt;ROW(W1652)))&gt;0,"Cruzado","Sin cruce")))</f>
        <v>Sin cruce</v>
      </c>
      <c r="AQ1652" s="22"/>
      <c r="AR1652" s="22"/>
      <c r="AS1652" s="104">
        <f t="shared" ref="AS1652:AS1653" si="805">AN1652</f>
        <v>0.3888888888888889</v>
      </c>
      <c r="AT1652" s="104">
        <f t="shared" ref="AT1652:AT1653" si="806">AO1652</f>
        <v>0.52777777777777779</v>
      </c>
      <c r="AU1652" s="362" t="str" cm="1">
        <f t="array" ref="AU1652">IF(AB1652="","",IF(SUMPRODUCT((AB1652=$AB$1559:$AB$1936)*(AH1652=$AH$1559:$AH$1936)*(AQ1652=$AQ$1559:$AQ$1936)*(AR1652=$AR$1559:$AR$1936)*(ROW($AB$1559:$AB$1936)&lt;&gt;ROW(AB1652))*((R1652=0)*($R$1559:$R$1936&gt;0)+(R1652&gt;0)*($R$1559:$R$1936=0)))&gt;0,"SALONES UNIDOS",IF(SUMPRODUCT((AB1652=$AB$1559:$AB$1936)*(AH1652=$AH$1559:$AH$1936)*((AQ1652&lt;$AR$1559:$AR$1936)*(AR1652&gt;$AQ$1559:$AQ$1936))*(ROW($AB$1559:$AB$1936)&lt;&gt;ROW(AB1652)))&gt;0,"Cruzado","Sin cruce")))</f>
        <v/>
      </c>
      <c r="AV1652" s="362" t="str" cm="1">
        <f t="array" ref="AV1652">IF(AD1652="","",IF(SUMPRODUCT((AD1652=$AD$1559:$AD$1936)*(AH1652=$AH$1559:$AH$1936)*(AS1652=$AS$1559:$AS$1936)*(AT1652=$AT$1559:$AT$1936)*(ROW($AD$1559:$AD$1936)&lt;&gt;ROW(AD1652))*((R1652=0)*($R$1559:$R$1936&gt;0)+(R1652&gt;0)*($R$1559:$R$1936=0)))&gt;0,"SALONES UNIDOS",IF(SUMPRODUCT((AD1652=$AD$1559:$AD$1936)*(AH1652=$AH$1559:$AH$1936)*((AS1652&lt;$AT$1559:$AT$1936)*(AT1652&gt;$AS$1559:$AS$1936))*(ROW($AD$1559:$AD$1936)&lt;&gt;ROW(AD1652)))&gt;0,"Cruzado","Sin cruce")))</f>
        <v>Sin cruce</v>
      </c>
      <c r="AW1652" s="104" t="str">
        <f t="shared" si="776"/>
        <v>MH5SUNAMPEB</v>
      </c>
      <c r="AX1652" s="104" t="str" cm="1">
        <f t="array" ref="AX1652">IF(AW1652="","",IF(SUMPRODUCT((AW1652=$AW$7:$AW$2042)*(AH1652=$AH$7:$AH$2042)*(AN1652=$AN$7:$AN$2042)*(AO1652=$AO$7:$AO$2042)*(ROW($AW$7:$AW$2042)&lt;&gt;ROW(AW1652))*((R1652=0)*($R$7:$R$2042&gt;0)+(R1652&gt;0)*($R$7:$R$2042=0)))&gt;0,"SALONES UNIDOS",IF(SUMPRODUCT((AW1652=$AW$7:$AW$2042)*(AH1652=$AH$7:$AH$2042)*((AN1652&lt;$AO$7:$AO$2042)*(AO1652&gt;$AN$7:$AN$2042))*(ROW($AW$7:$AW$2042)&lt;&gt;ROW(AW1652)))&gt;0,"Cruzado","Sin cruce")))</f>
        <v>Sin cruce</v>
      </c>
    </row>
    <row r="1653" spans="2:50" ht="19.8" hidden="1" customHeight="1" x14ac:dyDescent="0.25">
      <c r="B1653" s="494" t="s">
        <v>314</v>
      </c>
      <c r="C1653" s="364" t="s">
        <v>969</v>
      </c>
      <c r="D1653" s="364">
        <v>20261</v>
      </c>
      <c r="E1653" s="373" t="s">
        <v>302</v>
      </c>
      <c r="F1653" s="370" t="s">
        <v>291</v>
      </c>
      <c r="G1653" s="373" t="s">
        <v>292</v>
      </c>
      <c r="H1653" s="373">
        <v>5</v>
      </c>
      <c r="I1653" s="373" t="s">
        <v>571</v>
      </c>
      <c r="J1653" s="373" t="s">
        <v>281</v>
      </c>
      <c r="K1653" s="194" t="s">
        <v>1013</v>
      </c>
      <c r="L1653" s="364" t="s">
        <v>1005</v>
      </c>
      <c r="M1653" s="364" t="s">
        <v>317</v>
      </c>
      <c r="N1653" s="364" t="s">
        <v>318</v>
      </c>
      <c r="O1653" s="373" t="s">
        <v>315</v>
      </c>
      <c r="P1653" s="364">
        <v>0</v>
      </c>
      <c r="Q1653" s="364">
        <v>4</v>
      </c>
      <c r="R1653" s="369">
        <v>4</v>
      </c>
      <c r="S1653" s="364">
        <v>3</v>
      </c>
      <c r="T1653" s="8"/>
      <c r="U1653" s="374">
        <v>20</v>
      </c>
      <c r="V1653" s="370">
        <v>21861864</v>
      </c>
      <c r="W1653" s="373" t="s">
        <v>890</v>
      </c>
      <c r="X1653" s="364" t="s">
        <v>315</v>
      </c>
      <c r="Y1653" s="364"/>
      <c r="Z1653" s="364"/>
      <c r="AA1653" s="364"/>
      <c r="AB1653" s="370"/>
      <c r="AC1653" s="364"/>
      <c r="AD1653" s="364" t="s">
        <v>888</v>
      </c>
      <c r="AE1653" s="370"/>
      <c r="AF1653" s="370"/>
      <c r="AG1653" s="370" t="s">
        <v>301</v>
      </c>
      <c r="AH1653" s="364">
        <v>4</v>
      </c>
      <c r="AI1653" s="364">
        <v>12</v>
      </c>
      <c r="AJ1653" s="364">
        <v>40</v>
      </c>
      <c r="AK1653" s="364">
        <v>16</v>
      </c>
      <c r="AL1653" s="364">
        <v>0</v>
      </c>
      <c r="AM1653" s="22">
        <f t="shared" si="775"/>
        <v>4</v>
      </c>
      <c r="AN1653" s="104">
        <f t="shared" si="769"/>
        <v>0.52777777777777779</v>
      </c>
      <c r="AO1653" s="104">
        <f t="shared" si="770"/>
        <v>0.66666666666666663</v>
      </c>
      <c r="AP1653" s="22" t="str" cm="1">
        <f t="array" ref="AP1653">IF(W1653="","",IF(SUMPRODUCT((W1653=$W$7:$W$2042)*(AH1653=$AH$7:$AH$2042)*(AN1653=$AN$7:$AN$2042)*(AO1653=$AO$7:$AO$2042)*(ROW($W$7:$W$2042)&lt;&gt;ROW(W1653))*((R1653=0)*($R$7:$R$2042&gt;0)+(R1653&gt;0)*($R$7:$R$2042=0)))&gt;0,"SALONES UNIDOS",IF(SUMPRODUCT((W1653=$W$7:$W$2042)*(AH1653=$AH$7:$AH$2042)*((AN1653&lt;$AO$7:$AO$2042)*(AO1653&gt;$AN$7:$AN$2042))*(ROW($W$7:$W$2042)&lt;&gt;ROW(W1653)))&gt;0,"Cruzado","Sin cruce")))</f>
        <v>Sin cruce</v>
      </c>
      <c r="AQ1653" s="22"/>
      <c r="AR1653" s="22"/>
      <c r="AS1653" s="104">
        <f t="shared" si="805"/>
        <v>0.52777777777777779</v>
      </c>
      <c r="AT1653" s="104">
        <f t="shared" si="806"/>
        <v>0.66666666666666663</v>
      </c>
      <c r="AU1653" s="362" t="str" cm="1">
        <f t="array" ref="AU1653">IF(AB1653="","",IF(SUMPRODUCT((AB1653=$AB$1559:$AB$1936)*(AH1653=$AH$1559:$AH$1936)*(AQ1653=$AQ$1559:$AQ$1936)*(AR1653=$AR$1559:$AR$1936)*(ROW($AB$1559:$AB$1936)&lt;&gt;ROW(AB1653))*((R1653=0)*($R$1559:$R$1936&gt;0)+(R1653&gt;0)*($R$1559:$R$1936=0)))&gt;0,"SALONES UNIDOS",IF(SUMPRODUCT((AB1653=$AB$1559:$AB$1936)*(AH1653=$AH$1559:$AH$1936)*((AQ1653&lt;$AR$1559:$AR$1936)*(AR1653&gt;$AQ$1559:$AQ$1936))*(ROW($AB$1559:$AB$1936)&lt;&gt;ROW(AB1653)))&gt;0,"Cruzado","Sin cruce")))</f>
        <v/>
      </c>
      <c r="AV1653" s="362" t="str" cm="1">
        <f t="array" ref="AV1653">IF(AD1653="","",IF(SUMPRODUCT((AD1653=$AD$1559:$AD$1936)*(AH1653=$AH$1559:$AH$1936)*(AS1653=$AS$1559:$AS$1936)*(AT1653=$AT$1559:$AT$1936)*(ROW($AD$1559:$AD$1936)&lt;&gt;ROW(AD1653))*((R1653=0)*($R$1559:$R$1936&gt;0)+(R1653&gt;0)*($R$1559:$R$1936=0)))&gt;0,"SALONES UNIDOS",IF(SUMPRODUCT((AD1653=$AD$1559:$AD$1936)*(AH1653=$AH$1559:$AH$1936)*((AS1653&lt;$AT$1559:$AT$1936)*(AT1653&gt;$AS$1559:$AS$1936))*(ROW($AD$1559:$AD$1936)&lt;&gt;ROW(AD1653)))&gt;0,"Cruzado","Sin cruce")))</f>
        <v>Sin cruce</v>
      </c>
      <c r="AW1653" s="104" t="str">
        <f t="shared" si="776"/>
        <v>MH5SUNAMPEB</v>
      </c>
      <c r="AX1653" s="104" t="str" cm="1">
        <f t="array" ref="AX1653">IF(AW1653="","",IF(SUMPRODUCT((AW1653=$AW$7:$AW$2042)*(AH1653=$AH$7:$AH$2042)*(AN1653=$AN$7:$AN$2042)*(AO1653=$AO$7:$AO$2042)*(ROW($AW$7:$AW$2042)&lt;&gt;ROW(AW1653))*((R1653=0)*($R$7:$R$2042&gt;0)+(R1653&gt;0)*($R$7:$R$2042=0)))&gt;0,"SALONES UNIDOS",IF(SUMPRODUCT((AW1653=$AW$7:$AW$2042)*(AH1653=$AH$7:$AH$2042)*((AN1653&lt;$AO$7:$AO$2042)*(AO1653&gt;$AN$7:$AN$2042))*(ROW($AW$7:$AW$2042)&lt;&gt;ROW(AW1653)))&gt;0,"Cruzado","Sin cruce")))</f>
        <v>Sin cruce</v>
      </c>
    </row>
    <row r="1654" spans="2:50" ht="19.8" hidden="1" customHeight="1" x14ac:dyDescent="0.25">
      <c r="B1654" s="494" t="s">
        <v>314</v>
      </c>
      <c r="C1654" s="364" t="s">
        <v>969</v>
      </c>
      <c r="D1654" s="364">
        <v>20261</v>
      </c>
      <c r="E1654" s="373" t="s">
        <v>302</v>
      </c>
      <c r="F1654" s="370" t="s">
        <v>291</v>
      </c>
      <c r="G1654" s="373" t="s">
        <v>292</v>
      </c>
      <c r="H1654" s="373">
        <v>5</v>
      </c>
      <c r="I1654" s="373" t="s">
        <v>281</v>
      </c>
      <c r="J1654" s="373" t="s">
        <v>281</v>
      </c>
      <c r="K1654" s="194" t="s">
        <v>1014</v>
      </c>
      <c r="L1654" s="364" t="s">
        <v>331</v>
      </c>
      <c r="M1654" s="364" t="s">
        <v>317</v>
      </c>
      <c r="N1654" s="364" t="s">
        <v>318</v>
      </c>
      <c r="O1654" s="373" t="s">
        <v>315</v>
      </c>
      <c r="P1654" s="364">
        <v>1</v>
      </c>
      <c r="Q1654" s="364">
        <v>0</v>
      </c>
      <c r="R1654" s="369">
        <v>1</v>
      </c>
      <c r="S1654" s="364">
        <v>3</v>
      </c>
      <c r="T1654" s="8"/>
      <c r="U1654" s="374">
        <v>40</v>
      </c>
      <c r="V1654" s="370">
        <v>22190202</v>
      </c>
      <c r="W1654" s="373" t="s">
        <v>891</v>
      </c>
      <c r="X1654" s="364" t="s">
        <v>315</v>
      </c>
      <c r="Y1654" s="364"/>
      <c r="Z1654" s="364"/>
      <c r="AA1654" s="364"/>
      <c r="AB1654" s="364" t="s">
        <v>876</v>
      </c>
      <c r="AC1654" s="364"/>
      <c r="AD1654" s="369"/>
      <c r="AE1654" s="370"/>
      <c r="AF1654" s="370"/>
      <c r="AG1654" s="370" t="s">
        <v>559</v>
      </c>
      <c r="AH1654" s="364">
        <v>6</v>
      </c>
      <c r="AI1654" s="364">
        <v>7</v>
      </c>
      <c r="AJ1654" s="364">
        <v>40</v>
      </c>
      <c r="AK1654" s="364">
        <v>8</v>
      </c>
      <c r="AL1654" s="364">
        <v>30</v>
      </c>
      <c r="AM1654" s="22">
        <f t="shared" si="775"/>
        <v>1</v>
      </c>
      <c r="AN1654" s="104">
        <f t="shared" ref="AN1654:AN1724" si="807">AI1654/24+AJ1654/1440</f>
        <v>0.31944444444444448</v>
      </c>
      <c r="AO1654" s="104">
        <f t="shared" ref="AO1654:AO1724" si="808">AK1654/24+AL1654/1440</f>
        <v>0.35416666666666663</v>
      </c>
      <c r="AP1654" s="22" t="str" cm="1">
        <f t="array" ref="AP1654">IF(W1654="","",IF(SUMPRODUCT((W1654=$W$7:$W$2042)*(AH1654=$AH$7:$AH$2042)*(AN1654=$AN$7:$AN$2042)*(AO1654=$AO$7:$AO$2042)*(ROW($W$7:$W$2042)&lt;&gt;ROW(W1654))*((R1654=0)*($R$7:$R$2042&gt;0)+(R1654&gt;0)*($R$7:$R$2042=0)))&gt;0,"SALONES UNIDOS",IF(SUMPRODUCT((W1654=$W$7:$W$2042)*(AH1654=$AH$7:$AH$2042)*((AN1654&lt;$AO$7:$AO$2042)*(AO1654&gt;$AN$7:$AN$2042))*(ROW($W$7:$W$2042)&lt;&gt;ROW(W1654)))&gt;0,"Cruzado","Sin cruce")))</f>
        <v>Sin cruce</v>
      </c>
      <c r="AQ1654" s="104">
        <f>AN1654</f>
        <v>0.31944444444444448</v>
      </c>
      <c r="AR1654" s="104">
        <f>AO1654</f>
        <v>0.35416666666666663</v>
      </c>
      <c r="AS1654" s="22"/>
      <c r="AT1654" s="22"/>
      <c r="AU1654" s="362" t="str" cm="1">
        <f t="array" ref="AU1654">IF(AB1654="","",IF(SUMPRODUCT((AB1654=$AB$1559:$AB$1936)*(AH1654=$AH$1559:$AH$1936)*(AQ1654=$AQ$1559:$AQ$1936)*(AR1654=$AR$1559:$AR$1936)*(ROW($AB$1559:$AB$1936)&lt;&gt;ROW(AB1654))*((R1654=0)*($R$1559:$R$1936&gt;0)+(R1654&gt;0)*($R$1559:$R$1936=0)))&gt;0,"SALONES UNIDOS",IF(SUMPRODUCT((AB1654=$AB$1559:$AB$1936)*(AH1654=$AH$1559:$AH$1936)*((AQ1654&lt;$AR$1559:$AR$1936)*(AR1654&gt;$AQ$1559:$AQ$1936))*(ROW($AB$1559:$AB$1936)&lt;&gt;ROW(AB1654)))&gt;0,"Cruzado","Sin cruce")))</f>
        <v>Sin cruce</v>
      </c>
      <c r="AV1654" s="362" t="str" cm="1">
        <f t="array" ref="AV1654">IF(AD1654="","",IF(SUMPRODUCT((AD1654=$AD$1559:$AD$1936)*(AH1654=$AH$1559:$AH$1936)*(AS1654=$AS$1559:$AS$1936)*(AT1654=$AT$1559:$AT$1936)*(ROW($AD$1559:$AD$1936)&lt;&gt;ROW(AD1654))*((R1654=0)*($R$1559:$R$1936&gt;0)+(R1654&gt;0)*($R$1559:$R$1936=0)))&gt;0,"SALONES UNIDOS",IF(SUMPRODUCT((AD1654=$AD$1559:$AD$1936)*(AH1654=$AH$1559:$AH$1936)*((AS1654&lt;$AT$1559:$AT$1936)*(AT1654&gt;$AS$1559:$AS$1936))*(ROW($AD$1559:$AD$1936)&lt;&gt;ROW(AD1654)))&gt;0,"Cruzado","Sin cruce")))</f>
        <v/>
      </c>
      <c r="AW1654" s="104" t="str">
        <f t="shared" si="776"/>
        <v>MH5SUNAMPEB</v>
      </c>
      <c r="AX1654" s="104" t="str" cm="1">
        <f t="array" ref="AX1654">IF(AW1654="","",IF(SUMPRODUCT((AW1654=$AW$7:$AW$2042)*(AH1654=$AH$7:$AH$2042)*(AN1654=$AN$7:$AN$2042)*(AO1654=$AO$7:$AO$2042)*(ROW($AW$7:$AW$2042)&lt;&gt;ROW(AW1654))*((R1654=0)*($R$7:$R$2042&gt;0)+(R1654&gt;0)*($R$7:$R$2042=0)))&gt;0,"SALONES UNIDOS",IF(SUMPRODUCT((AW1654=$AW$7:$AW$2042)*(AH1654=$AH$7:$AH$2042)*((AN1654&lt;$AO$7:$AO$2042)*(AO1654&gt;$AN$7:$AN$2042))*(ROW($AW$7:$AW$2042)&lt;&gt;ROW(AW1654)))&gt;0,"Cruzado","Sin cruce")))</f>
        <v>Sin cruce</v>
      </c>
    </row>
    <row r="1655" spans="2:50" ht="19.8" hidden="1" customHeight="1" x14ac:dyDescent="0.25">
      <c r="B1655" s="494" t="s">
        <v>314</v>
      </c>
      <c r="C1655" s="364" t="s">
        <v>969</v>
      </c>
      <c r="D1655" s="364">
        <v>20261</v>
      </c>
      <c r="E1655" s="373" t="s">
        <v>302</v>
      </c>
      <c r="F1655" s="370" t="s">
        <v>291</v>
      </c>
      <c r="G1655" s="373" t="s">
        <v>292</v>
      </c>
      <c r="H1655" s="373">
        <v>5</v>
      </c>
      <c r="I1655" s="373" t="s">
        <v>412</v>
      </c>
      <c r="J1655" s="373" t="s">
        <v>281</v>
      </c>
      <c r="K1655" s="194" t="s">
        <v>1014</v>
      </c>
      <c r="L1655" s="364" t="s">
        <v>331</v>
      </c>
      <c r="M1655" s="364" t="s">
        <v>317</v>
      </c>
      <c r="N1655" s="364" t="s">
        <v>318</v>
      </c>
      <c r="O1655" s="373" t="s">
        <v>315</v>
      </c>
      <c r="P1655" s="364">
        <v>0</v>
      </c>
      <c r="Q1655" s="364">
        <v>4</v>
      </c>
      <c r="R1655" s="369">
        <v>4</v>
      </c>
      <c r="S1655" s="364">
        <v>3</v>
      </c>
      <c r="T1655" s="8"/>
      <c r="U1655" s="374">
        <v>20</v>
      </c>
      <c r="V1655" s="370">
        <v>22190202</v>
      </c>
      <c r="W1655" s="373" t="s">
        <v>891</v>
      </c>
      <c r="X1655" s="364" t="s">
        <v>315</v>
      </c>
      <c r="Y1655" s="364"/>
      <c r="Z1655" s="364"/>
      <c r="AA1655" s="364"/>
      <c r="AB1655" s="370"/>
      <c r="AC1655" s="364"/>
      <c r="AD1655" s="364" t="s">
        <v>888</v>
      </c>
      <c r="AE1655" s="370"/>
      <c r="AF1655" s="370"/>
      <c r="AG1655" s="370" t="s">
        <v>301</v>
      </c>
      <c r="AH1655" s="364">
        <v>6</v>
      </c>
      <c r="AI1655" s="364">
        <v>8</v>
      </c>
      <c r="AJ1655" s="364">
        <v>30</v>
      </c>
      <c r="AK1655" s="364">
        <v>11</v>
      </c>
      <c r="AL1655" s="364">
        <v>50</v>
      </c>
      <c r="AM1655" s="22">
        <f t="shared" si="775"/>
        <v>4</v>
      </c>
      <c r="AN1655" s="104">
        <f t="shared" si="807"/>
        <v>0.35416666666666663</v>
      </c>
      <c r="AO1655" s="104">
        <f t="shared" si="808"/>
        <v>0.49305555555555552</v>
      </c>
      <c r="AP1655" s="22" t="str" cm="1">
        <f t="array" ref="AP1655">IF(W1655="","",IF(SUMPRODUCT((W1655=$W$7:$W$2042)*(AH1655=$AH$7:$AH$2042)*(AN1655=$AN$7:$AN$2042)*(AO1655=$AO$7:$AO$2042)*(ROW($W$7:$W$2042)&lt;&gt;ROW(W1655))*((R1655=0)*($R$7:$R$2042&gt;0)+(R1655&gt;0)*($R$7:$R$2042=0)))&gt;0,"SALONES UNIDOS",IF(SUMPRODUCT((W1655=$W$7:$W$2042)*(AH1655=$AH$7:$AH$2042)*((AN1655&lt;$AO$7:$AO$2042)*(AO1655&gt;$AN$7:$AN$2042))*(ROW($W$7:$W$2042)&lt;&gt;ROW(W1655)))&gt;0,"Cruzado","Sin cruce")))</f>
        <v>Sin cruce</v>
      </c>
      <c r="AQ1655" s="22"/>
      <c r="AR1655" s="22"/>
      <c r="AS1655" s="104">
        <f t="shared" ref="AS1655:AS1656" si="809">AN1655</f>
        <v>0.35416666666666663</v>
      </c>
      <c r="AT1655" s="104">
        <f t="shared" ref="AT1655:AT1656" si="810">AO1655</f>
        <v>0.49305555555555552</v>
      </c>
      <c r="AU1655" s="362" t="str" cm="1">
        <f t="array" ref="AU1655">IF(AB1655="","",IF(SUMPRODUCT((AB1655=$AB$1559:$AB$1936)*(AH1655=$AH$1559:$AH$1936)*(AQ1655=$AQ$1559:$AQ$1936)*(AR1655=$AR$1559:$AR$1936)*(ROW($AB$1559:$AB$1936)&lt;&gt;ROW(AB1655))*((R1655=0)*($R$1559:$R$1936&gt;0)+(R1655&gt;0)*($R$1559:$R$1936=0)))&gt;0,"SALONES UNIDOS",IF(SUMPRODUCT((AB1655=$AB$1559:$AB$1936)*(AH1655=$AH$1559:$AH$1936)*((AQ1655&lt;$AR$1559:$AR$1936)*(AR1655&gt;$AQ$1559:$AQ$1936))*(ROW($AB$1559:$AB$1936)&lt;&gt;ROW(AB1655)))&gt;0,"Cruzado","Sin cruce")))</f>
        <v/>
      </c>
      <c r="AV1655" s="362" t="str" cm="1">
        <f t="array" ref="AV1655">IF(AD1655="","",IF(SUMPRODUCT((AD1655=$AD$1559:$AD$1936)*(AH1655=$AH$1559:$AH$1936)*(AS1655=$AS$1559:$AS$1936)*(AT1655=$AT$1559:$AT$1936)*(ROW($AD$1559:$AD$1936)&lt;&gt;ROW(AD1655))*((R1655=0)*($R$1559:$R$1936&gt;0)+(R1655&gt;0)*($R$1559:$R$1936=0)))&gt;0,"SALONES UNIDOS",IF(SUMPRODUCT((AD1655=$AD$1559:$AD$1936)*(AH1655=$AH$1559:$AH$1936)*((AS1655&lt;$AT$1559:$AT$1936)*(AT1655&gt;$AS$1559:$AS$1936))*(ROW($AD$1559:$AD$1936)&lt;&gt;ROW(AD1655)))&gt;0,"Cruzado","Sin cruce")))</f>
        <v>Sin cruce</v>
      </c>
      <c r="AW1655" s="104" t="str">
        <f t="shared" si="776"/>
        <v>MH5SUNAMPEB</v>
      </c>
      <c r="AX1655" s="104" t="str" cm="1">
        <f t="array" ref="AX1655">IF(AW1655="","",IF(SUMPRODUCT((AW1655=$AW$7:$AW$2042)*(AH1655=$AH$7:$AH$2042)*(AN1655=$AN$7:$AN$2042)*(AO1655=$AO$7:$AO$2042)*(ROW($AW$7:$AW$2042)&lt;&gt;ROW(AW1655))*((R1655=0)*($R$7:$R$2042&gt;0)+(R1655&gt;0)*($R$7:$R$2042=0)))&gt;0,"SALONES UNIDOS",IF(SUMPRODUCT((AW1655=$AW$7:$AW$2042)*(AH1655=$AH$7:$AH$2042)*((AN1655&lt;$AO$7:$AO$2042)*(AO1655&gt;$AN$7:$AN$2042))*(ROW($AW$7:$AW$2042)&lt;&gt;ROW(AW1655)))&gt;0,"Cruzado","Sin cruce")))</f>
        <v>Sin cruce</v>
      </c>
    </row>
    <row r="1656" spans="2:50" ht="19.8" hidden="1" customHeight="1" x14ac:dyDescent="0.25">
      <c r="B1656" s="494" t="s">
        <v>314</v>
      </c>
      <c r="C1656" s="364" t="s">
        <v>969</v>
      </c>
      <c r="D1656" s="364">
        <v>20261</v>
      </c>
      <c r="E1656" s="373" t="s">
        <v>302</v>
      </c>
      <c r="F1656" s="370" t="s">
        <v>291</v>
      </c>
      <c r="G1656" s="373" t="s">
        <v>292</v>
      </c>
      <c r="H1656" s="373">
        <v>5</v>
      </c>
      <c r="I1656" s="373" t="s">
        <v>571</v>
      </c>
      <c r="J1656" s="373" t="s">
        <v>281</v>
      </c>
      <c r="K1656" s="194" t="s">
        <v>1014</v>
      </c>
      <c r="L1656" s="364" t="s">
        <v>331</v>
      </c>
      <c r="M1656" s="364" t="s">
        <v>317</v>
      </c>
      <c r="N1656" s="364" t="s">
        <v>318</v>
      </c>
      <c r="O1656" s="373" t="s">
        <v>315</v>
      </c>
      <c r="P1656" s="364">
        <v>0</v>
      </c>
      <c r="Q1656" s="364">
        <v>4</v>
      </c>
      <c r="R1656" s="369">
        <v>4</v>
      </c>
      <c r="S1656" s="364">
        <v>3</v>
      </c>
      <c r="T1656" s="8"/>
      <c r="U1656" s="374">
        <v>20</v>
      </c>
      <c r="V1656" s="370">
        <v>22190202</v>
      </c>
      <c r="W1656" s="373" t="s">
        <v>891</v>
      </c>
      <c r="X1656" s="364" t="s">
        <v>315</v>
      </c>
      <c r="Y1656" s="364"/>
      <c r="Z1656" s="364"/>
      <c r="AA1656" s="364"/>
      <c r="AB1656" s="370"/>
      <c r="AC1656" s="364"/>
      <c r="AD1656" s="364" t="s">
        <v>888</v>
      </c>
      <c r="AE1656" s="370"/>
      <c r="AF1656" s="370"/>
      <c r="AG1656" s="370" t="s">
        <v>301</v>
      </c>
      <c r="AH1656" s="364">
        <v>6</v>
      </c>
      <c r="AI1656" s="364">
        <v>11</v>
      </c>
      <c r="AJ1656" s="364">
        <v>50</v>
      </c>
      <c r="AK1656" s="364">
        <v>15</v>
      </c>
      <c r="AL1656" s="364">
        <v>10</v>
      </c>
      <c r="AM1656" s="22">
        <f t="shared" si="775"/>
        <v>4</v>
      </c>
      <c r="AN1656" s="104">
        <f t="shared" si="807"/>
        <v>0.49305555555555552</v>
      </c>
      <c r="AO1656" s="104">
        <f t="shared" si="808"/>
        <v>0.63194444444444442</v>
      </c>
      <c r="AP1656" s="22" t="str" cm="1">
        <f t="array" ref="AP1656">IF(W1656="","",IF(SUMPRODUCT((W1656=$W$7:$W$2042)*(AH1656=$AH$7:$AH$2042)*(AN1656=$AN$7:$AN$2042)*(AO1656=$AO$7:$AO$2042)*(ROW($W$7:$W$2042)&lt;&gt;ROW(W1656))*((R1656=0)*($R$7:$R$2042&gt;0)+(R1656&gt;0)*($R$7:$R$2042=0)))&gt;0,"SALONES UNIDOS",IF(SUMPRODUCT((W1656=$W$7:$W$2042)*(AH1656=$AH$7:$AH$2042)*((AN1656&lt;$AO$7:$AO$2042)*(AO1656&gt;$AN$7:$AN$2042))*(ROW($W$7:$W$2042)&lt;&gt;ROW(W1656)))&gt;0,"Cruzado","Sin cruce")))</f>
        <v>Sin cruce</v>
      </c>
      <c r="AQ1656" s="22"/>
      <c r="AR1656" s="22"/>
      <c r="AS1656" s="104">
        <f t="shared" si="809"/>
        <v>0.49305555555555552</v>
      </c>
      <c r="AT1656" s="104">
        <f t="shared" si="810"/>
        <v>0.63194444444444442</v>
      </c>
      <c r="AU1656" s="362" t="str" cm="1">
        <f t="array" ref="AU1656">IF(AB1656="","",IF(SUMPRODUCT((AB1656=$AB$1559:$AB$1936)*(AH1656=$AH$1559:$AH$1936)*(AQ1656=$AQ$1559:$AQ$1936)*(AR1656=$AR$1559:$AR$1936)*(ROW($AB$1559:$AB$1936)&lt;&gt;ROW(AB1656))*((R1656=0)*($R$1559:$R$1936&gt;0)+(R1656&gt;0)*($R$1559:$R$1936=0)))&gt;0,"SALONES UNIDOS",IF(SUMPRODUCT((AB1656=$AB$1559:$AB$1936)*(AH1656=$AH$1559:$AH$1936)*((AQ1656&lt;$AR$1559:$AR$1936)*(AR1656&gt;$AQ$1559:$AQ$1936))*(ROW($AB$1559:$AB$1936)&lt;&gt;ROW(AB1656)))&gt;0,"Cruzado","Sin cruce")))</f>
        <v/>
      </c>
      <c r="AV1656" s="362" t="str" cm="1">
        <f t="array" ref="AV1656">IF(AD1656="","",IF(SUMPRODUCT((AD1656=$AD$1559:$AD$1936)*(AH1656=$AH$1559:$AH$1936)*(AS1656=$AS$1559:$AS$1936)*(AT1656=$AT$1559:$AT$1936)*(ROW($AD$1559:$AD$1936)&lt;&gt;ROW(AD1656))*((R1656=0)*($R$1559:$R$1936&gt;0)+(R1656&gt;0)*($R$1559:$R$1936=0)))&gt;0,"SALONES UNIDOS",IF(SUMPRODUCT((AD1656=$AD$1559:$AD$1936)*(AH1656=$AH$1559:$AH$1936)*((AS1656&lt;$AT$1559:$AT$1936)*(AT1656&gt;$AS$1559:$AS$1936))*(ROW($AD$1559:$AD$1936)&lt;&gt;ROW(AD1656)))&gt;0,"Cruzado","Sin cruce")))</f>
        <v>Sin cruce</v>
      </c>
      <c r="AW1656" s="104" t="str">
        <f t="shared" si="776"/>
        <v>MH5SUNAMPEB</v>
      </c>
      <c r="AX1656" s="104" t="str" cm="1">
        <f t="array" ref="AX1656">IF(AW1656="","",IF(SUMPRODUCT((AW1656=$AW$7:$AW$2042)*(AH1656=$AH$7:$AH$2042)*(AN1656=$AN$7:$AN$2042)*(AO1656=$AO$7:$AO$2042)*(ROW($AW$7:$AW$2042)&lt;&gt;ROW(AW1656))*((R1656=0)*($R$7:$R$2042&gt;0)+(R1656&gt;0)*($R$7:$R$2042=0)))&gt;0,"SALONES UNIDOS",IF(SUMPRODUCT((AW1656=$AW$7:$AW$2042)*(AH1656=$AH$7:$AH$2042)*((AN1656&lt;$AO$7:$AO$2042)*(AO1656&gt;$AN$7:$AN$2042))*(ROW($AW$7:$AW$2042)&lt;&gt;ROW(AW1656)))&gt;0,"Cruzado","Sin cruce")))</f>
        <v>Sin cruce</v>
      </c>
    </row>
    <row r="1657" spans="2:50" ht="19.8" hidden="1" customHeight="1" x14ac:dyDescent="0.25">
      <c r="B1657" s="494" t="s">
        <v>314</v>
      </c>
      <c r="C1657" s="369" t="s">
        <v>970</v>
      </c>
      <c r="D1657" s="369">
        <v>20261</v>
      </c>
      <c r="E1657" s="373" t="s">
        <v>302</v>
      </c>
      <c r="F1657" s="370" t="s">
        <v>291</v>
      </c>
      <c r="G1657" s="373" t="s">
        <v>295</v>
      </c>
      <c r="H1657" s="373">
        <v>1</v>
      </c>
      <c r="I1657" s="373" t="s">
        <v>278</v>
      </c>
      <c r="J1657" s="373" t="s">
        <v>278</v>
      </c>
      <c r="K1657" s="194" t="s">
        <v>660</v>
      </c>
      <c r="L1657" s="364" t="s">
        <v>661</v>
      </c>
      <c r="M1657" s="364" t="s">
        <v>362</v>
      </c>
      <c r="N1657" s="364" t="s">
        <v>318</v>
      </c>
      <c r="O1657" s="373" t="s">
        <v>315</v>
      </c>
      <c r="P1657" s="364">
        <v>4</v>
      </c>
      <c r="Q1657" s="364">
        <v>0</v>
      </c>
      <c r="R1657" s="369">
        <v>4</v>
      </c>
      <c r="S1657" s="364">
        <v>4</v>
      </c>
      <c r="T1657" s="8"/>
      <c r="U1657" s="374">
        <v>40</v>
      </c>
      <c r="V1657" s="370">
        <v>40804375</v>
      </c>
      <c r="W1657" s="373" t="s">
        <v>155</v>
      </c>
      <c r="X1657" s="364" t="s">
        <v>315</v>
      </c>
      <c r="Y1657" s="364"/>
      <c r="Z1657" s="364"/>
      <c r="AA1657" s="364"/>
      <c r="AB1657" s="364" t="s">
        <v>883</v>
      </c>
      <c r="AC1657" s="364"/>
      <c r="AD1657" s="369"/>
      <c r="AE1657" s="370"/>
      <c r="AF1657" s="370"/>
      <c r="AG1657" s="370" t="s">
        <v>559</v>
      </c>
      <c r="AH1657" s="364">
        <v>3</v>
      </c>
      <c r="AI1657" s="364">
        <v>7</v>
      </c>
      <c r="AJ1657" s="364">
        <v>40</v>
      </c>
      <c r="AK1657" s="364">
        <v>11</v>
      </c>
      <c r="AL1657" s="364">
        <v>0</v>
      </c>
      <c r="AM1657" s="22">
        <f t="shared" si="775"/>
        <v>4</v>
      </c>
      <c r="AN1657" s="104">
        <f t="shared" si="807"/>
        <v>0.31944444444444448</v>
      </c>
      <c r="AO1657" s="104">
        <f t="shared" si="808"/>
        <v>0.45833333333333331</v>
      </c>
      <c r="AP1657" s="22" t="str" cm="1">
        <f t="array" ref="AP1657">IF(W1657="","",IF(SUMPRODUCT((W1657=$W$7:$W$2042)*(AH1657=$AH$7:$AH$2042)*(AN1657=$AN$7:$AN$2042)*(AO1657=$AO$7:$AO$2042)*(ROW($W$7:$W$2042)&lt;&gt;ROW(W1657))*((R1657=0)*($R$7:$R$2042&gt;0)+(R1657&gt;0)*($R$7:$R$2042=0)))&gt;0,"SALONES UNIDOS",IF(SUMPRODUCT((W1657=$W$7:$W$2042)*(AH1657=$AH$7:$AH$2042)*((AN1657&lt;$AO$7:$AO$2042)*(AO1657&gt;$AN$7:$AN$2042))*(ROW($W$7:$W$2042)&lt;&gt;ROW(W1657)))&gt;0,"Cruzado","Sin cruce")))</f>
        <v>Sin cruce</v>
      </c>
      <c r="AQ1657" s="104">
        <f t="shared" ref="AQ1657:AQ1687" si="811">AN1657</f>
        <v>0.31944444444444448</v>
      </c>
      <c r="AR1657" s="104">
        <f t="shared" ref="AR1657:AR1687" si="812">AO1657</f>
        <v>0.45833333333333331</v>
      </c>
      <c r="AS1657" s="22"/>
      <c r="AT1657" s="22"/>
      <c r="AU1657" s="362" t="str" cm="1">
        <f t="array" ref="AU1657">IF(AB1657="","",IF(SUMPRODUCT((AB1657=$AB$1559:$AB$1936)*(AH1657=$AH$1559:$AH$1936)*(AQ1657=$AQ$1559:$AQ$1936)*(AR1657=$AR$1559:$AR$1936)*(ROW($AB$1559:$AB$1936)&lt;&gt;ROW(AB1657))*((R1657=0)*($R$1559:$R$1936&gt;0)+(R1657&gt;0)*($R$1559:$R$1936=0)))&gt;0,"SALONES UNIDOS",IF(SUMPRODUCT((AB1657=$AB$1559:$AB$1936)*(AH1657=$AH$1559:$AH$1936)*((AQ1657&lt;$AR$1559:$AR$1936)*(AR1657&gt;$AQ$1559:$AQ$1936))*(ROW($AB$1559:$AB$1936)&lt;&gt;ROW(AB1657)))&gt;0,"Cruzado","Sin cruce")))</f>
        <v>Sin cruce</v>
      </c>
      <c r="AV1657" s="362" t="str" cm="1">
        <f t="array" ref="AV1657">IF(AD1657="","",IF(SUMPRODUCT((AD1657=$AD$1559:$AD$1936)*(AH1657=$AH$1559:$AH$1936)*(AS1657=$AS$1559:$AS$1936)*(AT1657=$AT$1559:$AT$1936)*(ROW($AD$1559:$AD$1936)&lt;&gt;ROW(AD1657))*((R1657=0)*($R$1559:$R$1936&gt;0)+(R1657&gt;0)*($R$1559:$R$1936=0)))&gt;0,"SALONES UNIDOS",IF(SUMPRODUCT((AD1657=$AD$1559:$AD$1936)*(AH1657=$AH$1559:$AH$1936)*((AS1657&lt;$AT$1559:$AT$1936)*(AT1657&gt;$AS$1559:$AS$1936))*(ROW($AD$1559:$AD$1936)&lt;&gt;ROW(AD1657)))&gt;0,"Cruzado","Sin cruce")))</f>
        <v/>
      </c>
      <c r="AW1657" s="104" t="str">
        <f t="shared" si="776"/>
        <v>OB1SUNAMPEA</v>
      </c>
      <c r="AX1657" s="104" t="str" cm="1">
        <f t="array" ref="AX1657">IF(AW1657="","",IF(SUMPRODUCT((AW1657=$AW$7:$AW$2042)*(AH1657=$AH$7:$AH$2042)*(AN1657=$AN$7:$AN$2042)*(AO1657=$AO$7:$AO$2042)*(ROW($AW$7:$AW$2042)&lt;&gt;ROW(AW1657))*((R1657=0)*($R$7:$R$2042&gt;0)+(R1657&gt;0)*($R$7:$R$2042=0)))&gt;0,"SALONES UNIDOS",IF(SUMPRODUCT((AW1657=$AW$7:$AW$2042)*(AH1657=$AH$7:$AH$2042)*((AN1657&lt;$AO$7:$AO$2042)*(AO1657&gt;$AN$7:$AN$2042))*(ROW($AW$7:$AW$2042)&lt;&gt;ROW(AW1657)))&gt;0,"Cruzado","Sin cruce")))</f>
        <v>Sin cruce</v>
      </c>
    </row>
    <row r="1658" spans="2:50" ht="19.8" hidden="1" customHeight="1" x14ac:dyDescent="0.25">
      <c r="B1658" s="494" t="s">
        <v>314</v>
      </c>
      <c r="C1658" s="369" t="s">
        <v>970</v>
      </c>
      <c r="D1658" s="369">
        <v>20261</v>
      </c>
      <c r="E1658" s="373" t="s">
        <v>302</v>
      </c>
      <c r="F1658" s="370" t="s">
        <v>291</v>
      </c>
      <c r="G1658" s="373" t="s">
        <v>295</v>
      </c>
      <c r="H1658" s="373">
        <v>1</v>
      </c>
      <c r="I1658" s="373" t="s">
        <v>278</v>
      </c>
      <c r="J1658" s="373" t="s">
        <v>278</v>
      </c>
      <c r="K1658" s="194" t="s">
        <v>663</v>
      </c>
      <c r="L1658" s="364" t="s">
        <v>562</v>
      </c>
      <c r="M1658" s="364" t="s">
        <v>362</v>
      </c>
      <c r="N1658" s="364" t="s">
        <v>318</v>
      </c>
      <c r="O1658" s="373" t="s">
        <v>315</v>
      </c>
      <c r="P1658" s="364">
        <v>4</v>
      </c>
      <c r="Q1658" s="364">
        <v>0</v>
      </c>
      <c r="R1658" s="369">
        <v>4</v>
      </c>
      <c r="S1658" s="364">
        <v>4</v>
      </c>
      <c r="T1658" s="8"/>
      <c r="U1658" s="374">
        <v>40</v>
      </c>
      <c r="V1658" s="370">
        <v>40364065</v>
      </c>
      <c r="W1658" s="373" t="s">
        <v>5</v>
      </c>
      <c r="X1658" s="364" t="s">
        <v>315</v>
      </c>
      <c r="Y1658" s="364"/>
      <c r="Z1658" s="364"/>
      <c r="AA1658" s="364"/>
      <c r="AB1658" s="364" t="s">
        <v>883</v>
      </c>
      <c r="AC1658" s="364"/>
      <c r="AD1658" s="369"/>
      <c r="AE1658" s="370"/>
      <c r="AF1658" s="370"/>
      <c r="AG1658" s="370" t="s">
        <v>559</v>
      </c>
      <c r="AH1658" s="364">
        <v>2</v>
      </c>
      <c r="AI1658" s="364">
        <v>7</v>
      </c>
      <c r="AJ1658" s="364">
        <v>40</v>
      </c>
      <c r="AK1658" s="364">
        <v>11</v>
      </c>
      <c r="AL1658" s="364">
        <v>0</v>
      </c>
      <c r="AM1658" s="22">
        <f t="shared" si="775"/>
        <v>4</v>
      </c>
      <c r="AN1658" s="104">
        <f t="shared" si="807"/>
        <v>0.31944444444444448</v>
      </c>
      <c r="AO1658" s="104">
        <f t="shared" si="808"/>
        <v>0.45833333333333331</v>
      </c>
      <c r="AP1658" s="22" t="str" cm="1">
        <f t="array" ref="AP1658">IF(W1658="","",IF(SUMPRODUCT((W1658=$W$7:$W$2042)*(AH1658=$AH$7:$AH$2042)*(AN1658=$AN$7:$AN$2042)*(AO1658=$AO$7:$AO$2042)*(ROW($W$7:$W$2042)&lt;&gt;ROW(W1658))*((R1658=0)*($R$7:$R$2042&gt;0)+(R1658&gt;0)*($R$7:$R$2042=0)))&gt;0,"SALONES UNIDOS",IF(SUMPRODUCT((W1658=$W$7:$W$2042)*(AH1658=$AH$7:$AH$2042)*((AN1658&lt;$AO$7:$AO$2042)*(AO1658&gt;$AN$7:$AN$2042))*(ROW($W$7:$W$2042)&lt;&gt;ROW(W1658)))&gt;0,"Cruzado","Sin cruce")))</f>
        <v>Sin cruce</v>
      </c>
      <c r="AQ1658" s="104">
        <f t="shared" si="811"/>
        <v>0.31944444444444448</v>
      </c>
      <c r="AR1658" s="104">
        <f t="shared" si="812"/>
        <v>0.45833333333333331</v>
      </c>
      <c r="AS1658" s="22"/>
      <c r="AT1658" s="22"/>
      <c r="AU1658" s="362" t="str" cm="1">
        <f t="array" ref="AU1658">IF(AB1658="","",IF(SUMPRODUCT((AB1658=$AB$1559:$AB$1936)*(AH1658=$AH$1559:$AH$1936)*(AQ1658=$AQ$1559:$AQ$1936)*(AR1658=$AR$1559:$AR$1936)*(ROW($AB$1559:$AB$1936)&lt;&gt;ROW(AB1658))*((R1658=0)*($R$1559:$R$1936&gt;0)+(R1658&gt;0)*($R$1559:$R$1936=0)))&gt;0,"SALONES UNIDOS",IF(SUMPRODUCT((AB1658=$AB$1559:$AB$1936)*(AH1658=$AH$1559:$AH$1936)*((AQ1658&lt;$AR$1559:$AR$1936)*(AR1658&gt;$AQ$1559:$AQ$1936))*(ROW($AB$1559:$AB$1936)&lt;&gt;ROW(AB1658)))&gt;0,"Cruzado","Sin cruce")))</f>
        <v>Sin cruce</v>
      </c>
      <c r="AV1658" s="362" t="str" cm="1">
        <f t="array" ref="AV1658">IF(AD1658="","",IF(SUMPRODUCT((AD1658=$AD$1559:$AD$1936)*(AH1658=$AH$1559:$AH$1936)*(AS1658=$AS$1559:$AS$1936)*(AT1658=$AT$1559:$AT$1936)*(ROW($AD$1559:$AD$1936)&lt;&gt;ROW(AD1658))*((R1658=0)*($R$1559:$R$1936&gt;0)+(R1658&gt;0)*($R$1559:$R$1936=0)))&gt;0,"SALONES UNIDOS",IF(SUMPRODUCT((AD1658=$AD$1559:$AD$1936)*(AH1658=$AH$1559:$AH$1936)*((AS1658&lt;$AT$1559:$AT$1936)*(AT1658&gt;$AS$1559:$AS$1936))*(ROW($AD$1559:$AD$1936)&lt;&gt;ROW(AD1658)))&gt;0,"Cruzado","Sin cruce")))</f>
        <v/>
      </c>
      <c r="AW1658" s="104" t="str">
        <f t="shared" si="776"/>
        <v>OB1SUNAMPEA</v>
      </c>
      <c r="AX1658" s="104" t="str" cm="1">
        <f t="array" ref="AX1658">IF(AW1658="","",IF(SUMPRODUCT((AW1658=$AW$7:$AW$2042)*(AH1658=$AH$7:$AH$2042)*(AN1658=$AN$7:$AN$2042)*(AO1658=$AO$7:$AO$2042)*(ROW($AW$7:$AW$2042)&lt;&gt;ROW(AW1658))*((R1658=0)*($R$7:$R$2042&gt;0)+(R1658&gt;0)*($R$7:$R$2042=0)))&gt;0,"SALONES UNIDOS",IF(SUMPRODUCT((AW1658=$AW$7:$AW$2042)*(AH1658=$AH$7:$AH$2042)*((AN1658&lt;$AO$7:$AO$2042)*(AO1658&gt;$AN$7:$AN$2042))*(ROW($AW$7:$AW$2042)&lt;&gt;ROW(AW1658)))&gt;0,"Cruzado","Sin cruce")))</f>
        <v>Sin cruce</v>
      </c>
    </row>
    <row r="1659" spans="2:50" ht="19.8" hidden="1" customHeight="1" x14ac:dyDescent="0.25">
      <c r="B1659" s="494" t="s">
        <v>314</v>
      </c>
      <c r="C1659" s="369" t="s">
        <v>970</v>
      </c>
      <c r="D1659" s="369">
        <v>20261</v>
      </c>
      <c r="E1659" s="373" t="s">
        <v>302</v>
      </c>
      <c r="F1659" s="370" t="s">
        <v>291</v>
      </c>
      <c r="G1659" s="373" t="s">
        <v>295</v>
      </c>
      <c r="H1659" s="373">
        <v>1</v>
      </c>
      <c r="I1659" s="373" t="s">
        <v>278</v>
      </c>
      <c r="J1659" s="373" t="s">
        <v>278</v>
      </c>
      <c r="K1659" s="194" t="s">
        <v>664</v>
      </c>
      <c r="L1659" s="364" t="s">
        <v>665</v>
      </c>
      <c r="M1659" s="364" t="s">
        <v>324</v>
      </c>
      <c r="N1659" s="364" t="s">
        <v>318</v>
      </c>
      <c r="O1659" s="373" t="s">
        <v>315</v>
      </c>
      <c r="P1659" s="364">
        <v>3</v>
      </c>
      <c r="Q1659" s="364">
        <v>2</v>
      </c>
      <c r="R1659" s="369">
        <v>5</v>
      </c>
      <c r="S1659" s="364">
        <v>4</v>
      </c>
      <c r="T1659" s="8"/>
      <c r="U1659" s="374">
        <v>40</v>
      </c>
      <c r="V1659" s="370">
        <v>45077896</v>
      </c>
      <c r="W1659" s="373" t="s">
        <v>137</v>
      </c>
      <c r="X1659" s="364" t="s">
        <v>315</v>
      </c>
      <c r="Y1659" s="364"/>
      <c r="Z1659" s="364"/>
      <c r="AA1659" s="364"/>
      <c r="AB1659" s="364" t="s">
        <v>883</v>
      </c>
      <c r="AC1659" s="364"/>
      <c r="AD1659" s="369"/>
      <c r="AE1659" s="370"/>
      <c r="AF1659" s="370"/>
      <c r="AG1659" s="370" t="s">
        <v>319</v>
      </c>
      <c r="AH1659" s="364">
        <v>4</v>
      </c>
      <c r="AI1659" s="364">
        <v>13</v>
      </c>
      <c r="AJ1659" s="364">
        <v>30</v>
      </c>
      <c r="AK1659" s="364">
        <v>17</v>
      </c>
      <c r="AL1659" s="364">
        <v>40</v>
      </c>
      <c r="AM1659" s="22">
        <f t="shared" ref="AM1659:AM1729" si="813">IF(AI1659="",R1659,ROUND(((((AK1659/24)+(AL1659/1440))-((AI1659/24)+(AJ1659/1440)))*1440/50),5))</f>
        <v>5</v>
      </c>
      <c r="AN1659" s="104">
        <f t="shared" si="807"/>
        <v>0.5625</v>
      </c>
      <c r="AO1659" s="104">
        <f t="shared" si="808"/>
        <v>0.73611111111111116</v>
      </c>
      <c r="AP1659" s="22" t="str" cm="1">
        <f t="array" ref="AP1659">IF(W1659="","",IF(SUMPRODUCT((W1659=$W$7:$W$2042)*(AH1659=$AH$7:$AH$2042)*(AN1659=$AN$7:$AN$2042)*(AO1659=$AO$7:$AO$2042)*(ROW($W$7:$W$2042)&lt;&gt;ROW(W1659))*((R1659=0)*($R$7:$R$2042&gt;0)+(R1659&gt;0)*($R$7:$R$2042=0)))&gt;0,"SALONES UNIDOS",IF(SUMPRODUCT((W1659=$W$7:$W$2042)*(AH1659=$AH$7:$AH$2042)*((AN1659&lt;$AO$7:$AO$2042)*(AO1659&gt;$AN$7:$AN$2042))*(ROW($W$7:$W$2042)&lt;&gt;ROW(W1659)))&gt;0,"Cruzado","Sin cruce")))</f>
        <v>Sin cruce</v>
      </c>
      <c r="AQ1659" s="104">
        <f t="shared" si="811"/>
        <v>0.5625</v>
      </c>
      <c r="AR1659" s="104">
        <f t="shared" si="812"/>
        <v>0.73611111111111116</v>
      </c>
      <c r="AS1659" s="22"/>
      <c r="AT1659" s="22"/>
      <c r="AU1659" s="362" t="str" cm="1">
        <f t="array" ref="AU1659">IF(AB1659="","",IF(SUMPRODUCT((AB1659=$AB$1559:$AB$1936)*(AH1659=$AH$1559:$AH$1936)*(AQ1659=$AQ$1559:$AQ$1936)*(AR1659=$AR$1559:$AR$1936)*(ROW($AB$1559:$AB$1936)&lt;&gt;ROW(AB1659))*((R1659=0)*($R$1559:$R$1936&gt;0)+(R1659&gt;0)*($R$1559:$R$1936=0)))&gt;0,"SALONES UNIDOS",IF(SUMPRODUCT((AB1659=$AB$1559:$AB$1936)*(AH1659=$AH$1559:$AH$1936)*((AQ1659&lt;$AR$1559:$AR$1936)*(AR1659&gt;$AQ$1559:$AQ$1936))*(ROW($AB$1559:$AB$1936)&lt;&gt;ROW(AB1659)))&gt;0,"Cruzado","Sin cruce")))</f>
        <v>Sin cruce</v>
      </c>
      <c r="AV1659" s="362" t="str" cm="1">
        <f t="array" ref="AV1659">IF(AD1659="","",IF(SUMPRODUCT((AD1659=$AD$1559:$AD$1936)*(AH1659=$AH$1559:$AH$1936)*(AS1659=$AS$1559:$AS$1936)*(AT1659=$AT$1559:$AT$1936)*(ROW($AD$1559:$AD$1936)&lt;&gt;ROW(AD1659))*((R1659=0)*($R$1559:$R$1936&gt;0)+(R1659&gt;0)*($R$1559:$R$1936=0)))&gt;0,"SALONES UNIDOS",IF(SUMPRODUCT((AD1659=$AD$1559:$AD$1936)*(AH1659=$AH$1559:$AH$1936)*((AS1659&lt;$AT$1559:$AT$1936)*(AT1659&gt;$AS$1559:$AS$1936))*(ROW($AD$1559:$AD$1936)&lt;&gt;ROW(AD1659)))&gt;0,"Cruzado","Sin cruce")))</f>
        <v/>
      </c>
      <c r="AW1659" s="104" t="str">
        <f t="shared" ref="AW1659:AW1729" si="814">TRIM(CONCATENATE(G1659,H1659,E1659,J1659))</f>
        <v>OB1SUNAMPEA</v>
      </c>
      <c r="AX1659" s="104" t="str" cm="1">
        <f t="array" ref="AX1659">IF(AW1659="","",IF(SUMPRODUCT((AW1659=$AW$7:$AW$2042)*(AH1659=$AH$7:$AH$2042)*(AN1659=$AN$7:$AN$2042)*(AO1659=$AO$7:$AO$2042)*(ROW($AW$7:$AW$2042)&lt;&gt;ROW(AW1659))*((R1659=0)*($R$7:$R$2042&gt;0)+(R1659&gt;0)*($R$7:$R$2042=0)))&gt;0,"SALONES UNIDOS",IF(SUMPRODUCT((AW1659=$AW$7:$AW$2042)*(AH1659=$AH$7:$AH$2042)*((AN1659&lt;$AO$7:$AO$2042)*(AO1659&gt;$AN$7:$AN$2042))*(ROW($AW$7:$AW$2042)&lt;&gt;ROW(AW1659)))&gt;0,"Cruzado","Sin cruce")))</f>
        <v>Sin cruce</v>
      </c>
    </row>
    <row r="1660" spans="2:50" ht="19.8" hidden="1" customHeight="1" x14ac:dyDescent="0.25">
      <c r="B1660" s="494" t="s">
        <v>314</v>
      </c>
      <c r="C1660" s="369" t="s">
        <v>970</v>
      </c>
      <c r="D1660" s="369">
        <v>20261</v>
      </c>
      <c r="E1660" s="373" t="s">
        <v>302</v>
      </c>
      <c r="F1660" s="370" t="s">
        <v>291</v>
      </c>
      <c r="G1660" s="373" t="s">
        <v>295</v>
      </c>
      <c r="H1660" s="373">
        <v>1</v>
      </c>
      <c r="I1660" s="373" t="s">
        <v>278</v>
      </c>
      <c r="J1660" s="373" t="s">
        <v>278</v>
      </c>
      <c r="K1660" s="194" t="s">
        <v>666</v>
      </c>
      <c r="L1660" s="364" t="s">
        <v>667</v>
      </c>
      <c r="M1660" s="364" t="s">
        <v>362</v>
      </c>
      <c r="N1660" s="364" t="s">
        <v>318</v>
      </c>
      <c r="O1660" s="373" t="s">
        <v>315</v>
      </c>
      <c r="P1660" s="364">
        <v>3</v>
      </c>
      <c r="Q1660" s="364">
        <v>2</v>
      </c>
      <c r="R1660" s="369">
        <v>5</v>
      </c>
      <c r="S1660" s="364">
        <v>4</v>
      </c>
      <c r="T1660" s="8"/>
      <c r="U1660" s="374">
        <v>40</v>
      </c>
      <c r="V1660" s="370">
        <v>21887837</v>
      </c>
      <c r="W1660" s="373" t="s">
        <v>170</v>
      </c>
      <c r="X1660" s="364" t="s">
        <v>315</v>
      </c>
      <c r="Y1660" s="364"/>
      <c r="Z1660" s="364"/>
      <c r="AA1660" s="364"/>
      <c r="AB1660" s="364" t="s">
        <v>883</v>
      </c>
      <c r="AC1660" s="364"/>
      <c r="AD1660" s="369"/>
      <c r="AE1660" s="370"/>
      <c r="AF1660" s="370"/>
      <c r="AG1660" s="370" t="s">
        <v>319</v>
      </c>
      <c r="AH1660" s="364">
        <v>4</v>
      </c>
      <c r="AI1660" s="364">
        <v>7</v>
      </c>
      <c r="AJ1660" s="364">
        <v>40</v>
      </c>
      <c r="AK1660" s="364">
        <v>11</v>
      </c>
      <c r="AL1660" s="364">
        <v>50</v>
      </c>
      <c r="AM1660" s="22">
        <f t="shared" si="813"/>
        <v>5</v>
      </c>
      <c r="AN1660" s="104">
        <f t="shared" si="807"/>
        <v>0.31944444444444448</v>
      </c>
      <c r="AO1660" s="104">
        <f t="shared" si="808"/>
        <v>0.49305555555555552</v>
      </c>
      <c r="AP1660" s="22" t="str" cm="1">
        <f t="array" ref="AP1660">IF(W1660="","",IF(SUMPRODUCT((W1660=$W$7:$W$2042)*(AH1660=$AH$7:$AH$2042)*(AN1660=$AN$7:$AN$2042)*(AO1660=$AO$7:$AO$2042)*(ROW($W$7:$W$2042)&lt;&gt;ROW(W1660))*((R1660=0)*($R$7:$R$2042&gt;0)+(R1660&gt;0)*($R$7:$R$2042=0)))&gt;0,"SALONES UNIDOS",IF(SUMPRODUCT((W1660=$W$7:$W$2042)*(AH1660=$AH$7:$AH$2042)*((AN1660&lt;$AO$7:$AO$2042)*(AO1660&gt;$AN$7:$AN$2042))*(ROW($W$7:$W$2042)&lt;&gt;ROW(W1660)))&gt;0,"Cruzado","Sin cruce")))</f>
        <v>Sin cruce</v>
      </c>
      <c r="AQ1660" s="104">
        <f t="shared" si="811"/>
        <v>0.31944444444444448</v>
      </c>
      <c r="AR1660" s="104">
        <f t="shared" si="812"/>
        <v>0.49305555555555552</v>
      </c>
      <c r="AS1660" s="22"/>
      <c r="AT1660" s="22"/>
      <c r="AU1660" s="362" t="str" cm="1">
        <f t="array" ref="AU1660">IF(AB1660="","",IF(SUMPRODUCT((AB1660=$AB$1559:$AB$1936)*(AH1660=$AH$1559:$AH$1936)*(AQ1660=$AQ$1559:$AQ$1936)*(AR1660=$AR$1559:$AR$1936)*(ROW($AB$1559:$AB$1936)&lt;&gt;ROW(AB1660))*((R1660=0)*($R$1559:$R$1936&gt;0)+(R1660&gt;0)*($R$1559:$R$1936=0)))&gt;0,"SALONES UNIDOS",IF(SUMPRODUCT((AB1660=$AB$1559:$AB$1936)*(AH1660=$AH$1559:$AH$1936)*((AQ1660&lt;$AR$1559:$AR$1936)*(AR1660&gt;$AQ$1559:$AQ$1936))*(ROW($AB$1559:$AB$1936)&lt;&gt;ROW(AB1660)))&gt;0,"Cruzado","Sin cruce")))</f>
        <v>Sin cruce</v>
      </c>
      <c r="AV1660" s="362" t="str" cm="1">
        <f t="array" ref="AV1660">IF(AD1660="","",IF(SUMPRODUCT((AD1660=$AD$1559:$AD$1936)*(AH1660=$AH$1559:$AH$1936)*(AS1660=$AS$1559:$AS$1936)*(AT1660=$AT$1559:$AT$1936)*(ROW($AD$1559:$AD$1936)&lt;&gt;ROW(AD1660))*((R1660=0)*($R$1559:$R$1936&gt;0)+(R1660&gt;0)*($R$1559:$R$1936=0)))&gt;0,"SALONES UNIDOS",IF(SUMPRODUCT((AD1660=$AD$1559:$AD$1936)*(AH1660=$AH$1559:$AH$1936)*((AS1660&lt;$AT$1559:$AT$1936)*(AT1660&gt;$AS$1559:$AS$1936))*(ROW($AD$1559:$AD$1936)&lt;&gt;ROW(AD1660)))&gt;0,"Cruzado","Sin cruce")))</f>
        <v/>
      </c>
      <c r="AW1660" s="104" t="str">
        <f t="shared" si="814"/>
        <v>OB1SUNAMPEA</v>
      </c>
      <c r="AX1660" s="104" t="str" cm="1">
        <f t="array" ref="AX1660">IF(AW1660="","",IF(SUMPRODUCT((AW1660=$AW$7:$AW$2042)*(AH1660=$AH$7:$AH$2042)*(AN1660=$AN$7:$AN$2042)*(AO1660=$AO$7:$AO$2042)*(ROW($AW$7:$AW$2042)&lt;&gt;ROW(AW1660))*((R1660=0)*($R$7:$R$2042&gt;0)+(R1660&gt;0)*($R$7:$R$2042=0)))&gt;0,"SALONES UNIDOS",IF(SUMPRODUCT((AW1660=$AW$7:$AW$2042)*(AH1660=$AH$7:$AH$2042)*((AN1660&lt;$AO$7:$AO$2042)*(AO1660&gt;$AN$7:$AN$2042))*(ROW($AW$7:$AW$2042)&lt;&gt;ROW(AW1660)))&gt;0,"Cruzado","Sin cruce")))</f>
        <v>Sin cruce</v>
      </c>
    </row>
    <row r="1661" spans="2:50" ht="19.8" hidden="1" customHeight="1" x14ac:dyDescent="0.25">
      <c r="B1661" s="494" t="s">
        <v>314</v>
      </c>
      <c r="C1661" s="369" t="s">
        <v>970</v>
      </c>
      <c r="D1661" s="369">
        <v>20261</v>
      </c>
      <c r="E1661" s="373" t="s">
        <v>302</v>
      </c>
      <c r="F1661" s="370" t="s">
        <v>291</v>
      </c>
      <c r="G1661" s="373" t="s">
        <v>295</v>
      </c>
      <c r="H1661" s="373">
        <v>1</v>
      </c>
      <c r="I1661" s="373" t="s">
        <v>278</v>
      </c>
      <c r="J1661" s="373" t="s">
        <v>278</v>
      </c>
      <c r="K1661" s="194" t="s">
        <v>668</v>
      </c>
      <c r="L1661" s="364" t="s">
        <v>567</v>
      </c>
      <c r="M1661" s="364" t="s">
        <v>362</v>
      </c>
      <c r="N1661" s="364" t="s">
        <v>318</v>
      </c>
      <c r="O1661" s="373" t="s">
        <v>315</v>
      </c>
      <c r="P1661" s="364">
        <v>4</v>
      </c>
      <c r="Q1661" s="364">
        <v>0</v>
      </c>
      <c r="R1661" s="369">
        <v>4</v>
      </c>
      <c r="S1661" s="364">
        <v>4</v>
      </c>
      <c r="T1661" s="8"/>
      <c r="U1661" s="374">
        <v>40</v>
      </c>
      <c r="V1661" s="370">
        <v>42573866</v>
      </c>
      <c r="W1661" s="373" t="s">
        <v>467</v>
      </c>
      <c r="X1661" s="364" t="s">
        <v>315</v>
      </c>
      <c r="Y1661" s="364"/>
      <c r="Z1661" s="364"/>
      <c r="AA1661" s="364"/>
      <c r="AB1661" s="364" t="s">
        <v>883</v>
      </c>
      <c r="AC1661" s="364"/>
      <c r="AD1661" s="369"/>
      <c r="AE1661" s="370"/>
      <c r="AF1661" s="370"/>
      <c r="AG1661" s="370" t="s">
        <v>559</v>
      </c>
      <c r="AH1661" s="364">
        <v>1</v>
      </c>
      <c r="AI1661" s="364">
        <v>9</v>
      </c>
      <c r="AJ1661" s="364">
        <v>20</v>
      </c>
      <c r="AK1661" s="364">
        <v>12</v>
      </c>
      <c r="AL1661" s="364">
        <v>40</v>
      </c>
      <c r="AM1661" s="22">
        <f t="shared" si="813"/>
        <v>4</v>
      </c>
      <c r="AN1661" s="104">
        <f t="shared" si="807"/>
        <v>0.3888888888888889</v>
      </c>
      <c r="AO1661" s="104">
        <f t="shared" si="808"/>
        <v>0.52777777777777779</v>
      </c>
      <c r="AP1661" s="22" t="str" cm="1">
        <f t="array" ref="AP1661">IF(W1661="","",IF(SUMPRODUCT((W1661=$W$7:$W$2042)*(AH1661=$AH$7:$AH$2042)*(AN1661=$AN$7:$AN$2042)*(AO1661=$AO$7:$AO$2042)*(ROW($W$7:$W$2042)&lt;&gt;ROW(W1661))*((R1661=0)*($R$7:$R$2042&gt;0)+(R1661&gt;0)*($R$7:$R$2042=0)))&gt;0,"SALONES UNIDOS",IF(SUMPRODUCT((W1661=$W$7:$W$2042)*(AH1661=$AH$7:$AH$2042)*((AN1661&lt;$AO$7:$AO$2042)*(AO1661&gt;$AN$7:$AN$2042))*(ROW($W$7:$W$2042)&lt;&gt;ROW(W1661)))&gt;0,"Cruzado","Sin cruce")))</f>
        <v>Sin cruce</v>
      </c>
      <c r="AQ1661" s="104">
        <f t="shared" si="811"/>
        <v>0.3888888888888889</v>
      </c>
      <c r="AR1661" s="104">
        <f t="shared" si="812"/>
        <v>0.52777777777777779</v>
      </c>
      <c r="AS1661" s="22"/>
      <c r="AT1661" s="22"/>
      <c r="AU1661" s="362" t="str" cm="1">
        <f t="array" ref="AU1661">IF(AB1661="","",IF(SUMPRODUCT((AB1661=$AB$1559:$AB$1936)*(AH1661=$AH$1559:$AH$1936)*(AQ1661=$AQ$1559:$AQ$1936)*(AR1661=$AR$1559:$AR$1936)*(ROW($AB$1559:$AB$1936)&lt;&gt;ROW(AB1661))*((R1661=0)*($R$1559:$R$1936&gt;0)+(R1661&gt;0)*($R$1559:$R$1936=0)))&gt;0,"SALONES UNIDOS",IF(SUMPRODUCT((AB1661=$AB$1559:$AB$1936)*(AH1661=$AH$1559:$AH$1936)*((AQ1661&lt;$AR$1559:$AR$1936)*(AR1661&gt;$AQ$1559:$AQ$1936))*(ROW($AB$1559:$AB$1936)&lt;&gt;ROW(AB1661)))&gt;0,"Cruzado","Sin cruce")))</f>
        <v>Sin cruce</v>
      </c>
      <c r="AV1661" s="362" t="str" cm="1">
        <f t="array" ref="AV1661">IF(AD1661="","",IF(SUMPRODUCT((AD1661=$AD$1559:$AD$1936)*(AH1661=$AH$1559:$AH$1936)*(AS1661=$AS$1559:$AS$1936)*(AT1661=$AT$1559:$AT$1936)*(ROW($AD$1559:$AD$1936)&lt;&gt;ROW(AD1661))*((R1661=0)*($R$1559:$R$1936&gt;0)+(R1661&gt;0)*($R$1559:$R$1936=0)))&gt;0,"SALONES UNIDOS",IF(SUMPRODUCT((AD1661=$AD$1559:$AD$1936)*(AH1661=$AH$1559:$AH$1936)*((AS1661&lt;$AT$1559:$AT$1936)*(AT1661&gt;$AS$1559:$AS$1936))*(ROW($AD$1559:$AD$1936)&lt;&gt;ROW(AD1661)))&gt;0,"Cruzado","Sin cruce")))</f>
        <v/>
      </c>
      <c r="AW1661" s="104" t="str">
        <f t="shared" si="814"/>
        <v>OB1SUNAMPEA</v>
      </c>
      <c r="AX1661" s="104" t="str" cm="1">
        <f t="array" ref="AX1661">IF(AW1661="","",IF(SUMPRODUCT((AW1661=$AW$7:$AW$2042)*(AH1661=$AH$7:$AH$2042)*(AN1661=$AN$7:$AN$2042)*(AO1661=$AO$7:$AO$2042)*(ROW($AW$7:$AW$2042)&lt;&gt;ROW(AW1661))*((R1661=0)*($R$7:$R$2042&gt;0)+(R1661&gt;0)*($R$7:$R$2042=0)))&gt;0,"SALONES UNIDOS",IF(SUMPRODUCT((AW1661=$AW$7:$AW$2042)*(AH1661=$AH$7:$AH$2042)*((AN1661&lt;$AO$7:$AO$2042)*(AO1661&gt;$AN$7:$AN$2042))*(ROW($AW$7:$AW$2042)&lt;&gt;ROW(AW1661)))&gt;0,"Cruzado","Sin cruce")))</f>
        <v>Sin cruce</v>
      </c>
    </row>
    <row r="1662" spans="2:50" ht="19.8" hidden="1" customHeight="1" x14ac:dyDescent="0.25">
      <c r="B1662" s="494" t="s">
        <v>314</v>
      </c>
      <c r="C1662" s="369" t="s">
        <v>970</v>
      </c>
      <c r="D1662" s="369">
        <v>20261</v>
      </c>
      <c r="E1662" s="373" t="s">
        <v>302</v>
      </c>
      <c r="F1662" s="370" t="s">
        <v>291</v>
      </c>
      <c r="G1662" s="373" t="s">
        <v>295</v>
      </c>
      <c r="H1662" s="373">
        <v>1</v>
      </c>
      <c r="I1662" s="373" t="s">
        <v>278</v>
      </c>
      <c r="J1662" s="373" t="s">
        <v>278</v>
      </c>
      <c r="K1662" s="194" t="s">
        <v>669</v>
      </c>
      <c r="L1662" s="364" t="s">
        <v>569</v>
      </c>
      <c r="M1662" s="364" t="s">
        <v>362</v>
      </c>
      <c r="N1662" s="364" t="s">
        <v>318</v>
      </c>
      <c r="O1662" s="373" t="s">
        <v>315</v>
      </c>
      <c r="P1662" s="364">
        <v>3</v>
      </c>
      <c r="Q1662" s="364">
        <v>2</v>
      </c>
      <c r="R1662" s="369">
        <v>5</v>
      </c>
      <c r="S1662" s="364">
        <v>4</v>
      </c>
      <c r="T1662" s="8"/>
      <c r="U1662" s="374">
        <v>40</v>
      </c>
      <c r="V1662" s="370">
        <v>41845220</v>
      </c>
      <c r="W1662" s="373" t="s">
        <v>56</v>
      </c>
      <c r="X1662" s="364" t="s">
        <v>315</v>
      </c>
      <c r="Y1662" s="364"/>
      <c r="Z1662" s="364"/>
      <c r="AA1662" s="364"/>
      <c r="AB1662" s="364" t="s">
        <v>883</v>
      </c>
      <c r="AC1662" s="364"/>
      <c r="AD1662" s="369"/>
      <c r="AE1662" s="370"/>
      <c r="AF1662" s="370"/>
      <c r="AG1662" s="370" t="s">
        <v>319</v>
      </c>
      <c r="AH1662" s="364">
        <v>3</v>
      </c>
      <c r="AI1662" s="364">
        <v>12</v>
      </c>
      <c r="AJ1662" s="364">
        <v>40</v>
      </c>
      <c r="AK1662" s="364">
        <v>16</v>
      </c>
      <c r="AL1662" s="364">
        <v>50</v>
      </c>
      <c r="AM1662" s="22">
        <f t="shared" si="813"/>
        <v>5</v>
      </c>
      <c r="AN1662" s="104">
        <f t="shared" si="807"/>
        <v>0.52777777777777779</v>
      </c>
      <c r="AO1662" s="104">
        <f t="shared" si="808"/>
        <v>0.70138888888888884</v>
      </c>
      <c r="AP1662" s="22" t="str" cm="1">
        <f t="array" ref="AP1662">IF(W1662="","",IF(SUMPRODUCT((W1662=$W$7:$W$2042)*(AH1662=$AH$7:$AH$2042)*(AN1662=$AN$7:$AN$2042)*(AO1662=$AO$7:$AO$2042)*(ROW($W$7:$W$2042)&lt;&gt;ROW(W1662))*((R1662=0)*($R$7:$R$2042&gt;0)+(R1662&gt;0)*($R$7:$R$2042=0)))&gt;0,"SALONES UNIDOS",IF(SUMPRODUCT((W1662=$W$7:$W$2042)*(AH1662=$AH$7:$AH$2042)*((AN1662&lt;$AO$7:$AO$2042)*(AO1662&gt;$AN$7:$AN$2042))*(ROW($W$7:$W$2042)&lt;&gt;ROW(W1662)))&gt;0,"Cruzado","Sin cruce")))</f>
        <v>Sin cruce</v>
      </c>
      <c r="AQ1662" s="104">
        <f t="shared" si="811"/>
        <v>0.52777777777777779</v>
      </c>
      <c r="AR1662" s="104">
        <f t="shared" si="812"/>
        <v>0.70138888888888884</v>
      </c>
      <c r="AS1662" s="22"/>
      <c r="AT1662" s="22"/>
      <c r="AU1662" s="362" t="str" cm="1">
        <f t="array" ref="AU1662">IF(AB1662="","",IF(SUMPRODUCT((AB1662=$AB$1559:$AB$1936)*(AH1662=$AH$1559:$AH$1936)*(AQ1662=$AQ$1559:$AQ$1936)*(AR1662=$AR$1559:$AR$1936)*(ROW($AB$1559:$AB$1936)&lt;&gt;ROW(AB1662))*((R1662=0)*($R$1559:$R$1936&gt;0)+(R1662&gt;0)*($R$1559:$R$1936=0)))&gt;0,"SALONES UNIDOS",IF(SUMPRODUCT((AB1662=$AB$1559:$AB$1936)*(AH1662=$AH$1559:$AH$1936)*((AQ1662&lt;$AR$1559:$AR$1936)*(AR1662&gt;$AQ$1559:$AQ$1936))*(ROW($AB$1559:$AB$1936)&lt;&gt;ROW(AB1662)))&gt;0,"Cruzado","Sin cruce")))</f>
        <v>Sin cruce</v>
      </c>
      <c r="AV1662" s="362" t="str" cm="1">
        <f t="array" ref="AV1662">IF(AD1662="","",IF(SUMPRODUCT((AD1662=$AD$1559:$AD$1936)*(AH1662=$AH$1559:$AH$1936)*(AS1662=$AS$1559:$AS$1936)*(AT1662=$AT$1559:$AT$1936)*(ROW($AD$1559:$AD$1936)&lt;&gt;ROW(AD1662))*((R1662=0)*($R$1559:$R$1936&gt;0)+(R1662&gt;0)*($R$1559:$R$1936=0)))&gt;0,"SALONES UNIDOS",IF(SUMPRODUCT((AD1662=$AD$1559:$AD$1936)*(AH1662=$AH$1559:$AH$1936)*((AS1662&lt;$AT$1559:$AT$1936)*(AT1662&gt;$AS$1559:$AS$1936))*(ROW($AD$1559:$AD$1936)&lt;&gt;ROW(AD1662)))&gt;0,"Cruzado","Sin cruce")))</f>
        <v/>
      </c>
      <c r="AW1662" s="104" t="str">
        <f t="shared" si="814"/>
        <v>OB1SUNAMPEA</v>
      </c>
      <c r="AX1662" s="104" t="str" cm="1">
        <f t="array" ref="AX1662">IF(AW1662="","",IF(SUMPRODUCT((AW1662=$AW$7:$AW$2042)*(AH1662=$AH$7:$AH$2042)*(AN1662=$AN$7:$AN$2042)*(AO1662=$AO$7:$AO$2042)*(ROW($AW$7:$AW$2042)&lt;&gt;ROW(AW1662))*((R1662=0)*($R$7:$R$2042&gt;0)+(R1662&gt;0)*($R$7:$R$2042=0)))&gt;0,"SALONES UNIDOS",IF(SUMPRODUCT((AW1662=$AW$7:$AW$2042)*(AH1662=$AH$7:$AH$2042)*((AN1662&lt;$AO$7:$AO$2042)*(AO1662&gt;$AN$7:$AN$2042))*(ROW($AW$7:$AW$2042)&lt;&gt;ROW(AW1662)))&gt;0,"Cruzado","Sin cruce")))</f>
        <v>Sin cruce</v>
      </c>
    </row>
    <row r="1663" spans="2:50" ht="19.8" hidden="1" customHeight="1" x14ac:dyDescent="0.25">
      <c r="B1663" s="494" t="s">
        <v>314</v>
      </c>
      <c r="C1663" s="369" t="s">
        <v>970</v>
      </c>
      <c r="D1663" s="369">
        <v>20261</v>
      </c>
      <c r="E1663" s="373" t="s">
        <v>302</v>
      </c>
      <c r="F1663" s="370" t="s">
        <v>291</v>
      </c>
      <c r="G1663" s="373" t="s">
        <v>295</v>
      </c>
      <c r="H1663" s="373">
        <v>1</v>
      </c>
      <c r="I1663" s="373" t="s">
        <v>281</v>
      </c>
      <c r="J1663" s="373" t="s">
        <v>281</v>
      </c>
      <c r="K1663" s="194" t="s">
        <v>660</v>
      </c>
      <c r="L1663" s="364" t="s">
        <v>661</v>
      </c>
      <c r="M1663" s="364" t="s">
        <v>362</v>
      </c>
      <c r="N1663" s="364" t="s">
        <v>318</v>
      </c>
      <c r="O1663" s="373" t="s">
        <v>315</v>
      </c>
      <c r="P1663" s="364">
        <v>4</v>
      </c>
      <c r="Q1663" s="364">
        <v>0</v>
      </c>
      <c r="R1663" s="369">
        <v>4</v>
      </c>
      <c r="S1663" s="364">
        <v>4</v>
      </c>
      <c r="T1663" s="8"/>
      <c r="U1663" s="374">
        <v>40</v>
      </c>
      <c r="V1663" s="370">
        <v>40804375</v>
      </c>
      <c r="W1663" s="373" t="s">
        <v>155</v>
      </c>
      <c r="X1663" s="364" t="s">
        <v>315</v>
      </c>
      <c r="Y1663" s="364"/>
      <c r="Z1663" s="364"/>
      <c r="AA1663" s="364"/>
      <c r="AB1663" s="364" t="s">
        <v>963</v>
      </c>
      <c r="AC1663" s="364"/>
      <c r="AD1663" s="369"/>
      <c r="AE1663" s="370"/>
      <c r="AF1663" s="370"/>
      <c r="AG1663" s="370" t="s">
        <v>559</v>
      </c>
      <c r="AH1663" s="364">
        <v>6</v>
      </c>
      <c r="AI1663" s="364">
        <v>7</v>
      </c>
      <c r="AJ1663" s="364">
        <v>40</v>
      </c>
      <c r="AK1663" s="364">
        <v>11</v>
      </c>
      <c r="AL1663" s="364">
        <v>0</v>
      </c>
      <c r="AM1663" s="22">
        <f t="shared" si="813"/>
        <v>4</v>
      </c>
      <c r="AN1663" s="104">
        <f t="shared" si="807"/>
        <v>0.31944444444444448</v>
      </c>
      <c r="AO1663" s="104">
        <f t="shared" si="808"/>
        <v>0.45833333333333331</v>
      </c>
      <c r="AP1663" s="22" t="str" cm="1">
        <f t="array" ref="AP1663">IF(W1663="","",IF(SUMPRODUCT((W1663=$W$7:$W$2042)*(AH1663=$AH$7:$AH$2042)*(AN1663=$AN$7:$AN$2042)*(AO1663=$AO$7:$AO$2042)*(ROW($W$7:$W$2042)&lt;&gt;ROW(W1663))*((R1663=0)*($R$7:$R$2042&gt;0)+(R1663&gt;0)*($R$7:$R$2042=0)))&gt;0,"SALONES UNIDOS",IF(SUMPRODUCT((W1663=$W$7:$W$2042)*(AH1663=$AH$7:$AH$2042)*((AN1663&lt;$AO$7:$AO$2042)*(AO1663&gt;$AN$7:$AN$2042))*(ROW($W$7:$W$2042)&lt;&gt;ROW(W1663)))&gt;0,"Cruzado","Sin cruce")))</f>
        <v>Sin cruce</v>
      </c>
      <c r="AQ1663" s="104">
        <f t="shared" si="811"/>
        <v>0.31944444444444448</v>
      </c>
      <c r="AR1663" s="104">
        <f t="shared" si="812"/>
        <v>0.45833333333333331</v>
      </c>
      <c r="AS1663" s="22"/>
      <c r="AT1663" s="22"/>
      <c r="AU1663" s="362" t="str" cm="1">
        <f t="array" ref="AU1663">IF(AB1663="","",IF(SUMPRODUCT((AB1663=$AB$1559:$AB$1936)*(AH1663=$AH$1559:$AH$1936)*(AQ1663=$AQ$1559:$AQ$1936)*(AR1663=$AR$1559:$AR$1936)*(ROW($AB$1559:$AB$1936)&lt;&gt;ROW(AB1663))*((R1663=0)*($R$1559:$R$1936&gt;0)+(R1663&gt;0)*($R$1559:$R$1936=0)))&gt;0,"SALONES UNIDOS",IF(SUMPRODUCT((AB1663=$AB$1559:$AB$1936)*(AH1663=$AH$1559:$AH$1936)*((AQ1663&lt;$AR$1559:$AR$1936)*(AR1663&gt;$AQ$1559:$AQ$1936))*(ROW($AB$1559:$AB$1936)&lt;&gt;ROW(AB1663)))&gt;0,"Cruzado","Sin cruce")))</f>
        <v>Sin cruce</v>
      </c>
      <c r="AV1663" s="362" t="str" cm="1">
        <f t="array" ref="AV1663">IF(AD1663="","",IF(SUMPRODUCT((AD1663=$AD$1559:$AD$1936)*(AH1663=$AH$1559:$AH$1936)*(AS1663=$AS$1559:$AS$1936)*(AT1663=$AT$1559:$AT$1936)*(ROW($AD$1559:$AD$1936)&lt;&gt;ROW(AD1663))*((R1663=0)*($R$1559:$R$1936&gt;0)+(R1663&gt;0)*($R$1559:$R$1936=0)))&gt;0,"SALONES UNIDOS",IF(SUMPRODUCT((AD1663=$AD$1559:$AD$1936)*(AH1663=$AH$1559:$AH$1936)*((AS1663&lt;$AT$1559:$AT$1936)*(AT1663&gt;$AS$1559:$AS$1936))*(ROW($AD$1559:$AD$1936)&lt;&gt;ROW(AD1663)))&gt;0,"Cruzado","Sin cruce")))</f>
        <v/>
      </c>
      <c r="AW1663" s="104" t="str">
        <f t="shared" si="814"/>
        <v>OB1SUNAMPEB</v>
      </c>
      <c r="AX1663" s="104" t="str" cm="1">
        <f t="array" ref="AX1663">IF(AW1663="","",IF(SUMPRODUCT((AW1663=$AW$7:$AW$2042)*(AH1663=$AH$7:$AH$2042)*(AN1663=$AN$7:$AN$2042)*(AO1663=$AO$7:$AO$2042)*(ROW($AW$7:$AW$2042)&lt;&gt;ROW(AW1663))*((R1663=0)*($R$7:$R$2042&gt;0)+(R1663&gt;0)*($R$7:$R$2042=0)))&gt;0,"SALONES UNIDOS",IF(SUMPRODUCT((AW1663=$AW$7:$AW$2042)*(AH1663=$AH$7:$AH$2042)*((AN1663&lt;$AO$7:$AO$2042)*(AO1663&gt;$AN$7:$AN$2042))*(ROW($AW$7:$AW$2042)&lt;&gt;ROW(AW1663)))&gt;0,"Cruzado","Sin cruce")))</f>
        <v>Sin cruce</v>
      </c>
    </row>
    <row r="1664" spans="2:50" ht="19.8" hidden="1" customHeight="1" x14ac:dyDescent="0.25">
      <c r="B1664" s="494" t="s">
        <v>314</v>
      </c>
      <c r="C1664" s="369" t="s">
        <v>970</v>
      </c>
      <c r="D1664" s="369">
        <v>20261</v>
      </c>
      <c r="E1664" s="373" t="s">
        <v>302</v>
      </c>
      <c r="F1664" s="370" t="s">
        <v>291</v>
      </c>
      <c r="G1664" s="373" t="s">
        <v>295</v>
      </c>
      <c r="H1664" s="373">
        <v>1</v>
      </c>
      <c r="I1664" s="373" t="s">
        <v>281</v>
      </c>
      <c r="J1664" s="373" t="s">
        <v>281</v>
      </c>
      <c r="K1664" s="194" t="s">
        <v>663</v>
      </c>
      <c r="L1664" s="364" t="s">
        <v>562</v>
      </c>
      <c r="M1664" s="364" t="s">
        <v>362</v>
      </c>
      <c r="N1664" s="364" t="s">
        <v>318</v>
      </c>
      <c r="O1664" s="373" t="s">
        <v>315</v>
      </c>
      <c r="P1664" s="364">
        <v>4</v>
      </c>
      <c r="Q1664" s="364">
        <v>0</v>
      </c>
      <c r="R1664" s="369">
        <v>4</v>
      </c>
      <c r="S1664" s="364">
        <v>4</v>
      </c>
      <c r="T1664" s="8"/>
      <c r="U1664" s="374">
        <v>40</v>
      </c>
      <c r="V1664" s="370">
        <v>40364065</v>
      </c>
      <c r="W1664" s="373" t="s">
        <v>5</v>
      </c>
      <c r="X1664" s="364" t="s">
        <v>315</v>
      </c>
      <c r="Y1664" s="364"/>
      <c r="Z1664" s="364"/>
      <c r="AA1664" s="364"/>
      <c r="AB1664" s="364" t="s">
        <v>963</v>
      </c>
      <c r="AC1664" s="364"/>
      <c r="AD1664" s="369"/>
      <c r="AE1664" s="370"/>
      <c r="AF1664" s="370"/>
      <c r="AG1664" s="370" t="s">
        <v>559</v>
      </c>
      <c r="AH1664" s="364">
        <v>4</v>
      </c>
      <c r="AI1664" s="364">
        <v>11</v>
      </c>
      <c r="AJ1664" s="364">
        <v>0</v>
      </c>
      <c r="AK1664" s="364">
        <v>14</v>
      </c>
      <c r="AL1664" s="364">
        <v>20</v>
      </c>
      <c r="AM1664" s="22">
        <f t="shared" si="813"/>
        <v>4</v>
      </c>
      <c r="AN1664" s="104">
        <f t="shared" si="807"/>
        <v>0.45833333333333331</v>
      </c>
      <c r="AO1664" s="104">
        <f t="shared" si="808"/>
        <v>0.59722222222222221</v>
      </c>
      <c r="AP1664" s="22" t="str" cm="1">
        <f t="array" ref="AP1664">IF(W1664="","",IF(SUMPRODUCT((W1664=$W$7:$W$2042)*(AH1664=$AH$7:$AH$2042)*(AN1664=$AN$7:$AN$2042)*(AO1664=$AO$7:$AO$2042)*(ROW($W$7:$W$2042)&lt;&gt;ROW(W1664))*((R1664=0)*($R$7:$R$2042&gt;0)+(R1664&gt;0)*($R$7:$R$2042=0)))&gt;0,"SALONES UNIDOS",IF(SUMPRODUCT((W1664=$W$7:$W$2042)*(AH1664=$AH$7:$AH$2042)*((AN1664&lt;$AO$7:$AO$2042)*(AO1664&gt;$AN$7:$AN$2042))*(ROW($W$7:$W$2042)&lt;&gt;ROW(W1664)))&gt;0,"Cruzado","Sin cruce")))</f>
        <v>Sin cruce</v>
      </c>
      <c r="AQ1664" s="104">
        <f t="shared" si="811"/>
        <v>0.45833333333333331</v>
      </c>
      <c r="AR1664" s="104">
        <f t="shared" si="812"/>
        <v>0.59722222222222221</v>
      </c>
      <c r="AS1664" s="22"/>
      <c r="AT1664" s="22"/>
      <c r="AU1664" s="362" t="str" cm="1">
        <f t="array" ref="AU1664">IF(AB1664="","",IF(SUMPRODUCT((AB1664=$AB$1559:$AB$1936)*(AH1664=$AH$1559:$AH$1936)*(AQ1664=$AQ$1559:$AQ$1936)*(AR1664=$AR$1559:$AR$1936)*(ROW($AB$1559:$AB$1936)&lt;&gt;ROW(AB1664))*((R1664=0)*($R$1559:$R$1936&gt;0)+(R1664&gt;0)*($R$1559:$R$1936=0)))&gt;0,"SALONES UNIDOS",IF(SUMPRODUCT((AB1664=$AB$1559:$AB$1936)*(AH1664=$AH$1559:$AH$1936)*((AQ1664&lt;$AR$1559:$AR$1936)*(AR1664&gt;$AQ$1559:$AQ$1936))*(ROW($AB$1559:$AB$1936)&lt;&gt;ROW(AB1664)))&gt;0,"Cruzado","Sin cruce")))</f>
        <v>Sin cruce</v>
      </c>
      <c r="AV1664" s="362" t="str" cm="1">
        <f t="array" ref="AV1664">IF(AD1664="","",IF(SUMPRODUCT((AD1664=$AD$1559:$AD$1936)*(AH1664=$AH$1559:$AH$1936)*(AS1664=$AS$1559:$AS$1936)*(AT1664=$AT$1559:$AT$1936)*(ROW($AD$1559:$AD$1936)&lt;&gt;ROW(AD1664))*((R1664=0)*($R$1559:$R$1936&gt;0)+(R1664&gt;0)*($R$1559:$R$1936=0)))&gt;0,"SALONES UNIDOS",IF(SUMPRODUCT((AD1664=$AD$1559:$AD$1936)*(AH1664=$AH$1559:$AH$1936)*((AS1664&lt;$AT$1559:$AT$1936)*(AT1664&gt;$AS$1559:$AS$1936))*(ROW($AD$1559:$AD$1936)&lt;&gt;ROW(AD1664)))&gt;0,"Cruzado","Sin cruce")))</f>
        <v/>
      </c>
      <c r="AW1664" s="104" t="str">
        <f t="shared" si="814"/>
        <v>OB1SUNAMPEB</v>
      </c>
      <c r="AX1664" s="104" t="str" cm="1">
        <f t="array" ref="AX1664">IF(AW1664="","",IF(SUMPRODUCT((AW1664=$AW$7:$AW$2042)*(AH1664=$AH$7:$AH$2042)*(AN1664=$AN$7:$AN$2042)*(AO1664=$AO$7:$AO$2042)*(ROW($AW$7:$AW$2042)&lt;&gt;ROW(AW1664))*((R1664=0)*($R$7:$R$2042&gt;0)+(R1664&gt;0)*($R$7:$R$2042=0)))&gt;0,"SALONES UNIDOS",IF(SUMPRODUCT((AW1664=$AW$7:$AW$2042)*(AH1664=$AH$7:$AH$2042)*((AN1664&lt;$AO$7:$AO$2042)*(AO1664&gt;$AN$7:$AN$2042))*(ROW($AW$7:$AW$2042)&lt;&gt;ROW(AW1664)))&gt;0,"Cruzado","Sin cruce")))</f>
        <v>Sin cruce</v>
      </c>
    </row>
    <row r="1665" spans="2:50" ht="19.8" hidden="1" customHeight="1" x14ac:dyDescent="0.25">
      <c r="B1665" s="494" t="s">
        <v>314</v>
      </c>
      <c r="C1665" s="369" t="s">
        <v>970</v>
      </c>
      <c r="D1665" s="369">
        <v>20261</v>
      </c>
      <c r="E1665" s="373" t="s">
        <v>302</v>
      </c>
      <c r="F1665" s="370" t="s">
        <v>291</v>
      </c>
      <c r="G1665" s="373" t="s">
        <v>295</v>
      </c>
      <c r="H1665" s="373">
        <v>1</v>
      </c>
      <c r="I1665" s="373" t="s">
        <v>281</v>
      </c>
      <c r="J1665" s="373" t="s">
        <v>281</v>
      </c>
      <c r="K1665" s="194" t="s">
        <v>664</v>
      </c>
      <c r="L1665" s="364" t="s">
        <v>665</v>
      </c>
      <c r="M1665" s="364" t="s">
        <v>324</v>
      </c>
      <c r="N1665" s="364" t="s">
        <v>318</v>
      </c>
      <c r="O1665" s="373" t="s">
        <v>315</v>
      </c>
      <c r="P1665" s="364">
        <v>3</v>
      </c>
      <c r="Q1665" s="364">
        <v>2</v>
      </c>
      <c r="R1665" s="369">
        <v>5</v>
      </c>
      <c r="S1665" s="364">
        <v>4</v>
      </c>
      <c r="T1665" s="8"/>
      <c r="U1665" s="374">
        <v>40</v>
      </c>
      <c r="V1665" s="370">
        <v>45077896</v>
      </c>
      <c r="W1665" s="373" t="s">
        <v>137</v>
      </c>
      <c r="X1665" s="364" t="s">
        <v>315</v>
      </c>
      <c r="Y1665" s="364"/>
      <c r="Z1665" s="364"/>
      <c r="AA1665" s="364"/>
      <c r="AB1665" s="364" t="s">
        <v>963</v>
      </c>
      <c r="AC1665" s="364"/>
      <c r="AD1665" s="369"/>
      <c r="AE1665" s="370"/>
      <c r="AF1665" s="370"/>
      <c r="AG1665" s="370" t="s">
        <v>319</v>
      </c>
      <c r="AH1665" s="364">
        <v>2</v>
      </c>
      <c r="AI1665" s="364">
        <v>8</v>
      </c>
      <c r="AJ1665" s="364">
        <v>30</v>
      </c>
      <c r="AK1665" s="364">
        <v>12</v>
      </c>
      <c r="AL1665" s="364">
        <v>40</v>
      </c>
      <c r="AM1665" s="22">
        <f t="shared" si="813"/>
        <v>5</v>
      </c>
      <c r="AN1665" s="104">
        <f t="shared" si="807"/>
        <v>0.35416666666666663</v>
      </c>
      <c r="AO1665" s="104">
        <f t="shared" si="808"/>
        <v>0.52777777777777779</v>
      </c>
      <c r="AP1665" s="22" t="str" cm="1">
        <f t="array" ref="AP1665">IF(W1665="","",IF(SUMPRODUCT((W1665=$W$7:$W$2042)*(AH1665=$AH$7:$AH$2042)*(AN1665=$AN$7:$AN$2042)*(AO1665=$AO$7:$AO$2042)*(ROW($W$7:$W$2042)&lt;&gt;ROW(W1665))*((R1665=0)*($R$7:$R$2042&gt;0)+(R1665&gt;0)*($R$7:$R$2042=0)))&gt;0,"SALONES UNIDOS",IF(SUMPRODUCT((W1665=$W$7:$W$2042)*(AH1665=$AH$7:$AH$2042)*((AN1665&lt;$AO$7:$AO$2042)*(AO1665&gt;$AN$7:$AN$2042))*(ROW($W$7:$W$2042)&lt;&gt;ROW(W1665)))&gt;0,"Cruzado","Sin cruce")))</f>
        <v>Sin cruce</v>
      </c>
      <c r="AQ1665" s="104">
        <f t="shared" si="811"/>
        <v>0.35416666666666663</v>
      </c>
      <c r="AR1665" s="104">
        <f t="shared" si="812"/>
        <v>0.52777777777777779</v>
      </c>
      <c r="AS1665" s="22"/>
      <c r="AT1665" s="22"/>
      <c r="AU1665" s="362" t="str" cm="1">
        <f t="array" ref="AU1665">IF(AB1665="","",IF(SUMPRODUCT((AB1665=$AB$1559:$AB$1936)*(AH1665=$AH$1559:$AH$1936)*(AQ1665=$AQ$1559:$AQ$1936)*(AR1665=$AR$1559:$AR$1936)*(ROW($AB$1559:$AB$1936)&lt;&gt;ROW(AB1665))*((R1665=0)*($R$1559:$R$1936&gt;0)+(R1665&gt;0)*($R$1559:$R$1936=0)))&gt;0,"SALONES UNIDOS",IF(SUMPRODUCT((AB1665=$AB$1559:$AB$1936)*(AH1665=$AH$1559:$AH$1936)*((AQ1665&lt;$AR$1559:$AR$1936)*(AR1665&gt;$AQ$1559:$AQ$1936))*(ROW($AB$1559:$AB$1936)&lt;&gt;ROW(AB1665)))&gt;0,"Cruzado","Sin cruce")))</f>
        <v>Sin cruce</v>
      </c>
      <c r="AV1665" s="362" t="str" cm="1">
        <f t="array" ref="AV1665">IF(AD1665="","",IF(SUMPRODUCT((AD1665=$AD$1559:$AD$1936)*(AH1665=$AH$1559:$AH$1936)*(AS1665=$AS$1559:$AS$1936)*(AT1665=$AT$1559:$AT$1936)*(ROW($AD$1559:$AD$1936)&lt;&gt;ROW(AD1665))*((R1665=0)*($R$1559:$R$1936&gt;0)+(R1665&gt;0)*($R$1559:$R$1936=0)))&gt;0,"SALONES UNIDOS",IF(SUMPRODUCT((AD1665=$AD$1559:$AD$1936)*(AH1665=$AH$1559:$AH$1936)*((AS1665&lt;$AT$1559:$AT$1936)*(AT1665&gt;$AS$1559:$AS$1936))*(ROW($AD$1559:$AD$1936)&lt;&gt;ROW(AD1665)))&gt;0,"Cruzado","Sin cruce")))</f>
        <v/>
      </c>
      <c r="AW1665" s="104" t="str">
        <f t="shared" si="814"/>
        <v>OB1SUNAMPEB</v>
      </c>
      <c r="AX1665" s="104" t="str" cm="1">
        <f t="array" ref="AX1665">IF(AW1665="","",IF(SUMPRODUCT((AW1665=$AW$7:$AW$2042)*(AH1665=$AH$7:$AH$2042)*(AN1665=$AN$7:$AN$2042)*(AO1665=$AO$7:$AO$2042)*(ROW($AW$7:$AW$2042)&lt;&gt;ROW(AW1665))*((R1665=0)*($R$7:$R$2042&gt;0)+(R1665&gt;0)*($R$7:$R$2042=0)))&gt;0,"SALONES UNIDOS",IF(SUMPRODUCT((AW1665=$AW$7:$AW$2042)*(AH1665=$AH$7:$AH$2042)*((AN1665&lt;$AO$7:$AO$2042)*(AO1665&gt;$AN$7:$AN$2042))*(ROW($AW$7:$AW$2042)&lt;&gt;ROW(AW1665)))&gt;0,"Cruzado","Sin cruce")))</f>
        <v>Sin cruce</v>
      </c>
    </row>
    <row r="1666" spans="2:50" ht="19.8" hidden="1" customHeight="1" x14ac:dyDescent="0.25">
      <c r="B1666" s="494" t="s">
        <v>314</v>
      </c>
      <c r="C1666" s="369" t="s">
        <v>970</v>
      </c>
      <c r="D1666" s="369">
        <v>20261</v>
      </c>
      <c r="E1666" s="373" t="s">
        <v>302</v>
      </c>
      <c r="F1666" s="370" t="s">
        <v>291</v>
      </c>
      <c r="G1666" s="373" t="s">
        <v>295</v>
      </c>
      <c r="H1666" s="373">
        <v>1</v>
      </c>
      <c r="I1666" s="373" t="s">
        <v>281</v>
      </c>
      <c r="J1666" s="373" t="s">
        <v>281</v>
      </c>
      <c r="K1666" s="194" t="s">
        <v>666</v>
      </c>
      <c r="L1666" s="364" t="s">
        <v>667</v>
      </c>
      <c r="M1666" s="364" t="s">
        <v>362</v>
      </c>
      <c r="N1666" s="364" t="s">
        <v>318</v>
      </c>
      <c r="O1666" s="373" t="s">
        <v>315</v>
      </c>
      <c r="P1666" s="364">
        <v>3</v>
      </c>
      <c r="Q1666" s="364">
        <v>2</v>
      </c>
      <c r="R1666" s="369">
        <v>5</v>
      </c>
      <c r="S1666" s="364">
        <v>4</v>
      </c>
      <c r="T1666" s="8"/>
      <c r="U1666" s="374">
        <v>40</v>
      </c>
      <c r="V1666" s="370">
        <v>21887837</v>
      </c>
      <c r="W1666" s="373" t="s">
        <v>170</v>
      </c>
      <c r="X1666" s="364" t="s">
        <v>315</v>
      </c>
      <c r="Y1666" s="364"/>
      <c r="Z1666" s="364"/>
      <c r="AA1666" s="364"/>
      <c r="AB1666" s="364" t="s">
        <v>963</v>
      </c>
      <c r="AC1666" s="364"/>
      <c r="AD1666" s="369"/>
      <c r="AE1666" s="370"/>
      <c r="AF1666" s="370"/>
      <c r="AG1666" s="370" t="s">
        <v>319</v>
      </c>
      <c r="AH1666" s="364">
        <v>3</v>
      </c>
      <c r="AI1666" s="364">
        <v>7</v>
      </c>
      <c r="AJ1666" s="364">
        <v>40</v>
      </c>
      <c r="AK1666" s="364">
        <v>11</v>
      </c>
      <c r="AL1666" s="364">
        <v>50</v>
      </c>
      <c r="AM1666" s="22">
        <f t="shared" si="813"/>
        <v>5</v>
      </c>
      <c r="AN1666" s="104">
        <f t="shared" si="807"/>
        <v>0.31944444444444448</v>
      </c>
      <c r="AO1666" s="104">
        <f t="shared" si="808"/>
        <v>0.49305555555555552</v>
      </c>
      <c r="AP1666" s="22" t="str" cm="1">
        <f t="array" ref="AP1666">IF(W1666="","",IF(SUMPRODUCT((W1666=$W$7:$W$2042)*(AH1666=$AH$7:$AH$2042)*(AN1666=$AN$7:$AN$2042)*(AO1666=$AO$7:$AO$2042)*(ROW($W$7:$W$2042)&lt;&gt;ROW(W1666))*((R1666=0)*($R$7:$R$2042&gt;0)+(R1666&gt;0)*($R$7:$R$2042=0)))&gt;0,"SALONES UNIDOS",IF(SUMPRODUCT((W1666=$W$7:$W$2042)*(AH1666=$AH$7:$AH$2042)*((AN1666&lt;$AO$7:$AO$2042)*(AO1666&gt;$AN$7:$AN$2042))*(ROW($W$7:$W$2042)&lt;&gt;ROW(W1666)))&gt;0,"Cruzado","Sin cruce")))</f>
        <v>Sin cruce</v>
      </c>
      <c r="AQ1666" s="104">
        <f t="shared" si="811"/>
        <v>0.31944444444444448</v>
      </c>
      <c r="AR1666" s="104">
        <f t="shared" si="812"/>
        <v>0.49305555555555552</v>
      </c>
      <c r="AS1666" s="22"/>
      <c r="AT1666" s="22"/>
      <c r="AU1666" s="362" t="str" cm="1">
        <f t="array" ref="AU1666">IF(AB1666="","",IF(SUMPRODUCT((AB1666=$AB$1559:$AB$1936)*(AH1666=$AH$1559:$AH$1936)*(AQ1666=$AQ$1559:$AQ$1936)*(AR1666=$AR$1559:$AR$1936)*(ROW($AB$1559:$AB$1936)&lt;&gt;ROW(AB1666))*((R1666=0)*($R$1559:$R$1936&gt;0)+(R1666&gt;0)*($R$1559:$R$1936=0)))&gt;0,"SALONES UNIDOS",IF(SUMPRODUCT((AB1666=$AB$1559:$AB$1936)*(AH1666=$AH$1559:$AH$1936)*((AQ1666&lt;$AR$1559:$AR$1936)*(AR1666&gt;$AQ$1559:$AQ$1936))*(ROW($AB$1559:$AB$1936)&lt;&gt;ROW(AB1666)))&gt;0,"Cruzado","Sin cruce")))</f>
        <v>Sin cruce</v>
      </c>
      <c r="AV1666" s="362" t="str" cm="1">
        <f t="array" ref="AV1666">IF(AD1666="","",IF(SUMPRODUCT((AD1666=$AD$1559:$AD$1936)*(AH1666=$AH$1559:$AH$1936)*(AS1666=$AS$1559:$AS$1936)*(AT1666=$AT$1559:$AT$1936)*(ROW($AD$1559:$AD$1936)&lt;&gt;ROW(AD1666))*((R1666=0)*($R$1559:$R$1936&gt;0)+(R1666&gt;0)*($R$1559:$R$1936=0)))&gt;0,"SALONES UNIDOS",IF(SUMPRODUCT((AD1666=$AD$1559:$AD$1936)*(AH1666=$AH$1559:$AH$1936)*((AS1666&lt;$AT$1559:$AT$1936)*(AT1666&gt;$AS$1559:$AS$1936))*(ROW($AD$1559:$AD$1936)&lt;&gt;ROW(AD1666)))&gt;0,"Cruzado","Sin cruce")))</f>
        <v/>
      </c>
      <c r="AW1666" s="104" t="str">
        <f t="shared" si="814"/>
        <v>OB1SUNAMPEB</v>
      </c>
      <c r="AX1666" s="104" t="str" cm="1">
        <f t="array" ref="AX1666">IF(AW1666="","",IF(SUMPRODUCT((AW1666=$AW$7:$AW$2042)*(AH1666=$AH$7:$AH$2042)*(AN1666=$AN$7:$AN$2042)*(AO1666=$AO$7:$AO$2042)*(ROW($AW$7:$AW$2042)&lt;&gt;ROW(AW1666))*((R1666=0)*($R$7:$R$2042&gt;0)+(R1666&gt;0)*($R$7:$R$2042=0)))&gt;0,"SALONES UNIDOS",IF(SUMPRODUCT((AW1666=$AW$7:$AW$2042)*(AH1666=$AH$7:$AH$2042)*((AN1666&lt;$AO$7:$AO$2042)*(AO1666&gt;$AN$7:$AN$2042))*(ROW($AW$7:$AW$2042)&lt;&gt;ROW(AW1666)))&gt;0,"Cruzado","Sin cruce")))</f>
        <v>Sin cruce</v>
      </c>
    </row>
    <row r="1667" spans="2:50" ht="19.8" hidden="1" customHeight="1" x14ac:dyDescent="0.25">
      <c r="B1667" s="494" t="s">
        <v>314</v>
      </c>
      <c r="C1667" s="369" t="s">
        <v>970</v>
      </c>
      <c r="D1667" s="369">
        <v>20261</v>
      </c>
      <c r="E1667" s="373" t="s">
        <v>302</v>
      </c>
      <c r="F1667" s="370" t="s">
        <v>291</v>
      </c>
      <c r="G1667" s="373" t="s">
        <v>295</v>
      </c>
      <c r="H1667" s="373">
        <v>1</v>
      </c>
      <c r="I1667" s="373" t="s">
        <v>281</v>
      </c>
      <c r="J1667" s="373" t="s">
        <v>281</v>
      </c>
      <c r="K1667" s="194" t="s">
        <v>668</v>
      </c>
      <c r="L1667" s="364" t="s">
        <v>567</v>
      </c>
      <c r="M1667" s="364" t="s">
        <v>362</v>
      </c>
      <c r="N1667" s="364" t="s">
        <v>318</v>
      </c>
      <c r="O1667" s="373" t="s">
        <v>315</v>
      </c>
      <c r="P1667" s="364">
        <v>4</v>
      </c>
      <c r="Q1667" s="364">
        <v>0</v>
      </c>
      <c r="R1667" s="369">
        <v>4</v>
      </c>
      <c r="S1667" s="364">
        <v>4</v>
      </c>
      <c r="T1667" s="8"/>
      <c r="U1667" s="374">
        <v>40</v>
      </c>
      <c r="V1667" s="370">
        <v>42573866</v>
      </c>
      <c r="W1667" s="373" t="s">
        <v>467</v>
      </c>
      <c r="X1667" s="364" t="s">
        <v>315</v>
      </c>
      <c r="Y1667" s="364"/>
      <c r="Z1667" s="364"/>
      <c r="AA1667" s="364"/>
      <c r="AB1667" s="364" t="s">
        <v>963</v>
      </c>
      <c r="AC1667" s="364"/>
      <c r="AD1667" s="369"/>
      <c r="AE1667" s="370"/>
      <c r="AF1667" s="370"/>
      <c r="AG1667" s="370" t="s">
        <v>559</v>
      </c>
      <c r="AH1667" s="364">
        <v>1</v>
      </c>
      <c r="AI1667" s="364">
        <v>15</v>
      </c>
      <c r="AJ1667" s="364">
        <v>10</v>
      </c>
      <c r="AK1667" s="364">
        <v>18</v>
      </c>
      <c r="AL1667" s="364">
        <v>30</v>
      </c>
      <c r="AM1667" s="22">
        <f t="shared" si="813"/>
        <v>4</v>
      </c>
      <c r="AN1667" s="104">
        <f t="shared" si="807"/>
        <v>0.63194444444444442</v>
      </c>
      <c r="AO1667" s="104">
        <f t="shared" si="808"/>
        <v>0.77083333333333337</v>
      </c>
      <c r="AP1667" s="22" t="str" cm="1">
        <f t="array" ref="AP1667">IF(W1667="","",IF(SUMPRODUCT((W1667=$W$7:$W$2042)*(AH1667=$AH$7:$AH$2042)*(AN1667=$AN$7:$AN$2042)*(AO1667=$AO$7:$AO$2042)*(ROW($W$7:$W$2042)&lt;&gt;ROW(W1667))*((R1667=0)*($R$7:$R$2042&gt;0)+(R1667&gt;0)*($R$7:$R$2042=0)))&gt;0,"SALONES UNIDOS",IF(SUMPRODUCT((W1667=$W$7:$W$2042)*(AH1667=$AH$7:$AH$2042)*((AN1667&lt;$AO$7:$AO$2042)*(AO1667&gt;$AN$7:$AN$2042))*(ROW($W$7:$W$2042)&lt;&gt;ROW(W1667)))&gt;0,"Cruzado","Sin cruce")))</f>
        <v>Sin cruce</v>
      </c>
      <c r="AQ1667" s="104">
        <f t="shared" si="811"/>
        <v>0.63194444444444442</v>
      </c>
      <c r="AR1667" s="104">
        <f t="shared" si="812"/>
        <v>0.77083333333333337</v>
      </c>
      <c r="AS1667" s="22"/>
      <c r="AT1667" s="22"/>
      <c r="AU1667" s="362" t="str" cm="1">
        <f t="array" ref="AU1667">IF(AB1667="","",IF(SUMPRODUCT((AB1667=$AB$1559:$AB$1936)*(AH1667=$AH$1559:$AH$1936)*(AQ1667=$AQ$1559:$AQ$1936)*(AR1667=$AR$1559:$AR$1936)*(ROW($AB$1559:$AB$1936)&lt;&gt;ROW(AB1667))*((R1667=0)*($R$1559:$R$1936&gt;0)+(R1667&gt;0)*($R$1559:$R$1936=0)))&gt;0,"SALONES UNIDOS",IF(SUMPRODUCT((AB1667=$AB$1559:$AB$1936)*(AH1667=$AH$1559:$AH$1936)*((AQ1667&lt;$AR$1559:$AR$1936)*(AR1667&gt;$AQ$1559:$AQ$1936))*(ROW($AB$1559:$AB$1936)&lt;&gt;ROW(AB1667)))&gt;0,"Cruzado","Sin cruce")))</f>
        <v>Sin cruce</v>
      </c>
      <c r="AV1667" s="362" t="str" cm="1">
        <f t="array" ref="AV1667">IF(AD1667="","",IF(SUMPRODUCT((AD1667=$AD$1559:$AD$1936)*(AH1667=$AH$1559:$AH$1936)*(AS1667=$AS$1559:$AS$1936)*(AT1667=$AT$1559:$AT$1936)*(ROW($AD$1559:$AD$1936)&lt;&gt;ROW(AD1667))*((R1667=0)*($R$1559:$R$1936&gt;0)+(R1667&gt;0)*($R$1559:$R$1936=0)))&gt;0,"SALONES UNIDOS",IF(SUMPRODUCT((AD1667=$AD$1559:$AD$1936)*(AH1667=$AH$1559:$AH$1936)*((AS1667&lt;$AT$1559:$AT$1936)*(AT1667&gt;$AS$1559:$AS$1936))*(ROW($AD$1559:$AD$1936)&lt;&gt;ROW(AD1667)))&gt;0,"Cruzado","Sin cruce")))</f>
        <v/>
      </c>
      <c r="AW1667" s="104" t="str">
        <f t="shared" si="814"/>
        <v>OB1SUNAMPEB</v>
      </c>
      <c r="AX1667" s="104" t="str" cm="1">
        <f t="array" ref="AX1667">IF(AW1667="","",IF(SUMPRODUCT((AW1667=$AW$7:$AW$2042)*(AH1667=$AH$7:$AH$2042)*(AN1667=$AN$7:$AN$2042)*(AO1667=$AO$7:$AO$2042)*(ROW($AW$7:$AW$2042)&lt;&gt;ROW(AW1667))*((R1667=0)*($R$7:$R$2042&gt;0)+(R1667&gt;0)*($R$7:$R$2042=0)))&gt;0,"SALONES UNIDOS",IF(SUMPRODUCT((AW1667=$AW$7:$AW$2042)*(AH1667=$AH$7:$AH$2042)*((AN1667&lt;$AO$7:$AO$2042)*(AO1667&gt;$AN$7:$AN$2042))*(ROW($AW$7:$AW$2042)&lt;&gt;ROW(AW1667)))&gt;0,"Cruzado","Sin cruce")))</f>
        <v>Sin cruce</v>
      </c>
    </row>
    <row r="1668" spans="2:50" ht="19.8" hidden="1" customHeight="1" x14ac:dyDescent="0.25">
      <c r="B1668" s="494" t="s">
        <v>314</v>
      </c>
      <c r="C1668" s="369" t="s">
        <v>970</v>
      </c>
      <c r="D1668" s="369">
        <v>20261</v>
      </c>
      <c r="E1668" s="373" t="s">
        <v>302</v>
      </c>
      <c r="F1668" s="370" t="s">
        <v>291</v>
      </c>
      <c r="G1668" s="373" t="s">
        <v>295</v>
      </c>
      <c r="H1668" s="373">
        <v>1</v>
      </c>
      <c r="I1668" s="373" t="s">
        <v>281</v>
      </c>
      <c r="J1668" s="373" t="s">
        <v>281</v>
      </c>
      <c r="K1668" s="194" t="s">
        <v>669</v>
      </c>
      <c r="L1668" s="364" t="s">
        <v>569</v>
      </c>
      <c r="M1668" s="364" t="s">
        <v>362</v>
      </c>
      <c r="N1668" s="364" t="s">
        <v>318</v>
      </c>
      <c r="O1668" s="373" t="s">
        <v>315</v>
      </c>
      <c r="P1668" s="364">
        <v>3</v>
      </c>
      <c r="Q1668" s="364">
        <v>2</v>
      </c>
      <c r="R1668" s="369">
        <v>5</v>
      </c>
      <c r="S1668" s="364">
        <v>4</v>
      </c>
      <c r="T1668" s="8"/>
      <c r="U1668" s="374">
        <v>40</v>
      </c>
      <c r="V1668" s="370">
        <v>41845220</v>
      </c>
      <c r="W1668" s="373" t="s">
        <v>56</v>
      </c>
      <c r="X1668" s="364" t="s">
        <v>315</v>
      </c>
      <c r="Y1668" s="364"/>
      <c r="Z1668" s="364"/>
      <c r="AA1668" s="364"/>
      <c r="AB1668" s="364" t="s">
        <v>963</v>
      </c>
      <c r="AC1668" s="364"/>
      <c r="AD1668" s="369"/>
      <c r="AE1668" s="370"/>
      <c r="AF1668" s="370"/>
      <c r="AG1668" s="370" t="s">
        <v>319</v>
      </c>
      <c r="AH1668" s="364">
        <v>2</v>
      </c>
      <c r="AI1668" s="364">
        <v>13</v>
      </c>
      <c r="AJ1668" s="364">
        <v>30</v>
      </c>
      <c r="AK1668" s="364">
        <v>17</v>
      </c>
      <c r="AL1668" s="364">
        <v>40</v>
      </c>
      <c r="AM1668" s="22">
        <f t="shared" si="813"/>
        <v>5</v>
      </c>
      <c r="AN1668" s="104">
        <f t="shared" si="807"/>
        <v>0.5625</v>
      </c>
      <c r="AO1668" s="104">
        <f t="shared" si="808"/>
        <v>0.73611111111111116</v>
      </c>
      <c r="AP1668" s="22" t="str" cm="1">
        <f t="array" ref="AP1668">IF(W1668="","",IF(SUMPRODUCT((W1668=$W$7:$W$2042)*(AH1668=$AH$7:$AH$2042)*(AN1668=$AN$7:$AN$2042)*(AO1668=$AO$7:$AO$2042)*(ROW($W$7:$W$2042)&lt;&gt;ROW(W1668))*((R1668=0)*($R$7:$R$2042&gt;0)+(R1668&gt;0)*($R$7:$R$2042=0)))&gt;0,"SALONES UNIDOS",IF(SUMPRODUCT((W1668=$W$7:$W$2042)*(AH1668=$AH$7:$AH$2042)*((AN1668&lt;$AO$7:$AO$2042)*(AO1668&gt;$AN$7:$AN$2042))*(ROW($W$7:$W$2042)&lt;&gt;ROW(W1668)))&gt;0,"Cruzado","Sin cruce")))</f>
        <v>Sin cruce</v>
      </c>
      <c r="AQ1668" s="104">
        <f t="shared" si="811"/>
        <v>0.5625</v>
      </c>
      <c r="AR1668" s="104">
        <f t="shared" si="812"/>
        <v>0.73611111111111116</v>
      </c>
      <c r="AS1668" s="22"/>
      <c r="AT1668" s="22"/>
      <c r="AU1668" s="362" t="str" cm="1">
        <f t="array" ref="AU1668">IF(AB1668="","",IF(SUMPRODUCT((AB1668=$AB$1559:$AB$1936)*(AH1668=$AH$1559:$AH$1936)*(AQ1668=$AQ$1559:$AQ$1936)*(AR1668=$AR$1559:$AR$1936)*(ROW($AB$1559:$AB$1936)&lt;&gt;ROW(AB1668))*((R1668=0)*($R$1559:$R$1936&gt;0)+(R1668&gt;0)*($R$1559:$R$1936=0)))&gt;0,"SALONES UNIDOS",IF(SUMPRODUCT((AB1668=$AB$1559:$AB$1936)*(AH1668=$AH$1559:$AH$1936)*((AQ1668&lt;$AR$1559:$AR$1936)*(AR1668&gt;$AQ$1559:$AQ$1936))*(ROW($AB$1559:$AB$1936)&lt;&gt;ROW(AB1668)))&gt;0,"Cruzado","Sin cruce")))</f>
        <v>Sin cruce</v>
      </c>
      <c r="AV1668" s="362" t="str" cm="1">
        <f t="array" ref="AV1668">IF(AD1668="","",IF(SUMPRODUCT((AD1668=$AD$1559:$AD$1936)*(AH1668=$AH$1559:$AH$1936)*(AS1668=$AS$1559:$AS$1936)*(AT1668=$AT$1559:$AT$1936)*(ROW($AD$1559:$AD$1936)&lt;&gt;ROW(AD1668))*((R1668=0)*($R$1559:$R$1936&gt;0)+(R1668&gt;0)*($R$1559:$R$1936=0)))&gt;0,"SALONES UNIDOS",IF(SUMPRODUCT((AD1668=$AD$1559:$AD$1936)*(AH1668=$AH$1559:$AH$1936)*((AS1668&lt;$AT$1559:$AT$1936)*(AT1668&gt;$AS$1559:$AS$1936))*(ROW($AD$1559:$AD$1936)&lt;&gt;ROW(AD1668)))&gt;0,"Cruzado","Sin cruce")))</f>
        <v/>
      </c>
      <c r="AW1668" s="104" t="str">
        <f t="shared" si="814"/>
        <v>OB1SUNAMPEB</v>
      </c>
      <c r="AX1668" s="104" t="str" cm="1">
        <f t="array" ref="AX1668">IF(AW1668="","",IF(SUMPRODUCT((AW1668=$AW$7:$AW$2042)*(AH1668=$AH$7:$AH$2042)*(AN1668=$AN$7:$AN$2042)*(AO1668=$AO$7:$AO$2042)*(ROW($AW$7:$AW$2042)&lt;&gt;ROW(AW1668))*((R1668=0)*($R$7:$R$2042&gt;0)+(R1668&gt;0)*($R$7:$R$2042=0)))&gt;0,"SALONES UNIDOS",IF(SUMPRODUCT((AW1668=$AW$7:$AW$2042)*(AH1668=$AH$7:$AH$2042)*((AN1668&lt;$AO$7:$AO$2042)*(AO1668&gt;$AN$7:$AN$2042))*(ROW($AW$7:$AW$2042)&lt;&gt;ROW(AW1668)))&gt;0,"Cruzado","Sin cruce")))</f>
        <v>Sin cruce</v>
      </c>
    </row>
    <row r="1669" spans="2:50" ht="19.8" hidden="1" customHeight="1" x14ac:dyDescent="0.25">
      <c r="B1669" s="494" t="s">
        <v>314</v>
      </c>
      <c r="C1669" s="369" t="s">
        <v>970</v>
      </c>
      <c r="D1669" s="369">
        <v>20261</v>
      </c>
      <c r="E1669" s="373" t="s">
        <v>302</v>
      </c>
      <c r="F1669" s="370" t="s">
        <v>291</v>
      </c>
      <c r="G1669" s="373" t="s">
        <v>295</v>
      </c>
      <c r="H1669" s="373">
        <v>1</v>
      </c>
      <c r="I1669" s="373" t="s">
        <v>283</v>
      </c>
      <c r="J1669" s="373" t="s">
        <v>283</v>
      </c>
      <c r="K1669" s="194" t="s">
        <v>660</v>
      </c>
      <c r="L1669" s="364" t="s">
        <v>661</v>
      </c>
      <c r="M1669" s="364" t="s">
        <v>362</v>
      </c>
      <c r="N1669" s="364" t="s">
        <v>318</v>
      </c>
      <c r="O1669" s="373" t="s">
        <v>315</v>
      </c>
      <c r="P1669" s="364">
        <v>4</v>
      </c>
      <c r="Q1669" s="364">
        <v>0</v>
      </c>
      <c r="R1669" s="369">
        <v>4</v>
      </c>
      <c r="S1669" s="364">
        <v>4</v>
      </c>
      <c r="T1669" s="8"/>
      <c r="U1669" s="374">
        <v>40</v>
      </c>
      <c r="V1669" s="370">
        <v>40804375</v>
      </c>
      <c r="W1669" s="373" t="s">
        <v>155</v>
      </c>
      <c r="X1669" s="364" t="s">
        <v>315</v>
      </c>
      <c r="Y1669" s="364"/>
      <c r="Z1669" s="364"/>
      <c r="AA1669" s="364"/>
      <c r="AB1669" s="364" t="s">
        <v>722</v>
      </c>
      <c r="AC1669" s="364"/>
      <c r="AD1669" s="369"/>
      <c r="AE1669" s="370"/>
      <c r="AF1669" s="370"/>
      <c r="AG1669" s="370" t="s">
        <v>559</v>
      </c>
      <c r="AH1669" s="364">
        <v>1</v>
      </c>
      <c r="AI1669" s="364">
        <v>7</v>
      </c>
      <c r="AJ1669" s="364">
        <v>40</v>
      </c>
      <c r="AK1669" s="364">
        <v>11</v>
      </c>
      <c r="AL1669" s="364">
        <v>0</v>
      </c>
      <c r="AM1669" s="22">
        <f t="shared" si="813"/>
        <v>4</v>
      </c>
      <c r="AN1669" s="104">
        <f t="shared" si="807"/>
        <v>0.31944444444444448</v>
      </c>
      <c r="AO1669" s="104">
        <f t="shared" si="808"/>
        <v>0.45833333333333331</v>
      </c>
      <c r="AP1669" s="22" t="str" cm="1">
        <f t="array" ref="AP1669">IF(W1669="","",IF(SUMPRODUCT((W1669=$W$7:$W$2042)*(AH1669=$AH$7:$AH$2042)*(AN1669=$AN$7:$AN$2042)*(AO1669=$AO$7:$AO$2042)*(ROW($W$7:$W$2042)&lt;&gt;ROW(W1669))*((R1669=0)*($R$7:$R$2042&gt;0)+(R1669&gt;0)*($R$7:$R$2042=0)))&gt;0,"SALONES UNIDOS",IF(SUMPRODUCT((W1669=$W$7:$W$2042)*(AH1669=$AH$7:$AH$2042)*((AN1669&lt;$AO$7:$AO$2042)*(AO1669&gt;$AN$7:$AN$2042))*(ROW($W$7:$W$2042)&lt;&gt;ROW(W1669)))&gt;0,"Cruzado","Sin cruce")))</f>
        <v>Sin cruce</v>
      </c>
      <c r="AQ1669" s="104">
        <f t="shared" si="811"/>
        <v>0.31944444444444448</v>
      </c>
      <c r="AR1669" s="104">
        <f t="shared" si="812"/>
        <v>0.45833333333333331</v>
      </c>
      <c r="AS1669" s="22"/>
      <c r="AT1669" s="22"/>
      <c r="AU1669" s="362" t="str" cm="1">
        <f t="array" ref="AU1669">IF(AB1669="","",IF(SUMPRODUCT((AB1669=$AB$1559:$AB$1936)*(AH1669=$AH$1559:$AH$1936)*(AQ1669=$AQ$1559:$AQ$1936)*(AR1669=$AR$1559:$AR$1936)*(ROW($AB$1559:$AB$1936)&lt;&gt;ROW(AB1669))*((R1669=0)*($R$1559:$R$1936&gt;0)+(R1669&gt;0)*($R$1559:$R$1936=0)))&gt;0,"SALONES UNIDOS",IF(SUMPRODUCT((AB1669=$AB$1559:$AB$1936)*(AH1669=$AH$1559:$AH$1936)*((AQ1669&lt;$AR$1559:$AR$1936)*(AR1669&gt;$AQ$1559:$AQ$1936))*(ROW($AB$1559:$AB$1936)&lt;&gt;ROW(AB1669)))&gt;0,"Cruzado","Sin cruce")))</f>
        <v>Sin cruce</v>
      </c>
      <c r="AV1669" s="362" t="str" cm="1">
        <f t="array" ref="AV1669">IF(AD1669="","",IF(SUMPRODUCT((AD1669=$AD$1559:$AD$1936)*(AH1669=$AH$1559:$AH$1936)*(AS1669=$AS$1559:$AS$1936)*(AT1669=$AT$1559:$AT$1936)*(ROW($AD$1559:$AD$1936)&lt;&gt;ROW(AD1669))*((R1669=0)*($R$1559:$R$1936&gt;0)+(R1669&gt;0)*($R$1559:$R$1936=0)))&gt;0,"SALONES UNIDOS",IF(SUMPRODUCT((AD1669=$AD$1559:$AD$1936)*(AH1669=$AH$1559:$AH$1936)*((AS1669&lt;$AT$1559:$AT$1936)*(AT1669&gt;$AS$1559:$AS$1936))*(ROW($AD$1559:$AD$1936)&lt;&gt;ROW(AD1669)))&gt;0,"Cruzado","Sin cruce")))</f>
        <v/>
      </c>
      <c r="AW1669" s="104" t="str">
        <f t="shared" si="814"/>
        <v>OB1SUNAMPEC</v>
      </c>
      <c r="AX1669" s="104" t="str" cm="1">
        <f t="array" ref="AX1669">IF(AW1669="","",IF(SUMPRODUCT((AW1669=$AW$7:$AW$2042)*(AH1669=$AH$7:$AH$2042)*(AN1669=$AN$7:$AN$2042)*(AO1669=$AO$7:$AO$2042)*(ROW($AW$7:$AW$2042)&lt;&gt;ROW(AW1669))*((R1669=0)*($R$7:$R$2042&gt;0)+(R1669&gt;0)*($R$7:$R$2042=0)))&gt;0,"SALONES UNIDOS",IF(SUMPRODUCT((AW1669=$AW$7:$AW$2042)*(AH1669=$AH$7:$AH$2042)*((AN1669&lt;$AO$7:$AO$2042)*(AO1669&gt;$AN$7:$AN$2042))*(ROW($AW$7:$AW$2042)&lt;&gt;ROW(AW1669)))&gt;0,"Cruzado","Sin cruce")))</f>
        <v>Sin cruce</v>
      </c>
    </row>
    <row r="1670" spans="2:50" ht="19.8" hidden="1" customHeight="1" x14ac:dyDescent="0.25">
      <c r="B1670" s="494" t="s">
        <v>314</v>
      </c>
      <c r="C1670" s="369" t="s">
        <v>970</v>
      </c>
      <c r="D1670" s="369">
        <v>20261</v>
      </c>
      <c r="E1670" s="373" t="s">
        <v>302</v>
      </c>
      <c r="F1670" s="370" t="s">
        <v>291</v>
      </c>
      <c r="G1670" s="373" t="s">
        <v>295</v>
      </c>
      <c r="H1670" s="373">
        <v>1</v>
      </c>
      <c r="I1670" s="373" t="s">
        <v>283</v>
      </c>
      <c r="J1670" s="373" t="s">
        <v>283</v>
      </c>
      <c r="K1670" s="194" t="s">
        <v>663</v>
      </c>
      <c r="L1670" s="364" t="s">
        <v>562</v>
      </c>
      <c r="M1670" s="364" t="s">
        <v>362</v>
      </c>
      <c r="N1670" s="364" t="s">
        <v>318</v>
      </c>
      <c r="O1670" s="373" t="s">
        <v>315</v>
      </c>
      <c r="P1670" s="364">
        <v>4</v>
      </c>
      <c r="Q1670" s="364">
        <v>0</v>
      </c>
      <c r="R1670" s="369">
        <v>4</v>
      </c>
      <c r="S1670" s="364">
        <v>4</v>
      </c>
      <c r="T1670" s="8"/>
      <c r="U1670" s="374">
        <v>40</v>
      </c>
      <c r="V1670" s="370">
        <v>40364065</v>
      </c>
      <c r="W1670" s="373" t="s">
        <v>5</v>
      </c>
      <c r="X1670" s="364" t="s">
        <v>315</v>
      </c>
      <c r="Y1670" s="364"/>
      <c r="Z1670" s="364"/>
      <c r="AA1670" s="364"/>
      <c r="AB1670" s="364" t="s">
        <v>722</v>
      </c>
      <c r="AC1670" s="364"/>
      <c r="AD1670" s="369"/>
      <c r="AE1670" s="370"/>
      <c r="AF1670" s="370"/>
      <c r="AG1670" s="370" t="s">
        <v>559</v>
      </c>
      <c r="AH1670" s="364">
        <v>4</v>
      </c>
      <c r="AI1670" s="364">
        <v>7</v>
      </c>
      <c r="AJ1670" s="364">
        <v>40</v>
      </c>
      <c r="AK1670" s="364">
        <v>11</v>
      </c>
      <c r="AL1670" s="364">
        <v>0</v>
      </c>
      <c r="AM1670" s="22">
        <f t="shared" si="813"/>
        <v>4</v>
      </c>
      <c r="AN1670" s="104">
        <f t="shared" si="807"/>
        <v>0.31944444444444448</v>
      </c>
      <c r="AO1670" s="104">
        <f t="shared" si="808"/>
        <v>0.45833333333333331</v>
      </c>
      <c r="AP1670" s="22" t="str" cm="1">
        <f t="array" ref="AP1670">IF(W1670="","",IF(SUMPRODUCT((W1670=$W$7:$W$2042)*(AH1670=$AH$7:$AH$2042)*(AN1670=$AN$7:$AN$2042)*(AO1670=$AO$7:$AO$2042)*(ROW($W$7:$W$2042)&lt;&gt;ROW(W1670))*((R1670=0)*($R$7:$R$2042&gt;0)+(R1670&gt;0)*($R$7:$R$2042=0)))&gt;0,"SALONES UNIDOS",IF(SUMPRODUCT((W1670=$W$7:$W$2042)*(AH1670=$AH$7:$AH$2042)*((AN1670&lt;$AO$7:$AO$2042)*(AO1670&gt;$AN$7:$AN$2042))*(ROW($W$7:$W$2042)&lt;&gt;ROW(W1670)))&gt;0,"Cruzado","Sin cruce")))</f>
        <v>Sin cruce</v>
      </c>
      <c r="AQ1670" s="104">
        <f t="shared" si="811"/>
        <v>0.31944444444444448</v>
      </c>
      <c r="AR1670" s="104">
        <f t="shared" si="812"/>
        <v>0.45833333333333331</v>
      </c>
      <c r="AS1670" s="22"/>
      <c r="AT1670" s="22"/>
      <c r="AU1670" s="362" t="str" cm="1">
        <f t="array" ref="AU1670">IF(AB1670="","",IF(SUMPRODUCT((AB1670=$AB$1559:$AB$1936)*(AH1670=$AH$1559:$AH$1936)*(AQ1670=$AQ$1559:$AQ$1936)*(AR1670=$AR$1559:$AR$1936)*(ROW($AB$1559:$AB$1936)&lt;&gt;ROW(AB1670))*((R1670=0)*($R$1559:$R$1936&gt;0)+(R1670&gt;0)*($R$1559:$R$1936=0)))&gt;0,"SALONES UNIDOS",IF(SUMPRODUCT((AB1670=$AB$1559:$AB$1936)*(AH1670=$AH$1559:$AH$1936)*((AQ1670&lt;$AR$1559:$AR$1936)*(AR1670&gt;$AQ$1559:$AQ$1936))*(ROW($AB$1559:$AB$1936)&lt;&gt;ROW(AB1670)))&gt;0,"Cruzado","Sin cruce")))</f>
        <v>Sin cruce</v>
      </c>
      <c r="AV1670" s="362" t="str" cm="1">
        <f t="array" ref="AV1670">IF(AD1670="","",IF(SUMPRODUCT((AD1670=$AD$1559:$AD$1936)*(AH1670=$AH$1559:$AH$1936)*(AS1670=$AS$1559:$AS$1936)*(AT1670=$AT$1559:$AT$1936)*(ROW($AD$1559:$AD$1936)&lt;&gt;ROW(AD1670))*((R1670=0)*($R$1559:$R$1936&gt;0)+(R1670&gt;0)*($R$1559:$R$1936=0)))&gt;0,"SALONES UNIDOS",IF(SUMPRODUCT((AD1670=$AD$1559:$AD$1936)*(AH1670=$AH$1559:$AH$1936)*((AS1670&lt;$AT$1559:$AT$1936)*(AT1670&gt;$AS$1559:$AS$1936))*(ROW($AD$1559:$AD$1936)&lt;&gt;ROW(AD1670)))&gt;0,"Cruzado","Sin cruce")))</f>
        <v/>
      </c>
      <c r="AW1670" s="104" t="str">
        <f t="shared" si="814"/>
        <v>OB1SUNAMPEC</v>
      </c>
      <c r="AX1670" s="104" t="str" cm="1">
        <f t="array" ref="AX1670">IF(AW1670="","",IF(SUMPRODUCT((AW1670=$AW$7:$AW$2042)*(AH1670=$AH$7:$AH$2042)*(AN1670=$AN$7:$AN$2042)*(AO1670=$AO$7:$AO$2042)*(ROW($AW$7:$AW$2042)&lt;&gt;ROW(AW1670))*((R1670=0)*($R$7:$R$2042&gt;0)+(R1670&gt;0)*($R$7:$R$2042=0)))&gt;0,"SALONES UNIDOS",IF(SUMPRODUCT((AW1670=$AW$7:$AW$2042)*(AH1670=$AH$7:$AH$2042)*((AN1670&lt;$AO$7:$AO$2042)*(AO1670&gt;$AN$7:$AN$2042))*(ROW($AW$7:$AW$2042)&lt;&gt;ROW(AW1670)))&gt;0,"Cruzado","Sin cruce")))</f>
        <v>Sin cruce</v>
      </c>
    </row>
    <row r="1671" spans="2:50" ht="19.8" hidden="1" customHeight="1" x14ac:dyDescent="0.25">
      <c r="B1671" s="494" t="s">
        <v>314</v>
      </c>
      <c r="C1671" s="369" t="s">
        <v>970</v>
      </c>
      <c r="D1671" s="369">
        <v>20261</v>
      </c>
      <c r="E1671" s="373" t="s">
        <v>302</v>
      </c>
      <c r="F1671" s="370" t="s">
        <v>291</v>
      </c>
      <c r="G1671" s="373" t="s">
        <v>295</v>
      </c>
      <c r="H1671" s="373">
        <v>1</v>
      </c>
      <c r="I1671" s="373" t="s">
        <v>283</v>
      </c>
      <c r="J1671" s="373" t="s">
        <v>283</v>
      </c>
      <c r="K1671" s="194" t="s">
        <v>664</v>
      </c>
      <c r="L1671" s="364" t="s">
        <v>665</v>
      </c>
      <c r="M1671" s="364" t="s">
        <v>324</v>
      </c>
      <c r="N1671" s="364" t="s">
        <v>318</v>
      </c>
      <c r="O1671" s="373" t="s">
        <v>315</v>
      </c>
      <c r="P1671" s="364">
        <v>3</v>
      </c>
      <c r="Q1671" s="364">
        <v>2</v>
      </c>
      <c r="R1671" s="369">
        <v>5</v>
      </c>
      <c r="S1671" s="364">
        <v>4</v>
      </c>
      <c r="T1671" s="8"/>
      <c r="U1671" s="374">
        <v>40</v>
      </c>
      <c r="V1671" s="370">
        <v>45077896</v>
      </c>
      <c r="W1671" s="373" t="s">
        <v>137</v>
      </c>
      <c r="X1671" s="364" t="s">
        <v>315</v>
      </c>
      <c r="Y1671" s="364"/>
      <c r="Z1671" s="364"/>
      <c r="AA1671" s="364"/>
      <c r="AB1671" s="364" t="s">
        <v>722</v>
      </c>
      <c r="AC1671" s="364"/>
      <c r="AD1671" s="369"/>
      <c r="AE1671" s="370"/>
      <c r="AF1671" s="370"/>
      <c r="AG1671" s="370" t="s">
        <v>319</v>
      </c>
      <c r="AH1671" s="364">
        <v>3</v>
      </c>
      <c r="AI1671" s="364">
        <v>8</v>
      </c>
      <c r="AJ1671" s="364">
        <v>30</v>
      </c>
      <c r="AK1671" s="364">
        <v>12</v>
      </c>
      <c r="AL1671" s="364">
        <v>40</v>
      </c>
      <c r="AM1671" s="22">
        <f t="shared" si="813"/>
        <v>5</v>
      </c>
      <c r="AN1671" s="104">
        <f t="shared" si="807"/>
        <v>0.35416666666666663</v>
      </c>
      <c r="AO1671" s="104">
        <f t="shared" si="808"/>
        <v>0.52777777777777779</v>
      </c>
      <c r="AP1671" s="22" t="str" cm="1">
        <f t="array" ref="AP1671">IF(W1671="","",IF(SUMPRODUCT((W1671=$W$7:$W$2042)*(AH1671=$AH$7:$AH$2042)*(AN1671=$AN$7:$AN$2042)*(AO1671=$AO$7:$AO$2042)*(ROW($W$7:$W$2042)&lt;&gt;ROW(W1671))*((R1671=0)*($R$7:$R$2042&gt;0)+(R1671&gt;0)*($R$7:$R$2042=0)))&gt;0,"SALONES UNIDOS",IF(SUMPRODUCT((W1671=$W$7:$W$2042)*(AH1671=$AH$7:$AH$2042)*((AN1671&lt;$AO$7:$AO$2042)*(AO1671&gt;$AN$7:$AN$2042))*(ROW($W$7:$W$2042)&lt;&gt;ROW(W1671)))&gt;0,"Cruzado","Sin cruce")))</f>
        <v>Sin cruce</v>
      </c>
      <c r="AQ1671" s="104">
        <f t="shared" si="811"/>
        <v>0.35416666666666663</v>
      </c>
      <c r="AR1671" s="104">
        <f t="shared" si="812"/>
        <v>0.52777777777777779</v>
      </c>
      <c r="AS1671" s="22"/>
      <c r="AT1671" s="22"/>
      <c r="AU1671" s="362" t="str" cm="1">
        <f t="array" ref="AU1671">IF(AB1671="","",IF(SUMPRODUCT((AB1671=$AB$1559:$AB$1936)*(AH1671=$AH$1559:$AH$1936)*(AQ1671=$AQ$1559:$AQ$1936)*(AR1671=$AR$1559:$AR$1936)*(ROW($AB$1559:$AB$1936)&lt;&gt;ROW(AB1671))*((R1671=0)*($R$1559:$R$1936&gt;0)+(R1671&gt;0)*($R$1559:$R$1936=0)))&gt;0,"SALONES UNIDOS",IF(SUMPRODUCT((AB1671=$AB$1559:$AB$1936)*(AH1671=$AH$1559:$AH$1936)*((AQ1671&lt;$AR$1559:$AR$1936)*(AR1671&gt;$AQ$1559:$AQ$1936))*(ROW($AB$1559:$AB$1936)&lt;&gt;ROW(AB1671)))&gt;0,"Cruzado","Sin cruce")))</f>
        <v>Sin cruce</v>
      </c>
      <c r="AV1671" s="362" t="str" cm="1">
        <f t="array" ref="AV1671">IF(AD1671="","",IF(SUMPRODUCT((AD1671=$AD$1559:$AD$1936)*(AH1671=$AH$1559:$AH$1936)*(AS1671=$AS$1559:$AS$1936)*(AT1671=$AT$1559:$AT$1936)*(ROW($AD$1559:$AD$1936)&lt;&gt;ROW(AD1671))*((R1671=0)*($R$1559:$R$1936&gt;0)+(R1671&gt;0)*($R$1559:$R$1936=0)))&gt;0,"SALONES UNIDOS",IF(SUMPRODUCT((AD1671=$AD$1559:$AD$1936)*(AH1671=$AH$1559:$AH$1936)*((AS1671&lt;$AT$1559:$AT$1936)*(AT1671&gt;$AS$1559:$AS$1936))*(ROW($AD$1559:$AD$1936)&lt;&gt;ROW(AD1671)))&gt;0,"Cruzado","Sin cruce")))</f>
        <v/>
      </c>
      <c r="AW1671" s="104" t="str">
        <f t="shared" si="814"/>
        <v>OB1SUNAMPEC</v>
      </c>
      <c r="AX1671" s="104" t="str" cm="1">
        <f t="array" ref="AX1671">IF(AW1671="","",IF(SUMPRODUCT((AW1671=$AW$7:$AW$2042)*(AH1671=$AH$7:$AH$2042)*(AN1671=$AN$7:$AN$2042)*(AO1671=$AO$7:$AO$2042)*(ROW($AW$7:$AW$2042)&lt;&gt;ROW(AW1671))*((R1671=0)*($R$7:$R$2042&gt;0)+(R1671&gt;0)*($R$7:$R$2042=0)))&gt;0,"SALONES UNIDOS",IF(SUMPRODUCT((AW1671=$AW$7:$AW$2042)*(AH1671=$AH$7:$AH$2042)*((AN1671&lt;$AO$7:$AO$2042)*(AO1671&gt;$AN$7:$AN$2042))*(ROW($AW$7:$AW$2042)&lt;&gt;ROW(AW1671)))&gt;0,"Cruzado","Sin cruce")))</f>
        <v>Sin cruce</v>
      </c>
    </row>
    <row r="1672" spans="2:50" ht="19.8" hidden="1" customHeight="1" x14ac:dyDescent="0.25">
      <c r="B1672" s="494" t="s">
        <v>314</v>
      </c>
      <c r="C1672" s="369" t="s">
        <v>970</v>
      </c>
      <c r="D1672" s="369">
        <v>20261</v>
      </c>
      <c r="E1672" s="373" t="s">
        <v>302</v>
      </c>
      <c r="F1672" s="370" t="s">
        <v>291</v>
      </c>
      <c r="G1672" s="373" t="s">
        <v>295</v>
      </c>
      <c r="H1672" s="373">
        <v>1</v>
      </c>
      <c r="I1672" s="373" t="s">
        <v>283</v>
      </c>
      <c r="J1672" s="373" t="s">
        <v>283</v>
      </c>
      <c r="K1672" s="194" t="s">
        <v>666</v>
      </c>
      <c r="L1672" s="364" t="s">
        <v>667</v>
      </c>
      <c r="M1672" s="364" t="s">
        <v>362</v>
      </c>
      <c r="N1672" s="364" t="s">
        <v>318</v>
      </c>
      <c r="O1672" s="373" t="s">
        <v>315</v>
      </c>
      <c r="P1672" s="364">
        <v>3</v>
      </c>
      <c r="Q1672" s="364">
        <v>2</v>
      </c>
      <c r="R1672" s="369">
        <v>5</v>
      </c>
      <c r="S1672" s="364">
        <v>4</v>
      </c>
      <c r="T1672" s="8"/>
      <c r="U1672" s="374">
        <v>40</v>
      </c>
      <c r="V1672" s="370">
        <v>40965725</v>
      </c>
      <c r="W1672" s="373" t="s">
        <v>72</v>
      </c>
      <c r="X1672" s="364" t="s">
        <v>315</v>
      </c>
      <c r="Y1672" s="364"/>
      <c r="Z1672" s="364"/>
      <c r="AA1672" s="364"/>
      <c r="AB1672" s="364" t="s">
        <v>722</v>
      </c>
      <c r="AC1672" s="364"/>
      <c r="AD1672" s="369"/>
      <c r="AE1672" s="370"/>
      <c r="AF1672" s="370"/>
      <c r="AG1672" s="370" t="s">
        <v>319</v>
      </c>
      <c r="AH1672" s="364">
        <v>2</v>
      </c>
      <c r="AI1672" s="364">
        <v>7</v>
      </c>
      <c r="AJ1672" s="364">
        <v>40</v>
      </c>
      <c r="AK1672" s="364">
        <v>11</v>
      </c>
      <c r="AL1672" s="364">
        <v>50</v>
      </c>
      <c r="AM1672" s="22">
        <f t="shared" si="813"/>
        <v>5</v>
      </c>
      <c r="AN1672" s="104">
        <f t="shared" si="807"/>
        <v>0.31944444444444448</v>
      </c>
      <c r="AO1672" s="104">
        <f t="shared" si="808"/>
        <v>0.49305555555555552</v>
      </c>
      <c r="AP1672" s="22" t="str" cm="1">
        <f t="array" ref="AP1672">IF(W1672="","",IF(SUMPRODUCT((W1672=$W$7:$W$2042)*(AH1672=$AH$7:$AH$2042)*(AN1672=$AN$7:$AN$2042)*(AO1672=$AO$7:$AO$2042)*(ROW($W$7:$W$2042)&lt;&gt;ROW(W1672))*((R1672=0)*($R$7:$R$2042&gt;0)+(R1672&gt;0)*($R$7:$R$2042=0)))&gt;0,"SALONES UNIDOS",IF(SUMPRODUCT((W1672=$W$7:$W$2042)*(AH1672=$AH$7:$AH$2042)*((AN1672&lt;$AO$7:$AO$2042)*(AO1672&gt;$AN$7:$AN$2042))*(ROW($W$7:$W$2042)&lt;&gt;ROW(W1672)))&gt;0,"Cruzado","Sin cruce")))</f>
        <v>Sin cruce</v>
      </c>
      <c r="AQ1672" s="104">
        <f t="shared" si="811"/>
        <v>0.31944444444444448</v>
      </c>
      <c r="AR1672" s="104">
        <f t="shared" si="812"/>
        <v>0.49305555555555552</v>
      </c>
      <c r="AS1672" s="22"/>
      <c r="AT1672" s="22"/>
      <c r="AU1672" s="362" t="str" cm="1">
        <f t="array" ref="AU1672">IF(AB1672="","",IF(SUMPRODUCT((AB1672=$AB$1559:$AB$1936)*(AH1672=$AH$1559:$AH$1936)*(AQ1672=$AQ$1559:$AQ$1936)*(AR1672=$AR$1559:$AR$1936)*(ROW($AB$1559:$AB$1936)&lt;&gt;ROW(AB1672))*((R1672=0)*($R$1559:$R$1936&gt;0)+(R1672&gt;0)*($R$1559:$R$1936=0)))&gt;0,"SALONES UNIDOS",IF(SUMPRODUCT((AB1672=$AB$1559:$AB$1936)*(AH1672=$AH$1559:$AH$1936)*((AQ1672&lt;$AR$1559:$AR$1936)*(AR1672&gt;$AQ$1559:$AQ$1936))*(ROW($AB$1559:$AB$1936)&lt;&gt;ROW(AB1672)))&gt;0,"Cruzado","Sin cruce")))</f>
        <v>Sin cruce</v>
      </c>
      <c r="AV1672" s="362" t="str" cm="1">
        <f t="array" ref="AV1672">IF(AD1672="","",IF(SUMPRODUCT((AD1672=$AD$1559:$AD$1936)*(AH1672=$AH$1559:$AH$1936)*(AS1672=$AS$1559:$AS$1936)*(AT1672=$AT$1559:$AT$1936)*(ROW($AD$1559:$AD$1936)&lt;&gt;ROW(AD1672))*((R1672=0)*($R$1559:$R$1936&gt;0)+(R1672&gt;0)*($R$1559:$R$1936=0)))&gt;0,"SALONES UNIDOS",IF(SUMPRODUCT((AD1672=$AD$1559:$AD$1936)*(AH1672=$AH$1559:$AH$1936)*((AS1672&lt;$AT$1559:$AT$1936)*(AT1672&gt;$AS$1559:$AS$1936))*(ROW($AD$1559:$AD$1936)&lt;&gt;ROW(AD1672)))&gt;0,"Cruzado","Sin cruce")))</f>
        <v/>
      </c>
      <c r="AW1672" s="104" t="str">
        <f t="shared" si="814"/>
        <v>OB1SUNAMPEC</v>
      </c>
      <c r="AX1672" s="104" t="str" cm="1">
        <f t="array" ref="AX1672">IF(AW1672="","",IF(SUMPRODUCT((AW1672=$AW$7:$AW$2042)*(AH1672=$AH$7:$AH$2042)*(AN1672=$AN$7:$AN$2042)*(AO1672=$AO$7:$AO$2042)*(ROW($AW$7:$AW$2042)&lt;&gt;ROW(AW1672))*((R1672=0)*($R$7:$R$2042&gt;0)+(R1672&gt;0)*($R$7:$R$2042=0)))&gt;0,"SALONES UNIDOS",IF(SUMPRODUCT((AW1672=$AW$7:$AW$2042)*(AH1672=$AH$7:$AH$2042)*((AN1672&lt;$AO$7:$AO$2042)*(AO1672&gt;$AN$7:$AN$2042))*(ROW($AW$7:$AW$2042)&lt;&gt;ROW(AW1672)))&gt;0,"Cruzado","Sin cruce")))</f>
        <v>Sin cruce</v>
      </c>
    </row>
    <row r="1673" spans="2:50" ht="19.8" hidden="1" customHeight="1" x14ac:dyDescent="0.25">
      <c r="B1673" s="494" t="s">
        <v>314</v>
      </c>
      <c r="C1673" s="369" t="s">
        <v>970</v>
      </c>
      <c r="D1673" s="369">
        <v>20261</v>
      </c>
      <c r="E1673" s="373" t="s">
        <v>302</v>
      </c>
      <c r="F1673" s="370" t="s">
        <v>291</v>
      </c>
      <c r="G1673" s="373" t="s">
        <v>295</v>
      </c>
      <c r="H1673" s="373">
        <v>1</v>
      </c>
      <c r="I1673" s="373" t="s">
        <v>283</v>
      </c>
      <c r="J1673" s="373" t="s">
        <v>283</v>
      </c>
      <c r="K1673" s="194" t="s">
        <v>668</v>
      </c>
      <c r="L1673" s="364" t="s">
        <v>567</v>
      </c>
      <c r="M1673" s="364" t="s">
        <v>362</v>
      </c>
      <c r="N1673" s="364" t="s">
        <v>318</v>
      </c>
      <c r="O1673" s="373" t="s">
        <v>315</v>
      </c>
      <c r="P1673" s="364">
        <v>4</v>
      </c>
      <c r="Q1673" s="364">
        <v>0</v>
      </c>
      <c r="R1673" s="369">
        <v>4</v>
      </c>
      <c r="S1673" s="364">
        <v>4</v>
      </c>
      <c r="T1673" s="8"/>
      <c r="U1673" s="374">
        <v>40</v>
      </c>
      <c r="V1673" s="370">
        <v>40385643</v>
      </c>
      <c r="W1673" s="373" t="s">
        <v>19</v>
      </c>
      <c r="X1673" s="364" t="s">
        <v>315</v>
      </c>
      <c r="Y1673" s="364"/>
      <c r="Z1673" s="364"/>
      <c r="AA1673" s="364"/>
      <c r="AB1673" s="364" t="s">
        <v>722</v>
      </c>
      <c r="AC1673" s="364"/>
      <c r="AD1673" s="369"/>
      <c r="AE1673" s="370"/>
      <c r="AF1673" s="370"/>
      <c r="AG1673" s="370" t="s">
        <v>559</v>
      </c>
      <c r="AH1673" s="364">
        <v>1</v>
      </c>
      <c r="AI1673" s="364">
        <v>12</v>
      </c>
      <c r="AJ1673" s="364">
        <v>40</v>
      </c>
      <c r="AK1673" s="364">
        <v>16</v>
      </c>
      <c r="AL1673" s="364">
        <v>0</v>
      </c>
      <c r="AM1673" s="22">
        <f t="shared" si="813"/>
        <v>4</v>
      </c>
      <c r="AN1673" s="104">
        <f t="shared" si="807"/>
        <v>0.52777777777777779</v>
      </c>
      <c r="AO1673" s="104">
        <f t="shared" si="808"/>
        <v>0.66666666666666663</v>
      </c>
      <c r="AP1673" s="22" t="str" cm="1">
        <f t="array" ref="AP1673">IF(W1673="","",IF(SUMPRODUCT((W1673=$W$7:$W$2042)*(AH1673=$AH$7:$AH$2042)*(AN1673=$AN$7:$AN$2042)*(AO1673=$AO$7:$AO$2042)*(ROW($W$7:$W$2042)&lt;&gt;ROW(W1673))*((R1673=0)*($R$7:$R$2042&gt;0)+(R1673&gt;0)*($R$7:$R$2042=0)))&gt;0,"SALONES UNIDOS",IF(SUMPRODUCT((W1673=$W$7:$W$2042)*(AH1673=$AH$7:$AH$2042)*((AN1673&lt;$AO$7:$AO$2042)*(AO1673&gt;$AN$7:$AN$2042))*(ROW($W$7:$W$2042)&lt;&gt;ROW(W1673)))&gt;0,"Cruzado","Sin cruce")))</f>
        <v>Sin cruce</v>
      </c>
      <c r="AQ1673" s="104">
        <f t="shared" si="811"/>
        <v>0.52777777777777779</v>
      </c>
      <c r="AR1673" s="104">
        <f t="shared" si="812"/>
        <v>0.66666666666666663</v>
      </c>
      <c r="AS1673" s="22"/>
      <c r="AT1673" s="22"/>
      <c r="AU1673" s="362" t="str" cm="1">
        <f t="array" ref="AU1673">IF(AB1673="","",IF(SUMPRODUCT((AB1673=$AB$1559:$AB$1936)*(AH1673=$AH$1559:$AH$1936)*(AQ1673=$AQ$1559:$AQ$1936)*(AR1673=$AR$1559:$AR$1936)*(ROW($AB$1559:$AB$1936)&lt;&gt;ROW(AB1673))*((R1673=0)*($R$1559:$R$1936&gt;0)+(R1673&gt;0)*($R$1559:$R$1936=0)))&gt;0,"SALONES UNIDOS",IF(SUMPRODUCT((AB1673=$AB$1559:$AB$1936)*(AH1673=$AH$1559:$AH$1936)*((AQ1673&lt;$AR$1559:$AR$1936)*(AR1673&gt;$AQ$1559:$AQ$1936))*(ROW($AB$1559:$AB$1936)&lt;&gt;ROW(AB1673)))&gt;0,"Cruzado","Sin cruce")))</f>
        <v>Sin cruce</v>
      </c>
      <c r="AV1673" s="362" t="str" cm="1">
        <f t="array" ref="AV1673">IF(AD1673="","",IF(SUMPRODUCT((AD1673=$AD$1559:$AD$1936)*(AH1673=$AH$1559:$AH$1936)*(AS1673=$AS$1559:$AS$1936)*(AT1673=$AT$1559:$AT$1936)*(ROW($AD$1559:$AD$1936)&lt;&gt;ROW(AD1673))*((R1673=0)*($R$1559:$R$1936&gt;0)+(R1673&gt;0)*($R$1559:$R$1936=0)))&gt;0,"SALONES UNIDOS",IF(SUMPRODUCT((AD1673=$AD$1559:$AD$1936)*(AH1673=$AH$1559:$AH$1936)*((AS1673&lt;$AT$1559:$AT$1936)*(AT1673&gt;$AS$1559:$AS$1936))*(ROW($AD$1559:$AD$1936)&lt;&gt;ROW(AD1673)))&gt;0,"Cruzado","Sin cruce")))</f>
        <v/>
      </c>
      <c r="AW1673" s="104" t="str">
        <f t="shared" si="814"/>
        <v>OB1SUNAMPEC</v>
      </c>
      <c r="AX1673" s="104" t="str" cm="1">
        <f t="array" ref="AX1673">IF(AW1673="","",IF(SUMPRODUCT((AW1673=$AW$7:$AW$2042)*(AH1673=$AH$7:$AH$2042)*(AN1673=$AN$7:$AN$2042)*(AO1673=$AO$7:$AO$2042)*(ROW($AW$7:$AW$2042)&lt;&gt;ROW(AW1673))*((R1673=0)*($R$7:$R$2042&gt;0)+(R1673&gt;0)*($R$7:$R$2042=0)))&gt;0,"SALONES UNIDOS",IF(SUMPRODUCT((AW1673=$AW$7:$AW$2042)*(AH1673=$AH$7:$AH$2042)*((AN1673&lt;$AO$7:$AO$2042)*(AO1673&gt;$AN$7:$AN$2042))*(ROW($AW$7:$AW$2042)&lt;&gt;ROW(AW1673)))&gt;0,"Cruzado","Sin cruce")))</f>
        <v>Sin cruce</v>
      </c>
    </row>
    <row r="1674" spans="2:50" ht="19.8" hidden="1" customHeight="1" x14ac:dyDescent="0.25">
      <c r="B1674" s="494" t="s">
        <v>314</v>
      </c>
      <c r="C1674" s="369" t="s">
        <v>970</v>
      </c>
      <c r="D1674" s="369">
        <v>20261</v>
      </c>
      <c r="E1674" s="373" t="s">
        <v>302</v>
      </c>
      <c r="F1674" s="370" t="s">
        <v>291</v>
      </c>
      <c r="G1674" s="373" t="s">
        <v>295</v>
      </c>
      <c r="H1674" s="373">
        <v>1</v>
      </c>
      <c r="I1674" s="373" t="s">
        <v>283</v>
      </c>
      <c r="J1674" s="373" t="s">
        <v>283</v>
      </c>
      <c r="K1674" s="194" t="s">
        <v>669</v>
      </c>
      <c r="L1674" s="364" t="s">
        <v>569</v>
      </c>
      <c r="M1674" s="364" t="s">
        <v>362</v>
      </c>
      <c r="N1674" s="364" t="s">
        <v>318</v>
      </c>
      <c r="O1674" s="373" t="s">
        <v>315</v>
      </c>
      <c r="P1674" s="364">
        <v>3</v>
      </c>
      <c r="Q1674" s="364">
        <v>2</v>
      </c>
      <c r="R1674" s="369">
        <v>5</v>
      </c>
      <c r="S1674" s="364">
        <v>4</v>
      </c>
      <c r="T1674" s="8"/>
      <c r="U1674" s="374">
        <v>40</v>
      </c>
      <c r="V1674" s="370">
        <v>41335984</v>
      </c>
      <c r="W1674" s="373" t="s">
        <v>520</v>
      </c>
      <c r="X1674" s="364" t="s">
        <v>315</v>
      </c>
      <c r="Y1674" s="364"/>
      <c r="Z1674" s="364"/>
      <c r="AA1674" s="364"/>
      <c r="AB1674" s="364" t="s">
        <v>722</v>
      </c>
      <c r="AC1674" s="364"/>
      <c r="AD1674" s="369"/>
      <c r="AE1674" s="370"/>
      <c r="AF1674" s="370"/>
      <c r="AG1674" s="370" t="s">
        <v>319</v>
      </c>
      <c r="AH1674" s="364">
        <v>6</v>
      </c>
      <c r="AI1674" s="364">
        <v>8</v>
      </c>
      <c r="AJ1674" s="364">
        <v>30</v>
      </c>
      <c r="AK1674" s="364">
        <v>12</v>
      </c>
      <c r="AL1674" s="364">
        <v>40</v>
      </c>
      <c r="AM1674" s="22">
        <f t="shared" si="813"/>
        <v>5</v>
      </c>
      <c r="AN1674" s="104">
        <f t="shared" si="807"/>
        <v>0.35416666666666663</v>
      </c>
      <c r="AO1674" s="104">
        <f t="shared" si="808"/>
        <v>0.52777777777777779</v>
      </c>
      <c r="AP1674" s="22" t="str" cm="1">
        <f t="array" ref="AP1674">IF(W1674="","",IF(SUMPRODUCT((W1674=$W$7:$W$2042)*(AH1674=$AH$7:$AH$2042)*(AN1674=$AN$7:$AN$2042)*(AO1674=$AO$7:$AO$2042)*(ROW($W$7:$W$2042)&lt;&gt;ROW(W1674))*((R1674=0)*($R$7:$R$2042&gt;0)+(R1674&gt;0)*($R$7:$R$2042=0)))&gt;0,"SALONES UNIDOS",IF(SUMPRODUCT((W1674=$W$7:$W$2042)*(AH1674=$AH$7:$AH$2042)*((AN1674&lt;$AO$7:$AO$2042)*(AO1674&gt;$AN$7:$AN$2042))*(ROW($W$7:$W$2042)&lt;&gt;ROW(W1674)))&gt;0,"Cruzado","Sin cruce")))</f>
        <v>Sin cruce</v>
      </c>
      <c r="AQ1674" s="104">
        <f t="shared" si="811"/>
        <v>0.35416666666666663</v>
      </c>
      <c r="AR1674" s="104">
        <f t="shared" si="812"/>
        <v>0.52777777777777779</v>
      </c>
      <c r="AS1674" s="22"/>
      <c r="AT1674" s="22"/>
      <c r="AU1674" s="362" t="str" cm="1">
        <f t="array" ref="AU1674">IF(AB1674="","",IF(SUMPRODUCT((AB1674=$AB$1559:$AB$1936)*(AH1674=$AH$1559:$AH$1936)*(AQ1674=$AQ$1559:$AQ$1936)*(AR1674=$AR$1559:$AR$1936)*(ROW($AB$1559:$AB$1936)&lt;&gt;ROW(AB1674))*((R1674=0)*($R$1559:$R$1936&gt;0)+(R1674&gt;0)*($R$1559:$R$1936=0)))&gt;0,"SALONES UNIDOS",IF(SUMPRODUCT((AB1674=$AB$1559:$AB$1936)*(AH1674=$AH$1559:$AH$1936)*((AQ1674&lt;$AR$1559:$AR$1936)*(AR1674&gt;$AQ$1559:$AQ$1936))*(ROW($AB$1559:$AB$1936)&lt;&gt;ROW(AB1674)))&gt;0,"Cruzado","Sin cruce")))</f>
        <v>Sin cruce</v>
      </c>
      <c r="AV1674" s="362" t="str" cm="1">
        <f t="array" ref="AV1674">IF(AD1674="","",IF(SUMPRODUCT((AD1674=$AD$1559:$AD$1936)*(AH1674=$AH$1559:$AH$1936)*(AS1674=$AS$1559:$AS$1936)*(AT1674=$AT$1559:$AT$1936)*(ROW($AD$1559:$AD$1936)&lt;&gt;ROW(AD1674))*((R1674=0)*($R$1559:$R$1936&gt;0)+(R1674&gt;0)*($R$1559:$R$1936=0)))&gt;0,"SALONES UNIDOS",IF(SUMPRODUCT((AD1674=$AD$1559:$AD$1936)*(AH1674=$AH$1559:$AH$1936)*((AS1674&lt;$AT$1559:$AT$1936)*(AT1674&gt;$AS$1559:$AS$1936))*(ROW($AD$1559:$AD$1936)&lt;&gt;ROW(AD1674)))&gt;0,"Cruzado","Sin cruce")))</f>
        <v/>
      </c>
      <c r="AW1674" s="104" t="str">
        <f t="shared" si="814"/>
        <v>OB1SUNAMPEC</v>
      </c>
      <c r="AX1674" s="104" t="str" cm="1">
        <f t="array" ref="AX1674">IF(AW1674="","",IF(SUMPRODUCT((AW1674=$AW$7:$AW$2042)*(AH1674=$AH$7:$AH$2042)*(AN1674=$AN$7:$AN$2042)*(AO1674=$AO$7:$AO$2042)*(ROW($AW$7:$AW$2042)&lt;&gt;ROW(AW1674))*((R1674=0)*($R$7:$R$2042&gt;0)+(R1674&gt;0)*($R$7:$R$2042=0)))&gt;0,"SALONES UNIDOS",IF(SUMPRODUCT((AW1674=$AW$7:$AW$2042)*(AH1674=$AH$7:$AH$2042)*((AN1674&lt;$AO$7:$AO$2042)*(AO1674&gt;$AN$7:$AN$2042))*(ROW($AW$7:$AW$2042)&lt;&gt;ROW(AW1674)))&gt;0,"Cruzado","Sin cruce")))</f>
        <v>Sin cruce</v>
      </c>
    </row>
    <row r="1675" spans="2:50" ht="19.8" hidden="1" customHeight="1" x14ac:dyDescent="0.25">
      <c r="B1675" s="494" t="s">
        <v>314</v>
      </c>
      <c r="C1675" s="369" t="s">
        <v>970</v>
      </c>
      <c r="D1675" s="369">
        <v>20261</v>
      </c>
      <c r="E1675" s="373" t="s">
        <v>302</v>
      </c>
      <c r="F1675" s="370" t="s">
        <v>291</v>
      </c>
      <c r="G1675" s="373" t="s">
        <v>295</v>
      </c>
      <c r="H1675" s="373">
        <v>1</v>
      </c>
      <c r="I1675" s="373" t="s">
        <v>286</v>
      </c>
      <c r="J1675" s="373" t="s">
        <v>286</v>
      </c>
      <c r="K1675" s="194" t="s">
        <v>660</v>
      </c>
      <c r="L1675" s="364" t="s">
        <v>661</v>
      </c>
      <c r="M1675" s="364" t="s">
        <v>362</v>
      </c>
      <c r="N1675" s="364" t="s">
        <v>318</v>
      </c>
      <c r="O1675" s="373" t="s">
        <v>315</v>
      </c>
      <c r="P1675" s="364">
        <v>4</v>
      </c>
      <c r="Q1675" s="364">
        <v>0</v>
      </c>
      <c r="R1675" s="369">
        <v>4</v>
      </c>
      <c r="S1675" s="364">
        <v>4</v>
      </c>
      <c r="T1675" s="8"/>
      <c r="U1675" s="374">
        <v>40</v>
      </c>
      <c r="V1675" s="491">
        <v>22249219</v>
      </c>
      <c r="W1675" s="491" t="s">
        <v>1174</v>
      </c>
      <c r="X1675" s="364" t="s">
        <v>315</v>
      </c>
      <c r="Y1675" s="364"/>
      <c r="Z1675" s="364"/>
      <c r="AA1675" s="364"/>
      <c r="AB1675" s="364" t="s">
        <v>878</v>
      </c>
      <c r="AC1675" s="364"/>
      <c r="AD1675" s="369"/>
      <c r="AE1675" s="370"/>
      <c r="AF1675" s="370"/>
      <c r="AG1675" s="370" t="s">
        <v>559</v>
      </c>
      <c r="AH1675" s="364">
        <v>3</v>
      </c>
      <c r="AI1675" s="364">
        <v>9</v>
      </c>
      <c r="AJ1675" s="364">
        <v>20</v>
      </c>
      <c r="AK1675" s="364">
        <v>12</v>
      </c>
      <c r="AL1675" s="364">
        <v>40</v>
      </c>
      <c r="AM1675" s="22">
        <f t="shared" si="813"/>
        <v>4</v>
      </c>
      <c r="AN1675" s="104">
        <f t="shared" si="807"/>
        <v>0.3888888888888889</v>
      </c>
      <c r="AO1675" s="104">
        <f t="shared" si="808"/>
        <v>0.52777777777777779</v>
      </c>
      <c r="AP1675" s="22" t="str" cm="1">
        <f t="array" ref="AP1675">IF(W1675="","",IF(SUMPRODUCT((W1675=$W$7:$W$2042)*(AH1675=$AH$7:$AH$2042)*(AN1675=$AN$7:$AN$2042)*(AO1675=$AO$7:$AO$2042)*(ROW($W$7:$W$2042)&lt;&gt;ROW(W1675))*((R1675=0)*($R$7:$R$2042&gt;0)+(R1675&gt;0)*($R$7:$R$2042=0)))&gt;0,"SALONES UNIDOS",IF(SUMPRODUCT((W1675=$W$7:$W$2042)*(AH1675=$AH$7:$AH$2042)*((AN1675&lt;$AO$7:$AO$2042)*(AO1675&gt;$AN$7:$AN$2042))*(ROW($W$7:$W$2042)&lt;&gt;ROW(W1675)))&gt;0,"Cruzado","Sin cruce")))</f>
        <v>Sin cruce</v>
      </c>
      <c r="AQ1675" s="104">
        <f t="shared" si="811"/>
        <v>0.3888888888888889</v>
      </c>
      <c r="AR1675" s="104">
        <f t="shared" si="812"/>
        <v>0.52777777777777779</v>
      </c>
      <c r="AS1675" s="22"/>
      <c r="AT1675" s="22"/>
      <c r="AU1675" s="362" t="str" cm="1">
        <f t="array" ref="AU1675">IF(AB1675="","",IF(SUMPRODUCT((AB1675=$AB$1559:$AB$1936)*(AH1675=$AH$1559:$AH$1936)*(AQ1675=$AQ$1559:$AQ$1936)*(AR1675=$AR$1559:$AR$1936)*(ROW($AB$1559:$AB$1936)&lt;&gt;ROW(AB1675))*((R1675=0)*($R$1559:$R$1936&gt;0)+(R1675&gt;0)*($R$1559:$R$1936=0)))&gt;0,"SALONES UNIDOS",IF(SUMPRODUCT((AB1675=$AB$1559:$AB$1936)*(AH1675=$AH$1559:$AH$1936)*((AQ1675&lt;$AR$1559:$AR$1936)*(AR1675&gt;$AQ$1559:$AQ$1936))*(ROW($AB$1559:$AB$1936)&lt;&gt;ROW(AB1675)))&gt;0,"Cruzado","Sin cruce")))</f>
        <v>Sin cruce</v>
      </c>
      <c r="AV1675" s="362" t="str" cm="1">
        <f t="array" ref="AV1675">IF(AD1675="","",IF(SUMPRODUCT((AD1675=$AD$1559:$AD$1936)*(AH1675=$AH$1559:$AH$1936)*(AS1675=$AS$1559:$AS$1936)*(AT1675=$AT$1559:$AT$1936)*(ROW($AD$1559:$AD$1936)&lt;&gt;ROW(AD1675))*((R1675=0)*($R$1559:$R$1936&gt;0)+(R1675&gt;0)*($R$1559:$R$1936=0)))&gt;0,"SALONES UNIDOS",IF(SUMPRODUCT((AD1675=$AD$1559:$AD$1936)*(AH1675=$AH$1559:$AH$1936)*((AS1675&lt;$AT$1559:$AT$1936)*(AT1675&gt;$AS$1559:$AS$1936))*(ROW($AD$1559:$AD$1936)&lt;&gt;ROW(AD1675)))&gt;0,"Cruzado","Sin cruce")))</f>
        <v/>
      </c>
      <c r="AW1675" s="104" t="str">
        <f t="shared" si="814"/>
        <v>OB1SUNAMPED</v>
      </c>
      <c r="AX1675" s="104" t="str" cm="1">
        <f t="array" ref="AX1675">IF(AW1675="","",IF(SUMPRODUCT((AW1675=$AW$7:$AW$2042)*(AH1675=$AH$7:$AH$2042)*(AN1675=$AN$7:$AN$2042)*(AO1675=$AO$7:$AO$2042)*(ROW($AW$7:$AW$2042)&lt;&gt;ROW(AW1675))*((R1675=0)*($R$7:$R$2042&gt;0)+(R1675&gt;0)*($R$7:$R$2042=0)))&gt;0,"SALONES UNIDOS",IF(SUMPRODUCT((AW1675=$AW$7:$AW$2042)*(AH1675=$AH$7:$AH$2042)*((AN1675&lt;$AO$7:$AO$2042)*(AO1675&gt;$AN$7:$AN$2042))*(ROW($AW$7:$AW$2042)&lt;&gt;ROW(AW1675)))&gt;0,"Cruzado","Sin cruce")))</f>
        <v>Sin cruce</v>
      </c>
    </row>
    <row r="1676" spans="2:50" ht="19.8" hidden="1" customHeight="1" x14ac:dyDescent="0.25">
      <c r="B1676" s="494" t="s">
        <v>314</v>
      </c>
      <c r="C1676" s="369" t="s">
        <v>970</v>
      </c>
      <c r="D1676" s="369">
        <v>20261</v>
      </c>
      <c r="E1676" s="373" t="s">
        <v>302</v>
      </c>
      <c r="F1676" s="370" t="s">
        <v>291</v>
      </c>
      <c r="G1676" s="373" t="s">
        <v>295</v>
      </c>
      <c r="H1676" s="373">
        <v>1</v>
      </c>
      <c r="I1676" s="373" t="s">
        <v>286</v>
      </c>
      <c r="J1676" s="373" t="s">
        <v>286</v>
      </c>
      <c r="K1676" s="194" t="s">
        <v>663</v>
      </c>
      <c r="L1676" s="364" t="s">
        <v>562</v>
      </c>
      <c r="M1676" s="364" t="s">
        <v>362</v>
      </c>
      <c r="N1676" s="364" t="s">
        <v>318</v>
      </c>
      <c r="O1676" s="373" t="s">
        <v>315</v>
      </c>
      <c r="P1676" s="364">
        <v>4</v>
      </c>
      <c r="Q1676" s="364">
        <v>0</v>
      </c>
      <c r="R1676" s="369">
        <v>4</v>
      </c>
      <c r="S1676" s="364">
        <v>4</v>
      </c>
      <c r="T1676" s="8"/>
      <c r="U1676" s="374">
        <v>40</v>
      </c>
      <c r="V1676" s="370">
        <v>21806934</v>
      </c>
      <c r="W1676" s="373" t="s">
        <v>501</v>
      </c>
      <c r="X1676" s="364" t="s">
        <v>315</v>
      </c>
      <c r="Y1676" s="364"/>
      <c r="Z1676" s="364"/>
      <c r="AA1676" s="364"/>
      <c r="AB1676" s="364" t="s">
        <v>875</v>
      </c>
      <c r="AC1676" s="364"/>
      <c r="AD1676" s="369"/>
      <c r="AE1676" s="370"/>
      <c r="AF1676" s="370"/>
      <c r="AG1676" s="370" t="s">
        <v>559</v>
      </c>
      <c r="AH1676" s="364">
        <v>6</v>
      </c>
      <c r="AI1676" s="364">
        <v>7</v>
      </c>
      <c r="AJ1676" s="364">
        <v>40</v>
      </c>
      <c r="AK1676" s="364">
        <v>11</v>
      </c>
      <c r="AL1676" s="364">
        <v>0</v>
      </c>
      <c r="AM1676" s="22">
        <f t="shared" si="813"/>
        <v>4</v>
      </c>
      <c r="AN1676" s="104">
        <f t="shared" si="807"/>
        <v>0.31944444444444448</v>
      </c>
      <c r="AO1676" s="104">
        <f t="shared" si="808"/>
        <v>0.45833333333333331</v>
      </c>
      <c r="AP1676" s="22" t="str" cm="1">
        <f t="array" ref="AP1676">IF(W1676="","",IF(SUMPRODUCT((W1676=$W$7:$W$2042)*(AH1676=$AH$7:$AH$2042)*(AN1676=$AN$7:$AN$2042)*(AO1676=$AO$7:$AO$2042)*(ROW($W$7:$W$2042)&lt;&gt;ROW(W1676))*((R1676=0)*($R$7:$R$2042&gt;0)+(R1676&gt;0)*($R$7:$R$2042=0)))&gt;0,"SALONES UNIDOS",IF(SUMPRODUCT((W1676=$W$7:$W$2042)*(AH1676=$AH$7:$AH$2042)*((AN1676&lt;$AO$7:$AO$2042)*(AO1676&gt;$AN$7:$AN$2042))*(ROW($W$7:$W$2042)&lt;&gt;ROW(W1676)))&gt;0,"Cruzado","Sin cruce")))</f>
        <v>Sin cruce</v>
      </c>
      <c r="AQ1676" s="104">
        <f t="shared" si="811"/>
        <v>0.31944444444444448</v>
      </c>
      <c r="AR1676" s="104">
        <f t="shared" si="812"/>
        <v>0.45833333333333331</v>
      </c>
      <c r="AS1676" s="22"/>
      <c r="AT1676" s="22"/>
      <c r="AU1676" s="362" t="str" cm="1">
        <f t="array" ref="AU1676">IF(AB1676="","",IF(SUMPRODUCT((AB1676=$AB$1559:$AB$1936)*(AH1676=$AH$1559:$AH$1936)*(AQ1676=$AQ$1559:$AQ$1936)*(AR1676=$AR$1559:$AR$1936)*(ROW($AB$1559:$AB$1936)&lt;&gt;ROW(AB1676))*((R1676=0)*($R$1559:$R$1936&gt;0)+(R1676&gt;0)*($R$1559:$R$1936=0)))&gt;0,"SALONES UNIDOS",IF(SUMPRODUCT((AB1676=$AB$1559:$AB$1936)*(AH1676=$AH$1559:$AH$1936)*((AQ1676&lt;$AR$1559:$AR$1936)*(AR1676&gt;$AQ$1559:$AQ$1936))*(ROW($AB$1559:$AB$1936)&lt;&gt;ROW(AB1676)))&gt;0,"Cruzado","Sin cruce")))</f>
        <v>Sin cruce</v>
      </c>
      <c r="AV1676" s="362" t="str" cm="1">
        <f t="array" ref="AV1676">IF(AD1676="","",IF(SUMPRODUCT((AD1676=$AD$1559:$AD$1936)*(AH1676=$AH$1559:$AH$1936)*(AS1676=$AS$1559:$AS$1936)*(AT1676=$AT$1559:$AT$1936)*(ROW($AD$1559:$AD$1936)&lt;&gt;ROW(AD1676))*((R1676=0)*($R$1559:$R$1936&gt;0)+(R1676&gt;0)*($R$1559:$R$1936=0)))&gt;0,"SALONES UNIDOS",IF(SUMPRODUCT((AD1676=$AD$1559:$AD$1936)*(AH1676=$AH$1559:$AH$1936)*((AS1676&lt;$AT$1559:$AT$1936)*(AT1676&gt;$AS$1559:$AS$1936))*(ROW($AD$1559:$AD$1936)&lt;&gt;ROW(AD1676)))&gt;0,"Cruzado","Sin cruce")))</f>
        <v/>
      </c>
      <c r="AW1676" s="104" t="str">
        <f t="shared" si="814"/>
        <v>OB1SUNAMPED</v>
      </c>
      <c r="AX1676" s="104" t="str" cm="1">
        <f t="array" ref="AX1676">IF(AW1676="","",IF(SUMPRODUCT((AW1676=$AW$7:$AW$2042)*(AH1676=$AH$7:$AH$2042)*(AN1676=$AN$7:$AN$2042)*(AO1676=$AO$7:$AO$2042)*(ROW($AW$7:$AW$2042)&lt;&gt;ROW(AW1676))*((R1676=0)*($R$7:$R$2042&gt;0)+(R1676&gt;0)*($R$7:$R$2042=0)))&gt;0,"SALONES UNIDOS",IF(SUMPRODUCT((AW1676=$AW$7:$AW$2042)*(AH1676=$AH$7:$AH$2042)*((AN1676&lt;$AO$7:$AO$2042)*(AO1676&gt;$AN$7:$AN$2042))*(ROW($AW$7:$AW$2042)&lt;&gt;ROW(AW1676)))&gt;0,"Cruzado","Sin cruce")))</f>
        <v>Sin cruce</v>
      </c>
    </row>
    <row r="1677" spans="2:50" ht="19.8" hidden="1" customHeight="1" x14ac:dyDescent="0.25">
      <c r="B1677" s="494" t="s">
        <v>314</v>
      </c>
      <c r="C1677" s="369" t="s">
        <v>970</v>
      </c>
      <c r="D1677" s="369">
        <v>20261</v>
      </c>
      <c r="E1677" s="373" t="s">
        <v>302</v>
      </c>
      <c r="F1677" s="370" t="s">
        <v>291</v>
      </c>
      <c r="G1677" s="373" t="s">
        <v>295</v>
      </c>
      <c r="H1677" s="373">
        <v>1</v>
      </c>
      <c r="I1677" s="373" t="s">
        <v>286</v>
      </c>
      <c r="J1677" s="373" t="s">
        <v>286</v>
      </c>
      <c r="K1677" s="194" t="s">
        <v>664</v>
      </c>
      <c r="L1677" s="364" t="s">
        <v>665</v>
      </c>
      <c r="M1677" s="364" t="s">
        <v>324</v>
      </c>
      <c r="N1677" s="364" t="s">
        <v>318</v>
      </c>
      <c r="O1677" s="373" t="s">
        <v>315</v>
      </c>
      <c r="P1677" s="364">
        <v>3</v>
      </c>
      <c r="Q1677" s="364">
        <v>2</v>
      </c>
      <c r="R1677" s="369">
        <v>5</v>
      </c>
      <c r="S1677" s="364">
        <v>4</v>
      </c>
      <c r="T1677" s="8"/>
      <c r="U1677" s="374">
        <v>40</v>
      </c>
      <c r="V1677" s="370">
        <v>45077896</v>
      </c>
      <c r="W1677" s="373" t="s">
        <v>137</v>
      </c>
      <c r="X1677" s="364" t="s">
        <v>315</v>
      </c>
      <c r="Y1677" s="364"/>
      <c r="Z1677" s="364"/>
      <c r="AA1677" s="364"/>
      <c r="AB1677" s="364" t="s">
        <v>624</v>
      </c>
      <c r="AC1677" s="364"/>
      <c r="AD1677" s="369"/>
      <c r="AE1677" s="370"/>
      <c r="AF1677" s="370"/>
      <c r="AG1677" s="370" t="s">
        <v>319</v>
      </c>
      <c r="AH1677" s="364">
        <v>1</v>
      </c>
      <c r="AI1677" s="364">
        <v>7</v>
      </c>
      <c r="AJ1677" s="364">
        <v>40</v>
      </c>
      <c r="AK1677" s="364">
        <v>11</v>
      </c>
      <c r="AL1677" s="364">
        <v>50</v>
      </c>
      <c r="AM1677" s="22">
        <f t="shared" si="813"/>
        <v>5</v>
      </c>
      <c r="AN1677" s="104">
        <f t="shared" si="807"/>
        <v>0.31944444444444448</v>
      </c>
      <c r="AO1677" s="104">
        <f t="shared" si="808"/>
        <v>0.49305555555555552</v>
      </c>
      <c r="AP1677" s="22" t="str" cm="1">
        <f t="array" ref="AP1677">IF(W1677="","",IF(SUMPRODUCT((W1677=$W$7:$W$2042)*(AH1677=$AH$7:$AH$2042)*(AN1677=$AN$7:$AN$2042)*(AO1677=$AO$7:$AO$2042)*(ROW($W$7:$W$2042)&lt;&gt;ROW(W1677))*((R1677=0)*($R$7:$R$2042&gt;0)+(R1677&gt;0)*($R$7:$R$2042=0)))&gt;0,"SALONES UNIDOS",IF(SUMPRODUCT((W1677=$W$7:$W$2042)*(AH1677=$AH$7:$AH$2042)*((AN1677&lt;$AO$7:$AO$2042)*(AO1677&gt;$AN$7:$AN$2042))*(ROW($W$7:$W$2042)&lt;&gt;ROW(W1677)))&gt;0,"Cruzado","Sin cruce")))</f>
        <v>Sin cruce</v>
      </c>
      <c r="AQ1677" s="104">
        <f t="shared" si="811"/>
        <v>0.31944444444444448</v>
      </c>
      <c r="AR1677" s="104">
        <f t="shared" si="812"/>
        <v>0.49305555555555552</v>
      </c>
      <c r="AS1677" s="22"/>
      <c r="AT1677" s="22"/>
      <c r="AU1677" s="362" t="str" cm="1">
        <f t="array" ref="AU1677">IF(AB1677="","",IF(SUMPRODUCT((AB1677=$AB$1559:$AB$1936)*(AH1677=$AH$1559:$AH$1936)*(AQ1677=$AQ$1559:$AQ$1936)*(AR1677=$AR$1559:$AR$1936)*(ROW($AB$1559:$AB$1936)&lt;&gt;ROW(AB1677))*((R1677=0)*($R$1559:$R$1936&gt;0)+(R1677&gt;0)*($R$1559:$R$1936=0)))&gt;0,"SALONES UNIDOS",IF(SUMPRODUCT((AB1677=$AB$1559:$AB$1936)*(AH1677=$AH$1559:$AH$1936)*((AQ1677&lt;$AR$1559:$AR$1936)*(AR1677&gt;$AQ$1559:$AQ$1936))*(ROW($AB$1559:$AB$1936)&lt;&gt;ROW(AB1677)))&gt;0,"Cruzado","Sin cruce")))</f>
        <v>Sin cruce</v>
      </c>
      <c r="AV1677" s="362" t="str" cm="1">
        <f t="array" ref="AV1677">IF(AD1677="","",IF(SUMPRODUCT((AD1677=$AD$1559:$AD$1936)*(AH1677=$AH$1559:$AH$1936)*(AS1677=$AS$1559:$AS$1936)*(AT1677=$AT$1559:$AT$1936)*(ROW($AD$1559:$AD$1936)&lt;&gt;ROW(AD1677))*((R1677=0)*($R$1559:$R$1936&gt;0)+(R1677&gt;0)*($R$1559:$R$1936=0)))&gt;0,"SALONES UNIDOS",IF(SUMPRODUCT((AD1677=$AD$1559:$AD$1936)*(AH1677=$AH$1559:$AH$1936)*((AS1677&lt;$AT$1559:$AT$1936)*(AT1677&gt;$AS$1559:$AS$1936))*(ROW($AD$1559:$AD$1936)&lt;&gt;ROW(AD1677)))&gt;0,"Cruzado","Sin cruce")))</f>
        <v/>
      </c>
      <c r="AW1677" s="104" t="str">
        <f t="shared" si="814"/>
        <v>OB1SUNAMPED</v>
      </c>
      <c r="AX1677" s="104" t="str" cm="1">
        <f t="array" ref="AX1677">IF(AW1677="","",IF(SUMPRODUCT((AW1677=$AW$7:$AW$2042)*(AH1677=$AH$7:$AH$2042)*(AN1677=$AN$7:$AN$2042)*(AO1677=$AO$7:$AO$2042)*(ROW($AW$7:$AW$2042)&lt;&gt;ROW(AW1677))*((R1677=0)*($R$7:$R$2042&gt;0)+(R1677&gt;0)*($R$7:$R$2042=0)))&gt;0,"SALONES UNIDOS",IF(SUMPRODUCT((AW1677=$AW$7:$AW$2042)*(AH1677=$AH$7:$AH$2042)*((AN1677&lt;$AO$7:$AO$2042)*(AO1677&gt;$AN$7:$AN$2042))*(ROW($AW$7:$AW$2042)&lt;&gt;ROW(AW1677)))&gt;0,"Cruzado","Sin cruce")))</f>
        <v>Sin cruce</v>
      </c>
    </row>
    <row r="1678" spans="2:50" ht="19.8" hidden="1" customHeight="1" x14ac:dyDescent="0.25">
      <c r="B1678" s="494" t="s">
        <v>314</v>
      </c>
      <c r="C1678" s="369" t="s">
        <v>970</v>
      </c>
      <c r="D1678" s="369">
        <v>20261</v>
      </c>
      <c r="E1678" s="373" t="s">
        <v>302</v>
      </c>
      <c r="F1678" s="370" t="s">
        <v>291</v>
      </c>
      <c r="G1678" s="373" t="s">
        <v>295</v>
      </c>
      <c r="H1678" s="373">
        <v>1</v>
      </c>
      <c r="I1678" s="373" t="s">
        <v>286</v>
      </c>
      <c r="J1678" s="373" t="s">
        <v>286</v>
      </c>
      <c r="K1678" s="194" t="s">
        <v>666</v>
      </c>
      <c r="L1678" s="364" t="s">
        <v>667</v>
      </c>
      <c r="M1678" s="364" t="s">
        <v>362</v>
      </c>
      <c r="N1678" s="364" t="s">
        <v>318</v>
      </c>
      <c r="O1678" s="373" t="s">
        <v>315</v>
      </c>
      <c r="P1678" s="364">
        <v>3</v>
      </c>
      <c r="Q1678" s="364">
        <v>2</v>
      </c>
      <c r="R1678" s="369">
        <v>5</v>
      </c>
      <c r="S1678" s="364">
        <v>4</v>
      </c>
      <c r="T1678" s="8"/>
      <c r="U1678" s="374">
        <v>40</v>
      </c>
      <c r="V1678" s="370">
        <v>40385643</v>
      </c>
      <c r="W1678" s="373" t="s">
        <v>19</v>
      </c>
      <c r="X1678" s="364" t="s">
        <v>315</v>
      </c>
      <c r="Y1678" s="364"/>
      <c r="Z1678" s="364"/>
      <c r="AA1678" s="364"/>
      <c r="AB1678" s="364" t="s">
        <v>876</v>
      </c>
      <c r="AC1678" s="364"/>
      <c r="AD1678" s="369"/>
      <c r="AE1678" s="370"/>
      <c r="AF1678" s="370"/>
      <c r="AG1678" s="370" t="s">
        <v>319</v>
      </c>
      <c r="AH1678" s="364">
        <v>2</v>
      </c>
      <c r="AI1678" s="364">
        <v>12</v>
      </c>
      <c r="AJ1678" s="364">
        <v>40</v>
      </c>
      <c r="AK1678" s="364">
        <v>16</v>
      </c>
      <c r="AL1678" s="364">
        <v>50</v>
      </c>
      <c r="AM1678" s="22">
        <f t="shared" si="813"/>
        <v>5</v>
      </c>
      <c r="AN1678" s="104">
        <f t="shared" si="807"/>
        <v>0.52777777777777779</v>
      </c>
      <c r="AO1678" s="104">
        <f t="shared" si="808"/>
        <v>0.70138888888888884</v>
      </c>
      <c r="AP1678" s="22" t="str" cm="1">
        <f t="array" ref="AP1678">IF(W1678="","",IF(SUMPRODUCT((W1678=$W$7:$W$2042)*(AH1678=$AH$7:$AH$2042)*(AN1678=$AN$7:$AN$2042)*(AO1678=$AO$7:$AO$2042)*(ROW($W$7:$W$2042)&lt;&gt;ROW(W1678))*((R1678=0)*($R$7:$R$2042&gt;0)+(R1678&gt;0)*($R$7:$R$2042=0)))&gt;0,"SALONES UNIDOS",IF(SUMPRODUCT((W1678=$W$7:$W$2042)*(AH1678=$AH$7:$AH$2042)*((AN1678&lt;$AO$7:$AO$2042)*(AO1678&gt;$AN$7:$AN$2042))*(ROW($W$7:$W$2042)&lt;&gt;ROW(W1678)))&gt;0,"Cruzado","Sin cruce")))</f>
        <v>Sin cruce</v>
      </c>
      <c r="AQ1678" s="104">
        <f t="shared" si="811"/>
        <v>0.52777777777777779</v>
      </c>
      <c r="AR1678" s="104">
        <f t="shared" si="812"/>
        <v>0.70138888888888884</v>
      </c>
      <c r="AS1678" s="22"/>
      <c r="AT1678" s="22"/>
      <c r="AU1678" s="362" t="str" cm="1">
        <f t="array" ref="AU1678">IF(AB1678="","",IF(SUMPRODUCT((AB1678=$AB$1559:$AB$1936)*(AH1678=$AH$1559:$AH$1936)*(AQ1678=$AQ$1559:$AQ$1936)*(AR1678=$AR$1559:$AR$1936)*(ROW($AB$1559:$AB$1936)&lt;&gt;ROW(AB1678))*((R1678=0)*($R$1559:$R$1936&gt;0)+(R1678&gt;0)*($R$1559:$R$1936=0)))&gt;0,"SALONES UNIDOS",IF(SUMPRODUCT((AB1678=$AB$1559:$AB$1936)*(AH1678=$AH$1559:$AH$1936)*((AQ1678&lt;$AR$1559:$AR$1936)*(AR1678&gt;$AQ$1559:$AQ$1936))*(ROW($AB$1559:$AB$1936)&lt;&gt;ROW(AB1678)))&gt;0,"Cruzado","Sin cruce")))</f>
        <v>Sin cruce</v>
      </c>
      <c r="AV1678" s="362" t="str" cm="1">
        <f t="array" ref="AV1678">IF(AD1678="","",IF(SUMPRODUCT((AD1678=$AD$1559:$AD$1936)*(AH1678=$AH$1559:$AH$1936)*(AS1678=$AS$1559:$AS$1936)*(AT1678=$AT$1559:$AT$1936)*(ROW($AD$1559:$AD$1936)&lt;&gt;ROW(AD1678))*((R1678=0)*($R$1559:$R$1936&gt;0)+(R1678&gt;0)*($R$1559:$R$1936=0)))&gt;0,"SALONES UNIDOS",IF(SUMPRODUCT((AD1678=$AD$1559:$AD$1936)*(AH1678=$AH$1559:$AH$1936)*((AS1678&lt;$AT$1559:$AT$1936)*(AT1678&gt;$AS$1559:$AS$1936))*(ROW($AD$1559:$AD$1936)&lt;&gt;ROW(AD1678)))&gt;0,"Cruzado","Sin cruce")))</f>
        <v/>
      </c>
      <c r="AW1678" s="104" t="str">
        <f t="shared" si="814"/>
        <v>OB1SUNAMPED</v>
      </c>
      <c r="AX1678" s="104" t="str" cm="1">
        <f t="array" ref="AX1678">IF(AW1678="","",IF(SUMPRODUCT((AW1678=$AW$7:$AW$2042)*(AH1678=$AH$7:$AH$2042)*(AN1678=$AN$7:$AN$2042)*(AO1678=$AO$7:$AO$2042)*(ROW($AW$7:$AW$2042)&lt;&gt;ROW(AW1678))*((R1678=0)*($R$7:$R$2042&gt;0)+(R1678&gt;0)*($R$7:$R$2042=0)))&gt;0,"SALONES UNIDOS",IF(SUMPRODUCT((AW1678=$AW$7:$AW$2042)*(AH1678=$AH$7:$AH$2042)*((AN1678&lt;$AO$7:$AO$2042)*(AO1678&gt;$AN$7:$AN$2042))*(ROW($AW$7:$AW$2042)&lt;&gt;ROW(AW1678)))&gt;0,"Cruzado","Sin cruce")))</f>
        <v>Sin cruce</v>
      </c>
    </row>
    <row r="1679" spans="2:50" ht="19.8" hidden="1" customHeight="1" x14ac:dyDescent="0.25">
      <c r="B1679" s="494" t="s">
        <v>314</v>
      </c>
      <c r="C1679" s="369" t="s">
        <v>970</v>
      </c>
      <c r="D1679" s="369">
        <v>20261</v>
      </c>
      <c r="E1679" s="373" t="s">
        <v>302</v>
      </c>
      <c r="F1679" s="370" t="s">
        <v>291</v>
      </c>
      <c r="G1679" s="373" t="s">
        <v>295</v>
      </c>
      <c r="H1679" s="373">
        <v>1</v>
      </c>
      <c r="I1679" s="373" t="s">
        <v>286</v>
      </c>
      <c r="J1679" s="373" t="s">
        <v>286</v>
      </c>
      <c r="K1679" s="194" t="s">
        <v>668</v>
      </c>
      <c r="L1679" s="364" t="s">
        <v>567</v>
      </c>
      <c r="M1679" s="364" t="s">
        <v>362</v>
      </c>
      <c r="N1679" s="364" t="s">
        <v>318</v>
      </c>
      <c r="O1679" s="373" t="s">
        <v>315</v>
      </c>
      <c r="P1679" s="364">
        <v>4</v>
      </c>
      <c r="Q1679" s="364">
        <v>0</v>
      </c>
      <c r="R1679" s="369">
        <v>4</v>
      </c>
      <c r="S1679" s="364">
        <v>4</v>
      </c>
      <c r="T1679" s="8"/>
      <c r="U1679" s="374">
        <v>40</v>
      </c>
      <c r="V1679" s="370">
        <v>21882544</v>
      </c>
      <c r="W1679" s="373" t="s">
        <v>184</v>
      </c>
      <c r="X1679" s="364" t="s">
        <v>315</v>
      </c>
      <c r="Y1679" s="364"/>
      <c r="Z1679" s="364"/>
      <c r="AA1679" s="364"/>
      <c r="AB1679" s="364" t="s">
        <v>875</v>
      </c>
      <c r="AC1679" s="364"/>
      <c r="AD1679" s="369"/>
      <c r="AE1679" s="370"/>
      <c r="AF1679" s="370"/>
      <c r="AG1679" s="370" t="s">
        <v>559</v>
      </c>
      <c r="AH1679" s="364">
        <v>4</v>
      </c>
      <c r="AI1679" s="364">
        <v>15</v>
      </c>
      <c r="AJ1679" s="364">
        <v>10</v>
      </c>
      <c r="AK1679" s="364">
        <v>18</v>
      </c>
      <c r="AL1679" s="364">
        <v>30</v>
      </c>
      <c r="AM1679" s="22">
        <f t="shared" si="813"/>
        <v>4</v>
      </c>
      <c r="AN1679" s="104">
        <f t="shared" si="807"/>
        <v>0.63194444444444442</v>
      </c>
      <c r="AO1679" s="104">
        <f t="shared" si="808"/>
        <v>0.77083333333333337</v>
      </c>
      <c r="AP1679" s="22" t="str" cm="1">
        <f t="array" ref="AP1679">IF(W1679="","",IF(SUMPRODUCT((W1679=$W$7:$W$2042)*(AH1679=$AH$7:$AH$2042)*(AN1679=$AN$7:$AN$2042)*(AO1679=$AO$7:$AO$2042)*(ROW($W$7:$W$2042)&lt;&gt;ROW(W1679))*((R1679=0)*($R$7:$R$2042&gt;0)+(R1679&gt;0)*($R$7:$R$2042=0)))&gt;0,"SALONES UNIDOS",IF(SUMPRODUCT((W1679=$W$7:$W$2042)*(AH1679=$AH$7:$AH$2042)*((AN1679&lt;$AO$7:$AO$2042)*(AO1679&gt;$AN$7:$AN$2042))*(ROW($W$7:$W$2042)&lt;&gt;ROW(W1679)))&gt;0,"Cruzado","Sin cruce")))</f>
        <v>Sin cruce</v>
      </c>
      <c r="AQ1679" s="104">
        <f t="shared" si="811"/>
        <v>0.63194444444444442</v>
      </c>
      <c r="AR1679" s="104">
        <f t="shared" si="812"/>
        <v>0.77083333333333337</v>
      </c>
      <c r="AS1679" s="22"/>
      <c r="AT1679" s="22"/>
      <c r="AU1679" s="362" t="str" cm="1">
        <f t="array" ref="AU1679">IF(AB1679="","",IF(SUMPRODUCT((AB1679=$AB$1559:$AB$1936)*(AH1679=$AH$1559:$AH$1936)*(AQ1679=$AQ$1559:$AQ$1936)*(AR1679=$AR$1559:$AR$1936)*(ROW($AB$1559:$AB$1936)&lt;&gt;ROW(AB1679))*((R1679=0)*($R$1559:$R$1936&gt;0)+(R1679&gt;0)*($R$1559:$R$1936=0)))&gt;0,"SALONES UNIDOS",IF(SUMPRODUCT((AB1679=$AB$1559:$AB$1936)*(AH1679=$AH$1559:$AH$1936)*((AQ1679&lt;$AR$1559:$AR$1936)*(AR1679&gt;$AQ$1559:$AQ$1936))*(ROW($AB$1559:$AB$1936)&lt;&gt;ROW(AB1679)))&gt;0,"Cruzado","Sin cruce")))</f>
        <v>Sin cruce</v>
      </c>
      <c r="AV1679" s="362" t="str" cm="1">
        <f t="array" ref="AV1679">IF(AD1679="","",IF(SUMPRODUCT((AD1679=$AD$1559:$AD$1936)*(AH1679=$AH$1559:$AH$1936)*(AS1679=$AS$1559:$AS$1936)*(AT1679=$AT$1559:$AT$1936)*(ROW($AD$1559:$AD$1936)&lt;&gt;ROW(AD1679))*((R1679=0)*($R$1559:$R$1936&gt;0)+(R1679&gt;0)*($R$1559:$R$1936=0)))&gt;0,"SALONES UNIDOS",IF(SUMPRODUCT((AD1679=$AD$1559:$AD$1936)*(AH1679=$AH$1559:$AH$1936)*((AS1679&lt;$AT$1559:$AT$1936)*(AT1679&gt;$AS$1559:$AS$1936))*(ROW($AD$1559:$AD$1936)&lt;&gt;ROW(AD1679)))&gt;0,"Cruzado","Sin cruce")))</f>
        <v/>
      </c>
      <c r="AW1679" s="104" t="str">
        <f t="shared" si="814"/>
        <v>OB1SUNAMPED</v>
      </c>
      <c r="AX1679" s="104" t="str" cm="1">
        <f t="array" ref="AX1679">IF(AW1679="","",IF(SUMPRODUCT((AW1679=$AW$7:$AW$2042)*(AH1679=$AH$7:$AH$2042)*(AN1679=$AN$7:$AN$2042)*(AO1679=$AO$7:$AO$2042)*(ROW($AW$7:$AW$2042)&lt;&gt;ROW(AW1679))*((R1679=0)*($R$7:$R$2042&gt;0)+(R1679&gt;0)*($R$7:$R$2042=0)))&gt;0,"SALONES UNIDOS",IF(SUMPRODUCT((AW1679=$AW$7:$AW$2042)*(AH1679=$AH$7:$AH$2042)*((AN1679&lt;$AO$7:$AO$2042)*(AO1679&gt;$AN$7:$AN$2042))*(ROW($AW$7:$AW$2042)&lt;&gt;ROW(AW1679)))&gt;0,"Cruzado","Sin cruce")))</f>
        <v>Sin cruce</v>
      </c>
    </row>
    <row r="1680" spans="2:50" ht="19.8" hidden="1" customHeight="1" x14ac:dyDescent="0.25">
      <c r="B1680" s="494" t="s">
        <v>314</v>
      </c>
      <c r="C1680" s="369" t="s">
        <v>970</v>
      </c>
      <c r="D1680" s="369">
        <v>20261</v>
      </c>
      <c r="E1680" s="373" t="s">
        <v>302</v>
      </c>
      <c r="F1680" s="370" t="s">
        <v>291</v>
      </c>
      <c r="G1680" s="373" t="s">
        <v>295</v>
      </c>
      <c r="H1680" s="373">
        <v>1</v>
      </c>
      <c r="I1680" s="373" t="s">
        <v>286</v>
      </c>
      <c r="J1680" s="373" t="s">
        <v>286</v>
      </c>
      <c r="K1680" s="194" t="s">
        <v>669</v>
      </c>
      <c r="L1680" s="364" t="s">
        <v>569</v>
      </c>
      <c r="M1680" s="364" t="s">
        <v>362</v>
      </c>
      <c r="N1680" s="364" t="s">
        <v>318</v>
      </c>
      <c r="O1680" s="373" t="s">
        <v>315</v>
      </c>
      <c r="P1680" s="364">
        <v>3</v>
      </c>
      <c r="Q1680" s="364">
        <v>2</v>
      </c>
      <c r="R1680" s="369">
        <v>5</v>
      </c>
      <c r="S1680" s="364">
        <v>4</v>
      </c>
      <c r="T1680" s="8"/>
      <c r="U1680" s="374">
        <v>40</v>
      </c>
      <c r="V1680" s="370">
        <v>41845220</v>
      </c>
      <c r="W1680" s="373" t="s">
        <v>56</v>
      </c>
      <c r="X1680" s="364" t="s">
        <v>315</v>
      </c>
      <c r="Y1680" s="364"/>
      <c r="Z1680" s="364"/>
      <c r="AA1680" s="364"/>
      <c r="AB1680" s="364" t="s">
        <v>878</v>
      </c>
      <c r="AC1680" s="364"/>
      <c r="AD1680" s="369"/>
      <c r="AE1680" s="370"/>
      <c r="AF1680" s="370"/>
      <c r="AG1680" s="370" t="s">
        <v>319</v>
      </c>
      <c r="AH1680" s="364">
        <v>2</v>
      </c>
      <c r="AI1680" s="364">
        <v>7</v>
      </c>
      <c r="AJ1680" s="364">
        <v>40</v>
      </c>
      <c r="AK1680" s="364">
        <v>11</v>
      </c>
      <c r="AL1680" s="364">
        <v>50</v>
      </c>
      <c r="AM1680" s="22">
        <f t="shared" si="813"/>
        <v>5</v>
      </c>
      <c r="AN1680" s="104">
        <f t="shared" si="807"/>
        <v>0.31944444444444448</v>
      </c>
      <c r="AO1680" s="104">
        <f t="shared" si="808"/>
        <v>0.49305555555555552</v>
      </c>
      <c r="AP1680" s="22" t="str" cm="1">
        <f t="array" ref="AP1680">IF(W1680="","",IF(SUMPRODUCT((W1680=$W$7:$W$2042)*(AH1680=$AH$7:$AH$2042)*(AN1680=$AN$7:$AN$2042)*(AO1680=$AO$7:$AO$2042)*(ROW($W$7:$W$2042)&lt;&gt;ROW(W1680))*((R1680=0)*($R$7:$R$2042&gt;0)+(R1680&gt;0)*($R$7:$R$2042=0)))&gt;0,"SALONES UNIDOS",IF(SUMPRODUCT((W1680=$W$7:$W$2042)*(AH1680=$AH$7:$AH$2042)*((AN1680&lt;$AO$7:$AO$2042)*(AO1680&gt;$AN$7:$AN$2042))*(ROW($W$7:$W$2042)&lt;&gt;ROW(W1680)))&gt;0,"Cruzado","Sin cruce")))</f>
        <v>Sin cruce</v>
      </c>
      <c r="AQ1680" s="104">
        <f t="shared" si="811"/>
        <v>0.31944444444444448</v>
      </c>
      <c r="AR1680" s="104">
        <f t="shared" si="812"/>
        <v>0.49305555555555552</v>
      </c>
      <c r="AS1680" s="22"/>
      <c r="AT1680" s="22"/>
      <c r="AU1680" s="362" t="str" cm="1">
        <f t="array" ref="AU1680">IF(AB1680="","",IF(SUMPRODUCT((AB1680=$AB$1559:$AB$1936)*(AH1680=$AH$1559:$AH$1936)*(AQ1680=$AQ$1559:$AQ$1936)*(AR1680=$AR$1559:$AR$1936)*(ROW($AB$1559:$AB$1936)&lt;&gt;ROW(AB1680))*((R1680=0)*($R$1559:$R$1936&gt;0)+(R1680&gt;0)*($R$1559:$R$1936=0)))&gt;0,"SALONES UNIDOS",IF(SUMPRODUCT((AB1680=$AB$1559:$AB$1936)*(AH1680=$AH$1559:$AH$1936)*((AQ1680&lt;$AR$1559:$AR$1936)*(AR1680&gt;$AQ$1559:$AQ$1936))*(ROW($AB$1559:$AB$1936)&lt;&gt;ROW(AB1680)))&gt;0,"Cruzado","Sin cruce")))</f>
        <v>Sin cruce</v>
      </c>
      <c r="AV1680" s="362" t="str" cm="1">
        <f t="array" ref="AV1680">IF(AD1680="","",IF(SUMPRODUCT((AD1680=$AD$1559:$AD$1936)*(AH1680=$AH$1559:$AH$1936)*(AS1680=$AS$1559:$AS$1936)*(AT1680=$AT$1559:$AT$1936)*(ROW($AD$1559:$AD$1936)&lt;&gt;ROW(AD1680))*((R1680=0)*($R$1559:$R$1936&gt;0)+(R1680&gt;0)*($R$1559:$R$1936=0)))&gt;0,"SALONES UNIDOS",IF(SUMPRODUCT((AD1680=$AD$1559:$AD$1936)*(AH1680=$AH$1559:$AH$1936)*((AS1680&lt;$AT$1559:$AT$1936)*(AT1680&gt;$AS$1559:$AS$1936))*(ROW($AD$1559:$AD$1936)&lt;&gt;ROW(AD1680)))&gt;0,"Cruzado","Sin cruce")))</f>
        <v/>
      </c>
      <c r="AW1680" s="104" t="str">
        <f t="shared" si="814"/>
        <v>OB1SUNAMPED</v>
      </c>
      <c r="AX1680" s="104" t="str" cm="1">
        <f t="array" ref="AX1680">IF(AW1680="","",IF(SUMPRODUCT((AW1680=$AW$7:$AW$2042)*(AH1680=$AH$7:$AH$2042)*(AN1680=$AN$7:$AN$2042)*(AO1680=$AO$7:$AO$2042)*(ROW($AW$7:$AW$2042)&lt;&gt;ROW(AW1680))*((R1680=0)*($R$7:$R$2042&gt;0)+(R1680&gt;0)*($R$7:$R$2042=0)))&gt;0,"SALONES UNIDOS",IF(SUMPRODUCT((AW1680=$AW$7:$AW$2042)*(AH1680=$AH$7:$AH$2042)*((AN1680&lt;$AO$7:$AO$2042)*(AO1680&gt;$AN$7:$AN$2042))*(ROW($AW$7:$AW$2042)&lt;&gt;ROW(AW1680)))&gt;0,"Cruzado","Sin cruce")))</f>
        <v>Sin cruce</v>
      </c>
    </row>
    <row r="1681" spans="2:50" ht="19.8" hidden="1" customHeight="1" x14ac:dyDescent="0.25">
      <c r="B1681" s="494" t="s">
        <v>314</v>
      </c>
      <c r="C1681" s="369" t="s">
        <v>970</v>
      </c>
      <c r="D1681" s="369">
        <v>20261</v>
      </c>
      <c r="E1681" s="373" t="s">
        <v>302</v>
      </c>
      <c r="F1681" s="370" t="s">
        <v>291</v>
      </c>
      <c r="G1681" s="373" t="s">
        <v>295</v>
      </c>
      <c r="H1681" s="373">
        <v>1</v>
      </c>
      <c r="I1681" s="373" t="s">
        <v>290</v>
      </c>
      <c r="J1681" s="373" t="s">
        <v>290</v>
      </c>
      <c r="K1681" s="194" t="s">
        <v>660</v>
      </c>
      <c r="L1681" s="364" t="s">
        <v>661</v>
      </c>
      <c r="M1681" s="364" t="s">
        <v>362</v>
      </c>
      <c r="N1681" s="364" t="s">
        <v>318</v>
      </c>
      <c r="O1681" s="373" t="s">
        <v>315</v>
      </c>
      <c r="P1681" s="364">
        <v>4</v>
      </c>
      <c r="Q1681" s="364">
        <v>0</v>
      </c>
      <c r="R1681" s="369">
        <v>4</v>
      </c>
      <c r="S1681" s="364">
        <v>4</v>
      </c>
      <c r="T1681" s="8"/>
      <c r="U1681" s="374">
        <v>40</v>
      </c>
      <c r="V1681" s="491">
        <v>22249219</v>
      </c>
      <c r="W1681" s="491" t="s">
        <v>1174</v>
      </c>
      <c r="X1681" s="375" t="s">
        <v>315</v>
      </c>
      <c r="Y1681" s="364"/>
      <c r="Z1681" s="364"/>
      <c r="AA1681" s="364"/>
      <c r="AB1681" s="364" t="s">
        <v>878</v>
      </c>
      <c r="AC1681" s="364"/>
      <c r="AD1681" s="369"/>
      <c r="AE1681" s="370"/>
      <c r="AF1681" s="370"/>
      <c r="AG1681" s="370" t="s">
        <v>559</v>
      </c>
      <c r="AH1681" s="364">
        <v>3</v>
      </c>
      <c r="AI1681" s="364">
        <v>12</v>
      </c>
      <c r="AJ1681" s="364">
        <v>40</v>
      </c>
      <c r="AK1681" s="364">
        <v>16</v>
      </c>
      <c r="AL1681" s="364">
        <v>0</v>
      </c>
      <c r="AM1681" s="22">
        <f t="shared" si="813"/>
        <v>4</v>
      </c>
      <c r="AN1681" s="104">
        <f t="shared" si="807"/>
        <v>0.52777777777777779</v>
      </c>
      <c r="AO1681" s="104">
        <f t="shared" si="808"/>
        <v>0.66666666666666663</v>
      </c>
      <c r="AP1681" s="22" t="str" cm="1">
        <f t="array" ref="AP1681">IF(W1681="","",IF(SUMPRODUCT((W1681=$W$7:$W$2042)*(AH1681=$AH$7:$AH$2042)*(AN1681=$AN$7:$AN$2042)*(AO1681=$AO$7:$AO$2042)*(ROW($W$7:$W$2042)&lt;&gt;ROW(W1681))*((R1681=0)*($R$7:$R$2042&gt;0)+(R1681&gt;0)*($R$7:$R$2042=0)))&gt;0,"SALONES UNIDOS",IF(SUMPRODUCT((W1681=$W$7:$W$2042)*(AH1681=$AH$7:$AH$2042)*((AN1681&lt;$AO$7:$AO$2042)*(AO1681&gt;$AN$7:$AN$2042))*(ROW($W$7:$W$2042)&lt;&gt;ROW(W1681)))&gt;0,"Cruzado","Sin cruce")))</f>
        <v>Sin cruce</v>
      </c>
      <c r="AQ1681" s="104">
        <f t="shared" si="811"/>
        <v>0.52777777777777779</v>
      </c>
      <c r="AR1681" s="104">
        <f t="shared" si="812"/>
        <v>0.66666666666666663</v>
      </c>
      <c r="AS1681" s="22"/>
      <c r="AT1681" s="22"/>
      <c r="AU1681" s="362" t="str" cm="1">
        <f t="array" ref="AU1681">IF(AB1681="","",IF(SUMPRODUCT((AB1681=$AB$1559:$AB$1936)*(AH1681=$AH$1559:$AH$1936)*(AQ1681=$AQ$1559:$AQ$1936)*(AR1681=$AR$1559:$AR$1936)*(ROW($AB$1559:$AB$1936)&lt;&gt;ROW(AB1681))*((R1681=0)*($R$1559:$R$1936&gt;0)+(R1681&gt;0)*($R$1559:$R$1936=0)))&gt;0,"SALONES UNIDOS",IF(SUMPRODUCT((AB1681=$AB$1559:$AB$1936)*(AH1681=$AH$1559:$AH$1936)*((AQ1681&lt;$AR$1559:$AR$1936)*(AR1681&gt;$AQ$1559:$AQ$1936))*(ROW($AB$1559:$AB$1936)&lt;&gt;ROW(AB1681)))&gt;0,"Cruzado","Sin cruce")))</f>
        <v>Sin cruce</v>
      </c>
      <c r="AV1681" s="362" t="str" cm="1">
        <f t="array" ref="AV1681">IF(AD1681="","",IF(SUMPRODUCT((AD1681=$AD$1559:$AD$1936)*(AH1681=$AH$1559:$AH$1936)*(AS1681=$AS$1559:$AS$1936)*(AT1681=$AT$1559:$AT$1936)*(ROW($AD$1559:$AD$1936)&lt;&gt;ROW(AD1681))*((R1681=0)*($R$1559:$R$1936&gt;0)+(R1681&gt;0)*($R$1559:$R$1936=0)))&gt;0,"SALONES UNIDOS",IF(SUMPRODUCT((AD1681=$AD$1559:$AD$1936)*(AH1681=$AH$1559:$AH$1936)*((AS1681&lt;$AT$1559:$AT$1936)*(AT1681&gt;$AS$1559:$AS$1936))*(ROW($AD$1559:$AD$1936)&lt;&gt;ROW(AD1681)))&gt;0,"Cruzado","Sin cruce")))</f>
        <v/>
      </c>
      <c r="AW1681" s="104" t="str">
        <f t="shared" si="814"/>
        <v>OB1SUNAMPEE</v>
      </c>
      <c r="AX1681" s="104" t="str" cm="1">
        <f t="array" ref="AX1681">IF(AW1681="","",IF(SUMPRODUCT((AW1681=$AW$7:$AW$2042)*(AH1681=$AH$7:$AH$2042)*(AN1681=$AN$7:$AN$2042)*(AO1681=$AO$7:$AO$2042)*(ROW($AW$7:$AW$2042)&lt;&gt;ROW(AW1681))*((R1681=0)*($R$7:$R$2042&gt;0)+(R1681&gt;0)*($R$7:$R$2042=0)))&gt;0,"SALONES UNIDOS",IF(SUMPRODUCT((AW1681=$AW$7:$AW$2042)*(AH1681=$AH$7:$AH$2042)*((AN1681&lt;$AO$7:$AO$2042)*(AO1681&gt;$AN$7:$AN$2042))*(ROW($AW$7:$AW$2042)&lt;&gt;ROW(AW1681)))&gt;0,"Cruzado","Sin cruce")))</f>
        <v>Sin cruce</v>
      </c>
    </row>
    <row r="1682" spans="2:50" ht="19.8" hidden="1" customHeight="1" x14ac:dyDescent="0.25">
      <c r="B1682" s="494" t="s">
        <v>314</v>
      </c>
      <c r="C1682" s="369" t="s">
        <v>970</v>
      </c>
      <c r="D1682" s="369">
        <v>20261</v>
      </c>
      <c r="E1682" s="373" t="s">
        <v>302</v>
      </c>
      <c r="F1682" s="370" t="s">
        <v>291</v>
      </c>
      <c r="G1682" s="373" t="s">
        <v>295</v>
      </c>
      <c r="H1682" s="373">
        <v>1</v>
      </c>
      <c r="I1682" s="373" t="s">
        <v>290</v>
      </c>
      <c r="J1682" s="373" t="s">
        <v>290</v>
      </c>
      <c r="K1682" s="194" t="s">
        <v>663</v>
      </c>
      <c r="L1682" s="364" t="s">
        <v>562</v>
      </c>
      <c r="M1682" s="364" t="s">
        <v>362</v>
      </c>
      <c r="N1682" s="364" t="s">
        <v>318</v>
      </c>
      <c r="O1682" s="373" t="s">
        <v>315</v>
      </c>
      <c r="P1682" s="364">
        <v>4</v>
      </c>
      <c r="Q1682" s="364">
        <v>0</v>
      </c>
      <c r="R1682" s="369">
        <v>4</v>
      </c>
      <c r="S1682" s="364">
        <v>4</v>
      </c>
      <c r="T1682" s="8"/>
      <c r="U1682" s="374">
        <v>40</v>
      </c>
      <c r="V1682" s="370">
        <v>40364065</v>
      </c>
      <c r="W1682" s="373" t="s">
        <v>5</v>
      </c>
      <c r="X1682" s="375" t="s">
        <v>315</v>
      </c>
      <c r="Y1682" s="364"/>
      <c r="Z1682" s="364"/>
      <c r="AA1682" s="364"/>
      <c r="AB1682" s="364" t="s">
        <v>873</v>
      </c>
      <c r="AC1682" s="364"/>
      <c r="AD1682" s="369"/>
      <c r="AE1682" s="370"/>
      <c r="AF1682" s="370"/>
      <c r="AG1682" s="370" t="s">
        <v>559</v>
      </c>
      <c r="AH1682" s="364">
        <v>2</v>
      </c>
      <c r="AI1682" s="364">
        <v>11</v>
      </c>
      <c r="AJ1682" s="364">
        <v>0</v>
      </c>
      <c r="AK1682" s="364">
        <v>14</v>
      </c>
      <c r="AL1682" s="364">
        <v>20</v>
      </c>
      <c r="AM1682" s="22">
        <f t="shared" si="813"/>
        <v>4</v>
      </c>
      <c r="AN1682" s="104">
        <f t="shared" si="807"/>
        <v>0.45833333333333331</v>
      </c>
      <c r="AO1682" s="104">
        <f t="shared" si="808"/>
        <v>0.59722222222222221</v>
      </c>
      <c r="AP1682" s="22" t="str" cm="1">
        <f t="array" ref="AP1682">IF(W1682="","",IF(SUMPRODUCT((W1682=$W$7:$W$2042)*(AH1682=$AH$7:$AH$2042)*(AN1682=$AN$7:$AN$2042)*(AO1682=$AO$7:$AO$2042)*(ROW($W$7:$W$2042)&lt;&gt;ROW(W1682))*((R1682=0)*($R$7:$R$2042&gt;0)+(R1682&gt;0)*($R$7:$R$2042=0)))&gt;0,"SALONES UNIDOS",IF(SUMPRODUCT((W1682=$W$7:$W$2042)*(AH1682=$AH$7:$AH$2042)*((AN1682&lt;$AO$7:$AO$2042)*(AO1682&gt;$AN$7:$AN$2042))*(ROW($W$7:$W$2042)&lt;&gt;ROW(W1682)))&gt;0,"Cruzado","Sin cruce")))</f>
        <v>Sin cruce</v>
      </c>
      <c r="AQ1682" s="104">
        <f t="shared" si="811"/>
        <v>0.45833333333333331</v>
      </c>
      <c r="AR1682" s="104">
        <f t="shared" si="812"/>
        <v>0.59722222222222221</v>
      </c>
      <c r="AS1682" s="22"/>
      <c r="AT1682" s="22"/>
      <c r="AU1682" s="362" t="str" cm="1">
        <f t="array" ref="AU1682">IF(AB1682="","",IF(SUMPRODUCT((AB1682=$AB$1559:$AB$1936)*(AH1682=$AH$1559:$AH$1936)*(AQ1682=$AQ$1559:$AQ$1936)*(AR1682=$AR$1559:$AR$1936)*(ROW($AB$1559:$AB$1936)&lt;&gt;ROW(AB1682))*((R1682=0)*($R$1559:$R$1936&gt;0)+(R1682&gt;0)*($R$1559:$R$1936=0)))&gt;0,"SALONES UNIDOS",IF(SUMPRODUCT((AB1682=$AB$1559:$AB$1936)*(AH1682=$AH$1559:$AH$1936)*((AQ1682&lt;$AR$1559:$AR$1936)*(AR1682&gt;$AQ$1559:$AQ$1936))*(ROW($AB$1559:$AB$1936)&lt;&gt;ROW(AB1682)))&gt;0,"Cruzado","Sin cruce")))</f>
        <v>Sin cruce</v>
      </c>
      <c r="AV1682" s="362" t="str" cm="1">
        <f t="array" ref="AV1682">IF(AD1682="","",IF(SUMPRODUCT((AD1682=$AD$1559:$AD$1936)*(AH1682=$AH$1559:$AH$1936)*(AS1682=$AS$1559:$AS$1936)*(AT1682=$AT$1559:$AT$1936)*(ROW($AD$1559:$AD$1936)&lt;&gt;ROW(AD1682))*((R1682=0)*($R$1559:$R$1936&gt;0)+(R1682&gt;0)*($R$1559:$R$1936=0)))&gt;0,"SALONES UNIDOS",IF(SUMPRODUCT((AD1682=$AD$1559:$AD$1936)*(AH1682=$AH$1559:$AH$1936)*((AS1682&lt;$AT$1559:$AT$1936)*(AT1682&gt;$AS$1559:$AS$1936))*(ROW($AD$1559:$AD$1936)&lt;&gt;ROW(AD1682)))&gt;0,"Cruzado","Sin cruce")))</f>
        <v/>
      </c>
      <c r="AW1682" s="104" t="str">
        <f t="shared" si="814"/>
        <v>OB1SUNAMPEE</v>
      </c>
      <c r="AX1682" s="104" t="str" cm="1">
        <f t="array" ref="AX1682">IF(AW1682="","",IF(SUMPRODUCT((AW1682=$AW$7:$AW$2042)*(AH1682=$AH$7:$AH$2042)*(AN1682=$AN$7:$AN$2042)*(AO1682=$AO$7:$AO$2042)*(ROW($AW$7:$AW$2042)&lt;&gt;ROW(AW1682))*((R1682=0)*($R$7:$R$2042&gt;0)+(R1682&gt;0)*($R$7:$R$2042=0)))&gt;0,"SALONES UNIDOS",IF(SUMPRODUCT((AW1682=$AW$7:$AW$2042)*(AH1682=$AH$7:$AH$2042)*((AN1682&lt;$AO$7:$AO$2042)*(AO1682&gt;$AN$7:$AN$2042))*(ROW($AW$7:$AW$2042)&lt;&gt;ROW(AW1682)))&gt;0,"Cruzado","Sin cruce")))</f>
        <v>Sin cruce</v>
      </c>
    </row>
    <row r="1683" spans="2:50" ht="19.8" hidden="1" customHeight="1" x14ac:dyDescent="0.25">
      <c r="B1683" s="494" t="s">
        <v>314</v>
      </c>
      <c r="C1683" s="369" t="s">
        <v>970</v>
      </c>
      <c r="D1683" s="369">
        <v>20261</v>
      </c>
      <c r="E1683" s="373" t="s">
        <v>302</v>
      </c>
      <c r="F1683" s="370" t="s">
        <v>291</v>
      </c>
      <c r="G1683" s="373" t="s">
        <v>295</v>
      </c>
      <c r="H1683" s="373">
        <v>1</v>
      </c>
      <c r="I1683" s="373" t="s">
        <v>290</v>
      </c>
      <c r="J1683" s="373" t="s">
        <v>290</v>
      </c>
      <c r="K1683" s="194" t="s">
        <v>664</v>
      </c>
      <c r="L1683" s="364" t="s">
        <v>665</v>
      </c>
      <c r="M1683" s="364" t="s">
        <v>324</v>
      </c>
      <c r="N1683" s="364" t="s">
        <v>318</v>
      </c>
      <c r="O1683" s="373" t="s">
        <v>315</v>
      </c>
      <c r="P1683" s="364">
        <v>3</v>
      </c>
      <c r="Q1683" s="364">
        <v>2</v>
      </c>
      <c r="R1683" s="369">
        <v>5</v>
      </c>
      <c r="S1683" s="364">
        <v>4</v>
      </c>
      <c r="T1683" s="8"/>
      <c r="U1683" s="374">
        <v>40</v>
      </c>
      <c r="V1683" s="370">
        <v>21871069</v>
      </c>
      <c r="W1683" s="373" t="s">
        <v>519</v>
      </c>
      <c r="X1683" s="375" t="s">
        <v>315</v>
      </c>
      <c r="Y1683" s="364"/>
      <c r="Z1683" s="364"/>
      <c r="AA1683" s="364"/>
      <c r="AB1683" s="364" t="s">
        <v>883</v>
      </c>
      <c r="AC1683" s="364"/>
      <c r="AD1683" s="369"/>
      <c r="AE1683" s="370"/>
      <c r="AF1683" s="370"/>
      <c r="AG1683" s="364" t="s">
        <v>319</v>
      </c>
      <c r="AH1683" s="364">
        <v>5</v>
      </c>
      <c r="AI1683" s="364">
        <v>7</v>
      </c>
      <c r="AJ1683" s="364">
        <v>40</v>
      </c>
      <c r="AK1683" s="364">
        <v>11</v>
      </c>
      <c r="AL1683" s="364">
        <v>50</v>
      </c>
      <c r="AM1683" s="22">
        <f t="shared" si="813"/>
        <v>5</v>
      </c>
      <c r="AN1683" s="104">
        <f t="shared" si="807"/>
        <v>0.31944444444444448</v>
      </c>
      <c r="AO1683" s="104">
        <f t="shared" si="808"/>
        <v>0.49305555555555552</v>
      </c>
      <c r="AP1683" s="22" t="str" cm="1">
        <f t="array" ref="AP1683">IF(W1683="","",IF(SUMPRODUCT((W1683=$W$7:$W$2042)*(AH1683=$AH$7:$AH$2042)*(AN1683=$AN$7:$AN$2042)*(AO1683=$AO$7:$AO$2042)*(ROW($W$7:$W$2042)&lt;&gt;ROW(W1683))*((R1683=0)*($R$7:$R$2042&gt;0)+(R1683&gt;0)*($R$7:$R$2042=0)))&gt;0,"SALONES UNIDOS",IF(SUMPRODUCT((W1683=$W$7:$W$2042)*(AH1683=$AH$7:$AH$2042)*((AN1683&lt;$AO$7:$AO$2042)*(AO1683&gt;$AN$7:$AN$2042))*(ROW($W$7:$W$2042)&lt;&gt;ROW(W1683)))&gt;0,"Cruzado","Sin cruce")))</f>
        <v>Sin cruce</v>
      </c>
      <c r="AQ1683" s="104">
        <f t="shared" si="811"/>
        <v>0.31944444444444448</v>
      </c>
      <c r="AR1683" s="104">
        <f t="shared" si="812"/>
        <v>0.49305555555555552</v>
      </c>
      <c r="AS1683" s="22"/>
      <c r="AT1683" s="22"/>
      <c r="AU1683" s="362" t="str" cm="1">
        <f t="array" ref="AU1683">IF(AB1683="","",IF(SUMPRODUCT((AB1683=$AB$1559:$AB$1936)*(AH1683=$AH$1559:$AH$1936)*(AQ1683=$AQ$1559:$AQ$1936)*(AR1683=$AR$1559:$AR$1936)*(ROW($AB$1559:$AB$1936)&lt;&gt;ROW(AB1683))*((R1683=0)*($R$1559:$R$1936&gt;0)+(R1683&gt;0)*($R$1559:$R$1936=0)))&gt;0,"SALONES UNIDOS",IF(SUMPRODUCT((AB1683=$AB$1559:$AB$1936)*(AH1683=$AH$1559:$AH$1936)*((AQ1683&lt;$AR$1559:$AR$1936)*(AR1683&gt;$AQ$1559:$AQ$1936))*(ROW($AB$1559:$AB$1936)&lt;&gt;ROW(AB1683)))&gt;0,"Cruzado","Sin cruce")))</f>
        <v>Sin cruce</v>
      </c>
      <c r="AV1683" s="362" t="str" cm="1">
        <f t="array" ref="AV1683">IF(AD1683="","",IF(SUMPRODUCT((AD1683=$AD$1559:$AD$1936)*(AH1683=$AH$1559:$AH$1936)*(AS1683=$AS$1559:$AS$1936)*(AT1683=$AT$1559:$AT$1936)*(ROW($AD$1559:$AD$1936)&lt;&gt;ROW(AD1683))*((R1683=0)*($R$1559:$R$1936&gt;0)+(R1683&gt;0)*($R$1559:$R$1936=0)))&gt;0,"SALONES UNIDOS",IF(SUMPRODUCT((AD1683=$AD$1559:$AD$1936)*(AH1683=$AH$1559:$AH$1936)*((AS1683&lt;$AT$1559:$AT$1936)*(AT1683&gt;$AS$1559:$AS$1936))*(ROW($AD$1559:$AD$1936)&lt;&gt;ROW(AD1683)))&gt;0,"Cruzado","Sin cruce")))</f>
        <v/>
      </c>
      <c r="AW1683" s="104" t="str">
        <f t="shared" si="814"/>
        <v>OB1SUNAMPEE</v>
      </c>
      <c r="AX1683" s="104" t="str" cm="1">
        <f t="array" ref="AX1683">IF(AW1683="","",IF(SUMPRODUCT((AW1683=$AW$7:$AW$2042)*(AH1683=$AH$7:$AH$2042)*(AN1683=$AN$7:$AN$2042)*(AO1683=$AO$7:$AO$2042)*(ROW($AW$7:$AW$2042)&lt;&gt;ROW(AW1683))*((R1683=0)*($R$7:$R$2042&gt;0)+(R1683&gt;0)*($R$7:$R$2042=0)))&gt;0,"SALONES UNIDOS",IF(SUMPRODUCT((AW1683=$AW$7:$AW$2042)*(AH1683=$AH$7:$AH$2042)*((AN1683&lt;$AO$7:$AO$2042)*(AO1683&gt;$AN$7:$AN$2042))*(ROW($AW$7:$AW$2042)&lt;&gt;ROW(AW1683)))&gt;0,"Cruzado","Sin cruce")))</f>
        <v>Sin cruce</v>
      </c>
    </row>
    <row r="1684" spans="2:50" ht="19.8" hidden="1" customHeight="1" x14ac:dyDescent="0.25">
      <c r="B1684" s="494" t="s">
        <v>314</v>
      </c>
      <c r="C1684" s="369" t="s">
        <v>970</v>
      </c>
      <c r="D1684" s="369">
        <v>20261</v>
      </c>
      <c r="E1684" s="373" t="s">
        <v>302</v>
      </c>
      <c r="F1684" s="370" t="s">
        <v>291</v>
      </c>
      <c r="G1684" s="373" t="s">
        <v>295</v>
      </c>
      <c r="H1684" s="373">
        <v>1</v>
      </c>
      <c r="I1684" s="373" t="s">
        <v>290</v>
      </c>
      <c r="J1684" s="373" t="s">
        <v>290</v>
      </c>
      <c r="K1684" s="194" t="s">
        <v>666</v>
      </c>
      <c r="L1684" s="364" t="s">
        <v>667</v>
      </c>
      <c r="M1684" s="364" t="s">
        <v>362</v>
      </c>
      <c r="N1684" s="364" t="s">
        <v>318</v>
      </c>
      <c r="O1684" s="373" t="s">
        <v>315</v>
      </c>
      <c r="P1684" s="364">
        <v>3</v>
      </c>
      <c r="Q1684" s="364">
        <v>2</v>
      </c>
      <c r="R1684" s="369">
        <v>5</v>
      </c>
      <c r="S1684" s="364">
        <v>4</v>
      </c>
      <c r="T1684" s="8"/>
      <c r="U1684" s="374">
        <v>40</v>
      </c>
      <c r="V1684" s="370">
        <v>21887837</v>
      </c>
      <c r="W1684" s="373" t="s">
        <v>170</v>
      </c>
      <c r="X1684" s="375" t="s">
        <v>315</v>
      </c>
      <c r="Y1684" s="364"/>
      <c r="Z1684" s="364"/>
      <c r="AA1684" s="364"/>
      <c r="AB1684" s="364" t="s">
        <v>873</v>
      </c>
      <c r="AC1684" s="364"/>
      <c r="AD1684" s="369"/>
      <c r="AE1684" s="370"/>
      <c r="AF1684" s="370"/>
      <c r="AG1684" s="370" t="s">
        <v>319</v>
      </c>
      <c r="AH1684" s="364">
        <v>4</v>
      </c>
      <c r="AI1684" s="364">
        <v>12</v>
      </c>
      <c r="AJ1684" s="364">
        <v>40</v>
      </c>
      <c r="AK1684" s="364">
        <v>16</v>
      </c>
      <c r="AL1684" s="364">
        <v>50</v>
      </c>
      <c r="AM1684" s="22">
        <f t="shared" si="813"/>
        <v>5</v>
      </c>
      <c r="AN1684" s="104">
        <f t="shared" si="807"/>
        <v>0.52777777777777779</v>
      </c>
      <c r="AO1684" s="104">
        <f t="shared" si="808"/>
        <v>0.70138888888888884</v>
      </c>
      <c r="AP1684" s="22" t="str" cm="1">
        <f t="array" ref="AP1684">IF(W1684="","",IF(SUMPRODUCT((W1684=$W$7:$W$2042)*(AH1684=$AH$7:$AH$2042)*(AN1684=$AN$7:$AN$2042)*(AO1684=$AO$7:$AO$2042)*(ROW($W$7:$W$2042)&lt;&gt;ROW(W1684))*((R1684=0)*($R$7:$R$2042&gt;0)+(R1684&gt;0)*($R$7:$R$2042=0)))&gt;0,"SALONES UNIDOS",IF(SUMPRODUCT((W1684=$W$7:$W$2042)*(AH1684=$AH$7:$AH$2042)*((AN1684&lt;$AO$7:$AO$2042)*(AO1684&gt;$AN$7:$AN$2042))*(ROW($W$7:$W$2042)&lt;&gt;ROW(W1684)))&gt;0,"Cruzado","Sin cruce")))</f>
        <v>Sin cruce</v>
      </c>
      <c r="AQ1684" s="104">
        <f t="shared" si="811"/>
        <v>0.52777777777777779</v>
      </c>
      <c r="AR1684" s="104">
        <f t="shared" si="812"/>
        <v>0.70138888888888884</v>
      </c>
      <c r="AS1684" s="22"/>
      <c r="AT1684" s="22"/>
      <c r="AU1684" s="362" t="str" cm="1">
        <f t="array" ref="AU1684">IF(AB1684="","",IF(SUMPRODUCT((AB1684=$AB$1559:$AB$1936)*(AH1684=$AH$1559:$AH$1936)*(AQ1684=$AQ$1559:$AQ$1936)*(AR1684=$AR$1559:$AR$1936)*(ROW($AB$1559:$AB$1936)&lt;&gt;ROW(AB1684))*((R1684=0)*($R$1559:$R$1936&gt;0)+(R1684&gt;0)*($R$1559:$R$1936=0)))&gt;0,"SALONES UNIDOS",IF(SUMPRODUCT((AB1684=$AB$1559:$AB$1936)*(AH1684=$AH$1559:$AH$1936)*((AQ1684&lt;$AR$1559:$AR$1936)*(AR1684&gt;$AQ$1559:$AQ$1936))*(ROW($AB$1559:$AB$1936)&lt;&gt;ROW(AB1684)))&gt;0,"Cruzado","Sin cruce")))</f>
        <v>Sin cruce</v>
      </c>
      <c r="AV1684" s="362" t="str" cm="1">
        <f t="array" ref="AV1684">IF(AD1684="","",IF(SUMPRODUCT((AD1684=$AD$1559:$AD$1936)*(AH1684=$AH$1559:$AH$1936)*(AS1684=$AS$1559:$AS$1936)*(AT1684=$AT$1559:$AT$1936)*(ROW($AD$1559:$AD$1936)&lt;&gt;ROW(AD1684))*((R1684=0)*($R$1559:$R$1936&gt;0)+(R1684&gt;0)*($R$1559:$R$1936=0)))&gt;0,"SALONES UNIDOS",IF(SUMPRODUCT((AD1684=$AD$1559:$AD$1936)*(AH1684=$AH$1559:$AH$1936)*((AS1684&lt;$AT$1559:$AT$1936)*(AT1684&gt;$AS$1559:$AS$1936))*(ROW($AD$1559:$AD$1936)&lt;&gt;ROW(AD1684)))&gt;0,"Cruzado","Sin cruce")))</f>
        <v/>
      </c>
      <c r="AW1684" s="104" t="str">
        <f t="shared" si="814"/>
        <v>OB1SUNAMPEE</v>
      </c>
      <c r="AX1684" s="104" t="str" cm="1">
        <f t="array" ref="AX1684">IF(AW1684="","",IF(SUMPRODUCT((AW1684=$AW$7:$AW$2042)*(AH1684=$AH$7:$AH$2042)*(AN1684=$AN$7:$AN$2042)*(AO1684=$AO$7:$AO$2042)*(ROW($AW$7:$AW$2042)&lt;&gt;ROW(AW1684))*((R1684=0)*($R$7:$R$2042&gt;0)+(R1684&gt;0)*($R$7:$R$2042=0)))&gt;0,"SALONES UNIDOS",IF(SUMPRODUCT((AW1684=$AW$7:$AW$2042)*(AH1684=$AH$7:$AH$2042)*((AN1684&lt;$AO$7:$AO$2042)*(AO1684&gt;$AN$7:$AN$2042))*(ROW($AW$7:$AW$2042)&lt;&gt;ROW(AW1684)))&gt;0,"Cruzado","Sin cruce")))</f>
        <v>Sin cruce</v>
      </c>
    </row>
    <row r="1685" spans="2:50" ht="19.8" hidden="1" customHeight="1" x14ac:dyDescent="0.25">
      <c r="B1685" s="494" t="s">
        <v>314</v>
      </c>
      <c r="C1685" s="369" t="s">
        <v>970</v>
      </c>
      <c r="D1685" s="369">
        <v>20261</v>
      </c>
      <c r="E1685" s="373" t="s">
        <v>302</v>
      </c>
      <c r="F1685" s="370" t="s">
        <v>291</v>
      </c>
      <c r="G1685" s="373" t="s">
        <v>295</v>
      </c>
      <c r="H1685" s="373">
        <v>1</v>
      </c>
      <c r="I1685" s="373" t="s">
        <v>290</v>
      </c>
      <c r="J1685" s="373" t="s">
        <v>290</v>
      </c>
      <c r="K1685" s="194" t="s">
        <v>668</v>
      </c>
      <c r="L1685" s="364" t="s">
        <v>567</v>
      </c>
      <c r="M1685" s="364" t="s">
        <v>362</v>
      </c>
      <c r="N1685" s="364" t="s">
        <v>318</v>
      </c>
      <c r="O1685" s="373" t="s">
        <v>315</v>
      </c>
      <c r="P1685" s="364">
        <v>4</v>
      </c>
      <c r="Q1685" s="364">
        <v>0</v>
      </c>
      <c r="R1685" s="369">
        <v>4</v>
      </c>
      <c r="S1685" s="364">
        <v>4</v>
      </c>
      <c r="T1685" s="8"/>
      <c r="U1685" s="374">
        <v>40</v>
      </c>
      <c r="V1685" s="370">
        <v>40385643</v>
      </c>
      <c r="W1685" s="373" t="s">
        <v>19</v>
      </c>
      <c r="X1685" s="375" t="s">
        <v>315</v>
      </c>
      <c r="Y1685" s="364"/>
      <c r="Z1685" s="364"/>
      <c r="AA1685" s="364"/>
      <c r="AB1685" s="364" t="s">
        <v>878</v>
      </c>
      <c r="AC1685" s="364"/>
      <c r="AD1685" s="369"/>
      <c r="AE1685" s="370"/>
      <c r="AF1685" s="370"/>
      <c r="AG1685" s="370" t="s">
        <v>559</v>
      </c>
      <c r="AH1685" s="364">
        <v>1</v>
      </c>
      <c r="AI1685" s="364">
        <v>8</v>
      </c>
      <c r="AJ1685" s="364">
        <v>30</v>
      </c>
      <c r="AK1685" s="364">
        <v>11</v>
      </c>
      <c r="AL1685" s="364">
        <v>50</v>
      </c>
      <c r="AM1685" s="22">
        <f t="shared" si="813"/>
        <v>4</v>
      </c>
      <c r="AN1685" s="104">
        <f t="shared" si="807"/>
        <v>0.35416666666666663</v>
      </c>
      <c r="AO1685" s="104">
        <f t="shared" si="808"/>
        <v>0.49305555555555552</v>
      </c>
      <c r="AP1685" s="22" t="str" cm="1">
        <f t="array" ref="AP1685">IF(W1685="","",IF(SUMPRODUCT((W1685=$W$7:$W$2042)*(AH1685=$AH$7:$AH$2042)*(AN1685=$AN$7:$AN$2042)*(AO1685=$AO$7:$AO$2042)*(ROW($W$7:$W$2042)&lt;&gt;ROW(W1685))*((R1685=0)*($R$7:$R$2042&gt;0)+(R1685&gt;0)*($R$7:$R$2042=0)))&gt;0,"SALONES UNIDOS",IF(SUMPRODUCT((W1685=$W$7:$W$2042)*(AH1685=$AH$7:$AH$2042)*((AN1685&lt;$AO$7:$AO$2042)*(AO1685&gt;$AN$7:$AN$2042))*(ROW($W$7:$W$2042)&lt;&gt;ROW(W1685)))&gt;0,"Cruzado","Sin cruce")))</f>
        <v>Sin cruce</v>
      </c>
      <c r="AQ1685" s="104">
        <f t="shared" si="811"/>
        <v>0.35416666666666663</v>
      </c>
      <c r="AR1685" s="104">
        <f t="shared" si="812"/>
        <v>0.49305555555555552</v>
      </c>
      <c r="AS1685" s="22"/>
      <c r="AT1685" s="22"/>
      <c r="AU1685" s="362" t="str" cm="1">
        <f t="array" ref="AU1685">IF(AB1685="","",IF(SUMPRODUCT((AB1685=$AB$1559:$AB$1936)*(AH1685=$AH$1559:$AH$1936)*(AQ1685=$AQ$1559:$AQ$1936)*(AR1685=$AR$1559:$AR$1936)*(ROW($AB$1559:$AB$1936)&lt;&gt;ROW(AB1685))*((R1685=0)*($R$1559:$R$1936&gt;0)+(R1685&gt;0)*($R$1559:$R$1936=0)))&gt;0,"SALONES UNIDOS",IF(SUMPRODUCT((AB1685=$AB$1559:$AB$1936)*(AH1685=$AH$1559:$AH$1936)*((AQ1685&lt;$AR$1559:$AR$1936)*(AR1685&gt;$AQ$1559:$AQ$1936))*(ROW($AB$1559:$AB$1936)&lt;&gt;ROW(AB1685)))&gt;0,"Cruzado","Sin cruce")))</f>
        <v>Sin cruce</v>
      </c>
      <c r="AV1685" s="362" t="str" cm="1">
        <f t="array" ref="AV1685">IF(AD1685="","",IF(SUMPRODUCT((AD1685=$AD$1559:$AD$1936)*(AH1685=$AH$1559:$AH$1936)*(AS1685=$AS$1559:$AS$1936)*(AT1685=$AT$1559:$AT$1936)*(ROW($AD$1559:$AD$1936)&lt;&gt;ROW(AD1685))*((R1685=0)*($R$1559:$R$1936&gt;0)+(R1685&gt;0)*($R$1559:$R$1936=0)))&gt;0,"SALONES UNIDOS",IF(SUMPRODUCT((AD1685=$AD$1559:$AD$1936)*(AH1685=$AH$1559:$AH$1936)*((AS1685&lt;$AT$1559:$AT$1936)*(AT1685&gt;$AS$1559:$AS$1936))*(ROW($AD$1559:$AD$1936)&lt;&gt;ROW(AD1685)))&gt;0,"Cruzado","Sin cruce")))</f>
        <v/>
      </c>
      <c r="AW1685" s="104" t="str">
        <f t="shared" si="814"/>
        <v>OB1SUNAMPEE</v>
      </c>
      <c r="AX1685" s="104" t="str" cm="1">
        <f t="array" ref="AX1685">IF(AW1685="","",IF(SUMPRODUCT((AW1685=$AW$7:$AW$2042)*(AH1685=$AH$7:$AH$2042)*(AN1685=$AN$7:$AN$2042)*(AO1685=$AO$7:$AO$2042)*(ROW($AW$7:$AW$2042)&lt;&gt;ROW(AW1685))*((R1685=0)*($R$7:$R$2042&gt;0)+(R1685&gt;0)*($R$7:$R$2042=0)))&gt;0,"SALONES UNIDOS",IF(SUMPRODUCT((AW1685=$AW$7:$AW$2042)*(AH1685=$AH$7:$AH$2042)*((AN1685&lt;$AO$7:$AO$2042)*(AO1685&gt;$AN$7:$AN$2042))*(ROW($AW$7:$AW$2042)&lt;&gt;ROW(AW1685)))&gt;0,"Cruzado","Sin cruce")))</f>
        <v>Sin cruce</v>
      </c>
    </row>
    <row r="1686" spans="2:50" ht="19.8" hidden="1" customHeight="1" x14ac:dyDescent="0.25">
      <c r="B1686" s="494" t="s">
        <v>314</v>
      </c>
      <c r="C1686" s="369" t="s">
        <v>970</v>
      </c>
      <c r="D1686" s="369">
        <v>20261</v>
      </c>
      <c r="E1686" s="373" t="s">
        <v>302</v>
      </c>
      <c r="F1686" s="370" t="s">
        <v>291</v>
      </c>
      <c r="G1686" s="373" t="s">
        <v>295</v>
      </c>
      <c r="H1686" s="373">
        <v>1</v>
      </c>
      <c r="I1686" s="373" t="s">
        <v>290</v>
      </c>
      <c r="J1686" s="373" t="s">
        <v>290</v>
      </c>
      <c r="K1686" s="194" t="s">
        <v>669</v>
      </c>
      <c r="L1686" s="364" t="s">
        <v>569</v>
      </c>
      <c r="M1686" s="364" t="s">
        <v>362</v>
      </c>
      <c r="N1686" s="364" t="s">
        <v>318</v>
      </c>
      <c r="O1686" s="373" t="s">
        <v>315</v>
      </c>
      <c r="P1686" s="364">
        <v>3</v>
      </c>
      <c r="Q1686" s="364">
        <v>2</v>
      </c>
      <c r="R1686" s="369">
        <v>5</v>
      </c>
      <c r="S1686" s="364">
        <v>4</v>
      </c>
      <c r="T1686" s="8"/>
      <c r="U1686" s="374">
        <v>40</v>
      </c>
      <c r="V1686" s="370">
        <v>22064239</v>
      </c>
      <c r="W1686" s="373" t="s">
        <v>148</v>
      </c>
      <c r="X1686" s="375" t="s">
        <v>315</v>
      </c>
      <c r="Y1686" s="364"/>
      <c r="Z1686" s="364"/>
      <c r="AA1686" s="364"/>
      <c r="AB1686" s="364" t="s">
        <v>879</v>
      </c>
      <c r="AC1686" s="364"/>
      <c r="AD1686" s="369"/>
      <c r="AE1686" s="370"/>
      <c r="AF1686" s="370"/>
      <c r="AG1686" s="370" t="s">
        <v>319</v>
      </c>
      <c r="AH1686" s="364">
        <v>3</v>
      </c>
      <c r="AI1686" s="364">
        <v>7</v>
      </c>
      <c r="AJ1686" s="364">
        <v>40</v>
      </c>
      <c r="AK1686" s="364">
        <v>11</v>
      </c>
      <c r="AL1686" s="364">
        <v>50</v>
      </c>
      <c r="AM1686" s="22">
        <f t="shared" si="813"/>
        <v>5</v>
      </c>
      <c r="AN1686" s="104">
        <f t="shared" si="807"/>
        <v>0.31944444444444448</v>
      </c>
      <c r="AO1686" s="104">
        <f t="shared" si="808"/>
        <v>0.49305555555555552</v>
      </c>
      <c r="AP1686" s="22" t="str" cm="1">
        <f t="array" ref="AP1686">IF(W1686="","",IF(SUMPRODUCT((W1686=$W$7:$W$2042)*(AH1686=$AH$7:$AH$2042)*(AN1686=$AN$7:$AN$2042)*(AO1686=$AO$7:$AO$2042)*(ROW($W$7:$W$2042)&lt;&gt;ROW(W1686))*((R1686=0)*($R$7:$R$2042&gt;0)+(R1686&gt;0)*($R$7:$R$2042=0)))&gt;0,"SALONES UNIDOS",IF(SUMPRODUCT((W1686=$W$7:$W$2042)*(AH1686=$AH$7:$AH$2042)*((AN1686&lt;$AO$7:$AO$2042)*(AO1686&gt;$AN$7:$AN$2042))*(ROW($W$7:$W$2042)&lt;&gt;ROW(W1686)))&gt;0,"Cruzado","Sin cruce")))</f>
        <v>Sin cruce</v>
      </c>
      <c r="AQ1686" s="104">
        <f t="shared" si="811"/>
        <v>0.31944444444444448</v>
      </c>
      <c r="AR1686" s="104">
        <f t="shared" si="812"/>
        <v>0.49305555555555552</v>
      </c>
      <c r="AS1686" s="22"/>
      <c r="AT1686" s="22"/>
      <c r="AU1686" s="362" t="str" cm="1">
        <f t="array" ref="AU1686">IF(AB1686="","",IF(SUMPRODUCT((AB1686=$AB$1559:$AB$1936)*(AH1686=$AH$1559:$AH$1936)*(AQ1686=$AQ$1559:$AQ$1936)*(AR1686=$AR$1559:$AR$1936)*(ROW($AB$1559:$AB$1936)&lt;&gt;ROW(AB1686))*((R1686=0)*($R$1559:$R$1936&gt;0)+(R1686&gt;0)*($R$1559:$R$1936=0)))&gt;0,"SALONES UNIDOS",IF(SUMPRODUCT((AB1686=$AB$1559:$AB$1936)*(AH1686=$AH$1559:$AH$1936)*((AQ1686&lt;$AR$1559:$AR$1936)*(AR1686&gt;$AQ$1559:$AQ$1936))*(ROW($AB$1559:$AB$1936)&lt;&gt;ROW(AB1686)))&gt;0,"Cruzado","Sin cruce")))</f>
        <v>Sin cruce</v>
      </c>
      <c r="AV1686" s="362" t="str" cm="1">
        <f t="array" ref="AV1686">IF(AD1686="","",IF(SUMPRODUCT((AD1686=$AD$1559:$AD$1936)*(AH1686=$AH$1559:$AH$1936)*(AS1686=$AS$1559:$AS$1936)*(AT1686=$AT$1559:$AT$1936)*(ROW($AD$1559:$AD$1936)&lt;&gt;ROW(AD1686))*((R1686=0)*($R$1559:$R$1936&gt;0)+(R1686&gt;0)*($R$1559:$R$1936=0)))&gt;0,"SALONES UNIDOS",IF(SUMPRODUCT((AD1686=$AD$1559:$AD$1936)*(AH1686=$AH$1559:$AH$1936)*((AS1686&lt;$AT$1559:$AT$1936)*(AT1686&gt;$AS$1559:$AS$1936))*(ROW($AD$1559:$AD$1936)&lt;&gt;ROW(AD1686)))&gt;0,"Cruzado","Sin cruce")))</f>
        <v/>
      </c>
      <c r="AW1686" s="104" t="str">
        <f t="shared" si="814"/>
        <v>OB1SUNAMPEE</v>
      </c>
      <c r="AX1686" s="104" t="str" cm="1">
        <f t="array" ref="AX1686">IF(AW1686="","",IF(SUMPRODUCT((AW1686=$AW$7:$AW$2042)*(AH1686=$AH$7:$AH$2042)*(AN1686=$AN$7:$AN$2042)*(AO1686=$AO$7:$AO$2042)*(ROW($AW$7:$AW$2042)&lt;&gt;ROW(AW1686))*((R1686=0)*($R$7:$R$2042&gt;0)+(R1686&gt;0)*($R$7:$R$2042=0)))&gt;0,"SALONES UNIDOS",IF(SUMPRODUCT((AW1686=$AW$7:$AW$2042)*(AH1686=$AH$7:$AH$2042)*((AN1686&lt;$AO$7:$AO$2042)*(AO1686&gt;$AN$7:$AN$2042))*(ROW($AW$7:$AW$2042)&lt;&gt;ROW(AW1686)))&gt;0,"Cruzado","Sin cruce")))</f>
        <v>Sin cruce</v>
      </c>
    </row>
    <row r="1687" spans="2:50" ht="19.8" hidden="1" customHeight="1" x14ac:dyDescent="0.25">
      <c r="B1687" s="494" t="s">
        <v>314</v>
      </c>
      <c r="C1687" s="369" t="s">
        <v>971</v>
      </c>
      <c r="D1687" s="369">
        <v>20261</v>
      </c>
      <c r="E1687" s="373" t="s">
        <v>302</v>
      </c>
      <c r="F1687" s="370" t="s">
        <v>291</v>
      </c>
      <c r="G1687" s="373" t="s">
        <v>296</v>
      </c>
      <c r="H1687" s="373">
        <v>1</v>
      </c>
      <c r="I1687" s="373" t="s">
        <v>278</v>
      </c>
      <c r="J1687" s="373" t="s">
        <v>278</v>
      </c>
      <c r="K1687" s="194" t="s">
        <v>734</v>
      </c>
      <c r="L1687" s="364" t="s">
        <v>377</v>
      </c>
      <c r="M1687" s="364" t="s">
        <v>346</v>
      </c>
      <c r="N1687" s="364" t="s">
        <v>339</v>
      </c>
      <c r="O1687" s="373" t="s">
        <v>315</v>
      </c>
      <c r="P1687" s="364">
        <v>2</v>
      </c>
      <c r="Q1687" s="364">
        <v>0</v>
      </c>
      <c r="R1687" s="369">
        <v>2</v>
      </c>
      <c r="S1687" s="364">
        <v>3</v>
      </c>
      <c r="T1687" s="8"/>
      <c r="U1687" s="374">
        <v>40</v>
      </c>
      <c r="V1687" s="370">
        <v>70302657</v>
      </c>
      <c r="W1687" s="373" t="s">
        <v>120</v>
      </c>
      <c r="X1687" s="364" t="s">
        <v>315</v>
      </c>
      <c r="Y1687" s="364"/>
      <c r="Z1687" s="364"/>
      <c r="AA1687" s="364"/>
      <c r="AB1687" s="364" t="s">
        <v>964</v>
      </c>
      <c r="AC1687" s="364"/>
      <c r="AD1687" s="369"/>
      <c r="AE1687" s="370"/>
      <c r="AF1687" s="370"/>
      <c r="AG1687" s="370" t="s">
        <v>559</v>
      </c>
      <c r="AH1687" s="364">
        <v>4</v>
      </c>
      <c r="AI1687" s="364">
        <v>13</v>
      </c>
      <c r="AJ1687" s="364">
        <v>30</v>
      </c>
      <c r="AK1687" s="364">
        <v>15</v>
      </c>
      <c r="AL1687" s="364">
        <v>10</v>
      </c>
      <c r="AM1687" s="22">
        <f t="shared" si="813"/>
        <v>2</v>
      </c>
      <c r="AN1687" s="104">
        <f t="shared" si="807"/>
        <v>0.5625</v>
      </c>
      <c r="AO1687" s="104">
        <f t="shared" si="808"/>
        <v>0.63194444444444442</v>
      </c>
      <c r="AP1687" s="22" t="str" cm="1">
        <f t="array" ref="AP1687">IF(W1687="","",IF(SUMPRODUCT((W1687=$W$7:$W$2042)*(AH1687=$AH$7:$AH$2042)*(AN1687=$AN$7:$AN$2042)*(AO1687=$AO$7:$AO$2042)*(ROW($W$7:$W$2042)&lt;&gt;ROW(W1687))*((R1687=0)*($R$7:$R$2042&gt;0)+(R1687&gt;0)*($R$7:$R$2042=0)))&gt;0,"SALONES UNIDOS",IF(SUMPRODUCT((W1687=$W$7:$W$2042)*(AH1687=$AH$7:$AH$2042)*((AN1687&lt;$AO$7:$AO$2042)*(AO1687&gt;$AN$7:$AN$2042))*(ROW($W$7:$W$2042)&lt;&gt;ROW(W1687)))&gt;0,"Cruzado","Sin cruce")))</f>
        <v>Sin cruce</v>
      </c>
      <c r="AQ1687" s="104">
        <f t="shared" si="811"/>
        <v>0.5625</v>
      </c>
      <c r="AR1687" s="104">
        <f t="shared" si="812"/>
        <v>0.63194444444444442</v>
      </c>
      <c r="AS1687" s="22"/>
      <c r="AT1687" s="22"/>
      <c r="AU1687" s="362" t="str" cm="1">
        <f t="array" ref="AU1687">IF(AB1687="","",IF(SUMPRODUCT((AB1687=$AB$1559:$AB$1936)*(AH1687=$AH$1559:$AH$1936)*(AQ1687=$AQ$1559:$AQ$1936)*(AR1687=$AR$1559:$AR$1936)*(ROW($AB$1559:$AB$1936)&lt;&gt;ROW(AB1687))*((R1687=0)*($R$1559:$R$1936&gt;0)+(R1687&gt;0)*($R$1559:$R$1936=0)))&gt;0,"SALONES UNIDOS",IF(SUMPRODUCT((AB1687=$AB$1559:$AB$1936)*(AH1687=$AH$1559:$AH$1936)*((AQ1687&lt;$AR$1559:$AR$1936)*(AR1687&gt;$AQ$1559:$AQ$1936))*(ROW($AB$1559:$AB$1936)&lt;&gt;ROW(AB1687)))&gt;0,"Cruzado","Sin cruce")))</f>
        <v>Sin cruce</v>
      </c>
      <c r="AV1687" s="362" t="str" cm="1">
        <f t="array" ref="AV1687">IF(AD1687="","",IF(SUMPRODUCT((AD1687=$AD$1559:$AD$1936)*(AH1687=$AH$1559:$AH$1936)*(AS1687=$AS$1559:$AS$1936)*(AT1687=$AT$1559:$AT$1936)*(ROW($AD$1559:$AD$1936)&lt;&gt;ROW(AD1687))*((R1687=0)*($R$1559:$R$1936&gt;0)+(R1687&gt;0)*($R$1559:$R$1936=0)))&gt;0,"SALONES UNIDOS",IF(SUMPRODUCT((AD1687=$AD$1559:$AD$1936)*(AH1687=$AH$1559:$AH$1936)*((AS1687&lt;$AT$1559:$AT$1936)*(AT1687&gt;$AS$1559:$AS$1936))*(ROW($AD$1559:$AD$1936)&lt;&gt;ROW(AD1687)))&gt;0,"Cruzado","Sin cruce")))</f>
        <v/>
      </c>
      <c r="AW1687" s="104" t="str">
        <f t="shared" si="814"/>
        <v>PS1SUNAMPEA</v>
      </c>
      <c r="AX1687" s="104" t="str" cm="1">
        <f t="array" ref="AX1687">IF(AW1687="","",IF(SUMPRODUCT((AW1687=$AW$7:$AW$2042)*(AH1687=$AH$7:$AH$2042)*(AN1687=$AN$7:$AN$2042)*(AO1687=$AO$7:$AO$2042)*(ROW($AW$7:$AW$2042)&lt;&gt;ROW(AW1687))*((R1687=0)*($R$7:$R$2042&gt;0)+(R1687&gt;0)*($R$7:$R$2042=0)))&gt;0,"SALONES UNIDOS",IF(SUMPRODUCT((AW1687=$AW$7:$AW$2042)*(AH1687=$AH$7:$AH$2042)*((AN1687&lt;$AO$7:$AO$2042)*(AO1687&gt;$AN$7:$AN$2042))*(ROW($AW$7:$AW$2042)&lt;&gt;ROW(AW1687)))&gt;0,"Cruzado","Sin cruce")))</f>
        <v>Sin cruce</v>
      </c>
    </row>
    <row r="1688" spans="2:50" ht="19.8" hidden="1" customHeight="1" x14ac:dyDescent="0.25">
      <c r="B1688" s="494" t="s">
        <v>314</v>
      </c>
      <c r="C1688" s="369" t="s">
        <v>971</v>
      </c>
      <c r="D1688" s="369">
        <v>20261</v>
      </c>
      <c r="E1688" s="373" t="s">
        <v>302</v>
      </c>
      <c r="F1688" s="370" t="s">
        <v>291</v>
      </c>
      <c r="G1688" s="373" t="s">
        <v>296</v>
      </c>
      <c r="H1688" s="373">
        <v>1</v>
      </c>
      <c r="I1688" s="373" t="s">
        <v>552</v>
      </c>
      <c r="J1688" s="373" t="s">
        <v>278</v>
      </c>
      <c r="K1688" s="194" t="s">
        <v>734</v>
      </c>
      <c r="L1688" s="364" t="s">
        <v>377</v>
      </c>
      <c r="M1688" s="364" t="s">
        <v>346</v>
      </c>
      <c r="N1688" s="364" t="s">
        <v>339</v>
      </c>
      <c r="O1688" s="373" t="s">
        <v>315</v>
      </c>
      <c r="P1688" s="364">
        <v>0</v>
      </c>
      <c r="Q1688" s="364">
        <v>2</v>
      </c>
      <c r="R1688" s="369">
        <v>2</v>
      </c>
      <c r="S1688" s="364">
        <v>3</v>
      </c>
      <c r="T1688" s="8"/>
      <c r="U1688" s="374">
        <v>20</v>
      </c>
      <c r="V1688" s="370">
        <v>70302657</v>
      </c>
      <c r="W1688" s="373" t="s">
        <v>120</v>
      </c>
      <c r="X1688" s="364" t="s">
        <v>315</v>
      </c>
      <c r="Y1688" s="364"/>
      <c r="Z1688" s="364"/>
      <c r="AA1688" s="364"/>
      <c r="AB1688" s="370"/>
      <c r="AC1688" s="364"/>
      <c r="AD1688" s="364" t="s">
        <v>874</v>
      </c>
      <c r="AE1688" s="370"/>
      <c r="AF1688" s="370"/>
      <c r="AG1688" s="370" t="s">
        <v>301</v>
      </c>
      <c r="AH1688" s="364">
        <v>4</v>
      </c>
      <c r="AI1688" s="364">
        <v>15</v>
      </c>
      <c r="AJ1688" s="364">
        <v>10</v>
      </c>
      <c r="AK1688" s="364">
        <v>16</v>
      </c>
      <c r="AL1688" s="364">
        <v>50</v>
      </c>
      <c r="AM1688" s="22">
        <f t="shared" si="813"/>
        <v>2</v>
      </c>
      <c r="AN1688" s="104">
        <f t="shared" si="807"/>
        <v>0.63194444444444442</v>
      </c>
      <c r="AO1688" s="104">
        <f t="shared" si="808"/>
        <v>0.70138888888888884</v>
      </c>
      <c r="AP1688" s="22" t="str" cm="1">
        <f t="array" ref="AP1688">IF(W1688="","",IF(SUMPRODUCT((W1688=$W$7:$W$2042)*(AH1688=$AH$7:$AH$2042)*(AN1688=$AN$7:$AN$2042)*(AO1688=$AO$7:$AO$2042)*(ROW($W$7:$W$2042)&lt;&gt;ROW(W1688))*((R1688=0)*($R$7:$R$2042&gt;0)+(R1688&gt;0)*($R$7:$R$2042=0)))&gt;0,"SALONES UNIDOS",IF(SUMPRODUCT((W1688=$W$7:$W$2042)*(AH1688=$AH$7:$AH$2042)*((AN1688&lt;$AO$7:$AO$2042)*(AO1688&gt;$AN$7:$AN$2042))*(ROW($W$7:$W$2042)&lt;&gt;ROW(W1688)))&gt;0,"Cruzado","Sin cruce")))</f>
        <v>Sin cruce</v>
      </c>
      <c r="AQ1688" s="22"/>
      <c r="AR1688" s="22"/>
      <c r="AS1688" s="104">
        <f t="shared" ref="AS1688:AS1689" si="815">AN1688</f>
        <v>0.63194444444444442</v>
      </c>
      <c r="AT1688" s="104">
        <f t="shared" ref="AT1688:AT1689" si="816">AO1688</f>
        <v>0.70138888888888884</v>
      </c>
      <c r="AU1688" s="362" t="str" cm="1">
        <f t="array" ref="AU1688">IF(AB1688="","",IF(SUMPRODUCT((AB1688=$AB$1559:$AB$1936)*(AH1688=$AH$1559:$AH$1936)*(AQ1688=$AQ$1559:$AQ$1936)*(AR1688=$AR$1559:$AR$1936)*(ROW($AB$1559:$AB$1936)&lt;&gt;ROW(AB1688))*((R1688=0)*($R$1559:$R$1936&gt;0)+(R1688&gt;0)*($R$1559:$R$1936=0)))&gt;0,"SALONES UNIDOS",IF(SUMPRODUCT((AB1688=$AB$1559:$AB$1936)*(AH1688=$AH$1559:$AH$1936)*((AQ1688&lt;$AR$1559:$AR$1936)*(AR1688&gt;$AQ$1559:$AQ$1936))*(ROW($AB$1559:$AB$1936)&lt;&gt;ROW(AB1688)))&gt;0,"Cruzado","Sin cruce")))</f>
        <v/>
      </c>
      <c r="AV1688" s="362" t="str" cm="1">
        <f t="array" ref="AV1688">IF(AD1688="","",IF(SUMPRODUCT((AD1688=$AD$1559:$AD$1936)*(AH1688=$AH$1559:$AH$1936)*(AS1688=$AS$1559:$AS$1936)*(AT1688=$AT$1559:$AT$1936)*(ROW($AD$1559:$AD$1936)&lt;&gt;ROW(AD1688))*((R1688=0)*($R$1559:$R$1936&gt;0)+(R1688&gt;0)*($R$1559:$R$1936=0)))&gt;0,"SALONES UNIDOS",IF(SUMPRODUCT((AD1688=$AD$1559:$AD$1936)*(AH1688=$AH$1559:$AH$1936)*((AS1688&lt;$AT$1559:$AT$1936)*(AT1688&gt;$AS$1559:$AS$1936))*(ROW($AD$1559:$AD$1936)&lt;&gt;ROW(AD1688)))&gt;0,"Cruzado","Sin cruce")))</f>
        <v>Sin cruce</v>
      </c>
      <c r="AW1688" s="104" t="str">
        <f t="shared" si="814"/>
        <v>PS1SUNAMPEA</v>
      </c>
      <c r="AX1688" s="104" t="str" cm="1">
        <f t="array" ref="AX1688">IF(AW1688="","",IF(SUMPRODUCT((AW1688=$AW$7:$AW$2042)*(AH1688=$AH$7:$AH$2042)*(AN1688=$AN$7:$AN$2042)*(AO1688=$AO$7:$AO$2042)*(ROW($AW$7:$AW$2042)&lt;&gt;ROW(AW1688))*((R1688=0)*($R$7:$R$2042&gt;0)+(R1688&gt;0)*($R$7:$R$2042=0)))&gt;0,"SALONES UNIDOS",IF(SUMPRODUCT((AW1688=$AW$7:$AW$2042)*(AH1688=$AH$7:$AH$2042)*((AN1688&lt;$AO$7:$AO$2042)*(AO1688&gt;$AN$7:$AN$2042))*(ROW($AW$7:$AW$2042)&lt;&gt;ROW(AW1688)))&gt;0,"Cruzado","Sin cruce")))</f>
        <v>Sin cruce</v>
      </c>
    </row>
    <row r="1689" spans="2:50" ht="19.8" hidden="1" customHeight="1" x14ac:dyDescent="0.25">
      <c r="B1689" s="494" t="s">
        <v>314</v>
      </c>
      <c r="C1689" s="369" t="s">
        <v>971</v>
      </c>
      <c r="D1689" s="369">
        <v>20261</v>
      </c>
      <c r="E1689" s="373" t="s">
        <v>302</v>
      </c>
      <c r="F1689" s="370" t="s">
        <v>291</v>
      </c>
      <c r="G1689" s="373" t="s">
        <v>296</v>
      </c>
      <c r="H1689" s="373">
        <v>1</v>
      </c>
      <c r="I1689" s="373" t="s">
        <v>560</v>
      </c>
      <c r="J1689" s="373" t="s">
        <v>278</v>
      </c>
      <c r="K1689" s="194" t="s">
        <v>734</v>
      </c>
      <c r="L1689" s="364" t="s">
        <v>377</v>
      </c>
      <c r="M1689" s="364" t="s">
        <v>346</v>
      </c>
      <c r="N1689" s="364" t="s">
        <v>339</v>
      </c>
      <c r="O1689" s="373" t="s">
        <v>315</v>
      </c>
      <c r="P1689" s="364">
        <v>0</v>
      </c>
      <c r="Q1689" s="364">
        <v>2</v>
      </c>
      <c r="R1689" s="369">
        <v>2</v>
      </c>
      <c r="S1689" s="364">
        <v>3</v>
      </c>
      <c r="T1689" s="8"/>
      <c r="U1689" s="374">
        <v>20</v>
      </c>
      <c r="V1689" s="370">
        <v>70302657</v>
      </c>
      <c r="W1689" s="373" t="s">
        <v>120</v>
      </c>
      <c r="X1689" s="364" t="s">
        <v>315</v>
      </c>
      <c r="Y1689" s="364"/>
      <c r="Z1689" s="364"/>
      <c r="AA1689" s="364"/>
      <c r="AB1689" s="370"/>
      <c r="AC1689" s="364"/>
      <c r="AD1689" s="364" t="s">
        <v>874</v>
      </c>
      <c r="AE1689" s="370"/>
      <c r="AF1689" s="370"/>
      <c r="AG1689" s="370" t="s">
        <v>301</v>
      </c>
      <c r="AH1689" s="364">
        <v>4</v>
      </c>
      <c r="AI1689" s="364">
        <v>16</v>
      </c>
      <c r="AJ1689" s="364">
        <v>50</v>
      </c>
      <c r="AK1689" s="364">
        <v>18</v>
      </c>
      <c r="AL1689" s="364">
        <v>30</v>
      </c>
      <c r="AM1689" s="22">
        <f t="shared" si="813"/>
        <v>2</v>
      </c>
      <c r="AN1689" s="104">
        <f t="shared" si="807"/>
        <v>0.70138888888888884</v>
      </c>
      <c r="AO1689" s="104">
        <f t="shared" si="808"/>
        <v>0.77083333333333337</v>
      </c>
      <c r="AP1689" s="22" t="str" cm="1">
        <f t="array" ref="AP1689">IF(W1689="","",IF(SUMPRODUCT((W1689=$W$7:$W$2042)*(AH1689=$AH$7:$AH$2042)*(AN1689=$AN$7:$AN$2042)*(AO1689=$AO$7:$AO$2042)*(ROW($W$7:$W$2042)&lt;&gt;ROW(W1689))*((R1689=0)*($R$7:$R$2042&gt;0)+(R1689&gt;0)*($R$7:$R$2042=0)))&gt;0,"SALONES UNIDOS",IF(SUMPRODUCT((W1689=$W$7:$W$2042)*(AH1689=$AH$7:$AH$2042)*((AN1689&lt;$AO$7:$AO$2042)*(AO1689&gt;$AN$7:$AN$2042))*(ROW($W$7:$W$2042)&lt;&gt;ROW(W1689)))&gt;0,"Cruzado","Sin cruce")))</f>
        <v>Sin cruce</v>
      </c>
      <c r="AQ1689" s="22"/>
      <c r="AR1689" s="22"/>
      <c r="AS1689" s="104">
        <f t="shared" si="815"/>
        <v>0.70138888888888884</v>
      </c>
      <c r="AT1689" s="104">
        <f t="shared" si="816"/>
        <v>0.77083333333333337</v>
      </c>
      <c r="AU1689" s="362" t="str" cm="1">
        <f t="array" ref="AU1689">IF(AB1689="","",IF(SUMPRODUCT((AB1689=$AB$1559:$AB$1936)*(AH1689=$AH$1559:$AH$1936)*(AQ1689=$AQ$1559:$AQ$1936)*(AR1689=$AR$1559:$AR$1936)*(ROW($AB$1559:$AB$1936)&lt;&gt;ROW(AB1689))*((R1689=0)*($R$1559:$R$1936&gt;0)+(R1689&gt;0)*($R$1559:$R$1936=0)))&gt;0,"SALONES UNIDOS",IF(SUMPRODUCT((AB1689=$AB$1559:$AB$1936)*(AH1689=$AH$1559:$AH$1936)*((AQ1689&lt;$AR$1559:$AR$1936)*(AR1689&gt;$AQ$1559:$AQ$1936))*(ROW($AB$1559:$AB$1936)&lt;&gt;ROW(AB1689)))&gt;0,"Cruzado","Sin cruce")))</f>
        <v/>
      </c>
      <c r="AV1689" s="362" t="str" cm="1">
        <f t="array" ref="AV1689">IF(AD1689="","",IF(SUMPRODUCT((AD1689=$AD$1559:$AD$1936)*(AH1689=$AH$1559:$AH$1936)*(AS1689=$AS$1559:$AS$1936)*(AT1689=$AT$1559:$AT$1936)*(ROW($AD$1559:$AD$1936)&lt;&gt;ROW(AD1689))*((R1689=0)*($R$1559:$R$1936&gt;0)+(R1689&gt;0)*($R$1559:$R$1936=0)))&gt;0,"SALONES UNIDOS",IF(SUMPRODUCT((AD1689=$AD$1559:$AD$1936)*(AH1689=$AH$1559:$AH$1936)*((AS1689&lt;$AT$1559:$AT$1936)*(AT1689&gt;$AS$1559:$AS$1936))*(ROW($AD$1559:$AD$1936)&lt;&gt;ROW(AD1689)))&gt;0,"Cruzado","Sin cruce")))</f>
        <v>Sin cruce</v>
      </c>
      <c r="AW1689" s="104" t="str">
        <f t="shared" si="814"/>
        <v>PS1SUNAMPEA</v>
      </c>
      <c r="AX1689" s="104" t="str" cm="1">
        <f t="array" ref="AX1689">IF(AW1689="","",IF(SUMPRODUCT((AW1689=$AW$7:$AW$2042)*(AH1689=$AH$7:$AH$2042)*(AN1689=$AN$7:$AN$2042)*(AO1689=$AO$7:$AO$2042)*(ROW($AW$7:$AW$2042)&lt;&gt;ROW(AW1689))*((R1689=0)*($R$7:$R$2042&gt;0)+(R1689&gt;0)*($R$7:$R$2042=0)))&gt;0,"SALONES UNIDOS",IF(SUMPRODUCT((AW1689=$AW$7:$AW$2042)*(AH1689=$AH$7:$AH$2042)*((AN1689&lt;$AO$7:$AO$2042)*(AO1689&gt;$AN$7:$AN$2042))*(ROW($AW$7:$AW$2042)&lt;&gt;ROW(AW1689)))&gt;0,"Cruzado","Sin cruce")))</f>
        <v>Sin cruce</v>
      </c>
    </row>
    <row r="1690" spans="2:50" ht="19.8" hidden="1" customHeight="1" x14ac:dyDescent="0.25">
      <c r="B1690" s="494" t="s">
        <v>314</v>
      </c>
      <c r="C1690" s="369" t="s">
        <v>971</v>
      </c>
      <c r="D1690" s="369">
        <v>20261</v>
      </c>
      <c r="E1690" s="373" t="s">
        <v>302</v>
      </c>
      <c r="F1690" s="370" t="s">
        <v>291</v>
      </c>
      <c r="G1690" s="373" t="s">
        <v>296</v>
      </c>
      <c r="H1690" s="373">
        <v>1</v>
      </c>
      <c r="I1690" s="373" t="s">
        <v>278</v>
      </c>
      <c r="J1690" s="373" t="s">
        <v>278</v>
      </c>
      <c r="K1690" s="194" t="s">
        <v>735</v>
      </c>
      <c r="L1690" s="364" t="s">
        <v>562</v>
      </c>
      <c r="M1690" s="364" t="s">
        <v>362</v>
      </c>
      <c r="N1690" s="364" t="s">
        <v>339</v>
      </c>
      <c r="O1690" s="373" t="s">
        <v>315</v>
      </c>
      <c r="P1690" s="364">
        <v>2</v>
      </c>
      <c r="Q1690" s="364">
        <v>2</v>
      </c>
      <c r="R1690" s="369">
        <v>4</v>
      </c>
      <c r="S1690" s="364">
        <v>3</v>
      </c>
      <c r="T1690" s="8"/>
      <c r="U1690" s="374">
        <v>40</v>
      </c>
      <c r="V1690" s="370">
        <v>21806934</v>
      </c>
      <c r="W1690" s="373" t="s">
        <v>501</v>
      </c>
      <c r="X1690" s="364" t="s">
        <v>315</v>
      </c>
      <c r="Y1690" s="364"/>
      <c r="Z1690" s="364"/>
      <c r="AA1690" s="364"/>
      <c r="AB1690" s="364" t="s">
        <v>964</v>
      </c>
      <c r="AC1690" s="364"/>
      <c r="AD1690" s="369"/>
      <c r="AE1690" s="370"/>
      <c r="AF1690" s="370"/>
      <c r="AG1690" s="370" t="s">
        <v>319</v>
      </c>
      <c r="AH1690" s="364">
        <v>3</v>
      </c>
      <c r="AI1690" s="364">
        <v>13</v>
      </c>
      <c r="AJ1690" s="364">
        <v>30</v>
      </c>
      <c r="AK1690" s="364">
        <v>16</v>
      </c>
      <c r="AL1690" s="364">
        <v>50</v>
      </c>
      <c r="AM1690" s="22">
        <f t="shared" si="813"/>
        <v>4</v>
      </c>
      <c r="AN1690" s="104">
        <f t="shared" si="807"/>
        <v>0.5625</v>
      </c>
      <c r="AO1690" s="104">
        <f t="shared" si="808"/>
        <v>0.70138888888888884</v>
      </c>
      <c r="AP1690" s="22" t="str" cm="1">
        <f t="array" ref="AP1690">IF(W1690="","",IF(SUMPRODUCT((W1690=$W$7:$W$2042)*(AH1690=$AH$7:$AH$2042)*(AN1690=$AN$7:$AN$2042)*(AO1690=$AO$7:$AO$2042)*(ROW($W$7:$W$2042)&lt;&gt;ROW(W1690))*((R1690=0)*($R$7:$R$2042&gt;0)+(R1690&gt;0)*($R$7:$R$2042=0)))&gt;0,"SALONES UNIDOS",IF(SUMPRODUCT((W1690=$W$7:$W$2042)*(AH1690=$AH$7:$AH$2042)*((AN1690&lt;$AO$7:$AO$2042)*(AO1690&gt;$AN$7:$AN$2042))*(ROW($W$7:$W$2042)&lt;&gt;ROW(W1690)))&gt;0,"Cruzado","Sin cruce")))</f>
        <v>Sin cruce</v>
      </c>
      <c r="AQ1690" s="104">
        <f t="shared" ref="AQ1690:AR1704" si="817">AN1690</f>
        <v>0.5625</v>
      </c>
      <c r="AR1690" s="104">
        <f t="shared" si="817"/>
        <v>0.70138888888888884</v>
      </c>
      <c r="AS1690" s="22"/>
      <c r="AT1690" s="22"/>
      <c r="AU1690" s="362" t="str" cm="1">
        <f t="array" ref="AU1690">IF(AB1690="","",IF(SUMPRODUCT((AB1690=$AB$1559:$AB$1936)*(AH1690=$AH$1559:$AH$1936)*(AQ1690=$AQ$1559:$AQ$1936)*(AR1690=$AR$1559:$AR$1936)*(ROW($AB$1559:$AB$1936)&lt;&gt;ROW(AB1690))*((R1690=0)*($R$1559:$R$1936&gt;0)+(R1690&gt;0)*($R$1559:$R$1936=0)))&gt;0,"SALONES UNIDOS",IF(SUMPRODUCT((AB1690=$AB$1559:$AB$1936)*(AH1690=$AH$1559:$AH$1936)*((AQ1690&lt;$AR$1559:$AR$1936)*(AR1690&gt;$AQ$1559:$AQ$1936))*(ROW($AB$1559:$AB$1936)&lt;&gt;ROW(AB1690)))&gt;0,"Cruzado","Sin cruce")))</f>
        <v>Sin cruce</v>
      </c>
      <c r="AV1690" s="362" t="str" cm="1">
        <f t="array" ref="AV1690">IF(AD1690="","",IF(SUMPRODUCT((AD1690=$AD$1559:$AD$1936)*(AH1690=$AH$1559:$AH$1936)*(AS1690=$AS$1559:$AS$1936)*(AT1690=$AT$1559:$AT$1936)*(ROW($AD$1559:$AD$1936)&lt;&gt;ROW(AD1690))*((R1690=0)*($R$1559:$R$1936&gt;0)+(R1690&gt;0)*($R$1559:$R$1936=0)))&gt;0,"SALONES UNIDOS",IF(SUMPRODUCT((AD1690=$AD$1559:$AD$1936)*(AH1690=$AH$1559:$AH$1936)*((AS1690&lt;$AT$1559:$AT$1936)*(AT1690&gt;$AS$1559:$AS$1936))*(ROW($AD$1559:$AD$1936)&lt;&gt;ROW(AD1690)))&gt;0,"Cruzado","Sin cruce")))</f>
        <v/>
      </c>
      <c r="AW1690" s="104" t="str">
        <f t="shared" si="814"/>
        <v>PS1SUNAMPEA</v>
      </c>
      <c r="AX1690" s="104" t="str" cm="1">
        <f t="array" ref="AX1690">IF(AW1690="","",IF(SUMPRODUCT((AW1690=$AW$7:$AW$2042)*(AH1690=$AH$7:$AH$2042)*(AN1690=$AN$7:$AN$2042)*(AO1690=$AO$7:$AO$2042)*(ROW($AW$7:$AW$2042)&lt;&gt;ROW(AW1690))*((R1690=0)*($R$7:$R$2042&gt;0)+(R1690&gt;0)*($R$7:$R$2042=0)))&gt;0,"SALONES UNIDOS",IF(SUMPRODUCT((AW1690=$AW$7:$AW$2042)*(AH1690=$AH$7:$AH$2042)*((AN1690&lt;$AO$7:$AO$2042)*(AO1690&gt;$AN$7:$AN$2042))*(ROW($AW$7:$AW$2042)&lt;&gt;ROW(AW1690)))&gt;0,"Cruzado","Sin cruce")))</f>
        <v>Sin cruce</v>
      </c>
    </row>
    <row r="1691" spans="2:50" ht="19.8" hidden="1" customHeight="1" x14ac:dyDescent="0.25">
      <c r="B1691" s="494" t="s">
        <v>314</v>
      </c>
      <c r="C1691" s="369" t="s">
        <v>971</v>
      </c>
      <c r="D1691" s="369">
        <v>20261</v>
      </c>
      <c r="E1691" s="373" t="s">
        <v>302</v>
      </c>
      <c r="F1691" s="370" t="s">
        <v>291</v>
      </c>
      <c r="G1691" s="373" t="s">
        <v>296</v>
      </c>
      <c r="H1691" s="373">
        <v>1</v>
      </c>
      <c r="I1691" s="373" t="s">
        <v>278</v>
      </c>
      <c r="J1691" s="373" t="s">
        <v>278</v>
      </c>
      <c r="K1691" s="194" t="s">
        <v>736</v>
      </c>
      <c r="L1691" s="364" t="s">
        <v>740</v>
      </c>
      <c r="M1691" s="364" t="s">
        <v>346</v>
      </c>
      <c r="N1691" s="364" t="s">
        <v>339</v>
      </c>
      <c r="O1691" s="373" t="s">
        <v>315</v>
      </c>
      <c r="P1691" s="364">
        <v>2</v>
      </c>
      <c r="Q1691" s="364">
        <v>2</v>
      </c>
      <c r="R1691" s="369">
        <v>4</v>
      </c>
      <c r="S1691" s="364">
        <v>3</v>
      </c>
      <c r="T1691" s="8"/>
      <c r="U1691" s="374">
        <v>40</v>
      </c>
      <c r="V1691" s="370">
        <v>70674579</v>
      </c>
      <c r="W1691" s="373" t="s">
        <v>512</v>
      </c>
      <c r="X1691" s="364" t="s">
        <v>315</v>
      </c>
      <c r="Y1691" s="364"/>
      <c r="Z1691" s="364"/>
      <c r="AA1691" s="364"/>
      <c r="AB1691" s="364" t="s">
        <v>964</v>
      </c>
      <c r="AC1691" s="364"/>
      <c r="AD1691" s="369"/>
      <c r="AE1691" s="370"/>
      <c r="AF1691" s="370"/>
      <c r="AG1691" s="370" t="s">
        <v>319</v>
      </c>
      <c r="AH1691" s="364">
        <v>5</v>
      </c>
      <c r="AI1691" s="364">
        <v>12</v>
      </c>
      <c r="AJ1691" s="364">
        <v>40</v>
      </c>
      <c r="AK1691" s="364">
        <v>16</v>
      </c>
      <c r="AL1691" s="364">
        <v>0</v>
      </c>
      <c r="AM1691" s="22">
        <f t="shared" si="813"/>
        <v>4</v>
      </c>
      <c r="AN1691" s="104">
        <f t="shared" si="807"/>
        <v>0.52777777777777779</v>
      </c>
      <c r="AO1691" s="104">
        <f t="shared" si="808"/>
        <v>0.66666666666666663</v>
      </c>
      <c r="AP1691" s="22" t="str" cm="1">
        <f t="array" ref="AP1691">IF(W1691="","",IF(SUMPRODUCT((W1691=$W$7:$W$2042)*(AH1691=$AH$7:$AH$2042)*(AN1691=$AN$7:$AN$2042)*(AO1691=$AO$7:$AO$2042)*(ROW($W$7:$W$2042)&lt;&gt;ROW(W1691))*((R1691=0)*($R$7:$R$2042&gt;0)+(R1691&gt;0)*($R$7:$R$2042=0)))&gt;0,"SALONES UNIDOS",IF(SUMPRODUCT((W1691=$W$7:$W$2042)*(AH1691=$AH$7:$AH$2042)*((AN1691&lt;$AO$7:$AO$2042)*(AO1691&gt;$AN$7:$AN$2042))*(ROW($W$7:$W$2042)&lt;&gt;ROW(W1691)))&gt;0,"Cruzado","Sin cruce")))</f>
        <v>Sin cruce</v>
      </c>
      <c r="AQ1691" s="104">
        <f t="shared" si="817"/>
        <v>0.52777777777777779</v>
      </c>
      <c r="AR1691" s="104">
        <f t="shared" si="817"/>
        <v>0.66666666666666663</v>
      </c>
      <c r="AS1691" s="22"/>
      <c r="AT1691" s="22"/>
      <c r="AU1691" s="362" t="str" cm="1">
        <f t="array" ref="AU1691">IF(AB1691="","",IF(SUMPRODUCT((AB1691=$AB$1559:$AB$1936)*(AH1691=$AH$1559:$AH$1936)*(AQ1691=$AQ$1559:$AQ$1936)*(AR1691=$AR$1559:$AR$1936)*(ROW($AB$1559:$AB$1936)&lt;&gt;ROW(AB1691))*((R1691=0)*($R$1559:$R$1936&gt;0)+(R1691&gt;0)*($R$1559:$R$1936=0)))&gt;0,"SALONES UNIDOS",IF(SUMPRODUCT((AB1691=$AB$1559:$AB$1936)*(AH1691=$AH$1559:$AH$1936)*((AQ1691&lt;$AR$1559:$AR$1936)*(AR1691&gt;$AQ$1559:$AQ$1936))*(ROW($AB$1559:$AB$1936)&lt;&gt;ROW(AB1691)))&gt;0,"Cruzado","Sin cruce")))</f>
        <v>Sin cruce</v>
      </c>
      <c r="AV1691" s="362" t="str" cm="1">
        <f t="array" ref="AV1691">IF(AD1691="","",IF(SUMPRODUCT((AD1691=$AD$1559:$AD$1936)*(AH1691=$AH$1559:$AH$1936)*(AS1691=$AS$1559:$AS$1936)*(AT1691=$AT$1559:$AT$1936)*(ROW($AD$1559:$AD$1936)&lt;&gt;ROW(AD1691))*((R1691=0)*($R$1559:$R$1936&gt;0)+(R1691&gt;0)*($R$1559:$R$1936=0)))&gt;0,"SALONES UNIDOS",IF(SUMPRODUCT((AD1691=$AD$1559:$AD$1936)*(AH1691=$AH$1559:$AH$1936)*((AS1691&lt;$AT$1559:$AT$1936)*(AT1691&gt;$AS$1559:$AS$1936))*(ROW($AD$1559:$AD$1936)&lt;&gt;ROW(AD1691)))&gt;0,"Cruzado","Sin cruce")))</f>
        <v/>
      </c>
      <c r="AW1691" s="104" t="str">
        <f t="shared" si="814"/>
        <v>PS1SUNAMPEA</v>
      </c>
      <c r="AX1691" s="104" t="str" cm="1">
        <f t="array" ref="AX1691">IF(AW1691="","",IF(SUMPRODUCT((AW1691=$AW$7:$AW$2042)*(AH1691=$AH$7:$AH$2042)*(AN1691=$AN$7:$AN$2042)*(AO1691=$AO$7:$AO$2042)*(ROW($AW$7:$AW$2042)&lt;&gt;ROW(AW1691))*((R1691=0)*($R$7:$R$2042&gt;0)+(R1691&gt;0)*($R$7:$R$2042=0)))&gt;0,"SALONES UNIDOS",IF(SUMPRODUCT((AW1691=$AW$7:$AW$2042)*(AH1691=$AH$7:$AH$2042)*((AN1691&lt;$AO$7:$AO$2042)*(AO1691&gt;$AN$7:$AN$2042))*(ROW($AW$7:$AW$2042)&lt;&gt;ROW(AW1691)))&gt;0,"Cruzado","Sin cruce")))</f>
        <v>Sin cruce</v>
      </c>
    </row>
    <row r="1692" spans="2:50" ht="19.8" hidden="1" customHeight="1" x14ac:dyDescent="0.25">
      <c r="B1692" s="494" t="s">
        <v>314</v>
      </c>
      <c r="C1692" s="369" t="s">
        <v>971</v>
      </c>
      <c r="D1692" s="369">
        <v>20261</v>
      </c>
      <c r="E1692" s="373" t="s">
        <v>302</v>
      </c>
      <c r="F1692" s="370" t="s">
        <v>291</v>
      </c>
      <c r="G1692" s="373" t="s">
        <v>296</v>
      </c>
      <c r="H1692" s="373">
        <v>1</v>
      </c>
      <c r="I1692" s="373" t="s">
        <v>278</v>
      </c>
      <c r="J1692" s="373" t="s">
        <v>278</v>
      </c>
      <c r="K1692" s="194" t="s">
        <v>737</v>
      </c>
      <c r="L1692" s="364" t="s">
        <v>667</v>
      </c>
      <c r="M1692" s="364" t="s">
        <v>362</v>
      </c>
      <c r="N1692" s="364" t="s">
        <v>339</v>
      </c>
      <c r="O1692" s="373" t="s">
        <v>315</v>
      </c>
      <c r="P1692" s="364">
        <v>3</v>
      </c>
      <c r="Q1692" s="364">
        <v>2</v>
      </c>
      <c r="R1692" s="369">
        <v>5</v>
      </c>
      <c r="S1692" s="364">
        <v>4</v>
      </c>
      <c r="T1692" s="8"/>
      <c r="U1692" s="374">
        <v>40</v>
      </c>
      <c r="V1692" s="370">
        <v>40965725</v>
      </c>
      <c r="W1692" s="373" t="s">
        <v>72</v>
      </c>
      <c r="X1692" s="364" t="s">
        <v>315</v>
      </c>
      <c r="Y1692" s="364"/>
      <c r="Z1692" s="364"/>
      <c r="AA1692" s="364"/>
      <c r="AB1692" s="364" t="s">
        <v>964</v>
      </c>
      <c r="AC1692" s="364"/>
      <c r="AD1692" s="369"/>
      <c r="AE1692" s="370"/>
      <c r="AF1692" s="370"/>
      <c r="AG1692" s="370" t="s">
        <v>319</v>
      </c>
      <c r="AH1692" s="364">
        <v>4</v>
      </c>
      <c r="AI1692" s="364">
        <v>7</v>
      </c>
      <c r="AJ1692" s="364">
        <v>40</v>
      </c>
      <c r="AK1692" s="364">
        <v>11</v>
      </c>
      <c r="AL1692" s="364">
        <v>50</v>
      </c>
      <c r="AM1692" s="22">
        <f t="shared" si="813"/>
        <v>5</v>
      </c>
      <c r="AN1692" s="104">
        <f t="shared" si="807"/>
        <v>0.31944444444444448</v>
      </c>
      <c r="AO1692" s="104">
        <f t="shared" si="808"/>
        <v>0.49305555555555552</v>
      </c>
      <c r="AP1692" s="22" t="str" cm="1">
        <f t="array" ref="AP1692">IF(W1692="","",IF(SUMPRODUCT((W1692=$W$7:$W$2042)*(AH1692=$AH$7:$AH$2042)*(AN1692=$AN$7:$AN$2042)*(AO1692=$AO$7:$AO$2042)*(ROW($W$7:$W$2042)&lt;&gt;ROW(W1692))*((R1692=0)*($R$7:$R$2042&gt;0)+(R1692&gt;0)*($R$7:$R$2042=0)))&gt;0,"SALONES UNIDOS",IF(SUMPRODUCT((W1692=$W$7:$W$2042)*(AH1692=$AH$7:$AH$2042)*((AN1692&lt;$AO$7:$AO$2042)*(AO1692&gt;$AN$7:$AN$2042))*(ROW($W$7:$W$2042)&lt;&gt;ROW(W1692)))&gt;0,"Cruzado","Sin cruce")))</f>
        <v>Sin cruce</v>
      </c>
      <c r="AQ1692" s="104">
        <f t="shared" si="817"/>
        <v>0.31944444444444448</v>
      </c>
      <c r="AR1692" s="104">
        <f t="shared" si="817"/>
        <v>0.49305555555555552</v>
      </c>
      <c r="AS1692" s="22"/>
      <c r="AT1692" s="22"/>
      <c r="AU1692" s="362" t="str" cm="1">
        <f t="array" ref="AU1692">IF(AB1692="","",IF(SUMPRODUCT((AB1692=$AB$1559:$AB$1936)*(AH1692=$AH$1559:$AH$1936)*(AQ1692=$AQ$1559:$AQ$1936)*(AR1692=$AR$1559:$AR$1936)*(ROW($AB$1559:$AB$1936)&lt;&gt;ROW(AB1692))*((R1692=0)*($R$1559:$R$1936&gt;0)+(R1692&gt;0)*($R$1559:$R$1936=0)))&gt;0,"SALONES UNIDOS",IF(SUMPRODUCT((AB1692=$AB$1559:$AB$1936)*(AH1692=$AH$1559:$AH$1936)*((AQ1692&lt;$AR$1559:$AR$1936)*(AR1692&gt;$AQ$1559:$AQ$1936))*(ROW($AB$1559:$AB$1936)&lt;&gt;ROW(AB1692)))&gt;0,"Cruzado","Sin cruce")))</f>
        <v>Sin cruce</v>
      </c>
      <c r="AV1692" s="362" t="str" cm="1">
        <f t="array" ref="AV1692">IF(AD1692="","",IF(SUMPRODUCT((AD1692=$AD$1559:$AD$1936)*(AH1692=$AH$1559:$AH$1936)*(AS1692=$AS$1559:$AS$1936)*(AT1692=$AT$1559:$AT$1936)*(ROW($AD$1559:$AD$1936)&lt;&gt;ROW(AD1692))*((R1692=0)*($R$1559:$R$1936&gt;0)+(R1692&gt;0)*($R$1559:$R$1936=0)))&gt;0,"SALONES UNIDOS",IF(SUMPRODUCT((AD1692=$AD$1559:$AD$1936)*(AH1692=$AH$1559:$AH$1936)*((AS1692&lt;$AT$1559:$AT$1936)*(AT1692&gt;$AS$1559:$AS$1936))*(ROW($AD$1559:$AD$1936)&lt;&gt;ROW(AD1692)))&gt;0,"Cruzado","Sin cruce")))</f>
        <v/>
      </c>
      <c r="AW1692" s="104" t="str">
        <f t="shared" si="814"/>
        <v>PS1SUNAMPEA</v>
      </c>
      <c r="AX1692" s="104" t="str" cm="1">
        <f t="array" ref="AX1692">IF(AW1692="","",IF(SUMPRODUCT((AW1692=$AW$7:$AW$2042)*(AH1692=$AH$7:$AH$2042)*(AN1692=$AN$7:$AN$2042)*(AO1692=$AO$7:$AO$2042)*(ROW($AW$7:$AW$2042)&lt;&gt;ROW(AW1692))*((R1692=0)*($R$7:$R$2042&gt;0)+(R1692&gt;0)*($R$7:$R$2042=0)))&gt;0,"SALONES UNIDOS",IF(SUMPRODUCT((AW1692=$AW$7:$AW$2042)*(AH1692=$AH$7:$AH$2042)*((AN1692&lt;$AO$7:$AO$2042)*(AO1692&gt;$AN$7:$AN$2042))*(ROW($AW$7:$AW$2042)&lt;&gt;ROW(AW1692)))&gt;0,"Cruzado","Sin cruce")))</f>
        <v>Sin cruce</v>
      </c>
    </row>
    <row r="1693" spans="2:50" ht="19.8" hidden="1" customHeight="1" x14ac:dyDescent="0.25">
      <c r="B1693" s="494" t="s">
        <v>314</v>
      </c>
      <c r="C1693" s="369" t="s">
        <v>971</v>
      </c>
      <c r="D1693" s="369">
        <v>20261</v>
      </c>
      <c r="E1693" s="373" t="s">
        <v>302</v>
      </c>
      <c r="F1693" s="370" t="s">
        <v>291</v>
      </c>
      <c r="G1693" s="373" t="s">
        <v>296</v>
      </c>
      <c r="H1693" s="373">
        <v>1</v>
      </c>
      <c r="I1693" s="373" t="s">
        <v>278</v>
      </c>
      <c r="J1693" s="373" t="s">
        <v>278</v>
      </c>
      <c r="K1693" s="194" t="s">
        <v>738</v>
      </c>
      <c r="L1693" s="364" t="s">
        <v>567</v>
      </c>
      <c r="M1693" s="364" t="s">
        <v>362</v>
      </c>
      <c r="N1693" s="364" t="s">
        <v>339</v>
      </c>
      <c r="O1693" s="373" t="s">
        <v>315</v>
      </c>
      <c r="P1693" s="364">
        <v>3</v>
      </c>
      <c r="Q1693" s="364">
        <v>2</v>
      </c>
      <c r="R1693" s="369">
        <v>5</v>
      </c>
      <c r="S1693" s="364">
        <v>4</v>
      </c>
      <c r="T1693" s="8"/>
      <c r="U1693" s="374">
        <v>40</v>
      </c>
      <c r="V1693" s="370">
        <v>41641661</v>
      </c>
      <c r="W1693" s="373" t="s">
        <v>197</v>
      </c>
      <c r="X1693" s="364" t="s">
        <v>315</v>
      </c>
      <c r="Y1693" s="364"/>
      <c r="Z1693" s="364"/>
      <c r="AA1693" s="364"/>
      <c r="AB1693" s="364" t="s">
        <v>964</v>
      </c>
      <c r="AC1693" s="364"/>
      <c r="AD1693" s="369"/>
      <c r="AE1693" s="370"/>
      <c r="AF1693" s="370"/>
      <c r="AG1693" s="370" t="s">
        <v>319</v>
      </c>
      <c r="AH1693" s="364">
        <v>2</v>
      </c>
      <c r="AI1693" s="364">
        <v>7</v>
      </c>
      <c r="AJ1693" s="364">
        <v>40</v>
      </c>
      <c r="AK1693" s="364">
        <v>11</v>
      </c>
      <c r="AL1693" s="364">
        <v>50</v>
      </c>
      <c r="AM1693" s="22">
        <f t="shared" si="813"/>
        <v>5</v>
      </c>
      <c r="AN1693" s="104">
        <f t="shared" si="807"/>
        <v>0.31944444444444448</v>
      </c>
      <c r="AO1693" s="104">
        <f t="shared" si="808"/>
        <v>0.49305555555555552</v>
      </c>
      <c r="AP1693" s="22" t="str" cm="1">
        <f t="array" ref="AP1693">IF(W1693="","",IF(SUMPRODUCT((W1693=$W$7:$W$2042)*(AH1693=$AH$7:$AH$2042)*(AN1693=$AN$7:$AN$2042)*(AO1693=$AO$7:$AO$2042)*(ROW($W$7:$W$2042)&lt;&gt;ROW(W1693))*((R1693=0)*($R$7:$R$2042&gt;0)+(R1693&gt;0)*($R$7:$R$2042=0)))&gt;0,"SALONES UNIDOS",IF(SUMPRODUCT((W1693=$W$7:$W$2042)*(AH1693=$AH$7:$AH$2042)*((AN1693&lt;$AO$7:$AO$2042)*(AO1693&gt;$AN$7:$AN$2042))*(ROW($W$7:$W$2042)&lt;&gt;ROW(W1693)))&gt;0,"Cruzado","Sin cruce")))</f>
        <v>Sin cruce</v>
      </c>
      <c r="AQ1693" s="104">
        <f t="shared" si="817"/>
        <v>0.31944444444444448</v>
      </c>
      <c r="AR1693" s="104">
        <f t="shared" si="817"/>
        <v>0.49305555555555552</v>
      </c>
      <c r="AS1693" s="22"/>
      <c r="AT1693" s="22"/>
      <c r="AU1693" s="362" t="str" cm="1">
        <f t="array" ref="AU1693">IF(AB1693="","",IF(SUMPRODUCT((AB1693=$AB$1559:$AB$1936)*(AH1693=$AH$1559:$AH$1936)*(AQ1693=$AQ$1559:$AQ$1936)*(AR1693=$AR$1559:$AR$1936)*(ROW($AB$1559:$AB$1936)&lt;&gt;ROW(AB1693))*((R1693=0)*($R$1559:$R$1936&gt;0)+(R1693&gt;0)*($R$1559:$R$1936=0)))&gt;0,"SALONES UNIDOS",IF(SUMPRODUCT((AB1693=$AB$1559:$AB$1936)*(AH1693=$AH$1559:$AH$1936)*((AQ1693&lt;$AR$1559:$AR$1936)*(AR1693&gt;$AQ$1559:$AQ$1936))*(ROW($AB$1559:$AB$1936)&lt;&gt;ROW(AB1693)))&gt;0,"Cruzado","Sin cruce")))</f>
        <v>Sin cruce</v>
      </c>
      <c r="AV1693" s="362" t="str" cm="1">
        <f t="array" ref="AV1693">IF(AD1693="","",IF(SUMPRODUCT((AD1693=$AD$1559:$AD$1936)*(AH1693=$AH$1559:$AH$1936)*(AS1693=$AS$1559:$AS$1936)*(AT1693=$AT$1559:$AT$1936)*(ROW($AD$1559:$AD$1936)&lt;&gt;ROW(AD1693))*((R1693=0)*($R$1559:$R$1936&gt;0)+(R1693&gt;0)*($R$1559:$R$1936=0)))&gt;0,"SALONES UNIDOS",IF(SUMPRODUCT((AD1693=$AD$1559:$AD$1936)*(AH1693=$AH$1559:$AH$1936)*((AS1693&lt;$AT$1559:$AT$1936)*(AT1693&gt;$AS$1559:$AS$1936))*(ROW($AD$1559:$AD$1936)&lt;&gt;ROW(AD1693)))&gt;0,"Cruzado","Sin cruce")))</f>
        <v/>
      </c>
      <c r="AW1693" s="104" t="str">
        <f t="shared" si="814"/>
        <v>PS1SUNAMPEA</v>
      </c>
      <c r="AX1693" s="104" t="str" cm="1">
        <f t="array" ref="AX1693">IF(AW1693="","",IF(SUMPRODUCT((AW1693=$AW$7:$AW$2042)*(AH1693=$AH$7:$AH$2042)*(AN1693=$AN$7:$AN$2042)*(AO1693=$AO$7:$AO$2042)*(ROW($AW$7:$AW$2042)&lt;&gt;ROW(AW1693))*((R1693=0)*($R$7:$R$2042&gt;0)+(R1693&gt;0)*($R$7:$R$2042=0)))&gt;0,"SALONES UNIDOS",IF(SUMPRODUCT((AW1693=$AW$7:$AW$2042)*(AH1693=$AH$7:$AH$2042)*((AN1693&lt;$AO$7:$AO$2042)*(AO1693&gt;$AN$7:$AN$2042))*(ROW($AW$7:$AW$2042)&lt;&gt;ROW(AW1693)))&gt;0,"Cruzado","Sin cruce")))</f>
        <v>Sin cruce</v>
      </c>
    </row>
    <row r="1694" spans="2:50" ht="19.8" hidden="1" customHeight="1" x14ac:dyDescent="0.25">
      <c r="B1694" s="494" t="s">
        <v>314</v>
      </c>
      <c r="C1694" s="369" t="s">
        <v>971</v>
      </c>
      <c r="D1694" s="369">
        <v>20261</v>
      </c>
      <c r="E1694" s="373" t="s">
        <v>302</v>
      </c>
      <c r="F1694" s="370" t="s">
        <v>291</v>
      </c>
      <c r="G1694" s="373" t="s">
        <v>296</v>
      </c>
      <c r="H1694" s="373">
        <v>1</v>
      </c>
      <c r="I1694" s="373" t="s">
        <v>278</v>
      </c>
      <c r="J1694" s="373" t="s">
        <v>278</v>
      </c>
      <c r="K1694" s="194" t="s">
        <v>739</v>
      </c>
      <c r="L1694" s="364" t="s">
        <v>569</v>
      </c>
      <c r="M1694" s="364" t="s">
        <v>362</v>
      </c>
      <c r="N1694" s="364" t="s">
        <v>339</v>
      </c>
      <c r="O1694" s="373" t="s">
        <v>315</v>
      </c>
      <c r="P1694" s="364">
        <v>3</v>
      </c>
      <c r="Q1694" s="364">
        <v>2</v>
      </c>
      <c r="R1694" s="369">
        <v>5</v>
      </c>
      <c r="S1694" s="364">
        <v>4</v>
      </c>
      <c r="T1694" s="8"/>
      <c r="U1694" s="374">
        <v>40</v>
      </c>
      <c r="V1694" s="370">
        <v>22064239</v>
      </c>
      <c r="W1694" s="373" t="s">
        <v>148</v>
      </c>
      <c r="X1694" s="364" t="s">
        <v>315</v>
      </c>
      <c r="Y1694" s="364"/>
      <c r="Z1694" s="364"/>
      <c r="AA1694" s="364"/>
      <c r="AB1694" s="364" t="s">
        <v>964</v>
      </c>
      <c r="AC1694" s="364"/>
      <c r="AD1694" s="369"/>
      <c r="AE1694" s="370"/>
      <c r="AF1694" s="370"/>
      <c r="AG1694" s="370" t="s">
        <v>319</v>
      </c>
      <c r="AH1694" s="364">
        <v>5</v>
      </c>
      <c r="AI1694" s="364">
        <v>7</v>
      </c>
      <c r="AJ1694" s="364">
        <v>40</v>
      </c>
      <c r="AK1694" s="364">
        <v>11</v>
      </c>
      <c r="AL1694" s="364">
        <v>50</v>
      </c>
      <c r="AM1694" s="22">
        <f t="shared" si="813"/>
        <v>5</v>
      </c>
      <c r="AN1694" s="104">
        <f t="shared" si="807"/>
        <v>0.31944444444444448</v>
      </c>
      <c r="AO1694" s="104">
        <f t="shared" si="808"/>
        <v>0.49305555555555552</v>
      </c>
      <c r="AP1694" s="22" t="str" cm="1">
        <f t="array" ref="AP1694">IF(W1694="","",IF(SUMPRODUCT((W1694=$W$7:$W$2042)*(AH1694=$AH$7:$AH$2042)*(AN1694=$AN$7:$AN$2042)*(AO1694=$AO$7:$AO$2042)*(ROW($W$7:$W$2042)&lt;&gt;ROW(W1694))*((R1694=0)*($R$7:$R$2042&gt;0)+(R1694&gt;0)*($R$7:$R$2042=0)))&gt;0,"SALONES UNIDOS",IF(SUMPRODUCT((W1694=$W$7:$W$2042)*(AH1694=$AH$7:$AH$2042)*((AN1694&lt;$AO$7:$AO$2042)*(AO1694&gt;$AN$7:$AN$2042))*(ROW($W$7:$W$2042)&lt;&gt;ROW(W1694)))&gt;0,"Cruzado","Sin cruce")))</f>
        <v>Sin cruce</v>
      </c>
      <c r="AQ1694" s="104">
        <f t="shared" si="817"/>
        <v>0.31944444444444448</v>
      </c>
      <c r="AR1694" s="104">
        <f t="shared" si="817"/>
        <v>0.49305555555555552</v>
      </c>
      <c r="AS1694" s="22"/>
      <c r="AT1694" s="22"/>
      <c r="AU1694" s="362" t="str" cm="1">
        <f t="array" ref="AU1694">IF(AB1694="","",IF(SUMPRODUCT((AB1694=$AB$1559:$AB$1936)*(AH1694=$AH$1559:$AH$1936)*(AQ1694=$AQ$1559:$AQ$1936)*(AR1694=$AR$1559:$AR$1936)*(ROW($AB$1559:$AB$1936)&lt;&gt;ROW(AB1694))*((R1694=0)*($R$1559:$R$1936&gt;0)+(R1694&gt;0)*($R$1559:$R$1936=0)))&gt;0,"SALONES UNIDOS",IF(SUMPRODUCT((AB1694=$AB$1559:$AB$1936)*(AH1694=$AH$1559:$AH$1936)*((AQ1694&lt;$AR$1559:$AR$1936)*(AR1694&gt;$AQ$1559:$AQ$1936))*(ROW($AB$1559:$AB$1936)&lt;&gt;ROW(AB1694)))&gt;0,"Cruzado","Sin cruce")))</f>
        <v>Sin cruce</v>
      </c>
      <c r="AV1694" s="362" t="str" cm="1">
        <f t="array" ref="AV1694">IF(AD1694="","",IF(SUMPRODUCT((AD1694=$AD$1559:$AD$1936)*(AH1694=$AH$1559:$AH$1936)*(AS1694=$AS$1559:$AS$1936)*(AT1694=$AT$1559:$AT$1936)*(ROW($AD$1559:$AD$1936)&lt;&gt;ROW(AD1694))*((R1694=0)*($R$1559:$R$1936&gt;0)+(R1694&gt;0)*($R$1559:$R$1936=0)))&gt;0,"SALONES UNIDOS",IF(SUMPRODUCT((AD1694=$AD$1559:$AD$1936)*(AH1694=$AH$1559:$AH$1936)*((AS1694&lt;$AT$1559:$AT$1936)*(AT1694&gt;$AS$1559:$AS$1936))*(ROW($AD$1559:$AD$1936)&lt;&gt;ROW(AD1694)))&gt;0,"Cruzado","Sin cruce")))</f>
        <v/>
      </c>
      <c r="AW1694" s="104" t="str">
        <f t="shared" si="814"/>
        <v>PS1SUNAMPEA</v>
      </c>
      <c r="AX1694" s="104" t="str" cm="1">
        <f t="array" ref="AX1694">IF(AW1694="","",IF(SUMPRODUCT((AW1694=$AW$7:$AW$2042)*(AH1694=$AH$7:$AH$2042)*(AN1694=$AN$7:$AN$2042)*(AO1694=$AO$7:$AO$2042)*(ROW($AW$7:$AW$2042)&lt;&gt;ROW(AW1694))*((R1694=0)*($R$7:$R$2042&gt;0)+(R1694&gt;0)*($R$7:$R$2042=0)))&gt;0,"SALONES UNIDOS",IF(SUMPRODUCT((AW1694=$AW$7:$AW$2042)*(AH1694=$AH$7:$AH$2042)*((AN1694&lt;$AO$7:$AO$2042)*(AO1694&gt;$AN$7:$AN$2042))*(ROW($AW$7:$AW$2042)&lt;&gt;ROW(AW1694)))&gt;0,"Cruzado","Sin cruce")))</f>
        <v>Sin cruce</v>
      </c>
    </row>
    <row r="1695" spans="2:50" ht="19.8" hidden="1" customHeight="1" x14ac:dyDescent="0.25">
      <c r="B1695" s="494" t="s">
        <v>314</v>
      </c>
      <c r="C1695" s="369" t="s">
        <v>971</v>
      </c>
      <c r="D1695" s="369">
        <v>20261</v>
      </c>
      <c r="E1695" s="373" t="s">
        <v>302</v>
      </c>
      <c r="F1695" s="370" t="s">
        <v>291</v>
      </c>
      <c r="G1695" s="373" t="s">
        <v>296</v>
      </c>
      <c r="H1695" s="373">
        <v>1</v>
      </c>
      <c r="I1695" s="373" t="s">
        <v>281</v>
      </c>
      <c r="J1695" s="373" t="s">
        <v>281</v>
      </c>
      <c r="K1695" s="194" t="s">
        <v>734</v>
      </c>
      <c r="L1695" s="364" t="s">
        <v>377</v>
      </c>
      <c r="M1695" s="364" t="s">
        <v>346</v>
      </c>
      <c r="N1695" s="364" t="s">
        <v>339</v>
      </c>
      <c r="O1695" s="373" t="s">
        <v>315</v>
      </c>
      <c r="P1695" s="364">
        <v>2</v>
      </c>
      <c r="Q1695" s="364">
        <v>0</v>
      </c>
      <c r="R1695" s="369">
        <v>2</v>
      </c>
      <c r="S1695" s="364">
        <v>3</v>
      </c>
      <c r="T1695" s="8"/>
      <c r="U1695" s="374">
        <v>40</v>
      </c>
      <c r="V1695" s="370">
        <v>70302657</v>
      </c>
      <c r="W1695" s="373" t="s">
        <v>120</v>
      </c>
      <c r="X1695" s="364" t="s">
        <v>315</v>
      </c>
      <c r="Y1695" s="364"/>
      <c r="Z1695" s="364"/>
      <c r="AA1695" s="364"/>
      <c r="AB1695" s="364" t="s">
        <v>624</v>
      </c>
      <c r="AC1695" s="364"/>
      <c r="AD1695" s="369"/>
      <c r="AE1695" s="370"/>
      <c r="AF1695" s="370"/>
      <c r="AG1695" s="370" t="s">
        <v>559</v>
      </c>
      <c r="AH1695" s="364">
        <v>4</v>
      </c>
      <c r="AI1695" s="364">
        <v>7</v>
      </c>
      <c r="AJ1695" s="364">
        <v>40</v>
      </c>
      <c r="AK1695" s="364">
        <v>9</v>
      </c>
      <c r="AL1695" s="364">
        <v>20</v>
      </c>
      <c r="AM1695" s="22">
        <f t="shared" ref="AM1695:AM1703" si="818">IF(AI1695="",R1695,ROUND(((((AK1695/24)+(AL1695/1440))-((AI1695/24)+(AJ1695/1440)))*1440/50),5))</f>
        <v>2</v>
      </c>
      <c r="AN1695" s="104">
        <f t="shared" ref="AN1695:AN1703" si="819">AI1695/24+AJ1695/1440</f>
        <v>0.31944444444444448</v>
      </c>
      <c r="AO1695" s="104">
        <f t="shared" ref="AO1695:AO1703" si="820">AK1695/24+AL1695/1440</f>
        <v>0.3888888888888889</v>
      </c>
      <c r="AP1695" s="22" t="str" cm="1">
        <f t="array" ref="AP1695">IF(W1695="","",IF(SUMPRODUCT((W1695=$W$7:$W$2042)*(AH1695=$AH$7:$AH$2042)*(AN1695=$AN$7:$AN$2042)*(AO1695=$AO$7:$AO$2042)*(ROW($W$7:$W$2042)&lt;&gt;ROW(W1695))*((R1695=0)*($R$7:$R$2042&gt;0)+(R1695&gt;0)*($R$7:$R$2042=0)))&gt;0,"SALONES UNIDOS",IF(SUMPRODUCT((W1695=$W$7:$W$2042)*(AH1695=$AH$7:$AH$2042)*((AN1695&lt;$AO$7:$AO$2042)*(AO1695&gt;$AN$7:$AN$2042))*(ROW($W$7:$W$2042)&lt;&gt;ROW(W1695)))&gt;0,"Cruzado","Sin cruce")))</f>
        <v>Sin cruce</v>
      </c>
      <c r="AQ1695" s="104">
        <f t="shared" ref="AQ1695" si="821">AN1695</f>
        <v>0.31944444444444448</v>
      </c>
      <c r="AR1695" s="104">
        <f t="shared" ref="AR1695" si="822">AO1695</f>
        <v>0.3888888888888889</v>
      </c>
      <c r="AS1695" s="22"/>
      <c r="AT1695" s="22"/>
      <c r="AU1695" s="362" t="str" cm="1">
        <f t="array" ref="AU1695">IF(AB1695="","",IF(SUMPRODUCT((AB1695=$AB$1559:$AB$1936)*(AH1695=$AH$1559:$AH$1936)*(AQ1695=$AQ$1559:$AQ$1936)*(AR1695=$AR$1559:$AR$1936)*(ROW($AB$1559:$AB$1936)&lt;&gt;ROW(AB1695))*((R1695=0)*($R$1559:$R$1936&gt;0)+(R1695&gt;0)*($R$1559:$R$1936=0)))&gt;0,"SALONES UNIDOS",IF(SUMPRODUCT((AB1695=$AB$1559:$AB$1936)*(AH1695=$AH$1559:$AH$1936)*((AQ1695&lt;$AR$1559:$AR$1936)*(AR1695&gt;$AQ$1559:$AQ$1936))*(ROW($AB$1559:$AB$1936)&lt;&gt;ROW(AB1695)))&gt;0,"Cruzado","Sin cruce")))</f>
        <v>Sin cruce</v>
      </c>
      <c r="AV1695" s="362" t="str" cm="1">
        <f t="array" ref="AV1695">IF(AD1695="","",IF(SUMPRODUCT((AD1695=$AD$1559:$AD$1936)*(AH1695=$AH$1559:$AH$1936)*(AS1695=$AS$1559:$AS$1936)*(AT1695=$AT$1559:$AT$1936)*(ROW($AD$1559:$AD$1936)&lt;&gt;ROW(AD1695))*((R1695=0)*($R$1559:$R$1936&gt;0)+(R1695&gt;0)*($R$1559:$R$1936=0)))&gt;0,"SALONES UNIDOS",IF(SUMPRODUCT((AD1695=$AD$1559:$AD$1936)*(AH1695=$AH$1559:$AH$1936)*((AS1695&lt;$AT$1559:$AT$1936)*(AT1695&gt;$AS$1559:$AS$1936))*(ROW($AD$1559:$AD$1936)&lt;&gt;ROW(AD1695)))&gt;0,"Cruzado","Sin cruce")))</f>
        <v/>
      </c>
      <c r="AW1695" s="104" t="str">
        <f t="shared" ref="AW1695:AW1703" si="823">TRIM(CONCATENATE(G1695,H1695,E1695,J1695))</f>
        <v>PS1SUNAMPEB</v>
      </c>
      <c r="AX1695" s="104" t="str" cm="1">
        <f t="array" ref="AX1695">IF(AW1695="","",IF(SUMPRODUCT((AW1695=$AW$7:$AW$2042)*(AH1695=$AH$7:$AH$2042)*(AN1695=$AN$7:$AN$2042)*(AO1695=$AO$7:$AO$2042)*(ROW($AW$7:$AW$2042)&lt;&gt;ROW(AW1695))*((R1695=0)*($R$7:$R$2042&gt;0)+(R1695&gt;0)*($R$7:$R$2042=0)))&gt;0,"SALONES UNIDOS",IF(SUMPRODUCT((AW1695=$AW$7:$AW$2042)*(AH1695=$AH$7:$AH$2042)*((AN1695&lt;$AO$7:$AO$2042)*(AO1695&gt;$AN$7:$AN$2042))*(ROW($AW$7:$AW$2042)&lt;&gt;ROW(AW1695)))&gt;0,"Cruzado","Sin cruce")))</f>
        <v>Sin cruce</v>
      </c>
    </row>
    <row r="1696" spans="2:50" ht="19.8" hidden="1" customHeight="1" x14ac:dyDescent="0.25">
      <c r="B1696" s="494" t="s">
        <v>314</v>
      </c>
      <c r="C1696" s="369" t="s">
        <v>971</v>
      </c>
      <c r="D1696" s="369">
        <v>20261</v>
      </c>
      <c r="E1696" s="373" t="s">
        <v>302</v>
      </c>
      <c r="F1696" s="370" t="s">
        <v>291</v>
      </c>
      <c r="G1696" s="373" t="s">
        <v>296</v>
      </c>
      <c r="H1696" s="373">
        <v>1</v>
      </c>
      <c r="I1696" s="373" t="s">
        <v>412</v>
      </c>
      <c r="J1696" s="373" t="s">
        <v>281</v>
      </c>
      <c r="K1696" s="194" t="s">
        <v>734</v>
      </c>
      <c r="L1696" s="364" t="s">
        <v>377</v>
      </c>
      <c r="M1696" s="364" t="s">
        <v>346</v>
      </c>
      <c r="N1696" s="364" t="s">
        <v>339</v>
      </c>
      <c r="O1696" s="373" t="s">
        <v>315</v>
      </c>
      <c r="P1696" s="364">
        <v>0</v>
      </c>
      <c r="Q1696" s="364">
        <v>2</v>
      </c>
      <c r="R1696" s="369">
        <v>2</v>
      </c>
      <c r="S1696" s="364">
        <v>3</v>
      </c>
      <c r="T1696" s="8"/>
      <c r="U1696" s="374">
        <v>20</v>
      </c>
      <c r="V1696" s="370">
        <v>70302657</v>
      </c>
      <c r="W1696" s="373" t="s">
        <v>120</v>
      </c>
      <c r="X1696" s="364" t="s">
        <v>315</v>
      </c>
      <c r="Y1696" s="364"/>
      <c r="Z1696" s="364"/>
      <c r="AA1696" s="364"/>
      <c r="AB1696" s="370"/>
      <c r="AC1696" s="364"/>
      <c r="AD1696" s="364" t="s">
        <v>874</v>
      </c>
      <c r="AE1696" s="370"/>
      <c r="AF1696" s="370"/>
      <c r="AG1696" s="370" t="s">
        <v>301</v>
      </c>
      <c r="AH1696" s="364">
        <v>4</v>
      </c>
      <c r="AI1696" s="364">
        <v>9</v>
      </c>
      <c r="AJ1696" s="364">
        <v>20</v>
      </c>
      <c r="AK1696" s="364">
        <v>11</v>
      </c>
      <c r="AL1696" s="364">
        <v>0</v>
      </c>
      <c r="AM1696" s="22">
        <f t="shared" si="818"/>
        <v>2</v>
      </c>
      <c r="AN1696" s="104">
        <f t="shared" si="819"/>
        <v>0.3888888888888889</v>
      </c>
      <c r="AO1696" s="104">
        <f t="shared" si="820"/>
        <v>0.45833333333333331</v>
      </c>
      <c r="AP1696" s="22" t="str" cm="1">
        <f t="array" ref="AP1696">IF(W1696="","",IF(SUMPRODUCT((W1696=$W$7:$W$2042)*(AH1696=$AH$7:$AH$2042)*(AN1696=$AN$7:$AN$2042)*(AO1696=$AO$7:$AO$2042)*(ROW($W$7:$W$2042)&lt;&gt;ROW(W1696))*((R1696=0)*($R$7:$R$2042&gt;0)+(R1696&gt;0)*($R$7:$R$2042=0)))&gt;0,"SALONES UNIDOS",IF(SUMPRODUCT((W1696=$W$7:$W$2042)*(AH1696=$AH$7:$AH$2042)*((AN1696&lt;$AO$7:$AO$2042)*(AO1696&gt;$AN$7:$AN$2042))*(ROW($W$7:$W$2042)&lt;&gt;ROW(W1696)))&gt;0,"Cruzado","Sin cruce")))</f>
        <v>Sin cruce</v>
      </c>
      <c r="AQ1696" s="22"/>
      <c r="AR1696" s="22"/>
      <c r="AS1696" s="104">
        <f t="shared" ref="AS1696:AS1697" si="824">AN1696</f>
        <v>0.3888888888888889</v>
      </c>
      <c r="AT1696" s="104">
        <f t="shared" ref="AT1696:AT1697" si="825">AO1696</f>
        <v>0.45833333333333331</v>
      </c>
      <c r="AU1696" s="362" t="str" cm="1">
        <f t="array" ref="AU1696">IF(AB1696="","",IF(SUMPRODUCT((AB1696=$AB$1559:$AB$1936)*(AH1696=$AH$1559:$AH$1936)*(AQ1696=$AQ$1559:$AQ$1936)*(AR1696=$AR$1559:$AR$1936)*(ROW($AB$1559:$AB$1936)&lt;&gt;ROW(AB1696))*((R1696=0)*($R$1559:$R$1936&gt;0)+(R1696&gt;0)*($R$1559:$R$1936=0)))&gt;0,"SALONES UNIDOS",IF(SUMPRODUCT((AB1696=$AB$1559:$AB$1936)*(AH1696=$AH$1559:$AH$1936)*((AQ1696&lt;$AR$1559:$AR$1936)*(AR1696&gt;$AQ$1559:$AQ$1936))*(ROW($AB$1559:$AB$1936)&lt;&gt;ROW(AB1696)))&gt;0,"Cruzado","Sin cruce")))</f>
        <v/>
      </c>
      <c r="AV1696" s="362" t="str" cm="1">
        <f t="array" ref="AV1696">IF(AD1696="","",IF(SUMPRODUCT((AD1696=$AD$1559:$AD$1936)*(AH1696=$AH$1559:$AH$1936)*(AS1696=$AS$1559:$AS$1936)*(AT1696=$AT$1559:$AT$1936)*(ROW($AD$1559:$AD$1936)&lt;&gt;ROW(AD1696))*((R1696=0)*($R$1559:$R$1936&gt;0)+(R1696&gt;0)*($R$1559:$R$1936=0)))&gt;0,"SALONES UNIDOS",IF(SUMPRODUCT((AD1696=$AD$1559:$AD$1936)*(AH1696=$AH$1559:$AH$1936)*((AS1696&lt;$AT$1559:$AT$1936)*(AT1696&gt;$AS$1559:$AS$1936))*(ROW($AD$1559:$AD$1936)&lt;&gt;ROW(AD1696)))&gt;0,"Cruzado","Sin cruce")))</f>
        <v>Sin cruce</v>
      </c>
      <c r="AW1696" s="104" t="str">
        <f t="shared" si="823"/>
        <v>PS1SUNAMPEB</v>
      </c>
      <c r="AX1696" s="104" t="str" cm="1">
        <f t="array" ref="AX1696">IF(AW1696="","",IF(SUMPRODUCT((AW1696=$AW$7:$AW$2042)*(AH1696=$AH$7:$AH$2042)*(AN1696=$AN$7:$AN$2042)*(AO1696=$AO$7:$AO$2042)*(ROW($AW$7:$AW$2042)&lt;&gt;ROW(AW1696))*((R1696=0)*($R$7:$R$2042&gt;0)+(R1696&gt;0)*($R$7:$R$2042=0)))&gt;0,"SALONES UNIDOS",IF(SUMPRODUCT((AW1696=$AW$7:$AW$2042)*(AH1696=$AH$7:$AH$2042)*((AN1696&lt;$AO$7:$AO$2042)*(AO1696&gt;$AN$7:$AN$2042))*(ROW($AW$7:$AW$2042)&lt;&gt;ROW(AW1696)))&gt;0,"Cruzado","Sin cruce")))</f>
        <v>Sin cruce</v>
      </c>
    </row>
    <row r="1697" spans="2:50" ht="19.8" hidden="1" customHeight="1" x14ac:dyDescent="0.25">
      <c r="B1697" s="494" t="s">
        <v>314</v>
      </c>
      <c r="C1697" s="369" t="s">
        <v>971</v>
      </c>
      <c r="D1697" s="369">
        <v>20261</v>
      </c>
      <c r="E1697" s="373" t="s">
        <v>302</v>
      </c>
      <c r="F1697" s="370" t="s">
        <v>291</v>
      </c>
      <c r="G1697" s="373" t="s">
        <v>296</v>
      </c>
      <c r="H1697" s="373">
        <v>1</v>
      </c>
      <c r="I1697" s="373" t="s">
        <v>571</v>
      </c>
      <c r="J1697" s="373" t="s">
        <v>281</v>
      </c>
      <c r="K1697" s="194" t="s">
        <v>734</v>
      </c>
      <c r="L1697" s="364" t="s">
        <v>377</v>
      </c>
      <c r="M1697" s="364" t="s">
        <v>346</v>
      </c>
      <c r="N1697" s="364" t="s">
        <v>339</v>
      </c>
      <c r="O1697" s="373" t="s">
        <v>315</v>
      </c>
      <c r="P1697" s="364">
        <v>0</v>
      </c>
      <c r="Q1697" s="364">
        <v>2</v>
      </c>
      <c r="R1697" s="369">
        <v>2</v>
      </c>
      <c r="S1697" s="364">
        <v>3</v>
      </c>
      <c r="T1697" s="8"/>
      <c r="U1697" s="374">
        <v>20</v>
      </c>
      <c r="V1697" s="370">
        <v>70302657</v>
      </c>
      <c r="W1697" s="373" t="s">
        <v>120</v>
      </c>
      <c r="X1697" s="364" t="s">
        <v>315</v>
      </c>
      <c r="Y1697" s="364"/>
      <c r="Z1697" s="364"/>
      <c r="AA1697" s="364"/>
      <c r="AB1697" s="370"/>
      <c r="AC1697" s="364"/>
      <c r="AD1697" s="364" t="s">
        <v>874</v>
      </c>
      <c r="AE1697" s="370"/>
      <c r="AF1697" s="370"/>
      <c r="AG1697" s="370" t="s">
        <v>301</v>
      </c>
      <c r="AH1697" s="364">
        <v>4</v>
      </c>
      <c r="AI1697" s="364">
        <v>11</v>
      </c>
      <c r="AJ1697" s="364">
        <v>0</v>
      </c>
      <c r="AK1697" s="364">
        <v>12</v>
      </c>
      <c r="AL1697" s="364">
        <v>40</v>
      </c>
      <c r="AM1697" s="22">
        <f t="shared" si="818"/>
        <v>2</v>
      </c>
      <c r="AN1697" s="104">
        <f t="shared" si="819"/>
        <v>0.45833333333333331</v>
      </c>
      <c r="AO1697" s="104">
        <f t="shared" si="820"/>
        <v>0.52777777777777779</v>
      </c>
      <c r="AP1697" s="22" t="str" cm="1">
        <f t="array" ref="AP1697">IF(W1697="","",IF(SUMPRODUCT((W1697=$W$7:$W$2042)*(AH1697=$AH$7:$AH$2042)*(AN1697=$AN$7:$AN$2042)*(AO1697=$AO$7:$AO$2042)*(ROW($W$7:$W$2042)&lt;&gt;ROW(W1697))*((R1697=0)*($R$7:$R$2042&gt;0)+(R1697&gt;0)*($R$7:$R$2042=0)))&gt;0,"SALONES UNIDOS",IF(SUMPRODUCT((W1697=$W$7:$W$2042)*(AH1697=$AH$7:$AH$2042)*((AN1697&lt;$AO$7:$AO$2042)*(AO1697&gt;$AN$7:$AN$2042))*(ROW($W$7:$W$2042)&lt;&gt;ROW(W1697)))&gt;0,"Cruzado","Sin cruce")))</f>
        <v>Sin cruce</v>
      </c>
      <c r="AQ1697" s="22"/>
      <c r="AR1697" s="22"/>
      <c r="AS1697" s="104">
        <f t="shared" si="824"/>
        <v>0.45833333333333331</v>
      </c>
      <c r="AT1697" s="104">
        <f t="shared" si="825"/>
        <v>0.52777777777777779</v>
      </c>
      <c r="AU1697" s="362" t="str" cm="1">
        <f t="array" ref="AU1697">IF(AB1697="","",IF(SUMPRODUCT((AB1697=$AB$1559:$AB$1936)*(AH1697=$AH$1559:$AH$1936)*(AQ1697=$AQ$1559:$AQ$1936)*(AR1697=$AR$1559:$AR$1936)*(ROW($AB$1559:$AB$1936)&lt;&gt;ROW(AB1697))*((R1697=0)*($R$1559:$R$1936&gt;0)+(R1697&gt;0)*($R$1559:$R$1936=0)))&gt;0,"SALONES UNIDOS",IF(SUMPRODUCT((AB1697=$AB$1559:$AB$1936)*(AH1697=$AH$1559:$AH$1936)*((AQ1697&lt;$AR$1559:$AR$1936)*(AR1697&gt;$AQ$1559:$AQ$1936))*(ROW($AB$1559:$AB$1936)&lt;&gt;ROW(AB1697)))&gt;0,"Cruzado","Sin cruce")))</f>
        <v/>
      </c>
      <c r="AV1697" s="362" t="str" cm="1">
        <f t="array" ref="AV1697">IF(AD1697="","",IF(SUMPRODUCT((AD1697=$AD$1559:$AD$1936)*(AH1697=$AH$1559:$AH$1936)*(AS1697=$AS$1559:$AS$1936)*(AT1697=$AT$1559:$AT$1936)*(ROW($AD$1559:$AD$1936)&lt;&gt;ROW(AD1697))*((R1697=0)*($R$1559:$R$1936&gt;0)+(R1697&gt;0)*($R$1559:$R$1936=0)))&gt;0,"SALONES UNIDOS",IF(SUMPRODUCT((AD1697=$AD$1559:$AD$1936)*(AH1697=$AH$1559:$AH$1936)*((AS1697&lt;$AT$1559:$AT$1936)*(AT1697&gt;$AS$1559:$AS$1936))*(ROW($AD$1559:$AD$1936)&lt;&gt;ROW(AD1697)))&gt;0,"Cruzado","Sin cruce")))</f>
        <v>Sin cruce</v>
      </c>
      <c r="AW1697" s="104" t="str">
        <f t="shared" si="823"/>
        <v>PS1SUNAMPEB</v>
      </c>
      <c r="AX1697" s="104" t="str" cm="1">
        <f t="array" ref="AX1697">IF(AW1697="","",IF(SUMPRODUCT((AW1697=$AW$7:$AW$2042)*(AH1697=$AH$7:$AH$2042)*(AN1697=$AN$7:$AN$2042)*(AO1697=$AO$7:$AO$2042)*(ROW($AW$7:$AW$2042)&lt;&gt;ROW(AW1697))*((R1697=0)*($R$7:$R$2042&gt;0)+(R1697&gt;0)*($R$7:$R$2042=0)))&gt;0,"SALONES UNIDOS",IF(SUMPRODUCT((AW1697=$AW$7:$AW$2042)*(AH1697=$AH$7:$AH$2042)*((AN1697&lt;$AO$7:$AO$2042)*(AO1697&gt;$AN$7:$AN$2042))*(ROW($AW$7:$AW$2042)&lt;&gt;ROW(AW1697)))&gt;0,"Cruzado","Sin cruce")))</f>
        <v>Sin cruce</v>
      </c>
    </row>
    <row r="1698" spans="2:50" ht="19.8" hidden="1" customHeight="1" x14ac:dyDescent="0.25">
      <c r="B1698" s="494" t="s">
        <v>314</v>
      </c>
      <c r="C1698" s="369" t="s">
        <v>971</v>
      </c>
      <c r="D1698" s="369">
        <v>20261</v>
      </c>
      <c r="E1698" s="373" t="s">
        <v>302</v>
      </c>
      <c r="F1698" s="370" t="s">
        <v>291</v>
      </c>
      <c r="G1698" s="373" t="s">
        <v>296</v>
      </c>
      <c r="H1698" s="373">
        <v>1</v>
      </c>
      <c r="I1698" s="373" t="s">
        <v>281</v>
      </c>
      <c r="J1698" s="373" t="s">
        <v>281</v>
      </c>
      <c r="K1698" s="194" t="s">
        <v>735</v>
      </c>
      <c r="L1698" s="364" t="s">
        <v>562</v>
      </c>
      <c r="M1698" s="364" t="s">
        <v>362</v>
      </c>
      <c r="N1698" s="364" t="s">
        <v>339</v>
      </c>
      <c r="O1698" s="373" t="s">
        <v>315</v>
      </c>
      <c r="P1698" s="364">
        <v>2</v>
      </c>
      <c r="Q1698" s="364">
        <v>2</v>
      </c>
      <c r="R1698" s="369">
        <v>4</v>
      </c>
      <c r="S1698" s="364">
        <v>3</v>
      </c>
      <c r="T1698" s="8"/>
      <c r="U1698" s="374">
        <v>40</v>
      </c>
      <c r="V1698" s="370">
        <v>21869228</v>
      </c>
      <c r="W1698" s="373" t="s">
        <v>186</v>
      </c>
      <c r="X1698" s="364" t="s">
        <v>315</v>
      </c>
      <c r="Y1698" s="364"/>
      <c r="Z1698" s="364"/>
      <c r="AA1698" s="364"/>
      <c r="AB1698" s="364" t="s">
        <v>624</v>
      </c>
      <c r="AC1698" s="364"/>
      <c r="AD1698" s="369"/>
      <c r="AE1698" s="370"/>
      <c r="AF1698" s="370"/>
      <c r="AG1698" s="370" t="s">
        <v>319</v>
      </c>
      <c r="AH1698" s="364">
        <v>5</v>
      </c>
      <c r="AI1698" s="364">
        <v>9</v>
      </c>
      <c r="AJ1698" s="364">
        <v>20</v>
      </c>
      <c r="AK1698" s="364">
        <v>12</v>
      </c>
      <c r="AL1698" s="364">
        <v>40</v>
      </c>
      <c r="AM1698" s="22">
        <f t="shared" si="818"/>
        <v>4</v>
      </c>
      <c r="AN1698" s="104">
        <f t="shared" si="819"/>
        <v>0.3888888888888889</v>
      </c>
      <c r="AO1698" s="104">
        <f t="shared" si="820"/>
        <v>0.52777777777777779</v>
      </c>
      <c r="AP1698" s="22" t="str" cm="1">
        <f t="array" ref="AP1698">IF(W1698="","",IF(SUMPRODUCT((W1698=$W$7:$W$2042)*(AH1698=$AH$7:$AH$2042)*(AN1698=$AN$7:$AN$2042)*(AO1698=$AO$7:$AO$2042)*(ROW($W$7:$W$2042)&lt;&gt;ROW(W1698))*((R1698=0)*($R$7:$R$2042&gt;0)+(R1698&gt;0)*($R$7:$R$2042=0)))&gt;0,"SALONES UNIDOS",IF(SUMPRODUCT((W1698=$W$7:$W$2042)*(AH1698=$AH$7:$AH$2042)*((AN1698&lt;$AO$7:$AO$2042)*(AO1698&gt;$AN$7:$AN$2042))*(ROW($W$7:$W$2042)&lt;&gt;ROW(W1698)))&gt;0,"Cruzado","Sin cruce")))</f>
        <v>Sin cruce</v>
      </c>
      <c r="AQ1698" s="104">
        <f t="shared" ref="AQ1698:AQ1703" si="826">AN1698</f>
        <v>0.3888888888888889</v>
      </c>
      <c r="AR1698" s="104">
        <f t="shared" ref="AR1698:AR1703" si="827">AO1698</f>
        <v>0.52777777777777779</v>
      </c>
      <c r="AS1698" s="22"/>
      <c r="AT1698" s="22"/>
      <c r="AU1698" s="362" t="str" cm="1">
        <f t="array" ref="AU1698">IF(AB1698="","",IF(SUMPRODUCT((AB1698=$AB$1559:$AB$1936)*(AH1698=$AH$1559:$AH$1936)*(AQ1698=$AQ$1559:$AQ$1936)*(AR1698=$AR$1559:$AR$1936)*(ROW($AB$1559:$AB$1936)&lt;&gt;ROW(AB1698))*((R1698=0)*($R$1559:$R$1936&gt;0)+(R1698&gt;0)*($R$1559:$R$1936=0)))&gt;0,"SALONES UNIDOS",IF(SUMPRODUCT((AB1698=$AB$1559:$AB$1936)*(AH1698=$AH$1559:$AH$1936)*((AQ1698&lt;$AR$1559:$AR$1936)*(AR1698&gt;$AQ$1559:$AQ$1936))*(ROW($AB$1559:$AB$1936)&lt;&gt;ROW(AB1698)))&gt;0,"Cruzado","Sin cruce")))</f>
        <v>Sin cruce</v>
      </c>
      <c r="AV1698" s="362" t="str" cm="1">
        <f t="array" ref="AV1698">IF(AD1698="","",IF(SUMPRODUCT((AD1698=$AD$1559:$AD$1936)*(AH1698=$AH$1559:$AH$1936)*(AS1698=$AS$1559:$AS$1936)*(AT1698=$AT$1559:$AT$1936)*(ROW($AD$1559:$AD$1936)&lt;&gt;ROW(AD1698))*((R1698=0)*($R$1559:$R$1936&gt;0)+(R1698&gt;0)*($R$1559:$R$1936=0)))&gt;0,"SALONES UNIDOS",IF(SUMPRODUCT((AD1698=$AD$1559:$AD$1936)*(AH1698=$AH$1559:$AH$1936)*((AS1698&lt;$AT$1559:$AT$1936)*(AT1698&gt;$AS$1559:$AS$1936))*(ROW($AD$1559:$AD$1936)&lt;&gt;ROW(AD1698)))&gt;0,"Cruzado","Sin cruce")))</f>
        <v/>
      </c>
      <c r="AW1698" s="104" t="str">
        <f t="shared" si="823"/>
        <v>PS1SUNAMPEB</v>
      </c>
      <c r="AX1698" s="104" t="str" cm="1">
        <f t="array" ref="AX1698">IF(AW1698="","",IF(SUMPRODUCT((AW1698=$AW$7:$AW$2042)*(AH1698=$AH$7:$AH$2042)*(AN1698=$AN$7:$AN$2042)*(AO1698=$AO$7:$AO$2042)*(ROW($AW$7:$AW$2042)&lt;&gt;ROW(AW1698))*((R1698=0)*($R$7:$R$2042&gt;0)+(R1698&gt;0)*($R$7:$R$2042=0)))&gt;0,"SALONES UNIDOS",IF(SUMPRODUCT((AW1698=$AW$7:$AW$2042)*(AH1698=$AH$7:$AH$2042)*((AN1698&lt;$AO$7:$AO$2042)*(AO1698&gt;$AN$7:$AN$2042))*(ROW($AW$7:$AW$2042)&lt;&gt;ROW(AW1698)))&gt;0,"Cruzado","Sin cruce")))</f>
        <v>Sin cruce</v>
      </c>
    </row>
    <row r="1699" spans="2:50" ht="19.8" hidden="1" customHeight="1" x14ac:dyDescent="0.25">
      <c r="B1699" s="494" t="s">
        <v>314</v>
      </c>
      <c r="C1699" s="369" t="s">
        <v>971</v>
      </c>
      <c r="D1699" s="369">
        <v>20261</v>
      </c>
      <c r="E1699" s="373" t="s">
        <v>302</v>
      </c>
      <c r="F1699" s="370" t="s">
        <v>291</v>
      </c>
      <c r="G1699" s="373" t="s">
        <v>296</v>
      </c>
      <c r="H1699" s="373">
        <v>1</v>
      </c>
      <c r="I1699" s="373" t="s">
        <v>281</v>
      </c>
      <c r="J1699" s="373" t="s">
        <v>281</v>
      </c>
      <c r="K1699" s="194" t="s">
        <v>736</v>
      </c>
      <c r="L1699" s="364" t="s">
        <v>740</v>
      </c>
      <c r="M1699" s="364" t="s">
        <v>346</v>
      </c>
      <c r="N1699" s="364" t="s">
        <v>339</v>
      </c>
      <c r="O1699" s="373" t="s">
        <v>315</v>
      </c>
      <c r="P1699" s="364">
        <v>2</v>
      </c>
      <c r="Q1699" s="364">
        <v>2</v>
      </c>
      <c r="R1699" s="369">
        <v>4</v>
      </c>
      <c r="S1699" s="364">
        <v>3</v>
      </c>
      <c r="T1699" s="8"/>
      <c r="U1699" s="374">
        <v>40</v>
      </c>
      <c r="V1699" s="370">
        <v>70674579</v>
      </c>
      <c r="W1699" s="373" t="s">
        <v>512</v>
      </c>
      <c r="X1699" s="364" t="s">
        <v>315</v>
      </c>
      <c r="Y1699" s="364"/>
      <c r="Z1699" s="364"/>
      <c r="AA1699" s="364"/>
      <c r="AB1699" s="364" t="s">
        <v>624</v>
      </c>
      <c r="AC1699" s="364"/>
      <c r="AD1699" s="369"/>
      <c r="AE1699" s="370"/>
      <c r="AF1699" s="370"/>
      <c r="AG1699" s="370" t="s">
        <v>319</v>
      </c>
      <c r="AH1699" s="364">
        <v>4</v>
      </c>
      <c r="AI1699" s="364">
        <v>12</v>
      </c>
      <c r="AJ1699" s="364">
        <v>40</v>
      </c>
      <c r="AK1699" s="364">
        <v>16</v>
      </c>
      <c r="AL1699" s="364">
        <v>0</v>
      </c>
      <c r="AM1699" s="22">
        <f t="shared" si="818"/>
        <v>4</v>
      </c>
      <c r="AN1699" s="104">
        <f t="shared" si="819"/>
        <v>0.52777777777777779</v>
      </c>
      <c r="AO1699" s="104">
        <f t="shared" si="820"/>
        <v>0.66666666666666663</v>
      </c>
      <c r="AP1699" s="22" t="str" cm="1">
        <f t="array" ref="AP1699">IF(W1699="","",IF(SUMPRODUCT((W1699=$W$7:$W$2042)*(AH1699=$AH$7:$AH$2042)*(AN1699=$AN$7:$AN$2042)*(AO1699=$AO$7:$AO$2042)*(ROW($W$7:$W$2042)&lt;&gt;ROW(W1699))*((R1699=0)*($R$7:$R$2042&gt;0)+(R1699&gt;0)*($R$7:$R$2042=0)))&gt;0,"SALONES UNIDOS",IF(SUMPRODUCT((W1699=$W$7:$W$2042)*(AH1699=$AH$7:$AH$2042)*((AN1699&lt;$AO$7:$AO$2042)*(AO1699&gt;$AN$7:$AN$2042))*(ROW($W$7:$W$2042)&lt;&gt;ROW(W1699)))&gt;0,"Cruzado","Sin cruce")))</f>
        <v>Sin cruce</v>
      </c>
      <c r="AQ1699" s="104">
        <f t="shared" si="826"/>
        <v>0.52777777777777779</v>
      </c>
      <c r="AR1699" s="104">
        <f t="shared" si="827"/>
        <v>0.66666666666666663</v>
      </c>
      <c r="AS1699" s="22"/>
      <c r="AT1699" s="22"/>
      <c r="AU1699" s="362" t="str" cm="1">
        <f t="array" ref="AU1699">IF(AB1699="","",IF(SUMPRODUCT((AB1699=$AB$1559:$AB$1936)*(AH1699=$AH$1559:$AH$1936)*(AQ1699=$AQ$1559:$AQ$1936)*(AR1699=$AR$1559:$AR$1936)*(ROW($AB$1559:$AB$1936)&lt;&gt;ROW(AB1699))*((R1699=0)*($R$1559:$R$1936&gt;0)+(R1699&gt;0)*($R$1559:$R$1936=0)))&gt;0,"SALONES UNIDOS",IF(SUMPRODUCT((AB1699=$AB$1559:$AB$1936)*(AH1699=$AH$1559:$AH$1936)*((AQ1699&lt;$AR$1559:$AR$1936)*(AR1699&gt;$AQ$1559:$AQ$1936))*(ROW($AB$1559:$AB$1936)&lt;&gt;ROW(AB1699)))&gt;0,"Cruzado","Sin cruce")))</f>
        <v>Sin cruce</v>
      </c>
      <c r="AV1699" s="362" t="str" cm="1">
        <f t="array" ref="AV1699">IF(AD1699="","",IF(SUMPRODUCT((AD1699=$AD$1559:$AD$1936)*(AH1699=$AH$1559:$AH$1936)*(AS1699=$AS$1559:$AS$1936)*(AT1699=$AT$1559:$AT$1936)*(ROW($AD$1559:$AD$1936)&lt;&gt;ROW(AD1699))*((R1699=0)*($R$1559:$R$1936&gt;0)+(R1699&gt;0)*($R$1559:$R$1936=0)))&gt;0,"SALONES UNIDOS",IF(SUMPRODUCT((AD1699=$AD$1559:$AD$1936)*(AH1699=$AH$1559:$AH$1936)*((AS1699&lt;$AT$1559:$AT$1936)*(AT1699&gt;$AS$1559:$AS$1936))*(ROW($AD$1559:$AD$1936)&lt;&gt;ROW(AD1699)))&gt;0,"Cruzado","Sin cruce")))</f>
        <v/>
      </c>
      <c r="AW1699" s="104" t="str">
        <f t="shared" si="823"/>
        <v>PS1SUNAMPEB</v>
      </c>
      <c r="AX1699" s="104" t="str" cm="1">
        <f t="array" ref="AX1699">IF(AW1699="","",IF(SUMPRODUCT((AW1699=$AW$7:$AW$2042)*(AH1699=$AH$7:$AH$2042)*(AN1699=$AN$7:$AN$2042)*(AO1699=$AO$7:$AO$2042)*(ROW($AW$7:$AW$2042)&lt;&gt;ROW(AW1699))*((R1699=0)*($R$7:$R$2042&gt;0)+(R1699&gt;0)*($R$7:$R$2042=0)))&gt;0,"SALONES UNIDOS",IF(SUMPRODUCT((AW1699=$AW$7:$AW$2042)*(AH1699=$AH$7:$AH$2042)*((AN1699&lt;$AO$7:$AO$2042)*(AO1699&gt;$AN$7:$AN$2042))*(ROW($AW$7:$AW$2042)&lt;&gt;ROW(AW1699)))&gt;0,"Cruzado","Sin cruce")))</f>
        <v>Sin cruce</v>
      </c>
    </row>
    <row r="1700" spans="2:50" ht="19.8" hidden="1" customHeight="1" x14ac:dyDescent="0.25">
      <c r="B1700" s="494" t="s">
        <v>314</v>
      </c>
      <c r="C1700" s="369" t="s">
        <v>971</v>
      </c>
      <c r="D1700" s="369">
        <v>20261</v>
      </c>
      <c r="E1700" s="373" t="s">
        <v>302</v>
      </c>
      <c r="F1700" s="370" t="s">
        <v>291</v>
      </c>
      <c r="G1700" s="373" t="s">
        <v>296</v>
      </c>
      <c r="H1700" s="373">
        <v>1</v>
      </c>
      <c r="I1700" s="373" t="s">
        <v>281</v>
      </c>
      <c r="J1700" s="373" t="s">
        <v>281</v>
      </c>
      <c r="K1700" s="194" t="s">
        <v>737</v>
      </c>
      <c r="L1700" s="364" t="s">
        <v>667</v>
      </c>
      <c r="M1700" s="364" t="s">
        <v>362</v>
      </c>
      <c r="N1700" s="364" t="s">
        <v>339</v>
      </c>
      <c r="O1700" s="373" t="s">
        <v>315</v>
      </c>
      <c r="P1700" s="364">
        <v>3</v>
      </c>
      <c r="Q1700" s="364">
        <v>2</v>
      </c>
      <c r="R1700" s="369">
        <v>5</v>
      </c>
      <c r="S1700" s="364">
        <v>4</v>
      </c>
      <c r="T1700" s="8"/>
      <c r="U1700" s="374">
        <v>40</v>
      </c>
      <c r="V1700" s="370">
        <v>40385643</v>
      </c>
      <c r="W1700" s="373" t="s">
        <v>19</v>
      </c>
      <c r="X1700" s="364" t="s">
        <v>315</v>
      </c>
      <c r="Y1700" s="364"/>
      <c r="Z1700" s="364"/>
      <c r="AA1700" s="364"/>
      <c r="AB1700" s="364" t="s">
        <v>624</v>
      </c>
      <c r="AC1700" s="364"/>
      <c r="AD1700" s="369"/>
      <c r="AE1700" s="370"/>
      <c r="AF1700" s="370"/>
      <c r="AG1700" s="370" t="s">
        <v>319</v>
      </c>
      <c r="AH1700" s="364">
        <v>2</v>
      </c>
      <c r="AI1700" s="364">
        <v>8</v>
      </c>
      <c r="AJ1700" s="364">
        <v>30</v>
      </c>
      <c r="AK1700" s="364">
        <v>12</v>
      </c>
      <c r="AL1700" s="364">
        <v>40</v>
      </c>
      <c r="AM1700" s="22">
        <f t="shared" si="818"/>
        <v>5</v>
      </c>
      <c r="AN1700" s="104">
        <f t="shared" si="819"/>
        <v>0.35416666666666663</v>
      </c>
      <c r="AO1700" s="104">
        <f t="shared" si="820"/>
        <v>0.52777777777777779</v>
      </c>
      <c r="AP1700" s="22" t="str" cm="1">
        <f t="array" ref="AP1700">IF(W1700="","",IF(SUMPRODUCT((W1700=$W$7:$W$2042)*(AH1700=$AH$7:$AH$2042)*(AN1700=$AN$7:$AN$2042)*(AO1700=$AO$7:$AO$2042)*(ROW($W$7:$W$2042)&lt;&gt;ROW(W1700))*((R1700=0)*($R$7:$R$2042&gt;0)+(R1700&gt;0)*($R$7:$R$2042=0)))&gt;0,"SALONES UNIDOS",IF(SUMPRODUCT((W1700=$W$7:$W$2042)*(AH1700=$AH$7:$AH$2042)*((AN1700&lt;$AO$7:$AO$2042)*(AO1700&gt;$AN$7:$AN$2042))*(ROW($W$7:$W$2042)&lt;&gt;ROW(W1700)))&gt;0,"Cruzado","Sin cruce")))</f>
        <v>Sin cruce</v>
      </c>
      <c r="AQ1700" s="104">
        <f t="shared" si="826"/>
        <v>0.35416666666666663</v>
      </c>
      <c r="AR1700" s="104">
        <f t="shared" si="827"/>
        <v>0.52777777777777779</v>
      </c>
      <c r="AS1700" s="22"/>
      <c r="AT1700" s="22"/>
      <c r="AU1700" s="362" t="str" cm="1">
        <f t="array" ref="AU1700">IF(AB1700="","",IF(SUMPRODUCT((AB1700=$AB$1559:$AB$1936)*(AH1700=$AH$1559:$AH$1936)*(AQ1700=$AQ$1559:$AQ$1936)*(AR1700=$AR$1559:$AR$1936)*(ROW($AB$1559:$AB$1936)&lt;&gt;ROW(AB1700))*((R1700=0)*($R$1559:$R$1936&gt;0)+(R1700&gt;0)*($R$1559:$R$1936=0)))&gt;0,"SALONES UNIDOS",IF(SUMPRODUCT((AB1700=$AB$1559:$AB$1936)*(AH1700=$AH$1559:$AH$1936)*((AQ1700&lt;$AR$1559:$AR$1936)*(AR1700&gt;$AQ$1559:$AQ$1936))*(ROW($AB$1559:$AB$1936)&lt;&gt;ROW(AB1700)))&gt;0,"Cruzado","Sin cruce")))</f>
        <v>Sin cruce</v>
      </c>
      <c r="AV1700" s="362" t="str" cm="1">
        <f t="array" ref="AV1700">IF(AD1700="","",IF(SUMPRODUCT((AD1700=$AD$1559:$AD$1936)*(AH1700=$AH$1559:$AH$1936)*(AS1700=$AS$1559:$AS$1936)*(AT1700=$AT$1559:$AT$1936)*(ROW($AD$1559:$AD$1936)&lt;&gt;ROW(AD1700))*((R1700=0)*($R$1559:$R$1936&gt;0)+(R1700&gt;0)*($R$1559:$R$1936=0)))&gt;0,"SALONES UNIDOS",IF(SUMPRODUCT((AD1700=$AD$1559:$AD$1936)*(AH1700=$AH$1559:$AH$1936)*((AS1700&lt;$AT$1559:$AT$1936)*(AT1700&gt;$AS$1559:$AS$1936))*(ROW($AD$1559:$AD$1936)&lt;&gt;ROW(AD1700)))&gt;0,"Cruzado","Sin cruce")))</f>
        <v/>
      </c>
      <c r="AW1700" s="104" t="str">
        <f t="shared" si="823"/>
        <v>PS1SUNAMPEB</v>
      </c>
      <c r="AX1700" s="104" t="str" cm="1">
        <f t="array" ref="AX1700">IF(AW1700="","",IF(SUMPRODUCT((AW1700=$AW$7:$AW$2042)*(AH1700=$AH$7:$AH$2042)*(AN1700=$AN$7:$AN$2042)*(AO1700=$AO$7:$AO$2042)*(ROW($AW$7:$AW$2042)&lt;&gt;ROW(AW1700))*((R1700=0)*($R$7:$R$2042&gt;0)+(R1700&gt;0)*($R$7:$R$2042=0)))&gt;0,"SALONES UNIDOS",IF(SUMPRODUCT((AW1700=$AW$7:$AW$2042)*(AH1700=$AH$7:$AH$2042)*((AN1700&lt;$AO$7:$AO$2042)*(AO1700&gt;$AN$7:$AN$2042))*(ROW($AW$7:$AW$2042)&lt;&gt;ROW(AW1700)))&gt;0,"Cruzado","Sin cruce")))</f>
        <v>Sin cruce</v>
      </c>
    </row>
    <row r="1701" spans="2:50" ht="19.8" hidden="1" customHeight="1" x14ac:dyDescent="0.25">
      <c r="B1701" s="494" t="s">
        <v>314</v>
      </c>
      <c r="C1701" s="369" t="s">
        <v>971</v>
      </c>
      <c r="D1701" s="369">
        <v>20261</v>
      </c>
      <c r="E1701" s="373" t="s">
        <v>302</v>
      </c>
      <c r="F1701" s="370" t="s">
        <v>291</v>
      </c>
      <c r="G1701" s="373" t="s">
        <v>296</v>
      </c>
      <c r="H1701" s="373">
        <v>1</v>
      </c>
      <c r="I1701" s="373" t="s">
        <v>281</v>
      </c>
      <c r="J1701" s="373" t="s">
        <v>281</v>
      </c>
      <c r="K1701" s="194" t="s">
        <v>738</v>
      </c>
      <c r="L1701" s="364" t="s">
        <v>567</v>
      </c>
      <c r="M1701" s="364" t="s">
        <v>362</v>
      </c>
      <c r="N1701" s="364" t="s">
        <v>339</v>
      </c>
      <c r="O1701" s="373" t="s">
        <v>315</v>
      </c>
      <c r="P1701" s="364">
        <v>3</v>
      </c>
      <c r="Q1701" s="364">
        <v>2</v>
      </c>
      <c r="R1701" s="369">
        <v>5</v>
      </c>
      <c r="S1701" s="364">
        <v>4</v>
      </c>
      <c r="T1701" s="8"/>
      <c r="U1701" s="374">
        <v>40</v>
      </c>
      <c r="V1701" s="370">
        <v>41641661</v>
      </c>
      <c r="W1701" s="373" t="s">
        <v>197</v>
      </c>
      <c r="X1701" s="364" t="s">
        <v>315</v>
      </c>
      <c r="Y1701" s="364"/>
      <c r="Z1701" s="364"/>
      <c r="AA1701" s="364"/>
      <c r="AB1701" s="364" t="s">
        <v>624</v>
      </c>
      <c r="AC1701" s="364"/>
      <c r="AD1701" s="369"/>
      <c r="AE1701" s="370"/>
      <c r="AF1701" s="370"/>
      <c r="AG1701" s="370" t="s">
        <v>319</v>
      </c>
      <c r="AH1701" s="364">
        <v>3</v>
      </c>
      <c r="AI1701" s="364">
        <v>7</v>
      </c>
      <c r="AJ1701" s="364">
        <v>40</v>
      </c>
      <c r="AK1701" s="364">
        <v>11</v>
      </c>
      <c r="AL1701" s="364">
        <v>50</v>
      </c>
      <c r="AM1701" s="22">
        <f t="shared" si="818"/>
        <v>5</v>
      </c>
      <c r="AN1701" s="104">
        <f t="shared" si="819"/>
        <v>0.31944444444444448</v>
      </c>
      <c r="AO1701" s="104">
        <f t="shared" si="820"/>
        <v>0.49305555555555552</v>
      </c>
      <c r="AP1701" s="22" t="str" cm="1">
        <f t="array" ref="AP1701">IF(W1701="","",IF(SUMPRODUCT((W1701=$W$7:$W$2042)*(AH1701=$AH$7:$AH$2042)*(AN1701=$AN$7:$AN$2042)*(AO1701=$AO$7:$AO$2042)*(ROW($W$7:$W$2042)&lt;&gt;ROW(W1701))*((R1701=0)*($R$7:$R$2042&gt;0)+(R1701&gt;0)*($R$7:$R$2042=0)))&gt;0,"SALONES UNIDOS",IF(SUMPRODUCT((W1701=$W$7:$W$2042)*(AH1701=$AH$7:$AH$2042)*((AN1701&lt;$AO$7:$AO$2042)*(AO1701&gt;$AN$7:$AN$2042))*(ROW($W$7:$W$2042)&lt;&gt;ROW(W1701)))&gt;0,"Cruzado","Sin cruce")))</f>
        <v>Sin cruce</v>
      </c>
      <c r="AQ1701" s="104">
        <f t="shared" si="826"/>
        <v>0.31944444444444448</v>
      </c>
      <c r="AR1701" s="104">
        <f t="shared" si="827"/>
        <v>0.49305555555555552</v>
      </c>
      <c r="AS1701" s="22"/>
      <c r="AT1701" s="22"/>
      <c r="AU1701" s="362" t="str" cm="1">
        <f t="array" ref="AU1701">IF(AB1701="","",IF(SUMPRODUCT((AB1701=$AB$1559:$AB$1936)*(AH1701=$AH$1559:$AH$1936)*(AQ1701=$AQ$1559:$AQ$1936)*(AR1701=$AR$1559:$AR$1936)*(ROW($AB$1559:$AB$1936)&lt;&gt;ROW(AB1701))*((R1701=0)*($R$1559:$R$1936&gt;0)+(R1701&gt;0)*($R$1559:$R$1936=0)))&gt;0,"SALONES UNIDOS",IF(SUMPRODUCT((AB1701=$AB$1559:$AB$1936)*(AH1701=$AH$1559:$AH$1936)*((AQ1701&lt;$AR$1559:$AR$1936)*(AR1701&gt;$AQ$1559:$AQ$1936))*(ROW($AB$1559:$AB$1936)&lt;&gt;ROW(AB1701)))&gt;0,"Cruzado","Sin cruce")))</f>
        <v>Sin cruce</v>
      </c>
      <c r="AV1701" s="362" t="str" cm="1">
        <f t="array" ref="AV1701">IF(AD1701="","",IF(SUMPRODUCT((AD1701=$AD$1559:$AD$1936)*(AH1701=$AH$1559:$AH$1936)*(AS1701=$AS$1559:$AS$1936)*(AT1701=$AT$1559:$AT$1936)*(ROW($AD$1559:$AD$1936)&lt;&gt;ROW(AD1701))*((R1701=0)*($R$1559:$R$1936&gt;0)+(R1701&gt;0)*($R$1559:$R$1936=0)))&gt;0,"SALONES UNIDOS",IF(SUMPRODUCT((AD1701=$AD$1559:$AD$1936)*(AH1701=$AH$1559:$AH$1936)*((AS1701&lt;$AT$1559:$AT$1936)*(AT1701&gt;$AS$1559:$AS$1936))*(ROW($AD$1559:$AD$1936)&lt;&gt;ROW(AD1701)))&gt;0,"Cruzado","Sin cruce")))</f>
        <v/>
      </c>
      <c r="AW1701" s="104" t="str">
        <f t="shared" si="823"/>
        <v>PS1SUNAMPEB</v>
      </c>
      <c r="AX1701" s="104" t="str" cm="1">
        <f t="array" ref="AX1701">IF(AW1701="","",IF(SUMPRODUCT((AW1701=$AW$7:$AW$2042)*(AH1701=$AH$7:$AH$2042)*(AN1701=$AN$7:$AN$2042)*(AO1701=$AO$7:$AO$2042)*(ROW($AW$7:$AW$2042)&lt;&gt;ROW(AW1701))*((R1701=0)*($R$7:$R$2042&gt;0)+(R1701&gt;0)*($R$7:$R$2042=0)))&gt;0,"SALONES UNIDOS",IF(SUMPRODUCT((AW1701=$AW$7:$AW$2042)*(AH1701=$AH$7:$AH$2042)*((AN1701&lt;$AO$7:$AO$2042)*(AO1701&gt;$AN$7:$AN$2042))*(ROW($AW$7:$AW$2042)&lt;&gt;ROW(AW1701)))&gt;0,"Cruzado","Sin cruce")))</f>
        <v>Sin cruce</v>
      </c>
    </row>
    <row r="1702" spans="2:50" ht="19.8" hidden="1" customHeight="1" x14ac:dyDescent="0.25">
      <c r="B1702" s="494" t="s">
        <v>314</v>
      </c>
      <c r="C1702" s="369" t="s">
        <v>971</v>
      </c>
      <c r="D1702" s="369">
        <v>20261</v>
      </c>
      <c r="E1702" s="373" t="s">
        <v>302</v>
      </c>
      <c r="F1702" s="370" t="s">
        <v>291</v>
      </c>
      <c r="G1702" s="373" t="s">
        <v>296</v>
      </c>
      <c r="H1702" s="373">
        <v>1</v>
      </c>
      <c r="I1702" s="373" t="s">
        <v>281</v>
      </c>
      <c r="J1702" s="373" t="s">
        <v>281</v>
      </c>
      <c r="K1702" s="194" t="s">
        <v>739</v>
      </c>
      <c r="L1702" s="364" t="s">
        <v>569</v>
      </c>
      <c r="M1702" s="364" t="s">
        <v>362</v>
      </c>
      <c r="N1702" s="364" t="s">
        <v>339</v>
      </c>
      <c r="O1702" s="373" t="s">
        <v>315</v>
      </c>
      <c r="P1702" s="364">
        <v>3</v>
      </c>
      <c r="Q1702" s="364">
        <v>0</v>
      </c>
      <c r="R1702" s="369">
        <v>3</v>
      </c>
      <c r="S1702" s="364">
        <v>4</v>
      </c>
      <c r="T1702" s="8"/>
      <c r="U1702" s="374">
        <v>40</v>
      </c>
      <c r="V1702" s="370">
        <v>21859822</v>
      </c>
      <c r="W1702" s="373" t="s">
        <v>499</v>
      </c>
      <c r="X1702" s="364" t="s">
        <v>315</v>
      </c>
      <c r="Y1702" s="364"/>
      <c r="Z1702" s="364"/>
      <c r="AA1702" s="364"/>
      <c r="AB1702" s="364" t="s">
        <v>876</v>
      </c>
      <c r="AC1702" s="364"/>
      <c r="AD1702" s="369"/>
      <c r="AE1702" s="370"/>
      <c r="AF1702" s="370"/>
      <c r="AG1702" s="370" t="s">
        <v>559</v>
      </c>
      <c r="AH1702" s="364">
        <v>1</v>
      </c>
      <c r="AI1702" s="364">
        <v>7</v>
      </c>
      <c r="AJ1702" s="364">
        <v>40</v>
      </c>
      <c r="AK1702" s="364">
        <v>10</v>
      </c>
      <c r="AL1702" s="364">
        <v>10</v>
      </c>
      <c r="AM1702" s="22">
        <f t="shared" si="818"/>
        <v>3</v>
      </c>
      <c r="AN1702" s="104">
        <f t="shared" si="819"/>
        <v>0.31944444444444448</v>
      </c>
      <c r="AO1702" s="104">
        <f t="shared" si="820"/>
        <v>0.4236111111111111</v>
      </c>
      <c r="AP1702" s="22" t="str" cm="1">
        <f t="array" ref="AP1702">IF(W1702="","",IF(SUMPRODUCT((W1702=$W$7:$W$2042)*(AH1702=$AH$7:$AH$2042)*(AN1702=$AN$7:$AN$2042)*(AO1702=$AO$7:$AO$2042)*(ROW($W$7:$W$2042)&lt;&gt;ROW(W1702))*((R1702=0)*($R$7:$R$2042&gt;0)+(R1702&gt;0)*($R$7:$R$2042=0)))&gt;0,"SALONES UNIDOS",IF(SUMPRODUCT((W1702=$W$7:$W$2042)*(AH1702=$AH$7:$AH$2042)*((AN1702&lt;$AO$7:$AO$2042)*(AO1702&gt;$AN$7:$AN$2042))*(ROW($W$7:$W$2042)&lt;&gt;ROW(W1702)))&gt;0,"Cruzado","Sin cruce")))</f>
        <v>Sin cruce</v>
      </c>
      <c r="AQ1702" s="104">
        <f t="shared" si="826"/>
        <v>0.31944444444444448</v>
      </c>
      <c r="AR1702" s="104">
        <f t="shared" si="827"/>
        <v>0.4236111111111111</v>
      </c>
      <c r="AS1702" s="22"/>
      <c r="AT1702" s="22"/>
      <c r="AU1702" s="362" t="str" cm="1">
        <f t="array" ref="AU1702">IF(AB1702="","",IF(SUMPRODUCT((AB1702=$AB$1559:$AB$1936)*(AH1702=$AH$1559:$AH$1936)*(AQ1702=$AQ$1559:$AQ$1936)*(AR1702=$AR$1559:$AR$1936)*(ROW($AB$1559:$AB$1936)&lt;&gt;ROW(AB1702))*((R1702=0)*($R$1559:$R$1936&gt;0)+(R1702&gt;0)*($R$1559:$R$1936=0)))&gt;0,"SALONES UNIDOS",IF(SUMPRODUCT((AB1702=$AB$1559:$AB$1936)*(AH1702=$AH$1559:$AH$1936)*((AQ1702&lt;$AR$1559:$AR$1936)*(AR1702&gt;$AQ$1559:$AQ$1936))*(ROW($AB$1559:$AB$1936)&lt;&gt;ROW(AB1702)))&gt;0,"Cruzado","Sin cruce")))</f>
        <v>Sin cruce</v>
      </c>
      <c r="AV1702" s="362" t="str" cm="1">
        <f t="array" ref="AV1702">IF(AD1702="","",IF(SUMPRODUCT((AD1702=$AD$1559:$AD$1936)*(AH1702=$AH$1559:$AH$1936)*(AS1702=$AS$1559:$AS$1936)*(AT1702=$AT$1559:$AT$1936)*(ROW($AD$1559:$AD$1936)&lt;&gt;ROW(AD1702))*((R1702=0)*($R$1559:$R$1936&gt;0)+(R1702&gt;0)*($R$1559:$R$1936=0)))&gt;0,"SALONES UNIDOS",IF(SUMPRODUCT((AD1702=$AD$1559:$AD$1936)*(AH1702=$AH$1559:$AH$1936)*((AS1702&lt;$AT$1559:$AT$1936)*(AT1702&gt;$AS$1559:$AS$1936))*(ROW($AD$1559:$AD$1936)&lt;&gt;ROW(AD1702)))&gt;0,"Cruzado","Sin cruce")))</f>
        <v/>
      </c>
      <c r="AW1702" s="104" t="str">
        <f t="shared" si="823"/>
        <v>PS1SUNAMPEB</v>
      </c>
      <c r="AX1702" s="104" t="str" cm="1">
        <f t="array" ref="AX1702">IF(AW1702="","",IF(SUMPRODUCT((AW1702=$AW$7:$AW$2042)*(AH1702=$AH$7:$AH$2042)*(AN1702=$AN$7:$AN$2042)*(AO1702=$AO$7:$AO$2042)*(ROW($AW$7:$AW$2042)&lt;&gt;ROW(AW1702))*((R1702=0)*($R$7:$R$2042&gt;0)+(R1702&gt;0)*($R$7:$R$2042=0)))&gt;0,"SALONES UNIDOS",IF(SUMPRODUCT((AW1702=$AW$7:$AW$2042)*(AH1702=$AH$7:$AH$2042)*((AN1702&lt;$AO$7:$AO$2042)*(AO1702&gt;$AN$7:$AN$2042))*(ROW($AW$7:$AW$2042)&lt;&gt;ROW(AW1702)))&gt;0,"Cruzado","Sin cruce")))</f>
        <v>Sin cruce</v>
      </c>
    </row>
    <row r="1703" spans="2:50" ht="19.8" hidden="1" customHeight="1" x14ac:dyDescent="0.25">
      <c r="B1703" s="494" t="s">
        <v>314</v>
      </c>
      <c r="C1703" s="369" t="s">
        <v>971</v>
      </c>
      <c r="D1703" s="369">
        <v>20261</v>
      </c>
      <c r="E1703" s="373" t="s">
        <v>302</v>
      </c>
      <c r="F1703" s="370" t="s">
        <v>291</v>
      </c>
      <c r="G1703" s="373" t="s">
        <v>296</v>
      </c>
      <c r="H1703" s="373">
        <v>1</v>
      </c>
      <c r="I1703" s="373" t="s">
        <v>281</v>
      </c>
      <c r="J1703" s="373" t="s">
        <v>281</v>
      </c>
      <c r="K1703" s="194" t="s">
        <v>739</v>
      </c>
      <c r="L1703" s="364" t="s">
        <v>569</v>
      </c>
      <c r="M1703" s="364" t="s">
        <v>362</v>
      </c>
      <c r="N1703" s="364" t="s">
        <v>339</v>
      </c>
      <c r="O1703" s="373" t="s">
        <v>315</v>
      </c>
      <c r="P1703" s="364">
        <v>0</v>
      </c>
      <c r="Q1703" s="364">
        <v>2</v>
      </c>
      <c r="R1703" s="369">
        <v>2</v>
      </c>
      <c r="S1703" s="364">
        <v>4</v>
      </c>
      <c r="T1703" s="8"/>
      <c r="U1703" s="374">
        <v>40</v>
      </c>
      <c r="V1703" s="370">
        <v>21859822</v>
      </c>
      <c r="W1703" s="373" t="s">
        <v>499</v>
      </c>
      <c r="X1703" s="364" t="s">
        <v>315</v>
      </c>
      <c r="Y1703" s="364"/>
      <c r="Z1703" s="364"/>
      <c r="AA1703" s="364"/>
      <c r="AB1703" s="364" t="s">
        <v>624</v>
      </c>
      <c r="AC1703" s="364"/>
      <c r="AD1703" s="369"/>
      <c r="AE1703" s="370"/>
      <c r="AF1703" s="370"/>
      <c r="AG1703" s="370" t="s">
        <v>301</v>
      </c>
      <c r="AH1703" s="364">
        <v>5</v>
      </c>
      <c r="AI1703" s="364">
        <v>7</v>
      </c>
      <c r="AJ1703" s="364">
        <v>40</v>
      </c>
      <c r="AK1703" s="364">
        <v>9</v>
      </c>
      <c r="AL1703" s="364">
        <v>20</v>
      </c>
      <c r="AM1703" s="22">
        <f t="shared" si="818"/>
        <v>2</v>
      </c>
      <c r="AN1703" s="104">
        <f t="shared" si="819"/>
        <v>0.31944444444444448</v>
      </c>
      <c r="AO1703" s="104">
        <f t="shared" si="820"/>
        <v>0.3888888888888889</v>
      </c>
      <c r="AP1703" s="22" t="str" cm="1">
        <f t="array" ref="AP1703">IF(W1703="","",IF(SUMPRODUCT((W1703=$W$7:$W$2042)*(AH1703=$AH$7:$AH$2042)*(AN1703=$AN$7:$AN$2042)*(AO1703=$AO$7:$AO$2042)*(ROW($W$7:$W$2042)&lt;&gt;ROW(W1703))*((R1703=0)*($R$7:$R$2042&gt;0)+(R1703&gt;0)*($R$7:$R$2042=0)))&gt;0,"SALONES UNIDOS",IF(SUMPRODUCT((W1703=$W$7:$W$2042)*(AH1703=$AH$7:$AH$2042)*((AN1703&lt;$AO$7:$AO$2042)*(AO1703&gt;$AN$7:$AN$2042))*(ROW($W$7:$W$2042)&lt;&gt;ROW(W1703)))&gt;0,"Cruzado","Sin cruce")))</f>
        <v>Sin cruce</v>
      </c>
      <c r="AQ1703" s="104">
        <f t="shared" si="826"/>
        <v>0.31944444444444448</v>
      </c>
      <c r="AR1703" s="104">
        <f t="shared" si="827"/>
        <v>0.3888888888888889</v>
      </c>
      <c r="AS1703" s="22"/>
      <c r="AT1703" s="22"/>
      <c r="AU1703" s="362" t="str" cm="1">
        <f t="array" ref="AU1703">IF(AB1703="","",IF(SUMPRODUCT((AB1703=$AB$1559:$AB$1936)*(AH1703=$AH$1559:$AH$1936)*(AQ1703=$AQ$1559:$AQ$1936)*(AR1703=$AR$1559:$AR$1936)*(ROW($AB$1559:$AB$1936)&lt;&gt;ROW(AB1703))*((R1703=0)*($R$1559:$R$1936&gt;0)+(R1703&gt;0)*($R$1559:$R$1936=0)))&gt;0,"SALONES UNIDOS",IF(SUMPRODUCT((AB1703=$AB$1559:$AB$1936)*(AH1703=$AH$1559:$AH$1936)*((AQ1703&lt;$AR$1559:$AR$1936)*(AR1703&gt;$AQ$1559:$AQ$1936))*(ROW($AB$1559:$AB$1936)&lt;&gt;ROW(AB1703)))&gt;0,"Cruzado","Sin cruce")))</f>
        <v>Sin cruce</v>
      </c>
      <c r="AV1703" s="362" t="str" cm="1">
        <f t="array" ref="AV1703">IF(AD1703="","",IF(SUMPRODUCT((AD1703=$AD$1559:$AD$1936)*(AH1703=$AH$1559:$AH$1936)*(AS1703=$AS$1559:$AS$1936)*(AT1703=$AT$1559:$AT$1936)*(ROW($AD$1559:$AD$1936)&lt;&gt;ROW(AD1703))*((R1703=0)*($R$1559:$R$1936&gt;0)+(R1703&gt;0)*($R$1559:$R$1936=0)))&gt;0,"SALONES UNIDOS",IF(SUMPRODUCT((AD1703=$AD$1559:$AD$1936)*(AH1703=$AH$1559:$AH$1936)*((AS1703&lt;$AT$1559:$AT$1936)*(AT1703&gt;$AS$1559:$AS$1936))*(ROW($AD$1559:$AD$1936)&lt;&gt;ROW(AD1703)))&gt;0,"Cruzado","Sin cruce")))</f>
        <v/>
      </c>
      <c r="AW1703" s="104" t="str">
        <f t="shared" si="823"/>
        <v>PS1SUNAMPEB</v>
      </c>
      <c r="AX1703" s="104" t="str" cm="1">
        <f t="array" ref="AX1703">IF(AW1703="","",IF(SUMPRODUCT((AW1703=$AW$7:$AW$2042)*(AH1703=$AH$7:$AH$2042)*(AN1703=$AN$7:$AN$2042)*(AO1703=$AO$7:$AO$2042)*(ROW($AW$7:$AW$2042)&lt;&gt;ROW(AW1703))*((R1703=0)*($R$7:$R$2042&gt;0)+(R1703&gt;0)*($R$7:$R$2042=0)))&gt;0,"SALONES UNIDOS",IF(SUMPRODUCT((AW1703=$AW$7:$AW$2042)*(AH1703=$AH$7:$AH$2042)*((AN1703&lt;$AO$7:$AO$2042)*(AO1703&gt;$AN$7:$AN$2042))*(ROW($AW$7:$AW$2042)&lt;&gt;ROW(AW1703)))&gt;0,"Cruzado","Sin cruce")))</f>
        <v>Sin cruce</v>
      </c>
    </row>
    <row r="1704" spans="2:50" ht="19.8" hidden="1" customHeight="1" x14ac:dyDescent="0.25">
      <c r="B1704" s="497" t="s">
        <v>314</v>
      </c>
      <c r="C1704" s="485" t="s">
        <v>971</v>
      </c>
      <c r="D1704" s="485">
        <v>20261</v>
      </c>
      <c r="E1704" s="475" t="s">
        <v>302</v>
      </c>
      <c r="F1704" s="474" t="s">
        <v>291</v>
      </c>
      <c r="G1704" s="475" t="s">
        <v>296</v>
      </c>
      <c r="H1704" s="475">
        <v>1</v>
      </c>
      <c r="I1704" s="475" t="s">
        <v>290</v>
      </c>
      <c r="J1704" s="475" t="s">
        <v>290</v>
      </c>
      <c r="K1704" s="484" t="s">
        <v>734</v>
      </c>
      <c r="L1704" s="483" t="s">
        <v>377</v>
      </c>
      <c r="M1704" s="483" t="s">
        <v>346</v>
      </c>
      <c r="N1704" s="483" t="s">
        <v>339</v>
      </c>
      <c r="O1704" s="475" t="s">
        <v>315</v>
      </c>
      <c r="P1704" s="483">
        <v>2</v>
      </c>
      <c r="Q1704" s="483">
        <v>0</v>
      </c>
      <c r="R1704" s="485">
        <v>2</v>
      </c>
      <c r="S1704" s="483">
        <v>3</v>
      </c>
      <c r="T1704" s="486"/>
      <c r="U1704" s="487">
        <v>20</v>
      </c>
      <c r="V1704" s="491">
        <v>21534093</v>
      </c>
      <c r="W1704" s="491" t="s">
        <v>1173</v>
      </c>
      <c r="X1704" s="483" t="s">
        <v>315</v>
      </c>
      <c r="Y1704" s="483"/>
      <c r="Z1704" s="483"/>
      <c r="AA1704" s="483"/>
      <c r="AB1704" s="483" t="s">
        <v>570</v>
      </c>
      <c r="AC1704" s="483"/>
      <c r="AD1704" s="485"/>
      <c r="AE1704" s="474"/>
      <c r="AF1704" s="474"/>
      <c r="AG1704" s="474" t="s">
        <v>559</v>
      </c>
      <c r="AH1704" s="483">
        <v>4</v>
      </c>
      <c r="AI1704" s="483">
        <v>7</v>
      </c>
      <c r="AJ1704" s="483">
        <v>40</v>
      </c>
      <c r="AK1704" s="483">
        <v>9</v>
      </c>
      <c r="AL1704" s="483">
        <v>20</v>
      </c>
      <c r="AM1704" s="488">
        <f t="shared" si="813"/>
        <v>2</v>
      </c>
      <c r="AN1704" s="489">
        <f t="shared" si="807"/>
        <v>0.31944444444444448</v>
      </c>
      <c r="AO1704" s="489">
        <f t="shared" si="808"/>
        <v>0.3888888888888889</v>
      </c>
      <c r="AP1704" s="488" t="str" cm="1">
        <f t="array" ref="AP1704">IF(W1704="","",IF(SUMPRODUCT((W1704=$W$7:$W$2042)*(AH1704=$AH$7:$AH$2042)*(AN1704=$AN$7:$AN$2042)*(AO1704=$AO$7:$AO$2042)*(ROW($W$7:$W$2042)&lt;&gt;ROW(W1704))*((R1704=0)*($R$7:$R$2042&gt;0)+(R1704&gt;0)*($R$7:$R$2042=0)))&gt;0,"SALONES UNIDOS",IF(SUMPRODUCT((W1704=$W$7:$W$2042)*(AH1704=$AH$7:$AH$2042)*((AN1704&lt;$AO$7:$AO$2042)*(AO1704&gt;$AN$7:$AN$2042))*(ROW($W$7:$W$2042)&lt;&gt;ROW(W1704)))&gt;0,"Cruzado","Sin cruce")))</f>
        <v>Sin cruce</v>
      </c>
      <c r="AQ1704" s="489">
        <f t="shared" si="817"/>
        <v>0.31944444444444448</v>
      </c>
      <c r="AR1704" s="489">
        <f t="shared" si="817"/>
        <v>0.3888888888888889</v>
      </c>
      <c r="AS1704" s="488"/>
      <c r="AT1704" s="488"/>
      <c r="AU1704" s="488" t="str" cm="1">
        <f t="array" ref="AU1704">IF(AB1704="","",IF(SUMPRODUCT((AB1704=$AB$1559:$AB$1936)*(AH1704=$AH$1559:$AH$1936)*(AQ1704=$AQ$1559:$AQ$1936)*(AR1704=$AR$1559:$AR$1936)*(ROW($AB$1559:$AB$1936)&lt;&gt;ROW(AB1704))*((R1704=0)*($R$1559:$R$1936&gt;0)+(R1704&gt;0)*($R$1559:$R$1936=0)))&gt;0,"SALONES UNIDOS",IF(SUMPRODUCT((AB1704=$AB$1559:$AB$1936)*(AH1704=$AH$1559:$AH$1936)*((AQ1704&lt;$AR$1559:$AR$1936)*(AR1704&gt;$AQ$1559:$AQ$1936))*(ROW($AB$1559:$AB$1936)&lt;&gt;ROW(AB1704)))&gt;0,"Cruzado","Sin cruce")))</f>
        <v>Sin cruce</v>
      </c>
      <c r="AV1704" s="488" t="str" cm="1">
        <f t="array" ref="AV1704">IF(AD1704="","",IF(SUMPRODUCT((AD1704=$AD$1559:$AD$1936)*(AH1704=$AH$1559:$AH$1936)*(AS1704=$AS$1559:$AS$1936)*(AT1704=$AT$1559:$AT$1936)*(ROW($AD$1559:$AD$1936)&lt;&gt;ROW(AD1704))*((R1704=0)*($R$1559:$R$1936&gt;0)+(R1704&gt;0)*($R$1559:$R$1936=0)))&gt;0,"SALONES UNIDOS",IF(SUMPRODUCT((AD1704=$AD$1559:$AD$1936)*(AH1704=$AH$1559:$AH$1936)*((AS1704&lt;$AT$1559:$AT$1936)*(AT1704&gt;$AS$1559:$AS$1936))*(ROW($AD$1559:$AD$1936)&lt;&gt;ROW(AD1704)))&gt;0,"Cruzado","Sin cruce")))</f>
        <v/>
      </c>
      <c r="AW1704" s="489" t="str">
        <f t="shared" si="814"/>
        <v>PS1SUNAMPEE</v>
      </c>
      <c r="AX1704" s="489" t="str" cm="1">
        <f t="array" ref="AX1704">IF(AW1704="","",IF(SUMPRODUCT((AW1704=$AW$7:$AW$2042)*(AH1704=$AH$7:$AH$2042)*(AN1704=$AN$7:$AN$2042)*(AO1704=$AO$7:$AO$2042)*(ROW($AW$7:$AW$2042)&lt;&gt;ROW(AW1704))*((R1704=0)*($R$7:$R$2042&gt;0)+(R1704&gt;0)*($R$7:$R$2042=0)))&gt;0,"SALONES UNIDOS",IF(SUMPRODUCT((AW1704=$AW$7:$AW$2042)*(AH1704=$AH$7:$AH$2042)*((AN1704&lt;$AO$7:$AO$2042)*(AO1704&gt;$AN$7:$AN$2042))*(ROW($AW$7:$AW$2042)&lt;&gt;ROW(AW1704)))&gt;0,"Cruzado","Sin cruce")))</f>
        <v>Sin cruce</v>
      </c>
    </row>
    <row r="1705" spans="2:50" ht="19.8" hidden="1" customHeight="1" x14ac:dyDescent="0.25">
      <c r="B1705" s="497" t="s">
        <v>314</v>
      </c>
      <c r="C1705" s="485" t="s">
        <v>971</v>
      </c>
      <c r="D1705" s="485">
        <v>20261</v>
      </c>
      <c r="E1705" s="475" t="s">
        <v>302</v>
      </c>
      <c r="F1705" s="474" t="s">
        <v>291</v>
      </c>
      <c r="G1705" s="475" t="s">
        <v>296</v>
      </c>
      <c r="H1705" s="475">
        <v>1</v>
      </c>
      <c r="I1705" s="475" t="s">
        <v>290</v>
      </c>
      <c r="J1705" s="475" t="s">
        <v>290</v>
      </c>
      <c r="K1705" s="484" t="s">
        <v>734</v>
      </c>
      <c r="L1705" s="483" t="s">
        <v>377</v>
      </c>
      <c r="M1705" s="483" t="s">
        <v>346</v>
      </c>
      <c r="N1705" s="483" t="s">
        <v>339</v>
      </c>
      <c r="O1705" s="475" t="s">
        <v>315</v>
      </c>
      <c r="P1705" s="483">
        <v>0</v>
      </c>
      <c r="Q1705" s="483">
        <v>2</v>
      </c>
      <c r="R1705" s="485">
        <v>2</v>
      </c>
      <c r="S1705" s="483">
        <v>3</v>
      </c>
      <c r="T1705" s="486"/>
      <c r="U1705" s="487">
        <v>20</v>
      </c>
      <c r="V1705" s="491">
        <v>21534093</v>
      </c>
      <c r="W1705" s="491" t="s">
        <v>1173</v>
      </c>
      <c r="X1705" s="483" t="s">
        <v>315</v>
      </c>
      <c r="Y1705" s="483"/>
      <c r="Z1705" s="483"/>
      <c r="AA1705" s="483"/>
      <c r="AB1705" s="474"/>
      <c r="AC1705" s="483"/>
      <c r="AD1705" s="483" t="s">
        <v>846</v>
      </c>
      <c r="AE1705" s="474"/>
      <c r="AF1705" s="474"/>
      <c r="AG1705" s="474" t="s">
        <v>301</v>
      </c>
      <c r="AH1705" s="483">
        <v>4</v>
      </c>
      <c r="AI1705" s="483">
        <v>9</v>
      </c>
      <c r="AJ1705" s="483">
        <v>20</v>
      </c>
      <c r="AK1705" s="483">
        <v>11</v>
      </c>
      <c r="AL1705" s="483">
        <v>0</v>
      </c>
      <c r="AM1705" s="488">
        <f t="shared" si="813"/>
        <v>2</v>
      </c>
      <c r="AN1705" s="489">
        <f t="shared" si="807"/>
        <v>0.3888888888888889</v>
      </c>
      <c r="AO1705" s="489">
        <f t="shared" si="808"/>
        <v>0.45833333333333331</v>
      </c>
      <c r="AP1705" s="488" t="str" cm="1">
        <f t="array" ref="AP1705">IF(W1705="","",IF(SUMPRODUCT((W1705=$W$7:$W$2042)*(AH1705=$AH$7:$AH$2042)*(AN1705=$AN$7:$AN$2042)*(AO1705=$AO$7:$AO$2042)*(ROW($W$7:$W$2042)&lt;&gt;ROW(W1705))*((R1705=0)*($R$7:$R$2042&gt;0)+(R1705&gt;0)*($R$7:$R$2042=0)))&gt;0,"SALONES UNIDOS",IF(SUMPRODUCT((W1705=$W$7:$W$2042)*(AH1705=$AH$7:$AH$2042)*((AN1705&lt;$AO$7:$AO$2042)*(AO1705&gt;$AN$7:$AN$2042))*(ROW($W$7:$W$2042)&lt;&gt;ROW(W1705)))&gt;0,"Cruzado","Sin cruce")))</f>
        <v>Sin cruce</v>
      </c>
      <c r="AQ1705" s="488"/>
      <c r="AR1705" s="488"/>
      <c r="AS1705" s="489">
        <f t="shared" ref="AS1705" si="828">AN1705</f>
        <v>0.3888888888888889</v>
      </c>
      <c r="AT1705" s="489">
        <f t="shared" ref="AT1705" si="829">AO1705</f>
        <v>0.45833333333333331</v>
      </c>
      <c r="AU1705" s="488" t="str" cm="1">
        <f t="array" ref="AU1705">IF(AB1705="","",IF(SUMPRODUCT((AB1705=$AB$1559:$AB$1936)*(AH1705=$AH$1559:$AH$1936)*(AQ1705=$AQ$1559:$AQ$1936)*(AR1705=$AR$1559:$AR$1936)*(ROW($AB$1559:$AB$1936)&lt;&gt;ROW(AB1705))*((R1705=0)*($R$1559:$R$1936&gt;0)+(R1705&gt;0)*($R$1559:$R$1936=0)))&gt;0,"SALONES UNIDOS",IF(SUMPRODUCT((AB1705=$AB$1559:$AB$1936)*(AH1705=$AH$1559:$AH$1936)*((AQ1705&lt;$AR$1559:$AR$1936)*(AR1705&gt;$AQ$1559:$AQ$1936))*(ROW($AB$1559:$AB$1936)&lt;&gt;ROW(AB1705)))&gt;0,"Cruzado","Sin cruce")))</f>
        <v/>
      </c>
      <c r="AV1705" s="488" t="str" cm="1">
        <f t="array" ref="AV1705">IF(AD1705="","",IF(SUMPRODUCT((AD1705=$AD$1559:$AD$1936)*(AH1705=$AH$1559:$AH$1936)*(AS1705=$AS$1559:$AS$1936)*(AT1705=$AT$1559:$AT$1936)*(ROW($AD$1559:$AD$1936)&lt;&gt;ROW(AD1705))*((R1705=0)*($R$1559:$R$1936&gt;0)+(R1705&gt;0)*($R$1559:$R$1936=0)))&gt;0,"SALONES UNIDOS",IF(SUMPRODUCT((AD1705=$AD$1559:$AD$1936)*(AH1705=$AH$1559:$AH$1936)*((AS1705&lt;$AT$1559:$AT$1936)*(AT1705&gt;$AS$1559:$AS$1936))*(ROW($AD$1559:$AD$1936)&lt;&gt;ROW(AD1705)))&gt;0,"Cruzado","Sin cruce")))</f>
        <v>Sin cruce</v>
      </c>
      <c r="AW1705" s="489" t="str">
        <f t="shared" si="814"/>
        <v>PS1SUNAMPEE</v>
      </c>
      <c r="AX1705" s="489" t="str" cm="1">
        <f t="array" ref="AX1705">IF(AW1705="","",IF(SUMPRODUCT((AW1705=$AW$7:$AW$2042)*(AH1705=$AH$7:$AH$2042)*(AN1705=$AN$7:$AN$2042)*(AO1705=$AO$7:$AO$2042)*(ROW($AW$7:$AW$2042)&lt;&gt;ROW(AW1705))*((R1705=0)*($R$7:$R$2042&gt;0)+(R1705&gt;0)*($R$7:$R$2042=0)))&gt;0,"SALONES UNIDOS",IF(SUMPRODUCT((AW1705=$AW$7:$AW$2042)*(AH1705=$AH$7:$AH$2042)*((AN1705&lt;$AO$7:$AO$2042)*(AO1705&gt;$AN$7:$AN$2042))*(ROW($AW$7:$AW$2042)&lt;&gt;ROW(AW1705)))&gt;0,"Cruzado","Sin cruce")))</f>
        <v>Sin cruce</v>
      </c>
    </row>
    <row r="1706" spans="2:50" ht="19.8" hidden="1" customHeight="1" x14ac:dyDescent="0.25">
      <c r="B1706" s="497" t="s">
        <v>314</v>
      </c>
      <c r="C1706" s="485" t="s">
        <v>971</v>
      </c>
      <c r="D1706" s="485">
        <v>20261</v>
      </c>
      <c r="E1706" s="475" t="s">
        <v>302</v>
      </c>
      <c r="F1706" s="474" t="s">
        <v>291</v>
      </c>
      <c r="G1706" s="475" t="s">
        <v>296</v>
      </c>
      <c r="H1706" s="475">
        <v>1</v>
      </c>
      <c r="I1706" s="475" t="s">
        <v>290</v>
      </c>
      <c r="J1706" s="475" t="s">
        <v>290</v>
      </c>
      <c r="K1706" s="484" t="s">
        <v>735</v>
      </c>
      <c r="L1706" s="483" t="s">
        <v>562</v>
      </c>
      <c r="M1706" s="483" t="s">
        <v>362</v>
      </c>
      <c r="N1706" s="483" t="s">
        <v>339</v>
      </c>
      <c r="O1706" s="475" t="s">
        <v>315</v>
      </c>
      <c r="P1706" s="483">
        <v>2</v>
      </c>
      <c r="Q1706" s="483">
        <v>2</v>
      </c>
      <c r="R1706" s="485">
        <v>4</v>
      </c>
      <c r="S1706" s="483">
        <v>3</v>
      </c>
      <c r="T1706" s="486"/>
      <c r="U1706" s="487">
        <v>20</v>
      </c>
      <c r="V1706" s="491">
        <v>40364065</v>
      </c>
      <c r="W1706" s="491" t="s">
        <v>5</v>
      </c>
      <c r="X1706" s="483" t="s">
        <v>315</v>
      </c>
      <c r="Y1706" s="483"/>
      <c r="Z1706" s="483"/>
      <c r="AA1706" s="483"/>
      <c r="AB1706" s="483" t="s">
        <v>878</v>
      </c>
      <c r="AC1706" s="483"/>
      <c r="AD1706" s="485"/>
      <c r="AE1706" s="474"/>
      <c r="AF1706" s="474"/>
      <c r="AG1706" s="474" t="s">
        <v>319</v>
      </c>
      <c r="AH1706" s="483">
        <v>5</v>
      </c>
      <c r="AI1706" s="483">
        <v>13</v>
      </c>
      <c r="AJ1706" s="483">
        <v>30</v>
      </c>
      <c r="AK1706" s="483">
        <v>16</v>
      </c>
      <c r="AL1706" s="483">
        <v>50</v>
      </c>
      <c r="AM1706" s="488">
        <f t="shared" si="813"/>
        <v>4</v>
      </c>
      <c r="AN1706" s="489">
        <f t="shared" si="807"/>
        <v>0.5625</v>
      </c>
      <c r="AO1706" s="489">
        <f t="shared" si="808"/>
        <v>0.70138888888888884</v>
      </c>
      <c r="AP1706" s="488" t="str" cm="1">
        <f t="array" ref="AP1706">IF(W1706="","",IF(SUMPRODUCT((W1706=$W$7:$W$2042)*(AH1706=$AH$7:$AH$2042)*(AN1706=$AN$7:$AN$2042)*(AO1706=$AO$7:$AO$2042)*(ROW($W$7:$W$2042)&lt;&gt;ROW(W1706))*((R1706=0)*($R$7:$R$2042&gt;0)+(R1706&gt;0)*($R$7:$R$2042=0)))&gt;0,"SALONES UNIDOS",IF(SUMPRODUCT((W1706=$W$7:$W$2042)*(AH1706=$AH$7:$AH$2042)*((AN1706&lt;$AO$7:$AO$2042)*(AO1706&gt;$AN$7:$AN$2042))*(ROW($W$7:$W$2042)&lt;&gt;ROW(W1706)))&gt;0,"Cruzado","Sin cruce")))</f>
        <v>Sin cruce</v>
      </c>
      <c r="AQ1706" s="489">
        <f t="shared" ref="AQ1706:AQ1711" si="830">AN1706</f>
        <v>0.5625</v>
      </c>
      <c r="AR1706" s="489">
        <f t="shared" ref="AR1706:AR1711" si="831">AO1706</f>
        <v>0.70138888888888884</v>
      </c>
      <c r="AS1706" s="488"/>
      <c r="AT1706" s="488"/>
      <c r="AU1706" s="488" t="str" cm="1">
        <f t="array" ref="AU1706">IF(AB1706="","",IF(SUMPRODUCT((AB1706=$AB$1559:$AB$1936)*(AH1706=$AH$1559:$AH$1936)*(AQ1706=$AQ$1559:$AQ$1936)*(AR1706=$AR$1559:$AR$1936)*(ROW($AB$1559:$AB$1936)&lt;&gt;ROW(AB1706))*((R1706=0)*($R$1559:$R$1936&gt;0)+(R1706&gt;0)*($R$1559:$R$1936=0)))&gt;0,"SALONES UNIDOS",IF(SUMPRODUCT((AB1706=$AB$1559:$AB$1936)*(AH1706=$AH$1559:$AH$1936)*((AQ1706&lt;$AR$1559:$AR$1936)*(AR1706&gt;$AQ$1559:$AQ$1936))*(ROW($AB$1559:$AB$1936)&lt;&gt;ROW(AB1706)))&gt;0,"Cruzado","Sin cruce")))</f>
        <v>Sin cruce</v>
      </c>
      <c r="AV1706" s="488" t="str" cm="1">
        <f t="array" ref="AV1706">IF(AD1706="","",IF(SUMPRODUCT((AD1706=$AD$1559:$AD$1936)*(AH1706=$AH$1559:$AH$1936)*(AS1706=$AS$1559:$AS$1936)*(AT1706=$AT$1559:$AT$1936)*(ROW($AD$1559:$AD$1936)&lt;&gt;ROW(AD1706))*((R1706=0)*($R$1559:$R$1936&gt;0)+(R1706&gt;0)*($R$1559:$R$1936=0)))&gt;0,"SALONES UNIDOS",IF(SUMPRODUCT((AD1706=$AD$1559:$AD$1936)*(AH1706=$AH$1559:$AH$1936)*((AS1706&lt;$AT$1559:$AT$1936)*(AT1706&gt;$AS$1559:$AS$1936))*(ROW($AD$1559:$AD$1936)&lt;&gt;ROW(AD1706)))&gt;0,"Cruzado","Sin cruce")))</f>
        <v/>
      </c>
      <c r="AW1706" s="489" t="str">
        <f t="shared" si="814"/>
        <v>PS1SUNAMPEE</v>
      </c>
      <c r="AX1706" s="489" t="str" cm="1">
        <f t="array" ref="AX1706">IF(AW1706="","",IF(SUMPRODUCT((AW1706=$AW$7:$AW$2042)*(AH1706=$AH$7:$AH$2042)*(AN1706=$AN$7:$AN$2042)*(AO1706=$AO$7:$AO$2042)*(ROW($AW$7:$AW$2042)&lt;&gt;ROW(AW1706))*((R1706=0)*($R$7:$R$2042&gt;0)+(R1706&gt;0)*($R$7:$R$2042=0)))&gt;0,"SALONES UNIDOS",IF(SUMPRODUCT((AW1706=$AW$7:$AW$2042)*(AH1706=$AH$7:$AH$2042)*((AN1706&lt;$AO$7:$AO$2042)*(AO1706&gt;$AN$7:$AN$2042))*(ROW($AW$7:$AW$2042)&lt;&gt;ROW(AW1706)))&gt;0,"Cruzado","Sin cruce")))</f>
        <v>Sin cruce</v>
      </c>
    </row>
    <row r="1707" spans="2:50" ht="19.8" hidden="1" customHeight="1" x14ac:dyDescent="0.25">
      <c r="B1707" s="497" t="s">
        <v>314</v>
      </c>
      <c r="C1707" s="485" t="s">
        <v>971</v>
      </c>
      <c r="D1707" s="485">
        <v>20261</v>
      </c>
      <c r="E1707" s="475" t="s">
        <v>302</v>
      </c>
      <c r="F1707" s="474" t="s">
        <v>291</v>
      </c>
      <c r="G1707" s="475" t="s">
        <v>296</v>
      </c>
      <c r="H1707" s="475">
        <v>1</v>
      </c>
      <c r="I1707" s="475" t="s">
        <v>290</v>
      </c>
      <c r="J1707" s="475" t="s">
        <v>290</v>
      </c>
      <c r="K1707" s="484" t="s">
        <v>736</v>
      </c>
      <c r="L1707" s="483" t="s">
        <v>740</v>
      </c>
      <c r="M1707" s="483" t="s">
        <v>346</v>
      </c>
      <c r="N1707" s="483" t="s">
        <v>339</v>
      </c>
      <c r="O1707" s="475" t="s">
        <v>315</v>
      </c>
      <c r="P1707" s="483">
        <v>2</v>
      </c>
      <c r="Q1707" s="483">
        <v>2</v>
      </c>
      <c r="R1707" s="485">
        <v>4</v>
      </c>
      <c r="S1707" s="483">
        <v>3</v>
      </c>
      <c r="T1707" s="486"/>
      <c r="U1707" s="487">
        <v>20</v>
      </c>
      <c r="V1707" s="491">
        <v>70674579</v>
      </c>
      <c r="W1707" s="491" t="s">
        <v>512</v>
      </c>
      <c r="X1707" s="483" t="s">
        <v>315</v>
      </c>
      <c r="Y1707" s="483"/>
      <c r="Z1707" s="483"/>
      <c r="AA1707" s="483"/>
      <c r="AB1707" s="483" t="s">
        <v>570</v>
      </c>
      <c r="AC1707" s="483"/>
      <c r="AD1707" s="485"/>
      <c r="AE1707" s="474"/>
      <c r="AF1707" s="474"/>
      <c r="AG1707" s="474" t="s">
        <v>319</v>
      </c>
      <c r="AH1707" s="483">
        <v>5</v>
      </c>
      <c r="AI1707" s="483">
        <v>8</v>
      </c>
      <c r="AJ1707" s="483">
        <v>30</v>
      </c>
      <c r="AK1707" s="483">
        <v>11</v>
      </c>
      <c r="AL1707" s="483">
        <v>50</v>
      </c>
      <c r="AM1707" s="488">
        <f t="shared" si="813"/>
        <v>4</v>
      </c>
      <c r="AN1707" s="489">
        <f t="shared" si="807"/>
        <v>0.35416666666666663</v>
      </c>
      <c r="AO1707" s="489">
        <f t="shared" si="808"/>
        <v>0.49305555555555552</v>
      </c>
      <c r="AP1707" s="488" t="str" cm="1">
        <f t="array" ref="AP1707">IF(W1707="","",IF(SUMPRODUCT((W1707=$W$7:$W$2042)*(AH1707=$AH$7:$AH$2042)*(AN1707=$AN$7:$AN$2042)*(AO1707=$AO$7:$AO$2042)*(ROW($W$7:$W$2042)&lt;&gt;ROW(W1707))*((R1707=0)*($R$7:$R$2042&gt;0)+(R1707&gt;0)*($R$7:$R$2042=0)))&gt;0,"SALONES UNIDOS",IF(SUMPRODUCT((W1707=$W$7:$W$2042)*(AH1707=$AH$7:$AH$2042)*((AN1707&lt;$AO$7:$AO$2042)*(AO1707&gt;$AN$7:$AN$2042))*(ROW($W$7:$W$2042)&lt;&gt;ROW(W1707)))&gt;0,"Cruzado","Sin cruce")))</f>
        <v>Sin cruce</v>
      </c>
      <c r="AQ1707" s="489">
        <f t="shared" si="830"/>
        <v>0.35416666666666663</v>
      </c>
      <c r="AR1707" s="489">
        <f t="shared" si="831"/>
        <v>0.49305555555555552</v>
      </c>
      <c r="AS1707" s="488"/>
      <c r="AT1707" s="488"/>
      <c r="AU1707" s="488" t="str" cm="1">
        <f t="array" ref="AU1707">IF(AB1707="","",IF(SUMPRODUCT((AB1707=$AB$1559:$AB$1936)*(AH1707=$AH$1559:$AH$1936)*(AQ1707=$AQ$1559:$AQ$1936)*(AR1707=$AR$1559:$AR$1936)*(ROW($AB$1559:$AB$1936)&lt;&gt;ROW(AB1707))*((R1707=0)*($R$1559:$R$1936&gt;0)+(R1707&gt;0)*($R$1559:$R$1936=0)))&gt;0,"SALONES UNIDOS",IF(SUMPRODUCT((AB1707=$AB$1559:$AB$1936)*(AH1707=$AH$1559:$AH$1936)*((AQ1707&lt;$AR$1559:$AR$1936)*(AR1707&gt;$AQ$1559:$AQ$1936))*(ROW($AB$1559:$AB$1936)&lt;&gt;ROW(AB1707)))&gt;0,"Cruzado","Sin cruce")))</f>
        <v>Sin cruce</v>
      </c>
      <c r="AV1707" s="488" t="str" cm="1">
        <f t="array" ref="AV1707">IF(AD1707="","",IF(SUMPRODUCT((AD1707=$AD$1559:$AD$1936)*(AH1707=$AH$1559:$AH$1936)*(AS1707=$AS$1559:$AS$1936)*(AT1707=$AT$1559:$AT$1936)*(ROW($AD$1559:$AD$1936)&lt;&gt;ROW(AD1707))*((R1707=0)*($R$1559:$R$1936&gt;0)+(R1707&gt;0)*($R$1559:$R$1936=0)))&gt;0,"SALONES UNIDOS",IF(SUMPRODUCT((AD1707=$AD$1559:$AD$1936)*(AH1707=$AH$1559:$AH$1936)*((AS1707&lt;$AT$1559:$AT$1936)*(AT1707&gt;$AS$1559:$AS$1936))*(ROW($AD$1559:$AD$1936)&lt;&gt;ROW(AD1707)))&gt;0,"Cruzado","Sin cruce")))</f>
        <v/>
      </c>
      <c r="AW1707" s="489" t="str">
        <f t="shared" si="814"/>
        <v>PS1SUNAMPEE</v>
      </c>
      <c r="AX1707" s="489" t="str" cm="1">
        <f t="array" ref="AX1707">IF(AW1707="","",IF(SUMPRODUCT((AW1707=$AW$7:$AW$2042)*(AH1707=$AH$7:$AH$2042)*(AN1707=$AN$7:$AN$2042)*(AO1707=$AO$7:$AO$2042)*(ROW($AW$7:$AW$2042)&lt;&gt;ROW(AW1707))*((R1707=0)*($R$7:$R$2042&gt;0)+(R1707&gt;0)*($R$7:$R$2042=0)))&gt;0,"SALONES UNIDOS",IF(SUMPRODUCT((AW1707=$AW$7:$AW$2042)*(AH1707=$AH$7:$AH$2042)*((AN1707&lt;$AO$7:$AO$2042)*(AO1707&gt;$AN$7:$AN$2042))*(ROW($AW$7:$AW$2042)&lt;&gt;ROW(AW1707)))&gt;0,"Cruzado","Sin cruce")))</f>
        <v>Sin cruce</v>
      </c>
    </row>
    <row r="1708" spans="2:50" ht="19.8" hidden="1" customHeight="1" x14ac:dyDescent="0.25">
      <c r="B1708" s="497" t="s">
        <v>314</v>
      </c>
      <c r="C1708" s="485" t="s">
        <v>971</v>
      </c>
      <c r="D1708" s="485">
        <v>20261</v>
      </c>
      <c r="E1708" s="475" t="s">
        <v>302</v>
      </c>
      <c r="F1708" s="474" t="s">
        <v>291</v>
      </c>
      <c r="G1708" s="475" t="s">
        <v>296</v>
      </c>
      <c r="H1708" s="475">
        <v>1</v>
      </c>
      <c r="I1708" s="475" t="s">
        <v>290</v>
      </c>
      <c r="J1708" s="475" t="s">
        <v>290</v>
      </c>
      <c r="K1708" s="484" t="s">
        <v>737</v>
      </c>
      <c r="L1708" s="483" t="s">
        <v>667</v>
      </c>
      <c r="M1708" s="483" t="s">
        <v>362</v>
      </c>
      <c r="N1708" s="483" t="s">
        <v>339</v>
      </c>
      <c r="O1708" s="475" t="s">
        <v>315</v>
      </c>
      <c r="P1708" s="483">
        <v>3</v>
      </c>
      <c r="Q1708" s="483">
        <v>2</v>
      </c>
      <c r="R1708" s="485">
        <v>5</v>
      </c>
      <c r="S1708" s="483">
        <v>4</v>
      </c>
      <c r="T1708" s="486"/>
      <c r="U1708" s="487">
        <v>20</v>
      </c>
      <c r="V1708" s="491">
        <v>21885297</v>
      </c>
      <c r="W1708" s="491" t="s">
        <v>1171</v>
      </c>
      <c r="X1708" s="483" t="s">
        <v>315</v>
      </c>
      <c r="Y1708" s="483"/>
      <c r="Z1708" s="483"/>
      <c r="AA1708" s="483"/>
      <c r="AB1708" s="483" t="s">
        <v>879</v>
      </c>
      <c r="AC1708" s="483"/>
      <c r="AD1708" s="485"/>
      <c r="AE1708" s="474"/>
      <c r="AF1708" s="474"/>
      <c r="AG1708" s="474" t="s">
        <v>319</v>
      </c>
      <c r="AH1708" s="483">
        <v>2</v>
      </c>
      <c r="AI1708" s="483">
        <v>9</v>
      </c>
      <c r="AJ1708" s="483">
        <v>20</v>
      </c>
      <c r="AK1708" s="483">
        <v>13</v>
      </c>
      <c r="AL1708" s="483">
        <v>30</v>
      </c>
      <c r="AM1708" s="488">
        <f t="shared" si="813"/>
        <v>5</v>
      </c>
      <c r="AN1708" s="489">
        <f t="shared" si="807"/>
        <v>0.3888888888888889</v>
      </c>
      <c r="AO1708" s="489">
        <f t="shared" si="808"/>
        <v>0.5625</v>
      </c>
      <c r="AP1708" s="488" t="str" cm="1">
        <f t="array" ref="AP1708">IF(W1708="","",IF(SUMPRODUCT((W1708=$W$7:$W$2042)*(AH1708=$AH$7:$AH$2042)*(AN1708=$AN$7:$AN$2042)*(AO1708=$AO$7:$AO$2042)*(ROW($W$7:$W$2042)&lt;&gt;ROW(W1708))*((R1708=0)*($R$7:$R$2042&gt;0)+(R1708&gt;0)*($R$7:$R$2042=0)))&gt;0,"SALONES UNIDOS",IF(SUMPRODUCT((W1708=$W$7:$W$2042)*(AH1708=$AH$7:$AH$2042)*((AN1708&lt;$AO$7:$AO$2042)*(AO1708&gt;$AN$7:$AN$2042))*(ROW($W$7:$W$2042)&lt;&gt;ROW(W1708)))&gt;0,"Cruzado","Sin cruce")))</f>
        <v>Sin cruce</v>
      </c>
      <c r="AQ1708" s="489">
        <f t="shared" si="830"/>
        <v>0.3888888888888889</v>
      </c>
      <c r="AR1708" s="489">
        <f t="shared" si="831"/>
        <v>0.5625</v>
      </c>
      <c r="AS1708" s="488"/>
      <c r="AT1708" s="488"/>
      <c r="AU1708" s="488" t="str" cm="1">
        <f t="array" ref="AU1708">IF(AB1708="","",IF(SUMPRODUCT((AB1708=$AB$1559:$AB$1936)*(AH1708=$AH$1559:$AH$1936)*(AQ1708=$AQ$1559:$AQ$1936)*(AR1708=$AR$1559:$AR$1936)*(ROW($AB$1559:$AB$1936)&lt;&gt;ROW(AB1708))*((R1708=0)*($R$1559:$R$1936&gt;0)+(R1708&gt;0)*($R$1559:$R$1936=0)))&gt;0,"SALONES UNIDOS",IF(SUMPRODUCT((AB1708=$AB$1559:$AB$1936)*(AH1708=$AH$1559:$AH$1936)*((AQ1708&lt;$AR$1559:$AR$1936)*(AR1708&gt;$AQ$1559:$AQ$1936))*(ROW($AB$1559:$AB$1936)&lt;&gt;ROW(AB1708)))&gt;0,"Cruzado","Sin cruce")))</f>
        <v>Sin cruce</v>
      </c>
      <c r="AV1708" s="488" t="str" cm="1">
        <f t="array" ref="AV1708">IF(AD1708="","",IF(SUMPRODUCT((AD1708=$AD$1559:$AD$1936)*(AH1708=$AH$1559:$AH$1936)*(AS1708=$AS$1559:$AS$1936)*(AT1708=$AT$1559:$AT$1936)*(ROW($AD$1559:$AD$1936)&lt;&gt;ROW(AD1708))*((R1708=0)*($R$1559:$R$1936&gt;0)+(R1708&gt;0)*($R$1559:$R$1936=0)))&gt;0,"SALONES UNIDOS",IF(SUMPRODUCT((AD1708=$AD$1559:$AD$1936)*(AH1708=$AH$1559:$AH$1936)*((AS1708&lt;$AT$1559:$AT$1936)*(AT1708&gt;$AS$1559:$AS$1936))*(ROW($AD$1559:$AD$1936)&lt;&gt;ROW(AD1708)))&gt;0,"Cruzado","Sin cruce")))</f>
        <v/>
      </c>
      <c r="AW1708" s="489" t="str">
        <f t="shared" si="814"/>
        <v>PS1SUNAMPEE</v>
      </c>
      <c r="AX1708" s="489" t="str" cm="1">
        <f t="array" ref="AX1708">IF(AW1708="","",IF(SUMPRODUCT((AW1708=$AW$7:$AW$2042)*(AH1708=$AH$7:$AH$2042)*(AN1708=$AN$7:$AN$2042)*(AO1708=$AO$7:$AO$2042)*(ROW($AW$7:$AW$2042)&lt;&gt;ROW(AW1708))*((R1708=0)*($R$7:$R$2042&gt;0)+(R1708&gt;0)*($R$7:$R$2042=0)))&gt;0,"SALONES UNIDOS",IF(SUMPRODUCT((AW1708=$AW$7:$AW$2042)*(AH1708=$AH$7:$AH$2042)*((AN1708&lt;$AO$7:$AO$2042)*(AO1708&gt;$AN$7:$AN$2042))*(ROW($AW$7:$AW$2042)&lt;&gt;ROW(AW1708)))&gt;0,"Cruzado","Sin cruce")))</f>
        <v>Sin cruce</v>
      </c>
    </row>
    <row r="1709" spans="2:50" ht="19.8" hidden="1" customHeight="1" x14ac:dyDescent="0.25">
      <c r="B1709" s="497" t="s">
        <v>314</v>
      </c>
      <c r="C1709" s="485" t="s">
        <v>971</v>
      </c>
      <c r="D1709" s="485">
        <v>20261</v>
      </c>
      <c r="E1709" s="475" t="s">
        <v>302</v>
      </c>
      <c r="F1709" s="474" t="s">
        <v>291</v>
      </c>
      <c r="G1709" s="475" t="s">
        <v>296</v>
      </c>
      <c r="H1709" s="475">
        <v>1</v>
      </c>
      <c r="I1709" s="475" t="s">
        <v>290</v>
      </c>
      <c r="J1709" s="475" t="s">
        <v>290</v>
      </c>
      <c r="K1709" s="484" t="s">
        <v>738</v>
      </c>
      <c r="L1709" s="483" t="s">
        <v>567</v>
      </c>
      <c r="M1709" s="483" t="s">
        <v>362</v>
      </c>
      <c r="N1709" s="483" t="s">
        <v>339</v>
      </c>
      <c r="O1709" s="475" t="s">
        <v>315</v>
      </c>
      <c r="P1709" s="483">
        <v>3</v>
      </c>
      <c r="Q1709" s="483">
        <v>2</v>
      </c>
      <c r="R1709" s="485">
        <v>5</v>
      </c>
      <c r="S1709" s="483">
        <v>4</v>
      </c>
      <c r="T1709" s="486"/>
      <c r="U1709" s="487">
        <v>20</v>
      </c>
      <c r="V1709" s="491">
        <v>21882544</v>
      </c>
      <c r="W1709" s="491" t="s">
        <v>184</v>
      </c>
      <c r="X1709" s="483" t="s">
        <v>315</v>
      </c>
      <c r="Y1709" s="483"/>
      <c r="Z1709" s="483"/>
      <c r="AA1709" s="483"/>
      <c r="AB1709" s="483" t="s">
        <v>570</v>
      </c>
      <c r="AC1709" s="483"/>
      <c r="AD1709" s="485"/>
      <c r="AE1709" s="474"/>
      <c r="AF1709" s="474"/>
      <c r="AG1709" s="474" t="s">
        <v>319</v>
      </c>
      <c r="AH1709" s="483">
        <v>3</v>
      </c>
      <c r="AI1709" s="483">
        <v>7</v>
      </c>
      <c r="AJ1709" s="483">
        <v>40</v>
      </c>
      <c r="AK1709" s="483">
        <v>11</v>
      </c>
      <c r="AL1709" s="483">
        <v>50</v>
      </c>
      <c r="AM1709" s="488">
        <f t="shared" si="813"/>
        <v>5</v>
      </c>
      <c r="AN1709" s="489">
        <f t="shared" si="807"/>
        <v>0.31944444444444448</v>
      </c>
      <c r="AO1709" s="489">
        <f t="shared" si="808"/>
        <v>0.49305555555555552</v>
      </c>
      <c r="AP1709" s="488" t="str" cm="1">
        <f t="array" ref="AP1709">IF(W1709="","",IF(SUMPRODUCT((W1709=$W$7:$W$2042)*(AH1709=$AH$7:$AH$2042)*(AN1709=$AN$7:$AN$2042)*(AO1709=$AO$7:$AO$2042)*(ROW($W$7:$W$2042)&lt;&gt;ROW(W1709))*((R1709=0)*($R$7:$R$2042&gt;0)+(R1709&gt;0)*($R$7:$R$2042=0)))&gt;0,"SALONES UNIDOS",IF(SUMPRODUCT((W1709=$W$7:$W$2042)*(AH1709=$AH$7:$AH$2042)*((AN1709&lt;$AO$7:$AO$2042)*(AO1709&gt;$AN$7:$AN$2042))*(ROW($W$7:$W$2042)&lt;&gt;ROW(W1709)))&gt;0,"Cruzado","Sin cruce")))</f>
        <v>Sin cruce</v>
      </c>
      <c r="AQ1709" s="489">
        <f t="shared" si="830"/>
        <v>0.31944444444444448</v>
      </c>
      <c r="AR1709" s="489">
        <f t="shared" si="831"/>
        <v>0.49305555555555552</v>
      </c>
      <c r="AS1709" s="488"/>
      <c r="AT1709" s="488"/>
      <c r="AU1709" s="488" t="str" cm="1">
        <f t="array" ref="AU1709">IF(AB1709="","",IF(SUMPRODUCT((AB1709=$AB$1559:$AB$1936)*(AH1709=$AH$1559:$AH$1936)*(AQ1709=$AQ$1559:$AQ$1936)*(AR1709=$AR$1559:$AR$1936)*(ROW($AB$1559:$AB$1936)&lt;&gt;ROW(AB1709))*((R1709=0)*($R$1559:$R$1936&gt;0)+(R1709&gt;0)*($R$1559:$R$1936=0)))&gt;0,"SALONES UNIDOS",IF(SUMPRODUCT((AB1709=$AB$1559:$AB$1936)*(AH1709=$AH$1559:$AH$1936)*((AQ1709&lt;$AR$1559:$AR$1936)*(AR1709&gt;$AQ$1559:$AQ$1936))*(ROW($AB$1559:$AB$1936)&lt;&gt;ROW(AB1709)))&gt;0,"Cruzado","Sin cruce")))</f>
        <v>Sin cruce</v>
      </c>
      <c r="AV1709" s="488" t="str" cm="1">
        <f t="array" ref="AV1709">IF(AD1709="","",IF(SUMPRODUCT((AD1709=$AD$1559:$AD$1936)*(AH1709=$AH$1559:$AH$1936)*(AS1709=$AS$1559:$AS$1936)*(AT1709=$AT$1559:$AT$1936)*(ROW($AD$1559:$AD$1936)&lt;&gt;ROW(AD1709))*((R1709=0)*($R$1559:$R$1936&gt;0)+(R1709&gt;0)*($R$1559:$R$1936=0)))&gt;0,"SALONES UNIDOS",IF(SUMPRODUCT((AD1709=$AD$1559:$AD$1936)*(AH1709=$AH$1559:$AH$1936)*((AS1709&lt;$AT$1559:$AT$1936)*(AT1709&gt;$AS$1559:$AS$1936))*(ROW($AD$1559:$AD$1936)&lt;&gt;ROW(AD1709)))&gt;0,"Cruzado","Sin cruce")))</f>
        <v/>
      </c>
      <c r="AW1709" s="489" t="str">
        <f t="shared" si="814"/>
        <v>PS1SUNAMPEE</v>
      </c>
      <c r="AX1709" s="489" t="str" cm="1">
        <f t="array" ref="AX1709">IF(AW1709="","",IF(SUMPRODUCT((AW1709=$AW$7:$AW$2042)*(AH1709=$AH$7:$AH$2042)*(AN1709=$AN$7:$AN$2042)*(AO1709=$AO$7:$AO$2042)*(ROW($AW$7:$AW$2042)&lt;&gt;ROW(AW1709))*((R1709=0)*($R$7:$R$2042&gt;0)+(R1709&gt;0)*($R$7:$R$2042=0)))&gt;0,"SALONES UNIDOS",IF(SUMPRODUCT((AW1709=$AW$7:$AW$2042)*(AH1709=$AH$7:$AH$2042)*((AN1709&lt;$AO$7:$AO$2042)*(AO1709&gt;$AN$7:$AN$2042))*(ROW($AW$7:$AW$2042)&lt;&gt;ROW(AW1709)))&gt;0,"Cruzado","Sin cruce")))</f>
        <v>Sin cruce</v>
      </c>
    </row>
    <row r="1710" spans="2:50" ht="19.8" hidden="1" customHeight="1" x14ac:dyDescent="0.25">
      <c r="B1710" s="497" t="s">
        <v>314</v>
      </c>
      <c r="C1710" s="485" t="s">
        <v>971</v>
      </c>
      <c r="D1710" s="485">
        <v>20261</v>
      </c>
      <c r="E1710" s="475" t="s">
        <v>302</v>
      </c>
      <c r="F1710" s="474" t="s">
        <v>291</v>
      </c>
      <c r="G1710" s="475" t="s">
        <v>296</v>
      </c>
      <c r="H1710" s="475">
        <v>1</v>
      </c>
      <c r="I1710" s="475" t="s">
        <v>290</v>
      </c>
      <c r="J1710" s="475" t="s">
        <v>290</v>
      </c>
      <c r="K1710" s="484" t="s">
        <v>739</v>
      </c>
      <c r="L1710" s="483" t="s">
        <v>569</v>
      </c>
      <c r="M1710" s="483" t="s">
        <v>362</v>
      </c>
      <c r="N1710" s="483" t="s">
        <v>339</v>
      </c>
      <c r="O1710" s="475" t="s">
        <v>315</v>
      </c>
      <c r="P1710" s="483">
        <v>3</v>
      </c>
      <c r="Q1710" s="483">
        <v>2</v>
      </c>
      <c r="R1710" s="485">
        <v>5</v>
      </c>
      <c r="S1710" s="483">
        <v>4</v>
      </c>
      <c r="T1710" s="486"/>
      <c r="U1710" s="487">
        <v>20</v>
      </c>
      <c r="V1710" s="491">
        <v>22064239</v>
      </c>
      <c r="W1710" s="491" t="s">
        <v>148</v>
      </c>
      <c r="X1710" s="483" t="s">
        <v>315</v>
      </c>
      <c r="Y1710" s="483"/>
      <c r="Z1710" s="483"/>
      <c r="AA1710" s="483"/>
      <c r="AB1710" s="483" t="s">
        <v>886</v>
      </c>
      <c r="AC1710" s="483"/>
      <c r="AD1710" s="485"/>
      <c r="AE1710" s="474"/>
      <c r="AF1710" s="474"/>
      <c r="AG1710" s="474" t="s">
        <v>319</v>
      </c>
      <c r="AH1710" s="483">
        <v>1</v>
      </c>
      <c r="AI1710" s="483">
        <v>7</v>
      </c>
      <c r="AJ1710" s="483">
        <v>40</v>
      </c>
      <c r="AK1710" s="483">
        <v>11</v>
      </c>
      <c r="AL1710" s="483">
        <v>50</v>
      </c>
      <c r="AM1710" s="488">
        <f t="shared" si="813"/>
        <v>5</v>
      </c>
      <c r="AN1710" s="489">
        <f t="shared" si="807"/>
        <v>0.31944444444444448</v>
      </c>
      <c r="AO1710" s="489">
        <f t="shared" si="808"/>
        <v>0.49305555555555552</v>
      </c>
      <c r="AP1710" s="488" t="str" cm="1">
        <f t="array" ref="AP1710">IF(W1710="","",IF(SUMPRODUCT((W1710=$W$7:$W$2042)*(AH1710=$AH$7:$AH$2042)*(AN1710=$AN$7:$AN$2042)*(AO1710=$AO$7:$AO$2042)*(ROW($W$7:$W$2042)&lt;&gt;ROW(W1710))*((R1710=0)*($R$7:$R$2042&gt;0)+(R1710&gt;0)*($R$7:$R$2042=0)))&gt;0,"SALONES UNIDOS",IF(SUMPRODUCT((W1710=$W$7:$W$2042)*(AH1710=$AH$7:$AH$2042)*((AN1710&lt;$AO$7:$AO$2042)*(AO1710&gt;$AN$7:$AN$2042))*(ROW($W$7:$W$2042)&lt;&gt;ROW(W1710)))&gt;0,"Cruzado","Sin cruce")))</f>
        <v>Sin cruce</v>
      </c>
      <c r="AQ1710" s="489">
        <f t="shared" si="830"/>
        <v>0.31944444444444448</v>
      </c>
      <c r="AR1710" s="489">
        <f t="shared" si="831"/>
        <v>0.49305555555555552</v>
      </c>
      <c r="AS1710" s="488"/>
      <c r="AT1710" s="488"/>
      <c r="AU1710" s="488" t="str" cm="1">
        <f t="array" ref="AU1710">IF(AB1710="","",IF(SUMPRODUCT((AB1710=$AB$1559:$AB$1936)*(AH1710=$AH$1559:$AH$1936)*(AQ1710=$AQ$1559:$AQ$1936)*(AR1710=$AR$1559:$AR$1936)*(ROW($AB$1559:$AB$1936)&lt;&gt;ROW(AB1710))*((R1710=0)*($R$1559:$R$1936&gt;0)+(R1710&gt;0)*($R$1559:$R$1936=0)))&gt;0,"SALONES UNIDOS",IF(SUMPRODUCT((AB1710=$AB$1559:$AB$1936)*(AH1710=$AH$1559:$AH$1936)*((AQ1710&lt;$AR$1559:$AR$1936)*(AR1710&gt;$AQ$1559:$AQ$1936))*(ROW($AB$1559:$AB$1936)&lt;&gt;ROW(AB1710)))&gt;0,"Cruzado","Sin cruce")))</f>
        <v>Sin cruce</v>
      </c>
      <c r="AV1710" s="488" t="str" cm="1">
        <f t="array" ref="AV1710">IF(AD1710="","",IF(SUMPRODUCT((AD1710=$AD$1559:$AD$1936)*(AH1710=$AH$1559:$AH$1936)*(AS1710=$AS$1559:$AS$1936)*(AT1710=$AT$1559:$AT$1936)*(ROW($AD$1559:$AD$1936)&lt;&gt;ROW(AD1710))*((R1710=0)*($R$1559:$R$1936&gt;0)+(R1710&gt;0)*($R$1559:$R$1936=0)))&gt;0,"SALONES UNIDOS",IF(SUMPRODUCT((AD1710=$AD$1559:$AD$1936)*(AH1710=$AH$1559:$AH$1936)*((AS1710&lt;$AT$1559:$AT$1936)*(AT1710&gt;$AS$1559:$AS$1936))*(ROW($AD$1559:$AD$1936)&lt;&gt;ROW(AD1710)))&gt;0,"Cruzado","Sin cruce")))</f>
        <v/>
      </c>
      <c r="AW1710" s="489" t="str">
        <f t="shared" si="814"/>
        <v>PS1SUNAMPEE</v>
      </c>
      <c r="AX1710" s="489" t="str" cm="1">
        <f t="array" ref="AX1710">IF(AW1710="","",IF(SUMPRODUCT((AW1710=$AW$7:$AW$2042)*(AH1710=$AH$7:$AH$2042)*(AN1710=$AN$7:$AN$2042)*(AO1710=$AO$7:$AO$2042)*(ROW($AW$7:$AW$2042)&lt;&gt;ROW(AW1710))*((R1710=0)*($R$7:$R$2042&gt;0)+(R1710&gt;0)*($R$7:$R$2042=0)))&gt;0,"SALONES UNIDOS",IF(SUMPRODUCT((AW1710=$AW$7:$AW$2042)*(AH1710=$AH$7:$AH$2042)*((AN1710&lt;$AO$7:$AO$2042)*(AO1710&gt;$AN$7:$AN$2042))*(ROW($AW$7:$AW$2042)&lt;&gt;ROW(AW1710)))&gt;0,"Cruzado","Sin cruce")))</f>
        <v>Sin cruce</v>
      </c>
    </row>
    <row r="1711" spans="2:50" ht="19.8" hidden="1" customHeight="1" x14ac:dyDescent="0.25">
      <c r="B1711" s="494" t="s">
        <v>314</v>
      </c>
      <c r="C1711" s="364" t="s">
        <v>972</v>
      </c>
      <c r="D1711" s="369">
        <v>20261</v>
      </c>
      <c r="E1711" s="373" t="s">
        <v>302</v>
      </c>
      <c r="F1711" s="370" t="s">
        <v>291</v>
      </c>
      <c r="G1711" s="373" t="s">
        <v>297</v>
      </c>
      <c r="H1711" s="373">
        <v>1</v>
      </c>
      <c r="I1711" s="373" t="s">
        <v>278</v>
      </c>
      <c r="J1711" s="373" t="s">
        <v>278</v>
      </c>
      <c r="K1711" s="194" t="s">
        <v>1047</v>
      </c>
      <c r="L1711" s="364" t="s">
        <v>783</v>
      </c>
      <c r="M1711" s="364" t="s">
        <v>324</v>
      </c>
      <c r="N1711" s="364" t="s">
        <v>353</v>
      </c>
      <c r="O1711" s="373" t="s">
        <v>315</v>
      </c>
      <c r="P1711" s="364">
        <v>2</v>
      </c>
      <c r="Q1711" s="364">
        <v>2</v>
      </c>
      <c r="R1711" s="369">
        <v>4</v>
      </c>
      <c r="S1711" s="364">
        <v>4</v>
      </c>
      <c r="T1711" s="8"/>
      <c r="U1711" s="374">
        <v>40</v>
      </c>
      <c r="V1711" s="370">
        <v>22291445</v>
      </c>
      <c r="W1711" s="373" t="s">
        <v>187</v>
      </c>
      <c r="X1711" s="364" t="s">
        <v>315</v>
      </c>
      <c r="Y1711" s="364"/>
      <c r="Z1711" s="364"/>
      <c r="AA1711" s="364"/>
      <c r="AB1711" s="364" t="s">
        <v>876</v>
      </c>
      <c r="AC1711" s="364"/>
      <c r="AD1711" s="369"/>
      <c r="AE1711" s="370"/>
      <c r="AF1711" s="370"/>
      <c r="AG1711" s="370" t="s">
        <v>319</v>
      </c>
      <c r="AH1711" s="364">
        <v>6</v>
      </c>
      <c r="AI1711" s="364">
        <v>16</v>
      </c>
      <c r="AJ1711" s="364">
        <v>0</v>
      </c>
      <c r="AK1711" s="364">
        <v>19</v>
      </c>
      <c r="AL1711" s="364">
        <v>20</v>
      </c>
      <c r="AM1711" s="22">
        <f t="shared" si="813"/>
        <v>4</v>
      </c>
      <c r="AN1711" s="104">
        <f t="shared" si="807"/>
        <v>0.66666666666666663</v>
      </c>
      <c r="AO1711" s="104">
        <f t="shared" si="808"/>
        <v>0.80555555555555547</v>
      </c>
      <c r="AP1711" s="22" t="str" cm="1">
        <f t="array" ref="AP1711">IF(W1711="","",IF(SUMPRODUCT((W1711=$W$7:$W$2042)*(AH1711=$AH$7:$AH$2042)*(AN1711=$AN$7:$AN$2042)*(AO1711=$AO$7:$AO$2042)*(ROW($W$7:$W$2042)&lt;&gt;ROW(W1711))*((R1711=0)*($R$7:$R$2042&gt;0)+(R1711&gt;0)*($R$7:$R$2042=0)))&gt;0,"SALONES UNIDOS",IF(SUMPRODUCT((W1711=$W$7:$W$2042)*(AH1711=$AH$7:$AH$2042)*((AN1711&lt;$AO$7:$AO$2042)*(AO1711&gt;$AN$7:$AN$2042))*(ROW($W$7:$W$2042)&lt;&gt;ROW(W1711)))&gt;0,"Cruzado","Sin cruce")))</f>
        <v>Sin cruce</v>
      </c>
      <c r="AQ1711" s="104">
        <f t="shared" si="830"/>
        <v>0.66666666666666663</v>
      </c>
      <c r="AR1711" s="104">
        <f t="shared" si="831"/>
        <v>0.80555555555555547</v>
      </c>
      <c r="AS1711" s="22"/>
      <c r="AT1711" s="22"/>
      <c r="AU1711" s="362" t="str" cm="1">
        <f t="array" ref="AU1711">IF(AB1711="","",IF(SUMPRODUCT((AB1711=$AB$1559:$AB$1936)*(AH1711=$AH$1559:$AH$1936)*(AQ1711=$AQ$1559:$AQ$1936)*(AR1711=$AR$1559:$AR$1936)*(ROW($AB$1559:$AB$1936)&lt;&gt;ROW(AB1711))*((R1711=0)*($R$1559:$R$1936&gt;0)+(R1711&gt;0)*($R$1559:$R$1936=0)))&gt;0,"SALONES UNIDOS",IF(SUMPRODUCT((AB1711=$AB$1559:$AB$1936)*(AH1711=$AH$1559:$AH$1936)*((AQ1711&lt;$AR$1559:$AR$1936)*(AR1711&gt;$AQ$1559:$AQ$1936))*(ROW($AB$1559:$AB$1936)&lt;&gt;ROW(AB1711)))&gt;0,"Cruzado","Sin cruce")))</f>
        <v>Sin cruce</v>
      </c>
      <c r="AV1711" s="362" t="str" cm="1">
        <f t="array" ref="AV1711">IF(AD1711="","",IF(SUMPRODUCT((AD1711=$AD$1559:$AD$1936)*(AH1711=$AH$1559:$AH$1936)*(AS1711=$AS$1559:$AS$1936)*(AT1711=$AT$1559:$AT$1936)*(ROW($AD$1559:$AD$1936)&lt;&gt;ROW(AD1711))*((R1711=0)*($R$1559:$R$1936&gt;0)+(R1711&gt;0)*($R$1559:$R$1936=0)))&gt;0,"SALONES UNIDOS",IF(SUMPRODUCT((AD1711=$AD$1559:$AD$1936)*(AH1711=$AH$1559:$AH$1936)*((AS1711&lt;$AT$1559:$AT$1936)*(AT1711&gt;$AS$1559:$AS$1936))*(ROW($AD$1559:$AD$1936)&lt;&gt;ROW(AD1711)))&gt;0,"Cruzado","Sin cruce")))</f>
        <v/>
      </c>
      <c r="AW1711" s="104" t="str">
        <f t="shared" si="814"/>
        <v>T11SUNAMPEA</v>
      </c>
      <c r="AX1711" s="104" t="str" cm="1">
        <f t="array" ref="AX1711">IF(AW1711="","",IF(SUMPRODUCT((AW1711=$AW$7:$AW$2042)*(AH1711=$AH$7:$AH$2042)*(AN1711=$AN$7:$AN$2042)*(AO1711=$AO$7:$AO$2042)*(ROW($AW$7:$AW$2042)&lt;&gt;ROW(AW1711))*((R1711=0)*($R$7:$R$2042&gt;0)+(R1711&gt;0)*($R$7:$R$2042=0)))&gt;0,"SALONES UNIDOS",IF(SUMPRODUCT((AW1711=$AW$7:$AW$2042)*(AH1711=$AH$7:$AH$2042)*((AN1711&lt;$AO$7:$AO$2042)*(AO1711&gt;$AN$7:$AN$2042))*(ROW($AW$7:$AW$2042)&lt;&gt;ROW(AW1711)))&gt;0,"Cruzado","Sin cruce")))</f>
        <v>Sin cruce</v>
      </c>
    </row>
    <row r="1712" spans="2:50" ht="19.8" hidden="1" customHeight="1" x14ac:dyDescent="0.25">
      <c r="B1712" s="494" t="s">
        <v>314</v>
      </c>
      <c r="C1712" s="364" t="s">
        <v>972</v>
      </c>
      <c r="D1712" s="369">
        <v>20261</v>
      </c>
      <c r="E1712" s="373" t="s">
        <v>302</v>
      </c>
      <c r="F1712" s="370" t="s">
        <v>291</v>
      </c>
      <c r="G1712" s="373" t="s">
        <v>297</v>
      </c>
      <c r="H1712" s="373">
        <v>1</v>
      </c>
      <c r="I1712" s="373" t="s">
        <v>552</v>
      </c>
      <c r="J1712" s="373" t="s">
        <v>278</v>
      </c>
      <c r="K1712" s="194" t="s">
        <v>1047</v>
      </c>
      <c r="L1712" s="364" t="s">
        <v>783</v>
      </c>
      <c r="M1712" s="364" t="s">
        <v>324</v>
      </c>
      <c r="N1712" s="364" t="s">
        <v>353</v>
      </c>
      <c r="O1712" s="373" t="s">
        <v>315</v>
      </c>
      <c r="P1712" s="364">
        <v>0</v>
      </c>
      <c r="Q1712" s="364">
        <v>2</v>
      </c>
      <c r="R1712" s="369">
        <v>2</v>
      </c>
      <c r="S1712" s="364">
        <v>4</v>
      </c>
      <c r="T1712" s="8"/>
      <c r="U1712" s="374">
        <v>20</v>
      </c>
      <c r="V1712" s="370">
        <v>22291445</v>
      </c>
      <c r="W1712" s="373" t="s">
        <v>187</v>
      </c>
      <c r="X1712" s="364" t="s">
        <v>315</v>
      </c>
      <c r="Y1712" s="364"/>
      <c r="Z1712" s="364"/>
      <c r="AA1712" s="364"/>
      <c r="AB1712" s="370"/>
      <c r="AC1712" s="364"/>
      <c r="AD1712" s="364" t="s">
        <v>885</v>
      </c>
      <c r="AE1712" s="370"/>
      <c r="AF1712" s="370"/>
      <c r="AG1712" s="370" t="s">
        <v>301</v>
      </c>
      <c r="AH1712" s="364">
        <v>6</v>
      </c>
      <c r="AI1712" s="364">
        <v>19</v>
      </c>
      <c r="AJ1712" s="364">
        <v>20</v>
      </c>
      <c r="AK1712" s="364">
        <v>21</v>
      </c>
      <c r="AL1712" s="364">
        <v>0</v>
      </c>
      <c r="AM1712" s="22">
        <f t="shared" si="813"/>
        <v>2</v>
      </c>
      <c r="AN1712" s="104">
        <f t="shared" si="807"/>
        <v>0.80555555555555547</v>
      </c>
      <c r="AO1712" s="104">
        <f t="shared" si="808"/>
        <v>0.875</v>
      </c>
      <c r="AP1712" s="22" t="str" cm="1">
        <f t="array" ref="AP1712">IF(W1712="","",IF(SUMPRODUCT((W1712=$W$7:$W$2042)*(AH1712=$AH$7:$AH$2042)*(AN1712=$AN$7:$AN$2042)*(AO1712=$AO$7:$AO$2042)*(ROW($W$7:$W$2042)&lt;&gt;ROW(W1712))*((R1712=0)*($R$7:$R$2042&gt;0)+(R1712&gt;0)*($R$7:$R$2042=0)))&gt;0,"SALONES UNIDOS",IF(SUMPRODUCT((W1712=$W$7:$W$2042)*(AH1712=$AH$7:$AH$2042)*((AN1712&lt;$AO$7:$AO$2042)*(AO1712&gt;$AN$7:$AN$2042))*(ROW($W$7:$W$2042)&lt;&gt;ROW(W1712)))&gt;0,"Cruzado","Sin cruce")))</f>
        <v>Sin cruce</v>
      </c>
      <c r="AQ1712" s="22"/>
      <c r="AR1712" s="22"/>
      <c r="AS1712" s="104">
        <f t="shared" ref="AS1712:AS1713" si="832">AN1712</f>
        <v>0.80555555555555547</v>
      </c>
      <c r="AT1712" s="104">
        <f t="shared" ref="AT1712:AT1713" si="833">AO1712</f>
        <v>0.875</v>
      </c>
      <c r="AU1712" s="362" t="str" cm="1">
        <f t="array" ref="AU1712">IF(AB1712="","",IF(SUMPRODUCT((AB1712=$AB$1559:$AB$1936)*(AH1712=$AH$1559:$AH$1936)*(AQ1712=$AQ$1559:$AQ$1936)*(AR1712=$AR$1559:$AR$1936)*(ROW($AB$1559:$AB$1936)&lt;&gt;ROW(AB1712))*((R1712=0)*($R$1559:$R$1936&gt;0)+(R1712&gt;0)*($R$1559:$R$1936=0)))&gt;0,"SALONES UNIDOS",IF(SUMPRODUCT((AB1712=$AB$1559:$AB$1936)*(AH1712=$AH$1559:$AH$1936)*((AQ1712&lt;$AR$1559:$AR$1936)*(AR1712&gt;$AQ$1559:$AQ$1936))*(ROW($AB$1559:$AB$1936)&lt;&gt;ROW(AB1712)))&gt;0,"Cruzado","Sin cruce")))</f>
        <v/>
      </c>
      <c r="AV1712" s="362" t="str" cm="1">
        <f t="array" ref="AV1712">IF(AD1712="","",IF(SUMPRODUCT((AD1712=$AD$1559:$AD$1936)*(AH1712=$AH$1559:$AH$1936)*(AS1712=$AS$1559:$AS$1936)*(AT1712=$AT$1559:$AT$1936)*(ROW($AD$1559:$AD$1936)&lt;&gt;ROW(AD1712))*((R1712=0)*($R$1559:$R$1936&gt;0)+(R1712&gt;0)*($R$1559:$R$1936=0)))&gt;0,"SALONES UNIDOS",IF(SUMPRODUCT((AD1712=$AD$1559:$AD$1936)*(AH1712=$AH$1559:$AH$1936)*((AS1712&lt;$AT$1559:$AT$1936)*(AT1712&gt;$AS$1559:$AS$1936))*(ROW($AD$1559:$AD$1936)&lt;&gt;ROW(AD1712)))&gt;0,"Cruzado","Sin cruce")))</f>
        <v>Sin cruce</v>
      </c>
      <c r="AW1712" s="104" t="str">
        <f t="shared" si="814"/>
        <v>T11SUNAMPEA</v>
      </c>
      <c r="AX1712" s="104" t="str" cm="1">
        <f t="array" ref="AX1712">IF(AW1712="","",IF(SUMPRODUCT((AW1712=$AW$7:$AW$2042)*(AH1712=$AH$7:$AH$2042)*(AN1712=$AN$7:$AN$2042)*(AO1712=$AO$7:$AO$2042)*(ROW($AW$7:$AW$2042)&lt;&gt;ROW(AW1712))*((R1712=0)*($R$7:$R$2042&gt;0)+(R1712&gt;0)*($R$7:$R$2042=0)))&gt;0,"SALONES UNIDOS",IF(SUMPRODUCT((AW1712=$AW$7:$AW$2042)*(AH1712=$AH$7:$AH$2042)*((AN1712&lt;$AO$7:$AO$2042)*(AO1712&gt;$AN$7:$AN$2042))*(ROW($AW$7:$AW$2042)&lt;&gt;ROW(AW1712)))&gt;0,"Cruzado","Sin cruce")))</f>
        <v>Sin cruce</v>
      </c>
    </row>
    <row r="1713" spans="2:50" ht="19.8" hidden="1" customHeight="1" x14ac:dyDescent="0.25">
      <c r="B1713" s="494" t="s">
        <v>314</v>
      </c>
      <c r="C1713" s="364" t="s">
        <v>972</v>
      </c>
      <c r="D1713" s="369">
        <v>20261</v>
      </c>
      <c r="E1713" s="373" t="s">
        <v>302</v>
      </c>
      <c r="F1713" s="370" t="s">
        <v>291</v>
      </c>
      <c r="G1713" s="373" t="s">
        <v>297</v>
      </c>
      <c r="H1713" s="373">
        <v>1</v>
      </c>
      <c r="I1713" s="373" t="s">
        <v>560</v>
      </c>
      <c r="J1713" s="373" t="s">
        <v>278</v>
      </c>
      <c r="K1713" s="194" t="s">
        <v>1047</v>
      </c>
      <c r="L1713" s="364" t="s">
        <v>783</v>
      </c>
      <c r="M1713" s="364" t="s">
        <v>324</v>
      </c>
      <c r="N1713" s="364" t="s">
        <v>353</v>
      </c>
      <c r="O1713" s="373" t="s">
        <v>315</v>
      </c>
      <c r="P1713" s="364">
        <v>0</v>
      </c>
      <c r="Q1713" s="364">
        <v>2</v>
      </c>
      <c r="R1713" s="369">
        <v>2</v>
      </c>
      <c r="S1713" s="364">
        <v>4</v>
      </c>
      <c r="T1713" s="8"/>
      <c r="U1713" s="374">
        <v>20</v>
      </c>
      <c r="V1713" s="370">
        <v>22291445</v>
      </c>
      <c r="W1713" s="373" t="s">
        <v>187</v>
      </c>
      <c r="X1713" s="364" t="s">
        <v>315</v>
      </c>
      <c r="Y1713" s="364"/>
      <c r="Z1713" s="364"/>
      <c r="AA1713" s="364"/>
      <c r="AB1713" s="370"/>
      <c r="AC1713" s="364"/>
      <c r="AD1713" s="364" t="s">
        <v>885</v>
      </c>
      <c r="AE1713" s="370"/>
      <c r="AF1713" s="370"/>
      <c r="AG1713" s="370" t="s">
        <v>301</v>
      </c>
      <c r="AH1713" s="364">
        <v>6</v>
      </c>
      <c r="AI1713" s="364">
        <v>21</v>
      </c>
      <c r="AJ1713" s="364">
        <v>0</v>
      </c>
      <c r="AK1713" s="364">
        <v>22</v>
      </c>
      <c r="AL1713" s="364">
        <v>40</v>
      </c>
      <c r="AM1713" s="22">
        <f t="shared" si="813"/>
        <v>2</v>
      </c>
      <c r="AN1713" s="104">
        <f t="shared" si="807"/>
        <v>0.875</v>
      </c>
      <c r="AO1713" s="104">
        <f t="shared" si="808"/>
        <v>0.94444444444444442</v>
      </c>
      <c r="AP1713" s="22" t="str" cm="1">
        <f t="array" ref="AP1713">IF(W1713="","",IF(SUMPRODUCT((W1713=$W$7:$W$2042)*(AH1713=$AH$7:$AH$2042)*(AN1713=$AN$7:$AN$2042)*(AO1713=$AO$7:$AO$2042)*(ROW($W$7:$W$2042)&lt;&gt;ROW(W1713))*((R1713=0)*($R$7:$R$2042&gt;0)+(R1713&gt;0)*($R$7:$R$2042=0)))&gt;0,"SALONES UNIDOS",IF(SUMPRODUCT((W1713=$W$7:$W$2042)*(AH1713=$AH$7:$AH$2042)*((AN1713&lt;$AO$7:$AO$2042)*(AO1713&gt;$AN$7:$AN$2042))*(ROW($W$7:$W$2042)&lt;&gt;ROW(W1713)))&gt;0,"Cruzado","Sin cruce")))</f>
        <v>Sin cruce</v>
      </c>
      <c r="AQ1713" s="22"/>
      <c r="AR1713" s="22"/>
      <c r="AS1713" s="104">
        <f t="shared" si="832"/>
        <v>0.875</v>
      </c>
      <c r="AT1713" s="104">
        <f t="shared" si="833"/>
        <v>0.94444444444444442</v>
      </c>
      <c r="AU1713" s="362" t="str" cm="1">
        <f t="array" ref="AU1713">IF(AB1713="","",IF(SUMPRODUCT((AB1713=$AB$1559:$AB$1936)*(AH1713=$AH$1559:$AH$1936)*(AQ1713=$AQ$1559:$AQ$1936)*(AR1713=$AR$1559:$AR$1936)*(ROW($AB$1559:$AB$1936)&lt;&gt;ROW(AB1713))*((R1713=0)*($R$1559:$R$1936&gt;0)+(R1713&gt;0)*($R$1559:$R$1936=0)))&gt;0,"SALONES UNIDOS",IF(SUMPRODUCT((AB1713=$AB$1559:$AB$1936)*(AH1713=$AH$1559:$AH$1936)*((AQ1713&lt;$AR$1559:$AR$1936)*(AR1713&gt;$AQ$1559:$AQ$1936))*(ROW($AB$1559:$AB$1936)&lt;&gt;ROW(AB1713)))&gt;0,"Cruzado","Sin cruce")))</f>
        <v/>
      </c>
      <c r="AV1713" s="362" t="str" cm="1">
        <f t="array" ref="AV1713">IF(AD1713="","",IF(SUMPRODUCT((AD1713=$AD$1559:$AD$1936)*(AH1713=$AH$1559:$AH$1936)*(AS1713=$AS$1559:$AS$1936)*(AT1713=$AT$1559:$AT$1936)*(ROW($AD$1559:$AD$1936)&lt;&gt;ROW(AD1713))*((R1713=0)*($R$1559:$R$1936&gt;0)+(R1713&gt;0)*($R$1559:$R$1936=0)))&gt;0,"SALONES UNIDOS",IF(SUMPRODUCT((AD1713=$AD$1559:$AD$1936)*(AH1713=$AH$1559:$AH$1936)*((AS1713&lt;$AT$1559:$AT$1936)*(AT1713&gt;$AS$1559:$AS$1936))*(ROW($AD$1559:$AD$1936)&lt;&gt;ROW(AD1713)))&gt;0,"Cruzado","Sin cruce")))</f>
        <v>Sin cruce</v>
      </c>
      <c r="AW1713" s="104" t="str">
        <f t="shared" si="814"/>
        <v>T11SUNAMPEA</v>
      </c>
      <c r="AX1713" s="104" t="str" cm="1">
        <f t="array" ref="AX1713">IF(AW1713="","",IF(SUMPRODUCT((AW1713=$AW$7:$AW$2042)*(AH1713=$AH$7:$AH$2042)*(AN1713=$AN$7:$AN$2042)*(AO1713=$AO$7:$AO$2042)*(ROW($AW$7:$AW$2042)&lt;&gt;ROW(AW1713))*((R1713=0)*($R$7:$R$2042&gt;0)+(R1713&gt;0)*($R$7:$R$2042=0)))&gt;0,"SALONES UNIDOS",IF(SUMPRODUCT((AW1713=$AW$7:$AW$2042)*(AH1713=$AH$7:$AH$2042)*((AN1713&lt;$AO$7:$AO$2042)*(AO1713&gt;$AN$7:$AN$2042))*(ROW($AW$7:$AW$2042)&lt;&gt;ROW(AW1713)))&gt;0,"Cruzado","Sin cruce")))</f>
        <v>Sin cruce</v>
      </c>
    </row>
    <row r="1714" spans="2:50" ht="19.8" hidden="1" customHeight="1" x14ac:dyDescent="0.25">
      <c r="B1714" s="494" t="s">
        <v>314</v>
      </c>
      <c r="C1714" s="364" t="s">
        <v>972</v>
      </c>
      <c r="D1714" s="369">
        <v>20261</v>
      </c>
      <c r="E1714" s="373" t="s">
        <v>302</v>
      </c>
      <c r="F1714" s="370" t="s">
        <v>291</v>
      </c>
      <c r="G1714" s="373" t="s">
        <v>297</v>
      </c>
      <c r="H1714" s="373">
        <v>1</v>
      </c>
      <c r="I1714" s="373" t="s">
        <v>278</v>
      </c>
      <c r="J1714" s="373" t="s">
        <v>278</v>
      </c>
      <c r="K1714" s="194" t="s">
        <v>1048</v>
      </c>
      <c r="L1714" s="364" t="s">
        <v>562</v>
      </c>
      <c r="M1714" s="364" t="s">
        <v>362</v>
      </c>
      <c r="N1714" s="364" t="s">
        <v>353</v>
      </c>
      <c r="O1714" s="441" t="s">
        <v>321</v>
      </c>
      <c r="P1714" s="364">
        <v>2</v>
      </c>
      <c r="Q1714" s="364">
        <v>2</v>
      </c>
      <c r="R1714" s="369">
        <v>4</v>
      </c>
      <c r="S1714" s="364">
        <v>3</v>
      </c>
      <c r="T1714" s="8"/>
      <c r="U1714" s="374">
        <v>40</v>
      </c>
      <c r="V1714" s="370">
        <v>40364065</v>
      </c>
      <c r="W1714" s="373" t="s">
        <v>5</v>
      </c>
      <c r="X1714" s="364" t="s">
        <v>321</v>
      </c>
      <c r="Y1714" s="364"/>
      <c r="Z1714" s="364"/>
      <c r="AA1714" s="364"/>
      <c r="AB1714" s="370"/>
      <c r="AC1714" s="364"/>
      <c r="AD1714" s="369"/>
      <c r="AE1714" s="370"/>
      <c r="AF1714" s="370"/>
      <c r="AG1714" s="364" t="s">
        <v>319</v>
      </c>
      <c r="AH1714" s="364">
        <v>3</v>
      </c>
      <c r="AI1714" s="364">
        <v>20</v>
      </c>
      <c r="AJ1714" s="364">
        <v>10</v>
      </c>
      <c r="AK1714" s="364">
        <v>23</v>
      </c>
      <c r="AL1714" s="364">
        <v>30</v>
      </c>
      <c r="AM1714" s="22">
        <f t="shared" si="813"/>
        <v>4</v>
      </c>
      <c r="AN1714" s="104">
        <f t="shared" si="807"/>
        <v>0.84027777777777779</v>
      </c>
      <c r="AO1714" s="104">
        <f t="shared" si="808"/>
        <v>0.97916666666666674</v>
      </c>
      <c r="AP1714" s="22" t="str" cm="1">
        <f t="array" ref="AP1714">IF(W1714="","",IF(SUMPRODUCT((W1714=$W$7:$W$2042)*(AH1714=$AH$7:$AH$2042)*(AN1714=$AN$7:$AN$2042)*(AO1714=$AO$7:$AO$2042)*(ROW($W$7:$W$2042)&lt;&gt;ROW(W1714))*((R1714=0)*($R$7:$R$2042&gt;0)+(R1714&gt;0)*($R$7:$R$2042=0)))&gt;0,"SALONES UNIDOS",IF(SUMPRODUCT((W1714=$W$7:$W$2042)*(AH1714=$AH$7:$AH$2042)*((AN1714&lt;$AO$7:$AO$2042)*(AO1714&gt;$AN$7:$AN$2042))*(ROW($W$7:$W$2042)&lt;&gt;ROW(W1714)))&gt;0,"Cruzado","Sin cruce")))</f>
        <v>Sin cruce</v>
      </c>
      <c r="AQ1714" s="104"/>
      <c r="AR1714" s="104"/>
      <c r="AS1714" s="22"/>
      <c r="AT1714" s="22"/>
      <c r="AU1714" s="362" t="str" cm="1">
        <f t="array" ref="AU1714">IF(AB1714="","",IF(SUMPRODUCT((AB1714=$AB$1559:$AB$1936)*(AH1714=$AH$1559:$AH$1936)*(AQ1714=$AQ$1559:$AQ$1936)*(AR1714=$AR$1559:$AR$1936)*(ROW($AB$1559:$AB$1936)&lt;&gt;ROW(AB1714))*((R1714=0)*($R$1559:$R$1936&gt;0)+(R1714&gt;0)*($R$1559:$R$1936=0)))&gt;0,"SALONES UNIDOS",IF(SUMPRODUCT((AB1714=$AB$1559:$AB$1936)*(AH1714=$AH$1559:$AH$1936)*((AQ1714&lt;$AR$1559:$AR$1936)*(AR1714&gt;$AQ$1559:$AQ$1936))*(ROW($AB$1559:$AB$1936)&lt;&gt;ROW(AB1714)))&gt;0,"Cruzado","Sin cruce")))</f>
        <v/>
      </c>
      <c r="AV1714" s="362" t="str" cm="1">
        <f t="array" ref="AV1714">IF(AD1714="","",IF(SUMPRODUCT((AD1714=$AD$1559:$AD$1936)*(AH1714=$AH$1559:$AH$1936)*(AS1714=$AS$1559:$AS$1936)*(AT1714=$AT$1559:$AT$1936)*(ROW($AD$1559:$AD$1936)&lt;&gt;ROW(AD1714))*((R1714=0)*($R$1559:$R$1936&gt;0)+(R1714&gt;0)*($R$1559:$R$1936=0)))&gt;0,"SALONES UNIDOS",IF(SUMPRODUCT((AD1714=$AD$1559:$AD$1936)*(AH1714=$AH$1559:$AH$1936)*((AS1714&lt;$AT$1559:$AT$1936)*(AT1714&gt;$AS$1559:$AS$1936))*(ROW($AD$1559:$AD$1936)&lt;&gt;ROW(AD1714)))&gt;0,"Cruzado","Sin cruce")))</f>
        <v/>
      </c>
      <c r="AW1714" s="104" t="str">
        <f t="shared" si="814"/>
        <v>T11SUNAMPEA</v>
      </c>
      <c r="AX1714" s="104" t="str" cm="1">
        <f t="array" ref="AX1714">IF(AW1714="","",IF(SUMPRODUCT((AW1714=$AW$7:$AW$2042)*(AH1714=$AH$7:$AH$2042)*(AN1714=$AN$7:$AN$2042)*(AO1714=$AO$7:$AO$2042)*(ROW($AW$7:$AW$2042)&lt;&gt;ROW(AW1714))*((R1714=0)*($R$7:$R$2042&gt;0)+(R1714&gt;0)*($R$7:$R$2042=0)))&gt;0,"SALONES UNIDOS",IF(SUMPRODUCT((AW1714=$AW$7:$AW$2042)*(AH1714=$AH$7:$AH$2042)*((AN1714&lt;$AO$7:$AO$2042)*(AO1714&gt;$AN$7:$AN$2042))*(ROW($AW$7:$AW$2042)&lt;&gt;ROW(AW1714)))&gt;0,"Cruzado","Sin cruce")))</f>
        <v>Sin cruce</v>
      </c>
    </row>
    <row r="1715" spans="2:50" ht="19.8" hidden="1" customHeight="1" x14ac:dyDescent="0.25">
      <c r="B1715" s="494" t="s">
        <v>314</v>
      </c>
      <c r="C1715" s="364" t="s">
        <v>972</v>
      </c>
      <c r="D1715" s="369">
        <v>20261</v>
      </c>
      <c r="E1715" s="373" t="s">
        <v>302</v>
      </c>
      <c r="F1715" s="370" t="s">
        <v>291</v>
      </c>
      <c r="G1715" s="373" t="s">
        <v>297</v>
      </c>
      <c r="H1715" s="373">
        <v>1</v>
      </c>
      <c r="I1715" s="373" t="s">
        <v>278</v>
      </c>
      <c r="J1715" s="373" t="s">
        <v>278</v>
      </c>
      <c r="K1715" s="194" t="s">
        <v>1049</v>
      </c>
      <c r="L1715" s="457" t="s">
        <v>784</v>
      </c>
      <c r="M1715" s="364" t="s">
        <v>324</v>
      </c>
      <c r="N1715" s="364" t="s">
        <v>353</v>
      </c>
      <c r="O1715" s="373" t="s">
        <v>315</v>
      </c>
      <c r="P1715" s="364">
        <v>2</v>
      </c>
      <c r="Q1715" s="364">
        <v>2</v>
      </c>
      <c r="R1715" s="369">
        <v>4</v>
      </c>
      <c r="S1715" s="364">
        <v>3</v>
      </c>
      <c r="T1715" s="8"/>
      <c r="U1715" s="374">
        <v>40</v>
      </c>
      <c r="V1715" s="370">
        <v>73194163</v>
      </c>
      <c r="W1715" s="373" t="s">
        <v>962</v>
      </c>
      <c r="X1715" s="364" t="s">
        <v>315</v>
      </c>
      <c r="Y1715" s="364"/>
      <c r="Z1715" s="364"/>
      <c r="AA1715" s="364"/>
      <c r="AB1715" s="364" t="s">
        <v>875</v>
      </c>
      <c r="AC1715" s="364"/>
      <c r="AD1715" s="369"/>
      <c r="AE1715" s="370"/>
      <c r="AF1715" s="370"/>
      <c r="AG1715" s="364" t="s">
        <v>319</v>
      </c>
      <c r="AH1715" s="364">
        <v>7</v>
      </c>
      <c r="AI1715" s="364">
        <v>7</v>
      </c>
      <c r="AJ1715" s="364">
        <v>40</v>
      </c>
      <c r="AK1715" s="364">
        <v>11</v>
      </c>
      <c r="AL1715" s="364">
        <v>0</v>
      </c>
      <c r="AM1715" s="22">
        <f t="shared" si="813"/>
        <v>4</v>
      </c>
      <c r="AN1715" s="104">
        <f t="shared" si="807"/>
        <v>0.31944444444444448</v>
      </c>
      <c r="AO1715" s="104">
        <f t="shared" si="808"/>
        <v>0.45833333333333331</v>
      </c>
      <c r="AP1715" s="22" t="str" cm="1">
        <f t="array" ref="AP1715">IF(W1715="","",IF(SUMPRODUCT((W1715=$W$7:$W$2042)*(AH1715=$AH$7:$AH$2042)*(AN1715=$AN$7:$AN$2042)*(AO1715=$AO$7:$AO$2042)*(ROW($W$7:$W$2042)&lt;&gt;ROW(W1715))*((R1715=0)*($R$7:$R$2042&gt;0)+(R1715&gt;0)*($R$7:$R$2042=0)))&gt;0,"SALONES UNIDOS",IF(SUMPRODUCT((W1715=$W$7:$W$2042)*(AH1715=$AH$7:$AH$2042)*((AN1715&lt;$AO$7:$AO$2042)*(AO1715&gt;$AN$7:$AN$2042))*(ROW($W$7:$W$2042)&lt;&gt;ROW(W1715)))&gt;0,"Cruzado","Sin cruce")))</f>
        <v>Sin cruce</v>
      </c>
      <c r="AQ1715" s="104">
        <f>AN1715</f>
        <v>0.31944444444444448</v>
      </c>
      <c r="AR1715" s="104">
        <f>AO1715</f>
        <v>0.45833333333333331</v>
      </c>
      <c r="AS1715" s="22"/>
      <c r="AT1715" s="22"/>
      <c r="AU1715" s="362" t="str" cm="1">
        <f t="array" ref="AU1715">IF(AB1715="","",IF(SUMPRODUCT((AB1715=$AB$1559:$AB$1936)*(AH1715=$AH$1559:$AH$1936)*(AQ1715=$AQ$1559:$AQ$1936)*(AR1715=$AR$1559:$AR$1936)*(ROW($AB$1559:$AB$1936)&lt;&gt;ROW(AB1715))*((R1715=0)*($R$1559:$R$1936&gt;0)+(R1715&gt;0)*($R$1559:$R$1936=0)))&gt;0,"SALONES UNIDOS",IF(SUMPRODUCT((AB1715=$AB$1559:$AB$1936)*(AH1715=$AH$1559:$AH$1936)*((AQ1715&lt;$AR$1559:$AR$1936)*(AR1715&gt;$AQ$1559:$AQ$1936))*(ROW($AB$1559:$AB$1936)&lt;&gt;ROW(AB1715)))&gt;0,"Cruzado","Sin cruce")))</f>
        <v>Sin cruce</v>
      </c>
      <c r="AV1715" s="362" t="str" cm="1">
        <f t="array" ref="AV1715">IF(AD1715="","",IF(SUMPRODUCT((AD1715=$AD$1559:$AD$1936)*(AH1715=$AH$1559:$AH$1936)*(AS1715=$AS$1559:$AS$1936)*(AT1715=$AT$1559:$AT$1936)*(ROW($AD$1559:$AD$1936)&lt;&gt;ROW(AD1715))*((R1715=0)*($R$1559:$R$1936&gt;0)+(R1715&gt;0)*($R$1559:$R$1936=0)))&gt;0,"SALONES UNIDOS",IF(SUMPRODUCT((AD1715=$AD$1559:$AD$1936)*(AH1715=$AH$1559:$AH$1936)*((AS1715&lt;$AT$1559:$AT$1936)*(AT1715&gt;$AS$1559:$AS$1936))*(ROW($AD$1559:$AD$1936)&lt;&gt;ROW(AD1715)))&gt;0,"Cruzado","Sin cruce")))</f>
        <v/>
      </c>
      <c r="AW1715" s="104" t="str">
        <f t="shared" si="814"/>
        <v>T11SUNAMPEA</v>
      </c>
      <c r="AX1715" s="104" t="str" cm="1">
        <f t="array" ref="AX1715">IF(AW1715="","",IF(SUMPRODUCT((AW1715=$AW$7:$AW$2042)*(AH1715=$AH$7:$AH$2042)*(AN1715=$AN$7:$AN$2042)*(AO1715=$AO$7:$AO$2042)*(ROW($AW$7:$AW$2042)&lt;&gt;ROW(AW1715))*((R1715=0)*($R$7:$R$2042&gt;0)+(R1715&gt;0)*($R$7:$R$2042=0)))&gt;0,"SALONES UNIDOS",IF(SUMPRODUCT((AW1715=$AW$7:$AW$2042)*(AH1715=$AH$7:$AH$2042)*((AN1715&lt;$AO$7:$AO$2042)*(AO1715&gt;$AN$7:$AN$2042))*(ROW($AW$7:$AW$2042)&lt;&gt;ROW(AW1715)))&gt;0,"Cruzado","Sin cruce")))</f>
        <v>Sin cruce</v>
      </c>
    </row>
    <row r="1716" spans="2:50" ht="19.8" hidden="1" customHeight="1" x14ac:dyDescent="0.25">
      <c r="B1716" s="494" t="s">
        <v>314</v>
      </c>
      <c r="C1716" s="364" t="s">
        <v>972</v>
      </c>
      <c r="D1716" s="369">
        <v>20261</v>
      </c>
      <c r="E1716" s="373" t="s">
        <v>302</v>
      </c>
      <c r="F1716" s="370" t="s">
        <v>291</v>
      </c>
      <c r="G1716" s="373" t="s">
        <v>297</v>
      </c>
      <c r="H1716" s="373">
        <v>1</v>
      </c>
      <c r="I1716" s="373" t="s">
        <v>278</v>
      </c>
      <c r="J1716" s="373" t="s">
        <v>278</v>
      </c>
      <c r="K1716" s="194" t="s">
        <v>1058</v>
      </c>
      <c r="L1716" s="364" t="s">
        <v>785</v>
      </c>
      <c r="M1716" s="364" t="s">
        <v>362</v>
      </c>
      <c r="N1716" s="364" t="s">
        <v>353</v>
      </c>
      <c r="O1716" s="441" t="s">
        <v>321</v>
      </c>
      <c r="P1716" s="364">
        <v>3</v>
      </c>
      <c r="Q1716" s="364">
        <v>2</v>
      </c>
      <c r="R1716" s="369">
        <v>5</v>
      </c>
      <c r="S1716" s="364">
        <v>4</v>
      </c>
      <c r="T1716" s="8"/>
      <c r="U1716" s="374">
        <v>40</v>
      </c>
      <c r="V1716" s="370">
        <v>43373909</v>
      </c>
      <c r="W1716" s="373" t="s">
        <v>514</v>
      </c>
      <c r="X1716" s="364" t="s">
        <v>321</v>
      </c>
      <c r="Y1716" s="364"/>
      <c r="Z1716" s="364"/>
      <c r="AA1716" s="364"/>
      <c r="AB1716" s="370"/>
      <c r="AC1716" s="364"/>
      <c r="AD1716" s="369"/>
      <c r="AE1716" s="370"/>
      <c r="AF1716" s="370"/>
      <c r="AG1716" s="364" t="s">
        <v>319</v>
      </c>
      <c r="AH1716" s="364">
        <v>4</v>
      </c>
      <c r="AI1716" s="364">
        <v>19</v>
      </c>
      <c r="AJ1716" s="364">
        <v>20</v>
      </c>
      <c r="AK1716" s="364">
        <v>23</v>
      </c>
      <c r="AL1716" s="364">
        <v>30</v>
      </c>
      <c r="AM1716" s="22">
        <f t="shared" si="813"/>
        <v>5</v>
      </c>
      <c r="AN1716" s="104">
        <f t="shared" si="807"/>
        <v>0.80555555555555547</v>
      </c>
      <c r="AO1716" s="104">
        <f t="shared" si="808"/>
        <v>0.97916666666666674</v>
      </c>
      <c r="AP1716" s="22" t="str" cm="1">
        <f t="array" ref="AP1716">IF(W1716="","",IF(SUMPRODUCT((W1716=$W$7:$W$2042)*(AH1716=$AH$7:$AH$2042)*(AN1716=$AN$7:$AN$2042)*(AO1716=$AO$7:$AO$2042)*(ROW($W$7:$W$2042)&lt;&gt;ROW(W1716))*((R1716=0)*($R$7:$R$2042&gt;0)+(R1716&gt;0)*($R$7:$R$2042=0)))&gt;0,"SALONES UNIDOS",IF(SUMPRODUCT((W1716=$W$7:$W$2042)*(AH1716=$AH$7:$AH$2042)*((AN1716&lt;$AO$7:$AO$2042)*(AO1716&gt;$AN$7:$AN$2042))*(ROW($W$7:$W$2042)&lt;&gt;ROW(W1716)))&gt;0,"Cruzado","Sin cruce")))</f>
        <v>Sin cruce</v>
      </c>
      <c r="AQ1716" s="104"/>
      <c r="AR1716" s="104"/>
      <c r="AS1716" s="22"/>
      <c r="AT1716" s="22"/>
      <c r="AU1716" s="362" t="str" cm="1">
        <f t="array" ref="AU1716">IF(AB1716="","",IF(SUMPRODUCT((AB1716=$AB$1559:$AB$1936)*(AH1716=$AH$1559:$AH$1936)*(AQ1716=$AQ$1559:$AQ$1936)*(AR1716=$AR$1559:$AR$1936)*(ROW($AB$1559:$AB$1936)&lt;&gt;ROW(AB1716))*((R1716=0)*($R$1559:$R$1936&gt;0)+(R1716&gt;0)*($R$1559:$R$1936=0)))&gt;0,"SALONES UNIDOS",IF(SUMPRODUCT((AB1716=$AB$1559:$AB$1936)*(AH1716=$AH$1559:$AH$1936)*((AQ1716&lt;$AR$1559:$AR$1936)*(AR1716&gt;$AQ$1559:$AQ$1936))*(ROW($AB$1559:$AB$1936)&lt;&gt;ROW(AB1716)))&gt;0,"Cruzado","Sin cruce")))</f>
        <v/>
      </c>
      <c r="AV1716" s="362" t="str" cm="1">
        <f t="array" ref="AV1716">IF(AD1716="","",IF(SUMPRODUCT((AD1716=$AD$1559:$AD$1936)*(AH1716=$AH$1559:$AH$1936)*(AS1716=$AS$1559:$AS$1936)*(AT1716=$AT$1559:$AT$1936)*(ROW($AD$1559:$AD$1936)&lt;&gt;ROW(AD1716))*((R1716=0)*($R$1559:$R$1936&gt;0)+(R1716&gt;0)*($R$1559:$R$1936=0)))&gt;0,"SALONES UNIDOS",IF(SUMPRODUCT((AD1716=$AD$1559:$AD$1936)*(AH1716=$AH$1559:$AH$1936)*((AS1716&lt;$AT$1559:$AT$1936)*(AT1716&gt;$AS$1559:$AS$1936))*(ROW($AD$1559:$AD$1936)&lt;&gt;ROW(AD1716)))&gt;0,"Cruzado","Sin cruce")))</f>
        <v/>
      </c>
      <c r="AW1716" s="104" t="str">
        <f t="shared" si="814"/>
        <v>T11SUNAMPEA</v>
      </c>
      <c r="AX1716" s="104" t="str" cm="1">
        <f t="array" ref="AX1716">IF(AW1716="","",IF(SUMPRODUCT((AW1716=$AW$7:$AW$2042)*(AH1716=$AH$7:$AH$2042)*(AN1716=$AN$7:$AN$2042)*(AO1716=$AO$7:$AO$2042)*(ROW($AW$7:$AW$2042)&lt;&gt;ROW(AW1716))*((R1716=0)*($R$7:$R$2042&gt;0)+(R1716&gt;0)*($R$7:$R$2042=0)))&gt;0,"SALONES UNIDOS",IF(SUMPRODUCT((AW1716=$AW$7:$AW$2042)*(AH1716=$AH$7:$AH$2042)*((AN1716&lt;$AO$7:$AO$2042)*(AO1716&gt;$AN$7:$AN$2042))*(ROW($AW$7:$AW$2042)&lt;&gt;ROW(AW1716)))&gt;0,"Cruzado","Sin cruce")))</f>
        <v>Sin cruce</v>
      </c>
    </row>
    <row r="1717" spans="2:50" ht="19.8" hidden="1" customHeight="1" x14ac:dyDescent="0.25">
      <c r="B1717" s="494" t="s">
        <v>314</v>
      </c>
      <c r="C1717" s="364" t="s">
        <v>972</v>
      </c>
      <c r="D1717" s="369">
        <v>20261</v>
      </c>
      <c r="E1717" s="373" t="s">
        <v>302</v>
      </c>
      <c r="F1717" s="370" t="s">
        <v>291</v>
      </c>
      <c r="G1717" s="373" t="s">
        <v>297</v>
      </c>
      <c r="H1717" s="373">
        <v>1</v>
      </c>
      <c r="I1717" s="373" t="s">
        <v>278</v>
      </c>
      <c r="J1717" s="373" t="s">
        <v>278</v>
      </c>
      <c r="K1717" s="194" t="s">
        <v>1050</v>
      </c>
      <c r="L1717" s="364" t="s">
        <v>567</v>
      </c>
      <c r="M1717" s="364" t="s">
        <v>362</v>
      </c>
      <c r="N1717" s="364" t="s">
        <v>353</v>
      </c>
      <c r="O1717" s="441" t="s">
        <v>321</v>
      </c>
      <c r="P1717" s="364">
        <v>3</v>
      </c>
      <c r="Q1717" s="364">
        <v>2</v>
      </c>
      <c r="R1717" s="369">
        <v>5</v>
      </c>
      <c r="S1717" s="364">
        <v>4</v>
      </c>
      <c r="T1717" s="8"/>
      <c r="U1717" s="374">
        <v>40</v>
      </c>
      <c r="V1717" s="370">
        <v>10552634</v>
      </c>
      <c r="W1717" s="373" t="s">
        <v>157</v>
      </c>
      <c r="X1717" s="364" t="s">
        <v>321</v>
      </c>
      <c r="Y1717" s="364"/>
      <c r="Z1717" s="364"/>
      <c r="AA1717" s="364"/>
      <c r="AB1717" s="370"/>
      <c r="AC1717" s="364"/>
      <c r="AD1717" s="369"/>
      <c r="AE1717" s="370"/>
      <c r="AF1717" s="370"/>
      <c r="AG1717" s="364" t="s">
        <v>319</v>
      </c>
      <c r="AH1717" s="364">
        <v>2</v>
      </c>
      <c r="AI1717" s="364">
        <v>19</v>
      </c>
      <c r="AJ1717" s="364">
        <v>20</v>
      </c>
      <c r="AK1717" s="364">
        <v>23</v>
      </c>
      <c r="AL1717" s="364">
        <v>30</v>
      </c>
      <c r="AM1717" s="22">
        <f t="shared" si="813"/>
        <v>5</v>
      </c>
      <c r="AN1717" s="104">
        <f t="shared" si="807"/>
        <v>0.80555555555555547</v>
      </c>
      <c r="AO1717" s="104">
        <f t="shared" si="808"/>
        <v>0.97916666666666674</v>
      </c>
      <c r="AP1717" s="22" t="str" cm="1">
        <f t="array" ref="AP1717">IF(W1717="","",IF(SUMPRODUCT((W1717=$W$7:$W$2042)*(AH1717=$AH$7:$AH$2042)*(AN1717=$AN$7:$AN$2042)*(AO1717=$AO$7:$AO$2042)*(ROW($W$7:$W$2042)&lt;&gt;ROW(W1717))*((R1717=0)*($R$7:$R$2042&gt;0)+(R1717&gt;0)*($R$7:$R$2042=0)))&gt;0,"SALONES UNIDOS",IF(SUMPRODUCT((W1717=$W$7:$W$2042)*(AH1717=$AH$7:$AH$2042)*((AN1717&lt;$AO$7:$AO$2042)*(AO1717&gt;$AN$7:$AN$2042))*(ROW($W$7:$W$2042)&lt;&gt;ROW(W1717)))&gt;0,"Cruzado","Sin cruce")))</f>
        <v>Sin cruce</v>
      </c>
      <c r="AQ1717" s="104"/>
      <c r="AR1717" s="104"/>
      <c r="AS1717" s="22"/>
      <c r="AT1717" s="22"/>
      <c r="AU1717" s="362" t="str" cm="1">
        <f t="array" ref="AU1717">IF(AB1717="","",IF(SUMPRODUCT((AB1717=$AB$1559:$AB$1936)*(AH1717=$AH$1559:$AH$1936)*(AQ1717=$AQ$1559:$AQ$1936)*(AR1717=$AR$1559:$AR$1936)*(ROW($AB$1559:$AB$1936)&lt;&gt;ROW(AB1717))*((R1717=0)*($R$1559:$R$1936&gt;0)+(R1717&gt;0)*($R$1559:$R$1936=0)))&gt;0,"SALONES UNIDOS",IF(SUMPRODUCT((AB1717=$AB$1559:$AB$1936)*(AH1717=$AH$1559:$AH$1936)*((AQ1717&lt;$AR$1559:$AR$1936)*(AR1717&gt;$AQ$1559:$AQ$1936))*(ROW($AB$1559:$AB$1936)&lt;&gt;ROW(AB1717)))&gt;0,"Cruzado","Sin cruce")))</f>
        <v/>
      </c>
      <c r="AV1717" s="362" t="str" cm="1">
        <f t="array" ref="AV1717">IF(AD1717="","",IF(SUMPRODUCT((AD1717=$AD$1559:$AD$1936)*(AH1717=$AH$1559:$AH$1936)*(AS1717=$AS$1559:$AS$1936)*(AT1717=$AT$1559:$AT$1936)*(ROW($AD$1559:$AD$1936)&lt;&gt;ROW(AD1717))*((R1717=0)*($R$1559:$R$1936&gt;0)+(R1717&gt;0)*($R$1559:$R$1936=0)))&gt;0,"SALONES UNIDOS",IF(SUMPRODUCT((AD1717=$AD$1559:$AD$1936)*(AH1717=$AH$1559:$AH$1936)*((AS1717&lt;$AT$1559:$AT$1936)*(AT1717&gt;$AS$1559:$AS$1936))*(ROW($AD$1559:$AD$1936)&lt;&gt;ROW(AD1717)))&gt;0,"Cruzado","Sin cruce")))</f>
        <v/>
      </c>
      <c r="AW1717" s="104" t="str">
        <f t="shared" si="814"/>
        <v>T11SUNAMPEA</v>
      </c>
      <c r="AX1717" s="104" t="str" cm="1">
        <f t="array" ref="AX1717">IF(AW1717="","",IF(SUMPRODUCT((AW1717=$AW$7:$AW$2042)*(AH1717=$AH$7:$AH$2042)*(AN1717=$AN$7:$AN$2042)*(AO1717=$AO$7:$AO$2042)*(ROW($AW$7:$AW$2042)&lt;&gt;ROW(AW1717))*((R1717=0)*($R$7:$R$2042&gt;0)+(R1717&gt;0)*($R$7:$R$2042=0)))&gt;0,"SALONES UNIDOS",IF(SUMPRODUCT((AW1717=$AW$7:$AW$2042)*(AH1717=$AH$7:$AH$2042)*((AN1717&lt;$AO$7:$AO$2042)*(AO1717&gt;$AN$7:$AN$2042))*(ROW($AW$7:$AW$2042)&lt;&gt;ROW(AW1717)))&gt;0,"Cruzado","Sin cruce")))</f>
        <v>Sin cruce</v>
      </c>
    </row>
    <row r="1718" spans="2:50" ht="19.8" hidden="1" customHeight="1" x14ac:dyDescent="0.25">
      <c r="B1718" s="494" t="s">
        <v>314</v>
      </c>
      <c r="C1718" s="364" t="s">
        <v>972</v>
      </c>
      <c r="D1718" s="369">
        <v>20261</v>
      </c>
      <c r="E1718" s="373" t="s">
        <v>302</v>
      </c>
      <c r="F1718" s="370" t="s">
        <v>291</v>
      </c>
      <c r="G1718" s="373" t="s">
        <v>297</v>
      </c>
      <c r="H1718" s="373">
        <v>1</v>
      </c>
      <c r="I1718" s="373" t="s">
        <v>278</v>
      </c>
      <c r="J1718" s="373" t="s">
        <v>278</v>
      </c>
      <c r="K1718" s="194" t="s">
        <v>1051</v>
      </c>
      <c r="L1718" s="364" t="s">
        <v>569</v>
      </c>
      <c r="M1718" s="364" t="s">
        <v>362</v>
      </c>
      <c r="N1718" s="364" t="s">
        <v>353</v>
      </c>
      <c r="O1718" s="441" t="s">
        <v>321</v>
      </c>
      <c r="P1718" s="364">
        <v>3</v>
      </c>
      <c r="Q1718" s="364">
        <v>2</v>
      </c>
      <c r="R1718" s="369">
        <v>5</v>
      </c>
      <c r="S1718" s="364">
        <v>4</v>
      </c>
      <c r="T1718" s="8"/>
      <c r="U1718" s="374">
        <v>40</v>
      </c>
      <c r="V1718" s="370">
        <v>43753047</v>
      </c>
      <c r="W1718" s="373" t="s">
        <v>262</v>
      </c>
      <c r="X1718" s="364" t="s">
        <v>321</v>
      </c>
      <c r="Y1718" s="364"/>
      <c r="Z1718" s="364"/>
      <c r="AA1718" s="364"/>
      <c r="AB1718" s="370"/>
      <c r="AC1718" s="364"/>
      <c r="AD1718" s="369"/>
      <c r="AE1718" s="370"/>
      <c r="AF1718" s="370"/>
      <c r="AG1718" s="364" t="s">
        <v>319</v>
      </c>
      <c r="AH1718" s="364">
        <v>1</v>
      </c>
      <c r="AI1718" s="364">
        <v>18</v>
      </c>
      <c r="AJ1718" s="364">
        <v>30</v>
      </c>
      <c r="AK1718" s="364">
        <v>22</v>
      </c>
      <c r="AL1718" s="364">
        <v>40</v>
      </c>
      <c r="AM1718" s="22">
        <f t="shared" si="813"/>
        <v>5</v>
      </c>
      <c r="AN1718" s="104">
        <f t="shared" si="807"/>
        <v>0.77083333333333337</v>
      </c>
      <c r="AO1718" s="104">
        <f t="shared" si="808"/>
        <v>0.94444444444444442</v>
      </c>
      <c r="AP1718" s="22" t="str" cm="1">
        <f t="array" ref="AP1718">IF(W1718="","",IF(SUMPRODUCT((W1718=$W$7:$W$2042)*(AH1718=$AH$7:$AH$2042)*(AN1718=$AN$7:$AN$2042)*(AO1718=$AO$7:$AO$2042)*(ROW($W$7:$W$2042)&lt;&gt;ROW(W1718))*((R1718=0)*($R$7:$R$2042&gt;0)+(R1718&gt;0)*($R$7:$R$2042=0)))&gt;0,"SALONES UNIDOS",IF(SUMPRODUCT((W1718=$W$7:$W$2042)*(AH1718=$AH$7:$AH$2042)*((AN1718&lt;$AO$7:$AO$2042)*(AO1718&gt;$AN$7:$AN$2042))*(ROW($W$7:$W$2042)&lt;&gt;ROW(W1718)))&gt;0,"Cruzado","Sin cruce")))</f>
        <v>Sin cruce</v>
      </c>
      <c r="AQ1718" s="104"/>
      <c r="AR1718" s="104"/>
      <c r="AS1718" s="22"/>
      <c r="AT1718" s="22"/>
      <c r="AU1718" s="362" t="str" cm="1">
        <f t="array" ref="AU1718">IF(AB1718="","",IF(SUMPRODUCT((AB1718=$AB$1559:$AB$1936)*(AH1718=$AH$1559:$AH$1936)*(AQ1718=$AQ$1559:$AQ$1936)*(AR1718=$AR$1559:$AR$1936)*(ROW($AB$1559:$AB$1936)&lt;&gt;ROW(AB1718))*((R1718=0)*($R$1559:$R$1936&gt;0)+(R1718&gt;0)*($R$1559:$R$1936=0)))&gt;0,"SALONES UNIDOS",IF(SUMPRODUCT((AB1718=$AB$1559:$AB$1936)*(AH1718=$AH$1559:$AH$1936)*((AQ1718&lt;$AR$1559:$AR$1936)*(AR1718&gt;$AQ$1559:$AQ$1936))*(ROW($AB$1559:$AB$1936)&lt;&gt;ROW(AB1718)))&gt;0,"Cruzado","Sin cruce")))</f>
        <v/>
      </c>
      <c r="AV1718" s="362" t="str" cm="1">
        <f t="array" ref="AV1718">IF(AD1718="","",IF(SUMPRODUCT((AD1718=$AD$1559:$AD$1936)*(AH1718=$AH$1559:$AH$1936)*(AS1718=$AS$1559:$AS$1936)*(AT1718=$AT$1559:$AT$1936)*(ROW($AD$1559:$AD$1936)&lt;&gt;ROW(AD1718))*((R1718=0)*($R$1559:$R$1936&gt;0)+(R1718&gt;0)*($R$1559:$R$1936=0)))&gt;0,"SALONES UNIDOS",IF(SUMPRODUCT((AD1718=$AD$1559:$AD$1936)*(AH1718=$AH$1559:$AH$1936)*((AS1718&lt;$AT$1559:$AT$1936)*(AT1718&gt;$AS$1559:$AS$1936))*(ROW($AD$1559:$AD$1936)&lt;&gt;ROW(AD1718)))&gt;0,"Cruzado","Sin cruce")))</f>
        <v/>
      </c>
      <c r="AW1718" s="104" t="str">
        <f t="shared" si="814"/>
        <v>T11SUNAMPEA</v>
      </c>
      <c r="AX1718" s="104" t="str" cm="1">
        <f t="array" ref="AX1718">IF(AW1718="","",IF(SUMPRODUCT((AW1718=$AW$7:$AW$2042)*(AH1718=$AH$7:$AH$2042)*(AN1718=$AN$7:$AN$2042)*(AO1718=$AO$7:$AO$2042)*(ROW($AW$7:$AW$2042)&lt;&gt;ROW(AW1718))*((R1718=0)*($R$7:$R$2042&gt;0)+(R1718&gt;0)*($R$7:$R$2042=0)))&gt;0,"SALONES UNIDOS",IF(SUMPRODUCT((AW1718=$AW$7:$AW$2042)*(AH1718=$AH$7:$AH$2042)*((AN1718&lt;$AO$7:$AO$2042)*(AO1718&gt;$AN$7:$AN$2042))*(ROW($AW$7:$AW$2042)&lt;&gt;ROW(AW1718)))&gt;0,"Cruzado","Sin cruce")))</f>
        <v>Sin cruce</v>
      </c>
    </row>
    <row r="1719" spans="2:50" ht="19.8" hidden="1" customHeight="1" x14ac:dyDescent="0.25">
      <c r="B1719" s="494" t="s">
        <v>314</v>
      </c>
      <c r="C1719" s="364" t="s">
        <v>972</v>
      </c>
      <c r="D1719" s="369">
        <v>20261</v>
      </c>
      <c r="E1719" s="373" t="s">
        <v>302</v>
      </c>
      <c r="F1719" s="370" t="s">
        <v>291</v>
      </c>
      <c r="G1719" s="373" t="s">
        <v>297</v>
      </c>
      <c r="H1719" s="373">
        <v>3</v>
      </c>
      <c r="I1719" s="373" t="s">
        <v>278</v>
      </c>
      <c r="J1719" s="373" t="s">
        <v>278</v>
      </c>
      <c r="K1719" s="194" t="s">
        <v>1052</v>
      </c>
      <c r="L1719" s="364" t="s">
        <v>354</v>
      </c>
      <c r="M1719" s="364" t="s">
        <v>324</v>
      </c>
      <c r="N1719" s="364" t="s">
        <v>353</v>
      </c>
      <c r="O1719" s="373" t="s">
        <v>315</v>
      </c>
      <c r="P1719" s="364">
        <v>2</v>
      </c>
      <c r="Q1719" s="364">
        <v>2</v>
      </c>
      <c r="R1719" s="369">
        <v>4</v>
      </c>
      <c r="S1719" s="364">
        <v>3</v>
      </c>
      <c r="T1719" s="8"/>
      <c r="U1719" s="374">
        <v>20</v>
      </c>
      <c r="V1719" s="370">
        <v>41134475</v>
      </c>
      <c r="W1719" s="373" t="s">
        <v>84</v>
      </c>
      <c r="X1719" s="364" t="s">
        <v>321</v>
      </c>
      <c r="Y1719" s="364" t="s">
        <v>556</v>
      </c>
      <c r="Z1719" s="364" t="s">
        <v>831</v>
      </c>
      <c r="AA1719" s="364"/>
      <c r="AB1719" s="370"/>
      <c r="AC1719" s="364"/>
      <c r="AD1719" s="369"/>
      <c r="AE1719" s="370"/>
      <c r="AF1719" s="370"/>
      <c r="AG1719" s="364" t="s">
        <v>319</v>
      </c>
      <c r="AH1719" s="364">
        <v>7</v>
      </c>
      <c r="AI1719" s="364">
        <v>19</v>
      </c>
      <c r="AJ1719" s="364">
        <v>20</v>
      </c>
      <c r="AK1719" s="364">
        <v>22</v>
      </c>
      <c r="AL1719" s="364">
        <v>40</v>
      </c>
      <c r="AM1719" s="22">
        <f t="shared" si="813"/>
        <v>4</v>
      </c>
      <c r="AN1719" s="104">
        <f t="shared" si="807"/>
        <v>0.80555555555555547</v>
      </c>
      <c r="AO1719" s="104">
        <f t="shared" si="808"/>
        <v>0.94444444444444442</v>
      </c>
      <c r="AP1719" s="22" t="str" cm="1">
        <f t="array" ref="AP1719">IF(W1719="","",IF(SUMPRODUCT((W1719=$W$7:$W$2042)*(AH1719=$AH$7:$AH$2042)*(AN1719=$AN$7:$AN$2042)*(AO1719=$AO$7:$AO$2042)*(ROW($W$7:$W$2042)&lt;&gt;ROW(W1719))*((R1719=0)*($R$7:$R$2042&gt;0)+(R1719&gt;0)*($R$7:$R$2042=0)))&gt;0,"SALONES UNIDOS",IF(SUMPRODUCT((W1719=$W$7:$W$2042)*(AH1719=$AH$7:$AH$2042)*((AN1719&lt;$AO$7:$AO$2042)*(AO1719&gt;$AN$7:$AN$2042))*(ROW($W$7:$W$2042)&lt;&gt;ROW(W1719)))&gt;0,"Cruzado","Sin cruce")))</f>
        <v>SALONES UNIDOS</v>
      </c>
      <c r="AQ1719" s="104"/>
      <c r="AR1719" s="104"/>
      <c r="AS1719" s="22"/>
      <c r="AT1719" s="22"/>
      <c r="AU1719" s="362" t="str" cm="1">
        <f t="array" ref="AU1719">IF(AB1719="","",IF(SUMPRODUCT((AB1719=$AB$1559:$AB$1936)*(AH1719=$AH$1559:$AH$1936)*(AQ1719=$AQ$1559:$AQ$1936)*(AR1719=$AR$1559:$AR$1936)*(ROW($AB$1559:$AB$1936)&lt;&gt;ROW(AB1719))*((R1719=0)*($R$1559:$R$1936&gt;0)+(R1719&gt;0)*($R$1559:$R$1936=0)))&gt;0,"SALONES UNIDOS",IF(SUMPRODUCT((AB1719=$AB$1559:$AB$1936)*(AH1719=$AH$1559:$AH$1936)*((AQ1719&lt;$AR$1559:$AR$1936)*(AR1719&gt;$AQ$1559:$AQ$1936))*(ROW($AB$1559:$AB$1936)&lt;&gt;ROW(AB1719)))&gt;0,"Cruzado","Sin cruce")))</f>
        <v/>
      </c>
      <c r="AV1719" s="362" t="str" cm="1">
        <f t="array" ref="AV1719">IF(AD1719="","",IF(SUMPRODUCT((AD1719=$AD$1559:$AD$1936)*(AH1719=$AH$1559:$AH$1936)*(AS1719=$AS$1559:$AS$1936)*(AT1719=$AT$1559:$AT$1936)*(ROW($AD$1559:$AD$1936)&lt;&gt;ROW(AD1719))*((R1719=0)*($R$1559:$R$1936&gt;0)+(R1719&gt;0)*($R$1559:$R$1936=0)))&gt;0,"SALONES UNIDOS",IF(SUMPRODUCT((AD1719=$AD$1559:$AD$1936)*(AH1719=$AH$1559:$AH$1936)*((AS1719&lt;$AT$1559:$AT$1936)*(AT1719&gt;$AS$1559:$AS$1936))*(ROW($AD$1559:$AD$1936)&lt;&gt;ROW(AD1719)))&gt;0,"Cruzado","Sin cruce")))</f>
        <v/>
      </c>
      <c r="AW1719" s="104" t="str">
        <f t="shared" si="814"/>
        <v>T13SUNAMPEA</v>
      </c>
      <c r="AX1719" s="104" t="str" cm="1">
        <f t="array" ref="AX1719">IF(AW1719="","",IF(SUMPRODUCT((AW1719=$AW$7:$AW$2042)*(AH1719=$AH$7:$AH$2042)*(AN1719=$AN$7:$AN$2042)*(AO1719=$AO$7:$AO$2042)*(ROW($AW$7:$AW$2042)&lt;&gt;ROW(AW1719))*((R1719=0)*($R$7:$R$2042&gt;0)+(R1719&gt;0)*($R$7:$R$2042=0)))&gt;0,"SALONES UNIDOS",IF(SUMPRODUCT((AW1719=$AW$7:$AW$2042)*(AH1719=$AH$7:$AH$2042)*((AN1719&lt;$AO$7:$AO$2042)*(AO1719&gt;$AN$7:$AN$2042))*(ROW($AW$7:$AW$2042)&lt;&gt;ROW(AW1719)))&gt;0,"Cruzado","Sin cruce")))</f>
        <v>Sin cruce</v>
      </c>
    </row>
    <row r="1720" spans="2:50" ht="19.8" hidden="1" customHeight="1" x14ac:dyDescent="0.25">
      <c r="B1720" s="494" t="s">
        <v>314</v>
      </c>
      <c r="C1720" s="364" t="s">
        <v>972</v>
      </c>
      <c r="D1720" s="369">
        <v>20261</v>
      </c>
      <c r="E1720" s="373" t="s">
        <v>302</v>
      </c>
      <c r="F1720" s="370" t="s">
        <v>291</v>
      </c>
      <c r="G1720" s="373" t="s">
        <v>297</v>
      </c>
      <c r="H1720" s="373">
        <v>3</v>
      </c>
      <c r="I1720" s="373" t="s">
        <v>278</v>
      </c>
      <c r="J1720" s="373" t="s">
        <v>278</v>
      </c>
      <c r="K1720" s="194" t="s">
        <v>1053</v>
      </c>
      <c r="L1720" s="364" t="s">
        <v>832</v>
      </c>
      <c r="M1720" s="364" t="s">
        <v>362</v>
      </c>
      <c r="N1720" s="364" t="s">
        <v>353</v>
      </c>
      <c r="O1720" s="441" t="s">
        <v>321</v>
      </c>
      <c r="P1720" s="364">
        <v>3</v>
      </c>
      <c r="Q1720" s="364">
        <v>2</v>
      </c>
      <c r="R1720" s="369">
        <v>5</v>
      </c>
      <c r="S1720" s="364">
        <v>4</v>
      </c>
      <c r="T1720" s="8"/>
      <c r="U1720" s="374">
        <v>20</v>
      </c>
      <c r="V1720" s="370">
        <v>21836179</v>
      </c>
      <c r="W1720" s="373" t="s">
        <v>24</v>
      </c>
      <c r="X1720" s="364" t="s">
        <v>321</v>
      </c>
      <c r="Y1720" s="364" t="s">
        <v>683</v>
      </c>
      <c r="Z1720" s="364" t="s">
        <v>831</v>
      </c>
      <c r="AA1720" s="364"/>
      <c r="AB1720" s="370"/>
      <c r="AC1720" s="364"/>
      <c r="AD1720" s="369"/>
      <c r="AE1720" s="370"/>
      <c r="AF1720" s="370"/>
      <c r="AG1720" s="364" t="s">
        <v>319</v>
      </c>
      <c r="AH1720" s="364">
        <v>6</v>
      </c>
      <c r="AI1720" s="364">
        <v>15</v>
      </c>
      <c r="AJ1720" s="364">
        <v>10</v>
      </c>
      <c r="AK1720" s="364">
        <v>19</v>
      </c>
      <c r="AL1720" s="364">
        <v>20</v>
      </c>
      <c r="AM1720" s="22">
        <f t="shared" si="813"/>
        <v>5</v>
      </c>
      <c r="AN1720" s="104">
        <f t="shared" si="807"/>
        <v>0.63194444444444442</v>
      </c>
      <c r="AO1720" s="104">
        <f t="shared" si="808"/>
        <v>0.80555555555555547</v>
      </c>
      <c r="AP1720" s="22" t="str" cm="1">
        <f t="array" ref="AP1720">IF(W1720="","",IF(SUMPRODUCT((W1720=$W$7:$W$2042)*(AH1720=$AH$7:$AH$2042)*(AN1720=$AN$7:$AN$2042)*(AO1720=$AO$7:$AO$2042)*(ROW($W$7:$W$2042)&lt;&gt;ROW(W1720))*((R1720=0)*($R$7:$R$2042&gt;0)+(R1720&gt;0)*($R$7:$R$2042=0)))&gt;0,"SALONES UNIDOS",IF(SUMPRODUCT((W1720=$W$7:$W$2042)*(AH1720=$AH$7:$AH$2042)*((AN1720&lt;$AO$7:$AO$2042)*(AO1720&gt;$AN$7:$AN$2042))*(ROW($W$7:$W$2042)&lt;&gt;ROW(W1720)))&gt;0,"Cruzado","Sin cruce")))</f>
        <v>SALONES UNIDOS</v>
      </c>
      <c r="AQ1720" s="104"/>
      <c r="AR1720" s="104"/>
      <c r="AS1720" s="22"/>
      <c r="AT1720" s="22"/>
      <c r="AU1720" s="362" t="str" cm="1">
        <f t="array" ref="AU1720">IF(AB1720="","",IF(SUMPRODUCT((AB1720=$AB$1559:$AB$1936)*(AH1720=$AH$1559:$AH$1936)*(AQ1720=$AQ$1559:$AQ$1936)*(AR1720=$AR$1559:$AR$1936)*(ROW($AB$1559:$AB$1936)&lt;&gt;ROW(AB1720))*((R1720=0)*($R$1559:$R$1936&gt;0)+(R1720&gt;0)*($R$1559:$R$1936=0)))&gt;0,"SALONES UNIDOS",IF(SUMPRODUCT((AB1720=$AB$1559:$AB$1936)*(AH1720=$AH$1559:$AH$1936)*((AQ1720&lt;$AR$1559:$AR$1936)*(AR1720&gt;$AQ$1559:$AQ$1936))*(ROW($AB$1559:$AB$1936)&lt;&gt;ROW(AB1720)))&gt;0,"Cruzado","Sin cruce")))</f>
        <v/>
      </c>
      <c r="AV1720" s="362" t="str" cm="1">
        <f t="array" ref="AV1720">IF(AD1720="","",IF(SUMPRODUCT((AD1720=$AD$1559:$AD$1936)*(AH1720=$AH$1559:$AH$1936)*(AS1720=$AS$1559:$AS$1936)*(AT1720=$AT$1559:$AT$1936)*(ROW($AD$1559:$AD$1936)&lt;&gt;ROW(AD1720))*((R1720=0)*($R$1559:$R$1936&gt;0)+(R1720&gt;0)*($R$1559:$R$1936=0)))&gt;0,"SALONES UNIDOS",IF(SUMPRODUCT((AD1720=$AD$1559:$AD$1936)*(AH1720=$AH$1559:$AH$1936)*((AS1720&lt;$AT$1559:$AT$1936)*(AT1720&gt;$AS$1559:$AS$1936))*(ROW($AD$1559:$AD$1936)&lt;&gt;ROW(AD1720)))&gt;0,"Cruzado","Sin cruce")))</f>
        <v/>
      </c>
      <c r="AW1720" s="104" t="str">
        <f t="shared" si="814"/>
        <v>T13SUNAMPEA</v>
      </c>
      <c r="AX1720" s="104" t="str" cm="1">
        <f t="array" ref="AX1720">IF(AW1720="","",IF(SUMPRODUCT((AW1720=$AW$7:$AW$2042)*(AH1720=$AH$7:$AH$2042)*(AN1720=$AN$7:$AN$2042)*(AO1720=$AO$7:$AO$2042)*(ROW($AW$7:$AW$2042)&lt;&gt;ROW(AW1720))*((R1720=0)*($R$7:$R$2042&gt;0)+(R1720&gt;0)*($R$7:$R$2042=0)))&gt;0,"SALONES UNIDOS",IF(SUMPRODUCT((AW1720=$AW$7:$AW$2042)*(AH1720=$AH$7:$AH$2042)*((AN1720&lt;$AO$7:$AO$2042)*(AO1720&gt;$AN$7:$AN$2042))*(ROW($AW$7:$AW$2042)&lt;&gt;ROW(AW1720)))&gt;0,"Cruzado","Sin cruce")))</f>
        <v>Sin cruce</v>
      </c>
    </row>
    <row r="1721" spans="2:50" ht="19.8" hidden="1" customHeight="1" x14ac:dyDescent="0.25">
      <c r="B1721" s="494" t="s">
        <v>314</v>
      </c>
      <c r="C1721" s="364" t="s">
        <v>972</v>
      </c>
      <c r="D1721" s="369">
        <v>20261</v>
      </c>
      <c r="E1721" s="373" t="s">
        <v>302</v>
      </c>
      <c r="F1721" s="370" t="s">
        <v>291</v>
      </c>
      <c r="G1721" s="373" t="s">
        <v>297</v>
      </c>
      <c r="H1721" s="373">
        <v>3</v>
      </c>
      <c r="I1721" s="373" t="s">
        <v>278</v>
      </c>
      <c r="J1721" s="373" t="s">
        <v>278</v>
      </c>
      <c r="K1721" s="194" t="s">
        <v>1054</v>
      </c>
      <c r="L1721" s="364" t="s">
        <v>397</v>
      </c>
      <c r="M1721" s="364" t="s">
        <v>324</v>
      </c>
      <c r="N1721" s="364" t="s">
        <v>353</v>
      </c>
      <c r="O1721" s="373" t="s">
        <v>315</v>
      </c>
      <c r="P1721" s="364">
        <v>3</v>
      </c>
      <c r="Q1721" s="364">
        <v>0</v>
      </c>
      <c r="R1721" s="369">
        <v>3</v>
      </c>
      <c r="S1721" s="364">
        <v>4</v>
      </c>
      <c r="T1721" s="8"/>
      <c r="U1721" s="374">
        <v>20</v>
      </c>
      <c r="V1721" s="370">
        <v>45234890</v>
      </c>
      <c r="W1721" s="373" t="s">
        <v>966</v>
      </c>
      <c r="X1721" s="375" t="s">
        <v>315</v>
      </c>
      <c r="Y1721" s="364"/>
      <c r="Z1721" s="364"/>
      <c r="AA1721" s="364"/>
      <c r="AB1721" s="364" t="s">
        <v>873</v>
      </c>
      <c r="AC1721" s="364"/>
      <c r="AD1721" s="369"/>
      <c r="AE1721" s="370"/>
      <c r="AF1721" s="370"/>
      <c r="AG1721" s="364" t="s">
        <v>559</v>
      </c>
      <c r="AH1721" s="364">
        <v>6</v>
      </c>
      <c r="AI1721" s="364">
        <v>7</v>
      </c>
      <c r="AJ1721" s="364">
        <v>40</v>
      </c>
      <c r="AK1721" s="364">
        <v>10</v>
      </c>
      <c r="AL1721" s="364">
        <v>10</v>
      </c>
      <c r="AM1721" s="22">
        <f t="shared" si="813"/>
        <v>3</v>
      </c>
      <c r="AN1721" s="104">
        <f t="shared" si="807"/>
        <v>0.31944444444444448</v>
      </c>
      <c r="AO1721" s="104">
        <f t="shared" si="808"/>
        <v>0.4236111111111111</v>
      </c>
      <c r="AP1721" s="22" t="str" cm="1">
        <f t="array" ref="AP1721">IF(W1721="","",IF(SUMPRODUCT((W1721=$W$7:$W$2042)*(AH1721=$AH$7:$AH$2042)*(AN1721=$AN$7:$AN$2042)*(AO1721=$AO$7:$AO$2042)*(ROW($W$7:$W$2042)&lt;&gt;ROW(W1721))*((R1721=0)*($R$7:$R$2042&gt;0)+(R1721&gt;0)*($R$7:$R$2042=0)))&gt;0,"SALONES UNIDOS",IF(SUMPRODUCT((W1721=$W$7:$W$2042)*(AH1721=$AH$7:$AH$2042)*((AN1721&lt;$AO$7:$AO$2042)*(AO1721&gt;$AN$7:$AN$2042))*(ROW($W$7:$W$2042)&lt;&gt;ROW(W1721)))&gt;0,"Cruzado","Sin cruce")))</f>
        <v>Sin cruce</v>
      </c>
      <c r="AQ1721" s="104">
        <f>AN1721</f>
        <v>0.31944444444444448</v>
      </c>
      <c r="AR1721" s="104">
        <f>AO1721</f>
        <v>0.4236111111111111</v>
      </c>
      <c r="AS1721" s="22"/>
      <c r="AT1721" s="22"/>
      <c r="AU1721" s="362" t="str" cm="1">
        <f t="array" ref="AU1721">IF(AB1721="","",IF(SUMPRODUCT((AB1721=$AB$1559:$AB$1936)*(AH1721=$AH$1559:$AH$1936)*(AQ1721=$AQ$1559:$AQ$1936)*(AR1721=$AR$1559:$AR$1936)*(ROW($AB$1559:$AB$1936)&lt;&gt;ROW(AB1721))*((R1721=0)*($R$1559:$R$1936&gt;0)+(R1721&gt;0)*($R$1559:$R$1936=0)))&gt;0,"SALONES UNIDOS",IF(SUMPRODUCT((AB1721=$AB$1559:$AB$1936)*(AH1721=$AH$1559:$AH$1936)*((AQ1721&lt;$AR$1559:$AR$1936)*(AR1721&gt;$AQ$1559:$AQ$1936))*(ROW($AB$1559:$AB$1936)&lt;&gt;ROW(AB1721)))&gt;0,"Cruzado","Sin cruce")))</f>
        <v>Sin cruce</v>
      </c>
      <c r="AV1721" s="362" t="str" cm="1">
        <f t="array" ref="AV1721">IF(AD1721="","",IF(SUMPRODUCT((AD1721=$AD$1559:$AD$1936)*(AH1721=$AH$1559:$AH$1936)*(AS1721=$AS$1559:$AS$1936)*(AT1721=$AT$1559:$AT$1936)*(ROW($AD$1559:$AD$1936)&lt;&gt;ROW(AD1721))*((R1721=0)*($R$1559:$R$1936&gt;0)+(R1721&gt;0)*($R$1559:$R$1936=0)))&gt;0,"SALONES UNIDOS",IF(SUMPRODUCT((AD1721=$AD$1559:$AD$1936)*(AH1721=$AH$1559:$AH$1936)*((AS1721&lt;$AT$1559:$AT$1936)*(AT1721&gt;$AS$1559:$AS$1936))*(ROW($AD$1559:$AD$1936)&lt;&gt;ROW(AD1721)))&gt;0,"Cruzado","Sin cruce")))</f>
        <v/>
      </c>
      <c r="AW1721" s="104" t="str">
        <f t="shared" si="814"/>
        <v>T13SUNAMPEA</v>
      </c>
      <c r="AX1721" s="104" t="str" cm="1">
        <f t="array" ref="AX1721">IF(AW1721="","",IF(SUMPRODUCT((AW1721=$AW$7:$AW$2042)*(AH1721=$AH$7:$AH$2042)*(AN1721=$AN$7:$AN$2042)*(AO1721=$AO$7:$AO$2042)*(ROW($AW$7:$AW$2042)&lt;&gt;ROW(AW1721))*((R1721=0)*($R$7:$R$2042&gt;0)+(R1721&gt;0)*($R$7:$R$2042=0)))&gt;0,"SALONES UNIDOS",IF(SUMPRODUCT((AW1721=$AW$7:$AW$2042)*(AH1721=$AH$7:$AH$2042)*((AN1721&lt;$AO$7:$AO$2042)*(AO1721&gt;$AN$7:$AN$2042))*(ROW($AW$7:$AW$2042)&lt;&gt;ROW(AW1721)))&gt;0,"Cruzado","Sin cruce")))</f>
        <v>Sin cruce</v>
      </c>
    </row>
    <row r="1722" spans="2:50" ht="19.8" hidden="1" customHeight="1" x14ac:dyDescent="0.25">
      <c r="B1722" s="494" t="s">
        <v>314</v>
      </c>
      <c r="C1722" s="364" t="s">
        <v>972</v>
      </c>
      <c r="D1722" s="369">
        <v>20261</v>
      </c>
      <c r="E1722" s="373" t="s">
        <v>302</v>
      </c>
      <c r="F1722" s="370" t="s">
        <v>291</v>
      </c>
      <c r="G1722" s="373" t="s">
        <v>297</v>
      </c>
      <c r="H1722" s="373">
        <v>3</v>
      </c>
      <c r="I1722" s="373" t="s">
        <v>278</v>
      </c>
      <c r="J1722" s="373" t="s">
        <v>278</v>
      </c>
      <c r="K1722" s="194" t="s">
        <v>1054</v>
      </c>
      <c r="L1722" s="364" t="s">
        <v>397</v>
      </c>
      <c r="M1722" s="364" t="s">
        <v>324</v>
      </c>
      <c r="N1722" s="364" t="s">
        <v>353</v>
      </c>
      <c r="O1722" s="373" t="s">
        <v>315</v>
      </c>
      <c r="P1722" s="364">
        <v>0</v>
      </c>
      <c r="Q1722" s="364">
        <v>2</v>
      </c>
      <c r="R1722" s="369">
        <v>2</v>
      </c>
      <c r="S1722" s="364">
        <v>4</v>
      </c>
      <c r="T1722" s="8"/>
      <c r="U1722" s="374">
        <v>20</v>
      </c>
      <c r="V1722" s="370">
        <v>45234890</v>
      </c>
      <c r="W1722" s="373" t="s">
        <v>966</v>
      </c>
      <c r="X1722" s="375" t="s">
        <v>315</v>
      </c>
      <c r="Y1722" s="364"/>
      <c r="Z1722" s="364"/>
      <c r="AA1722" s="364"/>
      <c r="AB1722" s="370"/>
      <c r="AC1722" s="364"/>
      <c r="AD1722" s="369" t="s">
        <v>967</v>
      </c>
      <c r="AE1722" s="370"/>
      <c r="AF1722" s="370"/>
      <c r="AG1722" s="364" t="s">
        <v>301</v>
      </c>
      <c r="AH1722" s="364">
        <v>6</v>
      </c>
      <c r="AI1722" s="364">
        <v>10</v>
      </c>
      <c r="AJ1722" s="364">
        <v>10</v>
      </c>
      <c r="AK1722" s="364">
        <v>11</v>
      </c>
      <c r="AL1722" s="364">
        <v>50</v>
      </c>
      <c r="AM1722" s="22">
        <f t="shared" si="813"/>
        <v>2</v>
      </c>
      <c r="AN1722" s="104">
        <f t="shared" si="807"/>
        <v>0.4236111111111111</v>
      </c>
      <c r="AO1722" s="104">
        <f t="shared" si="808"/>
        <v>0.49305555555555552</v>
      </c>
      <c r="AP1722" s="22" t="str" cm="1">
        <f t="array" ref="AP1722">IF(W1722="","",IF(SUMPRODUCT((W1722=$W$7:$W$2042)*(AH1722=$AH$7:$AH$2042)*(AN1722=$AN$7:$AN$2042)*(AO1722=$AO$7:$AO$2042)*(ROW($W$7:$W$2042)&lt;&gt;ROW(W1722))*((R1722=0)*($R$7:$R$2042&gt;0)+(R1722&gt;0)*($R$7:$R$2042=0)))&gt;0,"SALONES UNIDOS",IF(SUMPRODUCT((W1722=$W$7:$W$2042)*(AH1722=$AH$7:$AH$2042)*((AN1722&lt;$AO$7:$AO$2042)*(AO1722&gt;$AN$7:$AN$2042))*(ROW($W$7:$W$2042)&lt;&gt;ROW(W1722)))&gt;0,"Cruzado","Sin cruce")))</f>
        <v>Sin cruce</v>
      </c>
      <c r="AQ1722" s="22"/>
      <c r="AR1722" s="22"/>
      <c r="AS1722" s="104">
        <f>AN1722</f>
        <v>0.4236111111111111</v>
      </c>
      <c r="AT1722" s="104">
        <f>AO1722</f>
        <v>0.49305555555555552</v>
      </c>
      <c r="AU1722" s="362" t="str" cm="1">
        <f t="array" ref="AU1722">IF(AB1722="","",IF(SUMPRODUCT((AB1722=$AB$1559:$AB$1936)*(AH1722=$AH$1559:$AH$1936)*(AQ1722=$AQ$1559:$AQ$1936)*(AR1722=$AR$1559:$AR$1936)*(ROW($AB$1559:$AB$1936)&lt;&gt;ROW(AB1722))*((R1722=0)*($R$1559:$R$1936&gt;0)+(R1722&gt;0)*($R$1559:$R$1936=0)))&gt;0,"SALONES UNIDOS",IF(SUMPRODUCT((AB1722=$AB$1559:$AB$1936)*(AH1722=$AH$1559:$AH$1936)*((AQ1722&lt;$AR$1559:$AR$1936)*(AR1722&gt;$AQ$1559:$AQ$1936))*(ROW($AB$1559:$AB$1936)&lt;&gt;ROW(AB1722)))&gt;0,"Cruzado","Sin cruce")))</f>
        <v/>
      </c>
      <c r="AV1722" s="362" t="str" cm="1">
        <f t="array" ref="AV1722">IF(AD1722="","",IF(SUMPRODUCT((AD1722=$AD$1559:$AD$1936)*(AH1722=$AH$1559:$AH$1936)*(AS1722=$AS$1559:$AS$1936)*(AT1722=$AT$1559:$AT$1936)*(ROW($AD$1559:$AD$1936)&lt;&gt;ROW(AD1722))*((R1722=0)*($R$1559:$R$1936&gt;0)+(R1722&gt;0)*($R$1559:$R$1936=0)))&gt;0,"SALONES UNIDOS",IF(SUMPRODUCT((AD1722=$AD$1559:$AD$1936)*(AH1722=$AH$1559:$AH$1936)*((AS1722&lt;$AT$1559:$AT$1936)*(AT1722&gt;$AS$1559:$AS$1936))*(ROW($AD$1559:$AD$1936)&lt;&gt;ROW(AD1722)))&gt;0,"Cruzado","Sin cruce")))</f>
        <v>Sin cruce</v>
      </c>
      <c r="AW1722" s="104" t="str">
        <f t="shared" si="814"/>
        <v>T13SUNAMPEA</v>
      </c>
      <c r="AX1722" s="104" t="str" cm="1">
        <f t="array" ref="AX1722">IF(AW1722="","",IF(SUMPRODUCT((AW1722=$AW$7:$AW$2042)*(AH1722=$AH$7:$AH$2042)*(AN1722=$AN$7:$AN$2042)*(AO1722=$AO$7:$AO$2042)*(ROW($AW$7:$AW$2042)&lt;&gt;ROW(AW1722))*((R1722=0)*($R$7:$R$2042&gt;0)+(R1722&gt;0)*($R$7:$R$2042=0)))&gt;0,"SALONES UNIDOS",IF(SUMPRODUCT((AW1722=$AW$7:$AW$2042)*(AH1722=$AH$7:$AH$2042)*((AN1722&lt;$AO$7:$AO$2042)*(AO1722&gt;$AN$7:$AN$2042))*(ROW($AW$7:$AW$2042)&lt;&gt;ROW(AW1722)))&gt;0,"Cruzado","Sin cruce")))</f>
        <v>Sin cruce</v>
      </c>
    </row>
    <row r="1723" spans="2:50" ht="19.8" hidden="1" customHeight="1" x14ac:dyDescent="0.25">
      <c r="B1723" s="494" t="s">
        <v>314</v>
      </c>
      <c r="C1723" s="364" t="s">
        <v>972</v>
      </c>
      <c r="D1723" s="369">
        <v>20261</v>
      </c>
      <c r="E1723" s="373" t="s">
        <v>302</v>
      </c>
      <c r="F1723" s="370" t="s">
        <v>291</v>
      </c>
      <c r="G1723" s="373" t="s">
        <v>297</v>
      </c>
      <c r="H1723" s="373">
        <v>3</v>
      </c>
      <c r="I1723" s="373" t="s">
        <v>278</v>
      </c>
      <c r="J1723" s="373" t="s">
        <v>278</v>
      </c>
      <c r="K1723" s="194" t="s">
        <v>1055</v>
      </c>
      <c r="L1723" s="364" t="s">
        <v>352</v>
      </c>
      <c r="M1723" s="364" t="s">
        <v>324</v>
      </c>
      <c r="N1723" s="364" t="s">
        <v>353</v>
      </c>
      <c r="O1723" s="373" t="s">
        <v>315</v>
      </c>
      <c r="P1723" s="364">
        <v>2</v>
      </c>
      <c r="Q1723" s="364">
        <v>0</v>
      </c>
      <c r="R1723" s="369">
        <v>2</v>
      </c>
      <c r="S1723" s="364">
        <v>4</v>
      </c>
      <c r="T1723" s="8"/>
      <c r="U1723" s="374">
        <v>20</v>
      </c>
      <c r="V1723" s="370">
        <v>72940603</v>
      </c>
      <c r="W1723" s="373" t="s">
        <v>523</v>
      </c>
      <c r="X1723" s="364" t="s">
        <v>315</v>
      </c>
      <c r="Y1723" s="364"/>
      <c r="Z1723" s="364"/>
      <c r="AA1723" s="364"/>
      <c r="AB1723" s="364" t="s">
        <v>873</v>
      </c>
      <c r="AC1723" s="364"/>
      <c r="AD1723" s="369"/>
      <c r="AE1723" s="370"/>
      <c r="AF1723" s="370"/>
      <c r="AG1723" s="370" t="s">
        <v>559</v>
      </c>
      <c r="AH1723" s="364">
        <v>3</v>
      </c>
      <c r="AI1723" s="364">
        <v>14</v>
      </c>
      <c r="AJ1723" s="364">
        <v>20</v>
      </c>
      <c r="AK1723" s="364">
        <v>16</v>
      </c>
      <c r="AL1723" s="364">
        <v>0</v>
      </c>
      <c r="AM1723" s="22">
        <f t="shared" si="813"/>
        <v>2</v>
      </c>
      <c r="AN1723" s="104">
        <f t="shared" si="807"/>
        <v>0.59722222222222221</v>
      </c>
      <c r="AO1723" s="104">
        <f t="shared" si="808"/>
        <v>0.66666666666666663</v>
      </c>
      <c r="AP1723" s="22" t="str" cm="1">
        <f t="array" ref="AP1723">IF(W1723="","",IF(SUMPRODUCT((W1723=$W$7:$W$2042)*(AH1723=$AH$7:$AH$2042)*(AN1723=$AN$7:$AN$2042)*(AO1723=$AO$7:$AO$2042)*(ROW($W$7:$W$2042)&lt;&gt;ROW(W1723))*((R1723=0)*($R$7:$R$2042&gt;0)+(R1723&gt;0)*($R$7:$R$2042=0)))&gt;0,"SALONES UNIDOS",IF(SUMPRODUCT((W1723=$W$7:$W$2042)*(AH1723=$AH$7:$AH$2042)*((AN1723&lt;$AO$7:$AO$2042)*(AO1723&gt;$AN$7:$AN$2042))*(ROW($W$7:$W$2042)&lt;&gt;ROW(W1723)))&gt;0,"Cruzado","Sin cruce")))</f>
        <v>SALONES UNIDOS</v>
      </c>
      <c r="AQ1723" s="104">
        <f>AN1723</f>
        <v>0.59722222222222221</v>
      </c>
      <c r="AR1723" s="104">
        <f>AO1723</f>
        <v>0.66666666666666663</v>
      </c>
      <c r="AS1723" s="22"/>
      <c r="AT1723" s="22"/>
      <c r="AU1723" s="362" t="str" cm="1">
        <f t="array" ref="AU1723">IF(AB1723="","",IF(SUMPRODUCT((AB1723=$AB$1559:$AB$1936)*(AH1723=$AH$1559:$AH$1936)*(AQ1723=$AQ$1559:$AQ$1936)*(AR1723=$AR$1559:$AR$1936)*(ROW($AB$1559:$AB$1936)&lt;&gt;ROW(AB1723))*((R1723=0)*($R$1559:$R$1936&gt;0)+(R1723&gt;0)*($R$1559:$R$1936=0)))&gt;0,"SALONES UNIDOS",IF(SUMPRODUCT((AB1723=$AB$1559:$AB$1936)*(AH1723=$AH$1559:$AH$1936)*((AQ1723&lt;$AR$1559:$AR$1936)*(AR1723&gt;$AQ$1559:$AQ$1936))*(ROW($AB$1559:$AB$1936)&lt;&gt;ROW(AB1723)))&gt;0,"Cruzado","Sin cruce")))</f>
        <v>SALONES UNIDOS</v>
      </c>
      <c r="AV1723" s="362" t="str" cm="1">
        <f t="array" ref="AV1723">IF(AD1723="","",IF(SUMPRODUCT((AD1723=$AD$1559:$AD$1936)*(AH1723=$AH$1559:$AH$1936)*(AS1723=$AS$1559:$AS$1936)*(AT1723=$AT$1559:$AT$1936)*(ROW($AD$1559:$AD$1936)&lt;&gt;ROW(AD1723))*((R1723=0)*($R$1559:$R$1936&gt;0)+(R1723&gt;0)*($R$1559:$R$1936=0)))&gt;0,"SALONES UNIDOS",IF(SUMPRODUCT((AD1723=$AD$1559:$AD$1936)*(AH1723=$AH$1559:$AH$1936)*((AS1723&lt;$AT$1559:$AT$1936)*(AT1723&gt;$AS$1559:$AS$1936))*(ROW($AD$1559:$AD$1936)&lt;&gt;ROW(AD1723)))&gt;0,"Cruzado","Sin cruce")))</f>
        <v/>
      </c>
      <c r="AW1723" s="104" t="str">
        <f t="shared" si="814"/>
        <v>T13SUNAMPEA</v>
      </c>
      <c r="AX1723" s="104" t="str" cm="1">
        <f t="array" ref="AX1723">IF(AW1723="","",IF(SUMPRODUCT((AW1723=$AW$7:$AW$2042)*(AH1723=$AH$7:$AH$2042)*(AN1723=$AN$7:$AN$2042)*(AO1723=$AO$7:$AO$2042)*(ROW($AW$7:$AW$2042)&lt;&gt;ROW(AW1723))*((R1723=0)*($R$7:$R$2042&gt;0)+(R1723&gt;0)*($R$7:$R$2042=0)))&gt;0,"SALONES UNIDOS",IF(SUMPRODUCT((AW1723=$AW$7:$AW$2042)*(AH1723=$AH$7:$AH$2042)*((AN1723&lt;$AO$7:$AO$2042)*(AO1723&gt;$AN$7:$AN$2042))*(ROW($AW$7:$AW$2042)&lt;&gt;ROW(AW1723)))&gt;0,"Cruzado","Sin cruce")))</f>
        <v>Sin cruce</v>
      </c>
    </row>
    <row r="1724" spans="2:50" ht="19.8" hidden="1" customHeight="1" x14ac:dyDescent="0.25">
      <c r="B1724" s="494" t="s">
        <v>314</v>
      </c>
      <c r="C1724" s="364" t="s">
        <v>972</v>
      </c>
      <c r="D1724" s="369">
        <v>20261</v>
      </c>
      <c r="E1724" s="373" t="s">
        <v>302</v>
      </c>
      <c r="F1724" s="370" t="s">
        <v>291</v>
      </c>
      <c r="G1724" s="373" t="s">
        <v>297</v>
      </c>
      <c r="H1724" s="373">
        <v>3</v>
      </c>
      <c r="I1724" s="373" t="s">
        <v>278</v>
      </c>
      <c r="J1724" s="373" t="s">
        <v>278</v>
      </c>
      <c r="K1724" s="194" t="s">
        <v>1055</v>
      </c>
      <c r="L1724" s="364" t="s">
        <v>352</v>
      </c>
      <c r="M1724" s="364" t="s">
        <v>324</v>
      </c>
      <c r="N1724" s="364" t="s">
        <v>353</v>
      </c>
      <c r="O1724" s="373" t="s">
        <v>315</v>
      </c>
      <c r="P1724" s="364">
        <v>0</v>
      </c>
      <c r="Q1724" s="364">
        <v>4</v>
      </c>
      <c r="R1724" s="369">
        <v>4</v>
      </c>
      <c r="S1724" s="364">
        <v>4</v>
      </c>
      <c r="T1724" s="8"/>
      <c r="U1724" s="374">
        <v>20</v>
      </c>
      <c r="V1724" s="370">
        <v>72940603</v>
      </c>
      <c r="W1724" s="373" t="s">
        <v>523</v>
      </c>
      <c r="X1724" s="364" t="s">
        <v>315</v>
      </c>
      <c r="Y1724" s="364"/>
      <c r="Z1724" s="364"/>
      <c r="AA1724" s="364"/>
      <c r="AB1724" s="370"/>
      <c r="AC1724" s="364"/>
      <c r="AD1724" s="364" t="s">
        <v>881</v>
      </c>
      <c r="AE1724" s="370"/>
      <c r="AF1724" s="370"/>
      <c r="AG1724" s="370" t="s">
        <v>301</v>
      </c>
      <c r="AH1724" s="364">
        <v>3</v>
      </c>
      <c r="AI1724" s="364">
        <v>16</v>
      </c>
      <c r="AJ1724" s="364">
        <v>0</v>
      </c>
      <c r="AK1724" s="364">
        <v>19</v>
      </c>
      <c r="AL1724" s="364">
        <v>20</v>
      </c>
      <c r="AM1724" s="22">
        <f t="shared" si="813"/>
        <v>4</v>
      </c>
      <c r="AN1724" s="104">
        <f t="shared" si="807"/>
        <v>0.66666666666666663</v>
      </c>
      <c r="AO1724" s="104">
        <f t="shared" si="808"/>
        <v>0.80555555555555547</v>
      </c>
      <c r="AP1724" s="22" t="str" cm="1">
        <f t="array" ref="AP1724">IF(W1724="","",IF(SUMPRODUCT((W1724=$W$7:$W$2042)*(AH1724=$AH$7:$AH$2042)*(AN1724=$AN$7:$AN$2042)*(AO1724=$AO$7:$AO$2042)*(ROW($W$7:$W$2042)&lt;&gt;ROW(W1724))*((R1724=0)*($R$7:$R$2042&gt;0)+(R1724&gt;0)*($R$7:$R$2042=0)))&gt;0,"SALONES UNIDOS",IF(SUMPRODUCT((W1724=$W$7:$W$2042)*(AH1724=$AH$7:$AH$2042)*((AN1724&lt;$AO$7:$AO$2042)*(AO1724&gt;$AN$7:$AN$2042))*(ROW($W$7:$W$2042)&lt;&gt;ROW(W1724)))&gt;0,"Cruzado","Sin cruce")))</f>
        <v>SALONES UNIDOS</v>
      </c>
      <c r="AQ1724" s="22"/>
      <c r="AR1724" s="22"/>
      <c r="AS1724" s="104">
        <f>AN1724</f>
        <v>0.66666666666666663</v>
      </c>
      <c r="AT1724" s="104">
        <f>AO1724</f>
        <v>0.80555555555555547</v>
      </c>
      <c r="AU1724" s="362" t="str" cm="1">
        <f t="array" ref="AU1724">IF(AB1724="","",IF(SUMPRODUCT((AB1724=$AB$1559:$AB$1936)*(AH1724=$AH$1559:$AH$1936)*(AQ1724=$AQ$1559:$AQ$1936)*(AR1724=$AR$1559:$AR$1936)*(ROW($AB$1559:$AB$1936)&lt;&gt;ROW(AB1724))*((R1724=0)*($R$1559:$R$1936&gt;0)+(R1724&gt;0)*($R$1559:$R$1936=0)))&gt;0,"SALONES UNIDOS",IF(SUMPRODUCT((AB1724=$AB$1559:$AB$1936)*(AH1724=$AH$1559:$AH$1936)*((AQ1724&lt;$AR$1559:$AR$1936)*(AR1724&gt;$AQ$1559:$AQ$1936))*(ROW($AB$1559:$AB$1936)&lt;&gt;ROW(AB1724)))&gt;0,"Cruzado","Sin cruce")))</f>
        <v/>
      </c>
      <c r="AV1724" s="362" t="str" cm="1">
        <f t="array" ref="AV1724">IF(AD1724="","",IF(SUMPRODUCT((AD1724=$AD$1559:$AD$1936)*(AH1724=$AH$1559:$AH$1936)*(AS1724=$AS$1559:$AS$1936)*(AT1724=$AT$1559:$AT$1936)*(ROW($AD$1559:$AD$1936)&lt;&gt;ROW(AD1724))*((R1724=0)*($R$1559:$R$1936&gt;0)+(R1724&gt;0)*($R$1559:$R$1936=0)))&gt;0,"SALONES UNIDOS",IF(SUMPRODUCT((AD1724=$AD$1559:$AD$1936)*(AH1724=$AH$1559:$AH$1936)*((AS1724&lt;$AT$1559:$AT$1936)*(AT1724&gt;$AS$1559:$AS$1936))*(ROW($AD$1559:$AD$1936)&lt;&gt;ROW(AD1724)))&gt;0,"Cruzado","Sin cruce")))</f>
        <v>SALONES UNIDOS</v>
      </c>
      <c r="AW1724" s="104" t="str">
        <f t="shared" si="814"/>
        <v>T13SUNAMPEA</v>
      </c>
      <c r="AX1724" s="104" t="str" cm="1">
        <f t="array" ref="AX1724">IF(AW1724="","",IF(SUMPRODUCT((AW1724=$AW$7:$AW$2042)*(AH1724=$AH$7:$AH$2042)*(AN1724=$AN$7:$AN$2042)*(AO1724=$AO$7:$AO$2042)*(ROW($AW$7:$AW$2042)&lt;&gt;ROW(AW1724))*((R1724=0)*($R$7:$R$2042&gt;0)+(R1724&gt;0)*($R$7:$R$2042=0)))&gt;0,"SALONES UNIDOS",IF(SUMPRODUCT((AW1724=$AW$7:$AW$2042)*(AH1724=$AH$7:$AH$2042)*((AN1724&lt;$AO$7:$AO$2042)*(AO1724&gt;$AN$7:$AN$2042))*(ROW($AW$7:$AW$2042)&lt;&gt;ROW(AW1724)))&gt;0,"Cruzado","Sin cruce")))</f>
        <v>Sin cruce</v>
      </c>
    </row>
    <row r="1725" spans="2:50" ht="19.8" hidden="1" customHeight="1" x14ac:dyDescent="0.25">
      <c r="B1725" s="494" t="s">
        <v>314</v>
      </c>
      <c r="C1725" s="364" t="s">
        <v>972</v>
      </c>
      <c r="D1725" s="369">
        <v>20261</v>
      </c>
      <c r="E1725" s="373" t="s">
        <v>302</v>
      </c>
      <c r="F1725" s="370" t="s">
        <v>291</v>
      </c>
      <c r="G1725" s="373" t="s">
        <v>297</v>
      </c>
      <c r="H1725" s="373">
        <v>3</v>
      </c>
      <c r="I1725" s="373" t="s">
        <v>278</v>
      </c>
      <c r="J1725" s="373" t="s">
        <v>278</v>
      </c>
      <c r="K1725" s="194" t="s">
        <v>1056</v>
      </c>
      <c r="L1725" s="364" t="s">
        <v>396</v>
      </c>
      <c r="M1725" s="364" t="s">
        <v>324</v>
      </c>
      <c r="N1725" s="364" t="s">
        <v>353</v>
      </c>
      <c r="O1725" s="373" t="s">
        <v>315</v>
      </c>
      <c r="P1725" s="364">
        <v>2</v>
      </c>
      <c r="Q1725" s="364">
        <v>0</v>
      </c>
      <c r="R1725" s="369">
        <v>2</v>
      </c>
      <c r="S1725" s="364">
        <v>3</v>
      </c>
      <c r="T1725" s="8"/>
      <c r="U1725" s="374">
        <v>20</v>
      </c>
      <c r="V1725" s="370">
        <v>43214430</v>
      </c>
      <c r="W1725" s="373" t="s">
        <v>236</v>
      </c>
      <c r="X1725" s="375" t="s">
        <v>315</v>
      </c>
      <c r="Y1725" s="364"/>
      <c r="Z1725" s="364"/>
      <c r="AA1725" s="364"/>
      <c r="AB1725" s="364" t="s">
        <v>876</v>
      </c>
      <c r="AC1725" s="364"/>
      <c r="AD1725" s="369"/>
      <c r="AE1725" s="370"/>
      <c r="AF1725" s="370"/>
      <c r="AG1725" s="364" t="s">
        <v>559</v>
      </c>
      <c r="AH1725" s="364">
        <v>2</v>
      </c>
      <c r="AI1725" s="364">
        <v>11</v>
      </c>
      <c r="AJ1725" s="364">
        <v>0</v>
      </c>
      <c r="AK1725" s="364">
        <v>12</v>
      </c>
      <c r="AL1725" s="364">
        <v>40</v>
      </c>
      <c r="AM1725" s="22">
        <f t="shared" si="813"/>
        <v>2</v>
      </c>
      <c r="AN1725" s="104">
        <f t="shared" ref="AN1725:AN1756" si="834">AI1725/24+AJ1725/1440</f>
        <v>0.45833333333333331</v>
      </c>
      <c r="AO1725" s="104">
        <f t="shared" ref="AO1725:AO1756" si="835">AK1725/24+AL1725/1440</f>
        <v>0.52777777777777779</v>
      </c>
      <c r="AP1725" s="22" t="str" cm="1">
        <f t="array" ref="AP1725">IF(W1725="","",IF(SUMPRODUCT((W1725=$W$7:$W$2042)*(AH1725=$AH$7:$AH$2042)*(AN1725=$AN$7:$AN$2042)*(AO1725=$AO$7:$AO$2042)*(ROW($W$7:$W$2042)&lt;&gt;ROW(W1725))*((R1725=0)*($R$7:$R$2042&gt;0)+(R1725&gt;0)*($R$7:$R$2042=0)))&gt;0,"SALONES UNIDOS",IF(SUMPRODUCT((W1725=$W$7:$W$2042)*(AH1725=$AH$7:$AH$2042)*((AN1725&lt;$AO$7:$AO$2042)*(AO1725&gt;$AN$7:$AN$2042))*(ROW($W$7:$W$2042)&lt;&gt;ROW(W1725)))&gt;0,"Cruzado","Sin cruce")))</f>
        <v>SALONES UNIDOS</v>
      </c>
      <c r="AQ1725" s="104">
        <f>AN1725</f>
        <v>0.45833333333333331</v>
      </c>
      <c r="AR1725" s="104">
        <f>AO1725</f>
        <v>0.52777777777777779</v>
      </c>
      <c r="AS1725" s="22"/>
      <c r="AT1725" s="22"/>
      <c r="AU1725" s="362" t="str" cm="1">
        <f t="array" ref="AU1725">IF(AB1725="","",IF(SUMPRODUCT((AB1725=$AB$1559:$AB$1936)*(AH1725=$AH$1559:$AH$1936)*(AQ1725=$AQ$1559:$AQ$1936)*(AR1725=$AR$1559:$AR$1936)*(ROW($AB$1559:$AB$1936)&lt;&gt;ROW(AB1725))*((R1725=0)*($R$1559:$R$1936&gt;0)+(R1725&gt;0)*($R$1559:$R$1936=0)))&gt;0,"SALONES UNIDOS",IF(SUMPRODUCT((AB1725=$AB$1559:$AB$1936)*(AH1725=$AH$1559:$AH$1936)*((AQ1725&lt;$AR$1559:$AR$1936)*(AR1725&gt;$AQ$1559:$AQ$1936))*(ROW($AB$1559:$AB$1936)&lt;&gt;ROW(AB1725)))&gt;0,"Cruzado","Sin cruce")))</f>
        <v>SALONES UNIDOS</v>
      </c>
      <c r="AV1725" s="362" t="str" cm="1">
        <f t="array" ref="AV1725">IF(AD1725="","",IF(SUMPRODUCT((AD1725=$AD$1559:$AD$1936)*(AH1725=$AH$1559:$AH$1936)*(AS1725=$AS$1559:$AS$1936)*(AT1725=$AT$1559:$AT$1936)*(ROW($AD$1559:$AD$1936)&lt;&gt;ROW(AD1725))*((R1725=0)*($R$1559:$R$1936&gt;0)+(R1725&gt;0)*($R$1559:$R$1936=0)))&gt;0,"SALONES UNIDOS",IF(SUMPRODUCT((AD1725=$AD$1559:$AD$1936)*(AH1725=$AH$1559:$AH$1936)*((AS1725&lt;$AT$1559:$AT$1936)*(AT1725&gt;$AS$1559:$AS$1936))*(ROW($AD$1559:$AD$1936)&lt;&gt;ROW(AD1725)))&gt;0,"Cruzado","Sin cruce")))</f>
        <v/>
      </c>
      <c r="AW1725" s="104" t="str">
        <f t="shared" si="814"/>
        <v>T13SUNAMPEA</v>
      </c>
      <c r="AX1725" s="104" t="str" cm="1">
        <f t="array" ref="AX1725">IF(AW1725="","",IF(SUMPRODUCT((AW1725=$AW$7:$AW$2042)*(AH1725=$AH$7:$AH$2042)*(AN1725=$AN$7:$AN$2042)*(AO1725=$AO$7:$AO$2042)*(ROW($AW$7:$AW$2042)&lt;&gt;ROW(AW1725))*((R1725=0)*($R$7:$R$2042&gt;0)+(R1725&gt;0)*($R$7:$R$2042=0)))&gt;0,"SALONES UNIDOS",IF(SUMPRODUCT((AW1725=$AW$7:$AW$2042)*(AH1725=$AH$7:$AH$2042)*((AN1725&lt;$AO$7:$AO$2042)*(AO1725&gt;$AN$7:$AN$2042))*(ROW($AW$7:$AW$2042)&lt;&gt;ROW(AW1725)))&gt;0,"Cruzado","Sin cruce")))</f>
        <v>Sin cruce</v>
      </c>
    </row>
    <row r="1726" spans="2:50" ht="19.8" hidden="1" customHeight="1" x14ac:dyDescent="0.25">
      <c r="B1726" s="494" t="s">
        <v>314</v>
      </c>
      <c r="C1726" s="364" t="s">
        <v>972</v>
      </c>
      <c r="D1726" s="369">
        <v>20261</v>
      </c>
      <c r="E1726" s="373" t="s">
        <v>302</v>
      </c>
      <c r="F1726" s="370" t="s">
        <v>291</v>
      </c>
      <c r="G1726" s="373" t="s">
        <v>297</v>
      </c>
      <c r="H1726" s="373">
        <v>3</v>
      </c>
      <c r="I1726" s="373" t="s">
        <v>278</v>
      </c>
      <c r="J1726" s="373" t="s">
        <v>278</v>
      </c>
      <c r="K1726" s="194" t="s">
        <v>1056</v>
      </c>
      <c r="L1726" s="364" t="s">
        <v>396</v>
      </c>
      <c r="M1726" s="364" t="s">
        <v>324</v>
      </c>
      <c r="N1726" s="364" t="s">
        <v>353</v>
      </c>
      <c r="O1726" s="373" t="s">
        <v>315</v>
      </c>
      <c r="P1726" s="364">
        <v>0</v>
      </c>
      <c r="Q1726" s="364">
        <v>2</v>
      </c>
      <c r="R1726" s="369">
        <v>2</v>
      </c>
      <c r="S1726" s="364">
        <v>3</v>
      </c>
      <c r="T1726" s="8"/>
      <c r="U1726" s="374">
        <v>20</v>
      </c>
      <c r="V1726" s="370">
        <v>43214430</v>
      </c>
      <c r="W1726" s="373" t="s">
        <v>236</v>
      </c>
      <c r="X1726" s="375" t="s">
        <v>315</v>
      </c>
      <c r="Y1726" s="364"/>
      <c r="Z1726" s="364"/>
      <c r="AA1726" s="364"/>
      <c r="AB1726" s="370"/>
      <c r="AC1726" s="364"/>
      <c r="AD1726" s="369" t="s">
        <v>882</v>
      </c>
      <c r="AE1726" s="370"/>
      <c r="AF1726" s="370"/>
      <c r="AG1726" s="364" t="s">
        <v>301</v>
      </c>
      <c r="AH1726" s="364">
        <v>2</v>
      </c>
      <c r="AI1726" s="364">
        <v>12</v>
      </c>
      <c r="AJ1726" s="364">
        <v>40</v>
      </c>
      <c r="AK1726" s="364">
        <v>14</v>
      </c>
      <c r="AL1726" s="364">
        <v>20</v>
      </c>
      <c r="AM1726" s="22">
        <f t="shared" si="813"/>
        <v>2</v>
      </c>
      <c r="AN1726" s="104">
        <f t="shared" si="834"/>
        <v>0.52777777777777779</v>
      </c>
      <c r="AO1726" s="104">
        <f t="shared" si="835"/>
        <v>0.59722222222222221</v>
      </c>
      <c r="AP1726" s="22" t="str" cm="1">
        <f t="array" ref="AP1726">IF(W1726="","",IF(SUMPRODUCT((W1726=$W$7:$W$2042)*(AH1726=$AH$7:$AH$2042)*(AN1726=$AN$7:$AN$2042)*(AO1726=$AO$7:$AO$2042)*(ROW($W$7:$W$2042)&lt;&gt;ROW(W1726))*((R1726=0)*($R$7:$R$2042&gt;0)+(R1726&gt;0)*($R$7:$R$2042=0)))&gt;0,"SALONES UNIDOS",IF(SUMPRODUCT((W1726=$W$7:$W$2042)*(AH1726=$AH$7:$AH$2042)*((AN1726&lt;$AO$7:$AO$2042)*(AO1726&gt;$AN$7:$AN$2042))*(ROW($W$7:$W$2042)&lt;&gt;ROW(W1726)))&gt;0,"Cruzado","Sin cruce")))</f>
        <v>SALONES UNIDOS</v>
      </c>
      <c r="AQ1726" s="22"/>
      <c r="AR1726" s="22"/>
      <c r="AS1726" s="104">
        <f t="shared" ref="AS1726:AS1727" si="836">AN1726</f>
        <v>0.52777777777777779</v>
      </c>
      <c r="AT1726" s="104">
        <f t="shared" ref="AT1726:AT1727" si="837">AO1726</f>
        <v>0.59722222222222221</v>
      </c>
      <c r="AU1726" s="362" t="str" cm="1">
        <f t="array" ref="AU1726">IF(AB1726="","",IF(SUMPRODUCT((AB1726=$AB$1559:$AB$1936)*(AH1726=$AH$1559:$AH$1936)*(AQ1726=$AQ$1559:$AQ$1936)*(AR1726=$AR$1559:$AR$1936)*(ROW($AB$1559:$AB$1936)&lt;&gt;ROW(AB1726))*((R1726=0)*($R$1559:$R$1936&gt;0)+(R1726&gt;0)*($R$1559:$R$1936=0)))&gt;0,"SALONES UNIDOS",IF(SUMPRODUCT((AB1726=$AB$1559:$AB$1936)*(AH1726=$AH$1559:$AH$1936)*((AQ1726&lt;$AR$1559:$AR$1936)*(AR1726&gt;$AQ$1559:$AQ$1936))*(ROW($AB$1559:$AB$1936)&lt;&gt;ROW(AB1726)))&gt;0,"Cruzado","Sin cruce")))</f>
        <v/>
      </c>
      <c r="AV1726" s="362" t="str" cm="1">
        <f t="array" ref="AV1726">IF(AD1726="","",IF(SUMPRODUCT((AD1726=$AD$1559:$AD$1936)*(AH1726=$AH$1559:$AH$1936)*(AS1726=$AS$1559:$AS$1936)*(AT1726=$AT$1559:$AT$1936)*(ROW($AD$1559:$AD$1936)&lt;&gt;ROW(AD1726))*((R1726=0)*($R$1559:$R$1936&gt;0)+(R1726&gt;0)*($R$1559:$R$1936=0)))&gt;0,"SALONES UNIDOS",IF(SUMPRODUCT((AD1726=$AD$1559:$AD$1936)*(AH1726=$AH$1559:$AH$1936)*((AS1726&lt;$AT$1559:$AT$1936)*(AT1726&gt;$AS$1559:$AS$1936))*(ROW($AD$1559:$AD$1936)&lt;&gt;ROW(AD1726)))&gt;0,"Cruzado","Sin cruce")))</f>
        <v>SALONES UNIDOS</v>
      </c>
      <c r="AW1726" s="104" t="str">
        <f t="shared" si="814"/>
        <v>T13SUNAMPEA</v>
      </c>
      <c r="AX1726" s="104" t="str" cm="1">
        <f t="array" ref="AX1726">IF(AW1726="","",IF(SUMPRODUCT((AW1726=$AW$7:$AW$2042)*(AH1726=$AH$7:$AH$2042)*(AN1726=$AN$7:$AN$2042)*(AO1726=$AO$7:$AO$2042)*(ROW($AW$7:$AW$2042)&lt;&gt;ROW(AW1726))*((R1726=0)*($R$7:$R$2042&gt;0)+(R1726&gt;0)*($R$7:$R$2042=0)))&gt;0,"SALONES UNIDOS",IF(SUMPRODUCT((AW1726=$AW$7:$AW$2042)*(AH1726=$AH$7:$AH$2042)*((AN1726&lt;$AO$7:$AO$2042)*(AO1726&gt;$AN$7:$AN$2042))*(ROW($AW$7:$AW$2042)&lt;&gt;ROW(AW1726)))&gt;0,"Cruzado","Sin cruce")))</f>
        <v>Sin cruce</v>
      </c>
    </row>
    <row r="1727" spans="2:50" ht="19.8" hidden="1" customHeight="1" x14ac:dyDescent="0.25">
      <c r="B1727" s="494" t="s">
        <v>314</v>
      </c>
      <c r="C1727" s="364" t="s">
        <v>972</v>
      </c>
      <c r="D1727" s="369">
        <v>20261</v>
      </c>
      <c r="E1727" s="373" t="s">
        <v>302</v>
      </c>
      <c r="F1727" s="370" t="s">
        <v>291</v>
      </c>
      <c r="G1727" s="373" t="s">
        <v>297</v>
      </c>
      <c r="H1727" s="373">
        <v>3</v>
      </c>
      <c r="I1727" s="373" t="s">
        <v>278</v>
      </c>
      <c r="J1727" s="373" t="s">
        <v>278</v>
      </c>
      <c r="K1727" s="194" t="s">
        <v>1057</v>
      </c>
      <c r="L1727" s="364" t="s">
        <v>833</v>
      </c>
      <c r="M1727" s="364" t="s">
        <v>324</v>
      </c>
      <c r="N1727" s="364" t="s">
        <v>353</v>
      </c>
      <c r="O1727" s="373" t="s">
        <v>315</v>
      </c>
      <c r="P1727" s="364">
        <v>0</v>
      </c>
      <c r="Q1727" s="364">
        <v>4</v>
      </c>
      <c r="R1727" s="369">
        <v>4</v>
      </c>
      <c r="S1727" s="364">
        <v>4</v>
      </c>
      <c r="T1727" s="8"/>
      <c r="U1727" s="374">
        <v>20</v>
      </c>
      <c r="V1727" s="370">
        <v>10526690</v>
      </c>
      <c r="W1727" s="373" t="s">
        <v>211</v>
      </c>
      <c r="X1727" s="364" t="s">
        <v>315</v>
      </c>
      <c r="Y1727" s="364" t="s">
        <v>683</v>
      </c>
      <c r="Z1727" s="364"/>
      <c r="AA1727" s="364"/>
      <c r="AB1727" s="370"/>
      <c r="AC1727" s="364"/>
      <c r="AD1727" s="364" t="s">
        <v>846</v>
      </c>
      <c r="AE1727" s="370"/>
      <c r="AF1727" s="370"/>
      <c r="AG1727" s="370" t="s">
        <v>301</v>
      </c>
      <c r="AH1727" s="364">
        <v>4</v>
      </c>
      <c r="AI1727" s="437">
        <v>11</v>
      </c>
      <c r="AJ1727" s="437">
        <v>50</v>
      </c>
      <c r="AK1727" s="437">
        <v>15</v>
      </c>
      <c r="AL1727" s="437">
        <v>10</v>
      </c>
      <c r="AM1727" s="22">
        <f t="shared" si="813"/>
        <v>4</v>
      </c>
      <c r="AN1727" s="104">
        <f t="shared" si="834"/>
        <v>0.49305555555555552</v>
      </c>
      <c r="AO1727" s="104">
        <f t="shared" si="835"/>
        <v>0.63194444444444442</v>
      </c>
      <c r="AP1727" s="22" t="str" cm="1">
        <f t="array" ref="AP1727">IF(W1727="","",IF(SUMPRODUCT((W1727=$W$7:$W$2042)*(AH1727=$AH$7:$AH$2042)*(AN1727=$AN$7:$AN$2042)*(AO1727=$AO$7:$AO$2042)*(ROW($W$7:$W$2042)&lt;&gt;ROW(W1727))*((R1727=0)*($R$7:$R$2042&gt;0)+(R1727&gt;0)*($R$7:$R$2042=0)))&gt;0,"SALONES UNIDOS",IF(SUMPRODUCT((W1727=$W$7:$W$2042)*(AH1727=$AH$7:$AH$2042)*((AN1727&lt;$AO$7:$AO$2042)*(AO1727&gt;$AN$7:$AN$2042))*(ROW($W$7:$W$2042)&lt;&gt;ROW(W1727)))&gt;0,"Cruzado","Sin cruce")))</f>
        <v>Sin cruce</v>
      </c>
      <c r="AQ1727" s="22"/>
      <c r="AR1727" s="22"/>
      <c r="AS1727" s="104">
        <f t="shared" si="836"/>
        <v>0.49305555555555552</v>
      </c>
      <c r="AT1727" s="104">
        <f t="shared" si="837"/>
        <v>0.63194444444444442</v>
      </c>
      <c r="AU1727" s="362" t="str" cm="1">
        <f t="array" ref="AU1727">IF(AB1727="","",IF(SUMPRODUCT((AB1727=$AB$1559:$AB$1936)*(AH1727=$AH$1559:$AH$1936)*(AQ1727=$AQ$1559:$AQ$1936)*(AR1727=$AR$1559:$AR$1936)*(ROW($AB$1559:$AB$1936)&lt;&gt;ROW(AB1727))*((R1727=0)*($R$1559:$R$1936&gt;0)+(R1727&gt;0)*($R$1559:$R$1936=0)))&gt;0,"SALONES UNIDOS",IF(SUMPRODUCT((AB1727=$AB$1559:$AB$1936)*(AH1727=$AH$1559:$AH$1936)*((AQ1727&lt;$AR$1559:$AR$1936)*(AR1727&gt;$AQ$1559:$AQ$1936))*(ROW($AB$1559:$AB$1936)&lt;&gt;ROW(AB1727)))&gt;0,"Cruzado","Sin cruce")))</f>
        <v/>
      </c>
      <c r="AV1727" s="362" t="str" cm="1">
        <f t="array" ref="AV1727">IF(AD1727="","",IF(SUMPRODUCT((AD1727=$AD$1559:$AD$1936)*(AH1727=$AH$1559:$AH$1936)*(AS1727=$AS$1559:$AS$1936)*(AT1727=$AT$1559:$AT$1936)*(ROW($AD$1559:$AD$1936)&lt;&gt;ROW(AD1727))*((R1727=0)*($R$1559:$R$1936&gt;0)+(R1727&gt;0)*($R$1559:$R$1936=0)))&gt;0,"SALONES UNIDOS",IF(SUMPRODUCT((AD1727=$AD$1559:$AD$1936)*(AH1727=$AH$1559:$AH$1936)*((AS1727&lt;$AT$1559:$AT$1936)*(AT1727&gt;$AS$1559:$AS$1936))*(ROW($AD$1559:$AD$1936)&lt;&gt;ROW(AD1727)))&gt;0,"Cruzado","Sin cruce")))</f>
        <v>Sin cruce</v>
      </c>
      <c r="AW1727" s="104" t="str">
        <f t="shared" si="814"/>
        <v>T13SUNAMPEA</v>
      </c>
      <c r="AX1727" s="104" t="str" cm="1">
        <f t="array" ref="AX1727">IF(AW1727="","",IF(SUMPRODUCT((AW1727=$AW$7:$AW$2042)*(AH1727=$AH$7:$AH$2042)*(AN1727=$AN$7:$AN$2042)*(AO1727=$AO$7:$AO$2042)*(ROW($AW$7:$AW$2042)&lt;&gt;ROW(AW1727))*((R1727=0)*($R$7:$R$2042&gt;0)+(R1727&gt;0)*($R$7:$R$2042=0)))&gt;0,"SALONES UNIDOS",IF(SUMPRODUCT((AW1727=$AW$7:$AW$2042)*(AH1727=$AH$7:$AH$2042)*((AN1727&lt;$AO$7:$AO$2042)*(AO1727&gt;$AN$7:$AN$2042))*(ROW($AW$7:$AW$2042)&lt;&gt;ROW(AW1727)))&gt;0,"Cruzado","Sin cruce")))</f>
        <v>Sin cruce</v>
      </c>
    </row>
    <row r="1728" spans="2:50" ht="19.8" hidden="1" customHeight="1" x14ac:dyDescent="0.25">
      <c r="B1728" s="494" t="s">
        <v>314</v>
      </c>
      <c r="C1728" s="364" t="s">
        <v>972</v>
      </c>
      <c r="D1728" s="369">
        <v>20261</v>
      </c>
      <c r="E1728" s="373" t="s">
        <v>302</v>
      </c>
      <c r="F1728" s="370" t="s">
        <v>291</v>
      </c>
      <c r="G1728" s="373" t="s">
        <v>297</v>
      </c>
      <c r="H1728" s="373">
        <v>3</v>
      </c>
      <c r="I1728" s="373" t="s">
        <v>278</v>
      </c>
      <c r="J1728" s="373" t="s">
        <v>278</v>
      </c>
      <c r="K1728" s="194" t="s">
        <v>1057</v>
      </c>
      <c r="L1728" s="364" t="s">
        <v>833</v>
      </c>
      <c r="M1728" s="364" t="s">
        <v>324</v>
      </c>
      <c r="N1728" s="364" t="s">
        <v>353</v>
      </c>
      <c r="O1728" s="373" t="s">
        <v>315</v>
      </c>
      <c r="P1728" s="364">
        <v>2</v>
      </c>
      <c r="Q1728" s="364">
        <v>0</v>
      </c>
      <c r="R1728" s="369">
        <v>2</v>
      </c>
      <c r="S1728" s="364">
        <v>4</v>
      </c>
      <c r="T1728" s="8"/>
      <c r="U1728" s="374">
        <v>20</v>
      </c>
      <c r="V1728" s="370">
        <v>10526690</v>
      </c>
      <c r="W1728" s="373" t="s">
        <v>211</v>
      </c>
      <c r="X1728" s="364" t="s">
        <v>315</v>
      </c>
      <c r="Y1728" s="364" t="s">
        <v>683</v>
      </c>
      <c r="Z1728" s="364"/>
      <c r="AA1728" s="364"/>
      <c r="AB1728" s="364" t="s">
        <v>876</v>
      </c>
      <c r="AC1728" s="364"/>
      <c r="AD1728" s="369"/>
      <c r="AE1728" s="370"/>
      <c r="AF1728" s="370"/>
      <c r="AG1728" s="370" t="s">
        <v>559</v>
      </c>
      <c r="AH1728" s="364">
        <v>4</v>
      </c>
      <c r="AI1728" s="437">
        <v>15</v>
      </c>
      <c r="AJ1728" s="437">
        <v>10</v>
      </c>
      <c r="AK1728" s="437">
        <v>16</v>
      </c>
      <c r="AL1728" s="437">
        <v>50</v>
      </c>
      <c r="AM1728" s="22">
        <f t="shared" si="813"/>
        <v>2</v>
      </c>
      <c r="AN1728" s="104">
        <f t="shared" si="834"/>
        <v>0.63194444444444442</v>
      </c>
      <c r="AO1728" s="104">
        <f t="shared" si="835"/>
        <v>0.70138888888888884</v>
      </c>
      <c r="AP1728" s="22" t="str" cm="1">
        <f t="array" ref="AP1728">IF(W1728="","",IF(SUMPRODUCT((W1728=$W$7:$W$2042)*(AH1728=$AH$7:$AH$2042)*(AN1728=$AN$7:$AN$2042)*(AO1728=$AO$7:$AO$2042)*(ROW($W$7:$W$2042)&lt;&gt;ROW(W1728))*((R1728=0)*($R$7:$R$2042&gt;0)+(R1728&gt;0)*($R$7:$R$2042=0)))&gt;0,"SALONES UNIDOS",IF(SUMPRODUCT((W1728=$W$7:$W$2042)*(AH1728=$AH$7:$AH$2042)*((AN1728&lt;$AO$7:$AO$2042)*(AO1728&gt;$AN$7:$AN$2042))*(ROW($W$7:$W$2042)&lt;&gt;ROW(W1728)))&gt;0,"Cruzado","Sin cruce")))</f>
        <v>Sin cruce</v>
      </c>
      <c r="AQ1728" s="104">
        <f t="shared" ref="AQ1728:AQ1729" si="838">AN1728</f>
        <v>0.63194444444444442</v>
      </c>
      <c r="AR1728" s="104">
        <f t="shared" ref="AR1728:AR1729" si="839">AO1728</f>
        <v>0.70138888888888884</v>
      </c>
      <c r="AS1728" s="22"/>
      <c r="AT1728" s="22"/>
      <c r="AU1728" s="362" t="str" cm="1">
        <f t="array" ref="AU1728">IF(AB1728="","",IF(SUMPRODUCT((AB1728=$AB$1559:$AB$1936)*(AH1728=$AH$1559:$AH$1936)*(AQ1728=$AQ$1559:$AQ$1936)*(AR1728=$AR$1559:$AR$1936)*(ROW($AB$1559:$AB$1936)&lt;&gt;ROW(AB1728))*((R1728=0)*($R$1559:$R$1936&gt;0)+(R1728&gt;0)*($R$1559:$R$1936=0)))&gt;0,"SALONES UNIDOS",IF(SUMPRODUCT((AB1728=$AB$1559:$AB$1936)*(AH1728=$AH$1559:$AH$1936)*((AQ1728&lt;$AR$1559:$AR$1936)*(AR1728&gt;$AQ$1559:$AQ$1936))*(ROW($AB$1559:$AB$1936)&lt;&gt;ROW(AB1728)))&gt;0,"Cruzado","Sin cruce")))</f>
        <v>Sin cruce</v>
      </c>
      <c r="AV1728" s="362" t="str" cm="1">
        <f t="array" ref="AV1728">IF(AD1728="","",IF(SUMPRODUCT((AD1728=$AD$1559:$AD$1936)*(AH1728=$AH$1559:$AH$1936)*(AS1728=$AS$1559:$AS$1936)*(AT1728=$AT$1559:$AT$1936)*(ROW($AD$1559:$AD$1936)&lt;&gt;ROW(AD1728))*((R1728=0)*($R$1559:$R$1936&gt;0)+(R1728&gt;0)*($R$1559:$R$1936=0)))&gt;0,"SALONES UNIDOS",IF(SUMPRODUCT((AD1728=$AD$1559:$AD$1936)*(AH1728=$AH$1559:$AH$1936)*((AS1728&lt;$AT$1559:$AT$1936)*(AT1728&gt;$AS$1559:$AS$1936))*(ROW($AD$1559:$AD$1936)&lt;&gt;ROW(AD1728)))&gt;0,"Cruzado","Sin cruce")))</f>
        <v/>
      </c>
      <c r="AW1728" s="104" t="str">
        <f t="shared" si="814"/>
        <v>T13SUNAMPEA</v>
      </c>
      <c r="AX1728" s="104" t="str" cm="1">
        <f t="array" ref="AX1728">IF(AW1728="","",IF(SUMPRODUCT((AW1728=$AW$7:$AW$2042)*(AH1728=$AH$7:$AH$2042)*(AN1728=$AN$7:$AN$2042)*(AO1728=$AO$7:$AO$2042)*(ROW($AW$7:$AW$2042)&lt;&gt;ROW(AW1728))*((R1728=0)*($R$7:$R$2042&gt;0)+(R1728&gt;0)*($R$7:$R$2042=0)))&gt;0,"SALONES UNIDOS",IF(SUMPRODUCT((AW1728=$AW$7:$AW$2042)*(AH1728=$AH$7:$AH$2042)*((AN1728&lt;$AO$7:$AO$2042)*(AO1728&gt;$AN$7:$AN$2042))*(ROW($AW$7:$AW$2042)&lt;&gt;ROW(AW1728)))&gt;0,"Cruzado","Sin cruce")))</f>
        <v>Sin cruce</v>
      </c>
    </row>
    <row r="1729" spans="2:50" ht="19.8" hidden="1" customHeight="1" x14ac:dyDescent="0.25">
      <c r="B1729" s="494" t="s">
        <v>314</v>
      </c>
      <c r="C1729" s="364" t="s">
        <v>975</v>
      </c>
      <c r="D1729" s="364">
        <v>20261</v>
      </c>
      <c r="E1729" s="373" t="s">
        <v>302</v>
      </c>
      <c r="F1729" s="370" t="s">
        <v>291</v>
      </c>
      <c r="G1729" s="373" t="s">
        <v>299</v>
      </c>
      <c r="H1729" s="373">
        <v>1</v>
      </c>
      <c r="I1729" s="373" t="s">
        <v>278</v>
      </c>
      <c r="J1729" s="373" t="s">
        <v>278</v>
      </c>
      <c r="K1729" s="194" t="s">
        <v>1077</v>
      </c>
      <c r="L1729" s="364" t="s">
        <v>783</v>
      </c>
      <c r="M1729" s="364" t="s">
        <v>324</v>
      </c>
      <c r="N1729" s="364" t="s">
        <v>353</v>
      </c>
      <c r="O1729" s="373" t="s">
        <v>315</v>
      </c>
      <c r="P1729" s="364">
        <v>2</v>
      </c>
      <c r="Q1729" s="364">
        <v>2</v>
      </c>
      <c r="R1729" s="369">
        <v>4</v>
      </c>
      <c r="S1729" s="364">
        <v>4</v>
      </c>
      <c r="T1729" s="8"/>
      <c r="U1729" s="374">
        <v>40</v>
      </c>
      <c r="V1729" s="370">
        <v>70302657</v>
      </c>
      <c r="W1729" s="373" t="s">
        <v>120</v>
      </c>
      <c r="X1729" s="364" t="s">
        <v>315</v>
      </c>
      <c r="Y1729" s="364"/>
      <c r="Z1729" s="364"/>
      <c r="AA1729" s="364"/>
      <c r="AB1729" s="364" t="s">
        <v>879</v>
      </c>
      <c r="AC1729" s="364"/>
      <c r="AD1729" s="369"/>
      <c r="AE1729" s="370"/>
      <c r="AF1729" s="370"/>
      <c r="AG1729" s="370" t="s">
        <v>319</v>
      </c>
      <c r="AH1729" s="364">
        <v>7</v>
      </c>
      <c r="AI1729" s="364">
        <v>7</v>
      </c>
      <c r="AJ1729" s="364">
        <v>40</v>
      </c>
      <c r="AK1729" s="364">
        <v>11</v>
      </c>
      <c r="AL1729" s="364">
        <v>0</v>
      </c>
      <c r="AM1729" s="22">
        <f t="shared" si="813"/>
        <v>4</v>
      </c>
      <c r="AN1729" s="104">
        <f t="shared" si="834"/>
        <v>0.31944444444444448</v>
      </c>
      <c r="AO1729" s="104">
        <f t="shared" si="835"/>
        <v>0.45833333333333331</v>
      </c>
      <c r="AP1729" s="22" t="str" cm="1">
        <f t="array" ref="AP1729">IF(W1729="","",IF(SUMPRODUCT((W1729=$W$7:$W$2042)*(AH1729=$AH$7:$AH$2042)*(AN1729=$AN$7:$AN$2042)*(AO1729=$AO$7:$AO$2042)*(ROW($W$7:$W$2042)&lt;&gt;ROW(W1729))*((R1729=0)*($R$7:$R$2042&gt;0)+(R1729&gt;0)*($R$7:$R$2042=0)))&gt;0,"SALONES UNIDOS",IF(SUMPRODUCT((W1729=$W$7:$W$2042)*(AH1729=$AH$7:$AH$2042)*((AN1729&lt;$AO$7:$AO$2042)*(AO1729&gt;$AN$7:$AN$2042))*(ROW($W$7:$W$2042)&lt;&gt;ROW(W1729)))&gt;0,"Cruzado","Sin cruce")))</f>
        <v>Sin cruce</v>
      </c>
      <c r="AQ1729" s="104">
        <f t="shared" si="838"/>
        <v>0.31944444444444448</v>
      </c>
      <c r="AR1729" s="104">
        <f t="shared" si="839"/>
        <v>0.45833333333333331</v>
      </c>
      <c r="AS1729" s="22"/>
      <c r="AT1729" s="22"/>
      <c r="AU1729" s="362" t="str" cm="1">
        <f t="array" ref="AU1729">IF(AB1729="","",IF(SUMPRODUCT((AB1729=$AB$1559:$AB$1936)*(AH1729=$AH$1559:$AH$1936)*(AQ1729=$AQ$1559:$AQ$1936)*(AR1729=$AR$1559:$AR$1936)*(ROW($AB$1559:$AB$1936)&lt;&gt;ROW(AB1729))*((R1729=0)*($R$1559:$R$1936&gt;0)+(R1729&gt;0)*($R$1559:$R$1936=0)))&gt;0,"SALONES UNIDOS",IF(SUMPRODUCT((AB1729=$AB$1559:$AB$1936)*(AH1729=$AH$1559:$AH$1936)*((AQ1729&lt;$AR$1559:$AR$1936)*(AR1729&gt;$AQ$1559:$AQ$1936))*(ROW($AB$1559:$AB$1936)&lt;&gt;ROW(AB1729)))&gt;0,"Cruzado","Sin cruce")))</f>
        <v>Sin cruce</v>
      </c>
      <c r="AV1729" s="362" t="str" cm="1">
        <f t="array" ref="AV1729">IF(AD1729="","",IF(SUMPRODUCT((AD1729=$AD$1559:$AD$1936)*(AH1729=$AH$1559:$AH$1936)*(AS1729=$AS$1559:$AS$1936)*(AT1729=$AT$1559:$AT$1936)*(ROW($AD$1559:$AD$1936)&lt;&gt;ROW(AD1729))*((R1729=0)*($R$1559:$R$1936&gt;0)+(R1729&gt;0)*($R$1559:$R$1936=0)))&gt;0,"SALONES UNIDOS",IF(SUMPRODUCT((AD1729=$AD$1559:$AD$1936)*(AH1729=$AH$1559:$AH$1936)*((AS1729&lt;$AT$1559:$AT$1936)*(AT1729&gt;$AS$1559:$AS$1936))*(ROW($AD$1559:$AD$1936)&lt;&gt;ROW(AD1729)))&gt;0,"Cruzado","Sin cruce")))</f>
        <v/>
      </c>
      <c r="AW1729" s="104" t="str">
        <f t="shared" si="814"/>
        <v>T31SUNAMPEA</v>
      </c>
      <c r="AX1729" s="104" t="str" cm="1">
        <f t="array" ref="AX1729">IF(AW1729="","",IF(SUMPRODUCT((AW1729=$AW$7:$AW$2042)*(AH1729=$AH$7:$AH$2042)*(AN1729=$AN$7:$AN$2042)*(AO1729=$AO$7:$AO$2042)*(ROW($AW$7:$AW$2042)&lt;&gt;ROW(AW1729))*((R1729=0)*($R$7:$R$2042&gt;0)+(R1729&gt;0)*($R$7:$R$2042=0)))&gt;0,"SALONES UNIDOS",IF(SUMPRODUCT((AW1729=$AW$7:$AW$2042)*(AH1729=$AH$7:$AH$2042)*((AN1729&lt;$AO$7:$AO$2042)*(AO1729&gt;$AN$7:$AN$2042))*(ROW($AW$7:$AW$2042)&lt;&gt;ROW(AW1729)))&gt;0,"Cruzado","Sin cruce")))</f>
        <v>Sin cruce</v>
      </c>
    </row>
    <row r="1730" spans="2:50" ht="19.8" hidden="1" customHeight="1" x14ac:dyDescent="0.25">
      <c r="B1730" s="494" t="s">
        <v>314</v>
      </c>
      <c r="C1730" s="364" t="s">
        <v>975</v>
      </c>
      <c r="D1730" s="364">
        <v>20261</v>
      </c>
      <c r="E1730" s="373" t="s">
        <v>302</v>
      </c>
      <c r="F1730" s="370" t="s">
        <v>291</v>
      </c>
      <c r="G1730" s="373" t="s">
        <v>299</v>
      </c>
      <c r="H1730" s="373">
        <v>1</v>
      </c>
      <c r="I1730" s="373" t="s">
        <v>552</v>
      </c>
      <c r="J1730" s="373" t="s">
        <v>278</v>
      </c>
      <c r="K1730" s="194" t="s">
        <v>1077</v>
      </c>
      <c r="L1730" s="364" t="s">
        <v>783</v>
      </c>
      <c r="M1730" s="364" t="s">
        <v>324</v>
      </c>
      <c r="N1730" s="364" t="s">
        <v>353</v>
      </c>
      <c r="O1730" s="373" t="s">
        <v>315</v>
      </c>
      <c r="P1730" s="364">
        <v>0</v>
      </c>
      <c r="Q1730" s="364">
        <v>2</v>
      </c>
      <c r="R1730" s="369">
        <v>2</v>
      </c>
      <c r="S1730" s="364">
        <v>4</v>
      </c>
      <c r="T1730" s="8"/>
      <c r="U1730" s="374">
        <v>20</v>
      </c>
      <c r="V1730" s="370">
        <v>70302657</v>
      </c>
      <c r="W1730" s="373" t="s">
        <v>120</v>
      </c>
      <c r="X1730" s="364" t="s">
        <v>315</v>
      </c>
      <c r="Y1730" s="364"/>
      <c r="Z1730" s="364"/>
      <c r="AA1730" s="364"/>
      <c r="AB1730" s="370"/>
      <c r="AC1730" s="364"/>
      <c r="AD1730" s="364" t="s">
        <v>874</v>
      </c>
      <c r="AE1730" s="370"/>
      <c r="AF1730" s="370"/>
      <c r="AG1730" s="370" t="s">
        <v>301</v>
      </c>
      <c r="AH1730" s="364">
        <v>7</v>
      </c>
      <c r="AI1730" s="364">
        <v>11</v>
      </c>
      <c r="AJ1730" s="364">
        <v>0</v>
      </c>
      <c r="AK1730" s="364">
        <v>12</v>
      </c>
      <c r="AL1730" s="364">
        <v>40</v>
      </c>
      <c r="AM1730" s="22">
        <f t="shared" ref="AM1730:AM1803" si="840">IF(AI1730="",R1730,ROUND(((((AK1730/24)+(AL1730/1440))-((AI1730/24)+(AJ1730/1440)))*1440/50),5))</f>
        <v>2</v>
      </c>
      <c r="AN1730" s="104">
        <f t="shared" si="834"/>
        <v>0.45833333333333331</v>
      </c>
      <c r="AO1730" s="104">
        <f t="shared" si="835"/>
        <v>0.52777777777777779</v>
      </c>
      <c r="AP1730" s="22" t="str" cm="1">
        <f t="array" ref="AP1730">IF(W1730="","",IF(SUMPRODUCT((W1730=$W$7:$W$2042)*(AH1730=$AH$7:$AH$2042)*(AN1730=$AN$7:$AN$2042)*(AO1730=$AO$7:$AO$2042)*(ROW($W$7:$W$2042)&lt;&gt;ROW(W1730))*((R1730=0)*($R$7:$R$2042&gt;0)+(R1730&gt;0)*($R$7:$R$2042=0)))&gt;0,"SALONES UNIDOS",IF(SUMPRODUCT((W1730=$W$7:$W$2042)*(AH1730=$AH$7:$AH$2042)*((AN1730&lt;$AO$7:$AO$2042)*(AO1730&gt;$AN$7:$AN$2042))*(ROW($W$7:$W$2042)&lt;&gt;ROW(W1730)))&gt;0,"Cruzado","Sin cruce")))</f>
        <v>Sin cruce</v>
      </c>
      <c r="AQ1730" s="22"/>
      <c r="AR1730" s="22"/>
      <c r="AS1730" s="104">
        <f t="shared" ref="AS1730:AS1731" si="841">AN1730</f>
        <v>0.45833333333333331</v>
      </c>
      <c r="AT1730" s="104">
        <f t="shared" ref="AT1730:AT1731" si="842">AO1730</f>
        <v>0.52777777777777779</v>
      </c>
      <c r="AU1730" s="362" t="str" cm="1">
        <f t="array" ref="AU1730">IF(AB1730="","",IF(SUMPRODUCT((AB1730=$AB$1559:$AB$1936)*(AH1730=$AH$1559:$AH$1936)*(AQ1730=$AQ$1559:$AQ$1936)*(AR1730=$AR$1559:$AR$1936)*(ROW($AB$1559:$AB$1936)&lt;&gt;ROW(AB1730))*((R1730=0)*($R$1559:$R$1936&gt;0)+(R1730&gt;0)*($R$1559:$R$1936=0)))&gt;0,"SALONES UNIDOS",IF(SUMPRODUCT((AB1730=$AB$1559:$AB$1936)*(AH1730=$AH$1559:$AH$1936)*((AQ1730&lt;$AR$1559:$AR$1936)*(AR1730&gt;$AQ$1559:$AQ$1936))*(ROW($AB$1559:$AB$1936)&lt;&gt;ROW(AB1730)))&gt;0,"Cruzado","Sin cruce")))</f>
        <v/>
      </c>
      <c r="AV1730" s="362" t="str" cm="1">
        <f t="array" ref="AV1730">IF(AD1730="","",IF(SUMPRODUCT((AD1730=$AD$1559:$AD$1936)*(AH1730=$AH$1559:$AH$1936)*(AS1730=$AS$1559:$AS$1936)*(AT1730=$AT$1559:$AT$1936)*(ROW($AD$1559:$AD$1936)&lt;&gt;ROW(AD1730))*((R1730=0)*($R$1559:$R$1936&gt;0)+(R1730&gt;0)*($R$1559:$R$1936=0)))&gt;0,"SALONES UNIDOS",IF(SUMPRODUCT((AD1730=$AD$1559:$AD$1936)*(AH1730=$AH$1559:$AH$1936)*((AS1730&lt;$AT$1559:$AT$1936)*(AT1730&gt;$AS$1559:$AS$1936))*(ROW($AD$1559:$AD$1936)&lt;&gt;ROW(AD1730)))&gt;0,"Cruzado","Sin cruce")))</f>
        <v>Sin cruce</v>
      </c>
      <c r="AW1730" s="104" t="str">
        <f t="shared" ref="AW1730:AW1803" si="843">TRIM(CONCATENATE(G1730,H1730,E1730,J1730))</f>
        <v>T31SUNAMPEA</v>
      </c>
      <c r="AX1730" s="104" t="str" cm="1">
        <f t="array" ref="AX1730">IF(AW1730="","",IF(SUMPRODUCT((AW1730=$AW$7:$AW$2042)*(AH1730=$AH$7:$AH$2042)*(AN1730=$AN$7:$AN$2042)*(AO1730=$AO$7:$AO$2042)*(ROW($AW$7:$AW$2042)&lt;&gt;ROW(AW1730))*((R1730=0)*($R$7:$R$2042&gt;0)+(R1730&gt;0)*($R$7:$R$2042=0)))&gt;0,"SALONES UNIDOS",IF(SUMPRODUCT((AW1730=$AW$7:$AW$2042)*(AH1730=$AH$7:$AH$2042)*((AN1730&lt;$AO$7:$AO$2042)*(AO1730&gt;$AN$7:$AN$2042))*(ROW($AW$7:$AW$2042)&lt;&gt;ROW(AW1730)))&gt;0,"Cruzado","Sin cruce")))</f>
        <v>Sin cruce</v>
      </c>
    </row>
    <row r="1731" spans="2:50" ht="19.8" hidden="1" customHeight="1" x14ac:dyDescent="0.25">
      <c r="B1731" s="494" t="s">
        <v>314</v>
      </c>
      <c r="C1731" s="364" t="s">
        <v>975</v>
      </c>
      <c r="D1731" s="364">
        <v>20261</v>
      </c>
      <c r="E1731" s="373" t="s">
        <v>302</v>
      </c>
      <c r="F1731" s="370" t="s">
        <v>291</v>
      </c>
      <c r="G1731" s="373" t="s">
        <v>299</v>
      </c>
      <c r="H1731" s="373">
        <v>1</v>
      </c>
      <c r="I1731" s="373" t="s">
        <v>560</v>
      </c>
      <c r="J1731" s="373" t="s">
        <v>278</v>
      </c>
      <c r="K1731" s="194" t="s">
        <v>1077</v>
      </c>
      <c r="L1731" s="364" t="s">
        <v>783</v>
      </c>
      <c r="M1731" s="364" t="s">
        <v>324</v>
      </c>
      <c r="N1731" s="364" t="s">
        <v>353</v>
      </c>
      <c r="O1731" s="373" t="s">
        <v>315</v>
      </c>
      <c r="P1731" s="364">
        <v>0</v>
      </c>
      <c r="Q1731" s="364">
        <v>2</v>
      </c>
      <c r="R1731" s="369">
        <v>2</v>
      </c>
      <c r="S1731" s="364">
        <v>4</v>
      </c>
      <c r="T1731" s="8"/>
      <c r="U1731" s="374">
        <v>20</v>
      </c>
      <c r="V1731" s="370">
        <v>70302657</v>
      </c>
      <c r="W1731" s="373" t="s">
        <v>120</v>
      </c>
      <c r="X1731" s="364" t="s">
        <v>315</v>
      </c>
      <c r="Y1731" s="364"/>
      <c r="Z1731" s="364"/>
      <c r="AA1731" s="364"/>
      <c r="AB1731" s="370"/>
      <c r="AC1731" s="364"/>
      <c r="AD1731" s="364" t="s">
        <v>874</v>
      </c>
      <c r="AE1731" s="370"/>
      <c r="AF1731" s="370"/>
      <c r="AG1731" s="370" t="s">
        <v>301</v>
      </c>
      <c r="AH1731" s="364">
        <v>7</v>
      </c>
      <c r="AI1731" s="364">
        <v>12</v>
      </c>
      <c r="AJ1731" s="364">
        <v>40</v>
      </c>
      <c r="AK1731" s="364">
        <v>14</v>
      </c>
      <c r="AL1731" s="364">
        <v>20</v>
      </c>
      <c r="AM1731" s="22">
        <f t="shared" si="840"/>
        <v>2</v>
      </c>
      <c r="AN1731" s="104">
        <f t="shared" si="834"/>
        <v>0.52777777777777779</v>
      </c>
      <c r="AO1731" s="104">
        <f t="shared" si="835"/>
        <v>0.59722222222222221</v>
      </c>
      <c r="AP1731" s="22" t="str" cm="1">
        <f t="array" ref="AP1731">IF(W1731="","",IF(SUMPRODUCT((W1731=$W$7:$W$2042)*(AH1731=$AH$7:$AH$2042)*(AN1731=$AN$7:$AN$2042)*(AO1731=$AO$7:$AO$2042)*(ROW($W$7:$W$2042)&lt;&gt;ROW(W1731))*((R1731=0)*($R$7:$R$2042&gt;0)+(R1731&gt;0)*($R$7:$R$2042=0)))&gt;0,"SALONES UNIDOS",IF(SUMPRODUCT((W1731=$W$7:$W$2042)*(AH1731=$AH$7:$AH$2042)*((AN1731&lt;$AO$7:$AO$2042)*(AO1731&gt;$AN$7:$AN$2042))*(ROW($W$7:$W$2042)&lt;&gt;ROW(W1731)))&gt;0,"Cruzado","Sin cruce")))</f>
        <v>Sin cruce</v>
      </c>
      <c r="AQ1731" s="22"/>
      <c r="AR1731" s="22"/>
      <c r="AS1731" s="104">
        <f t="shared" si="841"/>
        <v>0.52777777777777779</v>
      </c>
      <c r="AT1731" s="104">
        <f t="shared" si="842"/>
        <v>0.59722222222222221</v>
      </c>
      <c r="AU1731" s="362" t="str" cm="1">
        <f t="array" ref="AU1731">IF(AB1731="","",IF(SUMPRODUCT((AB1731=$AB$1559:$AB$1936)*(AH1731=$AH$1559:$AH$1936)*(AQ1731=$AQ$1559:$AQ$1936)*(AR1731=$AR$1559:$AR$1936)*(ROW($AB$1559:$AB$1936)&lt;&gt;ROW(AB1731))*((R1731=0)*($R$1559:$R$1936&gt;0)+(R1731&gt;0)*($R$1559:$R$1936=0)))&gt;0,"SALONES UNIDOS",IF(SUMPRODUCT((AB1731=$AB$1559:$AB$1936)*(AH1731=$AH$1559:$AH$1936)*((AQ1731&lt;$AR$1559:$AR$1936)*(AR1731&gt;$AQ$1559:$AQ$1936))*(ROW($AB$1559:$AB$1936)&lt;&gt;ROW(AB1731)))&gt;0,"Cruzado","Sin cruce")))</f>
        <v/>
      </c>
      <c r="AV1731" s="362" t="str" cm="1">
        <f t="array" ref="AV1731">IF(AD1731="","",IF(SUMPRODUCT((AD1731=$AD$1559:$AD$1936)*(AH1731=$AH$1559:$AH$1936)*(AS1731=$AS$1559:$AS$1936)*(AT1731=$AT$1559:$AT$1936)*(ROW($AD$1559:$AD$1936)&lt;&gt;ROW(AD1731))*((R1731=0)*($R$1559:$R$1936&gt;0)+(R1731&gt;0)*($R$1559:$R$1936=0)))&gt;0,"SALONES UNIDOS",IF(SUMPRODUCT((AD1731=$AD$1559:$AD$1936)*(AH1731=$AH$1559:$AH$1936)*((AS1731&lt;$AT$1559:$AT$1936)*(AT1731&gt;$AS$1559:$AS$1936))*(ROW($AD$1559:$AD$1936)&lt;&gt;ROW(AD1731)))&gt;0,"Cruzado","Sin cruce")))</f>
        <v>Sin cruce</v>
      </c>
      <c r="AW1731" s="104" t="str">
        <f t="shared" si="843"/>
        <v>T31SUNAMPEA</v>
      </c>
      <c r="AX1731" s="104" t="str" cm="1">
        <f t="array" ref="AX1731">IF(AW1731="","",IF(SUMPRODUCT((AW1731=$AW$7:$AW$2042)*(AH1731=$AH$7:$AH$2042)*(AN1731=$AN$7:$AN$2042)*(AO1731=$AO$7:$AO$2042)*(ROW($AW$7:$AW$2042)&lt;&gt;ROW(AW1731))*((R1731=0)*($R$7:$R$2042&gt;0)+(R1731&gt;0)*($R$7:$R$2042=0)))&gt;0,"SALONES UNIDOS",IF(SUMPRODUCT((AW1731=$AW$7:$AW$2042)*(AH1731=$AH$7:$AH$2042)*((AN1731&lt;$AO$7:$AO$2042)*(AO1731&gt;$AN$7:$AN$2042))*(ROW($AW$7:$AW$2042)&lt;&gt;ROW(AW1731)))&gt;0,"Cruzado","Sin cruce")))</f>
        <v>Sin cruce</v>
      </c>
    </row>
    <row r="1732" spans="2:50" ht="19.8" hidden="1" customHeight="1" x14ac:dyDescent="0.25">
      <c r="B1732" s="494" t="s">
        <v>314</v>
      </c>
      <c r="C1732" s="364" t="s">
        <v>975</v>
      </c>
      <c r="D1732" s="364">
        <v>20261</v>
      </c>
      <c r="E1732" s="373" t="s">
        <v>302</v>
      </c>
      <c r="F1732" s="370" t="s">
        <v>291</v>
      </c>
      <c r="G1732" s="373" t="s">
        <v>299</v>
      </c>
      <c r="H1732" s="373">
        <v>1</v>
      </c>
      <c r="I1732" s="373" t="s">
        <v>278</v>
      </c>
      <c r="J1732" s="373" t="s">
        <v>278</v>
      </c>
      <c r="K1732" s="194" t="s">
        <v>1078</v>
      </c>
      <c r="L1732" s="364" t="s">
        <v>562</v>
      </c>
      <c r="M1732" s="364" t="s">
        <v>362</v>
      </c>
      <c r="N1732" s="364" t="s">
        <v>353</v>
      </c>
      <c r="O1732" s="373" t="s">
        <v>321</v>
      </c>
      <c r="P1732" s="364">
        <v>2</v>
      </c>
      <c r="Q1732" s="364">
        <v>2</v>
      </c>
      <c r="R1732" s="369">
        <v>4</v>
      </c>
      <c r="S1732" s="364">
        <v>3</v>
      </c>
      <c r="T1732" s="8"/>
      <c r="U1732" s="374">
        <v>40</v>
      </c>
      <c r="V1732" s="370">
        <v>25431048</v>
      </c>
      <c r="W1732" s="373" t="s">
        <v>131</v>
      </c>
      <c r="X1732" s="364" t="s">
        <v>399</v>
      </c>
      <c r="Y1732" s="364"/>
      <c r="Z1732" s="364"/>
      <c r="AA1732" s="364"/>
      <c r="AB1732" s="370"/>
      <c r="AC1732" s="364"/>
      <c r="AD1732" s="369"/>
      <c r="AE1732" s="370"/>
      <c r="AF1732" s="370"/>
      <c r="AG1732" s="364" t="s">
        <v>319</v>
      </c>
      <c r="AH1732" s="364">
        <v>5</v>
      </c>
      <c r="AI1732" s="364">
        <v>19</v>
      </c>
      <c r="AJ1732" s="364">
        <v>20</v>
      </c>
      <c r="AK1732" s="364">
        <v>22</v>
      </c>
      <c r="AL1732" s="364">
        <v>40</v>
      </c>
      <c r="AM1732" s="22">
        <f t="shared" si="840"/>
        <v>4</v>
      </c>
      <c r="AN1732" s="104">
        <f t="shared" si="834"/>
        <v>0.80555555555555547</v>
      </c>
      <c r="AO1732" s="104">
        <f t="shared" si="835"/>
        <v>0.94444444444444442</v>
      </c>
      <c r="AP1732" s="22" t="str" cm="1">
        <f t="array" ref="AP1732">IF(W1732="","",IF(SUMPRODUCT((W1732=$W$7:$W$2042)*(AH1732=$AH$7:$AH$2042)*(AN1732=$AN$7:$AN$2042)*(AO1732=$AO$7:$AO$2042)*(ROW($W$7:$W$2042)&lt;&gt;ROW(W1732))*((R1732=0)*($R$7:$R$2042&gt;0)+(R1732&gt;0)*($R$7:$R$2042=0)))&gt;0,"SALONES UNIDOS",IF(SUMPRODUCT((W1732=$W$7:$W$2042)*(AH1732=$AH$7:$AH$2042)*((AN1732&lt;$AO$7:$AO$2042)*(AO1732&gt;$AN$7:$AN$2042))*(ROW($W$7:$W$2042)&lt;&gt;ROW(W1732)))&gt;0,"Cruzado","Sin cruce")))</f>
        <v>Sin cruce</v>
      </c>
      <c r="AQ1732" s="104"/>
      <c r="AR1732" s="104"/>
      <c r="AS1732" s="22"/>
      <c r="AT1732" s="22"/>
      <c r="AU1732" s="362" t="str" cm="1">
        <f t="array" ref="AU1732">IF(AB1732="","",IF(SUMPRODUCT((AB1732=$AB$1559:$AB$1936)*(AH1732=$AH$1559:$AH$1936)*(AQ1732=$AQ$1559:$AQ$1936)*(AR1732=$AR$1559:$AR$1936)*(ROW($AB$1559:$AB$1936)&lt;&gt;ROW(AB1732))*((R1732=0)*($R$1559:$R$1936&gt;0)+(R1732&gt;0)*($R$1559:$R$1936=0)))&gt;0,"SALONES UNIDOS",IF(SUMPRODUCT((AB1732=$AB$1559:$AB$1936)*(AH1732=$AH$1559:$AH$1936)*((AQ1732&lt;$AR$1559:$AR$1936)*(AR1732&gt;$AQ$1559:$AQ$1936))*(ROW($AB$1559:$AB$1936)&lt;&gt;ROW(AB1732)))&gt;0,"Cruzado","Sin cruce")))</f>
        <v/>
      </c>
      <c r="AV1732" s="362" t="str" cm="1">
        <f t="array" ref="AV1732">IF(AD1732="","",IF(SUMPRODUCT((AD1732=$AD$1559:$AD$1936)*(AH1732=$AH$1559:$AH$1936)*(AS1732=$AS$1559:$AS$1936)*(AT1732=$AT$1559:$AT$1936)*(ROW($AD$1559:$AD$1936)&lt;&gt;ROW(AD1732))*((R1732=0)*($R$1559:$R$1936&gt;0)+(R1732&gt;0)*($R$1559:$R$1936=0)))&gt;0,"SALONES UNIDOS",IF(SUMPRODUCT((AD1732=$AD$1559:$AD$1936)*(AH1732=$AH$1559:$AH$1936)*((AS1732&lt;$AT$1559:$AT$1936)*(AT1732&gt;$AS$1559:$AS$1936))*(ROW($AD$1559:$AD$1936)&lt;&gt;ROW(AD1732)))&gt;0,"Cruzado","Sin cruce")))</f>
        <v/>
      </c>
      <c r="AW1732" s="104" t="str">
        <f t="shared" si="843"/>
        <v>T31SUNAMPEA</v>
      </c>
      <c r="AX1732" s="104" t="str" cm="1">
        <f t="array" ref="AX1732">IF(AW1732="","",IF(SUMPRODUCT((AW1732=$AW$7:$AW$2042)*(AH1732=$AH$7:$AH$2042)*(AN1732=$AN$7:$AN$2042)*(AO1732=$AO$7:$AO$2042)*(ROW($AW$7:$AW$2042)&lt;&gt;ROW(AW1732))*((R1732=0)*($R$7:$R$2042&gt;0)+(R1732&gt;0)*($R$7:$R$2042=0)))&gt;0,"SALONES UNIDOS",IF(SUMPRODUCT((AW1732=$AW$7:$AW$2042)*(AH1732=$AH$7:$AH$2042)*((AN1732&lt;$AO$7:$AO$2042)*(AO1732&gt;$AN$7:$AN$2042))*(ROW($AW$7:$AW$2042)&lt;&gt;ROW(AW1732)))&gt;0,"Cruzado","Sin cruce")))</f>
        <v>Sin cruce</v>
      </c>
    </row>
    <row r="1733" spans="2:50" ht="19.8" hidden="1" customHeight="1" x14ac:dyDescent="0.25">
      <c r="B1733" s="494" t="s">
        <v>314</v>
      </c>
      <c r="C1733" s="364" t="s">
        <v>975</v>
      </c>
      <c r="D1733" s="364">
        <v>20261</v>
      </c>
      <c r="E1733" s="373" t="s">
        <v>302</v>
      </c>
      <c r="F1733" s="370" t="s">
        <v>291</v>
      </c>
      <c r="G1733" s="373" t="s">
        <v>299</v>
      </c>
      <c r="H1733" s="373">
        <v>1</v>
      </c>
      <c r="I1733" s="373" t="s">
        <v>278</v>
      </c>
      <c r="J1733" s="373" t="s">
        <v>278</v>
      </c>
      <c r="K1733" s="194" t="s">
        <v>1079</v>
      </c>
      <c r="L1733" s="457" t="s">
        <v>784</v>
      </c>
      <c r="M1733" s="364" t="s">
        <v>324</v>
      </c>
      <c r="N1733" s="364" t="s">
        <v>353</v>
      </c>
      <c r="O1733" s="373" t="s">
        <v>315</v>
      </c>
      <c r="P1733" s="364">
        <v>2</v>
      </c>
      <c r="Q1733" s="364">
        <v>2</v>
      </c>
      <c r="R1733" s="369">
        <v>4</v>
      </c>
      <c r="S1733" s="364">
        <v>3</v>
      </c>
      <c r="T1733" s="8"/>
      <c r="U1733" s="374">
        <v>40</v>
      </c>
      <c r="V1733" s="370">
        <v>47849946</v>
      </c>
      <c r="W1733" s="373" t="s">
        <v>454</v>
      </c>
      <c r="X1733" s="364" t="s">
        <v>315</v>
      </c>
      <c r="Y1733" s="364"/>
      <c r="Z1733" s="364"/>
      <c r="AA1733" s="364"/>
      <c r="AB1733" s="364" t="s">
        <v>883</v>
      </c>
      <c r="AC1733" s="364"/>
      <c r="AD1733" s="369"/>
      <c r="AE1733" s="370"/>
      <c r="AF1733" s="370"/>
      <c r="AG1733" s="364" t="s">
        <v>319</v>
      </c>
      <c r="AH1733" s="364">
        <v>6</v>
      </c>
      <c r="AI1733" s="364">
        <v>16</v>
      </c>
      <c r="AJ1733" s="364">
        <v>50</v>
      </c>
      <c r="AK1733" s="364">
        <v>20</v>
      </c>
      <c r="AL1733" s="364">
        <v>10</v>
      </c>
      <c r="AM1733" s="22">
        <f t="shared" si="840"/>
        <v>4</v>
      </c>
      <c r="AN1733" s="104">
        <f t="shared" si="834"/>
        <v>0.70138888888888884</v>
      </c>
      <c r="AO1733" s="104">
        <f t="shared" si="835"/>
        <v>0.84027777777777779</v>
      </c>
      <c r="AP1733" s="22" t="str" cm="1">
        <f t="array" ref="AP1733">IF(W1733="","",IF(SUMPRODUCT((W1733=$W$7:$W$2042)*(AH1733=$AH$7:$AH$2042)*(AN1733=$AN$7:$AN$2042)*(AO1733=$AO$7:$AO$2042)*(ROW($W$7:$W$2042)&lt;&gt;ROW(W1733))*((R1733=0)*($R$7:$R$2042&gt;0)+(R1733&gt;0)*($R$7:$R$2042=0)))&gt;0,"SALONES UNIDOS",IF(SUMPRODUCT((W1733=$W$7:$W$2042)*(AH1733=$AH$7:$AH$2042)*((AN1733&lt;$AO$7:$AO$2042)*(AO1733&gt;$AN$7:$AN$2042))*(ROW($W$7:$W$2042)&lt;&gt;ROW(W1733)))&gt;0,"Cruzado","Sin cruce")))</f>
        <v>Sin cruce</v>
      </c>
      <c r="AQ1733" s="104">
        <f>AN1733</f>
        <v>0.70138888888888884</v>
      </c>
      <c r="AR1733" s="104">
        <f>AO1733</f>
        <v>0.84027777777777779</v>
      </c>
      <c r="AS1733" s="22"/>
      <c r="AT1733" s="22"/>
      <c r="AU1733" s="362" t="str" cm="1">
        <f t="array" ref="AU1733">IF(AB1733="","",IF(SUMPRODUCT((AB1733=$AB$1559:$AB$1936)*(AH1733=$AH$1559:$AH$1936)*(AQ1733=$AQ$1559:$AQ$1936)*(AR1733=$AR$1559:$AR$1936)*(ROW($AB$1559:$AB$1936)&lt;&gt;ROW(AB1733))*((R1733=0)*($R$1559:$R$1936&gt;0)+(R1733&gt;0)*($R$1559:$R$1936=0)))&gt;0,"SALONES UNIDOS",IF(SUMPRODUCT((AB1733=$AB$1559:$AB$1936)*(AH1733=$AH$1559:$AH$1936)*((AQ1733&lt;$AR$1559:$AR$1936)*(AR1733&gt;$AQ$1559:$AQ$1936))*(ROW($AB$1559:$AB$1936)&lt;&gt;ROW(AB1733)))&gt;0,"Cruzado","Sin cruce")))</f>
        <v>Sin cruce</v>
      </c>
      <c r="AV1733" s="362" t="str" cm="1">
        <f t="array" ref="AV1733">IF(AD1733="","",IF(SUMPRODUCT((AD1733=$AD$1559:$AD$1936)*(AH1733=$AH$1559:$AH$1936)*(AS1733=$AS$1559:$AS$1936)*(AT1733=$AT$1559:$AT$1936)*(ROW($AD$1559:$AD$1936)&lt;&gt;ROW(AD1733))*((R1733=0)*($R$1559:$R$1936&gt;0)+(R1733&gt;0)*($R$1559:$R$1936=0)))&gt;0,"SALONES UNIDOS",IF(SUMPRODUCT((AD1733=$AD$1559:$AD$1936)*(AH1733=$AH$1559:$AH$1936)*((AS1733&lt;$AT$1559:$AT$1936)*(AT1733&gt;$AS$1559:$AS$1936))*(ROW($AD$1559:$AD$1936)&lt;&gt;ROW(AD1733)))&gt;0,"Cruzado","Sin cruce")))</f>
        <v/>
      </c>
      <c r="AW1733" s="104" t="str">
        <f t="shared" si="843"/>
        <v>T31SUNAMPEA</v>
      </c>
      <c r="AX1733" s="104" t="str" cm="1">
        <f t="array" ref="AX1733">IF(AW1733="","",IF(SUMPRODUCT((AW1733=$AW$7:$AW$2042)*(AH1733=$AH$7:$AH$2042)*(AN1733=$AN$7:$AN$2042)*(AO1733=$AO$7:$AO$2042)*(ROW($AW$7:$AW$2042)&lt;&gt;ROW(AW1733))*((R1733=0)*($R$7:$R$2042&gt;0)+(R1733&gt;0)*($R$7:$R$2042=0)))&gt;0,"SALONES UNIDOS",IF(SUMPRODUCT((AW1733=$AW$7:$AW$2042)*(AH1733=$AH$7:$AH$2042)*((AN1733&lt;$AO$7:$AO$2042)*(AO1733&gt;$AN$7:$AN$2042))*(ROW($AW$7:$AW$2042)&lt;&gt;ROW(AW1733)))&gt;0,"Cruzado","Sin cruce")))</f>
        <v>Sin cruce</v>
      </c>
    </row>
    <row r="1734" spans="2:50" ht="19.8" hidden="1" customHeight="1" x14ac:dyDescent="0.25">
      <c r="B1734" s="494" t="s">
        <v>314</v>
      </c>
      <c r="C1734" s="364" t="s">
        <v>975</v>
      </c>
      <c r="D1734" s="364">
        <v>20261</v>
      </c>
      <c r="E1734" s="373" t="s">
        <v>302</v>
      </c>
      <c r="F1734" s="370" t="s">
        <v>291</v>
      </c>
      <c r="G1734" s="373" t="s">
        <v>299</v>
      </c>
      <c r="H1734" s="373">
        <v>1</v>
      </c>
      <c r="I1734" s="373" t="s">
        <v>278</v>
      </c>
      <c r="J1734" s="373" t="s">
        <v>278</v>
      </c>
      <c r="K1734" s="194" t="s">
        <v>1080</v>
      </c>
      <c r="L1734" s="364" t="s">
        <v>785</v>
      </c>
      <c r="M1734" s="364" t="s">
        <v>362</v>
      </c>
      <c r="N1734" s="364" t="s">
        <v>353</v>
      </c>
      <c r="O1734" s="373" t="s">
        <v>321</v>
      </c>
      <c r="P1734" s="364">
        <v>3</v>
      </c>
      <c r="Q1734" s="364">
        <v>2</v>
      </c>
      <c r="R1734" s="369">
        <v>5</v>
      </c>
      <c r="S1734" s="364">
        <v>4</v>
      </c>
      <c r="T1734" s="8"/>
      <c r="U1734" s="374">
        <v>40</v>
      </c>
      <c r="V1734" s="370">
        <v>21870533</v>
      </c>
      <c r="W1734" s="373" t="s">
        <v>247</v>
      </c>
      <c r="X1734" s="364" t="s">
        <v>399</v>
      </c>
      <c r="Y1734" s="364"/>
      <c r="Z1734" s="364"/>
      <c r="AA1734" s="364"/>
      <c r="AB1734" s="370"/>
      <c r="AC1734" s="364"/>
      <c r="AD1734" s="369"/>
      <c r="AE1734" s="370"/>
      <c r="AF1734" s="370"/>
      <c r="AG1734" s="364" t="s">
        <v>319</v>
      </c>
      <c r="AH1734" s="364">
        <v>1</v>
      </c>
      <c r="AI1734" s="364">
        <v>19</v>
      </c>
      <c r="AJ1734" s="364">
        <v>20</v>
      </c>
      <c r="AK1734" s="364">
        <v>23</v>
      </c>
      <c r="AL1734" s="364">
        <v>30</v>
      </c>
      <c r="AM1734" s="22">
        <f t="shared" si="840"/>
        <v>5</v>
      </c>
      <c r="AN1734" s="104">
        <f t="shared" si="834"/>
        <v>0.80555555555555547</v>
      </c>
      <c r="AO1734" s="104">
        <f t="shared" si="835"/>
        <v>0.97916666666666674</v>
      </c>
      <c r="AP1734" s="22" t="str" cm="1">
        <f t="array" ref="AP1734">IF(W1734="","",IF(SUMPRODUCT((W1734=$W$7:$W$2042)*(AH1734=$AH$7:$AH$2042)*(AN1734=$AN$7:$AN$2042)*(AO1734=$AO$7:$AO$2042)*(ROW($W$7:$W$2042)&lt;&gt;ROW(W1734))*((R1734=0)*($R$7:$R$2042&gt;0)+(R1734&gt;0)*($R$7:$R$2042=0)))&gt;0,"SALONES UNIDOS",IF(SUMPRODUCT((W1734=$W$7:$W$2042)*(AH1734=$AH$7:$AH$2042)*((AN1734&lt;$AO$7:$AO$2042)*(AO1734&gt;$AN$7:$AN$2042))*(ROW($W$7:$W$2042)&lt;&gt;ROW(W1734)))&gt;0,"Cruzado","Sin cruce")))</f>
        <v>Sin cruce</v>
      </c>
      <c r="AQ1734" s="104"/>
      <c r="AR1734" s="104"/>
      <c r="AS1734" s="22"/>
      <c r="AT1734" s="22"/>
      <c r="AU1734" s="362" t="str" cm="1">
        <f t="array" ref="AU1734">IF(AB1734="","",IF(SUMPRODUCT((AB1734=$AB$1559:$AB$1936)*(AH1734=$AH$1559:$AH$1936)*(AQ1734=$AQ$1559:$AQ$1936)*(AR1734=$AR$1559:$AR$1936)*(ROW($AB$1559:$AB$1936)&lt;&gt;ROW(AB1734))*((R1734=0)*($R$1559:$R$1936&gt;0)+(R1734&gt;0)*($R$1559:$R$1936=0)))&gt;0,"SALONES UNIDOS",IF(SUMPRODUCT((AB1734=$AB$1559:$AB$1936)*(AH1734=$AH$1559:$AH$1936)*((AQ1734&lt;$AR$1559:$AR$1936)*(AR1734&gt;$AQ$1559:$AQ$1936))*(ROW($AB$1559:$AB$1936)&lt;&gt;ROW(AB1734)))&gt;0,"Cruzado","Sin cruce")))</f>
        <v/>
      </c>
      <c r="AV1734" s="362" t="str" cm="1">
        <f t="array" ref="AV1734">IF(AD1734="","",IF(SUMPRODUCT((AD1734=$AD$1559:$AD$1936)*(AH1734=$AH$1559:$AH$1936)*(AS1734=$AS$1559:$AS$1936)*(AT1734=$AT$1559:$AT$1936)*(ROW($AD$1559:$AD$1936)&lt;&gt;ROW(AD1734))*((R1734=0)*($R$1559:$R$1936&gt;0)+(R1734&gt;0)*($R$1559:$R$1936=0)))&gt;0,"SALONES UNIDOS",IF(SUMPRODUCT((AD1734=$AD$1559:$AD$1936)*(AH1734=$AH$1559:$AH$1936)*((AS1734&lt;$AT$1559:$AT$1936)*(AT1734&gt;$AS$1559:$AS$1936))*(ROW($AD$1559:$AD$1936)&lt;&gt;ROW(AD1734)))&gt;0,"Cruzado","Sin cruce")))</f>
        <v/>
      </c>
      <c r="AW1734" s="104" t="str">
        <f t="shared" si="843"/>
        <v>T31SUNAMPEA</v>
      </c>
      <c r="AX1734" s="104" t="str" cm="1">
        <f t="array" ref="AX1734">IF(AW1734="","",IF(SUMPRODUCT((AW1734=$AW$7:$AW$2042)*(AH1734=$AH$7:$AH$2042)*(AN1734=$AN$7:$AN$2042)*(AO1734=$AO$7:$AO$2042)*(ROW($AW$7:$AW$2042)&lt;&gt;ROW(AW1734))*((R1734=0)*($R$7:$R$2042&gt;0)+(R1734&gt;0)*($R$7:$R$2042=0)))&gt;0,"SALONES UNIDOS",IF(SUMPRODUCT((AW1734=$AW$7:$AW$2042)*(AH1734=$AH$7:$AH$2042)*((AN1734&lt;$AO$7:$AO$2042)*(AO1734&gt;$AN$7:$AN$2042))*(ROW($AW$7:$AW$2042)&lt;&gt;ROW(AW1734)))&gt;0,"Cruzado","Sin cruce")))</f>
        <v>Sin cruce</v>
      </c>
    </row>
    <row r="1735" spans="2:50" ht="19.8" hidden="1" customHeight="1" x14ac:dyDescent="0.25">
      <c r="B1735" s="494" t="s">
        <v>314</v>
      </c>
      <c r="C1735" s="364" t="s">
        <v>975</v>
      </c>
      <c r="D1735" s="364">
        <v>20261</v>
      </c>
      <c r="E1735" s="373" t="s">
        <v>302</v>
      </c>
      <c r="F1735" s="370" t="s">
        <v>291</v>
      </c>
      <c r="G1735" s="373" t="s">
        <v>299</v>
      </c>
      <c r="H1735" s="373">
        <v>1</v>
      </c>
      <c r="I1735" s="373" t="s">
        <v>278</v>
      </c>
      <c r="J1735" s="373" t="s">
        <v>278</v>
      </c>
      <c r="K1735" s="194" t="s">
        <v>1081</v>
      </c>
      <c r="L1735" s="364" t="s">
        <v>567</v>
      </c>
      <c r="M1735" s="364" t="s">
        <v>362</v>
      </c>
      <c r="N1735" s="364" t="s">
        <v>353</v>
      </c>
      <c r="O1735" s="373" t="s">
        <v>321</v>
      </c>
      <c r="P1735" s="364">
        <v>3</v>
      </c>
      <c r="Q1735" s="364">
        <v>2</v>
      </c>
      <c r="R1735" s="369">
        <v>5</v>
      </c>
      <c r="S1735" s="364">
        <v>4</v>
      </c>
      <c r="T1735" s="8"/>
      <c r="U1735" s="374">
        <v>40</v>
      </c>
      <c r="V1735" s="370">
        <v>71819567</v>
      </c>
      <c r="W1735" s="373" t="s">
        <v>34</v>
      </c>
      <c r="X1735" s="364" t="s">
        <v>399</v>
      </c>
      <c r="Y1735" s="364"/>
      <c r="Z1735" s="364"/>
      <c r="AA1735" s="364"/>
      <c r="AB1735" s="370"/>
      <c r="AC1735" s="364"/>
      <c r="AD1735" s="369"/>
      <c r="AE1735" s="370"/>
      <c r="AF1735" s="370"/>
      <c r="AG1735" s="364" t="s">
        <v>319</v>
      </c>
      <c r="AH1735" s="364">
        <v>4</v>
      </c>
      <c r="AI1735" s="364">
        <v>19</v>
      </c>
      <c r="AJ1735" s="364">
        <v>20</v>
      </c>
      <c r="AK1735" s="364">
        <v>23</v>
      </c>
      <c r="AL1735" s="364">
        <v>30</v>
      </c>
      <c r="AM1735" s="22">
        <f t="shared" si="840"/>
        <v>5</v>
      </c>
      <c r="AN1735" s="104">
        <f t="shared" si="834"/>
        <v>0.80555555555555547</v>
      </c>
      <c r="AO1735" s="104">
        <f t="shared" si="835"/>
        <v>0.97916666666666674</v>
      </c>
      <c r="AP1735" s="22" t="str" cm="1">
        <f t="array" ref="AP1735">IF(W1735="","",IF(SUMPRODUCT((W1735=$W$7:$W$2042)*(AH1735=$AH$7:$AH$2042)*(AN1735=$AN$7:$AN$2042)*(AO1735=$AO$7:$AO$2042)*(ROW($W$7:$W$2042)&lt;&gt;ROW(W1735))*((R1735=0)*($R$7:$R$2042&gt;0)+(R1735&gt;0)*($R$7:$R$2042=0)))&gt;0,"SALONES UNIDOS",IF(SUMPRODUCT((W1735=$W$7:$W$2042)*(AH1735=$AH$7:$AH$2042)*((AN1735&lt;$AO$7:$AO$2042)*(AO1735&gt;$AN$7:$AN$2042))*(ROW($W$7:$W$2042)&lt;&gt;ROW(W1735)))&gt;0,"Cruzado","Sin cruce")))</f>
        <v>Sin cruce</v>
      </c>
      <c r="AQ1735" s="104"/>
      <c r="AR1735" s="104"/>
      <c r="AS1735" s="22"/>
      <c r="AT1735" s="22"/>
      <c r="AU1735" s="362" t="str" cm="1">
        <f t="array" ref="AU1735">IF(AB1735="","",IF(SUMPRODUCT((AB1735=$AB$1559:$AB$1936)*(AH1735=$AH$1559:$AH$1936)*(AQ1735=$AQ$1559:$AQ$1936)*(AR1735=$AR$1559:$AR$1936)*(ROW($AB$1559:$AB$1936)&lt;&gt;ROW(AB1735))*((R1735=0)*($R$1559:$R$1936&gt;0)+(R1735&gt;0)*($R$1559:$R$1936=0)))&gt;0,"SALONES UNIDOS",IF(SUMPRODUCT((AB1735=$AB$1559:$AB$1936)*(AH1735=$AH$1559:$AH$1936)*((AQ1735&lt;$AR$1559:$AR$1936)*(AR1735&gt;$AQ$1559:$AQ$1936))*(ROW($AB$1559:$AB$1936)&lt;&gt;ROW(AB1735)))&gt;0,"Cruzado","Sin cruce")))</f>
        <v/>
      </c>
      <c r="AV1735" s="362" t="str" cm="1">
        <f t="array" ref="AV1735">IF(AD1735="","",IF(SUMPRODUCT((AD1735=$AD$1559:$AD$1936)*(AH1735=$AH$1559:$AH$1936)*(AS1735=$AS$1559:$AS$1936)*(AT1735=$AT$1559:$AT$1936)*(ROW($AD$1559:$AD$1936)&lt;&gt;ROW(AD1735))*((R1735=0)*($R$1559:$R$1936&gt;0)+(R1735&gt;0)*($R$1559:$R$1936=0)))&gt;0,"SALONES UNIDOS",IF(SUMPRODUCT((AD1735=$AD$1559:$AD$1936)*(AH1735=$AH$1559:$AH$1936)*((AS1735&lt;$AT$1559:$AT$1936)*(AT1735&gt;$AS$1559:$AS$1936))*(ROW($AD$1559:$AD$1936)&lt;&gt;ROW(AD1735)))&gt;0,"Cruzado","Sin cruce")))</f>
        <v/>
      </c>
      <c r="AW1735" s="104" t="str">
        <f t="shared" si="843"/>
        <v>T31SUNAMPEA</v>
      </c>
      <c r="AX1735" s="104" t="str" cm="1">
        <f t="array" ref="AX1735">IF(AW1735="","",IF(SUMPRODUCT((AW1735=$AW$7:$AW$2042)*(AH1735=$AH$7:$AH$2042)*(AN1735=$AN$7:$AN$2042)*(AO1735=$AO$7:$AO$2042)*(ROW($AW$7:$AW$2042)&lt;&gt;ROW(AW1735))*((R1735=0)*($R$7:$R$2042&gt;0)+(R1735&gt;0)*($R$7:$R$2042=0)))&gt;0,"SALONES UNIDOS",IF(SUMPRODUCT((AW1735=$AW$7:$AW$2042)*(AH1735=$AH$7:$AH$2042)*((AN1735&lt;$AO$7:$AO$2042)*(AO1735&gt;$AN$7:$AN$2042))*(ROW($AW$7:$AW$2042)&lt;&gt;ROW(AW1735)))&gt;0,"Cruzado","Sin cruce")))</f>
        <v>Sin cruce</v>
      </c>
    </row>
    <row r="1736" spans="2:50" ht="19.8" hidden="1" customHeight="1" x14ac:dyDescent="0.25">
      <c r="B1736" s="494" t="s">
        <v>314</v>
      </c>
      <c r="C1736" s="364" t="s">
        <v>975</v>
      </c>
      <c r="D1736" s="364">
        <v>20261</v>
      </c>
      <c r="E1736" s="373" t="s">
        <v>302</v>
      </c>
      <c r="F1736" s="370" t="s">
        <v>291</v>
      </c>
      <c r="G1736" s="373" t="s">
        <v>299</v>
      </c>
      <c r="H1736" s="373">
        <v>1</v>
      </c>
      <c r="I1736" s="373" t="s">
        <v>278</v>
      </c>
      <c r="J1736" s="373" t="s">
        <v>278</v>
      </c>
      <c r="K1736" s="194" t="s">
        <v>1082</v>
      </c>
      <c r="L1736" s="364" t="s">
        <v>569</v>
      </c>
      <c r="M1736" s="364" t="s">
        <v>362</v>
      </c>
      <c r="N1736" s="364" t="s">
        <v>353</v>
      </c>
      <c r="O1736" s="373" t="s">
        <v>321</v>
      </c>
      <c r="P1736" s="364">
        <v>3</v>
      </c>
      <c r="Q1736" s="364">
        <v>2</v>
      </c>
      <c r="R1736" s="369">
        <v>5</v>
      </c>
      <c r="S1736" s="364">
        <v>4</v>
      </c>
      <c r="T1736" s="8"/>
      <c r="U1736" s="374">
        <v>40</v>
      </c>
      <c r="V1736" s="370">
        <v>43753047</v>
      </c>
      <c r="W1736" s="373" t="s">
        <v>262</v>
      </c>
      <c r="X1736" s="364" t="s">
        <v>399</v>
      </c>
      <c r="Y1736" s="364"/>
      <c r="Z1736" s="364"/>
      <c r="AA1736" s="364"/>
      <c r="AB1736" s="370"/>
      <c r="AC1736" s="364"/>
      <c r="AD1736" s="369"/>
      <c r="AE1736" s="370"/>
      <c r="AF1736" s="370"/>
      <c r="AG1736" s="364" t="s">
        <v>319</v>
      </c>
      <c r="AH1736" s="364">
        <v>3</v>
      </c>
      <c r="AI1736" s="364">
        <v>18</v>
      </c>
      <c r="AJ1736" s="364">
        <v>30</v>
      </c>
      <c r="AK1736" s="364">
        <v>22</v>
      </c>
      <c r="AL1736" s="364">
        <v>40</v>
      </c>
      <c r="AM1736" s="22">
        <f t="shared" si="840"/>
        <v>5</v>
      </c>
      <c r="AN1736" s="104">
        <f t="shared" si="834"/>
        <v>0.77083333333333337</v>
      </c>
      <c r="AO1736" s="104">
        <f t="shared" si="835"/>
        <v>0.94444444444444442</v>
      </c>
      <c r="AP1736" s="22" t="str" cm="1">
        <f t="array" ref="AP1736">IF(W1736="","",IF(SUMPRODUCT((W1736=$W$7:$W$2042)*(AH1736=$AH$7:$AH$2042)*(AN1736=$AN$7:$AN$2042)*(AO1736=$AO$7:$AO$2042)*(ROW($W$7:$W$2042)&lt;&gt;ROW(W1736))*((R1736=0)*($R$7:$R$2042&gt;0)+(R1736&gt;0)*($R$7:$R$2042=0)))&gt;0,"SALONES UNIDOS",IF(SUMPRODUCT((W1736=$W$7:$W$2042)*(AH1736=$AH$7:$AH$2042)*((AN1736&lt;$AO$7:$AO$2042)*(AO1736&gt;$AN$7:$AN$2042))*(ROW($W$7:$W$2042)&lt;&gt;ROW(W1736)))&gt;0,"Cruzado","Sin cruce")))</f>
        <v>Sin cruce</v>
      </c>
      <c r="AQ1736" s="104"/>
      <c r="AR1736" s="104"/>
      <c r="AS1736" s="22"/>
      <c r="AT1736" s="22"/>
      <c r="AU1736" s="362" t="str" cm="1">
        <f t="array" ref="AU1736">IF(AB1736="","",IF(SUMPRODUCT((AB1736=$AB$1559:$AB$1936)*(AH1736=$AH$1559:$AH$1936)*(AQ1736=$AQ$1559:$AQ$1936)*(AR1736=$AR$1559:$AR$1936)*(ROW($AB$1559:$AB$1936)&lt;&gt;ROW(AB1736))*((R1736=0)*($R$1559:$R$1936&gt;0)+(R1736&gt;0)*($R$1559:$R$1936=0)))&gt;0,"SALONES UNIDOS",IF(SUMPRODUCT((AB1736=$AB$1559:$AB$1936)*(AH1736=$AH$1559:$AH$1936)*((AQ1736&lt;$AR$1559:$AR$1936)*(AR1736&gt;$AQ$1559:$AQ$1936))*(ROW($AB$1559:$AB$1936)&lt;&gt;ROW(AB1736)))&gt;0,"Cruzado","Sin cruce")))</f>
        <v/>
      </c>
      <c r="AV1736" s="362" t="str" cm="1">
        <f t="array" ref="AV1736">IF(AD1736="","",IF(SUMPRODUCT((AD1736=$AD$1559:$AD$1936)*(AH1736=$AH$1559:$AH$1936)*(AS1736=$AS$1559:$AS$1936)*(AT1736=$AT$1559:$AT$1936)*(ROW($AD$1559:$AD$1936)&lt;&gt;ROW(AD1736))*((R1736=0)*($R$1559:$R$1936&gt;0)+(R1736&gt;0)*($R$1559:$R$1936=0)))&gt;0,"SALONES UNIDOS",IF(SUMPRODUCT((AD1736=$AD$1559:$AD$1936)*(AH1736=$AH$1559:$AH$1936)*((AS1736&lt;$AT$1559:$AT$1936)*(AT1736&gt;$AS$1559:$AS$1936))*(ROW($AD$1559:$AD$1936)&lt;&gt;ROW(AD1736)))&gt;0,"Cruzado","Sin cruce")))</f>
        <v/>
      </c>
      <c r="AW1736" s="104" t="str">
        <f t="shared" si="843"/>
        <v>T31SUNAMPEA</v>
      </c>
      <c r="AX1736" s="104" t="str" cm="1">
        <f t="array" ref="AX1736">IF(AW1736="","",IF(SUMPRODUCT((AW1736=$AW$7:$AW$2042)*(AH1736=$AH$7:$AH$2042)*(AN1736=$AN$7:$AN$2042)*(AO1736=$AO$7:$AO$2042)*(ROW($AW$7:$AW$2042)&lt;&gt;ROW(AW1736))*((R1736=0)*($R$7:$R$2042&gt;0)+(R1736&gt;0)*($R$7:$R$2042=0)))&gt;0,"SALONES UNIDOS",IF(SUMPRODUCT((AW1736=$AW$7:$AW$2042)*(AH1736=$AH$7:$AH$2042)*((AN1736&lt;$AO$7:$AO$2042)*(AO1736&gt;$AN$7:$AN$2042))*(ROW($AW$7:$AW$2042)&lt;&gt;ROW(AW1736)))&gt;0,"Cruzado","Sin cruce")))</f>
        <v>Sin cruce</v>
      </c>
    </row>
    <row r="1737" spans="2:50" ht="19.8" hidden="1" customHeight="1" x14ac:dyDescent="0.25">
      <c r="B1737" s="494" t="s">
        <v>314</v>
      </c>
      <c r="C1737" s="364" t="s">
        <v>975</v>
      </c>
      <c r="D1737" s="364">
        <v>20261</v>
      </c>
      <c r="E1737" s="373" t="s">
        <v>302</v>
      </c>
      <c r="F1737" s="370" t="s">
        <v>291</v>
      </c>
      <c r="G1737" s="373" t="s">
        <v>299</v>
      </c>
      <c r="H1737" s="373">
        <v>1</v>
      </c>
      <c r="I1737" s="373" t="s">
        <v>281</v>
      </c>
      <c r="J1737" s="373" t="s">
        <v>281</v>
      </c>
      <c r="K1737" s="194" t="s">
        <v>1077</v>
      </c>
      <c r="L1737" s="364" t="s">
        <v>783</v>
      </c>
      <c r="M1737" s="364" t="s">
        <v>324</v>
      </c>
      <c r="N1737" s="364" t="s">
        <v>353</v>
      </c>
      <c r="O1737" s="373" t="s">
        <v>315</v>
      </c>
      <c r="P1737" s="364">
        <v>2</v>
      </c>
      <c r="Q1737" s="364">
        <v>2</v>
      </c>
      <c r="R1737" s="369">
        <v>4</v>
      </c>
      <c r="S1737" s="364">
        <v>4</v>
      </c>
      <c r="T1737" s="8"/>
      <c r="U1737" s="374">
        <v>20</v>
      </c>
      <c r="V1737" s="370">
        <v>21535273</v>
      </c>
      <c r="W1737" s="373" t="s">
        <v>959</v>
      </c>
      <c r="X1737" s="364" t="s">
        <v>315</v>
      </c>
      <c r="Y1737" s="364"/>
      <c r="Z1737" s="364"/>
      <c r="AA1737" s="364"/>
      <c r="AB1737" s="364" t="s">
        <v>873</v>
      </c>
      <c r="AC1737" s="364"/>
      <c r="AD1737" s="369"/>
      <c r="AE1737" s="370"/>
      <c r="AF1737" s="370"/>
      <c r="AG1737" s="364" t="s">
        <v>319</v>
      </c>
      <c r="AH1737" s="364">
        <v>6</v>
      </c>
      <c r="AI1737" s="364">
        <v>16</v>
      </c>
      <c r="AJ1737" s="364">
        <v>50</v>
      </c>
      <c r="AK1737" s="364">
        <v>20</v>
      </c>
      <c r="AL1737" s="364">
        <v>10</v>
      </c>
      <c r="AM1737" s="22">
        <f t="shared" si="840"/>
        <v>4</v>
      </c>
      <c r="AN1737" s="104">
        <f t="shared" si="834"/>
        <v>0.70138888888888884</v>
      </c>
      <c r="AO1737" s="104">
        <f t="shared" si="835"/>
        <v>0.84027777777777779</v>
      </c>
      <c r="AP1737" s="22" t="str" cm="1">
        <f t="array" ref="AP1737">IF(W1737="","",IF(SUMPRODUCT((W1737=$W$7:$W$2042)*(AH1737=$AH$7:$AH$2042)*(AN1737=$AN$7:$AN$2042)*(AO1737=$AO$7:$AO$2042)*(ROW($W$7:$W$2042)&lt;&gt;ROW(W1737))*((R1737=0)*($R$7:$R$2042&gt;0)+(R1737&gt;0)*($R$7:$R$2042=0)))&gt;0,"SALONES UNIDOS",IF(SUMPRODUCT((W1737=$W$7:$W$2042)*(AH1737=$AH$7:$AH$2042)*((AN1737&lt;$AO$7:$AO$2042)*(AO1737&gt;$AN$7:$AN$2042))*(ROW($W$7:$W$2042)&lt;&gt;ROW(W1737)))&gt;0,"Cruzado","Sin cruce")))</f>
        <v>Sin cruce</v>
      </c>
      <c r="AQ1737" s="104">
        <f>AN1737</f>
        <v>0.70138888888888884</v>
      </c>
      <c r="AR1737" s="104">
        <f>AO1737</f>
        <v>0.84027777777777779</v>
      </c>
      <c r="AS1737" s="22"/>
      <c r="AT1737" s="22"/>
      <c r="AU1737" s="362" t="str" cm="1">
        <f t="array" ref="AU1737">IF(AB1737="","",IF(SUMPRODUCT((AB1737=$AB$1559:$AB$1936)*(AH1737=$AH$1559:$AH$1936)*(AQ1737=$AQ$1559:$AQ$1936)*(AR1737=$AR$1559:$AR$1936)*(ROW($AB$1559:$AB$1936)&lt;&gt;ROW(AB1737))*((R1737=0)*($R$1559:$R$1936&gt;0)+(R1737&gt;0)*($R$1559:$R$1936=0)))&gt;0,"SALONES UNIDOS",IF(SUMPRODUCT((AB1737=$AB$1559:$AB$1936)*(AH1737=$AH$1559:$AH$1936)*((AQ1737&lt;$AR$1559:$AR$1936)*(AR1737&gt;$AQ$1559:$AQ$1936))*(ROW($AB$1559:$AB$1936)&lt;&gt;ROW(AB1737)))&gt;0,"Cruzado","Sin cruce")))</f>
        <v>Sin cruce</v>
      </c>
      <c r="AV1737" s="362" t="str" cm="1">
        <f t="array" ref="AV1737">IF(AD1737="","",IF(SUMPRODUCT((AD1737=$AD$1559:$AD$1936)*(AH1737=$AH$1559:$AH$1936)*(AS1737=$AS$1559:$AS$1936)*(AT1737=$AT$1559:$AT$1936)*(ROW($AD$1559:$AD$1936)&lt;&gt;ROW(AD1737))*((R1737=0)*($R$1559:$R$1936&gt;0)+(R1737&gt;0)*($R$1559:$R$1936=0)))&gt;0,"SALONES UNIDOS",IF(SUMPRODUCT((AD1737=$AD$1559:$AD$1936)*(AH1737=$AH$1559:$AH$1936)*((AS1737&lt;$AT$1559:$AT$1936)*(AT1737&gt;$AS$1559:$AS$1936))*(ROW($AD$1559:$AD$1936)&lt;&gt;ROW(AD1737)))&gt;0,"Cruzado","Sin cruce")))</f>
        <v/>
      </c>
      <c r="AW1737" s="104" t="str">
        <f t="shared" si="843"/>
        <v>T31SUNAMPEB</v>
      </c>
      <c r="AX1737" s="104" t="str" cm="1">
        <f t="array" ref="AX1737">IF(AW1737="","",IF(SUMPRODUCT((AW1737=$AW$7:$AW$2042)*(AH1737=$AH$7:$AH$2042)*(AN1737=$AN$7:$AN$2042)*(AO1737=$AO$7:$AO$2042)*(ROW($AW$7:$AW$2042)&lt;&gt;ROW(AW1737))*((R1737=0)*($R$7:$R$2042&gt;0)+(R1737&gt;0)*($R$7:$R$2042=0)))&gt;0,"SALONES UNIDOS",IF(SUMPRODUCT((AW1737=$AW$7:$AW$2042)*(AH1737=$AH$7:$AH$2042)*((AN1737&lt;$AO$7:$AO$2042)*(AO1737&gt;$AN$7:$AN$2042))*(ROW($AW$7:$AW$2042)&lt;&gt;ROW(AW1737)))&gt;0,"Cruzado","Sin cruce")))</f>
        <v>Sin cruce</v>
      </c>
    </row>
    <row r="1738" spans="2:50" ht="19.8" hidden="1" customHeight="1" x14ac:dyDescent="0.25">
      <c r="B1738" s="494" t="s">
        <v>314</v>
      </c>
      <c r="C1738" s="364" t="s">
        <v>975</v>
      </c>
      <c r="D1738" s="364">
        <v>20261</v>
      </c>
      <c r="E1738" s="373" t="s">
        <v>302</v>
      </c>
      <c r="F1738" s="370" t="s">
        <v>291</v>
      </c>
      <c r="G1738" s="373" t="s">
        <v>299</v>
      </c>
      <c r="H1738" s="373">
        <v>1</v>
      </c>
      <c r="I1738" s="373" t="s">
        <v>281</v>
      </c>
      <c r="J1738" s="373" t="s">
        <v>281</v>
      </c>
      <c r="K1738" s="194" t="s">
        <v>1077</v>
      </c>
      <c r="L1738" s="364" t="s">
        <v>783</v>
      </c>
      <c r="M1738" s="364" t="s">
        <v>324</v>
      </c>
      <c r="N1738" s="364" t="s">
        <v>353</v>
      </c>
      <c r="O1738" s="373" t="s">
        <v>315</v>
      </c>
      <c r="P1738" s="364">
        <v>0</v>
      </c>
      <c r="Q1738" s="364">
        <v>2</v>
      </c>
      <c r="R1738" s="369">
        <v>2</v>
      </c>
      <c r="S1738" s="364">
        <v>4</v>
      </c>
      <c r="T1738" s="8"/>
      <c r="U1738" s="374">
        <v>20</v>
      </c>
      <c r="V1738" s="370">
        <v>21535273</v>
      </c>
      <c r="W1738" s="373" t="s">
        <v>959</v>
      </c>
      <c r="X1738" s="364" t="s">
        <v>315</v>
      </c>
      <c r="Y1738" s="364"/>
      <c r="Z1738" s="364"/>
      <c r="AA1738" s="364"/>
      <c r="AB1738" s="370"/>
      <c r="AC1738" s="364"/>
      <c r="AD1738" s="369" t="s">
        <v>846</v>
      </c>
      <c r="AE1738" s="370"/>
      <c r="AF1738" s="370"/>
      <c r="AG1738" s="364" t="s">
        <v>301</v>
      </c>
      <c r="AH1738" s="364">
        <v>6</v>
      </c>
      <c r="AI1738" s="364">
        <v>20</v>
      </c>
      <c r="AJ1738" s="364">
        <v>10</v>
      </c>
      <c r="AK1738" s="364">
        <v>21</v>
      </c>
      <c r="AL1738" s="364">
        <v>50</v>
      </c>
      <c r="AM1738" s="22">
        <f t="shared" si="840"/>
        <v>2</v>
      </c>
      <c r="AN1738" s="104">
        <f t="shared" si="834"/>
        <v>0.84027777777777779</v>
      </c>
      <c r="AO1738" s="104">
        <f t="shared" si="835"/>
        <v>0.90972222222222221</v>
      </c>
      <c r="AP1738" s="22" t="str" cm="1">
        <f t="array" ref="AP1738">IF(W1738="","",IF(SUMPRODUCT((W1738=$W$7:$W$2042)*(AH1738=$AH$7:$AH$2042)*(AN1738=$AN$7:$AN$2042)*(AO1738=$AO$7:$AO$2042)*(ROW($W$7:$W$2042)&lt;&gt;ROW(W1738))*((R1738=0)*($R$7:$R$2042&gt;0)+(R1738&gt;0)*($R$7:$R$2042=0)))&gt;0,"SALONES UNIDOS",IF(SUMPRODUCT((W1738=$W$7:$W$2042)*(AH1738=$AH$7:$AH$2042)*((AN1738&lt;$AO$7:$AO$2042)*(AO1738&gt;$AN$7:$AN$2042))*(ROW($W$7:$W$2042)&lt;&gt;ROW(W1738)))&gt;0,"Cruzado","Sin cruce")))</f>
        <v>Sin cruce</v>
      </c>
      <c r="AQ1738" s="22"/>
      <c r="AR1738" s="22"/>
      <c r="AS1738" s="104">
        <f>AN1738</f>
        <v>0.84027777777777779</v>
      </c>
      <c r="AT1738" s="104">
        <f>AO1738</f>
        <v>0.90972222222222221</v>
      </c>
      <c r="AU1738" s="362" t="str" cm="1">
        <f t="array" ref="AU1738">IF(AB1738="","",IF(SUMPRODUCT((AB1738=$AB$1559:$AB$1936)*(AH1738=$AH$1559:$AH$1936)*(AQ1738=$AQ$1559:$AQ$1936)*(AR1738=$AR$1559:$AR$1936)*(ROW($AB$1559:$AB$1936)&lt;&gt;ROW(AB1738))*((R1738=0)*($R$1559:$R$1936&gt;0)+(R1738&gt;0)*($R$1559:$R$1936=0)))&gt;0,"SALONES UNIDOS",IF(SUMPRODUCT((AB1738=$AB$1559:$AB$1936)*(AH1738=$AH$1559:$AH$1936)*((AQ1738&lt;$AR$1559:$AR$1936)*(AR1738&gt;$AQ$1559:$AQ$1936))*(ROW($AB$1559:$AB$1936)&lt;&gt;ROW(AB1738)))&gt;0,"Cruzado","Sin cruce")))</f>
        <v/>
      </c>
      <c r="AV1738" s="362" t="str" cm="1">
        <f t="array" ref="AV1738">IF(AD1738="","",IF(SUMPRODUCT((AD1738=$AD$1559:$AD$1936)*(AH1738=$AH$1559:$AH$1936)*(AS1738=$AS$1559:$AS$1936)*(AT1738=$AT$1559:$AT$1936)*(ROW($AD$1559:$AD$1936)&lt;&gt;ROW(AD1738))*((R1738=0)*($R$1559:$R$1936&gt;0)+(R1738&gt;0)*($R$1559:$R$1936=0)))&gt;0,"SALONES UNIDOS",IF(SUMPRODUCT((AD1738=$AD$1559:$AD$1936)*(AH1738=$AH$1559:$AH$1936)*((AS1738&lt;$AT$1559:$AT$1936)*(AT1738&gt;$AS$1559:$AS$1936))*(ROW($AD$1559:$AD$1936)&lt;&gt;ROW(AD1738)))&gt;0,"Cruzado","Sin cruce")))</f>
        <v>Sin cruce</v>
      </c>
      <c r="AW1738" s="104" t="str">
        <f t="shared" si="843"/>
        <v>T31SUNAMPEB</v>
      </c>
      <c r="AX1738" s="104" t="str" cm="1">
        <f t="array" ref="AX1738">IF(AW1738="","",IF(SUMPRODUCT((AW1738=$AW$7:$AW$2042)*(AH1738=$AH$7:$AH$2042)*(AN1738=$AN$7:$AN$2042)*(AO1738=$AO$7:$AO$2042)*(ROW($AW$7:$AW$2042)&lt;&gt;ROW(AW1738))*((R1738=0)*($R$7:$R$2042&gt;0)+(R1738&gt;0)*($R$7:$R$2042=0)))&gt;0,"SALONES UNIDOS",IF(SUMPRODUCT((AW1738=$AW$7:$AW$2042)*(AH1738=$AH$7:$AH$2042)*((AN1738&lt;$AO$7:$AO$2042)*(AO1738&gt;$AN$7:$AN$2042))*(ROW($AW$7:$AW$2042)&lt;&gt;ROW(AW1738)))&gt;0,"Cruzado","Sin cruce")))</f>
        <v>Sin cruce</v>
      </c>
    </row>
    <row r="1739" spans="2:50" ht="19.8" hidden="1" customHeight="1" x14ac:dyDescent="0.25">
      <c r="B1739" s="494" t="s">
        <v>314</v>
      </c>
      <c r="C1739" s="364" t="s">
        <v>975</v>
      </c>
      <c r="D1739" s="364">
        <v>20261</v>
      </c>
      <c r="E1739" s="373" t="s">
        <v>302</v>
      </c>
      <c r="F1739" s="370" t="s">
        <v>291</v>
      </c>
      <c r="G1739" s="373" t="s">
        <v>299</v>
      </c>
      <c r="H1739" s="373">
        <v>1</v>
      </c>
      <c r="I1739" s="373" t="s">
        <v>281</v>
      </c>
      <c r="J1739" s="373" t="s">
        <v>281</v>
      </c>
      <c r="K1739" s="194" t="s">
        <v>1078</v>
      </c>
      <c r="L1739" s="364" t="s">
        <v>562</v>
      </c>
      <c r="M1739" s="364" t="s">
        <v>362</v>
      </c>
      <c r="N1739" s="364" t="s">
        <v>353</v>
      </c>
      <c r="O1739" s="373" t="s">
        <v>321</v>
      </c>
      <c r="P1739" s="364">
        <v>2</v>
      </c>
      <c r="Q1739" s="364">
        <v>2</v>
      </c>
      <c r="R1739" s="369">
        <v>4</v>
      </c>
      <c r="S1739" s="364">
        <v>3</v>
      </c>
      <c r="T1739" s="8"/>
      <c r="U1739" s="374">
        <v>20</v>
      </c>
      <c r="V1739" s="370">
        <v>44565506</v>
      </c>
      <c r="W1739" s="373" t="s">
        <v>237</v>
      </c>
      <c r="X1739" s="364" t="s">
        <v>321</v>
      </c>
      <c r="Y1739" s="364"/>
      <c r="Z1739" s="364"/>
      <c r="AA1739" s="364"/>
      <c r="AB1739" s="370"/>
      <c r="AC1739" s="364"/>
      <c r="AD1739" s="369"/>
      <c r="AE1739" s="370"/>
      <c r="AF1739" s="370"/>
      <c r="AG1739" s="364" t="s">
        <v>319</v>
      </c>
      <c r="AH1739" s="364">
        <v>2</v>
      </c>
      <c r="AI1739" s="364">
        <v>18</v>
      </c>
      <c r="AJ1739" s="364">
        <v>30</v>
      </c>
      <c r="AK1739" s="364">
        <v>21</v>
      </c>
      <c r="AL1739" s="364">
        <v>50</v>
      </c>
      <c r="AM1739" s="22">
        <f t="shared" si="840"/>
        <v>4</v>
      </c>
      <c r="AN1739" s="104">
        <f t="shared" si="834"/>
        <v>0.77083333333333337</v>
      </c>
      <c r="AO1739" s="104">
        <f t="shared" si="835"/>
        <v>0.90972222222222221</v>
      </c>
      <c r="AP1739" s="22" t="str" cm="1">
        <f t="array" ref="AP1739">IF(W1739="","",IF(SUMPRODUCT((W1739=$W$7:$W$2042)*(AH1739=$AH$7:$AH$2042)*(AN1739=$AN$7:$AN$2042)*(AO1739=$AO$7:$AO$2042)*(ROW($W$7:$W$2042)&lt;&gt;ROW(W1739))*((R1739=0)*($R$7:$R$2042&gt;0)+(R1739&gt;0)*($R$7:$R$2042=0)))&gt;0,"SALONES UNIDOS",IF(SUMPRODUCT((W1739=$W$7:$W$2042)*(AH1739=$AH$7:$AH$2042)*((AN1739&lt;$AO$7:$AO$2042)*(AO1739&gt;$AN$7:$AN$2042))*(ROW($W$7:$W$2042)&lt;&gt;ROW(W1739)))&gt;0,"Cruzado","Sin cruce")))</f>
        <v>Sin cruce</v>
      </c>
      <c r="AQ1739" s="104"/>
      <c r="AR1739" s="104"/>
      <c r="AS1739" s="22"/>
      <c r="AT1739" s="22"/>
      <c r="AU1739" s="362" t="str" cm="1">
        <f t="array" ref="AU1739">IF(AB1739="","",IF(SUMPRODUCT((AB1739=$AB$1559:$AB$1936)*(AH1739=$AH$1559:$AH$1936)*(AQ1739=$AQ$1559:$AQ$1936)*(AR1739=$AR$1559:$AR$1936)*(ROW($AB$1559:$AB$1936)&lt;&gt;ROW(AB1739))*((R1739=0)*($R$1559:$R$1936&gt;0)+(R1739&gt;0)*($R$1559:$R$1936=0)))&gt;0,"SALONES UNIDOS",IF(SUMPRODUCT((AB1739=$AB$1559:$AB$1936)*(AH1739=$AH$1559:$AH$1936)*((AQ1739&lt;$AR$1559:$AR$1936)*(AR1739&gt;$AQ$1559:$AQ$1936))*(ROW($AB$1559:$AB$1936)&lt;&gt;ROW(AB1739)))&gt;0,"Cruzado","Sin cruce")))</f>
        <v/>
      </c>
      <c r="AV1739" s="362" t="str" cm="1">
        <f t="array" ref="AV1739">IF(AD1739="","",IF(SUMPRODUCT((AD1739=$AD$1559:$AD$1936)*(AH1739=$AH$1559:$AH$1936)*(AS1739=$AS$1559:$AS$1936)*(AT1739=$AT$1559:$AT$1936)*(ROW($AD$1559:$AD$1936)&lt;&gt;ROW(AD1739))*((R1739=0)*($R$1559:$R$1936&gt;0)+(R1739&gt;0)*($R$1559:$R$1936=0)))&gt;0,"SALONES UNIDOS",IF(SUMPRODUCT((AD1739=$AD$1559:$AD$1936)*(AH1739=$AH$1559:$AH$1936)*((AS1739&lt;$AT$1559:$AT$1936)*(AT1739&gt;$AS$1559:$AS$1936))*(ROW($AD$1559:$AD$1936)&lt;&gt;ROW(AD1739)))&gt;0,"Cruzado","Sin cruce")))</f>
        <v/>
      </c>
      <c r="AW1739" s="104" t="str">
        <f t="shared" si="843"/>
        <v>T31SUNAMPEB</v>
      </c>
      <c r="AX1739" s="104" t="str" cm="1">
        <f t="array" ref="AX1739">IF(AW1739="","",IF(SUMPRODUCT((AW1739=$AW$7:$AW$2042)*(AH1739=$AH$7:$AH$2042)*(AN1739=$AN$7:$AN$2042)*(AO1739=$AO$7:$AO$2042)*(ROW($AW$7:$AW$2042)&lt;&gt;ROW(AW1739))*((R1739=0)*($R$7:$R$2042&gt;0)+(R1739&gt;0)*($R$7:$R$2042=0)))&gt;0,"SALONES UNIDOS",IF(SUMPRODUCT((AW1739=$AW$7:$AW$2042)*(AH1739=$AH$7:$AH$2042)*((AN1739&lt;$AO$7:$AO$2042)*(AO1739&gt;$AN$7:$AN$2042))*(ROW($AW$7:$AW$2042)&lt;&gt;ROW(AW1739)))&gt;0,"Cruzado","Sin cruce")))</f>
        <v>Sin cruce</v>
      </c>
    </row>
    <row r="1740" spans="2:50" ht="19.8" hidden="1" customHeight="1" x14ac:dyDescent="0.25">
      <c r="B1740" s="494" t="s">
        <v>314</v>
      </c>
      <c r="C1740" s="364" t="s">
        <v>975</v>
      </c>
      <c r="D1740" s="364">
        <v>20261</v>
      </c>
      <c r="E1740" s="373" t="s">
        <v>302</v>
      </c>
      <c r="F1740" s="370" t="s">
        <v>291</v>
      </c>
      <c r="G1740" s="373" t="s">
        <v>299</v>
      </c>
      <c r="H1740" s="373">
        <v>1</v>
      </c>
      <c r="I1740" s="373" t="s">
        <v>281</v>
      </c>
      <c r="J1740" s="373" t="s">
        <v>281</v>
      </c>
      <c r="K1740" s="194" t="s">
        <v>1079</v>
      </c>
      <c r="L1740" s="457" t="s">
        <v>784</v>
      </c>
      <c r="M1740" s="364" t="s">
        <v>324</v>
      </c>
      <c r="N1740" s="364" t="s">
        <v>353</v>
      </c>
      <c r="O1740" s="373" t="s">
        <v>315</v>
      </c>
      <c r="P1740" s="364">
        <v>2</v>
      </c>
      <c r="Q1740" s="364">
        <v>2</v>
      </c>
      <c r="R1740" s="369">
        <v>4</v>
      </c>
      <c r="S1740" s="364">
        <v>3</v>
      </c>
      <c r="T1740" s="8"/>
      <c r="U1740" s="374">
        <v>20</v>
      </c>
      <c r="V1740" s="370">
        <v>73194163</v>
      </c>
      <c r="W1740" s="373" t="s">
        <v>962</v>
      </c>
      <c r="X1740" s="364" t="s">
        <v>315</v>
      </c>
      <c r="Y1740" s="364"/>
      <c r="Z1740" s="364"/>
      <c r="AA1740" s="364"/>
      <c r="AB1740" s="364" t="s">
        <v>883</v>
      </c>
      <c r="AC1740" s="364"/>
      <c r="AD1740" s="369"/>
      <c r="AE1740" s="370"/>
      <c r="AF1740" s="370"/>
      <c r="AG1740" s="364" t="s">
        <v>319</v>
      </c>
      <c r="AH1740" s="364">
        <v>7</v>
      </c>
      <c r="AI1740" s="364">
        <v>11</v>
      </c>
      <c r="AJ1740" s="364">
        <v>0</v>
      </c>
      <c r="AK1740" s="364">
        <v>14</v>
      </c>
      <c r="AL1740" s="364">
        <v>20</v>
      </c>
      <c r="AM1740" s="22">
        <f t="shared" si="840"/>
        <v>4</v>
      </c>
      <c r="AN1740" s="104">
        <f t="shared" si="834"/>
        <v>0.45833333333333331</v>
      </c>
      <c r="AO1740" s="104">
        <f t="shared" si="835"/>
        <v>0.59722222222222221</v>
      </c>
      <c r="AP1740" s="22" t="str" cm="1">
        <f t="array" ref="AP1740">IF(W1740="","",IF(SUMPRODUCT((W1740=$W$7:$W$2042)*(AH1740=$AH$7:$AH$2042)*(AN1740=$AN$7:$AN$2042)*(AO1740=$AO$7:$AO$2042)*(ROW($W$7:$W$2042)&lt;&gt;ROW(W1740))*((R1740=0)*($R$7:$R$2042&gt;0)+(R1740&gt;0)*($R$7:$R$2042=0)))&gt;0,"SALONES UNIDOS",IF(SUMPRODUCT((W1740=$W$7:$W$2042)*(AH1740=$AH$7:$AH$2042)*((AN1740&lt;$AO$7:$AO$2042)*(AO1740&gt;$AN$7:$AN$2042))*(ROW($W$7:$W$2042)&lt;&gt;ROW(W1740)))&gt;0,"Cruzado","Sin cruce")))</f>
        <v>Sin cruce</v>
      </c>
      <c r="AQ1740" s="104">
        <f>AN1740</f>
        <v>0.45833333333333331</v>
      </c>
      <c r="AR1740" s="104">
        <f>AO1740</f>
        <v>0.59722222222222221</v>
      </c>
      <c r="AS1740" s="22"/>
      <c r="AT1740" s="22"/>
      <c r="AU1740" s="362" t="str" cm="1">
        <f t="array" ref="AU1740">IF(AB1740="","",IF(SUMPRODUCT((AB1740=$AB$1559:$AB$1936)*(AH1740=$AH$1559:$AH$1936)*(AQ1740=$AQ$1559:$AQ$1936)*(AR1740=$AR$1559:$AR$1936)*(ROW($AB$1559:$AB$1936)&lt;&gt;ROW(AB1740))*((R1740=0)*($R$1559:$R$1936&gt;0)+(R1740&gt;0)*($R$1559:$R$1936=0)))&gt;0,"SALONES UNIDOS",IF(SUMPRODUCT((AB1740=$AB$1559:$AB$1936)*(AH1740=$AH$1559:$AH$1936)*((AQ1740&lt;$AR$1559:$AR$1936)*(AR1740&gt;$AQ$1559:$AQ$1936))*(ROW($AB$1559:$AB$1936)&lt;&gt;ROW(AB1740)))&gt;0,"Cruzado","Sin cruce")))</f>
        <v>Sin cruce</v>
      </c>
      <c r="AV1740" s="362" t="str" cm="1">
        <f t="array" ref="AV1740">IF(AD1740="","",IF(SUMPRODUCT((AD1740=$AD$1559:$AD$1936)*(AH1740=$AH$1559:$AH$1936)*(AS1740=$AS$1559:$AS$1936)*(AT1740=$AT$1559:$AT$1936)*(ROW($AD$1559:$AD$1936)&lt;&gt;ROW(AD1740))*((R1740=0)*($R$1559:$R$1936&gt;0)+(R1740&gt;0)*($R$1559:$R$1936=0)))&gt;0,"SALONES UNIDOS",IF(SUMPRODUCT((AD1740=$AD$1559:$AD$1936)*(AH1740=$AH$1559:$AH$1936)*((AS1740&lt;$AT$1559:$AT$1936)*(AT1740&gt;$AS$1559:$AS$1936))*(ROW($AD$1559:$AD$1936)&lt;&gt;ROW(AD1740)))&gt;0,"Cruzado","Sin cruce")))</f>
        <v/>
      </c>
      <c r="AW1740" s="104" t="str">
        <f t="shared" si="843"/>
        <v>T31SUNAMPEB</v>
      </c>
      <c r="AX1740" s="104" t="str" cm="1">
        <f t="array" ref="AX1740">IF(AW1740="","",IF(SUMPRODUCT((AW1740=$AW$7:$AW$2042)*(AH1740=$AH$7:$AH$2042)*(AN1740=$AN$7:$AN$2042)*(AO1740=$AO$7:$AO$2042)*(ROW($AW$7:$AW$2042)&lt;&gt;ROW(AW1740))*((R1740=0)*($R$7:$R$2042&gt;0)+(R1740&gt;0)*($R$7:$R$2042=0)))&gt;0,"SALONES UNIDOS",IF(SUMPRODUCT((AW1740=$AW$7:$AW$2042)*(AH1740=$AH$7:$AH$2042)*((AN1740&lt;$AO$7:$AO$2042)*(AO1740&gt;$AN$7:$AN$2042))*(ROW($AW$7:$AW$2042)&lt;&gt;ROW(AW1740)))&gt;0,"Cruzado","Sin cruce")))</f>
        <v>Sin cruce</v>
      </c>
    </row>
    <row r="1741" spans="2:50" ht="19.8" hidden="1" customHeight="1" x14ac:dyDescent="0.25">
      <c r="B1741" s="494" t="s">
        <v>314</v>
      </c>
      <c r="C1741" s="364" t="s">
        <v>975</v>
      </c>
      <c r="D1741" s="364">
        <v>20261</v>
      </c>
      <c r="E1741" s="373" t="s">
        <v>302</v>
      </c>
      <c r="F1741" s="370" t="s">
        <v>291</v>
      </c>
      <c r="G1741" s="373" t="s">
        <v>299</v>
      </c>
      <c r="H1741" s="373">
        <v>1</v>
      </c>
      <c r="I1741" s="373" t="s">
        <v>281</v>
      </c>
      <c r="J1741" s="373" t="s">
        <v>281</v>
      </c>
      <c r="K1741" s="194" t="s">
        <v>1080</v>
      </c>
      <c r="L1741" s="364" t="s">
        <v>785</v>
      </c>
      <c r="M1741" s="364" t="s">
        <v>362</v>
      </c>
      <c r="N1741" s="364" t="s">
        <v>353</v>
      </c>
      <c r="O1741" s="373" t="s">
        <v>321</v>
      </c>
      <c r="P1741" s="364">
        <v>3</v>
      </c>
      <c r="Q1741" s="364">
        <v>2</v>
      </c>
      <c r="R1741" s="369">
        <v>5</v>
      </c>
      <c r="S1741" s="364">
        <v>4</v>
      </c>
      <c r="T1741" s="8"/>
      <c r="U1741" s="374">
        <v>20</v>
      </c>
      <c r="V1741" s="370">
        <v>43373909</v>
      </c>
      <c r="W1741" s="373" t="s">
        <v>514</v>
      </c>
      <c r="X1741" s="364" t="s">
        <v>399</v>
      </c>
      <c r="Y1741" s="364"/>
      <c r="Z1741" s="364"/>
      <c r="AA1741" s="364"/>
      <c r="AB1741" s="370"/>
      <c r="AC1741" s="364"/>
      <c r="AD1741" s="369"/>
      <c r="AE1741" s="370"/>
      <c r="AF1741" s="370"/>
      <c r="AG1741" s="364" t="s">
        <v>319</v>
      </c>
      <c r="AH1741" s="364">
        <v>3</v>
      </c>
      <c r="AI1741" s="364">
        <v>19</v>
      </c>
      <c r="AJ1741" s="364">
        <v>20</v>
      </c>
      <c r="AK1741" s="364">
        <v>23</v>
      </c>
      <c r="AL1741" s="364">
        <v>30</v>
      </c>
      <c r="AM1741" s="22">
        <f t="shared" si="840"/>
        <v>5</v>
      </c>
      <c r="AN1741" s="104">
        <f t="shared" si="834"/>
        <v>0.80555555555555547</v>
      </c>
      <c r="AO1741" s="104">
        <f t="shared" si="835"/>
        <v>0.97916666666666674</v>
      </c>
      <c r="AP1741" s="22" t="str" cm="1">
        <f t="array" ref="AP1741">IF(W1741="","",IF(SUMPRODUCT((W1741=$W$7:$W$2042)*(AH1741=$AH$7:$AH$2042)*(AN1741=$AN$7:$AN$2042)*(AO1741=$AO$7:$AO$2042)*(ROW($W$7:$W$2042)&lt;&gt;ROW(W1741))*((R1741=0)*($R$7:$R$2042&gt;0)+(R1741&gt;0)*($R$7:$R$2042=0)))&gt;0,"SALONES UNIDOS",IF(SUMPRODUCT((W1741=$W$7:$W$2042)*(AH1741=$AH$7:$AH$2042)*((AN1741&lt;$AO$7:$AO$2042)*(AO1741&gt;$AN$7:$AN$2042))*(ROW($W$7:$W$2042)&lt;&gt;ROW(W1741)))&gt;0,"Cruzado","Sin cruce")))</f>
        <v>Sin cruce</v>
      </c>
      <c r="AQ1741" s="104"/>
      <c r="AR1741" s="104"/>
      <c r="AS1741" s="22"/>
      <c r="AT1741" s="22"/>
      <c r="AU1741" s="362" t="str" cm="1">
        <f t="array" ref="AU1741">IF(AB1741="","",IF(SUMPRODUCT((AB1741=$AB$1559:$AB$1936)*(AH1741=$AH$1559:$AH$1936)*(AQ1741=$AQ$1559:$AQ$1936)*(AR1741=$AR$1559:$AR$1936)*(ROW($AB$1559:$AB$1936)&lt;&gt;ROW(AB1741))*((R1741=0)*($R$1559:$R$1936&gt;0)+(R1741&gt;0)*($R$1559:$R$1936=0)))&gt;0,"SALONES UNIDOS",IF(SUMPRODUCT((AB1741=$AB$1559:$AB$1936)*(AH1741=$AH$1559:$AH$1936)*((AQ1741&lt;$AR$1559:$AR$1936)*(AR1741&gt;$AQ$1559:$AQ$1936))*(ROW($AB$1559:$AB$1936)&lt;&gt;ROW(AB1741)))&gt;0,"Cruzado","Sin cruce")))</f>
        <v/>
      </c>
      <c r="AV1741" s="362" t="str" cm="1">
        <f t="array" ref="AV1741">IF(AD1741="","",IF(SUMPRODUCT((AD1741=$AD$1559:$AD$1936)*(AH1741=$AH$1559:$AH$1936)*(AS1741=$AS$1559:$AS$1936)*(AT1741=$AT$1559:$AT$1936)*(ROW($AD$1559:$AD$1936)&lt;&gt;ROW(AD1741))*((R1741=0)*($R$1559:$R$1936&gt;0)+(R1741&gt;0)*($R$1559:$R$1936=0)))&gt;0,"SALONES UNIDOS",IF(SUMPRODUCT((AD1741=$AD$1559:$AD$1936)*(AH1741=$AH$1559:$AH$1936)*((AS1741&lt;$AT$1559:$AT$1936)*(AT1741&gt;$AS$1559:$AS$1936))*(ROW($AD$1559:$AD$1936)&lt;&gt;ROW(AD1741)))&gt;0,"Cruzado","Sin cruce")))</f>
        <v/>
      </c>
      <c r="AW1741" s="104" t="str">
        <f t="shared" si="843"/>
        <v>T31SUNAMPEB</v>
      </c>
      <c r="AX1741" s="104" t="str" cm="1">
        <f t="array" ref="AX1741">IF(AW1741="","",IF(SUMPRODUCT((AW1741=$AW$7:$AW$2042)*(AH1741=$AH$7:$AH$2042)*(AN1741=$AN$7:$AN$2042)*(AO1741=$AO$7:$AO$2042)*(ROW($AW$7:$AW$2042)&lt;&gt;ROW(AW1741))*((R1741=0)*($R$7:$R$2042&gt;0)+(R1741&gt;0)*($R$7:$R$2042=0)))&gt;0,"SALONES UNIDOS",IF(SUMPRODUCT((AW1741=$AW$7:$AW$2042)*(AH1741=$AH$7:$AH$2042)*((AN1741&lt;$AO$7:$AO$2042)*(AO1741&gt;$AN$7:$AN$2042))*(ROW($AW$7:$AW$2042)&lt;&gt;ROW(AW1741)))&gt;0,"Cruzado","Sin cruce")))</f>
        <v>Sin cruce</v>
      </c>
    </row>
    <row r="1742" spans="2:50" ht="19.8" hidden="1" customHeight="1" x14ac:dyDescent="0.25">
      <c r="B1742" s="494" t="s">
        <v>314</v>
      </c>
      <c r="C1742" s="364" t="s">
        <v>975</v>
      </c>
      <c r="D1742" s="364">
        <v>20261</v>
      </c>
      <c r="E1742" s="373" t="s">
        <v>302</v>
      </c>
      <c r="F1742" s="370" t="s">
        <v>291</v>
      </c>
      <c r="G1742" s="373" t="s">
        <v>299</v>
      </c>
      <c r="H1742" s="373">
        <v>1</v>
      </c>
      <c r="I1742" s="373" t="s">
        <v>281</v>
      </c>
      <c r="J1742" s="373" t="s">
        <v>281</v>
      </c>
      <c r="K1742" s="194" t="s">
        <v>1081</v>
      </c>
      <c r="L1742" s="364" t="s">
        <v>567</v>
      </c>
      <c r="M1742" s="364" t="s">
        <v>362</v>
      </c>
      <c r="N1742" s="364" t="s">
        <v>353</v>
      </c>
      <c r="O1742" s="373" t="s">
        <v>321</v>
      </c>
      <c r="P1742" s="364">
        <v>3</v>
      </c>
      <c r="Q1742" s="364">
        <v>2</v>
      </c>
      <c r="R1742" s="369">
        <v>5</v>
      </c>
      <c r="S1742" s="364">
        <v>4</v>
      </c>
      <c r="T1742" s="8"/>
      <c r="U1742" s="374">
        <v>20</v>
      </c>
      <c r="V1742" s="370">
        <v>21440811</v>
      </c>
      <c r="W1742" s="373" t="s">
        <v>39</v>
      </c>
      <c r="X1742" s="364" t="s">
        <v>321</v>
      </c>
      <c r="Y1742" s="364"/>
      <c r="Z1742" s="364"/>
      <c r="AA1742" s="364"/>
      <c r="AB1742" s="370"/>
      <c r="AC1742" s="364"/>
      <c r="AD1742" s="369"/>
      <c r="AE1742" s="370"/>
      <c r="AF1742" s="370"/>
      <c r="AG1742" s="364" t="s">
        <v>319</v>
      </c>
      <c r="AH1742" s="364">
        <v>1</v>
      </c>
      <c r="AI1742" s="364">
        <v>19</v>
      </c>
      <c r="AJ1742" s="364">
        <v>20</v>
      </c>
      <c r="AK1742" s="364">
        <v>23</v>
      </c>
      <c r="AL1742" s="364">
        <v>30</v>
      </c>
      <c r="AM1742" s="22">
        <f t="shared" si="840"/>
        <v>5</v>
      </c>
      <c r="AN1742" s="104">
        <f t="shared" si="834"/>
        <v>0.80555555555555547</v>
      </c>
      <c r="AO1742" s="104">
        <f t="shared" si="835"/>
        <v>0.97916666666666674</v>
      </c>
      <c r="AP1742" s="22" t="str" cm="1">
        <f t="array" ref="AP1742">IF(W1742="","",IF(SUMPRODUCT((W1742=$W$7:$W$2042)*(AH1742=$AH$7:$AH$2042)*(AN1742=$AN$7:$AN$2042)*(AO1742=$AO$7:$AO$2042)*(ROW($W$7:$W$2042)&lt;&gt;ROW(W1742))*((R1742=0)*($R$7:$R$2042&gt;0)+(R1742&gt;0)*($R$7:$R$2042=0)))&gt;0,"SALONES UNIDOS",IF(SUMPRODUCT((W1742=$W$7:$W$2042)*(AH1742=$AH$7:$AH$2042)*((AN1742&lt;$AO$7:$AO$2042)*(AO1742&gt;$AN$7:$AN$2042))*(ROW($W$7:$W$2042)&lt;&gt;ROW(W1742)))&gt;0,"Cruzado","Sin cruce")))</f>
        <v>Sin cruce</v>
      </c>
      <c r="AQ1742" s="104"/>
      <c r="AR1742" s="104"/>
      <c r="AS1742" s="22"/>
      <c r="AT1742" s="22"/>
      <c r="AU1742" s="362" t="str" cm="1">
        <f t="array" ref="AU1742">IF(AB1742="","",IF(SUMPRODUCT((AB1742=$AB$1559:$AB$1936)*(AH1742=$AH$1559:$AH$1936)*(AQ1742=$AQ$1559:$AQ$1936)*(AR1742=$AR$1559:$AR$1936)*(ROW($AB$1559:$AB$1936)&lt;&gt;ROW(AB1742))*((R1742=0)*($R$1559:$R$1936&gt;0)+(R1742&gt;0)*($R$1559:$R$1936=0)))&gt;0,"SALONES UNIDOS",IF(SUMPRODUCT((AB1742=$AB$1559:$AB$1936)*(AH1742=$AH$1559:$AH$1936)*((AQ1742&lt;$AR$1559:$AR$1936)*(AR1742&gt;$AQ$1559:$AQ$1936))*(ROW($AB$1559:$AB$1936)&lt;&gt;ROW(AB1742)))&gt;0,"Cruzado","Sin cruce")))</f>
        <v/>
      </c>
      <c r="AV1742" s="362" t="str" cm="1">
        <f t="array" ref="AV1742">IF(AD1742="","",IF(SUMPRODUCT((AD1742=$AD$1559:$AD$1936)*(AH1742=$AH$1559:$AH$1936)*(AS1742=$AS$1559:$AS$1936)*(AT1742=$AT$1559:$AT$1936)*(ROW($AD$1559:$AD$1936)&lt;&gt;ROW(AD1742))*((R1742=0)*($R$1559:$R$1936&gt;0)+(R1742&gt;0)*($R$1559:$R$1936=0)))&gt;0,"SALONES UNIDOS",IF(SUMPRODUCT((AD1742=$AD$1559:$AD$1936)*(AH1742=$AH$1559:$AH$1936)*((AS1742&lt;$AT$1559:$AT$1936)*(AT1742&gt;$AS$1559:$AS$1936))*(ROW($AD$1559:$AD$1936)&lt;&gt;ROW(AD1742)))&gt;0,"Cruzado","Sin cruce")))</f>
        <v/>
      </c>
      <c r="AW1742" s="104" t="str">
        <f t="shared" si="843"/>
        <v>T31SUNAMPEB</v>
      </c>
      <c r="AX1742" s="104" t="str" cm="1">
        <f t="array" ref="AX1742">IF(AW1742="","",IF(SUMPRODUCT((AW1742=$AW$7:$AW$2042)*(AH1742=$AH$7:$AH$2042)*(AN1742=$AN$7:$AN$2042)*(AO1742=$AO$7:$AO$2042)*(ROW($AW$7:$AW$2042)&lt;&gt;ROW(AW1742))*((R1742=0)*($R$7:$R$2042&gt;0)+(R1742&gt;0)*($R$7:$R$2042=0)))&gt;0,"SALONES UNIDOS",IF(SUMPRODUCT((AW1742=$AW$7:$AW$2042)*(AH1742=$AH$7:$AH$2042)*((AN1742&lt;$AO$7:$AO$2042)*(AO1742&gt;$AN$7:$AN$2042))*(ROW($AW$7:$AW$2042)&lt;&gt;ROW(AW1742)))&gt;0,"Cruzado","Sin cruce")))</f>
        <v>Sin cruce</v>
      </c>
    </row>
    <row r="1743" spans="2:50" ht="19.8" hidden="1" customHeight="1" x14ac:dyDescent="0.25">
      <c r="B1743" s="494" t="s">
        <v>314</v>
      </c>
      <c r="C1743" s="364" t="s">
        <v>975</v>
      </c>
      <c r="D1743" s="364">
        <v>20261</v>
      </c>
      <c r="E1743" s="373" t="s">
        <v>302</v>
      </c>
      <c r="F1743" s="370" t="s">
        <v>291</v>
      </c>
      <c r="G1743" s="373" t="s">
        <v>299</v>
      </c>
      <c r="H1743" s="373">
        <v>1</v>
      </c>
      <c r="I1743" s="373" t="s">
        <v>281</v>
      </c>
      <c r="J1743" s="373" t="s">
        <v>281</v>
      </c>
      <c r="K1743" s="194" t="s">
        <v>1082</v>
      </c>
      <c r="L1743" s="364" t="s">
        <v>569</v>
      </c>
      <c r="M1743" s="364" t="s">
        <v>362</v>
      </c>
      <c r="N1743" s="364" t="s">
        <v>353</v>
      </c>
      <c r="O1743" s="373" t="s">
        <v>321</v>
      </c>
      <c r="P1743" s="364">
        <v>3</v>
      </c>
      <c r="Q1743" s="364">
        <v>2</v>
      </c>
      <c r="R1743" s="369">
        <v>5</v>
      </c>
      <c r="S1743" s="364">
        <v>4</v>
      </c>
      <c r="T1743" s="8"/>
      <c r="U1743" s="374">
        <v>20</v>
      </c>
      <c r="V1743" s="370">
        <v>43753047</v>
      </c>
      <c r="W1743" s="373" t="s">
        <v>262</v>
      </c>
      <c r="X1743" s="364" t="s">
        <v>321</v>
      </c>
      <c r="Y1743" s="364"/>
      <c r="Z1743" s="364"/>
      <c r="AA1743" s="364"/>
      <c r="AB1743" s="370"/>
      <c r="AC1743" s="364"/>
      <c r="AD1743" s="369"/>
      <c r="AE1743" s="370"/>
      <c r="AF1743" s="370"/>
      <c r="AG1743" s="364" t="s">
        <v>319</v>
      </c>
      <c r="AH1743" s="364">
        <v>4</v>
      </c>
      <c r="AI1743" s="364">
        <v>18</v>
      </c>
      <c r="AJ1743" s="364">
        <v>30</v>
      </c>
      <c r="AK1743" s="364">
        <v>22</v>
      </c>
      <c r="AL1743" s="364">
        <v>40</v>
      </c>
      <c r="AM1743" s="22">
        <f t="shared" si="840"/>
        <v>5</v>
      </c>
      <c r="AN1743" s="104">
        <f t="shared" si="834"/>
        <v>0.77083333333333337</v>
      </c>
      <c r="AO1743" s="104">
        <f t="shared" si="835"/>
        <v>0.94444444444444442</v>
      </c>
      <c r="AP1743" s="22" t="str" cm="1">
        <f t="array" ref="AP1743">IF(W1743="","",IF(SUMPRODUCT((W1743=$W$7:$W$2042)*(AH1743=$AH$7:$AH$2042)*(AN1743=$AN$7:$AN$2042)*(AO1743=$AO$7:$AO$2042)*(ROW($W$7:$W$2042)&lt;&gt;ROW(W1743))*((R1743=0)*($R$7:$R$2042&gt;0)+(R1743&gt;0)*($R$7:$R$2042=0)))&gt;0,"SALONES UNIDOS",IF(SUMPRODUCT((W1743=$W$7:$W$2042)*(AH1743=$AH$7:$AH$2042)*((AN1743&lt;$AO$7:$AO$2042)*(AO1743&gt;$AN$7:$AN$2042))*(ROW($W$7:$W$2042)&lt;&gt;ROW(W1743)))&gt;0,"Cruzado","Sin cruce")))</f>
        <v>Sin cruce</v>
      </c>
      <c r="AQ1743" s="104"/>
      <c r="AR1743" s="104"/>
      <c r="AS1743" s="22"/>
      <c r="AT1743" s="22"/>
      <c r="AU1743" s="362" t="str" cm="1">
        <f t="array" ref="AU1743">IF(AB1743="","",IF(SUMPRODUCT((AB1743=$AB$1559:$AB$1936)*(AH1743=$AH$1559:$AH$1936)*(AQ1743=$AQ$1559:$AQ$1936)*(AR1743=$AR$1559:$AR$1936)*(ROW($AB$1559:$AB$1936)&lt;&gt;ROW(AB1743))*((R1743=0)*($R$1559:$R$1936&gt;0)+(R1743&gt;0)*($R$1559:$R$1936=0)))&gt;0,"SALONES UNIDOS",IF(SUMPRODUCT((AB1743=$AB$1559:$AB$1936)*(AH1743=$AH$1559:$AH$1936)*((AQ1743&lt;$AR$1559:$AR$1936)*(AR1743&gt;$AQ$1559:$AQ$1936))*(ROW($AB$1559:$AB$1936)&lt;&gt;ROW(AB1743)))&gt;0,"Cruzado","Sin cruce")))</f>
        <v/>
      </c>
      <c r="AV1743" s="362" t="str" cm="1">
        <f t="array" ref="AV1743">IF(AD1743="","",IF(SUMPRODUCT((AD1743=$AD$1559:$AD$1936)*(AH1743=$AH$1559:$AH$1936)*(AS1743=$AS$1559:$AS$1936)*(AT1743=$AT$1559:$AT$1936)*(ROW($AD$1559:$AD$1936)&lt;&gt;ROW(AD1743))*((R1743=0)*($R$1559:$R$1936&gt;0)+(R1743&gt;0)*($R$1559:$R$1936=0)))&gt;0,"SALONES UNIDOS",IF(SUMPRODUCT((AD1743=$AD$1559:$AD$1936)*(AH1743=$AH$1559:$AH$1936)*((AS1743&lt;$AT$1559:$AT$1936)*(AT1743&gt;$AS$1559:$AS$1936))*(ROW($AD$1559:$AD$1936)&lt;&gt;ROW(AD1743)))&gt;0,"Cruzado","Sin cruce")))</f>
        <v/>
      </c>
      <c r="AW1743" s="104" t="str">
        <f t="shared" si="843"/>
        <v>T31SUNAMPEB</v>
      </c>
      <c r="AX1743" s="104" t="str" cm="1">
        <f t="array" ref="AX1743">IF(AW1743="","",IF(SUMPRODUCT((AW1743=$AW$7:$AW$2042)*(AH1743=$AH$7:$AH$2042)*(AN1743=$AN$7:$AN$2042)*(AO1743=$AO$7:$AO$2042)*(ROW($AW$7:$AW$2042)&lt;&gt;ROW(AW1743))*((R1743=0)*($R$7:$R$2042&gt;0)+(R1743&gt;0)*($R$7:$R$2042=0)))&gt;0,"SALONES UNIDOS",IF(SUMPRODUCT((AW1743=$AW$7:$AW$2042)*(AH1743=$AH$7:$AH$2042)*((AN1743&lt;$AO$7:$AO$2042)*(AO1743&gt;$AN$7:$AN$2042))*(ROW($AW$7:$AW$2042)&lt;&gt;ROW(AW1743)))&gt;0,"Cruzado","Sin cruce")))</f>
        <v>Sin cruce</v>
      </c>
    </row>
    <row r="1744" spans="2:50" ht="19.8" hidden="1" customHeight="1" x14ac:dyDescent="0.25">
      <c r="B1744" s="494" t="s">
        <v>314</v>
      </c>
      <c r="C1744" s="364" t="s">
        <v>975</v>
      </c>
      <c r="D1744" s="364">
        <v>20261</v>
      </c>
      <c r="E1744" s="373" t="s">
        <v>302</v>
      </c>
      <c r="F1744" s="370" t="s">
        <v>291</v>
      </c>
      <c r="G1744" s="373" t="s">
        <v>299</v>
      </c>
      <c r="H1744" s="373">
        <v>2</v>
      </c>
      <c r="I1744" s="373" t="s">
        <v>278</v>
      </c>
      <c r="J1744" s="373" t="s">
        <v>278</v>
      </c>
      <c r="K1744" s="194" t="s">
        <v>1083</v>
      </c>
      <c r="L1744" s="364" t="s">
        <v>798</v>
      </c>
      <c r="M1744" s="364" t="s">
        <v>362</v>
      </c>
      <c r="N1744" s="364" t="s">
        <v>353</v>
      </c>
      <c r="O1744" s="373" t="s">
        <v>321</v>
      </c>
      <c r="P1744" s="364">
        <v>3</v>
      </c>
      <c r="Q1744" s="364">
        <v>2</v>
      </c>
      <c r="R1744" s="369">
        <v>5</v>
      </c>
      <c r="S1744" s="364">
        <v>4</v>
      </c>
      <c r="T1744" s="8"/>
      <c r="U1744" s="374">
        <v>10</v>
      </c>
      <c r="V1744" s="370">
        <v>22275169</v>
      </c>
      <c r="W1744" s="373" t="s">
        <v>266</v>
      </c>
      <c r="X1744" s="364" t="s">
        <v>399</v>
      </c>
      <c r="Y1744" s="364"/>
      <c r="Z1744" s="364"/>
      <c r="AA1744" s="364"/>
      <c r="AB1744" s="370"/>
      <c r="AC1744" s="364"/>
      <c r="AD1744" s="369"/>
      <c r="AE1744" s="370"/>
      <c r="AF1744" s="370"/>
      <c r="AG1744" s="364" t="s">
        <v>319</v>
      </c>
      <c r="AH1744" s="364">
        <v>1</v>
      </c>
      <c r="AI1744" s="364">
        <v>8</v>
      </c>
      <c r="AJ1744" s="364">
        <v>30</v>
      </c>
      <c r="AK1744" s="364">
        <v>12</v>
      </c>
      <c r="AL1744" s="364">
        <v>40</v>
      </c>
      <c r="AM1744" s="22">
        <f t="shared" si="840"/>
        <v>5</v>
      </c>
      <c r="AN1744" s="104">
        <f t="shared" si="834"/>
        <v>0.35416666666666663</v>
      </c>
      <c r="AO1744" s="104">
        <f t="shared" si="835"/>
        <v>0.52777777777777779</v>
      </c>
      <c r="AP1744" s="22" t="str" cm="1">
        <f t="array" ref="AP1744">IF(W1744="","",IF(SUMPRODUCT((W1744=$W$7:$W$2042)*(AH1744=$AH$7:$AH$2042)*(AN1744=$AN$7:$AN$2042)*(AO1744=$AO$7:$AO$2042)*(ROW($W$7:$W$2042)&lt;&gt;ROW(W1744))*((R1744=0)*($R$7:$R$2042&gt;0)+(R1744&gt;0)*($R$7:$R$2042=0)))&gt;0,"SALONES UNIDOS",IF(SUMPRODUCT((W1744=$W$7:$W$2042)*(AH1744=$AH$7:$AH$2042)*((AN1744&lt;$AO$7:$AO$2042)*(AO1744&gt;$AN$7:$AN$2042))*(ROW($W$7:$W$2042)&lt;&gt;ROW(W1744)))&gt;0,"Cruzado","Sin cruce")))</f>
        <v>Sin cruce</v>
      </c>
      <c r="AQ1744" s="104"/>
      <c r="AR1744" s="104"/>
      <c r="AS1744" s="22"/>
      <c r="AT1744" s="22"/>
      <c r="AU1744" s="362" t="str" cm="1">
        <f t="array" ref="AU1744">IF(AB1744="","",IF(SUMPRODUCT((AB1744=$AB$1559:$AB$1936)*(AH1744=$AH$1559:$AH$1936)*(AQ1744=$AQ$1559:$AQ$1936)*(AR1744=$AR$1559:$AR$1936)*(ROW($AB$1559:$AB$1936)&lt;&gt;ROW(AB1744))*((R1744=0)*($R$1559:$R$1936&gt;0)+(R1744&gt;0)*($R$1559:$R$1936=0)))&gt;0,"SALONES UNIDOS",IF(SUMPRODUCT((AB1744=$AB$1559:$AB$1936)*(AH1744=$AH$1559:$AH$1936)*((AQ1744&lt;$AR$1559:$AR$1936)*(AR1744&gt;$AQ$1559:$AQ$1936))*(ROW($AB$1559:$AB$1936)&lt;&gt;ROW(AB1744)))&gt;0,"Cruzado","Sin cruce")))</f>
        <v/>
      </c>
      <c r="AV1744" s="362" t="str" cm="1">
        <f t="array" ref="AV1744">IF(AD1744="","",IF(SUMPRODUCT((AD1744=$AD$1559:$AD$1936)*(AH1744=$AH$1559:$AH$1936)*(AS1744=$AS$1559:$AS$1936)*(AT1744=$AT$1559:$AT$1936)*(ROW($AD$1559:$AD$1936)&lt;&gt;ROW(AD1744))*((R1744=0)*($R$1559:$R$1936&gt;0)+(R1744&gt;0)*($R$1559:$R$1936=0)))&gt;0,"SALONES UNIDOS",IF(SUMPRODUCT((AD1744=$AD$1559:$AD$1936)*(AH1744=$AH$1559:$AH$1936)*((AS1744&lt;$AT$1559:$AT$1936)*(AT1744&gt;$AS$1559:$AS$1936))*(ROW($AD$1559:$AD$1936)&lt;&gt;ROW(AD1744)))&gt;0,"Cruzado","Sin cruce")))</f>
        <v/>
      </c>
      <c r="AW1744" s="104" t="str">
        <f t="shared" si="843"/>
        <v>T32SUNAMPEA</v>
      </c>
      <c r="AX1744" s="104" t="str" cm="1">
        <f t="array" ref="AX1744">IF(AW1744="","",IF(SUMPRODUCT((AW1744=$AW$7:$AW$2042)*(AH1744=$AH$7:$AH$2042)*(AN1744=$AN$7:$AN$2042)*(AO1744=$AO$7:$AO$2042)*(ROW($AW$7:$AW$2042)&lt;&gt;ROW(AW1744))*((R1744=0)*($R$7:$R$2042&gt;0)+(R1744&gt;0)*($R$7:$R$2042=0)))&gt;0,"SALONES UNIDOS",IF(SUMPRODUCT((AW1744=$AW$7:$AW$2042)*(AH1744=$AH$7:$AH$2042)*((AN1744&lt;$AO$7:$AO$2042)*(AO1744&gt;$AN$7:$AN$2042))*(ROW($AW$7:$AW$2042)&lt;&gt;ROW(AW1744)))&gt;0,"Cruzado","Sin cruce")))</f>
        <v>Sin cruce</v>
      </c>
    </row>
    <row r="1745" spans="2:50" ht="19.8" hidden="1" customHeight="1" x14ac:dyDescent="0.25">
      <c r="B1745" s="494" t="s">
        <v>314</v>
      </c>
      <c r="C1745" s="364" t="s">
        <v>975</v>
      </c>
      <c r="D1745" s="364">
        <v>20261</v>
      </c>
      <c r="E1745" s="373" t="s">
        <v>302</v>
      </c>
      <c r="F1745" s="370" t="s">
        <v>291</v>
      </c>
      <c r="G1745" s="373" t="s">
        <v>299</v>
      </c>
      <c r="H1745" s="373">
        <v>2</v>
      </c>
      <c r="I1745" s="373" t="s">
        <v>278</v>
      </c>
      <c r="J1745" s="373" t="s">
        <v>278</v>
      </c>
      <c r="K1745" s="194" t="s">
        <v>1084</v>
      </c>
      <c r="L1745" s="364" t="s">
        <v>892</v>
      </c>
      <c r="M1745" s="364" t="s">
        <v>324</v>
      </c>
      <c r="N1745" s="364" t="s">
        <v>353</v>
      </c>
      <c r="O1745" s="373" t="s">
        <v>315</v>
      </c>
      <c r="P1745" s="364">
        <v>2</v>
      </c>
      <c r="Q1745" s="364">
        <v>2</v>
      </c>
      <c r="R1745" s="369">
        <v>4</v>
      </c>
      <c r="S1745" s="364">
        <v>4</v>
      </c>
      <c r="T1745" s="8"/>
      <c r="U1745" s="374">
        <v>10</v>
      </c>
      <c r="V1745" s="370">
        <v>72155412</v>
      </c>
      <c r="W1745" s="373" t="s">
        <v>1146</v>
      </c>
      <c r="X1745" s="364" t="s">
        <v>315</v>
      </c>
      <c r="Y1745" s="364"/>
      <c r="Z1745" s="364"/>
      <c r="AA1745" s="364"/>
      <c r="AB1745" s="364" t="s">
        <v>879</v>
      </c>
      <c r="AC1745" s="364"/>
      <c r="AD1745" s="369"/>
      <c r="AE1745" s="370"/>
      <c r="AF1745" s="370"/>
      <c r="AG1745" s="370" t="s">
        <v>319</v>
      </c>
      <c r="AH1745" s="364">
        <v>6</v>
      </c>
      <c r="AI1745" s="364">
        <v>7</v>
      </c>
      <c r="AJ1745" s="364">
        <v>40</v>
      </c>
      <c r="AK1745" s="364">
        <v>11</v>
      </c>
      <c r="AL1745" s="364">
        <v>0</v>
      </c>
      <c r="AM1745" s="22">
        <f t="shared" si="840"/>
        <v>4</v>
      </c>
      <c r="AN1745" s="104">
        <f t="shared" si="834"/>
        <v>0.31944444444444448</v>
      </c>
      <c r="AO1745" s="104">
        <f t="shared" si="835"/>
        <v>0.45833333333333331</v>
      </c>
      <c r="AP1745" s="22" t="str" cm="1">
        <f t="array" ref="AP1745">IF(W1745="","",IF(SUMPRODUCT((W1745=$W$7:$W$2042)*(AH1745=$AH$7:$AH$2042)*(AN1745=$AN$7:$AN$2042)*(AO1745=$AO$7:$AO$2042)*(ROW($W$7:$W$2042)&lt;&gt;ROW(W1745))*((R1745=0)*($R$7:$R$2042&gt;0)+(R1745&gt;0)*($R$7:$R$2042=0)))&gt;0,"SALONES UNIDOS",IF(SUMPRODUCT((W1745=$W$7:$W$2042)*(AH1745=$AH$7:$AH$2042)*((AN1745&lt;$AO$7:$AO$2042)*(AO1745&gt;$AN$7:$AN$2042))*(ROW($W$7:$W$2042)&lt;&gt;ROW(W1745)))&gt;0,"Cruzado","Sin cruce")))</f>
        <v>Sin cruce</v>
      </c>
      <c r="AQ1745" s="104">
        <f>AN1745</f>
        <v>0.31944444444444448</v>
      </c>
      <c r="AR1745" s="104">
        <f>AO1745</f>
        <v>0.45833333333333331</v>
      </c>
      <c r="AS1745" s="22"/>
      <c r="AT1745" s="22"/>
      <c r="AU1745" s="362" t="str" cm="1">
        <f t="array" ref="AU1745">IF(AB1745="","",IF(SUMPRODUCT((AB1745=$AB$1559:$AB$1936)*(AH1745=$AH$1559:$AH$1936)*(AQ1745=$AQ$1559:$AQ$1936)*(AR1745=$AR$1559:$AR$1936)*(ROW($AB$1559:$AB$1936)&lt;&gt;ROW(AB1745))*((R1745=0)*($R$1559:$R$1936&gt;0)+(R1745&gt;0)*($R$1559:$R$1936=0)))&gt;0,"SALONES UNIDOS",IF(SUMPRODUCT((AB1745=$AB$1559:$AB$1936)*(AH1745=$AH$1559:$AH$1936)*((AQ1745&lt;$AR$1559:$AR$1936)*(AR1745&gt;$AQ$1559:$AQ$1936))*(ROW($AB$1559:$AB$1936)&lt;&gt;ROW(AB1745)))&gt;0,"Cruzado","Sin cruce")))</f>
        <v>Sin cruce</v>
      </c>
      <c r="AV1745" s="362" t="str" cm="1">
        <f t="array" ref="AV1745">IF(AD1745="","",IF(SUMPRODUCT((AD1745=$AD$1559:$AD$1936)*(AH1745=$AH$1559:$AH$1936)*(AS1745=$AS$1559:$AS$1936)*(AT1745=$AT$1559:$AT$1936)*(ROW($AD$1559:$AD$1936)&lt;&gt;ROW(AD1745))*((R1745=0)*($R$1559:$R$1936&gt;0)+(R1745&gt;0)*($R$1559:$R$1936=0)))&gt;0,"SALONES UNIDOS",IF(SUMPRODUCT((AD1745=$AD$1559:$AD$1936)*(AH1745=$AH$1559:$AH$1936)*((AS1745&lt;$AT$1559:$AT$1936)*(AT1745&gt;$AS$1559:$AS$1936))*(ROW($AD$1559:$AD$1936)&lt;&gt;ROW(AD1745)))&gt;0,"Cruzado","Sin cruce")))</f>
        <v/>
      </c>
      <c r="AW1745" s="104" t="str">
        <f t="shared" si="843"/>
        <v>T32SUNAMPEA</v>
      </c>
      <c r="AX1745" s="104" t="str" cm="1">
        <f t="array" ref="AX1745">IF(AW1745="","",IF(SUMPRODUCT((AW1745=$AW$7:$AW$2042)*(AH1745=$AH$7:$AH$2042)*(AN1745=$AN$7:$AN$2042)*(AO1745=$AO$7:$AO$2042)*(ROW($AW$7:$AW$2042)&lt;&gt;ROW(AW1745))*((R1745=0)*($R$7:$R$2042&gt;0)+(R1745&gt;0)*($R$7:$R$2042=0)))&gt;0,"SALONES UNIDOS",IF(SUMPRODUCT((AW1745=$AW$7:$AW$2042)*(AH1745=$AH$7:$AH$2042)*((AN1745&lt;$AO$7:$AO$2042)*(AO1745&gt;$AN$7:$AN$2042))*(ROW($AW$7:$AW$2042)&lt;&gt;ROW(AW1745)))&gt;0,"Cruzado","Sin cruce")))</f>
        <v>Sin cruce</v>
      </c>
    </row>
    <row r="1746" spans="2:50" ht="19.8" hidden="1" customHeight="1" x14ac:dyDescent="0.25">
      <c r="B1746" s="494" t="s">
        <v>314</v>
      </c>
      <c r="C1746" s="364" t="s">
        <v>975</v>
      </c>
      <c r="D1746" s="364">
        <v>20261</v>
      </c>
      <c r="E1746" s="373" t="s">
        <v>302</v>
      </c>
      <c r="F1746" s="370" t="s">
        <v>291</v>
      </c>
      <c r="G1746" s="373" t="s">
        <v>299</v>
      </c>
      <c r="H1746" s="373">
        <v>2</v>
      </c>
      <c r="I1746" s="373" t="s">
        <v>278</v>
      </c>
      <c r="J1746" s="373" t="s">
        <v>278</v>
      </c>
      <c r="K1746" s="194" t="s">
        <v>1084</v>
      </c>
      <c r="L1746" s="364" t="s">
        <v>892</v>
      </c>
      <c r="M1746" s="364" t="s">
        <v>324</v>
      </c>
      <c r="N1746" s="364" t="s">
        <v>353</v>
      </c>
      <c r="O1746" s="373" t="s">
        <v>315</v>
      </c>
      <c r="P1746" s="364">
        <v>0</v>
      </c>
      <c r="Q1746" s="364">
        <v>2</v>
      </c>
      <c r="R1746" s="369">
        <v>2</v>
      </c>
      <c r="S1746" s="364">
        <v>4</v>
      </c>
      <c r="T1746" s="8"/>
      <c r="U1746" s="374">
        <v>10</v>
      </c>
      <c r="V1746" s="370">
        <v>72155412</v>
      </c>
      <c r="W1746" s="373" t="s">
        <v>1146</v>
      </c>
      <c r="X1746" s="364" t="s">
        <v>315</v>
      </c>
      <c r="Y1746" s="364"/>
      <c r="Z1746" s="364"/>
      <c r="AA1746" s="364"/>
      <c r="AB1746" s="370"/>
      <c r="AC1746" s="364"/>
      <c r="AD1746" s="364" t="s">
        <v>877</v>
      </c>
      <c r="AE1746" s="370"/>
      <c r="AF1746" s="370"/>
      <c r="AG1746" s="370" t="s">
        <v>301</v>
      </c>
      <c r="AH1746" s="364">
        <v>6</v>
      </c>
      <c r="AI1746" s="364">
        <v>11</v>
      </c>
      <c r="AJ1746" s="364">
        <v>0</v>
      </c>
      <c r="AK1746" s="364">
        <v>12</v>
      </c>
      <c r="AL1746" s="364">
        <v>40</v>
      </c>
      <c r="AM1746" s="22">
        <f t="shared" si="840"/>
        <v>2</v>
      </c>
      <c r="AN1746" s="104">
        <f t="shared" si="834"/>
        <v>0.45833333333333331</v>
      </c>
      <c r="AO1746" s="104">
        <f t="shared" si="835"/>
        <v>0.52777777777777779</v>
      </c>
      <c r="AP1746" s="22" t="str" cm="1">
        <f t="array" ref="AP1746">IF(W1746="","",IF(SUMPRODUCT((W1746=$W$7:$W$2042)*(AH1746=$AH$7:$AH$2042)*(AN1746=$AN$7:$AN$2042)*(AO1746=$AO$7:$AO$2042)*(ROW($W$7:$W$2042)&lt;&gt;ROW(W1746))*((R1746=0)*($R$7:$R$2042&gt;0)+(R1746&gt;0)*($R$7:$R$2042=0)))&gt;0,"SALONES UNIDOS",IF(SUMPRODUCT((W1746=$W$7:$W$2042)*(AH1746=$AH$7:$AH$2042)*((AN1746&lt;$AO$7:$AO$2042)*(AO1746&gt;$AN$7:$AN$2042))*(ROW($W$7:$W$2042)&lt;&gt;ROW(W1746)))&gt;0,"Cruzado","Sin cruce")))</f>
        <v>Sin cruce</v>
      </c>
      <c r="AQ1746" s="22"/>
      <c r="AR1746" s="22"/>
      <c r="AS1746" s="104">
        <f>AN1746</f>
        <v>0.45833333333333331</v>
      </c>
      <c r="AT1746" s="104">
        <f>AO1746</f>
        <v>0.52777777777777779</v>
      </c>
      <c r="AU1746" s="362" t="str" cm="1">
        <f t="array" ref="AU1746">IF(AB1746="","",IF(SUMPRODUCT((AB1746=$AB$1559:$AB$1936)*(AH1746=$AH$1559:$AH$1936)*(AQ1746=$AQ$1559:$AQ$1936)*(AR1746=$AR$1559:$AR$1936)*(ROW($AB$1559:$AB$1936)&lt;&gt;ROW(AB1746))*((R1746=0)*($R$1559:$R$1936&gt;0)+(R1746&gt;0)*($R$1559:$R$1936=0)))&gt;0,"SALONES UNIDOS",IF(SUMPRODUCT((AB1746=$AB$1559:$AB$1936)*(AH1746=$AH$1559:$AH$1936)*((AQ1746&lt;$AR$1559:$AR$1936)*(AR1746&gt;$AQ$1559:$AQ$1936))*(ROW($AB$1559:$AB$1936)&lt;&gt;ROW(AB1746)))&gt;0,"Cruzado","Sin cruce")))</f>
        <v/>
      </c>
      <c r="AV1746" s="362" t="str" cm="1">
        <f t="array" ref="AV1746">IF(AD1746="","",IF(SUMPRODUCT((AD1746=$AD$1559:$AD$1936)*(AH1746=$AH$1559:$AH$1936)*(AS1746=$AS$1559:$AS$1936)*(AT1746=$AT$1559:$AT$1936)*(ROW($AD$1559:$AD$1936)&lt;&gt;ROW(AD1746))*((R1746=0)*($R$1559:$R$1936&gt;0)+(R1746&gt;0)*($R$1559:$R$1936=0)))&gt;0,"SALONES UNIDOS",IF(SUMPRODUCT((AD1746=$AD$1559:$AD$1936)*(AH1746=$AH$1559:$AH$1936)*((AS1746&lt;$AT$1559:$AT$1936)*(AT1746&gt;$AS$1559:$AS$1936))*(ROW($AD$1559:$AD$1936)&lt;&gt;ROW(AD1746)))&gt;0,"Cruzado","Sin cruce")))</f>
        <v>Sin cruce</v>
      </c>
      <c r="AW1746" s="104" t="str">
        <f t="shared" si="843"/>
        <v>T32SUNAMPEA</v>
      </c>
      <c r="AX1746" s="104" t="str" cm="1">
        <f t="array" ref="AX1746">IF(AW1746="","",IF(SUMPRODUCT((AW1746=$AW$7:$AW$2042)*(AH1746=$AH$7:$AH$2042)*(AN1746=$AN$7:$AN$2042)*(AO1746=$AO$7:$AO$2042)*(ROW($AW$7:$AW$2042)&lt;&gt;ROW(AW1746))*((R1746=0)*($R$7:$R$2042&gt;0)+(R1746&gt;0)*($R$7:$R$2042=0)))&gt;0,"SALONES UNIDOS",IF(SUMPRODUCT((AW1746=$AW$7:$AW$2042)*(AH1746=$AH$7:$AH$2042)*((AN1746&lt;$AO$7:$AO$2042)*(AO1746&gt;$AN$7:$AN$2042))*(ROW($AW$7:$AW$2042)&lt;&gt;ROW(AW1746)))&gt;0,"Cruzado","Sin cruce")))</f>
        <v>Sin cruce</v>
      </c>
    </row>
    <row r="1747" spans="2:50" ht="19.8" hidden="1" customHeight="1" x14ac:dyDescent="0.25">
      <c r="B1747" s="494" t="s">
        <v>314</v>
      </c>
      <c r="C1747" s="364" t="s">
        <v>975</v>
      </c>
      <c r="D1747" s="364">
        <v>20261</v>
      </c>
      <c r="E1747" s="373" t="s">
        <v>302</v>
      </c>
      <c r="F1747" s="370" t="s">
        <v>291</v>
      </c>
      <c r="G1747" s="373" t="s">
        <v>299</v>
      </c>
      <c r="H1747" s="373">
        <v>2</v>
      </c>
      <c r="I1747" s="373" t="s">
        <v>278</v>
      </c>
      <c r="J1747" s="373" t="s">
        <v>278</v>
      </c>
      <c r="K1747" s="194" t="s">
        <v>1085</v>
      </c>
      <c r="L1747" s="364" t="s">
        <v>361</v>
      </c>
      <c r="M1747" s="364" t="s">
        <v>362</v>
      </c>
      <c r="N1747" s="364" t="s">
        <v>353</v>
      </c>
      <c r="O1747" s="373" t="s">
        <v>321</v>
      </c>
      <c r="P1747" s="364">
        <v>2</v>
      </c>
      <c r="Q1747" s="364">
        <v>2</v>
      </c>
      <c r="R1747" s="369">
        <v>4</v>
      </c>
      <c r="S1747" s="364">
        <v>3</v>
      </c>
      <c r="T1747" s="8"/>
      <c r="U1747" s="374">
        <v>10</v>
      </c>
      <c r="V1747" s="370">
        <v>46009984</v>
      </c>
      <c r="W1747" s="373" t="s">
        <v>1110</v>
      </c>
      <c r="X1747" s="364" t="s">
        <v>399</v>
      </c>
      <c r="Y1747" s="364"/>
      <c r="Z1747" s="364"/>
      <c r="AA1747" s="364"/>
      <c r="AB1747" s="370"/>
      <c r="AC1747" s="364"/>
      <c r="AD1747" s="369"/>
      <c r="AE1747" s="370"/>
      <c r="AF1747" s="370"/>
      <c r="AG1747" s="364" t="s">
        <v>319</v>
      </c>
      <c r="AH1747" s="364">
        <v>3</v>
      </c>
      <c r="AI1747" s="364">
        <v>7</v>
      </c>
      <c r="AJ1747" s="364">
        <v>40</v>
      </c>
      <c r="AK1747" s="364">
        <v>11</v>
      </c>
      <c r="AL1747" s="364">
        <v>0</v>
      </c>
      <c r="AM1747" s="22">
        <f t="shared" si="840"/>
        <v>4</v>
      </c>
      <c r="AN1747" s="104">
        <f t="shared" si="834"/>
        <v>0.31944444444444448</v>
      </c>
      <c r="AO1747" s="104">
        <f t="shared" si="835"/>
        <v>0.45833333333333331</v>
      </c>
      <c r="AP1747" s="22" t="str" cm="1">
        <f t="array" ref="AP1747">IF(W1747="","",IF(SUMPRODUCT((W1747=$W$7:$W$2042)*(AH1747=$AH$7:$AH$2042)*(AN1747=$AN$7:$AN$2042)*(AO1747=$AO$7:$AO$2042)*(ROW($W$7:$W$2042)&lt;&gt;ROW(W1747))*((R1747=0)*($R$7:$R$2042&gt;0)+(R1747&gt;0)*($R$7:$R$2042=0)))&gt;0,"SALONES UNIDOS",IF(SUMPRODUCT((W1747=$W$7:$W$2042)*(AH1747=$AH$7:$AH$2042)*((AN1747&lt;$AO$7:$AO$2042)*(AO1747&gt;$AN$7:$AN$2042))*(ROW($W$7:$W$2042)&lt;&gt;ROW(W1747)))&gt;0,"Cruzado","Sin cruce")))</f>
        <v>Sin cruce</v>
      </c>
      <c r="AQ1747" s="104"/>
      <c r="AR1747" s="104"/>
      <c r="AS1747" s="22"/>
      <c r="AT1747" s="22"/>
      <c r="AU1747" s="362" t="str" cm="1">
        <f t="array" ref="AU1747">IF(AB1747="","",IF(SUMPRODUCT((AB1747=$AB$1559:$AB$1936)*(AH1747=$AH$1559:$AH$1936)*(AQ1747=$AQ$1559:$AQ$1936)*(AR1747=$AR$1559:$AR$1936)*(ROW($AB$1559:$AB$1936)&lt;&gt;ROW(AB1747))*((R1747=0)*($R$1559:$R$1936&gt;0)+(R1747&gt;0)*($R$1559:$R$1936=0)))&gt;0,"SALONES UNIDOS",IF(SUMPRODUCT((AB1747=$AB$1559:$AB$1936)*(AH1747=$AH$1559:$AH$1936)*((AQ1747&lt;$AR$1559:$AR$1936)*(AR1747&gt;$AQ$1559:$AQ$1936))*(ROW($AB$1559:$AB$1936)&lt;&gt;ROW(AB1747)))&gt;0,"Cruzado","Sin cruce")))</f>
        <v/>
      </c>
      <c r="AV1747" s="362" t="str" cm="1">
        <f t="array" ref="AV1747">IF(AD1747="","",IF(SUMPRODUCT((AD1747=$AD$1559:$AD$1936)*(AH1747=$AH$1559:$AH$1936)*(AS1747=$AS$1559:$AS$1936)*(AT1747=$AT$1559:$AT$1936)*(ROW($AD$1559:$AD$1936)&lt;&gt;ROW(AD1747))*((R1747=0)*($R$1559:$R$1936&gt;0)+(R1747&gt;0)*($R$1559:$R$1936=0)))&gt;0,"SALONES UNIDOS",IF(SUMPRODUCT((AD1747=$AD$1559:$AD$1936)*(AH1747=$AH$1559:$AH$1936)*((AS1747&lt;$AT$1559:$AT$1936)*(AT1747&gt;$AS$1559:$AS$1936))*(ROW($AD$1559:$AD$1936)&lt;&gt;ROW(AD1747)))&gt;0,"Cruzado","Sin cruce")))</f>
        <v/>
      </c>
      <c r="AW1747" s="104" t="str">
        <f t="shared" si="843"/>
        <v>T32SUNAMPEA</v>
      </c>
      <c r="AX1747" s="104" t="str" cm="1">
        <f t="array" ref="AX1747">IF(AW1747="","",IF(SUMPRODUCT((AW1747=$AW$7:$AW$2042)*(AH1747=$AH$7:$AH$2042)*(AN1747=$AN$7:$AN$2042)*(AO1747=$AO$7:$AO$2042)*(ROW($AW$7:$AW$2042)&lt;&gt;ROW(AW1747))*((R1747=0)*($R$7:$R$2042&gt;0)+(R1747&gt;0)*($R$7:$R$2042=0)))&gt;0,"SALONES UNIDOS",IF(SUMPRODUCT((AW1747=$AW$7:$AW$2042)*(AH1747=$AH$7:$AH$2042)*((AN1747&lt;$AO$7:$AO$2042)*(AO1747&gt;$AN$7:$AN$2042))*(ROW($AW$7:$AW$2042)&lt;&gt;ROW(AW1747)))&gt;0,"Cruzado","Sin cruce")))</f>
        <v>Sin cruce</v>
      </c>
    </row>
    <row r="1748" spans="2:50" ht="19.8" hidden="1" customHeight="1" x14ac:dyDescent="0.25">
      <c r="B1748" s="494" t="s">
        <v>314</v>
      </c>
      <c r="C1748" s="364" t="s">
        <v>975</v>
      </c>
      <c r="D1748" s="364">
        <v>20261</v>
      </c>
      <c r="E1748" s="373" t="s">
        <v>302</v>
      </c>
      <c r="F1748" s="370" t="s">
        <v>291</v>
      </c>
      <c r="G1748" s="373" t="s">
        <v>299</v>
      </c>
      <c r="H1748" s="373">
        <v>2</v>
      </c>
      <c r="I1748" s="373" t="s">
        <v>278</v>
      </c>
      <c r="J1748" s="373" t="s">
        <v>278</v>
      </c>
      <c r="K1748" s="194" t="s">
        <v>1086</v>
      </c>
      <c r="L1748" s="364" t="s">
        <v>404</v>
      </c>
      <c r="M1748" s="364" t="s">
        <v>362</v>
      </c>
      <c r="N1748" s="364" t="s">
        <v>353</v>
      </c>
      <c r="O1748" s="373" t="s">
        <v>321</v>
      </c>
      <c r="P1748" s="364">
        <v>2</v>
      </c>
      <c r="Q1748" s="364">
        <v>2</v>
      </c>
      <c r="R1748" s="369">
        <v>4</v>
      </c>
      <c r="S1748" s="364">
        <v>3</v>
      </c>
      <c r="T1748" s="8"/>
      <c r="U1748" s="374">
        <v>10</v>
      </c>
      <c r="V1748" s="370">
        <v>21461801</v>
      </c>
      <c r="W1748" s="373" t="s">
        <v>97</v>
      </c>
      <c r="X1748" s="364" t="s">
        <v>399</v>
      </c>
      <c r="Y1748" s="364"/>
      <c r="Z1748" s="364"/>
      <c r="AA1748" s="364"/>
      <c r="AB1748" s="370"/>
      <c r="AC1748" s="364"/>
      <c r="AD1748" s="369"/>
      <c r="AE1748" s="370"/>
      <c r="AF1748" s="370"/>
      <c r="AG1748" s="364" t="s">
        <v>319</v>
      </c>
      <c r="AH1748" s="364">
        <v>4</v>
      </c>
      <c r="AI1748" s="364">
        <v>7</v>
      </c>
      <c r="AJ1748" s="364">
        <v>40</v>
      </c>
      <c r="AK1748" s="364">
        <v>11</v>
      </c>
      <c r="AL1748" s="364">
        <v>0</v>
      </c>
      <c r="AM1748" s="22">
        <f t="shared" si="840"/>
        <v>4</v>
      </c>
      <c r="AN1748" s="104">
        <f t="shared" si="834"/>
        <v>0.31944444444444448</v>
      </c>
      <c r="AO1748" s="104">
        <f t="shared" si="835"/>
        <v>0.45833333333333331</v>
      </c>
      <c r="AP1748" s="22" t="str" cm="1">
        <f t="array" ref="AP1748">IF(W1748="","",IF(SUMPRODUCT((W1748=$W$7:$W$2042)*(AH1748=$AH$7:$AH$2042)*(AN1748=$AN$7:$AN$2042)*(AO1748=$AO$7:$AO$2042)*(ROW($W$7:$W$2042)&lt;&gt;ROW(W1748))*((R1748=0)*($R$7:$R$2042&gt;0)+(R1748&gt;0)*($R$7:$R$2042=0)))&gt;0,"SALONES UNIDOS",IF(SUMPRODUCT((W1748=$W$7:$W$2042)*(AH1748=$AH$7:$AH$2042)*((AN1748&lt;$AO$7:$AO$2042)*(AO1748&gt;$AN$7:$AN$2042))*(ROW($W$7:$W$2042)&lt;&gt;ROW(W1748)))&gt;0,"Cruzado","Sin cruce")))</f>
        <v>Sin cruce</v>
      </c>
      <c r="AQ1748" s="104"/>
      <c r="AR1748" s="104"/>
      <c r="AS1748" s="22"/>
      <c r="AT1748" s="22"/>
      <c r="AU1748" s="362" t="str" cm="1">
        <f t="array" ref="AU1748">IF(AB1748="","",IF(SUMPRODUCT((AB1748=$AB$1559:$AB$1936)*(AH1748=$AH$1559:$AH$1936)*(AQ1748=$AQ$1559:$AQ$1936)*(AR1748=$AR$1559:$AR$1936)*(ROW($AB$1559:$AB$1936)&lt;&gt;ROW(AB1748))*((R1748=0)*($R$1559:$R$1936&gt;0)+(R1748&gt;0)*($R$1559:$R$1936=0)))&gt;0,"SALONES UNIDOS",IF(SUMPRODUCT((AB1748=$AB$1559:$AB$1936)*(AH1748=$AH$1559:$AH$1936)*((AQ1748&lt;$AR$1559:$AR$1936)*(AR1748&gt;$AQ$1559:$AQ$1936))*(ROW($AB$1559:$AB$1936)&lt;&gt;ROW(AB1748)))&gt;0,"Cruzado","Sin cruce")))</f>
        <v/>
      </c>
      <c r="AV1748" s="362" t="str" cm="1">
        <f t="array" ref="AV1748">IF(AD1748="","",IF(SUMPRODUCT((AD1748=$AD$1559:$AD$1936)*(AH1748=$AH$1559:$AH$1936)*(AS1748=$AS$1559:$AS$1936)*(AT1748=$AT$1559:$AT$1936)*(ROW($AD$1559:$AD$1936)&lt;&gt;ROW(AD1748))*((R1748=0)*($R$1559:$R$1936&gt;0)+(R1748&gt;0)*($R$1559:$R$1936=0)))&gt;0,"SALONES UNIDOS",IF(SUMPRODUCT((AD1748=$AD$1559:$AD$1936)*(AH1748=$AH$1559:$AH$1936)*((AS1748&lt;$AT$1559:$AT$1936)*(AT1748&gt;$AS$1559:$AS$1936))*(ROW($AD$1559:$AD$1936)&lt;&gt;ROW(AD1748)))&gt;0,"Cruzado","Sin cruce")))</f>
        <v/>
      </c>
      <c r="AW1748" s="104" t="str">
        <f t="shared" si="843"/>
        <v>T32SUNAMPEA</v>
      </c>
      <c r="AX1748" s="104" t="str" cm="1">
        <f t="array" ref="AX1748">IF(AW1748="","",IF(SUMPRODUCT((AW1748=$AW$7:$AW$2042)*(AH1748=$AH$7:$AH$2042)*(AN1748=$AN$7:$AN$2042)*(AO1748=$AO$7:$AO$2042)*(ROW($AW$7:$AW$2042)&lt;&gt;ROW(AW1748))*((R1748=0)*($R$7:$R$2042&gt;0)+(R1748&gt;0)*($R$7:$R$2042=0)))&gt;0,"SALONES UNIDOS",IF(SUMPRODUCT((AW1748=$AW$7:$AW$2042)*(AH1748=$AH$7:$AH$2042)*((AN1748&lt;$AO$7:$AO$2042)*(AO1748&gt;$AN$7:$AN$2042))*(ROW($AW$7:$AW$2042)&lt;&gt;ROW(AW1748)))&gt;0,"Cruzado","Sin cruce")))</f>
        <v>Sin cruce</v>
      </c>
    </row>
    <row r="1749" spans="2:50" ht="19.8" hidden="1" customHeight="1" x14ac:dyDescent="0.25">
      <c r="B1749" s="494" t="s">
        <v>314</v>
      </c>
      <c r="C1749" s="364" t="s">
        <v>975</v>
      </c>
      <c r="D1749" s="364">
        <v>20261</v>
      </c>
      <c r="E1749" s="373" t="s">
        <v>302</v>
      </c>
      <c r="F1749" s="370" t="s">
        <v>291</v>
      </c>
      <c r="G1749" s="373" t="s">
        <v>299</v>
      </c>
      <c r="H1749" s="373">
        <v>2</v>
      </c>
      <c r="I1749" s="373" t="s">
        <v>278</v>
      </c>
      <c r="J1749" s="373" t="s">
        <v>278</v>
      </c>
      <c r="K1749" s="194" t="s">
        <v>1087</v>
      </c>
      <c r="L1749" s="364" t="s">
        <v>977</v>
      </c>
      <c r="M1749" s="364" t="s">
        <v>362</v>
      </c>
      <c r="N1749" s="364" t="s">
        <v>353</v>
      </c>
      <c r="O1749" s="373" t="s">
        <v>321</v>
      </c>
      <c r="P1749" s="364">
        <v>3</v>
      </c>
      <c r="Q1749" s="364">
        <v>2</v>
      </c>
      <c r="R1749" s="369">
        <v>5</v>
      </c>
      <c r="S1749" s="364">
        <v>4</v>
      </c>
      <c r="T1749" s="8"/>
      <c r="U1749" s="374">
        <v>10</v>
      </c>
      <c r="V1749" s="370">
        <v>8822479</v>
      </c>
      <c r="W1749" s="373" t="s">
        <v>25</v>
      </c>
      <c r="X1749" s="364" t="s">
        <v>399</v>
      </c>
      <c r="Y1749" s="364"/>
      <c r="Z1749" s="364"/>
      <c r="AA1749" s="364"/>
      <c r="AB1749" s="370"/>
      <c r="AC1749" s="364"/>
      <c r="AD1749" s="369"/>
      <c r="AE1749" s="370"/>
      <c r="AF1749" s="370"/>
      <c r="AG1749" s="364" t="s">
        <v>319</v>
      </c>
      <c r="AH1749" s="364">
        <v>3</v>
      </c>
      <c r="AI1749" s="364">
        <v>12</v>
      </c>
      <c r="AJ1749" s="364">
        <v>40</v>
      </c>
      <c r="AK1749" s="364">
        <v>16</v>
      </c>
      <c r="AL1749" s="364">
        <v>50</v>
      </c>
      <c r="AM1749" s="22">
        <f t="shared" si="840"/>
        <v>5</v>
      </c>
      <c r="AN1749" s="104">
        <f t="shared" si="834"/>
        <v>0.52777777777777779</v>
      </c>
      <c r="AO1749" s="104">
        <f t="shared" si="835"/>
        <v>0.70138888888888884</v>
      </c>
      <c r="AP1749" s="22" t="str" cm="1">
        <f t="array" ref="AP1749">IF(W1749="","",IF(SUMPRODUCT((W1749=$W$7:$W$2042)*(AH1749=$AH$7:$AH$2042)*(AN1749=$AN$7:$AN$2042)*(AO1749=$AO$7:$AO$2042)*(ROW($W$7:$W$2042)&lt;&gt;ROW(W1749))*((R1749=0)*($R$7:$R$2042&gt;0)+(R1749&gt;0)*($R$7:$R$2042=0)))&gt;0,"SALONES UNIDOS",IF(SUMPRODUCT((W1749=$W$7:$W$2042)*(AH1749=$AH$7:$AH$2042)*((AN1749&lt;$AO$7:$AO$2042)*(AO1749&gt;$AN$7:$AN$2042))*(ROW($W$7:$W$2042)&lt;&gt;ROW(W1749)))&gt;0,"Cruzado","Sin cruce")))</f>
        <v>Sin cruce</v>
      </c>
      <c r="AQ1749" s="104"/>
      <c r="AR1749" s="104"/>
      <c r="AS1749" s="22"/>
      <c r="AT1749" s="22"/>
      <c r="AU1749" s="362" t="str" cm="1">
        <f t="array" ref="AU1749">IF(AB1749="","",IF(SUMPRODUCT((AB1749=$AB$1559:$AB$1936)*(AH1749=$AH$1559:$AH$1936)*(AQ1749=$AQ$1559:$AQ$1936)*(AR1749=$AR$1559:$AR$1936)*(ROW($AB$1559:$AB$1936)&lt;&gt;ROW(AB1749))*((R1749=0)*($R$1559:$R$1936&gt;0)+(R1749&gt;0)*($R$1559:$R$1936=0)))&gt;0,"SALONES UNIDOS",IF(SUMPRODUCT((AB1749=$AB$1559:$AB$1936)*(AH1749=$AH$1559:$AH$1936)*((AQ1749&lt;$AR$1559:$AR$1936)*(AR1749&gt;$AQ$1559:$AQ$1936))*(ROW($AB$1559:$AB$1936)&lt;&gt;ROW(AB1749)))&gt;0,"Cruzado","Sin cruce")))</f>
        <v/>
      </c>
      <c r="AV1749" s="362" t="str" cm="1">
        <f t="array" ref="AV1749">IF(AD1749="","",IF(SUMPRODUCT((AD1749=$AD$1559:$AD$1936)*(AH1749=$AH$1559:$AH$1936)*(AS1749=$AS$1559:$AS$1936)*(AT1749=$AT$1559:$AT$1936)*(ROW($AD$1559:$AD$1936)&lt;&gt;ROW(AD1749))*((R1749=0)*($R$1559:$R$1936&gt;0)+(R1749&gt;0)*($R$1559:$R$1936=0)))&gt;0,"SALONES UNIDOS",IF(SUMPRODUCT((AD1749=$AD$1559:$AD$1936)*(AH1749=$AH$1559:$AH$1936)*((AS1749&lt;$AT$1559:$AT$1936)*(AT1749&gt;$AS$1559:$AS$1936))*(ROW($AD$1559:$AD$1936)&lt;&gt;ROW(AD1749)))&gt;0,"Cruzado","Sin cruce")))</f>
        <v/>
      </c>
      <c r="AW1749" s="104" t="str">
        <f t="shared" si="843"/>
        <v>T32SUNAMPEA</v>
      </c>
      <c r="AX1749" s="104" t="str" cm="1">
        <f t="array" ref="AX1749">IF(AW1749="","",IF(SUMPRODUCT((AW1749=$AW$7:$AW$2042)*(AH1749=$AH$7:$AH$2042)*(AN1749=$AN$7:$AN$2042)*(AO1749=$AO$7:$AO$2042)*(ROW($AW$7:$AW$2042)&lt;&gt;ROW(AW1749))*((R1749=0)*($R$7:$R$2042&gt;0)+(R1749&gt;0)*($R$7:$R$2042=0)))&gt;0,"SALONES UNIDOS",IF(SUMPRODUCT((AW1749=$AW$7:$AW$2042)*(AH1749=$AH$7:$AH$2042)*((AN1749&lt;$AO$7:$AO$2042)*(AO1749&gt;$AN$7:$AN$2042))*(ROW($AW$7:$AW$2042)&lt;&gt;ROW(AW1749)))&gt;0,"Cruzado","Sin cruce")))</f>
        <v>Sin cruce</v>
      </c>
    </row>
    <row r="1750" spans="2:50" ht="19.8" hidden="1" customHeight="1" x14ac:dyDescent="0.25">
      <c r="B1750" s="494" t="s">
        <v>314</v>
      </c>
      <c r="C1750" s="364" t="s">
        <v>975</v>
      </c>
      <c r="D1750" s="364">
        <v>20261</v>
      </c>
      <c r="E1750" s="373" t="s">
        <v>302</v>
      </c>
      <c r="F1750" s="370" t="s">
        <v>291</v>
      </c>
      <c r="G1750" s="373" t="s">
        <v>299</v>
      </c>
      <c r="H1750" s="373">
        <v>2</v>
      </c>
      <c r="I1750" s="373" t="s">
        <v>278</v>
      </c>
      <c r="J1750" s="373" t="s">
        <v>278</v>
      </c>
      <c r="K1750" s="194" t="s">
        <v>1088</v>
      </c>
      <c r="L1750" s="364" t="s">
        <v>592</v>
      </c>
      <c r="M1750" s="364" t="s">
        <v>362</v>
      </c>
      <c r="N1750" s="364" t="s">
        <v>353</v>
      </c>
      <c r="O1750" s="373" t="s">
        <v>321</v>
      </c>
      <c r="P1750" s="364">
        <v>2</v>
      </c>
      <c r="Q1750" s="364">
        <v>2</v>
      </c>
      <c r="R1750" s="369">
        <v>4</v>
      </c>
      <c r="S1750" s="364">
        <v>3</v>
      </c>
      <c r="T1750" s="8"/>
      <c r="U1750" s="374">
        <v>10</v>
      </c>
      <c r="V1750" s="370">
        <v>21882544</v>
      </c>
      <c r="W1750" s="373" t="s">
        <v>184</v>
      </c>
      <c r="X1750" s="364" t="s">
        <v>399</v>
      </c>
      <c r="Y1750" s="364"/>
      <c r="Z1750" s="364"/>
      <c r="AA1750" s="364"/>
      <c r="AB1750" s="370"/>
      <c r="AC1750" s="364"/>
      <c r="AD1750" s="369"/>
      <c r="AE1750" s="370"/>
      <c r="AF1750" s="370"/>
      <c r="AG1750" s="364" t="s">
        <v>319</v>
      </c>
      <c r="AH1750" s="364">
        <v>1</v>
      </c>
      <c r="AI1750" s="364">
        <v>15</v>
      </c>
      <c r="AJ1750" s="364">
        <v>10</v>
      </c>
      <c r="AK1750" s="364">
        <v>18</v>
      </c>
      <c r="AL1750" s="364">
        <v>30</v>
      </c>
      <c r="AM1750" s="22">
        <f t="shared" si="840"/>
        <v>4</v>
      </c>
      <c r="AN1750" s="104">
        <f t="shared" si="834"/>
        <v>0.63194444444444442</v>
      </c>
      <c r="AO1750" s="104">
        <f t="shared" si="835"/>
        <v>0.77083333333333337</v>
      </c>
      <c r="AP1750" s="22" t="str" cm="1">
        <f t="array" ref="AP1750">IF(W1750="","",IF(SUMPRODUCT((W1750=$W$7:$W$2042)*(AH1750=$AH$7:$AH$2042)*(AN1750=$AN$7:$AN$2042)*(AO1750=$AO$7:$AO$2042)*(ROW($W$7:$W$2042)&lt;&gt;ROW(W1750))*((R1750=0)*($R$7:$R$2042&gt;0)+(R1750&gt;0)*($R$7:$R$2042=0)))&gt;0,"SALONES UNIDOS",IF(SUMPRODUCT((W1750=$W$7:$W$2042)*(AH1750=$AH$7:$AH$2042)*((AN1750&lt;$AO$7:$AO$2042)*(AO1750&gt;$AN$7:$AN$2042))*(ROW($W$7:$W$2042)&lt;&gt;ROW(W1750)))&gt;0,"Cruzado","Sin cruce")))</f>
        <v>Sin cruce</v>
      </c>
      <c r="AQ1750" s="104"/>
      <c r="AR1750" s="104"/>
      <c r="AS1750" s="22"/>
      <c r="AT1750" s="22"/>
      <c r="AU1750" s="362" t="str" cm="1">
        <f t="array" ref="AU1750">IF(AB1750="","",IF(SUMPRODUCT((AB1750=$AB$1559:$AB$1936)*(AH1750=$AH$1559:$AH$1936)*(AQ1750=$AQ$1559:$AQ$1936)*(AR1750=$AR$1559:$AR$1936)*(ROW($AB$1559:$AB$1936)&lt;&gt;ROW(AB1750))*((R1750=0)*($R$1559:$R$1936&gt;0)+(R1750&gt;0)*($R$1559:$R$1936=0)))&gt;0,"SALONES UNIDOS",IF(SUMPRODUCT((AB1750=$AB$1559:$AB$1936)*(AH1750=$AH$1559:$AH$1936)*((AQ1750&lt;$AR$1559:$AR$1936)*(AR1750&gt;$AQ$1559:$AQ$1936))*(ROW($AB$1559:$AB$1936)&lt;&gt;ROW(AB1750)))&gt;0,"Cruzado","Sin cruce")))</f>
        <v/>
      </c>
      <c r="AV1750" s="362" t="str" cm="1">
        <f t="array" ref="AV1750">IF(AD1750="","",IF(SUMPRODUCT((AD1750=$AD$1559:$AD$1936)*(AH1750=$AH$1559:$AH$1936)*(AS1750=$AS$1559:$AS$1936)*(AT1750=$AT$1559:$AT$1936)*(ROW($AD$1559:$AD$1936)&lt;&gt;ROW(AD1750))*((R1750=0)*($R$1559:$R$1936&gt;0)+(R1750&gt;0)*($R$1559:$R$1936=0)))&gt;0,"SALONES UNIDOS",IF(SUMPRODUCT((AD1750=$AD$1559:$AD$1936)*(AH1750=$AH$1559:$AH$1936)*((AS1750&lt;$AT$1559:$AT$1936)*(AT1750&gt;$AS$1559:$AS$1936))*(ROW($AD$1559:$AD$1936)&lt;&gt;ROW(AD1750)))&gt;0,"Cruzado","Sin cruce")))</f>
        <v/>
      </c>
      <c r="AW1750" s="104" t="str">
        <f t="shared" si="843"/>
        <v>T32SUNAMPEA</v>
      </c>
      <c r="AX1750" s="104" t="str" cm="1">
        <f t="array" ref="AX1750">IF(AW1750="","",IF(SUMPRODUCT((AW1750=$AW$7:$AW$2042)*(AH1750=$AH$7:$AH$2042)*(AN1750=$AN$7:$AN$2042)*(AO1750=$AO$7:$AO$2042)*(ROW($AW$7:$AW$2042)&lt;&gt;ROW(AW1750))*((R1750=0)*($R$7:$R$2042&gt;0)+(R1750&gt;0)*($R$7:$R$2042=0)))&gt;0,"SALONES UNIDOS",IF(SUMPRODUCT((AW1750=$AW$7:$AW$2042)*(AH1750=$AH$7:$AH$2042)*((AN1750&lt;$AO$7:$AO$2042)*(AO1750&gt;$AN$7:$AN$2042))*(ROW($AW$7:$AW$2042)&lt;&gt;ROW(AW1750)))&gt;0,"Cruzado","Sin cruce")))</f>
        <v>Sin cruce</v>
      </c>
    </row>
    <row r="1751" spans="2:50" ht="19.8" hidden="1" customHeight="1" x14ac:dyDescent="0.25">
      <c r="B1751" s="494" t="s">
        <v>314</v>
      </c>
      <c r="C1751" s="364" t="s">
        <v>975</v>
      </c>
      <c r="D1751" s="364">
        <v>20261</v>
      </c>
      <c r="E1751" s="373" t="s">
        <v>302</v>
      </c>
      <c r="F1751" s="370" t="s">
        <v>291</v>
      </c>
      <c r="G1751" s="373" t="s">
        <v>299</v>
      </c>
      <c r="H1751" s="373">
        <v>3</v>
      </c>
      <c r="I1751" s="373" t="s">
        <v>278</v>
      </c>
      <c r="J1751" s="373" t="s">
        <v>278</v>
      </c>
      <c r="K1751" s="194" t="s">
        <v>1071</v>
      </c>
      <c r="L1751" s="364" t="s">
        <v>354</v>
      </c>
      <c r="M1751" s="364" t="s">
        <v>324</v>
      </c>
      <c r="N1751" s="364" t="s">
        <v>353</v>
      </c>
      <c r="O1751" s="373" t="s">
        <v>315</v>
      </c>
      <c r="P1751" s="364">
        <v>2</v>
      </c>
      <c r="Q1751" s="364">
        <v>2</v>
      </c>
      <c r="R1751" s="449">
        <v>0</v>
      </c>
      <c r="S1751" s="364">
        <v>3</v>
      </c>
      <c r="T1751" s="8"/>
      <c r="U1751" s="374">
        <v>20</v>
      </c>
      <c r="V1751" s="370">
        <v>41134475</v>
      </c>
      <c r="W1751" s="373" t="s">
        <v>84</v>
      </c>
      <c r="X1751" s="364" t="s">
        <v>321</v>
      </c>
      <c r="Y1751" s="364" t="s">
        <v>576</v>
      </c>
      <c r="Z1751" s="364" t="s">
        <v>831</v>
      </c>
      <c r="AA1751" s="364"/>
      <c r="AB1751" s="370"/>
      <c r="AC1751" s="364"/>
      <c r="AD1751" s="369"/>
      <c r="AE1751" s="370"/>
      <c r="AF1751" s="370"/>
      <c r="AG1751" s="364" t="s">
        <v>319</v>
      </c>
      <c r="AH1751" s="364">
        <v>7</v>
      </c>
      <c r="AI1751" s="364">
        <v>19</v>
      </c>
      <c r="AJ1751" s="364">
        <v>20</v>
      </c>
      <c r="AK1751" s="364">
        <v>22</v>
      </c>
      <c r="AL1751" s="364">
        <v>40</v>
      </c>
      <c r="AM1751" s="22">
        <f t="shared" si="840"/>
        <v>4</v>
      </c>
      <c r="AN1751" s="104">
        <f t="shared" si="834"/>
        <v>0.80555555555555547</v>
      </c>
      <c r="AO1751" s="104">
        <f t="shared" si="835"/>
        <v>0.94444444444444442</v>
      </c>
      <c r="AP1751" s="22" t="str" cm="1">
        <f t="array" ref="AP1751">IF(W1751="","",IF(SUMPRODUCT((W1751=$W$7:$W$2042)*(AH1751=$AH$7:$AH$2042)*(AN1751=$AN$7:$AN$2042)*(AO1751=$AO$7:$AO$2042)*(ROW($W$7:$W$2042)&lt;&gt;ROW(W1751))*((R1751=0)*($R$7:$R$2042&gt;0)+(R1751&gt;0)*($R$7:$R$2042=0)))&gt;0,"SALONES UNIDOS",IF(SUMPRODUCT((W1751=$W$7:$W$2042)*(AH1751=$AH$7:$AH$2042)*((AN1751&lt;$AO$7:$AO$2042)*(AO1751&gt;$AN$7:$AN$2042))*(ROW($W$7:$W$2042)&lt;&gt;ROW(W1751)))&gt;0,"Cruzado","Sin cruce")))</f>
        <v>SALONES UNIDOS</v>
      </c>
      <c r="AQ1751" s="104"/>
      <c r="AR1751" s="104"/>
      <c r="AS1751" s="22"/>
      <c r="AT1751" s="22"/>
      <c r="AU1751" s="362" t="str" cm="1">
        <f t="array" ref="AU1751">IF(AB1751="","",IF(SUMPRODUCT((AB1751=$AB$1559:$AB$1936)*(AH1751=$AH$1559:$AH$1936)*(AQ1751=$AQ$1559:$AQ$1936)*(AR1751=$AR$1559:$AR$1936)*(ROW($AB$1559:$AB$1936)&lt;&gt;ROW(AB1751))*((R1751=0)*($R$1559:$R$1936&gt;0)+(R1751&gt;0)*($R$1559:$R$1936=0)))&gt;0,"SALONES UNIDOS",IF(SUMPRODUCT((AB1751=$AB$1559:$AB$1936)*(AH1751=$AH$1559:$AH$1936)*((AQ1751&lt;$AR$1559:$AR$1936)*(AR1751&gt;$AQ$1559:$AQ$1936))*(ROW($AB$1559:$AB$1936)&lt;&gt;ROW(AB1751)))&gt;0,"Cruzado","Sin cruce")))</f>
        <v/>
      </c>
      <c r="AV1751" s="362" t="str" cm="1">
        <f t="array" ref="AV1751">IF(AD1751="","",IF(SUMPRODUCT((AD1751=$AD$1559:$AD$1936)*(AH1751=$AH$1559:$AH$1936)*(AS1751=$AS$1559:$AS$1936)*(AT1751=$AT$1559:$AT$1936)*(ROW($AD$1559:$AD$1936)&lt;&gt;ROW(AD1751))*((R1751=0)*($R$1559:$R$1936&gt;0)+(R1751&gt;0)*($R$1559:$R$1936=0)))&gt;0,"SALONES UNIDOS",IF(SUMPRODUCT((AD1751=$AD$1559:$AD$1936)*(AH1751=$AH$1559:$AH$1936)*((AS1751&lt;$AT$1559:$AT$1936)*(AT1751&gt;$AS$1559:$AS$1936))*(ROW($AD$1559:$AD$1936)&lt;&gt;ROW(AD1751)))&gt;0,"Cruzado","Sin cruce")))</f>
        <v/>
      </c>
      <c r="AW1751" s="104" t="str">
        <f t="shared" si="843"/>
        <v>T33SUNAMPEA</v>
      </c>
      <c r="AX1751" s="104" t="str" cm="1">
        <f t="array" ref="AX1751">IF(AW1751="","",IF(SUMPRODUCT((AW1751=$AW$7:$AW$2042)*(AH1751=$AH$7:$AH$2042)*(AN1751=$AN$7:$AN$2042)*(AO1751=$AO$7:$AO$2042)*(ROW($AW$7:$AW$2042)&lt;&gt;ROW(AW1751))*((R1751=0)*($R$7:$R$2042&gt;0)+(R1751&gt;0)*($R$7:$R$2042=0)))&gt;0,"SALONES UNIDOS",IF(SUMPRODUCT((AW1751=$AW$7:$AW$2042)*(AH1751=$AH$7:$AH$2042)*((AN1751&lt;$AO$7:$AO$2042)*(AO1751&gt;$AN$7:$AN$2042))*(ROW($AW$7:$AW$2042)&lt;&gt;ROW(AW1751)))&gt;0,"Cruzado","Sin cruce")))</f>
        <v>Sin cruce</v>
      </c>
    </row>
    <row r="1752" spans="2:50" ht="19.8" hidden="1" customHeight="1" x14ac:dyDescent="0.25">
      <c r="B1752" s="494" t="s">
        <v>314</v>
      </c>
      <c r="C1752" s="364" t="s">
        <v>975</v>
      </c>
      <c r="D1752" s="364">
        <v>20261</v>
      </c>
      <c r="E1752" s="373" t="s">
        <v>302</v>
      </c>
      <c r="F1752" s="370" t="s">
        <v>291</v>
      </c>
      <c r="G1752" s="373" t="s">
        <v>299</v>
      </c>
      <c r="H1752" s="373">
        <v>3</v>
      </c>
      <c r="I1752" s="373" t="s">
        <v>278</v>
      </c>
      <c r="J1752" s="373" t="s">
        <v>278</v>
      </c>
      <c r="K1752" s="194" t="s">
        <v>1072</v>
      </c>
      <c r="L1752" s="364" t="s">
        <v>832</v>
      </c>
      <c r="M1752" s="364" t="s">
        <v>362</v>
      </c>
      <c r="N1752" s="364" t="s">
        <v>353</v>
      </c>
      <c r="O1752" s="373" t="s">
        <v>321</v>
      </c>
      <c r="P1752" s="364">
        <v>3</v>
      </c>
      <c r="Q1752" s="364">
        <v>2</v>
      </c>
      <c r="R1752" s="449">
        <v>0</v>
      </c>
      <c r="S1752" s="364">
        <v>4</v>
      </c>
      <c r="T1752" s="8"/>
      <c r="U1752" s="374">
        <v>20</v>
      </c>
      <c r="V1752" s="370">
        <v>21836179</v>
      </c>
      <c r="W1752" s="373" t="s">
        <v>24</v>
      </c>
      <c r="X1752" s="364" t="s">
        <v>321</v>
      </c>
      <c r="Y1752" s="364" t="s">
        <v>556</v>
      </c>
      <c r="Z1752" s="364"/>
      <c r="AA1752" s="364"/>
      <c r="AB1752" s="370"/>
      <c r="AC1752" s="364"/>
      <c r="AD1752" s="369"/>
      <c r="AE1752" s="370"/>
      <c r="AF1752" s="370"/>
      <c r="AG1752" s="364" t="s">
        <v>319</v>
      </c>
      <c r="AH1752" s="364">
        <v>6</v>
      </c>
      <c r="AI1752" s="364">
        <v>15</v>
      </c>
      <c r="AJ1752" s="364">
        <v>10</v>
      </c>
      <c r="AK1752" s="364">
        <v>19</v>
      </c>
      <c r="AL1752" s="364">
        <v>20</v>
      </c>
      <c r="AM1752" s="22">
        <f t="shared" si="840"/>
        <v>5</v>
      </c>
      <c r="AN1752" s="104">
        <f t="shared" si="834"/>
        <v>0.63194444444444442</v>
      </c>
      <c r="AO1752" s="104">
        <f t="shared" si="835"/>
        <v>0.80555555555555547</v>
      </c>
      <c r="AP1752" s="22" t="str" cm="1">
        <f t="array" ref="AP1752">IF(W1752="","",IF(SUMPRODUCT((W1752=$W$7:$W$2042)*(AH1752=$AH$7:$AH$2042)*(AN1752=$AN$7:$AN$2042)*(AO1752=$AO$7:$AO$2042)*(ROW($W$7:$W$2042)&lt;&gt;ROW(W1752))*((R1752=0)*($R$7:$R$2042&gt;0)+(R1752&gt;0)*($R$7:$R$2042=0)))&gt;0,"SALONES UNIDOS",IF(SUMPRODUCT((W1752=$W$7:$W$2042)*(AH1752=$AH$7:$AH$2042)*((AN1752&lt;$AO$7:$AO$2042)*(AO1752&gt;$AN$7:$AN$2042))*(ROW($W$7:$W$2042)&lt;&gt;ROW(W1752)))&gt;0,"Cruzado","Sin cruce")))</f>
        <v>SALONES UNIDOS</v>
      </c>
      <c r="AQ1752" s="104"/>
      <c r="AR1752" s="104"/>
      <c r="AS1752" s="22"/>
      <c r="AT1752" s="22"/>
      <c r="AU1752" s="362" t="str" cm="1">
        <f t="array" ref="AU1752">IF(AB1752="","",IF(SUMPRODUCT((AB1752=$AB$1559:$AB$1936)*(AH1752=$AH$1559:$AH$1936)*(AQ1752=$AQ$1559:$AQ$1936)*(AR1752=$AR$1559:$AR$1936)*(ROW($AB$1559:$AB$1936)&lt;&gt;ROW(AB1752))*((R1752=0)*($R$1559:$R$1936&gt;0)+(R1752&gt;0)*($R$1559:$R$1936=0)))&gt;0,"SALONES UNIDOS",IF(SUMPRODUCT((AB1752=$AB$1559:$AB$1936)*(AH1752=$AH$1559:$AH$1936)*((AQ1752&lt;$AR$1559:$AR$1936)*(AR1752&gt;$AQ$1559:$AQ$1936))*(ROW($AB$1559:$AB$1936)&lt;&gt;ROW(AB1752)))&gt;0,"Cruzado","Sin cruce")))</f>
        <v/>
      </c>
      <c r="AV1752" s="362" t="str" cm="1">
        <f t="array" ref="AV1752">IF(AD1752="","",IF(SUMPRODUCT((AD1752=$AD$1559:$AD$1936)*(AH1752=$AH$1559:$AH$1936)*(AS1752=$AS$1559:$AS$1936)*(AT1752=$AT$1559:$AT$1936)*(ROW($AD$1559:$AD$1936)&lt;&gt;ROW(AD1752))*((R1752=0)*($R$1559:$R$1936&gt;0)+(R1752&gt;0)*($R$1559:$R$1936=0)))&gt;0,"SALONES UNIDOS",IF(SUMPRODUCT((AD1752=$AD$1559:$AD$1936)*(AH1752=$AH$1559:$AH$1936)*((AS1752&lt;$AT$1559:$AT$1936)*(AT1752&gt;$AS$1559:$AS$1936))*(ROW($AD$1559:$AD$1936)&lt;&gt;ROW(AD1752)))&gt;0,"Cruzado","Sin cruce")))</f>
        <v/>
      </c>
      <c r="AW1752" s="104" t="str">
        <f t="shared" si="843"/>
        <v>T33SUNAMPEA</v>
      </c>
      <c r="AX1752" s="104" t="str" cm="1">
        <f t="array" ref="AX1752">IF(AW1752="","",IF(SUMPRODUCT((AW1752=$AW$7:$AW$2042)*(AH1752=$AH$7:$AH$2042)*(AN1752=$AN$7:$AN$2042)*(AO1752=$AO$7:$AO$2042)*(ROW($AW$7:$AW$2042)&lt;&gt;ROW(AW1752))*((R1752=0)*($R$7:$R$2042&gt;0)+(R1752&gt;0)*($R$7:$R$2042=0)))&gt;0,"SALONES UNIDOS",IF(SUMPRODUCT((AW1752=$AW$7:$AW$2042)*(AH1752=$AH$7:$AH$2042)*((AN1752&lt;$AO$7:$AO$2042)*(AO1752&gt;$AN$7:$AN$2042))*(ROW($AW$7:$AW$2042)&lt;&gt;ROW(AW1752)))&gt;0,"Cruzado","Sin cruce")))</f>
        <v>Sin cruce</v>
      </c>
    </row>
    <row r="1753" spans="2:50" ht="19.8" hidden="1" customHeight="1" x14ac:dyDescent="0.25">
      <c r="B1753" s="494" t="s">
        <v>314</v>
      </c>
      <c r="C1753" s="364" t="s">
        <v>975</v>
      </c>
      <c r="D1753" s="364">
        <v>20261</v>
      </c>
      <c r="E1753" s="373" t="s">
        <v>302</v>
      </c>
      <c r="F1753" s="370" t="s">
        <v>291</v>
      </c>
      <c r="G1753" s="373" t="s">
        <v>299</v>
      </c>
      <c r="H1753" s="373">
        <v>3</v>
      </c>
      <c r="I1753" s="373" t="s">
        <v>278</v>
      </c>
      <c r="J1753" s="373" t="s">
        <v>278</v>
      </c>
      <c r="K1753" s="194" t="s">
        <v>1073</v>
      </c>
      <c r="L1753" s="364" t="s">
        <v>357</v>
      </c>
      <c r="M1753" s="364" t="s">
        <v>349</v>
      </c>
      <c r="N1753" s="364" t="s">
        <v>353</v>
      </c>
      <c r="O1753" s="373" t="s">
        <v>315</v>
      </c>
      <c r="P1753" s="364">
        <v>3</v>
      </c>
      <c r="Q1753" s="364">
        <v>0</v>
      </c>
      <c r="R1753" s="369">
        <v>3</v>
      </c>
      <c r="S1753" s="364">
        <v>4</v>
      </c>
      <c r="T1753" s="8"/>
      <c r="U1753" s="374">
        <v>20</v>
      </c>
      <c r="V1753" s="370">
        <v>72940603</v>
      </c>
      <c r="W1753" s="373" t="s">
        <v>523</v>
      </c>
      <c r="X1753" s="364" t="s">
        <v>315</v>
      </c>
      <c r="Y1753" s="364"/>
      <c r="Z1753" s="364"/>
      <c r="AA1753" s="364"/>
      <c r="AB1753" s="364" t="s">
        <v>879</v>
      </c>
      <c r="AC1753" s="364"/>
      <c r="AD1753" s="369"/>
      <c r="AE1753" s="370"/>
      <c r="AF1753" s="370"/>
      <c r="AG1753" s="370" t="s">
        <v>559</v>
      </c>
      <c r="AH1753" s="364">
        <v>2</v>
      </c>
      <c r="AI1753" s="364">
        <v>16</v>
      </c>
      <c r="AJ1753" s="364">
        <v>0</v>
      </c>
      <c r="AK1753" s="364">
        <v>18</v>
      </c>
      <c r="AL1753" s="364">
        <v>30</v>
      </c>
      <c r="AM1753" s="22">
        <f t="shared" si="840"/>
        <v>3</v>
      </c>
      <c r="AN1753" s="104">
        <f t="shared" si="834"/>
        <v>0.66666666666666663</v>
      </c>
      <c r="AO1753" s="104">
        <f t="shared" si="835"/>
        <v>0.77083333333333337</v>
      </c>
      <c r="AP1753" s="22" t="str" cm="1">
        <f t="array" ref="AP1753">IF(W1753="","",IF(SUMPRODUCT((W1753=$W$7:$W$2042)*(AH1753=$AH$7:$AH$2042)*(AN1753=$AN$7:$AN$2042)*(AO1753=$AO$7:$AO$2042)*(ROW($W$7:$W$2042)&lt;&gt;ROW(W1753))*((R1753=0)*($R$7:$R$2042&gt;0)+(R1753&gt;0)*($R$7:$R$2042=0)))&gt;0,"SALONES UNIDOS",IF(SUMPRODUCT((W1753=$W$7:$W$2042)*(AH1753=$AH$7:$AH$2042)*((AN1753&lt;$AO$7:$AO$2042)*(AO1753&gt;$AN$7:$AN$2042))*(ROW($W$7:$W$2042)&lt;&gt;ROW(W1753)))&gt;0,"Cruzado","Sin cruce")))</f>
        <v>Sin cruce</v>
      </c>
      <c r="AQ1753" s="104">
        <f>AN1753</f>
        <v>0.66666666666666663</v>
      </c>
      <c r="AR1753" s="104">
        <f>AO1753</f>
        <v>0.77083333333333337</v>
      </c>
      <c r="AS1753" s="22"/>
      <c r="AT1753" s="22"/>
      <c r="AU1753" s="362" t="str" cm="1">
        <f t="array" ref="AU1753">IF(AB1753="","",IF(SUMPRODUCT((AB1753=$AB$1559:$AB$1936)*(AH1753=$AH$1559:$AH$1936)*(AQ1753=$AQ$1559:$AQ$1936)*(AR1753=$AR$1559:$AR$1936)*(ROW($AB$1559:$AB$1936)&lt;&gt;ROW(AB1753))*((R1753=0)*($R$1559:$R$1936&gt;0)+(R1753&gt;0)*($R$1559:$R$1936=0)))&gt;0,"SALONES UNIDOS",IF(SUMPRODUCT((AB1753=$AB$1559:$AB$1936)*(AH1753=$AH$1559:$AH$1936)*((AQ1753&lt;$AR$1559:$AR$1936)*(AR1753&gt;$AQ$1559:$AQ$1936))*(ROW($AB$1559:$AB$1936)&lt;&gt;ROW(AB1753)))&gt;0,"Cruzado","Sin cruce")))</f>
        <v>Sin cruce</v>
      </c>
      <c r="AV1753" s="362" t="str" cm="1">
        <f t="array" ref="AV1753">IF(AD1753="","",IF(SUMPRODUCT((AD1753=$AD$1559:$AD$1936)*(AH1753=$AH$1559:$AH$1936)*(AS1753=$AS$1559:$AS$1936)*(AT1753=$AT$1559:$AT$1936)*(ROW($AD$1559:$AD$1936)&lt;&gt;ROW(AD1753))*((R1753=0)*($R$1559:$R$1936&gt;0)+(R1753&gt;0)*($R$1559:$R$1936=0)))&gt;0,"SALONES UNIDOS",IF(SUMPRODUCT((AD1753=$AD$1559:$AD$1936)*(AH1753=$AH$1559:$AH$1936)*((AS1753&lt;$AT$1559:$AT$1936)*(AT1753&gt;$AS$1559:$AS$1936))*(ROW($AD$1559:$AD$1936)&lt;&gt;ROW(AD1753)))&gt;0,"Cruzado","Sin cruce")))</f>
        <v/>
      </c>
      <c r="AW1753" s="104" t="str">
        <f t="shared" si="843"/>
        <v>T33SUNAMPEA</v>
      </c>
      <c r="AX1753" s="104" t="str" cm="1">
        <f t="array" ref="AX1753">IF(AW1753="","",IF(SUMPRODUCT((AW1753=$AW$7:$AW$2042)*(AH1753=$AH$7:$AH$2042)*(AN1753=$AN$7:$AN$2042)*(AO1753=$AO$7:$AO$2042)*(ROW($AW$7:$AW$2042)&lt;&gt;ROW(AW1753))*((R1753=0)*($R$7:$R$2042&gt;0)+(R1753&gt;0)*($R$7:$R$2042=0)))&gt;0,"SALONES UNIDOS",IF(SUMPRODUCT((AW1753=$AW$7:$AW$2042)*(AH1753=$AH$7:$AH$2042)*((AN1753&lt;$AO$7:$AO$2042)*(AO1753&gt;$AN$7:$AN$2042))*(ROW($AW$7:$AW$2042)&lt;&gt;ROW(AW1753)))&gt;0,"Cruzado","Sin cruce")))</f>
        <v>Sin cruce</v>
      </c>
    </row>
    <row r="1754" spans="2:50" ht="19.8" hidden="1" customHeight="1" x14ac:dyDescent="0.25">
      <c r="B1754" s="494" t="s">
        <v>314</v>
      </c>
      <c r="C1754" s="364" t="s">
        <v>975</v>
      </c>
      <c r="D1754" s="364">
        <v>20261</v>
      </c>
      <c r="E1754" s="373" t="s">
        <v>302</v>
      </c>
      <c r="F1754" s="370" t="s">
        <v>291</v>
      </c>
      <c r="G1754" s="373" t="s">
        <v>299</v>
      </c>
      <c r="H1754" s="373">
        <v>3</v>
      </c>
      <c r="I1754" s="373" t="s">
        <v>278</v>
      </c>
      <c r="J1754" s="373" t="s">
        <v>278</v>
      </c>
      <c r="K1754" s="194" t="s">
        <v>1073</v>
      </c>
      <c r="L1754" s="364" t="s">
        <v>357</v>
      </c>
      <c r="M1754" s="364" t="s">
        <v>349</v>
      </c>
      <c r="N1754" s="364" t="s">
        <v>353</v>
      </c>
      <c r="O1754" s="373" t="s">
        <v>315</v>
      </c>
      <c r="P1754" s="364">
        <v>0</v>
      </c>
      <c r="Q1754" s="364">
        <v>2</v>
      </c>
      <c r="R1754" s="369">
        <v>2</v>
      </c>
      <c r="S1754" s="364">
        <v>4</v>
      </c>
      <c r="T1754" s="8"/>
      <c r="U1754" s="374">
        <v>20</v>
      </c>
      <c r="V1754" s="370">
        <v>72940603</v>
      </c>
      <c r="W1754" s="373" t="s">
        <v>523</v>
      </c>
      <c r="X1754" s="364" t="s">
        <v>315</v>
      </c>
      <c r="Y1754" s="364"/>
      <c r="Z1754" s="364"/>
      <c r="AA1754" s="364"/>
      <c r="AB1754" s="370"/>
      <c r="AC1754" s="364"/>
      <c r="AD1754" s="364" t="s">
        <v>881</v>
      </c>
      <c r="AE1754" s="370"/>
      <c r="AF1754" s="370"/>
      <c r="AG1754" s="370" t="s">
        <v>301</v>
      </c>
      <c r="AH1754" s="364">
        <v>2</v>
      </c>
      <c r="AI1754" s="364">
        <v>18</v>
      </c>
      <c r="AJ1754" s="364">
        <v>30</v>
      </c>
      <c r="AK1754" s="364">
        <v>20</v>
      </c>
      <c r="AL1754" s="364">
        <v>10</v>
      </c>
      <c r="AM1754" s="22">
        <f t="shared" si="840"/>
        <v>2</v>
      </c>
      <c r="AN1754" s="104">
        <f t="shared" si="834"/>
        <v>0.77083333333333337</v>
      </c>
      <c r="AO1754" s="104">
        <f t="shared" si="835"/>
        <v>0.84027777777777779</v>
      </c>
      <c r="AP1754" s="22" t="str" cm="1">
        <f t="array" ref="AP1754">IF(W1754="","",IF(SUMPRODUCT((W1754=$W$7:$W$2042)*(AH1754=$AH$7:$AH$2042)*(AN1754=$AN$7:$AN$2042)*(AO1754=$AO$7:$AO$2042)*(ROW($W$7:$W$2042)&lt;&gt;ROW(W1754))*((R1754=0)*($R$7:$R$2042&gt;0)+(R1754&gt;0)*($R$7:$R$2042=0)))&gt;0,"SALONES UNIDOS",IF(SUMPRODUCT((W1754=$W$7:$W$2042)*(AH1754=$AH$7:$AH$2042)*((AN1754&lt;$AO$7:$AO$2042)*(AO1754&gt;$AN$7:$AN$2042))*(ROW($W$7:$W$2042)&lt;&gt;ROW(W1754)))&gt;0,"Cruzado","Sin cruce")))</f>
        <v>Sin cruce</v>
      </c>
      <c r="AQ1754" s="22"/>
      <c r="AR1754" s="22"/>
      <c r="AS1754" s="104">
        <f>AN1754</f>
        <v>0.77083333333333337</v>
      </c>
      <c r="AT1754" s="104">
        <f>AO1754</f>
        <v>0.84027777777777779</v>
      </c>
      <c r="AU1754" s="362" t="str" cm="1">
        <f t="array" ref="AU1754">IF(AB1754="","",IF(SUMPRODUCT((AB1754=$AB$1559:$AB$1936)*(AH1754=$AH$1559:$AH$1936)*(AQ1754=$AQ$1559:$AQ$1936)*(AR1754=$AR$1559:$AR$1936)*(ROW($AB$1559:$AB$1936)&lt;&gt;ROW(AB1754))*((R1754=0)*($R$1559:$R$1936&gt;0)+(R1754&gt;0)*($R$1559:$R$1936=0)))&gt;0,"SALONES UNIDOS",IF(SUMPRODUCT((AB1754=$AB$1559:$AB$1936)*(AH1754=$AH$1559:$AH$1936)*((AQ1754&lt;$AR$1559:$AR$1936)*(AR1754&gt;$AQ$1559:$AQ$1936))*(ROW($AB$1559:$AB$1936)&lt;&gt;ROW(AB1754)))&gt;0,"Cruzado","Sin cruce")))</f>
        <v/>
      </c>
      <c r="AV1754" s="362" t="str" cm="1">
        <f t="array" ref="AV1754">IF(AD1754="","",IF(SUMPRODUCT((AD1754=$AD$1559:$AD$1936)*(AH1754=$AH$1559:$AH$1936)*(AS1754=$AS$1559:$AS$1936)*(AT1754=$AT$1559:$AT$1936)*(ROW($AD$1559:$AD$1936)&lt;&gt;ROW(AD1754))*((R1754=0)*($R$1559:$R$1936&gt;0)+(R1754&gt;0)*($R$1559:$R$1936=0)))&gt;0,"SALONES UNIDOS",IF(SUMPRODUCT((AD1754=$AD$1559:$AD$1936)*(AH1754=$AH$1559:$AH$1936)*((AS1754&lt;$AT$1559:$AT$1936)*(AT1754&gt;$AS$1559:$AS$1936))*(ROW($AD$1559:$AD$1936)&lt;&gt;ROW(AD1754)))&gt;0,"Cruzado","Sin cruce")))</f>
        <v>Sin cruce</v>
      </c>
      <c r="AW1754" s="104" t="str">
        <f t="shared" si="843"/>
        <v>T33SUNAMPEA</v>
      </c>
      <c r="AX1754" s="104" t="str" cm="1">
        <f t="array" ref="AX1754">IF(AW1754="","",IF(SUMPRODUCT((AW1754=$AW$7:$AW$2042)*(AH1754=$AH$7:$AH$2042)*(AN1754=$AN$7:$AN$2042)*(AO1754=$AO$7:$AO$2042)*(ROW($AW$7:$AW$2042)&lt;&gt;ROW(AW1754))*((R1754=0)*($R$7:$R$2042&gt;0)+(R1754&gt;0)*($R$7:$R$2042=0)))&gt;0,"SALONES UNIDOS",IF(SUMPRODUCT((AW1754=$AW$7:$AW$2042)*(AH1754=$AH$7:$AH$2042)*((AN1754&lt;$AO$7:$AO$2042)*(AO1754&gt;$AN$7:$AN$2042))*(ROW($AW$7:$AW$2042)&lt;&gt;ROW(AW1754)))&gt;0,"Cruzado","Sin cruce")))</f>
        <v>Sin cruce</v>
      </c>
    </row>
    <row r="1755" spans="2:50" ht="19.8" hidden="1" customHeight="1" x14ac:dyDescent="0.25">
      <c r="B1755" s="494" t="s">
        <v>314</v>
      </c>
      <c r="C1755" s="364" t="s">
        <v>975</v>
      </c>
      <c r="D1755" s="364">
        <v>20261</v>
      </c>
      <c r="E1755" s="373" t="s">
        <v>302</v>
      </c>
      <c r="F1755" s="370" t="s">
        <v>291</v>
      </c>
      <c r="G1755" s="373" t="s">
        <v>299</v>
      </c>
      <c r="H1755" s="373">
        <v>3</v>
      </c>
      <c r="I1755" s="373" t="s">
        <v>278</v>
      </c>
      <c r="J1755" s="373" t="s">
        <v>278</v>
      </c>
      <c r="K1755" s="194" t="s">
        <v>1074</v>
      </c>
      <c r="L1755" s="364" t="s">
        <v>352</v>
      </c>
      <c r="M1755" s="364" t="s">
        <v>324</v>
      </c>
      <c r="N1755" s="364" t="s">
        <v>353</v>
      </c>
      <c r="O1755" s="373" t="s">
        <v>315</v>
      </c>
      <c r="P1755" s="364">
        <v>2</v>
      </c>
      <c r="Q1755" s="364">
        <v>0</v>
      </c>
      <c r="R1755" s="449">
        <v>0</v>
      </c>
      <c r="S1755" s="364">
        <v>4</v>
      </c>
      <c r="T1755" s="8"/>
      <c r="U1755" s="374">
        <v>20</v>
      </c>
      <c r="V1755" s="370">
        <v>72940603</v>
      </c>
      <c r="W1755" s="373" t="s">
        <v>523</v>
      </c>
      <c r="X1755" s="364" t="s">
        <v>315</v>
      </c>
      <c r="Y1755" s="364"/>
      <c r="Z1755" s="364"/>
      <c r="AA1755" s="364"/>
      <c r="AB1755" s="364" t="s">
        <v>873</v>
      </c>
      <c r="AC1755" s="364"/>
      <c r="AD1755" s="369"/>
      <c r="AE1755" s="370"/>
      <c r="AF1755" s="370"/>
      <c r="AG1755" s="370" t="s">
        <v>559</v>
      </c>
      <c r="AH1755" s="364">
        <v>3</v>
      </c>
      <c r="AI1755" s="364">
        <v>14</v>
      </c>
      <c r="AJ1755" s="364">
        <v>20</v>
      </c>
      <c r="AK1755" s="364">
        <v>16</v>
      </c>
      <c r="AL1755" s="364">
        <v>0</v>
      </c>
      <c r="AM1755" s="22">
        <f t="shared" si="840"/>
        <v>2</v>
      </c>
      <c r="AN1755" s="104">
        <f t="shared" si="834"/>
        <v>0.59722222222222221</v>
      </c>
      <c r="AO1755" s="104">
        <f t="shared" si="835"/>
        <v>0.66666666666666663</v>
      </c>
      <c r="AP1755" s="22" t="str" cm="1">
        <f t="array" ref="AP1755">IF(W1755="","",IF(SUMPRODUCT((W1755=$W$7:$W$2042)*(AH1755=$AH$7:$AH$2042)*(AN1755=$AN$7:$AN$2042)*(AO1755=$AO$7:$AO$2042)*(ROW($W$7:$W$2042)&lt;&gt;ROW(W1755))*((R1755=0)*($R$7:$R$2042&gt;0)+(R1755&gt;0)*($R$7:$R$2042=0)))&gt;0,"SALONES UNIDOS",IF(SUMPRODUCT((W1755=$W$7:$W$2042)*(AH1755=$AH$7:$AH$2042)*((AN1755&lt;$AO$7:$AO$2042)*(AO1755&gt;$AN$7:$AN$2042))*(ROW($W$7:$W$2042)&lt;&gt;ROW(W1755)))&gt;0,"Cruzado","Sin cruce")))</f>
        <v>SALONES UNIDOS</v>
      </c>
      <c r="AQ1755" s="104">
        <f>AN1755</f>
        <v>0.59722222222222221</v>
      </c>
      <c r="AR1755" s="104">
        <f>AO1755</f>
        <v>0.66666666666666663</v>
      </c>
      <c r="AS1755" s="22"/>
      <c r="AT1755" s="22"/>
      <c r="AU1755" s="362" t="str" cm="1">
        <f t="array" ref="AU1755">IF(AB1755="","",IF(SUMPRODUCT((AB1755=$AB$1559:$AB$1936)*(AH1755=$AH$1559:$AH$1936)*(AQ1755=$AQ$1559:$AQ$1936)*(AR1755=$AR$1559:$AR$1936)*(ROW($AB$1559:$AB$1936)&lt;&gt;ROW(AB1755))*((R1755=0)*($R$1559:$R$1936&gt;0)+(R1755&gt;0)*($R$1559:$R$1936=0)))&gt;0,"SALONES UNIDOS",IF(SUMPRODUCT((AB1755=$AB$1559:$AB$1936)*(AH1755=$AH$1559:$AH$1936)*((AQ1755&lt;$AR$1559:$AR$1936)*(AR1755&gt;$AQ$1559:$AQ$1936))*(ROW($AB$1559:$AB$1936)&lt;&gt;ROW(AB1755)))&gt;0,"Cruzado","Sin cruce")))</f>
        <v>SALONES UNIDOS</v>
      </c>
      <c r="AV1755" s="362" t="str" cm="1">
        <f t="array" ref="AV1755">IF(AD1755="","",IF(SUMPRODUCT((AD1755=$AD$1559:$AD$1936)*(AH1755=$AH$1559:$AH$1936)*(AS1755=$AS$1559:$AS$1936)*(AT1755=$AT$1559:$AT$1936)*(ROW($AD$1559:$AD$1936)&lt;&gt;ROW(AD1755))*((R1755=0)*($R$1559:$R$1936&gt;0)+(R1755&gt;0)*($R$1559:$R$1936=0)))&gt;0,"SALONES UNIDOS",IF(SUMPRODUCT((AD1755=$AD$1559:$AD$1936)*(AH1755=$AH$1559:$AH$1936)*((AS1755&lt;$AT$1559:$AT$1936)*(AT1755&gt;$AS$1559:$AS$1936))*(ROW($AD$1559:$AD$1936)&lt;&gt;ROW(AD1755)))&gt;0,"Cruzado","Sin cruce")))</f>
        <v/>
      </c>
      <c r="AW1755" s="104" t="str">
        <f t="shared" si="843"/>
        <v>T33SUNAMPEA</v>
      </c>
      <c r="AX1755" s="104" t="str" cm="1">
        <f t="array" ref="AX1755">IF(AW1755="","",IF(SUMPRODUCT((AW1755=$AW$7:$AW$2042)*(AH1755=$AH$7:$AH$2042)*(AN1755=$AN$7:$AN$2042)*(AO1755=$AO$7:$AO$2042)*(ROW($AW$7:$AW$2042)&lt;&gt;ROW(AW1755))*((R1755=0)*($R$7:$R$2042&gt;0)+(R1755&gt;0)*($R$7:$R$2042=0)))&gt;0,"SALONES UNIDOS",IF(SUMPRODUCT((AW1755=$AW$7:$AW$2042)*(AH1755=$AH$7:$AH$2042)*((AN1755&lt;$AO$7:$AO$2042)*(AO1755&gt;$AN$7:$AN$2042))*(ROW($AW$7:$AW$2042)&lt;&gt;ROW(AW1755)))&gt;0,"Cruzado","Sin cruce")))</f>
        <v>Sin cruce</v>
      </c>
    </row>
    <row r="1756" spans="2:50" ht="19.8" hidden="1" customHeight="1" x14ac:dyDescent="0.25">
      <c r="B1756" s="494" t="s">
        <v>314</v>
      </c>
      <c r="C1756" s="364" t="s">
        <v>975</v>
      </c>
      <c r="D1756" s="364">
        <v>20261</v>
      </c>
      <c r="E1756" s="373" t="s">
        <v>302</v>
      </c>
      <c r="F1756" s="370" t="s">
        <v>291</v>
      </c>
      <c r="G1756" s="373" t="s">
        <v>299</v>
      </c>
      <c r="H1756" s="373">
        <v>3</v>
      </c>
      <c r="I1756" s="373" t="s">
        <v>278</v>
      </c>
      <c r="J1756" s="373" t="s">
        <v>278</v>
      </c>
      <c r="K1756" s="194" t="s">
        <v>1074</v>
      </c>
      <c r="L1756" s="364" t="s">
        <v>352</v>
      </c>
      <c r="M1756" s="364" t="s">
        <v>324</v>
      </c>
      <c r="N1756" s="364" t="s">
        <v>353</v>
      </c>
      <c r="O1756" s="373" t="s">
        <v>315</v>
      </c>
      <c r="P1756" s="364">
        <v>0</v>
      </c>
      <c r="Q1756" s="364">
        <v>4</v>
      </c>
      <c r="R1756" s="449">
        <v>0</v>
      </c>
      <c r="S1756" s="364">
        <v>4</v>
      </c>
      <c r="T1756" s="8"/>
      <c r="U1756" s="374">
        <v>20</v>
      </c>
      <c r="V1756" s="370">
        <v>72940603</v>
      </c>
      <c r="W1756" s="373" t="s">
        <v>523</v>
      </c>
      <c r="X1756" s="364" t="s">
        <v>315</v>
      </c>
      <c r="Y1756" s="364"/>
      <c r="Z1756" s="364"/>
      <c r="AA1756" s="364"/>
      <c r="AB1756" s="370"/>
      <c r="AC1756" s="364"/>
      <c r="AD1756" s="364" t="s">
        <v>881</v>
      </c>
      <c r="AE1756" s="370"/>
      <c r="AF1756" s="370"/>
      <c r="AG1756" s="370" t="s">
        <v>301</v>
      </c>
      <c r="AH1756" s="364">
        <v>3</v>
      </c>
      <c r="AI1756" s="364">
        <v>16</v>
      </c>
      <c r="AJ1756" s="364">
        <v>0</v>
      </c>
      <c r="AK1756" s="364">
        <v>19</v>
      </c>
      <c r="AL1756" s="364">
        <v>20</v>
      </c>
      <c r="AM1756" s="22">
        <f t="shared" si="840"/>
        <v>4</v>
      </c>
      <c r="AN1756" s="104">
        <f t="shared" si="834"/>
        <v>0.66666666666666663</v>
      </c>
      <c r="AO1756" s="104">
        <f t="shared" si="835"/>
        <v>0.80555555555555547</v>
      </c>
      <c r="AP1756" s="22" t="str" cm="1">
        <f t="array" ref="AP1756">IF(W1756="","",IF(SUMPRODUCT((W1756=$W$7:$W$2042)*(AH1756=$AH$7:$AH$2042)*(AN1756=$AN$7:$AN$2042)*(AO1756=$AO$7:$AO$2042)*(ROW($W$7:$W$2042)&lt;&gt;ROW(W1756))*((R1756=0)*($R$7:$R$2042&gt;0)+(R1756&gt;0)*($R$7:$R$2042=0)))&gt;0,"SALONES UNIDOS",IF(SUMPRODUCT((W1756=$W$7:$W$2042)*(AH1756=$AH$7:$AH$2042)*((AN1756&lt;$AO$7:$AO$2042)*(AO1756&gt;$AN$7:$AN$2042))*(ROW($W$7:$W$2042)&lt;&gt;ROW(W1756)))&gt;0,"Cruzado","Sin cruce")))</f>
        <v>SALONES UNIDOS</v>
      </c>
      <c r="AQ1756" s="22"/>
      <c r="AR1756" s="22"/>
      <c r="AS1756" s="104">
        <f>AN1756</f>
        <v>0.66666666666666663</v>
      </c>
      <c r="AT1756" s="104">
        <f>AO1756</f>
        <v>0.80555555555555547</v>
      </c>
      <c r="AU1756" s="362" t="str" cm="1">
        <f t="array" ref="AU1756">IF(AB1756="","",IF(SUMPRODUCT((AB1756=$AB$1559:$AB$1936)*(AH1756=$AH$1559:$AH$1936)*(AQ1756=$AQ$1559:$AQ$1936)*(AR1756=$AR$1559:$AR$1936)*(ROW($AB$1559:$AB$1936)&lt;&gt;ROW(AB1756))*((R1756=0)*($R$1559:$R$1936&gt;0)+(R1756&gt;0)*($R$1559:$R$1936=0)))&gt;0,"SALONES UNIDOS",IF(SUMPRODUCT((AB1756=$AB$1559:$AB$1936)*(AH1756=$AH$1559:$AH$1936)*((AQ1756&lt;$AR$1559:$AR$1936)*(AR1756&gt;$AQ$1559:$AQ$1936))*(ROW($AB$1559:$AB$1936)&lt;&gt;ROW(AB1756)))&gt;0,"Cruzado","Sin cruce")))</f>
        <v/>
      </c>
      <c r="AV1756" s="362" t="str" cm="1">
        <f t="array" ref="AV1756">IF(AD1756="","",IF(SUMPRODUCT((AD1756=$AD$1559:$AD$1936)*(AH1756=$AH$1559:$AH$1936)*(AS1756=$AS$1559:$AS$1936)*(AT1756=$AT$1559:$AT$1936)*(ROW($AD$1559:$AD$1936)&lt;&gt;ROW(AD1756))*((R1756=0)*($R$1559:$R$1936&gt;0)+(R1756&gt;0)*($R$1559:$R$1936=0)))&gt;0,"SALONES UNIDOS",IF(SUMPRODUCT((AD1756=$AD$1559:$AD$1936)*(AH1756=$AH$1559:$AH$1936)*((AS1756&lt;$AT$1559:$AT$1936)*(AT1756&gt;$AS$1559:$AS$1936))*(ROW($AD$1559:$AD$1936)&lt;&gt;ROW(AD1756)))&gt;0,"Cruzado","Sin cruce")))</f>
        <v>SALONES UNIDOS</v>
      </c>
      <c r="AW1756" s="104" t="str">
        <f t="shared" si="843"/>
        <v>T33SUNAMPEA</v>
      </c>
      <c r="AX1756" s="104" t="str" cm="1">
        <f t="array" ref="AX1756">IF(AW1756="","",IF(SUMPRODUCT((AW1756=$AW$7:$AW$2042)*(AH1756=$AH$7:$AH$2042)*(AN1756=$AN$7:$AN$2042)*(AO1756=$AO$7:$AO$2042)*(ROW($AW$7:$AW$2042)&lt;&gt;ROW(AW1756))*((R1756=0)*($R$7:$R$2042&gt;0)+(R1756&gt;0)*($R$7:$R$2042=0)))&gt;0,"SALONES UNIDOS",IF(SUMPRODUCT((AW1756=$AW$7:$AW$2042)*(AH1756=$AH$7:$AH$2042)*((AN1756&lt;$AO$7:$AO$2042)*(AO1756&gt;$AN$7:$AN$2042))*(ROW($AW$7:$AW$2042)&lt;&gt;ROW(AW1756)))&gt;0,"Cruzado","Sin cruce")))</f>
        <v>Sin cruce</v>
      </c>
    </row>
    <row r="1757" spans="2:50" ht="19.8" hidden="1" customHeight="1" x14ac:dyDescent="0.25">
      <c r="B1757" s="494" t="s">
        <v>314</v>
      </c>
      <c r="C1757" s="364" t="s">
        <v>975</v>
      </c>
      <c r="D1757" s="364">
        <v>20261</v>
      </c>
      <c r="E1757" s="373" t="s">
        <v>302</v>
      </c>
      <c r="F1757" s="370" t="s">
        <v>291</v>
      </c>
      <c r="G1757" s="373" t="s">
        <v>299</v>
      </c>
      <c r="H1757" s="373">
        <v>3</v>
      </c>
      <c r="I1757" s="373" t="s">
        <v>278</v>
      </c>
      <c r="J1757" s="373" t="s">
        <v>278</v>
      </c>
      <c r="K1757" s="194" t="s">
        <v>1075</v>
      </c>
      <c r="L1757" s="364" t="s">
        <v>396</v>
      </c>
      <c r="M1757" s="364" t="s">
        <v>324</v>
      </c>
      <c r="N1757" s="364" t="s">
        <v>353</v>
      </c>
      <c r="O1757" s="373" t="s">
        <v>315</v>
      </c>
      <c r="P1757" s="364">
        <v>2</v>
      </c>
      <c r="Q1757" s="364">
        <v>0</v>
      </c>
      <c r="R1757" s="369">
        <v>0</v>
      </c>
      <c r="S1757" s="364">
        <v>3</v>
      </c>
      <c r="T1757" s="8"/>
      <c r="U1757" s="374">
        <v>20</v>
      </c>
      <c r="V1757" s="370">
        <v>43214430</v>
      </c>
      <c r="W1757" s="373" t="s">
        <v>236</v>
      </c>
      <c r="X1757" s="375" t="s">
        <v>315</v>
      </c>
      <c r="Y1757" s="364"/>
      <c r="Z1757" s="364"/>
      <c r="AA1757" s="364"/>
      <c r="AB1757" s="364" t="s">
        <v>876</v>
      </c>
      <c r="AC1757" s="364"/>
      <c r="AD1757" s="369"/>
      <c r="AE1757" s="370"/>
      <c r="AF1757" s="370"/>
      <c r="AG1757" s="364" t="s">
        <v>559</v>
      </c>
      <c r="AH1757" s="364">
        <v>2</v>
      </c>
      <c r="AI1757" s="364">
        <v>11</v>
      </c>
      <c r="AJ1757" s="364">
        <v>0</v>
      </c>
      <c r="AK1757" s="364">
        <v>12</v>
      </c>
      <c r="AL1757" s="364">
        <v>40</v>
      </c>
      <c r="AM1757" s="22">
        <f t="shared" si="840"/>
        <v>2</v>
      </c>
      <c r="AN1757" s="104">
        <f t="shared" ref="AN1757:AN1783" si="844">AI1757/24+AJ1757/1440</f>
        <v>0.45833333333333331</v>
      </c>
      <c r="AO1757" s="104">
        <f t="shared" ref="AO1757:AO1783" si="845">AK1757/24+AL1757/1440</f>
        <v>0.52777777777777779</v>
      </c>
      <c r="AP1757" s="22" t="str" cm="1">
        <f t="array" ref="AP1757">IF(W1757="","",IF(SUMPRODUCT((W1757=$W$7:$W$2042)*(AH1757=$AH$7:$AH$2042)*(AN1757=$AN$7:$AN$2042)*(AO1757=$AO$7:$AO$2042)*(ROW($W$7:$W$2042)&lt;&gt;ROW(W1757))*((R1757=0)*($R$7:$R$2042&gt;0)+(R1757&gt;0)*($R$7:$R$2042=0)))&gt;0,"SALONES UNIDOS",IF(SUMPRODUCT((W1757=$W$7:$W$2042)*(AH1757=$AH$7:$AH$2042)*((AN1757&lt;$AO$7:$AO$2042)*(AO1757&gt;$AN$7:$AN$2042))*(ROW($W$7:$W$2042)&lt;&gt;ROW(W1757)))&gt;0,"Cruzado","Sin cruce")))</f>
        <v>SALONES UNIDOS</v>
      </c>
      <c r="AQ1757" s="104">
        <f>AN1757</f>
        <v>0.45833333333333331</v>
      </c>
      <c r="AR1757" s="104">
        <f>AO1757</f>
        <v>0.52777777777777779</v>
      </c>
      <c r="AS1757" s="22"/>
      <c r="AT1757" s="22"/>
      <c r="AU1757" s="362" t="str" cm="1">
        <f t="array" ref="AU1757">IF(AB1757="","",IF(SUMPRODUCT((AB1757=$AB$1559:$AB$1936)*(AH1757=$AH$1559:$AH$1936)*(AQ1757=$AQ$1559:$AQ$1936)*(AR1757=$AR$1559:$AR$1936)*(ROW($AB$1559:$AB$1936)&lt;&gt;ROW(AB1757))*((R1757=0)*($R$1559:$R$1936&gt;0)+(R1757&gt;0)*($R$1559:$R$1936=0)))&gt;0,"SALONES UNIDOS",IF(SUMPRODUCT((AB1757=$AB$1559:$AB$1936)*(AH1757=$AH$1559:$AH$1936)*((AQ1757&lt;$AR$1559:$AR$1936)*(AR1757&gt;$AQ$1559:$AQ$1936))*(ROW($AB$1559:$AB$1936)&lt;&gt;ROW(AB1757)))&gt;0,"Cruzado","Sin cruce")))</f>
        <v>SALONES UNIDOS</v>
      </c>
      <c r="AV1757" s="362" t="str" cm="1">
        <f t="array" ref="AV1757">IF(AD1757="","",IF(SUMPRODUCT((AD1757=$AD$1559:$AD$1936)*(AH1757=$AH$1559:$AH$1936)*(AS1757=$AS$1559:$AS$1936)*(AT1757=$AT$1559:$AT$1936)*(ROW($AD$1559:$AD$1936)&lt;&gt;ROW(AD1757))*((R1757=0)*($R$1559:$R$1936&gt;0)+(R1757&gt;0)*($R$1559:$R$1936=0)))&gt;0,"SALONES UNIDOS",IF(SUMPRODUCT((AD1757=$AD$1559:$AD$1936)*(AH1757=$AH$1559:$AH$1936)*((AS1757&lt;$AT$1559:$AT$1936)*(AT1757&gt;$AS$1559:$AS$1936))*(ROW($AD$1559:$AD$1936)&lt;&gt;ROW(AD1757)))&gt;0,"Cruzado","Sin cruce")))</f>
        <v/>
      </c>
      <c r="AW1757" s="104" t="str">
        <f t="shared" si="843"/>
        <v>T33SUNAMPEA</v>
      </c>
      <c r="AX1757" s="104" t="str" cm="1">
        <f t="array" ref="AX1757">IF(AW1757="","",IF(SUMPRODUCT((AW1757=$AW$7:$AW$2042)*(AH1757=$AH$7:$AH$2042)*(AN1757=$AN$7:$AN$2042)*(AO1757=$AO$7:$AO$2042)*(ROW($AW$7:$AW$2042)&lt;&gt;ROW(AW1757))*((R1757=0)*($R$7:$R$2042&gt;0)+(R1757&gt;0)*($R$7:$R$2042=0)))&gt;0,"SALONES UNIDOS",IF(SUMPRODUCT((AW1757=$AW$7:$AW$2042)*(AH1757=$AH$7:$AH$2042)*((AN1757&lt;$AO$7:$AO$2042)*(AO1757&gt;$AN$7:$AN$2042))*(ROW($AW$7:$AW$2042)&lt;&gt;ROW(AW1757)))&gt;0,"Cruzado","Sin cruce")))</f>
        <v>Sin cruce</v>
      </c>
    </row>
    <row r="1758" spans="2:50" ht="19.8" hidden="1" customHeight="1" x14ac:dyDescent="0.25">
      <c r="B1758" s="494" t="s">
        <v>314</v>
      </c>
      <c r="C1758" s="364" t="s">
        <v>975</v>
      </c>
      <c r="D1758" s="364">
        <v>20261</v>
      </c>
      <c r="E1758" s="373" t="s">
        <v>302</v>
      </c>
      <c r="F1758" s="370" t="s">
        <v>291</v>
      </c>
      <c r="G1758" s="373" t="s">
        <v>299</v>
      </c>
      <c r="H1758" s="373">
        <v>3</v>
      </c>
      <c r="I1758" s="373" t="s">
        <v>278</v>
      </c>
      <c r="J1758" s="373" t="s">
        <v>278</v>
      </c>
      <c r="K1758" s="194" t="s">
        <v>1075</v>
      </c>
      <c r="L1758" s="364" t="s">
        <v>396</v>
      </c>
      <c r="M1758" s="364" t="s">
        <v>324</v>
      </c>
      <c r="N1758" s="364" t="s">
        <v>353</v>
      </c>
      <c r="O1758" s="373" t="s">
        <v>315</v>
      </c>
      <c r="P1758" s="364">
        <v>0</v>
      </c>
      <c r="Q1758" s="364">
        <v>2</v>
      </c>
      <c r="R1758" s="369">
        <v>0</v>
      </c>
      <c r="S1758" s="364">
        <v>3</v>
      </c>
      <c r="T1758" s="8"/>
      <c r="U1758" s="374">
        <v>20</v>
      </c>
      <c r="V1758" s="370">
        <v>43214430</v>
      </c>
      <c r="W1758" s="373" t="s">
        <v>236</v>
      </c>
      <c r="X1758" s="375" t="s">
        <v>315</v>
      </c>
      <c r="Y1758" s="364"/>
      <c r="Z1758" s="364"/>
      <c r="AA1758" s="364"/>
      <c r="AB1758" s="370"/>
      <c r="AC1758" s="364"/>
      <c r="AD1758" s="369" t="s">
        <v>882</v>
      </c>
      <c r="AE1758" s="370"/>
      <c r="AF1758" s="370"/>
      <c r="AG1758" s="364" t="s">
        <v>301</v>
      </c>
      <c r="AH1758" s="364">
        <v>2</v>
      </c>
      <c r="AI1758" s="364">
        <v>12</v>
      </c>
      <c r="AJ1758" s="364">
        <v>40</v>
      </c>
      <c r="AK1758" s="364">
        <v>14</v>
      </c>
      <c r="AL1758" s="364">
        <v>20</v>
      </c>
      <c r="AM1758" s="22">
        <f t="shared" si="840"/>
        <v>2</v>
      </c>
      <c r="AN1758" s="104">
        <f t="shared" si="844"/>
        <v>0.52777777777777779</v>
      </c>
      <c r="AO1758" s="104">
        <f t="shared" si="845"/>
        <v>0.59722222222222221</v>
      </c>
      <c r="AP1758" s="22" t="str" cm="1">
        <f t="array" ref="AP1758">IF(W1758="","",IF(SUMPRODUCT((W1758=$W$7:$W$2042)*(AH1758=$AH$7:$AH$2042)*(AN1758=$AN$7:$AN$2042)*(AO1758=$AO$7:$AO$2042)*(ROW($W$7:$W$2042)&lt;&gt;ROW(W1758))*((R1758=0)*($R$7:$R$2042&gt;0)+(R1758&gt;0)*($R$7:$R$2042=0)))&gt;0,"SALONES UNIDOS",IF(SUMPRODUCT((W1758=$W$7:$W$2042)*(AH1758=$AH$7:$AH$2042)*((AN1758&lt;$AO$7:$AO$2042)*(AO1758&gt;$AN$7:$AN$2042))*(ROW($W$7:$W$2042)&lt;&gt;ROW(W1758)))&gt;0,"Cruzado","Sin cruce")))</f>
        <v>SALONES UNIDOS</v>
      </c>
      <c r="AQ1758" s="22"/>
      <c r="AR1758" s="22"/>
      <c r="AS1758" s="104">
        <f>AN1758</f>
        <v>0.52777777777777779</v>
      </c>
      <c r="AT1758" s="104">
        <f>AO1758</f>
        <v>0.59722222222222221</v>
      </c>
      <c r="AU1758" s="362" t="str" cm="1">
        <f t="array" ref="AU1758">IF(AB1758="","",IF(SUMPRODUCT((AB1758=$AB$1559:$AB$1936)*(AH1758=$AH$1559:$AH$1936)*(AQ1758=$AQ$1559:$AQ$1936)*(AR1758=$AR$1559:$AR$1936)*(ROW($AB$1559:$AB$1936)&lt;&gt;ROW(AB1758))*((R1758=0)*($R$1559:$R$1936&gt;0)+(R1758&gt;0)*($R$1559:$R$1936=0)))&gt;0,"SALONES UNIDOS",IF(SUMPRODUCT((AB1758=$AB$1559:$AB$1936)*(AH1758=$AH$1559:$AH$1936)*((AQ1758&lt;$AR$1559:$AR$1936)*(AR1758&gt;$AQ$1559:$AQ$1936))*(ROW($AB$1559:$AB$1936)&lt;&gt;ROW(AB1758)))&gt;0,"Cruzado","Sin cruce")))</f>
        <v/>
      </c>
      <c r="AV1758" s="362" t="str" cm="1">
        <f t="array" ref="AV1758">IF(AD1758="","",IF(SUMPRODUCT((AD1758=$AD$1559:$AD$1936)*(AH1758=$AH$1559:$AH$1936)*(AS1758=$AS$1559:$AS$1936)*(AT1758=$AT$1559:$AT$1936)*(ROW($AD$1559:$AD$1936)&lt;&gt;ROW(AD1758))*((R1758=0)*($R$1559:$R$1936&gt;0)+(R1758&gt;0)*($R$1559:$R$1936=0)))&gt;0,"SALONES UNIDOS",IF(SUMPRODUCT((AD1758=$AD$1559:$AD$1936)*(AH1758=$AH$1559:$AH$1936)*((AS1758&lt;$AT$1559:$AT$1936)*(AT1758&gt;$AS$1559:$AS$1936))*(ROW($AD$1559:$AD$1936)&lt;&gt;ROW(AD1758)))&gt;0,"Cruzado","Sin cruce")))</f>
        <v>SALONES UNIDOS</v>
      </c>
      <c r="AW1758" s="104" t="str">
        <f t="shared" si="843"/>
        <v>T33SUNAMPEA</v>
      </c>
      <c r="AX1758" s="104" t="str" cm="1">
        <f t="array" ref="AX1758">IF(AW1758="","",IF(SUMPRODUCT((AW1758=$AW$7:$AW$2042)*(AH1758=$AH$7:$AH$2042)*(AN1758=$AN$7:$AN$2042)*(AO1758=$AO$7:$AO$2042)*(ROW($AW$7:$AW$2042)&lt;&gt;ROW(AW1758))*((R1758=0)*($R$7:$R$2042&gt;0)+(R1758&gt;0)*($R$7:$R$2042=0)))&gt;0,"SALONES UNIDOS",IF(SUMPRODUCT((AW1758=$AW$7:$AW$2042)*(AH1758=$AH$7:$AH$2042)*((AN1758&lt;$AO$7:$AO$2042)*(AO1758&gt;$AN$7:$AN$2042))*(ROW($AW$7:$AW$2042)&lt;&gt;ROW(AW1758)))&gt;0,"Cruzado","Sin cruce")))</f>
        <v>Sin cruce</v>
      </c>
    </row>
    <row r="1759" spans="2:50" ht="19.8" hidden="1" customHeight="1" x14ac:dyDescent="0.25">
      <c r="B1759" s="494" t="s">
        <v>314</v>
      </c>
      <c r="C1759" s="364" t="s">
        <v>975</v>
      </c>
      <c r="D1759" s="364">
        <v>20261</v>
      </c>
      <c r="E1759" s="373" t="s">
        <v>302</v>
      </c>
      <c r="F1759" s="370" t="s">
        <v>291</v>
      </c>
      <c r="G1759" s="373" t="s">
        <v>299</v>
      </c>
      <c r="H1759" s="373">
        <v>3</v>
      </c>
      <c r="I1759" s="373" t="s">
        <v>278</v>
      </c>
      <c r="J1759" s="373" t="s">
        <v>278</v>
      </c>
      <c r="K1759" s="194" t="s">
        <v>1076</v>
      </c>
      <c r="L1759" s="364" t="s">
        <v>356</v>
      </c>
      <c r="M1759" s="364" t="s">
        <v>349</v>
      </c>
      <c r="N1759" s="364" t="s">
        <v>353</v>
      </c>
      <c r="O1759" s="373" t="s">
        <v>315</v>
      </c>
      <c r="P1759" s="364">
        <v>2</v>
      </c>
      <c r="Q1759" s="364">
        <v>0</v>
      </c>
      <c r="R1759" s="369">
        <v>2</v>
      </c>
      <c r="S1759" s="364">
        <v>4</v>
      </c>
      <c r="T1759" s="8"/>
      <c r="U1759" s="374">
        <v>20</v>
      </c>
      <c r="V1759" s="370">
        <v>47849946</v>
      </c>
      <c r="W1759" s="373" t="s">
        <v>454</v>
      </c>
      <c r="X1759" s="364" t="s">
        <v>315</v>
      </c>
      <c r="Y1759" s="364" t="s">
        <v>556</v>
      </c>
      <c r="Z1759" s="364"/>
      <c r="AA1759" s="364"/>
      <c r="AB1759" s="364" t="s">
        <v>878</v>
      </c>
      <c r="AC1759" s="364"/>
      <c r="AD1759" s="369"/>
      <c r="AE1759" s="370"/>
      <c r="AF1759" s="370"/>
      <c r="AG1759" s="370" t="s">
        <v>559</v>
      </c>
      <c r="AH1759" s="364">
        <v>4</v>
      </c>
      <c r="AI1759" s="364">
        <v>15</v>
      </c>
      <c r="AJ1759" s="364">
        <v>10</v>
      </c>
      <c r="AK1759" s="364">
        <v>16</v>
      </c>
      <c r="AL1759" s="364">
        <v>50</v>
      </c>
      <c r="AM1759" s="22">
        <f t="shared" si="840"/>
        <v>2</v>
      </c>
      <c r="AN1759" s="104">
        <f t="shared" si="844"/>
        <v>0.63194444444444442</v>
      </c>
      <c r="AO1759" s="104">
        <f t="shared" si="845"/>
        <v>0.70138888888888884</v>
      </c>
      <c r="AP1759" s="22" t="str" cm="1">
        <f t="array" ref="AP1759">IF(W1759="","",IF(SUMPRODUCT((W1759=$W$7:$W$2042)*(AH1759=$AH$7:$AH$2042)*(AN1759=$AN$7:$AN$2042)*(AO1759=$AO$7:$AO$2042)*(ROW($W$7:$W$2042)&lt;&gt;ROW(W1759))*((R1759=0)*($R$7:$R$2042&gt;0)+(R1759&gt;0)*($R$7:$R$2042=0)))&gt;0,"SALONES UNIDOS",IF(SUMPRODUCT((W1759=$W$7:$W$2042)*(AH1759=$AH$7:$AH$2042)*((AN1759&lt;$AO$7:$AO$2042)*(AO1759&gt;$AN$7:$AN$2042))*(ROW($W$7:$W$2042)&lt;&gt;ROW(W1759)))&gt;0,"Cruzado","Sin cruce")))</f>
        <v>Sin cruce</v>
      </c>
      <c r="AQ1759" s="104">
        <f t="shared" ref="AQ1759:AR1761" si="846">AN1759</f>
        <v>0.63194444444444442</v>
      </c>
      <c r="AR1759" s="104">
        <f t="shared" si="846"/>
        <v>0.70138888888888884</v>
      </c>
      <c r="AS1759" s="22"/>
      <c r="AT1759" s="22"/>
      <c r="AU1759" s="362" t="str" cm="1">
        <f t="array" ref="AU1759">IF(AB1759="","",IF(SUMPRODUCT((AB1759=$AB$1559:$AB$1936)*(AH1759=$AH$1559:$AH$1936)*(AQ1759=$AQ$1559:$AQ$1936)*(AR1759=$AR$1559:$AR$1936)*(ROW($AB$1559:$AB$1936)&lt;&gt;ROW(AB1759))*((R1759=0)*($R$1559:$R$1936&gt;0)+(R1759&gt;0)*($R$1559:$R$1936=0)))&gt;0,"SALONES UNIDOS",IF(SUMPRODUCT((AB1759=$AB$1559:$AB$1936)*(AH1759=$AH$1559:$AH$1936)*((AQ1759&lt;$AR$1559:$AR$1936)*(AR1759&gt;$AQ$1559:$AQ$1936))*(ROW($AB$1559:$AB$1936)&lt;&gt;ROW(AB1759)))&gt;0,"Cruzado","Sin cruce")))</f>
        <v>Sin cruce</v>
      </c>
      <c r="AV1759" s="362" t="str" cm="1">
        <f t="array" ref="AV1759">IF(AD1759="","",IF(SUMPRODUCT((AD1759=$AD$1559:$AD$1936)*(AH1759=$AH$1559:$AH$1936)*(AS1759=$AS$1559:$AS$1936)*(AT1759=$AT$1559:$AT$1936)*(ROW($AD$1559:$AD$1936)&lt;&gt;ROW(AD1759))*((R1759=0)*($R$1559:$R$1936&gt;0)+(R1759&gt;0)*($R$1559:$R$1936=0)))&gt;0,"SALONES UNIDOS",IF(SUMPRODUCT((AD1759=$AD$1559:$AD$1936)*(AH1759=$AH$1559:$AH$1936)*((AS1759&lt;$AT$1559:$AT$1936)*(AT1759&gt;$AS$1559:$AS$1936))*(ROW($AD$1559:$AD$1936)&lt;&gt;ROW(AD1759)))&gt;0,"Cruzado","Sin cruce")))</f>
        <v/>
      </c>
      <c r="AW1759" s="104" t="str">
        <f t="shared" si="843"/>
        <v>T33SUNAMPEA</v>
      </c>
      <c r="AX1759" s="104" t="str" cm="1">
        <f t="array" ref="AX1759">IF(AW1759="","",IF(SUMPRODUCT((AW1759=$AW$7:$AW$2042)*(AH1759=$AH$7:$AH$2042)*(AN1759=$AN$7:$AN$2042)*(AO1759=$AO$7:$AO$2042)*(ROW($AW$7:$AW$2042)&lt;&gt;ROW(AW1759))*((R1759=0)*($R$7:$R$2042&gt;0)+(R1759&gt;0)*($R$7:$R$2042=0)))&gt;0,"SALONES UNIDOS",IF(SUMPRODUCT((AW1759=$AW$7:$AW$2042)*(AH1759=$AH$7:$AH$2042)*((AN1759&lt;$AO$7:$AO$2042)*(AO1759&gt;$AN$7:$AN$2042))*(ROW($AW$7:$AW$2042)&lt;&gt;ROW(AW1759)))&gt;0,"Cruzado","Sin cruce")))</f>
        <v>Sin cruce</v>
      </c>
    </row>
    <row r="1760" spans="2:50" ht="19.8" hidden="1" customHeight="1" x14ac:dyDescent="0.25">
      <c r="B1760" s="494" t="s">
        <v>314</v>
      </c>
      <c r="C1760" s="364" t="s">
        <v>975</v>
      </c>
      <c r="D1760" s="364">
        <v>20261</v>
      </c>
      <c r="E1760" s="373" t="s">
        <v>302</v>
      </c>
      <c r="F1760" s="370" t="s">
        <v>291</v>
      </c>
      <c r="G1760" s="373" t="s">
        <v>299</v>
      </c>
      <c r="H1760" s="373">
        <v>3</v>
      </c>
      <c r="I1760" s="373" t="s">
        <v>278</v>
      </c>
      <c r="J1760" s="373" t="s">
        <v>278</v>
      </c>
      <c r="K1760" s="194" t="s">
        <v>1076</v>
      </c>
      <c r="L1760" s="364" t="s">
        <v>356</v>
      </c>
      <c r="M1760" s="364" t="s">
        <v>349</v>
      </c>
      <c r="N1760" s="364" t="s">
        <v>353</v>
      </c>
      <c r="O1760" s="373" t="s">
        <v>315</v>
      </c>
      <c r="P1760" s="364">
        <v>0</v>
      </c>
      <c r="Q1760" s="364">
        <v>4</v>
      </c>
      <c r="R1760" s="369">
        <v>4</v>
      </c>
      <c r="S1760" s="364">
        <v>4</v>
      </c>
      <c r="T1760" s="8"/>
      <c r="U1760" s="374">
        <v>20</v>
      </c>
      <c r="V1760" s="370">
        <v>47849946</v>
      </c>
      <c r="W1760" s="373" t="s">
        <v>454</v>
      </c>
      <c r="X1760" s="364" t="s">
        <v>315</v>
      </c>
      <c r="Y1760" s="364" t="s">
        <v>556</v>
      </c>
      <c r="Z1760" s="364"/>
      <c r="AA1760" s="364"/>
      <c r="AB1760" s="364" t="s">
        <v>879</v>
      </c>
      <c r="AC1760" s="364"/>
      <c r="AD1760" s="369"/>
      <c r="AE1760" s="370"/>
      <c r="AF1760" s="370"/>
      <c r="AG1760" s="370" t="s">
        <v>301</v>
      </c>
      <c r="AH1760" s="364">
        <v>4</v>
      </c>
      <c r="AI1760" s="364">
        <v>16</v>
      </c>
      <c r="AJ1760" s="364">
        <v>50</v>
      </c>
      <c r="AK1760" s="364">
        <v>20</v>
      </c>
      <c r="AL1760" s="364">
        <v>10</v>
      </c>
      <c r="AM1760" s="22">
        <f t="shared" si="840"/>
        <v>4</v>
      </c>
      <c r="AN1760" s="104">
        <f t="shared" si="844"/>
        <v>0.70138888888888884</v>
      </c>
      <c r="AO1760" s="104">
        <f t="shared" si="845"/>
        <v>0.84027777777777779</v>
      </c>
      <c r="AP1760" s="22" t="str" cm="1">
        <f t="array" ref="AP1760">IF(W1760="","",IF(SUMPRODUCT((W1760=$W$7:$W$2042)*(AH1760=$AH$7:$AH$2042)*(AN1760=$AN$7:$AN$2042)*(AO1760=$AO$7:$AO$2042)*(ROW($W$7:$W$2042)&lt;&gt;ROW(W1760))*((R1760=0)*($R$7:$R$2042&gt;0)+(R1760&gt;0)*($R$7:$R$2042=0)))&gt;0,"SALONES UNIDOS",IF(SUMPRODUCT((W1760=$W$7:$W$2042)*(AH1760=$AH$7:$AH$2042)*((AN1760&lt;$AO$7:$AO$2042)*(AO1760&gt;$AN$7:$AN$2042))*(ROW($W$7:$W$2042)&lt;&gt;ROW(W1760)))&gt;0,"Cruzado","Sin cruce")))</f>
        <v>Sin cruce</v>
      </c>
      <c r="AQ1760" s="104">
        <f t="shared" si="846"/>
        <v>0.70138888888888884</v>
      </c>
      <c r="AR1760" s="104">
        <f t="shared" si="846"/>
        <v>0.84027777777777779</v>
      </c>
      <c r="AS1760" s="22"/>
      <c r="AT1760" s="22"/>
      <c r="AU1760" s="362" t="str" cm="1">
        <f t="array" ref="AU1760">IF(AB1760="","",IF(SUMPRODUCT((AB1760=$AB$1559:$AB$1936)*(AH1760=$AH$1559:$AH$1936)*(AQ1760=$AQ$1559:$AQ$1936)*(AR1760=$AR$1559:$AR$1936)*(ROW($AB$1559:$AB$1936)&lt;&gt;ROW(AB1760))*((R1760=0)*($R$1559:$R$1936&gt;0)+(R1760&gt;0)*($R$1559:$R$1936=0)))&gt;0,"SALONES UNIDOS",IF(SUMPRODUCT((AB1760=$AB$1559:$AB$1936)*(AH1760=$AH$1559:$AH$1936)*((AQ1760&lt;$AR$1559:$AR$1936)*(AR1760&gt;$AQ$1559:$AQ$1936))*(ROW($AB$1559:$AB$1936)&lt;&gt;ROW(AB1760)))&gt;0,"Cruzado","Sin cruce")))</f>
        <v>Sin cruce</v>
      </c>
      <c r="AV1760" s="362" t="str" cm="1">
        <f t="array" ref="AV1760">IF(AD1760="","",IF(SUMPRODUCT((AD1760=$AD$1559:$AD$1936)*(AH1760=$AH$1559:$AH$1936)*(AS1760=$AS$1559:$AS$1936)*(AT1760=$AT$1559:$AT$1936)*(ROW($AD$1559:$AD$1936)&lt;&gt;ROW(AD1760))*((R1760=0)*($R$1559:$R$1936&gt;0)+(R1760&gt;0)*($R$1559:$R$1936=0)))&gt;0,"SALONES UNIDOS",IF(SUMPRODUCT((AD1760=$AD$1559:$AD$1936)*(AH1760=$AH$1559:$AH$1936)*((AS1760&lt;$AT$1559:$AT$1936)*(AT1760&gt;$AS$1559:$AS$1936))*(ROW($AD$1559:$AD$1936)&lt;&gt;ROW(AD1760)))&gt;0,"Cruzado","Sin cruce")))</f>
        <v/>
      </c>
      <c r="AW1760" s="104" t="str">
        <f t="shared" si="843"/>
        <v>T33SUNAMPEA</v>
      </c>
      <c r="AX1760" s="104" t="str" cm="1">
        <f t="array" ref="AX1760">IF(AW1760="","",IF(SUMPRODUCT((AW1760=$AW$7:$AW$2042)*(AH1760=$AH$7:$AH$2042)*(AN1760=$AN$7:$AN$2042)*(AO1760=$AO$7:$AO$2042)*(ROW($AW$7:$AW$2042)&lt;&gt;ROW(AW1760))*((R1760=0)*($R$7:$R$2042&gt;0)+(R1760&gt;0)*($R$7:$R$2042=0)))&gt;0,"SALONES UNIDOS",IF(SUMPRODUCT((AW1760=$AW$7:$AW$2042)*(AH1760=$AH$7:$AH$2042)*((AN1760&lt;$AO$7:$AO$2042)*(AO1760&gt;$AN$7:$AN$2042))*(ROW($AW$7:$AW$2042)&lt;&gt;ROW(AW1760)))&gt;0,"Cruzado","Sin cruce")))</f>
        <v>Sin cruce</v>
      </c>
    </row>
    <row r="1761" spans="2:50" ht="19.8" hidden="1" customHeight="1" x14ac:dyDescent="0.25">
      <c r="B1761" s="494" t="s">
        <v>314</v>
      </c>
      <c r="C1761" s="364" t="s">
        <v>973</v>
      </c>
      <c r="D1761" s="369">
        <v>20261</v>
      </c>
      <c r="E1761" s="373" t="s">
        <v>302</v>
      </c>
      <c r="F1761" s="370" t="s">
        <v>291</v>
      </c>
      <c r="G1761" s="373" t="s">
        <v>303</v>
      </c>
      <c r="H1761" s="373">
        <v>1</v>
      </c>
      <c r="I1761" s="373" t="s">
        <v>278</v>
      </c>
      <c r="J1761" s="373" t="s">
        <v>278</v>
      </c>
      <c r="K1761" s="194" t="s">
        <v>1101</v>
      </c>
      <c r="L1761" s="364" t="s">
        <v>783</v>
      </c>
      <c r="M1761" s="364" t="s">
        <v>324</v>
      </c>
      <c r="N1761" s="364" t="s">
        <v>353</v>
      </c>
      <c r="O1761" s="373" t="s">
        <v>315</v>
      </c>
      <c r="P1761" s="364">
        <v>2</v>
      </c>
      <c r="Q1761" s="364">
        <v>2</v>
      </c>
      <c r="R1761" s="369">
        <v>4</v>
      </c>
      <c r="S1761" s="364">
        <v>4</v>
      </c>
      <c r="T1761" s="8"/>
      <c r="U1761" s="374">
        <v>40</v>
      </c>
      <c r="V1761" s="370">
        <v>21797410</v>
      </c>
      <c r="W1761" s="373" t="s">
        <v>130</v>
      </c>
      <c r="X1761" s="364" t="s">
        <v>315</v>
      </c>
      <c r="Y1761" s="364"/>
      <c r="Z1761" s="364"/>
      <c r="AA1761" s="364"/>
      <c r="AB1761" s="364" t="s">
        <v>876</v>
      </c>
      <c r="AC1761" s="364"/>
      <c r="AD1761" s="369"/>
      <c r="AE1761" s="370"/>
      <c r="AF1761" s="370"/>
      <c r="AG1761" s="370" t="s">
        <v>319</v>
      </c>
      <c r="AH1761" s="364">
        <v>7</v>
      </c>
      <c r="AI1761" s="364">
        <v>7</v>
      </c>
      <c r="AJ1761" s="364">
        <v>40</v>
      </c>
      <c r="AK1761" s="364">
        <v>11</v>
      </c>
      <c r="AL1761" s="364">
        <v>0</v>
      </c>
      <c r="AM1761" s="22">
        <f t="shared" si="840"/>
        <v>4</v>
      </c>
      <c r="AN1761" s="104">
        <f t="shared" si="844"/>
        <v>0.31944444444444448</v>
      </c>
      <c r="AO1761" s="104">
        <f t="shared" si="845"/>
        <v>0.45833333333333331</v>
      </c>
      <c r="AP1761" s="22" t="str" cm="1">
        <f t="array" ref="AP1761">IF(W1761="","",IF(SUMPRODUCT((W1761=$W$7:$W$2042)*(AH1761=$AH$7:$AH$2042)*(AN1761=$AN$7:$AN$2042)*(AO1761=$AO$7:$AO$2042)*(ROW($W$7:$W$2042)&lt;&gt;ROW(W1761))*((R1761=0)*($R$7:$R$2042&gt;0)+(R1761&gt;0)*($R$7:$R$2042=0)))&gt;0,"SALONES UNIDOS",IF(SUMPRODUCT((W1761=$W$7:$W$2042)*(AH1761=$AH$7:$AH$2042)*((AN1761&lt;$AO$7:$AO$2042)*(AO1761&gt;$AN$7:$AN$2042))*(ROW($W$7:$W$2042)&lt;&gt;ROW(W1761)))&gt;0,"Cruzado","Sin cruce")))</f>
        <v>Sin cruce</v>
      </c>
      <c r="AQ1761" s="104">
        <f t="shared" si="846"/>
        <v>0.31944444444444448</v>
      </c>
      <c r="AR1761" s="104">
        <f t="shared" si="846"/>
        <v>0.45833333333333331</v>
      </c>
      <c r="AS1761" s="22"/>
      <c r="AT1761" s="22"/>
      <c r="AU1761" s="362" t="str" cm="1">
        <f t="array" ref="AU1761">IF(AB1761="","",IF(SUMPRODUCT((AB1761=$AB$1559:$AB$1936)*(AH1761=$AH$1559:$AH$1936)*(AQ1761=$AQ$1559:$AQ$1936)*(AR1761=$AR$1559:$AR$1936)*(ROW($AB$1559:$AB$1936)&lt;&gt;ROW(AB1761))*((R1761=0)*($R$1559:$R$1936&gt;0)+(R1761&gt;0)*($R$1559:$R$1936=0)))&gt;0,"SALONES UNIDOS",IF(SUMPRODUCT((AB1761=$AB$1559:$AB$1936)*(AH1761=$AH$1559:$AH$1936)*((AQ1761&lt;$AR$1559:$AR$1936)*(AR1761&gt;$AQ$1559:$AQ$1936))*(ROW($AB$1559:$AB$1936)&lt;&gt;ROW(AB1761)))&gt;0,"Cruzado","Sin cruce")))</f>
        <v>Sin cruce</v>
      </c>
      <c r="AV1761" s="362" t="str" cm="1">
        <f t="array" ref="AV1761">IF(AD1761="","",IF(SUMPRODUCT((AD1761=$AD$1559:$AD$1936)*(AH1761=$AH$1559:$AH$1936)*(AS1761=$AS$1559:$AS$1936)*(AT1761=$AT$1559:$AT$1936)*(ROW($AD$1559:$AD$1936)&lt;&gt;ROW(AD1761))*((R1761=0)*($R$1559:$R$1936&gt;0)+(R1761&gt;0)*($R$1559:$R$1936=0)))&gt;0,"SALONES UNIDOS",IF(SUMPRODUCT((AD1761=$AD$1559:$AD$1936)*(AH1761=$AH$1559:$AH$1936)*((AS1761&lt;$AT$1559:$AT$1936)*(AT1761&gt;$AS$1559:$AS$1936))*(ROW($AD$1559:$AD$1936)&lt;&gt;ROW(AD1761)))&gt;0,"Cruzado","Sin cruce")))</f>
        <v/>
      </c>
      <c r="AW1761" s="104" t="str">
        <f t="shared" si="843"/>
        <v>T41SUNAMPEA</v>
      </c>
      <c r="AX1761" s="104" t="str" cm="1">
        <f t="array" ref="AX1761">IF(AW1761="","",IF(SUMPRODUCT((AW1761=$AW$7:$AW$2042)*(AH1761=$AH$7:$AH$2042)*(AN1761=$AN$7:$AN$2042)*(AO1761=$AO$7:$AO$2042)*(ROW($AW$7:$AW$2042)&lt;&gt;ROW(AW1761))*((R1761=0)*($R$7:$R$2042&gt;0)+(R1761&gt;0)*($R$7:$R$2042=0)))&gt;0,"SALONES UNIDOS",IF(SUMPRODUCT((AW1761=$AW$7:$AW$2042)*(AH1761=$AH$7:$AH$2042)*((AN1761&lt;$AO$7:$AO$2042)*(AO1761&gt;$AN$7:$AN$2042))*(ROW($AW$7:$AW$2042)&lt;&gt;ROW(AW1761)))&gt;0,"Cruzado","Sin cruce")))</f>
        <v>Sin cruce</v>
      </c>
    </row>
    <row r="1762" spans="2:50" ht="19.8" hidden="1" customHeight="1" x14ac:dyDescent="0.25">
      <c r="B1762" s="494" t="s">
        <v>314</v>
      </c>
      <c r="C1762" s="364" t="s">
        <v>973</v>
      </c>
      <c r="D1762" s="369">
        <v>20261</v>
      </c>
      <c r="E1762" s="373" t="s">
        <v>302</v>
      </c>
      <c r="F1762" s="370" t="s">
        <v>291</v>
      </c>
      <c r="G1762" s="373" t="s">
        <v>303</v>
      </c>
      <c r="H1762" s="373">
        <v>1</v>
      </c>
      <c r="I1762" s="373" t="s">
        <v>552</v>
      </c>
      <c r="J1762" s="373" t="s">
        <v>278</v>
      </c>
      <c r="K1762" s="194" t="s">
        <v>1101</v>
      </c>
      <c r="L1762" s="364" t="s">
        <v>783</v>
      </c>
      <c r="M1762" s="364" t="s">
        <v>324</v>
      </c>
      <c r="N1762" s="364" t="s">
        <v>353</v>
      </c>
      <c r="O1762" s="373" t="s">
        <v>315</v>
      </c>
      <c r="P1762" s="364">
        <v>0</v>
      </c>
      <c r="Q1762" s="364">
        <v>2</v>
      </c>
      <c r="R1762" s="369">
        <v>2</v>
      </c>
      <c r="S1762" s="364">
        <v>4</v>
      </c>
      <c r="T1762" s="8"/>
      <c r="U1762" s="374">
        <v>20</v>
      </c>
      <c r="V1762" s="370">
        <v>21797410</v>
      </c>
      <c r="W1762" s="373" t="s">
        <v>130</v>
      </c>
      <c r="X1762" s="364" t="s">
        <v>315</v>
      </c>
      <c r="Y1762" s="364"/>
      <c r="Z1762" s="364"/>
      <c r="AA1762" s="364"/>
      <c r="AB1762" s="370"/>
      <c r="AC1762" s="364"/>
      <c r="AD1762" s="364" t="s">
        <v>885</v>
      </c>
      <c r="AE1762" s="370"/>
      <c r="AF1762" s="370"/>
      <c r="AG1762" s="370" t="s">
        <v>301</v>
      </c>
      <c r="AH1762" s="364">
        <v>7</v>
      </c>
      <c r="AI1762" s="364">
        <v>11</v>
      </c>
      <c r="AJ1762" s="364">
        <v>0</v>
      </c>
      <c r="AK1762" s="364">
        <v>12</v>
      </c>
      <c r="AL1762" s="364">
        <v>40</v>
      </c>
      <c r="AM1762" s="22">
        <f t="shared" si="840"/>
        <v>2</v>
      </c>
      <c r="AN1762" s="104">
        <f t="shared" si="844"/>
        <v>0.45833333333333331</v>
      </c>
      <c r="AO1762" s="104">
        <f t="shared" si="845"/>
        <v>0.52777777777777779</v>
      </c>
      <c r="AP1762" s="22" t="str" cm="1">
        <f t="array" ref="AP1762">IF(W1762="","",IF(SUMPRODUCT((W1762=$W$7:$W$2042)*(AH1762=$AH$7:$AH$2042)*(AN1762=$AN$7:$AN$2042)*(AO1762=$AO$7:$AO$2042)*(ROW($W$7:$W$2042)&lt;&gt;ROW(W1762))*((R1762=0)*($R$7:$R$2042&gt;0)+(R1762&gt;0)*($R$7:$R$2042=0)))&gt;0,"SALONES UNIDOS",IF(SUMPRODUCT((W1762=$W$7:$W$2042)*(AH1762=$AH$7:$AH$2042)*((AN1762&lt;$AO$7:$AO$2042)*(AO1762&gt;$AN$7:$AN$2042))*(ROW($W$7:$W$2042)&lt;&gt;ROW(W1762)))&gt;0,"Cruzado","Sin cruce")))</f>
        <v>Sin cruce</v>
      </c>
      <c r="AQ1762" s="22"/>
      <c r="AR1762" s="22"/>
      <c r="AS1762" s="104">
        <f t="shared" ref="AS1762:AS1763" si="847">AN1762</f>
        <v>0.45833333333333331</v>
      </c>
      <c r="AT1762" s="104">
        <f t="shared" ref="AT1762:AT1763" si="848">AO1762</f>
        <v>0.52777777777777779</v>
      </c>
      <c r="AU1762" s="362" t="str" cm="1">
        <f t="array" ref="AU1762">IF(AB1762="","",IF(SUMPRODUCT((AB1762=$AB$1559:$AB$1936)*(AH1762=$AH$1559:$AH$1936)*(AQ1762=$AQ$1559:$AQ$1936)*(AR1762=$AR$1559:$AR$1936)*(ROW($AB$1559:$AB$1936)&lt;&gt;ROW(AB1762))*((R1762=0)*($R$1559:$R$1936&gt;0)+(R1762&gt;0)*($R$1559:$R$1936=0)))&gt;0,"SALONES UNIDOS",IF(SUMPRODUCT((AB1762=$AB$1559:$AB$1936)*(AH1762=$AH$1559:$AH$1936)*((AQ1762&lt;$AR$1559:$AR$1936)*(AR1762&gt;$AQ$1559:$AQ$1936))*(ROW($AB$1559:$AB$1936)&lt;&gt;ROW(AB1762)))&gt;0,"Cruzado","Sin cruce")))</f>
        <v/>
      </c>
      <c r="AV1762" s="362" t="str" cm="1">
        <f t="array" ref="AV1762">IF(AD1762="","",IF(SUMPRODUCT((AD1762=$AD$1559:$AD$1936)*(AH1762=$AH$1559:$AH$1936)*(AS1762=$AS$1559:$AS$1936)*(AT1762=$AT$1559:$AT$1936)*(ROW($AD$1559:$AD$1936)&lt;&gt;ROW(AD1762))*((R1762=0)*($R$1559:$R$1936&gt;0)+(R1762&gt;0)*($R$1559:$R$1936=0)))&gt;0,"SALONES UNIDOS",IF(SUMPRODUCT((AD1762=$AD$1559:$AD$1936)*(AH1762=$AH$1559:$AH$1936)*((AS1762&lt;$AT$1559:$AT$1936)*(AT1762&gt;$AS$1559:$AS$1936))*(ROW($AD$1559:$AD$1936)&lt;&gt;ROW(AD1762)))&gt;0,"Cruzado","Sin cruce")))</f>
        <v>Sin cruce</v>
      </c>
      <c r="AW1762" s="104" t="str">
        <f t="shared" si="843"/>
        <v>T41SUNAMPEA</v>
      </c>
      <c r="AX1762" s="104" t="str" cm="1">
        <f t="array" ref="AX1762">IF(AW1762="","",IF(SUMPRODUCT((AW1762=$AW$7:$AW$2042)*(AH1762=$AH$7:$AH$2042)*(AN1762=$AN$7:$AN$2042)*(AO1762=$AO$7:$AO$2042)*(ROW($AW$7:$AW$2042)&lt;&gt;ROW(AW1762))*((R1762=0)*($R$7:$R$2042&gt;0)+(R1762&gt;0)*($R$7:$R$2042=0)))&gt;0,"SALONES UNIDOS",IF(SUMPRODUCT((AW1762=$AW$7:$AW$2042)*(AH1762=$AH$7:$AH$2042)*((AN1762&lt;$AO$7:$AO$2042)*(AO1762&gt;$AN$7:$AN$2042))*(ROW($AW$7:$AW$2042)&lt;&gt;ROW(AW1762)))&gt;0,"Cruzado","Sin cruce")))</f>
        <v>Sin cruce</v>
      </c>
    </row>
    <row r="1763" spans="2:50" ht="19.8" hidden="1" customHeight="1" x14ac:dyDescent="0.25">
      <c r="B1763" s="494" t="s">
        <v>314</v>
      </c>
      <c r="C1763" s="364" t="s">
        <v>973</v>
      </c>
      <c r="D1763" s="369">
        <v>20261</v>
      </c>
      <c r="E1763" s="373" t="s">
        <v>302</v>
      </c>
      <c r="F1763" s="370" t="s">
        <v>291</v>
      </c>
      <c r="G1763" s="373" t="s">
        <v>303</v>
      </c>
      <c r="H1763" s="373">
        <v>1</v>
      </c>
      <c r="I1763" s="373" t="s">
        <v>560</v>
      </c>
      <c r="J1763" s="373" t="s">
        <v>278</v>
      </c>
      <c r="K1763" s="194" t="s">
        <v>1101</v>
      </c>
      <c r="L1763" s="364" t="s">
        <v>783</v>
      </c>
      <c r="M1763" s="364" t="s">
        <v>324</v>
      </c>
      <c r="N1763" s="364" t="s">
        <v>353</v>
      </c>
      <c r="O1763" s="373" t="s">
        <v>315</v>
      </c>
      <c r="P1763" s="364">
        <v>0</v>
      </c>
      <c r="Q1763" s="364">
        <v>2</v>
      </c>
      <c r="R1763" s="369">
        <v>2</v>
      </c>
      <c r="S1763" s="364">
        <v>4</v>
      </c>
      <c r="T1763" s="8"/>
      <c r="U1763" s="374">
        <v>20</v>
      </c>
      <c r="V1763" s="370">
        <v>21797410</v>
      </c>
      <c r="W1763" s="373" t="s">
        <v>130</v>
      </c>
      <c r="X1763" s="364" t="s">
        <v>315</v>
      </c>
      <c r="Y1763" s="364"/>
      <c r="Z1763" s="364"/>
      <c r="AA1763" s="364"/>
      <c r="AB1763" s="370"/>
      <c r="AC1763" s="364"/>
      <c r="AD1763" s="364" t="s">
        <v>885</v>
      </c>
      <c r="AE1763" s="370"/>
      <c r="AF1763" s="370"/>
      <c r="AG1763" s="370" t="s">
        <v>301</v>
      </c>
      <c r="AH1763" s="364">
        <v>7</v>
      </c>
      <c r="AI1763" s="364">
        <v>12</v>
      </c>
      <c r="AJ1763" s="364">
        <v>40</v>
      </c>
      <c r="AK1763" s="364">
        <v>14</v>
      </c>
      <c r="AL1763" s="364">
        <v>20</v>
      </c>
      <c r="AM1763" s="22">
        <f t="shared" si="840"/>
        <v>2</v>
      </c>
      <c r="AN1763" s="104">
        <f t="shared" si="844"/>
        <v>0.52777777777777779</v>
      </c>
      <c r="AO1763" s="104">
        <f t="shared" si="845"/>
        <v>0.59722222222222221</v>
      </c>
      <c r="AP1763" s="22" t="str" cm="1">
        <f t="array" ref="AP1763">IF(W1763="","",IF(SUMPRODUCT((W1763=$W$7:$W$2042)*(AH1763=$AH$7:$AH$2042)*(AN1763=$AN$7:$AN$2042)*(AO1763=$AO$7:$AO$2042)*(ROW($W$7:$W$2042)&lt;&gt;ROW(W1763))*((R1763=0)*($R$7:$R$2042&gt;0)+(R1763&gt;0)*($R$7:$R$2042=0)))&gt;0,"SALONES UNIDOS",IF(SUMPRODUCT((W1763=$W$7:$W$2042)*(AH1763=$AH$7:$AH$2042)*((AN1763&lt;$AO$7:$AO$2042)*(AO1763&gt;$AN$7:$AN$2042))*(ROW($W$7:$W$2042)&lt;&gt;ROW(W1763)))&gt;0,"Cruzado","Sin cruce")))</f>
        <v>Sin cruce</v>
      </c>
      <c r="AQ1763" s="22"/>
      <c r="AR1763" s="22"/>
      <c r="AS1763" s="104">
        <f t="shared" si="847"/>
        <v>0.52777777777777779</v>
      </c>
      <c r="AT1763" s="104">
        <f t="shared" si="848"/>
        <v>0.59722222222222221</v>
      </c>
      <c r="AU1763" s="362" t="str" cm="1">
        <f t="array" ref="AU1763">IF(AB1763="","",IF(SUMPRODUCT((AB1763=$AB$1559:$AB$1936)*(AH1763=$AH$1559:$AH$1936)*(AQ1763=$AQ$1559:$AQ$1936)*(AR1763=$AR$1559:$AR$1936)*(ROW($AB$1559:$AB$1936)&lt;&gt;ROW(AB1763))*((R1763=0)*($R$1559:$R$1936&gt;0)+(R1763&gt;0)*($R$1559:$R$1936=0)))&gt;0,"SALONES UNIDOS",IF(SUMPRODUCT((AB1763=$AB$1559:$AB$1936)*(AH1763=$AH$1559:$AH$1936)*((AQ1763&lt;$AR$1559:$AR$1936)*(AR1763&gt;$AQ$1559:$AQ$1936))*(ROW($AB$1559:$AB$1936)&lt;&gt;ROW(AB1763)))&gt;0,"Cruzado","Sin cruce")))</f>
        <v/>
      </c>
      <c r="AV1763" s="362" t="str" cm="1">
        <f t="array" ref="AV1763">IF(AD1763="","",IF(SUMPRODUCT((AD1763=$AD$1559:$AD$1936)*(AH1763=$AH$1559:$AH$1936)*(AS1763=$AS$1559:$AS$1936)*(AT1763=$AT$1559:$AT$1936)*(ROW($AD$1559:$AD$1936)&lt;&gt;ROW(AD1763))*((R1763=0)*($R$1559:$R$1936&gt;0)+(R1763&gt;0)*($R$1559:$R$1936=0)))&gt;0,"SALONES UNIDOS",IF(SUMPRODUCT((AD1763=$AD$1559:$AD$1936)*(AH1763=$AH$1559:$AH$1936)*((AS1763&lt;$AT$1559:$AT$1936)*(AT1763&gt;$AS$1559:$AS$1936))*(ROW($AD$1559:$AD$1936)&lt;&gt;ROW(AD1763)))&gt;0,"Cruzado","Sin cruce")))</f>
        <v>Sin cruce</v>
      </c>
      <c r="AW1763" s="104" t="str">
        <f t="shared" si="843"/>
        <v>T41SUNAMPEA</v>
      </c>
      <c r="AX1763" s="104" t="str" cm="1">
        <f t="array" ref="AX1763">IF(AW1763="","",IF(SUMPRODUCT((AW1763=$AW$7:$AW$2042)*(AH1763=$AH$7:$AH$2042)*(AN1763=$AN$7:$AN$2042)*(AO1763=$AO$7:$AO$2042)*(ROW($AW$7:$AW$2042)&lt;&gt;ROW(AW1763))*((R1763=0)*($R$7:$R$2042&gt;0)+(R1763&gt;0)*($R$7:$R$2042=0)))&gt;0,"SALONES UNIDOS",IF(SUMPRODUCT((AW1763=$AW$7:$AW$2042)*(AH1763=$AH$7:$AH$2042)*((AN1763&lt;$AO$7:$AO$2042)*(AO1763&gt;$AN$7:$AN$2042))*(ROW($AW$7:$AW$2042)&lt;&gt;ROW(AW1763)))&gt;0,"Cruzado","Sin cruce")))</f>
        <v>Sin cruce</v>
      </c>
    </row>
    <row r="1764" spans="2:50" ht="19.8" hidden="1" customHeight="1" x14ac:dyDescent="0.25">
      <c r="B1764" s="494" t="s">
        <v>314</v>
      </c>
      <c r="C1764" s="364" t="s">
        <v>973</v>
      </c>
      <c r="D1764" s="369">
        <v>20261</v>
      </c>
      <c r="E1764" s="373" t="s">
        <v>302</v>
      </c>
      <c r="F1764" s="370" t="s">
        <v>291</v>
      </c>
      <c r="G1764" s="373" t="s">
        <v>303</v>
      </c>
      <c r="H1764" s="373">
        <v>1</v>
      </c>
      <c r="I1764" s="373" t="s">
        <v>278</v>
      </c>
      <c r="J1764" s="373" t="s">
        <v>278</v>
      </c>
      <c r="K1764" s="194" t="s">
        <v>1102</v>
      </c>
      <c r="L1764" s="364" t="s">
        <v>562</v>
      </c>
      <c r="M1764" s="364" t="s">
        <v>362</v>
      </c>
      <c r="N1764" s="364" t="s">
        <v>353</v>
      </c>
      <c r="O1764" s="373" t="s">
        <v>321</v>
      </c>
      <c r="P1764" s="364">
        <v>2</v>
      </c>
      <c r="Q1764" s="364">
        <v>2</v>
      </c>
      <c r="R1764" s="369">
        <v>4</v>
      </c>
      <c r="S1764" s="364">
        <v>3</v>
      </c>
      <c r="T1764" s="8"/>
      <c r="U1764" s="374">
        <v>40</v>
      </c>
      <c r="V1764" s="370">
        <v>44565506</v>
      </c>
      <c r="W1764" s="373" t="s">
        <v>237</v>
      </c>
      <c r="X1764" s="364" t="s">
        <v>399</v>
      </c>
      <c r="Y1764" s="364"/>
      <c r="Z1764" s="364"/>
      <c r="AA1764" s="364"/>
      <c r="AB1764" s="370"/>
      <c r="AC1764" s="364"/>
      <c r="AD1764" s="369"/>
      <c r="AE1764" s="370"/>
      <c r="AF1764" s="370"/>
      <c r="AG1764" s="364" t="s">
        <v>319</v>
      </c>
      <c r="AH1764" s="364">
        <v>3</v>
      </c>
      <c r="AI1764" s="364">
        <v>19</v>
      </c>
      <c r="AJ1764" s="364">
        <v>20</v>
      </c>
      <c r="AK1764" s="364">
        <v>22</v>
      </c>
      <c r="AL1764" s="364">
        <v>40</v>
      </c>
      <c r="AM1764" s="22">
        <f t="shared" si="840"/>
        <v>4</v>
      </c>
      <c r="AN1764" s="104">
        <f t="shared" si="844"/>
        <v>0.80555555555555547</v>
      </c>
      <c r="AO1764" s="104">
        <f t="shared" si="845"/>
        <v>0.94444444444444442</v>
      </c>
      <c r="AP1764" s="22" t="str" cm="1">
        <f t="array" ref="AP1764">IF(W1764="","",IF(SUMPRODUCT((W1764=$W$7:$W$2042)*(AH1764=$AH$7:$AH$2042)*(AN1764=$AN$7:$AN$2042)*(AO1764=$AO$7:$AO$2042)*(ROW($W$7:$W$2042)&lt;&gt;ROW(W1764))*((R1764=0)*($R$7:$R$2042&gt;0)+(R1764&gt;0)*($R$7:$R$2042=0)))&gt;0,"SALONES UNIDOS",IF(SUMPRODUCT((W1764=$W$7:$W$2042)*(AH1764=$AH$7:$AH$2042)*((AN1764&lt;$AO$7:$AO$2042)*(AO1764&gt;$AN$7:$AN$2042))*(ROW($W$7:$W$2042)&lt;&gt;ROW(W1764)))&gt;0,"Cruzado","Sin cruce")))</f>
        <v>Sin cruce</v>
      </c>
      <c r="AQ1764" s="104"/>
      <c r="AR1764" s="104"/>
      <c r="AS1764" s="22"/>
      <c r="AT1764" s="22"/>
      <c r="AU1764" s="362" t="str" cm="1">
        <f t="array" ref="AU1764">IF(AB1764="","",IF(SUMPRODUCT((AB1764=$AB$1559:$AB$1936)*(AH1764=$AH$1559:$AH$1936)*(AQ1764=$AQ$1559:$AQ$1936)*(AR1764=$AR$1559:$AR$1936)*(ROW($AB$1559:$AB$1936)&lt;&gt;ROW(AB1764))*((R1764=0)*($R$1559:$R$1936&gt;0)+(R1764&gt;0)*($R$1559:$R$1936=0)))&gt;0,"SALONES UNIDOS",IF(SUMPRODUCT((AB1764=$AB$1559:$AB$1936)*(AH1764=$AH$1559:$AH$1936)*((AQ1764&lt;$AR$1559:$AR$1936)*(AR1764&gt;$AQ$1559:$AQ$1936))*(ROW($AB$1559:$AB$1936)&lt;&gt;ROW(AB1764)))&gt;0,"Cruzado","Sin cruce")))</f>
        <v/>
      </c>
      <c r="AV1764" s="362" t="str" cm="1">
        <f t="array" ref="AV1764">IF(AD1764="","",IF(SUMPRODUCT((AD1764=$AD$1559:$AD$1936)*(AH1764=$AH$1559:$AH$1936)*(AS1764=$AS$1559:$AS$1936)*(AT1764=$AT$1559:$AT$1936)*(ROW($AD$1559:$AD$1936)&lt;&gt;ROW(AD1764))*((R1764=0)*($R$1559:$R$1936&gt;0)+(R1764&gt;0)*($R$1559:$R$1936=0)))&gt;0,"SALONES UNIDOS",IF(SUMPRODUCT((AD1764=$AD$1559:$AD$1936)*(AH1764=$AH$1559:$AH$1936)*((AS1764&lt;$AT$1559:$AT$1936)*(AT1764&gt;$AS$1559:$AS$1936))*(ROW($AD$1559:$AD$1936)&lt;&gt;ROW(AD1764)))&gt;0,"Cruzado","Sin cruce")))</f>
        <v/>
      </c>
      <c r="AW1764" s="104" t="str">
        <f t="shared" si="843"/>
        <v>T41SUNAMPEA</v>
      </c>
      <c r="AX1764" s="104" t="str" cm="1">
        <f t="array" ref="AX1764">IF(AW1764="","",IF(SUMPRODUCT((AW1764=$AW$7:$AW$2042)*(AH1764=$AH$7:$AH$2042)*(AN1764=$AN$7:$AN$2042)*(AO1764=$AO$7:$AO$2042)*(ROW($AW$7:$AW$2042)&lt;&gt;ROW(AW1764))*((R1764=0)*($R$7:$R$2042&gt;0)+(R1764&gt;0)*($R$7:$R$2042=0)))&gt;0,"SALONES UNIDOS",IF(SUMPRODUCT((AW1764=$AW$7:$AW$2042)*(AH1764=$AH$7:$AH$2042)*((AN1764&lt;$AO$7:$AO$2042)*(AO1764&gt;$AN$7:$AN$2042))*(ROW($AW$7:$AW$2042)&lt;&gt;ROW(AW1764)))&gt;0,"Cruzado","Sin cruce")))</f>
        <v>Sin cruce</v>
      </c>
    </row>
    <row r="1765" spans="2:50" ht="19.8" hidden="1" customHeight="1" x14ac:dyDescent="0.25">
      <c r="B1765" s="494" t="s">
        <v>314</v>
      </c>
      <c r="C1765" s="364" t="s">
        <v>973</v>
      </c>
      <c r="D1765" s="369">
        <v>20261</v>
      </c>
      <c r="E1765" s="373" t="s">
        <v>302</v>
      </c>
      <c r="F1765" s="370" t="s">
        <v>291</v>
      </c>
      <c r="G1765" s="373" t="s">
        <v>303</v>
      </c>
      <c r="H1765" s="373">
        <v>1</v>
      </c>
      <c r="I1765" s="373" t="s">
        <v>278</v>
      </c>
      <c r="J1765" s="373" t="s">
        <v>278</v>
      </c>
      <c r="K1765" s="194" t="s">
        <v>1103</v>
      </c>
      <c r="L1765" s="457" t="s">
        <v>784</v>
      </c>
      <c r="M1765" s="364" t="s">
        <v>324</v>
      </c>
      <c r="N1765" s="364" t="s">
        <v>353</v>
      </c>
      <c r="O1765" s="373" t="s">
        <v>315</v>
      </c>
      <c r="P1765" s="364">
        <v>2</v>
      </c>
      <c r="Q1765" s="364">
        <v>2</v>
      </c>
      <c r="R1765" s="369">
        <v>4</v>
      </c>
      <c r="S1765" s="364">
        <v>3</v>
      </c>
      <c r="T1765" s="8"/>
      <c r="U1765" s="374">
        <v>40</v>
      </c>
      <c r="V1765" s="370">
        <v>47849946</v>
      </c>
      <c r="W1765" s="373" t="s">
        <v>454</v>
      </c>
      <c r="X1765" s="364" t="s">
        <v>315</v>
      </c>
      <c r="Y1765" s="364"/>
      <c r="Z1765" s="364"/>
      <c r="AA1765" s="364"/>
      <c r="AB1765" s="364" t="s">
        <v>878</v>
      </c>
      <c r="AC1765" s="364"/>
      <c r="AD1765" s="369"/>
      <c r="AE1765" s="370"/>
      <c r="AF1765" s="370"/>
      <c r="AG1765" s="364" t="s">
        <v>319</v>
      </c>
      <c r="AH1765" s="364">
        <v>6</v>
      </c>
      <c r="AI1765" s="364">
        <v>20</v>
      </c>
      <c r="AJ1765" s="364">
        <v>10</v>
      </c>
      <c r="AK1765" s="364">
        <v>23</v>
      </c>
      <c r="AL1765" s="364">
        <v>30</v>
      </c>
      <c r="AM1765" s="22">
        <f t="shared" si="840"/>
        <v>4</v>
      </c>
      <c r="AN1765" s="104">
        <f t="shared" si="844"/>
        <v>0.84027777777777779</v>
      </c>
      <c r="AO1765" s="104">
        <f t="shared" si="845"/>
        <v>0.97916666666666674</v>
      </c>
      <c r="AP1765" s="22" t="str" cm="1">
        <f t="array" ref="AP1765">IF(W1765="","",IF(SUMPRODUCT((W1765=$W$7:$W$2042)*(AH1765=$AH$7:$AH$2042)*(AN1765=$AN$7:$AN$2042)*(AO1765=$AO$7:$AO$2042)*(ROW($W$7:$W$2042)&lt;&gt;ROW(W1765))*((R1765=0)*($R$7:$R$2042&gt;0)+(R1765&gt;0)*($R$7:$R$2042=0)))&gt;0,"SALONES UNIDOS",IF(SUMPRODUCT((W1765=$W$7:$W$2042)*(AH1765=$AH$7:$AH$2042)*((AN1765&lt;$AO$7:$AO$2042)*(AO1765&gt;$AN$7:$AN$2042))*(ROW($W$7:$W$2042)&lt;&gt;ROW(W1765)))&gt;0,"Cruzado","Sin cruce")))</f>
        <v>Sin cruce</v>
      </c>
      <c r="AQ1765" s="104">
        <f t="shared" ref="AQ1765:AQ1766" si="849">AN1765</f>
        <v>0.84027777777777779</v>
      </c>
      <c r="AR1765" s="104">
        <f t="shared" ref="AR1765:AR1766" si="850">AO1765</f>
        <v>0.97916666666666674</v>
      </c>
      <c r="AS1765" s="22"/>
      <c r="AT1765" s="22"/>
      <c r="AU1765" s="362" t="str" cm="1">
        <f t="array" ref="AU1765">IF(AB1765="","",IF(SUMPRODUCT((AB1765=$AB$1559:$AB$1936)*(AH1765=$AH$1559:$AH$1936)*(AQ1765=$AQ$1559:$AQ$1936)*(AR1765=$AR$1559:$AR$1936)*(ROW($AB$1559:$AB$1936)&lt;&gt;ROW(AB1765))*((R1765=0)*($R$1559:$R$1936&gt;0)+(R1765&gt;0)*($R$1559:$R$1936=0)))&gt;0,"SALONES UNIDOS",IF(SUMPRODUCT((AB1765=$AB$1559:$AB$1936)*(AH1765=$AH$1559:$AH$1936)*((AQ1765&lt;$AR$1559:$AR$1936)*(AR1765&gt;$AQ$1559:$AQ$1936))*(ROW($AB$1559:$AB$1936)&lt;&gt;ROW(AB1765)))&gt;0,"Cruzado","Sin cruce")))</f>
        <v>Sin cruce</v>
      </c>
      <c r="AV1765" s="362" t="str" cm="1">
        <f t="array" ref="AV1765">IF(AD1765="","",IF(SUMPRODUCT((AD1765=$AD$1559:$AD$1936)*(AH1765=$AH$1559:$AH$1936)*(AS1765=$AS$1559:$AS$1936)*(AT1765=$AT$1559:$AT$1936)*(ROW($AD$1559:$AD$1936)&lt;&gt;ROW(AD1765))*((R1765=0)*($R$1559:$R$1936&gt;0)+(R1765&gt;0)*($R$1559:$R$1936=0)))&gt;0,"SALONES UNIDOS",IF(SUMPRODUCT((AD1765=$AD$1559:$AD$1936)*(AH1765=$AH$1559:$AH$1936)*((AS1765&lt;$AT$1559:$AT$1936)*(AT1765&gt;$AS$1559:$AS$1936))*(ROW($AD$1559:$AD$1936)&lt;&gt;ROW(AD1765)))&gt;0,"Cruzado","Sin cruce")))</f>
        <v/>
      </c>
      <c r="AW1765" s="104" t="str">
        <f t="shared" si="843"/>
        <v>T41SUNAMPEA</v>
      </c>
      <c r="AX1765" s="104" t="str" cm="1">
        <f t="array" ref="AX1765">IF(AW1765="","",IF(SUMPRODUCT((AW1765=$AW$7:$AW$2042)*(AH1765=$AH$7:$AH$2042)*(AN1765=$AN$7:$AN$2042)*(AO1765=$AO$7:$AO$2042)*(ROW($AW$7:$AW$2042)&lt;&gt;ROW(AW1765))*((R1765=0)*($R$7:$R$2042&gt;0)+(R1765&gt;0)*($R$7:$R$2042=0)))&gt;0,"SALONES UNIDOS",IF(SUMPRODUCT((AW1765=$AW$7:$AW$2042)*(AH1765=$AH$7:$AH$2042)*((AN1765&lt;$AO$7:$AO$2042)*(AO1765&gt;$AN$7:$AN$2042))*(ROW($AW$7:$AW$2042)&lt;&gt;ROW(AW1765)))&gt;0,"Cruzado","Sin cruce")))</f>
        <v>Sin cruce</v>
      </c>
    </row>
    <row r="1766" spans="2:50" ht="19.8" hidden="1" customHeight="1" x14ac:dyDescent="0.25">
      <c r="B1766" s="494" t="s">
        <v>314</v>
      </c>
      <c r="C1766" s="364" t="s">
        <v>973</v>
      </c>
      <c r="D1766" s="369">
        <v>20261</v>
      </c>
      <c r="E1766" s="373" t="s">
        <v>302</v>
      </c>
      <c r="F1766" s="370" t="s">
        <v>291</v>
      </c>
      <c r="G1766" s="373" t="s">
        <v>303</v>
      </c>
      <c r="H1766" s="373">
        <v>1</v>
      </c>
      <c r="I1766" s="373" t="s">
        <v>278</v>
      </c>
      <c r="J1766" s="373" t="s">
        <v>278</v>
      </c>
      <c r="K1766" s="194" t="s">
        <v>1104</v>
      </c>
      <c r="L1766" s="364" t="s">
        <v>785</v>
      </c>
      <c r="M1766" s="364" t="s">
        <v>362</v>
      </c>
      <c r="N1766" s="364" t="s">
        <v>353</v>
      </c>
      <c r="O1766" s="373" t="s">
        <v>315</v>
      </c>
      <c r="P1766" s="364">
        <v>3</v>
      </c>
      <c r="Q1766" s="364">
        <v>2</v>
      </c>
      <c r="R1766" s="369">
        <v>5</v>
      </c>
      <c r="S1766" s="364">
        <v>4</v>
      </c>
      <c r="T1766" s="8"/>
      <c r="U1766" s="374">
        <v>40</v>
      </c>
      <c r="V1766" s="370">
        <v>43373909</v>
      </c>
      <c r="W1766" s="373" t="s">
        <v>514</v>
      </c>
      <c r="X1766" s="364" t="s">
        <v>315</v>
      </c>
      <c r="Y1766" s="364"/>
      <c r="Z1766" s="364"/>
      <c r="AA1766" s="364"/>
      <c r="AB1766" s="364" t="s">
        <v>878</v>
      </c>
      <c r="AC1766" s="364"/>
      <c r="AD1766" s="369"/>
      <c r="AE1766" s="370"/>
      <c r="AF1766" s="370"/>
      <c r="AG1766" s="370" t="s">
        <v>319</v>
      </c>
      <c r="AH1766" s="364">
        <v>6</v>
      </c>
      <c r="AI1766" s="364">
        <v>16</v>
      </c>
      <c r="AJ1766" s="364">
        <v>0</v>
      </c>
      <c r="AK1766" s="364">
        <v>20</v>
      </c>
      <c r="AL1766" s="364">
        <v>10</v>
      </c>
      <c r="AM1766" s="22">
        <f t="shared" si="840"/>
        <v>5</v>
      </c>
      <c r="AN1766" s="104">
        <f t="shared" si="844"/>
        <v>0.66666666666666663</v>
      </c>
      <c r="AO1766" s="104">
        <f t="shared" si="845"/>
        <v>0.84027777777777779</v>
      </c>
      <c r="AP1766" s="22" t="str" cm="1">
        <f t="array" ref="AP1766">IF(W1766="","",IF(SUMPRODUCT((W1766=$W$7:$W$2042)*(AH1766=$AH$7:$AH$2042)*(AN1766=$AN$7:$AN$2042)*(AO1766=$AO$7:$AO$2042)*(ROW($W$7:$W$2042)&lt;&gt;ROW(W1766))*((R1766=0)*($R$7:$R$2042&gt;0)+(R1766&gt;0)*($R$7:$R$2042=0)))&gt;0,"SALONES UNIDOS",IF(SUMPRODUCT((W1766=$W$7:$W$2042)*(AH1766=$AH$7:$AH$2042)*((AN1766&lt;$AO$7:$AO$2042)*(AO1766&gt;$AN$7:$AN$2042))*(ROW($W$7:$W$2042)&lt;&gt;ROW(W1766)))&gt;0,"Cruzado","Sin cruce")))</f>
        <v>Sin cruce</v>
      </c>
      <c r="AQ1766" s="104">
        <f t="shared" si="849"/>
        <v>0.66666666666666663</v>
      </c>
      <c r="AR1766" s="104">
        <f t="shared" si="850"/>
        <v>0.84027777777777779</v>
      </c>
      <c r="AS1766" s="22"/>
      <c r="AT1766" s="22"/>
      <c r="AU1766" s="362" t="str" cm="1">
        <f t="array" ref="AU1766">IF(AB1766="","",IF(SUMPRODUCT((AB1766=$AB$1559:$AB$1936)*(AH1766=$AH$1559:$AH$1936)*(AQ1766=$AQ$1559:$AQ$1936)*(AR1766=$AR$1559:$AR$1936)*(ROW($AB$1559:$AB$1936)&lt;&gt;ROW(AB1766))*((R1766=0)*($R$1559:$R$1936&gt;0)+(R1766&gt;0)*($R$1559:$R$1936=0)))&gt;0,"SALONES UNIDOS",IF(SUMPRODUCT((AB1766=$AB$1559:$AB$1936)*(AH1766=$AH$1559:$AH$1936)*((AQ1766&lt;$AR$1559:$AR$1936)*(AR1766&gt;$AQ$1559:$AQ$1936))*(ROW($AB$1559:$AB$1936)&lt;&gt;ROW(AB1766)))&gt;0,"Cruzado","Sin cruce")))</f>
        <v>Sin cruce</v>
      </c>
      <c r="AV1766" s="362" t="str" cm="1">
        <f t="array" ref="AV1766">IF(AD1766="","",IF(SUMPRODUCT((AD1766=$AD$1559:$AD$1936)*(AH1766=$AH$1559:$AH$1936)*(AS1766=$AS$1559:$AS$1936)*(AT1766=$AT$1559:$AT$1936)*(ROW($AD$1559:$AD$1936)&lt;&gt;ROW(AD1766))*((R1766=0)*($R$1559:$R$1936&gt;0)+(R1766&gt;0)*($R$1559:$R$1936=0)))&gt;0,"SALONES UNIDOS",IF(SUMPRODUCT((AD1766=$AD$1559:$AD$1936)*(AH1766=$AH$1559:$AH$1936)*((AS1766&lt;$AT$1559:$AT$1936)*(AT1766&gt;$AS$1559:$AS$1936))*(ROW($AD$1559:$AD$1936)&lt;&gt;ROW(AD1766)))&gt;0,"Cruzado","Sin cruce")))</f>
        <v/>
      </c>
      <c r="AW1766" s="104" t="str">
        <f t="shared" si="843"/>
        <v>T41SUNAMPEA</v>
      </c>
      <c r="AX1766" s="104" t="str" cm="1">
        <f t="array" ref="AX1766">IF(AW1766="","",IF(SUMPRODUCT((AW1766=$AW$7:$AW$2042)*(AH1766=$AH$7:$AH$2042)*(AN1766=$AN$7:$AN$2042)*(AO1766=$AO$7:$AO$2042)*(ROW($AW$7:$AW$2042)&lt;&gt;ROW(AW1766))*((R1766=0)*($R$7:$R$2042&gt;0)+(R1766&gt;0)*($R$7:$R$2042=0)))&gt;0,"SALONES UNIDOS",IF(SUMPRODUCT((AW1766=$AW$7:$AW$2042)*(AH1766=$AH$7:$AH$2042)*((AN1766&lt;$AO$7:$AO$2042)*(AO1766&gt;$AN$7:$AN$2042))*(ROW($AW$7:$AW$2042)&lt;&gt;ROW(AW1766)))&gt;0,"Cruzado","Sin cruce")))</f>
        <v>Sin cruce</v>
      </c>
    </row>
    <row r="1767" spans="2:50" ht="19.8" hidden="1" customHeight="1" x14ac:dyDescent="0.25">
      <c r="B1767" s="494" t="s">
        <v>314</v>
      </c>
      <c r="C1767" s="364" t="s">
        <v>973</v>
      </c>
      <c r="D1767" s="369">
        <v>20261</v>
      </c>
      <c r="E1767" s="373" t="s">
        <v>302</v>
      </c>
      <c r="F1767" s="370" t="s">
        <v>291</v>
      </c>
      <c r="G1767" s="373" t="s">
        <v>303</v>
      </c>
      <c r="H1767" s="373">
        <v>1</v>
      </c>
      <c r="I1767" s="373" t="s">
        <v>278</v>
      </c>
      <c r="J1767" s="373" t="s">
        <v>278</v>
      </c>
      <c r="K1767" s="194" t="s">
        <v>1105</v>
      </c>
      <c r="L1767" s="364" t="s">
        <v>567</v>
      </c>
      <c r="M1767" s="364" t="s">
        <v>362</v>
      </c>
      <c r="N1767" s="364" t="s">
        <v>353</v>
      </c>
      <c r="O1767" s="373" t="s">
        <v>315</v>
      </c>
      <c r="P1767" s="364">
        <v>3</v>
      </c>
      <c r="Q1767" s="364">
        <v>2</v>
      </c>
      <c r="R1767" s="369">
        <v>5</v>
      </c>
      <c r="S1767" s="364">
        <v>4</v>
      </c>
      <c r="T1767" s="8"/>
      <c r="U1767" s="374">
        <v>40</v>
      </c>
      <c r="V1767" s="370">
        <v>10552634</v>
      </c>
      <c r="W1767" s="373" t="s">
        <v>157</v>
      </c>
      <c r="X1767" s="364" t="s">
        <v>321</v>
      </c>
      <c r="Y1767" s="364"/>
      <c r="Z1767" s="364"/>
      <c r="AA1767" s="364"/>
      <c r="AB1767" s="370"/>
      <c r="AC1767" s="364"/>
      <c r="AD1767" s="369"/>
      <c r="AE1767" s="370"/>
      <c r="AF1767" s="370"/>
      <c r="AG1767" s="370" t="s">
        <v>319</v>
      </c>
      <c r="AH1767" s="364">
        <v>4</v>
      </c>
      <c r="AI1767" s="364">
        <v>19</v>
      </c>
      <c r="AJ1767" s="364">
        <v>20</v>
      </c>
      <c r="AK1767" s="364">
        <v>23</v>
      </c>
      <c r="AL1767" s="364">
        <v>30</v>
      </c>
      <c r="AM1767" s="22">
        <f t="shared" si="840"/>
        <v>5</v>
      </c>
      <c r="AN1767" s="104">
        <f t="shared" si="844"/>
        <v>0.80555555555555547</v>
      </c>
      <c r="AO1767" s="104">
        <f t="shared" si="845"/>
        <v>0.97916666666666674</v>
      </c>
      <c r="AP1767" s="22" t="str" cm="1">
        <f t="array" ref="AP1767">IF(W1767="","",IF(SUMPRODUCT((W1767=$W$7:$W$2042)*(AH1767=$AH$7:$AH$2042)*(AN1767=$AN$7:$AN$2042)*(AO1767=$AO$7:$AO$2042)*(ROW($W$7:$W$2042)&lt;&gt;ROW(W1767))*((R1767=0)*($R$7:$R$2042&gt;0)+(R1767&gt;0)*($R$7:$R$2042=0)))&gt;0,"SALONES UNIDOS",IF(SUMPRODUCT((W1767=$W$7:$W$2042)*(AH1767=$AH$7:$AH$2042)*((AN1767&lt;$AO$7:$AO$2042)*(AO1767&gt;$AN$7:$AN$2042))*(ROW($W$7:$W$2042)&lt;&gt;ROW(W1767)))&gt;0,"Cruzado","Sin cruce")))</f>
        <v>Sin cruce</v>
      </c>
      <c r="AQ1767" s="104"/>
      <c r="AR1767" s="104"/>
      <c r="AS1767" s="22"/>
      <c r="AT1767" s="22"/>
      <c r="AU1767" s="362" t="str" cm="1">
        <f t="array" ref="AU1767">IF(AB1767="","",IF(SUMPRODUCT((AB1767=$AB$1559:$AB$1936)*(AH1767=$AH$1559:$AH$1936)*(AQ1767=$AQ$1559:$AQ$1936)*(AR1767=$AR$1559:$AR$1936)*(ROW($AB$1559:$AB$1936)&lt;&gt;ROW(AB1767))*((R1767=0)*($R$1559:$R$1936&gt;0)+(R1767&gt;0)*($R$1559:$R$1936=0)))&gt;0,"SALONES UNIDOS",IF(SUMPRODUCT((AB1767=$AB$1559:$AB$1936)*(AH1767=$AH$1559:$AH$1936)*((AQ1767&lt;$AR$1559:$AR$1936)*(AR1767&gt;$AQ$1559:$AQ$1936))*(ROW($AB$1559:$AB$1936)&lt;&gt;ROW(AB1767)))&gt;0,"Cruzado","Sin cruce")))</f>
        <v/>
      </c>
      <c r="AV1767" s="362" t="str" cm="1">
        <f t="array" ref="AV1767">IF(AD1767="","",IF(SUMPRODUCT((AD1767=$AD$1559:$AD$1936)*(AH1767=$AH$1559:$AH$1936)*(AS1767=$AS$1559:$AS$1936)*(AT1767=$AT$1559:$AT$1936)*(ROW($AD$1559:$AD$1936)&lt;&gt;ROW(AD1767))*((R1767=0)*($R$1559:$R$1936&gt;0)+(R1767&gt;0)*($R$1559:$R$1936=0)))&gt;0,"SALONES UNIDOS",IF(SUMPRODUCT((AD1767=$AD$1559:$AD$1936)*(AH1767=$AH$1559:$AH$1936)*((AS1767&lt;$AT$1559:$AT$1936)*(AT1767&gt;$AS$1559:$AS$1936))*(ROW($AD$1559:$AD$1936)&lt;&gt;ROW(AD1767)))&gt;0,"Cruzado","Sin cruce")))</f>
        <v/>
      </c>
      <c r="AW1767" s="104" t="str">
        <f t="shared" si="843"/>
        <v>T41SUNAMPEA</v>
      </c>
      <c r="AX1767" s="104" t="str" cm="1">
        <f t="array" ref="AX1767">IF(AW1767="","",IF(SUMPRODUCT((AW1767=$AW$7:$AW$2042)*(AH1767=$AH$7:$AH$2042)*(AN1767=$AN$7:$AN$2042)*(AO1767=$AO$7:$AO$2042)*(ROW($AW$7:$AW$2042)&lt;&gt;ROW(AW1767))*((R1767=0)*($R$7:$R$2042&gt;0)+(R1767&gt;0)*($R$7:$R$2042=0)))&gt;0,"SALONES UNIDOS",IF(SUMPRODUCT((AW1767=$AW$7:$AW$2042)*(AH1767=$AH$7:$AH$2042)*((AN1767&lt;$AO$7:$AO$2042)*(AO1767&gt;$AN$7:$AN$2042))*(ROW($AW$7:$AW$2042)&lt;&gt;ROW(AW1767)))&gt;0,"Cruzado","Sin cruce")))</f>
        <v>Sin cruce</v>
      </c>
    </row>
    <row r="1768" spans="2:50" ht="19.8" hidden="1" customHeight="1" x14ac:dyDescent="0.25">
      <c r="B1768" s="494" t="s">
        <v>314</v>
      </c>
      <c r="C1768" s="364" t="s">
        <v>973</v>
      </c>
      <c r="D1768" s="369">
        <v>20261</v>
      </c>
      <c r="E1768" s="373" t="s">
        <v>302</v>
      </c>
      <c r="F1768" s="370" t="s">
        <v>291</v>
      </c>
      <c r="G1768" s="373" t="s">
        <v>303</v>
      </c>
      <c r="H1768" s="373">
        <v>1</v>
      </c>
      <c r="I1768" s="373" t="s">
        <v>278</v>
      </c>
      <c r="J1768" s="373" t="s">
        <v>278</v>
      </c>
      <c r="K1768" s="194" t="s">
        <v>1106</v>
      </c>
      <c r="L1768" s="364" t="s">
        <v>569</v>
      </c>
      <c r="M1768" s="364" t="s">
        <v>362</v>
      </c>
      <c r="N1768" s="364" t="s">
        <v>353</v>
      </c>
      <c r="O1768" s="373" t="s">
        <v>321</v>
      </c>
      <c r="P1768" s="364">
        <v>3</v>
      </c>
      <c r="Q1768" s="364">
        <v>2</v>
      </c>
      <c r="R1768" s="369">
        <v>5</v>
      </c>
      <c r="S1768" s="364">
        <v>4</v>
      </c>
      <c r="T1768" s="8"/>
      <c r="U1768" s="374">
        <v>40</v>
      </c>
      <c r="V1768" s="370">
        <v>71819567</v>
      </c>
      <c r="W1768" s="373" t="s">
        <v>34</v>
      </c>
      <c r="X1768" s="364" t="s">
        <v>399</v>
      </c>
      <c r="Y1768" s="364"/>
      <c r="Z1768" s="364"/>
      <c r="AA1768" s="364"/>
      <c r="AB1768" s="370"/>
      <c r="AC1768" s="364"/>
      <c r="AD1768" s="369"/>
      <c r="AE1768" s="370"/>
      <c r="AF1768" s="370"/>
      <c r="AG1768" s="364" t="s">
        <v>319</v>
      </c>
      <c r="AH1768" s="364">
        <v>2</v>
      </c>
      <c r="AI1768" s="364">
        <v>18</v>
      </c>
      <c r="AJ1768" s="364">
        <v>30</v>
      </c>
      <c r="AK1768" s="364">
        <v>22</v>
      </c>
      <c r="AL1768" s="364">
        <v>40</v>
      </c>
      <c r="AM1768" s="22">
        <f t="shared" si="840"/>
        <v>5</v>
      </c>
      <c r="AN1768" s="104">
        <f t="shared" si="844"/>
        <v>0.77083333333333337</v>
      </c>
      <c r="AO1768" s="104">
        <f t="shared" si="845"/>
        <v>0.94444444444444442</v>
      </c>
      <c r="AP1768" s="22" t="str" cm="1">
        <f t="array" ref="AP1768">IF(W1768="","",IF(SUMPRODUCT((W1768=$W$7:$W$2042)*(AH1768=$AH$7:$AH$2042)*(AN1768=$AN$7:$AN$2042)*(AO1768=$AO$7:$AO$2042)*(ROW($W$7:$W$2042)&lt;&gt;ROW(W1768))*((R1768=0)*($R$7:$R$2042&gt;0)+(R1768&gt;0)*($R$7:$R$2042=0)))&gt;0,"SALONES UNIDOS",IF(SUMPRODUCT((W1768=$W$7:$W$2042)*(AH1768=$AH$7:$AH$2042)*((AN1768&lt;$AO$7:$AO$2042)*(AO1768&gt;$AN$7:$AN$2042))*(ROW($W$7:$W$2042)&lt;&gt;ROW(W1768)))&gt;0,"Cruzado","Sin cruce")))</f>
        <v>Sin cruce</v>
      </c>
      <c r="AQ1768" s="104"/>
      <c r="AR1768" s="104"/>
      <c r="AS1768" s="22"/>
      <c r="AT1768" s="22"/>
      <c r="AU1768" s="362" t="str" cm="1">
        <f t="array" ref="AU1768">IF(AB1768="","",IF(SUMPRODUCT((AB1768=$AB$1559:$AB$1936)*(AH1768=$AH$1559:$AH$1936)*(AQ1768=$AQ$1559:$AQ$1936)*(AR1768=$AR$1559:$AR$1936)*(ROW($AB$1559:$AB$1936)&lt;&gt;ROW(AB1768))*((R1768=0)*($R$1559:$R$1936&gt;0)+(R1768&gt;0)*($R$1559:$R$1936=0)))&gt;0,"SALONES UNIDOS",IF(SUMPRODUCT((AB1768=$AB$1559:$AB$1936)*(AH1768=$AH$1559:$AH$1936)*((AQ1768&lt;$AR$1559:$AR$1936)*(AR1768&gt;$AQ$1559:$AQ$1936))*(ROW($AB$1559:$AB$1936)&lt;&gt;ROW(AB1768)))&gt;0,"Cruzado","Sin cruce")))</f>
        <v/>
      </c>
      <c r="AV1768" s="362" t="str" cm="1">
        <f t="array" ref="AV1768">IF(AD1768="","",IF(SUMPRODUCT((AD1768=$AD$1559:$AD$1936)*(AH1768=$AH$1559:$AH$1936)*(AS1768=$AS$1559:$AS$1936)*(AT1768=$AT$1559:$AT$1936)*(ROW($AD$1559:$AD$1936)&lt;&gt;ROW(AD1768))*((R1768=0)*($R$1559:$R$1936&gt;0)+(R1768&gt;0)*($R$1559:$R$1936=0)))&gt;0,"SALONES UNIDOS",IF(SUMPRODUCT((AD1768=$AD$1559:$AD$1936)*(AH1768=$AH$1559:$AH$1936)*((AS1768&lt;$AT$1559:$AT$1936)*(AT1768&gt;$AS$1559:$AS$1936))*(ROW($AD$1559:$AD$1936)&lt;&gt;ROW(AD1768)))&gt;0,"Cruzado","Sin cruce")))</f>
        <v/>
      </c>
      <c r="AW1768" s="104" t="str">
        <f t="shared" si="843"/>
        <v>T41SUNAMPEA</v>
      </c>
      <c r="AX1768" s="104" t="str" cm="1">
        <f t="array" ref="AX1768">IF(AW1768="","",IF(SUMPRODUCT((AW1768=$AW$7:$AW$2042)*(AH1768=$AH$7:$AH$2042)*(AN1768=$AN$7:$AN$2042)*(AO1768=$AO$7:$AO$2042)*(ROW($AW$7:$AW$2042)&lt;&gt;ROW(AW1768))*((R1768=0)*($R$7:$R$2042&gt;0)+(R1768&gt;0)*($R$7:$R$2042=0)))&gt;0,"SALONES UNIDOS",IF(SUMPRODUCT((AW1768=$AW$7:$AW$2042)*(AH1768=$AH$7:$AH$2042)*((AN1768&lt;$AO$7:$AO$2042)*(AO1768&gt;$AN$7:$AN$2042))*(ROW($AW$7:$AW$2042)&lt;&gt;ROW(AW1768)))&gt;0,"Cruzado","Sin cruce")))</f>
        <v>Sin cruce</v>
      </c>
    </row>
    <row r="1769" spans="2:50" ht="19.8" hidden="1" customHeight="1" x14ac:dyDescent="0.25">
      <c r="B1769" s="494" t="s">
        <v>314</v>
      </c>
      <c r="C1769" s="364" t="s">
        <v>973</v>
      </c>
      <c r="D1769" s="369">
        <v>20261</v>
      </c>
      <c r="E1769" s="373" t="s">
        <v>302</v>
      </c>
      <c r="F1769" s="370" t="s">
        <v>291</v>
      </c>
      <c r="G1769" s="373" t="s">
        <v>303</v>
      </c>
      <c r="H1769" s="373">
        <v>2</v>
      </c>
      <c r="I1769" s="373" t="s">
        <v>278</v>
      </c>
      <c r="J1769" s="373" t="s">
        <v>278</v>
      </c>
      <c r="K1769" s="194" t="s">
        <v>1089</v>
      </c>
      <c r="L1769" s="364" t="s">
        <v>798</v>
      </c>
      <c r="M1769" s="364" t="s">
        <v>362</v>
      </c>
      <c r="N1769" s="364" t="s">
        <v>353</v>
      </c>
      <c r="O1769" s="373" t="s">
        <v>315</v>
      </c>
      <c r="P1769" s="364">
        <v>3</v>
      </c>
      <c r="Q1769" s="364">
        <v>2</v>
      </c>
      <c r="R1769" s="369">
        <v>5</v>
      </c>
      <c r="S1769" s="364">
        <v>4</v>
      </c>
      <c r="T1769" s="8"/>
      <c r="U1769" s="374">
        <v>28</v>
      </c>
      <c r="V1769" s="370">
        <v>22275169</v>
      </c>
      <c r="W1769" s="373" t="s">
        <v>266</v>
      </c>
      <c r="X1769" s="364" t="s">
        <v>315</v>
      </c>
      <c r="Y1769" s="364"/>
      <c r="Z1769" s="364"/>
      <c r="AA1769" s="364"/>
      <c r="AB1769" s="364" t="s">
        <v>883</v>
      </c>
      <c r="AC1769" s="364"/>
      <c r="AD1769" s="369"/>
      <c r="AE1769" s="370"/>
      <c r="AF1769" s="370"/>
      <c r="AG1769" s="370" t="s">
        <v>319</v>
      </c>
      <c r="AH1769" s="364">
        <v>6</v>
      </c>
      <c r="AI1769" s="364">
        <v>8</v>
      </c>
      <c r="AJ1769" s="364">
        <v>30</v>
      </c>
      <c r="AK1769" s="364">
        <v>12</v>
      </c>
      <c r="AL1769" s="364">
        <v>40</v>
      </c>
      <c r="AM1769" s="22">
        <f t="shared" si="840"/>
        <v>5</v>
      </c>
      <c r="AN1769" s="104">
        <f t="shared" si="844"/>
        <v>0.35416666666666663</v>
      </c>
      <c r="AO1769" s="104">
        <f t="shared" si="845"/>
        <v>0.52777777777777779</v>
      </c>
      <c r="AP1769" s="22" t="str" cm="1">
        <f t="array" ref="AP1769">IF(W1769="","",IF(SUMPRODUCT((W1769=$W$7:$W$2042)*(AH1769=$AH$7:$AH$2042)*(AN1769=$AN$7:$AN$2042)*(AO1769=$AO$7:$AO$2042)*(ROW($W$7:$W$2042)&lt;&gt;ROW(W1769))*((R1769=0)*($R$7:$R$2042&gt;0)+(R1769&gt;0)*($R$7:$R$2042=0)))&gt;0,"SALONES UNIDOS",IF(SUMPRODUCT((W1769=$W$7:$W$2042)*(AH1769=$AH$7:$AH$2042)*((AN1769&lt;$AO$7:$AO$2042)*(AO1769&gt;$AN$7:$AN$2042))*(ROW($W$7:$W$2042)&lt;&gt;ROW(W1769)))&gt;0,"Cruzado","Sin cruce")))</f>
        <v>Sin cruce</v>
      </c>
      <c r="AQ1769" s="104">
        <f t="shared" ref="AQ1769:AQ1770" si="851">AN1769</f>
        <v>0.35416666666666663</v>
      </c>
      <c r="AR1769" s="104">
        <f t="shared" ref="AR1769:AR1770" si="852">AO1769</f>
        <v>0.52777777777777779</v>
      </c>
      <c r="AS1769" s="22"/>
      <c r="AT1769" s="22"/>
      <c r="AU1769" s="362" t="str" cm="1">
        <f t="array" ref="AU1769">IF(AB1769="","",IF(SUMPRODUCT((AB1769=$AB$1559:$AB$1936)*(AH1769=$AH$1559:$AH$1936)*(AQ1769=$AQ$1559:$AQ$1936)*(AR1769=$AR$1559:$AR$1936)*(ROW($AB$1559:$AB$1936)&lt;&gt;ROW(AB1769))*((R1769=0)*($R$1559:$R$1936&gt;0)+(R1769&gt;0)*($R$1559:$R$1936=0)))&gt;0,"SALONES UNIDOS",IF(SUMPRODUCT((AB1769=$AB$1559:$AB$1936)*(AH1769=$AH$1559:$AH$1936)*((AQ1769&lt;$AR$1559:$AR$1936)*(AR1769&gt;$AQ$1559:$AQ$1936))*(ROW($AB$1559:$AB$1936)&lt;&gt;ROW(AB1769)))&gt;0,"Cruzado","Sin cruce")))</f>
        <v>Sin cruce</v>
      </c>
      <c r="AV1769" s="362" t="str" cm="1">
        <f t="array" ref="AV1769">IF(AD1769="","",IF(SUMPRODUCT((AD1769=$AD$1559:$AD$1936)*(AH1769=$AH$1559:$AH$1936)*(AS1769=$AS$1559:$AS$1936)*(AT1769=$AT$1559:$AT$1936)*(ROW($AD$1559:$AD$1936)&lt;&gt;ROW(AD1769))*((R1769=0)*($R$1559:$R$1936&gt;0)+(R1769&gt;0)*($R$1559:$R$1936=0)))&gt;0,"SALONES UNIDOS",IF(SUMPRODUCT((AD1769=$AD$1559:$AD$1936)*(AH1769=$AH$1559:$AH$1936)*((AS1769&lt;$AT$1559:$AT$1936)*(AT1769&gt;$AS$1559:$AS$1936))*(ROW($AD$1559:$AD$1936)&lt;&gt;ROW(AD1769)))&gt;0,"Cruzado","Sin cruce")))</f>
        <v/>
      </c>
      <c r="AW1769" s="104" t="str">
        <f t="shared" si="843"/>
        <v>T42SUNAMPEA</v>
      </c>
      <c r="AX1769" s="104" t="str" cm="1">
        <f t="array" ref="AX1769">IF(AW1769="","",IF(SUMPRODUCT((AW1769=$AW$7:$AW$2042)*(AH1769=$AH$7:$AH$2042)*(AN1769=$AN$7:$AN$2042)*(AO1769=$AO$7:$AO$2042)*(ROW($AW$7:$AW$2042)&lt;&gt;ROW(AW1769))*((R1769=0)*($R$7:$R$2042&gt;0)+(R1769&gt;0)*($R$7:$R$2042=0)))&gt;0,"SALONES UNIDOS",IF(SUMPRODUCT((AW1769=$AW$7:$AW$2042)*(AH1769=$AH$7:$AH$2042)*((AN1769&lt;$AO$7:$AO$2042)*(AO1769&gt;$AN$7:$AN$2042))*(ROW($AW$7:$AW$2042)&lt;&gt;ROW(AW1769)))&gt;0,"Cruzado","Sin cruce")))</f>
        <v>Sin cruce</v>
      </c>
    </row>
    <row r="1770" spans="2:50" ht="19.8" hidden="1" customHeight="1" x14ac:dyDescent="0.25">
      <c r="B1770" s="494" t="s">
        <v>314</v>
      </c>
      <c r="C1770" s="364" t="s">
        <v>973</v>
      </c>
      <c r="D1770" s="369">
        <v>20261</v>
      </c>
      <c r="E1770" s="373" t="s">
        <v>302</v>
      </c>
      <c r="F1770" s="370" t="s">
        <v>291</v>
      </c>
      <c r="G1770" s="373" t="s">
        <v>303</v>
      </c>
      <c r="H1770" s="373">
        <v>2</v>
      </c>
      <c r="I1770" s="373" t="s">
        <v>278</v>
      </c>
      <c r="J1770" s="373" t="s">
        <v>278</v>
      </c>
      <c r="K1770" s="194" t="s">
        <v>1090</v>
      </c>
      <c r="L1770" s="364" t="s">
        <v>893</v>
      </c>
      <c r="M1770" s="364" t="s">
        <v>324</v>
      </c>
      <c r="N1770" s="364" t="s">
        <v>353</v>
      </c>
      <c r="O1770" s="373" t="s">
        <v>315</v>
      </c>
      <c r="P1770" s="364">
        <v>2</v>
      </c>
      <c r="Q1770" s="364">
        <v>2</v>
      </c>
      <c r="R1770" s="369">
        <v>4</v>
      </c>
      <c r="S1770" s="364">
        <v>4</v>
      </c>
      <c r="T1770" s="8"/>
      <c r="U1770" s="374">
        <v>28</v>
      </c>
      <c r="V1770" s="370">
        <v>22096438</v>
      </c>
      <c r="W1770" s="373" t="s">
        <v>218</v>
      </c>
      <c r="X1770" s="364" t="s">
        <v>315</v>
      </c>
      <c r="Y1770" s="364"/>
      <c r="Z1770" s="364"/>
      <c r="AA1770" s="364"/>
      <c r="AB1770" s="364" t="s">
        <v>878</v>
      </c>
      <c r="AC1770" s="364"/>
      <c r="AD1770" s="369"/>
      <c r="AE1770" s="370"/>
      <c r="AF1770" s="370"/>
      <c r="AG1770" s="370" t="s">
        <v>319</v>
      </c>
      <c r="AH1770" s="364">
        <v>7</v>
      </c>
      <c r="AI1770" s="364">
        <v>7</v>
      </c>
      <c r="AJ1770" s="364">
        <v>40</v>
      </c>
      <c r="AK1770" s="364">
        <v>11</v>
      </c>
      <c r="AL1770" s="364">
        <v>0</v>
      </c>
      <c r="AM1770" s="22">
        <f t="shared" si="840"/>
        <v>4</v>
      </c>
      <c r="AN1770" s="104">
        <f t="shared" si="844"/>
        <v>0.31944444444444448</v>
      </c>
      <c r="AO1770" s="104">
        <f t="shared" si="845"/>
        <v>0.45833333333333331</v>
      </c>
      <c r="AP1770" s="22" t="str" cm="1">
        <f t="array" ref="AP1770">IF(W1770="","",IF(SUMPRODUCT((W1770=$W$7:$W$2042)*(AH1770=$AH$7:$AH$2042)*(AN1770=$AN$7:$AN$2042)*(AO1770=$AO$7:$AO$2042)*(ROW($W$7:$W$2042)&lt;&gt;ROW(W1770))*((R1770=0)*($R$7:$R$2042&gt;0)+(R1770&gt;0)*($R$7:$R$2042=0)))&gt;0,"SALONES UNIDOS",IF(SUMPRODUCT((W1770=$W$7:$W$2042)*(AH1770=$AH$7:$AH$2042)*((AN1770&lt;$AO$7:$AO$2042)*(AO1770&gt;$AN$7:$AN$2042))*(ROW($W$7:$W$2042)&lt;&gt;ROW(W1770)))&gt;0,"Cruzado","Sin cruce")))</f>
        <v>Sin cruce</v>
      </c>
      <c r="AQ1770" s="104">
        <f t="shared" si="851"/>
        <v>0.31944444444444448</v>
      </c>
      <c r="AR1770" s="104">
        <f t="shared" si="852"/>
        <v>0.45833333333333331</v>
      </c>
      <c r="AS1770" s="22"/>
      <c r="AT1770" s="22"/>
      <c r="AU1770" s="362" t="str" cm="1">
        <f t="array" ref="AU1770">IF(AB1770="","",IF(SUMPRODUCT((AB1770=$AB$1559:$AB$1936)*(AH1770=$AH$1559:$AH$1936)*(AQ1770=$AQ$1559:$AQ$1936)*(AR1770=$AR$1559:$AR$1936)*(ROW($AB$1559:$AB$1936)&lt;&gt;ROW(AB1770))*((R1770=0)*($R$1559:$R$1936&gt;0)+(R1770&gt;0)*($R$1559:$R$1936=0)))&gt;0,"SALONES UNIDOS",IF(SUMPRODUCT((AB1770=$AB$1559:$AB$1936)*(AH1770=$AH$1559:$AH$1936)*((AQ1770&lt;$AR$1559:$AR$1936)*(AR1770&gt;$AQ$1559:$AQ$1936))*(ROW($AB$1559:$AB$1936)&lt;&gt;ROW(AB1770)))&gt;0,"Cruzado","Sin cruce")))</f>
        <v>Sin cruce</v>
      </c>
      <c r="AV1770" s="362" t="str" cm="1">
        <f t="array" ref="AV1770">IF(AD1770="","",IF(SUMPRODUCT((AD1770=$AD$1559:$AD$1936)*(AH1770=$AH$1559:$AH$1936)*(AS1770=$AS$1559:$AS$1936)*(AT1770=$AT$1559:$AT$1936)*(ROW($AD$1559:$AD$1936)&lt;&gt;ROW(AD1770))*((R1770=0)*($R$1559:$R$1936&gt;0)+(R1770&gt;0)*($R$1559:$R$1936=0)))&gt;0,"SALONES UNIDOS",IF(SUMPRODUCT((AD1770=$AD$1559:$AD$1936)*(AH1770=$AH$1559:$AH$1936)*((AS1770&lt;$AT$1559:$AT$1936)*(AT1770&gt;$AS$1559:$AS$1936))*(ROW($AD$1559:$AD$1936)&lt;&gt;ROW(AD1770)))&gt;0,"Cruzado","Sin cruce")))</f>
        <v/>
      </c>
      <c r="AW1770" s="104" t="str">
        <f t="shared" si="843"/>
        <v>T42SUNAMPEA</v>
      </c>
      <c r="AX1770" s="104" t="str" cm="1">
        <f t="array" ref="AX1770">IF(AW1770="","",IF(SUMPRODUCT((AW1770=$AW$7:$AW$2042)*(AH1770=$AH$7:$AH$2042)*(AN1770=$AN$7:$AN$2042)*(AO1770=$AO$7:$AO$2042)*(ROW($AW$7:$AW$2042)&lt;&gt;ROW(AW1770))*((R1770=0)*($R$7:$R$2042&gt;0)+(R1770&gt;0)*($R$7:$R$2042=0)))&gt;0,"SALONES UNIDOS",IF(SUMPRODUCT((AW1770=$AW$7:$AW$2042)*(AH1770=$AH$7:$AH$2042)*((AN1770&lt;$AO$7:$AO$2042)*(AO1770&gt;$AN$7:$AN$2042))*(ROW($AW$7:$AW$2042)&lt;&gt;ROW(AW1770)))&gt;0,"Cruzado","Sin cruce")))</f>
        <v>Sin cruce</v>
      </c>
    </row>
    <row r="1771" spans="2:50" ht="19.8" hidden="1" customHeight="1" x14ac:dyDescent="0.25">
      <c r="B1771" s="494" t="s">
        <v>314</v>
      </c>
      <c r="C1771" s="364" t="s">
        <v>973</v>
      </c>
      <c r="D1771" s="369">
        <v>20261</v>
      </c>
      <c r="E1771" s="373" t="s">
        <v>302</v>
      </c>
      <c r="F1771" s="370" t="s">
        <v>291</v>
      </c>
      <c r="G1771" s="373" t="s">
        <v>303</v>
      </c>
      <c r="H1771" s="373">
        <v>2</v>
      </c>
      <c r="I1771" s="373" t="s">
        <v>552</v>
      </c>
      <c r="J1771" s="373" t="s">
        <v>278</v>
      </c>
      <c r="K1771" s="194" t="s">
        <v>1090</v>
      </c>
      <c r="L1771" s="364" t="s">
        <v>893</v>
      </c>
      <c r="M1771" s="364" t="s">
        <v>324</v>
      </c>
      <c r="N1771" s="364" t="s">
        <v>353</v>
      </c>
      <c r="O1771" s="373" t="s">
        <v>315</v>
      </c>
      <c r="P1771" s="364">
        <v>0</v>
      </c>
      <c r="Q1771" s="364">
        <v>2</v>
      </c>
      <c r="R1771" s="369">
        <v>2</v>
      </c>
      <c r="S1771" s="364">
        <v>4</v>
      </c>
      <c r="T1771" s="8"/>
      <c r="U1771" s="374">
        <v>14</v>
      </c>
      <c r="V1771" s="370">
        <v>22096438</v>
      </c>
      <c r="W1771" s="373" t="s">
        <v>218</v>
      </c>
      <c r="X1771" s="364" t="s">
        <v>315</v>
      </c>
      <c r="Y1771" s="364"/>
      <c r="Z1771" s="364"/>
      <c r="AA1771" s="364"/>
      <c r="AB1771" s="370"/>
      <c r="AC1771" s="364"/>
      <c r="AD1771" s="364" t="s">
        <v>877</v>
      </c>
      <c r="AE1771" s="370"/>
      <c r="AF1771" s="370"/>
      <c r="AG1771" s="370" t="s">
        <v>301</v>
      </c>
      <c r="AH1771" s="364">
        <v>7</v>
      </c>
      <c r="AI1771" s="364">
        <v>11</v>
      </c>
      <c r="AJ1771" s="364">
        <v>0</v>
      </c>
      <c r="AK1771" s="364">
        <v>12</v>
      </c>
      <c r="AL1771" s="364">
        <v>40</v>
      </c>
      <c r="AM1771" s="22">
        <f t="shared" si="840"/>
        <v>2</v>
      </c>
      <c r="AN1771" s="104">
        <f t="shared" si="844"/>
        <v>0.45833333333333331</v>
      </c>
      <c r="AO1771" s="104">
        <f t="shared" si="845"/>
        <v>0.52777777777777779</v>
      </c>
      <c r="AP1771" s="22" t="str" cm="1">
        <f t="array" ref="AP1771">IF(W1771="","",IF(SUMPRODUCT((W1771=$W$7:$W$2042)*(AH1771=$AH$7:$AH$2042)*(AN1771=$AN$7:$AN$2042)*(AO1771=$AO$7:$AO$2042)*(ROW($W$7:$W$2042)&lt;&gt;ROW(W1771))*((R1771=0)*($R$7:$R$2042&gt;0)+(R1771&gt;0)*($R$7:$R$2042=0)))&gt;0,"SALONES UNIDOS",IF(SUMPRODUCT((W1771=$W$7:$W$2042)*(AH1771=$AH$7:$AH$2042)*((AN1771&lt;$AO$7:$AO$2042)*(AO1771&gt;$AN$7:$AN$2042))*(ROW($W$7:$W$2042)&lt;&gt;ROW(W1771)))&gt;0,"Cruzado","Sin cruce")))</f>
        <v>Sin cruce</v>
      </c>
      <c r="AQ1771" s="22"/>
      <c r="AR1771" s="22"/>
      <c r="AS1771" s="104">
        <f t="shared" ref="AS1771:AS1772" si="853">AN1771</f>
        <v>0.45833333333333331</v>
      </c>
      <c r="AT1771" s="104">
        <f t="shared" ref="AT1771:AT1772" si="854">AO1771</f>
        <v>0.52777777777777779</v>
      </c>
      <c r="AU1771" s="362" t="str" cm="1">
        <f t="array" ref="AU1771">IF(AB1771="","",IF(SUMPRODUCT((AB1771=$AB$1559:$AB$1936)*(AH1771=$AH$1559:$AH$1936)*(AQ1771=$AQ$1559:$AQ$1936)*(AR1771=$AR$1559:$AR$1936)*(ROW($AB$1559:$AB$1936)&lt;&gt;ROW(AB1771))*((R1771=0)*($R$1559:$R$1936&gt;0)+(R1771&gt;0)*($R$1559:$R$1936=0)))&gt;0,"SALONES UNIDOS",IF(SUMPRODUCT((AB1771=$AB$1559:$AB$1936)*(AH1771=$AH$1559:$AH$1936)*((AQ1771&lt;$AR$1559:$AR$1936)*(AR1771&gt;$AQ$1559:$AQ$1936))*(ROW($AB$1559:$AB$1936)&lt;&gt;ROW(AB1771)))&gt;0,"Cruzado","Sin cruce")))</f>
        <v/>
      </c>
      <c r="AV1771" s="362" t="str" cm="1">
        <f t="array" ref="AV1771">IF(AD1771="","",IF(SUMPRODUCT((AD1771=$AD$1559:$AD$1936)*(AH1771=$AH$1559:$AH$1936)*(AS1771=$AS$1559:$AS$1936)*(AT1771=$AT$1559:$AT$1936)*(ROW($AD$1559:$AD$1936)&lt;&gt;ROW(AD1771))*((R1771=0)*($R$1559:$R$1936&gt;0)+(R1771&gt;0)*($R$1559:$R$1936=0)))&gt;0,"SALONES UNIDOS",IF(SUMPRODUCT((AD1771=$AD$1559:$AD$1936)*(AH1771=$AH$1559:$AH$1936)*((AS1771&lt;$AT$1559:$AT$1936)*(AT1771&gt;$AS$1559:$AS$1936))*(ROW($AD$1559:$AD$1936)&lt;&gt;ROW(AD1771)))&gt;0,"Cruzado","Sin cruce")))</f>
        <v>Sin cruce</v>
      </c>
      <c r="AW1771" s="104" t="str">
        <f t="shared" si="843"/>
        <v>T42SUNAMPEA</v>
      </c>
      <c r="AX1771" s="104" t="str" cm="1">
        <f t="array" ref="AX1771">IF(AW1771="","",IF(SUMPRODUCT((AW1771=$AW$7:$AW$2042)*(AH1771=$AH$7:$AH$2042)*(AN1771=$AN$7:$AN$2042)*(AO1771=$AO$7:$AO$2042)*(ROW($AW$7:$AW$2042)&lt;&gt;ROW(AW1771))*((R1771=0)*($R$7:$R$2042&gt;0)+(R1771&gt;0)*($R$7:$R$2042=0)))&gt;0,"SALONES UNIDOS",IF(SUMPRODUCT((AW1771=$AW$7:$AW$2042)*(AH1771=$AH$7:$AH$2042)*((AN1771&lt;$AO$7:$AO$2042)*(AO1771&gt;$AN$7:$AN$2042))*(ROW($AW$7:$AW$2042)&lt;&gt;ROW(AW1771)))&gt;0,"Cruzado","Sin cruce")))</f>
        <v>Sin cruce</v>
      </c>
    </row>
    <row r="1772" spans="2:50" ht="19.8" hidden="1" customHeight="1" x14ac:dyDescent="0.25">
      <c r="B1772" s="494" t="s">
        <v>314</v>
      </c>
      <c r="C1772" s="364" t="s">
        <v>973</v>
      </c>
      <c r="D1772" s="369">
        <v>20261</v>
      </c>
      <c r="E1772" s="373" t="s">
        <v>302</v>
      </c>
      <c r="F1772" s="370" t="s">
        <v>291</v>
      </c>
      <c r="G1772" s="373" t="s">
        <v>303</v>
      </c>
      <c r="H1772" s="373">
        <v>2</v>
      </c>
      <c r="I1772" s="373" t="s">
        <v>560</v>
      </c>
      <c r="J1772" s="373" t="s">
        <v>278</v>
      </c>
      <c r="K1772" s="194" t="s">
        <v>1090</v>
      </c>
      <c r="L1772" s="364" t="s">
        <v>893</v>
      </c>
      <c r="M1772" s="364" t="s">
        <v>324</v>
      </c>
      <c r="N1772" s="364" t="s">
        <v>353</v>
      </c>
      <c r="O1772" s="373" t="s">
        <v>315</v>
      </c>
      <c r="P1772" s="364">
        <v>0</v>
      </c>
      <c r="Q1772" s="364">
        <v>2</v>
      </c>
      <c r="R1772" s="369">
        <v>2</v>
      </c>
      <c r="S1772" s="364">
        <v>4</v>
      </c>
      <c r="T1772" s="8"/>
      <c r="U1772" s="374">
        <v>14</v>
      </c>
      <c r="V1772" s="370">
        <v>22096438</v>
      </c>
      <c r="W1772" s="373" t="s">
        <v>218</v>
      </c>
      <c r="X1772" s="364" t="s">
        <v>315</v>
      </c>
      <c r="Y1772" s="364"/>
      <c r="Z1772" s="364"/>
      <c r="AA1772" s="364"/>
      <c r="AB1772" s="370"/>
      <c r="AC1772" s="364"/>
      <c r="AD1772" s="364" t="s">
        <v>877</v>
      </c>
      <c r="AE1772" s="370"/>
      <c r="AF1772" s="370"/>
      <c r="AG1772" s="370" t="s">
        <v>301</v>
      </c>
      <c r="AH1772" s="364">
        <v>7</v>
      </c>
      <c r="AI1772" s="364">
        <v>12</v>
      </c>
      <c r="AJ1772" s="364">
        <v>40</v>
      </c>
      <c r="AK1772" s="364">
        <v>14</v>
      </c>
      <c r="AL1772" s="364">
        <v>20</v>
      </c>
      <c r="AM1772" s="22">
        <f t="shared" si="840"/>
        <v>2</v>
      </c>
      <c r="AN1772" s="104">
        <f t="shared" si="844"/>
        <v>0.52777777777777779</v>
      </c>
      <c r="AO1772" s="104">
        <f t="shared" si="845"/>
        <v>0.59722222222222221</v>
      </c>
      <c r="AP1772" s="22" t="str" cm="1">
        <f t="array" ref="AP1772">IF(W1772="","",IF(SUMPRODUCT((W1772=$W$7:$W$2042)*(AH1772=$AH$7:$AH$2042)*(AN1772=$AN$7:$AN$2042)*(AO1772=$AO$7:$AO$2042)*(ROW($W$7:$W$2042)&lt;&gt;ROW(W1772))*((R1772=0)*($R$7:$R$2042&gt;0)+(R1772&gt;0)*($R$7:$R$2042=0)))&gt;0,"SALONES UNIDOS",IF(SUMPRODUCT((W1772=$W$7:$W$2042)*(AH1772=$AH$7:$AH$2042)*((AN1772&lt;$AO$7:$AO$2042)*(AO1772&gt;$AN$7:$AN$2042))*(ROW($W$7:$W$2042)&lt;&gt;ROW(W1772)))&gt;0,"Cruzado","Sin cruce")))</f>
        <v>Sin cruce</v>
      </c>
      <c r="AQ1772" s="22"/>
      <c r="AR1772" s="22"/>
      <c r="AS1772" s="104">
        <f t="shared" si="853"/>
        <v>0.52777777777777779</v>
      </c>
      <c r="AT1772" s="104">
        <f t="shared" si="854"/>
        <v>0.59722222222222221</v>
      </c>
      <c r="AU1772" s="362" t="str" cm="1">
        <f t="array" ref="AU1772">IF(AB1772="","",IF(SUMPRODUCT((AB1772=$AB$1559:$AB$1936)*(AH1772=$AH$1559:$AH$1936)*(AQ1772=$AQ$1559:$AQ$1936)*(AR1772=$AR$1559:$AR$1936)*(ROW($AB$1559:$AB$1936)&lt;&gt;ROW(AB1772))*((R1772=0)*($R$1559:$R$1936&gt;0)+(R1772&gt;0)*($R$1559:$R$1936=0)))&gt;0,"SALONES UNIDOS",IF(SUMPRODUCT((AB1772=$AB$1559:$AB$1936)*(AH1772=$AH$1559:$AH$1936)*((AQ1772&lt;$AR$1559:$AR$1936)*(AR1772&gt;$AQ$1559:$AQ$1936))*(ROW($AB$1559:$AB$1936)&lt;&gt;ROW(AB1772)))&gt;0,"Cruzado","Sin cruce")))</f>
        <v/>
      </c>
      <c r="AV1772" s="362" t="str" cm="1">
        <f t="array" ref="AV1772">IF(AD1772="","",IF(SUMPRODUCT((AD1772=$AD$1559:$AD$1936)*(AH1772=$AH$1559:$AH$1936)*(AS1772=$AS$1559:$AS$1936)*(AT1772=$AT$1559:$AT$1936)*(ROW($AD$1559:$AD$1936)&lt;&gt;ROW(AD1772))*((R1772=0)*($R$1559:$R$1936&gt;0)+(R1772&gt;0)*($R$1559:$R$1936=0)))&gt;0,"SALONES UNIDOS",IF(SUMPRODUCT((AD1772=$AD$1559:$AD$1936)*(AH1772=$AH$1559:$AH$1936)*((AS1772&lt;$AT$1559:$AT$1936)*(AT1772&gt;$AS$1559:$AS$1936))*(ROW($AD$1559:$AD$1936)&lt;&gt;ROW(AD1772)))&gt;0,"Cruzado","Sin cruce")))</f>
        <v>Sin cruce</v>
      </c>
      <c r="AW1772" s="104" t="str">
        <f t="shared" si="843"/>
        <v>T42SUNAMPEA</v>
      </c>
      <c r="AX1772" s="104" t="str" cm="1">
        <f t="array" ref="AX1772">IF(AW1772="","",IF(SUMPRODUCT((AW1772=$AW$7:$AW$2042)*(AH1772=$AH$7:$AH$2042)*(AN1772=$AN$7:$AN$2042)*(AO1772=$AO$7:$AO$2042)*(ROW($AW$7:$AW$2042)&lt;&gt;ROW(AW1772))*((R1772=0)*($R$7:$R$2042&gt;0)+(R1772&gt;0)*($R$7:$R$2042=0)))&gt;0,"SALONES UNIDOS",IF(SUMPRODUCT((AW1772=$AW$7:$AW$2042)*(AH1772=$AH$7:$AH$2042)*((AN1772&lt;$AO$7:$AO$2042)*(AO1772&gt;$AN$7:$AN$2042))*(ROW($AW$7:$AW$2042)&lt;&gt;ROW(AW1772)))&gt;0,"Cruzado","Sin cruce")))</f>
        <v>Sin cruce</v>
      </c>
    </row>
    <row r="1773" spans="2:50" ht="19.8" hidden="1" customHeight="1" x14ac:dyDescent="0.25">
      <c r="B1773" s="494" t="s">
        <v>314</v>
      </c>
      <c r="C1773" s="364" t="s">
        <v>973</v>
      </c>
      <c r="D1773" s="369">
        <v>20261</v>
      </c>
      <c r="E1773" s="373" t="s">
        <v>302</v>
      </c>
      <c r="F1773" s="370" t="s">
        <v>291</v>
      </c>
      <c r="G1773" s="373" t="s">
        <v>303</v>
      </c>
      <c r="H1773" s="373">
        <v>2</v>
      </c>
      <c r="I1773" s="373" t="s">
        <v>278</v>
      </c>
      <c r="J1773" s="373" t="s">
        <v>278</v>
      </c>
      <c r="K1773" s="194" t="s">
        <v>1091</v>
      </c>
      <c r="L1773" s="364" t="s">
        <v>361</v>
      </c>
      <c r="M1773" s="364" t="s">
        <v>362</v>
      </c>
      <c r="N1773" s="364" t="s">
        <v>353</v>
      </c>
      <c r="O1773" s="373" t="s">
        <v>321</v>
      </c>
      <c r="P1773" s="364">
        <v>2</v>
      </c>
      <c r="Q1773" s="364">
        <v>2</v>
      </c>
      <c r="R1773" s="369">
        <v>4</v>
      </c>
      <c r="S1773" s="364">
        <v>3</v>
      </c>
      <c r="T1773" s="8"/>
      <c r="U1773" s="374">
        <v>28</v>
      </c>
      <c r="V1773" s="370">
        <v>40804375</v>
      </c>
      <c r="W1773" s="373" t="s">
        <v>155</v>
      </c>
      <c r="X1773" s="364" t="s">
        <v>399</v>
      </c>
      <c r="Y1773" s="364"/>
      <c r="Z1773" s="364"/>
      <c r="AA1773" s="364"/>
      <c r="AB1773" s="370"/>
      <c r="AC1773" s="364"/>
      <c r="AD1773" s="369"/>
      <c r="AE1773" s="370"/>
      <c r="AF1773" s="370"/>
      <c r="AG1773" s="364" t="s">
        <v>319</v>
      </c>
      <c r="AH1773" s="364">
        <v>2</v>
      </c>
      <c r="AI1773" s="364">
        <v>20</v>
      </c>
      <c r="AJ1773" s="364">
        <v>10</v>
      </c>
      <c r="AK1773" s="364">
        <v>23</v>
      </c>
      <c r="AL1773" s="364">
        <v>30</v>
      </c>
      <c r="AM1773" s="22">
        <f t="shared" ref="AM1773" si="855">IF(AI1773="",R1773,ROUND(((((AK1773/24)+(AL1773/1440))-((AI1773/24)+(AJ1773/1440)))*1440/50),5))</f>
        <v>4</v>
      </c>
      <c r="AN1773" s="104">
        <f t="shared" ref="AN1773" si="856">AI1773/24+AJ1773/1440</f>
        <v>0.84027777777777779</v>
      </c>
      <c r="AO1773" s="104">
        <f t="shared" ref="AO1773" si="857">AK1773/24+AL1773/1440</f>
        <v>0.97916666666666674</v>
      </c>
      <c r="AP1773" s="22" t="str" cm="1">
        <f t="array" ref="AP1773">IF(W1773="","",IF(SUMPRODUCT((W1773=$W$7:$W$2042)*(AH1773=$AH$7:$AH$2042)*(AN1773=$AN$7:$AN$2042)*(AO1773=$AO$7:$AO$2042)*(ROW($W$7:$W$2042)&lt;&gt;ROW(W1773))*((R1773=0)*($R$7:$R$2042&gt;0)+(R1773&gt;0)*($R$7:$R$2042=0)))&gt;0,"SALONES UNIDOS",IF(SUMPRODUCT((W1773=$W$7:$W$2042)*(AH1773=$AH$7:$AH$2042)*((AN1773&lt;$AO$7:$AO$2042)*(AO1773&gt;$AN$7:$AN$2042))*(ROW($W$7:$W$2042)&lt;&gt;ROW(W1773)))&gt;0,"Cruzado","Sin cruce")))</f>
        <v>Sin cruce</v>
      </c>
      <c r="AQ1773" s="104"/>
      <c r="AR1773" s="104"/>
      <c r="AS1773" s="22"/>
      <c r="AT1773" s="22"/>
      <c r="AU1773" s="362" t="str" cm="1">
        <f t="array" ref="AU1773">IF(AB1773="","",IF(SUMPRODUCT((AB1773=$AB$1559:$AB$1936)*(AH1773=$AH$1559:$AH$1936)*(AQ1773=$AQ$1559:$AQ$1936)*(AR1773=$AR$1559:$AR$1936)*(ROW($AB$1559:$AB$1936)&lt;&gt;ROW(AB1773))*((R1773=0)*($R$1559:$R$1936&gt;0)+(R1773&gt;0)*($R$1559:$R$1936=0)))&gt;0,"SALONES UNIDOS",IF(SUMPRODUCT((AB1773=$AB$1559:$AB$1936)*(AH1773=$AH$1559:$AH$1936)*((AQ1773&lt;$AR$1559:$AR$1936)*(AR1773&gt;$AQ$1559:$AQ$1936))*(ROW($AB$1559:$AB$1936)&lt;&gt;ROW(AB1773)))&gt;0,"Cruzado","Sin cruce")))</f>
        <v/>
      </c>
      <c r="AV1773" s="362" t="str" cm="1">
        <f t="array" ref="AV1773">IF(AD1773="","",IF(SUMPRODUCT((AD1773=$AD$1559:$AD$1936)*(AH1773=$AH$1559:$AH$1936)*(AS1773=$AS$1559:$AS$1936)*(AT1773=$AT$1559:$AT$1936)*(ROW($AD$1559:$AD$1936)&lt;&gt;ROW(AD1773))*((R1773=0)*($R$1559:$R$1936&gt;0)+(R1773&gt;0)*($R$1559:$R$1936=0)))&gt;0,"SALONES UNIDOS",IF(SUMPRODUCT((AD1773=$AD$1559:$AD$1936)*(AH1773=$AH$1559:$AH$1936)*((AS1773&lt;$AT$1559:$AT$1936)*(AT1773&gt;$AS$1559:$AS$1936))*(ROW($AD$1559:$AD$1936)&lt;&gt;ROW(AD1773)))&gt;0,"Cruzado","Sin cruce")))</f>
        <v/>
      </c>
      <c r="AW1773" s="104" t="str">
        <f t="shared" ref="AW1773" si="858">TRIM(CONCATENATE(G1773,H1773,E1773,J1773))</f>
        <v>T42SUNAMPEA</v>
      </c>
      <c r="AX1773" s="104" t="str" cm="1">
        <f t="array" ref="AX1773">IF(AW1773="","",IF(SUMPRODUCT((AW1773=$AW$7:$AW$2042)*(AH1773=$AH$7:$AH$2042)*(AN1773=$AN$7:$AN$2042)*(AO1773=$AO$7:$AO$2042)*(ROW($AW$7:$AW$2042)&lt;&gt;ROW(AW1773))*((R1773=0)*($R$7:$R$2042&gt;0)+(R1773&gt;0)*($R$7:$R$2042=0)))&gt;0,"SALONES UNIDOS",IF(SUMPRODUCT((AW1773=$AW$7:$AW$2042)*(AH1773=$AH$7:$AH$2042)*((AN1773&lt;$AO$7:$AO$2042)*(AO1773&gt;$AN$7:$AN$2042))*(ROW($AW$7:$AW$2042)&lt;&gt;ROW(AW1773)))&gt;0,"Cruzado","Sin cruce")))</f>
        <v>Sin cruce</v>
      </c>
    </row>
    <row r="1774" spans="2:50" ht="19.8" hidden="1" customHeight="1" x14ac:dyDescent="0.25">
      <c r="B1774" s="494" t="s">
        <v>314</v>
      </c>
      <c r="C1774" s="364" t="s">
        <v>973</v>
      </c>
      <c r="D1774" s="369">
        <v>20261</v>
      </c>
      <c r="E1774" s="373" t="s">
        <v>302</v>
      </c>
      <c r="F1774" s="370" t="s">
        <v>291</v>
      </c>
      <c r="G1774" s="373" t="s">
        <v>303</v>
      </c>
      <c r="H1774" s="373">
        <v>2</v>
      </c>
      <c r="I1774" s="373" t="s">
        <v>278</v>
      </c>
      <c r="J1774" s="373" t="s">
        <v>278</v>
      </c>
      <c r="K1774" s="194" t="s">
        <v>1092</v>
      </c>
      <c r="L1774" s="364" t="s">
        <v>404</v>
      </c>
      <c r="M1774" s="364" t="s">
        <v>362</v>
      </c>
      <c r="N1774" s="364" t="s">
        <v>353</v>
      </c>
      <c r="O1774" s="373" t="s">
        <v>315</v>
      </c>
      <c r="P1774" s="364">
        <v>2</v>
      </c>
      <c r="Q1774" s="364">
        <v>2</v>
      </c>
      <c r="R1774" s="369">
        <v>4</v>
      </c>
      <c r="S1774" s="364">
        <v>3</v>
      </c>
      <c r="T1774" s="8"/>
      <c r="U1774" s="374">
        <v>28</v>
      </c>
      <c r="V1774" s="370">
        <v>41335984</v>
      </c>
      <c r="W1774" s="373" t="s">
        <v>520</v>
      </c>
      <c r="X1774" s="364" t="s">
        <v>315</v>
      </c>
      <c r="Y1774" s="364"/>
      <c r="Z1774" s="364"/>
      <c r="AA1774" s="364"/>
      <c r="AB1774" s="364" t="s">
        <v>875</v>
      </c>
      <c r="AC1774" s="364"/>
      <c r="AD1774" s="369"/>
      <c r="AE1774" s="370"/>
      <c r="AF1774" s="370"/>
      <c r="AG1774" s="370" t="s">
        <v>319</v>
      </c>
      <c r="AH1774" s="364">
        <v>6</v>
      </c>
      <c r="AI1774" s="364">
        <v>13</v>
      </c>
      <c r="AJ1774" s="364">
        <v>30</v>
      </c>
      <c r="AK1774" s="364">
        <v>16</v>
      </c>
      <c r="AL1774" s="364">
        <v>50</v>
      </c>
      <c r="AM1774" s="22">
        <f t="shared" si="840"/>
        <v>4</v>
      </c>
      <c r="AN1774" s="104">
        <f t="shared" si="844"/>
        <v>0.5625</v>
      </c>
      <c r="AO1774" s="104">
        <f t="shared" si="845"/>
        <v>0.70138888888888884</v>
      </c>
      <c r="AP1774" s="22" t="str" cm="1">
        <f t="array" ref="AP1774">IF(W1774="","",IF(SUMPRODUCT((W1774=$W$7:$W$2042)*(AH1774=$AH$7:$AH$2042)*(AN1774=$AN$7:$AN$2042)*(AO1774=$AO$7:$AO$2042)*(ROW($W$7:$W$2042)&lt;&gt;ROW(W1774))*((R1774=0)*($R$7:$R$2042&gt;0)+(R1774&gt;0)*($R$7:$R$2042=0)))&gt;0,"SALONES UNIDOS",IF(SUMPRODUCT((W1774=$W$7:$W$2042)*(AH1774=$AH$7:$AH$2042)*((AN1774&lt;$AO$7:$AO$2042)*(AO1774&gt;$AN$7:$AN$2042))*(ROW($W$7:$W$2042)&lt;&gt;ROW(W1774)))&gt;0,"Cruzado","Sin cruce")))</f>
        <v>Sin cruce</v>
      </c>
      <c r="AQ1774" s="104">
        <f t="shared" ref="AQ1774:AQ1775" si="859">AN1774</f>
        <v>0.5625</v>
      </c>
      <c r="AR1774" s="104">
        <f t="shared" ref="AR1774:AR1775" si="860">AO1774</f>
        <v>0.70138888888888884</v>
      </c>
      <c r="AS1774" s="22"/>
      <c r="AT1774" s="22"/>
      <c r="AU1774" s="362" t="str" cm="1">
        <f t="array" ref="AU1774">IF(AB1774="","",IF(SUMPRODUCT((AB1774=$AB$1559:$AB$1936)*(AH1774=$AH$1559:$AH$1936)*(AQ1774=$AQ$1559:$AQ$1936)*(AR1774=$AR$1559:$AR$1936)*(ROW($AB$1559:$AB$1936)&lt;&gt;ROW(AB1774))*((R1774=0)*($R$1559:$R$1936&gt;0)+(R1774&gt;0)*($R$1559:$R$1936=0)))&gt;0,"SALONES UNIDOS",IF(SUMPRODUCT((AB1774=$AB$1559:$AB$1936)*(AH1774=$AH$1559:$AH$1936)*((AQ1774&lt;$AR$1559:$AR$1936)*(AR1774&gt;$AQ$1559:$AQ$1936))*(ROW($AB$1559:$AB$1936)&lt;&gt;ROW(AB1774)))&gt;0,"Cruzado","Sin cruce")))</f>
        <v>Sin cruce</v>
      </c>
      <c r="AV1774" s="362" t="str" cm="1">
        <f t="array" ref="AV1774">IF(AD1774="","",IF(SUMPRODUCT((AD1774=$AD$1559:$AD$1936)*(AH1774=$AH$1559:$AH$1936)*(AS1774=$AS$1559:$AS$1936)*(AT1774=$AT$1559:$AT$1936)*(ROW($AD$1559:$AD$1936)&lt;&gt;ROW(AD1774))*((R1774=0)*($R$1559:$R$1936&gt;0)+(R1774&gt;0)*($R$1559:$R$1936=0)))&gt;0,"SALONES UNIDOS",IF(SUMPRODUCT((AD1774=$AD$1559:$AD$1936)*(AH1774=$AH$1559:$AH$1936)*((AS1774&lt;$AT$1559:$AT$1936)*(AT1774&gt;$AS$1559:$AS$1936))*(ROW($AD$1559:$AD$1936)&lt;&gt;ROW(AD1774)))&gt;0,"Cruzado","Sin cruce")))</f>
        <v/>
      </c>
      <c r="AW1774" s="104" t="str">
        <f t="shared" si="843"/>
        <v>T42SUNAMPEA</v>
      </c>
      <c r="AX1774" s="104" t="str" cm="1">
        <f t="array" ref="AX1774">IF(AW1774="","",IF(SUMPRODUCT((AW1774=$AW$7:$AW$2042)*(AH1774=$AH$7:$AH$2042)*(AN1774=$AN$7:$AN$2042)*(AO1774=$AO$7:$AO$2042)*(ROW($AW$7:$AW$2042)&lt;&gt;ROW(AW1774))*((R1774=0)*($R$7:$R$2042&gt;0)+(R1774&gt;0)*($R$7:$R$2042=0)))&gt;0,"SALONES UNIDOS",IF(SUMPRODUCT((AW1774=$AW$7:$AW$2042)*(AH1774=$AH$7:$AH$2042)*((AN1774&lt;$AO$7:$AO$2042)*(AO1774&gt;$AN$7:$AN$2042))*(ROW($AW$7:$AW$2042)&lt;&gt;ROW(AW1774)))&gt;0,"Cruzado","Sin cruce")))</f>
        <v>Sin cruce</v>
      </c>
    </row>
    <row r="1775" spans="2:50" ht="19.8" hidden="1" customHeight="1" x14ac:dyDescent="0.25">
      <c r="B1775" s="494" t="s">
        <v>314</v>
      </c>
      <c r="C1775" s="364" t="s">
        <v>973</v>
      </c>
      <c r="D1775" s="369">
        <v>20261</v>
      </c>
      <c r="E1775" s="373" t="s">
        <v>302</v>
      </c>
      <c r="F1775" s="370" t="s">
        <v>291</v>
      </c>
      <c r="G1775" s="373" t="s">
        <v>303</v>
      </c>
      <c r="H1775" s="373">
        <v>2</v>
      </c>
      <c r="I1775" s="373" t="s">
        <v>278</v>
      </c>
      <c r="J1775" s="373" t="s">
        <v>278</v>
      </c>
      <c r="K1775" s="194" t="s">
        <v>1093</v>
      </c>
      <c r="L1775" s="364" t="s">
        <v>977</v>
      </c>
      <c r="M1775" s="364" t="s">
        <v>362</v>
      </c>
      <c r="N1775" s="364" t="s">
        <v>353</v>
      </c>
      <c r="O1775" s="373" t="s">
        <v>315</v>
      </c>
      <c r="P1775" s="364">
        <v>3</v>
      </c>
      <c r="Q1775" s="364">
        <v>2</v>
      </c>
      <c r="R1775" s="369">
        <v>5</v>
      </c>
      <c r="S1775" s="364">
        <v>4</v>
      </c>
      <c r="T1775" s="8"/>
      <c r="U1775" s="374">
        <v>28</v>
      </c>
      <c r="V1775" s="491">
        <v>21885297</v>
      </c>
      <c r="W1775" s="491" t="s">
        <v>1171</v>
      </c>
      <c r="X1775" s="364" t="s">
        <v>315</v>
      </c>
      <c r="Y1775" s="364"/>
      <c r="Z1775" s="364"/>
      <c r="AA1775" s="364"/>
      <c r="AB1775" s="364" t="s">
        <v>879</v>
      </c>
      <c r="AC1775" s="364"/>
      <c r="AD1775" s="369"/>
      <c r="AE1775" s="370"/>
      <c r="AF1775" s="370"/>
      <c r="AG1775" s="370" t="s">
        <v>319</v>
      </c>
      <c r="AH1775" s="364">
        <v>6</v>
      </c>
      <c r="AI1775" s="364">
        <v>17</v>
      </c>
      <c r="AJ1775" s="364">
        <v>40</v>
      </c>
      <c r="AK1775" s="364">
        <v>21</v>
      </c>
      <c r="AL1775" s="364">
        <v>50</v>
      </c>
      <c r="AM1775" s="22">
        <f t="shared" ref="AM1775" si="861">IF(AI1775="",R1775,ROUND(((((AK1775/24)+(AL1775/1440))-((AI1775/24)+(AJ1775/1440)))*1440/50),5))</f>
        <v>5</v>
      </c>
      <c r="AN1775" s="104">
        <f t="shared" ref="AN1775" si="862">AI1775/24+AJ1775/1440</f>
        <v>0.73611111111111116</v>
      </c>
      <c r="AO1775" s="104">
        <f t="shared" ref="AO1775" si="863">AK1775/24+AL1775/1440</f>
        <v>0.90972222222222221</v>
      </c>
      <c r="AP1775" s="22" t="str" cm="1">
        <f t="array" ref="AP1775">IF(W1775="","",IF(SUMPRODUCT((W1775=$W$7:$W$2042)*(AH1775=$AH$7:$AH$2042)*(AN1775=$AN$7:$AN$2042)*(AO1775=$AO$7:$AO$2042)*(ROW($W$7:$W$2042)&lt;&gt;ROW(W1775))*((R1775=0)*($R$7:$R$2042&gt;0)+(R1775&gt;0)*($R$7:$R$2042=0)))&gt;0,"SALONES UNIDOS",IF(SUMPRODUCT((W1775=$W$7:$W$2042)*(AH1775=$AH$7:$AH$2042)*((AN1775&lt;$AO$7:$AO$2042)*(AO1775&gt;$AN$7:$AN$2042))*(ROW($W$7:$W$2042)&lt;&gt;ROW(W1775)))&gt;0,"Cruzado","Sin cruce")))</f>
        <v>Sin cruce</v>
      </c>
      <c r="AQ1775" s="104">
        <f t="shared" si="859"/>
        <v>0.73611111111111116</v>
      </c>
      <c r="AR1775" s="104">
        <f t="shared" si="860"/>
        <v>0.90972222222222221</v>
      </c>
      <c r="AS1775" s="22"/>
      <c r="AT1775" s="22"/>
      <c r="AU1775" s="362" t="str" cm="1">
        <f t="array" ref="AU1775">IF(AB1775="","",IF(SUMPRODUCT((AB1775=$AB$1559:$AB$1936)*(AH1775=$AH$1559:$AH$1936)*(AQ1775=$AQ$1559:$AQ$1936)*(AR1775=$AR$1559:$AR$1936)*(ROW($AB$1559:$AB$1936)&lt;&gt;ROW(AB1775))*((R1775=0)*($R$1559:$R$1936&gt;0)+(R1775&gt;0)*($R$1559:$R$1936=0)))&gt;0,"SALONES UNIDOS",IF(SUMPRODUCT((AB1775=$AB$1559:$AB$1936)*(AH1775=$AH$1559:$AH$1936)*((AQ1775&lt;$AR$1559:$AR$1936)*(AR1775&gt;$AQ$1559:$AQ$1936))*(ROW($AB$1559:$AB$1936)&lt;&gt;ROW(AB1775)))&gt;0,"Cruzado","Sin cruce")))</f>
        <v>Sin cruce</v>
      </c>
      <c r="AV1775" s="362" t="str" cm="1">
        <f t="array" ref="AV1775">IF(AD1775="","",IF(SUMPRODUCT((AD1775=$AD$1559:$AD$1936)*(AH1775=$AH$1559:$AH$1936)*(AS1775=$AS$1559:$AS$1936)*(AT1775=$AT$1559:$AT$1936)*(ROW($AD$1559:$AD$1936)&lt;&gt;ROW(AD1775))*((R1775=0)*($R$1559:$R$1936&gt;0)+(R1775&gt;0)*($R$1559:$R$1936=0)))&gt;0,"SALONES UNIDOS",IF(SUMPRODUCT((AD1775=$AD$1559:$AD$1936)*(AH1775=$AH$1559:$AH$1936)*((AS1775&lt;$AT$1559:$AT$1936)*(AT1775&gt;$AS$1559:$AS$1936))*(ROW($AD$1559:$AD$1936)&lt;&gt;ROW(AD1775)))&gt;0,"Cruzado","Sin cruce")))</f>
        <v/>
      </c>
      <c r="AW1775" s="104" t="str">
        <f t="shared" ref="AW1775" si="864">TRIM(CONCATENATE(G1775,H1775,E1775,J1775))</f>
        <v>T42SUNAMPEA</v>
      </c>
      <c r="AX1775" s="104" t="str" cm="1">
        <f t="array" ref="AX1775">IF(AW1775="","",IF(SUMPRODUCT((AW1775=$AW$7:$AW$2042)*(AH1775=$AH$7:$AH$2042)*(AN1775=$AN$7:$AN$2042)*(AO1775=$AO$7:$AO$2042)*(ROW($AW$7:$AW$2042)&lt;&gt;ROW(AW1775))*((R1775=0)*($R$7:$R$2042&gt;0)+(R1775&gt;0)*($R$7:$R$2042=0)))&gt;0,"SALONES UNIDOS",IF(SUMPRODUCT((AW1775=$AW$7:$AW$2042)*(AH1775=$AH$7:$AH$2042)*((AN1775&lt;$AO$7:$AO$2042)*(AO1775&gt;$AN$7:$AN$2042))*(ROW($AW$7:$AW$2042)&lt;&gt;ROW(AW1775)))&gt;0,"Cruzado","Sin cruce")))</f>
        <v>Sin cruce</v>
      </c>
    </row>
    <row r="1776" spans="2:50" ht="19.8" hidden="1" customHeight="1" x14ac:dyDescent="0.25">
      <c r="B1776" s="494" t="s">
        <v>314</v>
      </c>
      <c r="C1776" s="364" t="s">
        <v>973</v>
      </c>
      <c r="D1776" s="369">
        <v>20261</v>
      </c>
      <c r="E1776" s="373" t="s">
        <v>302</v>
      </c>
      <c r="F1776" s="370" t="s">
        <v>291</v>
      </c>
      <c r="G1776" s="373" t="s">
        <v>303</v>
      </c>
      <c r="H1776" s="373">
        <v>2</v>
      </c>
      <c r="I1776" s="373" t="s">
        <v>278</v>
      </c>
      <c r="J1776" s="373" t="s">
        <v>278</v>
      </c>
      <c r="K1776" s="194" t="s">
        <v>1094</v>
      </c>
      <c r="L1776" s="364" t="s">
        <v>681</v>
      </c>
      <c r="M1776" s="364" t="s">
        <v>362</v>
      </c>
      <c r="N1776" s="364" t="s">
        <v>353</v>
      </c>
      <c r="O1776" s="373" t="s">
        <v>321</v>
      </c>
      <c r="P1776" s="364">
        <v>2</v>
      </c>
      <c r="Q1776" s="364">
        <v>2</v>
      </c>
      <c r="R1776" s="369">
        <v>4</v>
      </c>
      <c r="S1776" s="364">
        <v>3</v>
      </c>
      <c r="T1776" s="8"/>
      <c r="U1776" s="374">
        <v>28</v>
      </c>
      <c r="V1776" s="370">
        <v>492535</v>
      </c>
      <c r="W1776" s="373" t="s">
        <v>502</v>
      </c>
      <c r="X1776" s="364" t="s">
        <v>399</v>
      </c>
      <c r="Y1776" s="364"/>
      <c r="Z1776" s="364"/>
      <c r="AA1776" s="364"/>
      <c r="AB1776" s="370"/>
      <c r="AC1776" s="364"/>
      <c r="AD1776" s="369"/>
      <c r="AE1776" s="370"/>
      <c r="AF1776" s="370"/>
      <c r="AG1776" s="364" t="s">
        <v>319</v>
      </c>
      <c r="AH1776" s="364">
        <v>3</v>
      </c>
      <c r="AI1776" s="364">
        <v>19</v>
      </c>
      <c r="AJ1776" s="364">
        <v>20</v>
      </c>
      <c r="AK1776" s="364">
        <v>22</v>
      </c>
      <c r="AL1776" s="364">
        <v>40</v>
      </c>
      <c r="AM1776" s="22">
        <f t="shared" si="840"/>
        <v>4</v>
      </c>
      <c r="AN1776" s="104">
        <f t="shared" si="844"/>
        <v>0.80555555555555547</v>
      </c>
      <c r="AO1776" s="104">
        <f t="shared" si="845"/>
        <v>0.94444444444444442</v>
      </c>
      <c r="AP1776" s="22" t="str" cm="1">
        <f t="array" ref="AP1776">IF(W1776="","",IF(SUMPRODUCT((W1776=$W$7:$W$2042)*(AH1776=$AH$7:$AH$2042)*(AN1776=$AN$7:$AN$2042)*(AO1776=$AO$7:$AO$2042)*(ROW($W$7:$W$2042)&lt;&gt;ROW(W1776))*((R1776=0)*($R$7:$R$2042&gt;0)+(R1776&gt;0)*($R$7:$R$2042=0)))&gt;0,"SALONES UNIDOS",IF(SUMPRODUCT((W1776=$W$7:$W$2042)*(AH1776=$AH$7:$AH$2042)*((AN1776&lt;$AO$7:$AO$2042)*(AO1776&gt;$AN$7:$AN$2042))*(ROW($W$7:$W$2042)&lt;&gt;ROW(W1776)))&gt;0,"Cruzado","Sin cruce")))</f>
        <v>Sin cruce</v>
      </c>
      <c r="AQ1776" s="104"/>
      <c r="AR1776" s="104"/>
      <c r="AS1776" s="22"/>
      <c r="AT1776" s="22"/>
      <c r="AU1776" s="362" t="str" cm="1">
        <f t="array" ref="AU1776">IF(AB1776="","",IF(SUMPRODUCT((AB1776=$AB$1559:$AB$1936)*(AH1776=$AH$1559:$AH$1936)*(AQ1776=$AQ$1559:$AQ$1936)*(AR1776=$AR$1559:$AR$1936)*(ROW($AB$1559:$AB$1936)&lt;&gt;ROW(AB1776))*((R1776=0)*($R$1559:$R$1936&gt;0)+(R1776&gt;0)*($R$1559:$R$1936=0)))&gt;0,"SALONES UNIDOS",IF(SUMPRODUCT((AB1776=$AB$1559:$AB$1936)*(AH1776=$AH$1559:$AH$1936)*((AQ1776&lt;$AR$1559:$AR$1936)*(AR1776&gt;$AQ$1559:$AQ$1936))*(ROW($AB$1559:$AB$1936)&lt;&gt;ROW(AB1776)))&gt;0,"Cruzado","Sin cruce")))</f>
        <v/>
      </c>
      <c r="AV1776" s="362" t="str" cm="1">
        <f t="array" ref="AV1776">IF(AD1776="","",IF(SUMPRODUCT((AD1776=$AD$1559:$AD$1936)*(AH1776=$AH$1559:$AH$1936)*(AS1776=$AS$1559:$AS$1936)*(AT1776=$AT$1559:$AT$1936)*(ROW($AD$1559:$AD$1936)&lt;&gt;ROW(AD1776))*((R1776=0)*($R$1559:$R$1936&gt;0)+(R1776&gt;0)*($R$1559:$R$1936=0)))&gt;0,"SALONES UNIDOS",IF(SUMPRODUCT((AD1776=$AD$1559:$AD$1936)*(AH1776=$AH$1559:$AH$1936)*((AS1776&lt;$AT$1559:$AT$1936)*(AT1776&gt;$AS$1559:$AS$1936))*(ROW($AD$1559:$AD$1936)&lt;&gt;ROW(AD1776)))&gt;0,"Cruzado","Sin cruce")))</f>
        <v/>
      </c>
      <c r="AW1776" s="104" t="str">
        <f t="shared" si="843"/>
        <v>T42SUNAMPEA</v>
      </c>
      <c r="AX1776" s="104" t="str" cm="1">
        <f t="array" ref="AX1776">IF(AW1776="","",IF(SUMPRODUCT((AW1776=$AW$7:$AW$2042)*(AH1776=$AH$7:$AH$2042)*(AN1776=$AN$7:$AN$2042)*(AO1776=$AO$7:$AO$2042)*(ROW($AW$7:$AW$2042)&lt;&gt;ROW(AW1776))*((R1776=0)*($R$7:$R$2042&gt;0)+(R1776&gt;0)*($R$7:$R$2042=0)))&gt;0,"SALONES UNIDOS",IF(SUMPRODUCT((AW1776=$AW$7:$AW$2042)*(AH1776=$AH$7:$AH$2042)*((AN1776&lt;$AO$7:$AO$2042)*(AO1776&gt;$AN$7:$AN$2042))*(ROW($AW$7:$AW$2042)&lt;&gt;ROW(AW1776)))&gt;0,"Cruzado","Sin cruce")))</f>
        <v>Sin cruce</v>
      </c>
    </row>
    <row r="1777" spans="2:50" ht="19.8" hidden="1" customHeight="1" x14ac:dyDescent="0.25">
      <c r="B1777" s="494" t="s">
        <v>314</v>
      </c>
      <c r="C1777" s="364" t="s">
        <v>973</v>
      </c>
      <c r="D1777" s="369">
        <v>20261</v>
      </c>
      <c r="E1777" s="373" t="s">
        <v>302</v>
      </c>
      <c r="F1777" s="370" t="s">
        <v>291</v>
      </c>
      <c r="G1777" s="373" t="s">
        <v>303</v>
      </c>
      <c r="H1777" s="373">
        <v>3</v>
      </c>
      <c r="I1777" s="373" t="s">
        <v>278</v>
      </c>
      <c r="J1777" s="373" t="s">
        <v>278</v>
      </c>
      <c r="K1777" s="194" t="s">
        <v>1095</v>
      </c>
      <c r="L1777" s="364" t="s">
        <v>354</v>
      </c>
      <c r="M1777" s="364" t="s">
        <v>324</v>
      </c>
      <c r="N1777" s="364" t="s">
        <v>353</v>
      </c>
      <c r="O1777" s="373" t="s">
        <v>321</v>
      </c>
      <c r="P1777" s="364">
        <v>2</v>
      </c>
      <c r="Q1777" s="364">
        <v>2</v>
      </c>
      <c r="R1777" s="369">
        <v>4</v>
      </c>
      <c r="S1777" s="364">
        <v>3</v>
      </c>
      <c r="T1777" s="8"/>
      <c r="U1777" s="374">
        <v>30</v>
      </c>
      <c r="V1777" s="370">
        <v>41134475</v>
      </c>
      <c r="W1777" s="373" t="s">
        <v>84</v>
      </c>
      <c r="X1777" s="375" t="s">
        <v>321</v>
      </c>
      <c r="Y1777" s="364"/>
      <c r="Z1777" s="364"/>
      <c r="AA1777" s="364"/>
      <c r="AB1777" s="370"/>
      <c r="AC1777" s="364"/>
      <c r="AD1777" s="369"/>
      <c r="AE1777" s="370"/>
      <c r="AF1777" s="370"/>
      <c r="AG1777" s="364" t="s">
        <v>319</v>
      </c>
      <c r="AH1777" s="364">
        <v>4</v>
      </c>
      <c r="AI1777" s="364">
        <v>13</v>
      </c>
      <c r="AJ1777" s="364">
        <v>30</v>
      </c>
      <c r="AK1777" s="364">
        <v>16</v>
      </c>
      <c r="AL1777" s="364">
        <v>50</v>
      </c>
      <c r="AM1777" s="22">
        <f t="shared" si="840"/>
        <v>4</v>
      </c>
      <c r="AN1777" s="104">
        <f t="shared" si="844"/>
        <v>0.5625</v>
      </c>
      <c r="AO1777" s="104">
        <f t="shared" si="845"/>
        <v>0.70138888888888884</v>
      </c>
      <c r="AP1777" s="22" t="str" cm="1">
        <f t="array" ref="AP1777">IF(W1777="","",IF(SUMPRODUCT((W1777=$W$7:$W$2042)*(AH1777=$AH$7:$AH$2042)*(AN1777=$AN$7:$AN$2042)*(AO1777=$AO$7:$AO$2042)*(ROW($W$7:$W$2042)&lt;&gt;ROW(W1777))*((R1777=0)*($R$7:$R$2042&gt;0)+(R1777&gt;0)*($R$7:$R$2042=0)))&gt;0,"SALONES UNIDOS",IF(SUMPRODUCT((W1777=$W$7:$W$2042)*(AH1777=$AH$7:$AH$2042)*((AN1777&lt;$AO$7:$AO$2042)*(AO1777&gt;$AN$7:$AN$2042))*(ROW($W$7:$W$2042)&lt;&gt;ROW(W1777)))&gt;0,"Cruzado","Sin cruce")))</f>
        <v>Sin cruce</v>
      </c>
      <c r="AQ1777" s="104"/>
      <c r="AR1777" s="104"/>
      <c r="AS1777" s="22"/>
      <c r="AT1777" s="22"/>
      <c r="AU1777" s="362" t="str" cm="1">
        <f t="array" ref="AU1777">IF(AB1777="","",IF(SUMPRODUCT((AB1777=$AB$1559:$AB$1936)*(AH1777=$AH$1559:$AH$1936)*(AQ1777=$AQ$1559:$AQ$1936)*(AR1777=$AR$1559:$AR$1936)*(ROW($AB$1559:$AB$1936)&lt;&gt;ROW(AB1777))*((R1777=0)*($R$1559:$R$1936&gt;0)+(R1777&gt;0)*($R$1559:$R$1936=0)))&gt;0,"SALONES UNIDOS",IF(SUMPRODUCT((AB1777=$AB$1559:$AB$1936)*(AH1777=$AH$1559:$AH$1936)*((AQ1777&lt;$AR$1559:$AR$1936)*(AR1777&gt;$AQ$1559:$AQ$1936))*(ROW($AB$1559:$AB$1936)&lt;&gt;ROW(AB1777)))&gt;0,"Cruzado","Sin cruce")))</f>
        <v/>
      </c>
      <c r="AV1777" s="362" t="str" cm="1">
        <f t="array" ref="AV1777">IF(AD1777="","",IF(SUMPRODUCT((AD1777=$AD$1559:$AD$1936)*(AH1777=$AH$1559:$AH$1936)*(AS1777=$AS$1559:$AS$1936)*(AT1777=$AT$1559:$AT$1936)*(ROW($AD$1559:$AD$1936)&lt;&gt;ROW(AD1777))*((R1777=0)*($R$1559:$R$1936&gt;0)+(R1777&gt;0)*($R$1559:$R$1936=0)))&gt;0,"SALONES UNIDOS",IF(SUMPRODUCT((AD1777=$AD$1559:$AD$1936)*(AH1777=$AH$1559:$AH$1936)*((AS1777&lt;$AT$1559:$AT$1936)*(AT1777&gt;$AS$1559:$AS$1936))*(ROW($AD$1559:$AD$1936)&lt;&gt;ROW(AD1777)))&gt;0,"Cruzado","Sin cruce")))</f>
        <v/>
      </c>
      <c r="AW1777" s="104" t="str">
        <f t="shared" si="843"/>
        <v>T43SUNAMPEA</v>
      </c>
      <c r="AX1777" s="104" t="str" cm="1">
        <f t="array" ref="AX1777">IF(AW1777="","",IF(SUMPRODUCT((AW1777=$AW$7:$AW$2042)*(AH1777=$AH$7:$AH$2042)*(AN1777=$AN$7:$AN$2042)*(AO1777=$AO$7:$AO$2042)*(ROW($AW$7:$AW$2042)&lt;&gt;ROW(AW1777))*((R1777=0)*($R$7:$R$2042&gt;0)+(R1777&gt;0)*($R$7:$R$2042=0)))&gt;0,"SALONES UNIDOS",IF(SUMPRODUCT((AW1777=$AW$7:$AW$2042)*(AH1777=$AH$7:$AH$2042)*((AN1777&lt;$AO$7:$AO$2042)*(AO1777&gt;$AN$7:$AN$2042))*(ROW($AW$7:$AW$2042)&lt;&gt;ROW(AW1777)))&gt;0,"Cruzado","Sin cruce")))</f>
        <v>Sin cruce</v>
      </c>
    </row>
    <row r="1778" spans="2:50" ht="19.8" hidden="1" customHeight="1" x14ac:dyDescent="0.25">
      <c r="B1778" s="494" t="s">
        <v>314</v>
      </c>
      <c r="C1778" s="364" t="s">
        <v>973</v>
      </c>
      <c r="D1778" s="369">
        <v>20261</v>
      </c>
      <c r="E1778" s="373" t="s">
        <v>302</v>
      </c>
      <c r="F1778" s="370" t="s">
        <v>291</v>
      </c>
      <c r="G1778" s="373" t="s">
        <v>303</v>
      </c>
      <c r="H1778" s="373">
        <v>3</v>
      </c>
      <c r="I1778" s="373" t="s">
        <v>278</v>
      </c>
      <c r="J1778" s="373" t="s">
        <v>278</v>
      </c>
      <c r="K1778" s="194" t="s">
        <v>1096</v>
      </c>
      <c r="L1778" s="364" t="s">
        <v>832</v>
      </c>
      <c r="M1778" s="364" t="s">
        <v>362</v>
      </c>
      <c r="N1778" s="364" t="s">
        <v>353</v>
      </c>
      <c r="O1778" s="373" t="s">
        <v>321</v>
      </c>
      <c r="P1778" s="364">
        <v>3</v>
      </c>
      <c r="Q1778" s="364">
        <v>2</v>
      </c>
      <c r="R1778" s="369">
        <v>5</v>
      </c>
      <c r="S1778" s="364">
        <v>4</v>
      </c>
      <c r="T1778" s="8"/>
      <c r="U1778" s="374">
        <v>30</v>
      </c>
      <c r="V1778" s="370">
        <v>21836179</v>
      </c>
      <c r="W1778" s="373" t="s">
        <v>24</v>
      </c>
      <c r="X1778" s="364" t="s">
        <v>321</v>
      </c>
      <c r="Y1778" s="364" t="s">
        <v>576</v>
      </c>
      <c r="Z1778" s="364" t="s">
        <v>831</v>
      </c>
      <c r="AA1778" s="364"/>
      <c r="AB1778" s="370"/>
      <c r="AC1778" s="364"/>
      <c r="AD1778" s="369"/>
      <c r="AE1778" s="370"/>
      <c r="AF1778" s="370"/>
      <c r="AG1778" s="364" t="s">
        <v>319</v>
      </c>
      <c r="AH1778" s="364">
        <v>1</v>
      </c>
      <c r="AI1778" s="364">
        <v>18</v>
      </c>
      <c r="AJ1778" s="364">
        <v>30</v>
      </c>
      <c r="AK1778" s="364">
        <v>22</v>
      </c>
      <c r="AL1778" s="364">
        <v>40</v>
      </c>
      <c r="AM1778" s="22">
        <f t="shared" si="840"/>
        <v>5</v>
      </c>
      <c r="AN1778" s="104">
        <f t="shared" si="844"/>
        <v>0.77083333333333337</v>
      </c>
      <c r="AO1778" s="104">
        <f t="shared" si="845"/>
        <v>0.94444444444444442</v>
      </c>
      <c r="AP1778" s="22" t="str" cm="1">
        <f t="array" ref="AP1778">IF(W1778="","",IF(SUMPRODUCT((W1778=$W$7:$W$2042)*(AH1778=$AH$7:$AH$2042)*(AN1778=$AN$7:$AN$2042)*(AO1778=$AO$7:$AO$2042)*(ROW($W$7:$W$2042)&lt;&gt;ROW(W1778))*((R1778=0)*($R$7:$R$2042&gt;0)+(R1778&gt;0)*($R$7:$R$2042=0)))&gt;0,"SALONES UNIDOS",IF(SUMPRODUCT((W1778=$W$7:$W$2042)*(AH1778=$AH$7:$AH$2042)*((AN1778&lt;$AO$7:$AO$2042)*(AO1778&gt;$AN$7:$AN$2042))*(ROW($W$7:$W$2042)&lt;&gt;ROW(W1778)))&gt;0,"Cruzado","Sin cruce")))</f>
        <v>Sin cruce</v>
      </c>
      <c r="AQ1778" s="104"/>
      <c r="AR1778" s="104"/>
      <c r="AS1778" s="22"/>
      <c r="AT1778" s="22"/>
      <c r="AU1778" s="362" t="str" cm="1">
        <f t="array" ref="AU1778">IF(AB1778="","",IF(SUMPRODUCT((AB1778=$AB$1559:$AB$1936)*(AH1778=$AH$1559:$AH$1936)*(AQ1778=$AQ$1559:$AQ$1936)*(AR1778=$AR$1559:$AR$1936)*(ROW($AB$1559:$AB$1936)&lt;&gt;ROW(AB1778))*((R1778=0)*($R$1559:$R$1936&gt;0)+(R1778&gt;0)*($R$1559:$R$1936=0)))&gt;0,"SALONES UNIDOS",IF(SUMPRODUCT((AB1778=$AB$1559:$AB$1936)*(AH1778=$AH$1559:$AH$1936)*((AQ1778&lt;$AR$1559:$AR$1936)*(AR1778&gt;$AQ$1559:$AQ$1936))*(ROW($AB$1559:$AB$1936)&lt;&gt;ROW(AB1778)))&gt;0,"Cruzado","Sin cruce")))</f>
        <v/>
      </c>
      <c r="AV1778" s="362" t="str" cm="1">
        <f t="array" ref="AV1778">IF(AD1778="","",IF(SUMPRODUCT((AD1778=$AD$1559:$AD$1936)*(AH1778=$AH$1559:$AH$1936)*(AS1778=$AS$1559:$AS$1936)*(AT1778=$AT$1559:$AT$1936)*(ROW($AD$1559:$AD$1936)&lt;&gt;ROW(AD1778))*((R1778=0)*($R$1559:$R$1936&gt;0)+(R1778&gt;0)*($R$1559:$R$1936=0)))&gt;0,"SALONES UNIDOS",IF(SUMPRODUCT((AD1778=$AD$1559:$AD$1936)*(AH1778=$AH$1559:$AH$1936)*((AS1778&lt;$AT$1559:$AT$1936)*(AT1778&gt;$AS$1559:$AS$1936))*(ROW($AD$1559:$AD$1936)&lt;&gt;ROW(AD1778)))&gt;0,"Cruzado","Sin cruce")))</f>
        <v/>
      </c>
      <c r="AW1778" s="104" t="str">
        <f t="shared" si="843"/>
        <v>T43SUNAMPEA</v>
      </c>
      <c r="AX1778" s="104" t="str" cm="1">
        <f t="array" ref="AX1778">IF(AW1778="","",IF(SUMPRODUCT((AW1778=$AW$7:$AW$2042)*(AH1778=$AH$7:$AH$2042)*(AN1778=$AN$7:$AN$2042)*(AO1778=$AO$7:$AO$2042)*(ROW($AW$7:$AW$2042)&lt;&gt;ROW(AW1778))*((R1778=0)*($R$7:$R$2042&gt;0)+(R1778&gt;0)*($R$7:$R$2042=0)))&gt;0,"SALONES UNIDOS",IF(SUMPRODUCT((AW1778=$AW$7:$AW$2042)*(AH1778=$AH$7:$AH$2042)*((AN1778&lt;$AO$7:$AO$2042)*(AO1778&gt;$AN$7:$AN$2042))*(ROW($AW$7:$AW$2042)&lt;&gt;ROW(AW1778)))&gt;0,"Cruzado","Sin cruce")))</f>
        <v>Sin cruce</v>
      </c>
    </row>
    <row r="1779" spans="2:50" ht="19.8" hidden="1" customHeight="1" x14ac:dyDescent="0.25">
      <c r="B1779" s="494" t="s">
        <v>314</v>
      </c>
      <c r="C1779" s="364" t="s">
        <v>973</v>
      </c>
      <c r="D1779" s="369">
        <v>20261</v>
      </c>
      <c r="E1779" s="373" t="s">
        <v>302</v>
      </c>
      <c r="F1779" s="370" t="s">
        <v>291</v>
      </c>
      <c r="G1779" s="373" t="s">
        <v>303</v>
      </c>
      <c r="H1779" s="373">
        <v>3</v>
      </c>
      <c r="I1779" s="373" t="s">
        <v>278</v>
      </c>
      <c r="J1779" s="373" t="s">
        <v>278</v>
      </c>
      <c r="K1779" s="194" t="s">
        <v>1097</v>
      </c>
      <c r="L1779" s="364" t="s">
        <v>400</v>
      </c>
      <c r="M1779" s="364" t="s">
        <v>349</v>
      </c>
      <c r="N1779" s="364" t="s">
        <v>353</v>
      </c>
      <c r="O1779" s="373" t="s">
        <v>315</v>
      </c>
      <c r="P1779" s="364">
        <v>3</v>
      </c>
      <c r="Q1779" s="364">
        <v>2</v>
      </c>
      <c r="R1779" s="369">
        <v>5</v>
      </c>
      <c r="S1779" s="364">
        <v>4</v>
      </c>
      <c r="T1779" s="8"/>
      <c r="U1779" s="374">
        <v>30</v>
      </c>
      <c r="V1779" s="491">
        <v>10273261</v>
      </c>
      <c r="W1779" s="491" t="s">
        <v>521</v>
      </c>
      <c r="X1779" s="375" t="s">
        <v>321</v>
      </c>
      <c r="Y1779" s="364"/>
      <c r="Z1779" s="364"/>
      <c r="AA1779" s="364"/>
      <c r="AB1779" s="370"/>
      <c r="AC1779" s="364"/>
      <c r="AD1779" s="369"/>
      <c r="AE1779" s="370"/>
      <c r="AF1779" s="370"/>
      <c r="AG1779" s="364" t="s">
        <v>319</v>
      </c>
      <c r="AH1779" s="364">
        <v>2</v>
      </c>
      <c r="AI1779" s="364">
        <v>18</v>
      </c>
      <c r="AJ1779" s="364">
        <v>30</v>
      </c>
      <c r="AK1779" s="364">
        <v>22</v>
      </c>
      <c r="AL1779" s="364">
        <v>40</v>
      </c>
      <c r="AM1779" s="22">
        <f t="shared" ref="AM1779:AM1780" si="865">IF(AI1779="",R1779,ROUND(((((AK1779/24)+(AL1779/1440))-((AI1779/24)+(AJ1779/1440)))*1440/50),5))</f>
        <v>5</v>
      </c>
      <c r="AN1779" s="104">
        <f t="shared" ref="AN1779:AN1780" si="866">AI1779/24+AJ1779/1440</f>
        <v>0.77083333333333337</v>
      </c>
      <c r="AO1779" s="104">
        <f t="shared" ref="AO1779:AO1780" si="867">AK1779/24+AL1779/1440</f>
        <v>0.94444444444444442</v>
      </c>
      <c r="AP1779" s="22" t="str" cm="1">
        <f t="array" ref="AP1779">IF(W1779="","",IF(SUMPRODUCT((W1779=$W$7:$W$2042)*(AH1779=$AH$7:$AH$2042)*(AN1779=$AN$7:$AN$2042)*(AO1779=$AO$7:$AO$2042)*(ROW($W$7:$W$2042)&lt;&gt;ROW(W1779))*((R1779=0)*($R$7:$R$2042&gt;0)+(R1779&gt;0)*($R$7:$R$2042=0)))&gt;0,"SALONES UNIDOS",IF(SUMPRODUCT((W1779=$W$7:$W$2042)*(AH1779=$AH$7:$AH$2042)*((AN1779&lt;$AO$7:$AO$2042)*(AO1779&gt;$AN$7:$AN$2042))*(ROW($W$7:$W$2042)&lt;&gt;ROW(W1779)))&gt;0,"Cruzado","Sin cruce")))</f>
        <v>Sin cruce</v>
      </c>
      <c r="AQ1779" s="104"/>
      <c r="AR1779" s="104"/>
      <c r="AS1779" s="22"/>
      <c r="AT1779" s="22"/>
      <c r="AU1779" s="362" t="str" cm="1">
        <f t="array" ref="AU1779">IF(AB1779="","",IF(SUMPRODUCT((AB1779=$AB$1559:$AB$1936)*(AH1779=$AH$1559:$AH$1936)*(AQ1779=$AQ$1559:$AQ$1936)*(AR1779=$AR$1559:$AR$1936)*(ROW($AB$1559:$AB$1936)&lt;&gt;ROW(AB1779))*((R1779=0)*($R$1559:$R$1936&gt;0)+(R1779&gt;0)*($R$1559:$R$1936=0)))&gt;0,"SALONES UNIDOS",IF(SUMPRODUCT((AB1779=$AB$1559:$AB$1936)*(AH1779=$AH$1559:$AH$1936)*((AQ1779&lt;$AR$1559:$AR$1936)*(AR1779&gt;$AQ$1559:$AQ$1936))*(ROW($AB$1559:$AB$1936)&lt;&gt;ROW(AB1779)))&gt;0,"Cruzado","Sin cruce")))</f>
        <v/>
      </c>
      <c r="AV1779" s="362" t="str" cm="1">
        <f t="array" ref="AV1779">IF(AD1779="","",IF(SUMPRODUCT((AD1779=$AD$1559:$AD$1936)*(AH1779=$AH$1559:$AH$1936)*(AS1779=$AS$1559:$AS$1936)*(AT1779=$AT$1559:$AT$1936)*(ROW($AD$1559:$AD$1936)&lt;&gt;ROW(AD1779))*((R1779=0)*($R$1559:$R$1936&gt;0)+(R1779&gt;0)*($R$1559:$R$1936=0)))&gt;0,"SALONES UNIDOS",IF(SUMPRODUCT((AD1779=$AD$1559:$AD$1936)*(AH1779=$AH$1559:$AH$1936)*((AS1779&lt;$AT$1559:$AT$1936)*(AT1779&gt;$AS$1559:$AS$1936))*(ROW($AD$1559:$AD$1936)&lt;&gt;ROW(AD1779)))&gt;0,"Cruzado","Sin cruce")))</f>
        <v/>
      </c>
      <c r="AW1779" s="104" t="str">
        <f t="shared" ref="AW1779:AW1780" si="868">TRIM(CONCATENATE(G1779,H1779,E1779,J1779))</f>
        <v>T43SUNAMPEA</v>
      </c>
      <c r="AX1779" s="104" t="str" cm="1">
        <f t="array" ref="AX1779">IF(AW1779="","",IF(SUMPRODUCT((AW1779=$AW$7:$AW$2042)*(AH1779=$AH$7:$AH$2042)*(AN1779=$AN$7:$AN$2042)*(AO1779=$AO$7:$AO$2042)*(ROW($AW$7:$AW$2042)&lt;&gt;ROW(AW1779))*((R1779=0)*($R$7:$R$2042&gt;0)+(R1779&gt;0)*($R$7:$R$2042=0)))&gt;0,"SALONES UNIDOS",IF(SUMPRODUCT((AW1779=$AW$7:$AW$2042)*(AH1779=$AH$7:$AH$2042)*((AN1779&lt;$AO$7:$AO$2042)*(AO1779&gt;$AN$7:$AN$2042))*(ROW($AW$7:$AW$2042)&lt;&gt;ROW(AW1779)))&gt;0,"Cruzado","Sin cruce")))</f>
        <v>Sin cruce</v>
      </c>
    </row>
    <row r="1780" spans="2:50" ht="19.8" hidden="1" customHeight="1" x14ac:dyDescent="0.25">
      <c r="B1780" s="494" t="s">
        <v>314</v>
      </c>
      <c r="C1780" s="364" t="s">
        <v>973</v>
      </c>
      <c r="D1780" s="369">
        <v>20261</v>
      </c>
      <c r="E1780" s="373" t="s">
        <v>302</v>
      </c>
      <c r="F1780" s="370" t="s">
        <v>291</v>
      </c>
      <c r="G1780" s="373" t="s">
        <v>303</v>
      </c>
      <c r="H1780" s="373">
        <v>3</v>
      </c>
      <c r="I1780" s="373" t="s">
        <v>278</v>
      </c>
      <c r="J1780" s="373" t="s">
        <v>278</v>
      </c>
      <c r="K1780" s="194" t="s">
        <v>1098</v>
      </c>
      <c r="L1780" s="364" t="s">
        <v>352</v>
      </c>
      <c r="M1780" s="364" t="s">
        <v>324</v>
      </c>
      <c r="N1780" s="364" t="s">
        <v>353</v>
      </c>
      <c r="O1780" s="373" t="s">
        <v>315</v>
      </c>
      <c r="P1780" s="364">
        <v>2</v>
      </c>
      <c r="Q1780" s="364">
        <v>0</v>
      </c>
      <c r="R1780" s="369">
        <v>2</v>
      </c>
      <c r="S1780" s="364">
        <v>4</v>
      </c>
      <c r="T1780" s="8"/>
      <c r="U1780" s="374">
        <v>30</v>
      </c>
      <c r="V1780" s="370">
        <v>9381584</v>
      </c>
      <c r="W1780" s="373" t="s">
        <v>526</v>
      </c>
      <c r="X1780" s="375" t="s">
        <v>321</v>
      </c>
      <c r="Y1780" s="364"/>
      <c r="Z1780" s="364"/>
      <c r="AA1780" s="364"/>
      <c r="AB1780" s="370"/>
      <c r="AC1780" s="364"/>
      <c r="AD1780" s="369"/>
      <c r="AE1780" s="370"/>
      <c r="AF1780" s="370"/>
      <c r="AG1780" s="370" t="s">
        <v>559</v>
      </c>
      <c r="AH1780" s="364">
        <v>5</v>
      </c>
      <c r="AI1780" s="364">
        <v>18</v>
      </c>
      <c r="AJ1780" s="364">
        <v>30</v>
      </c>
      <c r="AK1780" s="364">
        <v>20</v>
      </c>
      <c r="AL1780" s="364">
        <v>10</v>
      </c>
      <c r="AM1780" s="22">
        <f t="shared" si="865"/>
        <v>2</v>
      </c>
      <c r="AN1780" s="104">
        <f t="shared" si="866"/>
        <v>0.77083333333333337</v>
      </c>
      <c r="AO1780" s="104">
        <f t="shared" si="867"/>
        <v>0.84027777777777779</v>
      </c>
      <c r="AP1780" s="22" t="str" cm="1">
        <f t="array" ref="AP1780">IF(W1780="","",IF(SUMPRODUCT((W1780=$W$7:$W$2042)*(AH1780=$AH$7:$AH$2042)*(AN1780=$AN$7:$AN$2042)*(AO1780=$AO$7:$AO$2042)*(ROW($W$7:$W$2042)&lt;&gt;ROW(W1780))*((R1780=0)*($R$7:$R$2042&gt;0)+(R1780&gt;0)*($R$7:$R$2042=0)))&gt;0,"SALONES UNIDOS",IF(SUMPRODUCT((W1780=$W$7:$W$2042)*(AH1780=$AH$7:$AH$2042)*((AN1780&lt;$AO$7:$AO$2042)*(AO1780&gt;$AN$7:$AN$2042))*(ROW($W$7:$W$2042)&lt;&gt;ROW(W1780)))&gt;0,"Cruzado","Sin cruce")))</f>
        <v>Sin cruce</v>
      </c>
      <c r="AQ1780" s="104"/>
      <c r="AR1780" s="104"/>
      <c r="AS1780" s="22"/>
      <c r="AT1780" s="22"/>
      <c r="AU1780" s="362" t="str" cm="1">
        <f t="array" ref="AU1780">IF(AB1780="","",IF(SUMPRODUCT((AB1780=$AB$1559:$AB$1936)*(AH1780=$AH$1559:$AH$1936)*(AQ1780=$AQ$1559:$AQ$1936)*(AR1780=$AR$1559:$AR$1936)*(ROW($AB$1559:$AB$1936)&lt;&gt;ROW(AB1780))*((R1780=0)*($R$1559:$R$1936&gt;0)+(R1780&gt;0)*($R$1559:$R$1936=0)))&gt;0,"SALONES UNIDOS",IF(SUMPRODUCT((AB1780=$AB$1559:$AB$1936)*(AH1780=$AH$1559:$AH$1936)*((AQ1780&lt;$AR$1559:$AR$1936)*(AR1780&gt;$AQ$1559:$AQ$1936))*(ROW($AB$1559:$AB$1936)&lt;&gt;ROW(AB1780)))&gt;0,"Cruzado","Sin cruce")))</f>
        <v/>
      </c>
      <c r="AV1780" s="362" t="str" cm="1">
        <f t="array" ref="AV1780">IF(AD1780="","",IF(SUMPRODUCT((AD1780=$AD$1559:$AD$1936)*(AH1780=$AH$1559:$AH$1936)*(AS1780=$AS$1559:$AS$1936)*(AT1780=$AT$1559:$AT$1936)*(ROW($AD$1559:$AD$1936)&lt;&gt;ROW(AD1780))*((R1780=0)*($R$1559:$R$1936&gt;0)+(R1780&gt;0)*($R$1559:$R$1936=0)))&gt;0,"SALONES UNIDOS",IF(SUMPRODUCT((AD1780=$AD$1559:$AD$1936)*(AH1780=$AH$1559:$AH$1936)*((AS1780&lt;$AT$1559:$AT$1936)*(AT1780&gt;$AS$1559:$AS$1936))*(ROW($AD$1559:$AD$1936)&lt;&gt;ROW(AD1780)))&gt;0,"Cruzado","Sin cruce")))</f>
        <v/>
      </c>
      <c r="AW1780" s="104" t="str">
        <f t="shared" si="868"/>
        <v>T43SUNAMPEA</v>
      </c>
      <c r="AX1780" s="104" t="str" cm="1">
        <f t="array" ref="AX1780">IF(AW1780="","",IF(SUMPRODUCT((AW1780=$AW$7:$AW$2042)*(AH1780=$AH$7:$AH$2042)*(AN1780=$AN$7:$AN$2042)*(AO1780=$AO$7:$AO$2042)*(ROW($AW$7:$AW$2042)&lt;&gt;ROW(AW1780))*((R1780=0)*($R$7:$R$2042&gt;0)+(R1780&gt;0)*($R$7:$R$2042=0)))&gt;0,"SALONES UNIDOS",IF(SUMPRODUCT((AW1780=$AW$7:$AW$2042)*(AH1780=$AH$7:$AH$2042)*((AN1780&lt;$AO$7:$AO$2042)*(AO1780&gt;$AN$7:$AN$2042))*(ROW($AW$7:$AW$2042)&lt;&gt;ROW(AW1780)))&gt;0,"Cruzado","Sin cruce")))</f>
        <v>Sin cruce</v>
      </c>
    </row>
    <row r="1781" spans="2:50" ht="19.8" hidden="1" customHeight="1" x14ac:dyDescent="0.25">
      <c r="B1781" s="494" t="s">
        <v>314</v>
      </c>
      <c r="C1781" s="364" t="s">
        <v>973</v>
      </c>
      <c r="D1781" s="369">
        <v>20261</v>
      </c>
      <c r="E1781" s="373" t="s">
        <v>302</v>
      </c>
      <c r="F1781" s="370" t="s">
        <v>291</v>
      </c>
      <c r="G1781" s="373" t="s">
        <v>303</v>
      </c>
      <c r="H1781" s="373">
        <v>3</v>
      </c>
      <c r="I1781" s="373" t="s">
        <v>552</v>
      </c>
      <c r="J1781" s="373" t="s">
        <v>278</v>
      </c>
      <c r="K1781" s="194" t="s">
        <v>1098</v>
      </c>
      <c r="L1781" s="364" t="s">
        <v>352</v>
      </c>
      <c r="M1781" s="364" t="s">
        <v>324</v>
      </c>
      <c r="N1781" s="364" t="s">
        <v>353</v>
      </c>
      <c r="O1781" s="373" t="s">
        <v>315</v>
      </c>
      <c r="P1781" s="364">
        <v>0</v>
      </c>
      <c r="Q1781" s="364">
        <v>4</v>
      </c>
      <c r="R1781" s="369">
        <v>4</v>
      </c>
      <c r="S1781" s="364">
        <v>4</v>
      </c>
      <c r="T1781" s="8"/>
      <c r="U1781" s="374">
        <v>15</v>
      </c>
      <c r="V1781" s="370">
        <v>9381584</v>
      </c>
      <c r="W1781" s="373" t="s">
        <v>526</v>
      </c>
      <c r="X1781" s="364" t="s">
        <v>315</v>
      </c>
      <c r="Y1781" s="364"/>
      <c r="Z1781" s="364"/>
      <c r="AA1781" s="364"/>
      <c r="AB1781" s="370"/>
      <c r="AC1781" s="364"/>
      <c r="AD1781" s="364" t="s">
        <v>881</v>
      </c>
      <c r="AE1781" s="370"/>
      <c r="AF1781" s="370"/>
      <c r="AG1781" s="370" t="s">
        <v>301</v>
      </c>
      <c r="AH1781" s="364">
        <v>6</v>
      </c>
      <c r="AI1781" s="364">
        <v>8</v>
      </c>
      <c r="AJ1781" s="364">
        <v>30</v>
      </c>
      <c r="AK1781" s="364">
        <v>11</v>
      </c>
      <c r="AL1781" s="364">
        <v>50</v>
      </c>
      <c r="AM1781" s="22">
        <f t="shared" si="840"/>
        <v>4</v>
      </c>
      <c r="AN1781" s="104">
        <f t="shared" si="844"/>
        <v>0.35416666666666663</v>
      </c>
      <c r="AO1781" s="104">
        <f t="shared" si="845"/>
        <v>0.49305555555555552</v>
      </c>
      <c r="AP1781" s="22" t="str" cm="1">
        <f t="array" ref="AP1781">IF(W1781="","",IF(SUMPRODUCT((W1781=$W$7:$W$2042)*(AH1781=$AH$7:$AH$2042)*(AN1781=$AN$7:$AN$2042)*(AO1781=$AO$7:$AO$2042)*(ROW($W$7:$W$2042)&lt;&gt;ROW(W1781))*((R1781=0)*($R$7:$R$2042&gt;0)+(R1781&gt;0)*($R$7:$R$2042=0)))&gt;0,"SALONES UNIDOS",IF(SUMPRODUCT((W1781=$W$7:$W$2042)*(AH1781=$AH$7:$AH$2042)*((AN1781&lt;$AO$7:$AO$2042)*(AO1781&gt;$AN$7:$AN$2042))*(ROW($W$7:$W$2042)&lt;&gt;ROW(W1781)))&gt;0,"Cruzado","Sin cruce")))</f>
        <v>Sin cruce</v>
      </c>
      <c r="AQ1781" s="22"/>
      <c r="AR1781" s="22"/>
      <c r="AS1781" s="104">
        <f t="shared" ref="AS1781:AT1784" si="869">AN1781</f>
        <v>0.35416666666666663</v>
      </c>
      <c r="AT1781" s="104">
        <f t="shared" si="869"/>
        <v>0.49305555555555552</v>
      </c>
      <c r="AU1781" s="362" t="str" cm="1">
        <f t="array" ref="AU1781">IF(AB1781="","",IF(SUMPRODUCT((AB1781=$AB$1559:$AB$1936)*(AH1781=$AH$1559:$AH$1936)*(AQ1781=$AQ$1559:$AQ$1936)*(AR1781=$AR$1559:$AR$1936)*(ROW($AB$1559:$AB$1936)&lt;&gt;ROW(AB1781))*((R1781=0)*($R$1559:$R$1936&gt;0)+(R1781&gt;0)*($R$1559:$R$1936=0)))&gt;0,"SALONES UNIDOS",IF(SUMPRODUCT((AB1781=$AB$1559:$AB$1936)*(AH1781=$AH$1559:$AH$1936)*((AQ1781&lt;$AR$1559:$AR$1936)*(AR1781&gt;$AQ$1559:$AQ$1936))*(ROW($AB$1559:$AB$1936)&lt;&gt;ROW(AB1781)))&gt;0,"Cruzado","Sin cruce")))</f>
        <v/>
      </c>
      <c r="AV1781" s="362" t="str" cm="1">
        <f t="array" ref="AV1781">IF(AD1781="","",IF(SUMPRODUCT((AD1781=$AD$1559:$AD$1936)*(AH1781=$AH$1559:$AH$1936)*(AS1781=$AS$1559:$AS$1936)*(AT1781=$AT$1559:$AT$1936)*(ROW($AD$1559:$AD$1936)&lt;&gt;ROW(AD1781))*((R1781=0)*($R$1559:$R$1936&gt;0)+(R1781&gt;0)*($R$1559:$R$1936=0)))&gt;0,"SALONES UNIDOS",IF(SUMPRODUCT((AD1781=$AD$1559:$AD$1936)*(AH1781=$AH$1559:$AH$1936)*((AS1781&lt;$AT$1559:$AT$1936)*(AT1781&gt;$AS$1559:$AS$1936))*(ROW($AD$1559:$AD$1936)&lt;&gt;ROW(AD1781)))&gt;0,"Cruzado","Sin cruce")))</f>
        <v>Sin cruce</v>
      </c>
      <c r="AW1781" s="104" t="str">
        <f t="shared" si="843"/>
        <v>T43SUNAMPEA</v>
      </c>
      <c r="AX1781" s="104" t="str" cm="1">
        <f t="array" ref="AX1781">IF(AW1781="","",IF(SUMPRODUCT((AW1781=$AW$7:$AW$2042)*(AH1781=$AH$7:$AH$2042)*(AN1781=$AN$7:$AN$2042)*(AO1781=$AO$7:$AO$2042)*(ROW($AW$7:$AW$2042)&lt;&gt;ROW(AW1781))*((R1781=0)*($R$7:$R$2042&gt;0)+(R1781&gt;0)*($R$7:$R$2042=0)))&gt;0,"SALONES UNIDOS",IF(SUMPRODUCT((AW1781=$AW$7:$AW$2042)*(AH1781=$AH$7:$AH$2042)*((AN1781&lt;$AO$7:$AO$2042)*(AO1781&gt;$AN$7:$AN$2042))*(ROW($AW$7:$AW$2042)&lt;&gt;ROW(AW1781)))&gt;0,"Cruzado","Sin cruce")))</f>
        <v>Cruzado</v>
      </c>
    </row>
    <row r="1782" spans="2:50" ht="19.8" hidden="1" customHeight="1" x14ac:dyDescent="0.25">
      <c r="B1782" s="494" t="s">
        <v>314</v>
      </c>
      <c r="C1782" s="364" t="s">
        <v>973</v>
      </c>
      <c r="D1782" s="369">
        <v>20261</v>
      </c>
      <c r="E1782" s="373" t="s">
        <v>302</v>
      </c>
      <c r="F1782" s="370" t="s">
        <v>291</v>
      </c>
      <c r="G1782" s="373" t="s">
        <v>303</v>
      </c>
      <c r="H1782" s="373">
        <v>3</v>
      </c>
      <c r="I1782" s="373" t="s">
        <v>552</v>
      </c>
      <c r="J1782" s="373" t="s">
        <v>278</v>
      </c>
      <c r="K1782" s="194" t="s">
        <v>1098</v>
      </c>
      <c r="L1782" s="364" t="s">
        <v>352</v>
      </c>
      <c r="M1782" s="364" t="s">
        <v>324</v>
      </c>
      <c r="N1782" s="364" t="s">
        <v>353</v>
      </c>
      <c r="O1782" s="373" t="s">
        <v>315</v>
      </c>
      <c r="P1782" s="364">
        <v>0</v>
      </c>
      <c r="Q1782" s="364">
        <v>4</v>
      </c>
      <c r="R1782" s="369">
        <v>0</v>
      </c>
      <c r="S1782" s="364">
        <v>4</v>
      </c>
      <c r="T1782" s="8"/>
      <c r="U1782" s="374">
        <v>15</v>
      </c>
      <c r="V1782" s="370">
        <v>9381584</v>
      </c>
      <c r="W1782" s="373" t="s">
        <v>526</v>
      </c>
      <c r="X1782" s="364" t="s">
        <v>315</v>
      </c>
      <c r="Y1782" s="364"/>
      <c r="Z1782" s="364"/>
      <c r="AA1782" s="364"/>
      <c r="AB1782" s="370"/>
      <c r="AC1782" s="364"/>
      <c r="AD1782" s="364" t="s">
        <v>840</v>
      </c>
      <c r="AE1782" s="370"/>
      <c r="AF1782" s="370"/>
      <c r="AG1782" s="370" t="s">
        <v>301</v>
      </c>
      <c r="AH1782" s="364">
        <v>7</v>
      </c>
      <c r="AI1782" s="364">
        <v>7</v>
      </c>
      <c r="AJ1782" s="364">
        <v>40</v>
      </c>
      <c r="AK1782" s="364">
        <v>11</v>
      </c>
      <c r="AL1782" s="364">
        <v>0</v>
      </c>
      <c r="AM1782" s="22">
        <f t="shared" si="840"/>
        <v>4</v>
      </c>
      <c r="AN1782" s="104">
        <f t="shared" si="844"/>
        <v>0.31944444444444448</v>
      </c>
      <c r="AO1782" s="104">
        <f t="shared" si="845"/>
        <v>0.45833333333333331</v>
      </c>
      <c r="AP1782" s="22" t="str" cm="1">
        <f t="array" ref="AP1782">IF(W1782="","",IF(SUMPRODUCT((W1782=$W$7:$W$2042)*(AH1782=$AH$7:$AH$2042)*(AN1782=$AN$7:$AN$2042)*(AO1782=$AO$7:$AO$2042)*(ROW($W$7:$W$2042)&lt;&gt;ROW(W1782))*((R1782=0)*($R$7:$R$2042&gt;0)+(R1782&gt;0)*($R$7:$R$2042=0)))&gt;0,"SALONES UNIDOS",IF(SUMPRODUCT((W1782=$W$7:$W$2042)*(AH1782=$AH$7:$AH$2042)*((AN1782&lt;$AO$7:$AO$2042)*(AO1782&gt;$AN$7:$AN$2042))*(ROW($W$7:$W$2042)&lt;&gt;ROW(W1782)))&gt;0,"Cruzado","Sin cruce")))</f>
        <v>Sin cruce</v>
      </c>
      <c r="AQ1782" s="22"/>
      <c r="AR1782" s="22"/>
      <c r="AS1782" s="104">
        <f t="shared" si="869"/>
        <v>0.31944444444444448</v>
      </c>
      <c r="AT1782" s="104">
        <f t="shared" si="869"/>
        <v>0.45833333333333331</v>
      </c>
      <c r="AU1782" s="362" t="str" cm="1">
        <f t="array" ref="AU1782">IF(AB1782="","",IF(SUMPRODUCT((AB1782=$AB$1559:$AB$1936)*(AH1782=$AH$1559:$AH$1936)*(AQ1782=$AQ$1559:$AQ$1936)*(AR1782=$AR$1559:$AR$1936)*(ROW($AB$1559:$AB$1936)&lt;&gt;ROW(AB1782))*((R1782=0)*($R$1559:$R$1936&gt;0)+(R1782&gt;0)*($R$1559:$R$1936=0)))&gt;0,"SALONES UNIDOS",IF(SUMPRODUCT((AB1782=$AB$1559:$AB$1936)*(AH1782=$AH$1559:$AH$1936)*((AQ1782&lt;$AR$1559:$AR$1936)*(AR1782&gt;$AQ$1559:$AQ$1936))*(ROW($AB$1559:$AB$1936)&lt;&gt;ROW(AB1782)))&gt;0,"Cruzado","Sin cruce")))</f>
        <v/>
      </c>
      <c r="AV1782" s="362" t="str" cm="1">
        <f t="array" ref="AV1782">IF(AD1782="","",IF(SUMPRODUCT((AD1782=$AD$1559:$AD$1936)*(AH1782=$AH$1559:$AH$1936)*(AS1782=$AS$1559:$AS$1936)*(AT1782=$AT$1559:$AT$1936)*(ROW($AD$1559:$AD$1936)&lt;&gt;ROW(AD1782))*((R1782=0)*($R$1559:$R$1936&gt;0)+(R1782&gt;0)*($R$1559:$R$1936=0)))&gt;0,"SALONES UNIDOS",IF(SUMPRODUCT((AD1782=$AD$1559:$AD$1936)*(AH1782=$AH$1559:$AH$1936)*((AS1782&lt;$AT$1559:$AT$1936)*(AT1782&gt;$AS$1559:$AS$1936))*(ROW($AD$1559:$AD$1936)&lt;&gt;ROW(AD1782)))&gt;0,"Cruzado","Sin cruce")))</f>
        <v>Sin cruce</v>
      </c>
      <c r="AW1782" s="104" t="str">
        <f t="shared" si="843"/>
        <v>T43SUNAMPEA</v>
      </c>
      <c r="AX1782" s="104" t="str" cm="1">
        <f t="array" ref="AX1782">IF(AW1782="","",IF(SUMPRODUCT((AW1782=$AW$7:$AW$2042)*(AH1782=$AH$7:$AH$2042)*(AN1782=$AN$7:$AN$2042)*(AO1782=$AO$7:$AO$2042)*(ROW($AW$7:$AW$2042)&lt;&gt;ROW(AW1782))*((R1782=0)*($R$7:$R$2042&gt;0)+(R1782&gt;0)*($R$7:$R$2042=0)))&gt;0,"SALONES UNIDOS",IF(SUMPRODUCT((AW1782=$AW$7:$AW$2042)*(AH1782=$AH$7:$AH$2042)*((AN1782&lt;$AO$7:$AO$2042)*(AO1782&gt;$AN$7:$AN$2042))*(ROW($AW$7:$AW$2042)&lt;&gt;ROW(AW1782)))&gt;0,"Cruzado","Sin cruce")))</f>
        <v>Sin cruce</v>
      </c>
    </row>
    <row r="1783" spans="2:50" ht="19.8" hidden="1" customHeight="1" x14ac:dyDescent="0.25">
      <c r="B1783" s="494" t="s">
        <v>314</v>
      </c>
      <c r="C1783" s="364" t="s">
        <v>973</v>
      </c>
      <c r="D1783" s="369">
        <v>20261</v>
      </c>
      <c r="E1783" s="373" t="s">
        <v>302</v>
      </c>
      <c r="F1783" s="370" t="s">
        <v>291</v>
      </c>
      <c r="G1783" s="373" t="s">
        <v>303</v>
      </c>
      <c r="H1783" s="373">
        <v>3</v>
      </c>
      <c r="I1783" s="373" t="s">
        <v>560</v>
      </c>
      <c r="J1783" s="373" t="s">
        <v>278</v>
      </c>
      <c r="K1783" s="194" t="s">
        <v>1098</v>
      </c>
      <c r="L1783" s="364" t="s">
        <v>352</v>
      </c>
      <c r="M1783" s="364" t="s">
        <v>324</v>
      </c>
      <c r="N1783" s="364" t="s">
        <v>353</v>
      </c>
      <c r="O1783" s="373" t="s">
        <v>315</v>
      </c>
      <c r="P1783" s="364">
        <v>0</v>
      </c>
      <c r="Q1783" s="364">
        <v>4</v>
      </c>
      <c r="R1783" s="369">
        <v>4</v>
      </c>
      <c r="S1783" s="364">
        <v>4</v>
      </c>
      <c r="T1783" s="8"/>
      <c r="U1783" s="374">
        <v>15</v>
      </c>
      <c r="V1783" s="370">
        <v>9381584</v>
      </c>
      <c r="W1783" s="373" t="s">
        <v>526</v>
      </c>
      <c r="X1783" s="364" t="s">
        <v>315</v>
      </c>
      <c r="Y1783" s="364"/>
      <c r="Z1783" s="364"/>
      <c r="AA1783" s="364"/>
      <c r="AB1783" s="370"/>
      <c r="AC1783" s="364"/>
      <c r="AD1783" s="364" t="s">
        <v>881</v>
      </c>
      <c r="AE1783" s="370"/>
      <c r="AF1783" s="370"/>
      <c r="AG1783" s="370" t="s">
        <v>301</v>
      </c>
      <c r="AH1783" s="364">
        <v>6</v>
      </c>
      <c r="AI1783" s="364">
        <v>11</v>
      </c>
      <c r="AJ1783" s="364">
        <v>50</v>
      </c>
      <c r="AK1783" s="364">
        <v>15</v>
      </c>
      <c r="AL1783" s="364">
        <v>10</v>
      </c>
      <c r="AM1783" s="22">
        <f t="shared" si="840"/>
        <v>4</v>
      </c>
      <c r="AN1783" s="104">
        <f t="shared" si="844"/>
        <v>0.49305555555555552</v>
      </c>
      <c r="AO1783" s="104">
        <f t="shared" si="845"/>
        <v>0.63194444444444442</v>
      </c>
      <c r="AP1783" s="22" t="str" cm="1">
        <f t="array" ref="AP1783">IF(W1783="","",IF(SUMPRODUCT((W1783=$W$7:$W$2042)*(AH1783=$AH$7:$AH$2042)*(AN1783=$AN$7:$AN$2042)*(AO1783=$AO$7:$AO$2042)*(ROW($W$7:$W$2042)&lt;&gt;ROW(W1783))*((R1783=0)*($R$7:$R$2042&gt;0)+(R1783&gt;0)*($R$7:$R$2042=0)))&gt;0,"SALONES UNIDOS",IF(SUMPRODUCT((W1783=$W$7:$W$2042)*(AH1783=$AH$7:$AH$2042)*((AN1783&lt;$AO$7:$AO$2042)*(AO1783&gt;$AN$7:$AN$2042))*(ROW($W$7:$W$2042)&lt;&gt;ROW(W1783)))&gt;0,"Cruzado","Sin cruce")))</f>
        <v>Sin cruce</v>
      </c>
      <c r="AQ1783" s="22"/>
      <c r="AR1783" s="22"/>
      <c r="AS1783" s="104">
        <f t="shared" si="869"/>
        <v>0.49305555555555552</v>
      </c>
      <c r="AT1783" s="104">
        <f t="shared" si="869"/>
        <v>0.63194444444444442</v>
      </c>
      <c r="AU1783" s="362" t="str" cm="1">
        <f t="array" ref="AU1783">IF(AB1783="","",IF(SUMPRODUCT((AB1783=$AB$1559:$AB$1936)*(AH1783=$AH$1559:$AH$1936)*(AQ1783=$AQ$1559:$AQ$1936)*(AR1783=$AR$1559:$AR$1936)*(ROW($AB$1559:$AB$1936)&lt;&gt;ROW(AB1783))*((R1783=0)*($R$1559:$R$1936&gt;0)+(R1783&gt;0)*($R$1559:$R$1936=0)))&gt;0,"SALONES UNIDOS",IF(SUMPRODUCT((AB1783=$AB$1559:$AB$1936)*(AH1783=$AH$1559:$AH$1936)*((AQ1783&lt;$AR$1559:$AR$1936)*(AR1783&gt;$AQ$1559:$AQ$1936))*(ROW($AB$1559:$AB$1936)&lt;&gt;ROW(AB1783)))&gt;0,"Cruzado","Sin cruce")))</f>
        <v/>
      </c>
      <c r="AV1783" s="362" t="str" cm="1">
        <f t="array" ref="AV1783">IF(AD1783="","",IF(SUMPRODUCT((AD1783=$AD$1559:$AD$1936)*(AH1783=$AH$1559:$AH$1936)*(AS1783=$AS$1559:$AS$1936)*(AT1783=$AT$1559:$AT$1936)*(ROW($AD$1559:$AD$1936)&lt;&gt;ROW(AD1783))*((R1783=0)*($R$1559:$R$1936&gt;0)+(R1783&gt;0)*($R$1559:$R$1936=0)))&gt;0,"SALONES UNIDOS",IF(SUMPRODUCT((AD1783=$AD$1559:$AD$1936)*(AH1783=$AH$1559:$AH$1936)*((AS1783&lt;$AT$1559:$AT$1936)*(AT1783&gt;$AS$1559:$AS$1936))*(ROW($AD$1559:$AD$1936)&lt;&gt;ROW(AD1783)))&gt;0,"Cruzado","Sin cruce")))</f>
        <v>Sin cruce</v>
      </c>
      <c r="AW1783" s="104" t="str">
        <f t="shared" si="843"/>
        <v>T43SUNAMPEA</v>
      </c>
      <c r="AX1783" s="104" t="str" cm="1">
        <f t="array" ref="AX1783">IF(AW1783="","",IF(SUMPRODUCT((AW1783=$AW$7:$AW$2042)*(AH1783=$AH$7:$AH$2042)*(AN1783=$AN$7:$AN$2042)*(AO1783=$AO$7:$AO$2042)*(ROW($AW$7:$AW$2042)&lt;&gt;ROW(AW1783))*((R1783=0)*($R$7:$R$2042&gt;0)+(R1783&gt;0)*($R$7:$R$2042=0)))&gt;0,"SALONES UNIDOS",IF(SUMPRODUCT((AW1783=$AW$7:$AW$2042)*(AH1783=$AH$7:$AH$2042)*((AN1783&lt;$AO$7:$AO$2042)*(AO1783&gt;$AN$7:$AN$2042))*(ROW($AW$7:$AW$2042)&lt;&gt;ROW(AW1783)))&gt;0,"Cruzado","Sin cruce")))</f>
        <v>Cruzado</v>
      </c>
    </row>
    <row r="1784" spans="2:50" ht="19.8" hidden="1" customHeight="1" x14ac:dyDescent="0.25">
      <c r="B1784" s="494" t="s">
        <v>314</v>
      </c>
      <c r="C1784" s="364" t="s">
        <v>973</v>
      </c>
      <c r="D1784" s="369">
        <v>20261</v>
      </c>
      <c r="E1784" s="373" t="s">
        <v>302</v>
      </c>
      <c r="F1784" s="370" t="s">
        <v>291</v>
      </c>
      <c r="G1784" s="373" t="s">
        <v>303</v>
      </c>
      <c r="H1784" s="373">
        <v>3</v>
      </c>
      <c r="I1784" s="373" t="s">
        <v>560</v>
      </c>
      <c r="J1784" s="373" t="s">
        <v>278</v>
      </c>
      <c r="K1784" s="194" t="s">
        <v>1098</v>
      </c>
      <c r="L1784" s="364" t="s">
        <v>352</v>
      </c>
      <c r="M1784" s="364" t="s">
        <v>324</v>
      </c>
      <c r="N1784" s="364" t="s">
        <v>353</v>
      </c>
      <c r="O1784" s="373" t="s">
        <v>315</v>
      </c>
      <c r="P1784" s="364">
        <v>0</v>
      </c>
      <c r="Q1784" s="364">
        <v>4</v>
      </c>
      <c r="R1784" s="369">
        <v>0</v>
      </c>
      <c r="S1784" s="364">
        <v>4</v>
      </c>
      <c r="T1784" s="8"/>
      <c r="U1784" s="374">
        <v>15</v>
      </c>
      <c r="V1784" s="370">
        <v>9381584</v>
      </c>
      <c r="W1784" s="373" t="s">
        <v>526</v>
      </c>
      <c r="X1784" s="364" t="s">
        <v>315</v>
      </c>
      <c r="Y1784" s="364"/>
      <c r="Z1784" s="364"/>
      <c r="AA1784" s="364"/>
      <c r="AB1784" s="370"/>
      <c r="AC1784" s="364"/>
      <c r="AD1784" s="364" t="s">
        <v>840</v>
      </c>
      <c r="AE1784" s="370"/>
      <c r="AF1784" s="370"/>
      <c r="AG1784" s="370" t="s">
        <v>301</v>
      </c>
      <c r="AH1784" s="364">
        <v>7</v>
      </c>
      <c r="AI1784" s="364">
        <v>11</v>
      </c>
      <c r="AJ1784" s="364">
        <v>0</v>
      </c>
      <c r="AK1784" s="364">
        <v>14</v>
      </c>
      <c r="AL1784" s="364">
        <v>20</v>
      </c>
      <c r="AM1784" s="22">
        <f t="shared" si="840"/>
        <v>4</v>
      </c>
      <c r="AN1784" s="104">
        <f t="shared" ref="AN1784:AN1831" si="870">AI1784/24+AJ1784/1440</f>
        <v>0.45833333333333331</v>
      </c>
      <c r="AO1784" s="104">
        <f t="shared" ref="AO1784:AO1831" si="871">AK1784/24+AL1784/1440</f>
        <v>0.59722222222222221</v>
      </c>
      <c r="AP1784" s="22" t="str" cm="1">
        <f t="array" ref="AP1784">IF(W1784="","",IF(SUMPRODUCT((W1784=$W$7:$W$2042)*(AH1784=$AH$7:$AH$2042)*(AN1784=$AN$7:$AN$2042)*(AO1784=$AO$7:$AO$2042)*(ROW($W$7:$W$2042)&lt;&gt;ROW(W1784))*((R1784=0)*($R$7:$R$2042&gt;0)+(R1784&gt;0)*($R$7:$R$2042=0)))&gt;0,"SALONES UNIDOS",IF(SUMPRODUCT((W1784=$W$7:$W$2042)*(AH1784=$AH$7:$AH$2042)*((AN1784&lt;$AO$7:$AO$2042)*(AO1784&gt;$AN$7:$AN$2042))*(ROW($W$7:$W$2042)&lt;&gt;ROW(W1784)))&gt;0,"Cruzado","Sin cruce")))</f>
        <v>Sin cruce</v>
      </c>
      <c r="AQ1784" s="22"/>
      <c r="AR1784" s="22"/>
      <c r="AS1784" s="104">
        <f t="shared" si="869"/>
        <v>0.45833333333333331</v>
      </c>
      <c r="AT1784" s="104">
        <f t="shared" si="869"/>
        <v>0.59722222222222221</v>
      </c>
      <c r="AU1784" s="362" t="str" cm="1">
        <f t="array" ref="AU1784">IF(AB1784="","",IF(SUMPRODUCT((AB1784=$AB$1559:$AB$1936)*(AH1784=$AH$1559:$AH$1936)*(AQ1784=$AQ$1559:$AQ$1936)*(AR1784=$AR$1559:$AR$1936)*(ROW($AB$1559:$AB$1936)&lt;&gt;ROW(AB1784))*((R1784=0)*($R$1559:$R$1936&gt;0)+(R1784&gt;0)*($R$1559:$R$1936=0)))&gt;0,"SALONES UNIDOS",IF(SUMPRODUCT((AB1784=$AB$1559:$AB$1936)*(AH1784=$AH$1559:$AH$1936)*((AQ1784&lt;$AR$1559:$AR$1936)*(AR1784&gt;$AQ$1559:$AQ$1936))*(ROW($AB$1559:$AB$1936)&lt;&gt;ROW(AB1784)))&gt;0,"Cruzado","Sin cruce")))</f>
        <v/>
      </c>
      <c r="AV1784" s="362" t="str" cm="1">
        <f t="array" ref="AV1784">IF(AD1784="","",IF(SUMPRODUCT((AD1784=$AD$1559:$AD$1936)*(AH1784=$AH$1559:$AH$1936)*(AS1784=$AS$1559:$AS$1936)*(AT1784=$AT$1559:$AT$1936)*(ROW($AD$1559:$AD$1936)&lt;&gt;ROW(AD1784))*((R1784=0)*($R$1559:$R$1936&gt;0)+(R1784&gt;0)*($R$1559:$R$1936=0)))&gt;0,"SALONES UNIDOS",IF(SUMPRODUCT((AD1784=$AD$1559:$AD$1936)*(AH1784=$AH$1559:$AH$1936)*((AS1784&lt;$AT$1559:$AT$1936)*(AT1784&gt;$AS$1559:$AS$1936))*(ROW($AD$1559:$AD$1936)&lt;&gt;ROW(AD1784)))&gt;0,"Cruzado","Sin cruce")))</f>
        <v>Sin cruce</v>
      </c>
      <c r="AW1784" s="104" t="str">
        <f t="shared" si="843"/>
        <v>T43SUNAMPEA</v>
      </c>
      <c r="AX1784" s="104" t="str" cm="1">
        <f t="array" ref="AX1784">IF(AW1784="","",IF(SUMPRODUCT((AW1784=$AW$7:$AW$2042)*(AH1784=$AH$7:$AH$2042)*(AN1784=$AN$7:$AN$2042)*(AO1784=$AO$7:$AO$2042)*(ROW($AW$7:$AW$2042)&lt;&gt;ROW(AW1784))*((R1784=0)*($R$7:$R$2042&gt;0)+(R1784&gt;0)*($R$7:$R$2042=0)))&gt;0,"SALONES UNIDOS",IF(SUMPRODUCT((AW1784=$AW$7:$AW$2042)*(AH1784=$AH$7:$AH$2042)*((AN1784&lt;$AO$7:$AO$2042)*(AO1784&gt;$AN$7:$AN$2042))*(ROW($AW$7:$AW$2042)&lt;&gt;ROW(AW1784)))&gt;0,"Cruzado","Sin cruce")))</f>
        <v>Sin cruce</v>
      </c>
    </row>
    <row r="1785" spans="2:50" ht="19.8" hidden="1" customHeight="1" x14ac:dyDescent="0.25">
      <c r="B1785" s="494" t="s">
        <v>314</v>
      </c>
      <c r="C1785" s="364" t="s">
        <v>973</v>
      </c>
      <c r="D1785" s="369">
        <v>20261</v>
      </c>
      <c r="E1785" s="373" t="s">
        <v>302</v>
      </c>
      <c r="F1785" s="370" t="s">
        <v>291</v>
      </c>
      <c r="G1785" s="373" t="s">
        <v>303</v>
      </c>
      <c r="H1785" s="373">
        <v>3</v>
      </c>
      <c r="I1785" s="373" t="s">
        <v>278</v>
      </c>
      <c r="J1785" s="373" t="s">
        <v>278</v>
      </c>
      <c r="K1785" s="194" t="s">
        <v>1099</v>
      </c>
      <c r="L1785" s="364" t="s">
        <v>398</v>
      </c>
      <c r="M1785" s="364" t="s">
        <v>349</v>
      </c>
      <c r="N1785" s="364" t="s">
        <v>353</v>
      </c>
      <c r="O1785" s="373" t="s">
        <v>315</v>
      </c>
      <c r="P1785" s="364">
        <v>2</v>
      </c>
      <c r="Q1785" s="364">
        <v>4</v>
      </c>
      <c r="R1785" s="369">
        <v>6</v>
      </c>
      <c r="S1785" s="364">
        <v>4</v>
      </c>
      <c r="T1785" s="8"/>
      <c r="U1785" s="374">
        <v>30</v>
      </c>
      <c r="V1785" s="370">
        <v>41717568</v>
      </c>
      <c r="W1785" s="373" t="s">
        <v>491</v>
      </c>
      <c r="X1785" s="375" t="s">
        <v>321</v>
      </c>
      <c r="Y1785" s="364"/>
      <c r="Z1785" s="364"/>
      <c r="AA1785" s="364"/>
      <c r="AB1785" s="370"/>
      <c r="AC1785" s="364"/>
      <c r="AD1785" s="369"/>
      <c r="AE1785" s="370"/>
      <c r="AF1785" s="370"/>
      <c r="AG1785" s="364" t="s">
        <v>319</v>
      </c>
      <c r="AH1785" s="364">
        <v>3</v>
      </c>
      <c r="AI1785" s="364">
        <v>17</v>
      </c>
      <c r="AJ1785" s="364">
        <v>40</v>
      </c>
      <c r="AK1785" s="364">
        <v>22</v>
      </c>
      <c r="AL1785" s="364">
        <v>40</v>
      </c>
      <c r="AM1785" s="22">
        <f t="shared" si="840"/>
        <v>6</v>
      </c>
      <c r="AN1785" s="104">
        <f t="shared" si="870"/>
        <v>0.73611111111111116</v>
      </c>
      <c r="AO1785" s="104">
        <f t="shared" si="871"/>
        <v>0.94444444444444442</v>
      </c>
      <c r="AP1785" s="22" t="str" cm="1">
        <f t="array" ref="AP1785">IF(W1785="","",IF(SUMPRODUCT((W1785=$W$7:$W$2042)*(AH1785=$AH$7:$AH$2042)*(AN1785=$AN$7:$AN$2042)*(AO1785=$AO$7:$AO$2042)*(ROW($W$7:$W$2042)&lt;&gt;ROW(W1785))*((R1785=0)*($R$7:$R$2042&gt;0)+(R1785&gt;0)*($R$7:$R$2042=0)))&gt;0,"SALONES UNIDOS",IF(SUMPRODUCT((W1785=$W$7:$W$2042)*(AH1785=$AH$7:$AH$2042)*((AN1785&lt;$AO$7:$AO$2042)*(AO1785&gt;$AN$7:$AN$2042))*(ROW($W$7:$W$2042)&lt;&gt;ROW(W1785)))&gt;0,"Cruzado","Sin cruce")))</f>
        <v>Sin cruce</v>
      </c>
      <c r="AQ1785" s="104"/>
      <c r="AR1785" s="104"/>
      <c r="AS1785" s="22"/>
      <c r="AT1785" s="22"/>
      <c r="AU1785" s="362" t="str" cm="1">
        <f t="array" ref="AU1785">IF(AB1785="","",IF(SUMPRODUCT((AB1785=$AB$1559:$AB$1936)*(AH1785=$AH$1559:$AH$1936)*(AQ1785=$AQ$1559:$AQ$1936)*(AR1785=$AR$1559:$AR$1936)*(ROW($AB$1559:$AB$1936)&lt;&gt;ROW(AB1785))*((R1785=0)*($R$1559:$R$1936&gt;0)+(R1785&gt;0)*($R$1559:$R$1936=0)))&gt;0,"SALONES UNIDOS",IF(SUMPRODUCT((AB1785=$AB$1559:$AB$1936)*(AH1785=$AH$1559:$AH$1936)*((AQ1785&lt;$AR$1559:$AR$1936)*(AR1785&gt;$AQ$1559:$AQ$1936))*(ROW($AB$1559:$AB$1936)&lt;&gt;ROW(AB1785)))&gt;0,"Cruzado","Sin cruce")))</f>
        <v/>
      </c>
      <c r="AV1785" s="362" t="str" cm="1">
        <f t="array" ref="AV1785">IF(AD1785="","",IF(SUMPRODUCT((AD1785=$AD$1559:$AD$1936)*(AH1785=$AH$1559:$AH$1936)*(AS1785=$AS$1559:$AS$1936)*(AT1785=$AT$1559:$AT$1936)*(ROW($AD$1559:$AD$1936)&lt;&gt;ROW(AD1785))*((R1785=0)*($R$1559:$R$1936&gt;0)+(R1785&gt;0)*($R$1559:$R$1936=0)))&gt;0,"SALONES UNIDOS",IF(SUMPRODUCT((AD1785=$AD$1559:$AD$1936)*(AH1785=$AH$1559:$AH$1936)*((AS1785&lt;$AT$1559:$AT$1936)*(AT1785&gt;$AS$1559:$AS$1936))*(ROW($AD$1559:$AD$1936)&lt;&gt;ROW(AD1785)))&gt;0,"Cruzado","Sin cruce")))</f>
        <v/>
      </c>
      <c r="AW1785" s="104" t="str">
        <f t="shared" si="843"/>
        <v>T43SUNAMPEA</v>
      </c>
      <c r="AX1785" s="104" t="str" cm="1">
        <f t="array" ref="AX1785">IF(AW1785="","",IF(SUMPRODUCT((AW1785=$AW$7:$AW$2042)*(AH1785=$AH$7:$AH$2042)*(AN1785=$AN$7:$AN$2042)*(AO1785=$AO$7:$AO$2042)*(ROW($AW$7:$AW$2042)&lt;&gt;ROW(AW1785))*((R1785=0)*($R$7:$R$2042&gt;0)+(R1785&gt;0)*($R$7:$R$2042=0)))&gt;0,"SALONES UNIDOS",IF(SUMPRODUCT((AW1785=$AW$7:$AW$2042)*(AH1785=$AH$7:$AH$2042)*((AN1785&lt;$AO$7:$AO$2042)*(AO1785&gt;$AN$7:$AN$2042))*(ROW($AW$7:$AW$2042)&lt;&gt;ROW(AW1785)))&gt;0,"Cruzado","Sin cruce")))</f>
        <v>Sin cruce</v>
      </c>
    </row>
    <row r="1786" spans="2:50" ht="19.8" hidden="1" customHeight="1" x14ac:dyDescent="0.25">
      <c r="B1786" s="494" t="s">
        <v>314</v>
      </c>
      <c r="C1786" s="364" t="s">
        <v>973</v>
      </c>
      <c r="D1786" s="369">
        <v>20261</v>
      </c>
      <c r="E1786" s="373" t="s">
        <v>302</v>
      </c>
      <c r="F1786" s="370" t="s">
        <v>291</v>
      </c>
      <c r="G1786" s="373" t="s">
        <v>303</v>
      </c>
      <c r="H1786" s="373">
        <v>3</v>
      </c>
      <c r="I1786" s="373" t="s">
        <v>278</v>
      </c>
      <c r="J1786" s="373" t="s">
        <v>278</v>
      </c>
      <c r="K1786" s="194" t="s">
        <v>1100</v>
      </c>
      <c r="L1786" s="364" t="s">
        <v>396</v>
      </c>
      <c r="M1786" s="364" t="s">
        <v>324</v>
      </c>
      <c r="N1786" s="364" t="s">
        <v>353</v>
      </c>
      <c r="O1786" s="373" t="s">
        <v>315</v>
      </c>
      <c r="P1786" s="364">
        <v>2</v>
      </c>
      <c r="Q1786" s="364">
        <v>0</v>
      </c>
      <c r="R1786" s="369">
        <v>2</v>
      </c>
      <c r="S1786" s="364">
        <v>3</v>
      </c>
      <c r="T1786" s="8"/>
      <c r="U1786" s="374">
        <v>30</v>
      </c>
      <c r="V1786" s="370">
        <v>21426247</v>
      </c>
      <c r="W1786" s="373" t="s">
        <v>65</v>
      </c>
      <c r="X1786" s="375" t="s">
        <v>321</v>
      </c>
      <c r="Y1786" s="364"/>
      <c r="Z1786" s="364"/>
      <c r="AA1786" s="364"/>
      <c r="AB1786" s="370"/>
      <c r="AC1786" s="364"/>
      <c r="AD1786" s="369"/>
      <c r="AE1786" s="370"/>
      <c r="AF1786" s="370"/>
      <c r="AG1786" s="364" t="s">
        <v>559</v>
      </c>
      <c r="AH1786" s="364">
        <v>5</v>
      </c>
      <c r="AI1786" s="364">
        <v>20</v>
      </c>
      <c r="AJ1786" s="364">
        <v>10</v>
      </c>
      <c r="AK1786" s="364">
        <v>21</v>
      </c>
      <c r="AL1786" s="364">
        <v>50</v>
      </c>
      <c r="AM1786" s="22">
        <f t="shared" si="840"/>
        <v>2</v>
      </c>
      <c r="AN1786" s="104">
        <f t="shared" si="870"/>
        <v>0.84027777777777779</v>
      </c>
      <c r="AO1786" s="104">
        <f t="shared" si="871"/>
        <v>0.90972222222222221</v>
      </c>
      <c r="AP1786" s="22" t="str" cm="1">
        <f t="array" ref="AP1786">IF(W1786="","",IF(SUMPRODUCT((W1786=$W$7:$W$2042)*(AH1786=$AH$7:$AH$2042)*(AN1786=$AN$7:$AN$2042)*(AO1786=$AO$7:$AO$2042)*(ROW($W$7:$W$2042)&lt;&gt;ROW(W1786))*((R1786=0)*($R$7:$R$2042&gt;0)+(R1786&gt;0)*($R$7:$R$2042=0)))&gt;0,"SALONES UNIDOS",IF(SUMPRODUCT((W1786=$W$7:$W$2042)*(AH1786=$AH$7:$AH$2042)*((AN1786&lt;$AO$7:$AO$2042)*(AO1786&gt;$AN$7:$AN$2042))*(ROW($W$7:$W$2042)&lt;&gt;ROW(W1786)))&gt;0,"Cruzado","Sin cruce")))</f>
        <v>Sin cruce</v>
      </c>
      <c r="AQ1786" s="104"/>
      <c r="AR1786" s="104"/>
      <c r="AS1786" s="22"/>
      <c r="AT1786" s="22"/>
      <c r="AU1786" s="362" t="str" cm="1">
        <f t="array" ref="AU1786">IF(AB1786="","",IF(SUMPRODUCT((AB1786=$AB$1559:$AB$1936)*(AH1786=$AH$1559:$AH$1936)*(AQ1786=$AQ$1559:$AQ$1936)*(AR1786=$AR$1559:$AR$1936)*(ROW($AB$1559:$AB$1936)&lt;&gt;ROW(AB1786))*((R1786=0)*($R$1559:$R$1936&gt;0)+(R1786&gt;0)*($R$1559:$R$1936=0)))&gt;0,"SALONES UNIDOS",IF(SUMPRODUCT((AB1786=$AB$1559:$AB$1936)*(AH1786=$AH$1559:$AH$1936)*((AQ1786&lt;$AR$1559:$AR$1936)*(AR1786&gt;$AQ$1559:$AQ$1936))*(ROW($AB$1559:$AB$1936)&lt;&gt;ROW(AB1786)))&gt;0,"Cruzado","Sin cruce")))</f>
        <v/>
      </c>
      <c r="AV1786" s="362" t="str" cm="1">
        <f t="array" ref="AV1786">IF(AD1786="","",IF(SUMPRODUCT((AD1786=$AD$1559:$AD$1936)*(AH1786=$AH$1559:$AH$1936)*(AS1786=$AS$1559:$AS$1936)*(AT1786=$AT$1559:$AT$1936)*(ROW($AD$1559:$AD$1936)&lt;&gt;ROW(AD1786))*((R1786=0)*($R$1559:$R$1936&gt;0)+(R1786&gt;0)*($R$1559:$R$1936=0)))&gt;0,"SALONES UNIDOS",IF(SUMPRODUCT((AD1786=$AD$1559:$AD$1936)*(AH1786=$AH$1559:$AH$1936)*((AS1786&lt;$AT$1559:$AT$1936)*(AT1786&gt;$AS$1559:$AS$1936))*(ROW($AD$1559:$AD$1936)&lt;&gt;ROW(AD1786)))&gt;0,"Cruzado","Sin cruce")))</f>
        <v/>
      </c>
      <c r="AW1786" s="104" t="str">
        <f t="shared" si="843"/>
        <v>T43SUNAMPEA</v>
      </c>
      <c r="AX1786" s="104" t="str" cm="1">
        <f t="array" ref="AX1786">IF(AW1786="","",IF(SUMPRODUCT((AW1786=$AW$7:$AW$2042)*(AH1786=$AH$7:$AH$2042)*(AN1786=$AN$7:$AN$2042)*(AO1786=$AO$7:$AO$2042)*(ROW($AW$7:$AW$2042)&lt;&gt;ROW(AW1786))*((R1786=0)*($R$7:$R$2042&gt;0)+(R1786&gt;0)*($R$7:$R$2042=0)))&gt;0,"SALONES UNIDOS",IF(SUMPRODUCT((AW1786=$AW$7:$AW$2042)*(AH1786=$AH$7:$AH$2042)*((AN1786&lt;$AO$7:$AO$2042)*(AO1786&gt;$AN$7:$AN$2042))*(ROW($AW$7:$AW$2042)&lt;&gt;ROW(AW1786)))&gt;0,"Cruzado","Sin cruce")))</f>
        <v>Sin cruce</v>
      </c>
    </row>
    <row r="1787" spans="2:50" ht="19.8" hidden="1" customHeight="1" x14ac:dyDescent="0.25">
      <c r="B1787" s="494" t="s">
        <v>314</v>
      </c>
      <c r="C1787" s="364" t="s">
        <v>973</v>
      </c>
      <c r="D1787" s="369">
        <v>20261</v>
      </c>
      <c r="E1787" s="373" t="s">
        <v>302</v>
      </c>
      <c r="F1787" s="370" t="s">
        <v>291</v>
      </c>
      <c r="G1787" s="373" t="s">
        <v>303</v>
      </c>
      <c r="H1787" s="373">
        <v>3</v>
      </c>
      <c r="I1787" s="373" t="s">
        <v>552</v>
      </c>
      <c r="J1787" s="373" t="s">
        <v>278</v>
      </c>
      <c r="K1787" s="194" t="s">
        <v>1100</v>
      </c>
      <c r="L1787" s="364" t="s">
        <v>396</v>
      </c>
      <c r="M1787" s="364" t="s">
        <v>324</v>
      </c>
      <c r="N1787" s="364" t="s">
        <v>353</v>
      </c>
      <c r="O1787" s="373" t="s">
        <v>315</v>
      </c>
      <c r="P1787" s="364">
        <v>0</v>
      </c>
      <c r="Q1787" s="364">
        <v>2</v>
      </c>
      <c r="R1787" s="369">
        <v>2</v>
      </c>
      <c r="S1787" s="364">
        <v>3</v>
      </c>
      <c r="T1787" s="8"/>
      <c r="U1787" s="374">
        <v>15</v>
      </c>
      <c r="V1787" s="370">
        <v>21426247</v>
      </c>
      <c r="W1787" s="373" t="s">
        <v>65</v>
      </c>
      <c r="X1787" s="375" t="s">
        <v>315</v>
      </c>
      <c r="Y1787" s="364"/>
      <c r="Z1787" s="364"/>
      <c r="AA1787" s="364"/>
      <c r="AB1787" s="370"/>
      <c r="AC1787" s="364"/>
      <c r="AD1787" s="364" t="s">
        <v>882</v>
      </c>
      <c r="AE1787" s="370"/>
      <c r="AF1787" s="370"/>
      <c r="AG1787" s="364" t="s">
        <v>301</v>
      </c>
      <c r="AH1787" s="364">
        <v>6</v>
      </c>
      <c r="AI1787" s="364">
        <v>11</v>
      </c>
      <c r="AJ1787" s="364">
        <v>50</v>
      </c>
      <c r="AK1787" s="364">
        <v>13</v>
      </c>
      <c r="AL1787" s="364">
        <v>30</v>
      </c>
      <c r="AM1787" s="22">
        <f t="shared" ref="AM1787:AM1788" si="872">IF(AI1787="",R1787,ROUND(((((AK1787/24)+(AL1787/1440))-((AI1787/24)+(AJ1787/1440)))*1440/50),5))</f>
        <v>2</v>
      </c>
      <c r="AN1787" s="104">
        <f t="shared" ref="AN1787:AN1788" si="873">AI1787/24+AJ1787/1440</f>
        <v>0.49305555555555552</v>
      </c>
      <c r="AO1787" s="104">
        <f t="shared" ref="AO1787:AO1788" si="874">AK1787/24+AL1787/1440</f>
        <v>0.5625</v>
      </c>
      <c r="AP1787" s="22" t="str" cm="1">
        <f t="array" ref="AP1787">IF(W1787="","",IF(SUMPRODUCT((W1787=$W$7:$W$2042)*(AH1787=$AH$7:$AH$2042)*(AN1787=$AN$7:$AN$2042)*(AO1787=$AO$7:$AO$2042)*(ROW($W$7:$W$2042)&lt;&gt;ROW(W1787))*((R1787=0)*($R$7:$R$2042&gt;0)+(R1787&gt;0)*($R$7:$R$2042=0)))&gt;0,"SALONES UNIDOS",IF(SUMPRODUCT((W1787=$W$7:$W$2042)*(AH1787=$AH$7:$AH$2042)*((AN1787&lt;$AO$7:$AO$2042)*(AO1787&gt;$AN$7:$AN$2042))*(ROW($W$7:$W$2042)&lt;&gt;ROW(W1787)))&gt;0,"Cruzado","Sin cruce")))</f>
        <v>Sin cruce</v>
      </c>
      <c r="AQ1787" s="22"/>
      <c r="AR1787" s="22"/>
      <c r="AS1787" s="104">
        <f t="shared" ref="AS1787:AT1790" si="875">AN1787</f>
        <v>0.49305555555555552</v>
      </c>
      <c r="AT1787" s="104">
        <f t="shared" si="875"/>
        <v>0.5625</v>
      </c>
      <c r="AU1787" s="362" t="str" cm="1">
        <f t="array" ref="AU1787">IF(AB1787="","",IF(SUMPRODUCT((AB1787=$AB$1559:$AB$1936)*(AH1787=$AH$1559:$AH$1936)*(AQ1787=$AQ$1559:$AQ$1936)*(AR1787=$AR$1559:$AR$1936)*(ROW($AB$1559:$AB$1936)&lt;&gt;ROW(AB1787))*((R1787=0)*($R$1559:$R$1936&gt;0)+(R1787&gt;0)*($R$1559:$R$1936=0)))&gt;0,"SALONES UNIDOS",IF(SUMPRODUCT((AB1787=$AB$1559:$AB$1936)*(AH1787=$AH$1559:$AH$1936)*((AQ1787&lt;$AR$1559:$AR$1936)*(AR1787&gt;$AQ$1559:$AQ$1936))*(ROW($AB$1559:$AB$1936)&lt;&gt;ROW(AB1787)))&gt;0,"Cruzado","Sin cruce")))</f>
        <v/>
      </c>
      <c r="AV1787" s="362" t="str" cm="1">
        <f t="array" ref="AV1787">IF(AD1787="","",IF(SUMPRODUCT((AD1787=$AD$1559:$AD$1936)*(AH1787=$AH$1559:$AH$1936)*(AS1787=$AS$1559:$AS$1936)*(AT1787=$AT$1559:$AT$1936)*(ROW($AD$1559:$AD$1936)&lt;&gt;ROW(AD1787))*((R1787=0)*($R$1559:$R$1936&gt;0)+(R1787&gt;0)*($R$1559:$R$1936=0)))&gt;0,"SALONES UNIDOS",IF(SUMPRODUCT((AD1787=$AD$1559:$AD$1936)*(AH1787=$AH$1559:$AH$1936)*((AS1787&lt;$AT$1559:$AT$1936)*(AT1787&gt;$AS$1559:$AS$1936))*(ROW($AD$1559:$AD$1936)&lt;&gt;ROW(AD1787)))&gt;0,"Cruzado","Sin cruce")))</f>
        <v>Sin cruce</v>
      </c>
      <c r="AW1787" s="104" t="str">
        <f t="shared" ref="AW1787:AW1788" si="876">TRIM(CONCATENATE(G1787,H1787,E1787,J1787))</f>
        <v>T43SUNAMPEA</v>
      </c>
      <c r="AX1787" s="104" t="str" cm="1">
        <f t="array" ref="AX1787">IF(AW1787="","",IF(SUMPRODUCT((AW1787=$AW$7:$AW$2042)*(AH1787=$AH$7:$AH$2042)*(AN1787=$AN$7:$AN$2042)*(AO1787=$AO$7:$AO$2042)*(ROW($AW$7:$AW$2042)&lt;&gt;ROW(AW1787))*((R1787=0)*($R$7:$R$2042&gt;0)+(R1787&gt;0)*($R$7:$R$2042=0)))&gt;0,"SALONES UNIDOS",IF(SUMPRODUCT((AW1787=$AW$7:$AW$2042)*(AH1787=$AH$7:$AH$2042)*((AN1787&lt;$AO$7:$AO$2042)*(AO1787&gt;$AN$7:$AN$2042))*(ROW($AW$7:$AW$2042)&lt;&gt;ROW(AW1787)))&gt;0,"Cruzado","Sin cruce")))</f>
        <v>Cruzado</v>
      </c>
    </row>
    <row r="1788" spans="2:50" ht="19.8" hidden="1" customHeight="1" x14ac:dyDescent="0.25">
      <c r="B1788" s="494" t="s">
        <v>314</v>
      </c>
      <c r="C1788" s="364" t="s">
        <v>973</v>
      </c>
      <c r="D1788" s="369">
        <v>20261</v>
      </c>
      <c r="E1788" s="373" t="s">
        <v>302</v>
      </c>
      <c r="F1788" s="370" t="s">
        <v>291</v>
      </c>
      <c r="G1788" s="373" t="s">
        <v>303</v>
      </c>
      <c r="H1788" s="373">
        <v>3</v>
      </c>
      <c r="I1788" s="373" t="s">
        <v>552</v>
      </c>
      <c r="J1788" s="373" t="s">
        <v>278</v>
      </c>
      <c r="K1788" s="194" t="s">
        <v>1100</v>
      </c>
      <c r="L1788" s="364" t="s">
        <v>396</v>
      </c>
      <c r="M1788" s="364" t="s">
        <v>324</v>
      </c>
      <c r="N1788" s="364" t="s">
        <v>353</v>
      </c>
      <c r="O1788" s="373" t="s">
        <v>315</v>
      </c>
      <c r="P1788" s="364">
        <v>0</v>
      </c>
      <c r="Q1788" s="364">
        <v>2</v>
      </c>
      <c r="R1788" s="369">
        <v>0</v>
      </c>
      <c r="S1788" s="364">
        <v>3</v>
      </c>
      <c r="T1788" s="8"/>
      <c r="U1788" s="374">
        <v>15</v>
      </c>
      <c r="V1788" s="370">
        <v>21426247</v>
      </c>
      <c r="W1788" s="373" t="s">
        <v>65</v>
      </c>
      <c r="X1788" s="375" t="s">
        <v>315</v>
      </c>
      <c r="Y1788" s="364"/>
      <c r="Z1788" s="364"/>
      <c r="AA1788" s="364"/>
      <c r="AB1788" s="370"/>
      <c r="AC1788" s="364"/>
      <c r="AD1788" s="364" t="s">
        <v>882</v>
      </c>
      <c r="AE1788" s="370"/>
      <c r="AF1788" s="370"/>
      <c r="AG1788" s="364" t="s">
        <v>301</v>
      </c>
      <c r="AH1788" s="364">
        <v>6</v>
      </c>
      <c r="AI1788" s="364">
        <v>13</v>
      </c>
      <c r="AJ1788" s="364">
        <v>30</v>
      </c>
      <c r="AK1788" s="364">
        <v>15</v>
      </c>
      <c r="AL1788" s="364">
        <v>10</v>
      </c>
      <c r="AM1788" s="22">
        <f t="shared" si="872"/>
        <v>2</v>
      </c>
      <c r="AN1788" s="104">
        <f t="shared" si="873"/>
        <v>0.5625</v>
      </c>
      <c r="AO1788" s="104">
        <f t="shared" si="874"/>
        <v>0.63194444444444442</v>
      </c>
      <c r="AP1788" s="22" t="str" cm="1">
        <f t="array" ref="AP1788">IF(W1788="","",IF(SUMPRODUCT((W1788=$W$7:$W$2042)*(AH1788=$AH$7:$AH$2042)*(AN1788=$AN$7:$AN$2042)*(AO1788=$AO$7:$AO$2042)*(ROW($W$7:$W$2042)&lt;&gt;ROW(W1788))*((R1788=0)*($R$7:$R$2042&gt;0)+(R1788&gt;0)*($R$7:$R$2042=0)))&gt;0,"SALONES UNIDOS",IF(SUMPRODUCT((W1788=$W$7:$W$2042)*(AH1788=$AH$7:$AH$2042)*((AN1788&lt;$AO$7:$AO$2042)*(AO1788&gt;$AN$7:$AN$2042))*(ROW($W$7:$W$2042)&lt;&gt;ROW(W1788)))&gt;0,"Cruzado","Sin cruce")))</f>
        <v>Sin cruce</v>
      </c>
      <c r="AQ1788" s="22"/>
      <c r="AR1788" s="22"/>
      <c r="AS1788" s="104">
        <f t="shared" si="875"/>
        <v>0.5625</v>
      </c>
      <c r="AT1788" s="104">
        <f t="shared" si="875"/>
        <v>0.63194444444444442</v>
      </c>
      <c r="AU1788" s="362" t="str" cm="1">
        <f t="array" ref="AU1788">IF(AB1788="","",IF(SUMPRODUCT((AB1788=$AB$1559:$AB$1936)*(AH1788=$AH$1559:$AH$1936)*(AQ1788=$AQ$1559:$AQ$1936)*(AR1788=$AR$1559:$AR$1936)*(ROW($AB$1559:$AB$1936)&lt;&gt;ROW(AB1788))*((R1788=0)*($R$1559:$R$1936&gt;0)+(R1788&gt;0)*($R$1559:$R$1936=0)))&gt;0,"SALONES UNIDOS",IF(SUMPRODUCT((AB1788=$AB$1559:$AB$1936)*(AH1788=$AH$1559:$AH$1936)*((AQ1788&lt;$AR$1559:$AR$1936)*(AR1788&gt;$AQ$1559:$AQ$1936))*(ROW($AB$1559:$AB$1936)&lt;&gt;ROW(AB1788)))&gt;0,"Cruzado","Sin cruce")))</f>
        <v/>
      </c>
      <c r="AV1788" s="362" t="str" cm="1">
        <f t="array" ref="AV1788">IF(AD1788="","",IF(SUMPRODUCT((AD1788=$AD$1559:$AD$1936)*(AH1788=$AH$1559:$AH$1936)*(AS1788=$AS$1559:$AS$1936)*(AT1788=$AT$1559:$AT$1936)*(ROW($AD$1559:$AD$1936)&lt;&gt;ROW(AD1788))*((R1788=0)*($R$1559:$R$1936&gt;0)+(R1788&gt;0)*($R$1559:$R$1936=0)))&gt;0,"SALONES UNIDOS",IF(SUMPRODUCT((AD1788=$AD$1559:$AD$1936)*(AH1788=$AH$1559:$AH$1936)*((AS1788&lt;$AT$1559:$AT$1936)*(AT1788&gt;$AS$1559:$AS$1936))*(ROW($AD$1559:$AD$1936)&lt;&gt;ROW(AD1788)))&gt;0,"Cruzado","Sin cruce")))</f>
        <v>Sin cruce</v>
      </c>
      <c r="AW1788" s="104" t="str">
        <f t="shared" si="876"/>
        <v>T43SUNAMPEA</v>
      </c>
      <c r="AX1788" s="104" t="str" cm="1">
        <f t="array" ref="AX1788">IF(AW1788="","",IF(SUMPRODUCT((AW1788=$AW$7:$AW$2042)*(AH1788=$AH$7:$AH$2042)*(AN1788=$AN$7:$AN$2042)*(AO1788=$AO$7:$AO$2042)*(ROW($AW$7:$AW$2042)&lt;&gt;ROW(AW1788))*((R1788=0)*($R$7:$R$2042&gt;0)+(R1788&gt;0)*($R$7:$R$2042=0)))&gt;0,"SALONES UNIDOS",IF(SUMPRODUCT((AW1788=$AW$7:$AW$2042)*(AH1788=$AH$7:$AH$2042)*((AN1788&lt;$AO$7:$AO$2042)*(AO1788&gt;$AN$7:$AN$2042))*(ROW($AW$7:$AW$2042)&lt;&gt;ROW(AW1788)))&gt;0,"Cruzado","Sin cruce")))</f>
        <v>Cruzado</v>
      </c>
    </row>
    <row r="1789" spans="2:50" ht="19.8" hidden="1" customHeight="1" x14ac:dyDescent="0.25">
      <c r="B1789" s="494" t="s">
        <v>314</v>
      </c>
      <c r="C1789" s="364" t="s">
        <v>973</v>
      </c>
      <c r="D1789" s="369">
        <v>20261</v>
      </c>
      <c r="E1789" s="373" t="s">
        <v>302</v>
      </c>
      <c r="F1789" s="370" t="s">
        <v>291</v>
      </c>
      <c r="G1789" s="373" t="s">
        <v>303</v>
      </c>
      <c r="H1789" s="373">
        <v>3</v>
      </c>
      <c r="I1789" s="373" t="s">
        <v>560</v>
      </c>
      <c r="J1789" s="373" t="s">
        <v>278</v>
      </c>
      <c r="K1789" s="194" t="s">
        <v>1100</v>
      </c>
      <c r="L1789" s="364" t="s">
        <v>396</v>
      </c>
      <c r="M1789" s="364" t="s">
        <v>324</v>
      </c>
      <c r="N1789" s="364" t="s">
        <v>353</v>
      </c>
      <c r="O1789" s="373" t="s">
        <v>315</v>
      </c>
      <c r="P1789" s="364">
        <v>0</v>
      </c>
      <c r="Q1789" s="364">
        <v>2</v>
      </c>
      <c r="R1789" s="369">
        <v>2</v>
      </c>
      <c r="S1789" s="364">
        <v>3</v>
      </c>
      <c r="T1789" s="8"/>
      <c r="U1789" s="374">
        <v>15</v>
      </c>
      <c r="V1789" s="370">
        <v>21426247</v>
      </c>
      <c r="W1789" s="373" t="s">
        <v>65</v>
      </c>
      <c r="X1789" s="375" t="s">
        <v>315</v>
      </c>
      <c r="Y1789" s="364"/>
      <c r="Z1789" s="364"/>
      <c r="AA1789" s="364"/>
      <c r="AB1789" s="370"/>
      <c r="AC1789" s="364"/>
      <c r="AD1789" s="364" t="s">
        <v>882</v>
      </c>
      <c r="AE1789" s="370"/>
      <c r="AF1789" s="370"/>
      <c r="AG1789" s="364" t="s">
        <v>301</v>
      </c>
      <c r="AH1789" s="364">
        <v>6</v>
      </c>
      <c r="AI1789" s="364">
        <v>8</v>
      </c>
      <c r="AJ1789" s="364">
        <v>30</v>
      </c>
      <c r="AK1789" s="364">
        <v>10</v>
      </c>
      <c r="AL1789" s="364">
        <v>10</v>
      </c>
      <c r="AM1789" s="22">
        <f t="shared" si="840"/>
        <v>2</v>
      </c>
      <c r="AN1789" s="104">
        <f t="shared" si="870"/>
        <v>0.35416666666666663</v>
      </c>
      <c r="AO1789" s="104">
        <f t="shared" si="871"/>
        <v>0.4236111111111111</v>
      </c>
      <c r="AP1789" s="22" t="str" cm="1">
        <f t="array" ref="AP1789">IF(W1789="","",IF(SUMPRODUCT((W1789=$W$7:$W$2042)*(AH1789=$AH$7:$AH$2042)*(AN1789=$AN$7:$AN$2042)*(AO1789=$AO$7:$AO$2042)*(ROW($W$7:$W$2042)&lt;&gt;ROW(W1789))*((R1789=0)*($R$7:$R$2042&gt;0)+(R1789&gt;0)*($R$7:$R$2042=0)))&gt;0,"SALONES UNIDOS",IF(SUMPRODUCT((W1789=$W$7:$W$2042)*(AH1789=$AH$7:$AH$2042)*((AN1789&lt;$AO$7:$AO$2042)*(AO1789&gt;$AN$7:$AN$2042))*(ROW($W$7:$W$2042)&lt;&gt;ROW(W1789)))&gt;0,"Cruzado","Sin cruce")))</f>
        <v>Sin cruce</v>
      </c>
      <c r="AQ1789" s="22"/>
      <c r="AR1789" s="22"/>
      <c r="AS1789" s="104">
        <f t="shared" si="875"/>
        <v>0.35416666666666663</v>
      </c>
      <c r="AT1789" s="104">
        <f t="shared" si="875"/>
        <v>0.4236111111111111</v>
      </c>
      <c r="AU1789" s="362" t="str" cm="1">
        <f t="array" ref="AU1789">IF(AB1789="","",IF(SUMPRODUCT((AB1789=$AB$1559:$AB$1936)*(AH1789=$AH$1559:$AH$1936)*(AQ1789=$AQ$1559:$AQ$1936)*(AR1789=$AR$1559:$AR$1936)*(ROW($AB$1559:$AB$1936)&lt;&gt;ROW(AB1789))*((R1789=0)*($R$1559:$R$1936&gt;0)+(R1789&gt;0)*($R$1559:$R$1936=0)))&gt;0,"SALONES UNIDOS",IF(SUMPRODUCT((AB1789=$AB$1559:$AB$1936)*(AH1789=$AH$1559:$AH$1936)*((AQ1789&lt;$AR$1559:$AR$1936)*(AR1789&gt;$AQ$1559:$AQ$1936))*(ROW($AB$1559:$AB$1936)&lt;&gt;ROW(AB1789)))&gt;0,"Cruzado","Sin cruce")))</f>
        <v/>
      </c>
      <c r="AV1789" s="362" t="str" cm="1">
        <f t="array" ref="AV1789">IF(AD1789="","",IF(SUMPRODUCT((AD1789=$AD$1559:$AD$1936)*(AH1789=$AH$1559:$AH$1936)*(AS1789=$AS$1559:$AS$1936)*(AT1789=$AT$1559:$AT$1936)*(ROW($AD$1559:$AD$1936)&lt;&gt;ROW(AD1789))*((R1789=0)*($R$1559:$R$1936&gt;0)+(R1789&gt;0)*($R$1559:$R$1936=0)))&gt;0,"SALONES UNIDOS",IF(SUMPRODUCT((AD1789=$AD$1559:$AD$1936)*(AH1789=$AH$1559:$AH$1936)*((AS1789&lt;$AT$1559:$AT$1936)*(AT1789&gt;$AS$1559:$AS$1936))*(ROW($AD$1559:$AD$1936)&lt;&gt;ROW(AD1789)))&gt;0,"Cruzado","Sin cruce")))</f>
        <v>Sin cruce</v>
      </c>
      <c r="AW1789" s="104" t="str">
        <f t="shared" si="843"/>
        <v>T43SUNAMPEA</v>
      </c>
      <c r="AX1789" s="104" t="str" cm="1">
        <f t="array" ref="AX1789">IF(AW1789="","",IF(SUMPRODUCT((AW1789=$AW$7:$AW$2042)*(AH1789=$AH$7:$AH$2042)*(AN1789=$AN$7:$AN$2042)*(AO1789=$AO$7:$AO$2042)*(ROW($AW$7:$AW$2042)&lt;&gt;ROW(AW1789))*((R1789=0)*($R$7:$R$2042&gt;0)+(R1789&gt;0)*($R$7:$R$2042=0)))&gt;0,"SALONES UNIDOS",IF(SUMPRODUCT((AW1789=$AW$7:$AW$2042)*(AH1789=$AH$7:$AH$2042)*((AN1789&lt;$AO$7:$AO$2042)*(AO1789&gt;$AN$7:$AN$2042))*(ROW($AW$7:$AW$2042)&lt;&gt;ROW(AW1789)))&gt;0,"Cruzado","Sin cruce")))</f>
        <v>Cruzado</v>
      </c>
    </row>
    <row r="1790" spans="2:50" ht="19.8" hidden="1" customHeight="1" x14ac:dyDescent="0.25">
      <c r="B1790" s="494" t="s">
        <v>314</v>
      </c>
      <c r="C1790" s="364" t="s">
        <v>973</v>
      </c>
      <c r="D1790" s="369">
        <v>20261</v>
      </c>
      <c r="E1790" s="373" t="s">
        <v>302</v>
      </c>
      <c r="F1790" s="370" t="s">
        <v>291</v>
      </c>
      <c r="G1790" s="373" t="s">
        <v>303</v>
      </c>
      <c r="H1790" s="373">
        <v>3</v>
      </c>
      <c r="I1790" s="373" t="s">
        <v>560</v>
      </c>
      <c r="J1790" s="373" t="s">
        <v>278</v>
      </c>
      <c r="K1790" s="194" t="s">
        <v>1100</v>
      </c>
      <c r="L1790" s="364" t="s">
        <v>396</v>
      </c>
      <c r="M1790" s="364" t="s">
        <v>324</v>
      </c>
      <c r="N1790" s="364" t="s">
        <v>353</v>
      </c>
      <c r="O1790" s="373" t="s">
        <v>315</v>
      </c>
      <c r="P1790" s="364">
        <v>0</v>
      </c>
      <c r="Q1790" s="364">
        <v>2</v>
      </c>
      <c r="R1790" s="369">
        <v>0</v>
      </c>
      <c r="S1790" s="364">
        <v>3</v>
      </c>
      <c r="T1790" s="8"/>
      <c r="U1790" s="374">
        <v>15</v>
      </c>
      <c r="V1790" s="370">
        <v>21426247</v>
      </c>
      <c r="W1790" s="373" t="s">
        <v>65</v>
      </c>
      <c r="X1790" s="375" t="s">
        <v>315</v>
      </c>
      <c r="Y1790" s="364"/>
      <c r="Z1790" s="364"/>
      <c r="AA1790" s="364"/>
      <c r="AB1790" s="370"/>
      <c r="AC1790" s="364"/>
      <c r="AD1790" s="364" t="s">
        <v>882</v>
      </c>
      <c r="AE1790" s="370"/>
      <c r="AF1790" s="370"/>
      <c r="AG1790" s="364" t="s">
        <v>301</v>
      </c>
      <c r="AH1790" s="364">
        <v>6</v>
      </c>
      <c r="AI1790" s="364">
        <v>10</v>
      </c>
      <c r="AJ1790" s="364">
        <v>10</v>
      </c>
      <c r="AK1790" s="364">
        <v>11</v>
      </c>
      <c r="AL1790" s="364">
        <v>50</v>
      </c>
      <c r="AM1790" s="22">
        <f t="shared" si="840"/>
        <v>2</v>
      </c>
      <c r="AN1790" s="104">
        <f t="shared" si="870"/>
        <v>0.4236111111111111</v>
      </c>
      <c r="AO1790" s="104">
        <f t="shared" si="871"/>
        <v>0.49305555555555552</v>
      </c>
      <c r="AP1790" s="22" t="str" cm="1">
        <f t="array" ref="AP1790">IF(W1790="","",IF(SUMPRODUCT((W1790=$W$7:$W$2042)*(AH1790=$AH$7:$AH$2042)*(AN1790=$AN$7:$AN$2042)*(AO1790=$AO$7:$AO$2042)*(ROW($W$7:$W$2042)&lt;&gt;ROW(W1790))*((R1790=0)*($R$7:$R$2042&gt;0)+(R1790&gt;0)*($R$7:$R$2042=0)))&gt;0,"SALONES UNIDOS",IF(SUMPRODUCT((W1790=$W$7:$W$2042)*(AH1790=$AH$7:$AH$2042)*((AN1790&lt;$AO$7:$AO$2042)*(AO1790&gt;$AN$7:$AN$2042))*(ROW($W$7:$W$2042)&lt;&gt;ROW(W1790)))&gt;0,"Cruzado","Sin cruce")))</f>
        <v>Sin cruce</v>
      </c>
      <c r="AQ1790" s="22"/>
      <c r="AR1790" s="22"/>
      <c r="AS1790" s="104">
        <f t="shared" si="875"/>
        <v>0.4236111111111111</v>
      </c>
      <c r="AT1790" s="104">
        <f t="shared" si="875"/>
        <v>0.49305555555555552</v>
      </c>
      <c r="AU1790" s="362" t="str" cm="1">
        <f t="array" ref="AU1790">IF(AB1790="","",IF(SUMPRODUCT((AB1790=$AB$1559:$AB$1936)*(AH1790=$AH$1559:$AH$1936)*(AQ1790=$AQ$1559:$AQ$1936)*(AR1790=$AR$1559:$AR$1936)*(ROW($AB$1559:$AB$1936)&lt;&gt;ROW(AB1790))*((R1790=0)*($R$1559:$R$1936&gt;0)+(R1790&gt;0)*($R$1559:$R$1936=0)))&gt;0,"SALONES UNIDOS",IF(SUMPRODUCT((AB1790=$AB$1559:$AB$1936)*(AH1790=$AH$1559:$AH$1936)*((AQ1790&lt;$AR$1559:$AR$1936)*(AR1790&gt;$AQ$1559:$AQ$1936))*(ROW($AB$1559:$AB$1936)&lt;&gt;ROW(AB1790)))&gt;0,"Cruzado","Sin cruce")))</f>
        <v/>
      </c>
      <c r="AV1790" s="362" t="str" cm="1">
        <f t="array" ref="AV1790">IF(AD1790="","",IF(SUMPRODUCT((AD1790=$AD$1559:$AD$1936)*(AH1790=$AH$1559:$AH$1936)*(AS1790=$AS$1559:$AS$1936)*(AT1790=$AT$1559:$AT$1936)*(ROW($AD$1559:$AD$1936)&lt;&gt;ROW(AD1790))*((R1790=0)*($R$1559:$R$1936&gt;0)+(R1790&gt;0)*($R$1559:$R$1936=0)))&gt;0,"SALONES UNIDOS",IF(SUMPRODUCT((AD1790=$AD$1559:$AD$1936)*(AH1790=$AH$1559:$AH$1936)*((AS1790&lt;$AT$1559:$AT$1936)*(AT1790&gt;$AS$1559:$AS$1936))*(ROW($AD$1559:$AD$1936)&lt;&gt;ROW(AD1790)))&gt;0,"Cruzado","Sin cruce")))</f>
        <v>Sin cruce</v>
      </c>
      <c r="AW1790" s="104" t="str">
        <f t="shared" si="843"/>
        <v>T43SUNAMPEA</v>
      </c>
      <c r="AX1790" s="104" t="str" cm="1">
        <f t="array" ref="AX1790">IF(AW1790="","",IF(SUMPRODUCT((AW1790=$AW$7:$AW$2042)*(AH1790=$AH$7:$AH$2042)*(AN1790=$AN$7:$AN$2042)*(AO1790=$AO$7:$AO$2042)*(ROW($AW$7:$AW$2042)&lt;&gt;ROW(AW1790))*((R1790=0)*($R$7:$R$2042&gt;0)+(R1790&gt;0)*($R$7:$R$2042=0)))&gt;0,"SALONES UNIDOS",IF(SUMPRODUCT((AW1790=$AW$7:$AW$2042)*(AH1790=$AH$7:$AH$2042)*((AN1790&lt;$AO$7:$AO$2042)*(AO1790&gt;$AN$7:$AN$2042))*(ROW($AW$7:$AW$2042)&lt;&gt;ROW(AW1790)))&gt;0,"Cruzado","Sin cruce")))</f>
        <v>Cruzado</v>
      </c>
    </row>
    <row r="1791" spans="2:50" ht="19.8" hidden="1" customHeight="1" x14ac:dyDescent="0.25">
      <c r="B1791" s="494" t="s">
        <v>314</v>
      </c>
      <c r="C1791" s="364" t="s">
        <v>973</v>
      </c>
      <c r="D1791" s="369">
        <v>20261</v>
      </c>
      <c r="E1791" s="373" t="s">
        <v>302</v>
      </c>
      <c r="F1791" s="370" t="s">
        <v>291</v>
      </c>
      <c r="G1791" s="373" t="s">
        <v>303</v>
      </c>
      <c r="H1791" s="373">
        <v>3</v>
      </c>
      <c r="I1791" s="373" t="s">
        <v>281</v>
      </c>
      <c r="J1791" s="373" t="s">
        <v>281</v>
      </c>
      <c r="K1791" s="194" t="s">
        <v>1095</v>
      </c>
      <c r="L1791" s="364" t="s">
        <v>354</v>
      </c>
      <c r="M1791" s="364" t="s">
        <v>324</v>
      </c>
      <c r="N1791" s="364" t="s">
        <v>353</v>
      </c>
      <c r="O1791" s="373" t="s">
        <v>321</v>
      </c>
      <c r="P1791" s="364">
        <v>2</v>
      </c>
      <c r="Q1791" s="364">
        <v>2</v>
      </c>
      <c r="R1791" s="369">
        <v>4</v>
      </c>
      <c r="S1791" s="364">
        <v>3</v>
      </c>
      <c r="T1791" s="8"/>
      <c r="U1791" s="374">
        <v>30</v>
      </c>
      <c r="V1791" s="491">
        <v>45475173</v>
      </c>
      <c r="W1791" s="491" t="s">
        <v>251</v>
      </c>
      <c r="X1791" s="364" t="s">
        <v>321</v>
      </c>
      <c r="Y1791" s="364" t="s">
        <v>576</v>
      </c>
      <c r="Z1791" s="364"/>
      <c r="AA1791" s="364"/>
      <c r="AB1791" s="370"/>
      <c r="AC1791" s="364"/>
      <c r="AD1791" s="369"/>
      <c r="AE1791" s="370"/>
      <c r="AF1791" s="370"/>
      <c r="AG1791" s="364" t="s">
        <v>319</v>
      </c>
      <c r="AH1791" s="503">
        <v>4</v>
      </c>
      <c r="AI1791" s="503">
        <v>13</v>
      </c>
      <c r="AJ1791" s="503">
        <v>30</v>
      </c>
      <c r="AK1791" s="503">
        <v>16</v>
      </c>
      <c r="AL1791" s="503">
        <v>50</v>
      </c>
      <c r="AM1791" s="22">
        <f t="shared" si="840"/>
        <v>4</v>
      </c>
      <c r="AN1791" s="104">
        <f t="shared" si="870"/>
        <v>0.5625</v>
      </c>
      <c r="AO1791" s="104">
        <f t="shared" si="871"/>
        <v>0.70138888888888884</v>
      </c>
      <c r="AP1791" s="22" t="str" cm="1">
        <f t="array" ref="AP1791">IF(W1791="","",IF(SUMPRODUCT((W1791=$W$7:$W$2042)*(AH1791=$AH$7:$AH$2042)*(AN1791=$AN$7:$AN$2042)*(AO1791=$AO$7:$AO$2042)*(ROW($W$7:$W$2042)&lt;&gt;ROW(W1791))*((R1791=0)*($R$7:$R$2042&gt;0)+(R1791&gt;0)*($R$7:$R$2042=0)))&gt;0,"SALONES UNIDOS",IF(SUMPRODUCT((W1791=$W$7:$W$2042)*(AH1791=$AH$7:$AH$2042)*((AN1791&lt;$AO$7:$AO$2042)*(AO1791&gt;$AN$7:$AN$2042))*(ROW($W$7:$W$2042)&lt;&gt;ROW(W1791)))&gt;0,"Cruzado","Sin cruce")))</f>
        <v>Sin cruce</v>
      </c>
      <c r="AQ1791" s="104"/>
      <c r="AR1791" s="104"/>
      <c r="AS1791" s="22"/>
      <c r="AT1791" s="22"/>
      <c r="AU1791" s="362" t="str" cm="1">
        <f t="array" ref="AU1791">IF(AB1791="","",IF(SUMPRODUCT((AB1791=$AB$1559:$AB$1936)*(AH1791=$AH$1559:$AH$1936)*(AQ1791=$AQ$1559:$AQ$1936)*(AR1791=$AR$1559:$AR$1936)*(ROW($AB$1559:$AB$1936)&lt;&gt;ROW(AB1791))*((R1791=0)*($R$1559:$R$1936&gt;0)+(R1791&gt;0)*($R$1559:$R$1936=0)))&gt;0,"SALONES UNIDOS",IF(SUMPRODUCT((AB1791=$AB$1559:$AB$1936)*(AH1791=$AH$1559:$AH$1936)*((AQ1791&lt;$AR$1559:$AR$1936)*(AR1791&gt;$AQ$1559:$AQ$1936))*(ROW($AB$1559:$AB$1936)&lt;&gt;ROW(AB1791)))&gt;0,"Cruzado","Sin cruce")))</f>
        <v/>
      </c>
      <c r="AV1791" s="362" t="str" cm="1">
        <f t="array" ref="AV1791">IF(AD1791="","",IF(SUMPRODUCT((AD1791=$AD$1559:$AD$1936)*(AH1791=$AH$1559:$AH$1936)*(AS1791=$AS$1559:$AS$1936)*(AT1791=$AT$1559:$AT$1936)*(ROW($AD$1559:$AD$1936)&lt;&gt;ROW(AD1791))*((R1791=0)*($R$1559:$R$1936&gt;0)+(R1791&gt;0)*($R$1559:$R$1936=0)))&gt;0,"SALONES UNIDOS",IF(SUMPRODUCT((AD1791=$AD$1559:$AD$1936)*(AH1791=$AH$1559:$AH$1936)*((AS1791&lt;$AT$1559:$AT$1936)*(AT1791&gt;$AS$1559:$AS$1936))*(ROW($AD$1559:$AD$1936)&lt;&gt;ROW(AD1791)))&gt;0,"Cruzado","Sin cruce")))</f>
        <v/>
      </c>
      <c r="AW1791" s="104" t="str">
        <f t="shared" si="843"/>
        <v>T43SUNAMPEB</v>
      </c>
      <c r="AX1791" s="104" t="str" cm="1">
        <f t="array" ref="AX1791">IF(AW1791="","",IF(SUMPRODUCT((AW1791=$AW$7:$AW$2042)*(AH1791=$AH$7:$AH$2042)*(AN1791=$AN$7:$AN$2042)*(AO1791=$AO$7:$AO$2042)*(ROW($AW$7:$AW$2042)&lt;&gt;ROW(AW1791))*((R1791=0)*($R$7:$R$2042&gt;0)+(R1791&gt;0)*($R$7:$R$2042=0)))&gt;0,"SALONES UNIDOS",IF(SUMPRODUCT((AW1791=$AW$7:$AW$2042)*(AH1791=$AH$7:$AH$2042)*((AN1791&lt;$AO$7:$AO$2042)*(AO1791&gt;$AN$7:$AN$2042))*(ROW($AW$7:$AW$2042)&lt;&gt;ROW(AW1791)))&gt;0,"Cruzado","Sin cruce")))</f>
        <v>Sin cruce</v>
      </c>
    </row>
    <row r="1792" spans="2:50" ht="19.8" hidden="1" customHeight="1" x14ac:dyDescent="0.25">
      <c r="B1792" s="494" t="s">
        <v>314</v>
      </c>
      <c r="C1792" s="364" t="s">
        <v>973</v>
      </c>
      <c r="D1792" s="369">
        <v>20261</v>
      </c>
      <c r="E1792" s="373" t="s">
        <v>302</v>
      </c>
      <c r="F1792" s="370" t="s">
        <v>291</v>
      </c>
      <c r="G1792" s="373" t="s">
        <v>303</v>
      </c>
      <c r="H1792" s="373">
        <v>3</v>
      </c>
      <c r="I1792" s="373" t="s">
        <v>281</v>
      </c>
      <c r="J1792" s="373" t="s">
        <v>281</v>
      </c>
      <c r="K1792" s="194" t="s">
        <v>1096</v>
      </c>
      <c r="L1792" s="364" t="s">
        <v>832</v>
      </c>
      <c r="M1792" s="364" t="s">
        <v>362</v>
      </c>
      <c r="N1792" s="364" t="s">
        <v>353</v>
      </c>
      <c r="O1792" s="373" t="s">
        <v>321</v>
      </c>
      <c r="P1792" s="364">
        <v>3</v>
      </c>
      <c r="Q1792" s="364">
        <v>2</v>
      </c>
      <c r="R1792" s="369">
        <v>5</v>
      </c>
      <c r="S1792" s="364">
        <v>4</v>
      </c>
      <c r="T1792" s="8"/>
      <c r="U1792" s="374">
        <v>30</v>
      </c>
      <c r="V1792" s="370">
        <v>21461803</v>
      </c>
      <c r="W1792" s="373" t="s">
        <v>116</v>
      </c>
      <c r="X1792" s="364" t="s">
        <v>321</v>
      </c>
      <c r="Y1792" s="364" t="s">
        <v>576</v>
      </c>
      <c r="Z1792" s="364" t="s">
        <v>831</v>
      </c>
      <c r="AA1792" s="364"/>
      <c r="AB1792" s="370"/>
      <c r="AC1792" s="364"/>
      <c r="AD1792" s="369"/>
      <c r="AE1792" s="370"/>
      <c r="AF1792" s="370"/>
      <c r="AG1792" s="364" t="s">
        <v>319</v>
      </c>
      <c r="AH1792" s="364">
        <v>2</v>
      </c>
      <c r="AI1792" s="364">
        <v>18</v>
      </c>
      <c r="AJ1792" s="364">
        <v>30</v>
      </c>
      <c r="AK1792" s="364">
        <v>22</v>
      </c>
      <c r="AL1792" s="364">
        <v>40</v>
      </c>
      <c r="AM1792" s="22">
        <f t="shared" si="840"/>
        <v>5</v>
      </c>
      <c r="AN1792" s="104">
        <f t="shared" si="870"/>
        <v>0.77083333333333337</v>
      </c>
      <c r="AO1792" s="104">
        <f t="shared" si="871"/>
        <v>0.94444444444444442</v>
      </c>
      <c r="AP1792" s="22" t="str" cm="1">
        <f t="array" ref="AP1792">IF(W1792="","",IF(SUMPRODUCT((W1792=$W$7:$W$2042)*(AH1792=$AH$7:$AH$2042)*(AN1792=$AN$7:$AN$2042)*(AO1792=$AO$7:$AO$2042)*(ROW($W$7:$W$2042)&lt;&gt;ROW(W1792))*((R1792=0)*($R$7:$R$2042&gt;0)+(R1792&gt;0)*($R$7:$R$2042=0)))&gt;0,"SALONES UNIDOS",IF(SUMPRODUCT((W1792=$W$7:$W$2042)*(AH1792=$AH$7:$AH$2042)*((AN1792&lt;$AO$7:$AO$2042)*(AO1792&gt;$AN$7:$AN$2042))*(ROW($W$7:$W$2042)&lt;&gt;ROW(W1792)))&gt;0,"Cruzado","Sin cruce")))</f>
        <v>Sin cruce</v>
      </c>
      <c r="AQ1792" s="104"/>
      <c r="AR1792" s="104"/>
      <c r="AS1792" s="22"/>
      <c r="AT1792" s="22"/>
      <c r="AU1792" s="362" t="str" cm="1">
        <f t="array" ref="AU1792">IF(AB1792="","",IF(SUMPRODUCT((AB1792=$AB$1559:$AB$1936)*(AH1792=$AH$1559:$AH$1936)*(AQ1792=$AQ$1559:$AQ$1936)*(AR1792=$AR$1559:$AR$1936)*(ROW($AB$1559:$AB$1936)&lt;&gt;ROW(AB1792))*((R1792=0)*($R$1559:$R$1936&gt;0)+(R1792&gt;0)*($R$1559:$R$1936=0)))&gt;0,"SALONES UNIDOS",IF(SUMPRODUCT((AB1792=$AB$1559:$AB$1936)*(AH1792=$AH$1559:$AH$1936)*((AQ1792&lt;$AR$1559:$AR$1936)*(AR1792&gt;$AQ$1559:$AQ$1936))*(ROW($AB$1559:$AB$1936)&lt;&gt;ROW(AB1792)))&gt;0,"Cruzado","Sin cruce")))</f>
        <v/>
      </c>
      <c r="AV1792" s="362" t="str" cm="1">
        <f t="array" ref="AV1792">IF(AD1792="","",IF(SUMPRODUCT((AD1792=$AD$1559:$AD$1936)*(AH1792=$AH$1559:$AH$1936)*(AS1792=$AS$1559:$AS$1936)*(AT1792=$AT$1559:$AT$1936)*(ROW($AD$1559:$AD$1936)&lt;&gt;ROW(AD1792))*((R1792=0)*($R$1559:$R$1936&gt;0)+(R1792&gt;0)*($R$1559:$R$1936=0)))&gt;0,"SALONES UNIDOS",IF(SUMPRODUCT((AD1792=$AD$1559:$AD$1936)*(AH1792=$AH$1559:$AH$1936)*((AS1792&lt;$AT$1559:$AT$1936)*(AT1792&gt;$AS$1559:$AS$1936))*(ROW($AD$1559:$AD$1936)&lt;&gt;ROW(AD1792)))&gt;0,"Cruzado","Sin cruce")))</f>
        <v/>
      </c>
      <c r="AW1792" s="104" t="str">
        <f t="shared" si="843"/>
        <v>T43SUNAMPEB</v>
      </c>
      <c r="AX1792" s="104" t="str" cm="1">
        <f t="array" ref="AX1792">IF(AW1792="","",IF(SUMPRODUCT((AW1792=$AW$7:$AW$2042)*(AH1792=$AH$7:$AH$2042)*(AN1792=$AN$7:$AN$2042)*(AO1792=$AO$7:$AO$2042)*(ROW($AW$7:$AW$2042)&lt;&gt;ROW(AW1792))*((R1792=0)*($R$7:$R$2042&gt;0)+(R1792&gt;0)*($R$7:$R$2042=0)))&gt;0,"SALONES UNIDOS",IF(SUMPRODUCT((AW1792=$AW$7:$AW$2042)*(AH1792=$AH$7:$AH$2042)*((AN1792&lt;$AO$7:$AO$2042)*(AO1792&gt;$AN$7:$AN$2042))*(ROW($AW$7:$AW$2042)&lt;&gt;ROW(AW1792)))&gt;0,"Cruzado","Sin cruce")))</f>
        <v>Sin cruce</v>
      </c>
    </row>
    <row r="1793" spans="2:50" ht="19.8" hidden="1" customHeight="1" x14ac:dyDescent="0.25">
      <c r="B1793" s="494" t="s">
        <v>314</v>
      </c>
      <c r="C1793" s="364" t="s">
        <v>973</v>
      </c>
      <c r="D1793" s="369">
        <v>20261</v>
      </c>
      <c r="E1793" s="373" t="s">
        <v>302</v>
      </c>
      <c r="F1793" s="370" t="s">
        <v>291</v>
      </c>
      <c r="G1793" s="373" t="s">
        <v>303</v>
      </c>
      <c r="H1793" s="373">
        <v>3</v>
      </c>
      <c r="I1793" s="373" t="s">
        <v>281</v>
      </c>
      <c r="J1793" s="373" t="s">
        <v>281</v>
      </c>
      <c r="K1793" s="194" t="s">
        <v>1097</v>
      </c>
      <c r="L1793" s="364" t="s">
        <v>400</v>
      </c>
      <c r="M1793" s="364" t="s">
        <v>349</v>
      </c>
      <c r="N1793" s="364" t="s">
        <v>353</v>
      </c>
      <c r="O1793" s="373" t="s">
        <v>315</v>
      </c>
      <c r="P1793" s="364">
        <v>3</v>
      </c>
      <c r="Q1793" s="364">
        <v>2</v>
      </c>
      <c r="R1793" s="369">
        <v>5</v>
      </c>
      <c r="S1793" s="364">
        <v>4</v>
      </c>
      <c r="T1793" s="8"/>
      <c r="U1793" s="374">
        <v>30</v>
      </c>
      <c r="V1793" s="370">
        <v>10273261</v>
      </c>
      <c r="W1793" s="373" t="s">
        <v>521</v>
      </c>
      <c r="X1793" s="375" t="s">
        <v>321</v>
      </c>
      <c r="Y1793" s="364"/>
      <c r="Z1793" s="364"/>
      <c r="AA1793" s="364"/>
      <c r="AB1793" s="370"/>
      <c r="AC1793" s="364"/>
      <c r="AD1793" s="369"/>
      <c r="AE1793" s="370"/>
      <c r="AF1793" s="370"/>
      <c r="AG1793" s="364" t="s">
        <v>319</v>
      </c>
      <c r="AH1793" s="364">
        <v>4</v>
      </c>
      <c r="AI1793" s="364">
        <v>18</v>
      </c>
      <c r="AJ1793" s="364">
        <v>30</v>
      </c>
      <c r="AK1793" s="364">
        <v>22</v>
      </c>
      <c r="AL1793" s="364">
        <v>40</v>
      </c>
      <c r="AM1793" s="22">
        <f t="shared" ref="AM1793:AM1794" si="877">IF(AI1793="",R1793,ROUND(((((AK1793/24)+(AL1793/1440))-((AI1793/24)+(AJ1793/1440)))*1440/50),5))</f>
        <v>5</v>
      </c>
      <c r="AN1793" s="104">
        <f t="shared" ref="AN1793:AN1794" si="878">AI1793/24+AJ1793/1440</f>
        <v>0.77083333333333337</v>
      </c>
      <c r="AO1793" s="104">
        <f t="shared" ref="AO1793:AO1794" si="879">AK1793/24+AL1793/1440</f>
        <v>0.94444444444444442</v>
      </c>
      <c r="AP1793" s="22" t="str" cm="1">
        <f t="array" ref="AP1793">IF(W1793="","",IF(SUMPRODUCT((W1793=$W$7:$W$2042)*(AH1793=$AH$7:$AH$2042)*(AN1793=$AN$7:$AN$2042)*(AO1793=$AO$7:$AO$2042)*(ROW($W$7:$W$2042)&lt;&gt;ROW(W1793))*((R1793=0)*($R$7:$R$2042&gt;0)+(R1793&gt;0)*($R$7:$R$2042=0)))&gt;0,"SALONES UNIDOS",IF(SUMPRODUCT((W1793=$W$7:$W$2042)*(AH1793=$AH$7:$AH$2042)*((AN1793&lt;$AO$7:$AO$2042)*(AO1793&gt;$AN$7:$AN$2042))*(ROW($W$7:$W$2042)&lt;&gt;ROW(W1793)))&gt;0,"Cruzado","Sin cruce")))</f>
        <v>Sin cruce</v>
      </c>
      <c r="AQ1793" s="104"/>
      <c r="AR1793" s="104"/>
      <c r="AS1793" s="22"/>
      <c r="AT1793" s="22"/>
      <c r="AU1793" s="362" t="str" cm="1">
        <f t="array" ref="AU1793">IF(AB1793="","",IF(SUMPRODUCT((AB1793=$AB$1559:$AB$1936)*(AH1793=$AH$1559:$AH$1936)*(AQ1793=$AQ$1559:$AQ$1936)*(AR1793=$AR$1559:$AR$1936)*(ROW($AB$1559:$AB$1936)&lt;&gt;ROW(AB1793))*((R1793=0)*($R$1559:$R$1936&gt;0)+(R1793&gt;0)*($R$1559:$R$1936=0)))&gt;0,"SALONES UNIDOS",IF(SUMPRODUCT((AB1793=$AB$1559:$AB$1936)*(AH1793=$AH$1559:$AH$1936)*((AQ1793&lt;$AR$1559:$AR$1936)*(AR1793&gt;$AQ$1559:$AQ$1936))*(ROW($AB$1559:$AB$1936)&lt;&gt;ROW(AB1793)))&gt;0,"Cruzado","Sin cruce")))</f>
        <v/>
      </c>
      <c r="AV1793" s="362" t="str" cm="1">
        <f t="array" ref="AV1793">IF(AD1793="","",IF(SUMPRODUCT((AD1793=$AD$1559:$AD$1936)*(AH1793=$AH$1559:$AH$1936)*(AS1793=$AS$1559:$AS$1936)*(AT1793=$AT$1559:$AT$1936)*(ROW($AD$1559:$AD$1936)&lt;&gt;ROW(AD1793))*((R1793=0)*($R$1559:$R$1936&gt;0)+(R1793&gt;0)*($R$1559:$R$1936=0)))&gt;0,"SALONES UNIDOS",IF(SUMPRODUCT((AD1793=$AD$1559:$AD$1936)*(AH1793=$AH$1559:$AH$1936)*((AS1793&lt;$AT$1559:$AT$1936)*(AT1793&gt;$AS$1559:$AS$1936))*(ROW($AD$1559:$AD$1936)&lt;&gt;ROW(AD1793)))&gt;0,"Cruzado","Sin cruce")))</f>
        <v/>
      </c>
      <c r="AW1793" s="104" t="str">
        <f t="shared" ref="AW1793:AW1794" si="880">TRIM(CONCATENATE(G1793,H1793,E1793,J1793))</f>
        <v>T43SUNAMPEB</v>
      </c>
      <c r="AX1793" s="104" t="str" cm="1">
        <f t="array" ref="AX1793">IF(AW1793="","",IF(SUMPRODUCT((AW1793=$AW$7:$AW$2042)*(AH1793=$AH$7:$AH$2042)*(AN1793=$AN$7:$AN$2042)*(AO1793=$AO$7:$AO$2042)*(ROW($AW$7:$AW$2042)&lt;&gt;ROW(AW1793))*((R1793=0)*($R$7:$R$2042&gt;0)+(R1793&gt;0)*($R$7:$R$2042=0)))&gt;0,"SALONES UNIDOS",IF(SUMPRODUCT((AW1793=$AW$7:$AW$2042)*(AH1793=$AH$7:$AH$2042)*((AN1793&lt;$AO$7:$AO$2042)*(AO1793&gt;$AN$7:$AN$2042))*(ROW($AW$7:$AW$2042)&lt;&gt;ROW(AW1793)))&gt;0,"Cruzado","Sin cruce")))</f>
        <v>Sin cruce</v>
      </c>
    </row>
    <row r="1794" spans="2:50" ht="19.8" hidden="1" customHeight="1" x14ac:dyDescent="0.25">
      <c r="B1794" s="494" t="s">
        <v>314</v>
      </c>
      <c r="C1794" s="364" t="s">
        <v>973</v>
      </c>
      <c r="D1794" s="369">
        <v>20261</v>
      </c>
      <c r="E1794" s="373" t="s">
        <v>302</v>
      </c>
      <c r="F1794" s="370" t="s">
        <v>291</v>
      </c>
      <c r="G1794" s="373" t="s">
        <v>303</v>
      </c>
      <c r="H1794" s="373">
        <v>3</v>
      </c>
      <c r="I1794" s="373" t="s">
        <v>281</v>
      </c>
      <c r="J1794" s="373" t="s">
        <v>281</v>
      </c>
      <c r="K1794" s="194" t="s">
        <v>1098</v>
      </c>
      <c r="L1794" s="364" t="s">
        <v>352</v>
      </c>
      <c r="M1794" s="364" t="s">
        <v>324</v>
      </c>
      <c r="N1794" s="364" t="s">
        <v>353</v>
      </c>
      <c r="O1794" s="373" t="s">
        <v>315</v>
      </c>
      <c r="P1794" s="364">
        <v>2</v>
      </c>
      <c r="Q1794" s="364">
        <v>0</v>
      </c>
      <c r="R1794" s="369">
        <v>2</v>
      </c>
      <c r="S1794" s="364">
        <v>4</v>
      </c>
      <c r="T1794" s="8"/>
      <c r="U1794" s="374">
        <v>30</v>
      </c>
      <c r="V1794" s="370">
        <v>9381584</v>
      </c>
      <c r="W1794" s="373" t="s">
        <v>526</v>
      </c>
      <c r="X1794" s="375" t="s">
        <v>321</v>
      </c>
      <c r="Y1794" s="364"/>
      <c r="Z1794" s="364"/>
      <c r="AA1794" s="364"/>
      <c r="AB1794" s="370"/>
      <c r="AC1794" s="364"/>
      <c r="AD1794" s="369"/>
      <c r="AE1794" s="370"/>
      <c r="AF1794" s="370"/>
      <c r="AG1794" s="370" t="s">
        <v>559</v>
      </c>
      <c r="AH1794" s="364">
        <v>1</v>
      </c>
      <c r="AI1794" s="364">
        <v>20</v>
      </c>
      <c r="AJ1794" s="364">
        <v>10</v>
      </c>
      <c r="AK1794" s="364">
        <v>21</v>
      </c>
      <c r="AL1794" s="364">
        <v>50</v>
      </c>
      <c r="AM1794" s="22">
        <f t="shared" si="877"/>
        <v>2</v>
      </c>
      <c r="AN1794" s="104">
        <f t="shared" si="878"/>
        <v>0.84027777777777779</v>
      </c>
      <c r="AO1794" s="104">
        <f t="shared" si="879"/>
        <v>0.90972222222222221</v>
      </c>
      <c r="AP1794" s="22" t="str" cm="1">
        <f t="array" ref="AP1794">IF(W1794="","",IF(SUMPRODUCT((W1794=$W$7:$W$2042)*(AH1794=$AH$7:$AH$2042)*(AN1794=$AN$7:$AN$2042)*(AO1794=$AO$7:$AO$2042)*(ROW($W$7:$W$2042)&lt;&gt;ROW(W1794))*((R1794=0)*($R$7:$R$2042&gt;0)+(R1794&gt;0)*($R$7:$R$2042=0)))&gt;0,"SALONES UNIDOS",IF(SUMPRODUCT((W1794=$W$7:$W$2042)*(AH1794=$AH$7:$AH$2042)*((AN1794&lt;$AO$7:$AO$2042)*(AO1794&gt;$AN$7:$AN$2042))*(ROW($W$7:$W$2042)&lt;&gt;ROW(W1794)))&gt;0,"Cruzado","Sin cruce")))</f>
        <v>Sin cruce</v>
      </c>
      <c r="AQ1794" s="104"/>
      <c r="AR1794" s="104"/>
      <c r="AS1794" s="22"/>
      <c r="AT1794" s="22"/>
      <c r="AU1794" s="362" t="str" cm="1">
        <f t="array" ref="AU1794">IF(AB1794="","",IF(SUMPRODUCT((AB1794=$AB$1559:$AB$1936)*(AH1794=$AH$1559:$AH$1936)*(AQ1794=$AQ$1559:$AQ$1936)*(AR1794=$AR$1559:$AR$1936)*(ROW($AB$1559:$AB$1936)&lt;&gt;ROW(AB1794))*((R1794=0)*($R$1559:$R$1936&gt;0)+(R1794&gt;0)*($R$1559:$R$1936=0)))&gt;0,"SALONES UNIDOS",IF(SUMPRODUCT((AB1794=$AB$1559:$AB$1936)*(AH1794=$AH$1559:$AH$1936)*((AQ1794&lt;$AR$1559:$AR$1936)*(AR1794&gt;$AQ$1559:$AQ$1936))*(ROW($AB$1559:$AB$1936)&lt;&gt;ROW(AB1794)))&gt;0,"Cruzado","Sin cruce")))</f>
        <v/>
      </c>
      <c r="AV1794" s="362" t="str" cm="1">
        <f t="array" ref="AV1794">IF(AD1794="","",IF(SUMPRODUCT((AD1794=$AD$1559:$AD$1936)*(AH1794=$AH$1559:$AH$1936)*(AS1794=$AS$1559:$AS$1936)*(AT1794=$AT$1559:$AT$1936)*(ROW($AD$1559:$AD$1936)&lt;&gt;ROW(AD1794))*((R1794=0)*($R$1559:$R$1936&gt;0)+(R1794&gt;0)*($R$1559:$R$1936=0)))&gt;0,"SALONES UNIDOS",IF(SUMPRODUCT((AD1794=$AD$1559:$AD$1936)*(AH1794=$AH$1559:$AH$1936)*((AS1794&lt;$AT$1559:$AT$1936)*(AT1794&gt;$AS$1559:$AS$1936))*(ROW($AD$1559:$AD$1936)&lt;&gt;ROW(AD1794)))&gt;0,"Cruzado","Sin cruce")))</f>
        <v/>
      </c>
      <c r="AW1794" s="104" t="str">
        <f t="shared" si="880"/>
        <v>T43SUNAMPEB</v>
      </c>
      <c r="AX1794" s="104" t="str" cm="1">
        <f t="array" ref="AX1794">IF(AW1794="","",IF(SUMPRODUCT((AW1794=$AW$7:$AW$2042)*(AH1794=$AH$7:$AH$2042)*(AN1794=$AN$7:$AN$2042)*(AO1794=$AO$7:$AO$2042)*(ROW($AW$7:$AW$2042)&lt;&gt;ROW(AW1794))*((R1794=0)*($R$7:$R$2042&gt;0)+(R1794&gt;0)*($R$7:$R$2042=0)))&gt;0,"SALONES UNIDOS",IF(SUMPRODUCT((AW1794=$AW$7:$AW$2042)*(AH1794=$AH$7:$AH$2042)*((AN1794&lt;$AO$7:$AO$2042)*(AO1794&gt;$AN$7:$AN$2042))*(ROW($AW$7:$AW$2042)&lt;&gt;ROW(AW1794)))&gt;0,"Cruzado","Sin cruce")))</f>
        <v>Sin cruce</v>
      </c>
    </row>
    <row r="1795" spans="2:50" ht="19.8" hidden="1" customHeight="1" x14ac:dyDescent="0.25">
      <c r="B1795" s="494" t="s">
        <v>314</v>
      </c>
      <c r="C1795" s="364" t="s">
        <v>973</v>
      </c>
      <c r="D1795" s="369">
        <v>20261</v>
      </c>
      <c r="E1795" s="373" t="s">
        <v>302</v>
      </c>
      <c r="F1795" s="370" t="s">
        <v>291</v>
      </c>
      <c r="G1795" s="373" t="s">
        <v>303</v>
      </c>
      <c r="H1795" s="373">
        <v>3</v>
      </c>
      <c r="I1795" s="373" t="s">
        <v>412</v>
      </c>
      <c r="J1795" s="373" t="s">
        <v>281</v>
      </c>
      <c r="K1795" s="194" t="s">
        <v>1098</v>
      </c>
      <c r="L1795" s="364" t="s">
        <v>352</v>
      </c>
      <c r="M1795" s="364" t="s">
        <v>324</v>
      </c>
      <c r="N1795" s="364" t="s">
        <v>353</v>
      </c>
      <c r="O1795" s="373" t="s">
        <v>315</v>
      </c>
      <c r="P1795" s="364">
        <v>0</v>
      </c>
      <c r="Q1795" s="364">
        <v>4</v>
      </c>
      <c r="R1795" s="369">
        <v>4</v>
      </c>
      <c r="S1795" s="364">
        <v>4</v>
      </c>
      <c r="T1795" s="8"/>
      <c r="U1795" s="374">
        <v>15</v>
      </c>
      <c r="V1795" s="370">
        <v>9381584</v>
      </c>
      <c r="W1795" s="373" t="s">
        <v>526</v>
      </c>
      <c r="X1795" s="375" t="s">
        <v>315</v>
      </c>
      <c r="Y1795" s="364"/>
      <c r="Z1795" s="364"/>
      <c r="AA1795" s="364"/>
      <c r="AB1795" s="370"/>
      <c r="AC1795" s="364"/>
      <c r="AD1795" s="364" t="s">
        <v>881</v>
      </c>
      <c r="AE1795" s="370"/>
      <c r="AF1795" s="370"/>
      <c r="AG1795" s="370" t="s">
        <v>301</v>
      </c>
      <c r="AH1795" s="364">
        <v>6</v>
      </c>
      <c r="AI1795" s="364">
        <v>15</v>
      </c>
      <c r="AJ1795" s="364">
        <v>10</v>
      </c>
      <c r="AK1795" s="364">
        <v>18</v>
      </c>
      <c r="AL1795" s="364">
        <v>30</v>
      </c>
      <c r="AM1795" s="22">
        <f t="shared" si="840"/>
        <v>4</v>
      </c>
      <c r="AN1795" s="104">
        <f t="shared" si="870"/>
        <v>0.63194444444444442</v>
      </c>
      <c r="AO1795" s="104">
        <f t="shared" si="871"/>
        <v>0.77083333333333337</v>
      </c>
      <c r="AP1795" s="22" t="str" cm="1">
        <f t="array" ref="AP1795">IF(W1795="","",IF(SUMPRODUCT((W1795=$W$7:$W$2042)*(AH1795=$AH$7:$AH$2042)*(AN1795=$AN$7:$AN$2042)*(AO1795=$AO$7:$AO$2042)*(ROW($W$7:$W$2042)&lt;&gt;ROW(W1795))*((R1795=0)*($R$7:$R$2042&gt;0)+(R1795&gt;0)*($R$7:$R$2042=0)))&gt;0,"SALONES UNIDOS",IF(SUMPRODUCT((W1795=$W$7:$W$2042)*(AH1795=$AH$7:$AH$2042)*((AN1795&lt;$AO$7:$AO$2042)*(AO1795&gt;$AN$7:$AN$2042))*(ROW($W$7:$W$2042)&lt;&gt;ROW(W1795)))&gt;0,"Cruzado","Sin cruce")))</f>
        <v>Cruzado</v>
      </c>
      <c r="AQ1795" s="22"/>
      <c r="AR1795" s="22"/>
      <c r="AS1795" s="104">
        <f t="shared" ref="AS1795:AT1798" si="881">AN1795</f>
        <v>0.63194444444444442</v>
      </c>
      <c r="AT1795" s="104">
        <f t="shared" si="881"/>
        <v>0.77083333333333337</v>
      </c>
      <c r="AU1795" s="362" t="str" cm="1">
        <f t="array" ref="AU1795">IF(AB1795="","",IF(SUMPRODUCT((AB1795=$AB$1559:$AB$1936)*(AH1795=$AH$1559:$AH$1936)*(AQ1795=$AQ$1559:$AQ$1936)*(AR1795=$AR$1559:$AR$1936)*(ROW($AB$1559:$AB$1936)&lt;&gt;ROW(AB1795))*((R1795=0)*($R$1559:$R$1936&gt;0)+(R1795&gt;0)*($R$1559:$R$1936=0)))&gt;0,"SALONES UNIDOS",IF(SUMPRODUCT((AB1795=$AB$1559:$AB$1936)*(AH1795=$AH$1559:$AH$1936)*((AQ1795&lt;$AR$1559:$AR$1936)*(AR1795&gt;$AQ$1559:$AQ$1936))*(ROW($AB$1559:$AB$1936)&lt;&gt;ROW(AB1795)))&gt;0,"Cruzado","Sin cruce")))</f>
        <v/>
      </c>
      <c r="AV1795" s="362" t="str" cm="1">
        <f t="array" ref="AV1795">IF(AD1795="","",IF(SUMPRODUCT((AD1795=$AD$1559:$AD$1936)*(AH1795=$AH$1559:$AH$1936)*(AS1795=$AS$1559:$AS$1936)*(AT1795=$AT$1559:$AT$1936)*(ROW($AD$1559:$AD$1936)&lt;&gt;ROW(AD1795))*((R1795=0)*($R$1559:$R$1936&gt;0)+(R1795&gt;0)*($R$1559:$R$1936=0)))&gt;0,"SALONES UNIDOS",IF(SUMPRODUCT((AD1795=$AD$1559:$AD$1936)*(AH1795=$AH$1559:$AH$1936)*((AS1795&lt;$AT$1559:$AT$1936)*(AT1795&gt;$AS$1559:$AS$1936))*(ROW($AD$1559:$AD$1936)&lt;&gt;ROW(AD1795)))&gt;0,"Cruzado","Sin cruce")))</f>
        <v>Sin cruce</v>
      </c>
      <c r="AW1795" s="104" t="str">
        <f t="shared" si="843"/>
        <v>T43SUNAMPEB</v>
      </c>
      <c r="AX1795" s="104" t="str" cm="1">
        <f t="array" ref="AX1795">IF(AW1795="","",IF(SUMPRODUCT((AW1795=$AW$7:$AW$2042)*(AH1795=$AH$7:$AH$2042)*(AN1795=$AN$7:$AN$2042)*(AO1795=$AO$7:$AO$2042)*(ROW($AW$7:$AW$2042)&lt;&gt;ROW(AW1795))*((R1795=0)*($R$7:$R$2042&gt;0)+(R1795&gt;0)*($R$7:$R$2042=0)))&gt;0,"SALONES UNIDOS",IF(SUMPRODUCT((AW1795=$AW$7:$AW$2042)*(AH1795=$AH$7:$AH$2042)*((AN1795&lt;$AO$7:$AO$2042)*(AO1795&gt;$AN$7:$AN$2042))*(ROW($AW$7:$AW$2042)&lt;&gt;ROW(AW1795)))&gt;0,"Cruzado","Sin cruce")))</f>
        <v>Cruzado</v>
      </c>
    </row>
    <row r="1796" spans="2:50" ht="19.8" hidden="1" customHeight="1" x14ac:dyDescent="0.25">
      <c r="B1796" s="494" t="s">
        <v>314</v>
      </c>
      <c r="C1796" s="364" t="s">
        <v>973</v>
      </c>
      <c r="D1796" s="369">
        <v>20261</v>
      </c>
      <c r="E1796" s="373" t="s">
        <v>302</v>
      </c>
      <c r="F1796" s="370" t="s">
        <v>291</v>
      </c>
      <c r="G1796" s="373" t="s">
        <v>303</v>
      </c>
      <c r="H1796" s="373">
        <v>3</v>
      </c>
      <c r="I1796" s="373" t="s">
        <v>412</v>
      </c>
      <c r="J1796" s="373" t="s">
        <v>281</v>
      </c>
      <c r="K1796" s="194" t="s">
        <v>1098</v>
      </c>
      <c r="L1796" s="364" t="s">
        <v>352</v>
      </c>
      <c r="M1796" s="364" t="s">
        <v>324</v>
      </c>
      <c r="N1796" s="364" t="s">
        <v>353</v>
      </c>
      <c r="O1796" s="373" t="s">
        <v>315</v>
      </c>
      <c r="P1796" s="364">
        <v>0</v>
      </c>
      <c r="Q1796" s="364">
        <v>4</v>
      </c>
      <c r="R1796" s="369">
        <v>0</v>
      </c>
      <c r="S1796" s="364">
        <v>4</v>
      </c>
      <c r="T1796" s="8"/>
      <c r="U1796" s="374">
        <v>15</v>
      </c>
      <c r="V1796" s="370">
        <v>9381584</v>
      </c>
      <c r="W1796" s="373" t="s">
        <v>526</v>
      </c>
      <c r="X1796" s="375" t="s">
        <v>315</v>
      </c>
      <c r="Y1796" s="364"/>
      <c r="Z1796" s="364"/>
      <c r="AA1796" s="364"/>
      <c r="AB1796" s="370"/>
      <c r="AC1796" s="364"/>
      <c r="AD1796" s="364" t="s">
        <v>840</v>
      </c>
      <c r="AE1796" s="370"/>
      <c r="AF1796" s="370"/>
      <c r="AG1796" s="370" t="s">
        <v>301</v>
      </c>
      <c r="AH1796" s="364">
        <v>7</v>
      </c>
      <c r="AI1796" s="364">
        <v>14</v>
      </c>
      <c r="AJ1796" s="364">
        <v>20</v>
      </c>
      <c r="AK1796" s="364">
        <v>17</v>
      </c>
      <c r="AL1796" s="364">
        <v>40</v>
      </c>
      <c r="AM1796" s="22">
        <f t="shared" si="840"/>
        <v>4</v>
      </c>
      <c r="AN1796" s="104">
        <f t="shared" si="870"/>
        <v>0.59722222222222221</v>
      </c>
      <c r="AO1796" s="104">
        <f t="shared" si="871"/>
        <v>0.73611111111111116</v>
      </c>
      <c r="AP1796" s="22" t="str" cm="1">
        <f t="array" ref="AP1796">IF(W1796="","",IF(SUMPRODUCT((W1796=$W$7:$W$2042)*(AH1796=$AH$7:$AH$2042)*(AN1796=$AN$7:$AN$2042)*(AO1796=$AO$7:$AO$2042)*(ROW($W$7:$W$2042)&lt;&gt;ROW(W1796))*((R1796=0)*($R$7:$R$2042&gt;0)+(R1796&gt;0)*($R$7:$R$2042=0)))&gt;0,"SALONES UNIDOS",IF(SUMPRODUCT((W1796=$W$7:$W$2042)*(AH1796=$AH$7:$AH$2042)*((AN1796&lt;$AO$7:$AO$2042)*(AO1796&gt;$AN$7:$AN$2042))*(ROW($W$7:$W$2042)&lt;&gt;ROW(W1796)))&gt;0,"Cruzado","Sin cruce")))</f>
        <v>Sin cruce</v>
      </c>
      <c r="AQ1796" s="22"/>
      <c r="AR1796" s="22"/>
      <c r="AS1796" s="104">
        <f t="shared" si="881"/>
        <v>0.59722222222222221</v>
      </c>
      <c r="AT1796" s="104">
        <f t="shared" si="881"/>
        <v>0.73611111111111116</v>
      </c>
      <c r="AU1796" s="362" t="str" cm="1">
        <f t="array" ref="AU1796">IF(AB1796="","",IF(SUMPRODUCT((AB1796=$AB$1559:$AB$1936)*(AH1796=$AH$1559:$AH$1936)*(AQ1796=$AQ$1559:$AQ$1936)*(AR1796=$AR$1559:$AR$1936)*(ROW($AB$1559:$AB$1936)&lt;&gt;ROW(AB1796))*((R1796=0)*($R$1559:$R$1936&gt;0)+(R1796&gt;0)*($R$1559:$R$1936=0)))&gt;0,"SALONES UNIDOS",IF(SUMPRODUCT((AB1796=$AB$1559:$AB$1936)*(AH1796=$AH$1559:$AH$1936)*((AQ1796&lt;$AR$1559:$AR$1936)*(AR1796&gt;$AQ$1559:$AQ$1936))*(ROW($AB$1559:$AB$1936)&lt;&gt;ROW(AB1796)))&gt;0,"Cruzado","Sin cruce")))</f>
        <v/>
      </c>
      <c r="AV1796" s="362" t="str" cm="1">
        <f t="array" ref="AV1796">IF(AD1796="","",IF(SUMPRODUCT((AD1796=$AD$1559:$AD$1936)*(AH1796=$AH$1559:$AH$1936)*(AS1796=$AS$1559:$AS$1936)*(AT1796=$AT$1559:$AT$1936)*(ROW($AD$1559:$AD$1936)&lt;&gt;ROW(AD1796))*((R1796=0)*($R$1559:$R$1936&gt;0)+(R1796&gt;0)*($R$1559:$R$1936=0)))&gt;0,"SALONES UNIDOS",IF(SUMPRODUCT((AD1796=$AD$1559:$AD$1936)*(AH1796=$AH$1559:$AH$1936)*((AS1796&lt;$AT$1559:$AT$1936)*(AT1796&gt;$AS$1559:$AS$1936))*(ROW($AD$1559:$AD$1936)&lt;&gt;ROW(AD1796)))&gt;0,"Cruzado","Sin cruce")))</f>
        <v>Sin cruce</v>
      </c>
      <c r="AW1796" s="104" t="str">
        <f t="shared" si="843"/>
        <v>T43SUNAMPEB</v>
      </c>
      <c r="AX1796" s="104" t="str" cm="1">
        <f t="array" ref="AX1796">IF(AW1796="","",IF(SUMPRODUCT((AW1796=$AW$7:$AW$2042)*(AH1796=$AH$7:$AH$2042)*(AN1796=$AN$7:$AN$2042)*(AO1796=$AO$7:$AO$2042)*(ROW($AW$7:$AW$2042)&lt;&gt;ROW(AW1796))*((R1796=0)*($R$7:$R$2042&gt;0)+(R1796&gt;0)*($R$7:$R$2042=0)))&gt;0,"SALONES UNIDOS",IF(SUMPRODUCT((AW1796=$AW$7:$AW$2042)*(AH1796=$AH$7:$AH$2042)*((AN1796&lt;$AO$7:$AO$2042)*(AO1796&gt;$AN$7:$AN$2042))*(ROW($AW$7:$AW$2042)&lt;&gt;ROW(AW1796)))&gt;0,"Cruzado","Sin cruce")))</f>
        <v>Sin cruce</v>
      </c>
    </row>
    <row r="1797" spans="2:50" ht="19.8" hidden="1" customHeight="1" x14ac:dyDescent="0.25">
      <c r="B1797" s="494" t="s">
        <v>314</v>
      </c>
      <c r="C1797" s="364" t="s">
        <v>973</v>
      </c>
      <c r="D1797" s="369">
        <v>20261</v>
      </c>
      <c r="E1797" s="373" t="s">
        <v>302</v>
      </c>
      <c r="F1797" s="370" t="s">
        <v>291</v>
      </c>
      <c r="G1797" s="373" t="s">
        <v>303</v>
      </c>
      <c r="H1797" s="373">
        <v>3</v>
      </c>
      <c r="I1797" s="373" t="s">
        <v>571</v>
      </c>
      <c r="J1797" s="373" t="s">
        <v>281</v>
      </c>
      <c r="K1797" s="194" t="s">
        <v>1098</v>
      </c>
      <c r="L1797" s="364" t="s">
        <v>352</v>
      </c>
      <c r="M1797" s="364" t="s">
        <v>324</v>
      </c>
      <c r="N1797" s="364" t="s">
        <v>353</v>
      </c>
      <c r="O1797" s="373" t="s">
        <v>315</v>
      </c>
      <c r="P1797" s="364">
        <v>0</v>
      </c>
      <c r="Q1797" s="364">
        <v>4</v>
      </c>
      <c r="R1797" s="369">
        <v>4</v>
      </c>
      <c r="S1797" s="364">
        <v>4</v>
      </c>
      <c r="T1797" s="8"/>
      <c r="U1797" s="374">
        <v>15</v>
      </c>
      <c r="V1797" s="370">
        <v>9381584</v>
      </c>
      <c r="W1797" s="373" t="s">
        <v>526</v>
      </c>
      <c r="X1797" s="375" t="s">
        <v>315</v>
      </c>
      <c r="Y1797" s="364"/>
      <c r="Z1797" s="364"/>
      <c r="AA1797" s="364"/>
      <c r="AB1797" s="370"/>
      <c r="AC1797" s="364"/>
      <c r="AD1797" s="364" t="s">
        <v>881</v>
      </c>
      <c r="AE1797" s="370"/>
      <c r="AF1797" s="370"/>
      <c r="AG1797" s="370" t="s">
        <v>301</v>
      </c>
      <c r="AH1797" s="364">
        <v>6</v>
      </c>
      <c r="AI1797" s="364">
        <v>18</v>
      </c>
      <c r="AJ1797" s="364">
        <v>30</v>
      </c>
      <c r="AK1797" s="364">
        <v>21</v>
      </c>
      <c r="AL1797" s="364">
        <v>50</v>
      </c>
      <c r="AM1797" s="22">
        <f t="shared" si="840"/>
        <v>4</v>
      </c>
      <c r="AN1797" s="104">
        <f t="shared" si="870"/>
        <v>0.77083333333333337</v>
      </c>
      <c r="AO1797" s="104">
        <f t="shared" si="871"/>
        <v>0.90972222222222221</v>
      </c>
      <c r="AP1797" s="22" t="str" cm="1">
        <f t="array" ref="AP1797">IF(W1797="","",IF(SUMPRODUCT((W1797=$W$7:$W$2042)*(AH1797=$AH$7:$AH$2042)*(AN1797=$AN$7:$AN$2042)*(AO1797=$AO$7:$AO$2042)*(ROW($W$7:$W$2042)&lt;&gt;ROW(W1797))*((R1797=0)*($R$7:$R$2042&gt;0)+(R1797&gt;0)*($R$7:$R$2042=0)))&gt;0,"SALONES UNIDOS",IF(SUMPRODUCT((W1797=$W$7:$W$2042)*(AH1797=$AH$7:$AH$2042)*((AN1797&lt;$AO$7:$AO$2042)*(AO1797&gt;$AN$7:$AN$2042))*(ROW($W$7:$W$2042)&lt;&gt;ROW(W1797)))&gt;0,"Cruzado","Sin cruce")))</f>
        <v>Cruzado</v>
      </c>
      <c r="AQ1797" s="22"/>
      <c r="AR1797" s="22"/>
      <c r="AS1797" s="104">
        <f t="shared" si="881"/>
        <v>0.77083333333333337</v>
      </c>
      <c r="AT1797" s="104">
        <f t="shared" si="881"/>
        <v>0.90972222222222221</v>
      </c>
      <c r="AU1797" s="362" t="str" cm="1">
        <f t="array" ref="AU1797">IF(AB1797="","",IF(SUMPRODUCT((AB1797=$AB$1559:$AB$1936)*(AH1797=$AH$1559:$AH$1936)*(AQ1797=$AQ$1559:$AQ$1936)*(AR1797=$AR$1559:$AR$1936)*(ROW($AB$1559:$AB$1936)&lt;&gt;ROW(AB1797))*((R1797=0)*($R$1559:$R$1936&gt;0)+(R1797&gt;0)*($R$1559:$R$1936=0)))&gt;0,"SALONES UNIDOS",IF(SUMPRODUCT((AB1797=$AB$1559:$AB$1936)*(AH1797=$AH$1559:$AH$1936)*((AQ1797&lt;$AR$1559:$AR$1936)*(AR1797&gt;$AQ$1559:$AQ$1936))*(ROW($AB$1559:$AB$1936)&lt;&gt;ROW(AB1797)))&gt;0,"Cruzado","Sin cruce")))</f>
        <v/>
      </c>
      <c r="AV1797" s="362" t="str" cm="1">
        <f t="array" ref="AV1797">IF(AD1797="","",IF(SUMPRODUCT((AD1797=$AD$1559:$AD$1936)*(AH1797=$AH$1559:$AH$1936)*(AS1797=$AS$1559:$AS$1936)*(AT1797=$AT$1559:$AT$1936)*(ROW($AD$1559:$AD$1936)&lt;&gt;ROW(AD1797))*((R1797=0)*($R$1559:$R$1936&gt;0)+(R1797&gt;0)*($R$1559:$R$1936=0)))&gt;0,"SALONES UNIDOS",IF(SUMPRODUCT((AD1797=$AD$1559:$AD$1936)*(AH1797=$AH$1559:$AH$1936)*((AS1797&lt;$AT$1559:$AT$1936)*(AT1797&gt;$AS$1559:$AS$1936))*(ROW($AD$1559:$AD$1936)&lt;&gt;ROW(AD1797)))&gt;0,"Cruzado","Sin cruce")))</f>
        <v>Sin cruce</v>
      </c>
      <c r="AW1797" s="104" t="str">
        <f t="shared" si="843"/>
        <v>T43SUNAMPEB</v>
      </c>
      <c r="AX1797" s="104" t="str" cm="1">
        <f t="array" ref="AX1797">IF(AW1797="","",IF(SUMPRODUCT((AW1797=$AW$7:$AW$2042)*(AH1797=$AH$7:$AH$2042)*(AN1797=$AN$7:$AN$2042)*(AO1797=$AO$7:$AO$2042)*(ROW($AW$7:$AW$2042)&lt;&gt;ROW(AW1797))*((R1797=0)*($R$7:$R$2042&gt;0)+(R1797&gt;0)*($R$7:$R$2042=0)))&gt;0,"SALONES UNIDOS",IF(SUMPRODUCT((AW1797=$AW$7:$AW$2042)*(AH1797=$AH$7:$AH$2042)*((AN1797&lt;$AO$7:$AO$2042)*(AO1797&gt;$AN$7:$AN$2042))*(ROW($AW$7:$AW$2042)&lt;&gt;ROW(AW1797)))&gt;0,"Cruzado","Sin cruce")))</f>
        <v>Cruzado</v>
      </c>
    </row>
    <row r="1798" spans="2:50" ht="19.8" hidden="1" customHeight="1" x14ac:dyDescent="0.25">
      <c r="B1798" s="494" t="s">
        <v>314</v>
      </c>
      <c r="C1798" s="364" t="s">
        <v>973</v>
      </c>
      <c r="D1798" s="369">
        <v>20261</v>
      </c>
      <c r="E1798" s="373" t="s">
        <v>302</v>
      </c>
      <c r="F1798" s="370" t="s">
        <v>291</v>
      </c>
      <c r="G1798" s="373" t="s">
        <v>303</v>
      </c>
      <c r="H1798" s="373">
        <v>3</v>
      </c>
      <c r="I1798" s="373" t="s">
        <v>571</v>
      </c>
      <c r="J1798" s="373" t="s">
        <v>281</v>
      </c>
      <c r="K1798" s="194" t="s">
        <v>1098</v>
      </c>
      <c r="L1798" s="364" t="s">
        <v>352</v>
      </c>
      <c r="M1798" s="364" t="s">
        <v>324</v>
      </c>
      <c r="N1798" s="364" t="s">
        <v>353</v>
      </c>
      <c r="O1798" s="373" t="s">
        <v>315</v>
      </c>
      <c r="P1798" s="364">
        <v>0</v>
      </c>
      <c r="Q1798" s="364">
        <v>4</v>
      </c>
      <c r="R1798" s="369">
        <v>0</v>
      </c>
      <c r="S1798" s="364">
        <v>4</v>
      </c>
      <c r="T1798" s="8"/>
      <c r="U1798" s="374">
        <v>15</v>
      </c>
      <c r="V1798" s="370">
        <v>9381584</v>
      </c>
      <c r="W1798" s="373" t="s">
        <v>526</v>
      </c>
      <c r="X1798" s="375" t="s">
        <v>315</v>
      </c>
      <c r="Y1798" s="364"/>
      <c r="Z1798" s="364"/>
      <c r="AA1798" s="364"/>
      <c r="AB1798" s="370"/>
      <c r="AC1798" s="364"/>
      <c r="AD1798" s="364" t="s">
        <v>840</v>
      </c>
      <c r="AE1798" s="370"/>
      <c r="AF1798" s="370"/>
      <c r="AG1798" s="370" t="s">
        <v>301</v>
      </c>
      <c r="AH1798" s="364">
        <v>7</v>
      </c>
      <c r="AI1798" s="364">
        <v>17</v>
      </c>
      <c r="AJ1798" s="364">
        <v>40</v>
      </c>
      <c r="AK1798" s="364">
        <v>21</v>
      </c>
      <c r="AL1798" s="364">
        <v>0</v>
      </c>
      <c r="AM1798" s="22">
        <f t="shared" si="840"/>
        <v>4</v>
      </c>
      <c r="AN1798" s="104">
        <f t="shared" si="870"/>
        <v>0.73611111111111116</v>
      </c>
      <c r="AO1798" s="104">
        <f t="shared" si="871"/>
        <v>0.875</v>
      </c>
      <c r="AP1798" s="22" t="str" cm="1">
        <f t="array" ref="AP1798">IF(W1798="","",IF(SUMPRODUCT((W1798=$W$7:$W$2042)*(AH1798=$AH$7:$AH$2042)*(AN1798=$AN$7:$AN$2042)*(AO1798=$AO$7:$AO$2042)*(ROW($W$7:$W$2042)&lt;&gt;ROW(W1798))*((R1798=0)*($R$7:$R$2042&gt;0)+(R1798&gt;0)*($R$7:$R$2042=0)))&gt;0,"SALONES UNIDOS",IF(SUMPRODUCT((W1798=$W$7:$W$2042)*(AH1798=$AH$7:$AH$2042)*((AN1798&lt;$AO$7:$AO$2042)*(AO1798&gt;$AN$7:$AN$2042))*(ROW($W$7:$W$2042)&lt;&gt;ROW(W1798)))&gt;0,"Cruzado","Sin cruce")))</f>
        <v>Sin cruce</v>
      </c>
      <c r="AQ1798" s="22"/>
      <c r="AR1798" s="22"/>
      <c r="AS1798" s="104">
        <f t="shared" si="881"/>
        <v>0.73611111111111116</v>
      </c>
      <c r="AT1798" s="104">
        <f t="shared" si="881"/>
        <v>0.875</v>
      </c>
      <c r="AU1798" s="362" t="str" cm="1">
        <f t="array" ref="AU1798">IF(AB1798="","",IF(SUMPRODUCT((AB1798=$AB$1559:$AB$1936)*(AH1798=$AH$1559:$AH$1936)*(AQ1798=$AQ$1559:$AQ$1936)*(AR1798=$AR$1559:$AR$1936)*(ROW($AB$1559:$AB$1936)&lt;&gt;ROW(AB1798))*((R1798=0)*($R$1559:$R$1936&gt;0)+(R1798&gt;0)*($R$1559:$R$1936=0)))&gt;0,"SALONES UNIDOS",IF(SUMPRODUCT((AB1798=$AB$1559:$AB$1936)*(AH1798=$AH$1559:$AH$1936)*((AQ1798&lt;$AR$1559:$AR$1936)*(AR1798&gt;$AQ$1559:$AQ$1936))*(ROW($AB$1559:$AB$1936)&lt;&gt;ROW(AB1798)))&gt;0,"Cruzado","Sin cruce")))</f>
        <v/>
      </c>
      <c r="AV1798" s="362" t="str" cm="1">
        <f t="array" ref="AV1798">IF(AD1798="","",IF(SUMPRODUCT((AD1798=$AD$1559:$AD$1936)*(AH1798=$AH$1559:$AH$1936)*(AS1798=$AS$1559:$AS$1936)*(AT1798=$AT$1559:$AT$1936)*(ROW($AD$1559:$AD$1936)&lt;&gt;ROW(AD1798))*((R1798=0)*($R$1559:$R$1936&gt;0)+(R1798&gt;0)*($R$1559:$R$1936=0)))&gt;0,"SALONES UNIDOS",IF(SUMPRODUCT((AD1798=$AD$1559:$AD$1936)*(AH1798=$AH$1559:$AH$1936)*((AS1798&lt;$AT$1559:$AT$1936)*(AT1798&gt;$AS$1559:$AS$1936))*(ROW($AD$1559:$AD$1936)&lt;&gt;ROW(AD1798)))&gt;0,"Cruzado","Sin cruce")))</f>
        <v>Sin cruce</v>
      </c>
      <c r="AW1798" s="104" t="str">
        <f t="shared" si="843"/>
        <v>T43SUNAMPEB</v>
      </c>
      <c r="AX1798" s="104" t="str" cm="1">
        <f t="array" ref="AX1798">IF(AW1798="","",IF(SUMPRODUCT((AW1798=$AW$7:$AW$2042)*(AH1798=$AH$7:$AH$2042)*(AN1798=$AN$7:$AN$2042)*(AO1798=$AO$7:$AO$2042)*(ROW($AW$7:$AW$2042)&lt;&gt;ROW(AW1798))*((R1798=0)*($R$7:$R$2042&gt;0)+(R1798&gt;0)*($R$7:$R$2042=0)))&gt;0,"SALONES UNIDOS",IF(SUMPRODUCT((AW1798=$AW$7:$AW$2042)*(AH1798=$AH$7:$AH$2042)*((AN1798&lt;$AO$7:$AO$2042)*(AO1798&gt;$AN$7:$AN$2042))*(ROW($AW$7:$AW$2042)&lt;&gt;ROW(AW1798)))&gt;0,"Cruzado","Sin cruce")))</f>
        <v>Sin cruce</v>
      </c>
    </row>
    <row r="1799" spans="2:50" ht="19.8" hidden="1" customHeight="1" x14ac:dyDescent="0.25">
      <c r="B1799" s="494" t="s">
        <v>314</v>
      </c>
      <c r="C1799" s="364" t="s">
        <v>973</v>
      </c>
      <c r="D1799" s="369">
        <v>20261</v>
      </c>
      <c r="E1799" s="373" t="s">
        <v>302</v>
      </c>
      <c r="F1799" s="370" t="s">
        <v>291</v>
      </c>
      <c r="G1799" s="373" t="s">
        <v>303</v>
      </c>
      <c r="H1799" s="373">
        <v>3</v>
      </c>
      <c r="I1799" s="373" t="s">
        <v>281</v>
      </c>
      <c r="J1799" s="373" t="s">
        <v>281</v>
      </c>
      <c r="K1799" s="194" t="s">
        <v>1099</v>
      </c>
      <c r="L1799" s="364" t="s">
        <v>398</v>
      </c>
      <c r="M1799" s="364" t="s">
        <v>349</v>
      </c>
      <c r="N1799" s="364" t="s">
        <v>353</v>
      </c>
      <c r="O1799" s="373" t="s">
        <v>315</v>
      </c>
      <c r="P1799" s="364">
        <v>2</v>
      </c>
      <c r="Q1799" s="364">
        <v>4</v>
      </c>
      <c r="R1799" s="369">
        <v>6</v>
      </c>
      <c r="S1799" s="364">
        <v>4</v>
      </c>
      <c r="T1799" s="8"/>
      <c r="U1799" s="374">
        <v>30</v>
      </c>
      <c r="V1799" s="491">
        <v>10876512</v>
      </c>
      <c r="W1799" s="491" t="s">
        <v>524</v>
      </c>
      <c r="X1799" s="375" t="s">
        <v>321</v>
      </c>
      <c r="Y1799" s="364"/>
      <c r="Z1799" s="364"/>
      <c r="AA1799" s="364"/>
      <c r="AB1799" s="370"/>
      <c r="AC1799" s="364"/>
      <c r="AD1799" s="369"/>
      <c r="AE1799" s="370"/>
      <c r="AF1799" s="370"/>
      <c r="AG1799" s="364" t="s">
        <v>319</v>
      </c>
      <c r="AH1799" s="503">
        <v>5</v>
      </c>
      <c r="AI1799" s="503">
        <v>18</v>
      </c>
      <c r="AJ1799" s="503">
        <v>30</v>
      </c>
      <c r="AK1799" s="503">
        <v>23</v>
      </c>
      <c r="AL1799" s="503">
        <v>30</v>
      </c>
      <c r="AM1799" s="22">
        <f t="shared" si="840"/>
        <v>6</v>
      </c>
      <c r="AN1799" s="104">
        <f t="shared" si="870"/>
        <v>0.77083333333333337</v>
      </c>
      <c r="AO1799" s="104">
        <f t="shared" si="871"/>
        <v>0.97916666666666674</v>
      </c>
      <c r="AP1799" s="22" t="str" cm="1">
        <f t="array" ref="AP1799">IF(W1799="","",IF(SUMPRODUCT((W1799=$W$7:$W$2042)*(AH1799=$AH$7:$AH$2042)*(AN1799=$AN$7:$AN$2042)*(AO1799=$AO$7:$AO$2042)*(ROW($W$7:$W$2042)&lt;&gt;ROW(W1799))*((R1799=0)*($R$7:$R$2042&gt;0)+(R1799&gt;0)*($R$7:$R$2042=0)))&gt;0,"SALONES UNIDOS",IF(SUMPRODUCT((W1799=$W$7:$W$2042)*(AH1799=$AH$7:$AH$2042)*((AN1799&lt;$AO$7:$AO$2042)*(AO1799&gt;$AN$7:$AN$2042))*(ROW($W$7:$W$2042)&lt;&gt;ROW(W1799)))&gt;0,"Cruzado","Sin cruce")))</f>
        <v>Sin cruce</v>
      </c>
      <c r="AQ1799" s="104"/>
      <c r="AR1799" s="104"/>
      <c r="AS1799" s="22"/>
      <c r="AT1799" s="22"/>
      <c r="AU1799" s="362" t="str" cm="1">
        <f t="array" ref="AU1799">IF(AB1799="","",IF(SUMPRODUCT((AB1799=$AB$1559:$AB$1936)*(AH1799=$AH$1559:$AH$1936)*(AQ1799=$AQ$1559:$AQ$1936)*(AR1799=$AR$1559:$AR$1936)*(ROW($AB$1559:$AB$1936)&lt;&gt;ROW(AB1799))*((R1799=0)*($R$1559:$R$1936&gt;0)+(R1799&gt;0)*($R$1559:$R$1936=0)))&gt;0,"SALONES UNIDOS",IF(SUMPRODUCT((AB1799=$AB$1559:$AB$1936)*(AH1799=$AH$1559:$AH$1936)*((AQ1799&lt;$AR$1559:$AR$1936)*(AR1799&gt;$AQ$1559:$AQ$1936))*(ROW($AB$1559:$AB$1936)&lt;&gt;ROW(AB1799)))&gt;0,"Cruzado","Sin cruce")))</f>
        <v/>
      </c>
      <c r="AV1799" s="362" t="str" cm="1">
        <f t="array" ref="AV1799">IF(AD1799="","",IF(SUMPRODUCT((AD1799=$AD$1559:$AD$1936)*(AH1799=$AH$1559:$AH$1936)*(AS1799=$AS$1559:$AS$1936)*(AT1799=$AT$1559:$AT$1936)*(ROW($AD$1559:$AD$1936)&lt;&gt;ROW(AD1799))*((R1799=0)*($R$1559:$R$1936&gt;0)+(R1799&gt;0)*($R$1559:$R$1936=0)))&gt;0,"SALONES UNIDOS",IF(SUMPRODUCT((AD1799=$AD$1559:$AD$1936)*(AH1799=$AH$1559:$AH$1936)*((AS1799&lt;$AT$1559:$AT$1936)*(AT1799&gt;$AS$1559:$AS$1936))*(ROW($AD$1559:$AD$1936)&lt;&gt;ROW(AD1799)))&gt;0,"Cruzado","Sin cruce")))</f>
        <v/>
      </c>
      <c r="AW1799" s="104" t="str">
        <f t="shared" si="843"/>
        <v>T43SUNAMPEB</v>
      </c>
      <c r="AX1799" s="104" t="str" cm="1">
        <f t="array" ref="AX1799">IF(AW1799="","",IF(SUMPRODUCT((AW1799=$AW$7:$AW$2042)*(AH1799=$AH$7:$AH$2042)*(AN1799=$AN$7:$AN$2042)*(AO1799=$AO$7:$AO$2042)*(ROW($AW$7:$AW$2042)&lt;&gt;ROW(AW1799))*((R1799=0)*($R$7:$R$2042&gt;0)+(R1799&gt;0)*($R$7:$R$2042=0)))&gt;0,"SALONES UNIDOS",IF(SUMPRODUCT((AW1799=$AW$7:$AW$2042)*(AH1799=$AH$7:$AH$2042)*((AN1799&lt;$AO$7:$AO$2042)*(AO1799&gt;$AN$7:$AN$2042))*(ROW($AW$7:$AW$2042)&lt;&gt;ROW(AW1799)))&gt;0,"Cruzado","Sin cruce")))</f>
        <v>Sin cruce</v>
      </c>
    </row>
    <row r="1800" spans="2:50" ht="19.8" hidden="1" customHeight="1" x14ac:dyDescent="0.25">
      <c r="B1800" s="494" t="s">
        <v>314</v>
      </c>
      <c r="C1800" s="364" t="s">
        <v>973</v>
      </c>
      <c r="D1800" s="369">
        <v>20261</v>
      </c>
      <c r="E1800" s="373" t="s">
        <v>302</v>
      </c>
      <c r="F1800" s="370" t="s">
        <v>291</v>
      </c>
      <c r="G1800" s="373" t="s">
        <v>303</v>
      </c>
      <c r="H1800" s="373">
        <v>3</v>
      </c>
      <c r="I1800" s="373" t="s">
        <v>281</v>
      </c>
      <c r="J1800" s="373" t="s">
        <v>281</v>
      </c>
      <c r="K1800" s="194" t="s">
        <v>1100</v>
      </c>
      <c r="L1800" s="364" t="s">
        <v>396</v>
      </c>
      <c r="M1800" s="364" t="s">
        <v>324</v>
      </c>
      <c r="N1800" s="364" t="s">
        <v>353</v>
      </c>
      <c r="O1800" s="373" t="s">
        <v>315</v>
      </c>
      <c r="P1800" s="364">
        <v>2</v>
      </c>
      <c r="Q1800" s="364">
        <v>0</v>
      </c>
      <c r="R1800" s="369">
        <v>2</v>
      </c>
      <c r="S1800" s="364">
        <v>3</v>
      </c>
      <c r="T1800" s="8"/>
      <c r="U1800" s="374">
        <v>30</v>
      </c>
      <c r="V1800" s="370">
        <v>21426247</v>
      </c>
      <c r="W1800" s="373" t="s">
        <v>65</v>
      </c>
      <c r="X1800" s="375" t="s">
        <v>321</v>
      </c>
      <c r="Y1800" s="364"/>
      <c r="Z1800" s="364"/>
      <c r="AA1800" s="364"/>
      <c r="AB1800" s="370"/>
      <c r="AC1800" s="364"/>
      <c r="AD1800" s="369"/>
      <c r="AE1800" s="370"/>
      <c r="AF1800" s="370"/>
      <c r="AG1800" s="364" t="s">
        <v>559</v>
      </c>
      <c r="AH1800" s="364">
        <v>1</v>
      </c>
      <c r="AI1800" s="364">
        <v>21</v>
      </c>
      <c r="AJ1800" s="364">
        <v>50</v>
      </c>
      <c r="AK1800" s="364">
        <v>23</v>
      </c>
      <c r="AL1800" s="364">
        <v>30</v>
      </c>
      <c r="AM1800" s="22">
        <f t="shared" si="840"/>
        <v>2</v>
      </c>
      <c r="AN1800" s="104">
        <f t="shared" si="870"/>
        <v>0.90972222222222221</v>
      </c>
      <c r="AO1800" s="104">
        <f t="shared" si="871"/>
        <v>0.97916666666666674</v>
      </c>
      <c r="AP1800" s="22" t="str" cm="1">
        <f t="array" ref="AP1800">IF(W1800="","",IF(SUMPRODUCT((W1800=$W$7:$W$2042)*(AH1800=$AH$7:$AH$2042)*(AN1800=$AN$7:$AN$2042)*(AO1800=$AO$7:$AO$2042)*(ROW($W$7:$W$2042)&lt;&gt;ROW(W1800))*((R1800=0)*($R$7:$R$2042&gt;0)+(R1800&gt;0)*($R$7:$R$2042=0)))&gt;0,"SALONES UNIDOS",IF(SUMPRODUCT((W1800=$W$7:$W$2042)*(AH1800=$AH$7:$AH$2042)*((AN1800&lt;$AO$7:$AO$2042)*(AO1800&gt;$AN$7:$AN$2042))*(ROW($W$7:$W$2042)&lt;&gt;ROW(W1800)))&gt;0,"Cruzado","Sin cruce")))</f>
        <v>Sin cruce</v>
      </c>
      <c r="AQ1800" s="104"/>
      <c r="AR1800" s="104"/>
      <c r="AS1800" s="22"/>
      <c r="AT1800" s="22"/>
      <c r="AU1800" s="362" t="str" cm="1">
        <f t="array" ref="AU1800">IF(AB1800="","",IF(SUMPRODUCT((AB1800=$AB$1559:$AB$1936)*(AH1800=$AH$1559:$AH$1936)*(AQ1800=$AQ$1559:$AQ$1936)*(AR1800=$AR$1559:$AR$1936)*(ROW($AB$1559:$AB$1936)&lt;&gt;ROW(AB1800))*((R1800=0)*($R$1559:$R$1936&gt;0)+(R1800&gt;0)*($R$1559:$R$1936=0)))&gt;0,"SALONES UNIDOS",IF(SUMPRODUCT((AB1800=$AB$1559:$AB$1936)*(AH1800=$AH$1559:$AH$1936)*((AQ1800&lt;$AR$1559:$AR$1936)*(AR1800&gt;$AQ$1559:$AQ$1936))*(ROW($AB$1559:$AB$1936)&lt;&gt;ROW(AB1800)))&gt;0,"Cruzado","Sin cruce")))</f>
        <v/>
      </c>
      <c r="AV1800" s="362" t="str" cm="1">
        <f t="array" ref="AV1800">IF(AD1800="","",IF(SUMPRODUCT((AD1800=$AD$1559:$AD$1936)*(AH1800=$AH$1559:$AH$1936)*(AS1800=$AS$1559:$AS$1936)*(AT1800=$AT$1559:$AT$1936)*(ROW($AD$1559:$AD$1936)&lt;&gt;ROW(AD1800))*((R1800=0)*($R$1559:$R$1936&gt;0)+(R1800&gt;0)*($R$1559:$R$1936=0)))&gt;0,"SALONES UNIDOS",IF(SUMPRODUCT((AD1800=$AD$1559:$AD$1936)*(AH1800=$AH$1559:$AH$1936)*((AS1800&lt;$AT$1559:$AT$1936)*(AT1800&gt;$AS$1559:$AS$1936))*(ROW($AD$1559:$AD$1936)&lt;&gt;ROW(AD1800)))&gt;0,"Cruzado","Sin cruce")))</f>
        <v/>
      </c>
      <c r="AW1800" s="104" t="str">
        <f t="shared" si="843"/>
        <v>T43SUNAMPEB</v>
      </c>
      <c r="AX1800" s="104" t="str" cm="1">
        <f t="array" ref="AX1800">IF(AW1800="","",IF(SUMPRODUCT((AW1800=$AW$7:$AW$2042)*(AH1800=$AH$7:$AH$2042)*(AN1800=$AN$7:$AN$2042)*(AO1800=$AO$7:$AO$2042)*(ROW($AW$7:$AW$2042)&lt;&gt;ROW(AW1800))*((R1800=0)*($R$7:$R$2042&gt;0)+(R1800&gt;0)*($R$7:$R$2042=0)))&gt;0,"SALONES UNIDOS",IF(SUMPRODUCT((AW1800=$AW$7:$AW$2042)*(AH1800=$AH$7:$AH$2042)*((AN1800&lt;$AO$7:$AO$2042)*(AO1800&gt;$AN$7:$AN$2042))*(ROW($AW$7:$AW$2042)&lt;&gt;ROW(AW1800)))&gt;0,"Cruzado","Sin cruce")))</f>
        <v>Sin cruce</v>
      </c>
    </row>
    <row r="1801" spans="2:50" ht="19.8" hidden="1" customHeight="1" x14ac:dyDescent="0.25">
      <c r="B1801" s="494" t="s">
        <v>314</v>
      </c>
      <c r="C1801" s="364" t="s">
        <v>973</v>
      </c>
      <c r="D1801" s="369">
        <v>20261</v>
      </c>
      <c r="E1801" s="373" t="s">
        <v>302</v>
      </c>
      <c r="F1801" s="370" t="s">
        <v>291</v>
      </c>
      <c r="G1801" s="373" t="s">
        <v>303</v>
      </c>
      <c r="H1801" s="373">
        <v>3</v>
      </c>
      <c r="I1801" s="373" t="s">
        <v>412</v>
      </c>
      <c r="J1801" s="373" t="s">
        <v>281</v>
      </c>
      <c r="K1801" s="194" t="s">
        <v>1100</v>
      </c>
      <c r="L1801" s="364" t="s">
        <v>396</v>
      </c>
      <c r="M1801" s="364" t="s">
        <v>324</v>
      </c>
      <c r="N1801" s="364" t="s">
        <v>353</v>
      </c>
      <c r="O1801" s="373" t="s">
        <v>315</v>
      </c>
      <c r="P1801" s="364">
        <v>0</v>
      </c>
      <c r="Q1801" s="364">
        <v>2</v>
      </c>
      <c r="R1801" s="369">
        <v>2</v>
      </c>
      <c r="S1801" s="364">
        <v>3</v>
      </c>
      <c r="T1801" s="8"/>
      <c r="U1801" s="374">
        <v>15</v>
      </c>
      <c r="V1801" s="370">
        <v>21426247</v>
      </c>
      <c r="W1801" s="373" t="s">
        <v>65</v>
      </c>
      <c r="X1801" s="375" t="s">
        <v>315</v>
      </c>
      <c r="Y1801" s="364"/>
      <c r="Z1801" s="364"/>
      <c r="AA1801" s="364"/>
      <c r="AB1801" s="370"/>
      <c r="AC1801" s="364"/>
      <c r="AD1801" s="364" t="s">
        <v>882</v>
      </c>
      <c r="AE1801" s="370"/>
      <c r="AF1801" s="370"/>
      <c r="AG1801" s="364" t="s">
        <v>301</v>
      </c>
      <c r="AH1801" s="364">
        <v>6</v>
      </c>
      <c r="AI1801" s="364">
        <v>18</v>
      </c>
      <c r="AJ1801" s="364">
        <v>30</v>
      </c>
      <c r="AK1801" s="364">
        <v>20</v>
      </c>
      <c r="AL1801" s="364">
        <v>10</v>
      </c>
      <c r="AM1801" s="22">
        <f t="shared" ref="AM1801:AM1802" si="882">IF(AI1801="",R1801,ROUND(((((AK1801/24)+(AL1801/1440))-((AI1801/24)+(AJ1801/1440)))*1440/50),5))</f>
        <v>2</v>
      </c>
      <c r="AN1801" s="104">
        <f t="shared" ref="AN1801:AN1802" si="883">AI1801/24+AJ1801/1440</f>
        <v>0.77083333333333337</v>
      </c>
      <c r="AO1801" s="104">
        <f t="shared" ref="AO1801:AO1802" si="884">AK1801/24+AL1801/1440</f>
        <v>0.84027777777777779</v>
      </c>
      <c r="AP1801" s="22" t="str" cm="1">
        <f t="array" ref="AP1801">IF(W1801="","",IF(SUMPRODUCT((W1801=$W$7:$W$2042)*(AH1801=$AH$7:$AH$2042)*(AN1801=$AN$7:$AN$2042)*(AO1801=$AO$7:$AO$2042)*(ROW($W$7:$W$2042)&lt;&gt;ROW(W1801))*((R1801=0)*($R$7:$R$2042&gt;0)+(R1801&gt;0)*($R$7:$R$2042=0)))&gt;0,"SALONES UNIDOS",IF(SUMPRODUCT((W1801=$W$7:$W$2042)*(AH1801=$AH$7:$AH$2042)*((AN1801&lt;$AO$7:$AO$2042)*(AO1801&gt;$AN$7:$AN$2042))*(ROW($W$7:$W$2042)&lt;&gt;ROW(W1801)))&gt;0,"Cruzado","Sin cruce")))</f>
        <v>Sin cruce</v>
      </c>
      <c r="AQ1801" s="22"/>
      <c r="AR1801" s="22"/>
      <c r="AS1801" s="104">
        <f t="shared" ref="AS1801:AT1804" si="885">AN1801</f>
        <v>0.77083333333333337</v>
      </c>
      <c r="AT1801" s="104">
        <f t="shared" si="885"/>
        <v>0.84027777777777779</v>
      </c>
      <c r="AU1801" s="362" t="str" cm="1">
        <f t="array" ref="AU1801">IF(AB1801="","",IF(SUMPRODUCT((AB1801=$AB$1559:$AB$1936)*(AH1801=$AH$1559:$AH$1936)*(AQ1801=$AQ$1559:$AQ$1936)*(AR1801=$AR$1559:$AR$1936)*(ROW($AB$1559:$AB$1936)&lt;&gt;ROW(AB1801))*((R1801=0)*($R$1559:$R$1936&gt;0)+(R1801&gt;0)*($R$1559:$R$1936=0)))&gt;0,"SALONES UNIDOS",IF(SUMPRODUCT((AB1801=$AB$1559:$AB$1936)*(AH1801=$AH$1559:$AH$1936)*((AQ1801&lt;$AR$1559:$AR$1936)*(AR1801&gt;$AQ$1559:$AQ$1936))*(ROW($AB$1559:$AB$1936)&lt;&gt;ROW(AB1801)))&gt;0,"Cruzado","Sin cruce")))</f>
        <v/>
      </c>
      <c r="AV1801" s="362" t="str" cm="1">
        <f t="array" ref="AV1801">IF(AD1801="","",IF(SUMPRODUCT((AD1801=$AD$1559:$AD$1936)*(AH1801=$AH$1559:$AH$1936)*(AS1801=$AS$1559:$AS$1936)*(AT1801=$AT$1559:$AT$1936)*(ROW($AD$1559:$AD$1936)&lt;&gt;ROW(AD1801))*((R1801=0)*($R$1559:$R$1936&gt;0)+(R1801&gt;0)*($R$1559:$R$1936=0)))&gt;0,"SALONES UNIDOS",IF(SUMPRODUCT((AD1801=$AD$1559:$AD$1936)*(AH1801=$AH$1559:$AH$1936)*((AS1801&lt;$AT$1559:$AT$1936)*(AT1801&gt;$AS$1559:$AS$1936))*(ROW($AD$1559:$AD$1936)&lt;&gt;ROW(AD1801)))&gt;0,"Cruzado","Sin cruce")))</f>
        <v>Sin cruce</v>
      </c>
      <c r="AW1801" s="104" t="str">
        <f t="shared" ref="AW1801:AW1802" si="886">TRIM(CONCATENATE(G1801,H1801,E1801,J1801))</f>
        <v>T43SUNAMPEB</v>
      </c>
      <c r="AX1801" s="104" t="str" cm="1">
        <f t="array" ref="AX1801">IF(AW1801="","",IF(SUMPRODUCT((AW1801=$AW$7:$AW$2042)*(AH1801=$AH$7:$AH$2042)*(AN1801=$AN$7:$AN$2042)*(AO1801=$AO$7:$AO$2042)*(ROW($AW$7:$AW$2042)&lt;&gt;ROW(AW1801))*((R1801=0)*($R$7:$R$2042&gt;0)+(R1801&gt;0)*($R$7:$R$2042=0)))&gt;0,"SALONES UNIDOS",IF(SUMPRODUCT((AW1801=$AW$7:$AW$2042)*(AH1801=$AH$7:$AH$2042)*((AN1801&lt;$AO$7:$AO$2042)*(AO1801&gt;$AN$7:$AN$2042))*(ROW($AW$7:$AW$2042)&lt;&gt;ROW(AW1801)))&gt;0,"Cruzado","Sin cruce")))</f>
        <v>Cruzado</v>
      </c>
    </row>
    <row r="1802" spans="2:50" ht="19.8" hidden="1" customHeight="1" x14ac:dyDescent="0.25">
      <c r="B1802" s="494" t="s">
        <v>314</v>
      </c>
      <c r="C1802" s="364" t="s">
        <v>973</v>
      </c>
      <c r="D1802" s="369">
        <v>20261</v>
      </c>
      <c r="E1802" s="373" t="s">
        <v>302</v>
      </c>
      <c r="F1802" s="370" t="s">
        <v>291</v>
      </c>
      <c r="G1802" s="373" t="s">
        <v>303</v>
      </c>
      <c r="H1802" s="373">
        <v>3</v>
      </c>
      <c r="I1802" s="373" t="s">
        <v>412</v>
      </c>
      <c r="J1802" s="373" t="s">
        <v>281</v>
      </c>
      <c r="K1802" s="194" t="s">
        <v>1100</v>
      </c>
      <c r="L1802" s="364" t="s">
        <v>396</v>
      </c>
      <c r="M1802" s="364" t="s">
        <v>324</v>
      </c>
      <c r="N1802" s="364" t="s">
        <v>353</v>
      </c>
      <c r="O1802" s="373" t="s">
        <v>315</v>
      </c>
      <c r="P1802" s="364">
        <v>0</v>
      </c>
      <c r="Q1802" s="364">
        <v>2</v>
      </c>
      <c r="R1802" s="369">
        <v>0</v>
      </c>
      <c r="S1802" s="364">
        <v>3</v>
      </c>
      <c r="T1802" s="8"/>
      <c r="U1802" s="374">
        <v>15</v>
      </c>
      <c r="V1802" s="370">
        <v>21426247</v>
      </c>
      <c r="W1802" s="373" t="s">
        <v>65</v>
      </c>
      <c r="X1802" s="375" t="s">
        <v>315</v>
      </c>
      <c r="Y1802" s="364"/>
      <c r="Z1802" s="364"/>
      <c r="AA1802" s="364"/>
      <c r="AB1802" s="370"/>
      <c r="AC1802" s="364"/>
      <c r="AD1802" s="364" t="s">
        <v>882</v>
      </c>
      <c r="AE1802" s="370"/>
      <c r="AF1802" s="370"/>
      <c r="AG1802" s="364" t="s">
        <v>301</v>
      </c>
      <c r="AH1802" s="364">
        <v>6</v>
      </c>
      <c r="AI1802" s="364">
        <v>20</v>
      </c>
      <c r="AJ1802" s="364">
        <v>10</v>
      </c>
      <c r="AK1802" s="364">
        <v>21</v>
      </c>
      <c r="AL1802" s="364">
        <v>50</v>
      </c>
      <c r="AM1802" s="22">
        <f t="shared" si="882"/>
        <v>2</v>
      </c>
      <c r="AN1802" s="104">
        <f t="shared" si="883"/>
        <v>0.84027777777777779</v>
      </c>
      <c r="AO1802" s="104">
        <f t="shared" si="884"/>
        <v>0.90972222222222221</v>
      </c>
      <c r="AP1802" s="22" t="str" cm="1">
        <f t="array" ref="AP1802">IF(W1802="","",IF(SUMPRODUCT((W1802=$W$7:$W$2042)*(AH1802=$AH$7:$AH$2042)*(AN1802=$AN$7:$AN$2042)*(AO1802=$AO$7:$AO$2042)*(ROW($W$7:$W$2042)&lt;&gt;ROW(W1802))*((R1802=0)*($R$7:$R$2042&gt;0)+(R1802&gt;0)*($R$7:$R$2042=0)))&gt;0,"SALONES UNIDOS",IF(SUMPRODUCT((W1802=$W$7:$W$2042)*(AH1802=$AH$7:$AH$2042)*((AN1802&lt;$AO$7:$AO$2042)*(AO1802&gt;$AN$7:$AN$2042))*(ROW($W$7:$W$2042)&lt;&gt;ROW(W1802)))&gt;0,"Cruzado","Sin cruce")))</f>
        <v>Sin cruce</v>
      </c>
      <c r="AQ1802" s="22"/>
      <c r="AR1802" s="22"/>
      <c r="AS1802" s="104">
        <f t="shared" si="885"/>
        <v>0.84027777777777779</v>
      </c>
      <c r="AT1802" s="104">
        <f t="shared" si="885"/>
        <v>0.90972222222222221</v>
      </c>
      <c r="AU1802" s="362" t="str" cm="1">
        <f t="array" ref="AU1802">IF(AB1802="","",IF(SUMPRODUCT((AB1802=$AB$1559:$AB$1936)*(AH1802=$AH$1559:$AH$1936)*(AQ1802=$AQ$1559:$AQ$1936)*(AR1802=$AR$1559:$AR$1936)*(ROW($AB$1559:$AB$1936)&lt;&gt;ROW(AB1802))*((R1802=0)*($R$1559:$R$1936&gt;0)+(R1802&gt;0)*($R$1559:$R$1936=0)))&gt;0,"SALONES UNIDOS",IF(SUMPRODUCT((AB1802=$AB$1559:$AB$1936)*(AH1802=$AH$1559:$AH$1936)*((AQ1802&lt;$AR$1559:$AR$1936)*(AR1802&gt;$AQ$1559:$AQ$1936))*(ROW($AB$1559:$AB$1936)&lt;&gt;ROW(AB1802)))&gt;0,"Cruzado","Sin cruce")))</f>
        <v/>
      </c>
      <c r="AV1802" s="362" t="str" cm="1">
        <f t="array" ref="AV1802">IF(AD1802="","",IF(SUMPRODUCT((AD1802=$AD$1559:$AD$1936)*(AH1802=$AH$1559:$AH$1936)*(AS1802=$AS$1559:$AS$1936)*(AT1802=$AT$1559:$AT$1936)*(ROW($AD$1559:$AD$1936)&lt;&gt;ROW(AD1802))*((R1802=0)*($R$1559:$R$1936&gt;0)+(R1802&gt;0)*($R$1559:$R$1936=0)))&gt;0,"SALONES UNIDOS",IF(SUMPRODUCT((AD1802=$AD$1559:$AD$1936)*(AH1802=$AH$1559:$AH$1936)*((AS1802&lt;$AT$1559:$AT$1936)*(AT1802&gt;$AS$1559:$AS$1936))*(ROW($AD$1559:$AD$1936)&lt;&gt;ROW(AD1802)))&gt;0,"Cruzado","Sin cruce")))</f>
        <v>Sin cruce</v>
      </c>
      <c r="AW1802" s="104" t="str">
        <f t="shared" si="886"/>
        <v>T43SUNAMPEB</v>
      </c>
      <c r="AX1802" s="104" t="str" cm="1">
        <f t="array" ref="AX1802">IF(AW1802="","",IF(SUMPRODUCT((AW1802=$AW$7:$AW$2042)*(AH1802=$AH$7:$AH$2042)*(AN1802=$AN$7:$AN$2042)*(AO1802=$AO$7:$AO$2042)*(ROW($AW$7:$AW$2042)&lt;&gt;ROW(AW1802))*((R1802=0)*($R$7:$R$2042&gt;0)+(R1802&gt;0)*($R$7:$R$2042=0)))&gt;0,"SALONES UNIDOS",IF(SUMPRODUCT((AW1802=$AW$7:$AW$2042)*(AH1802=$AH$7:$AH$2042)*((AN1802&lt;$AO$7:$AO$2042)*(AO1802&gt;$AN$7:$AN$2042))*(ROW($AW$7:$AW$2042)&lt;&gt;ROW(AW1802)))&gt;0,"Cruzado","Sin cruce")))</f>
        <v>Cruzado</v>
      </c>
    </row>
    <row r="1803" spans="2:50" ht="19.8" hidden="1" customHeight="1" x14ac:dyDescent="0.25">
      <c r="B1803" s="494" t="s">
        <v>314</v>
      </c>
      <c r="C1803" s="364" t="s">
        <v>973</v>
      </c>
      <c r="D1803" s="369">
        <v>20261</v>
      </c>
      <c r="E1803" s="373" t="s">
        <v>302</v>
      </c>
      <c r="F1803" s="370" t="s">
        <v>291</v>
      </c>
      <c r="G1803" s="373" t="s">
        <v>303</v>
      </c>
      <c r="H1803" s="373">
        <v>3</v>
      </c>
      <c r="I1803" s="373" t="s">
        <v>571</v>
      </c>
      <c r="J1803" s="373" t="s">
        <v>281</v>
      </c>
      <c r="K1803" s="194" t="s">
        <v>1100</v>
      </c>
      <c r="L1803" s="364" t="s">
        <v>396</v>
      </c>
      <c r="M1803" s="364" t="s">
        <v>324</v>
      </c>
      <c r="N1803" s="364" t="s">
        <v>353</v>
      </c>
      <c r="O1803" s="373" t="s">
        <v>315</v>
      </c>
      <c r="P1803" s="364">
        <v>0</v>
      </c>
      <c r="Q1803" s="364">
        <v>2</v>
      </c>
      <c r="R1803" s="369">
        <v>2</v>
      </c>
      <c r="S1803" s="364">
        <v>3</v>
      </c>
      <c r="T1803" s="8"/>
      <c r="U1803" s="374">
        <v>15</v>
      </c>
      <c r="V1803" s="370">
        <v>21426247</v>
      </c>
      <c r="W1803" s="373" t="s">
        <v>65</v>
      </c>
      <c r="X1803" s="375" t="s">
        <v>315</v>
      </c>
      <c r="Y1803" s="364"/>
      <c r="Z1803" s="364"/>
      <c r="AA1803" s="364"/>
      <c r="AB1803" s="370"/>
      <c r="AC1803" s="364"/>
      <c r="AD1803" s="364" t="s">
        <v>882</v>
      </c>
      <c r="AE1803" s="370"/>
      <c r="AF1803" s="370"/>
      <c r="AG1803" s="364" t="s">
        <v>301</v>
      </c>
      <c r="AH1803" s="364">
        <v>6</v>
      </c>
      <c r="AI1803" s="364">
        <v>15</v>
      </c>
      <c r="AJ1803" s="364">
        <v>10</v>
      </c>
      <c r="AK1803" s="364">
        <v>16</v>
      </c>
      <c r="AL1803" s="364">
        <v>50</v>
      </c>
      <c r="AM1803" s="22">
        <f t="shared" si="840"/>
        <v>2</v>
      </c>
      <c r="AN1803" s="104">
        <f t="shared" si="870"/>
        <v>0.63194444444444442</v>
      </c>
      <c r="AO1803" s="104">
        <f t="shared" si="871"/>
        <v>0.70138888888888884</v>
      </c>
      <c r="AP1803" s="22" t="str" cm="1">
        <f t="array" ref="AP1803">IF(W1803="","",IF(SUMPRODUCT((W1803=$W$7:$W$2042)*(AH1803=$AH$7:$AH$2042)*(AN1803=$AN$7:$AN$2042)*(AO1803=$AO$7:$AO$2042)*(ROW($W$7:$W$2042)&lt;&gt;ROW(W1803))*((R1803=0)*($R$7:$R$2042&gt;0)+(R1803&gt;0)*($R$7:$R$2042=0)))&gt;0,"SALONES UNIDOS",IF(SUMPRODUCT((W1803=$W$7:$W$2042)*(AH1803=$AH$7:$AH$2042)*((AN1803&lt;$AO$7:$AO$2042)*(AO1803&gt;$AN$7:$AN$2042))*(ROW($W$7:$W$2042)&lt;&gt;ROW(W1803)))&gt;0,"Cruzado","Sin cruce")))</f>
        <v>Sin cruce</v>
      </c>
      <c r="AQ1803" s="22"/>
      <c r="AR1803" s="22"/>
      <c r="AS1803" s="104">
        <f t="shared" si="885"/>
        <v>0.63194444444444442</v>
      </c>
      <c r="AT1803" s="104">
        <f t="shared" si="885"/>
        <v>0.70138888888888884</v>
      </c>
      <c r="AU1803" s="362" t="str" cm="1">
        <f t="array" ref="AU1803">IF(AB1803="","",IF(SUMPRODUCT((AB1803=$AB$1559:$AB$1936)*(AH1803=$AH$1559:$AH$1936)*(AQ1803=$AQ$1559:$AQ$1936)*(AR1803=$AR$1559:$AR$1936)*(ROW($AB$1559:$AB$1936)&lt;&gt;ROW(AB1803))*((R1803=0)*($R$1559:$R$1936&gt;0)+(R1803&gt;0)*($R$1559:$R$1936=0)))&gt;0,"SALONES UNIDOS",IF(SUMPRODUCT((AB1803=$AB$1559:$AB$1936)*(AH1803=$AH$1559:$AH$1936)*((AQ1803&lt;$AR$1559:$AR$1936)*(AR1803&gt;$AQ$1559:$AQ$1936))*(ROW($AB$1559:$AB$1936)&lt;&gt;ROW(AB1803)))&gt;0,"Cruzado","Sin cruce")))</f>
        <v/>
      </c>
      <c r="AV1803" s="362" t="str" cm="1">
        <f t="array" ref="AV1803">IF(AD1803="","",IF(SUMPRODUCT((AD1803=$AD$1559:$AD$1936)*(AH1803=$AH$1559:$AH$1936)*(AS1803=$AS$1559:$AS$1936)*(AT1803=$AT$1559:$AT$1936)*(ROW($AD$1559:$AD$1936)&lt;&gt;ROW(AD1803))*((R1803=0)*($R$1559:$R$1936&gt;0)+(R1803&gt;0)*($R$1559:$R$1936=0)))&gt;0,"SALONES UNIDOS",IF(SUMPRODUCT((AD1803=$AD$1559:$AD$1936)*(AH1803=$AH$1559:$AH$1936)*((AS1803&lt;$AT$1559:$AT$1936)*(AT1803&gt;$AS$1559:$AS$1936))*(ROW($AD$1559:$AD$1936)&lt;&gt;ROW(AD1803)))&gt;0,"Cruzado","Sin cruce")))</f>
        <v>Sin cruce</v>
      </c>
      <c r="AW1803" s="104" t="str">
        <f t="shared" si="843"/>
        <v>T43SUNAMPEB</v>
      </c>
      <c r="AX1803" s="104" t="str" cm="1">
        <f t="array" ref="AX1803">IF(AW1803="","",IF(SUMPRODUCT((AW1803=$AW$7:$AW$2042)*(AH1803=$AH$7:$AH$2042)*(AN1803=$AN$7:$AN$2042)*(AO1803=$AO$7:$AO$2042)*(ROW($AW$7:$AW$2042)&lt;&gt;ROW(AW1803))*((R1803=0)*($R$7:$R$2042&gt;0)+(R1803&gt;0)*($R$7:$R$2042=0)))&gt;0,"SALONES UNIDOS",IF(SUMPRODUCT((AW1803=$AW$7:$AW$2042)*(AH1803=$AH$7:$AH$2042)*((AN1803&lt;$AO$7:$AO$2042)*(AO1803&gt;$AN$7:$AN$2042))*(ROW($AW$7:$AW$2042)&lt;&gt;ROW(AW1803)))&gt;0,"Cruzado","Sin cruce")))</f>
        <v>Cruzado</v>
      </c>
    </row>
    <row r="1804" spans="2:50" ht="19.8" hidden="1" customHeight="1" x14ac:dyDescent="0.25">
      <c r="B1804" s="494" t="s">
        <v>314</v>
      </c>
      <c r="C1804" s="364" t="s">
        <v>973</v>
      </c>
      <c r="D1804" s="369">
        <v>20261</v>
      </c>
      <c r="E1804" s="373" t="s">
        <v>302</v>
      </c>
      <c r="F1804" s="370" t="s">
        <v>291</v>
      </c>
      <c r="G1804" s="373" t="s">
        <v>303</v>
      </c>
      <c r="H1804" s="373">
        <v>3</v>
      </c>
      <c r="I1804" s="373" t="s">
        <v>571</v>
      </c>
      <c r="J1804" s="373" t="s">
        <v>281</v>
      </c>
      <c r="K1804" s="194" t="s">
        <v>1100</v>
      </c>
      <c r="L1804" s="364" t="s">
        <v>396</v>
      </c>
      <c r="M1804" s="364" t="s">
        <v>324</v>
      </c>
      <c r="N1804" s="364" t="s">
        <v>353</v>
      </c>
      <c r="O1804" s="373" t="s">
        <v>315</v>
      </c>
      <c r="P1804" s="364">
        <v>0</v>
      </c>
      <c r="Q1804" s="364">
        <v>2</v>
      </c>
      <c r="R1804" s="369">
        <v>0</v>
      </c>
      <c r="S1804" s="364">
        <v>3</v>
      </c>
      <c r="T1804" s="8"/>
      <c r="U1804" s="374">
        <v>15</v>
      </c>
      <c r="V1804" s="370">
        <v>21426247</v>
      </c>
      <c r="W1804" s="373" t="s">
        <v>65</v>
      </c>
      <c r="X1804" s="375" t="s">
        <v>315</v>
      </c>
      <c r="Y1804" s="364"/>
      <c r="Z1804" s="364"/>
      <c r="AA1804" s="364"/>
      <c r="AB1804" s="370"/>
      <c r="AC1804" s="364"/>
      <c r="AD1804" s="364" t="s">
        <v>882</v>
      </c>
      <c r="AE1804" s="370"/>
      <c r="AF1804" s="370"/>
      <c r="AG1804" s="364" t="s">
        <v>301</v>
      </c>
      <c r="AH1804" s="364">
        <v>6</v>
      </c>
      <c r="AI1804" s="364">
        <v>16</v>
      </c>
      <c r="AJ1804" s="364">
        <v>50</v>
      </c>
      <c r="AK1804" s="364">
        <v>18</v>
      </c>
      <c r="AL1804" s="364">
        <v>30</v>
      </c>
      <c r="AM1804" s="22">
        <f t="shared" ref="AM1804:AM1831" si="887">IF(AI1804="",R1804,ROUND(((((AK1804/24)+(AL1804/1440))-((AI1804/24)+(AJ1804/1440)))*1440/50),5))</f>
        <v>2</v>
      </c>
      <c r="AN1804" s="104">
        <f t="shared" si="870"/>
        <v>0.70138888888888884</v>
      </c>
      <c r="AO1804" s="104">
        <f t="shared" si="871"/>
        <v>0.77083333333333337</v>
      </c>
      <c r="AP1804" s="22" t="str" cm="1">
        <f t="array" ref="AP1804">IF(W1804="","",IF(SUMPRODUCT((W1804=$W$7:$W$2042)*(AH1804=$AH$7:$AH$2042)*(AN1804=$AN$7:$AN$2042)*(AO1804=$AO$7:$AO$2042)*(ROW($W$7:$W$2042)&lt;&gt;ROW(W1804))*((R1804=0)*($R$7:$R$2042&gt;0)+(R1804&gt;0)*($R$7:$R$2042=0)))&gt;0,"SALONES UNIDOS",IF(SUMPRODUCT((W1804=$W$7:$W$2042)*(AH1804=$AH$7:$AH$2042)*((AN1804&lt;$AO$7:$AO$2042)*(AO1804&gt;$AN$7:$AN$2042))*(ROW($W$7:$W$2042)&lt;&gt;ROW(W1804)))&gt;0,"Cruzado","Sin cruce")))</f>
        <v>Sin cruce</v>
      </c>
      <c r="AQ1804" s="22"/>
      <c r="AR1804" s="22"/>
      <c r="AS1804" s="104">
        <f t="shared" si="885"/>
        <v>0.70138888888888884</v>
      </c>
      <c r="AT1804" s="104">
        <f t="shared" si="885"/>
        <v>0.77083333333333337</v>
      </c>
      <c r="AU1804" s="362" t="str" cm="1">
        <f t="array" ref="AU1804">IF(AB1804="","",IF(SUMPRODUCT((AB1804=$AB$1559:$AB$1936)*(AH1804=$AH$1559:$AH$1936)*(AQ1804=$AQ$1559:$AQ$1936)*(AR1804=$AR$1559:$AR$1936)*(ROW($AB$1559:$AB$1936)&lt;&gt;ROW(AB1804))*((R1804=0)*($R$1559:$R$1936&gt;0)+(R1804&gt;0)*($R$1559:$R$1936=0)))&gt;0,"SALONES UNIDOS",IF(SUMPRODUCT((AB1804=$AB$1559:$AB$1936)*(AH1804=$AH$1559:$AH$1936)*((AQ1804&lt;$AR$1559:$AR$1936)*(AR1804&gt;$AQ$1559:$AQ$1936))*(ROW($AB$1559:$AB$1936)&lt;&gt;ROW(AB1804)))&gt;0,"Cruzado","Sin cruce")))</f>
        <v/>
      </c>
      <c r="AV1804" s="362" t="str" cm="1">
        <f t="array" ref="AV1804">IF(AD1804="","",IF(SUMPRODUCT((AD1804=$AD$1559:$AD$1936)*(AH1804=$AH$1559:$AH$1936)*(AS1804=$AS$1559:$AS$1936)*(AT1804=$AT$1559:$AT$1936)*(ROW($AD$1559:$AD$1936)&lt;&gt;ROW(AD1804))*((R1804=0)*($R$1559:$R$1936&gt;0)+(R1804&gt;0)*($R$1559:$R$1936=0)))&gt;0,"SALONES UNIDOS",IF(SUMPRODUCT((AD1804=$AD$1559:$AD$1936)*(AH1804=$AH$1559:$AH$1936)*((AS1804&lt;$AT$1559:$AT$1936)*(AT1804&gt;$AS$1559:$AS$1936))*(ROW($AD$1559:$AD$1936)&lt;&gt;ROW(AD1804)))&gt;0,"Cruzado","Sin cruce")))</f>
        <v>Sin cruce</v>
      </c>
      <c r="AW1804" s="104" t="str">
        <f t="shared" ref="AW1804:AW1831" si="888">TRIM(CONCATENATE(G1804,H1804,E1804,J1804))</f>
        <v>T43SUNAMPEB</v>
      </c>
      <c r="AX1804" s="104" t="str" cm="1">
        <f t="array" ref="AX1804">IF(AW1804="","",IF(SUMPRODUCT((AW1804=$AW$7:$AW$2042)*(AH1804=$AH$7:$AH$2042)*(AN1804=$AN$7:$AN$2042)*(AO1804=$AO$7:$AO$2042)*(ROW($AW$7:$AW$2042)&lt;&gt;ROW(AW1804))*((R1804=0)*($R$7:$R$2042&gt;0)+(R1804&gt;0)*($R$7:$R$2042=0)))&gt;0,"SALONES UNIDOS",IF(SUMPRODUCT((AW1804=$AW$7:$AW$2042)*(AH1804=$AH$7:$AH$2042)*((AN1804&lt;$AO$7:$AO$2042)*(AO1804&gt;$AN$7:$AN$2042))*(ROW($AW$7:$AW$2042)&lt;&gt;ROW(AW1804)))&gt;0,"Cruzado","Sin cruce")))</f>
        <v>Cruzado</v>
      </c>
    </row>
    <row r="1805" spans="2:50" ht="19.8" hidden="1" customHeight="1" x14ac:dyDescent="0.25">
      <c r="B1805" s="494" t="s">
        <v>314</v>
      </c>
      <c r="C1805" s="364" t="s">
        <v>973</v>
      </c>
      <c r="D1805" s="369">
        <v>20261</v>
      </c>
      <c r="E1805" s="373" t="s">
        <v>302</v>
      </c>
      <c r="F1805" s="370" t="s">
        <v>291</v>
      </c>
      <c r="G1805" s="373" t="s">
        <v>303</v>
      </c>
      <c r="H1805" s="373">
        <v>3</v>
      </c>
      <c r="I1805" s="373" t="s">
        <v>283</v>
      </c>
      <c r="J1805" s="373" t="s">
        <v>283</v>
      </c>
      <c r="K1805" s="194" t="s">
        <v>1095</v>
      </c>
      <c r="L1805" s="364" t="s">
        <v>354</v>
      </c>
      <c r="M1805" s="364" t="s">
        <v>324</v>
      </c>
      <c r="N1805" s="364" t="s">
        <v>353</v>
      </c>
      <c r="O1805" s="373" t="s">
        <v>321</v>
      </c>
      <c r="P1805" s="364">
        <v>2</v>
      </c>
      <c r="Q1805" s="364">
        <v>2</v>
      </c>
      <c r="R1805" s="369">
        <v>4</v>
      </c>
      <c r="S1805" s="364">
        <v>3</v>
      </c>
      <c r="T1805" s="8"/>
      <c r="U1805" s="374">
        <v>30</v>
      </c>
      <c r="V1805" s="370">
        <v>41134475</v>
      </c>
      <c r="W1805" s="373" t="s">
        <v>84</v>
      </c>
      <c r="X1805" s="364" t="s">
        <v>321</v>
      </c>
      <c r="Y1805" s="364" t="s">
        <v>576</v>
      </c>
      <c r="Z1805" s="364" t="s">
        <v>831</v>
      </c>
      <c r="AA1805" s="364"/>
      <c r="AB1805" s="370"/>
      <c r="AC1805" s="364"/>
      <c r="AD1805" s="369"/>
      <c r="AE1805" s="370"/>
      <c r="AF1805" s="370"/>
      <c r="AG1805" s="364" t="s">
        <v>319</v>
      </c>
      <c r="AH1805" s="364">
        <v>2</v>
      </c>
      <c r="AI1805" s="364">
        <v>19</v>
      </c>
      <c r="AJ1805" s="364">
        <v>20</v>
      </c>
      <c r="AK1805" s="364">
        <v>22</v>
      </c>
      <c r="AL1805" s="364">
        <v>40</v>
      </c>
      <c r="AM1805" s="22">
        <f t="shared" si="887"/>
        <v>4</v>
      </c>
      <c r="AN1805" s="104">
        <f t="shared" si="870"/>
        <v>0.80555555555555547</v>
      </c>
      <c r="AO1805" s="104">
        <f t="shared" si="871"/>
        <v>0.94444444444444442</v>
      </c>
      <c r="AP1805" s="22" t="str" cm="1">
        <f t="array" ref="AP1805">IF(W1805="","",IF(SUMPRODUCT((W1805=$W$7:$W$2042)*(AH1805=$AH$7:$AH$2042)*(AN1805=$AN$7:$AN$2042)*(AO1805=$AO$7:$AO$2042)*(ROW($W$7:$W$2042)&lt;&gt;ROW(W1805))*((R1805=0)*($R$7:$R$2042&gt;0)+(R1805&gt;0)*($R$7:$R$2042=0)))&gt;0,"SALONES UNIDOS",IF(SUMPRODUCT((W1805=$W$7:$W$2042)*(AH1805=$AH$7:$AH$2042)*((AN1805&lt;$AO$7:$AO$2042)*(AO1805&gt;$AN$7:$AN$2042))*(ROW($W$7:$W$2042)&lt;&gt;ROW(W1805)))&gt;0,"Cruzado","Sin cruce")))</f>
        <v>Sin cruce</v>
      </c>
      <c r="AQ1805" s="104"/>
      <c r="AR1805" s="104"/>
      <c r="AS1805" s="22"/>
      <c r="AT1805" s="22"/>
      <c r="AU1805" s="362" t="str" cm="1">
        <f t="array" ref="AU1805">IF(AB1805="","",IF(SUMPRODUCT((AB1805=$AB$1559:$AB$1936)*(AH1805=$AH$1559:$AH$1936)*(AQ1805=$AQ$1559:$AQ$1936)*(AR1805=$AR$1559:$AR$1936)*(ROW($AB$1559:$AB$1936)&lt;&gt;ROW(AB1805))*((R1805=0)*($R$1559:$R$1936&gt;0)+(R1805&gt;0)*($R$1559:$R$1936=0)))&gt;0,"SALONES UNIDOS",IF(SUMPRODUCT((AB1805=$AB$1559:$AB$1936)*(AH1805=$AH$1559:$AH$1936)*((AQ1805&lt;$AR$1559:$AR$1936)*(AR1805&gt;$AQ$1559:$AQ$1936))*(ROW($AB$1559:$AB$1936)&lt;&gt;ROW(AB1805)))&gt;0,"Cruzado","Sin cruce")))</f>
        <v/>
      </c>
      <c r="AV1805" s="362" t="str" cm="1">
        <f t="array" ref="AV1805">IF(AD1805="","",IF(SUMPRODUCT((AD1805=$AD$1559:$AD$1936)*(AH1805=$AH$1559:$AH$1936)*(AS1805=$AS$1559:$AS$1936)*(AT1805=$AT$1559:$AT$1936)*(ROW($AD$1559:$AD$1936)&lt;&gt;ROW(AD1805))*((R1805=0)*($R$1559:$R$1936&gt;0)+(R1805&gt;0)*($R$1559:$R$1936=0)))&gt;0,"SALONES UNIDOS",IF(SUMPRODUCT((AD1805=$AD$1559:$AD$1936)*(AH1805=$AH$1559:$AH$1936)*((AS1805&lt;$AT$1559:$AT$1936)*(AT1805&gt;$AS$1559:$AS$1936))*(ROW($AD$1559:$AD$1936)&lt;&gt;ROW(AD1805)))&gt;0,"Cruzado","Sin cruce")))</f>
        <v/>
      </c>
      <c r="AW1805" s="104" t="str">
        <f t="shared" si="888"/>
        <v>T43SUNAMPEC</v>
      </c>
      <c r="AX1805" s="104" t="str" cm="1">
        <f t="array" ref="AX1805">IF(AW1805="","",IF(SUMPRODUCT((AW1805=$AW$7:$AW$2042)*(AH1805=$AH$7:$AH$2042)*(AN1805=$AN$7:$AN$2042)*(AO1805=$AO$7:$AO$2042)*(ROW($AW$7:$AW$2042)&lt;&gt;ROW(AW1805))*((R1805=0)*($R$7:$R$2042&gt;0)+(R1805&gt;0)*($R$7:$R$2042=0)))&gt;0,"SALONES UNIDOS",IF(SUMPRODUCT((AW1805=$AW$7:$AW$2042)*(AH1805=$AH$7:$AH$2042)*((AN1805&lt;$AO$7:$AO$2042)*(AO1805&gt;$AN$7:$AN$2042))*(ROW($AW$7:$AW$2042)&lt;&gt;ROW(AW1805)))&gt;0,"Cruzado","Sin cruce")))</f>
        <v>Sin cruce</v>
      </c>
    </row>
    <row r="1806" spans="2:50" ht="19.8" hidden="1" customHeight="1" x14ac:dyDescent="0.25">
      <c r="B1806" s="494" t="s">
        <v>314</v>
      </c>
      <c r="C1806" s="364" t="s">
        <v>973</v>
      </c>
      <c r="D1806" s="369">
        <v>20261</v>
      </c>
      <c r="E1806" s="373" t="s">
        <v>302</v>
      </c>
      <c r="F1806" s="370" t="s">
        <v>291</v>
      </c>
      <c r="G1806" s="373" t="s">
        <v>303</v>
      </c>
      <c r="H1806" s="373">
        <v>3</v>
      </c>
      <c r="I1806" s="373" t="s">
        <v>283</v>
      </c>
      <c r="J1806" s="373" t="s">
        <v>283</v>
      </c>
      <c r="K1806" s="194" t="s">
        <v>1096</v>
      </c>
      <c r="L1806" s="364" t="s">
        <v>832</v>
      </c>
      <c r="M1806" s="364" t="s">
        <v>362</v>
      </c>
      <c r="N1806" s="364" t="s">
        <v>353</v>
      </c>
      <c r="O1806" s="373" t="s">
        <v>321</v>
      </c>
      <c r="P1806" s="364">
        <v>3</v>
      </c>
      <c r="Q1806" s="364">
        <v>2</v>
      </c>
      <c r="R1806" s="369">
        <v>5</v>
      </c>
      <c r="S1806" s="364">
        <v>4</v>
      </c>
      <c r="T1806" s="8"/>
      <c r="U1806" s="374">
        <v>30</v>
      </c>
      <c r="V1806" s="370">
        <v>21887837</v>
      </c>
      <c r="W1806" s="373" t="s">
        <v>170</v>
      </c>
      <c r="X1806" s="364" t="s">
        <v>321</v>
      </c>
      <c r="Y1806" s="364" t="s">
        <v>576</v>
      </c>
      <c r="Z1806" s="364" t="s">
        <v>831</v>
      </c>
      <c r="AA1806" s="364"/>
      <c r="AB1806" s="370"/>
      <c r="AC1806" s="364"/>
      <c r="AD1806" s="369"/>
      <c r="AE1806" s="370"/>
      <c r="AF1806" s="370"/>
      <c r="AG1806" s="364" t="s">
        <v>319</v>
      </c>
      <c r="AH1806" s="364">
        <v>4</v>
      </c>
      <c r="AI1806" s="364">
        <v>19</v>
      </c>
      <c r="AJ1806" s="364">
        <v>20</v>
      </c>
      <c r="AK1806" s="364">
        <v>23</v>
      </c>
      <c r="AL1806" s="364">
        <v>30</v>
      </c>
      <c r="AM1806" s="22">
        <f t="shared" si="887"/>
        <v>5</v>
      </c>
      <c r="AN1806" s="104">
        <f t="shared" si="870"/>
        <v>0.80555555555555547</v>
      </c>
      <c r="AO1806" s="104">
        <f t="shared" si="871"/>
        <v>0.97916666666666674</v>
      </c>
      <c r="AP1806" s="22" t="str" cm="1">
        <f t="array" ref="AP1806">IF(W1806="","",IF(SUMPRODUCT((W1806=$W$7:$W$2042)*(AH1806=$AH$7:$AH$2042)*(AN1806=$AN$7:$AN$2042)*(AO1806=$AO$7:$AO$2042)*(ROW($W$7:$W$2042)&lt;&gt;ROW(W1806))*((R1806=0)*($R$7:$R$2042&gt;0)+(R1806&gt;0)*($R$7:$R$2042=0)))&gt;0,"SALONES UNIDOS",IF(SUMPRODUCT((W1806=$W$7:$W$2042)*(AH1806=$AH$7:$AH$2042)*((AN1806&lt;$AO$7:$AO$2042)*(AO1806&gt;$AN$7:$AN$2042))*(ROW($W$7:$W$2042)&lt;&gt;ROW(W1806)))&gt;0,"Cruzado","Sin cruce")))</f>
        <v>Sin cruce</v>
      </c>
      <c r="AQ1806" s="104"/>
      <c r="AR1806" s="104"/>
      <c r="AS1806" s="22"/>
      <c r="AT1806" s="22"/>
      <c r="AU1806" s="362" t="str" cm="1">
        <f t="array" ref="AU1806">IF(AB1806="","",IF(SUMPRODUCT((AB1806=$AB$1559:$AB$1936)*(AH1806=$AH$1559:$AH$1936)*(AQ1806=$AQ$1559:$AQ$1936)*(AR1806=$AR$1559:$AR$1936)*(ROW($AB$1559:$AB$1936)&lt;&gt;ROW(AB1806))*((R1806=0)*($R$1559:$R$1936&gt;0)+(R1806&gt;0)*($R$1559:$R$1936=0)))&gt;0,"SALONES UNIDOS",IF(SUMPRODUCT((AB1806=$AB$1559:$AB$1936)*(AH1806=$AH$1559:$AH$1936)*((AQ1806&lt;$AR$1559:$AR$1936)*(AR1806&gt;$AQ$1559:$AQ$1936))*(ROW($AB$1559:$AB$1936)&lt;&gt;ROW(AB1806)))&gt;0,"Cruzado","Sin cruce")))</f>
        <v/>
      </c>
      <c r="AV1806" s="362" t="str" cm="1">
        <f t="array" ref="AV1806">IF(AD1806="","",IF(SUMPRODUCT((AD1806=$AD$1559:$AD$1936)*(AH1806=$AH$1559:$AH$1936)*(AS1806=$AS$1559:$AS$1936)*(AT1806=$AT$1559:$AT$1936)*(ROW($AD$1559:$AD$1936)&lt;&gt;ROW(AD1806))*((R1806=0)*($R$1559:$R$1936&gt;0)+(R1806&gt;0)*($R$1559:$R$1936=0)))&gt;0,"SALONES UNIDOS",IF(SUMPRODUCT((AD1806=$AD$1559:$AD$1936)*(AH1806=$AH$1559:$AH$1936)*((AS1806&lt;$AT$1559:$AT$1936)*(AT1806&gt;$AS$1559:$AS$1936))*(ROW($AD$1559:$AD$1936)&lt;&gt;ROW(AD1806)))&gt;0,"Cruzado","Sin cruce")))</f>
        <v/>
      </c>
      <c r="AW1806" s="104" t="str">
        <f t="shared" si="888"/>
        <v>T43SUNAMPEC</v>
      </c>
      <c r="AX1806" s="104" t="str" cm="1">
        <f t="array" ref="AX1806">IF(AW1806="","",IF(SUMPRODUCT((AW1806=$AW$7:$AW$2042)*(AH1806=$AH$7:$AH$2042)*(AN1806=$AN$7:$AN$2042)*(AO1806=$AO$7:$AO$2042)*(ROW($AW$7:$AW$2042)&lt;&gt;ROW(AW1806))*((R1806=0)*($R$7:$R$2042&gt;0)+(R1806&gt;0)*($R$7:$R$2042=0)))&gt;0,"SALONES UNIDOS",IF(SUMPRODUCT((AW1806=$AW$7:$AW$2042)*(AH1806=$AH$7:$AH$2042)*((AN1806&lt;$AO$7:$AO$2042)*(AO1806&gt;$AN$7:$AN$2042))*(ROW($AW$7:$AW$2042)&lt;&gt;ROW(AW1806)))&gt;0,"Cruzado","Sin cruce")))</f>
        <v>Sin cruce</v>
      </c>
    </row>
    <row r="1807" spans="2:50" ht="19.8" hidden="1" customHeight="1" x14ac:dyDescent="0.25">
      <c r="B1807" s="494" t="s">
        <v>314</v>
      </c>
      <c r="C1807" s="364" t="s">
        <v>973</v>
      </c>
      <c r="D1807" s="369">
        <v>20261</v>
      </c>
      <c r="E1807" s="373" t="s">
        <v>302</v>
      </c>
      <c r="F1807" s="370" t="s">
        <v>291</v>
      </c>
      <c r="G1807" s="373" t="s">
        <v>303</v>
      </c>
      <c r="H1807" s="373">
        <v>3</v>
      </c>
      <c r="I1807" s="373" t="s">
        <v>283</v>
      </c>
      <c r="J1807" s="373" t="s">
        <v>283</v>
      </c>
      <c r="K1807" s="194" t="s">
        <v>1097</v>
      </c>
      <c r="L1807" s="364" t="s">
        <v>400</v>
      </c>
      <c r="M1807" s="364" t="s">
        <v>349</v>
      </c>
      <c r="N1807" s="364" t="s">
        <v>353</v>
      </c>
      <c r="O1807" s="373" t="s">
        <v>315</v>
      </c>
      <c r="P1807" s="364">
        <v>3</v>
      </c>
      <c r="Q1807" s="364">
        <v>2</v>
      </c>
      <c r="R1807" s="369">
        <v>5</v>
      </c>
      <c r="S1807" s="364">
        <v>4</v>
      </c>
      <c r="T1807" s="8"/>
      <c r="U1807" s="374">
        <v>30</v>
      </c>
      <c r="V1807" s="491">
        <v>10273261</v>
      </c>
      <c r="W1807" s="491" t="s">
        <v>521</v>
      </c>
      <c r="X1807" s="375" t="s">
        <v>321</v>
      </c>
      <c r="Y1807" s="364"/>
      <c r="Z1807" s="364"/>
      <c r="AA1807" s="364"/>
      <c r="AB1807" s="370"/>
      <c r="AC1807" s="364"/>
      <c r="AD1807" s="369"/>
      <c r="AE1807" s="370"/>
      <c r="AF1807" s="370"/>
      <c r="AG1807" s="364" t="s">
        <v>319</v>
      </c>
      <c r="AH1807" s="364">
        <v>3</v>
      </c>
      <c r="AI1807" s="364">
        <v>17</v>
      </c>
      <c r="AJ1807" s="364">
        <v>40</v>
      </c>
      <c r="AK1807" s="364">
        <v>21</v>
      </c>
      <c r="AL1807" s="364">
        <v>50</v>
      </c>
      <c r="AM1807" s="22">
        <f t="shared" ref="AM1807:AM1808" si="889">IF(AI1807="",R1807,ROUND(((((AK1807/24)+(AL1807/1440))-((AI1807/24)+(AJ1807/1440)))*1440/50),5))</f>
        <v>5</v>
      </c>
      <c r="AN1807" s="104">
        <f t="shared" ref="AN1807:AN1808" si="890">AI1807/24+AJ1807/1440</f>
        <v>0.73611111111111116</v>
      </c>
      <c r="AO1807" s="104">
        <f t="shared" ref="AO1807:AO1808" si="891">AK1807/24+AL1807/1440</f>
        <v>0.90972222222222221</v>
      </c>
      <c r="AP1807" s="22" t="str" cm="1">
        <f t="array" ref="AP1807">IF(W1807="","",IF(SUMPRODUCT((W1807=$W$7:$W$2042)*(AH1807=$AH$7:$AH$2042)*(AN1807=$AN$7:$AN$2042)*(AO1807=$AO$7:$AO$2042)*(ROW($W$7:$W$2042)&lt;&gt;ROW(W1807))*((R1807=0)*($R$7:$R$2042&gt;0)+(R1807&gt;0)*($R$7:$R$2042=0)))&gt;0,"SALONES UNIDOS",IF(SUMPRODUCT((W1807=$W$7:$W$2042)*(AH1807=$AH$7:$AH$2042)*((AN1807&lt;$AO$7:$AO$2042)*(AO1807&gt;$AN$7:$AN$2042))*(ROW($W$7:$W$2042)&lt;&gt;ROW(W1807)))&gt;0,"Cruzado","Sin cruce")))</f>
        <v>Sin cruce</v>
      </c>
      <c r="AQ1807" s="104"/>
      <c r="AR1807" s="104"/>
      <c r="AS1807" s="22"/>
      <c r="AT1807" s="22"/>
      <c r="AU1807" s="362" t="str" cm="1">
        <f t="array" ref="AU1807">IF(AB1807="","",IF(SUMPRODUCT((AB1807=$AB$1559:$AB$1936)*(AH1807=$AH$1559:$AH$1936)*(AQ1807=$AQ$1559:$AQ$1936)*(AR1807=$AR$1559:$AR$1936)*(ROW($AB$1559:$AB$1936)&lt;&gt;ROW(AB1807))*((R1807=0)*($R$1559:$R$1936&gt;0)+(R1807&gt;0)*($R$1559:$R$1936=0)))&gt;0,"SALONES UNIDOS",IF(SUMPRODUCT((AB1807=$AB$1559:$AB$1936)*(AH1807=$AH$1559:$AH$1936)*((AQ1807&lt;$AR$1559:$AR$1936)*(AR1807&gt;$AQ$1559:$AQ$1936))*(ROW($AB$1559:$AB$1936)&lt;&gt;ROW(AB1807)))&gt;0,"Cruzado","Sin cruce")))</f>
        <v/>
      </c>
      <c r="AV1807" s="362" t="str" cm="1">
        <f t="array" ref="AV1807">IF(AD1807="","",IF(SUMPRODUCT((AD1807=$AD$1559:$AD$1936)*(AH1807=$AH$1559:$AH$1936)*(AS1807=$AS$1559:$AS$1936)*(AT1807=$AT$1559:$AT$1936)*(ROW($AD$1559:$AD$1936)&lt;&gt;ROW(AD1807))*((R1807=0)*($R$1559:$R$1936&gt;0)+(R1807&gt;0)*($R$1559:$R$1936=0)))&gt;0,"SALONES UNIDOS",IF(SUMPRODUCT((AD1807=$AD$1559:$AD$1936)*(AH1807=$AH$1559:$AH$1936)*((AS1807&lt;$AT$1559:$AT$1936)*(AT1807&gt;$AS$1559:$AS$1936))*(ROW($AD$1559:$AD$1936)&lt;&gt;ROW(AD1807)))&gt;0,"Cruzado","Sin cruce")))</f>
        <v/>
      </c>
      <c r="AW1807" s="104" t="str">
        <f t="shared" ref="AW1807:AW1808" si="892">TRIM(CONCATENATE(G1807,H1807,E1807,J1807))</f>
        <v>T43SUNAMPEC</v>
      </c>
      <c r="AX1807" s="104" t="str" cm="1">
        <f t="array" ref="AX1807">IF(AW1807="","",IF(SUMPRODUCT((AW1807=$AW$7:$AW$2042)*(AH1807=$AH$7:$AH$2042)*(AN1807=$AN$7:$AN$2042)*(AO1807=$AO$7:$AO$2042)*(ROW($AW$7:$AW$2042)&lt;&gt;ROW(AW1807))*((R1807=0)*($R$7:$R$2042&gt;0)+(R1807&gt;0)*($R$7:$R$2042=0)))&gt;0,"SALONES UNIDOS",IF(SUMPRODUCT((AW1807=$AW$7:$AW$2042)*(AH1807=$AH$7:$AH$2042)*((AN1807&lt;$AO$7:$AO$2042)*(AO1807&gt;$AN$7:$AN$2042))*(ROW($AW$7:$AW$2042)&lt;&gt;ROW(AW1807)))&gt;0,"Cruzado","Sin cruce")))</f>
        <v>Sin cruce</v>
      </c>
    </row>
    <row r="1808" spans="2:50" ht="19.8" hidden="1" customHeight="1" x14ac:dyDescent="0.25">
      <c r="B1808" s="494" t="s">
        <v>314</v>
      </c>
      <c r="C1808" s="364" t="s">
        <v>973</v>
      </c>
      <c r="D1808" s="369">
        <v>20261</v>
      </c>
      <c r="E1808" s="373" t="s">
        <v>302</v>
      </c>
      <c r="F1808" s="370" t="s">
        <v>291</v>
      </c>
      <c r="G1808" s="373" t="s">
        <v>303</v>
      </c>
      <c r="H1808" s="373">
        <v>3</v>
      </c>
      <c r="I1808" s="373" t="s">
        <v>283</v>
      </c>
      <c r="J1808" s="373" t="s">
        <v>283</v>
      </c>
      <c r="K1808" s="194" t="s">
        <v>1098</v>
      </c>
      <c r="L1808" s="364" t="s">
        <v>352</v>
      </c>
      <c r="M1808" s="364" t="s">
        <v>324</v>
      </c>
      <c r="N1808" s="364" t="s">
        <v>353</v>
      </c>
      <c r="O1808" s="373" t="s">
        <v>315</v>
      </c>
      <c r="P1808" s="364">
        <v>2</v>
      </c>
      <c r="Q1808" s="364">
        <v>0</v>
      </c>
      <c r="R1808" s="369">
        <v>2</v>
      </c>
      <c r="S1808" s="364">
        <v>4</v>
      </c>
      <c r="T1808" s="8"/>
      <c r="U1808" s="374">
        <v>30</v>
      </c>
      <c r="V1808" s="370">
        <v>16707351</v>
      </c>
      <c r="W1808" s="373" t="s">
        <v>894</v>
      </c>
      <c r="X1808" s="375" t="s">
        <v>321</v>
      </c>
      <c r="Y1808" s="364"/>
      <c r="Z1808" s="364"/>
      <c r="AA1808" s="364"/>
      <c r="AB1808" s="370"/>
      <c r="AC1808" s="364"/>
      <c r="AD1808" s="369"/>
      <c r="AE1808" s="370"/>
      <c r="AF1808" s="370"/>
      <c r="AG1808" s="370" t="s">
        <v>559</v>
      </c>
      <c r="AH1808" s="364">
        <v>5</v>
      </c>
      <c r="AI1808" s="364">
        <v>20</v>
      </c>
      <c r="AJ1808" s="364">
        <v>10</v>
      </c>
      <c r="AK1808" s="364">
        <v>21</v>
      </c>
      <c r="AL1808" s="364">
        <v>50</v>
      </c>
      <c r="AM1808" s="22">
        <f t="shared" si="889"/>
        <v>2</v>
      </c>
      <c r="AN1808" s="104">
        <f t="shared" si="890"/>
        <v>0.84027777777777779</v>
      </c>
      <c r="AO1808" s="104">
        <f t="shared" si="891"/>
        <v>0.90972222222222221</v>
      </c>
      <c r="AP1808" s="22" t="str" cm="1">
        <f t="array" ref="AP1808">IF(W1808="","",IF(SUMPRODUCT((W1808=$W$7:$W$2042)*(AH1808=$AH$7:$AH$2042)*(AN1808=$AN$7:$AN$2042)*(AO1808=$AO$7:$AO$2042)*(ROW($W$7:$W$2042)&lt;&gt;ROW(W1808))*((R1808=0)*($R$7:$R$2042&gt;0)+(R1808&gt;0)*($R$7:$R$2042=0)))&gt;0,"SALONES UNIDOS",IF(SUMPRODUCT((W1808=$W$7:$W$2042)*(AH1808=$AH$7:$AH$2042)*((AN1808&lt;$AO$7:$AO$2042)*(AO1808&gt;$AN$7:$AN$2042))*(ROW($W$7:$W$2042)&lt;&gt;ROW(W1808)))&gt;0,"Cruzado","Sin cruce")))</f>
        <v>Sin cruce</v>
      </c>
      <c r="AQ1808" s="104"/>
      <c r="AR1808" s="104"/>
      <c r="AS1808" s="22"/>
      <c r="AT1808" s="22"/>
      <c r="AU1808" s="362" t="str" cm="1">
        <f t="array" ref="AU1808">IF(AB1808="","",IF(SUMPRODUCT((AB1808=$AB$1559:$AB$1936)*(AH1808=$AH$1559:$AH$1936)*(AQ1808=$AQ$1559:$AQ$1936)*(AR1808=$AR$1559:$AR$1936)*(ROW($AB$1559:$AB$1936)&lt;&gt;ROW(AB1808))*((R1808=0)*($R$1559:$R$1936&gt;0)+(R1808&gt;0)*($R$1559:$R$1936=0)))&gt;0,"SALONES UNIDOS",IF(SUMPRODUCT((AB1808=$AB$1559:$AB$1936)*(AH1808=$AH$1559:$AH$1936)*((AQ1808&lt;$AR$1559:$AR$1936)*(AR1808&gt;$AQ$1559:$AQ$1936))*(ROW($AB$1559:$AB$1936)&lt;&gt;ROW(AB1808)))&gt;0,"Cruzado","Sin cruce")))</f>
        <v/>
      </c>
      <c r="AV1808" s="362" t="str" cm="1">
        <f t="array" ref="AV1808">IF(AD1808="","",IF(SUMPRODUCT((AD1808=$AD$1559:$AD$1936)*(AH1808=$AH$1559:$AH$1936)*(AS1808=$AS$1559:$AS$1936)*(AT1808=$AT$1559:$AT$1936)*(ROW($AD$1559:$AD$1936)&lt;&gt;ROW(AD1808))*((R1808=0)*($R$1559:$R$1936&gt;0)+(R1808&gt;0)*($R$1559:$R$1936=0)))&gt;0,"SALONES UNIDOS",IF(SUMPRODUCT((AD1808=$AD$1559:$AD$1936)*(AH1808=$AH$1559:$AH$1936)*((AS1808&lt;$AT$1559:$AT$1936)*(AT1808&gt;$AS$1559:$AS$1936))*(ROW($AD$1559:$AD$1936)&lt;&gt;ROW(AD1808)))&gt;0,"Cruzado","Sin cruce")))</f>
        <v/>
      </c>
      <c r="AW1808" s="104" t="str">
        <f t="shared" si="892"/>
        <v>T43SUNAMPEC</v>
      </c>
      <c r="AX1808" s="104" t="str" cm="1">
        <f t="array" ref="AX1808">IF(AW1808="","",IF(SUMPRODUCT((AW1808=$AW$7:$AW$2042)*(AH1808=$AH$7:$AH$2042)*(AN1808=$AN$7:$AN$2042)*(AO1808=$AO$7:$AO$2042)*(ROW($AW$7:$AW$2042)&lt;&gt;ROW(AW1808))*((R1808=0)*($R$7:$R$2042&gt;0)+(R1808&gt;0)*($R$7:$R$2042=0)))&gt;0,"SALONES UNIDOS",IF(SUMPRODUCT((AW1808=$AW$7:$AW$2042)*(AH1808=$AH$7:$AH$2042)*((AN1808&lt;$AO$7:$AO$2042)*(AO1808&gt;$AN$7:$AN$2042))*(ROW($AW$7:$AW$2042)&lt;&gt;ROW(AW1808)))&gt;0,"Cruzado","Sin cruce")))</f>
        <v>Sin cruce</v>
      </c>
    </row>
    <row r="1809" spans="2:50" ht="19.8" hidden="1" customHeight="1" x14ac:dyDescent="0.25">
      <c r="B1809" s="494" t="s">
        <v>314</v>
      </c>
      <c r="C1809" s="364" t="s">
        <v>973</v>
      </c>
      <c r="D1809" s="369">
        <v>20261</v>
      </c>
      <c r="E1809" s="373" t="s">
        <v>302</v>
      </c>
      <c r="F1809" s="370" t="s">
        <v>291</v>
      </c>
      <c r="G1809" s="373" t="s">
        <v>303</v>
      </c>
      <c r="H1809" s="373">
        <v>3</v>
      </c>
      <c r="I1809" s="373" t="s">
        <v>572</v>
      </c>
      <c r="J1809" s="373" t="s">
        <v>283</v>
      </c>
      <c r="K1809" s="194" t="s">
        <v>1098</v>
      </c>
      <c r="L1809" s="364" t="s">
        <v>352</v>
      </c>
      <c r="M1809" s="364" t="s">
        <v>324</v>
      </c>
      <c r="N1809" s="364" t="s">
        <v>353</v>
      </c>
      <c r="O1809" s="373" t="s">
        <v>315</v>
      </c>
      <c r="P1809" s="364">
        <v>0</v>
      </c>
      <c r="Q1809" s="364">
        <v>4</v>
      </c>
      <c r="R1809" s="369">
        <v>4</v>
      </c>
      <c r="S1809" s="364">
        <v>4</v>
      </c>
      <c r="T1809" s="8"/>
      <c r="U1809" s="374">
        <v>15</v>
      </c>
      <c r="V1809" s="370">
        <v>16707351</v>
      </c>
      <c r="W1809" s="373" t="s">
        <v>894</v>
      </c>
      <c r="X1809" s="375" t="s">
        <v>315</v>
      </c>
      <c r="Y1809" s="364"/>
      <c r="Z1809" s="364"/>
      <c r="AA1809" s="364"/>
      <c r="AB1809" s="370"/>
      <c r="AC1809" s="364"/>
      <c r="AD1809" s="364" t="s">
        <v>881</v>
      </c>
      <c r="AE1809" s="370"/>
      <c r="AF1809" s="370"/>
      <c r="AG1809" s="370" t="s">
        <v>301</v>
      </c>
      <c r="AH1809" s="364">
        <v>7</v>
      </c>
      <c r="AI1809" s="364">
        <v>7</v>
      </c>
      <c r="AJ1809" s="364">
        <v>40</v>
      </c>
      <c r="AK1809" s="364">
        <v>11</v>
      </c>
      <c r="AL1809" s="364">
        <v>0</v>
      </c>
      <c r="AM1809" s="22">
        <f t="shared" si="887"/>
        <v>4</v>
      </c>
      <c r="AN1809" s="104">
        <f t="shared" si="870"/>
        <v>0.31944444444444448</v>
      </c>
      <c r="AO1809" s="104">
        <f t="shared" si="871"/>
        <v>0.45833333333333331</v>
      </c>
      <c r="AP1809" s="22" t="str" cm="1">
        <f t="array" ref="AP1809">IF(W1809="","",IF(SUMPRODUCT((W1809=$W$7:$W$2042)*(AH1809=$AH$7:$AH$2042)*(AN1809=$AN$7:$AN$2042)*(AO1809=$AO$7:$AO$2042)*(ROW($W$7:$W$2042)&lt;&gt;ROW(W1809))*((R1809=0)*($R$7:$R$2042&gt;0)+(R1809&gt;0)*($R$7:$R$2042=0)))&gt;0,"SALONES UNIDOS",IF(SUMPRODUCT((W1809=$W$7:$W$2042)*(AH1809=$AH$7:$AH$2042)*((AN1809&lt;$AO$7:$AO$2042)*(AO1809&gt;$AN$7:$AN$2042))*(ROW($W$7:$W$2042)&lt;&gt;ROW(W1809)))&gt;0,"Cruzado","Sin cruce")))</f>
        <v>Sin cruce</v>
      </c>
      <c r="AQ1809" s="22"/>
      <c r="AR1809" s="22"/>
      <c r="AS1809" s="104">
        <f t="shared" ref="AS1809:AS1812" si="893">AN1809</f>
        <v>0.31944444444444448</v>
      </c>
      <c r="AT1809" s="104">
        <f t="shared" ref="AT1809:AT1812" si="894">AO1809</f>
        <v>0.45833333333333331</v>
      </c>
      <c r="AU1809" s="362" t="str" cm="1">
        <f t="array" ref="AU1809">IF(AB1809="","",IF(SUMPRODUCT((AB1809=$AB$1559:$AB$1936)*(AH1809=$AH$1559:$AH$1936)*(AQ1809=$AQ$1559:$AQ$1936)*(AR1809=$AR$1559:$AR$1936)*(ROW($AB$1559:$AB$1936)&lt;&gt;ROW(AB1809))*((R1809=0)*($R$1559:$R$1936&gt;0)+(R1809&gt;0)*($R$1559:$R$1936=0)))&gt;0,"SALONES UNIDOS",IF(SUMPRODUCT((AB1809=$AB$1559:$AB$1936)*(AH1809=$AH$1559:$AH$1936)*((AQ1809&lt;$AR$1559:$AR$1936)*(AR1809&gt;$AQ$1559:$AQ$1936))*(ROW($AB$1559:$AB$1936)&lt;&gt;ROW(AB1809)))&gt;0,"Cruzado","Sin cruce")))</f>
        <v/>
      </c>
      <c r="AV1809" s="362" t="str" cm="1">
        <f t="array" ref="AV1809">IF(AD1809="","",IF(SUMPRODUCT((AD1809=$AD$1559:$AD$1936)*(AH1809=$AH$1559:$AH$1936)*(AS1809=$AS$1559:$AS$1936)*(AT1809=$AT$1559:$AT$1936)*(ROW($AD$1559:$AD$1936)&lt;&gt;ROW(AD1809))*((R1809=0)*($R$1559:$R$1936&gt;0)+(R1809&gt;0)*($R$1559:$R$1936=0)))&gt;0,"SALONES UNIDOS",IF(SUMPRODUCT((AD1809=$AD$1559:$AD$1936)*(AH1809=$AH$1559:$AH$1936)*((AS1809&lt;$AT$1559:$AT$1936)*(AT1809&gt;$AS$1559:$AS$1936))*(ROW($AD$1559:$AD$1936)&lt;&gt;ROW(AD1809)))&gt;0,"Cruzado","Sin cruce")))</f>
        <v>Sin cruce</v>
      </c>
      <c r="AW1809" s="104" t="str">
        <f t="shared" si="888"/>
        <v>T43SUNAMPEC</v>
      </c>
      <c r="AX1809" s="104" t="str" cm="1">
        <f t="array" ref="AX1809">IF(AW1809="","",IF(SUMPRODUCT((AW1809=$AW$7:$AW$2042)*(AH1809=$AH$7:$AH$2042)*(AN1809=$AN$7:$AN$2042)*(AO1809=$AO$7:$AO$2042)*(ROW($AW$7:$AW$2042)&lt;&gt;ROW(AW1809))*((R1809=0)*($R$7:$R$2042&gt;0)+(R1809&gt;0)*($R$7:$R$2042=0)))&gt;0,"SALONES UNIDOS",IF(SUMPRODUCT((AW1809=$AW$7:$AW$2042)*(AH1809=$AH$7:$AH$2042)*((AN1809&lt;$AO$7:$AO$2042)*(AO1809&gt;$AN$7:$AN$2042))*(ROW($AW$7:$AW$2042)&lt;&gt;ROW(AW1809)))&gt;0,"Cruzado","Sin cruce")))</f>
        <v>Cruzado</v>
      </c>
    </row>
    <row r="1810" spans="2:50" ht="19.8" hidden="1" customHeight="1" x14ac:dyDescent="0.25">
      <c r="B1810" s="494" t="s">
        <v>314</v>
      </c>
      <c r="C1810" s="364" t="s">
        <v>973</v>
      </c>
      <c r="D1810" s="369">
        <v>20261</v>
      </c>
      <c r="E1810" s="373" t="s">
        <v>302</v>
      </c>
      <c r="F1810" s="370" t="s">
        <v>291</v>
      </c>
      <c r="G1810" s="373" t="s">
        <v>303</v>
      </c>
      <c r="H1810" s="373">
        <v>3</v>
      </c>
      <c r="I1810" s="373" t="s">
        <v>572</v>
      </c>
      <c r="J1810" s="373" t="s">
        <v>283</v>
      </c>
      <c r="K1810" s="194" t="s">
        <v>1098</v>
      </c>
      <c r="L1810" s="364" t="s">
        <v>352</v>
      </c>
      <c r="M1810" s="364" t="s">
        <v>324</v>
      </c>
      <c r="N1810" s="364" t="s">
        <v>353</v>
      </c>
      <c r="O1810" s="373" t="s">
        <v>315</v>
      </c>
      <c r="P1810" s="364">
        <v>0</v>
      </c>
      <c r="Q1810" s="364">
        <v>4</v>
      </c>
      <c r="R1810" s="369">
        <v>0</v>
      </c>
      <c r="S1810" s="364">
        <v>4</v>
      </c>
      <c r="T1810" s="8"/>
      <c r="U1810" s="374">
        <v>15</v>
      </c>
      <c r="V1810" s="370">
        <v>16707351</v>
      </c>
      <c r="W1810" s="373" t="s">
        <v>894</v>
      </c>
      <c r="X1810" s="375" t="s">
        <v>315</v>
      </c>
      <c r="Y1810" s="364"/>
      <c r="Z1810" s="364"/>
      <c r="AA1810" s="364"/>
      <c r="AB1810" s="370"/>
      <c r="AC1810" s="364"/>
      <c r="AD1810" s="364" t="s">
        <v>881</v>
      </c>
      <c r="AE1810" s="370"/>
      <c r="AF1810" s="370"/>
      <c r="AG1810" s="370" t="s">
        <v>301</v>
      </c>
      <c r="AH1810" s="364">
        <v>7</v>
      </c>
      <c r="AI1810" s="364">
        <v>14</v>
      </c>
      <c r="AJ1810" s="364">
        <v>20</v>
      </c>
      <c r="AK1810" s="364">
        <v>17</v>
      </c>
      <c r="AL1810" s="364">
        <v>40</v>
      </c>
      <c r="AM1810" s="22">
        <f t="shared" si="887"/>
        <v>4</v>
      </c>
      <c r="AN1810" s="104">
        <f t="shared" si="870"/>
        <v>0.59722222222222221</v>
      </c>
      <c r="AO1810" s="104">
        <f t="shared" si="871"/>
        <v>0.73611111111111116</v>
      </c>
      <c r="AP1810" s="22" t="str" cm="1">
        <f t="array" ref="AP1810">IF(W1810="","",IF(SUMPRODUCT((W1810=$W$7:$W$2042)*(AH1810=$AH$7:$AH$2042)*(AN1810=$AN$7:$AN$2042)*(AO1810=$AO$7:$AO$2042)*(ROW($W$7:$W$2042)&lt;&gt;ROW(W1810))*((R1810=0)*($R$7:$R$2042&gt;0)+(R1810&gt;0)*($R$7:$R$2042=0)))&gt;0,"SALONES UNIDOS",IF(SUMPRODUCT((W1810=$W$7:$W$2042)*(AH1810=$AH$7:$AH$2042)*((AN1810&lt;$AO$7:$AO$2042)*(AO1810&gt;$AN$7:$AN$2042))*(ROW($W$7:$W$2042)&lt;&gt;ROW(W1810)))&gt;0,"Cruzado","Sin cruce")))</f>
        <v>Sin cruce</v>
      </c>
      <c r="AQ1810" s="22"/>
      <c r="AR1810" s="22"/>
      <c r="AS1810" s="104">
        <f t="shared" si="893"/>
        <v>0.59722222222222221</v>
      </c>
      <c r="AT1810" s="104">
        <f t="shared" si="894"/>
        <v>0.73611111111111116</v>
      </c>
      <c r="AU1810" s="362" t="str" cm="1">
        <f t="array" ref="AU1810">IF(AB1810="","",IF(SUMPRODUCT((AB1810=$AB$1559:$AB$1936)*(AH1810=$AH$1559:$AH$1936)*(AQ1810=$AQ$1559:$AQ$1936)*(AR1810=$AR$1559:$AR$1936)*(ROW($AB$1559:$AB$1936)&lt;&gt;ROW(AB1810))*((R1810=0)*($R$1559:$R$1936&gt;0)+(R1810&gt;0)*($R$1559:$R$1936=0)))&gt;0,"SALONES UNIDOS",IF(SUMPRODUCT((AB1810=$AB$1559:$AB$1936)*(AH1810=$AH$1559:$AH$1936)*((AQ1810&lt;$AR$1559:$AR$1936)*(AR1810&gt;$AQ$1559:$AQ$1936))*(ROW($AB$1559:$AB$1936)&lt;&gt;ROW(AB1810)))&gt;0,"Cruzado","Sin cruce")))</f>
        <v/>
      </c>
      <c r="AV1810" s="362" t="str" cm="1">
        <f t="array" ref="AV1810">IF(AD1810="","",IF(SUMPRODUCT((AD1810=$AD$1559:$AD$1936)*(AH1810=$AH$1559:$AH$1936)*(AS1810=$AS$1559:$AS$1936)*(AT1810=$AT$1559:$AT$1936)*(ROW($AD$1559:$AD$1936)&lt;&gt;ROW(AD1810))*((R1810=0)*($R$1559:$R$1936&gt;0)+(R1810&gt;0)*($R$1559:$R$1936=0)))&gt;0,"SALONES UNIDOS",IF(SUMPRODUCT((AD1810=$AD$1559:$AD$1936)*(AH1810=$AH$1559:$AH$1936)*((AS1810&lt;$AT$1559:$AT$1936)*(AT1810&gt;$AS$1559:$AS$1936))*(ROW($AD$1559:$AD$1936)&lt;&gt;ROW(AD1810)))&gt;0,"Cruzado","Sin cruce")))</f>
        <v>Sin cruce</v>
      </c>
      <c r="AW1810" s="104" t="str">
        <f t="shared" si="888"/>
        <v>T43SUNAMPEC</v>
      </c>
      <c r="AX1810" s="104" t="str" cm="1">
        <f t="array" ref="AX1810">IF(AW1810="","",IF(SUMPRODUCT((AW1810=$AW$7:$AW$2042)*(AH1810=$AH$7:$AH$2042)*(AN1810=$AN$7:$AN$2042)*(AO1810=$AO$7:$AO$2042)*(ROW($AW$7:$AW$2042)&lt;&gt;ROW(AW1810))*((R1810=0)*($R$7:$R$2042&gt;0)+(R1810&gt;0)*($R$7:$R$2042=0)))&gt;0,"SALONES UNIDOS",IF(SUMPRODUCT((AW1810=$AW$7:$AW$2042)*(AH1810=$AH$7:$AH$2042)*((AN1810&lt;$AO$7:$AO$2042)*(AO1810&gt;$AN$7:$AN$2042))*(ROW($AW$7:$AW$2042)&lt;&gt;ROW(AW1810)))&gt;0,"Cruzado","Sin cruce")))</f>
        <v>Sin cruce</v>
      </c>
    </row>
    <row r="1811" spans="2:50" ht="19.8" hidden="1" customHeight="1" x14ac:dyDescent="0.25">
      <c r="B1811" s="494" t="s">
        <v>314</v>
      </c>
      <c r="C1811" s="364" t="s">
        <v>973</v>
      </c>
      <c r="D1811" s="369">
        <v>20261</v>
      </c>
      <c r="E1811" s="373" t="s">
        <v>302</v>
      </c>
      <c r="F1811" s="370" t="s">
        <v>291</v>
      </c>
      <c r="G1811" s="373" t="s">
        <v>303</v>
      </c>
      <c r="H1811" s="373">
        <v>3</v>
      </c>
      <c r="I1811" s="373" t="s">
        <v>573</v>
      </c>
      <c r="J1811" s="373" t="s">
        <v>283</v>
      </c>
      <c r="K1811" s="194" t="s">
        <v>1098</v>
      </c>
      <c r="L1811" s="364" t="s">
        <v>352</v>
      </c>
      <c r="M1811" s="364" t="s">
        <v>324</v>
      </c>
      <c r="N1811" s="364" t="s">
        <v>353</v>
      </c>
      <c r="O1811" s="373" t="s">
        <v>315</v>
      </c>
      <c r="P1811" s="364">
        <v>0</v>
      </c>
      <c r="Q1811" s="364">
        <v>4</v>
      </c>
      <c r="R1811" s="369">
        <v>4</v>
      </c>
      <c r="S1811" s="364">
        <v>4</v>
      </c>
      <c r="T1811" s="8"/>
      <c r="U1811" s="374">
        <v>15</v>
      </c>
      <c r="V1811" s="370">
        <v>16707351</v>
      </c>
      <c r="W1811" s="373" t="s">
        <v>894</v>
      </c>
      <c r="X1811" s="375" t="s">
        <v>315</v>
      </c>
      <c r="Y1811" s="364"/>
      <c r="Z1811" s="364"/>
      <c r="AA1811" s="364"/>
      <c r="AB1811" s="370"/>
      <c r="AC1811" s="364"/>
      <c r="AD1811" s="364" t="s">
        <v>881</v>
      </c>
      <c r="AE1811" s="370"/>
      <c r="AF1811" s="370"/>
      <c r="AG1811" s="370" t="s">
        <v>301</v>
      </c>
      <c r="AH1811" s="364">
        <v>7</v>
      </c>
      <c r="AI1811" s="364">
        <v>11</v>
      </c>
      <c r="AJ1811" s="364">
        <v>0</v>
      </c>
      <c r="AK1811" s="364">
        <v>14</v>
      </c>
      <c r="AL1811" s="364">
        <v>20</v>
      </c>
      <c r="AM1811" s="22">
        <f t="shared" si="887"/>
        <v>4</v>
      </c>
      <c r="AN1811" s="104">
        <f t="shared" si="870"/>
        <v>0.45833333333333331</v>
      </c>
      <c r="AO1811" s="104">
        <f t="shared" si="871"/>
        <v>0.59722222222222221</v>
      </c>
      <c r="AP1811" s="22" t="str" cm="1">
        <f t="array" ref="AP1811">IF(W1811="","",IF(SUMPRODUCT((W1811=$W$7:$W$2042)*(AH1811=$AH$7:$AH$2042)*(AN1811=$AN$7:$AN$2042)*(AO1811=$AO$7:$AO$2042)*(ROW($W$7:$W$2042)&lt;&gt;ROW(W1811))*((R1811=0)*($R$7:$R$2042&gt;0)+(R1811&gt;0)*($R$7:$R$2042=0)))&gt;0,"SALONES UNIDOS",IF(SUMPRODUCT((W1811=$W$7:$W$2042)*(AH1811=$AH$7:$AH$2042)*((AN1811&lt;$AO$7:$AO$2042)*(AO1811&gt;$AN$7:$AN$2042))*(ROW($W$7:$W$2042)&lt;&gt;ROW(W1811)))&gt;0,"Cruzado","Sin cruce")))</f>
        <v>Sin cruce</v>
      </c>
      <c r="AQ1811" s="22"/>
      <c r="AR1811" s="22"/>
      <c r="AS1811" s="104">
        <f t="shared" si="893"/>
        <v>0.45833333333333331</v>
      </c>
      <c r="AT1811" s="104">
        <f t="shared" si="894"/>
        <v>0.59722222222222221</v>
      </c>
      <c r="AU1811" s="362" t="str" cm="1">
        <f t="array" ref="AU1811">IF(AB1811="","",IF(SUMPRODUCT((AB1811=$AB$1559:$AB$1936)*(AH1811=$AH$1559:$AH$1936)*(AQ1811=$AQ$1559:$AQ$1936)*(AR1811=$AR$1559:$AR$1936)*(ROW($AB$1559:$AB$1936)&lt;&gt;ROW(AB1811))*((R1811=0)*($R$1559:$R$1936&gt;0)+(R1811&gt;0)*($R$1559:$R$1936=0)))&gt;0,"SALONES UNIDOS",IF(SUMPRODUCT((AB1811=$AB$1559:$AB$1936)*(AH1811=$AH$1559:$AH$1936)*((AQ1811&lt;$AR$1559:$AR$1936)*(AR1811&gt;$AQ$1559:$AQ$1936))*(ROW($AB$1559:$AB$1936)&lt;&gt;ROW(AB1811)))&gt;0,"Cruzado","Sin cruce")))</f>
        <v/>
      </c>
      <c r="AV1811" s="362" t="str" cm="1">
        <f t="array" ref="AV1811">IF(AD1811="","",IF(SUMPRODUCT((AD1811=$AD$1559:$AD$1936)*(AH1811=$AH$1559:$AH$1936)*(AS1811=$AS$1559:$AS$1936)*(AT1811=$AT$1559:$AT$1936)*(ROW($AD$1559:$AD$1936)&lt;&gt;ROW(AD1811))*((R1811=0)*($R$1559:$R$1936&gt;0)+(R1811&gt;0)*($R$1559:$R$1936=0)))&gt;0,"SALONES UNIDOS",IF(SUMPRODUCT((AD1811=$AD$1559:$AD$1936)*(AH1811=$AH$1559:$AH$1936)*((AS1811&lt;$AT$1559:$AT$1936)*(AT1811&gt;$AS$1559:$AS$1936))*(ROW($AD$1559:$AD$1936)&lt;&gt;ROW(AD1811)))&gt;0,"Cruzado","Sin cruce")))</f>
        <v>Sin cruce</v>
      </c>
      <c r="AW1811" s="104" t="str">
        <f t="shared" si="888"/>
        <v>T43SUNAMPEC</v>
      </c>
      <c r="AX1811" s="104" t="str" cm="1">
        <f t="array" ref="AX1811">IF(AW1811="","",IF(SUMPRODUCT((AW1811=$AW$7:$AW$2042)*(AH1811=$AH$7:$AH$2042)*(AN1811=$AN$7:$AN$2042)*(AO1811=$AO$7:$AO$2042)*(ROW($AW$7:$AW$2042)&lt;&gt;ROW(AW1811))*((R1811=0)*($R$7:$R$2042&gt;0)+(R1811&gt;0)*($R$7:$R$2042=0)))&gt;0,"SALONES UNIDOS",IF(SUMPRODUCT((AW1811=$AW$7:$AW$2042)*(AH1811=$AH$7:$AH$2042)*((AN1811&lt;$AO$7:$AO$2042)*(AO1811&gt;$AN$7:$AN$2042))*(ROW($AW$7:$AW$2042)&lt;&gt;ROW(AW1811)))&gt;0,"Cruzado","Sin cruce")))</f>
        <v>Cruzado</v>
      </c>
    </row>
    <row r="1812" spans="2:50" ht="19.8" hidden="1" customHeight="1" x14ac:dyDescent="0.25">
      <c r="B1812" s="494" t="s">
        <v>314</v>
      </c>
      <c r="C1812" s="364" t="s">
        <v>973</v>
      </c>
      <c r="D1812" s="369">
        <v>20261</v>
      </c>
      <c r="E1812" s="373" t="s">
        <v>302</v>
      </c>
      <c r="F1812" s="370" t="s">
        <v>291</v>
      </c>
      <c r="G1812" s="373" t="s">
        <v>303</v>
      </c>
      <c r="H1812" s="373">
        <v>3</v>
      </c>
      <c r="I1812" s="373" t="s">
        <v>573</v>
      </c>
      <c r="J1812" s="373" t="s">
        <v>283</v>
      </c>
      <c r="K1812" s="194" t="s">
        <v>1098</v>
      </c>
      <c r="L1812" s="364" t="s">
        <v>352</v>
      </c>
      <c r="M1812" s="364" t="s">
        <v>324</v>
      </c>
      <c r="N1812" s="364" t="s">
        <v>353</v>
      </c>
      <c r="O1812" s="373" t="s">
        <v>315</v>
      </c>
      <c r="P1812" s="364">
        <v>0</v>
      </c>
      <c r="Q1812" s="364">
        <v>4</v>
      </c>
      <c r="R1812" s="369">
        <v>0</v>
      </c>
      <c r="S1812" s="364">
        <v>4</v>
      </c>
      <c r="T1812" s="8"/>
      <c r="U1812" s="374">
        <v>15</v>
      </c>
      <c r="V1812" s="370">
        <v>16707351</v>
      </c>
      <c r="W1812" s="373" t="s">
        <v>894</v>
      </c>
      <c r="X1812" s="375" t="s">
        <v>315</v>
      </c>
      <c r="Y1812" s="364"/>
      <c r="Z1812" s="364"/>
      <c r="AA1812" s="364"/>
      <c r="AB1812" s="370"/>
      <c r="AC1812" s="364"/>
      <c r="AD1812" s="364" t="s">
        <v>881</v>
      </c>
      <c r="AE1812" s="370"/>
      <c r="AF1812" s="370"/>
      <c r="AG1812" s="370" t="s">
        <v>301</v>
      </c>
      <c r="AH1812" s="364">
        <v>7</v>
      </c>
      <c r="AI1812" s="364">
        <v>17</v>
      </c>
      <c r="AJ1812" s="364">
        <v>40</v>
      </c>
      <c r="AK1812" s="364">
        <v>21</v>
      </c>
      <c r="AL1812" s="364">
        <v>0</v>
      </c>
      <c r="AM1812" s="22">
        <f t="shared" si="887"/>
        <v>4</v>
      </c>
      <c r="AN1812" s="104">
        <f t="shared" si="870"/>
        <v>0.73611111111111116</v>
      </c>
      <c r="AO1812" s="104">
        <f t="shared" si="871"/>
        <v>0.875</v>
      </c>
      <c r="AP1812" s="22" t="str" cm="1">
        <f t="array" ref="AP1812">IF(W1812="","",IF(SUMPRODUCT((W1812=$W$7:$W$2042)*(AH1812=$AH$7:$AH$2042)*(AN1812=$AN$7:$AN$2042)*(AO1812=$AO$7:$AO$2042)*(ROW($W$7:$W$2042)&lt;&gt;ROW(W1812))*((R1812=0)*($R$7:$R$2042&gt;0)+(R1812&gt;0)*($R$7:$R$2042=0)))&gt;0,"SALONES UNIDOS",IF(SUMPRODUCT((W1812=$W$7:$W$2042)*(AH1812=$AH$7:$AH$2042)*((AN1812&lt;$AO$7:$AO$2042)*(AO1812&gt;$AN$7:$AN$2042))*(ROW($W$7:$W$2042)&lt;&gt;ROW(W1812)))&gt;0,"Cruzado","Sin cruce")))</f>
        <v>Sin cruce</v>
      </c>
      <c r="AQ1812" s="22"/>
      <c r="AR1812" s="22"/>
      <c r="AS1812" s="104">
        <f t="shared" si="893"/>
        <v>0.73611111111111116</v>
      </c>
      <c r="AT1812" s="104">
        <f t="shared" si="894"/>
        <v>0.875</v>
      </c>
      <c r="AU1812" s="362" t="str" cm="1">
        <f t="array" ref="AU1812">IF(AB1812="","",IF(SUMPRODUCT((AB1812=$AB$1559:$AB$1936)*(AH1812=$AH$1559:$AH$1936)*(AQ1812=$AQ$1559:$AQ$1936)*(AR1812=$AR$1559:$AR$1936)*(ROW($AB$1559:$AB$1936)&lt;&gt;ROW(AB1812))*((R1812=0)*($R$1559:$R$1936&gt;0)+(R1812&gt;0)*($R$1559:$R$1936=0)))&gt;0,"SALONES UNIDOS",IF(SUMPRODUCT((AB1812=$AB$1559:$AB$1936)*(AH1812=$AH$1559:$AH$1936)*((AQ1812&lt;$AR$1559:$AR$1936)*(AR1812&gt;$AQ$1559:$AQ$1936))*(ROW($AB$1559:$AB$1936)&lt;&gt;ROW(AB1812)))&gt;0,"Cruzado","Sin cruce")))</f>
        <v/>
      </c>
      <c r="AV1812" s="362" t="str" cm="1">
        <f t="array" ref="AV1812">IF(AD1812="","",IF(SUMPRODUCT((AD1812=$AD$1559:$AD$1936)*(AH1812=$AH$1559:$AH$1936)*(AS1812=$AS$1559:$AS$1936)*(AT1812=$AT$1559:$AT$1936)*(ROW($AD$1559:$AD$1936)&lt;&gt;ROW(AD1812))*((R1812=0)*($R$1559:$R$1936&gt;0)+(R1812&gt;0)*($R$1559:$R$1936=0)))&gt;0,"SALONES UNIDOS",IF(SUMPRODUCT((AD1812=$AD$1559:$AD$1936)*(AH1812=$AH$1559:$AH$1936)*((AS1812&lt;$AT$1559:$AT$1936)*(AT1812&gt;$AS$1559:$AS$1936))*(ROW($AD$1559:$AD$1936)&lt;&gt;ROW(AD1812)))&gt;0,"Cruzado","Sin cruce")))</f>
        <v>Sin cruce</v>
      </c>
      <c r="AW1812" s="104" t="str">
        <f t="shared" si="888"/>
        <v>T43SUNAMPEC</v>
      </c>
      <c r="AX1812" s="104" t="str" cm="1">
        <f t="array" ref="AX1812">IF(AW1812="","",IF(SUMPRODUCT((AW1812=$AW$7:$AW$2042)*(AH1812=$AH$7:$AH$2042)*(AN1812=$AN$7:$AN$2042)*(AO1812=$AO$7:$AO$2042)*(ROW($AW$7:$AW$2042)&lt;&gt;ROW(AW1812))*((R1812=0)*($R$7:$R$2042&gt;0)+(R1812&gt;0)*($R$7:$R$2042=0)))&gt;0,"SALONES UNIDOS",IF(SUMPRODUCT((AW1812=$AW$7:$AW$2042)*(AH1812=$AH$7:$AH$2042)*((AN1812&lt;$AO$7:$AO$2042)*(AO1812&gt;$AN$7:$AN$2042))*(ROW($AW$7:$AW$2042)&lt;&gt;ROW(AW1812)))&gt;0,"Cruzado","Sin cruce")))</f>
        <v>Sin cruce</v>
      </c>
    </row>
    <row r="1813" spans="2:50" ht="19.8" hidden="1" customHeight="1" x14ac:dyDescent="0.25">
      <c r="B1813" s="494" t="s">
        <v>314</v>
      </c>
      <c r="C1813" s="364" t="s">
        <v>973</v>
      </c>
      <c r="D1813" s="369">
        <v>20261</v>
      </c>
      <c r="E1813" s="373" t="s">
        <v>302</v>
      </c>
      <c r="F1813" s="370" t="s">
        <v>291</v>
      </c>
      <c r="G1813" s="373" t="s">
        <v>303</v>
      </c>
      <c r="H1813" s="373">
        <v>3</v>
      </c>
      <c r="I1813" s="373" t="s">
        <v>283</v>
      </c>
      <c r="J1813" s="373" t="s">
        <v>283</v>
      </c>
      <c r="K1813" s="194" t="s">
        <v>1099</v>
      </c>
      <c r="L1813" s="364" t="s">
        <v>398</v>
      </c>
      <c r="M1813" s="364" t="s">
        <v>349</v>
      </c>
      <c r="N1813" s="364" t="s">
        <v>353</v>
      </c>
      <c r="O1813" s="373" t="s">
        <v>315</v>
      </c>
      <c r="P1813" s="364">
        <v>2</v>
      </c>
      <c r="Q1813" s="364">
        <v>4</v>
      </c>
      <c r="R1813" s="369">
        <v>6</v>
      </c>
      <c r="S1813" s="364">
        <v>4</v>
      </c>
      <c r="T1813" s="8"/>
      <c r="U1813" s="374">
        <v>30</v>
      </c>
      <c r="V1813" s="370">
        <v>41717568</v>
      </c>
      <c r="W1813" s="373" t="s">
        <v>491</v>
      </c>
      <c r="X1813" s="375" t="s">
        <v>321</v>
      </c>
      <c r="Y1813" s="364"/>
      <c r="Z1813" s="364"/>
      <c r="AA1813" s="364"/>
      <c r="AB1813" s="370"/>
      <c r="AC1813" s="364"/>
      <c r="AD1813" s="369"/>
      <c r="AE1813" s="370"/>
      <c r="AF1813" s="370"/>
      <c r="AG1813" s="364" t="s">
        <v>319</v>
      </c>
      <c r="AH1813" s="364">
        <v>1</v>
      </c>
      <c r="AI1813" s="364">
        <v>17</v>
      </c>
      <c r="AJ1813" s="364">
        <v>40</v>
      </c>
      <c r="AK1813" s="364">
        <v>22</v>
      </c>
      <c r="AL1813" s="364">
        <v>40</v>
      </c>
      <c r="AM1813" s="22">
        <f t="shared" si="887"/>
        <v>6</v>
      </c>
      <c r="AN1813" s="104">
        <f t="shared" si="870"/>
        <v>0.73611111111111116</v>
      </c>
      <c r="AO1813" s="104">
        <f t="shared" si="871"/>
        <v>0.94444444444444442</v>
      </c>
      <c r="AP1813" s="22" t="str" cm="1">
        <f t="array" ref="AP1813">IF(W1813="","",IF(SUMPRODUCT((W1813=$W$7:$W$2042)*(AH1813=$AH$7:$AH$2042)*(AN1813=$AN$7:$AN$2042)*(AO1813=$AO$7:$AO$2042)*(ROW($W$7:$W$2042)&lt;&gt;ROW(W1813))*((R1813=0)*($R$7:$R$2042&gt;0)+(R1813&gt;0)*($R$7:$R$2042=0)))&gt;0,"SALONES UNIDOS",IF(SUMPRODUCT((W1813=$W$7:$W$2042)*(AH1813=$AH$7:$AH$2042)*((AN1813&lt;$AO$7:$AO$2042)*(AO1813&gt;$AN$7:$AN$2042))*(ROW($W$7:$W$2042)&lt;&gt;ROW(W1813)))&gt;0,"Cruzado","Sin cruce")))</f>
        <v>Sin cruce</v>
      </c>
      <c r="AQ1813" s="104"/>
      <c r="AR1813" s="104"/>
      <c r="AS1813" s="22"/>
      <c r="AT1813" s="22"/>
      <c r="AU1813" s="362" t="str" cm="1">
        <f t="array" ref="AU1813">IF(AB1813="","",IF(SUMPRODUCT((AB1813=$AB$1559:$AB$1936)*(AH1813=$AH$1559:$AH$1936)*(AQ1813=$AQ$1559:$AQ$1936)*(AR1813=$AR$1559:$AR$1936)*(ROW($AB$1559:$AB$1936)&lt;&gt;ROW(AB1813))*((R1813=0)*($R$1559:$R$1936&gt;0)+(R1813&gt;0)*($R$1559:$R$1936=0)))&gt;0,"SALONES UNIDOS",IF(SUMPRODUCT((AB1813=$AB$1559:$AB$1936)*(AH1813=$AH$1559:$AH$1936)*((AQ1813&lt;$AR$1559:$AR$1936)*(AR1813&gt;$AQ$1559:$AQ$1936))*(ROW($AB$1559:$AB$1936)&lt;&gt;ROW(AB1813)))&gt;0,"Cruzado","Sin cruce")))</f>
        <v/>
      </c>
      <c r="AV1813" s="362" t="str" cm="1">
        <f t="array" ref="AV1813">IF(AD1813="","",IF(SUMPRODUCT((AD1813=$AD$1559:$AD$1936)*(AH1813=$AH$1559:$AH$1936)*(AS1813=$AS$1559:$AS$1936)*(AT1813=$AT$1559:$AT$1936)*(ROW($AD$1559:$AD$1936)&lt;&gt;ROW(AD1813))*((R1813=0)*($R$1559:$R$1936&gt;0)+(R1813&gt;0)*($R$1559:$R$1936=0)))&gt;0,"SALONES UNIDOS",IF(SUMPRODUCT((AD1813=$AD$1559:$AD$1936)*(AH1813=$AH$1559:$AH$1936)*((AS1813&lt;$AT$1559:$AT$1936)*(AT1813&gt;$AS$1559:$AS$1936))*(ROW($AD$1559:$AD$1936)&lt;&gt;ROW(AD1813)))&gt;0,"Cruzado","Sin cruce")))</f>
        <v/>
      </c>
      <c r="AW1813" s="104" t="str">
        <f t="shared" si="888"/>
        <v>T43SUNAMPEC</v>
      </c>
      <c r="AX1813" s="104" t="str" cm="1">
        <f t="array" ref="AX1813">IF(AW1813="","",IF(SUMPRODUCT((AW1813=$AW$7:$AW$2042)*(AH1813=$AH$7:$AH$2042)*(AN1813=$AN$7:$AN$2042)*(AO1813=$AO$7:$AO$2042)*(ROW($AW$7:$AW$2042)&lt;&gt;ROW(AW1813))*((R1813=0)*($R$7:$R$2042&gt;0)+(R1813&gt;0)*($R$7:$R$2042=0)))&gt;0,"SALONES UNIDOS",IF(SUMPRODUCT((AW1813=$AW$7:$AW$2042)*(AH1813=$AH$7:$AH$2042)*((AN1813&lt;$AO$7:$AO$2042)*(AO1813&gt;$AN$7:$AN$2042))*(ROW($AW$7:$AW$2042)&lt;&gt;ROW(AW1813)))&gt;0,"Cruzado","Sin cruce")))</f>
        <v>Sin cruce</v>
      </c>
    </row>
    <row r="1814" spans="2:50" ht="19.8" hidden="1" customHeight="1" x14ac:dyDescent="0.25">
      <c r="B1814" s="494" t="s">
        <v>314</v>
      </c>
      <c r="C1814" s="364" t="s">
        <v>973</v>
      </c>
      <c r="D1814" s="369">
        <v>20261</v>
      </c>
      <c r="E1814" s="373" t="s">
        <v>302</v>
      </c>
      <c r="F1814" s="370" t="s">
        <v>291</v>
      </c>
      <c r="G1814" s="373" t="s">
        <v>303</v>
      </c>
      <c r="H1814" s="373">
        <v>3</v>
      </c>
      <c r="I1814" s="373" t="s">
        <v>283</v>
      </c>
      <c r="J1814" s="373" t="s">
        <v>283</v>
      </c>
      <c r="K1814" s="194" t="s">
        <v>1100</v>
      </c>
      <c r="L1814" s="364" t="s">
        <v>396</v>
      </c>
      <c r="M1814" s="364" t="s">
        <v>324</v>
      </c>
      <c r="N1814" s="364" t="s">
        <v>353</v>
      </c>
      <c r="O1814" s="373" t="s">
        <v>315</v>
      </c>
      <c r="P1814" s="364">
        <v>2</v>
      </c>
      <c r="Q1814" s="364">
        <v>0</v>
      </c>
      <c r="R1814" s="369">
        <v>2</v>
      </c>
      <c r="S1814" s="364">
        <v>3</v>
      </c>
      <c r="T1814" s="8"/>
      <c r="U1814" s="374">
        <v>30</v>
      </c>
      <c r="V1814" s="370">
        <v>71617775</v>
      </c>
      <c r="W1814" s="373" t="s">
        <v>895</v>
      </c>
      <c r="X1814" s="375" t="s">
        <v>321</v>
      </c>
      <c r="Y1814" s="364"/>
      <c r="Z1814" s="364"/>
      <c r="AA1814" s="364"/>
      <c r="AB1814" s="370"/>
      <c r="AC1814" s="364"/>
      <c r="AD1814" s="369"/>
      <c r="AE1814" s="370"/>
      <c r="AF1814" s="370"/>
      <c r="AG1814" s="370" t="s">
        <v>559</v>
      </c>
      <c r="AH1814" s="364">
        <v>3</v>
      </c>
      <c r="AI1814" s="364">
        <v>21</v>
      </c>
      <c r="AJ1814" s="364">
        <v>50</v>
      </c>
      <c r="AK1814" s="364">
        <v>23</v>
      </c>
      <c r="AL1814" s="364">
        <v>30</v>
      </c>
      <c r="AM1814" s="22">
        <f t="shared" ref="AM1814:AM1816" si="895">IF(AI1814="",R1814,ROUND(((((AK1814/24)+(AL1814/1440))-((AI1814/24)+(AJ1814/1440)))*1440/50),5))</f>
        <v>2</v>
      </c>
      <c r="AN1814" s="104">
        <f t="shared" ref="AN1814:AN1816" si="896">AI1814/24+AJ1814/1440</f>
        <v>0.90972222222222221</v>
      </c>
      <c r="AO1814" s="104">
        <f t="shared" ref="AO1814:AO1816" si="897">AK1814/24+AL1814/1440</f>
        <v>0.97916666666666674</v>
      </c>
      <c r="AP1814" s="22" t="str" cm="1">
        <f t="array" ref="AP1814">IF(W1814="","",IF(SUMPRODUCT((W1814=$W$7:$W$2042)*(AH1814=$AH$7:$AH$2042)*(AN1814=$AN$7:$AN$2042)*(AO1814=$AO$7:$AO$2042)*(ROW($W$7:$W$2042)&lt;&gt;ROW(W1814))*((R1814=0)*($R$7:$R$2042&gt;0)+(R1814&gt;0)*($R$7:$R$2042=0)))&gt;0,"SALONES UNIDOS",IF(SUMPRODUCT((W1814=$W$7:$W$2042)*(AH1814=$AH$7:$AH$2042)*((AN1814&lt;$AO$7:$AO$2042)*(AO1814&gt;$AN$7:$AN$2042))*(ROW($W$7:$W$2042)&lt;&gt;ROW(W1814)))&gt;0,"Cruzado","Sin cruce")))</f>
        <v>Sin cruce</v>
      </c>
      <c r="AQ1814" s="104"/>
      <c r="AR1814" s="104"/>
      <c r="AS1814" s="22"/>
      <c r="AT1814" s="22"/>
      <c r="AU1814" s="362" t="str" cm="1">
        <f t="array" ref="AU1814">IF(AB1814="","",IF(SUMPRODUCT((AB1814=$AB$1559:$AB$1936)*(AH1814=$AH$1559:$AH$1936)*(AQ1814=$AQ$1559:$AQ$1936)*(AR1814=$AR$1559:$AR$1936)*(ROW($AB$1559:$AB$1936)&lt;&gt;ROW(AB1814))*((R1814=0)*($R$1559:$R$1936&gt;0)+(R1814&gt;0)*($R$1559:$R$1936=0)))&gt;0,"SALONES UNIDOS",IF(SUMPRODUCT((AB1814=$AB$1559:$AB$1936)*(AH1814=$AH$1559:$AH$1936)*((AQ1814&lt;$AR$1559:$AR$1936)*(AR1814&gt;$AQ$1559:$AQ$1936))*(ROW($AB$1559:$AB$1936)&lt;&gt;ROW(AB1814)))&gt;0,"Cruzado","Sin cruce")))</f>
        <v/>
      </c>
      <c r="AV1814" s="362" t="str" cm="1">
        <f t="array" ref="AV1814">IF(AD1814="","",IF(SUMPRODUCT((AD1814=$AD$1559:$AD$1936)*(AH1814=$AH$1559:$AH$1936)*(AS1814=$AS$1559:$AS$1936)*(AT1814=$AT$1559:$AT$1936)*(ROW($AD$1559:$AD$1936)&lt;&gt;ROW(AD1814))*((R1814=0)*($R$1559:$R$1936&gt;0)+(R1814&gt;0)*($R$1559:$R$1936=0)))&gt;0,"SALONES UNIDOS",IF(SUMPRODUCT((AD1814=$AD$1559:$AD$1936)*(AH1814=$AH$1559:$AH$1936)*((AS1814&lt;$AT$1559:$AT$1936)*(AT1814&gt;$AS$1559:$AS$1936))*(ROW($AD$1559:$AD$1936)&lt;&gt;ROW(AD1814)))&gt;0,"Cruzado","Sin cruce")))</f>
        <v/>
      </c>
      <c r="AW1814" s="104" t="str">
        <f t="shared" ref="AW1814:AW1816" si="898">TRIM(CONCATENATE(G1814,H1814,E1814,J1814))</f>
        <v>T43SUNAMPEC</v>
      </c>
      <c r="AX1814" s="104" t="str" cm="1">
        <f t="array" ref="AX1814">IF(AW1814="","",IF(SUMPRODUCT((AW1814=$AW$7:$AW$2042)*(AH1814=$AH$7:$AH$2042)*(AN1814=$AN$7:$AN$2042)*(AO1814=$AO$7:$AO$2042)*(ROW($AW$7:$AW$2042)&lt;&gt;ROW(AW1814))*((R1814=0)*($R$7:$R$2042&gt;0)+(R1814&gt;0)*($R$7:$R$2042=0)))&gt;0,"SALONES UNIDOS",IF(SUMPRODUCT((AW1814=$AW$7:$AW$2042)*(AH1814=$AH$7:$AH$2042)*((AN1814&lt;$AO$7:$AO$2042)*(AO1814&gt;$AN$7:$AN$2042))*(ROW($AW$7:$AW$2042)&lt;&gt;ROW(AW1814)))&gt;0,"Cruzado","Sin cruce")))</f>
        <v>Sin cruce</v>
      </c>
    </row>
    <row r="1815" spans="2:50" ht="19.8" hidden="1" customHeight="1" x14ac:dyDescent="0.25">
      <c r="B1815" s="494" t="s">
        <v>314</v>
      </c>
      <c r="C1815" s="364" t="s">
        <v>973</v>
      </c>
      <c r="D1815" s="369">
        <v>20261</v>
      </c>
      <c r="E1815" s="373" t="s">
        <v>302</v>
      </c>
      <c r="F1815" s="370" t="s">
        <v>291</v>
      </c>
      <c r="G1815" s="373" t="s">
        <v>303</v>
      </c>
      <c r="H1815" s="373">
        <v>3</v>
      </c>
      <c r="I1815" s="373" t="s">
        <v>572</v>
      </c>
      <c r="J1815" s="373" t="s">
        <v>283</v>
      </c>
      <c r="K1815" s="194" t="s">
        <v>1100</v>
      </c>
      <c r="L1815" s="364" t="s">
        <v>396</v>
      </c>
      <c r="M1815" s="364" t="s">
        <v>324</v>
      </c>
      <c r="N1815" s="364" t="s">
        <v>353</v>
      </c>
      <c r="O1815" s="373" t="s">
        <v>315</v>
      </c>
      <c r="P1815" s="364">
        <v>0</v>
      </c>
      <c r="Q1815" s="364">
        <v>2</v>
      </c>
      <c r="R1815" s="369">
        <v>2</v>
      </c>
      <c r="S1815" s="364">
        <v>3</v>
      </c>
      <c r="T1815" s="8"/>
      <c r="U1815" s="374">
        <v>15</v>
      </c>
      <c r="V1815" s="370">
        <v>71617775</v>
      </c>
      <c r="W1815" s="373" t="s">
        <v>895</v>
      </c>
      <c r="X1815" s="375" t="s">
        <v>315</v>
      </c>
      <c r="Y1815" s="364"/>
      <c r="Z1815" s="364"/>
      <c r="AA1815" s="364"/>
      <c r="AB1815" s="370"/>
      <c r="AC1815" s="364"/>
      <c r="AD1815" s="364" t="s">
        <v>882</v>
      </c>
      <c r="AE1815" s="370"/>
      <c r="AF1815" s="370"/>
      <c r="AG1815" s="370" t="s">
        <v>301</v>
      </c>
      <c r="AH1815" s="364">
        <v>7</v>
      </c>
      <c r="AI1815" s="364">
        <v>11</v>
      </c>
      <c r="AJ1815" s="364">
        <v>0</v>
      </c>
      <c r="AK1815" s="364">
        <v>12</v>
      </c>
      <c r="AL1815" s="364">
        <v>40</v>
      </c>
      <c r="AM1815" s="22">
        <f t="shared" si="895"/>
        <v>2</v>
      </c>
      <c r="AN1815" s="104">
        <f t="shared" si="896"/>
        <v>0.45833333333333331</v>
      </c>
      <c r="AO1815" s="104">
        <f t="shared" si="897"/>
        <v>0.52777777777777779</v>
      </c>
      <c r="AP1815" s="22" t="str" cm="1">
        <f t="array" ref="AP1815">IF(W1815="","",IF(SUMPRODUCT((W1815=$W$7:$W$2042)*(AH1815=$AH$7:$AH$2042)*(AN1815=$AN$7:$AN$2042)*(AO1815=$AO$7:$AO$2042)*(ROW($W$7:$W$2042)&lt;&gt;ROW(W1815))*((R1815=0)*($R$7:$R$2042&gt;0)+(R1815&gt;0)*($R$7:$R$2042=0)))&gt;0,"SALONES UNIDOS",IF(SUMPRODUCT((W1815=$W$7:$W$2042)*(AH1815=$AH$7:$AH$2042)*((AN1815&lt;$AO$7:$AO$2042)*(AO1815&gt;$AN$7:$AN$2042))*(ROW($W$7:$W$2042)&lt;&gt;ROW(W1815)))&gt;0,"Cruzado","Sin cruce")))</f>
        <v>Sin cruce</v>
      </c>
      <c r="AQ1815" s="22"/>
      <c r="AR1815" s="22"/>
      <c r="AS1815" s="104">
        <f t="shared" ref="AS1815:AS1818" si="899">AN1815</f>
        <v>0.45833333333333331</v>
      </c>
      <c r="AT1815" s="104">
        <f t="shared" ref="AT1815:AT1818" si="900">AO1815</f>
        <v>0.52777777777777779</v>
      </c>
      <c r="AU1815" s="362" t="str" cm="1">
        <f t="array" ref="AU1815">IF(AB1815="","",IF(SUMPRODUCT((AB1815=$AB$1559:$AB$1936)*(AH1815=$AH$1559:$AH$1936)*(AQ1815=$AQ$1559:$AQ$1936)*(AR1815=$AR$1559:$AR$1936)*(ROW($AB$1559:$AB$1936)&lt;&gt;ROW(AB1815))*((R1815=0)*($R$1559:$R$1936&gt;0)+(R1815&gt;0)*($R$1559:$R$1936=0)))&gt;0,"SALONES UNIDOS",IF(SUMPRODUCT((AB1815=$AB$1559:$AB$1936)*(AH1815=$AH$1559:$AH$1936)*((AQ1815&lt;$AR$1559:$AR$1936)*(AR1815&gt;$AQ$1559:$AQ$1936))*(ROW($AB$1559:$AB$1936)&lt;&gt;ROW(AB1815)))&gt;0,"Cruzado","Sin cruce")))</f>
        <v/>
      </c>
      <c r="AV1815" s="362" t="str" cm="1">
        <f t="array" ref="AV1815">IF(AD1815="","",IF(SUMPRODUCT((AD1815=$AD$1559:$AD$1936)*(AH1815=$AH$1559:$AH$1936)*(AS1815=$AS$1559:$AS$1936)*(AT1815=$AT$1559:$AT$1936)*(ROW($AD$1559:$AD$1936)&lt;&gt;ROW(AD1815))*((R1815=0)*($R$1559:$R$1936&gt;0)+(R1815&gt;0)*($R$1559:$R$1936=0)))&gt;0,"SALONES UNIDOS",IF(SUMPRODUCT((AD1815=$AD$1559:$AD$1936)*(AH1815=$AH$1559:$AH$1936)*((AS1815&lt;$AT$1559:$AT$1936)*(AT1815&gt;$AS$1559:$AS$1936))*(ROW($AD$1559:$AD$1936)&lt;&gt;ROW(AD1815)))&gt;0,"Cruzado","Sin cruce")))</f>
        <v>Sin cruce</v>
      </c>
      <c r="AW1815" s="104" t="str">
        <f t="shared" si="898"/>
        <v>T43SUNAMPEC</v>
      </c>
      <c r="AX1815" s="104" t="str" cm="1">
        <f t="array" ref="AX1815">IF(AW1815="","",IF(SUMPRODUCT((AW1815=$AW$7:$AW$2042)*(AH1815=$AH$7:$AH$2042)*(AN1815=$AN$7:$AN$2042)*(AO1815=$AO$7:$AO$2042)*(ROW($AW$7:$AW$2042)&lt;&gt;ROW(AW1815))*((R1815=0)*($R$7:$R$2042&gt;0)+(R1815&gt;0)*($R$7:$R$2042=0)))&gt;0,"SALONES UNIDOS",IF(SUMPRODUCT((AW1815=$AW$7:$AW$2042)*(AH1815=$AH$7:$AH$2042)*((AN1815&lt;$AO$7:$AO$2042)*(AO1815&gt;$AN$7:$AN$2042))*(ROW($AW$7:$AW$2042)&lt;&gt;ROW(AW1815)))&gt;0,"Cruzado","Sin cruce")))</f>
        <v>Cruzado</v>
      </c>
    </row>
    <row r="1816" spans="2:50" ht="19.8" hidden="1" customHeight="1" x14ac:dyDescent="0.25">
      <c r="B1816" s="494" t="s">
        <v>314</v>
      </c>
      <c r="C1816" s="364" t="s">
        <v>973</v>
      </c>
      <c r="D1816" s="369">
        <v>20261</v>
      </c>
      <c r="E1816" s="373" t="s">
        <v>302</v>
      </c>
      <c r="F1816" s="370" t="s">
        <v>291</v>
      </c>
      <c r="G1816" s="373" t="s">
        <v>303</v>
      </c>
      <c r="H1816" s="373">
        <v>3</v>
      </c>
      <c r="I1816" s="373" t="s">
        <v>572</v>
      </c>
      <c r="J1816" s="373" t="s">
        <v>283</v>
      </c>
      <c r="K1816" s="194" t="s">
        <v>1100</v>
      </c>
      <c r="L1816" s="364" t="s">
        <v>396</v>
      </c>
      <c r="M1816" s="364" t="s">
        <v>324</v>
      </c>
      <c r="N1816" s="364" t="s">
        <v>353</v>
      </c>
      <c r="O1816" s="373" t="s">
        <v>315</v>
      </c>
      <c r="P1816" s="364">
        <v>0</v>
      </c>
      <c r="Q1816" s="364">
        <v>2</v>
      </c>
      <c r="R1816" s="369">
        <v>0</v>
      </c>
      <c r="S1816" s="364">
        <v>3</v>
      </c>
      <c r="T1816" s="8"/>
      <c r="U1816" s="374">
        <v>15</v>
      </c>
      <c r="V1816" s="370">
        <v>71617775</v>
      </c>
      <c r="W1816" s="373" t="s">
        <v>895</v>
      </c>
      <c r="X1816" s="375" t="s">
        <v>315</v>
      </c>
      <c r="Y1816" s="364"/>
      <c r="Z1816" s="364"/>
      <c r="AA1816" s="364"/>
      <c r="AB1816" s="370"/>
      <c r="AC1816" s="364"/>
      <c r="AD1816" s="364" t="s">
        <v>882</v>
      </c>
      <c r="AE1816" s="370"/>
      <c r="AF1816" s="370"/>
      <c r="AG1816" s="370" t="s">
        <v>301</v>
      </c>
      <c r="AH1816" s="364">
        <v>7</v>
      </c>
      <c r="AI1816" s="364">
        <v>12</v>
      </c>
      <c r="AJ1816" s="364">
        <v>40</v>
      </c>
      <c r="AK1816" s="364">
        <v>14</v>
      </c>
      <c r="AL1816" s="364">
        <v>20</v>
      </c>
      <c r="AM1816" s="22">
        <f t="shared" si="895"/>
        <v>2</v>
      </c>
      <c r="AN1816" s="104">
        <f t="shared" si="896"/>
        <v>0.52777777777777779</v>
      </c>
      <c r="AO1816" s="104">
        <f t="shared" si="897"/>
        <v>0.59722222222222221</v>
      </c>
      <c r="AP1816" s="22" t="str" cm="1">
        <f t="array" ref="AP1816">IF(W1816="","",IF(SUMPRODUCT((W1816=$W$7:$W$2042)*(AH1816=$AH$7:$AH$2042)*(AN1816=$AN$7:$AN$2042)*(AO1816=$AO$7:$AO$2042)*(ROW($W$7:$W$2042)&lt;&gt;ROW(W1816))*((R1816=0)*($R$7:$R$2042&gt;0)+(R1816&gt;0)*($R$7:$R$2042=0)))&gt;0,"SALONES UNIDOS",IF(SUMPRODUCT((W1816=$W$7:$W$2042)*(AH1816=$AH$7:$AH$2042)*((AN1816&lt;$AO$7:$AO$2042)*(AO1816&gt;$AN$7:$AN$2042))*(ROW($W$7:$W$2042)&lt;&gt;ROW(W1816)))&gt;0,"Cruzado","Sin cruce")))</f>
        <v>Sin cruce</v>
      </c>
      <c r="AQ1816" s="22"/>
      <c r="AR1816" s="22"/>
      <c r="AS1816" s="104">
        <f t="shared" si="899"/>
        <v>0.52777777777777779</v>
      </c>
      <c r="AT1816" s="104">
        <f t="shared" si="900"/>
        <v>0.59722222222222221</v>
      </c>
      <c r="AU1816" s="362" t="str" cm="1">
        <f t="array" ref="AU1816">IF(AB1816="","",IF(SUMPRODUCT((AB1816=$AB$1559:$AB$1936)*(AH1816=$AH$1559:$AH$1936)*(AQ1816=$AQ$1559:$AQ$1936)*(AR1816=$AR$1559:$AR$1936)*(ROW($AB$1559:$AB$1936)&lt;&gt;ROW(AB1816))*((R1816=0)*($R$1559:$R$1936&gt;0)+(R1816&gt;0)*($R$1559:$R$1936=0)))&gt;0,"SALONES UNIDOS",IF(SUMPRODUCT((AB1816=$AB$1559:$AB$1936)*(AH1816=$AH$1559:$AH$1936)*((AQ1816&lt;$AR$1559:$AR$1936)*(AR1816&gt;$AQ$1559:$AQ$1936))*(ROW($AB$1559:$AB$1936)&lt;&gt;ROW(AB1816)))&gt;0,"Cruzado","Sin cruce")))</f>
        <v/>
      </c>
      <c r="AV1816" s="362" t="str" cm="1">
        <f t="array" ref="AV1816">IF(AD1816="","",IF(SUMPRODUCT((AD1816=$AD$1559:$AD$1936)*(AH1816=$AH$1559:$AH$1936)*(AS1816=$AS$1559:$AS$1936)*(AT1816=$AT$1559:$AT$1936)*(ROW($AD$1559:$AD$1936)&lt;&gt;ROW(AD1816))*((R1816=0)*($R$1559:$R$1936&gt;0)+(R1816&gt;0)*($R$1559:$R$1936=0)))&gt;0,"SALONES UNIDOS",IF(SUMPRODUCT((AD1816=$AD$1559:$AD$1936)*(AH1816=$AH$1559:$AH$1936)*((AS1816&lt;$AT$1559:$AT$1936)*(AT1816&gt;$AS$1559:$AS$1936))*(ROW($AD$1559:$AD$1936)&lt;&gt;ROW(AD1816)))&gt;0,"Cruzado","Sin cruce")))</f>
        <v>Sin cruce</v>
      </c>
      <c r="AW1816" s="104" t="str">
        <f t="shared" si="898"/>
        <v>T43SUNAMPEC</v>
      </c>
      <c r="AX1816" s="104" t="str" cm="1">
        <f t="array" ref="AX1816">IF(AW1816="","",IF(SUMPRODUCT((AW1816=$AW$7:$AW$2042)*(AH1816=$AH$7:$AH$2042)*(AN1816=$AN$7:$AN$2042)*(AO1816=$AO$7:$AO$2042)*(ROW($AW$7:$AW$2042)&lt;&gt;ROW(AW1816))*((R1816=0)*($R$7:$R$2042&gt;0)+(R1816&gt;0)*($R$7:$R$2042=0)))&gt;0,"SALONES UNIDOS",IF(SUMPRODUCT((AW1816=$AW$7:$AW$2042)*(AH1816=$AH$7:$AH$2042)*((AN1816&lt;$AO$7:$AO$2042)*(AO1816&gt;$AN$7:$AN$2042))*(ROW($AW$7:$AW$2042)&lt;&gt;ROW(AW1816)))&gt;0,"Cruzado","Sin cruce")))</f>
        <v>Cruzado</v>
      </c>
    </row>
    <row r="1817" spans="2:50" ht="19.8" hidden="1" customHeight="1" x14ac:dyDescent="0.25">
      <c r="B1817" s="494" t="s">
        <v>314</v>
      </c>
      <c r="C1817" s="364" t="s">
        <v>973</v>
      </c>
      <c r="D1817" s="369">
        <v>20261</v>
      </c>
      <c r="E1817" s="373" t="s">
        <v>302</v>
      </c>
      <c r="F1817" s="370" t="s">
        <v>291</v>
      </c>
      <c r="G1817" s="373" t="s">
        <v>303</v>
      </c>
      <c r="H1817" s="373">
        <v>3</v>
      </c>
      <c r="I1817" s="373" t="s">
        <v>573</v>
      </c>
      <c r="J1817" s="373" t="s">
        <v>283</v>
      </c>
      <c r="K1817" s="194" t="s">
        <v>1100</v>
      </c>
      <c r="L1817" s="364" t="s">
        <v>396</v>
      </c>
      <c r="M1817" s="364" t="s">
        <v>324</v>
      </c>
      <c r="N1817" s="364" t="s">
        <v>353</v>
      </c>
      <c r="O1817" s="373" t="s">
        <v>315</v>
      </c>
      <c r="P1817" s="364">
        <v>0</v>
      </c>
      <c r="Q1817" s="364">
        <v>2</v>
      </c>
      <c r="R1817" s="369">
        <v>2</v>
      </c>
      <c r="S1817" s="364">
        <v>3</v>
      </c>
      <c r="T1817" s="8"/>
      <c r="U1817" s="374">
        <v>15</v>
      </c>
      <c r="V1817" s="370">
        <v>71617775</v>
      </c>
      <c r="W1817" s="373" t="s">
        <v>895</v>
      </c>
      <c r="X1817" s="375" t="s">
        <v>315</v>
      </c>
      <c r="Y1817" s="364"/>
      <c r="Z1817" s="364"/>
      <c r="AA1817" s="364"/>
      <c r="AB1817" s="370"/>
      <c r="AC1817" s="364"/>
      <c r="AD1817" s="364" t="s">
        <v>882</v>
      </c>
      <c r="AE1817" s="370"/>
      <c r="AF1817" s="370"/>
      <c r="AG1817" s="370" t="s">
        <v>301</v>
      </c>
      <c r="AH1817" s="364">
        <v>7</v>
      </c>
      <c r="AI1817" s="364">
        <v>7</v>
      </c>
      <c r="AJ1817" s="364">
        <v>40</v>
      </c>
      <c r="AK1817" s="364">
        <v>9</v>
      </c>
      <c r="AL1817" s="364">
        <v>20</v>
      </c>
      <c r="AM1817" s="22">
        <f t="shared" si="887"/>
        <v>2</v>
      </c>
      <c r="AN1817" s="104">
        <f t="shared" si="870"/>
        <v>0.31944444444444448</v>
      </c>
      <c r="AO1817" s="104">
        <f t="shared" si="871"/>
        <v>0.3888888888888889</v>
      </c>
      <c r="AP1817" s="22" t="str" cm="1">
        <f t="array" ref="AP1817">IF(W1817="","",IF(SUMPRODUCT((W1817=$W$7:$W$2042)*(AH1817=$AH$7:$AH$2042)*(AN1817=$AN$7:$AN$2042)*(AO1817=$AO$7:$AO$2042)*(ROW($W$7:$W$2042)&lt;&gt;ROW(W1817))*((R1817=0)*($R$7:$R$2042&gt;0)+(R1817&gt;0)*($R$7:$R$2042=0)))&gt;0,"SALONES UNIDOS",IF(SUMPRODUCT((W1817=$W$7:$W$2042)*(AH1817=$AH$7:$AH$2042)*((AN1817&lt;$AO$7:$AO$2042)*(AO1817&gt;$AN$7:$AN$2042))*(ROW($W$7:$W$2042)&lt;&gt;ROW(W1817)))&gt;0,"Cruzado","Sin cruce")))</f>
        <v>Sin cruce</v>
      </c>
      <c r="AQ1817" s="22"/>
      <c r="AR1817" s="22"/>
      <c r="AS1817" s="104">
        <f t="shared" si="899"/>
        <v>0.31944444444444448</v>
      </c>
      <c r="AT1817" s="104">
        <f t="shared" si="900"/>
        <v>0.3888888888888889</v>
      </c>
      <c r="AU1817" s="362" t="str" cm="1">
        <f t="array" ref="AU1817">IF(AB1817="","",IF(SUMPRODUCT((AB1817=$AB$1559:$AB$1936)*(AH1817=$AH$1559:$AH$1936)*(AQ1817=$AQ$1559:$AQ$1936)*(AR1817=$AR$1559:$AR$1936)*(ROW($AB$1559:$AB$1936)&lt;&gt;ROW(AB1817))*((R1817=0)*($R$1559:$R$1936&gt;0)+(R1817&gt;0)*($R$1559:$R$1936=0)))&gt;0,"SALONES UNIDOS",IF(SUMPRODUCT((AB1817=$AB$1559:$AB$1936)*(AH1817=$AH$1559:$AH$1936)*((AQ1817&lt;$AR$1559:$AR$1936)*(AR1817&gt;$AQ$1559:$AQ$1936))*(ROW($AB$1559:$AB$1936)&lt;&gt;ROW(AB1817)))&gt;0,"Cruzado","Sin cruce")))</f>
        <v/>
      </c>
      <c r="AV1817" s="362" t="str" cm="1">
        <f t="array" ref="AV1817">IF(AD1817="","",IF(SUMPRODUCT((AD1817=$AD$1559:$AD$1936)*(AH1817=$AH$1559:$AH$1936)*(AS1817=$AS$1559:$AS$1936)*(AT1817=$AT$1559:$AT$1936)*(ROW($AD$1559:$AD$1936)&lt;&gt;ROW(AD1817))*((R1817=0)*($R$1559:$R$1936&gt;0)+(R1817&gt;0)*($R$1559:$R$1936=0)))&gt;0,"SALONES UNIDOS",IF(SUMPRODUCT((AD1817=$AD$1559:$AD$1936)*(AH1817=$AH$1559:$AH$1936)*((AS1817&lt;$AT$1559:$AT$1936)*(AT1817&gt;$AS$1559:$AS$1936))*(ROW($AD$1559:$AD$1936)&lt;&gt;ROW(AD1817)))&gt;0,"Cruzado","Sin cruce")))</f>
        <v>Sin cruce</v>
      </c>
      <c r="AW1817" s="104" t="str">
        <f t="shared" si="888"/>
        <v>T43SUNAMPEC</v>
      </c>
      <c r="AX1817" s="104" t="str" cm="1">
        <f t="array" ref="AX1817">IF(AW1817="","",IF(SUMPRODUCT((AW1817=$AW$7:$AW$2042)*(AH1817=$AH$7:$AH$2042)*(AN1817=$AN$7:$AN$2042)*(AO1817=$AO$7:$AO$2042)*(ROW($AW$7:$AW$2042)&lt;&gt;ROW(AW1817))*((R1817=0)*($R$7:$R$2042&gt;0)+(R1817&gt;0)*($R$7:$R$2042=0)))&gt;0,"SALONES UNIDOS",IF(SUMPRODUCT((AW1817=$AW$7:$AW$2042)*(AH1817=$AH$7:$AH$2042)*((AN1817&lt;$AO$7:$AO$2042)*(AO1817&gt;$AN$7:$AN$2042))*(ROW($AW$7:$AW$2042)&lt;&gt;ROW(AW1817)))&gt;0,"Cruzado","Sin cruce")))</f>
        <v>Cruzado</v>
      </c>
    </row>
    <row r="1818" spans="2:50" ht="19.8" hidden="1" customHeight="1" x14ac:dyDescent="0.25">
      <c r="B1818" s="494" t="s">
        <v>314</v>
      </c>
      <c r="C1818" s="364" t="s">
        <v>973</v>
      </c>
      <c r="D1818" s="369">
        <v>20261</v>
      </c>
      <c r="E1818" s="373" t="s">
        <v>302</v>
      </c>
      <c r="F1818" s="370" t="s">
        <v>291</v>
      </c>
      <c r="G1818" s="373" t="s">
        <v>303</v>
      </c>
      <c r="H1818" s="373">
        <v>3</v>
      </c>
      <c r="I1818" s="373" t="s">
        <v>573</v>
      </c>
      <c r="J1818" s="373" t="s">
        <v>283</v>
      </c>
      <c r="K1818" s="194" t="s">
        <v>1100</v>
      </c>
      <c r="L1818" s="364" t="s">
        <v>396</v>
      </c>
      <c r="M1818" s="364" t="s">
        <v>324</v>
      </c>
      <c r="N1818" s="364" t="s">
        <v>353</v>
      </c>
      <c r="O1818" s="373" t="s">
        <v>315</v>
      </c>
      <c r="P1818" s="364">
        <v>0</v>
      </c>
      <c r="Q1818" s="364">
        <v>2</v>
      </c>
      <c r="R1818" s="369">
        <v>0</v>
      </c>
      <c r="S1818" s="364">
        <v>3</v>
      </c>
      <c r="T1818" s="8"/>
      <c r="U1818" s="374">
        <v>15</v>
      </c>
      <c r="V1818" s="370">
        <v>71617775</v>
      </c>
      <c r="W1818" s="373" t="s">
        <v>895</v>
      </c>
      <c r="X1818" s="375" t="s">
        <v>315</v>
      </c>
      <c r="Y1818" s="364"/>
      <c r="Z1818" s="364"/>
      <c r="AA1818" s="364"/>
      <c r="AB1818" s="370"/>
      <c r="AC1818" s="364"/>
      <c r="AD1818" s="364" t="s">
        <v>882</v>
      </c>
      <c r="AE1818" s="370"/>
      <c r="AF1818" s="370"/>
      <c r="AG1818" s="370" t="s">
        <v>301</v>
      </c>
      <c r="AH1818" s="364">
        <v>7</v>
      </c>
      <c r="AI1818" s="364">
        <v>9</v>
      </c>
      <c r="AJ1818" s="364">
        <v>20</v>
      </c>
      <c r="AK1818" s="364">
        <v>11</v>
      </c>
      <c r="AL1818" s="364">
        <v>0</v>
      </c>
      <c r="AM1818" s="22">
        <f t="shared" si="887"/>
        <v>2</v>
      </c>
      <c r="AN1818" s="104">
        <f t="shared" si="870"/>
        <v>0.3888888888888889</v>
      </c>
      <c r="AO1818" s="104">
        <f t="shared" si="871"/>
        <v>0.45833333333333331</v>
      </c>
      <c r="AP1818" s="22" t="str" cm="1">
        <f t="array" ref="AP1818">IF(W1818="","",IF(SUMPRODUCT((W1818=$W$7:$W$2042)*(AH1818=$AH$7:$AH$2042)*(AN1818=$AN$7:$AN$2042)*(AO1818=$AO$7:$AO$2042)*(ROW($W$7:$W$2042)&lt;&gt;ROW(W1818))*((R1818=0)*($R$7:$R$2042&gt;0)+(R1818&gt;0)*($R$7:$R$2042=0)))&gt;0,"SALONES UNIDOS",IF(SUMPRODUCT((W1818=$W$7:$W$2042)*(AH1818=$AH$7:$AH$2042)*((AN1818&lt;$AO$7:$AO$2042)*(AO1818&gt;$AN$7:$AN$2042))*(ROW($W$7:$W$2042)&lt;&gt;ROW(W1818)))&gt;0,"Cruzado","Sin cruce")))</f>
        <v>Sin cruce</v>
      </c>
      <c r="AQ1818" s="22"/>
      <c r="AR1818" s="22"/>
      <c r="AS1818" s="104">
        <f t="shared" si="899"/>
        <v>0.3888888888888889</v>
      </c>
      <c r="AT1818" s="104">
        <f t="shared" si="900"/>
        <v>0.45833333333333331</v>
      </c>
      <c r="AU1818" s="362" t="str" cm="1">
        <f t="array" ref="AU1818">IF(AB1818="","",IF(SUMPRODUCT((AB1818=$AB$1559:$AB$1936)*(AH1818=$AH$1559:$AH$1936)*(AQ1818=$AQ$1559:$AQ$1936)*(AR1818=$AR$1559:$AR$1936)*(ROW($AB$1559:$AB$1936)&lt;&gt;ROW(AB1818))*((R1818=0)*($R$1559:$R$1936&gt;0)+(R1818&gt;0)*($R$1559:$R$1936=0)))&gt;0,"SALONES UNIDOS",IF(SUMPRODUCT((AB1818=$AB$1559:$AB$1936)*(AH1818=$AH$1559:$AH$1936)*((AQ1818&lt;$AR$1559:$AR$1936)*(AR1818&gt;$AQ$1559:$AQ$1936))*(ROW($AB$1559:$AB$1936)&lt;&gt;ROW(AB1818)))&gt;0,"Cruzado","Sin cruce")))</f>
        <v/>
      </c>
      <c r="AV1818" s="362" t="str" cm="1">
        <f t="array" ref="AV1818">IF(AD1818="","",IF(SUMPRODUCT((AD1818=$AD$1559:$AD$1936)*(AH1818=$AH$1559:$AH$1936)*(AS1818=$AS$1559:$AS$1936)*(AT1818=$AT$1559:$AT$1936)*(ROW($AD$1559:$AD$1936)&lt;&gt;ROW(AD1818))*((R1818=0)*($R$1559:$R$1936&gt;0)+(R1818&gt;0)*($R$1559:$R$1936=0)))&gt;0,"SALONES UNIDOS",IF(SUMPRODUCT((AD1818=$AD$1559:$AD$1936)*(AH1818=$AH$1559:$AH$1936)*((AS1818&lt;$AT$1559:$AT$1936)*(AT1818&gt;$AS$1559:$AS$1936))*(ROW($AD$1559:$AD$1936)&lt;&gt;ROW(AD1818)))&gt;0,"Cruzado","Sin cruce")))</f>
        <v>Sin cruce</v>
      </c>
      <c r="AW1818" s="104" t="str">
        <f t="shared" si="888"/>
        <v>T43SUNAMPEC</v>
      </c>
      <c r="AX1818" s="104" t="str" cm="1">
        <f t="array" ref="AX1818">IF(AW1818="","",IF(SUMPRODUCT((AW1818=$AW$7:$AW$2042)*(AH1818=$AH$7:$AH$2042)*(AN1818=$AN$7:$AN$2042)*(AO1818=$AO$7:$AO$2042)*(ROW($AW$7:$AW$2042)&lt;&gt;ROW(AW1818))*((R1818=0)*($R$7:$R$2042&gt;0)+(R1818&gt;0)*($R$7:$R$2042=0)))&gt;0,"SALONES UNIDOS",IF(SUMPRODUCT((AW1818=$AW$7:$AW$2042)*(AH1818=$AH$7:$AH$2042)*((AN1818&lt;$AO$7:$AO$2042)*(AO1818&gt;$AN$7:$AN$2042))*(ROW($AW$7:$AW$2042)&lt;&gt;ROW(AW1818)))&gt;0,"Cruzado","Sin cruce")))</f>
        <v>Cruzado</v>
      </c>
    </row>
    <row r="1819" spans="2:50" ht="19.8" hidden="1" customHeight="1" x14ac:dyDescent="0.25">
      <c r="B1819" s="494" t="s">
        <v>314</v>
      </c>
      <c r="C1819" s="364" t="s">
        <v>973</v>
      </c>
      <c r="D1819" s="369">
        <v>20261</v>
      </c>
      <c r="E1819" s="373" t="s">
        <v>302</v>
      </c>
      <c r="F1819" s="370" t="s">
        <v>291</v>
      </c>
      <c r="G1819" s="373" t="s">
        <v>303</v>
      </c>
      <c r="H1819" s="373">
        <v>3</v>
      </c>
      <c r="I1819" s="373" t="s">
        <v>286</v>
      </c>
      <c r="J1819" s="373" t="s">
        <v>286</v>
      </c>
      <c r="K1819" s="194" t="s">
        <v>1095</v>
      </c>
      <c r="L1819" s="364" t="s">
        <v>354</v>
      </c>
      <c r="M1819" s="364" t="s">
        <v>324</v>
      </c>
      <c r="N1819" s="364" t="s">
        <v>353</v>
      </c>
      <c r="O1819" s="373" t="s">
        <v>321</v>
      </c>
      <c r="P1819" s="364">
        <v>2</v>
      </c>
      <c r="Q1819" s="364">
        <v>2</v>
      </c>
      <c r="R1819" s="369">
        <v>4</v>
      </c>
      <c r="S1819" s="364">
        <v>3</v>
      </c>
      <c r="T1819" s="8"/>
      <c r="U1819" s="374">
        <v>30</v>
      </c>
      <c r="V1819" s="370">
        <v>41134475</v>
      </c>
      <c r="W1819" s="373" t="s">
        <v>84</v>
      </c>
      <c r="X1819" s="364" t="s">
        <v>321</v>
      </c>
      <c r="Y1819" s="364" t="s">
        <v>576</v>
      </c>
      <c r="Z1819" s="364" t="s">
        <v>831</v>
      </c>
      <c r="AA1819" s="364"/>
      <c r="AB1819" s="370"/>
      <c r="AC1819" s="364"/>
      <c r="AD1819" s="369"/>
      <c r="AE1819" s="370"/>
      <c r="AF1819" s="370"/>
      <c r="AG1819" s="364" t="s">
        <v>319</v>
      </c>
      <c r="AH1819" s="364">
        <v>4</v>
      </c>
      <c r="AI1819" s="364">
        <v>19</v>
      </c>
      <c r="AJ1819" s="364">
        <v>20</v>
      </c>
      <c r="AK1819" s="364">
        <v>22</v>
      </c>
      <c r="AL1819" s="364">
        <v>40</v>
      </c>
      <c r="AM1819" s="22">
        <f t="shared" si="887"/>
        <v>4</v>
      </c>
      <c r="AN1819" s="104">
        <f t="shared" si="870"/>
        <v>0.80555555555555547</v>
      </c>
      <c r="AO1819" s="104">
        <f t="shared" si="871"/>
        <v>0.94444444444444442</v>
      </c>
      <c r="AP1819" s="22" t="str" cm="1">
        <f t="array" ref="AP1819">IF(W1819="","",IF(SUMPRODUCT((W1819=$W$7:$W$2042)*(AH1819=$AH$7:$AH$2042)*(AN1819=$AN$7:$AN$2042)*(AO1819=$AO$7:$AO$2042)*(ROW($W$7:$W$2042)&lt;&gt;ROW(W1819))*((R1819=0)*($R$7:$R$2042&gt;0)+(R1819&gt;0)*($R$7:$R$2042=0)))&gt;0,"SALONES UNIDOS",IF(SUMPRODUCT((W1819=$W$7:$W$2042)*(AH1819=$AH$7:$AH$2042)*((AN1819&lt;$AO$7:$AO$2042)*(AO1819&gt;$AN$7:$AN$2042))*(ROW($W$7:$W$2042)&lt;&gt;ROW(W1819)))&gt;0,"Cruzado","Sin cruce")))</f>
        <v>Sin cruce</v>
      </c>
      <c r="AQ1819" s="104"/>
      <c r="AR1819" s="104"/>
      <c r="AS1819" s="22"/>
      <c r="AT1819" s="22"/>
      <c r="AU1819" s="362" t="str" cm="1">
        <f t="array" ref="AU1819">IF(AB1819="","",IF(SUMPRODUCT((AB1819=$AB$1559:$AB$1936)*(AH1819=$AH$1559:$AH$1936)*(AQ1819=$AQ$1559:$AQ$1936)*(AR1819=$AR$1559:$AR$1936)*(ROW($AB$1559:$AB$1936)&lt;&gt;ROW(AB1819))*((R1819=0)*($R$1559:$R$1936&gt;0)+(R1819&gt;0)*($R$1559:$R$1936=0)))&gt;0,"SALONES UNIDOS",IF(SUMPRODUCT((AB1819=$AB$1559:$AB$1936)*(AH1819=$AH$1559:$AH$1936)*((AQ1819&lt;$AR$1559:$AR$1936)*(AR1819&gt;$AQ$1559:$AQ$1936))*(ROW($AB$1559:$AB$1936)&lt;&gt;ROW(AB1819)))&gt;0,"Cruzado","Sin cruce")))</f>
        <v/>
      </c>
      <c r="AV1819" s="362" t="str" cm="1">
        <f t="array" ref="AV1819">IF(AD1819="","",IF(SUMPRODUCT((AD1819=$AD$1559:$AD$1936)*(AH1819=$AH$1559:$AH$1936)*(AS1819=$AS$1559:$AS$1936)*(AT1819=$AT$1559:$AT$1936)*(ROW($AD$1559:$AD$1936)&lt;&gt;ROW(AD1819))*((R1819=0)*($R$1559:$R$1936&gt;0)+(R1819&gt;0)*($R$1559:$R$1936=0)))&gt;0,"SALONES UNIDOS",IF(SUMPRODUCT((AD1819=$AD$1559:$AD$1936)*(AH1819=$AH$1559:$AH$1936)*((AS1819&lt;$AT$1559:$AT$1936)*(AT1819&gt;$AS$1559:$AS$1936))*(ROW($AD$1559:$AD$1936)&lt;&gt;ROW(AD1819)))&gt;0,"Cruzado","Sin cruce")))</f>
        <v/>
      </c>
      <c r="AW1819" s="104" t="str">
        <f t="shared" si="888"/>
        <v>T43SUNAMPED</v>
      </c>
      <c r="AX1819" s="104" t="str" cm="1">
        <f t="array" ref="AX1819">IF(AW1819="","",IF(SUMPRODUCT((AW1819=$AW$7:$AW$2042)*(AH1819=$AH$7:$AH$2042)*(AN1819=$AN$7:$AN$2042)*(AO1819=$AO$7:$AO$2042)*(ROW($AW$7:$AW$2042)&lt;&gt;ROW(AW1819))*((R1819=0)*($R$7:$R$2042&gt;0)+(R1819&gt;0)*($R$7:$R$2042=0)))&gt;0,"SALONES UNIDOS",IF(SUMPRODUCT((AW1819=$AW$7:$AW$2042)*(AH1819=$AH$7:$AH$2042)*((AN1819&lt;$AO$7:$AO$2042)*(AO1819&gt;$AN$7:$AN$2042))*(ROW($AW$7:$AW$2042)&lt;&gt;ROW(AW1819)))&gt;0,"Cruzado","Sin cruce")))</f>
        <v>Sin cruce</v>
      </c>
    </row>
    <row r="1820" spans="2:50" ht="19.8" hidden="1" customHeight="1" x14ac:dyDescent="0.25">
      <c r="B1820" s="494" t="s">
        <v>314</v>
      </c>
      <c r="C1820" s="364" t="s">
        <v>973</v>
      </c>
      <c r="D1820" s="369">
        <v>20261</v>
      </c>
      <c r="E1820" s="373" t="s">
        <v>302</v>
      </c>
      <c r="F1820" s="370" t="s">
        <v>291</v>
      </c>
      <c r="G1820" s="373" t="s">
        <v>303</v>
      </c>
      <c r="H1820" s="373">
        <v>3</v>
      </c>
      <c r="I1820" s="373" t="s">
        <v>286</v>
      </c>
      <c r="J1820" s="373" t="s">
        <v>286</v>
      </c>
      <c r="K1820" s="194" t="s">
        <v>1096</v>
      </c>
      <c r="L1820" s="364" t="s">
        <v>832</v>
      </c>
      <c r="M1820" s="364" t="s">
        <v>362</v>
      </c>
      <c r="N1820" s="364" t="s">
        <v>353</v>
      </c>
      <c r="O1820" s="373" t="s">
        <v>321</v>
      </c>
      <c r="P1820" s="364">
        <v>3</v>
      </c>
      <c r="Q1820" s="364">
        <v>2</v>
      </c>
      <c r="R1820" s="369">
        <v>5</v>
      </c>
      <c r="S1820" s="364">
        <v>4</v>
      </c>
      <c r="T1820" s="8"/>
      <c r="U1820" s="374">
        <v>30</v>
      </c>
      <c r="V1820" s="370">
        <v>21575934</v>
      </c>
      <c r="W1820" s="373" t="s">
        <v>111</v>
      </c>
      <c r="X1820" s="364" t="s">
        <v>321</v>
      </c>
      <c r="Y1820" s="364" t="s">
        <v>576</v>
      </c>
      <c r="Z1820" s="364" t="s">
        <v>831</v>
      </c>
      <c r="AA1820" s="364"/>
      <c r="AB1820" s="370"/>
      <c r="AC1820" s="364"/>
      <c r="AD1820" s="369"/>
      <c r="AE1820" s="370"/>
      <c r="AF1820" s="370"/>
      <c r="AG1820" s="364" t="s">
        <v>319</v>
      </c>
      <c r="AH1820" s="364">
        <v>1</v>
      </c>
      <c r="AI1820" s="364">
        <v>19</v>
      </c>
      <c r="AJ1820" s="364">
        <v>20</v>
      </c>
      <c r="AK1820" s="364">
        <v>23</v>
      </c>
      <c r="AL1820" s="364">
        <v>30</v>
      </c>
      <c r="AM1820" s="22">
        <f t="shared" si="887"/>
        <v>5</v>
      </c>
      <c r="AN1820" s="104">
        <f t="shared" si="870"/>
        <v>0.80555555555555547</v>
      </c>
      <c r="AO1820" s="104">
        <f t="shared" si="871"/>
        <v>0.97916666666666674</v>
      </c>
      <c r="AP1820" s="22" t="str" cm="1">
        <f t="array" ref="AP1820">IF(W1820="","",IF(SUMPRODUCT((W1820=$W$7:$W$2042)*(AH1820=$AH$7:$AH$2042)*(AN1820=$AN$7:$AN$2042)*(AO1820=$AO$7:$AO$2042)*(ROW($W$7:$W$2042)&lt;&gt;ROW(W1820))*((R1820=0)*($R$7:$R$2042&gt;0)+(R1820&gt;0)*($R$7:$R$2042=0)))&gt;0,"SALONES UNIDOS",IF(SUMPRODUCT((W1820=$W$7:$W$2042)*(AH1820=$AH$7:$AH$2042)*((AN1820&lt;$AO$7:$AO$2042)*(AO1820&gt;$AN$7:$AN$2042))*(ROW($W$7:$W$2042)&lt;&gt;ROW(W1820)))&gt;0,"Cruzado","Sin cruce")))</f>
        <v>Sin cruce</v>
      </c>
      <c r="AQ1820" s="104"/>
      <c r="AR1820" s="104"/>
      <c r="AS1820" s="22"/>
      <c r="AT1820" s="22"/>
      <c r="AU1820" s="362" t="str" cm="1">
        <f t="array" ref="AU1820">IF(AB1820="","",IF(SUMPRODUCT((AB1820=$AB$1559:$AB$1936)*(AH1820=$AH$1559:$AH$1936)*(AQ1820=$AQ$1559:$AQ$1936)*(AR1820=$AR$1559:$AR$1936)*(ROW($AB$1559:$AB$1936)&lt;&gt;ROW(AB1820))*((R1820=0)*($R$1559:$R$1936&gt;0)+(R1820&gt;0)*($R$1559:$R$1936=0)))&gt;0,"SALONES UNIDOS",IF(SUMPRODUCT((AB1820=$AB$1559:$AB$1936)*(AH1820=$AH$1559:$AH$1936)*((AQ1820&lt;$AR$1559:$AR$1936)*(AR1820&gt;$AQ$1559:$AQ$1936))*(ROW($AB$1559:$AB$1936)&lt;&gt;ROW(AB1820)))&gt;0,"Cruzado","Sin cruce")))</f>
        <v/>
      </c>
      <c r="AV1820" s="362" t="str" cm="1">
        <f t="array" ref="AV1820">IF(AD1820="","",IF(SUMPRODUCT((AD1820=$AD$1559:$AD$1936)*(AH1820=$AH$1559:$AH$1936)*(AS1820=$AS$1559:$AS$1936)*(AT1820=$AT$1559:$AT$1936)*(ROW($AD$1559:$AD$1936)&lt;&gt;ROW(AD1820))*((R1820=0)*($R$1559:$R$1936&gt;0)+(R1820&gt;0)*($R$1559:$R$1936=0)))&gt;0,"SALONES UNIDOS",IF(SUMPRODUCT((AD1820=$AD$1559:$AD$1936)*(AH1820=$AH$1559:$AH$1936)*((AS1820&lt;$AT$1559:$AT$1936)*(AT1820&gt;$AS$1559:$AS$1936))*(ROW($AD$1559:$AD$1936)&lt;&gt;ROW(AD1820)))&gt;0,"Cruzado","Sin cruce")))</f>
        <v/>
      </c>
      <c r="AW1820" s="104" t="str">
        <f t="shared" si="888"/>
        <v>T43SUNAMPED</v>
      </c>
      <c r="AX1820" s="104" t="str" cm="1">
        <f t="array" ref="AX1820">IF(AW1820="","",IF(SUMPRODUCT((AW1820=$AW$7:$AW$2042)*(AH1820=$AH$7:$AH$2042)*(AN1820=$AN$7:$AN$2042)*(AO1820=$AO$7:$AO$2042)*(ROW($AW$7:$AW$2042)&lt;&gt;ROW(AW1820))*((R1820=0)*($R$7:$R$2042&gt;0)+(R1820&gt;0)*($R$7:$R$2042=0)))&gt;0,"SALONES UNIDOS",IF(SUMPRODUCT((AW1820=$AW$7:$AW$2042)*(AH1820=$AH$7:$AH$2042)*((AN1820&lt;$AO$7:$AO$2042)*(AO1820&gt;$AN$7:$AN$2042))*(ROW($AW$7:$AW$2042)&lt;&gt;ROW(AW1820)))&gt;0,"Cruzado","Sin cruce")))</f>
        <v>Sin cruce</v>
      </c>
    </row>
    <row r="1821" spans="2:50" ht="19.8" hidden="1" customHeight="1" x14ac:dyDescent="0.25">
      <c r="B1821" s="494" t="s">
        <v>314</v>
      </c>
      <c r="C1821" s="364" t="s">
        <v>973</v>
      </c>
      <c r="D1821" s="369">
        <v>20261</v>
      </c>
      <c r="E1821" s="373" t="s">
        <v>302</v>
      </c>
      <c r="F1821" s="370" t="s">
        <v>291</v>
      </c>
      <c r="G1821" s="373" t="s">
        <v>303</v>
      </c>
      <c r="H1821" s="373">
        <v>3</v>
      </c>
      <c r="I1821" s="373" t="s">
        <v>286</v>
      </c>
      <c r="J1821" s="373" t="s">
        <v>286</v>
      </c>
      <c r="K1821" s="194" t="s">
        <v>1097</v>
      </c>
      <c r="L1821" s="364" t="s">
        <v>400</v>
      </c>
      <c r="M1821" s="364" t="s">
        <v>349</v>
      </c>
      <c r="N1821" s="364" t="s">
        <v>353</v>
      </c>
      <c r="O1821" s="373" t="s">
        <v>315</v>
      </c>
      <c r="P1821" s="364">
        <v>3</v>
      </c>
      <c r="Q1821" s="364">
        <v>2</v>
      </c>
      <c r="R1821" s="369">
        <v>5</v>
      </c>
      <c r="S1821" s="364">
        <v>4</v>
      </c>
      <c r="T1821" s="8"/>
      <c r="U1821" s="374">
        <v>30</v>
      </c>
      <c r="V1821" s="370">
        <v>10273261</v>
      </c>
      <c r="W1821" s="373" t="s">
        <v>521</v>
      </c>
      <c r="X1821" s="375" t="s">
        <v>321</v>
      </c>
      <c r="Y1821" s="364"/>
      <c r="Z1821" s="364"/>
      <c r="AA1821" s="364"/>
      <c r="AB1821" s="370"/>
      <c r="AC1821" s="364"/>
      <c r="AD1821" s="369"/>
      <c r="AE1821" s="370"/>
      <c r="AF1821" s="370"/>
      <c r="AG1821" s="364" t="s">
        <v>319</v>
      </c>
      <c r="AH1821" s="364">
        <v>5</v>
      </c>
      <c r="AI1821" s="364">
        <v>18</v>
      </c>
      <c r="AJ1821" s="364">
        <v>30</v>
      </c>
      <c r="AK1821" s="364">
        <v>22</v>
      </c>
      <c r="AL1821" s="364">
        <v>40</v>
      </c>
      <c r="AM1821" s="22">
        <f t="shared" ref="AM1821:AM1822" si="901">IF(AI1821="",R1821,ROUND(((((AK1821/24)+(AL1821/1440))-((AI1821/24)+(AJ1821/1440)))*1440/50),5))</f>
        <v>5</v>
      </c>
      <c r="AN1821" s="104">
        <f t="shared" ref="AN1821:AN1822" si="902">AI1821/24+AJ1821/1440</f>
        <v>0.77083333333333337</v>
      </c>
      <c r="AO1821" s="104">
        <f t="shared" ref="AO1821:AO1822" si="903">AK1821/24+AL1821/1440</f>
        <v>0.94444444444444442</v>
      </c>
      <c r="AP1821" s="22" t="str" cm="1">
        <f t="array" ref="AP1821">IF(W1821="","",IF(SUMPRODUCT((W1821=$W$7:$W$2042)*(AH1821=$AH$7:$AH$2042)*(AN1821=$AN$7:$AN$2042)*(AO1821=$AO$7:$AO$2042)*(ROW($W$7:$W$2042)&lt;&gt;ROW(W1821))*((R1821=0)*($R$7:$R$2042&gt;0)+(R1821&gt;0)*($R$7:$R$2042=0)))&gt;0,"SALONES UNIDOS",IF(SUMPRODUCT((W1821=$W$7:$W$2042)*(AH1821=$AH$7:$AH$2042)*((AN1821&lt;$AO$7:$AO$2042)*(AO1821&gt;$AN$7:$AN$2042))*(ROW($W$7:$W$2042)&lt;&gt;ROW(W1821)))&gt;0,"Cruzado","Sin cruce")))</f>
        <v>Sin cruce</v>
      </c>
      <c r="AQ1821" s="104"/>
      <c r="AR1821" s="104"/>
      <c r="AS1821" s="22"/>
      <c r="AT1821" s="22"/>
      <c r="AU1821" s="362" t="str" cm="1">
        <f t="array" ref="AU1821">IF(AB1821="","",IF(SUMPRODUCT((AB1821=$AB$1559:$AB$1936)*(AH1821=$AH$1559:$AH$1936)*(AQ1821=$AQ$1559:$AQ$1936)*(AR1821=$AR$1559:$AR$1936)*(ROW($AB$1559:$AB$1936)&lt;&gt;ROW(AB1821))*((R1821=0)*($R$1559:$R$1936&gt;0)+(R1821&gt;0)*($R$1559:$R$1936=0)))&gt;0,"SALONES UNIDOS",IF(SUMPRODUCT((AB1821=$AB$1559:$AB$1936)*(AH1821=$AH$1559:$AH$1936)*((AQ1821&lt;$AR$1559:$AR$1936)*(AR1821&gt;$AQ$1559:$AQ$1936))*(ROW($AB$1559:$AB$1936)&lt;&gt;ROW(AB1821)))&gt;0,"Cruzado","Sin cruce")))</f>
        <v/>
      </c>
      <c r="AV1821" s="362" t="str" cm="1">
        <f t="array" ref="AV1821">IF(AD1821="","",IF(SUMPRODUCT((AD1821=$AD$1559:$AD$1936)*(AH1821=$AH$1559:$AH$1936)*(AS1821=$AS$1559:$AS$1936)*(AT1821=$AT$1559:$AT$1936)*(ROW($AD$1559:$AD$1936)&lt;&gt;ROW(AD1821))*((R1821=0)*($R$1559:$R$1936&gt;0)+(R1821&gt;0)*($R$1559:$R$1936=0)))&gt;0,"SALONES UNIDOS",IF(SUMPRODUCT((AD1821=$AD$1559:$AD$1936)*(AH1821=$AH$1559:$AH$1936)*((AS1821&lt;$AT$1559:$AT$1936)*(AT1821&gt;$AS$1559:$AS$1936))*(ROW($AD$1559:$AD$1936)&lt;&gt;ROW(AD1821)))&gt;0,"Cruzado","Sin cruce")))</f>
        <v/>
      </c>
      <c r="AW1821" s="104" t="str">
        <f t="shared" ref="AW1821:AW1822" si="904">TRIM(CONCATENATE(G1821,H1821,E1821,J1821))</f>
        <v>T43SUNAMPED</v>
      </c>
      <c r="AX1821" s="104" t="str" cm="1">
        <f t="array" ref="AX1821">IF(AW1821="","",IF(SUMPRODUCT((AW1821=$AW$7:$AW$2042)*(AH1821=$AH$7:$AH$2042)*(AN1821=$AN$7:$AN$2042)*(AO1821=$AO$7:$AO$2042)*(ROW($AW$7:$AW$2042)&lt;&gt;ROW(AW1821))*((R1821=0)*($R$7:$R$2042&gt;0)+(R1821&gt;0)*($R$7:$R$2042=0)))&gt;0,"SALONES UNIDOS",IF(SUMPRODUCT((AW1821=$AW$7:$AW$2042)*(AH1821=$AH$7:$AH$2042)*((AN1821&lt;$AO$7:$AO$2042)*(AO1821&gt;$AN$7:$AN$2042))*(ROW($AW$7:$AW$2042)&lt;&gt;ROW(AW1821)))&gt;0,"Cruzado","Sin cruce")))</f>
        <v>Sin cruce</v>
      </c>
    </row>
    <row r="1822" spans="2:50" ht="19.8" hidden="1" customHeight="1" x14ac:dyDescent="0.25">
      <c r="B1822" s="494" t="s">
        <v>314</v>
      </c>
      <c r="C1822" s="364" t="s">
        <v>973</v>
      </c>
      <c r="D1822" s="369">
        <v>20261</v>
      </c>
      <c r="E1822" s="373" t="s">
        <v>302</v>
      </c>
      <c r="F1822" s="370" t="s">
        <v>291</v>
      </c>
      <c r="G1822" s="373" t="s">
        <v>303</v>
      </c>
      <c r="H1822" s="373">
        <v>3</v>
      </c>
      <c r="I1822" s="373" t="s">
        <v>286</v>
      </c>
      <c r="J1822" s="373" t="s">
        <v>286</v>
      </c>
      <c r="K1822" s="194" t="s">
        <v>1098</v>
      </c>
      <c r="L1822" s="364" t="s">
        <v>352</v>
      </c>
      <c r="M1822" s="364" t="s">
        <v>324</v>
      </c>
      <c r="N1822" s="364" t="s">
        <v>353</v>
      </c>
      <c r="O1822" s="373" t="s">
        <v>315</v>
      </c>
      <c r="P1822" s="364">
        <v>2</v>
      </c>
      <c r="Q1822" s="364">
        <v>0</v>
      </c>
      <c r="R1822" s="369">
        <v>2</v>
      </c>
      <c r="S1822" s="364">
        <v>4</v>
      </c>
      <c r="T1822" s="8"/>
      <c r="U1822" s="374">
        <v>30</v>
      </c>
      <c r="V1822" s="370">
        <v>72155412</v>
      </c>
      <c r="W1822" s="373" t="s">
        <v>1146</v>
      </c>
      <c r="X1822" s="375" t="s">
        <v>321</v>
      </c>
      <c r="Y1822" s="364"/>
      <c r="Z1822" s="364"/>
      <c r="AA1822" s="364"/>
      <c r="AB1822" s="370"/>
      <c r="AC1822" s="364"/>
      <c r="AD1822" s="369"/>
      <c r="AE1822" s="370"/>
      <c r="AF1822" s="370"/>
      <c r="AG1822" s="370" t="s">
        <v>559</v>
      </c>
      <c r="AH1822" s="364">
        <v>3</v>
      </c>
      <c r="AI1822" s="364">
        <v>18</v>
      </c>
      <c r="AJ1822" s="364">
        <v>30</v>
      </c>
      <c r="AK1822" s="364">
        <v>20</v>
      </c>
      <c r="AL1822" s="364">
        <v>10</v>
      </c>
      <c r="AM1822" s="22">
        <f t="shared" si="901"/>
        <v>2</v>
      </c>
      <c r="AN1822" s="104">
        <f t="shared" si="902"/>
        <v>0.77083333333333337</v>
      </c>
      <c r="AO1822" s="104">
        <f t="shared" si="903"/>
        <v>0.84027777777777779</v>
      </c>
      <c r="AP1822" s="22" t="str" cm="1">
        <f t="array" ref="AP1822">IF(W1822="","",IF(SUMPRODUCT((W1822=$W$7:$W$2042)*(AH1822=$AH$7:$AH$2042)*(AN1822=$AN$7:$AN$2042)*(AO1822=$AO$7:$AO$2042)*(ROW($W$7:$W$2042)&lt;&gt;ROW(W1822))*((R1822=0)*($R$7:$R$2042&gt;0)+(R1822&gt;0)*($R$7:$R$2042=0)))&gt;0,"SALONES UNIDOS",IF(SUMPRODUCT((W1822=$W$7:$W$2042)*(AH1822=$AH$7:$AH$2042)*((AN1822&lt;$AO$7:$AO$2042)*(AO1822&gt;$AN$7:$AN$2042))*(ROW($W$7:$W$2042)&lt;&gt;ROW(W1822)))&gt;0,"Cruzado","Sin cruce")))</f>
        <v>Sin cruce</v>
      </c>
      <c r="AQ1822" s="104"/>
      <c r="AR1822" s="104"/>
      <c r="AS1822" s="22"/>
      <c r="AT1822" s="22"/>
      <c r="AU1822" s="362" t="str" cm="1">
        <f t="array" ref="AU1822">IF(AB1822="","",IF(SUMPRODUCT((AB1822=$AB$1559:$AB$1936)*(AH1822=$AH$1559:$AH$1936)*(AQ1822=$AQ$1559:$AQ$1936)*(AR1822=$AR$1559:$AR$1936)*(ROW($AB$1559:$AB$1936)&lt;&gt;ROW(AB1822))*((R1822=0)*($R$1559:$R$1936&gt;0)+(R1822&gt;0)*($R$1559:$R$1936=0)))&gt;0,"SALONES UNIDOS",IF(SUMPRODUCT((AB1822=$AB$1559:$AB$1936)*(AH1822=$AH$1559:$AH$1936)*((AQ1822&lt;$AR$1559:$AR$1936)*(AR1822&gt;$AQ$1559:$AQ$1936))*(ROW($AB$1559:$AB$1936)&lt;&gt;ROW(AB1822)))&gt;0,"Cruzado","Sin cruce")))</f>
        <v/>
      </c>
      <c r="AV1822" s="362" t="str" cm="1">
        <f t="array" ref="AV1822">IF(AD1822="","",IF(SUMPRODUCT((AD1822=$AD$1559:$AD$1936)*(AH1822=$AH$1559:$AH$1936)*(AS1822=$AS$1559:$AS$1936)*(AT1822=$AT$1559:$AT$1936)*(ROW($AD$1559:$AD$1936)&lt;&gt;ROW(AD1822))*((R1822=0)*($R$1559:$R$1936&gt;0)+(R1822&gt;0)*($R$1559:$R$1936=0)))&gt;0,"SALONES UNIDOS",IF(SUMPRODUCT((AD1822=$AD$1559:$AD$1936)*(AH1822=$AH$1559:$AH$1936)*((AS1822&lt;$AT$1559:$AT$1936)*(AT1822&gt;$AS$1559:$AS$1936))*(ROW($AD$1559:$AD$1936)&lt;&gt;ROW(AD1822)))&gt;0,"Cruzado","Sin cruce")))</f>
        <v/>
      </c>
      <c r="AW1822" s="104" t="str">
        <f t="shared" si="904"/>
        <v>T43SUNAMPED</v>
      </c>
      <c r="AX1822" s="104" t="str" cm="1">
        <f t="array" ref="AX1822">IF(AW1822="","",IF(SUMPRODUCT((AW1822=$AW$7:$AW$2042)*(AH1822=$AH$7:$AH$2042)*(AN1822=$AN$7:$AN$2042)*(AO1822=$AO$7:$AO$2042)*(ROW($AW$7:$AW$2042)&lt;&gt;ROW(AW1822))*((R1822=0)*($R$7:$R$2042&gt;0)+(R1822&gt;0)*($R$7:$R$2042=0)))&gt;0,"SALONES UNIDOS",IF(SUMPRODUCT((AW1822=$AW$7:$AW$2042)*(AH1822=$AH$7:$AH$2042)*((AN1822&lt;$AO$7:$AO$2042)*(AO1822&gt;$AN$7:$AN$2042))*(ROW($AW$7:$AW$2042)&lt;&gt;ROW(AW1822)))&gt;0,"Cruzado","Sin cruce")))</f>
        <v>Sin cruce</v>
      </c>
    </row>
    <row r="1823" spans="2:50" ht="19.8" hidden="1" customHeight="1" x14ac:dyDescent="0.25">
      <c r="B1823" s="494" t="s">
        <v>314</v>
      </c>
      <c r="C1823" s="364" t="s">
        <v>973</v>
      </c>
      <c r="D1823" s="369">
        <v>20261</v>
      </c>
      <c r="E1823" s="373" t="s">
        <v>302</v>
      </c>
      <c r="F1823" s="370" t="s">
        <v>291</v>
      </c>
      <c r="G1823" s="373" t="s">
        <v>303</v>
      </c>
      <c r="H1823" s="373">
        <v>3</v>
      </c>
      <c r="I1823" s="373" t="s">
        <v>575</v>
      </c>
      <c r="J1823" s="373" t="s">
        <v>286</v>
      </c>
      <c r="K1823" s="194" t="s">
        <v>1098</v>
      </c>
      <c r="L1823" s="364" t="s">
        <v>352</v>
      </c>
      <c r="M1823" s="364" t="s">
        <v>324</v>
      </c>
      <c r="N1823" s="364" t="s">
        <v>353</v>
      </c>
      <c r="O1823" s="373" t="s">
        <v>315</v>
      </c>
      <c r="P1823" s="364">
        <v>0</v>
      </c>
      <c r="Q1823" s="364">
        <v>4</v>
      </c>
      <c r="R1823" s="449">
        <v>4</v>
      </c>
      <c r="S1823" s="364">
        <v>4</v>
      </c>
      <c r="T1823" s="8"/>
      <c r="U1823" s="374">
        <v>15</v>
      </c>
      <c r="V1823" s="370">
        <v>72155412</v>
      </c>
      <c r="W1823" s="373" t="s">
        <v>1146</v>
      </c>
      <c r="X1823" s="375" t="s">
        <v>315</v>
      </c>
      <c r="Y1823" s="364"/>
      <c r="Z1823" s="364"/>
      <c r="AA1823" s="364"/>
      <c r="AB1823" s="370"/>
      <c r="AC1823" s="364"/>
      <c r="AD1823" s="364" t="s">
        <v>877</v>
      </c>
      <c r="AE1823" s="370"/>
      <c r="AF1823" s="370"/>
      <c r="AG1823" s="370" t="s">
        <v>301</v>
      </c>
      <c r="AH1823" s="364">
        <v>6</v>
      </c>
      <c r="AI1823" s="364">
        <v>14</v>
      </c>
      <c r="AJ1823" s="364">
        <v>20</v>
      </c>
      <c r="AK1823" s="364">
        <v>17</v>
      </c>
      <c r="AL1823" s="364">
        <v>40</v>
      </c>
      <c r="AM1823" s="22">
        <f t="shared" si="887"/>
        <v>4</v>
      </c>
      <c r="AN1823" s="104">
        <f t="shared" si="870"/>
        <v>0.59722222222222221</v>
      </c>
      <c r="AO1823" s="104">
        <f t="shared" si="871"/>
        <v>0.73611111111111116</v>
      </c>
      <c r="AP1823" s="22" t="str" cm="1">
        <f t="array" ref="AP1823">IF(W1823="","",IF(SUMPRODUCT((W1823=$W$7:$W$2042)*(AH1823=$AH$7:$AH$2042)*(AN1823=$AN$7:$AN$2042)*(AO1823=$AO$7:$AO$2042)*(ROW($W$7:$W$2042)&lt;&gt;ROW(W1823))*((R1823=0)*($R$7:$R$2042&gt;0)+(R1823&gt;0)*($R$7:$R$2042=0)))&gt;0,"SALONES UNIDOS",IF(SUMPRODUCT((W1823=$W$7:$W$2042)*(AH1823=$AH$7:$AH$2042)*((AN1823&lt;$AO$7:$AO$2042)*(AO1823&gt;$AN$7:$AN$2042))*(ROW($W$7:$W$2042)&lt;&gt;ROW(W1823)))&gt;0,"Cruzado","Sin cruce")))</f>
        <v>Sin cruce</v>
      </c>
      <c r="AQ1823" s="22"/>
      <c r="AR1823" s="22"/>
      <c r="AS1823" s="104">
        <f t="shared" ref="AS1823:AS1826" si="905">AN1823</f>
        <v>0.59722222222222221</v>
      </c>
      <c r="AT1823" s="104">
        <f t="shared" ref="AT1823:AT1826" si="906">AO1823</f>
        <v>0.73611111111111116</v>
      </c>
      <c r="AU1823" s="362" t="str" cm="1">
        <f t="array" ref="AU1823">IF(AB1823="","",IF(SUMPRODUCT((AB1823=$AB$1559:$AB$1936)*(AH1823=$AH$1559:$AH$1936)*(AQ1823=$AQ$1559:$AQ$1936)*(AR1823=$AR$1559:$AR$1936)*(ROW($AB$1559:$AB$1936)&lt;&gt;ROW(AB1823))*((R1823=0)*($R$1559:$R$1936&gt;0)+(R1823&gt;0)*($R$1559:$R$1936=0)))&gt;0,"SALONES UNIDOS",IF(SUMPRODUCT((AB1823=$AB$1559:$AB$1936)*(AH1823=$AH$1559:$AH$1936)*((AQ1823&lt;$AR$1559:$AR$1936)*(AR1823&gt;$AQ$1559:$AQ$1936))*(ROW($AB$1559:$AB$1936)&lt;&gt;ROW(AB1823)))&gt;0,"Cruzado","Sin cruce")))</f>
        <v/>
      </c>
      <c r="AV1823" s="362" t="str" cm="1">
        <f t="array" ref="AV1823">IF(AD1823="","",IF(SUMPRODUCT((AD1823=$AD$1559:$AD$1936)*(AH1823=$AH$1559:$AH$1936)*(AS1823=$AS$1559:$AS$1936)*(AT1823=$AT$1559:$AT$1936)*(ROW($AD$1559:$AD$1936)&lt;&gt;ROW(AD1823))*((R1823=0)*($R$1559:$R$1936&gt;0)+(R1823&gt;0)*($R$1559:$R$1936=0)))&gt;0,"SALONES UNIDOS",IF(SUMPRODUCT((AD1823=$AD$1559:$AD$1936)*(AH1823=$AH$1559:$AH$1936)*((AS1823&lt;$AT$1559:$AT$1936)*(AT1823&gt;$AS$1559:$AS$1936))*(ROW($AD$1559:$AD$1936)&lt;&gt;ROW(AD1823)))&gt;0,"Cruzado","Sin cruce")))</f>
        <v>Sin cruce</v>
      </c>
      <c r="AW1823" s="104" t="str">
        <f t="shared" si="888"/>
        <v>T43SUNAMPED</v>
      </c>
      <c r="AX1823" s="104" t="str" cm="1">
        <f t="array" ref="AX1823">IF(AW1823="","",IF(SUMPRODUCT((AW1823=$AW$7:$AW$2042)*(AH1823=$AH$7:$AH$2042)*(AN1823=$AN$7:$AN$2042)*(AO1823=$AO$7:$AO$2042)*(ROW($AW$7:$AW$2042)&lt;&gt;ROW(AW1823))*((R1823=0)*($R$7:$R$2042&gt;0)+(R1823&gt;0)*($R$7:$R$2042=0)))&gt;0,"SALONES UNIDOS",IF(SUMPRODUCT((AW1823=$AW$7:$AW$2042)*(AH1823=$AH$7:$AH$2042)*((AN1823&lt;$AO$7:$AO$2042)*(AO1823&gt;$AN$7:$AN$2042))*(ROW($AW$7:$AW$2042)&lt;&gt;ROW(AW1823)))&gt;0,"Cruzado","Sin cruce")))</f>
        <v>Sin cruce</v>
      </c>
    </row>
    <row r="1824" spans="2:50" ht="19.8" hidden="1" customHeight="1" x14ac:dyDescent="0.25">
      <c r="B1824" s="494" t="s">
        <v>314</v>
      </c>
      <c r="C1824" s="364" t="s">
        <v>973</v>
      </c>
      <c r="D1824" s="369">
        <v>20261</v>
      </c>
      <c r="E1824" s="373" t="s">
        <v>302</v>
      </c>
      <c r="F1824" s="370" t="s">
        <v>291</v>
      </c>
      <c r="G1824" s="373" t="s">
        <v>303</v>
      </c>
      <c r="H1824" s="373">
        <v>3</v>
      </c>
      <c r="I1824" s="373" t="s">
        <v>575</v>
      </c>
      <c r="J1824" s="373" t="s">
        <v>286</v>
      </c>
      <c r="K1824" s="194" t="s">
        <v>1098</v>
      </c>
      <c r="L1824" s="364" t="s">
        <v>352</v>
      </c>
      <c r="M1824" s="364" t="s">
        <v>324</v>
      </c>
      <c r="N1824" s="364" t="s">
        <v>353</v>
      </c>
      <c r="O1824" s="373" t="s">
        <v>315</v>
      </c>
      <c r="P1824" s="364">
        <v>0</v>
      </c>
      <c r="Q1824" s="364">
        <v>4</v>
      </c>
      <c r="R1824" s="449">
        <v>0</v>
      </c>
      <c r="S1824" s="364">
        <v>4</v>
      </c>
      <c r="T1824" s="8"/>
      <c r="U1824" s="374">
        <v>15</v>
      </c>
      <c r="V1824" s="370">
        <v>72155412</v>
      </c>
      <c r="W1824" s="373" t="s">
        <v>1146</v>
      </c>
      <c r="X1824" s="375" t="s">
        <v>315</v>
      </c>
      <c r="Y1824" s="364"/>
      <c r="Z1824" s="364"/>
      <c r="AA1824" s="364"/>
      <c r="AB1824" s="370"/>
      <c r="AC1824" s="364"/>
      <c r="AD1824" s="364" t="s">
        <v>877</v>
      </c>
      <c r="AE1824" s="370"/>
      <c r="AF1824" s="370"/>
      <c r="AG1824" s="370" t="s">
        <v>301</v>
      </c>
      <c r="AH1824" s="364">
        <v>7</v>
      </c>
      <c r="AI1824" s="364">
        <v>14</v>
      </c>
      <c r="AJ1824" s="364">
        <v>20</v>
      </c>
      <c r="AK1824" s="364">
        <v>17</v>
      </c>
      <c r="AL1824" s="364">
        <v>40</v>
      </c>
      <c r="AM1824" s="22">
        <f t="shared" si="887"/>
        <v>4</v>
      </c>
      <c r="AN1824" s="104">
        <f t="shared" si="870"/>
        <v>0.59722222222222221</v>
      </c>
      <c r="AO1824" s="104">
        <f t="shared" si="871"/>
        <v>0.73611111111111116</v>
      </c>
      <c r="AP1824" s="22" t="str" cm="1">
        <f t="array" ref="AP1824">IF(W1824="","",IF(SUMPRODUCT((W1824=$W$7:$W$2042)*(AH1824=$AH$7:$AH$2042)*(AN1824=$AN$7:$AN$2042)*(AO1824=$AO$7:$AO$2042)*(ROW($W$7:$W$2042)&lt;&gt;ROW(W1824))*((R1824=0)*($R$7:$R$2042&gt;0)+(R1824&gt;0)*($R$7:$R$2042=0)))&gt;0,"SALONES UNIDOS",IF(SUMPRODUCT((W1824=$W$7:$W$2042)*(AH1824=$AH$7:$AH$2042)*((AN1824&lt;$AO$7:$AO$2042)*(AO1824&gt;$AN$7:$AN$2042))*(ROW($W$7:$W$2042)&lt;&gt;ROW(W1824)))&gt;0,"Cruzado","Sin cruce")))</f>
        <v>Sin cruce</v>
      </c>
      <c r="AQ1824" s="22"/>
      <c r="AR1824" s="22"/>
      <c r="AS1824" s="104">
        <f t="shared" si="905"/>
        <v>0.59722222222222221</v>
      </c>
      <c r="AT1824" s="104">
        <f t="shared" si="906"/>
        <v>0.73611111111111116</v>
      </c>
      <c r="AU1824" s="362" t="str" cm="1">
        <f t="array" ref="AU1824">IF(AB1824="","",IF(SUMPRODUCT((AB1824=$AB$1559:$AB$1936)*(AH1824=$AH$1559:$AH$1936)*(AQ1824=$AQ$1559:$AQ$1936)*(AR1824=$AR$1559:$AR$1936)*(ROW($AB$1559:$AB$1936)&lt;&gt;ROW(AB1824))*((R1824=0)*($R$1559:$R$1936&gt;0)+(R1824&gt;0)*($R$1559:$R$1936=0)))&gt;0,"SALONES UNIDOS",IF(SUMPRODUCT((AB1824=$AB$1559:$AB$1936)*(AH1824=$AH$1559:$AH$1936)*((AQ1824&lt;$AR$1559:$AR$1936)*(AR1824&gt;$AQ$1559:$AQ$1936))*(ROW($AB$1559:$AB$1936)&lt;&gt;ROW(AB1824)))&gt;0,"Cruzado","Sin cruce")))</f>
        <v/>
      </c>
      <c r="AV1824" s="362" t="str" cm="1">
        <f t="array" ref="AV1824">IF(AD1824="","",IF(SUMPRODUCT((AD1824=$AD$1559:$AD$1936)*(AH1824=$AH$1559:$AH$1936)*(AS1824=$AS$1559:$AS$1936)*(AT1824=$AT$1559:$AT$1936)*(ROW($AD$1559:$AD$1936)&lt;&gt;ROW(AD1824))*((R1824=0)*($R$1559:$R$1936&gt;0)+(R1824&gt;0)*($R$1559:$R$1936=0)))&gt;0,"SALONES UNIDOS",IF(SUMPRODUCT((AD1824=$AD$1559:$AD$1936)*(AH1824=$AH$1559:$AH$1936)*((AS1824&lt;$AT$1559:$AT$1936)*(AT1824&gt;$AS$1559:$AS$1936))*(ROW($AD$1559:$AD$1936)&lt;&gt;ROW(AD1824)))&gt;0,"Cruzado","Sin cruce")))</f>
        <v>Sin cruce</v>
      </c>
      <c r="AW1824" s="104" t="str">
        <f t="shared" si="888"/>
        <v>T43SUNAMPED</v>
      </c>
      <c r="AX1824" s="104" t="str" cm="1">
        <f t="array" ref="AX1824">IF(AW1824="","",IF(SUMPRODUCT((AW1824=$AW$7:$AW$2042)*(AH1824=$AH$7:$AH$2042)*(AN1824=$AN$7:$AN$2042)*(AO1824=$AO$7:$AO$2042)*(ROW($AW$7:$AW$2042)&lt;&gt;ROW(AW1824))*((R1824=0)*($R$7:$R$2042&gt;0)+(R1824&gt;0)*($R$7:$R$2042=0)))&gt;0,"SALONES UNIDOS",IF(SUMPRODUCT((AW1824=$AW$7:$AW$2042)*(AH1824=$AH$7:$AH$2042)*((AN1824&lt;$AO$7:$AO$2042)*(AO1824&gt;$AN$7:$AN$2042))*(ROW($AW$7:$AW$2042)&lt;&gt;ROW(AW1824)))&gt;0,"Cruzado","Sin cruce")))</f>
        <v>Cruzado</v>
      </c>
    </row>
    <row r="1825" spans="2:50" ht="19.8" hidden="1" customHeight="1" x14ac:dyDescent="0.25">
      <c r="B1825" s="494" t="s">
        <v>314</v>
      </c>
      <c r="C1825" s="364" t="s">
        <v>973</v>
      </c>
      <c r="D1825" s="369">
        <v>20261</v>
      </c>
      <c r="E1825" s="373" t="s">
        <v>302</v>
      </c>
      <c r="F1825" s="370" t="s">
        <v>291</v>
      </c>
      <c r="G1825" s="373" t="s">
        <v>303</v>
      </c>
      <c r="H1825" s="373">
        <v>3</v>
      </c>
      <c r="I1825" s="373" t="s">
        <v>577</v>
      </c>
      <c r="J1825" s="373" t="s">
        <v>286</v>
      </c>
      <c r="K1825" s="194" t="s">
        <v>1098</v>
      </c>
      <c r="L1825" s="364" t="s">
        <v>352</v>
      </c>
      <c r="M1825" s="364" t="s">
        <v>324</v>
      </c>
      <c r="N1825" s="364" t="s">
        <v>353</v>
      </c>
      <c r="O1825" s="373" t="s">
        <v>315</v>
      </c>
      <c r="P1825" s="364">
        <v>0</v>
      </c>
      <c r="Q1825" s="364">
        <v>4</v>
      </c>
      <c r="R1825" s="449">
        <v>4</v>
      </c>
      <c r="S1825" s="364">
        <v>4</v>
      </c>
      <c r="T1825" s="8"/>
      <c r="U1825" s="374">
        <v>15</v>
      </c>
      <c r="V1825" s="370">
        <v>72155412</v>
      </c>
      <c r="W1825" s="373" t="s">
        <v>1146</v>
      </c>
      <c r="X1825" s="375" t="s">
        <v>315</v>
      </c>
      <c r="Y1825" s="364"/>
      <c r="Z1825" s="364"/>
      <c r="AA1825" s="364"/>
      <c r="AB1825" s="370"/>
      <c r="AC1825" s="364"/>
      <c r="AD1825" s="364" t="s">
        <v>877</v>
      </c>
      <c r="AE1825" s="370"/>
      <c r="AF1825" s="370"/>
      <c r="AG1825" s="370" t="s">
        <v>301</v>
      </c>
      <c r="AH1825" s="364">
        <v>6</v>
      </c>
      <c r="AI1825" s="364">
        <v>17</v>
      </c>
      <c r="AJ1825" s="364">
        <v>40</v>
      </c>
      <c r="AK1825" s="364">
        <v>21</v>
      </c>
      <c r="AL1825" s="364">
        <v>0</v>
      </c>
      <c r="AM1825" s="22">
        <f t="shared" si="887"/>
        <v>4</v>
      </c>
      <c r="AN1825" s="104">
        <f t="shared" si="870"/>
        <v>0.73611111111111116</v>
      </c>
      <c r="AO1825" s="104">
        <f t="shared" si="871"/>
        <v>0.875</v>
      </c>
      <c r="AP1825" s="22" t="str" cm="1">
        <f t="array" ref="AP1825">IF(W1825="","",IF(SUMPRODUCT((W1825=$W$7:$W$2042)*(AH1825=$AH$7:$AH$2042)*(AN1825=$AN$7:$AN$2042)*(AO1825=$AO$7:$AO$2042)*(ROW($W$7:$W$2042)&lt;&gt;ROW(W1825))*((R1825=0)*($R$7:$R$2042&gt;0)+(R1825&gt;0)*($R$7:$R$2042=0)))&gt;0,"SALONES UNIDOS",IF(SUMPRODUCT((W1825=$W$7:$W$2042)*(AH1825=$AH$7:$AH$2042)*((AN1825&lt;$AO$7:$AO$2042)*(AO1825&gt;$AN$7:$AN$2042))*(ROW($W$7:$W$2042)&lt;&gt;ROW(W1825)))&gt;0,"Cruzado","Sin cruce")))</f>
        <v>Sin cruce</v>
      </c>
      <c r="AQ1825" s="22"/>
      <c r="AR1825" s="22"/>
      <c r="AS1825" s="104">
        <f t="shared" si="905"/>
        <v>0.73611111111111116</v>
      </c>
      <c r="AT1825" s="104">
        <f t="shared" si="906"/>
        <v>0.875</v>
      </c>
      <c r="AU1825" s="362" t="str" cm="1">
        <f t="array" ref="AU1825">IF(AB1825="","",IF(SUMPRODUCT((AB1825=$AB$1559:$AB$1936)*(AH1825=$AH$1559:$AH$1936)*(AQ1825=$AQ$1559:$AQ$1936)*(AR1825=$AR$1559:$AR$1936)*(ROW($AB$1559:$AB$1936)&lt;&gt;ROW(AB1825))*((R1825=0)*($R$1559:$R$1936&gt;0)+(R1825&gt;0)*($R$1559:$R$1936=0)))&gt;0,"SALONES UNIDOS",IF(SUMPRODUCT((AB1825=$AB$1559:$AB$1936)*(AH1825=$AH$1559:$AH$1936)*((AQ1825&lt;$AR$1559:$AR$1936)*(AR1825&gt;$AQ$1559:$AQ$1936))*(ROW($AB$1559:$AB$1936)&lt;&gt;ROW(AB1825)))&gt;0,"Cruzado","Sin cruce")))</f>
        <v/>
      </c>
      <c r="AV1825" s="362" t="str" cm="1">
        <f t="array" ref="AV1825">IF(AD1825="","",IF(SUMPRODUCT((AD1825=$AD$1559:$AD$1936)*(AH1825=$AH$1559:$AH$1936)*(AS1825=$AS$1559:$AS$1936)*(AT1825=$AT$1559:$AT$1936)*(ROW($AD$1559:$AD$1936)&lt;&gt;ROW(AD1825))*((R1825=0)*($R$1559:$R$1936&gt;0)+(R1825&gt;0)*($R$1559:$R$1936=0)))&gt;0,"SALONES UNIDOS",IF(SUMPRODUCT((AD1825=$AD$1559:$AD$1936)*(AH1825=$AH$1559:$AH$1936)*((AS1825&lt;$AT$1559:$AT$1936)*(AT1825&gt;$AS$1559:$AS$1936))*(ROW($AD$1559:$AD$1936)&lt;&gt;ROW(AD1825)))&gt;0,"Cruzado","Sin cruce")))</f>
        <v>Sin cruce</v>
      </c>
      <c r="AW1825" s="104" t="str">
        <f t="shared" si="888"/>
        <v>T43SUNAMPED</v>
      </c>
      <c r="AX1825" s="104" t="str" cm="1">
        <f t="array" ref="AX1825">IF(AW1825="","",IF(SUMPRODUCT((AW1825=$AW$7:$AW$2042)*(AH1825=$AH$7:$AH$2042)*(AN1825=$AN$7:$AN$2042)*(AO1825=$AO$7:$AO$2042)*(ROW($AW$7:$AW$2042)&lt;&gt;ROW(AW1825))*((R1825=0)*($R$7:$R$2042&gt;0)+(R1825&gt;0)*($R$7:$R$2042=0)))&gt;0,"SALONES UNIDOS",IF(SUMPRODUCT((AW1825=$AW$7:$AW$2042)*(AH1825=$AH$7:$AH$2042)*((AN1825&lt;$AO$7:$AO$2042)*(AO1825&gt;$AN$7:$AN$2042))*(ROW($AW$7:$AW$2042)&lt;&gt;ROW(AW1825)))&gt;0,"Cruzado","Sin cruce")))</f>
        <v>Sin cruce</v>
      </c>
    </row>
    <row r="1826" spans="2:50" ht="19.8" hidden="1" customHeight="1" x14ac:dyDescent="0.25">
      <c r="B1826" s="494" t="s">
        <v>314</v>
      </c>
      <c r="C1826" s="364" t="s">
        <v>973</v>
      </c>
      <c r="D1826" s="369">
        <v>20261</v>
      </c>
      <c r="E1826" s="373" t="s">
        <v>302</v>
      </c>
      <c r="F1826" s="370" t="s">
        <v>291</v>
      </c>
      <c r="G1826" s="373" t="s">
        <v>303</v>
      </c>
      <c r="H1826" s="373">
        <v>3</v>
      </c>
      <c r="I1826" s="373" t="s">
        <v>577</v>
      </c>
      <c r="J1826" s="373" t="s">
        <v>286</v>
      </c>
      <c r="K1826" s="194" t="s">
        <v>1098</v>
      </c>
      <c r="L1826" s="364" t="s">
        <v>352</v>
      </c>
      <c r="M1826" s="364" t="s">
        <v>324</v>
      </c>
      <c r="N1826" s="364" t="s">
        <v>353</v>
      </c>
      <c r="O1826" s="373" t="s">
        <v>315</v>
      </c>
      <c r="P1826" s="364">
        <v>0</v>
      </c>
      <c r="Q1826" s="364">
        <v>4</v>
      </c>
      <c r="R1826" s="449">
        <v>0</v>
      </c>
      <c r="S1826" s="364">
        <v>4</v>
      </c>
      <c r="T1826" s="8"/>
      <c r="U1826" s="374">
        <v>15</v>
      </c>
      <c r="V1826" s="370">
        <v>72155412</v>
      </c>
      <c r="W1826" s="373" t="s">
        <v>1146</v>
      </c>
      <c r="X1826" s="375" t="s">
        <v>315</v>
      </c>
      <c r="Y1826" s="364"/>
      <c r="Z1826" s="364"/>
      <c r="AA1826" s="364"/>
      <c r="AB1826" s="370"/>
      <c r="AC1826" s="364"/>
      <c r="AD1826" s="364" t="s">
        <v>877</v>
      </c>
      <c r="AE1826" s="370"/>
      <c r="AF1826" s="370"/>
      <c r="AG1826" s="370" t="s">
        <v>301</v>
      </c>
      <c r="AH1826" s="364">
        <v>7</v>
      </c>
      <c r="AI1826" s="364">
        <v>17</v>
      </c>
      <c r="AJ1826" s="364">
        <v>40</v>
      </c>
      <c r="AK1826" s="364">
        <v>21</v>
      </c>
      <c r="AL1826" s="364">
        <v>0</v>
      </c>
      <c r="AM1826" s="22">
        <f t="shared" si="887"/>
        <v>4</v>
      </c>
      <c r="AN1826" s="104">
        <f t="shared" si="870"/>
        <v>0.73611111111111116</v>
      </c>
      <c r="AO1826" s="104">
        <f t="shared" si="871"/>
        <v>0.875</v>
      </c>
      <c r="AP1826" s="22" t="str" cm="1">
        <f t="array" ref="AP1826">IF(W1826="","",IF(SUMPRODUCT((W1826=$W$7:$W$2042)*(AH1826=$AH$7:$AH$2042)*(AN1826=$AN$7:$AN$2042)*(AO1826=$AO$7:$AO$2042)*(ROW($W$7:$W$2042)&lt;&gt;ROW(W1826))*((R1826=0)*($R$7:$R$2042&gt;0)+(R1826&gt;0)*($R$7:$R$2042=0)))&gt;0,"SALONES UNIDOS",IF(SUMPRODUCT((W1826=$W$7:$W$2042)*(AH1826=$AH$7:$AH$2042)*((AN1826&lt;$AO$7:$AO$2042)*(AO1826&gt;$AN$7:$AN$2042))*(ROW($W$7:$W$2042)&lt;&gt;ROW(W1826)))&gt;0,"Cruzado","Sin cruce")))</f>
        <v>Sin cruce</v>
      </c>
      <c r="AQ1826" s="22"/>
      <c r="AR1826" s="22"/>
      <c r="AS1826" s="104">
        <f t="shared" si="905"/>
        <v>0.73611111111111116</v>
      </c>
      <c r="AT1826" s="104">
        <f t="shared" si="906"/>
        <v>0.875</v>
      </c>
      <c r="AU1826" s="362" t="str" cm="1">
        <f t="array" ref="AU1826">IF(AB1826="","",IF(SUMPRODUCT((AB1826=$AB$1559:$AB$1936)*(AH1826=$AH$1559:$AH$1936)*(AQ1826=$AQ$1559:$AQ$1936)*(AR1826=$AR$1559:$AR$1936)*(ROW($AB$1559:$AB$1936)&lt;&gt;ROW(AB1826))*((R1826=0)*($R$1559:$R$1936&gt;0)+(R1826&gt;0)*($R$1559:$R$1936=0)))&gt;0,"SALONES UNIDOS",IF(SUMPRODUCT((AB1826=$AB$1559:$AB$1936)*(AH1826=$AH$1559:$AH$1936)*((AQ1826&lt;$AR$1559:$AR$1936)*(AR1826&gt;$AQ$1559:$AQ$1936))*(ROW($AB$1559:$AB$1936)&lt;&gt;ROW(AB1826)))&gt;0,"Cruzado","Sin cruce")))</f>
        <v/>
      </c>
      <c r="AV1826" s="362" t="str" cm="1">
        <f t="array" ref="AV1826">IF(AD1826="","",IF(SUMPRODUCT((AD1826=$AD$1559:$AD$1936)*(AH1826=$AH$1559:$AH$1936)*(AS1826=$AS$1559:$AS$1936)*(AT1826=$AT$1559:$AT$1936)*(ROW($AD$1559:$AD$1936)&lt;&gt;ROW(AD1826))*((R1826=0)*($R$1559:$R$1936&gt;0)+(R1826&gt;0)*($R$1559:$R$1936=0)))&gt;0,"SALONES UNIDOS",IF(SUMPRODUCT((AD1826=$AD$1559:$AD$1936)*(AH1826=$AH$1559:$AH$1936)*((AS1826&lt;$AT$1559:$AT$1936)*(AT1826&gt;$AS$1559:$AS$1936))*(ROW($AD$1559:$AD$1936)&lt;&gt;ROW(AD1826)))&gt;0,"Cruzado","Sin cruce")))</f>
        <v>Sin cruce</v>
      </c>
      <c r="AW1826" s="104" t="str">
        <f t="shared" si="888"/>
        <v>T43SUNAMPED</v>
      </c>
      <c r="AX1826" s="104" t="str" cm="1">
        <f t="array" ref="AX1826">IF(AW1826="","",IF(SUMPRODUCT((AW1826=$AW$7:$AW$2042)*(AH1826=$AH$7:$AH$2042)*(AN1826=$AN$7:$AN$2042)*(AO1826=$AO$7:$AO$2042)*(ROW($AW$7:$AW$2042)&lt;&gt;ROW(AW1826))*((R1826=0)*($R$7:$R$2042&gt;0)+(R1826&gt;0)*($R$7:$R$2042=0)))&gt;0,"SALONES UNIDOS",IF(SUMPRODUCT((AW1826=$AW$7:$AW$2042)*(AH1826=$AH$7:$AH$2042)*((AN1826&lt;$AO$7:$AO$2042)*(AO1826&gt;$AN$7:$AN$2042))*(ROW($AW$7:$AW$2042)&lt;&gt;ROW(AW1826)))&gt;0,"Cruzado","Sin cruce")))</f>
        <v>Cruzado</v>
      </c>
    </row>
    <row r="1827" spans="2:50" ht="19.8" hidden="1" customHeight="1" x14ac:dyDescent="0.25">
      <c r="B1827" s="494" t="s">
        <v>314</v>
      </c>
      <c r="C1827" s="364" t="s">
        <v>973</v>
      </c>
      <c r="D1827" s="369">
        <v>20261</v>
      </c>
      <c r="E1827" s="373" t="s">
        <v>302</v>
      </c>
      <c r="F1827" s="370" t="s">
        <v>291</v>
      </c>
      <c r="G1827" s="373" t="s">
        <v>303</v>
      </c>
      <c r="H1827" s="373">
        <v>3</v>
      </c>
      <c r="I1827" s="373" t="s">
        <v>286</v>
      </c>
      <c r="J1827" s="373" t="s">
        <v>286</v>
      </c>
      <c r="K1827" s="194" t="s">
        <v>1099</v>
      </c>
      <c r="L1827" s="364" t="s">
        <v>398</v>
      </c>
      <c r="M1827" s="364" t="s">
        <v>349</v>
      </c>
      <c r="N1827" s="364" t="s">
        <v>353</v>
      </c>
      <c r="O1827" s="373" t="s">
        <v>315</v>
      </c>
      <c r="P1827" s="364">
        <v>2</v>
      </c>
      <c r="Q1827" s="364">
        <v>4</v>
      </c>
      <c r="R1827" s="369">
        <v>6</v>
      </c>
      <c r="S1827" s="364">
        <v>4</v>
      </c>
      <c r="T1827" s="8"/>
      <c r="U1827" s="374">
        <v>30</v>
      </c>
      <c r="V1827" s="370">
        <v>10876512</v>
      </c>
      <c r="W1827" s="373" t="s">
        <v>524</v>
      </c>
      <c r="X1827" s="375" t="s">
        <v>321</v>
      </c>
      <c r="Y1827" s="364"/>
      <c r="Z1827" s="364"/>
      <c r="AA1827" s="364"/>
      <c r="AB1827" s="370"/>
      <c r="AC1827" s="364"/>
      <c r="AD1827" s="369"/>
      <c r="AE1827" s="370"/>
      <c r="AF1827" s="370"/>
      <c r="AG1827" s="364" t="s">
        <v>319</v>
      </c>
      <c r="AH1827" s="364">
        <v>2</v>
      </c>
      <c r="AI1827" s="364">
        <v>17</v>
      </c>
      <c r="AJ1827" s="364">
        <v>40</v>
      </c>
      <c r="AK1827" s="364">
        <v>22</v>
      </c>
      <c r="AL1827" s="364">
        <v>40</v>
      </c>
      <c r="AM1827" s="22">
        <f t="shared" si="887"/>
        <v>6</v>
      </c>
      <c r="AN1827" s="104">
        <f t="shared" si="870"/>
        <v>0.73611111111111116</v>
      </c>
      <c r="AO1827" s="104">
        <f t="shared" si="871"/>
        <v>0.94444444444444442</v>
      </c>
      <c r="AP1827" s="22" t="str" cm="1">
        <f t="array" ref="AP1827">IF(W1827="","",IF(SUMPRODUCT((W1827=$W$7:$W$2042)*(AH1827=$AH$7:$AH$2042)*(AN1827=$AN$7:$AN$2042)*(AO1827=$AO$7:$AO$2042)*(ROW($W$7:$W$2042)&lt;&gt;ROW(W1827))*((R1827=0)*($R$7:$R$2042&gt;0)+(R1827&gt;0)*($R$7:$R$2042=0)))&gt;0,"SALONES UNIDOS",IF(SUMPRODUCT((W1827=$W$7:$W$2042)*(AH1827=$AH$7:$AH$2042)*((AN1827&lt;$AO$7:$AO$2042)*(AO1827&gt;$AN$7:$AN$2042))*(ROW($W$7:$W$2042)&lt;&gt;ROW(W1827)))&gt;0,"Cruzado","Sin cruce")))</f>
        <v>Sin cruce</v>
      </c>
      <c r="AQ1827" s="104"/>
      <c r="AR1827" s="104"/>
      <c r="AS1827" s="22"/>
      <c r="AT1827" s="22"/>
      <c r="AU1827" s="362" t="str" cm="1">
        <f t="array" ref="AU1827">IF(AB1827="","",IF(SUMPRODUCT((AB1827=$AB$1559:$AB$1936)*(AH1827=$AH$1559:$AH$1936)*(AQ1827=$AQ$1559:$AQ$1936)*(AR1827=$AR$1559:$AR$1936)*(ROW($AB$1559:$AB$1936)&lt;&gt;ROW(AB1827))*((R1827=0)*($R$1559:$R$1936&gt;0)+(R1827&gt;0)*($R$1559:$R$1936=0)))&gt;0,"SALONES UNIDOS",IF(SUMPRODUCT((AB1827=$AB$1559:$AB$1936)*(AH1827=$AH$1559:$AH$1936)*((AQ1827&lt;$AR$1559:$AR$1936)*(AR1827&gt;$AQ$1559:$AQ$1936))*(ROW($AB$1559:$AB$1936)&lt;&gt;ROW(AB1827)))&gt;0,"Cruzado","Sin cruce")))</f>
        <v/>
      </c>
      <c r="AV1827" s="362" t="str" cm="1">
        <f t="array" ref="AV1827">IF(AD1827="","",IF(SUMPRODUCT((AD1827=$AD$1559:$AD$1936)*(AH1827=$AH$1559:$AH$1936)*(AS1827=$AS$1559:$AS$1936)*(AT1827=$AT$1559:$AT$1936)*(ROW($AD$1559:$AD$1936)&lt;&gt;ROW(AD1827))*((R1827=0)*($R$1559:$R$1936&gt;0)+(R1827&gt;0)*($R$1559:$R$1936=0)))&gt;0,"SALONES UNIDOS",IF(SUMPRODUCT((AD1827=$AD$1559:$AD$1936)*(AH1827=$AH$1559:$AH$1936)*((AS1827&lt;$AT$1559:$AT$1936)*(AT1827&gt;$AS$1559:$AS$1936))*(ROW($AD$1559:$AD$1936)&lt;&gt;ROW(AD1827)))&gt;0,"Cruzado","Sin cruce")))</f>
        <v/>
      </c>
      <c r="AW1827" s="104" t="str">
        <f t="shared" si="888"/>
        <v>T43SUNAMPED</v>
      </c>
      <c r="AX1827" s="104" t="str" cm="1">
        <f t="array" ref="AX1827">IF(AW1827="","",IF(SUMPRODUCT((AW1827=$AW$7:$AW$2042)*(AH1827=$AH$7:$AH$2042)*(AN1827=$AN$7:$AN$2042)*(AO1827=$AO$7:$AO$2042)*(ROW($AW$7:$AW$2042)&lt;&gt;ROW(AW1827))*((R1827=0)*($R$7:$R$2042&gt;0)+(R1827&gt;0)*($R$7:$R$2042=0)))&gt;0,"SALONES UNIDOS",IF(SUMPRODUCT((AW1827=$AW$7:$AW$2042)*(AH1827=$AH$7:$AH$2042)*((AN1827&lt;$AO$7:$AO$2042)*(AO1827&gt;$AN$7:$AN$2042))*(ROW($AW$7:$AW$2042)&lt;&gt;ROW(AW1827)))&gt;0,"Cruzado","Sin cruce")))</f>
        <v>Sin cruce</v>
      </c>
    </row>
    <row r="1828" spans="2:50" ht="19.8" hidden="1" customHeight="1" x14ac:dyDescent="0.25">
      <c r="B1828" s="494" t="s">
        <v>314</v>
      </c>
      <c r="C1828" s="364" t="s">
        <v>973</v>
      </c>
      <c r="D1828" s="369">
        <v>20261</v>
      </c>
      <c r="E1828" s="373" t="s">
        <v>302</v>
      </c>
      <c r="F1828" s="370" t="s">
        <v>291</v>
      </c>
      <c r="G1828" s="373" t="s">
        <v>303</v>
      </c>
      <c r="H1828" s="373">
        <v>3</v>
      </c>
      <c r="I1828" s="373" t="s">
        <v>286</v>
      </c>
      <c r="J1828" s="373" t="s">
        <v>286</v>
      </c>
      <c r="K1828" s="194" t="s">
        <v>1100</v>
      </c>
      <c r="L1828" s="364" t="s">
        <v>396</v>
      </c>
      <c r="M1828" s="364" t="s">
        <v>324</v>
      </c>
      <c r="N1828" s="364" t="s">
        <v>353</v>
      </c>
      <c r="O1828" s="373" t="s">
        <v>315</v>
      </c>
      <c r="P1828" s="364">
        <v>2</v>
      </c>
      <c r="Q1828" s="364">
        <v>0</v>
      </c>
      <c r="R1828" s="369">
        <v>2</v>
      </c>
      <c r="S1828" s="364">
        <v>3</v>
      </c>
      <c r="T1828" s="8"/>
      <c r="U1828" s="374">
        <v>30</v>
      </c>
      <c r="V1828" s="370">
        <v>71617775</v>
      </c>
      <c r="W1828" s="373" t="s">
        <v>895</v>
      </c>
      <c r="X1828" s="375" t="s">
        <v>321</v>
      </c>
      <c r="Y1828" s="364"/>
      <c r="Z1828" s="364"/>
      <c r="AA1828" s="364"/>
      <c r="AB1828" s="370"/>
      <c r="AC1828" s="364"/>
      <c r="AD1828" s="369"/>
      <c r="AE1828" s="370"/>
      <c r="AF1828" s="370"/>
      <c r="AG1828" s="370" t="s">
        <v>559</v>
      </c>
      <c r="AH1828" s="364">
        <v>3</v>
      </c>
      <c r="AI1828" s="364">
        <v>20</v>
      </c>
      <c r="AJ1828" s="364">
        <v>10</v>
      </c>
      <c r="AK1828" s="364">
        <v>21</v>
      </c>
      <c r="AL1828" s="364">
        <v>50</v>
      </c>
      <c r="AM1828" s="22">
        <f t="shared" si="887"/>
        <v>2</v>
      </c>
      <c r="AN1828" s="104">
        <f t="shared" si="870"/>
        <v>0.84027777777777779</v>
      </c>
      <c r="AO1828" s="104">
        <f t="shared" si="871"/>
        <v>0.90972222222222221</v>
      </c>
      <c r="AP1828" s="22" t="str" cm="1">
        <f t="array" ref="AP1828">IF(W1828="","",IF(SUMPRODUCT((W1828=$W$7:$W$2042)*(AH1828=$AH$7:$AH$2042)*(AN1828=$AN$7:$AN$2042)*(AO1828=$AO$7:$AO$2042)*(ROW($W$7:$W$2042)&lt;&gt;ROW(W1828))*((R1828=0)*($R$7:$R$2042&gt;0)+(R1828&gt;0)*($R$7:$R$2042=0)))&gt;0,"SALONES UNIDOS",IF(SUMPRODUCT((W1828=$W$7:$W$2042)*(AH1828=$AH$7:$AH$2042)*((AN1828&lt;$AO$7:$AO$2042)*(AO1828&gt;$AN$7:$AN$2042))*(ROW($W$7:$W$2042)&lt;&gt;ROW(W1828)))&gt;0,"Cruzado","Sin cruce")))</f>
        <v>Sin cruce</v>
      </c>
      <c r="AQ1828" s="104"/>
      <c r="AR1828" s="104"/>
      <c r="AS1828" s="22"/>
      <c r="AT1828" s="22"/>
      <c r="AU1828" s="362" t="str" cm="1">
        <f t="array" ref="AU1828">IF(AB1828="","",IF(SUMPRODUCT((AB1828=$AB$1559:$AB$1936)*(AH1828=$AH$1559:$AH$1936)*(AQ1828=$AQ$1559:$AQ$1936)*(AR1828=$AR$1559:$AR$1936)*(ROW($AB$1559:$AB$1936)&lt;&gt;ROW(AB1828))*((R1828=0)*($R$1559:$R$1936&gt;0)+(R1828&gt;0)*($R$1559:$R$1936=0)))&gt;0,"SALONES UNIDOS",IF(SUMPRODUCT((AB1828=$AB$1559:$AB$1936)*(AH1828=$AH$1559:$AH$1936)*((AQ1828&lt;$AR$1559:$AR$1936)*(AR1828&gt;$AQ$1559:$AQ$1936))*(ROW($AB$1559:$AB$1936)&lt;&gt;ROW(AB1828)))&gt;0,"Cruzado","Sin cruce")))</f>
        <v/>
      </c>
      <c r="AV1828" s="362" t="str" cm="1">
        <f t="array" ref="AV1828">IF(AD1828="","",IF(SUMPRODUCT((AD1828=$AD$1559:$AD$1936)*(AH1828=$AH$1559:$AH$1936)*(AS1828=$AS$1559:$AS$1936)*(AT1828=$AT$1559:$AT$1936)*(ROW($AD$1559:$AD$1936)&lt;&gt;ROW(AD1828))*((R1828=0)*($R$1559:$R$1936&gt;0)+(R1828&gt;0)*($R$1559:$R$1936=0)))&gt;0,"SALONES UNIDOS",IF(SUMPRODUCT((AD1828=$AD$1559:$AD$1936)*(AH1828=$AH$1559:$AH$1936)*((AS1828&lt;$AT$1559:$AT$1936)*(AT1828&gt;$AS$1559:$AS$1936))*(ROW($AD$1559:$AD$1936)&lt;&gt;ROW(AD1828)))&gt;0,"Cruzado","Sin cruce")))</f>
        <v/>
      </c>
      <c r="AW1828" s="104" t="str">
        <f t="shared" si="888"/>
        <v>T43SUNAMPED</v>
      </c>
      <c r="AX1828" s="104" t="str" cm="1">
        <f t="array" ref="AX1828">IF(AW1828="","",IF(SUMPRODUCT((AW1828=$AW$7:$AW$2042)*(AH1828=$AH$7:$AH$2042)*(AN1828=$AN$7:$AN$2042)*(AO1828=$AO$7:$AO$2042)*(ROW($AW$7:$AW$2042)&lt;&gt;ROW(AW1828))*((R1828=0)*($R$7:$R$2042&gt;0)+(R1828&gt;0)*($R$7:$R$2042=0)))&gt;0,"SALONES UNIDOS",IF(SUMPRODUCT((AW1828=$AW$7:$AW$2042)*(AH1828=$AH$7:$AH$2042)*((AN1828&lt;$AO$7:$AO$2042)*(AO1828&gt;$AN$7:$AN$2042))*(ROW($AW$7:$AW$2042)&lt;&gt;ROW(AW1828)))&gt;0,"Cruzado","Sin cruce")))</f>
        <v>Sin cruce</v>
      </c>
    </row>
    <row r="1829" spans="2:50" ht="19.8" hidden="1" customHeight="1" x14ac:dyDescent="0.25">
      <c r="B1829" s="494" t="s">
        <v>314</v>
      </c>
      <c r="C1829" s="364" t="s">
        <v>973</v>
      </c>
      <c r="D1829" s="369">
        <v>20261</v>
      </c>
      <c r="E1829" s="373" t="s">
        <v>302</v>
      </c>
      <c r="F1829" s="370" t="s">
        <v>291</v>
      </c>
      <c r="G1829" s="373" t="s">
        <v>303</v>
      </c>
      <c r="H1829" s="373">
        <v>3</v>
      </c>
      <c r="I1829" s="373" t="s">
        <v>575</v>
      </c>
      <c r="J1829" s="373" t="s">
        <v>286</v>
      </c>
      <c r="K1829" s="194" t="s">
        <v>1100</v>
      </c>
      <c r="L1829" s="364" t="s">
        <v>396</v>
      </c>
      <c r="M1829" s="364" t="s">
        <v>324</v>
      </c>
      <c r="N1829" s="364" t="s">
        <v>353</v>
      </c>
      <c r="O1829" s="373" t="s">
        <v>315</v>
      </c>
      <c r="P1829" s="364">
        <v>0</v>
      </c>
      <c r="Q1829" s="364">
        <v>2</v>
      </c>
      <c r="R1829" s="449">
        <v>2</v>
      </c>
      <c r="S1829" s="364">
        <v>3</v>
      </c>
      <c r="T1829" s="8"/>
      <c r="U1829" s="374">
        <v>15</v>
      </c>
      <c r="V1829" s="370">
        <v>71617775</v>
      </c>
      <c r="W1829" s="373" t="s">
        <v>895</v>
      </c>
      <c r="X1829" s="375" t="s">
        <v>315</v>
      </c>
      <c r="Y1829" s="364"/>
      <c r="Z1829" s="364"/>
      <c r="AA1829" s="364"/>
      <c r="AB1829" s="370"/>
      <c r="AC1829" s="364"/>
      <c r="AD1829" s="364" t="s">
        <v>882</v>
      </c>
      <c r="AE1829" s="370"/>
      <c r="AF1829" s="370"/>
      <c r="AG1829" s="370" t="s">
        <v>301</v>
      </c>
      <c r="AH1829" s="364">
        <v>7</v>
      </c>
      <c r="AI1829" s="364">
        <v>17</v>
      </c>
      <c r="AJ1829" s="364">
        <v>40</v>
      </c>
      <c r="AK1829" s="364">
        <v>19</v>
      </c>
      <c r="AL1829" s="364">
        <v>20</v>
      </c>
      <c r="AM1829" s="22">
        <f t="shared" si="887"/>
        <v>2</v>
      </c>
      <c r="AN1829" s="104">
        <f t="shared" si="870"/>
        <v>0.73611111111111116</v>
      </c>
      <c r="AO1829" s="104">
        <f t="shared" si="871"/>
        <v>0.80555555555555547</v>
      </c>
      <c r="AP1829" s="22" t="str" cm="1">
        <f t="array" ref="AP1829">IF(W1829="","",IF(SUMPRODUCT((W1829=$W$7:$W$2042)*(AH1829=$AH$7:$AH$2042)*(AN1829=$AN$7:$AN$2042)*(AO1829=$AO$7:$AO$2042)*(ROW($W$7:$W$2042)&lt;&gt;ROW(W1829))*((R1829=0)*($R$7:$R$2042&gt;0)+(R1829&gt;0)*($R$7:$R$2042=0)))&gt;0,"SALONES UNIDOS",IF(SUMPRODUCT((W1829=$W$7:$W$2042)*(AH1829=$AH$7:$AH$2042)*((AN1829&lt;$AO$7:$AO$2042)*(AO1829&gt;$AN$7:$AN$2042))*(ROW($W$7:$W$2042)&lt;&gt;ROW(W1829)))&gt;0,"Cruzado","Sin cruce")))</f>
        <v>Sin cruce</v>
      </c>
      <c r="AQ1829" s="22"/>
      <c r="AR1829" s="22"/>
      <c r="AS1829" s="104">
        <f t="shared" ref="AS1829:AS1832" si="907">AN1829</f>
        <v>0.73611111111111116</v>
      </c>
      <c r="AT1829" s="104">
        <f t="shared" ref="AT1829:AT1832" si="908">AO1829</f>
        <v>0.80555555555555547</v>
      </c>
      <c r="AU1829" s="362" t="str" cm="1">
        <f t="array" ref="AU1829">IF(AB1829="","",IF(SUMPRODUCT((AB1829=$AB$1559:$AB$1936)*(AH1829=$AH$1559:$AH$1936)*(AQ1829=$AQ$1559:$AQ$1936)*(AR1829=$AR$1559:$AR$1936)*(ROW($AB$1559:$AB$1936)&lt;&gt;ROW(AB1829))*((R1829=0)*($R$1559:$R$1936&gt;0)+(R1829&gt;0)*($R$1559:$R$1936=0)))&gt;0,"SALONES UNIDOS",IF(SUMPRODUCT((AB1829=$AB$1559:$AB$1936)*(AH1829=$AH$1559:$AH$1936)*((AQ1829&lt;$AR$1559:$AR$1936)*(AR1829&gt;$AQ$1559:$AQ$1936))*(ROW($AB$1559:$AB$1936)&lt;&gt;ROW(AB1829)))&gt;0,"Cruzado","Sin cruce")))</f>
        <v/>
      </c>
      <c r="AV1829" s="362" t="str" cm="1">
        <f t="array" ref="AV1829">IF(AD1829="","",IF(SUMPRODUCT((AD1829=$AD$1559:$AD$1936)*(AH1829=$AH$1559:$AH$1936)*(AS1829=$AS$1559:$AS$1936)*(AT1829=$AT$1559:$AT$1936)*(ROW($AD$1559:$AD$1936)&lt;&gt;ROW(AD1829))*((R1829=0)*($R$1559:$R$1936&gt;0)+(R1829&gt;0)*($R$1559:$R$1936=0)))&gt;0,"SALONES UNIDOS",IF(SUMPRODUCT((AD1829=$AD$1559:$AD$1936)*(AH1829=$AH$1559:$AH$1936)*((AS1829&lt;$AT$1559:$AT$1936)*(AT1829&gt;$AS$1559:$AS$1936))*(ROW($AD$1559:$AD$1936)&lt;&gt;ROW(AD1829)))&gt;0,"Cruzado","Sin cruce")))</f>
        <v>Sin cruce</v>
      </c>
      <c r="AW1829" s="104" t="str">
        <f t="shared" si="888"/>
        <v>T43SUNAMPED</v>
      </c>
      <c r="AX1829" s="104" t="str" cm="1">
        <f t="array" ref="AX1829">IF(AW1829="","",IF(SUMPRODUCT((AW1829=$AW$7:$AW$2042)*(AH1829=$AH$7:$AH$2042)*(AN1829=$AN$7:$AN$2042)*(AO1829=$AO$7:$AO$2042)*(ROW($AW$7:$AW$2042)&lt;&gt;ROW(AW1829))*((R1829=0)*($R$7:$R$2042&gt;0)+(R1829&gt;0)*($R$7:$R$2042=0)))&gt;0,"SALONES UNIDOS",IF(SUMPRODUCT((AW1829=$AW$7:$AW$2042)*(AH1829=$AH$7:$AH$2042)*((AN1829&lt;$AO$7:$AO$2042)*(AO1829&gt;$AN$7:$AN$2042))*(ROW($AW$7:$AW$2042)&lt;&gt;ROW(AW1829)))&gt;0,"Cruzado","Sin cruce")))</f>
        <v>Cruzado</v>
      </c>
    </row>
    <row r="1830" spans="2:50" ht="19.8" hidden="1" customHeight="1" x14ac:dyDescent="0.25">
      <c r="B1830" s="494" t="s">
        <v>314</v>
      </c>
      <c r="C1830" s="364" t="s">
        <v>973</v>
      </c>
      <c r="D1830" s="369">
        <v>20261</v>
      </c>
      <c r="E1830" s="373" t="s">
        <v>302</v>
      </c>
      <c r="F1830" s="370" t="s">
        <v>291</v>
      </c>
      <c r="G1830" s="373" t="s">
        <v>303</v>
      </c>
      <c r="H1830" s="373">
        <v>3</v>
      </c>
      <c r="I1830" s="373" t="s">
        <v>575</v>
      </c>
      <c r="J1830" s="373" t="s">
        <v>286</v>
      </c>
      <c r="K1830" s="194" t="s">
        <v>1100</v>
      </c>
      <c r="L1830" s="364" t="s">
        <v>396</v>
      </c>
      <c r="M1830" s="364" t="s">
        <v>324</v>
      </c>
      <c r="N1830" s="364" t="s">
        <v>353</v>
      </c>
      <c r="O1830" s="373" t="s">
        <v>315</v>
      </c>
      <c r="P1830" s="364">
        <v>0</v>
      </c>
      <c r="Q1830" s="364">
        <v>2</v>
      </c>
      <c r="R1830" s="449">
        <v>0</v>
      </c>
      <c r="S1830" s="364">
        <v>3</v>
      </c>
      <c r="T1830" s="8"/>
      <c r="U1830" s="374">
        <v>15</v>
      </c>
      <c r="V1830" s="370">
        <v>71617775</v>
      </c>
      <c r="W1830" s="373" t="s">
        <v>895</v>
      </c>
      <c r="X1830" s="375" t="s">
        <v>315</v>
      </c>
      <c r="Y1830" s="364"/>
      <c r="Z1830" s="364"/>
      <c r="AA1830" s="364"/>
      <c r="AB1830" s="370"/>
      <c r="AC1830" s="364"/>
      <c r="AD1830" s="364" t="s">
        <v>882</v>
      </c>
      <c r="AE1830" s="370"/>
      <c r="AF1830" s="370"/>
      <c r="AG1830" s="370" t="s">
        <v>301</v>
      </c>
      <c r="AH1830" s="364">
        <v>7</v>
      </c>
      <c r="AI1830" s="364">
        <v>19</v>
      </c>
      <c r="AJ1830" s="364">
        <v>20</v>
      </c>
      <c r="AK1830" s="364">
        <v>21</v>
      </c>
      <c r="AL1830" s="364">
        <v>0</v>
      </c>
      <c r="AM1830" s="22">
        <f t="shared" si="887"/>
        <v>2</v>
      </c>
      <c r="AN1830" s="104">
        <f t="shared" si="870"/>
        <v>0.80555555555555547</v>
      </c>
      <c r="AO1830" s="104">
        <f t="shared" si="871"/>
        <v>0.875</v>
      </c>
      <c r="AP1830" s="22" t="str" cm="1">
        <f t="array" ref="AP1830">IF(W1830="","",IF(SUMPRODUCT((W1830=$W$7:$W$2042)*(AH1830=$AH$7:$AH$2042)*(AN1830=$AN$7:$AN$2042)*(AO1830=$AO$7:$AO$2042)*(ROW($W$7:$W$2042)&lt;&gt;ROW(W1830))*((R1830=0)*($R$7:$R$2042&gt;0)+(R1830&gt;0)*($R$7:$R$2042=0)))&gt;0,"SALONES UNIDOS",IF(SUMPRODUCT((W1830=$W$7:$W$2042)*(AH1830=$AH$7:$AH$2042)*((AN1830&lt;$AO$7:$AO$2042)*(AO1830&gt;$AN$7:$AN$2042))*(ROW($W$7:$W$2042)&lt;&gt;ROW(W1830)))&gt;0,"Cruzado","Sin cruce")))</f>
        <v>Sin cruce</v>
      </c>
      <c r="AQ1830" s="22"/>
      <c r="AR1830" s="22"/>
      <c r="AS1830" s="104">
        <f t="shared" si="907"/>
        <v>0.80555555555555547</v>
      </c>
      <c r="AT1830" s="104">
        <f t="shared" si="908"/>
        <v>0.875</v>
      </c>
      <c r="AU1830" s="362" t="str" cm="1">
        <f t="array" ref="AU1830">IF(AB1830="","",IF(SUMPRODUCT((AB1830=$AB$1559:$AB$1936)*(AH1830=$AH$1559:$AH$1936)*(AQ1830=$AQ$1559:$AQ$1936)*(AR1830=$AR$1559:$AR$1936)*(ROW($AB$1559:$AB$1936)&lt;&gt;ROW(AB1830))*((R1830=0)*($R$1559:$R$1936&gt;0)+(R1830&gt;0)*($R$1559:$R$1936=0)))&gt;0,"SALONES UNIDOS",IF(SUMPRODUCT((AB1830=$AB$1559:$AB$1936)*(AH1830=$AH$1559:$AH$1936)*((AQ1830&lt;$AR$1559:$AR$1936)*(AR1830&gt;$AQ$1559:$AQ$1936))*(ROW($AB$1559:$AB$1936)&lt;&gt;ROW(AB1830)))&gt;0,"Cruzado","Sin cruce")))</f>
        <v/>
      </c>
      <c r="AV1830" s="362" t="str" cm="1">
        <f t="array" ref="AV1830">IF(AD1830="","",IF(SUMPRODUCT((AD1830=$AD$1559:$AD$1936)*(AH1830=$AH$1559:$AH$1936)*(AS1830=$AS$1559:$AS$1936)*(AT1830=$AT$1559:$AT$1936)*(ROW($AD$1559:$AD$1936)&lt;&gt;ROW(AD1830))*((R1830=0)*($R$1559:$R$1936&gt;0)+(R1830&gt;0)*($R$1559:$R$1936=0)))&gt;0,"SALONES UNIDOS",IF(SUMPRODUCT((AD1830=$AD$1559:$AD$1936)*(AH1830=$AH$1559:$AH$1936)*((AS1830&lt;$AT$1559:$AT$1936)*(AT1830&gt;$AS$1559:$AS$1936))*(ROW($AD$1559:$AD$1936)&lt;&gt;ROW(AD1830)))&gt;0,"Cruzado","Sin cruce")))</f>
        <v>Sin cruce</v>
      </c>
      <c r="AW1830" s="104" t="str">
        <f t="shared" si="888"/>
        <v>T43SUNAMPED</v>
      </c>
      <c r="AX1830" s="104" t="str" cm="1">
        <f t="array" ref="AX1830">IF(AW1830="","",IF(SUMPRODUCT((AW1830=$AW$7:$AW$2042)*(AH1830=$AH$7:$AH$2042)*(AN1830=$AN$7:$AN$2042)*(AO1830=$AO$7:$AO$2042)*(ROW($AW$7:$AW$2042)&lt;&gt;ROW(AW1830))*((R1830=0)*($R$7:$R$2042&gt;0)+(R1830&gt;0)*($R$7:$R$2042=0)))&gt;0,"SALONES UNIDOS",IF(SUMPRODUCT((AW1830=$AW$7:$AW$2042)*(AH1830=$AH$7:$AH$2042)*((AN1830&lt;$AO$7:$AO$2042)*(AO1830&gt;$AN$7:$AN$2042))*(ROW($AW$7:$AW$2042)&lt;&gt;ROW(AW1830)))&gt;0,"Cruzado","Sin cruce")))</f>
        <v>Cruzado</v>
      </c>
    </row>
    <row r="1831" spans="2:50" ht="19.8" hidden="1" customHeight="1" x14ac:dyDescent="0.25">
      <c r="B1831" s="494" t="s">
        <v>314</v>
      </c>
      <c r="C1831" s="364" t="s">
        <v>973</v>
      </c>
      <c r="D1831" s="369">
        <v>20261</v>
      </c>
      <c r="E1831" s="373" t="s">
        <v>302</v>
      </c>
      <c r="F1831" s="370" t="s">
        <v>291</v>
      </c>
      <c r="G1831" s="373" t="s">
        <v>303</v>
      </c>
      <c r="H1831" s="373">
        <v>3</v>
      </c>
      <c r="I1831" s="373" t="s">
        <v>577</v>
      </c>
      <c r="J1831" s="373" t="s">
        <v>286</v>
      </c>
      <c r="K1831" s="194" t="s">
        <v>1100</v>
      </c>
      <c r="L1831" s="364" t="s">
        <v>396</v>
      </c>
      <c r="M1831" s="364" t="s">
        <v>324</v>
      </c>
      <c r="N1831" s="364" t="s">
        <v>353</v>
      </c>
      <c r="O1831" s="373" t="s">
        <v>315</v>
      </c>
      <c r="P1831" s="364">
        <v>0</v>
      </c>
      <c r="Q1831" s="364">
        <v>2</v>
      </c>
      <c r="R1831" s="449">
        <v>2</v>
      </c>
      <c r="S1831" s="364">
        <v>3</v>
      </c>
      <c r="T1831" s="8"/>
      <c r="U1831" s="374">
        <v>15</v>
      </c>
      <c r="V1831" s="370">
        <v>71617775</v>
      </c>
      <c r="W1831" s="373" t="s">
        <v>895</v>
      </c>
      <c r="X1831" s="375" t="s">
        <v>315</v>
      </c>
      <c r="Y1831" s="364"/>
      <c r="Z1831" s="364"/>
      <c r="AA1831" s="364"/>
      <c r="AB1831" s="370"/>
      <c r="AC1831" s="364"/>
      <c r="AD1831" s="364" t="s">
        <v>882</v>
      </c>
      <c r="AE1831" s="370"/>
      <c r="AF1831" s="370"/>
      <c r="AG1831" s="370" t="s">
        <v>301</v>
      </c>
      <c r="AH1831" s="364">
        <v>7</v>
      </c>
      <c r="AI1831" s="364">
        <v>14</v>
      </c>
      <c r="AJ1831" s="364">
        <v>20</v>
      </c>
      <c r="AK1831" s="364">
        <v>16</v>
      </c>
      <c r="AL1831" s="364">
        <v>0</v>
      </c>
      <c r="AM1831" s="22">
        <f t="shared" si="887"/>
        <v>2</v>
      </c>
      <c r="AN1831" s="104">
        <f t="shared" si="870"/>
        <v>0.59722222222222221</v>
      </c>
      <c r="AO1831" s="104">
        <f t="shared" si="871"/>
        <v>0.66666666666666663</v>
      </c>
      <c r="AP1831" s="22" t="str" cm="1">
        <f t="array" ref="AP1831">IF(W1831="","",IF(SUMPRODUCT((W1831=$W$7:$W$2042)*(AH1831=$AH$7:$AH$2042)*(AN1831=$AN$7:$AN$2042)*(AO1831=$AO$7:$AO$2042)*(ROW($W$7:$W$2042)&lt;&gt;ROW(W1831))*((R1831=0)*($R$7:$R$2042&gt;0)+(R1831&gt;0)*($R$7:$R$2042=0)))&gt;0,"SALONES UNIDOS",IF(SUMPRODUCT((W1831=$W$7:$W$2042)*(AH1831=$AH$7:$AH$2042)*((AN1831&lt;$AO$7:$AO$2042)*(AO1831&gt;$AN$7:$AN$2042))*(ROW($W$7:$W$2042)&lt;&gt;ROW(W1831)))&gt;0,"Cruzado","Sin cruce")))</f>
        <v>Sin cruce</v>
      </c>
      <c r="AQ1831" s="22"/>
      <c r="AR1831" s="22"/>
      <c r="AS1831" s="104">
        <f t="shared" si="907"/>
        <v>0.59722222222222221</v>
      </c>
      <c r="AT1831" s="104">
        <f t="shared" si="908"/>
        <v>0.66666666666666663</v>
      </c>
      <c r="AU1831" s="362" t="str" cm="1">
        <f t="array" ref="AU1831">IF(AB1831="","",IF(SUMPRODUCT((AB1831=$AB$1559:$AB$1936)*(AH1831=$AH$1559:$AH$1936)*(AQ1831=$AQ$1559:$AQ$1936)*(AR1831=$AR$1559:$AR$1936)*(ROW($AB$1559:$AB$1936)&lt;&gt;ROW(AB1831))*((R1831=0)*($R$1559:$R$1936&gt;0)+(R1831&gt;0)*($R$1559:$R$1936=0)))&gt;0,"SALONES UNIDOS",IF(SUMPRODUCT((AB1831=$AB$1559:$AB$1936)*(AH1831=$AH$1559:$AH$1936)*((AQ1831&lt;$AR$1559:$AR$1936)*(AR1831&gt;$AQ$1559:$AQ$1936))*(ROW($AB$1559:$AB$1936)&lt;&gt;ROW(AB1831)))&gt;0,"Cruzado","Sin cruce")))</f>
        <v/>
      </c>
      <c r="AV1831" s="362" t="str" cm="1">
        <f t="array" ref="AV1831">IF(AD1831="","",IF(SUMPRODUCT((AD1831=$AD$1559:$AD$1936)*(AH1831=$AH$1559:$AH$1936)*(AS1831=$AS$1559:$AS$1936)*(AT1831=$AT$1559:$AT$1936)*(ROW($AD$1559:$AD$1936)&lt;&gt;ROW(AD1831))*((R1831=0)*($R$1559:$R$1936&gt;0)+(R1831&gt;0)*($R$1559:$R$1936=0)))&gt;0,"SALONES UNIDOS",IF(SUMPRODUCT((AD1831=$AD$1559:$AD$1936)*(AH1831=$AH$1559:$AH$1936)*((AS1831&lt;$AT$1559:$AT$1936)*(AT1831&gt;$AS$1559:$AS$1936))*(ROW($AD$1559:$AD$1936)&lt;&gt;ROW(AD1831)))&gt;0,"Cruzado","Sin cruce")))</f>
        <v>Sin cruce</v>
      </c>
      <c r="AW1831" s="104" t="str">
        <f t="shared" si="888"/>
        <v>T43SUNAMPED</v>
      </c>
      <c r="AX1831" s="104" t="str" cm="1">
        <f t="array" ref="AX1831">IF(AW1831="","",IF(SUMPRODUCT((AW1831=$AW$7:$AW$2042)*(AH1831=$AH$7:$AH$2042)*(AN1831=$AN$7:$AN$2042)*(AO1831=$AO$7:$AO$2042)*(ROW($AW$7:$AW$2042)&lt;&gt;ROW(AW1831))*((R1831=0)*($R$7:$R$2042&gt;0)+(R1831&gt;0)*($R$7:$R$2042=0)))&gt;0,"SALONES UNIDOS",IF(SUMPRODUCT((AW1831=$AW$7:$AW$2042)*(AH1831=$AH$7:$AH$2042)*((AN1831&lt;$AO$7:$AO$2042)*(AO1831&gt;$AN$7:$AN$2042))*(ROW($AW$7:$AW$2042)&lt;&gt;ROW(AW1831)))&gt;0,"Cruzado","Sin cruce")))</f>
        <v>Cruzado</v>
      </c>
    </row>
    <row r="1832" spans="2:50" ht="15.6" hidden="1" customHeight="1" x14ac:dyDescent="0.25">
      <c r="B1832" s="494" t="s">
        <v>314</v>
      </c>
      <c r="C1832" s="364" t="s">
        <v>973</v>
      </c>
      <c r="D1832" s="369">
        <v>20261</v>
      </c>
      <c r="E1832" s="373" t="s">
        <v>302</v>
      </c>
      <c r="F1832" s="370" t="s">
        <v>291</v>
      </c>
      <c r="G1832" s="373" t="s">
        <v>303</v>
      </c>
      <c r="H1832" s="373">
        <v>3</v>
      </c>
      <c r="I1832" s="373" t="s">
        <v>577</v>
      </c>
      <c r="J1832" s="373" t="s">
        <v>286</v>
      </c>
      <c r="K1832" s="194" t="s">
        <v>1100</v>
      </c>
      <c r="L1832" s="364" t="s">
        <v>396</v>
      </c>
      <c r="M1832" s="364" t="s">
        <v>324</v>
      </c>
      <c r="N1832" s="364" t="s">
        <v>353</v>
      </c>
      <c r="O1832" s="373" t="s">
        <v>315</v>
      </c>
      <c r="P1832" s="364">
        <v>0</v>
      </c>
      <c r="Q1832" s="364">
        <v>2</v>
      </c>
      <c r="R1832" s="449">
        <v>0</v>
      </c>
      <c r="S1832" s="364">
        <v>3</v>
      </c>
      <c r="T1832" s="8"/>
      <c r="U1832" s="374">
        <v>15</v>
      </c>
      <c r="V1832" s="370">
        <v>71617775</v>
      </c>
      <c r="W1832" s="373" t="s">
        <v>895</v>
      </c>
      <c r="X1832" s="375" t="s">
        <v>315</v>
      </c>
      <c r="Y1832" s="364"/>
      <c r="Z1832" s="364"/>
      <c r="AA1832" s="364"/>
      <c r="AB1832" s="370"/>
      <c r="AC1832" s="364"/>
      <c r="AD1832" s="364" t="s">
        <v>882</v>
      </c>
      <c r="AE1832" s="370"/>
      <c r="AF1832" s="370"/>
      <c r="AG1832" s="370" t="s">
        <v>301</v>
      </c>
      <c r="AH1832" s="364">
        <v>7</v>
      </c>
      <c r="AI1832" s="364">
        <v>16</v>
      </c>
      <c r="AJ1832" s="364">
        <v>0</v>
      </c>
      <c r="AK1832" s="364">
        <v>17</v>
      </c>
      <c r="AL1832" s="364">
        <v>40</v>
      </c>
      <c r="AM1832" s="22">
        <f t="shared" ref="AM1832:AM1840" si="909">IF(AI1832="",R1832,ROUND(((((AK1832/24)+(AL1832/1440))-((AI1832/24)+(AJ1832/1440)))*1440/50),5))</f>
        <v>2</v>
      </c>
      <c r="AN1832" s="104">
        <f t="shared" ref="AN1832:AN1840" si="910">AI1832/24+AJ1832/1440</f>
        <v>0.66666666666666663</v>
      </c>
      <c r="AO1832" s="104">
        <f t="shared" ref="AO1832:AO1840" si="911">AK1832/24+AL1832/1440</f>
        <v>0.73611111111111116</v>
      </c>
      <c r="AP1832" s="22" t="str" cm="1">
        <f t="array" ref="AP1832">IF(W1832="","",IF(SUMPRODUCT((W1832=$W$7:$W$2042)*(AH1832=$AH$7:$AH$2042)*(AN1832=$AN$7:$AN$2042)*(AO1832=$AO$7:$AO$2042)*(ROW($W$7:$W$2042)&lt;&gt;ROW(W1832))*((R1832=0)*($R$7:$R$2042&gt;0)+(R1832&gt;0)*($R$7:$R$2042=0)))&gt;0,"SALONES UNIDOS",IF(SUMPRODUCT((W1832=$W$7:$W$2042)*(AH1832=$AH$7:$AH$2042)*((AN1832&lt;$AO$7:$AO$2042)*(AO1832&gt;$AN$7:$AN$2042))*(ROW($W$7:$W$2042)&lt;&gt;ROW(W1832)))&gt;0,"Cruzado","Sin cruce")))</f>
        <v>Sin cruce</v>
      </c>
      <c r="AQ1832" s="22"/>
      <c r="AR1832" s="22"/>
      <c r="AS1832" s="104">
        <f t="shared" si="907"/>
        <v>0.66666666666666663</v>
      </c>
      <c r="AT1832" s="104">
        <f t="shared" si="908"/>
        <v>0.73611111111111116</v>
      </c>
      <c r="AU1832" s="362" t="str" cm="1">
        <f t="array" ref="AU1832">IF(AB1832="","",IF(SUMPRODUCT((AB1832=$AB$1559:$AB$1936)*(AH1832=$AH$1559:$AH$1936)*(AQ1832=$AQ$1559:$AQ$1936)*(AR1832=$AR$1559:$AR$1936)*(ROW($AB$1559:$AB$1936)&lt;&gt;ROW(AB1832))*((R1832=0)*($R$1559:$R$1936&gt;0)+(R1832&gt;0)*($R$1559:$R$1936=0)))&gt;0,"SALONES UNIDOS",IF(SUMPRODUCT((AB1832=$AB$1559:$AB$1936)*(AH1832=$AH$1559:$AH$1936)*((AQ1832&lt;$AR$1559:$AR$1936)*(AR1832&gt;$AQ$1559:$AQ$1936))*(ROW($AB$1559:$AB$1936)&lt;&gt;ROW(AB1832)))&gt;0,"Cruzado","Sin cruce")))</f>
        <v/>
      </c>
      <c r="AV1832" s="362" t="str" cm="1">
        <f t="array" ref="AV1832">IF(AD1832="","",IF(SUMPRODUCT((AD1832=$AD$1559:$AD$1936)*(AH1832=$AH$1559:$AH$1936)*(AS1832=$AS$1559:$AS$1936)*(AT1832=$AT$1559:$AT$1936)*(ROW($AD$1559:$AD$1936)&lt;&gt;ROW(AD1832))*((R1832=0)*($R$1559:$R$1936&gt;0)+(R1832&gt;0)*($R$1559:$R$1936=0)))&gt;0,"SALONES UNIDOS",IF(SUMPRODUCT((AD1832=$AD$1559:$AD$1936)*(AH1832=$AH$1559:$AH$1936)*((AS1832&lt;$AT$1559:$AT$1936)*(AT1832&gt;$AS$1559:$AS$1936))*(ROW($AD$1559:$AD$1936)&lt;&gt;ROW(AD1832)))&gt;0,"Cruzado","Sin cruce")))</f>
        <v>Sin cruce</v>
      </c>
      <c r="AW1832" s="104" t="str">
        <f t="shared" ref="AW1832:AW1840" si="912">TRIM(CONCATENATE(G1832,H1832,E1832,J1832))</f>
        <v>T43SUNAMPED</v>
      </c>
      <c r="AX1832" s="104" t="str" cm="1">
        <f t="array" ref="AX1832">IF(AW1832="","",IF(SUMPRODUCT((AW1832=$AW$7:$AW$2042)*(AH1832=$AH$7:$AH$2042)*(AN1832=$AN$7:$AN$2042)*(AO1832=$AO$7:$AO$2042)*(ROW($AW$7:$AW$2042)&lt;&gt;ROW(AW1832))*((R1832=0)*($R$7:$R$2042&gt;0)+(R1832&gt;0)*($R$7:$R$2042=0)))&gt;0,"SALONES UNIDOS",IF(SUMPRODUCT((AW1832=$AW$7:$AW$2042)*(AH1832=$AH$7:$AH$2042)*((AN1832&lt;$AO$7:$AO$2042)*(AO1832&gt;$AN$7:$AN$2042))*(ROW($AW$7:$AW$2042)&lt;&gt;ROW(AW1832)))&gt;0,"Cruzado","Sin cruce")))</f>
        <v>Cruzado</v>
      </c>
    </row>
    <row r="1833" spans="2:50" ht="15.6" hidden="1" customHeight="1" x14ac:dyDescent="0.25">
      <c r="B1833" s="494" t="s">
        <v>314</v>
      </c>
      <c r="C1833" s="369" t="s">
        <v>1107</v>
      </c>
      <c r="D1833" s="369">
        <v>20261</v>
      </c>
      <c r="E1833" s="373" t="s">
        <v>302</v>
      </c>
      <c r="F1833" s="370" t="s">
        <v>291</v>
      </c>
      <c r="G1833" s="373" t="s">
        <v>296</v>
      </c>
      <c r="H1833" s="373">
        <v>1</v>
      </c>
      <c r="I1833" s="373" t="s">
        <v>286</v>
      </c>
      <c r="J1833" s="373" t="s">
        <v>286</v>
      </c>
      <c r="K1833" s="194" t="s">
        <v>1015</v>
      </c>
      <c r="L1833" s="364" t="s">
        <v>377</v>
      </c>
      <c r="M1833" s="364" t="s">
        <v>324</v>
      </c>
      <c r="N1833" s="364" t="s">
        <v>339</v>
      </c>
      <c r="O1833" s="373" t="s">
        <v>315</v>
      </c>
      <c r="P1833" s="364">
        <v>2</v>
      </c>
      <c r="Q1833" s="364">
        <v>0</v>
      </c>
      <c r="R1833" s="369">
        <v>2</v>
      </c>
      <c r="S1833" s="364">
        <v>3</v>
      </c>
      <c r="T1833" s="8"/>
      <c r="U1833" s="374">
        <v>40</v>
      </c>
      <c r="V1833" s="491">
        <v>9381584</v>
      </c>
      <c r="W1833" s="491" t="s">
        <v>526</v>
      </c>
      <c r="X1833" s="364" t="s">
        <v>315</v>
      </c>
      <c r="Y1833" s="364"/>
      <c r="Z1833" s="364"/>
      <c r="AA1833" s="364"/>
      <c r="AB1833" s="364" t="s">
        <v>875</v>
      </c>
      <c r="AC1833" s="364"/>
      <c r="AD1833" s="369"/>
      <c r="AE1833" s="370"/>
      <c r="AF1833" s="370"/>
      <c r="AG1833" s="370" t="s">
        <v>559</v>
      </c>
      <c r="AH1833" s="364">
        <v>6</v>
      </c>
      <c r="AI1833" s="364">
        <v>16</v>
      </c>
      <c r="AJ1833" s="364">
        <v>50</v>
      </c>
      <c r="AK1833" s="364">
        <v>18</v>
      </c>
      <c r="AL1833" s="364">
        <v>30</v>
      </c>
      <c r="AM1833" s="22">
        <f t="shared" si="909"/>
        <v>2</v>
      </c>
      <c r="AN1833" s="104">
        <f t="shared" si="910"/>
        <v>0.70138888888888884</v>
      </c>
      <c r="AO1833" s="104">
        <f t="shared" si="911"/>
        <v>0.77083333333333337</v>
      </c>
      <c r="AP1833" s="22" t="str" cm="1">
        <f t="array" ref="AP1833">IF(W1833="","",IF(SUMPRODUCT((W1833=$W$7:$W$2042)*(AH1833=$AH$7:$AH$2042)*(AN1833=$AN$7:$AN$2042)*(AO1833=$AO$7:$AO$2042)*(ROW($W$7:$W$2042)&lt;&gt;ROW(W1833))*((R1833=0)*($R$7:$R$2042&gt;0)+(R1833&gt;0)*($R$7:$R$2042=0)))&gt;0,"SALONES UNIDOS",IF(SUMPRODUCT((W1833=$W$7:$W$2042)*(AH1833=$AH$7:$AH$2042)*((AN1833&lt;$AO$7:$AO$2042)*(AO1833&gt;$AN$7:$AN$2042))*(ROW($W$7:$W$2042)&lt;&gt;ROW(W1833)))&gt;0,"Cruzado","Sin cruce")))</f>
        <v>Cruzado</v>
      </c>
      <c r="AQ1833" s="104">
        <f>AN1833</f>
        <v>0.70138888888888884</v>
      </c>
      <c r="AR1833" s="104">
        <f>AO1833</f>
        <v>0.77083333333333337</v>
      </c>
      <c r="AS1833" s="22"/>
      <c r="AT1833" s="22"/>
      <c r="AU1833" s="362" t="str" cm="1">
        <f t="array" ref="AU1833">IF(AB1833="","",IF(SUMPRODUCT((AB1833=$AB$1559:$AB$1936)*(AH1833=$AH$1559:$AH$1936)*(AQ1833=$AQ$1559:$AQ$1936)*(AR1833=$AR$1559:$AR$1936)*(ROW($AB$1559:$AB$1936)&lt;&gt;ROW(AB1833))*((R1833=0)*($R$1559:$R$1936&gt;0)+(R1833&gt;0)*($R$1559:$R$1936=0)))&gt;0,"SALONES UNIDOS",IF(SUMPRODUCT((AB1833=$AB$1559:$AB$1936)*(AH1833=$AH$1559:$AH$1936)*((AQ1833&lt;$AR$1559:$AR$1936)*(AR1833&gt;$AQ$1559:$AQ$1936))*(ROW($AB$1559:$AB$1936)&lt;&gt;ROW(AB1833)))&gt;0,"Cruzado","Sin cruce")))</f>
        <v>Sin cruce</v>
      </c>
      <c r="AV1833" s="362" t="str" cm="1">
        <f t="array" ref="AV1833">IF(AD1833="","",IF(SUMPRODUCT((AD1833=$AD$1559:$AD$1936)*(AH1833=$AH$1559:$AH$1936)*(AS1833=$AS$1559:$AS$1936)*(AT1833=$AT$1559:$AT$1936)*(ROW($AD$1559:$AD$1936)&lt;&gt;ROW(AD1833))*((R1833=0)*($R$1559:$R$1936&gt;0)+(R1833&gt;0)*($R$1559:$R$1936=0)))&gt;0,"SALONES UNIDOS",IF(SUMPRODUCT((AD1833=$AD$1559:$AD$1936)*(AH1833=$AH$1559:$AH$1936)*((AS1833&lt;$AT$1559:$AT$1936)*(AT1833&gt;$AS$1559:$AS$1936))*(ROW($AD$1559:$AD$1936)&lt;&gt;ROW(AD1833)))&gt;0,"Cruzado","Sin cruce")))</f>
        <v/>
      </c>
      <c r="AW1833" s="104" t="str">
        <f t="shared" si="912"/>
        <v>PS1SUNAMPED</v>
      </c>
      <c r="AX1833" s="104" t="str" cm="1">
        <f t="array" ref="AX1833">IF(AW1833="","",IF(SUMPRODUCT((AW1833=$AW$7:$AW$2042)*(AH1833=$AH$7:$AH$2042)*(AN1833=$AN$7:$AN$2042)*(AO1833=$AO$7:$AO$2042)*(ROW($AW$7:$AW$2042)&lt;&gt;ROW(AW1833))*((R1833=0)*($R$7:$R$2042&gt;0)+(R1833&gt;0)*($R$7:$R$2042=0)))&gt;0,"SALONES UNIDOS",IF(SUMPRODUCT((AW1833=$AW$7:$AW$2042)*(AH1833=$AH$7:$AH$2042)*((AN1833&lt;$AO$7:$AO$2042)*(AO1833&gt;$AN$7:$AN$2042))*(ROW($AW$7:$AW$2042)&lt;&gt;ROW(AW1833)))&gt;0,"Cruzado","Sin cruce")))</f>
        <v>Sin cruce</v>
      </c>
    </row>
    <row r="1834" spans="2:50" ht="15.6" hidden="1" customHeight="1" x14ac:dyDescent="0.25">
      <c r="B1834" s="494" t="s">
        <v>314</v>
      </c>
      <c r="C1834" s="369" t="s">
        <v>1107</v>
      </c>
      <c r="D1834" s="369">
        <v>20261</v>
      </c>
      <c r="E1834" s="373" t="s">
        <v>302</v>
      </c>
      <c r="F1834" s="370" t="s">
        <v>291</v>
      </c>
      <c r="G1834" s="373" t="s">
        <v>296</v>
      </c>
      <c r="H1834" s="373">
        <v>1</v>
      </c>
      <c r="I1834" s="373" t="s">
        <v>575</v>
      </c>
      <c r="J1834" s="373" t="s">
        <v>286</v>
      </c>
      <c r="K1834" s="194" t="s">
        <v>1015</v>
      </c>
      <c r="L1834" s="364" t="s">
        <v>377</v>
      </c>
      <c r="M1834" s="364" t="s">
        <v>346</v>
      </c>
      <c r="N1834" s="364" t="s">
        <v>339</v>
      </c>
      <c r="O1834" s="373" t="s">
        <v>315</v>
      </c>
      <c r="P1834" s="364">
        <v>0</v>
      </c>
      <c r="Q1834" s="364">
        <v>2</v>
      </c>
      <c r="R1834" s="369">
        <v>2</v>
      </c>
      <c r="S1834" s="364">
        <v>3</v>
      </c>
      <c r="T1834" s="8"/>
      <c r="U1834" s="374">
        <v>20</v>
      </c>
      <c r="V1834" s="491">
        <v>9381584</v>
      </c>
      <c r="W1834" s="491" t="s">
        <v>526</v>
      </c>
      <c r="X1834" s="364" t="s">
        <v>315</v>
      </c>
      <c r="Y1834" s="364"/>
      <c r="Z1834" s="364"/>
      <c r="AA1834" s="364"/>
      <c r="AB1834" s="370"/>
      <c r="AC1834" s="364"/>
      <c r="AD1834" s="364" t="s">
        <v>874</v>
      </c>
      <c r="AE1834" s="370"/>
      <c r="AF1834" s="370"/>
      <c r="AG1834" s="370" t="s">
        <v>301</v>
      </c>
      <c r="AH1834" s="364">
        <v>6</v>
      </c>
      <c r="AI1834" s="364">
        <v>18</v>
      </c>
      <c r="AJ1834" s="364">
        <v>30</v>
      </c>
      <c r="AK1834" s="364">
        <v>20</v>
      </c>
      <c r="AL1834" s="364">
        <v>10</v>
      </c>
      <c r="AM1834" s="22">
        <f t="shared" si="909"/>
        <v>2</v>
      </c>
      <c r="AN1834" s="104">
        <f t="shared" si="910"/>
        <v>0.77083333333333337</v>
      </c>
      <c r="AO1834" s="104">
        <f t="shared" si="911"/>
        <v>0.84027777777777779</v>
      </c>
      <c r="AP1834" s="22" t="str" cm="1">
        <f t="array" ref="AP1834">IF(W1834="","",IF(SUMPRODUCT((W1834=$W$7:$W$2042)*(AH1834=$AH$7:$AH$2042)*(AN1834=$AN$7:$AN$2042)*(AO1834=$AO$7:$AO$2042)*(ROW($W$7:$W$2042)&lt;&gt;ROW(W1834))*((R1834=0)*($R$7:$R$2042&gt;0)+(R1834&gt;0)*($R$7:$R$2042=0)))&gt;0,"SALONES UNIDOS",IF(SUMPRODUCT((W1834=$W$7:$W$2042)*(AH1834=$AH$7:$AH$2042)*((AN1834&lt;$AO$7:$AO$2042)*(AO1834&gt;$AN$7:$AN$2042))*(ROW($W$7:$W$2042)&lt;&gt;ROW(W1834)))&gt;0,"Cruzado","Sin cruce")))</f>
        <v>Cruzado</v>
      </c>
      <c r="AQ1834" s="22"/>
      <c r="AR1834" s="22"/>
      <c r="AS1834" s="104">
        <f t="shared" ref="AS1834:AS1835" si="913">AN1834</f>
        <v>0.77083333333333337</v>
      </c>
      <c r="AT1834" s="104">
        <f t="shared" ref="AT1834:AT1835" si="914">AO1834</f>
        <v>0.84027777777777779</v>
      </c>
      <c r="AU1834" s="362" t="str" cm="1">
        <f t="array" ref="AU1834">IF(AB1834="","",IF(SUMPRODUCT((AB1834=$AB$1559:$AB$1936)*(AH1834=$AH$1559:$AH$1936)*(AQ1834=$AQ$1559:$AQ$1936)*(AR1834=$AR$1559:$AR$1936)*(ROW($AB$1559:$AB$1936)&lt;&gt;ROW(AB1834))*((R1834=0)*($R$1559:$R$1936&gt;0)+(R1834&gt;0)*($R$1559:$R$1936=0)))&gt;0,"SALONES UNIDOS",IF(SUMPRODUCT((AB1834=$AB$1559:$AB$1936)*(AH1834=$AH$1559:$AH$1936)*((AQ1834&lt;$AR$1559:$AR$1936)*(AR1834&gt;$AQ$1559:$AQ$1936))*(ROW($AB$1559:$AB$1936)&lt;&gt;ROW(AB1834)))&gt;0,"Cruzado","Sin cruce")))</f>
        <v/>
      </c>
      <c r="AV1834" s="362" t="str" cm="1">
        <f t="array" ref="AV1834">IF(AD1834="","",IF(SUMPRODUCT((AD1834=$AD$1559:$AD$1936)*(AH1834=$AH$1559:$AH$1936)*(AS1834=$AS$1559:$AS$1936)*(AT1834=$AT$1559:$AT$1936)*(ROW($AD$1559:$AD$1936)&lt;&gt;ROW(AD1834))*((R1834=0)*($R$1559:$R$1936&gt;0)+(R1834&gt;0)*($R$1559:$R$1936=0)))&gt;0,"SALONES UNIDOS",IF(SUMPRODUCT((AD1834=$AD$1559:$AD$1936)*(AH1834=$AH$1559:$AH$1936)*((AS1834&lt;$AT$1559:$AT$1936)*(AT1834&gt;$AS$1559:$AS$1936))*(ROW($AD$1559:$AD$1936)&lt;&gt;ROW(AD1834)))&gt;0,"Cruzado","Sin cruce")))</f>
        <v>Sin cruce</v>
      </c>
      <c r="AW1834" s="104" t="str">
        <f t="shared" si="912"/>
        <v>PS1SUNAMPED</v>
      </c>
      <c r="AX1834" s="104" t="str" cm="1">
        <f t="array" ref="AX1834">IF(AW1834="","",IF(SUMPRODUCT((AW1834=$AW$7:$AW$2042)*(AH1834=$AH$7:$AH$2042)*(AN1834=$AN$7:$AN$2042)*(AO1834=$AO$7:$AO$2042)*(ROW($AW$7:$AW$2042)&lt;&gt;ROW(AW1834))*((R1834=0)*($R$7:$R$2042&gt;0)+(R1834&gt;0)*($R$7:$R$2042=0)))&gt;0,"SALONES UNIDOS",IF(SUMPRODUCT((AW1834=$AW$7:$AW$2042)*(AH1834=$AH$7:$AH$2042)*((AN1834&lt;$AO$7:$AO$2042)*(AO1834&gt;$AN$7:$AN$2042))*(ROW($AW$7:$AW$2042)&lt;&gt;ROW(AW1834)))&gt;0,"Cruzado","Sin cruce")))</f>
        <v>Sin cruce</v>
      </c>
    </row>
    <row r="1835" spans="2:50" ht="15.6" hidden="1" customHeight="1" x14ac:dyDescent="0.25">
      <c r="B1835" s="494" t="s">
        <v>314</v>
      </c>
      <c r="C1835" s="369" t="s">
        <v>1107</v>
      </c>
      <c r="D1835" s="369">
        <v>20261</v>
      </c>
      <c r="E1835" s="373" t="s">
        <v>302</v>
      </c>
      <c r="F1835" s="370" t="s">
        <v>291</v>
      </c>
      <c r="G1835" s="373" t="s">
        <v>296</v>
      </c>
      <c r="H1835" s="373">
        <v>1</v>
      </c>
      <c r="I1835" s="373" t="s">
        <v>577</v>
      </c>
      <c r="J1835" s="373" t="s">
        <v>286</v>
      </c>
      <c r="K1835" s="194" t="s">
        <v>1015</v>
      </c>
      <c r="L1835" s="364" t="s">
        <v>377</v>
      </c>
      <c r="M1835" s="364" t="s">
        <v>346</v>
      </c>
      <c r="N1835" s="364" t="s">
        <v>339</v>
      </c>
      <c r="O1835" s="373" t="s">
        <v>315</v>
      </c>
      <c r="P1835" s="364">
        <v>0</v>
      </c>
      <c r="Q1835" s="364">
        <v>2</v>
      </c>
      <c r="R1835" s="369">
        <v>2</v>
      </c>
      <c r="S1835" s="364">
        <v>3</v>
      </c>
      <c r="T1835" s="8"/>
      <c r="U1835" s="374">
        <v>20</v>
      </c>
      <c r="V1835" s="491">
        <v>9381584</v>
      </c>
      <c r="W1835" s="491" t="s">
        <v>526</v>
      </c>
      <c r="X1835" s="364" t="s">
        <v>315</v>
      </c>
      <c r="Y1835" s="364"/>
      <c r="Z1835" s="364"/>
      <c r="AA1835" s="364"/>
      <c r="AB1835" s="370"/>
      <c r="AC1835" s="364"/>
      <c r="AD1835" s="364" t="s">
        <v>874</v>
      </c>
      <c r="AE1835" s="370"/>
      <c r="AF1835" s="370"/>
      <c r="AG1835" s="370" t="s">
        <v>301</v>
      </c>
      <c r="AH1835" s="364">
        <v>6</v>
      </c>
      <c r="AI1835" s="364">
        <v>20</v>
      </c>
      <c r="AJ1835" s="364">
        <v>10</v>
      </c>
      <c r="AK1835" s="364">
        <v>21</v>
      </c>
      <c r="AL1835" s="364">
        <v>50</v>
      </c>
      <c r="AM1835" s="22">
        <f t="shared" si="909"/>
        <v>2</v>
      </c>
      <c r="AN1835" s="104">
        <f t="shared" si="910"/>
        <v>0.84027777777777779</v>
      </c>
      <c r="AO1835" s="104">
        <f t="shared" si="911"/>
        <v>0.90972222222222221</v>
      </c>
      <c r="AP1835" s="22" t="str" cm="1">
        <f t="array" ref="AP1835">IF(W1835="","",IF(SUMPRODUCT((W1835=$W$7:$W$2042)*(AH1835=$AH$7:$AH$2042)*(AN1835=$AN$7:$AN$2042)*(AO1835=$AO$7:$AO$2042)*(ROW($W$7:$W$2042)&lt;&gt;ROW(W1835))*((R1835=0)*($R$7:$R$2042&gt;0)+(R1835&gt;0)*($R$7:$R$2042=0)))&gt;0,"SALONES UNIDOS",IF(SUMPRODUCT((W1835=$W$7:$W$2042)*(AH1835=$AH$7:$AH$2042)*((AN1835&lt;$AO$7:$AO$2042)*(AO1835&gt;$AN$7:$AN$2042))*(ROW($W$7:$W$2042)&lt;&gt;ROW(W1835)))&gt;0,"Cruzado","Sin cruce")))</f>
        <v>Cruzado</v>
      </c>
      <c r="AQ1835" s="22"/>
      <c r="AR1835" s="22"/>
      <c r="AS1835" s="104">
        <f t="shared" si="913"/>
        <v>0.84027777777777779</v>
      </c>
      <c r="AT1835" s="104">
        <f t="shared" si="914"/>
        <v>0.90972222222222221</v>
      </c>
      <c r="AU1835" s="362" t="str" cm="1">
        <f t="array" ref="AU1835">IF(AB1835="","",IF(SUMPRODUCT((AB1835=$AB$1559:$AB$1936)*(AH1835=$AH$1559:$AH$1936)*(AQ1835=$AQ$1559:$AQ$1936)*(AR1835=$AR$1559:$AR$1936)*(ROW($AB$1559:$AB$1936)&lt;&gt;ROW(AB1835))*((R1835=0)*($R$1559:$R$1936&gt;0)+(R1835&gt;0)*($R$1559:$R$1936=0)))&gt;0,"SALONES UNIDOS",IF(SUMPRODUCT((AB1835=$AB$1559:$AB$1936)*(AH1835=$AH$1559:$AH$1936)*((AQ1835&lt;$AR$1559:$AR$1936)*(AR1835&gt;$AQ$1559:$AQ$1936))*(ROW($AB$1559:$AB$1936)&lt;&gt;ROW(AB1835)))&gt;0,"Cruzado","Sin cruce")))</f>
        <v/>
      </c>
      <c r="AV1835" s="362" t="str" cm="1">
        <f t="array" ref="AV1835">IF(AD1835="","",IF(SUMPRODUCT((AD1835=$AD$1559:$AD$1936)*(AH1835=$AH$1559:$AH$1936)*(AS1835=$AS$1559:$AS$1936)*(AT1835=$AT$1559:$AT$1936)*(ROW($AD$1559:$AD$1936)&lt;&gt;ROW(AD1835))*((R1835=0)*($R$1559:$R$1936&gt;0)+(R1835&gt;0)*($R$1559:$R$1936=0)))&gt;0,"SALONES UNIDOS",IF(SUMPRODUCT((AD1835=$AD$1559:$AD$1936)*(AH1835=$AH$1559:$AH$1936)*((AS1835&lt;$AT$1559:$AT$1936)*(AT1835&gt;$AS$1559:$AS$1936))*(ROW($AD$1559:$AD$1936)&lt;&gt;ROW(AD1835)))&gt;0,"Cruzado","Sin cruce")))</f>
        <v>Sin cruce</v>
      </c>
      <c r="AW1835" s="104" t="str">
        <f t="shared" si="912"/>
        <v>PS1SUNAMPED</v>
      </c>
      <c r="AX1835" s="104" t="str" cm="1">
        <f t="array" ref="AX1835">IF(AW1835="","",IF(SUMPRODUCT((AW1835=$AW$7:$AW$2042)*(AH1835=$AH$7:$AH$2042)*(AN1835=$AN$7:$AN$2042)*(AO1835=$AO$7:$AO$2042)*(ROW($AW$7:$AW$2042)&lt;&gt;ROW(AW1835))*((R1835=0)*($R$7:$R$2042&gt;0)+(R1835&gt;0)*($R$7:$R$2042=0)))&gt;0,"SALONES UNIDOS",IF(SUMPRODUCT((AW1835=$AW$7:$AW$2042)*(AH1835=$AH$7:$AH$2042)*((AN1835&lt;$AO$7:$AO$2042)*(AO1835&gt;$AN$7:$AN$2042))*(ROW($AW$7:$AW$2042)&lt;&gt;ROW(AW1835)))&gt;0,"Cruzado","Sin cruce")))</f>
        <v>Sin cruce</v>
      </c>
    </row>
    <row r="1836" spans="2:50" ht="15.6" hidden="1" customHeight="1" x14ac:dyDescent="0.25">
      <c r="B1836" s="494" t="s">
        <v>314</v>
      </c>
      <c r="C1836" s="369" t="s">
        <v>1107</v>
      </c>
      <c r="D1836" s="369">
        <v>20261</v>
      </c>
      <c r="E1836" s="373" t="s">
        <v>302</v>
      </c>
      <c r="F1836" s="370" t="s">
        <v>291</v>
      </c>
      <c r="G1836" s="373" t="s">
        <v>296</v>
      </c>
      <c r="H1836" s="373">
        <v>1</v>
      </c>
      <c r="I1836" s="373" t="s">
        <v>286</v>
      </c>
      <c r="J1836" s="373" t="s">
        <v>286</v>
      </c>
      <c r="K1836" s="194" t="s">
        <v>1016</v>
      </c>
      <c r="L1836" s="364" t="s">
        <v>562</v>
      </c>
      <c r="M1836" s="364" t="s">
        <v>362</v>
      </c>
      <c r="N1836" s="364" t="s">
        <v>339</v>
      </c>
      <c r="O1836" s="373" t="s">
        <v>321</v>
      </c>
      <c r="P1836" s="364">
        <v>2</v>
      </c>
      <c r="Q1836" s="364">
        <v>2</v>
      </c>
      <c r="R1836" s="369">
        <v>4</v>
      </c>
      <c r="S1836" s="364">
        <v>3</v>
      </c>
      <c r="T1836" s="8"/>
      <c r="U1836" s="374">
        <v>40</v>
      </c>
      <c r="V1836" s="370">
        <v>25431048</v>
      </c>
      <c r="W1836" s="373" t="s">
        <v>131</v>
      </c>
      <c r="X1836" s="364" t="s">
        <v>321</v>
      </c>
      <c r="Y1836" s="364"/>
      <c r="Z1836" s="364"/>
      <c r="AA1836" s="364"/>
      <c r="AB1836" s="370"/>
      <c r="AC1836" s="364"/>
      <c r="AD1836" s="369"/>
      <c r="AE1836" s="370"/>
      <c r="AF1836" s="370"/>
      <c r="AG1836" s="364" t="s">
        <v>319</v>
      </c>
      <c r="AH1836" s="364">
        <v>3</v>
      </c>
      <c r="AI1836" s="364">
        <v>19</v>
      </c>
      <c r="AJ1836" s="364">
        <v>20</v>
      </c>
      <c r="AK1836" s="364">
        <v>22</v>
      </c>
      <c r="AL1836" s="364">
        <v>40</v>
      </c>
      <c r="AM1836" s="22">
        <f t="shared" si="909"/>
        <v>4</v>
      </c>
      <c r="AN1836" s="104">
        <f t="shared" si="910"/>
        <v>0.80555555555555547</v>
      </c>
      <c r="AO1836" s="104">
        <f t="shared" si="911"/>
        <v>0.94444444444444442</v>
      </c>
      <c r="AP1836" s="22" t="str" cm="1">
        <f t="array" ref="AP1836">IF(W1836="","",IF(SUMPRODUCT((W1836=$W$7:$W$2042)*(AH1836=$AH$7:$AH$2042)*(AN1836=$AN$7:$AN$2042)*(AO1836=$AO$7:$AO$2042)*(ROW($W$7:$W$2042)&lt;&gt;ROW(W1836))*((R1836=0)*($R$7:$R$2042&gt;0)+(R1836&gt;0)*($R$7:$R$2042=0)))&gt;0,"SALONES UNIDOS",IF(SUMPRODUCT((W1836=$W$7:$W$2042)*(AH1836=$AH$7:$AH$2042)*((AN1836&lt;$AO$7:$AO$2042)*(AO1836&gt;$AN$7:$AN$2042))*(ROW($W$7:$W$2042)&lt;&gt;ROW(W1836)))&gt;0,"Cruzado","Sin cruce")))</f>
        <v>Sin cruce</v>
      </c>
      <c r="AQ1836" s="104"/>
      <c r="AR1836" s="104"/>
      <c r="AS1836" s="22"/>
      <c r="AT1836" s="22"/>
      <c r="AU1836" s="362" t="str" cm="1">
        <f t="array" ref="AU1836">IF(AB1836="","",IF(SUMPRODUCT((AB1836=$AB$1559:$AB$1936)*(AH1836=$AH$1559:$AH$1936)*(AQ1836=$AQ$1559:$AQ$1936)*(AR1836=$AR$1559:$AR$1936)*(ROW($AB$1559:$AB$1936)&lt;&gt;ROW(AB1836))*((R1836=0)*($R$1559:$R$1936&gt;0)+(R1836&gt;0)*($R$1559:$R$1936=0)))&gt;0,"SALONES UNIDOS",IF(SUMPRODUCT((AB1836=$AB$1559:$AB$1936)*(AH1836=$AH$1559:$AH$1936)*((AQ1836&lt;$AR$1559:$AR$1936)*(AR1836&gt;$AQ$1559:$AQ$1936))*(ROW($AB$1559:$AB$1936)&lt;&gt;ROW(AB1836)))&gt;0,"Cruzado","Sin cruce")))</f>
        <v/>
      </c>
      <c r="AV1836" s="362" t="str" cm="1">
        <f t="array" ref="AV1836">IF(AD1836="","",IF(SUMPRODUCT((AD1836=$AD$1559:$AD$1936)*(AH1836=$AH$1559:$AH$1936)*(AS1836=$AS$1559:$AS$1936)*(AT1836=$AT$1559:$AT$1936)*(ROW($AD$1559:$AD$1936)&lt;&gt;ROW(AD1836))*((R1836=0)*($R$1559:$R$1936&gt;0)+(R1836&gt;0)*($R$1559:$R$1936=0)))&gt;0,"SALONES UNIDOS",IF(SUMPRODUCT((AD1836=$AD$1559:$AD$1936)*(AH1836=$AH$1559:$AH$1936)*((AS1836&lt;$AT$1559:$AT$1936)*(AT1836&gt;$AS$1559:$AS$1936))*(ROW($AD$1559:$AD$1936)&lt;&gt;ROW(AD1836)))&gt;0,"Cruzado","Sin cruce")))</f>
        <v/>
      </c>
      <c r="AW1836" s="104" t="str">
        <f t="shared" si="912"/>
        <v>PS1SUNAMPED</v>
      </c>
      <c r="AX1836" s="104" t="str" cm="1">
        <f t="array" ref="AX1836">IF(AW1836="","",IF(SUMPRODUCT((AW1836=$AW$7:$AW$2042)*(AH1836=$AH$7:$AH$2042)*(AN1836=$AN$7:$AN$2042)*(AO1836=$AO$7:$AO$2042)*(ROW($AW$7:$AW$2042)&lt;&gt;ROW(AW1836))*((R1836=0)*($R$7:$R$2042&gt;0)+(R1836&gt;0)*($R$7:$R$2042=0)))&gt;0,"SALONES UNIDOS",IF(SUMPRODUCT((AW1836=$AW$7:$AW$2042)*(AH1836=$AH$7:$AH$2042)*((AN1836&lt;$AO$7:$AO$2042)*(AO1836&gt;$AN$7:$AN$2042))*(ROW($AW$7:$AW$2042)&lt;&gt;ROW(AW1836)))&gt;0,"Cruzado","Sin cruce")))</f>
        <v>Sin cruce</v>
      </c>
    </row>
    <row r="1837" spans="2:50" ht="15.6" hidden="1" customHeight="1" x14ac:dyDescent="0.25">
      <c r="B1837" s="494" t="s">
        <v>314</v>
      </c>
      <c r="C1837" s="369" t="s">
        <v>1107</v>
      </c>
      <c r="D1837" s="369">
        <v>20261</v>
      </c>
      <c r="E1837" s="373" t="s">
        <v>302</v>
      </c>
      <c r="F1837" s="370" t="s">
        <v>291</v>
      </c>
      <c r="G1837" s="373" t="s">
        <v>296</v>
      </c>
      <c r="H1837" s="373">
        <v>1</v>
      </c>
      <c r="I1837" s="373" t="s">
        <v>286</v>
      </c>
      <c r="J1837" s="373" t="s">
        <v>286</v>
      </c>
      <c r="K1837" s="194" t="s">
        <v>1017</v>
      </c>
      <c r="L1837" s="364" t="s">
        <v>740</v>
      </c>
      <c r="M1837" s="364" t="s">
        <v>324</v>
      </c>
      <c r="N1837" s="364" t="s">
        <v>339</v>
      </c>
      <c r="O1837" s="373" t="s">
        <v>321</v>
      </c>
      <c r="P1837" s="364">
        <v>2</v>
      </c>
      <c r="Q1837" s="364">
        <v>2</v>
      </c>
      <c r="R1837" s="369">
        <v>4</v>
      </c>
      <c r="S1837" s="364">
        <v>3</v>
      </c>
      <c r="T1837" s="8"/>
      <c r="U1837" s="374">
        <v>40</v>
      </c>
      <c r="V1837" s="370">
        <v>21869228</v>
      </c>
      <c r="W1837" s="373" t="s">
        <v>186</v>
      </c>
      <c r="X1837" s="364" t="s">
        <v>321</v>
      </c>
      <c r="Y1837" s="364"/>
      <c r="Z1837" s="364"/>
      <c r="AA1837" s="364"/>
      <c r="AB1837" s="370"/>
      <c r="AC1837" s="364"/>
      <c r="AD1837" s="369"/>
      <c r="AE1837" s="370"/>
      <c r="AF1837" s="370"/>
      <c r="AG1837" s="364" t="s">
        <v>319</v>
      </c>
      <c r="AH1837" s="364">
        <v>2</v>
      </c>
      <c r="AI1837" s="364">
        <v>18</v>
      </c>
      <c r="AJ1837" s="364">
        <v>30</v>
      </c>
      <c r="AK1837" s="364">
        <v>21</v>
      </c>
      <c r="AL1837" s="364">
        <v>50</v>
      </c>
      <c r="AM1837" s="22">
        <f t="shared" si="909"/>
        <v>4</v>
      </c>
      <c r="AN1837" s="104">
        <f t="shared" si="910"/>
        <v>0.77083333333333337</v>
      </c>
      <c r="AO1837" s="104">
        <f t="shared" si="911"/>
        <v>0.90972222222222221</v>
      </c>
      <c r="AP1837" s="22" t="str" cm="1">
        <f t="array" ref="AP1837">IF(W1837="","",IF(SUMPRODUCT((W1837=$W$7:$W$2042)*(AH1837=$AH$7:$AH$2042)*(AN1837=$AN$7:$AN$2042)*(AO1837=$AO$7:$AO$2042)*(ROW($W$7:$W$2042)&lt;&gt;ROW(W1837))*((R1837=0)*($R$7:$R$2042&gt;0)+(R1837&gt;0)*($R$7:$R$2042=0)))&gt;0,"SALONES UNIDOS",IF(SUMPRODUCT((W1837=$W$7:$W$2042)*(AH1837=$AH$7:$AH$2042)*((AN1837&lt;$AO$7:$AO$2042)*(AO1837&gt;$AN$7:$AN$2042))*(ROW($W$7:$W$2042)&lt;&gt;ROW(W1837)))&gt;0,"Cruzado","Sin cruce")))</f>
        <v>Sin cruce</v>
      </c>
      <c r="AQ1837" s="104"/>
      <c r="AR1837" s="104"/>
      <c r="AS1837" s="22"/>
      <c r="AT1837" s="22"/>
      <c r="AU1837" s="362" t="str" cm="1">
        <f t="array" ref="AU1837">IF(AB1837="","",IF(SUMPRODUCT((AB1837=$AB$1559:$AB$1936)*(AH1837=$AH$1559:$AH$1936)*(AQ1837=$AQ$1559:$AQ$1936)*(AR1837=$AR$1559:$AR$1936)*(ROW($AB$1559:$AB$1936)&lt;&gt;ROW(AB1837))*((R1837=0)*($R$1559:$R$1936&gt;0)+(R1837&gt;0)*($R$1559:$R$1936=0)))&gt;0,"SALONES UNIDOS",IF(SUMPRODUCT((AB1837=$AB$1559:$AB$1936)*(AH1837=$AH$1559:$AH$1936)*((AQ1837&lt;$AR$1559:$AR$1936)*(AR1837&gt;$AQ$1559:$AQ$1936))*(ROW($AB$1559:$AB$1936)&lt;&gt;ROW(AB1837)))&gt;0,"Cruzado","Sin cruce")))</f>
        <v/>
      </c>
      <c r="AV1837" s="362" t="str" cm="1">
        <f t="array" ref="AV1837">IF(AD1837="","",IF(SUMPRODUCT((AD1837=$AD$1559:$AD$1936)*(AH1837=$AH$1559:$AH$1936)*(AS1837=$AS$1559:$AS$1936)*(AT1837=$AT$1559:$AT$1936)*(ROW($AD$1559:$AD$1936)&lt;&gt;ROW(AD1837))*((R1837=0)*($R$1559:$R$1936&gt;0)+(R1837&gt;0)*($R$1559:$R$1936=0)))&gt;0,"SALONES UNIDOS",IF(SUMPRODUCT((AD1837=$AD$1559:$AD$1936)*(AH1837=$AH$1559:$AH$1936)*((AS1837&lt;$AT$1559:$AT$1936)*(AT1837&gt;$AS$1559:$AS$1936))*(ROW($AD$1559:$AD$1936)&lt;&gt;ROW(AD1837)))&gt;0,"Cruzado","Sin cruce")))</f>
        <v/>
      </c>
      <c r="AW1837" s="104" t="str">
        <f t="shared" si="912"/>
        <v>PS1SUNAMPED</v>
      </c>
      <c r="AX1837" s="104" t="str" cm="1">
        <f t="array" ref="AX1837">IF(AW1837="","",IF(SUMPRODUCT((AW1837=$AW$7:$AW$2042)*(AH1837=$AH$7:$AH$2042)*(AN1837=$AN$7:$AN$2042)*(AO1837=$AO$7:$AO$2042)*(ROW($AW$7:$AW$2042)&lt;&gt;ROW(AW1837))*((R1837=0)*($R$7:$R$2042&gt;0)+(R1837&gt;0)*($R$7:$R$2042=0)))&gt;0,"SALONES UNIDOS",IF(SUMPRODUCT((AW1837=$AW$7:$AW$2042)*(AH1837=$AH$7:$AH$2042)*((AN1837&lt;$AO$7:$AO$2042)*(AO1837&gt;$AN$7:$AN$2042))*(ROW($AW$7:$AW$2042)&lt;&gt;ROW(AW1837)))&gt;0,"Cruzado","Sin cruce")))</f>
        <v>Sin cruce</v>
      </c>
    </row>
    <row r="1838" spans="2:50" ht="15.6" hidden="1" customHeight="1" x14ac:dyDescent="0.25">
      <c r="B1838" s="494" t="s">
        <v>314</v>
      </c>
      <c r="C1838" s="369" t="s">
        <v>1107</v>
      </c>
      <c r="D1838" s="369">
        <v>20261</v>
      </c>
      <c r="E1838" s="373" t="s">
        <v>302</v>
      </c>
      <c r="F1838" s="370" t="s">
        <v>291</v>
      </c>
      <c r="G1838" s="373" t="s">
        <v>296</v>
      </c>
      <c r="H1838" s="373">
        <v>1</v>
      </c>
      <c r="I1838" s="373" t="s">
        <v>286</v>
      </c>
      <c r="J1838" s="373" t="s">
        <v>286</v>
      </c>
      <c r="K1838" s="194" t="s">
        <v>1018</v>
      </c>
      <c r="L1838" s="364" t="s">
        <v>667</v>
      </c>
      <c r="M1838" s="364" t="s">
        <v>362</v>
      </c>
      <c r="N1838" s="364" t="s">
        <v>339</v>
      </c>
      <c r="O1838" s="373" t="s">
        <v>321</v>
      </c>
      <c r="P1838" s="364">
        <v>3</v>
      </c>
      <c r="Q1838" s="364">
        <v>2</v>
      </c>
      <c r="R1838" s="369">
        <v>5</v>
      </c>
      <c r="S1838" s="364">
        <v>4</v>
      </c>
      <c r="T1838" s="8"/>
      <c r="U1838" s="374">
        <v>40</v>
      </c>
      <c r="V1838" s="370">
        <v>43373909</v>
      </c>
      <c r="W1838" s="373" t="s">
        <v>514</v>
      </c>
      <c r="X1838" s="364" t="s">
        <v>321</v>
      </c>
      <c r="Y1838" s="364"/>
      <c r="Z1838" s="364"/>
      <c r="AA1838" s="364"/>
      <c r="AB1838" s="370"/>
      <c r="AC1838" s="364"/>
      <c r="AD1838" s="369"/>
      <c r="AE1838" s="370"/>
      <c r="AF1838" s="370"/>
      <c r="AG1838" s="364" t="s">
        <v>319</v>
      </c>
      <c r="AH1838" s="364">
        <v>5</v>
      </c>
      <c r="AI1838" s="364">
        <v>19</v>
      </c>
      <c r="AJ1838" s="364">
        <v>20</v>
      </c>
      <c r="AK1838" s="364">
        <v>23</v>
      </c>
      <c r="AL1838" s="364">
        <v>30</v>
      </c>
      <c r="AM1838" s="22">
        <f t="shared" si="909"/>
        <v>5</v>
      </c>
      <c r="AN1838" s="104">
        <f t="shared" si="910"/>
        <v>0.80555555555555547</v>
      </c>
      <c r="AO1838" s="104">
        <f t="shared" si="911"/>
        <v>0.97916666666666674</v>
      </c>
      <c r="AP1838" s="22" t="str" cm="1">
        <f t="array" ref="AP1838">IF(W1838="","",IF(SUMPRODUCT((W1838=$W$7:$W$2042)*(AH1838=$AH$7:$AH$2042)*(AN1838=$AN$7:$AN$2042)*(AO1838=$AO$7:$AO$2042)*(ROW($W$7:$W$2042)&lt;&gt;ROW(W1838))*((R1838=0)*($R$7:$R$2042&gt;0)+(R1838&gt;0)*($R$7:$R$2042=0)))&gt;0,"SALONES UNIDOS",IF(SUMPRODUCT((W1838=$W$7:$W$2042)*(AH1838=$AH$7:$AH$2042)*((AN1838&lt;$AO$7:$AO$2042)*(AO1838&gt;$AN$7:$AN$2042))*(ROW($W$7:$W$2042)&lt;&gt;ROW(W1838)))&gt;0,"Cruzado","Sin cruce")))</f>
        <v>Sin cruce</v>
      </c>
      <c r="AQ1838" s="104"/>
      <c r="AR1838" s="104"/>
      <c r="AS1838" s="22"/>
      <c r="AT1838" s="22"/>
      <c r="AU1838" s="362" t="str" cm="1">
        <f t="array" ref="AU1838">IF(AB1838="","",IF(SUMPRODUCT((AB1838=$AB$1559:$AB$1936)*(AH1838=$AH$1559:$AH$1936)*(AQ1838=$AQ$1559:$AQ$1936)*(AR1838=$AR$1559:$AR$1936)*(ROW($AB$1559:$AB$1936)&lt;&gt;ROW(AB1838))*((R1838=0)*($R$1559:$R$1936&gt;0)+(R1838&gt;0)*($R$1559:$R$1936=0)))&gt;0,"SALONES UNIDOS",IF(SUMPRODUCT((AB1838=$AB$1559:$AB$1936)*(AH1838=$AH$1559:$AH$1936)*((AQ1838&lt;$AR$1559:$AR$1936)*(AR1838&gt;$AQ$1559:$AQ$1936))*(ROW($AB$1559:$AB$1936)&lt;&gt;ROW(AB1838)))&gt;0,"Cruzado","Sin cruce")))</f>
        <v/>
      </c>
      <c r="AV1838" s="362" t="str" cm="1">
        <f t="array" ref="AV1838">IF(AD1838="","",IF(SUMPRODUCT((AD1838=$AD$1559:$AD$1936)*(AH1838=$AH$1559:$AH$1936)*(AS1838=$AS$1559:$AS$1936)*(AT1838=$AT$1559:$AT$1936)*(ROW($AD$1559:$AD$1936)&lt;&gt;ROW(AD1838))*((R1838=0)*($R$1559:$R$1936&gt;0)+(R1838&gt;0)*($R$1559:$R$1936=0)))&gt;0,"SALONES UNIDOS",IF(SUMPRODUCT((AD1838=$AD$1559:$AD$1936)*(AH1838=$AH$1559:$AH$1936)*((AS1838&lt;$AT$1559:$AT$1936)*(AT1838&gt;$AS$1559:$AS$1936))*(ROW($AD$1559:$AD$1936)&lt;&gt;ROW(AD1838)))&gt;0,"Cruzado","Sin cruce")))</f>
        <v/>
      </c>
      <c r="AW1838" s="104" t="str">
        <f t="shared" si="912"/>
        <v>PS1SUNAMPED</v>
      </c>
      <c r="AX1838" s="104" t="str" cm="1">
        <f t="array" ref="AX1838">IF(AW1838="","",IF(SUMPRODUCT((AW1838=$AW$7:$AW$2042)*(AH1838=$AH$7:$AH$2042)*(AN1838=$AN$7:$AN$2042)*(AO1838=$AO$7:$AO$2042)*(ROW($AW$7:$AW$2042)&lt;&gt;ROW(AW1838))*((R1838=0)*($R$7:$R$2042&gt;0)+(R1838&gt;0)*($R$7:$R$2042=0)))&gt;0,"SALONES UNIDOS",IF(SUMPRODUCT((AW1838=$AW$7:$AW$2042)*(AH1838=$AH$7:$AH$2042)*((AN1838&lt;$AO$7:$AO$2042)*(AO1838&gt;$AN$7:$AN$2042))*(ROW($AW$7:$AW$2042)&lt;&gt;ROW(AW1838)))&gt;0,"Cruzado","Sin cruce")))</f>
        <v>Sin cruce</v>
      </c>
    </row>
    <row r="1839" spans="2:50" ht="15.6" hidden="1" customHeight="1" x14ac:dyDescent="0.25">
      <c r="B1839" s="494" t="s">
        <v>314</v>
      </c>
      <c r="C1839" s="369" t="s">
        <v>1107</v>
      </c>
      <c r="D1839" s="369">
        <v>20261</v>
      </c>
      <c r="E1839" s="373" t="s">
        <v>302</v>
      </c>
      <c r="F1839" s="370" t="s">
        <v>291</v>
      </c>
      <c r="G1839" s="373" t="s">
        <v>296</v>
      </c>
      <c r="H1839" s="373">
        <v>1</v>
      </c>
      <c r="I1839" s="373" t="s">
        <v>286</v>
      </c>
      <c r="J1839" s="373" t="s">
        <v>286</v>
      </c>
      <c r="K1839" s="194" t="s">
        <v>1019</v>
      </c>
      <c r="L1839" s="364" t="s">
        <v>567</v>
      </c>
      <c r="M1839" s="364" t="s">
        <v>362</v>
      </c>
      <c r="N1839" s="364" t="s">
        <v>339</v>
      </c>
      <c r="O1839" s="373" t="s">
        <v>321</v>
      </c>
      <c r="P1839" s="364">
        <v>3</v>
      </c>
      <c r="Q1839" s="364">
        <v>2</v>
      </c>
      <c r="R1839" s="369">
        <v>5</v>
      </c>
      <c r="S1839" s="364">
        <v>4</v>
      </c>
      <c r="T1839" s="8"/>
      <c r="U1839" s="374">
        <v>40</v>
      </c>
      <c r="V1839" s="370">
        <v>10552634</v>
      </c>
      <c r="W1839" s="373" t="s">
        <v>157</v>
      </c>
      <c r="X1839" s="364" t="s">
        <v>321</v>
      </c>
      <c r="Y1839" s="364"/>
      <c r="Z1839" s="364"/>
      <c r="AA1839" s="364"/>
      <c r="AB1839" s="370"/>
      <c r="AC1839" s="364"/>
      <c r="AD1839" s="369"/>
      <c r="AE1839" s="370"/>
      <c r="AF1839" s="370"/>
      <c r="AG1839" s="364" t="s">
        <v>319</v>
      </c>
      <c r="AH1839" s="364">
        <v>1</v>
      </c>
      <c r="AI1839" s="364">
        <v>18</v>
      </c>
      <c r="AJ1839" s="364">
        <v>30</v>
      </c>
      <c r="AK1839" s="364">
        <v>22</v>
      </c>
      <c r="AL1839" s="364">
        <v>40</v>
      </c>
      <c r="AM1839" s="22">
        <f t="shared" si="909"/>
        <v>5</v>
      </c>
      <c r="AN1839" s="104">
        <f t="shared" si="910"/>
        <v>0.77083333333333337</v>
      </c>
      <c r="AO1839" s="104">
        <f t="shared" si="911"/>
        <v>0.94444444444444442</v>
      </c>
      <c r="AP1839" s="22" t="str" cm="1">
        <f t="array" ref="AP1839">IF(W1839="","",IF(SUMPRODUCT((W1839=$W$7:$W$2042)*(AH1839=$AH$7:$AH$2042)*(AN1839=$AN$7:$AN$2042)*(AO1839=$AO$7:$AO$2042)*(ROW($W$7:$W$2042)&lt;&gt;ROW(W1839))*((R1839=0)*($R$7:$R$2042&gt;0)+(R1839&gt;0)*($R$7:$R$2042=0)))&gt;0,"SALONES UNIDOS",IF(SUMPRODUCT((W1839=$W$7:$W$2042)*(AH1839=$AH$7:$AH$2042)*((AN1839&lt;$AO$7:$AO$2042)*(AO1839&gt;$AN$7:$AN$2042))*(ROW($W$7:$W$2042)&lt;&gt;ROW(W1839)))&gt;0,"Cruzado","Sin cruce")))</f>
        <v>Sin cruce</v>
      </c>
      <c r="AQ1839" s="104"/>
      <c r="AR1839" s="104"/>
      <c r="AS1839" s="22"/>
      <c r="AT1839" s="22"/>
      <c r="AU1839" s="362" t="str" cm="1">
        <f t="array" ref="AU1839">IF(AB1839="","",IF(SUMPRODUCT((AB1839=$AB$1559:$AB$1936)*(AH1839=$AH$1559:$AH$1936)*(AQ1839=$AQ$1559:$AQ$1936)*(AR1839=$AR$1559:$AR$1936)*(ROW($AB$1559:$AB$1936)&lt;&gt;ROW(AB1839))*((R1839=0)*($R$1559:$R$1936&gt;0)+(R1839&gt;0)*($R$1559:$R$1936=0)))&gt;0,"SALONES UNIDOS",IF(SUMPRODUCT((AB1839=$AB$1559:$AB$1936)*(AH1839=$AH$1559:$AH$1936)*((AQ1839&lt;$AR$1559:$AR$1936)*(AR1839&gt;$AQ$1559:$AQ$1936))*(ROW($AB$1559:$AB$1936)&lt;&gt;ROW(AB1839)))&gt;0,"Cruzado","Sin cruce")))</f>
        <v/>
      </c>
      <c r="AV1839" s="362" t="str" cm="1">
        <f t="array" ref="AV1839">IF(AD1839="","",IF(SUMPRODUCT((AD1839=$AD$1559:$AD$1936)*(AH1839=$AH$1559:$AH$1936)*(AS1839=$AS$1559:$AS$1936)*(AT1839=$AT$1559:$AT$1936)*(ROW($AD$1559:$AD$1936)&lt;&gt;ROW(AD1839))*((R1839=0)*($R$1559:$R$1936&gt;0)+(R1839&gt;0)*($R$1559:$R$1936=0)))&gt;0,"SALONES UNIDOS",IF(SUMPRODUCT((AD1839=$AD$1559:$AD$1936)*(AH1839=$AH$1559:$AH$1936)*((AS1839&lt;$AT$1559:$AT$1936)*(AT1839&gt;$AS$1559:$AS$1936))*(ROW($AD$1559:$AD$1936)&lt;&gt;ROW(AD1839)))&gt;0,"Cruzado","Sin cruce")))</f>
        <v/>
      </c>
      <c r="AW1839" s="104" t="str">
        <f t="shared" si="912"/>
        <v>PS1SUNAMPED</v>
      </c>
      <c r="AX1839" s="104" t="str" cm="1">
        <f t="array" ref="AX1839">IF(AW1839="","",IF(SUMPRODUCT((AW1839=$AW$7:$AW$2042)*(AH1839=$AH$7:$AH$2042)*(AN1839=$AN$7:$AN$2042)*(AO1839=$AO$7:$AO$2042)*(ROW($AW$7:$AW$2042)&lt;&gt;ROW(AW1839))*((R1839=0)*($R$7:$R$2042&gt;0)+(R1839&gt;0)*($R$7:$R$2042=0)))&gt;0,"SALONES UNIDOS",IF(SUMPRODUCT((AW1839=$AW$7:$AW$2042)*(AH1839=$AH$7:$AH$2042)*((AN1839&lt;$AO$7:$AO$2042)*(AO1839&gt;$AN$7:$AN$2042))*(ROW($AW$7:$AW$2042)&lt;&gt;ROW(AW1839)))&gt;0,"Cruzado","Sin cruce")))</f>
        <v>Sin cruce</v>
      </c>
    </row>
    <row r="1840" spans="2:50" ht="15.6" hidden="1" customHeight="1" x14ac:dyDescent="0.25">
      <c r="B1840" s="494" t="s">
        <v>314</v>
      </c>
      <c r="C1840" s="369" t="s">
        <v>1107</v>
      </c>
      <c r="D1840" s="369">
        <v>20261</v>
      </c>
      <c r="E1840" s="373" t="s">
        <v>302</v>
      </c>
      <c r="F1840" s="370" t="s">
        <v>291</v>
      </c>
      <c r="G1840" s="373" t="s">
        <v>296</v>
      </c>
      <c r="H1840" s="373">
        <v>1</v>
      </c>
      <c r="I1840" s="373" t="s">
        <v>286</v>
      </c>
      <c r="J1840" s="373" t="s">
        <v>286</v>
      </c>
      <c r="K1840" s="194" t="s">
        <v>1020</v>
      </c>
      <c r="L1840" s="364" t="s">
        <v>569</v>
      </c>
      <c r="M1840" s="364" t="s">
        <v>362</v>
      </c>
      <c r="N1840" s="364" t="s">
        <v>339</v>
      </c>
      <c r="O1840" s="373" t="s">
        <v>321</v>
      </c>
      <c r="P1840" s="364">
        <v>3</v>
      </c>
      <c r="Q1840" s="364">
        <v>2</v>
      </c>
      <c r="R1840" s="369">
        <v>5</v>
      </c>
      <c r="S1840" s="364">
        <v>4</v>
      </c>
      <c r="T1840" s="8"/>
      <c r="U1840" s="374">
        <v>40</v>
      </c>
      <c r="V1840" s="370">
        <v>10611806</v>
      </c>
      <c r="W1840" s="373" t="s">
        <v>484</v>
      </c>
      <c r="X1840" s="364" t="s">
        <v>321</v>
      </c>
      <c r="Y1840" s="364"/>
      <c r="Z1840" s="364"/>
      <c r="AA1840" s="364"/>
      <c r="AB1840" s="370"/>
      <c r="AC1840" s="364"/>
      <c r="AD1840" s="369"/>
      <c r="AE1840" s="370"/>
      <c r="AF1840" s="370"/>
      <c r="AG1840" s="364" t="s">
        <v>319</v>
      </c>
      <c r="AH1840" s="364">
        <v>4</v>
      </c>
      <c r="AI1840" s="364">
        <v>19</v>
      </c>
      <c r="AJ1840" s="364">
        <v>20</v>
      </c>
      <c r="AK1840" s="364">
        <v>23</v>
      </c>
      <c r="AL1840" s="364">
        <v>30</v>
      </c>
      <c r="AM1840" s="22">
        <f t="shared" si="909"/>
        <v>5</v>
      </c>
      <c r="AN1840" s="104">
        <f t="shared" si="910"/>
        <v>0.80555555555555547</v>
      </c>
      <c r="AO1840" s="104">
        <f t="shared" si="911"/>
        <v>0.97916666666666674</v>
      </c>
      <c r="AP1840" s="22" t="str" cm="1">
        <f t="array" ref="AP1840">IF(W1840="","",IF(SUMPRODUCT((W1840=$W$7:$W$2042)*(AH1840=$AH$7:$AH$2042)*(AN1840=$AN$7:$AN$2042)*(AO1840=$AO$7:$AO$2042)*(ROW($W$7:$W$2042)&lt;&gt;ROW(W1840))*((R1840=0)*($R$7:$R$2042&gt;0)+(R1840&gt;0)*($R$7:$R$2042=0)))&gt;0,"SALONES UNIDOS",IF(SUMPRODUCT((W1840=$W$7:$W$2042)*(AH1840=$AH$7:$AH$2042)*((AN1840&lt;$AO$7:$AO$2042)*(AO1840&gt;$AN$7:$AN$2042))*(ROW($W$7:$W$2042)&lt;&gt;ROW(W1840)))&gt;0,"Cruzado","Sin cruce")))</f>
        <v>Sin cruce</v>
      </c>
      <c r="AQ1840" s="104"/>
      <c r="AR1840" s="104"/>
      <c r="AS1840" s="22"/>
      <c r="AT1840" s="22"/>
      <c r="AU1840" s="362" t="str" cm="1">
        <f t="array" ref="AU1840">IF(AB1840="","",IF(SUMPRODUCT((AB1840=$AB$1559:$AB$1936)*(AH1840=$AH$1559:$AH$1936)*(AQ1840=$AQ$1559:$AQ$1936)*(AR1840=$AR$1559:$AR$1936)*(ROW($AB$1559:$AB$1936)&lt;&gt;ROW(AB1840))*((R1840=0)*($R$1559:$R$1936&gt;0)+(R1840&gt;0)*($R$1559:$R$1936=0)))&gt;0,"SALONES UNIDOS",IF(SUMPRODUCT((AB1840=$AB$1559:$AB$1936)*(AH1840=$AH$1559:$AH$1936)*((AQ1840&lt;$AR$1559:$AR$1936)*(AR1840&gt;$AQ$1559:$AQ$1936))*(ROW($AB$1559:$AB$1936)&lt;&gt;ROW(AB1840)))&gt;0,"Cruzado","Sin cruce")))</f>
        <v/>
      </c>
      <c r="AV1840" s="362" t="str" cm="1">
        <f t="array" ref="AV1840">IF(AD1840="","",IF(SUMPRODUCT((AD1840=$AD$1559:$AD$1936)*(AH1840=$AH$1559:$AH$1936)*(AS1840=$AS$1559:$AS$1936)*(AT1840=$AT$1559:$AT$1936)*(ROW($AD$1559:$AD$1936)&lt;&gt;ROW(AD1840))*((R1840=0)*($R$1559:$R$1936&gt;0)+(R1840&gt;0)*($R$1559:$R$1936=0)))&gt;0,"SALONES UNIDOS",IF(SUMPRODUCT((AD1840=$AD$1559:$AD$1936)*(AH1840=$AH$1559:$AH$1936)*((AS1840&lt;$AT$1559:$AT$1936)*(AT1840&gt;$AS$1559:$AS$1936))*(ROW($AD$1559:$AD$1936)&lt;&gt;ROW(AD1840)))&gt;0,"Cruzado","Sin cruce")))</f>
        <v/>
      </c>
      <c r="AW1840" s="104" t="str">
        <f t="shared" si="912"/>
        <v>PS1SUNAMPED</v>
      </c>
      <c r="AX1840" s="104" t="str" cm="1">
        <f t="array" ref="AX1840">IF(AW1840="","",IF(SUMPRODUCT((AW1840=$AW$7:$AW$2042)*(AH1840=$AH$7:$AH$2042)*(AN1840=$AN$7:$AN$2042)*(AO1840=$AO$7:$AO$2042)*(ROW($AW$7:$AW$2042)&lt;&gt;ROW(AW1840))*((R1840=0)*($R$7:$R$2042&gt;0)+(R1840&gt;0)*($R$7:$R$2042=0)))&gt;0,"SALONES UNIDOS",IF(SUMPRODUCT((AW1840=$AW$7:$AW$2042)*(AH1840=$AH$7:$AH$2042)*((AN1840&lt;$AO$7:$AO$2042)*(AO1840&gt;$AN$7:$AN$2042))*(ROW($AW$7:$AW$2042)&lt;&gt;ROW(AW1840)))&gt;0,"Cruzado","Sin cruce")))</f>
        <v>Sin cruce</v>
      </c>
    </row>
    <row r="1841" spans="22:30" ht="15.6" customHeight="1" x14ac:dyDescent="0.3">
      <c r="AD1841" s="3"/>
    </row>
    <row r="1842" spans="22:30" ht="15.6" customHeight="1" x14ac:dyDescent="0.3">
      <c r="AD1842" s="3"/>
    </row>
    <row r="1843" spans="22:30" ht="15.6" customHeight="1" x14ac:dyDescent="0.3">
      <c r="AD1843" s="471"/>
    </row>
    <row r="1844" spans="22:30" ht="15.6" customHeight="1" x14ac:dyDescent="0.3">
      <c r="W1844" s="15"/>
      <c r="AD1844" s="3"/>
    </row>
    <row r="1845" spans="22:30" ht="15.6" customHeight="1" x14ac:dyDescent="0.3">
      <c r="AD1845" s="3"/>
    </row>
    <row r="1846" spans="22:30" ht="15.6" customHeight="1" x14ac:dyDescent="0.3">
      <c r="V1846" s="27"/>
      <c r="W1846" s="27"/>
      <c r="AD1846" s="3"/>
    </row>
    <row r="1847" spans="22:30" ht="15.6" customHeight="1" x14ac:dyDescent="0.3">
      <c r="V1847" s="27"/>
      <c r="W1847" s="27"/>
      <c r="AD1847" s="3"/>
    </row>
    <row r="1848" spans="22:30" ht="15.6" customHeight="1" x14ac:dyDescent="0.3">
      <c r="V1848" s="27"/>
      <c r="W1848" s="27"/>
      <c r="AD1848" s="3"/>
    </row>
    <row r="1849" spans="22:30" ht="15.6" customHeight="1" x14ac:dyDescent="0.3">
      <c r="V1849" s="27"/>
      <c r="W1849" s="27"/>
      <c r="AD1849" s="3"/>
    </row>
    <row r="1850" spans="22:30" ht="15.6" customHeight="1" x14ac:dyDescent="0.3">
      <c r="AD1850" s="3"/>
    </row>
    <row r="1851" spans="22:30" ht="15.6" customHeight="1" x14ac:dyDescent="0.3">
      <c r="AD1851" s="3"/>
    </row>
    <row r="1852" spans="22:30" ht="15.6" customHeight="1" x14ac:dyDescent="0.3">
      <c r="AD1852" s="3"/>
    </row>
    <row r="1853" spans="22:30" ht="15.6" customHeight="1" x14ac:dyDescent="0.3">
      <c r="AD1853" s="3"/>
    </row>
    <row r="1854" spans="22:30" ht="15.6" customHeight="1" x14ac:dyDescent="0.3">
      <c r="AD1854" s="3"/>
    </row>
    <row r="1855" spans="22:30" ht="15.6" customHeight="1" x14ac:dyDescent="0.3">
      <c r="AD1855" s="3"/>
    </row>
    <row r="1856" spans="22:30" ht="15.6" customHeight="1" x14ac:dyDescent="0.3">
      <c r="AD1856" s="3"/>
    </row>
    <row r="1857" spans="30:30" ht="15.6" customHeight="1" x14ac:dyDescent="0.3">
      <c r="AD1857" s="3"/>
    </row>
    <row r="1858" spans="30:30" ht="15.6" customHeight="1" x14ac:dyDescent="0.3">
      <c r="AD1858" s="3"/>
    </row>
    <row r="1859" spans="30:30" ht="15.6" customHeight="1" x14ac:dyDescent="0.3">
      <c r="AD1859" s="3"/>
    </row>
    <row r="1860" spans="30:30" ht="15.6" customHeight="1" x14ac:dyDescent="0.3">
      <c r="AD1860" s="3"/>
    </row>
    <row r="1861" spans="30:30" ht="15.6" customHeight="1" x14ac:dyDescent="0.3">
      <c r="AD1861" s="3"/>
    </row>
    <row r="1862" spans="30:30" ht="15.6" customHeight="1" x14ac:dyDescent="0.3">
      <c r="AD1862" s="3"/>
    </row>
    <row r="1863" spans="30:30" ht="15.6" customHeight="1" x14ac:dyDescent="0.3">
      <c r="AD1863" s="3"/>
    </row>
    <row r="1864" spans="30:30" ht="15.6" customHeight="1" x14ac:dyDescent="0.3">
      <c r="AD1864" s="3"/>
    </row>
    <row r="1865" spans="30:30" ht="15.6" customHeight="1" x14ac:dyDescent="0.3">
      <c r="AD1865" s="3"/>
    </row>
    <row r="1866" spans="30:30" ht="15.6" customHeight="1" x14ac:dyDescent="0.3">
      <c r="AD1866" s="3"/>
    </row>
    <row r="1867" spans="30:30" ht="15.6" customHeight="1" x14ac:dyDescent="0.3">
      <c r="AD1867" s="3"/>
    </row>
    <row r="1868" spans="30:30" ht="15.6" customHeight="1" x14ac:dyDescent="0.3">
      <c r="AD1868" s="3"/>
    </row>
    <row r="1869" spans="30:30" ht="15.6" customHeight="1" x14ac:dyDescent="0.3">
      <c r="AD1869" s="3"/>
    </row>
    <row r="1870" spans="30:30" ht="15.6" customHeight="1" x14ac:dyDescent="0.3">
      <c r="AD1870" s="3"/>
    </row>
    <row r="1871" spans="30:30" ht="15.6" customHeight="1" x14ac:dyDescent="0.3">
      <c r="AD1871" s="3"/>
    </row>
    <row r="1872" spans="30:30" ht="15.6" customHeight="1" x14ac:dyDescent="0.3">
      <c r="AD1872" s="3"/>
    </row>
    <row r="1873" spans="30:30" ht="15.6" customHeight="1" x14ac:dyDescent="0.3">
      <c r="AD1873" s="3"/>
    </row>
    <row r="1874" spans="30:30" ht="15.6" customHeight="1" x14ac:dyDescent="0.3">
      <c r="AD1874" s="3"/>
    </row>
    <row r="1875" spans="30:30" ht="15.6" customHeight="1" x14ac:dyDescent="0.3">
      <c r="AD1875" s="3"/>
    </row>
    <row r="1876" spans="30:30" ht="15.6" customHeight="1" x14ac:dyDescent="0.3">
      <c r="AD1876" s="3"/>
    </row>
    <row r="1877" spans="30:30" ht="15.6" customHeight="1" x14ac:dyDescent="0.3">
      <c r="AD1877" s="3"/>
    </row>
    <row r="1878" spans="30:30" ht="15.6" customHeight="1" x14ac:dyDescent="0.3">
      <c r="AD1878" s="3"/>
    </row>
    <row r="1879" spans="30:30" ht="15.6" customHeight="1" x14ac:dyDescent="0.3">
      <c r="AD1879" s="3"/>
    </row>
    <row r="1880" spans="30:30" ht="15.6" customHeight="1" x14ac:dyDescent="0.3">
      <c r="AD1880" s="3"/>
    </row>
    <row r="1881" spans="30:30" ht="15.6" customHeight="1" x14ac:dyDescent="0.3">
      <c r="AD1881" s="3"/>
    </row>
    <row r="1882" spans="30:30" ht="15.6" customHeight="1" x14ac:dyDescent="0.3">
      <c r="AD1882" s="3"/>
    </row>
    <row r="1883" spans="30:30" ht="15.6" customHeight="1" x14ac:dyDescent="0.3">
      <c r="AD1883" s="3"/>
    </row>
    <row r="1884" spans="30:30" ht="15.6" customHeight="1" x14ac:dyDescent="0.3">
      <c r="AD1884" s="3"/>
    </row>
    <row r="1885" spans="30:30" ht="15.6" customHeight="1" x14ac:dyDescent="0.3">
      <c r="AD1885" s="3"/>
    </row>
    <row r="1886" spans="30:30" ht="15.6" customHeight="1" x14ac:dyDescent="0.3">
      <c r="AD1886" s="3"/>
    </row>
    <row r="1887" spans="30:30" ht="15.6" customHeight="1" x14ac:dyDescent="0.3">
      <c r="AD1887" s="3"/>
    </row>
    <row r="1888" spans="30:30" ht="15.6" customHeight="1" x14ac:dyDescent="0.3">
      <c r="AD1888" s="3"/>
    </row>
    <row r="1889" spans="30:30" ht="15.6" customHeight="1" x14ac:dyDescent="0.3">
      <c r="AD1889" s="3"/>
    </row>
    <row r="1890" spans="30:30" ht="15.6" customHeight="1" x14ac:dyDescent="0.3">
      <c r="AD1890" s="3"/>
    </row>
    <row r="1891" spans="30:30" ht="15.6" customHeight="1" x14ac:dyDescent="0.3">
      <c r="AD1891" s="3"/>
    </row>
    <row r="1892" spans="30:30" ht="15.6" customHeight="1" x14ac:dyDescent="0.3">
      <c r="AD1892" s="3"/>
    </row>
    <row r="1893" spans="30:30" ht="15.6" customHeight="1" x14ac:dyDescent="0.3">
      <c r="AD1893" s="3"/>
    </row>
    <row r="1894" spans="30:30" ht="15.6" customHeight="1" x14ac:dyDescent="0.3">
      <c r="AD1894" s="3"/>
    </row>
    <row r="1895" spans="30:30" ht="15.6" customHeight="1" x14ac:dyDescent="0.3">
      <c r="AD1895" s="3"/>
    </row>
    <row r="1896" spans="30:30" ht="15.6" customHeight="1" x14ac:dyDescent="0.3">
      <c r="AD1896" s="3"/>
    </row>
    <row r="1897" spans="30:30" ht="15.6" customHeight="1" x14ac:dyDescent="0.3">
      <c r="AD1897" s="3"/>
    </row>
    <row r="1898" spans="30:30" ht="15.6" customHeight="1" x14ac:dyDescent="0.3">
      <c r="AD1898" s="3"/>
    </row>
    <row r="1899" spans="30:30" ht="15.6" customHeight="1" x14ac:dyDescent="0.3">
      <c r="AD1899" s="3"/>
    </row>
    <row r="1900" spans="30:30" ht="15.6" customHeight="1" x14ac:dyDescent="0.3">
      <c r="AD1900" s="3"/>
    </row>
    <row r="1901" spans="30:30" ht="15.6" customHeight="1" x14ac:dyDescent="0.3">
      <c r="AD1901" s="3"/>
    </row>
    <row r="1902" spans="30:30" ht="15.6" customHeight="1" x14ac:dyDescent="0.3">
      <c r="AD1902" s="3"/>
    </row>
    <row r="1903" spans="30:30" ht="15.6" customHeight="1" x14ac:dyDescent="0.3">
      <c r="AD1903" s="3"/>
    </row>
    <row r="1904" spans="30:30" ht="15.6" customHeight="1" x14ac:dyDescent="0.3">
      <c r="AD1904" s="3"/>
    </row>
    <row r="1905" spans="30:30" ht="15.6" customHeight="1" x14ac:dyDescent="0.3">
      <c r="AD1905" s="3"/>
    </row>
    <row r="1906" spans="30:30" ht="15.6" customHeight="1" x14ac:dyDescent="0.3">
      <c r="AD1906" s="3"/>
    </row>
    <row r="1907" spans="30:30" ht="15.6" customHeight="1" x14ac:dyDescent="0.3">
      <c r="AD1907" s="3"/>
    </row>
    <row r="1908" spans="30:30" ht="15.6" customHeight="1" x14ac:dyDescent="0.3">
      <c r="AD1908" s="3"/>
    </row>
    <row r="1909" spans="30:30" ht="15.6" customHeight="1" x14ac:dyDescent="0.3">
      <c r="AD1909" s="3"/>
    </row>
    <row r="1910" spans="30:30" ht="15.6" customHeight="1" x14ac:dyDescent="0.3">
      <c r="AD1910" s="3"/>
    </row>
    <row r="1911" spans="30:30" ht="15.6" customHeight="1" x14ac:dyDescent="0.3">
      <c r="AD1911" s="3"/>
    </row>
    <row r="1912" spans="30:30" ht="15.6" customHeight="1" x14ac:dyDescent="0.3">
      <c r="AD1912" s="3"/>
    </row>
    <row r="1913" spans="30:30" ht="15.6" customHeight="1" x14ac:dyDescent="0.3">
      <c r="AD1913" s="3"/>
    </row>
    <row r="1914" spans="30:30" ht="15.6" customHeight="1" x14ac:dyDescent="0.3">
      <c r="AD1914" s="3"/>
    </row>
    <row r="1915" spans="30:30" ht="15.6" customHeight="1" x14ac:dyDescent="0.3">
      <c r="AD1915" s="3"/>
    </row>
    <row r="1916" spans="30:30" ht="15.6" customHeight="1" x14ac:dyDescent="0.3">
      <c r="AD1916" s="3"/>
    </row>
    <row r="1917" spans="30:30" ht="15.6" customHeight="1" x14ac:dyDescent="0.3">
      <c r="AD1917" s="3"/>
    </row>
    <row r="1918" spans="30:30" ht="15.6" customHeight="1" x14ac:dyDescent="0.3">
      <c r="AD1918" s="3"/>
    </row>
    <row r="1919" spans="30:30" ht="15.6" customHeight="1" x14ac:dyDescent="0.3">
      <c r="AD1919" s="3"/>
    </row>
    <row r="1920" spans="30:30" ht="15.6" customHeight="1" x14ac:dyDescent="0.3">
      <c r="AD1920" s="3"/>
    </row>
    <row r="1921" spans="30:30" ht="15.6" customHeight="1" x14ac:dyDescent="0.3">
      <c r="AD1921" s="3"/>
    </row>
    <row r="1922" spans="30:30" ht="15.6" customHeight="1" x14ac:dyDescent="0.3">
      <c r="AD1922" s="3"/>
    </row>
    <row r="1923" spans="30:30" ht="15.6" customHeight="1" x14ac:dyDescent="0.3">
      <c r="AD1923" s="3"/>
    </row>
    <row r="1924" spans="30:30" ht="15.6" customHeight="1" x14ac:dyDescent="0.3">
      <c r="AD1924" s="3"/>
    </row>
    <row r="1925" spans="30:30" ht="15.6" customHeight="1" x14ac:dyDescent="0.3">
      <c r="AD1925" s="3"/>
    </row>
    <row r="1926" spans="30:30" ht="15.6" customHeight="1" x14ac:dyDescent="0.3">
      <c r="AD1926" s="3"/>
    </row>
    <row r="1927" spans="30:30" ht="15.6" customHeight="1" x14ac:dyDescent="0.3">
      <c r="AD1927" s="3"/>
    </row>
    <row r="1928" spans="30:30" ht="15.6" customHeight="1" x14ac:dyDescent="0.3">
      <c r="AD1928" s="3"/>
    </row>
    <row r="1929" spans="30:30" ht="15.6" customHeight="1" x14ac:dyDescent="0.3">
      <c r="AD1929" s="3"/>
    </row>
    <row r="1930" spans="30:30" ht="15.6" customHeight="1" x14ac:dyDescent="0.3">
      <c r="AD1930" s="3"/>
    </row>
    <row r="1931" spans="30:30" ht="15.6" customHeight="1" x14ac:dyDescent="0.3">
      <c r="AD1931" s="3"/>
    </row>
    <row r="1932" spans="30:30" ht="15.6" customHeight="1" x14ac:dyDescent="0.3">
      <c r="AD1932" s="3"/>
    </row>
    <row r="1933" spans="30:30" ht="15.6" customHeight="1" x14ac:dyDescent="0.3">
      <c r="AD1933" s="3"/>
    </row>
    <row r="1934" spans="30:30" ht="15.6" customHeight="1" x14ac:dyDescent="0.3">
      <c r="AD1934" s="3"/>
    </row>
    <row r="1935" spans="30:30" ht="15.6" customHeight="1" x14ac:dyDescent="0.3">
      <c r="AD1935" s="3"/>
    </row>
    <row r="1936" spans="30:30" ht="15.6" customHeight="1" x14ac:dyDescent="0.3">
      <c r="AD1936" s="3"/>
    </row>
    <row r="1937" spans="30:30" ht="15.6" customHeight="1" x14ac:dyDescent="0.3">
      <c r="AD1937" s="3"/>
    </row>
    <row r="1938" spans="30:30" ht="15.6" customHeight="1" x14ac:dyDescent="0.3">
      <c r="AD1938" s="3"/>
    </row>
    <row r="1939" spans="30:30" ht="15.6" customHeight="1" x14ac:dyDescent="0.3">
      <c r="AD1939" s="3"/>
    </row>
    <row r="1940" spans="30:30" ht="15.6" customHeight="1" x14ac:dyDescent="0.3">
      <c r="AD1940" s="3"/>
    </row>
    <row r="1941" spans="30:30" ht="15.6" customHeight="1" x14ac:dyDescent="0.3">
      <c r="AD1941" s="3"/>
    </row>
    <row r="1942" spans="30:30" ht="15.6" customHeight="1" x14ac:dyDescent="0.3">
      <c r="AD1942" s="3"/>
    </row>
    <row r="1943" spans="30:30" ht="15.6" customHeight="1" x14ac:dyDescent="0.3">
      <c r="AD1943" s="3"/>
    </row>
    <row r="1944" spans="30:30" ht="15.6" customHeight="1" x14ac:dyDescent="0.3">
      <c r="AD1944" s="3"/>
    </row>
    <row r="1945" spans="30:30" ht="15.6" customHeight="1" x14ac:dyDescent="0.3">
      <c r="AD1945" s="3"/>
    </row>
    <row r="1946" spans="30:30" ht="15.6" customHeight="1" x14ac:dyDescent="0.3">
      <c r="AD1946" s="3"/>
    </row>
    <row r="1947" spans="30:30" ht="15.6" customHeight="1" x14ac:dyDescent="0.3">
      <c r="AD1947" s="3"/>
    </row>
    <row r="1948" spans="30:30" ht="15.6" customHeight="1" x14ac:dyDescent="0.3">
      <c r="AD1948" s="3"/>
    </row>
    <row r="1949" spans="30:30" ht="15.6" customHeight="1" x14ac:dyDescent="0.3">
      <c r="AD1949" s="3"/>
    </row>
    <row r="1950" spans="30:30" ht="15.6" customHeight="1" x14ac:dyDescent="0.3">
      <c r="AD1950" s="3"/>
    </row>
    <row r="1951" spans="30:30" ht="15.6" customHeight="1" x14ac:dyDescent="0.3">
      <c r="AD1951" s="3"/>
    </row>
    <row r="1952" spans="30:30" ht="15.6" customHeight="1" x14ac:dyDescent="0.3">
      <c r="AD1952" s="3"/>
    </row>
    <row r="1953" spans="30:30" ht="15.6" customHeight="1" x14ac:dyDescent="0.3">
      <c r="AD1953" s="3"/>
    </row>
    <row r="1954" spans="30:30" ht="15.6" customHeight="1" x14ac:dyDescent="0.3">
      <c r="AD1954" s="3"/>
    </row>
    <row r="1955" spans="30:30" ht="15.6" customHeight="1" x14ac:dyDescent="0.3">
      <c r="AD1955" s="3"/>
    </row>
    <row r="1956" spans="30:30" ht="15.6" customHeight="1" x14ac:dyDescent="0.3">
      <c r="AD1956" s="3"/>
    </row>
    <row r="1957" spans="30:30" ht="15.6" customHeight="1" x14ac:dyDescent="0.3">
      <c r="AD1957" s="3"/>
    </row>
    <row r="1958" spans="30:30" ht="15.6" customHeight="1" x14ac:dyDescent="0.3">
      <c r="AD1958" s="3"/>
    </row>
    <row r="1959" spans="30:30" ht="15.6" customHeight="1" x14ac:dyDescent="0.3">
      <c r="AD1959" s="3"/>
    </row>
    <row r="1960" spans="30:30" ht="15.6" customHeight="1" x14ac:dyDescent="0.3">
      <c r="AD1960" s="3"/>
    </row>
    <row r="1961" spans="30:30" ht="15.6" customHeight="1" x14ac:dyDescent="0.3">
      <c r="AD1961" s="3"/>
    </row>
    <row r="1962" spans="30:30" ht="15.6" customHeight="1" x14ac:dyDescent="0.3">
      <c r="AD1962" s="3"/>
    </row>
    <row r="1963" spans="30:30" ht="15.6" customHeight="1" x14ac:dyDescent="0.3">
      <c r="AD1963" s="3"/>
    </row>
    <row r="1964" spans="30:30" ht="15.6" customHeight="1" x14ac:dyDescent="0.3">
      <c r="AD1964" s="3"/>
    </row>
    <row r="1965" spans="30:30" ht="15.6" customHeight="1" x14ac:dyDescent="0.3">
      <c r="AD1965" s="3"/>
    </row>
    <row r="1966" spans="30:30" ht="15.6" customHeight="1" x14ac:dyDescent="0.3">
      <c r="AD1966" s="3"/>
    </row>
    <row r="1967" spans="30:30" ht="15.6" customHeight="1" x14ac:dyDescent="0.3">
      <c r="AD1967" s="3"/>
    </row>
    <row r="1968" spans="30:30" ht="15.6" customHeight="1" x14ac:dyDescent="0.3">
      <c r="AD1968" s="3"/>
    </row>
    <row r="1969" spans="30:30" ht="15.6" customHeight="1" x14ac:dyDescent="0.3">
      <c r="AD1969" s="3"/>
    </row>
    <row r="1970" spans="30:30" ht="15.6" customHeight="1" x14ac:dyDescent="0.3">
      <c r="AD1970" s="3"/>
    </row>
    <row r="1971" spans="30:30" ht="15.6" customHeight="1" x14ac:dyDescent="0.3">
      <c r="AD1971" s="3"/>
    </row>
    <row r="1972" spans="30:30" ht="15.6" customHeight="1" x14ac:dyDescent="0.3">
      <c r="AD1972" s="3"/>
    </row>
    <row r="1973" spans="30:30" ht="15.6" customHeight="1" x14ac:dyDescent="0.3">
      <c r="AD1973" s="3"/>
    </row>
    <row r="1974" spans="30:30" ht="15.6" customHeight="1" x14ac:dyDescent="0.3">
      <c r="AD1974" s="3"/>
    </row>
    <row r="1975" spans="30:30" ht="15.6" customHeight="1" x14ac:dyDescent="0.3">
      <c r="AD1975" s="3"/>
    </row>
    <row r="1976" spans="30:30" ht="15.6" customHeight="1" x14ac:dyDescent="0.3">
      <c r="AD1976" s="3"/>
    </row>
    <row r="1977" spans="30:30" ht="15.6" customHeight="1" x14ac:dyDescent="0.3">
      <c r="AD1977" s="3"/>
    </row>
    <row r="1978" spans="30:30" ht="15.6" customHeight="1" x14ac:dyDescent="0.3">
      <c r="AD1978" s="3"/>
    </row>
    <row r="1979" spans="30:30" ht="15.6" customHeight="1" x14ac:dyDescent="0.3">
      <c r="AD1979" s="3"/>
    </row>
    <row r="1980" spans="30:30" ht="15.6" customHeight="1" x14ac:dyDescent="0.3">
      <c r="AD1980" s="3"/>
    </row>
    <row r="1981" spans="30:30" ht="15.6" customHeight="1" x14ac:dyDescent="0.3">
      <c r="AD1981" s="3"/>
    </row>
    <row r="1982" spans="30:30" ht="15.6" customHeight="1" x14ac:dyDescent="0.3">
      <c r="AD1982" s="3"/>
    </row>
    <row r="1983" spans="30:30" ht="15.6" customHeight="1" x14ac:dyDescent="0.3">
      <c r="AD1983" s="3"/>
    </row>
    <row r="1984" spans="30:30" ht="15.6" customHeight="1" x14ac:dyDescent="0.3">
      <c r="AD1984" s="3"/>
    </row>
    <row r="1985" spans="30:30" ht="15.6" customHeight="1" x14ac:dyDescent="0.3">
      <c r="AD1985" s="3"/>
    </row>
    <row r="1986" spans="30:30" ht="15.6" customHeight="1" x14ac:dyDescent="0.3">
      <c r="AD1986" s="3"/>
    </row>
    <row r="1987" spans="30:30" ht="15.6" customHeight="1" x14ac:dyDescent="0.3">
      <c r="AD1987" s="3"/>
    </row>
    <row r="1988" spans="30:30" ht="15.6" customHeight="1" x14ac:dyDescent="0.3">
      <c r="AD1988" s="3"/>
    </row>
    <row r="1989" spans="30:30" ht="15.6" customHeight="1" x14ac:dyDescent="0.3">
      <c r="AD1989" s="3"/>
    </row>
    <row r="1990" spans="30:30" ht="15.6" customHeight="1" x14ac:dyDescent="0.3">
      <c r="AD1990" s="3"/>
    </row>
    <row r="1991" spans="30:30" ht="15.6" customHeight="1" x14ac:dyDescent="0.3">
      <c r="AD1991" s="3"/>
    </row>
    <row r="1992" spans="30:30" ht="15.6" customHeight="1" x14ac:dyDescent="0.3">
      <c r="AD1992" s="3"/>
    </row>
    <row r="1993" spans="30:30" ht="15.6" customHeight="1" x14ac:dyDescent="0.3">
      <c r="AD1993" s="3"/>
    </row>
    <row r="1994" spans="30:30" ht="15.6" customHeight="1" x14ac:dyDescent="0.3">
      <c r="AD1994" s="3"/>
    </row>
    <row r="1995" spans="30:30" ht="15.6" customHeight="1" x14ac:dyDescent="0.3">
      <c r="AD1995" s="3"/>
    </row>
    <row r="1996" spans="30:30" ht="15.6" customHeight="1" x14ac:dyDescent="0.3">
      <c r="AD1996" s="3"/>
    </row>
    <row r="1997" spans="30:30" ht="15.6" customHeight="1" x14ac:dyDescent="0.3">
      <c r="AD1997" s="3"/>
    </row>
    <row r="1998" spans="30:30" ht="15.6" customHeight="1" x14ac:dyDescent="0.3">
      <c r="AD1998" s="3"/>
    </row>
    <row r="1999" spans="30:30" ht="15.6" customHeight="1" x14ac:dyDescent="0.3">
      <c r="AD1999" s="3"/>
    </row>
    <row r="2000" spans="30:30" ht="15.6" customHeight="1" x14ac:dyDescent="0.3">
      <c r="AD2000" s="3"/>
    </row>
    <row r="2001" spans="30:30" ht="15.6" customHeight="1" x14ac:dyDescent="0.3">
      <c r="AD2001" s="3"/>
    </row>
    <row r="2002" spans="30:30" ht="15.6" customHeight="1" x14ac:dyDescent="0.3">
      <c r="AD2002" s="3"/>
    </row>
    <row r="2003" spans="30:30" ht="15.6" customHeight="1" x14ac:dyDescent="0.3">
      <c r="AD2003" s="3"/>
    </row>
    <row r="2004" spans="30:30" ht="15.6" customHeight="1" x14ac:dyDescent="0.3">
      <c r="AD2004" s="3"/>
    </row>
    <row r="2005" spans="30:30" ht="15.6" customHeight="1" x14ac:dyDescent="0.3">
      <c r="AD2005" s="3"/>
    </row>
    <row r="2006" spans="30:30" ht="15.6" customHeight="1" x14ac:dyDescent="0.3">
      <c r="AD2006" s="3"/>
    </row>
    <row r="2007" spans="30:30" ht="15.6" customHeight="1" x14ac:dyDescent="0.3">
      <c r="AD2007" s="3"/>
    </row>
    <row r="2008" spans="30:30" ht="15.6" customHeight="1" x14ac:dyDescent="0.3">
      <c r="AD2008" s="3"/>
    </row>
    <row r="2009" spans="30:30" ht="15.6" customHeight="1" x14ac:dyDescent="0.3">
      <c r="AD2009" s="3"/>
    </row>
    <row r="2010" spans="30:30" ht="15.6" customHeight="1" x14ac:dyDescent="0.3">
      <c r="AD2010" s="3"/>
    </row>
    <row r="2011" spans="30:30" ht="15.6" customHeight="1" x14ac:dyDescent="0.3">
      <c r="AD2011" s="3"/>
    </row>
    <row r="2012" spans="30:30" ht="15.6" customHeight="1" x14ac:dyDescent="0.3">
      <c r="AD2012" s="3"/>
    </row>
    <row r="2013" spans="30:30" ht="15.6" customHeight="1" x14ac:dyDescent="0.3">
      <c r="AD2013" s="3"/>
    </row>
    <row r="2014" spans="30:30" ht="15.6" customHeight="1" x14ac:dyDescent="0.3">
      <c r="AD2014" s="3"/>
    </row>
    <row r="2015" spans="30:30" ht="15.6" customHeight="1" x14ac:dyDescent="0.3">
      <c r="AD2015" s="3"/>
    </row>
    <row r="2016" spans="30:30" ht="15.6" customHeight="1" x14ac:dyDescent="0.3">
      <c r="AD2016" s="3"/>
    </row>
    <row r="2017" spans="30:30" ht="15.6" customHeight="1" x14ac:dyDescent="0.3">
      <c r="AD2017" s="3"/>
    </row>
    <row r="2018" spans="30:30" ht="15.6" customHeight="1" x14ac:dyDescent="0.3">
      <c r="AD2018" s="3"/>
    </row>
    <row r="2019" spans="30:30" ht="15.6" customHeight="1" x14ac:dyDescent="0.3">
      <c r="AD2019" s="3"/>
    </row>
    <row r="2020" spans="30:30" ht="15.6" customHeight="1" x14ac:dyDescent="0.3">
      <c r="AD2020" s="3"/>
    </row>
    <row r="2021" spans="30:30" ht="15.6" customHeight="1" x14ac:dyDescent="0.3">
      <c r="AD2021" s="3"/>
    </row>
    <row r="2022" spans="30:30" ht="15.6" customHeight="1" x14ac:dyDescent="0.3">
      <c r="AD2022" s="3"/>
    </row>
    <row r="2023" spans="30:30" ht="15.6" customHeight="1" x14ac:dyDescent="0.3">
      <c r="AD2023" s="3"/>
    </row>
    <row r="2024" spans="30:30" ht="15.6" customHeight="1" x14ac:dyDescent="0.3">
      <c r="AD2024" s="3"/>
    </row>
    <row r="2025" spans="30:30" ht="15.6" customHeight="1" x14ac:dyDescent="0.3">
      <c r="AD2025" s="3"/>
    </row>
    <row r="2026" spans="30:30" ht="15.6" customHeight="1" x14ac:dyDescent="0.3">
      <c r="AD2026" s="3"/>
    </row>
    <row r="2027" spans="30:30" ht="15.6" customHeight="1" x14ac:dyDescent="0.3">
      <c r="AD2027" s="3"/>
    </row>
    <row r="2028" spans="30:30" ht="15.6" customHeight="1" x14ac:dyDescent="0.3">
      <c r="AD2028" s="3"/>
    </row>
    <row r="2029" spans="30:30" ht="15.6" customHeight="1" x14ac:dyDescent="0.3">
      <c r="AD2029" s="3"/>
    </row>
    <row r="2030" spans="30:30" ht="15.6" customHeight="1" x14ac:dyDescent="0.3">
      <c r="AD2030" s="3"/>
    </row>
    <row r="2031" spans="30:30" ht="15.6" customHeight="1" x14ac:dyDescent="0.3">
      <c r="AD2031" s="3"/>
    </row>
    <row r="2032" spans="30:30" ht="15.6" customHeight="1" x14ac:dyDescent="0.3">
      <c r="AD2032" s="3"/>
    </row>
    <row r="2033" spans="30:30" ht="15.6" customHeight="1" x14ac:dyDescent="0.3">
      <c r="AD2033" s="3"/>
    </row>
    <row r="2034" spans="30:30" ht="15.6" customHeight="1" x14ac:dyDescent="0.3">
      <c r="AD2034" s="3"/>
    </row>
    <row r="2035" spans="30:30" ht="15.6" customHeight="1" x14ac:dyDescent="0.3">
      <c r="AD2035" s="3"/>
    </row>
    <row r="2036" spans="30:30" ht="15.6" customHeight="1" x14ac:dyDescent="0.3">
      <c r="AD2036" s="3"/>
    </row>
    <row r="2037" spans="30:30" ht="15.6" customHeight="1" x14ac:dyDescent="0.3">
      <c r="AD2037" s="3"/>
    </row>
    <row r="2038" spans="30:30" ht="15.6" customHeight="1" x14ac:dyDescent="0.3">
      <c r="AD2038" s="3"/>
    </row>
    <row r="2039" spans="30:30" ht="15.6" customHeight="1" x14ac:dyDescent="0.3">
      <c r="AD2039" s="3"/>
    </row>
    <row r="2040" spans="30:30" ht="15.6" customHeight="1" x14ac:dyDescent="0.3">
      <c r="AD2040" s="3"/>
    </row>
    <row r="2041" spans="30:30" ht="15.6" customHeight="1" x14ac:dyDescent="0.3">
      <c r="AD2041" s="3"/>
    </row>
    <row r="2042" spans="30:30" ht="15.6" customHeight="1" x14ac:dyDescent="0.3">
      <c r="AD2042" s="3"/>
    </row>
    <row r="2043" spans="30:30" ht="15.6" customHeight="1" x14ac:dyDescent="0.3">
      <c r="AD2043" s="3"/>
    </row>
    <row r="2044" spans="30:30" ht="15.6" customHeight="1" x14ac:dyDescent="0.3">
      <c r="AD2044" s="3"/>
    </row>
    <row r="2045" spans="30:30" ht="15.6" customHeight="1" x14ac:dyDescent="0.3">
      <c r="AD2045" s="3"/>
    </row>
    <row r="2046" spans="30:30" ht="15.6" customHeight="1" x14ac:dyDescent="0.3">
      <c r="AD2046" s="3"/>
    </row>
    <row r="2047" spans="30:30" ht="15.6" customHeight="1" x14ac:dyDescent="0.3">
      <c r="AD2047" s="3"/>
    </row>
    <row r="2048" spans="30:30" ht="15.6" customHeight="1" x14ac:dyDescent="0.3">
      <c r="AD2048" s="3"/>
    </row>
    <row r="2049" spans="30:30" ht="15.6" customHeight="1" x14ac:dyDescent="0.3">
      <c r="AD2049" s="3"/>
    </row>
    <row r="2050" spans="30:30" ht="15.6" customHeight="1" x14ac:dyDescent="0.3">
      <c r="AD2050" s="3"/>
    </row>
    <row r="2051" spans="30:30" ht="15.6" customHeight="1" x14ac:dyDescent="0.3">
      <c r="AD2051" s="3"/>
    </row>
    <row r="2052" spans="30:30" ht="15.6" customHeight="1" x14ac:dyDescent="0.3">
      <c r="AD2052" s="3"/>
    </row>
    <row r="2053" spans="30:30" ht="15.6" customHeight="1" x14ac:dyDescent="0.3">
      <c r="AD2053" s="3"/>
    </row>
    <row r="2054" spans="30:30" ht="15.6" customHeight="1" x14ac:dyDescent="0.3">
      <c r="AD2054" s="3"/>
    </row>
    <row r="2055" spans="30:30" ht="15.6" customHeight="1" x14ac:dyDescent="0.3">
      <c r="AD2055" s="3"/>
    </row>
    <row r="2056" spans="30:30" ht="15.6" customHeight="1" x14ac:dyDescent="0.3">
      <c r="AD2056" s="3"/>
    </row>
    <row r="2057" spans="30:30" ht="15.6" customHeight="1" x14ac:dyDescent="0.3">
      <c r="AD2057" s="3"/>
    </row>
    <row r="2058" spans="30:30" ht="15.6" customHeight="1" x14ac:dyDescent="0.3">
      <c r="AD2058" s="3"/>
    </row>
    <row r="2059" spans="30:30" ht="15.6" customHeight="1" x14ac:dyDescent="0.3">
      <c r="AD2059" s="3"/>
    </row>
    <row r="2060" spans="30:30" ht="15.6" customHeight="1" x14ac:dyDescent="0.3">
      <c r="AD2060" s="3"/>
    </row>
    <row r="2061" spans="30:30" ht="15.6" customHeight="1" x14ac:dyDescent="0.3">
      <c r="AD2061" s="3"/>
    </row>
    <row r="2062" spans="30:30" ht="15.6" customHeight="1" x14ac:dyDescent="0.3">
      <c r="AD2062" s="3"/>
    </row>
    <row r="2063" spans="30:30" ht="15.6" customHeight="1" x14ac:dyDescent="0.3">
      <c r="AD2063" s="3"/>
    </row>
    <row r="2064" spans="30:30" ht="15.6" customHeight="1" x14ac:dyDescent="0.3">
      <c r="AD2064" s="3"/>
    </row>
    <row r="2065" spans="30:30" ht="15.6" customHeight="1" x14ac:dyDescent="0.3">
      <c r="AD2065" s="3"/>
    </row>
    <row r="2066" spans="30:30" ht="15.6" customHeight="1" x14ac:dyDescent="0.3">
      <c r="AD2066" s="3"/>
    </row>
    <row r="2067" spans="30:30" ht="15.6" customHeight="1" x14ac:dyDescent="0.3">
      <c r="AD2067" s="3"/>
    </row>
    <row r="2068" spans="30:30" ht="15.6" customHeight="1" x14ac:dyDescent="0.3">
      <c r="AD2068" s="3"/>
    </row>
    <row r="2069" spans="30:30" ht="15.6" customHeight="1" x14ac:dyDescent="0.3">
      <c r="AD2069" s="3"/>
    </row>
    <row r="2070" spans="30:30" ht="15.6" customHeight="1" x14ac:dyDescent="0.3">
      <c r="AD2070" s="3"/>
    </row>
    <row r="2071" spans="30:30" ht="15.6" customHeight="1" x14ac:dyDescent="0.3">
      <c r="AD2071" s="3"/>
    </row>
    <row r="2072" spans="30:30" ht="15.6" customHeight="1" x14ac:dyDescent="0.3">
      <c r="AD2072" s="3"/>
    </row>
    <row r="2073" spans="30:30" ht="15.6" customHeight="1" x14ac:dyDescent="0.3">
      <c r="AD2073" s="3"/>
    </row>
    <row r="2074" spans="30:30" ht="15.6" customHeight="1" x14ac:dyDescent="0.3">
      <c r="AD2074" s="3"/>
    </row>
    <row r="2075" spans="30:30" ht="15.6" customHeight="1" x14ac:dyDescent="0.3">
      <c r="AD2075" s="3"/>
    </row>
    <row r="2076" spans="30:30" ht="15.6" customHeight="1" x14ac:dyDescent="0.3">
      <c r="AD2076" s="3"/>
    </row>
    <row r="2077" spans="30:30" ht="15.6" customHeight="1" x14ac:dyDescent="0.3">
      <c r="AD2077" s="3"/>
    </row>
    <row r="2078" spans="30:30" ht="15.6" customHeight="1" x14ac:dyDescent="0.3">
      <c r="AD2078" s="3"/>
    </row>
    <row r="2079" spans="30:30" ht="15.6" customHeight="1" x14ac:dyDescent="0.3">
      <c r="AD2079" s="3"/>
    </row>
    <row r="2080" spans="30:30" ht="15.6" customHeight="1" x14ac:dyDescent="0.3">
      <c r="AD2080" s="3"/>
    </row>
    <row r="2081" spans="30:30" ht="15.6" customHeight="1" x14ac:dyDescent="0.3">
      <c r="AD2081" s="3"/>
    </row>
    <row r="2082" spans="30:30" ht="15.6" customHeight="1" x14ac:dyDescent="0.3">
      <c r="AD2082" s="3"/>
    </row>
    <row r="2083" spans="30:30" ht="15.6" customHeight="1" x14ac:dyDescent="0.3">
      <c r="AD2083" s="3"/>
    </row>
    <row r="2084" spans="30:30" ht="15.6" customHeight="1" x14ac:dyDescent="0.3">
      <c r="AD2084" s="3"/>
    </row>
    <row r="2085" spans="30:30" ht="15.6" customHeight="1" x14ac:dyDescent="0.3">
      <c r="AD2085" s="3"/>
    </row>
    <row r="2086" spans="30:30" ht="15.6" customHeight="1" x14ac:dyDescent="0.3">
      <c r="AD2086" s="3"/>
    </row>
    <row r="2087" spans="30:30" ht="15.6" customHeight="1" x14ac:dyDescent="0.3">
      <c r="AD2087" s="3"/>
    </row>
    <row r="2088" spans="30:30" ht="15.6" customHeight="1" x14ac:dyDescent="0.3">
      <c r="AD2088" s="3"/>
    </row>
    <row r="2089" spans="30:30" ht="15.6" customHeight="1" x14ac:dyDescent="0.3">
      <c r="AD2089" s="3"/>
    </row>
    <row r="2090" spans="30:30" ht="15.6" customHeight="1" x14ac:dyDescent="0.3">
      <c r="AD2090" s="3"/>
    </row>
    <row r="2091" spans="30:30" ht="15.6" customHeight="1" x14ac:dyDescent="0.3">
      <c r="AD2091" s="3"/>
    </row>
    <row r="2092" spans="30:30" ht="15.6" customHeight="1" x14ac:dyDescent="0.3">
      <c r="AD2092" s="3"/>
    </row>
    <row r="2093" spans="30:30" ht="15.6" customHeight="1" x14ac:dyDescent="0.3">
      <c r="AD2093" s="3"/>
    </row>
    <row r="2094" spans="30:30" ht="15.6" customHeight="1" x14ac:dyDescent="0.3">
      <c r="AD2094" s="3"/>
    </row>
    <row r="2095" spans="30:30" ht="15.6" customHeight="1" x14ac:dyDescent="0.3">
      <c r="AD2095" s="3"/>
    </row>
    <row r="2096" spans="30:30" ht="15.6" customHeight="1" x14ac:dyDescent="0.3">
      <c r="AD2096" s="3"/>
    </row>
    <row r="2097" spans="30:30" ht="15.6" customHeight="1" x14ac:dyDescent="0.3">
      <c r="AD2097" s="3"/>
    </row>
    <row r="2098" spans="30:30" ht="15.6" customHeight="1" x14ac:dyDescent="0.3">
      <c r="AD2098" s="3"/>
    </row>
    <row r="2099" spans="30:30" ht="15.6" customHeight="1" x14ac:dyDescent="0.3">
      <c r="AD2099" s="3"/>
    </row>
    <row r="2100" spans="30:30" ht="15.6" customHeight="1" x14ac:dyDescent="0.3">
      <c r="AD2100" s="3"/>
    </row>
    <row r="2101" spans="30:30" ht="15.6" customHeight="1" x14ac:dyDescent="0.3">
      <c r="AD2101" s="3"/>
    </row>
    <row r="2102" spans="30:30" ht="15.6" customHeight="1" x14ac:dyDescent="0.3">
      <c r="AD2102" s="3"/>
    </row>
    <row r="2103" spans="30:30" ht="15.6" customHeight="1" x14ac:dyDescent="0.3">
      <c r="AD2103" s="3"/>
    </row>
    <row r="2104" spans="30:30" ht="15.6" customHeight="1" x14ac:dyDescent="0.3">
      <c r="AD2104" s="3"/>
    </row>
    <row r="2105" spans="30:30" ht="15.6" customHeight="1" x14ac:dyDescent="0.3">
      <c r="AD2105" s="3"/>
    </row>
    <row r="2106" spans="30:30" ht="15.6" customHeight="1" x14ac:dyDescent="0.3">
      <c r="AD2106" s="3"/>
    </row>
    <row r="2107" spans="30:30" ht="15.6" customHeight="1" x14ac:dyDescent="0.3">
      <c r="AD2107" s="3"/>
    </row>
    <row r="2108" spans="30:30" ht="15.6" customHeight="1" x14ac:dyDescent="0.3">
      <c r="AD2108" s="3"/>
    </row>
    <row r="2109" spans="30:30" ht="15.6" customHeight="1" x14ac:dyDescent="0.3">
      <c r="AD2109" s="3"/>
    </row>
    <row r="2110" spans="30:30" ht="15.6" customHeight="1" x14ac:dyDescent="0.3">
      <c r="AD2110" s="3"/>
    </row>
    <row r="2111" spans="30:30" ht="15.6" customHeight="1" x14ac:dyDescent="0.3">
      <c r="AD2111" s="3"/>
    </row>
    <row r="2112" spans="30:30" ht="15.6" customHeight="1" x14ac:dyDescent="0.3">
      <c r="AD2112" s="3"/>
    </row>
    <row r="2113" spans="30:30" ht="15.6" customHeight="1" x14ac:dyDescent="0.3">
      <c r="AD2113" s="3"/>
    </row>
    <row r="2114" spans="30:30" ht="15.6" customHeight="1" x14ac:dyDescent="0.3">
      <c r="AD2114" s="3"/>
    </row>
    <row r="2115" spans="30:30" ht="15.6" customHeight="1" x14ac:dyDescent="0.3">
      <c r="AD2115" s="3"/>
    </row>
    <row r="2116" spans="30:30" ht="15.6" customHeight="1" x14ac:dyDescent="0.3">
      <c r="AD2116" s="3"/>
    </row>
    <row r="2117" spans="30:30" ht="15.6" customHeight="1" x14ac:dyDescent="0.3">
      <c r="AD2117" s="3"/>
    </row>
    <row r="2118" spans="30:30" ht="15.6" customHeight="1" x14ac:dyDescent="0.3">
      <c r="AD2118" s="3"/>
    </row>
    <row r="2119" spans="30:30" ht="15.6" customHeight="1" x14ac:dyDescent="0.3">
      <c r="AD2119" s="3"/>
    </row>
    <row r="2120" spans="30:30" ht="15.6" customHeight="1" x14ac:dyDescent="0.3">
      <c r="AD2120" s="3"/>
    </row>
    <row r="2121" spans="30:30" ht="15.6" customHeight="1" x14ac:dyDescent="0.3">
      <c r="AD2121" s="3"/>
    </row>
    <row r="2122" spans="30:30" ht="15.6" customHeight="1" x14ac:dyDescent="0.3">
      <c r="AD2122" s="3"/>
    </row>
    <row r="2123" spans="30:30" ht="15.6" customHeight="1" x14ac:dyDescent="0.3">
      <c r="AD2123" s="3"/>
    </row>
    <row r="2124" spans="30:30" ht="15.6" customHeight="1" x14ac:dyDescent="0.3">
      <c r="AD2124" s="3"/>
    </row>
    <row r="2125" spans="30:30" ht="15.6" customHeight="1" x14ac:dyDescent="0.3">
      <c r="AD2125" s="3"/>
    </row>
    <row r="2126" spans="30:30" ht="15.6" customHeight="1" x14ac:dyDescent="0.3">
      <c r="AD2126" s="3"/>
    </row>
    <row r="2127" spans="30:30" ht="15.6" customHeight="1" x14ac:dyDescent="0.3">
      <c r="AD2127" s="3"/>
    </row>
    <row r="2128" spans="30:30" ht="15.6" customHeight="1" x14ac:dyDescent="0.3">
      <c r="AD2128" s="3"/>
    </row>
    <row r="2129" spans="30:30" ht="15.6" customHeight="1" x14ac:dyDescent="0.3">
      <c r="AD2129" s="3"/>
    </row>
    <row r="2130" spans="30:30" ht="15.6" customHeight="1" x14ac:dyDescent="0.3">
      <c r="AD2130" s="3"/>
    </row>
    <row r="2131" spans="30:30" ht="15.6" customHeight="1" x14ac:dyDescent="0.3">
      <c r="AD2131" s="3"/>
    </row>
    <row r="2132" spans="30:30" ht="15.6" customHeight="1" x14ac:dyDescent="0.3">
      <c r="AD2132" s="3"/>
    </row>
    <row r="2133" spans="30:30" ht="15.6" customHeight="1" x14ac:dyDescent="0.3">
      <c r="AD2133" s="3"/>
    </row>
    <row r="2134" spans="30:30" ht="15.6" customHeight="1" x14ac:dyDescent="0.3">
      <c r="AD2134" s="3"/>
    </row>
    <row r="2135" spans="30:30" ht="15.6" customHeight="1" x14ac:dyDescent="0.3">
      <c r="AD2135" s="3"/>
    </row>
    <row r="2136" spans="30:30" ht="15.6" customHeight="1" x14ac:dyDescent="0.3">
      <c r="AD2136" s="3"/>
    </row>
    <row r="2137" spans="30:30" ht="15.6" customHeight="1" x14ac:dyDescent="0.3">
      <c r="AD2137" s="3"/>
    </row>
    <row r="2138" spans="30:30" ht="15.6" customHeight="1" x14ac:dyDescent="0.3">
      <c r="AD2138" s="3"/>
    </row>
    <row r="2139" spans="30:30" ht="15.6" customHeight="1" x14ac:dyDescent="0.3">
      <c r="AD2139" s="3"/>
    </row>
    <row r="2140" spans="30:30" ht="15.6" customHeight="1" x14ac:dyDescent="0.3">
      <c r="AD2140" s="3"/>
    </row>
    <row r="2141" spans="30:30" ht="15.6" customHeight="1" x14ac:dyDescent="0.3">
      <c r="AD2141" s="3"/>
    </row>
    <row r="2142" spans="30:30" ht="15.6" customHeight="1" x14ac:dyDescent="0.3">
      <c r="AD2142" s="3"/>
    </row>
    <row r="2143" spans="30:30" ht="15.6" customHeight="1" x14ac:dyDescent="0.3">
      <c r="AD2143" s="3"/>
    </row>
    <row r="2144" spans="30:30" ht="15.6" customHeight="1" x14ac:dyDescent="0.3">
      <c r="AD2144" s="3"/>
    </row>
    <row r="2145" spans="30:30" ht="15.6" customHeight="1" x14ac:dyDescent="0.3">
      <c r="AD2145" s="3"/>
    </row>
    <row r="2146" spans="30:30" ht="15.6" customHeight="1" x14ac:dyDescent="0.3">
      <c r="AD2146" s="3"/>
    </row>
    <row r="2147" spans="30:30" ht="15.6" customHeight="1" x14ac:dyDescent="0.3">
      <c r="AD2147" s="3"/>
    </row>
    <row r="2148" spans="30:30" ht="15.6" customHeight="1" x14ac:dyDescent="0.3">
      <c r="AD2148" s="3"/>
    </row>
    <row r="2149" spans="30:30" ht="15.6" customHeight="1" x14ac:dyDescent="0.3">
      <c r="AD2149" s="3"/>
    </row>
    <row r="2150" spans="30:30" ht="15.6" customHeight="1" x14ac:dyDescent="0.3">
      <c r="AD2150" s="3"/>
    </row>
    <row r="2151" spans="30:30" ht="15.6" customHeight="1" x14ac:dyDescent="0.3">
      <c r="AD2151" s="3"/>
    </row>
    <row r="2152" spans="30:30" ht="15.6" customHeight="1" x14ac:dyDescent="0.3">
      <c r="AD2152" s="3"/>
    </row>
    <row r="2153" spans="30:30" ht="15.6" customHeight="1" x14ac:dyDescent="0.3">
      <c r="AD2153" s="3"/>
    </row>
    <row r="2154" spans="30:30" ht="15.6" customHeight="1" x14ac:dyDescent="0.3">
      <c r="AD2154" s="3"/>
    </row>
    <row r="2155" spans="30:30" ht="15.6" customHeight="1" x14ac:dyDescent="0.3">
      <c r="AD2155" s="3"/>
    </row>
    <row r="2156" spans="30:30" ht="15.6" customHeight="1" x14ac:dyDescent="0.3">
      <c r="AD2156" s="3"/>
    </row>
    <row r="2157" spans="30:30" ht="15.6" customHeight="1" x14ac:dyDescent="0.3">
      <c r="AD2157" s="3"/>
    </row>
    <row r="2158" spans="30:30" ht="15.6" customHeight="1" x14ac:dyDescent="0.3">
      <c r="AD2158" s="3"/>
    </row>
    <row r="2159" spans="30:30" ht="15.6" customHeight="1" x14ac:dyDescent="0.3">
      <c r="AD2159" s="3"/>
    </row>
    <row r="2160" spans="30:30" ht="15.6" customHeight="1" x14ac:dyDescent="0.3">
      <c r="AD2160" s="3"/>
    </row>
    <row r="2161" spans="30:30" ht="15.6" customHeight="1" x14ac:dyDescent="0.3">
      <c r="AD2161" s="3"/>
    </row>
    <row r="2162" spans="30:30" ht="15.6" customHeight="1" x14ac:dyDescent="0.3">
      <c r="AD2162" s="3"/>
    </row>
    <row r="2163" spans="30:30" ht="15.6" customHeight="1" x14ac:dyDescent="0.3">
      <c r="AD2163" s="3"/>
    </row>
    <row r="2164" spans="30:30" ht="15.6" customHeight="1" x14ac:dyDescent="0.3">
      <c r="AD2164" s="3"/>
    </row>
    <row r="2165" spans="30:30" ht="15.6" customHeight="1" x14ac:dyDescent="0.3">
      <c r="AD2165" s="3"/>
    </row>
    <row r="2166" spans="30:30" ht="15.6" customHeight="1" x14ac:dyDescent="0.3">
      <c r="AD2166" s="3"/>
    </row>
    <row r="2167" spans="30:30" ht="15.6" customHeight="1" x14ac:dyDescent="0.3">
      <c r="AD2167" s="3"/>
    </row>
    <row r="2168" spans="30:30" ht="15.6" customHeight="1" x14ac:dyDescent="0.3">
      <c r="AD2168" s="3"/>
    </row>
    <row r="2169" spans="30:30" ht="15.6" customHeight="1" x14ac:dyDescent="0.3">
      <c r="AD2169" s="3"/>
    </row>
    <row r="2170" spans="30:30" ht="15.6" customHeight="1" x14ac:dyDescent="0.3">
      <c r="AD2170" s="3"/>
    </row>
    <row r="2171" spans="30:30" ht="15.6" customHeight="1" x14ac:dyDescent="0.3">
      <c r="AD2171" s="3"/>
    </row>
    <row r="2172" spans="30:30" ht="15.6" customHeight="1" x14ac:dyDescent="0.3">
      <c r="AD2172" s="3"/>
    </row>
    <row r="2173" spans="30:30" ht="15.6" customHeight="1" x14ac:dyDescent="0.3">
      <c r="AD2173" s="3"/>
    </row>
    <row r="2174" spans="30:30" ht="15.6" customHeight="1" x14ac:dyDescent="0.3">
      <c r="AD2174" s="3"/>
    </row>
    <row r="2175" spans="30:30" ht="15.6" customHeight="1" x14ac:dyDescent="0.3">
      <c r="AD2175" s="3"/>
    </row>
    <row r="2176" spans="30:30" ht="15.6" customHeight="1" x14ac:dyDescent="0.3">
      <c r="AD2176" s="3"/>
    </row>
    <row r="2177" spans="30:30" ht="15.6" customHeight="1" x14ac:dyDescent="0.3">
      <c r="AD2177" s="3"/>
    </row>
    <row r="2178" spans="30:30" ht="15.6" customHeight="1" x14ac:dyDescent="0.3">
      <c r="AD2178" s="3"/>
    </row>
    <row r="2179" spans="30:30" ht="15.6" customHeight="1" x14ac:dyDescent="0.3">
      <c r="AD2179" s="3"/>
    </row>
    <row r="2180" spans="30:30" ht="15.6" customHeight="1" x14ac:dyDescent="0.3">
      <c r="AD2180" s="3"/>
    </row>
    <row r="2181" spans="30:30" ht="15.6" customHeight="1" x14ac:dyDescent="0.3">
      <c r="AD2181" s="3"/>
    </row>
    <row r="2182" spans="30:30" ht="15.6" customHeight="1" x14ac:dyDescent="0.3">
      <c r="AD2182" s="3"/>
    </row>
    <row r="2183" spans="30:30" ht="15.6" customHeight="1" x14ac:dyDescent="0.3">
      <c r="AD2183" s="3"/>
    </row>
    <row r="2184" spans="30:30" ht="15.6" customHeight="1" x14ac:dyDescent="0.3">
      <c r="AD2184" s="3"/>
    </row>
    <row r="2185" spans="30:30" ht="15.6" customHeight="1" x14ac:dyDescent="0.3">
      <c r="AD2185" s="3"/>
    </row>
    <row r="2186" spans="30:30" ht="15.6" customHeight="1" x14ac:dyDescent="0.3">
      <c r="AD2186" s="3"/>
    </row>
    <row r="2187" spans="30:30" ht="15.6" customHeight="1" x14ac:dyDescent="0.3">
      <c r="AD2187" s="3"/>
    </row>
    <row r="2188" spans="30:30" ht="15.6" customHeight="1" x14ac:dyDescent="0.3">
      <c r="AD2188" s="3"/>
    </row>
    <row r="2189" spans="30:30" ht="15.6" customHeight="1" x14ac:dyDescent="0.3">
      <c r="AD2189" s="3"/>
    </row>
    <row r="2190" spans="30:30" ht="15.6" customHeight="1" x14ac:dyDescent="0.3">
      <c r="AD2190" s="3"/>
    </row>
    <row r="2191" spans="30:30" ht="15.6" customHeight="1" x14ac:dyDescent="0.3">
      <c r="AD2191" s="3"/>
    </row>
    <row r="2192" spans="30:30" ht="15.6" customHeight="1" x14ac:dyDescent="0.3">
      <c r="AD2192" s="3"/>
    </row>
    <row r="2193" spans="30:30" ht="15.6" customHeight="1" x14ac:dyDescent="0.3">
      <c r="AD2193" s="3"/>
    </row>
    <row r="2194" spans="30:30" ht="15.6" customHeight="1" x14ac:dyDescent="0.3">
      <c r="AD2194" s="3"/>
    </row>
    <row r="2195" spans="30:30" ht="15.6" customHeight="1" x14ac:dyDescent="0.3">
      <c r="AD2195" s="3"/>
    </row>
    <row r="2196" spans="30:30" ht="15.6" customHeight="1" x14ac:dyDescent="0.3">
      <c r="AD2196" s="3"/>
    </row>
    <row r="2197" spans="30:30" ht="15.6" customHeight="1" x14ac:dyDescent="0.3">
      <c r="AD2197" s="3"/>
    </row>
    <row r="2198" spans="30:30" ht="15.6" customHeight="1" x14ac:dyDescent="0.3">
      <c r="AD2198" s="3"/>
    </row>
    <row r="2199" spans="30:30" ht="15.6" customHeight="1" x14ac:dyDescent="0.3">
      <c r="AD2199" s="3"/>
    </row>
    <row r="2200" spans="30:30" ht="15.6" customHeight="1" x14ac:dyDescent="0.3">
      <c r="AD2200" s="3"/>
    </row>
    <row r="2201" spans="30:30" ht="15.6" customHeight="1" x14ac:dyDescent="0.3">
      <c r="AD2201" s="3"/>
    </row>
    <row r="2202" spans="30:30" ht="15.6" customHeight="1" x14ac:dyDescent="0.3">
      <c r="AD2202" s="3"/>
    </row>
    <row r="2203" spans="30:30" ht="15.6" customHeight="1" x14ac:dyDescent="0.3">
      <c r="AD2203" s="3"/>
    </row>
    <row r="2204" spans="30:30" ht="15.6" customHeight="1" x14ac:dyDescent="0.3">
      <c r="AD2204" s="3"/>
    </row>
    <row r="2205" spans="30:30" ht="15.6" customHeight="1" x14ac:dyDescent="0.3">
      <c r="AD2205" s="3"/>
    </row>
    <row r="2206" spans="30:30" ht="15.6" customHeight="1" x14ac:dyDescent="0.3">
      <c r="AD2206" s="3"/>
    </row>
    <row r="2207" spans="30:30" ht="15.6" customHeight="1" x14ac:dyDescent="0.3">
      <c r="AD2207" s="3"/>
    </row>
    <row r="2208" spans="30:30" ht="15.6" customHeight="1" x14ac:dyDescent="0.3">
      <c r="AD2208" s="3"/>
    </row>
    <row r="2209" spans="30:30" ht="15.6" customHeight="1" x14ac:dyDescent="0.3">
      <c r="AD2209" s="3"/>
    </row>
    <row r="2210" spans="30:30" ht="15.6" customHeight="1" x14ac:dyDescent="0.3">
      <c r="AD2210" s="3"/>
    </row>
    <row r="2211" spans="30:30" ht="15.6" customHeight="1" x14ac:dyDescent="0.3">
      <c r="AD2211" s="3"/>
    </row>
    <row r="2212" spans="30:30" ht="15.6" customHeight="1" x14ac:dyDescent="0.3">
      <c r="AD2212" s="3"/>
    </row>
    <row r="2213" spans="30:30" ht="15.6" customHeight="1" x14ac:dyDescent="0.3">
      <c r="AD2213" s="3"/>
    </row>
    <row r="2214" spans="30:30" ht="15.6" customHeight="1" x14ac:dyDescent="0.3">
      <c r="AD2214" s="3"/>
    </row>
    <row r="2215" spans="30:30" ht="15.6" customHeight="1" x14ac:dyDescent="0.3">
      <c r="AD2215" s="3"/>
    </row>
    <row r="2216" spans="30:30" ht="15.6" customHeight="1" x14ac:dyDescent="0.3">
      <c r="AD2216" s="3"/>
    </row>
    <row r="2217" spans="30:30" ht="15.6" customHeight="1" x14ac:dyDescent="0.3">
      <c r="AD2217" s="3"/>
    </row>
    <row r="2218" spans="30:30" ht="15.6" customHeight="1" x14ac:dyDescent="0.3">
      <c r="AD2218" s="3"/>
    </row>
    <row r="2219" spans="30:30" ht="15.6" customHeight="1" x14ac:dyDescent="0.3">
      <c r="AD2219" s="3"/>
    </row>
    <row r="2220" spans="30:30" ht="15.6" customHeight="1" x14ac:dyDescent="0.3">
      <c r="AD2220" s="3"/>
    </row>
    <row r="2221" spans="30:30" ht="15.6" customHeight="1" x14ac:dyDescent="0.3">
      <c r="AD2221" s="3"/>
    </row>
    <row r="2222" spans="30:30" ht="15.6" customHeight="1" x14ac:dyDescent="0.3">
      <c r="AD2222" s="3"/>
    </row>
    <row r="2223" spans="30:30" ht="15.6" customHeight="1" x14ac:dyDescent="0.3">
      <c r="AD2223" s="3"/>
    </row>
    <row r="2224" spans="30:30" ht="15.6" customHeight="1" x14ac:dyDescent="0.3">
      <c r="AD2224" s="3"/>
    </row>
    <row r="2225" spans="30:30" ht="15.6" customHeight="1" x14ac:dyDescent="0.3">
      <c r="AD2225" s="3"/>
    </row>
    <row r="2226" spans="30:30" ht="15.6" customHeight="1" x14ac:dyDescent="0.3">
      <c r="AD2226" s="3"/>
    </row>
    <row r="2227" spans="30:30" ht="15.6" customHeight="1" x14ac:dyDescent="0.3">
      <c r="AD2227" s="3"/>
    </row>
    <row r="2228" spans="30:30" ht="15.6" customHeight="1" x14ac:dyDescent="0.3">
      <c r="AD2228" s="3"/>
    </row>
    <row r="2229" spans="30:30" ht="15.6" customHeight="1" x14ac:dyDescent="0.3">
      <c r="AD2229" s="3"/>
    </row>
    <row r="2230" spans="30:30" ht="15.6" customHeight="1" x14ac:dyDescent="0.3">
      <c r="AD2230" s="3"/>
    </row>
    <row r="2231" spans="30:30" ht="15.6" customHeight="1" x14ac:dyDescent="0.3">
      <c r="AD2231" s="3"/>
    </row>
    <row r="2232" spans="30:30" ht="15.6" customHeight="1" x14ac:dyDescent="0.3">
      <c r="AD2232" s="3"/>
    </row>
    <row r="2233" spans="30:30" ht="15.6" customHeight="1" x14ac:dyDescent="0.3">
      <c r="AD2233" s="3"/>
    </row>
    <row r="2234" spans="30:30" ht="15.6" customHeight="1" x14ac:dyDescent="0.3">
      <c r="AD2234" s="3"/>
    </row>
    <row r="2235" spans="30:30" ht="15.6" customHeight="1" x14ac:dyDescent="0.3">
      <c r="AD2235" s="3"/>
    </row>
    <row r="2236" spans="30:30" ht="15.6" customHeight="1" x14ac:dyDescent="0.3">
      <c r="AD2236" s="3"/>
    </row>
    <row r="2237" spans="30:30" ht="15.6" customHeight="1" x14ac:dyDescent="0.3">
      <c r="AD2237" s="3"/>
    </row>
    <row r="2238" spans="30:30" ht="15.6" customHeight="1" x14ac:dyDescent="0.3">
      <c r="AD2238" s="3"/>
    </row>
    <row r="2239" spans="30:30" ht="15.6" customHeight="1" x14ac:dyDescent="0.3">
      <c r="AD2239" s="3"/>
    </row>
    <row r="2240" spans="30:30" ht="15.6" customHeight="1" x14ac:dyDescent="0.3">
      <c r="AD2240" s="3"/>
    </row>
    <row r="2241" spans="30:30" ht="15.6" customHeight="1" x14ac:dyDescent="0.3">
      <c r="AD2241" s="3"/>
    </row>
    <row r="2242" spans="30:30" ht="15.6" customHeight="1" x14ac:dyDescent="0.3">
      <c r="AD2242" s="3"/>
    </row>
    <row r="2243" spans="30:30" ht="15.6" customHeight="1" x14ac:dyDescent="0.3">
      <c r="AD2243" s="3"/>
    </row>
    <row r="2244" spans="30:30" ht="15.6" customHeight="1" x14ac:dyDescent="0.3">
      <c r="AD2244" s="3"/>
    </row>
    <row r="2245" spans="30:30" ht="15.6" customHeight="1" x14ac:dyDescent="0.3">
      <c r="AD2245" s="3"/>
    </row>
    <row r="2246" spans="30:30" ht="15.6" customHeight="1" x14ac:dyDescent="0.3">
      <c r="AD2246" s="3"/>
    </row>
    <row r="2247" spans="30:30" ht="15.6" customHeight="1" x14ac:dyDescent="0.3">
      <c r="AD2247" s="3"/>
    </row>
    <row r="2248" spans="30:30" ht="15.6" customHeight="1" x14ac:dyDescent="0.3">
      <c r="AD2248" s="3"/>
    </row>
    <row r="2249" spans="30:30" ht="15.6" customHeight="1" x14ac:dyDescent="0.3">
      <c r="AD2249" s="3"/>
    </row>
    <row r="2250" spans="30:30" ht="15.6" customHeight="1" x14ac:dyDescent="0.3">
      <c r="AD2250" s="3"/>
    </row>
    <row r="2251" spans="30:30" ht="15.6" customHeight="1" x14ac:dyDescent="0.3">
      <c r="AD2251" s="3"/>
    </row>
    <row r="2252" spans="30:30" ht="15.6" customHeight="1" x14ac:dyDescent="0.3">
      <c r="AD2252" s="3"/>
    </row>
    <row r="2253" spans="30:30" ht="15.6" customHeight="1" x14ac:dyDescent="0.3">
      <c r="AD2253" s="3"/>
    </row>
    <row r="2254" spans="30:30" ht="15.6" customHeight="1" x14ac:dyDescent="0.3">
      <c r="AD2254" s="3"/>
    </row>
    <row r="2255" spans="30:30" ht="15.6" customHeight="1" x14ac:dyDescent="0.3">
      <c r="AD2255" s="3"/>
    </row>
    <row r="2256" spans="30:30" ht="15.6" customHeight="1" x14ac:dyDescent="0.3">
      <c r="AD2256" s="3"/>
    </row>
    <row r="2257" spans="30:30" ht="15.6" customHeight="1" x14ac:dyDescent="0.3">
      <c r="AD2257" s="3"/>
    </row>
    <row r="2258" spans="30:30" ht="15.6" customHeight="1" x14ac:dyDescent="0.3">
      <c r="AD2258" s="3"/>
    </row>
    <row r="2259" spans="30:30" ht="15.6" customHeight="1" x14ac:dyDescent="0.3">
      <c r="AD2259" s="3"/>
    </row>
    <row r="2260" spans="30:30" ht="15.6" customHeight="1" x14ac:dyDescent="0.3">
      <c r="AD2260" s="3"/>
    </row>
    <row r="2261" spans="30:30" ht="15.6" customHeight="1" x14ac:dyDescent="0.3">
      <c r="AD2261" s="3"/>
    </row>
    <row r="2262" spans="30:30" ht="15.6" customHeight="1" x14ac:dyDescent="0.3">
      <c r="AD2262" s="3"/>
    </row>
    <row r="2263" spans="30:30" ht="15.6" customHeight="1" x14ac:dyDescent="0.3">
      <c r="AD2263" s="3"/>
    </row>
    <row r="2264" spans="30:30" ht="15.6" customHeight="1" x14ac:dyDescent="0.3">
      <c r="AD2264" s="3"/>
    </row>
    <row r="2265" spans="30:30" ht="15.6" customHeight="1" x14ac:dyDescent="0.3">
      <c r="AD2265" s="3"/>
    </row>
    <row r="2266" spans="30:30" ht="15.6" customHeight="1" x14ac:dyDescent="0.3">
      <c r="AD2266" s="3"/>
    </row>
    <row r="2267" spans="30:30" ht="15.6" customHeight="1" x14ac:dyDescent="0.3">
      <c r="AD2267" s="3"/>
    </row>
    <row r="2268" spans="30:30" ht="15.6" customHeight="1" x14ac:dyDescent="0.3">
      <c r="AD2268" s="3"/>
    </row>
    <row r="2269" spans="30:30" ht="15.6" customHeight="1" x14ac:dyDescent="0.3">
      <c r="AD2269" s="3"/>
    </row>
    <row r="2270" spans="30:30" ht="15.6" customHeight="1" x14ac:dyDescent="0.3">
      <c r="AD2270" s="3"/>
    </row>
    <row r="2271" spans="30:30" ht="15.6" customHeight="1" x14ac:dyDescent="0.3">
      <c r="AD2271" s="3"/>
    </row>
    <row r="2272" spans="30:30" ht="15.6" customHeight="1" x14ac:dyDescent="0.3">
      <c r="AD2272" s="3"/>
    </row>
    <row r="2273" spans="30:30" ht="15.6" customHeight="1" x14ac:dyDescent="0.3">
      <c r="AD2273" s="3"/>
    </row>
    <row r="2274" spans="30:30" ht="15.6" customHeight="1" x14ac:dyDescent="0.3">
      <c r="AD2274" s="3"/>
    </row>
    <row r="2275" spans="30:30" ht="15.6" customHeight="1" x14ac:dyDescent="0.3">
      <c r="AD2275" s="3"/>
    </row>
    <row r="2276" spans="30:30" ht="15.6" customHeight="1" x14ac:dyDescent="0.3">
      <c r="AD2276" s="3"/>
    </row>
    <row r="2277" spans="30:30" ht="15.6" customHeight="1" x14ac:dyDescent="0.3">
      <c r="AD2277" s="3"/>
    </row>
    <row r="2278" spans="30:30" ht="15.6" customHeight="1" x14ac:dyDescent="0.3">
      <c r="AD2278" s="3"/>
    </row>
    <row r="2279" spans="30:30" ht="15.6" customHeight="1" x14ac:dyDescent="0.3">
      <c r="AD2279" s="3"/>
    </row>
    <row r="2280" spans="30:30" ht="15.6" customHeight="1" x14ac:dyDescent="0.3">
      <c r="AD2280" s="3"/>
    </row>
    <row r="2281" spans="30:30" ht="15.6" customHeight="1" x14ac:dyDescent="0.3">
      <c r="AD2281" s="3"/>
    </row>
    <row r="2282" spans="30:30" ht="15.6" customHeight="1" x14ac:dyDescent="0.3">
      <c r="AD2282" s="3"/>
    </row>
    <row r="2283" spans="30:30" ht="15.6" customHeight="1" x14ac:dyDescent="0.3">
      <c r="AD2283" s="3"/>
    </row>
    <row r="2284" spans="30:30" ht="15.6" customHeight="1" x14ac:dyDescent="0.3">
      <c r="AD2284" s="3"/>
    </row>
    <row r="2285" spans="30:30" ht="15.6" customHeight="1" x14ac:dyDescent="0.3">
      <c r="AD2285" s="3"/>
    </row>
    <row r="2286" spans="30:30" ht="15.6" customHeight="1" x14ac:dyDescent="0.3">
      <c r="AD2286" s="3"/>
    </row>
    <row r="2287" spans="30:30" ht="15.6" customHeight="1" x14ac:dyDescent="0.3">
      <c r="AD2287" s="3"/>
    </row>
    <row r="2288" spans="30:30" ht="15.6" customHeight="1" x14ac:dyDescent="0.3">
      <c r="AD2288" s="3"/>
    </row>
    <row r="2289" spans="30:30" ht="15.6" customHeight="1" x14ac:dyDescent="0.3">
      <c r="AD2289" s="3"/>
    </row>
    <row r="2290" spans="30:30" ht="15.6" customHeight="1" x14ac:dyDescent="0.3">
      <c r="AD2290" s="3"/>
    </row>
    <row r="2291" spans="30:30" ht="15.6" customHeight="1" x14ac:dyDescent="0.3">
      <c r="AD2291" s="3"/>
    </row>
    <row r="2292" spans="30:30" ht="15.6" customHeight="1" x14ac:dyDescent="0.3">
      <c r="AD2292" s="3"/>
    </row>
    <row r="2293" spans="30:30" ht="15.6" customHeight="1" x14ac:dyDescent="0.3">
      <c r="AD2293" s="3"/>
    </row>
    <row r="2294" spans="30:30" ht="15.6" customHeight="1" x14ac:dyDescent="0.3">
      <c r="AD2294" s="3"/>
    </row>
    <row r="2295" spans="30:30" ht="15.6" customHeight="1" x14ac:dyDescent="0.3">
      <c r="AD2295" s="3"/>
    </row>
    <row r="2296" spans="30:30" ht="15.6" customHeight="1" x14ac:dyDescent="0.3">
      <c r="AD2296" s="3"/>
    </row>
    <row r="2297" spans="30:30" ht="15.6" customHeight="1" x14ac:dyDescent="0.3">
      <c r="AD2297" s="3"/>
    </row>
    <row r="2298" spans="30:30" ht="15.6" customHeight="1" x14ac:dyDescent="0.3">
      <c r="AD2298" s="3"/>
    </row>
    <row r="2299" spans="30:30" ht="15.6" customHeight="1" x14ac:dyDescent="0.3">
      <c r="AD2299" s="3"/>
    </row>
    <row r="2300" spans="30:30" ht="15.6" customHeight="1" x14ac:dyDescent="0.3">
      <c r="AD2300" s="3"/>
    </row>
    <row r="2301" spans="30:30" ht="15.6" customHeight="1" x14ac:dyDescent="0.3">
      <c r="AD2301" s="3"/>
    </row>
    <row r="2302" spans="30:30" ht="15.6" customHeight="1" x14ac:dyDescent="0.3">
      <c r="AD2302" s="3"/>
    </row>
    <row r="2303" spans="30:30" ht="15.6" customHeight="1" x14ac:dyDescent="0.3">
      <c r="AD2303" s="3"/>
    </row>
    <row r="2304" spans="30:30" ht="15.6" customHeight="1" x14ac:dyDescent="0.3">
      <c r="AD2304" s="3"/>
    </row>
    <row r="2305" spans="30:30" ht="15.6" customHeight="1" x14ac:dyDescent="0.3">
      <c r="AD2305" s="3"/>
    </row>
    <row r="2306" spans="30:30" ht="15.6" customHeight="1" x14ac:dyDescent="0.3">
      <c r="AD2306" s="3"/>
    </row>
    <row r="2307" spans="30:30" ht="15.6" customHeight="1" x14ac:dyDescent="0.3">
      <c r="AD2307" s="3"/>
    </row>
    <row r="2308" spans="30:30" ht="15.6" customHeight="1" x14ac:dyDescent="0.3">
      <c r="AD2308" s="3"/>
    </row>
    <row r="2309" spans="30:30" ht="15.6" customHeight="1" x14ac:dyDescent="0.3">
      <c r="AD2309" s="3"/>
    </row>
    <row r="2310" spans="30:30" ht="15.6" customHeight="1" x14ac:dyDescent="0.3">
      <c r="AD2310" s="3"/>
    </row>
    <row r="2311" spans="30:30" ht="15.6" customHeight="1" x14ac:dyDescent="0.3">
      <c r="AD2311" s="3"/>
    </row>
    <row r="2312" spans="30:30" ht="15.6" customHeight="1" x14ac:dyDescent="0.3">
      <c r="AD2312" s="3"/>
    </row>
    <row r="2313" spans="30:30" ht="15.6" customHeight="1" x14ac:dyDescent="0.3">
      <c r="AD2313" s="3"/>
    </row>
    <row r="2314" spans="30:30" ht="15.6" customHeight="1" x14ac:dyDescent="0.3">
      <c r="AD2314" s="3"/>
    </row>
    <row r="2315" spans="30:30" ht="15.6" customHeight="1" x14ac:dyDescent="0.3">
      <c r="AD2315" s="3"/>
    </row>
    <row r="2316" spans="30:30" ht="15.6" customHeight="1" x14ac:dyDescent="0.3">
      <c r="AD2316" s="3"/>
    </row>
    <row r="2317" spans="30:30" ht="15.6" customHeight="1" x14ac:dyDescent="0.3">
      <c r="AD2317" s="3"/>
    </row>
    <row r="2318" spans="30:30" ht="15.6" customHeight="1" x14ac:dyDescent="0.3">
      <c r="AD2318" s="3"/>
    </row>
    <row r="2319" spans="30:30" ht="15.6" customHeight="1" x14ac:dyDescent="0.3">
      <c r="AD2319" s="3"/>
    </row>
    <row r="2320" spans="30:30" ht="15.6" customHeight="1" x14ac:dyDescent="0.3">
      <c r="AD2320" s="3"/>
    </row>
    <row r="2321" spans="30:30" ht="15.6" customHeight="1" x14ac:dyDescent="0.3">
      <c r="AD2321" s="3"/>
    </row>
    <row r="2322" spans="30:30" ht="15.6" customHeight="1" x14ac:dyDescent="0.3">
      <c r="AD2322" s="3"/>
    </row>
    <row r="2323" spans="30:30" ht="15.6" customHeight="1" x14ac:dyDescent="0.3">
      <c r="AD2323" s="3"/>
    </row>
    <row r="2324" spans="30:30" ht="15.6" customHeight="1" x14ac:dyDescent="0.3">
      <c r="AD2324" s="3"/>
    </row>
    <row r="2325" spans="30:30" ht="15.6" customHeight="1" x14ac:dyDescent="0.3">
      <c r="AD2325" s="3"/>
    </row>
    <row r="2326" spans="30:30" ht="15.6" customHeight="1" x14ac:dyDescent="0.3">
      <c r="AD2326" s="3"/>
    </row>
    <row r="2327" spans="30:30" ht="15.6" customHeight="1" x14ac:dyDescent="0.3">
      <c r="AD2327" s="3"/>
    </row>
    <row r="2328" spans="30:30" ht="15.6" customHeight="1" x14ac:dyDescent="0.3">
      <c r="AD2328" s="3"/>
    </row>
    <row r="2329" spans="30:30" ht="15.6" customHeight="1" x14ac:dyDescent="0.3">
      <c r="AD2329" s="3"/>
    </row>
    <row r="2330" spans="30:30" ht="15.6" customHeight="1" x14ac:dyDescent="0.3">
      <c r="AD2330" s="3"/>
    </row>
    <row r="2331" spans="30:30" ht="15.6" customHeight="1" x14ac:dyDescent="0.3">
      <c r="AD2331" s="3"/>
    </row>
    <row r="2332" spans="30:30" ht="15.6" customHeight="1" x14ac:dyDescent="0.3">
      <c r="AD2332" s="3"/>
    </row>
    <row r="2333" spans="30:30" ht="15.6" customHeight="1" x14ac:dyDescent="0.3">
      <c r="AD2333" s="3"/>
    </row>
    <row r="2334" spans="30:30" ht="15.6" customHeight="1" x14ac:dyDescent="0.3">
      <c r="AD2334" s="3"/>
    </row>
    <row r="2335" spans="30:30" ht="15.6" customHeight="1" x14ac:dyDescent="0.3">
      <c r="AD2335" s="3"/>
    </row>
    <row r="2336" spans="30:30" ht="15.6" customHeight="1" x14ac:dyDescent="0.3">
      <c r="AD2336" s="3"/>
    </row>
    <row r="2337" spans="30:30" ht="15.6" customHeight="1" x14ac:dyDescent="0.3">
      <c r="AD2337" s="3"/>
    </row>
    <row r="2338" spans="30:30" ht="15.6" customHeight="1" x14ac:dyDescent="0.3">
      <c r="AD2338" s="3"/>
    </row>
    <row r="2339" spans="30:30" ht="15.6" customHeight="1" x14ac:dyDescent="0.3">
      <c r="AD2339" s="3"/>
    </row>
    <row r="2340" spans="30:30" ht="15.6" customHeight="1" x14ac:dyDescent="0.3">
      <c r="AD2340" s="3"/>
    </row>
    <row r="2341" spans="30:30" ht="15.6" customHeight="1" x14ac:dyDescent="0.3">
      <c r="AD2341" s="3"/>
    </row>
    <row r="2342" spans="30:30" ht="15.6" customHeight="1" x14ac:dyDescent="0.3">
      <c r="AD2342" s="3"/>
    </row>
    <row r="2343" spans="30:30" ht="15.6" customHeight="1" x14ac:dyDescent="0.3">
      <c r="AD2343" s="3"/>
    </row>
    <row r="2344" spans="30:30" ht="15.6" customHeight="1" x14ac:dyDescent="0.3">
      <c r="AD2344" s="3"/>
    </row>
    <row r="2345" spans="30:30" ht="15.6" customHeight="1" x14ac:dyDescent="0.3">
      <c r="AD2345" s="3"/>
    </row>
    <row r="2346" spans="30:30" ht="15.6" customHeight="1" x14ac:dyDescent="0.3">
      <c r="AD2346" s="3"/>
    </row>
    <row r="2347" spans="30:30" ht="15.6" customHeight="1" x14ac:dyDescent="0.3">
      <c r="AD2347" s="3"/>
    </row>
    <row r="2348" spans="30:30" ht="15.6" customHeight="1" x14ac:dyDescent="0.3">
      <c r="AD2348" s="3"/>
    </row>
    <row r="2349" spans="30:30" ht="15.6" customHeight="1" x14ac:dyDescent="0.3">
      <c r="AD2349" s="3"/>
    </row>
    <row r="2350" spans="30:30" ht="15.6" customHeight="1" x14ac:dyDescent="0.3">
      <c r="AD2350" s="3"/>
    </row>
    <row r="2351" spans="30:30" ht="15.6" customHeight="1" x14ac:dyDescent="0.3">
      <c r="AD2351" s="3"/>
    </row>
    <row r="2352" spans="30:30" ht="15.6" customHeight="1" x14ac:dyDescent="0.3">
      <c r="AD2352" s="3"/>
    </row>
    <row r="2353" spans="30:30" ht="15.6" customHeight="1" x14ac:dyDescent="0.3">
      <c r="AD2353" s="3"/>
    </row>
    <row r="2354" spans="30:30" ht="15.6" customHeight="1" x14ac:dyDescent="0.3">
      <c r="AD2354" s="3"/>
    </row>
    <row r="2355" spans="30:30" ht="15.6" customHeight="1" x14ac:dyDescent="0.3">
      <c r="AD2355" s="3"/>
    </row>
    <row r="2356" spans="30:30" ht="15.6" customHeight="1" x14ac:dyDescent="0.3">
      <c r="AD2356" s="3"/>
    </row>
    <row r="2357" spans="30:30" ht="15.6" customHeight="1" x14ac:dyDescent="0.3">
      <c r="AD2357" s="3"/>
    </row>
    <row r="2358" spans="30:30" ht="15.6" customHeight="1" x14ac:dyDescent="0.3">
      <c r="AD2358" s="3"/>
    </row>
    <row r="2359" spans="30:30" ht="15.6" customHeight="1" x14ac:dyDescent="0.3">
      <c r="AD2359" s="3"/>
    </row>
    <row r="2360" spans="30:30" ht="15.6" customHeight="1" x14ac:dyDescent="0.3">
      <c r="AD2360" s="3"/>
    </row>
    <row r="2361" spans="30:30" ht="15.6" customHeight="1" x14ac:dyDescent="0.3">
      <c r="AD2361" s="3"/>
    </row>
    <row r="2362" spans="30:30" ht="15.6" customHeight="1" x14ac:dyDescent="0.3">
      <c r="AD2362" s="3"/>
    </row>
    <row r="2363" spans="30:30" ht="15.6" customHeight="1" x14ac:dyDescent="0.3">
      <c r="AD2363" s="3"/>
    </row>
    <row r="2364" spans="30:30" ht="15.6" customHeight="1" x14ac:dyDescent="0.3">
      <c r="AD2364" s="3"/>
    </row>
    <row r="2365" spans="30:30" ht="15.6" customHeight="1" x14ac:dyDescent="0.3">
      <c r="AD2365" s="3"/>
    </row>
    <row r="2366" spans="30:30" ht="15.6" customHeight="1" x14ac:dyDescent="0.3">
      <c r="AD2366" s="3"/>
    </row>
    <row r="2367" spans="30:30" ht="15.6" customHeight="1" x14ac:dyDescent="0.3">
      <c r="AD2367" s="3"/>
    </row>
    <row r="2368" spans="30:30" ht="15.6" customHeight="1" x14ac:dyDescent="0.3">
      <c r="AD2368" s="3"/>
    </row>
    <row r="2369" spans="30:30" ht="15.6" customHeight="1" x14ac:dyDescent="0.3">
      <c r="AD2369" s="3"/>
    </row>
    <row r="2370" spans="30:30" ht="15.6" customHeight="1" x14ac:dyDescent="0.3">
      <c r="AD2370" s="3"/>
    </row>
    <row r="2371" spans="30:30" ht="15.6" customHeight="1" x14ac:dyDescent="0.3">
      <c r="AD2371" s="3"/>
    </row>
    <row r="2372" spans="30:30" ht="15.6" customHeight="1" x14ac:dyDescent="0.3">
      <c r="AD2372" s="3"/>
    </row>
    <row r="2373" spans="30:30" ht="15.6" customHeight="1" x14ac:dyDescent="0.3">
      <c r="AD2373" s="3"/>
    </row>
    <row r="2374" spans="30:30" ht="15.6" customHeight="1" x14ac:dyDescent="0.3">
      <c r="AD2374" s="3"/>
    </row>
    <row r="2375" spans="30:30" ht="15.6" customHeight="1" x14ac:dyDescent="0.3">
      <c r="AD2375" s="3"/>
    </row>
    <row r="2376" spans="30:30" ht="15.6" customHeight="1" x14ac:dyDescent="0.3">
      <c r="AD2376" s="3"/>
    </row>
    <row r="2377" spans="30:30" ht="15.6" customHeight="1" x14ac:dyDescent="0.3">
      <c r="AD2377" s="3"/>
    </row>
    <row r="2378" spans="30:30" ht="15.6" customHeight="1" x14ac:dyDescent="0.3">
      <c r="AD2378" s="3"/>
    </row>
    <row r="2379" spans="30:30" ht="15.6" customHeight="1" x14ac:dyDescent="0.3">
      <c r="AD2379" s="3"/>
    </row>
    <row r="2380" spans="30:30" ht="15.6" customHeight="1" x14ac:dyDescent="0.3">
      <c r="AD2380" s="3"/>
    </row>
    <row r="2381" spans="30:30" ht="15.6" customHeight="1" x14ac:dyDescent="0.3">
      <c r="AD2381" s="3"/>
    </row>
    <row r="2382" spans="30:30" ht="15.6" customHeight="1" x14ac:dyDescent="0.3">
      <c r="AD2382" s="3"/>
    </row>
    <row r="2383" spans="30:30" ht="15.6" customHeight="1" x14ac:dyDescent="0.3">
      <c r="AD2383" s="3"/>
    </row>
    <row r="2384" spans="30:30" ht="15.6" customHeight="1" x14ac:dyDescent="0.3">
      <c r="AD2384" s="3"/>
    </row>
    <row r="2385" spans="30:30" ht="15.6" customHeight="1" x14ac:dyDescent="0.3">
      <c r="AD2385" s="3"/>
    </row>
    <row r="2386" spans="30:30" ht="15.6" customHeight="1" x14ac:dyDescent="0.3">
      <c r="AD2386" s="3"/>
    </row>
    <row r="2387" spans="30:30" ht="15.6" customHeight="1" x14ac:dyDescent="0.3">
      <c r="AD2387" s="3"/>
    </row>
    <row r="2388" spans="30:30" ht="15.6" customHeight="1" x14ac:dyDescent="0.3">
      <c r="AD2388" s="3"/>
    </row>
    <row r="2389" spans="30:30" ht="15.6" customHeight="1" x14ac:dyDescent="0.3">
      <c r="AD2389" s="3"/>
    </row>
    <row r="2390" spans="30:30" ht="15.6" customHeight="1" x14ac:dyDescent="0.3">
      <c r="AD2390" s="3"/>
    </row>
    <row r="2391" spans="30:30" ht="15.6" customHeight="1" x14ac:dyDescent="0.3">
      <c r="AD2391" s="3"/>
    </row>
    <row r="2392" spans="30:30" ht="15.6" customHeight="1" x14ac:dyDescent="0.3">
      <c r="AD2392" s="3"/>
    </row>
    <row r="2393" spans="30:30" ht="15.6" customHeight="1" x14ac:dyDescent="0.3">
      <c r="AD2393" s="3"/>
    </row>
    <row r="2394" spans="30:30" ht="15.6" customHeight="1" x14ac:dyDescent="0.3">
      <c r="AD2394" s="3"/>
    </row>
    <row r="2395" spans="30:30" ht="15.6" customHeight="1" x14ac:dyDescent="0.3">
      <c r="AD2395" s="3"/>
    </row>
    <row r="2396" spans="30:30" ht="15.6" customHeight="1" x14ac:dyDescent="0.3">
      <c r="AD2396" s="3"/>
    </row>
    <row r="2397" spans="30:30" ht="15.6" customHeight="1" x14ac:dyDescent="0.3">
      <c r="AD2397" s="3"/>
    </row>
    <row r="2398" spans="30:30" ht="15.6" customHeight="1" x14ac:dyDescent="0.3">
      <c r="AD2398" s="3"/>
    </row>
    <row r="2399" spans="30:30" ht="15.6" customHeight="1" x14ac:dyDescent="0.3">
      <c r="AD2399" s="3"/>
    </row>
    <row r="2400" spans="30:30" ht="15.6" customHeight="1" x14ac:dyDescent="0.3">
      <c r="AD2400" s="3"/>
    </row>
    <row r="2401" spans="30:30" ht="15.6" customHeight="1" x14ac:dyDescent="0.3">
      <c r="AD2401" s="3"/>
    </row>
    <row r="2402" spans="30:30" ht="15.6" customHeight="1" x14ac:dyDescent="0.3">
      <c r="AD2402" s="3"/>
    </row>
    <row r="2403" spans="30:30" ht="15.6" customHeight="1" x14ac:dyDescent="0.3">
      <c r="AD2403" s="3"/>
    </row>
    <row r="2404" spans="30:30" ht="15.6" customHeight="1" x14ac:dyDescent="0.3">
      <c r="AD2404" s="3"/>
    </row>
    <row r="2405" spans="30:30" ht="15.6" customHeight="1" x14ac:dyDescent="0.3">
      <c r="AD2405" s="3"/>
    </row>
    <row r="2406" spans="30:30" ht="15.6" customHeight="1" x14ac:dyDescent="0.3">
      <c r="AD2406" s="3"/>
    </row>
    <row r="2407" spans="30:30" ht="15.6" customHeight="1" x14ac:dyDescent="0.3">
      <c r="AD2407" s="3"/>
    </row>
    <row r="2408" spans="30:30" ht="15.6" customHeight="1" x14ac:dyDescent="0.3">
      <c r="AD2408" s="3"/>
    </row>
    <row r="2409" spans="30:30" ht="15.6" customHeight="1" x14ac:dyDescent="0.3">
      <c r="AD2409" s="3"/>
    </row>
    <row r="2410" spans="30:30" ht="15.6" customHeight="1" x14ac:dyDescent="0.3">
      <c r="AD2410" s="3"/>
    </row>
    <row r="2411" spans="30:30" ht="15.6" customHeight="1" x14ac:dyDescent="0.3">
      <c r="AD2411" s="3"/>
    </row>
    <row r="2412" spans="30:30" ht="15.6" customHeight="1" x14ac:dyDescent="0.3">
      <c r="AD2412" s="3"/>
    </row>
    <row r="2413" spans="30:30" ht="15.6" customHeight="1" x14ac:dyDescent="0.3">
      <c r="AD2413" s="3"/>
    </row>
    <row r="2414" spans="30:30" ht="15.6" customHeight="1" x14ac:dyDescent="0.3">
      <c r="AD2414" s="3"/>
    </row>
    <row r="2415" spans="30:30" ht="15.6" customHeight="1" x14ac:dyDescent="0.3">
      <c r="AD2415" s="3"/>
    </row>
    <row r="2416" spans="30:30" ht="15.6" customHeight="1" x14ac:dyDescent="0.3">
      <c r="AD2416" s="3"/>
    </row>
    <row r="2417" spans="30:30" ht="15.6" customHeight="1" x14ac:dyDescent="0.3">
      <c r="AD2417" s="3"/>
    </row>
    <row r="2418" spans="30:30" ht="15.6" customHeight="1" x14ac:dyDescent="0.3">
      <c r="AD2418" s="3"/>
    </row>
    <row r="2419" spans="30:30" ht="15.6" customHeight="1" x14ac:dyDescent="0.3">
      <c r="AD2419" s="3"/>
    </row>
    <row r="2420" spans="30:30" ht="15.6" customHeight="1" x14ac:dyDescent="0.3">
      <c r="AD2420" s="3"/>
    </row>
    <row r="2421" spans="30:30" ht="15.6" customHeight="1" x14ac:dyDescent="0.3">
      <c r="AD2421" s="3"/>
    </row>
    <row r="2422" spans="30:30" ht="15.6" customHeight="1" x14ac:dyDescent="0.3">
      <c r="AD2422" s="3"/>
    </row>
    <row r="2423" spans="30:30" ht="15.6" customHeight="1" x14ac:dyDescent="0.3">
      <c r="AD2423" s="3"/>
    </row>
    <row r="2424" spans="30:30" ht="15.6" customHeight="1" x14ac:dyDescent="0.3">
      <c r="AD2424" s="3"/>
    </row>
    <row r="2425" spans="30:30" ht="15.6" customHeight="1" x14ac:dyDescent="0.3">
      <c r="AD2425" s="3"/>
    </row>
    <row r="2426" spans="30:30" ht="15.6" customHeight="1" x14ac:dyDescent="0.3">
      <c r="AD2426" s="3"/>
    </row>
    <row r="2427" spans="30:30" ht="15.6" customHeight="1" x14ac:dyDescent="0.3">
      <c r="AD2427" s="3"/>
    </row>
    <row r="2428" spans="30:30" ht="15.6" customHeight="1" x14ac:dyDescent="0.3">
      <c r="AD2428" s="3"/>
    </row>
    <row r="2429" spans="30:30" ht="15.6" customHeight="1" x14ac:dyDescent="0.3">
      <c r="AD2429" s="3"/>
    </row>
    <row r="2430" spans="30:30" ht="15.6" customHeight="1" x14ac:dyDescent="0.3">
      <c r="AD2430" s="3"/>
    </row>
    <row r="2431" spans="30:30" ht="15.6" customHeight="1" x14ac:dyDescent="0.3">
      <c r="AD2431" s="3"/>
    </row>
    <row r="2432" spans="30:30" ht="15.6" customHeight="1" x14ac:dyDescent="0.3">
      <c r="AD2432" s="3"/>
    </row>
    <row r="2433" spans="30:30" ht="15.6" customHeight="1" x14ac:dyDescent="0.3">
      <c r="AD2433" s="3"/>
    </row>
    <row r="2434" spans="30:30" ht="15.6" customHeight="1" x14ac:dyDescent="0.3">
      <c r="AD2434" s="3"/>
    </row>
    <row r="2435" spans="30:30" ht="15.6" customHeight="1" x14ac:dyDescent="0.3">
      <c r="AD2435" s="3"/>
    </row>
    <row r="2436" spans="30:30" ht="15.6" customHeight="1" x14ac:dyDescent="0.3">
      <c r="AD2436" s="3"/>
    </row>
    <row r="2437" spans="30:30" ht="15.6" customHeight="1" x14ac:dyDescent="0.3">
      <c r="AD2437" s="3"/>
    </row>
    <row r="2438" spans="30:30" ht="15.6" customHeight="1" x14ac:dyDescent="0.3">
      <c r="AD2438" s="3"/>
    </row>
    <row r="2439" spans="30:30" ht="15.6" customHeight="1" x14ac:dyDescent="0.3">
      <c r="AD2439" s="3"/>
    </row>
    <row r="2440" spans="30:30" ht="15.6" customHeight="1" x14ac:dyDescent="0.3">
      <c r="AD2440" s="3"/>
    </row>
    <row r="2441" spans="30:30" ht="15.6" customHeight="1" x14ac:dyDescent="0.3">
      <c r="AD2441" s="3"/>
    </row>
    <row r="2442" spans="30:30" ht="15.6" customHeight="1" x14ac:dyDescent="0.3">
      <c r="AD2442" s="3"/>
    </row>
    <row r="2443" spans="30:30" ht="15.6" customHeight="1" x14ac:dyDescent="0.3">
      <c r="AD2443" s="3"/>
    </row>
    <row r="2444" spans="30:30" ht="15.6" customHeight="1" x14ac:dyDescent="0.3">
      <c r="AD2444" s="3"/>
    </row>
    <row r="2445" spans="30:30" ht="15.6" customHeight="1" x14ac:dyDescent="0.3">
      <c r="AD2445" s="3"/>
    </row>
    <row r="2446" spans="30:30" ht="15.6" customHeight="1" x14ac:dyDescent="0.3">
      <c r="AD2446" s="3"/>
    </row>
    <row r="2447" spans="30:30" ht="15.6" customHeight="1" x14ac:dyDescent="0.3">
      <c r="AD2447" s="3"/>
    </row>
    <row r="2448" spans="30:30" ht="15.6" customHeight="1" x14ac:dyDescent="0.3">
      <c r="AD2448" s="3"/>
    </row>
    <row r="2449" spans="30:30" ht="15.6" customHeight="1" x14ac:dyDescent="0.3">
      <c r="AD2449" s="3"/>
    </row>
    <row r="2450" spans="30:30" ht="15.6" customHeight="1" x14ac:dyDescent="0.3">
      <c r="AD2450" s="3"/>
    </row>
    <row r="2451" spans="30:30" ht="15.6" customHeight="1" x14ac:dyDescent="0.3">
      <c r="AD2451" s="3"/>
    </row>
    <row r="2452" spans="30:30" ht="15.6" customHeight="1" x14ac:dyDescent="0.3">
      <c r="AD2452" s="3"/>
    </row>
    <row r="2453" spans="30:30" ht="15.6" customHeight="1" x14ac:dyDescent="0.3">
      <c r="AD2453" s="3"/>
    </row>
    <row r="2454" spans="30:30" ht="15.6" customHeight="1" x14ac:dyDescent="0.3">
      <c r="AD2454" s="3"/>
    </row>
    <row r="2455" spans="30:30" ht="15.6" customHeight="1" x14ac:dyDescent="0.3">
      <c r="AD2455" s="3"/>
    </row>
    <row r="2456" spans="30:30" ht="15.6" customHeight="1" x14ac:dyDescent="0.3">
      <c r="AD2456" s="3"/>
    </row>
    <row r="2457" spans="30:30" ht="15.6" customHeight="1" x14ac:dyDescent="0.3">
      <c r="AD2457" s="3"/>
    </row>
    <row r="2458" spans="30:30" ht="15.6" customHeight="1" x14ac:dyDescent="0.3">
      <c r="AD2458" s="3"/>
    </row>
    <row r="2459" spans="30:30" ht="15.6" customHeight="1" x14ac:dyDescent="0.3">
      <c r="AD2459" s="3"/>
    </row>
    <row r="2460" spans="30:30" ht="15.6" customHeight="1" x14ac:dyDescent="0.3">
      <c r="AD2460" s="3"/>
    </row>
    <row r="2461" spans="30:30" ht="15.6" customHeight="1" x14ac:dyDescent="0.3">
      <c r="AD2461" s="3"/>
    </row>
    <row r="2462" spans="30:30" ht="15.6" customHeight="1" x14ac:dyDescent="0.3">
      <c r="AD2462" s="3"/>
    </row>
    <row r="2463" spans="30:30" ht="15.6" customHeight="1" x14ac:dyDescent="0.3">
      <c r="AD2463" s="3"/>
    </row>
    <row r="2464" spans="30:30" ht="15.6" customHeight="1" x14ac:dyDescent="0.3">
      <c r="AD2464" s="3"/>
    </row>
    <row r="2465" spans="30:30" ht="15.6" customHeight="1" x14ac:dyDescent="0.3">
      <c r="AD2465" s="3"/>
    </row>
    <row r="2466" spans="30:30" ht="15.6" customHeight="1" x14ac:dyDescent="0.3">
      <c r="AD2466" s="3"/>
    </row>
    <row r="2467" spans="30:30" ht="15.6" customHeight="1" x14ac:dyDescent="0.3">
      <c r="AD2467" s="3"/>
    </row>
    <row r="2468" spans="30:30" ht="15.6" customHeight="1" x14ac:dyDescent="0.3">
      <c r="AD2468" s="3"/>
    </row>
    <row r="2469" spans="30:30" ht="15.6" customHeight="1" x14ac:dyDescent="0.3">
      <c r="AD2469" s="3"/>
    </row>
    <row r="2470" spans="30:30" ht="15.6" customHeight="1" x14ac:dyDescent="0.3">
      <c r="AD2470" s="3"/>
    </row>
    <row r="2471" spans="30:30" ht="15.6" customHeight="1" x14ac:dyDescent="0.3">
      <c r="AD2471" s="3"/>
    </row>
    <row r="2472" spans="30:30" ht="15.6" customHeight="1" x14ac:dyDescent="0.3">
      <c r="AD2472" s="3"/>
    </row>
    <row r="2473" spans="30:30" ht="15.6" customHeight="1" x14ac:dyDescent="0.3">
      <c r="AD2473" s="3"/>
    </row>
    <row r="2474" spans="30:30" ht="15.6" customHeight="1" x14ac:dyDescent="0.3">
      <c r="AD2474" s="3"/>
    </row>
    <row r="2475" spans="30:30" ht="15.6" customHeight="1" x14ac:dyDescent="0.3">
      <c r="AD2475" s="3"/>
    </row>
    <row r="2476" spans="30:30" ht="15.6" customHeight="1" x14ac:dyDescent="0.3">
      <c r="AD2476" s="3"/>
    </row>
    <row r="2477" spans="30:30" ht="15.6" customHeight="1" x14ac:dyDescent="0.3">
      <c r="AD2477" s="3"/>
    </row>
    <row r="2478" spans="30:30" ht="15.6" customHeight="1" x14ac:dyDescent="0.3">
      <c r="AD2478" s="3"/>
    </row>
    <row r="2479" spans="30:30" ht="15.6" customHeight="1" x14ac:dyDescent="0.3">
      <c r="AD2479" s="3"/>
    </row>
    <row r="2480" spans="30:30" ht="15.6" customHeight="1" x14ac:dyDescent="0.3">
      <c r="AD2480" s="3"/>
    </row>
    <row r="2481" spans="30:30" ht="15.6" customHeight="1" x14ac:dyDescent="0.3">
      <c r="AD2481" s="3"/>
    </row>
    <row r="2482" spans="30:30" ht="15.6" customHeight="1" x14ac:dyDescent="0.3">
      <c r="AD2482" s="3"/>
    </row>
    <row r="2483" spans="30:30" ht="15.6" customHeight="1" x14ac:dyDescent="0.3">
      <c r="AD2483" s="3"/>
    </row>
    <row r="2484" spans="30:30" ht="15.6" customHeight="1" x14ac:dyDescent="0.3">
      <c r="AD2484" s="3"/>
    </row>
    <row r="2485" spans="30:30" ht="15.6" customHeight="1" x14ac:dyDescent="0.3">
      <c r="AD2485" s="3"/>
    </row>
    <row r="2486" spans="30:30" ht="15.6" customHeight="1" x14ac:dyDescent="0.3">
      <c r="AD2486" s="3"/>
    </row>
    <row r="2487" spans="30:30" ht="15.6" customHeight="1" x14ac:dyDescent="0.3">
      <c r="AD2487" s="3"/>
    </row>
    <row r="2488" spans="30:30" ht="15.6" customHeight="1" x14ac:dyDescent="0.3">
      <c r="AD2488" s="3"/>
    </row>
    <row r="2489" spans="30:30" ht="15.6" customHeight="1" x14ac:dyDescent="0.3">
      <c r="AD2489" s="3"/>
    </row>
    <row r="2490" spans="30:30" ht="15.6" customHeight="1" x14ac:dyDescent="0.3">
      <c r="AD2490" s="3"/>
    </row>
    <row r="2491" spans="30:30" ht="15.6" customHeight="1" x14ac:dyDescent="0.3">
      <c r="AD2491" s="3"/>
    </row>
    <row r="2492" spans="30:30" ht="15.6" customHeight="1" x14ac:dyDescent="0.3">
      <c r="AD2492" s="3"/>
    </row>
    <row r="2493" spans="30:30" ht="15.6" customHeight="1" x14ac:dyDescent="0.3">
      <c r="AD2493" s="3"/>
    </row>
    <row r="2494" spans="30:30" ht="15.6" customHeight="1" x14ac:dyDescent="0.3">
      <c r="AD2494" s="3"/>
    </row>
    <row r="2495" spans="30:30" ht="15.6" customHeight="1" x14ac:dyDescent="0.3">
      <c r="AD2495" s="3"/>
    </row>
    <row r="2496" spans="30:30" ht="15.6" customHeight="1" x14ac:dyDescent="0.3">
      <c r="AD2496" s="3"/>
    </row>
    <row r="2497" spans="30:30" ht="15.6" customHeight="1" x14ac:dyDescent="0.3">
      <c r="AD2497" s="3"/>
    </row>
    <row r="2498" spans="30:30" ht="15.6" customHeight="1" x14ac:dyDescent="0.3">
      <c r="AD2498" s="3"/>
    </row>
    <row r="2499" spans="30:30" ht="15.6" customHeight="1" x14ac:dyDescent="0.3">
      <c r="AD2499" s="3"/>
    </row>
    <row r="2500" spans="30:30" ht="15.6" customHeight="1" x14ac:dyDescent="0.3">
      <c r="AD2500" s="3"/>
    </row>
    <row r="2501" spans="30:30" ht="15.6" customHeight="1" x14ac:dyDescent="0.3">
      <c r="AD2501" s="3"/>
    </row>
    <row r="2502" spans="30:30" ht="15.6" customHeight="1" x14ac:dyDescent="0.3">
      <c r="AD2502" s="3"/>
    </row>
    <row r="2503" spans="30:30" ht="15.6" customHeight="1" x14ac:dyDescent="0.3">
      <c r="AD2503" s="3"/>
    </row>
    <row r="2504" spans="30:30" ht="15.6" customHeight="1" x14ac:dyDescent="0.3">
      <c r="AD2504" s="3"/>
    </row>
    <row r="2505" spans="30:30" ht="15.6" customHeight="1" x14ac:dyDescent="0.3">
      <c r="AD2505" s="3"/>
    </row>
    <row r="2506" spans="30:30" ht="15.6" customHeight="1" x14ac:dyDescent="0.3">
      <c r="AD2506" s="3"/>
    </row>
    <row r="2507" spans="30:30" ht="15.6" customHeight="1" x14ac:dyDescent="0.3">
      <c r="AD2507" s="3"/>
    </row>
    <row r="2508" spans="30:30" ht="15.6" customHeight="1" x14ac:dyDescent="0.3">
      <c r="AD2508" s="3"/>
    </row>
    <row r="2509" spans="30:30" ht="15.6" customHeight="1" x14ac:dyDescent="0.3">
      <c r="AD2509" s="3"/>
    </row>
    <row r="2510" spans="30:30" ht="15.6" customHeight="1" x14ac:dyDescent="0.3">
      <c r="AD2510" s="3"/>
    </row>
    <row r="2511" spans="30:30" ht="15.6" customHeight="1" x14ac:dyDescent="0.3">
      <c r="AD2511" s="3"/>
    </row>
    <row r="2512" spans="30:30" ht="15.6" customHeight="1" x14ac:dyDescent="0.3">
      <c r="AD2512" s="3"/>
    </row>
    <row r="2513" spans="30:30" ht="15.6" customHeight="1" x14ac:dyDescent="0.3">
      <c r="AD2513" s="3"/>
    </row>
    <row r="2514" spans="30:30" ht="15.6" customHeight="1" x14ac:dyDescent="0.3">
      <c r="AD2514" s="3"/>
    </row>
    <row r="2515" spans="30:30" ht="15.6" customHeight="1" x14ac:dyDescent="0.3">
      <c r="AD2515" s="3"/>
    </row>
    <row r="2516" spans="30:30" ht="15.6" customHeight="1" x14ac:dyDescent="0.3">
      <c r="AD2516" s="3"/>
    </row>
    <row r="2517" spans="30:30" ht="15.6" customHeight="1" x14ac:dyDescent="0.3">
      <c r="AD2517" s="3"/>
    </row>
    <row r="2518" spans="30:30" ht="15.6" customHeight="1" x14ac:dyDescent="0.3">
      <c r="AD2518" s="3"/>
    </row>
    <row r="2519" spans="30:30" ht="15.6" customHeight="1" x14ac:dyDescent="0.3">
      <c r="AD2519" s="3"/>
    </row>
    <row r="2520" spans="30:30" ht="15.6" customHeight="1" x14ac:dyDescent="0.3">
      <c r="AD2520" s="3"/>
    </row>
    <row r="2521" spans="30:30" ht="15.6" customHeight="1" x14ac:dyDescent="0.3">
      <c r="AD2521" s="3"/>
    </row>
    <row r="2522" spans="30:30" ht="15.6" customHeight="1" x14ac:dyDescent="0.3">
      <c r="AD2522" s="3"/>
    </row>
    <row r="2523" spans="30:30" ht="15.6" customHeight="1" x14ac:dyDescent="0.3">
      <c r="AD2523" s="3"/>
    </row>
    <row r="2524" spans="30:30" ht="15.6" customHeight="1" x14ac:dyDescent="0.3">
      <c r="AD2524" s="3"/>
    </row>
    <row r="2525" spans="30:30" ht="15.6" customHeight="1" x14ac:dyDescent="0.3">
      <c r="AD2525" s="3"/>
    </row>
    <row r="2526" spans="30:30" ht="15.6" customHeight="1" x14ac:dyDescent="0.3">
      <c r="AD2526" s="3"/>
    </row>
    <row r="2527" spans="30:30" ht="15.6" customHeight="1" x14ac:dyDescent="0.3">
      <c r="AD2527" s="3"/>
    </row>
    <row r="2528" spans="30:30" ht="15.6" customHeight="1" x14ac:dyDescent="0.3">
      <c r="AD2528" s="3"/>
    </row>
    <row r="2529" spans="30:30" ht="15.6" customHeight="1" x14ac:dyDescent="0.3">
      <c r="AD2529" s="3"/>
    </row>
    <row r="2530" spans="30:30" ht="15.6" customHeight="1" x14ac:dyDescent="0.3">
      <c r="AD2530" s="3"/>
    </row>
    <row r="2531" spans="30:30" ht="15.6" customHeight="1" x14ac:dyDescent="0.3">
      <c r="AD2531" s="3"/>
    </row>
    <row r="2532" spans="30:30" ht="15.6" customHeight="1" x14ac:dyDescent="0.3">
      <c r="AD2532" s="3"/>
    </row>
    <row r="2533" spans="30:30" ht="15.6" customHeight="1" x14ac:dyDescent="0.3">
      <c r="AD2533" s="3"/>
    </row>
    <row r="2534" spans="30:30" ht="15.6" customHeight="1" x14ac:dyDescent="0.3">
      <c r="AD2534" s="3"/>
    </row>
    <row r="2535" spans="30:30" ht="15.6" customHeight="1" x14ac:dyDescent="0.3">
      <c r="AD2535" s="3"/>
    </row>
    <row r="2536" spans="30:30" ht="15.6" customHeight="1" x14ac:dyDescent="0.3">
      <c r="AD2536" s="3"/>
    </row>
    <row r="2537" spans="30:30" ht="15.6" customHeight="1" x14ac:dyDescent="0.3">
      <c r="AD2537" s="3"/>
    </row>
    <row r="2538" spans="30:30" ht="15.6" customHeight="1" x14ac:dyDescent="0.3">
      <c r="AD2538" s="3"/>
    </row>
    <row r="2539" spans="30:30" ht="15.6" customHeight="1" x14ac:dyDescent="0.3">
      <c r="AD2539" s="3"/>
    </row>
    <row r="2540" spans="30:30" ht="15.6" customHeight="1" x14ac:dyDescent="0.3">
      <c r="AD2540" s="3"/>
    </row>
    <row r="2541" spans="30:30" ht="15.6" customHeight="1" x14ac:dyDescent="0.3">
      <c r="AD2541" s="3"/>
    </row>
    <row r="2542" spans="30:30" ht="15.6" customHeight="1" x14ac:dyDescent="0.3">
      <c r="AD2542" s="3"/>
    </row>
    <row r="2543" spans="30:30" ht="15.6" customHeight="1" x14ac:dyDescent="0.3">
      <c r="AD2543" s="3"/>
    </row>
    <row r="2544" spans="30:30" ht="15.6" customHeight="1" x14ac:dyDescent="0.3">
      <c r="AD2544" s="3"/>
    </row>
    <row r="2545" spans="30:30" ht="15.6" customHeight="1" x14ac:dyDescent="0.3">
      <c r="AD2545" s="3"/>
    </row>
    <row r="2546" spans="30:30" ht="15.6" customHeight="1" x14ac:dyDescent="0.3">
      <c r="AD2546" s="3"/>
    </row>
    <row r="2547" spans="30:30" ht="15.6" customHeight="1" x14ac:dyDescent="0.3">
      <c r="AD2547" s="3"/>
    </row>
    <row r="2548" spans="30:30" ht="15.6" customHeight="1" x14ac:dyDescent="0.3">
      <c r="AD2548" s="3"/>
    </row>
    <row r="2549" spans="30:30" ht="15.6" customHeight="1" x14ac:dyDescent="0.3">
      <c r="AD2549" s="3"/>
    </row>
    <row r="2550" spans="30:30" ht="15.6" customHeight="1" x14ac:dyDescent="0.3">
      <c r="AD2550" s="3"/>
    </row>
    <row r="2551" spans="30:30" ht="15.6" customHeight="1" x14ac:dyDescent="0.3">
      <c r="AD2551" s="3"/>
    </row>
    <row r="2552" spans="30:30" ht="15.6" customHeight="1" x14ac:dyDescent="0.3">
      <c r="AD2552" s="3"/>
    </row>
    <row r="2553" spans="30:30" ht="15.6" customHeight="1" x14ac:dyDescent="0.3">
      <c r="AD2553" s="3"/>
    </row>
    <row r="2554" spans="30:30" ht="15.6" customHeight="1" x14ac:dyDescent="0.3">
      <c r="AD2554" s="3"/>
    </row>
    <row r="2555" spans="30:30" ht="15.6" customHeight="1" x14ac:dyDescent="0.3">
      <c r="AD2555" s="3"/>
    </row>
    <row r="2556" spans="30:30" ht="15.6" customHeight="1" x14ac:dyDescent="0.3">
      <c r="AD2556" s="3"/>
    </row>
    <row r="2557" spans="30:30" ht="15.6" customHeight="1" x14ac:dyDescent="0.3">
      <c r="AD2557" s="3"/>
    </row>
    <row r="2558" spans="30:30" ht="15.6" customHeight="1" x14ac:dyDescent="0.3">
      <c r="AD2558" s="3"/>
    </row>
    <row r="2559" spans="30:30" ht="15.6" customHeight="1" x14ac:dyDescent="0.3">
      <c r="AD2559" s="3"/>
    </row>
    <row r="2560" spans="30:30" ht="15.6" customHeight="1" x14ac:dyDescent="0.3">
      <c r="AD2560" s="3"/>
    </row>
    <row r="2561" spans="30:30" ht="15.6" customHeight="1" x14ac:dyDescent="0.3">
      <c r="AD2561" s="3"/>
    </row>
    <row r="2562" spans="30:30" ht="15.6" customHeight="1" x14ac:dyDescent="0.3">
      <c r="AD2562" s="3"/>
    </row>
    <row r="2563" spans="30:30" ht="15.6" customHeight="1" x14ac:dyDescent="0.3">
      <c r="AD2563" s="3"/>
    </row>
    <row r="2564" spans="30:30" ht="15.6" customHeight="1" x14ac:dyDescent="0.3">
      <c r="AD2564" s="3"/>
    </row>
    <row r="2565" spans="30:30" ht="15.6" customHeight="1" x14ac:dyDescent="0.3">
      <c r="AD2565" s="3"/>
    </row>
    <row r="2566" spans="30:30" ht="15.6" customHeight="1" x14ac:dyDescent="0.3">
      <c r="AD2566" s="3"/>
    </row>
    <row r="2567" spans="30:30" ht="15.6" customHeight="1" x14ac:dyDescent="0.3">
      <c r="AD2567" s="3"/>
    </row>
    <row r="2568" spans="30:30" ht="15.6" customHeight="1" x14ac:dyDescent="0.3">
      <c r="AD2568" s="3"/>
    </row>
    <row r="2569" spans="30:30" ht="15.6" customHeight="1" x14ac:dyDescent="0.3">
      <c r="AD2569" s="3"/>
    </row>
    <row r="2570" spans="30:30" ht="15.6" customHeight="1" x14ac:dyDescent="0.3">
      <c r="AD2570" s="3"/>
    </row>
    <row r="2571" spans="30:30" ht="15.6" customHeight="1" x14ac:dyDescent="0.3">
      <c r="AD2571" s="3"/>
    </row>
    <row r="2572" spans="30:30" ht="15.6" customHeight="1" x14ac:dyDescent="0.3">
      <c r="AD2572" s="3"/>
    </row>
    <row r="2573" spans="30:30" ht="15.6" customHeight="1" x14ac:dyDescent="0.3">
      <c r="AD2573" s="3"/>
    </row>
    <row r="2574" spans="30:30" ht="15.6" customHeight="1" x14ac:dyDescent="0.3">
      <c r="AD2574" s="3"/>
    </row>
    <row r="2575" spans="30:30" ht="15.6" customHeight="1" x14ac:dyDescent="0.3">
      <c r="AD2575" s="3"/>
    </row>
    <row r="2576" spans="30:30" ht="15.6" customHeight="1" x14ac:dyDescent="0.3">
      <c r="AD2576" s="3"/>
    </row>
    <row r="2577" spans="30:30" ht="15.6" customHeight="1" x14ac:dyDescent="0.3">
      <c r="AD2577" s="3"/>
    </row>
    <row r="2578" spans="30:30" ht="15.6" customHeight="1" x14ac:dyDescent="0.3">
      <c r="AD2578" s="3"/>
    </row>
    <row r="2579" spans="30:30" ht="15.6" customHeight="1" x14ac:dyDescent="0.3">
      <c r="AD2579" s="3"/>
    </row>
    <row r="2580" spans="30:30" ht="15.6" customHeight="1" x14ac:dyDescent="0.3">
      <c r="AD2580" s="3"/>
    </row>
    <row r="2581" spans="30:30" ht="15.6" customHeight="1" x14ac:dyDescent="0.3">
      <c r="AD2581" s="3"/>
    </row>
    <row r="2582" spans="30:30" ht="15.6" customHeight="1" x14ac:dyDescent="0.3">
      <c r="AD2582" s="3"/>
    </row>
    <row r="2583" spans="30:30" ht="15.6" customHeight="1" x14ac:dyDescent="0.3">
      <c r="AD2583" s="3"/>
    </row>
    <row r="2584" spans="30:30" ht="15.6" customHeight="1" x14ac:dyDescent="0.3">
      <c r="AD2584" s="3"/>
    </row>
    <row r="2585" spans="30:30" ht="15.6" customHeight="1" x14ac:dyDescent="0.3">
      <c r="AD2585" s="3"/>
    </row>
    <row r="2586" spans="30:30" ht="15.6" customHeight="1" x14ac:dyDescent="0.3">
      <c r="AD2586" s="3"/>
    </row>
    <row r="2587" spans="30:30" ht="15.6" customHeight="1" x14ac:dyDescent="0.3">
      <c r="AD2587" s="3"/>
    </row>
    <row r="2588" spans="30:30" ht="15.6" customHeight="1" x14ac:dyDescent="0.3">
      <c r="AD2588" s="3"/>
    </row>
    <row r="2589" spans="30:30" ht="15.6" customHeight="1" x14ac:dyDescent="0.3">
      <c r="AD2589" s="3"/>
    </row>
    <row r="2590" spans="30:30" ht="15.6" customHeight="1" x14ac:dyDescent="0.3">
      <c r="AD2590" s="3"/>
    </row>
    <row r="2591" spans="30:30" ht="15.6" customHeight="1" x14ac:dyDescent="0.3">
      <c r="AD2591" s="3"/>
    </row>
    <row r="2592" spans="30:30" ht="15.6" customHeight="1" x14ac:dyDescent="0.3">
      <c r="AD2592" s="3"/>
    </row>
    <row r="2593" spans="30:30" ht="15.6" customHeight="1" x14ac:dyDescent="0.3">
      <c r="AD2593" s="3"/>
    </row>
    <row r="2594" spans="30:30" ht="15.6" customHeight="1" x14ac:dyDescent="0.3">
      <c r="AD2594" s="3"/>
    </row>
    <row r="2595" spans="30:30" ht="15.6" customHeight="1" x14ac:dyDescent="0.3">
      <c r="AD2595" s="3"/>
    </row>
    <row r="2596" spans="30:30" ht="15.6" customHeight="1" x14ac:dyDescent="0.3">
      <c r="AD2596" s="3"/>
    </row>
    <row r="2597" spans="30:30" ht="15.6" customHeight="1" x14ac:dyDescent="0.3">
      <c r="AD2597" s="3"/>
    </row>
    <row r="2598" spans="30:30" ht="15.6" customHeight="1" x14ac:dyDescent="0.3">
      <c r="AD2598" s="3"/>
    </row>
    <row r="2599" spans="30:30" ht="15.6" customHeight="1" x14ac:dyDescent="0.3">
      <c r="AD2599" s="3"/>
    </row>
    <row r="2600" spans="30:30" ht="15.6" customHeight="1" x14ac:dyDescent="0.3">
      <c r="AD2600" s="3"/>
    </row>
    <row r="2601" spans="30:30" ht="15.6" customHeight="1" x14ac:dyDescent="0.3">
      <c r="AD2601" s="3"/>
    </row>
    <row r="2602" spans="30:30" ht="15.6" customHeight="1" x14ac:dyDescent="0.3">
      <c r="AD2602" s="3"/>
    </row>
    <row r="2603" spans="30:30" ht="15.6" customHeight="1" x14ac:dyDescent="0.3">
      <c r="AD2603" s="3"/>
    </row>
    <row r="2604" spans="30:30" ht="15.6" customHeight="1" x14ac:dyDescent="0.3">
      <c r="AD2604" s="3"/>
    </row>
    <row r="2605" spans="30:30" ht="15.6" customHeight="1" x14ac:dyDescent="0.3">
      <c r="AD2605" s="3"/>
    </row>
    <row r="2606" spans="30:30" ht="15.6" customHeight="1" x14ac:dyDescent="0.3">
      <c r="AD2606" s="3"/>
    </row>
    <row r="2607" spans="30:30" ht="15.6" customHeight="1" x14ac:dyDescent="0.3">
      <c r="AD2607" s="3"/>
    </row>
    <row r="2608" spans="30:30" ht="15.6" customHeight="1" x14ac:dyDescent="0.3">
      <c r="AD2608" s="3"/>
    </row>
    <row r="2609" spans="30:30" ht="15.6" customHeight="1" x14ac:dyDescent="0.3">
      <c r="AD2609" s="3"/>
    </row>
    <row r="2610" spans="30:30" ht="15.6" customHeight="1" x14ac:dyDescent="0.3">
      <c r="AD2610" s="3"/>
    </row>
    <row r="2611" spans="30:30" ht="15.6" customHeight="1" x14ac:dyDescent="0.3">
      <c r="AD2611" s="3"/>
    </row>
    <row r="2612" spans="30:30" ht="15.6" customHeight="1" x14ac:dyDescent="0.3">
      <c r="AD2612" s="3"/>
    </row>
    <row r="2613" spans="30:30" ht="15.6" customHeight="1" x14ac:dyDescent="0.3">
      <c r="AD2613" s="3"/>
    </row>
    <row r="2614" spans="30:30" ht="15.6" customHeight="1" x14ac:dyDescent="0.3">
      <c r="AD2614" s="3"/>
    </row>
    <row r="2615" spans="30:30" ht="15.6" customHeight="1" x14ac:dyDescent="0.3">
      <c r="AD2615" s="3"/>
    </row>
    <row r="2616" spans="30:30" ht="15.6" customHeight="1" x14ac:dyDescent="0.3">
      <c r="AD2616" s="3"/>
    </row>
    <row r="2617" spans="30:30" ht="15.6" customHeight="1" x14ac:dyDescent="0.3">
      <c r="AD2617" s="3"/>
    </row>
    <row r="2618" spans="30:30" ht="15.6" customHeight="1" x14ac:dyDescent="0.3">
      <c r="AD2618" s="3"/>
    </row>
    <row r="2619" spans="30:30" ht="15.6" customHeight="1" x14ac:dyDescent="0.3">
      <c r="AD2619" s="3"/>
    </row>
    <row r="2620" spans="30:30" ht="15.6" customHeight="1" x14ac:dyDescent="0.3">
      <c r="AD2620" s="3"/>
    </row>
    <row r="2621" spans="30:30" ht="15.6" customHeight="1" x14ac:dyDescent="0.3">
      <c r="AD2621" s="3"/>
    </row>
    <row r="2622" spans="30:30" ht="15.6" customHeight="1" x14ac:dyDescent="0.3">
      <c r="AD2622" s="3"/>
    </row>
    <row r="2623" spans="30:30" ht="15.6" customHeight="1" x14ac:dyDescent="0.3">
      <c r="AD2623" s="3"/>
    </row>
    <row r="2624" spans="30:30" ht="15.6" customHeight="1" x14ac:dyDescent="0.3">
      <c r="AD2624" s="3"/>
    </row>
    <row r="2625" spans="30:30" ht="15.6" customHeight="1" x14ac:dyDescent="0.3">
      <c r="AD2625" s="3"/>
    </row>
    <row r="2626" spans="30:30" ht="15.6" customHeight="1" x14ac:dyDescent="0.3">
      <c r="AD2626" s="3"/>
    </row>
    <row r="2627" spans="30:30" ht="15.6" customHeight="1" x14ac:dyDescent="0.3">
      <c r="AD2627" s="3"/>
    </row>
    <row r="2628" spans="30:30" ht="15.6" customHeight="1" x14ac:dyDescent="0.3">
      <c r="AD2628" s="3"/>
    </row>
    <row r="2629" spans="30:30" ht="15.6" customHeight="1" x14ac:dyDescent="0.3">
      <c r="AD2629" s="3"/>
    </row>
    <row r="2630" spans="30:30" ht="15.6" customHeight="1" x14ac:dyDescent="0.3">
      <c r="AD2630" s="3"/>
    </row>
    <row r="2631" spans="30:30" ht="15.6" customHeight="1" x14ac:dyDescent="0.3">
      <c r="AD2631" s="3"/>
    </row>
    <row r="2632" spans="30:30" ht="15.6" customHeight="1" x14ac:dyDescent="0.3">
      <c r="AD2632" s="3"/>
    </row>
    <row r="2633" spans="30:30" ht="15.6" customHeight="1" x14ac:dyDescent="0.3">
      <c r="AD2633" s="3"/>
    </row>
    <row r="2634" spans="30:30" ht="15.6" customHeight="1" x14ac:dyDescent="0.3">
      <c r="AD2634" s="3"/>
    </row>
    <row r="2635" spans="30:30" ht="15.6" customHeight="1" x14ac:dyDescent="0.3">
      <c r="AD2635" s="3"/>
    </row>
    <row r="2636" spans="30:30" ht="15.6" customHeight="1" x14ac:dyDescent="0.3">
      <c r="AD2636" s="3"/>
    </row>
    <row r="2637" spans="30:30" ht="15.6" customHeight="1" x14ac:dyDescent="0.3">
      <c r="AD2637" s="3"/>
    </row>
    <row r="2638" spans="30:30" ht="15.6" customHeight="1" x14ac:dyDescent="0.3">
      <c r="AD2638" s="3"/>
    </row>
    <row r="2639" spans="30:30" ht="15.6" customHeight="1" x14ac:dyDescent="0.3">
      <c r="AD2639" s="3"/>
    </row>
    <row r="2640" spans="30:30" ht="15.6" customHeight="1" x14ac:dyDescent="0.3">
      <c r="AD2640" s="3"/>
    </row>
    <row r="2641" spans="30:30" ht="15.6" customHeight="1" x14ac:dyDescent="0.3">
      <c r="AD2641" s="3"/>
    </row>
    <row r="2642" spans="30:30" ht="15.6" customHeight="1" x14ac:dyDescent="0.3">
      <c r="AD2642" s="3"/>
    </row>
    <row r="2643" spans="30:30" ht="15.6" customHeight="1" x14ac:dyDescent="0.3">
      <c r="AD2643" s="3"/>
    </row>
    <row r="2644" spans="30:30" ht="15.6" customHeight="1" x14ac:dyDescent="0.3">
      <c r="AD2644" s="3"/>
    </row>
    <row r="2645" spans="30:30" ht="15.6" customHeight="1" x14ac:dyDescent="0.3">
      <c r="AD2645" s="3"/>
    </row>
    <row r="2646" spans="30:30" ht="15.6" customHeight="1" x14ac:dyDescent="0.3">
      <c r="AD2646" s="3"/>
    </row>
    <row r="2647" spans="30:30" ht="15.6" customHeight="1" x14ac:dyDescent="0.3">
      <c r="AD2647" s="3"/>
    </row>
    <row r="2648" spans="30:30" ht="15.6" customHeight="1" x14ac:dyDescent="0.3">
      <c r="AD2648" s="3"/>
    </row>
    <row r="2649" spans="30:30" ht="15.6" customHeight="1" x14ac:dyDescent="0.3">
      <c r="AD2649" s="3"/>
    </row>
    <row r="2650" spans="30:30" ht="15.6" customHeight="1" x14ac:dyDescent="0.3">
      <c r="AD2650" s="3"/>
    </row>
    <row r="2651" spans="30:30" ht="15.6" customHeight="1" x14ac:dyDescent="0.3">
      <c r="AD2651" s="3"/>
    </row>
    <row r="2652" spans="30:30" ht="15.6" customHeight="1" x14ac:dyDescent="0.3">
      <c r="AD2652" s="3"/>
    </row>
    <row r="2653" spans="30:30" ht="15.6" customHeight="1" x14ac:dyDescent="0.3">
      <c r="AD2653" s="3"/>
    </row>
    <row r="2654" spans="30:30" ht="15.6" customHeight="1" x14ac:dyDescent="0.3">
      <c r="AD2654" s="3"/>
    </row>
    <row r="2655" spans="30:30" ht="15.6" customHeight="1" x14ac:dyDescent="0.3">
      <c r="AD2655" s="3"/>
    </row>
    <row r="2656" spans="30:30" ht="15.6" customHeight="1" x14ac:dyDescent="0.3">
      <c r="AD2656" s="3"/>
    </row>
    <row r="2657" spans="30:30" ht="15.6" customHeight="1" x14ac:dyDescent="0.3">
      <c r="AD2657" s="3"/>
    </row>
    <row r="2658" spans="30:30" ht="15.6" customHeight="1" x14ac:dyDescent="0.3">
      <c r="AD2658" s="3"/>
    </row>
    <row r="2659" spans="30:30" ht="15.6" customHeight="1" x14ac:dyDescent="0.3">
      <c r="AD2659" s="3"/>
    </row>
    <row r="2660" spans="30:30" ht="15.6" customHeight="1" x14ac:dyDescent="0.3">
      <c r="AD2660" s="3"/>
    </row>
    <row r="2661" spans="30:30" ht="15.6" customHeight="1" x14ac:dyDescent="0.3">
      <c r="AD2661" s="3"/>
    </row>
    <row r="2662" spans="30:30" ht="15.6" customHeight="1" x14ac:dyDescent="0.3">
      <c r="AD2662" s="3"/>
    </row>
    <row r="2663" spans="30:30" ht="15.6" customHeight="1" x14ac:dyDescent="0.3">
      <c r="AD2663" s="3"/>
    </row>
    <row r="2664" spans="30:30" ht="15.6" customHeight="1" x14ac:dyDescent="0.3">
      <c r="AD2664" s="3"/>
    </row>
    <row r="2665" spans="30:30" ht="15.6" customHeight="1" x14ac:dyDescent="0.3">
      <c r="AD2665" s="3"/>
    </row>
    <row r="2666" spans="30:30" ht="15.6" customHeight="1" x14ac:dyDescent="0.3">
      <c r="AD2666" s="3"/>
    </row>
    <row r="2667" spans="30:30" ht="15.6" customHeight="1" x14ac:dyDescent="0.3">
      <c r="AD2667" s="3"/>
    </row>
    <row r="2668" spans="30:30" ht="15.6" customHeight="1" x14ac:dyDescent="0.3">
      <c r="AD2668" s="3"/>
    </row>
    <row r="2669" spans="30:30" ht="15.6" customHeight="1" x14ac:dyDescent="0.3">
      <c r="AD2669" s="3"/>
    </row>
    <row r="2670" spans="30:30" ht="15.6" customHeight="1" x14ac:dyDescent="0.3">
      <c r="AD2670" s="3"/>
    </row>
    <row r="2671" spans="30:30" ht="15.6" customHeight="1" x14ac:dyDescent="0.3">
      <c r="AD2671" s="3"/>
    </row>
    <row r="2672" spans="30:30" ht="15.6" customHeight="1" x14ac:dyDescent="0.3">
      <c r="AD2672" s="3"/>
    </row>
    <row r="2673" spans="30:30" ht="15.6" customHeight="1" x14ac:dyDescent="0.3">
      <c r="AD2673" s="3"/>
    </row>
    <row r="2674" spans="30:30" ht="15.6" customHeight="1" x14ac:dyDescent="0.3">
      <c r="AD2674" s="3"/>
    </row>
    <row r="2675" spans="30:30" ht="15.6" customHeight="1" x14ac:dyDescent="0.3">
      <c r="AD2675" s="3"/>
    </row>
    <row r="2676" spans="30:30" ht="15.6" customHeight="1" x14ac:dyDescent="0.3">
      <c r="AD2676" s="3"/>
    </row>
    <row r="2677" spans="30:30" ht="15.6" customHeight="1" x14ac:dyDescent="0.3">
      <c r="AD2677" s="3"/>
    </row>
    <row r="2678" spans="30:30" ht="15.6" customHeight="1" x14ac:dyDescent="0.3">
      <c r="AD2678" s="3"/>
    </row>
    <row r="2679" spans="30:30" ht="15.6" customHeight="1" x14ac:dyDescent="0.3">
      <c r="AD2679" s="3"/>
    </row>
    <row r="2680" spans="30:30" ht="15.6" customHeight="1" x14ac:dyDescent="0.3">
      <c r="AD2680" s="3"/>
    </row>
    <row r="2681" spans="30:30" ht="15.6" customHeight="1" x14ac:dyDescent="0.3">
      <c r="AD2681" s="3"/>
    </row>
    <row r="2682" spans="30:30" ht="15.6" customHeight="1" x14ac:dyDescent="0.3">
      <c r="AD2682" s="3"/>
    </row>
    <row r="2683" spans="30:30" ht="15.6" customHeight="1" x14ac:dyDescent="0.3">
      <c r="AD2683" s="3"/>
    </row>
    <row r="2684" spans="30:30" ht="15.6" customHeight="1" x14ac:dyDescent="0.3">
      <c r="AD2684" s="3"/>
    </row>
    <row r="2685" spans="30:30" ht="15.6" customHeight="1" x14ac:dyDescent="0.3">
      <c r="AD2685" s="3"/>
    </row>
    <row r="2686" spans="30:30" ht="15.6" customHeight="1" x14ac:dyDescent="0.3">
      <c r="AD2686" s="3"/>
    </row>
    <row r="2687" spans="30:30" ht="15.6" customHeight="1" x14ac:dyDescent="0.3">
      <c r="AD2687" s="3"/>
    </row>
    <row r="2688" spans="30:30" ht="15.6" customHeight="1" x14ac:dyDescent="0.3">
      <c r="AD2688" s="3"/>
    </row>
    <row r="2689" spans="30:30" ht="15.6" customHeight="1" x14ac:dyDescent="0.3">
      <c r="AD2689" s="3"/>
    </row>
    <row r="2690" spans="30:30" ht="15.6" customHeight="1" x14ac:dyDescent="0.3">
      <c r="AD2690" s="3"/>
    </row>
    <row r="2691" spans="30:30" ht="15.6" customHeight="1" x14ac:dyDescent="0.3">
      <c r="AD2691" s="3"/>
    </row>
    <row r="2692" spans="30:30" ht="15.6" customHeight="1" x14ac:dyDescent="0.3">
      <c r="AD2692" s="3"/>
    </row>
    <row r="2693" spans="30:30" ht="15.6" customHeight="1" x14ac:dyDescent="0.3">
      <c r="AD2693" s="3"/>
    </row>
    <row r="2694" spans="30:30" ht="15.6" customHeight="1" x14ac:dyDescent="0.3">
      <c r="AD2694" s="3"/>
    </row>
    <row r="2695" spans="30:30" ht="15.6" customHeight="1" x14ac:dyDescent="0.3">
      <c r="AD2695" s="3"/>
    </row>
    <row r="2696" spans="30:30" ht="15.6" customHeight="1" x14ac:dyDescent="0.3">
      <c r="AD2696" s="3"/>
    </row>
    <row r="2697" spans="30:30" ht="15.6" customHeight="1" x14ac:dyDescent="0.3">
      <c r="AD2697" s="3"/>
    </row>
    <row r="2698" spans="30:30" ht="15.6" customHeight="1" x14ac:dyDescent="0.3">
      <c r="AD2698" s="3"/>
    </row>
    <row r="2699" spans="30:30" ht="15.6" customHeight="1" x14ac:dyDescent="0.3">
      <c r="AD2699" s="3"/>
    </row>
    <row r="2700" spans="30:30" ht="15.6" customHeight="1" x14ac:dyDescent="0.3">
      <c r="AD2700" s="3"/>
    </row>
    <row r="2701" spans="30:30" ht="15.6" customHeight="1" x14ac:dyDescent="0.3">
      <c r="AD2701" s="3"/>
    </row>
    <row r="2702" spans="30:30" ht="15.6" customHeight="1" x14ac:dyDescent="0.3">
      <c r="AD2702" s="3"/>
    </row>
    <row r="2703" spans="30:30" ht="15.6" customHeight="1" x14ac:dyDescent="0.3">
      <c r="AD2703" s="3"/>
    </row>
    <row r="2704" spans="30:30" ht="15.6" customHeight="1" x14ac:dyDescent="0.3">
      <c r="AD2704" s="3"/>
    </row>
    <row r="2705" spans="30:30" ht="15.6" customHeight="1" x14ac:dyDescent="0.3">
      <c r="AD2705" s="3"/>
    </row>
    <row r="2706" spans="30:30" ht="15.6" customHeight="1" x14ac:dyDescent="0.3">
      <c r="AD2706" s="3"/>
    </row>
    <row r="2707" spans="30:30" ht="15.6" customHeight="1" x14ac:dyDescent="0.3">
      <c r="AD2707" s="3"/>
    </row>
    <row r="2708" spans="30:30" ht="15.6" customHeight="1" x14ac:dyDescent="0.3">
      <c r="AD2708" s="3"/>
    </row>
    <row r="2709" spans="30:30" ht="15.6" customHeight="1" x14ac:dyDescent="0.3">
      <c r="AD2709" s="3"/>
    </row>
    <row r="2710" spans="30:30" ht="15.6" customHeight="1" x14ac:dyDescent="0.3">
      <c r="AD2710" s="3"/>
    </row>
    <row r="2711" spans="30:30" ht="15.6" customHeight="1" x14ac:dyDescent="0.3">
      <c r="AD2711" s="3"/>
    </row>
    <row r="2712" spans="30:30" ht="15.6" customHeight="1" x14ac:dyDescent="0.3">
      <c r="AD2712" s="3"/>
    </row>
    <row r="2713" spans="30:30" ht="15.6" customHeight="1" x14ac:dyDescent="0.3">
      <c r="AD2713" s="3"/>
    </row>
    <row r="2714" spans="30:30" ht="15.6" customHeight="1" x14ac:dyDescent="0.3">
      <c r="AD2714" s="3"/>
    </row>
    <row r="2715" spans="30:30" ht="15.6" customHeight="1" x14ac:dyDescent="0.3">
      <c r="AD2715" s="3"/>
    </row>
    <row r="2716" spans="30:30" ht="15.6" customHeight="1" x14ac:dyDescent="0.3">
      <c r="AD2716" s="3"/>
    </row>
    <row r="2717" spans="30:30" ht="15.6" customHeight="1" x14ac:dyDescent="0.3">
      <c r="AD2717" s="3"/>
    </row>
    <row r="2718" spans="30:30" ht="15.6" customHeight="1" x14ac:dyDescent="0.3">
      <c r="AD2718" s="3"/>
    </row>
    <row r="2719" spans="30:30" ht="15.6" customHeight="1" x14ac:dyDescent="0.3">
      <c r="AD2719" s="3"/>
    </row>
    <row r="2720" spans="30:30" ht="15.6" customHeight="1" x14ac:dyDescent="0.3">
      <c r="AD2720" s="3"/>
    </row>
    <row r="2721" spans="30:30" ht="15.6" customHeight="1" x14ac:dyDescent="0.3">
      <c r="AD2721" s="3"/>
    </row>
    <row r="2722" spans="30:30" ht="15.6" customHeight="1" x14ac:dyDescent="0.3">
      <c r="AD2722" s="3"/>
    </row>
    <row r="2723" spans="30:30" ht="15.6" customHeight="1" x14ac:dyDescent="0.3">
      <c r="AD2723" s="3"/>
    </row>
    <row r="2724" spans="30:30" ht="15.6" customHeight="1" x14ac:dyDescent="0.3">
      <c r="AD2724" s="3"/>
    </row>
    <row r="2725" spans="30:30" ht="15.6" customHeight="1" x14ac:dyDescent="0.3">
      <c r="AD2725" s="3"/>
    </row>
    <row r="2726" spans="30:30" ht="15.6" customHeight="1" x14ac:dyDescent="0.3">
      <c r="AD2726" s="3"/>
    </row>
    <row r="2727" spans="30:30" ht="15.6" customHeight="1" x14ac:dyDescent="0.3">
      <c r="AD2727" s="3"/>
    </row>
    <row r="2728" spans="30:30" ht="15.6" customHeight="1" x14ac:dyDescent="0.3">
      <c r="AD2728" s="3"/>
    </row>
    <row r="2729" spans="30:30" ht="15.6" customHeight="1" x14ac:dyDescent="0.3">
      <c r="AD2729" s="3"/>
    </row>
    <row r="2730" spans="30:30" ht="15.6" customHeight="1" x14ac:dyDescent="0.3">
      <c r="AD2730" s="3"/>
    </row>
    <row r="2731" spans="30:30" ht="15.6" customHeight="1" x14ac:dyDescent="0.3">
      <c r="AD2731" s="3"/>
    </row>
    <row r="2732" spans="30:30" ht="15.6" customHeight="1" x14ac:dyDescent="0.3">
      <c r="AD2732" s="3"/>
    </row>
    <row r="2733" spans="30:30" ht="15.6" customHeight="1" x14ac:dyDescent="0.3">
      <c r="AD2733" s="3"/>
    </row>
    <row r="2734" spans="30:30" ht="15.6" customHeight="1" x14ac:dyDescent="0.3">
      <c r="AD2734" s="3"/>
    </row>
    <row r="2735" spans="30:30" ht="15.6" customHeight="1" x14ac:dyDescent="0.3">
      <c r="AD2735" s="3"/>
    </row>
    <row r="2736" spans="30:30" ht="15.6" customHeight="1" x14ac:dyDescent="0.3">
      <c r="AD2736" s="3"/>
    </row>
    <row r="2737" spans="30:30" ht="15.6" customHeight="1" x14ac:dyDescent="0.3">
      <c r="AD2737" s="3"/>
    </row>
    <row r="2738" spans="30:30" ht="15.6" customHeight="1" x14ac:dyDescent="0.3">
      <c r="AD2738" s="3"/>
    </row>
    <row r="2739" spans="30:30" ht="15.6" customHeight="1" x14ac:dyDescent="0.3">
      <c r="AD2739" s="3"/>
    </row>
    <row r="2740" spans="30:30" ht="15.6" customHeight="1" x14ac:dyDescent="0.3">
      <c r="AD2740" s="3"/>
    </row>
    <row r="2741" spans="30:30" ht="15.6" customHeight="1" x14ac:dyDescent="0.3">
      <c r="AD2741" s="3"/>
    </row>
    <row r="2742" spans="30:30" ht="15.6" customHeight="1" x14ac:dyDescent="0.3">
      <c r="AD2742" s="3"/>
    </row>
    <row r="2743" spans="30:30" ht="15.6" customHeight="1" x14ac:dyDescent="0.3">
      <c r="AD2743" s="3"/>
    </row>
    <row r="2744" spans="30:30" ht="15.6" customHeight="1" x14ac:dyDescent="0.3">
      <c r="AD2744" s="3"/>
    </row>
    <row r="2745" spans="30:30" ht="15.6" customHeight="1" x14ac:dyDescent="0.3">
      <c r="AD2745" s="3"/>
    </row>
    <row r="2746" spans="30:30" ht="15.6" customHeight="1" x14ac:dyDescent="0.3">
      <c r="AD2746" s="3"/>
    </row>
    <row r="2747" spans="30:30" ht="15.6" customHeight="1" x14ac:dyDescent="0.3">
      <c r="AD2747" s="3"/>
    </row>
    <row r="2748" spans="30:30" ht="15.6" customHeight="1" x14ac:dyDescent="0.3">
      <c r="AD2748" s="3"/>
    </row>
    <row r="2749" spans="30:30" ht="15.6" customHeight="1" x14ac:dyDescent="0.3">
      <c r="AD2749" s="3"/>
    </row>
    <row r="2750" spans="30:30" ht="15.6" customHeight="1" x14ac:dyDescent="0.3">
      <c r="AD2750" s="3"/>
    </row>
    <row r="2751" spans="30:30" ht="15.6" customHeight="1" x14ac:dyDescent="0.3">
      <c r="AD2751" s="3"/>
    </row>
    <row r="2752" spans="30:30" ht="15.6" customHeight="1" x14ac:dyDescent="0.3">
      <c r="AD2752" s="3"/>
    </row>
    <row r="2753" spans="30:30" ht="15.6" customHeight="1" x14ac:dyDescent="0.3">
      <c r="AD2753" s="3"/>
    </row>
    <row r="2754" spans="30:30" ht="15.6" customHeight="1" x14ac:dyDescent="0.3">
      <c r="AD2754" s="3"/>
    </row>
    <row r="2755" spans="30:30" ht="15.6" customHeight="1" x14ac:dyDescent="0.3">
      <c r="AD2755" s="3"/>
    </row>
    <row r="2756" spans="30:30" ht="15.6" customHeight="1" x14ac:dyDescent="0.3">
      <c r="AD2756" s="3"/>
    </row>
    <row r="2757" spans="30:30" ht="15.6" customHeight="1" x14ac:dyDescent="0.3">
      <c r="AD2757" s="3"/>
    </row>
    <row r="2758" spans="30:30" ht="15.6" customHeight="1" x14ac:dyDescent="0.3">
      <c r="AD2758" s="3"/>
    </row>
    <row r="2759" spans="30:30" ht="15.6" customHeight="1" x14ac:dyDescent="0.3">
      <c r="AD2759" s="3"/>
    </row>
    <row r="2760" spans="30:30" ht="15.6" customHeight="1" x14ac:dyDescent="0.3">
      <c r="AD2760" s="3"/>
    </row>
    <row r="2761" spans="30:30" ht="15.6" customHeight="1" x14ac:dyDescent="0.3">
      <c r="AD2761" s="3"/>
    </row>
    <row r="2762" spans="30:30" ht="15.6" customHeight="1" x14ac:dyDescent="0.3">
      <c r="AD2762" s="3"/>
    </row>
    <row r="2763" spans="30:30" ht="15.6" customHeight="1" x14ac:dyDescent="0.3">
      <c r="AD2763" s="3"/>
    </row>
    <row r="2764" spans="30:30" ht="15.6" customHeight="1" x14ac:dyDescent="0.3">
      <c r="AD2764" s="3"/>
    </row>
    <row r="2765" spans="30:30" ht="15.6" customHeight="1" x14ac:dyDescent="0.3">
      <c r="AD2765" s="3"/>
    </row>
    <row r="2766" spans="30:30" ht="15.6" customHeight="1" x14ac:dyDescent="0.3">
      <c r="AD2766" s="3"/>
    </row>
    <row r="2767" spans="30:30" ht="15.6" customHeight="1" x14ac:dyDescent="0.3">
      <c r="AD2767" s="3"/>
    </row>
    <row r="2768" spans="30:30" ht="15.6" customHeight="1" x14ac:dyDescent="0.3">
      <c r="AD2768" s="3"/>
    </row>
    <row r="2769" spans="30:30" ht="15.6" customHeight="1" x14ac:dyDescent="0.3">
      <c r="AD2769" s="3"/>
    </row>
    <row r="2770" spans="30:30" ht="15.6" customHeight="1" x14ac:dyDescent="0.3">
      <c r="AD2770" s="3"/>
    </row>
    <row r="2771" spans="30:30" ht="15.6" customHeight="1" x14ac:dyDescent="0.3">
      <c r="AD2771" s="3"/>
    </row>
    <row r="2772" spans="30:30" ht="15.6" customHeight="1" x14ac:dyDescent="0.3">
      <c r="AD2772" s="3"/>
    </row>
    <row r="2773" spans="30:30" ht="15.6" customHeight="1" x14ac:dyDescent="0.3">
      <c r="AD2773" s="3"/>
    </row>
    <row r="2774" spans="30:30" ht="15.6" customHeight="1" x14ac:dyDescent="0.3">
      <c r="AD2774" s="3"/>
    </row>
    <row r="2775" spans="30:30" ht="15.6" customHeight="1" x14ac:dyDescent="0.3">
      <c r="AD2775" s="3"/>
    </row>
    <row r="2776" spans="30:30" ht="15.6" customHeight="1" x14ac:dyDescent="0.3">
      <c r="AD2776" s="3"/>
    </row>
    <row r="2777" spans="30:30" ht="15.6" customHeight="1" x14ac:dyDescent="0.3">
      <c r="AD2777" s="3"/>
    </row>
    <row r="2778" spans="30:30" ht="15.6" customHeight="1" x14ac:dyDescent="0.3">
      <c r="AD2778" s="3"/>
    </row>
    <row r="2779" spans="30:30" ht="15.6" customHeight="1" x14ac:dyDescent="0.3">
      <c r="AD2779" s="3"/>
    </row>
    <row r="2780" spans="30:30" ht="15.6" customHeight="1" x14ac:dyDescent="0.3">
      <c r="AD2780" s="3"/>
    </row>
    <row r="2781" spans="30:30" ht="15.6" customHeight="1" x14ac:dyDescent="0.3">
      <c r="AD2781" s="3"/>
    </row>
    <row r="2782" spans="30:30" ht="15.6" customHeight="1" x14ac:dyDescent="0.3">
      <c r="AD2782" s="3"/>
    </row>
    <row r="2783" spans="30:30" ht="15.6" customHeight="1" x14ac:dyDescent="0.3">
      <c r="AD2783" s="3"/>
    </row>
    <row r="2784" spans="30:30" ht="15.6" customHeight="1" x14ac:dyDescent="0.3">
      <c r="AD2784" s="3"/>
    </row>
    <row r="2785" spans="30:30" ht="15.6" customHeight="1" x14ac:dyDescent="0.3">
      <c r="AD2785" s="3"/>
    </row>
    <row r="2786" spans="30:30" ht="15.6" customHeight="1" x14ac:dyDescent="0.3">
      <c r="AD2786" s="3"/>
    </row>
    <row r="2787" spans="30:30" ht="15.6" customHeight="1" x14ac:dyDescent="0.3">
      <c r="AD2787" s="3"/>
    </row>
    <row r="2788" spans="30:30" ht="15.6" customHeight="1" x14ac:dyDescent="0.3">
      <c r="AD2788" s="3"/>
    </row>
    <row r="2789" spans="30:30" ht="15.6" customHeight="1" x14ac:dyDescent="0.3">
      <c r="AD2789" s="3"/>
    </row>
    <row r="2790" spans="30:30" ht="15.6" customHeight="1" x14ac:dyDescent="0.3">
      <c r="AD2790" s="3"/>
    </row>
    <row r="2791" spans="30:30" ht="15.6" customHeight="1" x14ac:dyDescent="0.3">
      <c r="AD2791" s="3"/>
    </row>
    <row r="2792" spans="30:30" ht="15.6" customHeight="1" x14ac:dyDescent="0.3">
      <c r="AD2792" s="3"/>
    </row>
    <row r="2793" spans="30:30" ht="15.6" customHeight="1" x14ac:dyDescent="0.3">
      <c r="AD2793" s="3"/>
    </row>
    <row r="2794" spans="30:30" ht="15.6" customHeight="1" x14ac:dyDescent="0.3">
      <c r="AD2794" s="3"/>
    </row>
    <row r="2795" spans="30:30" ht="15.6" customHeight="1" x14ac:dyDescent="0.3">
      <c r="AD2795" s="3"/>
    </row>
    <row r="2796" spans="30:30" ht="15.6" customHeight="1" x14ac:dyDescent="0.3">
      <c r="AD2796" s="3"/>
    </row>
    <row r="2797" spans="30:30" ht="15.6" customHeight="1" x14ac:dyDescent="0.3">
      <c r="AD2797" s="3"/>
    </row>
    <row r="2798" spans="30:30" ht="15.6" customHeight="1" x14ac:dyDescent="0.3">
      <c r="AD2798" s="3"/>
    </row>
    <row r="2799" spans="30:30" ht="15.6" customHeight="1" x14ac:dyDescent="0.3">
      <c r="AD2799" s="3"/>
    </row>
    <row r="2800" spans="30:30" ht="15.6" customHeight="1" x14ac:dyDescent="0.3">
      <c r="AD2800" s="3"/>
    </row>
    <row r="2801" spans="30:30" ht="15.6" customHeight="1" x14ac:dyDescent="0.3">
      <c r="AD2801" s="3"/>
    </row>
    <row r="2802" spans="30:30" ht="15.6" customHeight="1" x14ac:dyDescent="0.3">
      <c r="AD2802" s="3"/>
    </row>
    <row r="2803" spans="30:30" ht="15.6" customHeight="1" x14ac:dyDescent="0.3">
      <c r="AD2803" s="3"/>
    </row>
    <row r="2804" spans="30:30" ht="15.6" customHeight="1" x14ac:dyDescent="0.3">
      <c r="AD2804" s="3"/>
    </row>
    <row r="2805" spans="30:30" ht="15.6" customHeight="1" x14ac:dyDescent="0.3">
      <c r="AD2805" s="3"/>
    </row>
    <row r="2806" spans="30:30" ht="15.6" customHeight="1" x14ac:dyDescent="0.3">
      <c r="AD2806" s="3"/>
    </row>
    <row r="2807" spans="30:30" ht="15.6" customHeight="1" x14ac:dyDescent="0.3">
      <c r="AD2807" s="3"/>
    </row>
    <row r="2808" spans="30:30" ht="15.6" customHeight="1" x14ac:dyDescent="0.3">
      <c r="AD2808" s="3"/>
    </row>
    <row r="2809" spans="30:30" ht="15.6" customHeight="1" x14ac:dyDescent="0.3">
      <c r="AD2809" s="3"/>
    </row>
    <row r="2810" spans="30:30" ht="15.6" customHeight="1" x14ac:dyDescent="0.3">
      <c r="AD2810" s="3"/>
    </row>
    <row r="2811" spans="30:30" ht="15.6" customHeight="1" x14ac:dyDescent="0.3">
      <c r="AD2811" s="3"/>
    </row>
    <row r="2812" spans="30:30" ht="15.6" customHeight="1" x14ac:dyDescent="0.3">
      <c r="AD2812" s="3"/>
    </row>
    <row r="2813" spans="30:30" ht="15.6" customHeight="1" x14ac:dyDescent="0.3">
      <c r="AD2813" s="3"/>
    </row>
    <row r="2814" spans="30:30" ht="15.6" customHeight="1" x14ac:dyDescent="0.3">
      <c r="AD2814" s="3"/>
    </row>
    <row r="2815" spans="30:30" ht="15.6" customHeight="1" x14ac:dyDescent="0.3">
      <c r="AD2815" s="3"/>
    </row>
    <row r="2816" spans="30:30" ht="15.6" customHeight="1" x14ac:dyDescent="0.3">
      <c r="AD2816" s="3"/>
    </row>
    <row r="2817" spans="30:30" ht="15.6" customHeight="1" x14ac:dyDescent="0.3">
      <c r="AD2817" s="3"/>
    </row>
    <row r="2818" spans="30:30" ht="15.6" customHeight="1" x14ac:dyDescent="0.3">
      <c r="AD2818" s="3"/>
    </row>
    <row r="2819" spans="30:30" ht="15.6" customHeight="1" x14ac:dyDescent="0.3">
      <c r="AD2819" s="3"/>
    </row>
    <row r="2820" spans="30:30" ht="15.6" customHeight="1" x14ac:dyDescent="0.3">
      <c r="AD2820" s="3"/>
    </row>
    <row r="2821" spans="30:30" ht="15.6" customHeight="1" x14ac:dyDescent="0.3">
      <c r="AD2821" s="3"/>
    </row>
    <row r="2822" spans="30:30" ht="15.6" customHeight="1" x14ac:dyDescent="0.3">
      <c r="AD2822" s="3"/>
    </row>
    <row r="2823" spans="30:30" ht="15.6" customHeight="1" x14ac:dyDescent="0.3">
      <c r="AD2823" s="3"/>
    </row>
    <row r="2824" spans="30:30" ht="15.6" customHeight="1" x14ac:dyDescent="0.3">
      <c r="AD2824" s="3"/>
    </row>
    <row r="2825" spans="30:30" ht="15.6" customHeight="1" x14ac:dyDescent="0.3">
      <c r="AD2825" s="3"/>
    </row>
    <row r="2826" spans="30:30" ht="15.6" customHeight="1" x14ac:dyDescent="0.3">
      <c r="AD2826" s="3"/>
    </row>
    <row r="2827" spans="30:30" ht="15.6" customHeight="1" x14ac:dyDescent="0.3">
      <c r="AD2827" s="3"/>
    </row>
    <row r="2828" spans="30:30" ht="15.6" customHeight="1" x14ac:dyDescent="0.3">
      <c r="AD2828" s="3"/>
    </row>
    <row r="2829" spans="30:30" ht="15.6" customHeight="1" x14ac:dyDescent="0.3">
      <c r="AD2829" s="3"/>
    </row>
    <row r="2830" spans="30:30" ht="15.6" customHeight="1" x14ac:dyDescent="0.3">
      <c r="AD2830" s="3"/>
    </row>
    <row r="2831" spans="30:30" ht="15.6" customHeight="1" x14ac:dyDescent="0.3">
      <c r="AD2831" s="3"/>
    </row>
    <row r="2832" spans="30:30" ht="15.6" customHeight="1" x14ac:dyDescent="0.3">
      <c r="AD2832" s="3"/>
    </row>
    <row r="2833" spans="30:30" ht="15.6" customHeight="1" x14ac:dyDescent="0.3">
      <c r="AD2833" s="3"/>
    </row>
    <row r="2834" spans="30:30" ht="15.6" customHeight="1" x14ac:dyDescent="0.3">
      <c r="AD2834" s="3"/>
    </row>
    <row r="2835" spans="30:30" ht="15.6" customHeight="1" x14ac:dyDescent="0.3">
      <c r="AD2835" s="3"/>
    </row>
    <row r="2836" spans="30:30" ht="15.6" customHeight="1" x14ac:dyDescent="0.3">
      <c r="AD2836" s="3"/>
    </row>
    <row r="2837" spans="30:30" ht="15.6" customHeight="1" x14ac:dyDescent="0.3">
      <c r="AD2837" s="3"/>
    </row>
    <row r="2838" spans="30:30" ht="15.6" customHeight="1" x14ac:dyDescent="0.3">
      <c r="AD2838" s="3"/>
    </row>
    <row r="2839" spans="30:30" ht="15.6" customHeight="1" x14ac:dyDescent="0.3">
      <c r="AD2839" s="3"/>
    </row>
    <row r="2840" spans="30:30" ht="15.6" customHeight="1" x14ac:dyDescent="0.3">
      <c r="AD2840" s="3"/>
    </row>
    <row r="2841" spans="30:30" ht="15.6" customHeight="1" x14ac:dyDescent="0.3">
      <c r="AD2841" s="3"/>
    </row>
    <row r="2842" spans="30:30" ht="15.6" customHeight="1" x14ac:dyDescent="0.3">
      <c r="AD2842" s="3"/>
    </row>
    <row r="2843" spans="30:30" ht="15.6" customHeight="1" x14ac:dyDescent="0.3">
      <c r="AD2843" s="3"/>
    </row>
    <row r="2844" spans="30:30" ht="15.6" customHeight="1" x14ac:dyDescent="0.3">
      <c r="AD2844" s="3"/>
    </row>
    <row r="2845" spans="30:30" ht="15.6" customHeight="1" x14ac:dyDescent="0.3">
      <c r="AD2845" s="3"/>
    </row>
    <row r="2846" spans="30:30" ht="15.6" customHeight="1" x14ac:dyDescent="0.3">
      <c r="AD2846" s="3"/>
    </row>
    <row r="2847" spans="30:30" ht="15.6" customHeight="1" x14ac:dyDescent="0.3">
      <c r="AD2847" s="3"/>
    </row>
    <row r="2848" spans="30:30" ht="15.6" customHeight="1" x14ac:dyDescent="0.3">
      <c r="AD2848" s="3"/>
    </row>
    <row r="2849" spans="30:30" ht="15.6" customHeight="1" x14ac:dyDescent="0.3">
      <c r="AD2849" s="3"/>
    </row>
    <row r="2850" spans="30:30" ht="15.6" customHeight="1" x14ac:dyDescent="0.3">
      <c r="AD2850" s="3"/>
    </row>
    <row r="2851" spans="30:30" ht="15.6" customHeight="1" x14ac:dyDescent="0.3">
      <c r="AD2851" s="3"/>
    </row>
    <row r="2852" spans="30:30" ht="15.6" customHeight="1" x14ac:dyDescent="0.3">
      <c r="AD2852" s="3"/>
    </row>
    <row r="2853" spans="30:30" ht="15.6" customHeight="1" x14ac:dyDescent="0.3">
      <c r="AD2853" s="3"/>
    </row>
    <row r="2854" spans="30:30" ht="15.6" customHeight="1" x14ac:dyDescent="0.3">
      <c r="AD2854" s="3"/>
    </row>
    <row r="2855" spans="30:30" ht="15.6" customHeight="1" x14ac:dyDescent="0.3">
      <c r="AD2855" s="3"/>
    </row>
    <row r="2856" spans="30:30" ht="15.6" customHeight="1" x14ac:dyDescent="0.3">
      <c r="AD2856" s="3"/>
    </row>
    <row r="2857" spans="30:30" ht="15.6" customHeight="1" x14ac:dyDescent="0.3">
      <c r="AD2857" s="3"/>
    </row>
    <row r="2858" spans="30:30" ht="15.6" customHeight="1" x14ac:dyDescent="0.3">
      <c r="AD2858" s="3"/>
    </row>
    <row r="2859" spans="30:30" ht="15.6" customHeight="1" x14ac:dyDescent="0.3">
      <c r="AD2859" s="3"/>
    </row>
    <row r="2860" spans="30:30" ht="15.6" customHeight="1" x14ac:dyDescent="0.3">
      <c r="AD2860" s="3"/>
    </row>
    <row r="2861" spans="30:30" ht="15.6" customHeight="1" x14ac:dyDescent="0.3">
      <c r="AD2861" s="3"/>
    </row>
    <row r="2862" spans="30:30" ht="15.6" customHeight="1" x14ac:dyDescent="0.3">
      <c r="AD2862" s="3"/>
    </row>
    <row r="2863" spans="30:30" ht="15.6" customHeight="1" x14ac:dyDescent="0.3">
      <c r="AD2863" s="3"/>
    </row>
    <row r="2864" spans="30:30" ht="15.6" customHeight="1" x14ac:dyDescent="0.3">
      <c r="AD2864" s="3"/>
    </row>
    <row r="2865" spans="30:30" ht="15.6" customHeight="1" x14ac:dyDescent="0.3">
      <c r="AD2865" s="3"/>
    </row>
    <row r="2866" spans="30:30" ht="15.6" customHeight="1" x14ac:dyDescent="0.3">
      <c r="AD2866" s="3"/>
    </row>
    <row r="2867" spans="30:30" ht="15.6" customHeight="1" x14ac:dyDescent="0.3">
      <c r="AD2867" s="3"/>
    </row>
    <row r="2868" spans="30:30" ht="15.6" customHeight="1" x14ac:dyDescent="0.3">
      <c r="AD2868" s="3"/>
    </row>
    <row r="2869" spans="30:30" ht="15.6" customHeight="1" x14ac:dyDescent="0.3">
      <c r="AD2869" s="3"/>
    </row>
    <row r="2870" spans="30:30" ht="15.6" customHeight="1" x14ac:dyDescent="0.3">
      <c r="AD2870" s="3"/>
    </row>
    <row r="2871" spans="30:30" ht="15.6" customHeight="1" x14ac:dyDescent="0.3">
      <c r="AD2871" s="3"/>
    </row>
    <row r="2872" spans="30:30" ht="15.6" customHeight="1" x14ac:dyDescent="0.3">
      <c r="AD2872" s="3"/>
    </row>
    <row r="2873" spans="30:30" ht="15.6" customHeight="1" x14ac:dyDescent="0.3">
      <c r="AD2873" s="3"/>
    </row>
    <row r="2874" spans="30:30" ht="15.6" customHeight="1" x14ac:dyDescent="0.3">
      <c r="AD2874" s="3"/>
    </row>
    <row r="2875" spans="30:30" ht="15.6" customHeight="1" x14ac:dyDescent="0.3">
      <c r="AD2875" s="3"/>
    </row>
    <row r="2876" spans="30:30" ht="15.6" customHeight="1" x14ac:dyDescent="0.3">
      <c r="AD2876" s="3"/>
    </row>
    <row r="2877" spans="30:30" ht="15.6" customHeight="1" x14ac:dyDescent="0.3">
      <c r="AD2877" s="3"/>
    </row>
    <row r="2878" spans="30:30" ht="15.6" customHeight="1" x14ac:dyDescent="0.3">
      <c r="AD2878" s="3"/>
    </row>
    <row r="2879" spans="30:30" ht="15.6" customHeight="1" x14ac:dyDescent="0.3">
      <c r="AD2879" s="3"/>
    </row>
    <row r="2880" spans="30:30" ht="15.6" customHeight="1" x14ac:dyDescent="0.3">
      <c r="AD2880" s="3"/>
    </row>
    <row r="2881" spans="30:30" ht="15.6" customHeight="1" x14ac:dyDescent="0.3">
      <c r="AD2881" s="3"/>
    </row>
    <row r="2882" spans="30:30" ht="15.6" customHeight="1" x14ac:dyDescent="0.3">
      <c r="AD2882" s="3"/>
    </row>
    <row r="2883" spans="30:30" ht="15.6" customHeight="1" x14ac:dyDescent="0.3">
      <c r="AD2883" s="3"/>
    </row>
    <row r="2884" spans="30:30" ht="15.6" customHeight="1" x14ac:dyDescent="0.3">
      <c r="AD2884" s="3"/>
    </row>
    <row r="2885" spans="30:30" ht="15.6" customHeight="1" x14ac:dyDescent="0.3">
      <c r="AD2885" s="3"/>
    </row>
    <row r="2886" spans="30:30" ht="15.6" customHeight="1" x14ac:dyDescent="0.3">
      <c r="AD2886" s="3"/>
    </row>
    <row r="2887" spans="30:30" ht="15.6" customHeight="1" x14ac:dyDescent="0.3">
      <c r="AD2887" s="3"/>
    </row>
    <row r="2888" spans="30:30" ht="15.6" customHeight="1" x14ac:dyDescent="0.3">
      <c r="AD2888" s="3"/>
    </row>
    <row r="2889" spans="30:30" ht="15.6" customHeight="1" x14ac:dyDescent="0.3">
      <c r="AD2889" s="3"/>
    </row>
    <row r="2890" spans="30:30" ht="15.6" customHeight="1" x14ac:dyDescent="0.3">
      <c r="AD2890" s="3"/>
    </row>
    <row r="2891" spans="30:30" ht="15.6" customHeight="1" x14ac:dyDescent="0.3">
      <c r="AD2891" s="3"/>
    </row>
    <row r="2892" spans="30:30" ht="15.6" customHeight="1" x14ac:dyDescent="0.3">
      <c r="AD2892" s="3"/>
    </row>
    <row r="2893" spans="30:30" ht="15.6" customHeight="1" x14ac:dyDescent="0.3">
      <c r="AD2893" s="3"/>
    </row>
    <row r="2894" spans="30:30" ht="15.6" customHeight="1" x14ac:dyDescent="0.3">
      <c r="AD2894" s="3"/>
    </row>
    <row r="2895" spans="30:30" ht="15.6" customHeight="1" x14ac:dyDescent="0.3">
      <c r="AD2895" s="3"/>
    </row>
    <row r="2896" spans="30:30" ht="15.6" customHeight="1" x14ac:dyDescent="0.3">
      <c r="AD2896" s="3"/>
    </row>
    <row r="2897" spans="30:30" ht="15.6" customHeight="1" x14ac:dyDescent="0.3">
      <c r="AD2897" s="3"/>
    </row>
    <row r="2898" spans="30:30" ht="15.6" customHeight="1" x14ac:dyDescent="0.3">
      <c r="AD2898" s="3"/>
    </row>
    <row r="2899" spans="30:30" ht="15.6" customHeight="1" x14ac:dyDescent="0.3">
      <c r="AD2899" s="3"/>
    </row>
    <row r="2900" spans="30:30" ht="15.6" customHeight="1" x14ac:dyDescent="0.3">
      <c r="AD2900" s="3"/>
    </row>
    <row r="2901" spans="30:30" ht="15.6" customHeight="1" x14ac:dyDescent="0.3">
      <c r="AD2901" s="3"/>
    </row>
    <row r="2902" spans="30:30" ht="15.6" customHeight="1" x14ac:dyDescent="0.3">
      <c r="AD2902" s="3"/>
    </row>
    <row r="2903" spans="30:30" ht="15.6" customHeight="1" x14ac:dyDescent="0.3">
      <c r="AD2903" s="3"/>
    </row>
    <row r="2904" spans="30:30" ht="15.6" customHeight="1" x14ac:dyDescent="0.3">
      <c r="AD2904" s="3"/>
    </row>
    <row r="2905" spans="30:30" ht="15.6" customHeight="1" x14ac:dyDescent="0.3">
      <c r="AD2905" s="3"/>
    </row>
    <row r="2906" spans="30:30" ht="15.6" customHeight="1" x14ac:dyDescent="0.3">
      <c r="AD2906" s="3"/>
    </row>
    <row r="2907" spans="30:30" ht="15.6" customHeight="1" x14ac:dyDescent="0.3">
      <c r="AD2907" s="3"/>
    </row>
    <row r="2908" spans="30:30" ht="15.6" customHeight="1" x14ac:dyDescent="0.3">
      <c r="AD2908" s="3"/>
    </row>
    <row r="2909" spans="30:30" ht="15.6" customHeight="1" x14ac:dyDescent="0.3">
      <c r="AD2909" s="3"/>
    </row>
    <row r="2910" spans="30:30" ht="15.6" customHeight="1" x14ac:dyDescent="0.3">
      <c r="AD2910" s="3"/>
    </row>
    <row r="2911" spans="30:30" ht="15.6" customHeight="1" x14ac:dyDescent="0.3">
      <c r="AD2911" s="3"/>
    </row>
    <row r="2912" spans="30:30" ht="15.6" customHeight="1" x14ac:dyDescent="0.3">
      <c r="AD2912" s="3"/>
    </row>
    <row r="2913" spans="30:30" ht="15.6" customHeight="1" x14ac:dyDescent="0.3">
      <c r="AD2913" s="3"/>
    </row>
    <row r="2914" spans="30:30" ht="15.6" customHeight="1" x14ac:dyDescent="0.3">
      <c r="AD2914" s="3"/>
    </row>
    <row r="2915" spans="30:30" ht="15.6" customHeight="1" x14ac:dyDescent="0.3">
      <c r="AD2915" s="3"/>
    </row>
    <row r="2916" spans="30:30" ht="15.6" customHeight="1" x14ac:dyDescent="0.3">
      <c r="AD2916" s="3"/>
    </row>
    <row r="2917" spans="30:30" ht="15.6" customHeight="1" x14ac:dyDescent="0.3">
      <c r="AD2917" s="3"/>
    </row>
    <row r="2918" spans="30:30" ht="15.6" customHeight="1" x14ac:dyDescent="0.3">
      <c r="AD2918" s="3"/>
    </row>
    <row r="2919" spans="30:30" ht="15.6" customHeight="1" x14ac:dyDescent="0.3">
      <c r="AD2919" s="3"/>
    </row>
    <row r="2920" spans="30:30" ht="15.6" customHeight="1" x14ac:dyDescent="0.3">
      <c r="AD2920" s="3"/>
    </row>
    <row r="2921" spans="30:30" ht="15.6" customHeight="1" x14ac:dyDescent="0.3">
      <c r="AD2921" s="3"/>
    </row>
    <row r="2922" spans="30:30" ht="15.6" customHeight="1" x14ac:dyDescent="0.3">
      <c r="AD2922" s="3"/>
    </row>
    <row r="2923" spans="30:30" ht="15.6" customHeight="1" x14ac:dyDescent="0.3">
      <c r="AD2923" s="3"/>
    </row>
    <row r="2924" spans="30:30" ht="15.6" customHeight="1" x14ac:dyDescent="0.3">
      <c r="AD2924" s="3"/>
    </row>
    <row r="2925" spans="30:30" ht="15.6" customHeight="1" x14ac:dyDescent="0.3">
      <c r="AD2925" s="3"/>
    </row>
    <row r="2926" spans="30:30" ht="15.6" customHeight="1" x14ac:dyDescent="0.3">
      <c r="AD2926" s="3"/>
    </row>
    <row r="2927" spans="30:30" ht="15.6" customHeight="1" x14ac:dyDescent="0.3">
      <c r="AD2927" s="3"/>
    </row>
    <row r="2928" spans="30:30" ht="15.6" customHeight="1" x14ac:dyDescent="0.3">
      <c r="AD2928" s="3"/>
    </row>
    <row r="2929" spans="30:30" ht="15.6" customHeight="1" x14ac:dyDescent="0.3">
      <c r="AD2929" s="3"/>
    </row>
    <row r="2930" spans="30:30" ht="15.6" customHeight="1" x14ac:dyDescent="0.3">
      <c r="AD2930" s="3"/>
    </row>
    <row r="2931" spans="30:30" ht="15.6" customHeight="1" x14ac:dyDescent="0.3">
      <c r="AD2931" s="3"/>
    </row>
    <row r="2932" spans="30:30" ht="15.6" customHeight="1" x14ac:dyDescent="0.3">
      <c r="AD2932" s="3"/>
    </row>
    <row r="2933" spans="30:30" ht="15.6" customHeight="1" x14ac:dyDescent="0.3">
      <c r="AD2933" s="3"/>
    </row>
    <row r="2934" spans="30:30" ht="15.6" customHeight="1" x14ac:dyDescent="0.3">
      <c r="AD2934" s="3"/>
    </row>
    <row r="2935" spans="30:30" ht="15.6" customHeight="1" x14ac:dyDescent="0.3">
      <c r="AD2935" s="3"/>
    </row>
    <row r="2936" spans="30:30" ht="15.6" customHeight="1" x14ac:dyDescent="0.3">
      <c r="AD2936" s="3"/>
    </row>
    <row r="2937" spans="30:30" ht="15.6" customHeight="1" x14ac:dyDescent="0.3">
      <c r="AD2937" s="3"/>
    </row>
    <row r="2938" spans="30:30" ht="15.6" customHeight="1" x14ac:dyDescent="0.3">
      <c r="AD2938" s="3"/>
    </row>
    <row r="2939" spans="30:30" ht="15.6" customHeight="1" x14ac:dyDescent="0.3">
      <c r="AD2939" s="3"/>
    </row>
    <row r="2940" spans="30:30" ht="15.6" customHeight="1" x14ac:dyDescent="0.3">
      <c r="AD2940" s="3"/>
    </row>
    <row r="2941" spans="30:30" ht="15.6" customHeight="1" x14ac:dyDescent="0.3">
      <c r="AD2941" s="3"/>
    </row>
    <row r="2942" spans="30:30" ht="15.6" customHeight="1" x14ac:dyDescent="0.3">
      <c r="AD2942" s="3"/>
    </row>
    <row r="2943" spans="30:30" ht="15.6" customHeight="1" x14ac:dyDescent="0.3">
      <c r="AD2943" s="3"/>
    </row>
    <row r="2944" spans="30:30" ht="15.6" customHeight="1" x14ac:dyDescent="0.3">
      <c r="AD2944" s="3"/>
    </row>
    <row r="2945" spans="30:30" ht="15.6" customHeight="1" x14ac:dyDescent="0.3">
      <c r="AD2945" s="3"/>
    </row>
    <row r="2946" spans="30:30" ht="15.6" customHeight="1" x14ac:dyDescent="0.3">
      <c r="AD2946" s="3"/>
    </row>
    <row r="2947" spans="30:30" ht="15.6" customHeight="1" x14ac:dyDescent="0.3">
      <c r="AD2947" s="3"/>
    </row>
    <row r="2948" spans="30:30" ht="15.6" customHeight="1" x14ac:dyDescent="0.3">
      <c r="AD2948" s="3"/>
    </row>
    <row r="2949" spans="30:30" ht="15.6" customHeight="1" x14ac:dyDescent="0.3">
      <c r="AD2949" s="3"/>
    </row>
    <row r="2950" spans="30:30" ht="15.6" customHeight="1" x14ac:dyDescent="0.3">
      <c r="AD2950" s="3"/>
    </row>
    <row r="2951" spans="30:30" ht="15.6" customHeight="1" x14ac:dyDescent="0.3">
      <c r="AD2951" s="3"/>
    </row>
    <row r="2952" spans="30:30" ht="15.6" customHeight="1" x14ac:dyDescent="0.3">
      <c r="AD2952" s="3"/>
    </row>
    <row r="2953" spans="30:30" ht="15.6" customHeight="1" x14ac:dyDescent="0.3">
      <c r="AD2953" s="3"/>
    </row>
    <row r="2954" spans="30:30" ht="15.6" customHeight="1" x14ac:dyDescent="0.3">
      <c r="AD2954" s="3"/>
    </row>
    <row r="2955" spans="30:30" ht="15.6" customHeight="1" x14ac:dyDescent="0.3">
      <c r="AD2955" s="3"/>
    </row>
    <row r="2956" spans="30:30" ht="15.6" customHeight="1" x14ac:dyDescent="0.3">
      <c r="AD2956" s="3"/>
    </row>
    <row r="2957" spans="30:30" ht="15.6" customHeight="1" x14ac:dyDescent="0.3">
      <c r="AD2957" s="3"/>
    </row>
    <row r="2958" spans="30:30" ht="15.6" customHeight="1" x14ac:dyDescent="0.3">
      <c r="AD2958" s="3"/>
    </row>
    <row r="2959" spans="30:30" ht="15.6" customHeight="1" x14ac:dyDescent="0.3">
      <c r="AD2959" s="3"/>
    </row>
    <row r="2960" spans="30:30" ht="15.6" customHeight="1" x14ac:dyDescent="0.3">
      <c r="AD2960" s="3"/>
    </row>
    <row r="2961" spans="30:30" ht="15.6" customHeight="1" x14ac:dyDescent="0.3">
      <c r="AD2961" s="3"/>
    </row>
    <row r="2962" spans="30:30" ht="15.6" customHeight="1" x14ac:dyDescent="0.3">
      <c r="AD2962" s="3"/>
    </row>
    <row r="2963" spans="30:30" ht="15.6" customHeight="1" x14ac:dyDescent="0.3">
      <c r="AD2963" s="3"/>
    </row>
    <row r="2964" spans="30:30" ht="15.6" customHeight="1" x14ac:dyDescent="0.3">
      <c r="AD2964" s="3"/>
    </row>
    <row r="2965" spans="30:30" ht="15.6" customHeight="1" x14ac:dyDescent="0.3">
      <c r="AD2965" s="3"/>
    </row>
    <row r="2966" spans="30:30" ht="15.6" customHeight="1" x14ac:dyDescent="0.3">
      <c r="AD2966" s="3"/>
    </row>
    <row r="2967" spans="30:30" ht="15.6" customHeight="1" x14ac:dyDescent="0.3">
      <c r="AD2967" s="3"/>
    </row>
    <row r="2968" spans="30:30" ht="15.6" customHeight="1" x14ac:dyDescent="0.3">
      <c r="AD2968" s="3"/>
    </row>
    <row r="2969" spans="30:30" ht="15.6" customHeight="1" x14ac:dyDescent="0.3">
      <c r="AD2969" s="3"/>
    </row>
    <row r="2970" spans="30:30" ht="15.6" customHeight="1" x14ac:dyDescent="0.3">
      <c r="AD2970" s="3"/>
    </row>
    <row r="2971" spans="30:30" ht="15.6" customHeight="1" x14ac:dyDescent="0.3">
      <c r="AD2971" s="3"/>
    </row>
    <row r="2972" spans="30:30" ht="15.6" customHeight="1" x14ac:dyDescent="0.3">
      <c r="AD2972" s="3"/>
    </row>
    <row r="2973" spans="30:30" ht="15.6" customHeight="1" x14ac:dyDescent="0.3">
      <c r="AD2973" s="3"/>
    </row>
    <row r="2974" spans="30:30" ht="15.6" customHeight="1" x14ac:dyDescent="0.3">
      <c r="AD2974" s="3"/>
    </row>
    <row r="2975" spans="30:30" ht="15.6" customHeight="1" x14ac:dyDescent="0.3">
      <c r="AD2975" s="3"/>
    </row>
    <row r="2976" spans="30:30" ht="15.6" customHeight="1" x14ac:dyDescent="0.3">
      <c r="AD2976" s="3"/>
    </row>
    <row r="2977" spans="30:30" ht="15.6" customHeight="1" x14ac:dyDescent="0.3">
      <c r="AD2977" s="3"/>
    </row>
    <row r="2978" spans="30:30" ht="15.6" customHeight="1" x14ac:dyDescent="0.3">
      <c r="AD2978" s="3"/>
    </row>
    <row r="2979" spans="30:30" ht="15.6" customHeight="1" x14ac:dyDescent="0.3">
      <c r="AD2979" s="3"/>
    </row>
    <row r="2980" spans="30:30" ht="15.6" customHeight="1" x14ac:dyDescent="0.3">
      <c r="AD2980" s="3"/>
    </row>
    <row r="2981" spans="30:30" ht="15.6" customHeight="1" x14ac:dyDescent="0.3">
      <c r="AD2981" s="3"/>
    </row>
    <row r="2982" spans="30:30" ht="15.6" customHeight="1" x14ac:dyDescent="0.3">
      <c r="AD2982" s="3"/>
    </row>
    <row r="2983" spans="30:30" ht="15.6" customHeight="1" x14ac:dyDescent="0.3">
      <c r="AD2983" s="3"/>
    </row>
    <row r="2984" spans="30:30" ht="15.6" customHeight="1" x14ac:dyDescent="0.3">
      <c r="AD2984" s="3"/>
    </row>
    <row r="2985" spans="30:30" ht="15.6" customHeight="1" x14ac:dyDescent="0.3">
      <c r="AD2985" s="3"/>
    </row>
    <row r="2986" spans="30:30" ht="15.6" customHeight="1" x14ac:dyDescent="0.3">
      <c r="AD2986" s="3"/>
    </row>
    <row r="2987" spans="30:30" ht="15.6" customHeight="1" x14ac:dyDescent="0.3">
      <c r="AD2987" s="3"/>
    </row>
    <row r="2988" spans="30:30" ht="15.6" customHeight="1" x14ac:dyDescent="0.3">
      <c r="AD2988" s="3"/>
    </row>
    <row r="2989" spans="30:30" ht="15.6" customHeight="1" x14ac:dyDescent="0.3">
      <c r="AD2989" s="3"/>
    </row>
    <row r="2990" spans="30:30" ht="15.6" customHeight="1" x14ac:dyDescent="0.3">
      <c r="AD2990" s="3"/>
    </row>
    <row r="2991" spans="30:30" ht="15.6" customHeight="1" x14ac:dyDescent="0.3">
      <c r="AD2991" s="3"/>
    </row>
    <row r="2992" spans="30:30" ht="15.6" customHeight="1" x14ac:dyDescent="0.3">
      <c r="AD2992" s="3"/>
    </row>
    <row r="2993" spans="30:30" ht="15.6" customHeight="1" x14ac:dyDescent="0.3">
      <c r="AD2993" s="3"/>
    </row>
    <row r="2994" spans="30:30" ht="15.6" customHeight="1" x14ac:dyDescent="0.3">
      <c r="AD2994" s="3"/>
    </row>
    <row r="2995" spans="30:30" ht="15.6" customHeight="1" x14ac:dyDescent="0.3">
      <c r="AD2995" s="3"/>
    </row>
    <row r="2996" spans="30:30" ht="15.6" customHeight="1" x14ac:dyDescent="0.3">
      <c r="AD2996" s="3"/>
    </row>
    <row r="2997" spans="30:30" ht="15.6" customHeight="1" x14ac:dyDescent="0.3">
      <c r="AD2997" s="3"/>
    </row>
    <row r="2998" spans="30:30" ht="15.6" customHeight="1" x14ac:dyDescent="0.3">
      <c r="AD2998" s="3"/>
    </row>
    <row r="2999" spans="30:30" ht="15.6" customHeight="1" x14ac:dyDescent="0.3">
      <c r="AD2999" s="3"/>
    </row>
    <row r="3000" spans="30:30" ht="15.6" customHeight="1" x14ac:dyDescent="0.3">
      <c r="AD3000" s="3"/>
    </row>
    <row r="3001" spans="30:30" ht="15.6" customHeight="1" x14ac:dyDescent="0.3">
      <c r="AD3001" s="3"/>
    </row>
    <row r="3002" spans="30:30" ht="15.6" customHeight="1" x14ac:dyDescent="0.3">
      <c r="AD3002" s="3"/>
    </row>
    <row r="3003" spans="30:30" ht="15.6" customHeight="1" x14ac:dyDescent="0.3">
      <c r="AD3003" s="3"/>
    </row>
    <row r="3004" spans="30:30" ht="15.6" customHeight="1" x14ac:dyDescent="0.3">
      <c r="AD3004" s="3"/>
    </row>
    <row r="3005" spans="30:30" ht="15.6" customHeight="1" x14ac:dyDescent="0.3">
      <c r="AD3005" s="3"/>
    </row>
    <row r="3006" spans="30:30" ht="15.6" customHeight="1" x14ac:dyDescent="0.3">
      <c r="AD3006" s="3"/>
    </row>
    <row r="3007" spans="30:30" ht="15.6" customHeight="1" x14ac:dyDescent="0.3">
      <c r="AD3007" s="3"/>
    </row>
    <row r="3008" spans="30:30" ht="15.6" customHeight="1" x14ac:dyDescent="0.3">
      <c r="AD3008" s="3"/>
    </row>
    <row r="3009" spans="30:30" ht="15.6" customHeight="1" x14ac:dyDescent="0.3">
      <c r="AD3009" s="3"/>
    </row>
    <row r="3010" spans="30:30" ht="15.6" customHeight="1" x14ac:dyDescent="0.3">
      <c r="AD3010" s="3"/>
    </row>
    <row r="3011" spans="30:30" ht="15.6" customHeight="1" x14ac:dyDescent="0.3">
      <c r="AD3011" s="3"/>
    </row>
    <row r="3012" spans="30:30" ht="15.6" customHeight="1" x14ac:dyDescent="0.3">
      <c r="AD3012" s="3"/>
    </row>
    <row r="3013" spans="30:30" ht="15.6" customHeight="1" x14ac:dyDescent="0.3">
      <c r="AD3013" s="3"/>
    </row>
    <row r="3014" spans="30:30" ht="15.6" customHeight="1" x14ac:dyDescent="0.3">
      <c r="AD3014" s="3"/>
    </row>
    <row r="3015" spans="30:30" ht="15.6" customHeight="1" x14ac:dyDescent="0.3">
      <c r="AD3015" s="3"/>
    </row>
    <row r="3016" spans="30:30" ht="15.6" customHeight="1" x14ac:dyDescent="0.3">
      <c r="AD3016" s="3"/>
    </row>
    <row r="3017" spans="30:30" ht="15.6" customHeight="1" x14ac:dyDescent="0.3">
      <c r="AD3017" s="3"/>
    </row>
    <row r="3018" spans="30:30" ht="15.6" customHeight="1" x14ac:dyDescent="0.3">
      <c r="AD3018" s="3"/>
    </row>
    <row r="3019" spans="30:30" ht="15.6" customHeight="1" x14ac:dyDescent="0.3">
      <c r="AD3019" s="3"/>
    </row>
    <row r="3020" spans="30:30" ht="15.6" customHeight="1" x14ac:dyDescent="0.3">
      <c r="AD3020" s="3"/>
    </row>
    <row r="3021" spans="30:30" ht="15.6" customHeight="1" x14ac:dyDescent="0.3">
      <c r="AD3021" s="3"/>
    </row>
    <row r="3022" spans="30:30" ht="15.6" customHeight="1" x14ac:dyDescent="0.3">
      <c r="AD3022" s="3"/>
    </row>
    <row r="3023" spans="30:30" ht="15.6" customHeight="1" x14ac:dyDescent="0.3">
      <c r="AD3023" s="3"/>
    </row>
    <row r="3024" spans="30:30" ht="15.6" customHeight="1" x14ac:dyDescent="0.3">
      <c r="AD3024" s="3"/>
    </row>
    <row r="3025" spans="30:30" ht="15.6" customHeight="1" x14ac:dyDescent="0.3">
      <c r="AD3025" s="3"/>
    </row>
    <row r="3026" spans="30:30" ht="15.6" customHeight="1" x14ac:dyDescent="0.3">
      <c r="AD3026" s="3"/>
    </row>
    <row r="3027" spans="30:30" ht="15.6" customHeight="1" x14ac:dyDescent="0.3">
      <c r="AD3027" s="3"/>
    </row>
    <row r="3028" spans="30:30" ht="15.6" customHeight="1" x14ac:dyDescent="0.3">
      <c r="AD3028" s="3"/>
    </row>
    <row r="3029" spans="30:30" ht="15.6" customHeight="1" x14ac:dyDescent="0.3">
      <c r="AD3029" s="3"/>
    </row>
    <row r="3030" spans="30:30" ht="15.6" customHeight="1" x14ac:dyDescent="0.3">
      <c r="AD3030" s="3"/>
    </row>
    <row r="3031" spans="30:30" ht="15.6" customHeight="1" x14ac:dyDescent="0.3">
      <c r="AD3031" s="3"/>
    </row>
    <row r="3032" spans="30:30" ht="15.6" customHeight="1" x14ac:dyDescent="0.3">
      <c r="AD3032" s="3"/>
    </row>
    <row r="3033" spans="30:30" ht="15.6" customHeight="1" x14ac:dyDescent="0.3">
      <c r="AD3033" s="3"/>
    </row>
    <row r="3034" spans="30:30" ht="15.6" customHeight="1" x14ac:dyDescent="0.3">
      <c r="AD3034" s="3"/>
    </row>
    <row r="3035" spans="30:30" ht="15.6" customHeight="1" x14ac:dyDescent="0.3">
      <c r="AD3035" s="3"/>
    </row>
    <row r="3036" spans="30:30" ht="15.6" customHeight="1" x14ac:dyDescent="0.3">
      <c r="AD3036" s="3"/>
    </row>
    <row r="3037" spans="30:30" ht="15.6" customHeight="1" x14ac:dyDescent="0.3">
      <c r="AD3037" s="3"/>
    </row>
    <row r="3038" spans="30:30" ht="15.6" customHeight="1" x14ac:dyDescent="0.3">
      <c r="AD3038" s="3"/>
    </row>
    <row r="3039" spans="30:30" ht="15.6" customHeight="1" x14ac:dyDescent="0.3">
      <c r="AD3039" s="3"/>
    </row>
    <row r="3040" spans="30:30" ht="15.6" customHeight="1" x14ac:dyDescent="0.3">
      <c r="AD3040" s="3"/>
    </row>
    <row r="3041" spans="30:30" ht="15.6" customHeight="1" x14ac:dyDescent="0.3">
      <c r="AD3041" s="3"/>
    </row>
    <row r="3042" spans="30:30" ht="15.6" customHeight="1" x14ac:dyDescent="0.3">
      <c r="AD3042" s="3"/>
    </row>
    <row r="3043" spans="30:30" ht="15.6" customHeight="1" x14ac:dyDescent="0.3">
      <c r="AD3043" s="3"/>
    </row>
    <row r="3044" spans="30:30" ht="15.6" customHeight="1" x14ac:dyDescent="0.3">
      <c r="AD3044" s="3"/>
    </row>
    <row r="3045" spans="30:30" ht="15.6" customHeight="1" x14ac:dyDescent="0.3">
      <c r="AD3045" s="3"/>
    </row>
    <row r="3046" spans="30:30" ht="15.6" customHeight="1" x14ac:dyDescent="0.3">
      <c r="AD3046" s="3"/>
    </row>
    <row r="3047" spans="30:30" ht="15.6" customHeight="1" x14ac:dyDescent="0.3">
      <c r="AD3047" s="3"/>
    </row>
    <row r="3048" spans="30:30" ht="15.6" customHeight="1" x14ac:dyDescent="0.3">
      <c r="AD3048" s="3"/>
    </row>
    <row r="3049" spans="30:30" ht="15.6" customHeight="1" x14ac:dyDescent="0.3">
      <c r="AD3049" s="3"/>
    </row>
    <row r="3050" spans="30:30" ht="15.6" customHeight="1" x14ac:dyDescent="0.3">
      <c r="AD3050" s="3"/>
    </row>
    <row r="3051" spans="30:30" ht="15.6" customHeight="1" x14ac:dyDescent="0.3">
      <c r="AD3051" s="3"/>
    </row>
    <row r="3052" spans="30:30" ht="15.6" customHeight="1" x14ac:dyDescent="0.3">
      <c r="AD3052" s="3"/>
    </row>
    <row r="3053" spans="30:30" ht="15.6" customHeight="1" x14ac:dyDescent="0.3">
      <c r="AD3053" s="3"/>
    </row>
    <row r="3054" spans="30:30" ht="15.6" customHeight="1" x14ac:dyDescent="0.3">
      <c r="AD3054" s="3"/>
    </row>
    <row r="3055" spans="30:30" ht="15.6" customHeight="1" x14ac:dyDescent="0.3">
      <c r="AD3055" s="3"/>
    </row>
    <row r="3056" spans="30:30" ht="15.6" customHeight="1" x14ac:dyDescent="0.3">
      <c r="AD3056" s="3"/>
    </row>
    <row r="3057" spans="30:30" ht="15.6" customHeight="1" x14ac:dyDescent="0.3">
      <c r="AD3057" s="3"/>
    </row>
    <row r="3058" spans="30:30" ht="15.6" customHeight="1" x14ac:dyDescent="0.3">
      <c r="AD3058" s="3"/>
    </row>
    <row r="3059" spans="30:30" ht="15.6" customHeight="1" x14ac:dyDescent="0.3">
      <c r="AD3059" s="3"/>
    </row>
    <row r="3060" spans="30:30" ht="15.6" customHeight="1" x14ac:dyDescent="0.3">
      <c r="AD3060" s="3"/>
    </row>
    <row r="3061" spans="30:30" ht="15.6" customHeight="1" x14ac:dyDescent="0.3">
      <c r="AD3061" s="3"/>
    </row>
    <row r="3062" spans="30:30" ht="15.6" customHeight="1" x14ac:dyDescent="0.3">
      <c r="AD3062" s="3"/>
    </row>
    <row r="3063" spans="30:30" ht="15.6" customHeight="1" x14ac:dyDescent="0.3">
      <c r="AD3063" s="3"/>
    </row>
    <row r="3064" spans="30:30" ht="15.6" customHeight="1" x14ac:dyDescent="0.3">
      <c r="AD3064" s="3"/>
    </row>
    <row r="3065" spans="30:30" ht="15.6" customHeight="1" x14ac:dyDescent="0.3">
      <c r="AD3065" s="3"/>
    </row>
    <row r="3066" spans="30:30" ht="15.6" customHeight="1" x14ac:dyDescent="0.3">
      <c r="AD3066" s="3"/>
    </row>
    <row r="3067" spans="30:30" ht="15.6" customHeight="1" x14ac:dyDescent="0.3">
      <c r="AD3067" s="3"/>
    </row>
    <row r="3068" spans="30:30" ht="15.6" customHeight="1" x14ac:dyDescent="0.3">
      <c r="AD3068" s="3"/>
    </row>
    <row r="3069" spans="30:30" ht="15.6" customHeight="1" x14ac:dyDescent="0.3">
      <c r="AD3069" s="3"/>
    </row>
    <row r="3070" spans="30:30" ht="15.6" customHeight="1" x14ac:dyDescent="0.3">
      <c r="AD3070" s="3"/>
    </row>
    <row r="3071" spans="30:30" ht="15.6" customHeight="1" x14ac:dyDescent="0.3">
      <c r="AD3071" s="3"/>
    </row>
    <row r="3072" spans="30:30" ht="15.6" customHeight="1" x14ac:dyDescent="0.3">
      <c r="AD3072" s="3"/>
    </row>
    <row r="3073" spans="30:30" ht="15.6" customHeight="1" x14ac:dyDescent="0.3">
      <c r="AD3073" s="3"/>
    </row>
    <row r="3074" spans="30:30" ht="15.6" customHeight="1" x14ac:dyDescent="0.3">
      <c r="AD3074" s="3"/>
    </row>
    <row r="3075" spans="30:30" ht="15.6" customHeight="1" x14ac:dyDescent="0.3">
      <c r="AD3075" s="3"/>
    </row>
    <row r="3076" spans="30:30" ht="15.6" customHeight="1" x14ac:dyDescent="0.3">
      <c r="AD3076" s="3"/>
    </row>
    <row r="3077" spans="30:30" ht="15.6" customHeight="1" x14ac:dyDescent="0.3">
      <c r="AD3077" s="3"/>
    </row>
    <row r="3078" spans="30:30" ht="15.6" customHeight="1" x14ac:dyDescent="0.3">
      <c r="AD3078" s="3"/>
    </row>
    <row r="3079" spans="30:30" ht="15.6" customHeight="1" x14ac:dyDescent="0.3">
      <c r="AD3079" s="3"/>
    </row>
    <row r="3080" spans="30:30" ht="15.6" customHeight="1" x14ac:dyDescent="0.3">
      <c r="AD3080" s="3"/>
    </row>
    <row r="3081" spans="30:30" ht="15.6" customHeight="1" x14ac:dyDescent="0.3">
      <c r="AD3081" s="3"/>
    </row>
    <row r="3082" spans="30:30" ht="15.6" customHeight="1" x14ac:dyDescent="0.3">
      <c r="AD3082" s="3"/>
    </row>
    <row r="3083" spans="30:30" ht="15.6" customHeight="1" x14ac:dyDescent="0.3">
      <c r="AD3083" s="3"/>
    </row>
    <row r="3084" spans="30:30" ht="15.6" customHeight="1" x14ac:dyDescent="0.3">
      <c r="AD3084" s="3"/>
    </row>
    <row r="3085" spans="30:30" ht="15.6" customHeight="1" x14ac:dyDescent="0.3">
      <c r="AD3085" s="3"/>
    </row>
    <row r="3086" spans="30:30" ht="15.6" customHeight="1" x14ac:dyDescent="0.3">
      <c r="AD3086" s="3"/>
    </row>
    <row r="3087" spans="30:30" ht="15.6" customHeight="1" x14ac:dyDescent="0.3">
      <c r="AD3087" s="3"/>
    </row>
    <row r="3088" spans="30:30" ht="15.6" customHeight="1" x14ac:dyDescent="0.3">
      <c r="AD3088" s="3"/>
    </row>
    <row r="3089" spans="30:30" ht="15.6" customHeight="1" x14ac:dyDescent="0.3">
      <c r="AD3089" s="3"/>
    </row>
    <row r="3090" spans="30:30" ht="15.6" customHeight="1" x14ac:dyDescent="0.3">
      <c r="AD3090" s="3"/>
    </row>
    <row r="3091" spans="30:30" ht="15.6" customHeight="1" x14ac:dyDescent="0.3">
      <c r="AD3091" s="3"/>
    </row>
    <row r="3092" spans="30:30" ht="15.6" customHeight="1" x14ac:dyDescent="0.3">
      <c r="AD3092" s="3"/>
    </row>
    <row r="3093" spans="30:30" ht="15.6" customHeight="1" x14ac:dyDescent="0.3">
      <c r="AD3093" s="3"/>
    </row>
    <row r="3094" spans="30:30" ht="15.6" customHeight="1" x14ac:dyDescent="0.3">
      <c r="AD3094" s="3"/>
    </row>
    <row r="3095" spans="30:30" ht="15.6" customHeight="1" x14ac:dyDescent="0.3">
      <c r="AD3095" s="3"/>
    </row>
    <row r="3096" spans="30:30" ht="15.6" customHeight="1" x14ac:dyDescent="0.3">
      <c r="AD3096" s="3"/>
    </row>
    <row r="3097" spans="30:30" ht="15.6" customHeight="1" x14ac:dyDescent="0.3">
      <c r="AD3097" s="3"/>
    </row>
    <row r="3098" spans="30:30" ht="15.6" customHeight="1" x14ac:dyDescent="0.3">
      <c r="AD3098" s="3"/>
    </row>
    <row r="3099" spans="30:30" ht="15.6" customHeight="1" x14ac:dyDescent="0.3">
      <c r="AD3099" s="3"/>
    </row>
    <row r="3100" spans="30:30" ht="15.6" customHeight="1" x14ac:dyDescent="0.3">
      <c r="AD3100" s="3"/>
    </row>
    <row r="3101" spans="30:30" ht="15.6" customHeight="1" x14ac:dyDescent="0.3">
      <c r="AD3101" s="3"/>
    </row>
    <row r="3102" spans="30:30" ht="15.6" customHeight="1" x14ac:dyDescent="0.3">
      <c r="AD3102" s="3"/>
    </row>
    <row r="3103" spans="30:30" ht="15.6" customHeight="1" x14ac:dyDescent="0.3">
      <c r="AD3103" s="3"/>
    </row>
    <row r="3104" spans="30:30" ht="15.6" customHeight="1" x14ac:dyDescent="0.3">
      <c r="AD3104" s="3"/>
    </row>
    <row r="3105" spans="30:30" ht="15.6" customHeight="1" x14ac:dyDescent="0.3">
      <c r="AD3105" s="3"/>
    </row>
    <row r="3106" spans="30:30" ht="15.6" customHeight="1" x14ac:dyDescent="0.3">
      <c r="AD3106" s="3"/>
    </row>
    <row r="3107" spans="30:30" ht="15.6" customHeight="1" x14ac:dyDescent="0.3">
      <c r="AD3107" s="3"/>
    </row>
    <row r="3108" spans="30:30" ht="15.6" customHeight="1" x14ac:dyDescent="0.3">
      <c r="AD3108" s="3"/>
    </row>
    <row r="3109" spans="30:30" ht="15.6" customHeight="1" x14ac:dyDescent="0.3">
      <c r="AD3109" s="3"/>
    </row>
    <row r="3110" spans="30:30" ht="15.6" customHeight="1" x14ac:dyDescent="0.3">
      <c r="AD3110" s="3"/>
    </row>
    <row r="3111" spans="30:30" ht="15.6" customHeight="1" x14ac:dyDescent="0.3">
      <c r="AD3111" s="3"/>
    </row>
    <row r="3112" spans="30:30" ht="15.6" customHeight="1" x14ac:dyDescent="0.3">
      <c r="AD3112" s="3"/>
    </row>
    <row r="3113" spans="30:30" ht="15.6" customHeight="1" x14ac:dyDescent="0.3">
      <c r="AD3113" s="3"/>
    </row>
    <row r="3114" spans="30:30" ht="15.6" customHeight="1" x14ac:dyDescent="0.3">
      <c r="AD3114" s="3"/>
    </row>
    <row r="3115" spans="30:30" ht="15.6" customHeight="1" x14ac:dyDescent="0.3">
      <c r="AD3115" s="3"/>
    </row>
    <row r="3116" spans="30:30" ht="15.6" customHeight="1" x14ac:dyDescent="0.3">
      <c r="AD3116" s="3"/>
    </row>
    <row r="3117" spans="30:30" ht="15.6" customHeight="1" x14ac:dyDescent="0.3">
      <c r="AD3117" s="3"/>
    </row>
    <row r="3118" spans="30:30" ht="15.6" customHeight="1" x14ac:dyDescent="0.3">
      <c r="AD3118" s="3"/>
    </row>
    <row r="3119" spans="30:30" ht="15.6" customHeight="1" x14ac:dyDescent="0.3">
      <c r="AD3119" s="3"/>
    </row>
    <row r="3120" spans="30:30" ht="15.6" customHeight="1" x14ac:dyDescent="0.3">
      <c r="AD3120" s="3"/>
    </row>
    <row r="3121" spans="30:30" ht="15.6" customHeight="1" x14ac:dyDescent="0.3">
      <c r="AD3121" s="3"/>
    </row>
    <row r="3122" spans="30:30" ht="15.6" customHeight="1" x14ac:dyDescent="0.3">
      <c r="AD3122" s="3"/>
    </row>
    <row r="3123" spans="30:30" ht="15.6" customHeight="1" x14ac:dyDescent="0.3">
      <c r="AD3123" s="3"/>
    </row>
    <row r="3124" spans="30:30" ht="15.6" customHeight="1" x14ac:dyDescent="0.3">
      <c r="AD3124" s="3"/>
    </row>
    <row r="3125" spans="30:30" ht="15.6" customHeight="1" x14ac:dyDescent="0.3">
      <c r="AD3125" s="3"/>
    </row>
    <row r="3126" spans="30:30" ht="15.6" customHeight="1" x14ac:dyDescent="0.3">
      <c r="AD3126" s="3"/>
    </row>
    <row r="3127" spans="30:30" ht="15.6" customHeight="1" x14ac:dyDescent="0.3">
      <c r="AD3127" s="3"/>
    </row>
    <row r="3128" spans="30:30" ht="15.6" customHeight="1" x14ac:dyDescent="0.3">
      <c r="AD3128" s="3"/>
    </row>
    <row r="3129" spans="30:30" ht="15.6" customHeight="1" x14ac:dyDescent="0.3">
      <c r="AD3129" s="3"/>
    </row>
    <row r="3130" spans="30:30" ht="15.6" customHeight="1" x14ac:dyDescent="0.3">
      <c r="AD3130" s="3"/>
    </row>
    <row r="3131" spans="30:30" ht="15.6" customHeight="1" x14ac:dyDescent="0.3">
      <c r="AD3131" s="3"/>
    </row>
    <row r="3132" spans="30:30" ht="15.6" customHeight="1" x14ac:dyDescent="0.3">
      <c r="AD3132" s="3"/>
    </row>
    <row r="3133" spans="30:30" ht="15.6" customHeight="1" x14ac:dyDescent="0.3">
      <c r="AD3133" s="3"/>
    </row>
    <row r="3134" spans="30:30" ht="15.6" customHeight="1" x14ac:dyDescent="0.3">
      <c r="AD3134" s="3"/>
    </row>
    <row r="3135" spans="30:30" ht="15.6" customHeight="1" x14ac:dyDescent="0.3">
      <c r="AD3135" s="3"/>
    </row>
    <row r="3136" spans="30:30" ht="15.6" customHeight="1" x14ac:dyDescent="0.3">
      <c r="AD3136" s="3"/>
    </row>
    <row r="3137" spans="30:30" ht="15.6" customHeight="1" x14ac:dyDescent="0.3">
      <c r="AD3137" s="3"/>
    </row>
    <row r="3138" spans="30:30" ht="15.6" customHeight="1" x14ac:dyDescent="0.3">
      <c r="AD3138" s="3"/>
    </row>
    <row r="3139" spans="30:30" ht="15.6" customHeight="1" x14ac:dyDescent="0.3">
      <c r="AD3139" s="3"/>
    </row>
    <row r="3140" spans="30:30" ht="15.6" customHeight="1" x14ac:dyDescent="0.3">
      <c r="AD3140" s="3"/>
    </row>
    <row r="3141" spans="30:30" ht="15.6" customHeight="1" x14ac:dyDescent="0.3">
      <c r="AD3141" s="3"/>
    </row>
    <row r="3142" spans="30:30" ht="15.6" customHeight="1" x14ac:dyDescent="0.3">
      <c r="AD3142" s="3"/>
    </row>
    <row r="3143" spans="30:30" ht="15.6" customHeight="1" x14ac:dyDescent="0.3">
      <c r="AD3143" s="3"/>
    </row>
    <row r="3144" spans="30:30" ht="15.6" customHeight="1" x14ac:dyDescent="0.3">
      <c r="AD3144" s="3"/>
    </row>
    <row r="3145" spans="30:30" ht="15.6" customHeight="1" x14ac:dyDescent="0.3">
      <c r="AD3145" s="3"/>
    </row>
    <row r="3146" spans="30:30" ht="15.6" customHeight="1" x14ac:dyDescent="0.3">
      <c r="AD3146" s="3"/>
    </row>
    <row r="3147" spans="30:30" ht="15.6" customHeight="1" x14ac:dyDescent="0.3">
      <c r="AD3147" s="3"/>
    </row>
    <row r="3148" spans="30:30" ht="15.6" customHeight="1" x14ac:dyDescent="0.3">
      <c r="AD3148" s="3"/>
    </row>
    <row r="3149" spans="30:30" ht="15.6" customHeight="1" x14ac:dyDescent="0.3">
      <c r="AD3149" s="3"/>
    </row>
    <row r="3150" spans="30:30" ht="15.6" customHeight="1" x14ac:dyDescent="0.3">
      <c r="AD3150" s="3"/>
    </row>
    <row r="3151" spans="30:30" ht="15.6" customHeight="1" x14ac:dyDescent="0.3">
      <c r="AD3151" s="3"/>
    </row>
    <row r="3152" spans="30:30" ht="15.6" customHeight="1" x14ac:dyDescent="0.3">
      <c r="AD3152" s="3"/>
    </row>
    <row r="3153" spans="30:30" ht="15.6" customHeight="1" x14ac:dyDescent="0.3">
      <c r="AD3153" s="3"/>
    </row>
    <row r="3154" spans="30:30" ht="15.6" customHeight="1" x14ac:dyDescent="0.3">
      <c r="AD3154" s="3"/>
    </row>
    <row r="3155" spans="30:30" ht="15.6" customHeight="1" x14ac:dyDescent="0.3">
      <c r="AD3155" s="3"/>
    </row>
    <row r="3156" spans="30:30" ht="15.6" customHeight="1" x14ac:dyDescent="0.3">
      <c r="AD3156" s="3"/>
    </row>
    <row r="3157" spans="30:30" ht="15.6" customHeight="1" x14ac:dyDescent="0.3">
      <c r="AD3157" s="3"/>
    </row>
    <row r="3158" spans="30:30" ht="15.6" customHeight="1" x14ac:dyDescent="0.3">
      <c r="AD3158" s="3"/>
    </row>
    <row r="3159" spans="30:30" ht="15.6" customHeight="1" x14ac:dyDescent="0.3">
      <c r="AD3159" s="3"/>
    </row>
    <row r="3160" spans="30:30" ht="15.6" customHeight="1" x14ac:dyDescent="0.3">
      <c r="AD3160" s="3"/>
    </row>
    <row r="3161" spans="30:30" ht="15.6" customHeight="1" x14ac:dyDescent="0.3">
      <c r="AD3161" s="3"/>
    </row>
    <row r="3162" spans="30:30" ht="15.6" customHeight="1" x14ac:dyDescent="0.3">
      <c r="AD3162" s="3"/>
    </row>
    <row r="3163" spans="30:30" ht="15.6" customHeight="1" x14ac:dyDescent="0.3">
      <c r="AD3163" s="3"/>
    </row>
    <row r="3164" spans="30:30" ht="15.6" customHeight="1" x14ac:dyDescent="0.3">
      <c r="AD3164" s="3"/>
    </row>
    <row r="3165" spans="30:30" ht="15.6" customHeight="1" x14ac:dyDescent="0.3">
      <c r="AD3165" s="3"/>
    </row>
    <row r="3166" spans="30:30" ht="15.6" customHeight="1" x14ac:dyDescent="0.3">
      <c r="AD3166" s="3"/>
    </row>
    <row r="3167" spans="30:30" ht="15.6" customHeight="1" x14ac:dyDescent="0.3">
      <c r="AD3167" s="3"/>
    </row>
    <row r="3168" spans="30:30" ht="15.6" customHeight="1" x14ac:dyDescent="0.3">
      <c r="AD3168" s="3"/>
    </row>
    <row r="3169" spans="30:30" ht="15.6" customHeight="1" x14ac:dyDescent="0.3">
      <c r="AD3169" s="3"/>
    </row>
    <row r="3170" spans="30:30" ht="15.6" customHeight="1" x14ac:dyDescent="0.3">
      <c r="AD3170" s="3"/>
    </row>
    <row r="3171" spans="30:30" ht="15.6" customHeight="1" x14ac:dyDescent="0.3">
      <c r="AD3171" s="3"/>
    </row>
    <row r="3172" spans="30:30" ht="15.6" customHeight="1" x14ac:dyDescent="0.3">
      <c r="AD3172" s="3"/>
    </row>
    <row r="3173" spans="30:30" ht="15.6" customHeight="1" x14ac:dyDescent="0.3">
      <c r="AD3173" s="3"/>
    </row>
    <row r="3174" spans="30:30" ht="15.6" customHeight="1" x14ac:dyDescent="0.3">
      <c r="AD3174" s="3"/>
    </row>
    <row r="3175" spans="30:30" ht="15.6" customHeight="1" x14ac:dyDescent="0.3">
      <c r="AD3175" s="3"/>
    </row>
    <row r="3176" spans="30:30" ht="15.6" customHeight="1" x14ac:dyDescent="0.3">
      <c r="AD3176" s="3"/>
    </row>
    <row r="3177" spans="30:30" ht="15.6" customHeight="1" x14ac:dyDescent="0.3">
      <c r="AD3177" s="3"/>
    </row>
    <row r="3178" spans="30:30" ht="15.6" customHeight="1" x14ac:dyDescent="0.3">
      <c r="AD3178" s="3"/>
    </row>
    <row r="3179" spans="30:30" ht="15.6" customHeight="1" x14ac:dyDescent="0.3">
      <c r="AD3179" s="3"/>
    </row>
    <row r="3180" spans="30:30" ht="15.6" customHeight="1" x14ac:dyDescent="0.3">
      <c r="AD3180" s="3"/>
    </row>
    <row r="3181" spans="30:30" ht="15.6" customHeight="1" x14ac:dyDescent="0.3">
      <c r="AD3181" s="3"/>
    </row>
    <row r="3182" spans="30:30" ht="15.6" customHeight="1" x14ac:dyDescent="0.3">
      <c r="AD3182" s="3"/>
    </row>
    <row r="3183" spans="30:30" ht="15.6" customHeight="1" x14ac:dyDescent="0.3">
      <c r="AD3183" s="3"/>
    </row>
    <row r="3184" spans="30:30" ht="15.6" customHeight="1" x14ac:dyDescent="0.3">
      <c r="AD3184" s="3"/>
    </row>
    <row r="3185" spans="30:30" ht="15.6" customHeight="1" x14ac:dyDescent="0.3">
      <c r="AD3185" s="3"/>
    </row>
    <row r="3186" spans="30:30" ht="15.6" customHeight="1" x14ac:dyDescent="0.3">
      <c r="AD3186" s="3"/>
    </row>
    <row r="3187" spans="30:30" ht="15.6" customHeight="1" x14ac:dyDescent="0.3">
      <c r="AD3187" s="3"/>
    </row>
    <row r="3188" spans="30:30" ht="15.6" customHeight="1" x14ac:dyDescent="0.3">
      <c r="AD3188" s="3"/>
    </row>
    <row r="3189" spans="30:30" ht="15.6" customHeight="1" x14ac:dyDescent="0.3">
      <c r="AD3189" s="3"/>
    </row>
    <row r="3190" spans="30:30" ht="15.6" customHeight="1" x14ac:dyDescent="0.3">
      <c r="AD3190" s="3"/>
    </row>
    <row r="3191" spans="30:30" ht="15.6" customHeight="1" x14ac:dyDescent="0.3">
      <c r="AD3191" s="3"/>
    </row>
    <row r="3192" spans="30:30" ht="15.6" customHeight="1" x14ac:dyDescent="0.3">
      <c r="AD3192" s="3"/>
    </row>
    <row r="3193" spans="30:30" ht="15.6" customHeight="1" x14ac:dyDescent="0.3">
      <c r="AD3193" s="3"/>
    </row>
    <row r="3194" spans="30:30" ht="15.6" customHeight="1" x14ac:dyDescent="0.3">
      <c r="AD3194" s="3"/>
    </row>
    <row r="3195" spans="30:30" ht="15.6" customHeight="1" x14ac:dyDescent="0.3">
      <c r="AD3195" s="3"/>
    </row>
    <row r="3196" spans="30:30" ht="15.6" customHeight="1" x14ac:dyDescent="0.3">
      <c r="AD3196" s="3"/>
    </row>
    <row r="3197" spans="30:30" ht="15.6" customHeight="1" x14ac:dyDescent="0.3">
      <c r="AD3197" s="3"/>
    </row>
    <row r="3198" spans="30:30" ht="15.6" customHeight="1" x14ac:dyDescent="0.3">
      <c r="AD3198" s="3"/>
    </row>
    <row r="3199" spans="30:30" ht="15.6" customHeight="1" x14ac:dyDescent="0.3">
      <c r="AD3199" s="3"/>
    </row>
    <row r="3200" spans="30:30" ht="15.6" customHeight="1" x14ac:dyDescent="0.3">
      <c r="AD3200" s="3"/>
    </row>
    <row r="3201" spans="30:30" ht="15.6" customHeight="1" x14ac:dyDescent="0.3">
      <c r="AD3201" s="3"/>
    </row>
    <row r="3202" spans="30:30" ht="15.6" customHeight="1" x14ac:dyDescent="0.3">
      <c r="AD3202" s="3"/>
    </row>
    <row r="3203" spans="30:30" ht="15.6" customHeight="1" x14ac:dyDescent="0.3">
      <c r="AD3203" s="3"/>
    </row>
    <row r="3204" spans="30:30" ht="15.6" customHeight="1" x14ac:dyDescent="0.3">
      <c r="AD3204" s="3"/>
    </row>
    <row r="3205" spans="30:30" ht="15.6" customHeight="1" x14ac:dyDescent="0.3">
      <c r="AD3205" s="3"/>
    </row>
    <row r="3206" spans="30:30" ht="15.6" customHeight="1" x14ac:dyDescent="0.3">
      <c r="AD3206" s="3"/>
    </row>
    <row r="3207" spans="30:30" ht="15.6" customHeight="1" x14ac:dyDescent="0.3">
      <c r="AD3207" s="3"/>
    </row>
    <row r="3208" spans="30:30" ht="15.6" customHeight="1" x14ac:dyDescent="0.3">
      <c r="AD3208" s="3"/>
    </row>
    <row r="3209" spans="30:30" ht="15.6" customHeight="1" x14ac:dyDescent="0.3">
      <c r="AD3209" s="3"/>
    </row>
    <row r="3210" spans="30:30" ht="15.6" customHeight="1" x14ac:dyDescent="0.3">
      <c r="AD3210" s="3"/>
    </row>
    <row r="3211" spans="30:30" ht="15.6" customHeight="1" x14ac:dyDescent="0.3">
      <c r="AD3211" s="3"/>
    </row>
    <row r="3212" spans="30:30" ht="15.6" customHeight="1" x14ac:dyDescent="0.3">
      <c r="AD3212" s="3"/>
    </row>
    <row r="3213" spans="30:30" ht="15.6" customHeight="1" x14ac:dyDescent="0.3">
      <c r="AD3213" s="3"/>
    </row>
    <row r="3214" spans="30:30" ht="15.6" customHeight="1" x14ac:dyDescent="0.3">
      <c r="AD3214" s="3"/>
    </row>
    <row r="3215" spans="30:30" ht="15.6" customHeight="1" x14ac:dyDescent="0.3">
      <c r="AD3215" s="3"/>
    </row>
    <row r="3216" spans="30:30" ht="15.6" customHeight="1" x14ac:dyDescent="0.3">
      <c r="AD3216" s="3"/>
    </row>
    <row r="3217" spans="30:30" ht="15.6" customHeight="1" x14ac:dyDescent="0.3">
      <c r="AD3217" s="3"/>
    </row>
    <row r="3218" spans="30:30" ht="15.6" customHeight="1" x14ac:dyDescent="0.3">
      <c r="AD3218" s="3"/>
    </row>
    <row r="3219" spans="30:30" ht="15.6" customHeight="1" x14ac:dyDescent="0.3">
      <c r="AD3219" s="3"/>
    </row>
    <row r="3220" spans="30:30" ht="15.6" customHeight="1" x14ac:dyDescent="0.3">
      <c r="AD3220" s="3"/>
    </row>
    <row r="3221" spans="30:30" ht="15.6" customHeight="1" x14ac:dyDescent="0.3">
      <c r="AD3221" s="3"/>
    </row>
    <row r="3222" spans="30:30" ht="15.6" customHeight="1" x14ac:dyDescent="0.3">
      <c r="AD3222" s="3"/>
    </row>
    <row r="3223" spans="30:30" ht="15.6" customHeight="1" x14ac:dyDescent="0.3">
      <c r="AD3223" s="3"/>
    </row>
    <row r="3224" spans="30:30" ht="15.6" customHeight="1" x14ac:dyDescent="0.3">
      <c r="AD3224" s="3"/>
    </row>
    <row r="3225" spans="30:30" ht="15.6" customHeight="1" x14ac:dyDescent="0.3">
      <c r="AD3225" s="3"/>
    </row>
    <row r="3226" spans="30:30" ht="15.6" customHeight="1" x14ac:dyDescent="0.3">
      <c r="AD3226" s="3"/>
    </row>
    <row r="3227" spans="30:30" ht="15.6" customHeight="1" x14ac:dyDescent="0.3">
      <c r="AD3227" s="3"/>
    </row>
    <row r="3228" spans="30:30" ht="15.6" customHeight="1" x14ac:dyDescent="0.3">
      <c r="AD3228" s="3"/>
    </row>
    <row r="3229" spans="30:30" ht="15.6" customHeight="1" x14ac:dyDescent="0.3">
      <c r="AD3229" s="3"/>
    </row>
    <row r="3230" spans="30:30" ht="15.6" customHeight="1" x14ac:dyDescent="0.3">
      <c r="AD3230" s="3"/>
    </row>
    <row r="3231" spans="30:30" ht="15.6" customHeight="1" x14ac:dyDescent="0.3">
      <c r="AD3231" s="3"/>
    </row>
    <row r="3232" spans="30:30" ht="15.6" customHeight="1" x14ac:dyDescent="0.3">
      <c r="AD3232" s="3"/>
    </row>
    <row r="3233" spans="30:30" ht="15.6" customHeight="1" x14ac:dyDescent="0.3">
      <c r="AD3233" s="3"/>
    </row>
    <row r="3234" spans="30:30" ht="15.6" customHeight="1" x14ac:dyDescent="0.3">
      <c r="AD3234" s="3"/>
    </row>
    <row r="3235" spans="30:30" ht="15.6" customHeight="1" x14ac:dyDescent="0.3">
      <c r="AD3235" s="3"/>
    </row>
    <row r="3236" spans="30:30" ht="15.6" customHeight="1" x14ac:dyDescent="0.3">
      <c r="AD3236" s="3"/>
    </row>
    <row r="3237" spans="30:30" ht="15.6" customHeight="1" x14ac:dyDescent="0.3">
      <c r="AD3237" s="3"/>
    </row>
    <row r="3238" spans="30:30" ht="15.6" customHeight="1" x14ac:dyDescent="0.3">
      <c r="AD3238" s="3"/>
    </row>
    <row r="3239" spans="30:30" ht="15.6" customHeight="1" x14ac:dyDescent="0.3">
      <c r="AD3239" s="3"/>
    </row>
    <row r="3240" spans="30:30" ht="15.6" customHeight="1" x14ac:dyDescent="0.3">
      <c r="AD3240" s="3"/>
    </row>
    <row r="3241" spans="30:30" ht="15.6" customHeight="1" x14ac:dyDescent="0.3">
      <c r="AD3241" s="3"/>
    </row>
    <row r="3242" spans="30:30" ht="15.6" customHeight="1" x14ac:dyDescent="0.3">
      <c r="AD3242" s="3"/>
    </row>
    <row r="3243" spans="30:30" ht="15.6" customHeight="1" x14ac:dyDescent="0.3">
      <c r="AD3243" s="3"/>
    </row>
    <row r="3244" spans="30:30" ht="15.6" customHeight="1" x14ac:dyDescent="0.3">
      <c r="AD3244" s="3"/>
    </row>
    <row r="3245" spans="30:30" ht="15.6" customHeight="1" x14ac:dyDescent="0.3">
      <c r="AD3245" s="3"/>
    </row>
    <row r="3246" spans="30:30" ht="15.6" customHeight="1" x14ac:dyDescent="0.3">
      <c r="AD3246" s="3"/>
    </row>
    <row r="3247" spans="30:30" ht="15.6" customHeight="1" x14ac:dyDescent="0.3">
      <c r="AD3247" s="3"/>
    </row>
    <row r="3248" spans="30:30" ht="15.6" customHeight="1" x14ac:dyDescent="0.3">
      <c r="AD3248" s="3"/>
    </row>
    <row r="3249" spans="30:30" ht="15.6" customHeight="1" x14ac:dyDescent="0.3">
      <c r="AD3249" s="3"/>
    </row>
    <row r="3250" spans="30:30" ht="15.6" customHeight="1" x14ac:dyDescent="0.3">
      <c r="AD3250" s="3"/>
    </row>
    <row r="3251" spans="30:30" ht="15.6" customHeight="1" x14ac:dyDescent="0.3">
      <c r="AD3251" s="3"/>
    </row>
    <row r="3252" spans="30:30" ht="15.6" customHeight="1" x14ac:dyDescent="0.3">
      <c r="AD3252" s="3"/>
    </row>
    <row r="3253" spans="30:30" ht="15.6" customHeight="1" x14ac:dyDescent="0.3">
      <c r="AD3253" s="3"/>
    </row>
    <row r="3254" spans="30:30" ht="15.6" customHeight="1" x14ac:dyDescent="0.3">
      <c r="AD3254" s="3"/>
    </row>
    <row r="3255" spans="30:30" ht="15.6" customHeight="1" x14ac:dyDescent="0.3">
      <c r="AD3255" s="3"/>
    </row>
    <row r="3256" spans="30:30" ht="15.6" customHeight="1" x14ac:dyDescent="0.3">
      <c r="AD3256" s="3"/>
    </row>
    <row r="3257" spans="30:30" ht="15.6" customHeight="1" x14ac:dyDescent="0.3">
      <c r="AD3257" s="3"/>
    </row>
    <row r="3258" spans="30:30" ht="15.6" customHeight="1" x14ac:dyDescent="0.3">
      <c r="AD3258" s="3"/>
    </row>
    <row r="3259" spans="30:30" ht="15.6" customHeight="1" x14ac:dyDescent="0.3">
      <c r="AD3259" s="3"/>
    </row>
    <row r="3260" spans="30:30" ht="15.6" customHeight="1" x14ac:dyDescent="0.3">
      <c r="AD3260" s="3"/>
    </row>
    <row r="3261" spans="30:30" ht="15.6" customHeight="1" x14ac:dyDescent="0.3">
      <c r="AD3261" s="3"/>
    </row>
    <row r="3262" spans="30:30" ht="15.6" customHeight="1" x14ac:dyDescent="0.3">
      <c r="AD3262" s="3"/>
    </row>
    <row r="3263" spans="30:30" ht="15.6" customHeight="1" x14ac:dyDescent="0.3">
      <c r="AD3263" s="3"/>
    </row>
    <row r="3264" spans="30:30" ht="15.6" customHeight="1" x14ac:dyDescent="0.3">
      <c r="AD3264" s="3"/>
    </row>
    <row r="3265" spans="30:30" ht="15.6" customHeight="1" x14ac:dyDescent="0.3">
      <c r="AD3265" s="3"/>
    </row>
    <row r="3266" spans="30:30" ht="15.6" customHeight="1" x14ac:dyDescent="0.3">
      <c r="AD3266" s="3"/>
    </row>
    <row r="3267" spans="30:30" ht="15.6" customHeight="1" x14ac:dyDescent="0.3">
      <c r="AD3267" s="3"/>
    </row>
    <row r="3268" spans="30:30" ht="15.6" customHeight="1" x14ac:dyDescent="0.3">
      <c r="AD3268" s="3"/>
    </row>
    <row r="3269" spans="30:30" ht="15.6" customHeight="1" x14ac:dyDescent="0.3">
      <c r="AD3269" s="3"/>
    </row>
    <row r="3270" spans="30:30" ht="15.6" customHeight="1" x14ac:dyDescent="0.3">
      <c r="AD3270" s="3"/>
    </row>
    <row r="3271" spans="30:30" ht="15.6" customHeight="1" x14ac:dyDescent="0.3">
      <c r="AD3271" s="3"/>
    </row>
    <row r="3272" spans="30:30" ht="15.6" customHeight="1" x14ac:dyDescent="0.3">
      <c r="AD3272" s="3"/>
    </row>
    <row r="3273" spans="30:30" ht="15.6" customHeight="1" x14ac:dyDescent="0.3">
      <c r="AD3273" s="3"/>
    </row>
    <row r="3274" spans="30:30" ht="15.6" customHeight="1" x14ac:dyDescent="0.3">
      <c r="AD3274" s="3"/>
    </row>
    <row r="3275" spans="30:30" ht="15.6" customHeight="1" x14ac:dyDescent="0.3">
      <c r="AD3275" s="3"/>
    </row>
    <row r="3276" spans="30:30" ht="15.6" customHeight="1" x14ac:dyDescent="0.3">
      <c r="AD3276" s="3"/>
    </row>
    <row r="3277" spans="30:30" ht="15.6" customHeight="1" x14ac:dyDescent="0.3">
      <c r="AD3277" s="3"/>
    </row>
    <row r="3278" spans="30:30" ht="15.6" customHeight="1" x14ac:dyDescent="0.3">
      <c r="AD3278" s="3"/>
    </row>
    <row r="3279" spans="30:30" ht="15.6" customHeight="1" x14ac:dyDescent="0.3">
      <c r="AD3279" s="3"/>
    </row>
    <row r="3280" spans="30:30" ht="15.6" customHeight="1" x14ac:dyDescent="0.3">
      <c r="AD3280" s="3"/>
    </row>
    <row r="3281" spans="30:30" ht="15.6" customHeight="1" x14ac:dyDescent="0.3">
      <c r="AD3281" s="3"/>
    </row>
    <row r="3282" spans="30:30" ht="15.6" customHeight="1" x14ac:dyDescent="0.3">
      <c r="AD3282" s="3"/>
    </row>
    <row r="3283" spans="30:30" ht="15.6" customHeight="1" x14ac:dyDescent="0.3">
      <c r="AD3283" s="3"/>
    </row>
    <row r="3284" spans="30:30" ht="15.6" customHeight="1" x14ac:dyDescent="0.3">
      <c r="AD3284" s="3"/>
    </row>
    <row r="3285" spans="30:30" ht="15.6" customHeight="1" x14ac:dyDescent="0.3">
      <c r="AD3285" s="3"/>
    </row>
    <row r="3286" spans="30:30" ht="15.6" customHeight="1" x14ac:dyDescent="0.3">
      <c r="AD3286" s="3"/>
    </row>
    <row r="3287" spans="30:30" ht="15.6" customHeight="1" x14ac:dyDescent="0.3">
      <c r="AD3287" s="3"/>
    </row>
    <row r="3288" spans="30:30" ht="15.6" customHeight="1" x14ac:dyDescent="0.3">
      <c r="AD3288" s="3"/>
    </row>
    <row r="3289" spans="30:30" ht="15.6" customHeight="1" x14ac:dyDescent="0.3">
      <c r="AD3289" s="3"/>
    </row>
    <row r="3290" spans="30:30" ht="15.6" customHeight="1" x14ac:dyDescent="0.3">
      <c r="AD3290" s="3"/>
    </row>
    <row r="3291" spans="30:30" ht="15.6" customHeight="1" x14ac:dyDescent="0.3">
      <c r="AD3291" s="3"/>
    </row>
    <row r="3293" spans="30:30" ht="15.6" customHeight="1" x14ac:dyDescent="0.3">
      <c r="AD3293" s="3"/>
    </row>
    <row r="3294" spans="30:30" ht="15.6" customHeight="1" x14ac:dyDescent="0.3">
      <c r="AD3294" s="3"/>
    </row>
    <row r="3295" spans="30:30" ht="15.6" customHeight="1" x14ac:dyDescent="0.3">
      <c r="AD3295" s="3"/>
    </row>
    <row r="3296" spans="30:30" ht="15.6" customHeight="1" x14ac:dyDescent="0.3">
      <c r="AD3296" s="3"/>
    </row>
    <row r="3297" spans="30:30" ht="15.6" customHeight="1" x14ac:dyDescent="0.3">
      <c r="AD3297" s="3"/>
    </row>
    <row r="3298" spans="30:30" ht="15.6" customHeight="1" x14ac:dyDescent="0.3">
      <c r="AD3298" s="3"/>
    </row>
    <row r="3299" spans="30:30" ht="15.6" customHeight="1" x14ac:dyDescent="0.3">
      <c r="AD3299" s="3"/>
    </row>
    <row r="3300" spans="30:30" ht="15.6" customHeight="1" x14ac:dyDescent="0.3">
      <c r="AD3300" s="3"/>
    </row>
    <row r="3301" spans="30:30" ht="15.6" customHeight="1" x14ac:dyDescent="0.3">
      <c r="AD3301" s="3"/>
    </row>
    <row r="3302" spans="30:30" ht="15.6" customHeight="1" x14ac:dyDescent="0.3">
      <c r="AD3302" s="3"/>
    </row>
    <row r="3309" spans="30:30" ht="15.6" customHeight="1" x14ac:dyDescent="0.3">
      <c r="AD3309" s="3"/>
    </row>
    <row r="3310" spans="30:30" ht="15.6" customHeight="1" x14ac:dyDescent="0.3">
      <c r="AD3310" s="3"/>
    </row>
    <row r="3311" spans="30:30" ht="15.6" customHeight="1" x14ac:dyDescent="0.3">
      <c r="AD3311" s="3"/>
    </row>
    <row r="3312" spans="30:30" ht="15.6" customHeight="1" x14ac:dyDescent="0.3">
      <c r="AD3312" s="3"/>
    </row>
    <row r="3313" spans="30:30" ht="15.6" customHeight="1" x14ac:dyDescent="0.3">
      <c r="AD3313" s="3"/>
    </row>
    <row r="3314" spans="30:30" ht="15.6" customHeight="1" x14ac:dyDescent="0.3">
      <c r="AD3314" s="3"/>
    </row>
    <row r="3315" spans="30:30" ht="15.6" customHeight="1" x14ac:dyDescent="0.3">
      <c r="AD3315" s="3"/>
    </row>
    <row r="3316" spans="30:30" ht="15.6" customHeight="1" x14ac:dyDescent="0.3">
      <c r="AD3316" s="3"/>
    </row>
    <row r="3317" spans="30:30" ht="15.6" customHeight="1" x14ac:dyDescent="0.3">
      <c r="AD3317" s="3"/>
    </row>
    <row r="3318" spans="30:30" ht="15.6" customHeight="1" x14ac:dyDescent="0.3">
      <c r="AD3318" s="3"/>
    </row>
    <row r="3325" spans="30:30" ht="15.6" customHeight="1" x14ac:dyDescent="0.3">
      <c r="AD3325" s="3"/>
    </row>
    <row r="3326" spans="30:30" ht="15.6" customHeight="1" x14ac:dyDescent="0.3">
      <c r="AD3326" s="3"/>
    </row>
    <row r="3327" spans="30:30" ht="15.6" customHeight="1" x14ac:dyDescent="0.3">
      <c r="AD3327" s="3"/>
    </row>
    <row r="3328" spans="30:30" ht="15.6" customHeight="1" x14ac:dyDescent="0.3">
      <c r="AD3328" s="3"/>
    </row>
    <row r="3329" spans="30:30" ht="15.6" customHeight="1" x14ac:dyDescent="0.3">
      <c r="AD3329" s="3"/>
    </row>
    <row r="3330" spans="30:30" ht="15.6" customHeight="1" x14ac:dyDescent="0.3">
      <c r="AD3330" s="3"/>
    </row>
    <row r="3331" spans="30:30" ht="15.6" customHeight="1" x14ac:dyDescent="0.3">
      <c r="AD3331" s="3"/>
    </row>
    <row r="3332" spans="30:30" ht="15.6" customHeight="1" x14ac:dyDescent="0.3">
      <c r="AD3332" s="3"/>
    </row>
    <row r="3334" spans="30:30" ht="15.6" customHeight="1" x14ac:dyDescent="0.3">
      <c r="AD3334" s="3"/>
    </row>
    <row r="3335" spans="30:30" ht="15.6" customHeight="1" x14ac:dyDescent="0.3">
      <c r="AD3335" s="3"/>
    </row>
    <row r="3336" spans="30:30" ht="15.6" customHeight="1" x14ac:dyDescent="0.3">
      <c r="AD3336" s="3"/>
    </row>
    <row r="3337" spans="30:30" ht="15.6" customHeight="1" x14ac:dyDescent="0.3">
      <c r="AD3337" s="3"/>
    </row>
    <row r="3338" spans="30:30" ht="15.6" customHeight="1" x14ac:dyDescent="0.3">
      <c r="AD3338" s="3"/>
    </row>
    <row r="3339" spans="30:30" ht="15.6" customHeight="1" x14ac:dyDescent="0.3">
      <c r="AD3339" s="3"/>
    </row>
    <row r="3340" spans="30:30" ht="15.6" customHeight="1" x14ac:dyDescent="0.3">
      <c r="AD3340" s="3"/>
    </row>
    <row r="3342" spans="30:30" ht="15.6" customHeight="1" x14ac:dyDescent="0.3">
      <c r="AD3342" s="3"/>
    </row>
    <row r="3343" spans="30:30" ht="15.6" customHeight="1" x14ac:dyDescent="0.3">
      <c r="AD3343" s="3"/>
    </row>
    <row r="3344" spans="30:30" ht="15.6" customHeight="1" x14ac:dyDescent="0.3">
      <c r="AD3344" s="3"/>
    </row>
    <row r="3347" spans="30:30" ht="15.6" customHeight="1" x14ac:dyDescent="0.3">
      <c r="AD3347" s="3"/>
    </row>
    <row r="3348" spans="30:30" ht="15.6" customHeight="1" x14ac:dyDescent="0.3">
      <c r="AD3348" s="3"/>
    </row>
    <row r="3349" spans="30:30" ht="15.6" customHeight="1" x14ac:dyDescent="0.3">
      <c r="AD3349" s="3"/>
    </row>
    <row r="3350" spans="30:30" ht="15.6" customHeight="1" x14ac:dyDescent="0.3">
      <c r="AD3350" s="3"/>
    </row>
    <row r="3351" spans="30:30" ht="15.6" customHeight="1" x14ac:dyDescent="0.3">
      <c r="AD3351" s="3"/>
    </row>
    <row r="3352" spans="30:30" ht="15.6" customHeight="1" x14ac:dyDescent="0.3">
      <c r="AD3352" s="3"/>
    </row>
    <row r="3353" spans="30:30" ht="15.6" customHeight="1" x14ac:dyDescent="0.3">
      <c r="AD3353" s="3"/>
    </row>
    <row r="3354" spans="30:30" ht="15.6" customHeight="1" x14ac:dyDescent="0.3">
      <c r="AD3354" s="3"/>
    </row>
    <row r="3355" spans="30:30" ht="15.6" customHeight="1" x14ac:dyDescent="0.3">
      <c r="AD3355" s="3"/>
    </row>
    <row r="3356" spans="30:30" ht="15.6" customHeight="1" x14ac:dyDescent="0.3">
      <c r="AD3356" s="3"/>
    </row>
    <row r="3362" spans="30:30" ht="15.6" customHeight="1" x14ac:dyDescent="0.3">
      <c r="AD3362" s="3"/>
    </row>
    <row r="3363" spans="30:30" ht="15.6" customHeight="1" x14ac:dyDescent="0.3">
      <c r="AD3363" s="3"/>
    </row>
    <row r="3364" spans="30:30" ht="15.6" customHeight="1" x14ac:dyDescent="0.3">
      <c r="AD3364" s="3"/>
    </row>
    <row r="3365" spans="30:30" ht="15.6" customHeight="1" x14ac:dyDescent="0.3">
      <c r="AD3365" s="3"/>
    </row>
    <row r="3366" spans="30:30" ht="15.6" customHeight="1" x14ac:dyDescent="0.3">
      <c r="AD3366" s="3"/>
    </row>
    <row r="3367" spans="30:30" ht="15.6" customHeight="1" x14ac:dyDescent="0.3">
      <c r="AD3367" s="3"/>
    </row>
    <row r="3368" spans="30:30" ht="15.6" customHeight="1" x14ac:dyDescent="0.3">
      <c r="AD3368" s="3"/>
    </row>
    <row r="3369" spans="30:30" ht="15.6" customHeight="1" x14ac:dyDescent="0.3">
      <c r="AD3369" s="3"/>
    </row>
    <row r="3370" spans="30:30" ht="15.6" customHeight="1" x14ac:dyDescent="0.3">
      <c r="AD3370" s="3"/>
    </row>
    <row r="3371" spans="30:30" ht="15.6" customHeight="1" x14ac:dyDescent="0.3">
      <c r="AD3371" s="3"/>
    </row>
    <row r="3372" spans="30:30" ht="15.6" customHeight="1" x14ac:dyDescent="0.3">
      <c r="AD3372" s="3"/>
    </row>
    <row r="3375" spans="30:30" ht="15.6" customHeight="1" x14ac:dyDescent="0.3">
      <c r="AD3375" s="3"/>
    </row>
    <row r="3376" spans="30:30" ht="15.6" customHeight="1" x14ac:dyDescent="0.3">
      <c r="AD3376" s="3"/>
    </row>
    <row r="3377" spans="30:30" ht="15.6" customHeight="1" x14ac:dyDescent="0.3">
      <c r="AD3377" s="3"/>
    </row>
    <row r="3378" spans="30:30" ht="15.6" customHeight="1" x14ac:dyDescent="0.3">
      <c r="AD3378" s="3"/>
    </row>
    <row r="3379" spans="30:30" ht="15.6" customHeight="1" x14ac:dyDescent="0.3">
      <c r="AD3379" s="3"/>
    </row>
    <row r="3380" spans="30:30" ht="15.6" customHeight="1" x14ac:dyDescent="0.3">
      <c r="AD3380" s="3"/>
    </row>
    <row r="3381" spans="30:30" ht="15.6" customHeight="1" x14ac:dyDescent="0.3">
      <c r="AD3381" s="3"/>
    </row>
    <row r="3382" spans="30:30" ht="15.6" customHeight="1" x14ac:dyDescent="0.3">
      <c r="AD3382" s="3"/>
    </row>
    <row r="3383" spans="30:30" ht="15.6" customHeight="1" x14ac:dyDescent="0.3">
      <c r="AD3383" s="3"/>
    </row>
    <row r="3384" spans="30:30" ht="15.6" customHeight="1" x14ac:dyDescent="0.3">
      <c r="AD3384" s="3"/>
    </row>
    <row r="3385" spans="30:30" ht="15.6" customHeight="1" x14ac:dyDescent="0.3">
      <c r="AD3385" s="3"/>
    </row>
    <row r="3386" spans="30:30" ht="15.6" customHeight="1" x14ac:dyDescent="0.3">
      <c r="AD3386" s="3"/>
    </row>
    <row r="3387" spans="30:30" ht="15.6" customHeight="1" x14ac:dyDescent="0.3">
      <c r="AD3387" s="3"/>
    </row>
    <row r="3388" spans="30:30" ht="15.6" customHeight="1" x14ac:dyDescent="0.3">
      <c r="AD3388" s="3"/>
    </row>
    <row r="3391" spans="30:30" ht="15.6" customHeight="1" x14ac:dyDescent="0.3">
      <c r="AD3391" s="3"/>
    </row>
    <row r="3392" spans="30:30" ht="15.6" customHeight="1" x14ac:dyDescent="0.3">
      <c r="AD3392" s="3"/>
    </row>
    <row r="3393" spans="30:30" ht="15.6" customHeight="1" x14ac:dyDescent="0.3">
      <c r="AD3393" s="3"/>
    </row>
    <row r="3394" spans="30:30" ht="15.6" customHeight="1" x14ac:dyDescent="0.3">
      <c r="AD3394" s="3"/>
    </row>
    <row r="3395" spans="30:30" ht="15.6" customHeight="1" x14ac:dyDescent="0.3">
      <c r="AD3395" s="3"/>
    </row>
    <row r="3396" spans="30:30" ht="15.6" customHeight="1" x14ac:dyDescent="0.3">
      <c r="AD3396" s="3"/>
    </row>
    <row r="3397" spans="30:30" ht="15.6" customHeight="1" x14ac:dyDescent="0.3">
      <c r="AD3397" s="3"/>
    </row>
    <row r="3398" spans="30:30" ht="15.6" customHeight="1" x14ac:dyDescent="0.3">
      <c r="AD3398" s="3"/>
    </row>
    <row r="3399" spans="30:30" ht="15.6" customHeight="1" x14ac:dyDescent="0.3">
      <c r="AD3399" s="3"/>
    </row>
    <row r="3400" spans="30:30" ht="15.6" customHeight="1" x14ac:dyDescent="0.3">
      <c r="AD3400" s="3"/>
    </row>
    <row r="3406" spans="30:30" ht="15.6" customHeight="1" x14ac:dyDescent="0.3">
      <c r="AD3406" s="3"/>
    </row>
    <row r="3407" spans="30:30" ht="15.6" customHeight="1" x14ac:dyDescent="0.3">
      <c r="AD3407" s="3"/>
    </row>
    <row r="3408" spans="30:30" ht="15.6" customHeight="1" x14ac:dyDescent="0.3">
      <c r="AD3408" s="3"/>
    </row>
    <row r="3409" spans="30:30" ht="15.6" customHeight="1" x14ac:dyDescent="0.3">
      <c r="AD3409" s="3"/>
    </row>
    <row r="3410" spans="30:30" ht="15.6" customHeight="1" x14ac:dyDescent="0.3">
      <c r="AD3410" s="3"/>
    </row>
    <row r="3411" spans="30:30" ht="15.6" customHeight="1" x14ac:dyDescent="0.3">
      <c r="AD3411" s="3"/>
    </row>
    <row r="3412" spans="30:30" ht="15.6" customHeight="1" x14ac:dyDescent="0.3">
      <c r="AD3412" s="3"/>
    </row>
    <row r="3413" spans="30:30" ht="15.6" customHeight="1" x14ac:dyDescent="0.3">
      <c r="AD3413" s="3"/>
    </row>
    <row r="3414" spans="30:30" ht="15.6" customHeight="1" x14ac:dyDescent="0.3">
      <c r="AD3414" s="3"/>
    </row>
    <row r="3415" spans="30:30" ht="15.6" customHeight="1" x14ac:dyDescent="0.3">
      <c r="AD3415" s="3"/>
    </row>
    <row r="3416" spans="30:30" ht="15.6" customHeight="1" x14ac:dyDescent="0.3">
      <c r="AD3416" s="3"/>
    </row>
    <row r="3417" spans="30:30" ht="15.6" customHeight="1" x14ac:dyDescent="0.3">
      <c r="AD3417" s="3"/>
    </row>
    <row r="3418" spans="30:30" ht="15.6" customHeight="1" x14ac:dyDescent="0.3">
      <c r="AD3418" s="3"/>
    </row>
    <row r="3422" spans="30:30" ht="15.6" customHeight="1" x14ac:dyDescent="0.3">
      <c r="AD3422" s="3"/>
    </row>
    <row r="3423" spans="30:30" ht="15.6" customHeight="1" x14ac:dyDescent="0.3">
      <c r="AD3423" s="3"/>
    </row>
    <row r="3424" spans="30:30" ht="15.6" customHeight="1" x14ac:dyDescent="0.3">
      <c r="AD3424" s="3"/>
    </row>
    <row r="3425" spans="30:30" ht="15.6" customHeight="1" x14ac:dyDescent="0.3">
      <c r="AD3425" s="3"/>
    </row>
    <row r="3426" spans="30:30" ht="15.6" customHeight="1" x14ac:dyDescent="0.3">
      <c r="AD3426" s="3"/>
    </row>
    <row r="3427" spans="30:30" ht="15.6" customHeight="1" x14ac:dyDescent="0.3">
      <c r="AD3427" s="3"/>
    </row>
    <row r="3428" spans="30:30" ht="15.6" customHeight="1" x14ac:dyDescent="0.3">
      <c r="AD3428" s="3"/>
    </row>
    <row r="3429" spans="30:30" ht="15.6" customHeight="1" x14ac:dyDescent="0.3">
      <c r="AD3429" s="3"/>
    </row>
    <row r="3430" spans="30:30" ht="15.6" customHeight="1" x14ac:dyDescent="0.3">
      <c r="AD3430" s="3"/>
    </row>
    <row r="3431" spans="30:30" ht="15.6" customHeight="1" x14ac:dyDescent="0.3">
      <c r="AD3431" s="3"/>
    </row>
    <row r="3432" spans="30:30" ht="15.6" customHeight="1" x14ac:dyDescent="0.3">
      <c r="AD3432" s="3"/>
    </row>
    <row r="3433" spans="30:30" ht="15.6" customHeight="1" x14ac:dyDescent="0.3">
      <c r="AD3433" s="3"/>
    </row>
  </sheetData>
  <sheetProtection sort="0" autoFilter="0"/>
  <autoFilter ref="B6:AX1840" xr:uid="{FD07B1EA-647A-49D1-8586-D9E35ABC83AB}">
    <filterColumn colId="3">
      <filters>
        <filter val="HUAURA"/>
      </filters>
    </filterColumn>
    <filterColumn colId="5">
      <filters>
        <filter val="EN"/>
      </filters>
    </filterColumn>
    <filterColumn colId="6">
      <filters>
        <filter val="3"/>
      </filters>
    </filterColumn>
    <filterColumn colId="8">
      <filters>
        <filter val="B"/>
      </filters>
    </filterColumn>
    <filterColumn colId="41" showButton="0"/>
    <filterColumn colId="43" showButton="0"/>
  </autoFilter>
  <sortState xmlns:xlrd2="http://schemas.microsoft.com/office/spreadsheetml/2017/richdata2" ref="B7:S122">
    <sortCondition ref="E7:E122"/>
    <sortCondition ref="F7:F122"/>
    <sortCondition ref="G7:G122"/>
    <sortCondition ref="H7:H122"/>
    <sortCondition ref="I7:I122"/>
  </sortState>
  <mergeCells count="4">
    <mergeCell ref="B3:S3"/>
    <mergeCell ref="K5:S5"/>
    <mergeCell ref="AQ6:AR6"/>
    <mergeCell ref="AS6:AT6"/>
  </mergeCells>
  <phoneticPr fontId="5" type="noConversion"/>
  <conditionalFormatting sqref="AM7:AM1840">
    <cfRule type="expression" dxfId="0" priority="268">
      <formula>$R7&lt;&gt;$AM7</formula>
    </cfRule>
  </conditionalFormatting>
  <conditionalFormatting sqref="AP1:AQ6 AS6 AU6:AV6 AP1682:AP1711 AP1714:AP1823">
    <cfRule type="cellIs" dxfId="19" priority="2" operator="equal">
      <formula>"CRUZADO"</formula>
    </cfRule>
  </conditionalFormatting>
  <conditionalFormatting sqref="AP1841:AQ1048576">
    <cfRule type="cellIs" dxfId="18" priority="59" operator="equal">
      <formula>"CRUZADO"</formula>
    </cfRule>
  </conditionalFormatting>
  <dataValidations count="1">
    <dataValidation allowBlank="1" showInputMessage="1" showErrorMessage="1" sqref="AM6" xr:uid="{F7020601-5878-40DC-9A17-CC52DFDA0BA5}"/>
  </dataValidations>
  <pageMargins left="0.25" right="0.25" top="0.75" bottom="0.75" header="0.3" footer="0.3"/>
  <pageSetup paperSize="9" scale="30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53CE-E315-4EB2-8C2C-7DAE1669F07A}">
  <dimension ref="A2:G312"/>
  <sheetViews>
    <sheetView workbookViewId="0">
      <selection activeCell="B23" sqref="B23"/>
    </sheetView>
  </sheetViews>
  <sheetFormatPr baseColWidth="10" defaultRowHeight="14.4" x14ac:dyDescent="0.3"/>
  <cols>
    <col min="1" max="1" width="45.77734375" bestFit="1" customWidth="1"/>
    <col min="4" max="4" width="45.77734375" bestFit="1" customWidth="1"/>
    <col min="6" max="6" width="45.77734375" bestFit="1" customWidth="1"/>
  </cols>
  <sheetData>
    <row r="2" spans="1:7" x14ac:dyDescent="0.3">
      <c r="A2" t="s">
        <v>4</v>
      </c>
      <c r="B2">
        <v>45549528</v>
      </c>
      <c r="D2" t="s">
        <v>54</v>
      </c>
      <c r="E2">
        <f t="shared" ref="E2:E65" si="0">COUNTIF(F:F,D2)</f>
        <v>0</v>
      </c>
      <c r="F2" t="s">
        <v>1135</v>
      </c>
      <c r="G2">
        <f t="shared" ref="G2:G65" si="1">COUNTIF(D:D,F2)</f>
        <v>0</v>
      </c>
    </row>
    <row r="3" spans="1:7" x14ac:dyDescent="0.3">
      <c r="A3" t="s">
        <v>5</v>
      </c>
      <c r="B3">
        <v>40364065</v>
      </c>
      <c r="D3" t="s">
        <v>1166</v>
      </c>
      <c r="E3">
        <f t="shared" si="0"/>
        <v>0</v>
      </c>
      <c r="F3" t="s">
        <v>1137</v>
      </c>
      <c r="G3">
        <f t="shared" si="1"/>
        <v>0</v>
      </c>
    </row>
    <row r="4" spans="1:7" x14ac:dyDescent="0.3">
      <c r="A4" t="s">
        <v>1108</v>
      </c>
      <c r="B4">
        <v>40112788</v>
      </c>
      <c r="D4" t="s">
        <v>1125</v>
      </c>
      <c r="E4">
        <f t="shared" si="0"/>
        <v>0</v>
      </c>
      <c r="F4" t="s">
        <v>178</v>
      </c>
      <c r="G4">
        <f t="shared" si="1"/>
        <v>0</v>
      </c>
    </row>
    <row r="5" spans="1:7" x14ac:dyDescent="0.3">
      <c r="A5" t="s">
        <v>6</v>
      </c>
      <c r="B5">
        <v>45228337</v>
      </c>
      <c r="D5" t="s">
        <v>1167</v>
      </c>
      <c r="E5">
        <f t="shared" si="0"/>
        <v>0</v>
      </c>
      <c r="F5" t="s">
        <v>1136</v>
      </c>
      <c r="G5">
        <f t="shared" si="1"/>
        <v>0</v>
      </c>
    </row>
    <row r="6" spans="1:7" x14ac:dyDescent="0.3">
      <c r="A6" t="s">
        <v>8</v>
      </c>
      <c r="B6">
        <v>21525109</v>
      </c>
      <c r="D6" t="s">
        <v>1162</v>
      </c>
      <c r="E6">
        <f t="shared" si="0"/>
        <v>0</v>
      </c>
      <c r="F6" t="s">
        <v>4</v>
      </c>
      <c r="G6">
        <f t="shared" si="1"/>
        <v>1</v>
      </c>
    </row>
    <row r="7" spans="1:7" x14ac:dyDescent="0.3">
      <c r="A7" t="s">
        <v>9</v>
      </c>
      <c r="B7">
        <v>44371485</v>
      </c>
      <c r="D7" t="s">
        <v>4</v>
      </c>
      <c r="E7">
        <f t="shared" si="0"/>
        <v>1</v>
      </c>
      <c r="F7" t="s">
        <v>5</v>
      </c>
      <c r="G7">
        <f t="shared" si="1"/>
        <v>1</v>
      </c>
    </row>
    <row r="8" spans="1:7" x14ac:dyDescent="0.3">
      <c r="A8" t="s">
        <v>10</v>
      </c>
      <c r="B8">
        <v>21560679</v>
      </c>
      <c r="D8" t="s">
        <v>5</v>
      </c>
      <c r="E8">
        <f t="shared" si="0"/>
        <v>1</v>
      </c>
      <c r="F8" t="s">
        <v>11</v>
      </c>
      <c r="G8">
        <f t="shared" si="1"/>
        <v>1</v>
      </c>
    </row>
    <row r="9" spans="1:7" x14ac:dyDescent="0.3">
      <c r="A9" t="s">
        <v>11</v>
      </c>
      <c r="B9">
        <v>43041422</v>
      </c>
      <c r="D9" t="s">
        <v>1108</v>
      </c>
      <c r="E9">
        <f t="shared" si="0"/>
        <v>1</v>
      </c>
      <c r="F9" t="s">
        <v>13</v>
      </c>
      <c r="G9">
        <f t="shared" si="1"/>
        <v>1</v>
      </c>
    </row>
    <row r="10" spans="1:7" x14ac:dyDescent="0.3">
      <c r="A10" t="s">
        <v>13</v>
      </c>
      <c r="B10">
        <v>42508963</v>
      </c>
      <c r="D10" t="s">
        <v>6</v>
      </c>
      <c r="E10">
        <f t="shared" si="0"/>
        <v>1</v>
      </c>
      <c r="F10" t="s">
        <v>18</v>
      </c>
      <c r="G10">
        <f t="shared" si="1"/>
        <v>1</v>
      </c>
    </row>
    <row r="11" spans="1:7" x14ac:dyDescent="0.3">
      <c r="A11" t="s">
        <v>14</v>
      </c>
      <c r="B11">
        <v>22299955</v>
      </c>
      <c r="D11" t="s">
        <v>8</v>
      </c>
      <c r="E11">
        <f t="shared" si="0"/>
        <v>1</v>
      </c>
      <c r="F11" t="s">
        <v>19</v>
      </c>
      <c r="G11">
        <f t="shared" si="1"/>
        <v>1</v>
      </c>
    </row>
    <row r="12" spans="1:7" x14ac:dyDescent="0.3">
      <c r="A12" t="s">
        <v>15</v>
      </c>
      <c r="B12">
        <v>21546746</v>
      </c>
      <c r="D12" t="s">
        <v>9</v>
      </c>
      <c r="E12">
        <f t="shared" si="0"/>
        <v>1</v>
      </c>
      <c r="F12" t="s">
        <v>21</v>
      </c>
      <c r="G12">
        <f t="shared" si="1"/>
        <v>1</v>
      </c>
    </row>
    <row r="13" spans="1:7" x14ac:dyDescent="0.3">
      <c r="A13" t="s">
        <v>17</v>
      </c>
      <c r="B13">
        <v>42841966</v>
      </c>
      <c r="D13" t="s">
        <v>10</v>
      </c>
      <c r="E13">
        <f t="shared" si="0"/>
        <v>1</v>
      </c>
      <c r="F13" t="s">
        <v>22</v>
      </c>
      <c r="G13">
        <f t="shared" si="1"/>
        <v>1</v>
      </c>
    </row>
    <row r="14" spans="1:7" x14ac:dyDescent="0.3">
      <c r="A14" t="s">
        <v>18</v>
      </c>
      <c r="B14">
        <v>21427721</v>
      </c>
      <c r="D14" t="s">
        <v>11</v>
      </c>
      <c r="E14">
        <f t="shared" si="0"/>
        <v>1</v>
      </c>
      <c r="F14" t="s">
        <v>24</v>
      </c>
      <c r="G14">
        <f t="shared" si="1"/>
        <v>1</v>
      </c>
    </row>
    <row r="15" spans="1:7" x14ac:dyDescent="0.3">
      <c r="A15" t="s">
        <v>483</v>
      </c>
      <c r="B15">
        <v>41779788</v>
      </c>
      <c r="D15" t="s">
        <v>13</v>
      </c>
      <c r="E15">
        <f t="shared" si="0"/>
        <v>1</v>
      </c>
      <c r="F15" t="s">
        <v>25</v>
      </c>
      <c r="G15">
        <f t="shared" si="1"/>
        <v>1</v>
      </c>
    </row>
    <row r="16" spans="1:7" x14ac:dyDescent="0.3">
      <c r="A16" t="s">
        <v>19</v>
      </c>
      <c r="B16">
        <v>40385643</v>
      </c>
      <c r="D16" t="s">
        <v>14</v>
      </c>
      <c r="E16">
        <f t="shared" si="0"/>
        <v>1</v>
      </c>
      <c r="F16" t="s">
        <v>30</v>
      </c>
      <c r="G16">
        <f t="shared" si="1"/>
        <v>1</v>
      </c>
    </row>
    <row r="17" spans="1:7" x14ac:dyDescent="0.3">
      <c r="A17" t="s">
        <v>21</v>
      </c>
      <c r="B17">
        <v>80034938</v>
      </c>
      <c r="D17" t="s">
        <v>15</v>
      </c>
      <c r="E17">
        <f t="shared" si="0"/>
        <v>1</v>
      </c>
      <c r="F17" t="s">
        <v>31</v>
      </c>
      <c r="G17">
        <f t="shared" si="1"/>
        <v>1</v>
      </c>
    </row>
    <row r="18" spans="1:7" x14ac:dyDescent="0.3">
      <c r="A18" t="s">
        <v>22</v>
      </c>
      <c r="B18">
        <v>21536202</v>
      </c>
      <c r="D18" t="s">
        <v>17</v>
      </c>
      <c r="E18">
        <f t="shared" si="0"/>
        <v>1</v>
      </c>
      <c r="F18" t="s">
        <v>32</v>
      </c>
      <c r="G18">
        <f t="shared" si="1"/>
        <v>1</v>
      </c>
    </row>
    <row r="19" spans="1:7" x14ac:dyDescent="0.3">
      <c r="A19" t="s">
        <v>23</v>
      </c>
      <c r="B19">
        <v>7703595</v>
      </c>
      <c r="D19" t="s">
        <v>18</v>
      </c>
      <c r="E19">
        <f t="shared" si="0"/>
        <v>1</v>
      </c>
      <c r="F19" t="s">
        <v>33</v>
      </c>
      <c r="G19">
        <f t="shared" si="1"/>
        <v>1</v>
      </c>
    </row>
    <row r="20" spans="1:7" x14ac:dyDescent="0.3">
      <c r="A20" t="s">
        <v>24</v>
      </c>
      <c r="B20">
        <v>21836179</v>
      </c>
      <c r="D20" t="s">
        <v>483</v>
      </c>
      <c r="E20">
        <f t="shared" si="0"/>
        <v>1</v>
      </c>
      <c r="F20" t="s">
        <v>34</v>
      </c>
      <c r="G20">
        <f t="shared" si="1"/>
        <v>1</v>
      </c>
    </row>
    <row r="21" spans="1:7" x14ac:dyDescent="0.3">
      <c r="A21" t="s">
        <v>890</v>
      </c>
      <c r="B21">
        <v>21861864</v>
      </c>
      <c r="D21" t="s">
        <v>19</v>
      </c>
      <c r="E21">
        <f t="shared" si="0"/>
        <v>1</v>
      </c>
      <c r="F21" t="s">
        <v>36</v>
      </c>
      <c r="G21">
        <f t="shared" si="1"/>
        <v>1</v>
      </c>
    </row>
    <row r="22" spans="1:7" x14ac:dyDescent="0.3">
      <c r="A22" t="s">
        <v>25</v>
      </c>
      <c r="B22">
        <v>8822479</v>
      </c>
      <c r="D22" t="s">
        <v>21</v>
      </c>
      <c r="E22">
        <f t="shared" si="0"/>
        <v>1</v>
      </c>
      <c r="F22" t="s">
        <v>39</v>
      </c>
      <c r="G22">
        <f t="shared" si="1"/>
        <v>1</v>
      </c>
    </row>
    <row r="23" spans="1:7" x14ac:dyDescent="0.3">
      <c r="A23" t="s">
        <v>27</v>
      </c>
      <c r="B23">
        <v>40139812</v>
      </c>
      <c r="D23" t="s">
        <v>22</v>
      </c>
      <c r="E23">
        <f t="shared" si="0"/>
        <v>1</v>
      </c>
      <c r="F23" t="s">
        <v>41</v>
      </c>
      <c r="G23">
        <f t="shared" si="1"/>
        <v>1</v>
      </c>
    </row>
    <row r="24" spans="1:7" x14ac:dyDescent="0.3">
      <c r="A24" t="s">
        <v>484</v>
      </c>
      <c r="B24">
        <v>10611806</v>
      </c>
      <c r="D24" t="s">
        <v>23</v>
      </c>
      <c r="E24">
        <f t="shared" si="0"/>
        <v>1</v>
      </c>
      <c r="F24" t="s">
        <v>42</v>
      </c>
      <c r="G24">
        <f t="shared" si="1"/>
        <v>1</v>
      </c>
    </row>
    <row r="25" spans="1:7" x14ac:dyDescent="0.3">
      <c r="A25" t="s">
        <v>28</v>
      </c>
      <c r="B25">
        <v>72226049</v>
      </c>
      <c r="D25" t="s">
        <v>24</v>
      </c>
      <c r="E25">
        <f t="shared" si="0"/>
        <v>1</v>
      </c>
      <c r="F25" t="s">
        <v>43</v>
      </c>
      <c r="G25">
        <f t="shared" si="1"/>
        <v>1</v>
      </c>
    </row>
    <row r="26" spans="1:7" x14ac:dyDescent="0.3">
      <c r="A26" t="s">
        <v>29</v>
      </c>
      <c r="B26">
        <v>21462854</v>
      </c>
      <c r="D26" t="s">
        <v>890</v>
      </c>
      <c r="E26">
        <f t="shared" si="0"/>
        <v>1</v>
      </c>
      <c r="F26" t="s">
        <v>46</v>
      </c>
      <c r="G26">
        <f t="shared" si="1"/>
        <v>1</v>
      </c>
    </row>
    <row r="27" spans="1:7" x14ac:dyDescent="0.3">
      <c r="A27" t="s">
        <v>30</v>
      </c>
      <c r="B27">
        <v>21416373</v>
      </c>
      <c r="D27" t="s">
        <v>25</v>
      </c>
      <c r="E27">
        <f t="shared" si="0"/>
        <v>1</v>
      </c>
      <c r="F27" t="s">
        <v>52</v>
      </c>
      <c r="G27">
        <f t="shared" si="1"/>
        <v>1</v>
      </c>
    </row>
    <row r="28" spans="1:7" x14ac:dyDescent="0.3">
      <c r="A28" t="s">
        <v>485</v>
      </c>
      <c r="B28">
        <v>21550544</v>
      </c>
      <c r="D28" t="s">
        <v>27</v>
      </c>
      <c r="E28">
        <f t="shared" si="0"/>
        <v>1</v>
      </c>
      <c r="F28" t="s">
        <v>56</v>
      </c>
      <c r="G28">
        <f t="shared" si="1"/>
        <v>1</v>
      </c>
    </row>
    <row r="29" spans="1:7" x14ac:dyDescent="0.3">
      <c r="A29" t="s">
        <v>31</v>
      </c>
      <c r="B29">
        <v>15738929</v>
      </c>
      <c r="D29" t="s">
        <v>484</v>
      </c>
      <c r="E29">
        <f t="shared" si="0"/>
        <v>1</v>
      </c>
      <c r="F29" t="s">
        <v>58</v>
      </c>
      <c r="G29">
        <f t="shared" si="1"/>
        <v>1</v>
      </c>
    </row>
    <row r="30" spans="1:7" x14ac:dyDescent="0.3">
      <c r="A30" t="s">
        <v>32</v>
      </c>
      <c r="B30">
        <v>70431834</v>
      </c>
      <c r="D30" t="s">
        <v>28</v>
      </c>
      <c r="E30">
        <f t="shared" si="0"/>
        <v>1</v>
      </c>
      <c r="F30" t="s">
        <v>59</v>
      </c>
      <c r="G30">
        <f t="shared" si="1"/>
        <v>1</v>
      </c>
    </row>
    <row r="31" spans="1:7" x14ac:dyDescent="0.3">
      <c r="A31" t="s">
        <v>33</v>
      </c>
      <c r="B31">
        <v>72580385</v>
      </c>
      <c r="D31" t="s">
        <v>29</v>
      </c>
      <c r="E31">
        <f t="shared" si="0"/>
        <v>1</v>
      </c>
      <c r="F31" t="s">
        <v>70</v>
      </c>
      <c r="G31">
        <f t="shared" si="1"/>
        <v>1</v>
      </c>
    </row>
    <row r="32" spans="1:7" x14ac:dyDescent="0.3">
      <c r="A32" t="s">
        <v>486</v>
      </c>
      <c r="B32">
        <v>41110534</v>
      </c>
      <c r="D32" t="s">
        <v>30</v>
      </c>
      <c r="E32">
        <f t="shared" si="0"/>
        <v>1</v>
      </c>
      <c r="F32" t="s">
        <v>65</v>
      </c>
      <c r="G32">
        <f t="shared" si="1"/>
        <v>1</v>
      </c>
    </row>
    <row r="33" spans="1:7" x14ac:dyDescent="0.3">
      <c r="A33" t="s">
        <v>34</v>
      </c>
      <c r="B33">
        <v>71819567</v>
      </c>
      <c r="D33" t="s">
        <v>485</v>
      </c>
      <c r="E33">
        <f t="shared" si="0"/>
        <v>1</v>
      </c>
      <c r="F33" t="s">
        <v>454</v>
      </c>
      <c r="G33">
        <f t="shared" si="1"/>
        <v>1</v>
      </c>
    </row>
    <row r="34" spans="1:7" x14ac:dyDescent="0.3">
      <c r="A34" t="s">
        <v>35</v>
      </c>
      <c r="B34">
        <v>9100625</v>
      </c>
      <c r="D34" t="s">
        <v>31</v>
      </c>
      <c r="E34">
        <f t="shared" si="0"/>
        <v>1</v>
      </c>
      <c r="F34" t="s">
        <v>74</v>
      </c>
      <c r="G34">
        <f t="shared" si="1"/>
        <v>1</v>
      </c>
    </row>
    <row r="35" spans="1:7" x14ac:dyDescent="0.3">
      <c r="A35" t="s">
        <v>487</v>
      </c>
      <c r="B35">
        <v>44745020</v>
      </c>
      <c r="D35" t="s">
        <v>32</v>
      </c>
      <c r="E35">
        <f t="shared" si="0"/>
        <v>1</v>
      </c>
      <c r="F35" t="s">
        <v>75</v>
      </c>
      <c r="G35">
        <f t="shared" si="1"/>
        <v>1</v>
      </c>
    </row>
    <row r="36" spans="1:7" x14ac:dyDescent="0.3">
      <c r="A36" t="s">
        <v>36</v>
      </c>
      <c r="B36">
        <v>42825709</v>
      </c>
      <c r="D36" t="s">
        <v>33</v>
      </c>
      <c r="E36">
        <f t="shared" si="0"/>
        <v>1</v>
      </c>
      <c r="F36" t="s">
        <v>79</v>
      </c>
      <c r="G36">
        <f t="shared" si="1"/>
        <v>1</v>
      </c>
    </row>
    <row r="37" spans="1:7" x14ac:dyDescent="0.3">
      <c r="A37" t="s">
        <v>38</v>
      </c>
      <c r="B37">
        <v>41545772</v>
      </c>
      <c r="D37" t="s">
        <v>486</v>
      </c>
      <c r="E37">
        <f t="shared" si="0"/>
        <v>1</v>
      </c>
      <c r="F37" t="s">
        <v>89</v>
      </c>
      <c r="G37">
        <f t="shared" si="1"/>
        <v>1</v>
      </c>
    </row>
    <row r="38" spans="1:7" x14ac:dyDescent="0.3">
      <c r="A38" t="s">
        <v>39</v>
      </c>
      <c r="B38">
        <v>21440811</v>
      </c>
      <c r="D38" t="s">
        <v>34</v>
      </c>
      <c r="E38">
        <f t="shared" si="0"/>
        <v>1</v>
      </c>
      <c r="F38" t="s">
        <v>93</v>
      </c>
      <c r="G38">
        <f t="shared" si="1"/>
        <v>1</v>
      </c>
    </row>
    <row r="39" spans="1:7" x14ac:dyDescent="0.3">
      <c r="A39" t="s">
        <v>40</v>
      </c>
      <c r="B39">
        <v>72676034</v>
      </c>
      <c r="D39" t="s">
        <v>35</v>
      </c>
      <c r="E39">
        <f t="shared" si="0"/>
        <v>1</v>
      </c>
      <c r="F39" t="s">
        <v>84</v>
      </c>
      <c r="G39">
        <f t="shared" si="1"/>
        <v>1</v>
      </c>
    </row>
    <row r="40" spans="1:7" x14ac:dyDescent="0.3">
      <c r="A40" t="s">
        <v>41</v>
      </c>
      <c r="B40">
        <v>21567738</v>
      </c>
      <c r="D40" t="s">
        <v>487</v>
      </c>
      <c r="E40">
        <f t="shared" si="0"/>
        <v>1</v>
      </c>
      <c r="F40" t="s">
        <v>86</v>
      </c>
      <c r="G40">
        <f t="shared" si="1"/>
        <v>1</v>
      </c>
    </row>
    <row r="41" spans="1:7" x14ac:dyDescent="0.3">
      <c r="A41" t="s">
        <v>1123</v>
      </c>
      <c r="B41">
        <v>40031754</v>
      </c>
      <c r="D41" t="s">
        <v>36</v>
      </c>
      <c r="E41">
        <f t="shared" si="0"/>
        <v>1</v>
      </c>
      <c r="F41" t="s">
        <v>87</v>
      </c>
      <c r="G41">
        <f t="shared" si="1"/>
        <v>1</v>
      </c>
    </row>
    <row r="42" spans="1:7" x14ac:dyDescent="0.3">
      <c r="A42" t="s">
        <v>42</v>
      </c>
      <c r="B42">
        <v>21453025</v>
      </c>
      <c r="D42" t="s">
        <v>38</v>
      </c>
      <c r="E42">
        <f t="shared" si="0"/>
        <v>1</v>
      </c>
      <c r="F42" t="s">
        <v>88</v>
      </c>
      <c r="G42">
        <f t="shared" si="1"/>
        <v>1</v>
      </c>
    </row>
    <row r="43" spans="1:7" x14ac:dyDescent="0.3">
      <c r="A43" t="s">
        <v>45</v>
      </c>
      <c r="B43">
        <v>6160287</v>
      </c>
      <c r="D43" t="s">
        <v>39</v>
      </c>
      <c r="E43">
        <f t="shared" si="0"/>
        <v>1</v>
      </c>
      <c r="F43" t="s">
        <v>94</v>
      </c>
      <c r="G43">
        <f t="shared" si="1"/>
        <v>1</v>
      </c>
    </row>
    <row r="44" spans="1:7" x14ac:dyDescent="0.3">
      <c r="A44" t="s">
        <v>43</v>
      </c>
      <c r="B44">
        <v>40056370</v>
      </c>
      <c r="D44" t="s">
        <v>40</v>
      </c>
      <c r="E44">
        <f t="shared" si="0"/>
        <v>1</v>
      </c>
      <c r="F44" t="s">
        <v>98</v>
      </c>
      <c r="G44">
        <f t="shared" si="1"/>
        <v>1</v>
      </c>
    </row>
    <row r="45" spans="1:7" x14ac:dyDescent="0.3">
      <c r="A45" t="s">
        <v>488</v>
      </c>
      <c r="B45">
        <v>18140921</v>
      </c>
      <c r="D45" t="s">
        <v>41</v>
      </c>
      <c r="E45">
        <f t="shared" si="0"/>
        <v>1</v>
      </c>
      <c r="F45" t="s">
        <v>99</v>
      </c>
      <c r="G45">
        <f t="shared" si="1"/>
        <v>1</v>
      </c>
    </row>
    <row r="46" spans="1:7" x14ac:dyDescent="0.3">
      <c r="A46" t="s">
        <v>48</v>
      </c>
      <c r="B46">
        <v>15727165</v>
      </c>
      <c r="D46" t="s">
        <v>1123</v>
      </c>
      <c r="E46">
        <f t="shared" si="0"/>
        <v>1</v>
      </c>
      <c r="F46" t="s">
        <v>103</v>
      </c>
      <c r="G46">
        <f t="shared" si="1"/>
        <v>1</v>
      </c>
    </row>
    <row r="47" spans="1:7" x14ac:dyDescent="0.3">
      <c r="A47" t="s">
        <v>44</v>
      </c>
      <c r="B47">
        <v>6276541</v>
      </c>
      <c r="D47" t="s">
        <v>42</v>
      </c>
      <c r="E47">
        <f t="shared" si="0"/>
        <v>1</v>
      </c>
      <c r="F47" t="s">
        <v>105</v>
      </c>
      <c r="G47">
        <f t="shared" si="1"/>
        <v>1</v>
      </c>
    </row>
    <row r="48" spans="1:7" x14ac:dyDescent="0.3">
      <c r="A48" t="s">
        <v>46</v>
      </c>
      <c r="B48">
        <v>46475398</v>
      </c>
      <c r="D48" t="s">
        <v>45</v>
      </c>
      <c r="E48">
        <f t="shared" si="0"/>
        <v>1</v>
      </c>
      <c r="F48" t="s">
        <v>107</v>
      </c>
      <c r="G48">
        <f t="shared" si="1"/>
        <v>1</v>
      </c>
    </row>
    <row r="49" spans="1:7" x14ac:dyDescent="0.3">
      <c r="A49" t="s">
        <v>1149</v>
      </c>
      <c r="B49">
        <v>71716904</v>
      </c>
      <c r="D49" t="s">
        <v>43</v>
      </c>
      <c r="E49">
        <f t="shared" si="0"/>
        <v>1</v>
      </c>
      <c r="F49" t="s">
        <v>110</v>
      </c>
      <c r="G49">
        <f t="shared" si="1"/>
        <v>1</v>
      </c>
    </row>
    <row r="50" spans="1:7" x14ac:dyDescent="0.3">
      <c r="A50" t="s">
        <v>47</v>
      </c>
      <c r="B50">
        <v>42363036</v>
      </c>
      <c r="D50" t="s">
        <v>488</v>
      </c>
      <c r="E50">
        <f t="shared" si="0"/>
        <v>1</v>
      </c>
      <c r="F50" t="s">
        <v>115</v>
      </c>
      <c r="G50">
        <f t="shared" si="1"/>
        <v>1</v>
      </c>
    </row>
    <row r="51" spans="1:7" x14ac:dyDescent="0.3">
      <c r="A51" t="s">
        <v>49</v>
      </c>
      <c r="B51">
        <v>10350121</v>
      </c>
      <c r="D51" t="s">
        <v>48</v>
      </c>
      <c r="E51">
        <f t="shared" si="0"/>
        <v>1</v>
      </c>
      <c r="F51" t="s">
        <v>116</v>
      </c>
      <c r="G51">
        <f t="shared" si="1"/>
        <v>1</v>
      </c>
    </row>
    <row r="52" spans="1:7" x14ac:dyDescent="0.3">
      <c r="A52" t="s">
        <v>50</v>
      </c>
      <c r="B52">
        <v>43036474</v>
      </c>
      <c r="D52" t="s">
        <v>44</v>
      </c>
      <c r="E52">
        <f t="shared" si="0"/>
        <v>1</v>
      </c>
      <c r="F52" t="s">
        <v>120</v>
      </c>
      <c r="G52">
        <f t="shared" si="1"/>
        <v>1</v>
      </c>
    </row>
    <row r="53" spans="1:7" x14ac:dyDescent="0.3">
      <c r="A53" t="s">
        <v>51</v>
      </c>
      <c r="B53">
        <v>43456897</v>
      </c>
      <c r="D53" t="s">
        <v>46</v>
      </c>
      <c r="E53">
        <f t="shared" si="0"/>
        <v>1</v>
      </c>
      <c r="F53" t="s">
        <v>127</v>
      </c>
      <c r="G53">
        <f t="shared" si="1"/>
        <v>1</v>
      </c>
    </row>
    <row r="54" spans="1:7" x14ac:dyDescent="0.3">
      <c r="A54" t="s">
        <v>52</v>
      </c>
      <c r="B54">
        <v>21463142</v>
      </c>
      <c r="D54" t="s">
        <v>1149</v>
      </c>
      <c r="E54">
        <f t="shared" si="0"/>
        <v>1</v>
      </c>
      <c r="F54" t="s">
        <v>129</v>
      </c>
      <c r="G54">
        <f t="shared" si="1"/>
        <v>1</v>
      </c>
    </row>
    <row r="55" spans="1:7" x14ac:dyDescent="0.3">
      <c r="A55" t="s">
        <v>1120</v>
      </c>
      <c r="B55">
        <v>41923789</v>
      </c>
      <c r="D55" t="s">
        <v>47</v>
      </c>
      <c r="E55">
        <f t="shared" si="0"/>
        <v>1</v>
      </c>
      <c r="F55" t="s">
        <v>136</v>
      </c>
      <c r="G55">
        <f t="shared" si="1"/>
        <v>1</v>
      </c>
    </row>
    <row r="56" spans="1:7" x14ac:dyDescent="0.3">
      <c r="A56" t="s">
        <v>57</v>
      </c>
      <c r="B56">
        <v>41485219</v>
      </c>
      <c r="D56" t="s">
        <v>49</v>
      </c>
      <c r="E56">
        <f t="shared" si="0"/>
        <v>1</v>
      </c>
      <c r="F56" t="s">
        <v>467</v>
      </c>
      <c r="G56">
        <f t="shared" si="1"/>
        <v>1</v>
      </c>
    </row>
    <row r="57" spans="1:7" x14ac:dyDescent="0.3">
      <c r="A57" t="s">
        <v>53</v>
      </c>
      <c r="B57">
        <v>22309591</v>
      </c>
      <c r="D57" t="s">
        <v>50</v>
      </c>
      <c r="E57">
        <f t="shared" si="0"/>
        <v>1</v>
      </c>
      <c r="F57" t="s">
        <v>141</v>
      </c>
      <c r="G57">
        <f t="shared" si="1"/>
        <v>1</v>
      </c>
    </row>
    <row r="58" spans="1:7" x14ac:dyDescent="0.3">
      <c r="A58" t="s">
        <v>54</v>
      </c>
      <c r="B58">
        <v>21537507</v>
      </c>
      <c r="D58" t="s">
        <v>51</v>
      </c>
      <c r="E58">
        <f t="shared" si="0"/>
        <v>1</v>
      </c>
      <c r="F58" t="s">
        <v>143</v>
      </c>
      <c r="G58">
        <f t="shared" si="1"/>
        <v>1</v>
      </c>
    </row>
    <row r="59" spans="1:7" x14ac:dyDescent="0.3">
      <c r="A59" t="s">
        <v>55</v>
      </c>
      <c r="B59">
        <v>7469293</v>
      </c>
      <c r="D59" t="s">
        <v>52</v>
      </c>
      <c r="E59">
        <f t="shared" si="0"/>
        <v>1</v>
      </c>
      <c r="F59" t="s">
        <v>146</v>
      </c>
      <c r="G59">
        <f t="shared" si="1"/>
        <v>1</v>
      </c>
    </row>
    <row r="60" spans="1:7" x14ac:dyDescent="0.3">
      <c r="A60" t="s">
        <v>56</v>
      </c>
      <c r="B60">
        <v>41845220</v>
      </c>
      <c r="D60" t="s">
        <v>1120</v>
      </c>
      <c r="E60">
        <f t="shared" si="0"/>
        <v>1</v>
      </c>
      <c r="F60" t="s">
        <v>151</v>
      </c>
      <c r="G60">
        <f t="shared" si="1"/>
        <v>1</v>
      </c>
    </row>
    <row r="61" spans="1:7" x14ac:dyDescent="0.3">
      <c r="A61" t="s">
        <v>58</v>
      </c>
      <c r="B61">
        <v>21418654</v>
      </c>
      <c r="D61" t="s">
        <v>57</v>
      </c>
      <c r="E61">
        <f t="shared" si="0"/>
        <v>1</v>
      </c>
      <c r="F61" t="s">
        <v>155</v>
      </c>
      <c r="G61">
        <f t="shared" si="1"/>
        <v>1</v>
      </c>
    </row>
    <row r="62" spans="1:7" x14ac:dyDescent="0.3">
      <c r="A62" t="s">
        <v>59</v>
      </c>
      <c r="B62">
        <v>45440179</v>
      </c>
      <c r="D62" t="s">
        <v>53</v>
      </c>
      <c r="E62">
        <f t="shared" si="0"/>
        <v>1</v>
      </c>
      <c r="F62" t="s">
        <v>156</v>
      </c>
      <c r="G62">
        <f t="shared" si="1"/>
        <v>1</v>
      </c>
    </row>
    <row r="63" spans="1:7" x14ac:dyDescent="0.3">
      <c r="A63" t="s">
        <v>60</v>
      </c>
      <c r="B63">
        <v>21522829</v>
      </c>
      <c r="D63" t="s">
        <v>55</v>
      </c>
      <c r="E63">
        <f t="shared" si="0"/>
        <v>1</v>
      </c>
      <c r="F63" t="s">
        <v>158</v>
      </c>
      <c r="G63">
        <f t="shared" si="1"/>
        <v>1</v>
      </c>
    </row>
    <row r="64" spans="1:7" x14ac:dyDescent="0.3">
      <c r="A64" t="s">
        <v>489</v>
      </c>
      <c r="B64">
        <v>44421977</v>
      </c>
      <c r="D64" t="s">
        <v>56</v>
      </c>
      <c r="E64">
        <f t="shared" si="0"/>
        <v>1</v>
      </c>
      <c r="F64" t="s">
        <v>160</v>
      </c>
      <c r="G64">
        <f t="shared" si="1"/>
        <v>1</v>
      </c>
    </row>
    <row r="65" spans="1:7" x14ac:dyDescent="0.3">
      <c r="A65" t="s">
        <v>61</v>
      </c>
      <c r="B65">
        <v>70504650</v>
      </c>
      <c r="D65" t="s">
        <v>58</v>
      </c>
      <c r="E65">
        <f t="shared" si="0"/>
        <v>1</v>
      </c>
      <c r="F65" t="s">
        <v>162</v>
      </c>
      <c r="G65">
        <f t="shared" si="1"/>
        <v>1</v>
      </c>
    </row>
    <row r="66" spans="1:7" x14ac:dyDescent="0.3">
      <c r="A66" t="s">
        <v>1042</v>
      </c>
      <c r="B66">
        <v>71221525</v>
      </c>
      <c r="D66" t="s">
        <v>59</v>
      </c>
      <c r="E66">
        <f t="shared" ref="E66:E129" si="2">COUNTIF(F:F,D66)</f>
        <v>1</v>
      </c>
      <c r="F66" t="s">
        <v>163</v>
      </c>
      <c r="G66">
        <f t="shared" ref="G66:G129" si="3">COUNTIF(D:D,F66)</f>
        <v>1</v>
      </c>
    </row>
    <row r="67" spans="1:7" x14ac:dyDescent="0.3">
      <c r="A67" t="s">
        <v>62</v>
      </c>
      <c r="B67">
        <v>43429701</v>
      </c>
      <c r="D67" t="s">
        <v>60</v>
      </c>
      <c r="E67">
        <f t="shared" si="2"/>
        <v>1</v>
      </c>
      <c r="F67" t="s">
        <v>165</v>
      </c>
      <c r="G67">
        <f t="shared" si="3"/>
        <v>1</v>
      </c>
    </row>
    <row r="68" spans="1:7" x14ac:dyDescent="0.3">
      <c r="A68" t="s">
        <v>64</v>
      </c>
      <c r="B68">
        <v>41222348</v>
      </c>
      <c r="D68" t="s">
        <v>489</v>
      </c>
      <c r="E68">
        <f t="shared" si="2"/>
        <v>1</v>
      </c>
      <c r="F68" t="s">
        <v>166</v>
      </c>
      <c r="G68">
        <f t="shared" si="3"/>
        <v>1</v>
      </c>
    </row>
    <row r="69" spans="1:7" x14ac:dyDescent="0.3">
      <c r="A69" t="s">
        <v>70</v>
      </c>
      <c r="B69">
        <v>32111220</v>
      </c>
      <c r="D69" t="s">
        <v>61</v>
      </c>
      <c r="E69">
        <f t="shared" si="2"/>
        <v>1</v>
      </c>
      <c r="F69" t="s">
        <v>167</v>
      </c>
      <c r="G69">
        <f t="shared" si="3"/>
        <v>1</v>
      </c>
    </row>
    <row r="70" spans="1:7" x14ac:dyDescent="0.3">
      <c r="A70" t="s">
        <v>72</v>
      </c>
      <c r="B70">
        <v>40965725</v>
      </c>
      <c r="D70" t="s">
        <v>1042</v>
      </c>
      <c r="E70">
        <f t="shared" si="2"/>
        <v>1</v>
      </c>
      <c r="F70" t="s">
        <v>168</v>
      </c>
      <c r="G70">
        <f t="shared" si="3"/>
        <v>1</v>
      </c>
    </row>
    <row r="71" spans="1:7" x14ac:dyDescent="0.3">
      <c r="A71" t="s">
        <v>65</v>
      </c>
      <c r="B71">
        <v>21426247</v>
      </c>
      <c r="D71" t="s">
        <v>62</v>
      </c>
      <c r="E71">
        <f t="shared" si="2"/>
        <v>1</v>
      </c>
      <c r="F71" t="s">
        <v>170</v>
      </c>
      <c r="G71">
        <f t="shared" si="3"/>
        <v>1</v>
      </c>
    </row>
    <row r="72" spans="1:7" x14ac:dyDescent="0.3">
      <c r="A72" t="s">
        <v>491</v>
      </c>
      <c r="B72">
        <v>41717568</v>
      </c>
      <c r="D72" t="s">
        <v>64</v>
      </c>
      <c r="E72">
        <f t="shared" si="2"/>
        <v>1</v>
      </c>
      <c r="F72" t="s">
        <v>176</v>
      </c>
      <c r="G72">
        <f t="shared" si="3"/>
        <v>1</v>
      </c>
    </row>
    <row r="73" spans="1:7" x14ac:dyDescent="0.3">
      <c r="A73" t="s">
        <v>454</v>
      </c>
      <c r="B73">
        <v>47849946</v>
      </c>
      <c r="D73" t="s">
        <v>70</v>
      </c>
      <c r="E73">
        <f t="shared" si="2"/>
        <v>1</v>
      </c>
      <c r="F73" t="s">
        <v>177</v>
      </c>
      <c r="G73">
        <f t="shared" si="3"/>
        <v>1</v>
      </c>
    </row>
    <row r="74" spans="1:7" x14ac:dyDescent="0.3">
      <c r="A74" t="s">
        <v>66</v>
      </c>
      <c r="B74">
        <v>42657141</v>
      </c>
      <c r="D74" t="s">
        <v>72</v>
      </c>
      <c r="E74">
        <f t="shared" si="2"/>
        <v>1</v>
      </c>
      <c r="F74" t="s">
        <v>180</v>
      </c>
      <c r="G74">
        <f t="shared" si="3"/>
        <v>1</v>
      </c>
    </row>
    <row r="75" spans="1:7" x14ac:dyDescent="0.3">
      <c r="A75" t="s">
        <v>67</v>
      </c>
      <c r="B75">
        <v>46941666</v>
      </c>
      <c r="D75" t="s">
        <v>65</v>
      </c>
      <c r="E75">
        <f t="shared" si="2"/>
        <v>1</v>
      </c>
      <c r="F75" t="s">
        <v>184</v>
      </c>
      <c r="G75">
        <f t="shared" si="3"/>
        <v>1</v>
      </c>
    </row>
    <row r="76" spans="1:7" x14ac:dyDescent="0.3">
      <c r="A76" t="s">
        <v>69</v>
      </c>
      <c r="B76">
        <v>71472171</v>
      </c>
      <c r="D76" t="s">
        <v>491</v>
      </c>
      <c r="E76">
        <f t="shared" si="2"/>
        <v>1</v>
      </c>
      <c r="F76" t="s">
        <v>187</v>
      </c>
      <c r="G76">
        <f t="shared" si="3"/>
        <v>1</v>
      </c>
    </row>
    <row r="77" spans="1:7" x14ac:dyDescent="0.3">
      <c r="A77" t="s">
        <v>71</v>
      </c>
      <c r="B77">
        <v>21560357</v>
      </c>
      <c r="D77" t="s">
        <v>454</v>
      </c>
      <c r="E77">
        <f t="shared" si="2"/>
        <v>1</v>
      </c>
      <c r="F77" t="s">
        <v>189</v>
      </c>
      <c r="G77">
        <f t="shared" si="3"/>
        <v>1</v>
      </c>
    </row>
    <row r="78" spans="1:7" x14ac:dyDescent="0.3">
      <c r="A78" t="s">
        <v>73</v>
      </c>
      <c r="B78">
        <v>70539299</v>
      </c>
      <c r="D78" t="s">
        <v>66</v>
      </c>
      <c r="E78">
        <f t="shared" si="2"/>
        <v>1</v>
      </c>
      <c r="F78" t="s">
        <v>190</v>
      </c>
      <c r="G78">
        <f t="shared" si="3"/>
        <v>1</v>
      </c>
    </row>
    <row r="79" spans="1:7" x14ac:dyDescent="0.3">
      <c r="A79" t="s">
        <v>74</v>
      </c>
      <c r="B79">
        <v>21533626</v>
      </c>
      <c r="D79" t="s">
        <v>67</v>
      </c>
      <c r="E79">
        <f t="shared" si="2"/>
        <v>1</v>
      </c>
      <c r="F79" t="s">
        <v>191</v>
      </c>
      <c r="G79">
        <f t="shared" si="3"/>
        <v>1</v>
      </c>
    </row>
    <row r="80" spans="1:7" x14ac:dyDescent="0.3">
      <c r="A80" t="s">
        <v>75</v>
      </c>
      <c r="B80">
        <v>73039674</v>
      </c>
      <c r="D80" t="s">
        <v>69</v>
      </c>
      <c r="E80">
        <f t="shared" si="2"/>
        <v>1</v>
      </c>
      <c r="F80" t="s">
        <v>194</v>
      </c>
      <c r="G80">
        <f t="shared" si="3"/>
        <v>1</v>
      </c>
    </row>
    <row r="81" spans="1:7" x14ac:dyDescent="0.3">
      <c r="A81" t="s">
        <v>76</v>
      </c>
      <c r="B81">
        <v>41430382</v>
      </c>
      <c r="D81" t="s">
        <v>71</v>
      </c>
      <c r="E81">
        <f t="shared" si="2"/>
        <v>1</v>
      </c>
      <c r="F81" t="s">
        <v>195</v>
      </c>
      <c r="G81">
        <f t="shared" si="3"/>
        <v>1</v>
      </c>
    </row>
    <row r="82" spans="1:7" x14ac:dyDescent="0.3">
      <c r="A82" t="s">
        <v>77</v>
      </c>
      <c r="B82">
        <v>21547326</v>
      </c>
      <c r="D82" t="s">
        <v>73</v>
      </c>
      <c r="E82">
        <f t="shared" si="2"/>
        <v>1</v>
      </c>
      <c r="F82" t="s">
        <v>200</v>
      </c>
      <c r="G82">
        <f t="shared" si="3"/>
        <v>1</v>
      </c>
    </row>
    <row r="83" spans="1:7" x14ac:dyDescent="0.3">
      <c r="A83" t="s">
        <v>78</v>
      </c>
      <c r="B83">
        <v>70271843</v>
      </c>
      <c r="D83" t="s">
        <v>74</v>
      </c>
      <c r="E83">
        <f t="shared" si="2"/>
        <v>1</v>
      </c>
      <c r="F83" t="s">
        <v>208</v>
      </c>
      <c r="G83">
        <f t="shared" si="3"/>
        <v>1</v>
      </c>
    </row>
    <row r="84" spans="1:7" x14ac:dyDescent="0.3">
      <c r="A84" t="s">
        <v>79</v>
      </c>
      <c r="B84">
        <v>40689619</v>
      </c>
      <c r="D84" t="s">
        <v>75</v>
      </c>
      <c r="E84">
        <f t="shared" si="2"/>
        <v>1</v>
      </c>
      <c r="F84" t="s">
        <v>230</v>
      </c>
      <c r="G84">
        <f t="shared" si="3"/>
        <v>1</v>
      </c>
    </row>
    <row r="85" spans="1:7" x14ac:dyDescent="0.3">
      <c r="A85" t="s">
        <v>80</v>
      </c>
      <c r="B85">
        <v>21800872</v>
      </c>
      <c r="D85" t="s">
        <v>76</v>
      </c>
      <c r="E85">
        <f t="shared" si="2"/>
        <v>1</v>
      </c>
      <c r="F85" t="s">
        <v>232</v>
      </c>
      <c r="G85">
        <f t="shared" si="3"/>
        <v>1</v>
      </c>
    </row>
    <row r="86" spans="1:7" x14ac:dyDescent="0.3">
      <c r="A86" t="s">
        <v>81</v>
      </c>
      <c r="B86">
        <v>40509747</v>
      </c>
      <c r="D86" t="s">
        <v>77</v>
      </c>
      <c r="E86">
        <f t="shared" si="2"/>
        <v>1</v>
      </c>
      <c r="F86" t="s">
        <v>210</v>
      </c>
      <c r="G86">
        <f t="shared" si="3"/>
        <v>1</v>
      </c>
    </row>
    <row r="87" spans="1:7" x14ac:dyDescent="0.3">
      <c r="A87" t="s">
        <v>492</v>
      </c>
      <c r="B87">
        <v>46679511</v>
      </c>
      <c r="D87" t="s">
        <v>78</v>
      </c>
      <c r="E87">
        <f t="shared" si="2"/>
        <v>1</v>
      </c>
      <c r="F87" t="s">
        <v>237</v>
      </c>
      <c r="G87">
        <f t="shared" si="3"/>
        <v>1</v>
      </c>
    </row>
    <row r="88" spans="1:7" x14ac:dyDescent="0.3">
      <c r="A88" t="s">
        <v>89</v>
      </c>
      <c r="B88">
        <v>15586796</v>
      </c>
      <c r="D88" t="s">
        <v>79</v>
      </c>
      <c r="E88">
        <f t="shared" si="2"/>
        <v>1</v>
      </c>
      <c r="F88" t="s">
        <v>239</v>
      </c>
      <c r="G88">
        <f t="shared" si="3"/>
        <v>1</v>
      </c>
    </row>
    <row r="89" spans="1:7" x14ac:dyDescent="0.3">
      <c r="A89" t="s">
        <v>82</v>
      </c>
      <c r="B89">
        <v>45813502</v>
      </c>
      <c r="D89" t="s">
        <v>80</v>
      </c>
      <c r="E89">
        <f t="shared" si="2"/>
        <v>1</v>
      </c>
      <c r="F89" t="s">
        <v>215</v>
      </c>
      <c r="G89">
        <f t="shared" si="3"/>
        <v>1</v>
      </c>
    </row>
    <row r="90" spans="1:7" x14ac:dyDescent="0.3">
      <c r="A90" t="s">
        <v>93</v>
      </c>
      <c r="B90">
        <v>15733131</v>
      </c>
      <c r="D90" t="s">
        <v>81</v>
      </c>
      <c r="E90">
        <f t="shared" si="2"/>
        <v>1</v>
      </c>
      <c r="F90" t="s">
        <v>247</v>
      </c>
      <c r="G90">
        <f t="shared" si="3"/>
        <v>1</v>
      </c>
    </row>
    <row r="91" spans="1:7" x14ac:dyDescent="0.3">
      <c r="A91" t="s">
        <v>84</v>
      </c>
      <c r="B91">
        <v>41134475</v>
      </c>
      <c r="D91" t="s">
        <v>492</v>
      </c>
      <c r="E91">
        <f t="shared" si="2"/>
        <v>1</v>
      </c>
      <c r="F91" t="s">
        <v>218</v>
      </c>
      <c r="G91">
        <f t="shared" si="3"/>
        <v>1</v>
      </c>
    </row>
    <row r="92" spans="1:7" x14ac:dyDescent="0.3">
      <c r="A92" t="s">
        <v>85</v>
      </c>
      <c r="B92">
        <v>21541988</v>
      </c>
      <c r="D92" t="s">
        <v>89</v>
      </c>
      <c r="E92">
        <f t="shared" si="2"/>
        <v>1</v>
      </c>
      <c r="F92" t="s">
        <v>219</v>
      </c>
      <c r="G92">
        <f t="shared" si="3"/>
        <v>1</v>
      </c>
    </row>
    <row r="93" spans="1:7" x14ac:dyDescent="0.3">
      <c r="A93" t="s">
        <v>1153</v>
      </c>
      <c r="B93">
        <v>44425152</v>
      </c>
      <c r="D93" t="s">
        <v>82</v>
      </c>
      <c r="E93">
        <f t="shared" si="2"/>
        <v>1</v>
      </c>
      <c r="F93" t="s">
        <v>222</v>
      </c>
      <c r="G93">
        <f t="shared" si="3"/>
        <v>1</v>
      </c>
    </row>
    <row r="94" spans="1:7" x14ac:dyDescent="0.3">
      <c r="A94" t="s">
        <v>1152</v>
      </c>
      <c r="B94">
        <v>10204731</v>
      </c>
      <c r="D94" t="s">
        <v>93</v>
      </c>
      <c r="E94">
        <f t="shared" si="2"/>
        <v>1</v>
      </c>
      <c r="F94" t="s">
        <v>224</v>
      </c>
      <c r="G94">
        <f t="shared" si="3"/>
        <v>1</v>
      </c>
    </row>
    <row r="95" spans="1:7" x14ac:dyDescent="0.3">
      <c r="A95" t="s">
        <v>493</v>
      </c>
      <c r="B95">
        <v>22102511</v>
      </c>
      <c r="D95" t="s">
        <v>84</v>
      </c>
      <c r="E95">
        <f t="shared" si="2"/>
        <v>1</v>
      </c>
      <c r="F95" t="s">
        <v>227</v>
      </c>
      <c r="G95">
        <f t="shared" si="3"/>
        <v>1</v>
      </c>
    </row>
    <row r="96" spans="1:7" x14ac:dyDescent="0.3">
      <c r="A96" t="s">
        <v>494</v>
      </c>
      <c r="B96">
        <v>70097311</v>
      </c>
      <c r="D96" t="s">
        <v>85</v>
      </c>
      <c r="E96">
        <f t="shared" si="2"/>
        <v>1</v>
      </c>
      <c r="F96" t="s">
        <v>229</v>
      </c>
      <c r="G96">
        <f t="shared" si="3"/>
        <v>1</v>
      </c>
    </row>
    <row r="97" spans="1:7" x14ac:dyDescent="0.3">
      <c r="A97" t="s">
        <v>86</v>
      </c>
      <c r="B97">
        <v>72254013</v>
      </c>
      <c r="D97" t="s">
        <v>1153</v>
      </c>
      <c r="E97">
        <f t="shared" si="2"/>
        <v>1</v>
      </c>
      <c r="F97" t="s">
        <v>478</v>
      </c>
      <c r="G97">
        <f t="shared" si="3"/>
        <v>1</v>
      </c>
    </row>
    <row r="98" spans="1:7" x14ac:dyDescent="0.3">
      <c r="A98" t="s">
        <v>87</v>
      </c>
      <c r="B98">
        <v>42684701</v>
      </c>
      <c r="D98" t="s">
        <v>1152</v>
      </c>
      <c r="E98">
        <f t="shared" si="2"/>
        <v>1</v>
      </c>
      <c r="F98" t="s">
        <v>266</v>
      </c>
      <c r="G98">
        <f t="shared" si="3"/>
        <v>1</v>
      </c>
    </row>
    <row r="99" spans="1:7" x14ac:dyDescent="0.3">
      <c r="A99" t="s">
        <v>961</v>
      </c>
      <c r="B99">
        <v>15765469</v>
      </c>
      <c r="D99" t="s">
        <v>493</v>
      </c>
      <c r="E99">
        <f t="shared" si="2"/>
        <v>1</v>
      </c>
      <c r="F99" t="s">
        <v>235</v>
      </c>
      <c r="G99">
        <f t="shared" si="3"/>
        <v>1</v>
      </c>
    </row>
    <row r="100" spans="1:7" x14ac:dyDescent="0.3">
      <c r="A100" t="s">
        <v>88</v>
      </c>
      <c r="B100">
        <v>21529591</v>
      </c>
      <c r="D100" t="s">
        <v>494</v>
      </c>
      <c r="E100">
        <f t="shared" si="2"/>
        <v>1</v>
      </c>
      <c r="F100" t="s">
        <v>241</v>
      </c>
      <c r="G100">
        <f t="shared" si="3"/>
        <v>1</v>
      </c>
    </row>
    <row r="101" spans="1:7" x14ac:dyDescent="0.3">
      <c r="A101" t="s">
        <v>100</v>
      </c>
      <c r="B101">
        <v>15738847</v>
      </c>
      <c r="D101" t="s">
        <v>86</v>
      </c>
      <c r="E101">
        <f t="shared" si="2"/>
        <v>1</v>
      </c>
      <c r="F101" t="s">
        <v>264</v>
      </c>
      <c r="G101">
        <f t="shared" si="3"/>
        <v>1</v>
      </c>
    </row>
    <row r="102" spans="1:7" x14ac:dyDescent="0.3">
      <c r="A102" t="s">
        <v>495</v>
      </c>
      <c r="B102">
        <v>21861164</v>
      </c>
      <c r="D102" t="s">
        <v>87</v>
      </c>
      <c r="E102">
        <f t="shared" si="2"/>
        <v>1</v>
      </c>
      <c r="F102" t="s">
        <v>6</v>
      </c>
      <c r="G102">
        <f t="shared" si="3"/>
        <v>1</v>
      </c>
    </row>
    <row r="103" spans="1:7" x14ac:dyDescent="0.3">
      <c r="A103" t="s">
        <v>496</v>
      </c>
      <c r="B103">
        <v>45201680</v>
      </c>
      <c r="D103" t="s">
        <v>961</v>
      </c>
      <c r="E103">
        <f t="shared" si="2"/>
        <v>1</v>
      </c>
      <c r="F103" t="s">
        <v>8</v>
      </c>
      <c r="G103">
        <f t="shared" si="3"/>
        <v>1</v>
      </c>
    </row>
    <row r="104" spans="1:7" x14ac:dyDescent="0.3">
      <c r="A104" t="s">
        <v>497</v>
      </c>
      <c r="B104">
        <v>40147387</v>
      </c>
      <c r="D104" t="s">
        <v>88</v>
      </c>
      <c r="E104">
        <f t="shared" si="2"/>
        <v>1</v>
      </c>
      <c r="F104" t="s">
        <v>10</v>
      </c>
      <c r="G104">
        <f t="shared" si="3"/>
        <v>1</v>
      </c>
    </row>
    <row r="105" spans="1:7" x14ac:dyDescent="0.3">
      <c r="A105" t="s">
        <v>458</v>
      </c>
      <c r="B105">
        <v>42709906</v>
      </c>
      <c r="D105" t="s">
        <v>100</v>
      </c>
      <c r="E105">
        <f t="shared" si="2"/>
        <v>1</v>
      </c>
      <c r="F105" t="s">
        <v>14</v>
      </c>
      <c r="G105">
        <f t="shared" si="3"/>
        <v>1</v>
      </c>
    </row>
    <row r="106" spans="1:7" x14ac:dyDescent="0.3">
      <c r="A106" t="s">
        <v>91</v>
      </c>
      <c r="B106">
        <v>77350466</v>
      </c>
      <c r="D106" t="s">
        <v>495</v>
      </c>
      <c r="E106">
        <f t="shared" si="2"/>
        <v>1</v>
      </c>
      <c r="F106" t="s">
        <v>15</v>
      </c>
      <c r="G106">
        <f t="shared" si="3"/>
        <v>1</v>
      </c>
    </row>
    <row r="107" spans="1:7" x14ac:dyDescent="0.3">
      <c r="A107" t="s">
        <v>498</v>
      </c>
      <c r="B107">
        <v>21557328</v>
      </c>
      <c r="D107" t="s">
        <v>496</v>
      </c>
      <c r="E107">
        <f t="shared" si="2"/>
        <v>1</v>
      </c>
      <c r="F107" t="s">
        <v>17</v>
      </c>
      <c r="G107">
        <f t="shared" si="3"/>
        <v>1</v>
      </c>
    </row>
    <row r="108" spans="1:7" x14ac:dyDescent="0.3">
      <c r="A108" t="s">
        <v>92</v>
      </c>
      <c r="B108">
        <v>43809799</v>
      </c>
      <c r="D108" t="s">
        <v>497</v>
      </c>
      <c r="E108">
        <f t="shared" si="2"/>
        <v>1</v>
      </c>
      <c r="F108" t="s">
        <v>23</v>
      </c>
      <c r="G108">
        <f t="shared" si="3"/>
        <v>1</v>
      </c>
    </row>
    <row r="109" spans="1:7" x14ac:dyDescent="0.3">
      <c r="A109" t="s">
        <v>499</v>
      </c>
      <c r="B109">
        <v>21859822</v>
      </c>
      <c r="D109" t="s">
        <v>458</v>
      </c>
      <c r="E109">
        <f t="shared" si="2"/>
        <v>1</v>
      </c>
      <c r="F109" t="s">
        <v>27</v>
      </c>
      <c r="G109">
        <f t="shared" si="3"/>
        <v>1</v>
      </c>
    </row>
    <row r="110" spans="1:7" x14ac:dyDescent="0.3">
      <c r="A110" t="s">
        <v>94</v>
      </c>
      <c r="B110">
        <v>6919367</v>
      </c>
      <c r="D110" t="s">
        <v>91</v>
      </c>
      <c r="E110">
        <f t="shared" si="2"/>
        <v>1</v>
      </c>
      <c r="F110" t="s">
        <v>29</v>
      </c>
      <c r="G110">
        <f t="shared" si="3"/>
        <v>1</v>
      </c>
    </row>
    <row r="111" spans="1:7" x14ac:dyDescent="0.3">
      <c r="A111" t="s">
        <v>460</v>
      </c>
      <c r="B111">
        <v>42670596</v>
      </c>
      <c r="D111" t="s">
        <v>498</v>
      </c>
      <c r="E111">
        <f t="shared" si="2"/>
        <v>1</v>
      </c>
      <c r="F111" t="s">
        <v>35</v>
      </c>
      <c r="G111">
        <f t="shared" si="3"/>
        <v>1</v>
      </c>
    </row>
    <row r="112" spans="1:7" x14ac:dyDescent="0.3">
      <c r="A112" t="s">
        <v>1045</v>
      </c>
      <c r="B112">
        <v>9299395</v>
      </c>
      <c r="D112" t="s">
        <v>92</v>
      </c>
      <c r="E112">
        <f t="shared" si="2"/>
        <v>1</v>
      </c>
      <c r="F112" t="s">
        <v>38</v>
      </c>
      <c r="G112">
        <f t="shared" si="3"/>
        <v>1</v>
      </c>
    </row>
    <row r="113" spans="1:7" x14ac:dyDescent="0.3">
      <c r="A113" t="s">
        <v>894</v>
      </c>
      <c r="B113">
        <v>16707351</v>
      </c>
      <c r="D113" t="s">
        <v>499</v>
      </c>
      <c r="E113">
        <f t="shared" si="2"/>
        <v>1</v>
      </c>
      <c r="F113" t="s">
        <v>40</v>
      </c>
      <c r="G113">
        <f t="shared" si="3"/>
        <v>1</v>
      </c>
    </row>
    <row r="114" spans="1:7" x14ac:dyDescent="0.3">
      <c r="A114" t="s">
        <v>96</v>
      </c>
      <c r="B114">
        <v>70271781</v>
      </c>
      <c r="D114" t="s">
        <v>94</v>
      </c>
      <c r="E114">
        <f t="shared" si="2"/>
        <v>1</v>
      </c>
      <c r="F114" t="s">
        <v>45</v>
      </c>
      <c r="G114">
        <f t="shared" si="3"/>
        <v>1</v>
      </c>
    </row>
    <row r="115" spans="1:7" x14ac:dyDescent="0.3">
      <c r="A115" t="s">
        <v>108</v>
      </c>
      <c r="B115">
        <v>15722656</v>
      </c>
      <c r="D115" t="s">
        <v>460</v>
      </c>
      <c r="E115">
        <f t="shared" si="2"/>
        <v>1</v>
      </c>
      <c r="F115" t="s">
        <v>44</v>
      </c>
      <c r="G115">
        <f t="shared" si="3"/>
        <v>1</v>
      </c>
    </row>
    <row r="116" spans="1:7" x14ac:dyDescent="0.3">
      <c r="A116" t="s">
        <v>97</v>
      </c>
      <c r="B116">
        <v>21461801</v>
      </c>
      <c r="D116" t="s">
        <v>1045</v>
      </c>
      <c r="E116">
        <f t="shared" si="2"/>
        <v>1</v>
      </c>
      <c r="F116" t="s">
        <v>47</v>
      </c>
      <c r="G116">
        <f t="shared" si="3"/>
        <v>1</v>
      </c>
    </row>
    <row r="117" spans="1:7" x14ac:dyDescent="0.3">
      <c r="A117" t="s">
        <v>98</v>
      </c>
      <c r="B117">
        <v>21534061</v>
      </c>
      <c r="D117" t="s">
        <v>894</v>
      </c>
      <c r="E117">
        <f t="shared" si="2"/>
        <v>1</v>
      </c>
      <c r="F117" t="s">
        <v>49</v>
      </c>
      <c r="G117">
        <f t="shared" si="3"/>
        <v>1</v>
      </c>
    </row>
    <row r="118" spans="1:7" x14ac:dyDescent="0.3">
      <c r="A118" t="s">
        <v>501</v>
      </c>
      <c r="B118">
        <v>21806934</v>
      </c>
      <c r="D118" t="s">
        <v>96</v>
      </c>
      <c r="E118">
        <f t="shared" si="2"/>
        <v>1</v>
      </c>
      <c r="F118" t="s">
        <v>50</v>
      </c>
      <c r="G118">
        <f t="shared" si="3"/>
        <v>1</v>
      </c>
    </row>
    <row r="119" spans="1:7" x14ac:dyDescent="0.3">
      <c r="A119" t="s">
        <v>112</v>
      </c>
      <c r="B119">
        <v>15617206</v>
      </c>
      <c r="D119" t="s">
        <v>108</v>
      </c>
      <c r="E119">
        <f t="shared" si="2"/>
        <v>1</v>
      </c>
      <c r="F119" t="s">
        <v>51</v>
      </c>
      <c r="G119">
        <f t="shared" si="3"/>
        <v>1</v>
      </c>
    </row>
    <row r="120" spans="1:7" x14ac:dyDescent="0.3">
      <c r="A120" t="s">
        <v>884</v>
      </c>
      <c r="B120">
        <v>73869304</v>
      </c>
      <c r="D120" t="s">
        <v>97</v>
      </c>
      <c r="E120">
        <f t="shared" si="2"/>
        <v>1</v>
      </c>
      <c r="F120" t="s">
        <v>57</v>
      </c>
      <c r="G120">
        <f t="shared" si="3"/>
        <v>1</v>
      </c>
    </row>
    <row r="121" spans="1:7" x14ac:dyDescent="0.3">
      <c r="A121" t="s">
        <v>502</v>
      </c>
      <c r="B121">
        <v>492535</v>
      </c>
      <c r="D121" t="s">
        <v>98</v>
      </c>
      <c r="E121">
        <f t="shared" si="2"/>
        <v>1</v>
      </c>
      <c r="F121" t="s">
        <v>53</v>
      </c>
      <c r="G121">
        <f t="shared" si="3"/>
        <v>1</v>
      </c>
    </row>
    <row r="122" spans="1:7" x14ac:dyDescent="0.3">
      <c r="A122" t="s">
        <v>99</v>
      </c>
      <c r="B122">
        <v>70324505</v>
      </c>
      <c r="D122" t="s">
        <v>501</v>
      </c>
      <c r="E122">
        <f t="shared" si="2"/>
        <v>1</v>
      </c>
      <c r="F122" t="s">
        <v>55</v>
      </c>
      <c r="G122">
        <f t="shared" si="3"/>
        <v>1</v>
      </c>
    </row>
    <row r="123" spans="1:7" x14ac:dyDescent="0.3">
      <c r="A123" t="s">
        <v>101</v>
      </c>
      <c r="B123">
        <v>18160918</v>
      </c>
      <c r="D123" t="s">
        <v>112</v>
      </c>
      <c r="E123">
        <f t="shared" si="2"/>
        <v>1</v>
      </c>
      <c r="F123" t="s">
        <v>60</v>
      </c>
      <c r="G123">
        <f t="shared" si="3"/>
        <v>1</v>
      </c>
    </row>
    <row r="124" spans="1:7" x14ac:dyDescent="0.3">
      <c r="A124" t="s">
        <v>102</v>
      </c>
      <c r="B124">
        <v>21541361</v>
      </c>
      <c r="D124" t="s">
        <v>884</v>
      </c>
      <c r="E124">
        <f t="shared" si="2"/>
        <v>1</v>
      </c>
      <c r="F124" t="s">
        <v>61</v>
      </c>
      <c r="G124">
        <f t="shared" si="3"/>
        <v>1</v>
      </c>
    </row>
    <row r="125" spans="1:7" x14ac:dyDescent="0.3">
      <c r="A125" t="s">
        <v>103</v>
      </c>
      <c r="B125">
        <v>43359675</v>
      </c>
      <c r="D125" t="s">
        <v>502</v>
      </c>
      <c r="E125">
        <f t="shared" si="2"/>
        <v>1</v>
      </c>
      <c r="F125" t="s">
        <v>62</v>
      </c>
      <c r="G125">
        <f t="shared" si="3"/>
        <v>1</v>
      </c>
    </row>
    <row r="126" spans="1:7" x14ac:dyDescent="0.3">
      <c r="A126" t="s">
        <v>503</v>
      </c>
      <c r="B126">
        <v>47773207</v>
      </c>
      <c r="D126" t="s">
        <v>99</v>
      </c>
      <c r="E126">
        <f t="shared" si="2"/>
        <v>1</v>
      </c>
      <c r="F126" t="s">
        <v>64</v>
      </c>
      <c r="G126">
        <f t="shared" si="3"/>
        <v>1</v>
      </c>
    </row>
    <row r="127" spans="1:7" x14ac:dyDescent="0.3">
      <c r="A127" t="s">
        <v>105</v>
      </c>
      <c r="B127">
        <v>43757708</v>
      </c>
      <c r="D127" t="s">
        <v>101</v>
      </c>
      <c r="E127">
        <f t="shared" si="2"/>
        <v>1</v>
      </c>
      <c r="F127" t="s">
        <v>72</v>
      </c>
      <c r="G127">
        <f t="shared" si="3"/>
        <v>1</v>
      </c>
    </row>
    <row r="128" spans="1:7" x14ac:dyDescent="0.3">
      <c r="A128" t="s">
        <v>1044</v>
      </c>
      <c r="B128">
        <v>21863060</v>
      </c>
      <c r="D128" t="s">
        <v>102</v>
      </c>
      <c r="E128">
        <f t="shared" si="2"/>
        <v>1</v>
      </c>
      <c r="F128" t="s">
        <v>66</v>
      </c>
      <c r="G128">
        <f t="shared" si="3"/>
        <v>1</v>
      </c>
    </row>
    <row r="129" spans="1:7" x14ac:dyDescent="0.3">
      <c r="A129" t="s">
        <v>107</v>
      </c>
      <c r="B129">
        <v>45228093</v>
      </c>
      <c r="D129" t="s">
        <v>103</v>
      </c>
      <c r="E129">
        <f t="shared" si="2"/>
        <v>1</v>
      </c>
      <c r="F129" t="s">
        <v>67</v>
      </c>
      <c r="G129">
        <f t="shared" si="3"/>
        <v>1</v>
      </c>
    </row>
    <row r="130" spans="1:7" x14ac:dyDescent="0.3">
      <c r="A130" t="s">
        <v>109</v>
      </c>
      <c r="B130">
        <v>21531247</v>
      </c>
      <c r="D130" t="s">
        <v>503</v>
      </c>
      <c r="E130">
        <f t="shared" ref="E130:E193" si="4">COUNTIF(F:F,D130)</f>
        <v>1</v>
      </c>
      <c r="F130" t="s">
        <v>71</v>
      </c>
      <c r="G130">
        <f t="shared" ref="G130:G193" si="5">COUNTIF(D:D,F130)</f>
        <v>1</v>
      </c>
    </row>
    <row r="131" spans="1:7" x14ac:dyDescent="0.3">
      <c r="A131" t="s">
        <v>110</v>
      </c>
      <c r="B131">
        <v>70306751</v>
      </c>
      <c r="D131" t="s">
        <v>105</v>
      </c>
      <c r="E131">
        <f t="shared" si="4"/>
        <v>1</v>
      </c>
      <c r="F131" t="s">
        <v>73</v>
      </c>
      <c r="G131">
        <f t="shared" si="5"/>
        <v>1</v>
      </c>
    </row>
    <row r="132" spans="1:7" x14ac:dyDescent="0.3">
      <c r="A132" t="s">
        <v>111</v>
      </c>
      <c r="B132">
        <v>21575934</v>
      </c>
      <c r="D132" t="s">
        <v>1044</v>
      </c>
      <c r="E132">
        <f t="shared" si="4"/>
        <v>1</v>
      </c>
      <c r="F132" t="s">
        <v>76</v>
      </c>
      <c r="G132">
        <f t="shared" si="5"/>
        <v>1</v>
      </c>
    </row>
    <row r="133" spans="1:7" x14ac:dyDescent="0.3">
      <c r="A133" t="s">
        <v>113</v>
      </c>
      <c r="B133">
        <v>21558261</v>
      </c>
      <c r="D133" t="s">
        <v>107</v>
      </c>
      <c r="E133">
        <f t="shared" si="4"/>
        <v>1</v>
      </c>
      <c r="F133" t="s">
        <v>80</v>
      </c>
      <c r="G133">
        <f t="shared" si="5"/>
        <v>1</v>
      </c>
    </row>
    <row r="134" spans="1:7" x14ac:dyDescent="0.3">
      <c r="A134" t="s">
        <v>114</v>
      </c>
      <c r="B134">
        <v>42714271</v>
      </c>
      <c r="D134" t="s">
        <v>109</v>
      </c>
      <c r="E134">
        <f t="shared" si="4"/>
        <v>1</v>
      </c>
      <c r="F134" t="s">
        <v>82</v>
      </c>
      <c r="G134">
        <f t="shared" si="5"/>
        <v>1</v>
      </c>
    </row>
    <row r="135" spans="1:7" x14ac:dyDescent="0.3">
      <c r="A135" t="s">
        <v>115</v>
      </c>
      <c r="B135">
        <v>21524698</v>
      </c>
      <c r="D135" t="s">
        <v>110</v>
      </c>
      <c r="E135">
        <f t="shared" si="4"/>
        <v>1</v>
      </c>
      <c r="F135" t="s">
        <v>85</v>
      </c>
      <c r="G135">
        <f t="shared" si="5"/>
        <v>1</v>
      </c>
    </row>
    <row r="136" spans="1:7" x14ac:dyDescent="0.3">
      <c r="A136" t="s">
        <v>504</v>
      </c>
      <c r="B136">
        <v>41561011</v>
      </c>
      <c r="D136" t="s">
        <v>111</v>
      </c>
      <c r="E136">
        <f t="shared" si="4"/>
        <v>1</v>
      </c>
      <c r="F136" t="s">
        <v>458</v>
      </c>
      <c r="G136">
        <f t="shared" si="5"/>
        <v>1</v>
      </c>
    </row>
    <row r="137" spans="1:7" x14ac:dyDescent="0.3">
      <c r="A137" t="s">
        <v>891</v>
      </c>
      <c r="B137">
        <v>22190202</v>
      </c>
      <c r="D137" t="s">
        <v>113</v>
      </c>
      <c r="E137">
        <f t="shared" si="4"/>
        <v>1</v>
      </c>
      <c r="F137" t="s">
        <v>92</v>
      </c>
      <c r="G137">
        <f t="shared" si="5"/>
        <v>1</v>
      </c>
    </row>
    <row r="138" spans="1:7" x14ac:dyDescent="0.3">
      <c r="A138" t="s">
        <v>116</v>
      </c>
      <c r="B138">
        <v>21461803</v>
      </c>
      <c r="D138" t="s">
        <v>114</v>
      </c>
      <c r="E138">
        <f t="shared" si="4"/>
        <v>1</v>
      </c>
      <c r="F138" t="s">
        <v>460</v>
      </c>
      <c r="G138">
        <f t="shared" si="5"/>
        <v>1</v>
      </c>
    </row>
    <row r="139" spans="1:7" x14ac:dyDescent="0.3">
      <c r="A139" t="s">
        <v>962</v>
      </c>
      <c r="B139">
        <v>73194163</v>
      </c>
      <c r="D139" t="s">
        <v>115</v>
      </c>
      <c r="E139">
        <f t="shared" si="4"/>
        <v>1</v>
      </c>
      <c r="F139" t="s">
        <v>96</v>
      </c>
      <c r="G139">
        <f t="shared" si="5"/>
        <v>1</v>
      </c>
    </row>
    <row r="140" spans="1:7" x14ac:dyDescent="0.3">
      <c r="A140" t="s">
        <v>117</v>
      </c>
      <c r="B140">
        <v>21851873</v>
      </c>
      <c r="D140" t="s">
        <v>504</v>
      </c>
      <c r="E140">
        <f t="shared" si="4"/>
        <v>1</v>
      </c>
      <c r="F140" t="s">
        <v>108</v>
      </c>
      <c r="G140">
        <f t="shared" si="5"/>
        <v>1</v>
      </c>
    </row>
    <row r="141" spans="1:7" x14ac:dyDescent="0.3">
      <c r="A141" t="s">
        <v>118</v>
      </c>
      <c r="B141">
        <v>41059439</v>
      </c>
      <c r="D141" t="s">
        <v>891</v>
      </c>
      <c r="E141">
        <f t="shared" si="4"/>
        <v>1</v>
      </c>
      <c r="F141" t="s">
        <v>97</v>
      </c>
      <c r="G141">
        <f t="shared" si="5"/>
        <v>1</v>
      </c>
    </row>
    <row r="142" spans="1:7" x14ac:dyDescent="0.3">
      <c r="A142" t="s">
        <v>119</v>
      </c>
      <c r="B142">
        <v>3675324</v>
      </c>
      <c r="D142" t="s">
        <v>116</v>
      </c>
      <c r="E142">
        <f t="shared" si="4"/>
        <v>1</v>
      </c>
      <c r="F142" t="s">
        <v>112</v>
      </c>
      <c r="G142">
        <f t="shared" si="5"/>
        <v>1</v>
      </c>
    </row>
    <row r="143" spans="1:7" x14ac:dyDescent="0.3">
      <c r="A143" t="s">
        <v>1109</v>
      </c>
      <c r="B143">
        <v>44081226</v>
      </c>
      <c r="D143" t="s">
        <v>962</v>
      </c>
      <c r="E143">
        <f t="shared" si="4"/>
        <v>1</v>
      </c>
      <c r="F143" t="s">
        <v>101</v>
      </c>
      <c r="G143">
        <f t="shared" si="5"/>
        <v>1</v>
      </c>
    </row>
    <row r="144" spans="1:7" x14ac:dyDescent="0.3">
      <c r="A144" t="s">
        <v>120</v>
      </c>
      <c r="B144">
        <v>70302657</v>
      </c>
      <c r="D144" t="s">
        <v>117</v>
      </c>
      <c r="E144">
        <f t="shared" si="4"/>
        <v>1</v>
      </c>
      <c r="F144" t="s">
        <v>109</v>
      </c>
      <c r="G144">
        <f t="shared" si="5"/>
        <v>1</v>
      </c>
    </row>
    <row r="145" spans="1:7" x14ac:dyDescent="0.3">
      <c r="A145" t="s">
        <v>830</v>
      </c>
      <c r="B145">
        <v>40521870</v>
      </c>
      <c r="D145" t="s">
        <v>118</v>
      </c>
      <c r="E145">
        <f t="shared" si="4"/>
        <v>1</v>
      </c>
      <c r="F145" t="s">
        <v>111</v>
      </c>
      <c r="G145">
        <f t="shared" si="5"/>
        <v>1</v>
      </c>
    </row>
    <row r="146" spans="1:7" x14ac:dyDescent="0.3">
      <c r="A146" t="s">
        <v>506</v>
      </c>
      <c r="B146">
        <v>70390380</v>
      </c>
      <c r="D146" t="s">
        <v>119</v>
      </c>
      <c r="E146">
        <f t="shared" si="4"/>
        <v>1</v>
      </c>
      <c r="F146" t="s">
        <v>113</v>
      </c>
      <c r="G146">
        <f t="shared" si="5"/>
        <v>1</v>
      </c>
    </row>
    <row r="147" spans="1:7" x14ac:dyDescent="0.3">
      <c r="A147" t="s">
        <v>850</v>
      </c>
      <c r="B147">
        <v>42069977</v>
      </c>
      <c r="D147" t="s">
        <v>1109</v>
      </c>
      <c r="E147">
        <f t="shared" si="4"/>
        <v>1</v>
      </c>
      <c r="F147" t="s">
        <v>114</v>
      </c>
      <c r="G147">
        <f t="shared" si="5"/>
        <v>1</v>
      </c>
    </row>
    <row r="148" spans="1:7" x14ac:dyDescent="0.3">
      <c r="A148" t="s">
        <v>123</v>
      </c>
      <c r="B148">
        <v>21461262</v>
      </c>
      <c r="D148" t="s">
        <v>120</v>
      </c>
      <c r="E148">
        <f t="shared" si="4"/>
        <v>1</v>
      </c>
      <c r="F148" t="s">
        <v>118</v>
      </c>
      <c r="G148">
        <f t="shared" si="5"/>
        <v>1</v>
      </c>
    </row>
    <row r="149" spans="1:7" x14ac:dyDescent="0.3">
      <c r="A149" t="s">
        <v>124</v>
      </c>
      <c r="B149">
        <v>44467415</v>
      </c>
      <c r="D149" t="s">
        <v>830</v>
      </c>
      <c r="E149">
        <f t="shared" si="4"/>
        <v>1</v>
      </c>
      <c r="F149" t="s">
        <v>119</v>
      </c>
      <c r="G149">
        <f t="shared" si="5"/>
        <v>1</v>
      </c>
    </row>
    <row r="150" spans="1:7" x14ac:dyDescent="0.3">
      <c r="A150" t="s">
        <v>125</v>
      </c>
      <c r="B150">
        <v>21463227</v>
      </c>
      <c r="D150" t="s">
        <v>506</v>
      </c>
      <c r="E150">
        <f t="shared" si="4"/>
        <v>1</v>
      </c>
      <c r="F150" t="s">
        <v>123</v>
      </c>
      <c r="G150">
        <f t="shared" si="5"/>
        <v>1</v>
      </c>
    </row>
    <row r="151" spans="1:7" x14ac:dyDescent="0.3">
      <c r="A151" t="s">
        <v>126</v>
      </c>
      <c r="B151">
        <v>21435456</v>
      </c>
      <c r="D151" t="s">
        <v>850</v>
      </c>
      <c r="E151">
        <f t="shared" si="4"/>
        <v>1</v>
      </c>
      <c r="F151" t="s">
        <v>124</v>
      </c>
      <c r="G151">
        <f t="shared" si="5"/>
        <v>1</v>
      </c>
    </row>
    <row r="152" spans="1:7" x14ac:dyDescent="0.3">
      <c r="A152" t="s">
        <v>127</v>
      </c>
      <c r="B152">
        <v>46200886</v>
      </c>
      <c r="D152" t="s">
        <v>123</v>
      </c>
      <c r="E152">
        <f t="shared" si="4"/>
        <v>1</v>
      </c>
      <c r="F152" t="s">
        <v>125</v>
      </c>
      <c r="G152">
        <f t="shared" si="5"/>
        <v>1</v>
      </c>
    </row>
    <row r="153" spans="1:7" x14ac:dyDescent="0.3">
      <c r="A153" t="s">
        <v>508</v>
      </c>
      <c r="B153">
        <v>21862809</v>
      </c>
      <c r="D153" t="s">
        <v>124</v>
      </c>
      <c r="E153">
        <f t="shared" si="4"/>
        <v>1</v>
      </c>
      <c r="F153" t="s">
        <v>126</v>
      </c>
      <c r="G153">
        <f t="shared" si="5"/>
        <v>1</v>
      </c>
    </row>
    <row r="154" spans="1:7" x14ac:dyDescent="0.3">
      <c r="A154" t="s">
        <v>129</v>
      </c>
      <c r="B154">
        <v>21815710</v>
      </c>
      <c r="D154" t="s">
        <v>125</v>
      </c>
      <c r="E154">
        <f t="shared" si="4"/>
        <v>1</v>
      </c>
      <c r="F154" t="s">
        <v>130</v>
      </c>
      <c r="G154">
        <f t="shared" si="5"/>
        <v>1</v>
      </c>
    </row>
    <row r="155" spans="1:7" x14ac:dyDescent="0.3">
      <c r="A155" t="s">
        <v>130</v>
      </c>
      <c r="B155">
        <v>21797410</v>
      </c>
      <c r="D155" t="s">
        <v>126</v>
      </c>
      <c r="E155">
        <f t="shared" si="4"/>
        <v>1</v>
      </c>
      <c r="F155" t="s">
        <v>131</v>
      </c>
      <c r="G155">
        <f t="shared" si="5"/>
        <v>1</v>
      </c>
    </row>
    <row r="156" spans="1:7" x14ac:dyDescent="0.3">
      <c r="A156" t="s">
        <v>509</v>
      </c>
      <c r="B156">
        <v>10636904</v>
      </c>
      <c r="D156" t="s">
        <v>127</v>
      </c>
      <c r="E156">
        <f t="shared" si="4"/>
        <v>1</v>
      </c>
      <c r="F156" t="s">
        <v>133</v>
      </c>
      <c r="G156">
        <f t="shared" si="5"/>
        <v>1</v>
      </c>
    </row>
    <row r="157" spans="1:7" x14ac:dyDescent="0.3">
      <c r="A157" t="s">
        <v>131</v>
      </c>
      <c r="B157">
        <v>25431048</v>
      </c>
      <c r="D157" t="s">
        <v>508</v>
      </c>
      <c r="E157">
        <f t="shared" si="4"/>
        <v>1</v>
      </c>
      <c r="F157" t="s">
        <v>134</v>
      </c>
      <c r="G157">
        <f t="shared" si="5"/>
        <v>1</v>
      </c>
    </row>
    <row r="158" spans="1:7" x14ac:dyDescent="0.3">
      <c r="A158" t="s">
        <v>133</v>
      </c>
      <c r="B158">
        <v>21403002</v>
      </c>
      <c r="D158" t="s">
        <v>129</v>
      </c>
      <c r="E158">
        <f t="shared" si="4"/>
        <v>1</v>
      </c>
      <c r="F158" t="s">
        <v>137</v>
      </c>
      <c r="G158">
        <f t="shared" si="5"/>
        <v>1</v>
      </c>
    </row>
    <row r="159" spans="1:7" x14ac:dyDescent="0.3">
      <c r="A159" t="s">
        <v>510</v>
      </c>
      <c r="B159">
        <v>21539109</v>
      </c>
      <c r="D159" t="s">
        <v>130</v>
      </c>
      <c r="E159">
        <f t="shared" si="4"/>
        <v>1</v>
      </c>
      <c r="F159" t="s">
        <v>138</v>
      </c>
      <c r="G159">
        <f t="shared" si="5"/>
        <v>1</v>
      </c>
    </row>
    <row r="160" spans="1:7" x14ac:dyDescent="0.3">
      <c r="A160" t="s">
        <v>1115</v>
      </c>
      <c r="B160">
        <v>70429658</v>
      </c>
      <c r="D160" t="s">
        <v>509</v>
      </c>
      <c r="E160">
        <f t="shared" si="4"/>
        <v>1</v>
      </c>
      <c r="F160" t="s">
        <v>139</v>
      </c>
      <c r="G160">
        <f t="shared" si="5"/>
        <v>1</v>
      </c>
    </row>
    <row r="161" spans="1:7" x14ac:dyDescent="0.3">
      <c r="A161" t="s">
        <v>134</v>
      </c>
      <c r="B161">
        <v>21548063</v>
      </c>
      <c r="D161" t="s">
        <v>131</v>
      </c>
      <c r="E161">
        <f t="shared" si="4"/>
        <v>1</v>
      </c>
      <c r="F161" t="s">
        <v>140</v>
      </c>
      <c r="G161">
        <f t="shared" si="5"/>
        <v>1</v>
      </c>
    </row>
    <row r="162" spans="1:7" x14ac:dyDescent="0.3">
      <c r="A162" t="s">
        <v>511</v>
      </c>
      <c r="B162">
        <v>42938510</v>
      </c>
      <c r="D162" t="s">
        <v>133</v>
      </c>
      <c r="E162">
        <f t="shared" si="4"/>
        <v>1</v>
      </c>
      <c r="F162" t="s">
        <v>157</v>
      </c>
      <c r="G162">
        <f t="shared" si="5"/>
        <v>1</v>
      </c>
    </row>
    <row r="163" spans="1:7" x14ac:dyDescent="0.3">
      <c r="A163" t="s">
        <v>136</v>
      </c>
      <c r="B163">
        <v>10508584</v>
      </c>
      <c r="D163" t="s">
        <v>510</v>
      </c>
      <c r="E163">
        <f t="shared" si="4"/>
        <v>1</v>
      </c>
      <c r="F163" t="s">
        <v>148</v>
      </c>
      <c r="G163">
        <f t="shared" si="5"/>
        <v>1</v>
      </c>
    </row>
    <row r="164" spans="1:7" x14ac:dyDescent="0.3">
      <c r="A164" t="s">
        <v>137</v>
      </c>
      <c r="B164">
        <v>45077896</v>
      </c>
      <c r="D164" t="s">
        <v>1115</v>
      </c>
      <c r="E164">
        <f t="shared" si="4"/>
        <v>1</v>
      </c>
      <c r="F164" t="s">
        <v>150</v>
      </c>
      <c r="G164">
        <f t="shared" si="5"/>
        <v>1</v>
      </c>
    </row>
    <row r="165" spans="1:7" x14ac:dyDescent="0.3">
      <c r="A165" t="s">
        <v>138</v>
      </c>
      <c r="B165">
        <v>21881309</v>
      </c>
      <c r="D165" t="s">
        <v>134</v>
      </c>
      <c r="E165">
        <f t="shared" si="4"/>
        <v>1</v>
      </c>
      <c r="F165" t="s">
        <v>152</v>
      </c>
      <c r="G165">
        <f t="shared" si="5"/>
        <v>1</v>
      </c>
    </row>
    <row r="166" spans="1:7" x14ac:dyDescent="0.3">
      <c r="A166" t="s">
        <v>895</v>
      </c>
      <c r="B166">
        <v>71617775</v>
      </c>
      <c r="D166" t="s">
        <v>511</v>
      </c>
      <c r="E166">
        <f t="shared" si="4"/>
        <v>1</v>
      </c>
      <c r="F166" t="s">
        <v>153</v>
      </c>
      <c r="G166">
        <f t="shared" si="5"/>
        <v>1</v>
      </c>
    </row>
    <row r="167" spans="1:7" x14ac:dyDescent="0.3">
      <c r="A167" t="s">
        <v>1166</v>
      </c>
      <c r="B167">
        <v>43454918</v>
      </c>
      <c r="D167" t="s">
        <v>136</v>
      </c>
      <c r="E167">
        <f t="shared" si="4"/>
        <v>1</v>
      </c>
      <c r="F167" t="s">
        <v>154</v>
      </c>
      <c r="G167">
        <f t="shared" si="5"/>
        <v>1</v>
      </c>
    </row>
    <row r="168" spans="1:7" x14ac:dyDescent="0.3">
      <c r="A168" t="s">
        <v>512</v>
      </c>
      <c r="B168">
        <v>70674579</v>
      </c>
      <c r="D168" t="s">
        <v>137</v>
      </c>
      <c r="E168">
        <f t="shared" si="4"/>
        <v>1</v>
      </c>
      <c r="F168" t="s">
        <v>159</v>
      </c>
      <c r="G168">
        <f t="shared" si="5"/>
        <v>1</v>
      </c>
    </row>
    <row r="169" spans="1:7" x14ac:dyDescent="0.3">
      <c r="A169" t="s">
        <v>139</v>
      </c>
      <c r="B169">
        <v>45469052</v>
      </c>
      <c r="D169" t="s">
        <v>138</v>
      </c>
      <c r="E169">
        <f t="shared" si="4"/>
        <v>1</v>
      </c>
      <c r="F169" t="s">
        <v>161</v>
      </c>
      <c r="G169">
        <f t="shared" si="5"/>
        <v>1</v>
      </c>
    </row>
    <row r="170" spans="1:7" x14ac:dyDescent="0.3">
      <c r="A170" t="s">
        <v>1114</v>
      </c>
      <c r="B170">
        <v>44002302</v>
      </c>
      <c r="D170" t="s">
        <v>895</v>
      </c>
      <c r="E170">
        <f t="shared" si="4"/>
        <v>1</v>
      </c>
      <c r="F170" t="s">
        <v>164</v>
      </c>
      <c r="G170">
        <f t="shared" si="5"/>
        <v>1</v>
      </c>
    </row>
    <row r="171" spans="1:7" x14ac:dyDescent="0.3">
      <c r="A171" t="s">
        <v>467</v>
      </c>
      <c r="B171">
        <v>42573866</v>
      </c>
      <c r="D171" t="s">
        <v>512</v>
      </c>
      <c r="E171">
        <f t="shared" si="4"/>
        <v>1</v>
      </c>
      <c r="F171" t="s">
        <v>181</v>
      </c>
      <c r="G171">
        <f t="shared" si="5"/>
        <v>1</v>
      </c>
    </row>
    <row r="172" spans="1:7" x14ac:dyDescent="0.3">
      <c r="A172" t="s">
        <v>140</v>
      </c>
      <c r="B172">
        <v>44481285</v>
      </c>
      <c r="D172" t="s">
        <v>139</v>
      </c>
      <c r="E172">
        <f t="shared" si="4"/>
        <v>1</v>
      </c>
      <c r="F172" t="s">
        <v>169</v>
      </c>
      <c r="G172">
        <f t="shared" si="5"/>
        <v>1</v>
      </c>
    </row>
    <row r="173" spans="1:7" x14ac:dyDescent="0.3">
      <c r="A173" t="s">
        <v>141</v>
      </c>
      <c r="B173">
        <v>9916820</v>
      </c>
      <c r="D173" t="s">
        <v>1114</v>
      </c>
      <c r="E173">
        <f t="shared" si="4"/>
        <v>1</v>
      </c>
      <c r="F173" t="s">
        <v>186</v>
      </c>
      <c r="G173">
        <f t="shared" si="5"/>
        <v>1</v>
      </c>
    </row>
    <row r="174" spans="1:7" x14ac:dyDescent="0.3">
      <c r="A174" t="s">
        <v>513</v>
      </c>
      <c r="B174">
        <v>45971048</v>
      </c>
      <c r="D174" t="s">
        <v>467</v>
      </c>
      <c r="E174">
        <f t="shared" si="4"/>
        <v>1</v>
      </c>
      <c r="F174" t="s">
        <v>172</v>
      </c>
      <c r="G174">
        <f t="shared" si="5"/>
        <v>1</v>
      </c>
    </row>
    <row r="175" spans="1:7" x14ac:dyDescent="0.3">
      <c r="A175" t="s">
        <v>142</v>
      </c>
      <c r="B175">
        <v>21868076</v>
      </c>
      <c r="D175" t="s">
        <v>140</v>
      </c>
      <c r="E175">
        <f t="shared" si="4"/>
        <v>1</v>
      </c>
      <c r="F175" t="s">
        <v>173</v>
      </c>
      <c r="G175">
        <f t="shared" si="5"/>
        <v>1</v>
      </c>
    </row>
    <row r="176" spans="1:7" x14ac:dyDescent="0.3">
      <c r="A176" t="s">
        <v>143</v>
      </c>
      <c r="B176">
        <v>21556265</v>
      </c>
      <c r="D176" t="s">
        <v>141</v>
      </c>
      <c r="E176">
        <f t="shared" si="4"/>
        <v>1</v>
      </c>
      <c r="F176" t="s">
        <v>175</v>
      </c>
      <c r="G176">
        <f t="shared" si="5"/>
        <v>1</v>
      </c>
    </row>
    <row r="177" spans="1:7" x14ac:dyDescent="0.3">
      <c r="A177" t="s">
        <v>1125</v>
      </c>
      <c r="B177">
        <v>15619198</v>
      </c>
      <c r="D177" t="s">
        <v>513</v>
      </c>
      <c r="E177">
        <f t="shared" si="4"/>
        <v>1</v>
      </c>
      <c r="F177" t="s">
        <v>199</v>
      </c>
      <c r="G177">
        <f t="shared" si="5"/>
        <v>1</v>
      </c>
    </row>
    <row r="178" spans="1:7" x14ac:dyDescent="0.3">
      <c r="A178" t="s">
        <v>157</v>
      </c>
      <c r="B178">
        <v>10552634</v>
      </c>
      <c r="D178" t="s">
        <v>142</v>
      </c>
      <c r="E178">
        <f t="shared" si="4"/>
        <v>1</v>
      </c>
      <c r="F178" t="s">
        <v>182</v>
      </c>
      <c r="G178">
        <f t="shared" si="5"/>
        <v>1</v>
      </c>
    </row>
    <row r="179" spans="1:7" x14ac:dyDescent="0.3">
      <c r="A179" t="s">
        <v>146</v>
      </c>
      <c r="B179">
        <v>41347751</v>
      </c>
      <c r="D179" t="s">
        <v>143</v>
      </c>
      <c r="E179">
        <f t="shared" si="4"/>
        <v>1</v>
      </c>
      <c r="F179" t="s">
        <v>183</v>
      </c>
      <c r="G179">
        <f t="shared" si="5"/>
        <v>1</v>
      </c>
    </row>
    <row r="180" spans="1:7" x14ac:dyDescent="0.3">
      <c r="A180" t="s">
        <v>147</v>
      </c>
      <c r="B180">
        <v>46536483</v>
      </c>
      <c r="D180" t="s">
        <v>157</v>
      </c>
      <c r="E180">
        <f t="shared" si="4"/>
        <v>1</v>
      </c>
      <c r="F180" t="s">
        <v>185</v>
      </c>
      <c r="G180">
        <f t="shared" si="5"/>
        <v>1</v>
      </c>
    </row>
    <row r="181" spans="1:7" x14ac:dyDescent="0.3">
      <c r="A181" t="s">
        <v>148</v>
      </c>
      <c r="B181">
        <v>22064239</v>
      </c>
      <c r="D181" t="s">
        <v>146</v>
      </c>
      <c r="E181">
        <f t="shared" si="4"/>
        <v>1</v>
      </c>
      <c r="F181" t="s">
        <v>207</v>
      </c>
      <c r="G181">
        <f t="shared" si="5"/>
        <v>1</v>
      </c>
    </row>
    <row r="182" spans="1:7" x14ac:dyDescent="0.3">
      <c r="A182" t="s">
        <v>150</v>
      </c>
      <c r="B182">
        <v>15421738</v>
      </c>
      <c r="D182" t="s">
        <v>147</v>
      </c>
      <c r="E182">
        <f t="shared" si="4"/>
        <v>1</v>
      </c>
      <c r="F182" t="s">
        <v>209</v>
      </c>
      <c r="G182">
        <f t="shared" si="5"/>
        <v>1</v>
      </c>
    </row>
    <row r="183" spans="1:7" x14ac:dyDescent="0.3">
      <c r="A183" t="s">
        <v>151</v>
      </c>
      <c r="B183">
        <v>21867757</v>
      </c>
      <c r="D183" t="s">
        <v>148</v>
      </c>
      <c r="E183">
        <f t="shared" si="4"/>
        <v>1</v>
      </c>
      <c r="F183" t="s">
        <v>193</v>
      </c>
      <c r="G183">
        <f t="shared" si="5"/>
        <v>1</v>
      </c>
    </row>
    <row r="184" spans="1:7" x14ac:dyDescent="0.3">
      <c r="A184" t="s">
        <v>152</v>
      </c>
      <c r="B184">
        <v>21887665</v>
      </c>
      <c r="D184" t="s">
        <v>150</v>
      </c>
      <c r="E184">
        <f t="shared" si="4"/>
        <v>1</v>
      </c>
      <c r="F184" t="s">
        <v>197</v>
      </c>
      <c r="G184">
        <f t="shared" si="5"/>
        <v>1</v>
      </c>
    </row>
    <row r="185" spans="1:7" x14ac:dyDescent="0.3">
      <c r="A185" t="s">
        <v>153</v>
      </c>
      <c r="B185">
        <v>40078328</v>
      </c>
      <c r="D185" t="s">
        <v>151</v>
      </c>
      <c r="E185">
        <f t="shared" si="4"/>
        <v>1</v>
      </c>
      <c r="F185" t="s">
        <v>198</v>
      </c>
      <c r="G185">
        <f t="shared" si="5"/>
        <v>1</v>
      </c>
    </row>
    <row r="186" spans="1:7" x14ac:dyDescent="0.3">
      <c r="A186" t="s">
        <v>1167</v>
      </c>
      <c r="B186">
        <v>47125274</v>
      </c>
      <c r="D186" t="s">
        <v>152</v>
      </c>
      <c r="E186">
        <f t="shared" si="4"/>
        <v>1</v>
      </c>
      <c r="F186" t="s">
        <v>202</v>
      </c>
      <c r="G186">
        <f t="shared" si="5"/>
        <v>1</v>
      </c>
    </row>
    <row r="187" spans="1:7" x14ac:dyDescent="0.3">
      <c r="A187" t="s">
        <v>154</v>
      </c>
      <c r="B187">
        <v>70089866</v>
      </c>
      <c r="D187" t="s">
        <v>153</v>
      </c>
      <c r="E187">
        <f t="shared" si="4"/>
        <v>1</v>
      </c>
      <c r="F187" t="s">
        <v>204</v>
      </c>
      <c r="G187">
        <f t="shared" si="5"/>
        <v>1</v>
      </c>
    </row>
    <row r="188" spans="1:7" x14ac:dyDescent="0.3">
      <c r="A188" t="s">
        <v>155</v>
      </c>
      <c r="B188">
        <v>40804375</v>
      </c>
      <c r="D188" t="s">
        <v>154</v>
      </c>
      <c r="E188">
        <f t="shared" si="4"/>
        <v>1</v>
      </c>
      <c r="F188" t="s">
        <v>205</v>
      </c>
      <c r="G188">
        <f t="shared" si="5"/>
        <v>1</v>
      </c>
    </row>
    <row r="189" spans="1:7" x14ac:dyDescent="0.3">
      <c r="A189" t="s">
        <v>156</v>
      </c>
      <c r="B189">
        <v>21404829</v>
      </c>
      <c r="D189" t="s">
        <v>155</v>
      </c>
      <c r="E189">
        <f t="shared" si="4"/>
        <v>1</v>
      </c>
      <c r="F189" t="s">
        <v>206</v>
      </c>
      <c r="G189">
        <f t="shared" si="5"/>
        <v>1</v>
      </c>
    </row>
    <row r="190" spans="1:7" x14ac:dyDescent="0.3">
      <c r="A190" t="s">
        <v>158</v>
      </c>
      <c r="B190">
        <v>46604461</v>
      </c>
      <c r="D190" t="s">
        <v>156</v>
      </c>
      <c r="E190">
        <f t="shared" si="4"/>
        <v>1</v>
      </c>
      <c r="F190" t="s">
        <v>211</v>
      </c>
      <c r="G190">
        <f t="shared" si="5"/>
        <v>1</v>
      </c>
    </row>
    <row r="191" spans="1:7" x14ac:dyDescent="0.3">
      <c r="A191" t="s">
        <v>159</v>
      </c>
      <c r="B191">
        <v>72373220</v>
      </c>
      <c r="D191" t="s">
        <v>158</v>
      </c>
      <c r="E191">
        <f t="shared" si="4"/>
        <v>1</v>
      </c>
      <c r="F191" t="s">
        <v>212</v>
      </c>
      <c r="G191">
        <f t="shared" si="5"/>
        <v>1</v>
      </c>
    </row>
    <row r="192" spans="1:7" x14ac:dyDescent="0.3">
      <c r="A192" t="s">
        <v>514</v>
      </c>
      <c r="B192">
        <v>43373909</v>
      </c>
      <c r="D192" t="s">
        <v>159</v>
      </c>
      <c r="E192">
        <f t="shared" si="4"/>
        <v>1</v>
      </c>
      <c r="F192" t="s">
        <v>216</v>
      </c>
      <c r="G192">
        <f t="shared" si="5"/>
        <v>1</v>
      </c>
    </row>
    <row r="193" spans="1:7" x14ac:dyDescent="0.3">
      <c r="A193" t="s">
        <v>160</v>
      </c>
      <c r="B193">
        <v>21815632</v>
      </c>
      <c r="D193" t="s">
        <v>514</v>
      </c>
      <c r="E193">
        <f t="shared" si="4"/>
        <v>1</v>
      </c>
      <c r="F193" t="s">
        <v>223</v>
      </c>
      <c r="G193">
        <f t="shared" si="5"/>
        <v>1</v>
      </c>
    </row>
    <row r="194" spans="1:7" x14ac:dyDescent="0.3">
      <c r="A194" t="s">
        <v>161</v>
      </c>
      <c r="B194">
        <v>43540130</v>
      </c>
      <c r="D194" t="s">
        <v>160</v>
      </c>
      <c r="E194">
        <f t="shared" ref="E194:E257" si="6">COUNTIF(F:F,D194)</f>
        <v>1</v>
      </c>
      <c r="F194" t="s">
        <v>226</v>
      </c>
      <c r="G194">
        <f t="shared" ref="G194:G257" si="7">COUNTIF(D:D,F194)</f>
        <v>1</v>
      </c>
    </row>
    <row r="195" spans="1:7" x14ac:dyDescent="0.3">
      <c r="A195" t="s">
        <v>162</v>
      </c>
      <c r="B195">
        <v>44995918</v>
      </c>
      <c r="D195" t="s">
        <v>161</v>
      </c>
      <c r="E195">
        <f t="shared" si="6"/>
        <v>1</v>
      </c>
      <c r="F195" t="s">
        <v>228</v>
      </c>
      <c r="G195">
        <f t="shared" si="7"/>
        <v>1</v>
      </c>
    </row>
    <row r="196" spans="1:7" x14ac:dyDescent="0.3">
      <c r="A196" t="s">
        <v>163</v>
      </c>
      <c r="B196">
        <v>40160212</v>
      </c>
      <c r="D196" t="s">
        <v>162</v>
      </c>
      <c r="E196">
        <f t="shared" si="6"/>
        <v>1</v>
      </c>
      <c r="F196" t="s">
        <v>231</v>
      </c>
      <c r="G196">
        <f t="shared" si="7"/>
        <v>1</v>
      </c>
    </row>
    <row r="197" spans="1:7" x14ac:dyDescent="0.3">
      <c r="A197" t="s">
        <v>164</v>
      </c>
      <c r="B197">
        <v>21417302</v>
      </c>
      <c r="D197" t="s">
        <v>163</v>
      </c>
      <c r="E197">
        <f t="shared" si="6"/>
        <v>1</v>
      </c>
      <c r="F197" t="s">
        <v>234</v>
      </c>
      <c r="G197">
        <f t="shared" si="7"/>
        <v>1</v>
      </c>
    </row>
    <row r="198" spans="1:7" x14ac:dyDescent="0.3">
      <c r="A198" t="s">
        <v>165</v>
      </c>
      <c r="B198">
        <v>22255543</v>
      </c>
      <c r="D198" t="s">
        <v>164</v>
      </c>
      <c r="E198">
        <f t="shared" si="6"/>
        <v>1</v>
      </c>
      <c r="F198" t="s">
        <v>236</v>
      </c>
      <c r="G198">
        <f t="shared" si="7"/>
        <v>1</v>
      </c>
    </row>
    <row r="199" spans="1:7" x14ac:dyDescent="0.3">
      <c r="A199" t="s">
        <v>166</v>
      </c>
      <c r="B199">
        <v>44407156</v>
      </c>
      <c r="D199" t="s">
        <v>165</v>
      </c>
      <c r="E199">
        <f t="shared" si="6"/>
        <v>1</v>
      </c>
      <c r="F199" t="s">
        <v>240</v>
      </c>
      <c r="G199">
        <f t="shared" si="7"/>
        <v>1</v>
      </c>
    </row>
    <row r="200" spans="1:7" x14ac:dyDescent="0.3">
      <c r="A200" t="s">
        <v>167</v>
      </c>
      <c r="B200">
        <v>45629797</v>
      </c>
      <c r="D200" t="s">
        <v>166</v>
      </c>
      <c r="E200">
        <f t="shared" si="6"/>
        <v>1</v>
      </c>
      <c r="F200" t="s">
        <v>242</v>
      </c>
      <c r="G200">
        <f t="shared" si="7"/>
        <v>1</v>
      </c>
    </row>
    <row r="201" spans="1:7" x14ac:dyDescent="0.3">
      <c r="A201" t="s">
        <v>181</v>
      </c>
      <c r="B201">
        <v>15580142</v>
      </c>
      <c r="D201" t="s">
        <v>167</v>
      </c>
      <c r="E201">
        <f t="shared" si="6"/>
        <v>1</v>
      </c>
      <c r="F201" t="s">
        <v>244</v>
      </c>
      <c r="G201">
        <f t="shared" si="7"/>
        <v>1</v>
      </c>
    </row>
    <row r="202" spans="1:7" x14ac:dyDescent="0.3">
      <c r="A202" t="s">
        <v>168</v>
      </c>
      <c r="B202">
        <v>42781566</v>
      </c>
      <c r="D202" t="s">
        <v>181</v>
      </c>
      <c r="E202">
        <f t="shared" si="6"/>
        <v>1</v>
      </c>
      <c r="F202" t="s">
        <v>246</v>
      </c>
      <c r="G202">
        <f t="shared" si="7"/>
        <v>1</v>
      </c>
    </row>
    <row r="203" spans="1:7" x14ac:dyDescent="0.3">
      <c r="A203" t="s">
        <v>169</v>
      </c>
      <c r="B203">
        <v>21882986</v>
      </c>
      <c r="D203" t="s">
        <v>168</v>
      </c>
      <c r="E203">
        <f t="shared" si="6"/>
        <v>1</v>
      </c>
      <c r="F203" t="s">
        <v>268</v>
      </c>
      <c r="G203">
        <f t="shared" si="7"/>
        <v>1</v>
      </c>
    </row>
    <row r="204" spans="1:7" x14ac:dyDescent="0.3">
      <c r="A204" t="s">
        <v>170</v>
      </c>
      <c r="B204">
        <v>21887837</v>
      </c>
      <c r="D204" t="s">
        <v>169</v>
      </c>
      <c r="E204">
        <f t="shared" si="6"/>
        <v>1</v>
      </c>
      <c r="F204" t="s">
        <v>248</v>
      </c>
      <c r="G204">
        <f t="shared" si="7"/>
        <v>1</v>
      </c>
    </row>
    <row r="205" spans="1:7" x14ac:dyDescent="0.3">
      <c r="A205" t="s">
        <v>186</v>
      </c>
      <c r="B205">
        <v>21869228</v>
      </c>
      <c r="D205" t="s">
        <v>170</v>
      </c>
      <c r="E205">
        <f t="shared" si="6"/>
        <v>1</v>
      </c>
      <c r="F205" t="s">
        <v>250</v>
      </c>
      <c r="G205">
        <f t="shared" si="7"/>
        <v>1</v>
      </c>
    </row>
    <row r="206" spans="1:7" x14ac:dyDescent="0.3">
      <c r="A206" t="s">
        <v>171</v>
      </c>
      <c r="B206">
        <v>21487056</v>
      </c>
      <c r="D206" t="s">
        <v>186</v>
      </c>
      <c r="E206">
        <f t="shared" si="6"/>
        <v>1</v>
      </c>
      <c r="F206" t="s">
        <v>251</v>
      </c>
      <c r="G206">
        <f t="shared" si="7"/>
        <v>1</v>
      </c>
    </row>
    <row r="207" spans="1:7" x14ac:dyDescent="0.3">
      <c r="A207" t="s">
        <v>172</v>
      </c>
      <c r="B207">
        <v>21452959</v>
      </c>
      <c r="D207" t="s">
        <v>171</v>
      </c>
      <c r="E207">
        <f t="shared" si="6"/>
        <v>1</v>
      </c>
      <c r="F207" t="s">
        <v>252</v>
      </c>
      <c r="G207">
        <f t="shared" si="7"/>
        <v>1</v>
      </c>
    </row>
    <row r="208" spans="1:7" x14ac:dyDescent="0.3">
      <c r="A208" t="s">
        <v>173</v>
      </c>
      <c r="B208">
        <v>45477699</v>
      </c>
      <c r="D208" t="s">
        <v>172</v>
      </c>
      <c r="E208">
        <f t="shared" si="6"/>
        <v>1</v>
      </c>
      <c r="F208" t="s">
        <v>253</v>
      </c>
      <c r="G208">
        <f t="shared" si="7"/>
        <v>1</v>
      </c>
    </row>
    <row r="209" spans="1:7" x14ac:dyDescent="0.3">
      <c r="A209" t="s">
        <v>1124</v>
      </c>
      <c r="B209">
        <v>72313447</v>
      </c>
      <c r="D209" t="s">
        <v>173</v>
      </c>
      <c r="E209">
        <f t="shared" si="6"/>
        <v>1</v>
      </c>
      <c r="F209" t="s">
        <v>480</v>
      </c>
      <c r="G209">
        <f t="shared" si="7"/>
        <v>1</v>
      </c>
    </row>
    <row r="210" spans="1:7" x14ac:dyDescent="0.3">
      <c r="A210" t="s">
        <v>175</v>
      </c>
      <c r="B210">
        <v>45121977</v>
      </c>
      <c r="D210" t="s">
        <v>1124</v>
      </c>
      <c r="E210">
        <f t="shared" si="6"/>
        <v>1</v>
      </c>
      <c r="F210" t="s">
        <v>256</v>
      </c>
      <c r="G210">
        <f t="shared" si="7"/>
        <v>1</v>
      </c>
    </row>
    <row r="211" spans="1:7" x14ac:dyDescent="0.3">
      <c r="A211" t="s">
        <v>176</v>
      </c>
      <c r="B211">
        <v>40639051</v>
      </c>
      <c r="D211" t="s">
        <v>175</v>
      </c>
      <c r="E211">
        <f t="shared" si="6"/>
        <v>1</v>
      </c>
      <c r="F211" t="s">
        <v>257</v>
      </c>
      <c r="G211">
        <f t="shared" si="7"/>
        <v>1</v>
      </c>
    </row>
    <row r="212" spans="1:7" x14ac:dyDescent="0.3">
      <c r="A212" t="s">
        <v>177</v>
      </c>
      <c r="B212">
        <v>44866019</v>
      </c>
      <c r="D212" t="s">
        <v>176</v>
      </c>
      <c r="E212">
        <f t="shared" si="6"/>
        <v>1</v>
      </c>
      <c r="F212" t="s">
        <v>258</v>
      </c>
      <c r="G212">
        <f t="shared" si="7"/>
        <v>1</v>
      </c>
    </row>
    <row r="213" spans="1:7" x14ac:dyDescent="0.3">
      <c r="A213" t="s">
        <v>180</v>
      </c>
      <c r="B213">
        <v>40930821</v>
      </c>
      <c r="D213" t="s">
        <v>177</v>
      </c>
      <c r="E213">
        <f t="shared" si="6"/>
        <v>1</v>
      </c>
      <c r="F213" t="s">
        <v>259</v>
      </c>
      <c r="G213">
        <f t="shared" si="7"/>
        <v>1</v>
      </c>
    </row>
    <row r="214" spans="1:7" x14ac:dyDescent="0.3">
      <c r="A214" t="s">
        <v>199</v>
      </c>
      <c r="B214">
        <v>15863203</v>
      </c>
      <c r="D214" t="s">
        <v>180</v>
      </c>
      <c r="E214">
        <f t="shared" si="6"/>
        <v>1</v>
      </c>
      <c r="F214" t="s">
        <v>262</v>
      </c>
      <c r="G214">
        <f t="shared" si="7"/>
        <v>1</v>
      </c>
    </row>
    <row r="215" spans="1:7" x14ac:dyDescent="0.3">
      <c r="A215" t="s">
        <v>516</v>
      </c>
      <c r="B215">
        <v>43071752</v>
      </c>
      <c r="D215" t="s">
        <v>199</v>
      </c>
      <c r="E215">
        <f t="shared" si="6"/>
        <v>1</v>
      </c>
      <c r="F215" t="s">
        <v>1108</v>
      </c>
      <c r="G215">
        <f t="shared" si="7"/>
        <v>1</v>
      </c>
    </row>
    <row r="216" spans="1:7" x14ac:dyDescent="0.3">
      <c r="A216" t="s">
        <v>182</v>
      </c>
      <c r="B216">
        <v>10860253</v>
      </c>
      <c r="D216" t="s">
        <v>516</v>
      </c>
      <c r="E216">
        <f t="shared" si="6"/>
        <v>1</v>
      </c>
      <c r="F216" t="s">
        <v>9</v>
      </c>
      <c r="G216">
        <f t="shared" si="7"/>
        <v>1</v>
      </c>
    </row>
    <row r="217" spans="1:7" x14ac:dyDescent="0.3">
      <c r="A217" t="s">
        <v>183</v>
      </c>
      <c r="B217">
        <v>75928709</v>
      </c>
      <c r="D217" t="s">
        <v>182</v>
      </c>
      <c r="E217">
        <f t="shared" si="6"/>
        <v>1</v>
      </c>
      <c r="F217" t="s">
        <v>483</v>
      </c>
      <c r="G217">
        <f t="shared" si="7"/>
        <v>1</v>
      </c>
    </row>
    <row r="218" spans="1:7" x14ac:dyDescent="0.3">
      <c r="A218" t="s">
        <v>184</v>
      </c>
      <c r="B218">
        <v>21882544</v>
      </c>
      <c r="D218" t="s">
        <v>183</v>
      </c>
      <c r="E218">
        <f t="shared" si="6"/>
        <v>1</v>
      </c>
      <c r="F218" t="s">
        <v>890</v>
      </c>
      <c r="G218">
        <f t="shared" si="7"/>
        <v>1</v>
      </c>
    </row>
    <row r="219" spans="1:7" x14ac:dyDescent="0.3">
      <c r="A219" t="s">
        <v>185</v>
      </c>
      <c r="B219">
        <v>46406209</v>
      </c>
      <c r="D219" t="s">
        <v>184</v>
      </c>
      <c r="E219">
        <f t="shared" si="6"/>
        <v>1</v>
      </c>
      <c r="F219" t="s">
        <v>484</v>
      </c>
      <c r="G219">
        <f t="shared" si="7"/>
        <v>1</v>
      </c>
    </row>
    <row r="220" spans="1:7" x14ac:dyDescent="0.3">
      <c r="A220" t="s">
        <v>187</v>
      </c>
      <c r="B220">
        <v>22291445</v>
      </c>
      <c r="D220" t="s">
        <v>185</v>
      </c>
      <c r="E220">
        <f t="shared" si="6"/>
        <v>1</v>
      </c>
      <c r="F220" t="s">
        <v>28</v>
      </c>
      <c r="G220">
        <f t="shared" si="7"/>
        <v>1</v>
      </c>
    </row>
    <row r="221" spans="1:7" x14ac:dyDescent="0.3">
      <c r="A221" t="s">
        <v>189</v>
      </c>
      <c r="B221">
        <v>73213273</v>
      </c>
      <c r="D221" t="s">
        <v>187</v>
      </c>
      <c r="E221">
        <f t="shared" si="6"/>
        <v>1</v>
      </c>
      <c r="F221" t="s">
        <v>485</v>
      </c>
      <c r="G221">
        <f t="shared" si="7"/>
        <v>1</v>
      </c>
    </row>
    <row r="222" spans="1:7" x14ac:dyDescent="0.3">
      <c r="A222" t="s">
        <v>207</v>
      </c>
      <c r="B222">
        <v>21882745</v>
      </c>
      <c r="D222" t="s">
        <v>189</v>
      </c>
      <c r="E222">
        <f t="shared" si="6"/>
        <v>1</v>
      </c>
      <c r="F222" t="s">
        <v>486</v>
      </c>
      <c r="G222">
        <f t="shared" si="7"/>
        <v>1</v>
      </c>
    </row>
    <row r="223" spans="1:7" x14ac:dyDescent="0.3">
      <c r="A223" t="s">
        <v>209</v>
      </c>
      <c r="B223">
        <v>41678332</v>
      </c>
      <c r="D223" t="s">
        <v>207</v>
      </c>
      <c r="E223">
        <f t="shared" si="6"/>
        <v>1</v>
      </c>
      <c r="F223" t="s">
        <v>487</v>
      </c>
      <c r="G223">
        <f t="shared" si="7"/>
        <v>1</v>
      </c>
    </row>
    <row r="224" spans="1:7" x14ac:dyDescent="0.3">
      <c r="A224" t="s">
        <v>190</v>
      </c>
      <c r="B224">
        <v>44867656</v>
      </c>
      <c r="D224" t="s">
        <v>209</v>
      </c>
      <c r="E224">
        <f t="shared" si="6"/>
        <v>1</v>
      </c>
      <c r="F224" t="s">
        <v>1123</v>
      </c>
      <c r="G224">
        <f t="shared" si="7"/>
        <v>1</v>
      </c>
    </row>
    <row r="225" spans="1:7" x14ac:dyDescent="0.3">
      <c r="A225" t="s">
        <v>191</v>
      </c>
      <c r="B225">
        <v>9575456</v>
      </c>
      <c r="D225" t="s">
        <v>190</v>
      </c>
      <c r="E225">
        <f t="shared" si="6"/>
        <v>1</v>
      </c>
      <c r="F225" t="s">
        <v>488</v>
      </c>
      <c r="G225">
        <f t="shared" si="7"/>
        <v>1</v>
      </c>
    </row>
    <row r="226" spans="1:7" x14ac:dyDescent="0.3">
      <c r="A226" t="s">
        <v>213</v>
      </c>
      <c r="B226">
        <v>18858531</v>
      </c>
      <c r="D226" t="s">
        <v>191</v>
      </c>
      <c r="E226">
        <f t="shared" si="6"/>
        <v>1</v>
      </c>
      <c r="F226" t="s">
        <v>48</v>
      </c>
      <c r="G226">
        <f t="shared" si="7"/>
        <v>1</v>
      </c>
    </row>
    <row r="227" spans="1:7" x14ac:dyDescent="0.3">
      <c r="A227" t="s">
        <v>1112</v>
      </c>
      <c r="B227">
        <v>9851504</v>
      </c>
      <c r="D227" t="s">
        <v>213</v>
      </c>
      <c r="E227">
        <f t="shared" si="6"/>
        <v>1</v>
      </c>
      <c r="F227" t="s">
        <v>1149</v>
      </c>
      <c r="G227">
        <f t="shared" si="7"/>
        <v>1</v>
      </c>
    </row>
    <row r="228" spans="1:7" x14ac:dyDescent="0.3">
      <c r="A228" t="s">
        <v>193</v>
      </c>
      <c r="B228">
        <v>21880907</v>
      </c>
      <c r="D228" t="s">
        <v>1112</v>
      </c>
      <c r="E228">
        <f t="shared" si="6"/>
        <v>1</v>
      </c>
      <c r="F228" t="s">
        <v>1120</v>
      </c>
      <c r="G228">
        <f t="shared" si="7"/>
        <v>1</v>
      </c>
    </row>
    <row r="229" spans="1:7" x14ac:dyDescent="0.3">
      <c r="A229" t="s">
        <v>194</v>
      </c>
      <c r="B229">
        <v>21808913</v>
      </c>
      <c r="D229" t="s">
        <v>193</v>
      </c>
      <c r="E229">
        <f t="shared" si="6"/>
        <v>1</v>
      </c>
      <c r="F229" t="s">
        <v>489</v>
      </c>
      <c r="G229">
        <f t="shared" si="7"/>
        <v>1</v>
      </c>
    </row>
    <row r="230" spans="1:7" x14ac:dyDescent="0.3">
      <c r="A230" t="s">
        <v>195</v>
      </c>
      <c r="B230">
        <v>21799101</v>
      </c>
      <c r="D230" t="s">
        <v>194</v>
      </c>
      <c r="E230">
        <f t="shared" si="6"/>
        <v>1</v>
      </c>
      <c r="F230" t="s">
        <v>1042</v>
      </c>
      <c r="G230">
        <f t="shared" si="7"/>
        <v>1</v>
      </c>
    </row>
    <row r="231" spans="1:7" x14ac:dyDescent="0.3">
      <c r="A231" t="s">
        <v>517</v>
      </c>
      <c r="B231">
        <v>41898208</v>
      </c>
      <c r="D231" t="s">
        <v>195</v>
      </c>
      <c r="E231">
        <f t="shared" si="6"/>
        <v>1</v>
      </c>
      <c r="F231" t="s">
        <v>491</v>
      </c>
      <c r="G231">
        <f t="shared" si="7"/>
        <v>1</v>
      </c>
    </row>
    <row r="232" spans="1:7" x14ac:dyDescent="0.3">
      <c r="A232" t="s">
        <v>197</v>
      </c>
      <c r="B232">
        <v>41641661</v>
      </c>
      <c r="D232" t="s">
        <v>517</v>
      </c>
      <c r="E232">
        <f t="shared" si="6"/>
        <v>1</v>
      </c>
      <c r="F232" t="s">
        <v>69</v>
      </c>
      <c r="G232">
        <f t="shared" si="7"/>
        <v>1</v>
      </c>
    </row>
    <row r="233" spans="1:7" x14ac:dyDescent="0.3">
      <c r="A233" t="s">
        <v>198</v>
      </c>
      <c r="B233">
        <v>45944273</v>
      </c>
      <c r="D233" t="s">
        <v>197</v>
      </c>
      <c r="E233">
        <f t="shared" si="6"/>
        <v>1</v>
      </c>
      <c r="F233" t="s">
        <v>77</v>
      </c>
      <c r="G233">
        <f t="shared" si="7"/>
        <v>1</v>
      </c>
    </row>
    <row r="234" spans="1:7" x14ac:dyDescent="0.3">
      <c r="A234" t="s">
        <v>200</v>
      </c>
      <c r="B234">
        <v>7757185</v>
      </c>
      <c r="D234" t="s">
        <v>198</v>
      </c>
      <c r="E234">
        <f t="shared" si="6"/>
        <v>1</v>
      </c>
      <c r="F234" t="s">
        <v>78</v>
      </c>
      <c r="G234">
        <f t="shared" si="7"/>
        <v>1</v>
      </c>
    </row>
    <row r="235" spans="1:7" x14ac:dyDescent="0.3">
      <c r="A235" t="s">
        <v>201</v>
      </c>
      <c r="B235">
        <v>21405273</v>
      </c>
      <c r="D235" t="s">
        <v>200</v>
      </c>
      <c r="E235">
        <f t="shared" si="6"/>
        <v>1</v>
      </c>
      <c r="F235" t="s">
        <v>81</v>
      </c>
      <c r="G235">
        <f t="shared" si="7"/>
        <v>1</v>
      </c>
    </row>
    <row r="236" spans="1:7" x14ac:dyDescent="0.3">
      <c r="A236" t="s">
        <v>202</v>
      </c>
      <c r="B236">
        <v>21569878</v>
      </c>
      <c r="D236" t="s">
        <v>201</v>
      </c>
      <c r="E236">
        <f t="shared" si="6"/>
        <v>1</v>
      </c>
      <c r="F236" t="s">
        <v>492</v>
      </c>
      <c r="G236">
        <f t="shared" si="7"/>
        <v>1</v>
      </c>
    </row>
    <row r="237" spans="1:7" x14ac:dyDescent="0.3">
      <c r="A237" t="s">
        <v>1046</v>
      </c>
      <c r="B237">
        <v>19327263</v>
      </c>
      <c r="D237" t="s">
        <v>202</v>
      </c>
      <c r="E237">
        <f t="shared" si="6"/>
        <v>1</v>
      </c>
      <c r="F237" t="s">
        <v>1153</v>
      </c>
      <c r="G237">
        <f t="shared" si="7"/>
        <v>1</v>
      </c>
    </row>
    <row r="238" spans="1:7" x14ac:dyDescent="0.3">
      <c r="A238" t="s">
        <v>1110</v>
      </c>
      <c r="B238">
        <v>46009984</v>
      </c>
      <c r="D238" t="s">
        <v>1046</v>
      </c>
      <c r="E238">
        <f t="shared" si="6"/>
        <v>1</v>
      </c>
      <c r="F238" t="s">
        <v>1152</v>
      </c>
      <c r="G238">
        <f t="shared" si="7"/>
        <v>1</v>
      </c>
    </row>
    <row r="239" spans="1:7" x14ac:dyDescent="0.3">
      <c r="A239" t="s">
        <v>204</v>
      </c>
      <c r="B239">
        <v>21461459</v>
      </c>
      <c r="D239" t="s">
        <v>1110</v>
      </c>
      <c r="E239">
        <f t="shared" si="6"/>
        <v>1</v>
      </c>
      <c r="F239" t="s">
        <v>493</v>
      </c>
      <c r="G239">
        <f t="shared" si="7"/>
        <v>1</v>
      </c>
    </row>
    <row r="240" spans="1:7" x14ac:dyDescent="0.3">
      <c r="A240" t="s">
        <v>205</v>
      </c>
      <c r="B240">
        <v>21544647</v>
      </c>
      <c r="D240" t="s">
        <v>204</v>
      </c>
      <c r="E240">
        <f t="shared" si="6"/>
        <v>1</v>
      </c>
      <c r="F240" t="s">
        <v>494</v>
      </c>
      <c r="G240">
        <f t="shared" si="7"/>
        <v>1</v>
      </c>
    </row>
    <row r="241" spans="1:7" x14ac:dyDescent="0.3">
      <c r="A241" t="s">
        <v>206</v>
      </c>
      <c r="B241">
        <v>45820772</v>
      </c>
      <c r="D241" t="s">
        <v>205</v>
      </c>
      <c r="E241">
        <f t="shared" si="6"/>
        <v>1</v>
      </c>
      <c r="F241" t="s">
        <v>961</v>
      </c>
      <c r="G241">
        <f t="shared" si="7"/>
        <v>1</v>
      </c>
    </row>
    <row r="242" spans="1:7" x14ac:dyDescent="0.3">
      <c r="A242" t="s">
        <v>208</v>
      </c>
      <c r="B242">
        <v>70768072</v>
      </c>
      <c r="D242" t="s">
        <v>206</v>
      </c>
      <c r="E242">
        <f t="shared" si="6"/>
        <v>1</v>
      </c>
      <c r="F242" t="s">
        <v>100</v>
      </c>
      <c r="G242">
        <f t="shared" si="7"/>
        <v>1</v>
      </c>
    </row>
    <row r="243" spans="1:7" x14ac:dyDescent="0.3">
      <c r="A243" t="s">
        <v>966</v>
      </c>
      <c r="B243">
        <v>45234890</v>
      </c>
      <c r="D243" t="s">
        <v>208</v>
      </c>
      <c r="E243">
        <f t="shared" si="6"/>
        <v>1</v>
      </c>
      <c r="F243" t="s">
        <v>495</v>
      </c>
      <c r="G243">
        <f t="shared" si="7"/>
        <v>1</v>
      </c>
    </row>
    <row r="244" spans="1:7" x14ac:dyDescent="0.3">
      <c r="A244" t="s">
        <v>230</v>
      </c>
      <c r="B244">
        <v>15615916</v>
      </c>
      <c r="D244" t="s">
        <v>966</v>
      </c>
      <c r="E244">
        <f t="shared" si="6"/>
        <v>1</v>
      </c>
      <c r="F244" t="s">
        <v>496</v>
      </c>
      <c r="G244">
        <f t="shared" si="7"/>
        <v>1</v>
      </c>
    </row>
    <row r="245" spans="1:7" x14ac:dyDescent="0.3">
      <c r="A245" t="s">
        <v>232</v>
      </c>
      <c r="B245">
        <v>43529608</v>
      </c>
      <c r="D245" t="s">
        <v>230</v>
      </c>
      <c r="E245">
        <f t="shared" si="6"/>
        <v>1</v>
      </c>
      <c r="F245" t="s">
        <v>497</v>
      </c>
      <c r="G245">
        <f t="shared" si="7"/>
        <v>1</v>
      </c>
    </row>
    <row r="246" spans="1:7" x14ac:dyDescent="0.3">
      <c r="A246" t="s">
        <v>210</v>
      </c>
      <c r="B246">
        <v>70107322</v>
      </c>
      <c r="D246" t="s">
        <v>232</v>
      </c>
      <c r="E246">
        <f t="shared" si="6"/>
        <v>1</v>
      </c>
      <c r="F246" t="s">
        <v>91</v>
      </c>
      <c r="G246">
        <f t="shared" si="7"/>
        <v>1</v>
      </c>
    </row>
    <row r="247" spans="1:7" x14ac:dyDescent="0.3">
      <c r="A247" t="s">
        <v>519</v>
      </c>
      <c r="B247">
        <v>21871069</v>
      </c>
      <c r="D247" t="s">
        <v>210</v>
      </c>
      <c r="E247">
        <f t="shared" si="6"/>
        <v>1</v>
      </c>
      <c r="F247" t="s">
        <v>498</v>
      </c>
      <c r="G247">
        <f t="shared" si="7"/>
        <v>1</v>
      </c>
    </row>
    <row r="248" spans="1:7" x14ac:dyDescent="0.3">
      <c r="A248" t="s">
        <v>211</v>
      </c>
      <c r="B248">
        <v>10526690</v>
      </c>
      <c r="D248" t="s">
        <v>519</v>
      </c>
      <c r="E248">
        <f t="shared" si="6"/>
        <v>1</v>
      </c>
      <c r="F248" t="s">
        <v>499</v>
      </c>
      <c r="G248">
        <f t="shared" si="7"/>
        <v>1</v>
      </c>
    </row>
    <row r="249" spans="1:7" x14ac:dyDescent="0.3">
      <c r="A249" t="s">
        <v>212</v>
      </c>
      <c r="B249">
        <v>21422320</v>
      </c>
      <c r="D249" t="s">
        <v>211</v>
      </c>
      <c r="E249">
        <f t="shared" si="6"/>
        <v>1</v>
      </c>
      <c r="F249" t="s">
        <v>1045</v>
      </c>
      <c r="G249">
        <f t="shared" si="7"/>
        <v>1</v>
      </c>
    </row>
    <row r="250" spans="1:7" x14ac:dyDescent="0.3">
      <c r="A250" t="s">
        <v>237</v>
      </c>
      <c r="B250">
        <v>44565506</v>
      </c>
      <c r="D250" t="s">
        <v>212</v>
      </c>
      <c r="E250">
        <f t="shared" si="6"/>
        <v>1</v>
      </c>
      <c r="F250" t="s">
        <v>894</v>
      </c>
      <c r="G250">
        <f t="shared" si="7"/>
        <v>1</v>
      </c>
    </row>
    <row r="251" spans="1:7" x14ac:dyDescent="0.3">
      <c r="A251" t="s">
        <v>239</v>
      </c>
      <c r="B251">
        <v>40475054</v>
      </c>
      <c r="D251" t="s">
        <v>237</v>
      </c>
      <c r="E251">
        <f t="shared" si="6"/>
        <v>1</v>
      </c>
      <c r="F251" t="s">
        <v>501</v>
      </c>
      <c r="G251">
        <f t="shared" si="7"/>
        <v>1</v>
      </c>
    </row>
    <row r="252" spans="1:7" x14ac:dyDescent="0.3">
      <c r="A252" t="s">
        <v>520</v>
      </c>
      <c r="B252">
        <v>41335984</v>
      </c>
      <c r="D252" t="s">
        <v>239</v>
      </c>
      <c r="E252">
        <f t="shared" si="6"/>
        <v>1</v>
      </c>
      <c r="F252" t="s">
        <v>884</v>
      </c>
      <c r="G252">
        <f t="shared" si="7"/>
        <v>1</v>
      </c>
    </row>
    <row r="253" spans="1:7" x14ac:dyDescent="0.3">
      <c r="A253" t="s">
        <v>521</v>
      </c>
      <c r="B253">
        <v>10273261</v>
      </c>
      <c r="D253" t="s">
        <v>520</v>
      </c>
      <c r="E253">
        <f t="shared" si="6"/>
        <v>1</v>
      </c>
      <c r="F253" t="s">
        <v>502</v>
      </c>
      <c r="G253">
        <f t="shared" si="7"/>
        <v>1</v>
      </c>
    </row>
    <row r="254" spans="1:7" x14ac:dyDescent="0.3">
      <c r="A254" t="s">
        <v>215</v>
      </c>
      <c r="B254">
        <v>41628245</v>
      </c>
      <c r="D254" t="s">
        <v>521</v>
      </c>
      <c r="E254">
        <f t="shared" si="6"/>
        <v>1</v>
      </c>
      <c r="F254" t="s">
        <v>102</v>
      </c>
      <c r="G254">
        <f t="shared" si="7"/>
        <v>1</v>
      </c>
    </row>
    <row r="255" spans="1:7" x14ac:dyDescent="0.3">
      <c r="A255" t="s">
        <v>960</v>
      </c>
      <c r="B255">
        <v>45011811</v>
      </c>
      <c r="D255" t="s">
        <v>215</v>
      </c>
      <c r="E255">
        <f t="shared" si="6"/>
        <v>1</v>
      </c>
      <c r="F255" t="s">
        <v>503</v>
      </c>
      <c r="G255">
        <f t="shared" si="7"/>
        <v>1</v>
      </c>
    </row>
    <row r="256" spans="1:7" x14ac:dyDescent="0.3">
      <c r="A256" t="s">
        <v>1119</v>
      </c>
      <c r="B256">
        <v>43078699</v>
      </c>
      <c r="D256" t="s">
        <v>960</v>
      </c>
      <c r="E256">
        <f t="shared" si="6"/>
        <v>1</v>
      </c>
      <c r="F256" t="s">
        <v>1044</v>
      </c>
      <c r="G256">
        <f t="shared" si="7"/>
        <v>1</v>
      </c>
    </row>
    <row r="257" spans="1:7" x14ac:dyDescent="0.3">
      <c r="A257" t="s">
        <v>522</v>
      </c>
      <c r="B257">
        <v>21813663</v>
      </c>
      <c r="D257" t="s">
        <v>1119</v>
      </c>
      <c r="E257">
        <f t="shared" si="6"/>
        <v>1</v>
      </c>
      <c r="F257" t="s">
        <v>504</v>
      </c>
      <c r="G257">
        <f t="shared" si="7"/>
        <v>1</v>
      </c>
    </row>
    <row r="258" spans="1:7" x14ac:dyDescent="0.3">
      <c r="A258" t="s">
        <v>216</v>
      </c>
      <c r="B258">
        <v>20048536</v>
      </c>
      <c r="D258" t="s">
        <v>522</v>
      </c>
      <c r="E258">
        <f t="shared" ref="E258:E312" si="8">COUNTIF(F:F,D258)</f>
        <v>1</v>
      </c>
      <c r="F258" t="s">
        <v>891</v>
      </c>
      <c r="G258">
        <f t="shared" ref="G258:G311" si="9">COUNTIF(D:D,F258)</f>
        <v>1</v>
      </c>
    </row>
    <row r="259" spans="1:7" x14ac:dyDescent="0.3">
      <c r="A259" t="s">
        <v>1113</v>
      </c>
      <c r="B259">
        <v>46606466</v>
      </c>
      <c r="D259" t="s">
        <v>216</v>
      </c>
      <c r="E259">
        <f t="shared" si="8"/>
        <v>1</v>
      </c>
      <c r="F259" t="s">
        <v>962</v>
      </c>
      <c r="G259">
        <f t="shared" si="9"/>
        <v>1</v>
      </c>
    </row>
    <row r="260" spans="1:7" x14ac:dyDescent="0.3">
      <c r="A260" t="s">
        <v>217</v>
      </c>
      <c r="B260">
        <v>21819720</v>
      </c>
      <c r="D260" t="s">
        <v>1113</v>
      </c>
      <c r="E260">
        <f t="shared" si="8"/>
        <v>1</v>
      </c>
      <c r="F260" t="s">
        <v>117</v>
      </c>
      <c r="G260">
        <f t="shared" si="9"/>
        <v>1</v>
      </c>
    </row>
    <row r="261" spans="1:7" x14ac:dyDescent="0.3">
      <c r="A261" t="s">
        <v>247</v>
      </c>
      <c r="B261">
        <v>21870533</v>
      </c>
      <c r="D261" t="s">
        <v>217</v>
      </c>
      <c r="E261">
        <f t="shared" si="8"/>
        <v>1</v>
      </c>
      <c r="F261" t="s">
        <v>1109</v>
      </c>
      <c r="G261">
        <f t="shared" si="9"/>
        <v>1</v>
      </c>
    </row>
    <row r="262" spans="1:7" x14ac:dyDescent="0.3">
      <c r="A262" t="s">
        <v>218</v>
      </c>
      <c r="B262">
        <v>22096438</v>
      </c>
      <c r="D262" t="s">
        <v>247</v>
      </c>
      <c r="E262">
        <f t="shared" si="8"/>
        <v>1</v>
      </c>
      <c r="F262" t="s">
        <v>830</v>
      </c>
      <c r="G262">
        <f t="shared" si="9"/>
        <v>1</v>
      </c>
    </row>
    <row r="263" spans="1:7" x14ac:dyDescent="0.3">
      <c r="A263" t="s">
        <v>1146</v>
      </c>
      <c r="B263">
        <v>72155412</v>
      </c>
      <c r="D263" t="s">
        <v>218</v>
      </c>
      <c r="E263">
        <f t="shared" si="8"/>
        <v>1</v>
      </c>
      <c r="F263" t="s">
        <v>506</v>
      </c>
      <c r="G263">
        <f t="shared" si="9"/>
        <v>1</v>
      </c>
    </row>
    <row r="264" spans="1:7" x14ac:dyDescent="0.3">
      <c r="A264" t="s">
        <v>219</v>
      </c>
      <c r="B264">
        <v>22520828</v>
      </c>
      <c r="D264" t="s">
        <v>1146</v>
      </c>
      <c r="E264">
        <f t="shared" si="8"/>
        <v>1</v>
      </c>
      <c r="F264" t="s">
        <v>850</v>
      </c>
      <c r="G264">
        <f t="shared" si="9"/>
        <v>1</v>
      </c>
    </row>
    <row r="265" spans="1:7" x14ac:dyDescent="0.3">
      <c r="A265" t="s">
        <v>221</v>
      </c>
      <c r="B265">
        <v>43920995</v>
      </c>
      <c r="D265" t="s">
        <v>219</v>
      </c>
      <c r="E265">
        <f t="shared" si="8"/>
        <v>1</v>
      </c>
      <c r="F265" t="s">
        <v>508</v>
      </c>
      <c r="G265">
        <f t="shared" si="9"/>
        <v>1</v>
      </c>
    </row>
    <row r="266" spans="1:7" x14ac:dyDescent="0.3">
      <c r="A266" t="s">
        <v>1122</v>
      </c>
      <c r="B266">
        <v>15600034</v>
      </c>
      <c r="D266" t="s">
        <v>221</v>
      </c>
      <c r="E266">
        <f t="shared" si="8"/>
        <v>1</v>
      </c>
      <c r="F266" t="s">
        <v>509</v>
      </c>
      <c r="G266">
        <f t="shared" si="9"/>
        <v>1</v>
      </c>
    </row>
    <row r="267" spans="1:7" x14ac:dyDescent="0.3">
      <c r="A267" t="s">
        <v>889</v>
      </c>
      <c r="B267">
        <v>23533131</v>
      </c>
      <c r="D267" t="s">
        <v>1122</v>
      </c>
      <c r="E267">
        <f t="shared" si="8"/>
        <v>1</v>
      </c>
      <c r="F267" t="s">
        <v>510</v>
      </c>
      <c r="G267">
        <f t="shared" si="9"/>
        <v>1</v>
      </c>
    </row>
    <row r="268" spans="1:7" x14ac:dyDescent="0.3">
      <c r="A268" t="s">
        <v>222</v>
      </c>
      <c r="B268">
        <v>40572971</v>
      </c>
      <c r="D268" t="s">
        <v>889</v>
      </c>
      <c r="E268">
        <f t="shared" si="8"/>
        <v>1</v>
      </c>
      <c r="F268" t="s">
        <v>1115</v>
      </c>
      <c r="G268">
        <f t="shared" si="9"/>
        <v>1</v>
      </c>
    </row>
    <row r="269" spans="1:7" x14ac:dyDescent="0.3">
      <c r="A269" t="s">
        <v>965</v>
      </c>
      <c r="B269">
        <v>43036054</v>
      </c>
      <c r="D269" t="s">
        <v>222</v>
      </c>
      <c r="E269">
        <f t="shared" si="8"/>
        <v>1</v>
      </c>
      <c r="F269" t="s">
        <v>511</v>
      </c>
      <c r="G269">
        <f t="shared" si="9"/>
        <v>1</v>
      </c>
    </row>
    <row r="270" spans="1:7" x14ac:dyDescent="0.3">
      <c r="A270" t="s">
        <v>223</v>
      </c>
      <c r="B270">
        <v>21534238</v>
      </c>
      <c r="D270" t="s">
        <v>965</v>
      </c>
      <c r="E270">
        <f t="shared" si="8"/>
        <v>1</v>
      </c>
      <c r="F270" t="s">
        <v>895</v>
      </c>
      <c r="G270">
        <f t="shared" si="9"/>
        <v>1</v>
      </c>
    </row>
    <row r="271" spans="1:7" x14ac:dyDescent="0.3">
      <c r="A271" t="s">
        <v>224</v>
      </c>
      <c r="B271">
        <v>21558762</v>
      </c>
      <c r="D271" t="s">
        <v>223</v>
      </c>
      <c r="E271">
        <f t="shared" si="8"/>
        <v>1</v>
      </c>
      <c r="F271" t="s">
        <v>512</v>
      </c>
      <c r="G271">
        <f t="shared" si="9"/>
        <v>1</v>
      </c>
    </row>
    <row r="272" spans="1:7" x14ac:dyDescent="0.3">
      <c r="A272" t="s">
        <v>226</v>
      </c>
      <c r="B272">
        <v>40572937</v>
      </c>
      <c r="D272" t="s">
        <v>224</v>
      </c>
      <c r="E272">
        <f t="shared" si="8"/>
        <v>1</v>
      </c>
      <c r="F272" t="s">
        <v>1114</v>
      </c>
      <c r="G272">
        <f t="shared" si="9"/>
        <v>1</v>
      </c>
    </row>
    <row r="273" spans="1:7" x14ac:dyDescent="0.3">
      <c r="A273" t="s">
        <v>227</v>
      </c>
      <c r="B273">
        <v>18135807</v>
      </c>
      <c r="D273" t="s">
        <v>226</v>
      </c>
      <c r="E273">
        <f t="shared" si="8"/>
        <v>1</v>
      </c>
      <c r="F273" t="s">
        <v>513</v>
      </c>
      <c r="G273">
        <f t="shared" si="9"/>
        <v>1</v>
      </c>
    </row>
    <row r="274" spans="1:7" x14ac:dyDescent="0.3">
      <c r="A274" t="s">
        <v>1162</v>
      </c>
      <c r="B274">
        <v>80063288</v>
      </c>
      <c r="D274" t="s">
        <v>227</v>
      </c>
      <c r="E274">
        <f t="shared" si="8"/>
        <v>1</v>
      </c>
      <c r="F274" t="s">
        <v>142</v>
      </c>
      <c r="G274">
        <f t="shared" si="9"/>
        <v>1</v>
      </c>
    </row>
    <row r="275" spans="1:7" x14ac:dyDescent="0.3">
      <c r="A275" t="s">
        <v>228</v>
      </c>
      <c r="B275">
        <v>44360108</v>
      </c>
      <c r="D275" t="s">
        <v>228</v>
      </c>
      <c r="E275">
        <f t="shared" si="8"/>
        <v>1</v>
      </c>
      <c r="F275" t="s">
        <v>147</v>
      </c>
      <c r="G275">
        <f t="shared" si="9"/>
        <v>1</v>
      </c>
    </row>
    <row r="276" spans="1:7" x14ac:dyDescent="0.3">
      <c r="A276" t="s">
        <v>229</v>
      </c>
      <c r="B276">
        <v>75375310</v>
      </c>
      <c r="D276" t="s">
        <v>229</v>
      </c>
      <c r="E276">
        <f t="shared" si="8"/>
        <v>1</v>
      </c>
      <c r="F276" t="s">
        <v>514</v>
      </c>
      <c r="G276">
        <f t="shared" si="9"/>
        <v>1</v>
      </c>
    </row>
    <row r="277" spans="1:7" x14ac:dyDescent="0.3">
      <c r="A277" t="s">
        <v>523</v>
      </c>
      <c r="B277">
        <v>72940603</v>
      </c>
      <c r="D277" t="s">
        <v>523</v>
      </c>
      <c r="E277">
        <f t="shared" si="8"/>
        <v>1</v>
      </c>
      <c r="F277" t="s">
        <v>171</v>
      </c>
      <c r="G277">
        <f t="shared" si="9"/>
        <v>1</v>
      </c>
    </row>
    <row r="278" spans="1:7" x14ac:dyDescent="0.3">
      <c r="A278" t="s">
        <v>524</v>
      </c>
      <c r="B278">
        <v>10876512</v>
      </c>
      <c r="D278" t="s">
        <v>524</v>
      </c>
      <c r="E278">
        <f t="shared" si="8"/>
        <v>1</v>
      </c>
      <c r="F278" t="s">
        <v>1124</v>
      </c>
      <c r="G278">
        <f t="shared" si="9"/>
        <v>1</v>
      </c>
    </row>
    <row r="279" spans="1:7" x14ac:dyDescent="0.3">
      <c r="A279" t="s">
        <v>231</v>
      </c>
      <c r="B279">
        <v>22309302</v>
      </c>
      <c r="D279" t="s">
        <v>231</v>
      </c>
      <c r="E279">
        <f t="shared" si="8"/>
        <v>1</v>
      </c>
      <c r="F279" t="s">
        <v>516</v>
      </c>
      <c r="G279">
        <f t="shared" si="9"/>
        <v>1</v>
      </c>
    </row>
    <row r="280" spans="1:7" x14ac:dyDescent="0.3">
      <c r="A280" t="s">
        <v>525</v>
      </c>
      <c r="B280">
        <v>9917823</v>
      </c>
      <c r="D280" t="s">
        <v>525</v>
      </c>
      <c r="E280">
        <f t="shared" si="8"/>
        <v>1</v>
      </c>
      <c r="F280" t="s">
        <v>213</v>
      </c>
      <c r="G280">
        <f t="shared" si="9"/>
        <v>1</v>
      </c>
    </row>
    <row r="281" spans="1:7" x14ac:dyDescent="0.3">
      <c r="A281" t="s">
        <v>263</v>
      </c>
      <c r="B281">
        <v>42023266</v>
      </c>
      <c r="D281" t="s">
        <v>263</v>
      </c>
      <c r="E281">
        <f t="shared" si="8"/>
        <v>1</v>
      </c>
      <c r="F281" t="s">
        <v>1112</v>
      </c>
      <c r="G281">
        <f t="shared" si="9"/>
        <v>1</v>
      </c>
    </row>
    <row r="282" spans="1:7" x14ac:dyDescent="0.3">
      <c r="A282" t="s">
        <v>1127</v>
      </c>
      <c r="B282">
        <v>45877750</v>
      </c>
      <c r="D282" t="s">
        <v>1127</v>
      </c>
      <c r="E282">
        <f t="shared" si="8"/>
        <v>1</v>
      </c>
      <c r="F282" t="s">
        <v>517</v>
      </c>
      <c r="G282">
        <f t="shared" si="9"/>
        <v>1</v>
      </c>
    </row>
    <row r="283" spans="1:7" x14ac:dyDescent="0.3">
      <c r="A283" t="s">
        <v>234</v>
      </c>
      <c r="B283">
        <v>21553238</v>
      </c>
      <c r="D283" t="s">
        <v>234</v>
      </c>
      <c r="E283">
        <f t="shared" si="8"/>
        <v>1</v>
      </c>
      <c r="F283" t="s">
        <v>201</v>
      </c>
      <c r="G283">
        <f t="shared" si="9"/>
        <v>1</v>
      </c>
    </row>
    <row r="284" spans="1:7" x14ac:dyDescent="0.3">
      <c r="A284" t="s">
        <v>478</v>
      </c>
      <c r="B284">
        <v>44893085</v>
      </c>
      <c r="D284" t="s">
        <v>478</v>
      </c>
      <c r="E284">
        <f t="shared" si="8"/>
        <v>1</v>
      </c>
      <c r="F284" t="s">
        <v>1046</v>
      </c>
      <c r="G284">
        <f t="shared" si="9"/>
        <v>1</v>
      </c>
    </row>
    <row r="285" spans="1:7" x14ac:dyDescent="0.3">
      <c r="A285" t="s">
        <v>266</v>
      </c>
      <c r="B285">
        <v>22275169</v>
      </c>
      <c r="D285" t="s">
        <v>266</v>
      </c>
      <c r="E285">
        <f t="shared" si="8"/>
        <v>1</v>
      </c>
      <c r="F285" t="s">
        <v>1110</v>
      </c>
      <c r="G285">
        <f t="shared" si="9"/>
        <v>1</v>
      </c>
    </row>
    <row r="286" spans="1:7" x14ac:dyDescent="0.3">
      <c r="A286" t="s">
        <v>235</v>
      </c>
      <c r="B286">
        <v>41622614</v>
      </c>
      <c r="D286" t="s">
        <v>235</v>
      </c>
      <c r="E286">
        <f t="shared" si="8"/>
        <v>1</v>
      </c>
      <c r="F286" t="s">
        <v>966</v>
      </c>
      <c r="G286">
        <f t="shared" si="9"/>
        <v>1</v>
      </c>
    </row>
    <row r="287" spans="1:7" x14ac:dyDescent="0.3">
      <c r="A287" t="s">
        <v>236</v>
      </c>
      <c r="B287">
        <v>43214430</v>
      </c>
      <c r="D287" t="s">
        <v>236</v>
      </c>
      <c r="E287">
        <f t="shared" si="8"/>
        <v>1</v>
      </c>
      <c r="F287" t="s">
        <v>519</v>
      </c>
      <c r="G287">
        <f t="shared" si="9"/>
        <v>1</v>
      </c>
    </row>
    <row r="288" spans="1:7" x14ac:dyDescent="0.3">
      <c r="A288" t="s">
        <v>1126</v>
      </c>
      <c r="B288">
        <v>15690505</v>
      </c>
      <c r="D288" t="s">
        <v>1126</v>
      </c>
      <c r="E288">
        <f t="shared" si="8"/>
        <v>1</v>
      </c>
      <c r="F288" t="s">
        <v>520</v>
      </c>
      <c r="G288">
        <f t="shared" si="9"/>
        <v>1</v>
      </c>
    </row>
    <row r="289" spans="1:7" x14ac:dyDescent="0.3">
      <c r="A289" t="s">
        <v>238</v>
      </c>
      <c r="B289">
        <v>40857567</v>
      </c>
      <c r="D289" t="s">
        <v>238</v>
      </c>
      <c r="E289">
        <f t="shared" si="8"/>
        <v>1</v>
      </c>
      <c r="F289" t="s">
        <v>521</v>
      </c>
      <c r="G289">
        <f t="shared" si="9"/>
        <v>1</v>
      </c>
    </row>
    <row r="290" spans="1:7" x14ac:dyDescent="0.3">
      <c r="A290" t="s">
        <v>1111</v>
      </c>
      <c r="B290">
        <v>44128134</v>
      </c>
      <c r="D290" t="s">
        <v>1111</v>
      </c>
      <c r="E290">
        <f t="shared" si="8"/>
        <v>1</v>
      </c>
      <c r="F290" t="s">
        <v>960</v>
      </c>
      <c r="G290">
        <f t="shared" si="9"/>
        <v>1</v>
      </c>
    </row>
    <row r="291" spans="1:7" x14ac:dyDescent="0.3">
      <c r="A291" t="s">
        <v>240</v>
      </c>
      <c r="B291">
        <v>45447624</v>
      </c>
      <c r="D291" t="s">
        <v>240</v>
      </c>
      <c r="E291">
        <f t="shared" si="8"/>
        <v>1</v>
      </c>
      <c r="F291" t="s">
        <v>1119</v>
      </c>
      <c r="G291">
        <f t="shared" si="9"/>
        <v>1</v>
      </c>
    </row>
    <row r="292" spans="1:7" x14ac:dyDescent="0.3">
      <c r="A292" t="s">
        <v>241</v>
      </c>
      <c r="B292">
        <v>42721030</v>
      </c>
      <c r="D292" t="s">
        <v>241</v>
      </c>
      <c r="E292">
        <f t="shared" si="8"/>
        <v>1</v>
      </c>
      <c r="F292" t="s">
        <v>522</v>
      </c>
      <c r="G292">
        <f t="shared" si="9"/>
        <v>1</v>
      </c>
    </row>
    <row r="293" spans="1:7" x14ac:dyDescent="0.3">
      <c r="A293" t="s">
        <v>242</v>
      </c>
      <c r="B293">
        <v>45560291</v>
      </c>
      <c r="D293" t="s">
        <v>242</v>
      </c>
      <c r="E293">
        <f t="shared" si="8"/>
        <v>1</v>
      </c>
      <c r="F293" t="s">
        <v>1113</v>
      </c>
      <c r="G293">
        <f t="shared" si="9"/>
        <v>1</v>
      </c>
    </row>
    <row r="294" spans="1:7" x14ac:dyDescent="0.3">
      <c r="A294" t="s">
        <v>244</v>
      </c>
      <c r="B294">
        <v>70032054</v>
      </c>
      <c r="D294" t="s">
        <v>244</v>
      </c>
      <c r="E294">
        <f t="shared" si="8"/>
        <v>1</v>
      </c>
      <c r="F294" t="s">
        <v>217</v>
      </c>
      <c r="G294">
        <f t="shared" si="9"/>
        <v>1</v>
      </c>
    </row>
    <row r="295" spans="1:7" x14ac:dyDescent="0.3">
      <c r="A295" t="s">
        <v>246</v>
      </c>
      <c r="B295">
        <v>72887149</v>
      </c>
      <c r="D295" t="s">
        <v>246</v>
      </c>
      <c r="E295">
        <f t="shared" si="8"/>
        <v>1</v>
      </c>
      <c r="F295" t="s">
        <v>1146</v>
      </c>
      <c r="G295">
        <f t="shared" si="9"/>
        <v>1</v>
      </c>
    </row>
    <row r="296" spans="1:7" x14ac:dyDescent="0.3">
      <c r="A296" t="s">
        <v>268</v>
      </c>
      <c r="B296">
        <v>15714311</v>
      </c>
      <c r="D296" t="s">
        <v>268</v>
      </c>
      <c r="E296">
        <f t="shared" si="8"/>
        <v>1</v>
      </c>
      <c r="F296" t="s">
        <v>221</v>
      </c>
      <c r="G296">
        <f t="shared" si="9"/>
        <v>1</v>
      </c>
    </row>
    <row r="297" spans="1:7" x14ac:dyDescent="0.3">
      <c r="A297" t="s">
        <v>248</v>
      </c>
      <c r="B297">
        <v>21533395</v>
      </c>
      <c r="D297" t="s">
        <v>248</v>
      </c>
      <c r="E297">
        <f t="shared" si="8"/>
        <v>1</v>
      </c>
      <c r="F297" t="s">
        <v>1122</v>
      </c>
      <c r="G297">
        <f t="shared" si="9"/>
        <v>1</v>
      </c>
    </row>
    <row r="298" spans="1:7" x14ac:dyDescent="0.3">
      <c r="A298" t="s">
        <v>250</v>
      </c>
      <c r="B298">
        <v>21788742</v>
      </c>
      <c r="D298" t="s">
        <v>250</v>
      </c>
      <c r="E298">
        <f t="shared" si="8"/>
        <v>1</v>
      </c>
      <c r="F298" t="s">
        <v>889</v>
      </c>
      <c r="G298">
        <f t="shared" si="9"/>
        <v>1</v>
      </c>
    </row>
    <row r="299" spans="1:7" x14ac:dyDescent="0.3">
      <c r="A299" t="s">
        <v>251</v>
      </c>
      <c r="B299">
        <v>45475173</v>
      </c>
      <c r="D299" t="s">
        <v>251</v>
      </c>
      <c r="E299">
        <f t="shared" si="8"/>
        <v>1</v>
      </c>
      <c r="F299" t="s">
        <v>965</v>
      </c>
      <c r="G299">
        <f t="shared" si="9"/>
        <v>1</v>
      </c>
    </row>
    <row r="300" spans="1:7" x14ac:dyDescent="0.3">
      <c r="A300" t="s">
        <v>526</v>
      </c>
      <c r="B300">
        <v>9381584</v>
      </c>
      <c r="D300" t="s">
        <v>526</v>
      </c>
      <c r="E300">
        <f t="shared" si="8"/>
        <v>1</v>
      </c>
      <c r="F300" t="s">
        <v>523</v>
      </c>
      <c r="G300">
        <f t="shared" si="9"/>
        <v>1</v>
      </c>
    </row>
    <row r="301" spans="1:7" x14ac:dyDescent="0.3">
      <c r="A301" t="s">
        <v>252</v>
      </c>
      <c r="B301">
        <v>43728005</v>
      </c>
      <c r="D301" t="s">
        <v>252</v>
      </c>
      <c r="E301">
        <f t="shared" si="8"/>
        <v>1</v>
      </c>
      <c r="F301" t="s">
        <v>524</v>
      </c>
      <c r="G301">
        <f t="shared" si="9"/>
        <v>1</v>
      </c>
    </row>
    <row r="302" spans="1:7" x14ac:dyDescent="0.3">
      <c r="A302" t="s">
        <v>253</v>
      </c>
      <c r="B302">
        <v>21400786</v>
      </c>
      <c r="D302" t="s">
        <v>253</v>
      </c>
      <c r="E302">
        <f t="shared" si="8"/>
        <v>1</v>
      </c>
      <c r="F302" t="s">
        <v>525</v>
      </c>
      <c r="G302">
        <f t="shared" si="9"/>
        <v>1</v>
      </c>
    </row>
    <row r="303" spans="1:7" x14ac:dyDescent="0.3">
      <c r="A303" t="s">
        <v>480</v>
      </c>
      <c r="B303">
        <v>21525275</v>
      </c>
      <c r="D303" t="s">
        <v>480</v>
      </c>
      <c r="E303">
        <f t="shared" si="8"/>
        <v>1</v>
      </c>
      <c r="F303" t="s">
        <v>263</v>
      </c>
      <c r="G303">
        <f t="shared" si="9"/>
        <v>1</v>
      </c>
    </row>
    <row r="304" spans="1:7" x14ac:dyDescent="0.3">
      <c r="A304" t="s">
        <v>256</v>
      </c>
      <c r="B304">
        <v>21561913</v>
      </c>
      <c r="D304" t="s">
        <v>256</v>
      </c>
      <c r="E304">
        <f t="shared" si="8"/>
        <v>1</v>
      </c>
      <c r="F304" t="s">
        <v>1127</v>
      </c>
      <c r="G304">
        <f t="shared" si="9"/>
        <v>1</v>
      </c>
    </row>
    <row r="305" spans="1:7" x14ac:dyDescent="0.3">
      <c r="A305" t="s">
        <v>257</v>
      </c>
      <c r="B305">
        <v>15764680</v>
      </c>
      <c r="D305" t="s">
        <v>257</v>
      </c>
      <c r="E305">
        <f t="shared" si="8"/>
        <v>1</v>
      </c>
      <c r="F305" t="s">
        <v>1126</v>
      </c>
      <c r="G305">
        <f t="shared" si="9"/>
        <v>1</v>
      </c>
    </row>
    <row r="306" spans="1:7" x14ac:dyDescent="0.3">
      <c r="A306" t="s">
        <v>258</v>
      </c>
      <c r="B306">
        <v>46614264</v>
      </c>
      <c r="D306" t="s">
        <v>258</v>
      </c>
      <c r="E306">
        <f t="shared" si="8"/>
        <v>1</v>
      </c>
      <c r="F306" t="s">
        <v>238</v>
      </c>
      <c r="G306">
        <f t="shared" si="9"/>
        <v>1</v>
      </c>
    </row>
    <row r="307" spans="1:7" x14ac:dyDescent="0.3">
      <c r="A307" t="s">
        <v>259</v>
      </c>
      <c r="B307">
        <v>43471072</v>
      </c>
      <c r="D307" t="s">
        <v>259</v>
      </c>
      <c r="E307">
        <f t="shared" si="8"/>
        <v>1</v>
      </c>
      <c r="F307" t="s">
        <v>1111</v>
      </c>
      <c r="G307">
        <f t="shared" si="9"/>
        <v>1</v>
      </c>
    </row>
    <row r="308" spans="1:7" x14ac:dyDescent="0.3">
      <c r="A308" t="s">
        <v>1043</v>
      </c>
      <c r="B308">
        <v>72798595</v>
      </c>
      <c r="D308" t="s">
        <v>1043</v>
      </c>
      <c r="E308">
        <f t="shared" si="8"/>
        <v>1</v>
      </c>
      <c r="F308" t="s">
        <v>526</v>
      </c>
      <c r="G308">
        <f t="shared" si="9"/>
        <v>1</v>
      </c>
    </row>
    <row r="309" spans="1:7" x14ac:dyDescent="0.3">
      <c r="A309" t="s">
        <v>261</v>
      </c>
      <c r="B309">
        <v>21807106</v>
      </c>
      <c r="D309" t="s">
        <v>261</v>
      </c>
      <c r="E309">
        <f t="shared" si="8"/>
        <v>1</v>
      </c>
      <c r="F309" t="s">
        <v>1043</v>
      </c>
      <c r="G309">
        <f t="shared" si="9"/>
        <v>1</v>
      </c>
    </row>
    <row r="310" spans="1:7" x14ac:dyDescent="0.3">
      <c r="A310" t="s">
        <v>959</v>
      </c>
      <c r="B310">
        <v>21535273</v>
      </c>
      <c r="D310" t="s">
        <v>959</v>
      </c>
      <c r="E310">
        <f t="shared" si="8"/>
        <v>1</v>
      </c>
      <c r="F310" t="s">
        <v>261</v>
      </c>
      <c r="G310">
        <f t="shared" si="9"/>
        <v>1</v>
      </c>
    </row>
    <row r="311" spans="1:7" x14ac:dyDescent="0.3">
      <c r="A311" t="s">
        <v>262</v>
      </c>
      <c r="B311">
        <v>43753047</v>
      </c>
      <c r="D311" t="s">
        <v>262</v>
      </c>
      <c r="E311">
        <f t="shared" si="8"/>
        <v>1</v>
      </c>
      <c r="F311" t="s">
        <v>959</v>
      </c>
      <c r="G311">
        <f t="shared" si="9"/>
        <v>1</v>
      </c>
    </row>
    <row r="312" spans="1:7" x14ac:dyDescent="0.3">
      <c r="A312" t="s">
        <v>264</v>
      </c>
      <c r="B312">
        <v>41282651</v>
      </c>
      <c r="D312" t="s">
        <v>264</v>
      </c>
      <c r="E312">
        <f t="shared" si="8"/>
        <v>1</v>
      </c>
    </row>
  </sheetData>
  <sortState xmlns:xlrd2="http://schemas.microsoft.com/office/spreadsheetml/2017/richdata2" ref="D2:E312">
    <sortCondition ref="E2:E31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6F20-D163-49B2-96A4-A71479ED2455}">
  <dimension ref="E2:L841"/>
  <sheetViews>
    <sheetView topLeftCell="A5" zoomScaleNormal="100" workbookViewId="0">
      <selection activeCell="H15" sqref="H15"/>
    </sheetView>
  </sheetViews>
  <sheetFormatPr baseColWidth="10" defaultRowHeight="14.4" x14ac:dyDescent="0.3"/>
  <sheetData>
    <row r="2" spans="5:12" x14ac:dyDescent="0.3">
      <c r="E2" s="370" t="s">
        <v>558</v>
      </c>
      <c r="H2" s="364" t="s">
        <v>855</v>
      </c>
      <c r="I2">
        <f>COUNTIF(E:E,H2)</f>
        <v>14</v>
      </c>
    </row>
    <row r="3" spans="5:12" x14ac:dyDescent="0.3">
      <c r="E3" s="370" t="s">
        <v>558</v>
      </c>
      <c r="H3" s="364" t="s">
        <v>847</v>
      </c>
      <c r="I3">
        <f t="shared" ref="I3:I26" si="0">COUNTIF(E:E,H3)</f>
        <v>15</v>
      </c>
    </row>
    <row r="4" spans="5:12" x14ac:dyDescent="0.3">
      <c r="E4" s="370" t="s">
        <v>558</v>
      </c>
      <c r="H4" s="364" t="s">
        <v>851</v>
      </c>
      <c r="I4">
        <f t="shared" si="0"/>
        <v>12</v>
      </c>
    </row>
    <row r="5" spans="5:12" x14ac:dyDescent="0.3">
      <c r="E5" s="370" t="s">
        <v>558</v>
      </c>
      <c r="H5" s="364" t="s">
        <v>844</v>
      </c>
      <c r="I5">
        <f t="shared" si="0"/>
        <v>21</v>
      </c>
    </row>
    <row r="6" spans="5:12" x14ac:dyDescent="0.3">
      <c r="E6" s="370" t="s">
        <v>558</v>
      </c>
      <c r="H6" s="364" t="s">
        <v>842</v>
      </c>
      <c r="I6">
        <f t="shared" si="0"/>
        <v>14</v>
      </c>
    </row>
    <row r="7" spans="5:12" x14ac:dyDescent="0.3">
      <c r="E7" s="370" t="s">
        <v>558</v>
      </c>
      <c r="H7" s="364" t="s">
        <v>857</v>
      </c>
      <c r="I7">
        <f t="shared" si="0"/>
        <v>23</v>
      </c>
    </row>
    <row r="8" spans="5:12" x14ac:dyDescent="0.3">
      <c r="E8" s="370" t="s">
        <v>570</v>
      </c>
      <c r="H8" s="364" t="s">
        <v>841</v>
      </c>
      <c r="I8">
        <f t="shared" si="0"/>
        <v>14</v>
      </c>
    </row>
    <row r="9" spans="5:12" x14ac:dyDescent="0.3">
      <c r="E9" s="370" t="s">
        <v>570</v>
      </c>
      <c r="H9" s="364" t="s">
        <v>843</v>
      </c>
      <c r="I9">
        <f t="shared" si="0"/>
        <v>10</v>
      </c>
    </row>
    <row r="10" spans="5:12" x14ac:dyDescent="0.3">
      <c r="E10" s="370" t="s">
        <v>570</v>
      </c>
      <c r="H10" s="364" t="s">
        <v>859</v>
      </c>
      <c r="I10">
        <f t="shared" si="0"/>
        <v>36</v>
      </c>
    </row>
    <row r="11" spans="5:12" x14ac:dyDescent="0.3">
      <c r="E11" s="370" t="s">
        <v>570</v>
      </c>
      <c r="H11" s="364" t="s">
        <v>864</v>
      </c>
      <c r="I11">
        <f t="shared" si="0"/>
        <v>30</v>
      </c>
    </row>
    <row r="12" spans="5:12" x14ac:dyDescent="0.3">
      <c r="E12" s="370" t="s">
        <v>570</v>
      </c>
      <c r="H12" s="364" t="s">
        <v>862</v>
      </c>
      <c r="I12">
        <f t="shared" si="0"/>
        <v>15</v>
      </c>
    </row>
    <row r="13" spans="5:12" x14ac:dyDescent="0.3">
      <c r="E13" s="370" t="s">
        <v>570</v>
      </c>
      <c r="H13" s="364" t="s">
        <v>722</v>
      </c>
      <c r="I13">
        <f t="shared" si="0"/>
        <v>12</v>
      </c>
    </row>
    <row r="14" spans="5:12" x14ac:dyDescent="0.3">
      <c r="E14" s="370" t="s">
        <v>574</v>
      </c>
      <c r="H14" s="364" t="s">
        <v>848</v>
      </c>
      <c r="I14">
        <f t="shared" si="0"/>
        <v>13</v>
      </c>
      <c r="L14" s="364" t="s">
        <v>862</v>
      </c>
    </row>
    <row r="15" spans="5:12" x14ac:dyDescent="0.3">
      <c r="E15" s="370" t="s">
        <v>574</v>
      </c>
      <c r="H15" s="364" t="s">
        <v>860</v>
      </c>
      <c r="I15">
        <f t="shared" si="0"/>
        <v>23</v>
      </c>
      <c r="L15" s="364" t="s">
        <v>854</v>
      </c>
    </row>
    <row r="16" spans="5:12" x14ac:dyDescent="0.3">
      <c r="E16" s="370" t="s">
        <v>574</v>
      </c>
      <c r="H16" s="364" t="s">
        <v>839</v>
      </c>
      <c r="I16">
        <f t="shared" si="0"/>
        <v>6</v>
      </c>
      <c r="L16" s="453" t="s">
        <v>1165</v>
      </c>
    </row>
    <row r="17" spans="5:9" x14ac:dyDescent="0.3">
      <c r="E17" s="370" t="s">
        <v>574</v>
      </c>
      <c r="H17" s="364" t="s">
        <v>570</v>
      </c>
      <c r="I17">
        <f t="shared" si="0"/>
        <v>17</v>
      </c>
    </row>
    <row r="18" spans="5:9" x14ac:dyDescent="0.3">
      <c r="E18" s="370" t="s">
        <v>574</v>
      </c>
      <c r="H18" s="364" t="s">
        <v>867</v>
      </c>
      <c r="I18">
        <f t="shared" si="0"/>
        <v>6</v>
      </c>
    </row>
    <row r="19" spans="5:9" x14ac:dyDescent="0.3">
      <c r="E19" s="370" t="s">
        <v>574</v>
      </c>
      <c r="H19" s="364" t="s">
        <v>852</v>
      </c>
      <c r="I19">
        <f t="shared" si="0"/>
        <v>9</v>
      </c>
    </row>
    <row r="20" spans="5:9" x14ac:dyDescent="0.3">
      <c r="E20" s="370" t="s">
        <v>574</v>
      </c>
      <c r="H20" s="364" t="s">
        <v>865</v>
      </c>
      <c r="I20">
        <f t="shared" si="0"/>
        <v>9</v>
      </c>
    </row>
    <row r="21" spans="5:9" x14ac:dyDescent="0.3">
      <c r="E21" s="370" t="s">
        <v>574</v>
      </c>
      <c r="H21" s="364" t="s">
        <v>854</v>
      </c>
      <c r="I21">
        <f t="shared" si="0"/>
        <v>1</v>
      </c>
    </row>
    <row r="22" spans="5:9" x14ac:dyDescent="0.3">
      <c r="E22" s="370" t="s">
        <v>574</v>
      </c>
      <c r="H22" s="453" t="s">
        <v>1165</v>
      </c>
      <c r="I22">
        <f t="shared" si="0"/>
        <v>1</v>
      </c>
    </row>
    <row r="23" spans="5:9" x14ac:dyDescent="0.3">
      <c r="E23" s="370" t="s">
        <v>574</v>
      </c>
      <c r="H23" s="364" t="s">
        <v>836</v>
      </c>
      <c r="I23">
        <f t="shared" si="0"/>
        <v>9</v>
      </c>
    </row>
    <row r="24" spans="5:9" x14ac:dyDescent="0.3">
      <c r="E24" s="370" t="s">
        <v>574</v>
      </c>
      <c r="H24" s="364" t="s">
        <v>704</v>
      </c>
      <c r="I24">
        <f t="shared" si="0"/>
        <v>22</v>
      </c>
    </row>
    <row r="25" spans="5:9" x14ac:dyDescent="0.3">
      <c r="E25" s="370" t="s">
        <v>574</v>
      </c>
      <c r="H25" s="364" t="s">
        <v>837</v>
      </c>
      <c r="I25">
        <f t="shared" si="0"/>
        <v>11</v>
      </c>
    </row>
    <row r="26" spans="5:9" x14ac:dyDescent="0.3">
      <c r="E26" s="369" t="s">
        <v>579</v>
      </c>
      <c r="H26" s="364" t="s">
        <v>838</v>
      </c>
      <c r="I26">
        <f t="shared" si="0"/>
        <v>12</v>
      </c>
    </row>
    <row r="27" spans="5:9" x14ac:dyDescent="0.3">
      <c r="E27" s="369" t="s">
        <v>582</v>
      </c>
      <c r="H27" s="370"/>
    </row>
    <row r="28" spans="5:9" x14ac:dyDescent="0.3">
      <c r="E28" s="369" t="s">
        <v>582</v>
      </c>
    </row>
    <row r="29" spans="5:9" x14ac:dyDescent="0.3">
      <c r="E29" s="463" t="s">
        <v>579</v>
      </c>
    </row>
    <row r="30" spans="5:9" x14ac:dyDescent="0.3">
      <c r="E30" s="369" t="s">
        <v>579</v>
      </c>
    </row>
    <row r="31" spans="5:9" x14ac:dyDescent="0.3">
      <c r="E31" s="369" t="s">
        <v>582</v>
      </c>
    </row>
    <row r="32" spans="5:9" x14ac:dyDescent="0.3">
      <c r="E32" s="369" t="s">
        <v>583</v>
      </c>
    </row>
    <row r="33" spans="5:5" x14ac:dyDescent="0.3">
      <c r="E33" s="370" t="s">
        <v>585</v>
      </c>
    </row>
    <row r="34" spans="5:5" x14ac:dyDescent="0.3">
      <c r="E34" s="370" t="s">
        <v>585</v>
      </c>
    </row>
    <row r="35" spans="5:5" x14ac:dyDescent="0.3">
      <c r="E35" s="370" t="s">
        <v>585</v>
      </c>
    </row>
    <row r="36" spans="5:5" x14ac:dyDescent="0.3">
      <c r="E36" s="370" t="s">
        <v>589</v>
      </c>
    </row>
    <row r="37" spans="5:5" x14ac:dyDescent="0.3">
      <c r="E37" s="370" t="s">
        <v>585</v>
      </c>
    </row>
    <row r="38" spans="5:5" x14ac:dyDescent="0.3">
      <c r="E38" s="370" t="s">
        <v>593</v>
      </c>
    </row>
    <row r="39" spans="5:5" x14ac:dyDescent="0.3">
      <c r="E39" s="370" t="s">
        <v>593</v>
      </c>
    </row>
    <row r="40" spans="5:5" x14ac:dyDescent="0.3">
      <c r="E40" s="370" t="s">
        <v>593</v>
      </c>
    </row>
    <row r="41" spans="5:5" x14ac:dyDescent="0.3">
      <c r="E41" s="370" t="s">
        <v>593</v>
      </c>
    </row>
    <row r="42" spans="5:5" x14ac:dyDescent="0.3">
      <c r="E42" s="370" t="s">
        <v>593</v>
      </c>
    </row>
    <row r="43" spans="5:5" x14ac:dyDescent="0.3">
      <c r="E43" s="364" t="s">
        <v>579</v>
      </c>
    </row>
    <row r="44" spans="5:5" x14ac:dyDescent="0.3">
      <c r="E44" s="364" t="s">
        <v>579</v>
      </c>
    </row>
    <row r="45" spans="5:5" x14ac:dyDescent="0.3">
      <c r="E45" s="364" t="s">
        <v>579</v>
      </c>
    </row>
    <row r="46" spans="5:5" x14ac:dyDescent="0.3">
      <c r="E46" s="364" t="s">
        <v>579</v>
      </c>
    </row>
    <row r="47" spans="5:5" x14ac:dyDescent="0.3">
      <c r="E47" s="364" t="s">
        <v>589</v>
      </c>
    </row>
    <row r="48" spans="5:5" x14ac:dyDescent="0.3">
      <c r="E48" s="364" t="s">
        <v>589</v>
      </c>
    </row>
    <row r="49" spans="5:5" x14ac:dyDescent="0.3">
      <c r="E49" s="364" t="s">
        <v>589</v>
      </c>
    </row>
    <row r="50" spans="5:5" x14ac:dyDescent="0.3">
      <c r="E50" s="364" t="s">
        <v>589</v>
      </c>
    </row>
    <row r="51" spans="5:5" x14ac:dyDescent="0.3">
      <c r="E51" s="364" t="s">
        <v>598</v>
      </c>
    </row>
    <row r="52" spans="5:5" x14ac:dyDescent="0.3">
      <c r="E52" s="364" t="s">
        <v>598</v>
      </c>
    </row>
    <row r="53" spans="5:5" x14ac:dyDescent="0.3">
      <c r="E53" s="364" t="s">
        <v>598</v>
      </c>
    </row>
    <row r="54" spans="5:5" x14ac:dyDescent="0.3">
      <c r="E54" s="364" t="s">
        <v>598</v>
      </c>
    </row>
    <row r="55" spans="5:5" x14ac:dyDescent="0.3">
      <c r="E55" s="364" t="s">
        <v>598</v>
      </c>
    </row>
    <row r="56" spans="5:5" x14ac:dyDescent="0.3">
      <c r="E56" s="364" t="s">
        <v>598</v>
      </c>
    </row>
    <row r="57" spans="5:5" x14ac:dyDescent="0.3">
      <c r="E57" s="364" t="s">
        <v>606</v>
      </c>
    </row>
    <row r="58" spans="5:5" x14ac:dyDescent="0.3">
      <c r="E58" s="364" t="s">
        <v>582</v>
      </c>
    </row>
    <row r="59" spans="5:5" x14ac:dyDescent="0.3">
      <c r="E59" s="364" t="s">
        <v>582</v>
      </c>
    </row>
    <row r="60" spans="5:5" x14ac:dyDescent="0.3">
      <c r="E60" s="364" t="s">
        <v>582</v>
      </c>
    </row>
    <row r="61" spans="5:5" x14ac:dyDescent="0.3">
      <c r="E61" s="364" t="s">
        <v>582</v>
      </c>
    </row>
    <row r="62" spans="5:5" x14ac:dyDescent="0.3">
      <c r="E62" s="364" t="s">
        <v>582</v>
      </c>
    </row>
    <row r="63" spans="5:5" x14ac:dyDescent="0.3">
      <c r="E63" s="364" t="s">
        <v>618</v>
      </c>
    </row>
    <row r="64" spans="5:5" x14ac:dyDescent="0.3">
      <c r="E64" s="364" t="s">
        <v>618</v>
      </c>
    </row>
    <row r="65" spans="5:5" x14ac:dyDescent="0.3">
      <c r="E65" s="364" t="s">
        <v>618</v>
      </c>
    </row>
    <row r="66" spans="5:5" x14ac:dyDescent="0.3">
      <c r="E66" s="364" t="s">
        <v>618</v>
      </c>
    </row>
    <row r="67" spans="5:5" x14ac:dyDescent="0.3">
      <c r="E67" s="364" t="s">
        <v>618</v>
      </c>
    </row>
    <row r="68" spans="5:5" x14ac:dyDescent="0.3">
      <c r="E68" s="364" t="s">
        <v>624</v>
      </c>
    </row>
    <row r="69" spans="5:5" x14ac:dyDescent="0.3">
      <c r="E69" s="364" t="s">
        <v>624</v>
      </c>
    </row>
    <row r="70" spans="5:5" x14ac:dyDescent="0.3">
      <c r="E70" s="364" t="s">
        <v>624</v>
      </c>
    </row>
    <row r="71" spans="5:5" x14ac:dyDescent="0.3">
      <c r="E71" s="364" t="s">
        <v>624</v>
      </c>
    </row>
    <row r="72" spans="5:5" x14ac:dyDescent="0.3">
      <c r="E72" s="364" t="s">
        <v>624</v>
      </c>
    </row>
    <row r="73" spans="5:5" x14ac:dyDescent="0.3">
      <c r="E73" s="364" t="s">
        <v>624</v>
      </c>
    </row>
    <row r="74" spans="5:5" x14ac:dyDescent="0.3">
      <c r="E74" s="364" t="s">
        <v>651</v>
      </c>
    </row>
    <row r="75" spans="5:5" x14ac:dyDescent="0.3">
      <c r="E75" s="364" t="s">
        <v>629</v>
      </c>
    </row>
    <row r="76" spans="5:5" x14ac:dyDescent="0.3">
      <c r="E76" s="364" t="s">
        <v>624</v>
      </c>
    </row>
    <row r="77" spans="5:5" x14ac:dyDescent="0.3">
      <c r="E77" s="364" t="s">
        <v>651</v>
      </c>
    </row>
    <row r="78" spans="5:5" x14ac:dyDescent="0.3">
      <c r="E78" s="364" t="s">
        <v>634</v>
      </c>
    </row>
    <row r="79" spans="5:5" x14ac:dyDescent="0.3">
      <c r="E79" s="364" t="s">
        <v>634</v>
      </c>
    </row>
    <row r="80" spans="5:5" x14ac:dyDescent="0.3">
      <c r="E80" s="364" t="s">
        <v>629</v>
      </c>
    </row>
    <row r="81" spans="5:5" x14ac:dyDescent="0.3">
      <c r="E81" s="364" t="s">
        <v>634</v>
      </c>
    </row>
    <row r="82" spans="5:5" x14ac:dyDescent="0.3">
      <c r="E82" s="364" t="s">
        <v>642</v>
      </c>
    </row>
    <row r="83" spans="5:5" x14ac:dyDescent="0.3">
      <c r="E83" s="364" t="s">
        <v>642</v>
      </c>
    </row>
    <row r="84" spans="5:5" x14ac:dyDescent="0.3">
      <c r="E84" s="364" t="s">
        <v>642</v>
      </c>
    </row>
    <row r="85" spans="5:5" x14ac:dyDescent="0.3">
      <c r="E85" s="364" t="s">
        <v>642</v>
      </c>
    </row>
    <row r="86" spans="5:5" x14ac:dyDescent="0.3">
      <c r="E86" s="364" t="s">
        <v>629</v>
      </c>
    </row>
    <row r="87" spans="5:5" x14ac:dyDescent="0.3">
      <c r="E87" s="364" t="s">
        <v>629</v>
      </c>
    </row>
    <row r="88" spans="5:5" x14ac:dyDescent="0.3">
      <c r="E88" s="364" t="s">
        <v>629</v>
      </c>
    </row>
    <row r="89" spans="5:5" x14ac:dyDescent="0.3">
      <c r="E89" s="364" t="s">
        <v>629</v>
      </c>
    </row>
    <row r="90" spans="5:5" x14ac:dyDescent="0.3">
      <c r="E90" s="364" t="s">
        <v>606</v>
      </c>
    </row>
    <row r="91" spans="5:5" x14ac:dyDescent="0.3">
      <c r="E91" s="364" t="s">
        <v>574</v>
      </c>
    </row>
    <row r="92" spans="5:5" x14ac:dyDescent="0.3">
      <c r="E92" s="364" t="s">
        <v>579</v>
      </c>
    </row>
    <row r="93" spans="5:5" x14ac:dyDescent="0.3">
      <c r="E93" s="364" t="s">
        <v>651</v>
      </c>
    </row>
    <row r="94" spans="5:5" x14ac:dyDescent="0.3">
      <c r="E94" s="364" t="s">
        <v>579</v>
      </c>
    </row>
    <row r="95" spans="5:5" x14ac:dyDescent="0.3">
      <c r="E95" s="370" t="s">
        <v>662</v>
      </c>
    </row>
    <row r="96" spans="5:5" x14ac:dyDescent="0.3">
      <c r="E96" s="370" t="s">
        <v>662</v>
      </c>
    </row>
    <row r="97" spans="5:5" x14ac:dyDescent="0.3">
      <c r="E97" s="370" t="s">
        <v>662</v>
      </c>
    </row>
    <row r="98" spans="5:5" x14ac:dyDescent="0.3">
      <c r="E98" s="370" t="s">
        <v>662</v>
      </c>
    </row>
    <row r="99" spans="5:5" x14ac:dyDescent="0.3">
      <c r="E99" s="370" t="s">
        <v>662</v>
      </c>
    </row>
    <row r="100" spans="5:5" x14ac:dyDescent="0.3">
      <c r="E100" s="370" t="s">
        <v>662</v>
      </c>
    </row>
    <row r="101" spans="5:5" x14ac:dyDescent="0.3">
      <c r="E101" s="370" t="s">
        <v>662</v>
      </c>
    </row>
    <row r="102" spans="5:5" x14ac:dyDescent="0.3">
      <c r="E102" s="370" t="s">
        <v>670</v>
      </c>
    </row>
    <row r="103" spans="5:5" x14ac:dyDescent="0.3">
      <c r="E103" s="370" t="s">
        <v>670</v>
      </c>
    </row>
    <row r="104" spans="5:5" x14ac:dyDescent="0.3">
      <c r="E104" s="370" t="s">
        <v>670</v>
      </c>
    </row>
    <row r="105" spans="5:5" x14ac:dyDescent="0.3">
      <c r="E105" s="370" t="s">
        <v>670</v>
      </c>
    </row>
    <row r="106" spans="5:5" x14ac:dyDescent="0.3">
      <c r="E106" s="370" t="s">
        <v>670</v>
      </c>
    </row>
    <row r="107" spans="5:5" x14ac:dyDescent="0.3">
      <c r="E107" s="370" t="s">
        <v>670</v>
      </c>
    </row>
    <row r="108" spans="5:5" x14ac:dyDescent="0.3">
      <c r="E108" s="370" t="s">
        <v>583</v>
      </c>
    </row>
    <row r="109" spans="5:5" x14ac:dyDescent="0.3">
      <c r="E109" s="370" t="s">
        <v>583</v>
      </c>
    </row>
    <row r="110" spans="5:5" x14ac:dyDescent="0.3">
      <c r="E110" s="370" t="s">
        <v>583</v>
      </c>
    </row>
    <row r="111" spans="5:5" x14ac:dyDescent="0.3">
      <c r="E111" s="370" t="s">
        <v>583</v>
      </c>
    </row>
    <row r="112" spans="5:5" x14ac:dyDescent="0.3">
      <c r="E112" s="370" t="s">
        <v>583</v>
      </c>
    </row>
    <row r="113" spans="5:5" x14ac:dyDescent="0.3">
      <c r="E113" s="364" t="s">
        <v>684</v>
      </c>
    </row>
    <row r="114" spans="5:5" x14ac:dyDescent="0.3">
      <c r="E114" s="364" t="s">
        <v>684</v>
      </c>
    </row>
    <row r="115" spans="5:5" x14ac:dyDescent="0.3">
      <c r="E115" s="364" t="s">
        <v>684</v>
      </c>
    </row>
    <row r="116" spans="5:5" x14ac:dyDescent="0.3">
      <c r="E116" s="364" t="s">
        <v>684</v>
      </c>
    </row>
    <row r="117" spans="5:5" x14ac:dyDescent="0.3">
      <c r="E117" s="364" t="s">
        <v>684</v>
      </c>
    </row>
    <row r="118" spans="5:5" x14ac:dyDescent="0.3">
      <c r="E118" s="364" t="s">
        <v>593</v>
      </c>
    </row>
    <row r="119" spans="5:5" x14ac:dyDescent="0.3">
      <c r="E119" s="364" t="s">
        <v>684</v>
      </c>
    </row>
    <row r="120" spans="5:5" x14ac:dyDescent="0.3">
      <c r="E120" s="364" t="s">
        <v>684</v>
      </c>
    </row>
    <row r="121" spans="5:5" x14ac:dyDescent="0.3">
      <c r="E121" s="364" t="s">
        <v>684</v>
      </c>
    </row>
    <row r="122" spans="5:5" x14ac:dyDescent="0.3">
      <c r="E122" s="364" t="s">
        <v>684</v>
      </c>
    </row>
    <row r="123" spans="5:5" x14ac:dyDescent="0.3">
      <c r="E123" s="364" t="s">
        <v>690</v>
      </c>
    </row>
    <row r="124" spans="5:5" x14ac:dyDescent="0.3">
      <c r="E124" s="364" t="s">
        <v>690</v>
      </c>
    </row>
    <row r="125" spans="5:5" x14ac:dyDescent="0.3">
      <c r="E125" s="364" t="s">
        <v>690</v>
      </c>
    </row>
    <row r="126" spans="5:5" x14ac:dyDescent="0.3">
      <c r="E126" s="364" t="s">
        <v>690</v>
      </c>
    </row>
    <row r="127" spans="5:5" x14ac:dyDescent="0.3">
      <c r="E127" s="364" t="s">
        <v>690</v>
      </c>
    </row>
    <row r="128" spans="5:5" x14ac:dyDescent="0.3">
      <c r="E128" s="364" t="s">
        <v>606</v>
      </c>
    </row>
    <row r="129" spans="5:5" x14ac:dyDescent="0.3">
      <c r="E129" s="364" t="s">
        <v>606</v>
      </c>
    </row>
    <row r="130" spans="5:5" x14ac:dyDescent="0.3">
      <c r="E130" s="364" t="s">
        <v>606</v>
      </c>
    </row>
    <row r="131" spans="5:5" x14ac:dyDescent="0.3">
      <c r="E131" s="364" t="s">
        <v>606</v>
      </c>
    </row>
    <row r="132" spans="5:5" x14ac:dyDescent="0.3">
      <c r="E132" s="364" t="s">
        <v>606</v>
      </c>
    </row>
    <row r="133" spans="5:5" x14ac:dyDescent="0.3">
      <c r="E133" s="364" t="s">
        <v>606</v>
      </c>
    </row>
    <row r="134" spans="5:5" x14ac:dyDescent="0.3">
      <c r="E134" s="364" t="s">
        <v>606</v>
      </c>
    </row>
    <row r="135" spans="5:5" x14ac:dyDescent="0.3">
      <c r="E135" s="364" t="s">
        <v>704</v>
      </c>
    </row>
    <row r="136" spans="5:5" x14ac:dyDescent="0.3">
      <c r="E136" s="364" t="s">
        <v>704</v>
      </c>
    </row>
    <row r="137" spans="5:5" x14ac:dyDescent="0.3">
      <c r="E137" s="364" t="s">
        <v>704</v>
      </c>
    </row>
    <row r="138" spans="5:5" x14ac:dyDescent="0.3">
      <c r="E138" s="364" t="s">
        <v>704</v>
      </c>
    </row>
    <row r="139" spans="5:5" x14ac:dyDescent="0.3">
      <c r="E139" s="364" t="s">
        <v>662</v>
      </c>
    </row>
    <row r="140" spans="5:5" x14ac:dyDescent="0.3">
      <c r="E140" s="364" t="s">
        <v>704</v>
      </c>
    </row>
    <row r="141" spans="5:5" x14ac:dyDescent="0.3">
      <c r="E141" s="364" t="s">
        <v>704</v>
      </c>
    </row>
    <row r="142" spans="5:5" x14ac:dyDescent="0.3">
      <c r="E142" s="364" t="s">
        <v>585</v>
      </c>
    </row>
    <row r="143" spans="5:5" x14ac:dyDescent="0.3">
      <c r="E143" s="364" t="s">
        <v>579</v>
      </c>
    </row>
    <row r="144" spans="5:5" x14ac:dyDescent="0.3">
      <c r="E144" s="364" t="s">
        <v>589</v>
      </c>
    </row>
    <row r="145" spans="5:5" x14ac:dyDescent="0.3">
      <c r="E145" s="364" t="s">
        <v>583</v>
      </c>
    </row>
    <row r="146" spans="5:5" x14ac:dyDescent="0.3">
      <c r="E146" s="364" t="s">
        <v>585</v>
      </c>
    </row>
    <row r="147" spans="5:5" x14ac:dyDescent="0.3">
      <c r="E147" s="364" t="s">
        <v>634</v>
      </c>
    </row>
    <row r="148" spans="5:5" x14ac:dyDescent="0.3">
      <c r="E148" s="364" t="s">
        <v>634</v>
      </c>
    </row>
    <row r="149" spans="5:5" x14ac:dyDescent="0.3">
      <c r="E149" s="364" t="s">
        <v>582</v>
      </c>
    </row>
    <row r="150" spans="5:5" x14ac:dyDescent="0.3">
      <c r="E150" s="364" t="s">
        <v>634</v>
      </c>
    </row>
    <row r="151" spans="5:5" x14ac:dyDescent="0.3">
      <c r="E151" s="364" t="s">
        <v>634</v>
      </c>
    </row>
    <row r="152" spans="5:5" x14ac:dyDescent="0.3">
      <c r="E152" s="364" t="s">
        <v>634</v>
      </c>
    </row>
    <row r="153" spans="5:5" x14ac:dyDescent="0.3">
      <c r="E153" s="364" t="s">
        <v>634</v>
      </c>
    </row>
    <row r="154" spans="5:5" x14ac:dyDescent="0.3">
      <c r="E154" s="364" t="s">
        <v>722</v>
      </c>
    </row>
    <row r="155" spans="5:5" x14ac:dyDescent="0.3">
      <c r="E155" s="461" t="s">
        <v>704</v>
      </c>
    </row>
    <row r="156" spans="5:5" x14ac:dyDescent="0.3">
      <c r="E156" s="370" t="s">
        <v>704</v>
      </c>
    </row>
    <row r="157" spans="5:5" x14ac:dyDescent="0.3">
      <c r="E157" s="370" t="s">
        <v>690</v>
      </c>
    </row>
    <row r="158" spans="5:5" x14ac:dyDescent="0.3">
      <c r="E158" s="370" t="s">
        <v>690</v>
      </c>
    </row>
    <row r="159" spans="5:5" x14ac:dyDescent="0.3">
      <c r="E159" s="370" t="s">
        <v>690</v>
      </c>
    </row>
    <row r="160" spans="5:5" x14ac:dyDescent="0.3">
      <c r="E160" s="370" t="s">
        <v>690</v>
      </c>
    </row>
    <row r="161" spans="5:5" x14ac:dyDescent="0.3">
      <c r="E161" s="370" t="s">
        <v>558</v>
      </c>
    </row>
    <row r="162" spans="5:5" x14ac:dyDescent="0.3">
      <c r="E162" s="370" t="s">
        <v>558</v>
      </c>
    </row>
    <row r="163" spans="5:5" x14ac:dyDescent="0.3">
      <c r="E163" s="370" t="s">
        <v>558</v>
      </c>
    </row>
    <row r="164" spans="5:5" x14ac:dyDescent="0.3">
      <c r="E164" s="370" t="s">
        <v>558</v>
      </c>
    </row>
    <row r="165" spans="5:5" x14ac:dyDescent="0.3">
      <c r="E165" s="370" t="s">
        <v>558</v>
      </c>
    </row>
    <row r="166" spans="5:5" x14ac:dyDescent="0.3">
      <c r="E166" s="370" t="s">
        <v>558</v>
      </c>
    </row>
    <row r="167" spans="5:5" x14ac:dyDescent="0.3">
      <c r="E167" s="369" t="s">
        <v>670</v>
      </c>
    </row>
    <row r="168" spans="5:5" x14ac:dyDescent="0.3">
      <c r="E168" s="370" t="s">
        <v>583</v>
      </c>
    </row>
    <row r="169" spans="5:5" x14ac:dyDescent="0.3">
      <c r="E169" s="370" t="s">
        <v>743</v>
      </c>
    </row>
    <row r="170" spans="5:5" x14ac:dyDescent="0.3">
      <c r="E170" s="370" t="s">
        <v>583</v>
      </c>
    </row>
    <row r="171" spans="5:5" x14ac:dyDescent="0.3">
      <c r="E171" s="370" t="s">
        <v>746</v>
      </c>
    </row>
    <row r="172" spans="5:5" x14ac:dyDescent="0.3">
      <c r="E172" s="370" t="s">
        <v>583</v>
      </c>
    </row>
    <row r="173" spans="5:5" x14ac:dyDescent="0.3">
      <c r="E173" s="364" t="s">
        <v>743</v>
      </c>
    </row>
    <row r="174" spans="5:5" x14ac:dyDescent="0.3">
      <c r="E174" s="364" t="s">
        <v>743</v>
      </c>
    </row>
    <row r="175" spans="5:5" x14ac:dyDescent="0.3">
      <c r="E175" s="364" t="s">
        <v>743</v>
      </c>
    </row>
    <row r="176" spans="5:5" x14ac:dyDescent="0.3">
      <c r="E176" s="364" t="s">
        <v>593</v>
      </c>
    </row>
    <row r="177" spans="5:5" x14ac:dyDescent="0.3">
      <c r="E177" s="364" t="s">
        <v>589</v>
      </c>
    </row>
    <row r="178" spans="5:5" x14ac:dyDescent="0.3">
      <c r="E178" s="364" t="s">
        <v>589</v>
      </c>
    </row>
    <row r="179" spans="5:5" x14ac:dyDescent="0.3">
      <c r="E179" s="364" t="s">
        <v>743</v>
      </c>
    </row>
    <row r="180" spans="5:5" x14ac:dyDescent="0.3">
      <c r="E180" s="364" t="s">
        <v>579</v>
      </c>
    </row>
    <row r="181" spans="5:5" x14ac:dyDescent="0.3">
      <c r="E181" s="364" t="s">
        <v>746</v>
      </c>
    </row>
    <row r="182" spans="5:5" x14ac:dyDescent="0.3">
      <c r="E182" s="364" t="s">
        <v>746</v>
      </c>
    </row>
    <row r="183" spans="5:5" x14ac:dyDescent="0.3">
      <c r="E183" s="364" t="s">
        <v>746</v>
      </c>
    </row>
    <row r="184" spans="5:5" x14ac:dyDescent="0.3">
      <c r="E184" s="364" t="s">
        <v>746</v>
      </c>
    </row>
    <row r="185" spans="5:5" x14ac:dyDescent="0.3">
      <c r="E185" s="364" t="s">
        <v>746</v>
      </c>
    </row>
    <row r="186" spans="5:5" x14ac:dyDescent="0.3">
      <c r="E186" s="364" t="s">
        <v>746</v>
      </c>
    </row>
    <row r="187" spans="5:5" x14ac:dyDescent="0.3">
      <c r="E187" s="364" t="s">
        <v>743</v>
      </c>
    </row>
    <row r="188" spans="5:5" x14ac:dyDescent="0.3">
      <c r="E188" s="364" t="s">
        <v>743</v>
      </c>
    </row>
    <row r="189" spans="5:5" x14ac:dyDescent="0.3">
      <c r="E189" s="364" t="s">
        <v>743</v>
      </c>
    </row>
    <row r="190" spans="5:5" x14ac:dyDescent="0.3">
      <c r="E190" s="364" t="s">
        <v>743</v>
      </c>
    </row>
    <row r="191" spans="5:5" x14ac:dyDescent="0.3">
      <c r="E191" s="364" t="s">
        <v>743</v>
      </c>
    </row>
    <row r="192" spans="5:5" x14ac:dyDescent="0.3">
      <c r="E192" s="364" t="s">
        <v>743</v>
      </c>
    </row>
    <row r="193" spans="5:5" x14ac:dyDescent="0.3">
      <c r="E193" s="364" t="s">
        <v>743</v>
      </c>
    </row>
    <row r="194" spans="5:5" x14ac:dyDescent="0.3">
      <c r="E194" s="364" t="s">
        <v>746</v>
      </c>
    </row>
    <row r="195" spans="5:5" x14ac:dyDescent="0.3">
      <c r="E195" s="364" t="s">
        <v>746</v>
      </c>
    </row>
    <row r="196" spans="5:5" x14ac:dyDescent="0.3">
      <c r="E196" s="364" t="s">
        <v>746</v>
      </c>
    </row>
    <row r="197" spans="5:5" x14ac:dyDescent="0.3">
      <c r="E197" s="364" t="s">
        <v>746</v>
      </c>
    </row>
    <row r="198" spans="5:5" x14ac:dyDescent="0.3">
      <c r="E198" s="364" t="s">
        <v>583</v>
      </c>
    </row>
    <row r="199" spans="5:5" x14ac:dyDescent="0.3">
      <c r="E199" s="364" t="s">
        <v>746</v>
      </c>
    </row>
    <row r="200" spans="5:5" x14ac:dyDescent="0.3">
      <c r="E200" s="364" t="s">
        <v>746</v>
      </c>
    </row>
    <row r="201" spans="5:5" x14ac:dyDescent="0.3">
      <c r="E201" s="364" t="s">
        <v>746</v>
      </c>
    </row>
    <row r="202" spans="5:5" x14ac:dyDescent="0.3">
      <c r="E202" s="364" t="s">
        <v>593</v>
      </c>
    </row>
    <row r="203" spans="5:5" x14ac:dyDescent="0.3">
      <c r="E203" s="364" t="s">
        <v>593</v>
      </c>
    </row>
    <row r="204" spans="5:5" x14ac:dyDescent="0.3">
      <c r="E204" s="364" t="s">
        <v>593</v>
      </c>
    </row>
    <row r="205" spans="5:5" x14ac:dyDescent="0.3">
      <c r="E205" s="364" t="s">
        <v>583</v>
      </c>
    </row>
    <row r="206" spans="5:5" x14ac:dyDescent="0.3">
      <c r="E206" s="364" t="s">
        <v>583</v>
      </c>
    </row>
    <row r="207" spans="5:5" x14ac:dyDescent="0.3">
      <c r="E207" s="364" t="s">
        <v>579</v>
      </c>
    </row>
    <row r="208" spans="5:5" x14ac:dyDescent="0.3">
      <c r="E208" s="364" t="s">
        <v>579</v>
      </c>
    </row>
    <row r="209" spans="5:5" x14ac:dyDescent="0.3">
      <c r="E209" s="370" t="s">
        <v>606</v>
      </c>
    </row>
    <row r="210" spans="5:5" x14ac:dyDescent="0.3">
      <c r="E210" s="370" t="s">
        <v>662</v>
      </c>
    </row>
    <row r="211" spans="5:5" x14ac:dyDescent="0.3">
      <c r="E211" s="370" t="s">
        <v>670</v>
      </c>
    </row>
    <row r="212" spans="5:5" x14ac:dyDescent="0.3">
      <c r="E212" s="370" t="s">
        <v>670</v>
      </c>
    </row>
    <row r="213" spans="5:5" x14ac:dyDescent="0.3">
      <c r="E213" s="370" t="s">
        <v>670</v>
      </c>
    </row>
    <row r="214" spans="5:5" x14ac:dyDescent="0.3">
      <c r="E214" s="370" t="s">
        <v>670</v>
      </c>
    </row>
    <row r="215" spans="5:5" x14ac:dyDescent="0.3">
      <c r="E215" s="370" t="s">
        <v>1121</v>
      </c>
    </row>
    <row r="216" spans="5:5" x14ac:dyDescent="0.3">
      <c r="E216" s="370" t="s">
        <v>1121</v>
      </c>
    </row>
    <row r="217" spans="5:5" x14ac:dyDescent="0.3">
      <c r="E217" s="370" t="s">
        <v>1121</v>
      </c>
    </row>
    <row r="218" spans="5:5" x14ac:dyDescent="0.3">
      <c r="E218" s="370" t="s">
        <v>1121</v>
      </c>
    </row>
    <row r="219" spans="5:5" x14ac:dyDescent="0.3">
      <c r="E219" s="370" t="s">
        <v>1121</v>
      </c>
    </row>
    <row r="220" spans="5:5" x14ac:dyDescent="0.3">
      <c r="E220" s="370" t="s">
        <v>1121</v>
      </c>
    </row>
    <row r="221" spans="5:5" x14ac:dyDescent="0.3">
      <c r="E221" s="370" t="s">
        <v>1121</v>
      </c>
    </row>
    <row r="222" spans="5:5" x14ac:dyDescent="0.3">
      <c r="E222" s="370" t="s">
        <v>1121</v>
      </c>
    </row>
    <row r="223" spans="5:5" x14ac:dyDescent="0.3">
      <c r="E223" s="370" t="s">
        <v>1121</v>
      </c>
    </row>
    <row r="224" spans="5:5" x14ac:dyDescent="0.3">
      <c r="E224" s="370" t="s">
        <v>1121</v>
      </c>
    </row>
    <row r="225" spans="5:5" x14ac:dyDescent="0.3">
      <c r="E225" s="370" t="s">
        <v>1121</v>
      </c>
    </row>
    <row r="226" spans="5:5" x14ac:dyDescent="0.3">
      <c r="E226" s="370" t="s">
        <v>593</v>
      </c>
    </row>
    <row r="227" spans="5:5" x14ac:dyDescent="0.3">
      <c r="E227" s="370" t="s">
        <v>593</v>
      </c>
    </row>
    <row r="228" spans="5:5" x14ac:dyDescent="0.3">
      <c r="E228" s="370" t="s">
        <v>593</v>
      </c>
    </row>
    <row r="229" spans="5:5" x14ac:dyDescent="0.3">
      <c r="E229" s="370" t="s">
        <v>1131</v>
      </c>
    </row>
    <row r="230" spans="5:5" x14ac:dyDescent="0.3">
      <c r="E230" s="370" t="s">
        <v>1131</v>
      </c>
    </row>
    <row r="231" spans="5:5" x14ac:dyDescent="0.3">
      <c r="E231" s="370" t="s">
        <v>857</v>
      </c>
    </row>
    <row r="232" spans="5:5" x14ac:dyDescent="0.3">
      <c r="E232" s="370" t="s">
        <v>857</v>
      </c>
    </row>
    <row r="233" spans="5:5" x14ac:dyDescent="0.3">
      <c r="E233" s="370" t="s">
        <v>593</v>
      </c>
    </row>
    <row r="234" spans="5:5" x14ac:dyDescent="0.3">
      <c r="E234" s="370" t="s">
        <v>593</v>
      </c>
    </row>
    <row r="235" spans="5:5" x14ac:dyDescent="0.3">
      <c r="E235" s="370" t="s">
        <v>593</v>
      </c>
    </row>
    <row r="236" spans="5:5" x14ac:dyDescent="0.3">
      <c r="E236" s="370" t="s">
        <v>593</v>
      </c>
    </row>
    <row r="237" spans="5:5" x14ac:dyDescent="0.3">
      <c r="E237" s="370" t="s">
        <v>862</v>
      </c>
    </row>
    <row r="238" spans="5:5" x14ac:dyDescent="0.3">
      <c r="E238" s="370" t="s">
        <v>862</v>
      </c>
    </row>
    <row r="239" spans="5:5" x14ac:dyDescent="0.3">
      <c r="E239" s="370" t="s">
        <v>862</v>
      </c>
    </row>
    <row r="240" spans="5:5" x14ac:dyDescent="0.3">
      <c r="E240" s="370" t="s">
        <v>862</v>
      </c>
    </row>
    <row r="241" spans="5:5" x14ac:dyDescent="0.3">
      <c r="E241" s="370" t="s">
        <v>862</v>
      </c>
    </row>
    <row r="242" spans="5:5" x14ac:dyDescent="0.3">
      <c r="E242" s="370" t="s">
        <v>862</v>
      </c>
    </row>
    <row r="243" spans="5:5" x14ac:dyDescent="0.3">
      <c r="E243" s="370" t="s">
        <v>862</v>
      </c>
    </row>
    <row r="244" spans="5:5" x14ac:dyDescent="0.3">
      <c r="E244" s="370" t="s">
        <v>862</v>
      </c>
    </row>
    <row r="245" spans="5:5" x14ac:dyDescent="0.3">
      <c r="E245" s="370" t="s">
        <v>862</v>
      </c>
    </row>
    <row r="246" spans="5:5" x14ac:dyDescent="0.3">
      <c r="E246" s="370" t="s">
        <v>862</v>
      </c>
    </row>
    <row r="247" spans="5:5" x14ac:dyDescent="0.3">
      <c r="E247" s="370" t="s">
        <v>862</v>
      </c>
    </row>
    <row r="248" spans="5:5" x14ac:dyDescent="0.3">
      <c r="E248" s="370" t="s">
        <v>857</v>
      </c>
    </row>
    <row r="249" spans="5:5" x14ac:dyDescent="0.3">
      <c r="E249" s="370" t="s">
        <v>857</v>
      </c>
    </row>
    <row r="250" spans="5:5" x14ac:dyDescent="0.3">
      <c r="E250" s="370" t="s">
        <v>857</v>
      </c>
    </row>
    <row r="251" spans="5:5" x14ac:dyDescent="0.3">
      <c r="E251" s="370" t="s">
        <v>857</v>
      </c>
    </row>
    <row r="252" spans="5:5" x14ac:dyDescent="0.3">
      <c r="E252" s="370" t="s">
        <v>857</v>
      </c>
    </row>
    <row r="253" spans="5:5" x14ac:dyDescent="0.3">
      <c r="E253" s="370" t="s">
        <v>857</v>
      </c>
    </row>
    <row r="254" spans="5:5" x14ac:dyDescent="0.3">
      <c r="E254" s="370" t="s">
        <v>857</v>
      </c>
    </row>
    <row r="255" spans="5:5" x14ac:dyDescent="0.3">
      <c r="E255" s="370" t="s">
        <v>857</v>
      </c>
    </row>
    <row r="256" spans="5:5" x14ac:dyDescent="0.3">
      <c r="E256" s="370" t="s">
        <v>857</v>
      </c>
    </row>
    <row r="257" spans="5:5" x14ac:dyDescent="0.3">
      <c r="E257" s="370" t="s">
        <v>857</v>
      </c>
    </row>
    <row r="258" spans="5:5" x14ac:dyDescent="0.3">
      <c r="E258" s="370" t="s">
        <v>857</v>
      </c>
    </row>
    <row r="259" spans="5:5" x14ac:dyDescent="0.3">
      <c r="E259" s="370" t="s">
        <v>1132</v>
      </c>
    </row>
    <row r="260" spans="5:5" x14ac:dyDescent="0.3">
      <c r="E260" s="370" t="s">
        <v>1132</v>
      </c>
    </row>
    <row r="261" spans="5:5" x14ac:dyDescent="0.3">
      <c r="E261" s="370" t="s">
        <v>1132</v>
      </c>
    </row>
    <row r="262" spans="5:5" x14ac:dyDescent="0.3">
      <c r="E262" s="370" t="s">
        <v>1132</v>
      </c>
    </row>
    <row r="263" spans="5:5" x14ac:dyDescent="0.3">
      <c r="E263" s="370" t="s">
        <v>1132</v>
      </c>
    </row>
    <row r="264" spans="5:5" x14ac:dyDescent="0.3">
      <c r="E264" s="370" t="s">
        <v>1132</v>
      </c>
    </row>
    <row r="265" spans="5:5" x14ac:dyDescent="0.3">
      <c r="E265" s="370" t="s">
        <v>1132</v>
      </c>
    </row>
    <row r="266" spans="5:5" x14ac:dyDescent="0.3">
      <c r="E266" s="370" t="s">
        <v>1132</v>
      </c>
    </row>
    <row r="267" spans="5:5" x14ac:dyDescent="0.3">
      <c r="E267" s="370" t="s">
        <v>1132</v>
      </c>
    </row>
    <row r="268" spans="5:5" x14ac:dyDescent="0.3">
      <c r="E268" s="370" t="s">
        <v>1132</v>
      </c>
    </row>
    <row r="269" spans="5:5" x14ac:dyDescent="0.3">
      <c r="E269" s="370" t="s">
        <v>1132</v>
      </c>
    </row>
    <row r="270" spans="5:5" x14ac:dyDescent="0.3">
      <c r="E270" s="370" t="s">
        <v>1130</v>
      </c>
    </row>
    <row r="271" spans="5:5" x14ac:dyDescent="0.3">
      <c r="E271" s="370" t="s">
        <v>1132</v>
      </c>
    </row>
    <row r="272" spans="5:5" x14ac:dyDescent="0.3">
      <c r="E272" s="370" t="s">
        <v>1132</v>
      </c>
    </row>
    <row r="273" spans="5:5" x14ac:dyDescent="0.3">
      <c r="E273" s="370" t="s">
        <v>1130</v>
      </c>
    </row>
    <row r="274" spans="5:5" x14ac:dyDescent="0.3">
      <c r="E274" s="370" t="s">
        <v>1132</v>
      </c>
    </row>
    <row r="275" spans="5:5" x14ac:dyDescent="0.3">
      <c r="E275" s="370" t="s">
        <v>1132</v>
      </c>
    </row>
    <row r="276" spans="5:5" x14ac:dyDescent="0.3">
      <c r="E276" s="370" t="s">
        <v>843</v>
      </c>
    </row>
    <row r="277" spans="5:5" x14ac:dyDescent="0.3">
      <c r="E277" s="370" t="s">
        <v>1132</v>
      </c>
    </row>
    <row r="278" spans="5:5" x14ac:dyDescent="0.3">
      <c r="E278" s="370" t="s">
        <v>1132</v>
      </c>
    </row>
    <row r="279" spans="5:5" x14ac:dyDescent="0.3">
      <c r="E279" s="370" t="s">
        <v>1132</v>
      </c>
    </row>
    <row r="280" spans="5:5" x14ac:dyDescent="0.3">
      <c r="E280" s="370" t="s">
        <v>1132</v>
      </c>
    </row>
    <row r="281" spans="5:5" x14ac:dyDescent="0.3">
      <c r="E281" s="370" t="s">
        <v>1132</v>
      </c>
    </row>
    <row r="282" spans="5:5" x14ac:dyDescent="0.3">
      <c r="E282" s="370" t="s">
        <v>1132</v>
      </c>
    </row>
    <row r="283" spans="5:5" x14ac:dyDescent="0.3">
      <c r="E283" s="370" t="s">
        <v>1132</v>
      </c>
    </row>
    <row r="284" spans="5:5" x14ac:dyDescent="0.3">
      <c r="E284" s="370" t="s">
        <v>1132</v>
      </c>
    </row>
    <row r="285" spans="5:5" x14ac:dyDescent="0.3">
      <c r="E285" s="370" t="s">
        <v>1132</v>
      </c>
    </row>
    <row r="286" spans="5:5" x14ac:dyDescent="0.3">
      <c r="E286" s="370" t="s">
        <v>1133</v>
      </c>
    </row>
    <row r="287" spans="5:5" x14ac:dyDescent="0.3">
      <c r="E287" s="370" t="s">
        <v>589</v>
      </c>
    </row>
    <row r="288" spans="5:5" x14ac:dyDescent="0.3">
      <c r="E288" s="370" t="s">
        <v>848</v>
      </c>
    </row>
    <row r="289" spans="5:5" x14ac:dyDescent="0.3">
      <c r="E289" s="370" t="s">
        <v>589</v>
      </c>
    </row>
    <row r="290" spans="5:5" x14ac:dyDescent="0.3">
      <c r="E290" s="370" t="s">
        <v>1132</v>
      </c>
    </row>
    <row r="291" spans="5:5" x14ac:dyDescent="0.3">
      <c r="E291" s="370" t="s">
        <v>1132</v>
      </c>
    </row>
    <row r="292" spans="5:5" x14ac:dyDescent="0.3">
      <c r="E292" s="370" t="s">
        <v>1132</v>
      </c>
    </row>
    <row r="293" spans="5:5" x14ac:dyDescent="0.3">
      <c r="E293" s="370" t="s">
        <v>1131</v>
      </c>
    </row>
    <row r="294" spans="5:5" x14ac:dyDescent="0.3">
      <c r="E294" s="370" t="s">
        <v>862</v>
      </c>
    </row>
    <row r="295" spans="5:5" x14ac:dyDescent="0.3">
      <c r="E295" s="370" t="s">
        <v>862</v>
      </c>
    </row>
    <row r="296" spans="5:5" x14ac:dyDescent="0.3">
      <c r="E296" s="370" t="s">
        <v>841</v>
      </c>
    </row>
    <row r="297" spans="5:5" x14ac:dyDescent="0.3">
      <c r="E297" s="370" t="s">
        <v>862</v>
      </c>
    </row>
    <row r="298" spans="5:5" x14ac:dyDescent="0.3">
      <c r="E298" s="370" t="s">
        <v>1121</v>
      </c>
    </row>
    <row r="299" spans="5:5" x14ac:dyDescent="0.3">
      <c r="E299" s="370" t="s">
        <v>859</v>
      </c>
    </row>
    <row r="300" spans="5:5" x14ac:dyDescent="0.3">
      <c r="E300" s="370" t="s">
        <v>1121</v>
      </c>
    </row>
    <row r="301" spans="5:5" x14ac:dyDescent="0.3">
      <c r="E301" s="370" t="s">
        <v>859</v>
      </c>
    </row>
    <row r="302" spans="5:5" x14ac:dyDescent="0.3">
      <c r="E302" s="370" t="s">
        <v>859</v>
      </c>
    </row>
    <row r="303" spans="5:5" x14ac:dyDescent="0.3">
      <c r="E303" s="370" t="s">
        <v>859</v>
      </c>
    </row>
    <row r="304" spans="5:5" x14ac:dyDescent="0.3">
      <c r="E304" s="370" t="s">
        <v>859</v>
      </c>
    </row>
    <row r="305" spans="5:5" x14ac:dyDescent="0.3">
      <c r="E305" s="370" t="s">
        <v>859</v>
      </c>
    </row>
    <row r="306" spans="5:5" x14ac:dyDescent="0.3">
      <c r="E306" s="370" t="s">
        <v>859</v>
      </c>
    </row>
    <row r="307" spans="5:5" x14ac:dyDescent="0.3">
      <c r="E307" s="370" t="s">
        <v>859</v>
      </c>
    </row>
    <row r="308" spans="5:5" x14ac:dyDescent="0.3">
      <c r="E308" s="370" t="s">
        <v>859</v>
      </c>
    </row>
    <row r="309" spans="5:5" x14ac:dyDescent="0.3">
      <c r="E309" s="370" t="s">
        <v>859</v>
      </c>
    </row>
    <row r="310" spans="5:5" x14ac:dyDescent="0.3">
      <c r="E310" s="370" t="s">
        <v>859</v>
      </c>
    </row>
    <row r="311" spans="5:5" x14ac:dyDescent="0.3">
      <c r="E311" s="370" t="s">
        <v>859</v>
      </c>
    </row>
    <row r="312" spans="5:5" x14ac:dyDescent="0.3">
      <c r="E312" s="370" t="s">
        <v>859</v>
      </c>
    </row>
    <row r="313" spans="5:5" x14ac:dyDescent="0.3">
      <c r="E313" s="370" t="s">
        <v>848</v>
      </c>
    </row>
    <row r="314" spans="5:5" x14ac:dyDescent="0.3">
      <c r="E314" s="370" t="s">
        <v>848</v>
      </c>
    </row>
    <row r="315" spans="5:5" x14ac:dyDescent="0.3">
      <c r="E315" s="370" t="s">
        <v>848</v>
      </c>
    </row>
    <row r="316" spans="5:5" x14ac:dyDescent="0.3">
      <c r="E316" s="370" t="s">
        <v>860</v>
      </c>
    </row>
    <row r="317" spans="5:5" x14ac:dyDescent="0.3">
      <c r="E317" s="370" t="s">
        <v>860</v>
      </c>
    </row>
    <row r="318" spans="5:5" x14ac:dyDescent="0.3">
      <c r="E318" s="370" t="s">
        <v>860</v>
      </c>
    </row>
    <row r="319" spans="5:5" x14ac:dyDescent="0.3">
      <c r="E319" s="370" t="s">
        <v>860</v>
      </c>
    </row>
    <row r="320" spans="5:5" x14ac:dyDescent="0.3">
      <c r="E320" s="370" t="s">
        <v>848</v>
      </c>
    </row>
    <row r="321" spans="5:5" x14ac:dyDescent="0.3">
      <c r="E321" s="370" t="s">
        <v>848</v>
      </c>
    </row>
    <row r="322" spans="5:5" x14ac:dyDescent="0.3">
      <c r="E322" s="370" t="s">
        <v>848</v>
      </c>
    </row>
    <row r="323" spans="5:5" x14ac:dyDescent="0.3">
      <c r="E323" s="370" t="s">
        <v>848</v>
      </c>
    </row>
    <row r="324" spans="5:5" x14ac:dyDescent="0.3">
      <c r="E324" s="370" t="s">
        <v>859</v>
      </c>
    </row>
    <row r="325" spans="5:5" x14ac:dyDescent="0.3">
      <c r="E325" s="370" t="s">
        <v>859</v>
      </c>
    </row>
    <row r="326" spans="5:5" x14ac:dyDescent="0.3">
      <c r="E326" s="370" t="s">
        <v>859</v>
      </c>
    </row>
    <row r="327" spans="5:5" x14ac:dyDescent="0.3">
      <c r="E327" s="370" t="s">
        <v>859</v>
      </c>
    </row>
    <row r="328" spans="5:5" x14ac:dyDescent="0.3">
      <c r="E328" s="370" t="s">
        <v>859</v>
      </c>
    </row>
    <row r="329" spans="5:5" x14ac:dyDescent="0.3">
      <c r="E329" s="370" t="s">
        <v>859</v>
      </c>
    </row>
    <row r="330" spans="5:5" x14ac:dyDescent="0.3">
      <c r="E330" s="370" t="s">
        <v>859</v>
      </c>
    </row>
    <row r="331" spans="5:5" x14ac:dyDescent="0.3">
      <c r="E331" s="370" t="s">
        <v>859</v>
      </c>
    </row>
    <row r="332" spans="5:5" x14ac:dyDescent="0.3">
      <c r="E332" s="370" t="s">
        <v>859</v>
      </c>
    </row>
    <row r="333" spans="5:5" x14ac:dyDescent="0.3">
      <c r="E333" s="370" t="s">
        <v>859</v>
      </c>
    </row>
    <row r="334" spans="5:5" x14ac:dyDescent="0.3">
      <c r="E334" s="370" t="s">
        <v>859</v>
      </c>
    </row>
    <row r="335" spans="5:5" x14ac:dyDescent="0.3">
      <c r="E335" s="370" t="s">
        <v>859</v>
      </c>
    </row>
    <row r="336" spans="5:5" x14ac:dyDescent="0.3">
      <c r="E336" s="370" t="s">
        <v>864</v>
      </c>
    </row>
    <row r="337" spans="5:5" x14ac:dyDescent="0.3">
      <c r="E337" s="370" t="s">
        <v>864</v>
      </c>
    </row>
    <row r="338" spans="5:5" x14ac:dyDescent="0.3">
      <c r="E338" s="370" t="s">
        <v>864</v>
      </c>
    </row>
    <row r="339" spans="5:5" x14ac:dyDescent="0.3">
      <c r="E339" s="370" t="s">
        <v>864</v>
      </c>
    </row>
    <row r="340" spans="5:5" x14ac:dyDescent="0.3">
      <c r="E340" s="370" t="s">
        <v>864</v>
      </c>
    </row>
    <row r="341" spans="5:5" x14ac:dyDescent="0.3">
      <c r="E341" s="370" t="s">
        <v>864</v>
      </c>
    </row>
    <row r="342" spans="5:5" x14ac:dyDescent="0.3">
      <c r="E342" s="370" t="s">
        <v>864</v>
      </c>
    </row>
    <row r="343" spans="5:5" x14ac:dyDescent="0.3">
      <c r="E343" s="370" t="s">
        <v>864</v>
      </c>
    </row>
    <row r="344" spans="5:5" x14ac:dyDescent="0.3">
      <c r="E344" s="370" t="s">
        <v>864</v>
      </c>
    </row>
    <row r="345" spans="5:5" x14ac:dyDescent="0.3">
      <c r="E345" s="370" t="s">
        <v>864</v>
      </c>
    </row>
    <row r="346" spans="5:5" x14ac:dyDescent="0.3">
      <c r="E346" s="370" t="s">
        <v>864</v>
      </c>
    </row>
    <row r="347" spans="5:5" x14ac:dyDescent="0.3">
      <c r="E347" s="370" t="s">
        <v>860</v>
      </c>
    </row>
    <row r="348" spans="5:5" x14ac:dyDescent="0.3">
      <c r="E348" s="370" t="s">
        <v>589</v>
      </c>
    </row>
    <row r="349" spans="5:5" x14ac:dyDescent="0.3">
      <c r="E349" s="370" t="s">
        <v>589</v>
      </c>
    </row>
    <row r="350" spans="5:5" x14ac:dyDescent="0.3">
      <c r="E350" s="370" t="s">
        <v>860</v>
      </c>
    </row>
    <row r="351" spans="5:5" x14ac:dyDescent="0.3">
      <c r="E351" s="370" t="s">
        <v>860</v>
      </c>
    </row>
    <row r="352" spans="5:5" x14ac:dyDescent="0.3">
      <c r="E352" s="370" t="s">
        <v>1130</v>
      </c>
    </row>
    <row r="353" spans="5:5" x14ac:dyDescent="0.3">
      <c r="E353" s="370" t="s">
        <v>1130</v>
      </c>
    </row>
    <row r="354" spans="5:5" x14ac:dyDescent="0.3">
      <c r="E354" s="370" t="s">
        <v>589</v>
      </c>
    </row>
    <row r="355" spans="5:5" x14ac:dyDescent="0.3">
      <c r="E355" s="370" t="s">
        <v>860</v>
      </c>
    </row>
    <row r="356" spans="5:5" x14ac:dyDescent="0.3">
      <c r="E356" s="370" t="s">
        <v>1133</v>
      </c>
    </row>
    <row r="357" spans="5:5" x14ac:dyDescent="0.3">
      <c r="E357" s="370" t="s">
        <v>1133</v>
      </c>
    </row>
    <row r="358" spans="5:5" x14ac:dyDescent="0.3">
      <c r="E358" s="370" t="s">
        <v>860</v>
      </c>
    </row>
    <row r="359" spans="5:5" x14ac:dyDescent="0.3">
      <c r="E359" s="370" t="s">
        <v>1134</v>
      </c>
    </row>
    <row r="360" spans="5:5" x14ac:dyDescent="0.3">
      <c r="E360" s="370" t="s">
        <v>860</v>
      </c>
    </row>
    <row r="361" spans="5:5" x14ac:dyDescent="0.3">
      <c r="E361" s="370" t="s">
        <v>860</v>
      </c>
    </row>
    <row r="362" spans="5:5" x14ac:dyDescent="0.3">
      <c r="E362" s="370" t="s">
        <v>860</v>
      </c>
    </row>
    <row r="363" spans="5:5" x14ac:dyDescent="0.3">
      <c r="E363" s="370" t="s">
        <v>860</v>
      </c>
    </row>
    <row r="364" spans="5:5" x14ac:dyDescent="0.3">
      <c r="E364" s="370" t="s">
        <v>860</v>
      </c>
    </row>
    <row r="365" spans="5:5" x14ac:dyDescent="0.3">
      <c r="E365" s="370" t="s">
        <v>860</v>
      </c>
    </row>
    <row r="366" spans="5:5" x14ac:dyDescent="0.3">
      <c r="E366" s="370" t="s">
        <v>860</v>
      </c>
    </row>
    <row r="367" spans="5:5" x14ac:dyDescent="0.3">
      <c r="E367" s="370" t="s">
        <v>860</v>
      </c>
    </row>
    <row r="368" spans="5:5" x14ac:dyDescent="0.3">
      <c r="E368" s="370" t="s">
        <v>860</v>
      </c>
    </row>
    <row r="369" spans="5:5" x14ac:dyDescent="0.3">
      <c r="E369" s="370" t="s">
        <v>864</v>
      </c>
    </row>
    <row r="370" spans="5:5" x14ac:dyDescent="0.3">
      <c r="E370" s="370" t="s">
        <v>864</v>
      </c>
    </row>
    <row r="371" spans="5:5" x14ac:dyDescent="0.3">
      <c r="E371" s="370" t="s">
        <v>864</v>
      </c>
    </row>
    <row r="372" spans="5:5" x14ac:dyDescent="0.3">
      <c r="E372" s="370" t="s">
        <v>864</v>
      </c>
    </row>
    <row r="373" spans="5:5" x14ac:dyDescent="0.3">
      <c r="E373" s="370" t="s">
        <v>864</v>
      </c>
    </row>
    <row r="374" spans="5:5" x14ac:dyDescent="0.3">
      <c r="E374" s="370" t="s">
        <v>864</v>
      </c>
    </row>
    <row r="375" spans="5:5" x14ac:dyDescent="0.3">
      <c r="E375" s="370" t="s">
        <v>864</v>
      </c>
    </row>
    <row r="376" spans="5:5" x14ac:dyDescent="0.3">
      <c r="E376" s="370" t="s">
        <v>864</v>
      </c>
    </row>
    <row r="377" spans="5:5" x14ac:dyDescent="0.3">
      <c r="E377" s="370" t="s">
        <v>864</v>
      </c>
    </row>
    <row r="378" spans="5:5" x14ac:dyDescent="0.3">
      <c r="E378" s="370" t="s">
        <v>864</v>
      </c>
    </row>
    <row r="379" spans="5:5" x14ac:dyDescent="0.3">
      <c r="E379" s="370" t="s">
        <v>864</v>
      </c>
    </row>
    <row r="380" spans="5:5" x14ac:dyDescent="0.3">
      <c r="E380" s="370" t="s">
        <v>1130</v>
      </c>
    </row>
    <row r="381" spans="5:5" x14ac:dyDescent="0.3">
      <c r="E381" s="370" t="s">
        <v>1130</v>
      </c>
    </row>
    <row r="382" spans="5:5" x14ac:dyDescent="0.3">
      <c r="E382" s="370" t="s">
        <v>1130</v>
      </c>
    </row>
    <row r="383" spans="5:5" x14ac:dyDescent="0.3">
      <c r="E383" s="370" t="s">
        <v>1130</v>
      </c>
    </row>
    <row r="384" spans="5:5" x14ac:dyDescent="0.3">
      <c r="E384" s="370" t="s">
        <v>1130</v>
      </c>
    </row>
    <row r="385" spans="5:5" x14ac:dyDescent="0.3">
      <c r="E385" s="370" t="s">
        <v>1130</v>
      </c>
    </row>
    <row r="386" spans="5:5" x14ac:dyDescent="0.3">
      <c r="E386" s="370" t="s">
        <v>1130</v>
      </c>
    </row>
    <row r="387" spans="5:5" x14ac:dyDescent="0.3">
      <c r="E387" s="370" t="s">
        <v>1130</v>
      </c>
    </row>
    <row r="388" spans="5:5" x14ac:dyDescent="0.3">
      <c r="E388" s="370" t="s">
        <v>1130</v>
      </c>
    </row>
    <row r="389" spans="5:5" x14ac:dyDescent="0.3">
      <c r="E389" s="370" t="s">
        <v>1130</v>
      </c>
    </row>
    <row r="390" spans="5:5" x14ac:dyDescent="0.3">
      <c r="E390" s="370" t="s">
        <v>1130</v>
      </c>
    </row>
    <row r="391" spans="5:5" x14ac:dyDescent="0.3">
      <c r="E391" s="370" t="s">
        <v>1130</v>
      </c>
    </row>
    <row r="392" spans="5:5" x14ac:dyDescent="0.3">
      <c r="E392" s="370" t="s">
        <v>1130</v>
      </c>
    </row>
    <row r="393" spans="5:5" x14ac:dyDescent="0.3">
      <c r="E393" s="370" t="s">
        <v>1130</v>
      </c>
    </row>
    <row r="394" spans="5:5" x14ac:dyDescent="0.3">
      <c r="E394" s="370" t="s">
        <v>1130</v>
      </c>
    </row>
    <row r="395" spans="5:5" x14ac:dyDescent="0.3">
      <c r="E395" s="370" t="s">
        <v>1130</v>
      </c>
    </row>
    <row r="396" spans="5:5" x14ac:dyDescent="0.3">
      <c r="E396" s="370" t="s">
        <v>1130</v>
      </c>
    </row>
    <row r="397" spans="5:5" x14ac:dyDescent="0.3">
      <c r="E397" s="370" t="s">
        <v>1130</v>
      </c>
    </row>
    <row r="398" spans="5:5" x14ac:dyDescent="0.3">
      <c r="E398" s="370" t="s">
        <v>1121</v>
      </c>
    </row>
    <row r="399" spans="5:5" x14ac:dyDescent="0.3">
      <c r="E399" s="370" t="s">
        <v>1131</v>
      </c>
    </row>
    <row r="400" spans="5:5" x14ac:dyDescent="0.3">
      <c r="E400" s="370" t="s">
        <v>1130</v>
      </c>
    </row>
    <row r="401" spans="5:5" x14ac:dyDescent="0.3">
      <c r="E401" s="370" t="s">
        <v>1131</v>
      </c>
    </row>
    <row r="402" spans="5:5" x14ac:dyDescent="0.3">
      <c r="E402" s="370" t="s">
        <v>1131</v>
      </c>
    </row>
    <row r="403" spans="5:5" x14ac:dyDescent="0.3">
      <c r="E403" s="370" t="s">
        <v>1131</v>
      </c>
    </row>
    <row r="404" spans="5:5" x14ac:dyDescent="0.3">
      <c r="E404" s="370" t="s">
        <v>1131</v>
      </c>
    </row>
    <row r="405" spans="5:5" x14ac:dyDescent="0.3">
      <c r="E405" s="370" t="s">
        <v>1131</v>
      </c>
    </row>
    <row r="406" spans="5:5" x14ac:dyDescent="0.3">
      <c r="E406" s="370" t="s">
        <v>1131</v>
      </c>
    </row>
    <row r="407" spans="5:5" x14ac:dyDescent="0.3">
      <c r="E407" s="370" t="s">
        <v>1131</v>
      </c>
    </row>
    <row r="408" spans="5:5" x14ac:dyDescent="0.3">
      <c r="E408" s="370" t="s">
        <v>1131</v>
      </c>
    </row>
    <row r="409" spans="5:5" x14ac:dyDescent="0.3">
      <c r="E409" s="370" t="s">
        <v>1131</v>
      </c>
    </row>
    <row r="410" spans="5:5" x14ac:dyDescent="0.3">
      <c r="E410" s="364" t="s">
        <v>788</v>
      </c>
    </row>
    <row r="411" spans="5:5" x14ac:dyDescent="0.3">
      <c r="E411" s="364" t="s">
        <v>788</v>
      </c>
    </row>
    <row r="412" spans="5:5" x14ac:dyDescent="0.3">
      <c r="E412" s="364" t="s">
        <v>788</v>
      </c>
    </row>
    <row r="413" spans="5:5" x14ac:dyDescent="0.3">
      <c r="E413" s="364" t="s">
        <v>788</v>
      </c>
    </row>
    <row r="414" spans="5:5" x14ac:dyDescent="0.3">
      <c r="E414" s="364" t="s">
        <v>788</v>
      </c>
    </row>
    <row r="415" spans="5:5" x14ac:dyDescent="0.3">
      <c r="E415" s="364" t="s">
        <v>788</v>
      </c>
    </row>
    <row r="416" spans="5:5" x14ac:dyDescent="0.3">
      <c r="E416" s="364" t="s">
        <v>795</v>
      </c>
    </row>
    <row r="417" spans="5:5" x14ac:dyDescent="0.3">
      <c r="E417" s="364" t="s">
        <v>795</v>
      </c>
    </row>
    <row r="418" spans="5:5" x14ac:dyDescent="0.3">
      <c r="E418" s="364" t="s">
        <v>795</v>
      </c>
    </row>
    <row r="419" spans="5:5" x14ac:dyDescent="0.3">
      <c r="E419" s="364" t="s">
        <v>795</v>
      </c>
    </row>
    <row r="420" spans="5:5" x14ac:dyDescent="0.3">
      <c r="E420" s="364" t="s">
        <v>795</v>
      </c>
    </row>
    <row r="421" spans="5:5" x14ac:dyDescent="0.3">
      <c r="E421" s="364" t="s">
        <v>795</v>
      </c>
    </row>
    <row r="422" spans="5:5" x14ac:dyDescent="0.3">
      <c r="E422" s="364" t="s">
        <v>796</v>
      </c>
    </row>
    <row r="423" spans="5:5" x14ac:dyDescent="0.3">
      <c r="E423" s="364" t="s">
        <v>796</v>
      </c>
    </row>
    <row r="424" spans="5:5" x14ac:dyDescent="0.3">
      <c r="E424" s="364" t="s">
        <v>796</v>
      </c>
    </row>
    <row r="425" spans="5:5" x14ac:dyDescent="0.3">
      <c r="E425" s="364" t="s">
        <v>796</v>
      </c>
    </row>
    <row r="426" spans="5:5" x14ac:dyDescent="0.3">
      <c r="E426" s="364" t="s">
        <v>796</v>
      </c>
    </row>
    <row r="427" spans="5:5" x14ac:dyDescent="0.3">
      <c r="E427" s="364" t="s">
        <v>796</v>
      </c>
    </row>
    <row r="428" spans="5:5" x14ac:dyDescent="0.3">
      <c r="E428" s="364" t="s">
        <v>799</v>
      </c>
    </row>
    <row r="429" spans="5:5" x14ac:dyDescent="0.3">
      <c r="E429" s="364" t="s">
        <v>799</v>
      </c>
    </row>
    <row r="430" spans="5:5" x14ac:dyDescent="0.3">
      <c r="E430" s="364" t="s">
        <v>799</v>
      </c>
    </row>
    <row r="431" spans="5:5" x14ac:dyDescent="0.3">
      <c r="E431" s="364" t="s">
        <v>799</v>
      </c>
    </row>
    <row r="432" spans="5:5" x14ac:dyDescent="0.3">
      <c r="E432" s="364" t="s">
        <v>799</v>
      </c>
    </row>
    <row r="433" spans="5:5" x14ac:dyDescent="0.3">
      <c r="E433" s="364" t="s">
        <v>799</v>
      </c>
    </row>
    <row r="434" spans="5:5" x14ac:dyDescent="0.3">
      <c r="E434" s="364" t="s">
        <v>804</v>
      </c>
    </row>
    <row r="435" spans="5:5" x14ac:dyDescent="0.3">
      <c r="E435" s="364" t="s">
        <v>804</v>
      </c>
    </row>
    <row r="436" spans="5:5" x14ac:dyDescent="0.3">
      <c r="E436" s="364" t="s">
        <v>804</v>
      </c>
    </row>
    <row r="437" spans="5:5" x14ac:dyDescent="0.3">
      <c r="E437" s="364" t="s">
        <v>804</v>
      </c>
    </row>
    <row r="438" spans="5:5" x14ac:dyDescent="0.3">
      <c r="E438" s="364" t="s">
        <v>804</v>
      </c>
    </row>
    <row r="439" spans="5:5" x14ac:dyDescent="0.3">
      <c r="E439" s="364" t="s">
        <v>804</v>
      </c>
    </row>
    <row r="440" spans="5:5" x14ac:dyDescent="0.3">
      <c r="E440" s="364" t="s">
        <v>805</v>
      </c>
    </row>
    <row r="441" spans="5:5" x14ac:dyDescent="0.3">
      <c r="E441" s="364" t="s">
        <v>805</v>
      </c>
    </row>
    <row r="442" spans="5:5" x14ac:dyDescent="0.3">
      <c r="E442" s="364" t="s">
        <v>805</v>
      </c>
    </row>
    <row r="443" spans="5:5" x14ac:dyDescent="0.3">
      <c r="E443" s="364" t="s">
        <v>805</v>
      </c>
    </row>
    <row r="444" spans="5:5" x14ac:dyDescent="0.3">
      <c r="E444" s="364" t="s">
        <v>805</v>
      </c>
    </row>
    <row r="445" spans="5:5" x14ac:dyDescent="0.3">
      <c r="E445" s="364" t="s">
        <v>805</v>
      </c>
    </row>
    <row r="446" spans="5:5" x14ac:dyDescent="0.3">
      <c r="E446" s="364" t="s">
        <v>815</v>
      </c>
    </row>
    <row r="447" spans="5:5" x14ac:dyDescent="0.3">
      <c r="E447" s="364" t="s">
        <v>815</v>
      </c>
    </row>
    <row r="448" spans="5:5" x14ac:dyDescent="0.3">
      <c r="E448" s="364" t="s">
        <v>815</v>
      </c>
    </row>
    <row r="449" spans="5:5" x14ac:dyDescent="0.3">
      <c r="E449" s="364" t="s">
        <v>815</v>
      </c>
    </row>
    <row r="450" spans="5:5" x14ac:dyDescent="0.3">
      <c r="E450" s="364" t="s">
        <v>815</v>
      </c>
    </row>
    <row r="451" spans="5:5" x14ac:dyDescent="0.3">
      <c r="E451" s="364" t="s">
        <v>815</v>
      </c>
    </row>
    <row r="452" spans="5:5" x14ac:dyDescent="0.3">
      <c r="E452" s="364" t="s">
        <v>815</v>
      </c>
    </row>
    <row r="453" spans="5:5" x14ac:dyDescent="0.3">
      <c r="E453" s="364" t="s">
        <v>805</v>
      </c>
    </row>
    <row r="454" spans="5:5" x14ac:dyDescent="0.3">
      <c r="E454" s="364" t="s">
        <v>816</v>
      </c>
    </row>
    <row r="455" spans="5:5" x14ac:dyDescent="0.3">
      <c r="E455" s="364" t="s">
        <v>815</v>
      </c>
    </row>
    <row r="456" spans="5:5" x14ac:dyDescent="0.3">
      <c r="E456" s="364" t="s">
        <v>805</v>
      </c>
    </row>
    <row r="457" spans="5:5" x14ac:dyDescent="0.3">
      <c r="E457" s="364" t="s">
        <v>815</v>
      </c>
    </row>
    <row r="458" spans="5:5" x14ac:dyDescent="0.3">
      <c r="E458" s="364" t="s">
        <v>816</v>
      </c>
    </row>
    <row r="459" spans="5:5" x14ac:dyDescent="0.3">
      <c r="E459" s="364" t="s">
        <v>816</v>
      </c>
    </row>
    <row r="460" spans="5:5" x14ac:dyDescent="0.3">
      <c r="E460" s="364" t="s">
        <v>816</v>
      </c>
    </row>
    <row r="461" spans="5:5" x14ac:dyDescent="0.3">
      <c r="E461" s="364" t="s">
        <v>816</v>
      </c>
    </row>
    <row r="462" spans="5:5" x14ac:dyDescent="0.3">
      <c r="E462" s="364" t="s">
        <v>824</v>
      </c>
    </row>
    <row r="463" spans="5:5" x14ac:dyDescent="0.3">
      <c r="E463" s="364" t="s">
        <v>824</v>
      </c>
    </row>
    <row r="464" spans="5:5" x14ac:dyDescent="0.3">
      <c r="E464" s="364" t="s">
        <v>824</v>
      </c>
    </row>
    <row r="465" spans="5:5" x14ac:dyDescent="0.3">
      <c r="E465" s="364" t="s">
        <v>824</v>
      </c>
    </row>
    <row r="466" spans="5:5" x14ac:dyDescent="0.3">
      <c r="E466" s="364" t="s">
        <v>816</v>
      </c>
    </row>
    <row r="467" spans="5:5" x14ac:dyDescent="0.3">
      <c r="E467" s="370" t="s">
        <v>816</v>
      </c>
    </row>
    <row r="468" spans="5:5" x14ac:dyDescent="0.3">
      <c r="E468" s="364" t="s">
        <v>824</v>
      </c>
    </row>
    <row r="469" spans="5:5" x14ac:dyDescent="0.3">
      <c r="E469" s="364" t="s">
        <v>816</v>
      </c>
    </row>
    <row r="470" spans="5:5" x14ac:dyDescent="0.3">
      <c r="E470" s="364" t="s">
        <v>816</v>
      </c>
    </row>
    <row r="471" spans="5:5" x14ac:dyDescent="0.3">
      <c r="E471" s="364" t="s">
        <v>827</v>
      </c>
    </row>
    <row r="472" spans="5:5" x14ac:dyDescent="0.3">
      <c r="E472" s="370" t="s">
        <v>827</v>
      </c>
    </row>
    <row r="473" spans="5:5" x14ac:dyDescent="0.3">
      <c r="E473" s="364" t="s">
        <v>827</v>
      </c>
    </row>
    <row r="474" spans="5:5" x14ac:dyDescent="0.3">
      <c r="E474" s="364" t="s">
        <v>827</v>
      </c>
    </row>
    <row r="475" spans="5:5" x14ac:dyDescent="0.3">
      <c r="E475" s="364" t="s">
        <v>827</v>
      </c>
    </row>
    <row r="476" spans="5:5" x14ac:dyDescent="0.3">
      <c r="E476" s="364" t="s">
        <v>805</v>
      </c>
    </row>
    <row r="477" spans="5:5" x14ac:dyDescent="0.3">
      <c r="E477" s="370" t="s">
        <v>805</v>
      </c>
    </row>
    <row r="478" spans="5:5" x14ac:dyDescent="0.3">
      <c r="E478" s="364" t="s">
        <v>805</v>
      </c>
    </row>
    <row r="479" spans="5:5" x14ac:dyDescent="0.3">
      <c r="E479" s="364" t="s">
        <v>816</v>
      </c>
    </row>
    <row r="480" spans="5:5" x14ac:dyDescent="0.3">
      <c r="E480" s="364" t="s">
        <v>815</v>
      </c>
    </row>
    <row r="481" spans="5:5" x14ac:dyDescent="0.3">
      <c r="E481" s="364" t="s">
        <v>828</v>
      </c>
    </row>
    <row r="482" spans="5:5" x14ac:dyDescent="0.3">
      <c r="E482" s="370" t="s">
        <v>828</v>
      </c>
    </row>
    <row r="483" spans="5:5" x14ac:dyDescent="0.3">
      <c r="E483" s="364" t="s">
        <v>828</v>
      </c>
    </row>
    <row r="484" spans="5:5" x14ac:dyDescent="0.3">
      <c r="E484" s="364" t="s">
        <v>828</v>
      </c>
    </row>
    <row r="485" spans="5:5" x14ac:dyDescent="0.3">
      <c r="E485" s="364" t="s">
        <v>828</v>
      </c>
    </row>
    <row r="486" spans="5:5" x14ac:dyDescent="0.3">
      <c r="E486" s="364" t="s">
        <v>829</v>
      </c>
    </row>
    <row r="487" spans="5:5" x14ac:dyDescent="0.3">
      <c r="E487" s="370" t="s">
        <v>829</v>
      </c>
    </row>
    <row r="488" spans="5:5" x14ac:dyDescent="0.3">
      <c r="E488" s="364" t="s">
        <v>829</v>
      </c>
    </row>
    <row r="489" spans="5:5" x14ac:dyDescent="0.3">
      <c r="E489" s="364" t="s">
        <v>829</v>
      </c>
    </row>
    <row r="490" spans="5:5" x14ac:dyDescent="0.3">
      <c r="E490" s="364" t="s">
        <v>829</v>
      </c>
    </row>
    <row r="491" spans="5:5" x14ac:dyDescent="0.3">
      <c r="E491" s="364" t="s">
        <v>828</v>
      </c>
    </row>
    <row r="492" spans="5:5" x14ac:dyDescent="0.3">
      <c r="E492" s="364" t="s">
        <v>815</v>
      </c>
    </row>
    <row r="493" spans="5:5" x14ac:dyDescent="0.3">
      <c r="E493" s="364" t="s">
        <v>815</v>
      </c>
    </row>
    <row r="494" spans="5:5" x14ac:dyDescent="0.3">
      <c r="E494" s="364" t="s">
        <v>815</v>
      </c>
    </row>
    <row r="495" spans="5:5" x14ac:dyDescent="0.3">
      <c r="E495" s="364" t="s">
        <v>815</v>
      </c>
    </row>
    <row r="496" spans="5:5" x14ac:dyDescent="0.3">
      <c r="E496" s="364" t="s">
        <v>815</v>
      </c>
    </row>
    <row r="497" spans="5:5" x14ac:dyDescent="0.3">
      <c r="E497" s="364" t="s">
        <v>816</v>
      </c>
    </row>
    <row r="498" spans="5:5" x14ac:dyDescent="0.3">
      <c r="E498" s="364" t="s">
        <v>816</v>
      </c>
    </row>
    <row r="499" spans="5:5" x14ac:dyDescent="0.3">
      <c r="E499" s="364" t="s">
        <v>805</v>
      </c>
    </row>
    <row r="500" spans="5:5" x14ac:dyDescent="0.3">
      <c r="E500" s="364" t="s">
        <v>815</v>
      </c>
    </row>
    <row r="501" spans="5:5" x14ac:dyDescent="0.3">
      <c r="E501" s="364" t="s">
        <v>815</v>
      </c>
    </row>
    <row r="502" spans="5:5" x14ac:dyDescent="0.3">
      <c r="E502" s="364" t="s">
        <v>815</v>
      </c>
    </row>
    <row r="503" spans="5:5" x14ac:dyDescent="0.3">
      <c r="E503" s="364" t="s">
        <v>570</v>
      </c>
    </row>
    <row r="504" spans="5:5" x14ac:dyDescent="0.3">
      <c r="E504" s="364" t="s">
        <v>570</v>
      </c>
    </row>
    <row r="505" spans="5:5" x14ac:dyDescent="0.3">
      <c r="E505" s="364" t="s">
        <v>836</v>
      </c>
    </row>
    <row r="506" spans="5:5" x14ac:dyDescent="0.3">
      <c r="E506" s="364" t="s">
        <v>570</v>
      </c>
    </row>
    <row r="507" spans="5:5" x14ac:dyDescent="0.3">
      <c r="E507" s="364" t="s">
        <v>570</v>
      </c>
    </row>
    <row r="508" spans="5:5" x14ac:dyDescent="0.3">
      <c r="E508" s="364" t="s">
        <v>570</v>
      </c>
    </row>
    <row r="509" spans="5:5" x14ac:dyDescent="0.3">
      <c r="E509" s="364" t="s">
        <v>570</v>
      </c>
    </row>
    <row r="510" spans="5:5" x14ac:dyDescent="0.3">
      <c r="E510" s="364" t="s">
        <v>836</v>
      </c>
    </row>
    <row r="511" spans="5:5" x14ac:dyDescent="0.3">
      <c r="E511" s="364" t="s">
        <v>704</v>
      </c>
    </row>
    <row r="512" spans="5:5" x14ac:dyDescent="0.3">
      <c r="E512" s="364" t="s">
        <v>836</v>
      </c>
    </row>
    <row r="513" spans="5:5" x14ac:dyDescent="0.3">
      <c r="E513" s="364" t="s">
        <v>836</v>
      </c>
    </row>
    <row r="514" spans="5:5" x14ac:dyDescent="0.3">
      <c r="E514" s="364" t="s">
        <v>836</v>
      </c>
    </row>
    <row r="515" spans="5:5" x14ac:dyDescent="0.3">
      <c r="E515" s="364" t="s">
        <v>837</v>
      </c>
    </row>
    <row r="516" spans="5:5" x14ac:dyDescent="0.3">
      <c r="E516" s="364" t="s">
        <v>837</v>
      </c>
    </row>
    <row r="517" spans="5:5" x14ac:dyDescent="0.3">
      <c r="E517" s="364" t="s">
        <v>836</v>
      </c>
    </row>
    <row r="518" spans="5:5" x14ac:dyDescent="0.3">
      <c r="E518" s="364" t="s">
        <v>836</v>
      </c>
    </row>
    <row r="519" spans="5:5" x14ac:dyDescent="0.3">
      <c r="E519" s="364" t="s">
        <v>836</v>
      </c>
    </row>
    <row r="520" spans="5:5" x14ac:dyDescent="0.3">
      <c r="E520" s="364" t="s">
        <v>836</v>
      </c>
    </row>
    <row r="521" spans="5:5" x14ac:dyDescent="0.3">
      <c r="E521" s="364" t="s">
        <v>704</v>
      </c>
    </row>
    <row r="522" spans="5:5" x14ac:dyDescent="0.3">
      <c r="E522" s="364" t="s">
        <v>704</v>
      </c>
    </row>
    <row r="523" spans="5:5" x14ac:dyDescent="0.3">
      <c r="E523" s="364" t="s">
        <v>704</v>
      </c>
    </row>
    <row r="524" spans="5:5" x14ac:dyDescent="0.3">
      <c r="E524" s="364" t="s">
        <v>704</v>
      </c>
    </row>
    <row r="525" spans="5:5" x14ac:dyDescent="0.3">
      <c r="E525" s="364" t="s">
        <v>704</v>
      </c>
    </row>
    <row r="526" spans="5:5" x14ac:dyDescent="0.3">
      <c r="E526" s="364" t="s">
        <v>704</v>
      </c>
    </row>
    <row r="527" spans="5:5" x14ac:dyDescent="0.3">
      <c r="E527" s="364" t="s">
        <v>838</v>
      </c>
    </row>
    <row r="528" spans="5:5" x14ac:dyDescent="0.3">
      <c r="E528" s="364" t="s">
        <v>838</v>
      </c>
    </row>
    <row r="529" spans="5:5" x14ac:dyDescent="0.3">
      <c r="E529" s="364" t="s">
        <v>838</v>
      </c>
    </row>
    <row r="530" spans="5:5" x14ac:dyDescent="0.3">
      <c r="E530" s="364" t="s">
        <v>838</v>
      </c>
    </row>
    <row r="531" spans="5:5" x14ac:dyDescent="0.3">
      <c r="E531" s="364" t="s">
        <v>838</v>
      </c>
    </row>
    <row r="532" spans="5:5" x14ac:dyDescent="0.3">
      <c r="E532" s="364" t="s">
        <v>838</v>
      </c>
    </row>
    <row r="533" spans="5:5" x14ac:dyDescent="0.3">
      <c r="E533" s="364" t="s">
        <v>704</v>
      </c>
    </row>
    <row r="534" spans="5:5" x14ac:dyDescent="0.3">
      <c r="E534" s="364" t="s">
        <v>704</v>
      </c>
    </row>
    <row r="535" spans="5:5" x14ac:dyDescent="0.3">
      <c r="E535" s="364" t="s">
        <v>704</v>
      </c>
    </row>
    <row r="536" spans="5:5" x14ac:dyDescent="0.3">
      <c r="E536" s="364" t="s">
        <v>704</v>
      </c>
    </row>
    <row r="537" spans="5:5" x14ac:dyDescent="0.3">
      <c r="E537" s="364" t="s">
        <v>704</v>
      </c>
    </row>
    <row r="538" spans="5:5" x14ac:dyDescent="0.3">
      <c r="E538" s="364" t="s">
        <v>704</v>
      </c>
    </row>
    <row r="539" spans="5:5" x14ac:dyDescent="0.3">
      <c r="E539" s="453" t="s">
        <v>838</v>
      </c>
    </row>
    <row r="540" spans="5:5" x14ac:dyDescent="0.3">
      <c r="E540" s="453" t="s">
        <v>838</v>
      </c>
    </row>
    <row r="541" spans="5:5" x14ac:dyDescent="0.3">
      <c r="E541" s="453" t="s">
        <v>1165</v>
      </c>
    </row>
    <row r="542" spans="5:5" x14ac:dyDescent="0.3">
      <c r="E542" s="453" t="s">
        <v>838</v>
      </c>
    </row>
    <row r="543" spans="5:5" x14ac:dyDescent="0.3">
      <c r="E543" s="453" t="s">
        <v>838</v>
      </c>
    </row>
    <row r="544" spans="5:5" x14ac:dyDescent="0.3">
      <c r="E544" s="453" t="s">
        <v>838</v>
      </c>
    </row>
    <row r="545" spans="5:5" x14ac:dyDescent="0.3">
      <c r="E545" s="364" t="s">
        <v>839</v>
      </c>
    </row>
    <row r="546" spans="5:5" x14ac:dyDescent="0.3">
      <c r="E546" s="364" t="s">
        <v>839</v>
      </c>
    </row>
    <row r="547" spans="5:5" x14ac:dyDescent="0.3">
      <c r="E547" s="364" t="s">
        <v>839</v>
      </c>
    </row>
    <row r="548" spans="5:5" x14ac:dyDescent="0.3">
      <c r="E548" s="364" t="s">
        <v>839</v>
      </c>
    </row>
    <row r="549" spans="5:5" x14ac:dyDescent="0.3">
      <c r="E549" s="364" t="s">
        <v>839</v>
      </c>
    </row>
    <row r="550" spans="5:5" x14ac:dyDescent="0.3">
      <c r="E550" s="364" t="s">
        <v>841</v>
      </c>
    </row>
    <row r="551" spans="5:5" x14ac:dyDescent="0.3">
      <c r="E551" s="364" t="s">
        <v>842</v>
      </c>
    </row>
    <row r="552" spans="5:5" x14ac:dyDescent="0.3">
      <c r="E552" s="364" t="s">
        <v>843</v>
      </c>
    </row>
    <row r="553" spans="5:5" x14ac:dyDescent="0.3">
      <c r="E553" s="364" t="s">
        <v>841</v>
      </c>
    </row>
    <row r="554" spans="5:5" x14ac:dyDescent="0.3">
      <c r="E554" s="364" t="s">
        <v>843</v>
      </c>
    </row>
    <row r="555" spans="5:5" x14ac:dyDescent="0.3">
      <c r="E555" s="364" t="s">
        <v>841</v>
      </c>
    </row>
    <row r="556" spans="5:5" x14ac:dyDescent="0.3">
      <c r="E556" s="364" t="s">
        <v>843</v>
      </c>
    </row>
    <row r="557" spans="5:5" x14ac:dyDescent="0.3">
      <c r="E557" s="364" t="s">
        <v>844</v>
      </c>
    </row>
    <row r="558" spans="5:5" x14ac:dyDescent="0.3">
      <c r="E558" s="364" t="s">
        <v>843</v>
      </c>
    </row>
    <row r="559" spans="5:5" x14ac:dyDescent="0.3">
      <c r="E559" s="364" t="s">
        <v>843</v>
      </c>
    </row>
    <row r="560" spans="5:5" x14ac:dyDescent="0.3">
      <c r="E560" s="364" t="s">
        <v>847</v>
      </c>
    </row>
    <row r="561" spans="5:5" x14ac:dyDescent="0.3">
      <c r="E561" s="364" t="s">
        <v>848</v>
      </c>
    </row>
    <row r="562" spans="5:5" x14ac:dyDescent="0.3">
      <c r="E562" s="364" t="s">
        <v>848</v>
      </c>
    </row>
    <row r="563" spans="5:5" x14ac:dyDescent="0.3">
      <c r="E563" s="364" t="s">
        <v>847</v>
      </c>
    </row>
    <row r="564" spans="5:5" x14ac:dyDescent="0.3">
      <c r="E564" s="364" t="s">
        <v>841</v>
      </c>
    </row>
    <row r="565" spans="5:5" x14ac:dyDescent="0.3">
      <c r="E565" s="364" t="s">
        <v>848</v>
      </c>
    </row>
    <row r="566" spans="5:5" x14ac:dyDescent="0.3">
      <c r="E566" s="364" t="s">
        <v>848</v>
      </c>
    </row>
    <row r="567" spans="5:5" x14ac:dyDescent="0.3">
      <c r="E567" s="364" t="s">
        <v>848</v>
      </c>
    </row>
    <row r="568" spans="5:5" x14ac:dyDescent="0.3">
      <c r="E568" s="364" t="s">
        <v>570</v>
      </c>
    </row>
    <row r="569" spans="5:5" x14ac:dyDescent="0.3">
      <c r="E569" s="364" t="s">
        <v>851</v>
      </c>
    </row>
    <row r="570" spans="5:5" x14ac:dyDescent="0.3">
      <c r="E570" s="364" t="s">
        <v>852</v>
      </c>
    </row>
    <row r="571" spans="5:5" x14ac:dyDescent="0.3">
      <c r="E571" s="364" t="s">
        <v>852</v>
      </c>
    </row>
    <row r="572" spans="5:5" x14ac:dyDescent="0.3">
      <c r="E572" s="364" t="s">
        <v>852</v>
      </c>
    </row>
    <row r="573" spans="5:5" x14ac:dyDescent="0.3">
      <c r="E573" s="364" t="s">
        <v>852</v>
      </c>
    </row>
    <row r="574" spans="5:5" x14ac:dyDescent="0.3">
      <c r="E574" s="364" t="s">
        <v>852</v>
      </c>
    </row>
    <row r="575" spans="5:5" x14ac:dyDescent="0.3">
      <c r="E575" s="364" t="s">
        <v>852</v>
      </c>
    </row>
    <row r="576" spans="5:5" x14ac:dyDescent="0.3">
      <c r="E576" s="364" t="s">
        <v>855</v>
      </c>
    </row>
    <row r="577" spans="5:5" x14ac:dyDescent="0.3">
      <c r="E577" s="364" t="s">
        <v>852</v>
      </c>
    </row>
    <row r="578" spans="5:5" x14ac:dyDescent="0.3">
      <c r="E578" s="364" t="s">
        <v>852</v>
      </c>
    </row>
    <row r="579" spans="5:5" x14ac:dyDescent="0.3">
      <c r="E579" s="364" t="s">
        <v>852</v>
      </c>
    </row>
    <row r="580" spans="5:5" x14ac:dyDescent="0.3">
      <c r="E580" s="364" t="s">
        <v>855</v>
      </c>
    </row>
    <row r="581" spans="5:5" x14ac:dyDescent="0.3">
      <c r="E581" s="364" t="s">
        <v>857</v>
      </c>
    </row>
    <row r="582" spans="5:5" x14ac:dyDescent="0.3">
      <c r="E582" s="364" t="s">
        <v>857</v>
      </c>
    </row>
    <row r="583" spans="5:5" x14ac:dyDescent="0.3">
      <c r="E583" s="364" t="s">
        <v>859</v>
      </c>
    </row>
    <row r="584" spans="5:5" x14ac:dyDescent="0.3">
      <c r="E584" s="364" t="s">
        <v>857</v>
      </c>
    </row>
    <row r="585" spans="5:5" x14ac:dyDescent="0.3">
      <c r="E585" s="364" t="s">
        <v>843</v>
      </c>
    </row>
    <row r="586" spans="5:5" x14ac:dyDescent="0.3">
      <c r="E586" s="364" t="s">
        <v>859</v>
      </c>
    </row>
    <row r="587" spans="5:5" x14ac:dyDescent="0.3">
      <c r="E587" s="364" t="s">
        <v>847</v>
      </c>
    </row>
    <row r="588" spans="5:5" x14ac:dyDescent="0.3">
      <c r="E588" s="364" t="s">
        <v>843</v>
      </c>
    </row>
    <row r="589" spans="5:5" x14ac:dyDescent="0.3">
      <c r="E589" s="364" t="s">
        <v>841</v>
      </c>
    </row>
    <row r="590" spans="5:5" x14ac:dyDescent="0.3">
      <c r="E590" s="364" t="s">
        <v>855</v>
      </c>
    </row>
    <row r="591" spans="5:5" x14ac:dyDescent="0.3">
      <c r="E591" s="364" t="s">
        <v>844</v>
      </c>
    </row>
    <row r="592" spans="5:5" x14ac:dyDescent="0.3">
      <c r="E592" s="364" t="s">
        <v>859</v>
      </c>
    </row>
    <row r="593" spans="5:5" x14ac:dyDescent="0.3">
      <c r="E593" s="364" t="s">
        <v>859</v>
      </c>
    </row>
    <row r="594" spans="5:5" x14ac:dyDescent="0.3">
      <c r="E594" s="364" t="s">
        <v>855</v>
      </c>
    </row>
    <row r="595" spans="5:5" x14ac:dyDescent="0.3">
      <c r="E595" s="364" t="s">
        <v>855</v>
      </c>
    </row>
    <row r="596" spans="5:5" x14ac:dyDescent="0.3">
      <c r="E596" s="364" t="s">
        <v>855</v>
      </c>
    </row>
    <row r="597" spans="5:5" x14ac:dyDescent="0.3">
      <c r="E597" s="364" t="s">
        <v>855</v>
      </c>
    </row>
    <row r="598" spans="5:5" x14ac:dyDescent="0.3">
      <c r="E598" s="364" t="s">
        <v>855</v>
      </c>
    </row>
    <row r="599" spans="5:5" x14ac:dyDescent="0.3">
      <c r="E599" s="364" t="s">
        <v>855</v>
      </c>
    </row>
    <row r="600" spans="5:5" x14ac:dyDescent="0.3">
      <c r="E600" s="364" t="s">
        <v>842</v>
      </c>
    </row>
    <row r="601" spans="5:5" x14ac:dyDescent="0.3">
      <c r="E601" s="364" t="s">
        <v>860</v>
      </c>
    </row>
    <row r="602" spans="5:5" x14ac:dyDescent="0.3">
      <c r="E602" s="364" t="s">
        <v>860</v>
      </c>
    </row>
    <row r="603" spans="5:5" x14ac:dyDescent="0.3">
      <c r="E603" s="364" t="s">
        <v>860</v>
      </c>
    </row>
    <row r="604" spans="5:5" x14ac:dyDescent="0.3">
      <c r="E604" s="364" t="s">
        <v>851</v>
      </c>
    </row>
    <row r="605" spans="5:5" x14ac:dyDescent="0.3">
      <c r="E605" s="364" t="s">
        <v>851</v>
      </c>
    </row>
    <row r="606" spans="5:5" x14ac:dyDescent="0.3">
      <c r="E606" s="364" t="s">
        <v>851</v>
      </c>
    </row>
    <row r="607" spans="5:5" x14ac:dyDescent="0.3">
      <c r="E607" s="364" t="s">
        <v>851</v>
      </c>
    </row>
    <row r="608" spans="5:5" x14ac:dyDescent="0.3">
      <c r="E608" s="364" t="s">
        <v>847</v>
      </c>
    </row>
    <row r="609" spans="5:5" x14ac:dyDescent="0.3">
      <c r="E609" s="364" t="s">
        <v>862</v>
      </c>
    </row>
    <row r="610" spans="5:5" x14ac:dyDescent="0.3">
      <c r="E610" s="364" t="s">
        <v>847</v>
      </c>
    </row>
    <row r="611" spans="5:5" x14ac:dyDescent="0.3">
      <c r="E611" s="364" t="s">
        <v>847</v>
      </c>
    </row>
    <row r="612" spans="5:5" x14ac:dyDescent="0.3">
      <c r="E612" s="364" t="s">
        <v>839</v>
      </c>
    </row>
    <row r="613" spans="5:5" x14ac:dyDescent="0.3">
      <c r="E613" s="364" t="s">
        <v>857</v>
      </c>
    </row>
    <row r="614" spans="5:5" x14ac:dyDescent="0.3">
      <c r="E614" s="364" t="s">
        <v>864</v>
      </c>
    </row>
    <row r="615" spans="5:5" x14ac:dyDescent="0.3">
      <c r="E615" s="364" t="s">
        <v>864</v>
      </c>
    </row>
    <row r="616" spans="5:5" x14ac:dyDescent="0.3">
      <c r="E616" s="364" t="s">
        <v>864</v>
      </c>
    </row>
    <row r="617" spans="5:5" x14ac:dyDescent="0.3">
      <c r="E617" s="364" t="s">
        <v>864</v>
      </c>
    </row>
    <row r="618" spans="5:5" x14ac:dyDescent="0.3">
      <c r="E618" s="364" t="s">
        <v>864</v>
      </c>
    </row>
    <row r="619" spans="5:5" x14ac:dyDescent="0.3">
      <c r="E619" s="364" t="s">
        <v>838</v>
      </c>
    </row>
    <row r="620" spans="5:5" x14ac:dyDescent="0.3">
      <c r="E620" s="364" t="s">
        <v>837</v>
      </c>
    </row>
    <row r="621" spans="5:5" x14ac:dyDescent="0.3">
      <c r="E621" s="364" t="s">
        <v>704</v>
      </c>
    </row>
    <row r="622" spans="5:5" x14ac:dyDescent="0.3">
      <c r="E622" s="364" t="s">
        <v>837</v>
      </c>
    </row>
    <row r="623" spans="5:5" x14ac:dyDescent="0.3">
      <c r="E623" s="364" t="s">
        <v>837</v>
      </c>
    </row>
    <row r="624" spans="5:5" x14ac:dyDescent="0.3">
      <c r="E624" s="364" t="s">
        <v>865</v>
      </c>
    </row>
    <row r="625" spans="5:5" x14ac:dyDescent="0.3">
      <c r="E625" s="364" t="s">
        <v>865</v>
      </c>
    </row>
    <row r="626" spans="5:5" x14ac:dyDescent="0.3">
      <c r="E626" s="364" t="s">
        <v>865</v>
      </c>
    </row>
    <row r="627" spans="5:5" x14ac:dyDescent="0.3">
      <c r="E627" s="364" t="s">
        <v>865</v>
      </c>
    </row>
    <row r="628" spans="5:5" x14ac:dyDescent="0.3">
      <c r="E628" s="364" t="s">
        <v>865</v>
      </c>
    </row>
    <row r="629" spans="5:5" x14ac:dyDescent="0.3">
      <c r="E629" s="364" t="s">
        <v>855</v>
      </c>
    </row>
    <row r="630" spans="5:5" x14ac:dyDescent="0.3">
      <c r="E630" s="364" t="s">
        <v>844</v>
      </c>
    </row>
    <row r="631" spans="5:5" x14ac:dyDescent="0.3">
      <c r="E631" s="364" t="s">
        <v>854</v>
      </c>
    </row>
    <row r="632" spans="5:5" x14ac:dyDescent="0.3">
      <c r="E632" s="364" t="s">
        <v>860</v>
      </c>
    </row>
    <row r="633" spans="5:5" x14ac:dyDescent="0.3">
      <c r="E633" s="364" t="s">
        <v>860</v>
      </c>
    </row>
    <row r="634" spans="5:5" x14ac:dyDescent="0.3">
      <c r="E634" s="364" t="s">
        <v>844</v>
      </c>
    </row>
    <row r="635" spans="5:5" x14ac:dyDescent="0.3">
      <c r="E635" s="364" t="s">
        <v>847</v>
      </c>
    </row>
    <row r="636" spans="5:5" x14ac:dyDescent="0.3">
      <c r="E636" s="364" t="s">
        <v>844</v>
      </c>
    </row>
    <row r="637" spans="5:5" x14ac:dyDescent="0.3">
      <c r="E637" s="364" t="s">
        <v>855</v>
      </c>
    </row>
    <row r="638" spans="5:5" x14ac:dyDescent="0.3">
      <c r="E638" s="364" t="s">
        <v>844</v>
      </c>
    </row>
    <row r="639" spans="5:5" x14ac:dyDescent="0.3">
      <c r="E639" s="364" t="s">
        <v>859</v>
      </c>
    </row>
    <row r="640" spans="5:5" x14ac:dyDescent="0.3">
      <c r="E640" s="364" t="s">
        <v>844</v>
      </c>
    </row>
    <row r="641" spans="5:5" x14ac:dyDescent="0.3">
      <c r="E641" s="364" t="s">
        <v>844</v>
      </c>
    </row>
    <row r="642" spans="5:5" x14ac:dyDescent="0.3">
      <c r="E642" s="364" t="s">
        <v>842</v>
      </c>
    </row>
    <row r="643" spans="5:5" x14ac:dyDescent="0.3">
      <c r="E643" s="364" t="s">
        <v>842</v>
      </c>
    </row>
    <row r="644" spans="5:5" x14ac:dyDescent="0.3">
      <c r="E644" s="364" t="s">
        <v>859</v>
      </c>
    </row>
    <row r="645" spans="5:5" x14ac:dyDescent="0.3">
      <c r="E645" s="364" t="s">
        <v>722</v>
      </c>
    </row>
    <row r="646" spans="5:5" x14ac:dyDescent="0.3">
      <c r="E646" s="364" t="s">
        <v>722</v>
      </c>
    </row>
    <row r="647" spans="5:5" x14ac:dyDescent="0.3">
      <c r="E647" s="364" t="s">
        <v>722</v>
      </c>
    </row>
    <row r="648" spans="5:5" x14ac:dyDescent="0.3">
      <c r="E648" s="364" t="s">
        <v>722</v>
      </c>
    </row>
    <row r="649" spans="5:5" x14ac:dyDescent="0.3">
      <c r="E649" s="364" t="s">
        <v>722</v>
      </c>
    </row>
    <row r="650" spans="5:5" x14ac:dyDescent="0.3">
      <c r="E650" s="364" t="s">
        <v>859</v>
      </c>
    </row>
    <row r="651" spans="5:5" x14ac:dyDescent="0.3">
      <c r="E651" s="364" t="s">
        <v>859</v>
      </c>
    </row>
    <row r="652" spans="5:5" x14ac:dyDescent="0.3">
      <c r="E652" s="364" t="s">
        <v>864</v>
      </c>
    </row>
    <row r="653" spans="5:5" x14ac:dyDescent="0.3">
      <c r="E653" s="364" t="s">
        <v>864</v>
      </c>
    </row>
    <row r="654" spans="5:5" x14ac:dyDescent="0.3">
      <c r="E654" s="364" t="s">
        <v>859</v>
      </c>
    </row>
    <row r="655" spans="5:5" x14ac:dyDescent="0.3">
      <c r="E655" s="364" t="s">
        <v>859</v>
      </c>
    </row>
    <row r="656" spans="5:5" x14ac:dyDescent="0.3">
      <c r="E656" s="370" t="s">
        <v>864</v>
      </c>
    </row>
    <row r="657" spans="5:5" x14ac:dyDescent="0.3">
      <c r="E657" s="364" t="s">
        <v>859</v>
      </c>
    </row>
    <row r="658" spans="5:5" x14ac:dyDescent="0.3">
      <c r="E658" s="364" t="s">
        <v>847</v>
      </c>
    </row>
    <row r="659" spans="5:5" x14ac:dyDescent="0.3">
      <c r="E659" s="364" t="s">
        <v>867</v>
      </c>
    </row>
    <row r="660" spans="5:5" x14ac:dyDescent="0.3">
      <c r="E660" s="364" t="s">
        <v>843</v>
      </c>
    </row>
    <row r="661" spans="5:5" x14ac:dyDescent="0.3">
      <c r="E661" s="364" t="s">
        <v>843</v>
      </c>
    </row>
    <row r="662" spans="5:5" x14ac:dyDescent="0.3">
      <c r="E662" s="364" t="s">
        <v>841</v>
      </c>
    </row>
    <row r="663" spans="5:5" x14ac:dyDescent="0.3">
      <c r="E663" s="364" t="s">
        <v>842</v>
      </c>
    </row>
    <row r="664" spans="5:5" x14ac:dyDescent="0.3">
      <c r="E664" s="364" t="s">
        <v>842</v>
      </c>
    </row>
    <row r="665" spans="5:5" x14ac:dyDescent="0.3">
      <c r="E665" s="364" t="s">
        <v>842</v>
      </c>
    </row>
    <row r="666" spans="5:5" x14ac:dyDescent="0.3">
      <c r="E666" s="364" t="s">
        <v>842</v>
      </c>
    </row>
    <row r="667" spans="5:5" x14ac:dyDescent="0.3">
      <c r="E667" s="364" t="s">
        <v>844</v>
      </c>
    </row>
    <row r="668" spans="5:5" x14ac:dyDescent="0.3">
      <c r="E668" s="364" t="s">
        <v>847</v>
      </c>
    </row>
    <row r="669" spans="5:5" x14ac:dyDescent="0.3">
      <c r="E669" s="364" t="s">
        <v>847</v>
      </c>
    </row>
    <row r="670" spans="5:5" x14ac:dyDescent="0.3">
      <c r="E670" s="364" t="s">
        <v>842</v>
      </c>
    </row>
    <row r="671" spans="5:5" x14ac:dyDescent="0.3">
      <c r="E671" s="364" t="s">
        <v>837</v>
      </c>
    </row>
    <row r="672" spans="5:5" x14ac:dyDescent="0.3">
      <c r="E672" s="364" t="s">
        <v>837</v>
      </c>
    </row>
    <row r="673" spans="5:5" x14ac:dyDescent="0.3">
      <c r="E673" s="364" t="s">
        <v>837</v>
      </c>
    </row>
    <row r="674" spans="5:5" x14ac:dyDescent="0.3">
      <c r="E674" s="364" t="s">
        <v>837</v>
      </c>
    </row>
    <row r="675" spans="5:5" x14ac:dyDescent="0.3">
      <c r="E675" s="364" t="s">
        <v>837</v>
      </c>
    </row>
    <row r="676" spans="5:5" x14ac:dyDescent="0.3">
      <c r="E676" s="364" t="s">
        <v>837</v>
      </c>
    </row>
    <row r="677" spans="5:5" x14ac:dyDescent="0.3">
      <c r="E677" s="364" t="s">
        <v>844</v>
      </c>
    </row>
    <row r="678" spans="5:5" x14ac:dyDescent="0.3">
      <c r="E678" s="364" t="s">
        <v>844</v>
      </c>
    </row>
    <row r="679" spans="5:5" x14ac:dyDescent="0.3">
      <c r="E679" s="364" t="s">
        <v>844</v>
      </c>
    </row>
    <row r="680" spans="5:5" x14ac:dyDescent="0.3">
      <c r="E680" s="364" t="s">
        <v>844</v>
      </c>
    </row>
    <row r="681" spans="5:5" x14ac:dyDescent="0.3">
      <c r="E681" s="364" t="s">
        <v>844</v>
      </c>
    </row>
    <row r="682" spans="5:5" x14ac:dyDescent="0.3">
      <c r="E682" s="364" t="s">
        <v>844</v>
      </c>
    </row>
    <row r="683" spans="5:5" x14ac:dyDescent="0.3">
      <c r="E683" s="364" t="s">
        <v>844</v>
      </c>
    </row>
    <row r="684" spans="5:5" x14ac:dyDescent="0.3">
      <c r="E684" s="364" t="s">
        <v>844</v>
      </c>
    </row>
    <row r="685" spans="5:5" x14ac:dyDescent="0.3">
      <c r="E685" s="364" t="s">
        <v>844</v>
      </c>
    </row>
    <row r="686" spans="5:5" x14ac:dyDescent="0.3">
      <c r="E686" s="364" t="s">
        <v>844</v>
      </c>
    </row>
    <row r="687" spans="5:5" x14ac:dyDescent="0.3">
      <c r="E687" s="364" t="s">
        <v>844</v>
      </c>
    </row>
    <row r="688" spans="5:5" x14ac:dyDescent="0.3">
      <c r="E688" s="364" t="s">
        <v>844</v>
      </c>
    </row>
    <row r="689" spans="5:5" x14ac:dyDescent="0.3">
      <c r="E689" s="364" t="s">
        <v>851</v>
      </c>
    </row>
    <row r="690" spans="5:5" x14ac:dyDescent="0.3">
      <c r="E690" s="364" t="s">
        <v>847</v>
      </c>
    </row>
    <row r="691" spans="5:5" x14ac:dyDescent="0.3">
      <c r="E691" s="364" t="s">
        <v>847</v>
      </c>
    </row>
    <row r="692" spans="5:5" x14ac:dyDescent="0.3">
      <c r="E692" s="364" t="s">
        <v>851</v>
      </c>
    </row>
    <row r="693" spans="5:5" x14ac:dyDescent="0.3">
      <c r="E693" s="364" t="s">
        <v>847</v>
      </c>
    </row>
    <row r="694" spans="5:5" x14ac:dyDescent="0.3">
      <c r="E694" s="364" t="s">
        <v>847</v>
      </c>
    </row>
    <row r="695" spans="5:5" x14ac:dyDescent="0.3">
      <c r="E695" s="364" t="s">
        <v>847</v>
      </c>
    </row>
    <row r="696" spans="5:5" x14ac:dyDescent="0.3">
      <c r="E696" s="364" t="s">
        <v>851</v>
      </c>
    </row>
    <row r="697" spans="5:5" x14ac:dyDescent="0.3">
      <c r="E697" s="364" t="s">
        <v>842</v>
      </c>
    </row>
    <row r="698" spans="5:5" x14ac:dyDescent="0.3">
      <c r="E698" s="364" t="s">
        <v>842</v>
      </c>
    </row>
    <row r="699" spans="5:5" x14ac:dyDescent="0.3">
      <c r="E699" s="364" t="s">
        <v>842</v>
      </c>
    </row>
    <row r="700" spans="5:5" x14ac:dyDescent="0.3">
      <c r="E700" s="364" t="s">
        <v>842</v>
      </c>
    </row>
    <row r="701" spans="5:5" x14ac:dyDescent="0.3">
      <c r="E701" s="364" t="s">
        <v>842</v>
      </c>
    </row>
    <row r="702" spans="5:5" x14ac:dyDescent="0.3">
      <c r="E702" s="364" t="s">
        <v>841</v>
      </c>
    </row>
    <row r="703" spans="5:5" x14ac:dyDescent="0.3">
      <c r="E703" s="364" t="s">
        <v>867</v>
      </c>
    </row>
    <row r="704" spans="5:5" x14ac:dyDescent="0.3">
      <c r="E704" s="364" t="s">
        <v>867</v>
      </c>
    </row>
    <row r="705" spans="5:5" x14ac:dyDescent="0.3">
      <c r="E705" s="364" t="s">
        <v>867</v>
      </c>
    </row>
    <row r="706" spans="5:5" x14ac:dyDescent="0.3">
      <c r="E706" s="364" t="s">
        <v>867</v>
      </c>
    </row>
    <row r="707" spans="5:5" x14ac:dyDescent="0.3">
      <c r="E707" s="364" t="s">
        <v>867</v>
      </c>
    </row>
    <row r="708" spans="5:5" x14ac:dyDescent="0.3">
      <c r="E708" s="364" t="s">
        <v>865</v>
      </c>
    </row>
    <row r="709" spans="5:5" x14ac:dyDescent="0.3">
      <c r="E709" s="364" t="s">
        <v>865</v>
      </c>
    </row>
    <row r="710" spans="5:5" x14ac:dyDescent="0.3">
      <c r="E710" s="364" t="s">
        <v>865</v>
      </c>
    </row>
    <row r="711" spans="5:5" x14ac:dyDescent="0.3">
      <c r="E711" s="364" t="s">
        <v>865</v>
      </c>
    </row>
    <row r="712" spans="5:5" x14ac:dyDescent="0.3">
      <c r="E712" s="364" t="s">
        <v>855</v>
      </c>
    </row>
    <row r="713" spans="5:5" x14ac:dyDescent="0.3">
      <c r="E713" s="364" t="s">
        <v>841</v>
      </c>
    </row>
    <row r="714" spans="5:5" x14ac:dyDescent="0.3">
      <c r="E714" s="364" t="s">
        <v>841</v>
      </c>
    </row>
    <row r="715" spans="5:5" x14ac:dyDescent="0.3">
      <c r="E715" s="364" t="s">
        <v>841</v>
      </c>
    </row>
    <row r="716" spans="5:5" x14ac:dyDescent="0.3">
      <c r="E716" s="364" t="s">
        <v>841</v>
      </c>
    </row>
    <row r="717" spans="5:5" x14ac:dyDescent="0.3">
      <c r="E717" s="364" t="s">
        <v>841</v>
      </c>
    </row>
    <row r="718" spans="5:5" x14ac:dyDescent="0.3">
      <c r="E718" s="364" t="s">
        <v>841</v>
      </c>
    </row>
    <row r="719" spans="5:5" x14ac:dyDescent="0.3">
      <c r="E719" s="364" t="s">
        <v>857</v>
      </c>
    </row>
    <row r="720" spans="5:5" x14ac:dyDescent="0.3">
      <c r="E720" s="364" t="s">
        <v>857</v>
      </c>
    </row>
    <row r="721" spans="5:5" x14ac:dyDescent="0.3">
      <c r="E721" s="364" t="s">
        <v>855</v>
      </c>
    </row>
    <row r="722" spans="5:5" x14ac:dyDescent="0.3">
      <c r="E722" s="364" t="s">
        <v>855</v>
      </c>
    </row>
    <row r="723" spans="5:5" x14ac:dyDescent="0.3">
      <c r="E723" s="364" t="s">
        <v>857</v>
      </c>
    </row>
    <row r="724" spans="5:5" x14ac:dyDescent="0.3">
      <c r="E724" s="364" t="s">
        <v>857</v>
      </c>
    </row>
    <row r="725" spans="5:5" x14ac:dyDescent="0.3">
      <c r="E725" s="364" t="s">
        <v>857</v>
      </c>
    </row>
    <row r="726" spans="5:5" x14ac:dyDescent="0.3">
      <c r="E726" s="364" t="s">
        <v>851</v>
      </c>
    </row>
    <row r="727" spans="5:5" x14ac:dyDescent="0.3">
      <c r="E727" s="364" t="s">
        <v>851</v>
      </c>
    </row>
    <row r="728" spans="5:5" x14ac:dyDescent="0.3">
      <c r="E728" s="364" t="s">
        <v>851</v>
      </c>
    </row>
    <row r="729" spans="5:5" x14ac:dyDescent="0.3">
      <c r="E729" s="364" t="s">
        <v>857</v>
      </c>
    </row>
    <row r="730" spans="5:5" x14ac:dyDescent="0.3">
      <c r="E730" s="364" t="s">
        <v>851</v>
      </c>
    </row>
    <row r="731" spans="5:5" x14ac:dyDescent="0.3">
      <c r="E731" s="364" t="s">
        <v>873</v>
      </c>
    </row>
    <row r="732" spans="5:5" x14ac:dyDescent="0.3">
      <c r="E732" s="364" t="s">
        <v>873</v>
      </c>
    </row>
    <row r="733" spans="5:5" x14ac:dyDescent="0.3">
      <c r="E733" s="364" t="s">
        <v>873</v>
      </c>
    </row>
    <row r="734" spans="5:5" x14ac:dyDescent="0.3">
      <c r="E734" s="364" t="s">
        <v>873</v>
      </c>
    </row>
    <row r="735" spans="5:5" x14ac:dyDescent="0.3">
      <c r="E735" s="364" t="s">
        <v>875</v>
      </c>
    </row>
    <row r="736" spans="5:5" x14ac:dyDescent="0.3">
      <c r="E736" s="364" t="s">
        <v>875</v>
      </c>
    </row>
    <row r="737" spans="5:5" x14ac:dyDescent="0.3">
      <c r="E737" s="364" t="s">
        <v>875</v>
      </c>
    </row>
    <row r="738" spans="5:5" x14ac:dyDescent="0.3">
      <c r="E738" s="364" t="s">
        <v>875</v>
      </c>
    </row>
    <row r="739" spans="5:5" x14ac:dyDescent="0.3">
      <c r="E739" s="364" t="s">
        <v>875</v>
      </c>
    </row>
    <row r="740" spans="5:5" x14ac:dyDescent="0.3">
      <c r="E740" s="364" t="s">
        <v>875</v>
      </c>
    </row>
    <row r="741" spans="5:5" x14ac:dyDescent="0.3">
      <c r="E741" s="364" t="s">
        <v>875</v>
      </c>
    </row>
    <row r="742" spans="5:5" x14ac:dyDescent="0.3">
      <c r="E742" s="364" t="s">
        <v>875</v>
      </c>
    </row>
    <row r="743" spans="5:5" x14ac:dyDescent="0.3">
      <c r="E743" s="364" t="s">
        <v>876</v>
      </c>
    </row>
    <row r="744" spans="5:5" x14ac:dyDescent="0.3">
      <c r="E744" s="364" t="s">
        <v>876</v>
      </c>
    </row>
    <row r="745" spans="5:5" x14ac:dyDescent="0.3">
      <c r="E745" s="364" t="s">
        <v>878</v>
      </c>
    </row>
    <row r="746" spans="5:5" x14ac:dyDescent="0.3">
      <c r="E746" s="364" t="s">
        <v>876</v>
      </c>
    </row>
    <row r="747" spans="5:5" x14ac:dyDescent="0.3">
      <c r="E747" s="364" t="s">
        <v>876</v>
      </c>
    </row>
    <row r="748" spans="5:5" x14ac:dyDescent="0.3">
      <c r="E748" s="364" t="s">
        <v>876</v>
      </c>
    </row>
    <row r="749" spans="5:5" x14ac:dyDescent="0.3">
      <c r="E749" s="364" t="s">
        <v>886</v>
      </c>
    </row>
    <row r="750" spans="5:5" x14ac:dyDescent="0.3">
      <c r="E750" s="364" t="s">
        <v>879</v>
      </c>
    </row>
    <row r="751" spans="5:5" x14ac:dyDescent="0.3">
      <c r="E751" s="364" t="s">
        <v>879</v>
      </c>
    </row>
    <row r="752" spans="5:5" x14ac:dyDescent="0.3">
      <c r="E752" s="364" t="s">
        <v>879</v>
      </c>
    </row>
    <row r="753" spans="5:5" x14ac:dyDescent="0.3">
      <c r="E753" s="364" t="s">
        <v>879</v>
      </c>
    </row>
    <row r="754" spans="5:5" x14ac:dyDescent="0.3">
      <c r="E754" s="364" t="s">
        <v>873</v>
      </c>
    </row>
    <row r="755" spans="5:5" x14ac:dyDescent="0.3">
      <c r="E755" s="370" t="s">
        <v>879</v>
      </c>
    </row>
    <row r="756" spans="5:5" x14ac:dyDescent="0.3">
      <c r="E756" s="364" t="s">
        <v>879</v>
      </c>
    </row>
    <row r="757" spans="5:5" x14ac:dyDescent="0.3">
      <c r="E757" s="364" t="s">
        <v>879</v>
      </c>
    </row>
    <row r="758" spans="5:5" x14ac:dyDescent="0.3">
      <c r="E758" s="364" t="s">
        <v>879</v>
      </c>
    </row>
    <row r="759" spans="5:5" x14ac:dyDescent="0.3">
      <c r="E759" s="364" t="s">
        <v>873</v>
      </c>
    </row>
    <row r="760" spans="5:5" x14ac:dyDescent="0.3">
      <c r="E760" s="364" t="s">
        <v>879</v>
      </c>
    </row>
    <row r="761" spans="5:5" x14ac:dyDescent="0.3">
      <c r="E761" s="364" t="s">
        <v>570</v>
      </c>
    </row>
    <row r="762" spans="5:5" x14ac:dyDescent="0.3">
      <c r="E762" s="364" t="s">
        <v>570</v>
      </c>
    </row>
    <row r="763" spans="5:5" x14ac:dyDescent="0.3">
      <c r="E763" s="364" t="s">
        <v>570</v>
      </c>
    </row>
    <row r="764" spans="5:5" x14ac:dyDescent="0.3">
      <c r="E764" s="364" t="s">
        <v>570</v>
      </c>
    </row>
    <row r="765" spans="5:5" x14ac:dyDescent="0.3">
      <c r="E765" s="364" t="s">
        <v>876</v>
      </c>
    </row>
    <row r="766" spans="5:5" x14ac:dyDescent="0.3">
      <c r="E766" s="370" t="s">
        <v>886</v>
      </c>
    </row>
    <row r="767" spans="5:5" x14ac:dyDescent="0.3">
      <c r="E767" s="364" t="s">
        <v>886</v>
      </c>
    </row>
    <row r="768" spans="5:5" x14ac:dyDescent="0.3">
      <c r="E768" s="364" t="s">
        <v>883</v>
      </c>
    </row>
    <row r="769" spans="5:5" x14ac:dyDescent="0.3">
      <c r="E769" s="364" t="s">
        <v>883</v>
      </c>
    </row>
    <row r="770" spans="5:5" x14ac:dyDescent="0.3">
      <c r="E770" s="364" t="s">
        <v>879</v>
      </c>
    </row>
    <row r="771" spans="5:5" x14ac:dyDescent="0.3">
      <c r="E771" s="370" t="s">
        <v>886</v>
      </c>
    </row>
    <row r="772" spans="5:5" x14ac:dyDescent="0.3">
      <c r="E772" s="364" t="s">
        <v>879</v>
      </c>
    </row>
    <row r="773" spans="5:5" x14ac:dyDescent="0.3">
      <c r="E773" s="364" t="s">
        <v>876</v>
      </c>
    </row>
    <row r="774" spans="5:5" x14ac:dyDescent="0.3">
      <c r="E774" s="364" t="s">
        <v>876</v>
      </c>
    </row>
    <row r="775" spans="5:5" x14ac:dyDescent="0.3">
      <c r="E775" s="364" t="s">
        <v>883</v>
      </c>
    </row>
    <row r="776" spans="5:5" x14ac:dyDescent="0.3">
      <c r="E776" s="364" t="s">
        <v>883</v>
      </c>
    </row>
    <row r="777" spans="5:5" x14ac:dyDescent="0.3">
      <c r="E777" s="364" t="s">
        <v>883</v>
      </c>
    </row>
    <row r="778" spans="5:5" x14ac:dyDescent="0.3">
      <c r="E778" s="364" t="s">
        <v>883</v>
      </c>
    </row>
    <row r="779" spans="5:5" x14ac:dyDescent="0.3">
      <c r="E779" s="364" t="s">
        <v>883</v>
      </c>
    </row>
    <row r="780" spans="5:5" x14ac:dyDescent="0.3">
      <c r="E780" s="364" t="s">
        <v>883</v>
      </c>
    </row>
    <row r="781" spans="5:5" x14ac:dyDescent="0.3">
      <c r="E781" s="364" t="s">
        <v>963</v>
      </c>
    </row>
    <row r="782" spans="5:5" x14ac:dyDescent="0.3">
      <c r="E782" s="364" t="s">
        <v>963</v>
      </c>
    </row>
    <row r="783" spans="5:5" x14ac:dyDescent="0.3">
      <c r="E783" s="364" t="s">
        <v>963</v>
      </c>
    </row>
    <row r="784" spans="5:5" x14ac:dyDescent="0.3">
      <c r="E784" s="364" t="s">
        <v>963</v>
      </c>
    </row>
    <row r="785" spans="5:5" x14ac:dyDescent="0.3">
      <c r="E785" s="364" t="s">
        <v>963</v>
      </c>
    </row>
    <row r="786" spans="5:5" x14ac:dyDescent="0.3">
      <c r="E786" s="364" t="s">
        <v>963</v>
      </c>
    </row>
    <row r="787" spans="5:5" x14ac:dyDescent="0.3">
      <c r="E787" s="364" t="s">
        <v>722</v>
      </c>
    </row>
    <row r="788" spans="5:5" x14ac:dyDescent="0.3">
      <c r="E788" s="364" t="s">
        <v>722</v>
      </c>
    </row>
    <row r="789" spans="5:5" x14ac:dyDescent="0.3">
      <c r="E789" s="364" t="s">
        <v>722</v>
      </c>
    </row>
    <row r="790" spans="5:5" x14ac:dyDescent="0.3">
      <c r="E790" s="364" t="s">
        <v>722</v>
      </c>
    </row>
    <row r="791" spans="5:5" x14ac:dyDescent="0.3">
      <c r="E791" s="364" t="s">
        <v>722</v>
      </c>
    </row>
    <row r="792" spans="5:5" x14ac:dyDescent="0.3">
      <c r="E792" s="364" t="s">
        <v>722</v>
      </c>
    </row>
    <row r="793" spans="5:5" x14ac:dyDescent="0.3">
      <c r="E793" s="364" t="s">
        <v>878</v>
      </c>
    </row>
    <row r="794" spans="5:5" x14ac:dyDescent="0.3">
      <c r="E794" s="364" t="s">
        <v>875</v>
      </c>
    </row>
    <row r="795" spans="5:5" x14ac:dyDescent="0.3">
      <c r="E795" s="364" t="s">
        <v>624</v>
      </c>
    </row>
    <row r="796" spans="5:5" x14ac:dyDescent="0.3">
      <c r="E796" s="364" t="s">
        <v>876</v>
      </c>
    </row>
    <row r="797" spans="5:5" x14ac:dyDescent="0.3">
      <c r="E797" s="364" t="s">
        <v>875</v>
      </c>
    </row>
    <row r="798" spans="5:5" x14ac:dyDescent="0.3">
      <c r="E798" s="364" t="s">
        <v>878</v>
      </c>
    </row>
    <row r="799" spans="5:5" x14ac:dyDescent="0.3">
      <c r="E799" s="364" t="s">
        <v>878</v>
      </c>
    </row>
    <row r="800" spans="5:5" x14ac:dyDescent="0.3">
      <c r="E800" s="364" t="s">
        <v>873</v>
      </c>
    </row>
    <row r="801" spans="5:5" x14ac:dyDescent="0.3">
      <c r="E801" s="364" t="s">
        <v>883</v>
      </c>
    </row>
    <row r="802" spans="5:5" x14ac:dyDescent="0.3">
      <c r="E802" s="364" t="s">
        <v>873</v>
      </c>
    </row>
    <row r="803" spans="5:5" x14ac:dyDescent="0.3">
      <c r="E803" s="364" t="s">
        <v>878</v>
      </c>
    </row>
    <row r="804" spans="5:5" x14ac:dyDescent="0.3">
      <c r="E804" s="364" t="s">
        <v>879</v>
      </c>
    </row>
    <row r="805" spans="5:5" x14ac:dyDescent="0.3">
      <c r="E805" s="364" t="s">
        <v>964</v>
      </c>
    </row>
    <row r="806" spans="5:5" x14ac:dyDescent="0.3">
      <c r="E806" s="364" t="s">
        <v>964</v>
      </c>
    </row>
    <row r="807" spans="5:5" x14ac:dyDescent="0.3">
      <c r="E807" s="364" t="s">
        <v>964</v>
      </c>
    </row>
    <row r="808" spans="5:5" x14ac:dyDescent="0.3">
      <c r="E808" s="364" t="s">
        <v>964</v>
      </c>
    </row>
    <row r="809" spans="5:5" x14ac:dyDescent="0.3">
      <c r="E809" s="364" t="s">
        <v>964</v>
      </c>
    </row>
    <row r="810" spans="5:5" x14ac:dyDescent="0.3">
      <c r="E810" s="364" t="s">
        <v>964</v>
      </c>
    </row>
    <row r="811" spans="5:5" x14ac:dyDescent="0.3">
      <c r="E811" s="364" t="s">
        <v>624</v>
      </c>
    </row>
    <row r="812" spans="5:5" x14ac:dyDescent="0.3">
      <c r="E812" s="364" t="s">
        <v>624</v>
      </c>
    </row>
    <row r="813" spans="5:5" x14ac:dyDescent="0.3">
      <c r="E813" s="364" t="s">
        <v>624</v>
      </c>
    </row>
    <row r="814" spans="5:5" x14ac:dyDescent="0.3">
      <c r="E814" s="364" t="s">
        <v>624</v>
      </c>
    </row>
    <row r="815" spans="5:5" x14ac:dyDescent="0.3">
      <c r="E815" s="364" t="s">
        <v>624</v>
      </c>
    </row>
    <row r="816" spans="5:5" x14ac:dyDescent="0.3">
      <c r="E816" s="364" t="s">
        <v>876</v>
      </c>
    </row>
    <row r="817" spans="5:5" x14ac:dyDescent="0.3">
      <c r="E817" s="364" t="s">
        <v>624</v>
      </c>
    </row>
    <row r="818" spans="5:5" x14ac:dyDescent="0.3">
      <c r="E818" s="364" t="s">
        <v>876</v>
      </c>
    </row>
    <row r="819" spans="5:5" x14ac:dyDescent="0.3">
      <c r="E819" s="364" t="s">
        <v>875</v>
      </c>
    </row>
    <row r="820" spans="5:5" x14ac:dyDescent="0.3">
      <c r="E820" s="364" t="s">
        <v>873</v>
      </c>
    </row>
    <row r="821" spans="5:5" x14ac:dyDescent="0.3">
      <c r="E821" s="364" t="s">
        <v>873</v>
      </c>
    </row>
    <row r="822" spans="5:5" x14ac:dyDescent="0.3">
      <c r="E822" s="364" t="s">
        <v>876</v>
      </c>
    </row>
    <row r="823" spans="5:5" x14ac:dyDescent="0.3">
      <c r="E823" s="364" t="s">
        <v>876</v>
      </c>
    </row>
    <row r="824" spans="5:5" x14ac:dyDescent="0.3">
      <c r="E824" s="364" t="s">
        <v>879</v>
      </c>
    </row>
    <row r="825" spans="5:5" x14ac:dyDescent="0.3">
      <c r="E825" s="364" t="s">
        <v>883</v>
      </c>
    </row>
    <row r="826" spans="5:5" x14ac:dyDescent="0.3">
      <c r="E826" s="364" t="s">
        <v>873</v>
      </c>
    </row>
    <row r="827" spans="5:5" x14ac:dyDescent="0.3">
      <c r="E827" s="364" t="s">
        <v>883</v>
      </c>
    </row>
    <row r="828" spans="5:5" x14ac:dyDescent="0.3">
      <c r="E828" s="364" t="s">
        <v>879</v>
      </c>
    </row>
    <row r="829" spans="5:5" x14ac:dyDescent="0.3">
      <c r="E829" s="364" t="s">
        <v>879</v>
      </c>
    </row>
    <row r="830" spans="5:5" x14ac:dyDescent="0.3">
      <c r="E830" s="364" t="s">
        <v>873</v>
      </c>
    </row>
    <row r="831" spans="5:5" x14ac:dyDescent="0.3">
      <c r="E831" s="364" t="s">
        <v>876</v>
      </c>
    </row>
    <row r="832" spans="5:5" x14ac:dyDescent="0.3">
      <c r="E832" s="364" t="s">
        <v>878</v>
      </c>
    </row>
    <row r="833" spans="5:5" x14ac:dyDescent="0.3">
      <c r="E833" s="364" t="s">
        <v>879</v>
      </c>
    </row>
    <row r="834" spans="5:5" x14ac:dyDescent="0.3">
      <c r="E834" s="364" t="s">
        <v>876</v>
      </c>
    </row>
    <row r="835" spans="5:5" x14ac:dyDescent="0.3">
      <c r="E835" s="364" t="s">
        <v>878</v>
      </c>
    </row>
    <row r="836" spans="5:5" x14ac:dyDescent="0.3">
      <c r="E836" s="364" t="s">
        <v>878</v>
      </c>
    </row>
    <row r="837" spans="5:5" x14ac:dyDescent="0.3">
      <c r="E837" s="364" t="s">
        <v>883</v>
      </c>
    </row>
    <row r="838" spans="5:5" x14ac:dyDescent="0.3">
      <c r="E838" s="364" t="s">
        <v>878</v>
      </c>
    </row>
    <row r="839" spans="5:5" x14ac:dyDescent="0.3">
      <c r="E839" s="364" t="s">
        <v>875</v>
      </c>
    </row>
    <row r="840" spans="5:5" x14ac:dyDescent="0.3">
      <c r="E840" s="364" t="s">
        <v>879</v>
      </c>
    </row>
    <row r="841" spans="5:5" x14ac:dyDescent="0.3">
      <c r="E841" s="364" t="s">
        <v>875</v>
      </c>
    </row>
  </sheetData>
  <sortState xmlns:xlrd2="http://schemas.microsoft.com/office/spreadsheetml/2017/richdata2" ref="H2:H530">
    <sortCondition ref="H2:H53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1B47-F05F-4803-AC15-1C5B6A2E6C03}">
  <dimension ref="A2:AY224"/>
  <sheetViews>
    <sheetView topLeftCell="H202" zoomScale="85" zoomScaleNormal="85" workbookViewId="0">
      <selection activeCell="H211" sqref="H211:AC224"/>
    </sheetView>
  </sheetViews>
  <sheetFormatPr baseColWidth="10" defaultRowHeight="14.4" x14ac:dyDescent="0.3"/>
  <cols>
    <col min="3" max="3" width="7.21875" bestFit="1" customWidth="1"/>
    <col min="4" max="4" width="19.44140625" bestFit="1" customWidth="1"/>
    <col min="5" max="5" width="7.5546875" customWidth="1"/>
    <col min="6" max="6" width="8.6640625" customWidth="1"/>
    <col min="7" max="7" width="6.6640625" customWidth="1"/>
    <col min="8" max="8" width="8.21875" customWidth="1"/>
    <col min="9" max="9" width="4.6640625" bestFit="1" customWidth="1"/>
    <col min="10" max="11" width="7.77734375" customWidth="1"/>
    <col min="12" max="12" width="7" bestFit="1" customWidth="1"/>
    <col min="13" max="13" width="30.6640625" bestFit="1" customWidth="1"/>
    <col min="14" max="14" width="13.77734375" bestFit="1" customWidth="1"/>
    <col min="15" max="15" width="11.77734375" bestFit="1" customWidth="1"/>
    <col min="16" max="16" width="17.33203125" bestFit="1" customWidth="1"/>
    <col min="17" max="20" width="5.109375" bestFit="1" customWidth="1"/>
    <col min="21" max="21" width="2" customWidth="1"/>
    <col min="22" max="22" width="9.88671875" customWidth="1"/>
    <col min="23" max="23" width="7" bestFit="1" customWidth="1"/>
    <col min="24" max="24" width="30.77734375" bestFit="1" customWidth="1"/>
    <col min="25" max="25" width="18.33203125" bestFit="1" customWidth="1"/>
    <col min="26" max="26" width="16.21875" bestFit="1" customWidth="1"/>
    <col min="27" max="27" width="11.5546875" bestFit="1" customWidth="1"/>
    <col min="28" max="28" width="7.109375" bestFit="1" customWidth="1"/>
    <col min="29" max="29" width="8.6640625" customWidth="1"/>
    <col min="30" max="30" width="8.33203125" bestFit="1" customWidth="1"/>
    <col min="31" max="31" width="36.21875" bestFit="1" customWidth="1"/>
    <col min="32" max="33" width="9.44140625" customWidth="1"/>
    <col min="34" max="34" width="6.109375" style="108" customWidth="1"/>
    <col min="35" max="35" width="7.5546875" style="108" customWidth="1"/>
    <col min="36" max="39" width="5.5546875" style="108" customWidth="1"/>
    <col min="40" max="40" width="6.33203125" style="108" bestFit="1" customWidth="1"/>
    <col min="41" max="41" width="8.5546875" style="108" bestFit="1" customWidth="1"/>
    <col min="42" max="42" width="6.44140625" style="108" bestFit="1" customWidth="1"/>
    <col min="43" max="43" width="11.109375" style="108" bestFit="1" customWidth="1"/>
    <col min="44" max="47" width="7.5546875" style="108" customWidth="1"/>
    <col min="48" max="49" width="13.109375" style="108" customWidth="1"/>
    <col min="50" max="50" width="10.77734375" style="108" bestFit="1" customWidth="1"/>
    <col min="51" max="51" width="12.77734375" style="108" bestFit="1" customWidth="1"/>
  </cols>
  <sheetData>
    <row r="2" spans="1:51" ht="60.6" x14ac:dyDescent="0.3">
      <c r="C2" s="395" t="s">
        <v>269</v>
      </c>
      <c r="D2" s="396" t="s">
        <v>270</v>
      </c>
      <c r="E2" s="395" t="s">
        <v>271</v>
      </c>
      <c r="F2" s="395" t="s">
        <v>272</v>
      </c>
      <c r="G2" s="395" t="s">
        <v>530</v>
      </c>
      <c r="H2" s="395" t="s">
        <v>273</v>
      </c>
      <c r="I2" s="395" t="s">
        <v>274</v>
      </c>
      <c r="J2" s="395" t="s">
        <v>275</v>
      </c>
      <c r="K2" s="395" t="s">
        <v>275</v>
      </c>
      <c r="L2" s="398" t="s">
        <v>304</v>
      </c>
      <c r="M2" s="398" t="s">
        <v>305</v>
      </c>
      <c r="N2" s="410" t="s">
        <v>306</v>
      </c>
      <c r="O2" s="410" t="s">
        <v>307</v>
      </c>
      <c r="P2" s="410" t="s">
        <v>308</v>
      </c>
      <c r="Q2" s="402" t="s">
        <v>309</v>
      </c>
      <c r="R2" s="402" t="s">
        <v>310</v>
      </c>
      <c r="S2" s="402" t="s">
        <v>311</v>
      </c>
      <c r="T2" s="402" t="s">
        <v>312</v>
      </c>
      <c r="U2" s="1"/>
      <c r="V2" s="24" t="s">
        <v>531</v>
      </c>
      <c r="W2" s="391" t="s">
        <v>415</v>
      </c>
      <c r="X2" s="307" t="s">
        <v>532</v>
      </c>
      <c r="Y2" s="24" t="s">
        <v>533</v>
      </c>
      <c r="Z2" s="24" t="s">
        <v>534</v>
      </c>
      <c r="AA2" s="24" t="s">
        <v>535</v>
      </c>
      <c r="AB2" s="16" t="s">
        <v>536</v>
      </c>
      <c r="AC2" s="16" t="s">
        <v>537</v>
      </c>
      <c r="AD2" s="16" t="s">
        <v>538</v>
      </c>
      <c r="AE2" s="105" t="s">
        <v>539</v>
      </c>
      <c r="AF2" s="16" t="s">
        <v>540</v>
      </c>
      <c r="AG2" s="17" t="s">
        <v>541</v>
      </c>
      <c r="AH2" s="16" t="s">
        <v>307</v>
      </c>
      <c r="AI2" s="16" t="s">
        <v>542</v>
      </c>
      <c r="AJ2" s="16" t="s">
        <v>543</v>
      </c>
      <c r="AK2" s="16" t="s">
        <v>544</v>
      </c>
      <c r="AL2" s="16" t="s">
        <v>545</v>
      </c>
      <c r="AM2" s="16" t="s">
        <v>546</v>
      </c>
      <c r="AN2" s="16" t="s">
        <v>547</v>
      </c>
      <c r="AO2" s="16" t="s">
        <v>543</v>
      </c>
      <c r="AP2" s="16" t="s">
        <v>545</v>
      </c>
      <c r="AQ2" s="16" t="s">
        <v>548</v>
      </c>
      <c r="AR2" s="512" t="s">
        <v>956</v>
      </c>
      <c r="AS2" s="513"/>
      <c r="AT2" s="512" t="s">
        <v>957</v>
      </c>
      <c r="AU2" s="513"/>
      <c r="AV2" s="16" t="s">
        <v>958</v>
      </c>
      <c r="AW2" s="16" t="s">
        <v>549</v>
      </c>
      <c r="AX2" s="16" t="s">
        <v>550</v>
      </c>
      <c r="AY2" s="16" t="s">
        <v>551</v>
      </c>
    </row>
    <row r="3" spans="1:51" x14ac:dyDescent="0.3">
      <c r="B3" s="4" t="s">
        <v>1144</v>
      </c>
      <c r="C3" s="411" t="s">
        <v>314</v>
      </c>
      <c r="D3" s="379" t="s">
        <v>975</v>
      </c>
      <c r="E3" s="379">
        <v>20261</v>
      </c>
      <c r="F3" s="412" t="s">
        <v>302</v>
      </c>
      <c r="G3" s="411" t="s">
        <v>291</v>
      </c>
      <c r="H3" s="413" t="s">
        <v>299</v>
      </c>
      <c r="I3" s="413">
        <v>1</v>
      </c>
      <c r="J3" s="413" t="s">
        <v>278</v>
      </c>
      <c r="K3" s="413" t="s">
        <v>278</v>
      </c>
      <c r="L3" s="414" t="s">
        <v>1081</v>
      </c>
      <c r="M3" s="379" t="s">
        <v>567</v>
      </c>
      <c r="N3" s="379" t="s">
        <v>362</v>
      </c>
      <c r="O3" s="379" t="s">
        <v>353</v>
      </c>
      <c r="P3" s="412" t="s">
        <v>321</v>
      </c>
      <c r="Q3" s="379">
        <v>3</v>
      </c>
      <c r="R3" s="379">
        <v>2</v>
      </c>
      <c r="S3" s="415">
        <v>5</v>
      </c>
      <c r="T3" s="379">
        <v>4</v>
      </c>
      <c r="U3" s="8"/>
      <c r="V3" s="382">
        <v>40</v>
      </c>
      <c r="W3" s="370">
        <v>43374447</v>
      </c>
      <c r="X3" s="380" t="s">
        <v>255</v>
      </c>
      <c r="Y3" s="376" t="s">
        <v>399</v>
      </c>
      <c r="Z3" s="376"/>
      <c r="AA3" s="376"/>
      <c r="AB3" s="376"/>
      <c r="AC3" s="366"/>
      <c r="AD3" s="364"/>
      <c r="AE3" s="369"/>
      <c r="AF3" s="370"/>
      <c r="AG3" s="370"/>
      <c r="AH3" s="404" t="s">
        <v>319</v>
      </c>
      <c r="AI3" s="403">
        <v>4</v>
      </c>
      <c r="AJ3" s="403">
        <v>19</v>
      </c>
      <c r="AK3" s="403">
        <v>20</v>
      </c>
      <c r="AL3" s="403">
        <v>23</v>
      </c>
      <c r="AM3" s="403">
        <v>30</v>
      </c>
      <c r="AN3" s="365">
        <v>5</v>
      </c>
      <c r="AO3" s="104">
        <v>0.80555555555555547</v>
      </c>
      <c r="AP3" s="104">
        <v>0.97916666666666674</v>
      </c>
      <c r="AQ3" s="22" t="s">
        <v>1140</v>
      </c>
      <c r="AR3" s="104"/>
      <c r="AS3" s="104"/>
      <c r="AT3" s="22"/>
      <c r="AU3" s="22"/>
      <c r="AV3" s="362" t="s">
        <v>1141</v>
      </c>
      <c r="AW3" s="362" t="s">
        <v>1141</v>
      </c>
      <c r="AX3" s="104" t="s">
        <v>1142</v>
      </c>
      <c r="AY3" s="104" t="s">
        <v>1140</v>
      </c>
    </row>
    <row r="4" spans="1:51" x14ac:dyDescent="0.3">
      <c r="B4" s="4" t="s">
        <v>1145</v>
      </c>
      <c r="C4" s="411" t="s">
        <v>314</v>
      </c>
      <c r="D4" s="379" t="s">
        <v>975</v>
      </c>
      <c r="E4" s="379">
        <v>20261</v>
      </c>
      <c r="F4" s="412" t="s">
        <v>302</v>
      </c>
      <c r="G4" s="411" t="s">
        <v>291</v>
      </c>
      <c r="H4" s="413" t="s">
        <v>299</v>
      </c>
      <c r="I4" s="413">
        <v>1</v>
      </c>
      <c r="J4" s="413" t="s">
        <v>278</v>
      </c>
      <c r="K4" s="413" t="s">
        <v>278</v>
      </c>
      <c r="L4" s="414" t="s">
        <v>1081</v>
      </c>
      <c r="M4" s="379" t="s">
        <v>567</v>
      </c>
      <c r="N4" s="379" t="s">
        <v>362</v>
      </c>
      <c r="O4" s="379" t="s">
        <v>353</v>
      </c>
      <c r="P4" s="412" t="s">
        <v>321</v>
      </c>
      <c r="Q4" s="379">
        <v>3</v>
      </c>
      <c r="R4" s="379">
        <v>2</v>
      </c>
      <c r="S4" s="415">
        <v>5</v>
      </c>
      <c r="T4" s="379">
        <v>4</v>
      </c>
      <c r="U4" s="8"/>
      <c r="V4" s="382">
        <v>40</v>
      </c>
      <c r="W4" s="370">
        <v>71819567</v>
      </c>
      <c r="X4" s="380" t="s">
        <v>34</v>
      </c>
      <c r="Y4" s="376" t="s">
        <v>399</v>
      </c>
      <c r="Z4" s="376"/>
      <c r="AA4" s="376"/>
      <c r="AB4" s="376"/>
      <c r="AC4" s="366"/>
      <c r="AD4" s="364"/>
      <c r="AE4" s="369"/>
      <c r="AF4" s="370"/>
      <c r="AG4" s="370"/>
      <c r="AH4" s="404" t="s">
        <v>319</v>
      </c>
      <c r="AI4" s="403">
        <v>4</v>
      </c>
      <c r="AJ4" s="403">
        <v>19</v>
      </c>
      <c r="AK4" s="403">
        <v>20</v>
      </c>
      <c r="AL4" s="403">
        <v>23</v>
      </c>
      <c r="AM4" s="403">
        <v>30</v>
      </c>
      <c r="AN4" s="365">
        <v>5</v>
      </c>
      <c r="AO4" s="104">
        <v>0.80555555555555547</v>
      </c>
      <c r="AP4" s="104">
        <v>0.97916666666666674</v>
      </c>
      <c r="AQ4" s="22" t="s">
        <v>1140</v>
      </c>
      <c r="AR4" s="104"/>
      <c r="AS4" s="104"/>
      <c r="AT4" s="22"/>
      <c r="AU4" s="22"/>
      <c r="AV4" s="362" t="s">
        <v>1141</v>
      </c>
      <c r="AW4" s="362" t="s">
        <v>1141</v>
      </c>
      <c r="AX4" s="104" t="s">
        <v>1142</v>
      </c>
      <c r="AY4" s="104" t="s">
        <v>1140</v>
      </c>
    </row>
    <row r="5" spans="1:51" x14ac:dyDescent="0.3">
      <c r="B5" s="4" t="s">
        <v>1144</v>
      </c>
      <c r="C5" s="411" t="s">
        <v>314</v>
      </c>
      <c r="D5" s="379" t="s">
        <v>975</v>
      </c>
      <c r="E5" s="379">
        <v>20261</v>
      </c>
      <c r="F5" s="412" t="s">
        <v>302</v>
      </c>
      <c r="G5" s="411" t="s">
        <v>291</v>
      </c>
      <c r="H5" s="413" t="s">
        <v>299</v>
      </c>
      <c r="I5" s="413">
        <v>1</v>
      </c>
      <c r="J5" s="413" t="s">
        <v>281</v>
      </c>
      <c r="K5" s="413" t="s">
        <v>281</v>
      </c>
      <c r="L5" s="414" t="s">
        <v>1078</v>
      </c>
      <c r="M5" s="379" t="s">
        <v>562</v>
      </c>
      <c r="N5" s="379" t="s">
        <v>362</v>
      </c>
      <c r="O5" s="379" t="s">
        <v>353</v>
      </c>
      <c r="P5" s="412" t="s">
        <v>321</v>
      </c>
      <c r="Q5" s="379">
        <v>2</v>
      </c>
      <c r="R5" s="379">
        <v>2</v>
      </c>
      <c r="S5" s="415">
        <v>4</v>
      </c>
      <c r="T5" s="379">
        <v>3</v>
      </c>
      <c r="U5" s="8"/>
      <c r="V5" s="382">
        <v>20</v>
      </c>
      <c r="W5" s="370">
        <v>43374447</v>
      </c>
      <c r="X5" s="380" t="s">
        <v>255</v>
      </c>
      <c r="Y5" s="376" t="s">
        <v>321</v>
      </c>
      <c r="Z5" s="376"/>
      <c r="AA5" s="376"/>
      <c r="AB5" s="376"/>
      <c r="AC5" s="366"/>
      <c r="AD5" s="364"/>
      <c r="AE5" s="369"/>
      <c r="AF5" s="370"/>
      <c r="AG5" s="370"/>
      <c r="AH5" s="404" t="s">
        <v>319</v>
      </c>
      <c r="AI5" s="403">
        <v>2</v>
      </c>
      <c r="AJ5" s="403">
        <v>18</v>
      </c>
      <c r="AK5" s="403">
        <v>30</v>
      </c>
      <c r="AL5" s="403">
        <v>21</v>
      </c>
      <c r="AM5" s="403">
        <v>50</v>
      </c>
      <c r="AN5" s="365">
        <v>4</v>
      </c>
      <c r="AO5" s="104">
        <v>0.77083333333333337</v>
      </c>
      <c r="AP5" s="104">
        <v>0.90972222222222221</v>
      </c>
      <c r="AQ5" s="22" t="s">
        <v>1140</v>
      </c>
      <c r="AR5" s="104"/>
      <c r="AS5" s="104"/>
      <c r="AT5" s="22"/>
      <c r="AU5" s="22"/>
      <c r="AV5" s="362" t="s">
        <v>1141</v>
      </c>
      <c r="AW5" s="362" t="s">
        <v>1141</v>
      </c>
      <c r="AX5" s="104" t="s">
        <v>1143</v>
      </c>
      <c r="AY5" s="104" t="s">
        <v>1140</v>
      </c>
    </row>
    <row r="6" spans="1:51" x14ac:dyDescent="0.3">
      <c r="B6" s="4" t="s">
        <v>1145</v>
      </c>
      <c r="C6" s="411" t="s">
        <v>314</v>
      </c>
      <c r="D6" s="379" t="s">
        <v>975</v>
      </c>
      <c r="E6" s="379">
        <v>20261</v>
      </c>
      <c r="F6" s="412" t="s">
        <v>302</v>
      </c>
      <c r="G6" s="411" t="s">
        <v>291</v>
      </c>
      <c r="H6" s="413" t="s">
        <v>299</v>
      </c>
      <c r="I6" s="413">
        <v>1</v>
      </c>
      <c r="J6" s="413" t="s">
        <v>281</v>
      </c>
      <c r="K6" s="413" t="s">
        <v>281</v>
      </c>
      <c r="L6" s="414" t="s">
        <v>1078</v>
      </c>
      <c r="M6" s="379" t="s">
        <v>562</v>
      </c>
      <c r="N6" s="379" t="s">
        <v>362</v>
      </c>
      <c r="O6" s="379" t="s">
        <v>353</v>
      </c>
      <c r="P6" s="412" t="s">
        <v>321</v>
      </c>
      <c r="Q6" s="379">
        <v>2</v>
      </c>
      <c r="R6" s="379">
        <v>2</v>
      </c>
      <c r="S6" s="415">
        <v>4</v>
      </c>
      <c r="T6" s="379">
        <v>3</v>
      </c>
      <c r="U6" s="8"/>
      <c r="V6" s="382">
        <v>20</v>
      </c>
      <c r="W6" s="370">
        <v>44565506</v>
      </c>
      <c r="X6" s="380" t="s">
        <v>237</v>
      </c>
      <c r="Y6" s="376" t="s">
        <v>321</v>
      </c>
      <c r="Z6" s="376"/>
      <c r="AA6" s="376"/>
      <c r="AB6" s="376"/>
      <c r="AC6" s="366"/>
      <c r="AD6" s="364"/>
      <c r="AE6" s="369"/>
      <c r="AF6" s="370"/>
      <c r="AG6" s="370"/>
      <c r="AH6" s="404" t="s">
        <v>319</v>
      </c>
      <c r="AI6" s="403">
        <v>2</v>
      </c>
      <c r="AJ6" s="403">
        <v>18</v>
      </c>
      <c r="AK6" s="403">
        <v>30</v>
      </c>
      <c r="AL6" s="403">
        <v>21</v>
      </c>
      <c r="AM6" s="403">
        <v>50</v>
      </c>
      <c r="AN6" s="365">
        <v>4</v>
      </c>
      <c r="AO6" s="104">
        <v>0.77083333333333337</v>
      </c>
      <c r="AP6" s="104">
        <v>0.90972222222222221</v>
      </c>
      <c r="AQ6" s="22" t="s">
        <v>1140</v>
      </c>
      <c r="AR6" s="104"/>
      <c r="AS6" s="104"/>
      <c r="AT6" s="22"/>
      <c r="AU6" s="22"/>
      <c r="AV6" s="362" t="s">
        <v>1141</v>
      </c>
      <c r="AW6" s="362" t="s">
        <v>1141</v>
      </c>
      <c r="AX6" s="104" t="s">
        <v>1143</v>
      </c>
      <c r="AY6" s="104" t="s">
        <v>1140</v>
      </c>
    </row>
    <row r="7" spans="1:51" x14ac:dyDescent="0.3">
      <c r="B7" s="4" t="s">
        <v>1144</v>
      </c>
      <c r="C7" s="411" t="s">
        <v>314</v>
      </c>
      <c r="D7" s="379" t="s">
        <v>975</v>
      </c>
      <c r="E7" s="379">
        <v>20261</v>
      </c>
      <c r="F7" s="412" t="s">
        <v>302</v>
      </c>
      <c r="G7" s="411" t="s">
        <v>291</v>
      </c>
      <c r="H7" s="413" t="s">
        <v>299</v>
      </c>
      <c r="I7" s="413">
        <v>2</v>
      </c>
      <c r="J7" s="413" t="s">
        <v>278</v>
      </c>
      <c r="K7" s="413" t="s">
        <v>278</v>
      </c>
      <c r="L7" s="414" t="s">
        <v>1083</v>
      </c>
      <c r="M7" s="379" t="s">
        <v>798</v>
      </c>
      <c r="N7" s="379" t="s">
        <v>362</v>
      </c>
      <c r="O7" s="379" t="s">
        <v>353</v>
      </c>
      <c r="P7" s="412" t="s">
        <v>321</v>
      </c>
      <c r="Q7" s="379">
        <v>3</v>
      </c>
      <c r="R7" s="379">
        <v>2</v>
      </c>
      <c r="S7" s="415">
        <v>5</v>
      </c>
      <c r="T7" s="379">
        <v>4</v>
      </c>
      <c r="U7" s="8"/>
      <c r="V7" s="382">
        <v>10</v>
      </c>
      <c r="W7" s="370">
        <v>492535</v>
      </c>
      <c r="X7" s="380" t="s">
        <v>502</v>
      </c>
      <c r="Y7" s="376" t="s">
        <v>399</v>
      </c>
      <c r="Z7" s="376"/>
      <c r="AA7" s="376"/>
      <c r="AB7" s="376"/>
      <c r="AC7" s="366"/>
      <c r="AD7" s="364"/>
      <c r="AE7" s="369"/>
      <c r="AF7" s="370"/>
      <c r="AG7" s="370"/>
      <c r="AH7" s="404" t="s">
        <v>319</v>
      </c>
      <c r="AI7" s="403">
        <v>1</v>
      </c>
      <c r="AJ7" s="403">
        <v>8</v>
      </c>
      <c r="AK7" s="403">
        <v>30</v>
      </c>
      <c r="AL7" s="403">
        <v>12</v>
      </c>
      <c r="AM7" s="403">
        <v>40</v>
      </c>
      <c r="AN7" s="365">
        <f t="shared" ref="AN7" si="0">IF(AJ7="",S7,ROUND(((((AL7/24)+(AM7/1440))-((AJ7/24)+(AK7/1440)))*1440/50),5))</f>
        <v>5</v>
      </c>
      <c r="AO7" s="104">
        <f t="shared" ref="AO7" si="1">AJ7/24+AK7/1440</f>
        <v>0.35416666666666663</v>
      </c>
      <c r="AP7" s="104">
        <f t="shared" ref="AP7" si="2">AL7/24+AM7/1440</f>
        <v>0.52777777777777779</v>
      </c>
      <c r="AQ7" s="22" t="str" cm="1">
        <f t="array" ref="AQ7">IF(X7="","",IF(SUMPRODUCT((X7=$W$7:$W$1967)*(AI7=$AH$7:$AH$1967)*(AO7=$AN$7:$AN$1967)*(AP7=$AO$7:$AO$1967)*(ROW($W$7:$W$1967)&lt;&gt;ROW(X7))*((S7=0)*($R$7:$R$1967&gt;0)+(S7&gt;0)*($R$7:$R$1967=0)))&gt;0,"SALONES UNIDOS",IF(SUMPRODUCT((X7=$W$7:$W$1967)*(AI7=$AH$7:$AH$1967)*((AO7&lt;$AO$7:$AO$1967)*(AP7&gt;$AN$7:$AN$1967))*(ROW($W$7:$W$1967)&lt;&gt;ROW(X7)))&gt;0,"Cruzado","Sin cruce")))</f>
        <v>Sin cruce</v>
      </c>
      <c r="AR7" s="104"/>
      <c r="AS7" s="104"/>
      <c r="AT7" s="22"/>
      <c r="AU7" s="22"/>
      <c r="AV7" s="362" t="str" cm="1">
        <f t="array" ref="AV7">IF(AC7="","",IF(SUMPRODUCT((AC7=$AB$1498:$AB$1756)*(AI7=$AH$1498:$AH$1756)*(AR7=$AQ$1498:$AQ$1756)*(AS7=$AR$1498:$AR$1756)*(ROW($AB$1498:$AB$1756)&lt;&gt;ROW(AC7))*((S7=0)*($R$1498:$R$1756&gt;0)+(S7&gt;0)*($R$1498:$R$1756=0)))&gt;0,"SALONES UNIDOS",IF(SUMPRODUCT((AC7=$AB$1498:$AB$1756)*(AI7=$AH$1498:$AH$1756)*((AR7&lt;$AR$1498:$AR$1756)*(AS7&gt;$AQ$1498:$AQ$1756))*(ROW($AB$1498:$AB$1756)&lt;&gt;ROW(AC7)))&gt;0,"Cruzado","Sin cruce")))</f>
        <v/>
      </c>
      <c r="AW7" s="362" t="str" cm="1">
        <f t="array" ref="AW7">IF(AE7="","",IF(SUMPRODUCT((AE7=$AD$1498:$AD$1756)*(AI7=$AH$1498:$AH$1756)*(AT7=$AS$1498:$AS$1756)*(AU7=$AT$1498:$AT$1756)*(ROW($AD$1498:$AD$1756)&lt;&gt;ROW(AE7))*((S7=0)*($R$1498:$R$1756&gt;0)+(S7&gt;0)*($R$1498:$R$1756=0)))&gt;0,"SALONES UNIDOS",IF(SUMPRODUCT((AE7=$AD$1498:$AD$1756)*(AI7=$AH$1498:$AH$1756)*((AT7&lt;$AT$1498:$AT$1756)*(AU7&gt;$AS$1498:$AS$1756))*(ROW($AD$1498:$AD$1756)&lt;&gt;ROW(AE7)))&gt;0,"Cruzado","Sin cruce")))</f>
        <v/>
      </c>
      <c r="AX7" s="104" t="str">
        <f t="shared" ref="AX7" si="3">TRIM(CONCATENATE(H7,I7,F7,K7))</f>
        <v>T32SUNAMPEA</v>
      </c>
      <c r="AY7" s="104" t="str" cm="1">
        <f t="array" ref="AY7">IF(AX7="","",IF(SUMPRODUCT((AX7=$AW$7:$AW$1967)*(AI7=$AH$7:$AH$1967)*(AO7=$AN$7:$AN$1967)*(AP7=$AO$7:$AO$1967)*(ROW($AW$7:$AW$1967)&lt;&gt;ROW(AX7))*((S7=0)*($R$7:$R$1967&gt;0)+(S7&gt;0)*($R$7:$R$1967=0)))&gt;0,"SALONES UNIDOS",IF(SUMPRODUCT((AX7=$AW$7:$AW$1967)*(AI7=$AH$7:$AH$1967)*((AO7&lt;$AO$7:$AO$1967)*(AP7&gt;$AN$7:$AN$1967))*(ROW($AW$7:$AW$1967)&lt;&gt;ROW(AX7)))&gt;0,"Cruzado","Sin cruce")))</f>
        <v>Sin cruce</v>
      </c>
    </row>
    <row r="8" spans="1:51" x14ac:dyDescent="0.3">
      <c r="B8" s="4" t="s">
        <v>1145</v>
      </c>
      <c r="C8" s="411" t="s">
        <v>314</v>
      </c>
      <c r="D8" s="379" t="s">
        <v>975</v>
      </c>
      <c r="E8" s="379">
        <v>20261</v>
      </c>
      <c r="F8" s="412" t="s">
        <v>302</v>
      </c>
      <c r="G8" s="411" t="s">
        <v>291</v>
      </c>
      <c r="H8" s="413" t="s">
        <v>299</v>
      </c>
      <c r="I8" s="413">
        <v>2</v>
      </c>
      <c r="J8" s="413" t="s">
        <v>278</v>
      </c>
      <c r="K8" s="413" t="s">
        <v>278</v>
      </c>
      <c r="L8" s="414" t="s">
        <v>1083</v>
      </c>
      <c r="M8" s="379" t="s">
        <v>798</v>
      </c>
      <c r="N8" s="379" t="s">
        <v>362</v>
      </c>
      <c r="O8" s="379" t="s">
        <v>353</v>
      </c>
      <c r="P8" s="412" t="s">
        <v>321</v>
      </c>
      <c r="Q8" s="379">
        <v>3</v>
      </c>
      <c r="R8" s="379">
        <v>2</v>
      </c>
      <c r="S8" s="415">
        <v>5</v>
      </c>
      <c r="T8" s="379">
        <v>4</v>
      </c>
      <c r="U8" s="8"/>
      <c r="V8" s="382">
        <v>10</v>
      </c>
      <c r="W8" s="370">
        <v>22275169</v>
      </c>
      <c r="X8" s="380" t="s">
        <v>266</v>
      </c>
      <c r="Y8" s="376" t="s">
        <v>399</v>
      </c>
      <c r="Z8" s="376"/>
      <c r="AA8" s="376"/>
      <c r="AB8" s="376"/>
      <c r="AC8" s="366"/>
      <c r="AD8" s="364"/>
      <c r="AE8" s="369"/>
      <c r="AF8" s="370"/>
      <c r="AG8" s="370"/>
      <c r="AH8" s="404" t="s">
        <v>319</v>
      </c>
      <c r="AI8" s="403">
        <v>1</v>
      </c>
      <c r="AJ8" s="403">
        <v>8</v>
      </c>
      <c r="AK8" s="403">
        <v>30</v>
      </c>
      <c r="AL8" s="403">
        <v>12</v>
      </c>
      <c r="AM8" s="403">
        <v>40</v>
      </c>
      <c r="AN8" s="365">
        <f t="shared" ref="AN8:AN11" si="4">IF(AJ8="",S8,ROUND(((((AL8/24)+(AM8/1440))-((AJ8/24)+(AK8/1440)))*1440/50),5))</f>
        <v>5</v>
      </c>
      <c r="AO8" s="104">
        <f t="shared" ref="AO8:AO11" si="5">AJ8/24+AK8/1440</f>
        <v>0.35416666666666663</v>
      </c>
      <c r="AP8" s="104">
        <f t="shared" ref="AP8:AP11" si="6">AL8/24+AM8/1440</f>
        <v>0.52777777777777779</v>
      </c>
      <c r="AQ8" s="22" t="str" cm="1">
        <f t="array" ref="AQ8">IF(X8="","",IF(SUMPRODUCT((X8=$W$7:$W$1967)*(AI8=$AH$7:$AH$1967)*(AO8=$AN$7:$AN$1967)*(AP8=$AO$7:$AO$1967)*(ROW($W$7:$W$1967)&lt;&gt;ROW(X8))*((S8=0)*($R$7:$R$1967&gt;0)+(S8&gt;0)*($R$7:$R$1967=0)))&gt;0,"SALONES UNIDOS",IF(SUMPRODUCT((X8=$W$7:$W$1967)*(AI8=$AH$7:$AH$1967)*((AO8&lt;$AO$7:$AO$1967)*(AP8&gt;$AN$7:$AN$1967))*(ROW($W$7:$W$1967)&lt;&gt;ROW(X8)))&gt;0,"Cruzado","Sin cruce")))</f>
        <v>Sin cruce</v>
      </c>
      <c r="AR8" s="104"/>
      <c r="AS8" s="104"/>
      <c r="AT8" s="22"/>
      <c r="AU8" s="22"/>
      <c r="AV8" s="362" t="str" cm="1">
        <f t="array" ref="AV8">IF(AC8="","",IF(SUMPRODUCT((AC8=$AB$1498:$AB$1756)*(AI8=$AH$1498:$AH$1756)*(AR8=$AQ$1498:$AQ$1756)*(AS8=$AR$1498:$AR$1756)*(ROW($AB$1498:$AB$1756)&lt;&gt;ROW(AC8))*((S8=0)*($R$1498:$R$1756&gt;0)+(S8&gt;0)*($R$1498:$R$1756=0)))&gt;0,"SALONES UNIDOS",IF(SUMPRODUCT((AC8=$AB$1498:$AB$1756)*(AI8=$AH$1498:$AH$1756)*((AR8&lt;$AR$1498:$AR$1756)*(AS8&gt;$AQ$1498:$AQ$1756))*(ROW($AB$1498:$AB$1756)&lt;&gt;ROW(AC8)))&gt;0,"Cruzado","Sin cruce")))</f>
        <v/>
      </c>
      <c r="AW8" s="362" t="str" cm="1">
        <f t="array" ref="AW8">IF(AE8="","",IF(SUMPRODUCT((AE8=$AD$1498:$AD$1756)*(AI8=$AH$1498:$AH$1756)*(AT8=$AS$1498:$AS$1756)*(AU8=$AT$1498:$AT$1756)*(ROW($AD$1498:$AD$1756)&lt;&gt;ROW(AE8))*((S8=0)*($R$1498:$R$1756&gt;0)+(S8&gt;0)*($R$1498:$R$1756=0)))&gt;0,"SALONES UNIDOS",IF(SUMPRODUCT((AE8=$AD$1498:$AD$1756)*(AI8=$AH$1498:$AH$1756)*((AT8&lt;$AT$1498:$AT$1756)*(AU8&gt;$AS$1498:$AS$1756))*(ROW($AD$1498:$AD$1756)&lt;&gt;ROW(AE8)))&gt;0,"Cruzado","Sin cruce")))</f>
        <v/>
      </c>
      <c r="AX8" s="104" t="str">
        <f t="shared" ref="AX8:AX11" si="7">TRIM(CONCATENATE(H8,I8,F8,K8))</f>
        <v>T32SUNAMPEA</v>
      </c>
      <c r="AY8" s="104" t="str" cm="1">
        <f t="array" ref="AY8">IF(AX8="","",IF(SUMPRODUCT((AX8=$AW$7:$AW$1967)*(AI8=$AH$7:$AH$1967)*(AO8=$AN$7:$AN$1967)*(AP8=$AO$7:$AO$1967)*(ROW($AW$7:$AW$1967)&lt;&gt;ROW(AX8))*((S8=0)*($R$7:$R$1967&gt;0)+(S8&gt;0)*($R$7:$R$1967=0)))&gt;0,"SALONES UNIDOS",IF(SUMPRODUCT((AX8=$AW$7:$AW$1967)*(AI8=$AH$7:$AH$1967)*((AO8&lt;$AO$7:$AO$1967)*(AP8&gt;$AN$7:$AN$1967))*(ROW($AW$7:$AW$1967)&lt;&gt;ROW(AX8)))&gt;0,"Cruzado","Sin cruce")))</f>
        <v>Sin cruce</v>
      </c>
    </row>
    <row r="9" spans="1:51" x14ac:dyDescent="0.3">
      <c r="B9" s="4" t="s">
        <v>1144</v>
      </c>
      <c r="C9" s="411" t="s">
        <v>314</v>
      </c>
      <c r="D9" s="415" t="s">
        <v>968</v>
      </c>
      <c r="E9" s="415">
        <v>20261</v>
      </c>
      <c r="F9" s="412" t="s">
        <v>280</v>
      </c>
      <c r="G9" s="411" t="s">
        <v>291</v>
      </c>
      <c r="H9" s="413" t="s">
        <v>285</v>
      </c>
      <c r="I9" s="413">
        <v>7</v>
      </c>
      <c r="J9" s="413" t="s">
        <v>281</v>
      </c>
      <c r="K9" s="413" t="s">
        <v>281</v>
      </c>
      <c r="L9" s="414" t="s">
        <v>640</v>
      </c>
      <c r="M9" s="379" t="s">
        <v>641</v>
      </c>
      <c r="N9" s="379" t="s">
        <v>317</v>
      </c>
      <c r="O9" s="379" t="s">
        <v>318</v>
      </c>
      <c r="P9" s="412" t="s">
        <v>315</v>
      </c>
      <c r="Q9" s="379">
        <v>2</v>
      </c>
      <c r="R9" s="379">
        <v>0</v>
      </c>
      <c r="S9" s="415">
        <v>2</v>
      </c>
      <c r="T9" s="379">
        <v>2</v>
      </c>
      <c r="U9" s="8"/>
      <c r="V9" s="374">
        <v>35</v>
      </c>
      <c r="W9" s="370">
        <v>42825709</v>
      </c>
      <c r="X9" s="373" t="s">
        <v>36</v>
      </c>
      <c r="Y9" s="364" t="s">
        <v>315</v>
      </c>
      <c r="Z9" s="364" t="s">
        <v>556</v>
      </c>
      <c r="AA9" s="364"/>
      <c r="AB9" s="364"/>
      <c r="AC9" s="364" t="s">
        <v>851</v>
      </c>
      <c r="AD9" s="364"/>
      <c r="AE9" s="369"/>
      <c r="AF9" s="370"/>
      <c r="AG9" s="370"/>
      <c r="AH9" s="406" t="s">
        <v>559</v>
      </c>
      <c r="AI9" s="404">
        <v>5</v>
      </c>
      <c r="AJ9" s="404">
        <v>15</v>
      </c>
      <c r="AK9" s="404">
        <v>10</v>
      </c>
      <c r="AL9" s="404">
        <v>16</v>
      </c>
      <c r="AM9" s="404">
        <v>50</v>
      </c>
      <c r="AN9" s="365">
        <f t="shared" si="4"/>
        <v>2</v>
      </c>
      <c r="AO9" s="104">
        <f t="shared" si="5"/>
        <v>0.63194444444444442</v>
      </c>
      <c r="AP9" s="104">
        <f t="shared" si="6"/>
        <v>0.70138888888888884</v>
      </c>
      <c r="AQ9" s="22" t="str" cm="1">
        <f t="array" ref="AQ9">IF(X9="","",IF(SUMPRODUCT((X9=$W$7:$W$1967)*(AI9=$AH$7:$AH$1967)*(AO9=$AN$7:$AN$1967)*(AP9=$AO$7:$AO$1967)*(ROW($W$7:$W$1967)&lt;&gt;ROW(X9))*((S9=0)*($R$7:$R$1967&gt;0)+(S9&gt;0)*($R$7:$R$1967=0)))&gt;0,"SALONES UNIDOS",IF(SUMPRODUCT((X9=$W$7:$W$1967)*(AI9=$AH$7:$AH$1967)*((AO9&lt;$AO$7:$AO$1967)*(AP9&gt;$AN$7:$AN$1967))*(ROW($W$7:$W$1967)&lt;&gt;ROW(X9)))&gt;0,"Cruzado","Sin cruce")))</f>
        <v>Sin cruce</v>
      </c>
      <c r="AR9" s="104">
        <f>AO9</f>
        <v>0.63194444444444442</v>
      </c>
      <c r="AS9" s="104">
        <f>AP9</f>
        <v>0.70138888888888884</v>
      </c>
      <c r="AT9" s="22"/>
      <c r="AU9" s="22"/>
      <c r="AV9" s="361" t="str" cm="1">
        <f t="array" ref="AV9">IF(AC9="","",IF(SUMPRODUCT((AC9=$AB$956:$AB$1497)*(AI9=$AH$956:$AH$1497)*(AR9=$AQ$956:$AQ$1497)*(AS9=$AR$956:$AR$1497)*(ROW($AB$956:$AB$1497)&lt;&gt;ROW(AC9))*((S9=0)*($R$956:$R$1497&gt;0)+(S9&gt;0)*($R$956:$R$1497=0)))&gt;0,"SALONES UNIDOS",IF(SUMPRODUCT((AC9=$AB$956:$AB$1497)*(AI9=$AH$956:$AH$1497)*((AR9&lt;$AR$956:$AR$1497)*(AS9&gt;$AQ$956:$AQ$1497))*(ROW($AB$956:$AB$1497)&lt;&gt;ROW(AC9)))&gt;0,"Cruzado","Sin cruce")))</f>
        <v>Sin cruce</v>
      </c>
      <c r="AW9" s="361" t="str" cm="1">
        <f t="array" ref="AW9">IF(AE9="","",IF(SUMPRODUCT((AE9=$AD$956:$AD$1497)*(AI9=$AH$956:$AH$1497)*(AT9=$AS$956:$AS$1497)*(AU9=$AT$956:$AT$1497)*(ROW($AD$956:$AD$1497)&lt;&gt;ROW(AE9))*((S9=0)*($R$956:$R$1497&gt;0)+(S9&gt;0)*($R$956:$R$1497=0)))&gt;0,"SALONES UNIDOS",IF(SUMPRODUCT((AE9=$AD$956:$AD$1497)*(AI9=$AH$956:$AH$1497)*((AT9&lt;$AT$956:$AT$1497)*(AU9&gt;$AS$956:$AS$1497))*(ROW($AD$956:$AD$1497)&lt;&gt;ROW(AE9)))&gt;0,"Cruzado","Sin cruce")))</f>
        <v/>
      </c>
      <c r="AX9" s="104" t="str">
        <f t="shared" si="7"/>
        <v>EN7PRINCIPALB</v>
      </c>
      <c r="AY9" s="104" t="str" cm="1">
        <f t="array" ref="AY9">IF(AX9="","",IF(SUMPRODUCT((AX9=$AW$7:$AW$1967)*(AI9=$AH$7:$AH$1967)*(AO9=$AN$7:$AN$1967)*(AP9=$AO$7:$AO$1967)*(ROW($AW$7:$AW$1967)&lt;&gt;ROW(AX9))*((S9=0)*($R$7:$R$1967&gt;0)+(S9&gt;0)*($R$7:$R$1967=0)))&gt;0,"SALONES UNIDOS",IF(SUMPRODUCT((AX9=$AW$7:$AW$1967)*(AI9=$AH$7:$AH$1967)*((AO9&lt;$AO$7:$AO$1967)*(AP9&gt;$AN$7:$AN$1967))*(ROW($AW$7:$AW$1967)&lt;&gt;ROW(AX9)))&gt;0,"Cruzado","Sin cruce")))</f>
        <v>Sin cruce</v>
      </c>
    </row>
    <row r="10" spans="1:51" x14ac:dyDescent="0.3">
      <c r="B10" s="4" t="s">
        <v>1145</v>
      </c>
      <c r="C10" s="411" t="s">
        <v>314</v>
      </c>
      <c r="D10" s="415" t="s">
        <v>968</v>
      </c>
      <c r="E10" s="415">
        <v>20261</v>
      </c>
      <c r="F10" s="412" t="s">
        <v>280</v>
      </c>
      <c r="G10" s="411" t="s">
        <v>291</v>
      </c>
      <c r="H10" s="413" t="s">
        <v>285</v>
      </c>
      <c r="I10" s="413">
        <v>7</v>
      </c>
      <c r="J10" s="413" t="s">
        <v>281</v>
      </c>
      <c r="K10" s="413" t="s">
        <v>281</v>
      </c>
      <c r="L10" s="414" t="s">
        <v>640</v>
      </c>
      <c r="M10" s="379" t="s">
        <v>641</v>
      </c>
      <c r="N10" s="379" t="s">
        <v>317</v>
      </c>
      <c r="O10" s="379" t="s">
        <v>318</v>
      </c>
      <c r="P10" s="412" t="s">
        <v>315</v>
      </c>
      <c r="Q10" s="379">
        <v>2</v>
      </c>
      <c r="R10" s="379">
        <v>0</v>
      </c>
      <c r="S10" s="415">
        <v>2</v>
      </c>
      <c r="T10" s="379">
        <v>2</v>
      </c>
      <c r="U10" s="8"/>
      <c r="V10" s="374">
        <v>35</v>
      </c>
      <c r="W10" s="370">
        <v>46604461</v>
      </c>
      <c r="X10" s="373" t="s">
        <v>158</v>
      </c>
      <c r="Y10" s="364" t="s">
        <v>315</v>
      </c>
      <c r="Z10" s="364" t="s">
        <v>556</v>
      </c>
      <c r="AA10" s="364"/>
      <c r="AB10" s="364"/>
      <c r="AC10" s="364" t="s">
        <v>851</v>
      </c>
      <c r="AD10" s="364"/>
      <c r="AE10" s="369"/>
      <c r="AF10" s="370"/>
      <c r="AG10" s="370"/>
      <c r="AH10" s="406" t="s">
        <v>559</v>
      </c>
      <c r="AI10" s="404">
        <v>5</v>
      </c>
      <c r="AJ10" s="404">
        <v>15</v>
      </c>
      <c r="AK10" s="404">
        <v>10</v>
      </c>
      <c r="AL10" s="404">
        <v>16</v>
      </c>
      <c r="AM10" s="404">
        <v>50</v>
      </c>
      <c r="AN10" s="365">
        <f t="shared" si="4"/>
        <v>2</v>
      </c>
      <c r="AO10" s="104">
        <f t="shared" si="5"/>
        <v>0.63194444444444442</v>
      </c>
      <c r="AP10" s="104">
        <f t="shared" si="6"/>
        <v>0.70138888888888884</v>
      </c>
      <c r="AQ10" s="22" t="str" cm="1">
        <f t="array" ref="AQ10">IF(X10="","",IF(SUMPRODUCT((X10=$W$7:$W$1967)*(AI10=$AH$7:$AH$1967)*(AO10=$AN$7:$AN$1967)*(AP10=$AO$7:$AO$1967)*(ROW($W$7:$W$1967)&lt;&gt;ROW(X10))*((S10=0)*($R$7:$R$1967&gt;0)+(S10&gt;0)*($R$7:$R$1967=0)))&gt;0,"SALONES UNIDOS",IF(SUMPRODUCT((X10=$W$7:$W$1967)*(AI10=$AH$7:$AH$1967)*((AO10&lt;$AO$7:$AO$1967)*(AP10&gt;$AN$7:$AN$1967))*(ROW($W$7:$W$1967)&lt;&gt;ROW(X10)))&gt;0,"Cruzado","Sin cruce")))</f>
        <v>Sin cruce</v>
      </c>
      <c r="AR10" s="104">
        <f>AO10</f>
        <v>0.63194444444444442</v>
      </c>
      <c r="AS10" s="104">
        <f>AP10</f>
        <v>0.70138888888888884</v>
      </c>
      <c r="AT10" s="22"/>
      <c r="AU10" s="22"/>
      <c r="AV10" s="361" t="str" cm="1">
        <f t="array" ref="AV10">IF(AC10="","",IF(SUMPRODUCT((AC10=$AB$956:$AB$1497)*(AI10=$AH$956:$AH$1497)*(AR10=$AQ$956:$AQ$1497)*(AS10=$AR$956:$AR$1497)*(ROW($AB$956:$AB$1497)&lt;&gt;ROW(AC10))*((S10=0)*($R$956:$R$1497&gt;0)+(S10&gt;0)*($R$956:$R$1497=0)))&gt;0,"SALONES UNIDOS",IF(SUMPRODUCT((AC10=$AB$956:$AB$1497)*(AI10=$AH$956:$AH$1497)*((AR10&lt;$AR$956:$AR$1497)*(AS10&gt;$AQ$956:$AQ$1497))*(ROW($AB$956:$AB$1497)&lt;&gt;ROW(AC10)))&gt;0,"Cruzado","Sin cruce")))</f>
        <v>Sin cruce</v>
      </c>
      <c r="AW10" s="361" t="str" cm="1">
        <f t="array" ref="AW10">IF(AE10="","",IF(SUMPRODUCT((AE10=$AD$956:$AD$1497)*(AI10=$AH$956:$AH$1497)*(AT10=$AS$956:$AS$1497)*(AU10=$AT$956:$AT$1497)*(ROW($AD$956:$AD$1497)&lt;&gt;ROW(AE10))*((S10=0)*($R$956:$R$1497&gt;0)+(S10&gt;0)*($R$956:$R$1497=0)))&gt;0,"SALONES UNIDOS",IF(SUMPRODUCT((AE10=$AD$956:$AD$1497)*(AI10=$AH$956:$AH$1497)*((AT10&lt;$AT$956:$AT$1497)*(AU10&gt;$AS$956:$AS$1497))*(ROW($AD$956:$AD$1497)&lt;&gt;ROW(AE10)))&gt;0,"Cruzado","Sin cruce")))</f>
        <v/>
      </c>
      <c r="AX10" s="104" t="str">
        <f t="shared" si="7"/>
        <v>EN7PRINCIPALB</v>
      </c>
      <c r="AY10" s="104" t="str" cm="1">
        <f t="array" ref="AY10">IF(AX10="","",IF(SUMPRODUCT((AX10=$AW$7:$AW$1967)*(AI10=$AH$7:$AH$1967)*(AO10=$AN$7:$AN$1967)*(AP10=$AO$7:$AO$1967)*(ROW($AW$7:$AW$1967)&lt;&gt;ROW(AX10))*((S10=0)*($R$7:$R$1967&gt;0)+(S10&gt;0)*($R$7:$R$1967=0)))&gt;0,"SALONES UNIDOS",IF(SUMPRODUCT((AX10=$AW$7:$AW$1967)*(AI10=$AH$7:$AH$1967)*((AO10&lt;$AO$7:$AO$1967)*(AP10&gt;$AN$7:$AN$1967))*(ROW($AW$7:$AW$1967)&lt;&gt;ROW(AX10)))&gt;0,"Cruzado","Sin cruce")))</f>
        <v>Sin cruce</v>
      </c>
    </row>
    <row r="11" spans="1:51" x14ac:dyDescent="0.3">
      <c r="B11" s="4" t="s">
        <v>1144</v>
      </c>
      <c r="C11" s="411" t="s">
        <v>314</v>
      </c>
      <c r="D11" s="415" t="s">
        <v>968</v>
      </c>
      <c r="E11" s="415">
        <v>20261</v>
      </c>
      <c r="F11" s="412" t="s">
        <v>276</v>
      </c>
      <c r="G11" s="411" t="s">
        <v>291</v>
      </c>
      <c r="H11" s="413" t="s">
        <v>285</v>
      </c>
      <c r="I11" s="413">
        <v>6</v>
      </c>
      <c r="J11" s="413" t="s">
        <v>325</v>
      </c>
      <c r="K11" s="413" t="s">
        <v>325</v>
      </c>
      <c r="L11" s="414" t="s">
        <v>626</v>
      </c>
      <c r="M11" s="379" t="s">
        <v>992</v>
      </c>
      <c r="N11" s="379" t="s">
        <v>317</v>
      </c>
      <c r="O11" s="379" t="s">
        <v>318</v>
      </c>
      <c r="P11" s="412" t="s">
        <v>315</v>
      </c>
      <c r="Q11" s="379">
        <v>2</v>
      </c>
      <c r="R11" s="379">
        <v>4</v>
      </c>
      <c r="S11" s="415">
        <v>6</v>
      </c>
      <c r="T11" s="379">
        <v>4</v>
      </c>
      <c r="U11" s="8"/>
      <c r="V11" s="374">
        <v>50</v>
      </c>
      <c r="W11" s="370">
        <v>21556265</v>
      </c>
      <c r="X11" s="373" t="s">
        <v>143</v>
      </c>
      <c r="Y11" s="364" t="s">
        <v>321</v>
      </c>
      <c r="Z11" s="364"/>
      <c r="AA11" s="364"/>
      <c r="AB11" s="364"/>
      <c r="AC11" s="366"/>
      <c r="AD11" s="364"/>
      <c r="AE11" s="369"/>
      <c r="AF11" s="370"/>
      <c r="AG11" s="370"/>
      <c r="AH11" s="404" t="s">
        <v>319</v>
      </c>
      <c r="AI11" s="404">
        <v>2</v>
      </c>
      <c r="AJ11" s="404">
        <v>18</v>
      </c>
      <c r="AK11" s="404">
        <v>30</v>
      </c>
      <c r="AL11" s="404">
        <v>23</v>
      </c>
      <c r="AM11" s="404">
        <v>30</v>
      </c>
      <c r="AN11" s="365">
        <f t="shared" si="4"/>
        <v>6</v>
      </c>
      <c r="AO11" s="104">
        <f t="shared" si="5"/>
        <v>0.77083333333333337</v>
      </c>
      <c r="AP11" s="104">
        <f t="shared" si="6"/>
        <v>0.97916666666666674</v>
      </c>
      <c r="AQ11" s="22" t="str" cm="1">
        <f t="array" ref="AQ11">IF(X11="","",IF(SUMPRODUCT((X11=$W$7:$W$1967)*(AI11=$AH$7:$AH$1967)*(AO11=$AN$7:$AN$1967)*(AP11=$AO$7:$AO$1967)*(ROW($W$7:$W$1967)&lt;&gt;ROW(X11))*((S11=0)*($R$7:$R$1967&gt;0)+(S11&gt;0)*($R$7:$R$1967=0)))&gt;0,"SALONES UNIDOS",IF(SUMPRODUCT((X11=$W$7:$W$1967)*(AI11=$AH$7:$AH$1967)*((AO11&lt;$AO$7:$AO$1967)*(AP11&gt;$AN$7:$AN$1967))*(ROW($W$7:$W$1967)&lt;&gt;ROW(X11)))&gt;0,"Cruzado","Sin cruce")))</f>
        <v>Sin cruce</v>
      </c>
      <c r="AR11" s="104"/>
      <c r="AS11" s="104"/>
      <c r="AT11" s="22"/>
      <c r="AU11" s="22"/>
      <c r="AV11" s="358" t="str" cm="1">
        <f t="array" ref="AV11">IF(AC11="","",IF(SUMPRODUCT((AC11=$AB$7:$AB$479)*(AI11=$AH$7:$AH$479)*(AR11=$AQ$7:$AQ$479)*(AS11=$AR$7:$AR$479)*(ROW($AB$7:$AB$479)&lt;&gt;ROW(AC11))*((S11=0)*($R$7:$R$479&gt;0)+(S11&gt;0)*($R$7:$R$479=0)))&gt;0,"SALONES UNIDOS",IF(SUMPRODUCT((AC11=$AB$7:$AB$479)*(AI11=$AH$7:$AH$479)*((AR11&lt;$AR$7:$AR$479)*(AS11&gt;$AQ$7:$AQ$479))*(ROW($AB$7:$AB$479)&lt;&gt;ROW(AC11)))&gt;0,"Cruzado","Sin cruce")))</f>
        <v/>
      </c>
      <c r="AW11" s="358" t="str" cm="1">
        <f t="array" ref="AW11">IF(AE11="","",IF(SUMPRODUCT((AE11=$AD$7:$AD$479)*(AI11=$AH$7:$AH$479)*(AT11=$AS$7:$AS$479)*(AU11=$AT$7:$AT$479)*(ROW($AD$7:$AD$479)&lt;&gt;ROW(AE11))*((S11=0)*($R$7:$R$479&gt;0)+(S11&gt;0)*($R$7:$R$479=0)))&gt;0,"SALONES UNIDOS",IF(SUMPRODUCT((AE11=$AD$7:$AD$479)*(AI11=$AH$7:$AH$479)*((AT11&lt;$AT$7:$AT$479)*(AU11&gt;$AS$7:$AS$479))*(ROW($AD$7:$AD$479)&lt;&gt;ROW(AE11)))&gt;0,"Cruzado","Sin cruce")))</f>
        <v/>
      </c>
      <c r="AX11" s="104" t="str">
        <f t="shared" si="7"/>
        <v>EN6FILIALJ</v>
      </c>
      <c r="AY11" s="104" t="str" cm="1">
        <f t="array" ref="AY11">IF(AX11="","",IF(SUMPRODUCT((AX11=$AW$7:$AW$1967)*(AI11=$AH$7:$AH$1967)*(AO11=$AN$7:$AN$1967)*(AP11=$AO$7:$AO$1967)*(ROW($AW$7:$AW$1967)&lt;&gt;ROW(AX11))*((S11=0)*($R$7:$R$1967&gt;0)+(S11&gt;0)*($R$7:$R$1967=0)))&gt;0,"SALONES UNIDOS",IF(SUMPRODUCT((AX11=$AW$7:$AW$1967)*(AI11=$AH$7:$AH$1967)*((AO11&lt;$AO$7:$AO$1967)*(AP11&gt;$AN$7:$AN$1967))*(ROW($AW$7:$AW$1967)&lt;&gt;ROW(AX11)))&gt;0,"Cruzado","Sin cruce")))</f>
        <v>Sin cruce</v>
      </c>
    </row>
    <row r="12" spans="1:51" x14ac:dyDescent="0.3">
      <c r="B12" s="4" t="s">
        <v>1145</v>
      </c>
      <c r="C12" s="411" t="s">
        <v>314</v>
      </c>
      <c r="D12" s="415" t="s">
        <v>968</v>
      </c>
      <c r="E12" s="415">
        <v>20261</v>
      </c>
      <c r="F12" s="412" t="s">
        <v>276</v>
      </c>
      <c r="G12" s="411" t="s">
        <v>291</v>
      </c>
      <c r="H12" s="413" t="s">
        <v>285</v>
      </c>
      <c r="I12" s="413">
        <v>6</v>
      </c>
      <c r="J12" s="413" t="s">
        <v>325</v>
      </c>
      <c r="K12" s="413" t="s">
        <v>325</v>
      </c>
      <c r="L12" s="414" t="s">
        <v>626</v>
      </c>
      <c r="M12" s="379" t="s">
        <v>992</v>
      </c>
      <c r="N12" s="379" t="s">
        <v>317</v>
      </c>
      <c r="O12" s="379" t="s">
        <v>318</v>
      </c>
      <c r="P12" s="412" t="s">
        <v>315</v>
      </c>
      <c r="Q12" s="379">
        <v>2</v>
      </c>
      <c r="R12" s="379">
        <v>4</v>
      </c>
      <c r="S12" s="415">
        <v>6</v>
      </c>
      <c r="T12" s="379">
        <v>4</v>
      </c>
      <c r="U12" s="8"/>
      <c r="V12" s="374">
        <v>50</v>
      </c>
      <c r="W12" s="370">
        <v>21558762</v>
      </c>
      <c r="X12" s="373" t="s">
        <v>224</v>
      </c>
      <c r="Y12" s="364" t="s">
        <v>321</v>
      </c>
      <c r="Z12" s="364"/>
      <c r="AA12" s="364"/>
      <c r="AB12" s="364"/>
      <c r="AC12" s="366"/>
      <c r="AD12" s="364"/>
      <c r="AE12" s="369"/>
      <c r="AF12" s="370"/>
      <c r="AG12" s="370"/>
      <c r="AH12" s="404" t="s">
        <v>319</v>
      </c>
      <c r="AI12" s="404">
        <v>2</v>
      </c>
      <c r="AJ12" s="404">
        <v>18</v>
      </c>
      <c r="AK12" s="404">
        <v>30</v>
      </c>
      <c r="AL12" s="404">
        <v>23</v>
      </c>
      <c r="AM12" s="404">
        <v>30</v>
      </c>
      <c r="AN12" s="365">
        <f t="shared" ref="AN12" si="8">IF(AJ12="",S12,ROUND(((((AL12/24)+(AM12/1440))-((AJ12/24)+(AK12/1440)))*1440/50),5))</f>
        <v>6</v>
      </c>
      <c r="AO12" s="104">
        <f t="shared" ref="AO12" si="9">AJ12/24+AK12/1440</f>
        <v>0.77083333333333337</v>
      </c>
      <c r="AP12" s="104">
        <f t="shared" ref="AP12" si="10">AL12/24+AM12/1440</f>
        <v>0.97916666666666674</v>
      </c>
      <c r="AQ12" s="22" t="str" cm="1">
        <f t="array" ref="AQ12">IF(X12="","",IF(SUMPRODUCT((X12=$W$7:$W$1967)*(AI12=$AH$7:$AH$1967)*(AO12=$AN$7:$AN$1967)*(AP12=$AO$7:$AO$1967)*(ROW($W$7:$W$1967)&lt;&gt;ROW(X12))*((S12=0)*($R$7:$R$1967&gt;0)+(S12&gt;0)*($R$7:$R$1967=0)))&gt;0,"SALONES UNIDOS",IF(SUMPRODUCT((X12=$W$7:$W$1967)*(AI12=$AH$7:$AH$1967)*((AO12&lt;$AO$7:$AO$1967)*(AP12&gt;$AN$7:$AN$1967))*(ROW($W$7:$W$1967)&lt;&gt;ROW(X12)))&gt;0,"Cruzado","Sin cruce")))</f>
        <v>Sin cruce</v>
      </c>
      <c r="AR12" s="104"/>
      <c r="AS12" s="104"/>
      <c r="AT12" s="22"/>
      <c r="AU12" s="22"/>
      <c r="AV12" s="358" t="str" cm="1">
        <f t="array" ref="AV12">IF(AC12="","",IF(SUMPRODUCT((AC12=$AB$7:$AB$479)*(AI12=$AH$7:$AH$479)*(AR12=$AQ$7:$AQ$479)*(AS12=$AR$7:$AR$479)*(ROW($AB$7:$AB$479)&lt;&gt;ROW(AC12))*((S12=0)*($R$7:$R$479&gt;0)+(S12&gt;0)*($R$7:$R$479=0)))&gt;0,"SALONES UNIDOS",IF(SUMPRODUCT((AC12=$AB$7:$AB$479)*(AI12=$AH$7:$AH$479)*((AR12&lt;$AR$7:$AR$479)*(AS12&gt;$AQ$7:$AQ$479))*(ROW($AB$7:$AB$479)&lt;&gt;ROW(AC12)))&gt;0,"Cruzado","Sin cruce")))</f>
        <v/>
      </c>
      <c r="AW12" s="358" t="str" cm="1">
        <f t="array" ref="AW12">IF(AE12="","",IF(SUMPRODUCT((AE12=$AD$7:$AD$479)*(AI12=$AH$7:$AH$479)*(AT12=$AS$7:$AS$479)*(AU12=$AT$7:$AT$479)*(ROW($AD$7:$AD$479)&lt;&gt;ROW(AE12))*((S12=0)*($R$7:$R$479&gt;0)+(S12&gt;0)*($R$7:$R$479=0)))&gt;0,"SALONES UNIDOS",IF(SUMPRODUCT((AE12=$AD$7:$AD$479)*(AI12=$AH$7:$AH$479)*((AT12&lt;$AT$7:$AT$479)*(AU12&gt;$AS$7:$AS$479))*(ROW($AD$7:$AD$479)&lt;&gt;ROW(AE12)))&gt;0,"Cruzado","Sin cruce")))</f>
        <v/>
      </c>
      <c r="AX12" s="104" t="str">
        <f t="shared" ref="AX12" si="11">TRIM(CONCATENATE(H12,I12,F12,K12))</f>
        <v>EN6FILIALJ</v>
      </c>
      <c r="AY12" s="104" t="str" cm="1">
        <f t="array" ref="AY12">IF(AX12="","",IF(SUMPRODUCT((AX12=$AW$7:$AW$1967)*(AI12=$AH$7:$AH$1967)*(AO12=$AN$7:$AN$1967)*(AP12=$AO$7:$AO$1967)*(ROW($AW$7:$AW$1967)&lt;&gt;ROW(AX12))*((S12=0)*($R$7:$R$1967&gt;0)+(S12&gt;0)*($R$7:$R$1967=0)))&gt;0,"SALONES UNIDOS",IF(SUMPRODUCT((AX12=$AW$7:$AW$1967)*(AI12=$AH$7:$AH$1967)*((AO12&lt;$AO$7:$AO$1967)*(AP12&gt;$AN$7:$AN$1967))*(ROW($AW$7:$AW$1967)&lt;&gt;ROW(AX12)))&gt;0,"Cruzado","Sin cruce")))</f>
        <v>Sin cruce</v>
      </c>
    </row>
    <row r="13" spans="1:51" x14ac:dyDescent="0.3">
      <c r="A13" t="s">
        <v>287</v>
      </c>
      <c r="B13" s="4" t="s">
        <v>1144</v>
      </c>
      <c r="C13" s="411" t="s">
        <v>314</v>
      </c>
      <c r="D13" s="415" t="s">
        <v>968</v>
      </c>
      <c r="E13" s="415">
        <v>20261</v>
      </c>
      <c r="F13" s="412" t="s">
        <v>276</v>
      </c>
      <c r="G13" s="411" t="s">
        <v>291</v>
      </c>
      <c r="H13" s="413" t="s">
        <v>285</v>
      </c>
      <c r="I13" s="413">
        <v>5</v>
      </c>
      <c r="J13" s="413" t="s">
        <v>325</v>
      </c>
      <c r="K13" s="413" t="s">
        <v>325</v>
      </c>
      <c r="L13" s="414" t="s">
        <v>611</v>
      </c>
      <c r="M13" s="379" t="s">
        <v>612</v>
      </c>
      <c r="N13" s="379" t="s">
        <v>317</v>
      </c>
      <c r="O13" s="379" t="s">
        <v>318</v>
      </c>
      <c r="P13" s="412" t="s">
        <v>321</v>
      </c>
      <c r="Q13" s="379">
        <v>2</v>
      </c>
      <c r="R13" s="379">
        <v>4</v>
      </c>
      <c r="S13" s="415">
        <v>6</v>
      </c>
      <c r="T13" s="379">
        <v>4</v>
      </c>
      <c r="U13" s="8"/>
      <c r="V13" s="374">
        <v>50</v>
      </c>
      <c r="W13" s="370">
        <v>21558762</v>
      </c>
      <c r="X13" s="373" t="s">
        <v>224</v>
      </c>
      <c r="Y13" s="364" t="s">
        <v>321</v>
      </c>
      <c r="Z13" s="364"/>
      <c r="AA13" s="364"/>
      <c r="AB13" s="364"/>
      <c r="AC13" s="366"/>
      <c r="AD13" s="364"/>
      <c r="AE13" s="369"/>
      <c r="AF13" s="370"/>
      <c r="AG13" s="370"/>
      <c r="AH13" s="404" t="s">
        <v>319</v>
      </c>
      <c r="AI13" s="404">
        <v>5</v>
      </c>
      <c r="AJ13" s="404">
        <v>18</v>
      </c>
      <c r="AK13" s="404">
        <v>30</v>
      </c>
      <c r="AL13" s="404">
        <v>23</v>
      </c>
      <c r="AM13" s="404">
        <v>30</v>
      </c>
      <c r="AN13" s="365">
        <f t="shared" ref="AN13:AN17" si="12">IF(AJ13="",S13,ROUND(((((AL13/24)+(AM13/1440))-((AJ13/24)+(AK13/1440)))*1440/50),5))</f>
        <v>6</v>
      </c>
      <c r="AO13" s="104">
        <f t="shared" ref="AO13:AO17" si="13">AJ13/24+AK13/1440</f>
        <v>0.77083333333333337</v>
      </c>
      <c r="AP13" s="104">
        <f t="shared" ref="AP13:AP17" si="14">AL13/24+AM13/1440</f>
        <v>0.97916666666666674</v>
      </c>
      <c r="AQ13" s="22" t="str" cm="1">
        <f t="array" ref="AQ13">IF(X13="","",IF(SUMPRODUCT((X13=$W$7:$W$1967)*(AI13=$AH$7:$AH$1967)*(AO13=$AN$7:$AN$1967)*(AP13=$AO$7:$AO$1967)*(ROW($W$7:$W$1967)&lt;&gt;ROW(X13))*((S13=0)*($R$7:$R$1967&gt;0)+(S13&gt;0)*($R$7:$R$1967=0)))&gt;0,"SALONES UNIDOS",IF(SUMPRODUCT((X13=$W$7:$W$1967)*(AI13=$AH$7:$AH$1967)*((AO13&lt;$AO$7:$AO$1967)*(AP13&gt;$AN$7:$AN$1967))*(ROW($W$7:$W$1967)&lt;&gt;ROW(X13)))&gt;0,"Cruzado","Sin cruce")))</f>
        <v>Sin cruce</v>
      </c>
      <c r="AR13" s="104"/>
      <c r="AS13" s="104"/>
      <c r="AT13" s="22"/>
      <c r="AU13" s="22"/>
      <c r="AV13" s="358" t="str" cm="1">
        <f t="array" ref="AV13">IF(AC13="","",IF(SUMPRODUCT((AC13=$AB$7:$AB$479)*(AI13=$AH$7:$AH$479)*(AR13=$AQ$7:$AQ$479)*(AS13=$AR$7:$AR$479)*(ROW($AB$7:$AB$479)&lt;&gt;ROW(AC13))*((S13=0)*($R$7:$R$479&gt;0)+(S13&gt;0)*($R$7:$R$479=0)))&gt;0,"SALONES UNIDOS",IF(SUMPRODUCT((AC13=$AB$7:$AB$479)*(AI13=$AH$7:$AH$479)*((AR13&lt;$AR$7:$AR$479)*(AS13&gt;$AQ$7:$AQ$479))*(ROW($AB$7:$AB$479)&lt;&gt;ROW(AC13)))&gt;0,"Cruzado","Sin cruce")))</f>
        <v/>
      </c>
      <c r="AW13" s="358" t="str" cm="1">
        <f t="array" ref="AW13">IF(AE13="","",IF(SUMPRODUCT((AE13=$AD$7:$AD$479)*(AI13=$AH$7:$AH$479)*(AT13=$AS$7:$AS$479)*(AU13=$AT$7:$AT$479)*(ROW($AD$7:$AD$479)&lt;&gt;ROW(AE13))*((S13=0)*($R$7:$R$479&gt;0)+(S13&gt;0)*($R$7:$R$479=0)))&gt;0,"SALONES UNIDOS",IF(SUMPRODUCT((AE13=$AD$7:$AD$479)*(AI13=$AH$7:$AH$479)*((AT13&lt;$AT$7:$AT$479)*(AU13&gt;$AS$7:$AS$479))*(ROW($AD$7:$AD$479)&lt;&gt;ROW(AE13)))&gt;0,"Cruzado","Sin cruce")))</f>
        <v/>
      </c>
      <c r="AX13" s="104" t="str">
        <f t="shared" ref="AX13:AX17" si="15">TRIM(CONCATENATE(H13,I13,F13,K13))</f>
        <v>EN5FILIALJ</v>
      </c>
      <c r="AY13" s="104" t="str" cm="1">
        <f t="array" ref="AY13">IF(AX13="","",IF(SUMPRODUCT((AX13=$AW$7:$AW$1967)*(AI13=$AH$7:$AH$1967)*(AO13=$AN$7:$AN$1967)*(AP13=$AO$7:$AO$1967)*(ROW($AW$7:$AW$1967)&lt;&gt;ROW(AX13))*((S13=0)*($R$7:$R$1967&gt;0)+(S13&gt;0)*($R$7:$R$1967=0)))&gt;0,"SALONES UNIDOS",IF(SUMPRODUCT((AX13=$AW$7:$AW$1967)*(AI13=$AH$7:$AH$1967)*((AO13&lt;$AO$7:$AO$1967)*(AP13&gt;$AN$7:$AN$1967))*(ROW($AW$7:$AW$1967)&lt;&gt;ROW(AX13)))&gt;0,"Cruzado","Sin cruce")))</f>
        <v>Sin cruce</v>
      </c>
    </row>
    <row r="14" spans="1:51" x14ac:dyDescent="0.3">
      <c r="A14" t="s">
        <v>287</v>
      </c>
      <c r="B14" s="4" t="s">
        <v>1145</v>
      </c>
      <c r="C14" s="411" t="s">
        <v>314</v>
      </c>
      <c r="D14" s="415" t="s">
        <v>968</v>
      </c>
      <c r="E14" s="415">
        <v>20261</v>
      </c>
      <c r="F14" s="412" t="s">
        <v>276</v>
      </c>
      <c r="G14" s="411" t="s">
        <v>291</v>
      </c>
      <c r="H14" s="413" t="s">
        <v>285</v>
      </c>
      <c r="I14" s="413">
        <v>5</v>
      </c>
      <c r="J14" s="413" t="s">
        <v>325</v>
      </c>
      <c r="K14" s="413" t="s">
        <v>325</v>
      </c>
      <c r="L14" s="414" t="s">
        <v>611</v>
      </c>
      <c r="M14" s="379" t="s">
        <v>612</v>
      </c>
      <c r="N14" s="379" t="s">
        <v>317</v>
      </c>
      <c r="O14" s="379" t="s">
        <v>318</v>
      </c>
      <c r="P14" s="412" t="s">
        <v>321</v>
      </c>
      <c r="Q14" s="379">
        <v>2</v>
      </c>
      <c r="R14" s="379">
        <v>4</v>
      </c>
      <c r="S14" s="415">
        <v>6</v>
      </c>
      <c r="T14" s="379">
        <v>4</v>
      </c>
      <c r="U14" s="8"/>
      <c r="V14" s="374">
        <v>50</v>
      </c>
      <c r="W14" s="370">
        <v>21556265</v>
      </c>
      <c r="X14" s="373" t="s">
        <v>143</v>
      </c>
      <c r="Y14" s="364" t="s">
        <v>321</v>
      </c>
      <c r="Z14" s="364"/>
      <c r="AA14" s="364"/>
      <c r="AB14" s="364"/>
      <c r="AC14" s="366"/>
      <c r="AD14" s="364"/>
      <c r="AE14" s="369"/>
      <c r="AF14" s="370"/>
      <c r="AG14" s="370"/>
      <c r="AH14" s="404" t="s">
        <v>319</v>
      </c>
      <c r="AI14" s="404">
        <v>5</v>
      </c>
      <c r="AJ14" s="404">
        <v>18</v>
      </c>
      <c r="AK14" s="404">
        <v>30</v>
      </c>
      <c r="AL14" s="404">
        <v>23</v>
      </c>
      <c r="AM14" s="404">
        <v>30</v>
      </c>
      <c r="AN14" s="365">
        <f t="shared" si="12"/>
        <v>6</v>
      </c>
      <c r="AO14" s="104">
        <f t="shared" si="13"/>
        <v>0.77083333333333337</v>
      </c>
      <c r="AP14" s="104">
        <f t="shared" si="14"/>
        <v>0.97916666666666674</v>
      </c>
      <c r="AQ14" s="22" t="str" cm="1">
        <f t="array" ref="AQ14">IF(X14="","",IF(SUMPRODUCT((X14=$W$7:$W$1967)*(AI14=$AH$7:$AH$1967)*(AO14=$AN$7:$AN$1967)*(AP14=$AO$7:$AO$1967)*(ROW($W$7:$W$1967)&lt;&gt;ROW(X14))*((S14=0)*($R$7:$R$1967&gt;0)+(S14&gt;0)*($R$7:$R$1967=0)))&gt;0,"SALONES UNIDOS",IF(SUMPRODUCT((X14=$W$7:$W$1967)*(AI14=$AH$7:$AH$1967)*((AO14&lt;$AO$7:$AO$1967)*(AP14&gt;$AN$7:$AN$1967))*(ROW($W$7:$W$1967)&lt;&gt;ROW(X14)))&gt;0,"Cruzado","Sin cruce")))</f>
        <v>Sin cruce</v>
      </c>
      <c r="AR14" s="104"/>
      <c r="AS14" s="104"/>
      <c r="AT14" s="22"/>
      <c r="AU14" s="22"/>
      <c r="AV14" s="358" t="str" cm="1">
        <f t="array" ref="AV14">IF(AC14="","",IF(SUMPRODUCT((AC14=$AB$7:$AB$479)*(AI14=$AH$7:$AH$479)*(AR14=$AQ$7:$AQ$479)*(AS14=$AR$7:$AR$479)*(ROW($AB$7:$AB$479)&lt;&gt;ROW(AC14))*((S14=0)*($R$7:$R$479&gt;0)+(S14&gt;0)*($R$7:$R$479=0)))&gt;0,"SALONES UNIDOS",IF(SUMPRODUCT((AC14=$AB$7:$AB$479)*(AI14=$AH$7:$AH$479)*((AR14&lt;$AR$7:$AR$479)*(AS14&gt;$AQ$7:$AQ$479))*(ROW($AB$7:$AB$479)&lt;&gt;ROW(AC14)))&gt;0,"Cruzado","Sin cruce")))</f>
        <v/>
      </c>
      <c r="AW14" s="358" t="str" cm="1">
        <f t="array" ref="AW14">IF(AE14="","",IF(SUMPRODUCT((AE14=$AD$7:$AD$479)*(AI14=$AH$7:$AH$479)*(AT14=$AS$7:$AS$479)*(AU14=$AT$7:$AT$479)*(ROW($AD$7:$AD$479)&lt;&gt;ROW(AE14))*((S14=0)*($R$7:$R$479&gt;0)+(S14&gt;0)*($R$7:$R$479=0)))&gt;0,"SALONES UNIDOS",IF(SUMPRODUCT((AE14=$AD$7:$AD$479)*(AI14=$AH$7:$AH$479)*((AT14&lt;$AT$7:$AT$479)*(AU14&gt;$AS$7:$AS$479))*(ROW($AD$7:$AD$479)&lt;&gt;ROW(AE14)))&gt;0,"Cruzado","Sin cruce")))</f>
        <v/>
      </c>
      <c r="AX14" s="104" t="str">
        <f t="shared" si="15"/>
        <v>EN5FILIALJ</v>
      </c>
      <c r="AY14" s="104" t="str" cm="1">
        <f t="array" ref="AY14">IF(AX14="","",IF(SUMPRODUCT((AX14=$AW$7:$AW$1967)*(AI14=$AH$7:$AH$1967)*(AO14=$AN$7:$AN$1967)*(AP14=$AO$7:$AO$1967)*(ROW($AW$7:$AW$1967)&lt;&gt;ROW(AX14))*((S14=0)*($R$7:$R$1967&gt;0)+(S14&gt;0)*($R$7:$R$1967=0)))&gt;0,"SALONES UNIDOS",IF(SUMPRODUCT((AX14=$AW$7:$AW$1967)*(AI14=$AH$7:$AH$1967)*((AO14&lt;$AO$7:$AO$1967)*(AP14&gt;$AN$7:$AN$1967))*(ROW($AW$7:$AW$1967)&lt;&gt;ROW(AX14)))&gt;0,"Cruzado","Sin cruce")))</f>
        <v>Sin cruce</v>
      </c>
    </row>
    <row r="15" spans="1:51" x14ac:dyDescent="0.3">
      <c r="B15" s="4" t="s">
        <v>1144</v>
      </c>
      <c r="C15" s="411" t="s">
        <v>314</v>
      </c>
      <c r="D15" s="415" t="s">
        <v>968</v>
      </c>
      <c r="E15" s="415">
        <v>20261</v>
      </c>
      <c r="F15" s="412" t="s">
        <v>280</v>
      </c>
      <c r="G15" s="411" t="s">
        <v>291</v>
      </c>
      <c r="H15" s="413" t="s">
        <v>285</v>
      </c>
      <c r="I15" s="413">
        <v>7</v>
      </c>
      <c r="J15" s="413" t="s">
        <v>286</v>
      </c>
      <c r="K15" s="413" t="s">
        <v>286</v>
      </c>
      <c r="L15" s="414" t="s">
        <v>632</v>
      </c>
      <c r="M15" s="379" t="s">
        <v>643</v>
      </c>
      <c r="N15" s="379" t="s">
        <v>317</v>
      </c>
      <c r="O15" s="379" t="s">
        <v>318</v>
      </c>
      <c r="P15" s="412" t="s">
        <v>315</v>
      </c>
      <c r="Q15" s="379">
        <v>3</v>
      </c>
      <c r="R15" s="379">
        <v>4</v>
      </c>
      <c r="S15" s="415">
        <v>7</v>
      </c>
      <c r="T15" s="379">
        <v>5</v>
      </c>
      <c r="U15" s="8"/>
      <c r="V15" s="374">
        <v>50</v>
      </c>
      <c r="W15" s="370">
        <v>44407156</v>
      </c>
      <c r="X15" s="373" t="s">
        <v>166</v>
      </c>
      <c r="Y15" s="364" t="s">
        <v>321</v>
      </c>
      <c r="Z15" s="364" t="s">
        <v>556</v>
      </c>
      <c r="AA15" s="364"/>
      <c r="AB15" s="364"/>
      <c r="AC15" s="366"/>
      <c r="AD15" s="364"/>
      <c r="AE15" s="369"/>
      <c r="AF15" s="370"/>
      <c r="AG15" s="370"/>
      <c r="AH15" s="404" t="s">
        <v>319</v>
      </c>
      <c r="AI15" s="404">
        <v>4</v>
      </c>
      <c r="AJ15" s="404">
        <v>14</v>
      </c>
      <c r="AK15" s="404">
        <v>20</v>
      </c>
      <c r="AL15" s="404">
        <v>20</v>
      </c>
      <c r="AM15" s="404">
        <v>10</v>
      </c>
      <c r="AN15" s="365">
        <f t="shared" si="12"/>
        <v>7</v>
      </c>
      <c r="AO15" s="104">
        <f t="shared" si="13"/>
        <v>0.59722222222222221</v>
      </c>
      <c r="AP15" s="104">
        <f t="shared" si="14"/>
        <v>0.84027777777777779</v>
      </c>
      <c r="AQ15" s="22" t="str" cm="1">
        <f t="array" ref="AQ15">IF(X15="","",IF(SUMPRODUCT((X15=$W$7:$W$1967)*(AI15=$AH$7:$AH$1967)*(AO15=$AN$7:$AN$1967)*(AP15=$AO$7:$AO$1967)*(ROW($W$7:$W$1967)&lt;&gt;ROW(X15))*((S15=0)*($R$7:$R$1967&gt;0)+(S15&gt;0)*($R$7:$R$1967=0)))&gt;0,"SALONES UNIDOS",IF(SUMPRODUCT((X15=$W$7:$W$1967)*(AI15=$AH$7:$AH$1967)*((AO15&lt;$AO$7:$AO$1967)*(AP15&gt;$AN$7:$AN$1967))*(ROW($W$7:$W$1967)&lt;&gt;ROW(X15)))&gt;0,"Cruzado","Sin cruce")))</f>
        <v>Sin cruce</v>
      </c>
      <c r="AR15" s="104"/>
      <c r="AS15" s="104"/>
      <c r="AT15" s="22"/>
      <c r="AU15" s="22"/>
      <c r="AV15" s="361" t="str" cm="1">
        <f t="array" ref="AV15">IF(AC15="","",IF(SUMPRODUCT((AC15=$AB$956:$AB$1497)*(AI15=$AH$956:$AH$1497)*(AR15=$AQ$956:$AQ$1497)*(AS15=$AR$956:$AR$1497)*(ROW($AB$956:$AB$1497)&lt;&gt;ROW(AC15))*((S15=0)*($R$956:$R$1497&gt;0)+(S15&gt;0)*($R$956:$R$1497=0)))&gt;0,"SALONES UNIDOS",IF(SUMPRODUCT((AC15=$AB$956:$AB$1497)*(AI15=$AH$956:$AH$1497)*((AR15&lt;$AR$956:$AR$1497)*(AS15&gt;$AQ$956:$AQ$1497))*(ROW($AB$956:$AB$1497)&lt;&gt;ROW(AC15)))&gt;0,"Cruzado","Sin cruce")))</f>
        <v/>
      </c>
      <c r="AW15" s="361" t="str" cm="1">
        <f t="array" ref="AW15">IF(AE15="","",IF(SUMPRODUCT((AE15=$AD$956:$AD$1497)*(AI15=$AH$956:$AH$1497)*(AT15=$AS$956:$AS$1497)*(AU15=$AT$956:$AT$1497)*(ROW($AD$956:$AD$1497)&lt;&gt;ROW(AE15))*((S15=0)*($R$956:$R$1497&gt;0)+(S15&gt;0)*($R$956:$R$1497=0)))&gt;0,"SALONES UNIDOS",IF(SUMPRODUCT((AE15=$AD$956:$AD$1497)*(AI15=$AH$956:$AH$1497)*((AT15&lt;$AT$956:$AT$1497)*(AU15&gt;$AS$956:$AS$1497))*(ROW($AD$956:$AD$1497)&lt;&gt;ROW(AE15)))&gt;0,"Cruzado","Sin cruce")))</f>
        <v/>
      </c>
      <c r="AX15" s="104" t="str">
        <f t="shared" si="15"/>
        <v>EN7PRINCIPALD</v>
      </c>
      <c r="AY15" s="104" t="str" cm="1">
        <f t="array" ref="AY15">IF(AX15="","",IF(SUMPRODUCT((AX15=$AW$7:$AW$1967)*(AI15=$AH$7:$AH$1967)*(AO15=$AN$7:$AN$1967)*(AP15=$AO$7:$AO$1967)*(ROW($AW$7:$AW$1967)&lt;&gt;ROW(AX15))*((S15=0)*($R$7:$R$1967&gt;0)+(S15&gt;0)*($R$7:$R$1967=0)))&gt;0,"SALONES UNIDOS",IF(SUMPRODUCT((AX15=$AW$7:$AW$1967)*(AI15=$AH$7:$AH$1967)*((AO15&lt;$AO$7:$AO$1967)*(AP15&gt;$AN$7:$AN$1967))*(ROW($AW$7:$AW$1967)&lt;&gt;ROW(AX15)))&gt;0,"Cruzado","Sin cruce")))</f>
        <v>Sin cruce</v>
      </c>
    </row>
    <row r="16" spans="1:51" x14ac:dyDescent="0.3">
      <c r="B16" s="4" t="s">
        <v>1145</v>
      </c>
      <c r="C16" s="411" t="s">
        <v>314</v>
      </c>
      <c r="D16" s="415" t="s">
        <v>968</v>
      </c>
      <c r="E16" s="415">
        <v>20261</v>
      </c>
      <c r="F16" s="412" t="s">
        <v>280</v>
      </c>
      <c r="G16" s="411" t="s">
        <v>291</v>
      </c>
      <c r="H16" s="413" t="s">
        <v>285</v>
      </c>
      <c r="I16" s="413">
        <v>7</v>
      </c>
      <c r="J16" s="413" t="s">
        <v>286</v>
      </c>
      <c r="K16" s="413" t="s">
        <v>286</v>
      </c>
      <c r="L16" s="414" t="s">
        <v>632</v>
      </c>
      <c r="M16" s="379" t="s">
        <v>643</v>
      </c>
      <c r="N16" s="379" t="s">
        <v>317</v>
      </c>
      <c r="O16" s="379" t="s">
        <v>318</v>
      </c>
      <c r="P16" s="412" t="s">
        <v>315</v>
      </c>
      <c r="Q16" s="379">
        <v>3</v>
      </c>
      <c r="R16" s="379">
        <v>4</v>
      </c>
      <c r="S16" s="415">
        <v>7</v>
      </c>
      <c r="T16" s="379">
        <v>5</v>
      </c>
      <c r="U16" s="8"/>
      <c r="V16" s="374">
        <v>50</v>
      </c>
      <c r="W16" s="370">
        <v>21868076</v>
      </c>
      <c r="X16" s="373" t="s">
        <v>142</v>
      </c>
      <c r="Y16" s="364" t="s">
        <v>321</v>
      </c>
      <c r="Z16" s="364" t="s">
        <v>556</v>
      </c>
      <c r="AA16" s="364"/>
      <c r="AB16" s="364"/>
      <c r="AC16" s="366"/>
      <c r="AD16" s="364"/>
      <c r="AE16" s="369"/>
      <c r="AF16" s="370"/>
      <c r="AG16" s="370"/>
      <c r="AH16" s="404" t="s">
        <v>319</v>
      </c>
      <c r="AI16" s="404">
        <v>4</v>
      </c>
      <c r="AJ16" s="404">
        <v>14</v>
      </c>
      <c r="AK16" s="404">
        <v>20</v>
      </c>
      <c r="AL16" s="404">
        <v>20</v>
      </c>
      <c r="AM16" s="404">
        <v>10</v>
      </c>
      <c r="AN16" s="365">
        <f t="shared" si="12"/>
        <v>7</v>
      </c>
      <c r="AO16" s="104">
        <f t="shared" si="13"/>
        <v>0.59722222222222221</v>
      </c>
      <c r="AP16" s="104">
        <f t="shared" si="14"/>
        <v>0.84027777777777779</v>
      </c>
      <c r="AQ16" s="22" t="str" cm="1">
        <f t="array" ref="AQ16">IF(X16="","",IF(SUMPRODUCT((X16=$W$7:$W$1967)*(AI16=$AH$7:$AH$1967)*(AO16=$AN$7:$AN$1967)*(AP16=$AO$7:$AO$1967)*(ROW($W$7:$W$1967)&lt;&gt;ROW(X16))*((S16=0)*($R$7:$R$1967&gt;0)+(S16&gt;0)*($R$7:$R$1967=0)))&gt;0,"SALONES UNIDOS",IF(SUMPRODUCT((X16=$W$7:$W$1967)*(AI16=$AH$7:$AH$1967)*((AO16&lt;$AO$7:$AO$1967)*(AP16&gt;$AN$7:$AN$1967))*(ROW($W$7:$W$1967)&lt;&gt;ROW(X16)))&gt;0,"Cruzado","Sin cruce")))</f>
        <v>Sin cruce</v>
      </c>
      <c r="AR16" s="104"/>
      <c r="AS16" s="104"/>
      <c r="AT16" s="22"/>
      <c r="AU16" s="22"/>
      <c r="AV16" s="361" t="str" cm="1">
        <f t="array" ref="AV16">IF(AC16="","",IF(SUMPRODUCT((AC16=$AB$956:$AB$1497)*(AI16=$AH$956:$AH$1497)*(AR16=$AQ$956:$AQ$1497)*(AS16=$AR$956:$AR$1497)*(ROW($AB$956:$AB$1497)&lt;&gt;ROW(AC16))*((S16=0)*($R$956:$R$1497&gt;0)+(S16&gt;0)*($R$956:$R$1497=0)))&gt;0,"SALONES UNIDOS",IF(SUMPRODUCT((AC16=$AB$956:$AB$1497)*(AI16=$AH$956:$AH$1497)*((AR16&lt;$AR$956:$AR$1497)*(AS16&gt;$AQ$956:$AQ$1497))*(ROW($AB$956:$AB$1497)&lt;&gt;ROW(AC16)))&gt;0,"Cruzado","Sin cruce")))</f>
        <v/>
      </c>
      <c r="AW16" s="361" t="str" cm="1">
        <f t="array" ref="AW16">IF(AE16="","",IF(SUMPRODUCT((AE16=$AD$956:$AD$1497)*(AI16=$AH$956:$AH$1497)*(AT16=$AS$956:$AS$1497)*(AU16=$AT$956:$AT$1497)*(ROW($AD$956:$AD$1497)&lt;&gt;ROW(AE16))*((S16=0)*($R$956:$R$1497&gt;0)+(S16&gt;0)*($R$956:$R$1497=0)))&gt;0,"SALONES UNIDOS",IF(SUMPRODUCT((AE16=$AD$956:$AD$1497)*(AI16=$AH$956:$AH$1497)*((AT16&lt;$AT$956:$AT$1497)*(AU16&gt;$AS$956:$AS$1497))*(ROW($AD$956:$AD$1497)&lt;&gt;ROW(AE16)))&gt;0,"Cruzado","Sin cruce")))</f>
        <v/>
      </c>
      <c r="AX16" s="104" t="str">
        <f t="shared" si="15"/>
        <v>EN7PRINCIPALD</v>
      </c>
      <c r="AY16" s="104" t="str" cm="1">
        <f t="array" ref="AY16">IF(AX16="","",IF(SUMPRODUCT((AX16=$AW$7:$AW$1967)*(AI16=$AH$7:$AH$1967)*(AO16=$AN$7:$AN$1967)*(AP16=$AO$7:$AO$1967)*(ROW($AW$7:$AW$1967)&lt;&gt;ROW(AX16))*((S16=0)*($R$7:$R$1967&gt;0)+(S16&gt;0)*($R$7:$R$1967=0)))&gt;0,"SALONES UNIDOS",IF(SUMPRODUCT((AX16=$AW$7:$AW$1967)*(AI16=$AH$7:$AH$1967)*((AO16&lt;$AO$7:$AO$1967)*(AP16&gt;$AN$7:$AN$1967))*(ROW($AW$7:$AW$1967)&lt;&gt;ROW(AX16)))&gt;0,"Cruzado","Sin cruce")))</f>
        <v>Sin cruce</v>
      </c>
    </row>
    <row r="17" spans="2:51" x14ac:dyDescent="0.3">
      <c r="B17" s="4" t="s">
        <v>1144</v>
      </c>
      <c r="C17" s="411" t="s">
        <v>314</v>
      </c>
      <c r="D17" s="415" t="s">
        <v>968</v>
      </c>
      <c r="E17" s="415">
        <v>20261</v>
      </c>
      <c r="F17" s="412" t="s">
        <v>280</v>
      </c>
      <c r="G17" s="411" t="s">
        <v>291</v>
      </c>
      <c r="H17" s="413" t="s">
        <v>285</v>
      </c>
      <c r="I17" s="413">
        <v>5</v>
      </c>
      <c r="J17" s="413" t="s">
        <v>281</v>
      </c>
      <c r="K17" s="413" t="s">
        <v>281</v>
      </c>
      <c r="L17" s="414" t="s">
        <v>615</v>
      </c>
      <c r="M17" s="379" t="s">
        <v>987</v>
      </c>
      <c r="N17" s="379" t="s">
        <v>317</v>
      </c>
      <c r="O17" s="379" t="s">
        <v>318</v>
      </c>
      <c r="P17" s="412" t="s">
        <v>315</v>
      </c>
      <c r="Q17" s="379">
        <v>3</v>
      </c>
      <c r="R17" s="379">
        <v>2</v>
      </c>
      <c r="S17" s="415">
        <v>5</v>
      </c>
      <c r="T17" s="379">
        <v>4</v>
      </c>
      <c r="U17" s="8"/>
      <c r="V17" s="374">
        <v>35</v>
      </c>
      <c r="W17" s="370">
        <v>21868076</v>
      </c>
      <c r="X17" s="373" t="s">
        <v>142</v>
      </c>
      <c r="Y17" s="364" t="s">
        <v>315</v>
      </c>
      <c r="Z17" s="364" t="s">
        <v>556</v>
      </c>
      <c r="AA17" s="364"/>
      <c r="AB17" s="364"/>
      <c r="AC17" s="364" t="s">
        <v>859</v>
      </c>
      <c r="AD17" s="364"/>
      <c r="AE17" s="369"/>
      <c r="AF17" s="370"/>
      <c r="AG17" s="370"/>
      <c r="AH17" s="406" t="s">
        <v>319</v>
      </c>
      <c r="AI17" s="404">
        <v>4</v>
      </c>
      <c r="AJ17" s="404">
        <v>12</v>
      </c>
      <c r="AK17" s="404">
        <v>40</v>
      </c>
      <c r="AL17" s="404">
        <v>16</v>
      </c>
      <c r="AM17" s="404">
        <v>50</v>
      </c>
      <c r="AN17" s="365">
        <f t="shared" si="12"/>
        <v>5</v>
      </c>
      <c r="AO17" s="104">
        <f t="shared" si="13"/>
        <v>0.52777777777777779</v>
      </c>
      <c r="AP17" s="104">
        <f t="shared" si="14"/>
        <v>0.70138888888888884</v>
      </c>
      <c r="AQ17" s="22" t="str" cm="1">
        <f t="array" ref="AQ17">IF(X17="","",IF(SUMPRODUCT((X17=$W$7:$W$1967)*(AI17=$AH$7:$AH$1967)*(AO17=$AN$7:$AN$1967)*(AP17=$AO$7:$AO$1967)*(ROW($W$7:$W$1967)&lt;&gt;ROW(X17))*((S17=0)*($R$7:$R$1967&gt;0)+(S17&gt;0)*($R$7:$R$1967=0)))&gt;0,"SALONES UNIDOS",IF(SUMPRODUCT((X17=$W$7:$W$1967)*(AI17=$AH$7:$AH$1967)*((AO17&lt;$AO$7:$AO$1967)*(AP17&gt;$AN$7:$AN$1967))*(ROW($W$7:$W$1967)&lt;&gt;ROW(X17)))&gt;0,"Cruzado","Sin cruce")))</f>
        <v>Sin cruce</v>
      </c>
      <c r="AR17" s="104">
        <f t="shared" ref="AR17:AS17" si="16">AO17</f>
        <v>0.52777777777777779</v>
      </c>
      <c r="AS17" s="104">
        <f t="shared" si="16"/>
        <v>0.70138888888888884</v>
      </c>
      <c r="AT17" s="22"/>
      <c r="AU17" s="22"/>
      <c r="AV17" s="361" t="str" cm="1">
        <f t="array" ref="AV17">IF(AC17="","",IF(SUMPRODUCT((AC17=$AB$956:$AB$1497)*(AI17=$AH$956:$AH$1497)*(AR17=$AQ$956:$AQ$1497)*(AS17=$AR$956:$AR$1497)*(ROW($AB$956:$AB$1497)&lt;&gt;ROW(AC17))*((S17=0)*($R$956:$R$1497&gt;0)+(S17&gt;0)*($R$956:$R$1497=0)))&gt;0,"SALONES UNIDOS",IF(SUMPRODUCT((AC17=$AB$956:$AB$1497)*(AI17=$AH$956:$AH$1497)*((AR17&lt;$AR$956:$AR$1497)*(AS17&gt;$AQ$956:$AQ$1497))*(ROW($AB$956:$AB$1497)&lt;&gt;ROW(AC17)))&gt;0,"Cruzado","Sin cruce")))</f>
        <v>Sin cruce</v>
      </c>
      <c r="AW17" s="361" t="str" cm="1">
        <f t="array" ref="AW17">IF(AE17="","",IF(SUMPRODUCT((AE17=$AD$956:$AD$1497)*(AI17=$AH$956:$AH$1497)*(AT17=$AS$956:$AS$1497)*(AU17=$AT$956:$AT$1497)*(ROW($AD$956:$AD$1497)&lt;&gt;ROW(AE17))*((S17=0)*($R$956:$R$1497&gt;0)+(S17&gt;0)*($R$956:$R$1497=0)))&gt;0,"SALONES UNIDOS",IF(SUMPRODUCT((AE17=$AD$956:$AD$1497)*(AI17=$AH$956:$AH$1497)*((AT17&lt;$AT$956:$AT$1497)*(AU17&gt;$AS$956:$AS$1497))*(ROW($AD$956:$AD$1497)&lt;&gt;ROW(AE17)))&gt;0,"Cruzado","Sin cruce")))</f>
        <v/>
      </c>
      <c r="AX17" s="104" t="str">
        <f t="shared" si="15"/>
        <v>EN5PRINCIPALB</v>
      </c>
      <c r="AY17" s="104" t="str" cm="1">
        <f t="array" ref="AY17">IF(AX17="","",IF(SUMPRODUCT((AX17=$AW$7:$AW$1967)*(AI17=$AH$7:$AH$1967)*(AO17=$AN$7:$AN$1967)*(AP17=$AO$7:$AO$1967)*(ROW($AW$7:$AW$1967)&lt;&gt;ROW(AX17))*((S17=0)*($R$7:$R$1967&gt;0)+(S17&gt;0)*($R$7:$R$1967=0)))&gt;0,"SALONES UNIDOS",IF(SUMPRODUCT((AX17=$AW$7:$AW$1967)*(AI17=$AH$7:$AH$1967)*((AO17&lt;$AO$7:$AO$1967)*(AP17&gt;$AN$7:$AN$1967))*(ROW($AW$7:$AW$1967)&lt;&gt;ROW(AX17)))&gt;0,"Cruzado","Sin cruce")))</f>
        <v>Sin cruce</v>
      </c>
    </row>
    <row r="18" spans="2:51" x14ac:dyDescent="0.3">
      <c r="B18" s="4" t="s">
        <v>1145</v>
      </c>
      <c r="C18" s="411" t="s">
        <v>314</v>
      </c>
      <c r="D18" s="415" t="s">
        <v>968</v>
      </c>
      <c r="E18" s="415">
        <v>20261</v>
      </c>
      <c r="F18" s="412" t="s">
        <v>280</v>
      </c>
      <c r="G18" s="411" t="s">
        <v>291</v>
      </c>
      <c r="H18" s="413" t="s">
        <v>285</v>
      </c>
      <c r="I18" s="413">
        <v>5</v>
      </c>
      <c r="J18" s="413" t="s">
        <v>281</v>
      </c>
      <c r="K18" s="413" t="s">
        <v>281</v>
      </c>
      <c r="L18" s="414" t="s">
        <v>615</v>
      </c>
      <c r="M18" s="379" t="s">
        <v>987</v>
      </c>
      <c r="N18" s="379" t="s">
        <v>317</v>
      </c>
      <c r="O18" s="379" t="s">
        <v>318</v>
      </c>
      <c r="P18" s="412" t="s">
        <v>315</v>
      </c>
      <c r="Q18" s="379">
        <v>3</v>
      </c>
      <c r="R18" s="379">
        <v>2</v>
      </c>
      <c r="S18" s="415">
        <v>5</v>
      </c>
      <c r="T18" s="379">
        <v>4</v>
      </c>
      <c r="U18" s="8"/>
      <c r="V18" s="374">
        <v>35</v>
      </c>
      <c r="W18" s="370">
        <v>46604461</v>
      </c>
      <c r="X18" s="373" t="s">
        <v>158</v>
      </c>
      <c r="Y18" s="364" t="s">
        <v>315</v>
      </c>
      <c r="Z18" s="364" t="s">
        <v>556</v>
      </c>
      <c r="AA18" s="364"/>
      <c r="AB18" s="364"/>
      <c r="AC18" s="364" t="s">
        <v>859</v>
      </c>
      <c r="AD18" s="364"/>
      <c r="AE18" s="369"/>
      <c r="AF18" s="370"/>
      <c r="AG18" s="370"/>
      <c r="AH18" s="406" t="s">
        <v>319</v>
      </c>
      <c r="AI18" s="404">
        <v>4</v>
      </c>
      <c r="AJ18" s="404">
        <v>12</v>
      </c>
      <c r="AK18" s="404">
        <v>40</v>
      </c>
      <c r="AL18" s="404">
        <v>16</v>
      </c>
      <c r="AM18" s="404">
        <v>50</v>
      </c>
      <c r="AN18" s="365">
        <f t="shared" ref="AN18:AN37" si="17">IF(AJ18="",S18,ROUND(((((AL18/24)+(AM18/1440))-((AJ18/24)+(AK18/1440)))*1440/50),5))</f>
        <v>5</v>
      </c>
      <c r="AO18" s="104">
        <f t="shared" ref="AO18:AO37" si="18">AJ18/24+AK18/1440</f>
        <v>0.52777777777777779</v>
      </c>
      <c r="AP18" s="104">
        <f t="shared" ref="AP18:AP37" si="19">AL18/24+AM18/1440</f>
        <v>0.70138888888888884</v>
      </c>
      <c r="AQ18" s="22" t="str" cm="1">
        <f t="array" ref="AQ18">IF(X18="","",IF(SUMPRODUCT((X18=$W$7:$W$1967)*(AI18=$AH$7:$AH$1967)*(AO18=$AN$7:$AN$1967)*(AP18=$AO$7:$AO$1967)*(ROW($W$7:$W$1967)&lt;&gt;ROW(X18))*((S18=0)*($R$7:$R$1967&gt;0)+(S18&gt;0)*($R$7:$R$1967=0)))&gt;0,"SALONES UNIDOS",IF(SUMPRODUCT((X18=$W$7:$W$1967)*(AI18=$AH$7:$AH$1967)*((AO18&lt;$AO$7:$AO$1967)*(AP18&gt;$AN$7:$AN$1967))*(ROW($W$7:$W$1967)&lt;&gt;ROW(X18)))&gt;0,"Cruzado","Sin cruce")))</f>
        <v>Sin cruce</v>
      </c>
      <c r="AR18" s="104">
        <f t="shared" ref="AR18" si="20">AO18</f>
        <v>0.52777777777777779</v>
      </c>
      <c r="AS18" s="104">
        <f t="shared" ref="AS18" si="21">AP18</f>
        <v>0.70138888888888884</v>
      </c>
      <c r="AT18" s="22"/>
      <c r="AU18" s="22"/>
      <c r="AV18" s="361" t="str" cm="1">
        <f t="array" ref="AV18">IF(AC18="","",IF(SUMPRODUCT((AC18=$AB$956:$AB$1497)*(AI18=$AH$956:$AH$1497)*(AR18=$AQ$956:$AQ$1497)*(AS18=$AR$956:$AR$1497)*(ROW($AB$956:$AB$1497)&lt;&gt;ROW(AC18))*((S18=0)*($R$956:$R$1497&gt;0)+(S18&gt;0)*($R$956:$R$1497=0)))&gt;0,"SALONES UNIDOS",IF(SUMPRODUCT((AC18=$AB$956:$AB$1497)*(AI18=$AH$956:$AH$1497)*((AR18&lt;$AR$956:$AR$1497)*(AS18&gt;$AQ$956:$AQ$1497))*(ROW($AB$956:$AB$1497)&lt;&gt;ROW(AC18)))&gt;0,"Cruzado","Sin cruce")))</f>
        <v>Sin cruce</v>
      </c>
      <c r="AW18" s="361" t="str" cm="1">
        <f t="array" ref="AW18">IF(AE18="","",IF(SUMPRODUCT((AE18=$AD$956:$AD$1497)*(AI18=$AH$956:$AH$1497)*(AT18=$AS$956:$AS$1497)*(AU18=$AT$956:$AT$1497)*(ROW($AD$956:$AD$1497)&lt;&gt;ROW(AE18))*((S18=0)*($R$956:$R$1497&gt;0)+(S18&gt;0)*($R$956:$R$1497=0)))&gt;0,"SALONES UNIDOS",IF(SUMPRODUCT((AE18=$AD$956:$AD$1497)*(AI18=$AH$956:$AH$1497)*((AT18&lt;$AT$956:$AT$1497)*(AU18&gt;$AS$956:$AS$1497))*(ROW($AD$956:$AD$1497)&lt;&gt;ROW(AE18)))&gt;0,"Cruzado","Sin cruce")))</f>
        <v/>
      </c>
      <c r="AX18" s="104" t="str">
        <f t="shared" ref="AX18:AX37" si="22">TRIM(CONCATENATE(H18,I18,F18,K18))</f>
        <v>EN5PRINCIPALB</v>
      </c>
      <c r="AY18" s="104" t="str" cm="1">
        <f t="array" ref="AY18">IF(AX18="","",IF(SUMPRODUCT((AX18=$AW$7:$AW$1967)*(AI18=$AH$7:$AH$1967)*(AO18=$AN$7:$AN$1967)*(AP18=$AO$7:$AO$1967)*(ROW($AW$7:$AW$1967)&lt;&gt;ROW(AX18))*((S18=0)*($R$7:$R$1967&gt;0)+(S18&gt;0)*($R$7:$R$1967=0)))&gt;0,"SALONES UNIDOS",IF(SUMPRODUCT((AX18=$AW$7:$AW$1967)*(AI18=$AH$7:$AH$1967)*((AO18&lt;$AO$7:$AO$1967)*(AP18&gt;$AN$7:$AN$1967))*(ROW($AW$7:$AW$1967)&lt;&gt;ROW(AX18)))&gt;0,"Cruzado","Sin cruce")))</f>
        <v>Sin cruce</v>
      </c>
    </row>
    <row r="19" spans="2:51" x14ac:dyDescent="0.3">
      <c r="B19" s="4" t="s">
        <v>1144</v>
      </c>
      <c r="C19" s="411" t="s">
        <v>314</v>
      </c>
      <c r="D19" s="379" t="s">
        <v>969</v>
      </c>
      <c r="E19" s="379">
        <v>20261</v>
      </c>
      <c r="F19" s="412" t="s">
        <v>328</v>
      </c>
      <c r="G19" s="411" t="s">
        <v>291</v>
      </c>
      <c r="H19" s="413" t="s">
        <v>292</v>
      </c>
      <c r="I19" s="413">
        <v>3</v>
      </c>
      <c r="J19" s="413" t="s">
        <v>278</v>
      </c>
      <c r="K19" s="413" t="s">
        <v>278</v>
      </c>
      <c r="L19" s="414" t="s">
        <v>403</v>
      </c>
      <c r="M19" s="379" t="s">
        <v>404</v>
      </c>
      <c r="N19" s="379" t="s">
        <v>362</v>
      </c>
      <c r="O19" s="379" t="s">
        <v>318</v>
      </c>
      <c r="P19" s="412" t="s">
        <v>321</v>
      </c>
      <c r="Q19" s="379">
        <v>2</v>
      </c>
      <c r="R19" s="379">
        <v>2</v>
      </c>
      <c r="S19" s="415">
        <v>4</v>
      </c>
      <c r="T19" s="379">
        <v>3</v>
      </c>
      <c r="U19" s="8"/>
      <c r="V19" s="374">
        <v>44</v>
      </c>
      <c r="W19" s="370">
        <v>43374447</v>
      </c>
      <c r="X19" s="373" t="s">
        <v>255</v>
      </c>
      <c r="Y19" s="364" t="s">
        <v>399</v>
      </c>
      <c r="Z19" s="364"/>
      <c r="AA19" s="364"/>
      <c r="AB19" s="364"/>
      <c r="AC19" s="366"/>
      <c r="AD19" s="364"/>
      <c r="AE19" s="369"/>
      <c r="AF19" s="370"/>
      <c r="AG19" s="370"/>
      <c r="AH19" s="404" t="s">
        <v>319</v>
      </c>
      <c r="AI19" s="404">
        <v>1</v>
      </c>
      <c r="AJ19" s="404">
        <v>17</v>
      </c>
      <c r="AK19" s="404">
        <v>40</v>
      </c>
      <c r="AL19" s="404">
        <v>21</v>
      </c>
      <c r="AM19" s="404">
        <v>0</v>
      </c>
      <c r="AN19" s="365">
        <f t="shared" si="17"/>
        <v>4</v>
      </c>
      <c r="AO19" s="104">
        <f t="shared" si="18"/>
        <v>0.73611111111111116</v>
      </c>
      <c r="AP19" s="104">
        <f t="shared" si="19"/>
        <v>0.875</v>
      </c>
      <c r="AQ19" s="22" t="str" cm="1">
        <f t="array" ref="AQ19">IF(X19="","",IF(SUMPRODUCT((X19=$W$7:$W$1967)*(AI19=$AH$7:$AH$1967)*(AO19=$AN$7:$AN$1967)*(AP19=$AO$7:$AO$1967)*(ROW($W$7:$W$1967)&lt;&gt;ROW(X19))*((S19=0)*($R$7:$R$1967&gt;0)+(S19&gt;0)*($R$7:$R$1967=0)))&gt;0,"SALONES UNIDOS",IF(SUMPRODUCT((X19=$W$7:$W$1967)*(AI19=$AH$7:$AH$1967)*((AO19&lt;$AO$7:$AO$1967)*(AP19&gt;$AN$7:$AN$1967))*(ROW($W$7:$W$1967)&lt;&gt;ROW(X19)))&gt;0,"Cruzado","Sin cruce")))</f>
        <v>Sin cruce</v>
      </c>
      <c r="AR19" s="104"/>
      <c r="AS19" s="104"/>
      <c r="AT19" s="22"/>
      <c r="AU19" s="22"/>
      <c r="AV19" s="360" t="str" cm="1">
        <f t="array" ref="AV19">IF(AC19="","",IF(SUMPRODUCT((AC19=$AB$735:$AB$955)*(AI19=$AH$735:$AH$955)*(AR19=$AQ$735:$AQ$955)*(AS19=$AR$735:$AR$955)*(ROW($AB$735:$AB$955)&lt;&gt;ROW(AC19))*((S19=0)*($R$735:$R$955&gt;0)+(S19&gt;0)*($R$735:$R$955=0)))&gt;0,"SALONES UNIDOS",IF(SUMPRODUCT((AC19=$AB$735:$AB$955)*(AI19=$AH$735:$AH$955)*((AR19&lt;$AR$735:$AR$955)*(AS19&gt;$AQ$735:$AQ$955))*(ROW($AB$735:$AB$955)&lt;&gt;ROW(AC19)))&gt;0,"Cruzado","Sin cruce")))</f>
        <v/>
      </c>
      <c r="AW19" s="360" t="str" cm="1">
        <f t="array" ref="AW19">IF(AE19="","",IF(SUMPRODUCT((AE19=$AD$735:$AD$955)*(AI19=$AH$735:$AH$955)*(AT19=$AS$735:$AS$955)*(AU19=$AT$735:$AT$955)*(ROW($AD$735:$AD$955)&lt;&gt;ROW(AE19))*((S19=0)*($R$735:$R$955&gt;0)+(S19&gt;0)*($R$735:$R$955=0)))&gt;0,"SALONES UNIDOS",IF(SUMPRODUCT((AE19=$AD$735:$AD$955)*(AI19=$AH$735:$AH$955)*((AT19&lt;$AT$735:$AT$955)*(AU19&gt;$AS$735:$AS$955))*(ROW($AD$735:$AD$955)&lt;&gt;ROW(AE19)))&gt;0,"Cruzado","Sin cruce")))</f>
        <v/>
      </c>
      <c r="AX19" s="104" t="str">
        <f t="shared" si="22"/>
        <v>MH3PORUMAA</v>
      </c>
      <c r="AY19" s="104" t="str" cm="1">
        <f t="array" ref="AY19">IF(AX19="","",IF(SUMPRODUCT((AX19=$AW$7:$AW$1967)*(AI19=$AH$7:$AH$1967)*(AO19=$AN$7:$AN$1967)*(AP19=$AO$7:$AO$1967)*(ROW($AW$7:$AW$1967)&lt;&gt;ROW(AX19))*((S19=0)*($R$7:$R$1967&gt;0)+(S19&gt;0)*($R$7:$R$1967=0)))&gt;0,"SALONES UNIDOS",IF(SUMPRODUCT((AX19=$AW$7:$AW$1967)*(AI19=$AH$7:$AH$1967)*((AO19&lt;$AO$7:$AO$1967)*(AP19&gt;$AN$7:$AN$1967))*(ROW($AW$7:$AW$1967)&lt;&gt;ROW(AX19)))&gt;0,"Cruzado","Sin cruce")))</f>
        <v>Sin cruce</v>
      </c>
    </row>
    <row r="20" spans="2:51" x14ac:dyDescent="0.3">
      <c r="B20" s="4" t="s">
        <v>1145</v>
      </c>
      <c r="C20" s="411" t="s">
        <v>314</v>
      </c>
      <c r="D20" s="379" t="s">
        <v>969</v>
      </c>
      <c r="E20" s="379">
        <v>20261</v>
      </c>
      <c r="F20" s="412" t="s">
        <v>328</v>
      </c>
      <c r="G20" s="411" t="s">
        <v>291</v>
      </c>
      <c r="H20" s="413" t="s">
        <v>292</v>
      </c>
      <c r="I20" s="413">
        <v>3</v>
      </c>
      <c r="J20" s="413" t="s">
        <v>278</v>
      </c>
      <c r="K20" s="413" t="s">
        <v>278</v>
      </c>
      <c r="L20" s="414" t="s">
        <v>403</v>
      </c>
      <c r="M20" s="379" t="s">
        <v>404</v>
      </c>
      <c r="N20" s="379" t="s">
        <v>362</v>
      </c>
      <c r="O20" s="379" t="s">
        <v>318</v>
      </c>
      <c r="P20" s="412" t="s">
        <v>321</v>
      </c>
      <c r="Q20" s="379">
        <v>2</v>
      </c>
      <c r="R20" s="379">
        <v>2</v>
      </c>
      <c r="S20" s="415">
        <v>4</v>
      </c>
      <c r="T20" s="379">
        <v>3</v>
      </c>
      <c r="U20" s="8"/>
      <c r="V20" s="374">
        <v>44</v>
      </c>
      <c r="W20" s="370">
        <v>44128134</v>
      </c>
      <c r="X20" s="373" t="s">
        <v>1111</v>
      </c>
      <c r="Y20" s="364" t="s">
        <v>399</v>
      </c>
      <c r="Z20" s="364"/>
      <c r="AA20" s="364"/>
      <c r="AB20" s="364"/>
      <c r="AC20" s="366"/>
      <c r="AD20" s="364"/>
      <c r="AE20" s="369"/>
      <c r="AF20" s="370"/>
      <c r="AG20" s="370"/>
      <c r="AH20" s="404" t="s">
        <v>319</v>
      </c>
      <c r="AI20" s="404">
        <v>1</v>
      </c>
      <c r="AJ20" s="404">
        <v>17</v>
      </c>
      <c r="AK20" s="404">
        <v>40</v>
      </c>
      <c r="AL20" s="404">
        <v>21</v>
      </c>
      <c r="AM20" s="404">
        <v>0</v>
      </c>
      <c r="AN20" s="365">
        <f t="shared" si="17"/>
        <v>4</v>
      </c>
      <c r="AO20" s="104">
        <f t="shared" si="18"/>
        <v>0.73611111111111116</v>
      </c>
      <c r="AP20" s="104">
        <f t="shared" si="19"/>
        <v>0.875</v>
      </c>
      <c r="AQ20" s="22" t="str" cm="1">
        <f t="array" ref="AQ20">IF(X20="","",IF(SUMPRODUCT((X20=$W$7:$W$1967)*(AI20=$AH$7:$AH$1967)*(AO20=$AN$7:$AN$1967)*(AP20=$AO$7:$AO$1967)*(ROW($W$7:$W$1967)&lt;&gt;ROW(X20))*((S20=0)*($R$7:$R$1967&gt;0)+(S20&gt;0)*($R$7:$R$1967=0)))&gt;0,"SALONES UNIDOS",IF(SUMPRODUCT((X20=$W$7:$W$1967)*(AI20=$AH$7:$AH$1967)*((AO20&lt;$AO$7:$AO$1967)*(AP20&gt;$AN$7:$AN$1967))*(ROW($W$7:$W$1967)&lt;&gt;ROW(X20)))&gt;0,"Cruzado","Sin cruce")))</f>
        <v>Sin cruce</v>
      </c>
      <c r="AR20" s="104"/>
      <c r="AS20" s="104"/>
      <c r="AT20" s="22"/>
      <c r="AU20" s="22"/>
      <c r="AV20" s="360" t="str" cm="1">
        <f t="array" ref="AV20">IF(AC20="","",IF(SUMPRODUCT((AC20=$AB$735:$AB$955)*(AI20=$AH$735:$AH$955)*(AR20=$AQ$735:$AQ$955)*(AS20=$AR$735:$AR$955)*(ROW($AB$735:$AB$955)&lt;&gt;ROW(AC20))*((S20=0)*($R$735:$R$955&gt;0)+(S20&gt;0)*($R$735:$R$955=0)))&gt;0,"SALONES UNIDOS",IF(SUMPRODUCT((AC20=$AB$735:$AB$955)*(AI20=$AH$735:$AH$955)*((AR20&lt;$AR$735:$AR$955)*(AS20&gt;$AQ$735:$AQ$955))*(ROW($AB$735:$AB$955)&lt;&gt;ROW(AC20)))&gt;0,"Cruzado","Sin cruce")))</f>
        <v/>
      </c>
      <c r="AW20" s="360" t="str" cm="1">
        <f t="array" ref="AW20">IF(AE20="","",IF(SUMPRODUCT((AE20=$AD$735:$AD$955)*(AI20=$AH$735:$AH$955)*(AT20=$AS$735:$AS$955)*(AU20=$AT$735:$AT$955)*(ROW($AD$735:$AD$955)&lt;&gt;ROW(AE20))*((S20=0)*($R$735:$R$955&gt;0)+(S20&gt;0)*($R$735:$R$955=0)))&gt;0,"SALONES UNIDOS",IF(SUMPRODUCT((AE20=$AD$735:$AD$955)*(AI20=$AH$735:$AH$955)*((AT20&lt;$AT$735:$AT$955)*(AU20&gt;$AS$735:$AS$955))*(ROW($AD$735:$AD$955)&lt;&gt;ROW(AE20)))&gt;0,"Cruzado","Sin cruce")))</f>
        <v/>
      </c>
      <c r="AX20" s="104" t="str">
        <f t="shared" si="22"/>
        <v>MH3PORUMAA</v>
      </c>
      <c r="AY20" s="104" t="str" cm="1">
        <f t="array" ref="AY20">IF(AX20="","",IF(SUMPRODUCT((AX20=$AW$7:$AW$1967)*(AI20=$AH$7:$AH$1967)*(AO20=$AN$7:$AN$1967)*(AP20=$AO$7:$AO$1967)*(ROW($AW$7:$AW$1967)&lt;&gt;ROW(AX20))*((S20=0)*($R$7:$R$1967&gt;0)+(S20&gt;0)*($R$7:$R$1967=0)))&gt;0,"SALONES UNIDOS",IF(SUMPRODUCT((AX20=$AW$7:$AW$1967)*(AI20=$AH$7:$AH$1967)*((AO20&lt;$AO$7:$AO$1967)*(AP20&gt;$AN$7:$AN$1967))*(ROW($AW$7:$AW$1967)&lt;&gt;ROW(AX20)))&gt;0,"Cruzado","Sin cruce")))</f>
        <v>Sin cruce</v>
      </c>
    </row>
    <row r="21" spans="2:51" x14ac:dyDescent="0.3">
      <c r="B21" s="4" t="s">
        <v>1144</v>
      </c>
      <c r="C21" s="411" t="s">
        <v>314</v>
      </c>
      <c r="D21" s="379" t="s">
        <v>975</v>
      </c>
      <c r="E21" s="379">
        <v>20261</v>
      </c>
      <c r="F21" s="412" t="s">
        <v>302</v>
      </c>
      <c r="G21" s="411" t="s">
        <v>291</v>
      </c>
      <c r="H21" s="413" t="s">
        <v>299</v>
      </c>
      <c r="I21" s="413">
        <v>2</v>
      </c>
      <c r="J21" s="413" t="s">
        <v>278</v>
      </c>
      <c r="K21" s="413" t="s">
        <v>278</v>
      </c>
      <c r="L21" s="414" t="s">
        <v>1085</v>
      </c>
      <c r="M21" s="379" t="s">
        <v>361</v>
      </c>
      <c r="N21" s="379" t="s">
        <v>362</v>
      </c>
      <c r="O21" s="379" t="s">
        <v>353</v>
      </c>
      <c r="P21" s="412" t="s">
        <v>321</v>
      </c>
      <c r="Q21" s="379">
        <v>2</v>
      </c>
      <c r="R21" s="379">
        <v>2</v>
      </c>
      <c r="S21" s="415">
        <v>4</v>
      </c>
      <c r="T21" s="379">
        <v>3</v>
      </c>
      <c r="U21" s="8"/>
      <c r="V21" s="382">
        <v>10</v>
      </c>
      <c r="W21" s="370">
        <v>21537507</v>
      </c>
      <c r="X21" s="380" t="s">
        <v>54</v>
      </c>
      <c r="Y21" s="376" t="s">
        <v>399</v>
      </c>
      <c r="Z21" s="376"/>
      <c r="AA21" s="376"/>
      <c r="AB21" s="376"/>
      <c r="AC21" s="366"/>
      <c r="AD21" s="364"/>
      <c r="AE21" s="369"/>
      <c r="AF21" s="370"/>
      <c r="AG21" s="370"/>
      <c r="AH21" s="404" t="s">
        <v>319</v>
      </c>
      <c r="AI21" s="403">
        <v>3</v>
      </c>
      <c r="AJ21" s="403">
        <v>7</v>
      </c>
      <c r="AK21" s="403">
        <v>40</v>
      </c>
      <c r="AL21" s="403">
        <v>11</v>
      </c>
      <c r="AM21" s="403">
        <v>0</v>
      </c>
      <c r="AN21" s="365">
        <f t="shared" si="17"/>
        <v>4</v>
      </c>
      <c r="AO21" s="104">
        <f t="shared" si="18"/>
        <v>0.31944444444444448</v>
      </c>
      <c r="AP21" s="104">
        <f t="shared" si="19"/>
        <v>0.45833333333333331</v>
      </c>
      <c r="AQ21" s="22" t="str" cm="1">
        <f t="array" ref="AQ21">IF(X21="","",IF(SUMPRODUCT((X21=$W$7:$W$1967)*(AI21=$AH$7:$AH$1967)*(AO21=$AN$7:$AN$1967)*(AP21=$AO$7:$AO$1967)*(ROW($W$7:$W$1967)&lt;&gt;ROW(X21))*((S21=0)*($R$7:$R$1967&gt;0)+(S21&gt;0)*($R$7:$R$1967=0)))&gt;0,"SALONES UNIDOS",IF(SUMPRODUCT((X21=$W$7:$W$1967)*(AI21=$AH$7:$AH$1967)*((AO21&lt;$AO$7:$AO$1967)*(AP21&gt;$AN$7:$AN$1967))*(ROW($W$7:$W$1967)&lt;&gt;ROW(X21)))&gt;0,"Cruzado","Sin cruce")))</f>
        <v>Sin cruce</v>
      </c>
      <c r="AR21" s="104"/>
      <c r="AS21" s="104"/>
      <c r="AT21" s="22"/>
      <c r="AU21" s="22"/>
      <c r="AV21" s="362" t="str" cm="1">
        <f t="array" ref="AV21">IF(AC21="","",IF(SUMPRODUCT((AC21=$AB$1498:$AB$1756)*(AI21=$AH$1498:$AH$1756)*(AR21=$AQ$1498:$AQ$1756)*(AS21=$AR$1498:$AR$1756)*(ROW($AB$1498:$AB$1756)&lt;&gt;ROW(AC21))*((S21=0)*($R$1498:$R$1756&gt;0)+(S21&gt;0)*($R$1498:$R$1756=0)))&gt;0,"SALONES UNIDOS",IF(SUMPRODUCT((AC21=$AB$1498:$AB$1756)*(AI21=$AH$1498:$AH$1756)*((AR21&lt;$AR$1498:$AR$1756)*(AS21&gt;$AQ$1498:$AQ$1756))*(ROW($AB$1498:$AB$1756)&lt;&gt;ROW(AC21)))&gt;0,"Cruzado","Sin cruce")))</f>
        <v/>
      </c>
      <c r="AW21" s="362" t="str" cm="1">
        <f t="array" ref="AW21">IF(AE21="","",IF(SUMPRODUCT((AE21=$AD$1498:$AD$1756)*(AI21=$AH$1498:$AH$1756)*(AT21=$AS$1498:$AS$1756)*(AU21=$AT$1498:$AT$1756)*(ROW($AD$1498:$AD$1756)&lt;&gt;ROW(AE21))*((S21=0)*($R$1498:$R$1756&gt;0)+(S21&gt;0)*($R$1498:$R$1756=0)))&gt;0,"SALONES UNIDOS",IF(SUMPRODUCT((AE21=$AD$1498:$AD$1756)*(AI21=$AH$1498:$AH$1756)*((AT21&lt;$AT$1498:$AT$1756)*(AU21&gt;$AS$1498:$AS$1756))*(ROW($AD$1498:$AD$1756)&lt;&gt;ROW(AE21)))&gt;0,"Cruzado","Sin cruce")))</f>
        <v/>
      </c>
      <c r="AX21" s="104" t="str">
        <f t="shared" si="22"/>
        <v>T32SUNAMPEA</v>
      </c>
      <c r="AY21" s="104" t="str" cm="1">
        <f t="array" ref="AY21">IF(AX21="","",IF(SUMPRODUCT((AX21=$AW$7:$AW$1967)*(AI21=$AH$7:$AH$1967)*(AO21=$AN$7:$AN$1967)*(AP21=$AO$7:$AO$1967)*(ROW($AW$7:$AW$1967)&lt;&gt;ROW(AX21))*((S21=0)*($R$7:$R$1967&gt;0)+(S21&gt;0)*($R$7:$R$1967=0)))&gt;0,"SALONES UNIDOS",IF(SUMPRODUCT((AX21=$AW$7:$AW$1967)*(AI21=$AH$7:$AH$1967)*((AO21&lt;$AO$7:$AO$1967)*(AP21&gt;$AN$7:$AN$1967))*(ROW($AW$7:$AW$1967)&lt;&gt;ROW(AX21)))&gt;0,"Cruzado","Sin cruce")))</f>
        <v>Sin cruce</v>
      </c>
    </row>
    <row r="22" spans="2:51" x14ac:dyDescent="0.3">
      <c r="B22" s="4" t="s">
        <v>1145</v>
      </c>
      <c r="C22" s="411" t="s">
        <v>314</v>
      </c>
      <c r="D22" s="379" t="s">
        <v>975</v>
      </c>
      <c r="E22" s="379">
        <v>20261</v>
      </c>
      <c r="F22" s="412" t="s">
        <v>302</v>
      </c>
      <c r="G22" s="411" t="s">
        <v>291</v>
      </c>
      <c r="H22" s="413" t="s">
        <v>299</v>
      </c>
      <c r="I22" s="413">
        <v>2</v>
      </c>
      <c r="J22" s="413" t="s">
        <v>278</v>
      </c>
      <c r="K22" s="413" t="s">
        <v>278</v>
      </c>
      <c r="L22" s="414" t="s">
        <v>1085</v>
      </c>
      <c r="M22" s="379" t="s">
        <v>361</v>
      </c>
      <c r="N22" s="379" t="s">
        <v>362</v>
      </c>
      <c r="O22" s="379" t="s">
        <v>353</v>
      </c>
      <c r="P22" s="412" t="s">
        <v>321</v>
      </c>
      <c r="Q22" s="379">
        <v>2</v>
      </c>
      <c r="R22" s="379">
        <v>2</v>
      </c>
      <c r="S22" s="415">
        <v>4</v>
      </c>
      <c r="T22" s="379">
        <v>3</v>
      </c>
      <c r="U22" s="8"/>
      <c r="V22" s="382">
        <v>10</v>
      </c>
      <c r="W22" s="370">
        <v>15619198</v>
      </c>
      <c r="X22" s="380" t="s">
        <v>1125</v>
      </c>
      <c r="Y22" s="376" t="s">
        <v>399</v>
      </c>
      <c r="Z22" s="376"/>
      <c r="AA22" s="376"/>
      <c r="AB22" s="376"/>
      <c r="AC22" s="366"/>
      <c r="AD22" s="364"/>
      <c r="AE22" s="369"/>
      <c r="AF22" s="370"/>
      <c r="AG22" s="370"/>
      <c r="AH22" s="404" t="s">
        <v>319</v>
      </c>
      <c r="AI22" s="403">
        <v>3</v>
      </c>
      <c r="AJ22" s="403">
        <v>7</v>
      </c>
      <c r="AK22" s="403">
        <v>40</v>
      </c>
      <c r="AL22" s="403">
        <v>11</v>
      </c>
      <c r="AM22" s="403">
        <v>0</v>
      </c>
      <c r="AN22" s="365">
        <f t="shared" si="17"/>
        <v>4</v>
      </c>
      <c r="AO22" s="104">
        <f t="shared" si="18"/>
        <v>0.31944444444444448</v>
      </c>
      <c r="AP22" s="104">
        <f t="shared" si="19"/>
        <v>0.45833333333333331</v>
      </c>
      <c r="AQ22" s="22" t="str" cm="1">
        <f t="array" ref="AQ22">IF(X22="","",IF(SUMPRODUCT((X22=$W$7:$W$1967)*(AI22=$AH$7:$AH$1967)*(AO22=$AN$7:$AN$1967)*(AP22=$AO$7:$AO$1967)*(ROW($W$7:$W$1967)&lt;&gt;ROW(X22))*((S22=0)*($R$7:$R$1967&gt;0)+(S22&gt;0)*($R$7:$R$1967=0)))&gt;0,"SALONES UNIDOS",IF(SUMPRODUCT((X22=$W$7:$W$1967)*(AI22=$AH$7:$AH$1967)*((AO22&lt;$AO$7:$AO$1967)*(AP22&gt;$AN$7:$AN$1967))*(ROW($W$7:$W$1967)&lt;&gt;ROW(X22)))&gt;0,"Cruzado","Sin cruce")))</f>
        <v>Sin cruce</v>
      </c>
      <c r="AR22" s="104"/>
      <c r="AS22" s="104"/>
      <c r="AT22" s="22"/>
      <c r="AU22" s="22"/>
      <c r="AV22" s="362" t="str" cm="1">
        <f t="array" ref="AV22">IF(AC22="","",IF(SUMPRODUCT((AC22=$AB$1498:$AB$1756)*(AI22=$AH$1498:$AH$1756)*(AR22=$AQ$1498:$AQ$1756)*(AS22=$AR$1498:$AR$1756)*(ROW($AB$1498:$AB$1756)&lt;&gt;ROW(AC22))*((S22=0)*($R$1498:$R$1756&gt;0)+(S22&gt;0)*($R$1498:$R$1756=0)))&gt;0,"SALONES UNIDOS",IF(SUMPRODUCT((AC22=$AB$1498:$AB$1756)*(AI22=$AH$1498:$AH$1756)*((AR22&lt;$AR$1498:$AR$1756)*(AS22&gt;$AQ$1498:$AQ$1756))*(ROW($AB$1498:$AB$1756)&lt;&gt;ROW(AC22)))&gt;0,"Cruzado","Sin cruce")))</f>
        <v/>
      </c>
      <c r="AW22" s="362" t="str" cm="1">
        <f t="array" ref="AW22">IF(AE22="","",IF(SUMPRODUCT((AE22=$AD$1498:$AD$1756)*(AI22=$AH$1498:$AH$1756)*(AT22=$AS$1498:$AS$1756)*(AU22=$AT$1498:$AT$1756)*(ROW($AD$1498:$AD$1756)&lt;&gt;ROW(AE22))*((S22=0)*($R$1498:$R$1756&gt;0)+(S22&gt;0)*($R$1498:$R$1756=0)))&gt;0,"SALONES UNIDOS",IF(SUMPRODUCT((AE22=$AD$1498:$AD$1756)*(AI22=$AH$1498:$AH$1756)*((AT22&lt;$AT$1498:$AT$1756)*(AU22&gt;$AS$1498:$AS$1756))*(ROW($AD$1498:$AD$1756)&lt;&gt;ROW(AE22)))&gt;0,"Cruzado","Sin cruce")))</f>
        <v/>
      </c>
      <c r="AX22" s="104" t="str">
        <f t="shared" si="22"/>
        <v>T32SUNAMPEA</v>
      </c>
      <c r="AY22" s="104" t="str" cm="1">
        <f t="array" ref="AY22">IF(AX22="","",IF(SUMPRODUCT((AX22=$AW$7:$AW$1967)*(AI22=$AH$7:$AH$1967)*(AO22=$AN$7:$AN$1967)*(AP22=$AO$7:$AO$1967)*(ROW($AW$7:$AW$1967)&lt;&gt;ROW(AX22))*((S22=0)*($R$7:$R$1967&gt;0)+(S22&gt;0)*($R$7:$R$1967=0)))&gt;0,"SALONES UNIDOS",IF(SUMPRODUCT((AX22=$AW$7:$AW$1967)*(AI22=$AH$7:$AH$1967)*((AO22&lt;$AO$7:$AO$1967)*(AP22&gt;$AN$7:$AN$1967))*(ROW($AW$7:$AW$1967)&lt;&gt;ROW(AX22)))&gt;0,"Cruzado","Sin cruce")))</f>
        <v>Sin cruce</v>
      </c>
    </row>
    <row r="23" spans="2:51" x14ac:dyDescent="0.3">
      <c r="B23" s="4" t="s">
        <v>1144</v>
      </c>
      <c r="C23" s="411" t="s">
        <v>314</v>
      </c>
      <c r="D23" s="415" t="s">
        <v>968</v>
      </c>
      <c r="E23" s="415">
        <v>20261</v>
      </c>
      <c r="F23" s="412" t="s">
        <v>279</v>
      </c>
      <c r="G23" s="411" t="s">
        <v>291</v>
      </c>
      <c r="H23" s="413" t="s">
        <v>285</v>
      </c>
      <c r="I23" s="413">
        <v>2</v>
      </c>
      <c r="J23" s="413" t="s">
        <v>283</v>
      </c>
      <c r="K23" s="413" t="s">
        <v>283</v>
      </c>
      <c r="L23" s="414" t="s">
        <v>410</v>
      </c>
      <c r="M23" s="379" t="s">
        <v>976</v>
      </c>
      <c r="N23" s="379" t="s">
        <v>324</v>
      </c>
      <c r="O23" s="379" t="s">
        <v>318</v>
      </c>
      <c r="P23" s="412" t="s">
        <v>315</v>
      </c>
      <c r="Q23" s="379">
        <v>3</v>
      </c>
      <c r="R23" s="379">
        <v>0</v>
      </c>
      <c r="S23" s="415">
        <v>3</v>
      </c>
      <c r="T23" s="379">
        <v>4</v>
      </c>
      <c r="U23" s="8"/>
      <c r="V23" s="374">
        <v>32</v>
      </c>
      <c r="W23" s="370">
        <v>18858531</v>
      </c>
      <c r="X23" s="373" t="s">
        <v>213</v>
      </c>
      <c r="Y23" s="364" t="s">
        <v>315</v>
      </c>
      <c r="Z23" s="364" t="s">
        <v>576</v>
      </c>
      <c r="AA23" s="364"/>
      <c r="AB23" s="364"/>
      <c r="AC23" s="370" t="s">
        <v>1132</v>
      </c>
      <c r="AD23" s="364"/>
      <c r="AE23" s="369"/>
      <c r="AF23" s="370"/>
      <c r="AG23" s="370"/>
      <c r="AH23" s="404" t="s">
        <v>559</v>
      </c>
      <c r="AI23" s="404">
        <v>1</v>
      </c>
      <c r="AJ23" s="404">
        <v>17</v>
      </c>
      <c r="AK23" s="404">
        <v>40</v>
      </c>
      <c r="AL23" s="404">
        <v>20</v>
      </c>
      <c r="AM23" s="404">
        <v>10</v>
      </c>
      <c r="AN23" s="365">
        <f t="shared" si="17"/>
        <v>3</v>
      </c>
      <c r="AO23" s="104">
        <f t="shared" si="18"/>
        <v>0.73611111111111116</v>
      </c>
      <c r="AP23" s="104">
        <f t="shared" si="19"/>
        <v>0.84027777777777779</v>
      </c>
      <c r="AQ23" s="22" t="str" cm="1">
        <f t="array" ref="AQ23">IF(X23="","",IF(SUMPRODUCT((X23=$W$7:$W$1967)*(AI23=$AH$7:$AH$1967)*(AO23=$AN$7:$AN$1967)*(AP23=$AO$7:$AO$1967)*(ROW($W$7:$W$1967)&lt;&gt;ROW(X23))*((S23=0)*($R$7:$R$1967&gt;0)+(S23&gt;0)*($R$7:$R$1967=0)))&gt;0,"SALONES UNIDOS",IF(SUMPRODUCT((X23=$W$7:$W$1967)*(AI23=$AH$7:$AH$1967)*((AO23&lt;$AO$7:$AO$1967)*(AP23&gt;$AN$7:$AN$1967))*(ROW($W$7:$W$1967)&lt;&gt;ROW(X23)))&gt;0,"Cruzado","Sin cruce")))</f>
        <v>Sin cruce</v>
      </c>
      <c r="AR23" s="104">
        <f t="shared" ref="AR23:AS23" si="23">AO23</f>
        <v>0.73611111111111116</v>
      </c>
      <c r="AS23" s="104">
        <f t="shared" si="23"/>
        <v>0.84027777777777779</v>
      </c>
      <c r="AT23" s="22"/>
      <c r="AU23" s="22"/>
      <c r="AV23" s="359" t="str" cm="1">
        <f t="array" ref="AV23">IF(AC23="","",IF(SUMPRODUCT((AC23=$AB$480:$AB$734)*(AI23=$AH$480:$AH$734)*(AR23=$AQ$480:$AQ$734)*(AS23=$AR$480:$AR$734)*(ROW($AB$480:$AB$734)&lt;&gt;ROW(AC23))*((R23=0)*($R$480:$R$734&gt;0)+(R23&gt;0)*($R$480:$R$734=0)))&gt;0,"SALONES UNIDOS",IF(SUMPRODUCT((AC23=$AB$480:$AB$734)*(AI23=$AH$480:$AH$734)*((AR23&lt;$AR$480:$AR$734)*(AS23&gt;$AQ$480:$AQ$734))*(ROW($AB$480:$AB$734)&lt;&gt;ROW(AC23)))&gt;0,"Cruzado","Sin cruce")))</f>
        <v>Sin cruce</v>
      </c>
      <c r="AW23" s="359" t="str" cm="1">
        <f t="array" ref="AW23">IF(AE23="","",IF(SUMPRODUCT((AE23=$AD$480:$AD$734)*(AI23=$AH$480:$AH$734)*(AT23=$AS$480:$AS$734)*(AU23=$AT$480:$AT$734)*(ROW($AD$480:$AD$734)&lt;&gt;ROW(AE23))*((S23=0)*($R$480:$R$734&gt;0)+(S23&gt;0)*($R$480:$R$734=0)))&gt;0,"SALONES UNIDOS",IF(SUMPRODUCT((AE23=$AD$480:$AD$734)*(AI23=$AH$480:$AH$734)*((AT23&lt;$AT$480:$AT$734)*(AU23&gt;$AS$480:$AS$734))*(ROW($AD$480:$AD$734)&lt;&gt;ROW(AE23)))&gt;0,"Cruzado","Sin cruce")))</f>
        <v/>
      </c>
      <c r="AX23" s="104" t="str">
        <f t="shared" si="22"/>
        <v>EN2HUAURAC</v>
      </c>
      <c r="AY23" s="104" t="str" cm="1">
        <f t="array" ref="AY23">IF(AX23="","",IF(SUMPRODUCT((AX23=$AW$7:$AW$1967)*(AI23=$AH$7:$AH$1967)*(AO23=$AN$7:$AN$1967)*(AP23=$AO$7:$AO$1967)*(ROW($AW$7:$AW$1967)&lt;&gt;ROW(AX23))*((S23=0)*($R$7:$R$1967&gt;0)+(S23&gt;0)*($R$7:$R$1967=0)))&gt;0,"SALONES UNIDOS",IF(SUMPRODUCT((AX23=$AW$7:$AW$1967)*(AI23=$AH$7:$AH$1967)*((AO23&lt;$AO$7:$AO$1967)*(AP23&gt;$AN$7:$AN$1967))*(ROW($AW$7:$AW$1967)&lt;&gt;ROW(AX23)))&gt;0,"Cruzado","Sin cruce")))</f>
        <v>Sin cruce</v>
      </c>
    </row>
    <row r="24" spans="2:51" x14ac:dyDescent="0.3">
      <c r="B24" s="4" t="s">
        <v>1144</v>
      </c>
      <c r="C24" s="411" t="s">
        <v>314</v>
      </c>
      <c r="D24" s="415" t="s">
        <v>968</v>
      </c>
      <c r="E24" s="415">
        <v>20261</v>
      </c>
      <c r="F24" s="412" t="s">
        <v>279</v>
      </c>
      <c r="G24" s="411" t="s">
        <v>291</v>
      </c>
      <c r="H24" s="413" t="s">
        <v>285</v>
      </c>
      <c r="I24" s="413">
        <v>2</v>
      </c>
      <c r="J24" s="413" t="s">
        <v>572</v>
      </c>
      <c r="K24" s="413" t="s">
        <v>283</v>
      </c>
      <c r="L24" s="414" t="s">
        <v>410</v>
      </c>
      <c r="M24" s="379" t="s">
        <v>976</v>
      </c>
      <c r="N24" s="379" t="s">
        <v>324</v>
      </c>
      <c r="O24" s="379" t="s">
        <v>318</v>
      </c>
      <c r="P24" s="412" t="s">
        <v>315</v>
      </c>
      <c r="Q24" s="379">
        <v>0</v>
      </c>
      <c r="R24" s="379">
        <v>2</v>
      </c>
      <c r="S24" s="415">
        <v>2</v>
      </c>
      <c r="T24" s="379">
        <v>4</v>
      </c>
      <c r="U24" s="8"/>
      <c r="V24" s="374">
        <v>16</v>
      </c>
      <c r="W24" s="370">
        <v>18858531</v>
      </c>
      <c r="X24" s="373" t="s">
        <v>213</v>
      </c>
      <c r="Y24" s="364" t="s">
        <v>315</v>
      </c>
      <c r="Z24" s="364" t="s">
        <v>576</v>
      </c>
      <c r="AA24" s="364"/>
      <c r="AB24" s="364"/>
      <c r="AC24" s="366"/>
      <c r="AD24" s="364"/>
      <c r="AE24" s="369" t="s">
        <v>586</v>
      </c>
      <c r="AF24" s="370"/>
      <c r="AG24" s="370"/>
      <c r="AH24" s="404" t="s">
        <v>301</v>
      </c>
      <c r="AI24" s="404">
        <v>1</v>
      </c>
      <c r="AJ24" s="404">
        <v>20</v>
      </c>
      <c r="AK24" s="404">
        <v>10</v>
      </c>
      <c r="AL24" s="404">
        <v>21</v>
      </c>
      <c r="AM24" s="404">
        <v>50</v>
      </c>
      <c r="AN24" s="365">
        <f t="shared" si="17"/>
        <v>2</v>
      </c>
      <c r="AO24" s="104">
        <f t="shared" si="18"/>
        <v>0.84027777777777779</v>
      </c>
      <c r="AP24" s="104">
        <f t="shared" si="19"/>
        <v>0.90972222222222221</v>
      </c>
      <c r="AQ24" s="22" t="str" cm="1">
        <f t="array" ref="AQ24">IF(X24="","",IF(SUMPRODUCT((X24=$W$7:$W$1967)*(AI24=$AH$7:$AH$1967)*(AO24=$AN$7:$AN$1967)*(AP24=$AO$7:$AO$1967)*(ROW($W$7:$W$1967)&lt;&gt;ROW(X24))*((S24=0)*($R$7:$R$1967&gt;0)+(S24&gt;0)*($R$7:$R$1967=0)))&gt;0,"SALONES UNIDOS",IF(SUMPRODUCT((X24=$W$7:$W$1967)*(AI24=$AH$7:$AH$1967)*((AO24&lt;$AO$7:$AO$1967)*(AP24&gt;$AN$7:$AN$1967))*(ROW($W$7:$W$1967)&lt;&gt;ROW(X24)))&gt;0,"Cruzado","Sin cruce")))</f>
        <v>Sin cruce</v>
      </c>
      <c r="AR24" s="22"/>
      <c r="AS24" s="22"/>
      <c r="AT24" s="104">
        <f>AO24</f>
        <v>0.84027777777777779</v>
      </c>
      <c r="AU24" s="104">
        <f>AP24</f>
        <v>0.90972222222222221</v>
      </c>
      <c r="AV24" s="359" t="str" cm="1">
        <f t="array" ref="AV24">IF(AC24="","",IF(SUMPRODUCT((AC24=$AB$480:$AB$734)*(AI24=$AH$480:$AH$734)*(AR24=$AQ$480:$AQ$734)*(AS24=$AR$480:$AR$734)*(ROW($AB$480:$AB$734)&lt;&gt;ROW(AC24))*((R24=0)*($R$480:$R$734&gt;0)+(R24&gt;0)*($R$480:$R$734=0)))&gt;0,"SALONES UNIDOS",IF(SUMPRODUCT((AC24=$AB$480:$AB$734)*(AI24=$AH$480:$AH$734)*((AR24&lt;$AR$480:$AR$734)*(AS24&gt;$AQ$480:$AQ$734))*(ROW($AB$480:$AB$734)&lt;&gt;ROW(AC24)))&gt;0,"Cruzado","Sin cruce")))</f>
        <v/>
      </c>
      <c r="AW24" s="359" t="str" cm="1">
        <f t="array" ref="AW24">IF(AE24="","",IF(SUMPRODUCT((AE24=$AD$480:$AD$734)*(AI24=$AH$480:$AH$734)*(AT24=$AS$480:$AS$734)*(AU24=$AT$480:$AT$734)*(ROW($AD$480:$AD$734)&lt;&gt;ROW(AE24))*((S24=0)*($R$480:$R$734&gt;0)+(S24&gt;0)*($R$480:$R$734=0)))&gt;0,"SALONES UNIDOS",IF(SUMPRODUCT((AE24=$AD$480:$AD$734)*(AI24=$AH$480:$AH$734)*((AT24&lt;$AT$480:$AT$734)*(AU24&gt;$AS$480:$AS$734))*(ROW($AD$480:$AD$734)&lt;&gt;ROW(AE24)))&gt;0,"Cruzado","Sin cruce")))</f>
        <v>Sin cruce</v>
      </c>
      <c r="AX24" s="104" t="str">
        <f t="shared" si="22"/>
        <v>EN2HUAURAC</v>
      </c>
      <c r="AY24" s="104" t="str" cm="1">
        <f t="array" ref="AY24">IF(AX24="","",IF(SUMPRODUCT((AX24=$AW$7:$AW$1967)*(AI24=$AH$7:$AH$1967)*(AO24=$AN$7:$AN$1967)*(AP24=$AO$7:$AO$1967)*(ROW($AW$7:$AW$1967)&lt;&gt;ROW(AX24))*((S24=0)*($R$7:$R$1967&gt;0)+(S24&gt;0)*($R$7:$R$1967=0)))&gt;0,"SALONES UNIDOS",IF(SUMPRODUCT((AX24=$AW$7:$AW$1967)*(AI24=$AH$7:$AH$1967)*((AO24&lt;$AO$7:$AO$1967)*(AP24&gt;$AN$7:$AN$1967))*(ROW($AW$7:$AW$1967)&lt;&gt;ROW(AX24)))&gt;0,"Cruzado","Sin cruce")))</f>
        <v>Sin cruce</v>
      </c>
    </row>
    <row r="25" spans="2:51" x14ac:dyDescent="0.3">
      <c r="B25" s="4" t="s">
        <v>1144</v>
      </c>
      <c r="C25" s="411" t="s">
        <v>314</v>
      </c>
      <c r="D25" s="415" t="s">
        <v>968</v>
      </c>
      <c r="E25" s="415">
        <v>20261</v>
      </c>
      <c r="F25" s="412" t="s">
        <v>279</v>
      </c>
      <c r="G25" s="411" t="s">
        <v>291</v>
      </c>
      <c r="H25" s="413" t="s">
        <v>285</v>
      </c>
      <c r="I25" s="413">
        <v>2</v>
      </c>
      <c r="J25" s="413" t="s">
        <v>573</v>
      </c>
      <c r="K25" s="413" t="s">
        <v>283</v>
      </c>
      <c r="L25" s="414" t="s">
        <v>410</v>
      </c>
      <c r="M25" s="379" t="s">
        <v>976</v>
      </c>
      <c r="N25" s="379" t="s">
        <v>324</v>
      </c>
      <c r="O25" s="379" t="s">
        <v>318</v>
      </c>
      <c r="P25" s="412" t="s">
        <v>315</v>
      </c>
      <c r="Q25" s="379">
        <v>0</v>
      </c>
      <c r="R25" s="379">
        <v>2</v>
      </c>
      <c r="S25" s="415">
        <v>2</v>
      </c>
      <c r="T25" s="379">
        <v>4</v>
      </c>
      <c r="U25" s="8"/>
      <c r="V25" s="374">
        <v>16</v>
      </c>
      <c r="W25" s="370">
        <v>18858531</v>
      </c>
      <c r="X25" s="373" t="s">
        <v>213</v>
      </c>
      <c r="Y25" s="364" t="s">
        <v>315</v>
      </c>
      <c r="Z25" s="364" t="s">
        <v>576</v>
      </c>
      <c r="AA25" s="364"/>
      <c r="AB25" s="364"/>
      <c r="AC25" s="366"/>
      <c r="AD25" s="364"/>
      <c r="AE25" s="369" t="s">
        <v>586</v>
      </c>
      <c r="AF25" s="370"/>
      <c r="AG25" s="370"/>
      <c r="AH25" s="404" t="s">
        <v>301</v>
      </c>
      <c r="AI25" s="404">
        <v>1</v>
      </c>
      <c r="AJ25" s="404">
        <v>21</v>
      </c>
      <c r="AK25" s="404">
        <v>50</v>
      </c>
      <c r="AL25" s="404">
        <v>23</v>
      </c>
      <c r="AM25" s="404">
        <v>30</v>
      </c>
      <c r="AN25" s="365">
        <f t="shared" si="17"/>
        <v>2</v>
      </c>
      <c r="AO25" s="104">
        <f t="shared" si="18"/>
        <v>0.90972222222222221</v>
      </c>
      <c r="AP25" s="104">
        <f t="shared" si="19"/>
        <v>0.97916666666666674</v>
      </c>
      <c r="AQ25" s="22" t="str" cm="1">
        <f t="array" ref="AQ25">IF(X25="","",IF(SUMPRODUCT((X25=$W$7:$W$1967)*(AI25=$AH$7:$AH$1967)*(AO25=$AN$7:$AN$1967)*(AP25=$AO$7:$AO$1967)*(ROW($W$7:$W$1967)&lt;&gt;ROW(X25))*((S25=0)*($R$7:$R$1967&gt;0)+(S25&gt;0)*($R$7:$R$1967=0)))&gt;0,"SALONES UNIDOS",IF(SUMPRODUCT((X25=$W$7:$W$1967)*(AI25=$AH$7:$AH$1967)*((AO25&lt;$AO$7:$AO$1967)*(AP25&gt;$AN$7:$AN$1967))*(ROW($W$7:$W$1967)&lt;&gt;ROW(X25)))&gt;0,"Cruzado","Sin cruce")))</f>
        <v>Sin cruce</v>
      </c>
      <c r="AR25" s="22"/>
      <c r="AS25" s="22"/>
      <c r="AT25" s="104">
        <f>AO25</f>
        <v>0.90972222222222221</v>
      </c>
      <c r="AU25" s="104">
        <f>AP25</f>
        <v>0.97916666666666674</v>
      </c>
      <c r="AV25" s="359" t="str" cm="1">
        <f t="array" ref="AV25">IF(AC25="","",IF(SUMPRODUCT((AC25=$AB$480:$AB$734)*(AI25=$AH$480:$AH$734)*(AR25=$AQ$480:$AQ$734)*(AS25=$AR$480:$AR$734)*(ROW($AB$480:$AB$734)&lt;&gt;ROW(AC25))*((R25=0)*($R$480:$R$734&gt;0)+(R25&gt;0)*($R$480:$R$734=0)))&gt;0,"SALONES UNIDOS",IF(SUMPRODUCT((AC25=$AB$480:$AB$734)*(AI25=$AH$480:$AH$734)*((AR25&lt;$AR$480:$AR$734)*(AS25&gt;$AQ$480:$AQ$734))*(ROW($AB$480:$AB$734)&lt;&gt;ROW(AC25)))&gt;0,"Cruzado","Sin cruce")))</f>
        <v/>
      </c>
      <c r="AW25" s="359" t="str" cm="1">
        <f t="array" ref="AW25">IF(AE25="","",IF(SUMPRODUCT((AE25=$AD$480:$AD$734)*(AI25=$AH$480:$AH$734)*(AT25=$AS$480:$AS$734)*(AU25=$AT$480:$AT$734)*(ROW($AD$480:$AD$734)&lt;&gt;ROW(AE25))*((S25=0)*($R$480:$R$734&gt;0)+(S25&gt;0)*($R$480:$R$734=0)))&gt;0,"SALONES UNIDOS",IF(SUMPRODUCT((AE25=$AD$480:$AD$734)*(AI25=$AH$480:$AH$734)*((AT25&lt;$AT$480:$AT$734)*(AU25&gt;$AS$480:$AS$734))*(ROW($AD$480:$AD$734)&lt;&gt;ROW(AE25)))&gt;0,"Cruzado","Sin cruce")))</f>
        <v>Sin cruce</v>
      </c>
      <c r="AX25" s="104" t="str">
        <f t="shared" si="22"/>
        <v>EN2HUAURAC</v>
      </c>
      <c r="AY25" s="104" t="str" cm="1">
        <f t="array" ref="AY25">IF(AX25="","",IF(SUMPRODUCT((AX25=$AW$7:$AW$1967)*(AI25=$AH$7:$AH$1967)*(AO25=$AN$7:$AN$1967)*(AP25=$AO$7:$AO$1967)*(ROW($AW$7:$AW$1967)&lt;&gt;ROW(AX25))*((S25=0)*($R$7:$R$1967&gt;0)+(S25&gt;0)*($R$7:$R$1967=0)))&gt;0,"SALONES UNIDOS",IF(SUMPRODUCT((AX25=$AW$7:$AW$1967)*(AI25=$AH$7:$AH$1967)*((AO25&lt;$AO$7:$AO$1967)*(AP25&gt;$AN$7:$AN$1967))*(ROW($AW$7:$AW$1967)&lt;&gt;ROW(AX25)))&gt;0,"Cruzado","Sin cruce")))</f>
        <v>Sin cruce</v>
      </c>
    </row>
    <row r="26" spans="2:51" x14ac:dyDescent="0.3">
      <c r="B26" s="4" t="s">
        <v>1145</v>
      </c>
      <c r="C26" s="411" t="s">
        <v>314</v>
      </c>
      <c r="D26" s="415" t="s">
        <v>968</v>
      </c>
      <c r="E26" s="415">
        <v>20261</v>
      </c>
      <c r="F26" s="412" t="s">
        <v>279</v>
      </c>
      <c r="G26" s="411" t="s">
        <v>291</v>
      </c>
      <c r="H26" s="413" t="s">
        <v>285</v>
      </c>
      <c r="I26" s="413">
        <v>2</v>
      </c>
      <c r="J26" s="413" t="s">
        <v>283</v>
      </c>
      <c r="K26" s="413" t="s">
        <v>283</v>
      </c>
      <c r="L26" s="414" t="s">
        <v>410</v>
      </c>
      <c r="M26" s="379" t="s">
        <v>976</v>
      </c>
      <c r="N26" s="379" t="s">
        <v>324</v>
      </c>
      <c r="O26" s="379" t="s">
        <v>318</v>
      </c>
      <c r="P26" s="412" t="s">
        <v>315</v>
      </c>
      <c r="Q26" s="379">
        <v>3</v>
      </c>
      <c r="R26" s="379">
        <v>0</v>
      </c>
      <c r="S26" s="415">
        <v>3</v>
      </c>
      <c r="T26" s="379">
        <v>4</v>
      </c>
      <c r="U26" s="8"/>
      <c r="V26" s="374">
        <v>32</v>
      </c>
      <c r="W26" s="370">
        <v>15733131</v>
      </c>
      <c r="X26" s="373" t="s">
        <v>93</v>
      </c>
      <c r="Y26" s="364" t="s">
        <v>315</v>
      </c>
      <c r="Z26" s="364" t="s">
        <v>576</v>
      </c>
      <c r="AA26" s="364"/>
      <c r="AB26" s="364"/>
      <c r="AC26" s="370" t="s">
        <v>1132</v>
      </c>
      <c r="AD26" s="364"/>
      <c r="AE26" s="369"/>
      <c r="AF26" s="370"/>
      <c r="AG26" s="370"/>
      <c r="AH26" s="404" t="s">
        <v>559</v>
      </c>
      <c r="AI26" s="404">
        <v>1</v>
      </c>
      <c r="AJ26" s="404">
        <v>17</v>
      </c>
      <c r="AK26" s="404">
        <v>40</v>
      </c>
      <c r="AL26" s="404">
        <v>20</v>
      </c>
      <c r="AM26" s="404">
        <v>10</v>
      </c>
      <c r="AN26" s="365">
        <f t="shared" si="17"/>
        <v>3</v>
      </c>
      <c r="AO26" s="104">
        <f t="shared" si="18"/>
        <v>0.73611111111111116</v>
      </c>
      <c r="AP26" s="104">
        <f t="shared" si="19"/>
        <v>0.84027777777777779</v>
      </c>
      <c r="AQ26" s="22" t="str" cm="1">
        <f t="array" ref="AQ26">IF(X26="","",IF(SUMPRODUCT((X26=$W$7:$W$1967)*(AI26=$AH$7:$AH$1967)*(AO26=$AN$7:$AN$1967)*(AP26=$AO$7:$AO$1967)*(ROW($W$7:$W$1967)&lt;&gt;ROW(X26))*((S26=0)*($R$7:$R$1967&gt;0)+(S26&gt;0)*($R$7:$R$1967=0)))&gt;0,"SALONES UNIDOS",IF(SUMPRODUCT((X26=$W$7:$W$1967)*(AI26=$AH$7:$AH$1967)*((AO26&lt;$AO$7:$AO$1967)*(AP26&gt;$AN$7:$AN$1967))*(ROW($W$7:$W$1967)&lt;&gt;ROW(X26)))&gt;0,"Cruzado","Sin cruce")))</f>
        <v>Sin cruce</v>
      </c>
      <c r="AR26" s="104">
        <f t="shared" ref="AR26:AS26" si="24">AO26</f>
        <v>0.73611111111111116</v>
      </c>
      <c r="AS26" s="104">
        <f t="shared" si="24"/>
        <v>0.84027777777777779</v>
      </c>
      <c r="AT26" s="22"/>
      <c r="AU26" s="22"/>
      <c r="AV26" s="359" t="str" cm="1">
        <f t="array" ref="AV26">IF(AC26="","",IF(SUMPRODUCT((AC26=$AB$480:$AB$734)*(AI26=$AH$480:$AH$734)*(AR26=$AQ$480:$AQ$734)*(AS26=$AR$480:$AR$734)*(ROW($AB$480:$AB$734)&lt;&gt;ROW(AC26))*((R26=0)*($R$480:$R$734&gt;0)+(R26&gt;0)*($R$480:$R$734=0)))&gt;0,"SALONES UNIDOS",IF(SUMPRODUCT((AC26=$AB$480:$AB$734)*(AI26=$AH$480:$AH$734)*((AR26&lt;$AR$480:$AR$734)*(AS26&gt;$AQ$480:$AQ$734))*(ROW($AB$480:$AB$734)&lt;&gt;ROW(AC26)))&gt;0,"Cruzado","Sin cruce")))</f>
        <v>Sin cruce</v>
      </c>
      <c r="AW26" s="359" t="str" cm="1">
        <f t="array" ref="AW26">IF(AE26="","",IF(SUMPRODUCT((AE26=$AD$480:$AD$734)*(AI26=$AH$480:$AH$734)*(AT26=$AS$480:$AS$734)*(AU26=$AT$480:$AT$734)*(ROW($AD$480:$AD$734)&lt;&gt;ROW(AE26))*((S26=0)*($R$480:$R$734&gt;0)+(S26&gt;0)*($R$480:$R$734=0)))&gt;0,"SALONES UNIDOS",IF(SUMPRODUCT((AE26=$AD$480:$AD$734)*(AI26=$AH$480:$AH$734)*((AT26&lt;$AT$480:$AT$734)*(AU26&gt;$AS$480:$AS$734))*(ROW($AD$480:$AD$734)&lt;&gt;ROW(AE26)))&gt;0,"Cruzado","Sin cruce")))</f>
        <v/>
      </c>
      <c r="AX26" s="104" t="str">
        <f t="shared" si="22"/>
        <v>EN2HUAURAC</v>
      </c>
      <c r="AY26" s="104" t="str" cm="1">
        <f t="array" ref="AY26">IF(AX26="","",IF(SUMPRODUCT((AX26=$AW$7:$AW$1967)*(AI26=$AH$7:$AH$1967)*(AO26=$AN$7:$AN$1967)*(AP26=$AO$7:$AO$1967)*(ROW($AW$7:$AW$1967)&lt;&gt;ROW(AX26))*((S26=0)*($R$7:$R$1967&gt;0)+(S26&gt;0)*($R$7:$R$1967=0)))&gt;0,"SALONES UNIDOS",IF(SUMPRODUCT((AX26=$AW$7:$AW$1967)*(AI26=$AH$7:$AH$1967)*((AO26&lt;$AO$7:$AO$1967)*(AP26&gt;$AN$7:$AN$1967))*(ROW($AW$7:$AW$1967)&lt;&gt;ROW(AX26)))&gt;0,"Cruzado","Sin cruce")))</f>
        <v>Sin cruce</v>
      </c>
    </row>
    <row r="27" spans="2:51" x14ac:dyDescent="0.3">
      <c r="B27" s="4" t="s">
        <v>1145</v>
      </c>
      <c r="C27" s="411" t="s">
        <v>314</v>
      </c>
      <c r="D27" s="415" t="s">
        <v>968</v>
      </c>
      <c r="E27" s="415">
        <v>20261</v>
      </c>
      <c r="F27" s="412" t="s">
        <v>279</v>
      </c>
      <c r="G27" s="411" t="s">
        <v>291</v>
      </c>
      <c r="H27" s="413" t="s">
        <v>285</v>
      </c>
      <c r="I27" s="413">
        <v>2</v>
      </c>
      <c r="J27" s="413" t="s">
        <v>572</v>
      </c>
      <c r="K27" s="413" t="s">
        <v>283</v>
      </c>
      <c r="L27" s="414" t="s">
        <v>410</v>
      </c>
      <c r="M27" s="379" t="s">
        <v>976</v>
      </c>
      <c r="N27" s="379" t="s">
        <v>324</v>
      </c>
      <c r="O27" s="379" t="s">
        <v>318</v>
      </c>
      <c r="P27" s="412" t="s">
        <v>315</v>
      </c>
      <c r="Q27" s="379">
        <v>0</v>
      </c>
      <c r="R27" s="379">
        <v>2</v>
      </c>
      <c r="S27" s="415">
        <v>2</v>
      </c>
      <c r="T27" s="379">
        <v>4</v>
      </c>
      <c r="U27" s="8"/>
      <c r="V27" s="374">
        <v>16</v>
      </c>
      <c r="W27" s="370">
        <v>15733131</v>
      </c>
      <c r="X27" s="373" t="s">
        <v>93</v>
      </c>
      <c r="Y27" s="364" t="s">
        <v>315</v>
      </c>
      <c r="Z27" s="364" t="s">
        <v>576</v>
      </c>
      <c r="AA27" s="364"/>
      <c r="AB27" s="364"/>
      <c r="AC27" s="366"/>
      <c r="AD27" s="364"/>
      <c r="AE27" s="369" t="s">
        <v>586</v>
      </c>
      <c r="AF27" s="370"/>
      <c r="AG27" s="370"/>
      <c r="AH27" s="404" t="s">
        <v>301</v>
      </c>
      <c r="AI27" s="404">
        <v>1</v>
      </c>
      <c r="AJ27" s="404">
        <v>20</v>
      </c>
      <c r="AK27" s="404">
        <v>10</v>
      </c>
      <c r="AL27" s="404">
        <v>21</v>
      </c>
      <c r="AM27" s="404">
        <v>50</v>
      </c>
      <c r="AN27" s="365">
        <f t="shared" si="17"/>
        <v>2</v>
      </c>
      <c r="AO27" s="104">
        <f t="shared" si="18"/>
        <v>0.84027777777777779</v>
      </c>
      <c r="AP27" s="104">
        <f t="shared" si="19"/>
        <v>0.90972222222222221</v>
      </c>
      <c r="AQ27" s="22" t="str" cm="1">
        <f t="array" ref="AQ27">IF(X27="","",IF(SUMPRODUCT((X27=$W$7:$W$1967)*(AI27=$AH$7:$AH$1967)*(AO27=$AN$7:$AN$1967)*(AP27=$AO$7:$AO$1967)*(ROW($W$7:$W$1967)&lt;&gt;ROW(X27))*((S27=0)*($R$7:$R$1967&gt;0)+(S27&gt;0)*($R$7:$R$1967=0)))&gt;0,"SALONES UNIDOS",IF(SUMPRODUCT((X27=$W$7:$W$1967)*(AI27=$AH$7:$AH$1967)*((AO27&lt;$AO$7:$AO$1967)*(AP27&gt;$AN$7:$AN$1967))*(ROW($W$7:$W$1967)&lt;&gt;ROW(X27)))&gt;0,"Cruzado","Sin cruce")))</f>
        <v>Sin cruce</v>
      </c>
      <c r="AR27" s="22"/>
      <c r="AS27" s="22"/>
      <c r="AT27" s="104">
        <f>AO27</f>
        <v>0.84027777777777779</v>
      </c>
      <c r="AU27" s="104">
        <f>AP27</f>
        <v>0.90972222222222221</v>
      </c>
      <c r="AV27" s="359" t="str" cm="1">
        <f t="array" ref="AV27">IF(AC27="","",IF(SUMPRODUCT((AC27=$AB$480:$AB$734)*(AI27=$AH$480:$AH$734)*(AR27=$AQ$480:$AQ$734)*(AS27=$AR$480:$AR$734)*(ROW($AB$480:$AB$734)&lt;&gt;ROW(AC27))*((R27=0)*($R$480:$R$734&gt;0)+(R27&gt;0)*($R$480:$R$734=0)))&gt;0,"SALONES UNIDOS",IF(SUMPRODUCT((AC27=$AB$480:$AB$734)*(AI27=$AH$480:$AH$734)*((AR27&lt;$AR$480:$AR$734)*(AS27&gt;$AQ$480:$AQ$734))*(ROW($AB$480:$AB$734)&lt;&gt;ROW(AC27)))&gt;0,"Cruzado","Sin cruce")))</f>
        <v/>
      </c>
      <c r="AW27" s="359" t="str" cm="1">
        <f t="array" ref="AW27">IF(AE27="","",IF(SUMPRODUCT((AE27=$AD$480:$AD$734)*(AI27=$AH$480:$AH$734)*(AT27=$AS$480:$AS$734)*(AU27=$AT$480:$AT$734)*(ROW($AD$480:$AD$734)&lt;&gt;ROW(AE27))*((S27=0)*($R$480:$R$734&gt;0)+(S27&gt;0)*($R$480:$R$734=0)))&gt;0,"SALONES UNIDOS",IF(SUMPRODUCT((AE27=$AD$480:$AD$734)*(AI27=$AH$480:$AH$734)*((AT27&lt;$AT$480:$AT$734)*(AU27&gt;$AS$480:$AS$734))*(ROW($AD$480:$AD$734)&lt;&gt;ROW(AE27)))&gt;0,"Cruzado","Sin cruce")))</f>
        <v>Sin cruce</v>
      </c>
      <c r="AX27" s="104" t="str">
        <f t="shared" si="22"/>
        <v>EN2HUAURAC</v>
      </c>
      <c r="AY27" s="104" t="str" cm="1">
        <f t="array" ref="AY27">IF(AX27="","",IF(SUMPRODUCT((AX27=$AW$7:$AW$1967)*(AI27=$AH$7:$AH$1967)*(AO27=$AN$7:$AN$1967)*(AP27=$AO$7:$AO$1967)*(ROW($AW$7:$AW$1967)&lt;&gt;ROW(AX27))*((S27=0)*($R$7:$R$1967&gt;0)+(S27&gt;0)*($R$7:$R$1967=0)))&gt;0,"SALONES UNIDOS",IF(SUMPRODUCT((AX27=$AW$7:$AW$1967)*(AI27=$AH$7:$AH$1967)*((AO27&lt;$AO$7:$AO$1967)*(AP27&gt;$AN$7:$AN$1967))*(ROW($AW$7:$AW$1967)&lt;&gt;ROW(AX27)))&gt;0,"Cruzado","Sin cruce")))</f>
        <v>Sin cruce</v>
      </c>
    </row>
    <row r="28" spans="2:51" x14ac:dyDescent="0.3">
      <c r="B28" s="4" t="s">
        <v>1145</v>
      </c>
      <c r="C28" s="411" t="s">
        <v>314</v>
      </c>
      <c r="D28" s="415" t="s">
        <v>968</v>
      </c>
      <c r="E28" s="415">
        <v>20261</v>
      </c>
      <c r="F28" s="412" t="s">
        <v>279</v>
      </c>
      <c r="G28" s="411" t="s">
        <v>291</v>
      </c>
      <c r="H28" s="413" t="s">
        <v>285</v>
      </c>
      <c r="I28" s="413">
        <v>2</v>
      </c>
      <c r="J28" s="413" t="s">
        <v>573</v>
      </c>
      <c r="K28" s="413" t="s">
        <v>283</v>
      </c>
      <c r="L28" s="414" t="s">
        <v>410</v>
      </c>
      <c r="M28" s="379" t="s">
        <v>976</v>
      </c>
      <c r="N28" s="379" t="s">
        <v>324</v>
      </c>
      <c r="O28" s="379" t="s">
        <v>318</v>
      </c>
      <c r="P28" s="412" t="s">
        <v>315</v>
      </c>
      <c r="Q28" s="379">
        <v>0</v>
      </c>
      <c r="R28" s="379">
        <v>2</v>
      </c>
      <c r="S28" s="415">
        <v>2</v>
      </c>
      <c r="T28" s="379">
        <v>4</v>
      </c>
      <c r="U28" s="8"/>
      <c r="V28" s="374">
        <v>16</v>
      </c>
      <c r="W28" s="370">
        <v>15733131</v>
      </c>
      <c r="X28" s="373" t="s">
        <v>93</v>
      </c>
      <c r="Y28" s="364" t="s">
        <v>315</v>
      </c>
      <c r="Z28" s="364" t="s">
        <v>576</v>
      </c>
      <c r="AA28" s="364"/>
      <c r="AB28" s="364"/>
      <c r="AC28" s="366"/>
      <c r="AD28" s="364"/>
      <c r="AE28" s="369" t="s">
        <v>586</v>
      </c>
      <c r="AF28" s="370"/>
      <c r="AG28" s="370"/>
      <c r="AH28" s="404" t="s">
        <v>301</v>
      </c>
      <c r="AI28" s="404">
        <v>1</v>
      </c>
      <c r="AJ28" s="404">
        <v>21</v>
      </c>
      <c r="AK28" s="404">
        <v>50</v>
      </c>
      <c r="AL28" s="404">
        <v>23</v>
      </c>
      <c r="AM28" s="404">
        <v>30</v>
      </c>
      <c r="AN28" s="365">
        <f t="shared" si="17"/>
        <v>2</v>
      </c>
      <c r="AO28" s="104">
        <f t="shared" si="18"/>
        <v>0.90972222222222221</v>
      </c>
      <c r="AP28" s="104">
        <f t="shared" si="19"/>
        <v>0.97916666666666674</v>
      </c>
      <c r="AQ28" s="22" t="str" cm="1">
        <f t="array" ref="AQ28">IF(X28="","",IF(SUMPRODUCT((X28=$W$7:$W$1967)*(AI28=$AH$7:$AH$1967)*(AO28=$AN$7:$AN$1967)*(AP28=$AO$7:$AO$1967)*(ROW($W$7:$W$1967)&lt;&gt;ROW(X28))*((S28=0)*($R$7:$R$1967&gt;0)+(S28&gt;0)*($R$7:$R$1967=0)))&gt;0,"SALONES UNIDOS",IF(SUMPRODUCT((X28=$W$7:$W$1967)*(AI28=$AH$7:$AH$1967)*((AO28&lt;$AO$7:$AO$1967)*(AP28&gt;$AN$7:$AN$1967))*(ROW($W$7:$W$1967)&lt;&gt;ROW(X28)))&gt;0,"Cruzado","Sin cruce")))</f>
        <v>Sin cruce</v>
      </c>
      <c r="AR28" s="22"/>
      <c r="AS28" s="22"/>
      <c r="AT28" s="104">
        <f>AO28</f>
        <v>0.90972222222222221</v>
      </c>
      <c r="AU28" s="104">
        <f>AP28</f>
        <v>0.97916666666666674</v>
      </c>
      <c r="AV28" s="359" t="str" cm="1">
        <f t="array" ref="AV28">IF(AC28="","",IF(SUMPRODUCT((AC28=$AB$480:$AB$734)*(AI28=$AH$480:$AH$734)*(AR28=$AQ$480:$AQ$734)*(AS28=$AR$480:$AR$734)*(ROW($AB$480:$AB$734)&lt;&gt;ROW(AC28))*((R28=0)*($R$480:$R$734&gt;0)+(R28&gt;0)*($R$480:$R$734=0)))&gt;0,"SALONES UNIDOS",IF(SUMPRODUCT((AC28=$AB$480:$AB$734)*(AI28=$AH$480:$AH$734)*((AR28&lt;$AR$480:$AR$734)*(AS28&gt;$AQ$480:$AQ$734))*(ROW($AB$480:$AB$734)&lt;&gt;ROW(AC28)))&gt;0,"Cruzado","Sin cruce")))</f>
        <v/>
      </c>
      <c r="AW28" s="359" t="str" cm="1">
        <f t="array" ref="AW28">IF(AE28="","",IF(SUMPRODUCT((AE28=$AD$480:$AD$734)*(AI28=$AH$480:$AH$734)*(AT28=$AS$480:$AS$734)*(AU28=$AT$480:$AT$734)*(ROW($AD$480:$AD$734)&lt;&gt;ROW(AE28))*((S28=0)*($R$480:$R$734&gt;0)+(S28&gt;0)*($R$480:$R$734=0)))&gt;0,"SALONES UNIDOS",IF(SUMPRODUCT((AE28=$AD$480:$AD$734)*(AI28=$AH$480:$AH$734)*((AT28&lt;$AT$480:$AT$734)*(AU28&gt;$AS$480:$AS$734))*(ROW($AD$480:$AD$734)&lt;&gt;ROW(AE28)))&gt;0,"Cruzado","Sin cruce")))</f>
        <v>Sin cruce</v>
      </c>
      <c r="AX28" s="104" t="str">
        <f t="shared" si="22"/>
        <v>EN2HUAURAC</v>
      </c>
      <c r="AY28" s="104" t="str" cm="1">
        <f t="array" ref="AY28">IF(AX28="","",IF(SUMPRODUCT((AX28=$AW$7:$AW$1967)*(AI28=$AH$7:$AH$1967)*(AO28=$AN$7:$AN$1967)*(AP28=$AO$7:$AO$1967)*(ROW($AW$7:$AW$1967)&lt;&gt;ROW(AX28))*((S28=0)*($R$7:$R$1967&gt;0)+(S28&gt;0)*($R$7:$R$1967=0)))&gt;0,"SALONES UNIDOS",IF(SUMPRODUCT((AX28=$AW$7:$AW$1967)*(AI28=$AH$7:$AH$1967)*((AO28&lt;$AO$7:$AO$1967)*(AP28&gt;$AN$7:$AN$1967))*(ROW($AW$7:$AW$1967)&lt;&gt;ROW(AX28)))&gt;0,"Cruzado","Sin cruce")))</f>
        <v>Sin cruce</v>
      </c>
    </row>
    <row r="29" spans="2:51" x14ac:dyDescent="0.3">
      <c r="B29" s="4" t="s">
        <v>1144</v>
      </c>
      <c r="C29" s="411" t="s">
        <v>314</v>
      </c>
      <c r="D29" s="415" t="s">
        <v>968</v>
      </c>
      <c r="E29" s="415">
        <v>20261</v>
      </c>
      <c r="F29" s="412" t="s">
        <v>279</v>
      </c>
      <c r="G29" s="411" t="s">
        <v>291</v>
      </c>
      <c r="H29" s="413" t="s">
        <v>285</v>
      </c>
      <c r="I29" s="413">
        <v>2</v>
      </c>
      <c r="J29" s="413" t="s">
        <v>278</v>
      </c>
      <c r="K29" s="413" t="s">
        <v>278</v>
      </c>
      <c r="L29" s="414" t="s">
        <v>587</v>
      </c>
      <c r="M29" s="379" t="s">
        <v>404</v>
      </c>
      <c r="N29" s="379" t="s">
        <v>362</v>
      </c>
      <c r="O29" s="379" t="s">
        <v>318</v>
      </c>
      <c r="P29" s="412" t="s">
        <v>315</v>
      </c>
      <c r="Q29" s="379">
        <v>2</v>
      </c>
      <c r="R29" s="379">
        <v>0</v>
      </c>
      <c r="S29" s="415">
        <v>2</v>
      </c>
      <c r="T29" s="379">
        <v>3</v>
      </c>
      <c r="U29" s="8"/>
      <c r="V29" s="374">
        <v>34</v>
      </c>
      <c r="W29" s="370">
        <v>15727165</v>
      </c>
      <c r="X29" s="373" t="s">
        <v>48</v>
      </c>
      <c r="Y29" s="364" t="s">
        <v>315</v>
      </c>
      <c r="Z29" s="364" t="s">
        <v>556</v>
      </c>
      <c r="AA29" s="364"/>
      <c r="AB29" s="364"/>
      <c r="AC29" s="370" t="s">
        <v>1132</v>
      </c>
      <c r="AD29" s="364"/>
      <c r="AE29" s="369"/>
      <c r="AF29" s="370"/>
      <c r="AG29" s="370"/>
      <c r="AH29" s="404" t="s">
        <v>559</v>
      </c>
      <c r="AI29" s="404">
        <v>5</v>
      </c>
      <c r="AJ29" s="404">
        <v>7</v>
      </c>
      <c r="AK29" s="404">
        <v>40</v>
      </c>
      <c r="AL29" s="404">
        <v>9</v>
      </c>
      <c r="AM29" s="404">
        <v>20</v>
      </c>
      <c r="AN29" s="365">
        <f t="shared" si="17"/>
        <v>2</v>
      </c>
      <c r="AO29" s="104">
        <f t="shared" si="18"/>
        <v>0.31944444444444448</v>
      </c>
      <c r="AP29" s="104">
        <f t="shared" si="19"/>
        <v>0.3888888888888889</v>
      </c>
      <c r="AQ29" s="22" t="str" cm="1">
        <f t="array" ref="AQ29">IF(X29="","",IF(SUMPRODUCT((X29=$W$7:$W$1967)*(AI29=$AH$7:$AH$1967)*(AO29=$AN$7:$AN$1967)*(AP29=$AO$7:$AO$1967)*(ROW($W$7:$W$1967)&lt;&gt;ROW(X29))*((S29=0)*($R$7:$R$1967&gt;0)+(S29&gt;0)*($R$7:$R$1967=0)))&gt;0,"SALONES UNIDOS",IF(SUMPRODUCT((X29=$W$7:$W$1967)*(AI29=$AH$7:$AH$1967)*((AO29&lt;$AO$7:$AO$1967)*(AP29&gt;$AN$7:$AN$1967))*(ROW($W$7:$W$1967)&lt;&gt;ROW(X29)))&gt;0,"Cruzado","Sin cruce")))</f>
        <v>Sin cruce</v>
      </c>
      <c r="AR29" s="104">
        <f t="shared" ref="AR29:AS37" si="25">AO29</f>
        <v>0.31944444444444448</v>
      </c>
      <c r="AS29" s="104">
        <f t="shared" si="25"/>
        <v>0.3888888888888889</v>
      </c>
      <c r="AT29" s="22"/>
      <c r="AU29" s="22"/>
      <c r="AV29" s="359" t="str" cm="1">
        <f t="array" ref="AV29">IF(AC29="","",IF(SUMPRODUCT((AC29=$AB$480:$AB$734)*(AI29=$AH$480:$AH$734)*(AR29=$AQ$480:$AQ$734)*(AS29=$AR$480:$AR$734)*(ROW($AB$480:$AB$734)&lt;&gt;ROW(AC29))*((R29=0)*($R$480:$R$734&gt;0)+(R29&gt;0)*($R$480:$R$734=0)))&gt;0,"SALONES UNIDOS",IF(SUMPRODUCT((AC29=$AB$480:$AB$734)*(AI29=$AH$480:$AH$734)*((AR29&lt;$AR$480:$AR$734)*(AS29&gt;$AQ$480:$AQ$734))*(ROW($AB$480:$AB$734)&lt;&gt;ROW(AC29)))&gt;0,"Cruzado","Sin cruce")))</f>
        <v>Sin cruce</v>
      </c>
      <c r="AW29" s="359" t="str" cm="1">
        <f t="array" ref="AW29">IF(AE29="","",IF(SUMPRODUCT((AE29=$AD$480:$AD$734)*(AI29=$AH$480:$AH$734)*(AT29=$AS$480:$AS$734)*(AU29=$AT$480:$AT$734)*(ROW($AD$480:$AD$734)&lt;&gt;ROW(AE29))*((S29=0)*($R$480:$R$734&gt;0)+(S29&gt;0)*($R$480:$R$734=0)))&gt;0,"SALONES UNIDOS",IF(SUMPRODUCT((AE29=$AD$480:$AD$734)*(AI29=$AH$480:$AH$734)*((AT29&lt;$AT$480:$AT$734)*(AU29&gt;$AS$480:$AS$734))*(ROW($AD$480:$AD$734)&lt;&gt;ROW(AE29)))&gt;0,"Cruzado","Sin cruce")))</f>
        <v/>
      </c>
      <c r="AX29" s="104" t="str">
        <f t="shared" si="22"/>
        <v>EN2HUAURAA</v>
      </c>
      <c r="AY29" s="104" t="str" cm="1">
        <f t="array" ref="AY29">IF(AX29="","",IF(SUMPRODUCT((AX29=$AW$7:$AW$1967)*(AI29=$AH$7:$AH$1967)*(AO29=$AN$7:$AN$1967)*(AP29=$AO$7:$AO$1967)*(ROW($AW$7:$AW$1967)&lt;&gt;ROW(AX29))*((S29=0)*($R$7:$R$1967&gt;0)+(S29&gt;0)*($R$7:$R$1967=0)))&gt;0,"SALONES UNIDOS",IF(SUMPRODUCT((AX29=$AW$7:$AW$1967)*(AI29=$AH$7:$AH$1967)*((AO29&lt;$AO$7:$AO$1967)*(AP29&gt;$AN$7:$AN$1967))*(ROW($AW$7:$AW$1967)&lt;&gt;ROW(AX29)))&gt;0,"Cruzado","Sin cruce")))</f>
        <v>Sin cruce</v>
      </c>
    </row>
    <row r="30" spans="2:51" x14ac:dyDescent="0.3">
      <c r="B30" s="4" t="s">
        <v>1144</v>
      </c>
      <c r="C30" s="411" t="s">
        <v>314</v>
      </c>
      <c r="D30" s="415" t="s">
        <v>968</v>
      </c>
      <c r="E30" s="415">
        <v>20261</v>
      </c>
      <c r="F30" s="412" t="s">
        <v>279</v>
      </c>
      <c r="G30" s="411" t="s">
        <v>291</v>
      </c>
      <c r="H30" s="413" t="s">
        <v>285</v>
      </c>
      <c r="I30" s="413">
        <v>2</v>
      </c>
      <c r="J30" s="413" t="s">
        <v>278</v>
      </c>
      <c r="K30" s="413" t="s">
        <v>278</v>
      </c>
      <c r="L30" s="414" t="s">
        <v>587</v>
      </c>
      <c r="M30" s="379" t="s">
        <v>404</v>
      </c>
      <c r="N30" s="379" t="s">
        <v>362</v>
      </c>
      <c r="O30" s="379" t="s">
        <v>318</v>
      </c>
      <c r="P30" s="412" t="s">
        <v>315</v>
      </c>
      <c r="Q30" s="379">
        <v>0</v>
      </c>
      <c r="R30" s="379">
        <v>2</v>
      </c>
      <c r="S30" s="415">
        <v>2</v>
      </c>
      <c r="T30" s="379">
        <v>3</v>
      </c>
      <c r="U30" s="8"/>
      <c r="V30" s="374">
        <v>34</v>
      </c>
      <c r="W30" s="370">
        <v>15727165</v>
      </c>
      <c r="X30" s="373" t="s">
        <v>48</v>
      </c>
      <c r="Y30" s="364" t="s">
        <v>315</v>
      </c>
      <c r="Z30" s="364" t="s">
        <v>556</v>
      </c>
      <c r="AA30" s="364"/>
      <c r="AB30" s="364"/>
      <c r="AC30" s="370" t="s">
        <v>1132</v>
      </c>
      <c r="AD30" s="364"/>
      <c r="AE30" s="369"/>
      <c r="AF30" s="370"/>
      <c r="AG30" s="370"/>
      <c r="AH30" s="404" t="s">
        <v>301</v>
      </c>
      <c r="AI30" s="404">
        <v>5</v>
      </c>
      <c r="AJ30" s="404">
        <v>9</v>
      </c>
      <c r="AK30" s="404">
        <v>20</v>
      </c>
      <c r="AL30" s="404">
        <v>11</v>
      </c>
      <c r="AM30" s="404">
        <v>0</v>
      </c>
      <c r="AN30" s="365">
        <f t="shared" si="17"/>
        <v>2</v>
      </c>
      <c r="AO30" s="104">
        <f t="shared" si="18"/>
        <v>0.3888888888888889</v>
      </c>
      <c r="AP30" s="104">
        <f t="shared" si="19"/>
        <v>0.45833333333333331</v>
      </c>
      <c r="AQ30" s="22" t="str" cm="1">
        <f t="array" ref="AQ30">IF(X30="","",IF(SUMPRODUCT((X30=$W$7:$W$1967)*(AI30=$AH$7:$AH$1967)*(AO30=$AN$7:$AN$1967)*(AP30=$AO$7:$AO$1967)*(ROW($W$7:$W$1967)&lt;&gt;ROW(X30))*((S30=0)*($R$7:$R$1967&gt;0)+(S30&gt;0)*($R$7:$R$1967=0)))&gt;0,"SALONES UNIDOS",IF(SUMPRODUCT((X30=$W$7:$W$1967)*(AI30=$AH$7:$AH$1967)*((AO30&lt;$AO$7:$AO$1967)*(AP30&gt;$AN$7:$AN$1967))*(ROW($W$7:$W$1967)&lt;&gt;ROW(X30)))&gt;0,"Cruzado","Sin cruce")))</f>
        <v>Sin cruce</v>
      </c>
      <c r="AR30" s="104">
        <f t="shared" si="25"/>
        <v>0.3888888888888889</v>
      </c>
      <c r="AS30" s="104">
        <f t="shared" si="25"/>
        <v>0.45833333333333331</v>
      </c>
      <c r="AT30" s="22"/>
      <c r="AU30" s="22"/>
      <c r="AV30" s="359" t="str" cm="1">
        <f t="array" ref="AV30">IF(AC30="","",IF(SUMPRODUCT((AC30=$AB$480:$AB$734)*(AI30=$AH$480:$AH$734)*(AR30=$AQ$480:$AQ$734)*(AS30=$AR$480:$AR$734)*(ROW($AB$480:$AB$734)&lt;&gt;ROW(AC30))*((R30=0)*($R$480:$R$734&gt;0)+(R30&gt;0)*($R$480:$R$734=0)))&gt;0,"SALONES UNIDOS",IF(SUMPRODUCT((AC30=$AB$480:$AB$734)*(AI30=$AH$480:$AH$734)*((AR30&lt;$AR$480:$AR$734)*(AS30&gt;$AQ$480:$AQ$734))*(ROW($AB$480:$AB$734)&lt;&gt;ROW(AC30)))&gt;0,"Cruzado","Sin cruce")))</f>
        <v>Sin cruce</v>
      </c>
      <c r="AW30" s="359" t="str" cm="1">
        <f t="array" ref="AW30">IF(AE30="","",IF(SUMPRODUCT((AE30=$AD$480:$AD$734)*(AI30=$AH$480:$AH$734)*(AT30=$AS$480:$AS$734)*(AU30=$AT$480:$AT$734)*(ROW($AD$480:$AD$734)&lt;&gt;ROW(AE30))*((S30=0)*($R$480:$R$734&gt;0)+(S30&gt;0)*($R$480:$R$734=0)))&gt;0,"SALONES UNIDOS",IF(SUMPRODUCT((AE30=$AD$480:$AD$734)*(AI30=$AH$480:$AH$734)*((AT30&lt;$AT$480:$AT$734)*(AU30&gt;$AS$480:$AS$734))*(ROW($AD$480:$AD$734)&lt;&gt;ROW(AE30)))&gt;0,"Cruzado","Sin cruce")))</f>
        <v/>
      </c>
      <c r="AX30" s="104" t="str">
        <f t="shared" si="22"/>
        <v>EN2HUAURAA</v>
      </c>
      <c r="AY30" s="104" t="str" cm="1">
        <f t="array" ref="AY30">IF(AX30="","",IF(SUMPRODUCT((AX30=$AW$7:$AW$1967)*(AI30=$AH$7:$AH$1967)*(AO30=$AN$7:$AN$1967)*(AP30=$AO$7:$AO$1967)*(ROW($AW$7:$AW$1967)&lt;&gt;ROW(AX30))*((S30=0)*($R$7:$R$1967&gt;0)+(S30&gt;0)*($R$7:$R$1967=0)))&gt;0,"SALONES UNIDOS",IF(SUMPRODUCT((AX30=$AW$7:$AW$1967)*(AI30=$AH$7:$AH$1967)*((AO30&lt;$AO$7:$AO$1967)*(AP30&gt;$AN$7:$AN$1967))*(ROW($AW$7:$AW$1967)&lt;&gt;ROW(AX30)))&gt;0,"Cruzado","Sin cruce")))</f>
        <v>Sin cruce</v>
      </c>
    </row>
    <row r="31" spans="2:51" x14ac:dyDescent="0.3">
      <c r="B31" s="4" t="s">
        <v>1145</v>
      </c>
      <c r="C31" s="411" t="s">
        <v>314</v>
      </c>
      <c r="D31" s="415" t="s">
        <v>968</v>
      </c>
      <c r="E31" s="415">
        <v>20261</v>
      </c>
      <c r="F31" s="412" t="s">
        <v>279</v>
      </c>
      <c r="G31" s="411" t="s">
        <v>291</v>
      </c>
      <c r="H31" s="413" t="s">
        <v>285</v>
      </c>
      <c r="I31" s="413">
        <v>2</v>
      </c>
      <c r="J31" s="413" t="s">
        <v>278</v>
      </c>
      <c r="K31" s="413" t="s">
        <v>278</v>
      </c>
      <c r="L31" s="414" t="s">
        <v>587</v>
      </c>
      <c r="M31" s="379" t="s">
        <v>404</v>
      </c>
      <c r="N31" s="379" t="s">
        <v>362</v>
      </c>
      <c r="O31" s="379" t="s">
        <v>318</v>
      </c>
      <c r="P31" s="412" t="s">
        <v>315</v>
      </c>
      <c r="Q31" s="379">
        <v>2</v>
      </c>
      <c r="R31" s="379">
        <v>0</v>
      </c>
      <c r="S31" s="415">
        <v>2</v>
      </c>
      <c r="T31" s="379">
        <v>3</v>
      </c>
      <c r="U31" s="8"/>
      <c r="V31" s="374">
        <v>34</v>
      </c>
      <c r="W31" s="370">
        <v>40475054</v>
      </c>
      <c r="X31" s="373" t="s">
        <v>239</v>
      </c>
      <c r="Y31" s="364" t="s">
        <v>315</v>
      </c>
      <c r="Z31" s="364" t="s">
        <v>556</v>
      </c>
      <c r="AA31" s="364"/>
      <c r="AB31" s="364"/>
      <c r="AC31" s="370" t="s">
        <v>1132</v>
      </c>
      <c r="AD31" s="364"/>
      <c r="AE31" s="369"/>
      <c r="AF31" s="370"/>
      <c r="AG31" s="370"/>
      <c r="AH31" s="404" t="s">
        <v>559</v>
      </c>
      <c r="AI31" s="404">
        <v>5</v>
      </c>
      <c r="AJ31" s="404">
        <v>7</v>
      </c>
      <c r="AK31" s="404">
        <v>40</v>
      </c>
      <c r="AL31" s="404">
        <v>9</v>
      </c>
      <c r="AM31" s="404">
        <v>20</v>
      </c>
      <c r="AN31" s="365">
        <f t="shared" si="17"/>
        <v>2</v>
      </c>
      <c r="AO31" s="104">
        <f t="shared" si="18"/>
        <v>0.31944444444444448</v>
      </c>
      <c r="AP31" s="104">
        <f t="shared" si="19"/>
        <v>0.3888888888888889</v>
      </c>
      <c r="AQ31" s="22" t="str" cm="1">
        <f t="array" ref="AQ31">IF(X31="","",IF(SUMPRODUCT((X31=$W$7:$W$1967)*(AI31=$AH$7:$AH$1967)*(AO31=$AN$7:$AN$1967)*(AP31=$AO$7:$AO$1967)*(ROW($W$7:$W$1967)&lt;&gt;ROW(X31))*((S31=0)*($R$7:$R$1967&gt;0)+(S31&gt;0)*($R$7:$R$1967=0)))&gt;0,"SALONES UNIDOS",IF(SUMPRODUCT((X31=$W$7:$W$1967)*(AI31=$AH$7:$AH$1967)*((AO31&lt;$AO$7:$AO$1967)*(AP31&gt;$AN$7:$AN$1967))*(ROW($W$7:$W$1967)&lt;&gt;ROW(X31)))&gt;0,"Cruzado","Sin cruce")))</f>
        <v>Sin cruce</v>
      </c>
      <c r="AR31" s="104">
        <f t="shared" si="25"/>
        <v>0.31944444444444448</v>
      </c>
      <c r="AS31" s="104">
        <f t="shared" si="25"/>
        <v>0.3888888888888889</v>
      </c>
      <c r="AT31" s="22"/>
      <c r="AU31" s="22"/>
      <c r="AV31" s="359" t="str" cm="1">
        <f t="array" ref="AV31">IF(AC31="","",IF(SUMPRODUCT((AC31=$AB$480:$AB$734)*(AI31=$AH$480:$AH$734)*(AR31=$AQ$480:$AQ$734)*(AS31=$AR$480:$AR$734)*(ROW($AB$480:$AB$734)&lt;&gt;ROW(AC31))*((R31=0)*($R$480:$R$734&gt;0)+(R31&gt;0)*($R$480:$R$734=0)))&gt;0,"SALONES UNIDOS",IF(SUMPRODUCT((AC31=$AB$480:$AB$734)*(AI31=$AH$480:$AH$734)*((AR31&lt;$AR$480:$AR$734)*(AS31&gt;$AQ$480:$AQ$734))*(ROW($AB$480:$AB$734)&lt;&gt;ROW(AC31)))&gt;0,"Cruzado","Sin cruce")))</f>
        <v>Sin cruce</v>
      </c>
      <c r="AW31" s="359" t="str" cm="1">
        <f t="array" ref="AW31">IF(AE31="","",IF(SUMPRODUCT((AE31=$AD$480:$AD$734)*(AI31=$AH$480:$AH$734)*(AT31=$AS$480:$AS$734)*(AU31=$AT$480:$AT$734)*(ROW($AD$480:$AD$734)&lt;&gt;ROW(AE31))*((S31=0)*($R$480:$R$734&gt;0)+(S31&gt;0)*($R$480:$R$734=0)))&gt;0,"SALONES UNIDOS",IF(SUMPRODUCT((AE31=$AD$480:$AD$734)*(AI31=$AH$480:$AH$734)*((AT31&lt;$AT$480:$AT$734)*(AU31&gt;$AS$480:$AS$734))*(ROW($AD$480:$AD$734)&lt;&gt;ROW(AE31)))&gt;0,"Cruzado","Sin cruce")))</f>
        <v/>
      </c>
      <c r="AX31" s="104" t="str">
        <f t="shared" si="22"/>
        <v>EN2HUAURAA</v>
      </c>
      <c r="AY31" s="104" t="str" cm="1">
        <f t="array" ref="AY31">IF(AX31="","",IF(SUMPRODUCT((AX31=$AW$7:$AW$1967)*(AI31=$AH$7:$AH$1967)*(AO31=$AN$7:$AN$1967)*(AP31=$AO$7:$AO$1967)*(ROW($AW$7:$AW$1967)&lt;&gt;ROW(AX31))*((S31=0)*($R$7:$R$1967&gt;0)+(S31&gt;0)*($R$7:$R$1967=0)))&gt;0,"SALONES UNIDOS",IF(SUMPRODUCT((AX31=$AW$7:$AW$1967)*(AI31=$AH$7:$AH$1967)*((AO31&lt;$AO$7:$AO$1967)*(AP31&gt;$AN$7:$AN$1967))*(ROW($AW$7:$AW$1967)&lt;&gt;ROW(AX31)))&gt;0,"Cruzado","Sin cruce")))</f>
        <v>Sin cruce</v>
      </c>
    </row>
    <row r="32" spans="2:51" x14ac:dyDescent="0.3">
      <c r="B32" s="4" t="s">
        <v>1145</v>
      </c>
      <c r="C32" s="411" t="s">
        <v>314</v>
      </c>
      <c r="D32" s="415" t="s">
        <v>968</v>
      </c>
      <c r="E32" s="415">
        <v>20261</v>
      </c>
      <c r="F32" s="412" t="s">
        <v>279</v>
      </c>
      <c r="G32" s="411" t="s">
        <v>291</v>
      </c>
      <c r="H32" s="413" t="s">
        <v>285</v>
      </c>
      <c r="I32" s="413">
        <v>2</v>
      </c>
      <c r="J32" s="413" t="s">
        <v>278</v>
      </c>
      <c r="K32" s="413" t="s">
        <v>278</v>
      </c>
      <c r="L32" s="414" t="s">
        <v>587</v>
      </c>
      <c r="M32" s="379" t="s">
        <v>404</v>
      </c>
      <c r="N32" s="379" t="s">
        <v>362</v>
      </c>
      <c r="O32" s="379" t="s">
        <v>318</v>
      </c>
      <c r="P32" s="412" t="s">
        <v>315</v>
      </c>
      <c r="Q32" s="379">
        <v>0</v>
      </c>
      <c r="R32" s="379">
        <v>2</v>
      </c>
      <c r="S32" s="415">
        <v>2</v>
      </c>
      <c r="T32" s="379">
        <v>3</v>
      </c>
      <c r="U32" s="8"/>
      <c r="V32" s="374">
        <v>34</v>
      </c>
      <c r="W32" s="370">
        <v>40475054</v>
      </c>
      <c r="X32" s="373" t="s">
        <v>239</v>
      </c>
      <c r="Y32" s="364" t="s">
        <v>315</v>
      </c>
      <c r="Z32" s="364" t="s">
        <v>556</v>
      </c>
      <c r="AA32" s="364"/>
      <c r="AB32" s="364"/>
      <c r="AC32" s="370" t="s">
        <v>1132</v>
      </c>
      <c r="AD32" s="364"/>
      <c r="AE32" s="369"/>
      <c r="AF32" s="370"/>
      <c r="AG32" s="370"/>
      <c r="AH32" s="404" t="s">
        <v>301</v>
      </c>
      <c r="AI32" s="404">
        <v>5</v>
      </c>
      <c r="AJ32" s="404">
        <v>9</v>
      </c>
      <c r="AK32" s="404">
        <v>20</v>
      </c>
      <c r="AL32" s="404">
        <v>11</v>
      </c>
      <c r="AM32" s="404">
        <v>0</v>
      </c>
      <c r="AN32" s="365">
        <f t="shared" si="17"/>
        <v>2</v>
      </c>
      <c r="AO32" s="104">
        <f t="shared" si="18"/>
        <v>0.3888888888888889</v>
      </c>
      <c r="AP32" s="104">
        <f t="shared" si="19"/>
        <v>0.45833333333333331</v>
      </c>
      <c r="AQ32" s="22" t="str" cm="1">
        <f t="array" ref="AQ32">IF(X32="","",IF(SUMPRODUCT((X32=$W$7:$W$1967)*(AI32=$AH$7:$AH$1967)*(AO32=$AN$7:$AN$1967)*(AP32=$AO$7:$AO$1967)*(ROW($W$7:$W$1967)&lt;&gt;ROW(X32))*((S32=0)*($R$7:$R$1967&gt;0)+(S32&gt;0)*($R$7:$R$1967=0)))&gt;0,"SALONES UNIDOS",IF(SUMPRODUCT((X32=$W$7:$W$1967)*(AI32=$AH$7:$AH$1967)*((AO32&lt;$AO$7:$AO$1967)*(AP32&gt;$AN$7:$AN$1967))*(ROW($W$7:$W$1967)&lt;&gt;ROW(X32)))&gt;0,"Cruzado","Sin cruce")))</f>
        <v>Sin cruce</v>
      </c>
      <c r="AR32" s="104">
        <f t="shared" si="25"/>
        <v>0.3888888888888889</v>
      </c>
      <c r="AS32" s="104">
        <f t="shared" si="25"/>
        <v>0.45833333333333331</v>
      </c>
      <c r="AT32" s="22"/>
      <c r="AU32" s="22"/>
      <c r="AV32" s="359" t="str" cm="1">
        <f t="array" ref="AV32">IF(AC32="","",IF(SUMPRODUCT((AC32=$AB$480:$AB$734)*(AI32=$AH$480:$AH$734)*(AR32=$AQ$480:$AQ$734)*(AS32=$AR$480:$AR$734)*(ROW($AB$480:$AB$734)&lt;&gt;ROW(AC32))*((R32=0)*($R$480:$R$734&gt;0)+(R32&gt;0)*($R$480:$R$734=0)))&gt;0,"SALONES UNIDOS",IF(SUMPRODUCT((AC32=$AB$480:$AB$734)*(AI32=$AH$480:$AH$734)*((AR32&lt;$AR$480:$AR$734)*(AS32&gt;$AQ$480:$AQ$734))*(ROW($AB$480:$AB$734)&lt;&gt;ROW(AC32)))&gt;0,"Cruzado","Sin cruce")))</f>
        <v>Sin cruce</v>
      </c>
      <c r="AW32" s="359" t="str" cm="1">
        <f t="array" ref="AW32">IF(AE32="","",IF(SUMPRODUCT((AE32=$AD$480:$AD$734)*(AI32=$AH$480:$AH$734)*(AT32=$AS$480:$AS$734)*(AU32=$AT$480:$AT$734)*(ROW($AD$480:$AD$734)&lt;&gt;ROW(AE32))*((S32=0)*($R$480:$R$734&gt;0)+(S32&gt;0)*($R$480:$R$734=0)))&gt;0,"SALONES UNIDOS",IF(SUMPRODUCT((AE32=$AD$480:$AD$734)*(AI32=$AH$480:$AH$734)*((AT32&lt;$AT$480:$AT$734)*(AU32&gt;$AS$480:$AS$734))*(ROW($AD$480:$AD$734)&lt;&gt;ROW(AE32)))&gt;0,"Cruzado","Sin cruce")))</f>
        <v/>
      </c>
      <c r="AX32" s="104" t="str">
        <f t="shared" si="22"/>
        <v>EN2HUAURAA</v>
      </c>
      <c r="AY32" s="104" t="str" cm="1">
        <f t="array" ref="AY32">IF(AX32="","",IF(SUMPRODUCT((AX32=$AW$7:$AW$1967)*(AI32=$AH$7:$AH$1967)*(AO32=$AN$7:$AN$1967)*(AP32=$AO$7:$AO$1967)*(ROW($AW$7:$AW$1967)&lt;&gt;ROW(AX32))*((S32=0)*($R$7:$R$1967&gt;0)+(S32&gt;0)*($R$7:$R$1967=0)))&gt;0,"SALONES UNIDOS",IF(SUMPRODUCT((AX32=$AW$7:$AW$1967)*(AI32=$AH$7:$AH$1967)*((AO32&lt;$AO$7:$AO$1967)*(AP32&gt;$AN$7:$AN$1967))*(ROW($AW$7:$AW$1967)&lt;&gt;ROW(AX32)))&gt;0,"Cruzado","Sin cruce")))</f>
        <v>Sin cruce</v>
      </c>
    </row>
    <row r="33" spans="1:51" x14ac:dyDescent="0.3">
      <c r="A33" t="s">
        <v>287</v>
      </c>
      <c r="B33" s="4" t="s">
        <v>1144</v>
      </c>
      <c r="C33" s="411" t="s">
        <v>314</v>
      </c>
      <c r="D33" s="415" t="s">
        <v>968</v>
      </c>
      <c r="E33" s="415">
        <v>20261</v>
      </c>
      <c r="F33" s="411" t="s">
        <v>276</v>
      </c>
      <c r="G33" s="411" t="s">
        <v>291</v>
      </c>
      <c r="H33" s="416" t="s">
        <v>285</v>
      </c>
      <c r="I33" s="416">
        <v>1</v>
      </c>
      <c r="J33" s="416" t="s">
        <v>286</v>
      </c>
      <c r="K33" s="416" t="s">
        <v>286</v>
      </c>
      <c r="L33" s="414" t="s">
        <v>561</v>
      </c>
      <c r="M33" s="415" t="s">
        <v>562</v>
      </c>
      <c r="N33" s="415" t="s">
        <v>362</v>
      </c>
      <c r="O33" s="415" t="s">
        <v>318</v>
      </c>
      <c r="P33" s="411" t="s">
        <v>315</v>
      </c>
      <c r="Q33" s="415">
        <v>2</v>
      </c>
      <c r="R33" s="415">
        <v>2</v>
      </c>
      <c r="S33" s="415">
        <v>4</v>
      </c>
      <c r="T33" s="415">
        <v>3</v>
      </c>
      <c r="U33" s="367"/>
      <c r="V33" s="371">
        <v>30</v>
      </c>
      <c r="W33" s="370">
        <v>44371485</v>
      </c>
      <c r="X33" s="370" t="s">
        <v>9</v>
      </c>
      <c r="Y33" s="369" t="s">
        <v>555</v>
      </c>
      <c r="Z33" s="369"/>
      <c r="AA33" s="370"/>
      <c r="AB33" s="370"/>
      <c r="AC33" s="370" t="s">
        <v>574</v>
      </c>
      <c r="AD33" s="370"/>
      <c r="AE33" s="369"/>
      <c r="AF33" s="370"/>
      <c r="AG33" s="370"/>
      <c r="AH33" s="406" t="s">
        <v>319</v>
      </c>
      <c r="AI33" s="405">
        <v>2</v>
      </c>
      <c r="AJ33" s="405">
        <v>18</v>
      </c>
      <c r="AK33" s="405">
        <v>30</v>
      </c>
      <c r="AL33" s="405">
        <v>21</v>
      </c>
      <c r="AM33" s="405">
        <v>50</v>
      </c>
      <c r="AN33" s="365">
        <f t="shared" si="17"/>
        <v>4</v>
      </c>
      <c r="AO33" s="104">
        <f t="shared" si="18"/>
        <v>0.77083333333333337</v>
      </c>
      <c r="AP33" s="104">
        <f t="shared" si="19"/>
        <v>0.90972222222222221</v>
      </c>
      <c r="AQ33" s="22" t="str" cm="1">
        <f t="array" ref="AQ33">IF(X33="","",IF(SUMPRODUCT((X33=$W$7:$W$1967)*(AI33=$AH$7:$AH$1967)*(AO33=$AN$7:$AN$1967)*(AP33=$AO$7:$AO$1967)*(ROW($W$7:$W$1967)&lt;&gt;ROW(X33))*((S33=0)*($R$7:$R$1967&gt;0)+(S33&gt;0)*($R$7:$R$1967=0)))&gt;0,"SALONES UNIDOS",IF(SUMPRODUCT((X33=$W$7:$W$1967)*(AI33=$AH$7:$AH$1967)*((AO33&lt;$AO$7:$AO$1967)*(AP33&gt;$AN$7:$AN$1967))*(ROW($W$7:$W$1967)&lt;&gt;ROW(X33)))&gt;0,"Cruzado","Sin cruce")))</f>
        <v>Sin cruce</v>
      </c>
      <c r="AR33" s="104">
        <f t="shared" si="25"/>
        <v>0.77083333333333337</v>
      </c>
      <c r="AS33" s="104">
        <f t="shared" si="25"/>
        <v>0.90972222222222221</v>
      </c>
      <c r="AT33" s="22"/>
      <c r="AU33" s="22"/>
      <c r="AV33" s="358" t="str" cm="1">
        <f t="array" ref="AV33">IF(AC33="","",IF(SUMPRODUCT((AC33=$AB$7:$AB$479)*(AI33=$AH$7:$AH$479)*(AR33=$AQ$7:$AQ$479)*(AS33=$AR$7:$AR$479)*(ROW($AB$7:$AB$479)&lt;&gt;ROW(AC33))*((S33=0)*($R$7:$R$479&gt;0)+(S33&gt;0)*($R$7:$R$479=0)))&gt;0,"SALONES UNIDOS",IF(SUMPRODUCT((AC33=$AB$7:$AB$479)*(AI33=$AH$7:$AH$479)*((AR33&lt;$AR$7:$AR$479)*(AS33&gt;$AQ$7:$AQ$479))*(ROW($AB$7:$AB$479)&lt;&gt;ROW(AC33)))&gt;0,"Cruzado","Sin cruce")))</f>
        <v>Sin cruce</v>
      </c>
      <c r="AW33" s="358" t="str" cm="1">
        <f t="array" ref="AW33">IF(AE33="","",IF(SUMPRODUCT((AE33=$AD$7:$AD$479)*(AI33=$AH$7:$AH$479)*(AT33=$AS$7:$AS$479)*(AU33=$AT$7:$AT$479)*(ROW($AD$7:$AD$479)&lt;&gt;ROW(AE33))*((S33=0)*($R$7:$R$479&gt;0)+(S33&gt;0)*($R$7:$R$479=0)))&gt;0,"SALONES UNIDOS",IF(SUMPRODUCT((AE33=$AD$7:$AD$479)*(AI33=$AH$7:$AH$479)*((AT33&lt;$AT$7:$AT$479)*(AU33&gt;$AS$7:$AS$479))*(ROW($AD$7:$AD$479)&lt;&gt;ROW(AE33)))&gt;0,"Cruzado","Sin cruce")))</f>
        <v/>
      </c>
      <c r="AX33" s="104" t="str">
        <f t="shared" si="22"/>
        <v>EN1FILIALD</v>
      </c>
      <c r="AY33" s="104" t="str" cm="1">
        <f t="array" ref="AY33">IF(AX33="","",IF(SUMPRODUCT((AX33=$AW$7:$AW$1967)*(AI33=$AH$7:$AH$1967)*(AO33=$AN$7:$AN$1967)*(AP33=$AO$7:$AO$1967)*(ROW($AW$7:$AW$1967)&lt;&gt;ROW(AX33))*((S33=0)*($R$7:$R$1967&gt;0)+(S33&gt;0)*($R$7:$R$1967=0)))&gt;0,"SALONES UNIDOS",IF(SUMPRODUCT((AX33=$AW$7:$AW$1967)*(AI33=$AH$7:$AH$1967)*((AO33&lt;$AO$7:$AO$1967)*(AP33&gt;$AN$7:$AN$1967))*(ROW($AW$7:$AW$1967)&lt;&gt;ROW(AX33)))&gt;0,"Cruzado","Sin cruce")))</f>
        <v>Sin cruce</v>
      </c>
    </row>
    <row r="34" spans="1:51" x14ac:dyDescent="0.3">
      <c r="A34" t="s">
        <v>287</v>
      </c>
      <c r="B34" s="4" t="s">
        <v>1145</v>
      </c>
      <c r="C34" s="411" t="s">
        <v>314</v>
      </c>
      <c r="D34" s="415" t="s">
        <v>968</v>
      </c>
      <c r="E34" s="415">
        <v>20261</v>
      </c>
      <c r="F34" s="411" t="s">
        <v>276</v>
      </c>
      <c r="G34" s="411" t="s">
        <v>291</v>
      </c>
      <c r="H34" s="416" t="s">
        <v>285</v>
      </c>
      <c r="I34" s="416">
        <v>1</v>
      </c>
      <c r="J34" s="416" t="s">
        <v>286</v>
      </c>
      <c r="K34" s="416" t="s">
        <v>286</v>
      </c>
      <c r="L34" s="414" t="s">
        <v>561</v>
      </c>
      <c r="M34" s="415" t="s">
        <v>562</v>
      </c>
      <c r="N34" s="415" t="s">
        <v>362</v>
      </c>
      <c r="O34" s="415" t="s">
        <v>318</v>
      </c>
      <c r="P34" s="411" t="s">
        <v>315</v>
      </c>
      <c r="Q34" s="415">
        <v>2</v>
      </c>
      <c r="R34" s="415">
        <v>2</v>
      </c>
      <c r="S34" s="415">
        <v>4</v>
      </c>
      <c r="T34" s="415">
        <v>3</v>
      </c>
      <c r="U34" s="367"/>
      <c r="V34" s="371">
        <v>30</v>
      </c>
      <c r="W34" s="370">
        <v>45971048</v>
      </c>
      <c r="X34" s="370" t="s">
        <v>513</v>
      </c>
      <c r="Y34" s="369" t="s">
        <v>555</v>
      </c>
      <c r="Z34" s="369"/>
      <c r="AA34" s="370"/>
      <c r="AB34" s="370"/>
      <c r="AC34" s="370" t="s">
        <v>574</v>
      </c>
      <c r="AD34" s="370"/>
      <c r="AE34" s="369"/>
      <c r="AF34" s="370"/>
      <c r="AG34" s="370"/>
      <c r="AH34" s="406" t="s">
        <v>319</v>
      </c>
      <c r="AI34" s="405">
        <v>2</v>
      </c>
      <c r="AJ34" s="405">
        <v>18</v>
      </c>
      <c r="AK34" s="405">
        <v>30</v>
      </c>
      <c r="AL34" s="405">
        <v>21</v>
      </c>
      <c r="AM34" s="405">
        <v>50</v>
      </c>
      <c r="AN34" s="365">
        <f t="shared" si="17"/>
        <v>4</v>
      </c>
      <c r="AO34" s="104">
        <f t="shared" si="18"/>
        <v>0.77083333333333337</v>
      </c>
      <c r="AP34" s="104">
        <f t="shared" si="19"/>
        <v>0.90972222222222221</v>
      </c>
      <c r="AQ34" s="22" t="str" cm="1">
        <f t="array" ref="AQ34">IF(X34="","",IF(SUMPRODUCT((X34=$W$7:$W$1967)*(AI34=$AH$7:$AH$1967)*(AO34=$AN$7:$AN$1967)*(AP34=$AO$7:$AO$1967)*(ROW($W$7:$W$1967)&lt;&gt;ROW(X34))*((S34=0)*($R$7:$R$1967&gt;0)+(S34&gt;0)*($R$7:$R$1967=0)))&gt;0,"SALONES UNIDOS",IF(SUMPRODUCT((X34=$W$7:$W$1967)*(AI34=$AH$7:$AH$1967)*((AO34&lt;$AO$7:$AO$1967)*(AP34&gt;$AN$7:$AN$1967))*(ROW($W$7:$W$1967)&lt;&gt;ROW(X34)))&gt;0,"Cruzado","Sin cruce")))</f>
        <v>Sin cruce</v>
      </c>
      <c r="AR34" s="104">
        <f t="shared" si="25"/>
        <v>0.77083333333333337</v>
      </c>
      <c r="AS34" s="104">
        <f t="shared" si="25"/>
        <v>0.90972222222222221</v>
      </c>
      <c r="AT34" s="22"/>
      <c r="AU34" s="22"/>
      <c r="AV34" s="358" t="str" cm="1">
        <f t="array" ref="AV34">IF(AC34="","",IF(SUMPRODUCT((AC34=$AB$7:$AB$479)*(AI34=$AH$7:$AH$479)*(AR34=$AQ$7:$AQ$479)*(AS34=$AR$7:$AR$479)*(ROW($AB$7:$AB$479)&lt;&gt;ROW(AC34))*((S34=0)*($R$7:$R$479&gt;0)+(S34&gt;0)*($R$7:$R$479=0)))&gt;0,"SALONES UNIDOS",IF(SUMPRODUCT((AC34=$AB$7:$AB$479)*(AI34=$AH$7:$AH$479)*((AR34&lt;$AR$7:$AR$479)*(AS34&gt;$AQ$7:$AQ$479))*(ROW($AB$7:$AB$479)&lt;&gt;ROW(AC34)))&gt;0,"Cruzado","Sin cruce")))</f>
        <v>Sin cruce</v>
      </c>
      <c r="AW34" s="358" t="str" cm="1">
        <f t="array" ref="AW34">IF(AE34="","",IF(SUMPRODUCT((AE34=$AD$7:$AD$479)*(AI34=$AH$7:$AH$479)*(AT34=$AS$7:$AS$479)*(AU34=$AT$7:$AT$479)*(ROW($AD$7:$AD$479)&lt;&gt;ROW(AE34))*((S34=0)*($R$7:$R$479&gt;0)+(S34&gt;0)*($R$7:$R$479=0)))&gt;0,"SALONES UNIDOS",IF(SUMPRODUCT((AE34=$AD$7:$AD$479)*(AI34=$AH$7:$AH$479)*((AT34&lt;$AT$7:$AT$479)*(AU34&gt;$AS$7:$AS$479))*(ROW($AD$7:$AD$479)&lt;&gt;ROW(AE34)))&gt;0,"Cruzado","Sin cruce")))</f>
        <v/>
      </c>
      <c r="AX34" s="104" t="str">
        <f t="shared" si="22"/>
        <v>EN1FILIALD</v>
      </c>
      <c r="AY34" s="104" t="str" cm="1">
        <f t="array" ref="AY34">IF(AX34="","",IF(SUMPRODUCT((AX34=$AW$7:$AW$1967)*(AI34=$AH$7:$AH$1967)*(AO34=$AN$7:$AN$1967)*(AP34=$AO$7:$AO$1967)*(ROW($AW$7:$AW$1967)&lt;&gt;ROW(AX34))*((S34=0)*($R$7:$R$1967&gt;0)+(S34&gt;0)*($R$7:$R$1967=0)))&gt;0,"SALONES UNIDOS",IF(SUMPRODUCT((AX34=$AW$7:$AW$1967)*(AI34=$AH$7:$AH$1967)*((AO34&lt;$AO$7:$AO$1967)*(AP34&gt;$AN$7:$AN$1967))*(ROW($AW$7:$AW$1967)&lt;&gt;ROW(AX34)))&gt;0,"Cruzado","Sin cruce")))</f>
        <v>Sin cruce</v>
      </c>
    </row>
    <row r="35" spans="1:51" x14ac:dyDescent="0.3">
      <c r="B35" s="4" t="s">
        <v>1144</v>
      </c>
      <c r="C35" s="411" t="s">
        <v>314</v>
      </c>
      <c r="D35" s="379" t="s">
        <v>969</v>
      </c>
      <c r="E35" s="379">
        <v>20261</v>
      </c>
      <c r="F35" s="412" t="s">
        <v>328</v>
      </c>
      <c r="G35" s="411" t="s">
        <v>291</v>
      </c>
      <c r="H35" s="413" t="s">
        <v>292</v>
      </c>
      <c r="I35" s="413">
        <v>2</v>
      </c>
      <c r="J35" s="413" t="s">
        <v>278</v>
      </c>
      <c r="K35" s="413" t="s">
        <v>278</v>
      </c>
      <c r="L35" s="414" t="s">
        <v>797</v>
      </c>
      <c r="M35" s="379" t="s">
        <v>798</v>
      </c>
      <c r="N35" s="379" t="s">
        <v>362</v>
      </c>
      <c r="O35" s="379" t="s">
        <v>318</v>
      </c>
      <c r="P35" s="412" t="s">
        <v>315</v>
      </c>
      <c r="Q35" s="379">
        <v>2</v>
      </c>
      <c r="R35" s="379">
        <v>2</v>
      </c>
      <c r="S35" s="415">
        <v>4</v>
      </c>
      <c r="T35" s="379">
        <v>3</v>
      </c>
      <c r="U35" s="8"/>
      <c r="V35" s="374">
        <v>32</v>
      </c>
      <c r="W35" s="370">
        <v>45971048</v>
      </c>
      <c r="X35" s="373" t="s">
        <v>513</v>
      </c>
      <c r="Y35" s="364" t="s">
        <v>555</v>
      </c>
      <c r="Z35" s="364"/>
      <c r="AA35" s="364"/>
      <c r="AB35" s="364"/>
      <c r="AC35" s="364" t="s">
        <v>799</v>
      </c>
      <c r="AD35" s="364"/>
      <c r="AE35" s="369"/>
      <c r="AF35" s="370"/>
      <c r="AG35" s="370"/>
      <c r="AH35" s="406" t="s">
        <v>319</v>
      </c>
      <c r="AI35" s="404">
        <v>1</v>
      </c>
      <c r="AJ35" s="404">
        <v>8</v>
      </c>
      <c r="AK35" s="404">
        <v>30</v>
      </c>
      <c r="AL35" s="404">
        <v>11</v>
      </c>
      <c r="AM35" s="404">
        <v>50</v>
      </c>
      <c r="AN35" s="365">
        <f t="shared" si="17"/>
        <v>4</v>
      </c>
      <c r="AO35" s="104">
        <f t="shared" si="18"/>
        <v>0.35416666666666663</v>
      </c>
      <c r="AP35" s="104">
        <f t="shared" si="19"/>
        <v>0.49305555555555552</v>
      </c>
      <c r="AQ35" s="22" t="str" cm="1">
        <f t="array" ref="AQ35">IF(X35="","",IF(SUMPRODUCT((X35=$W$7:$W$1967)*(AI35=$AH$7:$AH$1967)*(AO35=$AN$7:$AN$1967)*(AP35=$AO$7:$AO$1967)*(ROW($W$7:$W$1967)&lt;&gt;ROW(X35))*((S35=0)*($R$7:$R$1967&gt;0)+(S35&gt;0)*($R$7:$R$1967=0)))&gt;0,"SALONES UNIDOS",IF(SUMPRODUCT((X35=$W$7:$W$1967)*(AI35=$AH$7:$AH$1967)*((AO35&lt;$AO$7:$AO$1967)*(AP35&gt;$AN$7:$AN$1967))*(ROW($W$7:$W$1967)&lt;&gt;ROW(X35)))&gt;0,"Cruzado","Sin cruce")))</f>
        <v>Sin cruce</v>
      </c>
      <c r="AR35" s="104">
        <f t="shared" si="25"/>
        <v>0.35416666666666663</v>
      </c>
      <c r="AS35" s="104">
        <f t="shared" si="25"/>
        <v>0.49305555555555552</v>
      </c>
      <c r="AT35" s="22"/>
      <c r="AU35" s="22"/>
      <c r="AV35" s="360" t="str" cm="1">
        <f t="array" ref="AV35">IF(AC35="","",IF(SUMPRODUCT((AC35=$AB$735:$AB$955)*(AI35=$AH$735:$AH$955)*(AR35=$AQ$735:$AQ$955)*(AS35=$AR$735:$AR$955)*(ROW($AB$735:$AB$955)&lt;&gt;ROW(AC35))*((S35=0)*($R$735:$R$955&gt;0)+(S35&gt;0)*($R$735:$R$955=0)))&gt;0,"SALONES UNIDOS",IF(SUMPRODUCT((AC35=$AB$735:$AB$955)*(AI35=$AH$735:$AH$955)*((AR35&lt;$AR$735:$AR$955)*(AS35&gt;$AQ$735:$AQ$955))*(ROW($AB$735:$AB$955)&lt;&gt;ROW(AC35)))&gt;0,"Cruzado","Sin cruce")))</f>
        <v>Sin cruce</v>
      </c>
      <c r="AW35" s="360" t="str" cm="1">
        <f t="array" ref="AW35">IF(AE35="","",IF(SUMPRODUCT((AE35=$AD$735:$AD$955)*(AI35=$AH$735:$AH$955)*(AT35=$AS$735:$AS$955)*(AU35=$AT$735:$AT$955)*(ROW($AD$735:$AD$955)&lt;&gt;ROW(AE35))*((S35=0)*($R$735:$R$955&gt;0)+(S35&gt;0)*($R$735:$R$955=0)))&gt;0,"SALONES UNIDOS",IF(SUMPRODUCT((AE35=$AD$735:$AD$955)*(AI35=$AH$735:$AH$955)*((AT35&lt;$AT$735:$AT$955)*(AU35&gt;$AS$735:$AS$955))*(ROW($AD$735:$AD$955)&lt;&gt;ROW(AE35)))&gt;0,"Cruzado","Sin cruce")))</f>
        <v/>
      </c>
      <c r="AX35" s="104" t="str">
        <f t="shared" si="22"/>
        <v>MH2PORUMAA</v>
      </c>
      <c r="AY35" s="104" t="str" cm="1">
        <f t="array" ref="AY35">IF(AX35="","",IF(SUMPRODUCT((AX35=$AW$7:$AW$1967)*(AI35=$AH$7:$AH$1967)*(AO35=$AN$7:$AN$1967)*(AP35=$AO$7:$AO$1967)*(ROW($AW$7:$AW$1967)&lt;&gt;ROW(AX35))*((S35=0)*($R$7:$R$1967&gt;0)+(S35&gt;0)*($R$7:$R$1967=0)))&gt;0,"SALONES UNIDOS",IF(SUMPRODUCT((AX35=$AW$7:$AW$1967)*(AI35=$AH$7:$AH$1967)*((AO35&lt;$AO$7:$AO$1967)*(AP35&gt;$AN$7:$AN$1967))*(ROW($AW$7:$AW$1967)&lt;&gt;ROW(AX35)))&gt;0,"Cruzado","Sin cruce")))</f>
        <v>Sin cruce</v>
      </c>
    </row>
    <row r="36" spans="1:51" x14ac:dyDescent="0.3">
      <c r="B36" s="4" t="s">
        <v>1145</v>
      </c>
      <c r="C36" s="411" t="s">
        <v>314</v>
      </c>
      <c r="D36" s="379" t="s">
        <v>969</v>
      </c>
      <c r="E36" s="379">
        <v>20261</v>
      </c>
      <c r="F36" s="412" t="s">
        <v>328</v>
      </c>
      <c r="G36" s="411" t="s">
        <v>291</v>
      </c>
      <c r="H36" s="413" t="s">
        <v>292</v>
      </c>
      <c r="I36" s="413">
        <v>2</v>
      </c>
      <c r="J36" s="413" t="s">
        <v>278</v>
      </c>
      <c r="K36" s="413" t="s">
        <v>278</v>
      </c>
      <c r="L36" s="414" t="s">
        <v>797</v>
      </c>
      <c r="M36" s="379" t="s">
        <v>798</v>
      </c>
      <c r="N36" s="379" t="s">
        <v>362</v>
      </c>
      <c r="O36" s="379" t="s">
        <v>318</v>
      </c>
      <c r="P36" s="412" t="s">
        <v>315</v>
      </c>
      <c r="Q36" s="379">
        <v>2</v>
      </c>
      <c r="R36" s="379">
        <v>2</v>
      </c>
      <c r="S36" s="415">
        <v>4</v>
      </c>
      <c r="T36" s="379">
        <v>3</v>
      </c>
      <c r="U36" s="8"/>
      <c r="V36" s="374">
        <v>32</v>
      </c>
      <c r="W36" s="370">
        <v>492535</v>
      </c>
      <c r="X36" s="373" t="s">
        <v>502</v>
      </c>
      <c r="Y36" s="364" t="s">
        <v>555</v>
      </c>
      <c r="Z36" s="364"/>
      <c r="AA36" s="364"/>
      <c r="AB36" s="364"/>
      <c r="AC36" s="364" t="s">
        <v>799</v>
      </c>
      <c r="AD36" s="364"/>
      <c r="AE36" s="369"/>
      <c r="AF36" s="370"/>
      <c r="AG36" s="370"/>
      <c r="AH36" s="406" t="s">
        <v>319</v>
      </c>
      <c r="AI36" s="404">
        <v>1</v>
      </c>
      <c r="AJ36" s="404">
        <v>8</v>
      </c>
      <c r="AK36" s="404">
        <v>30</v>
      </c>
      <c r="AL36" s="404">
        <v>11</v>
      </c>
      <c r="AM36" s="404">
        <v>50</v>
      </c>
      <c r="AN36" s="365">
        <f t="shared" si="17"/>
        <v>4</v>
      </c>
      <c r="AO36" s="104">
        <f t="shared" si="18"/>
        <v>0.35416666666666663</v>
      </c>
      <c r="AP36" s="104">
        <f t="shared" si="19"/>
        <v>0.49305555555555552</v>
      </c>
      <c r="AQ36" s="22" t="str" cm="1">
        <f t="array" ref="AQ36">IF(X36="","",IF(SUMPRODUCT((X36=$W$7:$W$1967)*(AI36=$AH$7:$AH$1967)*(AO36=$AN$7:$AN$1967)*(AP36=$AO$7:$AO$1967)*(ROW($W$7:$W$1967)&lt;&gt;ROW(X36))*((S36=0)*($R$7:$R$1967&gt;0)+(S36&gt;0)*($R$7:$R$1967=0)))&gt;0,"SALONES UNIDOS",IF(SUMPRODUCT((X36=$W$7:$W$1967)*(AI36=$AH$7:$AH$1967)*((AO36&lt;$AO$7:$AO$1967)*(AP36&gt;$AN$7:$AN$1967))*(ROW($W$7:$W$1967)&lt;&gt;ROW(X36)))&gt;0,"Cruzado","Sin cruce")))</f>
        <v>Sin cruce</v>
      </c>
      <c r="AR36" s="104">
        <f t="shared" si="25"/>
        <v>0.35416666666666663</v>
      </c>
      <c r="AS36" s="104">
        <f t="shared" si="25"/>
        <v>0.49305555555555552</v>
      </c>
      <c r="AT36" s="22"/>
      <c r="AU36" s="22"/>
      <c r="AV36" s="360" t="str" cm="1">
        <f t="array" ref="AV36">IF(AC36="","",IF(SUMPRODUCT((AC36=$AB$735:$AB$955)*(AI36=$AH$735:$AH$955)*(AR36=$AQ$735:$AQ$955)*(AS36=$AR$735:$AR$955)*(ROW($AB$735:$AB$955)&lt;&gt;ROW(AC36))*((S36=0)*($R$735:$R$955&gt;0)+(S36&gt;0)*($R$735:$R$955=0)))&gt;0,"SALONES UNIDOS",IF(SUMPRODUCT((AC36=$AB$735:$AB$955)*(AI36=$AH$735:$AH$955)*((AR36&lt;$AR$735:$AR$955)*(AS36&gt;$AQ$735:$AQ$955))*(ROW($AB$735:$AB$955)&lt;&gt;ROW(AC36)))&gt;0,"Cruzado","Sin cruce")))</f>
        <v>Sin cruce</v>
      </c>
      <c r="AW36" s="360" t="str" cm="1">
        <f t="array" ref="AW36">IF(AE36="","",IF(SUMPRODUCT((AE36=$AD$735:$AD$955)*(AI36=$AH$735:$AH$955)*(AT36=$AS$735:$AS$955)*(AU36=$AT$735:$AT$955)*(ROW($AD$735:$AD$955)&lt;&gt;ROW(AE36))*((S36=0)*($R$735:$R$955&gt;0)+(S36&gt;0)*($R$735:$R$955=0)))&gt;0,"SALONES UNIDOS",IF(SUMPRODUCT((AE36=$AD$735:$AD$955)*(AI36=$AH$735:$AH$955)*((AT36&lt;$AT$735:$AT$955)*(AU36&gt;$AS$735:$AS$955))*(ROW($AD$735:$AD$955)&lt;&gt;ROW(AE36)))&gt;0,"Cruzado","Sin cruce")))</f>
        <v/>
      </c>
      <c r="AX36" s="104" t="str">
        <f t="shared" si="22"/>
        <v>MH2PORUMAA</v>
      </c>
      <c r="AY36" s="104" t="str" cm="1">
        <f t="array" ref="AY36">IF(AX36="","",IF(SUMPRODUCT((AX36=$AW$7:$AW$1967)*(AI36=$AH$7:$AH$1967)*(AO36=$AN$7:$AN$1967)*(AP36=$AO$7:$AO$1967)*(ROW($AW$7:$AW$1967)&lt;&gt;ROW(AX36))*((S36=0)*($R$7:$R$1967&gt;0)+(S36&gt;0)*($R$7:$R$1967=0)))&gt;0,"SALONES UNIDOS",IF(SUMPRODUCT((AX36=$AW$7:$AW$1967)*(AI36=$AH$7:$AH$1967)*((AO36&lt;$AO$7:$AO$1967)*(AP36&gt;$AN$7:$AN$1967))*(ROW($AW$7:$AW$1967)&lt;&gt;ROW(AX36)))&gt;0,"Cruzado","Sin cruce")))</f>
        <v>Sin cruce</v>
      </c>
    </row>
    <row r="37" spans="1:51" x14ac:dyDescent="0.3">
      <c r="B37" s="4" t="s">
        <v>1144</v>
      </c>
      <c r="C37" s="411" t="s">
        <v>314</v>
      </c>
      <c r="D37" s="379" t="s">
        <v>969</v>
      </c>
      <c r="E37" s="379">
        <v>20261</v>
      </c>
      <c r="F37" s="412" t="s">
        <v>328</v>
      </c>
      <c r="G37" s="411" t="s">
        <v>291</v>
      </c>
      <c r="H37" s="413" t="s">
        <v>292</v>
      </c>
      <c r="I37" s="413">
        <v>2</v>
      </c>
      <c r="J37" s="413" t="s">
        <v>281</v>
      </c>
      <c r="K37" s="413" t="s">
        <v>281</v>
      </c>
      <c r="L37" s="414" t="s">
        <v>802</v>
      </c>
      <c r="M37" s="379" t="s">
        <v>679</v>
      </c>
      <c r="N37" s="379" t="s">
        <v>362</v>
      </c>
      <c r="O37" s="379" t="s">
        <v>318</v>
      </c>
      <c r="P37" s="412" t="s">
        <v>315</v>
      </c>
      <c r="Q37" s="379">
        <v>3</v>
      </c>
      <c r="R37" s="379">
        <v>2</v>
      </c>
      <c r="S37" s="415">
        <v>5</v>
      </c>
      <c r="T37" s="379">
        <v>4</v>
      </c>
      <c r="U37" s="8"/>
      <c r="V37" s="374">
        <v>20</v>
      </c>
      <c r="W37" s="370">
        <v>71819567</v>
      </c>
      <c r="X37" s="373" t="s">
        <v>34</v>
      </c>
      <c r="Y37" s="364" t="s">
        <v>555</v>
      </c>
      <c r="Z37" s="364"/>
      <c r="AA37" s="364"/>
      <c r="AB37" s="364"/>
      <c r="AC37" s="364" t="s">
        <v>804</v>
      </c>
      <c r="AD37" s="364"/>
      <c r="AE37" s="369"/>
      <c r="AF37" s="370"/>
      <c r="AG37" s="370"/>
      <c r="AH37" s="406" t="s">
        <v>319</v>
      </c>
      <c r="AI37" s="404">
        <v>3</v>
      </c>
      <c r="AJ37" s="404">
        <v>8</v>
      </c>
      <c r="AK37" s="404">
        <v>30</v>
      </c>
      <c r="AL37" s="404">
        <v>12</v>
      </c>
      <c r="AM37" s="404">
        <v>40</v>
      </c>
      <c r="AN37" s="365">
        <f t="shared" si="17"/>
        <v>5</v>
      </c>
      <c r="AO37" s="104">
        <f t="shared" si="18"/>
        <v>0.35416666666666663</v>
      </c>
      <c r="AP37" s="104">
        <f t="shared" si="19"/>
        <v>0.52777777777777779</v>
      </c>
      <c r="AQ37" s="22" t="str" cm="1">
        <f t="array" ref="AQ37">IF(X37="","",IF(SUMPRODUCT((X37=$W$7:$W$1967)*(AI37=$AH$7:$AH$1967)*(AO37=$AN$7:$AN$1967)*(AP37=$AO$7:$AO$1967)*(ROW($W$7:$W$1967)&lt;&gt;ROW(X37))*((S37=0)*($R$7:$R$1967&gt;0)+(S37&gt;0)*($R$7:$R$1967=0)))&gt;0,"SALONES UNIDOS",IF(SUMPRODUCT((X37=$W$7:$W$1967)*(AI37=$AH$7:$AH$1967)*((AO37&lt;$AO$7:$AO$1967)*(AP37&gt;$AN$7:$AN$1967))*(ROW($W$7:$W$1967)&lt;&gt;ROW(X37)))&gt;0,"Cruzado","Sin cruce")))</f>
        <v>Sin cruce</v>
      </c>
      <c r="AR37" s="104">
        <f t="shared" si="25"/>
        <v>0.35416666666666663</v>
      </c>
      <c r="AS37" s="104">
        <f t="shared" si="25"/>
        <v>0.52777777777777779</v>
      </c>
      <c r="AT37" s="22"/>
      <c r="AU37" s="22"/>
      <c r="AV37" s="360" t="str" cm="1">
        <f t="array" ref="AV37">IF(AC37="","",IF(SUMPRODUCT((AC37=$AB$735:$AB$955)*(AI37=$AH$735:$AH$955)*(AR37=$AQ$735:$AQ$955)*(AS37=$AR$735:$AR$955)*(ROW($AB$735:$AB$955)&lt;&gt;ROW(AC37))*((S37=0)*($R$735:$R$955&gt;0)+(S37&gt;0)*($R$735:$R$955=0)))&gt;0,"SALONES UNIDOS",IF(SUMPRODUCT((AC37=$AB$735:$AB$955)*(AI37=$AH$735:$AH$955)*((AR37&lt;$AR$735:$AR$955)*(AS37&gt;$AQ$735:$AQ$955))*(ROW($AB$735:$AB$955)&lt;&gt;ROW(AC37)))&gt;0,"Cruzado","Sin cruce")))</f>
        <v>Sin cruce</v>
      </c>
      <c r="AW37" s="360" t="str" cm="1">
        <f t="array" ref="AW37">IF(AE37="","",IF(SUMPRODUCT((AE37=$AD$735:$AD$955)*(AI37=$AH$735:$AH$955)*(AT37=$AS$735:$AS$955)*(AU37=$AT$735:$AT$955)*(ROW($AD$735:$AD$955)&lt;&gt;ROW(AE37))*((S37=0)*($R$735:$R$955&gt;0)+(S37&gt;0)*($R$735:$R$955=0)))&gt;0,"SALONES UNIDOS",IF(SUMPRODUCT((AE37=$AD$735:$AD$955)*(AI37=$AH$735:$AH$955)*((AT37&lt;$AT$735:$AT$955)*(AU37&gt;$AS$735:$AS$955))*(ROW($AD$735:$AD$955)&lt;&gt;ROW(AE37)))&gt;0,"Cruzado","Sin cruce")))</f>
        <v/>
      </c>
      <c r="AX37" s="104" t="str">
        <f t="shared" si="22"/>
        <v>MH2PORUMAB</v>
      </c>
      <c r="AY37" s="104" t="str" cm="1">
        <f t="array" ref="AY37">IF(AX37="","",IF(SUMPRODUCT((AX37=$AW$7:$AW$1967)*(AI37=$AH$7:$AH$1967)*(AO37=$AN$7:$AN$1967)*(AP37=$AO$7:$AO$1967)*(ROW($AW$7:$AW$1967)&lt;&gt;ROW(AX37))*((S37=0)*($R$7:$R$1967&gt;0)+(S37&gt;0)*($R$7:$R$1967=0)))&gt;0,"SALONES UNIDOS",IF(SUMPRODUCT((AX37=$AW$7:$AW$1967)*(AI37=$AH$7:$AH$1967)*((AO37&lt;$AO$7:$AO$1967)*(AP37&gt;$AN$7:$AN$1967))*(ROW($AW$7:$AW$1967)&lt;&gt;ROW(AX37)))&gt;0,"Cruzado","Sin cruce")))</f>
        <v>Sin cruce</v>
      </c>
    </row>
    <row r="38" spans="1:51" x14ac:dyDescent="0.3">
      <c r="B38" s="4" t="s">
        <v>1145</v>
      </c>
      <c r="C38" s="411" t="s">
        <v>314</v>
      </c>
      <c r="D38" s="379" t="s">
        <v>969</v>
      </c>
      <c r="E38" s="379">
        <v>20261</v>
      </c>
      <c r="F38" s="412" t="s">
        <v>328</v>
      </c>
      <c r="G38" s="411" t="s">
        <v>291</v>
      </c>
      <c r="H38" s="413" t="s">
        <v>292</v>
      </c>
      <c r="I38" s="413">
        <v>2</v>
      </c>
      <c r="J38" s="413" t="s">
        <v>281</v>
      </c>
      <c r="K38" s="413" t="s">
        <v>281</v>
      </c>
      <c r="L38" s="414" t="s">
        <v>802</v>
      </c>
      <c r="M38" s="379" t="s">
        <v>679</v>
      </c>
      <c r="N38" s="379" t="s">
        <v>362</v>
      </c>
      <c r="O38" s="379" t="s">
        <v>318</v>
      </c>
      <c r="P38" s="412" t="s">
        <v>315</v>
      </c>
      <c r="Q38" s="379">
        <v>3</v>
      </c>
      <c r="R38" s="379">
        <v>2</v>
      </c>
      <c r="S38" s="415">
        <v>5</v>
      </c>
      <c r="T38" s="379">
        <v>4</v>
      </c>
      <c r="U38" s="8"/>
      <c r="V38" s="374">
        <v>20</v>
      </c>
      <c r="W38" s="370">
        <v>70306751</v>
      </c>
      <c r="X38" s="373" t="s">
        <v>110</v>
      </c>
      <c r="Y38" s="364" t="s">
        <v>555</v>
      </c>
      <c r="Z38" s="364"/>
      <c r="AA38" s="364"/>
      <c r="AB38" s="364"/>
      <c r="AC38" s="364" t="s">
        <v>804</v>
      </c>
      <c r="AD38" s="364"/>
      <c r="AE38" s="369"/>
      <c r="AF38" s="370"/>
      <c r="AG38" s="370"/>
      <c r="AH38" s="406" t="s">
        <v>319</v>
      </c>
      <c r="AI38" s="404">
        <v>3</v>
      </c>
      <c r="AJ38" s="404">
        <v>8</v>
      </c>
      <c r="AK38" s="404">
        <v>30</v>
      </c>
      <c r="AL38" s="404">
        <v>12</v>
      </c>
      <c r="AM38" s="404">
        <v>40</v>
      </c>
      <c r="AN38" s="365">
        <f t="shared" ref="AN38:AN41" si="26">IF(AJ38="",S38,ROUND(((((AL38/24)+(AM38/1440))-((AJ38/24)+(AK38/1440)))*1440/50),5))</f>
        <v>5</v>
      </c>
      <c r="AO38" s="104">
        <f t="shared" ref="AO38:AO41" si="27">AJ38/24+AK38/1440</f>
        <v>0.35416666666666663</v>
      </c>
      <c r="AP38" s="104">
        <f t="shared" ref="AP38:AP41" si="28">AL38/24+AM38/1440</f>
        <v>0.52777777777777779</v>
      </c>
      <c r="AQ38" s="22" t="str" cm="1">
        <f t="array" ref="AQ38">IF(X38="","",IF(SUMPRODUCT((X38=$W$7:$W$1967)*(AI38=$AH$7:$AH$1967)*(AO38=$AN$7:$AN$1967)*(AP38=$AO$7:$AO$1967)*(ROW($W$7:$W$1967)&lt;&gt;ROW(X38))*((S38=0)*($R$7:$R$1967&gt;0)+(S38&gt;0)*($R$7:$R$1967=0)))&gt;0,"SALONES UNIDOS",IF(SUMPRODUCT((X38=$W$7:$W$1967)*(AI38=$AH$7:$AH$1967)*((AO38&lt;$AO$7:$AO$1967)*(AP38&gt;$AN$7:$AN$1967))*(ROW($W$7:$W$1967)&lt;&gt;ROW(X38)))&gt;0,"Cruzado","Sin cruce")))</f>
        <v>Sin cruce</v>
      </c>
      <c r="AR38" s="104">
        <f t="shared" ref="AR38:AS40" si="29">AO38</f>
        <v>0.35416666666666663</v>
      </c>
      <c r="AS38" s="104">
        <f t="shared" si="29"/>
        <v>0.52777777777777779</v>
      </c>
      <c r="AT38" s="22"/>
      <c r="AU38" s="22"/>
      <c r="AV38" s="360" t="str" cm="1">
        <f t="array" ref="AV38">IF(AC38="","",IF(SUMPRODUCT((AC38=$AB$735:$AB$955)*(AI38=$AH$735:$AH$955)*(AR38=$AQ$735:$AQ$955)*(AS38=$AR$735:$AR$955)*(ROW($AB$735:$AB$955)&lt;&gt;ROW(AC38))*((S38=0)*($R$735:$R$955&gt;0)+(S38&gt;0)*($R$735:$R$955=0)))&gt;0,"SALONES UNIDOS",IF(SUMPRODUCT((AC38=$AB$735:$AB$955)*(AI38=$AH$735:$AH$955)*((AR38&lt;$AR$735:$AR$955)*(AS38&gt;$AQ$735:$AQ$955))*(ROW($AB$735:$AB$955)&lt;&gt;ROW(AC38)))&gt;0,"Cruzado","Sin cruce")))</f>
        <v>Sin cruce</v>
      </c>
      <c r="AW38" s="360" t="str" cm="1">
        <f t="array" ref="AW38">IF(AE38="","",IF(SUMPRODUCT((AE38=$AD$735:$AD$955)*(AI38=$AH$735:$AH$955)*(AT38=$AS$735:$AS$955)*(AU38=$AT$735:$AT$955)*(ROW($AD$735:$AD$955)&lt;&gt;ROW(AE38))*((S38=0)*($R$735:$R$955&gt;0)+(S38&gt;0)*($R$735:$R$955=0)))&gt;0,"SALONES UNIDOS",IF(SUMPRODUCT((AE38=$AD$735:$AD$955)*(AI38=$AH$735:$AH$955)*((AT38&lt;$AT$735:$AT$955)*(AU38&gt;$AS$735:$AS$955))*(ROW($AD$735:$AD$955)&lt;&gt;ROW(AE38)))&gt;0,"Cruzado","Sin cruce")))</f>
        <v/>
      </c>
      <c r="AX38" s="104" t="str">
        <f t="shared" ref="AX38:AX41" si="30">TRIM(CONCATENATE(H38,I38,F38,K38))</f>
        <v>MH2PORUMAB</v>
      </c>
      <c r="AY38" s="104" t="str" cm="1">
        <f t="array" ref="AY38">IF(AX38="","",IF(SUMPRODUCT((AX38=$AW$7:$AW$1967)*(AI38=$AH$7:$AH$1967)*(AO38=$AN$7:$AN$1967)*(AP38=$AO$7:$AO$1967)*(ROW($AW$7:$AW$1967)&lt;&gt;ROW(AX38))*((S38=0)*($R$7:$R$1967&gt;0)+(S38&gt;0)*($R$7:$R$1967=0)))&gt;0,"SALONES UNIDOS",IF(SUMPRODUCT((AX38=$AW$7:$AW$1967)*(AI38=$AH$7:$AH$1967)*((AO38&lt;$AO$7:$AO$1967)*(AP38&gt;$AN$7:$AN$1967))*(ROW($AW$7:$AW$1967)&lt;&gt;ROW(AX38)))&gt;0,"Cruzado","Sin cruce")))</f>
        <v>Sin cruce</v>
      </c>
    </row>
    <row r="39" spans="1:51" x14ac:dyDescent="0.3">
      <c r="B39" s="4" t="s">
        <v>1144</v>
      </c>
      <c r="C39" s="411" t="s">
        <v>314</v>
      </c>
      <c r="D39" s="415" t="s">
        <v>970</v>
      </c>
      <c r="E39" s="415">
        <v>20261</v>
      </c>
      <c r="F39" s="411" t="s">
        <v>276</v>
      </c>
      <c r="G39" s="411" t="s">
        <v>291</v>
      </c>
      <c r="H39" s="416" t="s">
        <v>295</v>
      </c>
      <c r="I39" s="416">
        <v>2</v>
      </c>
      <c r="J39" s="416" t="s">
        <v>278</v>
      </c>
      <c r="K39" s="416" t="s">
        <v>278</v>
      </c>
      <c r="L39" s="414" t="s">
        <v>671</v>
      </c>
      <c r="M39" s="415" t="s">
        <v>672</v>
      </c>
      <c r="N39" s="415" t="s">
        <v>362</v>
      </c>
      <c r="O39" s="415" t="s">
        <v>318</v>
      </c>
      <c r="P39" s="411" t="s">
        <v>315</v>
      </c>
      <c r="Q39" s="415">
        <v>4</v>
      </c>
      <c r="R39" s="415">
        <v>0</v>
      </c>
      <c r="S39" s="415">
        <v>4</v>
      </c>
      <c r="T39" s="415">
        <v>4</v>
      </c>
      <c r="U39" s="367"/>
      <c r="V39" s="371">
        <v>20</v>
      </c>
      <c r="W39" s="370">
        <v>71819567</v>
      </c>
      <c r="X39" s="370" t="s">
        <v>34</v>
      </c>
      <c r="Y39" s="369" t="s">
        <v>555</v>
      </c>
      <c r="Z39" s="369"/>
      <c r="AA39" s="370"/>
      <c r="AB39" s="370"/>
      <c r="AC39" s="370" t="s">
        <v>583</v>
      </c>
      <c r="AD39" s="370"/>
      <c r="AE39" s="369"/>
      <c r="AF39" s="370"/>
      <c r="AG39" s="370"/>
      <c r="AH39" s="406" t="s">
        <v>559</v>
      </c>
      <c r="AI39" s="405">
        <v>4</v>
      </c>
      <c r="AJ39" s="405">
        <v>12</v>
      </c>
      <c r="AK39" s="405">
        <v>40</v>
      </c>
      <c r="AL39" s="405">
        <v>16</v>
      </c>
      <c r="AM39" s="405">
        <v>0</v>
      </c>
      <c r="AN39" s="365">
        <f t="shared" si="26"/>
        <v>4</v>
      </c>
      <c r="AO39" s="104">
        <f t="shared" si="27"/>
        <v>0.52777777777777779</v>
      </c>
      <c r="AP39" s="104">
        <f t="shared" si="28"/>
        <v>0.66666666666666663</v>
      </c>
      <c r="AQ39" s="22" t="str" cm="1">
        <f t="array" ref="AQ39">IF(X39="","",IF(SUMPRODUCT((X39=$W$7:$W$1967)*(AI39=$AH$7:$AH$1967)*(AO39=$AN$7:$AN$1967)*(AP39=$AO$7:$AO$1967)*(ROW($W$7:$W$1967)&lt;&gt;ROW(X39))*((S39=0)*($R$7:$R$1967&gt;0)+(S39&gt;0)*($R$7:$R$1967=0)))&gt;0,"SALONES UNIDOS",IF(SUMPRODUCT((X39=$W$7:$W$1967)*(AI39=$AH$7:$AH$1967)*((AO39&lt;$AO$7:$AO$1967)*(AP39&gt;$AN$7:$AN$1967))*(ROW($W$7:$W$1967)&lt;&gt;ROW(X39)))&gt;0,"Cruzado","Sin cruce")))</f>
        <v>Sin cruce</v>
      </c>
      <c r="AR39" s="104">
        <f t="shared" si="29"/>
        <v>0.52777777777777779</v>
      </c>
      <c r="AS39" s="104">
        <f t="shared" si="29"/>
        <v>0.66666666666666663</v>
      </c>
      <c r="AT39" s="22"/>
      <c r="AU39" s="22"/>
      <c r="AV39" s="358" t="str" cm="1">
        <f t="array" ref="AV39">IF(AC39="","",IF(SUMPRODUCT((AC39=$AB$7:$AB$479)*(AI39=$AH$7:$AH$479)*(AR39=$AQ$7:$AQ$479)*(AS39=$AR$7:$AR$479)*(ROW($AB$7:$AB$479)&lt;&gt;ROW(AC39))*((S39=0)*($R$7:$R$479&gt;0)+(S39&gt;0)*($R$7:$R$479=0)))&gt;0,"SALONES UNIDOS",IF(SUMPRODUCT((AC39=$AB$7:$AB$479)*(AI39=$AH$7:$AH$479)*((AR39&lt;$AR$7:$AR$479)*(AS39&gt;$AQ$7:$AQ$479))*(ROW($AB$7:$AB$479)&lt;&gt;ROW(AC39)))&gt;0,"Cruzado","Sin cruce")))</f>
        <v>Sin cruce</v>
      </c>
      <c r="AW39" s="358" t="str" cm="1">
        <f t="array" ref="AW39">IF(AE39="","",IF(SUMPRODUCT((AE39=$AD$7:$AD$479)*(AI39=$AH$7:$AH$479)*(AT39=$AS$7:$AS$479)*(AU39=$AT$7:$AT$479)*(ROW($AD$7:$AD$479)&lt;&gt;ROW(AE39))*((S39=0)*($R$7:$R$479&gt;0)+(S39&gt;0)*($R$7:$R$479=0)))&gt;0,"SALONES UNIDOS",IF(SUMPRODUCT((AE39=$AD$7:$AD$479)*(AI39=$AH$7:$AH$479)*((AT39&lt;$AT$7:$AT$479)*(AU39&gt;$AS$7:$AS$479))*(ROW($AD$7:$AD$479)&lt;&gt;ROW(AE39)))&gt;0,"Cruzado","Sin cruce")))</f>
        <v/>
      </c>
      <c r="AX39" s="104" t="str">
        <f t="shared" si="30"/>
        <v>OB2FILIALA</v>
      </c>
      <c r="AY39" s="104" t="str" cm="1">
        <f t="array" ref="AY39">IF(AX39="","",IF(SUMPRODUCT((AX39=$AW$7:$AW$1967)*(AI39=$AH$7:$AH$1967)*(AO39=$AN$7:$AN$1967)*(AP39=$AO$7:$AO$1967)*(ROW($AW$7:$AW$1967)&lt;&gt;ROW(AX39))*((S39=0)*($R$7:$R$1967&gt;0)+(S39&gt;0)*($R$7:$R$1967=0)))&gt;0,"SALONES UNIDOS",IF(SUMPRODUCT((AX39=$AW$7:$AW$1967)*(AI39=$AH$7:$AH$1967)*((AO39&lt;$AO$7:$AO$1967)*(AP39&gt;$AN$7:$AN$1967))*(ROW($AW$7:$AW$1967)&lt;&gt;ROW(AX39)))&gt;0,"Cruzado","Sin cruce")))</f>
        <v>Sin cruce</v>
      </c>
    </row>
    <row r="40" spans="1:51" x14ac:dyDescent="0.3">
      <c r="B40" s="4" t="s">
        <v>1145</v>
      </c>
      <c r="C40" s="411" t="s">
        <v>314</v>
      </c>
      <c r="D40" s="415" t="s">
        <v>970</v>
      </c>
      <c r="E40" s="415">
        <v>20261</v>
      </c>
      <c r="F40" s="411" t="s">
        <v>276</v>
      </c>
      <c r="G40" s="411" t="s">
        <v>291</v>
      </c>
      <c r="H40" s="416" t="s">
        <v>295</v>
      </c>
      <c r="I40" s="416">
        <v>2</v>
      </c>
      <c r="J40" s="416" t="s">
        <v>278</v>
      </c>
      <c r="K40" s="416" t="s">
        <v>278</v>
      </c>
      <c r="L40" s="414" t="s">
        <v>671</v>
      </c>
      <c r="M40" s="415" t="s">
        <v>672</v>
      </c>
      <c r="N40" s="415" t="s">
        <v>362</v>
      </c>
      <c r="O40" s="415" t="s">
        <v>318</v>
      </c>
      <c r="P40" s="411" t="s">
        <v>315</v>
      </c>
      <c r="Q40" s="415">
        <v>4</v>
      </c>
      <c r="R40" s="415">
        <v>0</v>
      </c>
      <c r="S40" s="415">
        <v>4</v>
      </c>
      <c r="T40" s="415">
        <v>4</v>
      </c>
      <c r="U40" s="367"/>
      <c r="V40" s="371">
        <v>20</v>
      </c>
      <c r="W40" s="370">
        <v>45971048</v>
      </c>
      <c r="X40" s="370" t="s">
        <v>513</v>
      </c>
      <c r="Y40" s="369" t="s">
        <v>555</v>
      </c>
      <c r="Z40" s="369"/>
      <c r="AA40" s="370"/>
      <c r="AB40" s="370"/>
      <c r="AC40" s="370" t="s">
        <v>583</v>
      </c>
      <c r="AD40" s="370"/>
      <c r="AE40" s="369"/>
      <c r="AF40" s="370"/>
      <c r="AG40" s="370"/>
      <c r="AH40" s="406" t="s">
        <v>559</v>
      </c>
      <c r="AI40" s="405">
        <v>4</v>
      </c>
      <c r="AJ40" s="405">
        <v>12</v>
      </c>
      <c r="AK40" s="405">
        <v>40</v>
      </c>
      <c r="AL40" s="405">
        <v>16</v>
      </c>
      <c r="AM40" s="405">
        <v>0</v>
      </c>
      <c r="AN40" s="365">
        <f t="shared" si="26"/>
        <v>4</v>
      </c>
      <c r="AO40" s="104">
        <f t="shared" si="27"/>
        <v>0.52777777777777779</v>
      </c>
      <c r="AP40" s="104">
        <f t="shared" si="28"/>
        <v>0.66666666666666663</v>
      </c>
      <c r="AQ40" s="22" t="str" cm="1">
        <f t="array" ref="AQ40">IF(X40="","",IF(SUMPRODUCT((X40=$W$7:$W$1967)*(AI40=$AH$7:$AH$1967)*(AO40=$AN$7:$AN$1967)*(AP40=$AO$7:$AO$1967)*(ROW($W$7:$W$1967)&lt;&gt;ROW(X40))*((S40=0)*($R$7:$R$1967&gt;0)+(S40&gt;0)*($R$7:$R$1967=0)))&gt;0,"SALONES UNIDOS",IF(SUMPRODUCT((X40=$W$7:$W$1967)*(AI40=$AH$7:$AH$1967)*((AO40&lt;$AO$7:$AO$1967)*(AP40&gt;$AN$7:$AN$1967))*(ROW($W$7:$W$1967)&lt;&gt;ROW(X40)))&gt;0,"Cruzado","Sin cruce")))</f>
        <v>Sin cruce</v>
      </c>
      <c r="AR40" s="104">
        <f t="shared" si="29"/>
        <v>0.52777777777777779</v>
      </c>
      <c r="AS40" s="104">
        <f t="shared" si="29"/>
        <v>0.66666666666666663</v>
      </c>
      <c r="AT40" s="22"/>
      <c r="AU40" s="22"/>
      <c r="AV40" s="358" t="str" cm="1">
        <f t="array" ref="AV40">IF(AC40="","",IF(SUMPRODUCT((AC40=$AB$7:$AB$479)*(AI40=$AH$7:$AH$479)*(AR40=$AQ$7:$AQ$479)*(AS40=$AR$7:$AR$479)*(ROW($AB$7:$AB$479)&lt;&gt;ROW(AC40))*((S40=0)*($R$7:$R$479&gt;0)+(S40&gt;0)*($R$7:$R$479=0)))&gt;0,"SALONES UNIDOS",IF(SUMPRODUCT((AC40=$AB$7:$AB$479)*(AI40=$AH$7:$AH$479)*((AR40&lt;$AR$7:$AR$479)*(AS40&gt;$AQ$7:$AQ$479))*(ROW($AB$7:$AB$479)&lt;&gt;ROW(AC40)))&gt;0,"Cruzado","Sin cruce")))</f>
        <v>Sin cruce</v>
      </c>
      <c r="AW40" s="358" t="str" cm="1">
        <f t="array" ref="AW40">IF(AE40="","",IF(SUMPRODUCT((AE40=$AD$7:$AD$479)*(AI40=$AH$7:$AH$479)*(AT40=$AS$7:$AS$479)*(AU40=$AT$7:$AT$479)*(ROW($AD$7:$AD$479)&lt;&gt;ROW(AE40))*((S40=0)*($R$7:$R$479&gt;0)+(S40&gt;0)*($R$7:$R$479=0)))&gt;0,"SALONES UNIDOS",IF(SUMPRODUCT((AE40=$AD$7:$AD$479)*(AI40=$AH$7:$AH$479)*((AT40&lt;$AT$7:$AT$479)*(AU40&gt;$AS$7:$AS$479))*(ROW($AD$7:$AD$479)&lt;&gt;ROW(AE40)))&gt;0,"Cruzado","Sin cruce")))</f>
        <v/>
      </c>
      <c r="AX40" s="104" t="str">
        <f t="shared" si="30"/>
        <v>OB2FILIALA</v>
      </c>
      <c r="AY40" s="104" t="str" cm="1">
        <f t="array" ref="AY40">IF(AX40="","",IF(SUMPRODUCT((AX40=$AW$7:$AW$1967)*(AI40=$AH$7:$AH$1967)*(AO40=$AN$7:$AN$1967)*(AP40=$AO$7:$AO$1967)*(ROW($AW$7:$AW$1967)&lt;&gt;ROW(AX40))*((S40=0)*($R$7:$R$1967&gt;0)+(S40&gt;0)*($R$7:$R$1967=0)))&gt;0,"SALONES UNIDOS",IF(SUMPRODUCT((AX40=$AW$7:$AW$1967)*(AI40=$AH$7:$AH$1967)*((AO40&lt;$AO$7:$AO$1967)*(AP40&gt;$AN$7:$AN$1967))*(ROW($AW$7:$AW$1967)&lt;&gt;ROW(AX40)))&gt;0,"Cruzado","Sin cruce")))</f>
        <v>Sin cruce</v>
      </c>
    </row>
    <row r="41" spans="1:51" x14ac:dyDescent="0.3">
      <c r="B41" s="4" t="s">
        <v>1144</v>
      </c>
      <c r="C41" s="411" t="s">
        <v>314</v>
      </c>
      <c r="D41" s="415" t="s">
        <v>971</v>
      </c>
      <c r="E41" s="415">
        <v>20261</v>
      </c>
      <c r="F41" s="411" t="s">
        <v>276</v>
      </c>
      <c r="G41" s="411" t="s">
        <v>291</v>
      </c>
      <c r="H41" s="416" t="s">
        <v>296</v>
      </c>
      <c r="I41" s="416">
        <v>2</v>
      </c>
      <c r="J41" s="416" t="s">
        <v>278</v>
      </c>
      <c r="K41" s="416" t="s">
        <v>278</v>
      </c>
      <c r="L41" s="414" t="s">
        <v>748</v>
      </c>
      <c r="M41" s="415" t="s">
        <v>681</v>
      </c>
      <c r="N41" s="415" t="s">
        <v>362</v>
      </c>
      <c r="O41" s="415" t="s">
        <v>339</v>
      </c>
      <c r="P41" s="411" t="s">
        <v>321</v>
      </c>
      <c r="Q41" s="415">
        <v>2</v>
      </c>
      <c r="R41" s="415">
        <v>2</v>
      </c>
      <c r="S41" s="415">
        <v>4</v>
      </c>
      <c r="T41" s="415">
        <v>3</v>
      </c>
      <c r="U41" s="367"/>
      <c r="V41" s="371">
        <v>28</v>
      </c>
      <c r="W41" s="370">
        <v>45971048</v>
      </c>
      <c r="X41" s="370" t="s">
        <v>513</v>
      </c>
      <c r="Y41" s="372" t="s">
        <v>321</v>
      </c>
      <c r="Z41" s="369"/>
      <c r="AA41" s="370"/>
      <c r="AB41" s="370"/>
      <c r="AC41" s="366"/>
      <c r="AD41" s="370"/>
      <c r="AE41" s="369"/>
      <c r="AF41" s="370"/>
      <c r="AG41" s="370"/>
      <c r="AH41" s="406" t="s">
        <v>319</v>
      </c>
      <c r="AI41" s="405">
        <v>2</v>
      </c>
      <c r="AJ41" s="405">
        <v>9</v>
      </c>
      <c r="AK41" s="405">
        <v>20</v>
      </c>
      <c r="AL41" s="405">
        <v>12</v>
      </c>
      <c r="AM41" s="405">
        <v>40</v>
      </c>
      <c r="AN41" s="365">
        <f t="shared" si="26"/>
        <v>4</v>
      </c>
      <c r="AO41" s="104">
        <f t="shared" si="27"/>
        <v>0.3888888888888889</v>
      </c>
      <c r="AP41" s="104">
        <f t="shared" si="28"/>
        <v>0.52777777777777779</v>
      </c>
      <c r="AQ41" s="22" t="str" cm="1">
        <f t="array" ref="AQ41">IF(X41="","",IF(SUMPRODUCT((X41=$W$7:$W$1967)*(AI41=$AH$7:$AH$1967)*(AO41=$AN$7:$AN$1967)*(AP41=$AO$7:$AO$1967)*(ROW($W$7:$W$1967)&lt;&gt;ROW(X41))*((S41=0)*($R$7:$R$1967&gt;0)+(S41&gt;0)*($R$7:$R$1967=0)))&gt;0,"SALONES UNIDOS",IF(SUMPRODUCT((X41=$W$7:$W$1967)*(AI41=$AH$7:$AH$1967)*((AO41&lt;$AO$7:$AO$1967)*(AP41&gt;$AN$7:$AN$1967))*(ROW($W$7:$W$1967)&lt;&gt;ROW(X41)))&gt;0,"Cruzado","Sin cruce")))</f>
        <v>Sin cruce</v>
      </c>
      <c r="AR41" s="104"/>
      <c r="AS41" s="104"/>
      <c r="AT41" s="22"/>
      <c r="AU41" s="22"/>
      <c r="AV41" s="358" t="str" cm="1">
        <f t="array" ref="AV41">IF(AC41="","",IF(SUMPRODUCT((AC41=$AB$7:$AB$479)*(AI41=$AH$7:$AH$479)*(AR41=$AQ$7:$AQ$479)*(AS41=$AR$7:$AR$479)*(ROW($AB$7:$AB$479)&lt;&gt;ROW(AC41))*((S41=0)*($R$7:$R$479&gt;0)+(S41&gt;0)*($R$7:$R$479=0)))&gt;0,"SALONES UNIDOS",IF(SUMPRODUCT((AC41=$AB$7:$AB$479)*(AI41=$AH$7:$AH$479)*((AR41&lt;$AR$7:$AR$479)*(AS41&gt;$AQ$7:$AQ$479))*(ROW($AB$7:$AB$479)&lt;&gt;ROW(AC41)))&gt;0,"Cruzado","Sin cruce")))</f>
        <v/>
      </c>
      <c r="AW41" s="358" t="str" cm="1">
        <f t="array" ref="AW41">IF(AE41="","",IF(SUMPRODUCT((AE41=$AD$7:$AD$479)*(AI41=$AH$7:$AH$479)*(AT41=$AS$7:$AS$479)*(AU41=$AT$7:$AT$479)*(ROW($AD$7:$AD$479)&lt;&gt;ROW(AE41))*((S41=0)*($R$7:$R$479&gt;0)+(S41&gt;0)*($R$7:$R$479=0)))&gt;0,"SALONES UNIDOS",IF(SUMPRODUCT((AE41=$AD$7:$AD$479)*(AI41=$AH$7:$AH$479)*((AT41&lt;$AT$7:$AT$479)*(AU41&gt;$AS$7:$AS$479))*(ROW($AD$7:$AD$479)&lt;&gt;ROW(AE41)))&gt;0,"Cruzado","Sin cruce")))</f>
        <v/>
      </c>
      <c r="AX41" s="104" t="str">
        <f t="shared" si="30"/>
        <v>PS2FILIALA</v>
      </c>
      <c r="AY41" s="104" t="str" cm="1">
        <f t="array" ref="AY41">IF(AX41="","",IF(SUMPRODUCT((AX41=$AW$7:$AW$1967)*(AI41=$AH$7:$AH$1967)*(AO41=$AN$7:$AN$1967)*(AP41=$AO$7:$AO$1967)*(ROW($AW$7:$AW$1967)&lt;&gt;ROW(AX41))*((S41=0)*($R$7:$R$1967&gt;0)+(S41&gt;0)*($R$7:$R$1967=0)))&gt;0,"SALONES UNIDOS",IF(SUMPRODUCT((AX41=$AW$7:$AW$1967)*(AI41=$AH$7:$AH$1967)*((AO41&lt;$AO$7:$AO$1967)*(AP41&gt;$AN$7:$AN$1967))*(ROW($AW$7:$AW$1967)&lt;&gt;ROW(AX41)))&gt;0,"Cruzado","Sin cruce")))</f>
        <v>Sin cruce</v>
      </c>
    </row>
    <row r="42" spans="1:51" x14ac:dyDescent="0.3">
      <c r="B42" s="4" t="s">
        <v>1145</v>
      </c>
      <c r="C42" s="411" t="s">
        <v>314</v>
      </c>
      <c r="D42" s="415" t="s">
        <v>971</v>
      </c>
      <c r="E42" s="415">
        <v>20261</v>
      </c>
      <c r="F42" s="411" t="s">
        <v>276</v>
      </c>
      <c r="G42" s="411" t="s">
        <v>291</v>
      </c>
      <c r="H42" s="416" t="s">
        <v>296</v>
      </c>
      <c r="I42" s="416">
        <v>2</v>
      </c>
      <c r="J42" s="416" t="s">
        <v>278</v>
      </c>
      <c r="K42" s="416" t="s">
        <v>278</v>
      </c>
      <c r="L42" s="414" t="s">
        <v>748</v>
      </c>
      <c r="M42" s="415" t="s">
        <v>681</v>
      </c>
      <c r="N42" s="415" t="s">
        <v>362</v>
      </c>
      <c r="O42" s="415" t="s">
        <v>339</v>
      </c>
      <c r="P42" s="411" t="s">
        <v>321</v>
      </c>
      <c r="Q42" s="415">
        <v>2</v>
      </c>
      <c r="R42" s="415">
        <v>2</v>
      </c>
      <c r="S42" s="415">
        <v>4</v>
      </c>
      <c r="T42" s="415">
        <v>3</v>
      </c>
      <c r="U42" s="367"/>
      <c r="V42" s="371">
        <v>28</v>
      </c>
      <c r="W42" s="370">
        <v>7757185</v>
      </c>
      <c r="X42" s="370" t="s">
        <v>200</v>
      </c>
      <c r="Y42" s="372" t="s">
        <v>321</v>
      </c>
      <c r="Z42" s="369"/>
      <c r="AA42" s="370"/>
      <c r="AB42" s="370"/>
      <c r="AC42" s="366"/>
      <c r="AD42" s="370"/>
      <c r="AE42" s="369"/>
      <c r="AF42" s="370"/>
      <c r="AG42" s="370"/>
      <c r="AH42" s="406" t="s">
        <v>319</v>
      </c>
      <c r="AI42" s="405">
        <v>2</v>
      </c>
      <c r="AJ42" s="405">
        <v>9</v>
      </c>
      <c r="AK42" s="405">
        <v>20</v>
      </c>
      <c r="AL42" s="405">
        <v>12</v>
      </c>
      <c r="AM42" s="405">
        <v>40</v>
      </c>
      <c r="AN42" s="365">
        <f t="shared" ref="AN42:AN46" si="31">IF(AJ42="",S42,ROUND(((((AL42/24)+(AM42/1440))-((AJ42/24)+(AK42/1440)))*1440/50),5))</f>
        <v>4</v>
      </c>
      <c r="AO42" s="104">
        <f t="shared" ref="AO42:AO46" si="32">AJ42/24+AK42/1440</f>
        <v>0.3888888888888889</v>
      </c>
      <c r="AP42" s="104">
        <f t="shared" ref="AP42:AP46" si="33">AL42/24+AM42/1440</f>
        <v>0.52777777777777779</v>
      </c>
      <c r="AQ42" s="22" t="str" cm="1">
        <f t="array" ref="AQ42">IF(X42="","",IF(SUMPRODUCT((X42=$W$7:$W$1967)*(AI42=$AH$7:$AH$1967)*(AO42=$AN$7:$AN$1967)*(AP42=$AO$7:$AO$1967)*(ROW($W$7:$W$1967)&lt;&gt;ROW(X42))*((S42=0)*($R$7:$R$1967&gt;0)+(S42&gt;0)*($R$7:$R$1967=0)))&gt;0,"SALONES UNIDOS",IF(SUMPRODUCT((X42=$W$7:$W$1967)*(AI42=$AH$7:$AH$1967)*((AO42&lt;$AO$7:$AO$1967)*(AP42&gt;$AN$7:$AN$1967))*(ROW($W$7:$W$1967)&lt;&gt;ROW(X42)))&gt;0,"Cruzado","Sin cruce")))</f>
        <v>Sin cruce</v>
      </c>
      <c r="AR42" s="104"/>
      <c r="AS42" s="104"/>
      <c r="AT42" s="22"/>
      <c r="AU42" s="22"/>
      <c r="AV42" s="358" t="str" cm="1">
        <f t="array" ref="AV42">IF(AC42="","",IF(SUMPRODUCT((AC42=$AB$7:$AB$479)*(AI42=$AH$7:$AH$479)*(AR42=$AQ$7:$AQ$479)*(AS42=$AR$7:$AR$479)*(ROW($AB$7:$AB$479)&lt;&gt;ROW(AC42))*((S42=0)*($R$7:$R$479&gt;0)+(S42&gt;0)*($R$7:$R$479=0)))&gt;0,"SALONES UNIDOS",IF(SUMPRODUCT((AC42=$AB$7:$AB$479)*(AI42=$AH$7:$AH$479)*((AR42&lt;$AR$7:$AR$479)*(AS42&gt;$AQ$7:$AQ$479))*(ROW($AB$7:$AB$479)&lt;&gt;ROW(AC42)))&gt;0,"Cruzado","Sin cruce")))</f>
        <v/>
      </c>
      <c r="AW42" s="358" t="str" cm="1">
        <f t="array" ref="AW42">IF(AE42="","",IF(SUMPRODUCT((AE42=$AD$7:$AD$479)*(AI42=$AH$7:$AH$479)*(AT42=$AS$7:$AS$479)*(AU42=$AT$7:$AT$479)*(ROW($AD$7:$AD$479)&lt;&gt;ROW(AE42))*((S42=0)*($R$7:$R$479&gt;0)+(S42&gt;0)*($R$7:$R$479=0)))&gt;0,"SALONES UNIDOS",IF(SUMPRODUCT((AE42=$AD$7:$AD$479)*(AI42=$AH$7:$AH$479)*((AT42&lt;$AT$7:$AT$479)*(AU42&gt;$AS$7:$AS$479))*(ROW($AD$7:$AD$479)&lt;&gt;ROW(AE42)))&gt;0,"Cruzado","Sin cruce")))</f>
        <v/>
      </c>
      <c r="AX42" s="104" t="str">
        <f t="shared" ref="AX42:AX46" si="34">TRIM(CONCATENATE(H42,I42,F42,K42))</f>
        <v>PS2FILIALA</v>
      </c>
      <c r="AY42" s="104" t="str" cm="1">
        <f t="array" ref="AY42">IF(AX42="","",IF(SUMPRODUCT((AX42=$AW$7:$AW$1967)*(AI42=$AH$7:$AH$1967)*(AO42=$AN$7:$AN$1967)*(AP42=$AO$7:$AO$1967)*(ROW($AW$7:$AW$1967)&lt;&gt;ROW(AX42))*((S42=0)*($R$7:$R$1967&gt;0)+(S42&gt;0)*($R$7:$R$1967=0)))&gt;0,"SALONES UNIDOS",IF(SUMPRODUCT((AX42=$AW$7:$AW$1967)*(AI42=$AH$7:$AH$1967)*((AO42&lt;$AO$7:$AO$1967)*(AP42&gt;$AN$7:$AN$1967))*(ROW($AW$7:$AW$1967)&lt;&gt;ROW(AX42)))&gt;0,"Cruzado","Sin cruce")))</f>
        <v>Sin cruce</v>
      </c>
    </row>
    <row r="43" spans="1:51" x14ac:dyDescent="0.3">
      <c r="A43" t="s">
        <v>287</v>
      </c>
      <c r="B43" s="4" t="s">
        <v>1144</v>
      </c>
      <c r="C43" s="411" t="s">
        <v>314</v>
      </c>
      <c r="D43" s="415" t="s">
        <v>968</v>
      </c>
      <c r="E43" s="415">
        <v>20261</v>
      </c>
      <c r="F43" s="412" t="s">
        <v>276</v>
      </c>
      <c r="G43" s="411" t="s">
        <v>291</v>
      </c>
      <c r="H43" s="413" t="s">
        <v>285</v>
      </c>
      <c r="I43" s="413">
        <v>3</v>
      </c>
      <c r="J43" s="413" t="s">
        <v>278</v>
      </c>
      <c r="K43" s="413" t="s">
        <v>278</v>
      </c>
      <c r="L43" s="414" t="s">
        <v>366</v>
      </c>
      <c r="M43" s="379" t="s">
        <v>594</v>
      </c>
      <c r="N43" s="379" t="s">
        <v>324</v>
      </c>
      <c r="O43" s="379" t="s">
        <v>318</v>
      </c>
      <c r="P43" s="412" t="s">
        <v>321</v>
      </c>
      <c r="Q43" s="379">
        <v>2</v>
      </c>
      <c r="R43" s="379">
        <v>2</v>
      </c>
      <c r="S43" s="415">
        <v>4</v>
      </c>
      <c r="T43" s="379">
        <v>3</v>
      </c>
      <c r="U43" s="8"/>
      <c r="V43" s="374">
        <v>40</v>
      </c>
      <c r="W43" s="370">
        <v>45629797</v>
      </c>
      <c r="X43" s="373" t="s">
        <v>167</v>
      </c>
      <c r="Y43" s="364" t="s">
        <v>321</v>
      </c>
      <c r="Z43" s="364"/>
      <c r="AA43" s="364"/>
      <c r="AB43" s="364"/>
      <c r="AC43" s="366"/>
      <c r="AD43" s="364"/>
      <c r="AE43" s="369"/>
      <c r="AF43" s="370"/>
      <c r="AG43" s="370"/>
      <c r="AH43" s="364" t="s">
        <v>319</v>
      </c>
      <c r="AI43" s="364">
        <v>5</v>
      </c>
      <c r="AJ43" s="364">
        <v>13</v>
      </c>
      <c r="AK43" s="364">
        <v>30</v>
      </c>
      <c r="AL43" s="364">
        <v>16</v>
      </c>
      <c r="AM43" s="364">
        <v>50</v>
      </c>
      <c r="AN43" s="22">
        <f t="shared" si="31"/>
        <v>4</v>
      </c>
      <c r="AO43" s="104">
        <f t="shared" si="32"/>
        <v>0.5625</v>
      </c>
      <c r="AP43" s="104">
        <f t="shared" si="33"/>
        <v>0.70138888888888884</v>
      </c>
      <c r="AQ43" s="22" t="str" cm="1">
        <f t="array" ref="AQ43">IF(X43="","",IF(SUMPRODUCT((X43=$W$7:$W$1967)*(AI43=$AH$7:$AH$1967)*(AO43=$AN$7:$AN$1967)*(AP43=$AO$7:$AO$1967)*(ROW($W$7:$W$1967)&lt;&gt;ROW(X43))*((S43=0)*($R$7:$R$1967&gt;0)+(S43&gt;0)*($R$7:$R$1967=0)))&gt;0,"SALONES UNIDOS",IF(SUMPRODUCT((X43=$W$7:$W$1967)*(AI43=$AH$7:$AH$1967)*((AO43&lt;$AO$7:$AO$1967)*(AP43&gt;$AN$7:$AN$1967))*(ROW($W$7:$W$1967)&lt;&gt;ROW(X43)))&gt;0,"Cruzado","Sin cruce")))</f>
        <v>Sin cruce</v>
      </c>
      <c r="AR43" s="104"/>
      <c r="AS43" s="104"/>
      <c r="AT43" s="22"/>
      <c r="AU43" s="22"/>
      <c r="AV43" s="358" t="str" cm="1">
        <f t="array" ref="AV43">IF(AC43="","",IF(SUMPRODUCT((AC43=$AB$7:$AB$479)*(AI43=$AH$7:$AH$479)*(AR43=$AQ$7:$AQ$479)*(AS43=$AR$7:$AR$479)*(ROW($AB$7:$AB$479)&lt;&gt;ROW(AC43))*((S43=0)*($R$7:$R$479&gt;0)+(S43&gt;0)*($R$7:$R$479=0)))&gt;0,"SALONES UNIDOS",IF(SUMPRODUCT((AC43=$AB$7:$AB$479)*(AI43=$AH$7:$AH$479)*((AR43&lt;$AR$7:$AR$479)*(AS43&gt;$AQ$7:$AQ$479))*(ROW($AB$7:$AB$479)&lt;&gt;ROW(AC43)))&gt;0,"Cruzado","Sin cruce")))</f>
        <v/>
      </c>
      <c r="AW43" s="358" t="str" cm="1">
        <f t="array" ref="AW43">IF(AE43="","",IF(SUMPRODUCT((AE43=$AD$7:$AD$479)*(AI43=$AH$7:$AH$479)*(AT43=$AS$7:$AS$479)*(AU43=$AT$7:$AT$479)*(ROW($AD$7:$AD$479)&lt;&gt;ROW(AE43))*((S43=0)*($R$7:$R$479&gt;0)+(S43&gt;0)*($R$7:$R$479=0)))&gt;0,"SALONES UNIDOS",IF(SUMPRODUCT((AE43=$AD$7:$AD$479)*(AI43=$AH$7:$AH$479)*((AT43&lt;$AT$7:$AT$479)*(AU43&gt;$AS$7:$AS$479))*(ROW($AD$7:$AD$479)&lt;&gt;ROW(AE43)))&gt;0,"Cruzado","Sin cruce")))</f>
        <v/>
      </c>
      <c r="AX43" s="104" t="str">
        <f t="shared" si="34"/>
        <v>EN3FILIALA</v>
      </c>
      <c r="AY43" s="104" t="str" cm="1">
        <f t="array" ref="AY43">IF(AX43="","",IF(SUMPRODUCT((AX43=$AW$7:$AW$1967)*(AI43=$AH$7:$AH$1967)*(AO43=$AN$7:$AN$1967)*(AP43=$AO$7:$AO$1967)*(ROW($AW$7:$AW$1967)&lt;&gt;ROW(AX43))*((S43=0)*($R$7:$R$1967&gt;0)+(S43&gt;0)*($R$7:$R$1967=0)))&gt;0,"SALONES UNIDOS",IF(SUMPRODUCT((AX43=$AW$7:$AW$1967)*(AI43=$AH$7:$AH$1967)*((AO43&lt;$AO$7:$AO$1967)*(AP43&gt;$AN$7:$AN$1967))*(ROW($AW$7:$AW$1967)&lt;&gt;ROW(AX43)))&gt;0,"Cruzado","Sin cruce")))</f>
        <v>Sin cruce</v>
      </c>
    </row>
    <row r="44" spans="1:51" x14ac:dyDescent="0.3">
      <c r="A44" t="s">
        <v>287</v>
      </c>
      <c r="B44" s="4" t="s">
        <v>1145</v>
      </c>
      <c r="C44" s="411" t="s">
        <v>314</v>
      </c>
      <c r="D44" s="415" t="s">
        <v>968</v>
      </c>
      <c r="E44" s="415">
        <v>20261</v>
      </c>
      <c r="F44" s="412" t="s">
        <v>276</v>
      </c>
      <c r="G44" s="411" t="s">
        <v>291</v>
      </c>
      <c r="H44" s="413" t="s">
        <v>285</v>
      </c>
      <c r="I44" s="413">
        <v>3</v>
      </c>
      <c r="J44" s="413" t="s">
        <v>278</v>
      </c>
      <c r="K44" s="413" t="s">
        <v>278</v>
      </c>
      <c r="L44" s="414" t="s">
        <v>366</v>
      </c>
      <c r="M44" s="379" t="s">
        <v>594</v>
      </c>
      <c r="N44" s="379" t="s">
        <v>324</v>
      </c>
      <c r="O44" s="379" t="s">
        <v>318</v>
      </c>
      <c r="P44" s="412" t="s">
        <v>321</v>
      </c>
      <c r="Q44" s="379">
        <v>2</v>
      </c>
      <c r="R44" s="379">
        <v>2</v>
      </c>
      <c r="S44" s="415">
        <v>4</v>
      </c>
      <c r="T44" s="379">
        <v>3</v>
      </c>
      <c r="U44" s="8"/>
      <c r="V44" s="374">
        <v>40</v>
      </c>
      <c r="W44" s="370">
        <v>21547326</v>
      </c>
      <c r="X44" s="373" t="s">
        <v>77</v>
      </c>
      <c r="Y44" s="364" t="s">
        <v>321</v>
      </c>
      <c r="Z44" s="364"/>
      <c r="AA44" s="364"/>
      <c r="AB44" s="364"/>
      <c r="AC44" s="366"/>
      <c r="AD44" s="364"/>
      <c r="AE44" s="369"/>
      <c r="AF44" s="370"/>
      <c r="AG44" s="370"/>
      <c r="AH44" s="364" t="s">
        <v>319</v>
      </c>
      <c r="AI44" s="364">
        <v>5</v>
      </c>
      <c r="AJ44" s="364">
        <v>13</v>
      </c>
      <c r="AK44" s="364">
        <v>30</v>
      </c>
      <c r="AL44" s="364">
        <v>16</v>
      </c>
      <c r="AM44" s="364">
        <v>50</v>
      </c>
      <c r="AN44" s="22">
        <f t="shared" si="31"/>
        <v>4</v>
      </c>
      <c r="AO44" s="104">
        <f t="shared" si="32"/>
        <v>0.5625</v>
      </c>
      <c r="AP44" s="104">
        <f t="shared" si="33"/>
        <v>0.70138888888888884</v>
      </c>
      <c r="AQ44" s="22" t="str" cm="1">
        <f t="array" ref="AQ44">IF(X44="","",IF(SUMPRODUCT((X44=$W$7:$W$1967)*(AI44=$AH$7:$AH$1967)*(AO44=$AN$7:$AN$1967)*(AP44=$AO$7:$AO$1967)*(ROW($W$7:$W$1967)&lt;&gt;ROW(X44))*((S44=0)*($R$7:$R$1967&gt;0)+(S44&gt;0)*($R$7:$R$1967=0)))&gt;0,"SALONES UNIDOS",IF(SUMPRODUCT((X44=$W$7:$W$1967)*(AI44=$AH$7:$AH$1967)*((AO44&lt;$AO$7:$AO$1967)*(AP44&gt;$AN$7:$AN$1967))*(ROW($W$7:$W$1967)&lt;&gt;ROW(X44)))&gt;0,"Cruzado","Sin cruce")))</f>
        <v>Sin cruce</v>
      </c>
      <c r="AR44" s="104"/>
      <c r="AS44" s="104"/>
      <c r="AT44" s="22"/>
      <c r="AU44" s="22"/>
      <c r="AV44" s="358" t="str" cm="1">
        <f t="array" ref="AV44">IF(AC44="","",IF(SUMPRODUCT((AC44=$AB$7:$AB$479)*(AI44=$AH$7:$AH$479)*(AR44=$AQ$7:$AQ$479)*(AS44=$AR$7:$AR$479)*(ROW($AB$7:$AB$479)&lt;&gt;ROW(AC44))*((S44=0)*($R$7:$R$479&gt;0)+(S44&gt;0)*($R$7:$R$479=0)))&gt;0,"SALONES UNIDOS",IF(SUMPRODUCT((AC44=$AB$7:$AB$479)*(AI44=$AH$7:$AH$479)*((AR44&lt;$AR$7:$AR$479)*(AS44&gt;$AQ$7:$AQ$479))*(ROW($AB$7:$AB$479)&lt;&gt;ROW(AC44)))&gt;0,"Cruzado","Sin cruce")))</f>
        <v/>
      </c>
      <c r="AW44" s="358" t="str" cm="1">
        <f t="array" ref="AW44">IF(AE44="","",IF(SUMPRODUCT((AE44=$AD$7:$AD$479)*(AI44=$AH$7:$AH$479)*(AT44=$AS$7:$AS$479)*(AU44=$AT$7:$AT$479)*(ROW($AD$7:$AD$479)&lt;&gt;ROW(AE44))*((S44=0)*($R$7:$R$479&gt;0)+(S44&gt;0)*($R$7:$R$479=0)))&gt;0,"SALONES UNIDOS",IF(SUMPRODUCT((AE44=$AD$7:$AD$479)*(AI44=$AH$7:$AH$479)*((AT44&lt;$AT$7:$AT$479)*(AU44&gt;$AS$7:$AS$479))*(ROW($AD$7:$AD$479)&lt;&gt;ROW(AE44)))&gt;0,"Cruzado","Sin cruce")))</f>
        <v/>
      </c>
      <c r="AX44" s="104" t="str">
        <f t="shared" si="34"/>
        <v>EN3FILIALA</v>
      </c>
      <c r="AY44" s="104" t="str" cm="1">
        <f t="array" ref="AY44">IF(AX44="","",IF(SUMPRODUCT((AX44=$AW$7:$AW$1967)*(AI44=$AH$7:$AH$1967)*(AO44=$AN$7:$AN$1967)*(AP44=$AO$7:$AO$1967)*(ROW($AW$7:$AW$1967)&lt;&gt;ROW(AX44))*((S44=0)*($R$7:$R$1967&gt;0)+(S44&gt;0)*($R$7:$R$1967=0)))&gt;0,"SALONES UNIDOS",IF(SUMPRODUCT((AX44=$AW$7:$AW$1967)*(AI44=$AH$7:$AH$1967)*((AO44&lt;$AO$7:$AO$1967)*(AP44&gt;$AN$7:$AN$1967))*(ROW($AW$7:$AW$1967)&lt;&gt;ROW(AX44)))&gt;0,"Cruzado","Sin cruce")))</f>
        <v>Sin cruce</v>
      </c>
    </row>
    <row r="45" spans="1:51" x14ac:dyDescent="0.3">
      <c r="B45" s="4" t="s">
        <v>1144</v>
      </c>
      <c r="C45" s="411" t="s">
        <v>314</v>
      </c>
      <c r="D45" s="415" t="s">
        <v>971</v>
      </c>
      <c r="E45" s="415">
        <v>20261</v>
      </c>
      <c r="F45" s="412" t="s">
        <v>280</v>
      </c>
      <c r="G45" s="411" t="s">
        <v>291</v>
      </c>
      <c r="H45" s="413" t="s">
        <v>296</v>
      </c>
      <c r="I45" s="413">
        <v>3</v>
      </c>
      <c r="J45" s="413" t="s">
        <v>281</v>
      </c>
      <c r="K45" s="413" t="s">
        <v>281</v>
      </c>
      <c r="L45" s="414" t="s">
        <v>369</v>
      </c>
      <c r="M45" s="379" t="s">
        <v>594</v>
      </c>
      <c r="N45" s="379" t="s">
        <v>346</v>
      </c>
      <c r="O45" s="379" t="s">
        <v>339</v>
      </c>
      <c r="P45" s="412" t="s">
        <v>321</v>
      </c>
      <c r="Q45" s="379">
        <v>3</v>
      </c>
      <c r="R45" s="379">
        <v>2</v>
      </c>
      <c r="S45" s="415">
        <v>5</v>
      </c>
      <c r="T45" s="379">
        <v>4</v>
      </c>
      <c r="U45" s="8"/>
      <c r="V45" s="374">
        <v>35</v>
      </c>
      <c r="W45" s="370">
        <v>21547326</v>
      </c>
      <c r="X45" s="373" t="s">
        <v>77</v>
      </c>
      <c r="Y45" s="364" t="s">
        <v>321</v>
      </c>
      <c r="Z45" s="364" t="s">
        <v>556</v>
      </c>
      <c r="AA45" s="364"/>
      <c r="AB45" s="364"/>
      <c r="AC45" s="366"/>
      <c r="AD45" s="364"/>
      <c r="AE45" s="369"/>
      <c r="AF45" s="370"/>
      <c r="AG45" s="370"/>
      <c r="AH45" s="364" t="s">
        <v>319</v>
      </c>
      <c r="AI45" s="364">
        <v>3</v>
      </c>
      <c r="AJ45" s="364">
        <v>15</v>
      </c>
      <c r="AK45" s="364">
        <v>10</v>
      </c>
      <c r="AL45" s="364">
        <v>19</v>
      </c>
      <c r="AM45" s="364">
        <v>20</v>
      </c>
      <c r="AN45" s="22">
        <f t="shared" si="31"/>
        <v>5</v>
      </c>
      <c r="AO45" s="104">
        <f t="shared" si="32"/>
        <v>0.63194444444444442</v>
      </c>
      <c r="AP45" s="104">
        <f t="shared" si="33"/>
        <v>0.80555555555555547</v>
      </c>
      <c r="AQ45" s="22" t="str" cm="1">
        <f t="array" ref="AQ45">IF(X45="","",IF(SUMPRODUCT((X45=$W$7:$W$1967)*(AI45=$AH$7:$AH$1967)*(AO45=$AN$7:$AN$1967)*(AP45=$AO$7:$AO$1967)*(ROW($W$7:$W$1967)&lt;&gt;ROW(X45))*((S45=0)*($R$7:$R$1967&gt;0)+(S45&gt;0)*($R$7:$R$1967=0)))&gt;0,"SALONES UNIDOS",IF(SUMPRODUCT((X45=$W$7:$W$1967)*(AI45=$AH$7:$AH$1967)*((AO45&lt;$AO$7:$AO$1967)*(AP45&gt;$AN$7:$AN$1967))*(ROW($W$7:$W$1967)&lt;&gt;ROW(X45)))&gt;0,"Cruzado","Sin cruce")))</f>
        <v>Sin cruce</v>
      </c>
      <c r="AR45" s="104"/>
      <c r="AS45" s="104"/>
      <c r="AT45" s="22"/>
      <c r="AU45" s="22"/>
      <c r="AV45" s="361" t="str" cm="1">
        <f t="array" ref="AV45">IF(AC45="","",IF(SUMPRODUCT((AC45=$AB$956:$AB$1497)*(AI45=$AH$956:$AH$1497)*(AR45=$AQ$956:$AQ$1497)*(AS45=$AR$956:$AR$1497)*(ROW($AB$956:$AB$1497)&lt;&gt;ROW(AC45))*((S45=0)*($R$956:$R$1497&gt;0)+(S45&gt;0)*($R$956:$R$1497=0)))&gt;0,"SALONES UNIDOS",IF(SUMPRODUCT((AC45=$AB$956:$AB$1497)*(AI45=$AH$956:$AH$1497)*((AR45&lt;$AR$956:$AR$1497)*(AS45&gt;$AQ$956:$AQ$1497))*(ROW($AB$956:$AB$1497)&lt;&gt;ROW(AC45)))&gt;0,"Cruzado","Sin cruce")))</f>
        <v/>
      </c>
      <c r="AW45" s="361" t="str" cm="1">
        <f t="array" ref="AW45">IF(AE45="","",IF(SUMPRODUCT((AE45=$AD$956:$AD$1497)*(AI45=$AH$956:$AH$1497)*(AT45=$AS$956:$AS$1497)*(AU45=$AT$956:$AT$1497)*(ROW($AD$956:$AD$1497)&lt;&gt;ROW(AE45))*((S45=0)*($R$956:$R$1497&gt;0)+(S45&gt;0)*($R$956:$R$1497=0)))&gt;0,"SALONES UNIDOS",IF(SUMPRODUCT((AE45=$AD$956:$AD$1497)*(AI45=$AH$956:$AH$1497)*((AT45&lt;$AT$956:$AT$1497)*(AU45&gt;$AS$956:$AS$1497))*(ROW($AD$956:$AD$1497)&lt;&gt;ROW(AE45)))&gt;0,"Cruzado","Sin cruce")))</f>
        <v/>
      </c>
      <c r="AX45" s="104" t="str">
        <f t="shared" si="34"/>
        <v>PS3PRINCIPALB</v>
      </c>
      <c r="AY45" s="104" t="str" cm="1">
        <f t="array" ref="AY45">IF(AX45="","",IF(SUMPRODUCT((AX45=$AW$7:$AW$1967)*(AI45=$AH$7:$AH$1967)*(AO45=$AN$7:$AN$1967)*(AP45=$AO$7:$AO$1967)*(ROW($AW$7:$AW$1967)&lt;&gt;ROW(AX45))*((S45=0)*($R$7:$R$1967&gt;0)+(S45&gt;0)*($R$7:$R$1967=0)))&gt;0,"SALONES UNIDOS",IF(SUMPRODUCT((AX45=$AW$7:$AW$1967)*(AI45=$AH$7:$AH$1967)*((AO45&lt;$AO$7:$AO$1967)*(AP45&gt;$AN$7:$AN$1967))*(ROW($AW$7:$AW$1967)&lt;&gt;ROW(AX45)))&gt;0,"Cruzado","Sin cruce")))</f>
        <v>Sin cruce</v>
      </c>
    </row>
    <row r="46" spans="1:51" x14ac:dyDescent="0.3">
      <c r="B46" s="4" t="s">
        <v>1145</v>
      </c>
      <c r="C46" s="411" t="s">
        <v>314</v>
      </c>
      <c r="D46" s="415" t="s">
        <v>971</v>
      </c>
      <c r="E46" s="415">
        <v>20261</v>
      </c>
      <c r="F46" s="412" t="s">
        <v>280</v>
      </c>
      <c r="G46" s="411" t="s">
        <v>291</v>
      </c>
      <c r="H46" s="413" t="s">
        <v>296</v>
      </c>
      <c r="I46" s="413">
        <v>3</v>
      </c>
      <c r="J46" s="413" t="s">
        <v>281</v>
      </c>
      <c r="K46" s="413" t="s">
        <v>281</v>
      </c>
      <c r="L46" s="414" t="s">
        <v>369</v>
      </c>
      <c r="M46" s="379" t="s">
        <v>594</v>
      </c>
      <c r="N46" s="379" t="s">
        <v>346</v>
      </c>
      <c r="O46" s="379" t="s">
        <v>339</v>
      </c>
      <c r="P46" s="412" t="s">
        <v>321</v>
      </c>
      <c r="Q46" s="379">
        <v>3</v>
      </c>
      <c r="R46" s="379">
        <v>2</v>
      </c>
      <c r="S46" s="415">
        <v>5</v>
      </c>
      <c r="T46" s="379">
        <v>4</v>
      </c>
      <c r="U46" s="8"/>
      <c r="V46" s="374">
        <v>35</v>
      </c>
      <c r="W46" s="370">
        <v>45629797</v>
      </c>
      <c r="X46" s="373" t="s">
        <v>167</v>
      </c>
      <c r="Y46" s="364" t="s">
        <v>321</v>
      </c>
      <c r="Z46" s="364" t="s">
        <v>556</v>
      </c>
      <c r="AA46" s="364"/>
      <c r="AB46" s="364"/>
      <c r="AC46" s="366"/>
      <c r="AD46" s="364"/>
      <c r="AE46" s="369"/>
      <c r="AF46" s="370"/>
      <c r="AG46" s="370"/>
      <c r="AH46" s="364" t="s">
        <v>319</v>
      </c>
      <c r="AI46" s="364">
        <v>3</v>
      </c>
      <c r="AJ46" s="364">
        <v>15</v>
      </c>
      <c r="AK46" s="364">
        <v>10</v>
      </c>
      <c r="AL46" s="364">
        <v>19</v>
      </c>
      <c r="AM46" s="364">
        <v>20</v>
      </c>
      <c r="AN46" s="22">
        <f t="shared" si="31"/>
        <v>5</v>
      </c>
      <c r="AO46" s="104">
        <f t="shared" si="32"/>
        <v>0.63194444444444442</v>
      </c>
      <c r="AP46" s="104">
        <f t="shared" si="33"/>
        <v>0.80555555555555547</v>
      </c>
      <c r="AQ46" s="22" t="str" cm="1">
        <f t="array" ref="AQ46">IF(X46="","",IF(SUMPRODUCT((X46=$W$7:$W$1967)*(AI46=$AH$7:$AH$1967)*(AO46=$AN$7:$AN$1967)*(AP46=$AO$7:$AO$1967)*(ROW($W$7:$W$1967)&lt;&gt;ROW(X46))*((S46=0)*($R$7:$R$1967&gt;0)+(S46&gt;0)*($R$7:$R$1967=0)))&gt;0,"SALONES UNIDOS",IF(SUMPRODUCT((X46=$W$7:$W$1967)*(AI46=$AH$7:$AH$1967)*((AO46&lt;$AO$7:$AO$1967)*(AP46&gt;$AN$7:$AN$1967))*(ROW($W$7:$W$1967)&lt;&gt;ROW(X46)))&gt;0,"Cruzado","Sin cruce")))</f>
        <v>Sin cruce</v>
      </c>
      <c r="AR46" s="104"/>
      <c r="AS46" s="104"/>
      <c r="AT46" s="22"/>
      <c r="AU46" s="22"/>
      <c r="AV46" s="361" t="str" cm="1">
        <f t="array" ref="AV46">IF(AC46="","",IF(SUMPRODUCT((AC46=$AB$956:$AB$1497)*(AI46=$AH$956:$AH$1497)*(AR46=$AQ$956:$AQ$1497)*(AS46=$AR$956:$AR$1497)*(ROW($AB$956:$AB$1497)&lt;&gt;ROW(AC46))*((S46=0)*($R$956:$R$1497&gt;0)+(S46&gt;0)*($R$956:$R$1497=0)))&gt;0,"SALONES UNIDOS",IF(SUMPRODUCT((AC46=$AB$956:$AB$1497)*(AI46=$AH$956:$AH$1497)*((AR46&lt;$AR$956:$AR$1497)*(AS46&gt;$AQ$956:$AQ$1497))*(ROW($AB$956:$AB$1497)&lt;&gt;ROW(AC46)))&gt;0,"Cruzado","Sin cruce")))</f>
        <v/>
      </c>
      <c r="AW46" s="361" t="str" cm="1">
        <f t="array" ref="AW46">IF(AE46="","",IF(SUMPRODUCT((AE46=$AD$956:$AD$1497)*(AI46=$AH$956:$AH$1497)*(AT46=$AS$956:$AS$1497)*(AU46=$AT$956:$AT$1497)*(ROW($AD$956:$AD$1497)&lt;&gt;ROW(AE46))*((S46=0)*($R$956:$R$1497&gt;0)+(S46&gt;0)*($R$956:$R$1497=0)))&gt;0,"SALONES UNIDOS",IF(SUMPRODUCT((AE46=$AD$956:$AD$1497)*(AI46=$AH$956:$AH$1497)*((AT46&lt;$AT$956:$AT$1497)*(AU46&gt;$AS$956:$AS$1497))*(ROW($AD$956:$AD$1497)&lt;&gt;ROW(AE46)))&gt;0,"Cruzado","Sin cruce")))</f>
        <v/>
      </c>
      <c r="AX46" s="104" t="str">
        <f t="shared" si="34"/>
        <v>PS3PRINCIPALB</v>
      </c>
      <c r="AY46" s="104" t="str" cm="1">
        <f t="array" ref="AY46">IF(AX46="","",IF(SUMPRODUCT((AX46=$AW$7:$AW$1967)*(AI46=$AH$7:$AH$1967)*(AO46=$AN$7:$AN$1967)*(AP46=$AO$7:$AO$1967)*(ROW($AW$7:$AW$1967)&lt;&gt;ROW(AX46))*((S46=0)*($R$7:$R$1967&gt;0)+(S46&gt;0)*($R$7:$R$1967=0)))&gt;0,"SALONES UNIDOS",IF(SUMPRODUCT((AX46=$AW$7:$AW$1967)*(AI46=$AH$7:$AH$1967)*((AO46&lt;$AO$7:$AO$1967)*(AP46&gt;$AN$7:$AN$1967))*(ROW($AW$7:$AW$1967)&lt;&gt;ROW(AX46)))&gt;0,"Cruzado","Sin cruce")))</f>
        <v>Sin cruce</v>
      </c>
    </row>
    <row r="47" spans="1:51" x14ac:dyDescent="0.3">
      <c r="B47" s="4" t="s">
        <v>1144</v>
      </c>
      <c r="C47" s="411" t="s">
        <v>314</v>
      </c>
      <c r="D47" s="415" t="s">
        <v>968</v>
      </c>
      <c r="E47" s="415">
        <v>20261</v>
      </c>
      <c r="F47" s="412" t="s">
        <v>280</v>
      </c>
      <c r="G47" s="411" t="s">
        <v>291</v>
      </c>
      <c r="H47" s="413" t="s">
        <v>285</v>
      </c>
      <c r="I47" s="413">
        <v>3</v>
      </c>
      <c r="J47" s="413" t="s">
        <v>281</v>
      </c>
      <c r="K47" s="413" t="s">
        <v>281</v>
      </c>
      <c r="L47" s="414" t="s">
        <v>360</v>
      </c>
      <c r="M47" s="379" t="s">
        <v>361</v>
      </c>
      <c r="N47" s="379" t="s">
        <v>362</v>
      </c>
      <c r="O47" s="379" t="s">
        <v>318</v>
      </c>
      <c r="P47" s="411" t="s">
        <v>321</v>
      </c>
      <c r="Q47" s="379">
        <v>2</v>
      </c>
      <c r="R47" s="379">
        <v>2</v>
      </c>
      <c r="S47" s="415">
        <v>4</v>
      </c>
      <c r="T47" s="379">
        <v>3</v>
      </c>
      <c r="U47" s="8"/>
      <c r="V47" s="374">
        <v>30</v>
      </c>
      <c r="W47" s="370">
        <v>46604461</v>
      </c>
      <c r="X47" s="373" t="s">
        <v>158</v>
      </c>
      <c r="Y47" s="372" t="s">
        <v>321</v>
      </c>
      <c r="Z47" s="364" t="s">
        <v>556</v>
      </c>
      <c r="AA47" s="364"/>
      <c r="AB47" s="364"/>
      <c r="AC47" s="366"/>
      <c r="AD47" s="370"/>
      <c r="AE47" s="369"/>
      <c r="AF47" s="370"/>
      <c r="AG47" s="370"/>
      <c r="AH47" s="370" t="s">
        <v>319</v>
      </c>
      <c r="AI47" s="364">
        <v>6</v>
      </c>
      <c r="AJ47" s="364">
        <v>7</v>
      </c>
      <c r="AK47" s="364">
        <v>40</v>
      </c>
      <c r="AL47" s="364">
        <v>11</v>
      </c>
      <c r="AM47" s="364">
        <v>0</v>
      </c>
      <c r="AN47" s="22">
        <v>4</v>
      </c>
      <c r="AO47" s="104">
        <v>0.31944444444444448</v>
      </c>
      <c r="AP47" s="104">
        <v>0.45833333333333331</v>
      </c>
      <c r="AQ47" s="22" t="s">
        <v>1140</v>
      </c>
      <c r="AR47" s="104"/>
      <c r="AS47" s="104"/>
      <c r="AT47" s="22"/>
      <c r="AU47" s="22"/>
      <c r="AV47" s="361" t="s">
        <v>1141</v>
      </c>
      <c r="AW47" s="361" t="s">
        <v>1141</v>
      </c>
      <c r="AX47" s="104" t="s">
        <v>1147</v>
      </c>
      <c r="AY47" s="104" t="s">
        <v>1140</v>
      </c>
    </row>
    <row r="48" spans="1:51" x14ac:dyDescent="0.3">
      <c r="B48" s="4" t="s">
        <v>1145</v>
      </c>
      <c r="C48" s="411" t="s">
        <v>314</v>
      </c>
      <c r="D48" s="415" t="s">
        <v>968</v>
      </c>
      <c r="E48" s="415">
        <v>20261</v>
      </c>
      <c r="F48" s="412" t="s">
        <v>280</v>
      </c>
      <c r="G48" s="411" t="s">
        <v>291</v>
      </c>
      <c r="H48" s="413" t="s">
        <v>285</v>
      </c>
      <c r="I48" s="413">
        <v>3</v>
      </c>
      <c r="J48" s="413" t="s">
        <v>281</v>
      </c>
      <c r="K48" s="413" t="s">
        <v>281</v>
      </c>
      <c r="L48" s="414" t="s">
        <v>360</v>
      </c>
      <c r="M48" s="379" t="s">
        <v>361</v>
      </c>
      <c r="N48" s="379" t="s">
        <v>362</v>
      </c>
      <c r="O48" s="379" t="s">
        <v>318</v>
      </c>
      <c r="P48" s="411" t="s">
        <v>321</v>
      </c>
      <c r="Q48" s="379">
        <v>2</v>
      </c>
      <c r="R48" s="379">
        <v>2</v>
      </c>
      <c r="S48" s="415">
        <v>4</v>
      </c>
      <c r="T48" s="379">
        <v>3</v>
      </c>
      <c r="U48" s="8"/>
      <c r="V48" s="374">
        <v>30</v>
      </c>
      <c r="W48" s="370">
        <v>72940603</v>
      </c>
      <c r="X48" s="373" t="s">
        <v>523</v>
      </c>
      <c r="Y48" s="372" t="s">
        <v>321</v>
      </c>
      <c r="Z48" s="364" t="s">
        <v>556</v>
      </c>
      <c r="AA48" s="364"/>
      <c r="AB48" s="364"/>
      <c r="AC48" s="366"/>
      <c r="AD48" s="370"/>
      <c r="AE48" s="369"/>
      <c r="AF48" s="370"/>
      <c r="AG48" s="370"/>
      <c r="AH48" s="370" t="s">
        <v>319</v>
      </c>
      <c r="AI48" s="364">
        <v>6</v>
      </c>
      <c r="AJ48" s="364">
        <v>7</v>
      </c>
      <c r="AK48" s="364">
        <v>40</v>
      </c>
      <c r="AL48" s="364">
        <v>11</v>
      </c>
      <c r="AM48" s="364">
        <v>0</v>
      </c>
      <c r="AN48" s="22">
        <v>4</v>
      </c>
      <c r="AO48" s="104">
        <v>0.31944444444444448</v>
      </c>
      <c r="AP48" s="104">
        <v>0.45833333333333331</v>
      </c>
      <c r="AQ48" s="22" t="s">
        <v>1140</v>
      </c>
      <c r="AR48" s="104"/>
      <c r="AS48" s="104"/>
      <c r="AT48" s="22"/>
      <c r="AU48" s="22"/>
      <c r="AV48" s="361" t="s">
        <v>1141</v>
      </c>
      <c r="AW48" s="361" t="s">
        <v>1141</v>
      </c>
      <c r="AX48" s="104" t="s">
        <v>1147</v>
      </c>
      <c r="AY48" s="104" t="s">
        <v>1140</v>
      </c>
    </row>
    <row r="49" spans="1:51" x14ac:dyDescent="0.3">
      <c r="B49" s="4" t="s">
        <v>1144</v>
      </c>
      <c r="C49" s="411" t="s">
        <v>314</v>
      </c>
      <c r="D49" s="415" t="s">
        <v>968</v>
      </c>
      <c r="E49" s="415">
        <v>20261</v>
      </c>
      <c r="F49" s="412" t="s">
        <v>280</v>
      </c>
      <c r="G49" s="411" t="s">
        <v>291</v>
      </c>
      <c r="H49" s="413" t="s">
        <v>285</v>
      </c>
      <c r="I49" s="413">
        <v>3</v>
      </c>
      <c r="J49" s="413" t="s">
        <v>286</v>
      </c>
      <c r="K49" s="413" t="s">
        <v>286</v>
      </c>
      <c r="L49" s="414" t="s">
        <v>360</v>
      </c>
      <c r="M49" s="379" t="s">
        <v>361</v>
      </c>
      <c r="N49" s="379" t="s">
        <v>362</v>
      </c>
      <c r="O49" s="379" t="s">
        <v>318</v>
      </c>
      <c r="P49" s="411" t="s">
        <v>321</v>
      </c>
      <c r="Q49" s="379">
        <v>2</v>
      </c>
      <c r="R49" s="379">
        <v>2</v>
      </c>
      <c r="S49" s="415">
        <v>4</v>
      </c>
      <c r="T49" s="379">
        <v>3</v>
      </c>
      <c r="U49" s="8"/>
      <c r="V49" s="374">
        <v>50</v>
      </c>
      <c r="W49" s="370">
        <v>21868076</v>
      </c>
      <c r="X49" s="373" t="s">
        <v>142</v>
      </c>
      <c r="Y49" s="364" t="s">
        <v>321</v>
      </c>
      <c r="Z49" s="364" t="s">
        <v>556</v>
      </c>
      <c r="AA49" s="364"/>
      <c r="AB49" s="364"/>
      <c r="AC49" s="366"/>
      <c r="AD49" s="364"/>
      <c r="AE49" s="369"/>
      <c r="AF49" s="370"/>
      <c r="AG49" s="370"/>
      <c r="AH49" s="364" t="s">
        <v>319</v>
      </c>
      <c r="AI49" s="364">
        <v>1</v>
      </c>
      <c r="AJ49" s="364">
        <v>17</v>
      </c>
      <c r="AK49" s="364">
        <v>40</v>
      </c>
      <c r="AL49" s="364">
        <v>21</v>
      </c>
      <c r="AM49" s="364">
        <v>0</v>
      </c>
      <c r="AN49" s="22">
        <v>4</v>
      </c>
      <c r="AO49" s="104">
        <v>0.73611111111111116</v>
      </c>
      <c r="AP49" s="104">
        <v>0.875</v>
      </c>
      <c r="AQ49" s="22" t="s">
        <v>1140</v>
      </c>
      <c r="AR49" s="104"/>
      <c r="AS49" s="104"/>
      <c r="AT49" s="22"/>
      <c r="AU49" s="22"/>
      <c r="AV49" s="361" t="s">
        <v>1141</v>
      </c>
      <c r="AW49" s="361" t="s">
        <v>1141</v>
      </c>
      <c r="AX49" s="104" t="s">
        <v>1148</v>
      </c>
      <c r="AY49" s="104" t="s">
        <v>1140</v>
      </c>
    </row>
    <row r="50" spans="1:51" x14ac:dyDescent="0.3">
      <c r="B50" s="4" t="s">
        <v>1145</v>
      </c>
      <c r="C50" s="411" t="s">
        <v>314</v>
      </c>
      <c r="D50" s="415" t="s">
        <v>968</v>
      </c>
      <c r="E50" s="415">
        <v>20261</v>
      </c>
      <c r="F50" s="412" t="s">
        <v>280</v>
      </c>
      <c r="G50" s="411" t="s">
        <v>291</v>
      </c>
      <c r="H50" s="413" t="s">
        <v>285</v>
      </c>
      <c r="I50" s="413">
        <v>3</v>
      </c>
      <c r="J50" s="413" t="s">
        <v>286</v>
      </c>
      <c r="K50" s="413" t="s">
        <v>286</v>
      </c>
      <c r="L50" s="414" t="s">
        <v>360</v>
      </c>
      <c r="M50" s="379" t="s">
        <v>361</v>
      </c>
      <c r="N50" s="379" t="s">
        <v>362</v>
      </c>
      <c r="O50" s="379" t="s">
        <v>318</v>
      </c>
      <c r="P50" s="411" t="s">
        <v>321</v>
      </c>
      <c r="Q50" s="379">
        <v>2</v>
      </c>
      <c r="R50" s="379">
        <v>2</v>
      </c>
      <c r="S50" s="415">
        <v>4</v>
      </c>
      <c r="T50" s="379">
        <v>3</v>
      </c>
      <c r="U50" s="8"/>
      <c r="V50" s="374">
        <v>50</v>
      </c>
      <c r="W50" s="370">
        <v>21461801</v>
      </c>
      <c r="X50" s="373" t="s">
        <v>97</v>
      </c>
      <c r="Y50" s="364" t="s">
        <v>321</v>
      </c>
      <c r="Z50" s="364" t="s">
        <v>556</v>
      </c>
      <c r="AA50" s="364"/>
      <c r="AB50" s="364"/>
      <c r="AC50" s="366"/>
      <c r="AD50" s="364"/>
      <c r="AE50" s="369"/>
      <c r="AF50" s="370"/>
      <c r="AG50" s="370"/>
      <c r="AH50" s="364" t="s">
        <v>319</v>
      </c>
      <c r="AI50" s="364">
        <v>1</v>
      </c>
      <c r="AJ50" s="364">
        <v>17</v>
      </c>
      <c r="AK50" s="364">
        <v>40</v>
      </c>
      <c r="AL50" s="364">
        <v>21</v>
      </c>
      <c r="AM50" s="364">
        <v>0</v>
      </c>
      <c r="AN50" s="22">
        <v>4</v>
      </c>
      <c r="AO50" s="104">
        <v>0.73611111111111116</v>
      </c>
      <c r="AP50" s="104">
        <v>0.875</v>
      </c>
      <c r="AQ50" s="22" t="s">
        <v>1140</v>
      </c>
      <c r="AR50" s="104"/>
      <c r="AS50" s="104"/>
      <c r="AT50" s="22"/>
      <c r="AU50" s="22"/>
      <c r="AV50" s="361" t="s">
        <v>1141</v>
      </c>
      <c r="AW50" s="361" t="s">
        <v>1141</v>
      </c>
      <c r="AX50" s="104" t="s">
        <v>1148</v>
      </c>
      <c r="AY50" s="104" t="s">
        <v>1140</v>
      </c>
    </row>
    <row r="51" spans="1:51" x14ac:dyDescent="0.3">
      <c r="A51" t="s">
        <v>287</v>
      </c>
      <c r="B51" s="4" t="s">
        <v>1144</v>
      </c>
      <c r="C51" s="411" t="s">
        <v>314</v>
      </c>
      <c r="D51" s="415" t="s">
        <v>968</v>
      </c>
      <c r="E51" s="415">
        <v>20261</v>
      </c>
      <c r="F51" s="412" t="s">
        <v>276</v>
      </c>
      <c r="G51" s="411" t="s">
        <v>291</v>
      </c>
      <c r="H51" s="413" t="s">
        <v>285</v>
      </c>
      <c r="I51" s="413">
        <v>4</v>
      </c>
      <c r="J51" s="413" t="s">
        <v>278</v>
      </c>
      <c r="K51" s="413" t="s">
        <v>278</v>
      </c>
      <c r="L51" s="414" t="s">
        <v>597</v>
      </c>
      <c r="M51" s="379" t="s">
        <v>981</v>
      </c>
      <c r="N51" s="379" t="s">
        <v>324</v>
      </c>
      <c r="O51" s="379" t="s">
        <v>318</v>
      </c>
      <c r="P51" s="412" t="s">
        <v>315</v>
      </c>
      <c r="Q51" s="379">
        <v>2</v>
      </c>
      <c r="R51" s="379">
        <v>2</v>
      </c>
      <c r="S51" s="415">
        <v>4</v>
      </c>
      <c r="T51" s="379">
        <v>3</v>
      </c>
      <c r="U51" s="8"/>
      <c r="V51" s="374">
        <v>45</v>
      </c>
      <c r="W51" s="370">
        <v>21487056</v>
      </c>
      <c r="X51" s="373" t="s">
        <v>171</v>
      </c>
      <c r="Y51" s="364" t="s">
        <v>315</v>
      </c>
      <c r="Z51" s="364"/>
      <c r="AA51" s="364"/>
      <c r="AB51" s="364"/>
      <c r="AC51" s="364" t="s">
        <v>598</v>
      </c>
      <c r="AD51" s="364"/>
      <c r="AE51" s="369"/>
      <c r="AF51" s="370"/>
      <c r="AG51" s="370"/>
      <c r="AH51" s="370" t="s">
        <v>319</v>
      </c>
      <c r="AI51" s="364">
        <v>1</v>
      </c>
      <c r="AJ51" s="364">
        <v>19</v>
      </c>
      <c r="AK51" s="364">
        <v>20</v>
      </c>
      <c r="AL51" s="364">
        <v>22</v>
      </c>
      <c r="AM51" s="364">
        <v>40</v>
      </c>
      <c r="AN51" s="22">
        <f t="shared" ref="AN51:AN60" si="35">IF(AJ51="",S51,ROUND(((((AL51/24)+(AM51/1440))-((AJ51/24)+(AK51/1440)))*1440/50),5))</f>
        <v>4</v>
      </c>
      <c r="AO51" s="104">
        <f t="shared" ref="AO51:AO60" si="36">AJ51/24+AK51/1440</f>
        <v>0.80555555555555547</v>
      </c>
      <c r="AP51" s="104">
        <f t="shared" ref="AP51:AP60" si="37">AL51/24+AM51/1440</f>
        <v>0.94444444444444442</v>
      </c>
      <c r="AQ51" s="22" t="str" cm="1">
        <f t="array" ref="AQ51">IF(X51="","",IF(SUMPRODUCT((X51=$W$7:$W$1969)*(AI51=$AH$7:$AH$1969)*(AO51=$AN$7:$AN$1969)*(AP51=$AO$7:$AO$1969)*(ROW($W$7:$W$1969)&lt;&gt;ROW(X51))*((S51=0)*($R$7:$R$1969&gt;0)+(S51&gt;0)*($R$7:$R$1969=0)))&gt;0,"SALONES UNIDOS",IF(SUMPRODUCT((X51=$W$7:$W$1969)*(AI51=$AH$7:$AH$1969)*((AO51&lt;$AO$7:$AO$1969)*(AP51&gt;$AN$7:$AN$1969))*(ROW($W$7:$W$1969)&lt;&gt;ROW(X51)))&gt;0,"Cruzado","Sin cruce")))</f>
        <v>Sin cruce</v>
      </c>
      <c r="AR51" s="104">
        <f t="shared" ref="AR51:AS52" si="38">AO51</f>
        <v>0.80555555555555547</v>
      </c>
      <c r="AS51" s="104">
        <f t="shared" si="38"/>
        <v>0.94444444444444442</v>
      </c>
      <c r="AT51" s="22"/>
      <c r="AU51" s="22"/>
      <c r="AV51" s="358" t="str" cm="1">
        <f t="array" ref="AV51">IF(AC51="","",IF(SUMPRODUCT((AC51=$AB$7:$AB$479)*(AI51=$AH$7:$AH$479)*(AR51=$AQ$7:$AQ$479)*(AS51=$AR$7:$AR$479)*(ROW($AB$7:$AB$479)&lt;&gt;ROW(AC51))*((S51=0)*($R$7:$R$479&gt;0)+(S51&gt;0)*($R$7:$R$479=0)))&gt;0,"SALONES UNIDOS",IF(SUMPRODUCT((AC51=$AB$7:$AB$479)*(AI51=$AH$7:$AH$479)*((AR51&lt;$AR$7:$AR$479)*(AS51&gt;$AQ$7:$AQ$479))*(ROW($AB$7:$AB$479)&lt;&gt;ROW(AC51)))&gt;0,"Cruzado","Sin cruce")))</f>
        <v>Sin cruce</v>
      </c>
      <c r="AW51" s="358" t="str" cm="1">
        <f t="array" ref="AW51">IF(AE51="","",IF(SUMPRODUCT((AE51=$AD$7:$AD$479)*(AI51=$AH$7:$AH$479)*(AT51=$AS$7:$AS$479)*(AU51=$AT$7:$AT$479)*(ROW($AD$7:$AD$479)&lt;&gt;ROW(AE51))*((S51=0)*($R$7:$R$479&gt;0)+(S51&gt;0)*($R$7:$R$479=0)))&gt;0,"SALONES UNIDOS",IF(SUMPRODUCT((AE51=$AD$7:$AD$479)*(AI51=$AH$7:$AH$479)*((AT51&lt;$AT$7:$AT$479)*(AU51&gt;$AS$7:$AS$479))*(ROW($AD$7:$AD$479)&lt;&gt;ROW(AE51)))&gt;0,"Cruzado","Sin cruce")))</f>
        <v/>
      </c>
      <c r="AX51" s="104" t="str">
        <f t="shared" ref="AX51:AX60" si="39">TRIM(CONCATENATE(H51,I51,F51,K51))</f>
        <v>EN4FILIALA</v>
      </c>
      <c r="AY51" s="104" t="str" cm="1">
        <f t="array" ref="AY51">IF(AX51="","",IF(SUMPRODUCT((AX51=$AW$7:$AW$1969)*(AI51=$AH$7:$AH$1969)*(AO51=$AN$7:$AN$1969)*(AP51=$AO$7:$AO$1969)*(ROW($AW$7:$AW$1969)&lt;&gt;ROW(AX51))*((S51=0)*($R$7:$R$1969&gt;0)+(S51&gt;0)*($R$7:$R$1969=0)))&gt;0,"SALONES UNIDOS",IF(SUMPRODUCT((AX51=$AW$7:$AW$1969)*(AI51=$AH$7:$AH$1969)*((AO51&lt;$AO$7:$AO$1969)*(AP51&gt;$AN$7:$AN$1969))*(ROW($AW$7:$AW$1969)&lt;&gt;ROW(AX51)))&gt;0,"Cruzado","Sin cruce")))</f>
        <v>Sin cruce</v>
      </c>
    </row>
    <row r="52" spans="1:51" x14ac:dyDescent="0.3">
      <c r="A52" t="s">
        <v>287</v>
      </c>
      <c r="B52" s="4" t="s">
        <v>1145</v>
      </c>
      <c r="C52" s="411" t="s">
        <v>314</v>
      </c>
      <c r="D52" s="415" t="s">
        <v>968</v>
      </c>
      <c r="E52" s="415">
        <v>20261</v>
      </c>
      <c r="F52" s="412" t="s">
        <v>276</v>
      </c>
      <c r="G52" s="411" t="s">
        <v>291</v>
      </c>
      <c r="H52" s="413" t="s">
        <v>285</v>
      </c>
      <c r="I52" s="413">
        <v>4</v>
      </c>
      <c r="J52" s="413" t="s">
        <v>278</v>
      </c>
      <c r="K52" s="413" t="s">
        <v>278</v>
      </c>
      <c r="L52" s="414" t="s">
        <v>597</v>
      </c>
      <c r="M52" s="379" t="s">
        <v>981</v>
      </c>
      <c r="N52" s="379" t="s">
        <v>324</v>
      </c>
      <c r="O52" s="379" t="s">
        <v>318</v>
      </c>
      <c r="P52" s="412" t="s">
        <v>315</v>
      </c>
      <c r="Q52" s="379">
        <v>2</v>
      </c>
      <c r="R52" s="379">
        <v>2</v>
      </c>
      <c r="S52" s="415">
        <v>4</v>
      </c>
      <c r="T52" s="379">
        <v>3</v>
      </c>
      <c r="U52" s="8"/>
      <c r="V52" s="374">
        <v>45</v>
      </c>
      <c r="W52" s="370">
        <v>10508584</v>
      </c>
      <c r="X52" s="373" t="s">
        <v>136</v>
      </c>
      <c r="Y52" s="364" t="s">
        <v>315</v>
      </c>
      <c r="Z52" s="364"/>
      <c r="AA52" s="364"/>
      <c r="AB52" s="364"/>
      <c r="AC52" s="364" t="s">
        <v>598</v>
      </c>
      <c r="AD52" s="364"/>
      <c r="AE52" s="369"/>
      <c r="AF52" s="370"/>
      <c r="AG52" s="370"/>
      <c r="AH52" s="370" t="s">
        <v>319</v>
      </c>
      <c r="AI52" s="364">
        <v>1</v>
      </c>
      <c r="AJ52" s="364">
        <v>19</v>
      </c>
      <c r="AK52" s="364">
        <v>20</v>
      </c>
      <c r="AL52" s="364">
        <v>22</v>
      </c>
      <c r="AM52" s="364">
        <v>40</v>
      </c>
      <c r="AN52" s="22">
        <f t="shared" si="35"/>
        <v>4</v>
      </c>
      <c r="AO52" s="104">
        <f t="shared" si="36"/>
        <v>0.80555555555555547</v>
      </c>
      <c r="AP52" s="104">
        <f t="shared" si="37"/>
        <v>0.94444444444444442</v>
      </c>
      <c r="AQ52" s="22" t="str" cm="1">
        <f t="array" ref="AQ52">IF(X52="","",IF(SUMPRODUCT((X52=$W$7:$W$1969)*(AI52=$AH$7:$AH$1969)*(AO52=$AN$7:$AN$1969)*(AP52=$AO$7:$AO$1969)*(ROW($W$7:$W$1969)&lt;&gt;ROW(X52))*((S52=0)*($R$7:$R$1969&gt;0)+(S52&gt;0)*($R$7:$R$1969=0)))&gt;0,"SALONES UNIDOS",IF(SUMPRODUCT((X52=$W$7:$W$1969)*(AI52=$AH$7:$AH$1969)*((AO52&lt;$AO$7:$AO$1969)*(AP52&gt;$AN$7:$AN$1969))*(ROW($W$7:$W$1969)&lt;&gt;ROW(X52)))&gt;0,"Cruzado","Sin cruce")))</f>
        <v>Sin cruce</v>
      </c>
      <c r="AR52" s="104">
        <f t="shared" si="38"/>
        <v>0.80555555555555547</v>
      </c>
      <c r="AS52" s="104">
        <f t="shared" si="38"/>
        <v>0.94444444444444442</v>
      </c>
      <c r="AT52" s="22"/>
      <c r="AU52" s="22"/>
      <c r="AV52" s="358" t="str" cm="1">
        <f t="array" ref="AV52">IF(AC52="","",IF(SUMPRODUCT((AC52=$AB$7:$AB$479)*(AI52=$AH$7:$AH$479)*(AR52=$AQ$7:$AQ$479)*(AS52=$AR$7:$AR$479)*(ROW($AB$7:$AB$479)&lt;&gt;ROW(AC52))*((S52=0)*($R$7:$R$479&gt;0)+(S52&gt;0)*($R$7:$R$479=0)))&gt;0,"SALONES UNIDOS",IF(SUMPRODUCT((AC52=$AB$7:$AB$479)*(AI52=$AH$7:$AH$479)*((AR52&lt;$AR$7:$AR$479)*(AS52&gt;$AQ$7:$AQ$479))*(ROW($AB$7:$AB$479)&lt;&gt;ROW(AC52)))&gt;0,"Cruzado","Sin cruce")))</f>
        <v>Sin cruce</v>
      </c>
      <c r="AW52" s="358" t="str" cm="1">
        <f t="array" ref="AW52">IF(AE52="","",IF(SUMPRODUCT((AE52=$AD$7:$AD$479)*(AI52=$AH$7:$AH$479)*(AT52=$AS$7:$AS$479)*(AU52=$AT$7:$AT$479)*(ROW($AD$7:$AD$479)&lt;&gt;ROW(AE52))*((S52=0)*($R$7:$R$479&gt;0)+(S52&gt;0)*($R$7:$R$479=0)))&gt;0,"SALONES UNIDOS",IF(SUMPRODUCT((AE52=$AD$7:$AD$479)*(AI52=$AH$7:$AH$479)*((AT52&lt;$AT$7:$AT$479)*(AU52&gt;$AS$7:$AS$479))*(ROW($AD$7:$AD$479)&lt;&gt;ROW(AE52)))&gt;0,"Cruzado","Sin cruce")))</f>
        <v/>
      </c>
      <c r="AX52" s="104" t="str">
        <f t="shared" si="39"/>
        <v>EN4FILIALA</v>
      </c>
      <c r="AY52" s="104" t="str" cm="1">
        <f t="array" ref="AY52">IF(AX52="","",IF(SUMPRODUCT((AX52=$AW$7:$AW$1969)*(AI52=$AH$7:$AH$1969)*(AO52=$AN$7:$AN$1969)*(AP52=$AO$7:$AO$1969)*(ROW($AW$7:$AW$1969)&lt;&gt;ROW(AX52))*((S52=0)*($R$7:$R$1969&gt;0)+(S52&gt;0)*($R$7:$R$1969=0)))&gt;0,"SALONES UNIDOS",IF(SUMPRODUCT((AX52=$AW$7:$AW$1969)*(AI52=$AH$7:$AH$1969)*((AO52&lt;$AO$7:$AO$1969)*(AP52&gt;$AN$7:$AN$1969))*(ROW($AW$7:$AW$1969)&lt;&gt;ROW(AX52)))&gt;0,"Cruzado","Sin cruce")))</f>
        <v>Sin cruce</v>
      </c>
    </row>
    <row r="53" spans="1:51" x14ac:dyDescent="0.3">
      <c r="B53" s="4" t="s">
        <v>1144</v>
      </c>
      <c r="C53" s="411" t="s">
        <v>314</v>
      </c>
      <c r="D53" s="415" t="s">
        <v>971</v>
      </c>
      <c r="E53" s="415">
        <v>20261</v>
      </c>
      <c r="F53" s="412" t="s">
        <v>276</v>
      </c>
      <c r="G53" s="411" t="s">
        <v>291</v>
      </c>
      <c r="H53" s="412" t="s">
        <v>296</v>
      </c>
      <c r="I53" s="412">
        <v>7</v>
      </c>
      <c r="J53" s="412" t="s">
        <v>278</v>
      </c>
      <c r="K53" s="412" t="s">
        <v>278</v>
      </c>
      <c r="L53" s="414" t="s">
        <v>769</v>
      </c>
      <c r="M53" s="379" t="s">
        <v>1039</v>
      </c>
      <c r="N53" s="379" t="s">
        <v>317</v>
      </c>
      <c r="O53" s="379" t="s">
        <v>339</v>
      </c>
      <c r="P53" s="412" t="s">
        <v>315</v>
      </c>
      <c r="Q53" s="379">
        <v>4</v>
      </c>
      <c r="R53" s="379">
        <v>0</v>
      </c>
      <c r="S53" s="415">
        <v>4</v>
      </c>
      <c r="T53" s="379">
        <v>4</v>
      </c>
      <c r="U53" s="8"/>
      <c r="V53" s="374">
        <v>30</v>
      </c>
      <c r="W53" s="370">
        <v>72226049</v>
      </c>
      <c r="X53" s="373" t="s">
        <v>28</v>
      </c>
      <c r="Y53" s="364" t="s">
        <v>315</v>
      </c>
      <c r="Z53" s="364"/>
      <c r="AA53" s="364"/>
      <c r="AB53" s="364"/>
      <c r="AC53" s="364" t="s">
        <v>593</v>
      </c>
      <c r="AD53" s="364"/>
      <c r="AE53" s="369"/>
      <c r="AF53" s="370"/>
      <c r="AG53" s="370"/>
      <c r="AH53" s="370" t="s">
        <v>559</v>
      </c>
      <c r="AI53" s="364">
        <v>2</v>
      </c>
      <c r="AJ53" s="364">
        <v>12</v>
      </c>
      <c r="AK53" s="364">
        <v>40</v>
      </c>
      <c r="AL53" s="364">
        <v>16</v>
      </c>
      <c r="AM53" s="364">
        <v>0</v>
      </c>
      <c r="AN53" s="22">
        <f t="shared" si="35"/>
        <v>4</v>
      </c>
      <c r="AO53" s="104">
        <f t="shared" si="36"/>
        <v>0.52777777777777779</v>
      </c>
      <c r="AP53" s="104">
        <f t="shared" si="37"/>
        <v>0.66666666666666663</v>
      </c>
      <c r="AQ53" s="22" t="str" cm="1">
        <f t="array" ref="AQ53">IF(X53="","",IF(SUMPRODUCT((X53=$W$7:$W$1969)*(AI53=$AH$7:$AH$1969)*(AO53=$AN$7:$AN$1969)*(AP53=$AO$7:$AO$1969)*(ROW($W$7:$W$1969)&lt;&gt;ROW(X53))*((S53=0)*($R$7:$R$1969&gt;0)+(S53&gt;0)*($R$7:$R$1969=0)))&gt;0,"SALONES UNIDOS",IF(SUMPRODUCT((X53=$W$7:$W$1969)*(AI53=$AH$7:$AH$1969)*((AO53&lt;$AO$7:$AO$1969)*(AP53&gt;$AN$7:$AN$1969))*(ROW($W$7:$W$1969)&lt;&gt;ROW(X53)))&gt;0,"Cruzado","Sin cruce")))</f>
        <v>Sin cruce</v>
      </c>
      <c r="AR53" s="104">
        <f>AO53</f>
        <v>0.52777777777777779</v>
      </c>
      <c r="AS53" s="104">
        <f>AP53</f>
        <v>0.66666666666666663</v>
      </c>
      <c r="AT53" s="22"/>
      <c r="AU53" s="22"/>
      <c r="AV53" s="358" t="str" cm="1">
        <f t="array" ref="AV53">IF(AC53="","",IF(SUMPRODUCT((AC53=$AB$7:$AB$479)*(AI53=$AH$7:$AH$479)*(AR53=$AQ$7:$AQ$479)*(AS53=$AR$7:$AR$479)*(ROW($AB$7:$AB$479)&lt;&gt;ROW(AC53))*((S53=0)*($R$7:$R$479&gt;0)+(S53&gt;0)*($R$7:$R$479=0)))&gt;0,"SALONES UNIDOS",IF(SUMPRODUCT((AC53=$AB$7:$AB$479)*(AI53=$AH$7:$AH$479)*((AR53&lt;$AR$7:$AR$479)*(AS53&gt;$AQ$7:$AQ$479))*(ROW($AB$7:$AB$479)&lt;&gt;ROW(AC53)))&gt;0,"Cruzado","Sin cruce")))</f>
        <v>Sin cruce</v>
      </c>
      <c r="AW53" s="358" t="str" cm="1">
        <f t="array" ref="AW53">IF(AE53="","",IF(SUMPRODUCT((AE53=$AD$7:$AD$479)*(AI53=$AH$7:$AH$479)*(AT53=$AS$7:$AS$479)*(AU53=$AT$7:$AT$479)*(ROW($AD$7:$AD$479)&lt;&gt;ROW(AE53))*((S53=0)*($R$7:$R$479&gt;0)+(S53&gt;0)*($R$7:$R$479=0)))&gt;0,"SALONES UNIDOS",IF(SUMPRODUCT((AE53=$AD$7:$AD$479)*(AI53=$AH$7:$AH$479)*((AT53&lt;$AT$7:$AT$479)*(AU53&gt;$AS$7:$AS$479))*(ROW($AD$7:$AD$479)&lt;&gt;ROW(AE53)))&gt;0,"Cruzado","Sin cruce")))</f>
        <v/>
      </c>
      <c r="AX53" s="104" t="str">
        <f t="shared" si="39"/>
        <v>PS7FILIALA</v>
      </c>
      <c r="AY53" s="104" t="str" cm="1">
        <f t="array" ref="AY53">IF(AX53="","",IF(SUMPRODUCT((AX53=$AW$7:$AW$1969)*(AI53=$AH$7:$AH$1969)*(AO53=$AN$7:$AN$1969)*(AP53=$AO$7:$AO$1969)*(ROW($AW$7:$AW$1969)&lt;&gt;ROW(AX53))*((S53=0)*($R$7:$R$1969&gt;0)+(S53&gt;0)*($R$7:$R$1969=0)))&gt;0,"SALONES UNIDOS",IF(SUMPRODUCT((AX53=$AW$7:$AW$1969)*(AI53=$AH$7:$AH$1969)*((AO53&lt;$AO$7:$AO$1969)*(AP53&gt;$AN$7:$AN$1969))*(ROW($AW$7:$AW$1969)&lt;&gt;ROW(AX53)))&gt;0,"Cruzado","Sin cruce")))</f>
        <v>Sin cruce</v>
      </c>
    </row>
    <row r="54" spans="1:51" x14ac:dyDescent="0.3">
      <c r="B54" s="4" t="s">
        <v>1145</v>
      </c>
      <c r="C54" s="411" t="s">
        <v>314</v>
      </c>
      <c r="D54" s="415" t="s">
        <v>971</v>
      </c>
      <c r="E54" s="415">
        <v>20261</v>
      </c>
      <c r="F54" s="412" t="s">
        <v>276</v>
      </c>
      <c r="G54" s="411" t="s">
        <v>291</v>
      </c>
      <c r="H54" s="412" t="s">
        <v>296</v>
      </c>
      <c r="I54" s="412">
        <v>7</v>
      </c>
      <c r="J54" s="412" t="s">
        <v>278</v>
      </c>
      <c r="K54" s="412" t="s">
        <v>278</v>
      </c>
      <c r="L54" s="414" t="s">
        <v>769</v>
      </c>
      <c r="M54" s="379" t="s">
        <v>1039</v>
      </c>
      <c r="N54" s="379" t="s">
        <v>317</v>
      </c>
      <c r="O54" s="379" t="s">
        <v>339</v>
      </c>
      <c r="P54" s="412" t="s">
        <v>315</v>
      </c>
      <c r="Q54" s="379">
        <v>4</v>
      </c>
      <c r="R54" s="379">
        <v>0</v>
      </c>
      <c r="S54" s="415">
        <v>4</v>
      </c>
      <c r="T54" s="379">
        <v>4</v>
      </c>
      <c r="U54" s="8"/>
      <c r="V54" s="374">
        <v>30</v>
      </c>
      <c r="W54" s="370">
        <v>44866019</v>
      </c>
      <c r="X54" s="373" t="s">
        <v>177</v>
      </c>
      <c r="Y54" s="364" t="s">
        <v>315</v>
      </c>
      <c r="Z54" s="364"/>
      <c r="AA54" s="364"/>
      <c r="AB54" s="364"/>
      <c r="AC54" s="364" t="s">
        <v>593</v>
      </c>
      <c r="AD54" s="364"/>
      <c r="AE54" s="369"/>
      <c r="AF54" s="370"/>
      <c r="AG54" s="370"/>
      <c r="AH54" s="370" t="s">
        <v>559</v>
      </c>
      <c r="AI54" s="364">
        <v>2</v>
      </c>
      <c r="AJ54" s="364">
        <v>12</v>
      </c>
      <c r="AK54" s="364">
        <v>40</v>
      </c>
      <c r="AL54" s="364">
        <v>16</v>
      </c>
      <c r="AM54" s="364">
        <v>0</v>
      </c>
      <c r="AN54" s="22">
        <f t="shared" si="35"/>
        <v>4</v>
      </c>
      <c r="AO54" s="104">
        <f t="shared" si="36"/>
        <v>0.52777777777777779</v>
      </c>
      <c r="AP54" s="104">
        <f t="shared" si="37"/>
        <v>0.66666666666666663</v>
      </c>
      <c r="AQ54" s="22" t="str" cm="1">
        <f t="array" ref="AQ54">IF(X54="","",IF(SUMPRODUCT((X54=$W$7:$W$1969)*(AI54=$AH$7:$AH$1969)*(AO54=$AN$7:$AN$1969)*(AP54=$AO$7:$AO$1969)*(ROW($W$7:$W$1969)&lt;&gt;ROW(X54))*((S54=0)*($R$7:$R$1969&gt;0)+(S54&gt;0)*($R$7:$R$1969=0)))&gt;0,"SALONES UNIDOS",IF(SUMPRODUCT((X54=$W$7:$W$1969)*(AI54=$AH$7:$AH$1969)*((AO54&lt;$AO$7:$AO$1969)*(AP54&gt;$AN$7:$AN$1969))*(ROW($W$7:$W$1969)&lt;&gt;ROW(X54)))&gt;0,"Cruzado","Sin cruce")))</f>
        <v>Sin cruce</v>
      </c>
      <c r="AR54" s="104">
        <f>AO54</f>
        <v>0.52777777777777779</v>
      </c>
      <c r="AS54" s="104">
        <f>AP54</f>
        <v>0.66666666666666663</v>
      </c>
      <c r="AT54" s="22"/>
      <c r="AU54" s="22"/>
      <c r="AV54" s="358" t="str" cm="1">
        <f t="array" ref="AV54">IF(AC54="","",IF(SUMPRODUCT((AC54=$AB$7:$AB$479)*(AI54=$AH$7:$AH$479)*(AR54=$AQ$7:$AQ$479)*(AS54=$AR$7:$AR$479)*(ROW($AB$7:$AB$479)&lt;&gt;ROW(AC54))*((S54=0)*($R$7:$R$479&gt;0)+(S54&gt;0)*($R$7:$R$479=0)))&gt;0,"SALONES UNIDOS",IF(SUMPRODUCT((AC54=$AB$7:$AB$479)*(AI54=$AH$7:$AH$479)*((AR54&lt;$AR$7:$AR$479)*(AS54&gt;$AQ$7:$AQ$479))*(ROW($AB$7:$AB$479)&lt;&gt;ROW(AC54)))&gt;0,"Cruzado","Sin cruce")))</f>
        <v>Sin cruce</v>
      </c>
      <c r="AW54" s="358" t="str" cm="1">
        <f t="array" ref="AW54">IF(AE54="","",IF(SUMPRODUCT((AE54=$AD$7:$AD$479)*(AI54=$AH$7:$AH$479)*(AT54=$AS$7:$AS$479)*(AU54=$AT$7:$AT$479)*(ROW($AD$7:$AD$479)&lt;&gt;ROW(AE54))*((S54=0)*($R$7:$R$479&gt;0)+(S54&gt;0)*($R$7:$R$479=0)))&gt;0,"SALONES UNIDOS",IF(SUMPRODUCT((AE54=$AD$7:$AD$479)*(AI54=$AH$7:$AH$479)*((AT54&lt;$AT$7:$AT$479)*(AU54&gt;$AS$7:$AS$479))*(ROW($AD$7:$AD$479)&lt;&gt;ROW(AE54)))&gt;0,"Cruzado","Sin cruce")))</f>
        <v/>
      </c>
      <c r="AX54" s="104" t="str">
        <f t="shared" si="39"/>
        <v>PS7FILIALA</v>
      </c>
      <c r="AY54" s="104" t="str" cm="1">
        <f t="array" ref="AY54">IF(AX54="","",IF(SUMPRODUCT((AX54=$AW$7:$AW$1969)*(AI54=$AH$7:$AH$1969)*(AO54=$AN$7:$AN$1969)*(AP54=$AO$7:$AO$1969)*(ROW($AW$7:$AW$1969)&lt;&gt;ROW(AX54))*((S54=0)*($R$7:$R$1969&gt;0)+(S54&gt;0)*($R$7:$R$1969=0)))&gt;0,"SALONES UNIDOS",IF(SUMPRODUCT((AX54=$AW$7:$AW$1969)*(AI54=$AH$7:$AH$1969)*((AO54&lt;$AO$7:$AO$1969)*(AP54&gt;$AN$7:$AN$1969))*(ROW($AW$7:$AW$1969)&lt;&gt;ROW(AX54)))&gt;0,"Cruzado","Sin cruce")))</f>
        <v>Sin cruce</v>
      </c>
    </row>
    <row r="55" spans="1:51" x14ac:dyDescent="0.3">
      <c r="B55" s="4" t="s">
        <v>1144</v>
      </c>
      <c r="C55" s="411" t="s">
        <v>314</v>
      </c>
      <c r="D55" s="415" t="s">
        <v>971</v>
      </c>
      <c r="E55" s="415">
        <v>20261</v>
      </c>
      <c r="F55" s="412" t="s">
        <v>276</v>
      </c>
      <c r="G55" s="411" t="s">
        <v>291</v>
      </c>
      <c r="H55" s="412" t="s">
        <v>296</v>
      </c>
      <c r="I55" s="412">
        <v>5</v>
      </c>
      <c r="J55" s="412" t="s">
        <v>278</v>
      </c>
      <c r="K55" s="412" t="s">
        <v>278</v>
      </c>
      <c r="L55" s="414" t="s">
        <v>343</v>
      </c>
      <c r="M55" s="379" t="s">
        <v>756</v>
      </c>
      <c r="N55" s="379" t="s">
        <v>317</v>
      </c>
      <c r="O55" s="379" t="s">
        <v>339</v>
      </c>
      <c r="P55" s="412" t="s">
        <v>315</v>
      </c>
      <c r="Q55" s="379">
        <v>3</v>
      </c>
      <c r="R55" s="379">
        <v>2</v>
      </c>
      <c r="S55" s="415">
        <v>5</v>
      </c>
      <c r="T55" s="379">
        <v>4</v>
      </c>
      <c r="U55" s="8"/>
      <c r="V55" s="374">
        <v>25</v>
      </c>
      <c r="W55" s="370">
        <v>44866019</v>
      </c>
      <c r="X55" s="373" t="s">
        <v>177</v>
      </c>
      <c r="Y55" s="364" t="s">
        <v>315</v>
      </c>
      <c r="Z55" s="364"/>
      <c r="AA55" s="364"/>
      <c r="AB55" s="364"/>
      <c r="AC55" s="364" t="s">
        <v>743</v>
      </c>
      <c r="AD55" s="364"/>
      <c r="AE55" s="369"/>
      <c r="AF55" s="370"/>
      <c r="AG55" s="370"/>
      <c r="AH55" s="370" t="s">
        <v>319</v>
      </c>
      <c r="AI55" s="364">
        <v>5</v>
      </c>
      <c r="AJ55" s="364">
        <v>14</v>
      </c>
      <c r="AK55" s="364">
        <v>20</v>
      </c>
      <c r="AL55" s="364">
        <v>18</v>
      </c>
      <c r="AM55" s="364">
        <v>30</v>
      </c>
      <c r="AN55" s="22">
        <f t="shared" si="35"/>
        <v>5</v>
      </c>
      <c r="AO55" s="104">
        <f t="shared" si="36"/>
        <v>0.59722222222222221</v>
      </c>
      <c r="AP55" s="104">
        <f t="shared" si="37"/>
        <v>0.77083333333333337</v>
      </c>
      <c r="AQ55" s="22" t="str" cm="1">
        <f t="array" ref="AQ55">IF(X55="","",IF(SUMPRODUCT((X55=$W$7:$W$1969)*(AI55=$AH$7:$AH$1969)*(AO55=$AN$7:$AN$1969)*(AP55=$AO$7:$AO$1969)*(ROW($W$7:$W$1969)&lt;&gt;ROW(X55))*((S55=0)*($R$7:$R$1969&gt;0)+(S55&gt;0)*($R$7:$R$1969=0)))&gt;0,"SALONES UNIDOS",IF(SUMPRODUCT((X55=$W$7:$W$1969)*(AI55=$AH$7:$AH$1969)*((AO55&lt;$AO$7:$AO$1969)*(AP55&gt;$AN$7:$AN$1969))*(ROW($W$7:$W$1969)&lt;&gt;ROW(X55)))&gt;0,"Cruzado","Sin cruce")))</f>
        <v>Sin cruce</v>
      </c>
      <c r="AR55" s="104">
        <f t="shared" ref="AR55:AS58" si="40">AO55</f>
        <v>0.59722222222222221</v>
      </c>
      <c r="AS55" s="104">
        <f t="shared" si="40"/>
        <v>0.77083333333333337</v>
      </c>
      <c r="AT55" s="22"/>
      <c r="AU55" s="22"/>
      <c r="AV55" s="358" t="str" cm="1">
        <f t="array" ref="AV55">IF(AC55="","",IF(SUMPRODUCT((AC55=$AB$7:$AB$479)*(AI55=$AH$7:$AH$479)*(AR55=$AQ$7:$AQ$479)*(AS55=$AR$7:$AR$479)*(ROW($AB$7:$AB$479)&lt;&gt;ROW(AC55))*((S55=0)*($R$7:$R$479&gt;0)+(S55&gt;0)*($R$7:$R$479=0)))&gt;0,"SALONES UNIDOS",IF(SUMPRODUCT((AC55=$AB$7:$AB$479)*(AI55=$AH$7:$AH$479)*((AR55&lt;$AR$7:$AR$479)*(AS55&gt;$AQ$7:$AQ$479))*(ROW($AB$7:$AB$479)&lt;&gt;ROW(AC55)))&gt;0,"Cruzado","Sin cruce")))</f>
        <v>Sin cruce</v>
      </c>
      <c r="AW55" s="358" t="str" cm="1">
        <f t="array" ref="AW55">IF(AE55="","",IF(SUMPRODUCT((AE55=$AD$7:$AD$479)*(AI55=$AH$7:$AH$479)*(AT55=$AS$7:$AS$479)*(AU55=$AT$7:$AT$479)*(ROW($AD$7:$AD$479)&lt;&gt;ROW(AE55))*((S55=0)*($R$7:$R$479&gt;0)+(S55&gt;0)*($R$7:$R$479=0)))&gt;0,"SALONES UNIDOS",IF(SUMPRODUCT((AE55=$AD$7:$AD$479)*(AI55=$AH$7:$AH$479)*((AT55&lt;$AT$7:$AT$479)*(AU55&gt;$AS$7:$AS$479))*(ROW($AD$7:$AD$479)&lt;&gt;ROW(AE55)))&gt;0,"Cruzado","Sin cruce")))</f>
        <v/>
      </c>
      <c r="AX55" s="104" t="str">
        <f t="shared" si="39"/>
        <v>PS5FILIALA</v>
      </c>
      <c r="AY55" s="104" t="str" cm="1">
        <f t="array" ref="AY55">IF(AX55="","",IF(SUMPRODUCT((AX55=$AW$7:$AW$1969)*(AI55=$AH$7:$AH$1969)*(AO55=$AN$7:$AN$1969)*(AP55=$AO$7:$AO$1969)*(ROW($AW$7:$AW$1969)&lt;&gt;ROW(AX55))*((S55=0)*($R$7:$R$1969&gt;0)+(S55&gt;0)*($R$7:$R$1969=0)))&gt;0,"SALONES UNIDOS",IF(SUMPRODUCT((AX55=$AW$7:$AW$1969)*(AI55=$AH$7:$AH$1969)*((AO55&lt;$AO$7:$AO$1969)*(AP55&gt;$AN$7:$AN$1969))*(ROW($AW$7:$AW$1969)&lt;&gt;ROW(AX55)))&gt;0,"Cruzado","Sin cruce")))</f>
        <v>Sin cruce</v>
      </c>
    </row>
    <row r="56" spans="1:51" x14ac:dyDescent="0.3">
      <c r="B56" s="4" t="s">
        <v>1145</v>
      </c>
      <c r="C56" s="411" t="s">
        <v>314</v>
      </c>
      <c r="D56" s="415" t="s">
        <v>971</v>
      </c>
      <c r="E56" s="415">
        <v>20261</v>
      </c>
      <c r="F56" s="412" t="s">
        <v>276</v>
      </c>
      <c r="G56" s="411" t="s">
        <v>291</v>
      </c>
      <c r="H56" s="412" t="s">
        <v>296</v>
      </c>
      <c r="I56" s="412">
        <v>5</v>
      </c>
      <c r="J56" s="412" t="s">
        <v>278</v>
      </c>
      <c r="K56" s="412" t="s">
        <v>278</v>
      </c>
      <c r="L56" s="414" t="s">
        <v>343</v>
      </c>
      <c r="M56" s="379" t="s">
        <v>756</v>
      </c>
      <c r="N56" s="379" t="s">
        <v>317</v>
      </c>
      <c r="O56" s="379" t="s">
        <v>339</v>
      </c>
      <c r="P56" s="412" t="s">
        <v>315</v>
      </c>
      <c r="Q56" s="379">
        <v>3</v>
      </c>
      <c r="R56" s="379">
        <v>2</v>
      </c>
      <c r="S56" s="415">
        <v>5</v>
      </c>
      <c r="T56" s="379">
        <v>4</v>
      </c>
      <c r="U56" s="8"/>
      <c r="V56" s="374">
        <v>25</v>
      </c>
      <c r="W56" s="370">
        <v>72226049</v>
      </c>
      <c r="X56" s="373" t="s">
        <v>28</v>
      </c>
      <c r="Y56" s="364" t="s">
        <v>315</v>
      </c>
      <c r="Z56" s="364"/>
      <c r="AA56" s="364"/>
      <c r="AB56" s="364"/>
      <c r="AC56" s="364" t="s">
        <v>743</v>
      </c>
      <c r="AD56" s="364"/>
      <c r="AE56" s="369"/>
      <c r="AF56" s="370"/>
      <c r="AG56" s="370"/>
      <c r="AH56" s="370" t="s">
        <v>319</v>
      </c>
      <c r="AI56" s="364">
        <v>5</v>
      </c>
      <c r="AJ56" s="364">
        <v>14</v>
      </c>
      <c r="AK56" s="364">
        <v>20</v>
      </c>
      <c r="AL56" s="364">
        <v>18</v>
      </c>
      <c r="AM56" s="364">
        <v>30</v>
      </c>
      <c r="AN56" s="22">
        <f t="shared" si="35"/>
        <v>5</v>
      </c>
      <c r="AO56" s="104">
        <f t="shared" si="36"/>
        <v>0.59722222222222221</v>
      </c>
      <c r="AP56" s="104">
        <f t="shared" si="37"/>
        <v>0.77083333333333337</v>
      </c>
      <c r="AQ56" s="22" t="str" cm="1">
        <f t="array" ref="AQ56">IF(X56="","",IF(SUMPRODUCT((X56=$W$7:$W$1969)*(AI56=$AH$7:$AH$1969)*(AO56=$AN$7:$AN$1969)*(AP56=$AO$7:$AO$1969)*(ROW($W$7:$W$1969)&lt;&gt;ROW(X56))*((S56=0)*($R$7:$R$1969&gt;0)+(S56&gt;0)*($R$7:$R$1969=0)))&gt;0,"SALONES UNIDOS",IF(SUMPRODUCT((X56=$W$7:$W$1969)*(AI56=$AH$7:$AH$1969)*((AO56&lt;$AO$7:$AO$1969)*(AP56&gt;$AN$7:$AN$1969))*(ROW($W$7:$W$1969)&lt;&gt;ROW(X56)))&gt;0,"Cruzado","Sin cruce")))</f>
        <v>Sin cruce</v>
      </c>
      <c r="AR56" s="104">
        <f t="shared" si="40"/>
        <v>0.59722222222222221</v>
      </c>
      <c r="AS56" s="104">
        <f t="shared" si="40"/>
        <v>0.77083333333333337</v>
      </c>
      <c r="AT56" s="22"/>
      <c r="AU56" s="22"/>
      <c r="AV56" s="358" t="str" cm="1">
        <f t="array" ref="AV56">IF(AC56="","",IF(SUMPRODUCT((AC56=$AB$7:$AB$479)*(AI56=$AH$7:$AH$479)*(AR56=$AQ$7:$AQ$479)*(AS56=$AR$7:$AR$479)*(ROW($AB$7:$AB$479)&lt;&gt;ROW(AC56))*((S56=0)*($R$7:$R$479&gt;0)+(S56&gt;0)*($R$7:$R$479=0)))&gt;0,"SALONES UNIDOS",IF(SUMPRODUCT((AC56=$AB$7:$AB$479)*(AI56=$AH$7:$AH$479)*((AR56&lt;$AR$7:$AR$479)*(AS56&gt;$AQ$7:$AQ$479))*(ROW($AB$7:$AB$479)&lt;&gt;ROW(AC56)))&gt;0,"Cruzado","Sin cruce")))</f>
        <v>Sin cruce</v>
      </c>
      <c r="AW56" s="358" t="str" cm="1">
        <f t="array" ref="AW56">IF(AE56="","",IF(SUMPRODUCT((AE56=$AD$7:$AD$479)*(AI56=$AH$7:$AH$479)*(AT56=$AS$7:$AS$479)*(AU56=$AT$7:$AT$479)*(ROW($AD$7:$AD$479)&lt;&gt;ROW(AE56))*((S56=0)*($R$7:$R$479&gt;0)+(S56&gt;0)*($R$7:$R$479=0)))&gt;0,"SALONES UNIDOS",IF(SUMPRODUCT((AE56=$AD$7:$AD$479)*(AI56=$AH$7:$AH$479)*((AT56&lt;$AT$7:$AT$479)*(AU56&gt;$AS$7:$AS$479))*(ROW($AD$7:$AD$479)&lt;&gt;ROW(AE56)))&gt;0,"Cruzado","Sin cruce")))</f>
        <v/>
      </c>
      <c r="AX56" s="104" t="str">
        <f t="shared" si="39"/>
        <v>PS5FILIALA</v>
      </c>
      <c r="AY56" s="104" t="str" cm="1">
        <f t="array" ref="AY56">IF(AX56="","",IF(SUMPRODUCT((AX56=$AW$7:$AW$1969)*(AI56=$AH$7:$AH$1969)*(AO56=$AN$7:$AN$1969)*(AP56=$AO$7:$AO$1969)*(ROW($AW$7:$AW$1969)&lt;&gt;ROW(AX56))*((S56=0)*($R$7:$R$1969&gt;0)+(S56&gt;0)*($R$7:$R$1969=0)))&gt;0,"SALONES UNIDOS",IF(SUMPRODUCT((AX56=$AW$7:$AW$1969)*(AI56=$AH$7:$AH$1969)*((AO56&lt;$AO$7:$AO$1969)*(AP56&gt;$AN$7:$AN$1969))*(ROW($AW$7:$AW$1969)&lt;&gt;ROW(AX56)))&gt;0,"Cruzado","Sin cruce")))</f>
        <v>Sin cruce</v>
      </c>
    </row>
    <row r="57" spans="1:51" x14ac:dyDescent="0.3">
      <c r="B57" s="4" t="s">
        <v>1144</v>
      </c>
      <c r="C57" s="411" t="s">
        <v>314</v>
      </c>
      <c r="D57" s="415" t="s">
        <v>971</v>
      </c>
      <c r="E57" s="415">
        <v>20261</v>
      </c>
      <c r="F57" s="412" t="s">
        <v>276</v>
      </c>
      <c r="G57" s="411" t="s">
        <v>291</v>
      </c>
      <c r="H57" s="412" t="s">
        <v>296</v>
      </c>
      <c r="I57" s="412">
        <v>3</v>
      </c>
      <c r="J57" s="412" t="s">
        <v>281</v>
      </c>
      <c r="K57" s="412" t="s">
        <v>281</v>
      </c>
      <c r="L57" s="414" t="s">
        <v>337</v>
      </c>
      <c r="M57" s="379" t="s">
        <v>338</v>
      </c>
      <c r="N57" s="379" t="s">
        <v>317</v>
      </c>
      <c r="O57" s="379" t="s">
        <v>339</v>
      </c>
      <c r="P57" s="412" t="s">
        <v>315</v>
      </c>
      <c r="Q57" s="379">
        <v>2</v>
      </c>
      <c r="R57" s="379">
        <v>2</v>
      </c>
      <c r="S57" s="415">
        <v>4</v>
      </c>
      <c r="T57" s="379">
        <v>3</v>
      </c>
      <c r="U57" s="8"/>
      <c r="V57" s="374">
        <v>30</v>
      </c>
      <c r="W57" s="370">
        <v>72226049</v>
      </c>
      <c r="X57" s="373" t="s">
        <v>28</v>
      </c>
      <c r="Y57" s="364" t="s">
        <v>315</v>
      </c>
      <c r="Z57" s="364"/>
      <c r="AA57" s="364"/>
      <c r="AB57" s="364"/>
      <c r="AC57" s="364" t="s">
        <v>743</v>
      </c>
      <c r="AD57" s="364"/>
      <c r="AE57" s="369"/>
      <c r="AF57" s="370"/>
      <c r="AG57" s="370"/>
      <c r="AH57" s="370" t="s">
        <v>319</v>
      </c>
      <c r="AI57" s="364">
        <v>2</v>
      </c>
      <c r="AJ57" s="364">
        <v>9</v>
      </c>
      <c r="AK57" s="364">
        <v>20</v>
      </c>
      <c r="AL57" s="364">
        <v>12</v>
      </c>
      <c r="AM57" s="364">
        <v>40</v>
      </c>
      <c r="AN57" s="22">
        <f t="shared" si="35"/>
        <v>4</v>
      </c>
      <c r="AO57" s="104">
        <f t="shared" si="36"/>
        <v>0.3888888888888889</v>
      </c>
      <c r="AP57" s="104">
        <f t="shared" si="37"/>
        <v>0.52777777777777779</v>
      </c>
      <c r="AQ57" s="22" t="str" cm="1">
        <f t="array" ref="AQ57">IF(X57="","",IF(SUMPRODUCT((X57=$W$7:$W$1969)*(AI57=$AH$7:$AH$1969)*(AO57=$AN$7:$AN$1969)*(AP57=$AO$7:$AO$1969)*(ROW($W$7:$W$1969)&lt;&gt;ROW(X57))*((S57=0)*($R$7:$R$1969&gt;0)+(S57&gt;0)*($R$7:$R$1969=0)))&gt;0,"SALONES UNIDOS",IF(SUMPRODUCT((X57=$W$7:$W$1969)*(AI57=$AH$7:$AH$1969)*((AO57&lt;$AO$7:$AO$1969)*(AP57&gt;$AN$7:$AN$1969))*(ROW($W$7:$W$1969)&lt;&gt;ROW(X57)))&gt;0,"Cruzado","Sin cruce")))</f>
        <v>Sin cruce</v>
      </c>
      <c r="AR57" s="104">
        <f t="shared" si="40"/>
        <v>0.3888888888888889</v>
      </c>
      <c r="AS57" s="104">
        <f t="shared" si="40"/>
        <v>0.52777777777777779</v>
      </c>
      <c r="AT57" s="22"/>
      <c r="AU57" s="22"/>
      <c r="AV57" s="358" t="str" cm="1">
        <f t="array" ref="AV57">IF(AC57="","",IF(SUMPRODUCT((AC57=$AB$7:$AB$479)*(AI57=$AH$7:$AH$479)*(AR57=$AQ$7:$AQ$479)*(AS57=$AR$7:$AR$479)*(ROW($AB$7:$AB$479)&lt;&gt;ROW(AC57))*((S57=0)*($R$7:$R$479&gt;0)+(S57&gt;0)*($R$7:$R$479=0)))&gt;0,"SALONES UNIDOS",IF(SUMPRODUCT((AC57=$AB$7:$AB$479)*(AI57=$AH$7:$AH$479)*((AR57&lt;$AR$7:$AR$479)*(AS57&gt;$AQ$7:$AQ$479))*(ROW($AB$7:$AB$479)&lt;&gt;ROW(AC57)))&gt;0,"Cruzado","Sin cruce")))</f>
        <v>Sin cruce</v>
      </c>
      <c r="AW57" s="358" t="str" cm="1">
        <f t="array" ref="AW57">IF(AE57="","",IF(SUMPRODUCT((AE57=$AD$7:$AD$479)*(AI57=$AH$7:$AH$479)*(AT57=$AS$7:$AS$479)*(AU57=$AT$7:$AT$479)*(ROW($AD$7:$AD$479)&lt;&gt;ROW(AE57))*((S57=0)*($R$7:$R$479&gt;0)+(S57&gt;0)*($R$7:$R$479=0)))&gt;0,"SALONES UNIDOS",IF(SUMPRODUCT((AE57=$AD$7:$AD$479)*(AI57=$AH$7:$AH$479)*((AT57&lt;$AT$7:$AT$479)*(AU57&gt;$AS$7:$AS$479))*(ROW($AD$7:$AD$479)&lt;&gt;ROW(AE57)))&gt;0,"Cruzado","Sin cruce")))</f>
        <v/>
      </c>
      <c r="AX57" s="104" t="str">
        <f t="shared" si="39"/>
        <v>PS3FILIALB</v>
      </c>
      <c r="AY57" s="104" t="str" cm="1">
        <f t="array" ref="AY57">IF(AX57="","",IF(SUMPRODUCT((AX57=$AW$7:$AW$1969)*(AI57=$AH$7:$AH$1969)*(AO57=$AN$7:$AN$1969)*(AP57=$AO$7:$AO$1969)*(ROW($AW$7:$AW$1969)&lt;&gt;ROW(AX57))*((S57=0)*($R$7:$R$1969&gt;0)+(S57&gt;0)*($R$7:$R$1969=0)))&gt;0,"SALONES UNIDOS",IF(SUMPRODUCT((AX57=$AW$7:$AW$1969)*(AI57=$AH$7:$AH$1969)*((AO57&lt;$AO$7:$AO$1969)*(AP57&gt;$AN$7:$AN$1969))*(ROW($AW$7:$AW$1969)&lt;&gt;ROW(AX57)))&gt;0,"Cruzado","Sin cruce")))</f>
        <v>Sin cruce</v>
      </c>
    </row>
    <row r="58" spans="1:51" x14ac:dyDescent="0.3">
      <c r="B58" s="4" t="s">
        <v>1145</v>
      </c>
      <c r="C58" s="411" t="s">
        <v>314</v>
      </c>
      <c r="D58" s="415" t="s">
        <v>971</v>
      </c>
      <c r="E58" s="415">
        <v>20261</v>
      </c>
      <c r="F58" s="412" t="s">
        <v>276</v>
      </c>
      <c r="G58" s="411" t="s">
        <v>291</v>
      </c>
      <c r="H58" s="412" t="s">
        <v>296</v>
      </c>
      <c r="I58" s="412">
        <v>3</v>
      </c>
      <c r="J58" s="412" t="s">
        <v>281</v>
      </c>
      <c r="K58" s="412" t="s">
        <v>281</v>
      </c>
      <c r="L58" s="414" t="s">
        <v>337</v>
      </c>
      <c r="M58" s="379" t="s">
        <v>338</v>
      </c>
      <c r="N58" s="379" t="s">
        <v>317</v>
      </c>
      <c r="O58" s="379" t="s">
        <v>339</v>
      </c>
      <c r="P58" s="412" t="s">
        <v>315</v>
      </c>
      <c r="Q58" s="379">
        <v>2</v>
      </c>
      <c r="R58" s="379">
        <v>2</v>
      </c>
      <c r="S58" s="415">
        <v>4</v>
      </c>
      <c r="T58" s="379">
        <v>3</v>
      </c>
      <c r="U58" s="8"/>
      <c r="V58" s="374">
        <v>30</v>
      </c>
      <c r="W58" s="370">
        <v>71472171</v>
      </c>
      <c r="X58" s="373" t="s">
        <v>69</v>
      </c>
      <c r="Y58" s="364" t="s">
        <v>315</v>
      </c>
      <c r="Z58" s="364"/>
      <c r="AA58" s="364"/>
      <c r="AB58" s="364"/>
      <c r="AC58" s="364" t="s">
        <v>743</v>
      </c>
      <c r="AD58" s="364"/>
      <c r="AE58" s="369"/>
      <c r="AF58" s="370"/>
      <c r="AG58" s="370"/>
      <c r="AH58" s="370" t="s">
        <v>319</v>
      </c>
      <c r="AI58" s="364">
        <v>2</v>
      </c>
      <c r="AJ58" s="364">
        <v>9</v>
      </c>
      <c r="AK58" s="364">
        <v>20</v>
      </c>
      <c r="AL58" s="364">
        <v>12</v>
      </c>
      <c r="AM58" s="364">
        <v>40</v>
      </c>
      <c r="AN58" s="22">
        <f t="shared" si="35"/>
        <v>4</v>
      </c>
      <c r="AO58" s="104">
        <f t="shared" si="36"/>
        <v>0.3888888888888889</v>
      </c>
      <c r="AP58" s="104">
        <f t="shared" si="37"/>
        <v>0.52777777777777779</v>
      </c>
      <c r="AQ58" s="22" t="str" cm="1">
        <f t="array" ref="AQ58">IF(X58="","",IF(SUMPRODUCT((X58=$W$7:$W$1969)*(AI58=$AH$7:$AH$1969)*(AO58=$AN$7:$AN$1969)*(AP58=$AO$7:$AO$1969)*(ROW($W$7:$W$1969)&lt;&gt;ROW(X58))*((S58=0)*($R$7:$R$1969&gt;0)+(S58&gt;0)*($R$7:$R$1969=0)))&gt;0,"SALONES UNIDOS",IF(SUMPRODUCT((X58=$W$7:$W$1969)*(AI58=$AH$7:$AH$1969)*((AO58&lt;$AO$7:$AO$1969)*(AP58&gt;$AN$7:$AN$1969))*(ROW($W$7:$W$1969)&lt;&gt;ROW(X58)))&gt;0,"Cruzado","Sin cruce")))</f>
        <v>Sin cruce</v>
      </c>
      <c r="AR58" s="104">
        <f t="shared" si="40"/>
        <v>0.3888888888888889</v>
      </c>
      <c r="AS58" s="104">
        <f t="shared" si="40"/>
        <v>0.52777777777777779</v>
      </c>
      <c r="AT58" s="22"/>
      <c r="AU58" s="22"/>
      <c r="AV58" s="358" t="str" cm="1">
        <f t="array" ref="AV58">IF(AC58="","",IF(SUMPRODUCT((AC58=$AB$7:$AB$479)*(AI58=$AH$7:$AH$479)*(AR58=$AQ$7:$AQ$479)*(AS58=$AR$7:$AR$479)*(ROW($AB$7:$AB$479)&lt;&gt;ROW(AC58))*((S58=0)*($R$7:$R$479&gt;0)+(S58&gt;0)*($R$7:$R$479=0)))&gt;0,"SALONES UNIDOS",IF(SUMPRODUCT((AC58=$AB$7:$AB$479)*(AI58=$AH$7:$AH$479)*((AR58&lt;$AR$7:$AR$479)*(AS58&gt;$AQ$7:$AQ$479))*(ROW($AB$7:$AB$479)&lt;&gt;ROW(AC58)))&gt;0,"Cruzado","Sin cruce")))</f>
        <v>Sin cruce</v>
      </c>
      <c r="AW58" s="358" t="str" cm="1">
        <f t="array" ref="AW58">IF(AE58="","",IF(SUMPRODUCT((AE58=$AD$7:$AD$479)*(AI58=$AH$7:$AH$479)*(AT58=$AS$7:$AS$479)*(AU58=$AT$7:$AT$479)*(ROW($AD$7:$AD$479)&lt;&gt;ROW(AE58))*((S58=0)*($R$7:$R$479&gt;0)+(S58&gt;0)*($R$7:$R$479=0)))&gt;0,"SALONES UNIDOS",IF(SUMPRODUCT((AE58=$AD$7:$AD$479)*(AI58=$AH$7:$AH$479)*((AT58&lt;$AT$7:$AT$479)*(AU58&gt;$AS$7:$AS$479))*(ROW($AD$7:$AD$479)&lt;&gt;ROW(AE58)))&gt;0,"Cruzado","Sin cruce")))</f>
        <v/>
      </c>
      <c r="AX58" s="104" t="str">
        <f t="shared" si="39"/>
        <v>PS3FILIALB</v>
      </c>
      <c r="AY58" s="104" t="str" cm="1">
        <f t="array" ref="AY58">IF(AX58="","",IF(SUMPRODUCT((AX58=$AW$7:$AW$1969)*(AI58=$AH$7:$AH$1969)*(AO58=$AN$7:$AN$1969)*(AP58=$AO$7:$AO$1969)*(ROW($AW$7:$AW$1969)&lt;&gt;ROW(AX58))*((S58=0)*($R$7:$R$1969&gt;0)+(S58&gt;0)*($R$7:$R$1969=0)))&gt;0,"SALONES UNIDOS",IF(SUMPRODUCT((AX58=$AW$7:$AW$1969)*(AI58=$AH$7:$AH$1969)*((AO58&lt;$AO$7:$AO$1969)*(AP58&gt;$AN$7:$AN$1969))*(ROW($AW$7:$AW$1969)&lt;&gt;ROW(AX58)))&gt;0,"Cruzado","Sin cruce")))</f>
        <v>Sin cruce</v>
      </c>
    </row>
    <row r="59" spans="1:51" x14ac:dyDescent="0.3">
      <c r="B59" s="4" t="s">
        <v>1144</v>
      </c>
      <c r="C59" s="411" t="s">
        <v>314</v>
      </c>
      <c r="D59" s="379" t="s">
        <v>284</v>
      </c>
      <c r="E59" s="379">
        <v>202011</v>
      </c>
      <c r="F59" s="417" t="s">
        <v>280</v>
      </c>
      <c r="G59" s="411" t="s">
        <v>291</v>
      </c>
      <c r="H59" s="412" t="s">
        <v>296</v>
      </c>
      <c r="I59" s="412">
        <v>9</v>
      </c>
      <c r="J59" s="412" t="s">
        <v>281</v>
      </c>
      <c r="K59" s="412" t="s">
        <v>281</v>
      </c>
      <c r="L59" s="414" t="s">
        <v>394</v>
      </c>
      <c r="M59" s="379" t="s">
        <v>395</v>
      </c>
      <c r="N59" s="379" t="s">
        <v>324</v>
      </c>
      <c r="O59" s="379" t="s">
        <v>318</v>
      </c>
      <c r="P59" s="412" t="s">
        <v>321</v>
      </c>
      <c r="Q59" s="379">
        <v>4</v>
      </c>
      <c r="R59" s="379">
        <v>0</v>
      </c>
      <c r="S59" s="415">
        <v>4</v>
      </c>
      <c r="T59" s="379">
        <v>6</v>
      </c>
      <c r="U59" s="8"/>
      <c r="V59" s="374">
        <v>18</v>
      </c>
      <c r="W59" s="370">
        <v>41985866</v>
      </c>
      <c r="X59" s="373" t="s">
        <v>505</v>
      </c>
      <c r="Y59" s="364" t="s">
        <v>321</v>
      </c>
      <c r="Z59" s="364"/>
      <c r="AA59" s="364"/>
      <c r="AB59" s="364"/>
      <c r="AC59" s="366"/>
      <c r="AD59" s="364"/>
      <c r="AE59" s="369"/>
      <c r="AF59" s="370"/>
      <c r="AG59" s="370"/>
      <c r="AH59" s="364" t="s">
        <v>559</v>
      </c>
      <c r="AI59" s="364">
        <v>1</v>
      </c>
      <c r="AJ59" s="364">
        <v>19</v>
      </c>
      <c r="AK59" s="364">
        <v>20</v>
      </c>
      <c r="AL59" s="364">
        <v>22</v>
      </c>
      <c r="AM59" s="364">
        <v>40</v>
      </c>
      <c r="AN59" s="22">
        <f t="shared" si="35"/>
        <v>4</v>
      </c>
      <c r="AO59" s="104">
        <f t="shared" si="36"/>
        <v>0.80555555555555547</v>
      </c>
      <c r="AP59" s="104">
        <f t="shared" si="37"/>
        <v>0.94444444444444442</v>
      </c>
      <c r="AQ59" s="22" t="str" cm="1">
        <f t="array" ref="AQ59">IF(X59="","",IF(SUMPRODUCT((X59=$W$7:$W$1969)*(AI59=$AH$7:$AH$1969)*(AO59=$AN$7:$AN$1969)*(AP59=$AO$7:$AO$1969)*(ROW($W$7:$W$1969)&lt;&gt;ROW(X59))*((S59=0)*($R$7:$R$1969&gt;0)+(S59&gt;0)*($R$7:$R$1969=0)))&gt;0,"SALONES UNIDOS",IF(SUMPRODUCT((X59=$W$7:$W$1969)*(AI59=$AH$7:$AH$1969)*((AO59&lt;$AO$7:$AO$1969)*(AP59&gt;$AN$7:$AN$1969))*(ROW($W$7:$W$1969)&lt;&gt;ROW(X59)))&gt;0,"Cruzado","Sin cruce")))</f>
        <v>Sin cruce</v>
      </c>
      <c r="AR59" s="104"/>
      <c r="AS59" s="104"/>
      <c r="AT59" s="22"/>
      <c r="AU59" s="22"/>
      <c r="AV59" s="361" t="str" cm="1">
        <f t="array" ref="AV59">IF(AC59="","",IF(SUMPRODUCT((AC59=$AB$956:$AB$1497)*(AI59=$AH$956:$AH$1497)*(AR59=$AQ$956:$AQ$1497)*(AS59=$AR$956:$AR$1497)*(ROW($AB$956:$AB$1497)&lt;&gt;ROW(AC59))*((S59=0)*($R$956:$R$1497&gt;0)+(S59&gt;0)*($R$956:$R$1497=0)))&gt;0,"SALONES UNIDOS",IF(SUMPRODUCT((AC59=$AB$956:$AB$1497)*(AI59=$AH$956:$AH$1497)*((AR59&lt;$AR$956:$AR$1497)*(AS59&gt;$AQ$956:$AQ$1497))*(ROW($AB$956:$AB$1497)&lt;&gt;ROW(AC59)))&gt;0,"Cruzado","Sin cruce")))</f>
        <v/>
      </c>
      <c r="AW59" s="361" t="str" cm="1">
        <f t="array" ref="AW59">IF(AE59="","",IF(SUMPRODUCT((AE59=$AD$956:$AD$1497)*(AI59=$AH$956:$AH$1497)*(AT59=$AS$956:$AS$1497)*(AU59=$AT$956:$AT$1497)*(ROW($AD$956:$AD$1497)&lt;&gt;ROW(AE59))*((S59=0)*($R$956:$R$1497&gt;0)+(S59&gt;0)*($R$956:$R$1497=0)))&gt;0,"SALONES UNIDOS",IF(SUMPRODUCT((AE59=$AD$956:$AD$1497)*(AI59=$AH$956:$AH$1497)*((AT59&lt;$AT$956:$AT$1497)*(AU59&gt;$AS$956:$AS$1497))*(ROW($AD$956:$AD$1497)&lt;&gt;ROW(AE59)))&gt;0,"Cruzado","Sin cruce")))</f>
        <v/>
      </c>
      <c r="AX59" s="104" t="str">
        <f t="shared" si="39"/>
        <v>PS9PRINCIPALB</v>
      </c>
      <c r="AY59" s="104" t="str" cm="1">
        <f t="array" ref="AY59">IF(AX59="","",IF(SUMPRODUCT((AX59=$AW$7:$AW$1969)*(AI59=$AH$7:$AH$1969)*(AO59=$AN$7:$AN$1969)*(AP59=$AO$7:$AO$1969)*(ROW($AW$7:$AW$1969)&lt;&gt;ROW(AX59))*((S59=0)*($R$7:$R$1969&gt;0)+(S59&gt;0)*($R$7:$R$1969=0)))&gt;0,"SALONES UNIDOS",IF(SUMPRODUCT((AX59=$AW$7:$AW$1969)*(AI59=$AH$7:$AH$1969)*((AO59&lt;$AO$7:$AO$1969)*(AP59&gt;$AN$7:$AN$1969))*(ROW($AW$7:$AW$1969)&lt;&gt;ROW(AX59)))&gt;0,"Cruzado","Sin cruce")))</f>
        <v>Sin cruce</v>
      </c>
    </row>
    <row r="60" spans="1:51" x14ac:dyDescent="0.3">
      <c r="B60" s="4" t="s">
        <v>1144</v>
      </c>
      <c r="C60" s="411" t="s">
        <v>314</v>
      </c>
      <c r="D60" s="379" t="s">
        <v>284</v>
      </c>
      <c r="E60" s="379">
        <v>202011</v>
      </c>
      <c r="F60" s="417" t="s">
        <v>280</v>
      </c>
      <c r="G60" s="411" t="s">
        <v>291</v>
      </c>
      <c r="H60" s="412" t="s">
        <v>296</v>
      </c>
      <c r="I60" s="412">
        <v>9</v>
      </c>
      <c r="J60" s="412" t="s">
        <v>281</v>
      </c>
      <c r="K60" s="412" t="s">
        <v>281</v>
      </c>
      <c r="L60" s="414" t="s">
        <v>394</v>
      </c>
      <c r="M60" s="379" t="s">
        <v>395</v>
      </c>
      <c r="N60" s="379" t="s">
        <v>324</v>
      </c>
      <c r="O60" s="379" t="s">
        <v>318</v>
      </c>
      <c r="P60" s="412" t="s">
        <v>321</v>
      </c>
      <c r="Q60" s="379">
        <v>0</v>
      </c>
      <c r="R60" s="379">
        <v>4</v>
      </c>
      <c r="S60" s="415">
        <v>4</v>
      </c>
      <c r="T60" s="379">
        <v>6</v>
      </c>
      <c r="U60" s="8"/>
      <c r="V60" s="374">
        <v>18</v>
      </c>
      <c r="W60" s="370">
        <v>41985866</v>
      </c>
      <c r="X60" s="373" t="s">
        <v>505</v>
      </c>
      <c r="Y60" s="364" t="s">
        <v>321</v>
      </c>
      <c r="Z60" s="364"/>
      <c r="AA60" s="364"/>
      <c r="AB60" s="364"/>
      <c r="AC60" s="366"/>
      <c r="AD60" s="364"/>
      <c r="AE60" s="369"/>
      <c r="AF60" s="370"/>
      <c r="AG60" s="370"/>
      <c r="AH60" s="364" t="s">
        <v>301</v>
      </c>
      <c r="AI60" s="364">
        <v>2</v>
      </c>
      <c r="AJ60" s="364">
        <v>19</v>
      </c>
      <c r="AK60" s="364">
        <v>20</v>
      </c>
      <c r="AL60" s="364">
        <v>22</v>
      </c>
      <c r="AM60" s="364">
        <v>40</v>
      </c>
      <c r="AN60" s="22">
        <f t="shared" si="35"/>
        <v>4</v>
      </c>
      <c r="AO60" s="104">
        <f t="shared" si="36"/>
        <v>0.80555555555555547</v>
      </c>
      <c r="AP60" s="104">
        <f t="shared" si="37"/>
        <v>0.94444444444444442</v>
      </c>
      <c r="AQ60" s="22" t="str" cm="1">
        <f t="array" ref="AQ60">IF(X60="","",IF(SUMPRODUCT((X60=$W$7:$W$1969)*(AI60=$AH$7:$AH$1969)*(AO60=$AN$7:$AN$1969)*(AP60=$AO$7:$AO$1969)*(ROW($W$7:$W$1969)&lt;&gt;ROW(X60))*((S60=0)*($R$7:$R$1969&gt;0)+(S60&gt;0)*($R$7:$R$1969=0)))&gt;0,"SALONES UNIDOS",IF(SUMPRODUCT((X60=$W$7:$W$1969)*(AI60=$AH$7:$AH$1969)*((AO60&lt;$AO$7:$AO$1969)*(AP60&gt;$AN$7:$AN$1969))*(ROW($W$7:$W$1969)&lt;&gt;ROW(X60)))&gt;0,"Cruzado","Sin cruce")))</f>
        <v>Sin cruce</v>
      </c>
      <c r="AR60" s="104"/>
      <c r="AS60" s="104"/>
      <c r="AT60" s="22"/>
      <c r="AU60" s="22"/>
      <c r="AV60" s="361" t="str" cm="1">
        <f t="array" ref="AV60">IF(AC60="","",IF(SUMPRODUCT((AC60=$AB$956:$AB$1497)*(AI60=$AH$956:$AH$1497)*(AR60=$AQ$956:$AQ$1497)*(AS60=$AR$956:$AR$1497)*(ROW($AB$956:$AB$1497)&lt;&gt;ROW(AC60))*((S60=0)*($R$956:$R$1497&gt;0)+(S60&gt;0)*($R$956:$R$1497=0)))&gt;0,"SALONES UNIDOS",IF(SUMPRODUCT((AC60=$AB$956:$AB$1497)*(AI60=$AH$956:$AH$1497)*((AR60&lt;$AR$956:$AR$1497)*(AS60&gt;$AQ$956:$AQ$1497))*(ROW($AB$956:$AB$1497)&lt;&gt;ROW(AC60)))&gt;0,"Cruzado","Sin cruce")))</f>
        <v/>
      </c>
      <c r="AW60" s="361" t="str" cm="1">
        <f t="array" ref="AW60">IF(AE60="","",IF(SUMPRODUCT((AE60=$AD$956:$AD$1497)*(AI60=$AH$956:$AH$1497)*(AT60=$AS$956:$AS$1497)*(AU60=$AT$956:$AT$1497)*(ROW($AD$956:$AD$1497)&lt;&gt;ROW(AE60))*((S60=0)*($R$956:$R$1497&gt;0)+(S60&gt;0)*($R$956:$R$1497=0)))&gt;0,"SALONES UNIDOS",IF(SUMPRODUCT((AE60=$AD$956:$AD$1497)*(AI60=$AH$956:$AH$1497)*((AT60&lt;$AT$956:$AT$1497)*(AU60&gt;$AS$956:$AS$1497))*(ROW($AD$956:$AD$1497)&lt;&gt;ROW(AE60)))&gt;0,"Cruzado","Sin cruce")))</f>
        <v/>
      </c>
      <c r="AX60" s="104" t="str">
        <f t="shared" si="39"/>
        <v>PS9PRINCIPALB</v>
      </c>
      <c r="AY60" s="104" t="str" cm="1">
        <f t="array" ref="AY60">IF(AX60="","",IF(SUMPRODUCT((AX60=$AW$7:$AW$1969)*(AI60=$AH$7:$AH$1969)*(AO60=$AN$7:$AN$1969)*(AP60=$AO$7:$AO$1969)*(ROW($AW$7:$AW$1969)&lt;&gt;ROW(AX60))*((S60=0)*($R$7:$R$1969&gt;0)+(S60&gt;0)*($R$7:$R$1969=0)))&gt;0,"SALONES UNIDOS",IF(SUMPRODUCT((AX60=$AW$7:$AW$1969)*(AI60=$AH$7:$AH$1969)*((AO60&lt;$AO$7:$AO$1969)*(AP60&gt;$AN$7:$AN$1969))*(ROW($AW$7:$AW$1969)&lt;&gt;ROW(AX60)))&gt;0,"Cruzado","Sin cruce")))</f>
        <v>Sin cruce</v>
      </c>
    </row>
    <row r="61" spans="1:51" x14ac:dyDescent="0.3">
      <c r="B61" s="4" t="s">
        <v>1145</v>
      </c>
      <c r="C61" s="411" t="s">
        <v>314</v>
      </c>
      <c r="D61" s="379" t="s">
        <v>284</v>
      </c>
      <c r="E61" s="379">
        <v>202011</v>
      </c>
      <c r="F61" s="417" t="s">
        <v>280</v>
      </c>
      <c r="G61" s="411" t="s">
        <v>291</v>
      </c>
      <c r="H61" s="412" t="s">
        <v>296</v>
      </c>
      <c r="I61" s="412">
        <v>9</v>
      </c>
      <c r="J61" s="412" t="s">
        <v>281</v>
      </c>
      <c r="K61" s="412" t="s">
        <v>281</v>
      </c>
      <c r="L61" s="414" t="s">
        <v>394</v>
      </c>
      <c r="M61" s="379" t="s">
        <v>395</v>
      </c>
      <c r="N61" s="379" t="s">
        <v>324</v>
      </c>
      <c r="O61" s="379" t="s">
        <v>318</v>
      </c>
      <c r="P61" s="412" t="s">
        <v>321</v>
      </c>
      <c r="Q61" s="379">
        <v>4</v>
      </c>
      <c r="R61" s="379">
        <v>0</v>
      </c>
      <c r="S61" s="415">
        <v>4</v>
      </c>
      <c r="T61" s="379">
        <v>6</v>
      </c>
      <c r="U61" s="8"/>
      <c r="V61" s="374">
        <v>18</v>
      </c>
      <c r="W61" s="370">
        <v>71716904</v>
      </c>
      <c r="X61" s="373" t="s">
        <v>1149</v>
      </c>
      <c r="Y61" s="364" t="s">
        <v>321</v>
      </c>
      <c r="Z61" s="364"/>
      <c r="AA61" s="364"/>
      <c r="AB61" s="364"/>
      <c r="AC61" s="366"/>
      <c r="AD61" s="364"/>
      <c r="AE61" s="369"/>
      <c r="AF61" s="370"/>
      <c r="AG61" s="370"/>
      <c r="AH61" s="364" t="s">
        <v>559</v>
      </c>
      <c r="AI61" s="364">
        <v>1</v>
      </c>
      <c r="AJ61" s="364">
        <v>19</v>
      </c>
      <c r="AK61" s="364">
        <v>20</v>
      </c>
      <c r="AL61" s="364">
        <v>22</v>
      </c>
      <c r="AM61" s="364">
        <v>40</v>
      </c>
      <c r="AN61" s="22">
        <f t="shared" ref="AN61:AN72" si="41">IF(AJ61="",S61,ROUND(((((AL61/24)+(AM61/1440))-((AJ61/24)+(AK61/1440)))*1440/50),5))</f>
        <v>4</v>
      </c>
      <c r="AO61" s="104">
        <f t="shared" ref="AO61:AO72" si="42">AJ61/24+AK61/1440</f>
        <v>0.80555555555555547</v>
      </c>
      <c r="AP61" s="104">
        <f t="shared" ref="AP61:AP72" si="43">AL61/24+AM61/1440</f>
        <v>0.94444444444444442</v>
      </c>
      <c r="AQ61" s="22" t="str" cm="1">
        <f t="array" ref="AQ61">IF(X61="","",IF(SUMPRODUCT((X61=$W$7:$W$1969)*(AI61=$AH$7:$AH$1969)*(AO61=$AN$7:$AN$1969)*(AP61=$AO$7:$AO$1969)*(ROW($W$7:$W$1969)&lt;&gt;ROW(X61))*((S61=0)*($R$7:$R$1969&gt;0)+(S61&gt;0)*($R$7:$R$1969=0)))&gt;0,"SALONES UNIDOS",IF(SUMPRODUCT((X61=$W$7:$W$1969)*(AI61=$AH$7:$AH$1969)*((AO61&lt;$AO$7:$AO$1969)*(AP61&gt;$AN$7:$AN$1969))*(ROW($W$7:$W$1969)&lt;&gt;ROW(X61)))&gt;0,"Cruzado","Sin cruce")))</f>
        <v>Sin cruce</v>
      </c>
      <c r="AR61" s="104"/>
      <c r="AS61" s="104"/>
      <c r="AT61" s="22"/>
      <c r="AU61" s="22"/>
      <c r="AV61" s="361" t="str" cm="1">
        <f t="array" ref="AV61">IF(AC61="","",IF(SUMPRODUCT((AC61=$AB$956:$AB$1497)*(AI61=$AH$956:$AH$1497)*(AR61=$AQ$956:$AQ$1497)*(AS61=$AR$956:$AR$1497)*(ROW($AB$956:$AB$1497)&lt;&gt;ROW(AC61))*((S61=0)*($R$956:$R$1497&gt;0)+(S61&gt;0)*($R$956:$R$1497=0)))&gt;0,"SALONES UNIDOS",IF(SUMPRODUCT((AC61=$AB$956:$AB$1497)*(AI61=$AH$956:$AH$1497)*((AR61&lt;$AR$956:$AR$1497)*(AS61&gt;$AQ$956:$AQ$1497))*(ROW($AB$956:$AB$1497)&lt;&gt;ROW(AC61)))&gt;0,"Cruzado","Sin cruce")))</f>
        <v/>
      </c>
      <c r="AW61" s="361" t="str" cm="1">
        <f t="array" ref="AW61">IF(AE61="","",IF(SUMPRODUCT((AE61=$AD$956:$AD$1497)*(AI61=$AH$956:$AH$1497)*(AT61=$AS$956:$AS$1497)*(AU61=$AT$956:$AT$1497)*(ROW($AD$956:$AD$1497)&lt;&gt;ROW(AE61))*((S61=0)*($R$956:$R$1497&gt;0)+(S61&gt;0)*($R$956:$R$1497=0)))&gt;0,"SALONES UNIDOS",IF(SUMPRODUCT((AE61=$AD$956:$AD$1497)*(AI61=$AH$956:$AH$1497)*((AT61&lt;$AT$956:$AT$1497)*(AU61&gt;$AS$956:$AS$1497))*(ROW($AD$956:$AD$1497)&lt;&gt;ROW(AE61)))&gt;0,"Cruzado","Sin cruce")))</f>
        <v/>
      </c>
      <c r="AX61" s="104" t="str">
        <f t="shared" ref="AX61:AX72" si="44">TRIM(CONCATENATE(H61,I61,F61,K61))</f>
        <v>PS9PRINCIPALB</v>
      </c>
      <c r="AY61" s="104" t="str" cm="1">
        <f t="array" ref="AY61">IF(AX61="","",IF(SUMPRODUCT((AX61=$AW$7:$AW$1969)*(AI61=$AH$7:$AH$1969)*(AO61=$AN$7:$AN$1969)*(AP61=$AO$7:$AO$1969)*(ROW($AW$7:$AW$1969)&lt;&gt;ROW(AX61))*((S61=0)*($R$7:$R$1969&gt;0)+(S61&gt;0)*($R$7:$R$1969=0)))&gt;0,"SALONES UNIDOS",IF(SUMPRODUCT((AX61=$AW$7:$AW$1969)*(AI61=$AH$7:$AH$1969)*((AO61&lt;$AO$7:$AO$1969)*(AP61&gt;$AN$7:$AN$1969))*(ROW($AW$7:$AW$1969)&lt;&gt;ROW(AX61)))&gt;0,"Cruzado","Sin cruce")))</f>
        <v>Sin cruce</v>
      </c>
    </row>
    <row r="62" spans="1:51" x14ac:dyDescent="0.3">
      <c r="B62" s="4" t="s">
        <v>1145</v>
      </c>
      <c r="C62" s="411" t="s">
        <v>314</v>
      </c>
      <c r="D62" s="379" t="s">
        <v>284</v>
      </c>
      <c r="E62" s="379">
        <v>202011</v>
      </c>
      <c r="F62" s="417" t="s">
        <v>280</v>
      </c>
      <c r="G62" s="411" t="s">
        <v>291</v>
      </c>
      <c r="H62" s="412" t="s">
        <v>296</v>
      </c>
      <c r="I62" s="412">
        <v>9</v>
      </c>
      <c r="J62" s="412" t="s">
        <v>281</v>
      </c>
      <c r="K62" s="412" t="s">
        <v>281</v>
      </c>
      <c r="L62" s="414" t="s">
        <v>394</v>
      </c>
      <c r="M62" s="379" t="s">
        <v>395</v>
      </c>
      <c r="N62" s="379" t="s">
        <v>324</v>
      </c>
      <c r="O62" s="379" t="s">
        <v>318</v>
      </c>
      <c r="P62" s="412" t="s">
        <v>321</v>
      </c>
      <c r="Q62" s="379">
        <v>0</v>
      </c>
      <c r="R62" s="379">
        <v>4</v>
      </c>
      <c r="S62" s="415">
        <v>4</v>
      </c>
      <c r="T62" s="379">
        <v>6</v>
      </c>
      <c r="U62" s="8"/>
      <c r="V62" s="374">
        <v>18</v>
      </c>
      <c r="W62" s="370">
        <v>71716904</v>
      </c>
      <c r="X62" s="373" t="s">
        <v>1149</v>
      </c>
      <c r="Y62" s="364" t="s">
        <v>321</v>
      </c>
      <c r="Z62" s="364"/>
      <c r="AA62" s="364"/>
      <c r="AB62" s="364"/>
      <c r="AC62" s="366"/>
      <c r="AD62" s="364"/>
      <c r="AE62" s="369"/>
      <c r="AF62" s="370"/>
      <c r="AG62" s="370"/>
      <c r="AH62" s="364" t="s">
        <v>301</v>
      </c>
      <c r="AI62" s="364">
        <v>2</v>
      </c>
      <c r="AJ62" s="364">
        <v>19</v>
      </c>
      <c r="AK62" s="364">
        <v>20</v>
      </c>
      <c r="AL62" s="364">
        <v>22</v>
      </c>
      <c r="AM62" s="364">
        <v>40</v>
      </c>
      <c r="AN62" s="22">
        <f t="shared" si="41"/>
        <v>4</v>
      </c>
      <c r="AO62" s="104">
        <f t="shared" si="42"/>
        <v>0.80555555555555547</v>
      </c>
      <c r="AP62" s="104">
        <f t="shared" si="43"/>
        <v>0.94444444444444442</v>
      </c>
      <c r="AQ62" s="22" t="str" cm="1">
        <f t="array" ref="AQ62">IF(X62="","",IF(SUMPRODUCT((X62=$W$7:$W$1969)*(AI62=$AH$7:$AH$1969)*(AO62=$AN$7:$AN$1969)*(AP62=$AO$7:$AO$1969)*(ROW($W$7:$W$1969)&lt;&gt;ROW(X62))*((S62=0)*($R$7:$R$1969&gt;0)+(S62&gt;0)*($R$7:$R$1969=0)))&gt;0,"SALONES UNIDOS",IF(SUMPRODUCT((X62=$W$7:$W$1969)*(AI62=$AH$7:$AH$1969)*((AO62&lt;$AO$7:$AO$1969)*(AP62&gt;$AN$7:$AN$1969))*(ROW($W$7:$W$1969)&lt;&gt;ROW(X62)))&gt;0,"Cruzado","Sin cruce")))</f>
        <v>Sin cruce</v>
      </c>
      <c r="AR62" s="104"/>
      <c r="AS62" s="104"/>
      <c r="AT62" s="22"/>
      <c r="AU62" s="22"/>
      <c r="AV62" s="361" t="str" cm="1">
        <f t="array" ref="AV62">IF(AC62="","",IF(SUMPRODUCT((AC62=$AB$956:$AB$1497)*(AI62=$AH$956:$AH$1497)*(AR62=$AQ$956:$AQ$1497)*(AS62=$AR$956:$AR$1497)*(ROW($AB$956:$AB$1497)&lt;&gt;ROW(AC62))*((S62=0)*($R$956:$R$1497&gt;0)+(S62&gt;0)*($R$956:$R$1497=0)))&gt;0,"SALONES UNIDOS",IF(SUMPRODUCT((AC62=$AB$956:$AB$1497)*(AI62=$AH$956:$AH$1497)*((AR62&lt;$AR$956:$AR$1497)*(AS62&gt;$AQ$956:$AQ$1497))*(ROW($AB$956:$AB$1497)&lt;&gt;ROW(AC62)))&gt;0,"Cruzado","Sin cruce")))</f>
        <v/>
      </c>
      <c r="AW62" s="361" t="str" cm="1">
        <f t="array" ref="AW62">IF(AE62="","",IF(SUMPRODUCT((AE62=$AD$956:$AD$1497)*(AI62=$AH$956:$AH$1497)*(AT62=$AS$956:$AS$1497)*(AU62=$AT$956:$AT$1497)*(ROW($AD$956:$AD$1497)&lt;&gt;ROW(AE62))*((S62=0)*($R$956:$R$1497&gt;0)+(S62&gt;0)*($R$956:$R$1497=0)))&gt;0,"SALONES UNIDOS",IF(SUMPRODUCT((AE62=$AD$956:$AD$1497)*(AI62=$AH$956:$AH$1497)*((AT62&lt;$AT$956:$AT$1497)*(AU62&gt;$AS$956:$AS$1497))*(ROW($AD$956:$AD$1497)&lt;&gt;ROW(AE62)))&gt;0,"Cruzado","Sin cruce")))</f>
        <v/>
      </c>
      <c r="AX62" s="104" t="str">
        <f t="shared" si="44"/>
        <v>PS9PRINCIPALB</v>
      </c>
      <c r="AY62" s="104" t="str" cm="1">
        <f t="array" ref="AY62">IF(AX62="","",IF(SUMPRODUCT((AX62=$AW$7:$AW$1969)*(AI62=$AH$7:$AH$1969)*(AO62=$AN$7:$AN$1969)*(AP62=$AO$7:$AO$1969)*(ROW($AW$7:$AW$1969)&lt;&gt;ROW(AX62))*((S62=0)*($R$7:$R$1969&gt;0)+(S62&gt;0)*($R$7:$R$1969=0)))&gt;0,"SALONES UNIDOS",IF(SUMPRODUCT((AX62=$AW$7:$AW$1969)*(AI62=$AH$7:$AH$1969)*((AO62&lt;$AO$7:$AO$1969)*(AP62&gt;$AN$7:$AN$1969))*(ROW($AW$7:$AW$1969)&lt;&gt;ROW(AX62)))&gt;0,"Cruzado","Sin cruce")))</f>
        <v>Sin cruce</v>
      </c>
    </row>
    <row r="63" spans="1:51" x14ac:dyDescent="0.3">
      <c r="B63" s="4" t="s">
        <v>1144</v>
      </c>
      <c r="C63" s="411" t="s">
        <v>314</v>
      </c>
      <c r="D63" s="415" t="s">
        <v>971</v>
      </c>
      <c r="E63" s="415">
        <v>20261</v>
      </c>
      <c r="F63" s="412" t="s">
        <v>280</v>
      </c>
      <c r="G63" s="411" t="s">
        <v>291</v>
      </c>
      <c r="H63" s="412" t="s">
        <v>296</v>
      </c>
      <c r="I63" s="412">
        <v>7</v>
      </c>
      <c r="J63" s="412" t="s">
        <v>281</v>
      </c>
      <c r="K63" s="412" t="s">
        <v>281</v>
      </c>
      <c r="L63" s="414" t="s">
        <v>345</v>
      </c>
      <c r="M63" s="379" t="s">
        <v>993</v>
      </c>
      <c r="N63" s="379" t="s">
        <v>346</v>
      </c>
      <c r="O63" s="379" t="s">
        <v>339</v>
      </c>
      <c r="P63" s="412" t="s">
        <v>321</v>
      </c>
      <c r="Q63" s="379">
        <v>3</v>
      </c>
      <c r="R63" s="379">
        <v>2</v>
      </c>
      <c r="S63" s="415">
        <v>5</v>
      </c>
      <c r="T63" s="379">
        <v>4</v>
      </c>
      <c r="U63" s="8"/>
      <c r="V63" s="374">
        <v>18</v>
      </c>
      <c r="W63" s="370">
        <v>41985866</v>
      </c>
      <c r="X63" s="373" t="s">
        <v>505</v>
      </c>
      <c r="Y63" s="364" t="s">
        <v>321</v>
      </c>
      <c r="Z63" s="364"/>
      <c r="AA63" s="364"/>
      <c r="AB63" s="364"/>
      <c r="AC63" s="366"/>
      <c r="AD63" s="364"/>
      <c r="AE63" s="369"/>
      <c r="AF63" s="370"/>
      <c r="AG63" s="370"/>
      <c r="AH63" s="364" t="s">
        <v>319</v>
      </c>
      <c r="AI63" s="364">
        <v>5</v>
      </c>
      <c r="AJ63" s="364">
        <v>18</v>
      </c>
      <c r="AK63" s="364">
        <v>30</v>
      </c>
      <c r="AL63" s="364">
        <v>22</v>
      </c>
      <c r="AM63" s="364">
        <v>40</v>
      </c>
      <c r="AN63" s="22">
        <f t="shared" si="41"/>
        <v>5</v>
      </c>
      <c r="AO63" s="104">
        <f t="shared" si="42"/>
        <v>0.77083333333333337</v>
      </c>
      <c r="AP63" s="104">
        <f t="shared" si="43"/>
        <v>0.94444444444444442</v>
      </c>
      <c r="AQ63" s="22" t="str" cm="1">
        <f t="array" ref="AQ63">IF(X63="","",IF(SUMPRODUCT((X63=$W$7:$W$1969)*(AI63=$AH$7:$AH$1969)*(AO63=$AN$7:$AN$1969)*(AP63=$AO$7:$AO$1969)*(ROW($W$7:$W$1969)&lt;&gt;ROW(X63))*((S63=0)*($R$7:$R$1969&gt;0)+(S63&gt;0)*($R$7:$R$1969=0)))&gt;0,"SALONES UNIDOS",IF(SUMPRODUCT((X63=$W$7:$W$1969)*(AI63=$AH$7:$AH$1969)*((AO63&lt;$AO$7:$AO$1969)*(AP63&gt;$AN$7:$AN$1969))*(ROW($W$7:$W$1969)&lt;&gt;ROW(X63)))&gt;0,"Cruzado","Sin cruce")))</f>
        <v>Sin cruce</v>
      </c>
      <c r="AR63" s="104"/>
      <c r="AS63" s="104"/>
      <c r="AT63" s="22"/>
      <c r="AU63" s="22"/>
      <c r="AV63" s="361" t="str" cm="1">
        <f t="array" ref="AV63">IF(AC63="","",IF(SUMPRODUCT((AC63=$AB$956:$AB$1497)*(AI63=$AH$956:$AH$1497)*(AR63=$AQ$956:$AQ$1497)*(AS63=$AR$956:$AR$1497)*(ROW($AB$956:$AB$1497)&lt;&gt;ROW(AC63))*((S63=0)*($R$956:$R$1497&gt;0)+(S63&gt;0)*($R$956:$R$1497=0)))&gt;0,"SALONES UNIDOS",IF(SUMPRODUCT((AC63=$AB$956:$AB$1497)*(AI63=$AH$956:$AH$1497)*((AR63&lt;$AR$956:$AR$1497)*(AS63&gt;$AQ$956:$AQ$1497))*(ROW($AB$956:$AB$1497)&lt;&gt;ROW(AC63)))&gt;0,"Cruzado","Sin cruce")))</f>
        <v/>
      </c>
      <c r="AW63" s="361" t="str" cm="1">
        <f t="array" ref="AW63">IF(AE63="","",IF(SUMPRODUCT((AE63=$AD$956:$AD$1497)*(AI63=$AH$956:$AH$1497)*(AT63=$AS$956:$AS$1497)*(AU63=$AT$956:$AT$1497)*(ROW($AD$956:$AD$1497)&lt;&gt;ROW(AE63))*((S63=0)*($R$956:$R$1497&gt;0)+(S63&gt;0)*($R$956:$R$1497=0)))&gt;0,"SALONES UNIDOS",IF(SUMPRODUCT((AE63=$AD$956:$AD$1497)*(AI63=$AH$956:$AH$1497)*((AT63&lt;$AT$956:$AT$1497)*(AU63&gt;$AS$956:$AS$1497))*(ROW($AD$956:$AD$1497)&lt;&gt;ROW(AE63)))&gt;0,"Cruzado","Sin cruce")))</f>
        <v/>
      </c>
      <c r="AX63" s="104" t="str">
        <f t="shared" si="44"/>
        <v>PS7PRINCIPALB</v>
      </c>
      <c r="AY63" s="104" t="str" cm="1">
        <f t="array" ref="AY63">IF(AX63="","",IF(SUMPRODUCT((AX63=$AW$7:$AW$1969)*(AI63=$AH$7:$AH$1969)*(AO63=$AN$7:$AN$1969)*(AP63=$AO$7:$AO$1969)*(ROW($AW$7:$AW$1969)&lt;&gt;ROW(AX63))*((S63=0)*($R$7:$R$1969&gt;0)+(S63&gt;0)*($R$7:$R$1969=0)))&gt;0,"SALONES UNIDOS",IF(SUMPRODUCT((AX63=$AW$7:$AW$1969)*(AI63=$AH$7:$AH$1969)*((AO63&lt;$AO$7:$AO$1969)*(AP63&gt;$AN$7:$AN$1969))*(ROW($AW$7:$AW$1969)&lt;&gt;ROW(AX63)))&gt;0,"Cruzado","Sin cruce")))</f>
        <v>Sin cruce</v>
      </c>
    </row>
    <row r="64" spans="1:51" x14ac:dyDescent="0.3">
      <c r="B64" s="4" t="s">
        <v>1145</v>
      </c>
      <c r="C64" s="411" t="s">
        <v>314</v>
      </c>
      <c r="D64" s="415" t="s">
        <v>971</v>
      </c>
      <c r="E64" s="415">
        <v>20261</v>
      </c>
      <c r="F64" s="412" t="s">
        <v>280</v>
      </c>
      <c r="G64" s="411" t="s">
        <v>291</v>
      </c>
      <c r="H64" s="412" t="s">
        <v>296</v>
      </c>
      <c r="I64" s="412">
        <v>7</v>
      </c>
      <c r="J64" s="412" t="s">
        <v>281</v>
      </c>
      <c r="K64" s="412" t="s">
        <v>281</v>
      </c>
      <c r="L64" s="414" t="s">
        <v>345</v>
      </c>
      <c r="M64" s="379" t="s">
        <v>993</v>
      </c>
      <c r="N64" s="379" t="s">
        <v>346</v>
      </c>
      <c r="O64" s="379" t="s">
        <v>339</v>
      </c>
      <c r="P64" s="412" t="s">
        <v>321</v>
      </c>
      <c r="Q64" s="379">
        <v>3</v>
      </c>
      <c r="R64" s="379">
        <v>2</v>
      </c>
      <c r="S64" s="415">
        <v>5</v>
      </c>
      <c r="T64" s="379">
        <v>4</v>
      </c>
      <c r="U64" s="8"/>
      <c r="V64" s="374">
        <v>18</v>
      </c>
      <c r="W64" s="370">
        <v>18140921</v>
      </c>
      <c r="X64" s="373" t="s">
        <v>488</v>
      </c>
      <c r="Y64" s="364" t="s">
        <v>321</v>
      </c>
      <c r="Z64" s="364"/>
      <c r="AA64" s="364"/>
      <c r="AB64" s="364"/>
      <c r="AC64" s="366"/>
      <c r="AD64" s="364"/>
      <c r="AE64" s="369"/>
      <c r="AF64" s="370"/>
      <c r="AG64" s="370"/>
      <c r="AH64" s="364" t="s">
        <v>319</v>
      </c>
      <c r="AI64" s="364">
        <v>5</v>
      </c>
      <c r="AJ64" s="364">
        <v>18</v>
      </c>
      <c r="AK64" s="364">
        <v>30</v>
      </c>
      <c r="AL64" s="364">
        <v>22</v>
      </c>
      <c r="AM64" s="364">
        <v>40</v>
      </c>
      <c r="AN64" s="22">
        <f t="shared" si="41"/>
        <v>5</v>
      </c>
      <c r="AO64" s="104">
        <f t="shared" si="42"/>
        <v>0.77083333333333337</v>
      </c>
      <c r="AP64" s="104">
        <f t="shared" si="43"/>
        <v>0.94444444444444442</v>
      </c>
      <c r="AQ64" s="22" t="str" cm="1">
        <f t="array" ref="AQ64">IF(X64="","",IF(SUMPRODUCT((X64=$W$7:$W$1969)*(AI64=$AH$7:$AH$1969)*(AO64=$AN$7:$AN$1969)*(AP64=$AO$7:$AO$1969)*(ROW($W$7:$W$1969)&lt;&gt;ROW(X64))*((S64=0)*($R$7:$R$1969&gt;0)+(S64&gt;0)*($R$7:$R$1969=0)))&gt;0,"SALONES UNIDOS",IF(SUMPRODUCT((X64=$W$7:$W$1969)*(AI64=$AH$7:$AH$1969)*((AO64&lt;$AO$7:$AO$1969)*(AP64&gt;$AN$7:$AN$1969))*(ROW($W$7:$W$1969)&lt;&gt;ROW(X64)))&gt;0,"Cruzado","Sin cruce")))</f>
        <v>Sin cruce</v>
      </c>
      <c r="AR64" s="104"/>
      <c r="AS64" s="104"/>
      <c r="AT64" s="22"/>
      <c r="AU64" s="22"/>
      <c r="AV64" s="361" t="str" cm="1">
        <f t="array" ref="AV64">IF(AC64="","",IF(SUMPRODUCT((AC64=$AB$956:$AB$1497)*(AI64=$AH$956:$AH$1497)*(AR64=$AQ$956:$AQ$1497)*(AS64=$AR$956:$AR$1497)*(ROW($AB$956:$AB$1497)&lt;&gt;ROW(AC64))*((S64=0)*($R$956:$R$1497&gt;0)+(S64&gt;0)*($R$956:$R$1497=0)))&gt;0,"SALONES UNIDOS",IF(SUMPRODUCT((AC64=$AB$956:$AB$1497)*(AI64=$AH$956:$AH$1497)*((AR64&lt;$AR$956:$AR$1497)*(AS64&gt;$AQ$956:$AQ$1497))*(ROW($AB$956:$AB$1497)&lt;&gt;ROW(AC64)))&gt;0,"Cruzado","Sin cruce")))</f>
        <v/>
      </c>
      <c r="AW64" s="361" t="str" cm="1">
        <f t="array" ref="AW64">IF(AE64="","",IF(SUMPRODUCT((AE64=$AD$956:$AD$1497)*(AI64=$AH$956:$AH$1497)*(AT64=$AS$956:$AS$1497)*(AU64=$AT$956:$AT$1497)*(ROW($AD$956:$AD$1497)&lt;&gt;ROW(AE64))*((S64=0)*($R$956:$R$1497&gt;0)+(S64&gt;0)*($R$956:$R$1497=0)))&gt;0,"SALONES UNIDOS",IF(SUMPRODUCT((AE64=$AD$956:$AD$1497)*(AI64=$AH$956:$AH$1497)*((AT64&lt;$AT$956:$AT$1497)*(AU64&gt;$AS$956:$AS$1497))*(ROW($AD$956:$AD$1497)&lt;&gt;ROW(AE64)))&gt;0,"Cruzado","Sin cruce")))</f>
        <v/>
      </c>
      <c r="AX64" s="104" t="str">
        <f t="shared" si="44"/>
        <v>PS7PRINCIPALB</v>
      </c>
      <c r="AY64" s="104" t="str" cm="1">
        <f t="array" ref="AY64">IF(AX64="","",IF(SUMPRODUCT((AX64=$AW$7:$AW$1969)*(AI64=$AH$7:$AH$1969)*(AO64=$AN$7:$AN$1969)*(AP64=$AO$7:$AO$1969)*(ROW($AW$7:$AW$1969)&lt;&gt;ROW(AX64))*((S64=0)*($R$7:$R$1969&gt;0)+(S64&gt;0)*($R$7:$R$1969=0)))&gt;0,"SALONES UNIDOS",IF(SUMPRODUCT((AX64=$AW$7:$AW$1969)*(AI64=$AH$7:$AH$1969)*((AO64&lt;$AO$7:$AO$1969)*(AP64&gt;$AN$7:$AN$1969))*(ROW($AW$7:$AW$1969)&lt;&gt;ROW(AX64)))&gt;0,"Cruzado","Sin cruce")))</f>
        <v>Sin cruce</v>
      </c>
    </row>
    <row r="65" spans="2:51" x14ac:dyDescent="0.3">
      <c r="B65" s="4" t="s">
        <v>1144</v>
      </c>
      <c r="C65" s="411" t="s">
        <v>314</v>
      </c>
      <c r="D65" s="415" t="s">
        <v>971</v>
      </c>
      <c r="E65" s="415">
        <v>20261</v>
      </c>
      <c r="F65" s="412" t="s">
        <v>280</v>
      </c>
      <c r="G65" s="411" t="s">
        <v>291</v>
      </c>
      <c r="H65" s="412" t="s">
        <v>296</v>
      </c>
      <c r="I65" s="412">
        <v>7</v>
      </c>
      <c r="J65" s="412" t="s">
        <v>278</v>
      </c>
      <c r="K65" s="412" t="s">
        <v>278</v>
      </c>
      <c r="L65" s="414" t="s">
        <v>345</v>
      </c>
      <c r="M65" s="379" t="s">
        <v>993</v>
      </c>
      <c r="N65" s="379" t="s">
        <v>346</v>
      </c>
      <c r="O65" s="379" t="s">
        <v>339</v>
      </c>
      <c r="P65" s="412" t="s">
        <v>321</v>
      </c>
      <c r="Q65" s="379">
        <v>3</v>
      </c>
      <c r="R65" s="379">
        <v>2</v>
      </c>
      <c r="S65" s="415">
        <v>5</v>
      </c>
      <c r="T65" s="379">
        <v>4</v>
      </c>
      <c r="U65" s="8"/>
      <c r="V65" s="374">
        <v>18</v>
      </c>
      <c r="W65" s="370">
        <v>18140921</v>
      </c>
      <c r="X65" s="373" t="s">
        <v>488</v>
      </c>
      <c r="Y65" s="364" t="s">
        <v>321</v>
      </c>
      <c r="Z65" s="364"/>
      <c r="AA65" s="364"/>
      <c r="AB65" s="364"/>
      <c r="AC65" s="366"/>
      <c r="AD65" s="364"/>
      <c r="AE65" s="369"/>
      <c r="AF65" s="370"/>
      <c r="AG65" s="370"/>
      <c r="AH65" s="364" t="s">
        <v>319</v>
      </c>
      <c r="AI65" s="364">
        <v>4</v>
      </c>
      <c r="AJ65" s="364">
        <v>19</v>
      </c>
      <c r="AK65" s="364">
        <v>20</v>
      </c>
      <c r="AL65" s="364">
        <v>23</v>
      </c>
      <c r="AM65" s="364">
        <v>30</v>
      </c>
      <c r="AN65" s="22">
        <f t="shared" si="41"/>
        <v>5</v>
      </c>
      <c r="AO65" s="104">
        <f t="shared" si="42"/>
        <v>0.80555555555555547</v>
      </c>
      <c r="AP65" s="104">
        <f t="shared" si="43"/>
        <v>0.97916666666666674</v>
      </c>
      <c r="AQ65" s="22" t="str" cm="1">
        <f t="array" ref="AQ65">IF(X65="","",IF(SUMPRODUCT((X65=$W$7:$W$1969)*(AI65=$AH$7:$AH$1969)*(AO65=$AN$7:$AN$1969)*(AP65=$AO$7:$AO$1969)*(ROW($W$7:$W$1969)&lt;&gt;ROW(X65))*((S65=0)*($R$7:$R$1969&gt;0)+(S65&gt;0)*($R$7:$R$1969=0)))&gt;0,"SALONES UNIDOS",IF(SUMPRODUCT((X65=$W$7:$W$1969)*(AI65=$AH$7:$AH$1969)*((AO65&lt;$AO$7:$AO$1969)*(AP65&gt;$AN$7:$AN$1969))*(ROW($W$7:$W$1969)&lt;&gt;ROW(X65)))&gt;0,"Cruzado","Sin cruce")))</f>
        <v>Sin cruce</v>
      </c>
      <c r="AR65" s="104"/>
      <c r="AS65" s="104"/>
      <c r="AT65" s="22"/>
      <c r="AU65" s="22"/>
      <c r="AV65" s="361" t="str" cm="1">
        <f t="array" ref="AV65">IF(AC65="","",IF(SUMPRODUCT((AC65=$AB$956:$AB$1497)*(AI65=$AH$956:$AH$1497)*(AR65=$AQ$956:$AQ$1497)*(AS65=$AR$956:$AR$1497)*(ROW($AB$956:$AB$1497)&lt;&gt;ROW(AC65))*((S65=0)*($R$956:$R$1497&gt;0)+(S65&gt;0)*($R$956:$R$1497=0)))&gt;0,"SALONES UNIDOS",IF(SUMPRODUCT((AC65=$AB$956:$AB$1497)*(AI65=$AH$956:$AH$1497)*((AR65&lt;$AR$956:$AR$1497)*(AS65&gt;$AQ$956:$AQ$1497))*(ROW($AB$956:$AB$1497)&lt;&gt;ROW(AC65)))&gt;0,"Cruzado","Sin cruce")))</f>
        <v/>
      </c>
      <c r="AW65" s="361" t="str" cm="1">
        <f t="array" ref="AW65">IF(AE65="","",IF(SUMPRODUCT((AE65=$AD$956:$AD$1497)*(AI65=$AH$956:$AH$1497)*(AT65=$AS$956:$AS$1497)*(AU65=$AT$956:$AT$1497)*(ROW($AD$956:$AD$1497)&lt;&gt;ROW(AE65))*((S65=0)*($R$956:$R$1497&gt;0)+(S65&gt;0)*($R$956:$R$1497=0)))&gt;0,"SALONES UNIDOS",IF(SUMPRODUCT((AE65=$AD$956:$AD$1497)*(AI65=$AH$956:$AH$1497)*((AT65&lt;$AT$956:$AT$1497)*(AU65&gt;$AS$956:$AS$1497))*(ROW($AD$956:$AD$1497)&lt;&gt;ROW(AE65)))&gt;0,"Cruzado","Sin cruce")))</f>
        <v/>
      </c>
      <c r="AX65" s="104" t="str">
        <f t="shared" si="44"/>
        <v>PS7PRINCIPALA</v>
      </c>
      <c r="AY65" s="104" t="str" cm="1">
        <f t="array" ref="AY65">IF(AX65="","",IF(SUMPRODUCT((AX65=$AW$7:$AW$1969)*(AI65=$AH$7:$AH$1969)*(AO65=$AN$7:$AN$1969)*(AP65=$AO$7:$AO$1969)*(ROW($AW$7:$AW$1969)&lt;&gt;ROW(AX65))*((S65=0)*($R$7:$R$1969&gt;0)+(S65&gt;0)*($R$7:$R$1969=0)))&gt;0,"SALONES UNIDOS",IF(SUMPRODUCT((AX65=$AW$7:$AW$1969)*(AI65=$AH$7:$AH$1969)*((AO65&lt;$AO$7:$AO$1969)*(AP65&gt;$AN$7:$AN$1969))*(ROW($AW$7:$AW$1969)&lt;&gt;ROW(AX65)))&gt;0,"Cruzado","Sin cruce")))</f>
        <v>Sin cruce</v>
      </c>
    </row>
    <row r="66" spans="2:51" x14ac:dyDescent="0.3">
      <c r="B66" s="4" t="s">
        <v>1145</v>
      </c>
      <c r="C66" s="411" t="s">
        <v>314</v>
      </c>
      <c r="D66" s="415" t="s">
        <v>971</v>
      </c>
      <c r="E66" s="415">
        <v>20261</v>
      </c>
      <c r="F66" s="412" t="s">
        <v>280</v>
      </c>
      <c r="G66" s="411" t="s">
        <v>291</v>
      </c>
      <c r="H66" s="412" t="s">
        <v>296</v>
      </c>
      <c r="I66" s="412">
        <v>7</v>
      </c>
      <c r="J66" s="412" t="s">
        <v>278</v>
      </c>
      <c r="K66" s="412" t="s">
        <v>278</v>
      </c>
      <c r="L66" s="414" t="s">
        <v>345</v>
      </c>
      <c r="M66" s="379" t="s">
        <v>993</v>
      </c>
      <c r="N66" s="379" t="s">
        <v>346</v>
      </c>
      <c r="O66" s="379" t="s">
        <v>339</v>
      </c>
      <c r="P66" s="412" t="s">
        <v>321</v>
      </c>
      <c r="Q66" s="379">
        <v>3</v>
      </c>
      <c r="R66" s="379">
        <v>2</v>
      </c>
      <c r="S66" s="415">
        <v>5</v>
      </c>
      <c r="T66" s="379">
        <v>4</v>
      </c>
      <c r="U66" s="8"/>
      <c r="V66" s="374">
        <v>18</v>
      </c>
      <c r="W66" s="370">
        <v>71716904</v>
      </c>
      <c r="X66" s="373" t="s">
        <v>1149</v>
      </c>
      <c r="Y66" s="364" t="s">
        <v>321</v>
      </c>
      <c r="Z66" s="364"/>
      <c r="AA66" s="364"/>
      <c r="AB66" s="364"/>
      <c r="AC66" s="366"/>
      <c r="AD66" s="364"/>
      <c r="AE66" s="369"/>
      <c r="AF66" s="370"/>
      <c r="AG66" s="370"/>
      <c r="AH66" s="364" t="s">
        <v>319</v>
      </c>
      <c r="AI66" s="364">
        <v>4</v>
      </c>
      <c r="AJ66" s="364">
        <v>19</v>
      </c>
      <c r="AK66" s="364">
        <v>20</v>
      </c>
      <c r="AL66" s="364">
        <v>23</v>
      </c>
      <c r="AM66" s="364">
        <v>30</v>
      </c>
      <c r="AN66" s="22">
        <f t="shared" si="41"/>
        <v>5</v>
      </c>
      <c r="AO66" s="104">
        <f t="shared" si="42"/>
        <v>0.80555555555555547</v>
      </c>
      <c r="AP66" s="104">
        <f t="shared" si="43"/>
        <v>0.97916666666666674</v>
      </c>
      <c r="AQ66" s="22" t="str" cm="1">
        <f t="array" ref="AQ66">IF(X66="","",IF(SUMPRODUCT((X66=$W$7:$W$1969)*(AI66=$AH$7:$AH$1969)*(AO66=$AN$7:$AN$1969)*(AP66=$AO$7:$AO$1969)*(ROW($W$7:$W$1969)&lt;&gt;ROW(X66))*((S66=0)*($R$7:$R$1969&gt;0)+(S66&gt;0)*($R$7:$R$1969=0)))&gt;0,"SALONES UNIDOS",IF(SUMPRODUCT((X66=$W$7:$W$1969)*(AI66=$AH$7:$AH$1969)*((AO66&lt;$AO$7:$AO$1969)*(AP66&gt;$AN$7:$AN$1969))*(ROW($W$7:$W$1969)&lt;&gt;ROW(X66)))&gt;0,"Cruzado","Sin cruce")))</f>
        <v>Sin cruce</v>
      </c>
      <c r="AR66" s="104"/>
      <c r="AS66" s="104"/>
      <c r="AT66" s="22"/>
      <c r="AU66" s="22"/>
      <c r="AV66" s="361" t="str" cm="1">
        <f t="array" ref="AV66">IF(AC66="","",IF(SUMPRODUCT((AC66=$AB$956:$AB$1497)*(AI66=$AH$956:$AH$1497)*(AR66=$AQ$956:$AQ$1497)*(AS66=$AR$956:$AR$1497)*(ROW($AB$956:$AB$1497)&lt;&gt;ROW(AC66))*((S66=0)*($R$956:$R$1497&gt;0)+(S66&gt;0)*($R$956:$R$1497=0)))&gt;0,"SALONES UNIDOS",IF(SUMPRODUCT((AC66=$AB$956:$AB$1497)*(AI66=$AH$956:$AH$1497)*((AR66&lt;$AR$956:$AR$1497)*(AS66&gt;$AQ$956:$AQ$1497))*(ROW($AB$956:$AB$1497)&lt;&gt;ROW(AC66)))&gt;0,"Cruzado","Sin cruce")))</f>
        <v/>
      </c>
      <c r="AW66" s="361" t="str" cm="1">
        <f t="array" ref="AW66">IF(AE66="","",IF(SUMPRODUCT((AE66=$AD$956:$AD$1497)*(AI66=$AH$956:$AH$1497)*(AT66=$AS$956:$AS$1497)*(AU66=$AT$956:$AT$1497)*(ROW($AD$956:$AD$1497)&lt;&gt;ROW(AE66))*((S66=0)*($R$956:$R$1497&gt;0)+(S66&gt;0)*($R$956:$R$1497=0)))&gt;0,"SALONES UNIDOS",IF(SUMPRODUCT((AE66=$AD$956:$AD$1497)*(AI66=$AH$956:$AH$1497)*((AT66&lt;$AT$956:$AT$1497)*(AU66&gt;$AS$956:$AS$1497))*(ROW($AD$956:$AD$1497)&lt;&gt;ROW(AE66)))&gt;0,"Cruzado","Sin cruce")))</f>
        <v/>
      </c>
      <c r="AX66" s="104" t="str">
        <f t="shared" si="44"/>
        <v>PS7PRINCIPALA</v>
      </c>
      <c r="AY66" s="104" t="str" cm="1">
        <f t="array" ref="AY66">IF(AX66="","",IF(SUMPRODUCT((AX66=$AW$7:$AW$1969)*(AI66=$AH$7:$AH$1969)*(AO66=$AN$7:$AN$1969)*(AP66=$AO$7:$AO$1969)*(ROW($AW$7:$AW$1969)&lt;&gt;ROW(AX66))*((S66=0)*($R$7:$R$1969&gt;0)+(S66&gt;0)*($R$7:$R$1969=0)))&gt;0,"SALONES UNIDOS",IF(SUMPRODUCT((AX66=$AW$7:$AW$1969)*(AI66=$AH$7:$AH$1969)*((AO66&lt;$AO$7:$AO$1969)*(AP66&gt;$AN$7:$AN$1969))*(ROW($AW$7:$AW$1969)&lt;&gt;ROW(AX66)))&gt;0,"Cruzado","Sin cruce")))</f>
        <v>Sin cruce</v>
      </c>
    </row>
    <row r="67" spans="2:51" x14ac:dyDescent="0.3">
      <c r="B67" s="4" t="s">
        <v>1144</v>
      </c>
      <c r="C67" s="411" t="s">
        <v>314</v>
      </c>
      <c r="D67" s="379" t="s">
        <v>284</v>
      </c>
      <c r="E67" s="379">
        <v>202011</v>
      </c>
      <c r="F67" s="412" t="s">
        <v>276</v>
      </c>
      <c r="G67" s="411" t="s">
        <v>291</v>
      </c>
      <c r="H67" s="412" t="s">
        <v>296</v>
      </c>
      <c r="I67" s="412">
        <v>10</v>
      </c>
      <c r="J67" s="412" t="s">
        <v>278</v>
      </c>
      <c r="K67" s="412" t="s">
        <v>278</v>
      </c>
      <c r="L67" s="414" t="s">
        <v>779</v>
      </c>
      <c r="M67" s="379" t="s">
        <v>780</v>
      </c>
      <c r="N67" s="379" t="s">
        <v>349</v>
      </c>
      <c r="O67" s="379" t="s">
        <v>621</v>
      </c>
      <c r="P67" s="412" t="s">
        <v>321</v>
      </c>
      <c r="Q67" s="379">
        <v>2</v>
      </c>
      <c r="R67" s="379">
        <v>2</v>
      </c>
      <c r="S67" s="415">
        <v>4</v>
      </c>
      <c r="T67" s="379">
        <v>3</v>
      </c>
      <c r="U67" s="8"/>
      <c r="V67" s="374">
        <v>15</v>
      </c>
      <c r="W67" s="370">
        <v>41985866</v>
      </c>
      <c r="X67" s="373" t="s">
        <v>505</v>
      </c>
      <c r="Y67" s="364" t="s">
        <v>321</v>
      </c>
      <c r="Z67" s="364"/>
      <c r="AA67" s="364"/>
      <c r="AB67" s="364"/>
      <c r="AC67" s="366"/>
      <c r="AD67" s="364"/>
      <c r="AE67" s="369"/>
      <c r="AF67" s="370"/>
      <c r="AG67" s="370"/>
      <c r="AH67" s="364" t="s">
        <v>319</v>
      </c>
      <c r="AI67" s="364">
        <v>3</v>
      </c>
      <c r="AJ67" s="364">
        <v>19</v>
      </c>
      <c r="AK67" s="364">
        <v>20</v>
      </c>
      <c r="AL67" s="364">
        <v>22</v>
      </c>
      <c r="AM67" s="364">
        <v>40</v>
      </c>
      <c r="AN67" s="22">
        <f t="shared" si="41"/>
        <v>4</v>
      </c>
      <c r="AO67" s="104">
        <f t="shared" si="42"/>
        <v>0.80555555555555547</v>
      </c>
      <c r="AP67" s="104">
        <f t="shared" si="43"/>
        <v>0.94444444444444442</v>
      </c>
      <c r="AQ67" s="22" t="str" cm="1">
        <f t="array" ref="AQ67">IF(X67="","",IF(SUMPRODUCT((X67=$W$7:$W$1969)*(AI67=$AH$7:$AH$1969)*(AO67=$AN$7:$AN$1969)*(AP67=$AO$7:$AO$1969)*(ROW($W$7:$W$1969)&lt;&gt;ROW(X67))*((S67=0)*($R$7:$R$1969&gt;0)+(S67&gt;0)*($R$7:$R$1969=0)))&gt;0,"SALONES UNIDOS",IF(SUMPRODUCT((X67=$W$7:$W$1969)*(AI67=$AH$7:$AH$1969)*((AO67&lt;$AO$7:$AO$1969)*(AP67&gt;$AN$7:$AN$1969))*(ROW($W$7:$W$1969)&lt;&gt;ROW(X67)))&gt;0,"Cruzado","Sin cruce")))</f>
        <v>Sin cruce</v>
      </c>
      <c r="AR67" s="104"/>
      <c r="AS67" s="104"/>
      <c r="AT67" s="22"/>
      <c r="AU67" s="22"/>
      <c r="AV67" s="358" t="str" cm="1">
        <f t="array" ref="AV67">IF(AC67="","",IF(SUMPRODUCT((AC67=$AB$7:$AB$479)*(AI67=$AH$7:$AH$479)*(AR67=$AQ$7:$AQ$479)*(AS67=$AR$7:$AR$479)*(ROW($AB$7:$AB$479)&lt;&gt;ROW(AC67))*((S67=0)*($R$7:$R$479&gt;0)+(S67&gt;0)*($R$7:$R$479=0)))&gt;0,"SALONES UNIDOS",IF(SUMPRODUCT((AC67=$AB$7:$AB$479)*(AI67=$AH$7:$AH$479)*((AR67&lt;$AR$7:$AR$479)*(AS67&gt;$AQ$7:$AQ$479))*(ROW($AB$7:$AB$479)&lt;&gt;ROW(AC67)))&gt;0,"Cruzado","Sin cruce")))</f>
        <v/>
      </c>
      <c r="AW67" s="358" t="str" cm="1">
        <f t="array" ref="AW67">IF(AE67="","",IF(SUMPRODUCT((AE67=$AD$7:$AD$479)*(AI67=$AH$7:$AH$479)*(AT67=$AS$7:$AS$479)*(AU67=$AT$7:$AT$479)*(ROW($AD$7:$AD$479)&lt;&gt;ROW(AE67))*((S67=0)*($R$7:$R$479&gt;0)+(S67&gt;0)*($R$7:$R$479=0)))&gt;0,"SALONES UNIDOS",IF(SUMPRODUCT((AE67=$AD$7:$AD$479)*(AI67=$AH$7:$AH$479)*((AT67&lt;$AT$7:$AT$479)*(AU67&gt;$AS$7:$AS$479))*(ROW($AD$7:$AD$479)&lt;&gt;ROW(AE67)))&gt;0,"Cruzado","Sin cruce")))</f>
        <v/>
      </c>
      <c r="AX67" s="104" t="str">
        <f t="shared" si="44"/>
        <v>PS10FILIALA</v>
      </c>
      <c r="AY67" s="104" t="str" cm="1">
        <f t="array" ref="AY67">IF(AX67="","",IF(SUMPRODUCT((AX67=$AW$7:$AW$1969)*(AI67=$AH$7:$AH$1969)*(AO67=$AN$7:$AN$1969)*(AP67=$AO$7:$AO$1969)*(ROW($AW$7:$AW$1969)&lt;&gt;ROW(AX67))*((S67=0)*($R$7:$R$1969&gt;0)+(S67&gt;0)*($R$7:$R$1969=0)))&gt;0,"SALONES UNIDOS",IF(SUMPRODUCT((AX67=$AW$7:$AW$1969)*(AI67=$AH$7:$AH$1969)*((AO67&lt;$AO$7:$AO$1969)*(AP67&gt;$AN$7:$AN$1969))*(ROW($AW$7:$AW$1969)&lt;&gt;ROW(AX67)))&gt;0,"Cruzado","Sin cruce")))</f>
        <v>Sin cruce</v>
      </c>
    </row>
    <row r="68" spans="2:51" x14ac:dyDescent="0.3">
      <c r="B68" s="4" t="s">
        <v>1145</v>
      </c>
      <c r="C68" s="411" t="s">
        <v>314</v>
      </c>
      <c r="D68" s="379" t="s">
        <v>284</v>
      </c>
      <c r="E68" s="379">
        <v>202011</v>
      </c>
      <c r="F68" s="412" t="s">
        <v>276</v>
      </c>
      <c r="G68" s="411" t="s">
        <v>291</v>
      </c>
      <c r="H68" s="412" t="s">
        <v>296</v>
      </c>
      <c r="I68" s="412">
        <v>10</v>
      </c>
      <c r="J68" s="412" t="s">
        <v>278</v>
      </c>
      <c r="K68" s="412" t="s">
        <v>278</v>
      </c>
      <c r="L68" s="414" t="s">
        <v>779</v>
      </c>
      <c r="M68" s="379" t="s">
        <v>780</v>
      </c>
      <c r="N68" s="379" t="s">
        <v>349</v>
      </c>
      <c r="O68" s="379" t="s">
        <v>621</v>
      </c>
      <c r="P68" s="412" t="s">
        <v>321</v>
      </c>
      <c r="Q68" s="379">
        <v>2</v>
      </c>
      <c r="R68" s="379">
        <v>2</v>
      </c>
      <c r="S68" s="415">
        <v>4</v>
      </c>
      <c r="T68" s="379">
        <v>3</v>
      </c>
      <c r="U68" s="8"/>
      <c r="V68" s="374">
        <v>15</v>
      </c>
      <c r="W68" s="370">
        <v>46536483</v>
      </c>
      <c r="X68" s="373" t="s">
        <v>147</v>
      </c>
      <c r="Y68" s="364" t="s">
        <v>321</v>
      </c>
      <c r="Z68" s="364"/>
      <c r="AA68" s="364"/>
      <c r="AB68" s="364"/>
      <c r="AC68" s="366"/>
      <c r="AD68" s="364"/>
      <c r="AE68" s="369"/>
      <c r="AF68" s="370"/>
      <c r="AG68" s="370"/>
      <c r="AH68" s="364" t="s">
        <v>319</v>
      </c>
      <c r="AI68" s="364">
        <v>3</v>
      </c>
      <c r="AJ68" s="364">
        <v>19</v>
      </c>
      <c r="AK68" s="364">
        <v>20</v>
      </c>
      <c r="AL68" s="364">
        <v>22</v>
      </c>
      <c r="AM68" s="364">
        <v>40</v>
      </c>
      <c r="AN68" s="22">
        <f t="shared" si="41"/>
        <v>4</v>
      </c>
      <c r="AO68" s="104">
        <f t="shared" si="42"/>
        <v>0.80555555555555547</v>
      </c>
      <c r="AP68" s="104">
        <f t="shared" si="43"/>
        <v>0.94444444444444442</v>
      </c>
      <c r="AQ68" s="22" t="str" cm="1">
        <f t="array" ref="AQ68">IF(X68="","",IF(SUMPRODUCT((X68=$W$7:$W$1969)*(AI68=$AH$7:$AH$1969)*(AO68=$AN$7:$AN$1969)*(AP68=$AO$7:$AO$1969)*(ROW($W$7:$W$1969)&lt;&gt;ROW(X68))*((S68=0)*($R$7:$R$1969&gt;0)+(S68&gt;0)*($R$7:$R$1969=0)))&gt;0,"SALONES UNIDOS",IF(SUMPRODUCT((X68=$W$7:$W$1969)*(AI68=$AH$7:$AH$1969)*((AO68&lt;$AO$7:$AO$1969)*(AP68&gt;$AN$7:$AN$1969))*(ROW($W$7:$W$1969)&lt;&gt;ROW(X68)))&gt;0,"Cruzado","Sin cruce")))</f>
        <v>Sin cruce</v>
      </c>
      <c r="AR68" s="104"/>
      <c r="AS68" s="104"/>
      <c r="AT68" s="22"/>
      <c r="AU68" s="22"/>
      <c r="AV68" s="358" t="str" cm="1">
        <f t="array" ref="AV68">IF(AC68="","",IF(SUMPRODUCT((AC68=$AB$7:$AB$479)*(AI68=$AH$7:$AH$479)*(AR68=$AQ$7:$AQ$479)*(AS68=$AR$7:$AR$479)*(ROW($AB$7:$AB$479)&lt;&gt;ROW(AC68))*((S68=0)*($R$7:$R$479&gt;0)+(S68&gt;0)*($R$7:$R$479=0)))&gt;0,"SALONES UNIDOS",IF(SUMPRODUCT((AC68=$AB$7:$AB$479)*(AI68=$AH$7:$AH$479)*((AR68&lt;$AR$7:$AR$479)*(AS68&gt;$AQ$7:$AQ$479))*(ROW($AB$7:$AB$479)&lt;&gt;ROW(AC68)))&gt;0,"Cruzado","Sin cruce")))</f>
        <v/>
      </c>
      <c r="AW68" s="358" t="str" cm="1">
        <f t="array" ref="AW68">IF(AE68="","",IF(SUMPRODUCT((AE68=$AD$7:$AD$479)*(AI68=$AH$7:$AH$479)*(AT68=$AS$7:$AS$479)*(AU68=$AT$7:$AT$479)*(ROW($AD$7:$AD$479)&lt;&gt;ROW(AE68))*((S68=0)*($R$7:$R$479&gt;0)+(S68&gt;0)*($R$7:$R$479=0)))&gt;0,"SALONES UNIDOS",IF(SUMPRODUCT((AE68=$AD$7:$AD$479)*(AI68=$AH$7:$AH$479)*((AT68&lt;$AT$7:$AT$479)*(AU68&gt;$AS$7:$AS$479))*(ROW($AD$7:$AD$479)&lt;&gt;ROW(AE68)))&gt;0,"Cruzado","Sin cruce")))</f>
        <v/>
      </c>
      <c r="AX68" s="104" t="str">
        <f t="shared" si="44"/>
        <v>PS10FILIALA</v>
      </c>
      <c r="AY68" s="104" t="str" cm="1">
        <f t="array" ref="AY68">IF(AX68="","",IF(SUMPRODUCT((AX68=$AW$7:$AW$1969)*(AI68=$AH$7:$AH$1969)*(AO68=$AN$7:$AN$1969)*(AP68=$AO$7:$AO$1969)*(ROW($AW$7:$AW$1969)&lt;&gt;ROW(AX68))*((S68=0)*($R$7:$R$1969&gt;0)+(S68&gt;0)*($R$7:$R$1969=0)))&gt;0,"SALONES UNIDOS",IF(SUMPRODUCT((AX68=$AW$7:$AW$1969)*(AI68=$AH$7:$AH$1969)*((AO68&lt;$AO$7:$AO$1969)*(AP68&gt;$AN$7:$AN$1969))*(ROW($AW$7:$AW$1969)&lt;&gt;ROW(AX68)))&gt;0,"Cruzado","Sin cruce")))</f>
        <v>Sin cruce</v>
      </c>
    </row>
    <row r="69" spans="2:51" x14ac:dyDescent="0.3">
      <c r="B69" s="4" t="s">
        <v>1144</v>
      </c>
      <c r="C69" s="411" t="s">
        <v>314</v>
      </c>
      <c r="D69" s="415" t="s">
        <v>971</v>
      </c>
      <c r="E69" s="415">
        <v>20261</v>
      </c>
      <c r="F69" s="412" t="s">
        <v>276</v>
      </c>
      <c r="G69" s="411" t="s">
        <v>291</v>
      </c>
      <c r="H69" s="412" t="s">
        <v>296</v>
      </c>
      <c r="I69" s="412">
        <v>6</v>
      </c>
      <c r="J69" s="412" t="s">
        <v>278</v>
      </c>
      <c r="K69" s="412" t="s">
        <v>278</v>
      </c>
      <c r="L69" s="414" t="s">
        <v>765</v>
      </c>
      <c r="M69" s="379" t="s">
        <v>1036</v>
      </c>
      <c r="N69" s="379" t="s">
        <v>317</v>
      </c>
      <c r="O69" s="379" t="s">
        <v>339</v>
      </c>
      <c r="P69" s="412" t="s">
        <v>321</v>
      </c>
      <c r="Q69" s="379">
        <v>3</v>
      </c>
      <c r="R69" s="379">
        <v>2</v>
      </c>
      <c r="S69" s="415">
        <v>5</v>
      </c>
      <c r="T69" s="379">
        <v>4</v>
      </c>
      <c r="U69" s="8"/>
      <c r="V69" s="374">
        <v>25</v>
      </c>
      <c r="W69" s="370">
        <v>21541361</v>
      </c>
      <c r="X69" s="373" t="s">
        <v>102</v>
      </c>
      <c r="Y69" s="364" t="s">
        <v>321</v>
      </c>
      <c r="Z69" s="364"/>
      <c r="AA69" s="364"/>
      <c r="AB69" s="364"/>
      <c r="AC69" s="366"/>
      <c r="AD69" s="364"/>
      <c r="AE69" s="369"/>
      <c r="AF69" s="370"/>
      <c r="AG69" s="370"/>
      <c r="AH69" s="364" t="s">
        <v>319</v>
      </c>
      <c r="AI69" s="364">
        <v>2</v>
      </c>
      <c r="AJ69" s="364">
        <v>18</v>
      </c>
      <c r="AK69" s="364">
        <v>30</v>
      </c>
      <c r="AL69" s="364">
        <v>22</v>
      </c>
      <c r="AM69" s="364">
        <v>40</v>
      </c>
      <c r="AN69" s="22">
        <f t="shared" si="41"/>
        <v>5</v>
      </c>
      <c r="AO69" s="104">
        <f t="shared" si="42"/>
        <v>0.77083333333333337</v>
      </c>
      <c r="AP69" s="104">
        <f t="shared" si="43"/>
        <v>0.94444444444444442</v>
      </c>
      <c r="AQ69" s="22" t="str" cm="1">
        <f t="array" ref="AQ69">IF(X69="","",IF(SUMPRODUCT((X69=$W$7:$W$1969)*(AI69=$AH$7:$AH$1969)*(AO69=$AN$7:$AN$1969)*(AP69=$AO$7:$AO$1969)*(ROW($W$7:$W$1969)&lt;&gt;ROW(X69))*((S69=0)*($R$7:$R$1969&gt;0)+(S69&gt;0)*($R$7:$R$1969=0)))&gt;0,"SALONES UNIDOS",IF(SUMPRODUCT((X69=$W$7:$W$1969)*(AI69=$AH$7:$AH$1969)*((AO69&lt;$AO$7:$AO$1969)*(AP69&gt;$AN$7:$AN$1969))*(ROW($W$7:$W$1969)&lt;&gt;ROW(X69)))&gt;0,"Cruzado","Sin cruce")))</f>
        <v>Sin cruce</v>
      </c>
      <c r="AR69" s="104"/>
      <c r="AS69" s="104"/>
      <c r="AT69" s="22"/>
      <c r="AU69" s="22"/>
      <c r="AV69" s="358" t="str" cm="1">
        <f t="array" ref="AV69">IF(AC69="","",IF(SUMPRODUCT((AC69=$AB$7:$AB$479)*(AI69=$AH$7:$AH$479)*(AR69=$AQ$7:$AQ$479)*(AS69=$AR$7:$AR$479)*(ROW($AB$7:$AB$479)&lt;&gt;ROW(AC69))*((S69=0)*($R$7:$R$479&gt;0)+(S69&gt;0)*($R$7:$R$479=0)))&gt;0,"SALONES UNIDOS",IF(SUMPRODUCT((AC69=$AB$7:$AB$479)*(AI69=$AH$7:$AH$479)*((AR69&lt;$AR$7:$AR$479)*(AS69&gt;$AQ$7:$AQ$479))*(ROW($AB$7:$AB$479)&lt;&gt;ROW(AC69)))&gt;0,"Cruzado","Sin cruce")))</f>
        <v/>
      </c>
      <c r="AW69" s="358" t="str" cm="1">
        <f t="array" ref="AW69">IF(AE69="","",IF(SUMPRODUCT((AE69=$AD$7:$AD$479)*(AI69=$AH$7:$AH$479)*(AT69=$AS$7:$AS$479)*(AU69=$AT$7:$AT$479)*(ROW($AD$7:$AD$479)&lt;&gt;ROW(AE69))*((S69=0)*($R$7:$R$479&gt;0)+(S69&gt;0)*($R$7:$R$479=0)))&gt;0,"SALONES UNIDOS",IF(SUMPRODUCT((AE69=$AD$7:$AD$479)*(AI69=$AH$7:$AH$479)*((AT69&lt;$AT$7:$AT$479)*(AU69&gt;$AS$7:$AS$479))*(ROW($AD$7:$AD$479)&lt;&gt;ROW(AE69)))&gt;0,"Cruzado","Sin cruce")))</f>
        <v/>
      </c>
      <c r="AX69" s="104" t="str">
        <f t="shared" si="44"/>
        <v>PS6FILIALA</v>
      </c>
      <c r="AY69" s="104" t="str" cm="1">
        <f t="array" ref="AY69">IF(AX69="","",IF(SUMPRODUCT((AX69=$AW$7:$AW$1969)*(AI69=$AH$7:$AH$1969)*(AO69=$AN$7:$AN$1969)*(AP69=$AO$7:$AO$1969)*(ROW($AW$7:$AW$1969)&lt;&gt;ROW(AX69))*((S69=0)*($R$7:$R$1969&gt;0)+(S69&gt;0)*($R$7:$R$1969=0)))&gt;0,"SALONES UNIDOS",IF(SUMPRODUCT((AX69=$AW$7:$AW$1969)*(AI69=$AH$7:$AH$1969)*((AO69&lt;$AO$7:$AO$1969)*(AP69&gt;$AN$7:$AN$1969))*(ROW($AW$7:$AW$1969)&lt;&gt;ROW(AX69)))&gt;0,"Cruzado","Sin cruce")))</f>
        <v>Sin cruce</v>
      </c>
    </row>
    <row r="70" spans="2:51" x14ac:dyDescent="0.3">
      <c r="B70" s="4" t="s">
        <v>1145</v>
      </c>
      <c r="C70" s="411" t="s">
        <v>314</v>
      </c>
      <c r="D70" s="415" t="s">
        <v>971</v>
      </c>
      <c r="E70" s="415">
        <v>20261</v>
      </c>
      <c r="F70" s="412" t="s">
        <v>276</v>
      </c>
      <c r="G70" s="411" t="s">
        <v>291</v>
      </c>
      <c r="H70" s="412" t="s">
        <v>296</v>
      </c>
      <c r="I70" s="412">
        <v>6</v>
      </c>
      <c r="J70" s="412" t="s">
        <v>278</v>
      </c>
      <c r="K70" s="412" t="s">
        <v>278</v>
      </c>
      <c r="L70" s="414" t="s">
        <v>765</v>
      </c>
      <c r="M70" s="379" t="s">
        <v>1036</v>
      </c>
      <c r="N70" s="379" t="s">
        <v>317</v>
      </c>
      <c r="O70" s="379" t="s">
        <v>339</v>
      </c>
      <c r="P70" s="412" t="s">
        <v>321</v>
      </c>
      <c r="Q70" s="379">
        <v>3</v>
      </c>
      <c r="R70" s="379">
        <v>2</v>
      </c>
      <c r="S70" s="415">
        <v>5</v>
      </c>
      <c r="T70" s="379">
        <v>4</v>
      </c>
      <c r="U70" s="8"/>
      <c r="V70" s="374">
        <v>25</v>
      </c>
      <c r="W70" s="370">
        <v>72226049</v>
      </c>
      <c r="X70" s="373" t="s">
        <v>28</v>
      </c>
      <c r="Y70" s="364" t="s">
        <v>321</v>
      </c>
      <c r="Z70" s="364"/>
      <c r="AA70" s="364"/>
      <c r="AB70" s="364"/>
      <c r="AC70" s="366"/>
      <c r="AD70" s="364"/>
      <c r="AE70" s="369"/>
      <c r="AF70" s="370"/>
      <c r="AG70" s="370"/>
      <c r="AH70" s="364" t="s">
        <v>319</v>
      </c>
      <c r="AI70" s="364">
        <v>2</v>
      </c>
      <c r="AJ70" s="364">
        <v>18</v>
      </c>
      <c r="AK70" s="364">
        <v>30</v>
      </c>
      <c r="AL70" s="364">
        <v>22</v>
      </c>
      <c r="AM70" s="364">
        <v>40</v>
      </c>
      <c r="AN70" s="22">
        <f t="shared" si="41"/>
        <v>5</v>
      </c>
      <c r="AO70" s="104">
        <f t="shared" si="42"/>
        <v>0.77083333333333337</v>
      </c>
      <c r="AP70" s="104">
        <f t="shared" si="43"/>
        <v>0.94444444444444442</v>
      </c>
      <c r="AQ70" s="22" t="str" cm="1">
        <f t="array" ref="AQ70">IF(X70="","",IF(SUMPRODUCT((X70=$W$7:$W$1969)*(AI70=$AH$7:$AH$1969)*(AO70=$AN$7:$AN$1969)*(AP70=$AO$7:$AO$1969)*(ROW($W$7:$W$1969)&lt;&gt;ROW(X70))*((S70=0)*($R$7:$R$1969&gt;0)+(S70&gt;0)*($R$7:$R$1969=0)))&gt;0,"SALONES UNIDOS",IF(SUMPRODUCT((X70=$W$7:$W$1969)*(AI70=$AH$7:$AH$1969)*((AO70&lt;$AO$7:$AO$1969)*(AP70&gt;$AN$7:$AN$1969))*(ROW($W$7:$W$1969)&lt;&gt;ROW(X70)))&gt;0,"Cruzado","Sin cruce")))</f>
        <v>Sin cruce</v>
      </c>
      <c r="AR70" s="104"/>
      <c r="AS70" s="104"/>
      <c r="AT70" s="22"/>
      <c r="AU70" s="22"/>
      <c r="AV70" s="358" t="str" cm="1">
        <f t="array" ref="AV70">IF(AC70="","",IF(SUMPRODUCT((AC70=$AB$7:$AB$479)*(AI70=$AH$7:$AH$479)*(AR70=$AQ$7:$AQ$479)*(AS70=$AR$7:$AR$479)*(ROW($AB$7:$AB$479)&lt;&gt;ROW(AC70))*((S70=0)*($R$7:$R$479&gt;0)+(S70&gt;0)*($R$7:$R$479=0)))&gt;0,"SALONES UNIDOS",IF(SUMPRODUCT((AC70=$AB$7:$AB$479)*(AI70=$AH$7:$AH$479)*((AR70&lt;$AR$7:$AR$479)*(AS70&gt;$AQ$7:$AQ$479))*(ROW($AB$7:$AB$479)&lt;&gt;ROW(AC70)))&gt;0,"Cruzado","Sin cruce")))</f>
        <v/>
      </c>
      <c r="AW70" s="358" t="str" cm="1">
        <f t="array" ref="AW70">IF(AE70="","",IF(SUMPRODUCT((AE70=$AD$7:$AD$479)*(AI70=$AH$7:$AH$479)*(AT70=$AS$7:$AS$479)*(AU70=$AT$7:$AT$479)*(ROW($AD$7:$AD$479)&lt;&gt;ROW(AE70))*((S70=0)*($R$7:$R$479&gt;0)+(S70&gt;0)*($R$7:$R$479=0)))&gt;0,"SALONES UNIDOS",IF(SUMPRODUCT((AE70=$AD$7:$AD$479)*(AI70=$AH$7:$AH$479)*((AT70&lt;$AT$7:$AT$479)*(AU70&gt;$AS$7:$AS$479))*(ROW($AD$7:$AD$479)&lt;&gt;ROW(AE70)))&gt;0,"Cruzado","Sin cruce")))</f>
        <v/>
      </c>
      <c r="AX70" s="104" t="str">
        <f t="shared" si="44"/>
        <v>PS6FILIALA</v>
      </c>
      <c r="AY70" s="104" t="str" cm="1">
        <f t="array" ref="AY70">IF(AX70="","",IF(SUMPRODUCT((AX70=$AW$7:$AW$1969)*(AI70=$AH$7:$AH$1969)*(AO70=$AN$7:$AN$1969)*(AP70=$AO$7:$AO$1969)*(ROW($AW$7:$AW$1969)&lt;&gt;ROW(AX70))*((S70=0)*($R$7:$R$1969&gt;0)+(S70&gt;0)*($R$7:$R$1969=0)))&gt;0,"SALONES UNIDOS",IF(SUMPRODUCT((AX70=$AW$7:$AW$1969)*(AI70=$AH$7:$AH$1969)*((AO70&lt;$AO$7:$AO$1969)*(AP70&gt;$AN$7:$AN$1969))*(ROW($AW$7:$AW$1969)&lt;&gt;ROW(AX70)))&gt;0,"Cruzado","Sin cruce")))</f>
        <v>Sin cruce</v>
      </c>
    </row>
    <row r="71" spans="2:51" x14ac:dyDescent="0.3">
      <c r="B71" s="4" t="s">
        <v>1144</v>
      </c>
      <c r="C71" s="411" t="s">
        <v>314</v>
      </c>
      <c r="D71" s="415" t="s">
        <v>968</v>
      </c>
      <c r="E71" s="415">
        <v>20261</v>
      </c>
      <c r="F71" s="412" t="s">
        <v>279</v>
      </c>
      <c r="G71" s="411" t="s">
        <v>291</v>
      </c>
      <c r="H71" s="412" t="s">
        <v>285</v>
      </c>
      <c r="I71" s="412">
        <v>2</v>
      </c>
      <c r="J71" s="412" t="s">
        <v>281</v>
      </c>
      <c r="K71" s="412" t="s">
        <v>281</v>
      </c>
      <c r="L71" s="414" t="s">
        <v>590</v>
      </c>
      <c r="M71" s="379" t="s">
        <v>977</v>
      </c>
      <c r="N71" s="379" t="s">
        <v>362</v>
      </c>
      <c r="O71" s="379" t="s">
        <v>318</v>
      </c>
      <c r="P71" s="412" t="s">
        <v>315</v>
      </c>
      <c r="Q71" s="379">
        <v>3</v>
      </c>
      <c r="R71" s="379">
        <v>0</v>
      </c>
      <c r="S71" s="415">
        <v>3</v>
      </c>
      <c r="T71" s="379">
        <v>4</v>
      </c>
      <c r="U71" s="8"/>
      <c r="V71" s="374">
        <v>34</v>
      </c>
      <c r="W71" s="370">
        <v>15738847</v>
      </c>
      <c r="X71" s="373" t="s">
        <v>100</v>
      </c>
      <c r="Y71" s="364" t="s">
        <v>315</v>
      </c>
      <c r="Z71" s="364" t="s">
        <v>556</v>
      </c>
      <c r="AA71" s="364"/>
      <c r="AB71" s="364"/>
      <c r="AC71" s="370" t="s">
        <v>1132</v>
      </c>
      <c r="AD71" s="364"/>
      <c r="AE71" s="369"/>
      <c r="AF71" s="370"/>
      <c r="AG71" s="370"/>
      <c r="AH71" s="364" t="s">
        <v>559</v>
      </c>
      <c r="AI71" s="364">
        <v>4</v>
      </c>
      <c r="AJ71" s="364">
        <v>7</v>
      </c>
      <c r="AK71" s="364">
        <v>40</v>
      </c>
      <c r="AL71" s="364">
        <v>10</v>
      </c>
      <c r="AM71" s="364">
        <v>10</v>
      </c>
      <c r="AN71" s="22">
        <f t="shared" si="41"/>
        <v>3</v>
      </c>
      <c r="AO71" s="104">
        <f t="shared" si="42"/>
        <v>0.31944444444444448</v>
      </c>
      <c r="AP71" s="104">
        <f t="shared" si="43"/>
        <v>0.4236111111111111</v>
      </c>
      <c r="AQ71" s="22" t="str" cm="1">
        <f t="array" ref="AQ71">IF(X71="","",IF(SUMPRODUCT((X71=$W$7:$W$1978)*(AI71=$AH$7:$AH$1978)*(AO71=$AN$7:$AN$1978)*(AP71=$AO$7:$AO$1978)*(ROW($W$7:$W$1978)&lt;&gt;ROW(X71))*((S71=0)*($R$7:$R$1978&gt;0)+(S71&gt;0)*($R$7:$R$1978=0)))&gt;0,"SALONES UNIDOS",IF(SUMPRODUCT((X71=$W$7:$W$1978)*(AI71=$AH$7:$AH$1978)*((AO71&lt;$AO$7:$AO$1978)*(AP71&gt;$AN$7:$AN$1978))*(ROW($W$7:$W$1978)&lt;&gt;ROW(X71)))&gt;0,"Cruzado","Sin cruce")))</f>
        <v>Sin cruce</v>
      </c>
      <c r="AR71" s="104">
        <f t="shared" ref="AR71:AS72" si="45">AO71</f>
        <v>0.31944444444444448</v>
      </c>
      <c r="AS71" s="104">
        <f t="shared" si="45"/>
        <v>0.4236111111111111</v>
      </c>
      <c r="AT71" s="22"/>
      <c r="AU71" s="22"/>
      <c r="AV71" s="359" t="str" cm="1">
        <f t="array" ref="AV71">IF(AC71="","",IF(SUMPRODUCT((AC71=$AB$483:$AB$737)*(AI71=$AH$483:$AH$737)*(AR71=$AQ$483:$AQ$737)*(AS71=$AR$483:$AR$737)*(ROW($AB$483:$AB$737)&lt;&gt;ROW(AC71))*((R71=0)*($R$483:$R$737&gt;0)+(R71&gt;0)*($R$483:$R$737=0)))&gt;0,"SALONES UNIDOS",IF(SUMPRODUCT((AC71=$AB$483:$AB$737)*(AI71=$AH$483:$AH$737)*((AR71&lt;$AR$483:$AR$737)*(AS71&gt;$AQ$483:$AQ$737))*(ROW($AB$483:$AB$737)&lt;&gt;ROW(AC71)))&gt;0,"Cruzado","Sin cruce")))</f>
        <v>Sin cruce</v>
      </c>
      <c r="AW71" s="359" t="str" cm="1">
        <f t="array" ref="AW71">IF(AE71="","",IF(SUMPRODUCT((AE71=$AD$483:$AD$737)*(AI71=$AH$483:$AH$737)*(AT71=$AS$483:$AS$737)*(AU71=$AT$483:$AT$737)*(ROW($AD$483:$AD$737)&lt;&gt;ROW(AE71))*((S71=0)*($R$483:$R$737&gt;0)+(S71&gt;0)*($R$483:$R$737=0)))&gt;0,"SALONES UNIDOS",IF(SUMPRODUCT((AE71=$AD$483:$AD$737)*(AI71=$AH$483:$AH$737)*((AT71&lt;$AT$483:$AT$737)*(AU71&gt;$AS$483:$AS$737))*(ROW($AD$483:$AD$737)&lt;&gt;ROW(AE71)))&gt;0,"Cruzado","Sin cruce")))</f>
        <v/>
      </c>
      <c r="AX71" s="104" t="str">
        <f t="shared" si="44"/>
        <v>EN2HUAURAB</v>
      </c>
      <c r="AY71" s="104" t="str" cm="1">
        <f t="array" ref="AY71">IF(AX71="","",IF(SUMPRODUCT((AX71=$AW$7:$AW$1978)*(AI71=$AH$7:$AH$1978)*(AO71=$AN$7:$AN$1978)*(AP71=$AO$7:$AO$1978)*(ROW($AW$7:$AW$1978)&lt;&gt;ROW(AX71))*((S71=0)*($R$7:$R$1978&gt;0)+(S71&gt;0)*($R$7:$R$1978=0)))&gt;0,"SALONES UNIDOS",IF(SUMPRODUCT((AX71=$AW$7:$AW$1978)*(AI71=$AH$7:$AH$1978)*((AO71&lt;$AO$7:$AO$1978)*(AP71&gt;$AN$7:$AN$1978))*(ROW($AW$7:$AW$1978)&lt;&gt;ROW(AX71)))&gt;0,"Cruzado","Sin cruce")))</f>
        <v>Sin cruce</v>
      </c>
    </row>
    <row r="72" spans="2:51" x14ac:dyDescent="0.3">
      <c r="B72" s="4" t="s">
        <v>1144</v>
      </c>
      <c r="C72" s="411" t="s">
        <v>314</v>
      </c>
      <c r="D72" s="415" t="s">
        <v>968</v>
      </c>
      <c r="E72" s="415">
        <v>20261</v>
      </c>
      <c r="F72" s="412" t="s">
        <v>279</v>
      </c>
      <c r="G72" s="411" t="s">
        <v>291</v>
      </c>
      <c r="H72" s="412" t="s">
        <v>285</v>
      </c>
      <c r="I72" s="412">
        <v>2</v>
      </c>
      <c r="J72" s="412" t="s">
        <v>281</v>
      </c>
      <c r="K72" s="412" t="s">
        <v>281</v>
      </c>
      <c r="L72" s="414" t="s">
        <v>590</v>
      </c>
      <c r="M72" s="379" t="s">
        <v>977</v>
      </c>
      <c r="N72" s="379" t="s">
        <v>362</v>
      </c>
      <c r="O72" s="379" t="s">
        <v>318</v>
      </c>
      <c r="P72" s="412" t="s">
        <v>315</v>
      </c>
      <c r="Q72" s="379">
        <v>0</v>
      </c>
      <c r="R72" s="379">
        <v>2</v>
      </c>
      <c r="S72" s="415">
        <v>2</v>
      </c>
      <c r="T72" s="379">
        <v>4</v>
      </c>
      <c r="U72" s="8"/>
      <c r="V72" s="374">
        <v>34</v>
      </c>
      <c r="W72" s="370">
        <v>15738847</v>
      </c>
      <c r="X72" s="373" t="s">
        <v>100</v>
      </c>
      <c r="Y72" s="364" t="s">
        <v>315</v>
      </c>
      <c r="Z72" s="364" t="s">
        <v>556</v>
      </c>
      <c r="AA72" s="364"/>
      <c r="AB72" s="364"/>
      <c r="AC72" s="370" t="s">
        <v>843</v>
      </c>
      <c r="AD72" s="364"/>
      <c r="AE72" s="369"/>
      <c r="AF72" s="370"/>
      <c r="AG72" s="370"/>
      <c r="AH72" s="364" t="s">
        <v>301</v>
      </c>
      <c r="AI72" s="364">
        <v>4</v>
      </c>
      <c r="AJ72" s="364">
        <v>10</v>
      </c>
      <c r="AK72" s="364">
        <v>10</v>
      </c>
      <c r="AL72" s="364">
        <v>11</v>
      </c>
      <c r="AM72" s="364">
        <v>50</v>
      </c>
      <c r="AN72" s="22">
        <f t="shared" si="41"/>
        <v>2</v>
      </c>
      <c r="AO72" s="104">
        <f t="shared" si="42"/>
        <v>0.4236111111111111</v>
      </c>
      <c r="AP72" s="104">
        <f t="shared" si="43"/>
        <v>0.49305555555555552</v>
      </c>
      <c r="AQ72" s="22" t="str" cm="1">
        <f t="array" ref="AQ72">IF(X72="","",IF(SUMPRODUCT((X72=$W$7:$W$1978)*(AI72=$AH$7:$AH$1978)*(AO72=$AN$7:$AN$1978)*(AP72=$AO$7:$AO$1978)*(ROW($W$7:$W$1978)&lt;&gt;ROW(X72))*((S72=0)*($R$7:$R$1978&gt;0)+(S72&gt;0)*($R$7:$R$1978=0)))&gt;0,"SALONES UNIDOS",IF(SUMPRODUCT((X72=$W$7:$W$1978)*(AI72=$AH$7:$AH$1978)*((AO72&lt;$AO$7:$AO$1978)*(AP72&gt;$AN$7:$AN$1978))*(ROW($W$7:$W$1978)&lt;&gt;ROW(X72)))&gt;0,"Cruzado","Sin cruce")))</f>
        <v>Sin cruce</v>
      </c>
      <c r="AR72" s="104">
        <f t="shared" si="45"/>
        <v>0.4236111111111111</v>
      </c>
      <c r="AS72" s="104">
        <f t="shared" si="45"/>
        <v>0.49305555555555552</v>
      </c>
      <c r="AT72" s="22"/>
      <c r="AU72" s="22"/>
      <c r="AV72" s="359" t="str" cm="1">
        <f t="array" ref="AV72">IF(AC72="","",IF(SUMPRODUCT((AC72=$AB$483:$AB$737)*(AI72=$AH$483:$AH$737)*(AR72=$AQ$483:$AQ$737)*(AS72=$AR$483:$AR$737)*(ROW($AB$483:$AB$737)&lt;&gt;ROW(AC72))*((R72=0)*($R$483:$R$737&gt;0)+(R72&gt;0)*($R$483:$R$737=0)))&gt;0,"SALONES UNIDOS",IF(SUMPRODUCT((AC72=$AB$483:$AB$737)*(AI72=$AH$483:$AH$737)*((AR72&lt;$AR$483:$AR$737)*(AS72&gt;$AQ$483:$AQ$737))*(ROW($AB$483:$AB$737)&lt;&gt;ROW(AC72)))&gt;0,"Cruzado","Sin cruce")))</f>
        <v>Sin cruce</v>
      </c>
      <c r="AW72" s="359" t="str" cm="1">
        <f t="array" ref="AW72">IF(AE72="","",IF(SUMPRODUCT((AE72=$AD$483:$AD$737)*(AI72=$AH$483:$AH$737)*(AT72=$AS$483:$AS$737)*(AU72=$AT$483:$AT$737)*(ROW($AD$483:$AD$737)&lt;&gt;ROW(AE72))*((S72=0)*($R$483:$R$737&gt;0)+(S72&gt;0)*($R$483:$R$737=0)))&gt;0,"SALONES UNIDOS",IF(SUMPRODUCT((AE72=$AD$483:$AD$737)*(AI72=$AH$483:$AH$737)*((AT72&lt;$AT$483:$AT$737)*(AU72&gt;$AS$483:$AS$737))*(ROW($AD$483:$AD$737)&lt;&gt;ROW(AE72)))&gt;0,"Cruzado","Sin cruce")))</f>
        <v/>
      </c>
      <c r="AX72" s="104" t="str">
        <f t="shared" si="44"/>
        <v>EN2HUAURAB</v>
      </c>
      <c r="AY72" s="104" t="str" cm="1">
        <f t="array" ref="AY72">IF(AX72="","",IF(SUMPRODUCT((AX72=$AW$7:$AW$1978)*(AI72=$AH$7:$AH$1978)*(AO72=$AN$7:$AN$1978)*(AP72=$AO$7:$AO$1978)*(ROW($AW$7:$AW$1978)&lt;&gt;ROW(AX72))*((S72=0)*($R$7:$R$1978&gt;0)+(S72&gt;0)*($R$7:$R$1978=0)))&gt;0,"SALONES UNIDOS",IF(SUMPRODUCT((AX72=$AW$7:$AW$1978)*(AI72=$AH$7:$AH$1978)*((AO72&lt;$AO$7:$AO$1978)*(AP72&gt;$AN$7:$AN$1978))*(ROW($AW$7:$AW$1978)&lt;&gt;ROW(AX72)))&gt;0,"Cruzado","Sin cruce")))</f>
        <v>Sin cruce</v>
      </c>
    </row>
    <row r="73" spans="2:51" x14ac:dyDescent="0.3">
      <c r="B73" s="4" t="s">
        <v>1145</v>
      </c>
      <c r="C73" s="411" t="s">
        <v>314</v>
      </c>
      <c r="D73" s="415" t="s">
        <v>968</v>
      </c>
      <c r="E73" s="415">
        <v>20261</v>
      </c>
      <c r="F73" s="412" t="s">
        <v>279</v>
      </c>
      <c r="G73" s="411" t="s">
        <v>291</v>
      </c>
      <c r="H73" s="412" t="s">
        <v>285</v>
      </c>
      <c r="I73" s="412">
        <v>2</v>
      </c>
      <c r="J73" s="412" t="s">
        <v>281</v>
      </c>
      <c r="K73" s="412" t="s">
        <v>281</v>
      </c>
      <c r="L73" s="414" t="s">
        <v>590</v>
      </c>
      <c r="M73" s="379" t="s">
        <v>977</v>
      </c>
      <c r="N73" s="379" t="s">
        <v>362</v>
      </c>
      <c r="O73" s="379" t="s">
        <v>318</v>
      </c>
      <c r="P73" s="412" t="s">
        <v>315</v>
      </c>
      <c r="Q73" s="379">
        <v>3</v>
      </c>
      <c r="R73" s="379">
        <v>0</v>
      </c>
      <c r="S73" s="415">
        <v>3</v>
      </c>
      <c r="T73" s="379">
        <v>4</v>
      </c>
      <c r="U73" s="8"/>
      <c r="V73" s="374">
        <v>34</v>
      </c>
      <c r="W73" s="370">
        <v>15615916</v>
      </c>
      <c r="X73" s="373" t="s">
        <v>230</v>
      </c>
      <c r="Y73" s="364" t="s">
        <v>315</v>
      </c>
      <c r="Z73" s="364" t="s">
        <v>556</v>
      </c>
      <c r="AA73" s="364"/>
      <c r="AB73" s="364"/>
      <c r="AC73" s="370" t="s">
        <v>1132</v>
      </c>
      <c r="AD73" s="364"/>
      <c r="AE73" s="369"/>
      <c r="AF73" s="370"/>
      <c r="AG73" s="370"/>
      <c r="AH73" s="364" t="s">
        <v>559</v>
      </c>
      <c r="AI73" s="364">
        <v>4</v>
      </c>
      <c r="AJ73" s="364">
        <v>7</v>
      </c>
      <c r="AK73" s="364">
        <v>40</v>
      </c>
      <c r="AL73" s="364">
        <v>10</v>
      </c>
      <c r="AM73" s="364">
        <v>10</v>
      </c>
      <c r="AN73" s="22">
        <f t="shared" ref="AN73:AN74" si="46">IF(AJ73="",S73,ROUND(((((AL73/24)+(AM73/1440))-((AJ73/24)+(AK73/1440)))*1440/50),5))</f>
        <v>3</v>
      </c>
      <c r="AO73" s="104">
        <f t="shared" ref="AO73:AO74" si="47">AJ73/24+AK73/1440</f>
        <v>0.31944444444444448</v>
      </c>
      <c r="AP73" s="104">
        <f t="shared" ref="AP73:AP74" si="48">AL73/24+AM73/1440</f>
        <v>0.4236111111111111</v>
      </c>
      <c r="AQ73" s="22" t="str" cm="1">
        <f t="array" ref="AQ73">IF(X73="","",IF(SUMPRODUCT((X73=$W$7:$W$1978)*(AI73=$AH$7:$AH$1978)*(AO73=$AN$7:$AN$1978)*(AP73=$AO$7:$AO$1978)*(ROW($W$7:$W$1978)&lt;&gt;ROW(X73))*((S73=0)*($R$7:$R$1978&gt;0)+(S73&gt;0)*($R$7:$R$1978=0)))&gt;0,"SALONES UNIDOS",IF(SUMPRODUCT((X73=$W$7:$W$1978)*(AI73=$AH$7:$AH$1978)*((AO73&lt;$AO$7:$AO$1978)*(AP73&gt;$AN$7:$AN$1978))*(ROW($W$7:$W$1978)&lt;&gt;ROW(X73)))&gt;0,"Cruzado","Sin cruce")))</f>
        <v>Sin cruce</v>
      </c>
      <c r="AR73" s="104">
        <f t="shared" ref="AR73:AR74" si="49">AO73</f>
        <v>0.31944444444444448</v>
      </c>
      <c r="AS73" s="104">
        <f t="shared" ref="AS73:AS74" si="50">AP73</f>
        <v>0.4236111111111111</v>
      </c>
      <c r="AT73" s="22"/>
      <c r="AU73" s="22"/>
      <c r="AV73" s="359" t="str" cm="1">
        <f t="array" ref="AV73">IF(AC73="","",IF(SUMPRODUCT((AC73=$AB$483:$AB$737)*(AI73=$AH$483:$AH$737)*(AR73=$AQ$483:$AQ$737)*(AS73=$AR$483:$AR$737)*(ROW($AB$483:$AB$737)&lt;&gt;ROW(AC73))*((R73=0)*($R$483:$R$737&gt;0)+(R73&gt;0)*($R$483:$R$737=0)))&gt;0,"SALONES UNIDOS",IF(SUMPRODUCT((AC73=$AB$483:$AB$737)*(AI73=$AH$483:$AH$737)*((AR73&lt;$AR$483:$AR$737)*(AS73&gt;$AQ$483:$AQ$737))*(ROW($AB$483:$AB$737)&lt;&gt;ROW(AC73)))&gt;0,"Cruzado","Sin cruce")))</f>
        <v>Sin cruce</v>
      </c>
      <c r="AW73" s="359" t="str" cm="1">
        <f t="array" ref="AW73">IF(AE73="","",IF(SUMPRODUCT((AE73=$AD$483:$AD$737)*(AI73=$AH$483:$AH$737)*(AT73=$AS$483:$AS$737)*(AU73=$AT$483:$AT$737)*(ROW($AD$483:$AD$737)&lt;&gt;ROW(AE73))*((S73=0)*($R$483:$R$737&gt;0)+(S73&gt;0)*($R$483:$R$737=0)))&gt;0,"SALONES UNIDOS",IF(SUMPRODUCT((AE73=$AD$483:$AD$737)*(AI73=$AH$483:$AH$737)*((AT73&lt;$AT$483:$AT$737)*(AU73&gt;$AS$483:$AS$737))*(ROW($AD$483:$AD$737)&lt;&gt;ROW(AE73)))&gt;0,"Cruzado","Sin cruce")))</f>
        <v/>
      </c>
      <c r="AX73" s="104" t="str">
        <f t="shared" ref="AX73:AX74" si="51">TRIM(CONCATENATE(H73,I73,F73,K73))</f>
        <v>EN2HUAURAB</v>
      </c>
      <c r="AY73" s="104" t="str" cm="1">
        <f t="array" ref="AY73">IF(AX73="","",IF(SUMPRODUCT((AX73=$AW$7:$AW$1978)*(AI73=$AH$7:$AH$1978)*(AO73=$AN$7:$AN$1978)*(AP73=$AO$7:$AO$1978)*(ROW($AW$7:$AW$1978)&lt;&gt;ROW(AX73))*((S73=0)*($R$7:$R$1978&gt;0)+(S73&gt;0)*($R$7:$R$1978=0)))&gt;0,"SALONES UNIDOS",IF(SUMPRODUCT((AX73=$AW$7:$AW$1978)*(AI73=$AH$7:$AH$1978)*((AO73&lt;$AO$7:$AO$1978)*(AP73&gt;$AN$7:$AN$1978))*(ROW($AW$7:$AW$1978)&lt;&gt;ROW(AX73)))&gt;0,"Cruzado","Sin cruce")))</f>
        <v>Sin cruce</v>
      </c>
    </row>
    <row r="74" spans="2:51" x14ac:dyDescent="0.3">
      <c r="B74" s="4" t="s">
        <v>1145</v>
      </c>
      <c r="C74" s="411" t="s">
        <v>314</v>
      </c>
      <c r="D74" s="415" t="s">
        <v>968</v>
      </c>
      <c r="E74" s="415">
        <v>20261</v>
      </c>
      <c r="F74" s="412" t="s">
        <v>279</v>
      </c>
      <c r="G74" s="411" t="s">
        <v>291</v>
      </c>
      <c r="H74" s="412" t="s">
        <v>285</v>
      </c>
      <c r="I74" s="412">
        <v>2</v>
      </c>
      <c r="J74" s="412" t="s">
        <v>281</v>
      </c>
      <c r="K74" s="412" t="s">
        <v>281</v>
      </c>
      <c r="L74" s="414" t="s">
        <v>590</v>
      </c>
      <c r="M74" s="379" t="s">
        <v>977</v>
      </c>
      <c r="N74" s="379" t="s">
        <v>362</v>
      </c>
      <c r="O74" s="379" t="s">
        <v>318</v>
      </c>
      <c r="P74" s="412" t="s">
        <v>315</v>
      </c>
      <c r="Q74" s="379">
        <v>0</v>
      </c>
      <c r="R74" s="379">
        <v>2</v>
      </c>
      <c r="S74" s="415">
        <v>2</v>
      </c>
      <c r="T74" s="379">
        <v>4</v>
      </c>
      <c r="U74" s="8"/>
      <c r="V74" s="374">
        <v>34</v>
      </c>
      <c r="W74" s="370">
        <v>15615916</v>
      </c>
      <c r="X74" s="373" t="s">
        <v>230</v>
      </c>
      <c r="Y74" s="364" t="s">
        <v>315</v>
      </c>
      <c r="Z74" s="364" t="s">
        <v>556</v>
      </c>
      <c r="AA74" s="364"/>
      <c r="AB74" s="364"/>
      <c r="AC74" s="370" t="s">
        <v>843</v>
      </c>
      <c r="AD74" s="364"/>
      <c r="AE74" s="369"/>
      <c r="AF74" s="370"/>
      <c r="AG74" s="370"/>
      <c r="AH74" s="364" t="s">
        <v>301</v>
      </c>
      <c r="AI74" s="364">
        <v>4</v>
      </c>
      <c r="AJ74" s="364">
        <v>10</v>
      </c>
      <c r="AK74" s="364">
        <v>10</v>
      </c>
      <c r="AL74" s="364">
        <v>11</v>
      </c>
      <c r="AM74" s="364">
        <v>50</v>
      </c>
      <c r="AN74" s="22">
        <f t="shared" si="46"/>
        <v>2</v>
      </c>
      <c r="AO74" s="104">
        <f t="shared" si="47"/>
        <v>0.4236111111111111</v>
      </c>
      <c r="AP74" s="104">
        <f t="shared" si="48"/>
        <v>0.49305555555555552</v>
      </c>
      <c r="AQ74" s="22" t="str" cm="1">
        <f t="array" ref="AQ74">IF(X74="","",IF(SUMPRODUCT((X74=$W$7:$W$1978)*(AI74=$AH$7:$AH$1978)*(AO74=$AN$7:$AN$1978)*(AP74=$AO$7:$AO$1978)*(ROW($W$7:$W$1978)&lt;&gt;ROW(X74))*((S74=0)*($R$7:$R$1978&gt;0)+(S74&gt;0)*($R$7:$R$1978=0)))&gt;0,"SALONES UNIDOS",IF(SUMPRODUCT((X74=$W$7:$W$1978)*(AI74=$AH$7:$AH$1978)*((AO74&lt;$AO$7:$AO$1978)*(AP74&gt;$AN$7:$AN$1978))*(ROW($W$7:$W$1978)&lt;&gt;ROW(X74)))&gt;0,"Cruzado","Sin cruce")))</f>
        <v>Sin cruce</v>
      </c>
      <c r="AR74" s="104">
        <f t="shared" si="49"/>
        <v>0.4236111111111111</v>
      </c>
      <c r="AS74" s="104">
        <f t="shared" si="50"/>
        <v>0.49305555555555552</v>
      </c>
      <c r="AT74" s="22"/>
      <c r="AU74" s="22"/>
      <c r="AV74" s="359" t="str" cm="1">
        <f t="array" ref="AV74">IF(AC74="","",IF(SUMPRODUCT((AC74=$AB$483:$AB$737)*(AI74=$AH$483:$AH$737)*(AR74=$AQ$483:$AQ$737)*(AS74=$AR$483:$AR$737)*(ROW($AB$483:$AB$737)&lt;&gt;ROW(AC74))*((R74=0)*($R$483:$R$737&gt;0)+(R74&gt;0)*($R$483:$R$737=0)))&gt;0,"SALONES UNIDOS",IF(SUMPRODUCT((AC74=$AB$483:$AB$737)*(AI74=$AH$483:$AH$737)*((AR74&lt;$AR$483:$AR$737)*(AS74&gt;$AQ$483:$AQ$737))*(ROW($AB$483:$AB$737)&lt;&gt;ROW(AC74)))&gt;0,"Cruzado","Sin cruce")))</f>
        <v>Sin cruce</v>
      </c>
      <c r="AW74" s="359" t="str" cm="1">
        <f t="array" ref="AW74">IF(AE74="","",IF(SUMPRODUCT((AE74=$AD$483:$AD$737)*(AI74=$AH$483:$AH$737)*(AT74=$AS$483:$AS$737)*(AU74=$AT$483:$AT$737)*(ROW($AD$483:$AD$737)&lt;&gt;ROW(AE74))*((S74=0)*($R$483:$R$737&gt;0)+(S74&gt;0)*($R$483:$R$737=0)))&gt;0,"SALONES UNIDOS",IF(SUMPRODUCT((AE74=$AD$483:$AD$737)*(AI74=$AH$483:$AH$737)*((AT74&lt;$AT$483:$AT$737)*(AU74&gt;$AS$483:$AS$737))*(ROW($AD$483:$AD$737)&lt;&gt;ROW(AE74)))&gt;0,"Cruzado","Sin cruce")))</f>
        <v/>
      </c>
      <c r="AX74" s="104" t="str">
        <f t="shared" si="51"/>
        <v>EN2HUAURAB</v>
      </c>
      <c r="AY74" s="104" t="str" cm="1">
        <f t="array" ref="AY74">IF(AX74="","",IF(SUMPRODUCT((AX74=$AW$7:$AW$1978)*(AI74=$AH$7:$AH$1978)*(AO74=$AN$7:$AN$1978)*(AP74=$AO$7:$AO$1978)*(ROW($AW$7:$AW$1978)&lt;&gt;ROW(AX74))*((S74=0)*($R$7:$R$1978&gt;0)+(S74&gt;0)*($R$7:$R$1978=0)))&gt;0,"SALONES UNIDOS",IF(SUMPRODUCT((AX74=$AW$7:$AW$1978)*(AI74=$AH$7:$AH$1978)*((AO74&lt;$AO$7:$AO$1978)*(AP74&gt;$AN$7:$AN$1978))*(ROW($AW$7:$AW$1978)&lt;&gt;ROW(AX74)))&gt;0,"Cruzado","Sin cruce")))</f>
        <v>Sin cruce</v>
      </c>
    </row>
    <row r="75" spans="2:51" x14ac:dyDescent="0.3">
      <c r="B75" s="4" t="s">
        <v>1144</v>
      </c>
      <c r="C75" s="411" t="s">
        <v>314</v>
      </c>
      <c r="D75" s="415" t="s">
        <v>968</v>
      </c>
      <c r="E75" s="415">
        <v>20261</v>
      </c>
      <c r="F75" s="412" t="s">
        <v>279</v>
      </c>
      <c r="G75" s="411" t="s">
        <v>291</v>
      </c>
      <c r="H75" s="412" t="s">
        <v>285</v>
      </c>
      <c r="I75" s="412">
        <v>2</v>
      </c>
      <c r="J75" s="412" t="s">
        <v>278</v>
      </c>
      <c r="K75" s="412" t="s">
        <v>278</v>
      </c>
      <c r="L75" s="414" t="s">
        <v>584</v>
      </c>
      <c r="M75" s="379" t="s">
        <v>798</v>
      </c>
      <c r="N75" s="379" t="s">
        <v>362</v>
      </c>
      <c r="O75" s="379" t="s">
        <v>318</v>
      </c>
      <c r="P75" s="412" t="s">
        <v>315</v>
      </c>
      <c r="Q75" s="379">
        <v>2</v>
      </c>
      <c r="R75" s="379">
        <v>0</v>
      </c>
      <c r="S75" s="415">
        <v>2</v>
      </c>
      <c r="T75" s="379">
        <v>3</v>
      </c>
      <c r="U75" s="8"/>
      <c r="V75" s="374">
        <v>34</v>
      </c>
      <c r="W75" s="370">
        <v>44565506</v>
      </c>
      <c r="X75" s="373" t="s">
        <v>237</v>
      </c>
      <c r="Y75" s="364" t="s">
        <v>315</v>
      </c>
      <c r="Z75" s="364" t="s">
        <v>556</v>
      </c>
      <c r="AA75" s="364"/>
      <c r="AB75" s="364"/>
      <c r="AC75" s="370" t="s">
        <v>1132</v>
      </c>
      <c r="AD75" s="364"/>
      <c r="AE75" s="369"/>
      <c r="AF75" s="370"/>
      <c r="AG75" s="370"/>
      <c r="AH75" s="364" t="s">
        <v>559</v>
      </c>
      <c r="AI75" s="364">
        <v>3</v>
      </c>
      <c r="AJ75" s="364">
        <v>14</v>
      </c>
      <c r="AK75" s="364">
        <v>20</v>
      </c>
      <c r="AL75" s="364">
        <v>16</v>
      </c>
      <c r="AM75" s="364">
        <v>0</v>
      </c>
      <c r="AN75" s="22">
        <v>2</v>
      </c>
      <c r="AO75" s="104">
        <v>0.59722222222222221</v>
      </c>
      <c r="AP75" s="104">
        <v>0.66666666666666663</v>
      </c>
      <c r="AQ75" s="22" t="s">
        <v>1140</v>
      </c>
      <c r="AR75" s="104">
        <v>0.59722222222222221</v>
      </c>
      <c r="AS75" s="104">
        <v>0.66666666666666663</v>
      </c>
      <c r="AT75" s="22"/>
      <c r="AU75" s="22"/>
      <c r="AV75" s="359" t="s">
        <v>1140</v>
      </c>
      <c r="AW75" s="359" t="s">
        <v>1141</v>
      </c>
      <c r="AX75" s="104" t="s">
        <v>1150</v>
      </c>
      <c r="AY75" s="104" t="s">
        <v>1140</v>
      </c>
    </row>
    <row r="76" spans="2:51" x14ac:dyDescent="0.3">
      <c r="B76" s="4" t="s">
        <v>1144</v>
      </c>
      <c r="C76" s="411" t="s">
        <v>314</v>
      </c>
      <c r="D76" s="415" t="s">
        <v>968</v>
      </c>
      <c r="E76" s="415">
        <v>20261</v>
      </c>
      <c r="F76" s="412" t="s">
        <v>279</v>
      </c>
      <c r="G76" s="411" t="s">
        <v>291</v>
      </c>
      <c r="H76" s="412" t="s">
        <v>285</v>
      </c>
      <c r="I76" s="412">
        <v>2</v>
      </c>
      <c r="J76" s="412" t="s">
        <v>278</v>
      </c>
      <c r="K76" s="412" t="s">
        <v>278</v>
      </c>
      <c r="L76" s="414" t="s">
        <v>584</v>
      </c>
      <c r="M76" s="379" t="s">
        <v>798</v>
      </c>
      <c r="N76" s="379" t="s">
        <v>362</v>
      </c>
      <c r="O76" s="379" t="s">
        <v>318</v>
      </c>
      <c r="P76" s="412" t="s">
        <v>315</v>
      </c>
      <c r="Q76" s="379">
        <v>0</v>
      </c>
      <c r="R76" s="379">
        <v>2</v>
      </c>
      <c r="S76" s="415">
        <v>2</v>
      </c>
      <c r="T76" s="379">
        <v>3</v>
      </c>
      <c r="U76" s="8"/>
      <c r="V76" s="374">
        <v>34</v>
      </c>
      <c r="W76" s="370">
        <v>44565506</v>
      </c>
      <c r="X76" s="373" t="s">
        <v>237</v>
      </c>
      <c r="Y76" s="364" t="s">
        <v>315</v>
      </c>
      <c r="Z76" s="364" t="s">
        <v>556</v>
      </c>
      <c r="AA76" s="364"/>
      <c r="AB76" s="364"/>
      <c r="AC76" s="370" t="s">
        <v>1132</v>
      </c>
      <c r="AD76" s="364"/>
      <c r="AE76" s="369"/>
      <c r="AF76" s="370"/>
      <c r="AG76" s="370"/>
      <c r="AH76" s="364" t="s">
        <v>301</v>
      </c>
      <c r="AI76" s="364">
        <v>3</v>
      </c>
      <c r="AJ76" s="364">
        <v>16</v>
      </c>
      <c r="AK76" s="364">
        <v>0</v>
      </c>
      <c r="AL76" s="364">
        <v>17</v>
      </c>
      <c r="AM76" s="364">
        <v>40</v>
      </c>
      <c r="AN76" s="22">
        <v>2</v>
      </c>
      <c r="AO76" s="104">
        <v>0.66666666666666663</v>
      </c>
      <c r="AP76" s="104">
        <v>0.73611111111111116</v>
      </c>
      <c r="AQ76" s="22" t="s">
        <v>1140</v>
      </c>
      <c r="AR76" s="104">
        <v>0.66666666666666663</v>
      </c>
      <c r="AS76" s="104">
        <v>0.73611111111111116</v>
      </c>
      <c r="AT76" s="22"/>
      <c r="AU76" s="22"/>
      <c r="AV76" s="359" t="s">
        <v>1140</v>
      </c>
      <c r="AW76" s="359" t="s">
        <v>1141</v>
      </c>
      <c r="AX76" s="104" t="s">
        <v>1150</v>
      </c>
      <c r="AY76" s="104" t="s">
        <v>1140</v>
      </c>
    </row>
    <row r="77" spans="2:51" x14ac:dyDescent="0.3">
      <c r="B77" s="4" t="s">
        <v>1145</v>
      </c>
      <c r="C77" s="411" t="s">
        <v>314</v>
      </c>
      <c r="D77" s="415" t="s">
        <v>968</v>
      </c>
      <c r="E77" s="415">
        <v>20261</v>
      </c>
      <c r="F77" s="412" t="s">
        <v>279</v>
      </c>
      <c r="G77" s="411" t="s">
        <v>291</v>
      </c>
      <c r="H77" s="412" t="s">
        <v>285</v>
      </c>
      <c r="I77" s="412">
        <v>2</v>
      </c>
      <c r="J77" s="412" t="s">
        <v>278</v>
      </c>
      <c r="K77" s="412" t="s">
        <v>278</v>
      </c>
      <c r="L77" s="414" t="s">
        <v>584</v>
      </c>
      <c r="M77" s="379" t="s">
        <v>798</v>
      </c>
      <c r="N77" s="379" t="s">
        <v>362</v>
      </c>
      <c r="O77" s="379" t="s">
        <v>318</v>
      </c>
      <c r="P77" s="412" t="s">
        <v>315</v>
      </c>
      <c r="Q77" s="379">
        <v>2</v>
      </c>
      <c r="R77" s="379">
        <v>0</v>
      </c>
      <c r="S77" s="415">
        <v>2</v>
      </c>
      <c r="T77" s="379">
        <v>3</v>
      </c>
      <c r="U77" s="8"/>
      <c r="V77" s="374">
        <v>34</v>
      </c>
      <c r="W77" s="370">
        <v>10204731</v>
      </c>
      <c r="X77" s="373" t="s">
        <v>1152</v>
      </c>
      <c r="Y77" s="364" t="s">
        <v>315</v>
      </c>
      <c r="Z77" s="364" t="s">
        <v>556</v>
      </c>
      <c r="AA77" s="364"/>
      <c r="AB77" s="364"/>
      <c r="AC77" s="370" t="s">
        <v>1132</v>
      </c>
      <c r="AD77" s="364"/>
      <c r="AE77" s="369"/>
      <c r="AF77" s="370"/>
      <c r="AG77" s="370"/>
      <c r="AH77" s="364" t="s">
        <v>559</v>
      </c>
      <c r="AI77" s="364">
        <v>3</v>
      </c>
      <c r="AJ77" s="364">
        <v>14</v>
      </c>
      <c r="AK77" s="364">
        <v>20</v>
      </c>
      <c r="AL77" s="364">
        <v>16</v>
      </c>
      <c r="AM77" s="364">
        <v>0</v>
      </c>
      <c r="AN77" s="22">
        <v>2</v>
      </c>
      <c r="AO77" s="104">
        <v>0.59722222222222221</v>
      </c>
      <c r="AP77" s="104">
        <v>0.66666666666666663</v>
      </c>
      <c r="AQ77" s="22" t="s">
        <v>1140</v>
      </c>
      <c r="AR77" s="104">
        <v>0.59722222222222221</v>
      </c>
      <c r="AS77" s="104">
        <v>0.66666666666666663</v>
      </c>
      <c r="AT77" s="22"/>
      <c r="AU77" s="22"/>
      <c r="AV77" s="359" t="s">
        <v>1140</v>
      </c>
      <c r="AW77" s="359" t="s">
        <v>1141</v>
      </c>
      <c r="AX77" s="104" t="s">
        <v>1150</v>
      </c>
      <c r="AY77" s="104" t="s">
        <v>1140</v>
      </c>
    </row>
    <row r="78" spans="2:51" x14ac:dyDescent="0.3">
      <c r="B78" s="4" t="s">
        <v>1145</v>
      </c>
      <c r="C78" s="411" t="s">
        <v>314</v>
      </c>
      <c r="D78" s="415" t="s">
        <v>968</v>
      </c>
      <c r="E78" s="415">
        <v>20261</v>
      </c>
      <c r="F78" s="412" t="s">
        <v>279</v>
      </c>
      <c r="G78" s="411" t="s">
        <v>291</v>
      </c>
      <c r="H78" s="412" t="s">
        <v>285</v>
      </c>
      <c r="I78" s="412">
        <v>2</v>
      </c>
      <c r="J78" s="412" t="s">
        <v>278</v>
      </c>
      <c r="K78" s="412" t="s">
        <v>278</v>
      </c>
      <c r="L78" s="414" t="s">
        <v>584</v>
      </c>
      <c r="M78" s="379" t="s">
        <v>798</v>
      </c>
      <c r="N78" s="379" t="s">
        <v>362</v>
      </c>
      <c r="O78" s="379" t="s">
        <v>318</v>
      </c>
      <c r="P78" s="412" t="s">
        <v>315</v>
      </c>
      <c r="Q78" s="379">
        <v>0</v>
      </c>
      <c r="R78" s="379">
        <v>2</v>
      </c>
      <c r="S78" s="415">
        <v>2</v>
      </c>
      <c r="T78" s="379">
        <v>3</v>
      </c>
      <c r="U78" s="8"/>
      <c r="V78" s="374">
        <v>34</v>
      </c>
      <c r="W78" s="370">
        <v>10204731</v>
      </c>
      <c r="X78" s="373" t="s">
        <v>1152</v>
      </c>
      <c r="Y78" s="364" t="s">
        <v>315</v>
      </c>
      <c r="Z78" s="364" t="s">
        <v>556</v>
      </c>
      <c r="AA78" s="364"/>
      <c r="AB78" s="364"/>
      <c r="AC78" s="370" t="s">
        <v>1132</v>
      </c>
      <c r="AD78" s="364"/>
      <c r="AE78" s="369"/>
      <c r="AF78" s="370"/>
      <c r="AG78" s="370"/>
      <c r="AH78" s="364" t="s">
        <v>301</v>
      </c>
      <c r="AI78" s="364">
        <v>3</v>
      </c>
      <c r="AJ78" s="364">
        <v>16</v>
      </c>
      <c r="AK78" s="364">
        <v>0</v>
      </c>
      <c r="AL78" s="364">
        <v>17</v>
      </c>
      <c r="AM78" s="364">
        <v>40</v>
      </c>
      <c r="AN78" s="22">
        <v>2</v>
      </c>
      <c r="AO78" s="104">
        <v>0.66666666666666663</v>
      </c>
      <c r="AP78" s="104">
        <v>0.73611111111111116</v>
      </c>
      <c r="AQ78" s="22" t="s">
        <v>1140</v>
      </c>
      <c r="AR78" s="104">
        <v>0.66666666666666663</v>
      </c>
      <c r="AS78" s="104">
        <v>0.73611111111111116</v>
      </c>
      <c r="AT78" s="22"/>
      <c r="AU78" s="22"/>
      <c r="AV78" s="359" t="s">
        <v>1140</v>
      </c>
      <c r="AW78" s="359" t="s">
        <v>1141</v>
      </c>
      <c r="AX78" s="104" t="s">
        <v>1150</v>
      </c>
      <c r="AY78" s="104" t="s">
        <v>1140</v>
      </c>
    </row>
    <row r="79" spans="2:51" x14ac:dyDescent="0.3">
      <c r="B79" s="4" t="s">
        <v>1144</v>
      </c>
      <c r="C79" s="411" t="s">
        <v>314</v>
      </c>
      <c r="D79" s="415" t="s">
        <v>968</v>
      </c>
      <c r="E79" s="415">
        <v>20261</v>
      </c>
      <c r="F79" s="412" t="s">
        <v>279</v>
      </c>
      <c r="G79" s="411" t="s">
        <v>291</v>
      </c>
      <c r="H79" s="412" t="s">
        <v>285</v>
      </c>
      <c r="I79" s="412">
        <v>2</v>
      </c>
      <c r="J79" s="412" t="s">
        <v>283</v>
      </c>
      <c r="K79" s="412" t="s">
        <v>283</v>
      </c>
      <c r="L79" s="414" t="s">
        <v>584</v>
      </c>
      <c r="M79" s="379" t="s">
        <v>798</v>
      </c>
      <c r="N79" s="379" t="s">
        <v>362</v>
      </c>
      <c r="O79" s="379" t="s">
        <v>318</v>
      </c>
      <c r="P79" s="412" t="s">
        <v>315</v>
      </c>
      <c r="Q79" s="379">
        <v>2</v>
      </c>
      <c r="R79" s="379">
        <v>0</v>
      </c>
      <c r="S79" s="415">
        <v>2</v>
      </c>
      <c r="T79" s="379">
        <v>3</v>
      </c>
      <c r="U79" s="8"/>
      <c r="V79" s="374">
        <v>32</v>
      </c>
      <c r="W79" s="370">
        <v>44565506</v>
      </c>
      <c r="X79" s="373" t="s">
        <v>237</v>
      </c>
      <c r="Y79" s="364" t="s">
        <v>315</v>
      </c>
      <c r="Z79" s="364" t="s">
        <v>576</v>
      </c>
      <c r="AA79" s="364"/>
      <c r="AB79" s="364"/>
      <c r="AC79" s="370" t="s">
        <v>1132</v>
      </c>
      <c r="AD79" s="364"/>
      <c r="AE79" s="369"/>
      <c r="AF79" s="370"/>
      <c r="AG79" s="370"/>
      <c r="AH79" s="364" t="s">
        <v>559</v>
      </c>
      <c r="AI79" s="364">
        <v>4</v>
      </c>
      <c r="AJ79" s="364">
        <v>18</v>
      </c>
      <c r="AK79" s="364">
        <v>30</v>
      </c>
      <c r="AL79" s="364">
        <v>20</v>
      </c>
      <c r="AM79" s="364">
        <v>10</v>
      </c>
      <c r="AN79" s="22">
        <v>2</v>
      </c>
      <c r="AO79" s="104">
        <v>0.77083333333333337</v>
      </c>
      <c r="AP79" s="104">
        <v>0.84027777777777779</v>
      </c>
      <c r="AQ79" s="22" t="s">
        <v>1140</v>
      </c>
      <c r="AR79" s="104">
        <v>0.77083333333333337</v>
      </c>
      <c r="AS79" s="104">
        <v>0.84027777777777779</v>
      </c>
      <c r="AT79" s="22"/>
      <c r="AU79" s="22"/>
      <c r="AV79" s="359" t="s">
        <v>1140</v>
      </c>
      <c r="AW79" s="359" t="s">
        <v>1141</v>
      </c>
      <c r="AX79" s="104" t="s">
        <v>1151</v>
      </c>
      <c r="AY79" s="104" t="s">
        <v>1140</v>
      </c>
    </row>
    <row r="80" spans="2:51" x14ac:dyDescent="0.3">
      <c r="B80" s="4" t="s">
        <v>1144</v>
      </c>
      <c r="C80" s="411" t="s">
        <v>314</v>
      </c>
      <c r="D80" s="415" t="s">
        <v>968</v>
      </c>
      <c r="E80" s="415">
        <v>20261</v>
      </c>
      <c r="F80" s="412" t="s">
        <v>279</v>
      </c>
      <c r="G80" s="411" t="s">
        <v>291</v>
      </c>
      <c r="H80" s="412" t="s">
        <v>285</v>
      </c>
      <c r="I80" s="412">
        <v>2</v>
      </c>
      <c r="J80" s="412" t="s">
        <v>283</v>
      </c>
      <c r="K80" s="412" t="s">
        <v>283</v>
      </c>
      <c r="L80" s="414" t="s">
        <v>584</v>
      </c>
      <c r="M80" s="379" t="s">
        <v>798</v>
      </c>
      <c r="N80" s="379" t="s">
        <v>362</v>
      </c>
      <c r="O80" s="379" t="s">
        <v>318</v>
      </c>
      <c r="P80" s="412" t="s">
        <v>315</v>
      </c>
      <c r="Q80" s="379">
        <v>0</v>
      </c>
      <c r="R80" s="379">
        <v>2</v>
      </c>
      <c r="S80" s="415">
        <v>2</v>
      </c>
      <c r="T80" s="379">
        <v>3</v>
      </c>
      <c r="U80" s="8"/>
      <c r="V80" s="374">
        <v>32</v>
      </c>
      <c r="W80" s="370">
        <v>44565506</v>
      </c>
      <c r="X80" s="373" t="s">
        <v>237</v>
      </c>
      <c r="Y80" s="364" t="s">
        <v>315</v>
      </c>
      <c r="Z80" s="364" t="s">
        <v>576</v>
      </c>
      <c r="AA80" s="364"/>
      <c r="AB80" s="364"/>
      <c r="AC80" s="370" t="s">
        <v>1132</v>
      </c>
      <c r="AD80" s="364"/>
      <c r="AE80" s="369"/>
      <c r="AF80" s="370"/>
      <c r="AG80" s="370"/>
      <c r="AH80" s="364" t="s">
        <v>301</v>
      </c>
      <c r="AI80" s="364">
        <v>4</v>
      </c>
      <c r="AJ80" s="364">
        <v>20</v>
      </c>
      <c r="AK80" s="364">
        <v>10</v>
      </c>
      <c r="AL80" s="364">
        <v>21</v>
      </c>
      <c r="AM80" s="364">
        <v>50</v>
      </c>
      <c r="AN80" s="22">
        <v>2</v>
      </c>
      <c r="AO80" s="104">
        <v>0.84027777777777779</v>
      </c>
      <c r="AP80" s="104">
        <v>0.90972222222222221</v>
      </c>
      <c r="AQ80" s="22" t="s">
        <v>1140</v>
      </c>
      <c r="AR80" s="104">
        <v>0.84027777777777779</v>
      </c>
      <c r="AS80" s="104">
        <v>0.90972222222222221</v>
      </c>
      <c r="AT80" s="22"/>
      <c r="AU80" s="22"/>
      <c r="AV80" s="359" t="s">
        <v>1140</v>
      </c>
      <c r="AW80" s="359" t="s">
        <v>1141</v>
      </c>
      <c r="AX80" s="104" t="s">
        <v>1151</v>
      </c>
      <c r="AY80" s="104" t="s">
        <v>1140</v>
      </c>
    </row>
    <row r="81" spans="1:51" x14ac:dyDescent="0.3">
      <c r="B81" s="4" t="s">
        <v>1145</v>
      </c>
      <c r="C81" s="411" t="s">
        <v>314</v>
      </c>
      <c r="D81" s="415" t="s">
        <v>968</v>
      </c>
      <c r="E81" s="415">
        <v>20261</v>
      </c>
      <c r="F81" s="412" t="s">
        <v>279</v>
      </c>
      <c r="G81" s="411" t="s">
        <v>291</v>
      </c>
      <c r="H81" s="412" t="s">
        <v>285</v>
      </c>
      <c r="I81" s="412">
        <v>2</v>
      </c>
      <c r="J81" s="412" t="s">
        <v>283</v>
      </c>
      <c r="K81" s="412" t="s">
        <v>283</v>
      </c>
      <c r="L81" s="414" t="s">
        <v>584</v>
      </c>
      <c r="M81" s="379" t="s">
        <v>798</v>
      </c>
      <c r="N81" s="379" t="s">
        <v>362</v>
      </c>
      <c r="O81" s="379" t="s">
        <v>318</v>
      </c>
      <c r="P81" s="412" t="s">
        <v>315</v>
      </c>
      <c r="Q81" s="379">
        <v>2</v>
      </c>
      <c r="R81" s="379">
        <v>0</v>
      </c>
      <c r="S81" s="415">
        <v>2</v>
      </c>
      <c r="T81" s="379">
        <v>3</v>
      </c>
      <c r="U81" s="8"/>
      <c r="V81" s="374">
        <v>32</v>
      </c>
      <c r="W81" s="370">
        <v>10204731</v>
      </c>
      <c r="X81" s="373" t="s">
        <v>1152</v>
      </c>
      <c r="Y81" s="364" t="s">
        <v>315</v>
      </c>
      <c r="Z81" s="364" t="s">
        <v>576</v>
      </c>
      <c r="AA81" s="364"/>
      <c r="AB81" s="364"/>
      <c r="AC81" s="370" t="s">
        <v>1132</v>
      </c>
      <c r="AD81" s="364"/>
      <c r="AE81" s="369"/>
      <c r="AF81" s="370"/>
      <c r="AG81" s="370"/>
      <c r="AH81" s="364" t="s">
        <v>559</v>
      </c>
      <c r="AI81" s="364">
        <v>4</v>
      </c>
      <c r="AJ81" s="364">
        <v>18</v>
      </c>
      <c r="AK81" s="364">
        <v>30</v>
      </c>
      <c r="AL81" s="364">
        <v>20</v>
      </c>
      <c r="AM81" s="364">
        <v>10</v>
      </c>
      <c r="AN81" s="22">
        <v>2</v>
      </c>
      <c r="AO81" s="104">
        <v>0.77083333333333337</v>
      </c>
      <c r="AP81" s="104">
        <v>0.84027777777777779</v>
      </c>
      <c r="AQ81" s="22" t="s">
        <v>1140</v>
      </c>
      <c r="AR81" s="104">
        <v>0.77083333333333337</v>
      </c>
      <c r="AS81" s="104">
        <v>0.84027777777777779</v>
      </c>
      <c r="AT81" s="22"/>
      <c r="AU81" s="22"/>
      <c r="AV81" s="359" t="s">
        <v>1140</v>
      </c>
      <c r="AW81" s="359" t="s">
        <v>1141</v>
      </c>
      <c r="AX81" s="104" t="s">
        <v>1151</v>
      </c>
      <c r="AY81" s="104" t="s">
        <v>1140</v>
      </c>
    </row>
    <row r="82" spans="1:51" x14ac:dyDescent="0.3">
      <c r="B82" s="4" t="s">
        <v>1145</v>
      </c>
      <c r="C82" s="411" t="s">
        <v>314</v>
      </c>
      <c r="D82" s="415" t="s">
        <v>968</v>
      </c>
      <c r="E82" s="415">
        <v>20261</v>
      </c>
      <c r="F82" s="412" t="s">
        <v>279</v>
      </c>
      <c r="G82" s="411" t="s">
        <v>291</v>
      </c>
      <c r="H82" s="412" t="s">
        <v>285</v>
      </c>
      <c r="I82" s="412">
        <v>2</v>
      </c>
      <c r="J82" s="412" t="s">
        <v>283</v>
      </c>
      <c r="K82" s="412" t="s">
        <v>283</v>
      </c>
      <c r="L82" s="414" t="s">
        <v>584</v>
      </c>
      <c r="M82" s="379" t="s">
        <v>798</v>
      </c>
      <c r="N82" s="379" t="s">
        <v>362</v>
      </c>
      <c r="O82" s="379" t="s">
        <v>318</v>
      </c>
      <c r="P82" s="412" t="s">
        <v>315</v>
      </c>
      <c r="Q82" s="379">
        <v>0</v>
      </c>
      <c r="R82" s="379">
        <v>2</v>
      </c>
      <c r="S82" s="415">
        <v>2</v>
      </c>
      <c r="T82" s="379">
        <v>3</v>
      </c>
      <c r="U82" s="8"/>
      <c r="V82" s="374">
        <v>32</v>
      </c>
      <c r="W82" s="370">
        <v>10204731</v>
      </c>
      <c r="X82" s="373" t="s">
        <v>1152</v>
      </c>
      <c r="Y82" s="364" t="s">
        <v>315</v>
      </c>
      <c r="Z82" s="364" t="s">
        <v>576</v>
      </c>
      <c r="AA82" s="364"/>
      <c r="AB82" s="364"/>
      <c r="AC82" s="370" t="s">
        <v>1132</v>
      </c>
      <c r="AD82" s="364"/>
      <c r="AE82" s="369"/>
      <c r="AF82" s="370"/>
      <c r="AG82" s="370"/>
      <c r="AH82" s="364" t="s">
        <v>301</v>
      </c>
      <c r="AI82" s="364">
        <v>4</v>
      </c>
      <c r="AJ82" s="364">
        <v>20</v>
      </c>
      <c r="AK82" s="364">
        <v>10</v>
      </c>
      <c r="AL82" s="364">
        <v>21</v>
      </c>
      <c r="AM82" s="364">
        <v>50</v>
      </c>
      <c r="AN82" s="22">
        <v>2</v>
      </c>
      <c r="AO82" s="104">
        <v>0.84027777777777779</v>
      </c>
      <c r="AP82" s="104">
        <v>0.90972222222222221</v>
      </c>
      <c r="AQ82" s="22" t="s">
        <v>1140</v>
      </c>
      <c r="AR82" s="104">
        <v>0.84027777777777779</v>
      </c>
      <c r="AS82" s="104">
        <v>0.90972222222222221</v>
      </c>
      <c r="AT82" s="22"/>
      <c r="AU82" s="22"/>
      <c r="AV82" s="359" t="s">
        <v>1140</v>
      </c>
      <c r="AW82" s="359" t="s">
        <v>1141</v>
      </c>
      <c r="AX82" s="104" t="s">
        <v>1151</v>
      </c>
      <c r="AY82" s="104" t="s">
        <v>1140</v>
      </c>
    </row>
    <row r="83" spans="1:51" x14ac:dyDescent="0.3">
      <c r="A83" t="s">
        <v>287</v>
      </c>
      <c r="B83" s="4" t="s">
        <v>1144</v>
      </c>
      <c r="C83" s="411" t="s">
        <v>314</v>
      </c>
      <c r="D83" s="415" t="s">
        <v>968</v>
      </c>
      <c r="E83" s="415">
        <v>20261</v>
      </c>
      <c r="F83" s="412" t="s">
        <v>276</v>
      </c>
      <c r="G83" s="411" t="s">
        <v>291</v>
      </c>
      <c r="H83" s="412" t="s">
        <v>285</v>
      </c>
      <c r="I83" s="412">
        <v>4</v>
      </c>
      <c r="J83" s="412" t="s">
        <v>287</v>
      </c>
      <c r="K83" s="412" t="s">
        <v>287</v>
      </c>
      <c r="L83" s="414" t="s">
        <v>603</v>
      </c>
      <c r="M83" s="379" t="s">
        <v>985</v>
      </c>
      <c r="N83" s="379" t="s">
        <v>324</v>
      </c>
      <c r="O83" s="379" t="s">
        <v>318</v>
      </c>
      <c r="P83" s="412" t="s">
        <v>315</v>
      </c>
      <c r="Q83" s="379">
        <v>2</v>
      </c>
      <c r="R83" s="379">
        <v>2</v>
      </c>
      <c r="S83" s="415">
        <v>4</v>
      </c>
      <c r="T83" s="379">
        <v>3</v>
      </c>
      <c r="U83" s="8"/>
      <c r="V83" s="374">
        <v>50</v>
      </c>
      <c r="W83" s="370">
        <v>40639051</v>
      </c>
      <c r="X83" s="373" t="s">
        <v>176</v>
      </c>
      <c r="Y83" s="364" t="s">
        <v>321</v>
      </c>
      <c r="Z83" s="364"/>
      <c r="AA83" s="364"/>
      <c r="AB83" s="364"/>
      <c r="AC83" s="366"/>
      <c r="AD83" s="364"/>
      <c r="AE83" s="369"/>
      <c r="AF83" s="370"/>
      <c r="AG83" s="370"/>
      <c r="AH83" s="364" t="s">
        <v>319</v>
      </c>
      <c r="AI83" s="364">
        <v>1</v>
      </c>
      <c r="AJ83" s="364">
        <v>14</v>
      </c>
      <c r="AK83" s="364">
        <v>20</v>
      </c>
      <c r="AL83" s="364">
        <v>17</v>
      </c>
      <c r="AM83" s="364">
        <v>40</v>
      </c>
      <c r="AN83" s="22">
        <f t="shared" ref="AN83:AN85" si="52">IF(AJ83="",S83,ROUND(((((AL83/24)+(AM83/1440))-((AJ83/24)+(AK83/1440)))*1440/50),5))</f>
        <v>4</v>
      </c>
      <c r="AO83" s="104">
        <f t="shared" ref="AO83:AO85" si="53">AJ83/24+AK83/1440</f>
        <v>0.59722222222222221</v>
      </c>
      <c r="AP83" s="104">
        <f t="shared" ref="AP83:AP85" si="54">AL83/24+AM83/1440</f>
        <v>0.73611111111111116</v>
      </c>
      <c r="AQ83" s="22" t="str" cm="1">
        <f t="array" ref="AQ83">IF(X83="","",IF(SUMPRODUCT((X83=$W$7:$W$1978)*(AI83=$AH$7:$AH$1978)*(AO83=$AN$7:$AN$1978)*(AP83=$AO$7:$AO$1978)*(ROW($W$7:$W$1978)&lt;&gt;ROW(X83))*((S83=0)*($R$7:$R$1978&gt;0)+(S83&gt;0)*($R$7:$R$1978=0)))&gt;0,"SALONES UNIDOS",IF(SUMPRODUCT((X83=$W$7:$W$1978)*(AI83=$AH$7:$AH$1978)*((AO83&lt;$AO$7:$AO$1978)*(AP83&gt;$AN$7:$AN$1978))*(ROW($W$7:$W$1978)&lt;&gt;ROW(X83)))&gt;0,"Cruzado","Sin cruce")))</f>
        <v>Sin cruce</v>
      </c>
      <c r="AR83" s="104"/>
      <c r="AS83" s="104"/>
      <c r="AT83" s="22"/>
      <c r="AU83" s="22"/>
      <c r="AV83" s="358" t="str" cm="1">
        <f t="array" ref="AV83">IF(AC83="","",IF(SUMPRODUCT((AC83=$AB$7:$AB$482)*(AI83=$AH$7:$AH$482)*(AR83=$AQ$7:$AQ$482)*(AS83=$AR$7:$AR$482)*(ROW($AB$7:$AB$482)&lt;&gt;ROW(AC83))*((S83=0)*($R$7:$R$482&gt;0)+(S83&gt;0)*($R$7:$R$482=0)))&gt;0,"SALONES UNIDOS",IF(SUMPRODUCT((AC83=$AB$7:$AB$482)*(AI83=$AH$7:$AH$482)*((AR83&lt;$AR$7:$AR$482)*(AS83&gt;$AQ$7:$AQ$482))*(ROW($AB$7:$AB$482)&lt;&gt;ROW(AC83)))&gt;0,"Cruzado","Sin cruce")))</f>
        <v/>
      </c>
      <c r="AW83" s="358" t="str" cm="1">
        <f t="array" ref="AW83">IF(AE83="","",IF(SUMPRODUCT((AE83=$AD$7:$AD$482)*(AI83=$AH$7:$AH$482)*(AT83=$AS$7:$AS$482)*(AU83=$AT$7:$AT$482)*(ROW($AD$7:$AD$482)&lt;&gt;ROW(AE83))*((S83=0)*($R$7:$R$482&gt;0)+(S83&gt;0)*($R$7:$R$482=0)))&gt;0,"SALONES UNIDOS",IF(SUMPRODUCT((AE83=$AD$7:$AD$482)*(AI83=$AH$7:$AH$482)*((AT83&lt;$AT$7:$AT$482)*(AU83&gt;$AS$7:$AS$482))*(ROW($AD$7:$AD$482)&lt;&gt;ROW(AE83)))&gt;0,"Cruzado","Sin cruce")))</f>
        <v/>
      </c>
      <c r="AX83" s="104" t="str">
        <f t="shared" ref="AX83:AX85" si="55">TRIM(CONCATENATE(H83,I83,F83,K83))</f>
        <v>EN4FILIALX</v>
      </c>
      <c r="AY83" s="104" t="str" cm="1">
        <f t="array" ref="AY83">IF(AX83="","",IF(SUMPRODUCT((AX83=$AW$7:$AW$1978)*(AI83=$AH$7:$AH$1978)*(AO83=$AN$7:$AN$1978)*(AP83=$AO$7:$AO$1978)*(ROW($AW$7:$AW$1978)&lt;&gt;ROW(AX83))*((S83=0)*($R$7:$R$1978&gt;0)+(S83&gt;0)*($R$7:$R$1978=0)))&gt;0,"SALONES UNIDOS",IF(SUMPRODUCT((AX83=$AW$7:$AW$1978)*(AI83=$AH$7:$AH$1978)*((AO83&lt;$AO$7:$AO$1978)*(AP83&gt;$AN$7:$AN$1978))*(ROW($AW$7:$AW$1978)&lt;&gt;ROW(AX83)))&gt;0,"Cruzado","Sin cruce")))</f>
        <v>Sin cruce</v>
      </c>
    </row>
    <row r="84" spans="1:51" x14ac:dyDescent="0.3">
      <c r="A84" t="s">
        <v>287</v>
      </c>
      <c r="B84" s="4" t="s">
        <v>1145</v>
      </c>
      <c r="C84" s="411" t="s">
        <v>314</v>
      </c>
      <c r="D84" s="415" t="s">
        <v>968</v>
      </c>
      <c r="E84" s="415">
        <v>20261</v>
      </c>
      <c r="F84" s="412" t="s">
        <v>276</v>
      </c>
      <c r="G84" s="411" t="s">
        <v>291</v>
      </c>
      <c r="H84" s="412" t="s">
        <v>285</v>
      </c>
      <c r="I84" s="412">
        <v>4</v>
      </c>
      <c r="J84" s="412" t="s">
        <v>287</v>
      </c>
      <c r="K84" s="412" t="s">
        <v>287</v>
      </c>
      <c r="L84" s="414" t="s">
        <v>603</v>
      </c>
      <c r="M84" s="379" t="s">
        <v>985</v>
      </c>
      <c r="N84" s="379" t="s">
        <v>324</v>
      </c>
      <c r="O84" s="379" t="s">
        <v>318</v>
      </c>
      <c r="P84" s="412" t="s">
        <v>315</v>
      </c>
      <c r="Q84" s="379">
        <v>2</v>
      </c>
      <c r="R84" s="379">
        <v>2</v>
      </c>
      <c r="S84" s="415">
        <v>4</v>
      </c>
      <c r="T84" s="379">
        <v>3</v>
      </c>
      <c r="U84" s="8"/>
      <c r="V84" s="374">
        <v>50</v>
      </c>
      <c r="W84" s="370">
        <v>70271843</v>
      </c>
      <c r="X84" s="370" t="s">
        <v>78</v>
      </c>
      <c r="Y84" s="364" t="s">
        <v>321</v>
      </c>
      <c r="Z84" s="364"/>
      <c r="AA84" s="364"/>
      <c r="AB84" s="364"/>
      <c r="AC84" s="366"/>
      <c r="AD84" s="364"/>
      <c r="AE84" s="369"/>
      <c r="AF84" s="370"/>
      <c r="AG84" s="370"/>
      <c r="AH84" s="364" t="s">
        <v>319</v>
      </c>
      <c r="AI84" s="364">
        <v>1</v>
      </c>
      <c r="AJ84" s="364">
        <v>14</v>
      </c>
      <c r="AK84" s="364">
        <v>20</v>
      </c>
      <c r="AL84" s="364">
        <v>17</v>
      </c>
      <c r="AM84" s="364">
        <v>40</v>
      </c>
      <c r="AN84" s="22">
        <f t="shared" si="52"/>
        <v>4</v>
      </c>
      <c r="AO84" s="104">
        <f t="shared" si="53"/>
        <v>0.59722222222222221</v>
      </c>
      <c r="AP84" s="104">
        <f t="shared" si="54"/>
        <v>0.73611111111111116</v>
      </c>
      <c r="AQ84" s="22" t="str" cm="1">
        <f t="array" ref="AQ84">IF(X84="","",IF(SUMPRODUCT((X84=$W$7:$W$1978)*(AI84=$AH$7:$AH$1978)*(AO84=$AN$7:$AN$1978)*(AP84=$AO$7:$AO$1978)*(ROW($W$7:$W$1978)&lt;&gt;ROW(X84))*((S84=0)*($R$7:$R$1978&gt;0)+(S84&gt;0)*($R$7:$R$1978=0)))&gt;0,"SALONES UNIDOS",IF(SUMPRODUCT((X84=$W$7:$W$1978)*(AI84=$AH$7:$AH$1978)*((AO84&lt;$AO$7:$AO$1978)*(AP84&gt;$AN$7:$AN$1978))*(ROW($W$7:$W$1978)&lt;&gt;ROW(X84)))&gt;0,"Cruzado","Sin cruce")))</f>
        <v>Sin cruce</v>
      </c>
      <c r="AR84" s="104"/>
      <c r="AS84" s="104"/>
      <c r="AT84" s="22"/>
      <c r="AU84" s="22"/>
      <c r="AV84" s="358" t="str" cm="1">
        <f t="array" ref="AV84">IF(AC84="","",IF(SUMPRODUCT((AC84=$AB$7:$AB$482)*(AI84=$AH$7:$AH$482)*(AR84=$AQ$7:$AQ$482)*(AS84=$AR$7:$AR$482)*(ROW($AB$7:$AB$482)&lt;&gt;ROW(AC84))*((S84=0)*($R$7:$R$482&gt;0)+(S84&gt;0)*($R$7:$R$482=0)))&gt;0,"SALONES UNIDOS",IF(SUMPRODUCT((AC84=$AB$7:$AB$482)*(AI84=$AH$7:$AH$482)*((AR84&lt;$AR$7:$AR$482)*(AS84&gt;$AQ$7:$AQ$482))*(ROW($AB$7:$AB$482)&lt;&gt;ROW(AC84)))&gt;0,"Cruzado","Sin cruce")))</f>
        <v/>
      </c>
      <c r="AW84" s="358" t="str" cm="1">
        <f t="array" ref="AW84">IF(AE84="","",IF(SUMPRODUCT((AE84=$AD$7:$AD$482)*(AI84=$AH$7:$AH$482)*(AT84=$AS$7:$AS$482)*(AU84=$AT$7:$AT$482)*(ROW($AD$7:$AD$482)&lt;&gt;ROW(AE84))*((S84=0)*($R$7:$R$482&gt;0)+(S84&gt;0)*($R$7:$R$482=0)))&gt;0,"SALONES UNIDOS",IF(SUMPRODUCT((AE84=$AD$7:$AD$482)*(AI84=$AH$7:$AH$482)*((AT84&lt;$AT$7:$AT$482)*(AU84&gt;$AS$7:$AS$482))*(ROW($AD$7:$AD$482)&lt;&gt;ROW(AE84)))&gt;0,"Cruzado","Sin cruce")))</f>
        <v/>
      </c>
      <c r="AX84" s="104" t="str">
        <f t="shared" si="55"/>
        <v>EN4FILIALX</v>
      </c>
      <c r="AY84" s="104" t="str" cm="1">
        <f t="array" ref="AY84">IF(AX84="","",IF(SUMPRODUCT((AX84=$AW$7:$AW$1978)*(AI84=$AH$7:$AH$1978)*(AO84=$AN$7:$AN$1978)*(AP84=$AO$7:$AO$1978)*(ROW($AW$7:$AW$1978)&lt;&gt;ROW(AX84))*((S84=0)*($R$7:$R$1978&gt;0)+(S84&gt;0)*($R$7:$R$1978=0)))&gt;0,"SALONES UNIDOS",IF(SUMPRODUCT((AX84=$AW$7:$AW$1978)*(AI84=$AH$7:$AH$1978)*((AO84&lt;$AO$7:$AO$1978)*(AP84&gt;$AN$7:$AN$1978))*(ROW($AW$7:$AW$1978)&lt;&gt;ROW(AX84)))&gt;0,"Cruzado","Sin cruce")))</f>
        <v>Sin cruce</v>
      </c>
    </row>
    <row r="85" spans="1:51" x14ac:dyDescent="0.3">
      <c r="B85" s="4" t="s">
        <v>1144</v>
      </c>
      <c r="C85" s="411" t="s">
        <v>314</v>
      </c>
      <c r="D85" s="415" t="s">
        <v>968</v>
      </c>
      <c r="E85" s="415">
        <v>20261</v>
      </c>
      <c r="F85" s="412" t="s">
        <v>280</v>
      </c>
      <c r="G85" s="411" t="s">
        <v>291</v>
      </c>
      <c r="H85" s="412" t="s">
        <v>285</v>
      </c>
      <c r="I85" s="412">
        <v>5</v>
      </c>
      <c r="J85" s="412" t="s">
        <v>325</v>
      </c>
      <c r="K85" s="412" t="s">
        <v>325</v>
      </c>
      <c r="L85" s="414" t="s">
        <v>609</v>
      </c>
      <c r="M85" s="379" t="s">
        <v>610</v>
      </c>
      <c r="N85" s="379" t="s">
        <v>324</v>
      </c>
      <c r="O85" s="379" t="s">
        <v>318</v>
      </c>
      <c r="P85" s="412" t="s">
        <v>315</v>
      </c>
      <c r="Q85" s="379">
        <v>2</v>
      </c>
      <c r="R85" s="379">
        <v>2</v>
      </c>
      <c r="S85" s="415">
        <v>4</v>
      </c>
      <c r="T85" s="379">
        <v>3</v>
      </c>
      <c r="U85" s="8"/>
      <c r="V85" s="374">
        <v>50</v>
      </c>
      <c r="W85" s="370">
        <v>42069977</v>
      </c>
      <c r="X85" s="370" t="s">
        <v>850</v>
      </c>
      <c r="Y85" s="364" t="s">
        <v>321</v>
      </c>
      <c r="Z85" s="364" t="s">
        <v>578</v>
      </c>
      <c r="AA85" s="364"/>
      <c r="AB85" s="364"/>
      <c r="AC85" s="366"/>
      <c r="AD85" s="364"/>
      <c r="AE85" s="369"/>
      <c r="AF85" s="370"/>
      <c r="AG85" s="370"/>
      <c r="AH85" s="364" t="s">
        <v>319</v>
      </c>
      <c r="AI85" s="364">
        <v>2</v>
      </c>
      <c r="AJ85" s="364">
        <v>7</v>
      </c>
      <c r="AK85" s="364">
        <v>40</v>
      </c>
      <c r="AL85" s="364">
        <v>11</v>
      </c>
      <c r="AM85" s="364">
        <v>0</v>
      </c>
      <c r="AN85" s="22">
        <f t="shared" si="52"/>
        <v>4</v>
      </c>
      <c r="AO85" s="104">
        <f t="shared" si="53"/>
        <v>0.31944444444444448</v>
      </c>
      <c r="AP85" s="104">
        <f t="shared" si="54"/>
        <v>0.45833333333333331</v>
      </c>
      <c r="AQ85" s="22" t="str" cm="1">
        <f t="array" ref="AQ85">IF(X85="","",IF(SUMPRODUCT((X85=$W$7:$W$1978)*(AI85=$AH$7:$AH$1978)*(AO85=$AN$7:$AN$1978)*(AP85=$AO$7:$AO$1978)*(ROW($W$7:$W$1978)&lt;&gt;ROW(X85))*((S85=0)*($R$7:$R$1978&gt;0)+(S85&gt;0)*($R$7:$R$1978=0)))&gt;0,"SALONES UNIDOS",IF(SUMPRODUCT((X85=$W$7:$W$1978)*(AI85=$AH$7:$AH$1978)*((AO85&lt;$AO$7:$AO$1978)*(AP85&gt;$AN$7:$AN$1978))*(ROW($W$7:$W$1978)&lt;&gt;ROW(X85)))&gt;0,"Cruzado","Sin cruce")))</f>
        <v>Sin cruce</v>
      </c>
      <c r="AR85" s="104"/>
      <c r="AS85" s="104"/>
      <c r="AT85" s="22"/>
      <c r="AU85" s="22"/>
      <c r="AV85" s="361" t="str" cm="1">
        <f t="array" ref="AV85">IF(AC85="","",IF(SUMPRODUCT((AC85=$AB$959:$AB$1500)*(AI85=$AH$959:$AH$1500)*(AR85=$AQ$959:$AQ$1500)*(AS85=$AR$959:$AR$1500)*(ROW($AB$959:$AB$1500)&lt;&gt;ROW(AC85))*((S85=0)*($R$959:$R$1500&gt;0)+(S85&gt;0)*($R$959:$R$1500=0)))&gt;0,"SALONES UNIDOS",IF(SUMPRODUCT((AC85=$AB$959:$AB$1500)*(AI85=$AH$959:$AH$1500)*((AR85&lt;$AR$959:$AR$1500)*(AS85&gt;$AQ$959:$AQ$1500))*(ROW($AB$959:$AB$1500)&lt;&gt;ROW(AC85)))&gt;0,"Cruzado","Sin cruce")))</f>
        <v/>
      </c>
      <c r="AW85" s="361" t="str" cm="1">
        <f t="array" ref="AW85">IF(AE85="","",IF(SUMPRODUCT((AE85=$AD$959:$AD$1500)*(AI85=$AH$959:$AH$1500)*(AT85=$AS$959:$AS$1500)*(AU85=$AT$959:$AT$1500)*(ROW($AD$959:$AD$1500)&lt;&gt;ROW(AE85))*((S85=0)*($R$959:$R$1500&gt;0)+(S85&gt;0)*($R$959:$R$1500=0)))&gt;0,"SALONES UNIDOS",IF(SUMPRODUCT((AE85=$AD$959:$AD$1500)*(AI85=$AH$959:$AH$1500)*((AT85&lt;$AT$959:$AT$1500)*(AU85&gt;$AS$959:$AS$1500))*(ROW($AD$959:$AD$1500)&lt;&gt;ROW(AE85)))&gt;0,"Cruzado","Sin cruce")))</f>
        <v/>
      </c>
      <c r="AX85" s="104" t="str">
        <f t="shared" si="55"/>
        <v>EN5PRINCIPALJ</v>
      </c>
      <c r="AY85" s="104" t="str" cm="1">
        <f t="array" ref="AY85">IF(AX85="","",IF(SUMPRODUCT((AX85=$AW$7:$AW$1978)*(AI85=$AH$7:$AH$1978)*(AO85=$AN$7:$AN$1978)*(AP85=$AO$7:$AO$1978)*(ROW($AW$7:$AW$1978)&lt;&gt;ROW(AX85))*((S85=0)*($R$7:$R$1978&gt;0)+(S85&gt;0)*($R$7:$R$1978=0)))&gt;0,"SALONES UNIDOS",IF(SUMPRODUCT((AX85=$AW$7:$AW$1978)*(AI85=$AH$7:$AH$1978)*((AO85&lt;$AO$7:$AO$1978)*(AP85&gt;$AN$7:$AN$1978))*(ROW($AW$7:$AW$1978)&lt;&gt;ROW(AX85)))&gt;0,"Cruzado","Sin cruce")))</f>
        <v>Sin cruce</v>
      </c>
    </row>
    <row r="86" spans="1:51" x14ac:dyDescent="0.3">
      <c r="B86" s="4" t="s">
        <v>1145</v>
      </c>
      <c r="C86" s="411" t="s">
        <v>314</v>
      </c>
      <c r="D86" s="415" t="s">
        <v>968</v>
      </c>
      <c r="E86" s="415">
        <v>20261</v>
      </c>
      <c r="F86" s="412" t="s">
        <v>280</v>
      </c>
      <c r="G86" s="411" t="s">
        <v>291</v>
      </c>
      <c r="H86" s="412" t="s">
        <v>285</v>
      </c>
      <c r="I86" s="412">
        <v>5</v>
      </c>
      <c r="J86" s="412" t="s">
        <v>325</v>
      </c>
      <c r="K86" s="412" t="s">
        <v>325</v>
      </c>
      <c r="L86" s="414" t="s">
        <v>609</v>
      </c>
      <c r="M86" s="379" t="s">
        <v>610</v>
      </c>
      <c r="N86" s="379" t="s">
        <v>324</v>
      </c>
      <c r="O86" s="379" t="s">
        <v>318</v>
      </c>
      <c r="P86" s="412" t="s">
        <v>315</v>
      </c>
      <c r="Q86" s="379">
        <v>2</v>
      </c>
      <c r="R86" s="379">
        <v>2</v>
      </c>
      <c r="S86" s="415">
        <v>4</v>
      </c>
      <c r="T86" s="379">
        <v>3</v>
      </c>
      <c r="U86" s="8"/>
      <c r="V86" s="374">
        <v>50</v>
      </c>
      <c r="W86" s="370">
        <v>42069977</v>
      </c>
      <c r="X86" s="370" t="s">
        <v>850</v>
      </c>
      <c r="Y86" s="364" t="s">
        <v>321</v>
      </c>
      <c r="Z86" s="364" t="s">
        <v>578</v>
      </c>
      <c r="AA86" s="364"/>
      <c r="AB86" s="364"/>
      <c r="AC86" s="366"/>
      <c r="AD86" s="364"/>
      <c r="AE86" s="369"/>
      <c r="AF86" s="370"/>
      <c r="AG86" s="370"/>
      <c r="AH86" s="364" t="s">
        <v>319</v>
      </c>
      <c r="AI86" s="364">
        <v>2</v>
      </c>
      <c r="AJ86" s="364">
        <v>7</v>
      </c>
      <c r="AK86" s="364">
        <v>40</v>
      </c>
      <c r="AL86" s="364">
        <v>11</v>
      </c>
      <c r="AM86" s="364">
        <v>0</v>
      </c>
      <c r="AN86" s="22">
        <f t="shared" ref="AN86:AN96" si="56">IF(AJ86="",S86,ROUND(((((AL86/24)+(AM86/1440))-((AJ86/24)+(AK86/1440)))*1440/50),5))</f>
        <v>4</v>
      </c>
      <c r="AO86" s="104">
        <f t="shared" ref="AO86:AO96" si="57">AJ86/24+AK86/1440</f>
        <v>0.31944444444444448</v>
      </c>
      <c r="AP86" s="104">
        <f t="shared" ref="AP86:AP96" si="58">AL86/24+AM86/1440</f>
        <v>0.45833333333333331</v>
      </c>
      <c r="AQ86" s="22" t="str" cm="1">
        <f t="array" ref="AQ86">IF(X86="","",IF(SUMPRODUCT((X86=$W$7:$W$1978)*(AI86=$AH$7:$AH$1978)*(AO86=$AN$7:$AN$1978)*(AP86=$AO$7:$AO$1978)*(ROW($W$7:$W$1978)&lt;&gt;ROW(X86))*((S86=0)*($R$7:$R$1978&gt;0)+(S86&gt;0)*($R$7:$R$1978=0)))&gt;0,"SALONES UNIDOS",IF(SUMPRODUCT((X86=$W$7:$W$1978)*(AI86=$AH$7:$AH$1978)*((AO86&lt;$AO$7:$AO$1978)*(AP86&gt;$AN$7:$AN$1978))*(ROW($W$7:$W$1978)&lt;&gt;ROW(X86)))&gt;0,"Cruzado","Sin cruce")))</f>
        <v>Sin cruce</v>
      </c>
      <c r="AR86" s="104"/>
      <c r="AS86" s="104"/>
      <c r="AT86" s="22"/>
      <c r="AU86" s="22"/>
      <c r="AV86" s="361" t="str" cm="1">
        <f t="array" ref="AV86">IF(AC86="","",IF(SUMPRODUCT((AC86=$AB$959:$AB$1500)*(AI86=$AH$959:$AH$1500)*(AR86=$AQ$959:$AQ$1500)*(AS86=$AR$959:$AR$1500)*(ROW($AB$959:$AB$1500)&lt;&gt;ROW(AC86))*((S86=0)*($R$959:$R$1500&gt;0)+(S86&gt;0)*($R$959:$R$1500=0)))&gt;0,"SALONES UNIDOS",IF(SUMPRODUCT((AC86=$AB$959:$AB$1500)*(AI86=$AH$959:$AH$1500)*((AR86&lt;$AR$959:$AR$1500)*(AS86&gt;$AQ$959:$AQ$1500))*(ROW($AB$959:$AB$1500)&lt;&gt;ROW(AC86)))&gt;0,"Cruzado","Sin cruce")))</f>
        <v/>
      </c>
      <c r="AW86" s="361" t="str" cm="1">
        <f t="array" ref="AW86">IF(AE86="","",IF(SUMPRODUCT((AE86=$AD$959:$AD$1500)*(AI86=$AH$959:$AH$1500)*(AT86=$AS$959:$AS$1500)*(AU86=$AT$959:$AT$1500)*(ROW($AD$959:$AD$1500)&lt;&gt;ROW(AE86))*((S86=0)*($R$959:$R$1500&gt;0)+(S86&gt;0)*($R$959:$R$1500=0)))&gt;0,"SALONES UNIDOS",IF(SUMPRODUCT((AE86=$AD$959:$AD$1500)*(AI86=$AH$959:$AH$1500)*((AT86&lt;$AT$959:$AT$1500)*(AU86&gt;$AS$959:$AS$1500))*(ROW($AD$959:$AD$1500)&lt;&gt;ROW(AE86)))&gt;0,"Cruzado","Sin cruce")))</f>
        <v/>
      </c>
      <c r="AX86" s="104" t="str">
        <f t="shared" ref="AX86:AX96" si="59">TRIM(CONCATENATE(H86,I86,F86,K86))</f>
        <v>EN5PRINCIPALJ</v>
      </c>
      <c r="AY86" s="104" t="str" cm="1">
        <f t="array" ref="AY86">IF(AX86="","",IF(SUMPRODUCT((AX86=$AW$7:$AW$1978)*(AI86=$AH$7:$AH$1978)*(AO86=$AN$7:$AN$1978)*(AP86=$AO$7:$AO$1978)*(ROW($AW$7:$AW$1978)&lt;&gt;ROW(AX86))*((S86=0)*($R$7:$R$1978&gt;0)+(S86&gt;0)*($R$7:$R$1978=0)))&gt;0,"SALONES UNIDOS",IF(SUMPRODUCT((AX86=$AW$7:$AW$1978)*(AI86=$AH$7:$AH$1978)*((AO86&lt;$AO$7:$AO$1978)*(AP86&gt;$AN$7:$AN$1978))*(ROW($AW$7:$AW$1978)&lt;&gt;ROW(AX86)))&gt;0,"Cruzado","Sin cruce")))</f>
        <v>Sin cruce</v>
      </c>
    </row>
    <row r="87" spans="1:51" x14ac:dyDescent="0.3">
      <c r="B87" s="4" t="s">
        <v>1144</v>
      </c>
      <c r="C87" s="411" t="s">
        <v>314</v>
      </c>
      <c r="D87" s="415" t="s">
        <v>968</v>
      </c>
      <c r="E87" s="415">
        <v>20261</v>
      </c>
      <c r="F87" s="412" t="s">
        <v>279</v>
      </c>
      <c r="G87" s="411" t="s">
        <v>291</v>
      </c>
      <c r="H87" s="412" t="s">
        <v>285</v>
      </c>
      <c r="I87" s="412">
        <v>1</v>
      </c>
      <c r="J87" s="412" t="s">
        <v>278</v>
      </c>
      <c r="K87" s="412" t="s">
        <v>278</v>
      </c>
      <c r="L87" s="414" t="s">
        <v>565</v>
      </c>
      <c r="M87" s="379" t="s">
        <v>667</v>
      </c>
      <c r="N87" s="379" t="s">
        <v>362</v>
      </c>
      <c r="O87" s="379" t="s">
        <v>318</v>
      </c>
      <c r="P87" s="412" t="s">
        <v>315</v>
      </c>
      <c r="Q87" s="379">
        <v>3</v>
      </c>
      <c r="R87" s="379">
        <v>0</v>
      </c>
      <c r="S87" s="415">
        <v>3</v>
      </c>
      <c r="T87" s="379">
        <v>4</v>
      </c>
      <c r="U87" s="8"/>
      <c r="V87" s="374">
        <v>33</v>
      </c>
      <c r="W87" s="370">
        <v>15863203</v>
      </c>
      <c r="X87" s="373" t="s">
        <v>199</v>
      </c>
      <c r="Y87" s="364" t="s">
        <v>315</v>
      </c>
      <c r="Z87" s="364" t="s">
        <v>556</v>
      </c>
      <c r="AA87" s="364"/>
      <c r="AB87" s="364"/>
      <c r="AC87" s="370" t="s">
        <v>1121</v>
      </c>
      <c r="AD87" s="364"/>
      <c r="AE87" s="369"/>
      <c r="AF87" s="370"/>
      <c r="AG87" s="370"/>
      <c r="AH87" s="364" t="s">
        <v>559</v>
      </c>
      <c r="AI87" s="364">
        <v>1</v>
      </c>
      <c r="AJ87" s="364">
        <v>12</v>
      </c>
      <c r="AK87" s="364">
        <v>40</v>
      </c>
      <c r="AL87" s="364">
        <v>15</v>
      </c>
      <c r="AM87" s="364">
        <v>10</v>
      </c>
      <c r="AN87" s="22">
        <f t="shared" si="56"/>
        <v>3</v>
      </c>
      <c r="AO87" s="104">
        <f t="shared" si="57"/>
        <v>0.52777777777777779</v>
      </c>
      <c r="AP87" s="104">
        <f t="shared" si="58"/>
        <v>0.63194444444444442</v>
      </c>
      <c r="AQ87" s="22" t="str" cm="1">
        <f t="array" ref="AQ87">IF(X87="","",IF(SUMPRODUCT((X87=$W$7:$W$1978)*(AI87=$AH$7:$AH$1978)*(AO87=$AN$7:$AN$1978)*(AP87=$AO$7:$AO$1978)*(ROW($W$7:$W$1978)&lt;&gt;ROW(X87))*((S87=0)*($R$7:$R$1978&gt;0)+(S87&gt;0)*($R$7:$R$1978=0)))&gt;0,"SALONES UNIDOS",IF(SUMPRODUCT((X87=$W$7:$W$1978)*(AI87=$AH$7:$AH$1978)*((AO87&lt;$AO$7:$AO$1978)*(AP87&gt;$AN$7:$AN$1978))*(ROW($W$7:$W$1978)&lt;&gt;ROW(X87)))&gt;0,"Cruzado","Sin cruce")))</f>
        <v>Sin cruce</v>
      </c>
      <c r="AR87" s="104">
        <f t="shared" ref="AR87:AS94" si="60">AO87</f>
        <v>0.52777777777777779</v>
      </c>
      <c r="AS87" s="104">
        <f t="shared" si="60"/>
        <v>0.63194444444444442</v>
      </c>
      <c r="AT87" s="22"/>
      <c r="AU87" s="22"/>
      <c r="AV87" s="359" t="str" cm="1">
        <f t="array" ref="AV87">IF(AC87="","",IF(SUMPRODUCT((AC87=$AB$483:$AB$737)*(AI87=$AH$483:$AH$737)*(AR87=$AQ$483:$AQ$737)*(AS87=$AR$483:$AR$737)*(ROW($AB$483:$AB$737)&lt;&gt;ROW(AC87))*((R87=0)*($R$483:$R$737&gt;0)+(R87&gt;0)*($R$483:$R$737=0)))&gt;0,"SALONES UNIDOS",IF(SUMPRODUCT((AC87=$AB$483:$AB$737)*(AI87=$AH$483:$AH$737)*((AR87&lt;$AR$483:$AR$737)*(AS87&gt;$AQ$483:$AQ$737))*(ROW($AB$483:$AB$737)&lt;&gt;ROW(AC87)))&gt;0,"Cruzado","Sin cruce")))</f>
        <v>Sin cruce</v>
      </c>
      <c r="AW87" s="359" t="str" cm="1">
        <f t="array" ref="AW87">IF(AE87="","",IF(SUMPRODUCT((AE87=$AD$483:$AD$737)*(AI87=$AH$483:$AH$737)*(AT87=$AS$483:$AS$737)*(AU87=$AT$483:$AT$737)*(ROW($AD$483:$AD$737)&lt;&gt;ROW(AE87))*((S87=0)*($R$483:$R$737&gt;0)+(S87&gt;0)*($R$483:$R$737=0)))&gt;0,"SALONES UNIDOS",IF(SUMPRODUCT((AE87=$AD$483:$AD$737)*(AI87=$AH$483:$AH$737)*((AT87&lt;$AT$483:$AT$737)*(AU87&gt;$AS$483:$AS$737))*(ROW($AD$483:$AD$737)&lt;&gt;ROW(AE87)))&gt;0,"Cruzado","Sin cruce")))</f>
        <v/>
      </c>
      <c r="AX87" s="104" t="str">
        <f t="shared" si="59"/>
        <v>EN1HUAURAA</v>
      </c>
      <c r="AY87" s="104" t="str" cm="1">
        <f t="array" ref="AY87">IF(AX87="","",IF(SUMPRODUCT((AX87=$AW$7:$AW$1978)*(AI87=$AH$7:$AH$1978)*(AO87=$AN$7:$AN$1978)*(AP87=$AO$7:$AO$1978)*(ROW($AW$7:$AW$1978)&lt;&gt;ROW(AX87))*((S87=0)*($R$7:$R$1978&gt;0)+(S87&gt;0)*($R$7:$R$1978=0)))&gt;0,"SALONES UNIDOS",IF(SUMPRODUCT((AX87=$AW$7:$AW$1978)*(AI87=$AH$7:$AH$1978)*((AO87&lt;$AO$7:$AO$1978)*(AP87&gt;$AN$7:$AN$1978))*(ROW($AW$7:$AW$1978)&lt;&gt;ROW(AX87)))&gt;0,"Cruzado","Sin cruce")))</f>
        <v>Sin cruce</v>
      </c>
    </row>
    <row r="88" spans="1:51" x14ac:dyDescent="0.3">
      <c r="B88" s="4" t="s">
        <v>1144</v>
      </c>
      <c r="C88" s="411" t="s">
        <v>314</v>
      </c>
      <c r="D88" s="415" t="s">
        <v>968</v>
      </c>
      <c r="E88" s="415">
        <v>20261</v>
      </c>
      <c r="F88" s="412" t="s">
        <v>279</v>
      </c>
      <c r="G88" s="411" t="s">
        <v>291</v>
      </c>
      <c r="H88" s="412" t="s">
        <v>285</v>
      </c>
      <c r="I88" s="412">
        <v>1</v>
      </c>
      <c r="J88" s="412" t="s">
        <v>278</v>
      </c>
      <c r="K88" s="412" t="s">
        <v>278</v>
      </c>
      <c r="L88" s="414" t="s">
        <v>565</v>
      </c>
      <c r="M88" s="379" t="s">
        <v>667</v>
      </c>
      <c r="N88" s="379" t="s">
        <v>362</v>
      </c>
      <c r="O88" s="379" t="s">
        <v>318</v>
      </c>
      <c r="P88" s="412" t="s">
        <v>315</v>
      </c>
      <c r="Q88" s="379">
        <v>0</v>
      </c>
      <c r="R88" s="379">
        <v>2</v>
      </c>
      <c r="S88" s="415">
        <v>2</v>
      </c>
      <c r="T88" s="379">
        <v>4</v>
      </c>
      <c r="U88" s="8"/>
      <c r="V88" s="374">
        <v>33</v>
      </c>
      <c r="W88" s="370">
        <v>15863203</v>
      </c>
      <c r="X88" s="373" t="s">
        <v>199</v>
      </c>
      <c r="Y88" s="364" t="s">
        <v>315</v>
      </c>
      <c r="Z88" s="364" t="s">
        <v>556</v>
      </c>
      <c r="AA88" s="364"/>
      <c r="AB88" s="364"/>
      <c r="AC88" s="370" t="s">
        <v>1121</v>
      </c>
      <c r="AD88" s="364"/>
      <c r="AE88" s="369"/>
      <c r="AF88" s="370"/>
      <c r="AG88" s="370"/>
      <c r="AH88" s="364" t="s">
        <v>301</v>
      </c>
      <c r="AI88" s="364">
        <v>1</v>
      </c>
      <c r="AJ88" s="364">
        <v>16</v>
      </c>
      <c r="AK88" s="364">
        <v>0</v>
      </c>
      <c r="AL88" s="364">
        <v>17</v>
      </c>
      <c r="AM88" s="364">
        <v>40</v>
      </c>
      <c r="AN88" s="22">
        <f t="shared" si="56"/>
        <v>2</v>
      </c>
      <c r="AO88" s="104">
        <f t="shared" si="57"/>
        <v>0.66666666666666663</v>
      </c>
      <c r="AP88" s="104">
        <f t="shared" si="58"/>
        <v>0.73611111111111116</v>
      </c>
      <c r="AQ88" s="22" t="str" cm="1">
        <f t="array" ref="AQ88">IF(X88="","",IF(SUMPRODUCT((X88=$W$7:$W$1978)*(AI88=$AH$7:$AH$1978)*(AO88=$AN$7:$AN$1978)*(AP88=$AO$7:$AO$1978)*(ROW($W$7:$W$1978)&lt;&gt;ROW(X88))*((S88=0)*($R$7:$R$1978&gt;0)+(S88&gt;0)*($R$7:$R$1978=0)))&gt;0,"SALONES UNIDOS",IF(SUMPRODUCT((X88=$W$7:$W$1978)*(AI88=$AH$7:$AH$1978)*((AO88&lt;$AO$7:$AO$1978)*(AP88&gt;$AN$7:$AN$1978))*(ROW($W$7:$W$1978)&lt;&gt;ROW(X88)))&gt;0,"Cruzado","Sin cruce")))</f>
        <v>Sin cruce</v>
      </c>
      <c r="AR88" s="104">
        <f t="shared" si="60"/>
        <v>0.66666666666666663</v>
      </c>
      <c r="AS88" s="104">
        <f t="shared" si="60"/>
        <v>0.73611111111111116</v>
      </c>
      <c r="AT88" s="22"/>
      <c r="AU88" s="22"/>
      <c r="AV88" s="359" t="str" cm="1">
        <f t="array" ref="AV88">IF(AC88="","",IF(SUMPRODUCT((AC88=$AB$483:$AB$737)*(AI88=$AH$483:$AH$737)*(AR88=$AQ$483:$AQ$737)*(AS88=$AR$483:$AR$737)*(ROW($AB$483:$AB$737)&lt;&gt;ROW(AC88))*((R88=0)*($R$483:$R$737&gt;0)+(R88&gt;0)*($R$483:$R$737=0)))&gt;0,"SALONES UNIDOS",IF(SUMPRODUCT((AC88=$AB$483:$AB$737)*(AI88=$AH$483:$AH$737)*((AR88&lt;$AR$483:$AR$737)*(AS88&gt;$AQ$483:$AQ$737))*(ROW($AB$483:$AB$737)&lt;&gt;ROW(AC88)))&gt;0,"Cruzado","Sin cruce")))</f>
        <v>Sin cruce</v>
      </c>
      <c r="AW88" s="359" t="str" cm="1">
        <f t="array" ref="AW88">IF(AE88="","",IF(SUMPRODUCT((AE88=$AD$483:$AD$737)*(AI88=$AH$483:$AH$737)*(AT88=$AS$483:$AS$737)*(AU88=$AT$483:$AT$737)*(ROW($AD$483:$AD$737)&lt;&gt;ROW(AE88))*((S88=0)*($R$483:$R$737&gt;0)+(S88&gt;0)*($R$483:$R$737=0)))&gt;0,"SALONES UNIDOS",IF(SUMPRODUCT((AE88=$AD$483:$AD$737)*(AI88=$AH$483:$AH$737)*((AT88&lt;$AT$483:$AT$737)*(AU88&gt;$AS$483:$AS$737))*(ROW($AD$483:$AD$737)&lt;&gt;ROW(AE88)))&gt;0,"Cruzado","Sin cruce")))</f>
        <v/>
      </c>
      <c r="AX88" s="104" t="str">
        <f t="shared" si="59"/>
        <v>EN1HUAURAA</v>
      </c>
      <c r="AY88" s="104" t="str" cm="1">
        <f t="array" ref="AY88">IF(AX88="","",IF(SUMPRODUCT((AX88=$AW$7:$AW$1978)*(AI88=$AH$7:$AH$1978)*(AO88=$AN$7:$AN$1978)*(AP88=$AO$7:$AO$1978)*(ROW($AW$7:$AW$1978)&lt;&gt;ROW(AX88))*((S88=0)*($R$7:$R$1978&gt;0)+(S88&gt;0)*($R$7:$R$1978=0)))&gt;0,"SALONES UNIDOS",IF(SUMPRODUCT((AX88=$AW$7:$AW$1978)*(AI88=$AH$7:$AH$1978)*((AO88&lt;$AO$7:$AO$1978)*(AP88&gt;$AN$7:$AN$1978))*(ROW($AW$7:$AW$1978)&lt;&gt;ROW(AX88)))&gt;0,"Cruzado","Sin cruce")))</f>
        <v>Sin cruce</v>
      </c>
    </row>
    <row r="89" spans="1:51" x14ac:dyDescent="0.3">
      <c r="B89" s="4" t="s">
        <v>1145</v>
      </c>
      <c r="C89" s="411" t="s">
        <v>314</v>
      </c>
      <c r="D89" s="415" t="s">
        <v>968</v>
      </c>
      <c r="E89" s="415">
        <v>20261</v>
      </c>
      <c r="F89" s="412" t="s">
        <v>279</v>
      </c>
      <c r="G89" s="411" t="s">
        <v>291</v>
      </c>
      <c r="H89" s="412" t="s">
        <v>285</v>
      </c>
      <c r="I89" s="412">
        <v>1</v>
      </c>
      <c r="J89" s="412" t="s">
        <v>278</v>
      </c>
      <c r="K89" s="412" t="s">
        <v>278</v>
      </c>
      <c r="L89" s="414" t="s">
        <v>565</v>
      </c>
      <c r="M89" s="379" t="s">
        <v>667</v>
      </c>
      <c r="N89" s="379" t="s">
        <v>362</v>
      </c>
      <c r="O89" s="379" t="s">
        <v>318</v>
      </c>
      <c r="P89" s="412" t="s">
        <v>315</v>
      </c>
      <c r="Q89" s="379">
        <v>3</v>
      </c>
      <c r="R89" s="379">
        <v>0</v>
      </c>
      <c r="S89" s="415">
        <v>3</v>
      </c>
      <c r="T89" s="379">
        <v>4</v>
      </c>
      <c r="U89" s="8"/>
      <c r="V89" s="374">
        <v>33</v>
      </c>
      <c r="W89" s="370">
        <v>15714311</v>
      </c>
      <c r="X89" s="373" t="s">
        <v>268</v>
      </c>
      <c r="Y89" s="364" t="s">
        <v>315</v>
      </c>
      <c r="Z89" s="364" t="s">
        <v>556</v>
      </c>
      <c r="AA89" s="364"/>
      <c r="AB89" s="364"/>
      <c r="AC89" s="370" t="s">
        <v>1121</v>
      </c>
      <c r="AD89" s="364"/>
      <c r="AE89" s="369"/>
      <c r="AF89" s="370"/>
      <c r="AG89" s="370"/>
      <c r="AH89" s="364" t="s">
        <v>559</v>
      </c>
      <c r="AI89" s="364">
        <v>1</v>
      </c>
      <c r="AJ89" s="364">
        <v>12</v>
      </c>
      <c r="AK89" s="364">
        <v>40</v>
      </c>
      <c r="AL89" s="364">
        <v>15</v>
      </c>
      <c r="AM89" s="364">
        <v>10</v>
      </c>
      <c r="AN89" s="22">
        <f t="shared" si="56"/>
        <v>3</v>
      </c>
      <c r="AO89" s="104">
        <f t="shared" si="57"/>
        <v>0.52777777777777779</v>
      </c>
      <c r="AP89" s="104">
        <f t="shared" si="58"/>
        <v>0.63194444444444442</v>
      </c>
      <c r="AQ89" s="22" t="str" cm="1">
        <f t="array" ref="AQ89">IF(X89="","",IF(SUMPRODUCT((X89=$W$7:$W$1978)*(AI89=$AH$7:$AH$1978)*(AO89=$AN$7:$AN$1978)*(AP89=$AO$7:$AO$1978)*(ROW($W$7:$W$1978)&lt;&gt;ROW(X89))*((S89=0)*($R$7:$R$1978&gt;0)+(S89&gt;0)*($R$7:$R$1978=0)))&gt;0,"SALONES UNIDOS",IF(SUMPRODUCT((X89=$W$7:$W$1978)*(AI89=$AH$7:$AH$1978)*((AO89&lt;$AO$7:$AO$1978)*(AP89&gt;$AN$7:$AN$1978))*(ROW($W$7:$W$1978)&lt;&gt;ROW(X89)))&gt;0,"Cruzado","Sin cruce")))</f>
        <v>Sin cruce</v>
      </c>
      <c r="AR89" s="104">
        <f t="shared" si="60"/>
        <v>0.52777777777777779</v>
      </c>
      <c r="AS89" s="104">
        <f t="shared" si="60"/>
        <v>0.63194444444444442</v>
      </c>
      <c r="AT89" s="22"/>
      <c r="AU89" s="22"/>
      <c r="AV89" s="359" t="str" cm="1">
        <f t="array" ref="AV89">IF(AC89="","",IF(SUMPRODUCT((AC89=$AB$483:$AB$737)*(AI89=$AH$483:$AH$737)*(AR89=$AQ$483:$AQ$737)*(AS89=$AR$483:$AR$737)*(ROW($AB$483:$AB$737)&lt;&gt;ROW(AC89))*((R89=0)*($R$483:$R$737&gt;0)+(R89&gt;0)*($R$483:$R$737=0)))&gt;0,"SALONES UNIDOS",IF(SUMPRODUCT((AC89=$AB$483:$AB$737)*(AI89=$AH$483:$AH$737)*((AR89&lt;$AR$483:$AR$737)*(AS89&gt;$AQ$483:$AQ$737))*(ROW($AB$483:$AB$737)&lt;&gt;ROW(AC89)))&gt;0,"Cruzado","Sin cruce")))</f>
        <v>Sin cruce</v>
      </c>
      <c r="AW89" s="359" t="str" cm="1">
        <f t="array" ref="AW89">IF(AE89="","",IF(SUMPRODUCT((AE89=$AD$483:$AD$737)*(AI89=$AH$483:$AH$737)*(AT89=$AS$483:$AS$737)*(AU89=$AT$483:$AT$737)*(ROW($AD$483:$AD$737)&lt;&gt;ROW(AE89))*((S89=0)*($R$483:$R$737&gt;0)+(S89&gt;0)*($R$483:$R$737=0)))&gt;0,"SALONES UNIDOS",IF(SUMPRODUCT((AE89=$AD$483:$AD$737)*(AI89=$AH$483:$AH$737)*((AT89&lt;$AT$483:$AT$737)*(AU89&gt;$AS$483:$AS$737))*(ROW($AD$483:$AD$737)&lt;&gt;ROW(AE89)))&gt;0,"Cruzado","Sin cruce")))</f>
        <v/>
      </c>
      <c r="AX89" s="104" t="str">
        <f t="shared" si="59"/>
        <v>EN1HUAURAA</v>
      </c>
      <c r="AY89" s="104" t="str" cm="1">
        <f t="array" ref="AY89">IF(AX89="","",IF(SUMPRODUCT((AX89=$AW$7:$AW$1978)*(AI89=$AH$7:$AH$1978)*(AO89=$AN$7:$AN$1978)*(AP89=$AO$7:$AO$1978)*(ROW($AW$7:$AW$1978)&lt;&gt;ROW(AX89))*((S89=0)*($R$7:$R$1978&gt;0)+(S89&gt;0)*($R$7:$R$1978=0)))&gt;0,"SALONES UNIDOS",IF(SUMPRODUCT((AX89=$AW$7:$AW$1978)*(AI89=$AH$7:$AH$1978)*((AO89&lt;$AO$7:$AO$1978)*(AP89&gt;$AN$7:$AN$1978))*(ROW($AW$7:$AW$1978)&lt;&gt;ROW(AX89)))&gt;0,"Cruzado","Sin cruce")))</f>
        <v>Sin cruce</v>
      </c>
    </row>
    <row r="90" spans="1:51" x14ac:dyDescent="0.3">
      <c r="B90" s="4" t="s">
        <v>1145</v>
      </c>
      <c r="C90" s="411" t="s">
        <v>314</v>
      </c>
      <c r="D90" s="415" t="s">
        <v>968</v>
      </c>
      <c r="E90" s="415">
        <v>20261</v>
      </c>
      <c r="F90" s="412" t="s">
        <v>279</v>
      </c>
      <c r="G90" s="411" t="s">
        <v>291</v>
      </c>
      <c r="H90" s="412" t="s">
        <v>285</v>
      </c>
      <c r="I90" s="412">
        <v>1</v>
      </c>
      <c r="J90" s="412" t="s">
        <v>278</v>
      </c>
      <c r="K90" s="412" t="s">
        <v>278</v>
      </c>
      <c r="L90" s="414" t="s">
        <v>565</v>
      </c>
      <c r="M90" s="379" t="s">
        <v>667</v>
      </c>
      <c r="N90" s="379" t="s">
        <v>362</v>
      </c>
      <c r="O90" s="379" t="s">
        <v>318</v>
      </c>
      <c r="P90" s="412" t="s">
        <v>315</v>
      </c>
      <c r="Q90" s="379">
        <v>0</v>
      </c>
      <c r="R90" s="379">
        <v>2</v>
      </c>
      <c r="S90" s="415">
        <v>2</v>
      </c>
      <c r="T90" s="379">
        <v>4</v>
      </c>
      <c r="U90" s="8"/>
      <c r="V90" s="374">
        <v>33</v>
      </c>
      <c r="W90" s="370">
        <v>15714311</v>
      </c>
      <c r="X90" s="373" t="s">
        <v>268</v>
      </c>
      <c r="Y90" s="364" t="s">
        <v>315</v>
      </c>
      <c r="Z90" s="364" t="s">
        <v>556</v>
      </c>
      <c r="AA90" s="364"/>
      <c r="AB90" s="364"/>
      <c r="AC90" s="370" t="s">
        <v>1121</v>
      </c>
      <c r="AD90" s="364"/>
      <c r="AE90" s="369"/>
      <c r="AF90" s="370"/>
      <c r="AG90" s="370"/>
      <c r="AH90" s="364" t="s">
        <v>301</v>
      </c>
      <c r="AI90" s="364">
        <v>1</v>
      </c>
      <c r="AJ90" s="364">
        <v>16</v>
      </c>
      <c r="AK90" s="364">
        <v>0</v>
      </c>
      <c r="AL90" s="364">
        <v>17</v>
      </c>
      <c r="AM90" s="364">
        <v>40</v>
      </c>
      <c r="AN90" s="22">
        <f t="shared" si="56"/>
        <v>2</v>
      </c>
      <c r="AO90" s="104">
        <f t="shared" si="57"/>
        <v>0.66666666666666663</v>
      </c>
      <c r="AP90" s="104">
        <f t="shared" si="58"/>
        <v>0.73611111111111116</v>
      </c>
      <c r="AQ90" s="22" t="str" cm="1">
        <f t="array" ref="AQ90">IF(X90="","",IF(SUMPRODUCT((X90=$W$7:$W$1978)*(AI90=$AH$7:$AH$1978)*(AO90=$AN$7:$AN$1978)*(AP90=$AO$7:$AO$1978)*(ROW($W$7:$W$1978)&lt;&gt;ROW(X90))*((S90=0)*($R$7:$R$1978&gt;0)+(S90&gt;0)*($R$7:$R$1978=0)))&gt;0,"SALONES UNIDOS",IF(SUMPRODUCT((X90=$W$7:$W$1978)*(AI90=$AH$7:$AH$1978)*((AO90&lt;$AO$7:$AO$1978)*(AP90&gt;$AN$7:$AN$1978))*(ROW($W$7:$W$1978)&lt;&gt;ROW(X90)))&gt;0,"Cruzado","Sin cruce")))</f>
        <v>Sin cruce</v>
      </c>
      <c r="AR90" s="104">
        <f t="shared" si="60"/>
        <v>0.66666666666666663</v>
      </c>
      <c r="AS90" s="104">
        <f t="shared" si="60"/>
        <v>0.73611111111111116</v>
      </c>
      <c r="AT90" s="22"/>
      <c r="AU90" s="22"/>
      <c r="AV90" s="359" t="str" cm="1">
        <f t="array" ref="AV90">IF(AC90="","",IF(SUMPRODUCT((AC90=$AB$483:$AB$737)*(AI90=$AH$483:$AH$737)*(AR90=$AQ$483:$AQ$737)*(AS90=$AR$483:$AR$737)*(ROW($AB$483:$AB$737)&lt;&gt;ROW(AC90))*((R90=0)*($R$483:$R$737&gt;0)+(R90&gt;0)*($R$483:$R$737=0)))&gt;0,"SALONES UNIDOS",IF(SUMPRODUCT((AC90=$AB$483:$AB$737)*(AI90=$AH$483:$AH$737)*((AR90&lt;$AR$483:$AR$737)*(AS90&gt;$AQ$483:$AQ$737))*(ROW($AB$483:$AB$737)&lt;&gt;ROW(AC90)))&gt;0,"Cruzado","Sin cruce")))</f>
        <v>Sin cruce</v>
      </c>
      <c r="AW90" s="359" t="str" cm="1">
        <f t="array" ref="AW90">IF(AE90="","",IF(SUMPRODUCT((AE90=$AD$483:$AD$737)*(AI90=$AH$483:$AH$737)*(AT90=$AS$483:$AS$737)*(AU90=$AT$483:$AT$737)*(ROW($AD$483:$AD$737)&lt;&gt;ROW(AE90))*((S90=0)*($R$483:$R$737&gt;0)+(S90&gt;0)*($R$483:$R$737=0)))&gt;0,"SALONES UNIDOS",IF(SUMPRODUCT((AE90=$AD$483:$AD$737)*(AI90=$AH$483:$AH$737)*((AT90&lt;$AT$483:$AT$737)*(AU90&gt;$AS$483:$AS$737))*(ROW($AD$483:$AD$737)&lt;&gt;ROW(AE90)))&gt;0,"Cruzado","Sin cruce")))</f>
        <v/>
      </c>
      <c r="AX90" s="104" t="str">
        <f t="shared" si="59"/>
        <v>EN1HUAURAA</v>
      </c>
      <c r="AY90" s="104" t="str" cm="1">
        <f t="array" ref="AY90">IF(AX90="","",IF(SUMPRODUCT((AX90=$AW$7:$AW$1978)*(AI90=$AH$7:$AH$1978)*(AO90=$AN$7:$AN$1978)*(AP90=$AO$7:$AO$1978)*(ROW($AW$7:$AW$1978)&lt;&gt;ROW(AX90))*((S90=0)*($R$7:$R$1978&gt;0)+(S90&gt;0)*($R$7:$R$1978=0)))&gt;0,"SALONES UNIDOS",IF(SUMPRODUCT((AX90=$AW$7:$AW$1978)*(AI90=$AH$7:$AH$1978)*((AO90&lt;$AO$7:$AO$1978)*(AP90&gt;$AN$7:$AN$1978))*(ROW($AW$7:$AW$1978)&lt;&gt;ROW(AX90)))&gt;0,"Cruzado","Sin cruce")))</f>
        <v>Sin cruce</v>
      </c>
    </row>
    <row r="91" spans="1:51" x14ac:dyDescent="0.3">
      <c r="B91" s="4" t="s">
        <v>1144</v>
      </c>
      <c r="C91" s="411" t="s">
        <v>314</v>
      </c>
      <c r="D91" s="415" t="s">
        <v>971</v>
      </c>
      <c r="E91" s="415">
        <v>20261</v>
      </c>
      <c r="F91" s="412" t="s">
        <v>279</v>
      </c>
      <c r="G91" s="411" t="s">
        <v>291</v>
      </c>
      <c r="H91" s="412" t="s">
        <v>296</v>
      </c>
      <c r="I91" s="412">
        <v>1</v>
      </c>
      <c r="J91" s="412" t="s">
        <v>281</v>
      </c>
      <c r="K91" s="412" t="s">
        <v>281</v>
      </c>
      <c r="L91" s="414" t="s">
        <v>737</v>
      </c>
      <c r="M91" s="379" t="s">
        <v>667</v>
      </c>
      <c r="N91" s="379" t="s">
        <v>362</v>
      </c>
      <c r="O91" s="379" t="s">
        <v>339</v>
      </c>
      <c r="P91" s="412" t="s">
        <v>315</v>
      </c>
      <c r="Q91" s="379">
        <v>3</v>
      </c>
      <c r="R91" s="379">
        <v>0</v>
      </c>
      <c r="S91" s="415">
        <v>3</v>
      </c>
      <c r="T91" s="379">
        <v>4</v>
      </c>
      <c r="U91" s="8"/>
      <c r="V91" s="374">
        <v>33</v>
      </c>
      <c r="W91" s="370">
        <v>15714311</v>
      </c>
      <c r="X91" s="373" t="s">
        <v>268</v>
      </c>
      <c r="Y91" s="364" t="s">
        <v>315</v>
      </c>
      <c r="Z91" s="364" t="s">
        <v>556</v>
      </c>
      <c r="AA91" s="364"/>
      <c r="AB91" s="364"/>
      <c r="AC91" s="370" t="s">
        <v>1130</v>
      </c>
      <c r="AD91" s="364"/>
      <c r="AE91" s="369"/>
      <c r="AF91" s="370"/>
      <c r="AG91" s="370"/>
      <c r="AH91" s="364" t="s">
        <v>559</v>
      </c>
      <c r="AI91" s="364">
        <v>2</v>
      </c>
      <c r="AJ91" s="364">
        <v>7</v>
      </c>
      <c r="AK91" s="364">
        <v>40</v>
      </c>
      <c r="AL91" s="364">
        <v>10</v>
      </c>
      <c r="AM91" s="364">
        <v>10</v>
      </c>
      <c r="AN91" s="365">
        <f t="shared" si="56"/>
        <v>3</v>
      </c>
      <c r="AO91" s="104">
        <f t="shared" si="57"/>
        <v>0.31944444444444448</v>
      </c>
      <c r="AP91" s="104">
        <f t="shared" si="58"/>
        <v>0.4236111111111111</v>
      </c>
      <c r="AQ91" s="22" t="str" cm="1">
        <f t="array" ref="AQ91">IF(X91="","",IF(SUMPRODUCT((X91=$W$7:$W$1978)*(AI91=$AH$7:$AH$1978)*(AO91=$AN$7:$AN$1978)*(AP91=$AO$7:$AO$1978)*(ROW($W$7:$W$1978)&lt;&gt;ROW(X91))*((S91=0)*($R$7:$R$1978&gt;0)+(S91&gt;0)*($R$7:$R$1978=0)))&gt;0,"SALONES UNIDOS",IF(SUMPRODUCT((X91=$W$7:$W$1978)*(AI91=$AH$7:$AH$1978)*((AO91&lt;$AO$7:$AO$1978)*(AP91&gt;$AN$7:$AN$1978))*(ROW($W$7:$W$1978)&lt;&gt;ROW(X91)))&gt;0,"Cruzado","Sin cruce")))</f>
        <v>Sin cruce</v>
      </c>
      <c r="AR91" s="104">
        <f t="shared" si="60"/>
        <v>0.31944444444444448</v>
      </c>
      <c r="AS91" s="104">
        <f t="shared" si="60"/>
        <v>0.4236111111111111</v>
      </c>
      <c r="AT91" s="22"/>
      <c r="AU91" s="22"/>
      <c r="AV91" s="359" t="str" cm="1">
        <f t="array" ref="AV91">IF(AC91="","",IF(SUMPRODUCT((AC91=$AB$483:$AB$737)*(AI91=$AH$483:$AH$737)*(AR91=$AQ$483:$AQ$737)*(AS91=$AR$483:$AR$737)*(ROW($AB$483:$AB$737)&lt;&gt;ROW(AC91))*((R91=0)*($R$483:$R$737&gt;0)+(R91&gt;0)*($R$483:$R$737=0)))&gt;0,"SALONES UNIDOS",IF(SUMPRODUCT((AC91=$AB$483:$AB$737)*(AI91=$AH$483:$AH$737)*((AR91&lt;$AR$483:$AR$737)*(AS91&gt;$AQ$483:$AQ$737))*(ROW($AB$483:$AB$737)&lt;&gt;ROW(AC91)))&gt;0,"Cruzado","Sin cruce")))</f>
        <v>Sin cruce</v>
      </c>
      <c r="AW91" s="359" t="str" cm="1">
        <f t="array" ref="AW91">IF(AE91="","",IF(SUMPRODUCT((AE91=$AD$483:$AD$737)*(AI91=$AH$483:$AH$737)*(AT91=$AS$483:$AS$737)*(AU91=$AT$483:$AT$737)*(ROW($AD$483:$AD$737)&lt;&gt;ROW(AE91))*((S91=0)*($R$483:$R$737&gt;0)+(S91&gt;0)*($R$483:$R$737=0)))&gt;0,"SALONES UNIDOS",IF(SUMPRODUCT((AE91=$AD$483:$AD$737)*(AI91=$AH$483:$AH$737)*((AT91&lt;$AT$483:$AT$737)*(AU91&gt;$AS$483:$AS$737))*(ROW($AD$483:$AD$737)&lt;&gt;ROW(AE91)))&gt;0,"Cruzado","Sin cruce")))</f>
        <v/>
      </c>
      <c r="AX91" s="104" t="str">
        <f t="shared" si="59"/>
        <v>PS1HUAURAB</v>
      </c>
      <c r="AY91" s="104" t="str" cm="1">
        <f t="array" ref="AY91">IF(AX91="","",IF(SUMPRODUCT((AX91=$AW$7:$AW$1978)*(AI91=$AH$7:$AH$1978)*(AO91=$AN$7:$AN$1978)*(AP91=$AO$7:$AO$1978)*(ROW($AW$7:$AW$1978)&lt;&gt;ROW(AX91))*((S91=0)*($R$7:$R$1978&gt;0)+(S91&gt;0)*($R$7:$R$1978=0)))&gt;0,"SALONES UNIDOS",IF(SUMPRODUCT((AX91=$AW$7:$AW$1978)*(AI91=$AH$7:$AH$1978)*((AO91&lt;$AO$7:$AO$1978)*(AP91&gt;$AN$7:$AN$1978))*(ROW($AW$7:$AW$1978)&lt;&gt;ROW(AX91)))&gt;0,"Cruzado","Sin cruce")))</f>
        <v>Sin cruce</v>
      </c>
    </row>
    <row r="92" spans="1:51" x14ac:dyDescent="0.3">
      <c r="B92" s="4" t="s">
        <v>1144</v>
      </c>
      <c r="C92" s="411" t="s">
        <v>314</v>
      </c>
      <c r="D92" s="415" t="s">
        <v>971</v>
      </c>
      <c r="E92" s="415">
        <v>20261</v>
      </c>
      <c r="F92" s="412" t="s">
        <v>279</v>
      </c>
      <c r="G92" s="411" t="s">
        <v>291</v>
      </c>
      <c r="H92" s="412" t="s">
        <v>296</v>
      </c>
      <c r="I92" s="412">
        <v>1</v>
      </c>
      <c r="J92" s="412" t="s">
        <v>281</v>
      </c>
      <c r="K92" s="412" t="s">
        <v>281</v>
      </c>
      <c r="L92" s="414" t="s">
        <v>737</v>
      </c>
      <c r="M92" s="379" t="s">
        <v>667</v>
      </c>
      <c r="N92" s="379" t="s">
        <v>362</v>
      </c>
      <c r="O92" s="379" t="s">
        <v>339</v>
      </c>
      <c r="P92" s="412" t="s">
        <v>315</v>
      </c>
      <c r="Q92" s="379">
        <v>0</v>
      </c>
      <c r="R92" s="379">
        <v>2</v>
      </c>
      <c r="S92" s="415">
        <v>2</v>
      </c>
      <c r="T92" s="379">
        <v>4</v>
      </c>
      <c r="U92" s="8"/>
      <c r="V92" s="374">
        <v>33</v>
      </c>
      <c r="W92" s="370">
        <v>15714311</v>
      </c>
      <c r="X92" s="373" t="s">
        <v>268</v>
      </c>
      <c r="Y92" s="364" t="s">
        <v>315</v>
      </c>
      <c r="Z92" s="364" t="s">
        <v>556</v>
      </c>
      <c r="AA92" s="364"/>
      <c r="AB92" s="364"/>
      <c r="AC92" s="370" t="s">
        <v>1130</v>
      </c>
      <c r="AD92" s="364"/>
      <c r="AE92" s="369"/>
      <c r="AF92" s="370"/>
      <c r="AG92" s="370"/>
      <c r="AH92" s="364" t="s">
        <v>301</v>
      </c>
      <c r="AI92" s="364">
        <v>2</v>
      </c>
      <c r="AJ92" s="364">
        <v>10</v>
      </c>
      <c r="AK92" s="364">
        <v>10</v>
      </c>
      <c r="AL92" s="364">
        <v>11</v>
      </c>
      <c r="AM92" s="364">
        <v>50</v>
      </c>
      <c r="AN92" s="365">
        <f t="shared" si="56"/>
        <v>2</v>
      </c>
      <c r="AO92" s="104">
        <f t="shared" si="57"/>
        <v>0.4236111111111111</v>
      </c>
      <c r="AP92" s="104">
        <f t="shared" si="58"/>
        <v>0.49305555555555552</v>
      </c>
      <c r="AQ92" s="22" t="str" cm="1">
        <f t="array" ref="AQ92">IF(X92="","",IF(SUMPRODUCT((X92=$W$7:$W$1978)*(AI92=$AH$7:$AH$1978)*(AO92=$AN$7:$AN$1978)*(AP92=$AO$7:$AO$1978)*(ROW($W$7:$W$1978)&lt;&gt;ROW(X92))*((S92=0)*($R$7:$R$1978&gt;0)+(S92&gt;0)*($R$7:$R$1978=0)))&gt;0,"SALONES UNIDOS",IF(SUMPRODUCT((X92=$W$7:$W$1978)*(AI92=$AH$7:$AH$1978)*((AO92&lt;$AO$7:$AO$1978)*(AP92&gt;$AN$7:$AN$1978))*(ROW($W$7:$W$1978)&lt;&gt;ROW(X92)))&gt;0,"Cruzado","Sin cruce")))</f>
        <v>Sin cruce</v>
      </c>
      <c r="AR92" s="104">
        <f t="shared" si="60"/>
        <v>0.4236111111111111</v>
      </c>
      <c r="AS92" s="104">
        <f t="shared" si="60"/>
        <v>0.49305555555555552</v>
      </c>
      <c r="AT92" s="22"/>
      <c r="AU92" s="22"/>
      <c r="AV92" s="359" t="str" cm="1">
        <f t="array" ref="AV92">IF(AC92="","",IF(SUMPRODUCT((AC92=$AB$483:$AB$737)*(AI92=$AH$483:$AH$737)*(AR92=$AQ$483:$AQ$737)*(AS92=$AR$483:$AR$737)*(ROW($AB$483:$AB$737)&lt;&gt;ROW(AC92))*((R92=0)*($R$483:$R$737&gt;0)+(R92&gt;0)*($R$483:$R$737=0)))&gt;0,"SALONES UNIDOS",IF(SUMPRODUCT((AC92=$AB$483:$AB$737)*(AI92=$AH$483:$AH$737)*((AR92&lt;$AR$483:$AR$737)*(AS92&gt;$AQ$483:$AQ$737))*(ROW($AB$483:$AB$737)&lt;&gt;ROW(AC92)))&gt;0,"Cruzado","Sin cruce")))</f>
        <v>Sin cruce</v>
      </c>
      <c r="AW92" s="359" t="str" cm="1">
        <f t="array" ref="AW92">IF(AE92="","",IF(SUMPRODUCT((AE92=$AD$483:$AD$737)*(AI92=$AH$483:$AH$737)*(AT92=$AS$483:$AS$737)*(AU92=$AT$483:$AT$737)*(ROW($AD$483:$AD$737)&lt;&gt;ROW(AE92))*((S92=0)*($R$483:$R$737&gt;0)+(S92&gt;0)*($R$483:$R$737=0)))&gt;0,"SALONES UNIDOS",IF(SUMPRODUCT((AE92=$AD$483:$AD$737)*(AI92=$AH$483:$AH$737)*((AT92&lt;$AT$483:$AT$737)*(AU92&gt;$AS$483:$AS$737))*(ROW($AD$483:$AD$737)&lt;&gt;ROW(AE92)))&gt;0,"Cruzado","Sin cruce")))</f>
        <v/>
      </c>
      <c r="AX92" s="104" t="str">
        <f t="shared" si="59"/>
        <v>PS1HUAURAB</v>
      </c>
      <c r="AY92" s="104" t="str" cm="1">
        <f t="array" ref="AY92">IF(AX92="","",IF(SUMPRODUCT((AX92=$AW$7:$AW$1978)*(AI92=$AH$7:$AH$1978)*(AO92=$AN$7:$AN$1978)*(AP92=$AO$7:$AO$1978)*(ROW($AW$7:$AW$1978)&lt;&gt;ROW(AX92))*((S92=0)*($R$7:$R$1978&gt;0)+(S92&gt;0)*($R$7:$R$1978=0)))&gt;0,"SALONES UNIDOS",IF(SUMPRODUCT((AX92=$AW$7:$AW$1978)*(AI92=$AH$7:$AH$1978)*((AO92&lt;$AO$7:$AO$1978)*(AP92&gt;$AN$7:$AN$1978))*(ROW($AW$7:$AW$1978)&lt;&gt;ROW(AX92)))&gt;0,"Cruzado","Sin cruce")))</f>
        <v>Sin cruce</v>
      </c>
    </row>
    <row r="93" spans="1:51" x14ac:dyDescent="0.3">
      <c r="B93" s="4" t="s">
        <v>1145</v>
      </c>
      <c r="C93" s="411" t="s">
        <v>314</v>
      </c>
      <c r="D93" s="415" t="s">
        <v>971</v>
      </c>
      <c r="E93" s="415">
        <v>20261</v>
      </c>
      <c r="F93" s="412" t="s">
        <v>279</v>
      </c>
      <c r="G93" s="411" t="s">
        <v>291</v>
      </c>
      <c r="H93" s="412" t="s">
        <v>296</v>
      </c>
      <c r="I93" s="412">
        <v>1</v>
      </c>
      <c r="J93" s="412" t="s">
        <v>281</v>
      </c>
      <c r="K93" s="412" t="s">
        <v>281</v>
      </c>
      <c r="L93" s="414" t="s">
        <v>737</v>
      </c>
      <c r="M93" s="379" t="s">
        <v>667</v>
      </c>
      <c r="N93" s="379" t="s">
        <v>362</v>
      </c>
      <c r="O93" s="379" t="s">
        <v>339</v>
      </c>
      <c r="P93" s="412" t="s">
        <v>315</v>
      </c>
      <c r="Q93" s="379">
        <v>3</v>
      </c>
      <c r="R93" s="379">
        <v>0</v>
      </c>
      <c r="S93" s="415">
        <v>3</v>
      </c>
      <c r="T93" s="379">
        <v>4</v>
      </c>
      <c r="U93" s="8"/>
      <c r="V93" s="374">
        <v>33</v>
      </c>
      <c r="W93" s="370">
        <v>15863203</v>
      </c>
      <c r="X93" s="373" t="s">
        <v>199</v>
      </c>
      <c r="Y93" s="364" t="s">
        <v>315</v>
      </c>
      <c r="Z93" s="364" t="s">
        <v>556</v>
      </c>
      <c r="AA93" s="364"/>
      <c r="AB93" s="364"/>
      <c r="AC93" s="370" t="s">
        <v>1130</v>
      </c>
      <c r="AD93" s="364"/>
      <c r="AE93" s="369"/>
      <c r="AF93" s="370"/>
      <c r="AG93" s="370"/>
      <c r="AH93" s="364" t="s">
        <v>559</v>
      </c>
      <c r="AI93" s="364">
        <v>2</v>
      </c>
      <c r="AJ93" s="364">
        <v>7</v>
      </c>
      <c r="AK93" s="364">
        <v>40</v>
      </c>
      <c r="AL93" s="364">
        <v>10</v>
      </c>
      <c r="AM93" s="364">
        <v>10</v>
      </c>
      <c r="AN93" s="365">
        <f t="shared" si="56"/>
        <v>3</v>
      </c>
      <c r="AO93" s="104">
        <f t="shared" si="57"/>
        <v>0.31944444444444448</v>
      </c>
      <c r="AP93" s="104">
        <f t="shared" si="58"/>
        <v>0.4236111111111111</v>
      </c>
      <c r="AQ93" s="22" t="str" cm="1">
        <f t="array" ref="AQ93">IF(X93="","",IF(SUMPRODUCT((X93=$W$7:$W$1978)*(AI93=$AH$7:$AH$1978)*(AO93=$AN$7:$AN$1978)*(AP93=$AO$7:$AO$1978)*(ROW($W$7:$W$1978)&lt;&gt;ROW(X93))*((S93=0)*($R$7:$R$1978&gt;0)+(S93&gt;0)*($R$7:$R$1978=0)))&gt;0,"SALONES UNIDOS",IF(SUMPRODUCT((X93=$W$7:$W$1978)*(AI93=$AH$7:$AH$1978)*((AO93&lt;$AO$7:$AO$1978)*(AP93&gt;$AN$7:$AN$1978))*(ROW($W$7:$W$1978)&lt;&gt;ROW(X93)))&gt;0,"Cruzado","Sin cruce")))</f>
        <v>Sin cruce</v>
      </c>
      <c r="AR93" s="104">
        <f t="shared" si="60"/>
        <v>0.31944444444444448</v>
      </c>
      <c r="AS93" s="104">
        <f t="shared" si="60"/>
        <v>0.4236111111111111</v>
      </c>
      <c r="AT93" s="22"/>
      <c r="AU93" s="22"/>
      <c r="AV93" s="359" t="str" cm="1">
        <f t="array" ref="AV93">IF(AC93="","",IF(SUMPRODUCT((AC93=$AB$483:$AB$737)*(AI93=$AH$483:$AH$737)*(AR93=$AQ$483:$AQ$737)*(AS93=$AR$483:$AR$737)*(ROW($AB$483:$AB$737)&lt;&gt;ROW(AC93))*((R93=0)*($R$483:$R$737&gt;0)+(R93&gt;0)*($R$483:$R$737=0)))&gt;0,"SALONES UNIDOS",IF(SUMPRODUCT((AC93=$AB$483:$AB$737)*(AI93=$AH$483:$AH$737)*((AR93&lt;$AR$483:$AR$737)*(AS93&gt;$AQ$483:$AQ$737))*(ROW($AB$483:$AB$737)&lt;&gt;ROW(AC93)))&gt;0,"Cruzado","Sin cruce")))</f>
        <v>Sin cruce</v>
      </c>
      <c r="AW93" s="359" t="str" cm="1">
        <f t="array" ref="AW93">IF(AE93="","",IF(SUMPRODUCT((AE93=$AD$483:$AD$737)*(AI93=$AH$483:$AH$737)*(AT93=$AS$483:$AS$737)*(AU93=$AT$483:$AT$737)*(ROW($AD$483:$AD$737)&lt;&gt;ROW(AE93))*((S93=0)*($R$483:$R$737&gt;0)+(S93&gt;0)*($R$483:$R$737=0)))&gt;0,"SALONES UNIDOS",IF(SUMPRODUCT((AE93=$AD$483:$AD$737)*(AI93=$AH$483:$AH$737)*((AT93&lt;$AT$483:$AT$737)*(AU93&gt;$AS$483:$AS$737))*(ROW($AD$483:$AD$737)&lt;&gt;ROW(AE93)))&gt;0,"Cruzado","Sin cruce")))</f>
        <v/>
      </c>
      <c r="AX93" s="104" t="str">
        <f t="shared" si="59"/>
        <v>PS1HUAURAB</v>
      </c>
      <c r="AY93" s="104" t="str" cm="1">
        <f t="array" ref="AY93">IF(AX93="","",IF(SUMPRODUCT((AX93=$AW$7:$AW$1978)*(AI93=$AH$7:$AH$1978)*(AO93=$AN$7:$AN$1978)*(AP93=$AO$7:$AO$1978)*(ROW($AW$7:$AW$1978)&lt;&gt;ROW(AX93))*((S93=0)*($R$7:$R$1978&gt;0)+(S93&gt;0)*($R$7:$R$1978=0)))&gt;0,"SALONES UNIDOS",IF(SUMPRODUCT((AX93=$AW$7:$AW$1978)*(AI93=$AH$7:$AH$1978)*((AO93&lt;$AO$7:$AO$1978)*(AP93&gt;$AN$7:$AN$1978))*(ROW($AW$7:$AW$1978)&lt;&gt;ROW(AX93)))&gt;0,"Cruzado","Sin cruce")))</f>
        <v>Sin cruce</v>
      </c>
    </row>
    <row r="94" spans="1:51" x14ac:dyDescent="0.3">
      <c r="B94" s="4" t="s">
        <v>1145</v>
      </c>
      <c r="C94" s="411" t="s">
        <v>314</v>
      </c>
      <c r="D94" s="415" t="s">
        <v>971</v>
      </c>
      <c r="E94" s="415">
        <v>20261</v>
      </c>
      <c r="F94" s="412" t="s">
        <v>279</v>
      </c>
      <c r="G94" s="411" t="s">
        <v>291</v>
      </c>
      <c r="H94" s="412" t="s">
        <v>296</v>
      </c>
      <c r="I94" s="412">
        <v>1</v>
      </c>
      <c r="J94" s="412" t="s">
        <v>281</v>
      </c>
      <c r="K94" s="412" t="s">
        <v>281</v>
      </c>
      <c r="L94" s="414" t="s">
        <v>737</v>
      </c>
      <c r="M94" s="379" t="s">
        <v>667</v>
      </c>
      <c r="N94" s="379" t="s">
        <v>362</v>
      </c>
      <c r="O94" s="379" t="s">
        <v>339</v>
      </c>
      <c r="P94" s="412" t="s">
        <v>315</v>
      </c>
      <c r="Q94" s="379">
        <v>0</v>
      </c>
      <c r="R94" s="379">
        <v>2</v>
      </c>
      <c r="S94" s="415">
        <v>2</v>
      </c>
      <c r="T94" s="379">
        <v>4</v>
      </c>
      <c r="U94" s="8"/>
      <c r="V94" s="374">
        <v>33</v>
      </c>
      <c r="W94" s="370">
        <v>15863203</v>
      </c>
      <c r="X94" s="373" t="s">
        <v>199</v>
      </c>
      <c r="Y94" s="364" t="s">
        <v>315</v>
      </c>
      <c r="Z94" s="364" t="s">
        <v>556</v>
      </c>
      <c r="AA94" s="364"/>
      <c r="AB94" s="364"/>
      <c r="AC94" s="370" t="s">
        <v>1130</v>
      </c>
      <c r="AD94" s="364"/>
      <c r="AE94" s="369"/>
      <c r="AF94" s="370"/>
      <c r="AG94" s="370"/>
      <c r="AH94" s="364" t="s">
        <v>301</v>
      </c>
      <c r="AI94" s="364">
        <v>2</v>
      </c>
      <c r="AJ94" s="364">
        <v>10</v>
      </c>
      <c r="AK94" s="364">
        <v>10</v>
      </c>
      <c r="AL94" s="364">
        <v>11</v>
      </c>
      <c r="AM94" s="364">
        <v>50</v>
      </c>
      <c r="AN94" s="365">
        <f t="shared" si="56"/>
        <v>2</v>
      </c>
      <c r="AO94" s="104">
        <f t="shared" si="57"/>
        <v>0.4236111111111111</v>
      </c>
      <c r="AP94" s="104">
        <f t="shared" si="58"/>
        <v>0.49305555555555552</v>
      </c>
      <c r="AQ94" s="22" t="str" cm="1">
        <f t="array" ref="AQ94">IF(X94="","",IF(SUMPRODUCT((X94=$W$7:$W$1978)*(AI94=$AH$7:$AH$1978)*(AO94=$AN$7:$AN$1978)*(AP94=$AO$7:$AO$1978)*(ROW($W$7:$W$1978)&lt;&gt;ROW(X94))*((S94=0)*($R$7:$R$1978&gt;0)+(S94&gt;0)*($R$7:$R$1978=0)))&gt;0,"SALONES UNIDOS",IF(SUMPRODUCT((X94=$W$7:$W$1978)*(AI94=$AH$7:$AH$1978)*((AO94&lt;$AO$7:$AO$1978)*(AP94&gt;$AN$7:$AN$1978))*(ROW($W$7:$W$1978)&lt;&gt;ROW(X94)))&gt;0,"Cruzado","Sin cruce")))</f>
        <v>Sin cruce</v>
      </c>
      <c r="AR94" s="104">
        <f t="shared" si="60"/>
        <v>0.4236111111111111</v>
      </c>
      <c r="AS94" s="104">
        <f t="shared" si="60"/>
        <v>0.49305555555555552</v>
      </c>
      <c r="AT94" s="22"/>
      <c r="AU94" s="22"/>
      <c r="AV94" s="359" t="str" cm="1">
        <f t="array" ref="AV94">IF(AC94="","",IF(SUMPRODUCT((AC94=$AB$483:$AB$737)*(AI94=$AH$483:$AH$737)*(AR94=$AQ$483:$AQ$737)*(AS94=$AR$483:$AR$737)*(ROW($AB$483:$AB$737)&lt;&gt;ROW(AC94))*((R94=0)*($R$483:$R$737&gt;0)+(R94&gt;0)*($R$483:$R$737=0)))&gt;0,"SALONES UNIDOS",IF(SUMPRODUCT((AC94=$AB$483:$AB$737)*(AI94=$AH$483:$AH$737)*((AR94&lt;$AR$483:$AR$737)*(AS94&gt;$AQ$483:$AQ$737))*(ROW($AB$483:$AB$737)&lt;&gt;ROW(AC94)))&gt;0,"Cruzado","Sin cruce")))</f>
        <v>Sin cruce</v>
      </c>
      <c r="AW94" s="359" t="str" cm="1">
        <f t="array" ref="AW94">IF(AE94="","",IF(SUMPRODUCT((AE94=$AD$483:$AD$737)*(AI94=$AH$483:$AH$737)*(AT94=$AS$483:$AS$737)*(AU94=$AT$483:$AT$737)*(ROW($AD$483:$AD$737)&lt;&gt;ROW(AE94))*((S94=0)*($R$483:$R$737&gt;0)+(S94&gt;0)*($R$483:$R$737=0)))&gt;0,"SALONES UNIDOS",IF(SUMPRODUCT((AE94=$AD$483:$AD$737)*(AI94=$AH$483:$AH$737)*((AT94&lt;$AT$483:$AT$737)*(AU94&gt;$AS$483:$AS$737))*(ROW($AD$483:$AD$737)&lt;&gt;ROW(AE94)))&gt;0,"Cruzado","Sin cruce")))</f>
        <v/>
      </c>
      <c r="AX94" s="104" t="str">
        <f t="shared" si="59"/>
        <v>PS1HUAURAB</v>
      </c>
      <c r="AY94" s="104" t="str" cm="1">
        <f t="array" ref="AY94">IF(AX94="","",IF(SUMPRODUCT((AX94=$AW$7:$AW$1978)*(AI94=$AH$7:$AH$1978)*(AO94=$AN$7:$AN$1978)*(AP94=$AO$7:$AO$1978)*(ROW($AW$7:$AW$1978)&lt;&gt;ROW(AX94))*((S94=0)*($R$7:$R$1978&gt;0)+(S94&gt;0)*($R$7:$R$1978=0)))&gt;0,"SALONES UNIDOS",IF(SUMPRODUCT((AX94=$AW$7:$AW$1978)*(AI94=$AH$7:$AH$1978)*((AO94&lt;$AO$7:$AO$1978)*(AP94&gt;$AN$7:$AN$1978))*(ROW($AW$7:$AW$1978)&lt;&gt;ROW(AX94)))&gt;0,"Cruzado","Sin cruce")))</f>
        <v>Sin cruce</v>
      </c>
    </row>
    <row r="95" spans="1:51" x14ac:dyDescent="0.3">
      <c r="B95" s="4" t="s">
        <v>1144</v>
      </c>
      <c r="C95" s="411" t="s">
        <v>314</v>
      </c>
      <c r="D95" s="379" t="s">
        <v>975</v>
      </c>
      <c r="E95" s="379">
        <v>20261</v>
      </c>
      <c r="F95" s="412" t="s">
        <v>302</v>
      </c>
      <c r="G95" s="411" t="s">
        <v>291</v>
      </c>
      <c r="H95" s="412" t="s">
        <v>299</v>
      </c>
      <c r="I95" s="412">
        <v>2</v>
      </c>
      <c r="J95" s="412" t="s">
        <v>278</v>
      </c>
      <c r="K95" s="412" t="s">
        <v>278</v>
      </c>
      <c r="L95" s="414" t="s">
        <v>1084</v>
      </c>
      <c r="M95" s="379" t="s">
        <v>892</v>
      </c>
      <c r="N95" s="379" t="s">
        <v>324</v>
      </c>
      <c r="O95" s="379" t="s">
        <v>353</v>
      </c>
      <c r="P95" s="412" t="s">
        <v>315</v>
      </c>
      <c r="Q95" s="379">
        <v>2</v>
      </c>
      <c r="R95" s="379">
        <v>2</v>
      </c>
      <c r="S95" s="415">
        <v>4</v>
      </c>
      <c r="T95" s="379">
        <v>4</v>
      </c>
      <c r="U95" s="8"/>
      <c r="V95" s="382">
        <v>10</v>
      </c>
      <c r="W95" s="370">
        <v>9381584</v>
      </c>
      <c r="X95" s="380" t="s">
        <v>526</v>
      </c>
      <c r="Y95" s="376" t="s">
        <v>315</v>
      </c>
      <c r="Z95" s="376"/>
      <c r="AA95" s="364"/>
      <c r="AB95" s="364"/>
      <c r="AC95" s="364" t="s">
        <v>879</v>
      </c>
      <c r="AD95" s="364"/>
      <c r="AE95" s="369"/>
      <c r="AF95" s="370"/>
      <c r="AG95" s="370"/>
      <c r="AH95" s="370" t="s">
        <v>319</v>
      </c>
      <c r="AI95" s="376">
        <v>6</v>
      </c>
      <c r="AJ95" s="376">
        <v>7</v>
      </c>
      <c r="AK95" s="376">
        <v>40</v>
      </c>
      <c r="AL95" s="376">
        <v>11</v>
      </c>
      <c r="AM95" s="376">
        <v>0</v>
      </c>
      <c r="AN95" s="22">
        <f t="shared" si="56"/>
        <v>4</v>
      </c>
      <c r="AO95" s="104">
        <f t="shared" si="57"/>
        <v>0.31944444444444448</v>
      </c>
      <c r="AP95" s="104">
        <f t="shared" si="58"/>
        <v>0.45833333333333331</v>
      </c>
      <c r="AQ95" s="22" t="str" cm="1">
        <f t="array" ref="AQ95">IF(X95="","",IF(SUMPRODUCT((X95=$W$7:$W$1978)*(AI95=$AH$7:$AH$1978)*(AO95=$AN$7:$AN$1978)*(AP95=$AO$7:$AO$1978)*(ROW($W$7:$W$1978)&lt;&gt;ROW(X95))*((S95=0)*($R$7:$R$1978&gt;0)+(S95&gt;0)*($R$7:$R$1978=0)))&gt;0,"SALONES UNIDOS",IF(SUMPRODUCT((X95=$W$7:$W$1978)*(AI95=$AH$7:$AH$1978)*((AO95&lt;$AO$7:$AO$1978)*(AP95&gt;$AN$7:$AN$1978))*(ROW($W$7:$W$1978)&lt;&gt;ROW(X95)))&gt;0,"Cruzado","Sin cruce")))</f>
        <v>Sin cruce</v>
      </c>
      <c r="AR95" s="104">
        <f>AO95</f>
        <v>0.31944444444444448</v>
      </c>
      <c r="AS95" s="104">
        <f>AP95</f>
        <v>0.45833333333333331</v>
      </c>
      <c r="AT95" s="22"/>
      <c r="AU95" s="22"/>
      <c r="AV95" s="362" t="str" cm="1">
        <f t="array" ref="AV95">IF(AC95="","",IF(SUMPRODUCT((AC95=$AB$1501:$AB$1767)*(AI95=$AH$1501:$AH$1767)*(AR95=$AQ$1501:$AQ$1767)*(AS95=$AR$1501:$AR$1767)*(ROW($AB$1501:$AB$1767)&lt;&gt;ROW(AC95))*((S95=0)*($R$1501:$R$1767&gt;0)+(S95&gt;0)*($R$1501:$R$1767=0)))&gt;0,"SALONES UNIDOS",IF(SUMPRODUCT((AC95=$AB$1501:$AB$1767)*(AI95=$AH$1501:$AH$1767)*((AR95&lt;$AR$1501:$AR$1767)*(AS95&gt;$AQ$1501:$AQ$1767))*(ROW($AB$1501:$AB$1767)&lt;&gt;ROW(AC95)))&gt;0,"Cruzado","Sin cruce")))</f>
        <v>Sin cruce</v>
      </c>
      <c r="AW95" s="362" t="str" cm="1">
        <f t="array" ref="AW95">IF(AE95="","",IF(SUMPRODUCT((AE95=$AD$1501:$AD$1767)*(AI95=$AH$1501:$AH$1767)*(AT95=$AS$1501:$AS$1767)*(AU95=$AT$1501:$AT$1767)*(ROW($AD$1501:$AD$1767)&lt;&gt;ROW(AE95))*((S95=0)*($R$1501:$R$1767&gt;0)+(S95&gt;0)*($R$1501:$R$1767=0)))&gt;0,"SALONES UNIDOS",IF(SUMPRODUCT((AE95=$AD$1501:$AD$1767)*(AI95=$AH$1501:$AH$1767)*((AT95&lt;$AT$1501:$AT$1767)*(AU95&gt;$AS$1501:$AS$1767))*(ROW($AD$1501:$AD$1767)&lt;&gt;ROW(AE95)))&gt;0,"Cruzado","Sin cruce")))</f>
        <v/>
      </c>
      <c r="AX95" s="104" t="str">
        <f t="shared" si="59"/>
        <v>T32SUNAMPEA</v>
      </c>
      <c r="AY95" s="104" t="str" cm="1">
        <f t="array" ref="AY95">IF(AX95="","",IF(SUMPRODUCT((AX95=$AW$7:$AW$1978)*(AI95=$AH$7:$AH$1978)*(AO95=$AN$7:$AN$1978)*(AP95=$AO$7:$AO$1978)*(ROW($AW$7:$AW$1978)&lt;&gt;ROW(AX95))*((S95=0)*($R$7:$R$1978&gt;0)+(S95&gt;0)*($R$7:$R$1978=0)))&gt;0,"SALONES UNIDOS",IF(SUMPRODUCT((AX95=$AW$7:$AW$1978)*(AI95=$AH$7:$AH$1978)*((AO95&lt;$AO$7:$AO$1978)*(AP95&gt;$AN$7:$AN$1978))*(ROW($AW$7:$AW$1978)&lt;&gt;ROW(AX95)))&gt;0,"Cruzado","Sin cruce")))</f>
        <v>Sin cruce</v>
      </c>
    </row>
    <row r="96" spans="1:51" x14ac:dyDescent="0.3">
      <c r="B96" s="4" t="s">
        <v>1144</v>
      </c>
      <c r="C96" s="411" t="s">
        <v>314</v>
      </c>
      <c r="D96" s="379" t="s">
        <v>975</v>
      </c>
      <c r="E96" s="379">
        <v>20261</v>
      </c>
      <c r="F96" s="412" t="s">
        <v>302</v>
      </c>
      <c r="G96" s="411" t="s">
        <v>291</v>
      </c>
      <c r="H96" s="412" t="s">
        <v>299</v>
      </c>
      <c r="I96" s="412">
        <v>2</v>
      </c>
      <c r="J96" s="412" t="s">
        <v>278</v>
      </c>
      <c r="K96" s="412" t="s">
        <v>278</v>
      </c>
      <c r="L96" s="414" t="s">
        <v>1084</v>
      </c>
      <c r="M96" s="379" t="s">
        <v>892</v>
      </c>
      <c r="N96" s="379" t="s">
        <v>324</v>
      </c>
      <c r="O96" s="379" t="s">
        <v>353</v>
      </c>
      <c r="P96" s="412" t="s">
        <v>315</v>
      </c>
      <c r="Q96" s="379">
        <v>0</v>
      </c>
      <c r="R96" s="379">
        <v>2</v>
      </c>
      <c r="S96" s="415">
        <v>2</v>
      </c>
      <c r="T96" s="379">
        <v>4</v>
      </c>
      <c r="U96" s="8"/>
      <c r="V96" s="382">
        <v>10</v>
      </c>
      <c r="W96" s="370">
        <v>9381584</v>
      </c>
      <c r="X96" s="380" t="s">
        <v>526</v>
      </c>
      <c r="Y96" s="376" t="s">
        <v>315</v>
      </c>
      <c r="Z96" s="376"/>
      <c r="AA96" s="364"/>
      <c r="AB96" s="364"/>
      <c r="AC96" s="366"/>
      <c r="AD96" s="364"/>
      <c r="AE96" s="364" t="s">
        <v>877</v>
      </c>
      <c r="AF96" s="370"/>
      <c r="AG96" s="370"/>
      <c r="AH96" s="370" t="s">
        <v>301</v>
      </c>
      <c r="AI96" s="376">
        <v>6</v>
      </c>
      <c r="AJ96" s="376">
        <v>11</v>
      </c>
      <c r="AK96" s="376">
        <v>0</v>
      </c>
      <c r="AL96" s="376">
        <v>12</v>
      </c>
      <c r="AM96" s="376">
        <v>40</v>
      </c>
      <c r="AN96" s="22">
        <f t="shared" si="56"/>
        <v>2</v>
      </c>
      <c r="AO96" s="104">
        <f t="shared" si="57"/>
        <v>0.45833333333333331</v>
      </c>
      <c r="AP96" s="104">
        <f t="shared" si="58"/>
        <v>0.52777777777777779</v>
      </c>
      <c r="AQ96" s="22" t="str" cm="1">
        <f t="array" ref="AQ96">IF(X96="","",IF(SUMPRODUCT((X96=$W$7:$W$1978)*(AI96=$AH$7:$AH$1978)*(AO96=$AN$7:$AN$1978)*(AP96=$AO$7:$AO$1978)*(ROW($W$7:$W$1978)&lt;&gt;ROW(X96))*((S96=0)*($R$7:$R$1978&gt;0)+(S96&gt;0)*($R$7:$R$1978=0)))&gt;0,"SALONES UNIDOS",IF(SUMPRODUCT((X96=$W$7:$W$1978)*(AI96=$AH$7:$AH$1978)*((AO96&lt;$AO$7:$AO$1978)*(AP96&gt;$AN$7:$AN$1978))*(ROW($W$7:$W$1978)&lt;&gt;ROW(X96)))&gt;0,"Cruzado","Sin cruce")))</f>
        <v>Sin cruce</v>
      </c>
      <c r="AR96" s="22"/>
      <c r="AS96" s="22"/>
      <c r="AT96" s="104">
        <f>AO96</f>
        <v>0.45833333333333331</v>
      </c>
      <c r="AU96" s="104">
        <f>AP96</f>
        <v>0.52777777777777779</v>
      </c>
      <c r="AV96" s="362" t="str" cm="1">
        <f t="array" ref="AV96">IF(AC96="","",IF(SUMPRODUCT((AC96=$AB$1501:$AB$1767)*(AI96=$AH$1501:$AH$1767)*(AR96=$AQ$1501:$AQ$1767)*(AS96=$AR$1501:$AR$1767)*(ROW($AB$1501:$AB$1767)&lt;&gt;ROW(AC96))*((S96=0)*($R$1501:$R$1767&gt;0)+(S96&gt;0)*($R$1501:$R$1767=0)))&gt;0,"SALONES UNIDOS",IF(SUMPRODUCT((AC96=$AB$1501:$AB$1767)*(AI96=$AH$1501:$AH$1767)*((AR96&lt;$AR$1501:$AR$1767)*(AS96&gt;$AQ$1501:$AQ$1767))*(ROW($AB$1501:$AB$1767)&lt;&gt;ROW(AC96)))&gt;0,"Cruzado","Sin cruce")))</f>
        <v/>
      </c>
      <c r="AW96" s="362" t="str" cm="1">
        <f t="array" ref="AW96">IF(AE96="","",IF(SUMPRODUCT((AE96=$AD$1501:$AD$1767)*(AI96=$AH$1501:$AH$1767)*(AT96=$AS$1501:$AS$1767)*(AU96=$AT$1501:$AT$1767)*(ROW($AD$1501:$AD$1767)&lt;&gt;ROW(AE96))*((S96=0)*($R$1501:$R$1767&gt;0)+(S96&gt;0)*($R$1501:$R$1767=0)))&gt;0,"SALONES UNIDOS",IF(SUMPRODUCT((AE96=$AD$1501:$AD$1767)*(AI96=$AH$1501:$AH$1767)*((AT96&lt;$AT$1501:$AT$1767)*(AU96&gt;$AS$1501:$AS$1767))*(ROW($AD$1501:$AD$1767)&lt;&gt;ROW(AE96)))&gt;0,"Cruzado","Sin cruce")))</f>
        <v>Sin cruce</v>
      </c>
      <c r="AX96" s="104" t="str">
        <f t="shared" si="59"/>
        <v>T32SUNAMPEA</v>
      </c>
      <c r="AY96" s="104" t="str" cm="1">
        <f t="array" ref="AY96">IF(AX96="","",IF(SUMPRODUCT((AX96=$AW$7:$AW$1978)*(AI96=$AH$7:$AH$1978)*(AO96=$AN$7:$AN$1978)*(AP96=$AO$7:$AO$1978)*(ROW($AW$7:$AW$1978)&lt;&gt;ROW(AX96))*((S96=0)*($R$7:$R$1978&gt;0)+(S96&gt;0)*($R$7:$R$1978=0)))&gt;0,"SALONES UNIDOS",IF(SUMPRODUCT((AX96=$AW$7:$AW$1978)*(AI96=$AH$7:$AH$1978)*((AO96&lt;$AO$7:$AO$1978)*(AP96&gt;$AN$7:$AN$1978))*(ROW($AW$7:$AW$1978)&lt;&gt;ROW(AX96)))&gt;0,"Cruzado","Sin cruce")))</f>
        <v>Sin cruce</v>
      </c>
    </row>
    <row r="97" spans="2:51" x14ac:dyDescent="0.3">
      <c r="B97" s="4" t="s">
        <v>1145</v>
      </c>
      <c r="C97" s="411" t="s">
        <v>314</v>
      </c>
      <c r="D97" s="379" t="s">
        <v>975</v>
      </c>
      <c r="E97" s="379">
        <v>20261</v>
      </c>
      <c r="F97" s="412" t="s">
        <v>302</v>
      </c>
      <c r="G97" s="411" t="s">
        <v>291</v>
      </c>
      <c r="H97" s="412" t="s">
        <v>299</v>
      </c>
      <c r="I97" s="412">
        <v>2</v>
      </c>
      <c r="J97" s="412" t="s">
        <v>278</v>
      </c>
      <c r="K97" s="412" t="s">
        <v>278</v>
      </c>
      <c r="L97" s="414" t="s">
        <v>1084</v>
      </c>
      <c r="M97" s="379" t="s">
        <v>892</v>
      </c>
      <c r="N97" s="379" t="s">
        <v>324</v>
      </c>
      <c r="O97" s="379" t="s">
        <v>353</v>
      </c>
      <c r="P97" s="412" t="s">
        <v>315</v>
      </c>
      <c r="Q97" s="379">
        <v>2</v>
      </c>
      <c r="R97" s="379">
        <v>2</v>
      </c>
      <c r="S97" s="415">
        <v>4</v>
      </c>
      <c r="T97" s="379">
        <v>4</v>
      </c>
      <c r="U97" s="8"/>
      <c r="V97" s="382">
        <v>10</v>
      </c>
      <c r="W97" s="370">
        <v>72155412</v>
      </c>
      <c r="X97" s="380" t="s">
        <v>1146</v>
      </c>
      <c r="Y97" s="376" t="s">
        <v>315</v>
      </c>
      <c r="Z97" s="376"/>
      <c r="AA97" s="364"/>
      <c r="AB97" s="364"/>
      <c r="AC97" s="364" t="s">
        <v>879</v>
      </c>
      <c r="AD97" s="364"/>
      <c r="AE97" s="369"/>
      <c r="AF97" s="370"/>
      <c r="AG97" s="370"/>
      <c r="AH97" s="370" t="s">
        <v>319</v>
      </c>
      <c r="AI97" s="376">
        <v>6</v>
      </c>
      <c r="AJ97" s="376">
        <v>7</v>
      </c>
      <c r="AK97" s="376">
        <v>40</v>
      </c>
      <c r="AL97" s="376">
        <v>11</v>
      </c>
      <c r="AM97" s="376">
        <v>0</v>
      </c>
      <c r="AN97" s="22">
        <f t="shared" ref="AN97:AN100" si="61">IF(AJ97="",S97,ROUND(((((AL97/24)+(AM97/1440))-((AJ97/24)+(AK97/1440)))*1440/50),5))</f>
        <v>4</v>
      </c>
      <c r="AO97" s="104">
        <f t="shared" ref="AO97:AO100" si="62">AJ97/24+AK97/1440</f>
        <v>0.31944444444444448</v>
      </c>
      <c r="AP97" s="104">
        <f t="shared" ref="AP97:AP100" si="63">AL97/24+AM97/1440</f>
        <v>0.45833333333333331</v>
      </c>
      <c r="AQ97" s="22" t="str" cm="1">
        <f t="array" ref="AQ97">IF(X97="","",IF(SUMPRODUCT((X97=$W$7:$W$1978)*(AI97=$AH$7:$AH$1978)*(AO97=$AN$7:$AN$1978)*(AP97=$AO$7:$AO$1978)*(ROW($W$7:$W$1978)&lt;&gt;ROW(X97))*((S97=0)*($R$7:$R$1978&gt;0)+(S97&gt;0)*($R$7:$R$1978=0)))&gt;0,"SALONES UNIDOS",IF(SUMPRODUCT((X97=$W$7:$W$1978)*(AI97=$AH$7:$AH$1978)*((AO97&lt;$AO$7:$AO$1978)*(AP97&gt;$AN$7:$AN$1978))*(ROW($W$7:$W$1978)&lt;&gt;ROW(X97)))&gt;0,"Cruzado","Sin cruce")))</f>
        <v>Sin cruce</v>
      </c>
      <c r="AR97" s="104">
        <f>AO97</f>
        <v>0.31944444444444448</v>
      </c>
      <c r="AS97" s="104">
        <f>AP97</f>
        <v>0.45833333333333331</v>
      </c>
      <c r="AT97" s="22"/>
      <c r="AU97" s="22"/>
      <c r="AV97" s="362" t="str" cm="1">
        <f t="array" ref="AV97">IF(AC97="","",IF(SUMPRODUCT((AC97=$AB$1501:$AB$1767)*(AI97=$AH$1501:$AH$1767)*(AR97=$AQ$1501:$AQ$1767)*(AS97=$AR$1501:$AR$1767)*(ROW($AB$1501:$AB$1767)&lt;&gt;ROW(AC97))*((S97=0)*($R$1501:$R$1767&gt;0)+(S97&gt;0)*($R$1501:$R$1767=0)))&gt;0,"SALONES UNIDOS",IF(SUMPRODUCT((AC97=$AB$1501:$AB$1767)*(AI97=$AH$1501:$AH$1767)*((AR97&lt;$AR$1501:$AR$1767)*(AS97&gt;$AQ$1501:$AQ$1767))*(ROW($AB$1501:$AB$1767)&lt;&gt;ROW(AC97)))&gt;0,"Cruzado","Sin cruce")))</f>
        <v>Sin cruce</v>
      </c>
      <c r="AW97" s="362" t="str" cm="1">
        <f t="array" ref="AW97">IF(AE97="","",IF(SUMPRODUCT((AE97=$AD$1501:$AD$1767)*(AI97=$AH$1501:$AH$1767)*(AT97=$AS$1501:$AS$1767)*(AU97=$AT$1501:$AT$1767)*(ROW($AD$1501:$AD$1767)&lt;&gt;ROW(AE97))*((S97=0)*($R$1501:$R$1767&gt;0)+(S97&gt;0)*($R$1501:$R$1767=0)))&gt;0,"SALONES UNIDOS",IF(SUMPRODUCT((AE97=$AD$1501:$AD$1767)*(AI97=$AH$1501:$AH$1767)*((AT97&lt;$AT$1501:$AT$1767)*(AU97&gt;$AS$1501:$AS$1767))*(ROW($AD$1501:$AD$1767)&lt;&gt;ROW(AE97)))&gt;0,"Cruzado","Sin cruce")))</f>
        <v/>
      </c>
      <c r="AX97" s="104" t="str">
        <f t="shared" ref="AX97:AX100" si="64">TRIM(CONCATENATE(H97,I97,F97,K97))</f>
        <v>T32SUNAMPEA</v>
      </c>
      <c r="AY97" s="104" t="str" cm="1">
        <f t="array" ref="AY97">IF(AX97="","",IF(SUMPRODUCT((AX97=$AW$7:$AW$1978)*(AI97=$AH$7:$AH$1978)*(AO97=$AN$7:$AN$1978)*(AP97=$AO$7:$AO$1978)*(ROW($AW$7:$AW$1978)&lt;&gt;ROW(AX97))*((S97=0)*($R$7:$R$1978&gt;0)+(S97&gt;0)*($R$7:$R$1978=0)))&gt;0,"SALONES UNIDOS",IF(SUMPRODUCT((AX97=$AW$7:$AW$1978)*(AI97=$AH$7:$AH$1978)*((AO97&lt;$AO$7:$AO$1978)*(AP97&gt;$AN$7:$AN$1978))*(ROW($AW$7:$AW$1978)&lt;&gt;ROW(AX97)))&gt;0,"Cruzado","Sin cruce")))</f>
        <v>Sin cruce</v>
      </c>
    </row>
    <row r="98" spans="2:51" x14ac:dyDescent="0.3">
      <c r="B98" s="4" t="s">
        <v>1145</v>
      </c>
      <c r="C98" s="411" t="s">
        <v>314</v>
      </c>
      <c r="D98" s="379" t="s">
        <v>975</v>
      </c>
      <c r="E98" s="379">
        <v>20261</v>
      </c>
      <c r="F98" s="412" t="s">
        <v>302</v>
      </c>
      <c r="G98" s="411" t="s">
        <v>291</v>
      </c>
      <c r="H98" s="412" t="s">
        <v>299</v>
      </c>
      <c r="I98" s="412">
        <v>2</v>
      </c>
      <c r="J98" s="412" t="s">
        <v>278</v>
      </c>
      <c r="K98" s="412" t="s">
        <v>278</v>
      </c>
      <c r="L98" s="414" t="s">
        <v>1084</v>
      </c>
      <c r="M98" s="379" t="s">
        <v>892</v>
      </c>
      <c r="N98" s="379" t="s">
        <v>324</v>
      </c>
      <c r="O98" s="379" t="s">
        <v>353</v>
      </c>
      <c r="P98" s="412" t="s">
        <v>315</v>
      </c>
      <c r="Q98" s="379">
        <v>0</v>
      </c>
      <c r="R98" s="379">
        <v>2</v>
      </c>
      <c r="S98" s="415">
        <v>2</v>
      </c>
      <c r="T98" s="379">
        <v>4</v>
      </c>
      <c r="U98" s="8"/>
      <c r="V98" s="382">
        <v>10</v>
      </c>
      <c r="W98" s="370">
        <v>72155412</v>
      </c>
      <c r="X98" s="380" t="s">
        <v>1146</v>
      </c>
      <c r="Y98" s="376" t="s">
        <v>315</v>
      </c>
      <c r="Z98" s="376"/>
      <c r="AA98" s="364"/>
      <c r="AB98" s="364"/>
      <c r="AC98" s="366"/>
      <c r="AD98" s="364"/>
      <c r="AE98" s="364" t="s">
        <v>877</v>
      </c>
      <c r="AF98" s="370"/>
      <c r="AG98" s="370"/>
      <c r="AH98" s="370" t="s">
        <v>301</v>
      </c>
      <c r="AI98" s="376">
        <v>6</v>
      </c>
      <c r="AJ98" s="376">
        <v>11</v>
      </c>
      <c r="AK98" s="376">
        <v>0</v>
      </c>
      <c r="AL98" s="376">
        <v>12</v>
      </c>
      <c r="AM98" s="376">
        <v>40</v>
      </c>
      <c r="AN98" s="22">
        <f t="shared" si="61"/>
        <v>2</v>
      </c>
      <c r="AO98" s="104">
        <f t="shared" si="62"/>
        <v>0.45833333333333331</v>
      </c>
      <c r="AP98" s="104">
        <f t="shared" si="63"/>
        <v>0.52777777777777779</v>
      </c>
      <c r="AQ98" s="22" t="str" cm="1">
        <f t="array" ref="AQ98">IF(X98="","",IF(SUMPRODUCT((X98=$W$7:$W$1978)*(AI98=$AH$7:$AH$1978)*(AO98=$AN$7:$AN$1978)*(AP98=$AO$7:$AO$1978)*(ROW($W$7:$W$1978)&lt;&gt;ROW(X98))*((S98=0)*($R$7:$R$1978&gt;0)+(S98&gt;0)*($R$7:$R$1978=0)))&gt;0,"SALONES UNIDOS",IF(SUMPRODUCT((X98=$W$7:$W$1978)*(AI98=$AH$7:$AH$1978)*((AO98&lt;$AO$7:$AO$1978)*(AP98&gt;$AN$7:$AN$1978))*(ROW($W$7:$W$1978)&lt;&gt;ROW(X98)))&gt;0,"Cruzado","Sin cruce")))</f>
        <v>Sin cruce</v>
      </c>
      <c r="AR98" s="22"/>
      <c r="AS98" s="22"/>
      <c r="AT98" s="104">
        <f>AO98</f>
        <v>0.45833333333333331</v>
      </c>
      <c r="AU98" s="104">
        <f>AP98</f>
        <v>0.52777777777777779</v>
      </c>
      <c r="AV98" s="362" t="str" cm="1">
        <f t="array" ref="AV98">IF(AC98="","",IF(SUMPRODUCT((AC98=$AB$1501:$AB$1767)*(AI98=$AH$1501:$AH$1767)*(AR98=$AQ$1501:$AQ$1767)*(AS98=$AR$1501:$AR$1767)*(ROW($AB$1501:$AB$1767)&lt;&gt;ROW(AC98))*((S98=0)*($R$1501:$R$1767&gt;0)+(S98&gt;0)*($R$1501:$R$1767=0)))&gt;0,"SALONES UNIDOS",IF(SUMPRODUCT((AC98=$AB$1501:$AB$1767)*(AI98=$AH$1501:$AH$1767)*((AR98&lt;$AR$1501:$AR$1767)*(AS98&gt;$AQ$1501:$AQ$1767))*(ROW($AB$1501:$AB$1767)&lt;&gt;ROW(AC98)))&gt;0,"Cruzado","Sin cruce")))</f>
        <v/>
      </c>
      <c r="AW98" s="362" t="str" cm="1">
        <f t="array" ref="AW98">IF(AE98="","",IF(SUMPRODUCT((AE98=$AD$1501:$AD$1767)*(AI98=$AH$1501:$AH$1767)*(AT98=$AS$1501:$AS$1767)*(AU98=$AT$1501:$AT$1767)*(ROW($AD$1501:$AD$1767)&lt;&gt;ROW(AE98))*((S98=0)*($R$1501:$R$1767&gt;0)+(S98&gt;0)*($R$1501:$R$1767=0)))&gt;0,"SALONES UNIDOS",IF(SUMPRODUCT((AE98=$AD$1501:$AD$1767)*(AI98=$AH$1501:$AH$1767)*((AT98&lt;$AT$1501:$AT$1767)*(AU98&gt;$AS$1501:$AS$1767))*(ROW($AD$1501:$AD$1767)&lt;&gt;ROW(AE98)))&gt;0,"Cruzado","Sin cruce")))</f>
        <v>Sin cruce</v>
      </c>
      <c r="AX98" s="104" t="str">
        <f t="shared" si="64"/>
        <v>T32SUNAMPEA</v>
      </c>
      <c r="AY98" s="104" t="str" cm="1">
        <f t="array" ref="AY98">IF(AX98="","",IF(SUMPRODUCT((AX98=$AW$7:$AW$1978)*(AI98=$AH$7:$AH$1978)*(AO98=$AN$7:$AN$1978)*(AP98=$AO$7:$AO$1978)*(ROW($AW$7:$AW$1978)&lt;&gt;ROW(AX98))*((S98=0)*($R$7:$R$1978&gt;0)+(S98&gt;0)*($R$7:$R$1978=0)))&gt;0,"SALONES UNIDOS",IF(SUMPRODUCT((AX98=$AW$7:$AW$1978)*(AI98=$AH$7:$AH$1978)*((AO98&lt;$AO$7:$AO$1978)*(AP98&gt;$AN$7:$AN$1978))*(ROW($AW$7:$AW$1978)&lt;&gt;ROW(AX98)))&gt;0,"Cruzado","Sin cruce")))</f>
        <v>Sin cruce</v>
      </c>
    </row>
    <row r="99" spans="2:51" x14ac:dyDescent="0.3">
      <c r="B99" s="4" t="s">
        <v>1144</v>
      </c>
      <c r="C99" s="411" t="s">
        <v>314</v>
      </c>
      <c r="D99" s="379" t="s">
        <v>284</v>
      </c>
      <c r="E99" s="379">
        <v>202011</v>
      </c>
      <c r="F99" s="417" t="s">
        <v>276</v>
      </c>
      <c r="G99" s="411" t="s">
        <v>291</v>
      </c>
      <c r="H99" s="412" t="s">
        <v>296</v>
      </c>
      <c r="I99" s="412">
        <v>9</v>
      </c>
      <c r="J99" s="412" t="s">
        <v>278</v>
      </c>
      <c r="K99" s="412" t="s">
        <v>278</v>
      </c>
      <c r="L99" s="414" t="s">
        <v>394</v>
      </c>
      <c r="M99" s="379" t="s">
        <v>395</v>
      </c>
      <c r="N99" s="379" t="s">
        <v>324</v>
      </c>
      <c r="O99" s="379" t="s">
        <v>318</v>
      </c>
      <c r="P99" s="412" t="s">
        <v>321</v>
      </c>
      <c r="Q99" s="379">
        <v>0</v>
      </c>
      <c r="R99" s="379">
        <v>4</v>
      </c>
      <c r="S99" s="415">
        <v>4</v>
      </c>
      <c r="T99" s="379">
        <v>6</v>
      </c>
      <c r="U99" s="8"/>
      <c r="V99" s="374">
        <v>15</v>
      </c>
      <c r="W99" s="370">
        <v>46536483</v>
      </c>
      <c r="X99" s="373" t="s">
        <v>147</v>
      </c>
      <c r="Y99" s="364" t="s">
        <v>321</v>
      </c>
      <c r="Z99" s="364"/>
      <c r="AA99" s="364"/>
      <c r="AB99" s="364"/>
      <c r="AC99" s="366"/>
      <c r="AD99" s="364"/>
      <c r="AE99" s="369"/>
      <c r="AF99" s="370"/>
      <c r="AG99" s="370"/>
      <c r="AH99" s="364" t="s">
        <v>301</v>
      </c>
      <c r="AI99" s="364">
        <v>2</v>
      </c>
      <c r="AJ99" s="364">
        <v>19</v>
      </c>
      <c r="AK99" s="364">
        <v>20</v>
      </c>
      <c r="AL99" s="364">
        <v>22</v>
      </c>
      <c r="AM99" s="364">
        <v>40</v>
      </c>
      <c r="AN99" s="22">
        <f t="shared" si="61"/>
        <v>4</v>
      </c>
      <c r="AO99" s="104">
        <f t="shared" si="62"/>
        <v>0.80555555555555547</v>
      </c>
      <c r="AP99" s="104">
        <f t="shared" si="63"/>
        <v>0.94444444444444442</v>
      </c>
      <c r="AQ99" s="22" t="str" cm="1">
        <f t="array" ref="AQ99">IF(X99="","",IF(SUMPRODUCT((X99=$W$7:$W$1978)*(AI99=$AH$7:$AH$1978)*(AO99=$AN$7:$AN$1978)*(AP99=$AO$7:$AO$1978)*(ROW($W$7:$W$1978)&lt;&gt;ROW(X99))*((S99=0)*($R$7:$R$1978&gt;0)+(S99&gt;0)*($R$7:$R$1978=0)))&gt;0,"SALONES UNIDOS",IF(SUMPRODUCT((X99=$W$7:$W$1978)*(AI99=$AH$7:$AH$1978)*((AO99&lt;$AO$7:$AO$1978)*(AP99&gt;$AN$7:$AN$1978))*(ROW($W$7:$W$1978)&lt;&gt;ROW(X99)))&gt;0,"Cruzado","Sin cruce")))</f>
        <v>Sin cruce</v>
      </c>
      <c r="AR99" s="104"/>
      <c r="AS99" s="104"/>
      <c r="AT99" s="22"/>
      <c r="AU99" s="22"/>
      <c r="AV99" s="358" t="str" cm="1">
        <f t="array" ref="AV99">IF(AC99="","",IF(SUMPRODUCT((AC99=$AB$7:$AB$482)*(AI99=$AH$7:$AH$482)*(AR99=$AQ$7:$AQ$482)*(AS99=$AR$7:$AR$482)*(ROW($AB$7:$AB$482)&lt;&gt;ROW(AC99))*((S99=0)*($R$7:$R$482&gt;0)+(S99&gt;0)*($R$7:$R$482=0)))&gt;0,"SALONES UNIDOS",IF(SUMPRODUCT((AC99=$AB$7:$AB$482)*(AI99=$AH$7:$AH$482)*((AR99&lt;$AR$7:$AR$482)*(AS99&gt;$AQ$7:$AQ$482))*(ROW($AB$7:$AB$482)&lt;&gt;ROW(AC99)))&gt;0,"Cruzado","Sin cruce")))</f>
        <v/>
      </c>
      <c r="AW99" s="358" t="str" cm="1">
        <f t="array" ref="AW99">IF(AE99="","",IF(SUMPRODUCT((AE99=$AD$7:$AD$482)*(AI99=$AH$7:$AH$482)*(AT99=$AS$7:$AS$482)*(AU99=$AT$7:$AT$482)*(ROW($AD$7:$AD$482)&lt;&gt;ROW(AE99))*((S99=0)*($R$7:$R$482&gt;0)+(S99&gt;0)*($R$7:$R$482=0)))&gt;0,"SALONES UNIDOS",IF(SUMPRODUCT((AE99=$AD$7:$AD$482)*(AI99=$AH$7:$AH$482)*((AT99&lt;$AT$7:$AT$482)*(AU99&gt;$AS$7:$AS$482))*(ROW($AD$7:$AD$482)&lt;&gt;ROW(AE99)))&gt;0,"Cruzado","Sin cruce")))</f>
        <v/>
      </c>
      <c r="AX99" s="104" t="str">
        <f t="shared" si="64"/>
        <v>PS9FILIALA</v>
      </c>
      <c r="AY99" s="104" t="str" cm="1">
        <f t="array" ref="AY99">IF(AX99="","",IF(SUMPRODUCT((AX99=$AW$7:$AW$1978)*(AI99=$AH$7:$AH$1978)*(AO99=$AN$7:$AN$1978)*(AP99=$AO$7:$AO$1978)*(ROW($AW$7:$AW$1978)&lt;&gt;ROW(AX99))*((S99=0)*($R$7:$R$1978&gt;0)+(S99&gt;0)*($R$7:$R$1978=0)))&gt;0,"SALONES UNIDOS",IF(SUMPRODUCT((AX99=$AW$7:$AW$1978)*(AI99=$AH$7:$AH$1978)*((AO99&lt;$AO$7:$AO$1978)*(AP99&gt;$AN$7:$AN$1978))*(ROW($AW$7:$AW$1978)&lt;&gt;ROW(AX99)))&gt;0,"Cruzado","Sin cruce")))</f>
        <v>Sin cruce</v>
      </c>
    </row>
    <row r="100" spans="2:51" x14ac:dyDescent="0.3">
      <c r="B100" s="4" t="s">
        <v>1144</v>
      </c>
      <c r="C100" s="411" t="s">
        <v>314</v>
      </c>
      <c r="D100" s="379" t="s">
        <v>284</v>
      </c>
      <c r="E100" s="379">
        <v>202011</v>
      </c>
      <c r="F100" s="417" t="s">
        <v>276</v>
      </c>
      <c r="G100" s="411" t="s">
        <v>291</v>
      </c>
      <c r="H100" s="412" t="s">
        <v>296</v>
      </c>
      <c r="I100" s="412">
        <v>9</v>
      </c>
      <c r="J100" s="412" t="s">
        <v>278</v>
      </c>
      <c r="K100" s="412" t="s">
        <v>278</v>
      </c>
      <c r="L100" s="414" t="s">
        <v>394</v>
      </c>
      <c r="M100" s="379" t="s">
        <v>395</v>
      </c>
      <c r="N100" s="379" t="s">
        <v>324</v>
      </c>
      <c r="O100" s="379" t="s">
        <v>318</v>
      </c>
      <c r="P100" s="412" t="s">
        <v>321</v>
      </c>
      <c r="Q100" s="379">
        <v>4</v>
      </c>
      <c r="R100" s="379">
        <v>0</v>
      </c>
      <c r="S100" s="415">
        <v>4</v>
      </c>
      <c r="T100" s="379">
        <v>6</v>
      </c>
      <c r="U100" s="8"/>
      <c r="V100" s="374">
        <v>15</v>
      </c>
      <c r="W100" s="370">
        <v>46536483</v>
      </c>
      <c r="X100" s="373" t="s">
        <v>147</v>
      </c>
      <c r="Y100" s="364" t="s">
        <v>321</v>
      </c>
      <c r="Z100" s="364"/>
      <c r="AA100" s="364"/>
      <c r="AB100" s="364"/>
      <c r="AC100" s="366"/>
      <c r="AD100" s="364"/>
      <c r="AE100" s="369"/>
      <c r="AF100" s="370"/>
      <c r="AG100" s="370"/>
      <c r="AH100" s="364" t="s">
        <v>559</v>
      </c>
      <c r="AI100" s="364">
        <v>3</v>
      </c>
      <c r="AJ100" s="364">
        <v>19</v>
      </c>
      <c r="AK100" s="364">
        <v>20</v>
      </c>
      <c r="AL100" s="364">
        <v>22</v>
      </c>
      <c r="AM100" s="364">
        <v>40</v>
      </c>
      <c r="AN100" s="22">
        <f t="shared" si="61"/>
        <v>4</v>
      </c>
      <c r="AO100" s="104">
        <f t="shared" si="62"/>
        <v>0.80555555555555547</v>
      </c>
      <c r="AP100" s="104">
        <f t="shared" si="63"/>
        <v>0.94444444444444442</v>
      </c>
      <c r="AQ100" s="22" t="str" cm="1">
        <f t="array" ref="AQ100">IF(X100="","",IF(SUMPRODUCT((X100=$W$7:$W$1978)*(AI100=$AH$7:$AH$1978)*(AO100=$AN$7:$AN$1978)*(AP100=$AO$7:$AO$1978)*(ROW($W$7:$W$1978)&lt;&gt;ROW(X100))*((S100=0)*($R$7:$R$1978&gt;0)+(S100&gt;0)*($R$7:$R$1978=0)))&gt;0,"SALONES UNIDOS",IF(SUMPRODUCT((X100=$W$7:$W$1978)*(AI100=$AH$7:$AH$1978)*((AO100&lt;$AO$7:$AO$1978)*(AP100&gt;$AN$7:$AN$1978))*(ROW($W$7:$W$1978)&lt;&gt;ROW(X100)))&gt;0,"Cruzado","Sin cruce")))</f>
        <v>Sin cruce</v>
      </c>
      <c r="AR100" s="104"/>
      <c r="AS100" s="104"/>
      <c r="AT100" s="22"/>
      <c r="AU100" s="22"/>
      <c r="AV100" s="358" t="str" cm="1">
        <f t="array" ref="AV100">IF(AC100="","",IF(SUMPRODUCT((AC100=$AB$7:$AB$482)*(AI100=$AH$7:$AH$482)*(AR100=$AQ$7:$AQ$482)*(AS100=$AR$7:$AR$482)*(ROW($AB$7:$AB$482)&lt;&gt;ROW(AC100))*((S100=0)*($R$7:$R$482&gt;0)+(S100&gt;0)*($R$7:$R$482=0)))&gt;0,"SALONES UNIDOS",IF(SUMPRODUCT((AC100=$AB$7:$AB$482)*(AI100=$AH$7:$AH$482)*((AR100&lt;$AR$7:$AR$482)*(AS100&gt;$AQ$7:$AQ$482))*(ROW($AB$7:$AB$482)&lt;&gt;ROW(AC100)))&gt;0,"Cruzado","Sin cruce")))</f>
        <v/>
      </c>
      <c r="AW100" s="358" t="str" cm="1">
        <f t="array" ref="AW100">IF(AE100="","",IF(SUMPRODUCT((AE100=$AD$7:$AD$482)*(AI100=$AH$7:$AH$482)*(AT100=$AS$7:$AS$482)*(AU100=$AT$7:$AT$482)*(ROW($AD$7:$AD$482)&lt;&gt;ROW(AE100))*((S100=0)*($R$7:$R$482&gt;0)+(S100&gt;0)*($R$7:$R$482=0)))&gt;0,"SALONES UNIDOS",IF(SUMPRODUCT((AE100=$AD$7:$AD$482)*(AI100=$AH$7:$AH$482)*((AT100&lt;$AT$7:$AT$482)*(AU100&gt;$AS$7:$AS$482))*(ROW($AD$7:$AD$482)&lt;&gt;ROW(AE100)))&gt;0,"Cruzado","Sin cruce")))</f>
        <v/>
      </c>
      <c r="AX100" s="104" t="str">
        <f t="shared" si="64"/>
        <v>PS9FILIALA</v>
      </c>
      <c r="AY100" s="104" t="str" cm="1">
        <f t="array" ref="AY100">IF(AX100="","",IF(SUMPRODUCT((AX100=$AW$7:$AW$1978)*(AI100=$AH$7:$AH$1978)*(AO100=$AN$7:$AN$1978)*(AP100=$AO$7:$AO$1978)*(ROW($AW$7:$AW$1978)&lt;&gt;ROW(AX100))*((S100=0)*($R$7:$R$1978&gt;0)+(S100&gt;0)*($R$7:$R$1978=0)))&gt;0,"SALONES UNIDOS",IF(SUMPRODUCT((AX100=$AW$7:$AW$1978)*(AI100=$AH$7:$AH$1978)*((AO100&lt;$AO$7:$AO$1978)*(AP100&gt;$AN$7:$AN$1978))*(ROW($AW$7:$AW$1978)&lt;&gt;ROW(AX100)))&gt;0,"Cruzado","Sin cruce")))</f>
        <v>Sin cruce</v>
      </c>
    </row>
    <row r="101" spans="2:51" x14ac:dyDescent="0.3">
      <c r="B101" s="4" t="s">
        <v>1145</v>
      </c>
      <c r="C101" s="411" t="s">
        <v>314</v>
      </c>
      <c r="D101" s="379" t="s">
        <v>284</v>
      </c>
      <c r="E101" s="379">
        <v>202011</v>
      </c>
      <c r="F101" s="417" t="s">
        <v>276</v>
      </c>
      <c r="G101" s="411" t="s">
        <v>291</v>
      </c>
      <c r="H101" s="412" t="s">
        <v>296</v>
      </c>
      <c r="I101" s="412">
        <v>9</v>
      </c>
      <c r="J101" s="412" t="s">
        <v>278</v>
      </c>
      <c r="K101" s="412" t="s">
        <v>278</v>
      </c>
      <c r="L101" s="414" t="s">
        <v>394</v>
      </c>
      <c r="M101" s="379" t="s">
        <v>395</v>
      </c>
      <c r="N101" s="379" t="s">
        <v>324</v>
      </c>
      <c r="O101" s="379" t="s">
        <v>318</v>
      </c>
      <c r="P101" s="412" t="s">
        <v>321</v>
      </c>
      <c r="Q101" s="379">
        <v>0</v>
      </c>
      <c r="R101" s="379">
        <v>4</v>
      </c>
      <c r="S101" s="415">
        <v>4</v>
      </c>
      <c r="T101" s="379">
        <v>6</v>
      </c>
      <c r="U101" s="8"/>
      <c r="V101" s="374">
        <v>15</v>
      </c>
      <c r="W101" s="370">
        <v>43920995</v>
      </c>
      <c r="X101" s="373" t="s">
        <v>221</v>
      </c>
      <c r="Y101" s="364" t="s">
        <v>321</v>
      </c>
      <c r="Z101" s="364"/>
      <c r="AA101" s="364"/>
      <c r="AB101" s="364"/>
      <c r="AC101" s="366"/>
      <c r="AD101" s="364"/>
      <c r="AE101" s="369"/>
      <c r="AF101" s="370"/>
      <c r="AG101" s="370"/>
      <c r="AH101" s="364" t="s">
        <v>301</v>
      </c>
      <c r="AI101" s="364">
        <v>2</v>
      </c>
      <c r="AJ101" s="364">
        <v>19</v>
      </c>
      <c r="AK101" s="364">
        <v>20</v>
      </c>
      <c r="AL101" s="364">
        <v>22</v>
      </c>
      <c r="AM101" s="364">
        <v>40</v>
      </c>
      <c r="AN101" s="22">
        <f t="shared" ref="AN101:AN102" si="65">IF(AJ101="",S101,ROUND(((((AL101/24)+(AM101/1440))-((AJ101/24)+(AK101/1440)))*1440/50),5))</f>
        <v>4</v>
      </c>
      <c r="AO101" s="104">
        <f t="shared" ref="AO101:AO102" si="66">AJ101/24+AK101/1440</f>
        <v>0.80555555555555547</v>
      </c>
      <c r="AP101" s="104">
        <f t="shared" ref="AP101:AP102" si="67">AL101/24+AM101/1440</f>
        <v>0.94444444444444442</v>
      </c>
      <c r="AQ101" s="22" t="str" cm="1">
        <f t="array" ref="AQ101">IF(X101="","",IF(SUMPRODUCT((X101=$W$7:$W$1978)*(AI101=$AH$7:$AH$1978)*(AO101=$AN$7:$AN$1978)*(AP101=$AO$7:$AO$1978)*(ROW($W$7:$W$1978)&lt;&gt;ROW(X101))*((S101=0)*($R$7:$R$1978&gt;0)+(S101&gt;0)*($R$7:$R$1978=0)))&gt;0,"SALONES UNIDOS",IF(SUMPRODUCT((X101=$W$7:$W$1978)*(AI101=$AH$7:$AH$1978)*((AO101&lt;$AO$7:$AO$1978)*(AP101&gt;$AN$7:$AN$1978))*(ROW($W$7:$W$1978)&lt;&gt;ROW(X101)))&gt;0,"Cruzado","Sin cruce")))</f>
        <v>Sin cruce</v>
      </c>
      <c r="AR101" s="104"/>
      <c r="AS101" s="104"/>
      <c r="AT101" s="22"/>
      <c r="AU101" s="22"/>
      <c r="AV101" s="358" t="str" cm="1">
        <f t="array" ref="AV101">IF(AC101="","",IF(SUMPRODUCT((AC101=$AB$7:$AB$482)*(AI101=$AH$7:$AH$482)*(AR101=$AQ$7:$AQ$482)*(AS101=$AR$7:$AR$482)*(ROW($AB$7:$AB$482)&lt;&gt;ROW(AC101))*((S101=0)*($R$7:$R$482&gt;0)+(S101&gt;0)*($R$7:$R$482=0)))&gt;0,"SALONES UNIDOS",IF(SUMPRODUCT((AC101=$AB$7:$AB$482)*(AI101=$AH$7:$AH$482)*((AR101&lt;$AR$7:$AR$482)*(AS101&gt;$AQ$7:$AQ$482))*(ROW($AB$7:$AB$482)&lt;&gt;ROW(AC101)))&gt;0,"Cruzado","Sin cruce")))</f>
        <v/>
      </c>
      <c r="AW101" s="358" t="str" cm="1">
        <f t="array" ref="AW101">IF(AE101="","",IF(SUMPRODUCT((AE101=$AD$7:$AD$482)*(AI101=$AH$7:$AH$482)*(AT101=$AS$7:$AS$482)*(AU101=$AT$7:$AT$482)*(ROW($AD$7:$AD$482)&lt;&gt;ROW(AE101))*((S101=0)*($R$7:$R$482&gt;0)+(S101&gt;0)*($R$7:$R$482=0)))&gt;0,"SALONES UNIDOS",IF(SUMPRODUCT((AE101=$AD$7:$AD$482)*(AI101=$AH$7:$AH$482)*((AT101&lt;$AT$7:$AT$482)*(AU101&gt;$AS$7:$AS$482))*(ROW($AD$7:$AD$482)&lt;&gt;ROW(AE101)))&gt;0,"Cruzado","Sin cruce")))</f>
        <v/>
      </c>
      <c r="AX101" s="104" t="str">
        <f t="shared" ref="AX101:AX102" si="68">TRIM(CONCATENATE(H101,I101,F101,K101))</f>
        <v>PS9FILIALA</v>
      </c>
      <c r="AY101" s="104" t="str" cm="1">
        <f t="array" ref="AY101">IF(AX101="","",IF(SUMPRODUCT((AX101=$AW$7:$AW$1978)*(AI101=$AH$7:$AH$1978)*(AO101=$AN$7:$AN$1978)*(AP101=$AO$7:$AO$1978)*(ROW($AW$7:$AW$1978)&lt;&gt;ROW(AX101))*((S101=0)*($R$7:$R$1978&gt;0)+(S101&gt;0)*($R$7:$R$1978=0)))&gt;0,"SALONES UNIDOS",IF(SUMPRODUCT((AX101=$AW$7:$AW$1978)*(AI101=$AH$7:$AH$1978)*((AO101&lt;$AO$7:$AO$1978)*(AP101&gt;$AN$7:$AN$1978))*(ROW($AW$7:$AW$1978)&lt;&gt;ROW(AX101)))&gt;0,"Cruzado","Sin cruce")))</f>
        <v>Sin cruce</v>
      </c>
    </row>
    <row r="102" spans="2:51" x14ac:dyDescent="0.3">
      <c r="B102" s="4" t="s">
        <v>1145</v>
      </c>
      <c r="C102" s="411" t="s">
        <v>314</v>
      </c>
      <c r="D102" s="379" t="s">
        <v>284</v>
      </c>
      <c r="E102" s="379">
        <v>202011</v>
      </c>
      <c r="F102" s="417" t="s">
        <v>276</v>
      </c>
      <c r="G102" s="411" t="s">
        <v>291</v>
      </c>
      <c r="H102" s="412" t="s">
        <v>296</v>
      </c>
      <c r="I102" s="412">
        <v>9</v>
      </c>
      <c r="J102" s="412" t="s">
        <v>278</v>
      </c>
      <c r="K102" s="412" t="s">
        <v>278</v>
      </c>
      <c r="L102" s="414" t="s">
        <v>394</v>
      </c>
      <c r="M102" s="379" t="s">
        <v>395</v>
      </c>
      <c r="N102" s="379" t="s">
        <v>324</v>
      </c>
      <c r="O102" s="379" t="s">
        <v>318</v>
      </c>
      <c r="P102" s="412" t="s">
        <v>321</v>
      </c>
      <c r="Q102" s="379">
        <v>4</v>
      </c>
      <c r="R102" s="379">
        <v>0</v>
      </c>
      <c r="S102" s="415">
        <v>4</v>
      </c>
      <c r="T102" s="379">
        <v>6</v>
      </c>
      <c r="U102" s="8"/>
      <c r="V102" s="374">
        <v>15</v>
      </c>
      <c r="W102" s="370">
        <v>43920995</v>
      </c>
      <c r="X102" s="373" t="s">
        <v>221</v>
      </c>
      <c r="Y102" s="364" t="s">
        <v>321</v>
      </c>
      <c r="Z102" s="364"/>
      <c r="AA102" s="364"/>
      <c r="AB102" s="364"/>
      <c r="AC102" s="366"/>
      <c r="AD102" s="364"/>
      <c r="AE102" s="369"/>
      <c r="AF102" s="370"/>
      <c r="AG102" s="370"/>
      <c r="AH102" s="364" t="s">
        <v>559</v>
      </c>
      <c r="AI102" s="364">
        <v>3</v>
      </c>
      <c r="AJ102" s="364">
        <v>19</v>
      </c>
      <c r="AK102" s="364">
        <v>20</v>
      </c>
      <c r="AL102" s="364">
        <v>22</v>
      </c>
      <c r="AM102" s="364">
        <v>40</v>
      </c>
      <c r="AN102" s="22">
        <f t="shared" si="65"/>
        <v>4</v>
      </c>
      <c r="AO102" s="104">
        <f t="shared" si="66"/>
        <v>0.80555555555555547</v>
      </c>
      <c r="AP102" s="104">
        <f t="shared" si="67"/>
        <v>0.94444444444444442</v>
      </c>
      <c r="AQ102" s="22" t="str" cm="1">
        <f t="array" ref="AQ102">IF(X102="","",IF(SUMPRODUCT((X102=$W$7:$W$1978)*(AI102=$AH$7:$AH$1978)*(AO102=$AN$7:$AN$1978)*(AP102=$AO$7:$AO$1978)*(ROW($W$7:$W$1978)&lt;&gt;ROW(X102))*((S102=0)*($R$7:$R$1978&gt;0)+(S102&gt;0)*($R$7:$R$1978=0)))&gt;0,"SALONES UNIDOS",IF(SUMPRODUCT((X102=$W$7:$W$1978)*(AI102=$AH$7:$AH$1978)*((AO102&lt;$AO$7:$AO$1978)*(AP102&gt;$AN$7:$AN$1978))*(ROW($W$7:$W$1978)&lt;&gt;ROW(X102)))&gt;0,"Cruzado","Sin cruce")))</f>
        <v>Sin cruce</v>
      </c>
      <c r="AR102" s="104"/>
      <c r="AS102" s="104"/>
      <c r="AT102" s="22"/>
      <c r="AU102" s="22"/>
      <c r="AV102" s="358" t="str" cm="1">
        <f t="array" ref="AV102">IF(AC102="","",IF(SUMPRODUCT((AC102=$AB$7:$AB$482)*(AI102=$AH$7:$AH$482)*(AR102=$AQ$7:$AQ$482)*(AS102=$AR$7:$AR$482)*(ROW($AB$7:$AB$482)&lt;&gt;ROW(AC102))*((S102=0)*($R$7:$R$482&gt;0)+(S102&gt;0)*($R$7:$R$482=0)))&gt;0,"SALONES UNIDOS",IF(SUMPRODUCT((AC102=$AB$7:$AB$482)*(AI102=$AH$7:$AH$482)*((AR102&lt;$AR$7:$AR$482)*(AS102&gt;$AQ$7:$AQ$482))*(ROW($AB$7:$AB$482)&lt;&gt;ROW(AC102)))&gt;0,"Cruzado","Sin cruce")))</f>
        <v/>
      </c>
      <c r="AW102" s="358" t="str" cm="1">
        <f t="array" ref="AW102">IF(AE102="","",IF(SUMPRODUCT((AE102=$AD$7:$AD$482)*(AI102=$AH$7:$AH$482)*(AT102=$AS$7:$AS$482)*(AU102=$AT$7:$AT$482)*(ROW($AD$7:$AD$482)&lt;&gt;ROW(AE102))*((S102=0)*($R$7:$R$482&gt;0)+(S102&gt;0)*($R$7:$R$482=0)))&gt;0,"SALONES UNIDOS",IF(SUMPRODUCT((AE102=$AD$7:$AD$482)*(AI102=$AH$7:$AH$482)*((AT102&lt;$AT$7:$AT$482)*(AU102&gt;$AS$7:$AS$482))*(ROW($AD$7:$AD$482)&lt;&gt;ROW(AE102)))&gt;0,"Cruzado","Sin cruce")))</f>
        <v/>
      </c>
      <c r="AX102" s="104" t="str">
        <f t="shared" si="68"/>
        <v>PS9FILIALA</v>
      </c>
      <c r="AY102" s="104" t="str" cm="1">
        <f t="array" ref="AY102">IF(AX102="","",IF(SUMPRODUCT((AX102=$AW$7:$AW$1978)*(AI102=$AH$7:$AH$1978)*(AO102=$AN$7:$AN$1978)*(AP102=$AO$7:$AO$1978)*(ROW($AW$7:$AW$1978)&lt;&gt;ROW(AX102))*((S102=0)*($R$7:$R$1978&gt;0)+(S102&gt;0)*($R$7:$R$1978=0)))&gt;0,"SALONES UNIDOS",IF(SUMPRODUCT((AX102=$AW$7:$AW$1978)*(AI102=$AH$7:$AH$1978)*((AO102&lt;$AO$7:$AO$1978)*(AP102&gt;$AN$7:$AN$1978))*(ROW($AW$7:$AW$1978)&lt;&gt;ROW(AX102)))&gt;0,"Cruzado","Sin cruce")))</f>
        <v>Sin cruce</v>
      </c>
    </row>
    <row r="103" spans="2:51" x14ac:dyDescent="0.3">
      <c r="B103" s="4" t="s">
        <v>1144</v>
      </c>
      <c r="C103" s="411" t="s">
        <v>314</v>
      </c>
      <c r="D103" s="415" t="s">
        <v>968</v>
      </c>
      <c r="E103" s="415">
        <v>20261</v>
      </c>
      <c r="F103" s="412" t="s">
        <v>279</v>
      </c>
      <c r="G103" s="411" t="s">
        <v>291</v>
      </c>
      <c r="H103" s="412" t="s">
        <v>285</v>
      </c>
      <c r="I103" s="412">
        <v>3</v>
      </c>
      <c r="J103" s="412" t="s">
        <v>278</v>
      </c>
      <c r="K103" s="412" t="s">
        <v>278</v>
      </c>
      <c r="L103" s="414" t="s">
        <v>358</v>
      </c>
      <c r="M103" s="379" t="s">
        <v>359</v>
      </c>
      <c r="N103" s="379" t="s">
        <v>324</v>
      </c>
      <c r="O103" s="379" t="s">
        <v>318</v>
      </c>
      <c r="P103" s="412" t="s">
        <v>315</v>
      </c>
      <c r="Q103" s="379">
        <v>2</v>
      </c>
      <c r="R103" s="379">
        <v>2</v>
      </c>
      <c r="S103" s="415">
        <v>4</v>
      </c>
      <c r="T103" s="379">
        <v>3</v>
      </c>
      <c r="U103" s="8"/>
      <c r="V103" s="374">
        <v>30</v>
      </c>
      <c r="W103" s="370">
        <v>46606466</v>
      </c>
      <c r="X103" s="373" t="s">
        <v>1113</v>
      </c>
      <c r="Y103" s="364" t="s">
        <v>315</v>
      </c>
      <c r="Z103" s="364" t="s">
        <v>556</v>
      </c>
      <c r="AA103" s="364"/>
      <c r="AB103" s="364"/>
      <c r="AC103" s="370" t="s">
        <v>589</v>
      </c>
      <c r="AD103" s="364"/>
      <c r="AE103" s="369" t="s">
        <v>1117</v>
      </c>
      <c r="AF103" s="370"/>
      <c r="AG103" s="370"/>
      <c r="AH103" s="364" t="s">
        <v>319</v>
      </c>
      <c r="AI103" s="364">
        <v>1</v>
      </c>
      <c r="AJ103" s="364">
        <v>14</v>
      </c>
      <c r="AK103" s="364">
        <v>20</v>
      </c>
      <c r="AL103" s="364">
        <v>17</v>
      </c>
      <c r="AM103" s="364">
        <v>40</v>
      </c>
      <c r="AN103" s="22">
        <v>4</v>
      </c>
      <c r="AO103" s="104">
        <v>0.59722222222222221</v>
      </c>
      <c r="AP103" s="104">
        <v>0.73611111111111116</v>
      </c>
      <c r="AQ103" s="22" t="s">
        <v>1140</v>
      </c>
      <c r="AR103" s="104">
        <v>0.59722222222222221</v>
      </c>
      <c r="AS103" s="104">
        <v>0.68055555555555558</v>
      </c>
      <c r="AT103" s="104">
        <v>0.68055555555555558</v>
      </c>
      <c r="AU103" s="104">
        <v>0.73611111111111116</v>
      </c>
      <c r="AV103" s="359" t="s">
        <v>1140</v>
      </c>
      <c r="AW103" s="359" t="s">
        <v>1140</v>
      </c>
      <c r="AX103" s="104" t="s">
        <v>1154</v>
      </c>
      <c r="AY103" s="104" t="s">
        <v>1140</v>
      </c>
    </row>
    <row r="104" spans="2:51" x14ac:dyDescent="0.3">
      <c r="B104" s="4" t="s">
        <v>1144</v>
      </c>
      <c r="C104" s="411" t="s">
        <v>314</v>
      </c>
      <c r="D104" s="415" t="s">
        <v>968</v>
      </c>
      <c r="E104" s="415">
        <v>20261</v>
      </c>
      <c r="F104" s="412" t="s">
        <v>279</v>
      </c>
      <c r="G104" s="411" t="s">
        <v>291</v>
      </c>
      <c r="H104" s="412" t="s">
        <v>285</v>
      </c>
      <c r="I104" s="412">
        <v>3</v>
      </c>
      <c r="J104" s="412" t="s">
        <v>281</v>
      </c>
      <c r="K104" s="412" t="s">
        <v>281</v>
      </c>
      <c r="L104" s="414" t="s">
        <v>358</v>
      </c>
      <c r="M104" s="379" t="s">
        <v>359</v>
      </c>
      <c r="N104" s="379" t="s">
        <v>324</v>
      </c>
      <c r="O104" s="379" t="s">
        <v>318</v>
      </c>
      <c r="P104" s="412" t="s">
        <v>315</v>
      </c>
      <c r="Q104" s="379">
        <v>2</v>
      </c>
      <c r="R104" s="379">
        <v>2</v>
      </c>
      <c r="S104" s="415">
        <v>4</v>
      </c>
      <c r="T104" s="379">
        <v>3</v>
      </c>
      <c r="U104" s="8"/>
      <c r="V104" s="374">
        <v>30</v>
      </c>
      <c r="W104" s="370">
        <v>46606466</v>
      </c>
      <c r="X104" s="373" t="s">
        <v>1113</v>
      </c>
      <c r="Y104" s="364" t="s">
        <v>315</v>
      </c>
      <c r="Z104" s="364" t="s">
        <v>556</v>
      </c>
      <c r="AA104" s="364"/>
      <c r="AB104" s="364"/>
      <c r="AC104" s="370" t="s">
        <v>1132</v>
      </c>
      <c r="AD104" s="364"/>
      <c r="AE104" s="369" t="s">
        <v>1117</v>
      </c>
      <c r="AF104" s="370"/>
      <c r="AG104" s="370"/>
      <c r="AH104" s="364" t="s">
        <v>319</v>
      </c>
      <c r="AI104" s="364">
        <v>7</v>
      </c>
      <c r="AJ104" s="364">
        <v>14</v>
      </c>
      <c r="AK104" s="364">
        <v>20</v>
      </c>
      <c r="AL104" s="364">
        <v>17</v>
      </c>
      <c r="AM104" s="364">
        <v>40</v>
      </c>
      <c r="AN104" s="22">
        <v>4</v>
      </c>
      <c r="AO104" s="104">
        <v>0.59722222222222221</v>
      </c>
      <c r="AP104" s="104">
        <v>0.73611111111111116</v>
      </c>
      <c r="AQ104" s="22" t="s">
        <v>1140</v>
      </c>
      <c r="AR104" s="104">
        <v>0.59722222222222221</v>
      </c>
      <c r="AS104" s="104">
        <v>0.68055555555555558</v>
      </c>
      <c r="AT104" s="104">
        <v>0.68055555555555558</v>
      </c>
      <c r="AU104" s="104">
        <v>0.73611111111111116</v>
      </c>
      <c r="AV104" s="359" t="s">
        <v>1140</v>
      </c>
      <c r="AW104" s="359" t="s">
        <v>1140</v>
      </c>
      <c r="AX104" s="104" t="s">
        <v>1155</v>
      </c>
      <c r="AY104" s="104" t="s">
        <v>1140</v>
      </c>
    </row>
    <row r="105" spans="2:51" x14ac:dyDescent="0.3">
      <c r="B105" s="4" t="s">
        <v>1144</v>
      </c>
      <c r="C105" s="411" t="s">
        <v>314</v>
      </c>
      <c r="D105" s="415" t="s">
        <v>968</v>
      </c>
      <c r="E105" s="415">
        <v>20261</v>
      </c>
      <c r="F105" s="412" t="s">
        <v>279</v>
      </c>
      <c r="G105" s="411" t="s">
        <v>291</v>
      </c>
      <c r="H105" s="412" t="s">
        <v>285</v>
      </c>
      <c r="I105" s="412">
        <v>3</v>
      </c>
      <c r="J105" s="412" t="s">
        <v>283</v>
      </c>
      <c r="K105" s="412" t="s">
        <v>283</v>
      </c>
      <c r="L105" s="414" t="s">
        <v>358</v>
      </c>
      <c r="M105" s="379" t="s">
        <v>359</v>
      </c>
      <c r="N105" s="379" t="s">
        <v>324</v>
      </c>
      <c r="O105" s="379" t="s">
        <v>318</v>
      </c>
      <c r="P105" s="412" t="s">
        <v>315</v>
      </c>
      <c r="Q105" s="379">
        <v>2</v>
      </c>
      <c r="R105" s="379">
        <v>2</v>
      </c>
      <c r="S105" s="415">
        <v>4</v>
      </c>
      <c r="T105" s="379">
        <v>3</v>
      </c>
      <c r="U105" s="8"/>
      <c r="V105" s="374">
        <v>30</v>
      </c>
      <c r="W105" s="370">
        <v>46606466</v>
      </c>
      <c r="X105" s="373" t="s">
        <v>1113</v>
      </c>
      <c r="Y105" s="364" t="s">
        <v>315</v>
      </c>
      <c r="Z105" s="364" t="s">
        <v>556</v>
      </c>
      <c r="AA105" s="364"/>
      <c r="AB105" s="364"/>
      <c r="AC105" s="370" t="s">
        <v>862</v>
      </c>
      <c r="AD105" s="364"/>
      <c r="AE105" s="369" t="s">
        <v>1117</v>
      </c>
      <c r="AF105" s="370"/>
      <c r="AG105" s="370"/>
      <c r="AH105" s="364" t="s">
        <v>319</v>
      </c>
      <c r="AI105" s="364">
        <v>4</v>
      </c>
      <c r="AJ105" s="364">
        <v>14</v>
      </c>
      <c r="AK105" s="364">
        <v>20</v>
      </c>
      <c r="AL105" s="364">
        <v>17</v>
      </c>
      <c r="AM105" s="364">
        <v>40</v>
      </c>
      <c r="AN105" s="22">
        <v>4</v>
      </c>
      <c r="AO105" s="104">
        <v>0.59722222222222221</v>
      </c>
      <c r="AP105" s="104">
        <v>0.73611111111111116</v>
      </c>
      <c r="AQ105" s="22" t="s">
        <v>1140</v>
      </c>
      <c r="AR105" s="104">
        <v>0.59722222222222221</v>
      </c>
      <c r="AS105" s="104">
        <v>0.68055555555555558</v>
      </c>
      <c r="AT105" s="104">
        <v>0.68055555555555558</v>
      </c>
      <c r="AU105" s="104">
        <v>0.73611111111111116</v>
      </c>
      <c r="AV105" s="359" t="s">
        <v>1140</v>
      </c>
      <c r="AW105" s="359" t="s">
        <v>1140</v>
      </c>
      <c r="AX105" s="104" t="s">
        <v>1156</v>
      </c>
      <c r="AY105" s="104" t="s">
        <v>1140</v>
      </c>
    </row>
    <row r="106" spans="2:51" x14ac:dyDescent="0.3">
      <c r="B106" s="4" t="s">
        <v>1144</v>
      </c>
      <c r="C106" s="411" t="s">
        <v>314</v>
      </c>
      <c r="D106" s="415" t="s">
        <v>968</v>
      </c>
      <c r="E106" s="415">
        <v>20261</v>
      </c>
      <c r="F106" s="412" t="s">
        <v>279</v>
      </c>
      <c r="G106" s="411" t="s">
        <v>291</v>
      </c>
      <c r="H106" s="412" t="s">
        <v>285</v>
      </c>
      <c r="I106" s="412">
        <v>3</v>
      </c>
      <c r="J106" s="412" t="s">
        <v>286</v>
      </c>
      <c r="K106" s="412" t="s">
        <v>286</v>
      </c>
      <c r="L106" s="414" t="s">
        <v>358</v>
      </c>
      <c r="M106" s="379" t="s">
        <v>359</v>
      </c>
      <c r="N106" s="379" t="s">
        <v>324</v>
      </c>
      <c r="O106" s="379" t="s">
        <v>318</v>
      </c>
      <c r="P106" s="412" t="s">
        <v>315</v>
      </c>
      <c r="Q106" s="379">
        <v>2</v>
      </c>
      <c r="R106" s="379">
        <v>2</v>
      </c>
      <c r="S106" s="415">
        <v>4</v>
      </c>
      <c r="T106" s="379">
        <v>3</v>
      </c>
      <c r="U106" s="8"/>
      <c r="V106" s="374">
        <v>30</v>
      </c>
      <c r="W106" s="370">
        <v>46606466</v>
      </c>
      <c r="X106" s="373" t="s">
        <v>1113</v>
      </c>
      <c r="Y106" s="364" t="s">
        <v>315</v>
      </c>
      <c r="Z106" s="364" t="s">
        <v>556</v>
      </c>
      <c r="AA106" s="364"/>
      <c r="AB106" s="364"/>
      <c r="AC106" s="370" t="s">
        <v>1121</v>
      </c>
      <c r="AD106" s="364"/>
      <c r="AE106" s="369" t="s">
        <v>1117</v>
      </c>
      <c r="AF106" s="370"/>
      <c r="AG106" s="370"/>
      <c r="AH106" s="364" t="s">
        <v>319</v>
      </c>
      <c r="AI106" s="364">
        <v>5</v>
      </c>
      <c r="AJ106" s="364">
        <v>14</v>
      </c>
      <c r="AK106" s="364">
        <v>20</v>
      </c>
      <c r="AL106" s="364">
        <v>17</v>
      </c>
      <c r="AM106" s="364">
        <v>40</v>
      </c>
      <c r="AN106" s="22">
        <v>4</v>
      </c>
      <c r="AO106" s="104">
        <v>0.59722222222222221</v>
      </c>
      <c r="AP106" s="104">
        <v>0.73611111111111116</v>
      </c>
      <c r="AQ106" s="22" t="s">
        <v>1140</v>
      </c>
      <c r="AR106" s="104">
        <v>0.59722222222222221</v>
      </c>
      <c r="AS106" s="104">
        <v>0.68055555555555558</v>
      </c>
      <c r="AT106" s="104">
        <v>0.68055555555555558</v>
      </c>
      <c r="AU106" s="104">
        <v>0.73611111111111116</v>
      </c>
      <c r="AV106" s="359" t="s">
        <v>1140</v>
      </c>
      <c r="AW106" s="359" t="s">
        <v>1140</v>
      </c>
      <c r="AX106" s="104" t="s">
        <v>1157</v>
      </c>
      <c r="AY106" s="104" t="s">
        <v>1140</v>
      </c>
    </row>
    <row r="107" spans="2:51" x14ac:dyDescent="0.3">
      <c r="B107" s="4" t="s">
        <v>1144</v>
      </c>
      <c r="C107" s="411" t="s">
        <v>314</v>
      </c>
      <c r="D107" s="415" t="s">
        <v>971</v>
      </c>
      <c r="E107" s="415">
        <v>20261</v>
      </c>
      <c r="F107" s="412" t="s">
        <v>279</v>
      </c>
      <c r="G107" s="411" t="s">
        <v>291</v>
      </c>
      <c r="H107" s="412" t="s">
        <v>296</v>
      </c>
      <c r="I107" s="412">
        <v>3</v>
      </c>
      <c r="J107" s="412" t="s">
        <v>278</v>
      </c>
      <c r="K107" s="412" t="s">
        <v>278</v>
      </c>
      <c r="L107" s="414" t="s">
        <v>367</v>
      </c>
      <c r="M107" s="379" t="s">
        <v>832</v>
      </c>
      <c r="N107" s="379" t="s">
        <v>346</v>
      </c>
      <c r="O107" s="379" t="s">
        <v>339</v>
      </c>
      <c r="P107" s="412" t="s">
        <v>315</v>
      </c>
      <c r="Q107" s="379">
        <v>2</v>
      </c>
      <c r="R107" s="379">
        <v>2</v>
      </c>
      <c r="S107" s="415">
        <v>4</v>
      </c>
      <c r="T107" s="379">
        <v>3</v>
      </c>
      <c r="U107" s="8"/>
      <c r="V107" s="374">
        <v>25</v>
      </c>
      <c r="W107" s="370">
        <v>46606466</v>
      </c>
      <c r="X107" s="373" t="s">
        <v>1113</v>
      </c>
      <c r="Y107" s="375" t="s">
        <v>315</v>
      </c>
      <c r="Z107" s="364"/>
      <c r="AA107" s="364"/>
      <c r="AB107" s="364"/>
      <c r="AC107" s="370" t="s">
        <v>1131</v>
      </c>
      <c r="AD107" s="364"/>
      <c r="AE107" s="369" t="s">
        <v>1117</v>
      </c>
      <c r="AF107" s="370"/>
      <c r="AG107" s="370"/>
      <c r="AH107" s="364" t="s">
        <v>319</v>
      </c>
      <c r="AI107" s="364">
        <v>7</v>
      </c>
      <c r="AJ107" s="364">
        <v>7</v>
      </c>
      <c r="AK107" s="364">
        <v>40</v>
      </c>
      <c r="AL107" s="364">
        <v>11</v>
      </c>
      <c r="AM107" s="364">
        <v>0</v>
      </c>
      <c r="AN107" s="22">
        <v>4</v>
      </c>
      <c r="AO107" s="104">
        <v>0.31944444444444448</v>
      </c>
      <c r="AP107" s="104">
        <v>0.45833333333333331</v>
      </c>
      <c r="AQ107" s="22" t="s">
        <v>1140</v>
      </c>
      <c r="AR107" s="104">
        <v>0.31944444444444448</v>
      </c>
      <c r="AS107" s="104">
        <v>0.40277777777777779</v>
      </c>
      <c r="AT107" s="104">
        <v>0.40277777777777779</v>
      </c>
      <c r="AU107" s="104">
        <v>0.45833333333333331</v>
      </c>
      <c r="AV107" s="359" t="s">
        <v>1140</v>
      </c>
      <c r="AW107" s="359" t="s">
        <v>1140</v>
      </c>
      <c r="AX107" s="104" t="s">
        <v>1158</v>
      </c>
      <c r="AY107" s="104" t="s">
        <v>1140</v>
      </c>
    </row>
    <row r="108" spans="2:51" x14ac:dyDescent="0.3">
      <c r="B108" s="4" t="s">
        <v>1144</v>
      </c>
      <c r="C108" s="411" t="s">
        <v>314</v>
      </c>
      <c r="D108" s="415" t="s">
        <v>971</v>
      </c>
      <c r="E108" s="415">
        <v>20261</v>
      </c>
      <c r="F108" s="412" t="s">
        <v>279</v>
      </c>
      <c r="G108" s="411" t="s">
        <v>291</v>
      </c>
      <c r="H108" s="412" t="s">
        <v>296</v>
      </c>
      <c r="I108" s="412">
        <v>3</v>
      </c>
      <c r="J108" s="412" t="s">
        <v>281</v>
      </c>
      <c r="K108" s="412" t="s">
        <v>281</v>
      </c>
      <c r="L108" s="414" t="s">
        <v>367</v>
      </c>
      <c r="M108" s="379" t="s">
        <v>832</v>
      </c>
      <c r="N108" s="379" t="s">
        <v>346</v>
      </c>
      <c r="O108" s="379" t="s">
        <v>339</v>
      </c>
      <c r="P108" s="412" t="s">
        <v>315</v>
      </c>
      <c r="Q108" s="379">
        <v>2</v>
      </c>
      <c r="R108" s="379">
        <v>2</v>
      </c>
      <c r="S108" s="415">
        <v>4</v>
      </c>
      <c r="T108" s="379">
        <v>3</v>
      </c>
      <c r="U108" s="8"/>
      <c r="V108" s="374">
        <v>25</v>
      </c>
      <c r="W108" s="370">
        <v>46606466</v>
      </c>
      <c r="X108" s="373" t="s">
        <v>1113</v>
      </c>
      <c r="Y108" s="375" t="s">
        <v>315</v>
      </c>
      <c r="Z108" s="364"/>
      <c r="AA108" s="364"/>
      <c r="AB108" s="364"/>
      <c r="AC108" s="370" t="s">
        <v>1131</v>
      </c>
      <c r="AD108" s="364"/>
      <c r="AE108" s="369" t="s">
        <v>1117</v>
      </c>
      <c r="AF108" s="370"/>
      <c r="AG108" s="370"/>
      <c r="AH108" s="364" t="s">
        <v>319</v>
      </c>
      <c r="AI108" s="364">
        <v>7</v>
      </c>
      <c r="AJ108" s="364">
        <v>11</v>
      </c>
      <c r="AK108" s="364">
        <v>0</v>
      </c>
      <c r="AL108" s="364">
        <v>14</v>
      </c>
      <c r="AM108" s="364">
        <v>20</v>
      </c>
      <c r="AN108" s="22">
        <v>4</v>
      </c>
      <c r="AO108" s="104">
        <v>0.45833333333333331</v>
      </c>
      <c r="AP108" s="104">
        <v>0.59722222222222221</v>
      </c>
      <c r="AQ108" s="22" t="s">
        <v>1140</v>
      </c>
      <c r="AR108" s="104">
        <v>0.45833333333333331</v>
      </c>
      <c r="AS108" s="104">
        <v>0.54166666666666663</v>
      </c>
      <c r="AT108" s="104">
        <v>0.54166666666666663</v>
      </c>
      <c r="AU108" s="104">
        <v>0.59722222222222221</v>
      </c>
      <c r="AV108" s="359" t="s">
        <v>1140</v>
      </c>
      <c r="AW108" s="359" t="s">
        <v>1140</v>
      </c>
      <c r="AX108" s="104" t="s">
        <v>1159</v>
      </c>
      <c r="AY108" s="104" t="s">
        <v>1140</v>
      </c>
    </row>
    <row r="109" spans="2:51" x14ac:dyDescent="0.3">
      <c r="B109" s="4" t="s">
        <v>1144</v>
      </c>
      <c r="C109" s="411" t="s">
        <v>314</v>
      </c>
      <c r="D109" s="415" t="s">
        <v>971</v>
      </c>
      <c r="E109" s="415">
        <v>20261</v>
      </c>
      <c r="F109" s="412" t="s">
        <v>279</v>
      </c>
      <c r="G109" s="411" t="s">
        <v>291</v>
      </c>
      <c r="H109" s="412" t="s">
        <v>296</v>
      </c>
      <c r="I109" s="412">
        <v>3</v>
      </c>
      <c r="J109" s="412" t="s">
        <v>283</v>
      </c>
      <c r="K109" s="412" t="s">
        <v>283</v>
      </c>
      <c r="L109" s="414" t="s">
        <v>367</v>
      </c>
      <c r="M109" s="379" t="s">
        <v>832</v>
      </c>
      <c r="N109" s="379" t="s">
        <v>346</v>
      </c>
      <c r="O109" s="379" t="s">
        <v>339</v>
      </c>
      <c r="P109" s="412" t="s">
        <v>315</v>
      </c>
      <c r="Q109" s="379">
        <v>2</v>
      </c>
      <c r="R109" s="379">
        <v>2</v>
      </c>
      <c r="S109" s="415">
        <v>4</v>
      </c>
      <c r="T109" s="379">
        <v>3</v>
      </c>
      <c r="U109" s="8"/>
      <c r="V109" s="374">
        <v>25</v>
      </c>
      <c r="W109" s="370">
        <v>46606466</v>
      </c>
      <c r="X109" s="373" t="s">
        <v>1113</v>
      </c>
      <c r="Y109" s="375" t="s">
        <v>315</v>
      </c>
      <c r="Z109" s="364"/>
      <c r="AA109" s="364"/>
      <c r="AB109" s="364"/>
      <c r="AC109" s="370" t="s">
        <v>1131</v>
      </c>
      <c r="AD109" s="364"/>
      <c r="AE109" s="369" t="s">
        <v>1117</v>
      </c>
      <c r="AF109" s="370"/>
      <c r="AG109" s="370"/>
      <c r="AH109" s="364" t="s">
        <v>319</v>
      </c>
      <c r="AI109" s="364">
        <v>5</v>
      </c>
      <c r="AJ109" s="364">
        <v>17</v>
      </c>
      <c r="AK109" s="364">
        <v>40</v>
      </c>
      <c r="AL109" s="364">
        <v>21</v>
      </c>
      <c r="AM109" s="364">
        <v>0</v>
      </c>
      <c r="AN109" s="22">
        <v>4</v>
      </c>
      <c r="AO109" s="104">
        <v>0.73611111111111116</v>
      </c>
      <c r="AP109" s="104">
        <v>0.875</v>
      </c>
      <c r="AQ109" s="22" t="s">
        <v>1140</v>
      </c>
      <c r="AR109" s="104">
        <v>0.73611111111111116</v>
      </c>
      <c r="AS109" s="104">
        <v>0.81944444444444453</v>
      </c>
      <c r="AT109" s="104">
        <v>0.81944444444444453</v>
      </c>
      <c r="AU109" s="104">
        <v>0.875</v>
      </c>
      <c r="AV109" s="359" t="s">
        <v>1140</v>
      </c>
      <c r="AW109" s="359" t="s">
        <v>1140</v>
      </c>
      <c r="AX109" s="104" t="s">
        <v>1160</v>
      </c>
      <c r="AY109" s="104" t="s">
        <v>1140</v>
      </c>
    </row>
    <row r="110" spans="2:51" x14ac:dyDescent="0.3">
      <c r="B110" s="4" t="s">
        <v>1145</v>
      </c>
      <c r="C110" s="411" t="s">
        <v>314</v>
      </c>
      <c r="D110" s="415" t="s">
        <v>968</v>
      </c>
      <c r="E110" s="415">
        <v>20261</v>
      </c>
      <c r="F110" s="412" t="s">
        <v>279</v>
      </c>
      <c r="G110" s="411" t="s">
        <v>291</v>
      </c>
      <c r="H110" s="412" t="s">
        <v>285</v>
      </c>
      <c r="I110" s="412">
        <v>3</v>
      </c>
      <c r="J110" s="412" t="s">
        <v>278</v>
      </c>
      <c r="K110" s="412" t="s">
        <v>278</v>
      </c>
      <c r="L110" s="414" t="s">
        <v>358</v>
      </c>
      <c r="M110" s="379" t="s">
        <v>359</v>
      </c>
      <c r="N110" s="379" t="s">
        <v>324</v>
      </c>
      <c r="O110" s="379" t="s">
        <v>318</v>
      </c>
      <c r="P110" s="412" t="s">
        <v>315</v>
      </c>
      <c r="Q110" s="379">
        <v>2</v>
      </c>
      <c r="R110" s="379">
        <v>2</v>
      </c>
      <c r="S110" s="415">
        <v>4</v>
      </c>
      <c r="T110" s="379">
        <v>3</v>
      </c>
      <c r="U110" s="8"/>
      <c r="V110" s="374">
        <v>30</v>
      </c>
      <c r="W110" s="370">
        <v>44425152</v>
      </c>
      <c r="X110" s="373" t="s">
        <v>1153</v>
      </c>
      <c r="Y110" s="364" t="s">
        <v>315</v>
      </c>
      <c r="Z110" s="364" t="s">
        <v>556</v>
      </c>
      <c r="AA110" s="364"/>
      <c r="AB110" s="364"/>
      <c r="AC110" s="370" t="s">
        <v>589</v>
      </c>
      <c r="AD110" s="364"/>
      <c r="AE110" s="369" t="s">
        <v>1117</v>
      </c>
      <c r="AF110" s="370"/>
      <c r="AG110" s="370"/>
      <c r="AH110" s="364" t="s">
        <v>319</v>
      </c>
      <c r="AI110" s="364">
        <v>1</v>
      </c>
      <c r="AJ110" s="364">
        <v>14</v>
      </c>
      <c r="AK110" s="364">
        <v>20</v>
      </c>
      <c r="AL110" s="364">
        <v>17</v>
      </c>
      <c r="AM110" s="364">
        <v>40</v>
      </c>
      <c r="AN110" s="22">
        <v>4</v>
      </c>
      <c r="AO110" s="104">
        <v>0.59722222222222221</v>
      </c>
      <c r="AP110" s="104">
        <v>0.73611111111111116</v>
      </c>
      <c r="AQ110" s="22" t="s">
        <v>1140</v>
      </c>
      <c r="AR110" s="104">
        <v>0.59722222222222221</v>
      </c>
      <c r="AS110" s="104">
        <v>0.68055555555555558</v>
      </c>
      <c r="AT110" s="104">
        <v>0.68055555555555558</v>
      </c>
      <c r="AU110" s="104">
        <v>0.73611111111111116</v>
      </c>
      <c r="AV110" s="359" t="s">
        <v>1140</v>
      </c>
      <c r="AW110" s="359" t="s">
        <v>1140</v>
      </c>
      <c r="AX110" s="104" t="s">
        <v>1154</v>
      </c>
      <c r="AY110" s="104" t="s">
        <v>1140</v>
      </c>
    </row>
    <row r="111" spans="2:51" x14ac:dyDescent="0.3">
      <c r="B111" s="4" t="s">
        <v>1145</v>
      </c>
      <c r="C111" s="411" t="s">
        <v>314</v>
      </c>
      <c r="D111" s="415" t="s">
        <v>968</v>
      </c>
      <c r="E111" s="415">
        <v>20261</v>
      </c>
      <c r="F111" s="412" t="s">
        <v>279</v>
      </c>
      <c r="G111" s="411" t="s">
        <v>291</v>
      </c>
      <c r="H111" s="412" t="s">
        <v>285</v>
      </c>
      <c r="I111" s="412">
        <v>3</v>
      </c>
      <c r="J111" s="412" t="s">
        <v>281</v>
      </c>
      <c r="K111" s="412" t="s">
        <v>281</v>
      </c>
      <c r="L111" s="414" t="s">
        <v>358</v>
      </c>
      <c r="M111" s="379" t="s">
        <v>359</v>
      </c>
      <c r="N111" s="379" t="s">
        <v>324</v>
      </c>
      <c r="O111" s="379" t="s">
        <v>318</v>
      </c>
      <c r="P111" s="412" t="s">
        <v>315</v>
      </c>
      <c r="Q111" s="379">
        <v>2</v>
      </c>
      <c r="R111" s="379">
        <v>2</v>
      </c>
      <c r="S111" s="415">
        <v>4</v>
      </c>
      <c r="T111" s="379">
        <v>3</v>
      </c>
      <c r="U111" s="8"/>
      <c r="V111" s="374">
        <v>30</v>
      </c>
      <c r="W111" s="370">
        <v>46606466</v>
      </c>
      <c r="X111" s="373" t="s">
        <v>1153</v>
      </c>
      <c r="Y111" s="364" t="s">
        <v>315</v>
      </c>
      <c r="Z111" s="364" t="s">
        <v>556</v>
      </c>
      <c r="AA111" s="364"/>
      <c r="AB111" s="364"/>
      <c r="AC111" s="370" t="s">
        <v>1132</v>
      </c>
      <c r="AD111" s="364"/>
      <c r="AE111" s="369" t="s">
        <v>1117</v>
      </c>
      <c r="AF111" s="370"/>
      <c r="AG111" s="370"/>
      <c r="AH111" s="364" t="s">
        <v>319</v>
      </c>
      <c r="AI111" s="364">
        <v>7</v>
      </c>
      <c r="AJ111" s="364">
        <v>14</v>
      </c>
      <c r="AK111" s="364">
        <v>20</v>
      </c>
      <c r="AL111" s="364">
        <v>17</v>
      </c>
      <c r="AM111" s="364">
        <v>40</v>
      </c>
      <c r="AN111" s="22">
        <v>4</v>
      </c>
      <c r="AO111" s="104">
        <v>0.59722222222222221</v>
      </c>
      <c r="AP111" s="104">
        <v>0.73611111111111116</v>
      </c>
      <c r="AQ111" s="22" t="s">
        <v>1140</v>
      </c>
      <c r="AR111" s="104">
        <v>0.59722222222222221</v>
      </c>
      <c r="AS111" s="104">
        <v>0.68055555555555558</v>
      </c>
      <c r="AT111" s="104">
        <v>0.68055555555555558</v>
      </c>
      <c r="AU111" s="104">
        <v>0.73611111111111116</v>
      </c>
      <c r="AV111" s="359" t="s">
        <v>1140</v>
      </c>
      <c r="AW111" s="359" t="s">
        <v>1140</v>
      </c>
      <c r="AX111" s="104" t="s">
        <v>1155</v>
      </c>
      <c r="AY111" s="104" t="s">
        <v>1140</v>
      </c>
    </row>
    <row r="112" spans="2:51" x14ac:dyDescent="0.3">
      <c r="B112" s="4" t="s">
        <v>1145</v>
      </c>
      <c r="C112" s="411" t="s">
        <v>314</v>
      </c>
      <c r="D112" s="415" t="s">
        <v>968</v>
      </c>
      <c r="E112" s="415">
        <v>20261</v>
      </c>
      <c r="F112" s="412" t="s">
        <v>279</v>
      </c>
      <c r="G112" s="411" t="s">
        <v>291</v>
      </c>
      <c r="H112" s="412" t="s">
        <v>285</v>
      </c>
      <c r="I112" s="412">
        <v>3</v>
      </c>
      <c r="J112" s="412" t="s">
        <v>283</v>
      </c>
      <c r="K112" s="412" t="s">
        <v>283</v>
      </c>
      <c r="L112" s="414" t="s">
        <v>358</v>
      </c>
      <c r="M112" s="379" t="s">
        <v>359</v>
      </c>
      <c r="N112" s="379" t="s">
        <v>324</v>
      </c>
      <c r="O112" s="379" t="s">
        <v>318</v>
      </c>
      <c r="P112" s="412" t="s">
        <v>315</v>
      </c>
      <c r="Q112" s="379">
        <v>2</v>
      </c>
      <c r="R112" s="379">
        <v>2</v>
      </c>
      <c r="S112" s="415">
        <v>4</v>
      </c>
      <c r="T112" s="379">
        <v>3</v>
      </c>
      <c r="U112" s="8"/>
      <c r="V112" s="374">
        <v>30</v>
      </c>
      <c r="W112" s="370">
        <v>46606466</v>
      </c>
      <c r="X112" s="373" t="s">
        <v>1153</v>
      </c>
      <c r="Y112" s="364" t="s">
        <v>315</v>
      </c>
      <c r="Z112" s="364" t="s">
        <v>556</v>
      </c>
      <c r="AA112" s="364"/>
      <c r="AB112" s="364"/>
      <c r="AC112" s="370" t="s">
        <v>862</v>
      </c>
      <c r="AD112" s="364"/>
      <c r="AE112" s="369" t="s">
        <v>1117</v>
      </c>
      <c r="AF112" s="370"/>
      <c r="AG112" s="370"/>
      <c r="AH112" s="364" t="s">
        <v>319</v>
      </c>
      <c r="AI112" s="364">
        <v>4</v>
      </c>
      <c r="AJ112" s="364">
        <v>14</v>
      </c>
      <c r="AK112" s="364">
        <v>20</v>
      </c>
      <c r="AL112" s="364">
        <v>17</v>
      </c>
      <c r="AM112" s="364">
        <v>40</v>
      </c>
      <c r="AN112" s="22">
        <v>4</v>
      </c>
      <c r="AO112" s="104">
        <v>0.59722222222222221</v>
      </c>
      <c r="AP112" s="104">
        <v>0.73611111111111116</v>
      </c>
      <c r="AQ112" s="22" t="s">
        <v>1140</v>
      </c>
      <c r="AR112" s="104">
        <v>0.59722222222222221</v>
      </c>
      <c r="AS112" s="104">
        <v>0.68055555555555558</v>
      </c>
      <c r="AT112" s="104">
        <v>0.68055555555555558</v>
      </c>
      <c r="AU112" s="104">
        <v>0.73611111111111116</v>
      </c>
      <c r="AV112" s="359" t="s">
        <v>1140</v>
      </c>
      <c r="AW112" s="359" t="s">
        <v>1140</v>
      </c>
      <c r="AX112" s="104" t="s">
        <v>1156</v>
      </c>
      <c r="AY112" s="104" t="s">
        <v>1140</v>
      </c>
    </row>
    <row r="113" spans="2:51" x14ac:dyDescent="0.3">
      <c r="B113" s="4" t="s">
        <v>1145</v>
      </c>
      <c r="C113" s="411" t="s">
        <v>314</v>
      </c>
      <c r="D113" s="415" t="s">
        <v>968</v>
      </c>
      <c r="E113" s="415">
        <v>20261</v>
      </c>
      <c r="F113" s="412" t="s">
        <v>279</v>
      </c>
      <c r="G113" s="411" t="s">
        <v>291</v>
      </c>
      <c r="H113" s="412" t="s">
        <v>285</v>
      </c>
      <c r="I113" s="412">
        <v>3</v>
      </c>
      <c r="J113" s="412" t="s">
        <v>286</v>
      </c>
      <c r="K113" s="412" t="s">
        <v>286</v>
      </c>
      <c r="L113" s="414" t="s">
        <v>358</v>
      </c>
      <c r="M113" s="379" t="s">
        <v>359</v>
      </c>
      <c r="N113" s="379" t="s">
        <v>324</v>
      </c>
      <c r="O113" s="379" t="s">
        <v>318</v>
      </c>
      <c r="P113" s="412" t="s">
        <v>315</v>
      </c>
      <c r="Q113" s="379">
        <v>2</v>
      </c>
      <c r="R113" s="379">
        <v>2</v>
      </c>
      <c r="S113" s="415">
        <v>4</v>
      </c>
      <c r="T113" s="379">
        <v>3</v>
      </c>
      <c r="U113" s="8"/>
      <c r="V113" s="374">
        <v>30</v>
      </c>
      <c r="W113" s="370">
        <v>46606466</v>
      </c>
      <c r="X113" s="373" t="s">
        <v>1153</v>
      </c>
      <c r="Y113" s="364" t="s">
        <v>315</v>
      </c>
      <c r="Z113" s="364" t="s">
        <v>556</v>
      </c>
      <c r="AA113" s="364"/>
      <c r="AB113" s="364"/>
      <c r="AC113" s="370" t="s">
        <v>1121</v>
      </c>
      <c r="AD113" s="364"/>
      <c r="AE113" s="369" t="s">
        <v>1117</v>
      </c>
      <c r="AF113" s="370"/>
      <c r="AG113" s="370"/>
      <c r="AH113" s="364" t="s">
        <v>319</v>
      </c>
      <c r="AI113" s="364">
        <v>6</v>
      </c>
      <c r="AJ113" s="364">
        <v>14</v>
      </c>
      <c r="AK113" s="364">
        <v>20</v>
      </c>
      <c r="AL113" s="364">
        <v>17</v>
      </c>
      <c r="AM113" s="364">
        <v>40</v>
      </c>
      <c r="AN113" s="22">
        <v>4</v>
      </c>
      <c r="AO113" s="104">
        <v>0.59722222222222221</v>
      </c>
      <c r="AP113" s="104">
        <v>0.73611111111111116</v>
      </c>
      <c r="AQ113" s="22" t="s">
        <v>1140</v>
      </c>
      <c r="AR113" s="104">
        <v>0.59722222222222221</v>
      </c>
      <c r="AS113" s="104">
        <v>0.68055555555555558</v>
      </c>
      <c r="AT113" s="104">
        <v>0.68055555555555558</v>
      </c>
      <c r="AU113" s="104">
        <v>0.73611111111111116</v>
      </c>
      <c r="AV113" s="359" t="s">
        <v>1140</v>
      </c>
      <c r="AW113" s="359" t="s">
        <v>1140</v>
      </c>
      <c r="AX113" s="104" t="s">
        <v>1157</v>
      </c>
      <c r="AY113" s="104" t="s">
        <v>1140</v>
      </c>
    </row>
    <row r="114" spans="2:51" x14ac:dyDescent="0.3">
      <c r="B114" s="4" t="s">
        <v>1145</v>
      </c>
      <c r="C114" s="411" t="s">
        <v>314</v>
      </c>
      <c r="D114" s="415" t="s">
        <v>971</v>
      </c>
      <c r="E114" s="415">
        <v>20261</v>
      </c>
      <c r="F114" s="412" t="s">
        <v>279</v>
      </c>
      <c r="G114" s="411" t="s">
        <v>291</v>
      </c>
      <c r="H114" s="412" t="s">
        <v>296</v>
      </c>
      <c r="I114" s="412">
        <v>3</v>
      </c>
      <c r="J114" s="412" t="s">
        <v>278</v>
      </c>
      <c r="K114" s="412" t="s">
        <v>278</v>
      </c>
      <c r="L114" s="414" t="s">
        <v>367</v>
      </c>
      <c r="M114" s="379" t="s">
        <v>832</v>
      </c>
      <c r="N114" s="379" t="s">
        <v>346</v>
      </c>
      <c r="O114" s="379" t="s">
        <v>339</v>
      </c>
      <c r="P114" s="412" t="s">
        <v>315</v>
      </c>
      <c r="Q114" s="379">
        <v>2</v>
      </c>
      <c r="R114" s="379">
        <v>2</v>
      </c>
      <c r="S114" s="415">
        <v>4</v>
      </c>
      <c r="T114" s="379">
        <v>3</v>
      </c>
      <c r="U114" s="8"/>
      <c r="V114" s="374">
        <v>25</v>
      </c>
      <c r="W114" s="370">
        <v>46606466</v>
      </c>
      <c r="X114" s="373" t="s">
        <v>1153</v>
      </c>
      <c r="Y114" s="375" t="s">
        <v>315</v>
      </c>
      <c r="Z114" s="364"/>
      <c r="AA114" s="364"/>
      <c r="AB114" s="364"/>
      <c r="AC114" s="370" t="s">
        <v>1131</v>
      </c>
      <c r="AD114" s="364"/>
      <c r="AE114" s="369" t="s">
        <v>1117</v>
      </c>
      <c r="AF114" s="370"/>
      <c r="AG114" s="370"/>
      <c r="AH114" s="364" t="s">
        <v>319</v>
      </c>
      <c r="AI114" s="364">
        <v>7</v>
      </c>
      <c r="AJ114" s="364">
        <v>7</v>
      </c>
      <c r="AK114" s="364">
        <v>40</v>
      </c>
      <c r="AL114" s="364">
        <v>11</v>
      </c>
      <c r="AM114" s="364">
        <v>0</v>
      </c>
      <c r="AN114" s="22">
        <v>4</v>
      </c>
      <c r="AO114" s="104">
        <v>0.31944444444444448</v>
      </c>
      <c r="AP114" s="104">
        <v>0.45833333333333331</v>
      </c>
      <c r="AQ114" s="22" t="s">
        <v>1140</v>
      </c>
      <c r="AR114" s="104">
        <v>0.31944444444444448</v>
      </c>
      <c r="AS114" s="104">
        <v>0.40277777777777779</v>
      </c>
      <c r="AT114" s="104">
        <v>0.40277777777777779</v>
      </c>
      <c r="AU114" s="104">
        <v>0.45833333333333331</v>
      </c>
      <c r="AV114" s="359" t="s">
        <v>1140</v>
      </c>
      <c r="AW114" s="359" t="s">
        <v>1140</v>
      </c>
      <c r="AX114" s="104" t="s">
        <v>1158</v>
      </c>
      <c r="AY114" s="104" t="s">
        <v>1140</v>
      </c>
    </row>
    <row r="115" spans="2:51" x14ac:dyDescent="0.3">
      <c r="B115" s="4" t="s">
        <v>1145</v>
      </c>
      <c r="C115" s="411" t="s">
        <v>314</v>
      </c>
      <c r="D115" s="415" t="s">
        <v>971</v>
      </c>
      <c r="E115" s="415">
        <v>20261</v>
      </c>
      <c r="F115" s="412" t="s">
        <v>279</v>
      </c>
      <c r="G115" s="411" t="s">
        <v>291</v>
      </c>
      <c r="H115" s="412" t="s">
        <v>296</v>
      </c>
      <c r="I115" s="412">
        <v>3</v>
      </c>
      <c r="J115" s="412" t="s">
        <v>281</v>
      </c>
      <c r="K115" s="412" t="s">
        <v>281</v>
      </c>
      <c r="L115" s="414" t="s">
        <v>367</v>
      </c>
      <c r="M115" s="379" t="s">
        <v>832</v>
      </c>
      <c r="N115" s="379" t="s">
        <v>346</v>
      </c>
      <c r="O115" s="379" t="s">
        <v>339</v>
      </c>
      <c r="P115" s="412" t="s">
        <v>315</v>
      </c>
      <c r="Q115" s="379">
        <v>2</v>
      </c>
      <c r="R115" s="379">
        <v>2</v>
      </c>
      <c r="S115" s="415">
        <v>4</v>
      </c>
      <c r="T115" s="379">
        <v>3</v>
      </c>
      <c r="U115" s="8"/>
      <c r="V115" s="374">
        <v>25</v>
      </c>
      <c r="W115" s="370">
        <v>46606466</v>
      </c>
      <c r="X115" s="373" t="s">
        <v>1153</v>
      </c>
      <c r="Y115" s="375" t="s">
        <v>315</v>
      </c>
      <c r="Z115" s="364"/>
      <c r="AA115" s="364"/>
      <c r="AB115" s="364"/>
      <c r="AC115" s="370" t="s">
        <v>1131</v>
      </c>
      <c r="AD115" s="364"/>
      <c r="AE115" s="369" t="s">
        <v>1117</v>
      </c>
      <c r="AF115" s="370"/>
      <c r="AG115" s="370"/>
      <c r="AH115" s="364" t="s">
        <v>319</v>
      </c>
      <c r="AI115" s="364">
        <v>7</v>
      </c>
      <c r="AJ115" s="364">
        <v>11</v>
      </c>
      <c r="AK115" s="364">
        <v>0</v>
      </c>
      <c r="AL115" s="364">
        <v>14</v>
      </c>
      <c r="AM115" s="364">
        <v>20</v>
      </c>
      <c r="AN115" s="22">
        <v>4</v>
      </c>
      <c r="AO115" s="104">
        <v>0.45833333333333331</v>
      </c>
      <c r="AP115" s="104">
        <v>0.59722222222222221</v>
      </c>
      <c r="AQ115" s="22" t="s">
        <v>1140</v>
      </c>
      <c r="AR115" s="104">
        <v>0.45833333333333331</v>
      </c>
      <c r="AS115" s="104">
        <v>0.54166666666666663</v>
      </c>
      <c r="AT115" s="104">
        <v>0.54166666666666663</v>
      </c>
      <c r="AU115" s="104">
        <v>0.59722222222222221</v>
      </c>
      <c r="AV115" s="359" t="s">
        <v>1140</v>
      </c>
      <c r="AW115" s="359" t="s">
        <v>1140</v>
      </c>
      <c r="AX115" s="104" t="s">
        <v>1159</v>
      </c>
      <c r="AY115" s="104" t="s">
        <v>1140</v>
      </c>
    </row>
    <row r="116" spans="2:51" x14ac:dyDescent="0.3">
      <c r="B116" s="4" t="s">
        <v>1145</v>
      </c>
      <c r="C116" s="411" t="s">
        <v>314</v>
      </c>
      <c r="D116" s="415" t="s">
        <v>971</v>
      </c>
      <c r="E116" s="415">
        <v>20261</v>
      </c>
      <c r="F116" s="412" t="s">
        <v>279</v>
      </c>
      <c r="G116" s="411" t="s">
        <v>291</v>
      </c>
      <c r="H116" s="412" t="s">
        <v>296</v>
      </c>
      <c r="I116" s="412">
        <v>3</v>
      </c>
      <c r="J116" s="412" t="s">
        <v>283</v>
      </c>
      <c r="K116" s="412" t="s">
        <v>283</v>
      </c>
      <c r="L116" s="414" t="s">
        <v>367</v>
      </c>
      <c r="M116" s="379" t="s">
        <v>832</v>
      </c>
      <c r="N116" s="379" t="s">
        <v>346</v>
      </c>
      <c r="O116" s="379" t="s">
        <v>339</v>
      </c>
      <c r="P116" s="412" t="s">
        <v>315</v>
      </c>
      <c r="Q116" s="379">
        <v>2</v>
      </c>
      <c r="R116" s="379">
        <v>2</v>
      </c>
      <c r="S116" s="415">
        <v>4</v>
      </c>
      <c r="T116" s="379">
        <v>3</v>
      </c>
      <c r="U116" s="8"/>
      <c r="V116" s="374">
        <v>25</v>
      </c>
      <c r="W116" s="370">
        <v>46606466</v>
      </c>
      <c r="X116" s="373" t="s">
        <v>1153</v>
      </c>
      <c r="Y116" s="375" t="s">
        <v>315</v>
      </c>
      <c r="Z116" s="364"/>
      <c r="AA116" s="364"/>
      <c r="AB116" s="364"/>
      <c r="AC116" s="370" t="s">
        <v>1131</v>
      </c>
      <c r="AD116" s="364"/>
      <c r="AE116" s="369" t="s">
        <v>1117</v>
      </c>
      <c r="AF116" s="370"/>
      <c r="AG116" s="370"/>
      <c r="AH116" s="364" t="s">
        <v>319</v>
      </c>
      <c r="AI116" s="364">
        <v>6</v>
      </c>
      <c r="AJ116" s="364">
        <v>17</v>
      </c>
      <c r="AK116" s="364">
        <v>40</v>
      </c>
      <c r="AL116" s="364">
        <v>21</v>
      </c>
      <c r="AM116" s="364">
        <v>0</v>
      </c>
      <c r="AN116" s="22">
        <v>4</v>
      </c>
      <c r="AO116" s="104">
        <v>0.73611111111111116</v>
      </c>
      <c r="AP116" s="104">
        <v>0.875</v>
      </c>
      <c r="AQ116" s="22" t="s">
        <v>1140</v>
      </c>
      <c r="AR116" s="104">
        <v>0.73611111111111116</v>
      </c>
      <c r="AS116" s="104">
        <v>0.81944444444444453</v>
      </c>
      <c r="AT116" s="104">
        <v>0.81944444444444453</v>
      </c>
      <c r="AU116" s="104">
        <v>0.875</v>
      </c>
      <c r="AV116" s="359" t="s">
        <v>1140</v>
      </c>
      <c r="AW116" s="359" t="s">
        <v>1140</v>
      </c>
      <c r="AX116" s="104" t="s">
        <v>1160</v>
      </c>
      <c r="AY116" s="104" t="s">
        <v>1140</v>
      </c>
    </row>
    <row r="117" spans="2:51" x14ac:dyDescent="0.3">
      <c r="B117" s="4" t="s">
        <v>1144</v>
      </c>
      <c r="C117" s="411" t="s">
        <v>314</v>
      </c>
      <c r="D117" s="415" t="s">
        <v>968</v>
      </c>
      <c r="E117" s="415">
        <v>20261</v>
      </c>
      <c r="F117" s="412" t="s">
        <v>279</v>
      </c>
      <c r="G117" s="411" t="s">
        <v>291</v>
      </c>
      <c r="H117" s="412" t="s">
        <v>285</v>
      </c>
      <c r="I117" s="412">
        <v>3</v>
      </c>
      <c r="J117" s="412" t="s">
        <v>278</v>
      </c>
      <c r="K117" s="412" t="s">
        <v>278</v>
      </c>
      <c r="L117" s="414" t="s">
        <v>363</v>
      </c>
      <c r="M117" s="379" t="s">
        <v>980</v>
      </c>
      <c r="N117" s="379" t="s">
        <v>324</v>
      </c>
      <c r="O117" s="379" t="s">
        <v>318</v>
      </c>
      <c r="P117" s="412" t="s">
        <v>315</v>
      </c>
      <c r="Q117" s="379">
        <v>2</v>
      </c>
      <c r="R117" s="379">
        <v>2</v>
      </c>
      <c r="S117" s="415">
        <v>4</v>
      </c>
      <c r="T117" s="379">
        <v>3</v>
      </c>
      <c r="U117" s="8"/>
      <c r="V117" s="374">
        <v>30</v>
      </c>
      <c r="W117" s="370">
        <v>45011811</v>
      </c>
      <c r="X117" s="373" t="s">
        <v>960</v>
      </c>
      <c r="Y117" s="364" t="s">
        <v>315</v>
      </c>
      <c r="Z117" s="364" t="s">
        <v>556</v>
      </c>
      <c r="AA117" s="364"/>
      <c r="AB117" s="364"/>
      <c r="AC117" s="370" t="s">
        <v>589</v>
      </c>
      <c r="AD117" s="364"/>
      <c r="AE117" s="369" t="s">
        <v>1116</v>
      </c>
      <c r="AF117" s="370"/>
      <c r="AG117" s="370"/>
      <c r="AH117" s="364" t="s">
        <v>319</v>
      </c>
      <c r="AI117" s="364">
        <v>5</v>
      </c>
      <c r="AJ117" s="364">
        <v>7</v>
      </c>
      <c r="AK117" s="364">
        <v>40</v>
      </c>
      <c r="AL117" s="364">
        <v>11</v>
      </c>
      <c r="AM117" s="364">
        <v>0</v>
      </c>
      <c r="AN117" s="22">
        <f t="shared" ref="AN117:AN124" si="69">IF(AJ117="",S117,ROUND(((((AL117/24)+(AM117/1440))-((AJ117/24)+(AK117/1440)))*1440/50),5))</f>
        <v>4</v>
      </c>
      <c r="AO117" s="104">
        <f t="shared" ref="AO117:AO124" si="70">AJ117/24+AK117/1440</f>
        <v>0.31944444444444448</v>
      </c>
      <c r="AP117" s="104">
        <f t="shared" ref="AP117:AP124" si="71">AL117/24+AM117/1440</f>
        <v>0.45833333333333331</v>
      </c>
      <c r="AQ117" s="22" t="str" cm="1">
        <f t="array" ref="AQ117">IF(X117="","",IF(SUMPRODUCT((X117=$W$7:$W$1986)*(AI117=$AH$7:$AH$1986)*(AO117=$AN$7:$AN$1986)*(AP117=$AO$7:$AO$1986)*(ROW($W$7:$W$1986)&lt;&gt;ROW(X117))*((S117=0)*($R$7:$R$1986&gt;0)+(S117&gt;0)*($R$7:$R$1986=0)))&gt;0,"SALONES UNIDOS",IF(SUMPRODUCT((X117=$W$7:$W$1986)*(AI117=$AH$7:$AH$1986)*((AO117&lt;$AO$7:$AO$1986)*(AP117&gt;$AN$7:$AN$1986))*(ROW($W$7:$W$1986)&lt;&gt;ROW(X117)))&gt;0,"Cruzado","Sin cruce")))</f>
        <v>Sin cruce</v>
      </c>
      <c r="AR117" s="104">
        <f t="shared" ref="AR117:AR118" si="72">AO117</f>
        <v>0.31944444444444448</v>
      </c>
      <c r="AS117" s="104">
        <f>AR117+(Q117/24)</f>
        <v>0.40277777777777779</v>
      </c>
      <c r="AT117" s="104">
        <f>IF(AS117=AP117,"",AS117)</f>
        <v>0.40277777777777779</v>
      </c>
      <c r="AU117" s="104">
        <f>AP117</f>
        <v>0.45833333333333331</v>
      </c>
      <c r="AV117" s="359" t="str" cm="1">
        <f t="array" ref="AV117">IF(AC117="","",IF(SUMPRODUCT((AC117=$AB$483:$AB$737)*(AI117=$AH$483:$AH$737)*(AR117=$AQ$483:$AQ$737)*(AS117=$AR$483:$AR$737)*(ROW($AB$483:$AB$737)&lt;&gt;ROW(AC117))*((R117=0)*($R$483:$R$737&gt;0)+(R117&gt;0)*($R$483:$R$737=0)))&gt;0,"SALONES UNIDOS",IF(SUMPRODUCT((AC117=$AB$483:$AB$737)*(AI117=$AH$483:$AH$737)*((AR117&lt;$AR$483:$AR$737)*(AS117&gt;$AQ$483:$AQ$737))*(ROW($AB$483:$AB$737)&lt;&gt;ROW(AC117)))&gt;0,"Cruzado","Sin cruce")))</f>
        <v>Sin cruce</v>
      </c>
      <c r="AW117" s="359" t="str" cm="1">
        <f t="array" ref="AW117">IF(AE117="","",IF(SUMPRODUCT((AE117=$AD$483:$AD$737)*(AI117=$AH$483:$AH$737)*(AT117=$AS$483:$AS$737)*(AU117=$AT$483:$AT$737)*(ROW($AD$483:$AD$737)&lt;&gt;ROW(AE117))*((S117=0)*($R$483:$R$737&gt;0)+(S117&gt;0)*($R$483:$R$737=0)))&gt;0,"SALONES UNIDOS",IF(SUMPRODUCT((AE117=$AD$483:$AD$737)*(AI117=$AH$483:$AH$737)*((AT117&lt;$AT$483:$AT$737)*(AU117&gt;$AS$483:$AS$737))*(ROW($AD$483:$AD$737)&lt;&gt;ROW(AE117)))&gt;0,"Cruzado","Sin cruce")))</f>
        <v>Sin cruce</v>
      </c>
      <c r="AX117" s="104" t="str">
        <f t="shared" ref="AX117:AX124" si="73">TRIM(CONCATENATE(H117,I117,F117,K117))</f>
        <v>EN3HUAURAA</v>
      </c>
      <c r="AY117" s="104" t="str" cm="1">
        <f t="array" ref="AY117">IF(AX117="","",IF(SUMPRODUCT((AX117=$AW$7:$AW$1986)*(AI117=$AH$7:$AH$1986)*(AO117=$AN$7:$AN$1986)*(AP117=$AO$7:$AO$1986)*(ROW($AW$7:$AW$1986)&lt;&gt;ROW(AX117))*((S117=0)*($R$7:$R$1986&gt;0)+(S117&gt;0)*($R$7:$R$1986=0)))&gt;0,"SALONES UNIDOS",IF(SUMPRODUCT((AX117=$AW$7:$AW$1986)*(AI117=$AH$7:$AH$1986)*((AO117&lt;$AO$7:$AO$1986)*(AP117&gt;$AN$7:$AN$1986))*(ROW($AW$7:$AW$1986)&lt;&gt;ROW(AX117)))&gt;0,"Cruzado","Sin cruce")))</f>
        <v>Sin cruce</v>
      </c>
    </row>
    <row r="118" spans="2:51" x14ac:dyDescent="0.3">
      <c r="B118" s="4" t="s">
        <v>1145</v>
      </c>
      <c r="C118" s="411" t="s">
        <v>314</v>
      </c>
      <c r="D118" s="415" t="s">
        <v>968</v>
      </c>
      <c r="E118" s="415">
        <v>20261</v>
      </c>
      <c r="F118" s="412" t="s">
        <v>279</v>
      </c>
      <c r="G118" s="411" t="s">
        <v>291</v>
      </c>
      <c r="H118" s="412" t="s">
        <v>285</v>
      </c>
      <c r="I118" s="412">
        <v>3</v>
      </c>
      <c r="J118" s="412" t="s">
        <v>278</v>
      </c>
      <c r="K118" s="412" t="s">
        <v>278</v>
      </c>
      <c r="L118" s="414" t="s">
        <v>363</v>
      </c>
      <c r="M118" s="379" t="s">
        <v>980</v>
      </c>
      <c r="N118" s="379" t="s">
        <v>324</v>
      </c>
      <c r="O118" s="379" t="s">
        <v>318</v>
      </c>
      <c r="P118" s="412" t="s">
        <v>315</v>
      </c>
      <c r="Q118" s="379">
        <v>2</v>
      </c>
      <c r="R118" s="379">
        <v>2</v>
      </c>
      <c r="S118" s="415">
        <v>4</v>
      </c>
      <c r="T118" s="379">
        <v>3</v>
      </c>
      <c r="U118" s="8"/>
      <c r="V118" s="374">
        <v>30</v>
      </c>
      <c r="W118" s="370">
        <v>45011811</v>
      </c>
      <c r="X118" s="373" t="s">
        <v>960</v>
      </c>
      <c r="Y118" s="364" t="s">
        <v>315</v>
      </c>
      <c r="Z118" s="364" t="s">
        <v>556</v>
      </c>
      <c r="AA118" s="364"/>
      <c r="AB118" s="364"/>
      <c r="AC118" s="370" t="s">
        <v>589</v>
      </c>
      <c r="AD118" s="364"/>
      <c r="AE118" s="369" t="s">
        <v>1116</v>
      </c>
      <c r="AF118" s="370"/>
      <c r="AG118" s="370"/>
      <c r="AH118" s="364" t="s">
        <v>319</v>
      </c>
      <c r="AI118" s="364">
        <v>6</v>
      </c>
      <c r="AJ118" s="364">
        <v>7</v>
      </c>
      <c r="AK118" s="364">
        <v>40</v>
      </c>
      <c r="AL118" s="364">
        <v>11</v>
      </c>
      <c r="AM118" s="364">
        <v>0</v>
      </c>
      <c r="AN118" s="22">
        <f t="shared" si="69"/>
        <v>4</v>
      </c>
      <c r="AO118" s="104">
        <f t="shared" si="70"/>
        <v>0.31944444444444448</v>
      </c>
      <c r="AP118" s="104">
        <f t="shared" si="71"/>
        <v>0.45833333333333331</v>
      </c>
      <c r="AQ118" s="22" t="str" cm="1">
        <f t="array" ref="AQ118">IF(X118="","",IF(SUMPRODUCT((X118=$W$7:$W$1986)*(AI118=$AH$7:$AH$1986)*(AO118=$AN$7:$AN$1986)*(AP118=$AO$7:$AO$1986)*(ROW($W$7:$W$1986)&lt;&gt;ROW(X118))*((S118=0)*($R$7:$R$1986&gt;0)+(S118&gt;0)*($R$7:$R$1986=0)))&gt;0,"SALONES UNIDOS",IF(SUMPRODUCT((X118=$W$7:$W$1986)*(AI118=$AH$7:$AH$1986)*((AO118&lt;$AO$7:$AO$1986)*(AP118&gt;$AN$7:$AN$1986))*(ROW($W$7:$W$1986)&lt;&gt;ROW(X118)))&gt;0,"Cruzado","Sin cruce")))</f>
        <v>Sin cruce</v>
      </c>
      <c r="AR118" s="104">
        <f t="shared" si="72"/>
        <v>0.31944444444444448</v>
      </c>
      <c r="AS118" s="104">
        <f>AR118+(Q118/24)</f>
        <v>0.40277777777777779</v>
      </c>
      <c r="AT118" s="104">
        <f>IF(AS118=AP118,"",AS118)</f>
        <v>0.40277777777777779</v>
      </c>
      <c r="AU118" s="104">
        <f>AP118</f>
        <v>0.45833333333333331</v>
      </c>
      <c r="AV118" s="359" t="str" cm="1">
        <f t="array" ref="AV118">IF(AC118="","",IF(SUMPRODUCT((AC118=$AB$483:$AB$737)*(AI118=$AH$483:$AH$737)*(AR118=$AQ$483:$AQ$737)*(AS118=$AR$483:$AR$737)*(ROW($AB$483:$AB$737)&lt;&gt;ROW(AC118))*((R118=0)*($R$483:$R$737&gt;0)+(R118&gt;0)*($R$483:$R$737=0)))&gt;0,"SALONES UNIDOS",IF(SUMPRODUCT((AC118=$AB$483:$AB$737)*(AI118=$AH$483:$AH$737)*((AR118&lt;$AR$483:$AR$737)*(AS118&gt;$AQ$483:$AQ$737))*(ROW($AB$483:$AB$737)&lt;&gt;ROW(AC118)))&gt;0,"Cruzado","Sin cruce")))</f>
        <v>Sin cruce</v>
      </c>
      <c r="AW118" s="359" t="str" cm="1">
        <f t="array" ref="AW118">IF(AE118="","",IF(SUMPRODUCT((AE118=$AD$483:$AD$737)*(AI118=$AH$483:$AH$737)*(AT118=$AS$483:$AS$737)*(AU118=$AT$483:$AT$737)*(ROW($AD$483:$AD$737)&lt;&gt;ROW(AE118))*((S118=0)*($R$483:$R$737&gt;0)+(S118&gt;0)*($R$483:$R$737=0)))&gt;0,"SALONES UNIDOS",IF(SUMPRODUCT((AE118=$AD$483:$AD$737)*(AI118=$AH$483:$AH$737)*((AT118&lt;$AT$483:$AT$737)*(AU118&gt;$AS$483:$AS$737))*(ROW($AD$483:$AD$737)&lt;&gt;ROW(AE118)))&gt;0,"Cruzado","Sin cruce")))</f>
        <v>Sin cruce</v>
      </c>
      <c r="AX118" s="104" t="str">
        <f t="shared" si="73"/>
        <v>EN3HUAURAA</v>
      </c>
      <c r="AY118" s="104" t="str" cm="1">
        <f t="array" ref="AY118">IF(AX118="","",IF(SUMPRODUCT((AX118=$AW$7:$AW$1986)*(AI118=$AH$7:$AH$1986)*(AO118=$AN$7:$AN$1986)*(AP118=$AO$7:$AO$1986)*(ROW($AW$7:$AW$1986)&lt;&gt;ROW(AX118))*((S118=0)*($R$7:$R$1986&gt;0)+(S118&gt;0)*($R$7:$R$1986=0)))&gt;0,"SALONES UNIDOS",IF(SUMPRODUCT((AX118=$AW$7:$AW$1986)*(AI118=$AH$7:$AH$1986)*((AO118&lt;$AO$7:$AO$1986)*(AP118&gt;$AN$7:$AN$1986))*(ROW($AW$7:$AW$1986)&lt;&gt;ROW(AX118)))&gt;0,"Cruzado","Sin cruce")))</f>
        <v>Sin cruce</v>
      </c>
    </row>
    <row r="119" spans="2:51" x14ac:dyDescent="0.3">
      <c r="B119" s="4" t="s">
        <v>1144</v>
      </c>
      <c r="C119" s="411" t="s">
        <v>314</v>
      </c>
      <c r="D119" s="415" t="s">
        <v>968</v>
      </c>
      <c r="E119" s="415">
        <v>20261</v>
      </c>
      <c r="F119" s="412" t="s">
        <v>279</v>
      </c>
      <c r="G119" s="411" t="s">
        <v>291</v>
      </c>
      <c r="H119" s="412" t="s">
        <v>285</v>
      </c>
      <c r="I119" s="412">
        <v>3</v>
      </c>
      <c r="J119" s="412" t="s">
        <v>283</v>
      </c>
      <c r="K119" s="412" t="s">
        <v>283</v>
      </c>
      <c r="L119" s="414" t="s">
        <v>360</v>
      </c>
      <c r="M119" s="379" t="s">
        <v>361</v>
      </c>
      <c r="N119" s="379" t="s">
        <v>362</v>
      </c>
      <c r="O119" s="379" t="s">
        <v>318</v>
      </c>
      <c r="P119" s="411" t="s">
        <v>321</v>
      </c>
      <c r="Q119" s="379">
        <v>2</v>
      </c>
      <c r="R119" s="379">
        <v>2</v>
      </c>
      <c r="S119" s="415">
        <v>4</v>
      </c>
      <c r="T119" s="379">
        <v>3</v>
      </c>
      <c r="U119" s="8"/>
      <c r="V119" s="374">
        <v>30</v>
      </c>
      <c r="W119" s="370">
        <v>45011811</v>
      </c>
      <c r="X119" s="373" t="s">
        <v>960</v>
      </c>
      <c r="Y119" s="372" t="s">
        <v>321</v>
      </c>
      <c r="Z119" s="364" t="s">
        <v>556</v>
      </c>
      <c r="AA119" s="364"/>
      <c r="AB119" s="364"/>
      <c r="AC119" s="366"/>
      <c r="AD119" s="370"/>
      <c r="AE119" s="369"/>
      <c r="AF119" s="370"/>
      <c r="AG119" s="370"/>
      <c r="AH119" s="364" t="s">
        <v>319</v>
      </c>
      <c r="AI119" s="364">
        <v>5</v>
      </c>
      <c r="AJ119" s="364">
        <v>11</v>
      </c>
      <c r="AK119" s="364">
        <v>0</v>
      </c>
      <c r="AL119" s="364">
        <v>14</v>
      </c>
      <c r="AM119" s="364">
        <v>20</v>
      </c>
      <c r="AN119" s="22">
        <f t="shared" si="69"/>
        <v>4</v>
      </c>
      <c r="AO119" s="104">
        <f t="shared" si="70"/>
        <v>0.45833333333333331</v>
      </c>
      <c r="AP119" s="104">
        <f t="shared" si="71"/>
        <v>0.59722222222222221</v>
      </c>
      <c r="AQ119" s="22" t="str" cm="1">
        <f t="array" ref="AQ119">IF(X119="","",IF(SUMPRODUCT((X119=$W$7:$W$1986)*(AI119=$AH$7:$AH$1986)*(AO119=$AN$7:$AN$1986)*(AP119=$AO$7:$AO$1986)*(ROW($W$7:$W$1986)&lt;&gt;ROW(X119))*((S119=0)*($R$7:$R$1986&gt;0)+(S119&gt;0)*($R$7:$R$1986=0)))&gt;0,"SALONES UNIDOS",IF(SUMPRODUCT((X119=$W$7:$W$1986)*(AI119=$AH$7:$AH$1986)*((AO119&lt;$AO$7:$AO$1986)*(AP119&gt;$AN$7:$AN$1986))*(ROW($W$7:$W$1986)&lt;&gt;ROW(X119)))&gt;0,"Cruzado","Sin cruce")))</f>
        <v>Sin cruce</v>
      </c>
      <c r="AR119" s="104"/>
      <c r="AS119" s="104"/>
      <c r="AT119" s="22"/>
      <c r="AU119" s="22"/>
      <c r="AV119" s="359" t="str" cm="1">
        <f t="array" ref="AV119">IF(AC119="","",IF(SUMPRODUCT((AC119=$AB$483:$AB$737)*(AI119=$AH$483:$AH$737)*(AR119=$AQ$483:$AQ$737)*(AS119=$AR$483:$AR$737)*(ROW($AB$483:$AB$737)&lt;&gt;ROW(AC119))*((R119=0)*($R$483:$R$737&gt;0)+(R119&gt;0)*($R$483:$R$737=0)))&gt;0,"SALONES UNIDOS",IF(SUMPRODUCT((AC119=$AB$483:$AB$737)*(AI119=$AH$483:$AH$737)*((AR119&lt;$AR$483:$AR$737)*(AS119&gt;$AQ$483:$AQ$737))*(ROW($AB$483:$AB$737)&lt;&gt;ROW(AC119)))&gt;0,"Cruzado","Sin cruce")))</f>
        <v/>
      </c>
      <c r="AW119" s="359" t="str" cm="1">
        <f t="array" ref="AW119">IF(AE119="","",IF(SUMPRODUCT((AE119=$AD$483:$AD$737)*(AI119=$AH$483:$AH$737)*(AT119=$AS$483:$AS$737)*(AU119=$AT$483:$AT$737)*(ROW($AD$483:$AD$737)&lt;&gt;ROW(AE119))*((S119=0)*($R$483:$R$737&gt;0)+(S119&gt;0)*($R$483:$R$737=0)))&gt;0,"SALONES UNIDOS",IF(SUMPRODUCT((AE119=$AD$483:$AD$737)*(AI119=$AH$483:$AH$737)*((AT119&lt;$AT$483:$AT$737)*(AU119&gt;$AS$483:$AS$737))*(ROW($AD$483:$AD$737)&lt;&gt;ROW(AE119)))&gt;0,"Cruzado","Sin cruce")))</f>
        <v/>
      </c>
      <c r="AX119" s="104" t="str">
        <f t="shared" si="73"/>
        <v>EN3HUAURAC</v>
      </c>
      <c r="AY119" s="104" t="str" cm="1">
        <f t="array" ref="AY119">IF(AX119="","",IF(SUMPRODUCT((AX119=$AW$7:$AW$1986)*(AI119=$AH$7:$AH$1986)*(AO119=$AN$7:$AN$1986)*(AP119=$AO$7:$AO$1986)*(ROW($AW$7:$AW$1986)&lt;&gt;ROW(AX119))*((S119=0)*($R$7:$R$1986&gt;0)+(S119&gt;0)*($R$7:$R$1986=0)))&gt;0,"SALONES UNIDOS",IF(SUMPRODUCT((AX119=$AW$7:$AW$1986)*(AI119=$AH$7:$AH$1986)*((AO119&lt;$AO$7:$AO$1986)*(AP119&gt;$AN$7:$AN$1986))*(ROW($AW$7:$AW$1986)&lt;&gt;ROW(AX119)))&gt;0,"Cruzado","Sin cruce")))</f>
        <v>Sin cruce</v>
      </c>
    </row>
    <row r="120" spans="2:51" x14ac:dyDescent="0.3">
      <c r="B120" s="4" t="s">
        <v>1145</v>
      </c>
      <c r="C120" s="411" t="s">
        <v>314</v>
      </c>
      <c r="D120" s="415" t="s">
        <v>968</v>
      </c>
      <c r="E120" s="415">
        <v>20261</v>
      </c>
      <c r="F120" s="412" t="s">
        <v>279</v>
      </c>
      <c r="G120" s="411" t="s">
        <v>291</v>
      </c>
      <c r="H120" s="412" t="s">
        <v>285</v>
      </c>
      <c r="I120" s="412">
        <v>3</v>
      </c>
      <c r="J120" s="412" t="s">
        <v>283</v>
      </c>
      <c r="K120" s="412" t="s">
        <v>283</v>
      </c>
      <c r="L120" s="414" t="s">
        <v>360</v>
      </c>
      <c r="M120" s="379" t="s">
        <v>361</v>
      </c>
      <c r="N120" s="379" t="s">
        <v>362</v>
      </c>
      <c r="O120" s="379" t="s">
        <v>318</v>
      </c>
      <c r="P120" s="411" t="s">
        <v>321</v>
      </c>
      <c r="Q120" s="379">
        <v>2</v>
      </c>
      <c r="R120" s="379">
        <v>2</v>
      </c>
      <c r="S120" s="415">
        <v>4</v>
      </c>
      <c r="T120" s="379">
        <v>3</v>
      </c>
      <c r="U120" s="8"/>
      <c r="V120" s="374">
        <v>30</v>
      </c>
      <c r="W120" s="370">
        <v>45011811</v>
      </c>
      <c r="X120" s="373" t="s">
        <v>960</v>
      </c>
      <c r="Y120" s="372" t="s">
        <v>321</v>
      </c>
      <c r="Z120" s="364" t="s">
        <v>556</v>
      </c>
      <c r="AA120" s="364"/>
      <c r="AB120" s="364"/>
      <c r="AC120" s="366"/>
      <c r="AD120" s="370"/>
      <c r="AE120" s="369"/>
      <c r="AF120" s="370"/>
      <c r="AG120" s="370"/>
      <c r="AH120" s="364" t="s">
        <v>319</v>
      </c>
      <c r="AI120" s="364">
        <v>6</v>
      </c>
      <c r="AJ120" s="364">
        <v>19</v>
      </c>
      <c r="AK120" s="364">
        <v>20</v>
      </c>
      <c r="AL120" s="364">
        <v>22</v>
      </c>
      <c r="AM120" s="364">
        <v>40</v>
      </c>
      <c r="AN120" s="22">
        <f t="shared" si="69"/>
        <v>4</v>
      </c>
      <c r="AO120" s="104">
        <f t="shared" si="70"/>
        <v>0.80555555555555547</v>
      </c>
      <c r="AP120" s="104">
        <f t="shared" si="71"/>
        <v>0.94444444444444442</v>
      </c>
      <c r="AQ120" s="22" t="str" cm="1">
        <f t="array" ref="AQ120">IF(X120="","",IF(SUMPRODUCT((X120=$W$7:$W$1986)*(AI120=$AH$7:$AH$1986)*(AO120=$AN$7:$AN$1986)*(AP120=$AO$7:$AO$1986)*(ROW($W$7:$W$1986)&lt;&gt;ROW(X120))*((S120=0)*($R$7:$R$1986&gt;0)+(S120&gt;0)*($R$7:$R$1986=0)))&gt;0,"SALONES UNIDOS",IF(SUMPRODUCT((X120=$W$7:$W$1986)*(AI120=$AH$7:$AH$1986)*((AO120&lt;$AO$7:$AO$1986)*(AP120&gt;$AN$7:$AN$1986))*(ROW($W$7:$W$1986)&lt;&gt;ROW(X120)))&gt;0,"Cruzado","Sin cruce")))</f>
        <v>Sin cruce</v>
      </c>
      <c r="AR120" s="104"/>
      <c r="AS120" s="104"/>
      <c r="AT120" s="22"/>
      <c r="AU120" s="22"/>
      <c r="AV120" s="359" t="str" cm="1">
        <f t="array" ref="AV120">IF(AC120="","",IF(SUMPRODUCT((AC120=$AB$483:$AB$737)*(AI120=$AH$483:$AH$737)*(AR120=$AQ$483:$AQ$737)*(AS120=$AR$483:$AR$737)*(ROW($AB$483:$AB$737)&lt;&gt;ROW(AC120))*((R120=0)*($R$483:$R$737&gt;0)+(R120&gt;0)*($R$483:$R$737=0)))&gt;0,"SALONES UNIDOS",IF(SUMPRODUCT((AC120=$AB$483:$AB$737)*(AI120=$AH$483:$AH$737)*((AR120&lt;$AR$483:$AR$737)*(AS120&gt;$AQ$483:$AQ$737))*(ROW($AB$483:$AB$737)&lt;&gt;ROW(AC120)))&gt;0,"Cruzado","Sin cruce")))</f>
        <v/>
      </c>
      <c r="AW120" s="359" t="str" cm="1">
        <f t="array" ref="AW120">IF(AE120="","",IF(SUMPRODUCT((AE120=$AD$483:$AD$737)*(AI120=$AH$483:$AH$737)*(AT120=$AS$483:$AS$737)*(AU120=$AT$483:$AT$737)*(ROW($AD$483:$AD$737)&lt;&gt;ROW(AE120))*((S120=0)*($R$483:$R$737&gt;0)+(S120&gt;0)*($R$483:$R$737=0)))&gt;0,"SALONES UNIDOS",IF(SUMPRODUCT((AE120=$AD$483:$AD$737)*(AI120=$AH$483:$AH$737)*((AT120&lt;$AT$483:$AT$737)*(AU120&gt;$AS$483:$AS$737))*(ROW($AD$483:$AD$737)&lt;&gt;ROW(AE120)))&gt;0,"Cruzado","Sin cruce")))</f>
        <v/>
      </c>
      <c r="AX120" s="104" t="str">
        <f t="shared" si="73"/>
        <v>EN3HUAURAC</v>
      </c>
      <c r="AY120" s="104" t="str" cm="1">
        <f t="array" ref="AY120">IF(AX120="","",IF(SUMPRODUCT((AX120=$AW$7:$AW$1986)*(AI120=$AH$7:$AH$1986)*(AO120=$AN$7:$AN$1986)*(AP120=$AO$7:$AO$1986)*(ROW($AW$7:$AW$1986)&lt;&gt;ROW(AX120))*((S120=0)*($R$7:$R$1986&gt;0)+(S120&gt;0)*($R$7:$R$1986=0)))&gt;0,"SALONES UNIDOS",IF(SUMPRODUCT((AX120=$AW$7:$AW$1986)*(AI120=$AH$7:$AH$1986)*((AO120&lt;$AO$7:$AO$1986)*(AP120&gt;$AN$7:$AN$1986))*(ROW($AW$7:$AW$1986)&lt;&gt;ROW(AX120)))&gt;0,"Cruzado","Sin cruce")))</f>
        <v>Sin cruce</v>
      </c>
    </row>
    <row r="121" spans="2:51" x14ac:dyDescent="0.3">
      <c r="B121" s="4" t="s">
        <v>1144</v>
      </c>
      <c r="C121" s="411" t="s">
        <v>314</v>
      </c>
      <c r="D121" s="415" t="s">
        <v>968</v>
      </c>
      <c r="E121" s="415">
        <v>20261</v>
      </c>
      <c r="F121" s="412" t="s">
        <v>280</v>
      </c>
      <c r="G121" s="411" t="s">
        <v>291</v>
      </c>
      <c r="H121" s="412" t="s">
        <v>285</v>
      </c>
      <c r="I121" s="412">
        <v>5</v>
      </c>
      <c r="J121" s="412" t="s">
        <v>325</v>
      </c>
      <c r="K121" s="412" t="s">
        <v>325</v>
      </c>
      <c r="L121" s="414" t="s">
        <v>609</v>
      </c>
      <c r="M121" s="379" t="s">
        <v>610</v>
      </c>
      <c r="N121" s="379" t="s">
        <v>324</v>
      </c>
      <c r="O121" s="379" t="s">
        <v>318</v>
      </c>
      <c r="P121" s="412" t="s">
        <v>315</v>
      </c>
      <c r="Q121" s="379">
        <v>2</v>
      </c>
      <c r="R121" s="379">
        <v>2</v>
      </c>
      <c r="S121" s="415">
        <v>4</v>
      </c>
      <c r="T121" s="379">
        <v>3</v>
      </c>
      <c r="U121" s="8"/>
      <c r="V121" s="374">
        <v>50</v>
      </c>
      <c r="W121" s="370">
        <v>42069977</v>
      </c>
      <c r="X121" s="373" t="s">
        <v>850</v>
      </c>
      <c r="Y121" s="364" t="s">
        <v>321</v>
      </c>
      <c r="Z121" s="364" t="s">
        <v>578</v>
      </c>
      <c r="AA121" s="364"/>
      <c r="AB121" s="364"/>
      <c r="AC121" s="366"/>
      <c r="AD121" s="364"/>
      <c r="AE121" s="369"/>
      <c r="AF121" s="370"/>
      <c r="AG121" s="370"/>
      <c r="AH121" s="364" t="s">
        <v>319</v>
      </c>
      <c r="AI121" s="364">
        <v>2</v>
      </c>
      <c r="AJ121" s="364">
        <v>7</v>
      </c>
      <c r="AK121" s="364">
        <v>40</v>
      </c>
      <c r="AL121" s="364">
        <v>11</v>
      </c>
      <c r="AM121" s="364">
        <v>0</v>
      </c>
      <c r="AN121" s="22">
        <f t="shared" si="69"/>
        <v>4</v>
      </c>
      <c r="AO121" s="104">
        <f t="shared" si="70"/>
        <v>0.31944444444444448</v>
      </c>
      <c r="AP121" s="104">
        <f t="shared" si="71"/>
        <v>0.45833333333333331</v>
      </c>
      <c r="AQ121" s="22" t="str" cm="1">
        <f t="array" ref="AQ121">IF(X121="","",IF(SUMPRODUCT((X121=$W$7:$W$1986)*(AI121=$AH$7:$AH$1986)*(AO121=$AN$7:$AN$1986)*(AP121=$AO$7:$AO$1986)*(ROW($W$7:$W$1986)&lt;&gt;ROW(X121))*((S121=0)*($R$7:$R$1986&gt;0)+(S121&gt;0)*($R$7:$R$1986=0)))&gt;0,"SALONES UNIDOS",IF(SUMPRODUCT((X121=$W$7:$W$1986)*(AI121=$AH$7:$AH$1986)*((AO121&lt;$AO$7:$AO$1986)*(AP121&gt;$AN$7:$AN$1986))*(ROW($W$7:$W$1986)&lt;&gt;ROW(X121)))&gt;0,"Cruzado","Sin cruce")))</f>
        <v>Sin cruce</v>
      </c>
      <c r="AR121" s="104"/>
      <c r="AS121" s="104"/>
      <c r="AT121" s="22"/>
      <c r="AU121" s="22"/>
      <c r="AV121" s="361" t="str" cm="1">
        <f t="array" ref="AV121">IF(AC121="","",IF(SUMPRODUCT((AC121=$AB$959:$AB$1500)*(AI121=$AH$959:$AH$1500)*(AR121=$AQ$959:$AQ$1500)*(AS121=$AR$959:$AR$1500)*(ROW($AB$959:$AB$1500)&lt;&gt;ROW(AC121))*((S121=0)*($R$959:$R$1500&gt;0)+(S121&gt;0)*($R$959:$R$1500=0)))&gt;0,"SALONES UNIDOS",IF(SUMPRODUCT((AC121=$AB$959:$AB$1500)*(AI121=$AH$959:$AH$1500)*((AR121&lt;$AR$959:$AR$1500)*(AS121&gt;$AQ$959:$AQ$1500))*(ROW($AB$959:$AB$1500)&lt;&gt;ROW(AC121)))&gt;0,"Cruzado","Sin cruce")))</f>
        <v/>
      </c>
      <c r="AW121" s="361" t="str" cm="1">
        <f t="array" ref="AW121">IF(AE121="","",IF(SUMPRODUCT((AE121=$AD$959:$AD$1500)*(AI121=$AH$959:$AH$1500)*(AT121=$AS$959:$AS$1500)*(AU121=$AT$959:$AT$1500)*(ROW($AD$959:$AD$1500)&lt;&gt;ROW(AE121))*((S121=0)*($R$959:$R$1500&gt;0)+(S121&gt;0)*($R$959:$R$1500=0)))&gt;0,"SALONES UNIDOS",IF(SUMPRODUCT((AE121=$AD$959:$AD$1500)*(AI121=$AH$959:$AH$1500)*((AT121&lt;$AT$959:$AT$1500)*(AU121&gt;$AS$959:$AS$1500))*(ROW($AD$959:$AD$1500)&lt;&gt;ROW(AE121)))&gt;0,"Cruzado","Sin cruce")))</f>
        <v/>
      </c>
      <c r="AX121" s="104" t="str">
        <f t="shared" si="73"/>
        <v>EN5PRINCIPALJ</v>
      </c>
      <c r="AY121" s="104" t="str" cm="1">
        <f t="array" ref="AY121">IF(AX121="","",IF(SUMPRODUCT((AX121=$AW$7:$AW$1986)*(AI121=$AH$7:$AH$1986)*(AO121=$AN$7:$AN$1986)*(AP121=$AO$7:$AO$1986)*(ROW($AW$7:$AW$1986)&lt;&gt;ROW(AX121))*((S121=0)*($R$7:$R$1986&gt;0)+(S121&gt;0)*($R$7:$R$1986=0)))&gt;0,"SALONES UNIDOS",IF(SUMPRODUCT((AX121=$AW$7:$AW$1986)*(AI121=$AH$7:$AH$1986)*((AO121&lt;$AO$7:$AO$1986)*(AP121&gt;$AN$7:$AN$1986))*(ROW($AW$7:$AW$1986)&lt;&gt;ROW(AX121)))&gt;0,"Cruzado","Sin cruce")))</f>
        <v>Sin cruce</v>
      </c>
    </row>
    <row r="122" spans="2:51" x14ac:dyDescent="0.3">
      <c r="B122" s="4" t="s">
        <v>1145</v>
      </c>
      <c r="C122" s="411" t="s">
        <v>314</v>
      </c>
      <c r="D122" s="415" t="s">
        <v>968</v>
      </c>
      <c r="E122" s="415">
        <v>20261</v>
      </c>
      <c r="F122" s="412" t="s">
        <v>280</v>
      </c>
      <c r="G122" s="411" t="s">
        <v>291</v>
      </c>
      <c r="H122" s="412" t="s">
        <v>285</v>
      </c>
      <c r="I122" s="412">
        <v>5</v>
      </c>
      <c r="J122" s="412" t="s">
        <v>325</v>
      </c>
      <c r="K122" s="412" t="s">
        <v>325</v>
      </c>
      <c r="L122" s="414" t="s">
        <v>609</v>
      </c>
      <c r="M122" s="379" t="s">
        <v>610</v>
      </c>
      <c r="N122" s="379" t="s">
        <v>324</v>
      </c>
      <c r="O122" s="379" t="s">
        <v>318</v>
      </c>
      <c r="P122" s="412" t="s">
        <v>315</v>
      </c>
      <c r="Q122" s="379">
        <v>2</v>
      </c>
      <c r="R122" s="379">
        <v>2</v>
      </c>
      <c r="S122" s="415">
        <v>4</v>
      </c>
      <c r="T122" s="379">
        <v>3</v>
      </c>
      <c r="U122" s="8"/>
      <c r="V122" s="374">
        <v>50</v>
      </c>
      <c r="W122" s="370">
        <v>21440811</v>
      </c>
      <c r="X122" s="373" t="s">
        <v>39</v>
      </c>
      <c r="Y122" s="364" t="s">
        <v>321</v>
      </c>
      <c r="Z122" s="364" t="s">
        <v>578</v>
      </c>
      <c r="AA122" s="364"/>
      <c r="AB122" s="364"/>
      <c r="AC122" s="366"/>
      <c r="AD122" s="364"/>
      <c r="AE122" s="369"/>
      <c r="AF122" s="370"/>
      <c r="AG122" s="370"/>
      <c r="AH122" s="364" t="s">
        <v>319</v>
      </c>
      <c r="AI122" s="364">
        <v>2</v>
      </c>
      <c r="AJ122" s="364">
        <v>7</v>
      </c>
      <c r="AK122" s="364">
        <v>40</v>
      </c>
      <c r="AL122" s="364">
        <v>11</v>
      </c>
      <c r="AM122" s="364">
        <v>0</v>
      </c>
      <c r="AN122" s="22">
        <f t="shared" si="69"/>
        <v>4</v>
      </c>
      <c r="AO122" s="104">
        <f t="shared" si="70"/>
        <v>0.31944444444444448</v>
      </c>
      <c r="AP122" s="104">
        <f t="shared" si="71"/>
        <v>0.45833333333333331</v>
      </c>
      <c r="AQ122" s="22" t="str" cm="1">
        <f t="array" ref="AQ122">IF(X122="","",IF(SUMPRODUCT((X122=$W$7:$W$1986)*(AI122=$AH$7:$AH$1986)*(AO122=$AN$7:$AN$1986)*(AP122=$AO$7:$AO$1986)*(ROW($W$7:$W$1986)&lt;&gt;ROW(X122))*((S122=0)*($R$7:$R$1986&gt;0)+(S122&gt;0)*($R$7:$R$1986=0)))&gt;0,"SALONES UNIDOS",IF(SUMPRODUCT((X122=$W$7:$W$1986)*(AI122=$AH$7:$AH$1986)*((AO122&lt;$AO$7:$AO$1986)*(AP122&gt;$AN$7:$AN$1986))*(ROW($W$7:$W$1986)&lt;&gt;ROW(X122)))&gt;0,"Cruzado","Sin cruce")))</f>
        <v>Sin cruce</v>
      </c>
      <c r="AR122" s="104"/>
      <c r="AS122" s="104"/>
      <c r="AT122" s="22"/>
      <c r="AU122" s="22"/>
      <c r="AV122" s="361" t="str" cm="1">
        <f t="array" ref="AV122">IF(AC122="","",IF(SUMPRODUCT((AC122=$AB$959:$AB$1500)*(AI122=$AH$959:$AH$1500)*(AR122=$AQ$959:$AQ$1500)*(AS122=$AR$959:$AR$1500)*(ROW($AB$959:$AB$1500)&lt;&gt;ROW(AC122))*((S122=0)*($R$959:$R$1500&gt;0)+(S122&gt;0)*($R$959:$R$1500=0)))&gt;0,"SALONES UNIDOS",IF(SUMPRODUCT((AC122=$AB$959:$AB$1500)*(AI122=$AH$959:$AH$1500)*((AR122&lt;$AR$959:$AR$1500)*(AS122&gt;$AQ$959:$AQ$1500))*(ROW($AB$959:$AB$1500)&lt;&gt;ROW(AC122)))&gt;0,"Cruzado","Sin cruce")))</f>
        <v/>
      </c>
      <c r="AW122" s="361" t="str" cm="1">
        <f t="array" ref="AW122">IF(AE122="","",IF(SUMPRODUCT((AE122=$AD$959:$AD$1500)*(AI122=$AH$959:$AH$1500)*(AT122=$AS$959:$AS$1500)*(AU122=$AT$959:$AT$1500)*(ROW($AD$959:$AD$1500)&lt;&gt;ROW(AE122))*((S122=0)*($R$959:$R$1500&gt;0)+(S122&gt;0)*($R$959:$R$1500=0)))&gt;0,"SALONES UNIDOS",IF(SUMPRODUCT((AE122=$AD$959:$AD$1500)*(AI122=$AH$959:$AH$1500)*((AT122&lt;$AT$959:$AT$1500)*(AU122&gt;$AS$959:$AS$1500))*(ROW($AD$959:$AD$1500)&lt;&gt;ROW(AE122)))&gt;0,"Cruzado","Sin cruce")))</f>
        <v/>
      </c>
      <c r="AX122" s="104" t="str">
        <f t="shared" si="73"/>
        <v>EN5PRINCIPALJ</v>
      </c>
      <c r="AY122" s="104" t="str" cm="1">
        <f t="array" ref="AY122">IF(AX122="","",IF(SUMPRODUCT((AX122=$AW$7:$AW$1986)*(AI122=$AH$7:$AH$1986)*(AO122=$AN$7:$AN$1986)*(AP122=$AO$7:$AO$1986)*(ROW($AW$7:$AW$1986)&lt;&gt;ROW(AX122))*((S122=0)*($R$7:$R$1986&gt;0)+(S122&gt;0)*($R$7:$R$1986=0)))&gt;0,"SALONES UNIDOS",IF(SUMPRODUCT((AX122=$AW$7:$AW$1986)*(AI122=$AH$7:$AH$1986)*((AO122&lt;$AO$7:$AO$1986)*(AP122&gt;$AN$7:$AN$1986))*(ROW($AW$7:$AW$1986)&lt;&gt;ROW(AX122)))&gt;0,"Cruzado","Sin cruce")))</f>
        <v>Sin cruce</v>
      </c>
    </row>
    <row r="123" spans="2:51" x14ac:dyDescent="0.3">
      <c r="B123" s="4" t="s">
        <v>1144</v>
      </c>
      <c r="C123" s="411" t="s">
        <v>314</v>
      </c>
      <c r="D123" s="415" t="s">
        <v>972</v>
      </c>
      <c r="E123" s="415">
        <v>20261</v>
      </c>
      <c r="F123" s="411" t="s">
        <v>276</v>
      </c>
      <c r="G123" s="411" t="s">
        <v>291</v>
      </c>
      <c r="H123" s="411" t="s">
        <v>297</v>
      </c>
      <c r="I123" s="411">
        <v>1</v>
      </c>
      <c r="J123" s="411" t="s">
        <v>278</v>
      </c>
      <c r="K123" s="411" t="s">
        <v>278</v>
      </c>
      <c r="L123" s="414" t="s">
        <v>1048</v>
      </c>
      <c r="M123" s="415" t="s">
        <v>562</v>
      </c>
      <c r="N123" s="415" t="s">
        <v>362</v>
      </c>
      <c r="O123" s="415" t="s">
        <v>353</v>
      </c>
      <c r="P123" s="411" t="s">
        <v>321</v>
      </c>
      <c r="Q123" s="415">
        <v>2</v>
      </c>
      <c r="R123" s="415">
        <v>2</v>
      </c>
      <c r="S123" s="415">
        <v>4</v>
      </c>
      <c r="T123" s="415">
        <v>3</v>
      </c>
      <c r="U123" s="367"/>
      <c r="V123" s="371">
        <v>40</v>
      </c>
      <c r="W123" s="370">
        <v>21440811</v>
      </c>
      <c r="X123" s="370" t="s">
        <v>39</v>
      </c>
      <c r="Y123" s="369" t="s">
        <v>321</v>
      </c>
      <c r="Z123" s="369"/>
      <c r="AA123" s="370"/>
      <c r="AB123" s="370"/>
      <c r="AC123" s="370"/>
      <c r="AD123" s="370"/>
      <c r="AE123" s="369"/>
      <c r="AF123" s="370"/>
      <c r="AG123" s="370"/>
      <c r="AH123" s="370" t="s">
        <v>319</v>
      </c>
      <c r="AI123" s="369">
        <v>2</v>
      </c>
      <c r="AJ123" s="369">
        <v>18</v>
      </c>
      <c r="AK123" s="369">
        <v>30</v>
      </c>
      <c r="AL123" s="369">
        <v>21</v>
      </c>
      <c r="AM123" s="369">
        <v>50</v>
      </c>
      <c r="AN123" s="22">
        <f t="shared" si="69"/>
        <v>4</v>
      </c>
      <c r="AO123" s="104">
        <f t="shared" si="70"/>
        <v>0.77083333333333337</v>
      </c>
      <c r="AP123" s="104">
        <f t="shared" si="71"/>
        <v>0.90972222222222221</v>
      </c>
      <c r="AQ123" s="22" t="str" cm="1">
        <f t="array" ref="AQ123">IF(X123="","",IF(SUMPRODUCT((X123=$W$7:$W$1986)*(AI123=$AH$7:$AH$1986)*(AO123=$AN$7:$AN$1986)*(AP123=$AO$7:$AO$1986)*(ROW($W$7:$W$1986)&lt;&gt;ROW(X123))*((S123=0)*($R$7:$R$1986&gt;0)+(S123&gt;0)*($R$7:$R$1986=0)))&gt;0,"SALONES UNIDOS",IF(SUMPRODUCT((X123=$W$7:$W$1986)*(AI123=$AH$7:$AH$1986)*((AO123&lt;$AO$7:$AO$1986)*(AP123&gt;$AN$7:$AN$1986))*(ROW($W$7:$W$1986)&lt;&gt;ROW(X123)))&gt;0,"Cruzado","Sin cruce")))</f>
        <v>Sin cruce</v>
      </c>
      <c r="AR123" s="104"/>
      <c r="AS123" s="104"/>
      <c r="AT123" s="22"/>
      <c r="AU123" s="22"/>
      <c r="AV123" s="358" t="str" cm="1">
        <f t="array" ref="AV123">IF(AC123="","",IF(SUMPRODUCT((AC123=$AB$7:$AB$482)*(AI123=$AH$7:$AH$482)*(AR123=$AQ$7:$AQ$482)*(AS123=$AR$7:$AR$482)*(ROW($AB$7:$AB$482)&lt;&gt;ROW(AC123))*((S123=0)*($R$7:$R$482&gt;0)+(S123&gt;0)*($R$7:$R$482=0)))&gt;0,"SALONES UNIDOS",IF(SUMPRODUCT((AC123=$AB$7:$AB$482)*(AI123=$AH$7:$AH$482)*((AR123&lt;$AR$7:$AR$482)*(AS123&gt;$AQ$7:$AQ$482))*(ROW($AB$7:$AB$482)&lt;&gt;ROW(AC123)))&gt;0,"Cruzado","Sin cruce")))</f>
        <v/>
      </c>
      <c r="AW123" s="358" t="str" cm="1">
        <f t="array" ref="AW123">IF(AE123="","",IF(SUMPRODUCT((AE123=$AD$7:$AD$482)*(AI123=$AH$7:$AH$482)*(AT123=$AS$7:$AS$482)*(AU123=$AT$7:$AT$482)*(ROW($AD$7:$AD$482)&lt;&gt;ROW(AE123))*((S123=0)*($R$7:$R$482&gt;0)+(S123&gt;0)*($R$7:$R$482=0)))&gt;0,"SALONES UNIDOS",IF(SUMPRODUCT((AE123=$AD$7:$AD$482)*(AI123=$AH$7:$AH$482)*((AT123&lt;$AT$7:$AT$482)*(AU123&gt;$AS$7:$AS$482))*(ROW($AD$7:$AD$482)&lt;&gt;ROW(AE123)))&gt;0,"Cruzado","Sin cruce")))</f>
        <v/>
      </c>
      <c r="AX123" s="104" t="str">
        <f t="shared" si="73"/>
        <v>T11FILIALA</v>
      </c>
      <c r="AY123" s="104" t="str" cm="1">
        <f t="array" ref="AY123">IF(AX123="","",IF(SUMPRODUCT((AX123=$AW$7:$AW$1986)*(AI123=$AH$7:$AH$1986)*(AO123=$AN$7:$AN$1986)*(AP123=$AO$7:$AO$1986)*(ROW($AW$7:$AW$1986)&lt;&gt;ROW(AX123))*((S123=0)*($R$7:$R$1986&gt;0)+(S123&gt;0)*($R$7:$R$1986=0)))&gt;0,"SALONES UNIDOS",IF(SUMPRODUCT((AX123=$AW$7:$AW$1986)*(AI123=$AH$7:$AH$1986)*((AO123&lt;$AO$7:$AO$1986)*(AP123&gt;$AN$7:$AN$1986))*(ROW($AW$7:$AW$1986)&lt;&gt;ROW(AX123)))&gt;0,"Cruzado","Sin cruce")))</f>
        <v>Sin cruce</v>
      </c>
    </row>
    <row r="124" spans="2:51" x14ac:dyDescent="0.3">
      <c r="B124" s="4" t="s">
        <v>1145</v>
      </c>
      <c r="C124" s="411" t="s">
        <v>314</v>
      </c>
      <c r="D124" s="415" t="s">
        <v>972</v>
      </c>
      <c r="E124" s="415">
        <v>20261</v>
      </c>
      <c r="F124" s="411" t="s">
        <v>276</v>
      </c>
      <c r="G124" s="411" t="s">
        <v>291</v>
      </c>
      <c r="H124" s="411" t="s">
        <v>297</v>
      </c>
      <c r="I124" s="411">
        <v>1</v>
      </c>
      <c r="J124" s="411" t="s">
        <v>278</v>
      </c>
      <c r="K124" s="411" t="s">
        <v>278</v>
      </c>
      <c r="L124" s="414" t="s">
        <v>1048</v>
      </c>
      <c r="M124" s="415" t="s">
        <v>562</v>
      </c>
      <c r="N124" s="415" t="s">
        <v>362</v>
      </c>
      <c r="O124" s="415" t="s">
        <v>353</v>
      </c>
      <c r="P124" s="411" t="s">
        <v>321</v>
      </c>
      <c r="Q124" s="415">
        <v>2</v>
      </c>
      <c r="R124" s="415">
        <v>2</v>
      </c>
      <c r="S124" s="415">
        <v>4</v>
      </c>
      <c r="T124" s="415">
        <v>3</v>
      </c>
      <c r="U124" s="367"/>
      <c r="V124" s="371">
        <v>40</v>
      </c>
      <c r="W124" s="370">
        <v>72155412</v>
      </c>
      <c r="X124" s="370" t="s">
        <v>1146</v>
      </c>
      <c r="Y124" s="369" t="s">
        <v>321</v>
      </c>
      <c r="Z124" s="369"/>
      <c r="AA124" s="370"/>
      <c r="AB124" s="370"/>
      <c r="AC124" s="370"/>
      <c r="AD124" s="370"/>
      <c r="AE124" s="369"/>
      <c r="AF124" s="370"/>
      <c r="AG124" s="370"/>
      <c r="AH124" s="370" t="s">
        <v>319</v>
      </c>
      <c r="AI124" s="369">
        <v>2</v>
      </c>
      <c r="AJ124" s="369">
        <v>18</v>
      </c>
      <c r="AK124" s="369">
        <v>30</v>
      </c>
      <c r="AL124" s="369">
        <v>21</v>
      </c>
      <c r="AM124" s="369">
        <v>50</v>
      </c>
      <c r="AN124" s="22">
        <f t="shared" si="69"/>
        <v>4</v>
      </c>
      <c r="AO124" s="104">
        <f t="shared" si="70"/>
        <v>0.77083333333333337</v>
      </c>
      <c r="AP124" s="104">
        <f t="shared" si="71"/>
        <v>0.90972222222222221</v>
      </c>
      <c r="AQ124" s="22" t="str" cm="1">
        <f t="array" ref="AQ124">IF(X124="","",IF(SUMPRODUCT((X124=$W$7:$W$1986)*(AI124=$AH$7:$AH$1986)*(AO124=$AN$7:$AN$1986)*(AP124=$AO$7:$AO$1986)*(ROW($W$7:$W$1986)&lt;&gt;ROW(X124))*((S124=0)*($R$7:$R$1986&gt;0)+(S124&gt;0)*($R$7:$R$1986=0)))&gt;0,"SALONES UNIDOS",IF(SUMPRODUCT((X124=$W$7:$W$1986)*(AI124=$AH$7:$AH$1986)*((AO124&lt;$AO$7:$AO$1986)*(AP124&gt;$AN$7:$AN$1986))*(ROW($W$7:$W$1986)&lt;&gt;ROW(X124)))&gt;0,"Cruzado","Sin cruce")))</f>
        <v>Sin cruce</v>
      </c>
      <c r="AR124" s="104"/>
      <c r="AS124" s="104"/>
      <c r="AT124" s="22"/>
      <c r="AU124" s="22"/>
      <c r="AV124" s="358" t="str" cm="1">
        <f t="array" ref="AV124">IF(AC124="","",IF(SUMPRODUCT((AC124=$AB$7:$AB$482)*(AI124=$AH$7:$AH$482)*(AR124=$AQ$7:$AQ$482)*(AS124=$AR$7:$AR$482)*(ROW($AB$7:$AB$482)&lt;&gt;ROW(AC124))*((S124=0)*($R$7:$R$482&gt;0)+(S124&gt;0)*($R$7:$R$482=0)))&gt;0,"SALONES UNIDOS",IF(SUMPRODUCT((AC124=$AB$7:$AB$482)*(AI124=$AH$7:$AH$482)*((AR124&lt;$AR$7:$AR$482)*(AS124&gt;$AQ$7:$AQ$482))*(ROW($AB$7:$AB$482)&lt;&gt;ROW(AC124)))&gt;0,"Cruzado","Sin cruce")))</f>
        <v/>
      </c>
      <c r="AW124" s="358" t="str" cm="1">
        <f t="array" ref="AW124">IF(AE124="","",IF(SUMPRODUCT((AE124=$AD$7:$AD$482)*(AI124=$AH$7:$AH$482)*(AT124=$AS$7:$AS$482)*(AU124=$AT$7:$AT$482)*(ROW($AD$7:$AD$482)&lt;&gt;ROW(AE124))*((S124=0)*($R$7:$R$482&gt;0)+(S124&gt;0)*($R$7:$R$482=0)))&gt;0,"SALONES UNIDOS",IF(SUMPRODUCT((AE124=$AD$7:$AD$482)*(AI124=$AH$7:$AH$482)*((AT124&lt;$AT$7:$AT$482)*(AU124&gt;$AS$7:$AS$482))*(ROW($AD$7:$AD$482)&lt;&gt;ROW(AE124)))&gt;0,"Cruzado","Sin cruce")))</f>
        <v/>
      </c>
      <c r="AX124" s="104" t="str">
        <f t="shared" si="73"/>
        <v>T11FILIALA</v>
      </c>
      <c r="AY124" s="104" t="str" cm="1">
        <f t="array" ref="AY124">IF(AX124="","",IF(SUMPRODUCT((AX124=$AW$7:$AW$1986)*(AI124=$AH$7:$AH$1986)*(AO124=$AN$7:$AN$1986)*(AP124=$AO$7:$AO$1986)*(ROW($AW$7:$AW$1986)&lt;&gt;ROW(AX124))*((S124=0)*($R$7:$R$1986&gt;0)+(S124&gt;0)*($R$7:$R$1986=0)))&gt;0,"SALONES UNIDOS",IF(SUMPRODUCT((AX124=$AW$7:$AW$1986)*(AI124=$AH$7:$AH$1986)*((AO124&lt;$AO$7:$AO$1986)*(AP124&gt;$AN$7:$AN$1986))*(ROW($AW$7:$AW$1986)&lt;&gt;ROW(AX124)))&gt;0,"Cruzado","Sin cruce")))</f>
        <v>Sin cruce</v>
      </c>
    </row>
    <row r="125" spans="2:51" x14ac:dyDescent="0.3">
      <c r="B125" s="4" t="s">
        <v>1144</v>
      </c>
      <c r="C125" s="411" t="s">
        <v>314</v>
      </c>
      <c r="D125" s="379" t="s">
        <v>969</v>
      </c>
      <c r="E125" s="379">
        <v>20261</v>
      </c>
      <c r="F125" s="412" t="s">
        <v>328</v>
      </c>
      <c r="G125" s="411" t="s">
        <v>291</v>
      </c>
      <c r="H125" s="412" t="s">
        <v>292</v>
      </c>
      <c r="I125" s="412">
        <v>5</v>
      </c>
      <c r="J125" s="412" t="s">
        <v>283</v>
      </c>
      <c r="K125" s="412" t="s">
        <v>283</v>
      </c>
      <c r="L125" s="414" t="s">
        <v>1008</v>
      </c>
      <c r="M125" s="379" t="s">
        <v>825</v>
      </c>
      <c r="N125" s="379" t="s">
        <v>324</v>
      </c>
      <c r="O125" s="379" t="s">
        <v>318</v>
      </c>
      <c r="P125" s="412" t="s">
        <v>321</v>
      </c>
      <c r="Q125" s="379">
        <v>2</v>
      </c>
      <c r="R125" s="379">
        <v>2</v>
      </c>
      <c r="S125" s="415">
        <v>4</v>
      </c>
      <c r="T125" s="379">
        <v>3</v>
      </c>
      <c r="U125" s="8"/>
      <c r="V125" s="374">
        <v>36</v>
      </c>
      <c r="W125" s="370">
        <v>73039674</v>
      </c>
      <c r="X125" s="373" t="s">
        <v>75</v>
      </c>
      <c r="Y125" s="364" t="s">
        <v>399</v>
      </c>
      <c r="Z125" s="364"/>
      <c r="AA125" s="364"/>
      <c r="AB125" s="364"/>
      <c r="AC125" s="366"/>
      <c r="AD125" s="364"/>
      <c r="AE125" s="369"/>
      <c r="AF125" s="370"/>
      <c r="AG125" s="370"/>
      <c r="AH125" s="364" t="s">
        <v>319</v>
      </c>
      <c r="AI125" s="364">
        <v>3</v>
      </c>
      <c r="AJ125" s="364">
        <v>17</v>
      </c>
      <c r="AK125" s="364">
        <v>40</v>
      </c>
      <c r="AL125" s="364">
        <v>21</v>
      </c>
      <c r="AM125" s="364">
        <v>0</v>
      </c>
      <c r="AN125" s="22">
        <v>4</v>
      </c>
      <c r="AO125" s="104">
        <v>0.73611111111111116</v>
      </c>
      <c r="AP125" s="104">
        <v>0.875</v>
      </c>
      <c r="AQ125" s="22" t="s">
        <v>1140</v>
      </c>
      <c r="AR125" s="104"/>
      <c r="AS125" s="104"/>
      <c r="AT125" s="22"/>
      <c r="AU125" s="22"/>
      <c r="AV125" s="360" t="s">
        <v>1141</v>
      </c>
      <c r="AW125" s="360" t="s">
        <v>1141</v>
      </c>
      <c r="AX125" s="104" t="s">
        <v>1161</v>
      </c>
      <c r="AY125" s="104" t="s">
        <v>1140</v>
      </c>
    </row>
    <row r="126" spans="2:51" x14ac:dyDescent="0.3">
      <c r="B126" s="4" t="s">
        <v>1145</v>
      </c>
      <c r="C126" s="411" t="s">
        <v>314</v>
      </c>
      <c r="D126" s="379" t="s">
        <v>969</v>
      </c>
      <c r="E126" s="379">
        <v>20261</v>
      </c>
      <c r="F126" s="412" t="s">
        <v>328</v>
      </c>
      <c r="G126" s="411" t="s">
        <v>291</v>
      </c>
      <c r="H126" s="412" t="s">
        <v>292</v>
      </c>
      <c r="I126" s="412">
        <v>5</v>
      </c>
      <c r="J126" s="412" t="s">
        <v>283</v>
      </c>
      <c r="K126" s="412" t="s">
        <v>283</v>
      </c>
      <c r="L126" s="414" t="s">
        <v>1008</v>
      </c>
      <c r="M126" s="379" t="s">
        <v>825</v>
      </c>
      <c r="N126" s="379" t="s">
        <v>324</v>
      </c>
      <c r="O126" s="379" t="s">
        <v>318</v>
      </c>
      <c r="P126" s="412" t="s">
        <v>321</v>
      </c>
      <c r="Q126" s="379">
        <v>2</v>
      </c>
      <c r="R126" s="379">
        <v>2</v>
      </c>
      <c r="S126" s="415">
        <v>4</v>
      </c>
      <c r="T126" s="379">
        <v>3</v>
      </c>
      <c r="U126" s="8"/>
      <c r="V126" s="374">
        <v>36</v>
      </c>
      <c r="W126" s="370">
        <v>21440811</v>
      </c>
      <c r="X126" s="373" t="s">
        <v>39</v>
      </c>
      <c r="Y126" s="364" t="s">
        <v>399</v>
      </c>
      <c r="Z126" s="364"/>
      <c r="AA126" s="364"/>
      <c r="AB126" s="364"/>
      <c r="AC126" s="366"/>
      <c r="AD126" s="364"/>
      <c r="AE126" s="369"/>
      <c r="AF126" s="370"/>
      <c r="AG126" s="370"/>
      <c r="AH126" s="364" t="s">
        <v>319</v>
      </c>
      <c r="AI126" s="364">
        <v>3</v>
      </c>
      <c r="AJ126" s="364">
        <v>17</v>
      </c>
      <c r="AK126" s="364">
        <v>40</v>
      </c>
      <c r="AL126" s="364">
        <v>21</v>
      </c>
      <c r="AM126" s="364">
        <v>0</v>
      </c>
      <c r="AN126" s="22">
        <v>4</v>
      </c>
      <c r="AO126" s="104">
        <v>0.73611111111111116</v>
      </c>
      <c r="AP126" s="104">
        <v>0.875</v>
      </c>
      <c r="AQ126" s="22" t="s">
        <v>1140</v>
      </c>
      <c r="AR126" s="104"/>
      <c r="AS126" s="104"/>
      <c r="AT126" s="22"/>
      <c r="AU126" s="22"/>
      <c r="AV126" s="360" t="s">
        <v>1141</v>
      </c>
      <c r="AW126" s="360" t="s">
        <v>1141</v>
      </c>
      <c r="AX126" s="104" t="s">
        <v>1161</v>
      </c>
      <c r="AY126" s="104" t="s">
        <v>1140</v>
      </c>
    </row>
    <row r="127" spans="2:51" x14ac:dyDescent="0.3">
      <c r="B127" s="4" t="s">
        <v>1144</v>
      </c>
      <c r="C127" s="411" t="s">
        <v>314</v>
      </c>
      <c r="D127" s="379" t="s">
        <v>969</v>
      </c>
      <c r="E127" s="379">
        <v>20261</v>
      </c>
      <c r="F127" s="412" t="s">
        <v>328</v>
      </c>
      <c r="G127" s="411" t="s">
        <v>291</v>
      </c>
      <c r="H127" s="412" t="s">
        <v>292</v>
      </c>
      <c r="I127" s="412">
        <v>5</v>
      </c>
      <c r="J127" s="412" t="s">
        <v>281</v>
      </c>
      <c r="K127" s="412" t="s">
        <v>281</v>
      </c>
      <c r="L127" s="414" t="s">
        <v>1008</v>
      </c>
      <c r="M127" s="379" t="s">
        <v>825</v>
      </c>
      <c r="N127" s="379" t="s">
        <v>324</v>
      </c>
      <c r="O127" s="379" t="s">
        <v>318</v>
      </c>
      <c r="P127" s="412" t="s">
        <v>321</v>
      </c>
      <c r="Q127" s="379">
        <v>2</v>
      </c>
      <c r="R127" s="379">
        <v>2</v>
      </c>
      <c r="S127" s="415">
        <v>4</v>
      </c>
      <c r="T127" s="379">
        <v>3</v>
      </c>
      <c r="U127" s="8"/>
      <c r="V127" s="374">
        <v>36</v>
      </c>
      <c r="W127" s="370">
        <v>73039674</v>
      </c>
      <c r="X127" s="373" t="s">
        <v>75</v>
      </c>
      <c r="Y127" s="364" t="s">
        <v>399</v>
      </c>
      <c r="Z127" s="364"/>
      <c r="AA127" s="364"/>
      <c r="AB127" s="364"/>
      <c r="AC127" s="366"/>
      <c r="AD127" s="364"/>
      <c r="AE127" s="369"/>
      <c r="AF127" s="370"/>
      <c r="AG127" s="370"/>
      <c r="AH127" s="364" t="s">
        <v>319</v>
      </c>
      <c r="AI127" s="364">
        <v>1</v>
      </c>
      <c r="AJ127" s="364">
        <v>17</v>
      </c>
      <c r="AK127" s="364">
        <v>40</v>
      </c>
      <c r="AL127" s="364">
        <v>21</v>
      </c>
      <c r="AM127" s="364">
        <v>0</v>
      </c>
      <c r="AN127" s="22">
        <f t="shared" ref="AN127:AN138" si="74">IF(AJ127="",S127,ROUND(((((AL127/24)+(AM127/1440))-((AJ127/24)+(AK127/1440)))*1440/50),5))</f>
        <v>4</v>
      </c>
      <c r="AO127" s="104">
        <f t="shared" ref="AO127:AO138" si="75">AJ127/24+AK127/1440</f>
        <v>0.73611111111111116</v>
      </c>
      <c r="AP127" s="104">
        <f t="shared" ref="AP127:AP138" si="76">AL127/24+AM127/1440</f>
        <v>0.875</v>
      </c>
      <c r="AQ127" s="22" t="str" cm="1">
        <f t="array" ref="AQ127">IF(X127="","",IF(SUMPRODUCT((X127=$W$7:$W$1988)*(AI127=$AH$7:$AH$1988)*(AO127=$AN$7:$AN$1988)*(AP127=$AO$7:$AO$1988)*(ROW($W$7:$W$1988)&lt;&gt;ROW(X127))*((S127=0)*($R$7:$R$1988&gt;0)+(S127&gt;0)*($R$7:$R$1988=0)))&gt;0,"SALONES UNIDOS",IF(SUMPRODUCT((X127=$W$7:$W$1988)*(AI127=$AH$7:$AH$1988)*((AO127&lt;$AO$7:$AO$1988)*(AP127&gt;$AN$7:$AN$1988))*(ROW($W$7:$W$1988)&lt;&gt;ROW(X127)))&gt;0,"Cruzado","Sin cruce")))</f>
        <v>Sin cruce</v>
      </c>
      <c r="AR127" s="104"/>
      <c r="AS127" s="104"/>
      <c r="AT127" s="22"/>
      <c r="AU127" s="22"/>
      <c r="AV127" s="360" t="str" cm="1">
        <f t="array" ref="AV127">IF(AC127="","",IF(SUMPRODUCT((AC127=$AB$740:$AB$960)*(AI127=$AH$740:$AH$960)*(AR127=$AQ$740:$AQ$960)*(AS127=$AR$740:$AR$960)*(ROW($AB$740:$AB$960)&lt;&gt;ROW(AC127))*((S127=0)*($R$740:$R$960&gt;0)+(S127&gt;0)*($R$740:$R$960=0)))&gt;0,"SALONES UNIDOS",IF(SUMPRODUCT((AC127=$AB$740:$AB$960)*(AI127=$AH$740:$AH$960)*((AR127&lt;$AR$740:$AR$960)*(AS127&gt;$AQ$740:$AQ$960))*(ROW($AB$740:$AB$960)&lt;&gt;ROW(AC127)))&gt;0,"Cruzado","Sin cruce")))</f>
        <v/>
      </c>
      <c r="AW127" s="360" t="str" cm="1">
        <f t="array" ref="AW127">IF(AE127="","",IF(SUMPRODUCT((AE127=$AD$740:$AD$960)*(AI127=$AH$740:$AH$960)*(AT127=$AS$740:$AS$960)*(AU127=$AT$740:$AT$960)*(ROW($AD$740:$AD$960)&lt;&gt;ROW(AE127))*((S127=0)*($R$740:$R$960&gt;0)+(S127&gt;0)*($R$740:$R$960=0)))&gt;0,"SALONES UNIDOS",IF(SUMPRODUCT((AE127=$AD$740:$AD$960)*(AI127=$AH$740:$AH$960)*((AT127&lt;$AT$740:$AT$960)*(AU127&gt;$AS$740:$AS$960))*(ROW($AD$740:$AD$960)&lt;&gt;ROW(AE127)))&gt;0,"Cruzado","Sin cruce")))</f>
        <v/>
      </c>
      <c r="AX127" s="104" t="str">
        <f t="shared" ref="AX127:AX138" si="77">TRIM(CONCATENATE(H127,I127,F127,K127))</f>
        <v>MH5PORUMAB</v>
      </c>
      <c r="AY127" s="104" t="str" cm="1">
        <f t="array" ref="AY127">IF(AX127="","",IF(SUMPRODUCT((AX127=$AW$7:$AW$1988)*(AI127=$AH$7:$AH$1988)*(AO127=$AN$7:$AN$1988)*(AP127=$AO$7:$AO$1988)*(ROW($AW$7:$AW$1988)&lt;&gt;ROW(AX127))*((S127=0)*($R$7:$R$1988&gt;0)+(S127&gt;0)*($R$7:$R$1988=0)))&gt;0,"SALONES UNIDOS",IF(SUMPRODUCT((AX127=$AW$7:$AW$1988)*(AI127=$AH$7:$AH$1988)*((AO127&lt;$AO$7:$AO$1988)*(AP127&gt;$AN$7:$AN$1988))*(ROW($AW$7:$AW$1988)&lt;&gt;ROW(AX127)))&gt;0,"Cruzado","Sin cruce")))</f>
        <v>Sin cruce</v>
      </c>
    </row>
    <row r="128" spans="2:51" x14ac:dyDescent="0.3">
      <c r="B128" s="4" t="s">
        <v>1145</v>
      </c>
      <c r="C128" s="411" t="s">
        <v>314</v>
      </c>
      <c r="D128" s="379" t="s">
        <v>969</v>
      </c>
      <c r="E128" s="379">
        <v>20261</v>
      </c>
      <c r="F128" s="412" t="s">
        <v>328</v>
      </c>
      <c r="G128" s="411" t="s">
        <v>291</v>
      </c>
      <c r="H128" s="412" t="s">
        <v>292</v>
      </c>
      <c r="I128" s="412">
        <v>5</v>
      </c>
      <c r="J128" s="412" t="s">
        <v>281</v>
      </c>
      <c r="K128" s="412" t="s">
        <v>281</v>
      </c>
      <c r="L128" s="414" t="s">
        <v>1008</v>
      </c>
      <c r="M128" s="379" t="s">
        <v>825</v>
      </c>
      <c r="N128" s="379" t="s">
        <v>324</v>
      </c>
      <c r="O128" s="379" t="s">
        <v>318</v>
      </c>
      <c r="P128" s="412" t="s">
        <v>321</v>
      </c>
      <c r="Q128" s="379">
        <v>2</v>
      </c>
      <c r="R128" s="379">
        <v>2</v>
      </c>
      <c r="S128" s="415">
        <v>4</v>
      </c>
      <c r="T128" s="379">
        <v>3</v>
      </c>
      <c r="U128" s="8"/>
      <c r="V128" s="374">
        <v>36</v>
      </c>
      <c r="W128" s="370">
        <v>45234890</v>
      </c>
      <c r="X128" s="373" t="s">
        <v>966</v>
      </c>
      <c r="Y128" s="364" t="s">
        <v>399</v>
      </c>
      <c r="Z128" s="364"/>
      <c r="AA128" s="364"/>
      <c r="AB128" s="364"/>
      <c r="AC128" s="366"/>
      <c r="AD128" s="364"/>
      <c r="AE128" s="369"/>
      <c r="AF128" s="370"/>
      <c r="AG128" s="370"/>
      <c r="AH128" s="364" t="s">
        <v>319</v>
      </c>
      <c r="AI128" s="364">
        <v>1</v>
      </c>
      <c r="AJ128" s="364">
        <v>17</v>
      </c>
      <c r="AK128" s="364">
        <v>40</v>
      </c>
      <c r="AL128" s="364">
        <v>21</v>
      </c>
      <c r="AM128" s="364">
        <v>0</v>
      </c>
      <c r="AN128" s="22">
        <f t="shared" si="74"/>
        <v>4</v>
      </c>
      <c r="AO128" s="104">
        <f t="shared" si="75"/>
        <v>0.73611111111111116</v>
      </c>
      <c r="AP128" s="104">
        <f t="shared" si="76"/>
        <v>0.875</v>
      </c>
      <c r="AQ128" s="22" t="str" cm="1">
        <f t="array" ref="AQ128">IF(X128="","",IF(SUMPRODUCT((X128=$W$7:$W$1988)*(AI128=$AH$7:$AH$1988)*(AO128=$AN$7:$AN$1988)*(AP128=$AO$7:$AO$1988)*(ROW($W$7:$W$1988)&lt;&gt;ROW(X128))*((S128=0)*($R$7:$R$1988&gt;0)+(S128&gt;0)*($R$7:$R$1988=0)))&gt;0,"SALONES UNIDOS",IF(SUMPRODUCT((X128=$W$7:$W$1988)*(AI128=$AH$7:$AH$1988)*((AO128&lt;$AO$7:$AO$1988)*(AP128&gt;$AN$7:$AN$1988))*(ROW($W$7:$W$1988)&lt;&gt;ROW(X128)))&gt;0,"Cruzado","Sin cruce")))</f>
        <v>Sin cruce</v>
      </c>
      <c r="AR128" s="104"/>
      <c r="AS128" s="104"/>
      <c r="AT128" s="22"/>
      <c r="AU128" s="22"/>
      <c r="AV128" s="360" t="str" cm="1">
        <f t="array" ref="AV128">IF(AC128="","",IF(SUMPRODUCT((AC128=$AB$740:$AB$960)*(AI128=$AH$740:$AH$960)*(AR128=$AQ$740:$AQ$960)*(AS128=$AR$740:$AR$960)*(ROW($AB$740:$AB$960)&lt;&gt;ROW(AC128))*((S128=0)*($R$740:$R$960&gt;0)+(S128&gt;0)*($R$740:$R$960=0)))&gt;0,"SALONES UNIDOS",IF(SUMPRODUCT((AC128=$AB$740:$AB$960)*(AI128=$AH$740:$AH$960)*((AR128&lt;$AR$740:$AR$960)*(AS128&gt;$AQ$740:$AQ$960))*(ROW($AB$740:$AB$960)&lt;&gt;ROW(AC128)))&gt;0,"Cruzado","Sin cruce")))</f>
        <v/>
      </c>
      <c r="AW128" s="360" t="str" cm="1">
        <f t="array" ref="AW128">IF(AE128="","",IF(SUMPRODUCT((AE128=$AD$740:$AD$960)*(AI128=$AH$740:$AH$960)*(AT128=$AS$740:$AS$960)*(AU128=$AT$740:$AT$960)*(ROW($AD$740:$AD$960)&lt;&gt;ROW(AE128))*((S128=0)*($R$740:$R$960&gt;0)+(S128&gt;0)*($R$740:$R$960=0)))&gt;0,"SALONES UNIDOS",IF(SUMPRODUCT((AE128=$AD$740:$AD$960)*(AI128=$AH$740:$AH$960)*((AT128&lt;$AT$740:$AT$960)*(AU128&gt;$AS$740:$AS$960))*(ROW($AD$740:$AD$960)&lt;&gt;ROW(AE128)))&gt;0,"Cruzado","Sin cruce")))</f>
        <v/>
      </c>
      <c r="AX128" s="104" t="str">
        <f t="shared" si="77"/>
        <v>MH5PORUMAB</v>
      </c>
      <c r="AY128" s="104" t="str" cm="1">
        <f t="array" ref="AY128">IF(AX128="","",IF(SUMPRODUCT((AX128=$AW$7:$AW$1988)*(AI128=$AH$7:$AH$1988)*(AO128=$AN$7:$AN$1988)*(AP128=$AO$7:$AO$1988)*(ROW($AW$7:$AW$1988)&lt;&gt;ROW(AX128))*((S128=0)*($R$7:$R$1988&gt;0)+(S128&gt;0)*($R$7:$R$1988=0)))&gt;0,"SALONES UNIDOS",IF(SUMPRODUCT((AX128=$AW$7:$AW$1988)*(AI128=$AH$7:$AH$1988)*((AO128&lt;$AO$7:$AO$1988)*(AP128&gt;$AN$7:$AN$1988))*(ROW($AW$7:$AW$1988)&lt;&gt;ROW(AX128)))&gt;0,"Cruzado","Sin cruce")))</f>
        <v>Sin cruce</v>
      </c>
    </row>
    <row r="129" spans="2:51" x14ac:dyDescent="0.3">
      <c r="B129" s="4" t="s">
        <v>1144</v>
      </c>
      <c r="C129" s="411" t="s">
        <v>314</v>
      </c>
      <c r="D129" s="379" t="s">
        <v>969</v>
      </c>
      <c r="E129" s="379">
        <v>20261</v>
      </c>
      <c r="F129" s="412" t="s">
        <v>328</v>
      </c>
      <c r="G129" s="411" t="s">
        <v>291</v>
      </c>
      <c r="H129" s="412" t="s">
        <v>292</v>
      </c>
      <c r="I129" s="412">
        <v>5</v>
      </c>
      <c r="J129" s="412" t="s">
        <v>286</v>
      </c>
      <c r="K129" s="412" t="s">
        <v>286</v>
      </c>
      <c r="L129" s="414" t="s">
        <v>1008</v>
      </c>
      <c r="M129" s="379" t="s">
        <v>825</v>
      </c>
      <c r="N129" s="379" t="s">
        <v>324</v>
      </c>
      <c r="O129" s="379" t="s">
        <v>318</v>
      </c>
      <c r="P129" s="412" t="s">
        <v>321</v>
      </c>
      <c r="Q129" s="379">
        <v>2</v>
      </c>
      <c r="R129" s="379">
        <v>2</v>
      </c>
      <c r="S129" s="415">
        <v>4</v>
      </c>
      <c r="T129" s="379">
        <v>3</v>
      </c>
      <c r="U129" s="8"/>
      <c r="V129" s="374">
        <v>36</v>
      </c>
      <c r="W129" s="370">
        <v>73039674</v>
      </c>
      <c r="X129" s="373" t="s">
        <v>75</v>
      </c>
      <c r="Y129" s="364" t="s">
        <v>399</v>
      </c>
      <c r="Z129" s="364"/>
      <c r="AA129" s="364"/>
      <c r="AB129" s="364"/>
      <c r="AC129" s="366"/>
      <c r="AD129" s="364"/>
      <c r="AE129" s="369"/>
      <c r="AF129" s="370"/>
      <c r="AG129" s="370"/>
      <c r="AH129" s="364" t="s">
        <v>319</v>
      </c>
      <c r="AI129" s="364">
        <v>2</v>
      </c>
      <c r="AJ129" s="364">
        <v>17</v>
      </c>
      <c r="AK129" s="364">
        <v>40</v>
      </c>
      <c r="AL129" s="364">
        <v>21</v>
      </c>
      <c r="AM129" s="364">
        <v>0</v>
      </c>
      <c r="AN129" s="22">
        <f t="shared" si="74"/>
        <v>4</v>
      </c>
      <c r="AO129" s="104">
        <f t="shared" si="75"/>
        <v>0.73611111111111116</v>
      </c>
      <c r="AP129" s="104">
        <f t="shared" si="76"/>
        <v>0.875</v>
      </c>
      <c r="AQ129" s="22" t="str" cm="1">
        <f t="array" ref="AQ129">IF(X129="","",IF(SUMPRODUCT((X129=$W$7:$W$1988)*(AI129=$AH$7:$AH$1988)*(AO129=$AN$7:$AN$1988)*(AP129=$AO$7:$AO$1988)*(ROW($W$7:$W$1988)&lt;&gt;ROW(X129))*((S129=0)*($R$7:$R$1988&gt;0)+(S129&gt;0)*($R$7:$R$1988=0)))&gt;0,"SALONES UNIDOS",IF(SUMPRODUCT((X129=$W$7:$W$1988)*(AI129=$AH$7:$AH$1988)*((AO129&lt;$AO$7:$AO$1988)*(AP129&gt;$AN$7:$AN$1988))*(ROW($W$7:$W$1988)&lt;&gt;ROW(X129)))&gt;0,"Cruzado","Sin cruce")))</f>
        <v>Sin cruce</v>
      </c>
      <c r="AR129" s="104"/>
      <c r="AS129" s="104"/>
      <c r="AT129" s="22"/>
      <c r="AU129" s="22"/>
      <c r="AV129" s="360" t="str" cm="1">
        <f t="array" ref="AV129">IF(AC129="","",IF(SUMPRODUCT((AC129=$AB$740:$AB$960)*(AI129=$AH$740:$AH$960)*(AR129=$AQ$740:$AQ$960)*(AS129=$AR$740:$AR$960)*(ROW($AB$740:$AB$960)&lt;&gt;ROW(AC129))*((S129=0)*($R$740:$R$960&gt;0)+(S129&gt;0)*($R$740:$R$960=0)))&gt;0,"SALONES UNIDOS",IF(SUMPRODUCT((AC129=$AB$740:$AB$960)*(AI129=$AH$740:$AH$960)*((AR129&lt;$AR$740:$AR$960)*(AS129&gt;$AQ$740:$AQ$960))*(ROW($AB$740:$AB$960)&lt;&gt;ROW(AC129)))&gt;0,"Cruzado","Sin cruce")))</f>
        <v/>
      </c>
      <c r="AW129" s="360" t="str" cm="1">
        <f t="array" ref="AW129">IF(AE129="","",IF(SUMPRODUCT((AE129=$AD$740:$AD$960)*(AI129=$AH$740:$AH$960)*(AT129=$AS$740:$AS$960)*(AU129=$AT$740:$AT$960)*(ROW($AD$740:$AD$960)&lt;&gt;ROW(AE129))*((S129=0)*($R$740:$R$960&gt;0)+(S129&gt;0)*($R$740:$R$960=0)))&gt;0,"SALONES UNIDOS",IF(SUMPRODUCT((AE129=$AD$740:$AD$960)*(AI129=$AH$740:$AH$960)*((AT129&lt;$AT$740:$AT$960)*(AU129&gt;$AS$740:$AS$960))*(ROW($AD$740:$AD$960)&lt;&gt;ROW(AE129)))&gt;0,"Cruzado","Sin cruce")))</f>
        <v/>
      </c>
      <c r="AX129" s="104" t="str">
        <f t="shared" si="77"/>
        <v>MH5PORUMAD</v>
      </c>
      <c r="AY129" s="104" t="str" cm="1">
        <f t="array" ref="AY129">IF(AX129="","",IF(SUMPRODUCT((AX129=$AW$7:$AW$1988)*(AI129=$AH$7:$AH$1988)*(AO129=$AN$7:$AN$1988)*(AP129=$AO$7:$AO$1988)*(ROW($AW$7:$AW$1988)&lt;&gt;ROW(AX129))*((S129=0)*($R$7:$R$1988&gt;0)+(S129&gt;0)*($R$7:$R$1988=0)))&gt;0,"SALONES UNIDOS",IF(SUMPRODUCT((AX129=$AW$7:$AW$1988)*(AI129=$AH$7:$AH$1988)*((AO129&lt;$AO$7:$AO$1988)*(AP129&gt;$AN$7:$AN$1988))*(ROW($AW$7:$AW$1988)&lt;&gt;ROW(AX129)))&gt;0,"Cruzado","Sin cruce")))</f>
        <v>Sin cruce</v>
      </c>
    </row>
    <row r="130" spans="2:51" x14ac:dyDescent="0.3">
      <c r="B130" s="4" t="s">
        <v>1145</v>
      </c>
      <c r="C130" s="411" t="s">
        <v>314</v>
      </c>
      <c r="D130" s="379" t="s">
        <v>969</v>
      </c>
      <c r="E130" s="379">
        <v>20261</v>
      </c>
      <c r="F130" s="412" t="s">
        <v>328</v>
      </c>
      <c r="G130" s="411" t="s">
        <v>291</v>
      </c>
      <c r="H130" s="412" t="s">
        <v>292</v>
      </c>
      <c r="I130" s="412">
        <v>5</v>
      </c>
      <c r="J130" s="412" t="s">
        <v>286</v>
      </c>
      <c r="K130" s="412" t="s">
        <v>286</v>
      </c>
      <c r="L130" s="414" t="s">
        <v>1008</v>
      </c>
      <c r="M130" s="379" t="s">
        <v>825</v>
      </c>
      <c r="N130" s="379" t="s">
        <v>324</v>
      </c>
      <c r="O130" s="379" t="s">
        <v>318</v>
      </c>
      <c r="P130" s="412" t="s">
        <v>321</v>
      </c>
      <c r="Q130" s="379">
        <v>2</v>
      </c>
      <c r="R130" s="379">
        <v>2</v>
      </c>
      <c r="S130" s="415">
        <v>4</v>
      </c>
      <c r="T130" s="379">
        <v>3</v>
      </c>
      <c r="U130" s="8"/>
      <c r="V130" s="374">
        <v>36</v>
      </c>
      <c r="W130" s="370">
        <v>21453025</v>
      </c>
      <c r="X130" s="373" t="s">
        <v>42</v>
      </c>
      <c r="Y130" s="364" t="s">
        <v>399</v>
      </c>
      <c r="Z130" s="364"/>
      <c r="AA130" s="364"/>
      <c r="AB130" s="364"/>
      <c r="AC130" s="366"/>
      <c r="AD130" s="364"/>
      <c r="AE130" s="369"/>
      <c r="AF130" s="370"/>
      <c r="AG130" s="370"/>
      <c r="AH130" s="364" t="s">
        <v>319</v>
      </c>
      <c r="AI130" s="364">
        <v>2</v>
      </c>
      <c r="AJ130" s="364">
        <v>17</v>
      </c>
      <c r="AK130" s="364">
        <v>40</v>
      </c>
      <c r="AL130" s="364">
        <v>21</v>
      </c>
      <c r="AM130" s="364">
        <v>0</v>
      </c>
      <c r="AN130" s="22">
        <f t="shared" si="74"/>
        <v>4</v>
      </c>
      <c r="AO130" s="104">
        <f t="shared" si="75"/>
        <v>0.73611111111111116</v>
      </c>
      <c r="AP130" s="104">
        <f t="shared" si="76"/>
        <v>0.875</v>
      </c>
      <c r="AQ130" s="22" t="str" cm="1">
        <f t="array" ref="AQ130">IF(X130="","",IF(SUMPRODUCT((X130=$W$7:$W$1988)*(AI130=$AH$7:$AH$1988)*(AO130=$AN$7:$AN$1988)*(AP130=$AO$7:$AO$1988)*(ROW($W$7:$W$1988)&lt;&gt;ROW(X130))*((S130=0)*($R$7:$R$1988&gt;0)+(S130&gt;0)*($R$7:$R$1988=0)))&gt;0,"SALONES UNIDOS",IF(SUMPRODUCT((X130=$W$7:$W$1988)*(AI130=$AH$7:$AH$1988)*((AO130&lt;$AO$7:$AO$1988)*(AP130&gt;$AN$7:$AN$1988))*(ROW($W$7:$W$1988)&lt;&gt;ROW(X130)))&gt;0,"Cruzado","Sin cruce")))</f>
        <v>Sin cruce</v>
      </c>
      <c r="AR130" s="104"/>
      <c r="AS130" s="104"/>
      <c r="AT130" s="22"/>
      <c r="AU130" s="22"/>
      <c r="AV130" s="360" t="str" cm="1">
        <f t="array" ref="AV130">IF(AC130="","",IF(SUMPRODUCT((AC130=$AB$740:$AB$960)*(AI130=$AH$740:$AH$960)*(AR130=$AQ$740:$AQ$960)*(AS130=$AR$740:$AR$960)*(ROW($AB$740:$AB$960)&lt;&gt;ROW(AC130))*((S130=0)*($R$740:$R$960&gt;0)+(S130&gt;0)*($R$740:$R$960=0)))&gt;0,"SALONES UNIDOS",IF(SUMPRODUCT((AC130=$AB$740:$AB$960)*(AI130=$AH$740:$AH$960)*((AR130&lt;$AR$740:$AR$960)*(AS130&gt;$AQ$740:$AQ$960))*(ROW($AB$740:$AB$960)&lt;&gt;ROW(AC130)))&gt;0,"Cruzado","Sin cruce")))</f>
        <v/>
      </c>
      <c r="AW130" s="360" t="str" cm="1">
        <f t="array" ref="AW130">IF(AE130="","",IF(SUMPRODUCT((AE130=$AD$740:$AD$960)*(AI130=$AH$740:$AH$960)*(AT130=$AS$740:$AS$960)*(AU130=$AT$740:$AT$960)*(ROW($AD$740:$AD$960)&lt;&gt;ROW(AE130))*((S130=0)*($R$740:$R$960&gt;0)+(S130&gt;0)*($R$740:$R$960=0)))&gt;0,"SALONES UNIDOS",IF(SUMPRODUCT((AE130=$AD$740:$AD$960)*(AI130=$AH$740:$AH$960)*((AT130&lt;$AT$740:$AT$960)*(AU130&gt;$AS$740:$AS$960))*(ROW($AD$740:$AD$960)&lt;&gt;ROW(AE130)))&gt;0,"Cruzado","Sin cruce")))</f>
        <v/>
      </c>
      <c r="AX130" s="104" t="str">
        <f t="shared" si="77"/>
        <v>MH5PORUMAD</v>
      </c>
      <c r="AY130" s="104" t="str" cm="1">
        <f t="array" ref="AY130">IF(AX130="","",IF(SUMPRODUCT((AX130=$AW$7:$AW$1988)*(AI130=$AH$7:$AH$1988)*(AO130=$AN$7:$AN$1988)*(AP130=$AO$7:$AO$1988)*(ROW($AW$7:$AW$1988)&lt;&gt;ROW(AX130))*((S130=0)*($R$7:$R$1988&gt;0)+(S130&gt;0)*($R$7:$R$1988=0)))&gt;0,"SALONES UNIDOS",IF(SUMPRODUCT((AX130=$AW$7:$AW$1988)*(AI130=$AH$7:$AH$1988)*((AO130&lt;$AO$7:$AO$1988)*(AP130&gt;$AN$7:$AN$1988))*(ROW($AW$7:$AW$1988)&lt;&gt;ROW(AX130)))&gt;0,"Cruzado","Sin cruce")))</f>
        <v>Sin cruce</v>
      </c>
    </row>
    <row r="131" spans="2:51" x14ac:dyDescent="0.3">
      <c r="B131" s="4" t="s">
        <v>1144</v>
      </c>
      <c r="C131" s="411" t="s">
        <v>314</v>
      </c>
      <c r="D131" s="379" t="s">
        <v>284</v>
      </c>
      <c r="E131" s="379">
        <v>202011</v>
      </c>
      <c r="F131" s="417" t="s">
        <v>280</v>
      </c>
      <c r="G131" s="411" t="s">
        <v>291</v>
      </c>
      <c r="H131" s="412" t="s">
        <v>285</v>
      </c>
      <c r="I131" s="412">
        <v>9</v>
      </c>
      <c r="J131" s="412" t="s">
        <v>278</v>
      </c>
      <c r="K131" s="412" t="s">
        <v>278</v>
      </c>
      <c r="L131" s="414" t="s">
        <v>654</v>
      </c>
      <c r="M131" s="379" t="s">
        <v>655</v>
      </c>
      <c r="N131" s="379" t="s">
        <v>324</v>
      </c>
      <c r="O131" s="379" t="s">
        <v>318</v>
      </c>
      <c r="P131" s="412" t="s">
        <v>321</v>
      </c>
      <c r="Q131" s="379">
        <v>4</v>
      </c>
      <c r="R131" s="379">
        <v>4</v>
      </c>
      <c r="S131" s="415">
        <v>8</v>
      </c>
      <c r="T131" s="379">
        <v>6</v>
      </c>
      <c r="U131" s="8"/>
      <c r="V131" s="374">
        <v>20</v>
      </c>
      <c r="W131" s="370">
        <v>73039674</v>
      </c>
      <c r="X131" s="373" t="s">
        <v>75</v>
      </c>
      <c r="Y131" s="364" t="s">
        <v>321</v>
      </c>
      <c r="Z131" s="364" t="s">
        <v>556</v>
      </c>
      <c r="AA131" s="364"/>
      <c r="AB131" s="364"/>
      <c r="AC131" s="366"/>
      <c r="AD131" s="364"/>
      <c r="AE131" s="369"/>
      <c r="AF131" s="370"/>
      <c r="AG131" s="370"/>
      <c r="AH131" s="364" t="s">
        <v>319</v>
      </c>
      <c r="AI131" s="364">
        <v>6</v>
      </c>
      <c r="AJ131" s="364">
        <v>16</v>
      </c>
      <c r="AK131" s="364">
        <v>50</v>
      </c>
      <c r="AL131" s="364">
        <v>23</v>
      </c>
      <c r="AM131" s="364">
        <v>30</v>
      </c>
      <c r="AN131" s="22">
        <f t="shared" si="74"/>
        <v>8</v>
      </c>
      <c r="AO131" s="104">
        <f t="shared" si="75"/>
        <v>0.70138888888888884</v>
      </c>
      <c r="AP131" s="104">
        <f t="shared" si="76"/>
        <v>0.97916666666666674</v>
      </c>
      <c r="AQ131" s="22" t="str" cm="1">
        <f t="array" ref="AQ131">IF(X131="","",IF(SUMPRODUCT((X131=$W$7:$W$1988)*(AI131=$AH$7:$AH$1988)*(AO131=$AN$7:$AN$1988)*(AP131=$AO$7:$AO$1988)*(ROW($W$7:$W$1988)&lt;&gt;ROW(X131))*((S131=0)*($R$7:$R$1988&gt;0)+(S131&gt;0)*($R$7:$R$1988=0)))&gt;0,"SALONES UNIDOS",IF(SUMPRODUCT((X131=$W$7:$W$1988)*(AI131=$AH$7:$AH$1988)*((AO131&lt;$AO$7:$AO$1988)*(AP131&gt;$AN$7:$AN$1988))*(ROW($W$7:$W$1988)&lt;&gt;ROW(X131)))&gt;0,"Cruzado","Sin cruce")))</f>
        <v>Sin cruce</v>
      </c>
      <c r="AR131" s="104"/>
      <c r="AS131" s="104"/>
      <c r="AT131" s="22"/>
      <c r="AU131" s="22"/>
      <c r="AV131" s="361" t="str" cm="1">
        <f t="array" ref="AV131">IF(AC131="","",IF(SUMPRODUCT((AC131=$AB$961:$AB$1502)*(AI131=$AH$961:$AH$1502)*(AR131=$AQ$961:$AQ$1502)*(AS131=$AR$961:$AR$1502)*(ROW($AB$961:$AB$1502)&lt;&gt;ROW(AC131))*((S131=0)*($R$961:$R$1502&gt;0)+(S131&gt;0)*($R$961:$R$1502=0)))&gt;0,"SALONES UNIDOS",IF(SUMPRODUCT((AC131=$AB$961:$AB$1502)*(AI131=$AH$961:$AH$1502)*((AR131&lt;$AR$961:$AR$1502)*(AS131&gt;$AQ$961:$AQ$1502))*(ROW($AB$961:$AB$1502)&lt;&gt;ROW(AC131)))&gt;0,"Cruzado","Sin cruce")))</f>
        <v/>
      </c>
      <c r="AW131" s="361" t="str" cm="1">
        <f t="array" ref="AW131">IF(AE131="","",IF(SUMPRODUCT((AE131=$AD$961:$AD$1502)*(AI131=$AH$961:$AH$1502)*(AT131=$AS$961:$AS$1502)*(AU131=$AT$961:$AT$1502)*(ROW($AD$961:$AD$1502)&lt;&gt;ROW(AE131))*((S131=0)*($R$961:$R$1502&gt;0)+(S131&gt;0)*($R$961:$R$1502=0)))&gt;0,"SALONES UNIDOS",IF(SUMPRODUCT((AE131=$AD$961:$AD$1502)*(AI131=$AH$961:$AH$1502)*((AT131&lt;$AT$961:$AT$1502)*(AU131&gt;$AS$961:$AS$1502))*(ROW($AD$961:$AD$1502)&lt;&gt;ROW(AE131)))&gt;0,"Cruzado","Sin cruce")))</f>
        <v/>
      </c>
      <c r="AX131" s="104" t="str">
        <f t="shared" si="77"/>
        <v>EN9PRINCIPALA</v>
      </c>
      <c r="AY131" s="104" t="str" cm="1">
        <f t="array" ref="AY131">IF(AX131="","",IF(SUMPRODUCT((AX131=$AW$7:$AW$1988)*(AI131=$AH$7:$AH$1988)*(AO131=$AN$7:$AN$1988)*(AP131=$AO$7:$AO$1988)*(ROW($AW$7:$AW$1988)&lt;&gt;ROW(AX131))*((S131=0)*($R$7:$R$1988&gt;0)+(S131&gt;0)*($R$7:$R$1988=0)))&gt;0,"SALONES UNIDOS",IF(SUMPRODUCT((AX131=$AW$7:$AW$1988)*(AI131=$AH$7:$AH$1988)*((AO131&lt;$AO$7:$AO$1988)*(AP131&gt;$AN$7:$AN$1988))*(ROW($AW$7:$AW$1988)&lt;&gt;ROW(AX131)))&gt;0,"Cruzado","Sin cruce")))</f>
        <v>Sin cruce</v>
      </c>
    </row>
    <row r="132" spans="2:51" x14ac:dyDescent="0.3">
      <c r="B132" s="4" t="s">
        <v>1145</v>
      </c>
      <c r="C132" s="411" t="s">
        <v>314</v>
      </c>
      <c r="D132" s="379" t="s">
        <v>284</v>
      </c>
      <c r="E132" s="379">
        <v>202011</v>
      </c>
      <c r="F132" s="417" t="s">
        <v>280</v>
      </c>
      <c r="G132" s="411" t="s">
        <v>291</v>
      </c>
      <c r="H132" s="412" t="s">
        <v>285</v>
      </c>
      <c r="I132" s="412">
        <v>9</v>
      </c>
      <c r="J132" s="412" t="s">
        <v>278</v>
      </c>
      <c r="K132" s="412" t="s">
        <v>278</v>
      </c>
      <c r="L132" s="414" t="s">
        <v>654</v>
      </c>
      <c r="M132" s="379" t="s">
        <v>655</v>
      </c>
      <c r="N132" s="379" t="s">
        <v>324</v>
      </c>
      <c r="O132" s="379" t="s">
        <v>318</v>
      </c>
      <c r="P132" s="412" t="s">
        <v>321</v>
      </c>
      <c r="Q132" s="379">
        <v>4</v>
      </c>
      <c r="R132" s="379">
        <v>4</v>
      </c>
      <c r="S132" s="415">
        <v>8</v>
      </c>
      <c r="T132" s="379">
        <v>6</v>
      </c>
      <c r="U132" s="8"/>
      <c r="V132" s="374">
        <v>20</v>
      </c>
      <c r="W132" s="370">
        <v>73213273</v>
      </c>
      <c r="X132" s="373" t="s">
        <v>189</v>
      </c>
      <c r="Y132" s="364" t="s">
        <v>321</v>
      </c>
      <c r="Z132" s="364" t="s">
        <v>556</v>
      </c>
      <c r="AA132" s="364"/>
      <c r="AB132" s="364"/>
      <c r="AC132" s="366"/>
      <c r="AD132" s="364"/>
      <c r="AE132" s="369"/>
      <c r="AF132" s="370"/>
      <c r="AG132" s="370"/>
      <c r="AH132" s="364" t="s">
        <v>319</v>
      </c>
      <c r="AI132" s="364">
        <v>6</v>
      </c>
      <c r="AJ132" s="364">
        <v>16</v>
      </c>
      <c r="AK132" s="364">
        <v>50</v>
      </c>
      <c r="AL132" s="364">
        <v>23</v>
      </c>
      <c r="AM132" s="364">
        <v>30</v>
      </c>
      <c r="AN132" s="22">
        <f t="shared" si="74"/>
        <v>8</v>
      </c>
      <c r="AO132" s="104">
        <f t="shared" si="75"/>
        <v>0.70138888888888884</v>
      </c>
      <c r="AP132" s="104">
        <f t="shared" si="76"/>
        <v>0.97916666666666674</v>
      </c>
      <c r="AQ132" s="22" t="str" cm="1">
        <f t="array" ref="AQ132">IF(X132="","",IF(SUMPRODUCT((X132=$W$7:$W$1988)*(AI132=$AH$7:$AH$1988)*(AO132=$AN$7:$AN$1988)*(AP132=$AO$7:$AO$1988)*(ROW($W$7:$W$1988)&lt;&gt;ROW(X132))*((S132=0)*($R$7:$R$1988&gt;0)+(S132&gt;0)*($R$7:$R$1988=0)))&gt;0,"SALONES UNIDOS",IF(SUMPRODUCT((X132=$W$7:$W$1988)*(AI132=$AH$7:$AH$1988)*((AO132&lt;$AO$7:$AO$1988)*(AP132&gt;$AN$7:$AN$1988))*(ROW($W$7:$W$1988)&lt;&gt;ROW(X132)))&gt;0,"Cruzado","Sin cruce")))</f>
        <v>Sin cruce</v>
      </c>
      <c r="AR132" s="104"/>
      <c r="AS132" s="104"/>
      <c r="AT132" s="22"/>
      <c r="AU132" s="22"/>
      <c r="AV132" s="361" t="str" cm="1">
        <f t="array" ref="AV132">IF(AC132="","",IF(SUMPRODUCT((AC132=$AB$961:$AB$1502)*(AI132=$AH$961:$AH$1502)*(AR132=$AQ$961:$AQ$1502)*(AS132=$AR$961:$AR$1502)*(ROW($AB$961:$AB$1502)&lt;&gt;ROW(AC132))*((S132=0)*($R$961:$R$1502&gt;0)+(S132&gt;0)*($R$961:$R$1502=0)))&gt;0,"SALONES UNIDOS",IF(SUMPRODUCT((AC132=$AB$961:$AB$1502)*(AI132=$AH$961:$AH$1502)*((AR132&lt;$AR$961:$AR$1502)*(AS132&gt;$AQ$961:$AQ$1502))*(ROW($AB$961:$AB$1502)&lt;&gt;ROW(AC132)))&gt;0,"Cruzado","Sin cruce")))</f>
        <v/>
      </c>
      <c r="AW132" s="361" t="str" cm="1">
        <f t="array" ref="AW132">IF(AE132="","",IF(SUMPRODUCT((AE132=$AD$961:$AD$1502)*(AI132=$AH$961:$AH$1502)*(AT132=$AS$961:$AS$1502)*(AU132=$AT$961:$AT$1502)*(ROW($AD$961:$AD$1502)&lt;&gt;ROW(AE132))*((S132=0)*($R$961:$R$1502&gt;0)+(S132&gt;0)*($R$961:$R$1502=0)))&gt;0,"SALONES UNIDOS",IF(SUMPRODUCT((AE132=$AD$961:$AD$1502)*(AI132=$AH$961:$AH$1502)*((AT132&lt;$AT$961:$AT$1502)*(AU132&gt;$AS$961:$AS$1502))*(ROW($AD$961:$AD$1502)&lt;&gt;ROW(AE132)))&gt;0,"Cruzado","Sin cruce")))</f>
        <v/>
      </c>
      <c r="AX132" s="104" t="str">
        <f t="shared" si="77"/>
        <v>EN9PRINCIPALA</v>
      </c>
      <c r="AY132" s="104" t="str" cm="1">
        <f t="array" ref="AY132">IF(AX132="","",IF(SUMPRODUCT((AX132=$AW$7:$AW$1988)*(AI132=$AH$7:$AH$1988)*(AO132=$AN$7:$AN$1988)*(AP132=$AO$7:$AO$1988)*(ROW($AW$7:$AW$1988)&lt;&gt;ROW(AX132))*((S132=0)*($R$7:$R$1988&gt;0)+(S132&gt;0)*($R$7:$R$1988=0)))&gt;0,"SALONES UNIDOS",IF(SUMPRODUCT((AX132=$AW$7:$AW$1988)*(AI132=$AH$7:$AH$1988)*((AO132&lt;$AO$7:$AO$1988)*(AP132&gt;$AN$7:$AN$1988))*(ROW($AW$7:$AW$1988)&lt;&gt;ROW(AX132)))&gt;0,"Cruzado","Sin cruce")))</f>
        <v>Sin cruce</v>
      </c>
    </row>
    <row r="133" spans="2:51" x14ac:dyDescent="0.3">
      <c r="B133" s="4" t="s">
        <v>1144</v>
      </c>
      <c r="C133" s="411" t="s">
        <v>314</v>
      </c>
      <c r="D133" s="379" t="s">
        <v>969</v>
      </c>
      <c r="E133" s="379">
        <v>20261</v>
      </c>
      <c r="F133" s="412" t="s">
        <v>302</v>
      </c>
      <c r="G133" s="411" t="s">
        <v>291</v>
      </c>
      <c r="H133" s="412" t="s">
        <v>292</v>
      </c>
      <c r="I133" s="412">
        <v>3</v>
      </c>
      <c r="J133" s="412" t="s">
        <v>278</v>
      </c>
      <c r="K133" s="412" t="s">
        <v>278</v>
      </c>
      <c r="L133" s="414" t="s">
        <v>811</v>
      </c>
      <c r="M133" s="379" t="s">
        <v>689</v>
      </c>
      <c r="N133" s="379" t="s">
        <v>324</v>
      </c>
      <c r="O133" s="379" t="s">
        <v>318</v>
      </c>
      <c r="P133" s="412" t="s">
        <v>315</v>
      </c>
      <c r="Q133" s="379">
        <v>2</v>
      </c>
      <c r="R133" s="379">
        <v>0</v>
      </c>
      <c r="S133" s="415">
        <v>2</v>
      </c>
      <c r="T133" s="379">
        <v>4</v>
      </c>
      <c r="U133" s="8"/>
      <c r="V133" s="374">
        <v>30</v>
      </c>
      <c r="W133" s="370">
        <v>21426247</v>
      </c>
      <c r="X133" s="373" t="s">
        <v>65</v>
      </c>
      <c r="Y133" s="364" t="s">
        <v>315</v>
      </c>
      <c r="Z133" s="364" t="s">
        <v>683</v>
      </c>
      <c r="AA133" s="364"/>
      <c r="AB133" s="364"/>
      <c r="AC133" s="364" t="s">
        <v>879</v>
      </c>
      <c r="AD133" s="364"/>
      <c r="AE133" s="369"/>
      <c r="AF133" s="370"/>
      <c r="AG133" s="370"/>
      <c r="AH133" s="370" t="s">
        <v>559</v>
      </c>
      <c r="AI133" s="364">
        <v>5</v>
      </c>
      <c r="AJ133" s="364">
        <v>8</v>
      </c>
      <c r="AK133" s="364">
        <v>30</v>
      </c>
      <c r="AL133" s="364">
        <v>10</v>
      </c>
      <c r="AM133" s="364">
        <v>10</v>
      </c>
      <c r="AN133" s="22">
        <f t="shared" si="74"/>
        <v>2</v>
      </c>
      <c r="AO133" s="104">
        <f t="shared" si="75"/>
        <v>0.35416666666666663</v>
      </c>
      <c r="AP133" s="104">
        <f t="shared" si="76"/>
        <v>0.4236111111111111</v>
      </c>
      <c r="AQ133" s="22" t="str" cm="1">
        <f t="array" ref="AQ133">IF(X133="","",IF(SUMPRODUCT((X133=$W$7:$W$1988)*(AI133=$AH$7:$AH$1988)*(AO133=$AN$7:$AN$1988)*(AP133=$AO$7:$AO$1988)*(ROW($W$7:$W$1988)&lt;&gt;ROW(X133))*((S133=0)*($R$7:$R$1988&gt;0)+(S133&gt;0)*($R$7:$R$1988=0)))&gt;0,"SALONES UNIDOS",IF(SUMPRODUCT((X133=$W$7:$W$1988)*(AI133=$AH$7:$AH$1988)*((AO133&lt;$AO$7:$AO$1988)*(AP133&gt;$AN$7:$AN$1988))*(ROW($W$7:$W$1988)&lt;&gt;ROW(X133)))&gt;0,"Cruzado","Sin cruce")))</f>
        <v>Sin cruce</v>
      </c>
      <c r="AR133" s="104">
        <f>AO133</f>
        <v>0.35416666666666663</v>
      </c>
      <c r="AS133" s="104">
        <f>AP133</f>
        <v>0.4236111111111111</v>
      </c>
      <c r="AT133" s="22"/>
      <c r="AU133" s="22"/>
      <c r="AV133" s="362" t="str" cm="1">
        <f t="array" ref="AV133">IF(AC133="","",IF(SUMPRODUCT((AC133=$AB$1503:$AB$1777)*(AI133=$AH$1503:$AH$1777)*(AR133=$AQ$1503:$AQ$1777)*(AS133=$AR$1503:$AR$1777)*(ROW($AB$1503:$AB$1777)&lt;&gt;ROW(AC133))*((S133=0)*($R$1503:$R$1777&gt;0)+(S133&gt;0)*($R$1503:$R$1777=0)))&gt;0,"SALONES UNIDOS",IF(SUMPRODUCT((AC133=$AB$1503:$AB$1777)*(AI133=$AH$1503:$AH$1777)*((AR133&lt;$AR$1503:$AR$1777)*(AS133&gt;$AQ$1503:$AQ$1777))*(ROW($AB$1503:$AB$1777)&lt;&gt;ROW(AC133)))&gt;0,"Cruzado","Sin cruce")))</f>
        <v>Sin cruce</v>
      </c>
      <c r="AW133" s="362" t="str" cm="1">
        <f t="array" ref="AW133">IF(AE133="","",IF(SUMPRODUCT((AE133=$AD$1503:$AD$1777)*(AI133=$AH$1503:$AH$1777)*(AT133=$AS$1503:$AS$1777)*(AU133=$AT$1503:$AT$1777)*(ROW($AD$1503:$AD$1777)&lt;&gt;ROW(AE133))*((S133=0)*($R$1503:$R$1777&gt;0)+(S133&gt;0)*($R$1503:$R$1777=0)))&gt;0,"SALONES UNIDOS",IF(SUMPRODUCT((AE133=$AD$1503:$AD$1777)*(AI133=$AH$1503:$AH$1777)*((AT133&lt;$AT$1503:$AT$1777)*(AU133&gt;$AS$1503:$AS$1777))*(ROW($AD$1503:$AD$1777)&lt;&gt;ROW(AE133)))&gt;0,"Cruzado","Sin cruce")))</f>
        <v/>
      </c>
      <c r="AX133" s="104" t="str">
        <f t="shared" si="77"/>
        <v>MH3SUNAMPEA</v>
      </c>
      <c r="AY133" s="104" t="str" cm="1">
        <f t="array" ref="AY133">IF(AX133="","",IF(SUMPRODUCT((AX133=$AW$7:$AW$1988)*(AI133=$AH$7:$AH$1988)*(AO133=$AN$7:$AN$1988)*(AP133=$AO$7:$AO$1988)*(ROW($AW$7:$AW$1988)&lt;&gt;ROW(AX133))*((S133=0)*($R$7:$R$1988&gt;0)+(S133&gt;0)*($R$7:$R$1988=0)))&gt;0,"SALONES UNIDOS",IF(SUMPRODUCT((AX133=$AW$7:$AW$1988)*(AI133=$AH$7:$AH$1988)*((AO133&lt;$AO$7:$AO$1988)*(AP133&gt;$AN$7:$AN$1988))*(ROW($AW$7:$AW$1988)&lt;&gt;ROW(AX133)))&gt;0,"Cruzado","Sin cruce")))</f>
        <v>Sin cruce</v>
      </c>
    </row>
    <row r="134" spans="2:51" x14ac:dyDescent="0.3">
      <c r="B134" s="4" t="s">
        <v>1144</v>
      </c>
      <c r="C134" s="411" t="s">
        <v>314</v>
      </c>
      <c r="D134" s="379" t="s">
        <v>969</v>
      </c>
      <c r="E134" s="379">
        <v>20261</v>
      </c>
      <c r="F134" s="412" t="s">
        <v>302</v>
      </c>
      <c r="G134" s="411" t="s">
        <v>291</v>
      </c>
      <c r="H134" s="412" t="s">
        <v>292</v>
      </c>
      <c r="I134" s="412">
        <v>3</v>
      </c>
      <c r="J134" s="412" t="s">
        <v>552</v>
      </c>
      <c r="K134" s="412" t="s">
        <v>278</v>
      </c>
      <c r="L134" s="414" t="s">
        <v>811</v>
      </c>
      <c r="M134" s="379" t="s">
        <v>689</v>
      </c>
      <c r="N134" s="379" t="s">
        <v>324</v>
      </c>
      <c r="O134" s="379" t="s">
        <v>318</v>
      </c>
      <c r="P134" s="412" t="s">
        <v>315</v>
      </c>
      <c r="Q134" s="379">
        <v>0</v>
      </c>
      <c r="R134" s="379">
        <v>4</v>
      </c>
      <c r="S134" s="415">
        <v>4</v>
      </c>
      <c r="T134" s="379">
        <v>4</v>
      </c>
      <c r="U134" s="8"/>
      <c r="V134" s="374">
        <v>15</v>
      </c>
      <c r="W134" s="370">
        <v>21426247</v>
      </c>
      <c r="X134" s="373" t="s">
        <v>65</v>
      </c>
      <c r="Y134" s="364" t="s">
        <v>315</v>
      </c>
      <c r="Z134" s="364" t="s">
        <v>683</v>
      </c>
      <c r="AA134" s="364"/>
      <c r="AB134" s="364"/>
      <c r="AC134" s="366"/>
      <c r="AD134" s="364"/>
      <c r="AE134" s="364" t="s">
        <v>882</v>
      </c>
      <c r="AF134" s="370"/>
      <c r="AG134" s="370"/>
      <c r="AH134" s="370" t="s">
        <v>301</v>
      </c>
      <c r="AI134" s="364">
        <v>5</v>
      </c>
      <c r="AJ134" s="364">
        <v>10</v>
      </c>
      <c r="AK134" s="364">
        <v>10</v>
      </c>
      <c r="AL134" s="364">
        <v>13</v>
      </c>
      <c r="AM134" s="364">
        <v>30</v>
      </c>
      <c r="AN134" s="22">
        <f t="shared" si="74"/>
        <v>4</v>
      </c>
      <c r="AO134" s="104">
        <f t="shared" si="75"/>
        <v>0.4236111111111111</v>
      </c>
      <c r="AP134" s="104">
        <f t="shared" si="76"/>
        <v>0.5625</v>
      </c>
      <c r="AQ134" s="22" t="str" cm="1">
        <f t="array" ref="AQ134">IF(X134="","",IF(SUMPRODUCT((X134=$W$7:$W$1988)*(AI134=$AH$7:$AH$1988)*(AO134=$AN$7:$AN$1988)*(AP134=$AO$7:$AO$1988)*(ROW($W$7:$W$1988)&lt;&gt;ROW(X134))*((S134=0)*($R$7:$R$1988&gt;0)+(S134&gt;0)*($R$7:$R$1988=0)))&gt;0,"SALONES UNIDOS",IF(SUMPRODUCT((X134=$W$7:$W$1988)*(AI134=$AH$7:$AH$1988)*((AO134&lt;$AO$7:$AO$1988)*(AP134&gt;$AN$7:$AN$1988))*(ROW($W$7:$W$1988)&lt;&gt;ROW(X134)))&gt;0,"Cruzado","Sin cruce")))</f>
        <v>Sin cruce</v>
      </c>
      <c r="AR134" s="22"/>
      <c r="AS134" s="22"/>
      <c r="AT134" s="104">
        <f t="shared" ref="AT134:AU135" si="78">AO134</f>
        <v>0.4236111111111111</v>
      </c>
      <c r="AU134" s="104">
        <f t="shared" si="78"/>
        <v>0.5625</v>
      </c>
      <c r="AV134" s="362" t="str" cm="1">
        <f t="array" ref="AV134">IF(AC134="","",IF(SUMPRODUCT((AC134=$AB$1503:$AB$1777)*(AI134=$AH$1503:$AH$1777)*(AR134=$AQ$1503:$AQ$1777)*(AS134=$AR$1503:$AR$1777)*(ROW($AB$1503:$AB$1777)&lt;&gt;ROW(AC134))*((S134=0)*($R$1503:$R$1777&gt;0)+(S134&gt;0)*($R$1503:$R$1777=0)))&gt;0,"SALONES UNIDOS",IF(SUMPRODUCT((AC134=$AB$1503:$AB$1777)*(AI134=$AH$1503:$AH$1777)*((AR134&lt;$AR$1503:$AR$1777)*(AS134&gt;$AQ$1503:$AQ$1777))*(ROW($AB$1503:$AB$1777)&lt;&gt;ROW(AC134)))&gt;0,"Cruzado","Sin cruce")))</f>
        <v/>
      </c>
      <c r="AW134" s="362" t="str" cm="1">
        <f t="array" ref="AW134">IF(AE134="","",IF(SUMPRODUCT((AE134=$AD$1503:$AD$1777)*(AI134=$AH$1503:$AH$1777)*(AT134=$AS$1503:$AS$1777)*(AU134=$AT$1503:$AT$1777)*(ROW($AD$1503:$AD$1777)&lt;&gt;ROW(AE134))*((S134=0)*($R$1503:$R$1777&gt;0)+(S134&gt;0)*($R$1503:$R$1777=0)))&gt;0,"SALONES UNIDOS",IF(SUMPRODUCT((AE134=$AD$1503:$AD$1777)*(AI134=$AH$1503:$AH$1777)*((AT134&lt;$AT$1503:$AT$1777)*(AU134&gt;$AS$1503:$AS$1777))*(ROW($AD$1503:$AD$1777)&lt;&gt;ROW(AE134)))&gt;0,"Cruzado","Sin cruce")))</f>
        <v>Sin cruce</v>
      </c>
      <c r="AX134" s="104" t="str">
        <f t="shared" si="77"/>
        <v>MH3SUNAMPEA</v>
      </c>
      <c r="AY134" s="104" t="str" cm="1">
        <f t="array" ref="AY134">IF(AX134="","",IF(SUMPRODUCT((AX134=$AW$7:$AW$1988)*(AI134=$AH$7:$AH$1988)*(AO134=$AN$7:$AN$1988)*(AP134=$AO$7:$AO$1988)*(ROW($AW$7:$AW$1988)&lt;&gt;ROW(AX134))*((S134=0)*($R$7:$R$1988&gt;0)+(S134&gt;0)*($R$7:$R$1988=0)))&gt;0,"SALONES UNIDOS",IF(SUMPRODUCT((AX134=$AW$7:$AW$1988)*(AI134=$AH$7:$AH$1988)*((AO134&lt;$AO$7:$AO$1988)*(AP134&gt;$AN$7:$AN$1988))*(ROW($AW$7:$AW$1988)&lt;&gt;ROW(AX134)))&gt;0,"Cruzado","Sin cruce")))</f>
        <v>Sin cruce</v>
      </c>
    </row>
    <row r="135" spans="2:51" x14ac:dyDescent="0.3">
      <c r="B135" s="4" t="s">
        <v>1144</v>
      </c>
      <c r="C135" s="411" t="s">
        <v>314</v>
      </c>
      <c r="D135" s="379" t="s">
        <v>969</v>
      </c>
      <c r="E135" s="379">
        <v>20261</v>
      </c>
      <c r="F135" s="412" t="s">
        <v>302</v>
      </c>
      <c r="G135" s="411" t="s">
        <v>291</v>
      </c>
      <c r="H135" s="412" t="s">
        <v>292</v>
      </c>
      <c r="I135" s="412">
        <v>3</v>
      </c>
      <c r="J135" s="412" t="s">
        <v>560</v>
      </c>
      <c r="K135" s="412" t="s">
        <v>278</v>
      </c>
      <c r="L135" s="414" t="s">
        <v>811</v>
      </c>
      <c r="M135" s="379" t="s">
        <v>689</v>
      </c>
      <c r="N135" s="379" t="s">
        <v>324</v>
      </c>
      <c r="O135" s="379" t="s">
        <v>318</v>
      </c>
      <c r="P135" s="412" t="s">
        <v>315</v>
      </c>
      <c r="Q135" s="379">
        <v>0</v>
      </c>
      <c r="R135" s="379">
        <v>4</v>
      </c>
      <c r="S135" s="415">
        <v>4</v>
      </c>
      <c r="T135" s="379">
        <v>4</v>
      </c>
      <c r="U135" s="8"/>
      <c r="V135" s="374">
        <v>15</v>
      </c>
      <c r="W135" s="370">
        <v>21426247</v>
      </c>
      <c r="X135" s="373" t="s">
        <v>65</v>
      </c>
      <c r="Y135" s="364" t="s">
        <v>315</v>
      </c>
      <c r="Z135" s="364" t="s">
        <v>556</v>
      </c>
      <c r="AA135" s="364"/>
      <c r="AB135" s="364"/>
      <c r="AC135" s="366"/>
      <c r="AD135" s="364"/>
      <c r="AE135" s="364" t="s">
        <v>882</v>
      </c>
      <c r="AF135" s="370"/>
      <c r="AG135" s="370"/>
      <c r="AH135" s="370" t="s">
        <v>301</v>
      </c>
      <c r="AI135" s="364">
        <v>6</v>
      </c>
      <c r="AJ135" s="364">
        <v>8</v>
      </c>
      <c r="AK135" s="364">
        <v>30</v>
      </c>
      <c r="AL135" s="364">
        <v>11</v>
      </c>
      <c r="AM135" s="364">
        <v>50</v>
      </c>
      <c r="AN135" s="22">
        <f t="shared" si="74"/>
        <v>4</v>
      </c>
      <c r="AO135" s="104">
        <f t="shared" si="75"/>
        <v>0.35416666666666663</v>
      </c>
      <c r="AP135" s="104">
        <f t="shared" si="76"/>
        <v>0.49305555555555552</v>
      </c>
      <c r="AQ135" s="22" t="str" cm="1">
        <f t="array" ref="AQ135">IF(X135="","",IF(SUMPRODUCT((X135=$W$7:$W$1988)*(AI135=$AH$7:$AH$1988)*(AO135=$AN$7:$AN$1988)*(AP135=$AO$7:$AO$1988)*(ROW($W$7:$W$1988)&lt;&gt;ROW(X135))*((S135=0)*($R$7:$R$1988&gt;0)+(S135&gt;0)*($R$7:$R$1988=0)))&gt;0,"SALONES UNIDOS",IF(SUMPRODUCT((X135=$W$7:$W$1988)*(AI135=$AH$7:$AH$1988)*((AO135&lt;$AO$7:$AO$1988)*(AP135&gt;$AN$7:$AN$1988))*(ROW($W$7:$W$1988)&lt;&gt;ROW(X135)))&gt;0,"Cruzado","Sin cruce")))</f>
        <v>Sin cruce</v>
      </c>
      <c r="AR135" s="22"/>
      <c r="AS135" s="22"/>
      <c r="AT135" s="104">
        <f t="shared" si="78"/>
        <v>0.35416666666666663</v>
      </c>
      <c r="AU135" s="104">
        <f t="shared" si="78"/>
        <v>0.49305555555555552</v>
      </c>
      <c r="AV135" s="362" t="str" cm="1">
        <f t="array" ref="AV135">IF(AC135="","",IF(SUMPRODUCT((AC135=$AB$1503:$AB$1777)*(AI135=$AH$1503:$AH$1777)*(AR135=$AQ$1503:$AQ$1777)*(AS135=$AR$1503:$AR$1777)*(ROW($AB$1503:$AB$1777)&lt;&gt;ROW(AC135))*((S135=0)*($R$1503:$R$1777&gt;0)+(S135&gt;0)*($R$1503:$R$1777=0)))&gt;0,"SALONES UNIDOS",IF(SUMPRODUCT((AC135=$AB$1503:$AB$1777)*(AI135=$AH$1503:$AH$1777)*((AR135&lt;$AR$1503:$AR$1777)*(AS135&gt;$AQ$1503:$AQ$1777))*(ROW($AB$1503:$AB$1777)&lt;&gt;ROW(AC135)))&gt;0,"Cruzado","Sin cruce")))</f>
        <v/>
      </c>
      <c r="AW135" s="362" t="str" cm="1">
        <f t="array" ref="AW135">IF(AE135="","",IF(SUMPRODUCT((AE135=$AD$1503:$AD$1777)*(AI135=$AH$1503:$AH$1777)*(AT135=$AS$1503:$AS$1777)*(AU135=$AT$1503:$AT$1777)*(ROW($AD$1503:$AD$1777)&lt;&gt;ROW(AE135))*((S135=0)*($R$1503:$R$1777&gt;0)+(S135&gt;0)*($R$1503:$R$1777=0)))&gt;0,"SALONES UNIDOS",IF(SUMPRODUCT((AE135=$AD$1503:$AD$1777)*(AI135=$AH$1503:$AH$1777)*((AT135&lt;$AT$1503:$AT$1777)*(AU135&gt;$AS$1503:$AS$1777))*(ROW($AD$1503:$AD$1777)&lt;&gt;ROW(AE135)))&gt;0,"Cruzado","Sin cruce")))</f>
        <v>Sin cruce</v>
      </c>
      <c r="AX135" s="104" t="str">
        <f t="shared" si="77"/>
        <v>MH3SUNAMPEA</v>
      </c>
      <c r="AY135" s="104" t="str" cm="1">
        <f t="array" ref="AY135">IF(AX135="","",IF(SUMPRODUCT((AX135=$AW$7:$AW$1988)*(AI135=$AH$7:$AH$1988)*(AO135=$AN$7:$AN$1988)*(AP135=$AO$7:$AO$1988)*(ROW($AW$7:$AW$1988)&lt;&gt;ROW(AX135))*((S135=0)*($R$7:$R$1988&gt;0)+(S135&gt;0)*($R$7:$R$1988=0)))&gt;0,"SALONES UNIDOS",IF(SUMPRODUCT((AX135=$AW$7:$AW$1988)*(AI135=$AH$7:$AH$1988)*((AO135&lt;$AO$7:$AO$1988)*(AP135&gt;$AN$7:$AN$1988))*(ROW($AW$7:$AW$1988)&lt;&gt;ROW(AX135)))&gt;0,"Cruzado","Sin cruce")))</f>
        <v>Sin cruce</v>
      </c>
    </row>
    <row r="136" spans="2:51" x14ac:dyDescent="0.3">
      <c r="B136" s="4" t="s">
        <v>1145</v>
      </c>
      <c r="C136" s="411" t="s">
        <v>314</v>
      </c>
      <c r="D136" s="379" t="s">
        <v>969</v>
      </c>
      <c r="E136" s="379">
        <v>20261</v>
      </c>
      <c r="F136" s="412" t="s">
        <v>302</v>
      </c>
      <c r="G136" s="411" t="s">
        <v>291</v>
      </c>
      <c r="H136" s="412" t="s">
        <v>292</v>
      </c>
      <c r="I136" s="412">
        <v>3</v>
      </c>
      <c r="J136" s="412" t="s">
        <v>278</v>
      </c>
      <c r="K136" s="412" t="s">
        <v>278</v>
      </c>
      <c r="L136" s="414" t="s">
        <v>811</v>
      </c>
      <c r="M136" s="379" t="s">
        <v>689</v>
      </c>
      <c r="N136" s="379" t="s">
        <v>324</v>
      </c>
      <c r="O136" s="379" t="s">
        <v>318</v>
      </c>
      <c r="P136" s="412" t="s">
        <v>315</v>
      </c>
      <c r="Q136" s="379">
        <v>2</v>
      </c>
      <c r="R136" s="379">
        <v>0</v>
      </c>
      <c r="S136" s="415">
        <v>2</v>
      </c>
      <c r="T136" s="379">
        <v>4</v>
      </c>
      <c r="U136" s="8"/>
      <c r="V136" s="374">
        <v>30</v>
      </c>
      <c r="W136" s="370">
        <v>21426247</v>
      </c>
      <c r="X136" s="373" t="s">
        <v>65</v>
      </c>
      <c r="Y136" s="364" t="s">
        <v>315</v>
      </c>
      <c r="Z136" s="364" t="s">
        <v>683</v>
      </c>
      <c r="AA136" s="364"/>
      <c r="AB136" s="364"/>
      <c r="AC136" s="364" t="s">
        <v>879</v>
      </c>
      <c r="AD136" s="364"/>
      <c r="AE136" s="369"/>
      <c r="AF136" s="370"/>
      <c r="AG136" s="370"/>
      <c r="AH136" s="370" t="s">
        <v>559</v>
      </c>
      <c r="AI136" s="364">
        <v>3</v>
      </c>
      <c r="AJ136" s="364">
        <v>16</v>
      </c>
      <c r="AK136" s="364">
        <v>0</v>
      </c>
      <c r="AL136" s="364">
        <v>17</v>
      </c>
      <c r="AM136" s="364">
        <v>40</v>
      </c>
      <c r="AN136" s="22">
        <f t="shared" si="74"/>
        <v>2</v>
      </c>
      <c r="AO136" s="104">
        <f t="shared" si="75"/>
        <v>0.66666666666666663</v>
      </c>
      <c r="AP136" s="104">
        <f t="shared" si="76"/>
        <v>0.73611111111111116</v>
      </c>
      <c r="AQ136" s="22" t="str" cm="1">
        <f t="array" ref="AQ136">IF(X136="","",IF(SUMPRODUCT((X136=$W$7:$W$1988)*(AI136=$AH$7:$AH$1988)*(AO136=$AN$7:$AN$1988)*(AP136=$AO$7:$AO$1988)*(ROW($W$7:$W$1988)&lt;&gt;ROW(X136))*((S136=0)*($R$7:$R$1988&gt;0)+(S136&gt;0)*($R$7:$R$1988=0)))&gt;0,"SALONES UNIDOS",IF(SUMPRODUCT((X136=$W$7:$W$1988)*(AI136=$AH$7:$AH$1988)*((AO136&lt;$AO$7:$AO$1988)*(AP136&gt;$AN$7:$AN$1988))*(ROW($W$7:$W$1988)&lt;&gt;ROW(X136)))&gt;0,"Cruzado","Sin cruce")))</f>
        <v>Sin cruce</v>
      </c>
      <c r="AR136" s="104">
        <f>AO136</f>
        <v>0.66666666666666663</v>
      </c>
      <c r="AS136" s="104">
        <f>AP136</f>
        <v>0.73611111111111116</v>
      </c>
      <c r="AT136" s="22"/>
      <c r="AU136" s="22"/>
      <c r="AV136" s="362" t="str" cm="1">
        <f t="array" ref="AV136">IF(AC136="","",IF(SUMPRODUCT((AC136=$AB$1503:$AB$1777)*(AI136=$AH$1503:$AH$1777)*(AR136=$AQ$1503:$AQ$1777)*(AS136=$AR$1503:$AR$1777)*(ROW($AB$1503:$AB$1777)&lt;&gt;ROW(AC136))*((S136=0)*($R$1503:$R$1777&gt;0)+(S136&gt;0)*($R$1503:$R$1777=0)))&gt;0,"SALONES UNIDOS",IF(SUMPRODUCT((AC136=$AB$1503:$AB$1777)*(AI136=$AH$1503:$AH$1777)*((AR136&lt;$AR$1503:$AR$1777)*(AS136&gt;$AQ$1503:$AQ$1777))*(ROW($AB$1503:$AB$1777)&lt;&gt;ROW(AC136)))&gt;0,"Cruzado","Sin cruce")))</f>
        <v>Sin cruce</v>
      </c>
      <c r="AW136" s="362" t="str" cm="1">
        <f t="array" ref="AW136">IF(AE136="","",IF(SUMPRODUCT((AE136=$AD$1503:$AD$1777)*(AI136=$AH$1503:$AH$1777)*(AT136=$AS$1503:$AS$1777)*(AU136=$AT$1503:$AT$1777)*(ROW($AD$1503:$AD$1777)&lt;&gt;ROW(AE136))*((S136=0)*($R$1503:$R$1777&gt;0)+(S136&gt;0)*($R$1503:$R$1777=0)))&gt;0,"SALONES UNIDOS",IF(SUMPRODUCT((AE136=$AD$1503:$AD$1777)*(AI136=$AH$1503:$AH$1777)*((AT136&lt;$AT$1503:$AT$1777)*(AU136&gt;$AS$1503:$AS$1777))*(ROW($AD$1503:$AD$1777)&lt;&gt;ROW(AE136)))&gt;0,"Cruzado","Sin cruce")))</f>
        <v/>
      </c>
      <c r="AX136" s="104" t="str">
        <f t="shared" si="77"/>
        <v>MH3SUNAMPEA</v>
      </c>
      <c r="AY136" s="104" t="str" cm="1">
        <f t="array" ref="AY136">IF(AX136="","",IF(SUMPRODUCT((AX136=$AW$7:$AW$1988)*(AI136=$AH$7:$AH$1988)*(AO136=$AN$7:$AN$1988)*(AP136=$AO$7:$AO$1988)*(ROW($AW$7:$AW$1988)&lt;&gt;ROW(AX136))*((S136=0)*($R$7:$R$1988&gt;0)+(S136&gt;0)*($R$7:$R$1988=0)))&gt;0,"SALONES UNIDOS",IF(SUMPRODUCT((AX136=$AW$7:$AW$1988)*(AI136=$AH$7:$AH$1988)*((AO136&lt;$AO$7:$AO$1988)*(AP136&gt;$AN$7:$AN$1988))*(ROW($AW$7:$AW$1988)&lt;&gt;ROW(AX136)))&gt;0,"Cruzado","Sin cruce")))</f>
        <v>Sin cruce</v>
      </c>
    </row>
    <row r="137" spans="2:51" x14ac:dyDescent="0.3">
      <c r="B137" s="4" t="s">
        <v>1145</v>
      </c>
      <c r="C137" s="411" t="s">
        <v>314</v>
      </c>
      <c r="D137" s="379" t="s">
        <v>969</v>
      </c>
      <c r="E137" s="379">
        <v>20261</v>
      </c>
      <c r="F137" s="412" t="s">
        <v>302</v>
      </c>
      <c r="G137" s="411" t="s">
        <v>291</v>
      </c>
      <c r="H137" s="412" t="s">
        <v>292</v>
      </c>
      <c r="I137" s="412">
        <v>3</v>
      </c>
      <c r="J137" s="412" t="s">
        <v>552</v>
      </c>
      <c r="K137" s="412" t="s">
        <v>278</v>
      </c>
      <c r="L137" s="414" t="s">
        <v>811</v>
      </c>
      <c r="M137" s="379" t="s">
        <v>689</v>
      </c>
      <c r="N137" s="379" t="s">
        <v>324</v>
      </c>
      <c r="O137" s="379" t="s">
        <v>318</v>
      </c>
      <c r="P137" s="412" t="s">
        <v>315</v>
      </c>
      <c r="Q137" s="379">
        <v>0</v>
      </c>
      <c r="R137" s="379">
        <v>4</v>
      </c>
      <c r="S137" s="415">
        <v>4</v>
      </c>
      <c r="T137" s="379">
        <v>4</v>
      </c>
      <c r="U137" s="8"/>
      <c r="V137" s="374">
        <v>15</v>
      </c>
      <c r="W137" s="370">
        <v>21426247</v>
      </c>
      <c r="X137" s="373" t="s">
        <v>65</v>
      </c>
      <c r="Y137" s="364" t="s">
        <v>315</v>
      </c>
      <c r="Z137" s="364" t="s">
        <v>683</v>
      </c>
      <c r="AA137" s="364"/>
      <c r="AB137" s="364"/>
      <c r="AC137" s="366"/>
      <c r="AD137" s="364"/>
      <c r="AE137" s="364" t="s">
        <v>882</v>
      </c>
      <c r="AF137" s="370"/>
      <c r="AG137" s="370"/>
      <c r="AH137" s="370" t="s">
        <v>301</v>
      </c>
      <c r="AI137" s="364">
        <v>3</v>
      </c>
      <c r="AJ137" s="364">
        <v>17</v>
      </c>
      <c r="AK137" s="364">
        <v>40</v>
      </c>
      <c r="AL137" s="364">
        <v>21</v>
      </c>
      <c r="AM137" s="364">
        <v>0</v>
      </c>
      <c r="AN137" s="22">
        <f t="shared" si="74"/>
        <v>4</v>
      </c>
      <c r="AO137" s="104">
        <f t="shared" si="75"/>
        <v>0.73611111111111116</v>
      </c>
      <c r="AP137" s="104">
        <f t="shared" si="76"/>
        <v>0.875</v>
      </c>
      <c r="AQ137" s="22" t="str" cm="1">
        <f t="array" ref="AQ137">IF(X137="","",IF(SUMPRODUCT((X137=$W$7:$W$1988)*(AI137=$AH$7:$AH$1988)*(AO137=$AN$7:$AN$1988)*(AP137=$AO$7:$AO$1988)*(ROW($W$7:$W$1988)&lt;&gt;ROW(X137))*((S137=0)*($R$7:$R$1988&gt;0)+(S137&gt;0)*($R$7:$R$1988=0)))&gt;0,"SALONES UNIDOS",IF(SUMPRODUCT((X137=$W$7:$W$1988)*(AI137=$AH$7:$AH$1988)*((AO137&lt;$AO$7:$AO$1988)*(AP137&gt;$AN$7:$AN$1988))*(ROW($W$7:$W$1988)&lt;&gt;ROW(X137)))&gt;0,"Cruzado","Sin cruce")))</f>
        <v>Sin cruce</v>
      </c>
      <c r="AR137" s="22"/>
      <c r="AS137" s="22"/>
      <c r="AT137" s="104">
        <f t="shared" ref="AT137:AU138" si="79">AO137</f>
        <v>0.73611111111111116</v>
      </c>
      <c r="AU137" s="104">
        <f t="shared" si="79"/>
        <v>0.875</v>
      </c>
      <c r="AV137" s="362" t="str" cm="1">
        <f t="array" ref="AV137">IF(AC137="","",IF(SUMPRODUCT((AC137=$AB$1503:$AB$1777)*(AI137=$AH$1503:$AH$1777)*(AR137=$AQ$1503:$AQ$1777)*(AS137=$AR$1503:$AR$1777)*(ROW($AB$1503:$AB$1777)&lt;&gt;ROW(AC137))*((S137=0)*($R$1503:$R$1777&gt;0)+(S137&gt;0)*($R$1503:$R$1777=0)))&gt;0,"SALONES UNIDOS",IF(SUMPRODUCT((AC137=$AB$1503:$AB$1777)*(AI137=$AH$1503:$AH$1777)*((AR137&lt;$AR$1503:$AR$1777)*(AS137&gt;$AQ$1503:$AQ$1777))*(ROW($AB$1503:$AB$1777)&lt;&gt;ROW(AC137)))&gt;0,"Cruzado","Sin cruce")))</f>
        <v/>
      </c>
      <c r="AW137" s="362" t="str" cm="1">
        <f t="array" ref="AW137">IF(AE137="","",IF(SUMPRODUCT((AE137=$AD$1503:$AD$1777)*(AI137=$AH$1503:$AH$1777)*(AT137=$AS$1503:$AS$1777)*(AU137=$AT$1503:$AT$1777)*(ROW($AD$1503:$AD$1777)&lt;&gt;ROW(AE137))*((S137=0)*($R$1503:$R$1777&gt;0)+(S137&gt;0)*($R$1503:$R$1777=0)))&gt;0,"SALONES UNIDOS",IF(SUMPRODUCT((AE137=$AD$1503:$AD$1777)*(AI137=$AH$1503:$AH$1777)*((AT137&lt;$AT$1503:$AT$1777)*(AU137&gt;$AS$1503:$AS$1777))*(ROW($AD$1503:$AD$1777)&lt;&gt;ROW(AE137)))&gt;0,"Cruzado","Sin cruce")))</f>
        <v>Sin cruce</v>
      </c>
      <c r="AX137" s="104" t="str">
        <f t="shared" si="77"/>
        <v>MH3SUNAMPEA</v>
      </c>
      <c r="AY137" s="104" t="str" cm="1">
        <f t="array" ref="AY137">IF(AX137="","",IF(SUMPRODUCT((AX137=$AW$7:$AW$1988)*(AI137=$AH$7:$AH$1988)*(AO137=$AN$7:$AN$1988)*(AP137=$AO$7:$AO$1988)*(ROW($AW$7:$AW$1988)&lt;&gt;ROW(AX137))*((S137=0)*($R$7:$R$1988&gt;0)+(S137&gt;0)*($R$7:$R$1988=0)))&gt;0,"SALONES UNIDOS",IF(SUMPRODUCT((AX137=$AW$7:$AW$1988)*(AI137=$AH$7:$AH$1988)*((AO137&lt;$AO$7:$AO$1988)*(AP137&gt;$AN$7:$AN$1988))*(ROW($AW$7:$AW$1988)&lt;&gt;ROW(AX137)))&gt;0,"Cruzado","Sin cruce")))</f>
        <v>Sin cruce</v>
      </c>
    </row>
    <row r="138" spans="2:51" x14ac:dyDescent="0.3">
      <c r="B138" s="4" t="s">
        <v>1145</v>
      </c>
      <c r="C138" s="411" t="s">
        <v>314</v>
      </c>
      <c r="D138" s="379" t="s">
        <v>969</v>
      </c>
      <c r="E138" s="379">
        <v>20261</v>
      </c>
      <c r="F138" s="412" t="s">
        <v>302</v>
      </c>
      <c r="G138" s="411" t="s">
        <v>291</v>
      </c>
      <c r="H138" s="412" t="s">
        <v>292</v>
      </c>
      <c r="I138" s="412">
        <v>3</v>
      </c>
      <c r="J138" s="412" t="s">
        <v>560</v>
      </c>
      <c r="K138" s="412" t="s">
        <v>278</v>
      </c>
      <c r="L138" s="414" t="s">
        <v>811</v>
      </c>
      <c r="M138" s="379" t="s">
        <v>689</v>
      </c>
      <c r="N138" s="379" t="s">
        <v>324</v>
      </c>
      <c r="O138" s="379" t="s">
        <v>318</v>
      </c>
      <c r="P138" s="412" t="s">
        <v>315</v>
      </c>
      <c r="Q138" s="379">
        <v>0</v>
      </c>
      <c r="R138" s="379">
        <v>4</v>
      </c>
      <c r="S138" s="415">
        <v>4</v>
      </c>
      <c r="T138" s="379">
        <v>4</v>
      </c>
      <c r="U138" s="8"/>
      <c r="V138" s="374">
        <v>15</v>
      </c>
      <c r="W138" s="370">
        <v>21426247</v>
      </c>
      <c r="X138" s="373" t="s">
        <v>65</v>
      </c>
      <c r="Y138" s="364" t="s">
        <v>315</v>
      </c>
      <c r="Z138" s="364" t="s">
        <v>556</v>
      </c>
      <c r="AA138" s="364"/>
      <c r="AB138" s="364"/>
      <c r="AC138" s="366"/>
      <c r="AD138" s="364"/>
      <c r="AE138" s="364" t="s">
        <v>882</v>
      </c>
      <c r="AF138" s="370"/>
      <c r="AG138" s="370"/>
      <c r="AH138" s="370" t="s">
        <v>301</v>
      </c>
      <c r="AI138" s="364">
        <v>5</v>
      </c>
      <c r="AJ138" s="364">
        <v>8</v>
      </c>
      <c r="AK138" s="364">
        <v>30</v>
      </c>
      <c r="AL138" s="364">
        <v>11</v>
      </c>
      <c r="AM138" s="364">
        <v>50</v>
      </c>
      <c r="AN138" s="22">
        <f t="shared" si="74"/>
        <v>4</v>
      </c>
      <c r="AO138" s="104">
        <f t="shared" si="75"/>
        <v>0.35416666666666663</v>
      </c>
      <c r="AP138" s="104">
        <f t="shared" si="76"/>
        <v>0.49305555555555552</v>
      </c>
      <c r="AQ138" s="22" t="str" cm="1">
        <f t="array" ref="AQ138">IF(X138="","",IF(SUMPRODUCT((X138=$W$7:$W$1988)*(AI138=$AH$7:$AH$1988)*(AO138=$AN$7:$AN$1988)*(AP138=$AO$7:$AO$1988)*(ROW($W$7:$W$1988)&lt;&gt;ROW(X138))*((S138=0)*($R$7:$R$1988&gt;0)+(S138&gt;0)*($R$7:$R$1988=0)))&gt;0,"SALONES UNIDOS",IF(SUMPRODUCT((X138=$W$7:$W$1988)*(AI138=$AH$7:$AH$1988)*((AO138&lt;$AO$7:$AO$1988)*(AP138&gt;$AN$7:$AN$1988))*(ROW($W$7:$W$1988)&lt;&gt;ROW(X138)))&gt;0,"Cruzado","Sin cruce")))</f>
        <v>Sin cruce</v>
      </c>
      <c r="AR138" s="22"/>
      <c r="AS138" s="22"/>
      <c r="AT138" s="104">
        <f t="shared" si="79"/>
        <v>0.35416666666666663</v>
      </c>
      <c r="AU138" s="104">
        <f t="shared" si="79"/>
        <v>0.49305555555555552</v>
      </c>
      <c r="AV138" s="362" t="str" cm="1">
        <f t="array" ref="AV138">IF(AC138="","",IF(SUMPRODUCT((AC138=$AB$1503:$AB$1777)*(AI138=$AH$1503:$AH$1777)*(AR138=$AQ$1503:$AQ$1777)*(AS138=$AR$1503:$AR$1777)*(ROW($AB$1503:$AB$1777)&lt;&gt;ROW(AC138))*((S138=0)*($R$1503:$R$1777&gt;0)+(S138&gt;0)*($R$1503:$R$1777=0)))&gt;0,"SALONES UNIDOS",IF(SUMPRODUCT((AC138=$AB$1503:$AB$1777)*(AI138=$AH$1503:$AH$1777)*((AR138&lt;$AR$1503:$AR$1777)*(AS138&gt;$AQ$1503:$AQ$1777))*(ROW($AB$1503:$AB$1777)&lt;&gt;ROW(AC138)))&gt;0,"Cruzado","Sin cruce")))</f>
        <v/>
      </c>
      <c r="AW138" s="362" t="str" cm="1">
        <f t="array" ref="AW138">IF(AE138="","",IF(SUMPRODUCT((AE138=$AD$1503:$AD$1777)*(AI138=$AH$1503:$AH$1777)*(AT138=$AS$1503:$AS$1777)*(AU138=$AT$1503:$AT$1777)*(ROW($AD$1503:$AD$1777)&lt;&gt;ROW(AE138))*((S138=0)*($R$1503:$R$1777&gt;0)+(S138&gt;0)*($R$1503:$R$1777=0)))&gt;0,"SALONES UNIDOS",IF(SUMPRODUCT((AE138=$AD$1503:$AD$1777)*(AI138=$AH$1503:$AH$1777)*((AT138&lt;$AT$1503:$AT$1777)*(AU138&gt;$AS$1503:$AS$1777))*(ROW($AD$1503:$AD$1777)&lt;&gt;ROW(AE138)))&gt;0,"Cruzado","Sin cruce")))</f>
        <v>Sin cruce</v>
      </c>
      <c r="AX138" s="104" t="str">
        <f t="shared" si="77"/>
        <v>MH3SUNAMPEA</v>
      </c>
      <c r="AY138" s="104" t="str" cm="1">
        <f t="array" ref="AY138">IF(AX138="","",IF(SUMPRODUCT((AX138=$AW$7:$AW$1988)*(AI138=$AH$7:$AH$1988)*(AO138=$AN$7:$AN$1988)*(AP138=$AO$7:$AO$1988)*(ROW($AW$7:$AW$1988)&lt;&gt;ROW(AX138))*((S138=0)*($R$7:$R$1988&gt;0)+(S138&gt;0)*($R$7:$R$1988=0)))&gt;0,"SALONES UNIDOS",IF(SUMPRODUCT((AX138=$AW$7:$AW$1988)*(AI138=$AH$7:$AH$1988)*((AO138&lt;$AO$7:$AO$1988)*(AP138&gt;$AN$7:$AN$1988))*(ROW($AW$7:$AW$1988)&lt;&gt;ROW(AX138)))&gt;0,"Cruzado","Sin cruce")))</f>
        <v>Sin cruce</v>
      </c>
    </row>
    <row r="139" spans="2:51" x14ac:dyDescent="0.3">
      <c r="B139" s="4" t="s">
        <v>1144</v>
      </c>
      <c r="C139" s="411" t="s">
        <v>314</v>
      </c>
      <c r="D139" s="379" t="s">
        <v>973</v>
      </c>
      <c r="E139" s="415">
        <v>20261</v>
      </c>
      <c r="F139" s="412" t="s">
        <v>302</v>
      </c>
      <c r="G139" s="411" t="s">
        <v>291</v>
      </c>
      <c r="H139" s="412" t="s">
        <v>303</v>
      </c>
      <c r="I139" s="412">
        <v>3</v>
      </c>
      <c r="J139" s="412" t="s">
        <v>278</v>
      </c>
      <c r="K139" s="412" t="s">
        <v>278</v>
      </c>
      <c r="L139" s="414" t="s">
        <v>1098</v>
      </c>
      <c r="M139" s="379" t="s">
        <v>352</v>
      </c>
      <c r="N139" s="379" t="s">
        <v>324</v>
      </c>
      <c r="O139" s="379" t="s">
        <v>353</v>
      </c>
      <c r="P139" s="412" t="s">
        <v>315</v>
      </c>
      <c r="Q139" s="379">
        <v>2</v>
      </c>
      <c r="R139" s="379">
        <v>0</v>
      </c>
      <c r="S139" s="415">
        <v>2</v>
      </c>
      <c r="T139" s="379">
        <v>4</v>
      </c>
      <c r="U139" s="8"/>
      <c r="V139" s="382">
        <v>30</v>
      </c>
      <c r="W139" s="370">
        <v>16707351</v>
      </c>
      <c r="X139" s="380" t="s">
        <v>894</v>
      </c>
      <c r="Y139" s="375" t="s">
        <v>315</v>
      </c>
      <c r="Z139" s="376"/>
      <c r="AA139" s="376"/>
      <c r="AB139" s="376"/>
      <c r="AC139" s="376" t="s">
        <v>879</v>
      </c>
      <c r="AD139" s="364"/>
      <c r="AE139" s="369"/>
      <c r="AF139" s="370"/>
      <c r="AG139" s="370"/>
      <c r="AH139" s="370" t="s">
        <v>559</v>
      </c>
      <c r="AI139" s="376">
        <v>5</v>
      </c>
      <c r="AJ139" s="376">
        <v>18</v>
      </c>
      <c r="AK139" s="376">
        <v>30</v>
      </c>
      <c r="AL139" s="376">
        <v>20</v>
      </c>
      <c r="AM139" s="376">
        <v>10</v>
      </c>
      <c r="AN139" s="409">
        <v>2</v>
      </c>
      <c r="AO139" s="104">
        <f t="shared" ref="AO139:AO146" si="80">AJ139/24+AK139/1440</f>
        <v>0.77083333333333337</v>
      </c>
      <c r="AP139" s="104">
        <f t="shared" ref="AP139:AP146" si="81">AL139/24+AM139/1440</f>
        <v>0.84027777777777779</v>
      </c>
      <c r="AQ139" s="22" t="str" cm="1">
        <f t="array" ref="AQ139">IF(X139="","",IF(SUMPRODUCT((X139=$W$7:$W$1988)*(AI139=$AH$7:$AH$1988)*(AO139=$AN$7:$AN$1988)*(AP139=$AO$7:$AO$1988)*(ROW($W$7:$W$1988)&lt;&gt;ROW(X139))*((S139=0)*($R$7:$R$1988&gt;0)+(S139&gt;0)*($R$7:$R$1988=0)))&gt;0,"SALONES UNIDOS",IF(SUMPRODUCT((X139=$W$7:$W$1988)*(AI139=$AH$7:$AH$1988)*((AO139&lt;$AO$7:$AO$1988)*(AP139&gt;$AN$7:$AN$1988))*(ROW($W$7:$W$1988)&lt;&gt;ROW(X139)))&gt;0,"Cruzado","Sin cruce")))</f>
        <v>Sin cruce</v>
      </c>
      <c r="AR139" s="22"/>
      <c r="AS139" s="22"/>
      <c r="AT139" s="104">
        <f t="shared" ref="AT139:AT141" si="82">AO139</f>
        <v>0.77083333333333337</v>
      </c>
      <c r="AU139" s="104">
        <f t="shared" ref="AU139:AU141" si="83">AP139</f>
        <v>0.84027777777777779</v>
      </c>
      <c r="AV139" s="362" t="str" cm="1">
        <f t="array" ref="AV139">IF(AC139="","",IF(SUMPRODUCT((AC139=$AB$1503:$AB$1777)*(AI139=$AH$1503:$AH$1777)*(AR139=$AQ$1503:$AQ$1777)*(AS139=$AR$1503:$AR$1777)*(ROW($AB$1503:$AB$1777)&lt;&gt;ROW(AC139))*((S139=0)*($R$1503:$R$1777&gt;0)+(S139&gt;0)*($R$1503:$R$1777=0)))&gt;0,"SALONES UNIDOS",IF(SUMPRODUCT((AC139=$AB$1503:$AB$1777)*(AI139=$AH$1503:$AH$1777)*((AR139&lt;$AR$1503:$AR$1777)*(AS139&gt;$AQ$1503:$AQ$1777))*(ROW($AB$1503:$AB$1777)&lt;&gt;ROW(AC139)))&gt;0,"Cruzado","Sin cruce")))</f>
        <v>Sin cruce</v>
      </c>
      <c r="AW139" s="362" t="str" cm="1">
        <f t="array" ref="AW139">IF(AE139="","",IF(SUMPRODUCT((AE139=$AD$1503:$AD$1777)*(AI139=$AH$1503:$AH$1777)*(AT139=$AS$1503:$AS$1777)*(AU139=$AT$1503:$AT$1777)*(ROW($AD$1503:$AD$1777)&lt;&gt;ROW(AE139))*((S139=0)*($R$1503:$R$1777&gt;0)+(S139&gt;0)*($R$1503:$R$1777=0)))&gt;0,"SALONES UNIDOS",IF(SUMPRODUCT((AE139=$AD$1503:$AD$1777)*(AI139=$AH$1503:$AH$1777)*((AT139&lt;$AT$1503:$AT$1777)*(AU139&gt;$AS$1503:$AS$1777))*(ROW($AD$1503:$AD$1777)&lt;&gt;ROW(AE139)))&gt;0,"Cruzado","Sin cruce")))</f>
        <v/>
      </c>
      <c r="AX139" s="104" t="str">
        <f t="shared" ref="AX139:AX146" si="84">TRIM(CONCATENATE(H139,I139,F139,K139))</f>
        <v>T43SUNAMPEA</v>
      </c>
      <c r="AY139" s="104" t="str" cm="1">
        <f t="array" ref="AY139">IF(AX139="","",IF(SUMPRODUCT((AX139=$AW$7:$AW$1988)*(AI139=$AH$7:$AH$1988)*(AO139=$AN$7:$AN$1988)*(AP139=$AO$7:$AO$1988)*(ROW($AW$7:$AW$1988)&lt;&gt;ROW(AX139))*((S139=0)*($R$7:$R$1988&gt;0)+(S139&gt;0)*($R$7:$R$1988=0)))&gt;0,"SALONES UNIDOS",IF(SUMPRODUCT((AX139=$AW$7:$AW$1988)*(AI139=$AH$7:$AH$1988)*((AO139&lt;$AO$7:$AO$1988)*(AP139&gt;$AN$7:$AN$1988))*(ROW($AW$7:$AW$1988)&lt;&gt;ROW(AX139)))&gt;0,"Cruzado","Sin cruce")))</f>
        <v>Sin cruce</v>
      </c>
    </row>
    <row r="140" spans="2:51" x14ac:dyDescent="0.3">
      <c r="B140" s="4" t="s">
        <v>1144</v>
      </c>
      <c r="C140" s="411" t="s">
        <v>314</v>
      </c>
      <c r="D140" s="379" t="s">
        <v>973</v>
      </c>
      <c r="E140" s="415">
        <v>20261</v>
      </c>
      <c r="F140" s="412" t="s">
        <v>302</v>
      </c>
      <c r="G140" s="411" t="s">
        <v>291</v>
      </c>
      <c r="H140" s="412" t="s">
        <v>303</v>
      </c>
      <c r="I140" s="412">
        <v>3</v>
      </c>
      <c r="J140" s="412" t="s">
        <v>552</v>
      </c>
      <c r="K140" s="412" t="s">
        <v>278</v>
      </c>
      <c r="L140" s="414" t="s">
        <v>1098</v>
      </c>
      <c r="M140" s="379" t="s">
        <v>352</v>
      </c>
      <c r="N140" s="379" t="s">
        <v>324</v>
      </c>
      <c r="O140" s="379" t="s">
        <v>353</v>
      </c>
      <c r="P140" s="412" t="s">
        <v>315</v>
      </c>
      <c r="Q140" s="379">
        <v>0</v>
      </c>
      <c r="R140" s="379">
        <v>4</v>
      </c>
      <c r="S140" s="415">
        <v>4</v>
      </c>
      <c r="T140" s="379">
        <v>4</v>
      </c>
      <c r="U140" s="8"/>
      <c r="V140" s="382">
        <v>15</v>
      </c>
      <c r="W140" s="370">
        <v>16707351</v>
      </c>
      <c r="X140" s="380" t="s">
        <v>894</v>
      </c>
      <c r="Y140" s="364" t="s">
        <v>315</v>
      </c>
      <c r="Z140" s="376"/>
      <c r="AA140" s="376"/>
      <c r="AB140" s="376"/>
      <c r="AC140" s="366"/>
      <c r="AD140" s="364"/>
      <c r="AE140" s="376" t="s">
        <v>840</v>
      </c>
      <c r="AF140" s="370"/>
      <c r="AG140" s="370"/>
      <c r="AH140" s="370" t="s">
        <v>301</v>
      </c>
      <c r="AI140" s="376">
        <v>7</v>
      </c>
      <c r="AJ140" s="376">
        <v>7</v>
      </c>
      <c r="AK140" s="376">
        <v>40</v>
      </c>
      <c r="AL140" s="376">
        <v>11</v>
      </c>
      <c r="AM140" s="376">
        <v>0</v>
      </c>
      <c r="AN140" s="409">
        <v>4</v>
      </c>
      <c r="AO140" s="104">
        <f t="shared" si="80"/>
        <v>0.31944444444444448</v>
      </c>
      <c r="AP140" s="104">
        <f t="shared" si="81"/>
        <v>0.45833333333333331</v>
      </c>
      <c r="AQ140" s="22" t="str" cm="1">
        <f t="array" ref="AQ140">IF(X140="","",IF(SUMPRODUCT((X140=$W$7:$W$1988)*(AI140=$AH$7:$AH$1988)*(AO140=$AN$7:$AN$1988)*(AP140=$AO$7:$AO$1988)*(ROW($W$7:$W$1988)&lt;&gt;ROW(X140))*((S140=0)*($R$7:$R$1988&gt;0)+(S140&gt;0)*($R$7:$R$1988=0)))&gt;0,"SALONES UNIDOS",IF(SUMPRODUCT((X140=$W$7:$W$1988)*(AI140=$AH$7:$AH$1988)*((AO140&lt;$AO$7:$AO$1988)*(AP140&gt;$AN$7:$AN$1988))*(ROW($W$7:$W$1988)&lt;&gt;ROW(X140)))&gt;0,"Cruzado","Sin cruce")))</f>
        <v>Sin cruce</v>
      </c>
      <c r="AR140" s="22"/>
      <c r="AS140" s="22"/>
      <c r="AT140" s="104">
        <f t="shared" si="82"/>
        <v>0.31944444444444448</v>
      </c>
      <c r="AU140" s="104">
        <f t="shared" si="83"/>
        <v>0.45833333333333331</v>
      </c>
      <c r="AV140" s="362" t="str" cm="1">
        <f t="array" ref="AV140">IF(AC140="","",IF(SUMPRODUCT((AC140=$AB$1503:$AB$1777)*(AI140=$AH$1503:$AH$1777)*(AR140=$AQ$1503:$AQ$1777)*(AS140=$AR$1503:$AR$1777)*(ROW($AB$1503:$AB$1777)&lt;&gt;ROW(AC140))*((S140=0)*($R$1503:$R$1777&gt;0)+(S140&gt;0)*($R$1503:$R$1777=0)))&gt;0,"SALONES UNIDOS",IF(SUMPRODUCT((AC140=$AB$1503:$AB$1777)*(AI140=$AH$1503:$AH$1777)*((AR140&lt;$AR$1503:$AR$1777)*(AS140&gt;$AQ$1503:$AQ$1777))*(ROW($AB$1503:$AB$1777)&lt;&gt;ROW(AC140)))&gt;0,"Cruzado","Sin cruce")))</f>
        <v/>
      </c>
      <c r="AW140" s="362" t="str" cm="1">
        <f t="array" ref="AW140">IF(AE140="","",IF(SUMPRODUCT((AE140=$AD$1503:$AD$1777)*(AI140=$AH$1503:$AH$1777)*(AT140=$AS$1503:$AS$1777)*(AU140=$AT$1503:$AT$1777)*(ROW($AD$1503:$AD$1777)&lt;&gt;ROW(AE140))*((S140=0)*($R$1503:$R$1777&gt;0)+(S140&gt;0)*($R$1503:$R$1777=0)))&gt;0,"SALONES UNIDOS",IF(SUMPRODUCT((AE140=$AD$1503:$AD$1777)*(AI140=$AH$1503:$AH$1777)*((AT140&lt;$AT$1503:$AT$1777)*(AU140&gt;$AS$1503:$AS$1777))*(ROW($AD$1503:$AD$1777)&lt;&gt;ROW(AE140)))&gt;0,"Cruzado","Sin cruce")))</f>
        <v>Sin cruce</v>
      </c>
      <c r="AX140" s="104" t="str">
        <f t="shared" si="84"/>
        <v>T43SUNAMPEA</v>
      </c>
      <c r="AY140" s="104" t="str" cm="1">
        <f t="array" ref="AY140">IF(AX140="","",IF(SUMPRODUCT((AX140=$AW$7:$AW$1988)*(AI140=$AH$7:$AH$1988)*(AO140=$AN$7:$AN$1988)*(AP140=$AO$7:$AO$1988)*(ROW($AW$7:$AW$1988)&lt;&gt;ROW(AX140))*((S140=0)*($R$7:$R$1988&gt;0)+(S140&gt;0)*($R$7:$R$1988=0)))&gt;0,"SALONES UNIDOS",IF(SUMPRODUCT((AX140=$AW$7:$AW$1988)*(AI140=$AH$7:$AH$1988)*((AO140&lt;$AO$7:$AO$1988)*(AP140&gt;$AN$7:$AN$1988))*(ROW($AW$7:$AW$1988)&lt;&gt;ROW(AX140)))&gt;0,"Cruzado","Sin cruce")))</f>
        <v>Sin cruce</v>
      </c>
    </row>
    <row r="141" spans="2:51" x14ac:dyDescent="0.3">
      <c r="B141" s="4" t="s">
        <v>1144</v>
      </c>
      <c r="C141" s="411" t="s">
        <v>314</v>
      </c>
      <c r="D141" s="379" t="s">
        <v>973</v>
      </c>
      <c r="E141" s="415">
        <v>20261</v>
      </c>
      <c r="F141" s="412" t="s">
        <v>302</v>
      </c>
      <c r="G141" s="411" t="s">
        <v>291</v>
      </c>
      <c r="H141" s="412" t="s">
        <v>303</v>
      </c>
      <c r="I141" s="412">
        <v>3</v>
      </c>
      <c r="J141" s="412" t="s">
        <v>560</v>
      </c>
      <c r="K141" s="412" t="s">
        <v>278</v>
      </c>
      <c r="L141" s="414" t="s">
        <v>1098</v>
      </c>
      <c r="M141" s="379" t="s">
        <v>352</v>
      </c>
      <c r="N141" s="379" t="s">
        <v>324</v>
      </c>
      <c r="O141" s="379" t="s">
        <v>353</v>
      </c>
      <c r="P141" s="412" t="s">
        <v>315</v>
      </c>
      <c r="Q141" s="379">
        <v>0</v>
      </c>
      <c r="R141" s="379">
        <v>4</v>
      </c>
      <c r="S141" s="415">
        <v>4</v>
      </c>
      <c r="T141" s="379">
        <v>4</v>
      </c>
      <c r="U141" s="8"/>
      <c r="V141" s="382">
        <v>15</v>
      </c>
      <c r="W141" s="370">
        <v>16707351</v>
      </c>
      <c r="X141" s="380" t="s">
        <v>894</v>
      </c>
      <c r="Y141" s="364" t="s">
        <v>315</v>
      </c>
      <c r="Z141" s="376"/>
      <c r="AA141" s="376"/>
      <c r="AB141" s="376"/>
      <c r="AC141" s="366"/>
      <c r="AD141" s="364"/>
      <c r="AE141" s="376" t="s">
        <v>840</v>
      </c>
      <c r="AF141" s="370"/>
      <c r="AG141" s="370"/>
      <c r="AH141" s="370" t="s">
        <v>301</v>
      </c>
      <c r="AI141" s="376">
        <v>7</v>
      </c>
      <c r="AJ141" s="376">
        <v>11</v>
      </c>
      <c r="AK141" s="376">
        <v>0</v>
      </c>
      <c r="AL141" s="376">
        <v>14</v>
      </c>
      <c r="AM141" s="376">
        <v>20</v>
      </c>
      <c r="AN141" s="409">
        <v>4</v>
      </c>
      <c r="AO141" s="104">
        <f t="shared" si="80"/>
        <v>0.45833333333333331</v>
      </c>
      <c r="AP141" s="104">
        <f t="shared" si="81"/>
        <v>0.59722222222222221</v>
      </c>
      <c r="AQ141" s="22" t="str" cm="1">
        <f t="array" ref="AQ141">IF(X141="","",IF(SUMPRODUCT((X141=$W$7:$W$1988)*(AI141=$AH$7:$AH$1988)*(AO141=$AN$7:$AN$1988)*(AP141=$AO$7:$AO$1988)*(ROW($W$7:$W$1988)&lt;&gt;ROW(X141))*((S141=0)*($R$7:$R$1988&gt;0)+(S141&gt;0)*($R$7:$R$1988=0)))&gt;0,"SALONES UNIDOS",IF(SUMPRODUCT((X141=$W$7:$W$1988)*(AI141=$AH$7:$AH$1988)*((AO141&lt;$AO$7:$AO$1988)*(AP141&gt;$AN$7:$AN$1988))*(ROW($W$7:$W$1988)&lt;&gt;ROW(X141)))&gt;0,"Cruzado","Sin cruce")))</f>
        <v>Sin cruce</v>
      </c>
      <c r="AR141" s="22"/>
      <c r="AS141" s="22"/>
      <c r="AT141" s="104">
        <f t="shared" si="82"/>
        <v>0.45833333333333331</v>
      </c>
      <c r="AU141" s="104">
        <f t="shared" si="83"/>
        <v>0.59722222222222221</v>
      </c>
      <c r="AV141" s="362" t="str" cm="1">
        <f t="array" ref="AV141">IF(AC141="","",IF(SUMPRODUCT((AC141=$AB$1503:$AB$1777)*(AI141=$AH$1503:$AH$1777)*(AR141=$AQ$1503:$AQ$1777)*(AS141=$AR$1503:$AR$1777)*(ROW($AB$1503:$AB$1777)&lt;&gt;ROW(AC141))*((S141=0)*($R$1503:$R$1777&gt;0)+(S141&gt;0)*($R$1503:$R$1777=0)))&gt;0,"SALONES UNIDOS",IF(SUMPRODUCT((AC141=$AB$1503:$AB$1777)*(AI141=$AH$1503:$AH$1777)*((AR141&lt;$AR$1503:$AR$1777)*(AS141&gt;$AQ$1503:$AQ$1777))*(ROW($AB$1503:$AB$1777)&lt;&gt;ROW(AC141)))&gt;0,"Cruzado","Sin cruce")))</f>
        <v/>
      </c>
      <c r="AW141" s="362" t="str" cm="1">
        <f t="array" ref="AW141">IF(AE141="","",IF(SUMPRODUCT((AE141=$AD$1503:$AD$1777)*(AI141=$AH$1503:$AH$1777)*(AT141=$AS$1503:$AS$1777)*(AU141=$AT$1503:$AT$1777)*(ROW($AD$1503:$AD$1777)&lt;&gt;ROW(AE141))*((S141=0)*($R$1503:$R$1777&gt;0)+(S141&gt;0)*($R$1503:$R$1777=0)))&gt;0,"SALONES UNIDOS",IF(SUMPRODUCT((AE141=$AD$1503:$AD$1777)*(AI141=$AH$1503:$AH$1777)*((AT141&lt;$AT$1503:$AT$1777)*(AU141&gt;$AS$1503:$AS$1777))*(ROW($AD$1503:$AD$1777)&lt;&gt;ROW(AE141)))&gt;0,"Cruzado","Sin cruce")))</f>
        <v>Sin cruce</v>
      </c>
      <c r="AX141" s="104" t="str">
        <f t="shared" si="84"/>
        <v>T43SUNAMPEA</v>
      </c>
      <c r="AY141" s="104" t="str" cm="1">
        <f t="array" ref="AY141">IF(AX141="","",IF(SUMPRODUCT((AX141=$AW$7:$AW$1988)*(AI141=$AH$7:$AH$1988)*(AO141=$AN$7:$AN$1988)*(AP141=$AO$7:$AO$1988)*(ROW($AW$7:$AW$1988)&lt;&gt;ROW(AX141))*((S141=0)*($R$7:$R$1988&gt;0)+(S141&gt;0)*($R$7:$R$1988=0)))&gt;0,"SALONES UNIDOS",IF(SUMPRODUCT((AX141=$AW$7:$AW$1988)*(AI141=$AH$7:$AH$1988)*((AO141&lt;$AO$7:$AO$1988)*(AP141&gt;$AN$7:$AN$1988))*(ROW($AW$7:$AW$1988)&lt;&gt;ROW(AX141)))&gt;0,"Cruzado","Sin cruce")))</f>
        <v>Sin cruce</v>
      </c>
    </row>
    <row r="142" spans="2:51" x14ac:dyDescent="0.3">
      <c r="B142" s="4" t="s">
        <v>1145</v>
      </c>
      <c r="C142" s="411" t="s">
        <v>314</v>
      </c>
      <c r="D142" s="379" t="s">
        <v>973</v>
      </c>
      <c r="E142" s="415">
        <v>20261</v>
      </c>
      <c r="F142" s="412" t="s">
        <v>302</v>
      </c>
      <c r="G142" s="411" t="s">
        <v>291</v>
      </c>
      <c r="H142" s="412" t="s">
        <v>303</v>
      </c>
      <c r="I142" s="412">
        <v>3</v>
      </c>
      <c r="J142" s="412" t="s">
        <v>278</v>
      </c>
      <c r="K142" s="412" t="s">
        <v>278</v>
      </c>
      <c r="L142" s="414" t="s">
        <v>1098</v>
      </c>
      <c r="M142" s="379" t="s">
        <v>352</v>
      </c>
      <c r="N142" s="379" t="s">
        <v>324</v>
      </c>
      <c r="O142" s="379" t="s">
        <v>353</v>
      </c>
      <c r="P142" s="412" t="s">
        <v>315</v>
      </c>
      <c r="Q142" s="379">
        <v>2</v>
      </c>
      <c r="R142" s="379">
        <v>0</v>
      </c>
      <c r="S142" s="415">
        <v>2</v>
      </c>
      <c r="T142" s="379">
        <v>4</v>
      </c>
      <c r="U142" s="8"/>
      <c r="V142" s="382">
        <v>30</v>
      </c>
      <c r="W142" s="370">
        <v>9381584</v>
      </c>
      <c r="X142" s="380" t="s">
        <v>526</v>
      </c>
      <c r="Y142" s="375" t="s">
        <v>321</v>
      </c>
      <c r="Z142" s="376"/>
      <c r="AA142" s="376"/>
      <c r="AB142" s="376"/>
      <c r="AC142" s="376"/>
      <c r="AD142" s="364"/>
      <c r="AE142" s="369"/>
      <c r="AF142" s="370"/>
      <c r="AG142" s="370"/>
      <c r="AH142" s="370" t="s">
        <v>559</v>
      </c>
      <c r="AI142" s="376">
        <v>5</v>
      </c>
      <c r="AJ142" s="376">
        <v>18</v>
      </c>
      <c r="AK142" s="376">
        <v>30</v>
      </c>
      <c r="AL142" s="376">
        <v>20</v>
      </c>
      <c r="AM142" s="376">
        <v>10</v>
      </c>
      <c r="AN142" s="22">
        <f t="shared" ref="AN142:AN146" si="85">IF(AJ142="",S142,ROUND(((((AL142/24)+(AM142/1440))-((AJ142/24)+(AK142/1440)))*1440/50),5))</f>
        <v>2</v>
      </c>
      <c r="AO142" s="104">
        <f t="shared" si="80"/>
        <v>0.77083333333333337</v>
      </c>
      <c r="AP142" s="104">
        <f t="shared" si="81"/>
        <v>0.84027777777777779</v>
      </c>
      <c r="AQ142" s="22" t="str" cm="1">
        <f t="array" ref="AQ142">IF(X142="","",IF(SUMPRODUCT((X142=$W$7:$W$2006)*(AI142=$AH$7:$AH$2006)*(AO142=$AN$7:$AN$2006)*(AP142=$AO$7:$AO$2006)*(ROW($W$7:$W$2006)&lt;&gt;ROW(X142))*((S142=0)*($R$7:$R$2006&gt;0)+(S142&gt;0)*($R$7:$R$2006=0)))&gt;0,"SALONES UNIDOS",IF(SUMPRODUCT((X142=$W$7:$W$2006)*(AI142=$AH$7:$AH$2006)*((AO142&lt;$AO$7:$AO$2006)*(AP142&gt;$AN$7:$AN$2006))*(ROW($W$7:$W$2006)&lt;&gt;ROW(X142)))&gt;0,"Cruzado","Sin cruce")))</f>
        <v>Sin cruce</v>
      </c>
      <c r="AR142" s="104">
        <f>AO142</f>
        <v>0.77083333333333337</v>
      </c>
      <c r="AS142" s="104">
        <f>AP142</f>
        <v>0.84027777777777779</v>
      </c>
      <c r="AT142" s="22"/>
      <c r="AU142" s="22"/>
      <c r="AV142" s="362" t="str" cm="1">
        <f t="array" ref="AV142">IF(AC142="","",IF(SUMPRODUCT((AC142=$AB$1521:$AB$1795)*(AI142=$AH$1521:$AH$1795)*(AR142=$AQ$1521:$AQ$1795)*(AS142=$AR$1521:$AR$1795)*(ROW($AB$1521:$AB$1795)&lt;&gt;ROW(AC142))*((S142=0)*($R$1521:$R$1795&gt;0)+(S142&gt;0)*($R$1521:$R$1795=0)))&gt;0,"SALONES UNIDOS",IF(SUMPRODUCT((AC142=$AB$1521:$AB$1795)*(AI142=$AH$1521:$AH$1795)*((AR142&lt;$AR$1521:$AR$1795)*(AS142&gt;$AQ$1521:$AQ$1795))*(ROW($AB$1521:$AB$1795)&lt;&gt;ROW(AC142)))&gt;0,"Cruzado","Sin cruce")))</f>
        <v/>
      </c>
      <c r="AW142" s="362" t="str" cm="1">
        <f t="array" ref="AW142">IF(AE142="","",IF(SUMPRODUCT((AE142=$AD$1521:$AD$1795)*(AI142=$AH$1521:$AH$1795)*(AT142=$AS$1521:$AS$1795)*(AU142=$AT$1521:$AT$1795)*(ROW($AD$1521:$AD$1795)&lt;&gt;ROW(AE142))*((S142=0)*($R$1521:$R$1795&gt;0)+(S142&gt;0)*($R$1521:$R$1795=0)))&gt;0,"SALONES UNIDOS",IF(SUMPRODUCT((AE142=$AD$1521:$AD$1795)*(AI142=$AH$1521:$AH$1795)*((AT142&lt;$AT$1521:$AT$1795)*(AU142&gt;$AS$1521:$AS$1795))*(ROW($AD$1521:$AD$1795)&lt;&gt;ROW(AE142)))&gt;0,"Cruzado","Sin cruce")))</f>
        <v/>
      </c>
      <c r="AX142" s="104" t="str">
        <f t="shared" si="84"/>
        <v>T43SUNAMPEA</v>
      </c>
      <c r="AY142" s="104" t="str" cm="1">
        <f t="array" ref="AY142">IF(AX142="","",IF(SUMPRODUCT((AX142=$AW$7:$AW$2006)*(AI142=$AH$7:$AH$2006)*(AO142=$AN$7:$AN$2006)*(AP142=$AO$7:$AO$2006)*(ROW($AW$7:$AW$2006)&lt;&gt;ROW(AX142))*((S142=0)*($R$7:$R$2006&gt;0)+(S142&gt;0)*($R$7:$R$2006=0)))&gt;0,"SALONES UNIDOS",IF(SUMPRODUCT((AX142=$AW$7:$AW$2006)*(AI142=$AH$7:$AH$2006)*((AO142&lt;$AO$7:$AO$2006)*(AP142&gt;$AN$7:$AN$2006))*(ROW($AW$7:$AW$2006)&lt;&gt;ROW(AX142)))&gt;0,"Cruzado","Sin cruce")))</f>
        <v>Sin cruce</v>
      </c>
    </row>
    <row r="143" spans="2:51" x14ac:dyDescent="0.3">
      <c r="B143" s="4" t="s">
        <v>1145</v>
      </c>
      <c r="C143" s="411" t="s">
        <v>314</v>
      </c>
      <c r="D143" s="379" t="s">
        <v>973</v>
      </c>
      <c r="E143" s="415">
        <v>20261</v>
      </c>
      <c r="F143" s="412" t="s">
        <v>302</v>
      </c>
      <c r="G143" s="411" t="s">
        <v>291</v>
      </c>
      <c r="H143" s="412" t="s">
        <v>303</v>
      </c>
      <c r="I143" s="412">
        <v>3</v>
      </c>
      <c r="J143" s="412" t="s">
        <v>552</v>
      </c>
      <c r="K143" s="412" t="s">
        <v>278</v>
      </c>
      <c r="L143" s="414" t="s">
        <v>1098</v>
      </c>
      <c r="M143" s="379" t="s">
        <v>352</v>
      </c>
      <c r="N143" s="379" t="s">
        <v>324</v>
      </c>
      <c r="O143" s="379" t="s">
        <v>353</v>
      </c>
      <c r="P143" s="412" t="s">
        <v>315</v>
      </c>
      <c r="Q143" s="379">
        <v>0</v>
      </c>
      <c r="R143" s="379">
        <v>4</v>
      </c>
      <c r="S143" s="415">
        <v>4</v>
      </c>
      <c r="T143" s="379">
        <v>4</v>
      </c>
      <c r="U143" s="8"/>
      <c r="V143" s="382">
        <v>15</v>
      </c>
      <c r="W143" s="370">
        <v>9381584</v>
      </c>
      <c r="X143" s="380" t="s">
        <v>526</v>
      </c>
      <c r="Y143" s="364" t="s">
        <v>315</v>
      </c>
      <c r="Z143" s="376"/>
      <c r="AA143" s="376"/>
      <c r="AB143" s="376"/>
      <c r="AC143" s="366"/>
      <c r="AD143" s="364"/>
      <c r="AE143" s="376" t="s">
        <v>881</v>
      </c>
      <c r="AF143" s="370"/>
      <c r="AG143" s="370"/>
      <c r="AH143" s="370" t="s">
        <v>301</v>
      </c>
      <c r="AI143" s="376">
        <v>6</v>
      </c>
      <c r="AJ143" s="376">
        <v>8</v>
      </c>
      <c r="AK143" s="376">
        <v>30</v>
      </c>
      <c r="AL143" s="376">
        <v>11</v>
      </c>
      <c r="AM143" s="376">
        <v>50</v>
      </c>
      <c r="AN143" s="22">
        <f t="shared" si="85"/>
        <v>4</v>
      </c>
      <c r="AO143" s="104">
        <f t="shared" si="80"/>
        <v>0.35416666666666663</v>
      </c>
      <c r="AP143" s="104">
        <f t="shared" si="81"/>
        <v>0.49305555555555552</v>
      </c>
      <c r="AQ143" s="22" t="str" cm="1">
        <f t="array" ref="AQ143">IF(X143="","",IF(SUMPRODUCT((X143=$W$7:$W$2006)*(AI143=$AH$7:$AH$2006)*(AO143=$AN$7:$AN$2006)*(AP143=$AO$7:$AO$2006)*(ROW($W$7:$W$2006)&lt;&gt;ROW(X143))*((S143=0)*($R$7:$R$2006&gt;0)+(S143&gt;0)*($R$7:$R$2006=0)))&gt;0,"SALONES UNIDOS",IF(SUMPRODUCT((X143=$W$7:$W$2006)*(AI143=$AH$7:$AH$2006)*((AO143&lt;$AO$7:$AO$2006)*(AP143&gt;$AN$7:$AN$2006))*(ROW($W$7:$W$2006)&lt;&gt;ROW(X143)))&gt;0,"Cruzado","Sin cruce")))</f>
        <v>Sin cruce</v>
      </c>
      <c r="AR143" s="22"/>
      <c r="AS143" s="22"/>
      <c r="AT143" s="104">
        <f t="shared" ref="AT143:AU146" si="86">AO143</f>
        <v>0.35416666666666663</v>
      </c>
      <c r="AU143" s="104">
        <f t="shared" si="86"/>
        <v>0.49305555555555552</v>
      </c>
      <c r="AV143" s="362" t="str" cm="1">
        <f t="array" ref="AV143">IF(AC143="","",IF(SUMPRODUCT((AC143=$AB$1521:$AB$1795)*(AI143=$AH$1521:$AH$1795)*(AR143=$AQ$1521:$AQ$1795)*(AS143=$AR$1521:$AR$1795)*(ROW($AB$1521:$AB$1795)&lt;&gt;ROW(AC143))*((S143=0)*($R$1521:$R$1795&gt;0)+(S143&gt;0)*($R$1521:$R$1795=0)))&gt;0,"SALONES UNIDOS",IF(SUMPRODUCT((AC143=$AB$1521:$AB$1795)*(AI143=$AH$1521:$AH$1795)*((AR143&lt;$AR$1521:$AR$1795)*(AS143&gt;$AQ$1521:$AQ$1795))*(ROW($AB$1521:$AB$1795)&lt;&gt;ROW(AC143)))&gt;0,"Cruzado","Sin cruce")))</f>
        <v/>
      </c>
      <c r="AW143" s="362" t="str" cm="1">
        <f t="array" ref="AW143">IF(AE143="","",IF(SUMPRODUCT((AE143=$AD$1521:$AD$1795)*(AI143=$AH$1521:$AH$1795)*(AT143=$AS$1521:$AS$1795)*(AU143=$AT$1521:$AT$1795)*(ROW($AD$1521:$AD$1795)&lt;&gt;ROW(AE143))*((S143=0)*($R$1521:$R$1795&gt;0)+(S143&gt;0)*($R$1521:$R$1795=0)))&gt;0,"SALONES UNIDOS",IF(SUMPRODUCT((AE143=$AD$1521:$AD$1795)*(AI143=$AH$1521:$AH$1795)*((AT143&lt;$AT$1521:$AT$1795)*(AU143&gt;$AS$1521:$AS$1795))*(ROW($AD$1521:$AD$1795)&lt;&gt;ROW(AE143)))&gt;0,"Cruzado","Sin cruce")))</f>
        <v>Sin cruce</v>
      </c>
      <c r="AX143" s="104" t="str">
        <f t="shared" si="84"/>
        <v>T43SUNAMPEA</v>
      </c>
      <c r="AY143" s="104" t="str" cm="1">
        <f t="array" ref="AY143">IF(AX143="","",IF(SUMPRODUCT((AX143=$AW$7:$AW$2006)*(AI143=$AH$7:$AH$2006)*(AO143=$AN$7:$AN$2006)*(AP143=$AO$7:$AO$2006)*(ROW($AW$7:$AW$2006)&lt;&gt;ROW(AX143))*((S143=0)*($R$7:$R$2006&gt;0)+(S143&gt;0)*($R$7:$R$2006=0)))&gt;0,"SALONES UNIDOS",IF(SUMPRODUCT((AX143=$AW$7:$AW$2006)*(AI143=$AH$7:$AH$2006)*((AO143&lt;$AO$7:$AO$2006)*(AP143&gt;$AN$7:$AN$2006))*(ROW($AW$7:$AW$2006)&lt;&gt;ROW(AX143)))&gt;0,"Cruzado","Sin cruce")))</f>
        <v>Sin cruce</v>
      </c>
    </row>
    <row r="144" spans="2:51" x14ac:dyDescent="0.3">
      <c r="B144" s="4" t="s">
        <v>1145</v>
      </c>
      <c r="C144" s="411" t="s">
        <v>314</v>
      </c>
      <c r="D144" s="379" t="s">
        <v>973</v>
      </c>
      <c r="E144" s="415">
        <v>20261</v>
      </c>
      <c r="F144" s="412" t="s">
        <v>302</v>
      </c>
      <c r="G144" s="411" t="s">
        <v>291</v>
      </c>
      <c r="H144" s="412" t="s">
        <v>303</v>
      </c>
      <c r="I144" s="412">
        <v>3</v>
      </c>
      <c r="J144" s="412" t="s">
        <v>552</v>
      </c>
      <c r="K144" s="412" t="s">
        <v>278</v>
      </c>
      <c r="L144" s="414" t="s">
        <v>1098</v>
      </c>
      <c r="M144" s="379" t="s">
        <v>352</v>
      </c>
      <c r="N144" s="379" t="s">
        <v>324</v>
      </c>
      <c r="O144" s="379" t="s">
        <v>353</v>
      </c>
      <c r="P144" s="412" t="s">
        <v>315</v>
      </c>
      <c r="Q144" s="379">
        <v>0</v>
      </c>
      <c r="R144" s="379">
        <v>4</v>
      </c>
      <c r="S144" s="415">
        <v>0</v>
      </c>
      <c r="T144" s="379">
        <v>4</v>
      </c>
      <c r="U144" s="8"/>
      <c r="V144" s="382">
        <v>15</v>
      </c>
      <c r="W144" s="370">
        <v>9381584</v>
      </c>
      <c r="X144" s="380" t="s">
        <v>526</v>
      </c>
      <c r="Y144" s="364" t="s">
        <v>315</v>
      </c>
      <c r="Z144" s="376"/>
      <c r="AA144" s="376"/>
      <c r="AB144" s="376"/>
      <c r="AC144" s="366"/>
      <c r="AD144" s="364"/>
      <c r="AE144" s="376" t="s">
        <v>840</v>
      </c>
      <c r="AF144" s="370"/>
      <c r="AG144" s="370"/>
      <c r="AH144" s="370" t="s">
        <v>301</v>
      </c>
      <c r="AI144" s="376">
        <v>7</v>
      </c>
      <c r="AJ144" s="376">
        <v>7</v>
      </c>
      <c r="AK144" s="376">
        <v>40</v>
      </c>
      <c r="AL144" s="376">
        <v>11</v>
      </c>
      <c r="AM144" s="376">
        <v>0</v>
      </c>
      <c r="AN144" s="22">
        <f t="shared" si="85"/>
        <v>4</v>
      </c>
      <c r="AO144" s="104">
        <f t="shared" si="80"/>
        <v>0.31944444444444448</v>
      </c>
      <c r="AP144" s="104">
        <f t="shared" si="81"/>
        <v>0.45833333333333331</v>
      </c>
      <c r="AQ144" s="22" t="str" cm="1">
        <f t="array" ref="AQ144">IF(X144="","",IF(SUMPRODUCT((X144=$W$7:$W$2006)*(AI144=$AH$7:$AH$2006)*(AO144=$AN$7:$AN$2006)*(AP144=$AO$7:$AO$2006)*(ROW($W$7:$W$2006)&lt;&gt;ROW(X144))*((S144=0)*($R$7:$R$2006&gt;0)+(S144&gt;0)*($R$7:$R$2006=0)))&gt;0,"SALONES UNIDOS",IF(SUMPRODUCT((X144=$W$7:$W$2006)*(AI144=$AH$7:$AH$2006)*((AO144&lt;$AO$7:$AO$2006)*(AP144&gt;$AN$7:$AN$2006))*(ROW($W$7:$W$2006)&lt;&gt;ROW(X144)))&gt;0,"Cruzado","Sin cruce")))</f>
        <v>Sin cruce</v>
      </c>
      <c r="AR144" s="22"/>
      <c r="AS144" s="22"/>
      <c r="AT144" s="104">
        <f t="shared" si="86"/>
        <v>0.31944444444444448</v>
      </c>
      <c r="AU144" s="104">
        <f t="shared" si="86"/>
        <v>0.45833333333333331</v>
      </c>
      <c r="AV144" s="362" t="str" cm="1">
        <f t="array" ref="AV144">IF(AC144="","",IF(SUMPRODUCT((AC144=$AB$1521:$AB$1795)*(AI144=$AH$1521:$AH$1795)*(AR144=$AQ$1521:$AQ$1795)*(AS144=$AR$1521:$AR$1795)*(ROW($AB$1521:$AB$1795)&lt;&gt;ROW(AC144))*((S144=0)*($R$1521:$R$1795&gt;0)+(S144&gt;0)*($R$1521:$R$1795=0)))&gt;0,"SALONES UNIDOS",IF(SUMPRODUCT((AC144=$AB$1521:$AB$1795)*(AI144=$AH$1521:$AH$1795)*((AR144&lt;$AR$1521:$AR$1795)*(AS144&gt;$AQ$1521:$AQ$1795))*(ROW($AB$1521:$AB$1795)&lt;&gt;ROW(AC144)))&gt;0,"Cruzado","Sin cruce")))</f>
        <v/>
      </c>
      <c r="AW144" s="362" t="str" cm="1">
        <f t="array" ref="AW144">IF(AE144="","",IF(SUMPRODUCT((AE144=$AD$1521:$AD$1795)*(AI144=$AH$1521:$AH$1795)*(AT144=$AS$1521:$AS$1795)*(AU144=$AT$1521:$AT$1795)*(ROW($AD$1521:$AD$1795)&lt;&gt;ROW(AE144))*((S144=0)*($R$1521:$R$1795&gt;0)+(S144&gt;0)*($R$1521:$R$1795=0)))&gt;0,"SALONES UNIDOS",IF(SUMPRODUCT((AE144=$AD$1521:$AD$1795)*(AI144=$AH$1521:$AH$1795)*((AT144&lt;$AT$1521:$AT$1795)*(AU144&gt;$AS$1521:$AS$1795))*(ROW($AD$1521:$AD$1795)&lt;&gt;ROW(AE144)))&gt;0,"Cruzado","Sin cruce")))</f>
        <v>Sin cruce</v>
      </c>
      <c r="AX144" s="104" t="str">
        <f t="shared" si="84"/>
        <v>T43SUNAMPEA</v>
      </c>
      <c r="AY144" s="104" t="str" cm="1">
        <f t="array" ref="AY144">IF(AX144="","",IF(SUMPRODUCT((AX144=$AW$7:$AW$2006)*(AI144=$AH$7:$AH$2006)*(AO144=$AN$7:$AN$2006)*(AP144=$AO$7:$AO$2006)*(ROW($AW$7:$AW$2006)&lt;&gt;ROW(AX144))*((S144=0)*($R$7:$R$2006&gt;0)+(S144&gt;0)*($R$7:$R$2006=0)))&gt;0,"SALONES UNIDOS",IF(SUMPRODUCT((AX144=$AW$7:$AW$2006)*(AI144=$AH$7:$AH$2006)*((AO144&lt;$AO$7:$AO$2006)*(AP144&gt;$AN$7:$AN$2006))*(ROW($AW$7:$AW$2006)&lt;&gt;ROW(AX144)))&gt;0,"Cruzado","Sin cruce")))</f>
        <v>Sin cruce</v>
      </c>
    </row>
    <row r="145" spans="2:51" x14ac:dyDescent="0.3">
      <c r="B145" s="4" t="s">
        <v>1145</v>
      </c>
      <c r="C145" s="411" t="s">
        <v>314</v>
      </c>
      <c r="D145" s="379" t="s">
        <v>973</v>
      </c>
      <c r="E145" s="415">
        <v>20261</v>
      </c>
      <c r="F145" s="412" t="s">
        <v>302</v>
      </c>
      <c r="G145" s="411" t="s">
        <v>291</v>
      </c>
      <c r="H145" s="412" t="s">
        <v>303</v>
      </c>
      <c r="I145" s="412">
        <v>3</v>
      </c>
      <c r="J145" s="412" t="s">
        <v>560</v>
      </c>
      <c r="K145" s="412" t="s">
        <v>278</v>
      </c>
      <c r="L145" s="414" t="s">
        <v>1098</v>
      </c>
      <c r="M145" s="379" t="s">
        <v>352</v>
      </c>
      <c r="N145" s="379" t="s">
        <v>324</v>
      </c>
      <c r="O145" s="379" t="s">
        <v>353</v>
      </c>
      <c r="P145" s="412" t="s">
        <v>315</v>
      </c>
      <c r="Q145" s="379">
        <v>0</v>
      </c>
      <c r="R145" s="379">
        <v>4</v>
      </c>
      <c r="S145" s="415">
        <v>4</v>
      </c>
      <c r="T145" s="379">
        <v>4</v>
      </c>
      <c r="U145" s="8"/>
      <c r="V145" s="382">
        <v>15</v>
      </c>
      <c r="W145" s="370">
        <v>9381584</v>
      </c>
      <c r="X145" s="380" t="s">
        <v>526</v>
      </c>
      <c r="Y145" s="364" t="s">
        <v>315</v>
      </c>
      <c r="Z145" s="376"/>
      <c r="AA145" s="376"/>
      <c r="AB145" s="376"/>
      <c r="AC145" s="366"/>
      <c r="AD145" s="364"/>
      <c r="AE145" s="376" t="s">
        <v>881</v>
      </c>
      <c r="AF145" s="370"/>
      <c r="AG145" s="370"/>
      <c r="AH145" s="370" t="s">
        <v>301</v>
      </c>
      <c r="AI145" s="376">
        <v>6</v>
      </c>
      <c r="AJ145" s="376">
        <v>11</v>
      </c>
      <c r="AK145" s="376">
        <v>50</v>
      </c>
      <c r="AL145" s="376">
        <v>15</v>
      </c>
      <c r="AM145" s="376">
        <v>10</v>
      </c>
      <c r="AN145" s="22">
        <f t="shared" si="85"/>
        <v>4</v>
      </c>
      <c r="AO145" s="104">
        <f t="shared" si="80"/>
        <v>0.49305555555555552</v>
      </c>
      <c r="AP145" s="104">
        <f t="shared" si="81"/>
        <v>0.63194444444444442</v>
      </c>
      <c r="AQ145" s="22" t="str" cm="1">
        <f t="array" ref="AQ145">IF(X145="","",IF(SUMPRODUCT((X145=$W$7:$W$2006)*(AI145=$AH$7:$AH$2006)*(AO145=$AN$7:$AN$2006)*(AP145=$AO$7:$AO$2006)*(ROW($W$7:$W$2006)&lt;&gt;ROW(X145))*((S145=0)*($R$7:$R$2006&gt;0)+(S145&gt;0)*($R$7:$R$2006=0)))&gt;0,"SALONES UNIDOS",IF(SUMPRODUCT((X145=$W$7:$W$2006)*(AI145=$AH$7:$AH$2006)*((AO145&lt;$AO$7:$AO$2006)*(AP145&gt;$AN$7:$AN$2006))*(ROW($W$7:$W$2006)&lt;&gt;ROW(X145)))&gt;0,"Cruzado","Sin cruce")))</f>
        <v>Sin cruce</v>
      </c>
      <c r="AR145" s="22"/>
      <c r="AS145" s="22"/>
      <c r="AT145" s="104">
        <f t="shared" si="86"/>
        <v>0.49305555555555552</v>
      </c>
      <c r="AU145" s="104">
        <f t="shared" si="86"/>
        <v>0.63194444444444442</v>
      </c>
      <c r="AV145" s="362" t="str" cm="1">
        <f t="array" ref="AV145">IF(AC145="","",IF(SUMPRODUCT((AC145=$AB$1521:$AB$1795)*(AI145=$AH$1521:$AH$1795)*(AR145=$AQ$1521:$AQ$1795)*(AS145=$AR$1521:$AR$1795)*(ROW($AB$1521:$AB$1795)&lt;&gt;ROW(AC145))*((S145=0)*($R$1521:$R$1795&gt;0)+(S145&gt;0)*($R$1521:$R$1795=0)))&gt;0,"SALONES UNIDOS",IF(SUMPRODUCT((AC145=$AB$1521:$AB$1795)*(AI145=$AH$1521:$AH$1795)*((AR145&lt;$AR$1521:$AR$1795)*(AS145&gt;$AQ$1521:$AQ$1795))*(ROW($AB$1521:$AB$1795)&lt;&gt;ROW(AC145)))&gt;0,"Cruzado","Sin cruce")))</f>
        <v/>
      </c>
      <c r="AW145" s="362" t="str" cm="1">
        <f t="array" ref="AW145">IF(AE145="","",IF(SUMPRODUCT((AE145=$AD$1521:$AD$1795)*(AI145=$AH$1521:$AH$1795)*(AT145=$AS$1521:$AS$1795)*(AU145=$AT$1521:$AT$1795)*(ROW($AD$1521:$AD$1795)&lt;&gt;ROW(AE145))*((S145=0)*($R$1521:$R$1795&gt;0)+(S145&gt;0)*($R$1521:$R$1795=0)))&gt;0,"SALONES UNIDOS",IF(SUMPRODUCT((AE145=$AD$1521:$AD$1795)*(AI145=$AH$1521:$AH$1795)*((AT145&lt;$AT$1521:$AT$1795)*(AU145&gt;$AS$1521:$AS$1795))*(ROW($AD$1521:$AD$1795)&lt;&gt;ROW(AE145)))&gt;0,"Cruzado","Sin cruce")))</f>
        <v>Sin cruce</v>
      </c>
      <c r="AX145" s="104" t="str">
        <f t="shared" si="84"/>
        <v>T43SUNAMPEA</v>
      </c>
      <c r="AY145" s="104" t="str" cm="1">
        <f t="array" ref="AY145">IF(AX145="","",IF(SUMPRODUCT((AX145=$AW$7:$AW$2006)*(AI145=$AH$7:$AH$2006)*(AO145=$AN$7:$AN$2006)*(AP145=$AO$7:$AO$2006)*(ROW($AW$7:$AW$2006)&lt;&gt;ROW(AX145))*((S145=0)*($R$7:$R$2006&gt;0)+(S145&gt;0)*($R$7:$R$2006=0)))&gt;0,"SALONES UNIDOS",IF(SUMPRODUCT((AX145=$AW$7:$AW$2006)*(AI145=$AH$7:$AH$2006)*((AO145&lt;$AO$7:$AO$2006)*(AP145&gt;$AN$7:$AN$2006))*(ROW($AW$7:$AW$2006)&lt;&gt;ROW(AX145)))&gt;0,"Cruzado","Sin cruce")))</f>
        <v>Sin cruce</v>
      </c>
    </row>
    <row r="146" spans="2:51" x14ac:dyDescent="0.3">
      <c r="B146" s="4" t="s">
        <v>1145</v>
      </c>
      <c r="C146" s="411" t="s">
        <v>314</v>
      </c>
      <c r="D146" s="379" t="s">
        <v>973</v>
      </c>
      <c r="E146" s="415">
        <v>20261</v>
      </c>
      <c r="F146" s="412" t="s">
        <v>302</v>
      </c>
      <c r="G146" s="411" t="s">
        <v>291</v>
      </c>
      <c r="H146" s="412" t="s">
        <v>303</v>
      </c>
      <c r="I146" s="412">
        <v>3</v>
      </c>
      <c r="J146" s="412" t="s">
        <v>560</v>
      </c>
      <c r="K146" s="412" t="s">
        <v>278</v>
      </c>
      <c r="L146" s="414" t="s">
        <v>1098</v>
      </c>
      <c r="M146" s="379" t="s">
        <v>352</v>
      </c>
      <c r="N146" s="379" t="s">
        <v>324</v>
      </c>
      <c r="O146" s="379" t="s">
        <v>353</v>
      </c>
      <c r="P146" s="412" t="s">
        <v>315</v>
      </c>
      <c r="Q146" s="379">
        <v>0</v>
      </c>
      <c r="R146" s="379">
        <v>4</v>
      </c>
      <c r="S146" s="415">
        <v>0</v>
      </c>
      <c r="T146" s="379">
        <v>4</v>
      </c>
      <c r="U146" s="8"/>
      <c r="V146" s="382">
        <v>15</v>
      </c>
      <c r="W146" s="370">
        <v>9381584</v>
      </c>
      <c r="X146" s="380" t="s">
        <v>526</v>
      </c>
      <c r="Y146" s="364" t="s">
        <v>315</v>
      </c>
      <c r="Z146" s="376"/>
      <c r="AA146" s="376"/>
      <c r="AB146" s="376"/>
      <c r="AC146" s="366"/>
      <c r="AD146" s="364"/>
      <c r="AE146" s="376" t="s">
        <v>840</v>
      </c>
      <c r="AF146" s="370"/>
      <c r="AG146" s="370"/>
      <c r="AH146" s="370" t="s">
        <v>301</v>
      </c>
      <c r="AI146" s="376">
        <v>7</v>
      </c>
      <c r="AJ146" s="376">
        <v>11</v>
      </c>
      <c r="AK146" s="376">
        <v>0</v>
      </c>
      <c r="AL146" s="376">
        <v>14</v>
      </c>
      <c r="AM146" s="376">
        <v>20</v>
      </c>
      <c r="AN146" s="22">
        <f t="shared" si="85"/>
        <v>4</v>
      </c>
      <c r="AO146" s="104">
        <f t="shared" si="80"/>
        <v>0.45833333333333331</v>
      </c>
      <c r="AP146" s="104">
        <f t="shared" si="81"/>
        <v>0.59722222222222221</v>
      </c>
      <c r="AQ146" s="22" t="str" cm="1">
        <f t="array" ref="AQ146">IF(X146="","",IF(SUMPRODUCT((X146=$W$7:$W$2006)*(AI146=$AH$7:$AH$2006)*(AO146=$AN$7:$AN$2006)*(AP146=$AO$7:$AO$2006)*(ROW($W$7:$W$2006)&lt;&gt;ROW(X146))*((S146=0)*($R$7:$R$2006&gt;0)+(S146&gt;0)*($R$7:$R$2006=0)))&gt;0,"SALONES UNIDOS",IF(SUMPRODUCT((X146=$W$7:$W$2006)*(AI146=$AH$7:$AH$2006)*((AO146&lt;$AO$7:$AO$2006)*(AP146&gt;$AN$7:$AN$2006))*(ROW($W$7:$W$2006)&lt;&gt;ROW(X146)))&gt;0,"Cruzado","Sin cruce")))</f>
        <v>Sin cruce</v>
      </c>
      <c r="AR146" s="22"/>
      <c r="AS146" s="22"/>
      <c r="AT146" s="104">
        <f t="shared" si="86"/>
        <v>0.45833333333333331</v>
      </c>
      <c r="AU146" s="104">
        <f t="shared" si="86"/>
        <v>0.59722222222222221</v>
      </c>
      <c r="AV146" s="362" t="str" cm="1">
        <f t="array" ref="AV146">IF(AC146="","",IF(SUMPRODUCT((AC146=$AB$1521:$AB$1795)*(AI146=$AH$1521:$AH$1795)*(AR146=$AQ$1521:$AQ$1795)*(AS146=$AR$1521:$AR$1795)*(ROW($AB$1521:$AB$1795)&lt;&gt;ROW(AC146))*((S146=0)*($R$1521:$R$1795&gt;0)+(S146&gt;0)*($R$1521:$R$1795=0)))&gt;0,"SALONES UNIDOS",IF(SUMPRODUCT((AC146=$AB$1521:$AB$1795)*(AI146=$AH$1521:$AH$1795)*((AR146&lt;$AR$1521:$AR$1795)*(AS146&gt;$AQ$1521:$AQ$1795))*(ROW($AB$1521:$AB$1795)&lt;&gt;ROW(AC146)))&gt;0,"Cruzado","Sin cruce")))</f>
        <v/>
      </c>
      <c r="AW146" s="362" t="str" cm="1">
        <f t="array" ref="AW146">IF(AE146="","",IF(SUMPRODUCT((AE146=$AD$1521:$AD$1795)*(AI146=$AH$1521:$AH$1795)*(AT146=$AS$1521:$AS$1795)*(AU146=$AT$1521:$AT$1795)*(ROW($AD$1521:$AD$1795)&lt;&gt;ROW(AE146))*((S146=0)*($R$1521:$R$1795&gt;0)+(S146&gt;0)*($R$1521:$R$1795=0)))&gt;0,"SALONES UNIDOS",IF(SUMPRODUCT((AE146=$AD$1521:$AD$1795)*(AI146=$AH$1521:$AH$1795)*((AT146&lt;$AT$1521:$AT$1795)*(AU146&gt;$AS$1521:$AS$1795))*(ROW($AD$1521:$AD$1795)&lt;&gt;ROW(AE146)))&gt;0,"Cruzado","Sin cruce")))</f>
        <v>Sin cruce</v>
      </c>
      <c r="AX146" s="104" t="str">
        <f t="shared" si="84"/>
        <v>T43SUNAMPEA</v>
      </c>
      <c r="AY146" s="104" t="str" cm="1">
        <f t="array" ref="AY146">IF(AX146="","",IF(SUMPRODUCT((AX146=$AW$7:$AW$2006)*(AI146=$AH$7:$AH$2006)*(AO146=$AN$7:$AN$2006)*(AP146=$AO$7:$AO$2006)*(ROW($AW$7:$AW$2006)&lt;&gt;ROW(AX146))*((S146=0)*($R$7:$R$2006&gt;0)+(S146&gt;0)*($R$7:$R$2006=0)))&gt;0,"SALONES UNIDOS",IF(SUMPRODUCT((AX146=$AW$7:$AW$2006)*(AI146=$AH$7:$AH$2006)*((AO146&lt;$AO$7:$AO$2006)*(AP146&gt;$AN$7:$AN$2006))*(ROW($AW$7:$AW$2006)&lt;&gt;ROW(AX146)))&gt;0,"Cruzado","Sin cruce")))</f>
        <v>Sin cruce</v>
      </c>
    </row>
    <row r="147" spans="2:51" x14ac:dyDescent="0.3">
      <c r="B147" s="4" t="s">
        <v>1144</v>
      </c>
      <c r="C147" s="411" t="s">
        <v>314</v>
      </c>
      <c r="D147" s="379" t="s">
        <v>973</v>
      </c>
      <c r="E147" s="415">
        <v>20261</v>
      </c>
      <c r="F147" s="412" t="s">
        <v>302</v>
      </c>
      <c r="G147" s="411" t="s">
        <v>291</v>
      </c>
      <c r="H147" s="412" t="s">
        <v>303</v>
      </c>
      <c r="I147" s="412">
        <v>3</v>
      </c>
      <c r="J147" s="412" t="s">
        <v>281</v>
      </c>
      <c r="K147" s="412" t="s">
        <v>281</v>
      </c>
      <c r="L147" s="414" t="s">
        <v>1098</v>
      </c>
      <c r="M147" s="379" t="s">
        <v>352</v>
      </c>
      <c r="N147" s="379" t="s">
        <v>324</v>
      </c>
      <c r="O147" s="379" t="s">
        <v>353</v>
      </c>
      <c r="P147" s="412" t="s">
        <v>315</v>
      </c>
      <c r="Q147" s="379">
        <v>2</v>
      </c>
      <c r="R147" s="379">
        <v>0</v>
      </c>
      <c r="S147" s="415">
        <v>2</v>
      </c>
      <c r="T147" s="379">
        <v>4</v>
      </c>
      <c r="U147" s="8"/>
      <c r="V147" s="382">
        <v>30</v>
      </c>
      <c r="W147" s="370">
        <v>16707351</v>
      </c>
      <c r="X147" s="380" t="s">
        <v>894</v>
      </c>
      <c r="Y147" s="375" t="s">
        <v>315</v>
      </c>
      <c r="Z147" s="376"/>
      <c r="AA147" s="376"/>
      <c r="AB147" s="376"/>
      <c r="AC147" s="376" t="s">
        <v>876</v>
      </c>
      <c r="AD147" s="364"/>
      <c r="AE147" s="369"/>
      <c r="AF147" s="370"/>
      <c r="AG147" s="370"/>
      <c r="AH147" s="370" t="s">
        <v>559</v>
      </c>
      <c r="AI147" s="376">
        <v>1</v>
      </c>
      <c r="AJ147" s="376">
        <v>20</v>
      </c>
      <c r="AK147" s="376">
        <v>10</v>
      </c>
      <c r="AL147" s="376">
        <v>21</v>
      </c>
      <c r="AM147" s="376">
        <v>50</v>
      </c>
      <c r="AN147" s="409">
        <v>2</v>
      </c>
      <c r="AO147" s="104">
        <f t="shared" ref="AO147:AO210" si="87">AJ147/24+AK147/1440</f>
        <v>0.84027777777777779</v>
      </c>
      <c r="AP147" s="104">
        <f t="shared" ref="AP147:AP210" si="88">AL147/24+AM147/1440</f>
        <v>0.90972222222222221</v>
      </c>
      <c r="AQ147" s="22" t="str" cm="1">
        <f t="array" ref="AQ147">IF(X147="","",IF(SUMPRODUCT((X147=$W$7:$W$2006)*(AI147=$AH$7:$AH$2006)*(AO147=$AN$7:$AN$2006)*(AP147=$AO$7:$AO$2006)*(ROW($W$7:$W$2006)&lt;&gt;ROW(X147))*((S147=0)*($R$7:$R$2006&gt;0)+(S147&gt;0)*($R$7:$R$2006=0)))&gt;0,"SALONES UNIDOS",IF(SUMPRODUCT((X147=$W$7:$W$2006)*(AI147=$AH$7:$AH$2006)*((AO147&lt;$AO$7:$AO$2006)*(AP147&gt;$AN$7:$AN$2006))*(ROW($W$7:$W$2006)&lt;&gt;ROW(X147)))&gt;0,"Cruzado","Sin cruce")))</f>
        <v>Sin cruce</v>
      </c>
      <c r="AR147" s="22"/>
      <c r="AS147" s="22"/>
      <c r="AT147" s="104">
        <f t="shared" ref="AT147:AT202" si="89">AO147</f>
        <v>0.84027777777777779</v>
      </c>
      <c r="AU147" s="104">
        <f t="shared" ref="AU147:AU202" si="90">AP147</f>
        <v>0.90972222222222221</v>
      </c>
      <c r="AV147" s="362" t="str" cm="1">
        <f t="array" ref="AV147">IF(AC147="","",IF(SUMPRODUCT((AC147=$AB$1521:$AB$1795)*(AI147=$AH$1521:$AH$1795)*(AR147=$AQ$1521:$AQ$1795)*(AS147=$AR$1521:$AR$1795)*(ROW($AB$1521:$AB$1795)&lt;&gt;ROW(AC147))*((S147=0)*($R$1521:$R$1795&gt;0)+(S147&gt;0)*($R$1521:$R$1795=0)))&gt;0,"SALONES UNIDOS",IF(SUMPRODUCT((AC147=$AB$1521:$AB$1795)*(AI147=$AH$1521:$AH$1795)*((AR147&lt;$AR$1521:$AR$1795)*(AS147&gt;$AQ$1521:$AQ$1795))*(ROW($AB$1521:$AB$1795)&lt;&gt;ROW(AC147)))&gt;0,"Cruzado","Sin cruce")))</f>
        <v>Sin cruce</v>
      </c>
      <c r="AW147" s="362" t="str" cm="1">
        <f t="array" ref="AW147">IF(AE147="","",IF(SUMPRODUCT((AE147=$AD$1521:$AD$1795)*(AI147=$AH$1521:$AH$1795)*(AT147=$AS$1521:$AS$1795)*(AU147=$AT$1521:$AT$1795)*(ROW($AD$1521:$AD$1795)&lt;&gt;ROW(AE147))*((S147=0)*($R$1521:$R$1795&gt;0)+(S147&gt;0)*($R$1521:$R$1795=0)))&gt;0,"SALONES UNIDOS",IF(SUMPRODUCT((AE147=$AD$1521:$AD$1795)*(AI147=$AH$1521:$AH$1795)*((AT147&lt;$AT$1521:$AT$1795)*(AU147&gt;$AS$1521:$AS$1795))*(ROW($AD$1521:$AD$1795)&lt;&gt;ROW(AE147)))&gt;0,"Cruzado","Sin cruce")))</f>
        <v/>
      </c>
      <c r="AX147" s="104" t="str">
        <f t="shared" ref="AX147:AX210" si="91">TRIM(CONCATENATE(H147,I147,F147,K147))</f>
        <v>T43SUNAMPEB</v>
      </c>
      <c r="AY147" s="104" t="str" cm="1">
        <f t="array" ref="AY147">IF(AX147="","",IF(SUMPRODUCT((AX147=$AW$7:$AW$2006)*(AI147=$AH$7:$AH$2006)*(AO147=$AN$7:$AN$2006)*(AP147=$AO$7:$AO$2006)*(ROW($AW$7:$AW$2006)&lt;&gt;ROW(AX147))*((S147=0)*($R$7:$R$2006&gt;0)+(S147&gt;0)*($R$7:$R$2006=0)))&gt;0,"SALONES UNIDOS",IF(SUMPRODUCT((AX147=$AW$7:$AW$2006)*(AI147=$AH$7:$AH$2006)*((AO147&lt;$AO$7:$AO$2006)*(AP147&gt;$AN$7:$AN$2006))*(ROW($AW$7:$AW$2006)&lt;&gt;ROW(AX147)))&gt;0,"Cruzado","Sin cruce")))</f>
        <v>Sin cruce</v>
      </c>
    </row>
    <row r="148" spans="2:51" x14ac:dyDescent="0.3">
      <c r="B148" s="4" t="s">
        <v>1144</v>
      </c>
      <c r="C148" s="411" t="s">
        <v>314</v>
      </c>
      <c r="D148" s="379" t="s">
        <v>973</v>
      </c>
      <c r="E148" s="415">
        <v>20261</v>
      </c>
      <c r="F148" s="412" t="s">
        <v>302</v>
      </c>
      <c r="G148" s="411" t="s">
        <v>291</v>
      </c>
      <c r="H148" s="412" t="s">
        <v>303</v>
      </c>
      <c r="I148" s="412">
        <v>3</v>
      </c>
      <c r="J148" s="412" t="s">
        <v>412</v>
      </c>
      <c r="K148" s="412" t="s">
        <v>281</v>
      </c>
      <c r="L148" s="414" t="s">
        <v>1098</v>
      </c>
      <c r="M148" s="379" t="s">
        <v>352</v>
      </c>
      <c r="N148" s="379" t="s">
        <v>324</v>
      </c>
      <c r="O148" s="379" t="s">
        <v>353</v>
      </c>
      <c r="P148" s="412" t="s">
        <v>315</v>
      </c>
      <c r="Q148" s="379">
        <v>0</v>
      </c>
      <c r="R148" s="379">
        <v>4</v>
      </c>
      <c r="S148" s="415">
        <v>4</v>
      </c>
      <c r="T148" s="379">
        <v>4</v>
      </c>
      <c r="U148" s="8"/>
      <c r="V148" s="382">
        <v>15</v>
      </c>
      <c r="W148" s="370">
        <v>16707351</v>
      </c>
      <c r="X148" s="380" t="s">
        <v>894</v>
      </c>
      <c r="Y148" s="375" t="s">
        <v>315</v>
      </c>
      <c r="Z148" s="376"/>
      <c r="AA148" s="376"/>
      <c r="AB148" s="376"/>
      <c r="AC148" s="366"/>
      <c r="AD148" s="364"/>
      <c r="AE148" s="376" t="s">
        <v>881</v>
      </c>
      <c r="AF148" s="370"/>
      <c r="AG148" s="370"/>
      <c r="AH148" s="370" t="s">
        <v>301</v>
      </c>
      <c r="AI148" s="376">
        <v>7</v>
      </c>
      <c r="AJ148" s="376">
        <v>14</v>
      </c>
      <c r="AK148" s="376">
        <v>20</v>
      </c>
      <c r="AL148" s="376">
        <v>17</v>
      </c>
      <c r="AM148" s="376">
        <v>40</v>
      </c>
      <c r="AN148" s="409">
        <v>4</v>
      </c>
      <c r="AO148" s="104">
        <f t="shared" si="87"/>
        <v>0.59722222222222221</v>
      </c>
      <c r="AP148" s="104">
        <f t="shared" si="88"/>
        <v>0.73611111111111116</v>
      </c>
      <c r="AQ148" s="22" t="str" cm="1">
        <f t="array" ref="AQ148">IF(X148="","",IF(SUMPRODUCT((X148=$W$7:$W$2006)*(AI148=$AH$7:$AH$2006)*(AO148=$AN$7:$AN$2006)*(AP148=$AO$7:$AO$2006)*(ROW($W$7:$W$2006)&lt;&gt;ROW(X148))*((S148=0)*($R$7:$R$2006&gt;0)+(S148&gt;0)*($R$7:$R$2006=0)))&gt;0,"SALONES UNIDOS",IF(SUMPRODUCT((X148=$W$7:$W$2006)*(AI148=$AH$7:$AH$2006)*((AO148&lt;$AO$7:$AO$2006)*(AP148&gt;$AN$7:$AN$2006))*(ROW($W$7:$W$2006)&lt;&gt;ROW(X148)))&gt;0,"Cruzado","Sin cruce")))</f>
        <v>Sin cruce</v>
      </c>
      <c r="AR148" s="22"/>
      <c r="AS148" s="22"/>
      <c r="AT148" s="104">
        <f t="shared" si="89"/>
        <v>0.59722222222222221</v>
      </c>
      <c r="AU148" s="104">
        <f t="shared" si="90"/>
        <v>0.73611111111111116</v>
      </c>
      <c r="AV148" s="362" t="str" cm="1">
        <f t="array" ref="AV148">IF(AC148="","",IF(SUMPRODUCT((AC148=$AB$1521:$AB$1795)*(AI148=$AH$1521:$AH$1795)*(AR148=$AQ$1521:$AQ$1795)*(AS148=$AR$1521:$AR$1795)*(ROW($AB$1521:$AB$1795)&lt;&gt;ROW(AC148))*((S148=0)*($R$1521:$R$1795&gt;0)+(S148&gt;0)*($R$1521:$R$1795=0)))&gt;0,"SALONES UNIDOS",IF(SUMPRODUCT((AC148=$AB$1521:$AB$1795)*(AI148=$AH$1521:$AH$1795)*((AR148&lt;$AR$1521:$AR$1795)*(AS148&gt;$AQ$1521:$AQ$1795))*(ROW($AB$1521:$AB$1795)&lt;&gt;ROW(AC148)))&gt;0,"Cruzado","Sin cruce")))</f>
        <v/>
      </c>
      <c r="AW148" s="362" t="str" cm="1">
        <f t="array" ref="AW148">IF(AE148="","",IF(SUMPRODUCT((AE148=$AD$1521:$AD$1795)*(AI148=$AH$1521:$AH$1795)*(AT148=$AS$1521:$AS$1795)*(AU148=$AT$1521:$AT$1795)*(ROW($AD$1521:$AD$1795)&lt;&gt;ROW(AE148))*((S148=0)*($R$1521:$R$1795&gt;0)+(S148&gt;0)*($R$1521:$R$1795=0)))&gt;0,"SALONES UNIDOS",IF(SUMPRODUCT((AE148=$AD$1521:$AD$1795)*(AI148=$AH$1521:$AH$1795)*((AT148&lt;$AT$1521:$AT$1795)*(AU148&gt;$AS$1521:$AS$1795))*(ROW($AD$1521:$AD$1795)&lt;&gt;ROW(AE148)))&gt;0,"Cruzado","Sin cruce")))</f>
        <v>Sin cruce</v>
      </c>
      <c r="AX148" s="104" t="str">
        <f t="shared" si="91"/>
        <v>T43SUNAMPEB</v>
      </c>
      <c r="AY148" s="104" t="str" cm="1">
        <f t="array" ref="AY148">IF(AX148="","",IF(SUMPRODUCT((AX148=$AW$7:$AW$2006)*(AI148=$AH$7:$AH$2006)*(AO148=$AN$7:$AN$2006)*(AP148=$AO$7:$AO$2006)*(ROW($AW$7:$AW$2006)&lt;&gt;ROW(AX148))*((S148=0)*($R$7:$R$2006&gt;0)+(S148&gt;0)*($R$7:$R$2006=0)))&gt;0,"SALONES UNIDOS",IF(SUMPRODUCT((AX148=$AW$7:$AW$2006)*(AI148=$AH$7:$AH$2006)*((AO148&lt;$AO$7:$AO$2006)*(AP148&gt;$AN$7:$AN$2006))*(ROW($AW$7:$AW$2006)&lt;&gt;ROW(AX148)))&gt;0,"Cruzado","Sin cruce")))</f>
        <v>Sin cruce</v>
      </c>
    </row>
    <row r="149" spans="2:51" x14ac:dyDescent="0.3">
      <c r="B149" s="4" t="s">
        <v>1144</v>
      </c>
      <c r="C149" s="411" t="s">
        <v>314</v>
      </c>
      <c r="D149" s="379" t="s">
        <v>973</v>
      </c>
      <c r="E149" s="415">
        <v>20261</v>
      </c>
      <c r="F149" s="412" t="s">
        <v>302</v>
      </c>
      <c r="G149" s="411" t="s">
        <v>291</v>
      </c>
      <c r="H149" s="412" t="s">
        <v>303</v>
      </c>
      <c r="I149" s="412">
        <v>3</v>
      </c>
      <c r="J149" s="412" t="s">
        <v>571</v>
      </c>
      <c r="K149" s="412" t="s">
        <v>281</v>
      </c>
      <c r="L149" s="414" t="s">
        <v>1098</v>
      </c>
      <c r="M149" s="379" t="s">
        <v>352</v>
      </c>
      <c r="N149" s="379" t="s">
        <v>324</v>
      </c>
      <c r="O149" s="379" t="s">
        <v>353</v>
      </c>
      <c r="P149" s="412" t="s">
        <v>315</v>
      </c>
      <c r="Q149" s="379">
        <v>0</v>
      </c>
      <c r="R149" s="379">
        <v>4</v>
      </c>
      <c r="S149" s="415">
        <v>4</v>
      </c>
      <c r="T149" s="379">
        <v>4</v>
      </c>
      <c r="U149" s="8"/>
      <c r="V149" s="382">
        <v>15</v>
      </c>
      <c r="W149" s="370">
        <v>16707351</v>
      </c>
      <c r="X149" s="380" t="s">
        <v>894</v>
      </c>
      <c r="Y149" s="375" t="s">
        <v>315</v>
      </c>
      <c r="Z149" s="376"/>
      <c r="AA149" s="376"/>
      <c r="AB149" s="376"/>
      <c r="AC149" s="366"/>
      <c r="AD149" s="364"/>
      <c r="AE149" s="376" t="s">
        <v>881</v>
      </c>
      <c r="AF149" s="370"/>
      <c r="AG149" s="370"/>
      <c r="AH149" s="370" t="s">
        <v>301</v>
      </c>
      <c r="AI149" s="376">
        <v>7</v>
      </c>
      <c r="AJ149" s="376">
        <v>17</v>
      </c>
      <c r="AK149" s="376">
        <v>40</v>
      </c>
      <c r="AL149" s="376">
        <v>21</v>
      </c>
      <c r="AM149" s="376">
        <v>0</v>
      </c>
      <c r="AN149" s="409">
        <v>4</v>
      </c>
      <c r="AO149" s="104">
        <f t="shared" si="87"/>
        <v>0.73611111111111116</v>
      </c>
      <c r="AP149" s="104">
        <f t="shared" si="88"/>
        <v>0.875</v>
      </c>
      <c r="AQ149" s="22" t="str" cm="1">
        <f t="array" ref="AQ149">IF(X149="","",IF(SUMPRODUCT((X149=$W$7:$W$2006)*(AI149=$AH$7:$AH$2006)*(AO149=$AN$7:$AN$2006)*(AP149=$AO$7:$AO$2006)*(ROW($W$7:$W$2006)&lt;&gt;ROW(X149))*((S149=0)*($R$7:$R$2006&gt;0)+(S149&gt;0)*($R$7:$R$2006=0)))&gt;0,"SALONES UNIDOS",IF(SUMPRODUCT((X149=$W$7:$W$2006)*(AI149=$AH$7:$AH$2006)*((AO149&lt;$AO$7:$AO$2006)*(AP149&gt;$AN$7:$AN$2006))*(ROW($W$7:$W$2006)&lt;&gt;ROW(X149)))&gt;0,"Cruzado","Sin cruce")))</f>
        <v>Sin cruce</v>
      </c>
      <c r="AR149" s="22"/>
      <c r="AS149" s="22"/>
      <c r="AT149" s="104">
        <f t="shared" si="89"/>
        <v>0.73611111111111116</v>
      </c>
      <c r="AU149" s="104">
        <f t="shared" si="90"/>
        <v>0.875</v>
      </c>
      <c r="AV149" s="362" t="str" cm="1">
        <f t="array" ref="AV149">IF(AC149="","",IF(SUMPRODUCT((AC149=$AB$1521:$AB$1795)*(AI149=$AH$1521:$AH$1795)*(AR149=$AQ$1521:$AQ$1795)*(AS149=$AR$1521:$AR$1795)*(ROW($AB$1521:$AB$1795)&lt;&gt;ROW(AC149))*((S149=0)*($R$1521:$R$1795&gt;0)+(S149&gt;0)*($R$1521:$R$1795=0)))&gt;0,"SALONES UNIDOS",IF(SUMPRODUCT((AC149=$AB$1521:$AB$1795)*(AI149=$AH$1521:$AH$1795)*((AR149&lt;$AR$1521:$AR$1795)*(AS149&gt;$AQ$1521:$AQ$1795))*(ROW($AB$1521:$AB$1795)&lt;&gt;ROW(AC149)))&gt;0,"Cruzado","Sin cruce")))</f>
        <v/>
      </c>
      <c r="AW149" s="362" t="str" cm="1">
        <f t="array" ref="AW149">IF(AE149="","",IF(SUMPRODUCT((AE149=$AD$1521:$AD$1795)*(AI149=$AH$1521:$AH$1795)*(AT149=$AS$1521:$AS$1795)*(AU149=$AT$1521:$AT$1795)*(ROW($AD$1521:$AD$1795)&lt;&gt;ROW(AE149))*((S149=0)*($R$1521:$R$1795&gt;0)+(S149&gt;0)*($R$1521:$R$1795=0)))&gt;0,"SALONES UNIDOS",IF(SUMPRODUCT((AE149=$AD$1521:$AD$1795)*(AI149=$AH$1521:$AH$1795)*((AT149&lt;$AT$1521:$AT$1795)*(AU149&gt;$AS$1521:$AS$1795))*(ROW($AD$1521:$AD$1795)&lt;&gt;ROW(AE149)))&gt;0,"Cruzado","Sin cruce")))</f>
        <v>Sin cruce</v>
      </c>
      <c r="AX149" s="104" t="str">
        <f t="shared" si="91"/>
        <v>T43SUNAMPEB</v>
      </c>
      <c r="AY149" s="104" t="str" cm="1">
        <f t="array" ref="AY149">IF(AX149="","",IF(SUMPRODUCT((AX149=$AW$7:$AW$2006)*(AI149=$AH$7:$AH$2006)*(AO149=$AN$7:$AN$2006)*(AP149=$AO$7:$AO$2006)*(ROW($AW$7:$AW$2006)&lt;&gt;ROW(AX149))*((S149=0)*($R$7:$R$2006&gt;0)+(S149&gt;0)*($R$7:$R$2006=0)))&gt;0,"SALONES UNIDOS",IF(SUMPRODUCT((AX149=$AW$7:$AW$2006)*(AI149=$AH$7:$AH$2006)*((AO149&lt;$AO$7:$AO$2006)*(AP149&gt;$AN$7:$AN$2006))*(ROW($AW$7:$AW$2006)&lt;&gt;ROW(AX149)))&gt;0,"Cruzado","Sin cruce")))</f>
        <v>Sin cruce</v>
      </c>
    </row>
    <row r="150" spans="2:51" x14ac:dyDescent="0.3">
      <c r="B150" s="4" t="s">
        <v>1145</v>
      </c>
      <c r="C150" s="411" t="s">
        <v>314</v>
      </c>
      <c r="D150" s="379" t="s">
        <v>973</v>
      </c>
      <c r="E150" s="415">
        <v>20261</v>
      </c>
      <c r="F150" s="412" t="s">
        <v>302</v>
      </c>
      <c r="G150" s="411" t="s">
        <v>291</v>
      </c>
      <c r="H150" s="412" t="s">
        <v>303</v>
      </c>
      <c r="I150" s="412">
        <v>3</v>
      </c>
      <c r="J150" s="412" t="s">
        <v>281</v>
      </c>
      <c r="K150" s="412" t="s">
        <v>281</v>
      </c>
      <c r="L150" s="414" t="s">
        <v>1098</v>
      </c>
      <c r="M150" s="379" t="s">
        <v>352</v>
      </c>
      <c r="N150" s="379" t="s">
        <v>324</v>
      </c>
      <c r="O150" s="379" t="s">
        <v>353</v>
      </c>
      <c r="P150" s="412" t="s">
        <v>315</v>
      </c>
      <c r="Q150" s="379">
        <v>2</v>
      </c>
      <c r="R150" s="379">
        <v>0</v>
      </c>
      <c r="S150" s="415">
        <v>2</v>
      </c>
      <c r="T150" s="379">
        <v>4</v>
      </c>
      <c r="U150" s="8"/>
      <c r="V150" s="382">
        <v>30</v>
      </c>
      <c r="W150" s="370">
        <v>9381584</v>
      </c>
      <c r="X150" s="380" t="s">
        <v>526</v>
      </c>
      <c r="Y150" s="375" t="s">
        <v>321</v>
      </c>
      <c r="Z150" s="376"/>
      <c r="AA150" s="376"/>
      <c r="AB150" s="376"/>
      <c r="AC150" s="376"/>
      <c r="AD150" s="364"/>
      <c r="AE150" s="369"/>
      <c r="AF150" s="370"/>
      <c r="AG150" s="370"/>
      <c r="AH150" s="370" t="s">
        <v>559</v>
      </c>
      <c r="AI150" s="376">
        <v>1</v>
      </c>
      <c r="AJ150" s="376">
        <v>20</v>
      </c>
      <c r="AK150" s="376">
        <v>10</v>
      </c>
      <c r="AL150" s="376">
        <v>21</v>
      </c>
      <c r="AM150" s="376">
        <v>50</v>
      </c>
      <c r="AN150" s="22">
        <f t="shared" ref="AN150:AN154" si="92">IF(AJ150="",S150,ROUND(((((AL150/24)+(AM150/1440))-((AJ150/24)+(AK150/1440)))*1440/50),5))</f>
        <v>2</v>
      </c>
      <c r="AO150" s="104">
        <f t="shared" si="87"/>
        <v>0.84027777777777779</v>
      </c>
      <c r="AP150" s="104">
        <f t="shared" si="88"/>
        <v>0.90972222222222221</v>
      </c>
      <c r="AQ150" s="22" t="str" cm="1">
        <f t="array" ref="AQ150">IF(X150="","",IF(SUMPRODUCT((X150=$W$7:$W$2006)*(AI150=$AH$7:$AH$2006)*(AO150=$AN$7:$AN$2006)*(AP150=$AO$7:$AO$2006)*(ROW($W$7:$W$2006)&lt;&gt;ROW(X150))*((S150=0)*($R$7:$R$2006&gt;0)+(S150&gt;0)*($R$7:$R$2006=0)))&gt;0,"SALONES UNIDOS",IF(SUMPRODUCT((X150=$W$7:$W$2006)*(AI150=$AH$7:$AH$2006)*((AO150&lt;$AO$7:$AO$2006)*(AP150&gt;$AN$7:$AN$2006))*(ROW($W$7:$W$2006)&lt;&gt;ROW(X150)))&gt;0,"Cruzado","Sin cruce")))</f>
        <v>Sin cruce</v>
      </c>
      <c r="AR150" s="22"/>
      <c r="AS150" s="22"/>
      <c r="AT150" s="104">
        <f t="shared" si="89"/>
        <v>0.84027777777777779</v>
      </c>
      <c r="AU150" s="104">
        <f t="shared" si="90"/>
        <v>0.90972222222222221</v>
      </c>
      <c r="AV150" s="362" t="str" cm="1">
        <f t="array" ref="AV150">IF(AC150="","",IF(SUMPRODUCT((AC150=$AB$1521:$AB$1795)*(AI150=$AH$1521:$AH$1795)*(AR150=$AQ$1521:$AQ$1795)*(AS150=$AR$1521:$AR$1795)*(ROW($AB$1521:$AB$1795)&lt;&gt;ROW(AC150))*((S150=0)*($R$1521:$R$1795&gt;0)+(S150&gt;0)*($R$1521:$R$1795=0)))&gt;0,"SALONES UNIDOS",IF(SUMPRODUCT((AC150=$AB$1521:$AB$1795)*(AI150=$AH$1521:$AH$1795)*((AR150&lt;$AR$1521:$AR$1795)*(AS150&gt;$AQ$1521:$AQ$1795))*(ROW($AB$1521:$AB$1795)&lt;&gt;ROW(AC150)))&gt;0,"Cruzado","Sin cruce")))</f>
        <v/>
      </c>
      <c r="AW150" s="362" t="str" cm="1">
        <f t="array" ref="AW150">IF(AE150="","",IF(SUMPRODUCT((AE150=$AD$1521:$AD$1795)*(AI150=$AH$1521:$AH$1795)*(AT150=$AS$1521:$AS$1795)*(AU150=$AT$1521:$AT$1795)*(ROW($AD$1521:$AD$1795)&lt;&gt;ROW(AE150))*((S150=0)*($R$1521:$R$1795&gt;0)+(S150&gt;0)*($R$1521:$R$1795=0)))&gt;0,"SALONES UNIDOS",IF(SUMPRODUCT((AE150=$AD$1521:$AD$1795)*(AI150=$AH$1521:$AH$1795)*((AT150&lt;$AT$1521:$AT$1795)*(AU150&gt;$AS$1521:$AS$1795))*(ROW($AD$1521:$AD$1795)&lt;&gt;ROW(AE150)))&gt;0,"Cruzado","Sin cruce")))</f>
        <v/>
      </c>
      <c r="AX150" s="104" t="str">
        <f t="shared" si="91"/>
        <v>T43SUNAMPEB</v>
      </c>
      <c r="AY150" s="104" t="str" cm="1">
        <f t="array" ref="AY150">IF(AX150="","",IF(SUMPRODUCT((AX150=$AW$7:$AW$2006)*(AI150=$AH$7:$AH$2006)*(AO150=$AN$7:$AN$2006)*(AP150=$AO$7:$AO$2006)*(ROW($AW$7:$AW$2006)&lt;&gt;ROW(AX150))*((S150=0)*($R$7:$R$2006&gt;0)+(S150&gt;0)*($R$7:$R$2006=0)))&gt;0,"SALONES UNIDOS",IF(SUMPRODUCT((AX150=$AW$7:$AW$2006)*(AI150=$AH$7:$AH$2006)*((AO150&lt;$AO$7:$AO$2006)*(AP150&gt;$AN$7:$AN$2006))*(ROW($AW$7:$AW$2006)&lt;&gt;ROW(AX150)))&gt;0,"Cruzado","Sin cruce")))</f>
        <v>Sin cruce</v>
      </c>
    </row>
    <row r="151" spans="2:51" x14ac:dyDescent="0.3">
      <c r="B151" s="4" t="s">
        <v>1145</v>
      </c>
      <c r="C151" s="411" t="s">
        <v>314</v>
      </c>
      <c r="D151" s="379" t="s">
        <v>973</v>
      </c>
      <c r="E151" s="415">
        <v>20261</v>
      </c>
      <c r="F151" s="412" t="s">
        <v>302</v>
      </c>
      <c r="G151" s="411" t="s">
        <v>291</v>
      </c>
      <c r="H151" s="412" t="s">
        <v>303</v>
      </c>
      <c r="I151" s="412">
        <v>3</v>
      </c>
      <c r="J151" s="412" t="s">
        <v>412</v>
      </c>
      <c r="K151" s="412" t="s">
        <v>281</v>
      </c>
      <c r="L151" s="414" t="s">
        <v>1098</v>
      </c>
      <c r="M151" s="379" t="s">
        <v>352</v>
      </c>
      <c r="N151" s="379" t="s">
        <v>324</v>
      </c>
      <c r="O151" s="379" t="s">
        <v>353</v>
      </c>
      <c r="P151" s="412" t="s">
        <v>315</v>
      </c>
      <c r="Q151" s="379">
        <v>0</v>
      </c>
      <c r="R151" s="379">
        <v>4</v>
      </c>
      <c r="S151" s="415">
        <v>4</v>
      </c>
      <c r="T151" s="379">
        <v>4</v>
      </c>
      <c r="U151" s="8"/>
      <c r="V151" s="382">
        <v>15</v>
      </c>
      <c r="W151" s="370">
        <v>9381584</v>
      </c>
      <c r="X151" s="380" t="s">
        <v>526</v>
      </c>
      <c r="Y151" s="375" t="s">
        <v>315</v>
      </c>
      <c r="Z151" s="376"/>
      <c r="AA151" s="376"/>
      <c r="AB151" s="376"/>
      <c r="AC151" s="366"/>
      <c r="AD151" s="364"/>
      <c r="AE151" s="376" t="s">
        <v>881</v>
      </c>
      <c r="AF151" s="370"/>
      <c r="AG151" s="370"/>
      <c r="AH151" s="370" t="s">
        <v>301</v>
      </c>
      <c r="AI151" s="376">
        <v>6</v>
      </c>
      <c r="AJ151" s="376">
        <v>15</v>
      </c>
      <c r="AK151" s="376">
        <v>10</v>
      </c>
      <c r="AL151" s="376">
        <v>18</v>
      </c>
      <c r="AM151" s="376">
        <v>30</v>
      </c>
      <c r="AN151" s="22">
        <f t="shared" si="92"/>
        <v>4</v>
      </c>
      <c r="AO151" s="104">
        <f t="shared" si="87"/>
        <v>0.63194444444444442</v>
      </c>
      <c r="AP151" s="104">
        <f t="shared" si="88"/>
        <v>0.77083333333333337</v>
      </c>
      <c r="AQ151" s="22" t="str" cm="1">
        <f t="array" ref="AQ151">IF(X151="","",IF(SUMPRODUCT((X151=$W$7:$W$2006)*(AI151=$AH$7:$AH$2006)*(AO151=$AN$7:$AN$2006)*(AP151=$AO$7:$AO$2006)*(ROW($W$7:$W$2006)&lt;&gt;ROW(X151))*((S151=0)*($R$7:$R$2006&gt;0)+(S151&gt;0)*($R$7:$R$2006=0)))&gt;0,"SALONES UNIDOS",IF(SUMPRODUCT((X151=$W$7:$W$2006)*(AI151=$AH$7:$AH$2006)*((AO151&lt;$AO$7:$AO$2006)*(AP151&gt;$AN$7:$AN$2006))*(ROW($W$7:$W$2006)&lt;&gt;ROW(X151)))&gt;0,"Cruzado","Sin cruce")))</f>
        <v>Sin cruce</v>
      </c>
      <c r="AR151" s="22"/>
      <c r="AS151" s="22"/>
      <c r="AT151" s="104">
        <f t="shared" si="89"/>
        <v>0.63194444444444442</v>
      </c>
      <c r="AU151" s="104">
        <f t="shared" si="90"/>
        <v>0.77083333333333337</v>
      </c>
      <c r="AV151" s="362" t="str" cm="1">
        <f t="array" ref="AV151">IF(AC151="","",IF(SUMPRODUCT((AC151=$AB$1521:$AB$1795)*(AI151=$AH$1521:$AH$1795)*(AR151=$AQ$1521:$AQ$1795)*(AS151=$AR$1521:$AR$1795)*(ROW($AB$1521:$AB$1795)&lt;&gt;ROW(AC151))*((S151=0)*($R$1521:$R$1795&gt;0)+(S151&gt;0)*($R$1521:$R$1795=0)))&gt;0,"SALONES UNIDOS",IF(SUMPRODUCT((AC151=$AB$1521:$AB$1795)*(AI151=$AH$1521:$AH$1795)*((AR151&lt;$AR$1521:$AR$1795)*(AS151&gt;$AQ$1521:$AQ$1795))*(ROW($AB$1521:$AB$1795)&lt;&gt;ROW(AC151)))&gt;0,"Cruzado","Sin cruce")))</f>
        <v/>
      </c>
      <c r="AW151" s="362" t="str" cm="1">
        <f t="array" ref="AW151">IF(AE151="","",IF(SUMPRODUCT((AE151=$AD$1521:$AD$1795)*(AI151=$AH$1521:$AH$1795)*(AT151=$AS$1521:$AS$1795)*(AU151=$AT$1521:$AT$1795)*(ROW($AD$1521:$AD$1795)&lt;&gt;ROW(AE151))*((S151=0)*($R$1521:$R$1795&gt;0)+(S151&gt;0)*($R$1521:$R$1795=0)))&gt;0,"SALONES UNIDOS",IF(SUMPRODUCT((AE151=$AD$1521:$AD$1795)*(AI151=$AH$1521:$AH$1795)*((AT151&lt;$AT$1521:$AT$1795)*(AU151&gt;$AS$1521:$AS$1795))*(ROW($AD$1521:$AD$1795)&lt;&gt;ROW(AE151)))&gt;0,"Cruzado","Sin cruce")))</f>
        <v>Sin cruce</v>
      </c>
      <c r="AX151" s="104" t="str">
        <f t="shared" si="91"/>
        <v>T43SUNAMPEB</v>
      </c>
      <c r="AY151" s="104" t="str" cm="1">
        <f t="array" ref="AY151">IF(AX151="","",IF(SUMPRODUCT((AX151=$AW$7:$AW$2006)*(AI151=$AH$7:$AH$2006)*(AO151=$AN$7:$AN$2006)*(AP151=$AO$7:$AO$2006)*(ROW($AW$7:$AW$2006)&lt;&gt;ROW(AX151))*((S151=0)*($R$7:$R$2006&gt;0)+(S151&gt;0)*($R$7:$R$2006=0)))&gt;0,"SALONES UNIDOS",IF(SUMPRODUCT((AX151=$AW$7:$AW$2006)*(AI151=$AH$7:$AH$2006)*((AO151&lt;$AO$7:$AO$2006)*(AP151&gt;$AN$7:$AN$2006))*(ROW($AW$7:$AW$2006)&lt;&gt;ROW(AX151)))&gt;0,"Cruzado","Sin cruce")))</f>
        <v>Sin cruce</v>
      </c>
    </row>
    <row r="152" spans="2:51" x14ac:dyDescent="0.3">
      <c r="B152" s="4" t="s">
        <v>1145</v>
      </c>
      <c r="C152" s="411" t="s">
        <v>314</v>
      </c>
      <c r="D152" s="379" t="s">
        <v>973</v>
      </c>
      <c r="E152" s="415">
        <v>20261</v>
      </c>
      <c r="F152" s="412" t="s">
        <v>302</v>
      </c>
      <c r="G152" s="411" t="s">
        <v>291</v>
      </c>
      <c r="H152" s="412" t="s">
        <v>303</v>
      </c>
      <c r="I152" s="412">
        <v>3</v>
      </c>
      <c r="J152" s="412" t="s">
        <v>412</v>
      </c>
      <c r="K152" s="412" t="s">
        <v>281</v>
      </c>
      <c r="L152" s="414" t="s">
        <v>1098</v>
      </c>
      <c r="M152" s="379" t="s">
        <v>352</v>
      </c>
      <c r="N152" s="379" t="s">
        <v>324</v>
      </c>
      <c r="O152" s="379" t="s">
        <v>353</v>
      </c>
      <c r="P152" s="412" t="s">
        <v>315</v>
      </c>
      <c r="Q152" s="379">
        <v>0</v>
      </c>
      <c r="R152" s="379">
        <v>4</v>
      </c>
      <c r="S152" s="415">
        <v>0</v>
      </c>
      <c r="T152" s="379">
        <v>4</v>
      </c>
      <c r="U152" s="8"/>
      <c r="V152" s="382">
        <v>15</v>
      </c>
      <c r="W152" s="370">
        <v>9381584</v>
      </c>
      <c r="X152" s="380" t="s">
        <v>526</v>
      </c>
      <c r="Y152" s="375" t="s">
        <v>315</v>
      </c>
      <c r="Z152" s="376"/>
      <c r="AA152" s="376"/>
      <c r="AB152" s="376"/>
      <c r="AC152" s="366"/>
      <c r="AD152" s="364"/>
      <c r="AE152" s="376" t="s">
        <v>840</v>
      </c>
      <c r="AF152" s="370"/>
      <c r="AG152" s="370"/>
      <c r="AH152" s="370" t="s">
        <v>301</v>
      </c>
      <c r="AI152" s="376">
        <v>7</v>
      </c>
      <c r="AJ152" s="376">
        <v>14</v>
      </c>
      <c r="AK152" s="376">
        <v>20</v>
      </c>
      <c r="AL152" s="376">
        <v>17</v>
      </c>
      <c r="AM152" s="376">
        <v>40</v>
      </c>
      <c r="AN152" s="22">
        <f t="shared" si="92"/>
        <v>4</v>
      </c>
      <c r="AO152" s="104">
        <f t="shared" si="87"/>
        <v>0.59722222222222221</v>
      </c>
      <c r="AP152" s="104">
        <f t="shared" si="88"/>
        <v>0.73611111111111116</v>
      </c>
      <c r="AQ152" s="22" t="str" cm="1">
        <f t="array" ref="AQ152">IF(X152="","",IF(SUMPRODUCT((X152=$W$7:$W$2006)*(AI152=$AH$7:$AH$2006)*(AO152=$AN$7:$AN$2006)*(AP152=$AO$7:$AO$2006)*(ROW($W$7:$W$2006)&lt;&gt;ROW(X152))*((S152=0)*($R$7:$R$2006&gt;0)+(S152&gt;0)*($R$7:$R$2006=0)))&gt;0,"SALONES UNIDOS",IF(SUMPRODUCT((X152=$W$7:$W$2006)*(AI152=$AH$7:$AH$2006)*((AO152&lt;$AO$7:$AO$2006)*(AP152&gt;$AN$7:$AN$2006))*(ROW($W$7:$W$2006)&lt;&gt;ROW(X152)))&gt;0,"Cruzado","Sin cruce")))</f>
        <v>Sin cruce</v>
      </c>
      <c r="AR152" s="22"/>
      <c r="AS152" s="22"/>
      <c r="AT152" s="104">
        <f t="shared" si="89"/>
        <v>0.59722222222222221</v>
      </c>
      <c r="AU152" s="104">
        <f t="shared" si="90"/>
        <v>0.73611111111111116</v>
      </c>
      <c r="AV152" s="362" t="str" cm="1">
        <f t="array" ref="AV152">IF(AC152="","",IF(SUMPRODUCT((AC152=$AB$1521:$AB$1795)*(AI152=$AH$1521:$AH$1795)*(AR152=$AQ$1521:$AQ$1795)*(AS152=$AR$1521:$AR$1795)*(ROW($AB$1521:$AB$1795)&lt;&gt;ROW(AC152))*((S152=0)*($R$1521:$R$1795&gt;0)+(S152&gt;0)*($R$1521:$R$1795=0)))&gt;0,"SALONES UNIDOS",IF(SUMPRODUCT((AC152=$AB$1521:$AB$1795)*(AI152=$AH$1521:$AH$1795)*((AR152&lt;$AR$1521:$AR$1795)*(AS152&gt;$AQ$1521:$AQ$1795))*(ROW($AB$1521:$AB$1795)&lt;&gt;ROW(AC152)))&gt;0,"Cruzado","Sin cruce")))</f>
        <v/>
      </c>
      <c r="AW152" s="362" t="str" cm="1">
        <f t="array" ref="AW152">IF(AE152="","",IF(SUMPRODUCT((AE152=$AD$1521:$AD$1795)*(AI152=$AH$1521:$AH$1795)*(AT152=$AS$1521:$AS$1795)*(AU152=$AT$1521:$AT$1795)*(ROW($AD$1521:$AD$1795)&lt;&gt;ROW(AE152))*((S152=0)*($R$1521:$R$1795&gt;0)+(S152&gt;0)*($R$1521:$R$1795=0)))&gt;0,"SALONES UNIDOS",IF(SUMPRODUCT((AE152=$AD$1521:$AD$1795)*(AI152=$AH$1521:$AH$1795)*((AT152&lt;$AT$1521:$AT$1795)*(AU152&gt;$AS$1521:$AS$1795))*(ROW($AD$1521:$AD$1795)&lt;&gt;ROW(AE152)))&gt;0,"Cruzado","Sin cruce")))</f>
        <v>Sin cruce</v>
      </c>
      <c r="AX152" s="104" t="str">
        <f t="shared" si="91"/>
        <v>T43SUNAMPEB</v>
      </c>
      <c r="AY152" s="104" t="str" cm="1">
        <f t="array" ref="AY152">IF(AX152="","",IF(SUMPRODUCT((AX152=$AW$7:$AW$2006)*(AI152=$AH$7:$AH$2006)*(AO152=$AN$7:$AN$2006)*(AP152=$AO$7:$AO$2006)*(ROW($AW$7:$AW$2006)&lt;&gt;ROW(AX152))*((S152=0)*($R$7:$R$2006&gt;0)+(S152&gt;0)*($R$7:$R$2006=0)))&gt;0,"SALONES UNIDOS",IF(SUMPRODUCT((AX152=$AW$7:$AW$2006)*(AI152=$AH$7:$AH$2006)*((AO152&lt;$AO$7:$AO$2006)*(AP152&gt;$AN$7:$AN$2006))*(ROW($AW$7:$AW$2006)&lt;&gt;ROW(AX152)))&gt;0,"Cruzado","Sin cruce")))</f>
        <v>Sin cruce</v>
      </c>
    </row>
    <row r="153" spans="2:51" x14ac:dyDescent="0.3">
      <c r="B153" s="4" t="s">
        <v>1145</v>
      </c>
      <c r="C153" s="411" t="s">
        <v>314</v>
      </c>
      <c r="D153" s="379" t="s">
        <v>973</v>
      </c>
      <c r="E153" s="415">
        <v>20261</v>
      </c>
      <c r="F153" s="412" t="s">
        <v>302</v>
      </c>
      <c r="G153" s="411" t="s">
        <v>291</v>
      </c>
      <c r="H153" s="412" t="s">
        <v>303</v>
      </c>
      <c r="I153" s="412">
        <v>3</v>
      </c>
      <c r="J153" s="412" t="s">
        <v>571</v>
      </c>
      <c r="K153" s="412" t="s">
        <v>281</v>
      </c>
      <c r="L153" s="414" t="s">
        <v>1098</v>
      </c>
      <c r="M153" s="379" t="s">
        <v>352</v>
      </c>
      <c r="N153" s="379" t="s">
        <v>324</v>
      </c>
      <c r="O153" s="379" t="s">
        <v>353</v>
      </c>
      <c r="P153" s="412" t="s">
        <v>315</v>
      </c>
      <c r="Q153" s="379">
        <v>0</v>
      </c>
      <c r="R153" s="379">
        <v>4</v>
      </c>
      <c r="S153" s="415">
        <v>4</v>
      </c>
      <c r="T153" s="379">
        <v>4</v>
      </c>
      <c r="U153" s="8"/>
      <c r="V153" s="382">
        <v>15</v>
      </c>
      <c r="W153" s="370">
        <v>9381584</v>
      </c>
      <c r="X153" s="380" t="s">
        <v>526</v>
      </c>
      <c r="Y153" s="375" t="s">
        <v>315</v>
      </c>
      <c r="Z153" s="376"/>
      <c r="AA153" s="376"/>
      <c r="AB153" s="376"/>
      <c r="AC153" s="366"/>
      <c r="AD153" s="364"/>
      <c r="AE153" s="376" t="s">
        <v>881</v>
      </c>
      <c r="AF153" s="370"/>
      <c r="AG153" s="370"/>
      <c r="AH153" s="370" t="s">
        <v>301</v>
      </c>
      <c r="AI153" s="376">
        <v>6</v>
      </c>
      <c r="AJ153" s="376">
        <v>18</v>
      </c>
      <c r="AK153" s="376">
        <v>30</v>
      </c>
      <c r="AL153" s="376">
        <v>21</v>
      </c>
      <c r="AM153" s="376">
        <v>50</v>
      </c>
      <c r="AN153" s="22">
        <f t="shared" si="92"/>
        <v>4</v>
      </c>
      <c r="AO153" s="104">
        <f t="shared" si="87"/>
        <v>0.77083333333333337</v>
      </c>
      <c r="AP153" s="104">
        <f t="shared" si="88"/>
        <v>0.90972222222222221</v>
      </c>
      <c r="AQ153" s="22" t="str" cm="1">
        <f t="array" ref="AQ153">IF(X153="","",IF(SUMPRODUCT((X153=$W$7:$W$2006)*(AI153=$AH$7:$AH$2006)*(AO153=$AN$7:$AN$2006)*(AP153=$AO$7:$AO$2006)*(ROW($W$7:$W$2006)&lt;&gt;ROW(X153))*((S153=0)*($R$7:$R$2006&gt;0)+(S153&gt;0)*($R$7:$R$2006=0)))&gt;0,"SALONES UNIDOS",IF(SUMPRODUCT((X153=$W$7:$W$2006)*(AI153=$AH$7:$AH$2006)*((AO153&lt;$AO$7:$AO$2006)*(AP153&gt;$AN$7:$AN$2006))*(ROW($W$7:$W$2006)&lt;&gt;ROW(X153)))&gt;0,"Cruzado","Sin cruce")))</f>
        <v>Sin cruce</v>
      </c>
      <c r="AR153" s="22"/>
      <c r="AS153" s="22"/>
      <c r="AT153" s="104">
        <f t="shared" si="89"/>
        <v>0.77083333333333337</v>
      </c>
      <c r="AU153" s="104">
        <f t="shared" si="90"/>
        <v>0.90972222222222221</v>
      </c>
      <c r="AV153" s="362" t="str" cm="1">
        <f t="array" ref="AV153">IF(AC153="","",IF(SUMPRODUCT((AC153=$AB$1521:$AB$1795)*(AI153=$AH$1521:$AH$1795)*(AR153=$AQ$1521:$AQ$1795)*(AS153=$AR$1521:$AR$1795)*(ROW($AB$1521:$AB$1795)&lt;&gt;ROW(AC153))*((S153=0)*($R$1521:$R$1795&gt;0)+(S153&gt;0)*($R$1521:$R$1795=0)))&gt;0,"SALONES UNIDOS",IF(SUMPRODUCT((AC153=$AB$1521:$AB$1795)*(AI153=$AH$1521:$AH$1795)*((AR153&lt;$AR$1521:$AR$1795)*(AS153&gt;$AQ$1521:$AQ$1795))*(ROW($AB$1521:$AB$1795)&lt;&gt;ROW(AC153)))&gt;0,"Cruzado","Sin cruce")))</f>
        <v/>
      </c>
      <c r="AW153" s="362" t="str" cm="1">
        <f t="array" ref="AW153">IF(AE153="","",IF(SUMPRODUCT((AE153=$AD$1521:$AD$1795)*(AI153=$AH$1521:$AH$1795)*(AT153=$AS$1521:$AS$1795)*(AU153=$AT$1521:$AT$1795)*(ROW($AD$1521:$AD$1795)&lt;&gt;ROW(AE153))*((S153=0)*($R$1521:$R$1795&gt;0)+(S153&gt;0)*($R$1521:$R$1795=0)))&gt;0,"SALONES UNIDOS",IF(SUMPRODUCT((AE153=$AD$1521:$AD$1795)*(AI153=$AH$1521:$AH$1795)*((AT153&lt;$AT$1521:$AT$1795)*(AU153&gt;$AS$1521:$AS$1795))*(ROW($AD$1521:$AD$1795)&lt;&gt;ROW(AE153)))&gt;0,"Cruzado","Sin cruce")))</f>
        <v>Sin cruce</v>
      </c>
      <c r="AX153" s="104" t="str">
        <f t="shared" si="91"/>
        <v>T43SUNAMPEB</v>
      </c>
      <c r="AY153" s="104" t="str" cm="1">
        <f t="array" ref="AY153">IF(AX153="","",IF(SUMPRODUCT((AX153=$AW$7:$AW$2006)*(AI153=$AH$7:$AH$2006)*(AO153=$AN$7:$AN$2006)*(AP153=$AO$7:$AO$2006)*(ROW($AW$7:$AW$2006)&lt;&gt;ROW(AX153))*((S153=0)*($R$7:$R$2006&gt;0)+(S153&gt;0)*($R$7:$R$2006=0)))&gt;0,"SALONES UNIDOS",IF(SUMPRODUCT((AX153=$AW$7:$AW$2006)*(AI153=$AH$7:$AH$2006)*((AO153&lt;$AO$7:$AO$2006)*(AP153&gt;$AN$7:$AN$2006))*(ROW($AW$7:$AW$2006)&lt;&gt;ROW(AX153)))&gt;0,"Cruzado","Sin cruce")))</f>
        <v>Sin cruce</v>
      </c>
    </row>
    <row r="154" spans="2:51" x14ac:dyDescent="0.3">
      <c r="B154" s="4" t="s">
        <v>1145</v>
      </c>
      <c r="C154" s="411" t="s">
        <v>314</v>
      </c>
      <c r="D154" s="379" t="s">
        <v>973</v>
      </c>
      <c r="E154" s="415">
        <v>20261</v>
      </c>
      <c r="F154" s="412" t="s">
        <v>302</v>
      </c>
      <c r="G154" s="411" t="s">
        <v>291</v>
      </c>
      <c r="H154" s="412" t="s">
        <v>303</v>
      </c>
      <c r="I154" s="412">
        <v>3</v>
      </c>
      <c r="J154" s="412" t="s">
        <v>571</v>
      </c>
      <c r="K154" s="412" t="s">
        <v>281</v>
      </c>
      <c r="L154" s="414" t="s">
        <v>1098</v>
      </c>
      <c r="M154" s="379" t="s">
        <v>352</v>
      </c>
      <c r="N154" s="379" t="s">
        <v>324</v>
      </c>
      <c r="O154" s="379" t="s">
        <v>353</v>
      </c>
      <c r="P154" s="412" t="s">
        <v>315</v>
      </c>
      <c r="Q154" s="379">
        <v>0</v>
      </c>
      <c r="R154" s="379">
        <v>4</v>
      </c>
      <c r="S154" s="415">
        <v>0</v>
      </c>
      <c r="T154" s="379">
        <v>4</v>
      </c>
      <c r="U154" s="8"/>
      <c r="V154" s="382">
        <v>15</v>
      </c>
      <c r="W154" s="370">
        <v>9381584</v>
      </c>
      <c r="X154" s="380" t="s">
        <v>526</v>
      </c>
      <c r="Y154" s="375" t="s">
        <v>315</v>
      </c>
      <c r="Z154" s="376"/>
      <c r="AA154" s="376"/>
      <c r="AB154" s="376"/>
      <c r="AC154" s="366"/>
      <c r="AD154" s="364"/>
      <c r="AE154" s="376" t="s">
        <v>840</v>
      </c>
      <c r="AF154" s="370"/>
      <c r="AG154" s="370"/>
      <c r="AH154" s="370" t="s">
        <v>301</v>
      </c>
      <c r="AI154" s="376">
        <v>7</v>
      </c>
      <c r="AJ154" s="376">
        <v>17</v>
      </c>
      <c r="AK154" s="376">
        <v>40</v>
      </c>
      <c r="AL154" s="376">
        <v>21</v>
      </c>
      <c r="AM154" s="376">
        <v>0</v>
      </c>
      <c r="AN154" s="22">
        <f t="shared" si="92"/>
        <v>4</v>
      </c>
      <c r="AO154" s="104">
        <f t="shared" si="87"/>
        <v>0.73611111111111116</v>
      </c>
      <c r="AP154" s="104">
        <f t="shared" si="88"/>
        <v>0.875</v>
      </c>
      <c r="AQ154" s="22" t="str" cm="1">
        <f t="array" ref="AQ154">IF(X154="","",IF(SUMPRODUCT((X154=$W$7:$W$2006)*(AI154=$AH$7:$AH$2006)*(AO154=$AN$7:$AN$2006)*(AP154=$AO$7:$AO$2006)*(ROW($W$7:$W$2006)&lt;&gt;ROW(X154))*((S154=0)*($R$7:$R$2006&gt;0)+(S154&gt;0)*($R$7:$R$2006=0)))&gt;0,"SALONES UNIDOS",IF(SUMPRODUCT((X154=$W$7:$W$2006)*(AI154=$AH$7:$AH$2006)*((AO154&lt;$AO$7:$AO$2006)*(AP154&gt;$AN$7:$AN$2006))*(ROW($W$7:$W$2006)&lt;&gt;ROW(X154)))&gt;0,"Cruzado","Sin cruce")))</f>
        <v>Sin cruce</v>
      </c>
      <c r="AR154" s="22"/>
      <c r="AS154" s="22"/>
      <c r="AT154" s="104">
        <f t="shared" si="89"/>
        <v>0.73611111111111116</v>
      </c>
      <c r="AU154" s="104">
        <f t="shared" si="90"/>
        <v>0.875</v>
      </c>
      <c r="AV154" s="362" t="str" cm="1">
        <f t="array" ref="AV154">IF(AC154="","",IF(SUMPRODUCT((AC154=$AB$1521:$AB$1795)*(AI154=$AH$1521:$AH$1795)*(AR154=$AQ$1521:$AQ$1795)*(AS154=$AR$1521:$AR$1795)*(ROW($AB$1521:$AB$1795)&lt;&gt;ROW(AC154))*((S154=0)*($R$1521:$R$1795&gt;0)+(S154&gt;0)*($R$1521:$R$1795=0)))&gt;0,"SALONES UNIDOS",IF(SUMPRODUCT((AC154=$AB$1521:$AB$1795)*(AI154=$AH$1521:$AH$1795)*((AR154&lt;$AR$1521:$AR$1795)*(AS154&gt;$AQ$1521:$AQ$1795))*(ROW($AB$1521:$AB$1795)&lt;&gt;ROW(AC154)))&gt;0,"Cruzado","Sin cruce")))</f>
        <v/>
      </c>
      <c r="AW154" s="362" t="str" cm="1">
        <f t="array" ref="AW154">IF(AE154="","",IF(SUMPRODUCT((AE154=$AD$1521:$AD$1795)*(AI154=$AH$1521:$AH$1795)*(AT154=$AS$1521:$AS$1795)*(AU154=$AT$1521:$AT$1795)*(ROW($AD$1521:$AD$1795)&lt;&gt;ROW(AE154))*((S154=0)*($R$1521:$R$1795&gt;0)+(S154&gt;0)*($R$1521:$R$1795=0)))&gt;0,"SALONES UNIDOS",IF(SUMPRODUCT((AE154=$AD$1521:$AD$1795)*(AI154=$AH$1521:$AH$1795)*((AT154&lt;$AT$1521:$AT$1795)*(AU154&gt;$AS$1521:$AS$1795))*(ROW($AD$1521:$AD$1795)&lt;&gt;ROW(AE154)))&gt;0,"Cruzado","Sin cruce")))</f>
        <v>Sin cruce</v>
      </c>
      <c r="AX154" s="104" t="str">
        <f t="shared" si="91"/>
        <v>T43SUNAMPEB</v>
      </c>
      <c r="AY154" s="104" t="str" cm="1">
        <f t="array" ref="AY154">IF(AX154="","",IF(SUMPRODUCT((AX154=$AW$7:$AW$2006)*(AI154=$AH$7:$AH$2006)*(AO154=$AN$7:$AN$2006)*(AP154=$AO$7:$AO$2006)*(ROW($AW$7:$AW$2006)&lt;&gt;ROW(AX154))*((S154=0)*($R$7:$R$2006&gt;0)+(S154&gt;0)*($R$7:$R$2006=0)))&gt;0,"SALONES UNIDOS",IF(SUMPRODUCT((AX154=$AW$7:$AW$2006)*(AI154=$AH$7:$AH$2006)*((AO154&lt;$AO$7:$AO$2006)*(AP154&gt;$AN$7:$AN$2006))*(ROW($AW$7:$AW$2006)&lt;&gt;ROW(AX154)))&gt;0,"Cruzado","Sin cruce")))</f>
        <v>Sin cruce</v>
      </c>
    </row>
    <row r="155" spans="2:51" x14ac:dyDescent="0.3">
      <c r="B155" s="4" t="s">
        <v>1144</v>
      </c>
      <c r="C155" s="411" t="s">
        <v>314</v>
      </c>
      <c r="D155" s="379" t="s">
        <v>973</v>
      </c>
      <c r="E155" s="415">
        <v>20261</v>
      </c>
      <c r="F155" s="412" t="s">
        <v>302</v>
      </c>
      <c r="G155" s="411" t="s">
        <v>291</v>
      </c>
      <c r="H155" s="412" t="s">
        <v>303</v>
      </c>
      <c r="I155" s="412">
        <v>3</v>
      </c>
      <c r="J155" s="412" t="s">
        <v>283</v>
      </c>
      <c r="K155" s="412" t="s">
        <v>283</v>
      </c>
      <c r="L155" s="414" t="s">
        <v>1098</v>
      </c>
      <c r="M155" s="379" t="s">
        <v>352</v>
      </c>
      <c r="N155" s="379" t="s">
        <v>324</v>
      </c>
      <c r="O155" s="379" t="s">
        <v>353</v>
      </c>
      <c r="P155" s="412" t="s">
        <v>315</v>
      </c>
      <c r="Q155" s="379">
        <v>2</v>
      </c>
      <c r="R155" s="379">
        <v>0</v>
      </c>
      <c r="S155" s="415">
        <v>2</v>
      </c>
      <c r="T155" s="379">
        <v>4</v>
      </c>
      <c r="U155" s="8"/>
      <c r="V155" s="382">
        <v>30</v>
      </c>
      <c r="W155" s="370">
        <v>9381584</v>
      </c>
      <c r="X155" s="380" t="s">
        <v>526</v>
      </c>
      <c r="Y155" s="375" t="s">
        <v>315</v>
      </c>
      <c r="Z155" s="376"/>
      <c r="AA155" s="376"/>
      <c r="AB155" s="376"/>
      <c r="AC155" s="376" t="s">
        <v>876</v>
      </c>
      <c r="AD155" s="364"/>
      <c r="AE155" s="369"/>
      <c r="AF155" s="370"/>
      <c r="AG155" s="370"/>
      <c r="AH155" s="370" t="s">
        <v>559</v>
      </c>
      <c r="AI155" s="376">
        <v>5</v>
      </c>
      <c r="AJ155" s="376">
        <v>18</v>
      </c>
      <c r="AK155" s="376">
        <v>30</v>
      </c>
      <c r="AL155" s="376">
        <v>20</v>
      </c>
      <c r="AM155" s="376">
        <v>10</v>
      </c>
      <c r="AN155" s="409">
        <v>2</v>
      </c>
      <c r="AO155" s="104">
        <f t="shared" si="87"/>
        <v>0.77083333333333337</v>
      </c>
      <c r="AP155" s="104">
        <f t="shared" si="88"/>
        <v>0.84027777777777779</v>
      </c>
      <c r="AQ155" s="22" t="str" cm="1">
        <f t="array" ref="AQ155">IF(X155="","",IF(SUMPRODUCT((X155=$W$7:$W$2006)*(AI155=$AH$7:$AH$2006)*(AO155=$AN$7:$AN$2006)*(AP155=$AO$7:$AO$2006)*(ROW($W$7:$W$2006)&lt;&gt;ROW(X155))*((S155=0)*($R$7:$R$2006&gt;0)+(S155&gt;0)*($R$7:$R$2006=0)))&gt;0,"SALONES UNIDOS",IF(SUMPRODUCT((X155=$W$7:$W$2006)*(AI155=$AH$7:$AH$2006)*((AO155&lt;$AO$7:$AO$2006)*(AP155&gt;$AN$7:$AN$2006))*(ROW($W$7:$W$2006)&lt;&gt;ROW(X155)))&gt;0,"Cruzado","Sin cruce")))</f>
        <v>Sin cruce</v>
      </c>
      <c r="AR155" s="22"/>
      <c r="AS155" s="22"/>
      <c r="AT155" s="104">
        <f t="shared" si="89"/>
        <v>0.77083333333333337</v>
      </c>
      <c r="AU155" s="104">
        <f t="shared" si="90"/>
        <v>0.84027777777777779</v>
      </c>
      <c r="AV155" s="362" t="str" cm="1">
        <f t="array" ref="AV155">IF(AC155="","",IF(SUMPRODUCT((AC155=$AB$1521:$AB$1795)*(AI155=$AH$1521:$AH$1795)*(AR155=$AQ$1521:$AQ$1795)*(AS155=$AR$1521:$AR$1795)*(ROW($AB$1521:$AB$1795)&lt;&gt;ROW(AC155))*((S155=0)*($R$1521:$R$1795&gt;0)+(S155&gt;0)*($R$1521:$R$1795=0)))&gt;0,"SALONES UNIDOS",IF(SUMPRODUCT((AC155=$AB$1521:$AB$1795)*(AI155=$AH$1521:$AH$1795)*((AR155&lt;$AR$1521:$AR$1795)*(AS155&gt;$AQ$1521:$AQ$1795))*(ROW($AB$1521:$AB$1795)&lt;&gt;ROW(AC155)))&gt;0,"Cruzado","Sin cruce")))</f>
        <v>Sin cruce</v>
      </c>
      <c r="AW155" s="362" t="str" cm="1">
        <f t="array" ref="AW155">IF(AE155="","",IF(SUMPRODUCT((AE155=$AD$1521:$AD$1795)*(AI155=$AH$1521:$AH$1795)*(AT155=$AS$1521:$AS$1795)*(AU155=$AT$1521:$AT$1795)*(ROW($AD$1521:$AD$1795)&lt;&gt;ROW(AE155))*((S155=0)*($R$1521:$R$1795&gt;0)+(S155&gt;0)*($R$1521:$R$1795=0)))&gt;0,"SALONES UNIDOS",IF(SUMPRODUCT((AE155=$AD$1521:$AD$1795)*(AI155=$AH$1521:$AH$1795)*((AT155&lt;$AT$1521:$AT$1795)*(AU155&gt;$AS$1521:$AS$1795))*(ROW($AD$1521:$AD$1795)&lt;&gt;ROW(AE155)))&gt;0,"Cruzado","Sin cruce")))</f>
        <v/>
      </c>
      <c r="AX155" s="104" t="str">
        <f t="shared" si="91"/>
        <v>T43SUNAMPEC</v>
      </c>
      <c r="AY155" s="104" t="str" cm="1">
        <f t="array" ref="AY155">IF(AX155="","",IF(SUMPRODUCT((AX155=$AW$7:$AW$2006)*(AI155=$AH$7:$AH$2006)*(AO155=$AN$7:$AN$2006)*(AP155=$AO$7:$AO$2006)*(ROW($AW$7:$AW$2006)&lt;&gt;ROW(AX155))*((S155=0)*($R$7:$R$2006&gt;0)+(S155&gt;0)*($R$7:$R$2006=0)))&gt;0,"SALONES UNIDOS",IF(SUMPRODUCT((AX155=$AW$7:$AW$2006)*(AI155=$AH$7:$AH$2006)*((AO155&lt;$AO$7:$AO$2006)*(AP155&gt;$AN$7:$AN$2006))*(ROW($AW$7:$AW$2006)&lt;&gt;ROW(AX155)))&gt;0,"Cruzado","Sin cruce")))</f>
        <v>Sin cruce</v>
      </c>
    </row>
    <row r="156" spans="2:51" x14ac:dyDescent="0.3">
      <c r="B156" s="4" t="s">
        <v>1144</v>
      </c>
      <c r="C156" s="411" t="s">
        <v>314</v>
      </c>
      <c r="D156" s="379" t="s">
        <v>973</v>
      </c>
      <c r="E156" s="415">
        <v>20261</v>
      </c>
      <c r="F156" s="412" t="s">
        <v>302</v>
      </c>
      <c r="G156" s="411" t="s">
        <v>291</v>
      </c>
      <c r="H156" s="412" t="s">
        <v>303</v>
      </c>
      <c r="I156" s="412">
        <v>3</v>
      </c>
      <c r="J156" s="412" t="s">
        <v>572</v>
      </c>
      <c r="K156" s="412" t="s">
        <v>283</v>
      </c>
      <c r="L156" s="414" t="s">
        <v>1098</v>
      </c>
      <c r="M156" s="379" t="s">
        <v>352</v>
      </c>
      <c r="N156" s="379" t="s">
        <v>324</v>
      </c>
      <c r="O156" s="379" t="s">
        <v>353</v>
      </c>
      <c r="P156" s="412" t="s">
        <v>315</v>
      </c>
      <c r="Q156" s="379">
        <v>0</v>
      </c>
      <c r="R156" s="379">
        <v>4</v>
      </c>
      <c r="S156" s="415">
        <v>4</v>
      </c>
      <c r="T156" s="379">
        <v>4</v>
      </c>
      <c r="U156" s="8"/>
      <c r="V156" s="382">
        <v>15</v>
      </c>
      <c r="W156" s="370">
        <v>9381584</v>
      </c>
      <c r="X156" s="380" t="s">
        <v>526</v>
      </c>
      <c r="Y156" s="375" t="s">
        <v>315</v>
      </c>
      <c r="Z156" s="376"/>
      <c r="AA156" s="376"/>
      <c r="AB156" s="376"/>
      <c r="AC156" s="366"/>
      <c r="AD156" s="364"/>
      <c r="AE156" s="376" t="s">
        <v>881</v>
      </c>
      <c r="AF156" s="370"/>
      <c r="AG156" s="370"/>
      <c r="AH156" s="370" t="s">
        <v>301</v>
      </c>
      <c r="AI156" s="376">
        <v>6</v>
      </c>
      <c r="AJ156" s="376">
        <v>14</v>
      </c>
      <c r="AK156" s="376">
        <v>20</v>
      </c>
      <c r="AL156" s="376">
        <v>17</v>
      </c>
      <c r="AM156" s="376">
        <v>40</v>
      </c>
      <c r="AN156" s="409">
        <v>4</v>
      </c>
      <c r="AO156" s="104">
        <f t="shared" si="87"/>
        <v>0.59722222222222221</v>
      </c>
      <c r="AP156" s="104">
        <f t="shared" si="88"/>
        <v>0.73611111111111116</v>
      </c>
      <c r="AQ156" s="22" t="str" cm="1">
        <f t="array" ref="AQ156">IF(X156="","",IF(SUMPRODUCT((X156=$W$7:$W$2006)*(AI156=$AH$7:$AH$2006)*(AO156=$AN$7:$AN$2006)*(AP156=$AO$7:$AO$2006)*(ROW($W$7:$W$2006)&lt;&gt;ROW(X156))*((S156=0)*($R$7:$R$2006&gt;0)+(S156&gt;0)*($R$7:$R$2006=0)))&gt;0,"SALONES UNIDOS",IF(SUMPRODUCT((X156=$W$7:$W$2006)*(AI156=$AH$7:$AH$2006)*((AO156&lt;$AO$7:$AO$2006)*(AP156&gt;$AN$7:$AN$2006))*(ROW($W$7:$W$2006)&lt;&gt;ROW(X156)))&gt;0,"Cruzado","Sin cruce")))</f>
        <v>Sin cruce</v>
      </c>
      <c r="AR156" s="22"/>
      <c r="AS156" s="22"/>
      <c r="AT156" s="104">
        <f t="shared" si="89"/>
        <v>0.59722222222222221</v>
      </c>
      <c r="AU156" s="104">
        <f t="shared" si="90"/>
        <v>0.73611111111111116</v>
      </c>
      <c r="AV156" s="362" t="str" cm="1">
        <f t="array" ref="AV156">IF(AC156="","",IF(SUMPRODUCT((AC156=$AB$1521:$AB$1795)*(AI156=$AH$1521:$AH$1795)*(AR156=$AQ$1521:$AQ$1795)*(AS156=$AR$1521:$AR$1795)*(ROW($AB$1521:$AB$1795)&lt;&gt;ROW(AC156))*((S156=0)*($R$1521:$R$1795&gt;0)+(S156&gt;0)*($R$1521:$R$1795=0)))&gt;0,"SALONES UNIDOS",IF(SUMPRODUCT((AC156=$AB$1521:$AB$1795)*(AI156=$AH$1521:$AH$1795)*((AR156&lt;$AR$1521:$AR$1795)*(AS156&gt;$AQ$1521:$AQ$1795))*(ROW($AB$1521:$AB$1795)&lt;&gt;ROW(AC156)))&gt;0,"Cruzado","Sin cruce")))</f>
        <v/>
      </c>
      <c r="AW156" s="362" t="str" cm="1">
        <f t="array" ref="AW156">IF(AE156="","",IF(SUMPRODUCT((AE156=$AD$1521:$AD$1795)*(AI156=$AH$1521:$AH$1795)*(AT156=$AS$1521:$AS$1795)*(AU156=$AT$1521:$AT$1795)*(ROW($AD$1521:$AD$1795)&lt;&gt;ROW(AE156))*((S156=0)*($R$1521:$R$1795&gt;0)+(S156&gt;0)*($R$1521:$R$1795=0)))&gt;0,"SALONES UNIDOS",IF(SUMPRODUCT((AE156=$AD$1521:$AD$1795)*(AI156=$AH$1521:$AH$1795)*((AT156&lt;$AT$1521:$AT$1795)*(AU156&gt;$AS$1521:$AS$1795))*(ROW($AD$1521:$AD$1795)&lt;&gt;ROW(AE156)))&gt;0,"Cruzado","Sin cruce")))</f>
        <v>Sin cruce</v>
      </c>
      <c r="AX156" s="104" t="str">
        <f t="shared" si="91"/>
        <v>T43SUNAMPEC</v>
      </c>
      <c r="AY156" s="104" t="str" cm="1">
        <f t="array" ref="AY156">IF(AX156="","",IF(SUMPRODUCT((AX156=$AW$7:$AW$2006)*(AI156=$AH$7:$AH$2006)*(AO156=$AN$7:$AN$2006)*(AP156=$AO$7:$AO$2006)*(ROW($AW$7:$AW$2006)&lt;&gt;ROW(AX156))*((S156=0)*($R$7:$R$2006&gt;0)+(S156&gt;0)*($R$7:$R$2006=0)))&gt;0,"SALONES UNIDOS",IF(SUMPRODUCT((AX156=$AW$7:$AW$2006)*(AI156=$AH$7:$AH$2006)*((AO156&lt;$AO$7:$AO$2006)*(AP156&gt;$AN$7:$AN$2006))*(ROW($AW$7:$AW$2006)&lt;&gt;ROW(AX156)))&gt;0,"Cruzado","Sin cruce")))</f>
        <v>Sin cruce</v>
      </c>
    </row>
    <row r="157" spans="2:51" x14ac:dyDescent="0.3">
      <c r="B157" s="4" t="s">
        <v>1144</v>
      </c>
      <c r="C157" s="411" t="s">
        <v>314</v>
      </c>
      <c r="D157" s="379" t="s">
        <v>973</v>
      </c>
      <c r="E157" s="415">
        <v>20261</v>
      </c>
      <c r="F157" s="412" t="s">
        <v>302</v>
      </c>
      <c r="G157" s="411" t="s">
        <v>291</v>
      </c>
      <c r="H157" s="412" t="s">
        <v>303</v>
      </c>
      <c r="I157" s="412">
        <v>3</v>
      </c>
      <c r="J157" s="412" t="s">
        <v>573</v>
      </c>
      <c r="K157" s="412" t="s">
        <v>283</v>
      </c>
      <c r="L157" s="414" t="s">
        <v>1098</v>
      </c>
      <c r="M157" s="379" t="s">
        <v>352</v>
      </c>
      <c r="N157" s="379" t="s">
        <v>324</v>
      </c>
      <c r="O157" s="379" t="s">
        <v>353</v>
      </c>
      <c r="P157" s="412" t="s">
        <v>315</v>
      </c>
      <c r="Q157" s="379">
        <v>0</v>
      </c>
      <c r="R157" s="379">
        <v>4</v>
      </c>
      <c r="S157" s="415">
        <v>4</v>
      </c>
      <c r="T157" s="379">
        <v>4</v>
      </c>
      <c r="U157" s="8"/>
      <c r="V157" s="382">
        <v>15</v>
      </c>
      <c r="W157" s="370">
        <v>9381584</v>
      </c>
      <c r="X157" s="380" t="s">
        <v>526</v>
      </c>
      <c r="Y157" s="375" t="s">
        <v>315</v>
      </c>
      <c r="Z157" s="376"/>
      <c r="AA157" s="376"/>
      <c r="AB157" s="376"/>
      <c r="AC157" s="366"/>
      <c r="AD157" s="364"/>
      <c r="AE157" s="376" t="s">
        <v>881</v>
      </c>
      <c r="AF157" s="370"/>
      <c r="AG157" s="370"/>
      <c r="AH157" s="370" t="s">
        <v>301</v>
      </c>
      <c r="AI157" s="376">
        <v>7</v>
      </c>
      <c r="AJ157" s="376">
        <v>7</v>
      </c>
      <c r="AK157" s="376">
        <v>40</v>
      </c>
      <c r="AL157" s="376">
        <v>11</v>
      </c>
      <c r="AM157" s="376">
        <v>0</v>
      </c>
      <c r="AN157" s="409">
        <v>4</v>
      </c>
      <c r="AO157" s="104">
        <f t="shared" si="87"/>
        <v>0.31944444444444448</v>
      </c>
      <c r="AP157" s="104">
        <f t="shared" si="88"/>
        <v>0.45833333333333331</v>
      </c>
      <c r="AQ157" s="22" t="str" cm="1">
        <f t="array" ref="AQ157">IF(X157="","",IF(SUMPRODUCT((X157=$W$7:$W$2006)*(AI157=$AH$7:$AH$2006)*(AO157=$AN$7:$AN$2006)*(AP157=$AO$7:$AO$2006)*(ROW($W$7:$W$2006)&lt;&gt;ROW(X157))*((S157=0)*($R$7:$R$2006&gt;0)+(S157&gt;0)*($R$7:$R$2006=0)))&gt;0,"SALONES UNIDOS",IF(SUMPRODUCT((X157=$W$7:$W$2006)*(AI157=$AH$7:$AH$2006)*((AO157&lt;$AO$7:$AO$2006)*(AP157&gt;$AN$7:$AN$2006))*(ROW($W$7:$W$2006)&lt;&gt;ROW(X157)))&gt;0,"Cruzado","Sin cruce")))</f>
        <v>Sin cruce</v>
      </c>
      <c r="AR157" s="22"/>
      <c r="AS157" s="22"/>
      <c r="AT157" s="104">
        <f t="shared" si="89"/>
        <v>0.31944444444444448</v>
      </c>
      <c r="AU157" s="104">
        <f t="shared" si="90"/>
        <v>0.45833333333333331</v>
      </c>
      <c r="AV157" s="362" t="str" cm="1">
        <f t="array" ref="AV157">IF(AC157="","",IF(SUMPRODUCT((AC157=$AB$1521:$AB$1795)*(AI157=$AH$1521:$AH$1795)*(AR157=$AQ$1521:$AQ$1795)*(AS157=$AR$1521:$AR$1795)*(ROW($AB$1521:$AB$1795)&lt;&gt;ROW(AC157))*((S157=0)*($R$1521:$R$1795&gt;0)+(S157&gt;0)*($R$1521:$R$1795=0)))&gt;0,"SALONES UNIDOS",IF(SUMPRODUCT((AC157=$AB$1521:$AB$1795)*(AI157=$AH$1521:$AH$1795)*((AR157&lt;$AR$1521:$AR$1795)*(AS157&gt;$AQ$1521:$AQ$1795))*(ROW($AB$1521:$AB$1795)&lt;&gt;ROW(AC157)))&gt;0,"Cruzado","Sin cruce")))</f>
        <v/>
      </c>
      <c r="AW157" s="362" t="str" cm="1">
        <f t="array" ref="AW157">IF(AE157="","",IF(SUMPRODUCT((AE157=$AD$1521:$AD$1795)*(AI157=$AH$1521:$AH$1795)*(AT157=$AS$1521:$AS$1795)*(AU157=$AT$1521:$AT$1795)*(ROW($AD$1521:$AD$1795)&lt;&gt;ROW(AE157))*((S157=0)*($R$1521:$R$1795&gt;0)+(S157&gt;0)*($R$1521:$R$1795=0)))&gt;0,"SALONES UNIDOS",IF(SUMPRODUCT((AE157=$AD$1521:$AD$1795)*(AI157=$AH$1521:$AH$1795)*((AT157&lt;$AT$1521:$AT$1795)*(AU157&gt;$AS$1521:$AS$1795))*(ROW($AD$1521:$AD$1795)&lt;&gt;ROW(AE157)))&gt;0,"Cruzado","Sin cruce")))</f>
        <v>Sin cruce</v>
      </c>
      <c r="AX157" s="104" t="str">
        <f t="shared" si="91"/>
        <v>T43SUNAMPEC</v>
      </c>
      <c r="AY157" s="104" t="str" cm="1">
        <f t="array" ref="AY157">IF(AX157="","",IF(SUMPRODUCT((AX157=$AW$7:$AW$2006)*(AI157=$AH$7:$AH$2006)*(AO157=$AN$7:$AN$2006)*(AP157=$AO$7:$AO$2006)*(ROW($AW$7:$AW$2006)&lt;&gt;ROW(AX157))*((S157=0)*($R$7:$R$2006&gt;0)+(S157&gt;0)*($R$7:$R$2006=0)))&gt;0,"SALONES UNIDOS",IF(SUMPRODUCT((AX157=$AW$7:$AW$2006)*(AI157=$AH$7:$AH$2006)*((AO157&lt;$AO$7:$AO$2006)*(AP157&gt;$AN$7:$AN$2006))*(ROW($AW$7:$AW$2006)&lt;&gt;ROW(AX157)))&gt;0,"Cruzado","Sin cruce")))</f>
        <v>Sin cruce</v>
      </c>
    </row>
    <row r="158" spans="2:51" x14ac:dyDescent="0.3">
      <c r="B158" s="4" t="s">
        <v>1145</v>
      </c>
      <c r="C158" s="411" t="s">
        <v>314</v>
      </c>
      <c r="D158" s="379" t="s">
        <v>973</v>
      </c>
      <c r="E158" s="415">
        <v>20261</v>
      </c>
      <c r="F158" s="412" t="s">
        <v>302</v>
      </c>
      <c r="G158" s="411" t="s">
        <v>291</v>
      </c>
      <c r="H158" s="412" t="s">
        <v>303</v>
      </c>
      <c r="I158" s="412">
        <v>3</v>
      </c>
      <c r="J158" s="412" t="s">
        <v>283</v>
      </c>
      <c r="K158" s="412" t="s">
        <v>283</v>
      </c>
      <c r="L158" s="414" t="s">
        <v>1098</v>
      </c>
      <c r="M158" s="379" t="s">
        <v>352</v>
      </c>
      <c r="N158" s="379" t="s">
        <v>324</v>
      </c>
      <c r="O158" s="379" t="s">
        <v>353</v>
      </c>
      <c r="P158" s="412" t="s">
        <v>315</v>
      </c>
      <c r="Q158" s="379">
        <v>2</v>
      </c>
      <c r="R158" s="379">
        <v>0</v>
      </c>
      <c r="S158" s="415">
        <v>2</v>
      </c>
      <c r="T158" s="379">
        <v>4</v>
      </c>
      <c r="U158" s="8"/>
      <c r="V158" s="382">
        <v>30</v>
      </c>
      <c r="W158" s="370">
        <v>16707351</v>
      </c>
      <c r="X158" s="380" t="s">
        <v>894</v>
      </c>
      <c r="Y158" s="375" t="s">
        <v>321</v>
      </c>
      <c r="Z158" s="376"/>
      <c r="AA158" s="376"/>
      <c r="AB158" s="376"/>
      <c r="AC158" s="376"/>
      <c r="AD158" s="364"/>
      <c r="AE158" s="369"/>
      <c r="AF158" s="370"/>
      <c r="AG158" s="370"/>
      <c r="AH158" s="370" t="s">
        <v>559</v>
      </c>
      <c r="AI158" s="376">
        <v>5</v>
      </c>
      <c r="AJ158" s="376">
        <v>20</v>
      </c>
      <c r="AK158" s="376">
        <v>10</v>
      </c>
      <c r="AL158" s="376">
        <v>21</v>
      </c>
      <c r="AM158" s="376">
        <v>50</v>
      </c>
      <c r="AN158" s="22">
        <f t="shared" ref="AN158:AN162" si="93">IF(AJ158="",S158,ROUND(((((AL158/24)+(AM158/1440))-((AJ158/24)+(AK158/1440)))*1440/50),5))</f>
        <v>2</v>
      </c>
      <c r="AO158" s="104">
        <f t="shared" si="87"/>
        <v>0.84027777777777779</v>
      </c>
      <c r="AP158" s="104">
        <f t="shared" si="88"/>
        <v>0.90972222222222221</v>
      </c>
      <c r="AQ158" s="22" t="str" cm="1">
        <f t="array" ref="AQ158">IF(X158="","",IF(SUMPRODUCT((X158=$W$7:$W$2006)*(AI158=$AH$7:$AH$2006)*(AO158=$AN$7:$AN$2006)*(AP158=$AO$7:$AO$2006)*(ROW($W$7:$W$2006)&lt;&gt;ROW(X158))*((S158=0)*($R$7:$R$2006&gt;0)+(S158&gt;0)*($R$7:$R$2006=0)))&gt;0,"SALONES UNIDOS",IF(SUMPRODUCT((X158=$W$7:$W$2006)*(AI158=$AH$7:$AH$2006)*((AO158&lt;$AO$7:$AO$2006)*(AP158&gt;$AN$7:$AN$2006))*(ROW($W$7:$W$2006)&lt;&gt;ROW(X158)))&gt;0,"Cruzado","Sin cruce")))</f>
        <v>Sin cruce</v>
      </c>
      <c r="AR158" s="22"/>
      <c r="AS158" s="22"/>
      <c r="AT158" s="104">
        <f t="shared" si="89"/>
        <v>0.84027777777777779</v>
      </c>
      <c r="AU158" s="104">
        <f t="shared" si="90"/>
        <v>0.90972222222222221</v>
      </c>
      <c r="AV158" s="362" t="str" cm="1">
        <f t="array" ref="AV158">IF(AC158="","",IF(SUMPRODUCT((AC158=$AB$1521:$AB$1795)*(AI158=$AH$1521:$AH$1795)*(AR158=$AQ$1521:$AQ$1795)*(AS158=$AR$1521:$AR$1795)*(ROW($AB$1521:$AB$1795)&lt;&gt;ROW(AC158))*((S158=0)*($R$1521:$R$1795&gt;0)+(S158&gt;0)*($R$1521:$R$1795=0)))&gt;0,"SALONES UNIDOS",IF(SUMPRODUCT((AC158=$AB$1521:$AB$1795)*(AI158=$AH$1521:$AH$1795)*((AR158&lt;$AR$1521:$AR$1795)*(AS158&gt;$AQ$1521:$AQ$1795))*(ROW($AB$1521:$AB$1795)&lt;&gt;ROW(AC158)))&gt;0,"Cruzado","Sin cruce")))</f>
        <v/>
      </c>
      <c r="AW158" s="362" t="str" cm="1">
        <f t="array" ref="AW158">IF(AE158="","",IF(SUMPRODUCT((AE158=$AD$1521:$AD$1795)*(AI158=$AH$1521:$AH$1795)*(AT158=$AS$1521:$AS$1795)*(AU158=$AT$1521:$AT$1795)*(ROW($AD$1521:$AD$1795)&lt;&gt;ROW(AE158))*((S158=0)*($R$1521:$R$1795&gt;0)+(S158&gt;0)*($R$1521:$R$1795=0)))&gt;0,"SALONES UNIDOS",IF(SUMPRODUCT((AE158=$AD$1521:$AD$1795)*(AI158=$AH$1521:$AH$1795)*((AT158&lt;$AT$1521:$AT$1795)*(AU158&gt;$AS$1521:$AS$1795))*(ROW($AD$1521:$AD$1795)&lt;&gt;ROW(AE158)))&gt;0,"Cruzado","Sin cruce")))</f>
        <v/>
      </c>
      <c r="AX158" s="104" t="str">
        <f t="shared" si="91"/>
        <v>T43SUNAMPEC</v>
      </c>
      <c r="AY158" s="104" t="str" cm="1">
        <f t="array" ref="AY158">IF(AX158="","",IF(SUMPRODUCT((AX158=$AW$7:$AW$2006)*(AI158=$AH$7:$AH$2006)*(AO158=$AN$7:$AN$2006)*(AP158=$AO$7:$AO$2006)*(ROW($AW$7:$AW$2006)&lt;&gt;ROW(AX158))*((S158=0)*($R$7:$R$2006&gt;0)+(S158&gt;0)*($R$7:$R$2006=0)))&gt;0,"SALONES UNIDOS",IF(SUMPRODUCT((AX158=$AW$7:$AW$2006)*(AI158=$AH$7:$AH$2006)*((AO158&lt;$AO$7:$AO$2006)*(AP158&gt;$AN$7:$AN$2006))*(ROW($AW$7:$AW$2006)&lt;&gt;ROW(AX158)))&gt;0,"Cruzado","Sin cruce")))</f>
        <v>Sin cruce</v>
      </c>
    </row>
    <row r="159" spans="2:51" x14ac:dyDescent="0.3">
      <c r="B159" s="4" t="s">
        <v>1145</v>
      </c>
      <c r="C159" s="411" t="s">
        <v>314</v>
      </c>
      <c r="D159" s="379" t="s">
        <v>973</v>
      </c>
      <c r="E159" s="415">
        <v>20261</v>
      </c>
      <c r="F159" s="412" t="s">
        <v>302</v>
      </c>
      <c r="G159" s="411" t="s">
        <v>291</v>
      </c>
      <c r="H159" s="412" t="s">
        <v>303</v>
      </c>
      <c r="I159" s="412">
        <v>3</v>
      </c>
      <c r="J159" s="412" t="s">
        <v>572</v>
      </c>
      <c r="K159" s="412" t="s">
        <v>283</v>
      </c>
      <c r="L159" s="414" t="s">
        <v>1098</v>
      </c>
      <c r="M159" s="379" t="s">
        <v>352</v>
      </c>
      <c r="N159" s="379" t="s">
        <v>324</v>
      </c>
      <c r="O159" s="379" t="s">
        <v>353</v>
      </c>
      <c r="P159" s="412" t="s">
        <v>315</v>
      </c>
      <c r="Q159" s="379">
        <v>0</v>
      </c>
      <c r="R159" s="379">
        <v>4</v>
      </c>
      <c r="S159" s="415">
        <v>4</v>
      </c>
      <c r="T159" s="379">
        <v>4</v>
      </c>
      <c r="U159" s="8"/>
      <c r="V159" s="382">
        <v>15</v>
      </c>
      <c r="W159" s="370">
        <v>16707351</v>
      </c>
      <c r="X159" s="380" t="s">
        <v>894</v>
      </c>
      <c r="Y159" s="375" t="s">
        <v>315</v>
      </c>
      <c r="Z159" s="376"/>
      <c r="AA159" s="376"/>
      <c r="AB159" s="376"/>
      <c r="AC159" s="366"/>
      <c r="AD159" s="364"/>
      <c r="AE159" s="376" t="s">
        <v>881</v>
      </c>
      <c r="AF159" s="370"/>
      <c r="AG159" s="370"/>
      <c r="AH159" s="370" t="s">
        <v>301</v>
      </c>
      <c r="AI159" s="376">
        <v>7</v>
      </c>
      <c r="AJ159" s="376">
        <v>7</v>
      </c>
      <c r="AK159" s="376">
        <v>40</v>
      </c>
      <c r="AL159" s="376">
        <v>11</v>
      </c>
      <c r="AM159" s="376">
        <v>0</v>
      </c>
      <c r="AN159" s="22">
        <f t="shared" si="93"/>
        <v>4</v>
      </c>
      <c r="AO159" s="104">
        <f t="shared" si="87"/>
        <v>0.31944444444444448</v>
      </c>
      <c r="AP159" s="104">
        <f t="shared" si="88"/>
        <v>0.45833333333333331</v>
      </c>
      <c r="AQ159" s="22" t="str" cm="1">
        <f t="array" ref="AQ159">IF(X159="","",IF(SUMPRODUCT((X159=$W$7:$W$2006)*(AI159=$AH$7:$AH$2006)*(AO159=$AN$7:$AN$2006)*(AP159=$AO$7:$AO$2006)*(ROW($W$7:$W$2006)&lt;&gt;ROW(X159))*((S159=0)*($R$7:$R$2006&gt;0)+(S159&gt;0)*($R$7:$R$2006=0)))&gt;0,"SALONES UNIDOS",IF(SUMPRODUCT((X159=$W$7:$W$2006)*(AI159=$AH$7:$AH$2006)*((AO159&lt;$AO$7:$AO$2006)*(AP159&gt;$AN$7:$AN$2006))*(ROW($W$7:$W$2006)&lt;&gt;ROW(X159)))&gt;0,"Cruzado","Sin cruce")))</f>
        <v>Sin cruce</v>
      </c>
      <c r="AR159" s="22"/>
      <c r="AS159" s="22"/>
      <c r="AT159" s="104">
        <f t="shared" si="89"/>
        <v>0.31944444444444448</v>
      </c>
      <c r="AU159" s="104">
        <f t="shared" si="90"/>
        <v>0.45833333333333331</v>
      </c>
      <c r="AV159" s="362" t="str" cm="1">
        <f t="array" ref="AV159">IF(AC159="","",IF(SUMPRODUCT((AC159=$AB$1521:$AB$1795)*(AI159=$AH$1521:$AH$1795)*(AR159=$AQ$1521:$AQ$1795)*(AS159=$AR$1521:$AR$1795)*(ROW($AB$1521:$AB$1795)&lt;&gt;ROW(AC159))*((S159=0)*($R$1521:$R$1795&gt;0)+(S159&gt;0)*($R$1521:$R$1795=0)))&gt;0,"SALONES UNIDOS",IF(SUMPRODUCT((AC159=$AB$1521:$AB$1795)*(AI159=$AH$1521:$AH$1795)*((AR159&lt;$AR$1521:$AR$1795)*(AS159&gt;$AQ$1521:$AQ$1795))*(ROW($AB$1521:$AB$1795)&lt;&gt;ROW(AC159)))&gt;0,"Cruzado","Sin cruce")))</f>
        <v/>
      </c>
      <c r="AW159" s="362" t="str" cm="1">
        <f t="array" ref="AW159">IF(AE159="","",IF(SUMPRODUCT((AE159=$AD$1521:$AD$1795)*(AI159=$AH$1521:$AH$1795)*(AT159=$AS$1521:$AS$1795)*(AU159=$AT$1521:$AT$1795)*(ROW($AD$1521:$AD$1795)&lt;&gt;ROW(AE159))*((S159=0)*($R$1521:$R$1795&gt;0)+(S159&gt;0)*($R$1521:$R$1795=0)))&gt;0,"SALONES UNIDOS",IF(SUMPRODUCT((AE159=$AD$1521:$AD$1795)*(AI159=$AH$1521:$AH$1795)*((AT159&lt;$AT$1521:$AT$1795)*(AU159&gt;$AS$1521:$AS$1795))*(ROW($AD$1521:$AD$1795)&lt;&gt;ROW(AE159)))&gt;0,"Cruzado","Sin cruce")))</f>
        <v>Sin cruce</v>
      </c>
      <c r="AX159" s="104" t="str">
        <f t="shared" si="91"/>
        <v>T43SUNAMPEC</v>
      </c>
      <c r="AY159" s="104" t="str" cm="1">
        <f t="array" ref="AY159">IF(AX159="","",IF(SUMPRODUCT((AX159=$AW$7:$AW$2006)*(AI159=$AH$7:$AH$2006)*(AO159=$AN$7:$AN$2006)*(AP159=$AO$7:$AO$2006)*(ROW($AW$7:$AW$2006)&lt;&gt;ROW(AX159))*((S159=0)*($R$7:$R$2006&gt;0)+(S159&gt;0)*($R$7:$R$2006=0)))&gt;0,"SALONES UNIDOS",IF(SUMPRODUCT((AX159=$AW$7:$AW$2006)*(AI159=$AH$7:$AH$2006)*((AO159&lt;$AO$7:$AO$2006)*(AP159&gt;$AN$7:$AN$2006))*(ROW($AW$7:$AW$2006)&lt;&gt;ROW(AX159)))&gt;0,"Cruzado","Sin cruce")))</f>
        <v>Sin cruce</v>
      </c>
    </row>
    <row r="160" spans="2:51" x14ac:dyDescent="0.3">
      <c r="B160" s="4" t="s">
        <v>1145</v>
      </c>
      <c r="C160" s="411" t="s">
        <v>314</v>
      </c>
      <c r="D160" s="379" t="s">
        <v>973</v>
      </c>
      <c r="E160" s="415">
        <v>20261</v>
      </c>
      <c r="F160" s="412" t="s">
        <v>302</v>
      </c>
      <c r="G160" s="411" t="s">
        <v>291</v>
      </c>
      <c r="H160" s="412" t="s">
        <v>303</v>
      </c>
      <c r="I160" s="412">
        <v>3</v>
      </c>
      <c r="J160" s="412" t="s">
        <v>572</v>
      </c>
      <c r="K160" s="412" t="s">
        <v>283</v>
      </c>
      <c r="L160" s="414" t="s">
        <v>1098</v>
      </c>
      <c r="M160" s="379" t="s">
        <v>352</v>
      </c>
      <c r="N160" s="379" t="s">
        <v>324</v>
      </c>
      <c r="O160" s="379" t="s">
        <v>353</v>
      </c>
      <c r="P160" s="412" t="s">
        <v>315</v>
      </c>
      <c r="Q160" s="379">
        <v>0</v>
      </c>
      <c r="R160" s="379">
        <v>4</v>
      </c>
      <c r="S160" s="415">
        <v>0</v>
      </c>
      <c r="T160" s="379">
        <v>4</v>
      </c>
      <c r="U160" s="8"/>
      <c r="V160" s="382">
        <v>15</v>
      </c>
      <c r="W160" s="370">
        <v>16707351</v>
      </c>
      <c r="X160" s="380" t="s">
        <v>894</v>
      </c>
      <c r="Y160" s="375" t="s">
        <v>315</v>
      </c>
      <c r="Z160" s="376"/>
      <c r="AA160" s="376"/>
      <c r="AB160" s="376"/>
      <c r="AC160" s="366"/>
      <c r="AD160" s="364"/>
      <c r="AE160" s="376" t="s">
        <v>881</v>
      </c>
      <c r="AF160" s="370"/>
      <c r="AG160" s="370"/>
      <c r="AH160" s="370" t="s">
        <v>301</v>
      </c>
      <c r="AI160" s="376">
        <v>7</v>
      </c>
      <c r="AJ160" s="376">
        <v>14</v>
      </c>
      <c r="AK160" s="376">
        <v>20</v>
      </c>
      <c r="AL160" s="376">
        <v>17</v>
      </c>
      <c r="AM160" s="376">
        <v>40</v>
      </c>
      <c r="AN160" s="22">
        <f t="shared" si="93"/>
        <v>4</v>
      </c>
      <c r="AO160" s="104">
        <f t="shared" si="87"/>
        <v>0.59722222222222221</v>
      </c>
      <c r="AP160" s="104">
        <f t="shared" si="88"/>
        <v>0.73611111111111116</v>
      </c>
      <c r="AQ160" s="22" t="str" cm="1">
        <f t="array" ref="AQ160">IF(X160="","",IF(SUMPRODUCT((X160=$W$7:$W$2006)*(AI160=$AH$7:$AH$2006)*(AO160=$AN$7:$AN$2006)*(AP160=$AO$7:$AO$2006)*(ROW($W$7:$W$2006)&lt;&gt;ROW(X160))*((S160=0)*($R$7:$R$2006&gt;0)+(S160&gt;0)*($R$7:$R$2006=0)))&gt;0,"SALONES UNIDOS",IF(SUMPRODUCT((X160=$W$7:$W$2006)*(AI160=$AH$7:$AH$2006)*((AO160&lt;$AO$7:$AO$2006)*(AP160&gt;$AN$7:$AN$2006))*(ROW($W$7:$W$2006)&lt;&gt;ROW(X160)))&gt;0,"Cruzado","Sin cruce")))</f>
        <v>Sin cruce</v>
      </c>
      <c r="AR160" s="22"/>
      <c r="AS160" s="22"/>
      <c r="AT160" s="104">
        <f t="shared" si="89"/>
        <v>0.59722222222222221</v>
      </c>
      <c r="AU160" s="104">
        <f t="shared" si="90"/>
        <v>0.73611111111111116</v>
      </c>
      <c r="AV160" s="362" t="str" cm="1">
        <f t="array" ref="AV160">IF(AC160="","",IF(SUMPRODUCT((AC160=$AB$1521:$AB$1795)*(AI160=$AH$1521:$AH$1795)*(AR160=$AQ$1521:$AQ$1795)*(AS160=$AR$1521:$AR$1795)*(ROW($AB$1521:$AB$1795)&lt;&gt;ROW(AC160))*((S160=0)*($R$1521:$R$1795&gt;0)+(S160&gt;0)*($R$1521:$R$1795=0)))&gt;0,"SALONES UNIDOS",IF(SUMPRODUCT((AC160=$AB$1521:$AB$1795)*(AI160=$AH$1521:$AH$1795)*((AR160&lt;$AR$1521:$AR$1795)*(AS160&gt;$AQ$1521:$AQ$1795))*(ROW($AB$1521:$AB$1795)&lt;&gt;ROW(AC160)))&gt;0,"Cruzado","Sin cruce")))</f>
        <v/>
      </c>
      <c r="AW160" s="362" t="str" cm="1">
        <f t="array" ref="AW160">IF(AE160="","",IF(SUMPRODUCT((AE160=$AD$1521:$AD$1795)*(AI160=$AH$1521:$AH$1795)*(AT160=$AS$1521:$AS$1795)*(AU160=$AT$1521:$AT$1795)*(ROW($AD$1521:$AD$1795)&lt;&gt;ROW(AE160))*((S160=0)*($R$1521:$R$1795&gt;0)+(S160&gt;0)*($R$1521:$R$1795=0)))&gt;0,"SALONES UNIDOS",IF(SUMPRODUCT((AE160=$AD$1521:$AD$1795)*(AI160=$AH$1521:$AH$1795)*((AT160&lt;$AT$1521:$AT$1795)*(AU160&gt;$AS$1521:$AS$1795))*(ROW($AD$1521:$AD$1795)&lt;&gt;ROW(AE160)))&gt;0,"Cruzado","Sin cruce")))</f>
        <v>Sin cruce</v>
      </c>
      <c r="AX160" s="104" t="str">
        <f t="shared" si="91"/>
        <v>T43SUNAMPEC</v>
      </c>
      <c r="AY160" s="104" t="str" cm="1">
        <f t="array" ref="AY160">IF(AX160="","",IF(SUMPRODUCT((AX160=$AW$7:$AW$2006)*(AI160=$AH$7:$AH$2006)*(AO160=$AN$7:$AN$2006)*(AP160=$AO$7:$AO$2006)*(ROW($AW$7:$AW$2006)&lt;&gt;ROW(AX160))*((S160=0)*($R$7:$R$2006&gt;0)+(S160&gt;0)*($R$7:$R$2006=0)))&gt;0,"SALONES UNIDOS",IF(SUMPRODUCT((AX160=$AW$7:$AW$2006)*(AI160=$AH$7:$AH$2006)*((AO160&lt;$AO$7:$AO$2006)*(AP160&gt;$AN$7:$AN$2006))*(ROW($AW$7:$AW$2006)&lt;&gt;ROW(AX160)))&gt;0,"Cruzado","Sin cruce")))</f>
        <v>Sin cruce</v>
      </c>
    </row>
    <row r="161" spans="2:51" x14ac:dyDescent="0.3">
      <c r="B161" s="4" t="s">
        <v>1145</v>
      </c>
      <c r="C161" s="411" t="s">
        <v>314</v>
      </c>
      <c r="D161" s="379" t="s">
        <v>973</v>
      </c>
      <c r="E161" s="415">
        <v>20261</v>
      </c>
      <c r="F161" s="412" t="s">
        <v>302</v>
      </c>
      <c r="G161" s="411" t="s">
        <v>291</v>
      </c>
      <c r="H161" s="412" t="s">
        <v>303</v>
      </c>
      <c r="I161" s="412">
        <v>3</v>
      </c>
      <c r="J161" s="412" t="s">
        <v>573</v>
      </c>
      <c r="K161" s="412" t="s">
        <v>283</v>
      </c>
      <c r="L161" s="414" t="s">
        <v>1098</v>
      </c>
      <c r="M161" s="379" t="s">
        <v>352</v>
      </c>
      <c r="N161" s="379" t="s">
        <v>324</v>
      </c>
      <c r="O161" s="379" t="s">
        <v>353</v>
      </c>
      <c r="P161" s="412" t="s">
        <v>315</v>
      </c>
      <c r="Q161" s="379">
        <v>0</v>
      </c>
      <c r="R161" s="379">
        <v>4</v>
      </c>
      <c r="S161" s="415">
        <v>4</v>
      </c>
      <c r="T161" s="379">
        <v>4</v>
      </c>
      <c r="U161" s="8"/>
      <c r="V161" s="382">
        <v>15</v>
      </c>
      <c r="W161" s="370">
        <v>16707351</v>
      </c>
      <c r="X161" s="380" t="s">
        <v>894</v>
      </c>
      <c r="Y161" s="375" t="s">
        <v>315</v>
      </c>
      <c r="Z161" s="376"/>
      <c r="AA161" s="376"/>
      <c r="AB161" s="376"/>
      <c r="AC161" s="366"/>
      <c r="AD161" s="364"/>
      <c r="AE161" s="376" t="s">
        <v>881</v>
      </c>
      <c r="AF161" s="370"/>
      <c r="AG161" s="370"/>
      <c r="AH161" s="370" t="s">
        <v>301</v>
      </c>
      <c r="AI161" s="376">
        <v>7</v>
      </c>
      <c r="AJ161" s="376">
        <v>11</v>
      </c>
      <c r="AK161" s="376">
        <v>0</v>
      </c>
      <c r="AL161" s="376">
        <v>14</v>
      </c>
      <c r="AM161" s="376">
        <v>20</v>
      </c>
      <c r="AN161" s="22">
        <f t="shared" si="93"/>
        <v>4</v>
      </c>
      <c r="AO161" s="104">
        <f t="shared" si="87"/>
        <v>0.45833333333333331</v>
      </c>
      <c r="AP161" s="104">
        <f t="shared" si="88"/>
        <v>0.59722222222222221</v>
      </c>
      <c r="AQ161" s="22" t="str" cm="1">
        <f t="array" ref="AQ161">IF(X161="","",IF(SUMPRODUCT((X161=$W$7:$W$2006)*(AI161=$AH$7:$AH$2006)*(AO161=$AN$7:$AN$2006)*(AP161=$AO$7:$AO$2006)*(ROW($W$7:$W$2006)&lt;&gt;ROW(X161))*((S161=0)*($R$7:$R$2006&gt;0)+(S161&gt;0)*($R$7:$R$2006=0)))&gt;0,"SALONES UNIDOS",IF(SUMPRODUCT((X161=$W$7:$W$2006)*(AI161=$AH$7:$AH$2006)*((AO161&lt;$AO$7:$AO$2006)*(AP161&gt;$AN$7:$AN$2006))*(ROW($W$7:$W$2006)&lt;&gt;ROW(X161)))&gt;0,"Cruzado","Sin cruce")))</f>
        <v>Sin cruce</v>
      </c>
      <c r="AR161" s="22"/>
      <c r="AS161" s="22"/>
      <c r="AT161" s="104">
        <f t="shared" si="89"/>
        <v>0.45833333333333331</v>
      </c>
      <c r="AU161" s="104">
        <f t="shared" si="90"/>
        <v>0.59722222222222221</v>
      </c>
      <c r="AV161" s="362" t="str" cm="1">
        <f t="array" ref="AV161">IF(AC161="","",IF(SUMPRODUCT((AC161=$AB$1521:$AB$1795)*(AI161=$AH$1521:$AH$1795)*(AR161=$AQ$1521:$AQ$1795)*(AS161=$AR$1521:$AR$1795)*(ROW($AB$1521:$AB$1795)&lt;&gt;ROW(AC161))*((S161=0)*($R$1521:$R$1795&gt;0)+(S161&gt;0)*($R$1521:$R$1795=0)))&gt;0,"SALONES UNIDOS",IF(SUMPRODUCT((AC161=$AB$1521:$AB$1795)*(AI161=$AH$1521:$AH$1795)*((AR161&lt;$AR$1521:$AR$1795)*(AS161&gt;$AQ$1521:$AQ$1795))*(ROW($AB$1521:$AB$1795)&lt;&gt;ROW(AC161)))&gt;0,"Cruzado","Sin cruce")))</f>
        <v/>
      </c>
      <c r="AW161" s="362" t="str" cm="1">
        <f t="array" ref="AW161">IF(AE161="","",IF(SUMPRODUCT((AE161=$AD$1521:$AD$1795)*(AI161=$AH$1521:$AH$1795)*(AT161=$AS$1521:$AS$1795)*(AU161=$AT$1521:$AT$1795)*(ROW($AD$1521:$AD$1795)&lt;&gt;ROW(AE161))*((S161=0)*($R$1521:$R$1795&gt;0)+(S161&gt;0)*($R$1521:$R$1795=0)))&gt;0,"SALONES UNIDOS",IF(SUMPRODUCT((AE161=$AD$1521:$AD$1795)*(AI161=$AH$1521:$AH$1795)*((AT161&lt;$AT$1521:$AT$1795)*(AU161&gt;$AS$1521:$AS$1795))*(ROW($AD$1521:$AD$1795)&lt;&gt;ROW(AE161)))&gt;0,"Cruzado","Sin cruce")))</f>
        <v>Sin cruce</v>
      </c>
      <c r="AX161" s="104" t="str">
        <f t="shared" si="91"/>
        <v>T43SUNAMPEC</v>
      </c>
      <c r="AY161" s="104" t="str" cm="1">
        <f t="array" ref="AY161">IF(AX161="","",IF(SUMPRODUCT((AX161=$AW$7:$AW$2006)*(AI161=$AH$7:$AH$2006)*(AO161=$AN$7:$AN$2006)*(AP161=$AO$7:$AO$2006)*(ROW($AW$7:$AW$2006)&lt;&gt;ROW(AX161))*((S161=0)*($R$7:$R$2006&gt;0)+(S161&gt;0)*($R$7:$R$2006=0)))&gt;0,"SALONES UNIDOS",IF(SUMPRODUCT((AX161=$AW$7:$AW$2006)*(AI161=$AH$7:$AH$2006)*((AO161&lt;$AO$7:$AO$2006)*(AP161&gt;$AN$7:$AN$2006))*(ROW($AW$7:$AW$2006)&lt;&gt;ROW(AX161)))&gt;0,"Cruzado","Sin cruce")))</f>
        <v>Sin cruce</v>
      </c>
    </row>
    <row r="162" spans="2:51" x14ac:dyDescent="0.3">
      <c r="B162" s="4" t="s">
        <v>1145</v>
      </c>
      <c r="C162" s="411" t="s">
        <v>314</v>
      </c>
      <c r="D162" s="379" t="s">
        <v>973</v>
      </c>
      <c r="E162" s="415">
        <v>20261</v>
      </c>
      <c r="F162" s="412" t="s">
        <v>302</v>
      </c>
      <c r="G162" s="411" t="s">
        <v>291</v>
      </c>
      <c r="H162" s="412" t="s">
        <v>303</v>
      </c>
      <c r="I162" s="412">
        <v>3</v>
      </c>
      <c r="J162" s="412" t="s">
        <v>573</v>
      </c>
      <c r="K162" s="412" t="s">
        <v>283</v>
      </c>
      <c r="L162" s="414" t="s">
        <v>1098</v>
      </c>
      <c r="M162" s="379" t="s">
        <v>352</v>
      </c>
      <c r="N162" s="379" t="s">
        <v>324</v>
      </c>
      <c r="O162" s="379" t="s">
        <v>353</v>
      </c>
      <c r="P162" s="412" t="s">
        <v>315</v>
      </c>
      <c r="Q162" s="379">
        <v>0</v>
      </c>
      <c r="R162" s="379">
        <v>4</v>
      </c>
      <c r="S162" s="415">
        <v>0</v>
      </c>
      <c r="T162" s="379">
        <v>4</v>
      </c>
      <c r="U162" s="8"/>
      <c r="V162" s="382">
        <v>15</v>
      </c>
      <c r="W162" s="370">
        <v>16707351</v>
      </c>
      <c r="X162" s="380" t="s">
        <v>894</v>
      </c>
      <c r="Y162" s="375" t="s">
        <v>315</v>
      </c>
      <c r="Z162" s="376"/>
      <c r="AA162" s="376"/>
      <c r="AB162" s="376"/>
      <c r="AC162" s="366"/>
      <c r="AD162" s="364"/>
      <c r="AE162" s="376" t="s">
        <v>881</v>
      </c>
      <c r="AF162" s="370"/>
      <c r="AG162" s="370"/>
      <c r="AH162" s="370" t="s">
        <v>301</v>
      </c>
      <c r="AI162" s="376">
        <v>7</v>
      </c>
      <c r="AJ162" s="376">
        <v>17</v>
      </c>
      <c r="AK162" s="376">
        <v>40</v>
      </c>
      <c r="AL162" s="376">
        <v>21</v>
      </c>
      <c r="AM162" s="376">
        <v>0</v>
      </c>
      <c r="AN162" s="22">
        <f t="shared" si="93"/>
        <v>4</v>
      </c>
      <c r="AO162" s="104">
        <f t="shared" si="87"/>
        <v>0.73611111111111116</v>
      </c>
      <c r="AP162" s="104">
        <f t="shared" si="88"/>
        <v>0.875</v>
      </c>
      <c r="AQ162" s="22" t="str" cm="1">
        <f t="array" ref="AQ162">IF(X162="","",IF(SUMPRODUCT((X162=$W$7:$W$2006)*(AI162=$AH$7:$AH$2006)*(AO162=$AN$7:$AN$2006)*(AP162=$AO$7:$AO$2006)*(ROW($W$7:$W$2006)&lt;&gt;ROW(X162))*((S162=0)*($R$7:$R$2006&gt;0)+(S162&gt;0)*($R$7:$R$2006=0)))&gt;0,"SALONES UNIDOS",IF(SUMPRODUCT((X162=$W$7:$W$2006)*(AI162=$AH$7:$AH$2006)*((AO162&lt;$AO$7:$AO$2006)*(AP162&gt;$AN$7:$AN$2006))*(ROW($W$7:$W$2006)&lt;&gt;ROW(X162)))&gt;0,"Cruzado","Sin cruce")))</f>
        <v>Sin cruce</v>
      </c>
      <c r="AR162" s="22"/>
      <c r="AS162" s="22"/>
      <c r="AT162" s="104">
        <f t="shared" si="89"/>
        <v>0.73611111111111116</v>
      </c>
      <c r="AU162" s="104">
        <f t="shared" si="90"/>
        <v>0.875</v>
      </c>
      <c r="AV162" s="362" t="str" cm="1">
        <f t="array" ref="AV162">IF(AC162="","",IF(SUMPRODUCT((AC162=$AB$1521:$AB$1795)*(AI162=$AH$1521:$AH$1795)*(AR162=$AQ$1521:$AQ$1795)*(AS162=$AR$1521:$AR$1795)*(ROW($AB$1521:$AB$1795)&lt;&gt;ROW(AC162))*((S162=0)*($R$1521:$R$1795&gt;0)+(S162&gt;0)*($R$1521:$R$1795=0)))&gt;0,"SALONES UNIDOS",IF(SUMPRODUCT((AC162=$AB$1521:$AB$1795)*(AI162=$AH$1521:$AH$1795)*((AR162&lt;$AR$1521:$AR$1795)*(AS162&gt;$AQ$1521:$AQ$1795))*(ROW($AB$1521:$AB$1795)&lt;&gt;ROW(AC162)))&gt;0,"Cruzado","Sin cruce")))</f>
        <v/>
      </c>
      <c r="AW162" s="362" t="str" cm="1">
        <f t="array" ref="AW162">IF(AE162="","",IF(SUMPRODUCT((AE162=$AD$1521:$AD$1795)*(AI162=$AH$1521:$AH$1795)*(AT162=$AS$1521:$AS$1795)*(AU162=$AT$1521:$AT$1795)*(ROW($AD$1521:$AD$1795)&lt;&gt;ROW(AE162))*((S162=0)*($R$1521:$R$1795&gt;0)+(S162&gt;0)*($R$1521:$R$1795=0)))&gt;0,"SALONES UNIDOS",IF(SUMPRODUCT((AE162=$AD$1521:$AD$1795)*(AI162=$AH$1521:$AH$1795)*((AT162&lt;$AT$1521:$AT$1795)*(AU162&gt;$AS$1521:$AS$1795))*(ROW($AD$1521:$AD$1795)&lt;&gt;ROW(AE162)))&gt;0,"Cruzado","Sin cruce")))</f>
        <v>Sin cruce</v>
      </c>
      <c r="AX162" s="104" t="str">
        <f t="shared" si="91"/>
        <v>T43SUNAMPEC</v>
      </c>
      <c r="AY162" s="104" t="str" cm="1">
        <f t="array" ref="AY162">IF(AX162="","",IF(SUMPRODUCT((AX162=$AW$7:$AW$2006)*(AI162=$AH$7:$AH$2006)*(AO162=$AN$7:$AN$2006)*(AP162=$AO$7:$AO$2006)*(ROW($AW$7:$AW$2006)&lt;&gt;ROW(AX162))*((S162=0)*($R$7:$R$2006&gt;0)+(S162&gt;0)*($R$7:$R$2006=0)))&gt;0,"SALONES UNIDOS",IF(SUMPRODUCT((AX162=$AW$7:$AW$2006)*(AI162=$AH$7:$AH$2006)*((AO162&lt;$AO$7:$AO$2006)*(AP162&gt;$AN$7:$AN$2006))*(ROW($AW$7:$AW$2006)&lt;&gt;ROW(AX162)))&gt;0,"Cruzado","Sin cruce")))</f>
        <v>Sin cruce</v>
      </c>
    </row>
    <row r="163" spans="2:51" x14ac:dyDescent="0.3">
      <c r="B163" s="4" t="s">
        <v>1144</v>
      </c>
      <c r="C163" s="411" t="s">
        <v>314</v>
      </c>
      <c r="D163" s="379" t="s">
        <v>973</v>
      </c>
      <c r="E163" s="415">
        <v>20261</v>
      </c>
      <c r="F163" s="412" t="s">
        <v>302</v>
      </c>
      <c r="G163" s="411" t="s">
        <v>291</v>
      </c>
      <c r="H163" s="412" t="s">
        <v>303</v>
      </c>
      <c r="I163" s="412">
        <v>3</v>
      </c>
      <c r="J163" s="412" t="s">
        <v>286</v>
      </c>
      <c r="K163" s="412" t="s">
        <v>286</v>
      </c>
      <c r="L163" s="414" t="s">
        <v>1098</v>
      </c>
      <c r="M163" s="379" t="s">
        <v>352</v>
      </c>
      <c r="N163" s="379" t="s">
        <v>324</v>
      </c>
      <c r="O163" s="379" t="s">
        <v>353</v>
      </c>
      <c r="P163" s="412" t="s">
        <v>315</v>
      </c>
      <c r="Q163" s="379">
        <v>2</v>
      </c>
      <c r="R163" s="379">
        <v>0</v>
      </c>
      <c r="S163" s="415">
        <v>2</v>
      </c>
      <c r="T163" s="379">
        <v>4</v>
      </c>
      <c r="U163" s="8"/>
      <c r="V163" s="382">
        <v>30</v>
      </c>
      <c r="W163" s="370">
        <v>9381584</v>
      </c>
      <c r="X163" s="380" t="s">
        <v>526</v>
      </c>
      <c r="Y163" s="375" t="s">
        <v>315</v>
      </c>
      <c r="Z163" s="376"/>
      <c r="AA163" s="376"/>
      <c r="AB163" s="376"/>
      <c r="AC163" s="376" t="s">
        <v>876</v>
      </c>
      <c r="AD163" s="364"/>
      <c r="AE163" s="369"/>
      <c r="AF163" s="370"/>
      <c r="AG163" s="370"/>
      <c r="AH163" s="370" t="s">
        <v>559</v>
      </c>
      <c r="AI163" s="376">
        <v>4</v>
      </c>
      <c r="AJ163" s="376">
        <v>17</v>
      </c>
      <c r="AK163" s="376">
        <v>40</v>
      </c>
      <c r="AL163" s="376">
        <v>19</v>
      </c>
      <c r="AM163" s="376">
        <v>20</v>
      </c>
      <c r="AN163" s="409">
        <v>2</v>
      </c>
      <c r="AO163" s="104">
        <f t="shared" si="87"/>
        <v>0.73611111111111116</v>
      </c>
      <c r="AP163" s="104">
        <f t="shared" si="88"/>
        <v>0.80555555555555547</v>
      </c>
      <c r="AQ163" s="22" t="str" cm="1">
        <f t="array" ref="AQ163">IF(X163="","",IF(SUMPRODUCT((X163=$W$7:$W$2006)*(AI163=$AH$7:$AH$2006)*(AO163=$AN$7:$AN$2006)*(AP163=$AO$7:$AO$2006)*(ROW($W$7:$W$2006)&lt;&gt;ROW(X163))*((S163=0)*($R$7:$R$2006&gt;0)+(S163&gt;0)*($R$7:$R$2006=0)))&gt;0,"SALONES UNIDOS",IF(SUMPRODUCT((X163=$W$7:$W$2006)*(AI163=$AH$7:$AH$2006)*((AO163&lt;$AO$7:$AO$2006)*(AP163&gt;$AN$7:$AN$2006))*(ROW($W$7:$W$2006)&lt;&gt;ROW(X163)))&gt;0,"Cruzado","Sin cruce")))</f>
        <v>Sin cruce</v>
      </c>
      <c r="AR163" s="22"/>
      <c r="AS163" s="22"/>
      <c r="AT163" s="104">
        <f t="shared" si="89"/>
        <v>0.73611111111111116</v>
      </c>
      <c r="AU163" s="104">
        <f t="shared" si="90"/>
        <v>0.80555555555555547</v>
      </c>
      <c r="AV163" s="362" t="str" cm="1">
        <f t="array" ref="AV163">IF(AC163="","",IF(SUMPRODUCT((AC163=$AB$1521:$AB$1795)*(AI163=$AH$1521:$AH$1795)*(AR163=$AQ$1521:$AQ$1795)*(AS163=$AR$1521:$AR$1795)*(ROW($AB$1521:$AB$1795)&lt;&gt;ROW(AC163))*((S163=0)*($R$1521:$R$1795&gt;0)+(S163&gt;0)*($R$1521:$R$1795=0)))&gt;0,"SALONES UNIDOS",IF(SUMPRODUCT((AC163=$AB$1521:$AB$1795)*(AI163=$AH$1521:$AH$1795)*((AR163&lt;$AR$1521:$AR$1795)*(AS163&gt;$AQ$1521:$AQ$1795))*(ROW($AB$1521:$AB$1795)&lt;&gt;ROW(AC163)))&gt;0,"Cruzado","Sin cruce")))</f>
        <v>Sin cruce</v>
      </c>
      <c r="AW163" s="362" t="str" cm="1">
        <f t="array" ref="AW163">IF(AE163="","",IF(SUMPRODUCT((AE163=$AD$1521:$AD$1795)*(AI163=$AH$1521:$AH$1795)*(AT163=$AS$1521:$AS$1795)*(AU163=$AT$1521:$AT$1795)*(ROW($AD$1521:$AD$1795)&lt;&gt;ROW(AE163))*((S163=0)*($R$1521:$R$1795&gt;0)+(S163&gt;0)*($R$1521:$R$1795=0)))&gt;0,"SALONES UNIDOS",IF(SUMPRODUCT((AE163=$AD$1521:$AD$1795)*(AI163=$AH$1521:$AH$1795)*((AT163&lt;$AT$1521:$AT$1795)*(AU163&gt;$AS$1521:$AS$1795))*(ROW($AD$1521:$AD$1795)&lt;&gt;ROW(AE163)))&gt;0,"Cruzado","Sin cruce")))</f>
        <v/>
      </c>
      <c r="AX163" s="104" t="str">
        <f t="shared" si="91"/>
        <v>T43SUNAMPED</v>
      </c>
      <c r="AY163" s="104" t="str" cm="1">
        <f t="array" ref="AY163">IF(AX163="","",IF(SUMPRODUCT((AX163=$AW$7:$AW$2006)*(AI163=$AH$7:$AH$2006)*(AO163=$AN$7:$AN$2006)*(AP163=$AO$7:$AO$2006)*(ROW($AW$7:$AW$2006)&lt;&gt;ROW(AX163))*((S163=0)*($R$7:$R$2006&gt;0)+(S163&gt;0)*($R$7:$R$2006=0)))&gt;0,"SALONES UNIDOS",IF(SUMPRODUCT((AX163=$AW$7:$AW$2006)*(AI163=$AH$7:$AH$2006)*((AO163&lt;$AO$7:$AO$2006)*(AP163&gt;$AN$7:$AN$2006))*(ROW($AW$7:$AW$2006)&lt;&gt;ROW(AX163)))&gt;0,"Cruzado","Sin cruce")))</f>
        <v>Sin cruce</v>
      </c>
    </row>
    <row r="164" spans="2:51" x14ac:dyDescent="0.3">
      <c r="B164" s="4" t="s">
        <v>1144</v>
      </c>
      <c r="C164" s="411" t="s">
        <v>314</v>
      </c>
      <c r="D164" s="379" t="s">
        <v>973</v>
      </c>
      <c r="E164" s="415">
        <v>20261</v>
      </c>
      <c r="F164" s="412" t="s">
        <v>302</v>
      </c>
      <c r="G164" s="411" t="s">
        <v>291</v>
      </c>
      <c r="H164" s="412" t="s">
        <v>303</v>
      </c>
      <c r="I164" s="412">
        <v>3</v>
      </c>
      <c r="J164" s="412" t="s">
        <v>575</v>
      </c>
      <c r="K164" s="412" t="s">
        <v>286</v>
      </c>
      <c r="L164" s="414" t="s">
        <v>1098</v>
      </c>
      <c r="M164" s="379" t="s">
        <v>352</v>
      </c>
      <c r="N164" s="379" t="s">
        <v>324</v>
      </c>
      <c r="O164" s="379" t="s">
        <v>353</v>
      </c>
      <c r="P164" s="412" t="s">
        <v>315</v>
      </c>
      <c r="Q164" s="379">
        <v>0</v>
      </c>
      <c r="R164" s="379">
        <v>4</v>
      </c>
      <c r="S164" s="418">
        <v>4</v>
      </c>
      <c r="T164" s="379">
        <v>4</v>
      </c>
      <c r="U164" s="8"/>
      <c r="V164" s="382">
        <v>15</v>
      </c>
      <c r="W164" s="370">
        <v>9381584</v>
      </c>
      <c r="X164" s="380" t="s">
        <v>526</v>
      </c>
      <c r="Y164" s="375" t="s">
        <v>315</v>
      </c>
      <c r="Z164" s="376"/>
      <c r="AA164" s="376"/>
      <c r="AB164" s="376"/>
      <c r="AC164" s="366"/>
      <c r="AD164" s="364"/>
      <c r="AE164" s="376" t="s">
        <v>881</v>
      </c>
      <c r="AF164" s="370"/>
      <c r="AG164" s="370"/>
      <c r="AH164" s="370" t="s">
        <v>301</v>
      </c>
      <c r="AI164" s="376">
        <v>6</v>
      </c>
      <c r="AJ164" s="376">
        <v>17</v>
      </c>
      <c r="AK164" s="376">
        <v>40</v>
      </c>
      <c r="AL164" s="376">
        <v>21</v>
      </c>
      <c r="AM164" s="376">
        <v>0</v>
      </c>
      <c r="AN164" s="409">
        <v>4</v>
      </c>
      <c r="AO164" s="104">
        <f t="shared" si="87"/>
        <v>0.73611111111111116</v>
      </c>
      <c r="AP164" s="104">
        <f t="shared" si="88"/>
        <v>0.875</v>
      </c>
      <c r="AQ164" s="22" t="str" cm="1">
        <f t="array" ref="AQ164">IF(X164="","",IF(SUMPRODUCT((X164=$W$7:$W$2006)*(AI164=$AH$7:$AH$2006)*(AO164=$AN$7:$AN$2006)*(AP164=$AO$7:$AO$2006)*(ROW($W$7:$W$2006)&lt;&gt;ROW(X164))*((S164=0)*($R$7:$R$2006&gt;0)+(S164&gt;0)*($R$7:$R$2006=0)))&gt;0,"SALONES UNIDOS",IF(SUMPRODUCT((X164=$W$7:$W$2006)*(AI164=$AH$7:$AH$2006)*((AO164&lt;$AO$7:$AO$2006)*(AP164&gt;$AN$7:$AN$2006))*(ROW($W$7:$W$2006)&lt;&gt;ROW(X164)))&gt;0,"Cruzado","Sin cruce")))</f>
        <v>Sin cruce</v>
      </c>
      <c r="AR164" s="22"/>
      <c r="AS164" s="22"/>
      <c r="AT164" s="104">
        <f t="shared" si="89"/>
        <v>0.73611111111111116</v>
      </c>
      <c r="AU164" s="104">
        <f t="shared" si="90"/>
        <v>0.875</v>
      </c>
      <c r="AV164" s="362" t="str" cm="1">
        <f t="array" ref="AV164">IF(AC164="","",IF(SUMPRODUCT((AC164=$AB$1521:$AB$1795)*(AI164=$AH$1521:$AH$1795)*(AR164=$AQ$1521:$AQ$1795)*(AS164=$AR$1521:$AR$1795)*(ROW($AB$1521:$AB$1795)&lt;&gt;ROW(AC164))*((S164=0)*($R$1521:$R$1795&gt;0)+(S164&gt;0)*($R$1521:$R$1795=0)))&gt;0,"SALONES UNIDOS",IF(SUMPRODUCT((AC164=$AB$1521:$AB$1795)*(AI164=$AH$1521:$AH$1795)*((AR164&lt;$AR$1521:$AR$1795)*(AS164&gt;$AQ$1521:$AQ$1795))*(ROW($AB$1521:$AB$1795)&lt;&gt;ROW(AC164)))&gt;0,"Cruzado","Sin cruce")))</f>
        <v/>
      </c>
      <c r="AW164" s="362" t="str" cm="1">
        <f t="array" ref="AW164">IF(AE164="","",IF(SUMPRODUCT((AE164=$AD$1521:$AD$1795)*(AI164=$AH$1521:$AH$1795)*(AT164=$AS$1521:$AS$1795)*(AU164=$AT$1521:$AT$1795)*(ROW($AD$1521:$AD$1795)&lt;&gt;ROW(AE164))*((S164=0)*($R$1521:$R$1795&gt;0)+(S164&gt;0)*($R$1521:$R$1795=0)))&gt;0,"SALONES UNIDOS",IF(SUMPRODUCT((AE164=$AD$1521:$AD$1795)*(AI164=$AH$1521:$AH$1795)*((AT164&lt;$AT$1521:$AT$1795)*(AU164&gt;$AS$1521:$AS$1795))*(ROW($AD$1521:$AD$1795)&lt;&gt;ROW(AE164)))&gt;0,"Cruzado","Sin cruce")))</f>
        <v>Sin cruce</v>
      </c>
      <c r="AX164" s="104" t="str">
        <f t="shared" si="91"/>
        <v>T43SUNAMPED</v>
      </c>
      <c r="AY164" s="104" t="str" cm="1">
        <f t="array" ref="AY164">IF(AX164="","",IF(SUMPRODUCT((AX164=$AW$7:$AW$2006)*(AI164=$AH$7:$AH$2006)*(AO164=$AN$7:$AN$2006)*(AP164=$AO$7:$AO$2006)*(ROW($AW$7:$AW$2006)&lt;&gt;ROW(AX164))*((S164=0)*($R$7:$R$2006&gt;0)+(S164&gt;0)*($R$7:$R$2006=0)))&gt;0,"SALONES UNIDOS",IF(SUMPRODUCT((AX164=$AW$7:$AW$2006)*(AI164=$AH$7:$AH$2006)*((AO164&lt;$AO$7:$AO$2006)*(AP164&gt;$AN$7:$AN$2006))*(ROW($AW$7:$AW$2006)&lt;&gt;ROW(AX164)))&gt;0,"Cruzado","Sin cruce")))</f>
        <v>Sin cruce</v>
      </c>
    </row>
    <row r="165" spans="2:51" x14ac:dyDescent="0.3">
      <c r="B165" s="4" t="s">
        <v>1144</v>
      </c>
      <c r="C165" s="411" t="s">
        <v>314</v>
      </c>
      <c r="D165" s="379" t="s">
        <v>973</v>
      </c>
      <c r="E165" s="415">
        <v>20261</v>
      </c>
      <c r="F165" s="412" t="s">
        <v>302</v>
      </c>
      <c r="G165" s="411" t="s">
        <v>291</v>
      </c>
      <c r="H165" s="412" t="s">
        <v>303</v>
      </c>
      <c r="I165" s="412">
        <v>3</v>
      </c>
      <c r="J165" s="412" t="s">
        <v>577</v>
      </c>
      <c r="K165" s="412" t="s">
        <v>286</v>
      </c>
      <c r="L165" s="414" t="s">
        <v>1098</v>
      </c>
      <c r="M165" s="379" t="s">
        <v>352</v>
      </c>
      <c r="N165" s="379" t="s">
        <v>324</v>
      </c>
      <c r="O165" s="379" t="s">
        <v>353</v>
      </c>
      <c r="P165" s="412" t="s">
        <v>315</v>
      </c>
      <c r="Q165" s="379">
        <v>0</v>
      </c>
      <c r="R165" s="379">
        <v>4</v>
      </c>
      <c r="S165" s="418">
        <v>4</v>
      </c>
      <c r="T165" s="379">
        <v>4</v>
      </c>
      <c r="U165" s="8"/>
      <c r="V165" s="382">
        <v>15</v>
      </c>
      <c r="W165" s="370">
        <v>9381584</v>
      </c>
      <c r="X165" s="380" t="s">
        <v>526</v>
      </c>
      <c r="Y165" s="375" t="s">
        <v>315</v>
      </c>
      <c r="Z165" s="376"/>
      <c r="AA165" s="376"/>
      <c r="AB165" s="376"/>
      <c r="AC165" s="366"/>
      <c r="AD165" s="364"/>
      <c r="AE165" s="376" t="s">
        <v>881</v>
      </c>
      <c r="AF165" s="370"/>
      <c r="AG165" s="370"/>
      <c r="AH165" s="370" t="s">
        <v>301</v>
      </c>
      <c r="AI165" s="376">
        <v>7</v>
      </c>
      <c r="AJ165" s="376">
        <v>11</v>
      </c>
      <c r="AK165" s="376">
        <v>0</v>
      </c>
      <c r="AL165" s="376">
        <v>14</v>
      </c>
      <c r="AM165" s="376">
        <v>20</v>
      </c>
      <c r="AN165" s="409">
        <v>4</v>
      </c>
      <c r="AO165" s="104">
        <f t="shared" si="87"/>
        <v>0.45833333333333331</v>
      </c>
      <c r="AP165" s="104">
        <f t="shared" si="88"/>
        <v>0.59722222222222221</v>
      </c>
      <c r="AQ165" s="22" t="str" cm="1">
        <f t="array" ref="AQ165">IF(X165="","",IF(SUMPRODUCT((X165=$W$7:$W$2006)*(AI165=$AH$7:$AH$2006)*(AO165=$AN$7:$AN$2006)*(AP165=$AO$7:$AO$2006)*(ROW($W$7:$W$2006)&lt;&gt;ROW(X165))*((S165=0)*($R$7:$R$2006&gt;0)+(S165&gt;0)*($R$7:$R$2006=0)))&gt;0,"SALONES UNIDOS",IF(SUMPRODUCT((X165=$W$7:$W$2006)*(AI165=$AH$7:$AH$2006)*((AO165&lt;$AO$7:$AO$2006)*(AP165&gt;$AN$7:$AN$2006))*(ROW($W$7:$W$2006)&lt;&gt;ROW(X165)))&gt;0,"Cruzado","Sin cruce")))</f>
        <v>Sin cruce</v>
      </c>
      <c r="AR165" s="22"/>
      <c r="AS165" s="22"/>
      <c r="AT165" s="104">
        <f t="shared" si="89"/>
        <v>0.45833333333333331</v>
      </c>
      <c r="AU165" s="104">
        <f t="shared" si="90"/>
        <v>0.59722222222222221</v>
      </c>
      <c r="AV165" s="362" t="str" cm="1">
        <f t="array" ref="AV165">IF(AC165="","",IF(SUMPRODUCT((AC165=$AB$1521:$AB$1795)*(AI165=$AH$1521:$AH$1795)*(AR165=$AQ$1521:$AQ$1795)*(AS165=$AR$1521:$AR$1795)*(ROW($AB$1521:$AB$1795)&lt;&gt;ROW(AC165))*((S165=0)*($R$1521:$R$1795&gt;0)+(S165&gt;0)*($R$1521:$R$1795=0)))&gt;0,"SALONES UNIDOS",IF(SUMPRODUCT((AC165=$AB$1521:$AB$1795)*(AI165=$AH$1521:$AH$1795)*((AR165&lt;$AR$1521:$AR$1795)*(AS165&gt;$AQ$1521:$AQ$1795))*(ROW($AB$1521:$AB$1795)&lt;&gt;ROW(AC165)))&gt;0,"Cruzado","Sin cruce")))</f>
        <v/>
      </c>
      <c r="AW165" s="362" t="str" cm="1">
        <f t="array" ref="AW165">IF(AE165="","",IF(SUMPRODUCT((AE165=$AD$1521:$AD$1795)*(AI165=$AH$1521:$AH$1795)*(AT165=$AS$1521:$AS$1795)*(AU165=$AT$1521:$AT$1795)*(ROW($AD$1521:$AD$1795)&lt;&gt;ROW(AE165))*((S165=0)*($R$1521:$R$1795&gt;0)+(S165&gt;0)*($R$1521:$R$1795=0)))&gt;0,"SALONES UNIDOS",IF(SUMPRODUCT((AE165=$AD$1521:$AD$1795)*(AI165=$AH$1521:$AH$1795)*((AT165&lt;$AT$1521:$AT$1795)*(AU165&gt;$AS$1521:$AS$1795))*(ROW($AD$1521:$AD$1795)&lt;&gt;ROW(AE165)))&gt;0,"Cruzado","Sin cruce")))</f>
        <v>Sin cruce</v>
      </c>
      <c r="AX165" s="104" t="str">
        <f t="shared" si="91"/>
        <v>T43SUNAMPED</v>
      </c>
      <c r="AY165" s="104" t="str" cm="1">
        <f t="array" ref="AY165">IF(AX165="","",IF(SUMPRODUCT((AX165=$AW$7:$AW$2006)*(AI165=$AH$7:$AH$2006)*(AO165=$AN$7:$AN$2006)*(AP165=$AO$7:$AO$2006)*(ROW($AW$7:$AW$2006)&lt;&gt;ROW(AX165))*((S165=0)*($R$7:$R$2006&gt;0)+(S165&gt;0)*($R$7:$R$2006=0)))&gt;0,"SALONES UNIDOS",IF(SUMPRODUCT((AX165=$AW$7:$AW$2006)*(AI165=$AH$7:$AH$2006)*((AO165&lt;$AO$7:$AO$2006)*(AP165&gt;$AN$7:$AN$2006))*(ROW($AW$7:$AW$2006)&lt;&gt;ROW(AX165)))&gt;0,"Cruzado","Sin cruce")))</f>
        <v>Sin cruce</v>
      </c>
    </row>
    <row r="166" spans="2:51" x14ac:dyDescent="0.3">
      <c r="B166" s="4" t="s">
        <v>1145</v>
      </c>
      <c r="C166" s="411" t="s">
        <v>314</v>
      </c>
      <c r="D166" s="379" t="s">
        <v>973</v>
      </c>
      <c r="E166" s="415">
        <v>20261</v>
      </c>
      <c r="F166" s="412" t="s">
        <v>302</v>
      </c>
      <c r="G166" s="411" t="s">
        <v>291</v>
      </c>
      <c r="H166" s="412" t="s">
        <v>303</v>
      </c>
      <c r="I166" s="412">
        <v>3</v>
      </c>
      <c r="J166" s="412" t="s">
        <v>286</v>
      </c>
      <c r="K166" s="412" t="s">
        <v>286</v>
      </c>
      <c r="L166" s="414" t="s">
        <v>1098</v>
      </c>
      <c r="M166" s="379" t="s">
        <v>352</v>
      </c>
      <c r="N166" s="379" t="s">
        <v>324</v>
      </c>
      <c r="O166" s="379" t="s">
        <v>353</v>
      </c>
      <c r="P166" s="412" t="s">
        <v>315</v>
      </c>
      <c r="Q166" s="379">
        <v>2</v>
      </c>
      <c r="R166" s="379">
        <v>0</v>
      </c>
      <c r="S166" s="415">
        <v>2</v>
      </c>
      <c r="T166" s="379">
        <v>4</v>
      </c>
      <c r="U166" s="8"/>
      <c r="V166" s="382">
        <v>30</v>
      </c>
      <c r="W166" s="370">
        <v>72155412</v>
      </c>
      <c r="X166" s="380" t="s">
        <v>1146</v>
      </c>
      <c r="Y166" s="375" t="s">
        <v>321</v>
      </c>
      <c r="Z166" s="376"/>
      <c r="AA166" s="376"/>
      <c r="AB166" s="376"/>
      <c r="AC166" s="376"/>
      <c r="AD166" s="364"/>
      <c r="AE166" s="369"/>
      <c r="AF166" s="370"/>
      <c r="AG166" s="370"/>
      <c r="AH166" s="370" t="s">
        <v>559</v>
      </c>
      <c r="AI166" s="376">
        <v>3</v>
      </c>
      <c r="AJ166" s="376">
        <v>18</v>
      </c>
      <c r="AK166" s="376">
        <v>30</v>
      </c>
      <c r="AL166" s="376">
        <v>20</v>
      </c>
      <c r="AM166" s="376">
        <v>10</v>
      </c>
      <c r="AN166" s="22">
        <f t="shared" ref="AN166:AN170" si="94">IF(AJ166="",S166,ROUND(((((AL166/24)+(AM166/1440))-((AJ166/24)+(AK166/1440)))*1440/50),5))</f>
        <v>2</v>
      </c>
      <c r="AO166" s="104">
        <f t="shared" si="87"/>
        <v>0.77083333333333337</v>
      </c>
      <c r="AP166" s="104">
        <f t="shared" si="88"/>
        <v>0.84027777777777779</v>
      </c>
      <c r="AQ166" s="22" t="str" cm="1">
        <f t="array" ref="AQ166">IF(X166="","",IF(SUMPRODUCT((X166=$W$7:$W$2006)*(AI166=$AH$7:$AH$2006)*(AO166=$AN$7:$AN$2006)*(AP166=$AO$7:$AO$2006)*(ROW($W$7:$W$2006)&lt;&gt;ROW(X166))*((S166=0)*($R$7:$R$2006&gt;0)+(S166&gt;0)*($R$7:$R$2006=0)))&gt;0,"SALONES UNIDOS",IF(SUMPRODUCT((X166=$W$7:$W$2006)*(AI166=$AH$7:$AH$2006)*((AO166&lt;$AO$7:$AO$2006)*(AP166&gt;$AN$7:$AN$2006))*(ROW($W$7:$W$2006)&lt;&gt;ROW(X166)))&gt;0,"Cruzado","Sin cruce")))</f>
        <v>Sin cruce</v>
      </c>
      <c r="AR166" s="22"/>
      <c r="AS166" s="22"/>
      <c r="AT166" s="104">
        <f t="shared" si="89"/>
        <v>0.77083333333333337</v>
      </c>
      <c r="AU166" s="104">
        <f t="shared" si="90"/>
        <v>0.84027777777777779</v>
      </c>
      <c r="AV166" s="362" t="str" cm="1">
        <f t="array" ref="AV166">IF(AC166="","",IF(SUMPRODUCT((AC166=$AB$1521:$AB$1795)*(AI166=$AH$1521:$AH$1795)*(AR166=$AQ$1521:$AQ$1795)*(AS166=$AR$1521:$AR$1795)*(ROW($AB$1521:$AB$1795)&lt;&gt;ROW(AC166))*((S166=0)*($R$1521:$R$1795&gt;0)+(S166&gt;0)*($R$1521:$R$1795=0)))&gt;0,"SALONES UNIDOS",IF(SUMPRODUCT((AC166=$AB$1521:$AB$1795)*(AI166=$AH$1521:$AH$1795)*((AR166&lt;$AR$1521:$AR$1795)*(AS166&gt;$AQ$1521:$AQ$1795))*(ROW($AB$1521:$AB$1795)&lt;&gt;ROW(AC166)))&gt;0,"Cruzado","Sin cruce")))</f>
        <v/>
      </c>
      <c r="AW166" s="362" t="str" cm="1">
        <f t="array" ref="AW166">IF(AE166="","",IF(SUMPRODUCT((AE166=$AD$1521:$AD$1795)*(AI166=$AH$1521:$AH$1795)*(AT166=$AS$1521:$AS$1795)*(AU166=$AT$1521:$AT$1795)*(ROW($AD$1521:$AD$1795)&lt;&gt;ROW(AE166))*((S166=0)*($R$1521:$R$1795&gt;0)+(S166&gt;0)*($R$1521:$R$1795=0)))&gt;0,"SALONES UNIDOS",IF(SUMPRODUCT((AE166=$AD$1521:$AD$1795)*(AI166=$AH$1521:$AH$1795)*((AT166&lt;$AT$1521:$AT$1795)*(AU166&gt;$AS$1521:$AS$1795))*(ROW($AD$1521:$AD$1795)&lt;&gt;ROW(AE166)))&gt;0,"Cruzado","Sin cruce")))</f>
        <v/>
      </c>
      <c r="AX166" s="104" t="str">
        <f t="shared" si="91"/>
        <v>T43SUNAMPED</v>
      </c>
      <c r="AY166" s="104" t="str" cm="1">
        <f t="array" ref="AY166">IF(AX166="","",IF(SUMPRODUCT((AX166=$AW$7:$AW$2006)*(AI166=$AH$7:$AH$2006)*(AO166=$AN$7:$AN$2006)*(AP166=$AO$7:$AO$2006)*(ROW($AW$7:$AW$2006)&lt;&gt;ROW(AX166))*((S166=0)*($R$7:$R$2006&gt;0)+(S166&gt;0)*($R$7:$R$2006=0)))&gt;0,"SALONES UNIDOS",IF(SUMPRODUCT((AX166=$AW$7:$AW$2006)*(AI166=$AH$7:$AH$2006)*((AO166&lt;$AO$7:$AO$2006)*(AP166&gt;$AN$7:$AN$2006))*(ROW($AW$7:$AW$2006)&lt;&gt;ROW(AX166)))&gt;0,"Cruzado","Sin cruce")))</f>
        <v>Sin cruce</v>
      </c>
    </row>
    <row r="167" spans="2:51" x14ac:dyDescent="0.3">
      <c r="B167" s="4" t="s">
        <v>1145</v>
      </c>
      <c r="C167" s="411" t="s">
        <v>314</v>
      </c>
      <c r="D167" s="379" t="s">
        <v>973</v>
      </c>
      <c r="E167" s="415">
        <v>20261</v>
      </c>
      <c r="F167" s="412" t="s">
        <v>302</v>
      </c>
      <c r="G167" s="411" t="s">
        <v>291</v>
      </c>
      <c r="H167" s="412" t="s">
        <v>303</v>
      </c>
      <c r="I167" s="412">
        <v>3</v>
      </c>
      <c r="J167" s="412" t="s">
        <v>575</v>
      </c>
      <c r="K167" s="412" t="s">
        <v>286</v>
      </c>
      <c r="L167" s="414" t="s">
        <v>1098</v>
      </c>
      <c r="M167" s="379" t="s">
        <v>352</v>
      </c>
      <c r="N167" s="379" t="s">
        <v>324</v>
      </c>
      <c r="O167" s="379" t="s">
        <v>353</v>
      </c>
      <c r="P167" s="412" t="s">
        <v>315</v>
      </c>
      <c r="Q167" s="379">
        <v>0</v>
      </c>
      <c r="R167" s="379">
        <v>4</v>
      </c>
      <c r="S167" s="418">
        <v>4</v>
      </c>
      <c r="T167" s="379">
        <v>4</v>
      </c>
      <c r="U167" s="8"/>
      <c r="V167" s="382">
        <v>15</v>
      </c>
      <c r="W167" s="370">
        <v>72155412</v>
      </c>
      <c r="X167" s="380" t="s">
        <v>1146</v>
      </c>
      <c r="Y167" s="375" t="s">
        <v>315</v>
      </c>
      <c r="Z167" s="376"/>
      <c r="AA167" s="376"/>
      <c r="AB167" s="376"/>
      <c r="AC167" s="366"/>
      <c r="AD167" s="364"/>
      <c r="AE167" s="376" t="s">
        <v>877</v>
      </c>
      <c r="AF167" s="370"/>
      <c r="AG167" s="370"/>
      <c r="AH167" s="370" t="s">
        <v>301</v>
      </c>
      <c r="AI167" s="376">
        <v>6</v>
      </c>
      <c r="AJ167" s="376">
        <v>14</v>
      </c>
      <c r="AK167" s="376">
        <v>20</v>
      </c>
      <c r="AL167" s="376">
        <v>17</v>
      </c>
      <c r="AM167" s="376">
        <v>40</v>
      </c>
      <c r="AN167" s="22">
        <f t="shared" si="94"/>
        <v>4</v>
      </c>
      <c r="AO167" s="104">
        <f t="shared" si="87"/>
        <v>0.59722222222222221</v>
      </c>
      <c r="AP167" s="104">
        <f t="shared" si="88"/>
        <v>0.73611111111111116</v>
      </c>
      <c r="AQ167" s="22" t="str" cm="1">
        <f t="array" ref="AQ167">IF(X167="","",IF(SUMPRODUCT((X167=$W$7:$W$2006)*(AI167=$AH$7:$AH$2006)*(AO167=$AN$7:$AN$2006)*(AP167=$AO$7:$AO$2006)*(ROW($W$7:$W$2006)&lt;&gt;ROW(X167))*((S167=0)*($R$7:$R$2006&gt;0)+(S167&gt;0)*($R$7:$R$2006=0)))&gt;0,"SALONES UNIDOS",IF(SUMPRODUCT((X167=$W$7:$W$2006)*(AI167=$AH$7:$AH$2006)*((AO167&lt;$AO$7:$AO$2006)*(AP167&gt;$AN$7:$AN$2006))*(ROW($W$7:$W$2006)&lt;&gt;ROW(X167)))&gt;0,"Cruzado","Sin cruce")))</f>
        <v>Sin cruce</v>
      </c>
      <c r="AR167" s="22"/>
      <c r="AS167" s="22"/>
      <c r="AT167" s="104">
        <f t="shared" si="89"/>
        <v>0.59722222222222221</v>
      </c>
      <c r="AU167" s="104">
        <f t="shared" si="90"/>
        <v>0.73611111111111116</v>
      </c>
      <c r="AV167" s="362" t="str" cm="1">
        <f t="array" ref="AV167">IF(AC167="","",IF(SUMPRODUCT((AC167=$AB$1521:$AB$1795)*(AI167=$AH$1521:$AH$1795)*(AR167=$AQ$1521:$AQ$1795)*(AS167=$AR$1521:$AR$1795)*(ROW($AB$1521:$AB$1795)&lt;&gt;ROW(AC167))*((S167=0)*($R$1521:$R$1795&gt;0)+(S167&gt;0)*($R$1521:$R$1795=0)))&gt;0,"SALONES UNIDOS",IF(SUMPRODUCT((AC167=$AB$1521:$AB$1795)*(AI167=$AH$1521:$AH$1795)*((AR167&lt;$AR$1521:$AR$1795)*(AS167&gt;$AQ$1521:$AQ$1795))*(ROW($AB$1521:$AB$1795)&lt;&gt;ROW(AC167)))&gt;0,"Cruzado","Sin cruce")))</f>
        <v/>
      </c>
      <c r="AW167" s="362" t="str" cm="1">
        <f t="array" ref="AW167">IF(AE167="","",IF(SUMPRODUCT((AE167=$AD$1521:$AD$1795)*(AI167=$AH$1521:$AH$1795)*(AT167=$AS$1521:$AS$1795)*(AU167=$AT$1521:$AT$1795)*(ROW($AD$1521:$AD$1795)&lt;&gt;ROW(AE167))*((S167=0)*($R$1521:$R$1795&gt;0)+(S167&gt;0)*($R$1521:$R$1795=0)))&gt;0,"SALONES UNIDOS",IF(SUMPRODUCT((AE167=$AD$1521:$AD$1795)*(AI167=$AH$1521:$AH$1795)*((AT167&lt;$AT$1521:$AT$1795)*(AU167&gt;$AS$1521:$AS$1795))*(ROW($AD$1521:$AD$1795)&lt;&gt;ROW(AE167)))&gt;0,"Cruzado","Sin cruce")))</f>
        <v>Sin cruce</v>
      </c>
      <c r="AX167" s="104" t="str">
        <f t="shared" si="91"/>
        <v>T43SUNAMPED</v>
      </c>
      <c r="AY167" s="104" t="str" cm="1">
        <f t="array" ref="AY167">IF(AX167="","",IF(SUMPRODUCT((AX167=$AW$7:$AW$2006)*(AI167=$AH$7:$AH$2006)*(AO167=$AN$7:$AN$2006)*(AP167=$AO$7:$AO$2006)*(ROW($AW$7:$AW$2006)&lt;&gt;ROW(AX167))*((S167=0)*($R$7:$R$2006&gt;0)+(S167&gt;0)*($R$7:$R$2006=0)))&gt;0,"SALONES UNIDOS",IF(SUMPRODUCT((AX167=$AW$7:$AW$2006)*(AI167=$AH$7:$AH$2006)*((AO167&lt;$AO$7:$AO$2006)*(AP167&gt;$AN$7:$AN$2006))*(ROW($AW$7:$AW$2006)&lt;&gt;ROW(AX167)))&gt;0,"Cruzado","Sin cruce")))</f>
        <v>Sin cruce</v>
      </c>
    </row>
    <row r="168" spans="2:51" x14ac:dyDescent="0.3">
      <c r="B168" s="4" t="s">
        <v>1145</v>
      </c>
      <c r="C168" s="411" t="s">
        <v>314</v>
      </c>
      <c r="D168" s="379" t="s">
        <v>973</v>
      </c>
      <c r="E168" s="415">
        <v>20261</v>
      </c>
      <c r="F168" s="412" t="s">
        <v>302</v>
      </c>
      <c r="G168" s="411" t="s">
        <v>291</v>
      </c>
      <c r="H168" s="412" t="s">
        <v>303</v>
      </c>
      <c r="I168" s="412">
        <v>3</v>
      </c>
      <c r="J168" s="412" t="s">
        <v>575</v>
      </c>
      <c r="K168" s="412" t="s">
        <v>286</v>
      </c>
      <c r="L168" s="414" t="s">
        <v>1098</v>
      </c>
      <c r="M168" s="379" t="s">
        <v>352</v>
      </c>
      <c r="N168" s="379" t="s">
        <v>324</v>
      </c>
      <c r="O168" s="379" t="s">
        <v>353</v>
      </c>
      <c r="P168" s="412" t="s">
        <v>315</v>
      </c>
      <c r="Q168" s="379">
        <v>0</v>
      </c>
      <c r="R168" s="379">
        <v>4</v>
      </c>
      <c r="S168" s="418">
        <v>0</v>
      </c>
      <c r="T168" s="379">
        <v>4</v>
      </c>
      <c r="U168" s="8"/>
      <c r="V168" s="382">
        <v>15</v>
      </c>
      <c r="W168" s="370">
        <v>72155412</v>
      </c>
      <c r="X168" s="380" t="s">
        <v>1146</v>
      </c>
      <c r="Y168" s="375" t="s">
        <v>315</v>
      </c>
      <c r="Z168" s="376"/>
      <c r="AA168" s="376"/>
      <c r="AB168" s="376"/>
      <c r="AC168" s="366"/>
      <c r="AD168" s="364"/>
      <c r="AE168" s="376" t="s">
        <v>877</v>
      </c>
      <c r="AF168" s="370"/>
      <c r="AG168" s="370"/>
      <c r="AH168" s="370" t="s">
        <v>301</v>
      </c>
      <c r="AI168" s="376">
        <v>7</v>
      </c>
      <c r="AJ168" s="376">
        <v>14</v>
      </c>
      <c r="AK168" s="376">
        <v>20</v>
      </c>
      <c r="AL168" s="376">
        <v>17</v>
      </c>
      <c r="AM168" s="376">
        <v>40</v>
      </c>
      <c r="AN168" s="22">
        <f t="shared" si="94"/>
        <v>4</v>
      </c>
      <c r="AO168" s="104">
        <f t="shared" si="87"/>
        <v>0.59722222222222221</v>
      </c>
      <c r="AP168" s="104">
        <f t="shared" si="88"/>
        <v>0.73611111111111116</v>
      </c>
      <c r="AQ168" s="22" t="str" cm="1">
        <f t="array" ref="AQ168">IF(X168="","",IF(SUMPRODUCT((X168=$W$7:$W$2006)*(AI168=$AH$7:$AH$2006)*(AO168=$AN$7:$AN$2006)*(AP168=$AO$7:$AO$2006)*(ROW($W$7:$W$2006)&lt;&gt;ROW(X168))*((S168=0)*($R$7:$R$2006&gt;0)+(S168&gt;0)*($R$7:$R$2006=0)))&gt;0,"SALONES UNIDOS",IF(SUMPRODUCT((X168=$W$7:$W$2006)*(AI168=$AH$7:$AH$2006)*((AO168&lt;$AO$7:$AO$2006)*(AP168&gt;$AN$7:$AN$2006))*(ROW($W$7:$W$2006)&lt;&gt;ROW(X168)))&gt;0,"Cruzado","Sin cruce")))</f>
        <v>Sin cruce</v>
      </c>
      <c r="AR168" s="22"/>
      <c r="AS168" s="22"/>
      <c r="AT168" s="104">
        <f t="shared" si="89"/>
        <v>0.59722222222222221</v>
      </c>
      <c r="AU168" s="104">
        <f t="shared" si="90"/>
        <v>0.73611111111111116</v>
      </c>
      <c r="AV168" s="362" t="str" cm="1">
        <f t="array" ref="AV168">IF(AC168="","",IF(SUMPRODUCT((AC168=$AB$1521:$AB$1795)*(AI168=$AH$1521:$AH$1795)*(AR168=$AQ$1521:$AQ$1795)*(AS168=$AR$1521:$AR$1795)*(ROW($AB$1521:$AB$1795)&lt;&gt;ROW(AC168))*((S168=0)*($R$1521:$R$1795&gt;0)+(S168&gt;0)*($R$1521:$R$1795=0)))&gt;0,"SALONES UNIDOS",IF(SUMPRODUCT((AC168=$AB$1521:$AB$1795)*(AI168=$AH$1521:$AH$1795)*((AR168&lt;$AR$1521:$AR$1795)*(AS168&gt;$AQ$1521:$AQ$1795))*(ROW($AB$1521:$AB$1795)&lt;&gt;ROW(AC168)))&gt;0,"Cruzado","Sin cruce")))</f>
        <v/>
      </c>
      <c r="AW168" s="362" t="str" cm="1">
        <f t="array" ref="AW168">IF(AE168="","",IF(SUMPRODUCT((AE168=$AD$1521:$AD$1795)*(AI168=$AH$1521:$AH$1795)*(AT168=$AS$1521:$AS$1795)*(AU168=$AT$1521:$AT$1795)*(ROW($AD$1521:$AD$1795)&lt;&gt;ROW(AE168))*((S168=0)*($R$1521:$R$1795&gt;0)+(S168&gt;0)*($R$1521:$R$1795=0)))&gt;0,"SALONES UNIDOS",IF(SUMPRODUCT((AE168=$AD$1521:$AD$1795)*(AI168=$AH$1521:$AH$1795)*((AT168&lt;$AT$1521:$AT$1795)*(AU168&gt;$AS$1521:$AS$1795))*(ROW($AD$1521:$AD$1795)&lt;&gt;ROW(AE168)))&gt;0,"Cruzado","Sin cruce")))</f>
        <v>Sin cruce</v>
      </c>
      <c r="AX168" s="104" t="str">
        <f t="shared" si="91"/>
        <v>T43SUNAMPED</v>
      </c>
      <c r="AY168" s="104" t="str" cm="1">
        <f t="array" ref="AY168">IF(AX168="","",IF(SUMPRODUCT((AX168=$AW$7:$AW$2006)*(AI168=$AH$7:$AH$2006)*(AO168=$AN$7:$AN$2006)*(AP168=$AO$7:$AO$2006)*(ROW($AW$7:$AW$2006)&lt;&gt;ROW(AX168))*((S168=0)*($R$7:$R$2006&gt;0)+(S168&gt;0)*($R$7:$R$2006=0)))&gt;0,"SALONES UNIDOS",IF(SUMPRODUCT((AX168=$AW$7:$AW$2006)*(AI168=$AH$7:$AH$2006)*((AO168&lt;$AO$7:$AO$2006)*(AP168&gt;$AN$7:$AN$2006))*(ROW($AW$7:$AW$2006)&lt;&gt;ROW(AX168)))&gt;0,"Cruzado","Sin cruce")))</f>
        <v>Sin cruce</v>
      </c>
    </row>
    <row r="169" spans="2:51" x14ac:dyDescent="0.3">
      <c r="B169" s="4" t="s">
        <v>1145</v>
      </c>
      <c r="C169" s="411" t="s">
        <v>314</v>
      </c>
      <c r="D169" s="379" t="s">
        <v>973</v>
      </c>
      <c r="E169" s="415">
        <v>20261</v>
      </c>
      <c r="F169" s="412" t="s">
        <v>302</v>
      </c>
      <c r="G169" s="411" t="s">
        <v>291</v>
      </c>
      <c r="H169" s="412" t="s">
        <v>303</v>
      </c>
      <c r="I169" s="412">
        <v>3</v>
      </c>
      <c r="J169" s="412" t="s">
        <v>577</v>
      </c>
      <c r="K169" s="412" t="s">
        <v>286</v>
      </c>
      <c r="L169" s="414" t="s">
        <v>1098</v>
      </c>
      <c r="M169" s="379" t="s">
        <v>352</v>
      </c>
      <c r="N169" s="379" t="s">
        <v>324</v>
      </c>
      <c r="O169" s="379" t="s">
        <v>353</v>
      </c>
      <c r="P169" s="412" t="s">
        <v>315</v>
      </c>
      <c r="Q169" s="379">
        <v>0</v>
      </c>
      <c r="R169" s="379">
        <v>4</v>
      </c>
      <c r="S169" s="418">
        <v>4</v>
      </c>
      <c r="T169" s="379">
        <v>4</v>
      </c>
      <c r="U169" s="8"/>
      <c r="V169" s="382">
        <v>15</v>
      </c>
      <c r="W169" s="370">
        <v>72155412</v>
      </c>
      <c r="X169" s="380" t="s">
        <v>1146</v>
      </c>
      <c r="Y169" s="375" t="s">
        <v>315</v>
      </c>
      <c r="Z169" s="376"/>
      <c r="AA169" s="376"/>
      <c r="AB169" s="376"/>
      <c r="AC169" s="366"/>
      <c r="AD169" s="364"/>
      <c r="AE169" s="376" t="s">
        <v>877</v>
      </c>
      <c r="AF169" s="370"/>
      <c r="AG169" s="370"/>
      <c r="AH169" s="370" t="s">
        <v>301</v>
      </c>
      <c r="AI169" s="376">
        <v>6</v>
      </c>
      <c r="AJ169" s="376">
        <v>17</v>
      </c>
      <c r="AK169" s="376">
        <v>40</v>
      </c>
      <c r="AL169" s="376">
        <v>21</v>
      </c>
      <c r="AM169" s="376">
        <v>0</v>
      </c>
      <c r="AN169" s="22">
        <f t="shared" si="94"/>
        <v>4</v>
      </c>
      <c r="AO169" s="104">
        <f t="shared" si="87"/>
        <v>0.73611111111111116</v>
      </c>
      <c r="AP169" s="104">
        <f t="shared" si="88"/>
        <v>0.875</v>
      </c>
      <c r="AQ169" s="22" t="str" cm="1">
        <f t="array" ref="AQ169">IF(X169="","",IF(SUMPRODUCT((X169=$W$7:$W$2006)*(AI169=$AH$7:$AH$2006)*(AO169=$AN$7:$AN$2006)*(AP169=$AO$7:$AO$2006)*(ROW($W$7:$W$2006)&lt;&gt;ROW(X169))*((S169=0)*($R$7:$R$2006&gt;0)+(S169&gt;0)*($R$7:$R$2006=0)))&gt;0,"SALONES UNIDOS",IF(SUMPRODUCT((X169=$W$7:$W$2006)*(AI169=$AH$7:$AH$2006)*((AO169&lt;$AO$7:$AO$2006)*(AP169&gt;$AN$7:$AN$2006))*(ROW($W$7:$W$2006)&lt;&gt;ROW(X169)))&gt;0,"Cruzado","Sin cruce")))</f>
        <v>Sin cruce</v>
      </c>
      <c r="AR169" s="22"/>
      <c r="AS169" s="22"/>
      <c r="AT169" s="104">
        <f t="shared" si="89"/>
        <v>0.73611111111111116</v>
      </c>
      <c r="AU169" s="104">
        <f t="shared" si="90"/>
        <v>0.875</v>
      </c>
      <c r="AV169" s="362" t="str" cm="1">
        <f t="array" ref="AV169">IF(AC169="","",IF(SUMPRODUCT((AC169=$AB$1521:$AB$1795)*(AI169=$AH$1521:$AH$1795)*(AR169=$AQ$1521:$AQ$1795)*(AS169=$AR$1521:$AR$1795)*(ROW($AB$1521:$AB$1795)&lt;&gt;ROW(AC169))*((S169=0)*($R$1521:$R$1795&gt;0)+(S169&gt;0)*($R$1521:$R$1795=0)))&gt;0,"SALONES UNIDOS",IF(SUMPRODUCT((AC169=$AB$1521:$AB$1795)*(AI169=$AH$1521:$AH$1795)*((AR169&lt;$AR$1521:$AR$1795)*(AS169&gt;$AQ$1521:$AQ$1795))*(ROW($AB$1521:$AB$1795)&lt;&gt;ROW(AC169)))&gt;0,"Cruzado","Sin cruce")))</f>
        <v/>
      </c>
      <c r="AW169" s="362" t="str" cm="1">
        <f t="array" ref="AW169">IF(AE169="","",IF(SUMPRODUCT((AE169=$AD$1521:$AD$1795)*(AI169=$AH$1521:$AH$1795)*(AT169=$AS$1521:$AS$1795)*(AU169=$AT$1521:$AT$1795)*(ROW($AD$1521:$AD$1795)&lt;&gt;ROW(AE169))*((S169=0)*($R$1521:$R$1795&gt;0)+(S169&gt;0)*($R$1521:$R$1795=0)))&gt;0,"SALONES UNIDOS",IF(SUMPRODUCT((AE169=$AD$1521:$AD$1795)*(AI169=$AH$1521:$AH$1795)*((AT169&lt;$AT$1521:$AT$1795)*(AU169&gt;$AS$1521:$AS$1795))*(ROW($AD$1521:$AD$1795)&lt;&gt;ROW(AE169)))&gt;0,"Cruzado","Sin cruce")))</f>
        <v>Sin cruce</v>
      </c>
      <c r="AX169" s="104" t="str">
        <f t="shared" si="91"/>
        <v>T43SUNAMPED</v>
      </c>
      <c r="AY169" s="104" t="str" cm="1">
        <f t="array" ref="AY169">IF(AX169="","",IF(SUMPRODUCT((AX169=$AW$7:$AW$2006)*(AI169=$AH$7:$AH$2006)*(AO169=$AN$7:$AN$2006)*(AP169=$AO$7:$AO$2006)*(ROW($AW$7:$AW$2006)&lt;&gt;ROW(AX169))*((S169=0)*($R$7:$R$2006&gt;0)+(S169&gt;0)*($R$7:$R$2006=0)))&gt;0,"SALONES UNIDOS",IF(SUMPRODUCT((AX169=$AW$7:$AW$2006)*(AI169=$AH$7:$AH$2006)*((AO169&lt;$AO$7:$AO$2006)*(AP169&gt;$AN$7:$AN$2006))*(ROW($AW$7:$AW$2006)&lt;&gt;ROW(AX169)))&gt;0,"Cruzado","Sin cruce")))</f>
        <v>Sin cruce</v>
      </c>
    </row>
    <row r="170" spans="2:51" x14ac:dyDescent="0.3">
      <c r="B170" s="4" t="s">
        <v>1145</v>
      </c>
      <c r="C170" s="411" t="s">
        <v>314</v>
      </c>
      <c r="D170" s="379" t="s">
        <v>973</v>
      </c>
      <c r="E170" s="415">
        <v>20261</v>
      </c>
      <c r="F170" s="412" t="s">
        <v>302</v>
      </c>
      <c r="G170" s="411" t="s">
        <v>291</v>
      </c>
      <c r="H170" s="412" t="s">
        <v>303</v>
      </c>
      <c r="I170" s="412">
        <v>3</v>
      </c>
      <c r="J170" s="412" t="s">
        <v>577</v>
      </c>
      <c r="K170" s="412" t="s">
        <v>286</v>
      </c>
      <c r="L170" s="414" t="s">
        <v>1098</v>
      </c>
      <c r="M170" s="379" t="s">
        <v>352</v>
      </c>
      <c r="N170" s="379" t="s">
        <v>324</v>
      </c>
      <c r="O170" s="379" t="s">
        <v>353</v>
      </c>
      <c r="P170" s="412" t="s">
        <v>315</v>
      </c>
      <c r="Q170" s="379">
        <v>0</v>
      </c>
      <c r="R170" s="379">
        <v>4</v>
      </c>
      <c r="S170" s="418">
        <v>0</v>
      </c>
      <c r="T170" s="379">
        <v>4</v>
      </c>
      <c r="U170" s="8"/>
      <c r="V170" s="382">
        <v>15</v>
      </c>
      <c r="W170" s="370">
        <v>72155412</v>
      </c>
      <c r="X170" s="380" t="s">
        <v>1146</v>
      </c>
      <c r="Y170" s="375" t="s">
        <v>315</v>
      </c>
      <c r="Z170" s="376"/>
      <c r="AA170" s="376"/>
      <c r="AB170" s="376"/>
      <c r="AC170" s="366"/>
      <c r="AD170" s="364"/>
      <c r="AE170" s="376" t="s">
        <v>877</v>
      </c>
      <c r="AF170" s="370"/>
      <c r="AG170" s="370"/>
      <c r="AH170" s="370" t="s">
        <v>301</v>
      </c>
      <c r="AI170" s="376">
        <v>7</v>
      </c>
      <c r="AJ170" s="376">
        <v>17</v>
      </c>
      <c r="AK170" s="376">
        <v>40</v>
      </c>
      <c r="AL170" s="376">
        <v>21</v>
      </c>
      <c r="AM170" s="376">
        <v>0</v>
      </c>
      <c r="AN170" s="22">
        <f t="shared" si="94"/>
        <v>4</v>
      </c>
      <c r="AO170" s="104">
        <f t="shared" si="87"/>
        <v>0.73611111111111116</v>
      </c>
      <c r="AP170" s="104">
        <f t="shared" si="88"/>
        <v>0.875</v>
      </c>
      <c r="AQ170" s="22" t="str" cm="1">
        <f t="array" ref="AQ170">IF(X170="","",IF(SUMPRODUCT((X170=$W$7:$W$2006)*(AI170=$AH$7:$AH$2006)*(AO170=$AN$7:$AN$2006)*(AP170=$AO$7:$AO$2006)*(ROW($W$7:$W$2006)&lt;&gt;ROW(X170))*((S170=0)*($R$7:$R$2006&gt;0)+(S170&gt;0)*($R$7:$R$2006=0)))&gt;0,"SALONES UNIDOS",IF(SUMPRODUCT((X170=$W$7:$W$2006)*(AI170=$AH$7:$AH$2006)*((AO170&lt;$AO$7:$AO$2006)*(AP170&gt;$AN$7:$AN$2006))*(ROW($W$7:$W$2006)&lt;&gt;ROW(X170)))&gt;0,"Cruzado","Sin cruce")))</f>
        <v>Sin cruce</v>
      </c>
      <c r="AR170" s="22"/>
      <c r="AS170" s="22"/>
      <c r="AT170" s="104">
        <f t="shared" si="89"/>
        <v>0.73611111111111116</v>
      </c>
      <c r="AU170" s="104">
        <f t="shared" si="90"/>
        <v>0.875</v>
      </c>
      <c r="AV170" s="362" t="str" cm="1">
        <f t="array" ref="AV170">IF(AC170="","",IF(SUMPRODUCT((AC170=$AB$1521:$AB$1795)*(AI170=$AH$1521:$AH$1795)*(AR170=$AQ$1521:$AQ$1795)*(AS170=$AR$1521:$AR$1795)*(ROW($AB$1521:$AB$1795)&lt;&gt;ROW(AC170))*((S170=0)*($R$1521:$R$1795&gt;0)+(S170&gt;0)*($R$1521:$R$1795=0)))&gt;0,"SALONES UNIDOS",IF(SUMPRODUCT((AC170=$AB$1521:$AB$1795)*(AI170=$AH$1521:$AH$1795)*((AR170&lt;$AR$1521:$AR$1795)*(AS170&gt;$AQ$1521:$AQ$1795))*(ROW($AB$1521:$AB$1795)&lt;&gt;ROW(AC170)))&gt;0,"Cruzado","Sin cruce")))</f>
        <v/>
      </c>
      <c r="AW170" s="362" t="str" cm="1">
        <f t="array" ref="AW170">IF(AE170="","",IF(SUMPRODUCT((AE170=$AD$1521:$AD$1795)*(AI170=$AH$1521:$AH$1795)*(AT170=$AS$1521:$AS$1795)*(AU170=$AT$1521:$AT$1795)*(ROW($AD$1521:$AD$1795)&lt;&gt;ROW(AE170))*((S170=0)*($R$1521:$R$1795&gt;0)+(S170&gt;0)*($R$1521:$R$1795=0)))&gt;0,"SALONES UNIDOS",IF(SUMPRODUCT((AE170=$AD$1521:$AD$1795)*(AI170=$AH$1521:$AH$1795)*((AT170&lt;$AT$1521:$AT$1795)*(AU170&gt;$AS$1521:$AS$1795))*(ROW($AD$1521:$AD$1795)&lt;&gt;ROW(AE170)))&gt;0,"Cruzado","Sin cruce")))</f>
        <v>Sin cruce</v>
      </c>
      <c r="AX170" s="104" t="str">
        <f t="shared" si="91"/>
        <v>T43SUNAMPED</v>
      </c>
      <c r="AY170" s="104" t="str" cm="1">
        <f t="array" ref="AY170">IF(AX170="","",IF(SUMPRODUCT((AX170=$AW$7:$AW$2006)*(AI170=$AH$7:$AH$2006)*(AO170=$AN$7:$AN$2006)*(AP170=$AO$7:$AO$2006)*(ROW($AW$7:$AW$2006)&lt;&gt;ROW(AX170))*((S170=0)*($R$7:$R$2006&gt;0)+(S170&gt;0)*($R$7:$R$2006=0)))&gt;0,"SALONES UNIDOS",IF(SUMPRODUCT((AX170=$AW$7:$AW$2006)*(AI170=$AH$7:$AH$2006)*((AO170&lt;$AO$7:$AO$2006)*(AP170&gt;$AN$7:$AN$2006))*(ROW($AW$7:$AW$2006)&lt;&gt;ROW(AX170)))&gt;0,"Cruzado","Sin cruce")))</f>
        <v>Sin cruce</v>
      </c>
    </row>
    <row r="171" spans="2:51" x14ac:dyDescent="0.3">
      <c r="B171" s="4" t="s">
        <v>1144</v>
      </c>
      <c r="C171" s="411" t="s">
        <v>314</v>
      </c>
      <c r="D171" s="379" t="s">
        <v>973</v>
      </c>
      <c r="E171" s="415">
        <v>20261</v>
      </c>
      <c r="F171" s="412" t="s">
        <v>302</v>
      </c>
      <c r="G171" s="411" t="s">
        <v>291</v>
      </c>
      <c r="H171" s="412" t="s">
        <v>303</v>
      </c>
      <c r="I171" s="412">
        <v>3</v>
      </c>
      <c r="J171" s="412" t="s">
        <v>278</v>
      </c>
      <c r="K171" s="412" t="s">
        <v>278</v>
      </c>
      <c r="L171" s="414" t="s">
        <v>1100</v>
      </c>
      <c r="M171" s="379" t="s">
        <v>396</v>
      </c>
      <c r="N171" s="379" t="s">
        <v>324</v>
      </c>
      <c r="O171" s="379" t="s">
        <v>353</v>
      </c>
      <c r="P171" s="412" t="s">
        <v>315</v>
      </c>
      <c r="Q171" s="379">
        <v>2</v>
      </c>
      <c r="R171" s="379">
        <v>0</v>
      </c>
      <c r="S171" s="415">
        <v>2</v>
      </c>
      <c r="T171" s="379">
        <v>3</v>
      </c>
      <c r="U171" s="8"/>
      <c r="V171" s="382">
        <v>30</v>
      </c>
      <c r="W171" s="370">
        <v>21426247</v>
      </c>
      <c r="X171" s="380" t="s">
        <v>65</v>
      </c>
      <c r="Y171" s="375" t="s">
        <v>315</v>
      </c>
      <c r="Z171" s="376"/>
      <c r="AA171" s="376"/>
      <c r="AB171" s="376"/>
      <c r="AC171" s="376" t="s">
        <v>879</v>
      </c>
      <c r="AD171" s="376"/>
      <c r="AE171" s="369"/>
      <c r="AF171" s="370"/>
      <c r="AG171" s="370"/>
      <c r="AH171" s="364" t="s">
        <v>559</v>
      </c>
      <c r="AI171" s="376">
        <v>5</v>
      </c>
      <c r="AJ171" s="376">
        <v>20</v>
      </c>
      <c r="AK171" s="376">
        <v>10</v>
      </c>
      <c r="AL171" s="376">
        <v>21</v>
      </c>
      <c r="AM171" s="376">
        <v>50</v>
      </c>
      <c r="AN171" s="409">
        <v>2</v>
      </c>
      <c r="AO171" s="104">
        <f t="shared" si="87"/>
        <v>0.84027777777777779</v>
      </c>
      <c r="AP171" s="104">
        <f t="shared" si="88"/>
        <v>0.90972222222222221</v>
      </c>
      <c r="AQ171" s="22" t="str" cm="1">
        <f t="array" ref="AQ171">IF(X171="","",IF(SUMPRODUCT((X171=$W$7:$W$2006)*(AI171=$AH$7:$AH$2006)*(AO171=$AN$7:$AN$2006)*(AP171=$AO$7:$AO$2006)*(ROW($W$7:$W$2006)&lt;&gt;ROW(X171))*((S171=0)*($R$7:$R$2006&gt;0)+(S171&gt;0)*($R$7:$R$2006=0)))&gt;0,"SALONES UNIDOS",IF(SUMPRODUCT((X171=$W$7:$W$2006)*(AI171=$AH$7:$AH$2006)*((AO171&lt;$AO$7:$AO$2006)*(AP171&gt;$AN$7:$AN$2006))*(ROW($W$7:$W$2006)&lt;&gt;ROW(X171)))&gt;0,"Cruzado","Sin cruce")))</f>
        <v>Sin cruce</v>
      </c>
      <c r="AR171" s="22"/>
      <c r="AS171" s="22"/>
      <c r="AT171" s="104">
        <f t="shared" si="89"/>
        <v>0.84027777777777779</v>
      </c>
      <c r="AU171" s="104">
        <f t="shared" si="90"/>
        <v>0.90972222222222221</v>
      </c>
      <c r="AV171" s="362" t="str" cm="1">
        <f t="array" ref="AV171">IF(AC171="","",IF(SUMPRODUCT((AC171=$AB$1521:$AB$1795)*(AI171=$AH$1521:$AH$1795)*(AR171=$AQ$1521:$AQ$1795)*(AS171=$AR$1521:$AR$1795)*(ROW($AB$1521:$AB$1795)&lt;&gt;ROW(AC171))*((S171=0)*($R$1521:$R$1795&gt;0)+(S171&gt;0)*($R$1521:$R$1795=0)))&gt;0,"SALONES UNIDOS",IF(SUMPRODUCT((AC171=$AB$1521:$AB$1795)*(AI171=$AH$1521:$AH$1795)*((AR171&lt;$AR$1521:$AR$1795)*(AS171&gt;$AQ$1521:$AQ$1795))*(ROW($AB$1521:$AB$1795)&lt;&gt;ROW(AC171)))&gt;0,"Cruzado","Sin cruce")))</f>
        <v>Sin cruce</v>
      </c>
      <c r="AW171" s="362" t="str" cm="1">
        <f t="array" ref="AW171">IF(AE171="","",IF(SUMPRODUCT((AE171=$AD$1521:$AD$1795)*(AI171=$AH$1521:$AH$1795)*(AT171=$AS$1521:$AS$1795)*(AU171=$AT$1521:$AT$1795)*(ROW($AD$1521:$AD$1795)&lt;&gt;ROW(AE171))*((S171=0)*($R$1521:$R$1795&gt;0)+(S171&gt;0)*($R$1521:$R$1795=0)))&gt;0,"SALONES UNIDOS",IF(SUMPRODUCT((AE171=$AD$1521:$AD$1795)*(AI171=$AH$1521:$AH$1795)*((AT171&lt;$AT$1521:$AT$1795)*(AU171&gt;$AS$1521:$AS$1795))*(ROW($AD$1521:$AD$1795)&lt;&gt;ROW(AE171)))&gt;0,"Cruzado","Sin cruce")))</f>
        <v/>
      </c>
      <c r="AX171" s="104" t="str">
        <f t="shared" si="91"/>
        <v>T43SUNAMPEA</v>
      </c>
      <c r="AY171" s="104" t="str" cm="1">
        <f t="array" ref="AY171">IF(AX171="","",IF(SUMPRODUCT((AX171=$AW$7:$AW$2006)*(AI171=$AH$7:$AH$2006)*(AO171=$AN$7:$AN$2006)*(AP171=$AO$7:$AO$2006)*(ROW($AW$7:$AW$2006)&lt;&gt;ROW(AX171))*((S171=0)*($R$7:$R$2006&gt;0)+(S171&gt;0)*($R$7:$R$2006=0)))&gt;0,"SALONES UNIDOS",IF(SUMPRODUCT((AX171=$AW$7:$AW$2006)*(AI171=$AH$7:$AH$2006)*((AO171&lt;$AO$7:$AO$2006)*(AP171&gt;$AN$7:$AN$2006))*(ROW($AW$7:$AW$2006)&lt;&gt;ROW(AX171)))&gt;0,"Cruzado","Sin cruce")))</f>
        <v>Sin cruce</v>
      </c>
    </row>
    <row r="172" spans="2:51" x14ac:dyDescent="0.3">
      <c r="B172" s="4" t="s">
        <v>1144</v>
      </c>
      <c r="C172" s="411" t="s">
        <v>314</v>
      </c>
      <c r="D172" s="379" t="s">
        <v>973</v>
      </c>
      <c r="E172" s="415">
        <v>20261</v>
      </c>
      <c r="F172" s="412" t="s">
        <v>302</v>
      </c>
      <c r="G172" s="411" t="s">
        <v>291</v>
      </c>
      <c r="H172" s="412" t="s">
        <v>303</v>
      </c>
      <c r="I172" s="412">
        <v>3</v>
      </c>
      <c r="J172" s="412" t="s">
        <v>552</v>
      </c>
      <c r="K172" s="412" t="s">
        <v>278</v>
      </c>
      <c r="L172" s="414" t="s">
        <v>1100</v>
      </c>
      <c r="M172" s="379" t="s">
        <v>396</v>
      </c>
      <c r="N172" s="379" t="s">
        <v>324</v>
      </c>
      <c r="O172" s="379" t="s">
        <v>353</v>
      </c>
      <c r="P172" s="412" t="s">
        <v>315</v>
      </c>
      <c r="Q172" s="379">
        <v>0</v>
      </c>
      <c r="R172" s="379">
        <v>2</v>
      </c>
      <c r="S172" s="415">
        <v>2</v>
      </c>
      <c r="T172" s="379">
        <v>3</v>
      </c>
      <c r="U172" s="8"/>
      <c r="V172" s="382">
        <v>15</v>
      </c>
      <c r="W172" s="370">
        <v>21426247</v>
      </c>
      <c r="X172" s="380" t="s">
        <v>65</v>
      </c>
      <c r="Y172" s="375" t="s">
        <v>315</v>
      </c>
      <c r="Z172" s="376"/>
      <c r="AA172" s="376"/>
      <c r="AB172" s="376"/>
      <c r="AC172" s="366"/>
      <c r="AD172" s="376"/>
      <c r="AE172" s="376" t="s">
        <v>882</v>
      </c>
      <c r="AF172" s="370"/>
      <c r="AG172" s="370"/>
      <c r="AH172" s="364" t="s">
        <v>301</v>
      </c>
      <c r="AI172" s="376">
        <v>6</v>
      </c>
      <c r="AJ172" s="376">
        <v>11</v>
      </c>
      <c r="AK172" s="376">
        <v>50</v>
      </c>
      <c r="AL172" s="376">
        <v>13</v>
      </c>
      <c r="AM172" s="376">
        <v>30</v>
      </c>
      <c r="AN172" s="409">
        <v>2</v>
      </c>
      <c r="AO172" s="104">
        <f t="shared" si="87"/>
        <v>0.49305555555555552</v>
      </c>
      <c r="AP172" s="104">
        <f t="shared" si="88"/>
        <v>0.5625</v>
      </c>
      <c r="AQ172" s="22" t="str" cm="1">
        <f t="array" ref="AQ172">IF(X172="","",IF(SUMPRODUCT((X172=$W$7:$W$2006)*(AI172=$AH$7:$AH$2006)*(AO172=$AN$7:$AN$2006)*(AP172=$AO$7:$AO$2006)*(ROW($W$7:$W$2006)&lt;&gt;ROW(X172))*((S172=0)*($R$7:$R$2006&gt;0)+(S172&gt;0)*($R$7:$R$2006=0)))&gt;0,"SALONES UNIDOS",IF(SUMPRODUCT((X172=$W$7:$W$2006)*(AI172=$AH$7:$AH$2006)*((AO172&lt;$AO$7:$AO$2006)*(AP172&gt;$AN$7:$AN$2006))*(ROW($W$7:$W$2006)&lt;&gt;ROW(X172)))&gt;0,"Cruzado","Sin cruce")))</f>
        <v>Sin cruce</v>
      </c>
      <c r="AR172" s="22"/>
      <c r="AS172" s="22"/>
      <c r="AT172" s="104">
        <f t="shared" si="89"/>
        <v>0.49305555555555552</v>
      </c>
      <c r="AU172" s="104">
        <f t="shared" si="90"/>
        <v>0.5625</v>
      </c>
      <c r="AV172" s="362" t="str" cm="1">
        <f t="array" ref="AV172">IF(AC172="","",IF(SUMPRODUCT((AC172=$AB$1521:$AB$1795)*(AI172=$AH$1521:$AH$1795)*(AR172=$AQ$1521:$AQ$1795)*(AS172=$AR$1521:$AR$1795)*(ROW($AB$1521:$AB$1795)&lt;&gt;ROW(AC172))*((S172=0)*($R$1521:$R$1795&gt;0)+(S172&gt;0)*($R$1521:$R$1795=0)))&gt;0,"SALONES UNIDOS",IF(SUMPRODUCT((AC172=$AB$1521:$AB$1795)*(AI172=$AH$1521:$AH$1795)*((AR172&lt;$AR$1521:$AR$1795)*(AS172&gt;$AQ$1521:$AQ$1795))*(ROW($AB$1521:$AB$1795)&lt;&gt;ROW(AC172)))&gt;0,"Cruzado","Sin cruce")))</f>
        <v/>
      </c>
      <c r="AW172" s="362" t="str" cm="1">
        <f t="array" ref="AW172">IF(AE172="","",IF(SUMPRODUCT((AE172=$AD$1521:$AD$1795)*(AI172=$AH$1521:$AH$1795)*(AT172=$AS$1521:$AS$1795)*(AU172=$AT$1521:$AT$1795)*(ROW($AD$1521:$AD$1795)&lt;&gt;ROW(AE172))*((S172=0)*($R$1521:$R$1795&gt;0)+(S172&gt;0)*($R$1521:$R$1795=0)))&gt;0,"SALONES UNIDOS",IF(SUMPRODUCT((AE172=$AD$1521:$AD$1795)*(AI172=$AH$1521:$AH$1795)*((AT172&lt;$AT$1521:$AT$1795)*(AU172&gt;$AS$1521:$AS$1795))*(ROW($AD$1521:$AD$1795)&lt;&gt;ROW(AE172)))&gt;0,"Cruzado","Sin cruce")))</f>
        <v>Sin cruce</v>
      </c>
      <c r="AX172" s="104" t="str">
        <f t="shared" si="91"/>
        <v>T43SUNAMPEA</v>
      </c>
      <c r="AY172" s="104" t="str" cm="1">
        <f t="array" ref="AY172">IF(AX172="","",IF(SUMPRODUCT((AX172=$AW$7:$AW$2006)*(AI172=$AH$7:$AH$2006)*(AO172=$AN$7:$AN$2006)*(AP172=$AO$7:$AO$2006)*(ROW($AW$7:$AW$2006)&lt;&gt;ROW(AX172))*((S172=0)*($R$7:$R$2006&gt;0)+(S172&gt;0)*($R$7:$R$2006=0)))&gt;0,"SALONES UNIDOS",IF(SUMPRODUCT((AX172=$AW$7:$AW$2006)*(AI172=$AH$7:$AH$2006)*((AO172&lt;$AO$7:$AO$2006)*(AP172&gt;$AN$7:$AN$2006))*(ROW($AW$7:$AW$2006)&lt;&gt;ROW(AX172)))&gt;0,"Cruzado","Sin cruce")))</f>
        <v>Sin cruce</v>
      </c>
    </row>
    <row r="173" spans="2:51" x14ac:dyDescent="0.3">
      <c r="B173" s="4" t="s">
        <v>1144</v>
      </c>
      <c r="C173" s="411" t="s">
        <v>314</v>
      </c>
      <c r="D173" s="379" t="s">
        <v>973</v>
      </c>
      <c r="E173" s="415">
        <v>20261</v>
      </c>
      <c r="F173" s="412" t="s">
        <v>302</v>
      </c>
      <c r="G173" s="411" t="s">
        <v>291</v>
      </c>
      <c r="H173" s="412" t="s">
        <v>303</v>
      </c>
      <c r="I173" s="412">
        <v>3</v>
      </c>
      <c r="J173" s="412" t="s">
        <v>560</v>
      </c>
      <c r="K173" s="412" t="s">
        <v>278</v>
      </c>
      <c r="L173" s="414" t="s">
        <v>1100</v>
      </c>
      <c r="M173" s="379" t="s">
        <v>396</v>
      </c>
      <c r="N173" s="379" t="s">
        <v>324</v>
      </c>
      <c r="O173" s="379" t="s">
        <v>353</v>
      </c>
      <c r="P173" s="412" t="s">
        <v>315</v>
      </c>
      <c r="Q173" s="379">
        <v>0</v>
      </c>
      <c r="R173" s="379">
        <v>2</v>
      </c>
      <c r="S173" s="415">
        <v>2</v>
      </c>
      <c r="T173" s="379">
        <v>3</v>
      </c>
      <c r="U173" s="8"/>
      <c r="V173" s="382">
        <v>15</v>
      </c>
      <c r="W173" s="370">
        <v>21426247</v>
      </c>
      <c r="X173" s="380" t="s">
        <v>65</v>
      </c>
      <c r="Y173" s="375" t="s">
        <v>315</v>
      </c>
      <c r="Z173" s="376"/>
      <c r="AA173" s="376"/>
      <c r="AB173" s="376"/>
      <c r="AC173" s="366"/>
      <c r="AD173" s="376"/>
      <c r="AE173" s="376" t="s">
        <v>882</v>
      </c>
      <c r="AF173" s="370"/>
      <c r="AG173" s="370"/>
      <c r="AH173" s="364" t="s">
        <v>301</v>
      </c>
      <c r="AI173" s="376">
        <v>6</v>
      </c>
      <c r="AJ173" s="376">
        <v>13</v>
      </c>
      <c r="AK173" s="376">
        <v>30</v>
      </c>
      <c r="AL173" s="376">
        <v>15</v>
      </c>
      <c r="AM173" s="376">
        <v>10</v>
      </c>
      <c r="AN173" s="409">
        <v>2</v>
      </c>
      <c r="AO173" s="104">
        <f t="shared" si="87"/>
        <v>0.5625</v>
      </c>
      <c r="AP173" s="104">
        <f t="shared" si="88"/>
        <v>0.63194444444444442</v>
      </c>
      <c r="AQ173" s="22" t="str" cm="1">
        <f t="array" ref="AQ173">IF(X173="","",IF(SUMPRODUCT((X173=$W$7:$W$2006)*(AI173=$AH$7:$AH$2006)*(AO173=$AN$7:$AN$2006)*(AP173=$AO$7:$AO$2006)*(ROW($W$7:$W$2006)&lt;&gt;ROW(X173))*((S173=0)*($R$7:$R$2006&gt;0)+(S173&gt;0)*($R$7:$R$2006=0)))&gt;0,"SALONES UNIDOS",IF(SUMPRODUCT((X173=$W$7:$W$2006)*(AI173=$AH$7:$AH$2006)*((AO173&lt;$AO$7:$AO$2006)*(AP173&gt;$AN$7:$AN$2006))*(ROW($W$7:$W$2006)&lt;&gt;ROW(X173)))&gt;0,"Cruzado","Sin cruce")))</f>
        <v>Sin cruce</v>
      </c>
      <c r="AR173" s="22"/>
      <c r="AS173" s="22"/>
      <c r="AT173" s="104">
        <f t="shared" si="89"/>
        <v>0.5625</v>
      </c>
      <c r="AU173" s="104">
        <f t="shared" si="90"/>
        <v>0.63194444444444442</v>
      </c>
      <c r="AV173" s="362" t="str" cm="1">
        <f t="array" ref="AV173">IF(AC173="","",IF(SUMPRODUCT((AC173=$AB$1521:$AB$1795)*(AI173=$AH$1521:$AH$1795)*(AR173=$AQ$1521:$AQ$1795)*(AS173=$AR$1521:$AR$1795)*(ROW($AB$1521:$AB$1795)&lt;&gt;ROW(AC173))*((S173=0)*($R$1521:$R$1795&gt;0)+(S173&gt;0)*($R$1521:$R$1795=0)))&gt;0,"SALONES UNIDOS",IF(SUMPRODUCT((AC173=$AB$1521:$AB$1795)*(AI173=$AH$1521:$AH$1795)*((AR173&lt;$AR$1521:$AR$1795)*(AS173&gt;$AQ$1521:$AQ$1795))*(ROW($AB$1521:$AB$1795)&lt;&gt;ROW(AC173)))&gt;0,"Cruzado","Sin cruce")))</f>
        <v/>
      </c>
      <c r="AW173" s="362" t="str" cm="1">
        <f t="array" ref="AW173">IF(AE173="","",IF(SUMPRODUCT((AE173=$AD$1521:$AD$1795)*(AI173=$AH$1521:$AH$1795)*(AT173=$AS$1521:$AS$1795)*(AU173=$AT$1521:$AT$1795)*(ROW($AD$1521:$AD$1795)&lt;&gt;ROW(AE173))*((S173=0)*($R$1521:$R$1795&gt;0)+(S173&gt;0)*($R$1521:$R$1795=0)))&gt;0,"SALONES UNIDOS",IF(SUMPRODUCT((AE173=$AD$1521:$AD$1795)*(AI173=$AH$1521:$AH$1795)*((AT173&lt;$AT$1521:$AT$1795)*(AU173&gt;$AS$1521:$AS$1795))*(ROW($AD$1521:$AD$1795)&lt;&gt;ROW(AE173)))&gt;0,"Cruzado","Sin cruce")))</f>
        <v>Sin cruce</v>
      </c>
      <c r="AX173" s="104" t="str">
        <f t="shared" si="91"/>
        <v>T43SUNAMPEA</v>
      </c>
      <c r="AY173" s="104" t="str" cm="1">
        <f t="array" ref="AY173">IF(AX173="","",IF(SUMPRODUCT((AX173=$AW$7:$AW$2006)*(AI173=$AH$7:$AH$2006)*(AO173=$AN$7:$AN$2006)*(AP173=$AO$7:$AO$2006)*(ROW($AW$7:$AW$2006)&lt;&gt;ROW(AX173))*((S173=0)*($R$7:$R$2006&gt;0)+(S173&gt;0)*($R$7:$R$2006=0)))&gt;0,"SALONES UNIDOS",IF(SUMPRODUCT((AX173=$AW$7:$AW$2006)*(AI173=$AH$7:$AH$2006)*((AO173&lt;$AO$7:$AO$2006)*(AP173&gt;$AN$7:$AN$2006))*(ROW($AW$7:$AW$2006)&lt;&gt;ROW(AX173)))&gt;0,"Cruzado","Sin cruce")))</f>
        <v>Sin cruce</v>
      </c>
    </row>
    <row r="174" spans="2:51" x14ac:dyDescent="0.3">
      <c r="B174" s="4" t="s">
        <v>1145</v>
      </c>
      <c r="C174" s="411" t="s">
        <v>314</v>
      </c>
      <c r="D174" s="379" t="s">
        <v>973</v>
      </c>
      <c r="E174" s="415">
        <v>20261</v>
      </c>
      <c r="F174" s="412" t="s">
        <v>302</v>
      </c>
      <c r="G174" s="411" t="s">
        <v>291</v>
      </c>
      <c r="H174" s="412" t="s">
        <v>303</v>
      </c>
      <c r="I174" s="412">
        <v>3</v>
      </c>
      <c r="J174" s="412" t="s">
        <v>278</v>
      </c>
      <c r="K174" s="412" t="s">
        <v>278</v>
      </c>
      <c r="L174" s="414" t="s">
        <v>1100</v>
      </c>
      <c r="M174" s="379" t="s">
        <v>396</v>
      </c>
      <c r="N174" s="379" t="s">
        <v>324</v>
      </c>
      <c r="O174" s="379" t="s">
        <v>353</v>
      </c>
      <c r="P174" s="412" t="s">
        <v>315</v>
      </c>
      <c r="Q174" s="379">
        <v>2</v>
      </c>
      <c r="R174" s="379">
        <v>0</v>
      </c>
      <c r="S174" s="415">
        <v>2</v>
      </c>
      <c r="T174" s="379">
        <v>3</v>
      </c>
      <c r="U174" s="8"/>
      <c r="V174" s="382">
        <v>30</v>
      </c>
      <c r="W174" s="370">
        <v>21426247</v>
      </c>
      <c r="X174" s="380" t="s">
        <v>65</v>
      </c>
      <c r="Y174" s="375" t="s">
        <v>321</v>
      </c>
      <c r="Z174" s="376"/>
      <c r="AA174" s="376"/>
      <c r="AB174" s="376"/>
      <c r="AC174" s="376"/>
      <c r="AD174" s="376"/>
      <c r="AE174" s="369"/>
      <c r="AF174" s="370"/>
      <c r="AG174" s="370"/>
      <c r="AH174" s="364" t="s">
        <v>559</v>
      </c>
      <c r="AI174" s="376">
        <v>5</v>
      </c>
      <c r="AJ174" s="376">
        <v>20</v>
      </c>
      <c r="AK174" s="376">
        <v>10</v>
      </c>
      <c r="AL174" s="376">
        <v>21</v>
      </c>
      <c r="AM174" s="376">
        <v>50</v>
      </c>
      <c r="AN174" s="22">
        <f t="shared" ref="AN174:AN178" si="95">IF(AJ174="",S174,ROUND(((((AL174/24)+(AM174/1440))-((AJ174/24)+(AK174/1440)))*1440/50),5))</f>
        <v>2</v>
      </c>
      <c r="AO174" s="104">
        <f t="shared" si="87"/>
        <v>0.84027777777777779</v>
      </c>
      <c r="AP174" s="104">
        <f t="shared" si="88"/>
        <v>0.90972222222222221</v>
      </c>
      <c r="AQ174" s="22" t="str" cm="1">
        <f t="array" ref="AQ174">IF(X174="","",IF(SUMPRODUCT((X174=$W$7:$W$2006)*(AI174=$AH$7:$AH$2006)*(AO174=$AN$7:$AN$2006)*(AP174=$AO$7:$AO$2006)*(ROW($W$7:$W$2006)&lt;&gt;ROW(X174))*((S174=0)*($R$7:$R$2006&gt;0)+(S174&gt;0)*($R$7:$R$2006=0)))&gt;0,"SALONES UNIDOS",IF(SUMPRODUCT((X174=$W$7:$W$2006)*(AI174=$AH$7:$AH$2006)*((AO174&lt;$AO$7:$AO$2006)*(AP174&gt;$AN$7:$AN$2006))*(ROW($W$7:$W$2006)&lt;&gt;ROW(X174)))&gt;0,"Cruzado","Sin cruce")))</f>
        <v>Sin cruce</v>
      </c>
      <c r="AR174" s="22"/>
      <c r="AS174" s="22"/>
      <c r="AT174" s="104">
        <f t="shared" si="89"/>
        <v>0.84027777777777779</v>
      </c>
      <c r="AU174" s="104">
        <f t="shared" si="90"/>
        <v>0.90972222222222221</v>
      </c>
      <c r="AV174" s="362" t="str" cm="1">
        <f t="array" ref="AV174">IF(AC174="","",IF(SUMPRODUCT((AC174=$AB$1521:$AB$1795)*(AI174=$AH$1521:$AH$1795)*(AR174=$AQ$1521:$AQ$1795)*(AS174=$AR$1521:$AR$1795)*(ROW($AB$1521:$AB$1795)&lt;&gt;ROW(AC174))*((S174=0)*($R$1521:$R$1795&gt;0)+(S174&gt;0)*($R$1521:$R$1795=0)))&gt;0,"SALONES UNIDOS",IF(SUMPRODUCT((AC174=$AB$1521:$AB$1795)*(AI174=$AH$1521:$AH$1795)*((AR174&lt;$AR$1521:$AR$1795)*(AS174&gt;$AQ$1521:$AQ$1795))*(ROW($AB$1521:$AB$1795)&lt;&gt;ROW(AC174)))&gt;0,"Cruzado","Sin cruce")))</f>
        <v/>
      </c>
      <c r="AW174" s="362" t="str" cm="1">
        <f t="array" ref="AW174">IF(AE174="","",IF(SUMPRODUCT((AE174=$AD$1521:$AD$1795)*(AI174=$AH$1521:$AH$1795)*(AT174=$AS$1521:$AS$1795)*(AU174=$AT$1521:$AT$1795)*(ROW($AD$1521:$AD$1795)&lt;&gt;ROW(AE174))*((S174=0)*($R$1521:$R$1795&gt;0)+(S174&gt;0)*($R$1521:$R$1795=0)))&gt;0,"SALONES UNIDOS",IF(SUMPRODUCT((AE174=$AD$1521:$AD$1795)*(AI174=$AH$1521:$AH$1795)*((AT174&lt;$AT$1521:$AT$1795)*(AU174&gt;$AS$1521:$AS$1795))*(ROW($AD$1521:$AD$1795)&lt;&gt;ROW(AE174)))&gt;0,"Cruzado","Sin cruce")))</f>
        <v/>
      </c>
      <c r="AX174" s="104" t="str">
        <f t="shared" si="91"/>
        <v>T43SUNAMPEA</v>
      </c>
      <c r="AY174" s="104" t="str" cm="1">
        <f t="array" ref="AY174">IF(AX174="","",IF(SUMPRODUCT((AX174=$AW$7:$AW$2006)*(AI174=$AH$7:$AH$2006)*(AO174=$AN$7:$AN$2006)*(AP174=$AO$7:$AO$2006)*(ROW($AW$7:$AW$2006)&lt;&gt;ROW(AX174))*((S174=0)*($R$7:$R$2006&gt;0)+(S174&gt;0)*($R$7:$R$2006=0)))&gt;0,"SALONES UNIDOS",IF(SUMPRODUCT((AX174=$AW$7:$AW$2006)*(AI174=$AH$7:$AH$2006)*((AO174&lt;$AO$7:$AO$2006)*(AP174&gt;$AN$7:$AN$2006))*(ROW($AW$7:$AW$2006)&lt;&gt;ROW(AX174)))&gt;0,"Cruzado","Sin cruce")))</f>
        <v>Sin cruce</v>
      </c>
    </row>
    <row r="175" spans="2:51" x14ac:dyDescent="0.3">
      <c r="B175" s="4" t="s">
        <v>1145</v>
      </c>
      <c r="C175" s="411" t="s">
        <v>314</v>
      </c>
      <c r="D175" s="379" t="s">
        <v>973</v>
      </c>
      <c r="E175" s="415">
        <v>20261</v>
      </c>
      <c r="F175" s="412" t="s">
        <v>302</v>
      </c>
      <c r="G175" s="411" t="s">
        <v>291</v>
      </c>
      <c r="H175" s="412" t="s">
        <v>303</v>
      </c>
      <c r="I175" s="412">
        <v>3</v>
      </c>
      <c r="J175" s="412" t="s">
        <v>552</v>
      </c>
      <c r="K175" s="412" t="s">
        <v>278</v>
      </c>
      <c r="L175" s="414" t="s">
        <v>1100</v>
      </c>
      <c r="M175" s="379" t="s">
        <v>396</v>
      </c>
      <c r="N175" s="379" t="s">
        <v>324</v>
      </c>
      <c r="O175" s="379" t="s">
        <v>353</v>
      </c>
      <c r="P175" s="412" t="s">
        <v>315</v>
      </c>
      <c r="Q175" s="379">
        <v>0</v>
      </c>
      <c r="R175" s="379">
        <v>2</v>
      </c>
      <c r="S175" s="415">
        <v>2</v>
      </c>
      <c r="T175" s="379">
        <v>3</v>
      </c>
      <c r="U175" s="8"/>
      <c r="V175" s="382">
        <v>15</v>
      </c>
      <c r="W175" s="370">
        <v>21426247</v>
      </c>
      <c r="X175" s="380" t="s">
        <v>65</v>
      </c>
      <c r="Y175" s="375" t="s">
        <v>315</v>
      </c>
      <c r="Z175" s="376"/>
      <c r="AA175" s="376"/>
      <c r="AB175" s="376"/>
      <c r="AC175" s="366"/>
      <c r="AD175" s="376"/>
      <c r="AE175" s="376" t="s">
        <v>882</v>
      </c>
      <c r="AF175" s="370"/>
      <c r="AG175" s="370"/>
      <c r="AH175" s="364" t="s">
        <v>301</v>
      </c>
      <c r="AI175" s="376">
        <v>6</v>
      </c>
      <c r="AJ175" s="376">
        <v>11</v>
      </c>
      <c r="AK175" s="376">
        <v>50</v>
      </c>
      <c r="AL175" s="376">
        <v>13</v>
      </c>
      <c r="AM175" s="376">
        <v>30</v>
      </c>
      <c r="AN175" s="22">
        <f t="shared" si="95"/>
        <v>2</v>
      </c>
      <c r="AO175" s="104">
        <f t="shared" si="87"/>
        <v>0.49305555555555552</v>
      </c>
      <c r="AP175" s="104">
        <f t="shared" si="88"/>
        <v>0.5625</v>
      </c>
      <c r="AQ175" s="22" t="str" cm="1">
        <f t="array" ref="AQ175">IF(X175="","",IF(SUMPRODUCT((X175=$W$7:$W$2006)*(AI175=$AH$7:$AH$2006)*(AO175=$AN$7:$AN$2006)*(AP175=$AO$7:$AO$2006)*(ROW($W$7:$W$2006)&lt;&gt;ROW(X175))*((S175=0)*($R$7:$R$2006&gt;0)+(S175&gt;0)*($R$7:$R$2006=0)))&gt;0,"SALONES UNIDOS",IF(SUMPRODUCT((X175=$W$7:$W$2006)*(AI175=$AH$7:$AH$2006)*((AO175&lt;$AO$7:$AO$2006)*(AP175&gt;$AN$7:$AN$2006))*(ROW($W$7:$W$2006)&lt;&gt;ROW(X175)))&gt;0,"Cruzado","Sin cruce")))</f>
        <v>Sin cruce</v>
      </c>
      <c r="AR175" s="22"/>
      <c r="AS175" s="22"/>
      <c r="AT175" s="104">
        <f t="shared" si="89"/>
        <v>0.49305555555555552</v>
      </c>
      <c r="AU175" s="104">
        <f t="shared" si="90"/>
        <v>0.5625</v>
      </c>
      <c r="AV175" s="362" t="str" cm="1">
        <f t="array" ref="AV175">IF(AC175="","",IF(SUMPRODUCT((AC175=$AB$1521:$AB$1795)*(AI175=$AH$1521:$AH$1795)*(AR175=$AQ$1521:$AQ$1795)*(AS175=$AR$1521:$AR$1795)*(ROW($AB$1521:$AB$1795)&lt;&gt;ROW(AC175))*((S175=0)*($R$1521:$R$1795&gt;0)+(S175&gt;0)*($R$1521:$R$1795=0)))&gt;0,"SALONES UNIDOS",IF(SUMPRODUCT((AC175=$AB$1521:$AB$1795)*(AI175=$AH$1521:$AH$1795)*((AR175&lt;$AR$1521:$AR$1795)*(AS175&gt;$AQ$1521:$AQ$1795))*(ROW($AB$1521:$AB$1795)&lt;&gt;ROW(AC175)))&gt;0,"Cruzado","Sin cruce")))</f>
        <v/>
      </c>
      <c r="AW175" s="362" t="str" cm="1">
        <f t="array" ref="AW175">IF(AE175="","",IF(SUMPRODUCT((AE175=$AD$1521:$AD$1795)*(AI175=$AH$1521:$AH$1795)*(AT175=$AS$1521:$AS$1795)*(AU175=$AT$1521:$AT$1795)*(ROW($AD$1521:$AD$1795)&lt;&gt;ROW(AE175))*((S175=0)*($R$1521:$R$1795&gt;0)+(S175&gt;0)*($R$1521:$R$1795=0)))&gt;0,"SALONES UNIDOS",IF(SUMPRODUCT((AE175=$AD$1521:$AD$1795)*(AI175=$AH$1521:$AH$1795)*((AT175&lt;$AT$1521:$AT$1795)*(AU175&gt;$AS$1521:$AS$1795))*(ROW($AD$1521:$AD$1795)&lt;&gt;ROW(AE175)))&gt;0,"Cruzado","Sin cruce")))</f>
        <v>Sin cruce</v>
      </c>
      <c r="AX175" s="104" t="str">
        <f t="shared" si="91"/>
        <v>T43SUNAMPEA</v>
      </c>
      <c r="AY175" s="104" t="str" cm="1">
        <f t="array" ref="AY175">IF(AX175="","",IF(SUMPRODUCT((AX175=$AW$7:$AW$2006)*(AI175=$AH$7:$AH$2006)*(AO175=$AN$7:$AN$2006)*(AP175=$AO$7:$AO$2006)*(ROW($AW$7:$AW$2006)&lt;&gt;ROW(AX175))*((S175=0)*($R$7:$R$2006&gt;0)+(S175&gt;0)*($R$7:$R$2006=0)))&gt;0,"SALONES UNIDOS",IF(SUMPRODUCT((AX175=$AW$7:$AW$2006)*(AI175=$AH$7:$AH$2006)*((AO175&lt;$AO$7:$AO$2006)*(AP175&gt;$AN$7:$AN$2006))*(ROW($AW$7:$AW$2006)&lt;&gt;ROW(AX175)))&gt;0,"Cruzado","Sin cruce")))</f>
        <v>Sin cruce</v>
      </c>
    </row>
    <row r="176" spans="2:51" x14ac:dyDescent="0.3">
      <c r="B176" s="4" t="s">
        <v>1145</v>
      </c>
      <c r="C176" s="411" t="s">
        <v>314</v>
      </c>
      <c r="D176" s="379" t="s">
        <v>973</v>
      </c>
      <c r="E176" s="415">
        <v>20261</v>
      </c>
      <c r="F176" s="412" t="s">
        <v>302</v>
      </c>
      <c r="G176" s="411" t="s">
        <v>291</v>
      </c>
      <c r="H176" s="412" t="s">
        <v>303</v>
      </c>
      <c r="I176" s="412">
        <v>3</v>
      </c>
      <c r="J176" s="412" t="s">
        <v>552</v>
      </c>
      <c r="K176" s="412" t="s">
        <v>278</v>
      </c>
      <c r="L176" s="414" t="s">
        <v>1100</v>
      </c>
      <c r="M176" s="379" t="s">
        <v>396</v>
      </c>
      <c r="N176" s="379" t="s">
        <v>324</v>
      </c>
      <c r="O176" s="379" t="s">
        <v>353</v>
      </c>
      <c r="P176" s="412" t="s">
        <v>315</v>
      </c>
      <c r="Q176" s="379">
        <v>0</v>
      </c>
      <c r="R176" s="379">
        <v>2</v>
      </c>
      <c r="S176" s="415">
        <v>0</v>
      </c>
      <c r="T176" s="379">
        <v>3</v>
      </c>
      <c r="U176" s="8"/>
      <c r="V176" s="382">
        <v>15</v>
      </c>
      <c r="W176" s="370">
        <v>21426247</v>
      </c>
      <c r="X176" s="380" t="s">
        <v>65</v>
      </c>
      <c r="Y176" s="375" t="s">
        <v>315</v>
      </c>
      <c r="Z176" s="376"/>
      <c r="AA176" s="376"/>
      <c r="AB176" s="376"/>
      <c r="AC176" s="366"/>
      <c r="AD176" s="376"/>
      <c r="AE176" s="376" t="s">
        <v>882</v>
      </c>
      <c r="AF176" s="370"/>
      <c r="AG176" s="370"/>
      <c r="AH176" s="364" t="s">
        <v>301</v>
      </c>
      <c r="AI176" s="376">
        <v>6</v>
      </c>
      <c r="AJ176" s="376">
        <v>13</v>
      </c>
      <c r="AK176" s="376">
        <v>30</v>
      </c>
      <c r="AL176" s="376">
        <v>15</v>
      </c>
      <c r="AM176" s="376">
        <v>10</v>
      </c>
      <c r="AN176" s="22">
        <f t="shared" si="95"/>
        <v>2</v>
      </c>
      <c r="AO176" s="104">
        <f t="shared" si="87"/>
        <v>0.5625</v>
      </c>
      <c r="AP176" s="104">
        <f t="shared" si="88"/>
        <v>0.63194444444444442</v>
      </c>
      <c r="AQ176" s="22" t="str" cm="1">
        <f t="array" ref="AQ176">IF(X176="","",IF(SUMPRODUCT((X176=$W$7:$W$2006)*(AI176=$AH$7:$AH$2006)*(AO176=$AN$7:$AN$2006)*(AP176=$AO$7:$AO$2006)*(ROW($W$7:$W$2006)&lt;&gt;ROW(X176))*((S176=0)*($R$7:$R$2006&gt;0)+(S176&gt;0)*($R$7:$R$2006=0)))&gt;0,"SALONES UNIDOS",IF(SUMPRODUCT((X176=$W$7:$W$2006)*(AI176=$AH$7:$AH$2006)*((AO176&lt;$AO$7:$AO$2006)*(AP176&gt;$AN$7:$AN$2006))*(ROW($W$7:$W$2006)&lt;&gt;ROW(X176)))&gt;0,"Cruzado","Sin cruce")))</f>
        <v>Sin cruce</v>
      </c>
      <c r="AR176" s="22"/>
      <c r="AS176" s="22"/>
      <c r="AT176" s="104">
        <f t="shared" si="89"/>
        <v>0.5625</v>
      </c>
      <c r="AU176" s="104">
        <f t="shared" si="90"/>
        <v>0.63194444444444442</v>
      </c>
      <c r="AV176" s="362" t="str" cm="1">
        <f t="array" ref="AV176">IF(AC176="","",IF(SUMPRODUCT((AC176=$AB$1521:$AB$1795)*(AI176=$AH$1521:$AH$1795)*(AR176=$AQ$1521:$AQ$1795)*(AS176=$AR$1521:$AR$1795)*(ROW($AB$1521:$AB$1795)&lt;&gt;ROW(AC176))*((S176=0)*($R$1521:$R$1795&gt;0)+(S176&gt;0)*($R$1521:$R$1795=0)))&gt;0,"SALONES UNIDOS",IF(SUMPRODUCT((AC176=$AB$1521:$AB$1795)*(AI176=$AH$1521:$AH$1795)*((AR176&lt;$AR$1521:$AR$1795)*(AS176&gt;$AQ$1521:$AQ$1795))*(ROW($AB$1521:$AB$1795)&lt;&gt;ROW(AC176)))&gt;0,"Cruzado","Sin cruce")))</f>
        <v/>
      </c>
      <c r="AW176" s="362" t="str" cm="1">
        <f t="array" ref="AW176">IF(AE176="","",IF(SUMPRODUCT((AE176=$AD$1521:$AD$1795)*(AI176=$AH$1521:$AH$1795)*(AT176=$AS$1521:$AS$1795)*(AU176=$AT$1521:$AT$1795)*(ROW($AD$1521:$AD$1795)&lt;&gt;ROW(AE176))*((S176=0)*($R$1521:$R$1795&gt;0)+(S176&gt;0)*($R$1521:$R$1795=0)))&gt;0,"SALONES UNIDOS",IF(SUMPRODUCT((AE176=$AD$1521:$AD$1795)*(AI176=$AH$1521:$AH$1795)*((AT176&lt;$AT$1521:$AT$1795)*(AU176&gt;$AS$1521:$AS$1795))*(ROW($AD$1521:$AD$1795)&lt;&gt;ROW(AE176)))&gt;0,"Cruzado","Sin cruce")))</f>
        <v>Sin cruce</v>
      </c>
      <c r="AX176" s="104" t="str">
        <f t="shared" si="91"/>
        <v>T43SUNAMPEA</v>
      </c>
      <c r="AY176" s="104" t="str" cm="1">
        <f t="array" ref="AY176">IF(AX176="","",IF(SUMPRODUCT((AX176=$AW$7:$AW$2006)*(AI176=$AH$7:$AH$2006)*(AO176=$AN$7:$AN$2006)*(AP176=$AO$7:$AO$2006)*(ROW($AW$7:$AW$2006)&lt;&gt;ROW(AX176))*((S176=0)*($R$7:$R$2006&gt;0)+(S176&gt;0)*($R$7:$R$2006=0)))&gt;0,"SALONES UNIDOS",IF(SUMPRODUCT((AX176=$AW$7:$AW$2006)*(AI176=$AH$7:$AH$2006)*((AO176&lt;$AO$7:$AO$2006)*(AP176&gt;$AN$7:$AN$2006))*(ROW($AW$7:$AW$2006)&lt;&gt;ROW(AX176)))&gt;0,"Cruzado","Sin cruce")))</f>
        <v>Sin cruce</v>
      </c>
    </row>
    <row r="177" spans="2:51" x14ac:dyDescent="0.3">
      <c r="B177" s="4" t="s">
        <v>1145</v>
      </c>
      <c r="C177" s="411" t="s">
        <v>314</v>
      </c>
      <c r="D177" s="379" t="s">
        <v>973</v>
      </c>
      <c r="E177" s="415">
        <v>20261</v>
      </c>
      <c r="F177" s="412" t="s">
        <v>302</v>
      </c>
      <c r="G177" s="411" t="s">
        <v>291</v>
      </c>
      <c r="H177" s="412" t="s">
        <v>303</v>
      </c>
      <c r="I177" s="412">
        <v>3</v>
      </c>
      <c r="J177" s="412" t="s">
        <v>560</v>
      </c>
      <c r="K177" s="412" t="s">
        <v>278</v>
      </c>
      <c r="L177" s="414" t="s">
        <v>1100</v>
      </c>
      <c r="M177" s="379" t="s">
        <v>396</v>
      </c>
      <c r="N177" s="379" t="s">
        <v>324</v>
      </c>
      <c r="O177" s="379" t="s">
        <v>353</v>
      </c>
      <c r="P177" s="412" t="s">
        <v>315</v>
      </c>
      <c r="Q177" s="379">
        <v>0</v>
      </c>
      <c r="R177" s="379">
        <v>2</v>
      </c>
      <c r="S177" s="415">
        <v>2</v>
      </c>
      <c r="T177" s="379">
        <v>3</v>
      </c>
      <c r="U177" s="8"/>
      <c r="V177" s="382">
        <v>15</v>
      </c>
      <c r="W177" s="370">
        <v>21426247</v>
      </c>
      <c r="X177" s="380" t="s">
        <v>65</v>
      </c>
      <c r="Y177" s="375" t="s">
        <v>315</v>
      </c>
      <c r="Z177" s="376"/>
      <c r="AA177" s="376"/>
      <c r="AB177" s="376"/>
      <c r="AC177" s="366"/>
      <c r="AD177" s="376"/>
      <c r="AE177" s="376" t="s">
        <v>882</v>
      </c>
      <c r="AF177" s="370"/>
      <c r="AG177" s="370"/>
      <c r="AH177" s="364" t="s">
        <v>301</v>
      </c>
      <c r="AI177" s="376">
        <v>6</v>
      </c>
      <c r="AJ177" s="376">
        <v>8</v>
      </c>
      <c r="AK177" s="376">
        <v>30</v>
      </c>
      <c r="AL177" s="376">
        <v>10</v>
      </c>
      <c r="AM177" s="376">
        <v>10</v>
      </c>
      <c r="AN177" s="22">
        <f t="shared" si="95"/>
        <v>2</v>
      </c>
      <c r="AO177" s="104">
        <f t="shared" si="87"/>
        <v>0.35416666666666663</v>
      </c>
      <c r="AP177" s="104">
        <f t="shared" si="88"/>
        <v>0.4236111111111111</v>
      </c>
      <c r="AQ177" s="22" t="str" cm="1">
        <f t="array" ref="AQ177">IF(X177="","",IF(SUMPRODUCT((X177=$W$7:$W$2006)*(AI177=$AH$7:$AH$2006)*(AO177=$AN$7:$AN$2006)*(AP177=$AO$7:$AO$2006)*(ROW($W$7:$W$2006)&lt;&gt;ROW(X177))*((S177=0)*($R$7:$R$2006&gt;0)+(S177&gt;0)*($R$7:$R$2006=0)))&gt;0,"SALONES UNIDOS",IF(SUMPRODUCT((X177=$W$7:$W$2006)*(AI177=$AH$7:$AH$2006)*((AO177&lt;$AO$7:$AO$2006)*(AP177&gt;$AN$7:$AN$2006))*(ROW($W$7:$W$2006)&lt;&gt;ROW(X177)))&gt;0,"Cruzado","Sin cruce")))</f>
        <v>Sin cruce</v>
      </c>
      <c r="AR177" s="22"/>
      <c r="AS177" s="22"/>
      <c r="AT177" s="104">
        <f t="shared" si="89"/>
        <v>0.35416666666666663</v>
      </c>
      <c r="AU177" s="104">
        <f t="shared" si="90"/>
        <v>0.4236111111111111</v>
      </c>
      <c r="AV177" s="362" t="str" cm="1">
        <f t="array" ref="AV177">IF(AC177="","",IF(SUMPRODUCT((AC177=$AB$1521:$AB$1795)*(AI177=$AH$1521:$AH$1795)*(AR177=$AQ$1521:$AQ$1795)*(AS177=$AR$1521:$AR$1795)*(ROW($AB$1521:$AB$1795)&lt;&gt;ROW(AC177))*((S177=0)*($R$1521:$R$1795&gt;0)+(S177&gt;0)*($R$1521:$R$1795=0)))&gt;0,"SALONES UNIDOS",IF(SUMPRODUCT((AC177=$AB$1521:$AB$1795)*(AI177=$AH$1521:$AH$1795)*((AR177&lt;$AR$1521:$AR$1795)*(AS177&gt;$AQ$1521:$AQ$1795))*(ROW($AB$1521:$AB$1795)&lt;&gt;ROW(AC177)))&gt;0,"Cruzado","Sin cruce")))</f>
        <v/>
      </c>
      <c r="AW177" s="362" t="str" cm="1">
        <f t="array" ref="AW177">IF(AE177="","",IF(SUMPRODUCT((AE177=$AD$1521:$AD$1795)*(AI177=$AH$1521:$AH$1795)*(AT177=$AS$1521:$AS$1795)*(AU177=$AT$1521:$AT$1795)*(ROW($AD$1521:$AD$1795)&lt;&gt;ROW(AE177))*((S177=0)*($R$1521:$R$1795&gt;0)+(S177&gt;0)*($R$1521:$R$1795=0)))&gt;0,"SALONES UNIDOS",IF(SUMPRODUCT((AE177=$AD$1521:$AD$1795)*(AI177=$AH$1521:$AH$1795)*((AT177&lt;$AT$1521:$AT$1795)*(AU177&gt;$AS$1521:$AS$1795))*(ROW($AD$1521:$AD$1795)&lt;&gt;ROW(AE177)))&gt;0,"Cruzado","Sin cruce")))</f>
        <v>Sin cruce</v>
      </c>
      <c r="AX177" s="104" t="str">
        <f t="shared" si="91"/>
        <v>T43SUNAMPEA</v>
      </c>
      <c r="AY177" s="104" t="str" cm="1">
        <f t="array" ref="AY177">IF(AX177="","",IF(SUMPRODUCT((AX177=$AW$7:$AW$2006)*(AI177=$AH$7:$AH$2006)*(AO177=$AN$7:$AN$2006)*(AP177=$AO$7:$AO$2006)*(ROW($AW$7:$AW$2006)&lt;&gt;ROW(AX177))*((S177=0)*($R$7:$R$2006&gt;0)+(S177&gt;0)*($R$7:$R$2006=0)))&gt;0,"SALONES UNIDOS",IF(SUMPRODUCT((AX177=$AW$7:$AW$2006)*(AI177=$AH$7:$AH$2006)*((AO177&lt;$AO$7:$AO$2006)*(AP177&gt;$AN$7:$AN$2006))*(ROW($AW$7:$AW$2006)&lt;&gt;ROW(AX177)))&gt;0,"Cruzado","Sin cruce")))</f>
        <v>Sin cruce</v>
      </c>
    </row>
    <row r="178" spans="2:51" x14ac:dyDescent="0.3">
      <c r="B178" s="4" t="s">
        <v>1145</v>
      </c>
      <c r="C178" s="411" t="s">
        <v>314</v>
      </c>
      <c r="D178" s="379" t="s">
        <v>973</v>
      </c>
      <c r="E178" s="415">
        <v>20261</v>
      </c>
      <c r="F178" s="412" t="s">
        <v>302</v>
      </c>
      <c r="G178" s="411" t="s">
        <v>291</v>
      </c>
      <c r="H178" s="412" t="s">
        <v>303</v>
      </c>
      <c r="I178" s="412">
        <v>3</v>
      </c>
      <c r="J178" s="412" t="s">
        <v>560</v>
      </c>
      <c r="K178" s="412" t="s">
        <v>278</v>
      </c>
      <c r="L178" s="414" t="s">
        <v>1100</v>
      </c>
      <c r="M178" s="379" t="s">
        <v>396</v>
      </c>
      <c r="N178" s="379" t="s">
        <v>324</v>
      </c>
      <c r="O178" s="379" t="s">
        <v>353</v>
      </c>
      <c r="P178" s="412" t="s">
        <v>315</v>
      </c>
      <c r="Q178" s="379">
        <v>0</v>
      </c>
      <c r="R178" s="379">
        <v>2</v>
      </c>
      <c r="S178" s="415">
        <v>0</v>
      </c>
      <c r="T178" s="379">
        <v>3</v>
      </c>
      <c r="U178" s="8"/>
      <c r="V178" s="382">
        <v>15</v>
      </c>
      <c r="W178" s="370">
        <v>21426247</v>
      </c>
      <c r="X178" s="380" t="s">
        <v>65</v>
      </c>
      <c r="Y178" s="375" t="s">
        <v>315</v>
      </c>
      <c r="Z178" s="376"/>
      <c r="AA178" s="376"/>
      <c r="AB178" s="376"/>
      <c r="AC178" s="366"/>
      <c r="AD178" s="376"/>
      <c r="AE178" s="376" t="s">
        <v>882</v>
      </c>
      <c r="AF178" s="370"/>
      <c r="AG178" s="370"/>
      <c r="AH178" s="364" t="s">
        <v>301</v>
      </c>
      <c r="AI178" s="376">
        <v>6</v>
      </c>
      <c r="AJ178" s="376">
        <v>10</v>
      </c>
      <c r="AK178" s="376">
        <v>10</v>
      </c>
      <c r="AL178" s="376">
        <v>11</v>
      </c>
      <c r="AM178" s="376">
        <v>50</v>
      </c>
      <c r="AN178" s="22">
        <f t="shared" si="95"/>
        <v>2</v>
      </c>
      <c r="AO178" s="104">
        <f t="shared" si="87"/>
        <v>0.4236111111111111</v>
      </c>
      <c r="AP178" s="104">
        <f t="shared" si="88"/>
        <v>0.49305555555555552</v>
      </c>
      <c r="AQ178" s="22" t="str" cm="1">
        <f t="array" ref="AQ178">IF(X178="","",IF(SUMPRODUCT((X178=$W$7:$W$2006)*(AI178=$AH$7:$AH$2006)*(AO178=$AN$7:$AN$2006)*(AP178=$AO$7:$AO$2006)*(ROW($W$7:$W$2006)&lt;&gt;ROW(X178))*((S178=0)*($R$7:$R$2006&gt;0)+(S178&gt;0)*($R$7:$R$2006=0)))&gt;0,"SALONES UNIDOS",IF(SUMPRODUCT((X178=$W$7:$W$2006)*(AI178=$AH$7:$AH$2006)*((AO178&lt;$AO$7:$AO$2006)*(AP178&gt;$AN$7:$AN$2006))*(ROW($W$7:$W$2006)&lt;&gt;ROW(X178)))&gt;0,"Cruzado","Sin cruce")))</f>
        <v>Sin cruce</v>
      </c>
      <c r="AR178" s="22"/>
      <c r="AS178" s="22"/>
      <c r="AT178" s="104">
        <f t="shared" si="89"/>
        <v>0.4236111111111111</v>
      </c>
      <c r="AU178" s="104">
        <f t="shared" si="90"/>
        <v>0.49305555555555552</v>
      </c>
      <c r="AV178" s="362" t="str" cm="1">
        <f t="array" ref="AV178">IF(AC178="","",IF(SUMPRODUCT((AC178=$AB$1521:$AB$1795)*(AI178=$AH$1521:$AH$1795)*(AR178=$AQ$1521:$AQ$1795)*(AS178=$AR$1521:$AR$1795)*(ROW($AB$1521:$AB$1795)&lt;&gt;ROW(AC178))*((S178=0)*($R$1521:$R$1795&gt;0)+(S178&gt;0)*($R$1521:$R$1795=0)))&gt;0,"SALONES UNIDOS",IF(SUMPRODUCT((AC178=$AB$1521:$AB$1795)*(AI178=$AH$1521:$AH$1795)*((AR178&lt;$AR$1521:$AR$1795)*(AS178&gt;$AQ$1521:$AQ$1795))*(ROW($AB$1521:$AB$1795)&lt;&gt;ROW(AC178)))&gt;0,"Cruzado","Sin cruce")))</f>
        <v/>
      </c>
      <c r="AW178" s="362" t="str" cm="1">
        <f t="array" ref="AW178">IF(AE178="","",IF(SUMPRODUCT((AE178=$AD$1521:$AD$1795)*(AI178=$AH$1521:$AH$1795)*(AT178=$AS$1521:$AS$1795)*(AU178=$AT$1521:$AT$1795)*(ROW($AD$1521:$AD$1795)&lt;&gt;ROW(AE178))*((S178=0)*($R$1521:$R$1795&gt;0)+(S178&gt;0)*($R$1521:$R$1795=0)))&gt;0,"SALONES UNIDOS",IF(SUMPRODUCT((AE178=$AD$1521:$AD$1795)*(AI178=$AH$1521:$AH$1795)*((AT178&lt;$AT$1521:$AT$1795)*(AU178&gt;$AS$1521:$AS$1795))*(ROW($AD$1521:$AD$1795)&lt;&gt;ROW(AE178)))&gt;0,"Cruzado","Sin cruce")))</f>
        <v>Sin cruce</v>
      </c>
      <c r="AX178" s="104" t="str">
        <f t="shared" si="91"/>
        <v>T43SUNAMPEA</v>
      </c>
      <c r="AY178" s="104" t="str" cm="1">
        <f t="array" ref="AY178">IF(AX178="","",IF(SUMPRODUCT((AX178=$AW$7:$AW$2006)*(AI178=$AH$7:$AH$2006)*(AO178=$AN$7:$AN$2006)*(AP178=$AO$7:$AO$2006)*(ROW($AW$7:$AW$2006)&lt;&gt;ROW(AX178))*((S178=0)*($R$7:$R$2006&gt;0)+(S178&gt;0)*($R$7:$R$2006=0)))&gt;0,"SALONES UNIDOS",IF(SUMPRODUCT((AX178=$AW$7:$AW$2006)*(AI178=$AH$7:$AH$2006)*((AO178&lt;$AO$7:$AO$2006)*(AP178&gt;$AN$7:$AN$2006))*(ROW($AW$7:$AW$2006)&lt;&gt;ROW(AX178)))&gt;0,"Cruzado","Sin cruce")))</f>
        <v>Sin cruce</v>
      </c>
    </row>
    <row r="179" spans="2:51" x14ac:dyDescent="0.3">
      <c r="B179" s="4" t="s">
        <v>1144</v>
      </c>
      <c r="C179" s="411" t="s">
        <v>314</v>
      </c>
      <c r="D179" s="379" t="s">
        <v>973</v>
      </c>
      <c r="E179" s="415">
        <v>20261</v>
      </c>
      <c r="F179" s="412" t="s">
        <v>302</v>
      </c>
      <c r="G179" s="411" t="s">
        <v>291</v>
      </c>
      <c r="H179" s="412" t="s">
        <v>303</v>
      </c>
      <c r="I179" s="412">
        <v>3</v>
      </c>
      <c r="J179" s="412" t="s">
        <v>281</v>
      </c>
      <c r="K179" s="412" t="s">
        <v>281</v>
      </c>
      <c r="L179" s="414" t="s">
        <v>1100</v>
      </c>
      <c r="M179" s="379" t="s">
        <v>396</v>
      </c>
      <c r="N179" s="379" t="s">
        <v>324</v>
      </c>
      <c r="O179" s="379" t="s">
        <v>353</v>
      </c>
      <c r="P179" s="412" t="s">
        <v>315</v>
      </c>
      <c r="Q179" s="379">
        <v>2</v>
      </c>
      <c r="R179" s="379">
        <v>0</v>
      </c>
      <c r="S179" s="415">
        <v>2</v>
      </c>
      <c r="T179" s="379">
        <v>3</v>
      </c>
      <c r="U179" s="8"/>
      <c r="V179" s="382">
        <v>30</v>
      </c>
      <c r="W179" s="370">
        <v>21426247</v>
      </c>
      <c r="X179" s="380" t="s">
        <v>65</v>
      </c>
      <c r="Y179" s="375" t="s">
        <v>315</v>
      </c>
      <c r="Z179" s="376"/>
      <c r="AA179" s="376"/>
      <c r="AB179" s="376"/>
      <c r="AC179" s="376" t="s">
        <v>876</v>
      </c>
      <c r="AD179" s="376"/>
      <c r="AE179" s="369"/>
      <c r="AF179" s="370"/>
      <c r="AG179" s="370"/>
      <c r="AH179" s="364" t="s">
        <v>559</v>
      </c>
      <c r="AI179" s="376">
        <v>1</v>
      </c>
      <c r="AJ179" s="376">
        <v>21</v>
      </c>
      <c r="AK179" s="376">
        <v>50</v>
      </c>
      <c r="AL179" s="376">
        <v>23</v>
      </c>
      <c r="AM179" s="376">
        <v>30</v>
      </c>
      <c r="AN179" s="409">
        <v>2</v>
      </c>
      <c r="AO179" s="104">
        <f t="shared" si="87"/>
        <v>0.90972222222222221</v>
      </c>
      <c r="AP179" s="104">
        <f t="shared" si="88"/>
        <v>0.97916666666666674</v>
      </c>
      <c r="AQ179" s="22" t="str" cm="1">
        <f t="array" ref="AQ179">IF(X179="","",IF(SUMPRODUCT((X179=$W$7:$W$2006)*(AI179=$AH$7:$AH$2006)*(AO179=$AN$7:$AN$2006)*(AP179=$AO$7:$AO$2006)*(ROW($W$7:$W$2006)&lt;&gt;ROW(X179))*((S179=0)*($R$7:$R$2006&gt;0)+(S179&gt;0)*($R$7:$R$2006=0)))&gt;0,"SALONES UNIDOS",IF(SUMPRODUCT((X179=$W$7:$W$2006)*(AI179=$AH$7:$AH$2006)*((AO179&lt;$AO$7:$AO$2006)*(AP179&gt;$AN$7:$AN$2006))*(ROW($W$7:$W$2006)&lt;&gt;ROW(X179)))&gt;0,"Cruzado","Sin cruce")))</f>
        <v>Sin cruce</v>
      </c>
      <c r="AR179" s="22"/>
      <c r="AS179" s="22"/>
      <c r="AT179" s="104">
        <f t="shared" si="89"/>
        <v>0.90972222222222221</v>
      </c>
      <c r="AU179" s="104">
        <f t="shared" si="90"/>
        <v>0.97916666666666674</v>
      </c>
      <c r="AV179" s="362" t="str" cm="1">
        <f t="array" ref="AV179">IF(AC179="","",IF(SUMPRODUCT((AC179=$AB$1521:$AB$1795)*(AI179=$AH$1521:$AH$1795)*(AR179=$AQ$1521:$AQ$1795)*(AS179=$AR$1521:$AR$1795)*(ROW($AB$1521:$AB$1795)&lt;&gt;ROW(AC179))*((S179=0)*($R$1521:$R$1795&gt;0)+(S179&gt;0)*($R$1521:$R$1795=0)))&gt;0,"SALONES UNIDOS",IF(SUMPRODUCT((AC179=$AB$1521:$AB$1795)*(AI179=$AH$1521:$AH$1795)*((AR179&lt;$AR$1521:$AR$1795)*(AS179&gt;$AQ$1521:$AQ$1795))*(ROW($AB$1521:$AB$1795)&lt;&gt;ROW(AC179)))&gt;0,"Cruzado","Sin cruce")))</f>
        <v>Sin cruce</v>
      </c>
      <c r="AW179" s="362" t="str" cm="1">
        <f t="array" ref="AW179">IF(AE179="","",IF(SUMPRODUCT((AE179=$AD$1521:$AD$1795)*(AI179=$AH$1521:$AH$1795)*(AT179=$AS$1521:$AS$1795)*(AU179=$AT$1521:$AT$1795)*(ROW($AD$1521:$AD$1795)&lt;&gt;ROW(AE179))*((S179=0)*($R$1521:$R$1795&gt;0)+(S179&gt;0)*($R$1521:$R$1795=0)))&gt;0,"SALONES UNIDOS",IF(SUMPRODUCT((AE179=$AD$1521:$AD$1795)*(AI179=$AH$1521:$AH$1795)*((AT179&lt;$AT$1521:$AT$1795)*(AU179&gt;$AS$1521:$AS$1795))*(ROW($AD$1521:$AD$1795)&lt;&gt;ROW(AE179)))&gt;0,"Cruzado","Sin cruce")))</f>
        <v/>
      </c>
      <c r="AX179" s="104" t="str">
        <f t="shared" si="91"/>
        <v>T43SUNAMPEB</v>
      </c>
      <c r="AY179" s="104" t="str" cm="1">
        <f t="array" ref="AY179">IF(AX179="","",IF(SUMPRODUCT((AX179=$AW$7:$AW$2006)*(AI179=$AH$7:$AH$2006)*(AO179=$AN$7:$AN$2006)*(AP179=$AO$7:$AO$2006)*(ROW($AW$7:$AW$2006)&lt;&gt;ROW(AX179))*((S179=0)*($R$7:$R$2006&gt;0)+(S179&gt;0)*($R$7:$R$2006=0)))&gt;0,"SALONES UNIDOS",IF(SUMPRODUCT((AX179=$AW$7:$AW$2006)*(AI179=$AH$7:$AH$2006)*((AO179&lt;$AO$7:$AO$2006)*(AP179&gt;$AN$7:$AN$2006))*(ROW($AW$7:$AW$2006)&lt;&gt;ROW(AX179)))&gt;0,"Cruzado","Sin cruce")))</f>
        <v>Sin cruce</v>
      </c>
    </row>
    <row r="180" spans="2:51" x14ac:dyDescent="0.3">
      <c r="B180" s="4" t="s">
        <v>1144</v>
      </c>
      <c r="C180" s="411" t="s">
        <v>314</v>
      </c>
      <c r="D180" s="379" t="s">
        <v>973</v>
      </c>
      <c r="E180" s="415">
        <v>20261</v>
      </c>
      <c r="F180" s="412" t="s">
        <v>302</v>
      </c>
      <c r="G180" s="411" t="s">
        <v>291</v>
      </c>
      <c r="H180" s="412" t="s">
        <v>303</v>
      </c>
      <c r="I180" s="412">
        <v>3</v>
      </c>
      <c r="J180" s="412" t="s">
        <v>412</v>
      </c>
      <c r="K180" s="412" t="s">
        <v>281</v>
      </c>
      <c r="L180" s="414" t="s">
        <v>1100</v>
      </c>
      <c r="M180" s="379" t="s">
        <v>396</v>
      </c>
      <c r="N180" s="379" t="s">
        <v>324</v>
      </c>
      <c r="O180" s="379" t="s">
        <v>353</v>
      </c>
      <c r="P180" s="412" t="s">
        <v>315</v>
      </c>
      <c r="Q180" s="379">
        <v>0</v>
      </c>
      <c r="R180" s="379">
        <v>2</v>
      </c>
      <c r="S180" s="415">
        <v>2</v>
      </c>
      <c r="T180" s="379">
        <v>3</v>
      </c>
      <c r="U180" s="8"/>
      <c r="V180" s="382">
        <v>15</v>
      </c>
      <c r="W180" s="370">
        <v>21426247</v>
      </c>
      <c r="X180" s="380" t="s">
        <v>65</v>
      </c>
      <c r="Y180" s="375" t="s">
        <v>315</v>
      </c>
      <c r="Z180" s="376"/>
      <c r="AA180" s="376"/>
      <c r="AB180" s="376"/>
      <c r="AC180" s="366"/>
      <c r="AD180" s="376"/>
      <c r="AE180" s="376" t="s">
        <v>882</v>
      </c>
      <c r="AF180" s="370"/>
      <c r="AG180" s="370"/>
      <c r="AH180" s="364" t="s">
        <v>301</v>
      </c>
      <c r="AI180" s="376">
        <v>6</v>
      </c>
      <c r="AJ180" s="376">
        <v>16</v>
      </c>
      <c r="AK180" s="376">
        <v>0</v>
      </c>
      <c r="AL180" s="376">
        <v>17</v>
      </c>
      <c r="AM180" s="376">
        <v>40</v>
      </c>
      <c r="AN180" s="409">
        <v>2</v>
      </c>
      <c r="AO180" s="104">
        <f t="shared" si="87"/>
        <v>0.66666666666666663</v>
      </c>
      <c r="AP180" s="104">
        <f t="shared" si="88"/>
        <v>0.73611111111111116</v>
      </c>
      <c r="AQ180" s="22" t="str" cm="1">
        <f t="array" ref="AQ180">IF(X180="","",IF(SUMPRODUCT((X180=$W$7:$W$2006)*(AI180=$AH$7:$AH$2006)*(AO180=$AN$7:$AN$2006)*(AP180=$AO$7:$AO$2006)*(ROW($W$7:$W$2006)&lt;&gt;ROW(X180))*((S180=0)*($R$7:$R$2006&gt;0)+(S180&gt;0)*($R$7:$R$2006=0)))&gt;0,"SALONES UNIDOS",IF(SUMPRODUCT((X180=$W$7:$W$2006)*(AI180=$AH$7:$AH$2006)*((AO180&lt;$AO$7:$AO$2006)*(AP180&gt;$AN$7:$AN$2006))*(ROW($W$7:$W$2006)&lt;&gt;ROW(X180)))&gt;0,"Cruzado","Sin cruce")))</f>
        <v>Sin cruce</v>
      </c>
      <c r="AR180" s="22"/>
      <c r="AS180" s="22"/>
      <c r="AT180" s="104">
        <f t="shared" si="89"/>
        <v>0.66666666666666663</v>
      </c>
      <c r="AU180" s="104">
        <f t="shared" si="90"/>
        <v>0.73611111111111116</v>
      </c>
      <c r="AV180" s="362" t="str" cm="1">
        <f t="array" ref="AV180">IF(AC180="","",IF(SUMPRODUCT((AC180=$AB$1521:$AB$1795)*(AI180=$AH$1521:$AH$1795)*(AR180=$AQ$1521:$AQ$1795)*(AS180=$AR$1521:$AR$1795)*(ROW($AB$1521:$AB$1795)&lt;&gt;ROW(AC180))*((S180=0)*($R$1521:$R$1795&gt;0)+(S180&gt;0)*($R$1521:$R$1795=0)))&gt;0,"SALONES UNIDOS",IF(SUMPRODUCT((AC180=$AB$1521:$AB$1795)*(AI180=$AH$1521:$AH$1795)*((AR180&lt;$AR$1521:$AR$1795)*(AS180&gt;$AQ$1521:$AQ$1795))*(ROW($AB$1521:$AB$1795)&lt;&gt;ROW(AC180)))&gt;0,"Cruzado","Sin cruce")))</f>
        <v/>
      </c>
      <c r="AW180" s="362" t="str" cm="1">
        <f t="array" ref="AW180">IF(AE180="","",IF(SUMPRODUCT((AE180=$AD$1521:$AD$1795)*(AI180=$AH$1521:$AH$1795)*(AT180=$AS$1521:$AS$1795)*(AU180=$AT$1521:$AT$1795)*(ROW($AD$1521:$AD$1795)&lt;&gt;ROW(AE180))*((S180=0)*($R$1521:$R$1795&gt;0)+(S180&gt;0)*($R$1521:$R$1795=0)))&gt;0,"SALONES UNIDOS",IF(SUMPRODUCT((AE180=$AD$1521:$AD$1795)*(AI180=$AH$1521:$AH$1795)*((AT180&lt;$AT$1521:$AT$1795)*(AU180&gt;$AS$1521:$AS$1795))*(ROW($AD$1521:$AD$1795)&lt;&gt;ROW(AE180)))&gt;0,"Cruzado","Sin cruce")))</f>
        <v>Sin cruce</v>
      </c>
      <c r="AX180" s="104" t="str">
        <f t="shared" si="91"/>
        <v>T43SUNAMPEB</v>
      </c>
      <c r="AY180" s="104" t="str" cm="1">
        <f t="array" ref="AY180">IF(AX180="","",IF(SUMPRODUCT((AX180=$AW$7:$AW$2006)*(AI180=$AH$7:$AH$2006)*(AO180=$AN$7:$AN$2006)*(AP180=$AO$7:$AO$2006)*(ROW($AW$7:$AW$2006)&lt;&gt;ROW(AX180))*((S180=0)*($R$7:$R$2006&gt;0)+(S180&gt;0)*($R$7:$R$2006=0)))&gt;0,"SALONES UNIDOS",IF(SUMPRODUCT((AX180=$AW$7:$AW$2006)*(AI180=$AH$7:$AH$2006)*((AO180&lt;$AO$7:$AO$2006)*(AP180&gt;$AN$7:$AN$2006))*(ROW($AW$7:$AW$2006)&lt;&gt;ROW(AX180)))&gt;0,"Cruzado","Sin cruce")))</f>
        <v>Sin cruce</v>
      </c>
    </row>
    <row r="181" spans="2:51" x14ac:dyDescent="0.3">
      <c r="B181" s="4" t="s">
        <v>1144</v>
      </c>
      <c r="C181" s="411" t="s">
        <v>314</v>
      </c>
      <c r="D181" s="379" t="s">
        <v>973</v>
      </c>
      <c r="E181" s="415">
        <v>20261</v>
      </c>
      <c r="F181" s="412" t="s">
        <v>302</v>
      </c>
      <c r="G181" s="411" t="s">
        <v>291</v>
      </c>
      <c r="H181" s="412" t="s">
        <v>303</v>
      </c>
      <c r="I181" s="412">
        <v>3</v>
      </c>
      <c r="J181" s="412" t="s">
        <v>571</v>
      </c>
      <c r="K181" s="412" t="s">
        <v>281</v>
      </c>
      <c r="L181" s="414" t="s">
        <v>1100</v>
      </c>
      <c r="M181" s="379" t="s">
        <v>396</v>
      </c>
      <c r="N181" s="379" t="s">
        <v>324</v>
      </c>
      <c r="O181" s="379" t="s">
        <v>353</v>
      </c>
      <c r="P181" s="412" t="s">
        <v>315</v>
      </c>
      <c r="Q181" s="379">
        <v>0</v>
      </c>
      <c r="R181" s="379">
        <v>2</v>
      </c>
      <c r="S181" s="415">
        <v>2</v>
      </c>
      <c r="T181" s="379">
        <v>3</v>
      </c>
      <c r="U181" s="8"/>
      <c r="V181" s="382">
        <v>15</v>
      </c>
      <c r="W181" s="370">
        <v>21426247</v>
      </c>
      <c r="X181" s="380" t="s">
        <v>65</v>
      </c>
      <c r="Y181" s="375" t="s">
        <v>315</v>
      </c>
      <c r="Z181" s="376"/>
      <c r="AA181" s="376"/>
      <c r="AB181" s="376"/>
      <c r="AC181" s="366"/>
      <c r="AD181" s="376"/>
      <c r="AE181" s="376" t="s">
        <v>882</v>
      </c>
      <c r="AF181" s="370"/>
      <c r="AG181" s="370"/>
      <c r="AH181" s="364" t="s">
        <v>301</v>
      </c>
      <c r="AI181" s="376">
        <v>6</v>
      </c>
      <c r="AJ181" s="376">
        <v>17</v>
      </c>
      <c r="AK181" s="376">
        <v>40</v>
      </c>
      <c r="AL181" s="376">
        <v>19</v>
      </c>
      <c r="AM181" s="376">
        <v>20</v>
      </c>
      <c r="AN181" s="409">
        <v>2</v>
      </c>
      <c r="AO181" s="104">
        <f t="shared" si="87"/>
        <v>0.73611111111111116</v>
      </c>
      <c r="AP181" s="104">
        <f t="shared" si="88"/>
        <v>0.80555555555555547</v>
      </c>
      <c r="AQ181" s="22" t="str" cm="1">
        <f t="array" ref="AQ181">IF(X181="","",IF(SUMPRODUCT((X181=$W$7:$W$2006)*(AI181=$AH$7:$AH$2006)*(AO181=$AN$7:$AN$2006)*(AP181=$AO$7:$AO$2006)*(ROW($W$7:$W$2006)&lt;&gt;ROW(X181))*((S181=0)*($R$7:$R$2006&gt;0)+(S181&gt;0)*($R$7:$R$2006=0)))&gt;0,"SALONES UNIDOS",IF(SUMPRODUCT((X181=$W$7:$W$2006)*(AI181=$AH$7:$AH$2006)*((AO181&lt;$AO$7:$AO$2006)*(AP181&gt;$AN$7:$AN$2006))*(ROW($W$7:$W$2006)&lt;&gt;ROW(X181)))&gt;0,"Cruzado","Sin cruce")))</f>
        <v>Sin cruce</v>
      </c>
      <c r="AR181" s="22"/>
      <c r="AS181" s="22"/>
      <c r="AT181" s="104">
        <f t="shared" si="89"/>
        <v>0.73611111111111116</v>
      </c>
      <c r="AU181" s="104">
        <f t="shared" si="90"/>
        <v>0.80555555555555547</v>
      </c>
      <c r="AV181" s="362" t="str" cm="1">
        <f t="array" ref="AV181">IF(AC181="","",IF(SUMPRODUCT((AC181=$AB$1521:$AB$1795)*(AI181=$AH$1521:$AH$1795)*(AR181=$AQ$1521:$AQ$1795)*(AS181=$AR$1521:$AR$1795)*(ROW($AB$1521:$AB$1795)&lt;&gt;ROW(AC181))*((S181=0)*($R$1521:$R$1795&gt;0)+(S181&gt;0)*($R$1521:$R$1795=0)))&gt;0,"SALONES UNIDOS",IF(SUMPRODUCT((AC181=$AB$1521:$AB$1795)*(AI181=$AH$1521:$AH$1795)*((AR181&lt;$AR$1521:$AR$1795)*(AS181&gt;$AQ$1521:$AQ$1795))*(ROW($AB$1521:$AB$1795)&lt;&gt;ROW(AC181)))&gt;0,"Cruzado","Sin cruce")))</f>
        <v/>
      </c>
      <c r="AW181" s="362" t="str" cm="1">
        <f t="array" ref="AW181">IF(AE181="","",IF(SUMPRODUCT((AE181=$AD$1521:$AD$1795)*(AI181=$AH$1521:$AH$1795)*(AT181=$AS$1521:$AS$1795)*(AU181=$AT$1521:$AT$1795)*(ROW($AD$1521:$AD$1795)&lt;&gt;ROW(AE181))*((S181=0)*($R$1521:$R$1795&gt;0)+(S181&gt;0)*($R$1521:$R$1795=0)))&gt;0,"SALONES UNIDOS",IF(SUMPRODUCT((AE181=$AD$1521:$AD$1795)*(AI181=$AH$1521:$AH$1795)*((AT181&lt;$AT$1521:$AT$1795)*(AU181&gt;$AS$1521:$AS$1795))*(ROW($AD$1521:$AD$1795)&lt;&gt;ROW(AE181)))&gt;0,"Cruzado","Sin cruce")))</f>
        <v>Sin cruce</v>
      </c>
      <c r="AX181" s="104" t="str">
        <f t="shared" si="91"/>
        <v>T43SUNAMPEB</v>
      </c>
      <c r="AY181" s="104" t="str" cm="1">
        <f t="array" ref="AY181">IF(AX181="","",IF(SUMPRODUCT((AX181=$AW$7:$AW$2006)*(AI181=$AH$7:$AH$2006)*(AO181=$AN$7:$AN$2006)*(AP181=$AO$7:$AO$2006)*(ROW($AW$7:$AW$2006)&lt;&gt;ROW(AX181))*((S181=0)*($R$7:$R$2006&gt;0)+(S181&gt;0)*($R$7:$R$2006=0)))&gt;0,"SALONES UNIDOS",IF(SUMPRODUCT((AX181=$AW$7:$AW$2006)*(AI181=$AH$7:$AH$2006)*((AO181&lt;$AO$7:$AO$2006)*(AP181&gt;$AN$7:$AN$2006))*(ROW($AW$7:$AW$2006)&lt;&gt;ROW(AX181)))&gt;0,"Cruzado","Sin cruce")))</f>
        <v>Sin cruce</v>
      </c>
    </row>
    <row r="182" spans="2:51" x14ac:dyDescent="0.3">
      <c r="B182" s="4" t="s">
        <v>1145</v>
      </c>
      <c r="C182" s="411" t="s">
        <v>314</v>
      </c>
      <c r="D182" s="379" t="s">
        <v>973</v>
      </c>
      <c r="E182" s="415">
        <v>20261</v>
      </c>
      <c r="F182" s="412" t="s">
        <v>302</v>
      </c>
      <c r="G182" s="411" t="s">
        <v>291</v>
      </c>
      <c r="H182" s="412" t="s">
        <v>303</v>
      </c>
      <c r="I182" s="412">
        <v>3</v>
      </c>
      <c r="J182" s="412" t="s">
        <v>281</v>
      </c>
      <c r="K182" s="412" t="s">
        <v>281</v>
      </c>
      <c r="L182" s="414" t="s">
        <v>1100</v>
      </c>
      <c r="M182" s="379" t="s">
        <v>396</v>
      </c>
      <c r="N182" s="379" t="s">
        <v>324</v>
      </c>
      <c r="O182" s="379" t="s">
        <v>353</v>
      </c>
      <c r="P182" s="412" t="s">
        <v>315</v>
      </c>
      <c r="Q182" s="379">
        <v>2</v>
      </c>
      <c r="R182" s="379">
        <v>0</v>
      </c>
      <c r="S182" s="415">
        <v>2</v>
      </c>
      <c r="T182" s="379">
        <v>3</v>
      </c>
      <c r="U182" s="8"/>
      <c r="V182" s="382">
        <v>30</v>
      </c>
      <c r="W182" s="370">
        <v>21426247</v>
      </c>
      <c r="X182" s="380" t="s">
        <v>65</v>
      </c>
      <c r="Y182" s="375" t="s">
        <v>321</v>
      </c>
      <c r="Z182" s="376"/>
      <c r="AA182" s="376"/>
      <c r="AB182" s="376"/>
      <c r="AC182" s="376"/>
      <c r="AD182" s="376"/>
      <c r="AE182" s="369"/>
      <c r="AF182" s="370"/>
      <c r="AG182" s="370"/>
      <c r="AH182" s="364" t="s">
        <v>559</v>
      </c>
      <c r="AI182" s="376">
        <v>1</v>
      </c>
      <c r="AJ182" s="376">
        <v>21</v>
      </c>
      <c r="AK182" s="376">
        <v>50</v>
      </c>
      <c r="AL182" s="376">
        <v>23</v>
      </c>
      <c r="AM182" s="376">
        <v>30</v>
      </c>
      <c r="AN182" s="22">
        <f t="shared" ref="AN182:AN186" si="96">IF(AJ182="",S182,ROUND(((((AL182/24)+(AM182/1440))-((AJ182/24)+(AK182/1440)))*1440/50),5))</f>
        <v>2</v>
      </c>
      <c r="AO182" s="104">
        <f t="shared" si="87"/>
        <v>0.90972222222222221</v>
      </c>
      <c r="AP182" s="104">
        <f t="shared" si="88"/>
        <v>0.97916666666666674</v>
      </c>
      <c r="AQ182" s="22" t="str" cm="1">
        <f t="array" ref="AQ182">IF(X182="","",IF(SUMPRODUCT((X182=$W$7:$W$2006)*(AI182=$AH$7:$AH$2006)*(AO182=$AN$7:$AN$2006)*(AP182=$AO$7:$AO$2006)*(ROW($W$7:$W$2006)&lt;&gt;ROW(X182))*((S182=0)*($R$7:$R$2006&gt;0)+(S182&gt;0)*($R$7:$R$2006=0)))&gt;0,"SALONES UNIDOS",IF(SUMPRODUCT((X182=$W$7:$W$2006)*(AI182=$AH$7:$AH$2006)*((AO182&lt;$AO$7:$AO$2006)*(AP182&gt;$AN$7:$AN$2006))*(ROW($W$7:$W$2006)&lt;&gt;ROW(X182)))&gt;0,"Cruzado","Sin cruce")))</f>
        <v>Sin cruce</v>
      </c>
      <c r="AR182" s="22"/>
      <c r="AS182" s="22"/>
      <c r="AT182" s="104">
        <f t="shared" si="89"/>
        <v>0.90972222222222221</v>
      </c>
      <c r="AU182" s="104">
        <f t="shared" si="90"/>
        <v>0.97916666666666674</v>
      </c>
      <c r="AV182" s="362" t="str" cm="1">
        <f t="array" ref="AV182">IF(AC182="","",IF(SUMPRODUCT((AC182=$AB$1521:$AB$1795)*(AI182=$AH$1521:$AH$1795)*(AR182=$AQ$1521:$AQ$1795)*(AS182=$AR$1521:$AR$1795)*(ROW($AB$1521:$AB$1795)&lt;&gt;ROW(AC182))*((S182=0)*($R$1521:$R$1795&gt;0)+(S182&gt;0)*($R$1521:$R$1795=0)))&gt;0,"SALONES UNIDOS",IF(SUMPRODUCT((AC182=$AB$1521:$AB$1795)*(AI182=$AH$1521:$AH$1795)*((AR182&lt;$AR$1521:$AR$1795)*(AS182&gt;$AQ$1521:$AQ$1795))*(ROW($AB$1521:$AB$1795)&lt;&gt;ROW(AC182)))&gt;0,"Cruzado","Sin cruce")))</f>
        <v/>
      </c>
      <c r="AW182" s="362" t="str" cm="1">
        <f t="array" ref="AW182">IF(AE182="","",IF(SUMPRODUCT((AE182=$AD$1521:$AD$1795)*(AI182=$AH$1521:$AH$1795)*(AT182=$AS$1521:$AS$1795)*(AU182=$AT$1521:$AT$1795)*(ROW($AD$1521:$AD$1795)&lt;&gt;ROW(AE182))*((S182=0)*($R$1521:$R$1795&gt;0)+(S182&gt;0)*($R$1521:$R$1795=0)))&gt;0,"SALONES UNIDOS",IF(SUMPRODUCT((AE182=$AD$1521:$AD$1795)*(AI182=$AH$1521:$AH$1795)*((AT182&lt;$AT$1521:$AT$1795)*(AU182&gt;$AS$1521:$AS$1795))*(ROW($AD$1521:$AD$1795)&lt;&gt;ROW(AE182)))&gt;0,"Cruzado","Sin cruce")))</f>
        <v/>
      </c>
      <c r="AX182" s="104" t="str">
        <f t="shared" si="91"/>
        <v>T43SUNAMPEB</v>
      </c>
      <c r="AY182" s="104" t="str" cm="1">
        <f t="array" ref="AY182">IF(AX182="","",IF(SUMPRODUCT((AX182=$AW$7:$AW$2006)*(AI182=$AH$7:$AH$2006)*(AO182=$AN$7:$AN$2006)*(AP182=$AO$7:$AO$2006)*(ROW($AW$7:$AW$2006)&lt;&gt;ROW(AX182))*((S182=0)*($R$7:$R$2006&gt;0)+(S182&gt;0)*($R$7:$R$2006=0)))&gt;0,"SALONES UNIDOS",IF(SUMPRODUCT((AX182=$AW$7:$AW$2006)*(AI182=$AH$7:$AH$2006)*((AO182&lt;$AO$7:$AO$2006)*(AP182&gt;$AN$7:$AN$2006))*(ROW($AW$7:$AW$2006)&lt;&gt;ROW(AX182)))&gt;0,"Cruzado","Sin cruce")))</f>
        <v>Sin cruce</v>
      </c>
    </row>
    <row r="183" spans="2:51" x14ac:dyDescent="0.3">
      <c r="B183" s="4" t="s">
        <v>1145</v>
      </c>
      <c r="C183" s="411" t="s">
        <v>314</v>
      </c>
      <c r="D183" s="379" t="s">
        <v>973</v>
      </c>
      <c r="E183" s="415">
        <v>20261</v>
      </c>
      <c r="F183" s="412" t="s">
        <v>302</v>
      </c>
      <c r="G183" s="411" t="s">
        <v>291</v>
      </c>
      <c r="H183" s="412" t="s">
        <v>303</v>
      </c>
      <c r="I183" s="412">
        <v>3</v>
      </c>
      <c r="J183" s="412" t="s">
        <v>412</v>
      </c>
      <c r="K183" s="412" t="s">
        <v>281</v>
      </c>
      <c r="L183" s="414" t="s">
        <v>1100</v>
      </c>
      <c r="M183" s="379" t="s">
        <v>396</v>
      </c>
      <c r="N183" s="379" t="s">
        <v>324</v>
      </c>
      <c r="O183" s="379" t="s">
        <v>353</v>
      </c>
      <c r="P183" s="412" t="s">
        <v>315</v>
      </c>
      <c r="Q183" s="379">
        <v>0</v>
      </c>
      <c r="R183" s="379">
        <v>2</v>
      </c>
      <c r="S183" s="415">
        <v>2</v>
      </c>
      <c r="T183" s="379">
        <v>3</v>
      </c>
      <c r="U183" s="8"/>
      <c r="V183" s="382">
        <v>15</v>
      </c>
      <c r="W183" s="370">
        <v>21426247</v>
      </c>
      <c r="X183" s="380" t="s">
        <v>65</v>
      </c>
      <c r="Y183" s="375" t="s">
        <v>315</v>
      </c>
      <c r="Z183" s="376"/>
      <c r="AA183" s="376"/>
      <c r="AB183" s="376"/>
      <c r="AC183" s="366"/>
      <c r="AD183" s="376"/>
      <c r="AE183" s="376" t="s">
        <v>882</v>
      </c>
      <c r="AF183" s="370"/>
      <c r="AG183" s="370"/>
      <c r="AH183" s="364" t="s">
        <v>301</v>
      </c>
      <c r="AI183" s="376">
        <v>6</v>
      </c>
      <c r="AJ183" s="376">
        <v>18</v>
      </c>
      <c r="AK183" s="376">
        <v>30</v>
      </c>
      <c r="AL183" s="376">
        <v>20</v>
      </c>
      <c r="AM183" s="376">
        <v>10</v>
      </c>
      <c r="AN183" s="22">
        <f t="shared" si="96"/>
        <v>2</v>
      </c>
      <c r="AO183" s="104">
        <f t="shared" si="87"/>
        <v>0.77083333333333337</v>
      </c>
      <c r="AP183" s="104">
        <f t="shared" si="88"/>
        <v>0.84027777777777779</v>
      </c>
      <c r="AQ183" s="22" t="str" cm="1">
        <f t="array" ref="AQ183">IF(X183="","",IF(SUMPRODUCT((X183=$W$7:$W$2006)*(AI183=$AH$7:$AH$2006)*(AO183=$AN$7:$AN$2006)*(AP183=$AO$7:$AO$2006)*(ROW($W$7:$W$2006)&lt;&gt;ROW(X183))*((S183=0)*($R$7:$R$2006&gt;0)+(S183&gt;0)*($R$7:$R$2006=0)))&gt;0,"SALONES UNIDOS",IF(SUMPRODUCT((X183=$W$7:$W$2006)*(AI183=$AH$7:$AH$2006)*((AO183&lt;$AO$7:$AO$2006)*(AP183&gt;$AN$7:$AN$2006))*(ROW($W$7:$W$2006)&lt;&gt;ROW(X183)))&gt;0,"Cruzado","Sin cruce")))</f>
        <v>Sin cruce</v>
      </c>
      <c r="AR183" s="22"/>
      <c r="AS183" s="22"/>
      <c r="AT183" s="104">
        <f t="shared" si="89"/>
        <v>0.77083333333333337</v>
      </c>
      <c r="AU183" s="104">
        <f t="shared" si="90"/>
        <v>0.84027777777777779</v>
      </c>
      <c r="AV183" s="362" t="str" cm="1">
        <f t="array" ref="AV183">IF(AC183="","",IF(SUMPRODUCT((AC183=$AB$1521:$AB$1795)*(AI183=$AH$1521:$AH$1795)*(AR183=$AQ$1521:$AQ$1795)*(AS183=$AR$1521:$AR$1795)*(ROW($AB$1521:$AB$1795)&lt;&gt;ROW(AC183))*((S183=0)*($R$1521:$R$1795&gt;0)+(S183&gt;0)*($R$1521:$R$1795=0)))&gt;0,"SALONES UNIDOS",IF(SUMPRODUCT((AC183=$AB$1521:$AB$1795)*(AI183=$AH$1521:$AH$1795)*((AR183&lt;$AR$1521:$AR$1795)*(AS183&gt;$AQ$1521:$AQ$1795))*(ROW($AB$1521:$AB$1795)&lt;&gt;ROW(AC183)))&gt;0,"Cruzado","Sin cruce")))</f>
        <v/>
      </c>
      <c r="AW183" s="362" t="str" cm="1">
        <f t="array" ref="AW183">IF(AE183="","",IF(SUMPRODUCT((AE183=$AD$1521:$AD$1795)*(AI183=$AH$1521:$AH$1795)*(AT183=$AS$1521:$AS$1795)*(AU183=$AT$1521:$AT$1795)*(ROW($AD$1521:$AD$1795)&lt;&gt;ROW(AE183))*((S183=0)*($R$1521:$R$1795&gt;0)+(S183&gt;0)*($R$1521:$R$1795=0)))&gt;0,"SALONES UNIDOS",IF(SUMPRODUCT((AE183=$AD$1521:$AD$1795)*(AI183=$AH$1521:$AH$1795)*((AT183&lt;$AT$1521:$AT$1795)*(AU183&gt;$AS$1521:$AS$1795))*(ROW($AD$1521:$AD$1795)&lt;&gt;ROW(AE183)))&gt;0,"Cruzado","Sin cruce")))</f>
        <v>Sin cruce</v>
      </c>
      <c r="AX183" s="104" t="str">
        <f t="shared" si="91"/>
        <v>T43SUNAMPEB</v>
      </c>
      <c r="AY183" s="104" t="str" cm="1">
        <f t="array" ref="AY183">IF(AX183="","",IF(SUMPRODUCT((AX183=$AW$7:$AW$2006)*(AI183=$AH$7:$AH$2006)*(AO183=$AN$7:$AN$2006)*(AP183=$AO$7:$AO$2006)*(ROW($AW$7:$AW$2006)&lt;&gt;ROW(AX183))*((S183=0)*($R$7:$R$2006&gt;0)+(S183&gt;0)*($R$7:$R$2006=0)))&gt;0,"SALONES UNIDOS",IF(SUMPRODUCT((AX183=$AW$7:$AW$2006)*(AI183=$AH$7:$AH$2006)*((AO183&lt;$AO$7:$AO$2006)*(AP183&gt;$AN$7:$AN$2006))*(ROW($AW$7:$AW$2006)&lt;&gt;ROW(AX183)))&gt;0,"Cruzado","Sin cruce")))</f>
        <v>Sin cruce</v>
      </c>
    </row>
    <row r="184" spans="2:51" x14ac:dyDescent="0.3">
      <c r="B184" s="4" t="s">
        <v>1145</v>
      </c>
      <c r="C184" s="411" t="s">
        <v>314</v>
      </c>
      <c r="D184" s="379" t="s">
        <v>973</v>
      </c>
      <c r="E184" s="415">
        <v>20261</v>
      </c>
      <c r="F184" s="412" t="s">
        <v>302</v>
      </c>
      <c r="G184" s="411" t="s">
        <v>291</v>
      </c>
      <c r="H184" s="412" t="s">
        <v>303</v>
      </c>
      <c r="I184" s="412">
        <v>3</v>
      </c>
      <c r="J184" s="412" t="s">
        <v>412</v>
      </c>
      <c r="K184" s="412" t="s">
        <v>281</v>
      </c>
      <c r="L184" s="414" t="s">
        <v>1100</v>
      </c>
      <c r="M184" s="379" t="s">
        <v>396</v>
      </c>
      <c r="N184" s="379" t="s">
        <v>324</v>
      </c>
      <c r="O184" s="379" t="s">
        <v>353</v>
      </c>
      <c r="P184" s="412" t="s">
        <v>315</v>
      </c>
      <c r="Q184" s="379">
        <v>0</v>
      </c>
      <c r="R184" s="379">
        <v>2</v>
      </c>
      <c r="S184" s="415">
        <v>0</v>
      </c>
      <c r="T184" s="379">
        <v>3</v>
      </c>
      <c r="U184" s="8"/>
      <c r="V184" s="382">
        <v>15</v>
      </c>
      <c r="W184" s="370">
        <v>21426247</v>
      </c>
      <c r="X184" s="380" t="s">
        <v>65</v>
      </c>
      <c r="Y184" s="375" t="s">
        <v>315</v>
      </c>
      <c r="Z184" s="376"/>
      <c r="AA184" s="376"/>
      <c r="AB184" s="376"/>
      <c r="AC184" s="366"/>
      <c r="AD184" s="376"/>
      <c r="AE184" s="376" t="s">
        <v>882</v>
      </c>
      <c r="AF184" s="370"/>
      <c r="AG184" s="370"/>
      <c r="AH184" s="364" t="s">
        <v>301</v>
      </c>
      <c r="AI184" s="376">
        <v>6</v>
      </c>
      <c r="AJ184" s="376">
        <v>20</v>
      </c>
      <c r="AK184" s="376">
        <v>10</v>
      </c>
      <c r="AL184" s="376">
        <v>21</v>
      </c>
      <c r="AM184" s="376">
        <v>50</v>
      </c>
      <c r="AN184" s="22">
        <f t="shared" si="96"/>
        <v>2</v>
      </c>
      <c r="AO184" s="104">
        <f t="shared" si="87"/>
        <v>0.84027777777777779</v>
      </c>
      <c r="AP184" s="104">
        <f t="shared" si="88"/>
        <v>0.90972222222222221</v>
      </c>
      <c r="AQ184" s="22" t="str" cm="1">
        <f t="array" ref="AQ184">IF(X184="","",IF(SUMPRODUCT((X184=$W$7:$W$2006)*(AI184=$AH$7:$AH$2006)*(AO184=$AN$7:$AN$2006)*(AP184=$AO$7:$AO$2006)*(ROW($W$7:$W$2006)&lt;&gt;ROW(X184))*((S184=0)*($R$7:$R$2006&gt;0)+(S184&gt;0)*($R$7:$R$2006=0)))&gt;0,"SALONES UNIDOS",IF(SUMPRODUCT((X184=$W$7:$W$2006)*(AI184=$AH$7:$AH$2006)*((AO184&lt;$AO$7:$AO$2006)*(AP184&gt;$AN$7:$AN$2006))*(ROW($W$7:$W$2006)&lt;&gt;ROW(X184)))&gt;0,"Cruzado","Sin cruce")))</f>
        <v>Sin cruce</v>
      </c>
      <c r="AR184" s="22"/>
      <c r="AS184" s="22"/>
      <c r="AT184" s="104">
        <f t="shared" si="89"/>
        <v>0.84027777777777779</v>
      </c>
      <c r="AU184" s="104">
        <f t="shared" si="90"/>
        <v>0.90972222222222221</v>
      </c>
      <c r="AV184" s="362" t="str" cm="1">
        <f t="array" ref="AV184">IF(AC184="","",IF(SUMPRODUCT((AC184=$AB$1521:$AB$1795)*(AI184=$AH$1521:$AH$1795)*(AR184=$AQ$1521:$AQ$1795)*(AS184=$AR$1521:$AR$1795)*(ROW($AB$1521:$AB$1795)&lt;&gt;ROW(AC184))*((S184=0)*($R$1521:$R$1795&gt;0)+(S184&gt;0)*($R$1521:$R$1795=0)))&gt;0,"SALONES UNIDOS",IF(SUMPRODUCT((AC184=$AB$1521:$AB$1795)*(AI184=$AH$1521:$AH$1795)*((AR184&lt;$AR$1521:$AR$1795)*(AS184&gt;$AQ$1521:$AQ$1795))*(ROW($AB$1521:$AB$1795)&lt;&gt;ROW(AC184)))&gt;0,"Cruzado","Sin cruce")))</f>
        <v/>
      </c>
      <c r="AW184" s="362" t="str" cm="1">
        <f t="array" ref="AW184">IF(AE184="","",IF(SUMPRODUCT((AE184=$AD$1521:$AD$1795)*(AI184=$AH$1521:$AH$1795)*(AT184=$AS$1521:$AS$1795)*(AU184=$AT$1521:$AT$1795)*(ROW($AD$1521:$AD$1795)&lt;&gt;ROW(AE184))*((S184=0)*($R$1521:$R$1795&gt;0)+(S184&gt;0)*($R$1521:$R$1795=0)))&gt;0,"SALONES UNIDOS",IF(SUMPRODUCT((AE184=$AD$1521:$AD$1795)*(AI184=$AH$1521:$AH$1795)*((AT184&lt;$AT$1521:$AT$1795)*(AU184&gt;$AS$1521:$AS$1795))*(ROW($AD$1521:$AD$1795)&lt;&gt;ROW(AE184)))&gt;0,"Cruzado","Sin cruce")))</f>
        <v>Sin cruce</v>
      </c>
      <c r="AX184" s="104" t="str">
        <f t="shared" si="91"/>
        <v>T43SUNAMPEB</v>
      </c>
      <c r="AY184" s="104" t="str" cm="1">
        <f t="array" ref="AY184">IF(AX184="","",IF(SUMPRODUCT((AX184=$AW$7:$AW$2006)*(AI184=$AH$7:$AH$2006)*(AO184=$AN$7:$AN$2006)*(AP184=$AO$7:$AO$2006)*(ROW($AW$7:$AW$2006)&lt;&gt;ROW(AX184))*((S184=0)*($R$7:$R$2006&gt;0)+(S184&gt;0)*($R$7:$R$2006=0)))&gt;0,"SALONES UNIDOS",IF(SUMPRODUCT((AX184=$AW$7:$AW$2006)*(AI184=$AH$7:$AH$2006)*((AO184&lt;$AO$7:$AO$2006)*(AP184&gt;$AN$7:$AN$2006))*(ROW($AW$7:$AW$2006)&lt;&gt;ROW(AX184)))&gt;0,"Cruzado","Sin cruce")))</f>
        <v>Sin cruce</v>
      </c>
    </row>
    <row r="185" spans="2:51" x14ac:dyDescent="0.3">
      <c r="B185" s="4" t="s">
        <v>1145</v>
      </c>
      <c r="C185" s="411" t="s">
        <v>314</v>
      </c>
      <c r="D185" s="379" t="s">
        <v>973</v>
      </c>
      <c r="E185" s="415">
        <v>20261</v>
      </c>
      <c r="F185" s="412" t="s">
        <v>302</v>
      </c>
      <c r="G185" s="411" t="s">
        <v>291</v>
      </c>
      <c r="H185" s="412" t="s">
        <v>303</v>
      </c>
      <c r="I185" s="412">
        <v>3</v>
      </c>
      <c r="J185" s="412" t="s">
        <v>571</v>
      </c>
      <c r="K185" s="412" t="s">
        <v>281</v>
      </c>
      <c r="L185" s="414" t="s">
        <v>1100</v>
      </c>
      <c r="M185" s="379" t="s">
        <v>396</v>
      </c>
      <c r="N185" s="379" t="s">
        <v>324</v>
      </c>
      <c r="O185" s="379" t="s">
        <v>353</v>
      </c>
      <c r="P185" s="412" t="s">
        <v>315</v>
      </c>
      <c r="Q185" s="379">
        <v>0</v>
      </c>
      <c r="R185" s="379">
        <v>2</v>
      </c>
      <c r="S185" s="415">
        <v>2</v>
      </c>
      <c r="T185" s="379">
        <v>3</v>
      </c>
      <c r="U185" s="8"/>
      <c r="V185" s="382">
        <v>15</v>
      </c>
      <c r="W185" s="370">
        <v>21426247</v>
      </c>
      <c r="X185" s="380" t="s">
        <v>65</v>
      </c>
      <c r="Y185" s="375" t="s">
        <v>315</v>
      </c>
      <c r="Z185" s="376"/>
      <c r="AA185" s="376"/>
      <c r="AB185" s="376"/>
      <c r="AC185" s="366"/>
      <c r="AD185" s="376"/>
      <c r="AE185" s="376" t="s">
        <v>882</v>
      </c>
      <c r="AF185" s="370"/>
      <c r="AG185" s="370"/>
      <c r="AH185" s="364" t="s">
        <v>301</v>
      </c>
      <c r="AI185" s="376">
        <v>6</v>
      </c>
      <c r="AJ185" s="376">
        <v>15</v>
      </c>
      <c r="AK185" s="376">
        <v>10</v>
      </c>
      <c r="AL185" s="376">
        <v>16</v>
      </c>
      <c r="AM185" s="376">
        <v>50</v>
      </c>
      <c r="AN185" s="22">
        <f t="shared" si="96"/>
        <v>2</v>
      </c>
      <c r="AO185" s="104">
        <f t="shared" si="87"/>
        <v>0.63194444444444442</v>
      </c>
      <c r="AP185" s="104">
        <f t="shared" si="88"/>
        <v>0.70138888888888884</v>
      </c>
      <c r="AQ185" s="22" t="str" cm="1">
        <f t="array" ref="AQ185">IF(X185="","",IF(SUMPRODUCT((X185=$W$7:$W$2006)*(AI185=$AH$7:$AH$2006)*(AO185=$AN$7:$AN$2006)*(AP185=$AO$7:$AO$2006)*(ROW($W$7:$W$2006)&lt;&gt;ROW(X185))*((S185=0)*($R$7:$R$2006&gt;0)+(S185&gt;0)*($R$7:$R$2006=0)))&gt;0,"SALONES UNIDOS",IF(SUMPRODUCT((X185=$W$7:$W$2006)*(AI185=$AH$7:$AH$2006)*((AO185&lt;$AO$7:$AO$2006)*(AP185&gt;$AN$7:$AN$2006))*(ROW($W$7:$W$2006)&lt;&gt;ROW(X185)))&gt;0,"Cruzado","Sin cruce")))</f>
        <v>Sin cruce</v>
      </c>
      <c r="AR185" s="22"/>
      <c r="AS185" s="22"/>
      <c r="AT185" s="104">
        <f t="shared" si="89"/>
        <v>0.63194444444444442</v>
      </c>
      <c r="AU185" s="104">
        <f t="shared" si="90"/>
        <v>0.70138888888888884</v>
      </c>
      <c r="AV185" s="362" t="str" cm="1">
        <f t="array" ref="AV185">IF(AC185="","",IF(SUMPRODUCT((AC185=$AB$1521:$AB$1795)*(AI185=$AH$1521:$AH$1795)*(AR185=$AQ$1521:$AQ$1795)*(AS185=$AR$1521:$AR$1795)*(ROW($AB$1521:$AB$1795)&lt;&gt;ROW(AC185))*((S185=0)*($R$1521:$R$1795&gt;0)+(S185&gt;0)*($R$1521:$R$1795=0)))&gt;0,"SALONES UNIDOS",IF(SUMPRODUCT((AC185=$AB$1521:$AB$1795)*(AI185=$AH$1521:$AH$1795)*((AR185&lt;$AR$1521:$AR$1795)*(AS185&gt;$AQ$1521:$AQ$1795))*(ROW($AB$1521:$AB$1795)&lt;&gt;ROW(AC185)))&gt;0,"Cruzado","Sin cruce")))</f>
        <v/>
      </c>
      <c r="AW185" s="362" t="str" cm="1">
        <f t="array" ref="AW185">IF(AE185="","",IF(SUMPRODUCT((AE185=$AD$1521:$AD$1795)*(AI185=$AH$1521:$AH$1795)*(AT185=$AS$1521:$AS$1795)*(AU185=$AT$1521:$AT$1795)*(ROW($AD$1521:$AD$1795)&lt;&gt;ROW(AE185))*((S185=0)*($R$1521:$R$1795&gt;0)+(S185&gt;0)*($R$1521:$R$1795=0)))&gt;0,"SALONES UNIDOS",IF(SUMPRODUCT((AE185=$AD$1521:$AD$1795)*(AI185=$AH$1521:$AH$1795)*((AT185&lt;$AT$1521:$AT$1795)*(AU185&gt;$AS$1521:$AS$1795))*(ROW($AD$1521:$AD$1795)&lt;&gt;ROW(AE185)))&gt;0,"Cruzado","Sin cruce")))</f>
        <v>Sin cruce</v>
      </c>
      <c r="AX185" s="104" t="str">
        <f t="shared" si="91"/>
        <v>T43SUNAMPEB</v>
      </c>
      <c r="AY185" s="104" t="str" cm="1">
        <f t="array" ref="AY185">IF(AX185="","",IF(SUMPRODUCT((AX185=$AW$7:$AW$2006)*(AI185=$AH$7:$AH$2006)*(AO185=$AN$7:$AN$2006)*(AP185=$AO$7:$AO$2006)*(ROW($AW$7:$AW$2006)&lt;&gt;ROW(AX185))*((S185=0)*($R$7:$R$2006&gt;0)+(S185&gt;0)*($R$7:$R$2006=0)))&gt;0,"SALONES UNIDOS",IF(SUMPRODUCT((AX185=$AW$7:$AW$2006)*(AI185=$AH$7:$AH$2006)*((AO185&lt;$AO$7:$AO$2006)*(AP185&gt;$AN$7:$AN$2006))*(ROW($AW$7:$AW$2006)&lt;&gt;ROW(AX185)))&gt;0,"Cruzado","Sin cruce")))</f>
        <v>Sin cruce</v>
      </c>
    </row>
    <row r="186" spans="2:51" x14ac:dyDescent="0.3">
      <c r="B186" s="4" t="s">
        <v>1145</v>
      </c>
      <c r="C186" s="411" t="s">
        <v>314</v>
      </c>
      <c r="D186" s="379" t="s">
        <v>973</v>
      </c>
      <c r="E186" s="415">
        <v>20261</v>
      </c>
      <c r="F186" s="412" t="s">
        <v>302</v>
      </c>
      <c r="G186" s="411" t="s">
        <v>291</v>
      </c>
      <c r="H186" s="412" t="s">
        <v>303</v>
      </c>
      <c r="I186" s="412">
        <v>3</v>
      </c>
      <c r="J186" s="412" t="s">
        <v>571</v>
      </c>
      <c r="K186" s="412" t="s">
        <v>281</v>
      </c>
      <c r="L186" s="414" t="s">
        <v>1100</v>
      </c>
      <c r="M186" s="379" t="s">
        <v>396</v>
      </c>
      <c r="N186" s="379" t="s">
        <v>324</v>
      </c>
      <c r="O186" s="379" t="s">
        <v>353</v>
      </c>
      <c r="P186" s="412" t="s">
        <v>315</v>
      </c>
      <c r="Q186" s="379">
        <v>0</v>
      </c>
      <c r="R186" s="379">
        <v>2</v>
      </c>
      <c r="S186" s="415">
        <v>0</v>
      </c>
      <c r="T186" s="379">
        <v>3</v>
      </c>
      <c r="U186" s="8"/>
      <c r="V186" s="382">
        <v>15</v>
      </c>
      <c r="W186" s="370">
        <v>21426247</v>
      </c>
      <c r="X186" s="380" t="s">
        <v>65</v>
      </c>
      <c r="Y186" s="375" t="s">
        <v>315</v>
      </c>
      <c r="Z186" s="376"/>
      <c r="AA186" s="376"/>
      <c r="AB186" s="376"/>
      <c r="AC186" s="366"/>
      <c r="AD186" s="376"/>
      <c r="AE186" s="376" t="s">
        <v>882</v>
      </c>
      <c r="AF186" s="370"/>
      <c r="AG186" s="370"/>
      <c r="AH186" s="364" t="s">
        <v>301</v>
      </c>
      <c r="AI186" s="376">
        <v>6</v>
      </c>
      <c r="AJ186" s="376">
        <v>16</v>
      </c>
      <c r="AK186" s="376">
        <v>50</v>
      </c>
      <c r="AL186" s="376">
        <v>18</v>
      </c>
      <c r="AM186" s="376">
        <v>30</v>
      </c>
      <c r="AN186" s="22">
        <f t="shared" si="96"/>
        <v>2</v>
      </c>
      <c r="AO186" s="104">
        <f t="shared" si="87"/>
        <v>0.70138888888888884</v>
      </c>
      <c r="AP186" s="104">
        <f t="shared" si="88"/>
        <v>0.77083333333333337</v>
      </c>
      <c r="AQ186" s="22" t="str" cm="1">
        <f t="array" ref="AQ186">IF(X186="","",IF(SUMPRODUCT((X186=$W$7:$W$2006)*(AI186=$AH$7:$AH$2006)*(AO186=$AN$7:$AN$2006)*(AP186=$AO$7:$AO$2006)*(ROW($W$7:$W$2006)&lt;&gt;ROW(X186))*((S186=0)*($R$7:$R$2006&gt;0)+(S186&gt;0)*($R$7:$R$2006=0)))&gt;0,"SALONES UNIDOS",IF(SUMPRODUCT((X186=$W$7:$W$2006)*(AI186=$AH$7:$AH$2006)*((AO186&lt;$AO$7:$AO$2006)*(AP186&gt;$AN$7:$AN$2006))*(ROW($W$7:$W$2006)&lt;&gt;ROW(X186)))&gt;0,"Cruzado","Sin cruce")))</f>
        <v>Sin cruce</v>
      </c>
      <c r="AR186" s="22"/>
      <c r="AS186" s="22"/>
      <c r="AT186" s="104">
        <f t="shared" si="89"/>
        <v>0.70138888888888884</v>
      </c>
      <c r="AU186" s="104">
        <f t="shared" si="90"/>
        <v>0.77083333333333337</v>
      </c>
      <c r="AV186" s="362" t="str" cm="1">
        <f t="array" ref="AV186">IF(AC186="","",IF(SUMPRODUCT((AC186=$AB$1521:$AB$1795)*(AI186=$AH$1521:$AH$1795)*(AR186=$AQ$1521:$AQ$1795)*(AS186=$AR$1521:$AR$1795)*(ROW($AB$1521:$AB$1795)&lt;&gt;ROW(AC186))*((S186=0)*($R$1521:$R$1795&gt;0)+(S186&gt;0)*($R$1521:$R$1795=0)))&gt;0,"SALONES UNIDOS",IF(SUMPRODUCT((AC186=$AB$1521:$AB$1795)*(AI186=$AH$1521:$AH$1795)*((AR186&lt;$AR$1521:$AR$1795)*(AS186&gt;$AQ$1521:$AQ$1795))*(ROW($AB$1521:$AB$1795)&lt;&gt;ROW(AC186)))&gt;0,"Cruzado","Sin cruce")))</f>
        <v/>
      </c>
      <c r="AW186" s="362" t="str" cm="1">
        <f t="array" ref="AW186">IF(AE186="","",IF(SUMPRODUCT((AE186=$AD$1521:$AD$1795)*(AI186=$AH$1521:$AH$1795)*(AT186=$AS$1521:$AS$1795)*(AU186=$AT$1521:$AT$1795)*(ROW($AD$1521:$AD$1795)&lt;&gt;ROW(AE186))*((S186=0)*($R$1521:$R$1795&gt;0)+(S186&gt;0)*($R$1521:$R$1795=0)))&gt;0,"SALONES UNIDOS",IF(SUMPRODUCT((AE186=$AD$1521:$AD$1795)*(AI186=$AH$1521:$AH$1795)*((AT186&lt;$AT$1521:$AT$1795)*(AU186&gt;$AS$1521:$AS$1795))*(ROW($AD$1521:$AD$1795)&lt;&gt;ROW(AE186)))&gt;0,"Cruzado","Sin cruce")))</f>
        <v>Sin cruce</v>
      </c>
      <c r="AX186" s="104" t="str">
        <f t="shared" si="91"/>
        <v>T43SUNAMPEB</v>
      </c>
      <c r="AY186" s="104" t="str" cm="1">
        <f t="array" ref="AY186">IF(AX186="","",IF(SUMPRODUCT((AX186=$AW$7:$AW$2006)*(AI186=$AH$7:$AH$2006)*(AO186=$AN$7:$AN$2006)*(AP186=$AO$7:$AO$2006)*(ROW($AW$7:$AW$2006)&lt;&gt;ROW(AX186))*((S186=0)*($R$7:$R$2006&gt;0)+(S186&gt;0)*($R$7:$R$2006=0)))&gt;0,"SALONES UNIDOS",IF(SUMPRODUCT((AX186=$AW$7:$AW$2006)*(AI186=$AH$7:$AH$2006)*((AO186&lt;$AO$7:$AO$2006)*(AP186&gt;$AN$7:$AN$2006))*(ROW($AW$7:$AW$2006)&lt;&gt;ROW(AX186)))&gt;0,"Cruzado","Sin cruce")))</f>
        <v>Sin cruce</v>
      </c>
    </row>
    <row r="187" spans="2:51" x14ac:dyDescent="0.3">
      <c r="B187" s="4" t="s">
        <v>1144</v>
      </c>
      <c r="C187" s="411" t="s">
        <v>314</v>
      </c>
      <c r="D187" s="379" t="s">
        <v>973</v>
      </c>
      <c r="E187" s="415">
        <v>20261</v>
      </c>
      <c r="F187" s="412" t="s">
        <v>302</v>
      </c>
      <c r="G187" s="411" t="s">
        <v>291</v>
      </c>
      <c r="H187" s="412" t="s">
        <v>303</v>
      </c>
      <c r="I187" s="412">
        <v>3</v>
      </c>
      <c r="J187" s="412" t="s">
        <v>283</v>
      </c>
      <c r="K187" s="412" t="s">
        <v>283</v>
      </c>
      <c r="L187" s="414" t="s">
        <v>1100</v>
      </c>
      <c r="M187" s="379" t="s">
        <v>396</v>
      </c>
      <c r="N187" s="379" t="s">
        <v>324</v>
      </c>
      <c r="O187" s="379" t="s">
        <v>353</v>
      </c>
      <c r="P187" s="412" t="s">
        <v>315</v>
      </c>
      <c r="Q187" s="379">
        <v>2</v>
      </c>
      <c r="R187" s="379">
        <v>0</v>
      </c>
      <c r="S187" s="415">
        <v>2</v>
      </c>
      <c r="T187" s="379">
        <v>3</v>
      </c>
      <c r="U187" s="8"/>
      <c r="V187" s="382">
        <v>30</v>
      </c>
      <c r="W187" s="370">
        <v>71617775</v>
      </c>
      <c r="X187" s="380" t="s">
        <v>895</v>
      </c>
      <c r="Y187" s="375" t="s">
        <v>315</v>
      </c>
      <c r="Z187" s="376"/>
      <c r="AA187" s="376"/>
      <c r="AB187" s="376"/>
      <c r="AC187" s="376" t="s">
        <v>876</v>
      </c>
      <c r="AD187" s="364"/>
      <c r="AE187" s="369"/>
      <c r="AF187" s="370"/>
      <c r="AG187" s="370"/>
      <c r="AH187" s="370" t="s">
        <v>559</v>
      </c>
      <c r="AI187" s="376">
        <v>3</v>
      </c>
      <c r="AJ187" s="376">
        <v>21</v>
      </c>
      <c r="AK187" s="376">
        <v>50</v>
      </c>
      <c r="AL187" s="376">
        <v>23</v>
      </c>
      <c r="AM187" s="376">
        <v>30</v>
      </c>
      <c r="AN187" s="409">
        <v>2</v>
      </c>
      <c r="AO187" s="104">
        <f t="shared" si="87"/>
        <v>0.90972222222222221</v>
      </c>
      <c r="AP187" s="104">
        <f t="shared" si="88"/>
        <v>0.97916666666666674</v>
      </c>
      <c r="AQ187" s="22" t="str" cm="1">
        <f t="array" ref="AQ187">IF(X187="","",IF(SUMPRODUCT((X187=$W$7:$W$2006)*(AI187=$AH$7:$AH$2006)*(AO187=$AN$7:$AN$2006)*(AP187=$AO$7:$AO$2006)*(ROW($W$7:$W$2006)&lt;&gt;ROW(X187))*((S187=0)*($R$7:$R$2006&gt;0)+(S187&gt;0)*($R$7:$R$2006=0)))&gt;0,"SALONES UNIDOS",IF(SUMPRODUCT((X187=$W$7:$W$2006)*(AI187=$AH$7:$AH$2006)*((AO187&lt;$AO$7:$AO$2006)*(AP187&gt;$AN$7:$AN$2006))*(ROW($W$7:$W$2006)&lt;&gt;ROW(X187)))&gt;0,"Cruzado","Sin cruce")))</f>
        <v>Sin cruce</v>
      </c>
      <c r="AR187" s="22"/>
      <c r="AS187" s="22"/>
      <c r="AT187" s="104">
        <f t="shared" si="89"/>
        <v>0.90972222222222221</v>
      </c>
      <c r="AU187" s="104">
        <f t="shared" si="90"/>
        <v>0.97916666666666674</v>
      </c>
      <c r="AV187" s="362" t="str" cm="1">
        <f t="array" ref="AV187">IF(AC187="","",IF(SUMPRODUCT((AC187=$AB$1521:$AB$1795)*(AI187=$AH$1521:$AH$1795)*(AR187=$AQ$1521:$AQ$1795)*(AS187=$AR$1521:$AR$1795)*(ROW($AB$1521:$AB$1795)&lt;&gt;ROW(AC187))*((S187=0)*($R$1521:$R$1795&gt;0)+(S187&gt;0)*($R$1521:$R$1795=0)))&gt;0,"SALONES UNIDOS",IF(SUMPRODUCT((AC187=$AB$1521:$AB$1795)*(AI187=$AH$1521:$AH$1795)*((AR187&lt;$AR$1521:$AR$1795)*(AS187&gt;$AQ$1521:$AQ$1795))*(ROW($AB$1521:$AB$1795)&lt;&gt;ROW(AC187)))&gt;0,"Cruzado","Sin cruce")))</f>
        <v>Sin cruce</v>
      </c>
      <c r="AW187" s="362" t="str" cm="1">
        <f t="array" ref="AW187">IF(AE187="","",IF(SUMPRODUCT((AE187=$AD$1521:$AD$1795)*(AI187=$AH$1521:$AH$1795)*(AT187=$AS$1521:$AS$1795)*(AU187=$AT$1521:$AT$1795)*(ROW($AD$1521:$AD$1795)&lt;&gt;ROW(AE187))*((S187=0)*($R$1521:$R$1795&gt;0)+(S187&gt;0)*($R$1521:$R$1795=0)))&gt;0,"SALONES UNIDOS",IF(SUMPRODUCT((AE187=$AD$1521:$AD$1795)*(AI187=$AH$1521:$AH$1795)*((AT187&lt;$AT$1521:$AT$1795)*(AU187&gt;$AS$1521:$AS$1795))*(ROW($AD$1521:$AD$1795)&lt;&gt;ROW(AE187)))&gt;0,"Cruzado","Sin cruce")))</f>
        <v/>
      </c>
      <c r="AX187" s="104" t="str">
        <f t="shared" si="91"/>
        <v>T43SUNAMPEC</v>
      </c>
      <c r="AY187" s="104" t="str" cm="1">
        <f t="array" ref="AY187">IF(AX187="","",IF(SUMPRODUCT((AX187=$AW$7:$AW$2006)*(AI187=$AH$7:$AH$2006)*(AO187=$AN$7:$AN$2006)*(AP187=$AO$7:$AO$2006)*(ROW($AW$7:$AW$2006)&lt;&gt;ROW(AX187))*((S187=0)*($R$7:$R$2006&gt;0)+(S187&gt;0)*($R$7:$R$2006=0)))&gt;0,"SALONES UNIDOS",IF(SUMPRODUCT((AX187=$AW$7:$AW$2006)*(AI187=$AH$7:$AH$2006)*((AO187&lt;$AO$7:$AO$2006)*(AP187&gt;$AN$7:$AN$2006))*(ROW($AW$7:$AW$2006)&lt;&gt;ROW(AX187)))&gt;0,"Cruzado","Sin cruce")))</f>
        <v>Sin cruce</v>
      </c>
    </row>
    <row r="188" spans="2:51" x14ac:dyDescent="0.3">
      <c r="B188" s="4" t="s">
        <v>1144</v>
      </c>
      <c r="C188" s="411" t="s">
        <v>314</v>
      </c>
      <c r="D188" s="379" t="s">
        <v>973</v>
      </c>
      <c r="E188" s="415">
        <v>20261</v>
      </c>
      <c r="F188" s="412" t="s">
        <v>302</v>
      </c>
      <c r="G188" s="411" t="s">
        <v>291</v>
      </c>
      <c r="H188" s="412" t="s">
        <v>303</v>
      </c>
      <c r="I188" s="412">
        <v>3</v>
      </c>
      <c r="J188" s="412" t="s">
        <v>572</v>
      </c>
      <c r="K188" s="412" t="s">
        <v>283</v>
      </c>
      <c r="L188" s="414" t="s">
        <v>1100</v>
      </c>
      <c r="M188" s="379" t="s">
        <v>396</v>
      </c>
      <c r="N188" s="379" t="s">
        <v>324</v>
      </c>
      <c r="O188" s="379" t="s">
        <v>353</v>
      </c>
      <c r="P188" s="412" t="s">
        <v>315</v>
      </c>
      <c r="Q188" s="379">
        <v>0</v>
      </c>
      <c r="R188" s="379">
        <v>2</v>
      </c>
      <c r="S188" s="415">
        <v>2</v>
      </c>
      <c r="T188" s="379">
        <v>3</v>
      </c>
      <c r="U188" s="8"/>
      <c r="V188" s="382">
        <v>15</v>
      </c>
      <c r="W188" s="370">
        <v>71617775</v>
      </c>
      <c r="X188" s="380" t="s">
        <v>895</v>
      </c>
      <c r="Y188" s="375" t="s">
        <v>315</v>
      </c>
      <c r="Z188" s="376"/>
      <c r="AA188" s="376"/>
      <c r="AB188" s="376"/>
      <c r="AC188" s="366"/>
      <c r="AD188" s="364"/>
      <c r="AE188" s="376" t="s">
        <v>882</v>
      </c>
      <c r="AF188" s="370"/>
      <c r="AG188" s="370"/>
      <c r="AH188" s="370" t="s">
        <v>301</v>
      </c>
      <c r="AI188" s="376">
        <v>7</v>
      </c>
      <c r="AJ188" s="376">
        <v>11</v>
      </c>
      <c r="AK188" s="376">
        <v>0</v>
      </c>
      <c r="AL188" s="376">
        <v>12</v>
      </c>
      <c r="AM188" s="376">
        <v>40</v>
      </c>
      <c r="AN188" s="409">
        <v>2</v>
      </c>
      <c r="AO188" s="104">
        <f t="shared" si="87"/>
        <v>0.45833333333333331</v>
      </c>
      <c r="AP188" s="104">
        <f t="shared" si="88"/>
        <v>0.52777777777777779</v>
      </c>
      <c r="AQ188" s="22" t="str" cm="1">
        <f t="array" ref="AQ188">IF(X188="","",IF(SUMPRODUCT((X188=$W$7:$W$2006)*(AI188=$AH$7:$AH$2006)*(AO188=$AN$7:$AN$2006)*(AP188=$AO$7:$AO$2006)*(ROW($W$7:$W$2006)&lt;&gt;ROW(X188))*((S188=0)*($R$7:$R$2006&gt;0)+(S188&gt;0)*($R$7:$R$2006=0)))&gt;0,"SALONES UNIDOS",IF(SUMPRODUCT((X188=$W$7:$W$2006)*(AI188=$AH$7:$AH$2006)*((AO188&lt;$AO$7:$AO$2006)*(AP188&gt;$AN$7:$AN$2006))*(ROW($W$7:$W$2006)&lt;&gt;ROW(X188)))&gt;0,"Cruzado","Sin cruce")))</f>
        <v>Sin cruce</v>
      </c>
      <c r="AR188" s="22"/>
      <c r="AS188" s="22"/>
      <c r="AT188" s="104">
        <f t="shared" si="89"/>
        <v>0.45833333333333331</v>
      </c>
      <c r="AU188" s="104">
        <f t="shared" si="90"/>
        <v>0.52777777777777779</v>
      </c>
      <c r="AV188" s="362" t="str" cm="1">
        <f t="array" ref="AV188">IF(AC188="","",IF(SUMPRODUCT((AC188=$AB$1521:$AB$1795)*(AI188=$AH$1521:$AH$1795)*(AR188=$AQ$1521:$AQ$1795)*(AS188=$AR$1521:$AR$1795)*(ROW($AB$1521:$AB$1795)&lt;&gt;ROW(AC188))*((S188=0)*($R$1521:$R$1795&gt;0)+(S188&gt;0)*($R$1521:$R$1795=0)))&gt;0,"SALONES UNIDOS",IF(SUMPRODUCT((AC188=$AB$1521:$AB$1795)*(AI188=$AH$1521:$AH$1795)*((AR188&lt;$AR$1521:$AR$1795)*(AS188&gt;$AQ$1521:$AQ$1795))*(ROW($AB$1521:$AB$1795)&lt;&gt;ROW(AC188)))&gt;0,"Cruzado","Sin cruce")))</f>
        <v/>
      </c>
      <c r="AW188" s="362" t="str" cm="1">
        <f t="array" ref="AW188">IF(AE188="","",IF(SUMPRODUCT((AE188=$AD$1521:$AD$1795)*(AI188=$AH$1521:$AH$1795)*(AT188=$AS$1521:$AS$1795)*(AU188=$AT$1521:$AT$1795)*(ROW($AD$1521:$AD$1795)&lt;&gt;ROW(AE188))*((S188=0)*($R$1521:$R$1795&gt;0)+(S188&gt;0)*($R$1521:$R$1795=0)))&gt;0,"SALONES UNIDOS",IF(SUMPRODUCT((AE188=$AD$1521:$AD$1795)*(AI188=$AH$1521:$AH$1795)*((AT188&lt;$AT$1521:$AT$1795)*(AU188&gt;$AS$1521:$AS$1795))*(ROW($AD$1521:$AD$1795)&lt;&gt;ROW(AE188)))&gt;0,"Cruzado","Sin cruce")))</f>
        <v>Sin cruce</v>
      </c>
      <c r="AX188" s="104" t="str">
        <f t="shared" si="91"/>
        <v>T43SUNAMPEC</v>
      </c>
      <c r="AY188" s="104" t="str" cm="1">
        <f t="array" ref="AY188">IF(AX188="","",IF(SUMPRODUCT((AX188=$AW$7:$AW$2006)*(AI188=$AH$7:$AH$2006)*(AO188=$AN$7:$AN$2006)*(AP188=$AO$7:$AO$2006)*(ROW($AW$7:$AW$2006)&lt;&gt;ROW(AX188))*((S188=0)*($R$7:$R$2006&gt;0)+(S188&gt;0)*($R$7:$R$2006=0)))&gt;0,"SALONES UNIDOS",IF(SUMPRODUCT((AX188=$AW$7:$AW$2006)*(AI188=$AH$7:$AH$2006)*((AO188&lt;$AO$7:$AO$2006)*(AP188&gt;$AN$7:$AN$2006))*(ROW($AW$7:$AW$2006)&lt;&gt;ROW(AX188)))&gt;0,"Cruzado","Sin cruce")))</f>
        <v>Sin cruce</v>
      </c>
    </row>
    <row r="189" spans="2:51" x14ac:dyDescent="0.3">
      <c r="B189" s="4" t="s">
        <v>1144</v>
      </c>
      <c r="C189" s="411" t="s">
        <v>314</v>
      </c>
      <c r="D189" s="379" t="s">
        <v>973</v>
      </c>
      <c r="E189" s="415">
        <v>20261</v>
      </c>
      <c r="F189" s="412" t="s">
        <v>302</v>
      </c>
      <c r="G189" s="411" t="s">
        <v>291</v>
      </c>
      <c r="H189" s="412" t="s">
        <v>303</v>
      </c>
      <c r="I189" s="412">
        <v>3</v>
      </c>
      <c r="J189" s="412" t="s">
        <v>573</v>
      </c>
      <c r="K189" s="412" t="s">
        <v>283</v>
      </c>
      <c r="L189" s="414" t="s">
        <v>1100</v>
      </c>
      <c r="M189" s="379" t="s">
        <v>396</v>
      </c>
      <c r="N189" s="379" t="s">
        <v>324</v>
      </c>
      <c r="O189" s="379" t="s">
        <v>353</v>
      </c>
      <c r="P189" s="412" t="s">
        <v>315</v>
      </c>
      <c r="Q189" s="379">
        <v>0</v>
      </c>
      <c r="R189" s="379">
        <v>2</v>
      </c>
      <c r="S189" s="415">
        <v>2</v>
      </c>
      <c r="T189" s="379">
        <v>3</v>
      </c>
      <c r="U189" s="8"/>
      <c r="V189" s="382">
        <v>15</v>
      </c>
      <c r="W189" s="370">
        <v>71617775</v>
      </c>
      <c r="X189" s="380" t="s">
        <v>895</v>
      </c>
      <c r="Y189" s="375" t="s">
        <v>315</v>
      </c>
      <c r="Z189" s="376"/>
      <c r="AA189" s="376"/>
      <c r="AB189" s="376"/>
      <c r="AC189" s="366"/>
      <c r="AD189" s="364"/>
      <c r="AE189" s="376" t="s">
        <v>882</v>
      </c>
      <c r="AF189" s="370"/>
      <c r="AG189" s="370"/>
      <c r="AH189" s="370" t="s">
        <v>301</v>
      </c>
      <c r="AI189" s="376">
        <v>7</v>
      </c>
      <c r="AJ189" s="376">
        <v>12</v>
      </c>
      <c r="AK189" s="376">
        <v>40</v>
      </c>
      <c r="AL189" s="376">
        <v>14</v>
      </c>
      <c r="AM189" s="376">
        <v>20</v>
      </c>
      <c r="AN189" s="409">
        <v>2</v>
      </c>
      <c r="AO189" s="104">
        <f t="shared" si="87"/>
        <v>0.52777777777777779</v>
      </c>
      <c r="AP189" s="104">
        <f t="shared" si="88"/>
        <v>0.59722222222222221</v>
      </c>
      <c r="AQ189" s="22" t="str" cm="1">
        <f t="array" ref="AQ189">IF(X189="","",IF(SUMPRODUCT((X189=$W$7:$W$2006)*(AI189=$AH$7:$AH$2006)*(AO189=$AN$7:$AN$2006)*(AP189=$AO$7:$AO$2006)*(ROW($W$7:$W$2006)&lt;&gt;ROW(X189))*((S189=0)*($R$7:$R$2006&gt;0)+(S189&gt;0)*($R$7:$R$2006=0)))&gt;0,"SALONES UNIDOS",IF(SUMPRODUCT((X189=$W$7:$W$2006)*(AI189=$AH$7:$AH$2006)*((AO189&lt;$AO$7:$AO$2006)*(AP189&gt;$AN$7:$AN$2006))*(ROW($W$7:$W$2006)&lt;&gt;ROW(X189)))&gt;0,"Cruzado","Sin cruce")))</f>
        <v>Sin cruce</v>
      </c>
      <c r="AR189" s="22"/>
      <c r="AS189" s="22"/>
      <c r="AT189" s="104">
        <f t="shared" si="89"/>
        <v>0.52777777777777779</v>
      </c>
      <c r="AU189" s="104">
        <f t="shared" si="90"/>
        <v>0.59722222222222221</v>
      </c>
      <c r="AV189" s="362" t="str" cm="1">
        <f t="array" ref="AV189">IF(AC189="","",IF(SUMPRODUCT((AC189=$AB$1521:$AB$1795)*(AI189=$AH$1521:$AH$1795)*(AR189=$AQ$1521:$AQ$1795)*(AS189=$AR$1521:$AR$1795)*(ROW($AB$1521:$AB$1795)&lt;&gt;ROW(AC189))*((S189=0)*($R$1521:$R$1795&gt;0)+(S189&gt;0)*($R$1521:$R$1795=0)))&gt;0,"SALONES UNIDOS",IF(SUMPRODUCT((AC189=$AB$1521:$AB$1795)*(AI189=$AH$1521:$AH$1795)*((AR189&lt;$AR$1521:$AR$1795)*(AS189&gt;$AQ$1521:$AQ$1795))*(ROW($AB$1521:$AB$1795)&lt;&gt;ROW(AC189)))&gt;0,"Cruzado","Sin cruce")))</f>
        <v/>
      </c>
      <c r="AW189" s="362" t="str" cm="1">
        <f t="array" ref="AW189">IF(AE189="","",IF(SUMPRODUCT((AE189=$AD$1521:$AD$1795)*(AI189=$AH$1521:$AH$1795)*(AT189=$AS$1521:$AS$1795)*(AU189=$AT$1521:$AT$1795)*(ROW($AD$1521:$AD$1795)&lt;&gt;ROW(AE189))*((S189=0)*($R$1521:$R$1795&gt;0)+(S189&gt;0)*($R$1521:$R$1795=0)))&gt;0,"SALONES UNIDOS",IF(SUMPRODUCT((AE189=$AD$1521:$AD$1795)*(AI189=$AH$1521:$AH$1795)*((AT189&lt;$AT$1521:$AT$1795)*(AU189&gt;$AS$1521:$AS$1795))*(ROW($AD$1521:$AD$1795)&lt;&gt;ROW(AE189)))&gt;0,"Cruzado","Sin cruce")))</f>
        <v>Sin cruce</v>
      </c>
      <c r="AX189" s="104" t="str">
        <f t="shared" si="91"/>
        <v>T43SUNAMPEC</v>
      </c>
      <c r="AY189" s="104" t="str" cm="1">
        <f t="array" ref="AY189">IF(AX189="","",IF(SUMPRODUCT((AX189=$AW$7:$AW$2006)*(AI189=$AH$7:$AH$2006)*(AO189=$AN$7:$AN$2006)*(AP189=$AO$7:$AO$2006)*(ROW($AW$7:$AW$2006)&lt;&gt;ROW(AX189))*((S189=0)*($R$7:$R$2006&gt;0)+(S189&gt;0)*($R$7:$R$2006=0)))&gt;0,"SALONES UNIDOS",IF(SUMPRODUCT((AX189=$AW$7:$AW$2006)*(AI189=$AH$7:$AH$2006)*((AO189&lt;$AO$7:$AO$2006)*(AP189&gt;$AN$7:$AN$2006))*(ROW($AW$7:$AW$2006)&lt;&gt;ROW(AX189)))&gt;0,"Cruzado","Sin cruce")))</f>
        <v>Sin cruce</v>
      </c>
    </row>
    <row r="190" spans="2:51" x14ac:dyDescent="0.3">
      <c r="B190" s="4" t="s">
        <v>1145</v>
      </c>
      <c r="C190" s="411" t="s">
        <v>314</v>
      </c>
      <c r="D190" s="379" t="s">
        <v>973</v>
      </c>
      <c r="E190" s="415">
        <v>20261</v>
      </c>
      <c r="F190" s="412" t="s">
        <v>302</v>
      </c>
      <c r="G190" s="411" t="s">
        <v>291</v>
      </c>
      <c r="H190" s="412" t="s">
        <v>303</v>
      </c>
      <c r="I190" s="412">
        <v>3</v>
      </c>
      <c r="J190" s="412" t="s">
        <v>283</v>
      </c>
      <c r="K190" s="412" t="s">
        <v>283</v>
      </c>
      <c r="L190" s="414" t="s">
        <v>1100</v>
      </c>
      <c r="M190" s="379" t="s">
        <v>396</v>
      </c>
      <c r="N190" s="379" t="s">
        <v>324</v>
      </c>
      <c r="O190" s="379" t="s">
        <v>353</v>
      </c>
      <c r="P190" s="412" t="s">
        <v>315</v>
      </c>
      <c r="Q190" s="379">
        <v>2</v>
      </c>
      <c r="R190" s="379">
        <v>0</v>
      </c>
      <c r="S190" s="415">
        <v>2</v>
      </c>
      <c r="T190" s="379">
        <v>3</v>
      </c>
      <c r="U190" s="8"/>
      <c r="V190" s="382">
        <v>30</v>
      </c>
      <c r="W190" s="370">
        <v>71617775</v>
      </c>
      <c r="X190" s="380" t="s">
        <v>895</v>
      </c>
      <c r="Y190" s="375" t="s">
        <v>321</v>
      </c>
      <c r="Z190" s="376"/>
      <c r="AA190" s="376"/>
      <c r="AB190" s="376"/>
      <c r="AC190" s="376"/>
      <c r="AD190" s="364"/>
      <c r="AE190" s="369"/>
      <c r="AF190" s="370"/>
      <c r="AG190" s="370"/>
      <c r="AH190" s="370" t="s">
        <v>559</v>
      </c>
      <c r="AI190" s="376">
        <v>3</v>
      </c>
      <c r="AJ190" s="376">
        <v>21</v>
      </c>
      <c r="AK190" s="376">
        <v>50</v>
      </c>
      <c r="AL190" s="376">
        <v>23</v>
      </c>
      <c r="AM190" s="376">
        <v>30</v>
      </c>
      <c r="AN190" s="22">
        <f t="shared" ref="AN190:AN194" si="97">IF(AJ190="",S190,ROUND(((((AL190/24)+(AM190/1440))-((AJ190/24)+(AK190/1440)))*1440/50),5))</f>
        <v>2</v>
      </c>
      <c r="AO190" s="104">
        <f t="shared" si="87"/>
        <v>0.90972222222222221</v>
      </c>
      <c r="AP190" s="104">
        <f t="shared" si="88"/>
        <v>0.97916666666666674</v>
      </c>
      <c r="AQ190" s="22" t="str" cm="1">
        <f t="array" ref="AQ190">IF(X190="","",IF(SUMPRODUCT((X190=$W$7:$W$2006)*(AI190=$AH$7:$AH$2006)*(AO190=$AN$7:$AN$2006)*(AP190=$AO$7:$AO$2006)*(ROW($W$7:$W$2006)&lt;&gt;ROW(X190))*((S190=0)*($R$7:$R$2006&gt;0)+(S190&gt;0)*($R$7:$R$2006=0)))&gt;0,"SALONES UNIDOS",IF(SUMPRODUCT((X190=$W$7:$W$2006)*(AI190=$AH$7:$AH$2006)*((AO190&lt;$AO$7:$AO$2006)*(AP190&gt;$AN$7:$AN$2006))*(ROW($W$7:$W$2006)&lt;&gt;ROW(X190)))&gt;0,"Cruzado","Sin cruce")))</f>
        <v>Sin cruce</v>
      </c>
      <c r="AR190" s="22"/>
      <c r="AS190" s="22"/>
      <c r="AT190" s="104">
        <f t="shared" si="89"/>
        <v>0.90972222222222221</v>
      </c>
      <c r="AU190" s="104">
        <f t="shared" si="90"/>
        <v>0.97916666666666674</v>
      </c>
      <c r="AV190" s="362" t="str" cm="1">
        <f t="array" ref="AV190">IF(AC190="","",IF(SUMPRODUCT((AC190=$AB$1521:$AB$1795)*(AI190=$AH$1521:$AH$1795)*(AR190=$AQ$1521:$AQ$1795)*(AS190=$AR$1521:$AR$1795)*(ROW($AB$1521:$AB$1795)&lt;&gt;ROW(AC190))*((S190=0)*($R$1521:$R$1795&gt;0)+(S190&gt;0)*($R$1521:$R$1795=0)))&gt;0,"SALONES UNIDOS",IF(SUMPRODUCT((AC190=$AB$1521:$AB$1795)*(AI190=$AH$1521:$AH$1795)*((AR190&lt;$AR$1521:$AR$1795)*(AS190&gt;$AQ$1521:$AQ$1795))*(ROW($AB$1521:$AB$1795)&lt;&gt;ROW(AC190)))&gt;0,"Cruzado","Sin cruce")))</f>
        <v/>
      </c>
      <c r="AW190" s="362" t="str" cm="1">
        <f t="array" ref="AW190">IF(AE190="","",IF(SUMPRODUCT((AE190=$AD$1521:$AD$1795)*(AI190=$AH$1521:$AH$1795)*(AT190=$AS$1521:$AS$1795)*(AU190=$AT$1521:$AT$1795)*(ROW($AD$1521:$AD$1795)&lt;&gt;ROW(AE190))*((S190=0)*($R$1521:$R$1795&gt;0)+(S190&gt;0)*($R$1521:$R$1795=0)))&gt;0,"SALONES UNIDOS",IF(SUMPRODUCT((AE190=$AD$1521:$AD$1795)*(AI190=$AH$1521:$AH$1795)*((AT190&lt;$AT$1521:$AT$1795)*(AU190&gt;$AS$1521:$AS$1795))*(ROW($AD$1521:$AD$1795)&lt;&gt;ROW(AE190)))&gt;0,"Cruzado","Sin cruce")))</f>
        <v/>
      </c>
      <c r="AX190" s="104" t="str">
        <f t="shared" si="91"/>
        <v>T43SUNAMPEC</v>
      </c>
      <c r="AY190" s="104" t="str" cm="1">
        <f t="array" ref="AY190">IF(AX190="","",IF(SUMPRODUCT((AX190=$AW$7:$AW$2006)*(AI190=$AH$7:$AH$2006)*(AO190=$AN$7:$AN$2006)*(AP190=$AO$7:$AO$2006)*(ROW($AW$7:$AW$2006)&lt;&gt;ROW(AX190))*((S190=0)*($R$7:$R$2006&gt;0)+(S190&gt;0)*($R$7:$R$2006=0)))&gt;0,"SALONES UNIDOS",IF(SUMPRODUCT((AX190=$AW$7:$AW$2006)*(AI190=$AH$7:$AH$2006)*((AO190&lt;$AO$7:$AO$2006)*(AP190&gt;$AN$7:$AN$2006))*(ROW($AW$7:$AW$2006)&lt;&gt;ROW(AX190)))&gt;0,"Cruzado","Sin cruce")))</f>
        <v>Sin cruce</v>
      </c>
    </row>
    <row r="191" spans="2:51" x14ac:dyDescent="0.3">
      <c r="B191" s="4" t="s">
        <v>1145</v>
      </c>
      <c r="C191" s="411" t="s">
        <v>314</v>
      </c>
      <c r="D191" s="379" t="s">
        <v>973</v>
      </c>
      <c r="E191" s="415">
        <v>20261</v>
      </c>
      <c r="F191" s="412" t="s">
        <v>302</v>
      </c>
      <c r="G191" s="411" t="s">
        <v>291</v>
      </c>
      <c r="H191" s="412" t="s">
        <v>303</v>
      </c>
      <c r="I191" s="412">
        <v>3</v>
      </c>
      <c r="J191" s="412" t="s">
        <v>572</v>
      </c>
      <c r="K191" s="412" t="s">
        <v>283</v>
      </c>
      <c r="L191" s="414" t="s">
        <v>1100</v>
      </c>
      <c r="M191" s="379" t="s">
        <v>396</v>
      </c>
      <c r="N191" s="379" t="s">
        <v>324</v>
      </c>
      <c r="O191" s="379" t="s">
        <v>353</v>
      </c>
      <c r="P191" s="412" t="s">
        <v>315</v>
      </c>
      <c r="Q191" s="379">
        <v>0</v>
      </c>
      <c r="R191" s="379">
        <v>2</v>
      </c>
      <c r="S191" s="415">
        <v>2</v>
      </c>
      <c r="T191" s="379">
        <v>3</v>
      </c>
      <c r="U191" s="8"/>
      <c r="V191" s="382">
        <v>15</v>
      </c>
      <c r="W191" s="370">
        <v>71617775</v>
      </c>
      <c r="X191" s="380" t="s">
        <v>895</v>
      </c>
      <c r="Y191" s="375" t="s">
        <v>315</v>
      </c>
      <c r="Z191" s="376"/>
      <c r="AA191" s="376"/>
      <c r="AB191" s="376"/>
      <c r="AC191" s="366"/>
      <c r="AD191" s="364"/>
      <c r="AE191" s="376" t="s">
        <v>882</v>
      </c>
      <c r="AF191" s="370"/>
      <c r="AG191" s="370"/>
      <c r="AH191" s="370" t="s">
        <v>301</v>
      </c>
      <c r="AI191" s="376">
        <v>7</v>
      </c>
      <c r="AJ191" s="376">
        <v>11</v>
      </c>
      <c r="AK191" s="376">
        <v>0</v>
      </c>
      <c r="AL191" s="376">
        <v>12</v>
      </c>
      <c r="AM191" s="376">
        <v>40</v>
      </c>
      <c r="AN191" s="22">
        <f t="shared" si="97"/>
        <v>2</v>
      </c>
      <c r="AO191" s="104">
        <f t="shared" si="87"/>
        <v>0.45833333333333331</v>
      </c>
      <c r="AP191" s="104">
        <f t="shared" si="88"/>
        <v>0.52777777777777779</v>
      </c>
      <c r="AQ191" s="22" t="str" cm="1">
        <f t="array" ref="AQ191">IF(X191="","",IF(SUMPRODUCT((X191=$W$7:$W$2006)*(AI191=$AH$7:$AH$2006)*(AO191=$AN$7:$AN$2006)*(AP191=$AO$7:$AO$2006)*(ROW($W$7:$W$2006)&lt;&gt;ROW(X191))*((S191=0)*($R$7:$R$2006&gt;0)+(S191&gt;0)*($R$7:$R$2006=0)))&gt;0,"SALONES UNIDOS",IF(SUMPRODUCT((X191=$W$7:$W$2006)*(AI191=$AH$7:$AH$2006)*((AO191&lt;$AO$7:$AO$2006)*(AP191&gt;$AN$7:$AN$2006))*(ROW($W$7:$W$2006)&lt;&gt;ROW(X191)))&gt;0,"Cruzado","Sin cruce")))</f>
        <v>Sin cruce</v>
      </c>
      <c r="AR191" s="22"/>
      <c r="AS191" s="22"/>
      <c r="AT191" s="104">
        <f t="shared" si="89"/>
        <v>0.45833333333333331</v>
      </c>
      <c r="AU191" s="104">
        <f t="shared" si="90"/>
        <v>0.52777777777777779</v>
      </c>
      <c r="AV191" s="362" t="str" cm="1">
        <f t="array" ref="AV191">IF(AC191="","",IF(SUMPRODUCT((AC191=$AB$1521:$AB$1795)*(AI191=$AH$1521:$AH$1795)*(AR191=$AQ$1521:$AQ$1795)*(AS191=$AR$1521:$AR$1795)*(ROW($AB$1521:$AB$1795)&lt;&gt;ROW(AC191))*((S191=0)*($R$1521:$R$1795&gt;0)+(S191&gt;0)*($R$1521:$R$1795=0)))&gt;0,"SALONES UNIDOS",IF(SUMPRODUCT((AC191=$AB$1521:$AB$1795)*(AI191=$AH$1521:$AH$1795)*((AR191&lt;$AR$1521:$AR$1795)*(AS191&gt;$AQ$1521:$AQ$1795))*(ROW($AB$1521:$AB$1795)&lt;&gt;ROW(AC191)))&gt;0,"Cruzado","Sin cruce")))</f>
        <v/>
      </c>
      <c r="AW191" s="362" t="str" cm="1">
        <f t="array" ref="AW191">IF(AE191="","",IF(SUMPRODUCT((AE191=$AD$1521:$AD$1795)*(AI191=$AH$1521:$AH$1795)*(AT191=$AS$1521:$AS$1795)*(AU191=$AT$1521:$AT$1795)*(ROW($AD$1521:$AD$1795)&lt;&gt;ROW(AE191))*((S191=0)*($R$1521:$R$1795&gt;0)+(S191&gt;0)*($R$1521:$R$1795=0)))&gt;0,"SALONES UNIDOS",IF(SUMPRODUCT((AE191=$AD$1521:$AD$1795)*(AI191=$AH$1521:$AH$1795)*((AT191&lt;$AT$1521:$AT$1795)*(AU191&gt;$AS$1521:$AS$1795))*(ROW($AD$1521:$AD$1795)&lt;&gt;ROW(AE191)))&gt;0,"Cruzado","Sin cruce")))</f>
        <v>Sin cruce</v>
      </c>
      <c r="AX191" s="104" t="str">
        <f t="shared" si="91"/>
        <v>T43SUNAMPEC</v>
      </c>
      <c r="AY191" s="104" t="str" cm="1">
        <f t="array" ref="AY191">IF(AX191="","",IF(SUMPRODUCT((AX191=$AW$7:$AW$2006)*(AI191=$AH$7:$AH$2006)*(AO191=$AN$7:$AN$2006)*(AP191=$AO$7:$AO$2006)*(ROW($AW$7:$AW$2006)&lt;&gt;ROW(AX191))*((S191=0)*($R$7:$R$2006&gt;0)+(S191&gt;0)*($R$7:$R$2006=0)))&gt;0,"SALONES UNIDOS",IF(SUMPRODUCT((AX191=$AW$7:$AW$2006)*(AI191=$AH$7:$AH$2006)*((AO191&lt;$AO$7:$AO$2006)*(AP191&gt;$AN$7:$AN$2006))*(ROW($AW$7:$AW$2006)&lt;&gt;ROW(AX191)))&gt;0,"Cruzado","Sin cruce")))</f>
        <v>Sin cruce</v>
      </c>
    </row>
    <row r="192" spans="2:51" x14ac:dyDescent="0.3">
      <c r="B192" s="4" t="s">
        <v>1145</v>
      </c>
      <c r="C192" s="411" t="s">
        <v>314</v>
      </c>
      <c r="D192" s="379" t="s">
        <v>973</v>
      </c>
      <c r="E192" s="415">
        <v>20261</v>
      </c>
      <c r="F192" s="412" t="s">
        <v>302</v>
      </c>
      <c r="G192" s="411" t="s">
        <v>291</v>
      </c>
      <c r="H192" s="412" t="s">
        <v>303</v>
      </c>
      <c r="I192" s="412">
        <v>3</v>
      </c>
      <c r="J192" s="412" t="s">
        <v>572</v>
      </c>
      <c r="K192" s="412" t="s">
        <v>283</v>
      </c>
      <c r="L192" s="414" t="s">
        <v>1100</v>
      </c>
      <c r="M192" s="379" t="s">
        <v>396</v>
      </c>
      <c r="N192" s="379" t="s">
        <v>324</v>
      </c>
      <c r="O192" s="379" t="s">
        <v>353</v>
      </c>
      <c r="P192" s="412" t="s">
        <v>315</v>
      </c>
      <c r="Q192" s="379">
        <v>0</v>
      </c>
      <c r="R192" s="379">
        <v>2</v>
      </c>
      <c r="S192" s="415">
        <v>0</v>
      </c>
      <c r="T192" s="379">
        <v>3</v>
      </c>
      <c r="U192" s="8"/>
      <c r="V192" s="382">
        <v>15</v>
      </c>
      <c r="W192" s="370">
        <v>71617775</v>
      </c>
      <c r="X192" s="380" t="s">
        <v>895</v>
      </c>
      <c r="Y192" s="375" t="s">
        <v>315</v>
      </c>
      <c r="Z192" s="376"/>
      <c r="AA192" s="376"/>
      <c r="AB192" s="376"/>
      <c r="AC192" s="366"/>
      <c r="AD192" s="364"/>
      <c r="AE192" s="376" t="s">
        <v>882</v>
      </c>
      <c r="AF192" s="370"/>
      <c r="AG192" s="370"/>
      <c r="AH192" s="370" t="s">
        <v>301</v>
      </c>
      <c r="AI192" s="376">
        <v>7</v>
      </c>
      <c r="AJ192" s="376">
        <v>12</v>
      </c>
      <c r="AK192" s="376">
        <v>40</v>
      </c>
      <c r="AL192" s="376">
        <v>14</v>
      </c>
      <c r="AM192" s="376">
        <v>20</v>
      </c>
      <c r="AN192" s="22">
        <f t="shared" si="97"/>
        <v>2</v>
      </c>
      <c r="AO192" s="104">
        <f t="shared" si="87"/>
        <v>0.52777777777777779</v>
      </c>
      <c r="AP192" s="104">
        <f t="shared" si="88"/>
        <v>0.59722222222222221</v>
      </c>
      <c r="AQ192" s="22" t="str" cm="1">
        <f t="array" ref="AQ192">IF(X192="","",IF(SUMPRODUCT((X192=$W$7:$W$2006)*(AI192=$AH$7:$AH$2006)*(AO192=$AN$7:$AN$2006)*(AP192=$AO$7:$AO$2006)*(ROW($W$7:$W$2006)&lt;&gt;ROW(X192))*((S192=0)*($R$7:$R$2006&gt;0)+(S192&gt;0)*($R$7:$R$2006=0)))&gt;0,"SALONES UNIDOS",IF(SUMPRODUCT((X192=$W$7:$W$2006)*(AI192=$AH$7:$AH$2006)*((AO192&lt;$AO$7:$AO$2006)*(AP192&gt;$AN$7:$AN$2006))*(ROW($W$7:$W$2006)&lt;&gt;ROW(X192)))&gt;0,"Cruzado","Sin cruce")))</f>
        <v>Sin cruce</v>
      </c>
      <c r="AR192" s="22"/>
      <c r="AS192" s="22"/>
      <c r="AT192" s="104">
        <f t="shared" si="89"/>
        <v>0.52777777777777779</v>
      </c>
      <c r="AU192" s="104">
        <f t="shared" si="90"/>
        <v>0.59722222222222221</v>
      </c>
      <c r="AV192" s="362" t="str" cm="1">
        <f t="array" ref="AV192">IF(AC192="","",IF(SUMPRODUCT((AC192=$AB$1521:$AB$1795)*(AI192=$AH$1521:$AH$1795)*(AR192=$AQ$1521:$AQ$1795)*(AS192=$AR$1521:$AR$1795)*(ROW($AB$1521:$AB$1795)&lt;&gt;ROW(AC192))*((S192=0)*($R$1521:$R$1795&gt;0)+(S192&gt;0)*($R$1521:$R$1795=0)))&gt;0,"SALONES UNIDOS",IF(SUMPRODUCT((AC192=$AB$1521:$AB$1795)*(AI192=$AH$1521:$AH$1795)*((AR192&lt;$AR$1521:$AR$1795)*(AS192&gt;$AQ$1521:$AQ$1795))*(ROW($AB$1521:$AB$1795)&lt;&gt;ROW(AC192)))&gt;0,"Cruzado","Sin cruce")))</f>
        <v/>
      </c>
      <c r="AW192" s="362" t="str" cm="1">
        <f t="array" ref="AW192">IF(AE192="","",IF(SUMPRODUCT((AE192=$AD$1521:$AD$1795)*(AI192=$AH$1521:$AH$1795)*(AT192=$AS$1521:$AS$1795)*(AU192=$AT$1521:$AT$1795)*(ROW($AD$1521:$AD$1795)&lt;&gt;ROW(AE192))*((S192=0)*($R$1521:$R$1795&gt;0)+(S192&gt;0)*($R$1521:$R$1795=0)))&gt;0,"SALONES UNIDOS",IF(SUMPRODUCT((AE192=$AD$1521:$AD$1795)*(AI192=$AH$1521:$AH$1795)*((AT192&lt;$AT$1521:$AT$1795)*(AU192&gt;$AS$1521:$AS$1795))*(ROW($AD$1521:$AD$1795)&lt;&gt;ROW(AE192)))&gt;0,"Cruzado","Sin cruce")))</f>
        <v>Sin cruce</v>
      </c>
      <c r="AX192" s="104" t="str">
        <f t="shared" si="91"/>
        <v>T43SUNAMPEC</v>
      </c>
      <c r="AY192" s="104" t="str" cm="1">
        <f t="array" ref="AY192">IF(AX192="","",IF(SUMPRODUCT((AX192=$AW$7:$AW$2006)*(AI192=$AH$7:$AH$2006)*(AO192=$AN$7:$AN$2006)*(AP192=$AO$7:$AO$2006)*(ROW($AW$7:$AW$2006)&lt;&gt;ROW(AX192))*((S192=0)*($R$7:$R$2006&gt;0)+(S192&gt;0)*($R$7:$R$2006=0)))&gt;0,"SALONES UNIDOS",IF(SUMPRODUCT((AX192=$AW$7:$AW$2006)*(AI192=$AH$7:$AH$2006)*((AO192&lt;$AO$7:$AO$2006)*(AP192&gt;$AN$7:$AN$2006))*(ROW($AW$7:$AW$2006)&lt;&gt;ROW(AX192)))&gt;0,"Cruzado","Sin cruce")))</f>
        <v>Sin cruce</v>
      </c>
    </row>
    <row r="193" spans="2:51" x14ac:dyDescent="0.3">
      <c r="B193" s="4" t="s">
        <v>1145</v>
      </c>
      <c r="C193" s="411" t="s">
        <v>314</v>
      </c>
      <c r="D193" s="379" t="s">
        <v>973</v>
      </c>
      <c r="E193" s="415">
        <v>20261</v>
      </c>
      <c r="F193" s="412" t="s">
        <v>302</v>
      </c>
      <c r="G193" s="411" t="s">
        <v>291</v>
      </c>
      <c r="H193" s="412" t="s">
        <v>303</v>
      </c>
      <c r="I193" s="412">
        <v>3</v>
      </c>
      <c r="J193" s="412" t="s">
        <v>573</v>
      </c>
      <c r="K193" s="412" t="s">
        <v>283</v>
      </c>
      <c r="L193" s="414" t="s">
        <v>1100</v>
      </c>
      <c r="M193" s="379" t="s">
        <v>396</v>
      </c>
      <c r="N193" s="379" t="s">
        <v>324</v>
      </c>
      <c r="O193" s="379" t="s">
        <v>353</v>
      </c>
      <c r="P193" s="412" t="s">
        <v>315</v>
      </c>
      <c r="Q193" s="379">
        <v>0</v>
      </c>
      <c r="R193" s="379">
        <v>2</v>
      </c>
      <c r="S193" s="415">
        <v>2</v>
      </c>
      <c r="T193" s="379">
        <v>3</v>
      </c>
      <c r="U193" s="8"/>
      <c r="V193" s="382">
        <v>15</v>
      </c>
      <c r="W193" s="370">
        <v>71617775</v>
      </c>
      <c r="X193" s="380" t="s">
        <v>895</v>
      </c>
      <c r="Y193" s="375" t="s">
        <v>315</v>
      </c>
      <c r="Z193" s="376"/>
      <c r="AA193" s="376"/>
      <c r="AB193" s="376"/>
      <c r="AC193" s="366"/>
      <c r="AD193" s="364"/>
      <c r="AE193" s="376" t="s">
        <v>882</v>
      </c>
      <c r="AF193" s="370"/>
      <c r="AG193" s="370"/>
      <c r="AH193" s="370" t="s">
        <v>301</v>
      </c>
      <c r="AI193" s="376">
        <v>7</v>
      </c>
      <c r="AJ193" s="376">
        <v>7</v>
      </c>
      <c r="AK193" s="376">
        <v>40</v>
      </c>
      <c r="AL193" s="376">
        <v>9</v>
      </c>
      <c r="AM193" s="376">
        <v>20</v>
      </c>
      <c r="AN193" s="22">
        <f t="shared" si="97"/>
        <v>2</v>
      </c>
      <c r="AO193" s="104">
        <f t="shared" si="87"/>
        <v>0.31944444444444448</v>
      </c>
      <c r="AP193" s="104">
        <f t="shared" si="88"/>
        <v>0.3888888888888889</v>
      </c>
      <c r="AQ193" s="22" t="str" cm="1">
        <f t="array" ref="AQ193">IF(X193="","",IF(SUMPRODUCT((X193=$W$7:$W$2006)*(AI193=$AH$7:$AH$2006)*(AO193=$AN$7:$AN$2006)*(AP193=$AO$7:$AO$2006)*(ROW($W$7:$W$2006)&lt;&gt;ROW(X193))*((S193=0)*($R$7:$R$2006&gt;0)+(S193&gt;0)*($R$7:$R$2006=0)))&gt;0,"SALONES UNIDOS",IF(SUMPRODUCT((X193=$W$7:$W$2006)*(AI193=$AH$7:$AH$2006)*((AO193&lt;$AO$7:$AO$2006)*(AP193&gt;$AN$7:$AN$2006))*(ROW($W$7:$W$2006)&lt;&gt;ROW(X193)))&gt;0,"Cruzado","Sin cruce")))</f>
        <v>Sin cruce</v>
      </c>
      <c r="AR193" s="22"/>
      <c r="AS193" s="22"/>
      <c r="AT193" s="104">
        <f t="shared" si="89"/>
        <v>0.31944444444444448</v>
      </c>
      <c r="AU193" s="104">
        <f t="shared" si="90"/>
        <v>0.3888888888888889</v>
      </c>
      <c r="AV193" s="362" t="str" cm="1">
        <f t="array" ref="AV193">IF(AC193="","",IF(SUMPRODUCT((AC193=$AB$1521:$AB$1795)*(AI193=$AH$1521:$AH$1795)*(AR193=$AQ$1521:$AQ$1795)*(AS193=$AR$1521:$AR$1795)*(ROW($AB$1521:$AB$1795)&lt;&gt;ROW(AC193))*((S193=0)*($R$1521:$R$1795&gt;0)+(S193&gt;0)*($R$1521:$R$1795=0)))&gt;0,"SALONES UNIDOS",IF(SUMPRODUCT((AC193=$AB$1521:$AB$1795)*(AI193=$AH$1521:$AH$1795)*((AR193&lt;$AR$1521:$AR$1795)*(AS193&gt;$AQ$1521:$AQ$1795))*(ROW($AB$1521:$AB$1795)&lt;&gt;ROW(AC193)))&gt;0,"Cruzado","Sin cruce")))</f>
        <v/>
      </c>
      <c r="AW193" s="362" t="str" cm="1">
        <f t="array" ref="AW193">IF(AE193="","",IF(SUMPRODUCT((AE193=$AD$1521:$AD$1795)*(AI193=$AH$1521:$AH$1795)*(AT193=$AS$1521:$AS$1795)*(AU193=$AT$1521:$AT$1795)*(ROW($AD$1521:$AD$1795)&lt;&gt;ROW(AE193))*((S193=0)*($R$1521:$R$1795&gt;0)+(S193&gt;0)*($R$1521:$R$1795=0)))&gt;0,"SALONES UNIDOS",IF(SUMPRODUCT((AE193=$AD$1521:$AD$1795)*(AI193=$AH$1521:$AH$1795)*((AT193&lt;$AT$1521:$AT$1795)*(AU193&gt;$AS$1521:$AS$1795))*(ROW($AD$1521:$AD$1795)&lt;&gt;ROW(AE193)))&gt;0,"Cruzado","Sin cruce")))</f>
        <v>Sin cruce</v>
      </c>
      <c r="AX193" s="104" t="str">
        <f t="shared" si="91"/>
        <v>T43SUNAMPEC</v>
      </c>
      <c r="AY193" s="104" t="str" cm="1">
        <f t="array" ref="AY193">IF(AX193="","",IF(SUMPRODUCT((AX193=$AW$7:$AW$2006)*(AI193=$AH$7:$AH$2006)*(AO193=$AN$7:$AN$2006)*(AP193=$AO$7:$AO$2006)*(ROW($AW$7:$AW$2006)&lt;&gt;ROW(AX193))*((S193=0)*($R$7:$R$2006&gt;0)+(S193&gt;0)*($R$7:$R$2006=0)))&gt;0,"SALONES UNIDOS",IF(SUMPRODUCT((AX193=$AW$7:$AW$2006)*(AI193=$AH$7:$AH$2006)*((AO193&lt;$AO$7:$AO$2006)*(AP193&gt;$AN$7:$AN$2006))*(ROW($AW$7:$AW$2006)&lt;&gt;ROW(AX193)))&gt;0,"Cruzado","Sin cruce")))</f>
        <v>Sin cruce</v>
      </c>
    </row>
    <row r="194" spans="2:51" x14ac:dyDescent="0.3">
      <c r="B194" s="4" t="s">
        <v>1145</v>
      </c>
      <c r="C194" s="411" t="s">
        <v>314</v>
      </c>
      <c r="D194" s="379" t="s">
        <v>973</v>
      </c>
      <c r="E194" s="415">
        <v>20261</v>
      </c>
      <c r="F194" s="412" t="s">
        <v>302</v>
      </c>
      <c r="G194" s="411" t="s">
        <v>291</v>
      </c>
      <c r="H194" s="412" t="s">
        <v>303</v>
      </c>
      <c r="I194" s="412">
        <v>3</v>
      </c>
      <c r="J194" s="412" t="s">
        <v>573</v>
      </c>
      <c r="K194" s="412" t="s">
        <v>283</v>
      </c>
      <c r="L194" s="414" t="s">
        <v>1100</v>
      </c>
      <c r="M194" s="379" t="s">
        <v>396</v>
      </c>
      <c r="N194" s="379" t="s">
        <v>324</v>
      </c>
      <c r="O194" s="379" t="s">
        <v>353</v>
      </c>
      <c r="P194" s="412" t="s">
        <v>315</v>
      </c>
      <c r="Q194" s="379">
        <v>0</v>
      </c>
      <c r="R194" s="379">
        <v>2</v>
      </c>
      <c r="S194" s="415">
        <v>0</v>
      </c>
      <c r="T194" s="379">
        <v>3</v>
      </c>
      <c r="U194" s="8"/>
      <c r="V194" s="382">
        <v>15</v>
      </c>
      <c r="W194" s="370">
        <v>71617775</v>
      </c>
      <c r="X194" s="380" t="s">
        <v>895</v>
      </c>
      <c r="Y194" s="375" t="s">
        <v>315</v>
      </c>
      <c r="Z194" s="376"/>
      <c r="AA194" s="376"/>
      <c r="AB194" s="376"/>
      <c r="AC194" s="366"/>
      <c r="AD194" s="364"/>
      <c r="AE194" s="376" t="s">
        <v>882</v>
      </c>
      <c r="AF194" s="370"/>
      <c r="AG194" s="370"/>
      <c r="AH194" s="370" t="s">
        <v>301</v>
      </c>
      <c r="AI194" s="376">
        <v>7</v>
      </c>
      <c r="AJ194" s="376">
        <v>9</v>
      </c>
      <c r="AK194" s="376">
        <v>20</v>
      </c>
      <c r="AL194" s="376">
        <v>11</v>
      </c>
      <c r="AM194" s="376">
        <v>0</v>
      </c>
      <c r="AN194" s="22">
        <f t="shared" si="97"/>
        <v>2</v>
      </c>
      <c r="AO194" s="104">
        <f t="shared" si="87"/>
        <v>0.3888888888888889</v>
      </c>
      <c r="AP194" s="104">
        <f t="shared" si="88"/>
        <v>0.45833333333333331</v>
      </c>
      <c r="AQ194" s="22" t="str" cm="1">
        <f t="array" ref="AQ194">IF(X194="","",IF(SUMPRODUCT((X194=$W$7:$W$2006)*(AI194=$AH$7:$AH$2006)*(AO194=$AN$7:$AN$2006)*(AP194=$AO$7:$AO$2006)*(ROW($W$7:$W$2006)&lt;&gt;ROW(X194))*((S194=0)*($R$7:$R$2006&gt;0)+(S194&gt;0)*($R$7:$R$2006=0)))&gt;0,"SALONES UNIDOS",IF(SUMPRODUCT((X194=$W$7:$W$2006)*(AI194=$AH$7:$AH$2006)*((AO194&lt;$AO$7:$AO$2006)*(AP194&gt;$AN$7:$AN$2006))*(ROW($W$7:$W$2006)&lt;&gt;ROW(X194)))&gt;0,"Cruzado","Sin cruce")))</f>
        <v>Sin cruce</v>
      </c>
      <c r="AR194" s="22"/>
      <c r="AS194" s="22"/>
      <c r="AT194" s="104">
        <f t="shared" si="89"/>
        <v>0.3888888888888889</v>
      </c>
      <c r="AU194" s="104">
        <f t="shared" si="90"/>
        <v>0.45833333333333331</v>
      </c>
      <c r="AV194" s="362" t="str" cm="1">
        <f t="array" ref="AV194">IF(AC194="","",IF(SUMPRODUCT((AC194=$AB$1521:$AB$1795)*(AI194=$AH$1521:$AH$1795)*(AR194=$AQ$1521:$AQ$1795)*(AS194=$AR$1521:$AR$1795)*(ROW($AB$1521:$AB$1795)&lt;&gt;ROW(AC194))*((S194=0)*($R$1521:$R$1795&gt;0)+(S194&gt;0)*($R$1521:$R$1795=0)))&gt;0,"SALONES UNIDOS",IF(SUMPRODUCT((AC194=$AB$1521:$AB$1795)*(AI194=$AH$1521:$AH$1795)*((AR194&lt;$AR$1521:$AR$1795)*(AS194&gt;$AQ$1521:$AQ$1795))*(ROW($AB$1521:$AB$1795)&lt;&gt;ROW(AC194)))&gt;0,"Cruzado","Sin cruce")))</f>
        <v/>
      </c>
      <c r="AW194" s="362" t="str" cm="1">
        <f t="array" ref="AW194">IF(AE194="","",IF(SUMPRODUCT((AE194=$AD$1521:$AD$1795)*(AI194=$AH$1521:$AH$1795)*(AT194=$AS$1521:$AS$1795)*(AU194=$AT$1521:$AT$1795)*(ROW($AD$1521:$AD$1795)&lt;&gt;ROW(AE194))*((S194=0)*($R$1521:$R$1795&gt;0)+(S194&gt;0)*($R$1521:$R$1795=0)))&gt;0,"SALONES UNIDOS",IF(SUMPRODUCT((AE194=$AD$1521:$AD$1795)*(AI194=$AH$1521:$AH$1795)*((AT194&lt;$AT$1521:$AT$1795)*(AU194&gt;$AS$1521:$AS$1795))*(ROW($AD$1521:$AD$1795)&lt;&gt;ROW(AE194)))&gt;0,"Cruzado","Sin cruce")))</f>
        <v>Sin cruce</v>
      </c>
      <c r="AX194" s="104" t="str">
        <f t="shared" si="91"/>
        <v>T43SUNAMPEC</v>
      </c>
      <c r="AY194" s="104" t="str" cm="1">
        <f t="array" ref="AY194">IF(AX194="","",IF(SUMPRODUCT((AX194=$AW$7:$AW$2006)*(AI194=$AH$7:$AH$2006)*(AO194=$AN$7:$AN$2006)*(AP194=$AO$7:$AO$2006)*(ROW($AW$7:$AW$2006)&lt;&gt;ROW(AX194))*((S194=0)*($R$7:$R$2006&gt;0)+(S194&gt;0)*($R$7:$R$2006=0)))&gt;0,"SALONES UNIDOS",IF(SUMPRODUCT((AX194=$AW$7:$AW$2006)*(AI194=$AH$7:$AH$2006)*((AO194&lt;$AO$7:$AO$2006)*(AP194&gt;$AN$7:$AN$2006))*(ROW($AW$7:$AW$2006)&lt;&gt;ROW(AX194)))&gt;0,"Cruzado","Sin cruce")))</f>
        <v>Sin cruce</v>
      </c>
    </row>
    <row r="195" spans="2:51" x14ac:dyDescent="0.3">
      <c r="B195" s="4" t="s">
        <v>1144</v>
      </c>
      <c r="C195" s="411" t="s">
        <v>314</v>
      </c>
      <c r="D195" s="379" t="s">
        <v>973</v>
      </c>
      <c r="E195" s="415">
        <v>20261</v>
      </c>
      <c r="F195" s="412" t="s">
        <v>302</v>
      </c>
      <c r="G195" s="411" t="s">
        <v>291</v>
      </c>
      <c r="H195" s="412" t="s">
        <v>303</v>
      </c>
      <c r="I195" s="412">
        <v>3</v>
      </c>
      <c r="J195" s="412" t="s">
        <v>286</v>
      </c>
      <c r="K195" s="412" t="s">
        <v>286</v>
      </c>
      <c r="L195" s="414" t="s">
        <v>1100</v>
      </c>
      <c r="M195" s="379" t="s">
        <v>396</v>
      </c>
      <c r="N195" s="379" t="s">
        <v>324</v>
      </c>
      <c r="O195" s="379" t="s">
        <v>353</v>
      </c>
      <c r="P195" s="412" t="s">
        <v>315</v>
      </c>
      <c r="Q195" s="379">
        <v>2</v>
      </c>
      <c r="R195" s="379">
        <v>0</v>
      </c>
      <c r="S195" s="415">
        <v>2</v>
      </c>
      <c r="T195" s="379">
        <v>3</v>
      </c>
      <c r="U195" s="8"/>
      <c r="V195" s="382">
        <v>30</v>
      </c>
      <c r="W195" s="370">
        <v>71617775</v>
      </c>
      <c r="X195" s="380" t="s">
        <v>895</v>
      </c>
      <c r="Y195" s="375" t="s">
        <v>315</v>
      </c>
      <c r="Z195" s="376"/>
      <c r="AA195" s="376"/>
      <c r="AB195" s="376"/>
      <c r="AC195" s="376" t="s">
        <v>875</v>
      </c>
      <c r="AD195" s="364"/>
      <c r="AE195" s="369"/>
      <c r="AF195" s="370"/>
      <c r="AG195" s="370"/>
      <c r="AH195" s="370" t="s">
        <v>559</v>
      </c>
      <c r="AI195" s="376">
        <v>3</v>
      </c>
      <c r="AJ195" s="376">
        <v>20</v>
      </c>
      <c r="AK195" s="376">
        <v>10</v>
      </c>
      <c r="AL195" s="376">
        <v>21</v>
      </c>
      <c r="AM195" s="376">
        <v>50</v>
      </c>
      <c r="AN195" s="409">
        <v>2</v>
      </c>
      <c r="AO195" s="104">
        <f t="shared" si="87"/>
        <v>0.84027777777777779</v>
      </c>
      <c r="AP195" s="104">
        <f t="shared" si="88"/>
        <v>0.90972222222222221</v>
      </c>
      <c r="AQ195" s="22" t="str" cm="1">
        <f t="array" ref="AQ195">IF(X195="","",IF(SUMPRODUCT((X195=$W$7:$W$2006)*(AI195=$AH$7:$AH$2006)*(AO195=$AN$7:$AN$2006)*(AP195=$AO$7:$AO$2006)*(ROW($W$7:$W$2006)&lt;&gt;ROW(X195))*((S195=0)*($R$7:$R$2006&gt;0)+(S195&gt;0)*($R$7:$R$2006=0)))&gt;0,"SALONES UNIDOS",IF(SUMPRODUCT((X195=$W$7:$W$2006)*(AI195=$AH$7:$AH$2006)*((AO195&lt;$AO$7:$AO$2006)*(AP195&gt;$AN$7:$AN$2006))*(ROW($W$7:$W$2006)&lt;&gt;ROW(X195)))&gt;0,"Cruzado","Sin cruce")))</f>
        <v>Sin cruce</v>
      </c>
      <c r="AR195" s="22"/>
      <c r="AS195" s="22"/>
      <c r="AT195" s="104">
        <f t="shared" si="89"/>
        <v>0.84027777777777779</v>
      </c>
      <c r="AU195" s="104">
        <f t="shared" si="90"/>
        <v>0.90972222222222221</v>
      </c>
      <c r="AV195" s="362" t="str" cm="1">
        <f t="array" ref="AV195">IF(AC195="","",IF(SUMPRODUCT((AC195=$AB$1521:$AB$1795)*(AI195=$AH$1521:$AH$1795)*(AR195=$AQ$1521:$AQ$1795)*(AS195=$AR$1521:$AR$1795)*(ROW($AB$1521:$AB$1795)&lt;&gt;ROW(AC195))*((S195=0)*($R$1521:$R$1795&gt;0)+(S195&gt;0)*($R$1521:$R$1795=0)))&gt;0,"SALONES UNIDOS",IF(SUMPRODUCT((AC195=$AB$1521:$AB$1795)*(AI195=$AH$1521:$AH$1795)*((AR195&lt;$AR$1521:$AR$1795)*(AS195&gt;$AQ$1521:$AQ$1795))*(ROW($AB$1521:$AB$1795)&lt;&gt;ROW(AC195)))&gt;0,"Cruzado","Sin cruce")))</f>
        <v>Sin cruce</v>
      </c>
      <c r="AW195" s="362" t="str" cm="1">
        <f t="array" ref="AW195">IF(AE195="","",IF(SUMPRODUCT((AE195=$AD$1521:$AD$1795)*(AI195=$AH$1521:$AH$1795)*(AT195=$AS$1521:$AS$1795)*(AU195=$AT$1521:$AT$1795)*(ROW($AD$1521:$AD$1795)&lt;&gt;ROW(AE195))*((S195=0)*($R$1521:$R$1795&gt;0)+(S195&gt;0)*($R$1521:$R$1795=0)))&gt;0,"SALONES UNIDOS",IF(SUMPRODUCT((AE195=$AD$1521:$AD$1795)*(AI195=$AH$1521:$AH$1795)*((AT195&lt;$AT$1521:$AT$1795)*(AU195&gt;$AS$1521:$AS$1795))*(ROW($AD$1521:$AD$1795)&lt;&gt;ROW(AE195)))&gt;0,"Cruzado","Sin cruce")))</f>
        <v/>
      </c>
      <c r="AX195" s="104" t="str">
        <f t="shared" si="91"/>
        <v>T43SUNAMPED</v>
      </c>
      <c r="AY195" s="104" t="str" cm="1">
        <f t="array" ref="AY195">IF(AX195="","",IF(SUMPRODUCT((AX195=$AW$7:$AW$2006)*(AI195=$AH$7:$AH$2006)*(AO195=$AN$7:$AN$2006)*(AP195=$AO$7:$AO$2006)*(ROW($AW$7:$AW$2006)&lt;&gt;ROW(AX195))*((S195=0)*($R$7:$R$2006&gt;0)+(S195&gt;0)*($R$7:$R$2006=0)))&gt;0,"SALONES UNIDOS",IF(SUMPRODUCT((AX195=$AW$7:$AW$2006)*(AI195=$AH$7:$AH$2006)*((AO195&lt;$AO$7:$AO$2006)*(AP195&gt;$AN$7:$AN$2006))*(ROW($AW$7:$AW$2006)&lt;&gt;ROW(AX195)))&gt;0,"Cruzado","Sin cruce")))</f>
        <v>Sin cruce</v>
      </c>
    </row>
    <row r="196" spans="2:51" x14ac:dyDescent="0.3">
      <c r="B196" s="4" t="s">
        <v>1144</v>
      </c>
      <c r="C196" s="411" t="s">
        <v>314</v>
      </c>
      <c r="D196" s="379" t="s">
        <v>973</v>
      </c>
      <c r="E196" s="415">
        <v>20261</v>
      </c>
      <c r="F196" s="412" t="s">
        <v>302</v>
      </c>
      <c r="G196" s="411" t="s">
        <v>291</v>
      </c>
      <c r="H196" s="412" t="s">
        <v>303</v>
      </c>
      <c r="I196" s="412">
        <v>3</v>
      </c>
      <c r="J196" s="412" t="s">
        <v>575</v>
      </c>
      <c r="K196" s="412" t="s">
        <v>286</v>
      </c>
      <c r="L196" s="414" t="s">
        <v>1100</v>
      </c>
      <c r="M196" s="379" t="s">
        <v>396</v>
      </c>
      <c r="N196" s="379" t="s">
        <v>324</v>
      </c>
      <c r="O196" s="379" t="s">
        <v>353</v>
      </c>
      <c r="P196" s="412" t="s">
        <v>315</v>
      </c>
      <c r="Q196" s="379">
        <v>0</v>
      </c>
      <c r="R196" s="379">
        <v>2</v>
      </c>
      <c r="S196" s="418">
        <v>2</v>
      </c>
      <c r="T196" s="379">
        <v>3</v>
      </c>
      <c r="U196" s="8"/>
      <c r="V196" s="382">
        <v>15</v>
      </c>
      <c r="W196" s="370">
        <v>71617775</v>
      </c>
      <c r="X196" s="380" t="s">
        <v>895</v>
      </c>
      <c r="Y196" s="375" t="s">
        <v>315</v>
      </c>
      <c r="Z196" s="376"/>
      <c r="AA196" s="376"/>
      <c r="AB196" s="376"/>
      <c r="AC196" s="366"/>
      <c r="AD196" s="364"/>
      <c r="AE196" s="376" t="s">
        <v>882</v>
      </c>
      <c r="AF196" s="370"/>
      <c r="AG196" s="370"/>
      <c r="AH196" s="370" t="s">
        <v>301</v>
      </c>
      <c r="AI196" s="376">
        <v>7</v>
      </c>
      <c r="AJ196" s="376">
        <v>14</v>
      </c>
      <c r="AK196" s="376">
        <v>20</v>
      </c>
      <c r="AL196" s="376">
        <v>16</v>
      </c>
      <c r="AM196" s="376">
        <v>0</v>
      </c>
      <c r="AN196" s="409">
        <v>2</v>
      </c>
      <c r="AO196" s="104">
        <f t="shared" si="87"/>
        <v>0.59722222222222221</v>
      </c>
      <c r="AP196" s="104">
        <f t="shared" si="88"/>
        <v>0.66666666666666663</v>
      </c>
      <c r="AQ196" s="22" t="str" cm="1">
        <f t="array" ref="AQ196">IF(X196="","",IF(SUMPRODUCT((X196=$W$7:$W$2006)*(AI196=$AH$7:$AH$2006)*(AO196=$AN$7:$AN$2006)*(AP196=$AO$7:$AO$2006)*(ROW($W$7:$W$2006)&lt;&gt;ROW(X196))*((S196=0)*($R$7:$R$2006&gt;0)+(S196&gt;0)*($R$7:$R$2006=0)))&gt;0,"SALONES UNIDOS",IF(SUMPRODUCT((X196=$W$7:$W$2006)*(AI196=$AH$7:$AH$2006)*((AO196&lt;$AO$7:$AO$2006)*(AP196&gt;$AN$7:$AN$2006))*(ROW($W$7:$W$2006)&lt;&gt;ROW(X196)))&gt;0,"Cruzado","Sin cruce")))</f>
        <v>Sin cruce</v>
      </c>
      <c r="AR196" s="22"/>
      <c r="AS196" s="22"/>
      <c r="AT196" s="104">
        <f t="shared" si="89"/>
        <v>0.59722222222222221</v>
      </c>
      <c r="AU196" s="104">
        <f t="shared" si="90"/>
        <v>0.66666666666666663</v>
      </c>
      <c r="AV196" s="362" t="str" cm="1">
        <f t="array" ref="AV196">IF(AC196="","",IF(SUMPRODUCT((AC196=$AB$1521:$AB$1795)*(AI196=$AH$1521:$AH$1795)*(AR196=$AQ$1521:$AQ$1795)*(AS196=$AR$1521:$AR$1795)*(ROW($AB$1521:$AB$1795)&lt;&gt;ROW(AC196))*((S196=0)*($R$1521:$R$1795&gt;0)+(S196&gt;0)*($R$1521:$R$1795=0)))&gt;0,"SALONES UNIDOS",IF(SUMPRODUCT((AC196=$AB$1521:$AB$1795)*(AI196=$AH$1521:$AH$1795)*((AR196&lt;$AR$1521:$AR$1795)*(AS196&gt;$AQ$1521:$AQ$1795))*(ROW($AB$1521:$AB$1795)&lt;&gt;ROW(AC196)))&gt;0,"Cruzado","Sin cruce")))</f>
        <v/>
      </c>
      <c r="AW196" s="362" t="str" cm="1">
        <f t="array" ref="AW196">IF(AE196="","",IF(SUMPRODUCT((AE196=$AD$1521:$AD$1795)*(AI196=$AH$1521:$AH$1795)*(AT196=$AS$1521:$AS$1795)*(AU196=$AT$1521:$AT$1795)*(ROW($AD$1521:$AD$1795)&lt;&gt;ROW(AE196))*((S196=0)*($R$1521:$R$1795&gt;0)+(S196&gt;0)*($R$1521:$R$1795=0)))&gt;0,"SALONES UNIDOS",IF(SUMPRODUCT((AE196=$AD$1521:$AD$1795)*(AI196=$AH$1521:$AH$1795)*((AT196&lt;$AT$1521:$AT$1795)*(AU196&gt;$AS$1521:$AS$1795))*(ROW($AD$1521:$AD$1795)&lt;&gt;ROW(AE196)))&gt;0,"Cruzado","Sin cruce")))</f>
        <v>Sin cruce</v>
      </c>
      <c r="AX196" s="104" t="str">
        <f t="shared" si="91"/>
        <v>T43SUNAMPED</v>
      </c>
      <c r="AY196" s="104" t="str" cm="1">
        <f t="array" ref="AY196">IF(AX196="","",IF(SUMPRODUCT((AX196=$AW$7:$AW$2006)*(AI196=$AH$7:$AH$2006)*(AO196=$AN$7:$AN$2006)*(AP196=$AO$7:$AO$2006)*(ROW($AW$7:$AW$2006)&lt;&gt;ROW(AX196))*((S196=0)*($R$7:$R$2006&gt;0)+(S196&gt;0)*($R$7:$R$2006=0)))&gt;0,"SALONES UNIDOS",IF(SUMPRODUCT((AX196=$AW$7:$AW$2006)*(AI196=$AH$7:$AH$2006)*((AO196&lt;$AO$7:$AO$2006)*(AP196&gt;$AN$7:$AN$2006))*(ROW($AW$7:$AW$2006)&lt;&gt;ROW(AX196)))&gt;0,"Cruzado","Sin cruce")))</f>
        <v>Sin cruce</v>
      </c>
    </row>
    <row r="197" spans="2:51" x14ac:dyDescent="0.3">
      <c r="B197" s="4" t="s">
        <v>1144</v>
      </c>
      <c r="C197" s="411" t="s">
        <v>314</v>
      </c>
      <c r="D197" s="379" t="s">
        <v>973</v>
      </c>
      <c r="E197" s="415">
        <v>20261</v>
      </c>
      <c r="F197" s="412" t="s">
        <v>302</v>
      </c>
      <c r="G197" s="411" t="s">
        <v>291</v>
      </c>
      <c r="H197" s="412" t="s">
        <v>303</v>
      </c>
      <c r="I197" s="412">
        <v>3</v>
      </c>
      <c r="J197" s="412" t="s">
        <v>577</v>
      </c>
      <c r="K197" s="412" t="s">
        <v>286</v>
      </c>
      <c r="L197" s="414" t="s">
        <v>1100</v>
      </c>
      <c r="M197" s="379" t="s">
        <v>396</v>
      </c>
      <c r="N197" s="379" t="s">
        <v>324</v>
      </c>
      <c r="O197" s="379" t="s">
        <v>353</v>
      </c>
      <c r="P197" s="412" t="s">
        <v>315</v>
      </c>
      <c r="Q197" s="379">
        <v>0</v>
      </c>
      <c r="R197" s="379">
        <v>2</v>
      </c>
      <c r="S197" s="418">
        <v>2</v>
      </c>
      <c r="T197" s="379">
        <v>3</v>
      </c>
      <c r="U197" s="8"/>
      <c r="V197" s="382">
        <v>15</v>
      </c>
      <c r="W197" s="370">
        <v>71617775</v>
      </c>
      <c r="X197" s="380" t="s">
        <v>895</v>
      </c>
      <c r="Y197" s="375" t="s">
        <v>315</v>
      </c>
      <c r="Z197" s="376"/>
      <c r="AA197" s="376"/>
      <c r="AB197" s="376"/>
      <c r="AC197" s="366"/>
      <c r="AD197" s="364"/>
      <c r="AE197" s="376" t="s">
        <v>882</v>
      </c>
      <c r="AF197" s="370"/>
      <c r="AG197" s="370"/>
      <c r="AH197" s="370" t="s">
        <v>301</v>
      </c>
      <c r="AI197" s="376">
        <v>7</v>
      </c>
      <c r="AJ197" s="376">
        <v>16</v>
      </c>
      <c r="AK197" s="376">
        <v>0</v>
      </c>
      <c r="AL197" s="376">
        <v>17</v>
      </c>
      <c r="AM197" s="376">
        <v>40</v>
      </c>
      <c r="AN197" s="409">
        <v>2</v>
      </c>
      <c r="AO197" s="104">
        <f t="shared" si="87"/>
        <v>0.66666666666666663</v>
      </c>
      <c r="AP197" s="104">
        <f t="shared" si="88"/>
        <v>0.73611111111111116</v>
      </c>
      <c r="AQ197" s="22" t="str" cm="1">
        <f t="array" ref="AQ197">IF(X197="","",IF(SUMPRODUCT((X197=$W$7:$W$2006)*(AI197=$AH$7:$AH$2006)*(AO197=$AN$7:$AN$2006)*(AP197=$AO$7:$AO$2006)*(ROW($W$7:$W$2006)&lt;&gt;ROW(X197))*((S197=0)*($R$7:$R$2006&gt;0)+(S197&gt;0)*($R$7:$R$2006=0)))&gt;0,"SALONES UNIDOS",IF(SUMPRODUCT((X197=$W$7:$W$2006)*(AI197=$AH$7:$AH$2006)*((AO197&lt;$AO$7:$AO$2006)*(AP197&gt;$AN$7:$AN$2006))*(ROW($W$7:$W$2006)&lt;&gt;ROW(X197)))&gt;0,"Cruzado","Sin cruce")))</f>
        <v>Sin cruce</v>
      </c>
      <c r="AR197" s="22"/>
      <c r="AS197" s="22"/>
      <c r="AT197" s="104">
        <f t="shared" si="89"/>
        <v>0.66666666666666663</v>
      </c>
      <c r="AU197" s="104">
        <f t="shared" si="90"/>
        <v>0.73611111111111116</v>
      </c>
      <c r="AV197" s="362" t="str" cm="1">
        <f t="array" ref="AV197">IF(AC197="","",IF(SUMPRODUCT((AC197=$AB$1521:$AB$1795)*(AI197=$AH$1521:$AH$1795)*(AR197=$AQ$1521:$AQ$1795)*(AS197=$AR$1521:$AR$1795)*(ROW($AB$1521:$AB$1795)&lt;&gt;ROW(AC197))*((S197=0)*($R$1521:$R$1795&gt;0)+(S197&gt;0)*($R$1521:$R$1795=0)))&gt;0,"SALONES UNIDOS",IF(SUMPRODUCT((AC197=$AB$1521:$AB$1795)*(AI197=$AH$1521:$AH$1795)*((AR197&lt;$AR$1521:$AR$1795)*(AS197&gt;$AQ$1521:$AQ$1795))*(ROW($AB$1521:$AB$1795)&lt;&gt;ROW(AC197)))&gt;0,"Cruzado","Sin cruce")))</f>
        <v/>
      </c>
      <c r="AW197" s="362" t="str" cm="1">
        <f t="array" ref="AW197">IF(AE197="","",IF(SUMPRODUCT((AE197=$AD$1521:$AD$1795)*(AI197=$AH$1521:$AH$1795)*(AT197=$AS$1521:$AS$1795)*(AU197=$AT$1521:$AT$1795)*(ROW($AD$1521:$AD$1795)&lt;&gt;ROW(AE197))*((S197=0)*($R$1521:$R$1795&gt;0)+(S197&gt;0)*($R$1521:$R$1795=0)))&gt;0,"SALONES UNIDOS",IF(SUMPRODUCT((AE197=$AD$1521:$AD$1795)*(AI197=$AH$1521:$AH$1795)*((AT197&lt;$AT$1521:$AT$1795)*(AU197&gt;$AS$1521:$AS$1795))*(ROW($AD$1521:$AD$1795)&lt;&gt;ROW(AE197)))&gt;0,"Cruzado","Sin cruce")))</f>
        <v>Sin cruce</v>
      </c>
      <c r="AX197" s="104" t="str">
        <f t="shared" si="91"/>
        <v>T43SUNAMPED</v>
      </c>
      <c r="AY197" s="104" t="str" cm="1">
        <f t="array" ref="AY197">IF(AX197="","",IF(SUMPRODUCT((AX197=$AW$7:$AW$2006)*(AI197=$AH$7:$AH$2006)*(AO197=$AN$7:$AN$2006)*(AP197=$AO$7:$AO$2006)*(ROW($AW$7:$AW$2006)&lt;&gt;ROW(AX197))*((S197=0)*($R$7:$R$2006&gt;0)+(S197&gt;0)*($R$7:$R$2006=0)))&gt;0,"SALONES UNIDOS",IF(SUMPRODUCT((AX197=$AW$7:$AW$2006)*(AI197=$AH$7:$AH$2006)*((AO197&lt;$AO$7:$AO$2006)*(AP197&gt;$AN$7:$AN$2006))*(ROW($AW$7:$AW$2006)&lt;&gt;ROW(AX197)))&gt;0,"Cruzado","Sin cruce")))</f>
        <v>Sin cruce</v>
      </c>
    </row>
    <row r="198" spans="2:51" x14ac:dyDescent="0.3">
      <c r="B198" s="4" t="s">
        <v>1145</v>
      </c>
      <c r="C198" s="411" t="s">
        <v>314</v>
      </c>
      <c r="D198" s="379" t="s">
        <v>973</v>
      </c>
      <c r="E198" s="415">
        <v>20261</v>
      </c>
      <c r="F198" s="412" t="s">
        <v>302</v>
      </c>
      <c r="G198" s="411" t="s">
        <v>291</v>
      </c>
      <c r="H198" s="412" t="s">
        <v>303</v>
      </c>
      <c r="I198" s="412">
        <v>3</v>
      </c>
      <c r="J198" s="412" t="s">
        <v>286</v>
      </c>
      <c r="K198" s="412" t="s">
        <v>286</v>
      </c>
      <c r="L198" s="414" t="s">
        <v>1100</v>
      </c>
      <c r="M198" s="379" t="s">
        <v>396</v>
      </c>
      <c r="N198" s="379" t="s">
        <v>324</v>
      </c>
      <c r="O198" s="379" t="s">
        <v>353</v>
      </c>
      <c r="P198" s="412" t="s">
        <v>315</v>
      </c>
      <c r="Q198" s="379">
        <v>2</v>
      </c>
      <c r="R198" s="379">
        <v>0</v>
      </c>
      <c r="S198" s="415">
        <v>2</v>
      </c>
      <c r="T198" s="379">
        <v>3</v>
      </c>
      <c r="U198" s="8"/>
      <c r="V198" s="382">
        <v>30</v>
      </c>
      <c r="W198" s="370">
        <v>71617775</v>
      </c>
      <c r="X198" s="380" t="s">
        <v>895</v>
      </c>
      <c r="Y198" s="375" t="s">
        <v>321</v>
      </c>
      <c r="Z198" s="376"/>
      <c r="AA198" s="376"/>
      <c r="AB198" s="376"/>
      <c r="AC198" s="376"/>
      <c r="AD198" s="364"/>
      <c r="AE198" s="369"/>
      <c r="AF198" s="370"/>
      <c r="AG198" s="370"/>
      <c r="AH198" s="370" t="s">
        <v>559</v>
      </c>
      <c r="AI198" s="376">
        <v>3</v>
      </c>
      <c r="AJ198" s="376">
        <v>20</v>
      </c>
      <c r="AK198" s="376">
        <v>10</v>
      </c>
      <c r="AL198" s="376">
        <v>21</v>
      </c>
      <c r="AM198" s="376">
        <v>50</v>
      </c>
      <c r="AN198" s="22">
        <f t="shared" ref="AN198:AN224" si="98">IF(AJ198="",S198,ROUND(((((AL198/24)+(AM198/1440))-((AJ198/24)+(AK198/1440)))*1440/50),5))</f>
        <v>2</v>
      </c>
      <c r="AO198" s="104">
        <f t="shared" si="87"/>
        <v>0.84027777777777779</v>
      </c>
      <c r="AP198" s="104">
        <f t="shared" si="88"/>
        <v>0.90972222222222221</v>
      </c>
      <c r="AQ198" s="22" t="str" cm="1">
        <f t="array" ref="AQ198">IF(X198="","",IF(SUMPRODUCT((X198=$W$7:$W$2006)*(AI198=$AH$7:$AH$2006)*(AO198=$AN$7:$AN$2006)*(AP198=$AO$7:$AO$2006)*(ROW($W$7:$W$2006)&lt;&gt;ROW(X198))*((S198=0)*($R$7:$R$2006&gt;0)+(S198&gt;0)*($R$7:$R$2006=0)))&gt;0,"SALONES UNIDOS",IF(SUMPRODUCT((X198=$W$7:$W$2006)*(AI198=$AH$7:$AH$2006)*((AO198&lt;$AO$7:$AO$2006)*(AP198&gt;$AN$7:$AN$2006))*(ROW($W$7:$W$2006)&lt;&gt;ROW(X198)))&gt;0,"Cruzado","Sin cruce")))</f>
        <v>Sin cruce</v>
      </c>
      <c r="AR198" s="22"/>
      <c r="AS198" s="22"/>
      <c r="AT198" s="104">
        <f t="shared" si="89"/>
        <v>0.84027777777777779</v>
      </c>
      <c r="AU198" s="104">
        <f t="shared" si="90"/>
        <v>0.90972222222222221</v>
      </c>
      <c r="AV198" s="362" t="str" cm="1">
        <f t="array" ref="AV198">IF(AC198="","",IF(SUMPRODUCT((AC198=$AB$1521:$AB$1795)*(AI198=$AH$1521:$AH$1795)*(AR198=$AQ$1521:$AQ$1795)*(AS198=$AR$1521:$AR$1795)*(ROW($AB$1521:$AB$1795)&lt;&gt;ROW(AC198))*((S198=0)*($R$1521:$R$1795&gt;0)+(S198&gt;0)*($R$1521:$R$1795=0)))&gt;0,"SALONES UNIDOS",IF(SUMPRODUCT((AC198=$AB$1521:$AB$1795)*(AI198=$AH$1521:$AH$1795)*((AR198&lt;$AR$1521:$AR$1795)*(AS198&gt;$AQ$1521:$AQ$1795))*(ROW($AB$1521:$AB$1795)&lt;&gt;ROW(AC198)))&gt;0,"Cruzado","Sin cruce")))</f>
        <v/>
      </c>
      <c r="AW198" s="362" t="str" cm="1">
        <f t="array" ref="AW198">IF(AE198="","",IF(SUMPRODUCT((AE198=$AD$1521:$AD$1795)*(AI198=$AH$1521:$AH$1795)*(AT198=$AS$1521:$AS$1795)*(AU198=$AT$1521:$AT$1795)*(ROW($AD$1521:$AD$1795)&lt;&gt;ROW(AE198))*((S198=0)*($R$1521:$R$1795&gt;0)+(S198&gt;0)*($R$1521:$R$1795=0)))&gt;0,"SALONES UNIDOS",IF(SUMPRODUCT((AE198=$AD$1521:$AD$1795)*(AI198=$AH$1521:$AH$1795)*((AT198&lt;$AT$1521:$AT$1795)*(AU198&gt;$AS$1521:$AS$1795))*(ROW($AD$1521:$AD$1795)&lt;&gt;ROW(AE198)))&gt;0,"Cruzado","Sin cruce")))</f>
        <v/>
      </c>
      <c r="AX198" s="104" t="str">
        <f t="shared" si="91"/>
        <v>T43SUNAMPED</v>
      </c>
      <c r="AY198" s="104" t="str" cm="1">
        <f t="array" ref="AY198">IF(AX198="","",IF(SUMPRODUCT((AX198=$AW$7:$AW$2006)*(AI198=$AH$7:$AH$2006)*(AO198=$AN$7:$AN$2006)*(AP198=$AO$7:$AO$2006)*(ROW($AW$7:$AW$2006)&lt;&gt;ROW(AX198))*((S198=0)*($R$7:$R$2006&gt;0)+(S198&gt;0)*($R$7:$R$2006=0)))&gt;0,"SALONES UNIDOS",IF(SUMPRODUCT((AX198=$AW$7:$AW$2006)*(AI198=$AH$7:$AH$2006)*((AO198&lt;$AO$7:$AO$2006)*(AP198&gt;$AN$7:$AN$2006))*(ROW($AW$7:$AW$2006)&lt;&gt;ROW(AX198)))&gt;0,"Cruzado","Sin cruce")))</f>
        <v>Sin cruce</v>
      </c>
    </row>
    <row r="199" spans="2:51" x14ac:dyDescent="0.3">
      <c r="B199" s="4" t="s">
        <v>1145</v>
      </c>
      <c r="C199" s="411" t="s">
        <v>314</v>
      </c>
      <c r="D199" s="379" t="s">
        <v>973</v>
      </c>
      <c r="E199" s="415">
        <v>20261</v>
      </c>
      <c r="F199" s="412" t="s">
        <v>302</v>
      </c>
      <c r="G199" s="411" t="s">
        <v>291</v>
      </c>
      <c r="H199" s="412" t="s">
        <v>303</v>
      </c>
      <c r="I199" s="412">
        <v>3</v>
      </c>
      <c r="J199" s="412" t="s">
        <v>575</v>
      </c>
      <c r="K199" s="412" t="s">
        <v>286</v>
      </c>
      <c r="L199" s="414" t="s">
        <v>1100</v>
      </c>
      <c r="M199" s="379" t="s">
        <v>396</v>
      </c>
      <c r="N199" s="379" t="s">
        <v>324</v>
      </c>
      <c r="O199" s="379" t="s">
        <v>353</v>
      </c>
      <c r="P199" s="412" t="s">
        <v>315</v>
      </c>
      <c r="Q199" s="379">
        <v>0</v>
      </c>
      <c r="R199" s="379">
        <v>2</v>
      </c>
      <c r="S199" s="418">
        <v>2</v>
      </c>
      <c r="T199" s="379">
        <v>3</v>
      </c>
      <c r="U199" s="8"/>
      <c r="V199" s="382">
        <v>15</v>
      </c>
      <c r="W199" s="370">
        <v>71617775</v>
      </c>
      <c r="X199" s="380" t="s">
        <v>895</v>
      </c>
      <c r="Y199" s="375" t="s">
        <v>315</v>
      </c>
      <c r="Z199" s="376"/>
      <c r="AA199" s="376"/>
      <c r="AB199" s="376"/>
      <c r="AC199" s="366"/>
      <c r="AD199" s="364"/>
      <c r="AE199" s="376" t="s">
        <v>882</v>
      </c>
      <c r="AF199" s="370"/>
      <c r="AG199" s="370"/>
      <c r="AH199" s="370" t="s">
        <v>301</v>
      </c>
      <c r="AI199" s="376">
        <v>7</v>
      </c>
      <c r="AJ199" s="376">
        <v>17</v>
      </c>
      <c r="AK199" s="376">
        <v>40</v>
      </c>
      <c r="AL199" s="376">
        <v>19</v>
      </c>
      <c r="AM199" s="376">
        <v>20</v>
      </c>
      <c r="AN199" s="22">
        <f t="shared" si="98"/>
        <v>2</v>
      </c>
      <c r="AO199" s="104">
        <f t="shared" si="87"/>
        <v>0.73611111111111116</v>
      </c>
      <c r="AP199" s="104">
        <f t="shared" si="88"/>
        <v>0.80555555555555547</v>
      </c>
      <c r="AQ199" s="22" t="str" cm="1">
        <f t="array" ref="AQ199">IF(X199="","",IF(SUMPRODUCT((X199=$W$7:$W$2006)*(AI199=$AH$7:$AH$2006)*(AO199=$AN$7:$AN$2006)*(AP199=$AO$7:$AO$2006)*(ROW($W$7:$W$2006)&lt;&gt;ROW(X199))*((S199=0)*($R$7:$R$2006&gt;0)+(S199&gt;0)*($R$7:$R$2006=0)))&gt;0,"SALONES UNIDOS",IF(SUMPRODUCT((X199=$W$7:$W$2006)*(AI199=$AH$7:$AH$2006)*((AO199&lt;$AO$7:$AO$2006)*(AP199&gt;$AN$7:$AN$2006))*(ROW($W$7:$W$2006)&lt;&gt;ROW(X199)))&gt;0,"Cruzado","Sin cruce")))</f>
        <v>Sin cruce</v>
      </c>
      <c r="AR199" s="22"/>
      <c r="AS199" s="22"/>
      <c r="AT199" s="104">
        <f t="shared" si="89"/>
        <v>0.73611111111111116</v>
      </c>
      <c r="AU199" s="104">
        <f t="shared" si="90"/>
        <v>0.80555555555555547</v>
      </c>
      <c r="AV199" s="362" t="str" cm="1">
        <f t="array" ref="AV199">IF(AC199="","",IF(SUMPRODUCT((AC199=$AB$1521:$AB$1795)*(AI199=$AH$1521:$AH$1795)*(AR199=$AQ$1521:$AQ$1795)*(AS199=$AR$1521:$AR$1795)*(ROW($AB$1521:$AB$1795)&lt;&gt;ROW(AC199))*((S199=0)*($R$1521:$R$1795&gt;0)+(S199&gt;0)*($R$1521:$R$1795=0)))&gt;0,"SALONES UNIDOS",IF(SUMPRODUCT((AC199=$AB$1521:$AB$1795)*(AI199=$AH$1521:$AH$1795)*((AR199&lt;$AR$1521:$AR$1795)*(AS199&gt;$AQ$1521:$AQ$1795))*(ROW($AB$1521:$AB$1795)&lt;&gt;ROW(AC199)))&gt;0,"Cruzado","Sin cruce")))</f>
        <v/>
      </c>
      <c r="AW199" s="362" t="str" cm="1">
        <f t="array" ref="AW199">IF(AE199="","",IF(SUMPRODUCT((AE199=$AD$1521:$AD$1795)*(AI199=$AH$1521:$AH$1795)*(AT199=$AS$1521:$AS$1795)*(AU199=$AT$1521:$AT$1795)*(ROW($AD$1521:$AD$1795)&lt;&gt;ROW(AE199))*((S199=0)*($R$1521:$R$1795&gt;0)+(S199&gt;0)*($R$1521:$R$1795=0)))&gt;0,"SALONES UNIDOS",IF(SUMPRODUCT((AE199=$AD$1521:$AD$1795)*(AI199=$AH$1521:$AH$1795)*((AT199&lt;$AT$1521:$AT$1795)*(AU199&gt;$AS$1521:$AS$1795))*(ROW($AD$1521:$AD$1795)&lt;&gt;ROW(AE199)))&gt;0,"Cruzado","Sin cruce")))</f>
        <v>Sin cruce</v>
      </c>
      <c r="AX199" s="104" t="str">
        <f t="shared" si="91"/>
        <v>T43SUNAMPED</v>
      </c>
      <c r="AY199" s="104" t="str" cm="1">
        <f t="array" ref="AY199">IF(AX199="","",IF(SUMPRODUCT((AX199=$AW$7:$AW$2006)*(AI199=$AH$7:$AH$2006)*(AO199=$AN$7:$AN$2006)*(AP199=$AO$7:$AO$2006)*(ROW($AW$7:$AW$2006)&lt;&gt;ROW(AX199))*((S199=0)*($R$7:$R$2006&gt;0)+(S199&gt;0)*($R$7:$R$2006=0)))&gt;0,"SALONES UNIDOS",IF(SUMPRODUCT((AX199=$AW$7:$AW$2006)*(AI199=$AH$7:$AH$2006)*((AO199&lt;$AO$7:$AO$2006)*(AP199&gt;$AN$7:$AN$2006))*(ROW($AW$7:$AW$2006)&lt;&gt;ROW(AX199)))&gt;0,"Cruzado","Sin cruce")))</f>
        <v>Sin cruce</v>
      </c>
    </row>
    <row r="200" spans="2:51" x14ac:dyDescent="0.3">
      <c r="B200" s="4" t="s">
        <v>1145</v>
      </c>
      <c r="C200" s="411" t="s">
        <v>314</v>
      </c>
      <c r="D200" s="379" t="s">
        <v>973</v>
      </c>
      <c r="E200" s="415">
        <v>20261</v>
      </c>
      <c r="F200" s="412" t="s">
        <v>302</v>
      </c>
      <c r="G200" s="411" t="s">
        <v>291</v>
      </c>
      <c r="H200" s="412" t="s">
        <v>303</v>
      </c>
      <c r="I200" s="412">
        <v>3</v>
      </c>
      <c r="J200" s="412" t="s">
        <v>575</v>
      </c>
      <c r="K200" s="412" t="s">
        <v>286</v>
      </c>
      <c r="L200" s="414" t="s">
        <v>1100</v>
      </c>
      <c r="M200" s="379" t="s">
        <v>396</v>
      </c>
      <c r="N200" s="379" t="s">
        <v>324</v>
      </c>
      <c r="O200" s="379" t="s">
        <v>353</v>
      </c>
      <c r="P200" s="412" t="s">
        <v>315</v>
      </c>
      <c r="Q200" s="379">
        <v>0</v>
      </c>
      <c r="R200" s="379">
        <v>2</v>
      </c>
      <c r="S200" s="418">
        <v>0</v>
      </c>
      <c r="T200" s="379">
        <v>3</v>
      </c>
      <c r="U200" s="8"/>
      <c r="V200" s="382">
        <v>15</v>
      </c>
      <c r="W200" s="370">
        <v>71617775</v>
      </c>
      <c r="X200" s="380" t="s">
        <v>895</v>
      </c>
      <c r="Y200" s="375" t="s">
        <v>315</v>
      </c>
      <c r="Z200" s="376"/>
      <c r="AA200" s="376"/>
      <c r="AB200" s="376"/>
      <c r="AC200" s="366"/>
      <c r="AD200" s="364"/>
      <c r="AE200" s="376" t="s">
        <v>882</v>
      </c>
      <c r="AF200" s="370"/>
      <c r="AG200" s="370"/>
      <c r="AH200" s="370" t="s">
        <v>301</v>
      </c>
      <c r="AI200" s="376">
        <v>7</v>
      </c>
      <c r="AJ200" s="376">
        <v>19</v>
      </c>
      <c r="AK200" s="376">
        <v>20</v>
      </c>
      <c r="AL200" s="376">
        <v>21</v>
      </c>
      <c r="AM200" s="376">
        <v>0</v>
      </c>
      <c r="AN200" s="22">
        <f t="shared" si="98"/>
        <v>2</v>
      </c>
      <c r="AO200" s="104">
        <f t="shared" si="87"/>
        <v>0.80555555555555547</v>
      </c>
      <c r="AP200" s="104">
        <f t="shared" si="88"/>
        <v>0.875</v>
      </c>
      <c r="AQ200" s="22" t="str" cm="1">
        <f t="array" ref="AQ200">IF(X200="","",IF(SUMPRODUCT((X200=$W$7:$W$2006)*(AI200=$AH$7:$AH$2006)*(AO200=$AN$7:$AN$2006)*(AP200=$AO$7:$AO$2006)*(ROW($W$7:$W$2006)&lt;&gt;ROW(X200))*((S200=0)*($R$7:$R$2006&gt;0)+(S200&gt;0)*($R$7:$R$2006=0)))&gt;0,"SALONES UNIDOS",IF(SUMPRODUCT((X200=$W$7:$W$2006)*(AI200=$AH$7:$AH$2006)*((AO200&lt;$AO$7:$AO$2006)*(AP200&gt;$AN$7:$AN$2006))*(ROW($W$7:$W$2006)&lt;&gt;ROW(X200)))&gt;0,"Cruzado","Sin cruce")))</f>
        <v>Sin cruce</v>
      </c>
      <c r="AR200" s="22"/>
      <c r="AS200" s="22"/>
      <c r="AT200" s="104">
        <f t="shared" si="89"/>
        <v>0.80555555555555547</v>
      </c>
      <c r="AU200" s="104">
        <f t="shared" si="90"/>
        <v>0.875</v>
      </c>
      <c r="AV200" s="362" t="str" cm="1">
        <f t="array" ref="AV200">IF(AC200="","",IF(SUMPRODUCT((AC200=$AB$1521:$AB$1795)*(AI200=$AH$1521:$AH$1795)*(AR200=$AQ$1521:$AQ$1795)*(AS200=$AR$1521:$AR$1795)*(ROW($AB$1521:$AB$1795)&lt;&gt;ROW(AC200))*((S200=0)*($R$1521:$R$1795&gt;0)+(S200&gt;0)*($R$1521:$R$1795=0)))&gt;0,"SALONES UNIDOS",IF(SUMPRODUCT((AC200=$AB$1521:$AB$1795)*(AI200=$AH$1521:$AH$1795)*((AR200&lt;$AR$1521:$AR$1795)*(AS200&gt;$AQ$1521:$AQ$1795))*(ROW($AB$1521:$AB$1795)&lt;&gt;ROW(AC200)))&gt;0,"Cruzado","Sin cruce")))</f>
        <v/>
      </c>
      <c r="AW200" s="362" t="str" cm="1">
        <f t="array" ref="AW200">IF(AE200="","",IF(SUMPRODUCT((AE200=$AD$1521:$AD$1795)*(AI200=$AH$1521:$AH$1795)*(AT200=$AS$1521:$AS$1795)*(AU200=$AT$1521:$AT$1795)*(ROW($AD$1521:$AD$1795)&lt;&gt;ROW(AE200))*((S200=0)*($R$1521:$R$1795&gt;0)+(S200&gt;0)*($R$1521:$R$1795=0)))&gt;0,"SALONES UNIDOS",IF(SUMPRODUCT((AE200=$AD$1521:$AD$1795)*(AI200=$AH$1521:$AH$1795)*((AT200&lt;$AT$1521:$AT$1795)*(AU200&gt;$AS$1521:$AS$1795))*(ROW($AD$1521:$AD$1795)&lt;&gt;ROW(AE200)))&gt;0,"Cruzado","Sin cruce")))</f>
        <v>Sin cruce</v>
      </c>
      <c r="AX200" s="104" t="str">
        <f t="shared" si="91"/>
        <v>T43SUNAMPED</v>
      </c>
      <c r="AY200" s="104" t="str" cm="1">
        <f t="array" ref="AY200">IF(AX200="","",IF(SUMPRODUCT((AX200=$AW$7:$AW$2006)*(AI200=$AH$7:$AH$2006)*(AO200=$AN$7:$AN$2006)*(AP200=$AO$7:$AO$2006)*(ROW($AW$7:$AW$2006)&lt;&gt;ROW(AX200))*((S200=0)*($R$7:$R$2006&gt;0)+(S200&gt;0)*($R$7:$R$2006=0)))&gt;0,"SALONES UNIDOS",IF(SUMPRODUCT((AX200=$AW$7:$AW$2006)*(AI200=$AH$7:$AH$2006)*((AO200&lt;$AO$7:$AO$2006)*(AP200&gt;$AN$7:$AN$2006))*(ROW($AW$7:$AW$2006)&lt;&gt;ROW(AX200)))&gt;0,"Cruzado","Sin cruce")))</f>
        <v>Sin cruce</v>
      </c>
    </row>
    <row r="201" spans="2:51" x14ac:dyDescent="0.3">
      <c r="B201" s="4" t="s">
        <v>1145</v>
      </c>
      <c r="C201" s="411" t="s">
        <v>314</v>
      </c>
      <c r="D201" s="379" t="s">
        <v>973</v>
      </c>
      <c r="E201" s="415">
        <v>20261</v>
      </c>
      <c r="F201" s="412" t="s">
        <v>302</v>
      </c>
      <c r="G201" s="411" t="s">
        <v>291</v>
      </c>
      <c r="H201" s="412" t="s">
        <v>303</v>
      </c>
      <c r="I201" s="412">
        <v>3</v>
      </c>
      <c r="J201" s="412" t="s">
        <v>577</v>
      </c>
      <c r="K201" s="412" t="s">
        <v>286</v>
      </c>
      <c r="L201" s="414" t="s">
        <v>1100</v>
      </c>
      <c r="M201" s="379" t="s">
        <v>396</v>
      </c>
      <c r="N201" s="379" t="s">
        <v>324</v>
      </c>
      <c r="O201" s="379" t="s">
        <v>353</v>
      </c>
      <c r="P201" s="412" t="s">
        <v>315</v>
      </c>
      <c r="Q201" s="379">
        <v>0</v>
      </c>
      <c r="R201" s="379">
        <v>2</v>
      </c>
      <c r="S201" s="418">
        <v>2</v>
      </c>
      <c r="T201" s="379">
        <v>3</v>
      </c>
      <c r="U201" s="8"/>
      <c r="V201" s="382">
        <v>15</v>
      </c>
      <c r="W201" s="370">
        <v>71617775</v>
      </c>
      <c r="X201" s="380" t="s">
        <v>895</v>
      </c>
      <c r="Y201" s="375" t="s">
        <v>315</v>
      </c>
      <c r="Z201" s="376"/>
      <c r="AA201" s="376"/>
      <c r="AB201" s="376"/>
      <c r="AC201" s="366"/>
      <c r="AD201" s="364"/>
      <c r="AE201" s="376" t="s">
        <v>882</v>
      </c>
      <c r="AF201" s="370"/>
      <c r="AG201" s="370"/>
      <c r="AH201" s="370" t="s">
        <v>301</v>
      </c>
      <c r="AI201" s="376">
        <v>7</v>
      </c>
      <c r="AJ201" s="376">
        <v>14</v>
      </c>
      <c r="AK201" s="376">
        <v>20</v>
      </c>
      <c r="AL201" s="376">
        <v>16</v>
      </c>
      <c r="AM201" s="376">
        <v>0</v>
      </c>
      <c r="AN201" s="22">
        <f t="shared" si="98"/>
        <v>2</v>
      </c>
      <c r="AO201" s="104">
        <f t="shared" si="87"/>
        <v>0.59722222222222221</v>
      </c>
      <c r="AP201" s="104">
        <f t="shared" si="88"/>
        <v>0.66666666666666663</v>
      </c>
      <c r="AQ201" s="22" t="str" cm="1">
        <f t="array" ref="AQ201">IF(X201="","",IF(SUMPRODUCT((X201=$W$7:$W$2006)*(AI201=$AH$7:$AH$2006)*(AO201=$AN$7:$AN$2006)*(AP201=$AO$7:$AO$2006)*(ROW($W$7:$W$2006)&lt;&gt;ROW(X201))*((S201=0)*($R$7:$R$2006&gt;0)+(S201&gt;0)*($R$7:$R$2006=0)))&gt;0,"SALONES UNIDOS",IF(SUMPRODUCT((X201=$W$7:$W$2006)*(AI201=$AH$7:$AH$2006)*((AO201&lt;$AO$7:$AO$2006)*(AP201&gt;$AN$7:$AN$2006))*(ROW($W$7:$W$2006)&lt;&gt;ROW(X201)))&gt;0,"Cruzado","Sin cruce")))</f>
        <v>Sin cruce</v>
      </c>
      <c r="AR201" s="22"/>
      <c r="AS201" s="22"/>
      <c r="AT201" s="104">
        <f t="shared" si="89"/>
        <v>0.59722222222222221</v>
      </c>
      <c r="AU201" s="104">
        <f t="shared" si="90"/>
        <v>0.66666666666666663</v>
      </c>
      <c r="AV201" s="362" t="str" cm="1">
        <f t="array" ref="AV201">IF(AC201="","",IF(SUMPRODUCT((AC201=$AB$1521:$AB$1795)*(AI201=$AH$1521:$AH$1795)*(AR201=$AQ$1521:$AQ$1795)*(AS201=$AR$1521:$AR$1795)*(ROW($AB$1521:$AB$1795)&lt;&gt;ROW(AC201))*((S201=0)*($R$1521:$R$1795&gt;0)+(S201&gt;0)*($R$1521:$R$1795=0)))&gt;0,"SALONES UNIDOS",IF(SUMPRODUCT((AC201=$AB$1521:$AB$1795)*(AI201=$AH$1521:$AH$1795)*((AR201&lt;$AR$1521:$AR$1795)*(AS201&gt;$AQ$1521:$AQ$1795))*(ROW($AB$1521:$AB$1795)&lt;&gt;ROW(AC201)))&gt;0,"Cruzado","Sin cruce")))</f>
        <v/>
      </c>
      <c r="AW201" s="362" t="str" cm="1">
        <f t="array" ref="AW201">IF(AE201="","",IF(SUMPRODUCT((AE201=$AD$1521:$AD$1795)*(AI201=$AH$1521:$AH$1795)*(AT201=$AS$1521:$AS$1795)*(AU201=$AT$1521:$AT$1795)*(ROW($AD$1521:$AD$1795)&lt;&gt;ROW(AE201))*((S201=0)*($R$1521:$R$1795&gt;0)+(S201&gt;0)*($R$1521:$R$1795=0)))&gt;0,"SALONES UNIDOS",IF(SUMPRODUCT((AE201=$AD$1521:$AD$1795)*(AI201=$AH$1521:$AH$1795)*((AT201&lt;$AT$1521:$AT$1795)*(AU201&gt;$AS$1521:$AS$1795))*(ROW($AD$1521:$AD$1795)&lt;&gt;ROW(AE201)))&gt;0,"Cruzado","Sin cruce")))</f>
        <v>Sin cruce</v>
      </c>
      <c r="AX201" s="104" t="str">
        <f t="shared" si="91"/>
        <v>T43SUNAMPED</v>
      </c>
      <c r="AY201" s="104" t="str" cm="1">
        <f t="array" ref="AY201">IF(AX201="","",IF(SUMPRODUCT((AX201=$AW$7:$AW$2006)*(AI201=$AH$7:$AH$2006)*(AO201=$AN$7:$AN$2006)*(AP201=$AO$7:$AO$2006)*(ROW($AW$7:$AW$2006)&lt;&gt;ROW(AX201))*((S201=0)*($R$7:$R$2006&gt;0)+(S201&gt;0)*($R$7:$R$2006=0)))&gt;0,"SALONES UNIDOS",IF(SUMPRODUCT((AX201=$AW$7:$AW$2006)*(AI201=$AH$7:$AH$2006)*((AO201&lt;$AO$7:$AO$2006)*(AP201&gt;$AN$7:$AN$2006))*(ROW($AW$7:$AW$2006)&lt;&gt;ROW(AX201)))&gt;0,"Cruzado","Sin cruce")))</f>
        <v>Sin cruce</v>
      </c>
    </row>
    <row r="202" spans="2:51" x14ac:dyDescent="0.3">
      <c r="B202" s="4" t="s">
        <v>1145</v>
      </c>
      <c r="C202" s="411" t="s">
        <v>314</v>
      </c>
      <c r="D202" s="379" t="s">
        <v>973</v>
      </c>
      <c r="E202" s="415">
        <v>20261</v>
      </c>
      <c r="F202" s="412" t="s">
        <v>302</v>
      </c>
      <c r="G202" s="411" t="s">
        <v>291</v>
      </c>
      <c r="H202" s="412" t="s">
        <v>303</v>
      </c>
      <c r="I202" s="412">
        <v>3</v>
      </c>
      <c r="J202" s="412" t="s">
        <v>577</v>
      </c>
      <c r="K202" s="412" t="s">
        <v>286</v>
      </c>
      <c r="L202" s="414" t="s">
        <v>1100</v>
      </c>
      <c r="M202" s="379" t="s">
        <v>396</v>
      </c>
      <c r="N202" s="379" t="s">
        <v>324</v>
      </c>
      <c r="O202" s="379" t="s">
        <v>353</v>
      </c>
      <c r="P202" s="412" t="s">
        <v>315</v>
      </c>
      <c r="Q202" s="379">
        <v>0</v>
      </c>
      <c r="R202" s="379">
        <v>2</v>
      </c>
      <c r="S202" s="418">
        <v>0</v>
      </c>
      <c r="T202" s="379">
        <v>3</v>
      </c>
      <c r="U202" s="8"/>
      <c r="V202" s="382">
        <v>15</v>
      </c>
      <c r="W202" s="370">
        <v>71617775</v>
      </c>
      <c r="X202" s="380" t="s">
        <v>895</v>
      </c>
      <c r="Y202" s="375" t="s">
        <v>315</v>
      </c>
      <c r="Z202" s="376"/>
      <c r="AA202" s="376"/>
      <c r="AB202" s="376"/>
      <c r="AC202" s="366"/>
      <c r="AD202" s="364"/>
      <c r="AE202" s="376" t="s">
        <v>882</v>
      </c>
      <c r="AF202" s="370"/>
      <c r="AG202" s="370"/>
      <c r="AH202" s="370" t="s">
        <v>301</v>
      </c>
      <c r="AI202" s="376">
        <v>7</v>
      </c>
      <c r="AJ202" s="376">
        <v>16</v>
      </c>
      <c r="AK202" s="376">
        <v>0</v>
      </c>
      <c r="AL202" s="376">
        <v>17</v>
      </c>
      <c r="AM202" s="376">
        <v>40</v>
      </c>
      <c r="AN202" s="22">
        <f t="shared" si="98"/>
        <v>2</v>
      </c>
      <c r="AO202" s="104">
        <f t="shared" si="87"/>
        <v>0.66666666666666663</v>
      </c>
      <c r="AP202" s="104">
        <f t="shared" si="88"/>
        <v>0.73611111111111116</v>
      </c>
      <c r="AQ202" s="22" t="str" cm="1">
        <f t="array" ref="AQ202">IF(X202="","",IF(SUMPRODUCT((X202=$W$7:$W$2006)*(AI202=$AH$7:$AH$2006)*(AO202=$AN$7:$AN$2006)*(AP202=$AO$7:$AO$2006)*(ROW($W$7:$W$2006)&lt;&gt;ROW(X202))*((S202=0)*($R$7:$R$2006&gt;0)+(S202&gt;0)*($R$7:$R$2006=0)))&gt;0,"SALONES UNIDOS",IF(SUMPRODUCT((X202=$W$7:$W$2006)*(AI202=$AH$7:$AH$2006)*((AO202&lt;$AO$7:$AO$2006)*(AP202&gt;$AN$7:$AN$2006))*(ROW($W$7:$W$2006)&lt;&gt;ROW(X202)))&gt;0,"Cruzado","Sin cruce")))</f>
        <v>Sin cruce</v>
      </c>
      <c r="AR202" s="22"/>
      <c r="AS202" s="22"/>
      <c r="AT202" s="104">
        <f t="shared" si="89"/>
        <v>0.66666666666666663</v>
      </c>
      <c r="AU202" s="104">
        <f t="shared" si="90"/>
        <v>0.73611111111111116</v>
      </c>
      <c r="AV202" s="362" t="str" cm="1">
        <f t="array" ref="AV202">IF(AC202="","",IF(SUMPRODUCT((AC202=$AB$1521:$AB$1795)*(AI202=$AH$1521:$AH$1795)*(AR202=$AQ$1521:$AQ$1795)*(AS202=$AR$1521:$AR$1795)*(ROW($AB$1521:$AB$1795)&lt;&gt;ROW(AC202))*((S202=0)*($R$1521:$R$1795&gt;0)+(S202&gt;0)*($R$1521:$R$1795=0)))&gt;0,"SALONES UNIDOS",IF(SUMPRODUCT((AC202=$AB$1521:$AB$1795)*(AI202=$AH$1521:$AH$1795)*((AR202&lt;$AR$1521:$AR$1795)*(AS202&gt;$AQ$1521:$AQ$1795))*(ROW($AB$1521:$AB$1795)&lt;&gt;ROW(AC202)))&gt;0,"Cruzado","Sin cruce")))</f>
        <v/>
      </c>
      <c r="AW202" s="362" t="str" cm="1">
        <f t="array" ref="AW202">IF(AE202="","",IF(SUMPRODUCT((AE202=$AD$1521:$AD$1795)*(AI202=$AH$1521:$AH$1795)*(AT202=$AS$1521:$AS$1795)*(AU202=$AT$1521:$AT$1795)*(ROW($AD$1521:$AD$1795)&lt;&gt;ROW(AE202))*((S202=0)*($R$1521:$R$1795&gt;0)+(S202&gt;0)*($R$1521:$R$1795=0)))&gt;0,"SALONES UNIDOS",IF(SUMPRODUCT((AE202=$AD$1521:$AD$1795)*(AI202=$AH$1521:$AH$1795)*((AT202&lt;$AT$1521:$AT$1795)*(AU202&gt;$AS$1521:$AS$1795))*(ROW($AD$1521:$AD$1795)&lt;&gt;ROW(AE202)))&gt;0,"Cruzado","Sin cruce")))</f>
        <v>Sin cruce</v>
      </c>
      <c r="AX202" s="104" t="str">
        <f t="shared" si="91"/>
        <v>T43SUNAMPED</v>
      </c>
      <c r="AY202" s="104" t="str" cm="1">
        <f t="array" ref="AY202">IF(AX202="","",IF(SUMPRODUCT((AX202=$AW$7:$AW$2006)*(AI202=$AH$7:$AH$2006)*(AO202=$AN$7:$AN$2006)*(AP202=$AO$7:$AO$2006)*(ROW($AW$7:$AW$2006)&lt;&gt;ROW(AX202))*((S202=0)*($R$7:$R$2006&gt;0)+(S202&gt;0)*($R$7:$R$2006=0)))&gt;0,"SALONES UNIDOS",IF(SUMPRODUCT((AX202=$AW$7:$AW$2006)*(AI202=$AH$7:$AH$2006)*((AO202&lt;$AO$7:$AO$2006)*(AP202&gt;$AN$7:$AN$2006))*(ROW($AW$7:$AW$2006)&lt;&gt;ROW(AX202)))&gt;0,"Cruzado","Sin cruce")))</f>
        <v>Sin cruce</v>
      </c>
    </row>
    <row r="203" spans="2:51" x14ac:dyDescent="0.3">
      <c r="B203" s="4" t="s">
        <v>1144</v>
      </c>
      <c r="C203" s="368" t="s">
        <v>314</v>
      </c>
      <c r="D203" s="376" t="s">
        <v>973</v>
      </c>
      <c r="E203" s="369">
        <v>20261</v>
      </c>
      <c r="F203" s="380" t="s">
        <v>302</v>
      </c>
      <c r="G203" s="370" t="s">
        <v>291</v>
      </c>
      <c r="H203" s="380" t="s">
        <v>303</v>
      </c>
      <c r="I203" s="380">
        <v>1</v>
      </c>
      <c r="J203" s="380" t="s">
        <v>278</v>
      </c>
      <c r="K203" s="380" t="s">
        <v>278</v>
      </c>
      <c r="L203" s="338" t="s">
        <v>1102</v>
      </c>
      <c r="M203" s="376" t="s">
        <v>562</v>
      </c>
      <c r="N203" s="376" t="s">
        <v>362</v>
      </c>
      <c r="O203" s="376" t="s">
        <v>353</v>
      </c>
      <c r="P203" s="380" t="s">
        <v>321</v>
      </c>
      <c r="Q203" s="376">
        <v>2</v>
      </c>
      <c r="R203" s="376">
        <v>2</v>
      </c>
      <c r="S203" s="381">
        <v>4</v>
      </c>
      <c r="T203" s="376">
        <v>3</v>
      </c>
      <c r="U203" s="8"/>
      <c r="V203" s="382">
        <v>40</v>
      </c>
      <c r="W203" s="370">
        <v>21461801</v>
      </c>
      <c r="X203" s="380" t="s">
        <v>97</v>
      </c>
      <c r="Y203" s="376" t="s">
        <v>321</v>
      </c>
      <c r="Z203" s="376"/>
      <c r="AA203" s="376"/>
      <c r="AB203" s="376"/>
      <c r="AC203" s="366"/>
      <c r="AD203" s="364"/>
      <c r="AE203" s="369"/>
      <c r="AF203" s="370"/>
      <c r="AG203" s="370"/>
      <c r="AH203" s="364" t="s">
        <v>319</v>
      </c>
      <c r="AI203" s="376">
        <v>3</v>
      </c>
      <c r="AJ203" s="376">
        <v>19</v>
      </c>
      <c r="AK203" s="376">
        <v>20</v>
      </c>
      <c r="AL203" s="376">
        <v>22</v>
      </c>
      <c r="AM203" s="376">
        <v>40</v>
      </c>
      <c r="AN203" s="22">
        <f t="shared" si="98"/>
        <v>4</v>
      </c>
      <c r="AO203" s="104">
        <f t="shared" si="87"/>
        <v>0.80555555555555547</v>
      </c>
      <c r="AP203" s="104">
        <f t="shared" si="88"/>
        <v>0.94444444444444442</v>
      </c>
      <c r="AQ203" s="22" t="str" cm="1">
        <f t="array" ref="AQ203">IF(X203="","",IF(SUMPRODUCT((X203=$W$7:$W$2006)*(AI203=$AH$7:$AH$2006)*(AO203=$AN$7:$AN$2006)*(AP203=$AO$7:$AO$2006)*(ROW($W$7:$W$2006)&lt;&gt;ROW(X203))*((S203=0)*($R$7:$R$2006&gt;0)+(S203&gt;0)*($R$7:$R$2006=0)))&gt;0,"SALONES UNIDOS",IF(SUMPRODUCT((X203=$W$7:$W$2006)*(AI203=$AH$7:$AH$2006)*((AO203&lt;$AO$7:$AO$2006)*(AP203&gt;$AN$7:$AN$2006))*(ROW($W$7:$W$2006)&lt;&gt;ROW(X203)))&gt;0,"Cruzado","Sin cruce")))</f>
        <v>Sin cruce</v>
      </c>
      <c r="AR203" s="104"/>
      <c r="AS203" s="104"/>
      <c r="AT203" s="22"/>
      <c r="AU203" s="22"/>
      <c r="AV203" s="362" t="str" cm="1">
        <f t="array" ref="AV203">IF(AC203="","",IF(SUMPRODUCT((AC203=$AB$1521:$AB$1795)*(AI203=$AH$1521:$AH$1795)*(AR203=$AQ$1521:$AQ$1795)*(AS203=$AR$1521:$AR$1795)*(ROW($AB$1521:$AB$1795)&lt;&gt;ROW(AC203))*((S203=0)*($R$1521:$R$1795&gt;0)+(S203&gt;0)*($R$1521:$R$1795=0)))&gt;0,"SALONES UNIDOS",IF(SUMPRODUCT((AC203=$AB$1521:$AB$1795)*(AI203=$AH$1521:$AH$1795)*((AR203&lt;$AR$1521:$AR$1795)*(AS203&gt;$AQ$1521:$AQ$1795))*(ROW($AB$1521:$AB$1795)&lt;&gt;ROW(AC203)))&gt;0,"Cruzado","Sin cruce")))</f>
        <v/>
      </c>
      <c r="AW203" s="362" t="str" cm="1">
        <f t="array" ref="AW203">IF(AE203="","",IF(SUMPRODUCT((AE203=$AD$1521:$AD$1795)*(AI203=$AH$1521:$AH$1795)*(AT203=$AS$1521:$AS$1795)*(AU203=$AT$1521:$AT$1795)*(ROW($AD$1521:$AD$1795)&lt;&gt;ROW(AE203))*((S203=0)*($R$1521:$R$1795&gt;0)+(S203&gt;0)*($R$1521:$R$1795=0)))&gt;0,"SALONES UNIDOS",IF(SUMPRODUCT((AE203=$AD$1521:$AD$1795)*(AI203=$AH$1521:$AH$1795)*((AT203&lt;$AT$1521:$AT$1795)*(AU203&gt;$AS$1521:$AS$1795))*(ROW($AD$1521:$AD$1795)&lt;&gt;ROW(AE203)))&gt;0,"Cruzado","Sin cruce")))</f>
        <v/>
      </c>
      <c r="AX203" s="104" t="str">
        <f t="shared" si="91"/>
        <v>T41SUNAMPEA</v>
      </c>
      <c r="AY203" s="104" t="str" cm="1">
        <f t="array" ref="AY203">IF(AX203="","",IF(SUMPRODUCT((AX203=$AW$7:$AW$2006)*(AI203=$AH$7:$AH$2006)*(AO203=$AN$7:$AN$2006)*(AP203=$AO$7:$AO$2006)*(ROW($AW$7:$AW$2006)&lt;&gt;ROW(AX203))*((S203=0)*($R$7:$R$2006&gt;0)+(S203&gt;0)*($R$7:$R$2006=0)))&gt;0,"SALONES UNIDOS",IF(SUMPRODUCT((AX203=$AW$7:$AW$2006)*(AI203=$AH$7:$AH$2006)*((AO203&lt;$AO$7:$AO$2006)*(AP203&gt;$AN$7:$AN$2006))*(ROW($AW$7:$AW$2006)&lt;&gt;ROW(AX203)))&gt;0,"Cruzado","Sin cruce")))</f>
        <v>Sin cruce</v>
      </c>
    </row>
    <row r="204" spans="2:51" x14ac:dyDescent="0.3">
      <c r="B204" s="4" t="s">
        <v>1145</v>
      </c>
      <c r="C204" s="368" t="s">
        <v>314</v>
      </c>
      <c r="D204" s="376" t="s">
        <v>973</v>
      </c>
      <c r="E204" s="369">
        <v>20261</v>
      </c>
      <c r="F204" s="380" t="s">
        <v>302</v>
      </c>
      <c r="G204" s="370" t="s">
        <v>291</v>
      </c>
      <c r="H204" s="380" t="s">
        <v>303</v>
      </c>
      <c r="I204" s="380">
        <v>1</v>
      </c>
      <c r="J204" s="380" t="s">
        <v>278</v>
      </c>
      <c r="K204" s="380" t="s">
        <v>278</v>
      </c>
      <c r="L204" s="338" t="s">
        <v>1102</v>
      </c>
      <c r="M204" s="376" t="s">
        <v>562</v>
      </c>
      <c r="N204" s="376" t="s">
        <v>362</v>
      </c>
      <c r="O204" s="376" t="s">
        <v>353</v>
      </c>
      <c r="P204" s="380" t="s">
        <v>321</v>
      </c>
      <c r="Q204" s="376">
        <v>2</v>
      </c>
      <c r="R204" s="376">
        <v>2</v>
      </c>
      <c r="S204" s="381">
        <v>4</v>
      </c>
      <c r="T204" s="376">
        <v>3</v>
      </c>
      <c r="U204" s="8"/>
      <c r="V204" s="382">
        <v>40</v>
      </c>
      <c r="W204" s="370">
        <v>44565506</v>
      </c>
      <c r="X204" s="380" t="s">
        <v>237</v>
      </c>
      <c r="Y204" s="376" t="s">
        <v>321</v>
      </c>
      <c r="Z204" s="376"/>
      <c r="AA204" s="376"/>
      <c r="AB204" s="376"/>
      <c r="AC204" s="366"/>
      <c r="AD204" s="364"/>
      <c r="AE204" s="369"/>
      <c r="AF204" s="370"/>
      <c r="AG204" s="370"/>
      <c r="AH204" s="364" t="s">
        <v>319</v>
      </c>
      <c r="AI204" s="376">
        <v>3</v>
      </c>
      <c r="AJ204" s="376">
        <v>19</v>
      </c>
      <c r="AK204" s="376">
        <v>20</v>
      </c>
      <c r="AL204" s="376">
        <v>22</v>
      </c>
      <c r="AM204" s="376">
        <v>40</v>
      </c>
      <c r="AN204" s="22">
        <f t="shared" si="98"/>
        <v>4</v>
      </c>
      <c r="AO204" s="104">
        <f t="shared" si="87"/>
        <v>0.80555555555555547</v>
      </c>
      <c r="AP204" s="104">
        <f t="shared" si="88"/>
        <v>0.94444444444444442</v>
      </c>
      <c r="AQ204" s="22" t="str" cm="1">
        <f t="array" ref="AQ204">IF(X204="","",IF(SUMPRODUCT((X204=$W$7:$W$2006)*(AI204=$AH$7:$AH$2006)*(AO204=$AN$7:$AN$2006)*(AP204=$AO$7:$AO$2006)*(ROW($W$7:$W$2006)&lt;&gt;ROW(X204))*((S204=0)*($R$7:$R$2006&gt;0)+(S204&gt;0)*($R$7:$R$2006=0)))&gt;0,"SALONES UNIDOS",IF(SUMPRODUCT((X204=$W$7:$W$2006)*(AI204=$AH$7:$AH$2006)*((AO204&lt;$AO$7:$AO$2006)*(AP204&gt;$AN$7:$AN$2006))*(ROW($W$7:$W$2006)&lt;&gt;ROW(X204)))&gt;0,"Cruzado","Sin cruce")))</f>
        <v>Sin cruce</v>
      </c>
      <c r="AR204" s="104"/>
      <c r="AS204" s="104"/>
      <c r="AT204" s="22"/>
      <c r="AU204" s="22"/>
      <c r="AV204" s="362" t="str" cm="1">
        <f t="array" ref="AV204">IF(AC204="","",IF(SUMPRODUCT((AC204=$AB$1521:$AB$1795)*(AI204=$AH$1521:$AH$1795)*(AR204=$AQ$1521:$AQ$1795)*(AS204=$AR$1521:$AR$1795)*(ROW($AB$1521:$AB$1795)&lt;&gt;ROW(AC204))*((S204=0)*($R$1521:$R$1795&gt;0)+(S204&gt;0)*($R$1521:$R$1795=0)))&gt;0,"SALONES UNIDOS",IF(SUMPRODUCT((AC204=$AB$1521:$AB$1795)*(AI204=$AH$1521:$AH$1795)*((AR204&lt;$AR$1521:$AR$1795)*(AS204&gt;$AQ$1521:$AQ$1795))*(ROW($AB$1521:$AB$1795)&lt;&gt;ROW(AC204)))&gt;0,"Cruzado","Sin cruce")))</f>
        <v/>
      </c>
      <c r="AW204" s="362" t="str" cm="1">
        <f t="array" ref="AW204">IF(AE204="","",IF(SUMPRODUCT((AE204=$AD$1521:$AD$1795)*(AI204=$AH$1521:$AH$1795)*(AT204=$AS$1521:$AS$1795)*(AU204=$AT$1521:$AT$1795)*(ROW($AD$1521:$AD$1795)&lt;&gt;ROW(AE204))*((S204=0)*($R$1521:$R$1795&gt;0)+(S204&gt;0)*($R$1521:$R$1795=0)))&gt;0,"SALONES UNIDOS",IF(SUMPRODUCT((AE204=$AD$1521:$AD$1795)*(AI204=$AH$1521:$AH$1795)*((AT204&lt;$AT$1521:$AT$1795)*(AU204&gt;$AS$1521:$AS$1795))*(ROW($AD$1521:$AD$1795)&lt;&gt;ROW(AE204)))&gt;0,"Cruzado","Sin cruce")))</f>
        <v/>
      </c>
      <c r="AX204" s="104" t="str">
        <f t="shared" si="91"/>
        <v>T41SUNAMPEA</v>
      </c>
      <c r="AY204" s="104" t="str" cm="1">
        <f t="array" ref="AY204">IF(AX204="","",IF(SUMPRODUCT((AX204=$AW$7:$AW$2006)*(AI204=$AH$7:$AH$2006)*(AO204=$AN$7:$AN$2006)*(AP204=$AO$7:$AO$2006)*(ROW($AW$7:$AW$2006)&lt;&gt;ROW(AX204))*((S204=0)*($R$7:$R$2006&gt;0)+(S204&gt;0)*($R$7:$R$2006=0)))&gt;0,"SALONES UNIDOS",IF(SUMPRODUCT((AX204=$AW$7:$AW$2006)*(AI204=$AH$7:$AH$2006)*((AO204&lt;$AO$7:$AO$2006)*(AP204&gt;$AN$7:$AN$2006))*(ROW($AW$7:$AW$2006)&lt;&gt;ROW(AX204)))&gt;0,"Cruzado","Sin cruce")))</f>
        <v>Sin cruce</v>
      </c>
    </row>
    <row r="205" spans="2:51" x14ac:dyDescent="0.3">
      <c r="B205" s="4" t="s">
        <v>1144</v>
      </c>
      <c r="C205" s="368" t="s">
        <v>314</v>
      </c>
      <c r="D205" s="364" t="s">
        <v>969</v>
      </c>
      <c r="E205" s="364">
        <v>20261</v>
      </c>
      <c r="F205" s="373" t="s">
        <v>302</v>
      </c>
      <c r="G205" s="370" t="s">
        <v>291</v>
      </c>
      <c r="H205" s="373" t="s">
        <v>292</v>
      </c>
      <c r="I205" s="373">
        <v>3</v>
      </c>
      <c r="J205" s="373" t="s">
        <v>278</v>
      </c>
      <c r="K205" s="373" t="s">
        <v>278</v>
      </c>
      <c r="L205" s="194" t="s">
        <v>807</v>
      </c>
      <c r="M205" s="364" t="s">
        <v>1000</v>
      </c>
      <c r="N205" s="364" t="s">
        <v>324</v>
      </c>
      <c r="O205" s="364" t="s">
        <v>318</v>
      </c>
      <c r="P205" s="373" t="s">
        <v>315</v>
      </c>
      <c r="Q205" s="364">
        <v>2</v>
      </c>
      <c r="R205" s="364">
        <v>0</v>
      </c>
      <c r="S205" s="369">
        <v>2</v>
      </c>
      <c r="T205" s="364">
        <v>3</v>
      </c>
      <c r="U205" s="8"/>
      <c r="V205" s="374">
        <v>30</v>
      </c>
      <c r="W205" s="370">
        <v>41347751</v>
      </c>
      <c r="X205" s="373" t="s">
        <v>146</v>
      </c>
      <c r="Y205" s="364" t="s">
        <v>315</v>
      </c>
      <c r="Z205" s="364" t="s">
        <v>686</v>
      </c>
      <c r="AA205" s="364"/>
      <c r="AB205" s="364"/>
      <c r="AC205" s="364" t="s">
        <v>879</v>
      </c>
      <c r="AD205" s="364"/>
      <c r="AE205" s="369"/>
      <c r="AF205" s="370"/>
      <c r="AG205" s="370"/>
      <c r="AH205" s="370" t="s">
        <v>559</v>
      </c>
      <c r="AI205" s="364">
        <v>1</v>
      </c>
      <c r="AJ205" s="364">
        <v>15</v>
      </c>
      <c r="AK205" s="364">
        <v>10</v>
      </c>
      <c r="AL205" s="364">
        <v>16</v>
      </c>
      <c r="AM205" s="364">
        <v>50</v>
      </c>
      <c r="AN205" s="22">
        <f t="shared" si="98"/>
        <v>2</v>
      </c>
      <c r="AO205" s="104">
        <f t="shared" si="87"/>
        <v>0.63194444444444442</v>
      </c>
      <c r="AP205" s="104">
        <f t="shared" si="88"/>
        <v>0.70138888888888884</v>
      </c>
      <c r="AQ205" s="22" t="str" cm="1">
        <f t="array" ref="AQ205">IF(X205="","",IF(SUMPRODUCT((X205=$W$7:$W$2006)*(AI205=$AH$7:$AH$2006)*(AO205=$AN$7:$AN$2006)*(AP205=$AO$7:$AO$2006)*(ROW($W$7:$W$2006)&lt;&gt;ROW(X205))*((S205=0)*($R$7:$R$2006&gt;0)+(S205&gt;0)*($R$7:$R$2006=0)))&gt;0,"SALONES UNIDOS",IF(SUMPRODUCT((X205=$W$7:$W$2006)*(AI205=$AH$7:$AH$2006)*((AO205&lt;$AO$7:$AO$2006)*(AP205&gt;$AN$7:$AN$2006))*(ROW($W$7:$W$2006)&lt;&gt;ROW(X205)))&gt;0,"Cruzado","Sin cruce")))</f>
        <v>Sin cruce</v>
      </c>
      <c r="AR205" s="104">
        <f>AO205</f>
        <v>0.63194444444444442</v>
      </c>
      <c r="AS205" s="104">
        <f>AP205</f>
        <v>0.70138888888888884</v>
      </c>
      <c r="AT205" s="22"/>
      <c r="AU205" s="22"/>
      <c r="AV205" s="362" t="str" cm="1">
        <f t="array" ref="AV205">IF(AC205="","",IF(SUMPRODUCT((AC205=$AB$1521:$AB$1795)*(AI205=$AH$1521:$AH$1795)*(AR205=$AQ$1521:$AQ$1795)*(AS205=$AR$1521:$AR$1795)*(ROW($AB$1521:$AB$1795)&lt;&gt;ROW(AC205))*((S205=0)*($R$1521:$R$1795&gt;0)+(S205&gt;0)*($R$1521:$R$1795=0)))&gt;0,"SALONES UNIDOS",IF(SUMPRODUCT((AC205=$AB$1521:$AB$1795)*(AI205=$AH$1521:$AH$1795)*((AR205&lt;$AR$1521:$AR$1795)*(AS205&gt;$AQ$1521:$AQ$1795))*(ROW($AB$1521:$AB$1795)&lt;&gt;ROW(AC205)))&gt;0,"Cruzado","Sin cruce")))</f>
        <v>Sin cruce</v>
      </c>
      <c r="AW205" s="362" t="str" cm="1">
        <f t="array" ref="AW205">IF(AE205="","",IF(SUMPRODUCT((AE205=$AD$1521:$AD$1795)*(AI205=$AH$1521:$AH$1795)*(AT205=$AS$1521:$AS$1795)*(AU205=$AT$1521:$AT$1795)*(ROW($AD$1521:$AD$1795)&lt;&gt;ROW(AE205))*((S205=0)*($R$1521:$R$1795&gt;0)+(S205&gt;0)*($R$1521:$R$1795=0)))&gt;0,"SALONES UNIDOS",IF(SUMPRODUCT((AE205=$AD$1521:$AD$1795)*(AI205=$AH$1521:$AH$1795)*((AT205&lt;$AT$1521:$AT$1795)*(AU205&gt;$AS$1521:$AS$1795))*(ROW($AD$1521:$AD$1795)&lt;&gt;ROW(AE205)))&gt;0,"Cruzado","Sin cruce")))</f>
        <v/>
      </c>
      <c r="AX205" s="104" t="str">
        <f t="shared" si="91"/>
        <v>MH3SUNAMPEA</v>
      </c>
      <c r="AY205" s="104" t="str" cm="1">
        <f t="array" ref="AY205">IF(AX205="","",IF(SUMPRODUCT((AX205=$AW$7:$AW$2006)*(AI205=$AH$7:$AH$2006)*(AO205=$AN$7:$AN$2006)*(AP205=$AO$7:$AO$2006)*(ROW($AW$7:$AW$2006)&lt;&gt;ROW(AX205))*((S205=0)*($R$7:$R$2006&gt;0)+(S205&gt;0)*($R$7:$R$2006=0)))&gt;0,"SALONES UNIDOS",IF(SUMPRODUCT((AX205=$AW$7:$AW$2006)*(AI205=$AH$7:$AH$2006)*((AO205&lt;$AO$7:$AO$2006)*(AP205&gt;$AN$7:$AN$2006))*(ROW($AW$7:$AW$2006)&lt;&gt;ROW(AX205)))&gt;0,"Cruzado","Sin cruce")))</f>
        <v>Sin cruce</v>
      </c>
    </row>
    <row r="206" spans="2:51" x14ac:dyDescent="0.3">
      <c r="B206" s="4" t="s">
        <v>1144</v>
      </c>
      <c r="C206" s="368" t="s">
        <v>314</v>
      </c>
      <c r="D206" s="364" t="s">
        <v>969</v>
      </c>
      <c r="E206" s="364">
        <v>20261</v>
      </c>
      <c r="F206" s="373" t="s">
        <v>302</v>
      </c>
      <c r="G206" s="370" t="s">
        <v>291</v>
      </c>
      <c r="H206" s="373" t="s">
        <v>292</v>
      </c>
      <c r="I206" s="373">
        <v>3</v>
      </c>
      <c r="J206" s="373" t="s">
        <v>552</v>
      </c>
      <c r="K206" s="373" t="s">
        <v>278</v>
      </c>
      <c r="L206" s="194" t="s">
        <v>807</v>
      </c>
      <c r="M206" s="364" t="s">
        <v>1000</v>
      </c>
      <c r="N206" s="364" t="s">
        <v>324</v>
      </c>
      <c r="O206" s="364" t="s">
        <v>318</v>
      </c>
      <c r="P206" s="373" t="s">
        <v>315</v>
      </c>
      <c r="Q206" s="364">
        <v>0</v>
      </c>
      <c r="R206" s="364">
        <v>2</v>
      </c>
      <c r="S206" s="369">
        <v>2</v>
      </c>
      <c r="T206" s="364">
        <v>3</v>
      </c>
      <c r="U206" s="8"/>
      <c r="V206" s="374">
        <v>15</v>
      </c>
      <c r="W206" s="370">
        <v>41347751</v>
      </c>
      <c r="X206" s="373" t="s">
        <v>146</v>
      </c>
      <c r="Y206" s="364" t="s">
        <v>315</v>
      </c>
      <c r="Z206" s="364" t="s">
        <v>686</v>
      </c>
      <c r="AA206" s="364"/>
      <c r="AB206" s="364"/>
      <c r="AC206" s="366"/>
      <c r="AD206" s="364"/>
      <c r="AE206" s="364" t="s">
        <v>874</v>
      </c>
      <c r="AF206" s="370"/>
      <c r="AG206" s="370"/>
      <c r="AH206" s="370" t="s">
        <v>301</v>
      </c>
      <c r="AI206" s="364">
        <v>1</v>
      </c>
      <c r="AJ206" s="364">
        <v>16</v>
      </c>
      <c r="AK206" s="364">
        <v>50</v>
      </c>
      <c r="AL206" s="364">
        <v>18</v>
      </c>
      <c r="AM206" s="364">
        <v>30</v>
      </c>
      <c r="AN206" s="22">
        <f t="shared" si="98"/>
        <v>2</v>
      </c>
      <c r="AO206" s="104">
        <f t="shared" si="87"/>
        <v>0.70138888888888884</v>
      </c>
      <c r="AP206" s="104">
        <f t="shared" si="88"/>
        <v>0.77083333333333337</v>
      </c>
      <c r="AQ206" s="22" t="str" cm="1">
        <f t="array" ref="AQ206">IF(X206="","",IF(SUMPRODUCT((X206=$W$7:$W$2006)*(AI206=$AH$7:$AH$2006)*(AO206=$AN$7:$AN$2006)*(AP206=$AO$7:$AO$2006)*(ROW($W$7:$W$2006)&lt;&gt;ROW(X206))*((S206=0)*($R$7:$R$2006&gt;0)+(S206&gt;0)*($R$7:$R$2006=0)))&gt;0,"SALONES UNIDOS",IF(SUMPRODUCT((X206=$W$7:$W$2006)*(AI206=$AH$7:$AH$2006)*((AO206&lt;$AO$7:$AO$2006)*(AP206&gt;$AN$7:$AN$2006))*(ROW($W$7:$W$2006)&lt;&gt;ROW(X206)))&gt;0,"Cruzado","Sin cruce")))</f>
        <v>Sin cruce</v>
      </c>
      <c r="AR206" s="22"/>
      <c r="AS206" s="22"/>
      <c r="AT206" s="104">
        <f>AO206</f>
        <v>0.70138888888888884</v>
      </c>
      <c r="AU206" s="104">
        <f>AP206</f>
        <v>0.77083333333333337</v>
      </c>
      <c r="AV206" s="362" t="str" cm="1">
        <f t="array" ref="AV206">IF(AC206="","",IF(SUMPRODUCT((AC206=$AB$1521:$AB$1795)*(AI206=$AH$1521:$AH$1795)*(AR206=$AQ$1521:$AQ$1795)*(AS206=$AR$1521:$AR$1795)*(ROW($AB$1521:$AB$1795)&lt;&gt;ROW(AC206))*((S206=0)*($R$1521:$R$1795&gt;0)+(S206&gt;0)*($R$1521:$R$1795=0)))&gt;0,"SALONES UNIDOS",IF(SUMPRODUCT((AC206=$AB$1521:$AB$1795)*(AI206=$AH$1521:$AH$1795)*((AR206&lt;$AR$1521:$AR$1795)*(AS206&gt;$AQ$1521:$AQ$1795))*(ROW($AB$1521:$AB$1795)&lt;&gt;ROW(AC206)))&gt;0,"Cruzado","Sin cruce")))</f>
        <v/>
      </c>
      <c r="AW206" s="362" t="str" cm="1">
        <f t="array" ref="AW206">IF(AE206="","",IF(SUMPRODUCT((AE206=$AD$1521:$AD$1795)*(AI206=$AH$1521:$AH$1795)*(AT206=$AS$1521:$AS$1795)*(AU206=$AT$1521:$AT$1795)*(ROW($AD$1521:$AD$1795)&lt;&gt;ROW(AE206))*((S206=0)*($R$1521:$R$1795&gt;0)+(S206&gt;0)*($R$1521:$R$1795=0)))&gt;0,"SALONES UNIDOS",IF(SUMPRODUCT((AE206=$AD$1521:$AD$1795)*(AI206=$AH$1521:$AH$1795)*((AT206&lt;$AT$1521:$AT$1795)*(AU206&gt;$AS$1521:$AS$1795))*(ROW($AD$1521:$AD$1795)&lt;&gt;ROW(AE206)))&gt;0,"Cruzado","Sin cruce")))</f>
        <v>Sin cruce</v>
      </c>
      <c r="AX206" s="104" t="str">
        <f t="shared" si="91"/>
        <v>MH3SUNAMPEA</v>
      </c>
      <c r="AY206" s="104" t="str" cm="1">
        <f t="array" ref="AY206">IF(AX206="","",IF(SUMPRODUCT((AX206=$AW$7:$AW$2006)*(AI206=$AH$7:$AH$2006)*(AO206=$AN$7:$AN$2006)*(AP206=$AO$7:$AO$2006)*(ROW($AW$7:$AW$2006)&lt;&gt;ROW(AX206))*((S206=0)*($R$7:$R$2006&gt;0)+(S206&gt;0)*($R$7:$R$2006=0)))&gt;0,"SALONES UNIDOS",IF(SUMPRODUCT((AX206=$AW$7:$AW$2006)*(AI206=$AH$7:$AH$2006)*((AO206&lt;$AO$7:$AO$2006)*(AP206&gt;$AN$7:$AN$2006))*(ROW($AW$7:$AW$2006)&lt;&gt;ROW(AX206)))&gt;0,"Cruzado","Sin cruce")))</f>
        <v>Sin cruce</v>
      </c>
    </row>
    <row r="207" spans="2:51" x14ac:dyDescent="0.3">
      <c r="B207" s="4" t="s">
        <v>1144</v>
      </c>
      <c r="C207" s="368" t="s">
        <v>314</v>
      </c>
      <c r="D207" s="364" t="s">
        <v>969</v>
      </c>
      <c r="E207" s="364">
        <v>20261</v>
      </c>
      <c r="F207" s="373" t="s">
        <v>302</v>
      </c>
      <c r="G207" s="370" t="s">
        <v>291</v>
      </c>
      <c r="H207" s="373" t="s">
        <v>292</v>
      </c>
      <c r="I207" s="373">
        <v>3</v>
      </c>
      <c r="J207" s="373" t="s">
        <v>560</v>
      </c>
      <c r="K207" s="373" t="s">
        <v>278</v>
      </c>
      <c r="L207" s="194" t="s">
        <v>807</v>
      </c>
      <c r="M207" s="364" t="s">
        <v>1000</v>
      </c>
      <c r="N207" s="364" t="s">
        <v>324</v>
      </c>
      <c r="O207" s="364" t="s">
        <v>318</v>
      </c>
      <c r="P207" s="373" t="s">
        <v>315</v>
      </c>
      <c r="Q207" s="364">
        <v>0</v>
      </c>
      <c r="R207" s="364">
        <v>2</v>
      </c>
      <c r="S207" s="369">
        <v>2</v>
      </c>
      <c r="T207" s="364">
        <v>3</v>
      </c>
      <c r="U207" s="8"/>
      <c r="V207" s="374">
        <v>15</v>
      </c>
      <c r="W207" s="370">
        <v>41347751</v>
      </c>
      <c r="X207" s="373" t="s">
        <v>146</v>
      </c>
      <c r="Y207" s="364" t="s">
        <v>315</v>
      </c>
      <c r="Z207" s="364" t="s">
        <v>880</v>
      </c>
      <c r="AA207" s="364"/>
      <c r="AB207" s="364"/>
      <c r="AC207" s="366"/>
      <c r="AD207" s="364"/>
      <c r="AE207" s="364" t="s">
        <v>874</v>
      </c>
      <c r="AF207" s="370"/>
      <c r="AG207" s="370"/>
      <c r="AH207" s="370" t="s">
        <v>301</v>
      </c>
      <c r="AI207" s="364">
        <v>1</v>
      </c>
      <c r="AJ207" s="364">
        <v>18</v>
      </c>
      <c r="AK207" s="364">
        <v>30</v>
      </c>
      <c r="AL207" s="364">
        <v>20</v>
      </c>
      <c r="AM207" s="364">
        <v>10</v>
      </c>
      <c r="AN207" s="22">
        <f t="shared" si="98"/>
        <v>2</v>
      </c>
      <c r="AO207" s="104">
        <f t="shared" si="87"/>
        <v>0.77083333333333337</v>
      </c>
      <c r="AP207" s="104">
        <f t="shared" si="88"/>
        <v>0.84027777777777779</v>
      </c>
      <c r="AQ207" s="22" t="str" cm="1">
        <f t="array" ref="AQ207">IF(X207="","",IF(SUMPRODUCT((X207=$W$7:$W$2006)*(AI207=$AH$7:$AH$2006)*(AO207=$AN$7:$AN$2006)*(AP207=$AO$7:$AO$2006)*(ROW($W$7:$W$2006)&lt;&gt;ROW(X207))*((S207=0)*($R$7:$R$2006&gt;0)+(S207&gt;0)*($R$7:$R$2006=0)))&gt;0,"SALONES UNIDOS",IF(SUMPRODUCT((X207=$W$7:$W$2006)*(AI207=$AH$7:$AH$2006)*((AO207&lt;$AO$7:$AO$2006)*(AP207&gt;$AN$7:$AN$2006))*(ROW($W$7:$W$2006)&lt;&gt;ROW(X207)))&gt;0,"Cruzado","Sin cruce")))</f>
        <v>Sin cruce</v>
      </c>
      <c r="AR207" s="22"/>
      <c r="AS207" s="22"/>
      <c r="AT207" s="104">
        <f>AO207</f>
        <v>0.77083333333333337</v>
      </c>
      <c r="AU207" s="104">
        <f>AP207</f>
        <v>0.84027777777777779</v>
      </c>
      <c r="AV207" s="362" t="str" cm="1">
        <f t="array" ref="AV207">IF(AC207="","",IF(SUMPRODUCT((AC207=$AB$1521:$AB$1795)*(AI207=$AH$1521:$AH$1795)*(AR207=$AQ$1521:$AQ$1795)*(AS207=$AR$1521:$AR$1795)*(ROW($AB$1521:$AB$1795)&lt;&gt;ROW(AC207))*((S207=0)*($R$1521:$R$1795&gt;0)+(S207&gt;0)*($R$1521:$R$1795=0)))&gt;0,"SALONES UNIDOS",IF(SUMPRODUCT((AC207=$AB$1521:$AB$1795)*(AI207=$AH$1521:$AH$1795)*((AR207&lt;$AR$1521:$AR$1795)*(AS207&gt;$AQ$1521:$AQ$1795))*(ROW($AB$1521:$AB$1795)&lt;&gt;ROW(AC207)))&gt;0,"Cruzado","Sin cruce")))</f>
        <v/>
      </c>
      <c r="AW207" s="362" t="str" cm="1">
        <f t="array" ref="AW207">IF(AE207="","",IF(SUMPRODUCT((AE207=$AD$1521:$AD$1795)*(AI207=$AH$1521:$AH$1795)*(AT207=$AS$1521:$AS$1795)*(AU207=$AT$1521:$AT$1795)*(ROW($AD$1521:$AD$1795)&lt;&gt;ROW(AE207))*((S207=0)*($R$1521:$R$1795&gt;0)+(S207&gt;0)*($R$1521:$R$1795=0)))&gt;0,"SALONES UNIDOS",IF(SUMPRODUCT((AE207=$AD$1521:$AD$1795)*(AI207=$AH$1521:$AH$1795)*((AT207&lt;$AT$1521:$AT$1795)*(AU207&gt;$AS$1521:$AS$1795))*(ROW($AD$1521:$AD$1795)&lt;&gt;ROW(AE207)))&gt;0,"Cruzado","Sin cruce")))</f>
        <v>Sin cruce</v>
      </c>
      <c r="AX207" s="104" t="str">
        <f t="shared" si="91"/>
        <v>MH3SUNAMPEA</v>
      </c>
      <c r="AY207" s="104" t="str" cm="1">
        <f t="array" ref="AY207">IF(AX207="","",IF(SUMPRODUCT((AX207=$AW$7:$AW$2006)*(AI207=$AH$7:$AH$2006)*(AO207=$AN$7:$AN$2006)*(AP207=$AO$7:$AO$2006)*(ROW($AW$7:$AW$2006)&lt;&gt;ROW(AX207))*((S207=0)*($R$7:$R$2006&gt;0)+(S207&gt;0)*($R$7:$R$2006=0)))&gt;0,"SALONES UNIDOS",IF(SUMPRODUCT((AX207=$AW$7:$AW$2006)*(AI207=$AH$7:$AH$2006)*((AO207&lt;$AO$7:$AO$2006)*(AP207&gt;$AN$7:$AN$2006))*(ROW($AW$7:$AW$2006)&lt;&gt;ROW(AX207)))&gt;0,"Cruzado","Sin cruce")))</f>
        <v>Sin cruce</v>
      </c>
    </row>
    <row r="208" spans="2:51" x14ac:dyDescent="0.3">
      <c r="B208" s="4" t="s">
        <v>1145</v>
      </c>
      <c r="C208" s="368" t="s">
        <v>314</v>
      </c>
      <c r="D208" s="364" t="s">
        <v>969</v>
      </c>
      <c r="E208" s="364">
        <v>20261</v>
      </c>
      <c r="F208" s="373" t="s">
        <v>302</v>
      </c>
      <c r="G208" s="370" t="s">
        <v>291</v>
      </c>
      <c r="H208" s="373" t="s">
        <v>292</v>
      </c>
      <c r="I208" s="373">
        <v>3</v>
      </c>
      <c r="J208" s="373" t="s">
        <v>278</v>
      </c>
      <c r="K208" s="373" t="s">
        <v>278</v>
      </c>
      <c r="L208" s="194" t="s">
        <v>807</v>
      </c>
      <c r="M208" s="364" t="s">
        <v>1000</v>
      </c>
      <c r="N208" s="364" t="s">
        <v>324</v>
      </c>
      <c r="O208" s="364" t="s">
        <v>318</v>
      </c>
      <c r="P208" s="373" t="s">
        <v>315</v>
      </c>
      <c r="Q208" s="364">
        <v>2</v>
      </c>
      <c r="R208" s="364">
        <v>0</v>
      </c>
      <c r="S208" s="369">
        <v>2</v>
      </c>
      <c r="T208" s="364">
        <v>3</v>
      </c>
      <c r="U208" s="8"/>
      <c r="V208" s="374">
        <v>30</v>
      </c>
      <c r="W208" s="370">
        <v>9381584</v>
      </c>
      <c r="X208" s="373" t="s">
        <v>526</v>
      </c>
      <c r="Y208" s="364" t="s">
        <v>315</v>
      </c>
      <c r="Z208" s="364" t="s">
        <v>686</v>
      </c>
      <c r="AA208" s="364"/>
      <c r="AB208" s="364"/>
      <c r="AC208" s="364" t="s">
        <v>879</v>
      </c>
      <c r="AD208" s="364"/>
      <c r="AE208" s="369"/>
      <c r="AF208" s="370"/>
      <c r="AG208" s="370"/>
      <c r="AH208" s="370" t="s">
        <v>559</v>
      </c>
      <c r="AI208" s="364">
        <v>1</v>
      </c>
      <c r="AJ208" s="364">
        <v>15</v>
      </c>
      <c r="AK208" s="364">
        <v>10</v>
      </c>
      <c r="AL208" s="364">
        <v>16</v>
      </c>
      <c r="AM208" s="364">
        <v>50</v>
      </c>
      <c r="AN208" s="22">
        <f t="shared" si="98"/>
        <v>2</v>
      </c>
      <c r="AO208" s="104">
        <f t="shared" si="87"/>
        <v>0.63194444444444442</v>
      </c>
      <c r="AP208" s="104">
        <f t="shared" si="88"/>
        <v>0.70138888888888884</v>
      </c>
      <c r="AQ208" s="22" t="str" cm="1">
        <f t="array" ref="AQ208">IF(X208="","",IF(SUMPRODUCT((X208=$W$7:$W$2006)*(AI208=$AH$7:$AH$2006)*(AO208=$AN$7:$AN$2006)*(AP208=$AO$7:$AO$2006)*(ROW($W$7:$W$2006)&lt;&gt;ROW(X208))*((S208=0)*($R$7:$R$2006&gt;0)+(S208&gt;0)*($R$7:$R$2006=0)))&gt;0,"SALONES UNIDOS",IF(SUMPRODUCT((X208=$W$7:$W$2006)*(AI208=$AH$7:$AH$2006)*((AO208&lt;$AO$7:$AO$2006)*(AP208&gt;$AN$7:$AN$2006))*(ROW($W$7:$W$2006)&lt;&gt;ROW(X208)))&gt;0,"Cruzado","Sin cruce")))</f>
        <v>Sin cruce</v>
      </c>
      <c r="AR208" s="104">
        <f>AO208</f>
        <v>0.63194444444444442</v>
      </c>
      <c r="AS208" s="104">
        <f>AP208</f>
        <v>0.70138888888888884</v>
      </c>
      <c r="AT208" s="22"/>
      <c r="AU208" s="22"/>
      <c r="AV208" s="362" t="str" cm="1">
        <f t="array" ref="AV208">IF(AC208="","",IF(SUMPRODUCT((AC208=$AB$1521:$AB$1795)*(AI208=$AH$1521:$AH$1795)*(AR208=$AQ$1521:$AQ$1795)*(AS208=$AR$1521:$AR$1795)*(ROW($AB$1521:$AB$1795)&lt;&gt;ROW(AC208))*((S208=0)*($R$1521:$R$1795&gt;0)+(S208&gt;0)*($R$1521:$R$1795=0)))&gt;0,"SALONES UNIDOS",IF(SUMPRODUCT((AC208=$AB$1521:$AB$1795)*(AI208=$AH$1521:$AH$1795)*((AR208&lt;$AR$1521:$AR$1795)*(AS208&gt;$AQ$1521:$AQ$1795))*(ROW($AB$1521:$AB$1795)&lt;&gt;ROW(AC208)))&gt;0,"Cruzado","Sin cruce")))</f>
        <v>Sin cruce</v>
      </c>
      <c r="AW208" s="362" t="str" cm="1">
        <f t="array" ref="AW208">IF(AE208="","",IF(SUMPRODUCT((AE208=$AD$1521:$AD$1795)*(AI208=$AH$1521:$AH$1795)*(AT208=$AS$1521:$AS$1795)*(AU208=$AT$1521:$AT$1795)*(ROW($AD$1521:$AD$1795)&lt;&gt;ROW(AE208))*((S208=0)*($R$1521:$R$1795&gt;0)+(S208&gt;0)*($R$1521:$R$1795=0)))&gt;0,"SALONES UNIDOS",IF(SUMPRODUCT((AE208=$AD$1521:$AD$1795)*(AI208=$AH$1521:$AH$1795)*((AT208&lt;$AT$1521:$AT$1795)*(AU208&gt;$AS$1521:$AS$1795))*(ROW($AD$1521:$AD$1795)&lt;&gt;ROW(AE208)))&gt;0,"Cruzado","Sin cruce")))</f>
        <v/>
      </c>
      <c r="AX208" s="104" t="str">
        <f t="shared" si="91"/>
        <v>MH3SUNAMPEA</v>
      </c>
      <c r="AY208" s="104" t="str" cm="1">
        <f t="array" ref="AY208">IF(AX208="","",IF(SUMPRODUCT((AX208=$AW$7:$AW$2006)*(AI208=$AH$7:$AH$2006)*(AO208=$AN$7:$AN$2006)*(AP208=$AO$7:$AO$2006)*(ROW($AW$7:$AW$2006)&lt;&gt;ROW(AX208))*((S208=0)*($R$7:$R$2006&gt;0)+(S208&gt;0)*($R$7:$R$2006=0)))&gt;0,"SALONES UNIDOS",IF(SUMPRODUCT((AX208=$AW$7:$AW$2006)*(AI208=$AH$7:$AH$2006)*((AO208&lt;$AO$7:$AO$2006)*(AP208&gt;$AN$7:$AN$2006))*(ROW($AW$7:$AW$2006)&lt;&gt;ROW(AX208)))&gt;0,"Cruzado","Sin cruce")))</f>
        <v>Sin cruce</v>
      </c>
    </row>
    <row r="209" spans="2:51" x14ac:dyDescent="0.3">
      <c r="B209" s="4" t="s">
        <v>1145</v>
      </c>
      <c r="C209" s="368" t="s">
        <v>314</v>
      </c>
      <c r="D209" s="364" t="s">
        <v>969</v>
      </c>
      <c r="E209" s="364">
        <v>20261</v>
      </c>
      <c r="F209" s="373" t="s">
        <v>302</v>
      </c>
      <c r="G209" s="370" t="s">
        <v>291</v>
      </c>
      <c r="H209" s="373" t="s">
        <v>292</v>
      </c>
      <c r="I209" s="373">
        <v>3</v>
      </c>
      <c r="J209" s="373" t="s">
        <v>552</v>
      </c>
      <c r="K209" s="373" t="s">
        <v>278</v>
      </c>
      <c r="L209" s="194" t="s">
        <v>807</v>
      </c>
      <c r="M209" s="364" t="s">
        <v>1000</v>
      </c>
      <c r="N209" s="364" t="s">
        <v>324</v>
      </c>
      <c r="O209" s="364" t="s">
        <v>318</v>
      </c>
      <c r="P209" s="373" t="s">
        <v>315</v>
      </c>
      <c r="Q209" s="364">
        <v>0</v>
      </c>
      <c r="R209" s="364">
        <v>2</v>
      </c>
      <c r="S209" s="369">
        <v>2</v>
      </c>
      <c r="T209" s="364">
        <v>3</v>
      </c>
      <c r="U209" s="8"/>
      <c r="V209" s="374">
        <v>15</v>
      </c>
      <c r="W209" s="370">
        <v>9381584</v>
      </c>
      <c r="X209" s="373" t="s">
        <v>526</v>
      </c>
      <c r="Y209" s="364" t="s">
        <v>315</v>
      </c>
      <c r="Z209" s="364" t="s">
        <v>686</v>
      </c>
      <c r="AA209" s="364"/>
      <c r="AB209" s="364"/>
      <c r="AC209" s="366"/>
      <c r="AD209" s="364"/>
      <c r="AE209" s="364" t="s">
        <v>874</v>
      </c>
      <c r="AF209" s="370"/>
      <c r="AG209" s="370"/>
      <c r="AH209" s="370" t="s">
        <v>301</v>
      </c>
      <c r="AI209" s="364">
        <v>1</v>
      </c>
      <c r="AJ209" s="364">
        <v>16</v>
      </c>
      <c r="AK209" s="364">
        <v>50</v>
      </c>
      <c r="AL209" s="364">
        <v>18</v>
      </c>
      <c r="AM209" s="364">
        <v>30</v>
      </c>
      <c r="AN209" s="22">
        <f t="shared" si="98"/>
        <v>2</v>
      </c>
      <c r="AO209" s="104">
        <f t="shared" si="87"/>
        <v>0.70138888888888884</v>
      </c>
      <c r="AP209" s="104">
        <f t="shared" si="88"/>
        <v>0.77083333333333337</v>
      </c>
      <c r="AQ209" s="22" t="str" cm="1">
        <f t="array" ref="AQ209">IF(X209="","",IF(SUMPRODUCT((X209=$W$7:$W$2006)*(AI209=$AH$7:$AH$2006)*(AO209=$AN$7:$AN$2006)*(AP209=$AO$7:$AO$2006)*(ROW($W$7:$W$2006)&lt;&gt;ROW(X209))*((S209=0)*($R$7:$R$2006&gt;0)+(S209&gt;0)*($R$7:$R$2006=0)))&gt;0,"SALONES UNIDOS",IF(SUMPRODUCT((X209=$W$7:$W$2006)*(AI209=$AH$7:$AH$2006)*((AO209&lt;$AO$7:$AO$2006)*(AP209&gt;$AN$7:$AN$2006))*(ROW($W$7:$W$2006)&lt;&gt;ROW(X209)))&gt;0,"Cruzado","Sin cruce")))</f>
        <v>Sin cruce</v>
      </c>
      <c r="AR209" s="22"/>
      <c r="AS209" s="22"/>
      <c r="AT209" s="104">
        <f>AO209</f>
        <v>0.70138888888888884</v>
      </c>
      <c r="AU209" s="104">
        <f>AP209</f>
        <v>0.77083333333333337</v>
      </c>
      <c r="AV209" s="362" t="str" cm="1">
        <f t="array" ref="AV209">IF(AC209="","",IF(SUMPRODUCT((AC209=$AB$1521:$AB$1795)*(AI209=$AH$1521:$AH$1795)*(AR209=$AQ$1521:$AQ$1795)*(AS209=$AR$1521:$AR$1795)*(ROW($AB$1521:$AB$1795)&lt;&gt;ROW(AC209))*((S209=0)*($R$1521:$R$1795&gt;0)+(S209&gt;0)*($R$1521:$R$1795=0)))&gt;0,"SALONES UNIDOS",IF(SUMPRODUCT((AC209=$AB$1521:$AB$1795)*(AI209=$AH$1521:$AH$1795)*((AR209&lt;$AR$1521:$AR$1795)*(AS209&gt;$AQ$1521:$AQ$1795))*(ROW($AB$1521:$AB$1795)&lt;&gt;ROW(AC209)))&gt;0,"Cruzado","Sin cruce")))</f>
        <v/>
      </c>
      <c r="AW209" s="362" t="str" cm="1">
        <f t="array" ref="AW209">IF(AE209="","",IF(SUMPRODUCT((AE209=$AD$1521:$AD$1795)*(AI209=$AH$1521:$AH$1795)*(AT209=$AS$1521:$AS$1795)*(AU209=$AT$1521:$AT$1795)*(ROW($AD$1521:$AD$1795)&lt;&gt;ROW(AE209))*((S209=0)*($R$1521:$R$1795&gt;0)+(S209&gt;0)*($R$1521:$R$1795=0)))&gt;0,"SALONES UNIDOS",IF(SUMPRODUCT((AE209=$AD$1521:$AD$1795)*(AI209=$AH$1521:$AH$1795)*((AT209&lt;$AT$1521:$AT$1795)*(AU209&gt;$AS$1521:$AS$1795))*(ROW($AD$1521:$AD$1795)&lt;&gt;ROW(AE209)))&gt;0,"Cruzado","Sin cruce")))</f>
        <v>Sin cruce</v>
      </c>
      <c r="AX209" s="104" t="str">
        <f t="shared" si="91"/>
        <v>MH3SUNAMPEA</v>
      </c>
      <c r="AY209" s="104" t="str" cm="1">
        <f t="array" ref="AY209">IF(AX209="","",IF(SUMPRODUCT((AX209=$AW$7:$AW$2006)*(AI209=$AH$7:$AH$2006)*(AO209=$AN$7:$AN$2006)*(AP209=$AO$7:$AO$2006)*(ROW($AW$7:$AW$2006)&lt;&gt;ROW(AX209))*((S209=0)*($R$7:$R$2006&gt;0)+(S209&gt;0)*($R$7:$R$2006=0)))&gt;0,"SALONES UNIDOS",IF(SUMPRODUCT((AX209=$AW$7:$AW$2006)*(AI209=$AH$7:$AH$2006)*((AO209&lt;$AO$7:$AO$2006)*(AP209&gt;$AN$7:$AN$2006))*(ROW($AW$7:$AW$2006)&lt;&gt;ROW(AX209)))&gt;0,"Cruzado","Sin cruce")))</f>
        <v>Sin cruce</v>
      </c>
    </row>
    <row r="210" spans="2:51" x14ac:dyDescent="0.3">
      <c r="B210" s="4" t="s">
        <v>1145</v>
      </c>
      <c r="C210" s="368" t="s">
        <v>314</v>
      </c>
      <c r="D210" s="364" t="s">
        <v>969</v>
      </c>
      <c r="E210" s="364">
        <v>20261</v>
      </c>
      <c r="F210" s="373" t="s">
        <v>302</v>
      </c>
      <c r="G210" s="370" t="s">
        <v>291</v>
      </c>
      <c r="H210" s="373" t="s">
        <v>292</v>
      </c>
      <c r="I210" s="373">
        <v>3</v>
      </c>
      <c r="J210" s="373" t="s">
        <v>560</v>
      </c>
      <c r="K210" s="373" t="s">
        <v>278</v>
      </c>
      <c r="L210" s="194" t="s">
        <v>807</v>
      </c>
      <c r="M210" s="364" t="s">
        <v>1000</v>
      </c>
      <c r="N210" s="364" t="s">
        <v>324</v>
      </c>
      <c r="O210" s="364" t="s">
        <v>318</v>
      </c>
      <c r="P210" s="373" t="s">
        <v>315</v>
      </c>
      <c r="Q210" s="364">
        <v>0</v>
      </c>
      <c r="R210" s="364">
        <v>2</v>
      </c>
      <c r="S210" s="369">
        <v>2</v>
      </c>
      <c r="T210" s="364">
        <v>3</v>
      </c>
      <c r="U210" s="8"/>
      <c r="V210" s="374">
        <v>15</v>
      </c>
      <c r="W210" s="370">
        <v>9381584</v>
      </c>
      <c r="X210" s="373" t="s">
        <v>526</v>
      </c>
      <c r="Y210" s="364" t="s">
        <v>315</v>
      </c>
      <c r="Z210" s="364" t="s">
        <v>880</v>
      </c>
      <c r="AA210" s="364"/>
      <c r="AB210" s="364"/>
      <c r="AC210" s="366"/>
      <c r="AD210" s="364"/>
      <c r="AE210" s="364" t="s">
        <v>874</v>
      </c>
      <c r="AF210" s="370"/>
      <c r="AG210" s="370"/>
      <c r="AH210" s="370" t="s">
        <v>301</v>
      </c>
      <c r="AI210" s="364">
        <v>1</v>
      </c>
      <c r="AJ210" s="364">
        <v>18</v>
      </c>
      <c r="AK210" s="364">
        <v>30</v>
      </c>
      <c r="AL210" s="364">
        <v>20</v>
      </c>
      <c r="AM210" s="364">
        <v>10</v>
      </c>
      <c r="AN210" s="22">
        <f t="shared" si="98"/>
        <v>2</v>
      </c>
      <c r="AO210" s="104">
        <f t="shared" si="87"/>
        <v>0.77083333333333337</v>
      </c>
      <c r="AP210" s="104">
        <f t="shared" si="88"/>
        <v>0.84027777777777779</v>
      </c>
      <c r="AQ210" s="22" t="str" cm="1">
        <f t="array" ref="AQ210">IF(X210="","",IF(SUMPRODUCT((X210=$W$7:$W$2006)*(AI210=$AH$7:$AH$2006)*(AO210=$AN$7:$AN$2006)*(AP210=$AO$7:$AO$2006)*(ROW($W$7:$W$2006)&lt;&gt;ROW(X210))*((S210=0)*($R$7:$R$2006&gt;0)+(S210&gt;0)*($R$7:$R$2006=0)))&gt;0,"SALONES UNIDOS",IF(SUMPRODUCT((X210=$W$7:$W$2006)*(AI210=$AH$7:$AH$2006)*((AO210&lt;$AO$7:$AO$2006)*(AP210&gt;$AN$7:$AN$2006))*(ROW($W$7:$W$2006)&lt;&gt;ROW(X210)))&gt;0,"Cruzado","Sin cruce")))</f>
        <v>Sin cruce</v>
      </c>
      <c r="AR210" s="22"/>
      <c r="AS210" s="22"/>
      <c r="AT210" s="104">
        <f>AO210</f>
        <v>0.77083333333333337</v>
      </c>
      <c r="AU210" s="104">
        <f>AP210</f>
        <v>0.84027777777777779</v>
      </c>
      <c r="AV210" s="362" t="str" cm="1">
        <f t="array" ref="AV210">IF(AC210="","",IF(SUMPRODUCT((AC210=$AB$1521:$AB$1795)*(AI210=$AH$1521:$AH$1795)*(AR210=$AQ$1521:$AQ$1795)*(AS210=$AR$1521:$AR$1795)*(ROW($AB$1521:$AB$1795)&lt;&gt;ROW(AC210))*((S210=0)*($R$1521:$R$1795&gt;0)+(S210&gt;0)*($R$1521:$R$1795=0)))&gt;0,"SALONES UNIDOS",IF(SUMPRODUCT((AC210=$AB$1521:$AB$1795)*(AI210=$AH$1521:$AH$1795)*((AR210&lt;$AR$1521:$AR$1795)*(AS210&gt;$AQ$1521:$AQ$1795))*(ROW($AB$1521:$AB$1795)&lt;&gt;ROW(AC210)))&gt;0,"Cruzado","Sin cruce")))</f>
        <v/>
      </c>
      <c r="AW210" s="362" t="str" cm="1">
        <f t="array" ref="AW210">IF(AE210="","",IF(SUMPRODUCT((AE210=$AD$1521:$AD$1795)*(AI210=$AH$1521:$AH$1795)*(AT210=$AS$1521:$AS$1795)*(AU210=$AT$1521:$AT$1795)*(ROW($AD$1521:$AD$1795)&lt;&gt;ROW(AE210))*((S210=0)*($R$1521:$R$1795&gt;0)+(S210&gt;0)*($R$1521:$R$1795=0)))&gt;0,"SALONES UNIDOS",IF(SUMPRODUCT((AE210=$AD$1521:$AD$1795)*(AI210=$AH$1521:$AH$1795)*((AT210&lt;$AT$1521:$AT$1795)*(AU210&gt;$AS$1521:$AS$1795))*(ROW($AD$1521:$AD$1795)&lt;&gt;ROW(AE210)))&gt;0,"Cruzado","Sin cruce")))</f>
        <v>Sin cruce</v>
      </c>
      <c r="AX210" s="104" t="str">
        <f t="shared" si="91"/>
        <v>MH3SUNAMPEA</v>
      </c>
      <c r="AY210" s="104" t="str" cm="1">
        <f t="array" ref="AY210">IF(AX210="","",IF(SUMPRODUCT((AX210=$AW$7:$AW$2006)*(AI210=$AH$7:$AH$2006)*(AO210=$AN$7:$AN$2006)*(AP210=$AO$7:$AO$2006)*(ROW($AW$7:$AW$2006)&lt;&gt;ROW(AX210))*((S210=0)*($R$7:$R$2006&gt;0)+(S210&gt;0)*($R$7:$R$2006=0)))&gt;0,"SALONES UNIDOS",IF(SUMPRODUCT((AX210=$AW$7:$AW$2006)*(AI210=$AH$7:$AH$2006)*((AO210&lt;$AO$7:$AO$2006)*(AP210&gt;$AN$7:$AN$2006))*(ROW($AW$7:$AW$2006)&lt;&gt;ROW(AX210)))&gt;0,"Cruzado","Sin cruce")))</f>
        <v>Sin cruce</v>
      </c>
    </row>
    <row r="211" spans="2:51" x14ac:dyDescent="0.3">
      <c r="B211" s="4" t="s">
        <v>1144</v>
      </c>
      <c r="C211" s="368" t="s">
        <v>314</v>
      </c>
      <c r="D211" s="369" t="s">
        <v>971</v>
      </c>
      <c r="E211" s="369">
        <v>20261</v>
      </c>
      <c r="F211" s="373" t="s">
        <v>280</v>
      </c>
      <c r="G211" s="370" t="s">
        <v>291</v>
      </c>
      <c r="H211" s="373" t="s">
        <v>296</v>
      </c>
      <c r="I211" s="373">
        <v>7</v>
      </c>
      <c r="J211" s="373" t="s">
        <v>278</v>
      </c>
      <c r="K211" s="373" t="s">
        <v>278</v>
      </c>
      <c r="L211" s="194" t="s">
        <v>770</v>
      </c>
      <c r="M211" s="364" t="s">
        <v>1040</v>
      </c>
      <c r="N211" s="364" t="s">
        <v>317</v>
      </c>
      <c r="O211" s="364" t="s">
        <v>339</v>
      </c>
      <c r="P211" s="373" t="s">
        <v>315</v>
      </c>
      <c r="Q211" s="364">
        <v>3</v>
      </c>
      <c r="R211" s="364">
        <v>2</v>
      </c>
      <c r="S211" s="369">
        <v>5</v>
      </c>
      <c r="T211" s="364">
        <v>4</v>
      </c>
      <c r="U211" s="8"/>
      <c r="V211" s="374">
        <v>30</v>
      </c>
      <c r="W211" s="370">
        <v>41717794</v>
      </c>
      <c r="X211" s="373" t="s">
        <v>122</v>
      </c>
      <c r="Y211" s="364" t="s">
        <v>315</v>
      </c>
      <c r="Z211" s="364" t="s">
        <v>576</v>
      </c>
      <c r="AA211" s="364"/>
      <c r="AB211" s="364"/>
      <c r="AC211" s="364" t="s">
        <v>855</v>
      </c>
      <c r="AD211" s="364"/>
      <c r="AE211" s="369"/>
      <c r="AF211" s="370"/>
      <c r="AG211" s="370"/>
      <c r="AH211" s="370" t="s">
        <v>319</v>
      </c>
      <c r="AI211" s="364">
        <v>1</v>
      </c>
      <c r="AJ211" s="364">
        <v>19</v>
      </c>
      <c r="AK211" s="364">
        <v>20</v>
      </c>
      <c r="AL211" s="364">
        <v>23</v>
      </c>
      <c r="AM211" s="364">
        <v>30</v>
      </c>
      <c r="AN211" s="22">
        <f t="shared" si="98"/>
        <v>5</v>
      </c>
      <c r="AO211" s="104">
        <f t="shared" ref="AO211:AO224" si="99">AJ211/24+AK211/1440</f>
        <v>0.80555555555555547</v>
      </c>
      <c r="AP211" s="104">
        <f t="shared" ref="AP211:AP224" si="100">AL211/24+AM211/1440</f>
        <v>0.97916666666666674</v>
      </c>
      <c r="AQ211" s="22" t="str" cm="1">
        <f t="array" ref="AQ211">IF(X211="","",IF(SUMPRODUCT((X211=$W$7:$W$2006)*(AI211=$AH$7:$AH$2006)*(AO211=$AN$7:$AN$2006)*(AP211=$AO$7:$AO$2006)*(ROW($W$7:$W$2006)&lt;&gt;ROW(X211))*((S211=0)*($R$7:$R$2006&gt;0)+(S211&gt;0)*($R$7:$R$2006=0)))&gt;0,"SALONES UNIDOS",IF(SUMPRODUCT((X211=$W$7:$W$2006)*(AI211=$AH$7:$AH$2006)*((AO211&lt;$AO$7:$AO$2006)*(AP211&gt;$AN$7:$AN$2006))*(ROW($W$7:$W$2006)&lt;&gt;ROW(X211)))&gt;0,"Cruzado","Sin cruce")))</f>
        <v>Sin cruce</v>
      </c>
      <c r="AR211" s="104">
        <f t="shared" ref="AR211:AS216" si="101">AO211</f>
        <v>0.80555555555555547</v>
      </c>
      <c r="AS211" s="104">
        <f t="shared" si="101"/>
        <v>0.97916666666666674</v>
      </c>
      <c r="AT211" s="22"/>
      <c r="AU211" s="22"/>
      <c r="AV211" s="361" t="str" cm="1">
        <f t="array" ref="AV211">IF(AC211="","",IF(SUMPRODUCT((AC211=$AB$979:$AB$1520)*(AI211=$AH$979:$AH$1520)*(AR211=$AQ$979:$AQ$1520)*(AS211=$AR$979:$AR$1520)*(ROW($AB$979:$AB$1520)&lt;&gt;ROW(AC211))*((S211=0)*($R$979:$R$1520&gt;0)+(S211&gt;0)*($R$979:$R$1520=0)))&gt;0,"SALONES UNIDOS",IF(SUMPRODUCT((AC211=$AB$979:$AB$1520)*(AI211=$AH$979:$AH$1520)*((AR211&lt;$AR$979:$AR$1520)*(AS211&gt;$AQ$979:$AQ$1520))*(ROW($AB$979:$AB$1520)&lt;&gt;ROW(AC211)))&gt;0,"Cruzado","Sin cruce")))</f>
        <v>Sin cruce</v>
      </c>
      <c r="AW211" s="361" t="str" cm="1">
        <f t="array" ref="AW211">IF(AE211="","",IF(SUMPRODUCT((AE211=$AD$979:$AD$1520)*(AI211=$AH$979:$AH$1520)*(AT211=$AS$979:$AS$1520)*(AU211=$AT$979:$AT$1520)*(ROW($AD$979:$AD$1520)&lt;&gt;ROW(AE211))*((S211=0)*($R$979:$R$1520&gt;0)+(S211&gt;0)*($R$979:$R$1520=0)))&gt;0,"SALONES UNIDOS",IF(SUMPRODUCT((AE211=$AD$979:$AD$1520)*(AI211=$AH$979:$AH$1520)*((AT211&lt;$AT$979:$AT$1520)*(AU211&gt;$AS$979:$AS$1520))*(ROW($AD$979:$AD$1520)&lt;&gt;ROW(AE211)))&gt;0,"Cruzado","Sin cruce")))</f>
        <v/>
      </c>
      <c r="AX211" s="104" t="str">
        <f t="shared" ref="AX211:AX224" si="102">TRIM(CONCATENATE(H211,I211,F211,K211))</f>
        <v>PS7PRINCIPALA</v>
      </c>
      <c r="AY211" s="104" t="str" cm="1">
        <f t="array" ref="AY211">IF(AX211="","",IF(SUMPRODUCT((AX211=$AW$7:$AW$2006)*(AI211=$AH$7:$AH$2006)*(AO211=$AN$7:$AN$2006)*(AP211=$AO$7:$AO$2006)*(ROW($AW$7:$AW$2006)&lt;&gt;ROW(AX211))*((S211=0)*($R$7:$R$2006&gt;0)+(S211&gt;0)*($R$7:$R$2006=0)))&gt;0,"SALONES UNIDOS",IF(SUMPRODUCT((AX211=$AW$7:$AW$2006)*(AI211=$AH$7:$AH$2006)*((AO211&lt;$AO$7:$AO$2006)*(AP211&gt;$AN$7:$AN$2006))*(ROW($AW$7:$AW$2006)&lt;&gt;ROW(AX211)))&gt;0,"Cruzado","Sin cruce")))</f>
        <v>Sin cruce</v>
      </c>
    </row>
    <row r="212" spans="2:51" x14ac:dyDescent="0.3">
      <c r="B212" s="4" t="s">
        <v>1145</v>
      </c>
      <c r="C212" s="368" t="s">
        <v>314</v>
      </c>
      <c r="D212" s="369" t="s">
        <v>971</v>
      </c>
      <c r="E212" s="369">
        <v>20261</v>
      </c>
      <c r="F212" s="373" t="s">
        <v>280</v>
      </c>
      <c r="G212" s="370" t="s">
        <v>291</v>
      </c>
      <c r="H212" s="373" t="s">
        <v>296</v>
      </c>
      <c r="I212" s="373">
        <v>7</v>
      </c>
      <c r="J212" s="373" t="s">
        <v>278</v>
      </c>
      <c r="K212" s="373" t="s">
        <v>278</v>
      </c>
      <c r="L212" s="194" t="s">
        <v>770</v>
      </c>
      <c r="M212" s="364" t="s">
        <v>1040</v>
      </c>
      <c r="N212" s="364" t="s">
        <v>317</v>
      </c>
      <c r="O212" s="364" t="s">
        <v>339</v>
      </c>
      <c r="P212" s="373" t="s">
        <v>315</v>
      </c>
      <c r="Q212" s="364">
        <v>3</v>
      </c>
      <c r="R212" s="364">
        <v>2</v>
      </c>
      <c r="S212" s="369">
        <v>5</v>
      </c>
      <c r="T212" s="364">
        <v>4</v>
      </c>
      <c r="U212" s="8"/>
      <c r="V212" s="374">
        <v>30</v>
      </c>
      <c r="W212" s="370">
        <v>45469052</v>
      </c>
      <c r="X212" s="373" t="s">
        <v>139</v>
      </c>
      <c r="Y212" s="364" t="s">
        <v>315</v>
      </c>
      <c r="Z212" s="364" t="s">
        <v>576</v>
      </c>
      <c r="AA212" s="364"/>
      <c r="AB212" s="364"/>
      <c r="AC212" s="364" t="s">
        <v>855</v>
      </c>
      <c r="AD212" s="364"/>
      <c r="AE212" s="369"/>
      <c r="AF212" s="370"/>
      <c r="AG212" s="370"/>
      <c r="AH212" s="370" t="s">
        <v>319</v>
      </c>
      <c r="AI212" s="364">
        <v>1</v>
      </c>
      <c r="AJ212" s="364">
        <v>19</v>
      </c>
      <c r="AK212" s="364">
        <v>20</v>
      </c>
      <c r="AL212" s="364">
        <v>23</v>
      </c>
      <c r="AM212" s="364">
        <v>30</v>
      </c>
      <c r="AN212" s="22">
        <f t="shared" si="98"/>
        <v>5</v>
      </c>
      <c r="AO212" s="104">
        <f t="shared" si="99"/>
        <v>0.80555555555555547</v>
      </c>
      <c r="AP212" s="104">
        <f t="shared" si="100"/>
        <v>0.97916666666666674</v>
      </c>
      <c r="AQ212" s="22" t="str" cm="1">
        <f t="array" ref="AQ212">IF(X212="","",IF(SUMPRODUCT((X212=$W$7:$W$2006)*(AI212=$AH$7:$AH$2006)*(AO212=$AN$7:$AN$2006)*(AP212=$AO$7:$AO$2006)*(ROW($W$7:$W$2006)&lt;&gt;ROW(X212))*((S212=0)*($R$7:$R$2006&gt;0)+(S212&gt;0)*($R$7:$R$2006=0)))&gt;0,"SALONES UNIDOS",IF(SUMPRODUCT((X212=$W$7:$W$2006)*(AI212=$AH$7:$AH$2006)*((AO212&lt;$AO$7:$AO$2006)*(AP212&gt;$AN$7:$AN$2006))*(ROW($W$7:$W$2006)&lt;&gt;ROW(X212)))&gt;0,"Cruzado","Sin cruce")))</f>
        <v>Sin cruce</v>
      </c>
      <c r="AR212" s="104">
        <f t="shared" si="101"/>
        <v>0.80555555555555547</v>
      </c>
      <c r="AS212" s="104">
        <f t="shared" si="101"/>
        <v>0.97916666666666674</v>
      </c>
      <c r="AT212" s="22"/>
      <c r="AU212" s="22"/>
      <c r="AV212" s="361" t="str" cm="1">
        <f t="array" ref="AV212">IF(AC212="","",IF(SUMPRODUCT((AC212=$AB$979:$AB$1520)*(AI212=$AH$979:$AH$1520)*(AR212=$AQ$979:$AQ$1520)*(AS212=$AR$979:$AR$1520)*(ROW($AB$979:$AB$1520)&lt;&gt;ROW(AC212))*((S212=0)*($R$979:$R$1520&gt;0)+(S212&gt;0)*($R$979:$R$1520=0)))&gt;0,"SALONES UNIDOS",IF(SUMPRODUCT((AC212=$AB$979:$AB$1520)*(AI212=$AH$979:$AH$1520)*((AR212&lt;$AR$979:$AR$1520)*(AS212&gt;$AQ$979:$AQ$1520))*(ROW($AB$979:$AB$1520)&lt;&gt;ROW(AC212)))&gt;0,"Cruzado","Sin cruce")))</f>
        <v>Sin cruce</v>
      </c>
      <c r="AW212" s="361" t="str" cm="1">
        <f t="array" ref="AW212">IF(AE212="","",IF(SUMPRODUCT((AE212=$AD$979:$AD$1520)*(AI212=$AH$979:$AH$1520)*(AT212=$AS$979:$AS$1520)*(AU212=$AT$979:$AT$1520)*(ROW($AD$979:$AD$1520)&lt;&gt;ROW(AE212))*((S212=0)*($R$979:$R$1520&gt;0)+(S212&gt;0)*($R$979:$R$1520=0)))&gt;0,"SALONES UNIDOS",IF(SUMPRODUCT((AE212=$AD$979:$AD$1520)*(AI212=$AH$979:$AH$1520)*((AT212&lt;$AT$979:$AT$1520)*(AU212&gt;$AS$979:$AS$1520))*(ROW($AD$979:$AD$1520)&lt;&gt;ROW(AE212)))&gt;0,"Cruzado","Sin cruce")))</f>
        <v/>
      </c>
      <c r="AX212" s="104" t="str">
        <f t="shared" si="102"/>
        <v>PS7PRINCIPALA</v>
      </c>
      <c r="AY212" s="104" t="str" cm="1">
        <f t="array" ref="AY212">IF(AX212="","",IF(SUMPRODUCT((AX212=$AW$7:$AW$2006)*(AI212=$AH$7:$AH$2006)*(AO212=$AN$7:$AN$2006)*(AP212=$AO$7:$AO$2006)*(ROW($AW$7:$AW$2006)&lt;&gt;ROW(AX212))*((S212=0)*($R$7:$R$2006&gt;0)+(S212&gt;0)*($R$7:$R$2006=0)))&gt;0,"SALONES UNIDOS",IF(SUMPRODUCT((AX212=$AW$7:$AW$2006)*(AI212=$AH$7:$AH$2006)*((AO212&lt;$AO$7:$AO$2006)*(AP212&gt;$AN$7:$AN$2006))*(ROW($AW$7:$AW$2006)&lt;&gt;ROW(AX212)))&gt;0,"Cruzado","Sin cruce")))</f>
        <v>Sin cruce</v>
      </c>
    </row>
    <row r="213" spans="2:51" x14ac:dyDescent="0.3">
      <c r="B213" s="4" t="s">
        <v>1144</v>
      </c>
      <c r="C213" s="368" t="s">
        <v>314</v>
      </c>
      <c r="D213" s="369" t="s">
        <v>971</v>
      </c>
      <c r="E213" s="369">
        <v>20261</v>
      </c>
      <c r="F213" s="373" t="s">
        <v>280</v>
      </c>
      <c r="G213" s="370" t="s">
        <v>291</v>
      </c>
      <c r="H213" s="373" t="s">
        <v>296</v>
      </c>
      <c r="I213" s="373">
        <v>6</v>
      </c>
      <c r="J213" s="373" t="s">
        <v>278</v>
      </c>
      <c r="K213" s="373" t="s">
        <v>278</v>
      </c>
      <c r="L213" s="194" t="s">
        <v>344</v>
      </c>
      <c r="M213" s="364" t="s">
        <v>1033</v>
      </c>
      <c r="N213" s="364" t="s">
        <v>317</v>
      </c>
      <c r="O213" s="364" t="s">
        <v>339</v>
      </c>
      <c r="P213" s="373" t="s">
        <v>315</v>
      </c>
      <c r="Q213" s="364">
        <v>2</v>
      </c>
      <c r="R213" s="364">
        <v>2</v>
      </c>
      <c r="S213" s="369">
        <v>4</v>
      </c>
      <c r="T213" s="364">
        <v>3</v>
      </c>
      <c r="U213" s="8"/>
      <c r="V213" s="374">
        <v>25</v>
      </c>
      <c r="W213" s="370">
        <v>45469052</v>
      </c>
      <c r="X213" s="373" t="s">
        <v>139</v>
      </c>
      <c r="Y213" s="364" t="s">
        <v>315</v>
      </c>
      <c r="Z213" s="364" t="s">
        <v>556</v>
      </c>
      <c r="AA213" s="364"/>
      <c r="AB213" s="364"/>
      <c r="AC213" s="364" t="s">
        <v>841</v>
      </c>
      <c r="AD213" s="364"/>
      <c r="AE213" s="369"/>
      <c r="AF213" s="370"/>
      <c r="AG213" s="370"/>
      <c r="AH213" s="370" t="s">
        <v>319</v>
      </c>
      <c r="AI213" s="364">
        <v>1</v>
      </c>
      <c r="AJ213" s="364">
        <v>15</v>
      </c>
      <c r="AK213" s="364">
        <v>10</v>
      </c>
      <c r="AL213" s="364">
        <v>18</v>
      </c>
      <c r="AM213" s="364">
        <v>30</v>
      </c>
      <c r="AN213" s="22">
        <f t="shared" si="98"/>
        <v>4</v>
      </c>
      <c r="AO213" s="104">
        <f t="shared" si="99"/>
        <v>0.63194444444444442</v>
      </c>
      <c r="AP213" s="104">
        <f t="shared" si="100"/>
        <v>0.77083333333333337</v>
      </c>
      <c r="AQ213" s="22" t="str" cm="1">
        <f t="array" ref="AQ213">IF(X213="","",IF(SUMPRODUCT((X213=$W$7:$W$2006)*(AI213=$AH$7:$AH$2006)*(AO213=$AN$7:$AN$2006)*(AP213=$AO$7:$AO$2006)*(ROW($W$7:$W$2006)&lt;&gt;ROW(X213))*((S213=0)*($R$7:$R$2006&gt;0)+(S213&gt;0)*($R$7:$R$2006=0)))&gt;0,"SALONES UNIDOS",IF(SUMPRODUCT((X213=$W$7:$W$2006)*(AI213=$AH$7:$AH$2006)*((AO213&lt;$AO$7:$AO$2006)*(AP213&gt;$AN$7:$AN$2006))*(ROW($W$7:$W$2006)&lt;&gt;ROW(X213)))&gt;0,"Cruzado","Sin cruce")))</f>
        <v>Sin cruce</v>
      </c>
      <c r="AR213" s="104">
        <f t="shared" si="101"/>
        <v>0.63194444444444442</v>
      </c>
      <c r="AS213" s="104">
        <f t="shared" si="101"/>
        <v>0.77083333333333337</v>
      </c>
      <c r="AT213" s="22"/>
      <c r="AU213" s="22"/>
      <c r="AV213" s="361" t="str" cm="1">
        <f t="array" ref="AV213">IF(AC213="","",IF(SUMPRODUCT((AC213=$AB$979:$AB$1520)*(AI213=$AH$979:$AH$1520)*(AR213=$AQ$979:$AQ$1520)*(AS213=$AR$979:$AR$1520)*(ROW($AB$979:$AB$1520)&lt;&gt;ROW(AC213))*((S213=0)*($R$979:$R$1520&gt;0)+(S213&gt;0)*($R$979:$R$1520=0)))&gt;0,"SALONES UNIDOS",IF(SUMPRODUCT((AC213=$AB$979:$AB$1520)*(AI213=$AH$979:$AH$1520)*((AR213&lt;$AR$979:$AR$1520)*(AS213&gt;$AQ$979:$AQ$1520))*(ROW($AB$979:$AB$1520)&lt;&gt;ROW(AC213)))&gt;0,"Cruzado","Sin cruce")))</f>
        <v>Sin cruce</v>
      </c>
      <c r="AW213" s="361" t="str" cm="1">
        <f t="array" ref="AW213">IF(AE213="","",IF(SUMPRODUCT((AE213=$AD$979:$AD$1520)*(AI213=$AH$979:$AH$1520)*(AT213=$AS$979:$AS$1520)*(AU213=$AT$979:$AT$1520)*(ROW($AD$979:$AD$1520)&lt;&gt;ROW(AE213))*((S213=0)*($R$979:$R$1520&gt;0)+(S213&gt;0)*($R$979:$R$1520=0)))&gt;0,"SALONES UNIDOS",IF(SUMPRODUCT((AE213=$AD$979:$AD$1520)*(AI213=$AH$979:$AH$1520)*((AT213&lt;$AT$979:$AT$1520)*(AU213&gt;$AS$979:$AS$1520))*(ROW($AD$979:$AD$1520)&lt;&gt;ROW(AE213)))&gt;0,"Cruzado","Sin cruce")))</f>
        <v/>
      </c>
      <c r="AX213" s="104" t="str">
        <f t="shared" si="102"/>
        <v>PS6PRINCIPALA</v>
      </c>
      <c r="AY213" s="104" t="str" cm="1">
        <f t="array" ref="AY213">IF(AX213="","",IF(SUMPRODUCT((AX213=$AW$7:$AW$2006)*(AI213=$AH$7:$AH$2006)*(AO213=$AN$7:$AN$2006)*(AP213=$AO$7:$AO$2006)*(ROW($AW$7:$AW$2006)&lt;&gt;ROW(AX213))*((S213=0)*($R$7:$R$2006&gt;0)+(S213&gt;0)*($R$7:$R$2006=0)))&gt;0,"SALONES UNIDOS",IF(SUMPRODUCT((AX213=$AW$7:$AW$2006)*(AI213=$AH$7:$AH$2006)*((AO213&lt;$AO$7:$AO$2006)*(AP213&gt;$AN$7:$AN$2006))*(ROW($AW$7:$AW$2006)&lt;&gt;ROW(AX213)))&gt;0,"Cruzado","Sin cruce")))</f>
        <v>Sin cruce</v>
      </c>
    </row>
    <row r="214" spans="2:51" x14ac:dyDescent="0.3">
      <c r="B214" s="4" t="s">
        <v>1145</v>
      </c>
      <c r="C214" s="368" t="s">
        <v>314</v>
      </c>
      <c r="D214" s="369" t="s">
        <v>971</v>
      </c>
      <c r="E214" s="369">
        <v>20261</v>
      </c>
      <c r="F214" s="373" t="s">
        <v>280</v>
      </c>
      <c r="G214" s="370" t="s">
        <v>291</v>
      </c>
      <c r="H214" s="373" t="s">
        <v>296</v>
      </c>
      <c r="I214" s="373">
        <v>6</v>
      </c>
      <c r="J214" s="373" t="s">
        <v>278</v>
      </c>
      <c r="K214" s="373" t="s">
        <v>278</v>
      </c>
      <c r="L214" s="194" t="s">
        <v>344</v>
      </c>
      <c r="M214" s="364" t="s">
        <v>1033</v>
      </c>
      <c r="N214" s="364" t="s">
        <v>317</v>
      </c>
      <c r="O214" s="364" t="s">
        <v>339</v>
      </c>
      <c r="P214" s="373" t="s">
        <v>315</v>
      </c>
      <c r="Q214" s="364">
        <v>2</v>
      </c>
      <c r="R214" s="364">
        <v>2</v>
      </c>
      <c r="S214" s="369">
        <v>4</v>
      </c>
      <c r="T214" s="364">
        <v>3</v>
      </c>
      <c r="U214" s="8"/>
      <c r="V214" s="374">
        <v>25</v>
      </c>
      <c r="W214" s="370">
        <v>46406209</v>
      </c>
      <c r="X214" s="373" t="s">
        <v>185</v>
      </c>
      <c r="Y214" s="364" t="s">
        <v>315</v>
      </c>
      <c r="Z214" s="364" t="s">
        <v>556</v>
      </c>
      <c r="AA214" s="364"/>
      <c r="AB214" s="364"/>
      <c r="AC214" s="364" t="s">
        <v>841</v>
      </c>
      <c r="AD214" s="364"/>
      <c r="AE214" s="369"/>
      <c r="AF214" s="370"/>
      <c r="AG214" s="370"/>
      <c r="AH214" s="370" t="s">
        <v>319</v>
      </c>
      <c r="AI214" s="364">
        <v>1</v>
      </c>
      <c r="AJ214" s="364">
        <v>15</v>
      </c>
      <c r="AK214" s="364">
        <v>10</v>
      </c>
      <c r="AL214" s="364">
        <v>18</v>
      </c>
      <c r="AM214" s="364">
        <v>30</v>
      </c>
      <c r="AN214" s="22">
        <f t="shared" si="98"/>
        <v>4</v>
      </c>
      <c r="AO214" s="104">
        <f t="shared" si="99"/>
        <v>0.63194444444444442</v>
      </c>
      <c r="AP214" s="104">
        <f t="shared" si="100"/>
        <v>0.77083333333333337</v>
      </c>
      <c r="AQ214" s="22" t="str" cm="1">
        <f t="array" ref="AQ214">IF(X214="","",IF(SUMPRODUCT((X214=$W$7:$W$2006)*(AI214=$AH$7:$AH$2006)*(AO214=$AN$7:$AN$2006)*(AP214=$AO$7:$AO$2006)*(ROW($W$7:$W$2006)&lt;&gt;ROW(X214))*((S214=0)*($R$7:$R$2006&gt;0)+(S214&gt;0)*($R$7:$R$2006=0)))&gt;0,"SALONES UNIDOS",IF(SUMPRODUCT((X214=$W$7:$W$2006)*(AI214=$AH$7:$AH$2006)*((AO214&lt;$AO$7:$AO$2006)*(AP214&gt;$AN$7:$AN$2006))*(ROW($W$7:$W$2006)&lt;&gt;ROW(X214)))&gt;0,"Cruzado","Sin cruce")))</f>
        <v>Sin cruce</v>
      </c>
      <c r="AR214" s="104">
        <f t="shared" si="101"/>
        <v>0.63194444444444442</v>
      </c>
      <c r="AS214" s="104">
        <f t="shared" si="101"/>
        <v>0.77083333333333337</v>
      </c>
      <c r="AT214" s="22"/>
      <c r="AU214" s="22"/>
      <c r="AV214" s="361" t="str" cm="1">
        <f t="array" ref="AV214">IF(AC214="","",IF(SUMPRODUCT((AC214=$AB$979:$AB$1520)*(AI214=$AH$979:$AH$1520)*(AR214=$AQ$979:$AQ$1520)*(AS214=$AR$979:$AR$1520)*(ROW($AB$979:$AB$1520)&lt;&gt;ROW(AC214))*((S214=0)*($R$979:$R$1520&gt;0)+(S214&gt;0)*($R$979:$R$1520=0)))&gt;0,"SALONES UNIDOS",IF(SUMPRODUCT((AC214=$AB$979:$AB$1520)*(AI214=$AH$979:$AH$1520)*((AR214&lt;$AR$979:$AR$1520)*(AS214&gt;$AQ$979:$AQ$1520))*(ROW($AB$979:$AB$1520)&lt;&gt;ROW(AC214)))&gt;0,"Cruzado","Sin cruce")))</f>
        <v>Sin cruce</v>
      </c>
      <c r="AW214" s="361" t="str" cm="1">
        <f t="array" ref="AW214">IF(AE214="","",IF(SUMPRODUCT((AE214=$AD$979:$AD$1520)*(AI214=$AH$979:$AH$1520)*(AT214=$AS$979:$AS$1520)*(AU214=$AT$979:$AT$1520)*(ROW($AD$979:$AD$1520)&lt;&gt;ROW(AE214))*((S214=0)*($R$979:$R$1520&gt;0)+(S214&gt;0)*($R$979:$R$1520=0)))&gt;0,"SALONES UNIDOS",IF(SUMPRODUCT((AE214=$AD$979:$AD$1520)*(AI214=$AH$979:$AH$1520)*((AT214&lt;$AT$979:$AT$1520)*(AU214&gt;$AS$979:$AS$1520))*(ROW($AD$979:$AD$1520)&lt;&gt;ROW(AE214)))&gt;0,"Cruzado","Sin cruce")))</f>
        <v/>
      </c>
      <c r="AX214" s="104" t="str">
        <f t="shared" si="102"/>
        <v>PS6PRINCIPALA</v>
      </c>
      <c r="AY214" s="104" t="str" cm="1">
        <f t="array" ref="AY214">IF(AX214="","",IF(SUMPRODUCT((AX214=$AW$7:$AW$2006)*(AI214=$AH$7:$AH$2006)*(AO214=$AN$7:$AN$2006)*(AP214=$AO$7:$AO$2006)*(ROW($AW$7:$AW$2006)&lt;&gt;ROW(AX214))*((S214=0)*($R$7:$R$2006&gt;0)+(S214&gt;0)*($R$7:$R$2006=0)))&gt;0,"SALONES UNIDOS",IF(SUMPRODUCT((AX214=$AW$7:$AW$2006)*(AI214=$AH$7:$AH$2006)*((AO214&lt;$AO$7:$AO$2006)*(AP214&gt;$AN$7:$AN$2006))*(ROW($AW$7:$AW$2006)&lt;&gt;ROW(AX214)))&gt;0,"Cruzado","Sin cruce")))</f>
        <v>Sin cruce</v>
      </c>
    </row>
    <row r="215" spans="2:51" x14ac:dyDescent="0.3">
      <c r="B215" s="4" t="s">
        <v>1144</v>
      </c>
      <c r="C215" s="368" t="s">
        <v>314</v>
      </c>
      <c r="D215" s="369" t="s">
        <v>971</v>
      </c>
      <c r="E215" s="369">
        <v>20261</v>
      </c>
      <c r="F215" s="373" t="s">
        <v>280</v>
      </c>
      <c r="G215" s="370" t="s">
        <v>291</v>
      </c>
      <c r="H215" s="373" t="s">
        <v>296</v>
      </c>
      <c r="I215" s="373">
        <v>7</v>
      </c>
      <c r="J215" s="373" t="s">
        <v>281</v>
      </c>
      <c r="K215" s="373" t="s">
        <v>281</v>
      </c>
      <c r="L215" s="194" t="s">
        <v>770</v>
      </c>
      <c r="M215" s="364" t="s">
        <v>1040</v>
      </c>
      <c r="N215" s="364" t="s">
        <v>317</v>
      </c>
      <c r="O215" s="364" t="s">
        <v>339</v>
      </c>
      <c r="P215" s="373" t="s">
        <v>315</v>
      </c>
      <c r="Q215" s="364">
        <v>3</v>
      </c>
      <c r="R215" s="364">
        <v>2</v>
      </c>
      <c r="S215" s="369">
        <v>5</v>
      </c>
      <c r="T215" s="364">
        <v>4</v>
      </c>
      <c r="U215" s="8"/>
      <c r="V215" s="374">
        <v>30</v>
      </c>
      <c r="W215" s="370">
        <v>41717794</v>
      </c>
      <c r="X215" s="373" t="s">
        <v>122</v>
      </c>
      <c r="Y215" s="364" t="s">
        <v>315</v>
      </c>
      <c r="Z215" s="364" t="s">
        <v>576</v>
      </c>
      <c r="AA215" s="364"/>
      <c r="AB215" s="364"/>
      <c r="AC215" s="364" t="s">
        <v>851</v>
      </c>
      <c r="AD215" s="364"/>
      <c r="AE215" s="369"/>
      <c r="AF215" s="370"/>
      <c r="AG215" s="370"/>
      <c r="AH215" s="370" t="s">
        <v>319</v>
      </c>
      <c r="AI215" s="364">
        <v>2</v>
      </c>
      <c r="AJ215" s="364">
        <v>18</v>
      </c>
      <c r="AK215" s="364">
        <v>30</v>
      </c>
      <c r="AL215" s="364">
        <v>22</v>
      </c>
      <c r="AM215" s="364">
        <v>40</v>
      </c>
      <c r="AN215" s="22">
        <f t="shared" si="98"/>
        <v>5</v>
      </c>
      <c r="AO215" s="104">
        <f t="shared" si="99"/>
        <v>0.77083333333333337</v>
      </c>
      <c r="AP215" s="104">
        <f t="shared" si="100"/>
        <v>0.94444444444444442</v>
      </c>
      <c r="AQ215" s="22" t="str" cm="1">
        <f t="array" ref="AQ215">IF(X215="","",IF(SUMPRODUCT((X215=$W$7:$W$2006)*(AI215=$AH$7:$AH$2006)*(AO215=$AN$7:$AN$2006)*(AP215=$AO$7:$AO$2006)*(ROW($W$7:$W$2006)&lt;&gt;ROW(X215))*((S215=0)*($R$7:$R$2006&gt;0)+(S215&gt;0)*($R$7:$R$2006=0)))&gt;0,"SALONES UNIDOS",IF(SUMPRODUCT((X215=$W$7:$W$2006)*(AI215=$AH$7:$AH$2006)*((AO215&lt;$AO$7:$AO$2006)*(AP215&gt;$AN$7:$AN$2006))*(ROW($W$7:$W$2006)&lt;&gt;ROW(X215)))&gt;0,"Cruzado","Sin cruce")))</f>
        <v>Sin cruce</v>
      </c>
      <c r="AR215" s="104">
        <f t="shared" si="101"/>
        <v>0.77083333333333337</v>
      </c>
      <c r="AS215" s="104">
        <f t="shared" si="101"/>
        <v>0.94444444444444442</v>
      </c>
      <c r="AT215" s="22"/>
      <c r="AU215" s="22"/>
      <c r="AV215" s="361" t="str" cm="1">
        <f t="array" ref="AV215">IF(AC215="","",IF(SUMPRODUCT((AC215=$AB$979:$AB$1520)*(AI215=$AH$979:$AH$1520)*(AR215=$AQ$979:$AQ$1520)*(AS215=$AR$979:$AR$1520)*(ROW($AB$979:$AB$1520)&lt;&gt;ROW(AC215))*((S215=0)*($R$979:$R$1520&gt;0)+(S215&gt;0)*($R$979:$R$1520=0)))&gt;0,"SALONES UNIDOS",IF(SUMPRODUCT((AC215=$AB$979:$AB$1520)*(AI215=$AH$979:$AH$1520)*((AR215&lt;$AR$979:$AR$1520)*(AS215&gt;$AQ$979:$AQ$1520))*(ROW($AB$979:$AB$1520)&lt;&gt;ROW(AC215)))&gt;0,"Cruzado","Sin cruce")))</f>
        <v>Sin cruce</v>
      </c>
      <c r="AW215" s="361" t="str" cm="1">
        <f t="array" ref="AW215">IF(AE215="","",IF(SUMPRODUCT((AE215=$AD$979:$AD$1520)*(AI215=$AH$979:$AH$1520)*(AT215=$AS$979:$AS$1520)*(AU215=$AT$979:$AT$1520)*(ROW($AD$979:$AD$1520)&lt;&gt;ROW(AE215))*((S215=0)*($R$979:$R$1520&gt;0)+(S215&gt;0)*($R$979:$R$1520=0)))&gt;0,"SALONES UNIDOS",IF(SUMPRODUCT((AE215=$AD$979:$AD$1520)*(AI215=$AH$979:$AH$1520)*((AT215&lt;$AT$979:$AT$1520)*(AU215&gt;$AS$979:$AS$1520))*(ROW($AD$979:$AD$1520)&lt;&gt;ROW(AE215)))&gt;0,"Cruzado","Sin cruce")))</f>
        <v/>
      </c>
      <c r="AX215" s="104" t="str">
        <f t="shared" si="102"/>
        <v>PS7PRINCIPALB</v>
      </c>
      <c r="AY215" s="104" t="str" cm="1">
        <f t="array" ref="AY215">IF(AX215="","",IF(SUMPRODUCT((AX215=$AW$7:$AW$2006)*(AI215=$AH$7:$AH$2006)*(AO215=$AN$7:$AN$2006)*(AP215=$AO$7:$AO$2006)*(ROW($AW$7:$AW$2006)&lt;&gt;ROW(AX215))*((S215=0)*($R$7:$R$2006&gt;0)+(S215&gt;0)*($R$7:$R$2006=0)))&gt;0,"SALONES UNIDOS",IF(SUMPRODUCT((AX215=$AW$7:$AW$2006)*(AI215=$AH$7:$AH$2006)*((AO215&lt;$AO$7:$AO$2006)*(AP215&gt;$AN$7:$AN$2006))*(ROW($AW$7:$AW$2006)&lt;&gt;ROW(AX215)))&gt;0,"Cruzado","Sin cruce")))</f>
        <v>Sin cruce</v>
      </c>
    </row>
    <row r="216" spans="2:51" x14ac:dyDescent="0.3">
      <c r="B216" s="4" t="s">
        <v>1145</v>
      </c>
      <c r="C216" s="368" t="s">
        <v>314</v>
      </c>
      <c r="D216" s="369" t="s">
        <v>971</v>
      </c>
      <c r="E216" s="369">
        <v>20261</v>
      </c>
      <c r="F216" s="373" t="s">
        <v>280</v>
      </c>
      <c r="G216" s="370" t="s">
        <v>291</v>
      </c>
      <c r="H216" s="373" t="s">
        <v>296</v>
      </c>
      <c r="I216" s="373">
        <v>7</v>
      </c>
      <c r="J216" s="373" t="s">
        <v>281</v>
      </c>
      <c r="K216" s="373" t="s">
        <v>281</v>
      </c>
      <c r="L216" s="194" t="s">
        <v>770</v>
      </c>
      <c r="M216" s="364" t="s">
        <v>1040</v>
      </c>
      <c r="N216" s="364" t="s">
        <v>317</v>
      </c>
      <c r="O216" s="364" t="s">
        <v>339</v>
      </c>
      <c r="P216" s="373" t="s">
        <v>315</v>
      </c>
      <c r="Q216" s="364">
        <v>3</v>
      </c>
      <c r="R216" s="364">
        <v>2</v>
      </c>
      <c r="S216" s="369">
        <v>5</v>
      </c>
      <c r="T216" s="364">
        <v>4</v>
      </c>
      <c r="U216" s="8"/>
      <c r="V216" s="374">
        <v>30</v>
      </c>
      <c r="W216" s="370">
        <v>70107322</v>
      </c>
      <c r="X216" s="373" t="s">
        <v>210</v>
      </c>
      <c r="Y216" s="364" t="s">
        <v>315</v>
      </c>
      <c r="Z216" s="364" t="s">
        <v>576</v>
      </c>
      <c r="AA216" s="364"/>
      <c r="AB216" s="364"/>
      <c r="AC216" s="364" t="s">
        <v>851</v>
      </c>
      <c r="AD216" s="364"/>
      <c r="AE216" s="369"/>
      <c r="AF216" s="370"/>
      <c r="AG216" s="370"/>
      <c r="AH216" s="370" t="s">
        <v>319</v>
      </c>
      <c r="AI216" s="364">
        <v>2</v>
      </c>
      <c r="AJ216" s="364">
        <v>18</v>
      </c>
      <c r="AK216" s="364">
        <v>30</v>
      </c>
      <c r="AL216" s="364">
        <v>22</v>
      </c>
      <c r="AM216" s="364">
        <v>40</v>
      </c>
      <c r="AN216" s="22">
        <f t="shared" si="98"/>
        <v>5</v>
      </c>
      <c r="AO216" s="104">
        <f t="shared" si="99"/>
        <v>0.77083333333333337</v>
      </c>
      <c r="AP216" s="104">
        <f t="shared" si="100"/>
        <v>0.94444444444444442</v>
      </c>
      <c r="AQ216" s="22" t="str" cm="1">
        <f t="array" ref="AQ216">IF(X216="","",IF(SUMPRODUCT((X216=$W$7:$W$2006)*(AI216=$AH$7:$AH$2006)*(AO216=$AN$7:$AN$2006)*(AP216=$AO$7:$AO$2006)*(ROW($W$7:$W$2006)&lt;&gt;ROW(X216))*((S216=0)*($R$7:$R$2006&gt;0)+(S216&gt;0)*($R$7:$R$2006=0)))&gt;0,"SALONES UNIDOS",IF(SUMPRODUCT((X216=$W$7:$W$2006)*(AI216=$AH$7:$AH$2006)*((AO216&lt;$AO$7:$AO$2006)*(AP216&gt;$AN$7:$AN$2006))*(ROW($W$7:$W$2006)&lt;&gt;ROW(X216)))&gt;0,"Cruzado","Sin cruce")))</f>
        <v>Sin cruce</v>
      </c>
      <c r="AR216" s="104">
        <f t="shared" si="101"/>
        <v>0.77083333333333337</v>
      </c>
      <c r="AS216" s="104">
        <f t="shared" si="101"/>
        <v>0.94444444444444442</v>
      </c>
      <c r="AT216" s="22"/>
      <c r="AU216" s="22"/>
      <c r="AV216" s="361" t="str" cm="1">
        <f t="array" ref="AV216">IF(AC216="","",IF(SUMPRODUCT((AC216=$AB$979:$AB$1520)*(AI216=$AH$979:$AH$1520)*(AR216=$AQ$979:$AQ$1520)*(AS216=$AR$979:$AR$1520)*(ROW($AB$979:$AB$1520)&lt;&gt;ROW(AC216))*((S216=0)*($R$979:$R$1520&gt;0)+(S216&gt;0)*($R$979:$R$1520=0)))&gt;0,"SALONES UNIDOS",IF(SUMPRODUCT((AC216=$AB$979:$AB$1520)*(AI216=$AH$979:$AH$1520)*((AR216&lt;$AR$979:$AR$1520)*(AS216&gt;$AQ$979:$AQ$1520))*(ROW($AB$979:$AB$1520)&lt;&gt;ROW(AC216)))&gt;0,"Cruzado","Sin cruce")))</f>
        <v>Sin cruce</v>
      </c>
      <c r="AW216" s="361" t="str" cm="1">
        <f t="array" ref="AW216">IF(AE216="","",IF(SUMPRODUCT((AE216=$AD$979:$AD$1520)*(AI216=$AH$979:$AH$1520)*(AT216=$AS$979:$AS$1520)*(AU216=$AT$979:$AT$1520)*(ROW($AD$979:$AD$1520)&lt;&gt;ROW(AE216))*((S216=0)*($R$979:$R$1520&gt;0)+(S216&gt;0)*($R$979:$R$1520=0)))&gt;0,"SALONES UNIDOS",IF(SUMPRODUCT((AE216=$AD$979:$AD$1520)*(AI216=$AH$979:$AH$1520)*((AT216&lt;$AT$979:$AT$1520)*(AU216&gt;$AS$979:$AS$1520))*(ROW($AD$979:$AD$1520)&lt;&gt;ROW(AE216)))&gt;0,"Cruzado","Sin cruce")))</f>
        <v/>
      </c>
      <c r="AX216" s="104" t="str">
        <f t="shared" si="102"/>
        <v>PS7PRINCIPALB</v>
      </c>
      <c r="AY216" s="104" t="str" cm="1">
        <f t="array" ref="AY216">IF(AX216="","",IF(SUMPRODUCT((AX216=$AW$7:$AW$2006)*(AI216=$AH$7:$AH$2006)*(AO216=$AN$7:$AN$2006)*(AP216=$AO$7:$AO$2006)*(ROW($AW$7:$AW$2006)&lt;&gt;ROW(AX216))*((S216=0)*($R$7:$R$2006&gt;0)+(S216&gt;0)*($R$7:$R$2006=0)))&gt;0,"SALONES UNIDOS",IF(SUMPRODUCT((AX216=$AW$7:$AW$2006)*(AI216=$AH$7:$AH$2006)*((AO216&lt;$AO$7:$AO$2006)*(AP216&gt;$AN$7:$AN$2006))*(ROW($AW$7:$AW$2006)&lt;&gt;ROW(AX216)))&gt;0,"Cruzado","Sin cruce")))</f>
        <v>Sin cruce</v>
      </c>
    </row>
    <row r="217" spans="2:51" x14ac:dyDescent="0.3">
      <c r="B217" s="4" t="s">
        <v>1144</v>
      </c>
      <c r="C217" s="368" t="s">
        <v>314</v>
      </c>
      <c r="D217" s="364" t="s">
        <v>284</v>
      </c>
      <c r="E217" s="364">
        <v>202011</v>
      </c>
      <c r="F217" s="373" t="s">
        <v>280</v>
      </c>
      <c r="G217" s="370" t="s">
        <v>291</v>
      </c>
      <c r="H217" s="373" t="s">
        <v>296</v>
      </c>
      <c r="I217" s="373">
        <v>9</v>
      </c>
      <c r="J217" s="373" t="s">
        <v>281</v>
      </c>
      <c r="K217" s="373" t="s">
        <v>281</v>
      </c>
      <c r="L217" s="194" t="s">
        <v>776</v>
      </c>
      <c r="M217" s="364" t="s">
        <v>872</v>
      </c>
      <c r="N217" s="364" t="s">
        <v>349</v>
      </c>
      <c r="O217" s="364" t="s">
        <v>621</v>
      </c>
      <c r="P217" s="373" t="s">
        <v>321</v>
      </c>
      <c r="Q217" s="364">
        <v>2</v>
      </c>
      <c r="R217" s="364">
        <v>2</v>
      </c>
      <c r="S217" s="369">
        <v>4</v>
      </c>
      <c r="T217" s="364">
        <v>3</v>
      </c>
      <c r="U217" s="8"/>
      <c r="V217" s="374">
        <v>35</v>
      </c>
      <c r="W217" s="370">
        <v>41717794</v>
      </c>
      <c r="X217" s="373" t="s">
        <v>122</v>
      </c>
      <c r="Y217" s="364" t="s">
        <v>321</v>
      </c>
      <c r="Z217" s="364" t="s">
        <v>576</v>
      </c>
      <c r="AA217" s="364"/>
      <c r="AB217" s="364"/>
      <c r="AC217" s="366"/>
      <c r="AD217" s="364"/>
      <c r="AE217" s="369"/>
      <c r="AF217" s="370"/>
      <c r="AG217" s="370"/>
      <c r="AH217" s="364" t="s">
        <v>319</v>
      </c>
      <c r="AI217" s="364">
        <v>5</v>
      </c>
      <c r="AJ217" s="364">
        <v>19</v>
      </c>
      <c r="AK217" s="364">
        <v>20</v>
      </c>
      <c r="AL217" s="364">
        <v>22</v>
      </c>
      <c r="AM217" s="364">
        <v>40</v>
      </c>
      <c r="AN217" s="22">
        <f t="shared" si="98"/>
        <v>4</v>
      </c>
      <c r="AO217" s="104">
        <f t="shared" si="99"/>
        <v>0.80555555555555547</v>
      </c>
      <c r="AP217" s="104">
        <f t="shared" si="100"/>
        <v>0.94444444444444442</v>
      </c>
      <c r="AQ217" s="22" t="str" cm="1">
        <f t="array" ref="AQ217">IF(X217="","",IF(SUMPRODUCT((X217=$W$7:$W$2006)*(AI217=$AH$7:$AH$2006)*(AO217=$AN$7:$AN$2006)*(AP217=$AO$7:$AO$2006)*(ROW($W$7:$W$2006)&lt;&gt;ROW(X217))*((S217=0)*($R$7:$R$2006&gt;0)+(S217&gt;0)*($R$7:$R$2006=0)))&gt;0,"SALONES UNIDOS",IF(SUMPRODUCT((X217=$W$7:$W$2006)*(AI217=$AH$7:$AH$2006)*((AO217&lt;$AO$7:$AO$2006)*(AP217&gt;$AN$7:$AN$2006))*(ROW($W$7:$W$2006)&lt;&gt;ROW(X217)))&gt;0,"Cruzado","Sin cruce")))</f>
        <v>Sin cruce</v>
      </c>
      <c r="AR217" s="104"/>
      <c r="AS217" s="104"/>
      <c r="AT217" s="22"/>
      <c r="AU217" s="22"/>
      <c r="AV217" s="361" t="str" cm="1">
        <f t="array" ref="AV217">IF(AC217="","",IF(SUMPRODUCT((AC217=$AB$979:$AB$1520)*(AI217=$AH$979:$AH$1520)*(AR217=$AQ$979:$AQ$1520)*(AS217=$AR$979:$AR$1520)*(ROW($AB$979:$AB$1520)&lt;&gt;ROW(AC217))*((S217=0)*($R$979:$R$1520&gt;0)+(S217&gt;0)*($R$979:$R$1520=0)))&gt;0,"SALONES UNIDOS",IF(SUMPRODUCT((AC217=$AB$979:$AB$1520)*(AI217=$AH$979:$AH$1520)*((AR217&lt;$AR$979:$AR$1520)*(AS217&gt;$AQ$979:$AQ$1520))*(ROW($AB$979:$AB$1520)&lt;&gt;ROW(AC217)))&gt;0,"Cruzado","Sin cruce")))</f>
        <v/>
      </c>
      <c r="AW217" s="361" t="str" cm="1">
        <f t="array" ref="AW217">IF(AE217="","",IF(SUMPRODUCT((AE217=$AD$979:$AD$1520)*(AI217=$AH$979:$AH$1520)*(AT217=$AS$979:$AS$1520)*(AU217=$AT$979:$AT$1520)*(ROW($AD$979:$AD$1520)&lt;&gt;ROW(AE217))*((S217=0)*($R$979:$R$1520&gt;0)+(S217&gt;0)*($R$979:$R$1520=0)))&gt;0,"SALONES UNIDOS",IF(SUMPRODUCT((AE217=$AD$979:$AD$1520)*(AI217=$AH$979:$AH$1520)*((AT217&lt;$AT$979:$AT$1520)*(AU217&gt;$AS$979:$AS$1520))*(ROW($AD$979:$AD$1520)&lt;&gt;ROW(AE217)))&gt;0,"Cruzado","Sin cruce")))</f>
        <v/>
      </c>
      <c r="AX217" s="104" t="str">
        <f t="shared" si="102"/>
        <v>PS9PRINCIPALB</v>
      </c>
      <c r="AY217" s="104" t="str" cm="1">
        <f t="array" ref="AY217">IF(AX217="","",IF(SUMPRODUCT((AX217=$AW$7:$AW$2006)*(AI217=$AH$7:$AH$2006)*(AO217=$AN$7:$AN$2006)*(AP217=$AO$7:$AO$2006)*(ROW($AW$7:$AW$2006)&lt;&gt;ROW(AX217))*((S217=0)*($R$7:$R$2006&gt;0)+(S217&gt;0)*($R$7:$R$2006=0)))&gt;0,"SALONES UNIDOS",IF(SUMPRODUCT((AX217=$AW$7:$AW$2006)*(AI217=$AH$7:$AH$2006)*((AO217&lt;$AO$7:$AO$2006)*(AP217&gt;$AN$7:$AN$2006))*(ROW($AW$7:$AW$2006)&lt;&gt;ROW(AX217)))&gt;0,"Cruzado","Sin cruce")))</f>
        <v>Sin cruce</v>
      </c>
    </row>
    <row r="218" spans="2:51" x14ac:dyDescent="0.3">
      <c r="B218" s="4" t="s">
        <v>1145</v>
      </c>
      <c r="C218" s="368" t="s">
        <v>314</v>
      </c>
      <c r="D218" s="364" t="s">
        <v>284</v>
      </c>
      <c r="E218" s="364">
        <v>202011</v>
      </c>
      <c r="F218" s="373" t="s">
        <v>280</v>
      </c>
      <c r="G218" s="370" t="s">
        <v>291</v>
      </c>
      <c r="H218" s="373" t="s">
        <v>296</v>
      </c>
      <c r="I218" s="373">
        <v>9</v>
      </c>
      <c r="J218" s="373" t="s">
        <v>281</v>
      </c>
      <c r="K218" s="373" t="s">
        <v>281</v>
      </c>
      <c r="L218" s="194" t="s">
        <v>776</v>
      </c>
      <c r="M218" s="364" t="s">
        <v>872</v>
      </c>
      <c r="N218" s="364" t="s">
        <v>349</v>
      </c>
      <c r="O218" s="364" t="s">
        <v>621</v>
      </c>
      <c r="P218" s="373" t="s">
        <v>321</v>
      </c>
      <c r="Q218" s="364">
        <v>2</v>
      </c>
      <c r="R218" s="364">
        <v>2</v>
      </c>
      <c r="S218" s="369">
        <v>4</v>
      </c>
      <c r="T218" s="364">
        <v>3</v>
      </c>
      <c r="U218" s="8"/>
      <c r="V218" s="374">
        <v>35</v>
      </c>
      <c r="W218" s="370">
        <v>45201680</v>
      </c>
      <c r="X218" s="373" t="s">
        <v>496</v>
      </c>
      <c r="Y218" s="364" t="s">
        <v>321</v>
      </c>
      <c r="Z218" s="364" t="s">
        <v>576</v>
      </c>
      <c r="AA218" s="364"/>
      <c r="AB218" s="364"/>
      <c r="AC218" s="366"/>
      <c r="AD218" s="364"/>
      <c r="AE218" s="369"/>
      <c r="AF218" s="370"/>
      <c r="AG218" s="370"/>
      <c r="AH218" s="364" t="s">
        <v>319</v>
      </c>
      <c r="AI218" s="364">
        <v>5</v>
      </c>
      <c r="AJ218" s="364">
        <v>19</v>
      </c>
      <c r="AK218" s="364">
        <v>20</v>
      </c>
      <c r="AL218" s="364">
        <v>22</v>
      </c>
      <c r="AM218" s="364">
        <v>40</v>
      </c>
      <c r="AN218" s="22">
        <f t="shared" si="98"/>
        <v>4</v>
      </c>
      <c r="AO218" s="104">
        <f t="shared" si="99"/>
        <v>0.80555555555555547</v>
      </c>
      <c r="AP218" s="104">
        <f t="shared" si="100"/>
        <v>0.94444444444444442</v>
      </c>
      <c r="AQ218" s="22" t="str" cm="1">
        <f t="array" ref="AQ218">IF(X218="","",IF(SUMPRODUCT((X218=$W$7:$W$2006)*(AI218=$AH$7:$AH$2006)*(AO218=$AN$7:$AN$2006)*(AP218=$AO$7:$AO$2006)*(ROW($W$7:$W$2006)&lt;&gt;ROW(X218))*((S218=0)*($R$7:$R$2006&gt;0)+(S218&gt;0)*($R$7:$R$2006=0)))&gt;0,"SALONES UNIDOS",IF(SUMPRODUCT((X218=$W$7:$W$2006)*(AI218=$AH$7:$AH$2006)*((AO218&lt;$AO$7:$AO$2006)*(AP218&gt;$AN$7:$AN$2006))*(ROW($W$7:$W$2006)&lt;&gt;ROW(X218)))&gt;0,"Cruzado","Sin cruce")))</f>
        <v>Sin cruce</v>
      </c>
      <c r="AR218" s="104"/>
      <c r="AS218" s="104"/>
      <c r="AT218" s="22"/>
      <c r="AU218" s="22"/>
      <c r="AV218" s="361" t="str" cm="1">
        <f t="array" ref="AV218">IF(AC218="","",IF(SUMPRODUCT((AC218=$AB$979:$AB$1520)*(AI218=$AH$979:$AH$1520)*(AR218=$AQ$979:$AQ$1520)*(AS218=$AR$979:$AR$1520)*(ROW($AB$979:$AB$1520)&lt;&gt;ROW(AC218))*((S218=0)*($R$979:$R$1520&gt;0)+(S218&gt;0)*($R$979:$R$1520=0)))&gt;0,"SALONES UNIDOS",IF(SUMPRODUCT((AC218=$AB$979:$AB$1520)*(AI218=$AH$979:$AH$1520)*((AR218&lt;$AR$979:$AR$1520)*(AS218&gt;$AQ$979:$AQ$1520))*(ROW($AB$979:$AB$1520)&lt;&gt;ROW(AC218)))&gt;0,"Cruzado","Sin cruce")))</f>
        <v/>
      </c>
      <c r="AW218" s="361" t="str" cm="1">
        <f t="array" ref="AW218">IF(AE218="","",IF(SUMPRODUCT((AE218=$AD$979:$AD$1520)*(AI218=$AH$979:$AH$1520)*(AT218=$AS$979:$AS$1520)*(AU218=$AT$979:$AT$1520)*(ROW($AD$979:$AD$1520)&lt;&gt;ROW(AE218))*((S218=0)*($R$979:$R$1520&gt;0)+(S218&gt;0)*($R$979:$R$1520=0)))&gt;0,"SALONES UNIDOS",IF(SUMPRODUCT((AE218=$AD$979:$AD$1520)*(AI218=$AH$979:$AH$1520)*((AT218&lt;$AT$979:$AT$1520)*(AU218&gt;$AS$979:$AS$1520))*(ROW($AD$979:$AD$1520)&lt;&gt;ROW(AE218)))&gt;0,"Cruzado","Sin cruce")))</f>
        <v/>
      </c>
      <c r="AX218" s="104" t="str">
        <f t="shared" si="102"/>
        <v>PS9PRINCIPALB</v>
      </c>
      <c r="AY218" s="104" t="str" cm="1">
        <f t="array" ref="AY218">IF(AX218="","",IF(SUMPRODUCT((AX218=$AW$7:$AW$2006)*(AI218=$AH$7:$AH$2006)*(AO218=$AN$7:$AN$2006)*(AP218=$AO$7:$AO$2006)*(ROW($AW$7:$AW$2006)&lt;&gt;ROW(AX218))*((S218=0)*($R$7:$R$2006&gt;0)+(S218&gt;0)*($R$7:$R$2006=0)))&gt;0,"SALONES UNIDOS",IF(SUMPRODUCT((AX218=$AW$7:$AW$2006)*(AI218=$AH$7:$AH$2006)*((AO218&lt;$AO$7:$AO$2006)*(AP218&gt;$AN$7:$AN$2006))*(ROW($AW$7:$AW$2006)&lt;&gt;ROW(AX218)))&gt;0,"Cruzado","Sin cruce")))</f>
        <v>Sin cruce</v>
      </c>
    </row>
    <row r="219" spans="2:51" x14ac:dyDescent="0.3">
      <c r="B219" s="4" t="s">
        <v>1144</v>
      </c>
      <c r="C219" s="368" t="s">
        <v>314</v>
      </c>
      <c r="D219" s="369" t="s">
        <v>971</v>
      </c>
      <c r="E219" s="369">
        <v>20261</v>
      </c>
      <c r="F219" s="373" t="s">
        <v>280</v>
      </c>
      <c r="G219" s="370" t="s">
        <v>291</v>
      </c>
      <c r="H219" s="373" t="s">
        <v>296</v>
      </c>
      <c r="I219" s="373">
        <v>5</v>
      </c>
      <c r="J219" s="373" t="s">
        <v>281</v>
      </c>
      <c r="K219" s="373" t="s">
        <v>281</v>
      </c>
      <c r="L219" s="194" t="s">
        <v>343</v>
      </c>
      <c r="M219" s="364" t="s">
        <v>756</v>
      </c>
      <c r="N219" s="364" t="s">
        <v>317</v>
      </c>
      <c r="O219" s="364" t="s">
        <v>339</v>
      </c>
      <c r="P219" s="373" t="s">
        <v>315</v>
      </c>
      <c r="Q219" s="364">
        <v>3</v>
      </c>
      <c r="R219" s="364">
        <v>2</v>
      </c>
      <c r="S219" s="369">
        <v>5</v>
      </c>
      <c r="T219" s="364">
        <v>4</v>
      </c>
      <c r="U219" s="8"/>
      <c r="V219" s="374">
        <v>30</v>
      </c>
      <c r="W219" s="370">
        <v>45228337</v>
      </c>
      <c r="X219" s="373" t="s">
        <v>6</v>
      </c>
      <c r="Y219" s="364" t="s">
        <v>315</v>
      </c>
      <c r="Z219" s="364" t="s">
        <v>556</v>
      </c>
      <c r="AA219" s="364"/>
      <c r="AB219" s="364"/>
      <c r="AC219" s="364" t="s">
        <v>865</v>
      </c>
      <c r="AD219" s="364"/>
      <c r="AE219" s="369"/>
      <c r="AF219" s="370"/>
      <c r="AG219" s="370"/>
      <c r="AH219" s="370" t="s">
        <v>319</v>
      </c>
      <c r="AI219" s="364">
        <v>2</v>
      </c>
      <c r="AJ219" s="364">
        <v>17</v>
      </c>
      <c r="AK219" s="364">
        <v>40</v>
      </c>
      <c r="AL219" s="364">
        <v>21</v>
      </c>
      <c r="AM219" s="364">
        <v>50</v>
      </c>
      <c r="AN219" s="22">
        <f t="shared" si="98"/>
        <v>5</v>
      </c>
      <c r="AO219" s="104">
        <f t="shared" si="99"/>
        <v>0.73611111111111116</v>
      </c>
      <c r="AP219" s="104">
        <f t="shared" si="100"/>
        <v>0.90972222222222221</v>
      </c>
      <c r="AQ219" s="22" t="str" cm="1">
        <f t="array" ref="AQ219">IF(X219="","",IF(SUMPRODUCT((X219=$W$7:$W$2006)*(AI219=$AH$7:$AH$2006)*(AO219=$AN$7:$AN$2006)*(AP219=$AO$7:$AO$2006)*(ROW($W$7:$W$2006)&lt;&gt;ROW(X219))*((S219=0)*($R$7:$R$2006&gt;0)+(S219&gt;0)*($R$7:$R$2006=0)))&gt;0,"SALONES UNIDOS",IF(SUMPRODUCT((X219=$W$7:$W$2006)*(AI219=$AH$7:$AH$2006)*((AO219&lt;$AO$7:$AO$2006)*(AP219&gt;$AN$7:$AN$2006))*(ROW($W$7:$W$2006)&lt;&gt;ROW(X219)))&gt;0,"Cruzado","Sin cruce")))</f>
        <v>Sin cruce</v>
      </c>
      <c r="AR219" s="104">
        <f t="shared" ref="AR219:AS224" si="103">AO219</f>
        <v>0.73611111111111116</v>
      </c>
      <c r="AS219" s="104">
        <f t="shared" si="103"/>
        <v>0.90972222222222221</v>
      </c>
      <c r="AT219" s="22"/>
      <c r="AU219" s="22"/>
      <c r="AV219" s="361" t="str" cm="1">
        <f t="array" ref="AV219">IF(AC219="","",IF(SUMPRODUCT((AC219=$AB$979:$AB$1520)*(AI219=$AH$979:$AH$1520)*(AR219=$AQ$979:$AQ$1520)*(AS219=$AR$979:$AR$1520)*(ROW($AB$979:$AB$1520)&lt;&gt;ROW(AC219))*((S219=0)*($R$979:$R$1520&gt;0)+(S219&gt;0)*($R$979:$R$1520=0)))&gt;0,"SALONES UNIDOS",IF(SUMPRODUCT((AC219=$AB$979:$AB$1520)*(AI219=$AH$979:$AH$1520)*((AR219&lt;$AR$979:$AR$1520)*(AS219&gt;$AQ$979:$AQ$1520))*(ROW($AB$979:$AB$1520)&lt;&gt;ROW(AC219)))&gt;0,"Cruzado","Sin cruce")))</f>
        <v>Sin cruce</v>
      </c>
      <c r="AW219" s="361" t="str" cm="1">
        <f t="array" ref="AW219">IF(AE219="","",IF(SUMPRODUCT((AE219=$AD$979:$AD$1520)*(AI219=$AH$979:$AH$1520)*(AT219=$AS$979:$AS$1520)*(AU219=$AT$979:$AT$1520)*(ROW($AD$979:$AD$1520)&lt;&gt;ROW(AE219))*((S219=0)*($R$979:$R$1520&gt;0)+(S219&gt;0)*($R$979:$R$1520=0)))&gt;0,"SALONES UNIDOS",IF(SUMPRODUCT((AE219=$AD$979:$AD$1520)*(AI219=$AH$979:$AH$1520)*((AT219&lt;$AT$979:$AT$1520)*(AU219&gt;$AS$979:$AS$1520))*(ROW($AD$979:$AD$1520)&lt;&gt;ROW(AE219)))&gt;0,"Cruzado","Sin cruce")))</f>
        <v/>
      </c>
      <c r="AX219" s="104" t="str">
        <f t="shared" si="102"/>
        <v>PS5PRINCIPALB</v>
      </c>
      <c r="AY219" s="104" t="str" cm="1">
        <f t="array" ref="AY219">IF(AX219="","",IF(SUMPRODUCT((AX219=$AW$7:$AW$2006)*(AI219=$AH$7:$AH$2006)*(AO219=$AN$7:$AN$2006)*(AP219=$AO$7:$AO$2006)*(ROW($AW$7:$AW$2006)&lt;&gt;ROW(AX219))*((S219=0)*($R$7:$R$2006&gt;0)+(S219&gt;0)*($R$7:$R$2006=0)))&gt;0,"SALONES UNIDOS",IF(SUMPRODUCT((AX219=$AW$7:$AW$2006)*(AI219=$AH$7:$AH$2006)*((AO219&lt;$AO$7:$AO$2006)*(AP219&gt;$AN$7:$AN$2006))*(ROW($AW$7:$AW$2006)&lt;&gt;ROW(AX219)))&gt;0,"Cruzado","Sin cruce")))</f>
        <v>Sin cruce</v>
      </c>
    </row>
    <row r="220" spans="2:51" x14ac:dyDescent="0.3">
      <c r="B220" s="4" t="s">
        <v>1145</v>
      </c>
      <c r="C220" s="368" t="s">
        <v>314</v>
      </c>
      <c r="D220" s="369" t="s">
        <v>971</v>
      </c>
      <c r="E220" s="369">
        <v>20261</v>
      </c>
      <c r="F220" s="373" t="s">
        <v>280</v>
      </c>
      <c r="G220" s="370" t="s">
        <v>291</v>
      </c>
      <c r="H220" s="373" t="s">
        <v>296</v>
      </c>
      <c r="I220" s="373">
        <v>5</v>
      </c>
      <c r="J220" s="373" t="s">
        <v>281</v>
      </c>
      <c r="K220" s="373" t="s">
        <v>281</v>
      </c>
      <c r="L220" s="194" t="s">
        <v>343</v>
      </c>
      <c r="M220" s="364" t="s">
        <v>756</v>
      </c>
      <c r="N220" s="364" t="s">
        <v>317</v>
      </c>
      <c r="O220" s="364" t="s">
        <v>339</v>
      </c>
      <c r="P220" s="373" t="s">
        <v>315</v>
      </c>
      <c r="Q220" s="364">
        <v>3</v>
      </c>
      <c r="R220" s="364">
        <v>2</v>
      </c>
      <c r="S220" s="369">
        <v>5</v>
      </c>
      <c r="T220" s="364">
        <v>4</v>
      </c>
      <c r="U220" s="8"/>
      <c r="V220" s="374">
        <v>30</v>
      </c>
      <c r="W220" s="370">
        <v>21815710</v>
      </c>
      <c r="X220" s="373" t="s">
        <v>129</v>
      </c>
      <c r="Y220" s="364" t="s">
        <v>315</v>
      </c>
      <c r="Z220" s="364" t="s">
        <v>556</v>
      </c>
      <c r="AA220" s="364"/>
      <c r="AB220" s="364"/>
      <c r="AC220" s="364" t="s">
        <v>865</v>
      </c>
      <c r="AD220" s="364"/>
      <c r="AE220" s="369"/>
      <c r="AF220" s="370"/>
      <c r="AG220" s="370"/>
      <c r="AH220" s="370" t="s">
        <v>319</v>
      </c>
      <c r="AI220" s="364">
        <v>2</v>
      </c>
      <c r="AJ220" s="364">
        <v>17</v>
      </c>
      <c r="AK220" s="364">
        <v>40</v>
      </c>
      <c r="AL220" s="364">
        <v>21</v>
      </c>
      <c r="AM220" s="364">
        <v>50</v>
      </c>
      <c r="AN220" s="22">
        <f t="shared" si="98"/>
        <v>5</v>
      </c>
      <c r="AO220" s="104">
        <f t="shared" si="99"/>
        <v>0.73611111111111116</v>
      </c>
      <c r="AP220" s="104">
        <f t="shared" si="100"/>
        <v>0.90972222222222221</v>
      </c>
      <c r="AQ220" s="22" t="str" cm="1">
        <f t="array" ref="AQ220">IF(X220="","",IF(SUMPRODUCT((X220=$W$7:$W$2006)*(AI220=$AH$7:$AH$2006)*(AO220=$AN$7:$AN$2006)*(AP220=$AO$7:$AO$2006)*(ROW($W$7:$W$2006)&lt;&gt;ROW(X220))*((S220=0)*($R$7:$R$2006&gt;0)+(S220&gt;0)*($R$7:$R$2006=0)))&gt;0,"SALONES UNIDOS",IF(SUMPRODUCT((X220=$W$7:$W$2006)*(AI220=$AH$7:$AH$2006)*((AO220&lt;$AO$7:$AO$2006)*(AP220&gt;$AN$7:$AN$2006))*(ROW($W$7:$W$2006)&lt;&gt;ROW(X220)))&gt;0,"Cruzado","Sin cruce")))</f>
        <v>Sin cruce</v>
      </c>
      <c r="AR220" s="104">
        <f t="shared" si="103"/>
        <v>0.73611111111111116</v>
      </c>
      <c r="AS220" s="104">
        <f t="shared" si="103"/>
        <v>0.90972222222222221</v>
      </c>
      <c r="AT220" s="22"/>
      <c r="AU220" s="22"/>
      <c r="AV220" s="361" t="str" cm="1">
        <f t="array" ref="AV220">IF(AC220="","",IF(SUMPRODUCT((AC220=$AB$979:$AB$1520)*(AI220=$AH$979:$AH$1520)*(AR220=$AQ$979:$AQ$1520)*(AS220=$AR$979:$AR$1520)*(ROW($AB$979:$AB$1520)&lt;&gt;ROW(AC220))*((S220=0)*($R$979:$R$1520&gt;0)+(S220&gt;0)*($R$979:$R$1520=0)))&gt;0,"SALONES UNIDOS",IF(SUMPRODUCT((AC220=$AB$979:$AB$1520)*(AI220=$AH$979:$AH$1520)*((AR220&lt;$AR$979:$AR$1520)*(AS220&gt;$AQ$979:$AQ$1520))*(ROW($AB$979:$AB$1520)&lt;&gt;ROW(AC220)))&gt;0,"Cruzado","Sin cruce")))</f>
        <v>Sin cruce</v>
      </c>
      <c r="AW220" s="361" t="str" cm="1">
        <f t="array" ref="AW220">IF(AE220="","",IF(SUMPRODUCT((AE220=$AD$979:$AD$1520)*(AI220=$AH$979:$AH$1520)*(AT220=$AS$979:$AS$1520)*(AU220=$AT$979:$AT$1520)*(ROW($AD$979:$AD$1520)&lt;&gt;ROW(AE220))*((S220=0)*($R$979:$R$1520&gt;0)+(S220&gt;0)*($R$979:$R$1520=0)))&gt;0,"SALONES UNIDOS",IF(SUMPRODUCT((AE220=$AD$979:$AD$1520)*(AI220=$AH$979:$AH$1520)*((AT220&lt;$AT$979:$AT$1520)*(AU220&gt;$AS$979:$AS$1520))*(ROW($AD$979:$AD$1520)&lt;&gt;ROW(AE220)))&gt;0,"Cruzado","Sin cruce")))</f>
        <v/>
      </c>
      <c r="AX220" s="104" t="str">
        <f t="shared" si="102"/>
        <v>PS5PRINCIPALB</v>
      </c>
      <c r="AY220" s="104" t="str" cm="1">
        <f t="array" ref="AY220">IF(AX220="","",IF(SUMPRODUCT((AX220=$AW$7:$AW$2006)*(AI220=$AH$7:$AH$2006)*(AO220=$AN$7:$AN$2006)*(AP220=$AO$7:$AO$2006)*(ROW($AW$7:$AW$2006)&lt;&gt;ROW(AX220))*((S220=0)*($R$7:$R$2006&gt;0)+(S220&gt;0)*($R$7:$R$2006=0)))&gt;0,"SALONES UNIDOS",IF(SUMPRODUCT((AX220=$AW$7:$AW$2006)*(AI220=$AH$7:$AH$2006)*((AO220&lt;$AO$7:$AO$2006)*(AP220&gt;$AN$7:$AN$2006))*(ROW($AW$7:$AW$2006)&lt;&gt;ROW(AX220)))&gt;0,"Cruzado","Sin cruce")))</f>
        <v>Sin cruce</v>
      </c>
    </row>
    <row r="221" spans="2:51" x14ac:dyDescent="0.3">
      <c r="B221" s="4" t="s">
        <v>1144</v>
      </c>
      <c r="C221" s="368" t="s">
        <v>314</v>
      </c>
      <c r="D221" s="369" t="s">
        <v>971</v>
      </c>
      <c r="E221" s="369">
        <v>20261</v>
      </c>
      <c r="F221" s="373" t="s">
        <v>280</v>
      </c>
      <c r="G221" s="370" t="s">
        <v>291</v>
      </c>
      <c r="H221" s="373" t="s">
        <v>296</v>
      </c>
      <c r="I221" s="373">
        <v>7</v>
      </c>
      <c r="J221" s="373" t="s">
        <v>278</v>
      </c>
      <c r="K221" s="373" t="s">
        <v>278</v>
      </c>
      <c r="L221" s="194" t="s">
        <v>767</v>
      </c>
      <c r="M221" s="364" t="s">
        <v>1038</v>
      </c>
      <c r="N221" s="364" t="s">
        <v>317</v>
      </c>
      <c r="O221" s="364" t="s">
        <v>339</v>
      </c>
      <c r="P221" s="373" t="s">
        <v>315</v>
      </c>
      <c r="Q221" s="364">
        <v>3</v>
      </c>
      <c r="R221" s="364">
        <v>2</v>
      </c>
      <c r="S221" s="369">
        <v>5</v>
      </c>
      <c r="T221" s="364">
        <v>4</v>
      </c>
      <c r="U221" s="8"/>
      <c r="V221" s="374">
        <v>30</v>
      </c>
      <c r="W221" s="370">
        <v>21815710</v>
      </c>
      <c r="X221" s="373" t="s">
        <v>129</v>
      </c>
      <c r="Y221" s="364" t="s">
        <v>315</v>
      </c>
      <c r="Z221" s="364" t="s">
        <v>556</v>
      </c>
      <c r="AA221" s="364"/>
      <c r="AB221" s="364"/>
      <c r="AC221" s="364" t="s">
        <v>857</v>
      </c>
      <c r="AD221" s="364"/>
      <c r="AE221" s="369"/>
      <c r="AF221" s="370"/>
      <c r="AG221" s="370"/>
      <c r="AH221" s="370" t="s">
        <v>319</v>
      </c>
      <c r="AI221" s="364">
        <v>2</v>
      </c>
      <c r="AJ221" s="364">
        <v>16</v>
      </c>
      <c r="AK221" s="364">
        <v>0</v>
      </c>
      <c r="AL221" s="364">
        <v>20</v>
      </c>
      <c r="AM221" s="364">
        <v>10</v>
      </c>
      <c r="AN221" s="22">
        <f t="shared" si="98"/>
        <v>5</v>
      </c>
      <c r="AO221" s="104">
        <f t="shared" si="99"/>
        <v>0.66666666666666663</v>
      </c>
      <c r="AP221" s="104">
        <f t="shared" si="100"/>
        <v>0.84027777777777779</v>
      </c>
      <c r="AQ221" s="22" t="str" cm="1">
        <f t="array" ref="AQ221">IF(X221="","",IF(SUMPRODUCT((X221=$W$7:$W$2006)*(AI221=$AH$7:$AH$2006)*(AO221=$AN$7:$AN$2006)*(AP221=$AO$7:$AO$2006)*(ROW($W$7:$W$2006)&lt;&gt;ROW(X221))*((S221=0)*($R$7:$R$2006&gt;0)+(S221&gt;0)*($R$7:$R$2006=0)))&gt;0,"SALONES UNIDOS",IF(SUMPRODUCT((X221=$W$7:$W$2006)*(AI221=$AH$7:$AH$2006)*((AO221&lt;$AO$7:$AO$2006)*(AP221&gt;$AN$7:$AN$2006))*(ROW($W$7:$W$2006)&lt;&gt;ROW(X221)))&gt;0,"Cruzado","Sin cruce")))</f>
        <v>Sin cruce</v>
      </c>
      <c r="AR221" s="104">
        <f t="shared" si="103"/>
        <v>0.66666666666666663</v>
      </c>
      <c r="AS221" s="104">
        <f t="shared" si="103"/>
        <v>0.84027777777777779</v>
      </c>
      <c r="AT221" s="22"/>
      <c r="AU221" s="22"/>
      <c r="AV221" s="361" t="str" cm="1">
        <f t="array" ref="AV221">IF(AC221="","",IF(SUMPRODUCT((AC221=$AB$979:$AB$1520)*(AI221=$AH$979:$AH$1520)*(AR221=$AQ$979:$AQ$1520)*(AS221=$AR$979:$AR$1520)*(ROW($AB$979:$AB$1520)&lt;&gt;ROW(AC221))*((S221=0)*($R$979:$R$1520&gt;0)+(S221&gt;0)*($R$979:$R$1520=0)))&gt;0,"SALONES UNIDOS",IF(SUMPRODUCT((AC221=$AB$979:$AB$1520)*(AI221=$AH$979:$AH$1520)*((AR221&lt;$AR$979:$AR$1520)*(AS221&gt;$AQ$979:$AQ$1520))*(ROW($AB$979:$AB$1520)&lt;&gt;ROW(AC221)))&gt;0,"Cruzado","Sin cruce")))</f>
        <v>Sin cruce</v>
      </c>
      <c r="AW221" s="361" t="str" cm="1">
        <f t="array" ref="AW221">IF(AE221="","",IF(SUMPRODUCT((AE221=$AD$979:$AD$1520)*(AI221=$AH$979:$AH$1520)*(AT221=$AS$979:$AS$1520)*(AU221=$AT$979:$AT$1520)*(ROW($AD$979:$AD$1520)&lt;&gt;ROW(AE221))*((S221=0)*($R$979:$R$1520&gt;0)+(S221&gt;0)*($R$979:$R$1520=0)))&gt;0,"SALONES UNIDOS",IF(SUMPRODUCT((AE221=$AD$979:$AD$1520)*(AI221=$AH$979:$AH$1520)*((AT221&lt;$AT$979:$AT$1520)*(AU221&gt;$AS$979:$AS$1520))*(ROW($AD$979:$AD$1520)&lt;&gt;ROW(AE221)))&gt;0,"Cruzado","Sin cruce")))</f>
        <v/>
      </c>
      <c r="AX221" s="104" t="str">
        <f t="shared" si="102"/>
        <v>PS7PRINCIPALA</v>
      </c>
      <c r="AY221" s="104" t="str" cm="1">
        <f t="array" ref="AY221">IF(AX221="","",IF(SUMPRODUCT((AX221=$AW$7:$AW$2006)*(AI221=$AH$7:$AH$2006)*(AO221=$AN$7:$AN$2006)*(AP221=$AO$7:$AO$2006)*(ROW($AW$7:$AW$2006)&lt;&gt;ROW(AX221))*((S221=0)*($R$7:$R$2006&gt;0)+(S221&gt;0)*($R$7:$R$2006=0)))&gt;0,"SALONES UNIDOS",IF(SUMPRODUCT((AX221=$AW$7:$AW$2006)*(AI221=$AH$7:$AH$2006)*((AO221&lt;$AO$7:$AO$2006)*(AP221&gt;$AN$7:$AN$2006))*(ROW($AW$7:$AW$2006)&lt;&gt;ROW(AX221)))&gt;0,"Cruzado","Sin cruce")))</f>
        <v>Sin cruce</v>
      </c>
    </row>
    <row r="222" spans="2:51" x14ac:dyDescent="0.3">
      <c r="B222" s="4" t="s">
        <v>1145</v>
      </c>
      <c r="C222" s="368" t="s">
        <v>314</v>
      </c>
      <c r="D222" s="369" t="s">
        <v>971</v>
      </c>
      <c r="E222" s="369">
        <v>20261</v>
      </c>
      <c r="F222" s="373" t="s">
        <v>280</v>
      </c>
      <c r="G222" s="370" t="s">
        <v>291</v>
      </c>
      <c r="H222" s="373" t="s">
        <v>296</v>
      </c>
      <c r="I222" s="373">
        <v>7</v>
      </c>
      <c r="J222" s="373" t="s">
        <v>278</v>
      </c>
      <c r="K222" s="373" t="s">
        <v>278</v>
      </c>
      <c r="L222" s="194" t="s">
        <v>767</v>
      </c>
      <c r="M222" s="364" t="s">
        <v>1038</v>
      </c>
      <c r="N222" s="364" t="s">
        <v>317</v>
      </c>
      <c r="O222" s="364" t="s">
        <v>339</v>
      </c>
      <c r="P222" s="373" t="s">
        <v>315</v>
      </c>
      <c r="Q222" s="364">
        <v>3</v>
      </c>
      <c r="R222" s="364">
        <v>2</v>
      </c>
      <c r="S222" s="369">
        <v>5</v>
      </c>
      <c r="T222" s="364">
        <v>4</v>
      </c>
      <c r="U222" s="8"/>
      <c r="V222" s="374">
        <v>30</v>
      </c>
      <c r="W222" s="370">
        <v>45228337</v>
      </c>
      <c r="X222" s="373" t="s">
        <v>6</v>
      </c>
      <c r="Y222" s="364" t="s">
        <v>315</v>
      </c>
      <c r="Z222" s="364" t="s">
        <v>556</v>
      </c>
      <c r="AA222" s="364"/>
      <c r="AB222" s="364"/>
      <c r="AC222" s="364" t="s">
        <v>857</v>
      </c>
      <c r="AD222" s="364"/>
      <c r="AE222" s="369"/>
      <c r="AF222" s="370"/>
      <c r="AG222" s="370"/>
      <c r="AH222" s="370" t="s">
        <v>319</v>
      </c>
      <c r="AI222" s="364">
        <v>2</v>
      </c>
      <c r="AJ222" s="364">
        <v>16</v>
      </c>
      <c r="AK222" s="364">
        <v>0</v>
      </c>
      <c r="AL222" s="364">
        <v>20</v>
      </c>
      <c r="AM222" s="364">
        <v>10</v>
      </c>
      <c r="AN222" s="22">
        <f t="shared" si="98"/>
        <v>5</v>
      </c>
      <c r="AO222" s="104">
        <f t="shared" si="99"/>
        <v>0.66666666666666663</v>
      </c>
      <c r="AP222" s="104">
        <f t="shared" si="100"/>
        <v>0.84027777777777779</v>
      </c>
      <c r="AQ222" s="22" t="str" cm="1">
        <f t="array" ref="AQ222">IF(X222="","",IF(SUMPRODUCT((X222=$W$7:$W$2006)*(AI222=$AH$7:$AH$2006)*(AO222=$AN$7:$AN$2006)*(AP222=$AO$7:$AO$2006)*(ROW($W$7:$W$2006)&lt;&gt;ROW(X222))*((S222=0)*($R$7:$R$2006&gt;0)+(S222&gt;0)*($R$7:$R$2006=0)))&gt;0,"SALONES UNIDOS",IF(SUMPRODUCT((X222=$W$7:$W$2006)*(AI222=$AH$7:$AH$2006)*((AO222&lt;$AO$7:$AO$2006)*(AP222&gt;$AN$7:$AN$2006))*(ROW($W$7:$W$2006)&lt;&gt;ROW(X222)))&gt;0,"Cruzado","Sin cruce")))</f>
        <v>Sin cruce</v>
      </c>
      <c r="AR222" s="104">
        <f t="shared" si="103"/>
        <v>0.66666666666666663</v>
      </c>
      <c r="AS222" s="104">
        <f t="shared" si="103"/>
        <v>0.84027777777777779</v>
      </c>
      <c r="AT222" s="22"/>
      <c r="AU222" s="22"/>
      <c r="AV222" s="361" t="str" cm="1">
        <f t="array" ref="AV222">IF(AC222="","",IF(SUMPRODUCT((AC222=$AB$979:$AB$1520)*(AI222=$AH$979:$AH$1520)*(AR222=$AQ$979:$AQ$1520)*(AS222=$AR$979:$AR$1520)*(ROW($AB$979:$AB$1520)&lt;&gt;ROW(AC222))*((S222=0)*($R$979:$R$1520&gt;0)+(S222&gt;0)*($R$979:$R$1520=0)))&gt;0,"SALONES UNIDOS",IF(SUMPRODUCT((AC222=$AB$979:$AB$1520)*(AI222=$AH$979:$AH$1520)*((AR222&lt;$AR$979:$AR$1520)*(AS222&gt;$AQ$979:$AQ$1520))*(ROW($AB$979:$AB$1520)&lt;&gt;ROW(AC222)))&gt;0,"Cruzado","Sin cruce")))</f>
        <v>Sin cruce</v>
      </c>
      <c r="AW222" s="361" t="str" cm="1">
        <f t="array" ref="AW222">IF(AE222="","",IF(SUMPRODUCT((AE222=$AD$979:$AD$1520)*(AI222=$AH$979:$AH$1520)*(AT222=$AS$979:$AS$1520)*(AU222=$AT$979:$AT$1520)*(ROW($AD$979:$AD$1520)&lt;&gt;ROW(AE222))*((S222=0)*($R$979:$R$1520&gt;0)+(S222&gt;0)*($R$979:$R$1520=0)))&gt;0,"SALONES UNIDOS",IF(SUMPRODUCT((AE222=$AD$979:$AD$1520)*(AI222=$AH$979:$AH$1520)*((AT222&lt;$AT$979:$AT$1520)*(AU222&gt;$AS$979:$AS$1520))*(ROW($AD$979:$AD$1520)&lt;&gt;ROW(AE222)))&gt;0,"Cruzado","Sin cruce")))</f>
        <v/>
      </c>
      <c r="AX222" s="104" t="str">
        <f t="shared" si="102"/>
        <v>PS7PRINCIPALA</v>
      </c>
      <c r="AY222" s="104" t="str" cm="1">
        <f t="array" ref="AY222">IF(AX222="","",IF(SUMPRODUCT((AX222=$AW$7:$AW$2006)*(AI222=$AH$7:$AH$2006)*(AO222=$AN$7:$AN$2006)*(AP222=$AO$7:$AO$2006)*(ROW($AW$7:$AW$2006)&lt;&gt;ROW(AX222))*((S222=0)*($R$7:$R$2006&gt;0)+(S222&gt;0)*($R$7:$R$2006=0)))&gt;0,"SALONES UNIDOS",IF(SUMPRODUCT((AX222=$AW$7:$AW$2006)*(AI222=$AH$7:$AH$2006)*((AO222&lt;$AO$7:$AO$2006)*(AP222&gt;$AN$7:$AN$2006))*(ROW($AW$7:$AW$2006)&lt;&gt;ROW(AX222)))&gt;0,"Cruzado","Sin cruce")))</f>
        <v>Sin cruce</v>
      </c>
    </row>
    <row r="223" spans="2:51" x14ac:dyDescent="0.3">
      <c r="B223" s="4" t="s">
        <v>1144</v>
      </c>
      <c r="C223" s="368" t="s">
        <v>314</v>
      </c>
      <c r="D223" s="369" t="s">
        <v>971</v>
      </c>
      <c r="E223" s="369">
        <v>20261</v>
      </c>
      <c r="F223" s="373" t="s">
        <v>276</v>
      </c>
      <c r="G223" s="370" t="s">
        <v>291</v>
      </c>
      <c r="H223" s="373" t="s">
        <v>296</v>
      </c>
      <c r="I223" s="373">
        <v>6</v>
      </c>
      <c r="J223" s="373" t="s">
        <v>278</v>
      </c>
      <c r="K223" s="373" t="s">
        <v>278</v>
      </c>
      <c r="L223" s="194" t="s">
        <v>766</v>
      </c>
      <c r="M223" s="364" t="s">
        <v>1037</v>
      </c>
      <c r="N223" s="364" t="s">
        <v>317</v>
      </c>
      <c r="O223" s="364" t="s">
        <v>339</v>
      </c>
      <c r="P223" s="373" t="s">
        <v>315</v>
      </c>
      <c r="Q223" s="364">
        <v>2</v>
      </c>
      <c r="R223" s="364">
        <v>2</v>
      </c>
      <c r="S223" s="369">
        <v>4</v>
      </c>
      <c r="T223" s="364">
        <v>3</v>
      </c>
      <c r="U223" s="8"/>
      <c r="V223" s="374">
        <v>25</v>
      </c>
      <c r="W223" s="370">
        <v>43429701</v>
      </c>
      <c r="X223" s="373" t="s">
        <v>62</v>
      </c>
      <c r="Y223" s="364" t="s">
        <v>315</v>
      </c>
      <c r="Z223" s="364"/>
      <c r="AA223" s="364"/>
      <c r="AB223" s="364"/>
      <c r="AC223" s="364" t="s">
        <v>746</v>
      </c>
      <c r="AD223" s="364"/>
      <c r="AE223" s="369"/>
      <c r="AF223" s="370"/>
      <c r="AG223" s="370"/>
      <c r="AH223" s="370" t="s">
        <v>319</v>
      </c>
      <c r="AI223" s="364">
        <v>2</v>
      </c>
      <c r="AJ223" s="364">
        <v>13</v>
      </c>
      <c r="AK223" s="364">
        <v>30</v>
      </c>
      <c r="AL223" s="364">
        <v>16</v>
      </c>
      <c r="AM223" s="364">
        <v>50</v>
      </c>
      <c r="AN223" s="22">
        <f t="shared" si="98"/>
        <v>4</v>
      </c>
      <c r="AO223" s="104">
        <f t="shared" si="99"/>
        <v>0.5625</v>
      </c>
      <c r="AP223" s="104">
        <f t="shared" si="100"/>
        <v>0.70138888888888884</v>
      </c>
      <c r="AQ223" s="22" t="str" cm="1">
        <f t="array" ref="AQ223">IF(X223="","",IF(SUMPRODUCT((X223=$W$7:$W$2006)*(AI223=$AH$7:$AH$2006)*(AO223=$AN$7:$AN$2006)*(AP223=$AO$7:$AO$2006)*(ROW($W$7:$W$2006)&lt;&gt;ROW(X223))*((S223=0)*($R$7:$R$2006&gt;0)+(S223&gt;0)*($R$7:$R$2006=0)))&gt;0,"SALONES UNIDOS",IF(SUMPRODUCT((X223=$W$7:$W$2006)*(AI223=$AH$7:$AH$2006)*((AO223&lt;$AO$7:$AO$2006)*(AP223&gt;$AN$7:$AN$2006))*(ROW($W$7:$W$2006)&lt;&gt;ROW(X223)))&gt;0,"Cruzado","Sin cruce")))</f>
        <v>Sin cruce</v>
      </c>
      <c r="AR223" s="104">
        <f t="shared" si="103"/>
        <v>0.5625</v>
      </c>
      <c r="AS223" s="104">
        <f t="shared" si="103"/>
        <v>0.70138888888888884</v>
      </c>
      <c r="AT223" s="22"/>
      <c r="AU223" s="22"/>
      <c r="AV223" s="358" t="str" cm="1">
        <f t="array" ref="AV223">IF(AC223="","",IF(SUMPRODUCT((AC223=$AB$7:$AB$502)*(AI223=$AH$7:$AH$502)*(AR223=$AQ$7:$AQ$502)*(AS223=$AR$7:$AR$502)*(ROW($AB$7:$AB$502)&lt;&gt;ROW(AC223))*((S223=0)*($R$7:$R$502&gt;0)+(S223&gt;0)*($R$7:$R$502=0)))&gt;0,"SALONES UNIDOS",IF(SUMPRODUCT((AC223=$AB$7:$AB$502)*(AI223=$AH$7:$AH$502)*((AR223&lt;$AR$7:$AR$502)*(AS223&gt;$AQ$7:$AQ$502))*(ROW($AB$7:$AB$502)&lt;&gt;ROW(AC223)))&gt;0,"Cruzado","Sin cruce")))</f>
        <v>Sin cruce</v>
      </c>
      <c r="AW223" s="358" t="str" cm="1">
        <f t="array" ref="AW223">IF(AE223="","",IF(SUMPRODUCT((AE223=$AD$7:$AD$502)*(AI223=$AH$7:$AH$502)*(AT223=$AS$7:$AS$502)*(AU223=$AT$7:$AT$502)*(ROW($AD$7:$AD$502)&lt;&gt;ROW(AE223))*((S223=0)*($R$7:$R$502&gt;0)+(S223&gt;0)*($R$7:$R$502=0)))&gt;0,"SALONES UNIDOS",IF(SUMPRODUCT((AE223=$AD$7:$AD$502)*(AI223=$AH$7:$AH$502)*((AT223&lt;$AT$7:$AT$502)*(AU223&gt;$AS$7:$AS$502))*(ROW($AD$7:$AD$502)&lt;&gt;ROW(AE223)))&gt;0,"Cruzado","Sin cruce")))</f>
        <v/>
      </c>
      <c r="AX223" s="104" t="str">
        <f t="shared" si="102"/>
        <v>PS6FILIALA</v>
      </c>
      <c r="AY223" s="104" t="str" cm="1">
        <f t="array" ref="AY223">IF(AX223="","",IF(SUMPRODUCT((AX223=$AW$7:$AW$2006)*(AI223=$AH$7:$AH$2006)*(AO223=$AN$7:$AN$2006)*(AP223=$AO$7:$AO$2006)*(ROW($AW$7:$AW$2006)&lt;&gt;ROW(AX223))*((S223=0)*($R$7:$R$2006&gt;0)+(S223&gt;0)*($R$7:$R$2006=0)))&gt;0,"SALONES UNIDOS",IF(SUMPRODUCT((AX223=$AW$7:$AW$2006)*(AI223=$AH$7:$AH$2006)*((AO223&lt;$AO$7:$AO$2006)*(AP223&gt;$AN$7:$AN$2006))*(ROW($AW$7:$AW$2006)&lt;&gt;ROW(AX223)))&gt;0,"Cruzado","Sin cruce")))</f>
        <v>Sin cruce</v>
      </c>
    </row>
    <row r="224" spans="2:51" x14ac:dyDescent="0.3">
      <c r="B224" s="4" t="s">
        <v>1145</v>
      </c>
      <c r="C224" s="368" t="s">
        <v>314</v>
      </c>
      <c r="D224" s="369" t="s">
        <v>971</v>
      </c>
      <c r="E224" s="369">
        <v>20261</v>
      </c>
      <c r="F224" s="373" t="s">
        <v>276</v>
      </c>
      <c r="G224" s="370" t="s">
        <v>291</v>
      </c>
      <c r="H224" s="373" t="s">
        <v>296</v>
      </c>
      <c r="I224" s="373">
        <v>6</v>
      </c>
      <c r="J224" s="373" t="s">
        <v>278</v>
      </c>
      <c r="K224" s="373" t="s">
        <v>278</v>
      </c>
      <c r="L224" s="194" t="s">
        <v>766</v>
      </c>
      <c r="M224" s="364" t="s">
        <v>1037</v>
      </c>
      <c r="N224" s="364" t="s">
        <v>317</v>
      </c>
      <c r="O224" s="364" t="s">
        <v>339</v>
      </c>
      <c r="P224" s="373" t="s">
        <v>315</v>
      </c>
      <c r="Q224" s="364">
        <v>2</v>
      </c>
      <c r="R224" s="364">
        <v>2</v>
      </c>
      <c r="S224" s="369">
        <v>4</v>
      </c>
      <c r="T224" s="364">
        <v>3</v>
      </c>
      <c r="U224" s="8"/>
      <c r="V224" s="374">
        <v>25</v>
      </c>
      <c r="W224" s="370">
        <v>70107322</v>
      </c>
      <c r="X224" s="373" t="s">
        <v>210</v>
      </c>
      <c r="Y224" s="364" t="s">
        <v>315</v>
      </c>
      <c r="Z224" s="364"/>
      <c r="AA224" s="364"/>
      <c r="AB224" s="364"/>
      <c r="AC224" s="364" t="s">
        <v>746</v>
      </c>
      <c r="AD224" s="364"/>
      <c r="AE224" s="369"/>
      <c r="AF224" s="370"/>
      <c r="AG224" s="370"/>
      <c r="AH224" s="370" t="s">
        <v>319</v>
      </c>
      <c r="AI224" s="364">
        <v>2</v>
      </c>
      <c r="AJ224" s="364">
        <v>13</v>
      </c>
      <c r="AK224" s="364">
        <v>30</v>
      </c>
      <c r="AL224" s="364">
        <v>16</v>
      </c>
      <c r="AM224" s="364">
        <v>50</v>
      </c>
      <c r="AN224" s="22">
        <f t="shared" si="98"/>
        <v>4</v>
      </c>
      <c r="AO224" s="104">
        <f t="shared" si="99"/>
        <v>0.5625</v>
      </c>
      <c r="AP224" s="104">
        <f t="shared" si="100"/>
        <v>0.70138888888888884</v>
      </c>
      <c r="AQ224" s="22" t="str" cm="1">
        <f t="array" ref="AQ224">IF(X224="","",IF(SUMPRODUCT((X224=$W$7:$W$2006)*(AI224=$AH$7:$AH$2006)*(AO224=$AN$7:$AN$2006)*(AP224=$AO$7:$AO$2006)*(ROW($W$7:$W$2006)&lt;&gt;ROW(X224))*((S224=0)*($R$7:$R$2006&gt;0)+(S224&gt;0)*($R$7:$R$2006=0)))&gt;0,"SALONES UNIDOS",IF(SUMPRODUCT((X224=$W$7:$W$2006)*(AI224=$AH$7:$AH$2006)*((AO224&lt;$AO$7:$AO$2006)*(AP224&gt;$AN$7:$AN$2006))*(ROW($W$7:$W$2006)&lt;&gt;ROW(X224)))&gt;0,"Cruzado","Sin cruce")))</f>
        <v>Sin cruce</v>
      </c>
      <c r="AR224" s="104">
        <f t="shared" si="103"/>
        <v>0.5625</v>
      </c>
      <c r="AS224" s="104">
        <f t="shared" si="103"/>
        <v>0.70138888888888884</v>
      </c>
      <c r="AT224" s="22"/>
      <c r="AU224" s="22"/>
      <c r="AV224" s="358" t="str" cm="1">
        <f t="array" ref="AV224">IF(AC224="","",IF(SUMPRODUCT((AC224=$AB$7:$AB$502)*(AI224=$AH$7:$AH$502)*(AR224=$AQ$7:$AQ$502)*(AS224=$AR$7:$AR$502)*(ROW($AB$7:$AB$502)&lt;&gt;ROW(AC224))*((S224=0)*($R$7:$R$502&gt;0)+(S224&gt;0)*($R$7:$R$502=0)))&gt;0,"SALONES UNIDOS",IF(SUMPRODUCT((AC224=$AB$7:$AB$502)*(AI224=$AH$7:$AH$502)*((AR224&lt;$AR$7:$AR$502)*(AS224&gt;$AQ$7:$AQ$502))*(ROW($AB$7:$AB$502)&lt;&gt;ROW(AC224)))&gt;0,"Cruzado","Sin cruce")))</f>
        <v>Sin cruce</v>
      </c>
      <c r="AW224" s="358" t="str" cm="1">
        <f t="array" ref="AW224">IF(AE224="","",IF(SUMPRODUCT((AE224=$AD$7:$AD$502)*(AI224=$AH$7:$AH$502)*(AT224=$AS$7:$AS$502)*(AU224=$AT$7:$AT$502)*(ROW($AD$7:$AD$502)&lt;&gt;ROW(AE224))*((S224=0)*($R$7:$R$502&gt;0)+(S224&gt;0)*($R$7:$R$502=0)))&gt;0,"SALONES UNIDOS",IF(SUMPRODUCT((AE224=$AD$7:$AD$502)*(AI224=$AH$7:$AH$502)*((AT224&lt;$AT$7:$AT$502)*(AU224&gt;$AS$7:$AS$502))*(ROW($AD$7:$AD$502)&lt;&gt;ROW(AE224)))&gt;0,"Cruzado","Sin cruce")))</f>
        <v/>
      </c>
      <c r="AX224" s="104" t="str">
        <f t="shared" si="102"/>
        <v>PS6FILIALA</v>
      </c>
      <c r="AY224" s="104" t="str" cm="1">
        <f t="array" ref="AY224">IF(AX224="","",IF(SUMPRODUCT((AX224=$AW$7:$AW$2006)*(AI224=$AH$7:$AH$2006)*(AO224=$AN$7:$AN$2006)*(AP224=$AO$7:$AO$2006)*(ROW($AW$7:$AW$2006)&lt;&gt;ROW(AX224))*((S224=0)*($R$7:$R$2006&gt;0)+(S224&gt;0)*($R$7:$R$2006=0)))&gt;0,"SALONES UNIDOS",IF(SUMPRODUCT((AX224=$AW$7:$AW$2006)*(AI224=$AH$7:$AH$2006)*((AO224&lt;$AO$7:$AO$2006)*(AP224&gt;$AN$7:$AN$2006))*(ROW($AW$7:$AW$2006)&lt;&gt;ROW(AX224)))&gt;0,"Cruzado","Sin cruce")))</f>
        <v>Sin cruce</v>
      </c>
    </row>
  </sheetData>
  <autoFilter ref="B2:AY210" xr:uid="{ABAB1B47-F05F-4803-AC15-1C5B6A2E6C03}">
    <filterColumn colId="42" showButton="0"/>
    <filterColumn colId="44" showButton="0"/>
  </autoFilter>
  <mergeCells count="2">
    <mergeCell ref="AR2:AS2"/>
    <mergeCell ref="AT2:AU2"/>
  </mergeCells>
  <conditionalFormatting sqref="AN43:AN138">
    <cfRule type="expression" dxfId="17" priority="40">
      <formula>$R43&lt;&gt;$AM43</formula>
    </cfRule>
  </conditionalFormatting>
  <conditionalFormatting sqref="AN142:AN146">
    <cfRule type="expression" dxfId="16" priority="39">
      <formula>$R142&lt;&gt;$AM142</formula>
    </cfRule>
  </conditionalFormatting>
  <conditionalFormatting sqref="AN150:AN154">
    <cfRule type="expression" dxfId="15" priority="37">
      <formula>$R150&lt;&gt;$AM150</formula>
    </cfRule>
  </conditionalFormatting>
  <conditionalFormatting sqref="AN158:AN162">
    <cfRule type="expression" dxfId="14" priority="35">
      <formula>$R158&lt;&gt;$AM158</formula>
    </cfRule>
  </conditionalFormatting>
  <conditionalFormatting sqref="AN166:AN170">
    <cfRule type="expression" dxfId="13" priority="33">
      <formula>$R166&lt;&gt;$AM166</formula>
    </cfRule>
  </conditionalFormatting>
  <conditionalFormatting sqref="AN174:AN178">
    <cfRule type="expression" dxfId="12" priority="31">
      <formula>$R174&lt;&gt;$AM174</formula>
    </cfRule>
  </conditionalFormatting>
  <conditionalFormatting sqref="AN182:AN186">
    <cfRule type="expression" dxfId="11" priority="29">
      <formula>$R182&lt;&gt;$AM182</formula>
    </cfRule>
  </conditionalFormatting>
  <conditionalFormatting sqref="AN190:AN194">
    <cfRule type="expression" dxfId="10" priority="27">
      <formula>$R190&lt;&gt;$AM190</formula>
    </cfRule>
  </conditionalFormatting>
  <conditionalFormatting sqref="AN198:AN224">
    <cfRule type="expression" dxfId="9" priority="1">
      <formula>$R198&lt;&gt;$AM198</formula>
    </cfRule>
  </conditionalFormatting>
  <conditionalFormatting sqref="AQ3:AQ8">
    <cfRule type="cellIs" dxfId="8" priority="167" operator="equal">
      <formula>"CRUZADO"</formula>
    </cfRule>
  </conditionalFormatting>
  <conditionalFormatting sqref="AQ21:AQ22">
    <cfRule type="cellIs" dxfId="7" priority="152" operator="equal">
      <formula>"CRUZADO"</formula>
    </cfRule>
  </conditionalFormatting>
  <conditionalFormatting sqref="AQ95 AT95:AU95 AQ96:AS96">
    <cfRule type="cellIs" dxfId="6" priority="65" operator="equal">
      <formula>"CRUZADO"</formula>
    </cfRule>
  </conditionalFormatting>
  <conditionalFormatting sqref="AQ97 AT97:AU97 AQ98:AS98">
    <cfRule type="cellIs" dxfId="5" priority="64" operator="equal">
      <formula>"CRUZADO"</formula>
    </cfRule>
  </conditionalFormatting>
  <conditionalFormatting sqref="AQ142 AT142:AU142">
    <cfRule type="cellIs" dxfId="4" priority="38" operator="equal">
      <formula>"CRUZADO"</formula>
    </cfRule>
  </conditionalFormatting>
  <conditionalFormatting sqref="AQ203:AQ204">
    <cfRule type="cellIs" dxfId="3" priority="19" operator="equal">
      <formula>"CRUZADO"</formula>
    </cfRule>
  </conditionalFormatting>
  <conditionalFormatting sqref="AQ2:AR2 AT2 AV2:AW2">
    <cfRule type="cellIs" dxfId="2" priority="171" operator="equal">
      <formula>"CRUZADO"</formula>
    </cfRule>
  </conditionalFormatting>
  <conditionalFormatting sqref="AQ143:AS202">
    <cfRule type="cellIs" dxfId="1" priority="23" operator="equal">
      <formula>"CRUZADO"</formula>
    </cfRule>
  </conditionalFormatting>
  <dataValidations count="1">
    <dataValidation allowBlank="1" showInputMessage="1" showErrorMessage="1" sqref="AN2" xr:uid="{F016C37F-4555-457B-839B-239935B1412A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5988-0C38-45EE-8F7C-B961844A2CE8}">
  <dimension ref="C1:H175"/>
  <sheetViews>
    <sheetView topLeftCell="C116" workbookViewId="0">
      <selection activeCell="C139" sqref="C139:E139"/>
    </sheetView>
  </sheetViews>
  <sheetFormatPr baseColWidth="10" defaultColWidth="8.88671875" defaultRowHeight="14.4" x14ac:dyDescent="0.3"/>
  <cols>
    <col min="3" max="3" width="45.88671875" bestFit="1" customWidth="1"/>
    <col min="5" max="5" width="12.109375" style="108" bestFit="1" customWidth="1"/>
    <col min="6" max="6" width="14.6640625" customWidth="1"/>
  </cols>
  <sheetData>
    <row r="1" spans="3:6" x14ac:dyDescent="0.3">
      <c r="C1" s="155" t="s">
        <v>0</v>
      </c>
      <c r="D1" s="134" t="s">
        <v>901</v>
      </c>
      <c r="E1" s="134" t="s">
        <v>947</v>
      </c>
    </row>
    <row r="2" spans="3:6" x14ac:dyDescent="0.3">
      <c r="C2" s="169" t="s">
        <v>4</v>
      </c>
      <c r="D2" s="170">
        <f>SUMIF('Planificación 2026-1'!$W:$W,'HORAS DOCENTES'!C2,'Planificación 2026-1'!$R:$R)</f>
        <v>40</v>
      </c>
      <c r="E2" s="171" t="str">
        <f>IF(AND(D2&gt;=30,D2&lt;=32),"TC",
IF(AND(D2&gt;=20,D2&lt;=29),"OBSERVADO",
IF(AND(D2&gt;=12,D2&lt;=19),"TP",
IF(AND(D2&gt;=0,D2&lt;=11),"OBSERVADO",
IF(AND(D2&gt;=33,D2&lt;=40),"OBSERVADO","")))))</f>
        <v>OBSERVADO</v>
      </c>
    </row>
    <row r="3" spans="3:6" x14ac:dyDescent="0.3">
      <c r="C3" s="169" t="s">
        <v>6</v>
      </c>
      <c r="D3" s="170">
        <f>SUMIF('Planificación 2026-1'!$W:$W,'HORAS DOCENTES'!C3,'Planificación 2026-1'!$R:$R)</f>
        <v>13</v>
      </c>
      <c r="E3" s="171" t="str">
        <f t="shared" ref="E3:E65" si="0">IF(AND(D3&gt;=30,D3&lt;=32),"TC",
IF(AND(D3&gt;=20,D3&lt;=29),"OBSERVADO",
IF(AND(D3&gt;=12,D3&lt;=19),"TP",
IF(AND(D3&gt;=0,D3&lt;=11),"OBSERVADO",
IF(AND(D3&gt;=33,D3&lt;=40),"OBSERVADO","")))))</f>
        <v>TP</v>
      </c>
    </row>
    <row r="4" spans="3:6" x14ac:dyDescent="0.3">
      <c r="C4" s="169" t="s">
        <v>8</v>
      </c>
      <c r="D4" s="170">
        <f>SUMIF('Planificación 2026-1'!$W:$W,'HORAS DOCENTES'!C4,'Planificación 2026-1'!$R:$R)</f>
        <v>17</v>
      </c>
      <c r="E4" s="171" t="str">
        <f t="shared" si="0"/>
        <v>TP</v>
      </c>
    </row>
    <row r="5" spans="3:6" x14ac:dyDescent="0.3">
      <c r="C5" s="169" t="s">
        <v>10</v>
      </c>
      <c r="D5" s="170">
        <f>SUMIF('Planificación 2026-1'!$W:$W,'HORAS DOCENTES'!C5,'Planificación 2026-1'!$R:$R)</f>
        <v>14</v>
      </c>
      <c r="E5" s="171" t="str">
        <f t="shared" si="0"/>
        <v>TP</v>
      </c>
    </row>
    <row r="6" spans="3:6" x14ac:dyDescent="0.3">
      <c r="C6" s="169" t="s">
        <v>11</v>
      </c>
      <c r="D6" s="170">
        <f>SUMIF('Planificación 2026-1'!$W:$W,'HORAS DOCENTES'!C6,'Planificación 2026-1'!$R:$R)</f>
        <v>36</v>
      </c>
      <c r="E6" s="171" t="str">
        <f t="shared" si="0"/>
        <v>OBSERVADO</v>
      </c>
    </row>
    <row r="7" spans="3:6" x14ac:dyDescent="0.3">
      <c r="C7" s="169" t="s">
        <v>13</v>
      </c>
      <c r="D7" s="170">
        <f>SUMIF('Planificación 2026-1'!$W:$W,'HORAS DOCENTES'!C7,'Planificación 2026-1'!$R:$R)</f>
        <v>24</v>
      </c>
      <c r="E7" s="171" t="str">
        <f t="shared" si="0"/>
        <v>OBSERVADO</v>
      </c>
    </row>
    <row r="8" spans="3:6" x14ac:dyDescent="0.3">
      <c r="C8" s="169" t="s">
        <v>14</v>
      </c>
      <c r="D8" s="170">
        <f>SUMIF('Planificación 2026-1'!$W:$W,'HORAS DOCENTES'!C8,'Planificación 2026-1'!$R:$R)</f>
        <v>18</v>
      </c>
      <c r="E8" s="171" t="str">
        <f t="shared" si="0"/>
        <v>TP</v>
      </c>
      <c r="F8" t="s">
        <v>948</v>
      </c>
    </row>
    <row r="9" spans="3:6" x14ac:dyDescent="0.3">
      <c r="C9" s="169" t="s">
        <v>15</v>
      </c>
      <c r="D9" s="170">
        <f>SUMIF('Planificación 2026-1'!$W:$W,'HORAS DOCENTES'!C9,'Planificación 2026-1'!$R:$R)</f>
        <v>15</v>
      </c>
      <c r="E9" s="171" t="str">
        <f t="shared" si="0"/>
        <v>TP</v>
      </c>
    </row>
    <row r="10" spans="3:6" x14ac:dyDescent="0.3">
      <c r="C10" s="169" t="s">
        <v>17</v>
      </c>
      <c r="D10" s="170">
        <f>SUMIF('Planificación 2026-1'!$W:$W,'HORAS DOCENTES'!C10,'Planificación 2026-1'!$R:$R)</f>
        <v>10</v>
      </c>
      <c r="E10" s="171" t="str">
        <f t="shared" si="0"/>
        <v>OBSERVADO</v>
      </c>
    </row>
    <row r="11" spans="3:6" x14ac:dyDescent="0.3">
      <c r="C11" s="169" t="s">
        <v>18</v>
      </c>
      <c r="D11" s="170">
        <f>SUMIF('Planificación 2026-1'!$W:$W,'HORAS DOCENTES'!C11,'Planificación 2026-1'!$R:$R)</f>
        <v>30</v>
      </c>
      <c r="E11" s="171" t="str">
        <f t="shared" si="0"/>
        <v>TC</v>
      </c>
      <c r="F11" t="s">
        <v>949</v>
      </c>
    </row>
    <row r="12" spans="3:6" x14ac:dyDescent="0.3">
      <c r="C12" s="169" t="s">
        <v>21</v>
      </c>
      <c r="D12" s="170">
        <f>SUMIF('Planificación 2026-1'!$W:$W,'HORAS DOCENTES'!C12,'Planificación 2026-1'!$R:$R)</f>
        <v>32</v>
      </c>
      <c r="E12" s="171" t="str">
        <f t="shared" si="0"/>
        <v>TC</v>
      </c>
    </row>
    <row r="13" spans="3:6" x14ac:dyDescent="0.3">
      <c r="C13" s="169" t="s">
        <v>22</v>
      </c>
      <c r="D13" s="170">
        <f>SUMIF('Planificación 2026-1'!$W:$W,'HORAS DOCENTES'!C13,'Planificación 2026-1'!$R:$R)</f>
        <v>25</v>
      </c>
      <c r="E13" s="171" t="str">
        <f t="shared" si="0"/>
        <v>OBSERVADO</v>
      </c>
    </row>
    <row r="14" spans="3:6" x14ac:dyDescent="0.3">
      <c r="C14" s="169" t="s">
        <v>23</v>
      </c>
      <c r="D14" s="170">
        <f>SUMIF('Planificación 2026-1'!$W:$W,'HORAS DOCENTES'!C14,'Planificación 2026-1'!$R:$R)</f>
        <v>14</v>
      </c>
      <c r="E14" s="171" t="str">
        <f t="shared" si="0"/>
        <v>TP</v>
      </c>
    </row>
    <row r="15" spans="3:6" x14ac:dyDescent="0.3">
      <c r="C15" s="169" t="s">
        <v>24</v>
      </c>
      <c r="D15" s="170">
        <f>SUMIF('Planificación 2026-1'!$W:$W,'HORAS DOCENTES'!C15,'Planificación 2026-1'!$R:$R)</f>
        <v>34</v>
      </c>
      <c r="E15" s="171" t="str">
        <f t="shared" si="0"/>
        <v>OBSERVADO</v>
      </c>
    </row>
    <row r="16" spans="3:6" x14ac:dyDescent="0.3">
      <c r="C16" s="169" t="s">
        <v>26</v>
      </c>
      <c r="D16" s="170">
        <f>SUMIF('Planificación 2026-1'!$W:$W,'HORAS DOCENTES'!C16,'Planificación 2026-1'!$R:$R)</f>
        <v>0</v>
      </c>
      <c r="E16" s="171" t="str">
        <f t="shared" si="0"/>
        <v>OBSERVADO</v>
      </c>
    </row>
    <row r="17" spans="3:6" x14ac:dyDescent="0.3">
      <c r="C17" s="48" t="s">
        <v>27</v>
      </c>
      <c r="D17" s="154">
        <f>SUMIF('Planificación 2026-1'!$W:$W,'HORAS DOCENTES'!C17,'Planificación 2026-1'!$R:$R)</f>
        <v>14</v>
      </c>
      <c r="E17" s="133" t="str">
        <f t="shared" si="0"/>
        <v>TP</v>
      </c>
    </row>
    <row r="18" spans="3:6" x14ac:dyDescent="0.3">
      <c r="C18" s="48" t="s">
        <v>28</v>
      </c>
      <c r="D18" s="154">
        <f>SUMIF('Planificación 2026-1'!$W:$W,'HORAS DOCENTES'!C18,'Planificación 2026-1'!$R:$R)</f>
        <v>19</v>
      </c>
      <c r="E18" s="133" t="str">
        <f t="shared" si="0"/>
        <v>TP</v>
      </c>
    </row>
    <row r="19" spans="3:6" x14ac:dyDescent="0.3">
      <c r="C19" s="169" t="s">
        <v>29</v>
      </c>
      <c r="D19" s="170">
        <f>SUMIF('Planificación 2026-1'!$W:$W,'HORAS DOCENTES'!C19,'Planificación 2026-1'!$R:$R)</f>
        <v>15</v>
      </c>
      <c r="E19" s="171" t="str">
        <f t="shared" si="0"/>
        <v>TP</v>
      </c>
    </row>
    <row r="20" spans="3:6" x14ac:dyDescent="0.3">
      <c r="C20" s="48" t="s">
        <v>32</v>
      </c>
      <c r="D20" s="154">
        <f>SUMIF('Planificación 2026-1'!$W:$W,'HORAS DOCENTES'!C20,'Planificación 2026-1'!$R:$R)</f>
        <v>31</v>
      </c>
      <c r="E20" s="133" t="str">
        <f t="shared" si="0"/>
        <v>TC</v>
      </c>
      <c r="F20" t="s">
        <v>950</v>
      </c>
    </row>
    <row r="21" spans="3:6" x14ac:dyDescent="0.3">
      <c r="C21" s="156" t="s">
        <v>33</v>
      </c>
      <c r="D21" s="157">
        <f>SUMIF('Planificación 2026-1'!$W:$W,'HORAS DOCENTES'!C21,'Planificación 2026-1'!$R:$R)</f>
        <v>32</v>
      </c>
      <c r="E21" s="158" t="str">
        <f t="shared" si="0"/>
        <v>TC</v>
      </c>
    </row>
    <row r="22" spans="3:6" x14ac:dyDescent="0.3">
      <c r="C22" s="48" t="s">
        <v>35</v>
      </c>
      <c r="D22" s="154">
        <f>SUMIF('Planificación 2026-1'!$W:$W,'HORAS DOCENTES'!C22,'Planificación 2026-1'!$R:$R)</f>
        <v>18</v>
      </c>
      <c r="E22" s="133" t="str">
        <f t="shared" si="0"/>
        <v>TP</v>
      </c>
    </row>
    <row r="23" spans="3:6" x14ac:dyDescent="0.3">
      <c r="C23" s="156" t="s">
        <v>36</v>
      </c>
      <c r="D23" s="157">
        <f>SUMIF('Planificación 2026-1'!$W:$W,'HORAS DOCENTES'!C23,'Planificación 2026-1'!$R:$R)</f>
        <v>30</v>
      </c>
      <c r="E23" s="158" t="str">
        <f t="shared" si="0"/>
        <v>TC</v>
      </c>
    </row>
    <row r="24" spans="3:6" x14ac:dyDescent="0.3">
      <c r="C24" s="48" t="s">
        <v>38</v>
      </c>
      <c r="D24" s="154">
        <f>SUMIF('Planificación 2026-1'!$W:$W,'HORAS DOCENTES'!C24,'Planificación 2026-1'!$R:$R)</f>
        <v>16</v>
      </c>
      <c r="E24" s="133" t="str">
        <f t="shared" si="0"/>
        <v>TP</v>
      </c>
    </row>
    <row r="25" spans="3:6" x14ac:dyDescent="0.3">
      <c r="C25" s="48" t="s">
        <v>40</v>
      </c>
      <c r="D25" s="154">
        <f>SUMIF('Planificación 2026-1'!$W:$W,'HORAS DOCENTES'!C25,'Planificación 2026-1'!$R:$R)</f>
        <v>12</v>
      </c>
      <c r="E25" s="133" t="str">
        <f t="shared" si="0"/>
        <v>TP</v>
      </c>
    </row>
    <row r="26" spans="3:6" x14ac:dyDescent="0.3">
      <c r="C26" s="48" t="s">
        <v>41</v>
      </c>
      <c r="D26" s="154">
        <f>SUMIF('Planificación 2026-1'!$W:$W,'HORAS DOCENTES'!C26,'Planificación 2026-1'!$R:$R)</f>
        <v>32</v>
      </c>
      <c r="E26" s="133" t="str">
        <f t="shared" si="0"/>
        <v>TC</v>
      </c>
    </row>
    <row r="27" spans="3:6" x14ac:dyDescent="0.3">
      <c r="C27" s="152" t="s">
        <v>42</v>
      </c>
      <c r="D27" s="159">
        <f>SUMIF('Planificación 2026-1'!$W:$W,'HORAS DOCENTES'!C27,'Planificación 2026-1'!$R:$R)</f>
        <v>26</v>
      </c>
      <c r="E27" s="160" t="str">
        <f t="shared" si="0"/>
        <v>OBSERVADO</v>
      </c>
    </row>
    <row r="28" spans="3:6" x14ac:dyDescent="0.3">
      <c r="C28" s="156" t="s">
        <v>43</v>
      </c>
      <c r="D28" s="157">
        <f>SUMIF('Planificación 2026-1'!$W:$W,'HORAS DOCENTES'!C28,'Planificación 2026-1'!$R:$R)</f>
        <v>30</v>
      </c>
      <c r="E28" s="158" t="str">
        <f t="shared" si="0"/>
        <v>TC</v>
      </c>
    </row>
    <row r="29" spans="3:6" x14ac:dyDescent="0.3">
      <c r="C29" s="48" t="s">
        <v>44</v>
      </c>
      <c r="D29" s="154">
        <f>SUMIF('Planificación 2026-1'!$W:$W,'HORAS DOCENTES'!C29,'Planificación 2026-1'!$R:$R)</f>
        <v>14</v>
      </c>
      <c r="E29" s="133" t="str">
        <f t="shared" si="0"/>
        <v>TP</v>
      </c>
    </row>
    <row r="30" spans="3:6" x14ac:dyDescent="0.3">
      <c r="C30" s="156" t="s">
        <v>46</v>
      </c>
      <c r="D30" s="157">
        <f>SUMIF('Planificación 2026-1'!$W:$W,'HORAS DOCENTES'!C30,'Planificación 2026-1'!$R:$R)</f>
        <v>24</v>
      </c>
      <c r="E30" s="158" t="str">
        <f t="shared" si="0"/>
        <v>OBSERVADO</v>
      </c>
    </row>
    <row r="31" spans="3:6" x14ac:dyDescent="0.3">
      <c r="C31" s="48" t="s">
        <v>47</v>
      </c>
      <c r="D31" s="154">
        <f>SUMIF('Planificación 2026-1'!$W:$W,'HORAS DOCENTES'!C31,'Planificación 2026-1'!$R:$R)</f>
        <v>11</v>
      </c>
      <c r="E31" s="133" t="str">
        <f t="shared" si="0"/>
        <v>OBSERVADO</v>
      </c>
    </row>
    <row r="32" spans="3:6" x14ac:dyDescent="0.3">
      <c r="C32" s="156" t="s">
        <v>49</v>
      </c>
      <c r="D32" s="157">
        <f>SUMIF('Planificación 2026-1'!$W:$W,'HORAS DOCENTES'!C32,'Planificación 2026-1'!$R:$R)</f>
        <v>12</v>
      </c>
      <c r="E32" s="158" t="str">
        <f t="shared" si="0"/>
        <v>TP</v>
      </c>
    </row>
    <row r="33" spans="3:5" x14ac:dyDescent="0.3">
      <c r="C33" s="48" t="s">
        <v>50</v>
      </c>
      <c r="D33" s="154">
        <f>SUMIF('Planificación 2026-1'!$W:$W,'HORAS DOCENTES'!C33,'Planificación 2026-1'!$R:$R)</f>
        <v>15</v>
      </c>
      <c r="E33" s="133" t="str">
        <f t="shared" si="0"/>
        <v>TP</v>
      </c>
    </row>
    <row r="34" spans="3:5" x14ac:dyDescent="0.3">
      <c r="C34" s="48" t="s">
        <v>51</v>
      </c>
      <c r="D34" s="154">
        <f>SUMIF('Planificación 2026-1'!$W:$W,'HORAS DOCENTES'!C34,'Planificación 2026-1'!$R:$R)</f>
        <v>15</v>
      </c>
      <c r="E34" s="133" t="str">
        <f t="shared" si="0"/>
        <v>TP</v>
      </c>
    </row>
    <row r="35" spans="3:5" x14ac:dyDescent="0.3">
      <c r="C35" s="48" t="s">
        <v>52</v>
      </c>
      <c r="D35" s="154">
        <f>SUMIF('Planificación 2026-1'!$W:$W,'HORAS DOCENTES'!C35,'Planificación 2026-1'!$R:$R)</f>
        <v>38</v>
      </c>
      <c r="E35" s="133" t="str">
        <f t="shared" si="0"/>
        <v>OBSERVADO</v>
      </c>
    </row>
    <row r="36" spans="3:5" x14ac:dyDescent="0.3">
      <c r="C36" s="48" t="s">
        <v>53</v>
      </c>
      <c r="D36" s="154">
        <f>SUMIF('Planificación 2026-1'!$W:$W,'HORAS DOCENTES'!C36,'Planificación 2026-1'!$R:$R)</f>
        <v>15</v>
      </c>
      <c r="E36" s="133" t="str">
        <f t="shared" si="0"/>
        <v>TP</v>
      </c>
    </row>
    <row r="37" spans="3:5" x14ac:dyDescent="0.3">
      <c r="C37" s="48" t="s">
        <v>55</v>
      </c>
      <c r="D37" s="154">
        <f>SUMIF('Planificación 2026-1'!$W:$W,'HORAS DOCENTES'!C37,'Planificación 2026-1'!$R:$R)</f>
        <v>12</v>
      </c>
      <c r="E37" s="133" t="str">
        <f t="shared" si="0"/>
        <v>TP</v>
      </c>
    </row>
    <row r="38" spans="3:5" x14ac:dyDescent="0.3">
      <c r="C38" s="156" t="s">
        <v>58</v>
      </c>
      <c r="D38" s="157">
        <f>SUMIF('Planificación 2026-1'!$W:$W,'HORAS DOCENTES'!C38,'Planificación 2026-1'!$R:$R)</f>
        <v>34</v>
      </c>
      <c r="E38" s="158" t="str">
        <f t="shared" si="0"/>
        <v>OBSERVADO</v>
      </c>
    </row>
    <row r="39" spans="3:5" x14ac:dyDescent="0.3">
      <c r="C39" s="156" t="s">
        <v>59</v>
      </c>
      <c r="D39" s="157">
        <f>SUMIF('Planificación 2026-1'!$W:$W,'HORAS DOCENTES'!C39,'Planificación 2026-1'!$R:$R)</f>
        <v>32</v>
      </c>
      <c r="E39" s="158" t="str">
        <f t="shared" si="0"/>
        <v>TC</v>
      </c>
    </row>
    <row r="40" spans="3:5" x14ac:dyDescent="0.3">
      <c r="C40" s="48" t="s">
        <v>60</v>
      </c>
      <c r="D40" s="154">
        <f>SUMIF('Planificación 2026-1'!$W:$W,'HORAS DOCENTES'!C40,'Planificación 2026-1'!$R:$R)</f>
        <v>16</v>
      </c>
      <c r="E40" s="133" t="str">
        <f t="shared" si="0"/>
        <v>TP</v>
      </c>
    </row>
    <row r="41" spans="3:5" x14ac:dyDescent="0.3">
      <c r="C41" s="48" t="s">
        <v>61</v>
      </c>
      <c r="D41" s="154">
        <f>SUMIF('Planificación 2026-1'!$W:$W,'HORAS DOCENTES'!C41,'Planificación 2026-1'!$R:$R)</f>
        <v>18</v>
      </c>
      <c r="E41" s="133" t="str">
        <f t="shared" si="0"/>
        <v>TP</v>
      </c>
    </row>
    <row r="42" spans="3:5" x14ac:dyDescent="0.3">
      <c r="C42" s="48" t="s">
        <v>62</v>
      </c>
      <c r="D42" s="154">
        <f>SUMIF('Planificación 2026-1'!$W:$W,'HORAS DOCENTES'!C42,'Planificación 2026-1'!$R:$R)</f>
        <v>13</v>
      </c>
      <c r="E42" s="133" t="str">
        <f t="shared" si="0"/>
        <v>TP</v>
      </c>
    </row>
    <row r="43" spans="3:5" x14ac:dyDescent="0.3">
      <c r="C43" s="48" t="s">
        <v>63</v>
      </c>
      <c r="D43" s="154">
        <f>SUMIF('Planificación 2026-1'!$W:$W,'HORAS DOCENTES'!C43,'Planificación 2026-1'!$R:$R)</f>
        <v>0</v>
      </c>
      <c r="E43" s="133" t="str">
        <f t="shared" si="0"/>
        <v>OBSERVADO</v>
      </c>
    </row>
    <row r="44" spans="3:5" x14ac:dyDescent="0.3">
      <c r="C44" s="48" t="s">
        <v>65</v>
      </c>
      <c r="D44" s="154">
        <f>SUMIF('Planificación 2026-1'!$W:$W,'HORAS DOCENTES'!C44,'Planificación 2026-1'!$R:$R)</f>
        <v>39</v>
      </c>
      <c r="E44" s="133" t="str">
        <f t="shared" si="0"/>
        <v>OBSERVADO</v>
      </c>
    </row>
    <row r="45" spans="3:5" x14ac:dyDescent="0.3">
      <c r="C45" s="48" t="s">
        <v>67</v>
      </c>
      <c r="D45" s="154">
        <f>SUMIF('Planificación 2026-1'!$W:$W,'HORAS DOCENTES'!C45,'Planificación 2026-1'!$R:$R)</f>
        <v>11</v>
      </c>
      <c r="E45" s="133" t="str">
        <f t="shared" si="0"/>
        <v>OBSERVADO</v>
      </c>
    </row>
    <row r="46" spans="3:5" x14ac:dyDescent="0.3">
      <c r="C46" s="48" t="s">
        <v>71</v>
      </c>
      <c r="D46" s="154">
        <f>SUMIF('Planificación 2026-1'!$W:$W,'HORAS DOCENTES'!C46,'Planificación 2026-1'!$R:$R)</f>
        <v>16</v>
      </c>
      <c r="E46" s="133" t="str">
        <f t="shared" si="0"/>
        <v>TP</v>
      </c>
    </row>
    <row r="47" spans="3:5" x14ac:dyDescent="0.3">
      <c r="C47" s="48" t="s">
        <v>73</v>
      </c>
      <c r="D47" s="154">
        <f>SUMIF('Planificación 2026-1'!$W:$W,'HORAS DOCENTES'!C47,'Planificación 2026-1'!$R:$R)</f>
        <v>16</v>
      </c>
      <c r="E47" s="133" t="str">
        <f t="shared" si="0"/>
        <v>TP</v>
      </c>
    </row>
    <row r="48" spans="3:5" x14ac:dyDescent="0.3">
      <c r="C48" s="156" t="s">
        <v>74</v>
      </c>
      <c r="D48" s="157">
        <f>SUMIF('Planificación 2026-1'!$W:$W,'HORAS DOCENTES'!C48,'Planificación 2026-1'!$R:$R)</f>
        <v>33</v>
      </c>
      <c r="E48" s="158" t="str">
        <f t="shared" si="0"/>
        <v>OBSERVADO</v>
      </c>
    </row>
    <row r="49" spans="3:6" x14ac:dyDescent="0.3">
      <c r="C49" s="156" t="s">
        <v>75</v>
      </c>
      <c r="D49" s="157">
        <f>SUMIF('Planificación 2026-1'!$W:$W,'HORAS DOCENTES'!C49,'Planificación 2026-1'!$R:$R)</f>
        <v>0</v>
      </c>
      <c r="E49" s="158" t="str">
        <f t="shared" si="0"/>
        <v>OBSERVADO</v>
      </c>
    </row>
    <row r="50" spans="3:6" x14ac:dyDescent="0.3">
      <c r="C50" s="48" t="s">
        <v>77</v>
      </c>
      <c r="D50" s="154">
        <f>SUMIF('Planificación 2026-1'!$W:$W,'HORAS DOCENTES'!C50,'Planificación 2026-1'!$R:$R)</f>
        <v>14</v>
      </c>
      <c r="E50" s="133" t="str">
        <f t="shared" si="0"/>
        <v>TP</v>
      </c>
    </row>
    <row r="51" spans="3:6" x14ac:dyDescent="0.3">
      <c r="C51" s="156" t="s">
        <v>79</v>
      </c>
      <c r="D51" s="157">
        <f>SUMIF('Planificación 2026-1'!$W:$W,'HORAS DOCENTES'!C51,'Planificación 2026-1'!$R:$R)</f>
        <v>39</v>
      </c>
      <c r="E51" s="158" t="str">
        <f t="shared" si="0"/>
        <v>OBSERVADO</v>
      </c>
    </row>
    <row r="52" spans="3:6" x14ac:dyDescent="0.3">
      <c r="C52" s="48" t="s">
        <v>80</v>
      </c>
      <c r="D52" s="154">
        <f>SUMIF('Planificación 2026-1'!$W:$W,'HORAS DOCENTES'!C52,'Planificación 2026-1'!$R:$R)</f>
        <v>11</v>
      </c>
      <c r="E52" s="133" t="str">
        <f t="shared" si="0"/>
        <v>OBSERVADO</v>
      </c>
    </row>
    <row r="53" spans="3:6" x14ac:dyDescent="0.3">
      <c r="C53" s="48" t="s">
        <v>81</v>
      </c>
      <c r="D53" s="154">
        <f>SUMIF('Planificación 2026-1'!$W:$W,'HORAS DOCENTES'!C53,'Planificación 2026-1'!$R:$R)</f>
        <v>16</v>
      </c>
      <c r="E53" s="133" t="str">
        <f t="shared" si="0"/>
        <v>TP</v>
      </c>
    </row>
    <row r="54" spans="3:6" x14ac:dyDescent="0.3">
      <c r="C54" s="48" t="s">
        <v>82</v>
      </c>
      <c r="D54" s="154">
        <f>SUMIF('Planificación 2026-1'!$W:$W,'HORAS DOCENTES'!C54,'Planificación 2026-1'!$R:$R)</f>
        <v>13</v>
      </c>
      <c r="E54" s="133" t="str">
        <f t="shared" si="0"/>
        <v>TP</v>
      </c>
    </row>
    <row r="55" spans="3:6" x14ac:dyDescent="0.3">
      <c r="C55" s="165" t="s">
        <v>84</v>
      </c>
      <c r="D55" s="166">
        <f>SUMIF('Planificación 2026-1'!$W:$W,'HORAS DOCENTES'!C55,'Planificación 2026-1'!$R:$R)</f>
        <v>36</v>
      </c>
      <c r="E55" s="167" t="str">
        <f t="shared" si="0"/>
        <v>OBSERVADO</v>
      </c>
    </row>
    <row r="56" spans="3:6" x14ac:dyDescent="0.3">
      <c r="C56" s="156" t="s">
        <v>85</v>
      </c>
      <c r="D56" s="157">
        <f>SUMIF('Planificación 2026-1'!$W:$W,'HORAS DOCENTES'!C56,'Planificación 2026-1'!$R:$R)</f>
        <v>12</v>
      </c>
      <c r="E56" s="158" t="str">
        <f t="shared" si="0"/>
        <v>TP</v>
      </c>
    </row>
    <row r="57" spans="3:6" x14ac:dyDescent="0.3">
      <c r="C57" s="156" t="s">
        <v>86</v>
      </c>
      <c r="D57" s="157">
        <f>SUMIF('Planificación 2026-1'!$W:$W,'HORAS DOCENTES'!C57,'Planificación 2026-1'!$R:$R)</f>
        <v>40</v>
      </c>
      <c r="E57" s="158" t="str">
        <f t="shared" si="0"/>
        <v>OBSERVADO</v>
      </c>
    </row>
    <row r="58" spans="3:6" x14ac:dyDescent="0.3">
      <c r="C58" s="156" t="s">
        <v>87</v>
      </c>
      <c r="D58" s="157">
        <f>SUMIF('Planificación 2026-1'!$W:$W,'HORAS DOCENTES'!C58,'Planificación 2026-1'!$R:$R)</f>
        <v>32</v>
      </c>
      <c r="E58" s="158" t="str">
        <f t="shared" si="0"/>
        <v>TC</v>
      </c>
      <c r="F58" t="s">
        <v>951</v>
      </c>
    </row>
    <row r="59" spans="3:6" x14ac:dyDescent="0.3">
      <c r="C59" s="156" t="s">
        <v>88</v>
      </c>
      <c r="D59" s="157">
        <f>SUMIF('Planificación 2026-1'!$W:$W,'HORAS DOCENTES'!C59,'Planificación 2026-1'!$R:$R)</f>
        <v>32</v>
      </c>
      <c r="E59" s="158" t="str">
        <f t="shared" si="0"/>
        <v>TC</v>
      </c>
    </row>
    <row r="60" spans="3:6" x14ac:dyDescent="0.3">
      <c r="C60" s="48" t="s">
        <v>91</v>
      </c>
      <c r="D60" s="154">
        <f>SUMIF('Planificación 2026-1'!$W:$W,'HORAS DOCENTES'!C60,'Planificación 2026-1'!$R:$R)</f>
        <v>8</v>
      </c>
      <c r="E60" s="133" t="str">
        <f t="shared" si="0"/>
        <v>OBSERVADO</v>
      </c>
    </row>
    <row r="61" spans="3:6" x14ac:dyDescent="0.3">
      <c r="C61" s="156" t="s">
        <v>92</v>
      </c>
      <c r="D61" s="157">
        <f>SUMIF('Planificación 2026-1'!$W:$W,'HORAS DOCENTES'!C61,'Planificación 2026-1'!$R:$R)</f>
        <v>14</v>
      </c>
      <c r="E61" s="158" t="str">
        <f t="shared" si="0"/>
        <v>TP</v>
      </c>
    </row>
    <row r="62" spans="3:6" x14ac:dyDescent="0.3">
      <c r="C62" s="48" t="s">
        <v>94</v>
      </c>
      <c r="D62" s="154">
        <f>SUMIF('Planificación 2026-1'!$W:$W,'HORAS DOCENTES'!C62,'Planificación 2026-1'!$R:$R)</f>
        <v>36</v>
      </c>
      <c r="E62" s="133" t="str">
        <f t="shared" si="0"/>
        <v>OBSERVADO</v>
      </c>
    </row>
    <row r="63" spans="3:6" x14ac:dyDescent="0.3">
      <c r="C63" s="48" t="s">
        <v>96</v>
      </c>
      <c r="D63" s="154">
        <f>SUMIF('Planificación 2026-1'!$W:$W,'HORAS DOCENTES'!C63,'Planificación 2026-1'!$R:$R)</f>
        <v>19</v>
      </c>
      <c r="E63" s="133" t="str">
        <f t="shared" si="0"/>
        <v>TP</v>
      </c>
    </row>
    <row r="64" spans="3:6" x14ac:dyDescent="0.3">
      <c r="C64" s="48" t="s">
        <v>97</v>
      </c>
      <c r="D64" s="154">
        <f>SUMIF('Planificación 2026-1'!$W:$W,'HORAS DOCENTES'!C64,'Planificación 2026-1'!$R:$R)</f>
        <v>16</v>
      </c>
      <c r="E64" s="133" t="str">
        <f t="shared" si="0"/>
        <v>TP</v>
      </c>
    </row>
    <row r="65" spans="3:5" x14ac:dyDescent="0.3">
      <c r="C65" s="156" t="s">
        <v>98</v>
      </c>
      <c r="D65" s="157">
        <f>SUMIF('Planificación 2026-1'!$W:$W,'HORAS DOCENTES'!C65,'Planificación 2026-1'!$R:$R)</f>
        <v>26</v>
      </c>
      <c r="E65" s="158" t="str">
        <f t="shared" si="0"/>
        <v>OBSERVADO</v>
      </c>
    </row>
    <row r="66" spans="3:5" x14ac:dyDescent="0.3">
      <c r="C66" s="156" t="s">
        <v>99</v>
      </c>
      <c r="D66" s="157">
        <f>SUMIF('Planificación 2026-1'!$W:$W,'HORAS DOCENTES'!C66,'Planificación 2026-1'!$R:$R)</f>
        <v>8</v>
      </c>
      <c r="E66" s="158" t="s">
        <v>952</v>
      </c>
    </row>
    <row r="67" spans="3:5" x14ac:dyDescent="0.3">
      <c r="C67" s="156" t="s">
        <v>101</v>
      </c>
      <c r="D67" s="157">
        <f>SUMIF('Planificación 2026-1'!$W:$W,'HORAS DOCENTES'!C67,'Planificación 2026-1'!$R:$R)</f>
        <v>13</v>
      </c>
      <c r="E67" s="158" t="str">
        <f t="shared" ref="E67:E130" si="1">IF(AND(D67&gt;=30,D67&lt;=32),"TC",
IF(AND(D67&gt;=20,D67&lt;=29),"OBSERVADO",
IF(AND(D67&gt;=12,D67&lt;=19),"TP",
IF(AND(D67&gt;=0,D67&lt;=11),"OBSERVADO",
IF(AND(D67&gt;=33,D67&lt;=40),"OBSERVADO","")))))</f>
        <v>TP</v>
      </c>
    </row>
    <row r="68" spans="3:5" x14ac:dyDescent="0.3">
      <c r="C68" s="48" t="s">
        <v>102</v>
      </c>
      <c r="D68" s="154">
        <f>SUMIF('Planificación 2026-1'!$W:$W,'HORAS DOCENTES'!C68,'Planificación 2026-1'!$R:$R)</f>
        <v>11</v>
      </c>
      <c r="E68" s="133" t="str">
        <f t="shared" si="1"/>
        <v>OBSERVADO</v>
      </c>
    </row>
    <row r="69" spans="3:5" x14ac:dyDescent="0.3">
      <c r="C69" s="48" t="s">
        <v>103</v>
      </c>
      <c r="D69" s="154">
        <f>SUMIF('Planificación 2026-1'!$W:$W,'HORAS DOCENTES'!C69,'Planificación 2026-1'!$R:$R)</f>
        <v>32</v>
      </c>
      <c r="E69" s="133" t="str">
        <f t="shared" si="1"/>
        <v>TC</v>
      </c>
    </row>
    <row r="70" spans="3:5" x14ac:dyDescent="0.3">
      <c r="C70" s="152" t="s">
        <v>104</v>
      </c>
      <c r="D70" s="159">
        <f>SUMIF('Planificación 2026-1'!$W:$W,'HORAS DOCENTES'!C70,'Planificación 2026-1'!$R:$R)</f>
        <v>0</v>
      </c>
      <c r="E70" s="160" t="str">
        <f t="shared" si="1"/>
        <v>OBSERVADO</v>
      </c>
    </row>
    <row r="71" spans="3:5" x14ac:dyDescent="0.3">
      <c r="C71" s="48" t="s">
        <v>105</v>
      </c>
      <c r="D71" s="154">
        <f>SUMIF('Planificación 2026-1'!$W:$W,'HORAS DOCENTES'!C71,'Planificación 2026-1'!$R:$R)</f>
        <v>24</v>
      </c>
      <c r="E71" s="133" t="str">
        <f t="shared" si="1"/>
        <v>OBSERVADO</v>
      </c>
    </row>
    <row r="72" spans="3:5" x14ac:dyDescent="0.3">
      <c r="C72" s="48" t="s">
        <v>106</v>
      </c>
      <c r="D72" s="154">
        <f>SUMIF('Planificación 2026-1'!$W:$W,'HORAS DOCENTES'!C72,'Planificación 2026-1'!$R:$R)</f>
        <v>0</v>
      </c>
      <c r="E72" s="133" t="str">
        <f t="shared" si="1"/>
        <v>OBSERVADO</v>
      </c>
    </row>
    <row r="73" spans="3:5" x14ac:dyDescent="0.3">
      <c r="C73" s="48" t="s">
        <v>107</v>
      </c>
      <c r="D73" s="154">
        <f>SUMIF('Planificación 2026-1'!$W:$W,'HORAS DOCENTES'!C73,'Planificación 2026-1'!$R:$R)</f>
        <v>30</v>
      </c>
      <c r="E73" s="133" t="str">
        <f t="shared" si="1"/>
        <v>TC</v>
      </c>
    </row>
    <row r="74" spans="3:5" x14ac:dyDescent="0.3">
      <c r="C74" s="48" t="s">
        <v>109</v>
      </c>
      <c r="D74" s="154">
        <f>SUMIF('Planificación 2026-1'!$W:$W,'HORAS DOCENTES'!C74,'Planificación 2026-1'!$R:$R)</f>
        <v>11</v>
      </c>
      <c r="E74" s="133" t="str">
        <f t="shared" si="1"/>
        <v>OBSERVADO</v>
      </c>
    </row>
    <row r="75" spans="3:5" x14ac:dyDescent="0.3">
      <c r="C75" s="48" t="s">
        <v>115</v>
      </c>
      <c r="D75" s="154">
        <f>SUMIF('Planificación 2026-1'!$W:$W,'HORAS DOCENTES'!C75,'Planificación 2026-1'!$R:$R)</f>
        <v>31</v>
      </c>
      <c r="E75" s="133" t="str">
        <f t="shared" si="1"/>
        <v>TC</v>
      </c>
    </row>
    <row r="76" spans="3:5" x14ac:dyDescent="0.3">
      <c r="C76" s="156" t="s">
        <v>116</v>
      </c>
      <c r="D76" s="157">
        <f>SUMIF('Planificación 2026-1'!$W:$W,'HORAS DOCENTES'!C76,'Planificación 2026-1'!$R:$R)</f>
        <v>37</v>
      </c>
      <c r="E76" s="158" t="str">
        <f t="shared" si="1"/>
        <v>OBSERVADO</v>
      </c>
    </row>
    <row r="77" spans="3:5" x14ac:dyDescent="0.3">
      <c r="C77" s="48" t="s">
        <v>117</v>
      </c>
      <c r="D77" s="154">
        <f>SUMIF('Planificación 2026-1'!$W:$W,'HORAS DOCENTES'!C77,'Planificación 2026-1'!$R:$R)</f>
        <v>18</v>
      </c>
      <c r="E77" s="133" t="str">
        <f t="shared" si="1"/>
        <v>TP</v>
      </c>
    </row>
    <row r="78" spans="3:5" x14ac:dyDescent="0.3">
      <c r="C78" s="48" t="s">
        <v>118</v>
      </c>
      <c r="D78" s="154">
        <f>SUMIF('Planificación 2026-1'!$W:$W,'HORAS DOCENTES'!C78,'Planificación 2026-1'!$R:$R)</f>
        <v>12</v>
      </c>
      <c r="E78" s="133" t="str">
        <f t="shared" si="1"/>
        <v>TP</v>
      </c>
    </row>
    <row r="79" spans="3:5" x14ac:dyDescent="0.3">
      <c r="C79" s="48" t="s">
        <v>119</v>
      </c>
      <c r="D79" s="154">
        <f>SUMIF('Planificación 2026-1'!$W:$W,'HORAS DOCENTES'!C79,'Planificación 2026-1'!$R:$R)</f>
        <v>18</v>
      </c>
      <c r="E79" s="133" t="str">
        <f t="shared" si="1"/>
        <v>TP</v>
      </c>
    </row>
    <row r="80" spans="3:5" x14ac:dyDescent="0.3">
      <c r="C80" s="48" t="s">
        <v>122</v>
      </c>
      <c r="D80" s="154">
        <f>SUMIF('Planificación 2026-1'!$W:$W,'HORAS DOCENTES'!C80,'Planificación 2026-1'!$R:$R)</f>
        <v>0</v>
      </c>
      <c r="E80" s="133" t="str">
        <f t="shared" si="1"/>
        <v>OBSERVADO</v>
      </c>
    </row>
    <row r="81" spans="3:5" x14ac:dyDescent="0.3">
      <c r="C81" s="48" t="s">
        <v>123</v>
      </c>
      <c r="D81" s="154">
        <f>SUMIF('Planificación 2026-1'!$W:$W,'HORAS DOCENTES'!C81,'Planificación 2026-1'!$R:$R)</f>
        <v>18</v>
      </c>
      <c r="E81" s="133" t="str">
        <f t="shared" si="1"/>
        <v>TP</v>
      </c>
    </row>
    <row r="82" spans="3:5" x14ac:dyDescent="0.3">
      <c r="C82" s="48" t="s">
        <v>124</v>
      </c>
      <c r="D82" s="154">
        <f>SUMIF('Planificación 2026-1'!$W:$W,'HORAS DOCENTES'!C82,'Planificación 2026-1'!$R:$R)</f>
        <v>8</v>
      </c>
      <c r="E82" s="133" t="str">
        <f t="shared" si="1"/>
        <v>OBSERVADO</v>
      </c>
    </row>
    <row r="83" spans="3:5" x14ac:dyDescent="0.3">
      <c r="C83" s="48" t="s">
        <v>126</v>
      </c>
      <c r="D83" s="154">
        <f>SUMIF('Planificación 2026-1'!$W:$W,'HORAS DOCENTES'!C83,'Planificación 2026-1'!$R:$R)</f>
        <v>18</v>
      </c>
      <c r="E83" s="133" t="str">
        <f t="shared" si="1"/>
        <v>TP</v>
      </c>
    </row>
    <row r="84" spans="3:5" x14ac:dyDescent="0.3">
      <c r="C84" s="48" t="s">
        <v>127</v>
      </c>
      <c r="D84" s="154">
        <f>SUMIF('Planificación 2026-1'!$W:$W,'HORAS DOCENTES'!C84,'Planificación 2026-1'!$R:$R)</f>
        <v>32</v>
      </c>
      <c r="E84" s="133" t="str">
        <f t="shared" si="1"/>
        <v>TC</v>
      </c>
    </row>
    <row r="85" spans="3:5" x14ac:dyDescent="0.3">
      <c r="C85" s="152" t="s">
        <v>129</v>
      </c>
      <c r="D85" s="159">
        <f>SUMIF('Planificación 2026-1'!$W:$W,'HORAS DOCENTES'!C85,'Planificación 2026-1'!$R:$R)</f>
        <v>33</v>
      </c>
      <c r="E85" s="160" t="str">
        <f t="shared" si="1"/>
        <v>OBSERVADO</v>
      </c>
    </row>
    <row r="86" spans="3:5" x14ac:dyDescent="0.3">
      <c r="C86" s="152" t="s">
        <v>130</v>
      </c>
      <c r="D86" s="159">
        <f>SUMIF('Planificación 2026-1'!$W:$W,'HORAS DOCENTES'!C86,'Planificación 2026-1'!$R:$R)</f>
        <v>12</v>
      </c>
      <c r="E86" s="160" t="str">
        <f t="shared" si="1"/>
        <v>TP</v>
      </c>
    </row>
    <row r="87" spans="3:5" x14ac:dyDescent="0.3">
      <c r="C87" s="48" t="s">
        <v>133</v>
      </c>
      <c r="D87" s="154">
        <f>SUMIF('Planificación 2026-1'!$W:$W,'HORAS DOCENTES'!C87,'Planificación 2026-1'!$R:$R)</f>
        <v>11</v>
      </c>
      <c r="E87" s="133" t="str">
        <f t="shared" si="1"/>
        <v>OBSERVADO</v>
      </c>
    </row>
    <row r="88" spans="3:5" x14ac:dyDescent="0.3">
      <c r="C88" s="48" t="s">
        <v>134</v>
      </c>
      <c r="D88" s="154">
        <f>SUMIF('Planificación 2026-1'!$W:$W,'HORAS DOCENTES'!C88,'Planificación 2026-1'!$R:$R)</f>
        <v>14</v>
      </c>
      <c r="E88" s="133" t="str">
        <f t="shared" si="1"/>
        <v>TP</v>
      </c>
    </row>
    <row r="89" spans="3:5" x14ac:dyDescent="0.3">
      <c r="C89" s="48" t="s">
        <v>136</v>
      </c>
      <c r="D89" s="154">
        <f>SUMIF('Planificación 2026-1'!$W:$W,'HORAS DOCENTES'!C89,'Planificación 2026-1'!$R:$R)</f>
        <v>35</v>
      </c>
      <c r="E89" s="133" t="str">
        <f t="shared" si="1"/>
        <v>OBSERVADO</v>
      </c>
    </row>
    <row r="90" spans="3:5" x14ac:dyDescent="0.3">
      <c r="C90" s="152" t="s">
        <v>953</v>
      </c>
      <c r="D90" s="159">
        <f>SUMIF('Planificación 2026-1'!$W:$W,'HORAS DOCENTES'!C90,'Planificación 2026-1'!$R:$R)</f>
        <v>0</v>
      </c>
      <c r="E90" s="160" t="str">
        <f t="shared" si="1"/>
        <v>OBSERVADO</v>
      </c>
    </row>
    <row r="91" spans="3:5" x14ac:dyDescent="0.3">
      <c r="C91" s="48" t="s">
        <v>139</v>
      </c>
      <c r="D91" s="154">
        <f>SUMIF('Planificación 2026-1'!$W:$W,'HORAS DOCENTES'!C91,'Planificación 2026-1'!$R:$R)</f>
        <v>18</v>
      </c>
      <c r="E91" s="133" t="str">
        <f t="shared" si="1"/>
        <v>TP</v>
      </c>
    </row>
    <row r="92" spans="3:5" x14ac:dyDescent="0.3">
      <c r="C92" s="48" t="s">
        <v>140</v>
      </c>
      <c r="D92" s="154">
        <f>SUMIF('Planificación 2026-1'!$W:$W,'HORAS DOCENTES'!C92,'Planificación 2026-1'!$R:$R)</f>
        <v>12</v>
      </c>
      <c r="E92" s="133" t="str">
        <f t="shared" si="1"/>
        <v>TP</v>
      </c>
    </row>
    <row r="93" spans="3:5" x14ac:dyDescent="0.3">
      <c r="C93" s="48" t="s">
        <v>141</v>
      </c>
      <c r="D93" s="154">
        <f>SUMIF('Planificación 2026-1'!$W:$W,'HORAS DOCENTES'!C93,'Planificación 2026-1'!$R:$R)</f>
        <v>26</v>
      </c>
      <c r="E93" s="133" t="str">
        <f t="shared" si="1"/>
        <v>OBSERVADO</v>
      </c>
    </row>
    <row r="94" spans="3:5" x14ac:dyDescent="0.3">
      <c r="C94" s="48" t="s">
        <v>142</v>
      </c>
      <c r="D94" s="154">
        <f>SUMIF('Planificación 2026-1'!$W:$W,'HORAS DOCENTES'!C94,'Planificación 2026-1'!$R:$R)</f>
        <v>19</v>
      </c>
      <c r="E94" s="133" t="str">
        <f t="shared" si="1"/>
        <v>TP</v>
      </c>
    </row>
    <row r="95" spans="3:5" x14ac:dyDescent="0.3">
      <c r="C95" s="48" t="s">
        <v>143</v>
      </c>
      <c r="D95" s="154">
        <f>SUMIF('Planificación 2026-1'!$W:$W,'HORAS DOCENTES'!C95,'Planificación 2026-1'!$R:$R)</f>
        <v>30</v>
      </c>
      <c r="E95" s="133" t="str">
        <f t="shared" si="1"/>
        <v>TC</v>
      </c>
    </row>
    <row r="96" spans="3:5" x14ac:dyDescent="0.3">
      <c r="C96" s="152" t="s">
        <v>146</v>
      </c>
      <c r="D96" s="159">
        <f>SUMIF('Planificación 2026-1'!$W:$W,'HORAS DOCENTES'!C96,'Planificación 2026-1'!$R:$R)</f>
        <v>30</v>
      </c>
      <c r="E96" s="160" t="str">
        <f t="shared" si="1"/>
        <v>TC</v>
      </c>
    </row>
    <row r="97" spans="3:5" x14ac:dyDescent="0.3">
      <c r="C97" s="48" t="s">
        <v>147</v>
      </c>
      <c r="D97" s="154">
        <f>SUMIF('Planificación 2026-1'!$W:$W,'HORAS DOCENTES'!C97,'Planificación 2026-1'!$R:$R)</f>
        <v>17</v>
      </c>
      <c r="E97" s="133" t="str">
        <f t="shared" si="1"/>
        <v>TP</v>
      </c>
    </row>
    <row r="98" spans="3:5" x14ac:dyDescent="0.3">
      <c r="C98" s="48" t="s">
        <v>149</v>
      </c>
      <c r="D98" s="154">
        <f>SUMIF('Planificación 2026-1'!$W:$W,'HORAS DOCENTES'!C98,'Planificación 2026-1'!$R:$R)</f>
        <v>0</v>
      </c>
      <c r="E98" s="133" t="str">
        <f t="shared" si="1"/>
        <v>OBSERVADO</v>
      </c>
    </row>
    <row r="99" spans="3:5" x14ac:dyDescent="0.3">
      <c r="C99" s="48" t="s">
        <v>150</v>
      </c>
      <c r="D99" s="154">
        <f>SUMIF('Planificación 2026-1'!$W:$W,'HORAS DOCENTES'!C99,'Planificación 2026-1'!$R:$R)</f>
        <v>12</v>
      </c>
      <c r="E99" s="133" t="str">
        <f t="shared" si="1"/>
        <v>TP</v>
      </c>
    </row>
    <row r="100" spans="3:5" x14ac:dyDescent="0.3">
      <c r="C100" s="48" t="s">
        <v>151</v>
      </c>
      <c r="D100" s="154">
        <f>SUMIF('Planificación 2026-1'!$W:$W,'HORAS DOCENTES'!C100,'Planificación 2026-1'!$R:$R)</f>
        <v>30</v>
      </c>
      <c r="E100" s="133" t="str">
        <f t="shared" si="1"/>
        <v>TC</v>
      </c>
    </row>
    <row r="101" spans="3:5" x14ac:dyDescent="0.3">
      <c r="C101" s="48" t="s">
        <v>152</v>
      </c>
      <c r="D101" s="154">
        <f>SUMIF('Planificación 2026-1'!$W:$W,'HORAS DOCENTES'!C101,'Planificación 2026-1'!$R:$R)</f>
        <v>8</v>
      </c>
      <c r="E101" s="133" t="str">
        <f t="shared" si="1"/>
        <v>OBSERVADO</v>
      </c>
    </row>
    <row r="102" spans="3:5" x14ac:dyDescent="0.3">
      <c r="C102" s="48" t="s">
        <v>153</v>
      </c>
      <c r="D102" s="154">
        <f>SUMIF('Planificación 2026-1'!$W:$W,'HORAS DOCENTES'!C102,'Planificación 2026-1'!$R:$R)</f>
        <v>13</v>
      </c>
      <c r="E102" s="133" t="str">
        <f t="shared" si="1"/>
        <v>TP</v>
      </c>
    </row>
    <row r="103" spans="3:5" x14ac:dyDescent="0.3">
      <c r="C103" s="48" t="s">
        <v>156</v>
      </c>
      <c r="D103" s="154">
        <f>SUMIF('Planificación 2026-1'!$W:$W,'HORAS DOCENTES'!C103,'Planificación 2026-1'!$R:$R)</f>
        <v>40</v>
      </c>
      <c r="E103" s="133" t="str">
        <f t="shared" si="1"/>
        <v>OBSERVADO</v>
      </c>
    </row>
    <row r="104" spans="3:5" x14ac:dyDescent="0.3">
      <c r="C104" s="48" t="s">
        <v>158</v>
      </c>
      <c r="D104" s="154">
        <f>SUMIF('Planificación 2026-1'!$W:$W,'HORAS DOCENTES'!C104,'Planificación 2026-1'!$R:$R)</f>
        <v>34</v>
      </c>
      <c r="E104" s="133" t="str">
        <f t="shared" si="1"/>
        <v>OBSERVADO</v>
      </c>
    </row>
    <row r="105" spans="3:5" x14ac:dyDescent="0.3">
      <c r="C105" s="48" t="s">
        <v>159</v>
      </c>
      <c r="D105" s="154">
        <f>SUMIF('Planificación 2026-1'!$W:$W,'HORAS DOCENTES'!C105,'Planificación 2026-1'!$R:$R)</f>
        <v>15</v>
      </c>
      <c r="E105" s="133" t="str">
        <f t="shared" si="1"/>
        <v>TP</v>
      </c>
    </row>
    <row r="106" spans="3:5" x14ac:dyDescent="0.3">
      <c r="C106" s="48" t="s">
        <v>160</v>
      </c>
      <c r="D106" s="154">
        <f>SUMIF('Planificación 2026-1'!$W:$W,'HORAS DOCENTES'!C106,'Planificación 2026-1'!$R:$R)</f>
        <v>31</v>
      </c>
      <c r="E106" s="133" t="str">
        <f t="shared" si="1"/>
        <v>TC</v>
      </c>
    </row>
    <row r="107" spans="3:5" x14ac:dyDescent="0.3">
      <c r="C107" s="48" t="s">
        <v>161</v>
      </c>
      <c r="D107" s="154">
        <f>SUMIF('Planificación 2026-1'!$W:$W,'HORAS DOCENTES'!C107,'Planificación 2026-1'!$R:$R)</f>
        <v>18</v>
      </c>
      <c r="E107" s="133" t="str">
        <f t="shared" si="1"/>
        <v>TP</v>
      </c>
    </row>
    <row r="108" spans="3:5" x14ac:dyDescent="0.3">
      <c r="C108" s="152" t="s">
        <v>162</v>
      </c>
      <c r="D108" s="159">
        <f>SUMIF('Planificación 2026-1'!$W:$W,'HORAS DOCENTES'!C108,'Planificación 2026-1'!$R:$R)</f>
        <v>24</v>
      </c>
      <c r="E108" s="160" t="str">
        <f t="shared" si="1"/>
        <v>OBSERVADO</v>
      </c>
    </row>
    <row r="109" spans="3:5" x14ac:dyDescent="0.3">
      <c r="C109" s="48" t="s">
        <v>163</v>
      </c>
      <c r="D109" s="154">
        <f>SUMIF('Planificación 2026-1'!$W:$W,'HORAS DOCENTES'!C109,'Planificación 2026-1'!$R:$R)</f>
        <v>32</v>
      </c>
      <c r="E109" s="133" t="str">
        <f t="shared" si="1"/>
        <v>TC</v>
      </c>
    </row>
    <row r="110" spans="3:5" x14ac:dyDescent="0.3">
      <c r="C110" s="48" t="s">
        <v>164</v>
      </c>
      <c r="D110" s="154">
        <f>SUMIF('Planificación 2026-1'!$W:$W,'HORAS DOCENTES'!C110,'Planificación 2026-1'!$R:$R)</f>
        <v>12</v>
      </c>
      <c r="E110" s="133" t="str">
        <f t="shared" si="1"/>
        <v>TP</v>
      </c>
    </row>
    <row r="111" spans="3:5" x14ac:dyDescent="0.3">
      <c r="C111" s="48" t="s">
        <v>165</v>
      </c>
      <c r="D111" s="154">
        <f>SUMIF('Planificación 2026-1'!$W:$W,'HORAS DOCENTES'!C111,'Planificación 2026-1'!$R:$R)</f>
        <v>18</v>
      </c>
      <c r="E111" s="133" t="str">
        <f t="shared" si="1"/>
        <v>TP</v>
      </c>
    </row>
    <row r="112" spans="3:5" x14ac:dyDescent="0.3">
      <c r="C112" s="152" t="s">
        <v>166</v>
      </c>
      <c r="D112" s="159">
        <f>SUMIF('Planificación 2026-1'!$W:$W,'HORAS DOCENTES'!C112,'Planificación 2026-1'!$R:$R)</f>
        <v>30</v>
      </c>
      <c r="E112" s="160" t="str">
        <f t="shared" si="1"/>
        <v>TC</v>
      </c>
    </row>
    <row r="113" spans="3:8" x14ac:dyDescent="0.3">
      <c r="C113" s="152" t="s">
        <v>167</v>
      </c>
      <c r="D113" s="159">
        <f>SUMIF('Planificación 2026-1'!$W:$W,'HORAS DOCENTES'!C113,'Planificación 2026-1'!$R:$R)</f>
        <v>33</v>
      </c>
      <c r="E113" s="160" t="str">
        <f t="shared" si="1"/>
        <v>OBSERVADO</v>
      </c>
    </row>
    <row r="114" spans="3:8" x14ac:dyDescent="0.3">
      <c r="C114" s="48" t="s">
        <v>168</v>
      </c>
      <c r="D114" s="154">
        <f>SUMIF('Planificación 2026-1'!$W:$W,'HORAS DOCENTES'!C114,'Planificación 2026-1'!$R:$R)</f>
        <v>32</v>
      </c>
      <c r="E114" s="133" t="str">
        <f t="shared" si="1"/>
        <v>TC</v>
      </c>
    </row>
    <row r="115" spans="3:8" x14ac:dyDescent="0.3">
      <c r="C115" s="48" t="s">
        <v>169</v>
      </c>
      <c r="D115" s="154">
        <f>SUMIF('Planificación 2026-1'!$W:$W,'HORAS DOCENTES'!C115,'Planificación 2026-1'!$R:$R)</f>
        <v>18</v>
      </c>
      <c r="E115" s="133" t="str">
        <f t="shared" si="1"/>
        <v>TP</v>
      </c>
    </row>
    <row r="116" spans="3:8" x14ac:dyDescent="0.3">
      <c r="C116" s="48" t="s">
        <v>170</v>
      </c>
      <c r="D116" s="154">
        <f>SUMIF('Planificación 2026-1'!$W:$W,'HORAS DOCENTES'!C116,'Planificación 2026-1'!$R:$R)</f>
        <v>40</v>
      </c>
      <c r="E116" s="133" t="str">
        <f t="shared" si="1"/>
        <v>OBSERVADO</v>
      </c>
    </row>
    <row r="117" spans="3:8" x14ac:dyDescent="0.3">
      <c r="C117" s="152" t="s">
        <v>171</v>
      </c>
      <c r="D117" s="159">
        <f>SUMIF('Planificación 2026-1'!$W:$W,'HORAS DOCENTES'!C117,'Planificación 2026-1'!$R:$R)</f>
        <v>14</v>
      </c>
      <c r="E117" s="160" t="str">
        <f t="shared" si="1"/>
        <v>TP</v>
      </c>
    </row>
    <row r="118" spans="3:8" x14ac:dyDescent="0.3">
      <c r="C118" s="161" t="s">
        <v>954</v>
      </c>
      <c r="D118" s="162">
        <f>SUMIF('Planificación 2026-1'!$W:$W,'HORAS DOCENTES'!C118,'Planificación 2026-1'!$R:$R)</f>
        <v>0</v>
      </c>
      <c r="E118" s="163" t="str">
        <f t="shared" si="1"/>
        <v>OBSERVADO</v>
      </c>
      <c r="F118" s="164"/>
      <c r="G118" s="164"/>
      <c r="H118" s="164"/>
    </row>
    <row r="119" spans="3:8" x14ac:dyDescent="0.3">
      <c r="C119" s="48" t="s">
        <v>174</v>
      </c>
      <c r="D119" s="154">
        <f>SUMIF('Planificación 2026-1'!$W:$W,'HORAS DOCENTES'!C119,'Planificación 2026-1'!$R:$R)</f>
        <v>0</v>
      </c>
      <c r="E119" s="133" t="str">
        <f t="shared" si="1"/>
        <v>OBSERVADO</v>
      </c>
    </row>
    <row r="120" spans="3:8" x14ac:dyDescent="0.3">
      <c r="C120" s="48" t="s">
        <v>175</v>
      </c>
      <c r="D120" s="154">
        <f>SUMIF('Planificación 2026-1'!$W:$W,'HORAS DOCENTES'!C120,'Planificación 2026-1'!$R:$R)</f>
        <v>15</v>
      </c>
      <c r="E120" s="133" t="str">
        <f t="shared" si="1"/>
        <v>TP</v>
      </c>
    </row>
    <row r="121" spans="3:8" x14ac:dyDescent="0.3">
      <c r="C121" s="152" t="s">
        <v>176</v>
      </c>
      <c r="D121" s="159">
        <f>SUMIF('Planificación 2026-1'!$W:$W,'HORAS DOCENTES'!C121,'Planificación 2026-1'!$R:$R)</f>
        <v>30</v>
      </c>
      <c r="E121" s="160" t="str">
        <f t="shared" si="1"/>
        <v>TC</v>
      </c>
    </row>
    <row r="122" spans="3:8" x14ac:dyDescent="0.3">
      <c r="C122" s="48" t="s">
        <v>177</v>
      </c>
      <c r="D122" s="154">
        <f>SUMIF('Planificación 2026-1'!$W:$W,'HORAS DOCENTES'!C122,'Planificación 2026-1'!$R:$R)</f>
        <v>30</v>
      </c>
      <c r="E122" s="133" t="str">
        <f t="shared" si="1"/>
        <v>TC</v>
      </c>
    </row>
    <row r="123" spans="3:8" x14ac:dyDescent="0.3">
      <c r="C123" s="48" t="s">
        <v>179</v>
      </c>
      <c r="D123" s="154">
        <f>SUMIF('Planificación 2026-1'!$W:$W,'HORAS DOCENTES'!C123,'Planificación 2026-1'!$R:$R)</f>
        <v>0</v>
      </c>
      <c r="E123" s="133" t="str">
        <f t="shared" si="1"/>
        <v>OBSERVADO</v>
      </c>
    </row>
    <row r="124" spans="3:8" x14ac:dyDescent="0.3">
      <c r="C124" s="48" t="s">
        <v>180</v>
      </c>
      <c r="D124" s="154">
        <f>SUMIF('Planificación 2026-1'!$W:$W,'HORAS DOCENTES'!C124,'Planificación 2026-1'!$R:$R)</f>
        <v>33</v>
      </c>
      <c r="E124" s="133" t="str">
        <f t="shared" si="1"/>
        <v>OBSERVADO</v>
      </c>
    </row>
    <row r="125" spans="3:8" x14ac:dyDescent="0.3">
      <c r="C125" s="48" t="s">
        <v>182</v>
      </c>
      <c r="D125" s="154">
        <f>SUMIF('Planificación 2026-1'!$W:$W,'HORAS DOCENTES'!C125,'Planificación 2026-1'!$R:$R)</f>
        <v>15</v>
      </c>
      <c r="E125" s="133" t="str">
        <f t="shared" si="1"/>
        <v>TP</v>
      </c>
    </row>
    <row r="126" spans="3:8" x14ac:dyDescent="0.3">
      <c r="C126" s="48" t="s">
        <v>183</v>
      </c>
      <c r="D126" s="154">
        <f>SUMIF('Planificación 2026-1'!$W:$W,'HORAS DOCENTES'!C126,'Planificación 2026-1'!$R:$R)</f>
        <v>13</v>
      </c>
      <c r="E126" s="133" t="str">
        <f t="shared" si="1"/>
        <v>TP</v>
      </c>
    </row>
    <row r="127" spans="3:8" x14ac:dyDescent="0.3">
      <c r="C127" s="48" t="s">
        <v>185</v>
      </c>
      <c r="D127" s="154">
        <f>SUMIF('Planificación 2026-1'!$W:$W,'HORAS DOCENTES'!C127,'Planificación 2026-1'!$R:$R)</f>
        <v>16</v>
      </c>
      <c r="E127" s="133" t="str">
        <f t="shared" si="1"/>
        <v>TP</v>
      </c>
    </row>
    <row r="128" spans="3:8" x14ac:dyDescent="0.3">
      <c r="C128" s="48" t="s">
        <v>187</v>
      </c>
      <c r="D128" s="154">
        <f>SUMIF('Planificación 2026-1'!$W:$W,'HORAS DOCENTES'!C128,'Planificación 2026-1'!$R:$R)</f>
        <v>34</v>
      </c>
      <c r="E128" s="133" t="str">
        <f t="shared" si="1"/>
        <v>OBSERVADO</v>
      </c>
    </row>
    <row r="129" spans="3:5" x14ac:dyDescent="0.3">
      <c r="C129" s="48" t="s">
        <v>189</v>
      </c>
      <c r="D129" s="154">
        <f>SUMIF('Planificación 2026-1'!$W:$W,'HORAS DOCENTES'!C129,'Planificación 2026-1'!$R:$R)</f>
        <v>26</v>
      </c>
      <c r="E129" s="133" t="str">
        <f t="shared" si="1"/>
        <v>OBSERVADO</v>
      </c>
    </row>
    <row r="130" spans="3:5" x14ac:dyDescent="0.3">
      <c r="C130" s="48" t="s">
        <v>190</v>
      </c>
      <c r="D130" s="154">
        <f>SUMIF('Planificación 2026-1'!$W:$W,'HORAS DOCENTES'!C130,'Planificación 2026-1'!$R:$R)</f>
        <v>30</v>
      </c>
      <c r="E130" s="133" t="str">
        <f t="shared" si="1"/>
        <v>TC</v>
      </c>
    </row>
    <row r="131" spans="3:5" x14ac:dyDescent="0.3">
      <c r="C131" s="48" t="s">
        <v>191</v>
      </c>
      <c r="D131" s="154">
        <f>SUMIF('Planificación 2026-1'!$W:$W,'HORAS DOCENTES'!C131,'Planificación 2026-1'!$R:$R)</f>
        <v>38</v>
      </c>
      <c r="E131" s="133" t="str">
        <f t="shared" ref="E131:E145" si="2">IF(AND(D131&gt;=30,D131&lt;=32),"TC",
IF(AND(D131&gt;=20,D131&lt;=29),"OBSERVADO",
IF(AND(D131&gt;=12,D131&lt;=19),"TP",
IF(AND(D131&gt;=0,D131&lt;=11),"OBSERVADO",
IF(AND(D131&gt;=33,D131&lt;=40),"OBSERVADO","")))))</f>
        <v>OBSERVADO</v>
      </c>
    </row>
    <row r="132" spans="3:5" x14ac:dyDescent="0.3">
      <c r="C132" s="48" t="s">
        <v>193</v>
      </c>
      <c r="D132" s="154">
        <f>SUMIF('Planificación 2026-1'!$W:$W,'HORAS DOCENTES'!C132,'Planificación 2026-1'!$R:$R)</f>
        <v>0</v>
      </c>
      <c r="E132" s="133" t="str">
        <f t="shared" si="2"/>
        <v>OBSERVADO</v>
      </c>
    </row>
    <row r="133" spans="3:5" x14ac:dyDescent="0.3">
      <c r="C133" s="48" t="s">
        <v>194</v>
      </c>
      <c r="D133" s="154">
        <f>SUMIF('Planificación 2026-1'!$W:$W,'HORAS DOCENTES'!C133,'Planificación 2026-1'!$R:$R)</f>
        <v>24</v>
      </c>
      <c r="E133" s="133" t="str">
        <f t="shared" si="2"/>
        <v>OBSERVADO</v>
      </c>
    </row>
    <row r="134" spans="3:5" x14ac:dyDescent="0.3">
      <c r="C134" s="48" t="s">
        <v>195</v>
      </c>
      <c r="D134" s="154">
        <f>SUMIF('Planificación 2026-1'!$W:$W,'HORAS DOCENTES'!C134,'Planificación 2026-1'!$R:$R)</f>
        <v>32</v>
      </c>
      <c r="E134" s="133" t="str">
        <f t="shared" si="2"/>
        <v>TC</v>
      </c>
    </row>
    <row r="135" spans="3:5" x14ac:dyDescent="0.3">
      <c r="C135" s="48" t="s">
        <v>198</v>
      </c>
      <c r="D135" s="154">
        <f>SUMIF('Planificación 2026-1'!$W:$W,'HORAS DOCENTES'!C135,'Planificación 2026-1'!$R:$R)</f>
        <v>11</v>
      </c>
      <c r="E135" s="133" t="str">
        <f t="shared" si="2"/>
        <v>OBSERVADO</v>
      </c>
    </row>
    <row r="136" spans="3:5" x14ac:dyDescent="0.3">
      <c r="C136" s="152" t="s">
        <v>955</v>
      </c>
      <c r="D136" s="159">
        <f>SUMIF('Planificación 2026-1'!$W:$W,'HORAS DOCENTES'!C136,'Planificación 2026-1'!$R:$R)</f>
        <v>0</v>
      </c>
      <c r="E136" s="160" t="str">
        <f t="shared" si="2"/>
        <v>OBSERVADO</v>
      </c>
    </row>
    <row r="137" spans="3:5" x14ac:dyDescent="0.3">
      <c r="C137" s="152" t="s">
        <v>201</v>
      </c>
      <c r="D137" s="159">
        <f>SUMIF('Planificación 2026-1'!$W:$W,'HORAS DOCENTES'!C137,'Planificación 2026-1'!$R:$R)</f>
        <v>16</v>
      </c>
      <c r="E137" s="160" t="str">
        <f t="shared" si="2"/>
        <v>TP</v>
      </c>
    </row>
    <row r="138" spans="3:5" x14ac:dyDescent="0.3">
      <c r="C138" s="48" t="s">
        <v>204</v>
      </c>
      <c r="D138" s="154">
        <f>SUMIF('Planificación 2026-1'!$W:$W,'HORAS DOCENTES'!C138,'Planificación 2026-1'!$R:$R)</f>
        <v>15</v>
      </c>
      <c r="E138" s="133" t="str">
        <f t="shared" si="2"/>
        <v>TP</v>
      </c>
    </row>
    <row r="139" spans="3:5" x14ac:dyDescent="0.3">
      <c r="C139" s="48" t="s">
        <v>206</v>
      </c>
      <c r="D139" s="108">
        <f>SUMIF('Planificación 2026-1'!$W:$W,'HORAS DOCENTES'!C139,'Planificación 2026-1'!$R:$R)</f>
        <v>19</v>
      </c>
      <c r="E139" s="133" t="str">
        <f t="shared" si="2"/>
        <v>TP</v>
      </c>
    </row>
    <row r="140" spans="3:5" x14ac:dyDescent="0.3">
      <c r="C140" s="48" t="s">
        <v>210</v>
      </c>
      <c r="D140" s="108">
        <f>SUMIF('Planificación 2026-1'!$W:$W,'HORAS DOCENTES'!C140,'Planificación 2026-1'!$R:$R)</f>
        <v>26</v>
      </c>
      <c r="E140" s="133" t="str">
        <f t="shared" si="2"/>
        <v>OBSERVADO</v>
      </c>
    </row>
    <row r="141" spans="3:5" x14ac:dyDescent="0.3">
      <c r="C141" s="48" t="s">
        <v>211</v>
      </c>
      <c r="D141" s="154">
        <f>SUMIF('Planificación 2026-1'!$W:$W,'HORAS DOCENTES'!C141,'Planificación 2026-1'!$R:$R)</f>
        <v>12</v>
      </c>
      <c r="E141" s="135" t="str">
        <f t="shared" si="2"/>
        <v>TP</v>
      </c>
    </row>
    <row r="142" spans="3:5" x14ac:dyDescent="0.3">
      <c r="C142" s="48" t="s">
        <v>212</v>
      </c>
      <c r="D142" s="154">
        <f>SUMIF('Planificación 2026-1'!$W:$W,'HORAS DOCENTES'!C142,'Planificación 2026-1'!$R:$R)</f>
        <v>12</v>
      </c>
      <c r="E142" s="133" t="str">
        <f t="shared" si="2"/>
        <v>TP</v>
      </c>
    </row>
    <row r="143" spans="3:5" x14ac:dyDescent="0.3">
      <c r="C143" s="48" t="s">
        <v>214</v>
      </c>
      <c r="D143" s="83">
        <f>SUMIF('Planificación 2026-1'!$W:$W,'HORAS DOCENTES'!C143,'Planificación 2026-1'!$R:$R)</f>
        <v>0</v>
      </c>
      <c r="E143" s="133" t="str">
        <f t="shared" si="2"/>
        <v>OBSERVADO</v>
      </c>
    </row>
    <row r="144" spans="3:5" x14ac:dyDescent="0.3">
      <c r="C144" s="153" t="s">
        <v>215</v>
      </c>
      <c r="D144" s="83">
        <f>SUMIF('Planificación 2026-1'!$W:$W,'HORAS DOCENTES'!C144,'Planificación 2026-1'!$R:$R)</f>
        <v>6</v>
      </c>
      <c r="E144" s="133" t="str">
        <f t="shared" si="2"/>
        <v>OBSERVADO</v>
      </c>
    </row>
    <row r="145" spans="3:5" x14ac:dyDescent="0.3">
      <c r="C145" s="152" t="s">
        <v>216</v>
      </c>
      <c r="D145" s="159">
        <f>SUMIF('Planificación 2026-1'!$W:$W,'HORAS DOCENTES'!C145,'Planificación 2026-1'!$R:$R)</f>
        <v>20</v>
      </c>
      <c r="E145" s="160" t="str">
        <f t="shared" si="2"/>
        <v>OBSERVADO</v>
      </c>
    </row>
    <row r="146" spans="3:5" x14ac:dyDescent="0.3">
      <c r="C146" s="152" t="s">
        <v>217</v>
      </c>
      <c r="D146" s="159">
        <f>SUMIF('Planificación 2026-1'!$W:$W,'HORAS DOCENTES'!C146,'Planificación 2026-1'!$R:$R)</f>
        <v>8</v>
      </c>
      <c r="E146" s="160" t="str">
        <f t="shared" ref="E146:E174" si="3">IF(AND(D146&gt;=30,D146&lt;=32),"TC",
IF(AND(D146&gt;=20,D146&lt;=29),"OBSERVADO",
IF(AND(D146&gt;=12,D146&lt;=19),"TP",
IF(AND(D146&gt;=0,D146&lt;=11),"OBSERVADO",
IF(AND(D146&gt;=33,D146&lt;=40),"OBSERVADO","")))))</f>
        <v>OBSERVADO</v>
      </c>
    </row>
    <row r="147" spans="3:5" x14ac:dyDescent="0.3">
      <c r="C147" s="48" t="s">
        <v>219</v>
      </c>
      <c r="D147" s="154">
        <f>SUMIF('Planificación 2026-1'!$W:$W,'HORAS DOCENTES'!C147,'Planificación 2026-1'!$R:$R)</f>
        <v>36</v>
      </c>
      <c r="E147" s="133" t="str">
        <f t="shared" si="3"/>
        <v>OBSERVADO</v>
      </c>
    </row>
    <row r="148" spans="3:5" x14ac:dyDescent="0.3">
      <c r="C148" s="48" t="s">
        <v>220</v>
      </c>
      <c r="D148" s="154">
        <f>SUMIF('Planificación 2026-1'!$W:$W,'HORAS DOCENTES'!C148,'Planificación 2026-1'!$R:$R)</f>
        <v>0</v>
      </c>
      <c r="E148" s="133" t="str">
        <f t="shared" si="3"/>
        <v>OBSERVADO</v>
      </c>
    </row>
    <row r="149" spans="3:5" x14ac:dyDescent="0.3">
      <c r="C149" s="48" t="s">
        <v>221</v>
      </c>
      <c r="D149" s="154">
        <f>SUMIF('Planificación 2026-1'!$W:$W,'HORAS DOCENTES'!C149,'Planificación 2026-1'!$R:$R)</f>
        <v>12</v>
      </c>
      <c r="E149" s="133" t="str">
        <f t="shared" si="3"/>
        <v>TP</v>
      </c>
    </row>
    <row r="150" spans="3:5" x14ac:dyDescent="0.3">
      <c r="C150" s="48" t="s">
        <v>222</v>
      </c>
      <c r="D150" s="154">
        <f>SUMIF('Planificación 2026-1'!$W:$W,'HORAS DOCENTES'!C150,'Planificación 2026-1'!$R:$R)</f>
        <v>32</v>
      </c>
      <c r="E150" s="133" t="str">
        <f t="shared" si="3"/>
        <v>TC</v>
      </c>
    </row>
    <row r="151" spans="3:5" x14ac:dyDescent="0.3">
      <c r="C151" s="48" t="s">
        <v>223</v>
      </c>
      <c r="D151" s="154">
        <f>SUMIF('Planificación 2026-1'!$W:$W,'HORAS DOCENTES'!C151,'Planificación 2026-1'!$R:$R)</f>
        <v>14</v>
      </c>
      <c r="E151" s="133" t="str">
        <f t="shared" si="3"/>
        <v>TP</v>
      </c>
    </row>
    <row r="152" spans="3:5" x14ac:dyDescent="0.3">
      <c r="C152" s="48" t="s">
        <v>224</v>
      </c>
      <c r="D152" s="154">
        <f>SUMIF('Planificación 2026-1'!$W:$W,'HORAS DOCENTES'!C152,'Planificación 2026-1'!$R:$R)</f>
        <v>32</v>
      </c>
      <c r="E152" s="133" t="str">
        <f t="shared" si="3"/>
        <v>TC</v>
      </c>
    </row>
    <row r="153" spans="3:5" x14ac:dyDescent="0.3">
      <c r="C153" s="48" t="s">
        <v>226</v>
      </c>
      <c r="D153" s="154">
        <f>SUMIF('Planificación 2026-1'!$W:$W,'HORAS DOCENTES'!C153,'Planificación 2026-1'!$R:$R)</f>
        <v>12</v>
      </c>
      <c r="E153" s="133" t="str">
        <f t="shared" si="3"/>
        <v>TP</v>
      </c>
    </row>
    <row r="154" spans="3:5" x14ac:dyDescent="0.3">
      <c r="C154" s="156" t="s">
        <v>227</v>
      </c>
      <c r="D154" s="157">
        <f>SUMIF('Planificación 2026-1'!$W:$W,'HORAS DOCENTES'!C154,'Planificación 2026-1'!$R:$R)</f>
        <v>30</v>
      </c>
      <c r="E154" s="158" t="str">
        <f t="shared" si="3"/>
        <v>TC</v>
      </c>
    </row>
    <row r="155" spans="3:5" x14ac:dyDescent="0.3">
      <c r="C155" s="48" t="s">
        <v>228</v>
      </c>
      <c r="D155" s="154">
        <f>SUMIF('Planificación 2026-1'!$W:$W,'HORAS DOCENTES'!C155,'Planificación 2026-1'!$R:$R)</f>
        <v>8</v>
      </c>
      <c r="E155" s="133" t="str">
        <f t="shared" si="3"/>
        <v>OBSERVADO</v>
      </c>
    </row>
    <row r="156" spans="3:5" x14ac:dyDescent="0.3">
      <c r="C156" s="48" t="s">
        <v>231</v>
      </c>
      <c r="D156" s="154">
        <f>SUMIF('Planificación 2026-1'!$W:$W,'HORAS DOCENTES'!C156,'Planificación 2026-1'!$R:$R)</f>
        <v>16</v>
      </c>
      <c r="E156" s="133" t="str">
        <f t="shared" si="3"/>
        <v>TP</v>
      </c>
    </row>
    <row r="157" spans="3:5" x14ac:dyDescent="0.3">
      <c r="C157" s="48" t="s">
        <v>235</v>
      </c>
      <c r="D157" s="154">
        <f>SUMIF('Planificación 2026-1'!$W:$W,'HORAS DOCENTES'!C157,'Planificación 2026-1'!$R:$R)</f>
        <v>34</v>
      </c>
      <c r="E157" s="133" t="str">
        <f t="shared" si="3"/>
        <v>OBSERVADO</v>
      </c>
    </row>
    <row r="158" spans="3:5" x14ac:dyDescent="0.3">
      <c r="C158" s="48" t="s">
        <v>236</v>
      </c>
      <c r="D158" s="154">
        <f>SUMIF('Planificación 2026-1'!$W:$W,'HORAS DOCENTES'!C158,'Planificación 2026-1'!$R:$R)</f>
        <v>15</v>
      </c>
      <c r="E158" s="133" t="str">
        <f t="shared" si="3"/>
        <v>TP</v>
      </c>
    </row>
    <row r="159" spans="3:5" x14ac:dyDescent="0.3">
      <c r="C159" s="48" t="s">
        <v>238</v>
      </c>
      <c r="D159" s="154">
        <f>SUMIF('Planificación 2026-1'!$W:$W,'HORAS DOCENTES'!C159,'Planificación 2026-1'!$R:$R)</f>
        <v>19</v>
      </c>
      <c r="E159" s="133" t="str">
        <f t="shared" si="3"/>
        <v>TP</v>
      </c>
    </row>
    <row r="160" spans="3:5" x14ac:dyDescent="0.3">
      <c r="C160" s="48" t="s">
        <v>240</v>
      </c>
      <c r="D160" s="154">
        <f>SUMIF('Planificación 2026-1'!$W:$W,'HORAS DOCENTES'!C160,'Planificación 2026-1'!$R:$R)</f>
        <v>18</v>
      </c>
      <c r="E160" s="133" t="str">
        <f t="shared" si="3"/>
        <v>TP</v>
      </c>
    </row>
    <row r="161" spans="3:5" x14ac:dyDescent="0.3">
      <c r="C161" s="48" t="s">
        <v>241</v>
      </c>
      <c r="D161" s="154">
        <f>SUMIF('Planificación 2026-1'!$W:$W,'HORAS DOCENTES'!C161,'Planificación 2026-1'!$R:$R)</f>
        <v>8</v>
      </c>
      <c r="E161" s="133" t="str">
        <f t="shared" si="3"/>
        <v>OBSERVADO</v>
      </c>
    </row>
    <row r="162" spans="3:5" x14ac:dyDescent="0.3">
      <c r="C162" s="48" t="s">
        <v>242</v>
      </c>
      <c r="D162" s="154">
        <f>SUMIF('Planificación 2026-1'!$W:$W,'HORAS DOCENTES'!C162,'Planificación 2026-1'!$R:$R)</f>
        <v>18</v>
      </c>
      <c r="E162" s="133" t="str">
        <f t="shared" si="3"/>
        <v>TP</v>
      </c>
    </row>
    <row r="163" spans="3:5" x14ac:dyDescent="0.3">
      <c r="C163" s="48" t="s">
        <v>244</v>
      </c>
      <c r="D163" s="154">
        <f>SUMIF('Planificación 2026-1'!$W:$W,'HORAS DOCENTES'!C163,'Planificación 2026-1'!$R:$R)</f>
        <v>14</v>
      </c>
      <c r="E163" s="133" t="str">
        <f t="shared" si="3"/>
        <v>TP</v>
      </c>
    </row>
    <row r="164" spans="3:5" x14ac:dyDescent="0.3">
      <c r="C164" s="48" t="s">
        <v>246</v>
      </c>
      <c r="D164" s="154">
        <f>SUMIF('Planificación 2026-1'!$W:$W,'HORAS DOCENTES'!C164,'Planificación 2026-1'!$R:$R)</f>
        <v>18</v>
      </c>
      <c r="E164" s="133" t="str">
        <f t="shared" si="3"/>
        <v>TP</v>
      </c>
    </row>
    <row r="165" spans="3:5" x14ac:dyDescent="0.3">
      <c r="C165" s="48" t="s">
        <v>248</v>
      </c>
      <c r="D165" s="154">
        <f>SUMIF('Planificación 2026-1'!$W:$W,'HORAS DOCENTES'!C165,'Planificación 2026-1'!$R:$R)</f>
        <v>14</v>
      </c>
      <c r="E165" s="133" t="str">
        <f t="shared" si="3"/>
        <v>TP</v>
      </c>
    </row>
    <row r="166" spans="3:5" x14ac:dyDescent="0.3">
      <c r="C166" s="48" t="s">
        <v>250</v>
      </c>
      <c r="D166" s="154">
        <f>SUMIF('Planificación 2026-1'!$W:$W,'HORAS DOCENTES'!C166,'Planificación 2026-1'!$R:$R)</f>
        <v>12</v>
      </c>
      <c r="E166" s="133" t="str">
        <f t="shared" si="3"/>
        <v>TP</v>
      </c>
    </row>
    <row r="167" spans="3:5" x14ac:dyDescent="0.3">
      <c r="C167" s="48" t="s">
        <v>251</v>
      </c>
      <c r="D167" s="154">
        <f>SUMIF('Planificación 2026-1'!$W:$W,'HORAS DOCENTES'!C167,'Planificación 2026-1'!$R:$R)</f>
        <v>16</v>
      </c>
      <c r="E167" s="133" t="str">
        <f t="shared" si="3"/>
        <v>TP</v>
      </c>
    </row>
    <row r="168" spans="3:5" x14ac:dyDescent="0.3">
      <c r="C168" s="48" t="s">
        <v>252</v>
      </c>
      <c r="D168" s="154">
        <f>SUMIF('Planificación 2026-1'!$W:$W,'HORAS DOCENTES'!C168,'Planificación 2026-1'!$R:$R)</f>
        <v>14</v>
      </c>
      <c r="E168" s="133" t="str">
        <f t="shared" si="3"/>
        <v>TP</v>
      </c>
    </row>
    <row r="169" spans="3:5" x14ac:dyDescent="0.3">
      <c r="C169" s="48" t="s">
        <v>253</v>
      </c>
      <c r="D169" s="154">
        <f>SUMIF('Planificación 2026-1'!$W:$W,'HORAS DOCENTES'!C169,'Planificación 2026-1'!$R:$R)</f>
        <v>18</v>
      </c>
      <c r="E169" s="133" t="str">
        <f t="shared" si="3"/>
        <v>TP</v>
      </c>
    </row>
    <row r="170" spans="3:5" x14ac:dyDescent="0.3">
      <c r="C170" s="152" t="s">
        <v>256</v>
      </c>
      <c r="D170" s="159">
        <f>SUMIF('Planificación 2026-1'!$W:$W,'HORAS DOCENTES'!C170,'Planificación 2026-1'!$R:$R)</f>
        <v>15</v>
      </c>
      <c r="E170" s="160" t="str">
        <f t="shared" si="3"/>
        <v>TP</v>
      </c>
    </row>
    <row r="171" spans="3:5" x14ac:dyDescent="0.3">
      <c r="C171" s="48" t="s">
        <v>257</v>
      </c>
      <c r="D171" s="154">
        <f>SUMIF('Planificación 2026-1'!$W:$W,'HORAS DOCENTES'!C171,'Planificación 2026-1'!$R:$R)</f>
        <v>15</v>
      </c>
      <c r="E171" s="133" t="str">
        <f t="shared" si="3"/>
        <v>TP</v>
      </c>
    </row>
    <row r="172" spans="3:5" x14ac:dyDescent="0.3">
      <c r="C172" s="48" t="s">
        <v>259</v>
      </c>
      <c r="D172" s="154">
        <f>SUMIF('Planificación 2026-1'!$W:$W,'HORAS DOCENTES'!C172,'Planificación 2026-1'!$R:$R)</f>
        <v>14</v>
      </c>
      <c r="E172" s="133" t="str">
        <f t="shared" si="3"/>
        <v>TP</v>
      </c>
    </row>
    <row r="173" spans="3:5" x14ac:dyDescent="0.3">
      <c r="C173" s="48" t="s">
        <v>261</v>
      </c>
      <c r="D173" s="154">
        <f>SUMIF('Planificación 2026-1'!$W:$W,'HORAS DOCENTES'!C173,'Planificación 2026-1'!$R:$R)</f>
        <v>22</v>
      </c>
      <c r="E173" s="133" t="str">
        <f t="shared" si="3"/>
        <v>OBSERVADO</v>
      </c>
    </row>
    <row r="174" spans="3:5" x14ac:dyDescent="0.3">
      <c r="C174" s="48" t="s">
        <v>264</v>
      </c>
      <c r="D174" s="154">
        <f>SUMIF('Planificación 2026-1'!$W:$W,'HORAS DOCENTES'!C174,'Planificación 2026-1'!$R:$R)</f>
        <v>37</v>
      </c>
      <c r="E174" s="133" t="str">
        <f t="shared" si="3"/>
        <v>OBSERVADO</v>
      </c>
    </row>
    <row r="175" spans="3:5" x14ac:dyDescent="0.3">
      <c r="C175" s="48" t="s">
        <v>265</v>
      </c>
      <c r="D175" s="154">
        <f>SUMIF('Planificación 2026-1'!$W:$W,'HORAS DOCENTES'!C175,'Planificación 2026-1'!$R:$R)</f>
        <v>0</v>
      </c>
      <c r="E175" s="133" t="str">
        <f>IF(AND(D175&gt;=30,D175&lt;=32),"TC",
IF(AND(D175&gt;=20,D175&lt;=29),"OBSERVADO",
IF(AND(D175&gt;=12,D175&lt;=19),"TP",
IF(AND(D175&gt;=0,D175&lt;=11),"OBSERVADO",
IF(AND(D175&gt;=33,D175&lt;=40),"OBSERVADO","")))))</f>
        <v>OBSERVADO</v>
      </c>
    </row>
  </sheetData>
  <autoFilter ref="C1:F142" xr:uid="{B2E55988-0C38-45EE-8F7C-B961844A2CE8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21E6-A280-40CF-BC13-AA0C8D1EC35A}">
  <dimension ref="E1:E176"/>
  <sheetViews>
    <sheetView topLeftCell="E2" workbookViewId="0">
      <selection activeCell="E2" sqref="E2"/>
    </sheetView>
  </sheetViews>
  <sheetFormatPr baseColWidth="10" defaultColWidth="8.88671875" defaultRowHeight="14.4" x14ac:dyDescent="0.3"/>
  <cols>
    <col min="5" max="5" width="34.109375" bestFit="1" customWidth="1"/>
  </cols>
  <sheetData>
    <row r="1" spans="5:5" x14ac:dyDescent="0.3">
      <c r="E1" s="152" t="s">
        <v>0</v>
      </c>
    </row>
    <row r="2" spans="5:5" x14ac:dyDescent="0.3">
      <c r="E2" s="9" t="s">
        <v>231</v>
      </c>
    </row>
    <row r="3" spans="5:5" x14ac:dyDescent="0.3">
      <c r="E3" s="143" t="s">
        <v>4</v>
      </c>
    </row>
    <row r="4" spans="5:5" x14ac:dyDescent="0.3">
      <c r="E4" s="112" t="s">
        <v>6</v>
      </c>
    </row>
    <row r="5" spans="5:5" x14ac:dyDescent="0.3">
      <c r="E5" s="11" t="s">
        <v>8</v>
      </c>
    </row>
    <row r="6" spans="5:5" x14ac:dyDescent="0.3">
      <c r="E6" s="11" t="s">
        <v>10</v>
      </c>
    </row>
    <row r="7" spans="5:5" x14ac:dyDescent="0.3">
      <c r="E7" s="118" t="s">
        <v>11</v>
      </c>
    </row>
    <row r="8" spans="5:5" x14ac:dyDescent="0.3">
      <c r="E8" s="7" t="s">
        <v>13</v>
      </c>
    </row>
    <row r="9" spans="5:5" x14ac:dyDescent="0.3">
      <c r="E9" s="11" t="s">
        <v>14</v>
      </c>
    </row>
    <row r="10" spans="5:5" x14ac:dyDescent="0.3">
      <c r="E10" s="7" t="s">
        <v>15</v>
      </c>
    </row>
    <row r="11" spans="5:5" x14ac:dyDescent="0.3">
      <c r="E11" s="111" t="s">
        <v>17</v>
      </c>
    </row>
    <row r="12" spans="5:5" x14ac:dyDescent="0.3">
      <c r="E12" s="115" t="s">
        <v>18</v>
      </c>
    </row>
    <row r="13" spans="5:5" x14ac:dyDescent="0.3">
      <c r="E13" s="9" t="s">
        <v>21</v>
      </c>
    </row>
    <row r="14" spans="5:5" x14ac:dyDescent="0.3">
      <c r="E14" s="7" t="s">
        <v>22</v>
      </c>
    </row>
    <row r="15" spans="5:5" x14ac:dyDescent="0.3">
      <c r="E15" s="139" t="s">
        <v>23</v>
      </c>
    </row>
    <row r="16" spans="5:5" x14ac:dyDescent="0.3">
      <c r="E16" s="111" t="s">
        <v>24</v>
      </c>
    </row>
    <row r="17" spans="5:5" x14ac:dyDescent="0.3">
      <c r="E17" s="9" t="s">
        <v>26</v>
      </c>
    </row>
    <row r="18" spans="5:5" x14ac:dyDescent="0.3">
      <c r="E18" s="119" t="s">
        <v>27</v>
      </c>
    </row>
    <row r="19" spans="5:5" x14ac:dyDescent="0.3">
      <c r="E19" s="29" t="s">
        <v>28</v>
      </c>
    </row>
    <row r="20" spans="5:5" x14ac:dyDescent="0.3">
      <c r="E20" s="117" t="s">
        <v>29</v>
      </c>
    </row>
    <row r="21" spans="5:5" x14ac:dyDescent="0.3">
      <c r="E21" s="114" t="s">
        <v>32</v>
      </c>
    </row>
    <row r="22" spans="5:5" x14ac:dyDescent="0.3">
      <c r="E22" s="118" t="s">
        <v>33</v>
      </c>
    </row>
    <row r="23" spans="5:5" x14ac:dyDescent="0.3">
      <c r="E23" s="11" t="s">
        <v>35</v>
      </c>
    </row>
    <row r="24" spans="5:5" x14ac:dyDescent="0.3">
      <c r="E24" s="142" t="s">
        <v>36</v>
      </c>
    </row>
    <row r="25" spans="5:5" x14ac:dyDescent="0.3">
      <c r="E25" s="11" t="s">
        <v>38</v>
      </c>
    </row>
    <row r="26" spans="5:5" x14ac:dyDescent="0.3">
      <c r="E26" s="11" t="s">
        <v>40</v>
      </c>
    </row>
    <row r="27" spans="5:5" x14ac:dyDescent="0.3">
      <c r="E27" s="11" t="s">
        <v>41</v>
      </c>
    </row>
    <row r="28" spans="5:5" x14ac:dyDescent="0.3">
      <c r="E28" s="119" t="s">
        <v>42</v>
      </c>
    </row>
    <row r="29" spans="5:5" x14ac:dyDescent="0.3">
      <c r="E29" s="118" t="s">
        <v>43</v>
      </c>
    </row>
    <row r="30" spans="5:5" x14ac:dyDescent="0.3">
      <c r="E30" s="29" t="s">
        <v>44</v>
      </c>
    </row>
    <row r="31" spans="5:5" x14ac:dyDescent="0.3">
      <c r="E31" s="115" t="s">
        <v>46</v>
      </c>
    </row>
    <row r="32" spans="5:5" x14ac:dyDescent="0.3">
      <c r="E32" s="122" t="s">
        <v>47</v>
      </c>
    </row>
    <row r="33" spans="5:5" x14ac:dyDescent="0.3">
      <c r="E33" s="117" t="s">
        <v>49</v>
      </c>
    </row>
    <row r="34" spans="5:5" x14ac:dyDescent="0.3">
      <c r="E34" s="11" t="s">
        <v>50</v>
      </c>
    </row>
    <row r="35" spans="5:5" x14ac:dyDescent="0.3">
      <c r="E35" s="106" t="s">
        <v>51</v>
      </c>
    </row>
    <row r="36" spans="5:5" x14ac:dyDescent="0.3">
      <c r="E36" s="111" t="s">
        <v>52</v>
      </c>
    </row>
    <row r="37" spans="5:5" x14ac:dyDescent="0.3">
      <c r="E37" s="11" t="s">
        <v>53</v>
      </c>
    </row>
    <row r="38" spans="5:5" x14ac:dyDescent="0.3">
      <c r="E38" s="11" t="s">
        <v>55</v>
      </c>
    </row>
    <row r="39" spans="5:5" x14ac:dyDescent="0.3">
      <c r="E39" s="142" t="s">
        <v>58</v>
      </c>
    </row>
    <row r="40" spans="5:5" x14ac:dyDescent="0.3">
      <c r="E40" s="142" t="s">
        <v>59</v>
      </c>
    </row>
    <row r="41" spans="5:5" x14ac:dyDescent="0.3">
      <c r="E41" s="150" t="s">
        <v>60</v>
      </c>
    </row>
    <row r="42" spans="5:5" x14ac:dyDescent="0.3">
      <c r="E42" s="11" t="s">
        <v>61</v>
      </c>
    </row>
    <row r="43" spans="5:5" x14ac:dyDescent="0.3">
      <c r="E43" s="124" t="s">
        <v>62</v>
      </c>
    </row>
    <row r="44" spans="5:5" x14ac:dyDescent="0.3">
      <c r="E44" s="11" t="s">
        <v>63</v>
      </c>
    </row>
    <row r="45" spans="5:5" x14ac:dyDescent="0.3">
      <c r="E45" s="11" t="s">
        <v>65</v>
      </c>
    </row>
    <row r="46" spans="5:5" x14ac:dyDescent="0.3">
      <c r="E46" s="11" t="s">
        <v>67</v>
      </c>
    </row>
    <row r="47" spans="5:5" x14ac:dyDescent="0.3">
      <c r="E47" s="11" t="s">
        <v>71</v>
      </c>
    </row>
    <row r="48" spans="5:5" x14ac:dyDescent="0.3">
      <c r="E48" s="11" t="s">
        <v>73</v>
      </c>
    </row>
    <row r="49" spans="5:5" x14ac:dyDescent="0.3">
      <c r="E49" s="142" t="s">
        <v>74</v>
      </c>
    </row>
    <row r="50" spans="5:5" x14ac:dyDescent="0.3">
      <c r="E50" s="118" t="s">
        <v>75</v>
      </c>
    </row>
    <row r="51" spans="5:5" x14ac:dyDescent="0.3">
      <c r="E51" s="106" t="s">
        <v>77</v>
      </c>
    </row>
    <row r="52" spans="5:5" x14ac:dyDescent="0.3">
      <c r="E52" s="9" t="s">
        <v>79</v>
      </c>
    </row>
    <row r="53" spans="5:5" x14ac:dyDescent="0.3">
      <c r="E53" s="46" t="s">
        <v>80</v>
      </c>
    </row>
    <row r="54" spans="5:5" x14ac:dyDescent="0.3">
      <c r="E54" s="106" t="s">
        <v>81</v>
      </c>
    </row>
    <row r="55" spans="5:5" x14ac:dyDescent="0.3">
      <c r="E55" s="106" t="s">
        <v>82</v>
      </c>
    </row>
    <row r="56" spans="5:5" x14ac:dyDescent="0.3">
      <c r="E56" s="148" t="s">
        <v>84</v>
      </c>
    </row>
    <row r="57" spans="5:5" x14ac:dyDescent="0.3">
      <c r="E57" s="142" t="s">
        <v>85</v>
      </c>
    </row>
    <row r="58" spans="5:5" x14ac:dyDescent="0.3">
      <c r="E58" s="144" t="s">
        <v>86</v>
      </c>
    </row>
    <row r="59" spans="5:5" x14ac:dyDescent="0.3">
      <c r="E59" s="142" t="s">
        <v>87</v>
      </c>
    </row>
    <row r="60" spans="5:5" x14ac:dyDescent="0.3">
      <c r="E60" s="142" t="s">
        <v>88</v>
      </c>
    </row>
    <row r="61" spans="5:5" x14ac:dyDescent="0.3">
      <c r="E61" s="29" t="s">
        <v>91</v>
      </c>
    </row>
    <row r="62" spans="5:5" x14ac:dyDescent="0.3">
      <c r="E62" s="115" t="s">
        <v>92</v>
      </c>
    </row>
    <row r="63" spans="5:5" x14ac:dyDescent="0.3">
      <c r="E63" s="7" t="s">
        <v>94</v>
      </c>
    </row>
    <row r="64" spans="5:5" x14ac:dyDescent="0.3">
      <c r="E64" s="139" t="s">
        <v>96</v>
      </c>
    </row>
    <row r="65" spans="5:5" x14ac:dyDescent="0.3">
      <c r="E65" s="7" t="s">
        <v>97</v>
      </c>
    </row>
    <row r="66" spans="5:5" x14ac:dyDescent="0.3">
      <c r="E66" s="115" t="s">
        <v>98</v>
      </c>
    </row>
    <row r="67" spans="5:5" x14ac:dyDescent="0.3">
      <c r="E67" s="115" t="s">
        <v>99</v>
      </c>
    </row>
    <row r="68" spans="5:5" x14ac:dyDescent="0.3">
      <c r="E68" s="9" t="s">
        <v>101</v>
      </c>
    </row>
    <row r="69" spans="5:5" x14ac:dyDescent="0.3">
      <c r="E69" s="116" t="s">
        <v>102</v>
      </c>
    </row>
    <row r="70" spans="5:5" x14ac:dyDescent="0.3">
      <c r="E70" s="109" t="s">
        <v>103</v>
      </c>
    </row>
    <row r="71" spans="5:5" x14ac:dyDescent="0.3">
      <c r="E71" s="118" t="s">
        <v>104</v>
      </c>
    </row>
    <row r="72" spans="5:5" x14ac:dyDescent="0.3">
      <c r="E72" s="111" t="s">
        <v>105</v>
      </c>
    </row>
    <row r="73" spans="5:5" x14ac:dyDescent="0.3">
      <c r="E73" s="29" t="s">
        <v>106</v>
      </c>
    </row>
    <row r="74" spans="5:5" x14ac:dyDescent="0.3">
      <c r="E74" s="142" t="s">
        <v>107</v>
      </c>
    </row>
    <row r="75" spans="5:5" x14ac:dyDescent="0.3">
      <c r="E75" s="122" t="s">
        <v>109</v>
      </c>
    </row>
    <row r="76" spans="5:5" x14ac:dyDescent="0.3">
      <c r="E76" s="115" t="s">
        <v>115</v>
      </c>
    </row>
    <row r="77" spans="5:5" x14ac:dyDescent="0.3">
      <c r="E77" s="11" t="s">
        <v>116</v>
      </c>
    </row>
    <row r="78" spans="5:5" x14ac:dyDescent="0.3">
      <c r="E78" s="7" t="s">
        <v>117</v>
      </c>
    </row>
    <row r="79" spans="5:5" x14ac:dyDescent="0.3">
      <c r="E79" s="11" t="s">
        <v>118</v>
      </c>
    </row>
    <row r="80" spans="5:5" x14ac:dyDescent="0.3">
      <c r="E80" s="7" t="s">
        <v>119</v>
      </c>
    </row>
    <row r="81" spans="5:5" x14ac:dyDescent="0.3">
      <c r="E81" s="29" t="s">
        <v>122</v>
      </c>
    </row>
    <row r="82" spans="5:5" x14ac:dyDescent="0.3">
      <c r="E82" s="11" t="s">
        <v>123</v>
      </c>
    </row>
    <row r="83" spans="5:5" x14ac:dyDescent="0.3">
      <c r="E83" s="122" t="s">
        <v>124</v>
      </c>
    </row>
    <row r="84" spans="5:5" x14ac:dyDescent="0.3">
      <c r="E84" s="11" t="s">
        <v>126</v>
      </c>
    </row>
    <row r="85" spans="5:5" x14ac:dyDescent="0.3">
      <c r="E85" s="11" t="s">
        <v>127</v>
      </c>
    </row>
    <row r="86" spans="5:5" x14ac:dyDescent="0.3">
      <c r="E86" s="29" t="s">
        <v>129</v>
      </c>
    </row>
    <row r="87" spans="5:5" x14ac:dyDescent="0.3">
      <c r="E87" s="122" t="s">
        <v>130</v>
      </c>
    </row>
    <row r="88" spans="5:5" x14ac:dyDescent="0.3">
      <c r="E88" s="122" t="s">
        <v>133</v>
      </c>
    </row>
    <row r="89" spans="5:5" x14ac:dyDescent="0.3">
      <c r="E89" s="11" t="s">
        <v>134</v>
      </c>
    </row>
    <row r="90" spans="5:5" x14ac:dyDescent="0.3">
      <c r="E90" s="117" t="s">
        <v>136</v>
      </c>
    </row>
    <row r="91" spans="5:5" x14ac:dyDescent="0.3">
      <c r="E91" s="139" t="s">
        <v>953</v>
      </c>
    </row>
    <row r="92" spans="5:5" x14ac:dyDescent="0.3">
      <c r="E92" s="119" t="s">
        <v>139</v>
      </c>
    </row>
    <row r="93" spans="5:5" x14ac:dyDescent="0.3">
      <c r="E93" s="118" t="s">
        <v>140</v>
      </c>
    </row>
    <row r="94" spans="5:5" x14ac:dyDescent="0.3">
      <c r="E94" s="111" t="s">
        <v>141</v>
      </c>
    </row>
    <row r="95" spans="5:5" x14ac:dyDescent="0.3">
      <c r="E95" s="118" t="s">
        <v>142</v>
      </c>
    </row>
    <row r="96" spans="5:5" x14ac:dyDescent="0.3">
      <c r="E96" s="115" t="s">
        <v>143</v>
      </c>
    </row>
    <row r="97" spans="5:5" x14ac:dyDescent="0.3">
      <c r="E97" s="11" t="s">
        <v>146</v>
      </c>
    </row>
    <row r="98" spans="5:5" x14ac:dyDescent="0.3">
      <c r="E98" s="106" t="s">
        <v>147</v>
      </c>
    </row>
    <row r="99" spans="5:5" x14ac:dyDescent="0.3">
      <c r="E99" s="11" t="s">
        <v>149</v>
      </c>
    </row>
    <row r="100" spans="5:5" x14ac:dyDescent="0.3">
      <c r="E100" s="106" t="s">
        <v>150</v>
      </c>
    </row>
    <row r="101" spans="5:5" x14ac:dyDescent="0.3">
      <c r="E101" s="117" t="s">
        <v>151</v>
      </c>
    </row>
    <row r="102" spans="5:5" x14ac:dyDescent="0.3">
      <c r="E102" s="29" t="s">
        <v>152</v>
      </c>
    </row>
    <row r="103" spans="5:5" x14ac:dyDescent="0.3">
      <c r="E103" s="106" t="s">
        <v>153</v>
      </c>
    </row>
    <row r="104" spans="5:5" x14ac:dyDescent="0.3">
      <c r="E104" s="109" t="s">
        <v>156</v>
      </c>
    </row>
    <row r="105" spans="5:5" x14ac:dyDescent="0.3">
      <c r="E105" s="9" t="s">
        <v>158</v>
      </c>
    </row>
    <row r="106" spans="5:5" x14ac:dyDescent="0.3">
      <c r="E106" s="114" t="s">
        <v>159</v>
      </c>
    </row>
    <row r="107" spans="5:5" x14ac:dyDescent="0.3">
      <c r="E107" s="9" t="s">
        <v>160</v>
      </c>
    </row>
    <row r="108" spans="5:5" x14ac:dyDescent="0.3">
      <c r="E108" s="11" t="s">
        <v>161</v>
      </c>
    </row>
    <row r="109" spans="5:5" x14ac:dyDescent="0.3">
      <c r="E109" s="147" t="s">
        <v>162</v>
      </c>
    </row>
    <row r="110" spans="5:5" x14ac:dyDescent="0.3">
      <c r="E110" s="9" t="s">
        <v>163</v>
      </c>
    </row>
    <row r="111" spans="5:5" x14ac:dyDescent="0.3">
      <c r="E111" s="9" t="s">
        <v>164</v>
      </c>
    </row>
    <row r="112" spans="5:5" x14ac:dyDescent="0.3">
      <c r="E112" s="9" t="s">
        <v>165</v>
      </c>
    </row>
    <row r="113" spans="5:5" x14ac:dyDescent="0.3">
      <c r="E113" s="9" t="s">
        <v>166</v>
      </c>
    </row>
    <row r="114" spans="5:5" x14ac:dyDescent="0.3">
      <c r="E114" s="109" t="s">
        <v>167</v>
      </c>
    </row>
    <row r="115" spans="5:5" x14ac:dyDescent="0.3">
      <c r="E115" s="109" t="s">
        <v>168</v>
      </c>
    </row>
    <row r="116" spans="5:5" x14ac:dyDescent="0.3">
      <c r="E116" s="111" t="s">
        <v>169</v>
      </c>
    </row>
    <row r="117" spans="5:5" x14ac:dyDescent="0.3">
      <c r="E117" s="11" t="s">
        <v>170</v>
      </c>
    </row>
    <row r="118" spans="5:5" x14ac:dyDescent="0.3">
      <c r="E118" s="114" t="s">
        <v>171</v>
      </c>
    </row>
    <row r="119" spans="5:5" x14ac:dyDescent="0.3">
      <c r="E119" s="139" t="s">
        <v>954</v>
      </c>
    </row>
    <row r="120" spans="5:5" x14ac:dyDescent="0.3">
      <c r="E120" s="138" t="s">
        <v>174</v>
      </c>
    </row>
    <row r="121" spans="5:5" x14ac:dyDescent="0.3">
      <c r="E121" s="11" t="s">
        <v>175</v>
      </c>
    </row>
    <row r="122" spans="5:5" x14ac:dyDescent="0.3">
      <c r="E122" s="149" t="s">
        <v>176</v>
      </c>
    </row>
    <row r="123" spans="5:5" x14ac:dyDescent="0.3">
      <c r="E123" s="119" t="s">
        <v>177</v>
      </c>
    </row>
    <row r="124" spans="5:5" x14ac:dyDescent="0.3">
      <c r="E124" s="120" t="s">
        <v>179</v>
      </c>
    </row>
    <row r="125" spans="5:5" x14ac:dyDescent="0.3">
      <c r="E125" s="7" t="s">
        <v>180</v>
      </c>
    </row>
    <row r="126" spans="5:5" x14ac:dyDescent="0.3">
      <c r="E126" s="143" t="s">
        <v>182</v>
      </c>
    </row>
    <row r="127" spans="5:5" x14ac:dyDescent="0.3">
      <c r="E127" s="111" t="s">
        <v>183</v>
      </c>
    </row>
    <row r="128" spans="5:5" x14ac:dyDescent="0.3">
      <c r="E128" s="139" t="s">
        <v>185</v>
      </c>
    </row>
    <row r="129" spans="5:5" x14ac:dyDescent="0.3">
      <c r="E129" s="9" t="s">
        <v>187</v>
      </c>
    </row>
    <row r="130" spans="5:5" x14ac:dyDescent="0.3">
      <c r="E130" s="111" t="s">
        <v>189</v>
      </c>
    </row>
    <row r="131" spans="5:5" x14ac:dyDescent="0.3">
      <c r="E131" s="142" t="s">
        <v>190</v>
      </c>
    </row>
    <row r="132" spans="5:5" x14ac:dyDescent="0.3">
      <c r="E132" s="109" t="s">
        <v>191</v>
      </c>
    </row>
    <row r="133" spans="5:5" x14ac:dyDescent="0.3">
      <c r="E133" s="151" t="s">
        <v>193</v>
      </c>
    </row>
    <row r="134" spans="5:5" x14ac:dyDescent="0.3">
      <c r="E134" s="9" t="s">
        <v>194</v>
      </c>
    </row>
    <row r="135" spans="5:5" x14ac:dyDescent="0.3">
      <c r="E135" s="9" t="s">
        <v>195</v>
      </c>
    </row>
    <row r="136" spans="5:5" x14ac:dyDescent="0.3">
      <c r="E136" s="11" t="s">
        <v>198</v>
      </c>
    </row>
    <row r="137" spans="5:5" x14ac:dyDescent="0.3">
      <c r="E137" s="40" t="s">
        <v>955</v>
      </c>
    </row>
    <row r="138" spans="5:5" x14ac:dyDescent="0.3">
      <c r="E138" s="115" t="s">
        <v>201</v>
      </c>
    </row>
    <row r="139" spans="5:5" x14ac:dyDescent="0.3">
      <c r="E139" s="29" t="s">
        <v>204</v>
      </c>
    </row>
    <row r="140" spans="5:5" x14ac:dyDescent="0.3">
      <c r="E140" s="9" t="s">
        <v>206</v>
      </c>
    </row>
    <row r="141" spans="5:5" x14ac:dyDescent="0.3">
      <c r="E141" s="119" t="s">
        <v>210</v>
      </c>
    </row>
    <row r="142" spans="5:5" x14ac:dyDescent="0.3">
      <c r="E142" s="111" t="s">
        <v>211</v>
      </c>
    </row>
    <row r="143" spans="5:5" x14ac:dyDescent="0.3">
      <c r="E143" s="136" t="s">
        <v>212</v>
      </c>
    </row>
    <row r="144" spans="5:5" x14ac:dyDescent="0.3">
      <c r="E144" s="9" t="s">
        <v>214</v>
      </c>
    </row>
    <row r="145" spans="5:5" x14ac:dyDescent="0.3">
      <c r="E145" s="111" t="s">
        <v>215</v>
      </c>
    </row>
    <row r="146" spans="5:5" x14ac:dyDescent="0.3">
      <c r="E146" s="145" t="s">
        <v>216</v>
      </c>
    </row>
    <row r="147" spans="5:5" x14ac:dyDescent="0.3">
      <c r="E147" s="144" t="s">
        <v>217</v>
      </c>
    </row>
    <row r="148" spans="5:5" x14ac:dyDescent="0.3">
      <c r="E148" s="11" t="s">
        <v>219</v>
      </c>
    </row>
    <row r="149" spans="5:5" x14ac:dyDescent="0.3">
      <c r="E149" s="115" t="s">
        <v>220</v>
      </c>
    </row>
    <row r="150" spans="5:5" x14ac:dyDescent="0.3">
      <c r="E150" s="22" t="s">
        <v>221</v>
      </c>
    </row>
    <row r="151" spans="5:5" x14ac:dyDescent="0.3">
      <c r="E151" s="109" t="s">
        <v>222</v>
      </c>
    </row>
    <row r="152" spans="5:5" x14ac:dyDescent="0.3">
      <c r="E152" s="11" t="s">
        <v>223</v>
      </c>
    </row>
    <row r="153" spans="5:5" x14ac:dyDescent="0.3">
      <c r="E153" s="115" t="s">
        <v>224</v>
      </c>
    </row>
    <row r="154" spans="5:5" x14ac:dyDescent="0.3">
      <c r="E154" s="119" t="s">
        <v>226</v>
      </c>
    </row>
    <row r="155" spans="5:5" x14ac:dyDescent="0.3">
      <c r="E155" s="137" t="s">
        <v>227</v>
      </c>
    </row>
    <row r="156" spans="5:5" x14ac:dyDescent="0.3">
      <c r="E156" s="11" t="s">
        <v>228</v>
      </c>
    </row>
    <row r="157" spans="5:5" x14ac:dyDescent="0.3">
      <c r="E157" s="115" t="s">
        <v>235</v>
      </c>
    </row>
    <row r="158" spans="5:5" x14ac:dyDescent="0.3">
      <c r="E158" s="122" t="s">
        <v>236</v>
      </c>
    </row>
    <row r="159" spans="5:5" x14ac:dyDescent="0.3">
      <c r="E159" s="9" t="s">
        <v>238</v>
      </c>
    </row>
    <row r="160" spans="5:5" x14ac:dyDescent="0.3">
      <c r="E160" s="11" t="s">
        <v>240</v>
      </c>
    </row>
    <row r="161" spans="5:5" x14ac:dyDescent="0.3">
      <c r="E161" s="13" t="s">
        <v>241</v>
      </c>
    </row>
    <row r="162" spans="5:5" x14ac:dyDescent="0.3">
      <c r="E162" s="111" t="s">
        <v>242</v>
      </c>
    </row>
    <row r="163" spans="5:5" x14ac:dyDescent="0.3">
      <c r="E163" s="11" t="s">
        <v>244</v>
      </c>
    </row>
    <row r="164" spans="5:5" x14ac:dyDescent="0.3">
      <c r="E164" s="109" t="s">
        <v>246</v>
      </c>
    </row>
    <row r="165" spans="5:5" x14ac:dyDescent="0.3">
      <c r="E165" s="114" t="s">
        <v>248</v>
      </c>
    </row>
    <row r="166" spans="5:5" x14ac:dyDescent="0.3">
      <c r="E166" s="140" t="s">
        <v>250</v>
      </c>
    </row>
    <row r="167" spans="5:5" x14ac:dyDescent="0.3">
      <c r="E167" s="11" t="s">
        <v>251</v>
      </c>
    </row>
    <row r="168" spans="5:5" x14ac:dyDescent="0.3">
      <c r="E168" s="11" t="s">
        <v>252</v>
      </c>
    </row>
    <row r="169" spans="5:5" x14ac:dyDescent="0.3">
      <c r="E169" s="11" t="s">
        <v>253</v>
      </c>
    </row>
    <row r="170" spans="5:5" x14ac:dyDescent="0.3">
      <c r="E170" s="122" t="s">
        <v>256</v>
      </c>
    </row>
    <row r="171" spans="5:5" x14ac:dyDescent="0.3">
      <c r="E171" s="9" t="s">
        <v>257</v>
      </c>
    </row>
    <row r="172" spans="5:5" x14ac:dyDescent="0.3">
      <c r="E172" s="111" t="s">
        <v>259</v>
      </c>
    </row>
    <row r="173" spans="5:5" x14ac:dyDescent="0.3">
      <c r="E173" s="9" t="s">
        <v>261</v>
      </c>
    </row>
    <row r="174" spans="5:5" x14ac:dyDescent="0.3">
      <c r="E174" s="117" t="s">
        <v>264</v>
      </c>
    </row>
    <row r="175" spans="5:5" x14ac:dyDescent="0.3">
      <c r="E175" s="11" t="s">
        <v>265</v>
      </c>
    </row>
    <row r="176" spans="5:5" x14ac:dyDescent="0.3">
      <c r="E176" s="9"/>
    </row>
  </sheetData>
  <autoFilter ref="E1:E175" xr:uid="{739221E6-A280-40CF-BC13-AA0C8D1EC35A}"/>
  <sortState xmlns:xlrd2="http://schemas.microsoft.com/office/spreadsheetml/2017/richdata2" ref="E3:E1048576">
    <sortCondition ref="E3:E1048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Hoja2</vt:lpstr>
      <vt:lpstr>Docentes</vt:lpstr>
      <vt:lpstr>EDITABLE</vt:lpstr>
      <vt:lpstr>Planificación 2026-1</vt:lpstr>
      <vt:lpstr>Hoja3</vt:lpstr>
      <vt:lpstr>Hoja4</vt:lpstr>
      <vt:lpstr>CAMBIOS</vt:lpstr>
      <vt:lpstr>HORAS DOCENTES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Vicerrectorado Academico</dc:creator>
  <cp:keywords/>
  <dc:description/>
  <cp:lastModifiedBy>Decanatura de la Facultad de Ciencias de la Salud - Un</cp:lastModifiedBy>
  <cp:revision/>
  <dcterms:created xsi:type="dcterms:W3CDTF">2025-06-08T00:19:17Z</dcterms:created>
  <dcterms:modified xsi:type="dcterms:W3CDTF">2026-04-11T18:08:59Z</dcterms:modified>
  <cp:category/>
  <cp:contentStatus/>
</cp:coreProperties>
</file>